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69" firstSheet="1" activeTab="6" autoFilterDateGrouping="1"/>
  </bookViews>
  <sheets>
    <sheet xmlns:r="http://schemas.openxmlformats.org/officeDocument/2006/relationships" name="혜림님-노션(확인용)" sheetId="1" state="hidden" r:id="rId1"/>
    <sheet xmlns:r="http://schemas.openxmlformats.org/officeDocument/2006/relationships" name="Sheet1" sheetId="2" state="visible" r:id="rId2"/>
    <sheet xmlns:r="http://schemas.openxmlformats.org/officeDocument/2006/relationships" name="월실적(선형)" sheetId="3" state="visible" r:id="rId3"/>
    <sheet xmlns:r="http://schemas.openxmlformats.org/officeDocument/2006/relationships" name="광고비" sheetId="4" state="visible" r:id="rId4"/>
    <sheet xmlns:r="http://schemas.openxmlformats.org/officeDocument/2006/relationships" name="제품별 매출" sheetId="5" state="visible" r:id="rId5"/>
    <sheet xmlns:r="http://schemas.openxmlformats.org/officeDocument/2006/relationships" name="매칭테이블" sheetId="6" state="visible" r:id="rId6"/>
    <sheet xmlns:r="http://schemas.openxmlformats.org/officeDocument/2006/relationships" name="RD" sheetId="7" state="visible" r:id="rId7"/>
    <sheet xmlns:r="http://schemas.openxmlformats.org/officeDocument/2006/relationships" name="Sheet4" sheetId="8" state="visible" r:id="rId8"/>
    <sheet xmlns:r="http://schemas.openxmlformats.org/officeDocument/2006/relationships" name="Sheet2" sheetId="9" state="visible" r:id="rId9"/>
  </sheets>
  <definedNames>
    <definedName name="NativeTimeline_일자">#N/A</definedName>
    <definedName name="NativeTimeline_일자1">#N/A</definedName>
    <definedName name="_xlnm._FilterDatabase" localSheetId="5" hidden="1">'매칭테이블'!$B$1:$L$784</definedName>
    <definedName name="_xlnm._FilterDatabase" localSheetId="6" hidden="1">'RD'!$A$1:$R$3053</definedName>
    <definedName name="_xlnm._FilterDatabase" localSheetId="8" hidden="1">'Sheet2'!$B$12:$G$44</definedName>
  </definedNames>
  <calcPr calcId="191029" fullCalcOnLoad="1"/>
  <pivotCaches>
    <pivotCache xmlns:r="http://schemas.openxmlformats.org/officeDocument/2006/relationships" cacheId="42" r:id="rId10"/>
    <pivotCache xmlns:r="http://schemas.openxmlformats.org/officeDocument/2006/relationships" cacheId="43" r:id="rId11"/>
  </pivotCaches>
</workbook>
</file>

<file path=xl/styles.xml><?xml version="1.0" encoding="utf-8"?>
<styleSheet xmlns="http://schemas.openxmlformats.org/spreadsheetml/2006/main">
  <numFmts count="16">
    <numFmt numFmtId="164" formatCode="_-* #,##0_-;\-* #,##0_-;_-* &quot;-&quot;_-;_-@_-"/>
    <numFmt numFmtId="165" formatCode="mm&quot;월&quot;\ dd&quot;일&quot;"/>
    <numFmt numFmtId="166" formatCode="_-&quot;₩&quot;* #,##0.00_-;\-&quot;₩&quot;* #,##0.00_-;_-&quot;₩&quot;* &quot;-&quot;??_-;_-@_-"/>
    <numFmt numFmtId="167" formatCode="[$Rp-3809]#,##0_);[Red]\([$Rp-3809]#,##0\)"/>
    <numFmt numFmtId="168" formatCode="0.0%"/>
    <numFmt numFmtId="169" formatCode="\$#,##0_);[Red]\(\$#,##0\)"/>
    <numFmt numFmtId="170" formatCode="#,##0\ [$₫-42A]"/>
    <numFmt numFmtId="171" formatCode="\$#,##0.0_);[Red]\(\$#,##0.0\)"/>
    <numFmt numFmtId="172" formatCode="0_ "/>
    <numFmt numFmtId="173" formatCode="_-&quot;₩&quot;* #,##0.0_-;\-&quot;₩&quot;* #,##0.0_-;_-&quot;₩&quot;* &quot;-&quot;?_-;_-@_-"/>
    <numFmt numFmtId="174" formatCode="yyyy\-mm\-dd"/>
    <numFmt numFmtId="175" formatCode="m&quot;월&quot;\ d&quot;일&quot;;@"/>
    <numFmt numFmtId="176" formatCode="#,##0_ ;[Red]\-#,##0\ "/>
    <numFmt numFmtId="177" formatCode="&quot;₩&quot;#,##0.00;&quot;₩&quot;\-#,##0.00"/>
    <numFmt numFmtId="178" formatCode="_(&quot;₩&quot;* #,##0_);_(&quot;₩&quot;* \(#,##0\);_(&quot;₩&quot;* &quot;-&quot;_);_(@_)"/>
    <numFmt numFmtId="179" formatCode="[$-F800]dddd\,\ mmmm\ dd\,\ yyyy"/>
  </numFmts>
  <fonts count="74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color rgb="FFFF0000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3"/>
      <b val="1"/>
      <color rgb="FFFF0000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indexed="8"/>
      <sz val="11"/>
    </font>
    <font>
      <name val="바탕체"/>
      <charset val="129"/>
      <family val="1"/>
      <sz val="12"/>
    </font>
    <font>
      <name val="굴림체"/>
      <charset val="129"/>
      <family val="3"/>
      <sz val="10"/>
    </font>
    <font>
      <name val="돋움"/>
      <charset val="129"/>
      <family val="3"/>
      <sz val="11"/>
    </font>
    <font>
      <name val="Times New Roman"/>
      <family val="1"/>
      <sz val="12"/>
    </font>
    <font>
      <name val="맑은 고딕"/>
      <charset val="129"/>
      <family val="3"/>
      <color indexed="9"/>
      <sz val="11"/>
    </font>
    <font>
      <name val="ⓒoUAAA¨u"/>
      <charset val="129"/>
      <family val="1"/>
      <sz val="12"/>
    </font>
    <font>
      <name val="￥i￠￢￠?o"/>
      <charset val="129"/>
      <family val="3"/>
      <sz val="11"/>
    </font>
    <font>
      <name val="¹UAAA¼"/>
      <charset val="129"/>
      <family val="3"/>
      <sz val="12"/>
    </font>
    <font>
      <name val="System"/>
      <charset val="129"/>
      <family val="2"/>
      <sz val="12"/>
    </font>
    <font>
      <name val="Arial"/>
      <family val="2"/>
      <sz val="10"/>
    </font>
    <font>
      <name val="Arial"/>
      <family val="2"/>
      <b val="1"/>
      <sz val="12"/>
    </font>
    <font>
      <name val="Arial"/>
      <family val="2"/>
      <b val="1"/>
      <sz val="18"/>
    </font>
    <font>
      <name val="Helv"/>
      <family val="2"/>
      <b val="1"/>
      <sz val="11"/>
    </font>
    <font>
      <name val="맑은 고딕"/>
      <charset val="129"/>
      <family val="3"/>
      <color indexed="10"/>
      <sz val="11"/>
    </font>
    <font>
      <name val="맑은 고딕"/>
      <charset val="129"/>
      <family val="3"/>
      <b val="1"/>
      <color indexed="52"/>
      <sz val="11"/>
    </font>
    <font>
      <name val="맑은 고딕"/>
      <charset val="129"/>
      <family val="3"/>
      <color indexed="20"/>
      <sz val="11"/>
    </font>
    <font>
      <name val="뼻뮝"/>
      <charset val="129"/>
      <family val="3"/>
      <sz val="14"/>
    </font>
    <font>
      <name val="굴림체"/>
      <charset val="129"/>
      <family val="3"/>
      <sz val="11"/>
    </font>
    <font>
      <name val="맑은 고딕"/>
      <charset val="129"/>
      <family val="3"/>
      <color indexed="60"/>
      <sz val="11"/>
    </font>
    <font>
      <name val="뼻뮝"/>
      <charset val="129"/>
      <family val="3"/>
      <sz val="12"/>
    </font>
    <font>
      <name val="맑은 고딕"/>
      <charset val="129"/>
      <family val="3"/>
      <i val="1"/>
      <color indexed="23"/>
      <sz val="11"/>
    </font>
    <font>
      <name val="맑은 고딕"/>
      <charset val="129"/>
      <family val="3"/>
      <b val="1"/>
      <color indexed="9"/>
      <sz val="11"/>
    </font>
    <font>
      <name val="굴림"/>
      <charset val="129"/>
      <family val="3"/>
      <b val="1"/>
      <sz val="9"/>
    </font>
    <font>
      <name val="맑은 고딕"/>
      <charset val="129"/>
      <family val="3"/>
      <color indexed="52"/>
      <sz val="11"/>
    </font>
    <font>
      <name val="맑은 고딕"/>
      <charset val="129"/>
      <family val="3"/>
      <b val="1"/>
      <color indexed="8"/>
      <sz val="11"/>
    </font>
    <font>
      <name val="맑은 고딕"/>
      <charset val="129"/>
      <family val="3"/>
      <color indexed="62"/>
      <sz val="11"/>
    </font>
    <font>
      <name val="맑은 고딕"/>
      <charset val="129"/>
      <family val="3"/>
      <b val="1"/>
      <color indexed="56"/>
      <sz val="15"/>
    </font>
    <font>
      <name val="맑은 고딕"/>
      <charset val="129"/>
      <family val="3"/>
      <b val="1"/>
      <color indexed="56"/>
      <sz val="13"/>
    </font>
    <font>
      <name val="맑은 고딕"/>
      <charset val="129"/>
      <family val="3"/>
      <b val="1"/>
      <color indexed="56"/>
      <sz val="11"/>
    </font>
    <font>
      <name val="맑은 고딕"/>
      <charset val="129"/>
      <family val="3"/>
      <b val="1"/>
      <color indexed="56"/>
      <sz val="18"/>
    </font>
    <font>
      <name val="맑은 고딕"/>
      <charset val="129"/>
      <family val="3"/>
      <color indexed="17"/>
      <sz val="11"/>
    </font>
    <font>
      <name val="맑은 고딕"/>
      <charset val="129"/>
      <family val="3"/>
      <b val="1"/>
      <color indexed="63"/>
      <sz val="11"/>
    </font>
    <font>
      <name val="Arial"/>
      <family val="2"/>
      <color indexed="8"/>
      <sz val="10"/>
    </font>
    <font>
      <name val="굴림체"/>
      <charset val="129"/>
      <family val="3"/>
      <color indexed="8"/>
      <sz val="10"/>
    </font>
    <font>
      <name val="맑은 고딕"/>
      <charset val="129"/>
      <family val="3"/>
      <color theme="0"/>
      <sz val="11"/>
      <scheme val="minor"/>
    </font>
    <font>
      <name val="맑은 고딕"/>
      <charset val="129"/>
      <family val="3"/>
      <b val="1"/>
      <color rgb="FFFA7D00"/>
      <sz val="11"/>
      <scheme val="minor"/>
    </font>
    <font>
      <name val="맑은 고딕"/>
      <charset val="129"/>
      <family val="3"/>
      <color rgb="FF9C0006"/>
      <sz val="11"/>
      <scheme val="minor"/>
    </font>
    <font>
      <name val="굴림체"/>
      <charset val="129"/>
      <family val="3"/>
      <color theme="1"/>
      <sz val="10"/>
    </font>
    <font>
      <name val="맑은 고딕"/>
      <charset val="129"/>
      <family val="3"/>
      <color rgb="FF9C6500"/>
      <sz val="11"/>
      <scheme val="minor"/>
    </font>
    <font>
      <name val="맑은 고딕"/>
      <charset val="129"/>
      <family val="3"/>
      <i val="1"/>
      <color rgb="FF7F7F7F"/>
      <sz val="11"/>
      <scheme val="minor"/>
    </font>
    <font>
      <name val="맑은 고딕"/>
      <charset val="129"/>
      <family val="3"/>
      <b val="1"/>
      <color theme="0"/>
      <sz val="11"/>
      <scheme val="minor"/>
    </font>
    <font>
      <name val="맑은 고딕"/>
      <charset val="129"/>
      <family val="3"/>
      <color theme="1"/>
      <sz val="10"/>
      <scheme val="minor"/>
    </font>
    <font>
      <name val="맑은 고딕"/>
      <charset val="129"/>
      <family val="3"/>
      <color rgb="FFFA7D00"/>
      <sz val="11"/>
      <scheme val="minor"/>
    </font>
    <font>
      <name val="맑은 고딕"/>
      <charset val="129"/>
      <family val="3"/>
      <color rgb="FF3F3F76"/>
      <sz val="11"/>
      <scheme val="minor"/>
    </font>
    <font>
      <name val="맑은 고딕"/>
      <charset val="129"/>
      <family val="3"/>
      <b val="1"/>
      <color theme="3"/>
      <sz val="18"/>
      <scheme val="major"/>
    </font>
    <font>
      <name val="맑은 고딕"/>
      <charset val="129"/>
      <family val="3"/>
      <b val="1"/>
      <color theme="3"/>
      <sz val="15"/>
      <scheme val="minor"/>
    </font>
    <font>
      <name val="맑은 고딕"/>
      <charset val="129"/>
      <family val="3"/>
      <b val="1"/>
      <color theme="3"/>
      <sz val="13"/>
      <scheme val="minor"/>
    </font>
    <font>
      <name val="맑은 고딕"/>
      <charset val="129"/>
      <family val="3"/>
      <b val="1"/>
      <color theme="3"/>
      <sz val="11"/>
      <scheme val="minor"/>
    </font>
    <font>
      <name val="맑은 고딕"/>
      <charset val="129"/>
      <family val="3"/>
      <color rgb="FF006100"/>
      <sz val="11"/>
      <scheme val="minor"/>
    </font>
    <font>
      <name val="맑은 고딕"/>
      <charset val="129"/>
      <family val="3"/>
      <b val="1"/>
      <color rgb="FF3F3F3F"/>
      <sz val="11"/>
      <scheme val="minor"/>
    </font>
    <font>
      <name val="나눔고딕"/>
      <charset val="129"/>
      <family val="3"/>
      <color theme="1"/>
      <sz val="11"/>
    </font>
    <font>
      <name val="돋움"/>
      <charset val="129"/>
      <family val="3"/>
      <color rgb="FF000000"/>
      <sz val="11"/>
    </font>
    <font>
      <name val="맑은 고딕"/>
      <charset val="129"/>
      <family val="3"/>
      <color indexed="8"/>
      <sz val="11"/>
      <scheme val="minor"/>
    </font>
    <font>
      <name val="나눔고딕"/>
      <charset val="129"/>
      <family val="3"/>
      <color theme="10"/>
      <sz val="11"/>
      <u val="single"/>
    </font>
    <font>
      <name val="맑은 고딕"/>
      <charset val="129"/>
      <family val="2"/>
      <color theme="1"/>
      <sz val="10"/>
      <scheme val="minor"/>
    </font>
    <font>
      <name val="맑은 고딕"/>
      <charset val="129"/>
      <family val="3"/>
      <sz val="11"/>
      <scheme val="minor"/>
    </font>
    <font>
      <name val="맑은 고딕"/>
      <charset val="129"/>
      <family val="3"/>
      <color theme="1"/>
      <sz val="11"/>
      <scheme val="major"/>
    </font>
    <font>
      <name val="맑은 고딕"/>
      <charset val="129"/>
      <family val="2"/>
      <color theme="1"/>
      <sz val="11"/>
      <scheme val="major"/>
    </font>
    <font>
      <name val="맑은 고딕"/>
      <charset val="129"/>
      <family val="3"/>
      <color rgb="FF000000"/>
      <sz val="11"/>
    </font>
    <font>
      <name val="Arial"/>
      <family val="2"/>
      <color rgb="FF333333"/>
      <sz val="11"/>
    </font>
    <font>
      <name val="Arial"/>
      <family val="2"/>
      <color rgb="FF202124"/>
      <sz val="9"/>
    </font>
    <font>
      <name val="맑은 고딕"/>
      <charset val="129"/>
      <family val="3"/>
      <color rgb="FF000000"/>
      <sz val="11"/>
      <scheme val="minor"/>
    </font>
    <font>
      <name val="Verdana"/>
      <family val="2"/>
      <sz val="10"/>
    </font>
    <font>
      <name val="돋움"/>
      <charset val="129"/>
      <family val="3"/>
      <sz val="10"/>
    </font>
    <font>
      <name val="Verdana"/>
      <charset val="129"/>
      <family val="3"/>
      <sz val="10"/>
    </font>
    <font>
      <name val="Verdana"/>
      <family val="2"/>
      <sz val="11"/>
    </font>
  </fonts>
  <fills count="70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0499893185216834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2926">
    <xf numFmtId="0" fontId="3" fillId="0" borderId="0" applyAlignment="1">
      <alignment vertical="center"/>
    </xf>
    <xf numFmtId="41" fontId="3" fillId="0" borderId="0" applyAlignment="1">
      <alignment vertical="center"/>
    </xf>
    <xf numFmtId="0" fontId="4" fillId="0" borderId="0" applyAlignment="1">
      <alignment vertical="center"/>
    </xf>
    <xf numFmtId="0" fontId="8" fillId="0" borderId="0"/>
    <xf numFmtId="0" fontId="8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1" fillId="0" borderId="0"/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4" fillId="12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4" fillId="1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4" fillId="20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4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4" fillId="28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4" fillId="32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13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4" fillId="17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4" fillId="21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5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29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4" fillId="33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12" fillId="45" borderId="0" applyAlignment="1">
      <alignment vertical="center"/>
    </xf>
    <xf numFmtId="0" fontId="12" fillId="45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12" fillId="42" borderId="0" applyAlignment="1">
      <alignment vertical="center"/>
    </xf>
    <xf numFmtId="0" fontId="12" fillId="42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12" fillId="43" borderId="0" applyAlignment="1">
      <alignment vertical="center"/>
    </xf>
    <xf numFmtId="0" fontId="12" fillId="43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12" fillId="46" borderId="0" applyAlignment="1">
      <alignment vertical="center"/>
    </xf>
    <xf numFmtId="0" fontId="12" fillId="4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12" fillId="47" borderId="0" applyAlignment="1">
      <alignment vertical="center"/>
    </xf>
    <xf numFmtId="0" fontId="12" fillId="47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12" fillId="48" borderId="0" applyAlignment="1">
      <alignment vertical="center"/>
    </xf>
    <xf numFmtId="0" fontId="12" fillId="48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13" fillId="0" borderId="0"/>
    <xf numFmtId="0" fontId="14" fillId="0" borderId="0"/>
    <xf numFmtId="0" fontId="15" fillId="0" borderId="0"/>
    <xf numFmtId="0" fontId="15" fillId="0" borderId="0"/>
    <xf numFmtId="0" fontId="13" fillId="0" borderId="0"/>
    <xf numFmtId="0" fontId="13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7" fillId="0" borderId="0"/>
    <xf numFmtId="0" fontId="17" fillId="0" borderId="0"/>
    <xf numFmtId="3" fontId="17" fillId="0" borderId="0"/>
    <xf numFmtId="0" fontId="9" fillId="0" borderId="0"/>
    <xf numFmtId="0" fontId="17" fillId="0" borderId="0"/>
    <xf numFmtId="0" fontId="17" fillId="0" borderId="0"/>
    <xf numFmtId="177" fontId="10" fillId="0" borderId="0"/>
    <xf numFmtId="0" fontId="17" fillId="0" borderId="0"/>
    <xf numFmtId="2" fontId="17" fillId="0" borderId="0"/>
    <xf numFmtId="0" fontId="18" fillId="0" borderId="10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9" fillId="0" borderId="0"/>
    <xf numFmtId="0" fontId="18" fillId="0" borderId="0"/>
    <xf numFmtId="0" fontId="17" fillId="0" borderId="0"/>
    <xf numFmtId="10" fontId="17" fillId="0" borderId="0"/>
    <xf numFmtId="0" fontId="20" fillId="0" borderId="0"/>
    <xf numFmtId="0" fontId="17" fillId="0" borderId="12"/>
    <xf numFmtId="0" fontId="17" fillId="0" borderId="12"/>
    <xf numFmtId="0" fontId="17" fillId="0" borderId="12"/>
    <xf numFmtId="0" fontId="17" fillId="0" borderId="12"/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12" fillId="49" borderId="0" applyAlignment="1">
      <alignment vertical="center"/>
    </xf>
    <xf numFmtId="0" fontId="12" fillId="49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12" fillId="50" borderId="0" applyAlignment="1">
      <alignment vertical="center"/>
    </xf>
    <xf numFmtId="0" fontId="12" fillId="50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12" fillId="51" borderId="0" applyAlignment="1">
      <alignment vertical="center"/>
    </xf>
    <xf numFmtId="0" fontId="12" fillId="51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12" fillId="46" borderId="0" applyAlignment="1">
      <alignment vertical="center"/>
    </xf>
    <xf numFmtId="0" fontId="12" fillId="46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12" fillId="47" borderId="0" applyAlignment="1">
      <alignment vertical="center"/>
    </xf>
    <xf numFmtId="0" fontId="12" fillId="4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12" fillId="52" borderId="0" applyAlignment="1">
      <alignment vertical="center"/>
    </xf>
    <xf numFmtId="0" fontId="12" fillId="52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1" fillId="0" borderId="0" applyAlignment="1">
      <alignment vertical="center"/>
    </xf>
    <xf numFmtId="0" fontId="21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23" fillId="36" borderId="0" applyAlignment="1">
      <alignment vertical="center"/>
    </xf>
    <xf numFmtId="0" fontId="23" fillId="36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40" fontId="24" fillId="0" borderId="0"/>
    <xf numFmtId="38" fontId="24" fillId="0" borderId="0"/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4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24" fillId="0" borderId="0"/>
    <xf numFmtId="0" fontId="24" fillId="0" borderId="0"/>
    <xf numFmtId="9" fontId="45" fillId="0" borderId="0" applyAlignment="1">
      <alignment vertical="center"/>
    </xf>
    <xf numFmtId="9" fontId="4" fillId="0" borderId="0" applyAlignment="1">
      <alignment vertical="center"/>
    </xf>
    <xf numFmtId="9" fontId="7" fillId="0" borderId="0" applyAlignment="1">
      <alignment vertical="center"/>
    </xf>
    <xf numFmtId="9" fontId="10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45" fillId="0" borderId="0" applyAlignment="1">
      <alignment vertical="center"/>
    </xf>
    <xf numFmtId="9" fontId="41" fillId="0" borderId="0" applyAlignment="1">
      <alignment vertical="center"/>
    </xf>
    <xf numFmtId="9" fontId="4" fillId="0" borderId="0" applyAlignment="1">
      <alignment vertical="center"/>
    </xf>
    <xf numFmtId="9" fontId="7" fillId="0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26" fillId="55" borderId="0" applyAlignment="1">
      <alignment vertical="center"/>
    </xf>
    <xf numFmtId="0" fontId="26" fillId="55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27" fillId="0" borderId="0"/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28" fillId="0" borderId="0" applyAlignment="1">
      <alignment vertical="center"/>
    </xf>
    <xf numFmtId="0" fontId="28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48" fillId="9" borderId="7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48" fillId="9" borderId="7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41" fontId="17" fillId="0" borderId="0"/>
    <xf numFmtId="41" fontId="30" fillId="0" borderId="0" applyProtection="1">
      <protection locked="0" hidden="0"/>
    </xf>
    <xf numFmtId="41" fontId="30" fillId="0" borderId="0" applyProtection="1">
      <protection locked="0" hidden="0"/>
    </xf>
    <xf numFmtId="41" fontId="4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4" fillId="0" borderId="0" applyAlignment="1">
      <alignment vertical="center"/>
    </xf>
    <xf numFmtId="41" fontId="10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9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25" fillId="0" borderId="0" applyAlignment="1">
      <alignment vertical="center"/>
    </xf>
    <xf numFmtId="41" fontId="7" fillId="0" borderId="0" applyAlignment="1">
      <alignment vertical="center"/>
    </xf>
    <xf numFmtId="41" fontId="4" fillId="0" borderId="0" applyAlignment="1">
      <alignment vertical="center"/>
    </xf>
    <xf numFmtId="41" fontId="7" fillId="0" borderId="0" applyAlignment="1">
      <alignment vertical="center"/>
    </xf>
    <xf numFmtId="41" fontId="45" fillId="0" borderId="0" applyAlignment="1">
      <alignment vertical="center"/>
    </xf>
    <xf numFmtId="41" fontId="45" fillId="0" borderId="0" applyAlignment="1">
      <alignment vertical="center"/>
    </xf>
    <xf numFmtId="41" fontId="41" fillId="0" borderId="0" applyAlignment="1">
      <alignment vertical="center"/>
    </xf>
    <xf numFmtId="41" fontId="10" fillId="0" borderId="0"/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7" fillId="0" borderId="0" applyAlignment="1">
      <alignment vertical="center"/>
    </xf>
    <xf numFmtId="41" fontId="45" fillId="0" borderId="0" applyAlignment="1">
      <alignment vertical="center"/>
    </xf>
    <xf numFmtId="41" fontId="7" fillId="0" borderId="0" applyAlignment="1">
      <alignment vertical="center"/>
    </xf>
    <xf numFmtId="41" fontId="17" fillId="0" borderId="0"/>
    <xf numFmtId="0" fontId="10" fillId="0" borderId="0"/>
    <xf numFmtId="0" fontId="10" fillId="0" borderId="0"/>
    <xf numFmtId="0" fontId="9" fillId="0" borderId="0"/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31" fillId="0" borderId="16" applyAlignment="1">
      <alignment vertical="center"/>
    </xf>
    <xf numFmtId="0" fontId="31" fillId="0" borderId="1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34" fillId="0" borderId="18" applyAlignment="1">
      <alignment vertical="center"/>
    </xf>
    <xf numFmtId="0" fontId="34" fillId="0" borderId="18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35" fillId="0" borderId="19" applyAlignment="1">
      <alignment vertical="center"/>
    </xf>
    <xf numFmtId="0" fontId="35" fillId="0" borderId="19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36" fillId="0" borderId="20" applyAlignment="1">
      <alignment vertical="center"/>
    </xf>
    <xf numFmtId="0" fontId="36" fillId="0" borderId="20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36" fillId="0" borderId="0" applyAlignment="1">
      <alignment vertical="center"/>
    </xf>
    <xf numFmtId="0" fontId="36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37" fillId="0" borderId="0" applyAlignment="1">
      <alignment vertical="center"/>
    </xf>
    <xf numFmtId="0" fontId="37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38" fillId="37" borderId="0" applyAlignment="1">
      <alignment vertical="center"/>
    </xf>
    <xf numFmtId="0" fontId="38" fillId="37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8" fillId="0" borderId="0"/>
    <xf numFmtId="0" fontId="8" fillId="0" borderId="0"/>
    <xf numFmtId="178" fontId="4" fillId="0" borderId="0" applyAlignment="1">
      <alignment vertical="center"/>
    </xf>
    <xf numFmtId="178" fontId="10" fillId="0" borderId="0" applyAlignment="1">
      <alignment vertical="center"/>
    </xf>
    <xf numFmtId="178" fontId="30" fillId="0" borderId="0" applyProtection="1">
      <protection locked="0" hidden="0"/>
    </xf>
    <xf numFmtId="178" fontId="10" fillId="0" borderId="0" applyAlignment="1">
      <alignment vertical="center"/>
    </xf>
    <xf numFmtId="178" fontId="49" fillId="0" borderId="0" applyAlignment="1">
      <alignment vertical="center"/>
    </xf>
    <xf numFmtId="178" fontId="30" fillId="0" borderId="0" applyProtection="1">
      <protection locked="0" hidden="0"/>
    </xf>
    <xf numFmtId="178" fontId="30" fillId="0" borderId="0" applyProtection="1">
      <protection locked="0" hidden="0"/>
    </xf>
    <xf numFmtId="0" fontId="17" fillId="0" borderId="0"/>
    <xf numFmtId="0" fontId="4" fillId="0" borderId="0" applyAlignment="1">
      <alignment vertical="center"/>
    </xf>
    <xf numFmtId="0" fontId="10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17" fillId="0" borderId="0"/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7" fillId="0" borderId="0"/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30" fillId="0" borderId="0" applyProtection="1">
      <protection locked="0" hidden="0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7" fillId="0" borderId="0"/>
    <xf numFmtId="179" fontId="4" fillId="0" borderId="0" applyAlignment="1">
      <alignment vertical="center"/>
    </xf>
    <xf numFmtId="179" fontId="4" fillId="0" borderId="0" applyAlignment="1">
      <alignment vertical="center"/>
    </xf>
    <xf numFmtId="0" fontId="17" fillId="0" borderId="0"/>
    <xf numFmtId="0" fontId="45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 applyProtection="1">
      <protection locked="0" hidden="0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0" fillId="0" borderId="0"/>
    <xf numFmtId="0" fontId="10" fillId="0" borderId="0" applyAlignment="1">
      <alignment vertical="center"/>
    </xf>
    <xf numFmtId="0" fontId="7" fillId="0" borderId="0" applyAlignment="1">
      <alignment vertical="center"/>
    </xf>
    <xf numFmtId="0" fontId="40" fillId="0" borderId="0"/>
    <xf numFmtId="0" fontId="7" fillId="0" borderId="0" applyAlignment="1">
      <alignment vertical="center"/>
    </xf>
    <xf numFmtId="0" fontId="7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40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45" fillId="0" borderId="0" applyAlignment="1">
      <alignment vertical="center"/>
    </xf>
    <xf numFmtId="0" fontId="17" fillId="0" borderId="0"/>
    <xf numFmtId="0" fontId="58" fillId="0" borderId="0" applyAlignment="1">
      <alignment vertical="center"/>
    </xf>
    <xf numFmtId="0" fontId="4" fillId="0" borderId="0" applyAlignment="1">
      <alignment vertical="center"/>
    </xf>
    <xf numFmtId="0" fontId="7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7" fillId="0" borderId="0"/>
    <xf numFmtId="0" fontId="4" fillId="0" borderId="0" applyAlignment="1">
      <alignment vertical="center"/>
    </xf>
    <xf numFmtId="0" fontId="45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4" fillId="0" borderId="0" applyAlignment="1">
      <alignment vertical="center"/>
    </xf>
    <xf numFmtId="0" fontId="40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179" fontId="4" fillId="0" borderId="0" applyAlignment="1">
      <alignment vertical="center"/>
    </xf>
    <xf numFmtId="0" fontId="4" fillId="0" borderId="0" applyAlignment="1">
      <alignment vertical="center"/>
    </xf>
    <xf numFmtId="0" fontId="30" fillId="0" borderId="0" applyProtection="1">
      <protection locked="0" hidden="0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60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9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 applyProtection="1">
      <protection locked="0" hidden="0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0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0" fillId="0" borderId="0"/>
    <xf numFmtId="0" fontId="17" fillId="0" borderId="0"/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61" fillId="0" borderId="0" applyAlignment="1">
      <alignment vertical="center"/>
    </xf>
  </cellStyleXfs>
  <cellXfs count="152">
    <xf numFmtId="0" fontId="0" fillId="0" borderId="0" applyAlignment="1" pivotButton="0" quotePrefix="0" xfId="0">
      <alignment vertical="center"/>
    </xf>
    <xf numFmtId="0" fontId="0" fillId="0" borderId="0" applyAlignment="1" pivotButton="1" quotePrefix="0" xfId="0">
      <alignment vertical="center"/>
    </xf>
    <xf numFmtId="0" fontId="0" fillId="3" borderId="0" applyAlignment="1" pivotButton="0" quotePrefix="0" xfId="0">
      <alignment vertical="center"/>
    </xf>
    <xf numFmtId="0" fontId="5" fillId="2" borderId="0" applyAlignment="1" pivotButton="0" quotePrefix="0" xfId="0">
      <alignment horizontal="center" vertical="center"/>
    </xf>
    <xf numFmtId="0" fontId="6" fillId="2" borderId="0" applyAlignment="1" pivotButton="0" quotePrefix="0" xfId="0">
      <alignment vertical="center"/>
    </xf>
    <xf numFmtId="49" fontId="4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0" borderId="0" applyAlignment="1" pivotButton="0" quotePrefix="1" xfId="0">
      <alignment vertical="center"/>
    </xf>
    <xf numFmtId="49" fontId="4" fillId="3" borderId="0" applyAlignment="1" pivotButton="0" quotePrefix="0" xfId="0">
      <alignment vertical="center"/>
    </xf>
    <xf numFmtId="0" fontId="4" fillId="3" borderId="0" applyAlignment="1" pivotButton="0" quotePrefix="0" xfId="0">
      <alignment vertical="center"/>
    </xf>
    <xf numFmtId="49" fontId="4" fillId="57" borderId="0" applyAlignment="1" pivotButton="0" quotePrefix="0" xfId="0">
      <alignment vertical="center"/>
    </xf>
    <xf numFmtId="0" fontId="0" fillId="58" borderId="0" applyAlignment="1" pivotButton="0" quotePrefix="0" xfId="0">
      <alignment vertical="center"/>
    </xf>
    <xf numFmtId="49" fontId="4" fillId="58" borderId="0" applyAlignment="1" pivotButton="0" quotePrefix="0" xfId="0">
      <alignment vertical="center"/>
    </xf>
    <xf numFmtId="0" fontId="4" fillId="58" borderId="0" applyAlignment="1" pivotButton="0" quotePrefix="1" xfId="0">
      <alignment vertical="center"/>
    </xf>
    <xf numFmtId="49" fontId="4" fillId="2" borderId="0" applyAlignment="1" pivotButton="0" quotePrefix="0" xfId="0">
      <alignment vertical="center"/>
    </xf>
    <xf numFmtId="0" fontId="4" fillId="2" borderId="0" applyAlignment="1" pivotButton="0" quotePrefix="1" xfId="0">
      <alignment vertical="center"/>
    </xf>
    <xf numFmtId="14" fontId="0" fillId="0" borderId="0" applyAlignment="1" pivotButton="0" quotePrefix="0" xfId="0">
      <alignment horizontal="left" vertical="center"/>
    </xf>
    <xf numFmtId="0" fontId="4" fillId="3" borderId="0" applyAlignment="1" pivotButton="0" quotePrefix="0" xfId="0">
      <alignment horizontal="center" vertical="center"/>
    </xf>
    <xf numFmtId="0" fontId="4" fillId="57" borderId="0" applyAlignment="1" pivotButton="0" quotePrefix="0" xfId="0">
      <alignment vertical="center"/>
    </xf>
    <xf numFmtId="0" fontId="62" fillId="0" borderId="0" applyAlignment="1" pivotButton="0" quotePrefix="0" xfId="0">
      <alignment vertical="center"/>
    </xf>
    <xf numFmtId="0" fontId="4" fillId="60" borderId="0" applyAlignment="1" pivotButton="0" quotePrefix="0" xfId="0">
      <alignment horizontal="left" vertical="center"/>
    </xf>
    <xf numFmtId="0" fontId="4" fillId="60" borderId="0" applyAlignment="1" pivotButton="0" quotePrefix="1" xfId="2815">
      <alignment vertical="center"/>
    </xf>
    <xf numFmtId="9" fontId="4" fillId="3" borderId="0" applyAlignment="1" pivotButton="0" quotePrefix="0" xfId="0">
      <alignment horizontal="right" vertical="center"/>
    </xf>
    <xf numFmtId="49" fontId="4" fillId="60" borderId="0" applyAlignment="1" pivotButton="0" quotePrefix="0" xfId="0">
      <alignment horizontal="left" vertical="center"/>
    </xf>
    <xf numFmtId="0" fontId="4" fillId="59" borderId="0" applyAlignment="1" pivotButton="0" quotePrefix="0" xfId="0">
      <alignment horizontal="left" vertical="center"/>
    </xf>
    <xf numFmtId="0" fontId="4" fillId="59" borderId="0" applyAlignment="1" pivotButton="0" quotePrefix="1" xfId="2815">
      <alignment vertical="center"/>
    </xf>
    <xf numFmtId="49" fontId="4" fillId="59" borderId="0" applyAlignment="1" pivotButton="0" quotePrefix="0" xfId="0">
      <alignment horizontal="left" vertical="center"/>
    </xf>
    <xf numFmtId="9" fontId="4" fillId="0" borderId="0" applyAlignment="1" pivotButton="0" quotePrefix="0" xfId="0">
      <alignment horizontal="right" vertical="center"/>
    </xf>
    <xf numFmtId="0" fontId="4" fillId="3" borderId="0" applyAlignment="1" pivotButton="0" quotePrefix="1" xfId="0">
      <alignment vertical="center"/>
    </xf>
    <xf numFmtId="0" fontId="2" fillId="3" borderId="0" applyAlignment="1" pivotButton="0" quotePrefix="0" xfId="0">
      <alignment vertical="center"/>
    </xf>
    <xf numFmtId="10" fontId="4" fillId="0" borderId="0" applyAlignment="1" pivotButton="0" quotePrefix="0" xfId="0">
      <alignment horizontal="right" vertical="center"/>
    </xf>
    <xf numFmtId="9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63" fillId="59" borderId="0" applyAlignment="1" pivotButton="0" quotePrefix="0" xfId="2815">
      <alignment vertical="center"/>
    </xf>
    <xf numFmtId="0" fontId="4" fillId="60" borderId="0" applyAlignment="1" pivotButton="0" quotePrefix="0" xfId="2815">
      <alignment vertical="center"/>
    </xf>
    <xf numFmtId="0" fontId="4" fillId="61" borderId="0" applyAlignment="1" pivotButton="0" quotePrefix="0" xfId="2815">
      <alignment vertical="center"/>
    </xf>
    <xf numFmtId="0" fontId="4" fillId="61" borderId="0" applyAlignment="1" pivotButton="0" quotePrefix="0" xfId="0">
      <alignment horizontal="left" vertical="center"/>
    </xf>
    <xf numFmtId="49" fontId="4" fillId="61" borderId="0" applyAlignment="1" pivotButton="0" quotePrefix="0" xfId="0">
      <alignment horizontal="left" vertical="center"/>
    </xf>
    <xf numFmtId="0" fontId="63" fillId="61" borderId="0" applyAlignment="1" pivotButton="0" quotePrefix="0" xfId="2815">
      <alignment vertical="center"/>
    </xf>
    <xf numFmtId="0" fontId="63" fillId="60" borderId="0" applyAlignment="1" pivotButton="0" quotePrefix="0" xfId="2815">
      <alignment vertical="center"/>
    </xf>
    <xf numFmtId="0" fontId="4" fillId="63" borderId="22" applyAlignment="1" pivotButton="0" quotePrefix="0" xfId="0">
      <alignment vertical="center"/>
    </xf>
    <xf numFmtId="0" fontId="4" fillId="63" borderId="22" applyAlignment="1" pivotButton="0" quotePrefix="0" xfId="0">
      <alignment horizontal="right" vertical="center"/>
    </xf>
    <xf numFmtId="0" fontId="4" fillId="63" borderId="22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59" borderId="0" applyAlignment="1" pivotButton="0" quotePrefix="0" xfId="2815">
      <alignment vertical="center"/>
    </xf>
    <xf numFmtId="0" fontId="64" fillId="0" borderId="0" applyAlignment="1" pivotButton="0" quotePrefix="0" xfId="0">
      <alignment horizontal="center"/>
    </xf>
    <xf numFmtId="0" fontId="0" fillId="64" borderId="0" applyAlignment="1" pivotButton="0" quotePrefix="0" xfId="0">
      <alignment vertical="center"/>
    </xf>
    <xf numFmtId="0" fontId="4" fillId="64" borderId="0" applyAlignment="1" pivotButton="0" quotePrefix="0" xfId="0">
      <alignment vertical="center"/>
    </xf>
    <xf numFmtId="0" fontId="4" fillId="0" borderId="12" applyAlignment="1" pivotButton="0" quotePrefix="0" xfId="0">
      <alignment vertical="center"/>
    </xf>
    <xf numFmtId="10" fontId="4" fillId="0" borderId="12" applyAlignment="1" pivotButton="0" quotePrefix="0" xfId="0">
      <alignment horizontal="right" vertical="center"/>
    </xf>
    <xf numFmtId="0" fontId="4" fillId="0" borderId="12" applyAlignment="1" pivotButton="0" quotePrefix="0" xfId="0">
      <alignment horizontal="center" vertical="center"/>
    </xf>
    <xf numFmtId="0" fontId="4" fillId="0" borderId="12" applyAlignment="1" pivotButton="0" quotePrefix="1" xfId="0">
      <alignment vertical="center"/>
    </xf>
    <xf numFmtId="0" fontId="4" fillId="57" borderId="0" applyAlignment="1" pivotButton="0" quotePrefix="1" xfId="0">
      <alignment vertical="center"/>
    </xf>
    <xf numFmtId="10" fontId="4" fillId="57" borderId="0" applyAlignment="1" pivotButton="0" quotePrefix="0" xfId="0">
      <alignment horizontal="right" vertical="center"/>
    </xf>
    <xf numFmtId="0" fontId="64" fillId="57" borderId="0" applyAlignment="1" pivotButton="0" quotePrefix="0" xfId="0">
      <alignment horizontal="center"/>
    </xf>
    <xf numFmtId="0" fontId="4" fillId="57" borderId="0" applyAlignment="1" pivotButton="0" quotePrefix="0" xfId="0">
      <alignment horizontal="center" vertical="center"/>
    </xf>
    <xf numFmtId="0" fontId="0" fillId="57" borderId="0" applyAlignment="1" pivotButton="0" quotePrefix="0" xfId="0">
      <alignment vertical="center"/>
    </xf>
    <xf numFmtId="0" fontId="4" fillId="57" borderId="0" applyAlignment="1" pivotButton="0" quotePrefix="0" xfId="0">
      <alignment vertical="center" wrapText="1"/>
    </xf>
    <xf numFmtId="0" fontId="4" fillId="58" borderId="0" applyAlignment="1" pivotButton="0" quotePrefix="0" xfId="0">
      <alignment vertical="center"/>
    </xf>
    <xf numFmtId="0" fontId="66" fillId="0" borderId="0" applyAlignment="1" pivotButton="0" quotePrefix="0" xfId="0">
      <alignment vertical="center"/>
    </xf>
    <xf numFmtId="0" fontId="4" fillId="2" borderId="0" applyAlignment="1" pivotButton="0" quotePrefix="0" xfId="0">
      <alignment vertical="center"/>
    </xf>
    <xf numFmtId="0" fontId="4" fillId="65" borderId="0" applyAlignment="1" pivotButton="0" quotePrefix="0" xfId="0">
      <alignment vertical="center"/>
    </xf>
    <xf numFmtId="0" fontId="4" fillId="66" borderId="0" applyAlignment="1" pivotButton="0" quotePrefix="0" xfId="0">
      <alignment vertical="center"/>
    </xf>
    <xf numFmtId="49" fontId="4" fillId="66" borderId="0" applyAlignment="1" pivotButton="0" quotePrefix="0" xfId="0">
      <alignment vertical="center"/>
    </xf>
    <xf numFmtId="0" fontId="0" fillId="66" borderId="0" applyAlignment="1" pivotButton="0" quotePrefix="0" xfId="0">
      <alignment vertical="center"/>
    </xf>
    <xf numFmtId="0" fontId="4" fillId="66" borderId="0" applyAlignment="1" pivotButton="0" quotePrefix="0" xfId="0">
      <alignment vertical="center" wrapText="1"/>
    </xf>
    <xf numFmtId="0" fontId="4" fillId="66" borderId="0" applyAlignment="1" pivotButton="0" quotePrefix="1" xfId="0">
      <alignment vertical="center"/>
    </xf>
    <xf numFmtId="10" fontId="4" fillId="66" borderId="0" applyAlignment="1" pivotButton="0" quotePrefix="0" xfId="0">
      <alignment horizontal="right" vertical="center"/>
    </xf>
    <xf numFmtId="0" fontId="4" fillId="66" borderId="0" applyAlignment="1" pivotButton="0" quotePrefix="0" xfId="0">
      <alignment horizontal="center" vertical="center"/>
    </xf>
    <xf numFmtId="3" fontId="67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 wrapText="1"/>
    </xf>
    <xf numFmtId="0" fontId="2" fillId="2" borderId="0" applyAlignment="1" pivotButton="0" quotePrefix="0" xfId="0">
      <alignment vertical="center"/>
    </xf>
    <xf numFmtId="3" fontId="68" fillId="0" borderId="0" applyAlignment="1" pivotButton="0" quotePrefix="0" xfId="0">
      <alignment vertical="center"/>
    </xf>
    <xf numFmtId="0" fontId="69" fillId="0" borderId="0" applyAlignment="1" pivotButton="0" quotePrefix="0" xfId="0">
      <alignment vertical="center"/>
    </xf>
    <xf numFmtId="0" fontId="0" fillId="67" borderId="0" applyAlignment="1" pivotButton="0" quotePrefix="0" xfId="0">
      <alignment vertical="center"/>
    </xf>
    <xf numFmtId="49" fontId="4" fillId="68" borderId="0" applyAlignment="1" pivotButton="0" quotePrefix="0" xfId="0">
      <alignment vertical="center"/>
    </xf>
    <xf numFmtId="0" fontId="4" fillId="68" borderId="0" applyAlignment="1" pivotButton="0" quotePrefix="0" xfId="0">
      <alignment vertical="center"/>
    </xf>
    <xf numFmtId="0" fontId="0" fillId="68" borderId="0" applyAlignment="1" pivotButton="0" quotePrefix="0" xfId="0">
      <alignment vertical="center"/>
    </xf>
    <xf numFmtId="9" fontId="4" fillId="68" borderId="0" applyAlignment="1" pivotButton="0" quotePrefix="0" xfId="0">
      <alignment horizontal="right" vertical="center"/>
    </xf>
    <xf numFmtId="0" fontId="42" fillId="69" borderId="0" applyAlignment="1" pivotButton="0" quotePrefix="0" xfId="0">
      <alignment vertical="center"/>
    </xf>
    <xf numFmtId="0" fontId="42" fillId="69" borderId="0" applyAlignment="1" pivotButton="0" quotePrefix="0" xfId="0">
      <alignment horizontal="right" vertical="center"/>
    </xf>
    <xf numFmtId="0" fontId="42" fillId="69" borderId="0" applyAlignment="1" pivotButton="0" quotePrefix="0" xfId="0">
      <alignment horizontal="center" vertical="center"/>
    </xf>
    <xf numFmtId="0" fontId="48" fillId="69" borderId="0" applyAlignment="1" pivotButton="0" quotePrefix="0" xfId="0">
      <alignment vertical="center"/>
    </xf>
    <xf numFmtId="0" fontId="7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left" vertical="center" indent="1"/>
    </xf>
    <xf numFmtId="0" fontId="4" fillId="0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center" vertical="center"/>
    </xf>
    <xf numFmtId="0" fontId="0" fillId="60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left"/>
    </xf>
    <xf numFmtId="0" fontId="0" fillId="2" borderId="0" applyAlignment="1" pivotButton="0" quotePrefix="0" xfId="0">
      <alignment vertical="center"/>
    </xf>
    <xf numFmtId="0" fontId="0" fillId="0" borderId="0" applyAlignment="1" pivotButton="0" quotePrefix="1" xfId="0">
      <alignment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left"/>
    </xf>
    <xf numFmtId="14" fontId="0" fillId="0" borderId="0" applyAlignment="1" pivotButton="0" quotePrefix="0" xfId="0">
      <alignment vertical="center"/>
    </xf>
    <xf numFmtId="0" fontId="72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vertical="center"/>
    </xf>
    <xf numFmtId="0" fontId="73" fillId="0" borderId="0" applyAlignment="1" pivotButton="0" quotePrefix="0" xfId="0">
      <alignment horizontal="left" vertical="center"/>
    </xf>
    <xf numFmtId="0" fontId="10" fillId="0" borderId="0" applyAlignment="1" pivotButton="0" quotePrefix="0" xfId="0">
      <alignment horizontal="left"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vertical="center"/>
    </xf>
    <xf numFmtId="164" fontId="0" fillId="0" borderId="0" applyAlignment="1" pivotButton="0" quotePrefix="0" xfId="1">
      <alignment vertical="center"/>
    </xf>
    <xf numFmtId="164" fontId="0" fillId="60" borderId="0" applyAlignment="1" pivotButton="0" quotePrefix="0" xfId="0">
      <alignment vertical="center"/>
    </xf>
    <xf numFmtId="166" fontId="0" fillId="0" borderId="0" applyAlignment="1" pivotButton="0" quotePrefix="0" xfId="0">
      <alignment vertical="center"/>
    </xf>
    <xf numFmtId="164" fontId="4" fillId="0" borderId="0" applyAlignment="1" pivotButton="0" quotePrefix="0" xfId="1">
      <alignment horizontal="center"/>
    </xf>
    <xf numFmtId="164" fontId="4" fillId="59" borderId="0" applyAlignment="1" pivotButton="0" quotePrefix="0" xfId="1">
      <alignment horizontal="center"/>
    </xf>
    <xf numFmtId="164" fontId="4" fillId="60" borderId="0" applyAlignment="1" pivotButton="0" quotePrefix="0" xfId="1">
      <alignment horizontal="center"/>
    </xf>
    <xf numFmtId="164" fontId="4" fillId="0" borderId="0" applyAlignment="1" pivotButton="0" quotePrefix="0" xfId="1">
      <alignment vertical="center"/>
    </xf>
    <xf numFmtId="164" fontId="4" fillId="61" borderId="0" applyAlignment="1" pivotButton="0" quotePrefix="0" xfId="1">
      <alignment horizontal="center"/>
    </xf>
    <xf numFmtId="164" fontId="4" fillId="62" borderId="0" applyAlignment="1" pivotButton="0" quotePrefix="0" xfId="1">
      <alignment horizontal="center"/>
    </xf>
    <xf numFmtId="167" fontId="0" fillId="0" borderId="0" applyAlignment="1" pivotButton="0" quotePrefix="0" xfId="0">
      <alignment horizontal="center"/>
    </xf>
    <xf numFmtId="168" fontId="4" fillId="0" borderId="0" applyAlignment="1" pivotButton="0" quotePrefix="0" xfId="0">
      <alignment horizontal="right" vertical="center"/>
    </xf>
    <xf numFmtId="169" fontId="0" fillId="0" borderId="0" applyAlignment="1" pivotButton="0" quotePrefix="0" xfId="0">
      <alignment horizontal="center"/>
    </xf>
    <xf numFmtId="169" fontId="64" fillId="0" borderId="0" applyAlignment="1" pivotButton="0" quotePrefix="0" xfId="0">
      <alignment horizontal="center" vertical="center"/>
    </xf>
    <xf numFmtId="170" fontId="65" fillId="0" borderId="0" pivotButton="0" quotePrefix="0" xfId="0"/>
    <xf numFmtId="171" fontId="64" fillId="0" borderId="0" applyAlignment="1" pivotButton="0" quotePrefix="0" xfId="0">
      <alignment horizontal="center"/>
    </xf>
    <xf numFmtId="171" fontId="64" fillId="0" borderId="0" applyAlignment="1" pivotButton="0" quotePrefix="0" xfId="0">
      <alignment horizontal="center" vertical="center"/>
    </xf>
    <xf numFmtId="172" fontId="0" fillId="60" borderId="0" applyAlignment="1" pivotButton="0" quotePrefix="0" xfId="0">
      <alignment vertical="center"/>
    </xf>
    <xf numFmtId="173" fontId="0" fillId="0" borderId="0" applyAlignment="1" pivotButton="0" quotePrefix="0" xfId="0">
      <alignment vertical="center"/>
    </xf>
    <xf numFmtId="174" fontId="0" fillId="0" borderId="0" applyAlignment="1" pivotButton="0" quotePrefix="0" xfId="0">
      <alignment horizontal="left" vertical="center"/>
    </xf>
    <xf numFmtId="175" fontId="0" fillId="0" borderId="0" applyAlignment="1" pivotButton="0" quotePrefix="0" xfId="0">
      <alignment vertical="center"/>
    </xf>
    <xf numFmtId="172" fontId="0" fillId="0" borderId="0" applyAlignment="1" pivotButton="0" quotePrefix="0" xfId="0">
      <alignment vertical="center"/>
    </xf>
    <xf numFmtId="176" fontId="4" fillId="0" borderId="0" applyAlignment="1" pivotButton="0" quotePrefix="0" xfId="0">
      <alignment vertical="center"/>
    </xf>
    <xf numFmtId="172" fontId="0" fillId="2" borderId="0" applyAlignment="1" pivotButton="0" quotePrefix="0" xfId="0">
      <alignment vertical="center"/>
    </xf>
    <xf numFmtId="172" fontId="0" fillId="64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vertical="center"/>
    </xf>
    <xf numFmtId="164" fontId="0" fillId="0" borderId="0" applyAlignment="1" pivotButton="0" quotePrefix="0" xfId="1">
      <alignment vertical="center"/>
    </xf>
    <xf numFmtId="164" fontId="0" fillId="60" borderId="0" applyAlignment="1" pivotButton="0" quotePrefix="0" xfId="0">
      <alignment vertical="center"/>
    </xf>
    <xf numFmtId="166" fontId="0" fillId="0" borderId="0" applyAlignment="1" pivotButton="0" quotePrefix="0" xfId="0">
      <alignment vertical="center"/>
    </xf>
    <xf numFmtId="164" fontId="4" fillId="0" borderId="0" applyAlignment="1" pivotButton="0" quotePrefix="0" xfId="1">
      <alignment horizontal="center"/>
    </xf>
    <xf numFmtId="164" fontId="4" fillId="59" borderId="0" applyAlignment="1" pivotButton="0" quotePrefix="0" xfId="1">
      <alignment horizontal="center"/>
    </xf>
    <xf numFmtId="164" fontId="4" fillId="60" borderId="0" applyAlignment="1" pivotButton="0" quotePrefix="0" xfId="1">
      <alignment horizontal="center"/>
    </xf>
    <xf numFmtId="164" fontId="4" fillId="0" borderId="0" applyAlignment="1" pivotButton="0" quotePrefix="0" xfId="1">
      <alignment vertical="center"/>
    </xf>
    <xf numFmtId="164" fontId="4" fillId="61" borderId="0" applyAlignment="1" pivotButton="0" quotePrefix="0" xfId="1">
      <alignment horizontal="center"/>
    </xf>
    <xf numFmtId="164" fontId="4" fillId="62" borderId="0" applyAlignment="1" pivotButton="0" quotePrefix="0" xfId="1">
      <alignment horizontal="center"/>
    </xf>
    <xf numFmtId="167" fontId="0" fillId="0" borderId="0" applyAlignment="1" pivotButton="0" quotePrefix="0" xfId="0">
      <alignment horizontal="center"/>
    </xf>
    <xf numFmtId="168" fontId="4" fillId="0" borderId="0" applyAlignment="1" pivotButton="0" quotePrefix="0" xfId="0">
      <alignment horizontal="right" vertical="center"/>
    </xf>
    <xf numFmtId="169" fontId="0" fillId="0" borderId="0" applyAlignment="1" pivotButton="0" quotePrefix="0" xfId="0">
      <alignment horizontal="center"/>
    </xf>
    <xf numFmtId="169" fontId="64" fillId="0" borderId="0" applyAlignment="1" pivotButton="0" quotePrefix="0" xfId="0">
      <alignment horizontal="center" vertical="center"/>
    </xf>
    <xf numFmtId="170" fontId="65" fillId="0" borderId="0" pivotButton="0" quotePrefix="0" xfId="0"/>
    <xf numFmtId="171" fontId="64" fillId="0" borderId="0" applyAlignment="1" pivotButton="0" quotePrefix="0" xfId="0">
      <alignment horizontal="center"/>
    </xf>
    <xf numFmtId="171" fontId="64" fillId="0" borderId="0" applyAlignment="1" pivotButton="0" quotePrefix="0" xfId="0">
      <alignment horizontal="center" vertical="center"/>
    </xf>
    <xf numFmtId="172" fontId="0" fillId="60" borderId="0" applyAlignment="1" pivotButton="0" quotePrefix="0" xfId="0">
      <alignment vertical="center"/>
    </xf>
    <xf numFmtId="173" fontId="0" fillId="0" borderId="0" applyAlignment="1" pivotButton="0" quotePrefix="0" xfId="0">
      <alignment vertical="center"/>
    </xf>
    <xf numFmtId="174" fontId="0" fillId="0" borderId="0" applyAlignment="1" pivotButton="0" quotePrefix="0" xfId="0">
      <alignment horizontal="left" vertical="center"/>
    </xf>
    <xf numFmtId="175" fontId="0" fillId="0" borderId="0" applyAlignment="1" pivotButton="0" quotePrefix="0" xfId="0">
      <alignment vertical="center"/>
    </xf>
    <xf numFmtId="172" fontId="0" fillId="0" borderId="0" applyAlignment="1" pivotButton="0" quotePrefix="0" xfId="0">
      <alignment vertical="center"/>
    </xf>
    <xf numFmtId="176" fontId="4" fillId="0" borderId="0" applyAlignment="1" pivotButton="0" quotePrefix="0" xfId="0">
      <alignment vertical="center"/>
    </xf>
    <xf numFmtId="172" fontId="0" fillId="2" borderId="0" applyAlignment="1" pivotButton="0" quotePrefix="0" xfId="0">
      <alignment vertical="center"/>
    </xf>
    <xf numFmtId="172" fontId="0" fillId="64" borderId="0" applyAlignment="1" pivotButton="0" quotePrefix="0" xfId="0">
      <alignment vertical="center"/>
    </xf>
  </cellXfs>
  <cellStyles count="2926">
    <cellStyle name="표준" xfId="0" builtinId="0"/>
    <cellStyle name="쉼표 [0]" xfId="1" builtinId="6"/>
    <cellStyle name="표준 55" xfId="2"/>
    <cellStyle name="??&amp;O?&amp;H?_x0008__x000f__x0007_?_x0007__x0001__x0001_" xfId="3"/>
    <cellStyle name="??&amp;O?&amp;H?_x0008_??_x0007__x0001__x0001_" xfId="4"/>
    <cellStyle name="_10월급여" xfId="5"/>
    <cellStyle name="_2006년_신세계 푸드" xfId="6"/>
    <cellStyle name="_2007급여" xfId="7"/>
    <cellStyle name="_2007급여_2007급여(오피스웨이)" xfId="8"/>
    <cellStyle name="_2007급여_2007급여(오피스웨이)_2007년_오피스웨이" xfId="9"/>
    <cellStyle name="_2007급여_2007급여(오피스웨이)_2007년_오피스웨이_1" xfId="10"/>
    <cellStyle name="_2007급여_2007급여(오피스웨이)_2007년_오피스웨이_1_2007년_오피스웨이" xfId="11"/>
    <cellStyle name="_2007급여_2007급여(오피스웨이)_2007년_오피스웨이_2007년_오피스웨이" xfId="12"/>
    <cellStyle name="_2007급여_2007급여(오피스웨이)_2007년_오피스웨이_2007년_오피스웨이_1" xfId="13"/>
    <cellStyle name="_2007급여_2007급여(오피스웨이)_2007년_오피스웨이_2007년_오피스웨이_1_2007년_오피스웨이" xfId="14"/>
    <cellStyle name="_2007급여_2007급여(오피스웨이)_2007년_오피스웨이_2007년_오피스웨이_2007년_오피스웨이" xfId="15"/>
    <cellStyle name="_2007급여_2007급여(오피스웨이)_2007년_오피스웨이_2007년_오피스웨이_2007년_오피스웨이_2007년_오피스웨이" xfId="16"/>
    <cellStyle name="_2007급여_2007년_오피스웨이" xfId="17"/>
    <cellStyle name="_2007급여_2007년_오피스웨이_1" xfId="18"/>
    <cellStyle name="_2007급여_2007년_오피스웨이_1_2007년_오피스웨이" xfId="19"/>
    <cellStyle name="_2007급여_2007년_오피스웨이_2007년_오피스웨이" xfId="20"/>
    <cellStyle name="_2007급여_2007년_오피스웨이_2007년_오피스웨이_1" xfId="21"/>
    <cellStyle name="_2007급여_2007년_오피스웨이_2007년_오피스웨이_1_2007년_오피스웨이" xfId="22"/>
    <cellStyle name="_2007급여_2007년_오피스웨이_2007년_오피스웨이_2007년_오피스웨이" xfId="23"/>
    <cellStyle name="_2007급여_2007년_오피스웨이_2007년_오피스웨이_2007년_오피스웨이_2007년_오피스웨이" xfId="24"/>
    <cellStyle name="_2007년_오피스웨이" xfId="25"/>
    <cellStyle name="_2007년_오피스웨이_1" xfId="26"/>
    <cellStyle name="_2007년_오피스웨이_1_2007년_오피스웨이" xfId="27"/>
    <cellStyle name="_2007년_오피스웨이_2007년_오피스웨이" xfId="28"/>
    <cellStyle name="_2007년_오피스웨이_2007년_오피스웨이_1" xfId="29"/>
    <cellStyle name="_2007년_오피스웨이_2007년_오피스웨이_1_2007년_오피스웨이" xfId="30"/>
    <cellStyle name="_2007년_오피스웨이_2007년_오피스웨이_2007년_오피스웨이" xfId="31"/>
    <cellStyle name="_2007년_오피스웨이_2007년_오피스웨이_2007년_오피스웨이_2007년_오피스웨이" xfId="32"/>
    <cellStyle name="_2009년급여(FX유통)" xfId="33"/>
    <cellStyle name="_il현근무자" xfId="34"/>
    <cellStyle name="_시제이부곡10월급여" xfId="35"/>
    <cellStyle name="_시제이부곡10월급여_2007급여" xfId="36"/>
    <cellStyle name="_시제이부곡10월급여_2007급여_2007급여(오피스웨이)" xfId="37"/>
    <cellStyle name="_시제이부곡10월급여_2007급여_2007급여(오피스웨이)_2007년_오피스웨이" xfId="38"/>
    <cellStyle name="_시제이부곡10월급여_2007급여_2007급여(오피스웨이)_2007년_오피스웨이_1" xfId="39"/>
    <cellStyle name="_시제이부곡10월급여_2007급여_2007급여(오피스웨이)_2007년_오피스웨이_1_2007년_오피스웨이" xfId="40"/>
    <cellStyle name="_시제이부곡10월급여_2007급여_2007급여(오피스웨이)_2007년_오피스웨이_2007년_오피스웨이" xfId="41"/>
    <cellStyle name="_시제이부곡10월급여_2007급여_2007급여(오피스웨이)_2007년_오피스웨이_2007년_오피스웨이_1" xfId="42"/>
    <cellStyle name="_시제이부곡10월급여_2007급여_2007급여(오피스웨이)_2007년_오피스웨이_2007년_오피스웨이_1_2007년_오피스웨이" xfId="43"/>
    <cellStyle name="_시제이부곡10월급여_2007급여_2007급여(오피스웨이)_2007년_오피스웨이_2007년_오피스웨이_2007년_오피스웨이" xfId="44"/>
    <cellStyle name="_시제이부곡10월급여_2007급여_2007급여(오피스웨이)_2007년_오피스웨이_2007년_오피스웨이_2007년_오피스웨이_2007년_오피스웨이" xfId="45"/>
    <cellStyle name="_시제이부곡10월급여_2007급여_2007년_오피스웨이" xfId="46"/>
    <cellStyle name="_시제이부곡10월급여_2007급여_2007년_오피스웨이_1" xfId="47"/>
    <cellStyle name="_시제이부곡10월급여_2007급여_2007년_오피스웨이_1_2007년_오피스웨이" xfId="48"/>
    <cellStyle name="_시제이부곡10월급여_2007급여_2007년_오피스웨이_2007년_오피스웨이" xfId="49"/>
    <cellStyle name="_시제이부곡10월급여_2007급여_2007년_오피스웨이_2007년_오피스웨이_1" xfId="50"/>
    <cellStyle name="_시제이부곡10월급여_2007급여_2007년_오피스웨이_2007년_오피스웨이_1_2007년_오피스웨이" xfId="51"/>
    <cellStyle name="_시제이부곡10월급여_2007급여_2007년_오피스웨이_2007년_오피스웨이_2007년_오피스웨이" xfId="52"/>
    <cellStyle name="_시제이부곡10월급여_2007급여_2007년_오피스웨이_2007년_오피스웨이_2007년_오피스웨이_2007년_오피스웨이" xfId="53"/>
    <cellStyle name="_시제이부곡10월급여_2007년_오피스웨이" xfId="54"/>
    <cellStyle name="_시제이부곡10월급여_2007년_오피스웨이_1" xfId="55"/>
    <cellStyle name="_시제이부곡10월급여_2007년_오피스웨이_1_2007년_오피스웨이" xfId="56"/>
    <cellStyle name="_시제이부곡10월급여_2007년_오피스웨이_2007년_오피스웨이" xfId="57"/>
    <cellStyle name="_시제이부곡10월급여_2007년_오피스웨이_2007년_오피스웨이_1" xfId="58"/>
    <cellStyle name="_시제이부곡10월급여_2007년_오피스웨이_2007년_오피스웨이_1_2007년_오피스웨이" xfId="59"/>
    <cellStyle name="_시제이부곡10월급여_2007년_오피스웨이_2007년_오피스웨이_2007년_오피스웨이" xfId="60"/>
    <cellStyle name="_시제이부곡10월급여_2007년_오피스웨이_2007년_오피스웨이_2007년_오피스웨이_2007년_오피스웨이" xfId="61"/>
    <cellStyle name="_씨제이부곡9월급여" xfId="62"/>
    <cellStyle name="_씨제이부곡9월급여_2007급여" xfId="63"/>
    <cellStyle name="_씨제이부곡9월급여_2007급여_2007급여(오피스웨이)" xfId="64"/>
    <cellStyle name="_씨제이부곡9월급여_2007급여_2007급여(오피스웨이)_2007년_오피스웨이" xfId="65"/>
    <cellStyle name="_씨제이부곡9월급여_2007급여_2007급여(오피스웨이)_2007년_오피스웨이_1" xfId="66"/>
    <cellStyle name="_씨제이부곡9월급여_2007급여_2007급여(오피스웨이)_2007년_오피스웨이_1_2007년_오피스웨이" xfId="67"/>
    <cellStyle name="_씨제이부곡9월급여_2007급여_2007급여(오피스웨이)_2007년_오피스웨이_2007년_오피스웨이" xfId="68"/>
    <cellStyle name="_씨제이부곡9월급여_2007급여_2007급여(오피스웨이)_2007년_오피스웨이_2007년_오피스웨이_1" xfId="69"/>
    <cellStyle name="_씨제이부곡9월급여_2007급여_2007급여(오피스웨이)_2007년_오피스웨이_2007년_오피스웨이_1_2007년_오피스웨이" xfId="70"/>
    <cellStyle name="_씨제이부곡9월급여_2007급여_2007급여(오피스웨이)_2007년_오피스웨이_2007년_오피스웨이_2007년_오피스웨이" xfId="71"/>
    <cellStyle name="_씨제이부곡9월급여_2007급여_2007급여(오피스웨이)_2007년_오피스웨이_2007년_오피스웨이_2007년_오피스웨이_2007년_오피스웨이" xfId="72"/>
    <cellStyle name="_씨제이부곡9월급여_2007급여_2007년_오피스웨이" xfId="73"/>
    <cellStyle name="_씨제이부곡9월급여_2007급여_2007년_오피스웨이_1" xfId="74"/>
    <cellStyle name="_씨제이부곡9월급여_2007급여_2007년_오피스웨이_1_2007년_오피스웨이" xfId="75"/>
    <cellStyle name="_씨제이부곡9월급여_2007급여_2007년_오피스웨이_2007년_오피스웨이" xfId="76"/>
    <cellStyle name="_씨제이부곡9월급여_2007급여_2007년_오피스웨이_2007년_오피스웨이_1" xfId="77"/>
    <cellStyle name="_씨제이부곡9월급여_2007급여_2007년_오피스웨이_2007년_오피스웨이_1_2007년_오피스웨이" xfId="78"/>
    <cellStyle name="_씨제이부곡9월급여_2007급여_2007년_오피스웨이_2007년_오피스웨이_2007년_오피스웨이" xfId="79"/>
    <cellStyle name="_씨제이부곡9월급여_2007급여_2007년_오피스웨이_2007년_오피스웨이_2007년_오피스웨이_2007년_오피스웨이" xfId="80"/>
    <cellStyle name="_씨제이부곡9월급여_2007년_오피스웨이" xfId="81"/>
    <cellStyle name="_씨제이부곡9월급여_2007년_오피스웨이_1" xfId="82"/>
    <cellStyle name="_씨제이부곡9월급여_2007년_오피스웨이_1_2007년_오피스웨이" xfId="83"/>
    <cellStyle name="_씨제이부곡9월급여_2007년_오피스웨이_2007년_오피스웨이" xfId="84"/>
    <cellStyle name="_씨제이부곡9월급여_2007년_오피스웨이_2007년_오피스웨이_1" xfId="85"/>
    <cellStyle name="_씨제이부곡9월급여_2007년_오피스웨이_2007년_오피스웨이_1_2007년_오피스웨이" xfId="86"/>
    <cellStyle name="_씨제이부곡9월급여_2007년_오피스웨이_2007년_오피스웨이_2007년_오피스웨이" xfId="87"/>
    <cellStyle name="_씨제이부곡9월급여_2007년_오피스웨이_2007년_오피스웨이_2007년_오피스웨이_2007년_오피스웨이" xfId="88"/>
    <cellStyle name="_씨제이부곡9월급여_시제이부곡10월급여" xfId="89"/>
    <cellStyle name="_씨제이부곡9월급여_시제이부곡10월급여_2007급여" xfId="90"/>
    <cellStyle name="_씨제이부곡9월급여_시제이부곡10월급여_2007급여_2007급여(오피스웨이)" xfId="91"/>
    <cellStyle name="_씨제이부곡9월급여_시제이부곡10월급여_2007급여_2007급여(오피스웨이)_2007년_오피스웨이" xfId="92"/>
    <cellStyle name="_씨제이부곡9월급여_시제이부곡10월급여_2007급여_2007급여(오피스웨이)_2007년_오피스웨이_1" xfId="93"/>
    <cellStyle name="_씨제이부곡9월급여_시제이부곡10월급여_2007급여_2007급여(오피스웨이)_2007년_오피스웨이_1_2007년_오피스웨이" xfId="94"/>
    <cellStyle name="_씨제이부곡9월급여_시제이부곡10월급여_2007급여_2007급여(오피스웨이)_2007년_오피스웨이_2007년_오피스웨이" xfId="95"/>
    <cellStyle name="_씨제이부곡9월급여_시제이부곡10월급여_2007급여_2007급여(오피스웨이)_2007년_오피스웨이_2007년_오피스웨이_1" xfId="96"/>
    <cellStyle name="_씨제이부곡9월급여_시제이부곡10월급여_2007급여_2007급여(오피스웨이)_2007년_오피스웨이_2007년_오피스웨이_1_2007년_오피스웨이" xfId="97"/>
    <cellStyle name="_씨제이부곡9월급여_시제이부곡10월급여_2007급여_2007급여(오피스웨이)_2007년_오피스웨이_2007년_오피스웨이_2007년_오피스웨이" xfId="98"/>
    <cellStyle name="_씨제이부곡9월급여_시제이부곡10월급여_2007급여_2007급여(오피스웨이)_2007년_오피스웨이_2007년_오피스웨이_2007년_오피스웨이_2007년_오피스웨이" xfId="99"/>
    <cellStyle name="_씨제이부곡9월급여_시제이부곡10월급여_2007급여_2007년_오피스웨이" xfId="100"/>
    <cellStyle name="_씨제이부곡9월급여_시제이부곡10월급여_2007급여_2007년_오피스웨이_1" xfId="101"/>
    <cellStyle name="_씨제이부곡9월급여_시제이부곡10월급여_2007급여_2007년_오피스웨이_1_2007년_오피스웨이" xfId="102"/>
    <cellStyle name="_씨제이부곡9월급여_시제이부곡10월급여_2007급여_2007년_오피스웨이_2007년_오피스웨이" xfId="103"/>
    <cellStyle name="_씨제이부곡9월급여_시제이부곡10월급여_2007급여_2007년_오피스웨이_2007년_오피스웨이_1" xfId="104"/>
    <cellStyle name="_씨제이부곡9월급여_시제이부곡10월급여_2007급여_2007년_오피스웨이_2007년_오피스웨이_1_2007년_오피스웨이" xfId="105"/>
    <cellStyle name="_씨제이부곡9월급여_시제이부곡10월급여_2007급여_2007년_오피스웨이_2007년_오피스웨이_2007년_오피스웨이" xfId="106"/>
    <cellStyle name="_씨제이부곡9월급여_시제이부곡10월급여_2007급여_2007년_오피스웨이_2007년_오피스웨이_2007년_오피스웨이_2007년_오피스웨이" xfId="107"/>
    <cellStyle name="_씨제이부곡9월급여_시제이부곡10월급여_2007년_오피스웨이" xfId="108"/>
    <cellStyle name="_씨제이부곡9월급여_시제이부곡10월급여_2007년_오피스웨이_1" xfId="109"/>
    <cellStyle name="_씨제이부곡9월급여_시제이부곡10월급여_2007년_오피스웨이_1_2007년_오피스웨이" xfId="110"/>
    <cellStyle name="_씨제이부곡9월급여_시제이부곡10월급여_2007년_오피스웨이_2007년_오피스웨이" xfId="111"/>
    <cellStyle name="_씨제이부곡9월급여_시제이부곡10월급여_2007년_오피스웨이_2007년_오피스웨이_1" xfId="112"/>
    <cellStyle name="_씨제이부곡9월급여_시제이부곡10월급여_2007년_오피스웨이_2007년_오피스웨이_1_2007년_오피스웨이" xfId="113"/>
    <cellStyle name="_씨제이부곡9월급여_시제이부곡10월급여_2007년_오피스웨이_2007년_오피스웨이_2007년_오피스웨이" xfId="114"/>
    <cellStyle name="_씨제이부곡9월급여_시제이부곡10월급여_2007년_오피스웨이_2007년_오피스웨이_2007년_오피스웨이_2007년_오피스웨이" xfId="115"/>
    <cellStyle name="_애드(인원)_11월" xfId="116"/>
    <cellStyle name="_최종10월마감" xfId="117"/>
    <cellStyle name="_현근무자" xfId="118"/>
    <cellStyle name="¤@?e_TEST-1 " xfId="119"/>
    <cellStyle name="20% - 강조색1 10" xfId="120"/>
    <cellStyle name="20% - 강조색1 11" xfId="121"/>
    <cellStyle name="20% - 강조색1 12" xfId="122"/>
    <cellStyle name="20% - 강조색1 13" xfId="123"/>
    <cellStyle name="20% - 강조색1 14" xfId="124"/>
    <cellStyle name="20% - 강조색1 15" xfId="125"/>
    <cellStyle name="20% - 강조색1 16" xfId="126"/>
    <cellStyle name="20% - 강조색1 17" xfId="127"/>
    <cellStyle name="20% - 강조색1 18" xfId="128"/>
    <cellStyle name="20% - 강조색1 19" xfId="129"/>
    <cellStyle name="20% - 강조색1 2" xfId="130"/>
    <cellStyle name="20% - 강조색1 2 10" xfId="131"/>
    <cellStyle name="20% - 강조색1 2 11" xfId="132"/>
    <cellStyle name="20% - 강조색1 2 12" xfId="133"/>
    <cellStyle name="20% - 강조색1 2 13" xfId="134"/>
    <cellStyle name="20% - 강조색1 2 14" xfId="135"/>
    <cellStyle name="20% - 강조색1 2 2" xfId="136"/>
    <cellStyle name="20% - 강조색1 2 2 2" xfId="137"/>
    <cellStyle name="20% - 강조색1 2 2 3" xfId="138"/>
    <cellStyle name="20% - 강조색1 2 2 4" xfId="139"/>
    <cellStyle name="20% - 강조색1 2 2 5" xfId="140"/>
    <cellStyle name="20% - 강조색1 2 3" xfId="141"/>
    <cellStyle name="20% - 강조색1 2 3 2" xfId="142"/>
    <cellStyle name="20% - 강조색1 2 3 3" xfId="143"/>
    <cellStyle name="20% - 강조색1 2 3 4" xfId="144"/>
    <cellStyle name="20% - 강조색1 2 4" xfId="145"/>
    <cellStyle name="20% - 강조색1 2 5" xfId="146"/>
    <cellStyle name="20% - 강조색1 2 6" xfId="147"/>
    <cellStyle name="20% - 강조색1 2 7" xfId="148"/>
    <cellStyle name="20% - 강조색1 2 8" xfId="149"/>
    <cellStyle name="20% - 강조색1 2 9" xfId="150"/>
    <cellStyle name="20% - 강조색1 20" xfId="151"/>
    <cellStyle name="20% - 강조색1 21" xfId="152"/>
    <cellStyle name="20% - 강조색1 22" xfId="153"/>
    <cellStyle name="20% - 강조색1 23" xfId="154"/>
    <cellStyle name="20% - 강조색1 24" xfId="155"/>
    <cellStyle name="20% - 강조색1 25" xfId="156"/>
    <cellStyle name="20% - 강조색1 26" xfId="157"/>
    <cellStyle name="20% - 강조색1 27" xfId="158"/>
    <cellStyle name="20% - 강조색1 28" xfId="159"/>
    <cellStyle name="20% - 강조색1 29" xfId="160"/>
    <cellStyle name="20% - 강조색1 3" xfId="161"/>
    <cellStyle name="20% - 강조색1 3 2" xfId="162"/>
    <cellStyle name="20% - 강조색1 30" xfId="163"/>
    <cellStyle name="20% - 강조색1 31" xfId="164"/>
    <cellStyle name="20% - 강조색1 32" xfId="165"/>
    <cellStyle name="20% - 강조색1 4" xfId="166"/>
    <cellStyle name="20% - 강조색1 5" xfId="167"/>
    <cellStyle name="20% - 강조색1 6" xfId="168"/>
    <cellStyle name="20% - 강조색1 7" xfId="169"/>
    <cellStyle name="20% - 강조색1 8" xfId="170"/>
    <cellStyle name="20% - 강조색1 9" xfId="171"/>
    <cellStyle name="20% - 강조색2 10" xfId="172"/>
    <cellStyle name="20% - 강조색2 11" xfId="173"/>
    <cellStyle name="20% - 강조색2 12" xfId="174"/>
    <cellStyle name="20% - 강조색2 13" xfId="175"/>
    <cellStyle name="20% - 강조색2 14" xfId="176"/>
    <cellStyle name="20% - 강조색2 15" xfId="177"/>
    <cellStyle name="20% - 강조색2 16" xfId="178"/>
    <cellStyle name="20% - 강조색2 17" xfId="179"/>
    <cellStyle name="20% - 강조색2 18" xfId="180"/>
    <cellStyle name="20% - 강조색2 19" xfId="181"/>
    <cellStyle name="20% - 강조색2 2" xfId="182"/>
    <cellStyle name="20% - 강조색2 2 10" xfId="183"/>
    <cellStyle name="20% - 강조색2 2 11" xfId="184"/>
    <cellStyle name="20% - 강조색2 2 12" xfId="185"/>
    <cellStyle name="20% - 강조색2 2 13" xfId="186"/>
    <cellStyle name="20% - 강조색2 2 14" xfId="187"/>
    <cellStyle name="20% - 강조색2 2 2" xfId="188"/>
    <cellStyle name="20% - 강조색2 2 2 2" xfId="189"/>
    <cellStyle name="20% - 강조색2 2 2 3" xfId="190"/>
    <cellStyle name="20% - 강조색2 2 2 4" xfId="191"/>
    <cellStyle name="20% - 강조색2 2 2 5" xfId="192"/>
    <cellStyle name="20% - 강조색2 2 3" xfId="193"/>
    <cellStyle name="20% - 강조색2 2 3 2" xfId="194"/>
    <cellStyle name="20% - 강조색2 2 3 3" xfId="195"/>
    <cellStyle name="20% - 강조색2 2 3 4" xfId="196"/>
    <cellStyle name="20% - 강조색2 2 4" xfId="197"/>
    <cellStyle name="20% - 강조색2 2 5" xfId="198"/>
    <cellStyle name="20% - 강조색2 2 6" xfId="199"/>
    <cellStyle name="20% - 강조색2 2 7" xfId="200"/>
    <cellStyle name="20% - 강조색2 2 8" xfId="201"/>
    <cellStyle name="20% - 강조색2 2 9" xfId="202"/>
    <cellStyle name="20% - 강조색2 20" xfId="203"/>
    <cellStyle name="20% - 강조색2 21" xfId="204"/>
    <cellStyle name="20% - 강조색2 22" xfId="205"/>
    <cellStyle name="20% - 강조색2 23" xfId="206"/>
    <cellStyle name="20% - 강조색2 24" xfId="207"/>
    <cellStyle name="20% - 강조색2 25" xfId="208"/>
    <cellStyle name="20% - 강조색2 26" xfId="209"/>
    <cellStyle name="20% - 강조색2 27" xfId="210"/>
    <cellStyle name="20% - 강조색2 28" xfId="211"/>
    <cellStyle name="20% - 강조색2 29" xfId="212"/>
    <cellStyle name="20% - 강조색2 3" xfId="213"/>
    <cellStyle name="20% - 강조색2 3 2" xfId="214"/>
    <cellStyle name="20% - 강조색2 30" xfId="215"/>
    <cellStyle name="20% - 강조색2 31" xfId="216"/>
    <cellStyle name="20% - 강조색2 32" xfId="217"/>
    <cellStyle name="20% - 강조색2 4" xfId="218"/>
    <cellStyle name="20% - 강조색2 5" xfId="219"/>
    <cellStyle name="20% - 강조색2 6" xfId="220"/>
    <cellStyle name="20% - 강조색2 7" xfId="221"/>
    <cellStyle name="20% - 강조색2 8" xfId="222"/>
    <cellStyle name="20% - 강조색2 9" xfId="223"/>
    <cellStyle name="20% - 강조색3 10" xfId="224"/>
    <cellStyle name="20% - 강조색3 11" xfId="225"/>
    <cellStyle name="20% - 강조색3 12" xfId="226"/>
    <cellStyle name="20% - 강조색3 13" xfId="227"/>
    <cellStyle name="20% - 강조색3 14" xfId="228"/>
    <cellStyle name="20% - 강조색3 15" xfId="229"/>
    <cellStyle name="20% - 강조색3 16" xfId="230"/>
    <cellStyle name="20% - 강조색3 17" xfId="231"/>
    <cellStyle name="20% - 강조색3 18" xfId="232"/>
    <cellStyle name="20% - 강조색3 19" xfId="233"/>
    <cellStyle name="20% - 강조색3 2" xfId="234"/>
    <cellStyle name="20% - 강조색3 2 10" xfId="235"/>
    <cellStyle name="20% - 강조색3 2 11" xfId="236"/>
    <cellStyle name="20% - 강조색3 2 12" xfId="237"/>
    <cellStyle name="20% - 강조색3 2 13" xfId="238"/>
    <cellStyle name="20% - 강조색3 2 14" xfId="239"/>
    <cellStyle name="20% - 강조색3 2 2" xfId="240"/>
    <cellStyle name="20% - 강조색3 2 2 2" xfId="241"/>
    <cellStyle name="20% - 강조색3 2 2 3" xfId="242"/>
    <cellStyle name="20% - 강조색3 2 2 4" xfId="243"/>
    <cellStyle name="20% - 강조색3 2 2 5" xfId="244"/>
    <cellStyle name="20% - 강조색3 2 3" xfId="245"/>
    <cellStyle name="20% - 강조색3 2 3 2" xfId="246"/>
    <cellStyle name="20% - 강조색3 2 3 3" xfId="247"/>
    <cellStyle name="20% - 강조색3 2 3 4" xfId="248"/>
    <cellStyle name="20% - 강조색3 2 4" xfId="249"/>
    <cellStyle name="20% - 강조색3 2 5" xfId="250"/>
    <cellStyle name="20% - 강조색3 2 6" xfId="251"/>
    <cellStyle name="20% - 강조색3 2 7" xfId="252"/>
    <cellStyle name="20% - 강조색3 2 8" xfId="253"/>
    <cellStyle name="20% - 강조색3 2 9" xfId="254"/>
    <cellStyle name="20% - 강조색3 20" xfId="255"/>
    <cellStyle name="20% - 강조색3 21" xfId="256"/>
    <cellStyle name="20% - 강조색3 22" xfId="257"/>
    <cellStyle name="20% - 강조색3 23" xfId="258"/>
    <cellStyle name="20% - 강조색3 24" xfId="259"/>
    <cellStyle name="20% - 강조색3 25" xfId="260"/>
    <cellStyle name="20% - 강조색3 26" xfId="261"/>
    <cellStyle name="20% - 강조색3 27" xfId="262"/>
    <cellStyle name="20% - 강조색3 28" xfId="263"/>
    <cellStyle name="20% - 강조색3 29" xfId="264"/>
    <cellStyle name="20% - 강조색3 3" xfId="265"/>
    <cellStyle name="20% - 강조색3 3 2" xfId="266"/>
    <cellStyle name="20% - 강조색3 30" xfId="267"/>
    <cellStyle name="20% - 강조색3 31" xfId="268"/>
    <cellStyle name="20% - 강조색3 32" xfId="269"/>
    <cellStyle name="20% - 강조색3 4" xfId="270"/>
    <cellStyle name="20% - 강조색3 5" xfId="271"/>
    <cellStyle name="20% - 강조색3 6" xfId="272"/>
    <cellStyle name="20% - 강조색3 7" xfId="273"/>
    <cellStyle name="20% - 강조색3 8" xfId="274"/>
    <cellStyle name="20% - 강조색3 9" xfId="275"/>
    <cellStyle name="20% - 강조색4 10" xfId="276"/>
    <cellStyle name="20% - 강조색4 11" xfId="277"/>
    <cellStyle name="20% - 강조색4 12" xfId="278"/>
    <cellStyle name="20% - 강조색4 13" xfId="279"/>
    <cellStyle name="20% - 강조색4 14" xfId="280"/>
    <cellStyle name="20% - 강조색4 15" xfId="281"/>
    <cellStyle name="20% - 강조색4 16" xfId="282"/>
    <cellStyle name="20% - 강조색4 17" xfId="283"/>
    <cellStyle name="20% - 강조색4 18" xfId="284"/>
    <cellStyle name="20% - 강조색4 19" xfId="285"/>
    <cellStyle name="20% - 강조색4 2" xfId="286"/>
    <cellStyle name="20% - 강조색4 2 10" xfId="287"/>
    <cellStyle name="20% - 강조색4 2 11" xfId="288"/>
    <cellStyle name="20% - 강조색4 2 12" xfId="289"/>
    <cellStyle name="20% - 강조색4 2 13" xfId="290"/>
    <cellStyle name="20% - 강조색4 2 14" xfId="291"/>
    <cellStyle name="20% - 강조색4 2 2" xfId="292"/>
    <cellStyle name="20% - 강조색4 2 2 2" xfId="293"/>
    <cellStyle name="20% - 강조색4 2 2 3" xfId="294"/>
    <cellStyle name="20% - 강조색4 2 2 4" xfId="295"/>
    <cellStyle name="20% - 강조색4 2 2 5" xfId="296"/>
    <cellStyle name="20% - 강조색4 2 3" xfId="297"/>
    <cellStyle name="20% - 강조색4 2 3 2" xfId="298"/>
    <cellStyle name="20% - 강조색4 2 3 3" xfId="299"/>
    <cellStyle name="20% - 강조색4 2 3 4" xfId="300"/>
    <cellStyle name="20% - 강조색4 2 4" xfId="301"/>
    <cellStyle name="20% - 강조색4 2 5" xfId="302"/>
    <cellStyle name="20% - 강조색4 2 6" xfId="303"/>
    <cellStyle name="20% - 강조색4 2 7" xfId="304"/>
    <cellStyle name="20% - 강조색4 2 8" xfId="305"/>
    <cellStyle name="20% - 강조색4 2 9" xfId="306"/>
    <cellStyle name="20% - 강조색4 20" xfId="307"/>
    <cellStyle name="20% - 강조색4 21" xfId="308"/>
    <cellStyle name="20% - 강조색4 22" xfId="309"/>
    <cellStyle name="20% - 강조색4 23" xfId="310"/>
    <cellStyle name="20% - 강조색4 24" xfId="311"/>
    <cellStyle name="20% - 강조색4 25" xfId="312"/>
    <cellStyle name="20% - 강조색4 26" xfId="313"/>
    <cellStyle name="20% - 강조색4 27" xfId="314"/>
    <cellStyle name="20% - 강조색4 28" xfId="315"/>
    <cellStyle name="20% - 강조색4 29" xfId="316"/>
    <cellStyle name="20% - 강조색4 3" xfId="317"/>
    <cellStyle name="20% - 강조색4 3 2" xfId="318"/>
    <cellStyle name="20% - 강조색4 30" xfId="319"/>
    <cellStyle name="20% - 강조색4 31" xfId="320"/>
    <cellStyle name="20% - 강조색4 32" xfId="321"/>
    <cellStyle name="20% - 강조색4 4" xfId="322"/>
    <cellStyle name="20% - 강조색4 5" xfId="323"/>
    <cellStyle name="20% - 강조색4 6" xfId="324"/>
    <cellStyle name="20% - 강조색4 7" xfId="325"/>
    <cellStyle name="20% - 강조색4 8" xfId="326"/>
    <cellStyle name="20% - 강조색4 9" xfId="327"/>
    <cellStyle name="20% - 강조색5 10" xfId="328"/>
    <cellStyle name="20% - 강조색5 11" xfId="329"/>
    <cellStyle name="20% - 강조색5 12" xfId="330"/>
    <cellStyle name="20% - 강조색5 13" xfId="331"/>
    <cellStyle name="20% - 강조색5 14" xfId="332"/>
    <cellStyle name="20% - 강조색5 15" xfId="333"/>
    <cellStyle name="20% - 강조색5 16" xfId="334"/>
    <cellStyle name="20% - 강조색5 17" xfId="335"/>
    <cellStyle name="20% - 강조색5 18" xfId="336"/>
    <cellStyle name="20% - 강조색5 19" xfId="337"/>
    <cellStyle name="20% - 강조색5 2" xfId="338"/>
    <cellStyle name="20% - 강조색5 2 10" xfId="339"/>
    <cellStyle name="20% - 강조색5 2 11" xfId="340"/>
    <cellStyle name="20% - 강조색5 2 12" xfId="341"/>
    <cellStyle name="20% - 강조색5 2 13" xfId="342"/>
    <cellStyle name="20% - 강조색5 2 14" xfId="343"/>
    <cellStyle name="20% - 강조색5 2 2" xfId="344"/>
    <cellStyle name="20% - 강조색5 2 2 2" xfId="345"/>
    <cellStyle name="20% - 강조색5 2 2 3" xfId="346"/>
    <cellStyle name="20% - 강조색5 2 2 4" xfId="347"/>
    <cellStyle name="20% - 강조색5 2 2 5" xfId="348"/>
    <cellStyle name="20% - 강조색5 2 3" xfId="349"/>
    <cellStyle name="20% - 강조색5 2 3 2" xfId="350"/>
    <cellStyle name="20% - 강조색5 2 3 3" xfId="351"/>
    <cellStyle name="20% - 강조색5 2 3 4" xfId="352"/>
    <cellStyle name="20% - 강조색5 2 4" xfId="353"/>
    <cellStyle name="20% - 강조색5 2 5" xfId="354"/>
    <cellStyle name="20% - 강조색5 2 6" xfId="355"/>
    <cellStyle name="20% - 강조색5 2 7" xfId="356"/>
    <cellStyle name="20% - 강조색5 2 8" xfId="357"/>
    <cellStyle name="20% - 강조색5 2 9" xfId="358"/>
    <cellStyle name="20% - 강조색5 20" xfId="359"/>
    <cellStyle name="20% - 강조색5 21" xfId="360"/>
    <cellStyle name="20% - 강조색5 22" xfId="361"/>
    <cellStyle name="20% - 강조색5 23" xfId="362"/>
    <cellStyle name="20% - 강조색5 24" xfId="363"/>
    <cellStyle name="20% - 강조색5 25" xfId="364"/>
    <cellStyle name="20% - 강조색5 26" xfId="365"/>
    <cellStyle name="20% - 강조색5 27" xfId="366"/>
    <cellStyle name="20% - 강조색5 28" xfId="367"/>
    <cellStyle name="20% - 강조색5 29" xfId="368"/>
    <cellStyle name="20% - 강조색5 3" xfId="369"/>
    <cellStyle name="20% - 강조색5 3 2" xfId="370"/>
    <cellStyle name="20% - 강조색5 30" xfId="371"/>
    <cellStyle name="20% - 강조색5 31" xfId="372"/>
    <cellStyle name="20% - 강조색5 32" xfId="373"/>
    <cellStyle name="20% - 강조색5 4" xfId="374"/>
    <cellStyle name="20% - 강조색5 5" xfId="375"/>
    <cellStyle name="20% - 강조색5 6" xfId="376"/>
    <cellStyle name="20% - 강조색5 7" xfId="377"/>
    <cellStyle name="20% - 강조색5 8" xfId="378"/>
    <cellStyle name="20% - 강조색5 9" xfId="379"/>
    <cellStyle name="20% - 강조색6 10" xfId="380"/>
    <cellStyle name="20% - 강조색6 11" xfId="381"/>
    <cellStyle name="20% - 강조색6 12" xfId="382"/>
    <cellStyle name="20% - 강조색6 13" xfId="383"/>
    <cellStyle name="20% - 강조색6 14" xfId="384"/>
    <cellStyle name="20% - 강조색6 15" xfId="385"/>
    <cellStyle name="20% - 강조색6 16" xfId="386"/>
    <cellStyle name="20% - 강조색6 17" xfId="387"/>
    <cellStyle name="20% - 강조색6 18" xfId="388"/>
    <cellStyle name="20% - 강조색6 19" xfId="389"/>
    <cellStyle name="20% - 강조색6 2" xfId="390"/>
    <cellStyle name="20% - 강조색6 2 10" xfId="391"/>
    <cellStyle name="20% - 강조색6 2 11" xfId="392"/>
    <cellStyle name="20% - 강조색6 2 12" xfId="393"/>
    <cellStyle name="20% - 강조색6 2 13" xfId="394"/>
    <cellStyle name="20% - 강조색6 2 14" xfId="395"/>
    <cellStyle name="20% - 강조색6 2 2" xfId="396"/>
    <cellStyle name="20% - 강조색6 2 2 2" xfId="397"/>
    <cellStyle name="20% - 강조색6 2 2 3" xfId="398"/>
    <cellStyle name="20% - 강조색6 2 2 4" xfId="399"/>
    <cellStyle name="20% - 강조색6 2 2 5" xfId="400"/>
    <cellStyle name="20% - 강조색6 2 3" xfId="401"/>
    <cellStyle name="20% - 강조색6 2 3 2" xfId="402"/>
    <cellStyle name="20% - 강조색6 2 3 3" xfId="403"/>
    <cellStyle name="20% - 강조색6 2 3 4" xfId="404"/>
    <cellStyle name="20% - 강조색6 2 4" xfId="405"/>
    <cellStyle name="20% - 강조색6 2 5" xfId="406"/>
    <cellStyle name="20% - 강조색6 2 6" xfId="407"/>
    <cellStyle name="20% - 강조색6 2 7" xfId="408"/>
    <cellStyle name="20% - 강조색6 2 8" xfId="409"/>
    <cellStyle name="20% - 강조색6 2 9" xfId="410"/>
    <cellStyle name="20% - 강조색6 20" xfId="411"/>
    <cellStyle name="20% - 강조색6 21" xfId="412"/>
    <cellStyle name="20% - 강조색6 22" xfId="413"/>
    <cellStyle name="20% - 강조색6 23" xfId="414"/>
    <cellStyle name="20% - 강조색6 24" xfId="415"/>
    <cellStyle name="20% - 강조색6 25" xfId="416"/>
    <cellStyle name="20% - 강조색6 26" xfId="417"/>
    <cellStyle name="20% - 강조색6 27" xfId="418"/>
    <cellStyle name="20% - 강조색6 28" xfId="419"/>
    <cellStyle name="20% - 강조색6 29" xfId="420"/>
    <cellStyle name="20% - 강조색6 3" xfId="421"/>
    <cellStyle name="20% - 강조색6 3 2" xfId="422"/>
    <cellStyle name="20% - 강조색6 30" xfId="423"/>
    <cellStyle name="20% - 강조색6 31" xfId="424"/>
    <cellStyle name="20% - 강조색6 32" xfId="425"/>
    <cellStyle name="20% - 강조색6 4" xfId="426"/>
    <cellStyle name="20% - 강조색6 5" xfId="427"/>
    <cellStyle name="20% - 강조색6 6" xfId="428"/>
    <cellStyle name="20% - 강조색6 7" xfId="429"/>
    <cellStyle name="20% - 강조색6 8" xfId="430"/>
    <cellStyle name="20% - 강조색6 9" xfId="431"/>
    <cellStyle name="40% - 강조색1 10" xfId="432"/>
    <cellStyle name="40% - 강조색1 11" xfId="433"/>
    <cellStyle name="40% - 강조색1 12" xfId="434"/>
    <cellStyle name="40% - 강조색1 13" xfId="435"/>
    <cellStyle name="40% - 강조색1 14" xfId="436"/>
    <cellStyle name="40% - 강조색1 15" xfId="437"/>
    <cellStyle name="40% - 강조색1 16" xfId="438"/>
    <cellStyle name="40% - 강조색1 17" xfId="439"/>
    <cellStyle name="40% - 강조색1 18" xfId="440"/>
    <cellStyle name="40% - 강조색1 19" xfId="441"/>
    <cellStyle name="40% - 강조색1 2" xfId="442"/>
    <cellStyle name="40% - 강조색1 2 10" xfId="443"/>
    <cellStyle name="40% - 강조색1 2 11" xfId="444"/>
    <cellStyle name="40% - 강조색1 2 12" xfId="445"/>
    <cellStyle name="40% - 강조색1 2 13" xfId="446"/>
    <cellStyle name="40% - 강조색1 2 14" xfId="447"/>
    <cellStyle name="40% - 강조색1 2 2" xfId="448"/>
    <cellStyle name="40% - 강조색1 2 2 2" xfId="449"/>
    <cellStyle name="40% - 강조색1 2 2 3" xfId="450"/>
    <cellStyle name="40% - 강조색1 2 2 4" xfId="451"/>
    <cellStyle name="40% - 강조색1 2 2 5" xfId="452"/>
    <cellStyle name="40% - 강조색1 2 3" xfId="453"/>
    <cellStyle name="40% - 강조색1 2 3 2" xfId="454"/>
    <cellStyle name="40% - 강조색1 2 3 3" xfId="455"/>
    <cellStyle name="40% - 강조색1 2 3 4" xfId="456"/>
    <cellStyle name="40% - 강조색1 2 4" xfId="457"/>
    <cellStyle name="40% - 강조색1 2 5" xfId="458"/>
    <cellStyle name="40% - 강조색1 2 6" xfId="459"/>
    <cellStyle name="40% - 강조색1 2 7" xfId="460"/>
    <cellStyle name="40% - 강조색1 2 8" xfId="461"/>
    <cellStyle name="40% - 강조색1 2 9" xfId="462"/>
    <cellStyle name="40% - 강조색1 20" xfId="463"/>
    <cellStyle name="40% - 강조색1 21" xfId="464"/>
    <cellStyle name="40% - 강조색1 22" xfId="465"/>
    <cellStyle name="40% - 강조색1 23" xfId="466"/>
    <cellStyle name="40% - 강조색1 24" xfId="467"/>
    <cellStyle name="40% - 강조색1 25" xfId="468"/>
    <cellStyle name="40% - 강조색1 26" xfId="469"/>
    <cellStyle name="40% - 강조색1 27" xfId="470"/>
    <cellStyle name="40% - 강조색1 28" xfId="471"/>
    <cellStyle name="40% - 강조색1 29" xfId="472"/>
    <cellStyle name="40% - 강조색1 3" xfId="473"/>
    <cellStyle name="40% - 강조색1 3 2" xfId="474"/>
    <cellStyle name="40% - 강조색1 30" xfId="475"/>
    <cellStyle name="40% - 강조색1 31" xfId="476"/>
    <cellStyle name="40% - 강조색1 32" xfId="477"/>
    <cellStyle name="40% - 강조색1 4" xfId="478"/>
    <cellStyle name="40% - 강조색1 5" xfId="479"/>
    <cellStyle name="40% - 강조색1 6" xfId="480"/>
    <cellStyle name="40% - 강조색1 7" xfId="481"/>
    <cellStyle name="40% - 강조색1 8" xfId="482"/>
    <cellStyle name="40% - 강조색1 9" xfId="483"/>
    <cellStyle name="40% - 강조색2 10" xfId="484"/>
    <cellStyle name="40% - 강조색2 11" xfId="485"/>
    <cellStyle name="40% - 강조색2 12" xfId="486"/>
    <cellStyle name="40% - 강조색2 13" xfId="487"/>
    <cellStyle name="40% - 강조색2 14" xfId="488"/>
    <cellStyle name="40% - 강조색2 15" xfId="489"/>
    <cellStyle name="40% - 강조색2 16" xfId="490"/>
    <cellStyle name="40% - 강조색2 17" xfId="491"/>
    <cellStyle name="40% - 강조색2 18" xfId="492"/>
    <cellStyle name="40% - 강조색2 19" xfId="493"/>
    <cellStyle name="40% - 강조색2 2" xfId="494"/>
    <cellStyle name="40% - 강조색2 2 10" xfId="495"/>
    <cellStyle name="40% - 강조색2 2 11" xfId="496"/>
    <cellStyle name="40% - 강조색2 2 12" xfId="497"/>
    <cellStyle name="40% - 강조색2 2 13" xfId="498"/>
    <cellStyle name="40% - 강조색2 2 14" xfId="499"/>
    <cellStyle name="40% - 강조색2 2 2" xfId="500"/>
    <cellStyle name="40% - 강조색2 2 2 2" xfId="501"/>
    <cellStyle name="40% - 강조색2 2 2 3" xfId="502"/>
    <cellStyle name="40% - 강조색2 2 2 4" xfId="503"/>
    <cellStyle name="40% - 강조색2 2 2 5" xfId="504"/>
    <cellStyle name="40% - 강조색2 2 3" xfId="505"/>
    <cellStyle name="40% - 강조색2 2 3 2" xfId="506"/>
    <cellStyle name="40% - 강조색2 2 3 3" xfId="507"/>
    <cellStyle name="40% - 강조색2 2 3 4" xfId="508"/>
    <cellStyle name="40% - 강조색2 2 4" xfId="509"/>
    <cellStyle name="40% - 강조색2 2 5" xfId="510"/>
    <cellStyle name="40% - 강조색2 2 6" xfId="511"/>
    <cellStyle name="40% - 강조색2 2 7" xfId="512"/>
    <cellStyle name="40% - 강조색2 2 8" xfId="513"/>
    <cellStyle name="40% - 강조색2 2 9" xfId="514"/>
    <cellStyle name="40% - 강조색2 20" xfId="515"/>
    <cellStyle name="40% - 강조색2 21" xfId="516"/>
    <cellStyle name="40% - 강조색2 22" xfId="517"/>
    <cellStyle name="40% - 강조색2 23" xfId="518"/>
    <cellStyle name="40% - 강조색2 24" xfId="519"/>
    <cellStyle name="40% - 강조색2 25" xfId="520"/>
    <cellStyle name="40% - 강조색2 26" xfId="521"/>
    <cellStyle name="40% - 강조색2 27" xfId="522"/>
    <cellStyle name="40% - 강조색2 28" xfId="523"/>
    <cellStyle name="40% - 강조색2 29" xfId="524"/>
    <cellStyle name="40% - 강조색2 3" xfId="525"/>
    <cellStyle name="40% - 강조색2 3 2" xfId="526"/>
    <cellStyle name="40% - 강조색2 30" xfId="527"/>
    <cellStyle name="40% - 강조색2 31" xfId="528"/>
    <cellStyle name="40% - 강조색2 32" xfId="529"/>
    <cellStyle name="40% - 강조색2 4" xfId="530"/>
    <cellStyle name="40% - 강조색2 5" xfId="531"/>
    <cellStyle name="40% - 강조색2 6" xfId="532"/>
    <cellStyle name="40% - 강조색2 7" xfId="533"/>
    <cellStyle name="40% - 강조색2 8" xfId="534"/>
    <cellStyle name="40% - 강조색2 9" xfId="535"/>
    <cellStyle name="40% - 강조색3 10" xfId="536"/>
    <cellStyle name="40% - 강조색3 11" xfId="537"/>
    <cellStyle name="40% - 강조색3 12" xfId="538"/>
    <cellStyle name="40% - 강조색3 13" xfId="539"/>
    <cellStyle name="40% - 강조색3 14" xfId="540"/>
    <cellStyle name="40% - 강조색3 15" xfId="541"/>
    <cellStyle name="40% - 강조색3 16" xfId="542"/>
    <cellStyle name="40% - 강조색3 17" xfId="543"/>
    <cellStyle name="40% - 강조색3 18" xfId="544"/>
    <cellStyle name="40% - 강조색3 19" xfId="545"/>
    <cellStyle name="40% - 강조색3 2" xfId="546"/>
    <cellStyle name="40% - 강조색3 2 10" xfId="547"/>
    <cellStyle name="40% - 강조색3 2 11" xfId="548"/>
    <cellStyle name="40% - 강조색3 2 12" xfId="549"/>
    <cellStyle name="40% - 강조색3 2 13" xfId="550"/>
    <cellStyle name="40% - 강조색3 2 14" xfId="551"/>
    <cellStyle name="40% - 강조색3 2 2" xfId="552"/>
    <cellStyle name="40% - 강조색3 2 2 2" xfId="553"/>
    <cellStyle name="40% - 강조색3 2 2 3" xfId="554"/>
    <cellStyle name="40% - 강조색3 2 2 4" xfId="555"/>
    <cellStyle name="40% - 강조색3 2 2 5" xfId="556"/>
    <cellStyle name="40% - 강조색3 2 3" xfId="557"/>
    <cellStyle name="40% - 강조색3 2 3 2" xfId="558"/>
    <cellStyle name="40% - 강조색3 2 3 3" xfId="559"/>
    <cellStyle name="40% - 강조색3 2 3 4" xfId="560"/>
    <cellStyle name="40% - 강조색3 2 4" xfId="561"/>
    <cellStyle name="40% - 강조색3 2 5" xfId="562"/>
    <cellStyle name="40% - 강조색3 2 6" xfId="563"/>
    <cellStyle name="40% - 강조색3 2 7" xfId="564"/>
    <cellStyle name="40% - 강조색3 2 8" xfId="565"/>
    <cellStyle name="40% - 강조색3 2 9" xfId="566"/>
    <cellStyle name="40% - 강조색3 20" xfId="567"/>
    <cellStyle name="40% - 강조색3 21" xfId="568"/>
    <cellStyle name="40% - 강조색3 22" xfId="569"/>
    <cellStyle name="40% - 강조색3 23" xfId="570"/>
    <cellStyle name="40% - 강조색3 24" xfId="571"/>
    <cellStyle name="40% - 강조색3 25" xfId="572"/>
    <cellStyle name="40% - 강조색3 26" xfId="573"/>
    <cellStyle name="40% - 강조색3 27" xfId="574"/>
    <cellStyle name="40% - 강조색3 28" xfId="575"/>
    <cellStyle name="40% - 강조색3 29" xfId="576"/>
    <cellStyle name="40% - 강조색3 3" xfId="577"/>
    <cellStyle name="40% - 강조색3 3 2" xfId="578"/>
    <cellStyle name="40% - 강조색3 30" xfId="579"/>
    <cellStyle name="40% - 강조색3 31" xfId="580"/>
    <cellStyle name="40% - 강조색3 32" xfId="581"/>
    <cellStyle name="40% - 강조색3 4" xfId="582"/>
    <cellStyle name="40% - 강조색3 5" xfId="583"/>
    <cellStyle name="40% - 강조색3 6" xfId="584"/>
    <cellStyle name="40% - 강조색3 7" xfId="585"/>
    <cellStyle name="40% - 강조색3 8" xfId="586"/>
    <cellStyle name="40% - 강조색3 9" xfId="587"/>
    <cellStyle name="40% - 강조색4 10" xfId="588"/>
    <cellStyle name="40% - 강조색4 11" xfId="589"/>
    <cellStyle name="40% - 강조색4 12" xfId="590"/>
    <cellStyle name="40% - 강조색4 13" xfId="591"/>
    <cellStyle name="40% - 강조색4 14" xfId="592"/>
    <cellStyle name="40% - 강조색4 15" xfId="593"/>
    <cellStyle name="40% - 강조색4 16" xfId="594"/>
    <cellStyle name="40% - 강조색4 17" xfId="595"/>
    <cellStyle name="40% - 강조색4 18" xfId="596"/>
    <cellStyle name="40% - 강조색4 19" xfId="597"/>
    <cellStyle name="40% - 강조색4 2" xfId="598"/>
    <cellStyle name="40% - 강조색4 2 10" xfId="599"/>
    <cellStyle name="40% - 강조색4 2 11" xfId="600"/>
    <cellStyle name="40% - 강조색4 2 12" xfId="601"/>
    <cellStyle name="40% - 강조색4 2 13" xfId="602"/>
    <cellStyle name="40% - 강조색4 2 14" xfId="603"/>
    <cellStyle name="40% - 강조색4 2 2" xfId="604"/>
    <cellStyle name="40% - 강조색4 2 2 2" xfId="605"/>
    <cellStyle name="40% - 강조색4 2 2 3" xfId="606"/>
    <cellStyle name="40% - 강조색4 2 2 4" xfId="607"/>
    <cellStyle name="40% - 강조색4 2 2 5" xfId="608"/>
    <cellStyle name="40% - 강조색4 2 3" xfId="609"/>
    <cellStyle name="40% - 강조색4 2 3 2" xfId="610"/>
    <cellStyle name="40% - 강조색4 2 3 3" xfId="611"/>
    <cellStyle name="40% - 강조색4 2 3 4" xfId="612"/>
    <cellStyle name="40% - 강조색4 2 4" xfId="613"/>
    <cellStyle name="40% - 강조색4 2 5" xfId="614"/>
    <cellStyle name="40% - 강조색4 2 6" xfId="615"/>
    <cellStyle name="40% - 강조색4 2 7" xfId="616"/>
    <cellStyle name="40% - 강조색4 2 8" xfId="617"/>
    <cellStyle name="40% - 강조색4 2 9" xfId="618"/>
    <cellStyle name="40% - 강조색4 20" xfId="619"/>
    <cellStyle name="40% - 강조색4 21" xfId="620"/>
    <cellStyle name="40% - 강조색4 22" xfId="621"/>
    <cellStyle name="40% - 강조색4 23" xfId="622"/>
    <cellStyle name="40% - 강조색4 24" xfId="623"/>
    <cellStyle name="40% - 강조색4 25" xfId="624"/>
    <cellStyle name="40% - 강조색4 26" xfId="625"/>
    <cellStyle name="40% - 강조색4 27" xfId="626"/>
    <cellStyle name="40% - 강조색4 28" xfId="627"/>
    <cellStyle name="40% - 강조색4 29" xfId="628"/>
    <cellStyle name="40% - 강조색4 3" xfId="629"/>
    <cellStyle name="40% - 강조색4 3 2" xfId="630"/>
    <cellStyle name="40% - 강조색4 30" xfId="631"/>
    <cellStyle name="40% - 강조색4 31" xfId="632"/>
    <cellStyle name="40% - 강조색4 32" xfId="633"/>
    <cellStyle name="40% - 강조색4 4" xfId="634"/>
    <cellStyle name="40% - 강조색4 5" xfId="635"/>
    <cellStyle name="40% - 강조색4 6" xfId="636"/>
    <cellStyle name="40% - 강조색4 7" xfId="637"/>
    <cellStyle name="40% - 강조색4 8" xfId="638"/>
    <cellStyle name="40% - 강조색4 9" xfId="639"/>
    <cellStyle name="40% - 강조색5 10" xfId="640"/>
    <cellStyle name="40% - 강조색5 11" xfId="641"/>
    <cellStyle name="40% - 강조색5 12" xfId="642"/>
    <cellStyle name="40% - 강조색5 13" xfId="643"/>
    <cellStyle name="40% - 강조색5 14" xfId="644"/>
    <cellStyle name="40% - 강조색5 15" xfId="645"/>
    <cellStyle name="40% - 강조색5 16" xfId="646"/>
    <cellStyle name="40% - 강조색5 17" xfId="647"/>
    <cellStyle name="40% - 강조색5 18" xfId="648"/>
    <cellStyle name="40% - 강조색5 19" xfId="649"/>
    <cellStyle name="40% - 강조색5 2" xfId="650"/>
    <cellStyle name="40% - 강조색5 2 10" xfId="651"/>
    <cellStyle name="40% - 강조색5 2 11" xfId="652"/>
    <cellStyle name="40% - 강조색5 2 12" xfId="653"/>
    <cellStyle name="40% - 강조색5 2 13" xfId="654"/>
    <cellStyle name="40% - 강조색5 2 14" xfId="655"/>
    <cellStyle name="40% - 강조색5 2 2" xfId="656"/>
    <cellStyle name="40% - 강조색5 2 2 2" xfId="657"/>
    <cellStyle name="40% - 강조색5 2 2 3" xfId="658"/>
    <cellStyle name="40% - 강조색5 2 2 4" xfId="659"/>
    <cellStyle name="40% - 강조색5 2 2 5" xfId="660"/>
    <cellStyle name="40% - 강조색5 2 3" xfId="661"/>
    <cellStyle name="40% - 강조색5 2 3 2" xfId="662"/>
    <cellStyle name="40% - 강조색5 2 3 3" xfId="663"/>
    <cellStyle name="40% - 강조색5 2 3 4" xfId="664"/>
    <cellStyle name="40% - 강조색5 2 4" xfId="665"/>
    <cellStyle name="40% - 강조색5 2 5" xfId="666"/>
    <cellStyle name="40% - 강조색5 2 6" xfId="667"/>
    <cellStyle name="40% - 강조색5 2 7" xfId="668"/>
    <cellStyle name="40% - 강조색5 2 8" xfId="669"/>
    <cellStyle name="40% - 강조색5 2 9" xfId="670"/>
    <cellStyle name="40% - 강조색5 20" xfId="671"/>
    <cellStyle name="40% - 강조색5 21" xfId="672"/>
    <cellStyle name="40% - 강조색5 22" xfId="673"/>
    <cellStyle name="40% - 강조색5 23" xfId="674"/>
    <cellStyle name="40% - 강조색5 24" xfId="675"/>
    <cellStyle name="40% - 강조색5 25" xfId="676"/>
    <cellStyle name="40% - 강조색5 26" xfId="677"/>
    <cellStyle name="40% - 강조색5 27" xfId="678"/>
    <cellStyle name="40% - 강조색5 28" xfId="679"/>
    <cellStyle name="40% - 강조색5 29" xfId="680"/>
    <cellStyle name="40% - 강조색5 3" xfId="681"/>
    <cellStyle name="40% - 강조색5 3 2" xfId="682"/>
    <cellStyle name="40% - 강조색5 30" xfId="683"/>
    <cellStyle name="40% - 강조색5 31" xfId="684"/>
    <cellStyle name="40% - 강조색5 32" xfId="685"/>
    <cellStyle name="40% - 강조색5 4" xfId="686"/>
    <cellStyle name="40% - 강조색5 5" xfId="687"/>
    <cellStyle name="40% - 강조색5 6" xfId="688"/>
    <cellStyle name="40% - 강조색5 7" xfId="689"/>
    <cellStyle name="40% - 강조색5 8" xfId="690"/>
    <cellStyle name="40% - 강조색5 9" xfId="691"/>
    <cellStyle name="40% - 강조색6 10" xfId="692"/>
    <cellStyle name="40% - 강조색6 11" xfId="693"/>
    <cellStyle name="40% - 강조색6 12" xfId="694"/>
    <cellStyle name="40% - 강조색6 13" xfId="695"/>
    <cellStyle name="40% - 강조색6 14" xfId="696"/>
    <cellStyle name="40% - 강조색6 15" xfId="697"/>
    <cellStyle name="40% - 강조색6 16" xfId="698"/>
    <cellStyle name="40% - 강조색6 17" xfId="699"/>
    <cellStyle name="40% - 강조색6 18" xfId="700"/>
    <cellStyle name="40% - 강조색6 19" xfId="701"/>
    <cellStyle name="40% - 강조색6 2" xfId="702"/>
    <cellStyle name="40% - 강조색6 2 10" xfId="703"/>
    <cellStyle name="40% - 강조색6 2 11" xfId="704"/>
    <cellStyle name="40% - 강조색6 2 12" xfId="705"/>
    <cellStyle name="40% - 강조색6 2 13" xfId="706"/>
    <cellStyle name="40% - 강조색6 2 14" xfId="707"/>
    <cellStyle name="40% - 강조색6 2 2" xfId="708"/>
    <cellStyle name="40% - 강조색6 2 2 2" xfId="709"/>
    <cellStyle name="40% - 강조색6 2 2 3" xfId="710"/>
    <cellStyle name="40% - 강조색6 2 2 4" xfId="711"/>
    <cellStyle name="40% - 강조색6 2 2 5" xfId="712"/>
    <cellStyle name="40% - 강조색6 2 3" xfId="713"/>
    <cellStyle name="40% - 강조색6 2 3 2" xfId="714"/>
    <cellStyle name="40% - 강조색6 2 3 3" xfId="715"/>
    <cellStyle name="40% - 강조색6 2 3 4" xfId="716"/>
    <cellStyle name="40% - 강조색6 2 4" xfId="717"/>
    <cellStyle name="40% - 강조색6 2 5" xfId="718"/>
    <cellStyle name="40% - 강조색6 2 6" xfId="719"/>
    <cellStyle name="40% - 강조색6 2 7" xfId="720"/>
    <cellStyle name="40% - 강조색6 2 8" xfId="721"/>
    <cellStyle name="40% - 강조색6 2 9" xfId="722"/>
    <cellStyle name="40% - 강조색6 20" xfId="723"/>
    <cellStyle name="40% - 강조색6 21" xfId="724"/>
    <cellStyle name="40% - 강조색6 22" xfId="725"/>
    <cellStyle name="40% - 강조색6 23" xfId="726"/>
    <cellStyle name="40% - 강조색6 24" xfId="727"/>
    <cellStyle name="40% - 강조색6 25" xfId="728"/>
    <cellStyle name="40% - 강조색6 26" xfId="729"/>
    <cellStyle name="40% - 강조색6 27" xfId="730"/>
    <cellStyle name="40% - 강조색6 28" xfId="731"/>
    <cellStyle name="40% - 강조색6 29" xfId="732"/>
    <cellStyle name="40% - 강조색6 3" xfId="733"/>
    <cellStyle name="40% - 강조색6 3 2" xfId="734"/>
    <cellStyle name="40% - 강조색6 30" xfId="735"/>
    <cellStyle name="40% - 강조색6 31" xfId="736"/>
    <cellStyle name="40% - 강조색6 32" xfId="737"/>
    <cellStyle name="40% - 강조색6 4" xfId="738"/>
    <cellStyle name="40% - 강조색6 5" xfId="739"/>
    <cellStyle name="40% - 강조색6 6" xfId="740"/>
    <cellStyle name="40% - 강조색6 7" xfId="741"/>
    <cellStyle name="40% - 강조색6 8" xfId="742"/>
    <cellStyle name="40% - 강조색6 9" xfId="743"/>
    <cellStyle name="60% - 강조색1 10" xfId="744"/>
    <cellStyle name="60% - 강조색1 11" xfId="745"/>
    <cellStyle name="60% - 강조색1 12" xfId="746"/>
    <cellStyle name="60% - 강조색1 13" xfId="747"/>
    <cellStyle name="60% - 강조색1 14" xfId="748"/>
    <cellStyle name="60% - 강조색1 15" xfId="749"/>
    <cellStyle name="60% - 강조색1 16" xfId="750"/>
    <cellStyle name="60% - 강조색1 17" xfId="751"/>
    <cellStyle name="60% - 강조색1 18" xfId="752"/>
    <cellStyle name="60% - 강조색1 19" xfId="753"/>
    <cellStyle name="60% - 강조색1 2" xfId="754"/>
    <cellStyle name="60% - 강조색1 2 10" xfId="755"/>
    <cellStyle name="60% - 강조색1 2 11" xfId="756"/>
    <cellStyle name="60% - 강조색1 2 12" xfId="757"/>
    <cellStyle name="60% - 강조색1 2 2" xfId="758"/>
    <cellStyle name="60% - 강조색1 2 2 2" xfId="759"/>
    <cellStyle name="60% - 강조색1 2 2 3" xfId="760"/>
    <cellStyle name="60% - 강조색1 2 3" xfId="761"/>
    <cellStyle name="60% - 강조색1 2 4" xfId="762"/>
    <cellStyle name="60% - 강조색1 2 5" xfId="763"/>
    <cellStyle name="60% - 강조색1 2 6" xfId="764"/>
    <cellStyle name="60% - 강조색1 2 7" xfId="765"/>
    <cellStyle name="60% - 강조색1 2 8" xfId="766"/>
    <cellStyle name="60% - 강조색1 2 9" xfId="767"/>
    <cellStyle name="60% - 강조색1 20" xfId="768"/>
    <cellStyle name="60% - 강조색1 21" xfId="769"/>
    <cellStyle name="60% - 강조색1 22" xfId="770"/>
    <cellStyle name="60% - 강조색1 23" xfId="771"/>
    <cellStyle name="60% - 강조색1 24" xfId="772"/>
    <cellStyle name="60% - 강조색1 25" xfId="773"/>
    <cellStyle name="60% - 강조색1 26" xfId="774"/>
    <cellStyle name="60% - 강조색1 27" xfId="775"/>
    <cellStyle name="60% - 강조색1 28" xfId="776"/>
    <cellStyle name="60% - 강조색1 29" xfId="777"/>
    <cellStyle name="60% - 강조색1 3" xfId="778"/>
    <cellStyle name="60% - 강조색1 3 2" xfId="779"/>
    <cellStyle name="60% - 강조색1 30" xfId="780"/>
    <cellStyle name="60% - 강조색1 31" xfId="781"/>
    <cellStyle name="60% - 강조색1 32" xfId="782"/>
    <cellStyle name="60% - 강조색1 4" xfId="783"/>
    <cellStyle name="60% - 강조색1 5" xfId="784"/>
    <cellStyle name="60% - 강조색1 6" xfId="785"/>
    <cellStyle name="60% - 강조색1 7" xfId="786"/>
    <cellStyle name="60% - 강조색1 8" xfId="787"/>
    <cellStyle name="60% - 강조색1 9" xfId="788"/>
    <cellStyle name="60% - 강조색2 10" xfId="789"/>
    <cellStyle name="60% - 강조색2 11" xfId="790"/>
    <cellStyle name="60% - 강조색2 12" xfId="791"/>
    <cellStyle name="60% - 강조색2 13" xfId="792"/>
    <cellStyle name="60% - 강조색2 14" xfId="793"/>
    <cellStyle name="60% - 강조색2 15" xfId="794"/>
    <cellStyle name="60% - 강조색2 16" xfId="795"/>
    <cellStyle name="60% - 강조색2 17" xfId="796"/>
    <cellStyle name="60% - 강조색2 18" xfId="797"/>
    <cellStyle name="60% - 강조색2 19" xfId="798"/>
    <cellStyle name="60% - 강조색2 2" xfId="799"/>
    <cellStyle name="60% - 강조색2 2 10" xfId="800"/>
    <cellStyle name="60% - 강조색2 2 11" xfId="801"/>
    <cellStyle name="60% - 강조색2 2 12" xfId="802"/>
    <cellStyle name="60% - 강조색2 2 2" xfId="803"/>
    <cellStyle name="60% - 강조색2 2 2 2" xfId="804"/>
    <cellStyle name="60% - 강조색2 2 2 3" xfId="805"/>
    <cellStyle name="60% - 강조색2 2 3" xfId="806"/>
    <cellStyle name="60% - 강조색2 2 4" xfId="807"/>
    <cellStyle name="60% - 강조색2 2 5" xfId="808"/>
    <cellStyle name="60% - 강조색2 2 6" xfId="809"/>
    <cellStyle name="60% - 강조색2 2 7" xfId="810"/>
    <cellStyle name="60% - 강조색2 2 8" xfId="811"/>
    <cellStyle name="60% - 강조색2 2 9" xfId="812"/>
    <cellStyle name="60% - 강조색2 20" xfId="813"/>
    <cellStyle name="60% - 강조색2 21" xfId="814"/>
    <cellStyle name="60% - 강조색2 22" xfId="815"/>
    <cellStyle name="60% - 강조색2 23" xfId="816"/>
    <cellStyle name="60% - 강조색2 24" xfId="817"/>
    <cellStyle name="60% - 강조색2 25" xfId="818"/>
    <cellStyle name="60% - 강조색2 26" xfId="819"/>
    <cellStyle name="60% - 강조색2 27" xfId="820"/>
    <cellStyle name="60% - 강조색2 28" xfId="821"/>
    <cellStyle name="60% - 강조색2 29" xfId="822"/>
    <cellStyle name="60% - 강조색2 3" xfId="823"/>
    <cellStyle name="60% - 강조색2 3 2" xfId="824"/>
    <cellStyle name="60% - 강조색2 30" xfId="825"/>
    <cellStyle name="60% - 강조색2 31" xfId="826"/>
    <cellStyle name="60% - 강조색2 32" xfId="827"/>
    <cellStyle name="60% - 강조색2 4" xfId="828"/>
    <cellStyle name="60% - 강조색2 5" xfId="829"/>
    <cellStyle name="60% - 강조색2 6" xfId="830"/>
    <cellStyle name="60% - 강조색2 7" xfId="831"/>
    <cellStyle name="60% - 강조색2 8" xfId="832"/>
    <cellStyle name="60% - 강조색2 9" xfId="833"/>
    <cellStyle name="60% - 강조색3 10" xfId="834"/>
    <cellStyle name="60% - 강조색3 11" xfId="835"/>
    <cellStyle name="60% - 강조색3 12" xfId="836"/>
    <cellStyle name="60% - 강조색3 13" xfId="837"/>
    <cellStyle name="60% - 강조색3 14" xfId="838"/>
    <cellStyle name="60% - 강조색3 15" xfId="839"/>
    <cellStyle name="60% - 강조색3 16" xfId="840"/>
    <cellStyle name="60% - 강조색3 17" xfId="841"/>
    <cellStyle name="60% - 강조색3 18" xfId="842"/>
    <cellStyle name="60% - 강조색3 19" xfId="843"/>
    <cellStyle name="60% - 강조색3 2" xfId="844"/>
    <cellStyle name="60% - 강조색3 2 10" xfId="845"/>
    <cellStyle name="60% - 강조색3 2 11" xfId="846"/>
    <cellStyle name="60% - 강조색3 2 12" xfId="847"/>
    <cellStyle name="60% - 강조색3 2 2" xfId="848"/>
    <cellStyle name="60% - 강조색3 2 2 2" xfId="849"/>
    <cellStyle name="60% - 강조색3 2 2 3" xfId="850"/>
    <cellStyle name="60% - 강조색3 2 3" xfId="851"/>
    <cellStyle name="60% - 강조색3 2 4" xfId="852"/>
    <cellStyle name="60% - 강조색3 2 5" xfId="853"/>
    <cellStyle name="60% - 강조색3 2 6" xfId="854"/>
    <cellStyle name="60% - 강조색3 2 7" xfId="855"/>
    <cellStyle name="60% - 강조색3 2 8" xfId="856"/>
    <cellStyle name="60% - 강조색3 2 9" xfId="857"/>
    <cellStyle name="60% - 강조색3 20" xfId="858"/>
    <cellStyle name="60% - 강조색3 21" xfId="859"/>
    <cellStyle name="60% - 강조색3 22" xfId="860"/>
    <cellStyle name="60% - 강조색3 23" xfId="861"/>
    <cellStyle name="60% - 강조색3 24" xfId="862"/>
    <cellStyle name="60% - 강조색3 25" xfId="863"/>
    <cellStyle name="60% - 강조색3 26" xfId="864"/>
    <cellStyle name="60% - 강조색3 27" xfId="865"/>
    <cellStyle name="60% - 강조색3 28" xfId="866"/>
    <cellStyle name="60% - 강조색3 29" xfId="867"/>
    <cellStyle name="60% - 강조색3 3" xfId="868"/>
    <cellStyle name="60% - 강조색3 3 2" xfId="869"/>
    <cellStyle name="60% - 강조색3 30" xfId="870"/>
    <cellStyle name="60% - 강조색3 31" xfId="871"/>
    <cellStyle name="60% - 강조색3 32" xfId="872"/>
    <cellStyle name="60% - 강조색3 4" xfId="873"/>
    <cellStyle name="60% - 강조색3 5" xfId="874"/>
    <cellStyle name="60% - 강조색3 6" xfId="875"/>
    <cellStyle name="60% - 강조색3 7" xfId="876"/>
    <cellStyle name="60% - 강조색3 8" xfId="877"/>
    <cellStyle name="60% - 강조색3 9" xfId="878"/>
    <cellStyle name="60% - 강조색4 10" xfId="879"/>
    <cellStyle name="60% - 강조색4 11" xfId="880"/>
    <cellStyle name="60% - 강조색4 12" xfId="881"/>
    <cellStyle name="60% - 강조색4 13" xfId="882"/>
    <cellStyle name="60% - 강조색4 14" xfId="883"/>
    <cellStyle name="60% - 강조색4 15" xfId="884"/>
    <cellStyle name="60% - 강조색4 16" xfId="885"/>
    <cellStyle name="60% - 강조색4 17" xfId="886"/>
    <cellStyle name="60% - 강조색4 18" xfId="887"/>
    <cellStyle name="60% - 강조색4 19" xfId="888"/>
    <cellStyle name="60% - 강조색4 2" xfId="889"/>
    <cellStyle name="60% - 강조색4 2 10" xfId="890"/>
    <cellStyle name="60% - 강조색4 2 11" xfId="891"/>
    <cellStyle name="60% - 강조색4 2 12" xfId="892"/>
    <cellStyle name="60% - 강조색4 2 2" xfId="893"/>
    <cellStyle name="60% - 강조색4 2 2 2" xfId="894"/>
    <cellStyle name="60% - 강조색4 2 2 3" xfId="895"/>
    <cellStyle name="60% - 강조색4 2 3" xfId="896"/>
    <cellStyle name="60% - 강조색4 2 4" xfId="897"/>
    <cellStyle name="60% - 강조색4 2 5" xfId="898"/>
    <cellStyle name="60% - 강조색4 2 6" xfId="899"/>
    <cellStyle name="60% - 강조색4 2 7" xfId="900"/>
    <cellStyle name="60% - 강조색4 2 8" xfId="901"/>
    <cellStyle name="60% - 강조색4 2 9" xfId="902"/>
    <cellStyle name="60% - 강조색4 20" xfId="903"/>
    <cellStyle name="60% - 강조색4 21" xfId="904"/>
    <cellStyle name="60% - 강조색4 22" xfId="905"/>
    <cellStyle name="60% - 강조색4 23" xfId="906"/>
    <cellStyle name="60% - 강조색4 24" xfId="907"/>
    <cellStyle name="60% - 강조색4 25" xfId="908"/>
    <cellStyle name="60% - 강조색4 26" xfId="909"/>
    <cellStyle name="60% - 강조색4 27" xfId="910"/>
    <cellStyle name="60% - 강조색4 28" xfId="911"/>
    <cellStyle name="60% - 강조색4 29" xfId="912"/>
    <cellStyle name="60% - 강조색4 3" xfId="913"/>
    <cellStyle name="60% - 강조색4 3 2" xfId="914"/>
    <cellStyle name="60% - 강조색4 30" xfId="915"/>
    <cellStyle name="60% - 강조색4 31" xfId="916"/>
    <cellStyle name="60% - 강조색4 32" xfId="917"/>
    <cellStyle name="60% - 강조색4 4" xfId="918"/>
    <cellStyle name="60% - 강조색4 5" xfId="919"/>
    <cellStyle name="60% - 강조색4 6" xfId="920"/>
    <cellStyle name="60% - 강조색4 7" xfId="921"/>
    <cellStyle name="60% - 강조색4 8" xfId="922"/>
    <cellStyle name="60% - 강조색4 9" xfId="923"/>
    <cellStyle name="60% - 강조색5 10" xfId="924"/>
    <cellStyle name="60% - 강조색5 11" xfId="925"/>
    <cellStyle name="60% - 강조색5 12" xfId="926"/>
    <cellStyle name="60% - 강조색5 13" xfId="927"/>
    <cellStyle name="60% - 강조색5 14" xfId="928"/>
    <cellStyle name="60% - 강조색5 15" xfId="929"/>
    <cellStyle name="60% - 강조색5 16" xfId="930"/>
    <cellStyle name="60% - 강조색5 17" xfId="931"/>
    <cellStyle name="60% - 강조색5 18" xfId="932"/>
    <cellStyle name="60% - 강조색5 19" xfId="933"/>
    <cellStyle name="60% - 강조색5 2" xfId="934"/>
    <cellStyle name="60% - 강조색5 2 10" xfId="935"/>
    <cellStyle name="60% - 강조색5 2 11" xfId="936"/>
    <cellStyle name="60% - 강조색5 2 12" xfId="937"/>
    <cellStyle name="60% - 강조색5 2 2" xfId="938"/>
    <cellStyle name="60% - 강조색5 2 2 2" xfId="939"/>
    <cellStyle name="60% - 강조색5 2 2 3" xfId="940"/>
    <cellStyle name="60% - 강조색5 2 3" xfId="941"/>
    <cellStyle name="60% - 강조색5 2 4" xfId="942"/>
    <cellStyle name="60% - 강조색5 2 5" xfId="943"/>
    <cellStyle name="60% - 강조색5 2 6" xfId="944"/>
    <cellStyle name="60% - 강조색5 2 7" xfId="945"/>
    <cellStyle name="60% - 강조색5 2 8" xfId="946"/>
    <cellStyle name="60% - 강조색5 2 9" xfId="947"/>
    <cellStyle name="60% - 강조색5 20" xfId="948"/>
    <cellStyle name="60% - 강조색5 21" xfId="949"/>
    <cellStyle name="60% - 강조색5 22" xfId="950"/>
    <cellStyle name="60% - 강조색5 23" xfId="951"/>
    <cellStyle name="60% - 강조색5 24" xfId="952"/>
    <cellStyle name="60% - 강조색5 25" xfId="953"/>
    <cellStyle name="60% - 강조색5 26" xfId="954"/>
    <cellStyle name="60% - 강조색5 27" xfId="955"/>
    <cellStyle name="60% - 강조색5 28" xfId="956"/>
    <cellStyle name="60% - 강조색5 29" xfId="957"/>
    <cellStyle name="60% - 강조색5 3" xfId="958"/>
    <cellStyle name="60% - 강조색5 3 2" xfId="959"/>
    <cellStyle name="60% - 강조색5 30" xfId="960"/>
    <cellStyle name="60% - 강조색5 31" xfId="961"/>
    <cellStyle name="60% - 강조색5 32" xfId="962"/>
    <cellStyle name="60% - 강조색5 4" xfId="963"/>
    <cellStyle name="60% - 강조색5 5" xfId="964"/>
    <cellStyle name="60% - 강조색5 6" xfId="965"/>
    <cellStyle name="60% - 강조색5 7" xfId="966"/>
    <cellStyle name="60% - 강조색5 8" xfId="967"/>
    <cellStyle name="60% - 강조색5 9" xfId="968"/>
    <cellStyle name="60% - 강조색6 10" xfId="969"/>
    <cellStyle name="60% - 강조색6 11" xfId="970"/>
    <cellStyle name="60% - 강조색6 12" xfId="971"/>
    <cellStyle name="60% - 강조색6 13" xfId="972"/>
    <cellStyle name="60% - 강조색6 14" xfId="973"/>
    <cellStyle name="60% - 강조색6 15" xfId="974"/>
    <cellStyle name="60% - 강조색6 16" xfId="975"/>
    <cellStyle name="60% - 강조색6 17" xfId="976"/>
    <cellStyle name="60% - 강조색6 18" xfId="977"/>
    <cellStyle name="60% - 강조색6 19" xfId="978"/>
    <cellStyle name="60% - 강조색6 2" xfId="979"/>
    <cellStyle name="60% - 강조색6 2 10" xfId="980"/>
    <cellStyle name="60% - 강조색6 2 11" xfId="981"/>
    <cellStyle name="60% - 강조색6 2 12" xfId="982"/>
    <cellStyle name="60% - 강조색6 2 2" xfId="983"/>
    <cellStyle name="60% - 강조색6 2 2 2" xfId="984"/>
    <cellStyle name="60% - 강조색6 2 2 3" xfId="985"/>
    <cellStyle name="60% - 강조색6 2 3" xfId="986"/>
    <cellStyle name="60% - 강조색6 2 4" xfId="987"/>
    <cellStyle name="60% - 강조색6 2 5" xfId="988"/>
    <cellStyle name="60% - 강조색6 2 6" xfId="989"/>
    <cellStyle name="60% - 강조색6 2 7" xfId="990"/>
    <cellStyle name="60% - 강조색6 2 8" xfId="991"/>
    <cellStyle name="60% - 강조색6 2 9" xfId="992"/>
    <cellStyle name="60% - 강조색6 20" xfId="993"/>
    <cellStyle name="60% - 강조색6 21" xfId="994"/>
    <cellStyle name="60% - 강조색6 22" xfId="995"/>
    <cellStyle name="60% - 강조색6 23" xfId="996"/>
    <cellStyle name="60% - 강조색6 24" xfId="997"/>
    <cellStyle name="60% - 강조색6 25" xfId="998"/>
    <cellStyle name="60% - 강조색6 26" xfId="999"/>
    <cellStyle name="60% - 강조색6 27" xfId="1000"/>
    <cellStyle name="60% - 강조색6 28" xfId="1001"/>
    <cellStyle name="60% - 강조색6 29" xfId="1002"/>
    <cellStyle name="60% - 강조색6 3" xfId="1003"/>
    <cellStyle name="60% - 강조색6 3 2" xfId="1004"/>
    <cellStyle name="60% - 강조색6 30" xfId="1005"/>
    <cellStyle name="60% - 강조색6 31" xfId="1006"/>
    <cellStyle name="60% - 강조색6 32" xfId="1007"/>
    <cellStyle name="60% - 강조색6 4" xfId="1008"/>
    <cellStyle name="60% - 강조색6 5" xfId="1009"/>
    <cellStyle name="60% - 강조색6 6" xfId="1010"/>
    <cellStyle name="60% - 강조색6 7" xfId="1011"/>
    <cellStyle name="60% - 강조색6 8" xfId="1012"/>
    <cellStyle name="60% - 강조색6 9" xfId="1013"/>
    <cellStyle name="A¨­￠￢￠O [0]_INQUIRY ￠?￥i¨u¡AAⓒ￢Aⓒª " xfId="1014"/>
    <cellStyle name="A¨­￠￢￠O_INQUIRY ￠?￥i¨u¡AAⓒ￢Aⓒª " xfId="1015"/>
    <cellStyle name="AeE­ [0]_AMT " xfId="1016"/>
    <cellStyle name="AeE­_AMT " xfId="1017"/>
    <cellStyle name="AeE¡ⓒ [0]_INQUIRY ￠?￥i¨u¡AAⓒ￢Aⓒª " xfId="1018"/>
    <cellStyle name="AeE¡ⓒ_INQUIRY ￠?￥i¨u¡AAⓒ￢Aⓒª " xfId="1019"/>
    <cellStyle name="AÞ¸¶ [0]_AN°y(1.25) " xfId="1020"/>
    <cellStyle name="AÞ¸¶_AN°y(1.25) " xfId="1021"/>
    <cellStyle name="C¡IA¨ª_¡ic¨u¡A¨￢I¨￢¡Æ AN¡Æe " xfId="1022"/>
    <cellStyle name="C￥AØ_¿μ¾÷CoE² " xfId="1023"/>
    <cellStyle name="Comma [0]_ SG&amp;A Bridge " xfId="1024"/>
    <cellStyle name="Comma_ SG&amp;A Bridge " xfId="1025"/>
    <cellStyle name="Comma0" xfId="1026"/>
    <cellStyle name="Curren?_x0012_퐀_x0017_?" xfId="1027"/>
    <cellStyle name="Currency [0]_ SG&amp;A Bridge " xfId="1028"/>
    <cellStyle name="Currency_ SG&amp;A Bridge " xfId="1029"/>
    <cellStyle name="Currency0" xfId="1030"/>
    <cellStyle name="Date" xfId="1031"/>
    <cellStyle name="Fixed" xfId="1032"/>
    <cellStyle name="Header1" xfId="1033"/>
    <cellStyle name="Header2" xfId="1034"/>
    <cellStyle name="Header2 2" xfId="1035"/>
    <cellStyle name="Header2 2 10" xfId="1036"/>
    <cellStyle name="Header2 2 10 2" xfId="1037"/>
    <cellStyle name="Header2 2 11" xfId="1038"/>
    <cellStyle name="Header2 2 2" xfId="1039"/>
    <cellStyle name="Header2 2 2 2" xfId="1040"/>
    <cellStyle name="Header2 2 2 2 2" xfId="1041"/>
    <cellStyle name="Header2 2 2 3" xfId="1042"/>
    <cellStyle name="Header2 2 2 3 2" xfId="1043"/>
    <cellStyle name="Header2 2 2 4" xfId="1044"/>
    <cellStyle name="Header2 2 2 4 2" xfId="1045"/>
    <cellStyle name="Header2 2 2 5" xfId="1046"/>
    <cellStyle name="Header2 2 2 5 2" xfId="1047"/>
    <cellStyle name="Header2 2 2 6" xfId="1048"/>
    <cellStyle name="Header2 2 2 6 2" xfId="1049"/>
    <cellStyle name="Header2 2 2 7" xfId="1050"/>
    <cellStyle name="Header2 2 2 7 2" xfId="1051"/>
    <cellStyle name="Header2 2 2 8" xfId="1052"/>
    <cellStyle name="Header2 2 2 8 2" xfId="1053"/>
    <cellStyle name="Header2 2 2 9" xfId="1054"/>
    <cellStyle name="Header2 2 3" xfId="1055"/>
    <cellStyle name="Header2 2 3 2" xfId="1056"/>
    <cellStyle name="Header2 2 3 2 2" xfId="1057"/>
    <cellStyle name="Header2 2 3 3" xfId="1058"/>
    <cellStyle name="Header2 2 3 3 2" xfId="1059"/>
    <cellStyle name="Header2 2 3 4" xfId="1060"/>
    <cellStyle name="Header2 2 3 4 2" xfId="1061"/>
    <cellStyle name="Header2 2 3 5" xfId="1062"/>
    <cellStyle name="Header2 2 3 5 2" xfId="1063"/>
    <cellStyle name="Header2 2 3 6" xfId="1064"/>
    <cellStyle name="Header2 2 3 6 2" xfId="1065"/>
    <cellStyle name="Header2 2 3 7" xfId="1066"/>
    <cellStyle name="Header2 2 3 7 2" xfId="1067"/>
    <cellStyle name="Header2 2 3 8" xfId="1068"/>
    <cellStyle name="Header2 2 3 8 2" xfId="1069"/>
    <cellStyle name="Header2 2 3 9" xfId="1070"/>
    <cellStyle name="Header2 2 4" xfId="1071"/>
    <cellStyle name="Header2 2 4 2" xfId="1072"/>
    <cellStyle name="Header2 2 5" xfId="1073"/>
    <cellStyle name="Header2 2 5 2" xfId="1074"/>
    <cellStyle name="Header2 2 6" xfId="1075"/>
    <cellStyle name="Header2 2 6 2" xfId="1076"/>
    <cellStyle name="Header2 2 7" xfId="1077"/>
    <cellStyle name="Header2 2 7 2" xfId="1078"/>
    <cellStyle name="Header2 2 8" xfId="1079"/>
    <cellStyle name="Header2 2 8 2" xfId="1080"/>
    <cellStyle name="Header2 2 9" xfId="1081"/>
    <cellStyle name="Header2 2 9 2" xfId="1082"/>
    <cellStyle name="Header2 3" xfId="1083"/>
    <cellStyle name="Header2 3 2" xfId="1084"/>
    <cellStyle name="Header2 3 2 2" xfId="1085"/>
    <cellStyle name="Header2 3 3" xfId="1086"/>
    <cellStyle name="Header2 3 3 2" xfId="1087"/>
    <cellStyle name="Header2 3 4" xfId="1088"/>
    <cellStyle name="Header2 3 4 2" xfId="1089"/>
    <cellStyle name="Header2 3 5" xfId="1090"/>
    <cellStyle name="Header2 3 5 2" xfId="1091"/>
    <cellStyle name="Header2 3 6" xfId="1092"/>
    <cellStyle name="Header2 3 6 2" xfId="1093"/>
    <cellStyle name="Header2 3 7" xfId="1094"/>
    <cellStyle name="Header2 3 7 2" xfId="1095"/>
    <cellStyle name="Header2 3 8" xfId="1096"/>
    <cellStyle name="Header2 3 8 2" xfId="1097"/>
    <cellStyle name="Header2 3 9" xfId="1098"/>
    <cellStyle name="Header2 4" xfId="1099"/>
    <cellStyle name="Header2 4 2" xfId="1100"/>
    <cellStyle name="Header2 4 2 2" xfId="1101"/>
    <cellStyle name="Header2 4 3" xfId="1102"/>
    <cellStyle name="Header2 4 3 2" xfId="1103"/>
    <cellStyle name="Header2 4 4" xfId="1104"/>
    <cellStyle name="Header2 4 4 2" xfId="1105"/>
    <cellStyle name="Header2 4 5" xfId="1106"/>
    <cellStyle name="Header2 4 5 2" xfId="1107"/>
    <cellStyle name="Header2 4 6" xfId="1108"/>
    <cellStyle name="Header2 4 6 2" xfId="1109"/>
    <cellStyle name="Header2 4 7" xfId="1110"/>
    <cellStyle name="Header2 4 7 2" xfId="1111"/>
    <cellStyle name="Header2 4 8" xfId="1112"/>
    <cellStyle name="Header2 4 8 2" xfId="1113"/>
    <cellStyle name="Header2 4 9" xfId="1114"/>
    <cellStyle name="Header2 5" xfId="1115"/>
    <cellStyle name="Header2 5 2" xfId="1116"/>
    <cellStyle name="Header2 6" xfId="1117"/>
    <cellStyle name="Header2 6 2" xfId="1118"/>
    <cellStyle name="Header2 7" xfId="1119"/>
    <cellStyle name="Header2 7 2" xfId="1120"/>
    <cellStyle name="Heading 1" xfId="1121"/>
    <cellStyle name="Heading 2" xfId="1122"/>
    <cellStyle name="Normal_ SG&amp;A Bridge " xfId="1123"/>
    <cellStyle name="Percent [2]" xfId="1124"/>
    <cellStyle name="subhead" xfId="1125"/>
    <cellStyle name="Total" xfId="1126"/>
    <cellStyle name="Total 2" xfId="1127"/>
    <cellStyle name="Total 2 2" xfId="1128"/>
    <cellStyle name="Total 3" xfId="1129"/>
    <cellStyle name="강조색1 10" xfId="1130"/>
    <cellStyle name="강조색1 11" xfId="1131"/>
    <cellStyle name="강조색1 12" xfId="1132"/>
    <cellStyle name="강조색1 13" xfId="1133"/>
    <cellStyle name="강조색1 14" xfId="1134"/>
    <cellStyle name="강조색1 15" xfId="1135"/>
    <cellStyle name="강조색1 16" xfId="1136"/>
    <cellStyle name="강조색1 17" xfId="1137"/>
    <cellStyle name="강조색1 18" xfId="1138"/>
    <cellStyle name="강조색1 19" xfId="1139"/>
    <cellStyle name="강조색1 2" xfId="1140"/>
    <cellStyle name="강조색1 2 10" xfId="1141"/>
    <cellStyle name="강조색1 2 11" xfId="1142"/>
    <cellStyle name="강조색1 2 12" xfId="1143"/>
    <cellStyle name="강조색1 2 2" xfId="1144"/>
    <cellStyle name="강조색1 2 2 2" xfId="1145"/>
    <cellStyle name="강조색1 2 2 3" xfId="1146"/>
    <cellStyle name="강조색1 2 3" xfId="1147"/>
    <cellStyle name="강조색1 2 4" xfId="1148"/>
    <cellStyle name="강조색1 2 5" xfId="1149"/>
    <cellStyle name="강조색1 2 6" xfId="1150"/>
    <cellStyle name="강조색1 2 7" xfId="1151"/>
    <cellStyle name="강조색1 2 8" xfId="1152"/>
    <cellStyle name="강조색1 2 9" xfId="1153"/>
    <cellStyle name="강조색1 20" xfId="1154"/>
    <cellStyle name="강조색1 21" xfId="1155"/>
    <cellStyle name="강조색1 22" xfId="1156"/>
    <cellStyle name="강조색1 23" xfId="1157"/>
    <cellStyle name="강조색1 24" xfId="1158"/>
    <cellStyle name="강조색1 25" xfId="1159"/>
    <cellStyle name="강조색1 26" xfId="1160"/>
    <cellStyle name="강조색1 27" xfId="1161"/>
    <cellStyle name="강조색1 28" xfId="1162"/>
    <cellStyle name="강조색1 29" xfId="1163"/>
    <cellStyle name="강조색1 3" xfId="1164"/>
    <cellStyle name="강조색1 3 2" xfId="1165"/>
    <cellStyle name="강조색1 30" xfId="1166"/>
    <cellStyle name="강조색1 31" xfId="1167"/>
    <cellStyle name="강조색1 32" xfId="1168"/>
    <cellStyle name="강조색1 4" xfId="1169"/>
    <cellStyle name="강조색1 5" xfId="1170"/>
    <cellStyle name="강조색1 6" xfId="1171"/>
    <cellStyle name="강조색1 7" xfId="1172"/>
    <cellStyle name="강조색1 8" xfId="1173"/>
    <cellStyle name="강조색1 9" xfId="1174"/>
    <cellStyle name="강조색2 10" xfId="1175"/>
    <cellStyle name="강조색2 11" xfId="1176"/>
    <cellStyle name="강조색2 12" xfId="1177"/>
    <cellStyle name="강조색2 13" xfId="1178"/>
    <cellStyle name="강조색2 14" xfId="1179"/>
    <cellStyle name="강조색2 15" xfId="1180"/>
    <cellStyle name="강조색2 16" xfId="1181"/>
    <cellStyle name="강조색2 17" xfId="1182"/>
    <cellStyle name="강조색2 18" xfId="1183"/>
    <cellStyle name="강조색2 19" xfId="1184"/>
    <cellStyle name="강조색2 2" xfId="1185"/>
    <cellStyle name="강조색2 2 10" xfId="1186"/>
    <cellStyle name="강조색2 2 11" xfId="1187"/>
    <cellStyle name="강조색2 2 12" xfId="1188"/>
    <cellStyle name="강조색2 2 2" xfId="1189"/>
    <cellStyle name="강조색2 2 2 2" xfId="1190"/>
    <cellStyle name="강조색2 2 2 3" xfId="1191"/>
    <cellStyle name="강조색2 2 3" xfId="1192"/>
    <cellStyle name="강조색2 2 4" xfId="1193"/>
    <cellStyle name="강조색2 2 5" xfId="1194"/>
    <cellStyle name="강조색2 2 6" xfId="1195"/>
    <cellStyle name="강조색2 2 7" xfId="1196"/>
    <cellStyle name="강조색2 2 8" xfId="1197"/>
    <cellStyle name="강조색2 2 9" xfId="1198"/>
    <cellStyle name="강조색2 20" xfId="1199"/>
    <cellStyle name="강조색2 21" xfId="1200"/>
    <cellStyle name="강조색2 22" xfId="1201"/>
    <cellStyle name="강조색2 23" xfId="1202"/>
    <cellStyle name="강조색2 24" xfId="1203"/>
    <cellStyle name="강조색2 25" xfId="1204"/>
    <cellStyle name="강조색2 26" xfId="1205"/>
    <cellStyle name="강조색2 27" xfId="1206"/>
    <cellStyle name="강조색2 28" xfId="1207"/>
    <cellStyle name="강조색2 29" xfId="1208"/>
    <cellStyle name="강조색2 3" xfId="1209"/>
    <cellStyle name="강조색2 3 2" xfId="1210"/>
    <cellStyle name="강조색2 30" xfId="1211"/>
    <cellStyle name="강조색2 31" xfId="1212"/>
    <cellStyle name="강조색2 32" xfId="1213"/>
    <cellStyle name="강조색2 4" xfId="1214"/>
    <cellStyle name="강조색2 5" xfId="1215"/>
    <cellStyle name="강조색2 6" xfId="1216"/>
    <cellStyle name="강조색2 7" xfId="1217"/>
    <cellStyle name="강조색2 8" xfId="1218"/>
    <cellStyle name="강조색2 9" xfId="1219"/>
    <cellStyle name="강조색3 10" xfId="1220"/>
    <cellStyle name="강조색3 11" xfId="1221"/>
    <cellStyle name="강조색3 12" xfId="1222"/>
    <cellStyle name="강조색3 13" xfId="1223"/>
    <cellStyle name="강조색3 14" xfId="1224"/>
    <cellStyle name="강조색3 15" xfId="1225"/>
    <cellStyle name="강조색3 16" xfId="1226"/>
    <cellStyle name="강조색3 17" xfId="1227"/>
    <cellStyle name="강조색3 18" xfId="1228"/>
    <cellStyle name="강조색3 19" xfId="1229"/>
    <cellStyle name="강조색3 2" xfId="1230"/>
    <cellStyle name="강조색3 2 10" xfId="1231"/>
    <cellStyle name="강조색3 2 11" xfId="1232"/>
    <cellStyle name="강조색3 2 12" xfId="1233"/>
    <cellStyle name="강조색3 2 2" xfId="1234"/>
    <cellStyle name="강조색3 2 2 2" xfId="1235"/>
    <cellStyle name="강조색3 2 2 3" xfId="1236"/>
    <cellStyle name="강조색3 2 3" xfId="1237"/>
    <cellStyle name="강조색3 2 4" xfId="1238"/>
    <cellStyle name="강조색3 2 5" xfId="1239"/>
    <cellStyle name="강조색3 2 6" xfId="1240"/>
    <cellStyle name="강조색3 2 7" xfId="1241"/>
    <cellStyle name="강조색3 2 8" xfId="1242"/>
    <cellStyle name="강조색3 2 9" xfId="1243"/>
    <cellStyle name="강조색3 20" xfId="1244"/>
    <cellStyle name="강조색3 21" xfId="1245"/>
    <cellStyle name="강조색3 22" xfId="1246"/>
    <cellStyle name="강조색3 23" xfId="1247"/>
    <cellStyle name="강조색3 24" xfId="1248"/>
    <cellStyle name="강조색3 25" xfId="1249"/>
    <cellStyle name="강조색3 26" xfId="1250"/>
    <cellStyle name="강조색3 27" xfId="1251"/>
    <cellStyle name="강조색3 28" xfId="1252"/>
    <cellStyle name="강조색3 29" xfId="1253"/>
    <cellStyle name="강조색3 3" xfId="1254"/>
    <cellStyle name="강조색3 3 2" xfId="1255"/>
    <cellStyle name="강조색3 30" xfId="1256"/>
    <cellStyle name="강조색3 31" xfId="1257"/>
    <cellStyle name="강조색3 32" xfId="1258"/>
    <cellStyle name="강조색3 4" xfId="1259"/>
    <cellStyle name="강조색3 5" xfId="1260"/>
    <cellStyle name="강조색3 6" xfId="1261"/>
    <cellStyle name="강조색3 7" xfId="1262"/>
    <cellStyle name="강조색3 8" xfId="1263"/>
    <cellStyle name="강조색3 9" xfId="1264"/>
    <cellStyle name="강조색4 10" xfId="1265"/>
    <cellStyle name="강조색4 11" xfId="1266"/>
    <cellStyle name="강조색4 12" xfId="1267"/>
    <cellStyle name="강조색4 13" xfId="1268"/>
    <cellStyle name="강조색4 14" xfId="1269"/>
    <cellStyle name="강조색4 15" xfId="1270"/>
    <cellStyle name="강조색4 16" xfId="1271"/>
    <cellStyle name="강조색4 17" xfId="1272"/>
    <cellStyle name="강조색4 18" xfId="1273"/>
    <cellStyle name="강조색4 19" xfId="1274"/>
    <cellStyle name="강조색4 2" xfId="1275"/>
    <cellStyle name="강조색4 2 10" xfId="1276"/>
    <cellStyle name="강조색4 2 11" xfId="1277"/>
    <cellStyle name="강조색4 2 12" xfId="1278"/>
    <cellStyle name="강조색4 2 2" xfId="1279"/>
    <cellStyle name="강조색4 2 2 2" xfId="1280"/>
    <cellStyle name="강조색4 2 2 3" xfId="1281"/>
    <cellStyle name="강조색4 2 3" xfId="1282"/>
    <cellStyle name="강조색4 2 4" xfId="1283"/>
    <cellStyle name="강조색4 2 5" xfId="1284"/>
    <cellStyle name="강조색4 2 6" xfId="1285"/>
    <cellStyle name="강조색4 2 7" xfId="1286"/>
    <cellStyle name="강조색4 2 8" xfId="1287"/>
    <cellStyle name="강조색4 2 9" xfId="1288"/>
    <cellStyle name="강조색4 20" xfId="1289"/>
    <cellStyle name="강조색4 21" xfId="1290"/>
    <cellStyle name="강조색4 22" xfId="1291"/>
    <cellStyle name="강조색4 23" xfId="1292"/>
    <cellStyle name="강조색4 24" xfId="1293"/>
    <cellStyle name="강조색4 25" xfId="1294"/>
    <cellStyle name="강조색4 26" xfId="1295"/>
    <cellStyle name="강조색4 27" xfId="1296"/>
    <cellStyle name="강조색4 28" xfId="1297"/>
    <cellStyle name="강조색4 29" xfId="1298"/>
    <cellStyle name="강조색4 3" xfId="1299"/>
    <cellStyle name="강조색4 3 2" xfId="1300"/>
    <cellStyle name="강조색4 30" xfId="1301"/>
    <cellStyle name="강조색4 31" xfId="1302"/>
    <cellStyle name="강조색4 32" xfId="1303"/>
    <cellStyle name="강조색4 4" xfId="1304"/>
    <cellStyle name="강조색4 5" xfId="1305"/>
    <cellStyle name="강조색4 6" xfId="1306"/>
    <cellStyle name="강조색4 7" xfId="1307"/>
    <cellStyle name="강조색4 8" xfId="1308"/>
    <cellStyle name="강조색4 9" xfId="1309"/>
    <cellStyle name="강조색5 10" xfId="1310"/>
    <cellStyle name="강조색5 11" xfId="1311"/>
    <cellStyle name="강조색5 12" xfId="1312"/>
    <cellStyle name="강조색5 13" xfId="1313"/>
    <cellStyle name="강조색5 14" xfId="1314"/>
    <cellStyle name="강조색5 15" xfId="1315"/>
    <cellStyle name="강조색5 16" xfId="1316"/>
    <cellStyle name="강조색5 17" xfId="1317"/>
    <cellStyle name="강조색5 18" xfId="1318"/>
    <cellStyle name="강조색5 19" xfId="1319"/>
    <cellStyle name="강조색5 2" xfId="1320"/>
    <cellStyle name="강조색5 2 10" xfId="1321"/>
    <cellStyle name="강조색5 2 11" xfId="1322"/>
    <cellStyle name="강조색5 2 12" xfId="1323"/>
    <cellStyle name="강조색5 2 2" xfId="1324"/>
    <cellStyle name="강조색5 2 2 2" xfId="1325"/>
    <cellStyle name="강조색5 2 2 3" xfId="1326"/>
    <cellStyle name="강조색5 2 3" xfId="1327"/>
    <cellStyle name="강조색5 2 4" xfId="1328"/>
    <cellStyle name="강조색5 2 5" xfId="1329"/>
    <cellStyle name="강조색5 2 6" xfId="1330"/>
    <cellStyle name="강조색5 2 7" xfId="1331"/>
    <cellStyle name="강조색5 2 8" xfId="1332"/>
    <cellStyle name="강조색5 2 9" xfId="1333"/>
    <cellStyle name="강조색5 20" xfId="1334"/>
    <cellStyle name="강조색5 21" xfId="1335"/>
    <cellStyle name="강조색5 22" xfId="1336"/>
    <cellStyle name="강조색5 23" xfId="1337"/>
    <cellStyle name="강조색5 24" xfId="1338"/>
    <cellStyle name="강조색5 25" xfId="1339"/>
    <cellStyle name="강조색5 26" xfId="1340"/>
    <cellStyle name="강조색5 27" xfId="1341"/>
    <cellStyle name="강조색5 28" xfId="1342"/>
    <cellStyle name="강조색5 29" xfId="1343"/>
    <cellStyle name="강조색5 3" xfId="1344"/>
    <cellStyle name="강조색5 3 2" xfId="1345"/>
    <cellStyle name="강조색5 30" xfId="1346"/>
    <cellStyle name="강조색5 31" xfId="1347"/>
    <cellStyle name="강조색5 32" xfId="1348"/>
    <cellStyle name="강조색5 4" xfId="1349"/>
    <cellStyle name="강조색5 5" xfId="1350"/>
    <cellStyle name="강조색5 6" xfId="1351"/>
    <cellStyle name="강조색5 7" xfId="1352"/>
    <cellStyle name="강조색5 8" xfId="1353"/>
    <cellStyle name="강조색5 9" xfId="1354"/>
    <cellStyle name="강조색6 10" xfId="1355"/>
    <cellStyle name="강조색6 11" xfId="1356"/>
    <cellStyle name="강조색6 12" xfId="1357"/>
    <cellStyle name="강조색6 13" xfId="1358"/>
    <cellStyle name="강조색6 14" xfId="1359"/>
    <cellStyle name="강조색6 15" xfId="1360"/>
    <cellStyle name="강조색6 16" xfId="1361"/>
    <cellStyle name="강조색6 17" xfId="1362"/>
    <cellStyle name="강조색6 18" xfId="1363"/>
    <cellStyle name="강조색6 19" xfId="1364"/>
    <cellStyle name="강조색6 2" xfId="1365"/>
    <cellStyle name="강조색6 2 10" xfId="1366"/>
    <cellStyle name="강조색6 2 11" xfId="1367"/>
    <cellStyle name="강조색6 2 12" xfId="1368"/>
    <cellStyle name="강조색6 2 2" xfId="1369"/>
    <cellStyle name="강조색6 2 2 2" xfId="1370"/>
    <cellStyle name="강조색6 2 2 3" xfId="1371"/>
    <cellStyle name="강조색6 2 3" xfId="1372"/>
    <cellStyle name="강조색6 2 4" xfId="1373"/>
    <cellStyle name="강조색6 2 5" xfId="1374"/>
    <cellStyle name="강조색6 2 6" xfId="1375"/>
    <cellStyle name="강조색6 2 7" xfId="1376"/>
    <cellStyle name="강조색6 2 8" xfId="1377"/>
    <cellStyle name="강조색6 2 9" xfId="1378"/>
    <cellStyle name="강조색6 20" xfId="1379"/>
    <cellStyle name="강조색6 21" xfId="1380"/>
    <cellStyle name="강조색6 22" xfId="1381"/>
    <cellStyle name="강조색6 23" xfId="1382"/>
    <cellStyle name="강조색6 24" xfId="1383"/>
    <cellStyle name="강조색6 25" xfId="1384"/>
    <cellStyle name="강조색6 26" xfId="1385"/>
    <cellStyle name="강조색6 27" xfId="1386"/>
    <cellStyle name="강조색6 28" xfId="1387"/>
    <cellStyle name="강조색6 29" xfId="1388"/>
    <cellStyle name="강조색6 3" xfId="1389"/>
    <cellStyle name="강조색6 3 2" xfId="1390"/>
    <cellStyle name="강조색6 30" xfId="1391"/>
    <cellStyle name="강조색6 31" xfId="1392"/>
    <cellStyle name="강조색6 32" xfId="1393"/>
    <cellStyle name="강조색6 4" xfId="1394"/>
    <cellStyle name="강조색6 5" xfId="1395"/>
    <cellStyle name="강조색6 6" xfId="1396"/>
    <cellStyle name="강조색6 7" xfId="1397"/>
    <cellStyle name="강조색6 8" xfId="1398"/>
    <cellStyle name="강조색6 9" xfId="1399"/>
    <cellStyle name="경고문 10" xfId="1400"/>
    <cellStyle name="경고문 11" xfId="1401"/>
    <cellStyle name="경고문 12" xfId="1402"/>
    <cellStyle name="경고문 13" xfId="1403"/>
    <cellStyle name="경고문 14" xfId="1404"/>
    <cellStyle name="경고문 15" xfId="1405"/>
    <cellStyle name="경고문 16" xfId="1406"/>
    <cellStyle name="경고문 17" xfId="1407"/>
    <cellStyle name="경고문 18" xfId="1408"/>
    <cellStyle name="경고문 19" xfId="1409"/>
    <cellStyle name="경고문 2" xfId="1410"/>
    <cellStyle name="경고문 2 10" xfId="1411"/>
    <cellStyle name="경고문 2 11" xfId="1412"/>
    <cellStyle name="경고문 2 12" xfId="1413"/>
    <cellStyle name="경고문 2 2" xfId="1414"/>
    <cellStyle name="경고문 2 2 2" xfId="1415"/>
    <cellStyle name="경고문 2 2 3" xfId="1416"/>
    <cellStyle name="경고문 2 3" xfId="1417"/>
    <cellStyle name="경고문 2 4" xfId="1418"/>
    <cellStyle name="경고문 2 5" xfId="1419"/>
    <cellStyle name="경고문 2 6" xfId="1420"/>
    <cellStyle name="경고문 2 7" xfId="1421"/>
    <cellStyle name="경고문 2 8" xfId="1422"/>
    <cellStyle name="경고문 2 9" xfId="1423"/>
    <cellStyle name="경고문 20" xfId="1424"/>
    <cellStyle name="경고문 21" xfId="1425"/>
    <cellStyle name="경고문 22" xfId="1426"/>
    <cellStyle name="경고문 23" xfId="1427"/>
    <cellStyle name="경고문 24" xfId="1428"/>
    <cellStyle name="경고문 25" xfId="1429"/>
    <cellStyle name="경고문 26" xfId="1430"/>
    <cellStyle name="경고문 27" xfId="1431"/>
    <cellStyle name="경고문 28" xfId="1432"/>
    <cellStyle name="경고문 29" xfId="1433"/>
    <cellStyle name="경고문 3" xfId="1434"/>
    <cellStyle name="경고문 3 2" xfId="1435"/>
    <cellStyle name="경고문 30" xfId="1436"/>
    <cellStyle name="경고문 31" xfId="1437"/>
    <cellStyle name="경고문 32" xfId="1438"/>
    <cellStyle name="경고문 4" xfId="1439"/>
    <cellStyle name="경고문 5" xfId="1440"/>
    <cellStyle name="경고문 6" xfId="1441"/>
    <cellStyle name="경고문 7" xfId="1442"/>
    <cellStyle name="경고문 8" xfId="1443"/>
    <cellStyle name="경고문 9" xfId="1444"/>
    <cellStyle name="계산 10" xfId="1445"/>
    <cellStyle name="계산 11" xfId="1446"/>
    <cellStyle name="계산 12" xfId="1447"/>
    <cellStyle name="계산 13" xfId="1448"/>
    <cellStyle name="계산 14" xfId="1449"/>
    <cellStyle name="계산 15" xfId="1450"/>
    <cellStyle name="계산 16" xfId="1451"/>
    <cellStyle name="계산 17" xfId="1452"/>
    <cellStyle name="계산 18" xfId="1453"/>
    <cellStyle name="계산 19" xfId="1454"/>
    <cellStyle name="계산 2" xfId="1455"/>
    <cellStyle name="계산 2 10" xfId="1456"/>
    <cellStyle name="계산 2 11" xfId="1457"/>
    <cellStyle name="계산 2 12" xfId="1458"/>
    <cellStyle name="계산 2 2" xfId="1459"/>
    <cellStyle name="계산 2 2 10" xfId="1460"/>
    <cellStyle name="계산 2 2 10 2" xfId="1461"/>
    <cellStyle name="계산 2 2 11" xfId="1462"/>
    <cellStyle name="계산 2 2 11 2" xfId="1463"/>
    <cellStyle name="계산 2 2 2" xfId="1464"/>
    <cellStyle name="계산 2 2 2 10" xfId="1465"/>
    <cellStyle name="계산 2 2 2 2" xfId="1466"/>
    <cellStyle name="계산 2 2 2 2 2" xfId="1467"/>
    <cellStyle name="계산 2 2 2 3" xfId="1468"/>
    <cellStyle name="계산 2 2 2 3 2" xfId="1469"/>
    <cellStyle name="계산 2 2 2 4" xfId="1470"/>
    <cellStyle name="계산 2 2 2 4 2" xfId="1471"/>
    <cellStyle name="계산 2 2 2 5" xfId="1472"/>
    <cellStyle name="계산 2 2 2 5 2" xfId="1473"/>
    <cellStyle name="계산 2 2 2 6" xfId="1474"/>
    <cellStyle name="계산 2 2 2 6 2" xfId="1475"/>
    <cellStyle name="계산 2 2 2 7" xfId="1476"/>
    <cellStyle name="계산 2 2 2 7 2" xfId="1477"/>
    <cellStyle name="계산 2 2 2 8" xfId="1478"/>
    <cellStyle name="계산 2 2 2 8 2" xfId="1479"/>
    <cellStyle name="계산 2 2 2 9" xfId="1480"/>
    <cellStyle name="계산 2 2 2 9 2" xfId="1481"/>
    <cellStyle name="계산 2 2 3" xfId="1482"/>
    <cellStyle name="계산 2 2 3 10" xfId="1483"/>
    <cellStyle name="계산 2 2 3 2" xfId="1484"/>
    <cellStyle name="계산 2 2 3 2 2" xfId="1485"/>
    <cellStyle name="계산 2 2 3 3" xfId="1486"/>
    <cellStyle name="계산 2 2 3 3 2" xfId="1487"/>
    <cellStyle name="계산 2 2 3 4" xfId="1488"/>
    <cellStyle name="계산 2 2 3 4 2" xfId="1489"/>
    <cellStyle name="계산 2 2 3 5" xfId="1490"/>
    <cellStyle name="계산 2 2 3 5 2" xfId="1491"/>
    <cellStyle name="계산 2 2 3 6" xfId="1492"/>
    <cellStyle name="계산 2 2 3 6 2" xfId="1493"/>
    <cellStyle name="계산 2 2 3 7" xfId="1494"/>
    <cellStyle name="계산 2 2 3 7 2" xfId="1495"/>
    <cellStyle name="계산 2 2 3 8" xfId="1496"/>
    <cellStyle name="계산 2 2 3 8 2" xfId="1497"/>
    <cellStyle name="계산 2 2 3 9" xfId="1498"/>
    <cellStyle name="계산 2 2 3 9 2" xfId="1499"/>
    <cellStyle name="계산 2 2 4" xfId="1500"/>
    <cellStyle name="계산 2 2 4 2" xfId="1501"/>
    <cellStyle name="계산 2 2 5" xfId="1502"/>
    <cellStyle name="계산 2 2 5 2" xfId="1503"/>
    <cellStyle name="계산 2 2 6" xfId="1504"/>
    <cellStyle name="계산 2 2 6 2" xfId="1505"/>
    <cellStyle name="계산 2 2 7" xfId="1506"/>
    <cellStyle name="계산 2 2 7 2" xfId="1507"/>
    <cellStyle name="계산 2 2 8" xfId="1508"/>
    <cellStyle name="계산 2 2 8 2" xfId="1509"/>
    <cellStyle name="계산 2 2 9" xfId="1510"/>
    <cellStyle name="계산 2 2 9 2" xfId="1511"/>
    <cellStyle name="계산 2 3" xfId="1512"/>
    <cellStyle name="계산 2 3 10" xfId="1513"/>
    <cellStyle name="계산 2 3 10 2" xfId="1514"/>
    <cellStyle name="계산 2 3 2" xfId="1515"/>
    <cellStyle name="계산 2 3 2 2" xfId="1516"/>
    <cellStyle name="계산 2 3 3" xfId="1517"/>
    <cellStyle name="계산 2 3 3 2" xfId="1518"/>
    <cellStyle name="계산 2 3 4" xfId="1519"/>
    <cellStyle name="계산 2 3 4 2" xfId="1520"/>
    <cellStyle name="계산 2 3 5" xfId="1521"/>
    <cellStyle name="계산 2 3 5 2" xfId="1522"/>
    <cellStyle name="계산 2 3 6" xfId="1523"/>
    <cellStyle name="계산 2 3 6 2" xfId="1524"/>
    <cellStyle name="계산 2 3 7" xfId="1525"/>
    <cellStyle name="계산 2 3 7 2" xfId="1526"/>
    <cellStyle name="계산 2 3 8" xfId="1527"/>
    <cellStyle name="계산 2 3 8 2" xfId="1528"/>
    <cellStyle name="계산 2 3 9" xfId="1529"/>
    <cellStyle name="계산 2 3 9 2" xfId="1530"/>
    <cellStyle name="계산 2 4" xfId="1531"/>
    <cellStyle name="계산 2 4 10" xfId="1532"/>
    <cellStyle name="계산 2 4 10 2" xfId="1533"/>
    <cellStyle name="계산 2 4 2" xfId="1534"/>
    <cellStyle name="계산 2 4 2 2" xfId="1535"/>
    <cellStyle name="계산 2 4 3" xfId="1536"/>
    <cellStyle name="계산 2 4 3 2" xfId="1537"/>
    <cellStyle name="계산 2 4 4" xfId="1538"/>
    <cellStyle name="계산 2 4 4 2" xfId="1539"/>
    <cellStyle name="계산 2 4 5" xfId="1540"/>
    <cellStyle name="계산 2 4 5 2" xfId="1541"/>
    <cellStyle name="계산 2 4 6" xfId="1542"/>
    <cellStyle name="계산 2 4 6 2" xfId="1543"/>
    <cellStyle name="계산 2 4 7" xfId="1544"/>
    <cellStyle name="계산 2 4 7 2" xfId="1545"/>
    <cellStyle name="계산 2 4 8" xfId="1546"/>
    <cellStyle name="계산 2 4 8 2" xfId="1547"/>
    <cellStyle name="계산 2 4 9" xfId="1548"/>
    <cellStyle name="계산 2 4 9 2" xfId="1549"/>
    <cellStyle name="계산 2 5" xfId="1550"/>
    <cellStyle name="계산 2 5 2" xfId="1551"/>
    <cellStyle name="계산 2 5 2 2" xfId="1552"/>
    <cellStyle name="계산 2 6" xfId="1553"/>
    <cellStyle name="계산 2 6 2" xfId="1554"/>
    <cellStyle name="계산 2 6 3" xfId="1555"/>
    <cellStyle name="계산 2 7" xfId="1556"/>
    <cellStyle name="계산 2 8" xfId="1557"/>
    <cellStyle name="계산 2 9" xfId="1558"/>
    <cellStyle name="계산 20" xfId="1559"/>
    <cellStyle name="계산 21" xfId="1560"/>
    <cellStyle name="계산 22" xfId="1561"/>
    <cellStyle name="계산 23" xfId="1562"/>
    <cellStyle name="계산 24" xfId="1563"/>
    <cellStyle name="계산 25" xfId="1564"/>
    <cellStyle name="계산 26" xfId="1565"/>
    <cellStyle name="계산 27" xfId="1566"/>
    <cellStyle name="계산 28" xfId="1567"/>
    <cellStyle name="계산 29" xfId="1568"/>
    <cellStyle name="계산 3" xfId="1569"/>
    <cellStyle name="계산 3 2" xfId="1570"/>
    <cellStyle name="계산 30" xfId="1571"/>
    <cellStyle name="계산 31" xfId="1572"/>
    <cellStyle name="계산 32" xfId="1573"/>
    <cellStyle name="계산 4" xfId="1574"/>
    <cellStyle name="계산 5" xfId="1575"/>
    <cellStyle name="계산 6" xfId="1576"/>
    <cellStyle name="계산 7" xfId="1577"/>
    <cellStyle name="계산 8" xfId="1578"/>
    <cellStyle name="계산 9" xfId="1579"/>
    <cellStyle name="나쁨 10" xfId="1580"/>
    <cellStyle name="나쁨 11" xfId="1581"/>
    <cellStyle name="나쁨 12" xfId="1582"/>
    <cellStyle name="나쁨 13" xfId="1583"/>
    <cellStyle name="나쁨 14" xfId="1584"/>
    <cellStyle name="나쁨 15" xfId="1585"/>
    <cellStyle name="나쁨 16" xfId="1586"/>
    <cellStyle name="나쁨 17" xfId="1587"/>
    <cellStyle name="나쁨 18" xfId="1588"/>
    <cellStyle name="나쁨 19" xfId="1589"/>
    <cellStyle name="나쁨 2" xfId="1590"/>
    <cellStyle name="나쁨 2 10" xfId="1591"/>
    <cellStyle name="나쁨 2 11" xfId="1592"/>
    <cellStyle name="나쁨 2 12" xfId="1593"/>
    <cellStyle name="나쁨 2 2" xfId="1594"/>
    <cellStyle name="나쁨 2 2 2" xfId="1595"/>
    <cellStyle name="나쁨 2 2 3" xfId="1596"/>
    <cellStyle name="나쁨 2 3" xfId="1597"/>
    <cellStyle name="나쁨 2 4" xfId="1598"/>
    <cellStyle name="나쁨 2 5" xfId="1599"/>
    <cellStyle name="나쁨 2 6" xfId="1600"/>
    <cellStyle name="나쁨 2 7" xfId="1601"/>
    <cellStyle name="나쁨 2 8" xfId="1602"/>
    <cellStyle name="나쁨 2 9" xfId="1603"/>
    <cellStyle name="나쁨 20" xfId="1604"/>
    <cellStyle name="나쁨 21" xfId="1605"/>
    <cellStyle name="나쁨 22" xfId="1606"/>
    <cellStyle name="나쁨 23" xfId="1607"/>
    <cellStyle name="나쁨 24" xfId="1608"/>
    <cellStyle name="나쁨 25" xfId="1609"/>
    <cellStyle name="나쁨 26" xfId="1610"/>
    <cellStyle name="나쁨 27" xfId="1611"/>
    <cellStyle name="나쁨 28" xfId="1612"/>
    <cellStyle name="나쁨 29" xfId="1613"/>
    <cellStyle name="나쁨 3" xfId="1614"/>
    <cellStyle name="나쁨 3 2" xfId="1615"/>
    <cellStyle name="나쁨 30" xfId="1616"/>
    <cellStyle name="나쁨 31" xfId="1617"/>
    <cellStyle name="나쁨 32" xfId="1618"/>
    <cellStyle name="나쁨 4" xfId="1619"/>
    <cellStyle name="나쁨 5" xfId="1620"/>
    <cellStyle name="나쁨 6" xfId="1621"/>
    <cellStyle name="나쁨 7" xfId="1622"/>
    <cellStyle name="나쁨 8" xfId="1623"/>
    <cellStyle name="나쁨 9" xfId="1624"/>
    <cellStyle name="똿뗦먛귟 [0.00]_PRODUCT DETAIL Q1" xfId="1625"/>
    <cellStyle name="똿뗦먛귟_PRODUCT DETAIL Q1" xfId="1626"/>
    <cellStyle name="메모 10" xfId="1627"/>
    <cellStyle name="메모 11" xfId="1628"/>
    <cellStyle name="메모 12" xfId="1629"/>
    <cellStyle name="메모 13" xfId="1630"/>
    <cellStyle name="메모 14" xfId="1631"/>
    <cellStyle name="메모 15" xfId="1632"/>
    <cellStyle name="메모 16" xfId="1633"/>
    <cellStyle name="메모 17" xfId="1634"/>
    <cellStyle name="메모 18" xfId="1635"/>
    <cellStyle name="메모 19" xfId="1636"/>
    <cellStyle name="메모 2" xfId="1637"/>
    <cellStyle name="메모 2 10" xfId="1638"/>
    <cellStyle name="메모 2 11" xfId="1639"/>
    <cellStyle name="메모 2 12" xfId="1640"/>
    <cellStyle name="메모 2 2" xfId="1641"/>
    <cellStyle name="메모 2 2 10" xfId="1642"/>
    <cellStyle name="메모 2 2 11" xfId="1643"/>
    <cellStyle name="메모 2 2 12" xfId="1644"/>
    <cellStyle name="메모 2 2 2" xfId="1645"/>
    <cellStyle name="메모 2 2 2 2" xfId="1646"/>
    <cellStyle name="메모 2 2 2 3" xfId="1647"/>
    <cellStyle name="메모 2 2 2 4" xfId="1648"/>
    <cellStyle name="메모 2 2 2 5" xfId="1649"/>
    <cellStyle name="메모 2 2 2 6" xfId="1650"/>
    <cellStyle name="메모 2 2 2 7" xfId="1651"/>
    <cellStyle name="메모 2 2 2 8" xfId="1652"/>
    <cellStyle name="메모 2 2 2 9" xfId="1653"/>
    <cellStyle name="메모 2 2 3" xfId="1654"/>
    <cellStyle name="메모 2 2 3 2" xfId="1655"/>
    <cellStyle name="메모 2 2 3 3" xfId="1656"/>
    <cellStyle name="메모 2 2 3 4" xfId="1657"/>
    <cellStyle name="메모 2 2 3 5" xfId="1658"/>
    <cellStyle name="메모 2 2 3 6" xfId="1659"/>
    <cellStyle name="메모 2 2 3 7" xfId="1660"/>
    <cellStyle name="메모 2 2 3 8" xfId="1661"/>
    <cellStyle name="메모 2 2 3 9" xfId="1662"/>
    <cellStyle name="메모 2 2 4" xfId="1663"/>
    <cellStyle name="메모 2 2 5" xfId="1664"/>
    <cellStyle name="메모 2 2 6" xfId="1665"/>
    <cellStyle name="메모 2 2 7" xfId="1666"/>
    <cellStyle name="메모 2 2 8" xfId="1667"/>
    <cellStyle name="메모 2 2 9" xfId="1668"/>
    <cellStyle name="메모 2 3" xfId="1669"/>
    <cellStyle name="메모 2 3 10" xfId="1670"/>
    <cellStyle name="메모 2 3 2" xfId="1671"/>
    <cellStyle name="메모 2 3 3" xfId="1672"/>
    <cellStyle name="메모 2 3 4" xfId="1673"/>
    <cellStyle name="메모 2 3 5" xfId="1674"/>
    <cellStyle name="메모 2 3 6" xfId="1675"/>
    <cellStyle name="메모 2 3 7" xfId="1676"/>
    <cellStyle name="메모 2 3 8" xfId="1677"/>
    <cellStyle name="메모 2 3 9" xfId="1678"/>
    <cellStyle name="메모 2 4" xfId="1679"/>
    <cellStyle name="메모 2 4 10" xfId="1680"/>
    <cellStyle name="메모 2 4 2" xfId="1681"/>
    <cellStyle name="메모 2 4 3" xfId="1682"/>
    <cellStyle name="메모 2 4 4" xfId="1683"/>
    <cellStyle name="메모 2 4 5" xfId="1684"/>
    <cellStyle name="메모 2 4 6" xfId="1685"/>
    <cellStyle name="메모 2 4 7" xfId="1686"/>
    <cellStyle name="메모 2 4 8" xfId="1687"/>
    <cellStyle name="메모 2 4 9" xfId="1688"/>
    <cellStyle name="메모 2 5" xfId="1689"/>
    <cellStyle name="메모 2 5 2" xfId="1690"/>
    <cellStyle name="메모 2 6" xfId="1691"/>
    <cellStyle name="메모 2 6 2" xfId="1692"/>
    <cellStyle name="메모 2 7" xfId="1693"/>
    <cellStyle name="메모 2 8" xfId="1694"/>
    <cellStyle name="메모 2 9" xfId="1695"/>
    <cellStyle name="메모 20" xfId="1696"/>
    <cellStyle name="메모 21" xfId="1697"/>
    <cellStyle name="메모 22" xfId="1698"/>
    <cellStyle name="메모 23" xfId="1699"/>
    <cellStyle name="메모 24" xfId="1700"/>
    <cellStyle name="메모 25" xfId="1701"/>
    <cellStyle name="메모 26" xfId="1702"/>
    <cellStyle name="메모 27" xfId="1703"/>
    <cellStyle name="메모 28" xfId="1704"/>
    <cellStyle name="메모 29" xfId="1705"/>
    <cellStyle name="메모 3" xfId="1706"/>
    <cellStyle name="메모 3 2" xfId="1707"/>
    <cellStyle name="메모 30" xfId="1708"/>
    <cellStyle name="메모 31" xfId="1709"/>
    <cellStyle name="메모 32" xfId="1710"/>
    <cellStyle name="메모 4" xfId="1711"/>
    <cellStyle name="메모 5" xfId="1712"/>
    <cellStyle name="메모 6" xfId="1713"/>
    <cellStyle name="메모 7" xfId="1714"/>
    <cellStyle name="메모 8" xfId="1715"/>
    <cellStyle name="메모 9" xfId="1716"/>
    <cellStyle name="믅됞 [0.00]_PRODUCT DETAIL Q1" xfId="1717"/>
    <cellStyle name="믅됞_PRODUCT DETAIL Q1" xfId="1718"/>
    <cellStyle name="백분율 2" xfId="1719"/>
    <cellStyle name="백분율 2 2" xfId="1720"/>
    <cellStyle name="백분율 2 2 2" xfId="1721"/>
    <cellStyle name="백분율 2 3" xfId="1722"/>
    <cellStyle name="백분율 3" xfId="1723"/>
    <cellStyle name="백분율 3 2" xfId="1724"/>
    <cellStyle name="백분율 3 2 2" xfId="1725"/>
    <cellStyle name="백분율 3 2 3" xfId="1726"/>
    <cellStyle name="백분율 3 2 4" xfId="1727"/>
    <cellStyle name="백분율 3 3" xfId="1728"/>
    <cellStyle name="백분율 3 4" xfId="1729"/>
    <cellStyle name="백분율 3 5" xfId="1730"/>
    <cellStyle name="백분율 3 6" xfId="1731"/>
    <cellStyle name="백분율 4" xfId="1732"/>
    <cellStyle name="백분율 4 2" xfId="1733"/>
    <cellStyle name="백분율 5" xfId="1734"/>
    <cellStyle name="백분율 5 2" xfId="1735"/>
    <cellStyle name="보통 10" xfId="1736"/>
    <cellStyle name="보통 11" xfId="1737"/>
    <cellStyle name="보통 12" xfId="1738"/>
    <cellStyle name="보통 13" xfId="1739"/>
    <cellStyle name="보통 14" xfId="1740"/>
    <cellStyle name="보통 15" xfId="1741"/>
    <cellStyle name="보통 16" xfId="1742"/>
    <cellStyle name="보통 17" xfId="1743"/>
    <cellStyle name="보통 18" xfId="1744"/>
    <cellStyle name="보통 19" xfId="1745"/>
    <cellStyle name="보통 2" xfId="1746"/>
    <cellStyle name="보통 2 10" xfId="1747"/>
    <cellStyle name="보통 2 11" xfId="1748"/>
    <cellStyle name="보통 2 12" xfId="1749"/>
    <cellStyle name="보통 2 2" xfId="1750"/>
    <cellStyle name="보통 2 2 2" xfId="1751"/>
    <cellStyle name="보통 2 2 3" xfId="1752"/>
    <cellStyle name="보통 2 3" xfId="1753"/>
    <cellStyle name="보통 2 4" xfId="1754"/>
    <cellStyle name="보통 2 5" xfId="1755"/>
    <cellStyle name="보통 2 6" xfId="1756"/>
    <cellStyle name="보통 2 7" xfId="1757"/>
    <cellStyle name="보통 2 8" xfId="1758"/>
    <cellStyle name="보통 2 9" xfId="1759"/>
    <cellStyle name="보통 20" xfId="1760"/>
    <cellStyle name="보통 21" xfId="1761"/>
    <cellStyle name="보통 22" xfId="1762"/>
    <cellStyle name="보통 23" xfId="1763"/>
    <cellStyle name="보통 24" xfId="1764"/>
    <cellStyle name="보통 25" xfId="1765"/>
    <cellStyle name="보통 26" xfId="1766"/>
    <cellStyle name="보통 27" xfId="1767"/>
    <cellStyle name="보통 28" xfId="1768"/>
    <cellStyle name="보통 29" xfId="1769"/>
    <cellStyle name="보통 3" xfId="1770"/>
    <cellStyle name="보통 3 2" xfId="1771"/>
    <cellStyle name="보통 30" xfId="1772"/>
    <cellStyle name="보통 31" xfId="1773"/>
    <cellStyle name="보통 32" xfId="1774"/>
    <cellStyle name="보통 4" xfId="1775"/>
    <cellStyle name="보통 5" xfId="1776"/>
    <cellStyle name="보통 6" xfId="1777"/>
    <cellStyle name="보통 7" xfId="1778"/>
    <cellStyle name="보통 8" xfId="1779"/>
    <cellStyle name="보통 9" xfId="1780"/>
    <cellStyle name="뷭?_BOOKSHIP" xfId="1781"/>
    <cellStyle name="설명 텍스트 10" xfId="1782"/>
    <cellStyle name="설명 텍스트 11" xfId="1783"/>
    <cellStyle name="설명 텍스트 12" xfId="1784"/>
    <cellStyle name="설명 텍스트 13" xfId="1785"/>
    <cellStyle name="설명 텍스트 14" xfId="1786"/>
    <cellStyle name="설명 텍스트 15" xfId="1787"/>
    <cellStyle name="설명 텍스트 16" xfId="1788"/>
    <cellStyle name="설명 텍스트 17" xfId="1789"/>
    <cellStyle name="설명 텍스트 18" xfId="1790"/>
    <cellStyle name="설명 텍스트 19" xfId="1791"/>
    <cellStyle name="설명 텍스트 2" xfId="1792"/>
    <cellStyle name="설명 텍스트 2 10" xfId="1793"/>
    <cellStyle name="설명 텍스트 2 11" xfId="1794"/>
    <cellStyle name="설명 텍스트 2 12" xfId="1795"/>
    <cellStyle name="설명 텍스트 2 2" xfId="1796"/>
    <cellStyle name="설명 텍스트 2 2 2" xfId="1797"/>
    <cellStyle name="설명 텍스트 2 2 3" xfId="1798"/>
    <cellStyle name="설명 텍스트 2 3" xfId="1799"/>
    <cellStyle name="설명 텍스트 2 4" xfId="1800"/>
    <cellStyle name="설명 텍스트 2 5" xfId="1801"/>
    <cellStyle name="설명 텍스트 2 6" xfId="1802"/>
    <cellStyle name="설명 텍스트 2 7" xfId="1803"/>
    <cellStyle name="설명 텍스트 2 8" xfId="1804"/>
    <cellStyle name="설명 텍스트 2 9" xfId="1805"/>
    <cellStyle name="설명 텍스트 20" xfId="1806"/>
    <cellStyle name="설명 텍스트 21" xfId="1807"/>
    <cellStyle name="설명 텍스트 22" xfId="1808"/>
    <cellStyle name="설명 텍스트 23" xfId="1809"/>
    <cellStyle name="설명 텍스트 24" xfId="1810"/>
    <cellStyle name="설명 텍스트 25" xfId="1811"/>
    <cellStyle name="설명 텍스트 26" xfId="1812"/>
    <cellStyle name="설명 텍스트 27" xfId="1813"/>
    <cellStyle name="설명 텍스트 28" xfId="1814"/>
    <cellStyle name="설명 텍스트 29" xfId="1815"/>
    <cellStyle name="설명 텍스트 3" xfId="1816"/>
    <cellStyle name="설명 텍스트 3 2" xfId="1817"/>
    <cellStyle name="설명 텍스트 30" xfId="1818"/>
    <cellStyle name="설명 텍스트 31" xfId="1819"/>
    <cellStyle name="설명 텍스트 32" xfId="1820"/>
    <cellStyle name="설명 텍스트 4" xfId="1821"/>
    <cellStyle name="설명 텍스트 5" xfId="1822"/>
    <cellStyle name="설명 텍스트 6" xfId="1823"/>
    <cellStyle name="설명 텍스트 7" xfId="1824"/>
    <cellStyle name="설명 텍스트 8" xfId="1825"/>
    <cellStyle name="설명 텍스트 9" xfId="1826"/>
    <cellStyle name="셀 확인 10" xfId="1827"/>
    <cellStyle name="셀 확인 11" xfId="1828"/>
    <cellStyle name="셀 확인 12" xfId="1829"/>
    <cellStyle name="셀 확인 13" xfId="1830"/>
    <cellStyle name="셀 확인 14" xfId="1831"/>
    <cellStyle name="셀 확인 15" xfId="1832"/>
    <cellStyle name="셀 확인 16" xfId="1833"/>
    <cellStyle name="셀 확인 17" xfId="1834"/>
    <cellStyle name="셀 확인 18" xfId="1835"/>
    <cellStyle name="셀 확인 19" xfId="1836"/>
    <cellStyle name="셀 확인 2" xfId="1837"/>
    <cellStyle name="셀 확인 2 10" xfId="1838"/>
    <cellStyle name="셀 확인 2 11" xfId="1839"/>
    <cellStyle name="셀 확인 2 12" xfId="1840"/>
    <cellStyle name="셀 확인 2 2" xfId="1841"/>
    <cellStyle name="셀 확인 2 2 2" xfId="1842"/>
    <cellStyle name="셀 확인 2 2 2 2" xfId="1843"/>
    <cellStyle name="셀 확인 2 2 3" xfId="1844"/>
    <cellStyle name="셀 확인 2 2 3 2" xfId="1845"/>
    <cellStyle name="셀 확인 2 3" xfId="1846"/>
    <cellStyle name="셀 확인 2 3 2" xfId="1847"/>
    <cellStyle name="셀 확인 2 3 2 2" xfId="1848"/>
    <cellStyle name="셀 확인 2 4" xfId="1849"/>
    <cellStyle name="셀 확인 2 4 2" xfId="1850"/>
    <cellStyle name="셀 확인 2 4 3" xfId="1851"/>
    <cellStyle name="셀 확인 2 5" xfId="1852"/>
    <cellStyle name="셀 확인 2 6" xfId="1853"/>
    <cellStyle name="셀 확인 2 7" xfId="1854"/>
    <cellStyle name="셀 확인 2 8" xfId="1855"/>
    <cellStyle name="셀 확인 2 9" xfId="1856"/>
    <cellStyle name="셀 확인 20" xfId="1857"/>
    <cellStyle name="셀 확인 21" xfId="1858"/>
    <cellStyle name="셀 확인 22" xfId="1859"/>
    <cellStyle name="셀 확인 23" xfId="1860"/>
    <cellStyle name="셀 확인 24" xfId="1861"/>
    <cellStyle name="셀 확인 25" xfId="1862"/>
    <cellStyle name="셀 확인 26" xfId="1863"/>
    <cellStyle name="셀 확인 27" xfId="1864"/>
    <cellStyle name="셀 확인 28" xfId="1865"/>
    <cellStyle name="셀 확인 29" xfId="1866"/>
    <cellStyle name="셀 확인 3" xfId="1867"/>
    <cellStyle name="셀 확인 3 2" xfId="1868"/>
    <cellStyle name="셀 확인 30" xfId="1869"/>
    <cellStyle name="셀 확인 31" xfId="1870"/>
    <cellStyle name="셀 확인 32" xfId="1871"/>
    <cellStyle name="셀 확인 4" xfId="1872"/>
    <cellStyle name="셀 확인 5" xfId="1873"/>
    <cellStyle name="셀 확인 6" xfId="1874"/>
    <cellStyle name="셀 확인 7" xfId="1875"/>
    <cellStyle name="셀 확인 8" xfId="1876"/>
    <cellStyle name="셀 확인 9" xfId="1877"/>
    <cellStyle name="쉼표 [0] 10" xfId="1878"/>
    <cellStyle name="쉼표 [0] 2" xfId="1879"/>
    <cellStyle name="쉼표 [0] 2 2" xfId="1880"/>
    <cellStyle name="쉼표 [0] 2 2 2" xfId="1881"/>
    <cellStyle name="쉼표 [0] 2 2 2 2" xfId="1882"/>
    <cellStyle name="쉼표 [0] 2 2 3" xfId="1883"/>
    <cellStyle name="쉼표 [0] 2 3" xfId="1884"/>
    <cellStyle name="쉼표 [0] 2 4" xfId="1885"/>
    <cellStyle name="쉼표 [0] 2 5" xfId="1886"/>
    <cellStyle name="쉼표 [0] 20" xfId="1887"/>
    <cellStyle name="쉼표 [0] 28" xfId="1888"/>
    <cellStyle name="쉼표 [0] 3" xfId="1889"/>
    <cellStyle name="쉼표 [0] 3 2" xfId="1890"/>
    <cellStyle name="쉼표 [0] 3 2 2" xfId="1891"/>
    <cellStyle name="쉼표 [0] 3 2 2 2" xfId="1892"/>
    <cellStyle name="쉼표 [0] 3 2 2 3" xfId="1893"/>
    <cellStyle name="쉼표 [0] 3 2 2 4" xfId="1894"/>
    <cellStyle name="쉼표 [0] 3 2 3" xfId="1895"/>
    <cellStyle name="쉼표 [0] 3 2 4" xfId="1896"/>
    <cellStyle name="쉼표 [0] 3 2 5" xfId="1897"/>
    <cellStyle name="쉼표 [0] 3 2 6" xfId="1898"/>
    <cellStyle name="쉼표 [0] 3 3" xfId="1899"/>
    <cellStyle name="쉼표 [0] 3 3 2" xfId="1900"/>
    <cellStyle name="쉼표 [0] 4" xfId="1901"/>
    <cellStyle name="쉼표 [0] 4 2" xfId="1902"/>
    <cellStyle name="쉼표 [0] 5" xfId="1903"/>
    <cellStyle name="쉼표 [0] 5 2" xfId="1904"/>
    <cellStyle name="쉼표 [0] 5 3" xfId="1905"/>
    <cellStyle name="쉼표 [0] 6" xfId="1906"/>
    <cellStyle name="쉼표 [0] 7" xfId="1907"/>
    <cellStyle name="쉼표 [0] 7 2" xfId="1908"/>
    <cellStyle name="쉼표 [0] 7 2 2 11" xfId="1909"/>
    <cellStyle name="쉼표 [0] 7 2 2 3" xfId="1910"/>
    <cellStyle name="쉼표 [0] 7 3" xfId="1911"/>
    <cellStyle name="쉼표 [0] 8" xfId="1912"/>
    <cellStyle name="쉼표 [0] 8 2" xfId="1913"/>
    <cellStyle name="쉼표 [0] 9" xfId="1914"/>
    <cellStyle name="스타일 1" xfId="1915"/>
    <cellStyle name="스타일 1 2" xfId="1916"/>
    <cellStyle name="스타일 1 3" xfId="1917"/>
    <cellStyle name="연결된 셀 10" xfId="1918"/>
    <cellStyle name="연결된 셀 11" xfId="1919"/>
    <cellStyle name="연결된 셀 12" xfId="1920"/>
    <cellStyle name="연결된 셀 13" xfId="1921"/>
    <cellStyle name="연결된 셀 14" xfId="1922"/>
    <cellStyle name="연결된 셀 15" xfId="1923"/>
    <cellStyle name="연결된 셀 16" xfId="1924"/>
    <cellStyle name="연결된 셀 17" xfId="1925"/>
    <cellStyle name="연결된 셀 18" xfId="1926"/>
    <cellStyle name="연결된 셀 19" xfId="1927"/>
    <cellStyle name="연결된 셀 2" xfId="1928"/>
    <cellStyle name="연결된 셀 2 10" xfId="1929"/>
    <cellStyle name="연결된 셀 2 11" xfId="1930"/>
    <cellStyle name="연결된 셀 2 12" xfId="1931"/>
    <cellStyle name="연결된 셀 2 2" xfId="1932"/>
    <cellStyle name="연결된 셀 2 2 2" xfId="1933"/>
    <cellStyle name="연결된 셀 2 2 3" xfId="1934"/>
    <cellStyle name="연결된 셀 2 3" xfId="1935"/>
    <cellStyle name="연결된 셀 2 4" xfId="1936"/>
    <cellStyle name="연결된 셀 2 5" xfId="1937"/>
    <cellStyle name="연결된 셀 2 6" xfId="1938"/>
    <cellStyle name="연결된 셀 2 7" xfId="1939"/>
    <cellStyle name="연결된 셀 2 8" xfId="1940"/>
    <cellStyle name="연결된 셀 2 9" xfId="1941"/>
    <cellStyle name="연결된 셀 20" xfId="1942"/>
    <cellStyle name="연결된 셀 21" xfId="1943"/>
    <cellStyle name="연결된 셀 22" xfId="1944"/>
    <cellStyle name="연결된 셀 23" xfId="1945"/>
    <cellStyle name="연결된 셀 24" xfId="1946"/>
    <cellStyle name="연결된 셀 25" xfId="1947"/>
    <cellStyle name="연결된 셀 26" xfId="1948"/>
    <cellStyle name="연결된 셀 27" xfId="1949"/>
    <cellStyle name="연결된 셀 28" xfId="1950"/>
    <cellStyle name="연결된 셀 29" xfId="1951"/>
    <cellStyle name="연결된 셀 3" xfId="1952"/>
    <cellStyle name="연결된 셀 3 2" xfId="1953"/>
    <cellStyle name="연결된 셀 30" xfId="1954"/>
    <cellStyle name="연결된 셀 31" xfId="1955"/>
    <cellStyle name="연결된 셀 32" xfId="1956"/>
    <cellStyle name="연결된 셀 4" xfId="1957"/>
    <cellStyle name="연결된 셀 5" xfId="1958"/>
    <cellStyle name="연결된 셀 6" xfId="1959"/>
    <cellStyle name="연결된 셀 7" xfId="1960"/>
    <cellStyle name="연결된 셀 8" xfId="1961"/>
    <cellStyle name="연결된 셀 9" xfId="1962"/>
    <cellStyle name="요약 10" xfId="1963"/>
    <cellStyle name="요약 11" xfId="1964"/>
    <cellStyle name="요약 12" xfId="1965"/>
    <cellStyle name="요약 13" xfId="1966"/>
    <cellStyle name="요약 14" xfId="1967"/>
    <cellStyle name="요약 15" xfId="1968"/>
    <cellStyle name="요약 16" xfId="1969"/>
    <cellStyle name="요약 17" xfId="1970"/>
    <cellStyle name="요약 18" xfId="1971"/>
    <cellStyle name="요약 19" xfId="1972"/>
    <cellStyle name="요약 2" xfId="1973"/>
    <cellStyle name="요약 2 10" xfId="1974"/>
    <cellStyle name="요약 2 11" xfId="1975"/>
    <cellStyle name="요약 2 12" xfId="1976"/>
    <cellStyle name="요약 2 2" xfId="1977"/>
    <cellStyle name="요약 2 2 10" xfId="1978"/>
    <cellStyle name="요약 2 2 10 2" xfId="1979"/>
    <cellStyle name="요약 2 2 11" xfId="1980"/>
    <cellStyle name="요약 2 2 11 2" xfId="1981"/>
    <cellStyle name="요약 2 2 2" xfId="1982"/>
    <cellStyle name="요약 2 2 2 10" xfId="1983"/>
    <cellStyle name="요약 2 2 2 2" xfId="1984"/>
    <cellStyle name="요약 2 2 2 2 2" xfId="1985"/>
    <cellStyle name="요약 2 2 2 2 2 2" xfId="1986"/>
    <cellStyle name="요약 2 2 2 2 3" xfId="1987"/>
    <cellStyle name="요약 2 2 2 3" xfId="1988"/>
    <cellStyle name="요약 2 2 2 3 2" xfId="1989"/>
    <cellStyle name="요약 2 2 2 3 2 2" xfId="1990"/>
    <cellStyle name="요약 2 2 2 3 3" xfId="1991"/>
    <cellStyle name="요약 2 2 2 4" xfId="1992"/>
    <cellStyle name="요약 2 2 2 4 2" xfId="1993"/>
    <cellStyle name="요약 2 2 2 4 2 2" xfId="1994"/>
    <cellStyle name="요약 2 2 2 4 3" xfId="1995"/>
    <cellStyle name="요약 2 2 2 5" xfId="1996"/>
    <cellStyle name="요약 2 2 2 5 2" xfId="1997"/>
    <cellStyle name="요약 2 2 2 5 2 2" xfId="1998"/>
    <cellStyle name="요약 2 2 2 5 3" xfId="1999"/>
    <cellStyle name="요약 2 2 2 6" xfId="2000"/>
    <cellStyle name="요약 2 2 2 6 2" xfId="2001"/>
    <cellStyle name="요약 2 2 2 6 2 2" xfId="2002"/>
    <cellStyle name="요약 2 2 2 6 3" xfId="2003"/>
    <cellStyle name="요약 2 2 2 7" xfId="2004"/>
    <cellStyle name="요약 2 2 2 7 2" xfId="2005"/>
    <cellStyle name="요약 2 2 2 7 2 2" xfId="2006"/>
    <cellStyle name="요약 2 2 2 7 3" xfId="2007"/>
    <cellStyle name="요약 2 2 2 8" xfId="2008"/>
    <cellStyle name="요약 2 2 2 8 2" xfId="2009"/>
    <cellStyle name="요약 2 2 2 8 2 2" xfId="2010"/>
    <cellStyle name="요약 2 2 2 8 3" xfId="2011"/>
    <cellStyle name="요약 2 2 2 9" xfId="2012"/>
    <cellStyle name="요약 2 2 2 9 2" xfId="2013"/>
    <cellStyle name="요약 2 2 3" xfId="2014"/>
    <cellStyle name="요약 2 2 3 10" xfId="2015"/>
    <cellStyle name="요약 2 2 3 2" xfId="2016"/>
    <cellStyle name="요약 2 2 3 2 2" xfId="2017"/>
    <cellStyle name="요약 2 2 3 2 2 2" xfId="2018"/>
    <cellStyle name="요약 2 2 3 2 3" xfId="2019"/>
    <cellStyle name="요약 2 2 3 3" xfId="2020"/>
    <cellStyle name="요약 2 2 3 3 2" xfId="2021"/>
    <cellStyle name="요약 2 2 3 3 2 2" xfId="2022"/>
    <cellStyle name="요약 2 2 3 3 3" xfId="2023"/>
    <cellStyle name="요약 2 2 3 4" xfId="2024"/>
    <cellStyle name="요약 2 2 3 4 2" xfId="2025"/>
    <cellStyle name="요약 2 2 3 4 2 2" xfId="2026"/>
    <cellStyle name="요약 2 2 3 4 3" xfId="2027"/>
    <cellStyle name="요약 2 2 3 5" xfId="2028"/>
    <cellStyle name="요약 2 2 3 5 2" xfId="2029"/>
    <cellStyle name="요약 2 2 3 5 2 2" xfId="2030"/>
    <cellStyle name="요약 2 2 3 5 3" xfId="2031"/>
    <cellStyle name="요약 2 2 3 6" xfId="2032"/>
    <cellStyle name="요약 2 2 3 6 2" xfId="2033"/>
    <cellStyle name="요약 2 2 3 6 2 2" xfId="2034"/>
    <cellStyle name="요약 2 2 3 6 3" xfId="2035"/>
    <cellStyle name="요약 2 2 3 7" xfId="2036"/>
    <cellStyle name="요약 2 2 3 7 2" xfId="2037"/>
    <cellStyle name="요약 2 2 3 7 2 2" xfId="2038"/>
    <cellStyle name="요약 2 2 3 7 3" xfId="2039"/>
    <cellStyle name="요약 2 2 3 8" xfId="2040"/>
    <cellStyle name="요약 2 2 3 8 2" xfId="2041"/>
    <cellStyle name="요약 2 2 3 8 2 2" xfId="2042"/>
    <cellStyle name="요약 2 2 3 8 3" xfId="2043"/>
    <cellStyle name="요약 2 2 3 9" xfId="2044"/>
    <cellStyle name="요약 2 2 3 9 2" xfId="2045"/>
    <cellStyle name="요약 2 2 4" xfId="2046"/>
    <cellStyle name="요약 2 2 4 2" xfId="2047"/>
    <cellStyle name="요약 2 2 4 2 2" xfId="2048"/>
    <cellStyle name="요약 2 2 4 3" xfId="2049"/>
    <cellStyle name="요약 2 2 5" xfId="2050"/>
    <cellStyle name="요약 2 2 5 2" xfId="2051"/>
    <cellStyle name="요약 2 2 5 2 2" xfId="2052"/>
    <cellStyle name="요약 2 2 5 3" xfId="2053"/>
    <cellStyle name="요약 2 2 6" xfId="2054"/>
    <cellStyle name="요약 2 2 6 2" xfId="2055"/>
    <cellStyle name="요약 2 2 6 2 2" xfId="2056"/>
    <cellStyle name="요약 2 2 6 3" xfId="2057"/>
    <cellStyle name="요약 2 2 7" xfId="2058"/>
    <cellStyle name="요약 2 2 7 2" xfId="2059"/>
    <cellStyle name="요약 2 2 7 2 2" xfId="2060"/>
    <cellStyle name="요약 2 2 7 3" xfId="2061"/>
    <cellStyle name="요약 2 2 8" xfId="2062"/>
    <cellStyle name="요약 2 2 8 2" xfId="2063"/>
    <cellStyle name="요약 2 2 8 2 2" xfId="2064"/>
    <cellStyle name="요약 2 2 8 3" xfId="2065"/>
    <cellStyle name="요약 2 2 9" xfId="2066"/>
    <cellStyle name="요약 2 2 9 2" xfId="2067"/>
    <cellStyle name="요약 2 2 9 2 2" xfId="2068"/>
    <cellStyle name="요약 2 2 9 3" xfId="2069"/>
    <cellStyle name="요약 2 3" xfId="2070"/>
    <cellStyle name="요약 2 3 10" xfId="2071"/>
    <cellStyle name="요약 2 3 10 2" xfId="2072"/>
    <cellStyle name="요약 2 3 2" xfId="2073"/>
    <cellStyle name="요약 2 3 2 2" xfId="2074"/>
    <cellStyle name="요약 2 3 2 2 2" xfId="2075"/>
    <cellStyle name="요약 2 3 2 3" xfId="2076"/>
    <cellStyle name="요약 2 3 3" xfId="2077"/>
    <cellStyle name="요약 2 3 3 2" xfId="2078"/>
    <cellStyle name="요약 2 3 3 2 2" xfId="2079"/>
    <cellStyle name="요약 2 3 3 3" xfId="2080"/>
    <cellStyle name="요약 2 3 4" xfId="2081"/>
    <cellStyle name="요약 2 3 4 2" xfId="2082"/>
    <cellStyle name="요약 2 3 4 2 2" xfId="2083"/>
    <cellStyle name="요약 2 3 4 3" xfId="2084"/>
    <cellStyle name="요약 2 3 5" xfId="2085"/>
    <cellStyle name="요약 2 3 5 2" xfId="2086"/>
    <cellStyle name="요약 2 3 5 2 2" xfId="2087"/>
    <cellStyle name="요약 2 3 5 3" xfId="2088"/>
    <cellStyle name="요약 2 3 6" xfId="2089"/>
    <cellStyle name="요약 2 3 6 2" xfId="2090"/>
    <cellStyle name="요약 2 3 6 2 2" xfId="2091"/>
    <cellStyle name="요약 2 3 6 3" xfId="2092"/>
    <cellStyle name="요약 2 3 7" xfId="2093"/>
    <cellStyle name="요약 2 3 7 2" xfId="2094"/>
    <cellStyle name="요약 2 3 7 2 2" xfId="2095"/>
    <cellStyle name="요약 2 3 7 3" xfId="2096"/>
    <cellStyle name="요약 2 3 8" xfId="2097"/>
    <cellStyle name="요약 2 3 8 2" xfId="2098"/>
    <cellStyle name="요약 2 3 8 2 2" xfId="2099"/>
    <cellStyle name="요약 2 3 8 3" xfId="2100"/>
    <cellStyle name="요약 2 3 9" xfId="2101"/>
    <cellStyle name="요약 2 3 9 2" xfId="2102"/>
    <cellStyle name="요약 2 4" xfId="2103"/>
    <cellStyle name="요약 2 4 10" xfId="2104"/>
    <cellStyle name="요약 2 4 10 2" xfId="2105"/>
    <cellStyle name="요약 2 4 2" xfId="2106"/>
    <cellStyle name="요약 2 4 2 2" xfId="2107"/>
    <cellStyle name="요약 2 4 2 2 2" xfId="2108"/>
    <cellStyle name="요약 2 4 2 3" xfId="2109"/>
    <cellStyle name="요약 2 4 3" xfId="2110"/>
    <cellStyle name="요약 2 4 3 2" xfId="2111"/>
    <cellStyle name="요약 2 4 3 2 2" xfId="2112"/>
    <cellStyle name="요약 2 4 3 3" xfId="2113"/>
    <cellStyle name="요약 2 4 4" xfId="2114"/>
    <cellStyle name="요약 2 4 4 2" xfId="2115"/>
    <cellStyle name="요약 2 4 4 2 2" xfId="2116"/>
    <cellStyle name="요약 2 4 4 3" xfId="2117"/>
    <cellStyle name="요약 2 4 5" xfId="2118"/>
    <cellStyle name="요약 2 4 5 2" xfId="2119"/>
    <cellStyle name="요약 2 4 5 2 2" xfId="2120"/>
    <cellStyle name="요약 2 4 5 3" xfId="2121"/>
    <cellStyle name="요약 2 4 6" xfId="2122"/>
    <cellStyle name="요약 2 4 6 2" xfId="2123"/>
    <cellStyle name="요약 2 4 6 2 2" xfId="2124"/>
    <cellStyle name="요약 2 4 6 3" xfId="2125"/>
    <cellStyle name="요약 2 4 7" xfId="2126"/>
    <cellStyle name="요약 2 4 7 2" xfId="2127"/>
    <cellStyle name="요약 2 4 7 2 2" xfId="2128"/>
    <cellStyle name="요약 2 4 7 3" xfId="2129"/>
    <cellStyle name="요약 2 4 8" xfId="2130"/>
    <cellStyle name="요약 2 4 8 2" xfId="2131"/>
    <cellStyle name="요약 2 4 8 2 2" xfId="2132"/>
    <cellStyle name="요약 2 4 8 3" xfId="2133"/>
    <cellStyle name="요약 2 4 9" xfId="2134"/>
    <cellStyle name="요약 2 4 9 2" xfId="2135"/>
    <cellStyle name="요약 2 5" xfId="2136"/>
    <cellStyle name="요약 2 5 2" xfId="2137"/>
    <cellStyle name="요약 2 5 2 2" xfId="2138"/>
    <cellStyle name="요약 2 5 3" xfId="2139"/>
    <cellStyle name="요약 2 5 3 2" xfId="2140"/>
    <cellStyle name="요약 2 6" xfId="2141"/>
    <cellStyle name="요약 2 6 2" xfId="2142"/>
    <cellStyle name="요약 2 6 3" xfId="2143"/>
    <cellStyle name="요약 2 7" xfId="2144"/>
    <cellStyle name="요약 2 8" xfId="2145"/>
    <cellStyle name="요약 2 9" xfId="2146"/>
    <cellStyle name="요약 20" xfId="2147"/>
    <cellStyle name="요약 21" xfId="2148"/>
    <cellStyle name="요약 22" xfId="2149"/>
    <cellStyle name="요약 23" xfId="2150"/>
    <cellStyle name="요약 24" xfId="2151"/>
    <cellStyle name="요약 25" xfId="2152"/>
    <cellStyle name="요약 26" xfId="2153"/>
    <cellStyle name="요약 27" xfId="2154"/>
    <cellStyle name="요약 28" xfId="2155"/>
    <cellStyle name="요약 29" xfId="2156"/>
    <cellStyle name="요약 3" xfId="2157"/>
    <cellStyle name="요약 3 2" xfId="2158"/>
    <cellStyle name="요약 30" xfId="2159"/>
    <cellStyle name="요약 31" xfId="2160"/>
    <cellStyle name="요약 32" xfId="2161"/>
    <cellStyle name="요약 4" xfId="2162"/>
    <cellStyle name="요약 5" xfId="2163"/>
    <cellStyle name="요약 6" xfId="2164"/>
    <cellStyle name="요약 7" xfId="2165"/>
    <cellStyle name="요약 8" xfId="2166"/>
    <cellStyle name="요약 9" xfId="2167"/>
    <cellStyle name="입력 10" xfId="2168"/>
    <cellStyle name="입력 11" xfId="2169"/>
    <cellStyle name="입력 12" xfId="2170"/>
    <cellStyle name="입력 13" xfId="2171"/>
    <cellStyle name="입력 14" xfId="2172"/>
    <cellStyle name="입력 15" xfId="2173"/>
    <cellStyle name="입력 16" xfId="2174"/>
    <cellStyle name="입력 17" xfId="2175"/>
    <cellStyle name="입력 18" xfId="2176"/>
    <cellStyle name="입력 19" xfId="2177"/>
    <cellStyle name="입력 2" xfId="2178"/>
    <cellStyle name="입력 2 10" xfId="2179"/>
    <cellStyle name="입력 2 11" xfId="2180"/>
    <cellStyle name="입력 2 12" xfId="2181"/>
    <cellStyle name="입력 2 2" xfId="2182"/>
    <cellStyle name="입력 2 2 10" xfId="2183"/>
    <cellStyle name="입력 2 2 10 2" xfId="2184"/>
    <cellStyle name="입력 2 2 11" xfId="2185"/>
    <cellStyle name="입력 2 2 11 2" xfId="2186"/>
    <cellStyle name="입력 2 2 2" xfId="2187"/>
    <cellStyle name="입력 2 2 2 10" xfId="2188"/>
    <cellStyle name="입력 2 2 2 2" xfId="2189"/>
    <cellStyle name="입력 2 2 2 2 2" xfId="2190"/>
    <cellStyle name="입력 2 2 2 3" xfId="2191"/>
    <cellStyle name="입력 2 2 2 3 2" xfId="2192"/>
    <cellStyle name="입력 2 2 2 4" xfId="2193"/>
    <cellStyle name="입력 2 2 2 4 2" xfId="2194"/>
    <cellStyle name="입력 2 2 2 5" xfId="2195"/>
    <cellStyle name="입력 2 2 2 5 2" xfId="2196"/>
    <cellStyle name="입력 2 2 2 6" xfId="2197"/>
    <cellStyle name="입력 2 2 2 6 2" xfId="2198"/>
    <cellStyle name="입력 2 2 2 7" xfId="2199"/>
    <cellStyle name="입력 2 2 2 7 2" xfId="2200"/>
    <cellStyle name="입력 2 2 2 8" xfId="2201"/>
    <cellStyle name="입력 2 2 2 8 2" xfId="2202"/>
    <cellStyle name="입력 2 2 2 9" xfId="2203"/>
    <cellStyle name="입력 2 2 2 9 2" xfId="2204"/>
    <cellStyle name="입력 2 2 3" xfId="2205"/>
    <cellStyle name="입력 2 2 3 10" xfId="2206"/>
    <cellStyle name="입력 2 2 3 2" xfId="2207"/>
    <cellStyle name="입력 2 2 3 2 2" xfId="2208"/>
    <cellStyle name="입력 2 2 3 3" xfId="2209"/>
    <cellStyle name="입력 2 2 3 3 2" xfId="2210"/>
    <cellStyle name="입력 2 2 3 4" xfId="2211"/>
    <cellStyle name="입력 2 2 3 4 2" xfId="2212"/>
    <cellStyle name="입력 2 2 3 5" xfId="2213"/>
    <cellStyle name="입력 2 2 3 5 2" xfId="2214"/>
    <cellStyle name="입력 2 2 3 6" xfId="2215"/>
    <cellStyle name="입력 2 2 3 6 2" xfId="2216"/>
    <cellStyle name="입력 2 2 3 7" xfId="2217"/>
    <cellStyle name="입력 2 2 3 7 2" xfId="2218"/>
    <cellStyle name="입력 2 2 3 8" xfId="2219"/>
    <cellStyle name="입력 2 2 3 8 2" xfId="2220"/>
    <cellStyle name="입력 2 2 3 9" xfId="2221"/>
    <cellStyle name="입력 2 2 3 9 2" xfId="2222"/>
    <cellStyle name="입력 2 2 4" xfId="2223"/>
    <cellStyle name="입력 2 2 4 2" xfId="2224"/>
    <cellStyle name="입력 2 2 5" xfId="2225"/>
    <cellStyle name="입력 2 2 5 2" xfId="2226"/>
    <cellStyle name="입력 2 2 6" xfId="2227"/>
    <cellStyle name="입력 2 2 6 2" xfId="2228"/>
    <cellStyle name="입력 2 2 7" xfId="2229"/>
    <cellStyle name="입력 2 2 7 2" xfId="2230"/>
    <cellStyle name="입력 2 2 8" xfId="2231"/>
    <cellStyle name="입력 2 2 8 2" xfId="2232"/>
    <cellStyle name="입력 2 2 9" xfId="2233"/>
    <cellStyle name="입력 2 2 9 2" xfId="2234"/>
    <cellStyle name="입력 2 3" xfId="2235"/>
    <cellStyle name="입력 2 3 10" xfId="2236"/>
    <cellStyle name="입력 2 3 10 2" xfId="2237"/>
    <cellStyle name="입력 2 3 2" xfId="2238"/>
    <cellStyle name="입력 2 3 2 2" xfId="2239"/>
    <cellStyle name="입력 2 3 3" xfId="2240"/>
    <cellStyle name="입력 2 3 3 2" xfId="2241"/>
    <cellStyle name="입력 2 3 4" xfId="2242"/>
    <cellStyle name="입력 2 3 4 2" xfId="2243"/>
    <cellStyle name="입력 2 3 5" xfId="2244"/>
    <cellStyle name="입력 2 3 5 2" xfId="2245"/>
    <cellStyle name="입력 2 3 6" xfId="2246"/>
    <cellStyle name="입력 2 3 6 2" xfId="2247"/>
    <cellStyle name="입력 2 3 7" xfId="2248"/>
    <cellStyle name="입력 2 3 7 2" xfId="2249"/>
    <cellStyle name="입력 2 3 8" xfId="2250"/>
    <cellStyle name="입력 2 3 8 2" xfId="2251"/>
    <cellStyle name="입력 2 3 9" xfId="2252"/>
    <cellStyle name="입력 2 3 9 2" xfId="2253"/>
    <cellStyle name="입력 2 4" xfId="2254"/>
    <cellStyle name="입력 2 4 10" xfId="2255"/>
    <cellStyle name="입력 2 4 10 2" xfId="2256"/>
    <cellStyle name="입력 2 4 2" xfId="2257"/>
    <cellStyle name="입력 2 4 2 2" xfId="2258"/>
    <cellStyle name="입력 2 4 3" xfId="2259"/>
    <cellStyle name="입력 2 4 3 2" xfId="2260"/>
    <cellStyle name="입력 2 4 4" xfId="2261"/>
    <cellStyle name="입력 2 4 4 2" xfId="2262"/>
    <cellStyle name="입력 2 4 5" xfId="2263"/>
    <cellStyle name="입력 2 4 5 2" xfId="2264"/>
    <cellStyle name="입력 2 4 6" xfId="2265"/>
    <cellStyle name="입력 2 4 6 2" xfId="2266"/>
    <cellStyle name="입력 2 4 7" xfId="2267"/>
    <cellStyle name="입력 2 4 7 2" xfId="2268"/>
    <cellStyle name="입력 2 4 8" xfId="2269"/>
    <cellStyle name="입력 2 4 8 2" xfId="2270"/>
    <cellStyle name="입력 2 4 9" xfId="2271"/>
    <cellStyle name="입력 2 4 9 2" xfId="2272"/>
    <cellStyle name="입력 2 5" xfId="2273"/>
    <cellStyle name="입력 2 5 2" xfId="2274"/>
    <cellStyle name="입력 2 5 2 2" xfId="2275"/>
    <cellStyle name="입력 2 6" xfId="2276"/>
    <cellStyle name="입력 2 6 2" xfId="2277"/>
    <cellStyle name="입력 2 6 3" xfId="2278"/>
    <cellStyle name="입력 2 7" xfId="2279"/>
    <cellStyle name="입력 2 8" xfId="2280"/>
    <cellStyle name="입력 2 9" xfId="2281"/>
    <cellStyle name="입력 20" xfId="2282"/>
    <cellStyle name="입력 21" xfId="2283"/>
    <cellStyle name="입력 22" xfId="2284"/>
    <cellStyle name="입력 23" xfId="2285"/>
    <cellStyle name="입력 24" xfId="2286"/>
    <cellStyle name="입력 25" xfId="2287"/>
    <cellStyle name="입력 26" xfId="2288"/>
    <cellStyle name="입력 27" xfId="2289"/>
    <cellStyle name="입력 28" xfId="2290"/>
    <cellStyle name="입력 29" xfId="2291"/>
    <cellStyle name="입력 3" xfId="2292"/>
    <cellStyle name="입력 3 2" xfId="2293"/>
    <cellStyle name="입력 30" xfId="2294"/>
    <cellStyle name="입력 31" xfId="2295"/>
    <cellStyle name="입력 32" xfId="2296"/>
    <cellStyle name="입력 4" xfId="2297"/>
    <cellStyle name="입력 5" xfId="2298"/>
    <cellStyle name="입력 6" xfId="2299"/>
    <cellStyle name="입력 7" xfId="2300"/>
    <cellStyle name="입력 8" xfId="2301"/>
    <cellStyle name="입력 9" xfId="2302"/>
    <cellStyle name="제목 1 10" xfId="2303"/>
    <cellStyle name="제목 1 11" xfId="2304"/>
    <cellStyle name="제목 1 12" xfId="2305"/>
    <cellStyle name="제목 1 13" xfId="2306"/>
    <cellStyle name="제목 1 14" xfId="2307"/>
    <cellStyle name="제목 1 15" xfId="2308"/>
    <cellStyle name="제목 1 16" xfId="2309"/>
    <cellStyle name="제목 1 17" xfId="2310"/>
    <cellStyle name="제목 1 18" xfId="2311"/>
    <cellStyle name="제목 1 19" xfId="2312"/>
    <cellStyle name="제목 1 2" xfId="2313"/>
    <cellStyle name="제목 1 2 10" xfId="2314"/>
    <cellStyle name="제목 1 2 11" xfId="2315"/>
    <cellStyle name="제목 1 2 12" xfId="2316"/>
    <cellStyle name="제목 1 2 2" xfId="2317"/>
    <cellStyle name="제목 1 2 2 2" xfId="2318"/>
    <cellStyle name="제목 1 2 2 3" xfId="2319"/>
    <cellStyle name="제목 1 2 3" xfId="2320"/>
    <cellStyle name="제목 1 2 4" xfId="2321"/>
    <cellStyle name="제목 1 2 5" xfId="2322"/>
    <cellStyle name="제목 1 2 6" xfId="2323"/>
    <cellStyle name="제목 1 2 7" xfId="2324"/>
    <cellStyle name="제목 1 2 8" xfId="2325"/>
    <cellStyle name="제목 1 2 9" xfId="2326"/>
    <cellStyle name="제목 1 20" xfId="2327"/>
    <cellStyle name="제목 1 21" xfId="2328"/>
    <cellStyle name="제목 1 22" xfId="2329"/>
    <cellStyle name="제목 1 23" xfId="2330"/>
    <cellStyle name="제목 1 24" xfId="2331"/>
    <cellStyle name="제목 1 25" xfId="2332"/>
    <cellStyle name="제목 1 26" xfId="2333"/>
    <cellStyle name="제목 1 27" xfId="2334"/>
    <cellStyle name="제목 1 28" xfId="2335"/>
    <cellStyle name="제목 1 29" xfId="2336"/>
    <cellStyle name="제목 1 3" xfId="2337"/>
    <cellStyle name="제목 1 3 2" xfId="2338"/>
    <cellStyle name="제목 1 30" xfId="2339"/>
    <cellStyle name="제목 1 31" xfId="2340"/>
    <cellStyle name="제목 1 32" xfId="2341"/>
    <cellStyle name="제목 1 4" xfId="2342"/>
    <cellStyle name="제목 1 5" xfId="2343"/>
    <cellStyle name="제목 1 6" xfId="2344"/>
    <cellStyle name="제목 1 7" xfId="2345"/>
    <cellStyle name="제목 1 8" xfId="2346"/>
    <cellStyle name="제목 1 9" xfId="2347"/>
    <cellStyle name="제목 10" xfId="2348"/>
    <cellStyle name="제목 11" xfId="2349"/>
    <cellStyle name="제목 12" xfId="2350"/>
    <cellStyle name="제목 13" xfId="2351"/>
    <cellStyle name="제목 14" xfId="2352"/>
    <cellStyle name="제목 15" xfId="2353"/>
    <cellStyle name="제목 2 10" xfId="2354"/>
    <cellStyle name="제목 2 11" xfId="2355"/>
    <cellStyle name="제목 2 12" xfId="2356"/>
    <cellStyle name="제목 2 13" xfId="2357"/>
    <cellStyle name="제목 2 14" xfId="2358"/>
    <cellStyle name="제목 2 15" xfId="2359"/>
    <cellStyle name="제목 2 16" xfId="2360"/>
    <cellStyle name="제목 2 17" xfId="2361"/>
    <cellStyle name="제목 2 18" xfId="2362"/>
    <cellStyle name="제목 2 19" xfId="2363"/>
    <cellStyle name="제목 2 2" xfId="2364"/>
    <cellStyle name="제목 2 2 10" xfId="2365"/>
    <cellStyle name="제목 2 2 11" xfId="2366"/>
    <cellStyle name="제목 2 2 12" xfId="2367"/>
    <cellStyle name="제목 2 2 2" xfId="2368"/>
    <cellStyle name="제목 2 2 2 2" xfId="2369"/>
    <cellStyle name="제목 2 2 2 3" xfId="2370"/>
    <cellStyle name="제목 2 2 3" xfId="2371"/>
    <cellStyle name="제목 2 2 4" xfId="2372"/>
    <cellStyle name="제목 2 2 5" xfId="2373"/>
    <cellStyle name="제목 2 2 6" xfId="2374"/>
    <cellStyle name="제목 2 2 7" xfId="2375"/>
    <cellStyle name="제목 2 2 8" xfId="2376"/>
    <cellStyle name="제목 2 2 9" xfId="2377"/>
    <cellStyle name="제목 2 20" xfId="2378"/>
    <cellStyle name="제목 2 21" xfId="2379"/>
    <cellStyle name="제목 2 22" xfId="2380"/>
    <cellStyle name="제목 2 23" xfId="2381"/>
    <cellStyle name="제목 2 24" xfId="2382"/>
    <cellStyle name="제목 2 25" xfId="2383"/>
    <cellStyle name="제목 2 26" xfId="2384"/>
    <cellStyle name="제목 2 27" xfId="2385"/>
    <cellStyle name="제목 2 28" xfId="2386"/>
    <cellStyle name="제목 2 29" xfId="2387"/>
    <cellStyle name="제목 2 3" xfId="2388"/>
    <cellStyle name="제목 2 3 2" xfId="2389"/>
    <cellStyle name="제목 2 30" xfId="2390"/>
    <cellStyle name="제목 2 31" xfId="2391"/>
    <cellStyle name="제목 2 32" xfId="2392"/>
    <cellStyle name="제목 2 4" xfId="2393"/>
    <cellStyle name="제목 2 5" xfId="2394"/>
    <cellStyle name="제목 2 6" xfId="2395"/>
    <cellStyle name="제목 2 7" xfId="2396"/>
    <cellStyle name="제목 2 8" xfId="2397"/>
    <cellStyle name="제목 2 9" xfId="2398"/>
    <cellStyle name="제목 3 10" xfId="2399"/>
    <cellStyle name="제목 3 11" xfId="2400"/>
    <cellStyle name="제목 3 12" xfId="2401"/>
    <cellStyle name="제목 3 13" xfId="2402"/>
    <cellStyle name="제목 3 14" xfId="2403"/>
    <cellStyle name="제목 3 15" xfId="2404"/>
    <cellStyle name="제목 3 16" xfId="2405"/>
    <cellStyle name="제목 3 17" xfId="2406"/>
    <cellStyle name="제목 3 18" xfId="2407"/>
    <cellStyle name="제목 3 19" xfId="2408"/>
    <cellStyle name="제목 3 2" xfId="2409"/>
    <cellStyle name="제목 3 2 10" xfId="2410"/>
    <cellStyle name="제목 3 2 11" xfId="2411"/>
    <cellStyle name="제목 3 2 12" xfId="2412"/>
    <cellStyle name="제목 3 2 2" xfId="2413"/>
    <cellStyle name="제목 3 2 2 2" xfId="2414"/>
    <cellStyle name="제목 3 2 2 3" xfId="2415"/>
    <cellStyle name="제목 3 2 3" xfId="2416"/>
    <cellStyle name="제목 3 2 4" xfId="2417"/>
    <cellStyle name="제목 3 2 5" xfId="2418"/>
    <cellStyle name="제목 3 2 6" xfId="2419"/>
    <cellStyle name="제목 3 2 7" xfId="2420"/>
    <cellStyle name="제목 3 2 8" xfId="2421"/>
    <cellStyle name="제목 3 2 9" xfId="2422"/>
    <cellStyle name="제목 3 20" xfId="2423"/>
    <cellStyle name="제목 3 21" xfId="2424"/>
    <cellStyle name="제목 3 22" xfId="2425"/>
    <cellStyle name="제목 3 23" xfId="2426"/>
    <cellStyle name="제목 3 24" xfId="2427"/>
    <cellStyle name="제목 3 25" xfId="2428"/>
    <cellStyle name="제목 3 26" xfId="2429"/>
    <cellStyle name="제목 3 27" xfId="2430"/>
    <cellStyle name="제목 3 28" xfId="2431"/>
    <cellStyle name="제목 3 29" xfId="2432"/>
    <cellStyle name="제목 3 3" xfId="2433"/>
    <cellStyle name="제목 3 3 2" xfId="2434"/>
    <cellStyle name="제목 3 30" xfId="2435"/>
    <cellStyle name="제목 3 31" xfId="2436"/>
    <cellStyle name="제목 3 32" xfId="2437"/>
    <cellStyle name="제목 3 4" xfId="2438"/>
    <cellStyle name="제목 3 5" xfId="2439"/>
    <cellStyle name="제목 3 6" xfId="2440"/>
    <cellStyle name="제목 3 7" xfId="2441"/>
    <cellStyle name="제목 3 8" xfId="2442"/>
    <cellStyle name="제목 3 9" xfId="2443"/>
    <cellStyle name="제목 4 10" xfId="2444"/>
    <cellStyle name="제목 4 11" xfId="2445"/>
    <cellStyle name="제목 4 12" xfId="2446"/>
    <cellStyle name="제목 4 13" xfId="2447"/>
    <cellStyle name="제목 4 14" xfId="2448"/>
    <cellStyle name="제목 4 15" xfId="2449"/>
    <cellStyle name="제목 4 16" xfId="2450"/>
    <cellStyle name="제목 4 17" xfId="2451"/>
    <cellStyle name="제목 4 18" xfId="2452"/>
    <cellStyle name="제목 4 19" xfId="2453"/>
    <cellStyle name="제목 4 2" xfId="2454"/>
    <cellStyle name="제목 4 2 10" xfId="2455"/>
    <cellStyle name="제목 4 2 11" xfId="2456"/>
    <cellStyle name="제목 4 2 12" xfId="2457"/>
    <cellStyle name="제목 4 2 2" xfId="2458"/>
    <cellStyle name="제목 4 2 2 2" xfId="2459"/>
    <cellStyle name="제목 4 2 2 3" xfId="2460"/>
    <cellStyle name="제목 4 2 3" xfId="2461"/>
    <cellStyle name="제목 4 2 4" xfId="2462"/>
    <cellStyle name="제목 4 2 5" xfId="2463"/>
    <cellStyle name="제목 4 2 6" xfId="2464"/>
    <cellStyle name="제목 4 2 7" xfId="2465"/>
    <cellStyle name="제목 4 2 8" xfId="2466"/>
    <cellStyle name="제목 4 2 9" xfId="2467"/>
    <cellStyle name="제목 4 20" xfId="2468"/>
    <cellStyle name="제목 4 21" xfId="2469"/>
    <cellStyle name="제목 4 22" xfId="2470"/>
    <cellStyle name="제목 4 23" xfId="2471"/>
    <cellStyle name="제목 4 24" xfId="2472"/>
    <cellStyle name="제목 4 25" xfId="2473"/>
    <cellStyle name="제목 4 26" xfId="2474"/>
    <cellStyle name="제목 4 27" xfId="2475"/>
    <cellStyle name="제목 4 28" xfId="2476"/>
    <cellStyle name="제목 4 29" xfId="2477"/>
    <cellStyle name="제목 4 3" xfId="2478"/>
    <cellStyle name="제목 4 3 2" xfId="2479"/>
    <cellStyle name="제목 4 30" xfId="2480"/>
    <cellStyle name="제목 4 31" xfId="2481"/>
    <cellStyle name="제목 4 32" xfId="2482"/>
    <cellStyle name="제목 4 4" xfId="2483"/>
    <cellStyle name="제목 4 5" xfId="2484"/>
    <cellStyle name="제목 4 6" xfId="2485"/>
    <cellStyle name="제목 4 7" xfId="2486"/>
    <cellStyle name="제목 4 8" xfId="2487"/>
    <cellStyle name="제목 4 9" xfId="2488"/>
    <cellStyle name="제목 5" xfId="2489"/>
    <cellStyle name="제목 5 10" xfId="2490"/>
    <cellStyle name="제목 5 11" xfId="2491"/>
    <cellStyle name="제목 5 12" xfId="2492"/>
    <cellStyle name="제목 5 2" xfId="2493"/>
    <cellStyle name="제목 5 2 2" xfId="2494"/>
    <cellStyle name="제목 5 2 3" xfId="2495"/>
    <cellStyle name="제목 5 3" xfId="2496"/>
    <cellStyle name="제목 5 4" xfId="2497"/>
    <cellStyle name="제목 5 5" xfId="2498"/>
    <cellStyle name="제목 5 6" xfId="2499"/>
    <cellStyle name="제목 5 7" xfId="2500"/>
    <cellStyle name="제목 5 8" xfId="2501"/>
    <cellStyle name="제목 5 9" xfId="2502"/>
    <cellStyle name="제목 6" xfId="2503"/>
    <cellStyle name="제목 6 2" xfId="2504"/>
    <cellStyle name="제목 7" xfId="2505"/>
    <cellStyle name="제목 8" xfId="2506"/>
    <cellStyle name="제목 9" xfId="2507"/>
    <cellStyle name="좋음 10" xfId="2508"/>
    <cellStyle name="좋음 11" xfId="2509"/>
    <cellStyle name="좋음 12" xfId="2510"/>
    <cellStyle name="좋음 13" xfId="2511"/>
    <cellStyle name="좋음 14" xfId="2512"/>
    <cellStyle name="좋음 15" xfId="2513"/>
    <cellStyle name="좋음 16" xfId="2514"/>
    <cellStyle name="좋음 17" xfId="2515"/>
    <cellStyle name="좋음 18" xfId="2516"/>
    <cellStyle name="좋음 19" xfId="2517"/>
    <cellStyle name="좋음 2" xfId="2518"/>
    <cellStyle name="좋음 2 10" xfId="2519"/>
    <cellStyle name="좋음 2 11" xfId="2520"/>
    <cellStyle name="좋음 2 12" xfId="2521"/>
    <cellStyle name="좋음 2 2" xfId="2522"/>
    <cellStyle name="좋음 2 2 2" xfId="2523"/>
    <cellStyle name="좋음 2 2 3" xfId="2524"/>
    <cellStyle name="좋음 2 3" xfId="2525"/>
    <cellStyle name="좋음 2 4" xfId="2526"/>
    <cellStyle name="좋음 2 5" xfId="2527"/>
    <cellStyle name="좋음 2 6" xfId="2528"/>
    <cellStyle name="좋음 2 7" xfId="2529"/>
    <cellStyle name="좋음 2 8" xfId="2530"/>
    <cellStyle name="좋음 2 9" xfId="2531"/>
    <cellStyle name="좋음 20" xfId="2532"/>
    <cellStyle name="좋음 21" xfId="2533"/>
    <cellStyle name="좋음 22" xfId="2534"/>
    <cellStyle name="좋음 23" xfId="2535"/>
    <cellStyle name="좋음 24" xfId="2536"/>
    <cellStyle name="좋음 25" xfId="2537"/>
    <cellStyle name="좋음 26" xfId="2538"/>
    <cellStyle name="좋음 27" xfId="2539"/>
    <cellStyle name="좋음 28" xfId="2540"/>
    <cellStyle name="좋음 29" xfId="2541"/>
    <cellStyle name="좋음 3" xfId="2542"/>
    <cellStyle name="좋음 3 2" xfId="2543"/>
    <cellStyle name="좋음 30" xfId="2544"/>
    <cellStyle name="좋음 31" xfId="2545"/>
    <cellStyle name="좋음 32" xfId="2546"/>
    <cellStyle name="좋음 4" xfId="2547"/>
    <cellStyle name="좋음 5" xfId="2548"/>
    <cellStyle name="좋음 6" xfId="2549"/>
    <cellStyle name="좋음 7" xfId="2550"/>
    <cellStyle name="좋음 8" xfId="2551"/>
    <cellStyle name="좋음 9" xfId="2552"/>
    <cellStyle name="출력 10" xfId="2553"/>
    <cellStyle name="출력 11" xfId="2554"/>
    <cellStyle name="출력 12" xfId="2555"/>
    <cellStyle name="출력 13" xfId="2556"/>
    <cellStyle name="출력 14" xfId="2557"/>
    <cellStyle name="출력 15" xfId="2558"/>
    <cellStyle name="출력 16" xfId="2559"/>
    <cellStyle name="출력 17" xfId="2560"/>
    <cellStyle name="출력 18" xfId="2561"/>
    <cellStyle name="출력 19" xfId="2562"/>
    <cellStyle name="출력 2" xfId="2563"/>
    <cellStyle name="출력 2 10" xfId="2564"/>
    <cellStyle name="출력 2 11" xfId="2565"/>
    <cellStyle name="출력 2 12" xfId="2566"/>
    <cellStyle name="출력 2 2" xfId="2567"/>
    <cellStyle name="출력 2 2 10" xfId="2568"/>
    <cellStyle name="출력 2 2 10 2" xfId="2569"/>
    <cellStyle name="출력 2 2 11" xfId="2570"/>
    <cellStyle name="출력 2 2 11 2" xfId="2571"/>
    <cellStyle name="출력 2 2 2" xfId="2572"/>
    <cellStyle name="출력 2 2 2 10" xfId="2573"/>
    <cellStyle name="출력 2 2 2 2" xfId="2574"/>
    <cellStyle name="출력 2 2 2 2 2" xfId="2575"/>
    <cellStyle name="출력 2 2 2 2 2 2" xfId="2576"/>
    <cellStyle name="출력 2 2 2 2 3" xfId="2577"/>
    <cellStyle name="출력 2 2 2 3" xfId="2578"/>
    <cellStyle name="출력 2 2 2 3 2" xfId="2579"/>
    <cellStyle name="출력 2 2 2 3 2 2" xfId="2580"/>
    <cellStyle name="출력 2 2 2 3 3" xfId="2581"/>
    <cellStyle name="출력 2 2 2 4" xfId="2582"/>
    <cellStyle name="출력 2 2 2 4 2" xfId="2583"/>
    <cellStyle name="출력 2 2 2 4 2 2" xfId="2584"/>
    <cellStyle name="출력 2 2 2 4 3" xfId="2585"/>
    <cellStyle name="출력 2 2 2 5" xfId="2586"/>
    <cellStyle name="출력 2 2 2 5 2" xfId="2587"/>
    <cellStyle name="출력 2 2 2 5 2 2" xfId="2588"/>
    <cellStyle name="출력 2 2 2 5 3" xfId="2589"/>
    <cellStyle name="출력 2 2 2 6" xfId="2590"/>
    <cellStyle name="출력 2 2 2 6 2" xfId="2591"/>
    <cellStyle name="출력 2 2 2 6 2 2" xfId="2592"/>
    <cellStyle name="출력 2 2 2 6 3" xfId="2593"/>
    <cellStyle name="출력 2 2 2 7" xfId="2594"/>
    <cellStyle name="출력 2 2 2 7 2" xfId="2595"/>
    <cellStyle name="출력 2 2 2 7 2 2" xfId="2596"/>
    <cellStyle name="출력 2 2 2 7 3" xfId="2597"/>
    <cellStyle name="출력 2 2 2 8" xfId="2598"/>
    <cellStyle name="출력 2 2 2 8 2" xfId="2599"/>
    <cellStyle name="출력 2 2 2 8 2 2" xfId="2600"/>
    <cellStyle name="출력 2 2 2 8 3" xfId="2601"/>
    <cellStyle name="출력 2 2 2 9" xfId="2602"/>
    <cellStyle name="출력 2 2 2 9 2" xfId="2603"/>
    <cellStyle name="출력 2 2 3" xfId="2604"/>
    <cellStyle name="출력 2 2 3 10" xfId="2605"/>
    <cellStyle name="출력 2 2 3 2" xfId="2606"/>
    <cellStyle name="출력 2 2 3 2 2" xfId="2607"/>
    <cellStyle name="출력 2 2 3 2 2 2" xfId="2608"/>
    <cellStyle name="출력 2 2 3 2 3" xfId="2609"/>
    <cellStyle name="출력 2 2 3 3" xfId="2610"/>
    <cellStyle name="출력 2 2 3 3 2" xfId="2611"/>
    <cellStyle name="출력 2 2 3 3 2 2" xfId="2612"/>
    <cellStyle name="출력 2 2 3 3 3" xfId="2613"/>
    <cellStyle name="출력 2 2 3 4" xfId="2614"/>
    <cellStyle name="출력 2 2 3 4 2" xfId="2615"/>
    <cellStyle name="출력 2 2 3 4 2 2" xfId="2616"/>
    <cellStyle name="출력 2 2 3 4 3" xfId="2617"/>
    <cellStyle name="출력 2 2 3 5" xfId="2618"/>
    <cellStyle name="출력 2 2 3 5 2" xfId="2619"/>
    <cellStyle name="출력 2 2 3 5 2 2" xfId="2620"/>
    <cellStyle name="출력 2 2 3 5 3" xfId="2621"/>
    <cellStyle name="출력 2 2 3 6" xfId="2622"/>
    <cellStyle name="출력 2 2 3 6 2" xfId="2623"/>
    <cellStyle name="출력 2 2 3 6 2 2" xfId="2624"/>
    <cellStyle name="출력 2 2 3 6 3" xfId="2625"/>
    <cellStyle name="출력 2 2 3 7" xfId="2626"/>
    <cellStyle name="출력 2 2 3 7 2" xfId="2627"/>
    <cellStyle name="출력 2 2 3 7 2 2" xfId="2628"/>
    <cellStyle name="출력 2 2 3 7 3" xfId="2629"/>
    <cellStyle name="출력 2 2 3 8" xfId="2630"/>
    <cellStyle name="출력 2 2 3 8 2" xfId="2631"/>
    <cellStyle name="출력 2 2 3 8 2 2" xfId="2632"/>
    <cellStyle name="출력 2 2 3 8 3" xfId="2633"/>
    <cellStyle name="출력 2 2 3 9" xfId="2634"/>
    <cellStyle name="출력 2 2 3 9 2" xfId="2635"/>
    <cellStyle name="출력 2 2 4" xfId="2636"/>
    <cellStyle name="출력 2 2 4 2" xfId="2637"/>
    <cellStyle name="출력 2 2 4 2 2" xfId="2638"/>
    <cellStyle name="출력 2 2 4 3" xfId="2639"/>
    <cellStyle name="출력 2 2 5" xfId="2640"/>
    <cellStyle name="출력 2 2 5 2" xfId="2641"/>
    <cellStyle name="출력 2 2 5 2 2" xfId="2642"/>
    <cellStyle name="출력 2 2 5 3" xfId="2643"/>
    <cellStyle name="출력 2 2 6" xfId="2644"/>
    <cellStyle name="출력 2 2 6 2" xfId="2645"/>
    <cellStyle name="출력 2 2 6 2 2" xfId="2646"/>
    <cellStyle name="출력 2 2 6 3" xfId="2647"/>
    <cellStyle name="출력 2 2 7" xfId="2648"/>
    <cellStyle name="출력 2 2 7 2" xfId="2649"/>
    <cellStyle name="출력 2 2 7 2 2" xfId="2650"/>
    <cellStyle name="출력 2 2 7 3" xfId="2651"/>
    <cellStyle name="출력 2 2 8" xfId="2652"/>
    <cellStyle name="출력 2 2 8 2" xfId="2653"/>
    <cellStyle name="출력 2 2 8 2 2" xfId="2654"/>
    <cellStyle name="출력 2 2 8 3" xfId="2655"/>
    <cellStyle name="출력 2 2 9" xfId="2656"/>
    <cellStyle name="출력 2 2 9 2" xfId="2657"/>
    <cellStyle name="출력 2 2 9 2 2" xfId="2658"/>
    <cellStyle name="출력 2 2 9 3" xfId="2659"/>
    <cellStyle name="출력 2 3" xfId="2660"/>
    <cellStyle name="출력 2 3 10" xfId="2661"/>
    <cellStyle name="출력 2 3 10 2" xfId="2662"/>
    <cellStyle name="출력 2 3 2" xfId="2663"/>
    <cellStyle name="출력 2 3 2 2" xfId="2664"/>
    <cellStyle name="출력 2 3 2 2 2" xfId="2665"/>
    <cellStyle name="출력 2 3 2 3" xfId="2666"/>
    <cellStyle name="출력 2 3 3" xfId="2667"/>
    <cellStyle name="출력 2 3 3 2" xfId="2668"/>
    <cellStyle name="출력 2 3 3 2 2" xfId="2669"/>
    <cellStyle name="출력 2 3 3 3" xfId="2670"/>
    <cellStyle name="출력 2 3 4" xfId="2671"/>
    <cellStyle name="출력 2 3 4 2" xfId="2672"/>
    <cellStyle name="출력 2 3 4 2 2" xfId="2673"/>
    <cellStyle name="출력 2 3 4 3" xfId="2674"/>
    <cellStyle name="출력 2 3 5" xfId="2675"/>
    <cellStyle name="출력 2 3 5 2" xfId="2676"/>
    <cellStyle name="출력 2 3 5 2 2" xfId="2677"/>
    <cellStyle name="출력 2 3 5 3" xfId="2678"/>
    <cellStyle name="출력 2 3 6" xfId="2679"/>
    <cellStyle name="출력 2 3 6 2" xfId="2680"/>
    <cellStyle name="출력 2 3 6 2 2" xfId="2681"/>
    <cellStyle name="출력 2 3 6 3" xfId="2682"/>
    <cellStyle name="출력 2 3 7" xfId="2683"/>
    <cellStyle name="출력 2 3 7 2" xfId="2684"/>
    <cellStyle name="출력 2 3 7 2 2" xfId="2685"/>
    <cellStyle name="출력 2 3 7 3" xfId="2686"/>
    <cellStyle name="출력 2 3 8" xfId="2687"/>
    <cellStyle name="출력 2 3 8 2" xfId="2688"/>
    <cellStyle name="출력 2 3 8 2 2" xfId="2689"/>
    <cellStyle name="출력 2 3 8 3" xfId="2690"/>
    <cellStyle name="출력 2 3 9" xfId="2691"/>
    <cellStyle name="출력 2 3 9 2" xfId="2692"/>
    <cellStyle name="출력 2 4" xfId="2693"/>
    <cellStyle name="출력 2 4 10" xfId="2694"/>
    <cellStyle name="출력 2 4 10 2" xfId="2695"/>
    <cellStyle name="출력 2 4 2" xfId="2696"/>
    <cellStyle name="출력 2 4 2 2" xfId="2697"/>
    <cellStyle name="출력 2 4 2 2 2" xfId="2698"/>
    <cellStyle name="출력 2 4 2 3" xfId="2699"/>
    <cellStyle name="출력 2 4 3" xfId="2700"/>
    <cellStyle name="출력 2 4 3 2" xfId="2701"/>
    <cellStyle name="출력 2 4 3 2 2" xfId="2702"/>
    <cellStyle name="출력 2 4 3 3" xfId="2703"/>
    <cellStyle name="출력 2 4 4" xfId="2704"/>
    <cellStyle name="출력 2 4 4 2" xfId="2705"/>
    <cellStyle name="출력 2 4 4 2 2" xfId="2706"/>
    <cellStyle name="출력 2 4 4 3" xfId="2707"/>
    <cellStyle name="출력 2 4 5" xfId="2708"/>
    <cellStyle name="출력 2 4 5 2" xfId="2709"/>
    <cellStyle name="출력 2 4 5 2 2" xfId="2710"/>
    <cellStyle name="출력 2 4 5 3" xfId="2711"/>
    <cellStyle name="출력 2 4 6" xfId="2712"/>
    <cellStyle name="출력 2 4 6 2" xfId="2713"/>
    <cellStyle name="출력 2 4 6 2 2" xfId="2714"/>
    <cellStyle name="출력 2 4 6 3" xfId="2715"/>
    <cellStyle name="출력 2 4 7" xfId="2716"/>
    <cellStyle name="출력 2 4 7 2" xfId="2717"/>
    <cellStyle name="출력 2 4 7 2 2" xfId="2718"/>
    <cellStyle name="출력 2 4 7 3" xfId="2719"/>
    <cellStyle name="출력 2 4 8" xfId="2720"/>
    <cellStyle name="출력 2 4 8 2" xfId="2721"/>
    <cellStyle name="출력 2 4 8 2 2" xfId="2722"/>
    <cellStyle name="출력 2 4 8 3" xfId="2723"/>
    <cellStyle name="출력 2 4 9" xfId="2724"/>
    <cellStyle name="출력 2 4 9 2" xfId="2725"/>
    <cellStyle name="출력 2 5" xfId="2726"/>
    <cellStyle name="출력 2 5 2" xfId="2727"/>
    <cellStyle name="출력 2 5 2 2" xfId="2728"/>
    <cellStyle name="출력 2 5 3" xfId="2729"/>
    <cellStyle name="출력 2 5 3 2" xfId="2730"/>
    <cellStyle name="출력 2 6" xfId="2731"/>
    <cellStyle name="출력 2 6 2" xfId="2732"/>
    <cellStyle name="출력 2 6 3" xfId="2733"/>
    <cellStyle name="출력 2 7" xfId="2734"/>
    <cellStyle name="출력 2 8" xfId="2735"/>
    <cellStyle name="출력 2 9" xfId="2736"/>
    <cellStyle name="출력 20" xfId="2737"/>
    <cellStyle name="출력 21" xfId="2738"/>
    <cellStyle name="출력 22" xfId="2739"/>
    <cellStyle name="출력 23" xfId="2740"/>
    <cellStyle name="출력 24" xfId="2741"/>
    <cellStyle name="출력 25" xfId="2742"/>
    <cellStyle name="출력 26" xfId="2743"/>
    <cellStyle name="출력 27" xfId="2744"/>
    <cellStyle name="출력 28" xfId="2745"/>
    <cellStyle name="출력 29" xfId="2746"/>
    <cellStyle name="출력 3" xfId="2747"/>
    <cellStyle name="출력 3 2" xfId="2748"/>
    <cellStyle name="출력 30" xfId="2749"/>
    <cellStyle name="출력 31" xfId="2750"/>
    <cellStyle name="출력 32" xfId="2751"/>
    <cellStyle name="출력 4" xfId="2752"/>
    <cellStyle name="출력 5" xfId="2753"/>
    <cellStyle name="출력 6" xfId="2754"/>
    <cellStyle name="출력 7" xfId="2755"/>
    <cellStyle name="출력 8" xfId="2756"/>
    <cellStyle name="출력 9" xfId="2757"/>
    <cellStyle name="콤마 [0]_ 견적기준 FLOW " xfId="2758"/>
    <cellStyle name="콤마_ 견적기준 FLOW " xfId="2759"/>
    <cellStyle name="통화 [0] 14" xfId="2760"/>
    <cellStyle name="통화 [0] 2" xfId="2761"/>
    <cellStyle name="통화 [0] 2 2" xfId="2762"/>
    <cellStyle name="통화 [0] 2 3" xfId="2763"/>
    <cellStyle name="통화 [0] 3" xfId="2764"/>
    <cellStyle name="통화 [0] 4" xfId="2765"/>
    <cellStyle name="통화 [0] 5" xfId="2766"/>
    <cellStyle name="표준 10" xfId="2767"/>
    <cellStyle name="표준 10 2" xfId="2768"/>
    <cellStyle name="표준 10 3" xfId="2769"/>
    <cellStyle name="표준 10 3 2" xfId="2770"/>
    <cellStyle name="표준 11" xfId="2771"/>
    <cellStyle name="표준 11 2" xfId="2772"/>
    <cellStyle name="표준 11 2 2" xfId="2773"/>
    <cellStyle name="표준 11 3" xfId="2774"/>
    <cellStyle name="표준 11 3 2" xfId="2775"/>
    <cellStyle name="표준 11 3 3" xfId="2776"/>
    <cellStyle name="표준 11 3 4" xfId="2777"/>
    <cellStyle name="표준 11 3 5" xfId="2778"/>
    <cellStyle name="표준 11 4" xfId="2779"/>
    <cellStyle name="표준 11 4 2" xfId="2780"/>
    <cellStyle name="표준 11 4 3" xfId="2781"/>
    <cellStyle name="표준 11 5" xfId="2782"/>
    <cellStyle name="표준 12" xfId="2783"/>
    <cellStyle name="표준 12 2" xfId="2784"/>
    <cellStyle name="표준 12 3" xfId="2785"/>
    <cellStyle name="표준 13" xfId="2786"/>
    <cellStyle name="표준 13 2" xfId="2787"/>
    <cellStyle name="표준 137" xfId="2788"/>
    <cellStyle name="표준 14" xfId="2789"/>
    <cellStyle name="표준 14 2" xfId="2790"/>
    <cellStyle name="표준 15" xfId="2791"/>
    <cellStyle name="표준 15 2" xfId="2792"/>
    <cellStyle name="표준 15 2 2" xfId="2793"/>
    <cellStyle name="표준 15 3" xfId="2794"/>
    <cellStyle name="표준 15 3 2" xfId="2795"/>
    <cellStyle name="표준 16" xfId="2796"/>
    <cellStyle name="표준 16 2" xfId="2797"/>
    <cellStyle name="표준 16 2 2" xfId="2798"/>
    <cellStyle name="표준 17" xfId="2799"/>
    <cellStyle name="표준 17 2" xfId="2800"/>
    <cellStyle name="표준 17 2 2" xfId="2801"/>
    <cellStyle name="표준 18" xfId="2802"/>
    <cellStyle name="표준 18 2" xfId="2803"/>
    <cellStyle name="표준 182" xfId="2804"/>
    <cellStyle name="표준 183" xfId="2805"/>
    <cellStyle name="표준 19" xfId="2806"/>
    <cellStyle name="표준 19 2" xfId="2807"/>
    <cellStyle name="표준 19 2 2" xfId="2808"/>
    <cellStyle name="표준 19 3" xfId="2809"/>
    <cellStyle name="표준 19 3 2" xfId="2810"/>
    <cellStyle name="표준 19 4" xfId="2811"/>
    <cellStyle name="표준 19 4 2" xfId="2812"/>
    <cellStyle name="표준 19 5" xfId="2813"/>
    <cellStyle name="표준 19 5 2" xfId="2814"/>
    <cellStyle name="표준 2" xfId="2815"/>
    <cellStyle name="표준 2 10 2 2 2" xfId="2816"/>
    <cellStyle name="표준 2 2" xfId="2817"/>
    <cellStyle name="표준 2 2 2" xfId="2818"/>
    <cellStyle name="표준 2 2 2 2" xfId="2819"/>
    <cellStyle name="표준 2 2 3" xfId="2820"/>
    <cellStyle name="표준 2 2 4" xfId="2821"/>
    <cellStyle name="표준 2 2 5" xfId="2822"/>
    <cellStyle name="표준 2 2 6" xfId="2823"/>
    <cellStyle name="표준 2 2 6 2" xfId="2824"/>
    <cellStyle name="표준 2 2 7" xfId="2825"/>
    <cellStyle name="표준 2 2 7 2" xfId="2826"/>
    <cellStyle name="표준 2 2 8" xfId="2827"/>
    <cellStyle name="표준 2 3" xfId="2828"/>
    <cellStyle name="표준 2 3 2" xfId="2829"/>
    <cellStyle name="표준 2 3 2 2" xfId="2830"/>
    <cellStyle name="표준 2 4" xfId="2831"/>
    <cellStyle name="표준 2 4 2" xfId="2832"/>
    <cellStyle name="표준 2 5" xfId="2833"/>
    <cellStyle name="표준 2 5 2" xfId="2834"/>
    <cellStyle name="표준 2 6" xfId="2835"/>
    <cellStyle name="표준 2 7" xfId="2836"/>
    <cellStyle name="표준 2 8" xfId="2837"/>
    <cellStyle name="표준 2 8 2" xfId="2838"/>
    <cellStyle name="표준 2_3. 물류센터 운영현황 및 관리지표(일별)_2013년 8월 2" xfId="2839"/>
    <cellStyle name="표준 20" xfId="2840"/>
    <cellStyle name="표준 21" xfId="2841"/>
    <cellStyle name="표준 22" xfId="2842"/>
    <cellStyle name="표준 23" xfId="2843"/>
    <cellStyle name="표준 24" xfId="2844"/>
    <cellStyle name="표준 25" xfId="2845"/>
    <cellStyle name="표준 25 2" xfId="2846"/>
    <cellStyle name="표준 25 3" xfId="2847"/>
    <cellStyle name="표준 26" xfId="2848"/>
    <cellStyle name="표준 26 2" xfId="2849"/>
    <cellStyle name="표준 27" xfId="2850"/>
    <cellStyle name="표준 28" xfId="2851"/>
    <cellStyle name="표준 28 2" xfId="2852"/>
    <cellStyle name="표준 283" xfId="2853"/>
    <cellStyle name="표준 29" xfId="2854"/>
    <cellStyle name="표준 29 2" xfId="2855"/>
    <cellStyle name="표준 3" xfId="2856"/>
    <cellStyle name="표준 3 2" xfId="2857"/>
    <cellStyle name="표준 3 2 2" xfId="2858"/>
    <cellStyle name="표준 3 3" xfId="2859"/>
    <cellStyle name="표준 3 3 2" xfId="2860"/>
    <cellStyle name="표준 3 4" xfId="2861"/>
    <cellStyle name="표준 3 5" xfId="2862"/>
    <cellStyle name="표준 3 5 2" xfId="2863"/>
    <cellStyle name="표준 30" xfId="2864"/>
    <cellStyle name="표준 30 2" xfId="2865"/>
    <cellStyle name="표준 30 3" xfId="2866"/>
    <cellStyle name="표준 31" xfId="2867"/>
    <cellStyle name="표준 31 2" xfId="2868"/>
    <cellStyle name="표준 32" xfId="2869"/>
    <cellStyle name="표준 32 2" xfId="2870"/>
    <cellStyle name="표준 33" xfId="2871"/>
    <cellStyle name="표준 33 2" xfId="2872"/>
    <cellStyle name="표준 34" xfId="2873"/>
    <cellStyle name="표준 34 2" xfId="2874"/>
    <cellStyle name="표준 35" xfId="2875"/>
    <cellStyle name="표준 35 2" xfId="2876"/>
    <cellStyle name="표준 36" xfId="2877"/>
    <cellStyle name="표준 36 2" xfId="2878"/>
    <cellStyle name="표준 37" xfId="2879"/>
    <cellStyle name="표준 38" xfId="2880"/>
    <cellStyle name="표준 38 2 2 2" xfId="2881"/>
    <cellStyle name="표준 39" xfId="2882"/>
    <cellStyle name="표준 4" xfId="2883"/>
    <cellStyle name="표준 4 2" xfId="2884"/>
    <cellStyle name="표준 4 2 2" xfId="2885"/>
    <cellStyle name="표준 4 3" xfId="2886"/>
    <cellStyle name="표준 4 3 2" xfId="2887"/>
    <cellStyle name="표준 4 4" xfId="2888"/>
    <cellStyle name="표준 40" xfId="2889"/>
    <cellStyle name="표준 41" xfId="2890"/>
    <cellStyle name="표준 42" xfId="2891"/>
    <cellStyle name="표준 43" xfId="2892"/>
    <cellStyle name="표준 44" xfId="2893"/>
    <cellStyle name="표준 44 2" xfId="2894"/>
    <cellStyle name="표준 45" xfId="2895"/>
    <cellStyle name="표준 46" xfId="2896"/>
    <cellStyle name="표준 47" xfId="2897"/>
    <cellStyle name="표준 48" xfId="2898"/>
    <cellStyle name="표준 49" xfId="2899"/>
    <cellStyle name="표준 5" xfId="2900"/>
    <cellStyle name="표준 5 2" xfId="2901"/>
    <cellStyle name="표준 5 3" xfId="2902"/>
    <cellStyle name="표준 5 4" xfId="2903"/>
    <cellStyle name="표준 50" xfId="2904"/>
    <cellStyle name="표준 51" xfId="2905"/>
    <cellStyle name="표준 52" xfId="2906"/>
    <cellStyle name="표준 53" xfId="2907"/>
    <cellStyle name="표준 54" xfId="2908"/>
    <cellStyle name="표준 57" xfId="2909"/>
    <cellStyle name="표준 59" xfId="2910"/>
    <cellStyle name="표준 6" xfId="2911"/>
    <cellStyle name="표준 6 2" xfId="2912"/>
    <cellStyle name="표준 6 3" xfId="2913"/>
    <cellStyle name="표준 7" xfId="2914"/>
    <cellStyle name="표준 7 2" xfId="2915"/>
    <cellStyle name="표준 7 3" xfId="2916"/>
    <cellStyle name="표준 8" xfId="2917"/>
    <cellStyle name="표준 8 2" xfId="2918"/>
    <cellStyle name="표준 8 2 2" xfId="2919"/>
    <cellStyle name="표준 8 3" xfId="2920"/>
    <cellStyle name="표준 9" xfId="2921"/>
    <cellStyle name="표준 9 2" xfId="2922"/>
    <cellStyle name="표준 9 2 2" xfId="2923"/>
    <cellStyle name="표준 9 3" xfId="2924"/>
    <cellStyle name="하이퍼링크 2" xfId="2925"/>
  </cellStyles>
  <dxfs count="2">
    <dxf>
      <numFmt numFmtId="189" formatCode="_(* #,##0_);_(* \(#,##0\);_(* &quot;-&quot;_);_(@_)"/>
    </dxf>
    <dxf>
      <numFmt numFmtId="189" formatCode="_(* #,##0_);_(* \(#,##0\);_(* &quot;-&quot;_);_(@_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pivotCacheDefinition" Target="/xl/pivotCache/pivotCacheDefinition1.xml" Id="rId10"/><Relationship Type="http://schemas.openxmlformats.org/officeDocument/2006/relationships/pivotCacheDefinition" Target="/xl/pivotCache/pivotCacheDefinition2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_rels/pivotCacheDefinition2.xml.rels><Relationships xmlns="http://schemas.openxmlformats.org/package/2006/relationships"><Relationship Type="http://schemas.openxmlformats.org/officeDocument/2006/relationships/pivotCacheRecords" Target="/xl/pivotCache/pivotCacheRecords2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yun lee" refreshedDate="44237.49993206019" createdVersion="6" refreshedVersion="6" minRefreshableVersion="3" recordCount="15078" r:id="rId1">
  <cacheSource type="worksheet">
    <worksheetSource ref="B1:N1048576" sheet="RD"/>
  </cacheSource>
  <cacheFields count="12">
    <cacheField name="일자" uniqueList="1" numFmtId="0" sqlType="0" hierarchy="0" level="0" databaseField="1">
      <sharedItems count="559" containsBlank="1" containsDate="1" containsNonDate="0" containsString="0" minDate="1899-12-31T12:00:00" maxDate="2021-02-10T00:00:00">
        <d v="2019-10-24T00:00:00"/>
        <d v="2019-10-30T00:00:00"/>
        <d v="2019-10-31T00:00:00"/>
        <d v="2019-11-01T00:00:00"/>
        <d v="2019-10-07T00:00:00"/>
        <d v="2019-10-08T00:00:00"/>
        <d v="2019-10-09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5T00:00:00"/>
        <d v="2019-10-26T00:00:00"/>
        <d v="2019-10-27T00:00:00"/>
        <d v="2019-10-28T00:00:00"/>
        <d v="2019-10-29T00:00:00"/>
        <d v="2019-10-01T00:00:00"/>
        <d v="2019-10-02T00:00:00"/>
        <d v="2019-10-03T00:00:00"/>
        <d v="2019-10-04T00:00:00"/>
        <d v="2019-10-05T00:00:00"/>
        <d v="2019-10-06T00:00:00"/>
        <d v="2019-10-10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7-21T00:00:00"/>
        <d v="2020-08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2T00:00:00"/>
        <d v="2020-08-13T00:00:00"/>
        <d v="2020-08-10T00:00:00"/>
        <d v="2020-08-11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9-02T00:00:00"/>
        <d v="2020-08-21T00:00:00"/>
        <d v="2020-08-2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m/>
        <d v="2021-02-09T00:00:00"/>
        <d v="2019-09-26T00:00:00"/>
        <d v="2019-09-27T00:00:00"/>
        <d v="2019-09-28T00:00:00"/>
        <d v="2019-09-29T00:00:00"/>
        <d v="2019-09-30T00:00:00"/>
        <d v="2019-08-02T00:00:00" u="1"/>
        <d v="2019-08-04T00:00:00" u="1"/>
        <d v="2019-08-06T00:00:00" u="1"/>
        <d v="2019-09-02T00:00:00" u="1"/>
        <d v="2019-08-08T00:00:00" u="1"/>
        <d v="2019-09-04T00:00:00" u="1"/>
        <d v="2019-08-10T00:00:00" u="1"/>
        <d v="2019-09-06T00:00:00" u="1"/>
        <d v="2019-08-12T00:00:00" u="1"/>
        <d v="2019-09-08T00:00:00" u="1"/>
        <d v="2019-08-14T00:00:00" u="1"/>
        <d v="2019-09-10T00:00:00" u="1"/>
        <d v="2019-08-16T00:00:00" u="1"/>
        <d v="2019-09-12T00:00:00" u="1"/>
        <d v="2019-08-18T00:00:00" u="1"/>
        <d v="2019-09-14T00:00:00" u="1"/>
        <d v="2019-08-20T00:00:00" u="1"/>
        <d v="2019-09-16T00:00:00" u="1"/>
        <d v="2019-08-22T00:00:00" u="1"/>
        <d v="2019-09-18T00:00:00" u="1"/>
        <d v="2019-08-24T00:00:00" u="1"/>
        <d v="2019-09-20T00:00:00" u="1"/>
        <d v="2019-08-26T00:00:00" u="1"/>
        <d v="2019-09-22T00:00:00" u="1"/>
        <d v="2019-08-28T00:00:00" u="1"/>
        <d v="2019-08-30T00:00:00" u="1"/>
        <d v="1899-12-31T12:00:00" u="1"/>
        <d v="2019-08-01T00:00:00" u="1"/>
        <d v="2019-08-03T00:00:00" u="1"/>
        <d v="2019-08-05T00:00:00" u="1"/>
        <d v="2019-09-01T00:00:00" u="1"/>
        <d v="2019-08-07T00:00:00" u="1"/>
        <d v="2019-09-03T00:00:00" u="1"/>
        <d v="2019-08-09T00:00:00" u="1"/>
        <d v="2019-09-05T00:00:00" u="1"/>
        <d v="2019-08-11T00:00:00" u="1"/>
        <d v="2019-09-07T00:00:00" u="1"/>
        <d v="2019-08-13T00:00:00" u="1"/>
        <d v="2019-09-09T00:00:00" u="1"/>
        <d v="2019-08-15T00:00:00" u="1"/>
        <d v="2019-09-11T00:00:00" u="1"/>
        <d v="2019-08-17T00:00:00" u="1"/>
        <d v="2019-09-13T00:00:00" u="1"/>
        <d v="2019-08-19T00:00:00" u="1"/>
        <d v="2019-09-15T00:00:00" u="1"/>
        <d v="2019-08-21T00:00:00" u="1"/>
        <d v="2019-09-17T00:00:00" u="1"/>
        <d v="2019-08-23T00:00:00" u="1"/>
        <d v="2019-09-19T00:00:00" u="1"/>
        <d v="2019-08-25T00:00:00" u="1"/>
        <d v="2019-09-21T00:00:00" u="1"/>
        <d v="2019-08-27T00:00:00" u="1"/>
        <d v="2019-09-23T00:00:00" u="1"/>
        <d v="2019-08-29T00:00:00" u="1"/>
        <d v="2019-08-31T00:00:00" u="1"/>
      </sharedItems>
    </cacheField>
    <cacheField name="요일" uniqueList="1" numFmtId="0" sqlType="0" hierarchy="0" level="0" databaseField="1">
      <sharedItems count="8" containsBlank="1">
        <s v="목"/>
        <s v="수"/>
        <s v="금"/>
        <s v="월"/>
        <s v="화"/>
        <s v="토"/>
        <s v="일"/>
        <m/>
      </sharedItems>
    </cacheField>
    <cacheField name="미디어" uniqueList="1" numFmtId="0" sqlType="0" hierarchy="0" level="0" databaseField="1">
      <sharedItems count="0" containsBlank="1"/>
    </cacheField>
    <cacheField name="상품1" uniqueList="1" numFmtId="0" sqlType="0" hierarchy="0" level="0" databaseField="1">
      <sharedItems count="40" containsBlank="1" containsInteger="1" containsMixedTypes="1" containsNumber="1" minValue="0" maxValue="0">
        <s v="토너"/>
        <s v="머드크림마스크"/>
        <s v="앰플 사전 체험단"/>
        <s v="브랜드"/>
        <s v="마스크팩"/>
        <s v="앰플"/>
        <s v="선크림"/>
        <s v="토너패드"/>
        <s v="토너로션"/>
        <s v="머크마"/>
        <m/>
        <s v="크림"/>
        <s v="인터뷰모집"/>
        <s v="랄라블라"/>
        <s v="고양이모래품평단"/>
        <s v="고양이모래"/>
        <n v="0"/>
        <s v="패드"/>
        <s v="화장솜"/>
        <s v="클렌징폼"/>
        <s v="토너 기획세트"/>
        <s v="토너+머드크림세트"/>
        <s v="수딩크림"/>
        <s v="클렌징폼 기획세트"/>
        <s v="앰플 기획세트"/>
        <s v="어성초진정패키지"/>
        <s v="수딩크림 증정기획"/>
        <s v="토너 증정기획"/>
        <s v="대용량 기획세트"/>
        <s v="여름 한정 진정세트"/>
        <s v="로션"/>
        <s v="클리어 패드"/>
        <s v="토너+패드 세트"/>
        <s v="바디워시"/>
        <s v="수분 보충 세트"/>
        <s v="크림마스크"/>
        <s v="카밍크림"/>
        <s v="토너로션 기획세트"/>
        <s v="패드 기획세트"/>
        <s v="수딩 크림"/>
      </sharedItems>
    </cacheField>
    <cacheField name="채널" uniqueList="1" numFmtId="0" sqlType="0" hierarchy="0" level="0" databaseField="1">
      <sharedItems count="38" containsBlank="1">
        <m/>
        <s v="W컨셉"/>
        <s v="카페24"/>
        <s v="아누아 CS"/>
        <s v="큐텐"/>
        <s v="글로우데이즈 시코르"/>
        <s v="랄라블라"/>
        <s v="스타일쉐어"/>
        <s v="현대면세점"/>
        <s v="화해"/>
        <s v="큐텐재팬"/>
        <s v="쇼피필리핀"/>
        <s v="쇼피태국"/>
        <s v="큐텐싱가폴"/>
        <s v="쇼피말레이시아"/>
        <s v="라자다싱가폴"/>
        <s v="쇼피싱가폴"/>
        <s v="쇼피인도네시아"/>
        <s v="쇼피대만"/>
        <s v="굿닥"/>
        <s v="AD_페이스북" u="1"/>
        <s v="쿠팡" u="1"/>
        <s v="쇼피 필리핀" u="1"/>
        <s v="CJ몰" u="1"/>
        <s v="위메프(2.0)" u="1"/>
        <s v="롯데홈쇼핑" u="1"/>
        <s v="마켓컬리" u="1"/>
        <s v="위메프" u="1"/>
        <s v="홈페이지" u="1"/>
        <s v="쇼피 태국" u="1"/>
        <s v="N스토어" u="1"/>
        <s v="프로젝트21 스토어팜" u="1"/>
        <s v="펫프렌즈" u="1"/>
        <s v="프로젝트21 CS" u="1"/>
        <s v="텐바이텐" u="1"/>
        <s v="롯데아이몰(신)" u="1"/>
        <s v="프로젝트21 홈페이지" u="1"/>
        <s v="CJ" u="1"/>
      </sharedItems>
    </cacheField>
    <cacheField name="상품2" uniqueList="1" numFmtId="0" sqlType="0" hierarchy="0" level="0" databaseField="1">
      <sharedItems count="322" containsBlank="1">
        <m/>
        <s v="테스트"/>
        <s v="테스트-장문"/>
        <s v="당첨"/>
        <s v="비당첨"/>
        <s v="블로그 작성 유도"/>
        <s v="설문지 전달"/>
        <s v="당첨자 안내(URL누락)"/>
        <s v="사용방법팁"/>
        <s v="리마인드"/>
        <s v="리마인드(테스트)"/>
        <s v="마지막날 리마인드"/>
        <s v="재구매의사 테스트"/>
        <s v="재구매의사"/>
        <s v="키워드 발굴"/>
        <s v="250ml"/>
        <s v="250ml 2set"/>
        <s v="500ml"/>
        <s v="머드크림마스크 100ml"/>
        <s v="스킨팩 화장솜 60P"/>
        <s v="40ml"/>
        <s v="머드크림마스크 100ml 2set"/>
        <s v="클렌징폼 120ml"/>
        <s v="클렌징폼 120ml 2set"/>
        <s v="클렌징폼 120ml 3set"/>
        <s v="토너 기획세트"/>
        <s v="마스크팩 1매"/>
        <s v="마스크팩 10매"/>
        <s v="앰플 30ml"/>
        <s v="수딩크림 100ml"/>
        <s v="클렌징폼 기획세트"/>
        <s v="앰플 기획세트"/>
        <s v="[플친 단독 30% off] 어성초 78 수딩 크림"/>
        <s v="[플친 단독 30% off] 어성초 80 수분 진정 앰플"/>
        <s v="어성초 진정패키지세트"/>
        <s v="수딩크림 증정기획"/>
        <s v="토너 증정기획"/>
        <s v="선크림 50ml"/>
        <s v="클렌징폼 120ml(선크림할인)"/>
        <s v="대용량 기획세트"/>
        <s v="여름 한정 진정세트"/>
        <s v="여름 한정 진정세트 (대용량)"/>
        <s v="선크림 50ml  2set"/>
        <s v="[200618-22] 250ml 2set"/>
        <s v="[200618-22] 250ml (화장솜 증정)"/>
        <s v="[200618-22] 앰플 30ml"/>
        <s v="[200618-22] 선크림 50ml"/>
        <s v="[200618-22] 마스크팩 3매"/>
        <s v="[200618-22] 클렌징폼 120ml"/>
        <s v="선크림=선크림 50ml"/>
        <s v="클렌징폼=클렌징폼 120ml"/>
        <s v="토너=250ml"/>
        <s v="수딩크림=수딩크림 100ml"/>
        <s v="앰플=앰플 30ml"/>
        <s v="200726=250ml"/>
        <s v="200726=수딩크림 100ml"/>
        <s v="200726=앰플 30ml"/>
        <s v="200726=250ml 2set"/>
        <s v="200726=머드크림마스크 100ml"/>
        <s v="200726=선크림 50ml"/>
        <s v="200728=250ml = 화장솜 60P"/>
        <s v="마스크팩=마스크팩 1매"/>
        <s v="마스크팩=마스크팩 10매"/>
        <s v="머드크림마스크=머드크림마스크 100ml"/>
        <s v="200726=500ml"/>
        <s v="200728=500ml = 화장솜 60P X 2"/>
        <s v="마스크 5+1 기획세트"/>
        <s v="200726=250ml = 화장솜 60P"/>
        <s v="200812=250ml"/>
        <s v="앰플 30ml  2set"/>
        <s v="200812=수딩크림 100ml"/>
        <s v="200812=머드크림마스크 100ml"/>
        <s v="200812=선크림 50ml"/>
        <s v="[재구매전용특가] 250ml"/>
        <s v="[재구매전용특가] 250ml 2set"/>
        <s v="200820=250ml"/>
        <s v="200821=250ml"/>
        <s v="200820=마스크팩 10매"/>
        <s v="40ml(증정)"/>
        <s v="200820=수딩크림 100ml"/>
        <s v="200820=선크림 50ml"/>
        <s v="200831=250ml"/>
        <s v="200831=앰플 30ml"/>
        <s v="200831=250ml = 화장솜 60P X 2"/>
        <s v="200820=앰플 30ml"/>
        <s v="200831=500ml"/>
        <s v="200831=250ml = 화장솜 60P"/>
        <s v="로션 200ml"/>
        <s v="어성초 클리어패드 70P"/>
        <s v="[플친단독할인] 어성초 77 클리어 패드 1개-29% off"/>
        <s v="[플친단독할인] 어성초 77 클리어 패드 2개-30% off"/>
        <s v="[플친단독할인] 좁쌀 진정 세트 토너+클리어 패드-30% off"/>
        <s v="바디워시 1개 -30% off"/>
        <s v="바디워시 2개 -35% off (무료배송)"/>
        <s v="바디워시 500ml"/>
        <s v="어성초 77 클리어 패드 1개-20% off"/>
        <s v="어성초 77 클리어 패드 2개-30% off"/>
        <s v="좁쌀 진정 세트 토너+클리어 패드-30% off"/>
        <s v="어성초 77 토너 250ml + 어성초 70 로션 200ml -30%"/>
        <s v="어성초 70 데일리 릴리프 로션 1개 -20% off"/>
        <s v="어성초 70 데일리 릴리프 로션 2개 -30% off"/>
        <s v="200820=500ml"/>
        <s v="200820=클렌징폼 120ml"/>
        <s v="아누아 어성초77 클리어 패드"/>
        <s v="아누아 어성초70 로션 200ml"/>
        <s v="[20/09/28 부터] 어성초 77 토너 250ml + 어성초 70 로션 200ml -30%"/>
        <s v="아누아 어성초 아크네 바디워시 500ml"/>
        <s v="어성초 크림마스크 나이트 솔루션 10매"/>
        <s v="아누아 어성초 크림 마스크"/>
        <s v="_x0009_어성초 70 인텐스 카밍 크림 50ml"/>
        <s v="[플친 단독 (11/16-11/20)] 크림(필수)=어성초 70 인텐스 카밍 크림 1개-20% off"/>
        <s v="[플친 단독 (11/16-11/20)] 크림(필수)=어성초 70 인텐스 카밍 크림 2개-30% off (무료배송)"/>
        <s v="[플친 단독 (11/16-11/20)] 크림마스크팩(선택)=크림마스크팩 1장-50% off"/>
        <s v="크림=어성초 토너 250ml + 카밍 크림 50ml (-30%)"/>
        <s v="크림=어성초 70 인텐스 카밍 크림 2개 (-30%)"/>
        <s v="옵션=어성초 크림마스크 나이트 솔루션 1장"/>
        <s v="크림=어성초 70 인텐스 카밍 크림 1개 (-20%)"/>
        <s v="옵션=어성초 크림마스크 나이트 솔루션 10장"/>
        <s v="아누아 어성초70 크림 50ml"/>
        <s v="아누아 어성초77 수딩 토너&amp;로션 기획세트"/>
        <s v="아누아 어성초77 클리어 패드 기획세트"/>
        <s v="아누아 어성초80 앰플 기획세트 (NEW)"/>
        <s v="어성초 크림마스크 나이트 솔루션 1매"/>
        <s v="어성초 77토너 (2 SET) HEARTLEAF 77% SOOTHING TONER 250ml250ml 2set"/>
        <s v="어성초 77토너 HEARTLEAF 77% SOOTHING TONER 250ml250ml"/>
        <s v="어성초 77 수딩 토너화장솜(선택)=촉촉 스킨팩 화장솜"/>
        <s v="5 제로 무기자차 선크림옵션=5제로 무기자차 선크림 1개-20% off"/>
        <s v="5 제로 무기자차 선크림옵션=5제로 무기자차 선크림 2개-30% off (무료배송)"/>
        <s v="[수분 보충 세트] 어성초 77 토너 + 어성초 70 로션옵션=어성초 77 토너 250ml + 어성초 70 로션 200ml -30%"/>
        <s v="[어성초 진정 패키지 세트] 대용량 토너 + 앰플 + 수딩 크림 + 마스크팩 10장"/>
        <s v="대용량 어성초 77 수딩 토너 500ml"/>
        <s v="대용량 어성초 77 토너 500ml"/>
        <s v="어성초 70 데일리 릴리프 로션로션=어성초 70 데일리 릴리프 로션 1개 -20% off"/>
        <s v="어성초 70 데일리 릴리프 로션로션=어성초 70 데일리 릴리프 로션 2개 -30% off"/>
        <s v="어성초 70 데일리 릴리프 로션로션=어성초 77토너 + 어성초 70 로션 수분 보충 세트 -30% off"/>
        <s v="어성초 70 머드 크림 마스크옵션=어성초 70 머드 크림 마스크-20% off"/>
        <s v="어성초 70 인텐스 카밍 크림크림=어성초 70 인텐스 카밍 크림 1개 (-20%)"/>
        <s v="어성초 70 인텐스 카밍 크림크림=어성초 토너 250ml + 카밍 크림 50ml (-30%)"/>
        <s v="어성초 77 수딩 토너토너(필수)=어성초 77 토너 1개-20% off"/>
        <s v="어성초 77 수딩 토너토너(필수)=어성초 77 토너 2개-30% off (무료배송)"/>
        <s v="어성초 77 수딩 토너토너(필수)=어성초77토너1개 + 어성초77패드1개 -30% off (무료배송)"/>
        <s v="어성초 77 수딩 토너토너(필수)=(대용량) 어성초 77 토너 500ml (무료배송)"/>
        <s v="어성초 77 진정 마스크옵션=어성초 77 진정 마스크팩 1장"/>
        <s v="어성초 77 진정 마스크옵션=어성초 77 진정 마스크팩 10장-50% off"/>
        <s v="어성초 77 진정 마스크"/>
        <s v="어성초 77 클리어 패드옵션=어성초 77 클리어 패드 1개-20% off"/>
        <s v="어성초 77 클리어 패드옵션=어성초 77 클리어 패드 2개-30% off (무료배송)"/>
        <s v="어성초 77 클리어 패드옵션=어성초77토너1개+어성초77패드1개-30% off (무료배송)"/>
        <s v="어성초 77 토너"/>
        <s v="어성초 77 토너토너(필수)=어성초 77 토너 1개-20% off"/>
        <s v="어성초 78 수딩 크림"/>
        <s v="어성초 80 수분 진정 앰플앰플=어성초 80 앰플 1개-15%off"/>
        <s v="어성초 80 수분 진정 앰플앰플=어성초 80 앰플 2개-27%off (무료배송)"/>
        <s v="어성초 80 수분 진정 앰플"/>
        <s v="어성초 80 수분 진정 앰플옵션=어성초 80 앰플 1개 - 15%off"/>
        <s v="어성초 아크네 바디워시옵션=어성초 아크네 바디워시 1개 -30% off"/>
        <s v="어성초 아크네 바디워시옵션=어성초 아크네 바디워시 2개 -35% off (무료배송)"/>
        <s v="어성초 약산성 클렌징폼클렌징폼=어성초 약산성 클렌징폼 1개 -19%off"/>
        <s v="어성초 약산성 클렌징폼클렌징폼=어성초 약산성 클렌징폼 2개 -25%off"/>
        <s v="어성초 약산성 클렌징폼클렌징폼=어성초 약산성 클렌징폼 3개 -31%off (무료배송)"/>
        <s v="어성초 크림마스크 나이트 솔루션옵션=어성초 크림마스크 나이트 솔루션 10장 (-50%)"/>
        <s v="촉촉 스킨팩 화장솜"/>
        <s v="어성초 77 토너 250ml어성초 77 토너 250ml"/>
        <s v="아누아 어성초 77 토너 250ml"/>
        <s v="어성초 77 토너 250ml"/>
        <s v="어성초 70 머드 크림 마스크옵션=어성초 70 머드 크림 마스크 2개-30% off (무료배송)"/>
        <s v="어성초 77 토너화장솜(선택)=촉촉 스킨팩 화장솜"/>
        <s v="어성초 77 클리어 패드 70매어성초 77 클리어 패드 70매"/>
        <s v="아누아 어성초 77 수딩 토너토너(필수)=어성초 77 토너 1개-20% off"/>
        <s v="어성초 77 토너토너(필수)=어성초77토너1개 + 어성초77패드1개 -30% off (무료배송)"/>
        <s v="어성초 크림마스크 나이트 솔루션옵션=어성초 크림마스크 나이트 솔루션 1장"/>
        <s v="어성초 70 데일리 릴리프 로션 200ml어성초 70 데일리 릴리프 로션 200ml"/>
        <s v="5제로 무기자차 선크림 50ml"/>
        <s v="어성초 70 인텐스 카밍 크림 50ml"/>
        <s v="어성초 77 토너토너(필수)=어성초 77 토너 2개-30% off (무료배송)"/>
        <s v="어성초 77 패드옵션=어성초 77 클리어 패드 2개-30% off (무료배송)"/>
        <s v="어성초 70 인텐스 카밍 크림크림=어성초 70 인텐스 카밍 크림 2개 (-30%)"/>
        <s v="어성초 80 수분 진정 앰플 30ml어성초 80 수분 진정 앰플 30ml"/>
        <s v="아누아 어성초 77 수딩 토너토너(필수)=어성초 77 토너 2개-30% off (무료배송)"/>
        <s v="아누아 어성초 77 수딩 토너화장솜(선택)=촉촉 스킨팩 화장솜"/>
        <s v="아누아 어성초 77 수딩 토너토너(필수)=어성초77토너1개 + 어성초77패드1개 -30% off (무료배송)"/>
        <s v="어성초 약산성 클렌징폼"/>
        <s v="어성초 80 앰플 30ml"/>
        <s v="어성초 70 머드 크림 마스크"/>
        <s v="어성초 77 포어 클리어 패드옵션=어성초 77 클리어 패드 2개-30% off (무료배송)"/>
        <s v="어성초 77 포어 클리어 패드옵션=어성초77토너1개+어성초77패드1개-30% off (무료배송)"/>
        <s v="어성초 77% 패드옵션=어성초 77 클리어 패드 1개-20% off"/>
        <s v="어성초 77% 패드옵션=어성초 77 클리어 패드 2개-30% off (무료배송)"/>
        <s v="어성초 77% 패드옵션=어성초77토너1개+어성초77패드1개-30% off (무료배송)"/>
        <s v="어성초 77 포어 클리어 패드옵션=어성초 77 클리어 패드 1개-20% off"/>
        <s v="어성초 77 토너 500ml"/>
        <s v="어성초 77 마스크팩 10매"/>
        <s v="아누아 어성초 77 클리어 패드옵션=어성초 77 클리어 패드 2개-30% off (무료배송)"/>
        <s v="[연휴특가]아누아 어성초 77 토너 250ml"/>
        <s v="어성초 77 수딩 토너 (클리어패드 세트 구매시 1/11 순차발송 예정)토너(필수)=어성초 77 토너 1개-20% off"/>
        <s v="어성초 77 수딩 토너 (클리어패드 세트 구매시 1/11 순차발송 예정)토너(필수)=어성초 77 토너 2개-30% off (무료배송)"/>
        <s v="어성초 77 수딩 토너 (클리어패드 세트 구매시 1/11 순차발송 예정)토너(필수)=어성초77토너1개 + 어성초77패드1개 -30% off (무료배송)"/>
        <s v="어성초 77 수딩 토너 (클리어패드 세트 구매시 1/11 순차발송 예정)화장솜(선택)=촉촉 스킨팩 화장솜"/>
        <s v="어성초 77 클리어 패드 (1/11 순차발송 예정)옵션=어성초 77 클리어 패드 1개-20% off"/>
        <s v="어성초 77 클리어 패드 (1/11 순차발송 예정)옵션=어성초 77 클리어 패드 2개-30% off (무료배송)"/>
        <s v="어성초 77 클리어 패드 (1/11 순차발송 예정)옵션=어성초77토너1개+어성초77패드1개-30% off (무료배송)"/>
        <s v="어성초 77 포어 클리어 패드 (1/11 순차발송 예정)옵션=어성초 77 클리어 패드 1개-20% off"/>
        <s v="어성초 77 포어 클리어 패드 (1/11 순차발송 예정)옵션=어성초 77 클리어 패드 2개-30% off (무료배송)"/>
        <s v="어성초 77 포어 클리어 패드 (1/11 순차발송 예정)옵션=어성초77토너1개+어성초77패드1개-30% off (무료배송)"/>
        <s v="어성초 77% 패드 (1/11 순차발송 예정)옵션=어성초 77 클리어 패드 1개-20% off"/>
        <s v="어성초 77% 패드 (1/11 순차발송 예정)옵션=어성초 77 클리어 패드 2개-30% off (무료배송)"/>
        <s v="어성초 77% 패드 (1/11 순차발송 예정)옵션=어성초77토너1개+어성초77패드1개-30% off (무료배송)"/>
        <s v="청귤 비타 잡티 마스크옵션=청귤 비타 잡티 마스크 1장"/>
        <s v="청귤 비타 잡티 마스크옵션=청귤 비타 잡티 마스크 10장(50% off)"/>
        <s v="어성초 80 수분 진정 앰플옵션=어성초 80 앰플 2개 - 27%off (무료배송)"/>
        <s v="어성초 클리어패드 70P_CS"/>
        <s v="어성초 77 수딩 토너 (클리어패드 세트 구매시 1/11 순차발송 예정)옵션=어성초 77 토너 1개-20% off"/>
        <s v="어성초 77 수딩 토너 (클리어패드 세트 구매시 1/11 순차발송 예정)옵션=어성초 77 토너 2개-30% off (무료배송)"/>
        <s v="어성초 77 수딩 토너 (클리어패드 세트 구매시 1/11 순차발송 예정)옵션=어성초 77토너1개 + 어성초77패드1개 -30% off (무료배송)"/>
        <s v="어성초 77 클리어 패드 (1/11 순차발송 예정)옵션=어성초 77 클리어 패드 3개-35% off (무료배송)"/>
        <s v="어성초 77 포어 클리어 패드 (1/11 순차발송 예정)옵션=어성초 77 클리어 패드 3개-35% off (무료배송)"/>
        <s v="어성초 77% 패드 (1/11 순차발송 예정)옵션=어성초 77 클리어 패드 3개-35% off (무료배송)"/>
        <s v="어성초 클렌징폼 120ml"/>
        <s v="어성초 77 수딩 토너옵션=어성초 77 토너 1개-20% off"/>
        <s v="어성초 77 수딩 토너옵션=어성초 77 토너 2개-30% off (무료배송)"/>
        <s v="어성초 77 수딩 토너옵션=어성초 77토너1개 + 어성초77패드1개 -30% off (무료배송)"/>
        <s v="어성초 77 클리어 패드옵션=어성초 77 클리어 패드 3개-35% off (무료배송)"/>
        <s v="어성초 77% 패드옵션=어성초 77 클리어 패드 3개-35% off (무료배송)"/>
        <s v="어성초 77 포어 클리어 패드옵션=어성초 77 클리어 패드 3개-35% off (무료배송)"/>
        <s v="대용량 어성초 77 수딩 토너 500ml옵션=대용량 어성초 77 토너 1개 - 27% OFF"/>
        <s v="대용량 어성초 77 수딩 토너 500ml화장솜(선택)=촉촉 스킨팩 화장솜"/>
        <s v="어성초 78 수딩 크림 100ml어성초 78 수딩 크림 100ml"/>
        <s v="[01/27 순차발송] 어성초 77 클리어 패드옵션=어성초 77 클리어 패드 1개-20% off"/>
        <s v="[01/27 순차발송] 어성초 77 클리어 패드옵션=어성초 77 클리어 패드 2개-30% off (무료배송)"/>
        <s v="[01/27 순차발송] 어성초 77 클리어 패드옵션=어성초 77 클리어 패드 2+1 EVENT (무료배송)"/>
        <s v="[01/27 순차발송] 어성초 77 클리어 패드옵션=어성초77토너1개+어성초77패드1개-30% off (무료배송)"/>
        <s v="[01/27 순차발송] 어성초 77 포어 클리어 패드옵션=어성초 77 클리어 패드 1개-20% off"/>
        <s v="[01/27 순차발송] 어성초 77 포어 클리어 패드옵션=어성초 77 클리어 패드 2개-30% off (무료배송)"/>
        <s v="[01/27 순차발송] 어성초 77 포어 클리어 패드옵션=어성초 77 클리어 패드 2+1 EVENT (무료배송)"/>
        <s v="[01/27 순차발송] 어성초 77 포어 클리어 패드옵션=어성초77토너1개+어성초77패드1개-30% off (무료배송)"/>
        <s v="[01/27 순차발송] 어성초 77% 패드옵션=어성초 77 클리어 패드 1개-20% off"/>
        <s v="[01/27 순차발송] 어성초 77% 패드옵션=어성초 77 클리어 패드 2개-30% off (무료배송)"/>
        <s v="[01/27 순차발송] 어성초 77% 패드옵션=어성초 77 클리어 패드 2+1 EVENT (무료배송)"/>
        <s v="[01/27 순차발송] 어성초 77% 패드옵션=어성초77토너1개+어성초77패드1개-30% off (무료배송)"/>
        <s v="어성초 77 수딩 토너옵션="/>
        <s v="어성초 77 수딩 토너옵션=BEST어성초 77 토너 2개-30% off (무료배송)"/>
        <s v="청귤 비타 잡티 마스크옵션=청귤 비타 잡티 마스크 10장 (50% off)"/>
        <s v="자작나무 수분 마스크옵션=자작나무 수분 마스크 10장 (50% off)"/>
        <s v="자작나무 수분 마스크옵션=자작나무 수분 마스크 1장"/>
        <s v="어성초 아크네 바디워시 500ml어성초 아크네 바디워시 500ml"/>
        <s v="어성초 클리어패드 2P"/>
        <s v="[플친단독] 어성초 80 수분 진정 앰플옵션=어성초 80 앰플 1개 - 28%off"/>
        <s v="[플친단독] 어성초 80 수분 진정 앰플옵션=어성초 80 앰플 2+1 EVENT (무료배송)"/>
        <s v="5 제로 무기자차 선크림 50ml5 제로 무기자차 선크림 50ml"/>
        <s v="어성초 77 클리어 패드옵션=어성초 77 클리어 패드 2+1 EVENT (무료배송)"/>
        <s v="어성초 77% 수딩 토너토너(필수)=어성초 77 토너 1개-20% off"/>
        <s v="어성초 77% 수딩 토너토너(필수)=어성초 77 토너 2개-30% off (무료배송)"/>
        <s v="어성초 77% 수딩 토너화장솜(선택)=촉촉 스킨팩 화장솜"/>
        <s v="어성초 77 포어 클리어 패드옵션=어성초 77 클리어 패드 2+1 EVENT (무료배송)"/>
        <s v="어성초 77% 수딩 토너토너(필수)=어성초77토너1개 + 어성초77패드1개 -30% off (무료배송)"/>
        <s v="어성초 77% 패드옵션=어성초 77 클리어 패드 2+1 EVENT (무료배송)"/>
        <s v="어성초 77 토너 350ml"/>
        <s v="어성초 77 진정 마스크 25ml 1매/10매1매어성초 77 진정 마스크 25ml 1매/10매1매"/>
        <s v="어성초 77 진정 토너옵션=어성초 77 토너 1개-20% off"/>
        <s v="어성초 77 진정 토너옵션=BEST어성초 77 토너 2개-30% off (무료배송)"/>
        <s v="어성초 77 진정 토너옵션=어성초 77토너1개 + 어성초77패드1개 -30% off (무료배송)"/>
        <s v="어성초 77 진정 토너화장솜(선택)=촉촉 스킨팩 화장솜"/>
        <s v="어성초 70 머드크림 마스크 100ml어성초 70 머드크림 마스크 100ml"/>
        <s v="어성초 약산성 클렌징폼 120ml어성초 약산성 클렌징폼 120ml"/>
        <s v="어성초 70 로션 200ml"/>
        <s v="대용량 어성초 77 토너 500ml옵션=대용량 어성초 77 토너 1개 - 27% OFF"/>
        <s v="대용량 어성초 77 토너 500ml화장솜(선택)=촉촉 스킨팩 화장솜"/>
        <s v="어성초 머드 크림 마스크 100ml"/>
        <s v="실리콘 호스 (3p)" u="1"/>
        <s v="토너" u="1"/>
        <s v="눕눕백(중형)_네이비(DN)" u="1"/>
        <s v="선인장정수기 젠핑크" u="1"/>
        <s v="[200618~22] 클렌징폼 120ml" u="1"/>
        <s v="선인장정수기 젠민트" u="1"/>
        <s v="리얼스틱_6종세트" u="1"/>
        <s v="리얼스틱_4종세트" u="1"/>
        <s v="리얼스틱_조선토종닭" u="1"/>
        <s v="눕눕백_패드(중형)_인견" u="1"/>
        <s v="정수 필터 (3p)" u="1"/>
        <s v="눕눕백(대형)_네이비(DN)" u="1"/>
        <s v="눕눕백_패드(중형)_스크래쳐" u="1"/>
        <s v="수핑크림=수딩크림 100ml" u="1"/>
        <s v="100ml" u="1"/>
        <s v="리얼스틱_오로라연어_6팩" u="1"/>
        <s v="눕눕백_패드(대형)_방수" u="1"/>
        <s v="드라이매트" u="1"/>
        <s v="[200618~22] 마스크팩 3매" u="1"/>
        <s v="가이드스틱" u="1"/>
        <s v="특수요청건(배송주의사항에 상품기입)" u="1"/>
        <s v="눕눕백_패드(중형)_극세사" u="1"/>
        <s v="리얼스틱_서호주청정양_6팩" u="1"/>
        <s v="리얼스틱_서호주청정양" u="1"/>
        <s v="리얼스틱_맛보기샘플(6종)" u="1"/>
        <s v="250ml (화장솜 증정)" u="1"/>
        <s v="[200618~22] 250ml 2set" u="1"/>
        <s v="리얼스틱_북태평양 눈다랑어" u="1"/>
        <s v="리얼스틱_조선토종닭_6팩" u="1"/>
        <s v="눕눕백_패드(대형)_인견" u="1"/>
        <s v="[200618~22] 선크림 50ml" u="1"/>
        <s v="[200618~22] 250ml (화장솜 증정)" u="1"/>
        <s v="리얼스틱_북태평양눈다랑어_6팩" u="1"/>
        <s v="눕눕백(중형)_그레이(LG)" u="1"/>
        <s v="눕눕백_패드(대형)_스크래쳐" u="1"/>
        <s v="[200618-22] 수딩크림 100ml" u="1"/>
        <s v="수중펌프 (white)" u="1"/>
        <s v="정수필터 &amp; 폼필터 세트 (30% 할인)" u="1"/>
        <s v="리얼스틱_오로라연어" u="1"/>
        <s v="리얼스틱_뉴질랜드참돔_6팩" u="1"/>
        <s v="눕눕백_패드(중형)_방수" u="1"/>
        <s v="폼 필터 (1p)" u="1"/>
        <s v="[200618~22] 앰플 30ml" u="1"/>
        <s v="리얼스틱_6종세트x2" u="1"/>
        <s v="리얼스틱_뉴질랜드참돔" u="1"/>
        <s v="폼 필터 (3p)" u="1"/>
        <s v="워시오프팩 100ml" u="1"/>
        <s v="리얼스틱_지리산우리땅오리" u="1"/>
        <s v="_x0009_어성초 클리어패드 70P" u="1"/>
        <s v="눕눕백(대형)_그레이(LG)" u="1"/>
        <s v="[플친 단독 30% off][무료배송] 어성초 앰플 + 수딩 크림 세트" u="1"/>
        <s v="실리콘 호스 (1p)" u="1"/>
        <s v="리얼스틱_지리산우리땅오리_6팩" u="1"/>
        <s v="눕눕백_패드(대형)_극세사" u="1"/>
      </sharedItems>
    </cacheField>
    <cacheField name="구분(수수료)" uniqueList="1" numFmtId="0" sqlType="0" hierarchy="0" level="0" databaseField="1">
      <sharedItems count="0" containsBlank="1" containsInteger="1" containsNumber="1" containsString="0" minValue="190801" maxValue="200801"/>
    </cacheField>
    <cacheField name="구분(원가)" uniqueList="1" numFmtId="0" sqlType="0" hierarchy="0" level="0" databaseField="1">
      <sharedItems count="0" containsBlank="1" containsInteger="1" containsNumber="1" containsString="0" minValue="190801" maxValue="200801"/>
    </cacheField>
    <cacheField name="광고비(VAT미포함)" uniqueList="1" numFmtId="0" sqlType="0" hierarchy="0" level="0" databaseField="1">
      <sharedItems count="0" containsBlank="1" containsNumber="1" containsString="0" minValue="-4260" maxValue="10743636.36363636"/>
    </cacheField>
    <cacheField name="판매수량" uniqueList="1" numFmtId="0" sqlType="0" hierarchy="0" level="0" databaseField="1">
      <sharedItems count="0" containsBlank="1" containsInteger="1" containsNumber="1" containsString="0" minValue="0" maxValue="1584"/>
    </cacheField>
    <cacheField name="구분(판매가)" uniqueList="1" numFmtId="0" sqlType="0" hierarchy="0" level="0" databaseField="1">
      <sharedItems count="0" containsBlank="1" containsInteger="1" containsNumber="1" containsString="0" minValue="190801" maxValue="201208"/>
    </cacheField>
    <cacheField name="판매액" uniqueList="1" numFmtId="0" sqlType="0" hierarchy="0" level="0" databaseField="1">
      <sharedItems count="0" containsBlank="1" containsInteger="1" containsNumber="1" containsString="0" minValue="0" maxValue="16561446"/>
    </cacheField>
  </cacheFields>
</pivotCacheDefinition>
</file>

<file path=xl/pivotCache/pivotCacheDefinition2.xml><?xml version="1.0" encoding="utf-8"?>
<pivotCacheDefinition xmlns:r="http://schemas.openxmlformats.org/officeDocument/2006/relationships" xmlns="http://schemas.openxmlformats.org/spreadsheetml/2006/main" refreshedBy="seyun lee" refreshedDate="44237.49993460648" createdVersion="6" refreshedVersion="6" minRefreshableVersion="3" recordCount="11690" r:id="rId1">
  <cacheSource type="worksheet">
    <worksheetSource ref="B1:P11692" sheet="RD"/>
  </cacheSource>
  <cacheFields count="15">
    <cacheField name="일자" uniqueList="1" numFmtId="0" sqlType="0" hierarchy="0" level="0" databaseField="1">
      <sharedItems count="505" containsBlank="1" containsDate="1" containsNonDate="0" containsString="0" minDate="1899-12-31T12:00:00" maxDate="2021-02-10T00:00:00">
        <d v="2019-10-24T00:00:00"/>
        <d v="2019-10-30T00:00:00"/>
        <d v="2019-10-31T00:00:00"/>
        <d v="2019-11-01T00:00:00"/>
        <d v="2019-10-07T00:00:00"/>
        <d v="2019-10-08T00:00:00"/>
        <d v="2019-10-09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5T00:00:00"/>
        <d v="2019-10-26T00:00:00"/>
        <d v="2019-10-27T00:00:00"/>
        <d v="2019-10-28T00:00:00"/>
        <d v="2019-10-29T00:00:00"/>
        <d v="2019-10-01T00:00:00"/>
        <d v="2019-10-02T00:00:00"/>
        <d v="2019-10-03T00:00:00"/>
        <d v="2019-10-04T00:00:00"/>
        <d v="2019-10-05T00:00:00"/>
        <d v="2019-10-06T00:00:00"/>
        <d v="2019-10-10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7-21T00:00:00"/>
        <d v="2020-08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2T00:00:00"/>
        <d v="2020-08-13T00:00:00"/>
        <d v="2020-08-10T00:00:00"/>
        <d v="2020-08-11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9-02T00:00:00"/>
        <d v="2020-08-21T00:00:00"/>
        <d v="2020-08-2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m/>
        <d v="2021-02-09T00:00:00"/>
        <d v="2019-09-26T00:00:00"/>
        <d v="2019-09-27T00:00:00"/>
        <d v="2019-09-28T00:00:00"/>
        <d v="2019-09-29T00:00:00"/>
        <d v="2019-09-30T00:00:00"/>
        <d v="1899-12-31T12:00:00" u="1"/>
      </sharedItems>
    </cacheField>
    <cacheField name="요일" uniqueList="1" numFmtId="0" sqlType="0" hierarchy="0" level="0" databaseField="1">
      <sharedItems count="0" containsBlank="1"/>
    </cacheField>
    <cacheField name="미디어" uniqueList="1" numFmtId="0" sqlType="0" hierarchy="0" level="0" databaseField="1">
      <sharedItems count="0" containsBlank="1"/>
    </cacheField>
    <cacheField name="상품1" uniqueList="1" numFmtId="0" sqlType="0" hierarchy="0" level="0" databaseField="1">
      <sharedItems count="0" containsBlank="1" containsInteger="1" containsMixedTypes="1" containsNumber="1" minValue="0" maxValue="0"/>
    </cacheField>
    <cacheField name="채널" uniqueList="1" numFmtId="0" sqlType="0" hierarchy="0" level="0" databaseField="1">
      <sharedItems count="0" containsBlank="1"/>
    </cacheField>
    <cacheField name="상품2" uniqueList="1" numFmtId="0" sqlType="0" hierarchy="0" level="0" databaseField="1">
      <sharedItems count="0" containsBlank="1"/>
    </cacheField>
    <cacheField name="구분(수수료)" uniqueList="1" numFmtId="0" sqlType="0" hierarchy="0" level="0" databaseField="1">
      <sharedItems count="0" containsBlank="1" containsInteger="1" containsNumber="1" containsString="0" minValue="190801" maxValue="200801"/>
    </cacheField>
    <cacheField name="구분(원가)" uniqueList="1" numFmtId="0" sqlType="0" hierarchy="0" level="0" databaseField="1">
      <sharedItems count="0" containsBlank="1" containsInteger="1" containsNumber="1" containsString="0" minValue="190801" maxValue="200801"/>
    </cacheField>
    <cacheField name="광고비(VAT미포함)" uniqueList="1" numFmtId="0" sqlType="0" hierarchy="0" level="0" databaseField="1">
      <sharedItems count="0" containsBlank="1" containsNumber="1" containsString="0" minValue="-4260" maxValue="10743636.36363636"/>
    </cacheField>
    <cacheField name="판매수량" uniqueList="1" numFmtId="0" sqlType="0" hierarchy="0" level="0" databaseField="1">
      <sharedItems count="0" containsBlank="1" containsInteger="1" containsNumber="1" containsString="0" minValue="1" maxValue="1584"/>
    </cacheField>
    <cacheField name="구분(판매가)" uniqueList="1" numFmtId="0" sqlType="0" hierarchy="0" level="0" databaseField="1">
      <sharedItems count="0" containsBlank="1" containsInteger="1" containsNumber="1" containsString="0" minValue="190801" maxValue="201208"/>
    </cacheField>
    <cacheField name="판매액" uniqueList="1" numFmtId="0" sqlType="0" hierarchy="0" level="0" databaseField="1">
      <sharedItems count="0" containsBlank="1" containsInteger="1" containsNumber="1" containsString="0" minValue="0" maxValue="16561446"/>
    </cacheField>
    <cacheField name="판매액(수수료제외)" uniqueList="1" numFmtId="0" sqlType="0" hierarchy="0" level="0" databaseField="1">
      <sharedItems count="0" containsBlank="1" containsNumber="1" containsString="0" minValue="0" maxValue="16561446"/>
    </cacheField>
    <cacheField name="원가" uniqueList="1" numFmtId="0" sqlType="0" hierarchy="0" level="0" databaseField="1">
      <sharedItems count="0" containsBlank="1" containsInteger="1" containsNumber="1" containsString="0" minValue="0" maxValue="7666400"/>
    </cacheField>
    <cacheField name="판매액(VAT미포함)" uniqueList="1" numFmtId="0" sqlType="0" hierarchy="0" level="0" databaseField="1">
      <sharedItems count="0" containsBlank="1" containsNumber="1" containsString="0" minValue="0" maxValue="15055860"/>
    </cacheField>
  </cacheFields>
</pivotCacheDefinition>
</file>

<file path=xl/pivotCache/pivotCacheRecords1.xml><?xml version="1.0" encoding="utf-8"?>
<pivotCacheRecords xmlns="http://schemas.openxmlformats.org/spreadsheetml/2006/main" count="15078">
  <r>
    <x v="0"/>
    <x v="0"/>
    <s v="카카오광고"/>
    <x v="0"/>
    <x v="0"/>
    <x v="0"/>
    <m/>
    <m/>
    <n v="52249.99999999999"/>
    <m/>
    <m/>
    <m/>
  </r>
  <r>
    <x v="1"/>
    <x v="1"/>
    <s v="카카오광고"/>
    <x v="0"/>
    <x v="0"/>
    <x v="0"/>
    <m/>
    <m/>
    <n v="127120"/>
    <m/>
    <m/>
    <m/>
  </r>
  <r>
    <x v="2"/>
    <x v="0"/>
    <s v="카카오광고"/>
    <x v="0"/>
    <x v="0"/>
    <x v="0"/>
    <m/>
    <m/>
    <n v="101030"/>
    <m/>
    <m/>
    <m/>
  </r>
  <r>
    <x v="3"/>
    <x v="2"/>
    <s v="카카오광고"/>
    <x v="0"/>
    <x v="0"/>
    <x v="0"/>
    <m/>
    <m/>
    <n v="114860"/>
    <m/>
    <m/>
    <m/>
  </r>
  <r>
    <x v="4"/>
    <x v="3"/>
    <s v="네이버 쇼핑검색"/>
    <x v="0"/>
    <x v="0"/>
    <x v="0"/>
    <m/>
    <m/>
    <n v="749.9999999999999"/>
    <m/>
    <m/>
    <m/>
  </r>
  <r>
    <x v="5"/>
    <x v="4"/>
    <s v="네이버 쇼핑검색"/>
    <x v="0"/>
    <x v="0"/>
    <x v="0"/>
    <m/>
    <m/>
    <n v="499.9999999999999"/>
    <m/>
    <m/>
    <m/>
  </r>
  <r>
    <x v="6"/>
    <x v="1"/>
    <s v="네이버 쇼핑검색"/>
    <x v="0"/>
    <x v="0"/>
    <x v="0"/>
    <m/>
    <m/>
    <n v="2560"/>
    <m/>
    <m/>
    <m/>
  </r>
  <r>
    <x v="7"/>
    <x v="2"/>
    <s v="네이버 쇼핑검색"/>
    <x v="0"/>
    <x v="0"/>
    <x v="0"/>
    <m/>
    <m/>
    <n v="4650"/>
    <m/>
    <m/>
    <m/>
  </r>
  <r>
    <x v="8"/>
    <x v="5"/>
    <s v="네이버 쇼핑검색"/>
    <x v="0"/>
    <x v="0"/>
    <x v="0"/>
    <m/>
    <m/>
    <n v="4350"/>
    <m/>
    <m/>
    <m/>
  </r>
  <r>
    <x v="9"/>
    <x v="6"/>
    <s v="네이버 쇼핑검색"/>
    <x v="0"/>
    <x v="0"/>
    <x v="0"/>
    <m/>
    <m/>
    <n v="5400"/>
    <m/>
    <m/>
    <m/>
  </r>
  <r>
    <x v="10"/>
    <x v="3"/>
    <s v="네이버 쇼핑검색"/>
    <x v="0"/>
    <x v="0"/>
    <x v="0"/>
    <m/>
    <m/>
    <n v="4980"/>
    <m/>
    <m/>
    <m/>
  </r>
  <r>
    <x v="11"/>
    <x v="4"/>
    <s v="네이버 쇼핑검색"/>
    <x v="0"/>
    <x v="0"/>
    <x v="0"/>
    <m/>
    <m/>
    <n v="3910"/>
    <m/>
    <m/>
    <m/>
  </r>
  <r>
    <x v="12"/>
    <x v="1"/>
    <s v="네이버 쇼핑검색"/>
    <x v="0"/>
    <x v="0"/>
    <x v="0"/>
    <m/>
    <m/>
    <n v="3060"/>
    <m/>
    <m/>
    <m/>
  </r>
  <r>
    <x v="13"/>
    <x v="0"/>
    <s v="네이버 쇼핑검색"/>
    <x v="0"/>
    <x v="0"/>
    <x v="0"/>
    <m/>
    <m/>
    <n v="3400"/>
    <m/>
    <m/>
    <m/>
  </r>
  <r>
    <x v="14"/>
    <x v="2"/>
    <s v="네이버 쇼핑검색"/>
    <x v="0"/>
    <x v="0"/>
    <x v="0"/>
    <m/>
    <m/>
    <n v="5300"/>
    <m/>
    <m/>
    <m/>
  </r>
  <r>
    <x v="15"/>
    <x v="5"/>
    <s v="네이버 쇼핑검색"/>
    <x v="0"/>
    <x v="0"/>
    <x v="0"/>
    <m/>
    <m/>
    <n v="5280"/>
    <m/>
    <m/>
    <m/>
  </r>
  <r>
    <x v="16"/>
    <x v="6"/>
    <s v="네이버 쇼핑검색"/>
    <x v="0"/>
    <x v="0"/>
    <x v="0"/>
    <m/>
    <m/>
    <n v="6079.999999999999"/>
    <m/>
    <m/>
    <m/>
  </r>
  <r>
    <x v="17"/>
    <x v="3"/>
    <s v="네이버 쇼핑검색"/>
    <x v="0"/>
    <x v="0"/>
    <x v="0"/>
    <m/>
    <m/>
    <n v="3680"/>
    <m/>
    <m/>
    <m/>
  </r>
  <r>
    <x v="18"/>
    <x v="4"/>
    <s v="네이버 쇼핑검색"/>
    <x v="0"/>
    <x v="0"/>
    <x v="0"/>
    <m/>
    <m/>
    <n v="4090"/>
    <m/>
    <m/>
    <m/>
  </r>
  <r>
    <x v="19"/>
    <x v="1"/>
    <s v="네이버 쇼핑검색"/>
    <x v="0"/>
    <x v="0"/>
    <x v="0"/>
    <m/>
    <m/>
    <n v="4240"/>
    <m/>
    <m/>
    <m/>
  </r>
  <r>
    <x v="0"/>
    <x v="0"/>
    <s v="네이버 쇼핑검색"/>
    <x v="0"/>
    <x v="0"/>
    <x v="0"/>
    <m/>
    <m/>
    <n v="3320"/>
    <m/>
    <m/>
    <m/>
  </r>
  <r>
    <x v="20"/>
    <x v="2"/>
    <s v="네이버 쇼핑검색"/>
    <x v="0"/>
    <x v="0"/>
    <x v="0"/>
    <m/>
    <m/>
    <n v="4750"/>
    <m/>
    <m/>
    <m/>
  </r>
  <r>
    <x v="21"/>
    <x v="5"/>
    <s v="네이버 쇼핑검색"/>
    <x v="0"/>
    <x v="0"/>
    <x v="0"/>
    <m/>
    <m/>
    <n v="3810"/>
    <m/>
    <m/>
    <m/>
  </r>
  <r>
    <x v="22"/>
    <x v="6"/>
    <s v="네이버 쇼핑검색"/>
    <x v="0"/>
    <x v="0"/>
    <x v="0"/>
    <m/>
    <m/>
    <n v="4080"/>
    <m/>
    <m/>
    <m/>
  </r>
  <r>
    <x v="23"/>
    <x v="3"/>
    <s v="네이버 쇼핑검색"/>
    <x v="0"/>
    <x v="0"/>
    <x v="0"/>
    <m/>
    <m/>
    <n v="3600"/>
    <m/>
    <m/>
    <m/>
  </r>
  <r>
    <x v="24"/>
    <x v="4"/>
    <s v="네이버 쇼핑검색"/>
    <x v="0"/>
    <x v="0"/>
    <x v="0"/>
    <m/>
    <m/>
    <n v="2300"/>
    <m/>
    <m/>
    <m/>
  </r>
  <r>
    <x v="1"/>
    <x v="1"/>
    <s v="네이버 쇼핑검색"/>
    <x v="0"/>
    <x v="0"/>
    <x v="0"/>
    <m/>
    <m/>
    <n v="2660"/>
    <m/>
    <m/>
    <m/>
  </r>
  <r>
    <x v="2"/>
    <x v="0"/>
    <s v="네이버 쇼핑검색"/>
    <x v="0"/>
    <x v="0"/>
    <x v="0"/>
    <m/>
    <m/>
    <n v="2100"/>
    <m/>
    <m/>
    <m/>
  </r>
  <r>
    <x v="7"/>
    <x v="2"/>
    <s v="네이버 브랜드검색"/>
    <x v="0"/>
    <x v="0"/>
    <x v="0"/>
    <m/>
    <m/>
    <n v="20000"/>
    <m/>
    <m/>
    <m/>
  </r>
  <r>
    <x v="8"/>
    <x v="5"/>
    <s v="네이버 브랜드검색"/>
    <x v="0"/>
    <x v="0"/>
    <x v="0"/>
    <m/>
    <m/>
    <n v="20000"/>
    <m/>
    <m/>
    <m/>
  </r>
  <r>
    <x v="9"/>
    <x v="6"/>
    <s v="네이버 브랜드검색"/>
    <x v="0"/>
    <x v="0"/>
    <x v="0"/>
    <m/>
    <m/>
    <n v="20000"/>
    <m/>
    <m/>
    <m/>
  </r>
  <r>
    <x v="10"/>
    <x v="3"/>
    <s v="네이버 브랜드검색"/>
    <x v="0"/>
    <x v="0"/>
    <x v="0"/>
    <m/>
    <m/>
    <n v="20000"/>
    <m/>
    <m/>
    <m/>
  </r>
  <r>
    <x v="11"/>
    <x v="4"/>
    <s v="네이버 브랜드검색"/>
    <x v="0"/>
    <x v="0"/>
    <x v="0"/>
    <m/>
    <m/>
    <n v="20000"/>
    <m/>
    <m/>
    <m/>
  </r>
  <r>
    <x v="12"/>
    <x v="1"/>
    <s v="네이버 브랜드검색"/>
    <x v="0"/>
    <x v="0"/>
    <x v="0"/>
    <m/>
    <m/>
    <n v="20000"/>
    <m/>
    <m/>
    <m/>
  </r>
  <r>
    <x v="13"/>
    <x v="0"/>
    <s v="네이버 브랜드검색"/>
    <x v="0"/>
    <x v="0"/>
    <x v="0"/>
    <m/>
    <m/>
    <n v="20000"/>
    <m/>
    <m/>
    <m/>
  </r>
  <r>
    <x v="14"/>
    <x v="2"/>
    <s v="네이버 브랜드검색"/>
    <x v="0"/>
    <x v="0"/>
    <x v="0"/>
    <m/>
    <m/>
    <n v="20000"/>
    <m/>
    <m/>
    <m/>
  </r>
  <r>
    <x v="15"/>
    <x v="5"/>
    <s v="네이버 브랜드검색"/>
    <x v="0"/>
    <x v="0"/>
    <x v="0"/>
    <m/>
    <m/>
    <n v="20000"/>
    <m/>
    <m/>
    <m/>
  </r>
  <r>
    <x v="16"/>
    <x v="6"/>
    <s v="네이버 브랜드검색"/>
    <x v="0"/>
    <x v="0"/>
    <x v="0"/>
    <m/>
    <m/>
    <n v="20000"/>
    <m/>
    <m/>
    <m/>
  </r>
  <r>
    <x v="17"/>
    <x v="3"/>
    <s v="네이버 브랜드검색"/>
    <x v="0"/>
    <x v="0"/>
    <x v="0"/>
    <m/>
    <m/>
    <n v="20000"/>
    <m/>
    <m/>
    <m/>
  </r>
  <r>
    <x v="18"/>
    <x v="4"/>
    <s v="네이버 브랜드검색"/>
    <x v="0"/>
    <x v="0"/>
    <x v="0"/>
    <m/>
    <m/>
    <n v="20000"/>
    <m/>
    <m/>
    <m/>
  </r>
  <r>
    <x v="19"/>
    <x v="1"/>
    <s v="네이버 브랜드검색"/>
    <x v="0"/>
    <x v="0"/>
    <x v="0"/>
    <m/>
    <m/>
    <n v="20000"/>
    <m/>
    <m/>
    <m/>
  </r>
  <r>
    <x v="0"/>
    <x v="0"/>
    <s v="네이버 브랜드검색"/>
    <x v="0"/>
    <x v="0"/>
    <x v="0"/>
    <m/>
    <m/>
    <n v="20000"/>
    <m/>
    <m/>
    <m/>
  </r>
  <r>
    <x v="20"/>
    <x v="2"/>
    <s v="네이버 브랜드검색"/>
    <x v="0"/>
    <x v="0"/>
    <x v="0"/>
    <m/>
    <m/>
    <n v="20000"/>
    <m/>
    <m/>
    <m/>
  </r>
  <r>
    <x v="21"/>
    <x v="5"/>
    <s v="네이버 브랜드검색"/>
    <x v="0"/>
    <x v="0"/>
    <x v="0"/>
    <m/>
    <m/>
    <n v="20000"/>
    <m/>
    <m/>
    <m/>
  </r>
  <r>
    <x v="22"/>
    <x v="6"/>
    <s v="네이버 브랜드검색"/>
    <x v="0"/>
    <x v="0"/>
    <x v="0"/>
    <m/>
    <m/>
    <n v="20000"/>
    <m/>
    <m/>
    <m/>
  </r>
  <r>
    <x v="23"/>
    <x v="3"/>
    <s v="네이버 브랜드검색"/>
    <x v="0"/>
    <x v="0"/>
    <x v="0"/>
    <m/>
    <m/>
    <n v="20000"/>
    <m/>
    <m/>
    <m/>
  </r>
  <r>
    <x v="24"/>
    <x v="4"/>
    <s v="네이버 브랜드검색"/>
    <x v="0"/>
    <x v="0"/>
    <x v="0"/>
    <m/>
    <m/>
    <n v="20000"/>
    <m/>
    <m/>
    <m/>
  </r>
  <r>
    <x v="1"/>
    <x v="1"/>
    <s v="네이버 브랜드검색"/>
    <x v="0"/>
    <x v="0"/>
    <x v="0"/>
    <m/>
    <m/>
    <n v="20000"/>
    <m/>
    <m/>
    <m/>
  </r>
  <r>
    <x v="2"/>
    <x v="0"/>
    <s v="네이버 브랜드검색"/>
    <x v="0"/>
    <x v="0"/>
    <x v="0"/>
    <m/>
    <m/>
    <n v="20000"/>
    <m/>
    <m/>
    <m/>
  </r>
  <r>
    <x v="20"/>
    <x v="2"/>
    <s v="인스타그램(랄라블라)"/>
    <x v="0"/>
    <x v="0"/>
    <x v="0"/>
    <m/>
    <m/>
    <n v="55923"/>
    <m/>
    <m/>
    <m/>
  </r>
  <r>
    <x v="21"/>
    <x v="5"/>
    <s v="인스타그램(랄라블라)"/>
    <x v="0"/>
    <x v="0"/>
    <x v="0"/>
    <m/>
    <m/>
    <n v="57647"/>
    <m/>
    <m/>
    <m/>
  </r>
  <r>
    <x v="22"/>
    <x v="6"/>
    <s v="인스타그램(랄라블라)"/>
    <x v="0"/>
    <x v="0"/>
    <x v="0"/>
    <m/>
    <m/>
    <n v="50514"/>
    <m/>
    <m/>
    <m/>
  </r>
  <r>
    <x v="23"/>
    <x v="3"/>
    <s v="인스타그램(랄라블라)"/>
    <x v="0"/>
    <x v="0"/>
    <x v="0"/>
    <m/>
    <m/>
    <n v="46315"/>
    <m/>
    <m/>
    <m/>
  </r>
  <r>
    <x v="24"/>
    <x v="4"/>
    <s v="인스타그램(랄라블라)"/>
    <x v="0"/>
    <x v="0"/>
    <x v="0"/>
    <m/>
    <m/>
    <n v="46910"/>
    <m/>
    <m/>
    <m/>
  </r>
  <r>
    <x v="1"/>
    <x v="1"/>
    <s v="인스타그램(랄라블라)"/>
    <x v="0"/>
    <x v="0"/>
    <x v="0"/>
    <m/>
    <m/>
    <n v="49688"/>
    <m/>
    <m/>
    <m/>
  </r>
  <r>
    <x v="2"/>
    <x v="0"/>
    <s v="인스타그램(랄라블라)"/>
    <x v="0"/>
    <x v="0"/>
    <x v="0"/>
    <m/>
    <m/>
    <n v="52405"/>
    <m/>
    <m/>
    <m/>
  </r>
  <r>
    <x v="25"/>
    <x v="4"/>
    <s v="인스타그램(전환)"/>
    <x v="0"/>
    <x v="0"/>
    <x v="0"/>
    <m/>
    <m/>
    <n v="962876"/>
    <m/>
    <m/>
    <m/>
  </r>
  <r>
    <x v="26"/>
    <x v="1"/>
    <s v="인스타그램(전환)"/>
    <x v="0"/>
    <x v="0"/>
    <x v="0"/>
    <m/>
    <m/>
    <n v="952678"/>
    <m/>
    <m/>
    <m/>
  </r>
  <r>
    <x v="27"/>
    <x v="0"/>
    <s v="인스타그램(전환)"/>
    <x v="0"/>
    <x v="0"/>
    <x v="0"/>
    <m/>
    <m/>
    <n v="848492"/>
    <m/>
    <m/>
    <m/>
  </r>
  <r>
    <x v="28"/>
    <x v="2"/>
    <s v="인스타그램(전환)"/>
    <x v="0"/>
    <x v="0"/>
    <x v="0"/>
    <m/>
    <m/>
    <n v="658633"/>
    <m/>
    <m/>
    <m/>
  </r>
  <r>
    <x v="29"/>
    <x v="5"/>
    <s v="인스타그램(전환)"/>
    <x v="0"/>
    <x v="0"/>
    <x v="0"/>
    <m/>
    <m/>
    <n v="715729"/>
    <m/>
    <m/>
    <m/>
  </r>
  <r>
    <x v="30"/>
    <x v="6"/>
    <s v="인스타그램(전환)"/>
    <x v="0"/>
    <x v="0"/>
    <x v="0"/>
    <m/>
    <m/>
    <n v="701516"/>
    <m/>
    <m/>
    <m/>
  </r>
  <r>
    <x v="4"/>
    <x v="3"/>
    <s v="인스타그램(전환)"/>
    <x v="0"/>
    <x v="0"/>
    <x v="0"/>
    <m/>
    <m/>
    <n v="679664"/>
    <m/>
    <m/>
    <m/>
  </r>
  <r>
    <x v="5"/>
    <x v="4"/>
    <s v="인스타그램(전환)"/>
    <x v="0"/>
    <x v="0"/>
    <x v="0"/>
    <m/>
    <m/>
    <n v="680421"/>
    <m/>
    <m/>
    <m/>
  </r>
  <r>
    <x v="6"/>
    <x v="1"/>
    <s v="인스타그램(전환)"/>
    <x v="0"/>
    <x v="0"/>
    <x v="0"/>
    <m/>
    <m/>
    <n v="711011"/>
    <m/>
    <m/>
    <m/>
  </r>
  <r>
    <x v="31"/>
    <x v="0"/>
    <s v="인스타그램(전환)"/>
    <x v="0"/>
    <x v="0"/>
    <x v="0"/>
    <m/>
    <m/>
    <n v="801407"/>
    <m/>
    <m/>
    <m/>
  </r>
  <r>
    <x v="7"/>
    <x v="2"/>
    <s v="인스타그램(전환)"/>
    <x v="0"/>
    <x v="0"/>
    <x v="0"/>
    <m/>
    <m/>
    <n v="839323"/>
    <m/>
    <m/>
    <m/>
  </r>
  <r>
    <x v="8"/>
    <x v="5"/>
    <s v="인스타그램(전환)"/>
    <x v="0"/>
    <x v="0"/>
    <x v="0"/>
    <m/>
    <m/>
    <n v="888039"/>
    <m/>
    <m/>
    <m/>
  </r>
  <r>
    <x v="9"/>
    <x v="6"/>
    <s v="인스타그램(전환)"/>
    <x v="0"/>
    <x v="0"/>
    <x v="0"/>
    <m/>
    <m/>
    <n v="991477"/>
    <m/>
    <m/>
    <m/>
  </r>
  <r>
    <x v="10"/>
    <x v="3"/>
    <s v="인스타그램(전환)"/>
    <x v="0"/>
    <x v="0"/>
    <x v="0"/>
    <m/>
    <m/>
    <n v="1448244"/>
    <m/>
    <m/>
    <m/>
  </r>
  <r>
    <x v="11"/>
    <x v="4"/>
    <s v="인스타그램(전환)"/>
    <x v="0"/>
    <x v="0"/>
    <x v="0"/>
    <m/>
    <m/>
    <n v="1095944"/>
    <m/>
    <m/>
    <m/>
  </r>
  <r>
    <x v="12"/>
    <x v="1"/>
    <s v="인스타그램(전환)"/>
    <x v="0"/>
    <x v="0"/>
    <x v="0"/>
    <m/>
    <m/>
    <n v="1062483"/>
    <m/>
    <m/>
    <m/>
  </r>
  <r>
    <x v="13"/>
    <x v="0"/>
    <s v="인스타그램(전환)"/>
    <x v="0"/>
    <x v="0"/>
    <x v="0"/>
    <m/>
    <m/>
    <n v="1231696"/>
    <m/>
    <m/>
    <m/>
  </r>
  <r>
    <x v="14"/>
    <x v="2"/>
    <s v="인스타그램(전환)"/>
    <x v="0"/>
    <x v="0"/>
    <x v="0"/>
    <m/>
    <m/>
    <n v="1242437"/>
    <m/>
    <m/>
    <m/>
  </r>
  <r>
    <x v="15"/>
    <x v="5"/>
    <s v="인스타그램(전환)"/>
    <x v="0"/>
    <x v="0"/>
    <x v="0"/>
    <m/>
    <m/>
    <n v="1327349"/>
    <m/>
    <m/>
    <m/>
  </r>
  <r>
    <x v="16"/>
    <x v="6"/>
    <s v="인스타그램(전환)"/>
    <x v="0"/>
    <x v="0"/>
    <x v="0"/>
    <m/>
    <m/>
    <n v="1302895"/>
    <m/>
    <m/>
    <m/>
  </r>
  <r>
    <x v="17"/>
    <x v="3"/>
    <s v="인스타그램(전환)"/>
    <x v="0"/>
    <x v="0"/>
    <x v="0"/>
    <m/>
    <m/>
    <n v="1256239"/>
    <m/>
    <m/>
    <m/>
  </r>
  <r>
    <x v="18"/>
    <x v="4"/>
    <s v="인스타그램(전환)"/>
    <x v="0"/>
    <x v="0"/>
    <x v="0"/>
    <m/>
    <m/>
    <n v="972541"/>
    <m/>
    <m/>
    <m/>
  </r>
  <r>
    <x v="19"/>
    <x v="1"/>
    <s v="인스타그램(전환)"/>
    <x v="0"/>
    <x v="0"/>
    <x v="0"/>
    <m/>
    <m/>
    <n v="950442"/>
    <m/>
    <m/>
    <m/>
  </r>
  <r>
    <x v="0"/>
    <x v="0"/>
    <s v="인스타그램(전환)"/>
    <x v="0"/>
    <x v="0"/>
    <x v="0"/>
    <m/>
    <m/>
    <n v="959391"/>
    <m/>
    <m/>
    <m/>
  </r>
  <r>
    <x v="20"/>
    <x v="2"/>
    <s v="인스타그램(전환)"/>
    <x v="0"/>
    <x v="0"/>
    <x v="0"/>
    <m/>
    <m/>
    <n v="973744"/>
    <m/>
    <m/>
    <m/>
  </r>
  <r>
    <x v="21"/>
    <x v="5"/>
    <s v="인스타그램(전환)"/>
    <x v="0"/>
    <x v="0"/>
    <x v="0"/>
    <m/>
    <m/>
    <n v="1033779"/>
    <m/>
    <m/>
    <m/>
  </r>
  <r>
    <x v="22"/>
    <x v="6"/>
    <s v="인스타그램(전환)"/>
    <x v="0"/>
    <x v="0"/>
    <x v="0"/>
    <m/>
    <m/>
    <n v="1006539"/>
    <m/>
    <m/>
    <m/>
  </r>
  <r>
    <x v="23"/>
    <x v="3"/>
    <s v="인스타그램(전환)"/>
    <x v="0"/>
    <x v="0"/>
    <x v="0"/>
    <m/>
    <m/>
    <n v="965223"/>
    <m/>
    <m/>
    <m/>
  </r>
  <r>
    <x v="24"/>
    <x v="4"/>
    <s v="인스타그램(전환)"/>
    <x v="0"/>
    <x v="0"/>
    <x v="0"/>
    <m/>
    <m/>
    <n v="874147"/>
    <m/>
    <m/>
    <m/>
  </r>
  <r>
    <x v="1"/>
    <x v="1"/>
    <s v="인스타그램(전환)"/>
    <x v="0"/>
    <x v="0"/>
    <x v="0"/>
    <m/>
    <m/>
    <n v="779088"/>
    <m/>
    <m/>
    <m/>
  </r>
  <r>
    <x v="2"/>
    <x v="0"/>
    <s v="인스타그램(전환)"/>
    <x v="0"/>
    <x v="0"/>
    <x v="0"/>
    <m/>
    <m/>
    <n v="768209"/>
    <m/>
    <m/>
    <m/>
  </r>
  <r>
    <x v="10"/>
    <x v="3"/>
    <s v="인스타그램(전환)"/>
    <x v="0"/>
    <x v="0"/>
    <x v="0"/>
    <m/>
    <m/>
    <n v="54560"/>
    <m/>
    <m/>
    <m/>
  </r>
  <r>
    <x v="11"/>
    <x v="4"/>
    <s v="인스타그램(전환)"/>
    <x v="0"/>
    <x v="0"/>
    <x v="0"/>
    <m/>
    <m/>
    <n v="98976"/>
    <m/>
    <m/>
    <m/>
  </r>
  <r>
    <x v="12"/>
    <x v="1"/>
    <s v="인스타그램(전환)"/>
    <x v="0"/>
    <x v="0"/>
    <x v="0"/>
    <m/>
    <m/>
    <n v="95090"/>
    <m/>
    <m/>
    <m/>
  </r>
  <r>
    <x v="13"/>
    <x v="0"/>
    <s v="인스타그램(전환)"/>
    <x v="0"/>
    <x v="0"/>
    <x v="0"/>
    <m/>
    <m/>
    <n v="42439"/>
    <m/>
    <m/>
    <m/>
  </r>
  <r>
    <x v="19"/>
    <x v="1"/>
    <s v="인스타그램(전환)"/>
    <x v="0"/>
    <x v="0"/>
    <x v="0"/>
    <m/>
    <m/>
    <n v="94502"/>
    <m/>
    <m/>
    <m/>
  </r>
  <r>
    <x v="0"/>
    <x v="0"/>
    <s v="인스타그램(전환)"/>
    <x v="0"/>
    <x v="0"/>
    <x v="0"/>
    <m/>
    <m/>
    <n v="113465"/>
    <m/>
    <m/>
    <m/>
  </r>
  <r>
    <x v="20"/>
    <x v="2"/>
    <s v="인스타그램(전환)"/>
    <x v="0"/>
    <x v="0"/>
    <x v="0"/>
    <m/>
    <m/>
    <n v="76761"/>
    <m/>
    <m/>
    <m/>
  </r>
  <r>
    <x v="1"/>
    <x v="1"/>
    <s v="페이스북(전환)"/>
    <x v="0"/>
    <x v="0"/>
    <x v="0"/>
    <m/>
    <m/>
    <n v="93017"/>
    <m/>
    <m/>
    <m/>
  </r>
  <r>
    <x v="2"/>
    <x v="0"/>
    <s v="페이스북(전환)"/>
    <x v="0"/>
    <x v="0"/>
    <x v="0"/>
    <m/>
    <m/>
    <n v="191158"/>
    <m/>
    <m/>
    <m/>
  </r>
  <r>
    <x v="25"/>
    <x v="4"/>
    <s v="인스타그램(블로그)"/>
    <x v="0"/>
    <x v="0"/>
    <x v="0"/>
    <m/>
    <m/>
    <n v="49774"/>
    <m/>
    <m/>
    <m/>
  </r>
  <r>
    <x v="26"/>
    <x v="1"/>
    <s v="인스타그램(블로그)"/>
    <x v="0"/>
    <x v="0"/>
    <x v="0"/>
    <m/>
    <m/>
    <n v="50726"/>
    <m/>
    <m/>
    <m/>
  </r>
  <r>
    <x v="27"/>
    <x v="0"/>
    <s v="인스타그램(블로그)"/>
    <x v="0"/>
    <x v="0"/>
    <x v="0"/>
    <m/>
    <m/>
    <n v="50497"/>
    <m/>
    <m/>
    <m/>
  </r>
  <r>
    <x v="28"/>
    <x v="2"/>
    <s v="인스타그램(블로그)"/>
    <x v="0"/>
    <x v="0"/>
    <x v="0"/>
    <m/>
    <m/>
    <n v="49298"/>
    <m/>
    <m/>
    <m/>
  </r>
  <r>
    <x v="29"/>
    <x v="5"/>
    <s v="인스타그램(블로그)"/>
    <x v="0"/>
    <x v="0"/>
    <x v="0"/>
    <m/>
    <m/>
    <n v="51462"/>
    <m/>
    <m/>
    <m/>
  </r>
  <r>
    <x v="30"/>
    <x v="6"/>
    <s v="인스타그램(블로그)"/>
    <x v="0"/>
    <x v="0"/>
    <x v="0"/>
    <m/>
    <m/>
    <n v="50117"/>
    <m/>
    <m/>
    <m/>
  </r>
  <r>
    <x v="4"/>
    <x v="3"/>
    <s v="인스타그램(블로그)"/>
    <x v="0"/>
    <x v="0"/>
    <x v="0"/>
    <m/>
    <m/>
    <n v="48825"/>
    <m/>
    <m/>
    <m/>
  </r>
  <r>
    <x v="5"/>
    <x v="4"/>
    <s v="인스타그램(블로그)"/>
    <x v="0"/>
    <x v="0"/>
    <x v="0"/>
    <m/>
    <m/>
    <n v="48567"/>
    <m/>
    <m/>
    <m/>
  </r>
  <r>
    <x v="6"/>
    <x v="1"/>
    <s v="인스타그램(블로그)"/>
    <x v="0"/>
    <x v="0"/>
    <x v="0"/>
    <m/>
    <m/>
    <n v="50934"/>
    <m/>
    <m/>
    <m/>
  </r>
  <r>
    <x v="31"/>
    <x v="0"/>
    <s v="인스타그램(블로그)"/>
    <x v="0"/>
    <x v="0"/>
    <x v="0"/>
    <m/>
    <m/>
    <n v="48326"/>
    <m/>
    <m/>
    <m/>
  </r>
  <r>
    <x v="7"/>
    <x v="2"/>
    <s v="인스타그램(블로그)"/>
    <x v="0"/>
    <x v="0"/>
    <x v="0"/>
    <m/>
    <m/>
    <n v="50887"/>
    <m/>
    <m/>
    <m/>
  </r>
  <r>
    <x v="8"/>
    <x v="5"/>
    <s v="인스타그램(블로그)"/>
    <x v="0"/>
    <x v="0"/>
    <x v="0"/>
    <m/>
    <m/>
    <n v="52340"/>
    <m/>
    <m/>
    <m/>
  </r>
  <r>
    <x v="9"/>
    <x v="6"/>
    <s v="인스타그램(블로그)"/>
    <x v="0"/>
    <x v="0"/>
    <x v="0"/>
    <m/>
    <m/>
    <n v="50374"/>
    <m/>
    <m/>
    <m/>
  </r>
  <r>
    <x v="10"/>
    <x v="3"/>
    <s v="인스타그램(블로그)"/>
    <x v="0"/>
    <x v="0"/>
    <x v="0"/>
    <m/>
    <m/>
    <n v="48341"/>
    <m/>
    <m/>
    <m/>
  </r>
  <r>
    <x v="11"/>
    <x v="4"/>
    <s v="인스타그램(블로그)"/>
    <x v="0"/>
    <x v="0"/>
    <x v="0"/>
    <m/>
    <m/>
    <n v="50532"/>
    <m/>
    <m/>
    <m/>
  </r>
  <r>
    <x v="12"/>
    <x v="1"/>
    <s v="인스타그램(블로그)"/>
    <x v="0"/>
    <x v="0"/>
    <x v="0"/>
    <m/>
    <m/>
    <n v="49563"/>
    <m/>
    <m/>
    <m/>
  </r>
  <r>
    <x v="13"/>
    <x v="0"/>
    <s v="인스타그램(블로그)"/>
    <x v="0"/>
    <x v="0"/>
    <x v="0"/>
    <m/>
    <m/>
    <n v="48582"/>
    <m/>
    <m/>
    <m/>
  </r>
  <r>
    <x v="14"/>
    <x v="2"/>
    <s v="인스타그램(블로그)"/>
    <x v="0"/>
    <x v="0"/>
    <x v="0"/>
    <m/>
    <m/>
    <n v="49537"/>
    <m/>
    <m/>
    <m/>
  </r>
  <r>
    <x v="15"/>
    <x v="5"/>
    <s v="인스타그램(블로그)"/>
    <x v="0"/>
    <x v="0"/>
    <x v="0"/>
    <m/>
    <m/>
    <n v="53066"/>
    <m/>
    <m/>
    <m/>
  </r>
  <r>
    <x v="16"/>
    <x v="6"/>
    <s v="인스타그램(블로그)"/>
    <x v="0"/>
    <x v="0"/>
    <x v="0"/>
    <m/>
    <m/>
    <n v="50474"/>
    <m/>
    <m/>
    <m/>
  </r>
  <r>
    <x v="17"/>
    <x v="3"/>
    <s v="인스타그램(블로그)"/>
    <x v="0"/>
    <x v="0"/>
    <x v="0"/>
    <m/>
    <m/>
    <n v="48652"/>
    <m/>
    <m/>
    <m/>
  </r>
  <r>
    <x v="18"/>
    <x v="4"/>
    <s v="인스타그램(블로그)"/>
    <x v="0"/>
    <x v="0"/>
    <x v="0"/>
    <m/>
    <m/>
    <n v="50035"/>
    <m/>
    <m/>
    <m/>
  </r>
  <r>
    <x v="19"/>
    <x v="1"/>
    <s v="인스타그램(블로그)"/>
    <x v="0"/>
    <x v="0"/>
    <x v="0"/>
    <m/>
    <m/>
    <n v="48896"/>
    <m/>
    <m/>
    <m/>
  </r>
  <r>
    <x v="0"/>
    <x v="0"/>
    <s v="인스타그램(블로그)"/>
    <x v="0"/>
    <x v="0"/>
    <x v="0"/>
    <m/>
    <m/>
    <n v="50890"/>
    <m/>
    <m/>
    <m/>
  </r>
  <r>
    <x v="20"/>
    <x v="2"/>
    <s v="인스타그램(블로그)"/>
    <x v="0"/>
    <x v="0"/>
    <x v="0"/>
    <m/>
    <m/>
    <n v="48343"/>
    <m/>
    <m/>
    <m/>
  </r>
  <r>
    <x v="21"/>
    <x v="5"/>
    <s v="인스타그램(블로그)"/>
    <x v="0"/>
    <x v="0"/>
    <x v="0"/>
    <m/>
    <m/>
    <n v="52710"/>
    <m/>
    <m/>
    <m/>
  </r>
  <r>
    <x v="22"/>
    <x v="6"/>
    <s v="인스타그램(블로그)"/>
    <x v="0"/>
    <x v="0"/>
    <x v="0"/>
    <m/>
    <m/>
    <n v="50207"/>
    <m/>
    <m/>
    <m/>
  </r>
  <r>
    <x v="23"/>
    <x v="3"/>
    <s v="인스타그램(블로그)"/>
    <x v="0"/>
    <x v="0"/>
    <x v="0"/>
    <m/>
    <m/>
    <n v="49578"/>
    <m/>
    <m/>
    <m/>
  </r>
  <r>
    <x v="24"/>
    <x v="4"/>
    <s v="인스타그램(블로그)"/>
    <x v="0"/>
    <x v="0"/>
    <x v="0"/>
    <m/>
    <m/>
    <n v="48347"/>
    <m/>
    <m/>
    <m/>
  </r>
  <r>
    <x v="1"/>
    <x v="1"/>
    <s v="인스타그램(블로그)"/>
    <x v="0"/>
    <x v="0"/>
    <x v="0"/>
    <m/>
    <m/>
    <n v="49943"/>
    <m/>
    <m/>
    <m/>
  </r>
  <r>
    <x v="2"/>
    <x v="0"/>
    <s v="인스타그램(블로그)"/>
    <x v="0"/>
    <x v="0"/>
    <x v="0"/>
    <m/>
    <m/>
    <n v="50434"/>
    <m/>
    <m/>
    <m/>
  </r>
  <r>
    <x v="3"/>
    <x v="2"/>
    <s v="인스타그램(전환)"/>
    <x v="0"/>
    <x v="0"/>
    <x v="0"/>
    <m/>
    <m/>
    <n v="802115"/>
    <m/>
    <m/>
    <m/>
  </r>
  <r>
    <x v="32"/>
    <x v="5"/>
    <s v="인스타그램(전환)"/>
    <x v="0"/>
    <x v="0"/>
    <x v="0"/>
    <m/>
    <m/>
    <n v="667446"/>
    <m/>
    <m/>
    <m/>
  </r>
  <r>
    <x v="33"/>
    <x v="6"/>
    <s v="인스타그램(전환)"/>
    <x v="0"/>
    <x v="0"/>
    <x v="0"/>
    <m/>
    <m/>
    <n v="601447"/>
    <m/>
    <m/>
    <m/>
  </r>
  <r>
    <x v="34"/>
    <x v="3"/>
    <s v="인스타그램(전환)"/>
    <x v="0"/>
    <x v="0"/>
    <x v="0"/>
    <m/>
    <m/>
    <n v="693226"/>
    <m/>
    <m/>
    <m/>
  </r>
  <r>
    <x v="35"/>
    <x v="4"/>
    <s v="인스타그램(전환)"/>
    <x v="0"/>
    <x v="0"/>
    <x v="0"/>
    <m/>
    <m/>
    <n v="621868"/>
    <m/>
    <m/>
    <m/>
  </r>
  <r>
    <x v="36"/>
    <x v="1"/>
    <s v="인스타그램(전환)"/>
    <x v="0"/>
    <x v="0"/>
    <x v="0"/>
    <m/>
    <m/>
    <n v="569821"/>
    <m/>
    <m/>
    <m/>
  </r>
  <r>
    <x v="37"/>
    <x v="0"/>
    <s v="인스타그램(전환)"/>
    <x v="0"/>
    <x v="0"/>
    <x v="0"/>
    <m/>
    <m/>
    <n v="578903"/>
    <m/>
    <m/>
    <m/>
  </r>
  <r>
    <x v="38"/>
    <x v="2"/>
    <s v="인스타그램(전환)"/>
    <x v="0"/>
    <x v="0"/>
    <x v="0"/>
    <m/>
    <m/>
    <n v="577486"/>
    <m/>
    <m/>
    <m/>
  </r>
  <r>
    <x v="39"/>
    <x v="5"/>
    <s v="인스타그램(전환)"/>
    <x v="0"/>
    <x v="0"/>
    <x v="0"/>
    <m/>
    <m/>
    <n v="621286"/>
    <m/>
    <m/>
    <m/>
  </r>
  <r>
    <x v="40"/>
    <x v="6"/>
    <s v="인스타그램(전환)"/>
    <x v="0"/>
    <x v="0"/>
    <x v="0"/>
    <m/>
    <m/>
    <n v="601372"/>
    <m/>
    <m/>
    <m/>
  </r>
  <r>
    <x v="41"/>
    <x v="3"/>
    <s v="인스타그램(전환)"/>
    <x v="0"/>
    <x v="0"/>
    <x v="0"/>
    <m/>
    <m/>
    <n v="577770"/>
    <m/>
    <m/>
    <m/>
  </r>
  <r>
    <x v="42"/>
    <x v="4"/>
    <s v="인스타그램(전환)"/>
    <x v="0"/>
    <x v="0"/>
    <x v="0"/>
    <m/>
    <m/>
    <n v="595670"/>
    <m/>
    <m/>
    <m/>
  </r>
  <r>
    <x v="43"/>
    <x v="1"/>
    <s v="인스타그램(전환)"/>
    <x v="0"/>
    <x v="0"/>
    <x v="0"/>
    <m/>
    <m/>
    <n v="608592"/>
    <m/>
    <m/>
    <m/>
  </r>
  <r>
    <x v="44"/>
    <x v="0"/>
    <s v="인스타그램(전환)"/>
    <x v="0"/>
    <x v="0"/>
    <x v="0"/>
    <m/>
    <m/>
    <n v="587517"/>
    <m/>
    <m/>
    <m/>
  </r>
  <r>
    <x v="45"/>
    <x v="2"/>
    <s v="인스타그램(전환)"/>
    <x v="0"/>
    <x v="0"/>
    <x v="0"/>
    <m/>
    <m/>
    <n v="616005"/>
    <m/>
    <m/>
    <m/>
  </r>
  <r>
    <x v="46"/>
    <x v="5"/>
    <s v="인스타그램(전환)"/>
    <x v="0"/>
    <x v="0"/>
    <x v="0"/>
    <m/>
    <m/>
    <n v="455656"/>
    <m/>
    <m/>
    <m/>
  </r>
  <r>
    <x v="47"/>
    <x v="6"/>
    <s v="인스타그램(전환)"/>
    <x v="0"/>
    <x v="0"/>
    <x v="0"/>
    <m/>
    <m/>
    <n v="501264"/>
    <m/>
    <m/>
    <m/>
  </r>
  <r>
    <x v="48"/>
    <x v="3"/>
    <s v="인스타그램(전환)"/>
    <x v="0"/>
    <x v="0"/>
    <x v="0"/>
    <m/>
    <m/>
    <n v="499673"/>
    <m/>
    <m/>
    <m/>
  </r>
  <r>
    <x v="49"/>
    <x v="4"/>
    <s v="인스타그램(전환)"/>
    <x v="0"/>
    <x v="0"/>
    <x v="0"/>
    <m/>
    <m/>
    <n v="482970"/>
    <m/>
    <m/>
    <m/>
  </r>
  <r>
    <x v="50"/>
    <x v="1"/>
    <s v="인스타그램(전환)"/>
    <x v="0"/>
    <x v="0"/>
    <x v="0"/>
    <m/>
    <m/>
    <n v="490600"/>
    <m/>
    <m/>
    <m/>
  </r>
  <r>
    <x v="51"/>
    <x v="0"/>
    <s v="인스타그램(전환)"/>
    <x v="0"/>
    <x v="0"/>
    <x v="0"/>
    <m/>
    <m/>
    <n v="498482"/>
    <m/>
    <m/>
    <m/>
  </r>
  <r>
    <x v="52"/>
    <x v="2"/>
    <s v="인스타그램(전환)"/>
    <x v="0"/>
    <x v="0"/>
    <x v="0"/>
    <m/>
    <m/>
    <n v="497099"/>
    <m/>
    <m/>
    <m/>
  </r>
  <r>
    <x v="53"/>
    <x v="5"/>
    <s v="인스타그램(전환)"/>
    <x v="0"/>
    <x v="0"/>
    <x v="0"/>
    <m/>
    <m/>
    <n v="529912"/>
    <m/>
    <m/>
    <m/>
  </r>
  <r>
    <x v="54"/>
    <x v="6"/>
    <s v="인스타그램(전환)"/>
    <x v="0"/>
    <x v="0"/>
    <x v="0"/>
    <m/>
    <m/>
    <n v="501169"/>
    <m/>
    <m/>
    <m/>
  </r>
  <r>
    <x v="55"/>
    <x v="3"/>
    <s v="인스타그램(전환)"/>
    <x v="0"/>
    <x v="0"/>
    <x v="0"/>
    <m/>
    <m/>
    <n v="480687"/>
    <m/>
    <m/>
    <m/>
  </r>
  <r>
    <x v="56"/>
    <x v="4"/>
    <s v="인스타그램(전환)"/>
    <x v="0"/>
    <x v="0"/>
    <x v="0"/>
    <m/>
    <m/>
    <n v="498963"/>
    <m/>
    <m/>
    <m/>
  </r>
  <r>
    <x v="57"/>
    <x v="1"/>
    <s v="인스타그램(전환)"/>
    <x v="0"/>
    <x v="0"/>
    <x v="0"/>
    <m/>
    <m/>
    <n v="490233"/>
    <m/>
    <m/>
    <m/>
  </r>
  <r>
    <x v="58"/>
    <x v="0"/>
    <s v="인스타그램(전환)"/>
    <x v="0"/>
    <x v="0"/>
    <x v="0"/>
    <m/>
    <m/>
    <n v="488641"/>
    <m/>
    <m/>
    <m/>
  </r>
  <r>
    <x v="59"/>
    <x v="2"/>
    <s v="인스타그램(전환)"/>
    <x v="0"/>
    <x v="0"/>
    <x v="0"/>
    <m/>
    <m/>
    <n v="511305"/>
    <m/>
    <m/>
    <m/>
  </r>
  <r>
    <x v="60"/>
    <x v="5"/>
    <s v="인스타그램(전환)"/>
    <x v="0"/>
    <x v="0"/>
    <x v="0"/>
    <m/>
    <m/>
    <n v="529002"/>
    <m/>
    <m/>
    <m/>
  </r>
  <r>
    <x v="3"/>
    <x v="2"/>
    <s v="인스타그램(랄라블라)"/>
    <x v="0"/>
    <x v="0"/>
    <x v="0"/>
    <m/>
    <m/>
    <n v="52275"/>
    <m/>
    <m/>
    <m/>
  </r>
  <r>
    <x v="32"/>
    <x v="5"/>
    <s v="인스타그램(랄라블라)"/>
    <x v="0"/>
    <x v="0"/>
    <x v="0"/>
    <m/>
    <m/>
    <n v="51893"/>
    <m/>
    <m/>
    <m/>
  </r>
  <r>
    <x v="33"/>
    <x v="6"/>
    <s v="인스타그램(랄라블라)"/>
    <x v="0"/>
    <x v="0"/>
    <x v="0"/>
    <m/>
    <m/>
    <n v="50491"/>
    <m/>
    <m/>
    <m/>
  </r>
  <r>
    <x v="34"/>
    <x v="3"/>
    <s v="인스타그램(랄라블라)"/>
    <x v="0"/>
    <x v="0"/>
    <x v="0"/>
    <m/>
    <m/>
    <n v="12046"/>
    <m/>
    <m/>
    <m/>
  </r>
  <r>
    <x v="35"/>
    <x v="4"/>
    <s v="인스타그램(랄라블라)"/>
    <x v="0"/>
    <x v="0"/>
    <x v="0"/>
    <m/>
    <m/>
    <n v="54874"/>
    <m/>
    <m/>
    <m/>
  </r>
  <r>
    <x v="36"/>
    <x v="1"/>
    <s v="인스타그램(랄라블라)"/>
    <x v="0"/>
    <x v="0"/>
    <x v="0"/>
    <m/>
    <m/>
    <n v="57633"/>
    <m/>
    <m/>
    <m/>
  </r>
  <r>
    <x v="37"/>
    <x v="0"/>
    <s v="인스타그램(랄라블라)"/>
    <x v="0"/>
    <x v="0"/>
    <x v="0"/>
    <m/>
    <m/>
    <n v="57304"/>
    <m/>
    <m/>
    <m/>
  </r>
  <r>
    <x v="38"/>
    <x v="2"/>
    <s v="인스타그램(랄라블라)"/>
    <x v="0"/>
    <x v="0"/>
    <x v="0"/>
    <m/>
    <m/>
    <n v="57666"/>
    <m/>
    <m/>
    <m/>
  </r>
  <r>
    <x v="39"/>
    <x v="5"/>
    <s v="인스타그램(랄라블라)"/>
    <x v="0"/>
    <x v="0"/>
    <x v="0"/>
    <m/>
    <m/>
    <n v="57655"/>
    <m/>
    <m/>
    <m/>
  </r>
  <r>
    <x v="40"/>
    <x v="6"/>
    <s v="인스타그램(랄라블라)"/>
    <x v="0"/>
    <x v="0"/>
    <x v="0"/>
    <m/>
    <m/>
    <n v="50134"/>
    <m/>
    <m/>
    <m/>
  </r>
  <r>
    <x v="41"/>
    <x v="3"/>
    <s v="인스타그램(랄라블라)"/>
    <x v="0"/>
    <x v="0"/>
    <x v="0"/>
    <m/>
    <m/>
    <n v="34293"/>
    <m/>
    <m/>
    <m/>
  </r>
  <r>
    <x v="42"/>
    <x v="4"/>
    <s v="인스타그램(랄라블라)"/>
    <x v="0"/>
    <x v="0"/>
    <x v="0"/>
    <m/>
    <m/>
    <n v="24871"/>
    <m/>
    <m/>
    <m/>
  </r>
  <r>
    <x v="43"/>
    <x v="1"/>
    <s v="인스타그램(랄라블라)"/>
    <x v="0"/>
    <x v="0"/>
    <x v="0"/>
    <m/>
    <m/>
    <n v="23891"/>
    <m/>
    <m/>
    <m/>
  </r>
  <r>
    <x v="44"/>
    <x v="0"/>
    <s v="인스타그램(랄라블라)"/>
    <x v="0"/>
    <x v="0"/>
    <x v="0"/>
    <m/>
    <m/>
    <n v="24721"/>
    <m/>
    <m/>
    <m/>
  </r>
  <r>
    <x v="45"/>
    <x v="2"/>
    <s v="인스타그램(랄라블라)"/>
    <x v="0"/>
    <x v="0"/>
    <x v="0"/>
    <m/>
    <m/>
    <n v="25411"/>
    <m/>
    <m/>
    <m/>
  </r>
  <r>
    <x v="46"/>
    <x v="5"/>
    <s v="인스타그램(랄라블라)"/>
    <x v="0"/>
    <x v="0"/>
    <x v="0"/>
    <m/>
    <m/>
    <n v="25174"/>
    <m/>
    <m/>
    <m/>
  </r>
  <r>
    <x v="47"/>
    <x v="6"/>
    <s v="인스타그램(랄라블라)"/>
    <x v="0"/>
    <x v="0"/>
    <x v="0"/>
    <m/>
    <m/>
    <n v="25041"/>
    <m/>
    <m/>
    <m/>
  </r>
  <r>
    <x v="48"/>
    <x v="3"/>
    <s v="인스타그램(랄라블라)"/>
    <x v="0"/>
    <x v="0"/>
    <x v="0"/>
    <m/>
    <m/>
    <n v="24011"/>
    <m/>
    <m/>
    <m/>
  </r>
  <r>
    <x v="49"/>
    <x v="4"/>
    <s v="인스타그램(랄라블라)"/>
    <x v="0"/>
    <x v="0"/>
    <x v="0"/>
    <m/>
    <m/>
    <n v="25223"/>
    <m/>
    <m/>
    <m/>
  </r>
  <r>
    <x v="50"/>
    <x v="1"/>
    <s v="인스타그램(랄라블라)"/>
    <x v="0"/>
    <x v="0"/>
    <x v="0"/>
    <m/>
    <m/>
    <n v="24434"/>
    <m/>
    <m/>
    <m/>
  </r>
  <r>
    <x v="51"/>
    <x v="0"/>
    <s v="인스타그램(랄라블라)"/>
    <x v="0"/>
    <x v="0"/>
    <x v="0"/>
    <m/>
    <m/>
    <n v="25463"/>
    <m/>
    <m/>
    <m/>
  </r>
  <r>
    <x v="52"/>
    <x v="2"/>
    <s v="인스타그램(랄라블라)"/>
    <x v="0"/>
    <x v="0"/>
    <x v="0"/>
    <m/>
    <m/>
    <n v="25474"/>
    <m/>
    <m/>
    <m/>
  </r>
  <r>
    <x v="53"/>
    <x v="5"/>
    <s v="인스타그램(랄라블라)"/>
    <x v="0"/>
    <x v="0"/>
    <x v="0"/>
    <m/>
    <m/>
    <n v="25354"/>
    <m/>
    <m/>
    <m/>
  </r>
  <r>
    <x v="54"/>
    <x v="6"/>
    <s v="인스타그램(랄라블라)"/>
    <x v="0"/>
    <x v="0"/>
    <x v="0"/>
    <m/>
    <m/>
    <n v="25051"/>
    <m/>
    <m/>
    <m/>
  </r>
  <r>
    <x v="55"/>
    <x v="3"/>
    <s v="인스타그램(랄라블라)"/>
    <x v="0"/>
    <x v="0"/>
    <x v="0"/>
    <m/>
    <m/>
    <n v="24121"/>
    <m/>
    <m/>
    <m/>
  </r>
  <r>
    <x v="56"/>
    <x v="4"/>
    <s v="인스타그램(랄라블라)"/>
    <x v="0"/>
    <x v="0"/>
    <x v="0"/>
    <m/>
    <m/>
    <n v="25156"/>
    <m/>
    <m/>
    <m/>
  </r>
  <r>
    <x v="57"/>
    <x v="1"/>
    <s v="인스타그램(랄라블라)"/>
    <x v="0"/>
    <x v="0"/>
    <x v="0"/>
    <m/>
    <m/>
    <n v="25190"/>
    <m/>
    <m/>
    <m/>
  </r>
  <r>
    <x v="58"/>
    <x v="0"/>
    <s v="인스타그램(랄라블라)"/>
    <x v="0"/>
    <x v="0"/>
    <x v="0"/>
    <m/>
    <m/>
    <n v="24853"/>
    <m/>
    <m/>
    <m/>
  </r>
  <r>
    <x v="59"/>
    <x v="2"/>
    <s v="인스타그램(랄라블라)"/>
    <x v="0"/>
    <x v="0"/>
    <x v="0"/>
    <m/>
    <m/>
    <n v="25392"/>
    <m/>
    <m/>
    <m/>
  </r>
  <r>
    <x v="60"/>
    <x v="5"/>
    <s v="인스타그램(랄라블라)"/>
    <x v="0"/>
    <x v="0"/>
    <x v="0"/>
    <m/>
    <m/>
    <n v="25237"/>
    <m/>
    <m/>
    <m/>
  </r>
  <r>
    <x v="3"/>
    <x v="2"/>
    <s v="페이스북(전환)"/>
    <x v="0"/>
    <x v="0"/>
    <x v="0"/>
    <m/>
    <m/>
    <n v="195181"/>
    <m/>
    <m/>
    <m/>
  </r>
  <r>
    <x v="32"/>
    <x v="5"/>
    <s v="페이스북(전환)"/>
    <x v="0"/>
    <x v="0"/>
    <x v="0"/>
    <m/>
    <m/>
    <n v="122294"/>
    <m/>
    <m/>
    <m/>
  </r>
  <r>
    <x v="3"/>
    <x v="2"/>
    <s v="인스타그램(블로그)"/>
    <x v="0"/>
    <x v="0"/>
    <x v="0"/>
    <m/>
    <m/>
    <n v="50491"/>
    <m/>
    <m/>
    <m/>
  </r>
  <r>
    <x v="32"/>
    <x v="5"/>
    <s v="인스타그램(블로그)"/>
    <x v="0"/>
    <x v="0"/>
    <x v="0"/>
    <m/>
    <m/>
    <n v="51000"/>
    <m/>
    <m/>
    <m/>
  </r>
  <r>
    <x v="33"/>
    <x v="6"/>
    <s v="인스타그램(블로그)"/>
    <x v="0"/>
    <x v="0"/>
    <x v="0"/>
    <m/>
    <m/>
    <n v="50259"/>
    <m/>
    <m/>
    <m/>
  </r>
  <r>
    <x v="34"/>
    <x v="3"/>
    <s v="인스타그램(블로그)"/>
    <x v="0"/>
    <x v="0"/>
    <x v="0"/>
    <m/>
    <m/>
    <n v="48151"/>
    <m/>
    <m/>
    <m/>
  </r>
  <r>
    <x v="35"/>
    <x v="4"/>
    <s v="인스타그램(블로그)"/>
    <x v="0"/>
    <x v="0"/>
    <x v="0"/>
    <m/>
    <m/>
    <n v="50427"/>
    <m/>
    <m/>
    <m/>
  </r>
  <r>
    <x v="36"/>
    <x v="1"/>
    <s v="인스타그램(블로그)"/>
    <x v="0"/>
    <x v="0"/>
    <x v="0"/>
    <m/>
    <m/>
    <n v="49368"/>
    <m/>
    <m/>
    <m/>
  </r>
  <r>
    <x v="37"/>
    <x v="0"/>
    <s v="인스타그램(블로그)"/>
    <x v="0"/>
    <x v="0"/>
    <x v="0"/>
    <m/>
    <m/>
    <n v="50701"/>
    <m/>
    <m/>
    <m/>
  </r>
  <r>
    <x v="38"/>
    <x v="2"/>
    <s v="인스타그램(블로그)"/>
    <x v="0"/>
    <x v="0"/>
    <x v="0"/>
    <m/>
    <m/>
    <n v="48869"/>
    <m/>
    <m/>
    <m/>
  </r>
  <r>
    <x v="39"/>
    <x v="5"/>
    <s v="인스타그램(블로그)"/>
    <x v="0"/>
    <x v="0"/>
    <x v="0"/>
    <m/>
    <m/>
    <n v="52197"/>
    <m/>
    <m/>
    <m/>
  </r>
  <r>
    <x v="40"/>
    <x v="6"/>
    <s v="인스타그램(블로그)"/>
    <x v="0"/>
    <x v="0"/>
    <x v="0"/>
    <m/>
    <m/>
    <n v="50252"/>
    <m/>
    <m/>
    <m/>
  </r>
  <r>
    <x v="41"/>
    <x v="3"/>
    <s v="인스타그램(블로그)"/>
    <x v="0"/>
    <x v="0"/>
    <x v="0"/>
    <m/>
    <m/>
    <n v="48298"/>
    <m/>
    <m/>
    <m/>
  </r>
  <r>
    <x v="42"/>
    <x v="4"/>
    <s v="인스타그램(블로그)"/>
    <x v="0"/>
    <x v="0"/>
    <x v="0"/>
    <m/>
    <m/>
    <n v="50619"/>
    <m/>
    <m/>
    <m/>
  </r>
  <r>
    <x v="43"/>
    <x v="1"/>
    <s v="인스타그램(블로그)"/>
    <x v="0"/>
    <x v="0"/>
    <x v="0"/>
    <m/>
    <m/>
    <n v="50372"/>
    <m/>
    <m/>
    <m/>
  </r>
  <r>
    <x v="44"/>
    <x v="0"/>
    <s v="인스타그램(블로그)"/>
    <x v="0"/>
    <x v="0"/>
    <x v="0"/>
    <m/>
    <m/>
    <n v="49210"/>
    <m/>
    <m/>
    <m/>
  </r>
  <r>
    <x v="45"/>
    <x v="2"/>
    <s v="인스타그램(블로그)"/>
    <x v="0"/>
    <x v="0"/>
    <x v="0"/>
    <m/>
    <m/>
    <n v="50263"/>
    <m/>
    <m/>
    <m/>
  </r>
  <r>
    <x v="46"/>
    <x v="5"/>
    <s v="인스타그램(블로그)"/>
    <x v="0"/>
    <x v="0"/>
    <x v="0"/>
    <m/>
    <m/>
    <n v="50957"/>
    <m/>
    <m/>
    <m/>
  </r>
  <r>
    <x v="47"/>
    <x v="6"/>
    <s v="인스타그램(블로그)"/>
    <x v="0"/>
    <x v="0"/>
    <x v="0"/>
    <m/>
    <m/>
    <n v="50130"/>
    <m/>
    <m/>
    <m/>
  </r>
  <r>
    <x v="48"/>
    <x v="3"/>
    <s v="인스타그램(블로그)"/>
    <x v="0"/>
    <x v="0"/>
    <x v="0"/>
    <m/>
    <m/>
    <n v="48778"/>
    <m/>
    <m/>
    <m/>
  </r>
  <r>
    <x v="49"/>
    <x v="4"/>
    <s v="인스타그램(블로그)"/>
    <x v="0"/>
    <x v="0"/>
    <x v="0"/>
    <m/>
    <m/>
    <n v="48602"/>
    <m/>
    <m/>
    <m/>
  </r>
  <r>
    <x v="50"/>
    <x v="1"/>
    <s v="인스타그램(블로그)"/>
    <x v="0"/>
    <x v="0"/>
    <x v="0"/>
    <m/>
    <m/>
    <n v="49190"/>
    <m/>
    <m/>
    <m/>
  </r>
  <r>
    <x v="51"/>
    <x v="0"/>
    <s v="인스타그램(블로그)"/>
    <x v="0"/>
    <x v="0"/>
    <x v="0"/>
    <m/>
    <m/>
    <n v="50596"/>
    <m/>
    <m/>
    <m/>
  </r>
  <r>
    <x v="52"/>
    <x v="2"/>
    <s v="인스타그램(블로그)"/>
    <x v="0"/>
    <x v="0"/>
    <x v="0"/>
    <m/>
    <m/>
    <n v="50082"/>
    <m/>
    <m/>
    <m/>
  </r>
  <r>
    <x v="53"/>
    <x v="5"/>
    <s v="인스타그램(블로그)"/>
    <x v="0"/>
    <x v="0"/>
    <x v="0"/>
    <m/>
    <m/>
    <n v="52622"/>
    <m/>
    <m/>
    <m/>
  </r>
  <r>
    <x v="54"/>
    <x v="6"/>
    <s v="인스타그램(블로그)"/>
    <x v="0"/>
    <x v="0"/>
    <x v="0"/>
    <m/>
    <m/>
    <n v="50158"/>
    <m/>
    <m/>
    <m/>
  </r>
  <r>
    <x v="55"/>
    <x v="3"/>
    <s v="인스타그램(블로그)"/>
    <x v="0"/>
    <x v="0"/>
    <x v="0"/>
    <m/>
    <m/>
    <n v="48491"/>
    <m/>
    <m/>
    <m/>
  </r>
  <r>
    <x v="56"/>
    <x v="4"/>
    <s v="인스타그램(블로그)"/>
    <x v="0"/>
    <x v="0"/>
    <x v="0"/>
    <m/>
    <m/>
    <n v="49023"/>
    <m/>
    <m/>
    <m/>
  </r>
  <r>
    <x v="57"/>
    <x v="1"/>
    <s v="인스타그램(블로그)"/>
    <x v="0"/>
    <x v="0"/>
    <x v="0"/>
    <m/>
    <m/>
    <n v="49431"/>
    <m/>
    <m/>
    <m/>
  </r>
  <r>
    <x v="58"/>
    <x v="0"/>
    <s v="인스타그램(블로그)"/>
    <x v="0"/>
    <x v="0"/>
    <x v="0"/>
    <m/>
    <m/>
    <n v="48688"/>
    <m/>
    <m/>
    <m/>
  </r>
  <r>
    <x v="59"/>
    <x v="2"/>
    <s v="인스타그램(블로그)"/>
    <x v="0"/>
    <x v="0"/>
    <x v="0"/>
    <m/>
    <m/>
    <n v="51824"/>
    <m/>
    <m/>
    <m/>
  </r>
  <r>
    <x v="60"/>
    <x v="5"/>
    <s v="인스타그램(블로그)"/>
    <x v="0"/>
    <x v="0"/>
    <x v="0"/>
    <m/>
    <m/>
    <n v="52385"/>
    <m/>
    <m/>
    <m/>
  </r>
  <r>
    <x v="3"/>
    <x v="2"/>
    <s v="네이버 쇼핑검색"/>
    <x v="0"/>
    <x v="0"/>
    <x v="0"/>
    <m/>
    <m/>
    <n v="3900"/>
    <m/>
    <m/>
    <m/>
  </r>
  <r>
    <x v="32"/>
    <x v="5"/>
    <s v="네이버 쇼핑검색"/>
    <x v="0"/>
    <x v="0"/>
    <x v="0"/>
    <m/>
    <m/>
    <n v="3110"/>
    <m/>
    <m/>
    <m/>
  </r>
  <r>
    <x v="33"/>
    <x v="6"/>
    <s v="네이버 쇼핑검색"/>
    <x v="0"/>
    <x v="0"/>
    <x v="0"/>
    <m/>
    <m/>
    <n v="4670"/>
    <m/>
    <m/>
    <m/>
  </r>
  <r>
    <x v="34"/>
    <x v="3"/>
    <s v="네이버 쇼핑검색"/>
    <x v="0"/>
    <x v="0"/>
    <x v="0"/>
    <m/>
    <m/>
    <n v="2640"/>
    <m/>
    <m/>
    <m/>
  </r>
  <r>
    <x v="35"/>
    <x v="4"/>
    <s v="네이버 쇼핑검색"/>
    <x v="0"/>
    <x v="0"/>
    <x v="0"/>
    <m/>
    <m/>
    <n v="3990"/>
    <m/>
    <m/>
    <m/>
  </r>
  <r>
    <x v="36"/>
    <x v="1"/>
    <s v="네이버 쇼핑검색"/>
    <x v="0"/>
    <x v="0"/>
    <x v="0"/>
    <m/>
    <m/>
    <n v="4940"/>
    <m/>
    <m/>
    <m/>
  </r>
  <r>
    <x v="37"/>
    <x v="0"/>
    <s v="네이버 쇼핑검색"/>
    <x v="0"/>
    <x v="0"/>
    <x v="0"/>
    <m/>
    <m/>
    <n v="3990"/>
    <m/>
    <m/>
    <m/>
  </r>
  <r>
    <x v="38"/>
    <x v="2"/>
    <s v="네이버 쇼핑검색"/>
    <x v="0"/>
    <x v="0"/>
    <x v="0"/>
    <m/>
    <m/>
    <n v="4550"/>
    <m/>
    <m/>
    <m/>
  </r>
  <r>
    <x v="39"/>
    <x v="5"/>
    <s v="네이버 쇼핑검색"/>
    <x v="0"/>
    <x v="0"/>
    <x v="0"/>
    <m/>
    <m/>
    <n v="4020"/>
    <m/>
    <m/>
    <m/>
  </r>
  <r>
    <x v="40"/>
    <x v="6"/>
    <s v="네이버 쇼핑검색"/>
    <x v="0"/>
    <x v="0"/>
    <x v="0"/>
    <m/>
    <m/>
    <n v="4750"/>
    <m/>
    <m/>
    <m/>
  </r>
  <r>
    <x v="41"/>
    <x v="3"/>
    <s v="네이버 쇼핑검색"/>
    <x v="0"/>
    <x v="0"/>
    <x v="0"/>
    <m/>
    <m/>
    <n v="4560"/>
    <m/>
    <m/>
    <m/>
  </r>
  <r>
    <x v="42"/>
    <x v="4"/>
    <s v="네이버 쇼핑검색"/>
    <x v="0"/>
    <x v="0"/>
    <x v="0"/>
    <m/>
    <m/>
    <n v="12350"/>
    <m/>
    <m/>
    <m/>
  </r>
  <r>
    <x v="43"/>
    <x v="1"/>
    <s v="네이버 쇼핑검색"/>
    <x v="0"/>
    <x v="0"/>
    <x v="0"/>
    <m/>
    <m/>
    <n v="6509.999999999999"/>
    <m/>
    <m/>
    <m/>
  </r>
  <r>
    <x v="44"/>
    <x v="0"/>
    <s v="네이버 쇼핑검색"/>
    <x v="0"/>
    <x v="0"/>
    <x v="0"/>
    <m/>
    <m/>
    <n v="4990"/>
    <m/>
    <m/>
    <m/>
  </r>
  <r>
    <x v="45"/>
    <x v="2"/>
    <s v="네이버 쇼핑검색"/>
    <x v="0"/>
    <x v="0"/>
    <x v="0"/>
    <m/>
    <m/>
    <n v="5400"/>
    <m/>
    <m/>
    <m/>
  </r>
  <r>
    <x v="46"/>
    <x v="5"/>
    <s v="네이버 쇼핑검색"/>
    <x v="0"/>
    <x v="0"/>
    <x v="0"/>
    <m/>
    <m/>
    <n v="4600"/>
    <m/>
    <m/>
    <m/>
  </r>
  <r>
    <x v="47"/>
    <x v="6"/>
    <s v="네이버 쇼핑검색"/>
    <x v="0"/>
    <x v="0"/>
    <x v="0"/>
    <m/>
    <m/>
    <n v="6199.999999999999"/>
    <m/>
    <m/>
    <m/>
  </r>
  <r>
    <x v="48"/>
    <x v="3"/>
    <s v="네이버 쇼핑검색"/>
    <x v="0"/>
    <x v="0"/>
    <x v="0"/>
    <m/>
    <m/>
    <n v="3980"/>
    <m/>
    <m/>
    <m/>
  </r>
  <r>
    <x v="49"/>
    <x v="4"/>
    <s v="네이버 쇼핑검색"/>
    <x v="0"/>
    <x v="0"/>
    <x v="0"/>
    <m/>
    <m/>
    <n v="8800"/>
    <m/>
    <m/>
    <m/>
  </r>
  <r>
    <x v="50"/>
    <x v="1"/>
    <s v="네이버 쇼핑검색"/>
    <x v="0"/>
    <x v="0"/>
    <x v="0"/>
    <m/>
    <m/>
    <n v="5799.999999999999"/>
    <m/>
    <m/>
    <m/>
  </r>
  <r>
    <x v="51"/>
    <x v="0"/>
    <s v="네이버 쇼핑검색"/>
    <x v="0"/>
    <x v="0"/>
    <x v="0"/>
    <m/>
    <m/>
    <n v="5590"/>
    <m/>
    <m/>
    <m/>
  </r>
  <r>
    <x v="52"/>
    <x v="2"/>
    <s v="네이버 쇼핑검색"/>
    <x v="0"/>
    <x v="0"/>
    <x v="0"/>
    <m/>
    <m/>
    <n v="5350"/>
    <m/>
    <m/>
    <m/>
  </r>
  <r>
    <x v="53"/>
    <x v="5"/>
    <s v="네이버 쇼핑검색"/>
    <x v="0"/>
    <x v="0"/>
    <x v="0"/>
    <m/>
    <m/>
    <n v="5200"/>
    <m/>
    <m/>
    <m/>
  </r>
  <r>
    <x v="54"/>
    <x v="6"/>
    <s v="네이버 쇼핑검색"/>
    <x v="0"/>
    <x v="0"/>
    <x v="0"/>
    <m/>
    <m/>
    <n v="6799.999999999999"/>
    <m/>
    <m/>
    <m/>
  </r>
  <r>
    <x v="55"/>
    <x v="3"/>
    <s v="네이버 쇼핑검색"/>
    <x v="0"/>
    <x v="0"/>
    <x v="0"/>
    <m/>
    <m/>
    <n v="6199.999999999999"/>
    <m/>
    <m/>
    <m/>
  </r>
  <r>
    <x v="56"/>
    <x v="4"/>
    <s v="네이버 쇼핑검색"/>
    <x v="0"/>
    <x v="0"/>
    <x v="0"/>
    <m/>
    <m/>
    <n v="5350"/>
    <m/>
    <m/>
    <m/>
  </r>
  <r>
    <x v="57"/>
    <x v="1"/>
    <s v="네이버 쇼핑검색"/>
    <x v="0"/>
    <x v="0"/>
    <x v="0"/>
    <m/>
    <m/>
    <n v="3600"/>
    <m/>
    <m/>
    <m/>
  </r>
  <r>
    <x v="58"/>
    <x v="0"/>
    <s v="네이버 쇼핑검색"/>
    <x v="0"/>
    <x v="0"/>
    <x v="0"/>
    <m/>
    <m/>
    <n v="3390"/>
    <m/>
    <m/>
    <m/>
  </r>
  <r>
    <x v="59"/>
    <x v="2"/>
    <s v="네이버 쇼핑검색"/>
    <x v="0"/>
    <x v="0"/>
    <x v="0"/>
    <m/>
    <m/>
    <n v="4550"/>
    <m/>
    <m/>
    <m/>
  </r>
  <r>
    <x v="60"/>
    <x v="5"/>
    <s v="네이버 쇼핑검색"/>
    <x v="0"/>
    <x v="0"/>
    <x v="0"/>
    <m/>
    <m/>
    <n v="3600"/>
    <m/>
    <m/>
    <m/>
  </r>
  <r>
    <x v="3"/>
    <x v="2"/>
    <s v="네이버 브랜드검색"/>
    <x v="0"/>
    <x v="0"/>
    <x v="0"/>
    <m/>
    <m/>
    <n v="20000"/>
    <m/>
    <m/>
    <m/>
  </r>
  <r>
    <x v="32"/>
    <x v="5"/>
    <s v="네이버 브랜드검색"/>
    <x v="0"/>
    <x v="0"/>
    <x v="0"/>
    <m/>
    <m/>
    <n v="20000"/>
    <m/>
    <m/>
    <m/>
  </r>
  <r>
    <x v="33"/>
    <x v="6"/>
    <s v="네이버 브랜드검색"/>
    <x v="0"/>
    <x v="0"/>
    <x v="0"/>
    <m/>
    <m/>
    <n v="20000"/>
    <m/>
    <m/>
    <m/>
  </r>
  <r>
    <x v="34"/>
    <x v="3"/>
    <s v="네이버 브랜드검색"/>
    <x v="0"/>
    <x v="0"/>
    <x v="0"/>
    <m/>
    <m/>
    <n v="20000"/>
    <m/>
    <m/>
    <m/>
  </r>
  <r>
    <x v="35"/>
    <x v="4"/>
    <s v="네이버 브랜드검색"/>
    <x v="0"/>
    <x v="0"/>
    <x v="0"/>
    <m/>
    <m/>
    <n v="20000"/>
    <m/>
    <m/>
    <m/>
  </r>
  <r>
    <x v="36"/>
    <x v="1"/>
    <s v="네이버 브랜드검색"/>
    <x v="0"/>
    <x v="0"/>
    <x v="0"/>
    <m/>
    <m/>
    <n v="20000"/>
    <m/>
    <m/>
    <m/>
  </r>
  <r>
    <x v="37"/>
    <x v="0"/>
    <s v="네이버 브랜드검색"/>
    <x v="0"/>
    <x v="0"/>
    <x v="0"/>
    <m/>
    <m/>
    <n v="20000"/>
    <m/>
    <m/>
    <m/>
  </r>
  <r>
    <x v="38"/>
    <x v="2"/>
    <s v="네이버 브랜드검색"/>
    <x v="0"/>
    <x v="0"/>
    <x v="0"/>
    <m/>
    <m/>
    <n v="20000"/>
    <m/>
    <m/>
    <m/>
  </r>
  <r>
    <x v="39"/>
    <x v="5"/>
    <s v="네이버 브랜드검색"/>
    <x v="0"/>
    <x v="0"/>
    <x v="0"/>
    <m/>
    <m/>
    <n v="20000"/>
    <m/>
    <m/>
    <m/>
  </r>
  <r>
    <x v="40"/>
    <x v="6"/>
    <s v="네이버 브랜드검색"/>
    <x v="0"/>
    <x v="0"/>
    <x v="0"/>
    <m/>
    <m/>
    <n v="20000"/>
    <m/>
    <m/>
    <m/>
  </r>
  <r>
    <x v="41"/>
    <x v="3"/>
    <s v="네이버 브랜드검색"/>
    <x v="0"/>
    <x v="0"/>
    <x v="0"/>
    <m/>
    <m/>
    <n v="20000"/>
    <m/>
    <m/>
    <m/>
  </r>
  <r>
    <x v="42"/>
    <x v="4"/>
    <s v="네이버 브랜드검색"/>
    <x v="0"/>
    <x v="0"/>
    <x v="0"/>
    <m/>
    <m/>
    <n v="20000"/>
    <m/>
    <m/>
    <m/>
  </r>
  <r>
    <x v="43"/>
    <x v="1"/>
    <s v="네이버 브랜드검색"/>
    <x v="0"/>
    <x v="0"/>
    <x v="0"/>
    <m/>
    <m/>
    <n v="20000"/>
    <m/>
    <m/>
    <m/>
  </r>
  <r>
    <x v="44"/>
    <x v="0"/>
    <s v="네이버 브랜드검색"/>
    <x v="0"/>
    <x v="0"/>
    <x v="0"/>
    <m/>
    <m/>
    <n v="20000"/>
    <m/>
    <m/>
    <m/>
  </r>
  <r>
    <x v="45"/>
    <x v="2"/>
    <s v="네이버 브랜드검색"/>
    <x v="0"/>
    <x v="0"/>
    <x v="0"/>
    <m/>
    <m/>
    <n v="20000"/>
    <m/>
    <m/>
    <m/>
  </r>
  <r>
    <x v="46"/>
    <x v="5"/>
    <s v="네이버 브랜드검색"/>
    <x v="0"/>
    <x v="0"/>
    <x v="0"/>
    <m/>
    <m/>
    <n v="20000"/>
    <m/>
    <m/>
    <m/>
  </r>
  <r>
    <x v="47"/>
    <x v="6"/>
    <s v="네이버 브랜드검색"/>
    <x v="0"/>
    <x v="0"/>
    <x v="0"/>
    <m/>
    <m/>
    <n v="20000"/>
    <m/>
    <m/>
    <m/>
  </r>
  <r>
    <x v="48"/>
    <x v="3"/>
    <s v="네이버 브랜드검색"/>
    <x v="0"/>
    <x v="0"/>
    <x v="0"/>
    <m/>
    <m/>
    <n v="20000"/>
    <m/>
    <m/>
    <m/>
  </r>
  <r>
    <x v="49"/>
    <x v="4"/>
    <s v="네이버 브랜드검색"/>
    <x v="0"/>
    <x v="0"/>
    <x v="0"/>
    <m/>
    <m/>
    <n v="20000"/>
    <m/>
    <m/>
    <m/>
  </r>
  <r>
    <x v="50"/>
    <x v="1"/>
    <s v="네이버 브랜드검색"/>
    <x v="0"/>
    <x v="0"/>
    <x v="0"/>
    <m/>
    <m/>
    <n v="20000"/>
    <m/>
    <m/>
    <m/>
  </r>
  <r>
    <x v="51"/>
    <x v="0"/>
    <s v="네이버 브랜드검색"/>
    <x v="0"/>
    <x v="0"/>
    <x v="0"/>
    <m/>
    <m/>
    <n v="20000"/>
    <m/>
    <m/>
    <m/>
  </r>
  <r>
    <x v="52"/>
    <x v="2"/>
    <s v="네이버 브랜드검색"/>
    <x v="0"/>
    <x v="0"/>
    <x v="0"/>
    <m/>
    <m/>
    <n v="20000"/>
    <m/>
    <m/>
    <m/>
  </r>
  <r>
    <x v="53"/>
    <x v="5"/>
    <s v="네이버 브랜드검색"/>
    <x v="0"/>
    <x v="0"/>
    <x v="0"/>
    <m/>
    <m/>
    <n v="20000"/>
    <m/>
    <m/>
    <m/>
  </r>
  <r>
    <x v="54"/>
    <x v="6"/>
    <s v="네이버 브랜드검색"/>
    <x v="0"/>
    <x v="0"/>
    <x v="0"/>
    <m/>
    <m/>
    <n v="20000"/>
    <m/>
    <m/>
    <m/>
  </r>
  <r>
    <x v="55"/>
    <x v="3"/>
    <s v="네이버 브랜드검색"/>
    <x v="0"/>
    <x v="0"/>
    <x v="0"/>
    <m/>
    <m/>
    <n v="20000"/>
    <m/>
    <m/>
    <m/>
  </r>
  <r>
    <x v="56"/>
    <x v="4"/>
    <s v="네이버 브랜드검색"/>
    <x v="0"/>
    <x v="0"/>
    <x v="0"/>
    <m/>
    <m/>
    <n v="20000"/>
    <m/>
    <m/>
    <m/>
  </r>
  <r>
    <x v="57"/>
    <x v="1"/>
    <s v="네이버 브랜드검색"/>
    <x v="0"/>
    <x v="0"/>
    <x v="0"/>
    <m/>
    <m/>
    <n v="20000"/>
    <m/>
    <m/>
    <m/>
  </r>
  <r>
    <x v="58"/>
    <x v="0"/>
    <s v="네이버 브랜드검색"/>
    <x v="0"/>
    <x v="0"/>
    <x v="0"/>
    <m/>
    <m/>
    <n v="20000"/>
    <m/>
    <m/>
    <m/>
  </r>
  <r>
    <x v="59"/>
    <x v="2"/>
    <s v="네이버 브랜드검색"/>
    <x v="0"/>
    <x v="0"/>
    <x v="0"/>
    <m/>
    <m/>
    <n v="20000"/>
    <m/>
    <m/>
    <m/>
  </r>
  <r>
    <x v="60"/>
    <x v="5"/>
    <s v="네이버 브랜드검색"/>
    <x v="0"/>
    <x v="0"/>
    <x v="0"/>
    <m/>
    <m/>
    <n v="20000"/>
    <m/>
    <m/>
    <m/>
  </r>
  <r>
    <x v="44"/>
    <x v="0"/>
    <s v="네이버 무상캐시"/>
    <x v="0"/>
    <x v="0"/>
    <x v="0"/>
    <m/>
    <m/>
    <n v="-2400"/>
    <m/>
    <m/>
    <m/>
  </r>
  <r>
    <x v="45"/>
    <x v="2"/>
    <s v="네이버 무상캐시"/>
    <x v="0"/>
    <x v="0"/>
    <x v="0"/>
    <m/>
    <m/>
    <n v="-4260"/>
    <m/>
    <m/>
    <m/>
  </r>
  <r>
    <x v="31"/>
    <x v="0"/>
    <s v="유튜브(지안씨_일반)"/>
    <x v="0"/>
    <x v="0"/>
    <x v="0"/>
    <m/>
    <m/>
    <n v="2500000"/>
    <m/>
    <m/>
    <m/>
  </r>
  <r>
    <x v="8"/>
    <x v="5"/>
    <s v="네이버(어성초토너)"/>
    <x v="0"/>
    <x v="0"/>
    <x v="0"/>
    <m/>
    <m/>
    <n v="1000000"/>
    <m/>
    <m/>
    <m/>
  </r>
  <r>
    <x v="35"/>
    <x v="4"/>
    <s v="유튜브(챙잇_브랜디드)"/>
    <x v="0"/>
    <x v="0"/>
    <x v="0"/>
    <m/>
    <m/>
    <n v="6000000"/>
    <m/>
    <m/>
    <m/>
  </r>
  <r>
    <x v="37"/>
    <x v="0"/>
    <s v="유튜브(단미_반기획)"/>
    <x v="0"/>
    <x v="0"/>
    <x v="0"/>
    <m/>
    <m/>
    <n v="4500000"/>
    <m/>
    <m/>
    <m/>
  </r>
  <r>
    <x v="41"/>
    <x v="3"/>
    <s v="커뮤니티(쭉빵카페)"/>
    <x v="0"/>
    <x v="0"/>
    <x v="0"/>
    <m/>
    <m/>
    <n v="1500000"/>
    <m/>
    <m/>
    <m/>
  </r>
  <r>
    <x v="61"/>
    <x v="6"/>
    <s v="인스타그램(랄라블라)"/>
    <x v="0"/>
    <x v="0"/>
    <x v="0"/>
    <m/>
    <m/>
    <n v="25050"/>
    <m/>
    <m/>
    <m/>
  </r>
  <r>
    <x v="61"/>
    <x v="6"/>
    <s v="인스타그램(블로그)"/>
    <x v="0"/>
    <x v="0"/>
    <x v="0"/>
    <m/>
    <m/>
    <n v="50064"/>
    <m/>
    <m/>
    <m/>
  </r>
  <r>
    <x v="61"/>
    <x v="6"/>
    <s v="인스타그램(전환)"/>
    <x v="0"/>
    <x v="0"/>
    <x v="0"/>
    <m/>
    <m/>
    <n v="501023"/>
    <m/>
    <m/>
    <m/>
  </r>
  <r>
    <x v="61"/>
    <x v="6"/>
    <s v="네이버 브랜드검색"/>
    <x v="0"/>
    <x v="0"/>
    <x v="0"/>
    <m/>
    <m/>
    <n v="20000"/>
    <m/>
    <m/>
    <m/>
  </r>
  <r>
    <x v="61"/>
    <x v="6"/>
    <s v="네이버 쇼핑검색"/>
    <x v="0"/>
    <x v="0"/>
    <x v="0"/>
    <m/>
    <m/>
    <n v="6599.999999999999"/>
    <m/>
    <m/>
    <m/>
  </r>
  <r>
    <x v="62"/>
    <x v="3"/>
    <s v="인스타그램(랄라블라)"/>
    <x v="0"/>
    <x v="0"/>
    <x v="0"/>
    <m/>
    <m/>
    <n v="23962"/>
    <m/>
    <m/>
    <m/>
  </r>
  <r>
    <x v="62"/>
    <x v="3"/>
    <s v="인스타그램(블로그)"/>
    <x v="0"/>
    <x v="0"/>
    <x v="0"/>
    <m/>
    <m/>
    <n v="48392"/>
    <m/>
    <m/>
    <m/>
  </r>
  <r>
    <x v="62"/>
    <x v="3"/>
    <s v="인스타그램(전환)"/>
    <x v="0"/>
    <x v="0"/>
    <x v="0"/>
    <m/>
    <m/>
    <n v="483331"/>
    <m/>
    <m/>
    <m/>
  </r>
  <r>
    <x v="62"/>
    <x v="3"/>
    <s v="네이버 브랜드검색"/>
    <x v="0"/>
    <x v="0"/>
    <x v="0"/>
    <m/>
    <m/>
    <n v="20000"/>
    <m/>
    <m/>
    <m/>
  </r>
  <r>
    <x v="62"/>
    <x v="3"/>
    <s v="네이버 쇼핑검색"/>
    <x v="0"/>
    <x v="0"/>
    <x v="0"/>
    <m/>
    <m/>
    <n v="4360"/>
    <m/>
    <m/>
    <m/>
  </r>
  <r>
    <x v="63"/>
    <x v="4"/>
    <s v="인스타그램(랄라블라)"/>
    <x v="0"/>
    <x v="0"/>
    <x v="0"/>
    <m/>
    <m/>
    <n v="25278"/>
    <m/>
    <m/>
    <m/>
  </r>
  <r>
    <x v="63"/>
    <x v="4"/>
    <s v="인스타그램(블로그)"/>
    <x v="0"/>
    <x v="0"/>
    <x v="0"/>
    <m/>
    <m/>
    <n v="50330"/>
    <m/>
    <m/>
    <m/>
  </r>
  <r>
    <x v="63"/>
    <x v="4"/>
    <s v="인스타그램(전환)"/>
    <x v="0"/>
    <x v="0"/>
    <x v="0"/>
    <m/>
    <m/>
    <n v="499445"/>
    <m/>
    <m/>
    <m/>
  </r>
  <r>
    <x v="63"/>
    <x v="4"/>
    <s v="네이버 브랜드검색"/>
    <x v="0"/>
    <x v="0"/>
    <x v="0"/>
    <m/>
    <m/>
    <n v="20000"/>
    <m/>
    <m/>
    <m/>
  </r>
  <r>
    <x v="63"/>
    <x v="4"/>
    <s v="네이버 쇼핑검색"/>
    <x v="0"/>
    <x v="0"/>
    <x v="0"/>
    <m/>
    <m/>
    <n v="216363.6363636364"/>
    <m/>
    <m/>
    <m/>
  </r>
  <r>
    <x v="64"/>
    <x v="1"/>
    <s v="인스타그램(랄라블라)"/>
    <x v="0"/>
    <x v="0"/>
    <x v="0"/>
    <m/>
    <m/>
    <n v="25144"/>
    <m/>
    <m/>
    <m/>
  </r>
  <r>
    <x v="64"/>
    <x v="1"/>
    <s v="인스타그램(블로그)"/>
    <x v="0"/>
    <x v="0"/>
    <x v="0"/>
    <m/>
    <m/>
    <n v="48615"/>
    <m/>
    <m/>
    <m/>
  </r>
  <r>
    <x v="64"/>
    <x v="1"/>
    <s v="인스타그램(전환)"/>
    <x v="0"/>
    <x v="0"/>
    <x v="0"/>
    <m/>
    <m/>
    <n v="484160"/>
    <m/>
    <m/>
    <m/>
  </r>
  <r>
    <x v="64"/>
    <x v="1"/>
    <s v="네이버 브랜드검색"/>
    <x v="0"/>
    <x v="0"/>
    <x v="0"/>
    <m/>
    <m/>
    <n v="20000"/>
    <m/>
    <m/>
    <m/>
  </r>
  <r>
    <x v="64"/>
    <x v="1"/>
    <s v="네이버 쇼핑검색"/>
    <x v="0"/>
    <x v="0"/>
    <x v="0"/>
    <m/>
    <m/>
    <n v="5600"/>
    <m/>
    <m/>
    <m/>
  </r>
  <r>
    <x v="65"/>
    <x v="0"/>
    <s v="인스타그램(랄라블라)"/>
    <x v="0"/>
    <x v="0"/>
    <x v="0"/>
    <m/>
    <m/>
    <n v="24640"/>
    <m/>
    <m/>
    <m/>
  </r>
  <r>
    <x v="65"/>
    <x v="0"/>
    <s v="인스타그램(블로그)"/>
    <x v="0"/>
    <x v="0"/>
    <x v="0"/>
    <m/>
    <m/>
    <n v="50478"/>
    <m/>
    <m/>
    <m/>
  </r>
  <r>
    <x v="65"/>
    <x v="0"/>
    <s v="인스타그램(전환)"/>
    <x v="0"/>
    <x v="0"/>
    <x v="0"/>
    <m/>
    <m/>
    <n v="497363"/>
    <m/>
    <m/>
    <m/>
  </r>
  <r>
    <x v="65"/>
    <x v="0"/>
    <s v="네이버 브랜드검색"/>
    <x v="0"/>
    <x v="0"/>
    <x v="0"/>
    <m/>
    <m/>
    <n v="20000"/>
    <m/>
    <m/>
    <m/>
  </r>
  <r>
    <x v="65"/>
    <x v="0"/>
    <s v="네이버 쇼핑검색"/>
    <x v="0"/>
    <x v="0"/>
    <x v="0"/>
    <m/>
    <m/>
    <n v="4980"/>
    <m/>
    <m/>
    <m/>
  </r>
  <r>
    <x v="66"/>
    <x v="2"/>
    <s v="인스타그램(랄라블라)"/>
    <x v="0"/>
    <x v="0"/>
    <x v="0"/>
    <m/>
    <m/>
    <n v="25591"/>
    <m/>
    <m/>
    <m/>
  </r>
  <r>
    <x v="66"/>
    <x v="2"/>
    <s v="인스타그램(블로그)"/>
    <x v="0"/>
    <x v="0"/>
    <x v="0"/>
    <m/>
    <m/>
    <n v="49603"/>
    <m/>
    <m/>
    <m/>
  </r>
  <r>
    <x v="66"/>
    <x v="2"/>
    <s v="인스타그램(전환)"/>
    <x v="0"/>
    <x v="0"/>
    <x v="0"/>
    <m/>
    <m/>
    <n v="498941"/>
    <m/>
    <m/>
    <m/>
  </r>
  <r>
    <x v="66"/>
    <x v="2"/>
    <s v="네이버 브랜드검색"/>
    <x v="0"/>
    <x v="0"/>
    <x v="0"/>
    <m/>
    <m/>
    <n v="20000"/>
    <m/>
    <m/>
    <m/>
  </r>
  <r>
    <x v="66"/>
    <x v="2"/>
    <s v="네이버 쇼핑검색"/>
    <x v="0"/>
    <x v="0"/>
    <x v="0"/>
    <m/>
    <m/>
    <n v="5200"/>
    <m/>
    <m/>
    <m/>
  </r>
  <r>
    <x v="67"/>
    <x v="5"/>
    <s v="인스타그램(랄라블라)"/>
    <x v="0"/>
    <x v="0"/>
    <x v="0"/>
    <m/>
    <m/>
    <n v="25335"/>
    <m/>
    <m/>
    <m/>
  </r>
  <r>
    <x v="67"/>
    <x v="5"/>
    <s v="인스타그램(블로그)"/>
    <x v="0"/>
    <x v="0"/>
    <x v="0"/>
    <m/>
    <m/>
    <n v="52518"/>
    <m/>
    <m/>
    <m/>
  </r>
  <r>
    <x v="67"/>
    <x v="5"/>
    <s v="인스타그램(전환)"/>
    <x v="0"/>
    <x v="0"/>
    <x v="0"/>
    <m/>
    <m/>
    <n v="535722"/>
    <m/>
    <m/>
    <m/>
  </r>
  <r>
    <x v="67"/>
    <x v="5"/>
    <s v="네이버 브랜드검색"/>
    <x v="0"/>
    <x v="0"/>
    <x v="0"/>
    <m/>
    <m/>
    <n v="20000"/>
    <m/>
    <m/>
    <m/>
  </r>
  <r>
    <x v="67"/>
    <x v="5"/>
    <s v="네이버 쇼핑검색"/>
    <x v="0"/>
    <x v="0"/>
    <x v="0"/>
    <m/>
    <m/>
    <n v="4200"/>
    <m/>
    <m/>
    <m/>
  </r>
  <r>
    <x v="68"/>
    <x v="6"/>
    <s v="인스타그램(랄라블라)"/>
    <x v="0"/>
    <x v="0"/>
    <x v="0"/>
    <m/>
    <m/>
    <n v="25053"/>
    <m/>
    <m/>
    <m/>
  </r>
  <r>
    <x v="68"/>
    <x v="6"/>
    <s v="인스타그램(블로그)"/>
    <x v="0"/>
    <x v="0"/>
    <x v="0"/>
    <m/>
    <m/>
    <n v="50474"/>
    <m/>
    <m/>
    <m/>
  </r>
  <r>
    <x v="68"/>
    <x v="6"/>
    <s v="인스타그램(전환)"/>
    <x v="0"/>
    <x v="0"/>
    <x v="0"/>
    <m/>
    <m/>
    <n v="501350"/>
    <m/>
    <m/>
    <m/>
  </r>
  <r>
    <x v="68"/>
    <x v="6"/>
    <s v="네이버 브랜드검색"/>
    <x v="0"/>
    <x v="0"/>
    <x v="0"/>
    <m/>
    <m/>
    <n v="20000"/>
    <m/>
    <m/>
    <m/>
  </r>
  <r>
    <x v="68"/>
    <x v="6"/>
    <s v="네이버 쇼핑검색"/>
    <x v="0"/>
    <x v="0"/>
    <x v="0"/>
    <m/>
    <m/>
    <n v="5799.999999999999"/>
    <m/>
    <m/>
    <m/>
  </r>
  <r>
    <x v="69"/>
    <x v="3"/>
    <s v="인스타그램(랄라블라)"/>
    <x v="0"/>
    <x v="0"/>
    <x v="0"/>
    <m/>
    <m/>
    <n v="24046"/>
    <m/>
    <m/>
    <m/>
  </r>
  <r>
    <x v="69"/>
    <x v="3"/>
    <s v="인스타그램(블로그)"/>
    <x v="0"/>
    <x v="0"/>
    <x v="0"/>
    <m/>
    <m/>
    <n v="49038"/>
    <m/>
    <m/>
    <m/>
  </r>
  <r>
    <x v="69"/>
    <x v="3"/>
    <s v="인스타그램(전환)"/>
    <x v="0"/>
    <x v="0"/>
    <x v="0"/>
    <m/>
    <m/>
    <n v="488953"/>
    <m/>
    <m/>
    <m/>
  </r>
  <r>
    <x v="69"/>
    <x v="3"/>
    <s v="네이버 브랜드검색"/>
    <x v="0"/>
    <x v="0"/>
    <x v="0"/>
    <m/>
    <m/>
    <n v="20000"/>
    <m/>
    <m/>
    <m/>
  </r>
  <r>
    <x v="69"/>
    <x v="3"/>
    <s v="네이버 쇼핑검색"/>
    <x v="0"/>
    <x v="0"/>
    <x v="0"/>
    <m/>
    <m/>
    <n v="5000"/>
    <m/>
    <m/>
    <m/>
  </r>
  <r>
    <x v="70"/>
    <x v="4"/>
    <s v="인스타그램(랄라블라)"/>
    <x v="0"/>
    <x v="0"/>
    <x v="0"/>
    <m/>
    <m/>
    <n v="25294"/>
    <m/>
    <m/>
    <m/>
  </r>
  <r>
    <x v="70"/>
    <x v="4"/>
    <s v="인스타그램(블로그)"/>
    <x v="0"/>
    <x v="0"/>
    <x v="0"/>
    <m/>
    <m/>
    <n v="48642"/>
    <m/>
    <m/>
    <m/>
  </r>
  <r>
    <x v="70"/>
    <x v="4"/>
    <s v="인스타그램(전환)"/>
    <x v="0"/>
    <x v="0"/>
    <x v="0"/>
    <m/>
    <m/>
    <n v="492391"/>
    <m/>
    <m/>
    <m/>
  </r>
  <r>
    <x v="70"/>
    <x v="4"/>
    <s v="네이버 브랜드검색"/>
    <x v="0"/>
    <x v="0"/>
    <x v="0"/>
    <m/>
    <m/>
    <n v="20000"/>
    <m/>
    <m/>
    <m/>
  </r>
  <r>
    <x v="70"/>
    <x v="4"/>
    <s v="네이버 쇼핑검색"/>
    <x v="0"/>
    <x v="0"/>
    <x v="0"/>
    <m/>
    <m/>
    <n v="7199.999999999999"/>
    <m/>
    <m/>
    <m/>
  </r>
  <r>
    <x v="71"/>
    <x v="1"/>
    <s v="인스타그램(랄라블라)"/>
    <x v="0"/>
    <x v="0"/>
    <x v="0"/>
    <m/>
    <m/>
    <n v="25143"/>
    <m/>
    <m/>
    <m/>
  </r>
  <r>
    <x v="71"/>
    <x v="1"/>
    <s v="인스타그램(블로그)"/>
    <x v="0"/>
    <x v="0"/>
    <x v="0"/>
    <m/>
    <m/>
    <n v="50353"/>
    <m/>
    <m/>
    <m/>
  </r>
  <r>
    <x v="71"/>
    <x v="1"/>
    <s v="인스타그램(전환)"/>
    <x v="0"/>
    <x v="0"/>
    <x v="0"/>
    <m/>
    <m/>
    <n v="501665"/>
    <m/>
    <m/>
    <m/>
  </r>
  <r>
    <x v="71"/>
    <x v="1"/>
    <s v="네이버 브랜드검색"/>
    <x v="0"/>
    <x v="0"/>
    <x v="0"/>
    <m/>
    <m/>
    <n v="20000"/>
    <m/>
    <m/>
    <m/>
  </r>
  <r>
    <x v="71"/>
    <x v="1"/>
    <s v="네이버 쇼핑검색"/>
    <x v="0"/>
    <x v="0"/>
    <x v="0"/>
    <m/>
    <m/>
    <n v="5200"/>
    <m/>
    <m/>
    <m/>
  </r>
  <r>
    <x v="72"/>
    <x v="0"/>
    <s v="인스타그램(랄라블라)"/>
    <x v="0"/>
    <x v="0"/>
    <x v="0"/>
    <m/>
    <m/>
    <n v="24502"/>
    <m/>
    <m/>
    <m/>
  </r>
  <r>
    <x v="72"/>
    <x v="0"/>
    <s v="인스타그램(블로그)"/>
    <x v="0"/>
    <x v="0"/>
    <x v="0"/>
    <m/>
    <m/>
    <n v="49344"/>
    <m/>
    <m/>
    <m/>
  </r>
  <r>
    <x v="72"/>
    <x v="0"/>
    <s v="인스타그램(전환)"/>
    <x v="0"/>
    <x v="0"/>
    <x v="0"/>
    <m/>
    <m/>
    <n v="535379"/>
    <m/>
    <m/>
    <m/>
  </r>
  <r>
    <x v="72"/>
    <x v="0"/>
    <s v="네이버 브랜드검색"/>
    <x v="0"/>
    <x v="0"/>
    <x v="0"/>
    <m/>
    <m/>
    <n v="20000"/>
    <m/>
    <m/>
    <m/>
  </r>
  <r>
    <x v="72"/>
    <x v="0"/>
    <s v="네이버 쇼핑검색"/>
    <x v="0"/>
    <x v="0"/>
    <x v="0"/>
    <m/>
    <m/>
    <n v="4600"/>
    <m/>
    <m/>
    <m/>
  </r>
  <r>
    <x v="73"/>
    <x v="2"/>
    <s v="인스타그램(랄라블라)"/>
    <x v="0"/>
    <x v="0"/>
    <x v="0"/>
    <m/>
    <m/>
    <n v="25527"/>
    <m/>
    <m/>
    <m/>
  </r>
  <r>
    <x v="73"/>
    <x v="2"/>
    <s v="인스타그램(블로그)"/>
    <x v="0"/>
    <x v="0"/>
    <x v="0"/>
    <m/>
    <m/>
    <n v="49212"/>
    <m/>
    <m/>
    <m/>
  </r>
  <r>
    <x v="73"/>
    <x v="2"/>
    <s v="인스타그램(전환)"/>
    <x v="0"/>
    <x v="0"/>
    <x v="0"/>
    <m/>
    <m/>
    <n v="660359"/>
    <m/>
    <m/>
    <m/>
  </r>
  <r>
    <x v="73"/>
    <x v="2"/>
    <s v="네이버 브랜드검색"/>
    <x v="0"/>
    <x v="0"/>
    <x v="0"/>
    <m/>
    <m/>
    <n v="20000"/>
    <m/>
    <m/>
    <m/>
  </r>
  <r>
    <x v="73"/>
    <x v="2"/>
    <s v="네이버 쇼핑검색"/>
    <x v="0"/>
    <x v="0"/>
    <x v="0"/>
    <m/>
    <m/>
    <n v="5170"/>
    <m/>
    <m/>
    <m/>
  </r>
  <r>
    <x v="74"/>
    <x v="5"/>
    <s v="인스타그램(랄라블라)"/>
    <x v="0"/>
    <x v="0"/>
    <x v="0"/>
    <m/>
    <m/>
    <n v="25435"/>
    <m/>
    <m/>
    <m/>
  </r>
  <r>
    <x v="74"/>
    <x v="5"/>
    <s v="인스타그램(블로그)"/>
    <x v="0"/>
    <x v="0"/>
    <x v="0"/>
    <m/>
    <m/>
    <n v="52937"/>
    <m/>
    <m/>
    <m/>
  </r>
  <r>
    <x v="74"/>
    <x v="5"/>
    <s v="인스타그램(전환)"/>
    <x v="0"/>
    <x v="0"/>
    <x v="0"/>
    <m/>
    <m/>
    <n v="505800"/>
    <m/>
    <m/>
    <m/>
  </r>
  <r>
    <x v="74"/>
    <x v="5"/>
    <s v="네이버 브랜드검색"/>
    <x v="0"/>
    <x v="0"/>
    <x v="0"/>
    <m/>
    <m/>
    <n v="20000"/>
    <m/>
    <m/>
    <m/>
  </r>
  <r>
    <x v="74"/>
    <x v="5"/>
    <s v="네이버 쇼핑검색"/>
    <x v="0"/>
    <x v="0"/>
    <x v="0"/>
    <m/>
    <m/>
    <n v="31090"/>
    <m/>
    <m/>
    <m/>
  </r>
  <r>
    <x v="75"/>
    <x v="6"/>
    <s v="인스타그램(랄라블라)"/>
    <x v="0"/>
    <x v="0"/>
    <x v="0"/>
    <m/>
    <m/>
    <n v="25029"/>
    <m/>
    <m/>
    <m/>
  </r>
  <r>
    <x v="75"/>
    <x v="6"/>
    <s v="인스타그램(블로그)"/>
    <x v="0"/>
    <x v="0"/>
    <x v="0"/>
    <m/>
    <m/>
    <n v="50268"/>
    <m/>
    <m/>
    <m/>
  </r>
  <r>
    <x v="75"/>
    <x v="6"/>
    <s v="인스타그램(전환)"/>
    <x v="0"/>
    <x v="0"/>
    <x v="0"/>
    <m/>
    <m/>
    <n v="501303"/>
    <m/>
    <m/>
    <m/>
  </r>
  <r>
    <x v="75"/>
    <x v="6"/>
    <s v="네이버 브랜드검색"/>
    <x v="0"/>
    <x v="0"/>
    <x v="0"/>
    <m/>
    <m/>
    <n v="20000"/>
    <m/>
    <m/>
    <m/>
  </r>
  <r>
    <x v="75"/>
    <x v="6"/>
    <s v="네이버 쇼핑검색"/>
    <x v="0"/>
    <x v="0"/>
    <x v="0"/>
    <m/>
    <m/>
    <n v="66390"/>
    <m/>
    <m/>
    <m/>
  </r>
  <r>
    <x v="76"/>
    <x v="3"/>
    <s v="인스타그램(랄라블라)"/>
    <x v="0"/>
    <x v="0"/>
    <x v="0"/>
    <m/>
    <m/>
    <n v="24111"/>
    <m/>
    <m/>
    <m/>
  </r>
  <r>
    <x v="76"/>
    <x v="3"/>
    <s v="인스타그램(블로그)"/>
    <x v="0"/>
    <x v="0"/>
    <x v="0"/>
    <m/>
    <m/>
    <n v="48303"/>
    <m/>
    <m/>
    <m/>
  </r>
  <r>
    <x v="76"/>
    <x v="3"/>
    <s v="인스타그램(전환)"/>
    <x v="0"/>
    <x v="0"/>
    <x v="0"/>
    <m/>
    <m/>
    <n v="483008"/>
    <m/>
    <m/>
    <m/>
  </r>
  <r>
    <x v="76"/>
    <x v="3"/>
    <s v="네이버 브랜드검색"/>
    <x v="0"/>
    <x v="0"/>
    <x v="0"/>
    <m/>
    <m/>
    <n v="20000"/>
    <m/>
    <m/>
    <m/>
  </r>
  <r>
    <x v="76"/>
    <x v="3"/>
    <s v="네이버 쇼핑검색"/>
    <x v="0"/>
    <x v="0"/>
    <x v="0"/>
    <m/>
    <m/>
    <n v="13520"/>
    <m/>
    <m/>
    <m/>
  </r>
  <r>
    <x v="77"/>
    <x v="4"/>
    <s v="인스타그램(랄라블라)"/>
    <x v="0"/>
    <x v="0"/>
    <x v="0"/>
    <m/>
    <m/>
    <n v="24294"/>
    <m/>
    <m/>
    <m/>
  </r>
  <r>
    <x v="77"/>
    <x v="4"/>
    <s v="인스타그램(블로그)"/>
    <x v="0"/>
    <x v="0"/>
    <x v="0"/>
    <m/>
    <m/>
    <n v="49118"/>
    <m/>
    <m/>
    <m/>
  </r>
  <r>
    <x v="77"/>
    <x v="4"/>
    <s v="인스타그램(전환)"/>
    <x v="0"/>
    <x v="0"/>
    <x v="0"/>
    <m/>
    <m/>
    <n v="496204"/>
    <m/>
    <m/>
    <m/>
  </r>
  <r>
    <x v="77"/>
    <x v="4"/>
    <s v="네이버 브랜드검색"/>
    <x v="0"/>
    <x v="0"/>
    <x v="0"/>
    <m/>
    <m/>
    <n v="20000"/>
    <m/>
    <m/>
    <m/>
  </r>
  <r>
    <x v="77"/>
    <x v="4"/>
    <s v="네이버 쇼핑검색"/>
    <x v="0"/>
    <x v="0"/>
    <x v="0"/>
    <m/>
    <m/>
    <n v="8200"/>
    <m/>
    <m/>
    <m/>
  </r>
  <r>
    <x v="78"/>
    <x v="1"/>
    <s v="인스타그램(랄라블라)"/>
    <x v="0"/>
    <x v="0"/>
    <x v="0"/>
    <m/>
    <m/>
    <n v="24611"/>
    <m/>
    <m/>
    <m/>
  </r>
  <r>
    <x v="78"/>
    <x v="1"/>
    <s v="인스타그램(블로그)"/>
    <x v="0"/>
    <x v="0"/>
    <x v="0"/>
    <m/>
    <m/>
    <n v="48682"/>
    <m/>
    <m/>
    <m/>
  </r>
  <r>
    <x v="78"/>
    <x v="1"/>
    <s v="인스타그램(전환)"/>
    <x v="0"/>
    <x v="0"/>
    <x v="0"/>
    <m/>
    <m/>
    <n v="493802"/>
    <m/>
    <m/>
    <m/>
  </r>
  <r>
    <x v="78"/>
    <x v="1"/>
    <s v="네이버 브랜드검색"/>
    <x v="0"/>
    <x v="0"/>
    <x v="0"/>
    <m/>
    <m/>
    <n v="20000"/>
    <m/>
    <m/>
    <m/>
  </r>
  <r>
    <x v="78"/>
    <x v="1"/>
    <s v="네이버 쇼핑검색"/>
    <x v="0"/>
    <x v="0"/>
    <x v="0"/>
    <m/>
    <m/>
    <n v="9600"/>
    <m/>
    <m/>
    <m/>
  </r>
  <r>
    <x v="78"/>
    <x v="1"/>
    <s v="속닥"/>
    <x v="0"/>
    <x v="0"/>
    <x v="0"/>
    <m/>
    <m/>
    <n v="1500000"/>
    <m/>
    <m/>
    <m/>
  </r>
  <r>
    <x v="79"/>
    <x v="0"/>
    <s v="인스타그램(랄라블라)"/>
    <x v="0"/>
    <x v="0"/>
    <x v="0"/>
    <m/>
    <m/>
    <n v="24707"/>
    <m/>
    <m/>
    <m/>
  </r>
  <r>
    <x v="79"/>
    <x v="0"/>
    <s v="인스타그램(블로그)"/>
    <x v="0"/>
    <x v="0"/>
    <x v="0"/>
    <m/>
    <m/>
    <n v="50103"/>
    <m/>
    <m/>
    <m/>
  </r>
  <r>
    <x v="79"/>
    <x v="0"/>
    <s v="인스타그램(전환)"/>
    <x v="0"/>
    <x v="0"/>
    <x v="0"/>
    <m/>
    <m/>
    <n v="495558"/>
    <m/>
    <m/>
    <m/>
  </r>
  <r>
    <x v="79"/>
    <x v="0"/>
    <s v="네이버 브랜드검색"/>
    <x v="0"/>
    <x v="0"/>
    <x v="0"/>
    <m/>
    <m/>
    <n v="20000"/>
    <m/>
    <m/>
    <m/>
  </r>
  <r>
    <x v="79"/>
    <x v="0"/>
    <s v="네이버 쇼핑검색"/>
    <x v="0"/>
    <x v="0"/>
    <x v="0"/>
    <m/>
    <m/>
    <n v="12600"/>
    <m/>
    <m/>
    <m/>
  </r>
  <r>
    <x v="80"/>
    <x v="2"/>
    <s v="인스타그램(랄라블라)"/>
    <x v="0"/>
    <x v="0"/>
    <x v="0"/>
    <m/>
    <m/>
    <n v="26167"/>
    <m/>
    <m/>
    <m/>
  </r>
  <r>
    <x v="80"/>
    <x v="2"/>
    <s v="인스타그램(블로그)"/>
    <x v="0"/>
    <x v="0"/>
    <x v="0"/>
    <m/>
    <m/>
    <n v="49883"/>
    <m/>
    <m/>
    <m/>
  </r>
  <r>
    <x v="80"/>
    <x v="2"/>
    <s v="인스타그램(전환)"/>
    <x v="0"/>
    <x v="0"/>
    <x v="0"/>
    <m/>
    <m/>
    <n v="495653"/>
    <m/>
    <m/>
    <m/>
  </r>
  <r>
    <x v="80"/>
    <x v="2"/>
    <s v="네이버 브랜드검색"/>
    <x v="0"/>
    <x v="0"/>
    <x v="0"/>
    <m/>
    <m/>
    <n v="20000"/>
    <m/>
    <m/>
    <m/>
  </r>
  <r>
    <x v="80"/>
    <x v="2"/>
    <s v="네이버 쇼핑검색"/>
    <x v="0"/>
    <x v="0"/>
    <x v="0"/>
    <m/>
    <m/>
    <n v="7799.999999999999"/>
    <m/>
    <m/>
    <m/>
  </r>
  <r>
    <x v="80"/>
    <x v="2"/>
    <s v="카카오톡 메시지"/>
    <x v="1"/>
    <x v="0"/>
    <x v="0"/>
    <m/>
    <m/>
    <n v="15495"/>
    <m/>
    <m/>
    <m/>
  </r>
  <r>
    <x v="80"/>
    <x v="2"/>
    <s v="카카오톡 메시지"/>
    <x v="1"/>
    <x v="0"/>
    <x v="1"/>
    <m/>
    <m/>
    <n v="20"/>
    <m/>
    <m/>
    <m/>
  </r>
  <r>
    <x v="78"/>
    <x v="1"/>
    <s v="SMS"/>
    <x v="2"/>
    <x v="0"/>
    <x v="1"/>
    <m/>
    <m/>
    <n v="3900"/>
    <m/>
    <m/>
    <m/>
  </r>
  <r>
    <x v="78"/>
    <x v="1"/>
    <s v="SMS"/>
    <x v="2"/>
    <x v="0"/>
    <x v="0"/>
    <m/>
    <m/>
    <n v="1000"/>
    <m/>
    <m/>
    <m/>
  </r>
  <r>
    <x v="79"/>
    <x v="0"/>
    <s v="SMS"/>
    <x v="2"/>
    <x v="0"/>
    <x v="0"/>
    <m/>
    <m/>
    <n v="3500"/>
    <m/>
    <m/>
    <m/>
  </r>
  <r>
    <x v="79"/>
    <x v="0"/>
    <s v="SMS"/>
    <x v="1"/>
    <x v="0"/>
    <x v="1"/>
    <m/>
    <m/>
    <n v="400"/>
    <m/>
    <m/>
    <m/>
  </r>
  <r>
    <x v="79"/>
    <x v="0"/>
    <s v="SMS"/>
    <x v="1"/>
    <x v="0"/>
    <x v="2"/>
    <m/>
    <m/>
    <n v="120"/>
    <m/>
    <m/>
    <m/>
  </r>
  <r>
    <x v="80"/>
    <x v="2"/>
    <s v="SMS"/>
    <x v="1"/>
    <x v="0"/>
    <x v="0"/>
    <m/>
    <m/>
    <n v="16900"/>
    <m/>
    <m/>
    <m/>
  </r>
  <r>
    <x v="80"/>
    <x v="2"/>
    <s v="SMS"/>
    <x v="1"/>
    <x v="0"/>
    <x v="1"/>
    <m/>
    <m/>
    <n v="100"/>
    <m/>
    <m/>
    <m/>
  </r>
  <r>
    <x v="81"/>
    <x v="5"/>
    <s v="인스타그램(랄라블라)"/>
    <x v="0"/>
    <x v="0"/>
    <x v="0"/>
    <m/>
    <m/>
    <n v="26081"/>
    <m/>
    <m/>
    <m/>
  </r>
  <r>
    <x v="81"/>
    <x v="5"/>
    <s v="인스타그램(블로그)"/>
    <x v="0"/>
    <x v="0"/>
    <x v="0"/>
    <m/>
    <m/>
    <n v="53643"/>
    <m/>
    <m/>
    <m/>
  </r>
  <r>
    <x v="81"/>
    <x v="5"/>
    <s v="인스타그램(전환)"/>
    <x v="0"/>
    <x v="0"/>
    <x v="0"/>
    <m/>
    <m/>
    <n v="534472"/>
    <m/>
    <m/>
    <m/>
  </r>
  <r>
    <x v="81"/>
    <x v="5"/>
    <s v="네이버 브랜드검색"/>
    <x v="0"/>
    <x v="0"/>
    <x v="0"/>
    <m/>
    <m/>
    <n v="20000"/>
    <m/>
    <m/>
    <m/>
  </r>
  <r>
    <x v="81"/>
    <x v="5"/>
    <s v="네이버 쇼핑검색"/>
    <x v="0"/>
    <x v="0"/>
    <x v="0"/>
    <m/>
    <m/>
    <n v="6399.999999999999"/>
    <m/>
    <m/>
    <m/>
  </r>
  <r>
    <x v="82"/>
    <x v="6"/>
    <s v="인스타그램(랄라블라)"/>
    <x v="0"/>
    <x v="0"/>
    <x v="0"/>
    <m/>
    <m/>
    <n v="25023"/>
    <m/>
    <m/>
    <m/>
  </r>
  <r>
    <x v="82"/>
    <x v="6"/>
    <s v="인스타그램(블로그)"/>
    <x v="0"/>
    <x v="0"/>
    <x v="0"/>
    <m/>
    <m/>
    <n v="50131"/>
    <m/>
    <m/>
    <m/>
  </r>
  <r>
    <x v="82"/>
    <x v="6"/>
    <s v="인스타그램(전환)"/>
    <x v="0"/>
    <x v="0"/>
    <x v="0"/>
    <m/>
    <m/>
    <n v="500422"/>
    <m/>
    <m/>
    <m/>
  </r>
  <r>
    <x v="82"/>
    <x v="6"/>
    <s v="네이버 브랜드검색"/>
    <x v="0"/>
    <x v="0"/>
    <x v="0"/>
    <m/>
    <m/>
    <n v="20000"/>
    <m/>
    <m/>
    <m/>
  </r>
  <r>
    <x v="82"/>
    <x v="6"/>
    <s v="네이버 쇼핑검색"/>
    <x v="0"/>
    <x v="0"/>
    <x v="0"/>
    <m/>
    <m/>
    <n v="7399.999999999999"/>
    <m/>
    <m/>
    <m/>
  </r>
  <r>
    <x v="83"/>
    <x v="3"/>
    <s v="인스타그램(랄라블라)"/>
    <x v="0"/>
    <x v="0"/>
    <x v="0"/>
    <m/>
    <m/>
    <n v="24146"/>
    <m/>
    <m/>
    <m/>
  </r>
  <r>
    <x v="83"/>
    <x v="3"/>
    <s v="인스타그램(블로그)"/>
    <x v="0"/>
    <x v="0"/>
    <x v="0"/>
    <m/>
    <m/>
    <n v="48348"/>
    <m/>
    <m/>
    <m/>
  </r>
  <r>
    <x v="83"/>
    <x v="3"/>
    <s v="인스타그램(전환)"/>
    <x v="0"/>
    <x v="0"/>
    <x v="0"/>
    <m/>
    <m/>
    <n v="482007"/>
    <m/>
    <m/>
    <m/>
  </r>
  <r>
    <x v="83"/>
    <x v="3"/>
    <s v="네이버 브랜드검색"/>
    <x v="0"/>
    <x v="0"/>
    <x v="0"/>
    <m/>
    <m/>
    <n v="20000"/>
    <m/>
    <m/>
    <m/>
  </r>
  <r>
    <x v="83"/>
    <x v="3"/>
    <s v="네이버 쇼핑검색"/>
    <x v="0"/>
    <x v="0"/>
    <x v="0"/>
    <m/>
    <m/>
    <n v="5000"/>
    <m/>
    <m/>
    <m/>
  </r>
  <r>
    <x v="83"/>
    <x v="3"/>
    <s v="카카오톡 메시지"/>
    <x v="1"/>
    <x v="0"/>
    <x v="3"/>
    <m/>
    <m/>
    <n v="600"/>
    <m/>
    <m/>
    <m/>
  </r>
  <r>
    <x v="83"/>
    <x v="3"/>
    <s v="카카오톡 메시지"/>
    <x v="1"/>
    <x v="0"/>
    <x v="4"/>
    <m/>
    <m/>
    <n v="1820"/>
    <m/>
    <m/>
    <m/>
  </r>
  <r>
    <x v="83"/>
    <x v="3"/>
    <s v="SMS"/>
    <x v="1"/>
    <x v="0"/>
    <x v="1"/>
    <m/>
    <m/>
    <n v="30"/>
    <m/>
    <m/>
    <m/>
  </r>
  <r>
    <x v="83"/>
    <x v="3"/>
    <s v="SMS"/>
    <x v="1"/>
    <x v="0"/>
    <x v="1"/>
    <m/>
    <m/>
    <n v="70"/>
    <m/>
    <m/>
    <m/>
  </r>
  <r>
    <x v="83"/>
    <x v="3"/>
    <s v="SMS"/>
    <x v="1"/>
    <x v="0"/>
    <x v="3"/>
    <m/>
    <m/>
    <n v="1680"/>
    <m/>
    <m/>
    <m/>
  </r>
  <r>
    <x v="83"/>
    <x v="3"/>
    <s v="SMS"/>
    <x v="1"/>
    <x v="0"/>
    <x v="4"/>
    <m/>
    <m/>
    <n v="300"/>
    <m/>
    <m/>
    <m/>
  </r>
  <r>
    <x v="83"/>
    <x v="3"/>
    <s v="SMS"/>
    <x v="0"/>
    <x v="0"/>
    <x v="5"/>
    <m/>
    <m/>
    <n v="350"/>
    <m/>
    <m/>
    <m/>
  </r>
  <r>
    <x v="84"/>
    <x v="4"/>
    <s v="인스타그램(랄라블라)"/>
    <x v="0"/>
    <x v="0"/>
    <x v="0"/>
    <m/>
    <m/>
    <n v="25209"/>
    <m/>
    <m/>
    <m/>
  </r>
  <r>
    <x v="84"/>
    <x v="4"/>
    <s v="인스타그램(블로그)"/>
    <x v="0"/>
    <x v="0"/>
    <x v="0"/>
    <m/>
    <m/>
    <n v="48581"/>
    <m/>
    <m/>
    <m/>
  </r>
  <r>
    <x v="84"/>
    <x v="4"/>
    <s v="인스타그램(전환)"/>
    <x v="0"/>
    <x v="0"/>
    <x v="0"/>
    <m/>
    <m/>
    <n v="487985"/>
    <m/>
    <m/>
    <m/>
  </r>
  <r>
    <x v="84"/>
    <x v="4"/>
    <s v="네이버 브랜드검색"/>
    <x v="0"/>
    <x v="0"/>
    <x v="0"/>
    <m/>
    <m/>
    <n v="20000"/>
    <m/>
    <m/>
    <m/>
  </r>
  <r>
    <x v="84"/>
    <x v="4"/>
    <s v="네이버 쇼핑검색"/>
    <x v="0"/>
    <x v="0"/>
    <x v="0"/>
    <m/>
    <m/>
    <n v="5400"/>
    <m/>
    <m/>
    <m/>
  </r>
  <r>
    <x v="84"/>
    <x v="4"/>
    <s v="카카오톡 메시지"/>
    <x v="2"/>
    <x v="0"/>
    <x v="6"/>
    <m/>
    <m/>
    <n v="60"/>
    <m/>
    <m/>
    <m/>
  </r>
  <r>
    <x v="84"/>
    <x v="4"/>
    <s v="SMS"/>
    <x v="2"/>
    <x v="0"/>
    <x v="1"/>
    <m/>
    <m/>
    <n v="30"/>
    <m/>
    <m/>
    <m/>
  </r>
  <r>
    <x v="84"/>
    <x v="4"/>
    <s v="SMS"/>
    <x v="2"/>
    <x v="0"/>
    <x v="6"/>
    <m/>
    <m/>
    <n v="390"/>
    <m/>
    <m/>
    <m/>
  </r>
  <r>
    <x v="84"/>
    <x v="4"/>
    <s v="SMS"/>
    <x v="1"/>
    <x v="0"/>
    <x v="7"/>
    <m/>
    <m/>
    <n v="1680"/>
    <m/>
    <m/>
    <m/>
  </r>
  <r>
    <x v="84"/>
    <x v="4"/>
    <s v="홈페이지 스킨 구매"/>
    <x v="3"/>
    <x v="0"/>
    <x v="0"/>
    <m/>
    <m/>
    <n v="227272.7272727273"/>
    <m/>
    <m/>
    <m/>
  </r>
  <r>
    <x v="85"/>
    <x v="1"/>
    <s v="인스타그램(랄라블라)"/>
    <x v="0"/>
    <x v="0"/>
    <x v="0"/>
    <m/>
    <m/>
    <n v="25202"/>
    <m/>
    <m/>
    <m/>
  </r>
  <r>
    <x v="85"/>
    <x v="1"/>
    <s v="인스타그램(블로그)"/>
    <x v="0"/>
    <x v="0"/>
    <x v="0"/>
    <m/>
    <m/>
    <n v="50805"/>
    <m/>
    <m/>
    <m/>
  </r>
  <r>
    <x v="85"/>
    <x v="1"/>
    <s v="인스타그램(전환)"/>
    <x v="0"/>
    <x v="0"/>
    <x v="0"/>
    <m/>
    <m/>
    <n v="509049"/>
    <m/>
    <m/>
    <m/>
  </r>
  <r>
    <x v="85"/>
    <x v="1"/>
    <s v="네이버 브랜드검색"/>
    <x v="0"/>
    <x v="0"/>
    <x v="0"/>
    <m/>
    <m/>
    <n v="20000"/>
    <m/>
    <m/>
    <m/>
  </r>
  <r>
    <x v="85"/>
    <x v="1"/>
    <s v="네이버 쇼핑검색"/>
    <x v="0"/>
    <x v="0"/>
    <x v="0"/>
    <m/>
    <m/>
    <n v="5799.999999999999"/>
    <m/>
    <m/>
    <m/>
  </r>
  <r>
    <x v="86"/>
    <x v="0"/>
    <s v="인스타그램(랄라블라)"/>
    <x v="0"/>
    <x v="0"/>
    <x v="0"/>
    <m/>
    <m/>
    <n v="24384"/>
    <m/>
    <m/>
    <m/>
  </r>
  <r>
    <x v="86"/>
    <x v="0"/>
    <s v="인스타그램(블로그)"/>
    <x v="0"/>
    <x v="0"/>
    <x v="0"/>
    <m/>
    <m/>
    <n v="49397"/>
    <m/>
    <m/>
    <m/>
  </r>
  <r>
    <x v="86"/>
    <x v="0"/>
    <s v="인스타그램(전환)"/>
    <x v="0"/>
    <x v="0"/>
    <x v="0"/>
    <m/>
    <m/>
    <n v="506898"/>
    <m/>
    <m/>
    <m/>
  </r>
  <r>
    <x v="86"/>
    <x v="0"/>
    <s v="네이버 브랜드검색"/>
    <x v="0"/>
    <x v="0"/>
    <x v="0"/>
    <m/>
    <m/>
    <n v="20000"/>
    <m/>
    <m/>
    <m/>
  </r>
  <r>
    <x v="86"/>
    <x v="0"/>
    <s v="네이버 쇼핑검색"/>
    <x v="0"/>
    <x v="0"/>
    <x v="0"/>
    <m/>
    <m/>
    <n v="8800"/>
    <m/>
    <m/>
    <m/>
  </r>
  <r>
    <x v="86"/>
    <x v="0"/>
    <s v="카카오톡 메시지"/>
    <x v="1"/>
    <x v="0"/>
    <x v="8"/>
    <m/>
    <m/>
    <n v="660"/>
    <m/>
    <m/>
    <m/>
  </r>
  <r>
    <x v="86"/>
    <x v="0"/>
    <s v="SMS"/>
    <x v="1"/>
    <x v="0"/>
    <x v="1"/>
    <m/>
    <m/>
    <n v="100"/>
    <m/>
    <m/>
    <m/>
  </r>
  <r>
    <x v="86"/>
    <x v="0"/>
    <s v="SMS"/>
    <x v="1"/>
    <x v="0"/>
    <x v="8"/>
    <m/>
    <m/>
    <n v="1470"/>
    <m/>
    <m/>
    <m/>
  </r>
  <r>
    <x v="87"/>
    <x v="2"/>
    <s v="인스타그램(랄라블라)"/>
    <x v="0"/>
    <x v="0"/>
    <x v="0"/>
    <m/>
    <m/>
    <n v="24523"/>
    <m/>
    <m/>
    <m/>
  </r>
  <r>
    <x v="87"/>
    <x v="2"/>
    <s v="인스타그램(블로그)"/>
    <x v="0"/>
    <x v="0"/>
    <x v="0"/>
    <m/>
    <m/>
    <n v="49321"/>
    <m/>
    <m/>
    <m/>
  </r>
  <r>
    <x v="87"/>
    <x v="2"/>
    <s v="인스타그램(전환)"/>
    <x v="0"/>
    <x v="0"/>
    <x v="0"/>
    <m/>
    <m/>
    <n v="490909"/>
    <m/>
    <m/>
    <m/>
  </r>
  <r>
    <x v="87"/>
    <x v="2"/>
    <s v="네이버 브랜드검색"/>
    <x v="0"/>
    <x v="0"/>
    <x v="0"/>
    <m/>
    <m/>
    <n v="20000"/>
    <m/>
    <m/>
    <m/>
  </r>
  <r>
    <x v="87"/>
    <x v="2"/>
    <s v="네이버 쇼핑검색"/>
    <x v="0"/>
    <x v="0"/>
    <x v="0"/>
    <m/>
    <m/>
    <n v="10400"/>
    <m/>
    <m/>
    <m/>
  </r>
  <r>
    <x v="87"/>
    <x v="2"/>
    <s v="카카오톡 메시지"/>
    <x v="2"/>
    <x v="0"/>
    <x v="9"/>
    <m/>
    <m/>
    <n v="40"/>
    <m/>
    <m/>
    <m/>
  </r>
  <r>
    <x v="87"/>
    <x v="2"/>
    <s v="SMS"/>
    <x v="2"/>
    <x v="0"/>
    <x v="1"/>
    <m/>
    <m/>
    <n v="70"/>
    <m/>
    <m/>
    <m/>
  </r>
  <r>
    <x v="87"/>
    <x v="2"/>
    <s v="SMS"/>
    <x v="2"/>
    <x v="0"/>
    <x v="9"/>
    <m/>
    <m/>
    <n v="420"/>
    <m/>
    <m/>
    <m/>
  </r>
  <r>
    <x v="87"/>
    <x v="2"/>
    <s v="제품 촬영"/>
    <x v="1"/>
    <x v="0"/>
    <x v="0"/>
    <m/>
    <m/>
    <n v="2550000"/>
    <m/>
    <m/>
    <m/>
  </r>
  <r>
    <x v="88"/>
    <x v="5"/>
    <s v="인스타그램(랄라블라)"/>
    <x v="0"/>
    <x v="0"/>
    <x v="0"/>
    <m/>
    <m/>
    <n v="26513"/>
    <m/>
    <m/>
    <m/>
  </r>
  <r>
    <x v="88"/>
    <x v="5"/>
    <s v="인스타그램(블로그)"/>
    <x v="0"/>
    <x v="0"/>
    <x v="0"/>
    <m/>
    <m/>
    <n v="53417"/>
    <m/>
    <m/>
    <m/>
  </r>
  <r>
    <x v="88"/>
    <x v="5"/>
    <s v="인스타그램(전환)"/>
    <x v="0"/>
    <x v="0"/>
    <x v="0"/>
    <m/>
    <m/>
    <n v="522730"/>
    <m/>
    <m/>
    <m/>
  </r>
  <r>
    <x v="88"/>
    <x v="5"/>
    <s v="네이버 브랜드검색"/>
    <x v="0"/>
    <x v="0"/>
    <x v="0"/>
    <m/>
    <m/>
    <n v="20000"/>
    <m/>
    <m/>
    <m/>
  </r>
  <r>
    <x v="88"/>
    <x v="5"/>
    <s v="네이버 쇼핑검색"/>
    <x v="0"/>
    <x v="0"/>
    <x v="0"/>
    <m/>
    <m/>
    <n v="7999.999999999999"/>
    <m/>
    <m/>
    <m/>
  </r>
  <r>
    <x v="89"/>
    <x v="6"/>
    <s v="인스타그램(랄라블라)"/>
    <x v="0"/>
    <x v="0"/>
    <x v="0"/>
    <m/>
    <m/>
    <n v="25038"/>
    <m/>
    <m/>
    <m/>
  </r>
  <r>
    <x v="89"/>
    <x v="6"/>
    <s v="인스타그램(블로그)"/>
    <x v="0"/>
    <x v="0"/>
    <x v="0"/>
    <m/>
    <m/>
    <n v="50087"/>
    <m/>
    <m/>
    <m/>
  </r>
  <r>
    <x v="89"/>
    <x v="6"/>
    <s v="인스타그램(전환)"/>
    <x v="0"/>
    <x v="0"/>
    <x v="0"/>
    <m/>
    <m/>
    <n v="500903"/>
    <m/>
    <m/>
    <m/>
  </r>
  <r>
    <x v="89"/>
    <x v="6"/>
    <s v="네이버 브랜드검색"/>
    <x v="0"/>
    <x v="0"/>
    <x v="0"/>
    <m/>
    <m/>
    <n v="20000"/>
    <m/>
    <m/>
    <m/>
  </r>
  <r>
    <x v="89"/>
    <x v="6"/>
    <s v="네이버 쇼핑검색"/>
    <x v="0"/>
    <x v="0"/>
    <x v="0"/>
    <m/>
    <m/>
    <n v="8600"/>
    <m/>
    <m/>
    <m/>
  </r>
  <r>
    <x v="90"/>
    <x v="3"/>
    <s v="인스타그램(랄라블라)"/>
    <x v="0"/>
    <x v="0"/>
    <x v="0"/>
    <m/>
    <m/>
    <n v="25008"/>
    <m/>
    <m/>
    <m/>
  </r>
  <r>
    <x v="90"/>
    <x v="3"/>
    <s v="인스타그램(블로그)"/>
    <x v="0"/>
    <x v="0"/>
    <x v="0"/>
    <m/>
    <m/>
    <n v="48434"/>
    <m/>
    <m/>
    <m/>
  </r>
  <r>
    <x v="90"/>
    <x v="3"/>
    <s v="인스타그램(전환)"/>
    <x v="0"/>
    <x v="0"/>
    <x v="0"/>
    <m/>
    <m/>
    <n v="491635"/>
    <m/>
    <m/>
    <m/>
  </r>
  <r>
    <x v="90"/>
    <x v="3"/>
    <s v="네이버 브랜드검색"/>
    <x v="0"/>
    <x v="0"/>
    <x v="0"/>
    <m/>
    <m/>
    <n v="20000"/>
    <m/>
    <m/>
    <m/>
  </r>
  <r>
    <x v="90"/>
    <x v="3"/>
    <s v="네이버 쇼핑검색"/>
    <x v="0"/>
    <x v="0"/>
    <x v="0"/>
    <m/>
    <m/>
    <n v="7799.999999999999"/>
    <m/>
    <m/>
    <m/>
  </r>
  <r>
    <x v="91"/>
    <x v="4"/>
    <s v="인스타그램(랄라블라)"/>
    <x v="0"/>
    <x v="0"/>
    <x v="0"/>
    <m/>
    <m/>
    <n v="25025"/>
    <m/>
    <m/>
    <m/>
  </r>
  <r>
    <x v="91"/>
    <x v="4"/>
    <s v="인스타그램(블로그)"/>
    <x v="0"/>
    <x v="0"/>
    <x v="0"/>
    <m/>
    <m/>
    <n v="48488"/>
    <m/>
    <m/>
    <m/>
  </r>
  <r>
    <x v="91"/>
    <x v="4"/>
    <s v="인스타그램(전환)"/>
    <x v="0"/>
    <x v="0"/>
    <x v="0"/>
    <m/>
    <m/>
    <n v="482471"/>
    <m/>
    <m/>
    <m/>
  </r>
  <r>
    <x v="91"/>
    <x v="4"/>
    <s v="네이버 브랜드검색"/>
    <x v="0"/>
    <x v="0"/>
    <x v="0"/>
    <m/>
    <m/>
    <n v="20000"/>
    <m/>
    <m/>
    <m/>
  </r>
  <r>
    <x v="91"/>
    <x v="4"/>
    <s v="네이버 쇼핑검색"/>
    <x v="0"/>
    <x v="0"/>
    <x v="0"/>
    <m/>
    <m/>
    <n v="4520"/>
    <m/>
    <m/>
    <m/>
  </r>
  <r>
    <x v="92"/>
    <x v="1"/>
    <s v="인스타그램(랄라블라)"/>
    <x v="0"/>
    <x v="0"/>
    <x v="0"/>
    <m/>
    <m/>
    <n v="24210"/>
    <m/>
    <m/>
    <m/>
  </r>
  <r>
    <x v="92"/>
    <x v="1"/>
    <s v="인스타그램(블로그)"/>
    <x v="0"/>
    <x v="0"/>
    <x v="0"/>
    <m/>
    <m/>
    <n v="50968"/>
    <m/>
    <m/>
    <m/>
  </r>
  <r>
    <x v="92"/>
    <x v="1"/>
    <s v="인스타그램(전환)"/>
    <x v="0"/>
    <x v="0"/>
    <x v="0"/>
    <m/>
    <m/>
    <n v="507324"/>
    <m/>
    <m/>
    <m/>
  </r>
  <r>
    <x v="92"/>
    <x v="1"/>
    <s v="네이버 브랜드검색"/>
    <x v="0"/>
    <x v="0"/>
    <x v="0"/>
    <m/>
    <m/>
    <n v="20000"/>
    <m/>
    <m/>
    <m/>
  </r>
  <r>
    <x v="92"/>
    <x v="1"/>
    <s v="네이버 쇼핑검색"/>
    <x v="0"/>
    <x v="0"/>
    <x v="0"/>
    <m/>
    <m/>
    <n v="5999.999999999999"/>
    <m/>
    <m/>
    <m/>
  </r>
  <r>
    <x v="93"/>
    <x v="0"/>
    <s v="인스타그램(랄라블라)"/>
    <x v="0"/>
    <x v="0"/>
    <x v="0"/>
    <m/>
    <m/>
    <n v="25247"/>
    <m/>
    <m/>
    <m/>
  </r>
  <r>
    <x v="93"/>
    <x v="0"/>
    <s v="인스타그램(블로그)"/>
    <x v="0"/>
    <x v="0"/>
    <x v="0"/>
    <m/>
    <m/>
    <n v="49752"/>
    <m/>
    <m/>
    <m/>
  </r>
  <r>
    <x v="93"/>
    <x v="0"/>
    <s v="인스타그램(전환)"/>
    <x v="0"/>
    <x v="0"/>
    <x v="0"/>
    <m/>
    <m/>
    <n v="506596"/>
    <m/>
    <m/>
    <m/>
  </r>
  <r>
    <x v="93"/>
    <x v="0"/>
    <s v="네이버 브랜드검색"/>
    <x v="0"/>
    <x v="0"/>
    <x v="0"/>
    <m/>
    <m/>
    <n v="20000"/>
    <m/>
    <m/>
    <m/>
  </r>
  <r>
    <x v="93"/>
    <x v="0"/>
    <s v="네이버 쇼핑검색"/>
    <x v="0"/>
    <x v="0"/>
    <x v="0"/>
    <m/>
    <m/>
    <n v="6999.999999999999"/>
    <m/>
    <m/>
    <m/>
  </r>
  <r>
    <x v="93"/>
    <x v="0"/>
    <s v="SMS"/>
    <x v="1"/>
    <x v="0"/>
    <x v="10"/>
    <m/>
    <m/>
    <n v="140"/>
    <m/>
    <m/>
    <m/>
  </r>
  <r>
    <x v="93"/>
    <x v="0"/>
    <s v="SMS"/>
    <x v="1"/>
    <x v="0"/>
    <x v="9"/>
    <m/>
    <m/>
    <n v="980"/>
    <m/>
    <m/>
    <m/>
  </r>
  <r>
    <x v="93"/>
    <x v="0"/>
    <s v="카카오톡 메시지"/>
    <x v="1"/>
    <x v="0"/>
    <x v="9"/>
    <m/>
    <m/>
    <n v="440"/>
    <m/>
    <m/>
    <m/>
  </r>
  <r>
    <x v="94"/>
    <x v="2"/>
    <s v="인스타그램(랄라블라)"/>
    <x v="0"/>
    <x v="0"/>
    <x v="0"/>
    <m/>
    <m/>
    <n v="25155"/>
    <m/>
    <m/>
    <m/>
  </r>
  <r>
    <x v="94"/>
    <x v="2"/>
    <s v="인스타그램(블로그)"/>
    <x v="0"/>
    <x v="0"/>
    <x v="0"/>
    <m/>
    <m/>
    <n v="49100"/>
    <m/>
    <m/>
    <m/>
  </r>
  <r>
    <x v="94"/>
    <x v="2"/>
    <s v="인스타그램(전환)"/>
    <x v="0"/>
    <x v="0"/>
    <x v="0"/>
    <m/>
    <m/>
    <n v="486203"/>
    <m/>
    <m/>
    <m/>
  </r>
  <r>
    <x v="94"/>
    <x v="2"/>
    <s v="네이버 브랜드검색"/>
    <x v="0"/>
    <x v="0"/>
    <x v="0"/>
    <m/>
    <m/>
    <n v="20000"/>
    <m/>
    <m/>
    <m/>
  </r>
  <r>
    <x v="94"/>
    <x v="2"/>
    <s v="네이버 쇼핑검색"/>
    <x v="0"/>
    <x v="0"/>
    <x v="0"/>
    <m/>
    <m/>
    <n v="10200"/>
    <m/>
    <m/>
    <m/>
  </r>
  <r>
    <x v="94"/>
    <x v="2"/>
    <s v="기획사이다"/>
    <x v="0"/>
    <x v="0"/>
    <x v="0"/>
    <m/>
    <m/>
    <n v="5020909.090909091"/>
    <m/>
    <m/>
    <m/>
  </r>
  <r>
    <x v="95"/>
    <x v="5"/>
    <s v="인스타그램(랄라블라)"/>
    <x v="0"/>
    <x v="0"/>
    <x v="0"/>
    <m/>
    <m/>
    <n v="25317"/>
    <m/>
    <m/>
    <m/>
  </r>
  <r>
    <x v="95"/>
    <x v="5"/>
    <s v="인스타그램(블로그)"/>
    <x v="0"/>
    <x v="0"/>
    <x v="0"/>
    <m/>
    <m/>
    <n v="53171"/>
    <m/>
    <m/>
    <m/>
  </r>
  <r>
    <x v="95"/>
    <x v="5"/>
    <s v="인스타그램(전환)"/>
    <x v="0"/>
    <x v="0"/>
    <x v="0"/>
    <m/>
    <m/>
    <n v="524868"/>
    <m/>
    <m/>
    <m/>
  </r>
  <r>
    <x v="95"/>
    <x v="5"/>
    <s v="네이버 브랜드검색"/>
    <x v="0"/>
    <x v="0"/>
    <x v="0"/>
    <m/>
    <m/>
    <n v="20000"/>
    <m/>
    <m/>
    <m/>
  </r>
  <r>
    <x v="95"/>
    <x v="5"/>
    <s v="네이버 쇼핑검색"/>
    <x v="0"/>
    <x v="0"/>
    <x v="0"/>
    <m/>
    <m/>
    <n v="8159.999999999999"/>
    <m/>
    <m/>
    <m/>
  </r>
  <r>
    <x v="96"/>
    <x v="6"/>
    <s v="인스타그램(랄라블라)"/>
    <x v="0"/>
    <x v="0"/>
    <x v="0"/>
    <m/>
    <m/>
    <n v="25019"/>
    <m/>
    <m/>
    <m/>
  </r>
  <r>
    <x v="96"/>
    <x v="6"/>
    <s v="인스타그램(블로그)"/>
    <x v="0"/>
    <x v="0"/>
    <x v="0"/>
    <m/>
    <m/>
    <n v="50056"/>
    <m/>
    <m/>
    <m/>
  </r>
  <r>
    <x v="96"/>
    <x v="6"/>
    <s v="인스타그램(전환)"/>
    <x v="0"/>
    <x v="0"/>
    <x v="0"/>
    <m/>
    <m/>
    <n v="500863"/>
    <m/>
    <m/>
    <m/>
  </r>
  <r>
    <x v="96"/>
    <x v="6"/>
    <s v="네이버 브랜드검색"/>
    <x v="0"/>
    <x v="0"/>
    <x v="0"/>
    <m/>
    <m/>
    <n v="20000"/>
    <m/>
    <m/>
    <m/>
  </r>
  <r>
    <x v="96"/>
    <x v="6"/>
    <s v="네이버 쇼핑검색"/>
    <x v="0"/>
    <x v="0"/>
    <x v="0"/>
    <m/>
    <m/>
    <n v="8200"/>
    <m/>
    <m/>
    <m/>
  </r>
  <r>
    <x v="96"/>
    <x v="6"/>
    <s v="SMS"/>
    <x v="1"/>
    <x v="0"/>
    <x v="11"/>
    <m/>
    <m/>
    <n v="270"/>
    <m/>
    <m/>
    <m/>
  </r>
  <r>
    <x v="96"/>
    <x v="6"/>
    <s v="카카오톡 메시지"/>
    <x v="1"/>
    <x v="0"/>
    <x v="11"/>
    <m/>
    <m/>
    <n v="300"/>
    <m/>
    <m/>
    <m/>
  </r>
  <r>
    <x v="97"/>
    <x v="3"/>
    <s v="인스타그램(랄라블라)"/>
    <x v="0"/>
    <x v="0"/>
    <x v="0"/>
    <m/>
    <m/>
    <n v="24361"/>
    <m/>
    <m/>
    <m/>
  </r>
  <r>
    <x v="97"/>
    <x v="3"/>
    <s v="인스타그램(블로그)"/>
    <x v="0"/>
    <x v="0"/>
    <x v="0"/>
    <m/>
    <m/>
    <n v="48648"/>
    <m/>
    <m/>
    <m/>
  </r>
  <r>
    <x v="97"/>
    <x v="3"/>
    <s v="인스타그램(전환)"/>
    <x v="0"/>
    <x v="0"/>
    <x v="0"/>
    <m/>
    <m/>
    <n v="489928"/>
    <m/>
    <m/>
    <m/>
  </r>
  <r>
    <x v="97"/>
    <x v="3"/>
    <s v="네이버 브랜드검색"/>
    <x v="0"/>
    <x v="0"/>
    <x v="0"/>
    <m/>
    <m/>
    <n v="20000"/>
    <m/>
    <m/>
    <m/>
  </r>
  <r>
    <x v="97"/>
    <x v="3"/>
    <s v="네이버 쇼핑검색"/>
    <x v="0"/>
    <x v="0"/>
    <x v="0"/>
    <m/>
    <m/>
    <n v="8600"/>
    <m/>
    <m/>
    <m/>
  </r>
  <r>
    <x v="97"/>
    <x v="3"/>
    <s v="SMS"/>
    <x v="0"/>
    <x v="0"/>
    <x v="5"/>
    <m/>
    <m/>
    <n v="420"/>
    <m/>
    <m/>
    <m/>
  </r>
  <r>
    <x v="97"/>
    <x v="3"/>
    <s v="자사몰 스킨 교체"/>
    <x v="3"/>
    <x v="0"/>
    <x v="0"/>
    <m/>
    <m/>
    <n v="227272.7272727273"/>
    <m/>
    <m/>
    <m/>
  </r>
  <r>
    <x v="98"/>
    <x v="4"/>
    <s v="인스타그램(랄라블라)"/>
    <x v="0"/>
    <x v="0"/>
    <x v="0"/>
    <m/>
    <m/>
    <n v="25136"/>
    <m/>
    <m/>
    <m/>
  </r>
  <r>
    <x v="98"/>
    <x v="4"/>
    <s v="인스타그램(블로그)"/>
    <x v="0"/>
    <x v="0"/>
    <x v="0"/>
    <m/>
    <m/>
    <n v="50327"/>
    <m/>
    <m/>
    <m/>
  </r>
  <r>
    <x v="98"/>
    <x v="4"/>
    <s v="인스타그램(전환)"/>
    <x v="0"/>
    <x v="0"/>
    <x v="0"/>
    <m/>
    <m/>
    <n v="489707"/>
    <m/>
    <m/>
    <m/>
  </r>
  <r>
    <x v="98"/>
    <x v="4"/>
    <s v="네이버 브랜드검색"/>
    <x v="0"/>
    <x v="0"/>
    <x v="0"/>
    <m/>
    <m/>
    <n v="20000"/>
    <m/>
    <m/>
    <m/>
  </r>
  <r>
    <x v="98"/>
    <x v="4"/>
    <s v="네이버 쇼핑검색"/>
    <x v="0"/>
    <x v="0"/>
    <x v="0"/>
    <m/>
    <m/>
    <n v="7499.999999999999"/>
    <m/>
    <m/>
    <m/>
  </r>
  <r>
    <x v="99"/>
    <x v="1"/>
    <s v="인스타그램(랄라블라)"/>
    <x v="0"/>
    <x v="0"/>
    <x v="0"/>
    <m/>
    <m/>
    <n v="24838"/>
    <m/>
    <m/>
    <m/>
  </r>
  <r>
    <x v="99"/>
    <x v="1"/>
    <s v="인스타그램(블로그)"/>
    <x v="0"/>
    <x v="0"/>
    <x v="0"/>
    <m/>
    <m/>
    <n v="48829"/>
    <m/>
    <m/>
    <m/>
  </r>
  <r>
    <x v="99"/>
    <x v="1"/>
    <s v="인스타그램(전환)"/>
    <x v="0"/>
    <x v="0"/>
    <x v="0"/>
    <m/>
    <m/>
    <n v="495239"/>
    <m/>
    <m/>
    <m/>
  </r>
  <r>
    <x v="99"/>
    <x v="1"/>
    <s v="네이버 브랜드검색"/>
    <x v="0"/>
    <x v="0"/>
    <x v="0"/>
    <m/>
    <m/>
    <n v="20000"/>
    <m/>
    <m/>
    <m/>
  </r>
  <r>
    <x v="99"/>
    <x v="1"/>
    <s v="네이버 쇼핑검색"/>
    <x v="0"/>
    <x v="0"/>
    <x v="0"/>
    <m/>
    <m/>
    <n v="8800"/>
    <m/>
    <m/>
    <m/>
  </r>
  <r>
    <x v="100"/>
    <x v="0"/>
    <s v="인스타그램(랄라블라)"/>
    <x v="0"/>
    <x v="0"/>
    <x v="0"/>
    <m/>
    <m/>
    <n v="25030"/>
    <m/>
    <m/>
    <m/>
  </r>
  <r>
    <x v="100"/>
    <x v="0"/>
    <s v="인스타그램(블로그)"/>
    <x v="0"/>
    <x v="0"/>
    <x v="0"/>
    <m/>
    <m/>
    <n v="49879"/>
    <m/>
    <m/>
    <m/>
  </r>
  <r>
    <x v="100"/>
    <x v="0"/>
    <s v="인스타그램(전환)"/>
    <x v="0"/>
    <x v="0"/>
    <x v="0"/>
    <m/>
    <m/>
    <n v="491968"/>
    <m/>
    <m/>
    <m/>
  </r>
  <r>
    <x v="100"/>
    <x v="0"/>
    <s v="네이버 쇼핑검색"/>
    <x v="0"/>
    <x v="0"/>
    <x v="0"/>
    <m/>
    <m/>
    <n v="26000"/>
    <m/>
    <m/>
    <m/>
  </r>
  <r>
    <x v="101"/>
    <x v="2"/>
    <s v="인스타그램(랄라블라)"/>
    <x v="0"/>
    <x v="0"/>
    <x v="0"/>
    <m/>
    <m/>
    <n v="25323"/>
    <m/>
    <m/>
    <m/>
  </r>
  <r>
    <x v="101"/>
    <x v="2"/>
    <s v="인스타그램(블로그)"/>
    <x v="0"/>
    <x v="0"/>
    <x v="0"/>
    <m/>
    <m/>
    <n v="49081"/>
    <m/>
    <m/>
    <m/>
  </r>
  <r>
    <x v="101"/>
    <x v="2"/>
    <s v="인스타그램(전환)"/>
    <x v="0"/>
    <x v="0"/>
    <x v="0"/>
    <m/>
    <m/>
    <n v="496107"/>
    <m/>
    <m/>
    <m/>
  </r>
  <r>
    <x v="101"/>
    <x v="2"/>
    <s v="네이버 브랜드검색"/>
    <x v="0"/>
    <x v="0"/>
    <x v="0"/>
    <m/>
    <m/>
    <n v="40000"/>
    <m/>
    <m/>
    <m/>
  </r>
  <r>
    <x v="101"/>
    <x v="2"/>
    <s v="네이버 쇼핑검색"/>
    <x v="0"/>
    <x v="0"/>
    <x v="0"/>
    <m/>
    <m/>
    <n v="16200"/>
    <m/>
    <m/>
    <m/>
  </r>
  <r>
    <x v="101"/>
    <x v="2"/>
    <s v="SMS"/>
    <x v="0"/>
    <x v="0"/>
    <x v="12"/>
    <m/>
    <m/>
    <n v="70"/>
    <m/>
    <m/>
    <m/>
  </r>
  <r>
    <x v="101"/>
    <x v="2"/>
    <s v="SMS"/>
    <x v="0"/>
    <x v="0"/>
    <x v="13"/>
    <m/>
    <m/>
    <n v="1960"/>
    <m/>
    <m/>
    <m/>
  </r>
  <r>
    <x v="101"/>
    <x v="2"/>
    <s v="카카오톡 메시지"/>
    <x v="0"/>
    <x v="0"/>
    <x v="13"/>
    <m/>
    <m/>
    <n v="560"/>
    <m/>
    <m/>
    <m/>
  </r>
  <r>
    <x v="102"/>
    <x v="5"/>
    <s v="인스타그램(랄라블라)"/>
    <x v="0"/>
    <x v="0"/>
    <x v="0"/>
    <m/>
    <m/>
    <n v="25293"/>
    <m/>
    <m/>
    <m/>
  </r>
  <r>
    <x v="102"/>
    <x v="5"/>
    <s v="인스타그램(블로그)"/>
    <x v="0"/>
    <x v="0"/>
    <x v="0"/>
    <m/>
    <m/>
    <n v="53180"/>
    <m/>
    <m/>
    <m/>
  </r>
  <r>
    <x v="102"/>
    <x v="5"/>
    <s v="인스타그램(전환)"/>
    <x v="0"/>
    <x v="0"/>
    <x v="0"/>
    <m/>
    <m/>
    <n v="536188"/>
    <m/>
    <m/>
    <m/>
  </r>
  <r>
    <x v="102"/>
    <x v="5"/>
    <s v="네이버 브랜드검색"/>
    <x v="0"/>
    <x v="0"/>
    <x v="0"/>
    <m/>
    <m/>
    <n v="40000"/>
    <m/>
    <m/>
    <m/>
  </r>
  <r>
    <x v="102"/>
    <x v="5"/>
    <s v="네이버 쇼핑검색"/>
    <x v="0"/>
    <x v="0"/>
    <x v="0"/>
    <m/>
    <m/>
    <n v="14790"/>
    <m/>
    <m/>
    <m/>
  </r>
  <r>
    <x v="103"/>
    <x v="6"/>
    <s v="인스타그램(랄라블라)"/>
    <x v="0"/>
    <x v="0"/>
    <x v="0"/>
    <m/>
    <m/>
    <n v="25102"/>
    <m/>
    <m/>
    <m/>
  </r>
  <r>
    <x v="103"/>
    <x v="6"/>
    <s v="인스타그램(블로그)"/>
    <x v="0"/>
    <x v="0"/>
    <x v="0"/>
    <m/>
    <m/>
    <n v="50229"/>
    <m/>
    <m/>
    <m/>
  </r>
  <r>
    <x v="103"/>
    <x v="6"/>
    <s v="인스타그램(전환)"/>
    <x v="0"/>
    <x v="0"/>
    <x v="0"/>
    <m/>
    <m/>
    <n v="502252"/>
    <m/>
    <m/>
    <m/>
  </r>
  <r>
    <x v="103"/>
    <x v="6"/>
    <s v="네이버 브랜드검색"/>
    <x v="0"/>
    <x v="0"/>
    <x v="0"/>
    <m/>
    <m/>
    <n v="40000"/>
    <m/>
    <m/>
    <m/>
  </r>
  <r>
    <x v="103"/>
    <x v="6"/>
    <s v="네이버 쇼핑검색"/>
    <x v="0"/>
    <x v="0"/>
    <x v="0"/>
    <m/>
    <m/>
    <n v="33000"/>
    <m/>
    <m/>
    <m/>
  </r>
  <r>
    <x v="104"/>
    <x v="3"/>
    <s v="인스타그램(랄라블라)"/>
    <x v="0"/>
    <x v="0"/>
    <x v="0"/>
    <m/>
    <m/>
    <n v="24749"/>
    <m/>
    <m/>
    <m/>
  </r>
  <r>
    <x v="104"/>
    <x v="3"/>
    <s v="인스타그램(블로그)"/>
    <x v="0"/>
    <x v="0"/>
    <x v="0"/>
    <m/>
    <m/>
    <n v="48691"/>
    <m/>
    <m/>
    <m/>
  </r>
  <r>
    <x v="104"/>
    <x v="3"/>
    <s v="인스타그램(전환)"/>
    <x v="0"/>
    <x v="0"/>
    <x v="0"/>
    <m/>
    <m/>
    <n v="481370"/>
    <m/>
    <m/>
    <m/>
  </r>
  <r>
    <x v="104"/>
    <x v="3"/>
    <s v="네이버 브랜드검색"/>
    <x v="0"/>
    <x v="0"/>
    <x v="0"/>
    <m/>
    <m/>
    <n v="40000"/>
    <m/>
    <m/>
    <m/>
  </r>
  <r>
    <x v="104"/>
    <x v="3"/>
    <s v="네이버 쇼핑검색"/>
    <x v="0"/>
    <x v="0"/>
    <x v="0"/>
    <m/>
    <m/>
    <n v="81800"/>
    <m/>
    <m/>
    <m/>
  </r>
  <r>
    <x v="104"/>
    <x v="3"/>
    <s v="SMS"/>
    <x v="0"/>
    <x v="0"/>
    <x v="12"/>
    <m/>
    <m/>
    <n v="70"/>
    <m/>
    <m/>
    <m/>
  </r>
  <r>
    <x v="104"/>
    <x v="3"/>
    <s v="SMS"/>
    <x v="0"/>
    <x v="0"/>
    <x v="13"/>
    <m/>
    <m/>
    <n v="17010"/>
    <m/>
    <m/>
    <m/>
  </r>
  <r>
    <x v="105"/>
    <x v="4"/>
    <s v="인스타그램(랄라블라)"/>
    <x v="0"/>
    <x v="0"/>
    <x v="0"/>
    <m/>
    <m/>
    <n v="24810"/>
    <m/>
    <m/>
    <m/>
  </r>
  <r>
    <x v="105"/>
    <x v="4"/>
    <s v="인스타그램(블로그)"/>
    <x v="0"/>
    <x v="0"/>
    <x v="0"/>
    <m/>
    <m/>
    <n v="49247"/>
    <m/>
    <m/>
    <m/>
  </r>
  <r>
    <x v="105"/>
    <x v="4"/>
    <s v="인스타그램(전환)"/>
    <x v="0"/>
    <x v="0"/>
    <x v="0"/>
    <m/>
    <m/>
    <n v="604360"/>
    <m/>
    <m/>
    <m/>
  </r>
  <r>
    <x v="105"/>
    <x v="4"/>
    <s v="네이버 브랜드검색"/>
    <x v="0"/>
    <x v="0"/>
    <x v="0"/>
    <m/>
    <m/>
    <n v="40000"/>
    <m/>
    <m/>
    <m/>
  </r>
  <r>
    <x v="105"/>
    <x v="4"/>
    <s v="네이버 쇼핑검색"/>
    <x v="0"/>
    <x v="0"/>
    <x v="0"/>
    <m/>
    <m/>
    <n v="30800"/>
    <m/>
    <m/>
    <m/>
  </r>
  <r>
    <x v="105"/>
    <x v="4"/>
    <s v="SMS"/>
    <x v="0"/>
    <x v="0"/>
    <x v="13"/>
    <m/>
    <m/>
    <n v="23240"/>
    <m/>
    <m/>
    <m/>
  </r>
  <r>
    <x v="105"/>
    <x v="4"/>
    <s v="SMS"/>
    <x v="0"/>
    <x v="0"/>
    <x v="5"/>
    <m/>
    <m/>
    <n v="770"/>
    <m/>
    <m/>
    <m/>
  </r>
  <r>
    <x v="106"/>
    <x v="1"/>
    <s v="인스타그램(랄라블라)"/>
    <x v="0"/>
    <x v="0"/>
    <x v="0"/>
    <m/>
    <m/>
    <n v="24404"/>
    <m/>
    <m/>
    <m/>
  </r>
  <r>
    <x v="106"/>
    <x v="1"/>
    <s v="인스타그램(블로그)"/>
    <x v="0"/>
    <x v="0"/>
    <x v="0"/>
    <m/>
    <m/>
    <n v="50234"/>
    <m/>
    <m/>
    <m/>
  </r>
  <r>
    <x v="106"/>
    <x v="1"/>
    <s v="인스타그램(전환)"/>
    <x v="0"/>
    <x v="0"/>
    <x v="0"/>
    <m/>
    <m/>
    <n v="684990"/>
    <m/>
    <m/>
    <m/>
  </r>
  <r>
    <x v="106"/>
    <x v="1"/>
    <s v="네이버 브랜드검색"/>
    <x v="0"/>
    <x v="0"/>
    <x v="0"/>
    <m/>
    <m/>
    <n v="40000"/>
    <m/>
    <m/>
    <m/>
  </r>
  <r>
    <x v="106"/>
    <x v="1"/>
    <s v="네이버 쇼핑검색"/>
    <x v="0"/>
    <x v="0"/>
    <x v="0"/>
    <m/>
    <m/>
    <n v="17400"/>
    <m/>
    <m/>
    <m/>
  </r>
  <r>
    <x v="107"/>
    <x v="0"/>
    <s v="인스타그램(랄라블라)"/>
    <x v="0"/>
    <x v="0"/>
    <x v="0"/>
    <m/>
    <m/>
    <n v="25351"/>
    <m/>
    <m/>
    <m/>
  </r>
  <r>
    <x v="107"/>
    <x v="0"/>
    <s v="인스타그램(블로그)"/>
    <x v="0"/>
    <x v="0"/>
    <x v="0"/>
    <m/>
    <m/>
    <n v="49365"/>
    <m/>
    <m/>
    <m/>
  </r>
  <r>
    <x v="107"/>
    <x v="0"/>
    <s v="인스타그램(전환)"/>
    <x v="0"/>
    <x v="0"/>
    <x v="0"/>
    <m/>
    <m/>
    <n v="553775"/>
    <m/>
    <m/>
    <m/>
  </r>
  <r>
    <x v="107"/>
    <x v="0"/>
    <s v="네이버 브랜드검색"/>
    <x v="0"/>
    <x v="0"/>
    <x v="0"/>
    <m/>
    <m/>
    <n v="40000"/>
    <m/>
    <m/>
    <m/>
  </r>
  <r>
    <x v="107"/>
    <x v="0"/>
    <s v="네이버 쇼핑검색"/>
    <x v="0"/>
    <x v="0"/>
    <x v="0"/>
    <m/>
    <m/>
    <n v="13200"/>
    <m/>
    <m/>
    <m/>
  </r>
  <r>
    <x v="108"/>
    <x v="2"/>
    <s v="인스타그램(랄라블라)"/>
    <x v="0"/>
    <x v="0"/>
    <x v="0"/>
    <m/>
    <m/>
    <n v="25200"/>
    <m/>
    <m/>
    <m/>
  </r>
  <r>
    <x v="108"/>
    <x v="2"/>
    <s v="인스타그램(블로그)"/>
    <x v="0"/>
    <x v="0"/>
    <x v="0"/>
    <m/>
    <m/>
    <n v="49280"/>
    <m/>
    <m/>
    <m/>
  </r>
  <r>
    <x v="108"/>
    <x v="2"/>
    <s v="인스타그램(전환)"/>
    <x v="0"/>
    <x v="0"/>
    <x v="0"/>
    <m/>
    <m/>
    <n v="465220"/>
    <m/>
    <m/>
    <m/>
  </r>
  <r>
    <x v="108"/>
    <x v="2"/>
    <s v="네이버 브랜드검색"/>
    <x v="0"/>
    <x v="0"/>
    <x v="0"/>
    <m/>
    <m/>
    <n v="40000"/>
    <m/>
    <m/>
    <m/>
  </r>
  <r>
    <x v="108"/>
    <x v="2"/>
    <s v="네이버 쇼핑검색"/>
    <x v="0"/>
    <x v="0"/>
    <x v="0"/>
    <m/>
    <m/>
    <n v="14200"/>
    <m/>
    <m/>
    <m/>
  </r>
  <r>
    <x v="109"/>
    <x v="5"/>
    <s v="인스타그램(랄라블라)"/>
    <x v="0"/>
    <x v="0"/>
    <x v="0"/>
    <m/>
    <m/>
    <n v="25384"/>
    <m/>
    <m/>
    <m/>
  </r>
  <r>
    <x v="109"/>
    <x v="5"/>
    <s v="인스타그램(블로그)"/>
    <x v="0"/>
    <x v="0"/>
    <x v="0"/>
    <m/>
    <m/>
    <n v="52954"/>
    <m/>
    <m/>
    <m/>
  </r>
  <r>
    <x v="109"/>
    <x v="5"/>
    <s v="인스타그램(전환)"/>
    <x v="0"/>
    <x v="0"/>
    <x v="0"/>
    <m/>
    <m/>
    <n v="498379"/>
    <m/>
    <m/>
    <m/>
  </r>
  <r>
    <x v="109"/>
    <x v="5"/>
    <s v="네이버 브랜드검색"/>
    <x v="0"/>
    <x v="0"/>
    <x v="0"/>
    <m/>
    <m/>
    <n v="40000"/>
    <m/>
    <m/>
    <m/>
  </r>
  <r>
    <x v="109"/>
    <x v="5"/>
    <s v="네이버 쇼핑검색"/>
    <x v="0"/>
    <x v="0"/>
    <x v="0"/>
    <m/>
    <m/>
    <n v="9000"/>
    <m/>
    <m/>
    <m/>
  </r>
  <r>
    <x v="110"/>
    <x v="6"/>
    <s v="인스타그램(랄라블라)"/>
    <x v="0"/>
    <x v="0"/>
    <x v="0"/>
    <m/>
    <m/>
    <n v="25032"/>
    <m/>
    <m/>
    <m/>
  </r>
  <r>
    <x v="110"/>
    <x v="6"/>
    <s v="인스타그램(블로그)"/>
    <x v="0"/>
    <x v="0"/>
    <x v="0"/>
    <m/>
    <m/>
    <n v="50287"/>
    <m/>
    <m/>
    <m/>
  </r>
  <r>
    <x v="110"/>
    <x v="6"/>
    <s v="인스타그램(전환)"/>
    <x v="0"/>
    <x v="0"/>
    <x v="0"/>
    <m/>
    <m/>
    <n v="501252"/>
    <m/>
    <m/>
    <m/>
  </r>
  <r>
    <x v="110"/>
    <x v="6"/>
    <s v="네이버 브랜드검색"/>
    <x v="0"/>
    <x v="0"/>
    <x v="0"/>
    <m/>
    <m/>
    <n v="40000"/>
    <m/>
    <m/>
    <m/>
  </r>
  <r>
    <x v="110"/>
    <x v="6"/>
    <s v="네이버 쇼핑검색"/>
    <x v="0"/>
    <x v="0"/>
    <x v="0"/>
    <m/>
    <m/>
    <n v="8800"/>
    <m/>
    <m/>
    <m/>
  </r>
  <r>
    <x v="111"/>
    <x v="3"/>
    <s v="인스타그램(랄라블라)"/>
    <x v="0"/>
    <x v="0"/>
    <x v="0"/>
    <m/>
    <m/>
    <n v="24943"/>
    <m/>
    <m/>
    <m/>
  </r>
  <r>
    <x v="111"/>
    <x v="3"/>
    <s v="인스타그램(블로그)"/>
    <x v="0"/>
    <x v="0"/>
    <x v="0"/>
    <m/>
    <m/>
    <n v="48673"/>
    <m/>
    <m/>
    <m/>
  </r>
  <r>
    <x v="111"/>
    <x v="3"/>
    <s v="인스타그램(전환)"/>
    <x v="0"/>
    <x v="0"/>
    <x v="0"/>
    <m/>
    <m/>
    <n v="480127"/>
    <m/>
    <m/>
    <m/>
  </r>
  <r>
    <x v="111"/>
    <x v="3"/>
    <s v="네이버 브랜드검색"/>
    <x v="0"/>
    <x v="0"/>
    <x v="0"/>
    <m/>
    <m/>
    <n v="40000"/>
    <m/>
    <m/>
    <m/>
  </r>
  <r>
    <x v="111"/>
    <x v="3"/>
    <s v="네이버 쇼핑검색"/>
    <x v="0"/>
    <x v="0"/>
    <x v="0"/>
    <m/>
    <m/>
    <n v="7569.999999999999"/>
    <m/>
    <m/>
    <m/>
  </r>
  <r>
    <x v="112"/>
    <x v="4"/>
    <s v="인스타그램(랄라블라)"/>
    <x v="0"/>
    <x v="0"/>
    <x v="0"/>
    <m/>
    <m/>
    <n v="25062"/>
    <m/>
    <m/>
    <m/>
  </r>
  <r>
    <x v="112"/>
    <x v="4"/>
    <s v="인스타그램(블로그)"/>
    <x v="0"/>
    <x v="0"/>
    <x v="0"/>
    <m/>
    <m/>
    <n v="48795"/>
    <m/>
    <m/>
    <m/>
  </r>
  <r>
    <x v="112"/>
    <x v="4"/>
    <s v="인스타그램(전환)"/>
    <x v="0"/>
    <x v="0"/>
    <x v="0"/>
    <m/>
    <m/>
    <n v="499793"/>
    <m/>
    <m/>
    <m/>
  </r>
  <r>
    <x v="112"/>
    <x v="4"/>
    <s v="네이버 브랜드검색"/>
    <x v="0"/>
    <x v="0"/>
    <x v="0"/>
    <m/>
    <m/>
    <n v="40000"/>
    <m/>
    <m/>
    <m/>
  </r>
  <r>
    <x v="112"/>
    <x v="4"/>
    <s v="네이버 쇼핑검색"/>
    <x v="0"/>
    <x v="0"/>
    <x v="0"/>
    <m/>
    <m/>
    <n v="2540"/>
    <m/>
    <m/>
    <m/>
  </r>
  <r>
    <x v="112"/>
    <x v="4"/>
    <s v="SMS"/>
    <x v="0"/>
    <x v="0"/>
    <x v="5"/>
    <m/>
    <m/>
    <n v="490"/>
    <m/>
    <m/>
    <m/>
  </r>
  <r>
    <x v="113"/>
    <x v="1"/>
    <s v="인스타그램(랄라블라)"/>
    <x v="0"/>
    <x v="0"/>
    <x v="0"/>
    <m/>
    <m/>
    <n v="24888"/>
    <m/>
    <m/>
    <m/>
  </r>
  <r>
    <x v="113"/>
    <x v="1"/>
    <s v="인스타그램(블로그)"/>
    <x v="0"/>
    <x v="0"/>
    <x v="0"/>
    <m/>
    <m/>
    <n v="48827"/>
    <m/>
    <m/>
    <m/>
  </r>
  <r>
    <x v="113"/>
    <x v="1"/>
    <s v="인스타그램(전환)"/>
    <x v="0"/>
    <x v="0"/>
    <x v="0"/>
    <m/>
    <m/>
    <n v="490496"/>
    <m/>
    <m/>
    <m/>
  </r>
  <r>
    <x v="113"/>
    <x v="1"/>
    <s v="네이버 브랜드검색"/>
    <x v="0"/>
    <x v="0"/>
    <x v="0"/>
    <m/>
    <m/>
    <n v="40000"/>
    <m/>
    <m/>
    <m/>
  </r>
  <r>
    <x v="113"/>
    <x v="1"/>
    <s v="네이버 쇼핑검색"/>
    <x v="0"/>
    <x v="0"/>
    <x v="0"/>
    <m/>
    <m/>
    <n v="1660"/>
    <m/>
    <m/>
    <m/>
  </r>
  <r>
    <x v="114"/>
    <x v="0"/>
    <s v="인스타그램(랄라블라)"/>
    <x v="0"/>
    <x v="0"/>
    <x v="0"/>
    <m/>
    <m/>
    <n v="25051"/>
    <m/>
    <m/>
    <m/>
  </r>
  <r>
    <x v="114"/>
    <x v="0"/>
    <s v="인스타그램(블로그)"/>
    <x v="0"/>
    <x v="0"/>
    <x v="0"/>
    <m/>
    <m/>
    <n v="50576"/>
    <m/>
    <m/>
    <m/>
  </r>
  <r>
    <x v="114"/>
    <x v="0"/>
    <s v="인스타그램(전환)"/>
    <x v="0"/>
    <x v="0"/>
    <x v="0"/>
    <m/>
    <m/>
    <n v="494002"/>
    <m/>
    <m/>
    <m/>
  </r>
  <r>
    <x v="114"/>
    <x v="0"/>
    <s v="네이버 브랜드검색"/>
    <x v="0"/>
    <x v="0"/>
    <x v="0"/>
    <m/>
    <m/>
    <n v="40000"/>
    <m/>
    <m/>
    <m/>
  </r>
  <r>
    <x v="114"/>
    <x v="0"/>
    <s v="네이버 쇼핑검색"/>
    <x v="0"/>
    <x v="0"/>
    <x v="0"/>
    <m/>
    <m/>
    <n v="1210"/>
    <m/>
    <m/>
    <m/>
  </r>
  <r>
    <x v="115"/>
    <x v="2"/>
    <s v="인스타그램(랄라블라)"/>
    <x v="0"/>
    <x v="0"/>
    <x v="0"/>
    <m/>
    <m/>
    <n v="24730"/>
    <m/>
    <m/>
    <m/>
  </r>
  <r>
    <x v="115"/>
    <x v="2"/>
    <s v="인스타그램(블로그)"/>
    <x v="0"/>
    <x v="0"/>
    <x v="0"/>
    <m/>
    <m/>
    <n v="51482"/>
    <m/>
    <m/>
    <m/>
  </r>
  <r>
    <x v="115"/>
    <x v="2"/>
    <s v="인스타그램(전환)"/>
    <x v="0"/>
    <x v="0"/>
    <x v="0"/>
    <m/>
    <m/>
    <n v="517886"/>
    <m/>
    <m/>
    <m/>
  </r>
  <r>
    <x v="115"/>
    <x v="2"/>
    <s v="네이버 브랜드검색"/>
    <x v="0"/>
    <x v="0"/>
    <x v="0"/>
    <m/>
    <m/>
    <n v="40000"/>
    <m/>
    <m/>
    <m/>
  </r>
  <r>
    <x v="115"/>
    <x v="2"/>
    <s v="네이버 쇼핑검색"/>
    <x v="0"/>
    <x v="0"/>
    <x v="0"/>
    <m/>
    <m/>
    <n v="3160"/>
    <m/>
    <m/>
    <m/>
  </r>
  <r>
    <x v="116"/>
    <x v="5"/>
    <s v="인스타그램(랄라블라)"/>
    <x v="0"/>
    <x v="0"/>
    <x v="0"/>
    <m/>
    <m/>
    <n v="25293"/>
    <m/>
    <m/>
    <m/>
  </r>
  <r>
    <x v="116"/>
    <x v="5"/>
    <s v="인스타그램(블로그)"/>
    <x v="0"/>
    <x v="0"/>
    <x v="0"/>
    <m/>
    <m/>
    <n v="51360"/>
    <m/>
    <m/>
    <m/>
  </r>
  <r>
    <x v="116"/>
    <x v="5"/>
    <s v="인스타그램(전환)"/>
    <x v="0"/>
    <x v="0"/>
    <x v="0"/>
    <m/>
    <m/>
    <n v="516444"/>
    <m/>
    <m/>
    <m/>
  </r>
  <r>
    <x v="116"/>
    <x v="5"/>
    <s v="네이버 브랜드검색"/>
    <x v="0"/>
    <x v="0"/>
    <x v="0"/>
    <m/>
    <m/>
    <n v="40000"/>
    <m/>
    <m/>
    <m/>
  </r>
  <r>
    <x v="116"/>
    <x v="5"/>
    <s v="네이버 쇼핑검색"/>
    <x v="0"/>
    <x v="0"/>
    <x v="0"/>
    <m/>
    <m/>
    <n v="3720"/>
    <m/>
    <m/>
    <m/>
  </r>
  <r>
    <x v="117"/>
    <x v="6"/>
    <s v="인스타그램(랄라블라)"/>
    <x v="0"/>
    <x v="0"/>
    <x v="0"/>
    <m/>
    <m/>
    <n v="25052"/>
    <m/>
    <m/>
    <m/>
  </r>
  <r>
    <x v="117"/>
    <x v="6"/>
    <s v="인스타그램(블로그)"/>
    <x v="0"/>
    <x v="0"/>
    <x v="0"/>
    <m/>
    <m/>
    <n v="50159"/>
    <m/>
    <m/>
    <m/>
  </r>
  <r>
    <x v="117"/>
    <x v="6"/>
    <s v="인스타그램(전환)"/>
    <x v="0"/>
    <x v="0"/>
    <x v="0"/>
    <m/>
    <m/>
    <n v="593910"/>
    <m/>
    <m/>
    <m/>
  </r>
  <r>
    <x v="117"/>
    <x v="6"/>
    <s v="네이버 브랜드검색"/>
    <x v="0"/>
    <x v="0"/>
    <x v="0"/>
    <m/>
    <m/>
    <n v="40000"/>
    <m/>
    <m/>
    <m/>
  </r>
  <r>
    <x v="117"/>
    <x v="6"/>
    <s v="네이버 쇼핑검색"/>
    <x v="0"/>
    <x v="0"/>
    <x v="0"/>
    <m/>
    <m/>
    <n v="3860"/>
    <m/>
    <m/>
    <m/>
  </r>
  <r>
    <x v="118"/>
    <x v="3"/>
    <s v="인스타그램(랄라블라)"/>
    <x v="0"/>
    <x v="0"/>
    <x v="0"/>
    <m/>
    <m/>
    <n v="25045"/>
    <m/>
    <m/>
    <m/>
  </r>
  <r>
    <x v="118"/>
    <x v="3"/>
    <s v="인스타그램(블로그)"/>
    <x v="0"/>
    <x v="0"/>
    <x v="0"/>
    <m/>
    <m/>
    <n v="50158"/>
    <m/>
    <m/>
    <m/>
  </r>
  <r>
    <x v="118"/>
    <x v="3"/>
    <s v="인스타그램(전환)"/>
    <x v="0"/>
    <x v="0"/>
    <x v="0"/>
    <m/>
    <m/>
    <n v="600972"/>
    <m/>
    <m/>
    <m/>
  </r>
  <r>
    <x v="118"/>
    <x v="3"/>
    <s v="네이버 브랜드검색"/>
    <x v="0"/>
    <x v="0"/>
    <x v="0"/>
    <m/>
    <m/>
    <n v="40000"/>
    <m/>
    <m/>
    <m/>
  </r>
  <r>
    <x v="118"/>
    <x v="3"/>
    <s v="네이버 쇼핑검색"/>
    <x v="0"/>
    <x v="0"/>
    <x v="0"/>
    <m/>
    <m/>
    <n v="5170"/>
    <m/>
    <m/>
    <m/>
  </r>
  <r>
    <x v="119"/>
    <x v="4"/>
    <s v="인스타그램(랄라블라)"/>
    <x v="0"/>
    <x v="0"/>
    <x v="0"/>
    <m/>
    <m/>
    <n v="24487"/>
    <m/>
    <m/>
    <m/>
  </r>
  <r>
    <x v="119"/>
    <x v="4"/>
    <s v="인스타그램(블로그)"/>
    <x v="0"/>
    <x v="0"/>
    <x v="0"/>
    <m/>
    <m/>
    <n v="48587"/>
    <m/>
    <m/>
    <m/>
  </r>
  <r>
    <x v="119"/>
    <x v="4"/>
    <s v="인스타그램(전환)"/>
    <x v="0"/>
    <x v="0"/>
    <x v="0"/>
    <m/>
    <m/>
    <n v="686218"/>
    <m/>
    <m/>
    <m/>
  </r>
  <r>
    <x v="119"/>
    <x v="4"/>
    <s v="네이버 브랜드검색"/>
    <x v="0"/>
    <x v="0"/>
    <x v="0"/>
    <m/>
    <m/>
    <n v="40000"/>
    <m/>
    <m/>
    <m/>
  </r>
  <r>
    <x v="119"/>
    <x v="4"/>
    <s v="네이버 쇼핑검색"/>
    <x v="0"/>
    <x v="0"/>
    <x v="0"/>
    <m/>
    <m/>
    <n v="5709.999999999999"/>
    <m/>
    <m/>
    <m/>
  </r>
  <r>
    <x v="119"/>
    <x v="4"/>
    <s v="SMS"/>
    <x v="0"/>
    <x v="0"/>
    <x v="5"/>
    <m/>
    <m/>
    <n v="280"/>
    <m/>
    <m/>
    <m/>
  </r>
  <r>
    <x v="120"/>
    <x v="1"/>
    <s v="인스타그램(랄라블라)"/>
    <x v="0"/>
    <x v="0"/>
    <x v="0"/>
    <m/>
    <m/>
    <n v="25154"/>
    <m/>
    <m/>
    <m/>
  </r>
  <r>
    <x v="120"/>
    <x v="1"/>
    <s v="인스타그램(블로그)"/>
    <x v="0"/>
    <x v="0"/>
    <x v="0"/>
    <m/>
    <m/>
    <n v="49075"/>
    <m/>
    <m/>
    <m/>
  </r>
  <r>
    <x v="120"/>
    <x v="1"/>
    <s v="인스타그램(전환)"/>
    <x v="0"/>
    <x v="0"/>
    <x v="0"/>
    <m/>
    <m/>
    <n v="886929"/>
    <m/>
    <m/>
    <m/>
  </r>
  <r>
    <x v="120"/>
    <x v="1"/>
    <s v="네이버 브랜드검색"/>
    <x v="0"/>
    <x v="0"/>
    <x v="0"/>
    <m/>
    <m/>
    <n v="40000"/>
    <m/>
    <m/>
    <m/>
  </r>
  <r>
    <x v="120"/>
    <x v="1"/>
    <s v="네이버 쇼핑검색"/>
    <x v="0"/>
    <x v="0"/>
    <x v="0"/>
    <m/>
    <m/>
    <n v="9760"/>
    <m/>
    <m/>
    <m/>
  </r>
  <r>
    <x v="121"/>
    <x v="0"/>
    <s v="인스타그램(랄라블라)"/>
    <x v="0"/>
    <x v="0"/>
    <x v="0"/>
    <m/>
    <m/>
    <n v="25112"/>
    <m/>
    <m/>
    <m/>
  </r>
  <r>
    <x v="121"/>
    <x v="0"/>
    <s v="인스타그램(블로그)"/>
    <x v="0"/>
    <x v="0"/>
    <x v="0"/>
    <m/>
    <m/>
    <n v="50557"/>
    <m/>
    <m/>
    <m/>
  </r>
  <r>
    <x v="121"/>
    <x v="0"/>
    <s v="인스타그램(전환)"/>
    <x v="0"/>
    <x v="0"/>
    <x v="0"/>
    <m/>
    <m/>
    <n v="877355"/>
    <m/>
    <m/>
    <m/>
  </r>
  <r>
    <x v="121"/>
    <x v="0"/>
    <s v="인스타그램(소재 테스트)"/>
    <x v="1"/>
    <x v="0"/>
    <x v="14"/>
    <m/>
    <m/>
    <n v="20906"/>
    <m/>
    <m/>
    <m/>
  </r>
  <r>
    <x v="121"/>
    <x v="0"/>
    <s v="네이버 브랜드검색"/>
    <x v="0"/>
    <x v="0"/>
    <x v="0"/>
    <m/>
    <m/>
    <n v="40000"/>
    <m/>
    <m/>
    <m/>
  </r>
  <r>
    <x v="121"/>
    <x v="0"/>
    <s v="네이버 쇼핑검색"/>
    <x v="0"/>
    <x v="0"/>
    <x v="0"/>
    <m/>
    <m/>
    <n v="8860"/>
    <m/>
    <m/>
    <m/>
  </r>
  <r>
    <x v="122"/>
    <x v="2"/>
    <s v="인스타그램(랄라블라)"/>
    <x v="0"/>
    <x v="0"/>
    <x v="0"/>
    <m/>
    <m/>
    <n v="24943"/>
    <m/>
    <m/>
    <m/>
  </r>
  <r>
    <x v="122"/>
    <x v="2"/>
    <s v="인스타그램(블로그)"/>
    <x v="0"/>
    <x v="0"/>
    <x v="0"/>
    <m/>
    <m/>
    <n v="49605"/>
    <m/>
    <m/>
    <m/>
  </r>
  <r>
    <x v="122"/>
    <x v="2"/>
    <s v="인스타그램(전환)"/>
    <x v="0"/>
    <x v="0"/>
    <x v="0"/>
    <m/>
    <m/>
    <n v="884997"/>
    <m/>
    <m/>
    <m/>
  </r>
  <r>
    <x v="122"/>
    <x v="2"/>
    <s v="인스타그램(소재 테스트)"/>
    <x v="1"/>
    <x v="0"/>
    <x v="14"/>
    <m/>
    <m/>
    <n v="22089"/>
    <m/>
    <m/>
    <m/>
  </r>
  <r>
    <x v="122"/>
    <x v="2"/>
    <s v="네이버 브랜드검색"/>
    <x v="0"/>
    <x v="0"/>
    <x v="0"/>
    <m/>
    <m/>
    <n v="40000"/>
    <m/>
    <m/>
    <m/>
  </r>
  <r>
    <x v="122"/>
    <x v="2"/>
    <s v="네이버 쇼핑검색"/>
    <x v="0"/>
    <x v="0"/>
    <x v="0"/>
    <m/>
    <m/>
    <n v="5110"/>
    <m/>
    <m/>
    <m/>
  </r>
  <r>
    <x v="123"/>
    <x v="5"/>
    <s v="인스타그램(랄라블라)"/>
    <x v="0"/>
    <x v="0"/>
    <x v="0"/>
    <m/>
    <m/>
    <n v="25207"/>
    <m/>
    <m/>
    <m/>
  </r>
  <r>
    <x v="123"/>
    <x v="5"/>
    <s v="인스타그램(블로그)"/>
    <x v="0"/>
    <x v="0"/>
    <x v="0"/>
    <m/>
    <m/>
    <n v="51859"/>
    <m/>
    <m/>
    <m/>
  </r>
  <r>
    <x v="123"/>
    <x v="5"/>
    <s v="인스타그램(전환)"/>
    <x v="0"/>
    <x v="0"/>
    <x v="0"/>
    <m/>
    <m/>
    <n v="943975"/>
    <m/>
    <m/>
    <m/>
  </r>
  <r>
    <x v="123"/>
    <x v="5"/>
    <s v="네이버 브랜드검색"/>
    <x v="0"/>
    <x v="0"/>
    <x v="0"/>
    <m/>
    <m/>
    <n v="40000"/>
    <m/>
    <m/>
    <m/>
  </r>
  <r>
    <x v="123"/>
    <x v="5"/>
    <s v="네이버 쇼핑검색"/>
    <x v="0"/>
    <x v="0"/>
    <x v="0"/>
    <m/>
    <m/>
    <n v="4580"/>
    <m/>
    <m/>
    <m/>
  </r>
  <r>
    <x v="124"/>
    <x v="6"/>
    <s v="인스타그램(랄라블라)"/>
    <x v="0"/>
    <x v="0"/>
    <x v="0"/>
    <m/>
    <m/>
    <n v="25051"/>
    <m/>
    <m/>
    <m/>
  </r>
  <r>
    <x v="124"/>
    <x v="6"/>
    <s v="인스타그램(블로그)"/>
    <x v="0"/>
    <x v="0"/>
    <x v="0"/>
    <m/>
    <m/>
    <n v="50262"/>
    <m/>
    <m/>
    <m/>
  </r>
  <r>
    <x v="124"/>
    <x v="6"/>
    <s v="인스타그램(전환)"/>
    <x v="0"/>
    <x v="0"/>
    <x v="0"/>
    <m/>
    <m/>
    <n v="940952"/>
    <m/>
    <m/>
    <m/>
  </r>
  <r>
    <x v="124"/>
    <x v="6"/>
    <s v="네이버 브랜드검색"/>
    <x v="0"/>
    <x v="0"/>
    <x v="0"/>
    <m/>
    <m/>
    <n v="40000"/>
    <m/>
    <m/>
    <m/>
  </r>
  <r>
    <x v="124"/>
    <x v="6"/>
    <s v="네이버 쇼핑검색"/>
    <x v="0"/>
    <x v="0"/>
    <x v="0"/>
    <m/>
    <m/>
    <n v="5390"/>
    <m/>
    <m/>
    <m/>
  </r>
  <r>
    <x v="125"/>
    <x v="3"/>
    <s v="인스타그램(랄라블라)"/>
    <x v="0"/>
    <x v="0"/>
    <x v="0"/>
    <m/>
    <m/>
    <n v="24985"/>
    <m/>
    <m/>
    <m/>
  </r>
  <r>
    <x v="125"/>
    <x v="3"/>
    <s v="인스타그램(블로그)"/>
    <x v="0"/>
    <x v="0"/>
    <x v="0"/>
    <m/>
    <m/>
    <n v="48641"/>
    <m/>
    <m/>
    <m/>
  </r>
  <r>
    <x v="125"/>
    <x v="3"/>
    <s v="인스타그램(전환)"/>
    <x v="0"/>
    <x v="0"/>
    <x v="0"/>
    <m/>
    <m/>
    <n v="967479"/>
    <m/>
    <m/>
    <m/>
  </r>
  <r>
    <x v="125"/>
    <x v="3"/>
    <s v="네이버 브랜드검색"/>
    <x v="0"/>
    <x v="0"/>
    <x v="0"/>
    <m/>
    <m/>
    <n v="40000"/>
    <m/>
    <m/>
    <m/>
  </r>
  <r>
    <x v="125"/>
    <x v="3"/>
    <s v="네이버 쇼핑검색"/>
    <x v="0"/>
    <x v="0"/>
    <x v="0"/>
    <m/>
    <m/>
    <n v="3770"/>
    <m/>
    <m/>
    <m/>
  </r>
  <r>
    <x v="126"/>
    <x v="4"/>
    <s v="인스타그램(랄라블라)"/>
    <x v="0"/>
    <x v="0"/>
    <x v="0"/>
    <m/>
    <m/>
    <n v="24994"/>
    <m/>
    <m/>
    <m/>
  </r>
  <r>
    <x v="126"/>
    <x v="4"/>
    <s v="인스타그램(블로그)"/>
    <x v="0"/>
    <x v="0"/>
    <x v="0"/>
    <m/>
    <m/>
    <n v="49541"/>
    <m/>
    <m/>
    <m/>
  </r>
  <r>
    <x v="126"/>
    <x v="4"/>
    <s v="인스타그램(전환)"/>
    <x v="0"/>
    <x v="0"/>
    <x v="0"/>
    <m/>
    <m/>
    <n v="778733"/>
    <m/>
    <m/>
    <m/>
  </r>
  <r>
    <x v="126"/>
    <x v="4"/>
    <s v="네이버 브랜드검색"/>
    <x v="0"/>
    <x v="0"/>
    <x v="0"/>
    <m/>
    <m/>
    <n v="40000"/>
    <m/>
    <m/>
    <m/>
  </r>
  <r>
    <x v="126"/>
    <x v="4"/>
    <s v="네이버 쇼핑검색"/>
    <x v="0"/>
    <x v="0"/>
    <x v="0"/>
    <m/>
    <m/>
    <n v="2760"/>
    <m/>
    <m/>
    <m/>
  </r>
  <r>
    <x v="127"/>
    <x v="1"/>
    <s v="인스타그램(랄라블라)"/>
    <x v="0"/>
    <x v="0"/>
    <x v="0"/>
    <m/>
    <m/>
    <n v="24996"/>
    <m/>
    <m/>
    <m/>
  </r>
  <r>
    <x v="127"/>
    <x v="1"/>
    <s v="인스타그램(블로그)"/>
    <x v="0"/>
    <x v="0"/>
    <x v="0"/>
    <m/>
    <m/>
    <n v="49920"/>
    <m/>
    <m/>
    <m/>
  </r>
  <r>
    <x v="127"/>
    <x v="1"/>
    <s v="인스타그램(전환)"/>
    <x v="0"/>
    <x v="0"/>
    <x v="0"/>
    <m/>
    <m/>
    <n v="783943"/>
    <m/>
    <m/>
    <m/>
  </r>
  <r>
    <x v="127"/>
    <x v="1"/>
    <s v="네이버 브랜드검색"/>
    <x v="0"/>
    <x v="0"/>
    <x v="0"/>
    <m/>
    <m/>
    <n v="40000"/>
    <m/>
    <m/>
    <m/>
  </r>
  <r>
    <x v="127"/>
    <x v="1"/>
    <s v="네이버 쇼핑검색"/>
    <x v="0"/>
    <x v="0"/>
    <x v="0"/>
    <m/>
    <m/>
    <n v="2300"/>
    <m/>
    <m/>
    <m/>
  </r>
  <r>
    <x v="128"/>
    <x v="0"/>
    <s v="인스타그램(랄라블라)"/>
    <x v="0"/>
    <x v="0"/>
    <x v="0"/>
    <m/>
    <m/>
    <n v="23266"/>
    <m/>
    <m/>
    <m/>
  </r>
  <r>
    <x v="128"/>
    <x v="0"/>
    <s v="인스타그램(블로그)"/>
    <x v="0"/>
    <x v="0"/>
    <x v="0"/>
    <m/>
    <m/>
    <n v="49386"/>
    <m/>
    <m/>
    <m/>
  </r>
  <r>
    <x v="128"/>
    <x v="0"/>
    <s v="인스타그램(전환)"/>
    <x v="0"/>
    <x v="0"/>
    <x v="0"/>
    <m/>
    <m/>
    <n v="783018"/>
    <m/>
    <m/>
    <m/>
  </r>
  <r>
    <x v="128"/>
    <x v="0"/>
    <s v="네이버 브랜드검색"/>
    <x v="0"/>
    <x v="0"/>
    <x v="0"/>
    <m/>
    <m/>
    <n v="40000"/>
    <m/>
    <m/>
    <m/>
  </r>
  <r>
    <x v="128"/>
    <x v="0"/>
    <s v="네이버 쇼핑검색"/>
    <x v="0"/>
    <x v="0"/>
    <x v="0"/>
    <m/>
    <m/>
    <n v="1420"/>
    <m/>
    <m/>
    <m/>
  </r>
  <r>
    <x v="129"/>
    <x v="2"/>
    <s v="인스타그램(랄라블라)"/>
    <x v="0"/>
    <x v="0"/>
    <x v="0"/>
    <m/>
    <m/>
    <n v="25901"/>
    <m/>
    <m/>
    <m/>
  </r>
  <r>
    <x v="129"/>
    <x v="2"/>
    <s v="인스타그램(블로그)"/>
    <x v="0"/>
    <x v="0"/>
    <x v="0"/>
    <m/>
    <m/>
    <n v="49270"/>
    <m/>
    <m/>
    <m/>
  </r>
  <r>
    <x v="129"/>
    <x v="2"/>
    <s v="인스타그램(전환)"/>
    <x v="1"/>
    <x v="0"/>
    <x v="0"/>
    <m/>
    <m/>
    <n v="67166"/>
    <m/>
    <m/>
    <m/>
  </r>
  <r>
    <x v="129"/>
    <x v="2"/>
    <s v="인스타그램(리타게팅 전환)"/>
    <x v="1"/>
    <x v="0"/>
    <x v="0"/>
    <m/>
    <m/>
    <n v="32275"/>
    <m/>
    <m/>
    <m/>
  </r>
  <r>
    <x v="129"/>
    <x v="2"/>
    <s v="인스타그램(전환)"/>
    <x v="0"/>
    <x v="0"/>
    <x v="0"/>
    <m/>
    <m/>
    <n v="810349"/>
    <m/>
    <m/>
    <m/>
  </r>
  <r>
    <x v="129"/>
    <x v="2"/>
    <s v="네이버 브랜드검색"/>
    <x v="0"/>
    <x v="0"/>
    <x v="0"/>
    <m/>
    <m/>
    <n v="40000"/>
    <m/>
    <m/>
    <m/>
  </r>
  <r>
    <x v="129"/>
    <x v="2"/>
    <s v="네이버 쇼핑검색"/>
    <x v="0"/>
    <x v="0"/>
    <x v="0"/>
    <m/>
    <m/>
    <n v="2900"/>
    <m/>
    <m/>
    <m/>
  </r>
  <r>
    <x v="130"/>
    <x v="5"/>
    <s v="인스타그램(랄라블라)"/>
    <x v="0"/>
    <x v="0"/>
    <x v="0"/>
    <m/>
    <m/>
    <n v="25807"/>
    <m/>
    <m/>
    <m/>
  </r>
  <r>
    <x v="130"/>
    <x v="5"/>
    <s v="인스타그램(블로그)"/>
    <x v="0"/>
    <x v="0"/>
    <x v="0"/>
    <m/>
    <m/>
    <n v="52980"/>
    <m/>
    <m/>
    <m/>
  </r>
  <r>
    <x v="130"/>
    <x v="5"/>
    <s v="인스타그램(전환)"/>
    <x v="0"/>
    <x v="0"/>
    <x v="0"/>
    <m/>
    <m/>
    <n v="834251"/>
    <m/>
    <m/>
    <m/>
  </r>
  <r>
    <x v="130"/>
    <x v="5"/>
    <s v="네이버 브랜드검색"/>
    <x v="0"/>
    <x v="0"/>
    <x v="0"/>
    <m/>
    <m/>
    <n v="40000"/>
    <m/>
    <m/>
    <m/>
  </r>
  <r>
    <x v="130"/>
    <x v="5"/>
    <s v="네이버 쇼핑검색"/>
    <x v="0"/>
    <x v="0"/>
    <x v="0"/>
    <m/>
    <m/>
    <n v="3510"/>
    <m/>
    <m/>
    <m/>
  </r>
  <r>
    <x v="131"/>
    <x v="6"/>
    <s v="인스타그램(랄라블라)"/>
    <x v="0"/>
    <x v="0"/>
    <x v="0"/>
    <m/>
    <m/>
    <n v="25052"/>
    <m/>
    <m/>
    <m/>
  </r>
  <r>
    <x v="131"/>
    <x v="6"/>
    <s v="인스타그램(블로그)"/>
    <x v="0"/>
    <x v="0"/>
    <x v="0"/>
    <m/>
    <m/>
    <n v="50187"/>
    <m/>
    <m/>
    <m/>
  </r>
  <r>
    <x v="131"/>
    <x v="6"/>
    <s v="인스타그램(전환)"/>
    <x v="0"/>
    <x v="0"/>
    <x v="0"/>
    <m/>
    <m/>
    <n v="948018"/>
    <m/>
    <m/>
    <m/>
  </r>
  <r>
    <x v="131"/>
    <x v="6"/>
    <s v="네이버 브랜드검색"/>
    <x v="0"/>
    <x v="0"/>
    <x v="0"/>
    <m/>
    <m/>
    <n v="40000"/>
    <m/>
    <m/>
    <m/>
  </r>
  <r>
    <x v="131"/>
    <x v="6"/>
    <s v="네이버 쇼핑검색"/>
    <x v="0"/>
    <x v="0"/>
    <x v="0"/>
    <m/>
    <m/>
    <n v="1890"/>
    <m/>
    <m/>
    <m/>
  </r>
  <r>
    <x v="132"/>
    <x v="3"/>
    <s v="인스타그램(랄라블라)"/>
    <x v="0"/>
    <x v="0"/>
    <x v="0"/>
    <m/>
    <m/>
    <n v="25007"/>
    <m/>
    <m/>
    <m/>
  </r>
  <r>
    <x v="132"/>
    <x v="3"/>
    <s v="인스타그램(블로그)"/>
    <x v="0"/>
    <x v="0"/>
    <x v="0"/>
    <m/>
    <m/>
    <n v="48782"/>
    <m/>
    <m/>
    <m/>
  </r>
  <r>
    <x v="132"/>
    <x v="3"/>
    <s v="인스타그램(전환)"/>
    <x v="1"/>
    <x v="0"/>
    <x v="0"/>
    <m/>
    <m/>
    <n v="113411"/>
    <m/>
    <m/>
    <m/>
  </r>
  <r>
    <x v="132"/>
    <x v="3"/>
    <s v="인스타그램(리타게팅 전환)"/>
    <x v="1"/>
    <x v="0"/>
    <x v="0"/>
    <m/>
    <m/>
    <n v="57142"/>
    <m/>
    <m/>
    <m/>
  </r>
  <r>
    <x v="132"/>
    <x v="3"/>
    <s v="인스타그램(전환)"/>
    <x v="0"/>
    <x v="0"/>
    <x v="0"/>
    <m/>
    <m/>
    <n v="861713"/>
    <m/>
    <m/>
    <m/>
  </r>
  <r>
    <x v="132"/>
    <x v="3"/>
    <s v="네이버 브랜드검색"/>
    <x v="0"/>
    <x v="0"/>
    <x v="0"/>
    <m/>
    <m/>
    <n v="40000"/>
    <m/>
    <m/>
    <m/>
  </r>
  <r>
    <x v="132"/>
    <x v="3"/>
    <s v="네이버 쇼핑검색"/>
    <x v="0"/>
    <x v="0"/>
    <x v="0"/>
    <m/>
    <m/>
    <n v="5060"/>
    <m/>
    <m/>
    <m/>
  </r>
  <r>
    <x v="133"/>
    <x v="4"/>
    <s v="인스타그램(랄라블라)"/>
    <x v="0"/>
    <x v="0"/>
    <x v="0"/>
    <m/>
    <m/>
    <n v="25031"/>
    <m/>
    <m/>
    <m/>
  </r>
  <r>
    <x v="133"/>
    <x v="4"/>
    <s v="인스타그램(블로그)"/>
    <x v="0"/>
    <x v="0"/>
    <x v="0"/>
    <m/>
    <m/>
    <n v="50367"/>
    <m/>
    <m/>
    <m/>
  </r>
  <r>
    <x v="133"/>
    <x v="4"/>
    <s v="인스타그램(전환)"/>
    <x v="1"/>
    <x v="0"/>
    <x v="0"/>
    <m/>
    <m/>
    <n v="115027"/>
    <m/>
    <m/>
    <m/>
  </r>
  <r>
    <x v="133"/>
    <x v="4"/>
    <s v="인스타그램(리타게팅 전환)"/>
    <x v="1"/>
    <x v="0"/>
    <x v="0"/>
    <m/>
    <m/>
    <n v="79711"/>
    <m/>
    <m/>
    <m/>
  </r>
  <r>
    <x v="133"/>
    <x v="4"/>
    <s v="인스타그램(전환)"/>
    <x v="0"/>
    <x v="0"/>
    <x v="0"/>
    <m/>
    <m/>
    <n v="1046622"/>
    <m/>
    <m/>
    <m/>
  </r>
  <r>
    <x v="133"/>
    <x v="4"/>
    <s v="네이버 브랜드검색"/>
    <x v="0"/>
    <x v="0"/>
    <x v="0"/>
    <m/>
    <m/>
    <n v="40000"/>
    <m/>
    <m/>
    <m/>
  </r>
  <r>
    <x v="133"/>
    <x v="4"/>
    <s v="네이버 쇼핑검색"/>
    <x v="0"/>
    <x v="0"/>
    <x v="0"/>
    <m/>
    <m/>
    <n v="7399.999999999999"/>
    <m/>
    <m/>
    <m/>
  </r>
  <r>
    <x v="134"/>
    <x v="1"/>
    <s v="인스타그램(랄라블라)"/>
    <x v="0"/>
    <x v="0"/>
    <x v="0"/>
    <m/>
    <m/>
    <n v="24956"/>
    <m/>
    <m/>
    <m/>
  </r>
  <r>
    <x v="134"/>
    <x v="1"/>
    <s v="인스타그램(블로그)"/>
    <x v="0"/>
    <x v="0"/>
    <x v="0"/>
    <m/>
    <m/>
    <n v="49536"/>
    <m/>
    <m/>
    <m/>
  </r>
  <r>
    <x v="134"/>
    <x v="1"/>
    <s v="인스타그램(전환)"/>
    <x v="1"/>
    <x v="0"/>
    <x v="0"/>
    <m/>
    <m/>
    <n v="128474"/>
    <m/>
    <m/>
    <m/>
  </r>
  <r>
    <x v="134"/>
    <x v="1"/>
    <s v="인스타그램(리타게팅 전환)"/>
    <x v="1"/>
    <x v="0"/>
    <x v="0"/>
    <m/>
    <m/>
    <n v="95244"/>
    <m/>
    <m/>
    <m/>
  </r>
  <r>
    <x v="134"/>
    <x v="1"/>
    <s v="인스타그램(전환)"/>
    <x v="0"/>
    <x v="0"/>
    <x v="0"/>
    <m/>
    <m/>
    <n v="1273431"/>
    <m/>
    <m/>
    <m/>
  </r>
  <r>
    <x v="134"/>
    <x v="1"/>
    <s v="네이버 브랜드검색"/>
    <x v="0"/>
    <x v="0"/>
    <x v="0"/>
    <m/>
    <m/>
    <n v="40000"/>
    <m/>
    <m/>
    <m/>
  </r>
  <r>
    <x v="134"/>
    <x v="1"/>
    <s v="네이버 쇼핑검색"/>
    <x v="0"/>
    <x v="0"/>
    <x v="0"/>
    <m/>
    <m/>
    <n v="6149.999999999999"/>
    <m/>
    <m/>
    <m/>
  </r>
  <r>
    <x v="135"/>
    <x v="0"/>
    <s v="인스타그램(랄라블라)"/>
    <x v="0"/>
    <x v="0"/>
    <x v="0"/>
    <m/>
    <m/>
    <n v="24314"/>
    <m/>
    <m/>
    <m/>
  </r>
  <r>
    <x v="135"/>
    <x v="0"/>
    <s v="인스타그램(블로그)"/>
    <x v="0"/>
    <x v="0"/>
    <x v="0"/>
    <m/>
    <m/>
    <n v="48891"/>
    <m/>
    <m/>
    <m/>
  </r>
  <r>
    <x v="135"/>
    <x v="0"/>
    <s v="인스타그램(전환)"/>
    <x v="1"/>
    <x v="0"/>
    <x v="0"/>
    <m/>
    <m/>
    <n v="141392"/>
    <m/>
    <m/>
    <m/>
  </r>
  <r>
    <x v="135"/>
    <x v="0"/>
    <s v="인스타그램(리타게팅 전환)"/>
    <x v="1"/>
    <x v="0"/>
    <x v="0"/>
    <m/>
    <m/>
    <n v="96100"/>
    <m/>
    <m/>
    <m/>
  </r>
  <r>
    <x v="135"/>
    <x v="0"/>
    <s v="인스타그램(전환)"/>
    <x v="0"/>
    <x v="0"/>
    <x v="0"/>
    <m/>
    <m/>
    <n v="977869"/>
    <m/>
    <m/>
    <m/>
  </r>
  <r>
    <x v="135"/>
    <x v="0"/>
    <s v="네이버 브랜드검색"/>
    <x v="0"/>
    <x v="0"/>
    <x v="0"/>
    <m/>
    <m/>
    <n v="40000"/>
    <m/>
    <m/>
    <m/>
  </r>
  <r>
    <x v="135"/>
    <x v="0"/>
    <s v="네이버 쇼핑검색"/>
    <x v="0"/>
    <x v="0"/>
    <x v="0"/>
    <m/>
    <m/>
    <n v="7049.999999999999"/>
    <m/>
    <m/>
    <m/>
  </r>
  <r>
    <x v="136"/>
    <x v="2"/>
    <s v="인스타그램(랄라블라)"/>
    <x v="0"/>
    <x v="0"/>
    <x v="0"/>
    <m/>
    <m/>
    <n v="25092"/>
    <m/>
    <m/>
    <m/>
  </r>
  <r>
    <x v="136"/>
    <x v="2"/>
    <s v="인스타그램(블로그)"/>
    <x v="0"/>
    <x v="0"/>
    <x v="0"/>
    <m/>
    <m/>
    <n v="49140"/>
    <m/>
    <m/>
    <m/>
  </r>
  <r>
    <x v="136"/>
    <x v="2"/>
    <s v="인스타그램(전환)"/>
    <x v="1"/>
    <x v="0"/>
    <x v="0"/>
    <m/>
    <m/>
    <n v="141363"/>
    <m/>
    <m/>
    <m/>
  </r>
  <r>
    <x v="136"/>
    <x v="2"/>
    <s v="인스타그램(리타게팅 전환)"/>
    <x v="1"/>
    <x v="0"/>
    <x v="0"/>
    <m/>
    <m/>
    <n v="97370"/>
    <m/>
    <m/>
    <m/>
  </r>
  <r>
    <x v="136"/>
    <x v="2"/>
    <s v="인스타그램(전환)"/>
    <x v="0"/>
    <x v="0"/>
    <x v="0"/>
    <m/>
    <m/>
    <n v="915783"/>
    <m/>
    <m/>
    <m/>
  </r>
  <r>
    <x v="136"/>
    <x v="2"/>
    <s v="네이버 브랜드검색"/>
    <x v="0"/>
    <x v="0"/>
    <x v="0"/>
    <m/>
    <m/>
    <n v="40000"/>
    <m/>
    <m/>
    <m/>
  </r>
  <r>
    <x v="136"/>
    <x v="2"/>
    <s v="네이버 쇼핑검색"/>
    <x v="0"/>
    <x v="0"/>
    <x v="0"/>
    <m/>
    <m/>
    <n v="4470"/>
    <m/>
    <m/>
    <m/>
  </r>
  <r>
    <x v="137"/>
    <x v="5"/>
    <s v="인스타그램(랄라블라)"/>
    <x v="0"/>
    <x v="0"/>
    <x v="0"/>
    <m/>
    <m/>
    <n v="25548"/>
    <m/>
    <m/>
    <m/>
  </r>
  <r>
    <x v="137"/>
    <x v="5"/>
    <s v="인스타그램(블로그)"/>
    <x v="0"/>
    <x v="0"/>
    <x v="0"/>
    <m/>
    <m/>
    <n v="53097"/>
    <m/>
    <m/>
    <m/>
  </r>
  <r>
    <x v="137"/>
    <x v="5"/>
    <s v="인스타그램(전환)"/>
    <x v="1"/>
    <x v="0"/>
    <x v="0"/>
    <m/>
    <m/>
    <n v="154516"/>
    <m/>
    <m/>
    <m/>
  </r>
  <r>
    <x v="137"/>
    <x v="5"/>
    <s v="인스타그램(리타게팅 전환)"/>
    <x v="1"/>
    <x v="0"/>
    <x v="0"/>
    <m/>
    <m/>
    <n v="104333"/>
    <m/>
    <m/>
    <m/>
  </r>
  <r>
    <x v="137"/>
    <x v="5"/>
    <s v="인스타그램(전환)"/>
    <x v="0"/>
    <x v="0"/>
    <x v="0"/>
    <m/>
    <m/>
    <n v="860913"/>
    <m/>
    <m/>
    <m/>
  </r>
  <r>
    <x v="137"/>
    <x v="5"/>
    <s v="네이버 브랜드검색"/>
    <x v="0"/>
    <x v="0"/>
    <x v="0"/>
    <m/>
    <m/>
    <n v="40000"/>
    <m/>
    <m/>
    <m/>
  </r>
  <r>
    <x v="137"/>
    <x v="5"/>
    <s v="네이버 쇼핑검색"/>
    <x v="0"/>
    <x v="0"/>
    <x v="0"/>
    <m/>
    <m/>
    <n v="4030"/>
    <m/>
    <m/>
    <m/>
  </r>
  <r>
    <x v="138"/>
    <x v="6"/>
    <s v="인스타그램(랄라블라)"/>
    <x v="0"/>
    <x v="0"/>
    <x v="0"/>
    <m/>
    <m/>
    <n v="25036"/>
    <m/>
    <m/>
    <m/>
  </r>
  <r>
    <x v="138"/>
    <x v="6"/>
    <s v="인스타그램(블로그)"/>
    <x v="0"/>
    <x v="0"/>
    <x v="0"/>
    <m/>
    <m/>
    <n v="50151"/>
    <m/>
    <m/>
    <m/>
  </r>
  <r>
    <x v="138"/>
    <x v="6"/>
    <s v="인스타그램(전환)"/>
    <x v="1"/>
    <x v="0"/>
    <x v="0"/>
    <m/>
    <m/>
    <n v="150810"/>
    <m/>
    <m/>
    <m/>
  </r>
  <r>
    <x v="138"/>
    <x v="6"/>
    <s v="인스타그램(리타게팅 전환)"/>
    <x v="1"/>
    <x v="0"/>
    <x v="0"/>
    <m/>
    <m/>
    <n v="100567"/>
    <m/>
    <m/>
    <m/>
  </r>
  <r>
    <x v="138"/>
    <x v="6"/>
    <s v="인스타그램(전환)"/>
    <x v="0"/>
    <x v="0"/>
    <x v="0"/>
    <m/>
    <m/>
    <n v="801780"/>
    <m/>
    <m/>
    <m/>
  </r>
  <r>
    <x v="138"/>
    <x v="6"/>
    <s v="네이버 브랜드검색"/>
    <x v="0"/>
    <x v="0"/>
    <x v="0"/>
    <m/>
    <m/>
    <n v="40000"/>
    <m/>
    <m/>
    <m/>
  </r>
  <r>
    <x v="138"/>
    <x v="6"/>
    <s v="네이버 쇼핑검색"/>
    <x v="0"/>
    <x v="0"/>
    <x v="0"/>
    <m/>
    <m/>
    <n v="3150"/>
    <m/>
    <m/>
    <m/>
  </r>
  <r>
    <x v="139"/>
    <x v="3"/>
    <s v="인스타그램(랄라블라)"/>
    <x v="0"/>
    <x v="0"/>
    <x v="0"/>
    <m/>
    <m/>
    <n v="25062"/>
    <m/>
    <m/>
    <m/>
  </r>
  <r>
    <x v="139"/>
    <x v="3"/>
    <s v="인스타그램(블로그)"/>
    <x v="0"/>
    <x v="0"/>
    <x v="0"/>
    <m/>
    <m/>
    <n v="48554"/>
    <m/>
    <m/>
    <m/>
  </r>
  <r>
    <x v="139"/>
    <x v="3"/>
    <s v="인스타그램(전환)"/>
    <x v="1"/>
    <x v="0"/>
    <x v="0"/>
    <m/>
    <m/>
    <n v="145221"/>
    <m/>
    <m/>
    <m/>
  </r>
  <r>
    <x v="139"/>
    <x v="3"/>
    <s v="인스타그램(리타게팅 전환)"/>
    <x v="1"/>
    <x v="0"/>
    <x v="0"/>
    <m/>
    <m/>
    <n v="97916"/>
    <m/>
    <m/>
    <m/>
  </r>
  <r>
    <x v="139"/>
    <x v="3"/>
    <s v="인스타그램(전환)"/>
    <x v="0"/>
    <x v="0"/>
    <x v="0"/>
    <m/>
    <m/>
    <n v="785804"/>
    <m/>
    <m/>
    <m/>
  </r>
  <r>
    <x v="139"/>
    <x v="3"/>
    <s v="네이버 브랜드검색"/>
    <x v="0"/>
    <x v="0"/>
    <x v="0"/>
    <m/>
    <m/>
    <n v="40000"/>
    <m/>
    <m/>
    <m/>
  </r>
  <r>
    <x v="139"/>
    <x v="3"/>
    <s v="네이버 쇼핑검색"/>
    <x v="0"/>
    <x v="0"/>
    <x v="0"/>
    <m/>
    <m/>
    <n v="2980"/>
    <m/>
    <m/>
    <m/>
  </r>
  <r>
    <x v="140"/>
    <x v="4"/>
    <s v="인스타그램(랄라블라)"/>
    <x v="0"/>
    <x v="0"/>
    <x v="0"/>
    <m/>
    <m/>
    <n v="24148"/>
    <m/>
    <m/>
    <m/>
  </r>
  <r>
    <x v="140"/>
    <x v="4"/>
    <s v="인스타그램(블로그)"/>
    <x v="0"/>
    <x v="0"/>
    <x v="0"/>
    <m/>
    <m/>
    <n v="49801"/>
    <m/>
    <m/>
    <m/>
  </r>
  <r>
    <x v="140"/>
    <x v="4"/>
    <s v="인스타그램(전환)"/>
    <x v="1"/>
    <x v="0"/>
    <x v="0"/>
    <m/>
    <m/>
    <n v="148874"/>
    <m/>
    <m/>
    <m/>
  </r>
  <r>
    <x v="140"/>
    <x v="4"/>
    <s v="인스타그램(리타게팅 전환)"/>
    <x v="1"/>
    <x v="0"/>
    <x v="0"/>
    <m/>
    <m/>
    <n v="99182"/>
    <m/>
    <m/>
    <m/>
  </r>
  <r>
    <x v="140"/>
    <x v="4"/>
    <s v="인스타그램(전환)"/>
    <x v="0"/>
    <x v="0"/>
    <x v="0"/>
    <m/>
    <m/>
    <n v="816053"/>
    <m/>
    <m/>
    <m/>
  </r>
  <r>
    <x v="140"/>
    <x v="4"/>
    <s v="네이버 브랜드검색"/>
    <x v="0"/>
    <x v="0"/>
    <x v="0"/>
    <m/>
    <m/>
    <n v="40000"/>
    <m/>
    <m/>
    <m/>
  </r>
  <r>
    <x v="140"/>
    <x v="4"/>
    <s v="네이버 쇼핑검색"/>
    <x v="0"/>
    <x v="0"/>
    <x v="0"/>
    <m/>
    <m/>
    <n v="11840"/>
    <m/>
    <m/>
    <m/>
  </r>
  <r>
    <x v="141"/>
    <x v="1"/>
    <s v="인스타그램(랄라블라)"/>
    <x v="0"/>
    <x v="0"/>
    <x v="0"/>
    <m/>
    <m/>
    <n v="24705"/>
    <m/>
    <m/>
    <m/>
  </r>
  <r>
    <x v="141"/>
    <x v="1"/>
    <s v="인스타그램(블로그)"/>
    <x v="0"/>
    <x v="0"/>
    <x v="0"/>
    <m/>
    <m/>
    <n v="49139"/>
    <m/>
    <m/>
    <m/>
  </r>
  <r>
    <x v="141"/>
    <x v="1"/>
    <s v="인스타그램(전환)"/>
    <x v="1"/>
    <x v="0"/>
    <x v="0"/>
    <m/>
    <m/>
    <n v="147403"/>
    <m/>
    <m/>
    <m/>
  </r>
  <r>
    <x v="141"/>
    <x v="1"/>
    <s v="인스타그램(리타게팅 전환)"/>
    <x v="1"/>
    <x v="0"/>
    <x v="0"/>
    <m/>
    <m/>
    <n v="98531"/>
    <m/>
    <m/>
    <m/>
  </r>
  <r>
    <x v="141"/>
    <x v="1"/>
    <s v="인스타그램(전환)"/>
    <x v="0"/>
    <x v="0"/>
    <x v="0"/>
    <m/>
    <m/>
    <n v="955570"/>
    <m/>
    <m/>
    <m/>
  </r>
  <r>
    <x v="141"/>
    <x v="1"/>
    <s v="네이버 브랜드검색"/>
    <x v="0"/>
    <x v="0"/>
    <x v="0"/>
    <m/>
    <m/>
    <n v="40000"/>
    <m/>
    <m/>
    <m/>
  </r>
  <r>
    <x v="141"/>
    <x v="1"/>
    <s v="네이버 쇼핑검색"/>
    <x v="0"/>
    <x v="0"/>
    <x v="0"/>
    <m/>
    <m/>
    <n v="12530"/>
    <m/>
    <m/>
    <m/>
  </r>
  <r>
    <x v="142"/>
    <x v="0"/>
    <s v="인스타그램(랄라블라)"/>
    <x v="0"/>
    <x v="0"/>
    <x v="0"/>
    <m/>
    <m/>
    <n v="25396"/>
    <m/>
    <m/>
    <m/>
  </r>
  <r>
    <x v="142"/>
    <x v="0"/>
    <s v="인스타그램(블로그)"/>
    <x v="0"/>
    <x v="0"/>
    <x v="0"/>
    <m/>
    <m/>
    <n v="49969"/>
    <m/>
    <m/>
    <m/>
  </r>
  <r>
    <x v="142"/>
    <x v="0"/>
    <s v="인스타그램(전환)"/>
    <x v="1"/>
    <x v="0"/>
    <x v="0"/>
    <m/>
    <m/>
    <n v="152714"/>
    <m/>
    <m/>
    <m/>
  </r>
  <r>
    <x v="142"/>
    <x v="0"/>
    <s v="인스타그램(리타게팅 전환)"/>
    <x v="1"/>
    <x v="0"/>
    <x v="0"/>
    <m/>
    <m/>
    <n v="100943"/>
    <m/>
    <m/>
    <m/>
  </r>
  <r>
    <x v="142"/>
    <x v="0"/>
    <s v="페이스북(전환)"/>
    <x v="0"/>
    <x v="0"/>
    <x v="0"/>
    <m/>
    <m/>
    <n v="117740"/>
    <m/>
    <m/>
    <m/>
  </r>
  <r>
    <x v="142"/>
    <x v="0"/>
    <s v="인스타그램(전환)"/>
    <x v="0"/>
    <x v="0"/>
    <x v="0"/>
    <m/>
    <m/>
    <n v="986135"/>
    <m/>
    <m/>
    <m/>
  </r>
  <r>
    <x v="142"/>
    <x v="0"/>
    <s v="네이버 브랜드검색"/>
    <x v="0"/>
    <x v="0"/>
    <x v="0"/>
    <m/>
    <m/>
    <n v="40000"/>
    <m/>
    <m/>
    <m/>
  </r>
  <r>
    <x v="142"/>
    <x v="0"/>
    <s v="네이버 쇼핑검색"/>
    <x v="0"/>
    <x v="0"/>
    <x v="0"/>
    <m/>
    <m/>
    <n v="8520"/>
    <m/>
    <m/>
    <m/>
  </r>
  <r>
    <x v="143"/>
    <x v="2"/>
    <s v="인스타그램(랄라블라)"/>
    <x v="0"/>
    <x v="0"/>
    <x v="0"/>
    <m/>
    <m/>
    <n v="23660"/>
    <m/>
    <m/>
    <m/>
  </r>
  <r>
    <x v="143"/>
    <x v="2"/>
    <s v="인스타그램(블로그)"/>
    <x v="0"/>
    <x v="0"/>
    <x v="0"/>
    <m/>
    <m/>
    <n v="49631"/>
    <m/>
    <m/>
    <m/>
  </r>
  <r>
    <x v="143"/>
    <x v="2"/>
    <s v="인스타그램(전환)"/>
    <x v="1"/>
    <x v="0"/>
    <x v="0"/>
    <m/>
    <m/>
    <n v="148239"/>
    <m/>
    <m/>
    <m/>
  </r>
  <r>
    <x v="143"/>
    <x v="2"/>
    <s v="인스타그램(리타게팅 전환)"/>
    <x v="1"/>
    <x v="0"/>
    <x v="0"/>
    <m/>
    <m/>
    <n v="99950"/>
    <m/>
    <m/>
    <m/>
  </r>
  <r>
    <x v="143"/>
    <x v="2"/>
    <s v="페이스북(전환)"/>
    <x v="0"/>
    <x v="0"/>
    <x v="0"/>
    <m/>
    <m/>
    <n v="116341"/>
    <m/>
    <m/>
    <m/>
  </r>
  <r>
    <x v="143"/>
    <x v="2"/>
    <s v="인스타그램(전환)"/>
    <x v="0"/>
    <x v="0"/>
    <x v="0"/>
    <m/>
    <m/>
    <n v="977618"/>
    <m/>
    <m/>
    <m/>
  </r>
  <r>
    <x v="143"/>
    <x v="2"/>
    <s v="네이버 브랜드검색"/>
    <x v="0"/>
    <x v="0"/>
    <x v="0"/>
    <m/>
    <m/>
    <n v="40000"/>
    <m/>
    <m/>
    <m/>
  </r>
  <r>
    <x v="143"/>
    <x v="2"/>
    <s v="네이버 쇼핑검색"/>
    <x v="0"/>
    <x v="0"/>
    <x v="0"/>
    <m/>
    <m/>
    <n v="4580"/>
    <m/>
    <m/>
    <m/>
  </r>
  <r>
    <x v="144"/>
    <x v="5"/>
    <s v="인스타그램(랄라블라)"/>
    <x v="0"/>
    <x v="0"/>
    <x v="0"/>
    <m/>
    <m/>
    <n v="26992"/>
    <m/>
    <m/>
    <m/>
  </r>
  <r>
    <x v="144"/>
    <x v="5"/>
    <s v="인스타그램(블로그)"/>
    <x v="0"/>
    <x v="0"/>
    <x v="0"/>
    <m/>
    <m/>
    <n v="52753"/>
    <m/>
    <m/>
    <m/>
  </r>
  <r>
    <x v="144"/>
    <x v="5"/>
    <s v="인스타그램(전환)"/>
    <x v="1"/>
    <x v="0"/>
    <x v="0"/>
    <m/>
    <m/>
    <n v="156739"/>
    <m/>
    <m/>
    <m/>
  </r>
  <r>
    <x v="144"/>
    <x v="5"/>
    <s v="인스타그램(리타게팅 전환)"/>
    <x v="1"/>
    <x v="0"/>
    <x v="0"/>
    <m/>
    <m/>
    <n v="102911"/>
    <m/>
    <m/>
    <m/>
  </r>
  <r>
    <x v="144"/>
    <x v="5"/>
    <s v="페이스북(전환)"/>
    <x v="0"/>
    <x v="0"/>
    <x v="0"/>
    <m/>
    <m/>
    <n v="116977"/>
    <m/>
    <m/>
    <m/>
  </r>
  <r>
    <x v="144"/>
    <x v="5"/>
    <s v="인스타그램(전환)"/>
    <x v="0"/>
    <x v="0"/>
    <x v="0"/>
    <m/>
    <m/>
    <n v="1038014"/>
    <m/>
    <m/>
    <m/>
  </r>
  <r>
    <x v="144"/>
    <x v="5"/>
    <s v="네이버 브랜드검색"/>
    <x v="0"/>
    <x v="0"/>
    <x v="0"/>
    <m/>
    <m/>
    <n v="40000"/>
    <m/>
    <m/>
    <m/>
  </r>
  <r>
    <x v="144"/>
    <x v="5"/>
    <s v="네이버 쇼핑검색"/>
    <x v="0"/>
    <x v="0"/>
    <x v="0"/>
    <m/>
    <m/>
    <n v="4530"/>
    <m/>
    <m/>
    <m/>
  </r>
  <r>
    <x v="145"/>
    <x v="6"/>
    <s v="인스타그램(랄라블라)"/>
    <x v="0"/>
    <x v="0"/>
    <x v="0"/>
    <m/>
    <m/>
    <n v="25049"/>
    <m/>
    <m/>
    <m/>
  </r>
  <r>
    <x v="145"/>
    <x v="6"/>
    <s v="인스타그램(블로그)"/>
    <x v="0"/>
    <x v="0"/>
    <x v="0"/>
    <m/>
    <m/>
    <n v="50231"/>
    <m/>
    <m/>
    <m/>
  </r>
  <r>
    <x v="145"/>
    <x v="6"/>
    <s v="인스타그램(전환)"/>
    <x v="1"/>
    <x v="0"/>
    <x v="0"/>
    <m/>
    <m/>
    <n v="150432"/>
    <m/>
    <m/>
    <m/>
  </r>
  <r>
    <x v="145"/>
    <x v="6"/>
    <s v="인스타그램(리타게팅 전환)"/>
    <x v="1"/>
    <x v="0"/>
    <x v="0"/>
    <m/>
    <m/>
    <n v="100276"/>
    <m/>
    <m/>
    <m/>
  </r>
  <r>
    <x v="145"/>
    <x v="6"/>
    <s v="페이스북(전환)"/>
    <x v="0"/>
    <x v="0"/>
    <x v="0"/>
    <m/>
    <m/>
    <n v="102044"/>
    <m/>
    <m/>
    <m/>
  </r>
  <r>
    <x v="145"/>
    <x v="6"/>
    <s v="인스타그램(전환)"/>
    <x v="0"/>
    <x v="0"/>
    <x v="0"/>
    <m/>
    <m/>
    <n v="1156344"/>
    <m/>
    <m/>
    <m/>
  </r>
  <r>
    <x v="145"/>
    <x v="6"/>
    <s v="네이버 브랜드검색"/>
    <x v="0"/>
    <x v="0"/>
    <x v="0"/>
    <m/>
    <m/>
    <n v="40000"/>
    <m/>
    <m/>
    <m/>
  </r>
  <r>
    <x v="145"/>
    <x v="6"/>
    <s v="네이버 쇼핑검색"/>
    <x v="0"/>
    <x v="0"/>
    <x v="0"/>
    <m/>
    <m/>
    <n v="8410"/>
    <m/>
    <m/>
    <m/>
  </r>
  <r>
    <x v="146"/>
    <x v="3"/>
    <s v="인스타그램(랄라블라)"/>
    <x v="0"/>
    <x v="0"/>
    <x v="0"/>
    <m/>
    <m/>
    <n v="25019"/>
    <m/>
    <m/>
    <m/>
  </r>
  <r>
    <x v="146"/>
    <x v="3"/>
    <s v="인스타그램(블로그)"/>
    <x v="0"/>
    <x v="0"/>
    <x v="0"/>
    <m/>
    <m/>
    <n v="49616"/>
    <m/>
    <m/>
    <m/>
  </r>
  <r>
    <x v="146"/>
    <x v="3"/>
    <s v="인스타그램(전환)"/>
    <x v="1"/>
    <x v="0"/>
    <x v="0"/>
    <m/>
    <m/>
    <n v="145106"/>
    <m/>
    <m/>
    <m/>
  </r>
  <r>
    <x v="146"/>
    <x v="3"/>
    <s v="인스타그램(리타게팅 전환)"/>
    <x v="1"/>
    <x v="0"/>
    <x v="0"/>
    <m/>
    <m/>
    <n v="96801"/>
    <m/>
    <m/>
    <m/>
  </r>
  <r>
    <x v="146"/>
    <x v="3"/>
    <s v="페이스북(전환)"/>
    <x v="0"/>
    <x v="0"/>
    <x v="0"/>
    <m/>
    <m/>
    <n v="97792"/>
    <m/>
    <m/>
    <m/>
  </r>
  <r>
    <x v="146"/>
    <x v="3"/>
    <s v="인스타그램(전환)"/>
    <x v="0"/>
    <x v="0"/>
    <x v="0"/>
    <m/>
    <m/>
    <n v="1577445"/>
    <m/>
    <m/>
    <m/>
  </r>
  <r>
    <x v="146"/>
    <x v="3"/>
    <s v="네이버 브랜드검색"/>
    <x v="0"/>
    <x v="0"/>
    <x v="0"/>
    <m/>
    <m/>
    <n v="40000"/>
    <m/>
    <m/>
    <m/>
  </r>
  <r>
    <x v="146"/>
    <x v="3"/>
    <s v="네이버 쇼핑검색"/>
    <x v="0"/>
    <x v="0"/>
    <x v="0"/>
    <m/>
    <m/>
    <n v="9170"/>
    <m/>
    <m/>
    <m/>
  </r>
  <r>
    <x v="147"/>
    <x v="4"/>
    <s v="인스타그램(랄라블라)"/>
    <x v="0"/>
    <x v="0"/>
    <x v="0"/>
    <m/>
    <m/>
    <n v="21776"/>
    <m/>
    <m/>
    <m/>
  </r>
  <r>
    <x v="147"/>
    <x v="4"/>
    <s v="인스타그램(블로그)"/>
    <x v="0"/>
    <x v="0"/>
    <x v="0"/>
    <m/>
    <m/>
    <n v="50163"/>
    <m/>
    <m/>
    <m/>
  </r>
  <r>
    <x v="147"/>
    <x v="4"/>
    <s v="인스타그램(전환)"/>
    <x v="1"/>
    <x v="0"/>
    <x v="0"/>
    <m/>
    <m/>
    <n v="151239"/>
    <m/>
    <m/>
    <m/>
  </r>
  <r>
    <x v="147"/>
    <x v="4"/>
    <s v="인스타그램(리타게팅 전환)"/>
    <x v="1"/>
    <x v="0"/>
    <x v="0"/>
    <m/>
    <m/>
    <n v="100980"/>
    <m/>
    <m/>
    <m/>
  </r>
  <r>
    <x v="147"/>
    <x v="4"/>
    <s v="페이스북(전환)"/>
    <x v="0"/>
    <x v="0"/>
    <x v="0"/>
    <m/>
    <m/>
    <n v="46828"/>
    <m/>
    <m/>
    <m/>
  </r>
  <r>
    <x v="147"/>
    <x v="4"/>
    <s v="인스타그램(전환)"/>
    <x v="0"/>
    <x v="0"/>
    <x v="0"/>
    <m/>
    <m/>
    <n v="1981573"/>
    <m/>
    <m/>
    <m/>
  </r>
  <r>
    <x v="147"/>
    <x v="4"/>
    <s v="네이버 브랜드검색"/>
    <x v="0"/>
    <x v="0"/>
    <x v="0"/>
    <m/>
    <m/>
    <n v="40000"/>
    <m/>
    <m/>
    <m/>
  </r>
  <r>
    <x v="147"/>
    <x v="4"/>
    <s v="네이버 쇼핑검색"/>
    <x v="0"/>
    <x v="0"/>
    <x v="0"/>
    <m/>
    <m/>
    <n v="11300"/>
    <m/>
    <m/>
    <m/>
  </r>
  <r>
    <x v="148"/>
    <x v="1"/>
    <s v="인스타그램(랄라블라)"/>
    <x v="0"/>
    <x v="0"/>
    <x v="0"/>
    <m/>
    <m/>
    <n v="24653"/>
    <m/>
    <m/>
    <m/>
  </r>
  <r>
    <x v="148"/>
    <x v="1"/>
    <s v="인스타그램(블로그)"/>
    <x v="0"/>
    <x v="0"/>
    <x v="0"/>
    <m/>
    <m/>
    <n v="49299"/>
    <m/>
    <m/>
    <m/>
  </r>
  <r>
    <x v="148"/>
    <x v="1"/>
    <s v="인스타그램(전환)"/>
    <x v="1"/>
    <x v="0"/>
    <x v="0"/>
    <m/>
    <m/>
    <n v="150159"/>
    <m/>
    <m/>
    <m/>
  </r>
  <r>
    <x v="148"/>
    <x v="1"/>
    <s v="인스타그램(리타게팅 전환)"/>
    <x v="1"/>
    <x v="0"/>
    <x v="0"/>
    <m/>
    <m/>
    <n v="100641"/>
    <m/>
    <m/>
    <m/>
  </r>
  <r>
    <x v="148"/>
    <x v="1"/>
    <s v="인스타그램(리타게팅 전환)"/>
    <x v="0"/>
    <x v="0"/>
    <x v="0"/>
    <m/>
    <m/>
    <n v="111254"/>
    <m/>
    <m/>
    <m/>
  </r>
  <r>
    <x v="148"/>
    <x v="1"/>
    <s v="페이스북(전환)"/>
    <x v="0"/>
    <x v="0"/>
    <x v="0"/>
    <m/>
    <m/>
    <n v="113862"/>
    <m/>
    <m/>
    <m/>
  </r>
  <r>
    <x v="148"/>
    <x v="1"/>
    <s v="인스타그램(전환)"/>
    <x v="0"/>
    <x v="0"/>
    <x v="0"/>
    <m/>
    <m/>
    <n v="1508890"/>
    <m/>
    <m/>
    <m/>
  </r>
  <r>
    <x v="148"/>
    <x v="1"/>
    <s v="네이버 브랜드검색"/>
    <x v="0"/>
    <x v="0"/>
    <x v="0"/>
    <m/>
    <m/>
    <n v="40000"/>
    <m/>
    <m/>
    <m/>
  </r>
  <r>
    <x v="148"/>
    <x v="1"/>
    <s v="네이버 쇼핑검색"/>
    <x v="0"/>
    <x v="0"/>
    <x v="0"/>
    <m/>
    <m/>
    <n v="10180"/>
    <m/>
    <m/>
    <m/>
  </r>
  <r>
    <x v="149"/>
    <x v="0"/>
    <s v="인스타그램(랄라블라)"/>
    <x v="0"/>
    <x v="0"/>
    <x v="0"/>
    <m/>
    <m/>
    <n v="23750"/>
    <m/>
    <m/>
    <m/>
  </r>
  <r>
    <x v="149"/>
    <x v="0"/>
    <s v="인스타그램(블로그)"/>
    <x v="0"/>
    <x v="0"/>
    <x v="0"/>
    <m/>
    <m/>
    <n v="50451"/>
    <m/>
    <m/>
    <m/>
  </r>
  <r>
    <x v="149"/>
    <x v="0"/>
    <s v="인스타그램(리타게팅 전환)"/>
    <x v="0"/>
    <x v="0"/>
    <x v="0"/>
    <m/>
    <m/>
    <n v="182686"/>
    <m/>
    <m/>
    <m/>
  </r>
  <r>
    <x v="149"/>
    <x v="0"/>
    <s v="인스타그램(전환)"/>
    <x v="1"/>
    <x v="0"/>
    <x v="0"/>
    <m/>
    <m/>
    <n v="151008"/>
    <m/>
    <m/>
    <m/>
  </r>
  <r>
    <x v="149"/>
    <x v="0"/>
    <s v="인스타그램(리타게팅 전환)"/>
    <x v="1"/>
    <x v="0"/>
    <x v="0"/>
    <m/>
    <m/>
    <n v="98364"/>
    <m/>
    <m/>
    <m/>
  </r>
  <r>
    <x v="149"/>
    <x v="0"/>
    <s v="페이스북(전환)"/>
    <x v="0"/>
    <x v="0"/>
    <x v="0"/>
    <m/>
    <m/>
    <n v="114945"/>
    <m/>
    <m/>
    <m/>
  </r>
  <r>
    <x v="149"/>
    <x v="0"/>
    <s v="인스타그램(전환)"/>
    <x v="0"/>
    <x v="0"/>
    <x v="0"/>
    <m/>
    <m/>
    <n v="1429646"/>
    <m/>
    <m/>
    <m/>
  </r>
  <r>
    <x v="149"/>
    <x v="0"/>
    <s v="일본 인스타그램(1324참여)"/>
    <x v="0"/>
    <x v="0"/>
    <x v="0"/>
    <m/>
    <m/>
    <n v="30625"/>
    <m/>
    <m/>
    <m/>
  </r>
  <r>
    <x v="149"/>
    <x v="0"/>
    <s v="일본 인스타그램(2540참여)"/>
    <x v="0"/>
    <x v="0"/>
    <x v="0"/>
    <m/>
    <m/>
    <n v="30561"/>
    <m/>
    <m/>
    <m/>
  </r>
  <r>
    <x v="149"/>
    <x v="0"/>
    <s v="네이버 브랜드검색"/>
    <x v="0"/>
    <x v="0"/>
    <x v="0"/>
    <m/>
    <m/>
    <n v="40000"/>
    <m/>
    <m/>
    <m/>
  </r>
  <r>
    <x v="149"/>
    <x v="0"/>
    <s v="네이버 쇼핑검색"/>
    <x v="0"/>
    <x v="0"/>
    <x v="0"/>
    <m/>
    <m/>
    <n v="5060"/>
    <m/>
    <m/>
    <m/>
  </r>
  <r>
    <x v="150"/>
    <x v="2"/>
    <s v="인스타그램(랄라블라)"/>
    <x v="0"/>
    <x v="0"/>
    <x v="0"/>
    <m/>
    <m/>
    <n v="24049"/>
    <m/>
    <m/>
    <m/>
  </r>
  <r>
    <x v="150"/>
    <x v="2"/>
    <s v="인스타그램(블로그)"/>
    <x v="0"/>
    <x v="0"/>
    <x v="0"/>
    <m/>
    <m/>
    <n v="49602"/>
    <m/>
    <m/>
    <m/>
  </r>
  <r>
    <x v="150"/>
    <x v="2"/>
    <s v="인스타그램(리타게팅 전환)"/>
    <x v="0"/>
    <x v="0"/>
    <x v="0"/>
    <m/>
    <m/>
    <n v="232179"/>
    <m/>
    <m/>
    <m/>
  </r>
  <r>
    <x v="150"/>
    <x v="2"/>
    <s v="인스타그램(전환)"/>
    <x v="1"/>
    <x v="0"/>
    <x v="0"/>
    <m/>
    <m/>
    <n v="146465"/>
    <m/>
    <m/>
    <m/>
  </r>
  <r>
    <x v="150"/>
    <x v="2"/>
    <s v="인스타그램(리타게팅 전환)"/>
    <x v="1"/>
    <x v="0"/>
    <x v="0"/>
    <m/>
    <m/>
    <n v="97845"/>
    <m/>
    <m/>
    <m/>
  </r>
  <r>
    <x v="150"/>
    <x v="2"/>
    <s v="페이스북(전환)"/>
    <x v="0"/>
    <x v="0"/>
    <x v="0"/>
    <m/>
    <m/>
    <n v="113615"/>
    <m/>
    <m/>
    <m/>
  </r>
  <r>
    <x v="150"/>
    <x v="2"/>
    <s v="인스타그램(전환)"/>
    <x v="0"/>
    <x v="0"/>
    <x v="0"/>
    <m/>
    <m/>
    <n v="1415107"/>
    <m/>
    <m/>
    <m/>
  </r>
  <r>
    <x v="150"/>
    <x v="2"/>
    <s v="일본 인스타그램(1324참여)"/>
    <x v="0"/>
    <x v="0"/>
    <x v="0"/>
    <m/>
    <m/>
    <n v="7192"/>
    <m/>
    <m/>
    <m/>
  </r>
  <r>
    <x v="150"/>
    <x v="2"/>
    <s v="일본 인스타그램(2540참여)"/>
    <x v="0"/>
    <x v="0"/>
    <x v="0"/>
    <m/>
    <m/>
    <n v="9003"/>
    <m/>
    <m/>
    <m/>
  </r>
  <r>
    <x v="150"/>
    <x v="2"/>
    <s v="네이버 브랜드검색"/>
    <x v="0"/>
    <x v="0"/>
    <x v="0"/>
    <m/>
    <m/>
    <n v="40000"/>
    <m/>
    <m/>
    <m/>
  </r>
  <r>
    <x v="150"/>
    <x v="2"/>
    <s v="네이버 쇼핑검색"/>
    <x v="0"/>
    <x v="0"/>
    <x v="0"/>
    <m/>
    <m/>
    <n v="4630"/>
    <m/>
    <m/>
    <m/>
  </r>
  <r>
    <x v="151"/>
    <x v="5"/>
    <s v="인스타그램(랄라블라)"/>
    <x v="0"/>
    <x v="0"/>
    <x v="0"/>
    <m/>
    <m/>
    <n v="26181"/>
    <m/>
    <m/>
    <m/>
  </r>
  <r>
    <x v="151"/>
    <x v="5"/>
    <s v="인스타그램(블로그)"/>
    <x v="0"/>
    <x v="0"/>
    <x v="0"/>
    <m/>
    <m/>
    <n v="50630"/>
    <m/>
    <m/>
    <m/>
  </r>
  <r>
    <x v="151"/>
    <x v="5"/>
    <s v="인스타그램(리타게팅 전환)"/>
    <x v="0"/>
    <x v="0"/>
    <x v="0"/>
    <m/>
    <m/>
    <n v="249525"/>
    <m/>
    <m/>
    <m/>
  </r>
  <r>
    <x v="151"/>
    <x v="5"/>
    <s v="인스타그램(전환)"/>
    <x v="1"/>
    <x v="0"/>
    <x v="0"/>
    <m/>
    <m/>
    <n v="83388"/>
    <m/>
    <m/>
    <m/>
  </r>
  <r>
    <x v="151"/>
    <x v="5"/>
    <s v="인스타그램(리타게팅 전환)"/>
    <x v="1"/>
    <x v="0"/>
    <x v="0"/>
    <m/>
    <m/>
    <n v="68204"/>
    <m/>
    <m/>
    <m/>
  </r>
  <r>
    <x v="151"/>
    <x v="5"/>
    <s v="페이스북(전환)"/>
    <x v="0"/>
    <x v="0"/>
    <x v="0"/>
    <m/>
    <m/>
    <n v="42732"/>
    <m/>
    <m/>
    <m/>
  </r>
  <r>
    <x v="151"/>
    <x v="5"/>
    <s v="인스타그램(전환)"/>
    <x v="0"/>
    <x v="0"/>
    <x v="0"/>
    <m/>
    <m/>
    <n v="1239708"/>
    <m/>
    <m/>
    <m/>
  </r>
  <r>
    <x v="151"/>
    <x v="5"/>
    <s v="네이버 브랜드검색"/>
    <x v="0"/>
    <x v="0"/>
    <x v="0"/>
    <m/>
    <m/>
    <n v="40000"/>
    <m/>
    <m/>
    <m/>
  </r>
  <r>
    <x v="151"/>
    <x v="5"/>
    <s v="네이버 쇼핑검색"/>
    <x v="0"/>
    <x v="0"/>
    <x v="0"/>
    <m/>
    <m/>
    <n v="3630"/>
    <m/>
    <m/>
    <m/>
  </r>
  <r>
    <x v="152"/>
    <x v="6"/>
    <s v="인스타그램(랄라블라)"/>
    <x v="0"/>
    <x v="0"/>
    <x v="0"/>
    <m/>
    <m/>
    <n v="24896"/>
    <m/>
    <m/>
    <m/>
  </r>
  <r>
    <x v="152"/>
    <x v="6"/>
    <s v="인스타그램(블로그)"/>
    <x v="0"/>
    <x v="0"/>
    <x v="0"/>
    <m/>
    <m/>
    <n v="50142"/>
    <m/>
    <m/>
    <m/>
  </r>
  <r>
    <x v="152"/>
    <x v="6"/>
    <s v="인스타그램(리타게팅 전환)"/>
    <x v="0"/>
    <x v="0"/>
    <x v="0"/>
    <m/>
    <m/>
    <n v="250875"/>
    <m/>
    <m/>
    <m/>
  </r>
  <r>
    <x v="152"/>
    <x v="6"/>
    <s v="인스타그램(전환)"/>
    <x v="0"/>
    <x v="0"/>
    <x v="0"/>
    <m/>
    <m/>
    <n v="1202324"/>
    <m/>
    <m/>
    <m/>
  </r>
  <r>
    <x v="152"/>
    <x v="6"/>
    <s v="네이버 브랜드검색"/>
    <x v="0"/>
    <x v="0"/>
    <x v="0"/>
    <m/>
    <m/>
    <n v="40000"/>
    <m/>
    <m/>
    <m/>
  </r>
  <r>
    <x v="152"/>
    <x v="6"/>
    <s v="네이버 쇼핑검색"/>
    <x v="0"/>
    <x v="0"/>
    <x v="0"/>
    <m/>
    <m/>
    <n v="3790"/>
    <m/>
    <m/>
    <m/>
  </r>
  <r>
    <x v="153"/>
    <x v="3"/>
    <s v="인스타그램(랄라블라)"/>
    <x v="0"/>
    <x v="0"/>
    <x v="0"/>
    <m/>
    <m/>
    <n v="23767"/>
    <m/>
    <m/>
    <m/>
  </r>
  <r>
    <x v="153"/>
    <x v="3"/>
    <s v="인스타그램(블로그)"/>
    <x v="0"/>
    <x v="0"/>
    <x v="0"/>
    <m/>
    <m/>
    <n v="48538"/>
    <m/>
    <m/>
    <m/>
  </r>
  <r>
    <x v="153"/>
    <x v="3"/>
    <s v="인스타그램(리타게팅 전환)"/>
    <x v="0"/>
    <x v="0"/>
    <x v="0"/>
    <m/>
    <m/>
    <n v="243451"/>
    <m/>
    <m/>
    <m/>
  </r>
  <r>
    <x v="153"/>
    <x v="3"/>
    <s v="인스타그램(전환)"/>
    <x v="0"/>
    <x v="0"/>
    <x v="0"/>
    <m/>
    <m/>
    <n v="1168022"/>
    <m/>
    <m/>
    <m/>
  </r>
  <r>
    <x v="153"/>
    <x v="3"/>
    <s v="네이버 브랜드검색"/>
    <x v="0"/>
    <x v="0"/>
    <x v="0"/>
    <m/>
    <m/>
    <n v="40000"/>
    <m/>
    <m/>
    <m/>
  </r>
  <r>
    <x v="153"/>
    <x v="3"/>
    <s v="네이버 쇼핑검색"/>
    <x v="0"/>
    <x v="0"/>
    <x v="0"/>
    <m/>
    <m/>
    <n v="2970"/>
    <m/>
    <m/>
    <m/>
  </r>
  <r>
    <x v="154"/>
    <x v="4"/>
    <s v="인스타그램(랄라블라)"/>
    <x v="0"/>
    <x v="0"/>
    <x v="0"/>
    <m/>
    <m/>
    <n v="23871"/>
    <m/>
    <m/>
    <m/>
  </r>
  <r>
    <x v="154"/>
    <x v="4"/>
    <s v="인스타그램(블로그)"/>
    <x v="0"/>
    <x v="0"/>
    <x v="0"/>
    <m/>
    <m/>
    <n v="50217"/>
    <m/>
    <m/>
    <m/>
  </r>
  <r>
    <x v="154"/>
    <x v="4"/>
    <s v="인스타그램(리타게팅 전환)"/>
    <x v="0"/>
    <x v="0"/>
    <x v="0"/>
    <m/>
    <m/>
    <n v="251796"/>
    <m/>
    <m/>
    <m/>
  </r>
  <r>
    <x v="154"/>
    <x v="4"/>
    <s v="인스타그램(전환)"/>
    <x v="1"/>
    <x v="0"/>
    <x v="0"/>
    <m/>
    <m/>
    <n v="90511"/>
    <m/>
    <m/>
    <m/>
  </r>
  <r>
    <x v="154"/>
    <x v="4"/>
    <s v="인스타그램(전환)"/>
    <x v="0"/>
    <x v="0"/>
    <x v="0"/>
    <m/>
    <m/>
    <n v="1165707"/>
    <m/>
    <m/>
    <m/>
  </r>
  <r>
    <x v="154"/>
    <x v="4"/>
    <s v="네이버 브랜드검색"/>
    <x v="0"/>
    <x v="0"/>
    <x v="0"/>
    <m/>
    <m/>
    <n v="40000"/>
    <m/>
    <m/>
    <m/>
  </r>
  <r>
    <x v="154"/>
    <x v="4"/>
    <s v="네이버 쇼핑검색"/>
    <x v="0"/>
    <x v="0"/>
    <x v="0"/>
    <m/>
    <m/>
    <n v="3800"/>
    <m/>
    <m/>
    <m/>
  </r>
  <r>
    <x v="155"/>
    <x v="1"/>
    <s v="인스타그램(랄라블라)"/>
    <x v="0"/>
    <x v="0"/>
    <x v="0"/>
    <m/>
    <m/>
    <n v="25685"/>
    <m/>
    <m/>
    <m/>
  </r>
  <r>
    <x v="155"/>
    <x v="1"/>
    <s v="인스타그램(블로그)"/>
    <x v="0"/>
    <x v="0"/>
    <x v="0"/>
    <m/>
    <m/>
    <n v="48430"/>
    <m/>
    <m/>
    <m/>
  </r>
  <r>
    <x v="155"/>
    <x v="1"/>
    <s v="인스타그램(리타게팅 전환)"/>
    <x v="0"/>
    <x v="0"/>
    <x v="0"/>
    <m/>
    <m/>
    <n v="244644"/>
    <m/>
    <m/>
    <m/>
  </r>
  <r>
    <x v="155"/>
    <x v="1"/>
    <s v="인스타그램(전환)"/>
    <x v="1"/>
    <x v="0"/>
    <x v="0"/>
    <m/>
    <m/>
    <n v="91027"/>
    <m/>
    <m/>
    <m/>
  </r>
  <r>
    <x v="155"/>
    <x v="1"/>
    <s v="인스타그램(리타게팅 전환)"/>
    <x v="1"/>
    <x v="0"/>
    <x v="0"/>
    <m/>
    <m/>
    <n v="113126"/>
    <m/>
    <m/>
    <m/>
  </r>
  <r>
    <x v="155"/>
    <x v="1"/>
    <s v="인스타그램(전환)"/>
    <x v="0"/>
    <x v="0"/>
    <x v="0"/>
    <m/>
    <m/>
    <n v="847988"/>
    <m/>
    <m/>
    <m/>
  </r>
  <r>
    <x v="155"/>
    <x v="1"/>
    <s v="네이버 브랜드검색"/>
    <x v="0"/>
    <x v="0"/>
    <x v="0"/>
    <m/>
    <m/>
    <n v="40000"/>
    <m/>
    <m/>
    <m/>
  </r>
  <r>
    <x v="155"/>
    <x v="1"/>
    <s v="네이버 쇼핑검색"/>
    <x v="0"/>
    <x v="0"/>
    <x v="0"/>
    <m/>
    <m/>
    <n v="6549.999999999999"/>
    <m/>
    <m/>
    <m/>
  </r>
  <r>
    <x v="156"/>
    <x v="0"/>
    <s v="인스타그램(랄라블라)"/>
    <x v="0"/>
    <x v="0"/>
    <x v="0"/>
    <m/>
    <m/>
    <n v="24511"/>
    <m/>
    <m/>
    <m/>
  </r>
  <r>
    <x v="156"/>
    <x v="0"/>
    <s v="인스타그램(블로그)"/>
    <x v="0"/>
    <x v="0"/>
    <x v="0"/>
    <m/>
    <m/>
    <n v="49318"/>
    <m/>
    <m/>
    <m/>
  </r>
  <r>
    <x v="156"/>
    <x v="0"/>
    <s v="인스타그램(리타게팅 전환)"/>
    <x v="0"/>
    <x v="0"/>
    <x v="0"/>
    <m/>
    <m/>
    <n v="247808"/>
    <m/>
    <m/>
    <m/>
  </r>
  <r>
    <x v="156"/>
    <x v="0"/>
    <s v="인스타그램(전환)"/>
    <x v="1"/>
    <x v="0"/>
    <x v="0"/>
    <m/>
    <m/>
    <n v="91488"/>
    <m/>
    <m/>
    <m/>
  </r>
  <r>
    <x v="156"/>
    <x v="0"/>
    <s v="인스타그램(리타게팅 전환)"/>
    <x v="1"/>
    <x v="0"/>
    <x v="0"/>
    <m/>
    <m/>
    <n v="113952"/>
    <m/>
    <m/>
    <m/>
  </r>
  <r>
    <x v="156"/>
    <x v="0"/>
    <s v="인스타그램(전환)"/>
    <x v="0"/>
    <x v="0"/>
    <x v="0"/>
    <m/>
    <m/>
    <n v="751846"/>
    <m/>
    <m/>
    <m/>
  </r>
  <r>
    <x v="156"/>
    <x v="0"/>
    <s v="네이버 브랜드검색"/>
    <x v="0"/>
    <x v="0"/>
    <x v="0"/>
    <m/>
    <m/>
    <n v="40000"/>
    <m/>
    <m/>
    <m/>
  </r>
  <r>
    <x v="156"/>
    <x v="0"/>
    <s v="네이버 쇼핑검색"/>
    <x v="0"/>
    <x v="0"/>
    <x v="0"/>
    <m/>
    <m/>
    <n v="5300"/>
    <m/>
    <m/>
    <m/>
  </r>
  <r>
    <x v="157"/>
    <x v="2"/>
    <s v="인스타그램(랄라블라)"/>
    <x v="0"/>
    <x v="0"/>
    <x v="0"/>
    <m/>
    <m/>
    <n v="26202"/>
    <m/>
    <m/>
    <m/>
  </r>
  <r>
    <x v="157"/>
    <x v="2"/>
    <s v="인스타그램(블로그)"/>
    <x v="0"/>
    <x v="0"/>
    <x v="0"/>
    <m/>
    <m/>
    <n v="50108"/>
    <m/>
    <m/>
    <m/>
  </r>
  <r>
    <x v="157"/>
    <x v="2"/>
    <s v="인스타그램(리타게팅 전환)"/>
    <x v="0"/>
    <x v="0"/>
    <x v="0"/>
    <m/>
    <m/>
    <n v="167196"/>
    <m/>
    <m/>
    <m/>
  </r>
  <r>
    <x v="157"/>
    <x v="2"/>
    <s v="인스타그램(전환)"/>
    <x v="1"/>
    <x v="0"/>
    <x v="0"/>
    <m/>
    <m/>
    <n v="91068"/>
    <m/>
    <m/>
    <m/>
  </r>
  <r>
    <x v="157"/>
    <x v="2"/>
    <s v="인스타그램(리타게팅 전환)"/>
    <x v="1"/>
    <x v="0"/>
    <x v="0"/>
    <m/>
    <m/>
    <n v="114351"/>
    <m/>
    <m/>
    <m/>
  </r>
  <r>
    <x v="157"/>
    <x v="2"/>
    <s v="인스타그램(전환)"/>
    <x v="0"/>
    <x v="0"/>
    <x v="0"/>
    <m/>
    <m/>
    <n v="762515"/>
    <m/>
    <m/>
    <m/>
  </r>
  <r>
    <x v="157"/>
    <x v="2"/>
    <s v="네이버 브랜드검색"/>
    <x v="0"/>
    <x v="0"/>
    <x v="0"/>
    <m/>
    <m/>
    <n v="40000"/>
    <m/>
    <m/>
    <m/>
  </r>
  <r>
    <x v="157"/>
    <x v="2"/>
    <s v="네이버 쇼핑검색"/>
    <x v="0"/>
    <x v="0"/>
    <x v="0"/>
    <m/>
    <m/>
    <n v="4390"/>
    <m/>
    <m/>
    <m/>
  </r>
  <r>
    <x v="158"/>
    <x v="5"/>
    <s v="인스타그램(랄라블라)"/>
    <x v="0"/>
    <x v="0"/>
    <x v="0"/>
    <m/>
    <m/>
    <n v="26068"/>
    <m/>
    <m/>
    <m/>
  </r>
  <r>
    <x v="158"/>
    <x v="5"/>
    <s v="인스타그램(블로그)"/>
    <x v="0"/>
    <x v="0"/>
    <x v="0"/>
    <m/>
    <m/>
    <n v="53236"/>
    <m/>
    <m/>
    <m/>
  </r>
  <r>
    <x v="158"/>
    <x v="5"/>
    <s v="인스타그램(리타게팅 전환)"/>
    <x v="0"/>
    <x v="0"/>
    <x v="0"/>
    <m/>
    <m/>
    <n v="94855"/>
    <m/>
    <m/>
    <m/>
  </r>
  <r>
    <x v="158"/>
    <x v="5"/>
    <s v="인스타그램(전환)"/>
    <x v="1"/>
    <x v="0"/>
    <x v="0"/>
    <m/>
    <m/>
    <n v="92091"/>
    <m/>
    <m/>
    <m/>
  </r>
  <r>
    <x v="158"/>
    <x v="5"/>
    <s v="인스타그램(리타게팅 전환)"/>
    <x v="1"/>
    <x v="0"/>
    <x v="0"/>
    <m/>
    <m/>
    <n v="115321"/>
    <m/>
    <m/>
    <m/>
  </r>
  <r>
    <x v="158"/>
    <x v="5"/>
    <s v="인스타그램(전환)"/>
    <x v="0"/>
    <x v="0"/>
    <x v="0"/>
    <m/>
    <m/>
    <n v="818350"/>
    <m/>
    <m/>
    <m/>
  </r>
  <r>
    <x v="158"/>
    <x v="5"/>
    <s v="네이버 브랜드검색"/>
    <x v="0"/>
    <x v="0"/>
    <x v="0"/>
    <m/>
    <m/>
    <n v="40000"/>
    <m/>
    <m/>
    <m/>
  </r>
  <r>
    <x v="158"/>
    <x v="5"/>
    <s v="네이버 쇼핑검색"/>
    <x v="0"/>
    <x v="0"/>
    <x v="0"/>
    <m/>
    <m/>
    <n v="6169.999999999999"/>
    <m/>
    <m/>
    <m/>
  </r>
  <r>
    <x v="159"/>
    <x v="6"/>
    <s v="인스타그램(랄라블라)"/>
    <x v="0"/>
    <x v="0"/>
    <x v="0"/>
    <m/>
    <m/>
    <n v="23918"/>
    <m/>
    <m/>
    <m/>
  </r>
  <r>
    <x v="159"/>
    <x v="6"/>
    <s v="인스타그램(블로그)"/>
    <x v="0"/>
    <x v="0"/>
    <x v="0"/>
    <m/>
    <m/>
    <n v="50203"/>
    <m/>
    <m/>
    <m/>
  </r>
  <r>
    <x v="159"/>
    <x v="6"/>
    <s v="인스타그램(리타게팅 전환)"/>
    <x v="0"/>
    <x v="0"/>
    <x v="0"/>
    <m/>
    <m/>
    <n v="100479"/>
    <m/>
    <m/>
    <m/>
  </r>
  <r>
    <x v="159"/>
    <x v="6"/>
    <s v="인스타그램(전환)"/>
    <x v="1"/>
    <x v="0"/>
    <x v="0"/>
    <m/>
    <m/>
    <n v="80228"/>
    <m/>
    <m/>
    <m/>
  </r>
  <r>
    <x v="159"/>
    <x v="6"/>
    <s v="인스타그램(리타게팅 전환)"/>
    <x v="1"/>
    <x v="0"/>
    <x v="0"/>
    <m/>
    <m/>
    <n v="100457"/>
    <m/>
    <m/>
    <m/>
  </r>
  <r>
    <x v="159"/>
    <x v="6"/>
    <s v="인스타그램(전환)"/>
    <x v="0"/>
    <x v="0"/>
    <x v="0"/>
    <m/>
    <m/>
    <n v="801211"/>
    <m/>
    <m/>
    <m/>
  </r>
  <r>
    <x v="159"/>
    <x v="6"/>
    <s v="네이버 브랜드검색"/>
    <x v="0"/>
    <x v="0"/>
    <x v="0"/>
    <m/>
    <m/>
    <n v="40000"/>
    <m/>
    <m/>
    <m/>
  </r>
  <r>
    <x v="159"/>
    <x v="6"/>
    <s v="네이버 쇼핑검색"/>
    <x v="0"/>
    <x v="0"/>
    <x v="0"/>
    <m/>
    <m/>
    <n v="4060"/>
    <m/>
    <m/>
    <m/>
  </r>
  <r>
    <x v="160"/>
    <x v="3"/>
    <s v="인스타그램(랄라블라)"/>
    <x v="0"/>
    <x v="0"/>
    <x v="0"/>
    <m/>
    <m/>
    <n v="23906"/>
    <m/>
    <m/>
    <m/>
  </r>
  <r>
    <x v="160"/>
    <x v="3"/>
    <s v="인스타그램(블로그)"/>
    <x v="0"/>
    <x v="0"/>
    <x v="0"/>
    <m/>
    <m/>
    <n v="48783"/>
    <m/>
    <m/>
    <m/>
  </r>
  <r>
    <x v="160"/>
    <x v="3"/>
    <s v="인스타그램(리타게팅 전환)"/>
    <x v="0"/>
    <x v="0"/>
    <x v="0"/>
    <m/>
    <m/>
    <n v="98877"/>
    <m/>
    <m/>
    <m/>
  </r>
  <r>
    <x v="160"/>
    <x v="3"/>
    <s v="인스타그램(전환)"/>
    <x v="1"/>
    <x v="0"/>
    <x v="0"/>
    <m/>
    <m/>
    <n v="45752"/>
    <m/>
    <m/>
    <m/>
  </r>
  <r>
    <x v="160"/>
    <x v="3"/>
    <s v="인스타그램(리타게팅 전환)"/>
    <x v="1"/>
    <x v="0"/>
    <x v="0"/>
    <m/>
    <m/>
    <n v="60474"/>
    <m/>
    <m/>
    <m/>
  </r>
  <r>
    <x v="160"/>
    <x v="3"/>
    <s v="인스타그램(전환)"/>
    <x v="0"/>
    <x v="0"/>
    <x v="0"/>
    <m/>
    <m/>
    <n v="776856"/>
    <m/>
    <m/>
    <m/>
  </r>
  <r>
    <x v="160"/>
    <x v="3"/>
    <s v="네이버 브랜드검색"/>
    <x v="0"/>
    <x v="0"/>
    <x v="0"/>
    <m/>
    <m/>
    <n v="40000"/>
    <m/>
    <m/>
    <m/>
  </r>
  <r>
    <x v="160"/>
    <x v="3"/>
    <s v="네이버 쇼핑검색"/>
    <x v="0"/>
    <x v="0"/>
    <x v="0"/>
    <m/>
    <m/>
    <n v="6669.999999999999"/>
    <m/>
    <m/>
    <m/>
  </r>
  <r>
    <x v="161"/>
    <x v="4"/>
    <s v="인스타그램(랄라블라)"/>
    <x v="0"/>
    <x v="0"/>
    <x v="0"/>
    <m/>
    <m/>
    <n v="24385"/>
    <m/>
    <m/>
    <m/>
  </r>
  <r>
    <x v="161"/>
    <x v="4"/>
    <s v="인스타그램(블로그)"/>
    <x v="0"/>
    <x v="0"/>
    <x v="0"/>
    <m/>
    <m/>
    <n v="49892"/>
    <m/>
    <m/>
    <m/>
  </r>
  <r>
    <x v="161"/>
    <x v="4"/>
    <s v="인스타그램(리타게팅 전환)"/>
    <x v="0"/>
    <x v="0"/>
    <x v="0"/>
    <m/>
    <m/>
    <n v="100905"/>
    <m/>
    <m/>
    <m/>
  </r>
  <r>
    <x v="161"/>
    <x v="4"/>
    <s v="인스타그램(전환)"/>
    <x v="0"/>
    <x v="0"/>
    <x v="0"/>
    <m/>
    <m/>
    <n v="800054"/>
    <m/>
    <m/>
    <m/>
  </r>
  <r>
    <x v="161"/>
    <x v="4"/>
    <s v="네이버 브랜드검색"/>
    <x v="0"/>
    <x v="0"/>
    <x v="0"/>
    <m/>
    <m/>
    <n v="40000"/>
    <m/>
    <m/>
    <m/>
  </r>
  <r>
    <x v="161"/>
    <x v="4"/>
    <s v="네이버 쇼핑검색"/>
    <x v="0"/>
    <x v="0"/>
    <x v="0"/>
    <m/>
    <m/>
    <n v="57869.99999999999"/>
    <m/>
    <m/>
    <m/>
  </r>
  <r>
    <x v="161"/>
    <x v="4"/>
    <s v="유튜브(최모나)"/>
    <x v="0"/>
    <x v="0"/>
    <x v="0"/>
    <m/>
    <m/>
    <n v="818181.8181818181"/>
    <m/>
    <m/>
    <m/>
  </r>
  <r>
    <x v="162"/>
    <x v="1"/>
    <s v="인스타그램(랄라블라)"/>
    <x v="0"/>
    <x v="0"/>
    <x v="0"/>
    <m/>
    <m/>
    <n v="24884"/>
    <m/>
    <m/>
    <m/>
  </r>
  <r>
    <x v="162"/>
    <x v="1"/>
    <s v="인스타그램(블로그)"/>
    <x v="0"/>
    <x v="0"/>
    <x v="0"/>
    <m/>
    <m/>
    <n v="48955"/>
    <m/>
    <m/>
    <m/>
  </r>
  <r>
    <x v="162"/>
    <x v="1"/>
    <s v="인스타그램(리타게팅 전환)"/>
    <x v="0"/>
    <x v="0"/>
    <x v="0"/>
    <m/>
    <m/>
    <n v="96615"/>
    <m/>
    <m/>
    <m/>
  </r>
  <r>
    <x v="162"/>
    <x v="1"/>
    <s v="인스타그램(전환)"/>
    <x v="0"/>
    <x v="0"/>
    <x v="0"/>
    <m/>
    <m/>
    <n v="787574"/>
    <m/>
    <m/>
    <m/>
  </r>
  <r>
    <x v="162"/>
    <x v="1"/>
    <s v="네이버 브랜드검색"/>
    <x v="0"/>
    <x v="0"/>
    <x v="0"/>
    <m/>
    <m/>
    <n v="40000"/>
    <m/>
    <m/>
    <m/>
  </r>
  <r>
    <x v="162"/>
    <x v="1"/>
    <s v="네이버 쇼핑검색"/>
    <x v="0"/>
    <x v="0"/>
    <x v="0"/>
    <m/>
    <m/>
    <n v="67250"/>
    <m/>
    <m/>
    <m/>
  </r>
  <r>
    <x v="151"/>
    <x v="5"/>
    <s v="기획사이다"/>
    <x v="0"/>
    <x v="0"/>
    <x v="0"/>
    <m/>
    <m/>
    <n v="6015909"/>
    <m/>
    <m/>
    <m/>
  </r>
  <r>
    <x v="151"/>
    <x v="5"/>
    <s v="기획사이다"/>
    <x v="0"/>
    <x v="0"/>
    <x v="0"/>
    <m/>
    <m/>
    <n v="2400000"/>
    <m/>
    <m/>
    <m/>
  </r>
  <r>
    <x v="156"/>
    <x v="0"/>
    <s v="트위터(일본)"/>
    <x v="0"/>
    <x v="0"/>
    <x v="0"/>
    <m/>
    <m/>
    <n v="29801"/>
    <m/>
    <m/>
    <m/>
  </r>
  <r>
    <x v="146"/>
    <x v="3"/>
    <s v="트위터(일본)"/>
    <x v="0"/>
    <x v="0"/>
    <x v="0"/>
    <m/>
    <m/>
    <n v="39251"/>
    <m/>
    <m/>
    <m/>
  </r>
  <r>
    <x v="148"/>
    <x v="1"/>
    <s v="트위터(일본)"/>
    <x v="0"/>
    <x v="0"/>
    <x v="0"/>
    <m/>
    <m/>
    <n v="50000"/>
    <m/>
    <m/>
    <m/>
  </r>
  <r>
    <x v="149"/>
    <x v="0"/>
    <s v="트위터(일본)"/>
    <x v="0"/>
    <x v="0"/>
    <x v="0"/>
    <m/>
    <m/>
    <n v="50000"/>
    <m/>
    <m/>
    <m/>
  </r>
  <r>
    <x v="150"/>
    <x v="2"/>
    <s v="트위터(일본)"/>
    <x v="0"/>
    <x v="0"/>
    <x v="0"/>
    <m/>
    <m/>
    <n v="35283"/>
    <m/>
    <m/>
    <m/>
  </r>
  <r>
    <x v="163"/>
    <x v="0"/>
    <s v="인스타그램(랄라블라)"/>
    <x v="0"/>
    <x v="0"/>
    <x v="0"/>
    <m/>
    <m/>
    <n v="18412"/>
    <m/>
    <m/>
    <m/>
  </r>
  <r>
    <x v="163"/>
    <x v="0"/>
    <s v="인스타그램(블로그)"/>
    <x v="0"/>
    <x v="0"/>
    <x v="0"/>
    <m/>
    <m/>
    <n v="36663"/>
    <m/>
    <m/>
    <m/>
  </r>
  <r>
    <x v="163"/>
    <x v="0"/>
    <s v="인스타그램(리타게팅 전환)"/>
    <x v="0"/>
    <x v="0"/>
    <x v="0"/>
    <m/>
    <m/>
    <n v="73400"/>
    <m/>
    <m/>
    <m/>
  </r>
  <r>
    <x v="163"/>
    <x v="0"/>
    <s v="인스타그램(전환)"/>
    <x v="0"/>
    <x v="0"/>
    <x v="0"/>
    <m/>
    <m/>
    <n v="646600"/>
    <m/>
    <m/>
    <m/>
  </r>
  <r>
    <x v="163"/>
    <x v="0"/>
    <s v="페북/인스타(전환)"/>
    <x v="0"/>
    <x v="0"/>
    <x v="0"/>
    <m/>
    <m/>
    <n v="107518"/>
    <m/>
    <m/>
    <m/>
  </r>
  <r>
    <x v="163"/>
    <x v="0"/>
    <s v="네이버 브랜드검색"/>
    <x v="0"/>
    <x v="0"/>
    <x v="0"/>
    <m/>
    <m/>
    <n v="40000"/>
    <m/>
    <m/>
    <m/>
  </r>
  <r>
    <x v="163"/>
    <x v="0"/>
    <s v="네이버 쇼핑검색"/>
    <x v="0"/>
    <x v="0"/>
    <x v="0"/>
    <m/>
    <m/>
    <n v="43180"/>
    <m/>
    <m/>
    <m/>
  </r>
  <r>
    <x v="164"/>
    <x v="2"/>
    <s v="인스타그램(전환)"/>
    <x v="0"/>
    <x v="0"/>
    <x v="0"/>
    <m/>
    <m/>
    <n v="285531"/>
    <m/>
    <m/>
    <m/>
  </r>
  <r>
    <x v="164"/>
    <x v="2"/>
    <s v="페북/인스타(전환)"/>
    <x v="0"/>
    <x v="0"/>
    <x v="0"/>
    <m/>
    <m/>
    <n v="108058"/>
    <m/>
    <m/>
    <m/>
  </r>
  <r>
    <x v="164"/>
    <x v="2"/>
    <s v="네이버 브랜드검색"/>
    <x v="0"/>
    <x v="0"/>
    <x v="0"/>
    <m/>
    <m/>
    <n v="40000"/>
    <m/>
    <m/>
    <m/>
  </r>
  <r>
    <x v="164"/>
    <x v="2"/>
    <s v="네이버 쇼핑검색"/>
    <x v="0"/>
    <x v="0"/>
    <x v="0"/>
    <m/>
    <m/>
    <n v="29000"/>
    <m/>
    <m/>
    <m/>
  </r>
  <r>
    <x v="165"/>
    <x v="5"/>
    <s v="인스타그램(전환)"/>
    <x v="0"/>
    <x v="0"/>
    <x v="0"/>
    <m/>
    <m/>
    <n v="308193"/>
    <m/>
    <m/>
    <m/>
  </r>
  <r>
    <x v="165"/>
    <x v="5"/>
    <s v="페북/인스타(전환)"/>
    <x v="0"/>
    <x v="0"/>
    <x v="0"/>
    <m/>
    <m/>
    <n v="112509"/>
    <m/>
    <m/>
    <m/>
  </r>
  <r>
    <x v="165"/>
    <x v="5"/>
    <s v="네이버 브랜드검색"/>
    <x v="0"/>
    <x v="0"/>
    <x v="0"/>
    <m/>
    <m/>
    <n v="40000"/>
    <m/>
    <m/>
    <m/>
  </r>
  <r>
    <x v="165"/>
    <x v="5"/>
    <s v="네이버 쇼핑검색"/>
    <x v="0"/>
    <x v="0"/>
    <x v="0"/>
    <m/>
    <m/>
    <n v="31590"/>
    <m/>
    <m/>
    <m/>
  </r>
  <r>
    <x v="166"/>
    <x v="6"/>
    <s v="인스타그램(전환)"/>
    <x v="0"/>
    <x v="0"/>
    <x v="0"/>
    <m/>
    <m/>
    <n v="300794"/>
    <m/>
    <m/>
    <m/>
  </r>
  <r>
    <x v="166"/>
    <x v="6"/>
    <s v="페북/인스타(전환)"/>
    <x v="0"/>
    <x v="0"/>
    <x v="0"/>
    <m/>
    <m/>
    <n v="100404"/>
    <m/>
    <m/>
    <m/>
  </r>
  <r>
    <x v="166"/>
    <x v="6"/>
    <s v="네이버 브랜드검색"/>
    <x v="0"/>
    <x v="0"/>
    <x v="0"/>
    <m/>
    <m/>
    <n v="40000"/>
    <m/>
    <m/>
    <m/>
  </r>
  <r>
    <x v="166"/>
    <x v="6"/>
    <s v="네이버 쇼핑검색"/>
    <x v="0"/>
    <x v="0"/>
    <x v="0"/>
    <m/>
    <m/>
    <n v="32670"/>
    <m/>
    <m/>
    <m/>
  </r>
  <r>
    <x v="167"/>
    <x v="3"/>
    <s v="인스타그램(전환)"/>
    <x v="0"/>
    <x v="0"/>
    <x v="0"/>
    <m/>
    <m/>
    <n v="291717"/>
    <m/>
    <m/>
    <m/>
  </r>
  <r>
    <x v="167"/>
    <x v="3"/>
    <s v="페북/인스타(전환)"/>
    <x v="0"/>
    <x v="0"/>
    <x v="0"/>
    <m/>
    <m/>
    <n v="96289"/>
    <m/>
    <m/>
    <m/>
  </r>
  <r>
    <x v="167"/>
    <x v="3"/>
    <s v="네이버 브랜드검색"/>
    <x v="0"/>
    <x v="0"/>
    <x v="0"/>
    <m/>
    <m/>
    <n v="40000"/>
    <m/>
    <m/>
    <m/>
  </r>
  <r>
    <x v="167"/>
    <x v="3"/>
    <s v="네이버 쇼핑검색"/>
    <x v="0"/>
    <x v="0"/>
    <x v="0"/>
    <m/>
    <m/>
    <n v="32680"/>
    <m/>
    <m/>
    <m/>
  </r>
  <r>
    <x v="168"/>
    <x v="4"/>
    <s v="인스타그램(전환)"/>
    <x v="0"/>
    <x v="0"/>
    <x v="0"/>
    <m/>
    <m/>
    <n v="297007"/>
    <m/>
    <m/>
    <m/>
  </r>
  <r>
    <x v="168"/>
    <x v="4"/>
    <s v="페북/인스타(전환)"/>
    <x v="0"/>
    <x v="0"/>
    <x v="0"/>
    <m/>
    <m/>
    <n v="100970"/>
    <m/>
    <m/>
    <m/>
  </r>
  <r>
    <x v="168"/>
    <x v="4"/>
    <s v="네이버 브랜드검색"/>
    <x v="0"/>
    <x v="0"/>
    <x v="0"/>
    <m/>
    <m/>
    <n v="40000"/>
    <m/>
    <m/>
    <m/>
  </r>
  <r>
    <x v="168"/>
    <x v="4"/>
    <s v="네이버 쇼핑검색"/>
    <x v="0"/>
    <x v="0"/>
    <x v="0"/>
    <m/>
    <m/>
    <n v="35400"/>
    <m/>
    <m/>
    <m/>
  </r>
  <r>
    <x v="169"/>
    <x v="1"/>
    <s v="인스타그램(리타게팅 전환)"/>
    <x v="0"/>
    <x v="0"/>
    <x v="0"/>
    <m/>
    <m/>
    <n v="114819"/>
    <m/>
    <m/>
    <m/>
  </r>
  <r>
    <x v="169"/>
    <x v="1"/>
    <s v="인스타그램(전환)"/>
    <x v="0"/>
    <x v="0"/>
    <x v="0"/>
    <m/>
    <m/>
    <n v="582410"/>
    <m/>
    <m/>
    <m/>
  </r>
  <r>
    <x v="169"/>
    <x v="1"/>
    <s v="페북/인스타(전환)"/>
    <x v="0"/>
    <x v="0"/>
    <x v="0"/>
    <m/>
    <m/>
    <n v="527873"/>
    <m/>
    <m/>
    <m/>
  </r>
  <r>
    <x v="169"/>
    <x v="1"/>
    <s v="네이버 브랜드검색"/>
    <x v="0"/>
    <x v="0"/>
    <x v="0"/>
    <m/>
    <m/>
    <n v="40000"/>
    <m/>
    <m/>
    <m/>
  </r>
  <r>
    <x v="169"/>
    <x v="1"/>
    <s v="네이버 쇼핑검색"/>
    <x v="0"/>
    <x v="0"/>
    <x v="0"/>
    <m/>
    <m/>
    <n v="33440"/>
    <m/>
    <m/>
    <m/>
  </r>
  <r>
    <x v="170"/>
    <x v="0"/>
    <s v="인스타그램(리타게팅 전환)"/>
    <x v="0"/>
    <x v="0"/>
    <x v="0"/>
    <m/>
    <m/>
    <n v="115219"/>
    <m/>
    <m/>
    <m/>
  </r>
  <r>
    <x v="170"/>
    <x v="0"/>
    <s v="인스타그램(전환)"/>
    <x v="0"/>
    <x v="0"/>
    <x v="0"/>
    <m/>
    <m/>
    <n v="973333"/>
    <m/>
    <m/>
    <m/>
  </r>
  <r>
    <x v="170"/>
    <x v="0"/>
    <s v="페북/인스타(전환)"/>
    <x v="0"/>
    <x v="0"/>
    <x v="0"/>
    <m/>
    <m/>
    <n v="966267"/>
    <m/>
    <m/>
    <m/>
  </r>
  <r>
    <x v="170"/>
    <x v="0"/>
    <s v="네이버 브랜드검색"/>
    <x v="0"/>
    <x v="0"/>
    <x v="0"/>
    <m/>
    <m/>
    <n v="40000"/>
    <m/>
    <m/>
    <m/>
  </r>
  <r>
    <x v="170"/>
    <x v="0"/>
    <s v="네이버 쇼핑검색"/>
    <x v="0"/>
    <x v="0"/>
    <x v="0"/>
    <m/>
    <m/>
    <n v="32450"/>
    <m/>
    <m/>
    <m/>
  </r>
  <r>
    <x v="171"/>
    <x v="2"/>
    <s v="인스타그램(랄라블라)"/>
    <x v="0"/>
    <x v="0"/>
    <x v="0"/>
    <m/>
    <m/>
    <n v="38071"/>
    <m/>
    <m/>
    <m/>
  </r>
  <r>
    <x v="171"/>
    <x v="2"/>
    <s v="인스타그램(리타게팅 전환)"/>
    <x v="0"/>
    <x v="0"/>
    <x v="0"/>
    <m/>
    <m/>
    <n v="113974"/>
    <m/>
    <m/>
    <m/>
  </r>
  <r>
    <x v="171"/>
    <x v="2"/>
    <s v="인스타그램(전환)"/>
    <x v="0"/>
    <x v="0"/>
    <x v="0"/>
    <m/>
    <m/>
    <n v="954284"/>
    <m/>
    <m/>
    <m/>
  </r>
  <r>
    <x v="171"/>
    <x v="2"/>
    <s v="페북/인스타(전환)"/>
    <x v="0"/>
    <x v="0"/>
    <x v="0"/>
    <m/>
    <m/>
    <n v="964493"/>
    <m/>
    <m/>
    <m/>
  </r>
  <r>
    <x v="171"/>
    <x v="2"/>
    <s v="네이버 브랜드검색"/>
    <x v="0"/>
    <x v="0"/>
    <x v="0"/>
    <m/>
    <m/>
    <n v="40000"/>
    <m/>
    <m/>
    <m/>
  </r>
  <r>
    <x v="171"/>
    <x v="2"/>
    <s v="네이버 쇼핑검색"/>
    <x v="0"/>
    <x v="0"/>
    <x v="0"/>
    <m/>
    <m/>
    <n v="32440"/>
    <m/>
    <m/>
    <m/>
  </r>
  <r>
    <x v="172"/>
    <x v="5"/>
    <s v="인스타그램(랄라블라)"/>
    <x v="0"/>
    <x v="0"/>
    <x v="0"/>
    <m/>
    <m/>
    <n v="65806"/>
    <m/>
    <m/>
    <m/>
  </r>
  <r>
    <x v="172"/>
    <x v="5"/>
    <s v="인스타그램(리타게팅 전환)"/>
    <x v="0"/>
    <x v="0"/>
    <x v="0"/>
    <m/>
    <m/>
    <n v="115051"/>
    <m/>
    <m/>
    <m/>
  </r>
  <r>
    <x v="172"/>
    <x v="5"/>
    <s v="인스타그램(전환)"/>
    <x v="0"/>
    <x v="0"/>
    <x v="0"/>
    <m/>
    <m/>
    <n v="1029711"/>
    <m/>
    <m/>
    <m/>
  </r>
  <r>
    <x v="172"/>
    <x v="5"/>
    <s v="페북/인스타(전환)"/>
    <x v="0"/>
    <x v="0"/>
    <x v="0"/>
    <m/>
    <m/>
    <n v="1025853"/>
    <m/>
    <m/>
    <m/>
  </r>
  <r>
    <x v="172"/>
    <x v="5"/>
    <s v="네이버 브랜드검색"/>
    <x v="0"/>
    <x v="0"/>
    <x v="0"/>
    <m/>
    <m/>
    <n v="40000"/>
    <m/>
    <m/>
    <m/>
  </r>
  <r>
    <x v="172"/>
    <x v="5"/>
    <s v="네이버 쇼핑검색"/>
    <x v="0"/>
    <x v="0"/>
    <x v="0"/>
    <m/>
    <m/>
    <n v="26390"/>
    <m/>
    <m/>
    <m/>
  </r>
  <r>
    <x v="173"/>
    <x v="6"/>
    <s v="인스타그램(랄라블라)"/>
    <x v="0"/>
    <x v="0"/>
    <x v="0"/>
    <m/>
    <m/>
    <n v="65659"/>
    <m/>
    <m/>
    <m/>
  </r>
  <r>
    <x v="173"/>
    <x v="6"/>
    <s v="인스타그램(리타게팅 전환)"/>
    <x v="0"/>
    <x v="0"/>
    <x v="0"/>
    <m/>
    <m/>
    <n v="100503"/>
    <m/>
    <m/>
    <m/>
  </r>
  <r>
    <x v="173"/>
    <x v="6"/>
    <s v="인스타그램(전환)"/>
    <x v="0"/>
    <x v="0"/>
    <x v="0"/>
    <m/>
    <m/>
    <n v="778502"/>
    <m/>
    <m/>
    <m/>
  </r>
  <r>
    <x v="173"/>
    <x v="6"/>
    <s v="페북/인스타(전환)"/>
    <x v="0"/>
    <x v="0"/>
    <x v="0"/>
    <m/>
    <m/>
    <n v="768475"/>
    <m/>
    <m/>
    <m/>
  </r>
  <r>
    <x v="173"/>
    <x v="6"/>
    <s v="네이버 브랜드검색"/>
    <x v="0"/>
    <x v="0"/>
    <x v="0"/>
    <m/>
    <m/>
    <n v="40000"/>
    <m/>
    <m/>
    <m/>
  </r>
  <r>
    <x v="173"/>
    <x v="6"/>
    <s v="네이버 쇼핑검색"/>
    <x v="0"/>
    <x v="0"/>
    <x v="0"/>
    <m/>
    <m/>
    <n v="34000"/>
    <m/>
    <m/>
    <m/>
  </r>
  <r>
    <x v="174"/>
    <x v="3"/>
    <s v="인스타그램(랄라블라)"/>
    <x v="0"/>
    <x v="0"/>
    <x v="0"/>
    <m/>
    <m/>
    <n v="66343"/>
    <m/>
    <m/>
    <m/>
  </r>
  <r>
    <x v="174"/>
    <x v="3"/>
    <s v="인스타그램(리타게팅 전환)"/>
    <x v="0"/>
    <x v="0"/>
    <x v="0"/>
    <m/>
    <m/>
    <n v="98342"/>
    <m/>
    <m/>
    <m/>
  </r>
  <r>
    <x v="174"/>
    <x v="3"/>
    <s v="인스타그램(전환)"/>
    <x v="0"/>
    <x v="0"/>
    <x v="0"/>
    <m/>
    <m/>
    <n v="669307"/>
    <m/>
    <m/>
    <m/>
  </r>
  <r>
    <x v="174"/>
    <x v="3"/>
    <s v="페북/인스타(전환)"/>
    <x v="0"/>
    <x v="0"/>
    <x v="0"/>
    <m/>
    <m/>
    <n v="792950"/>
    <m/>
    <m/>
    <m/>
  </r>
  <r>
    <x v="174"/>
    <x v="3"/>
    <s v="인스타그램(일본1324)"/>
    <x v="0"/>
    <x v="0"/>
    <x v="0"/>
    <m/>
    <m/>
    <n v="34222"/>
    <m/>
    <m/>
    <m/>
  </r>
  <r>
    <x v="174"/>
    <x v="3"/>
    <s v="인스타그램(일본2540)"/>
    <x v="0"/>
    <x v="0"/>
    <x v="0"/>
    <m/>
    <m/>
    <n v="33859"/>
    <m/>
    <m/>
    <m/>
  </r>
  <r>
    <x v="174"/>
    <x v="3"/>
    <s v="네이버 GFA"/>
    <x v="0"/>
    <x v="0"/>
    <x v="0"/>
    <m/>
    <m/>
    <n v="2911.818181818182"/>
    <m/>
    <m/>
    <m/>
  </r>
  <r>
    <x v="174"/>
    <x v="3"/>
    <s v="네이버 브랜드검색"/>
    <x v="0"/>
    <x v="0"/>
    <x v="0"/>
    <m/>
    <m/>
    <n v="40000"/>
    <m/>
    <m/>
    <m/>
  </r>
  <r>
    <x v="174"/>
    <x v="3"/>
    <s v="네이버 쇼핑검색"/>
    <x v="0"/>
    <x v="0"/>
    <x v="0"/>
    <m/>
    <m/>
    <n v="23000"/>
    <m/>
    <m/>
    <m/>
  </r>
  <r>
    <x v="174"/>
    <x v="3"/>
    <s v="카카오톡 메시지"/>
    <x v="4"/>
    <x v="0"/>
    <x v="0"/>
    <m/>
    <m/>
    <n v="103754.5454545454"/>
    <m/>
    <m/>
    <m/>
  </r>
  <r>
    <x v="175"/>
    <x v="4"/>
    <s v="인스타그램(랄라블라)"/>
    <x v="0"/>
    <x v="0"/>
    <x v="0"/>
    <m/>
    <m/>
    <n v="71691"/>
    <m/>
    <m/>
    <m/>
  </r>
  <r>
    <x v="175"/>
    <x v="4"/>
    <s v="인스타그램(리타게팅 전환)"/>
    <x v="0"/>
    <x v="0"/>
    <x v="0"/>
    <m/>
    <m/>
    <n v="100761"/>
    <m/>
    <m/>
    <m/>
  </r>
  <r>
    <x v="175"/>
    <x v="4"/>
    <s v="인스타그램(전환)"/>
    <x v="0"/>
    <x v="0"/>
    <x v="0"/>
    <m/>
    <m/>
    <n v="697451"/>
    <m/>
    <m/>
    <m/>
  </r>
  <r>
    <x v="175"/>
    <x v="4"/>
    <s v="페북/인스타(전환)"/>
    <x v="0"/>
    <x v="0"/>
    <x v="0"/>
    <m/>
    <m/>
    <n v="469859"/>
    <m/>
    <m/>
    <m/>
  </r>
  <r>
    <x v="175"/>
    <x v="4"/>
    <s v="인스타그램(일본1324)"/>
    <x v="0"/>
    <x v="0"/>
    <x v="0"/>
    <m/>
    <m/>
    <n v="34356"/>
    <m/>
    <m/>
    <m/>
  </r>
  <r>
    <x v="175"/>
    <x v="4"/>
    <s v="인스타그램(일본2540)"/>
    <x v="0"/>
    <x v="0"/>
    <x v="0"/>
    <m/>
    <m/>
    <n v="34277"/>
    <m/>
    <m/>
    <m/>
  </r>
  <r>
    <x v="175"/>
    <x v="4"/>
    <s v="네이버 GFA"/>
    <x v="0"/>
    <x v="0"/>
    <x v="0"/>
    <m/>
    <m/>
    <n v="280418.1818181818"/>
    <m/>
    <m/>
    <m/>
  </r>
  <r>
    <x v="175"/>
    <x v="4"/>
    <s v="네이버 브랜드검색"/>
    <x v="0"/>
    <x v="0"/>
    <x v="0"/>
    <m/>
    <m/>
    <n v="40000"/>
    <m/>
    <m/>
    <m/>
  </r>
  <r>
    <x v="175"/>
    <x v="4"/>
    <s v="네이버 쇼핑검색"/>
    <x v="0"/>
    <x v="0"/>
    <x v="0"/>
    <m/>
    <m/>
    <n v="42060"/>
    <m/>
    <m/>
    <m/>
  </r>
  <r>
    <x v="176"/>
    <x v="1"/>
    <s v="인스타그램(랄라블라)"/>
    <x v="0"/>
    <x v="0"/>
    <x v="0"/>
    <m/>
    <m/>
    <n v="70343"/>
    <m/>
    <m/>
    <m/>
  </r>
  <r>
    <x v="176"/>
    <x v="1"/>
    <s v="인스타그램(리타게팅 전환)"/>
    <x v="0"/>
    <x v="0"/>
    <x v="0"/>
    <m/>
    <m/>
    <n v="100507"/>
    <m/>
    <m/>
    <m/>
  </r>
  <r>
    <x v="176"/>
    <x v="1"/>
    <s v="인스타그램(전환)"/>
    <x v="0"/>
    <x v="0"/>
    <x v="0"/>
    <m/>
    <m/>
    <n v="563049"/>
    <m/>
    <m/>
    <m/>
  </r>
  <r>
    <x v="176"/>
    <x v="1"/>
    <s v="페북/인스타(전환)"/>
    <x v="0"/>
    <x v="0"/>
    <x v="0"/>
    <m/>
    <m/>
    <n v="370029"/>
    <m/>
    <m/>
    <m/>
  </r>
  <r>
    <x v="176"/>
    <x v="1"/>
    <s v="인스타그램(일본1324)"/>
    <x v="0"/>
    <x v="0"/>
    <x v="0"/>
    <m/>
    <m/>
    <n v="34406"/>
    <m/>
    <m/>
    <m/>
  </r>
  <r>
    <x v="176"/>
    <x v="1"/>
    <s v="인스타그램(일본2540)"/>
    <x v="0"/>
    <x v="0"/>
    <x v="0"/>
    <m/>
    <m/>
    <n v="34369"/>
    <m/>
    <m/>
    <m/>
  </r>
  <r>
    <x v="176"/>
    <x v="1"/>
    <s v="네이버 GFA"/>
    <x v="0"/>
    <x v="0"/>
    <x v="0"/>
    <m/>
    <m/>
    <n v="163685.4545454545"/>
    <m/>
    <m/>
    <m/>
  </r>
  <r>
    <x v="176"/>
    <x v="1"/>
    <s v="네이버 브랜드검색"/>
    <x v="0"/>
    <x v="0"/>
    <x v="0"/>
    <m/>
    <m/>
    <n v="40000"/>
    <m/>
    <m/>
    <m/>
  </r>
  <r>
    <x v="176"/>
    <x v="1"/>
    <s v="네이버 쇼핑검색"/>
    <x v="0"/>
    <x v="0"/>
    <x v="0"/>
    <m/>
    <m/>
    <n v="136420"/>
    <m/>
    <m/>
    <m/>
  </r>
  <r>
    <x v="177"/>
    <x v="0"/>
    <s v="인스타그램(랄라블라)"/>
    <x v="0"/>
    <x v="0"/>
    <x v="0"/>
    <m/>
    <m/>
    <n v="69934"/>
    <m/>
    <m/>
    <m/>
  </r>
  <r>
    <x v="177"/>
    <x v="0"/>
    <s v="인스타그램(리타게팅 전환)"/>
    <x v="0"/>
    <x v="0"/>
    <x v="0"/>
    <m/>
    <m/>
    <n v="97751"/>
    <m/>
    <m/>
    <m/>
  </r>
  <r>
    <x v="177"/>
    <x v="0"/>
    <s v="인스타그램(전환)"/>
    <x v="0"/>
    <x v="0"/>
    <x v="0"/>
    <m/>
    <m/>
    <n v="631359"/>
    <m/>
    <m/>
    <m/>
  </r>
  <r>
    <x v="177"/>
    <x v="0"/>
    <s v="페북/인스타(전환)"/>
    <x v="0"/>
    <x v="0"/>
    <x v="0"/>
    <m/>
    <m/>
    <n v="629539"/>
    <m/>
    <m/>
    <m/>
  </r>
  <r>
    <x v="177"/>
    <x v="0"/>
    <s v="인스타그램(일본1324)"/>
    <x v="0"/>
    <x v="0"/>
    <x v="0"/>
    <m/>
    <m/>
    <n v="34527"/>
    <m/>
    <m/>
    <m/>
  </r>
  <r>
    <x v="177"/>
    <x v="0"/>
    <s v="인스타그램(일본2540)"/>
    <x v="0"/>
    <x v="0"/>
    <x v="0"/>
    <m/>
    <m/>
    <n v="34274"/>
    <m/>
    <m/>
    <m/>
  </r>
  <r>
    <x v="177"/>
    <x v="0"/>
    <s v="네이버 GFA"/>
    <x v="0"/>
    <x v="0"/>
    <x v="0"/>
    <m/>
    <m/>
    <n v="62130.90909090909"/>
    <m/>
    <m/>
    <m/>
  </r>
  <r>
    <x v="177"/>
    <x v="0"/>
    <s v="네이버 브랜드검색"/>
    <x v="0"/>
    <x v="0"/>
    <x v="0"/>
    <m/>
    <m/>
    <n v="40000"/>
    <m/>
    <m/>
    <m/>
  </r>
  <r>
    <x v="177"/>
    <x v="0"/>
    <s v="네이버 쇼핑검색"/>
    <x v="0"/>
    <x v="0"/>
    <x v="0"/>
    <m/>
    <m/>
    <n v="94759.99999999999"/>
    <m/>
    <m/>
    <m/>
  </r>
  <r>
    <x v="178"/>
    <x v="2"/>
    <s v="인스타그램(랄라블라)"/>
    <x v="0"/>
    <x v="0"/>
    <x v="0"/>
    <m/>
    <m/>
    <n v="44144"/>
    <m/>
    <m/>
    <m/>
  </r>
  <r>
    <x v="178"/>
    <x v="2"/>
    <s v="인스타그램(리타게팅 전환)"/>
    <x v="0"/>
    <x v="0"/>
    <x v="0"/>
    <m/>
    <m/>
    <n v="97086"/>
    <m/>
    <m/>
    <m/>
  </r>
  <r>
    <x v="178"/>
    <x v="2"/>
    <s v="인스타그램(전환)"/>
    <x v="0"/>
    <x v="0"/>
    <x v="0"/>
    <m/>
    <m/>
    <n v="517350"/>
    <m/>
    <m/>
    <m/>
  </r>
  <r>
    <x v="178"/>
    <x v="2"/>
    <s v="페북/인스타(전환)"/>
    <x v="0"/>
    <x v="0"/>
    <x v="0"/>
    <m/>
    <m/>
    <n v="519416"/>
    <m/>
    <m/>
    <m/>
  </r>
  <r>
    <x v="178"/>
    <x v="2"/>
    <s v="인스타그램(일본1324)"/>
    <x v="0"/>
    <x v="0"/>
    <x v="0"/>
    <m/>
    <m/>
    <n v="46395"/>
    <m/>
    <m/>
    <m/>
  </r>
  <r>
    <x v="178"/>
    <x v="2"/>
    <s v="인스타그램(일본2540)"/>
    <x v="0"/>
    <x v="0"/>
    <x v="0"/>
    <m/>
    <m/>
    <n v="12525"/>
    <m/>
    <m/>
    <m/>
  </r>
  <r>
    <x v="178"/>
    <x v="2"/>
    <s v="네이버 브랜드검색"/>
    <x v="0"/>
    <x v="0"/>
    <x v="0"/>
    <m/>
    <m/>
    <n v="40000"/>
    <m/>
    <m/>
    <m/>
  </r>
  <r>
    <x v="178"/>
    <x v="2"/>
    <s v="네이버 쇼핑검색"/>
    <x v="0"/>
    <x v="0"/>
    <x v="0"/>
    <m/>
    <m/>
    <n v="51979.99999999999"/>
    <m/>
    <m/>
    <m/>
  </r>
  <r>
    <x v="179"/>
    <x v="5"/>
    <s v="인스타그램(랄라블라)"/>
    <x v="0"/>
    <x v="0"/>
    <x v="0"/>
    <m/>
    <m/>
    <n v="28199"/>
    <m/>
    <m/>
    <m/>
  </r>
  <r>
    <x v="179"/>
    <x v="5"/>
    <s v="인스타그램(리타게팅 전환)"/>
    <x v="0"/>
    <x v="0"/>
    <x v="0"/>
    <m/>
    <m/>
    <n v="105050"/>
    <m/>
    <m/>
    <m/>
  </r>
  <r>
    <x v="179"/>
    <x v="5"/>
    <s v="인스타그램(전환)"/>
    <x v="0"/>
    <x v="0"/>
    <x v="0"/>
    <m/>
    <m/>
    <n v="459420"/>
    <m/>
    <m/>
    <m/>
  </r>
  <r>
    <x v="179"/>
    <x v="5"/>
    <s v="페북/인스타(전환)"/>
    <x v="0"/>
    <x v="0"/>
    <x v="0"/>
    <m/>
    <m/>
    <n v="457215"/>
    <m/>
    <m/>
    <m/>
  </r>
  <r>
    <x v="179"/>
    <x v="5"/>
    <s v="인스타그램(일본1324)"/>
    <x v="0"/>
    <x v="0"/>
    <x v="0"/>
    <m/>
    <m/>
    <n v="55334"/>
    <m/>
    <m/>
    <m/>
  </r>
  <r>
    <x v="179"/>
    <x v="5"/>
    <s v="네이버 브랜드검색"/>
    <x v="0"/>
    <x v="0"/>
    <x v="0"/>
    <m/>
    <m/>
    <n v="40000"/>
    <m/>
    <m/>
    <m/>
  </r>
  <r>
    <x v="179"/>
    <x v="5"/>
    <s v="네이버 쇼핑검색"/>
    <x v="0"/>
    <x v="0"/>
    <x v="0"/>
    <m/>
    <m/>
    <n v="45010"/>
    <m/>
    <m/>
    <m/>
  </r>
  <r>
    <x v="180"/>
    <x v="6"/>
    <s v="인스타그램(랄라블라)"/>
    <x v="0"/>
    <x v="0"/>
    <x v="0"/>
    <m/>
    <m/>
    <n v="30021"/>
    <m/>
    <m/>
    <m/>
  </r>
  <r>
    <x v="180"/>
    <x v="6"/>
    <s v="인스타그램(리타게팅 전환)"/>
    <x v="0"/>
    <x v="0"/>
    <x v="0"/>
    <m/>
    <m/>
    <n v="100381"/>
    <m/>
    <m/>
    <m/>
  </r>
  <r>
    <x v="180"/>
    <x v="6"/>
    <s v="인스타그램(전환)"/>
    <x v="0"/>
    <x v="0"/>
    <x v="0"/>
    <m/>
    <m/>
    <n v="500593"/>
    <m/>
    <m/>
    <m/>
  </r>
  <r>
    <x v="180"/>
    <x v="6"/>
    <s v="페북/인스타(전환)"/>
    <x v="0"/>
    <x v="0"/>
    <x v="0"/>
    <m/>
    <m/>
    <n v="497457"/>
    <m/>
    <m/>
    <m/>
  </r>
  <r>
    <x v="180"/>
    <x v="6"/>
    <s v="인스타그램(일본1324)"/>
    <x v="0"/>
    <x v="0"/>
    <x v="0"/>
    <m/>
    <m/>
    <n v="60104"/>
    <m/>
    <m/>
    <m/>
  </r>
  <r>
    <x v="180"/>
    <x v="6"/>
    <s v="네이버 브랜드검색"/>
    <x v="0"/>
    <x v="0"/>
    <x v="0"/>
    <m/>
    <m/>
    <n v="40000"/>
    <m/>
    <m/>
    <m/>
  </r>
  <r>
    <x v="180"/>
    <x v="6"/>
    <s v="네이버 쇼핑검색"/>
    <x v="0"/>
    <x v="0"/>
    <x v="0"/>
    <m/>
    <m/>
    <n v="60699.99999999999"/>
    <m/>
    <m/>
    <m/>
  </r>
  <r>
    <x v="181"/>
    <x v="3"/>
    <s v="인스타그램(랄라블라)"/>
    <x v="0"/>
    <x v="0"/>
    <x v="0"/>
    <m/>
    <m/>
    <n v="30063"/>
    <m/>
    <m/>
    <m/>
  </r>
  <r>
    <x v="181"/>
    <x v="3"/>
    <s v="인스타그램(리타게팅 전환)"/>
    <x v="0"/>
    <x v="0"/>
    <x v="0"/>
    <m/>
    <m/>
    <n v="98277"/>
    <m/>
    <m/>
    <m/>
  </r>
  <r>
    <x v="181"/>
    <x v="3"/>
    <s v="인스타그램(전환)"/>
    <x v="0"/>
    <x v="0"/>
    <x v="0"/>
    <m/>
    <m/>
    <n v="483368"/>
    <m/>
    <m/>
    <m/>
  </r>
  <r>
    <x v="181"/>
    <x v="3"/>
    <s v="인스타VC(전환)"/>
    <x v="0"/>
    <x v="0"/>
    <x v="0"/>
    <m/>
    <m/>
    <n v="148860"/>
    <m/>
    <m/>
    <m/>
  </r>
  <r>
    <x v="181"/>
    <x v="3"/>
    <s v="페북/인스타(전환)"/>
    <x v="0"/>
    <x v="0"/>
    <x v="0"/>
    <m/>
    <m/>
    <n v="396871"/>
    <m/>
    <m/>
    <m/>
  </r>
  <r>
    <x v="181"/>
    <x v="3"/>
    <s v="인스타그램(일본1324)"/>
    <x v="0"/>
    <x v="0"/>
    <x v="0"/>
    <m/>
    <m/>
    <n v="60007"/>
    <m/>
    <m/>
    <m/>
  </r>
  <r>
    <x v="181"/>
    <x v="3"/>
    <s v="네이버 GFA"/>
    <x v="0"/>
    <x v="0"/>
    <x v="0"/>
    <m/>
    <m/>
    <n v="265129.0909090909"/>
    <m/>
    <m/>
    <m/>
  </r>
  <r>
    <x v="181"/>
    <x v="3"/>
    <s v="카카오광고"/>
    <x v="0"/>
    <x v="0"/>
    <x v="0"/>
    <m/>
    <m/>
    <n v="2300"/>
    <m/>
    <m/>
    <m/>
  </r>
  <r>
    <x v="181"/>
    <x v="3"/>
    <s v="네이버 브랜드검색"/>
    <x v="0"/>
    <x v="0"/>
    <x v="0"/>
    <m/>
    <m/>
    <n v="40000"/>
    <m/>
    <m/>
    <m/>
  </r>
  <r>
    <x v="181"/>
    <x v="3"/>
    <s v="네이버 쇼핑검색"/>
    <x v="0"/>
    <x v="0"/>
    <x v="0"/>
    <m/>
    <m/>
    <n v="82950"/>
    <m/>
    <m/>
    <m/>
  </r>
  <r>
    <x v="182"/>
    <x v="4"/>
    <s v="인스타그램(랄라블라)"/>
    <x v="0"/>
    <x v="0"/>
    <x v="0"/>
    <m/>
    <m/>
    <n v="30031"/>
    <m/>
    <m/>
    <m/>
  </r>
  <r>
    <x v="182"/>
    <x v="4"/>
    <s v="인스타그램(리타게팅 전환)"/>
    <x v="0"/>
    <x v="0"/>
    <x v="0"/>
    <m/>
    <m/>
    <n v="99718"/>
    <m/>
    <m/>
    <m/>
  </r>
  <r>
    <x v="182"/>
    <x v="4"/>
    <s v="인스타그램(전환)"/>
    <x v="0"/>
    <x v="0"/>
    <x v="0"/>
    <m/>
    <m/>
    <n v="582204"/>
    <m/>
    <m/>
    <m/>
  </r>
  <r>
    <x v="182"/>
    <x v="4"/>
    <s v="인스타VC(전환)"/>
    <x v="0"/>
    <x v="0"/>
    <x v="0"/>
    <m/>
    <m/>
    <n v="259105"/>
    <m/>
    <m/>
    <m/>
  </r>
  <r>
    <x v="182"/>
    <x v="4"/>
    <s v="페북/인스타(전환)"/>
    <x v="0"/>
    <x v="0"/>
    <x v="0"/>
    <m/>
    <m/>
    <n v="345807"/>
    <m/>
    <m/>
    <m/>
  </r>
  <r>
    <x v="182"/>
    <x v="4"/>
    <s v="인스타그램(일본1324)"/>
    <x v="0"/>
    <x v="0"/>
    <x v="0"/>
    <m/>
    <m/>
    <n v="60032"/>
    <m/>
    <m/>
    <m/>
  </r>
  <r>
    <x v="182"/>
    <x v="4"/>
    <s v="네이버 GFA"/>
    <x v="0"/>
    <x v="0"/>
    <x v="0"/>
    <m/>
    <m/>
    <n v="263225.4545454545"/>
    <m/>
    <m/>
    <m/>
  </r>
  <r>
    <x v="182"/>
    <x v="4"/>
    <s v="카카오광고"/>
    <x v="0"/>
    <x v="0"/>
    <x v="0"/>
    <m/>
    <m/>
    <n v="7229.999999999999"/>
    <m/>
    <m/>
    <m/>
  </r>
  <r>
    <x v="182"/>
    <x v="4"/>
    <s v="네이버 브랜드검색"/>
    <x v="0"/>
    <x v="0"/>
    <x v="0"/>
    <m/>
    <m/>
    <n v="40000"/>
    <m/>
    <m/>
    <m/>
  </r>
  <r>
    <x v="182"/>
    <x v="4"/>
    <s v="네이버 쇼핑검색"/>
    <x v="0"/>
    <x v="0"/>
    <x v="0"/>
    <m/>
    <m/>
    <n v="82970"/>
    <m/>
    <m/>
    <m/>
  </r>
  <r>
    <x v="183"/>
    <x v="1"/>
    <s v="인스타그램(랄라블라)"/>
    <x v="0"/>
    <x v="0"/>
    <x v="0"/>
    <m/>
    <m/>
    <n v="29052"/>
    <m/>
    <m/>
    <m/>
  </r>
  <r>
    <x v="183"/>
    <x v="1"/>
    <s v="인스타그램(리타게팅 전환)"/>
    <x v="0"/>
    <x v="0"/>
    <x v="0"/>
    <m/>
    <m/>
    <n v="100123"/>
    <m/>
    <m/>
    <m/>
  </r>
  <r>
    <x v="183"/>
    <x v="1"/>
    <s v="인스타그램(전환)"/>
    <x v="0"/>
    <x v="0"/>
    <x v="0"/>
    <m/>
    <m/>
    <n v="597557"/>
    <m/>
    <m/>
    <m/>
  </r>
  <r>
    <x v="183"/>
    <x v="1"/>
    <s v="인스타VC(전환)"/>
    <x v="0"/>
    <x v="0"/>
    <x v="0"/>
    <m/>
    <m/>
    <n v="194338"/>
    <m/>
    <m/>
    <m/>
  </r>
  <r>
    <x v="183"/>
    <x v="1"/>
    <s v="페북/인스타(전환)"/>
    <x v="0"/>
    <x v="0"/>
    <x v="0"/>
    <m/>
    <m/>
    <n v="338278"/>
    <m/>
    <m/>
    <m/>
  </r>
  <r>
    <x v="183"/>
    <x v="1"/>
    <s v="인스타그램(일본1324)"/>
    <x v="0"/>
    <x v="0"/>
    <x v="0"/>
    <m/>
    <m/>
    <n v="59965"/>
    <m/>
    <m/>
    <m/>
  </r>
  <r>
    <x v="183"/>
    <x v="1"/>
    <s v="네이버 GFA"/>
    <x v="0"/>
    <x v="0"/>
    <x v="0"/>
    <m/>
    <m/>
    <n v="374032.7272727272"/>
    <m/>
    <m/>
    <m/>
  </r>
  <r>
    <x v="183"/>
    <x v="1"/>
    <s v="카카오광고"/>
    <x v="0"/>
    <x v="0"/>
    <x v="0"/>
    <m/>
    <m/>
    <n v="5639.999999999999"/>
    <m/>
    <m/>
    <m/>
  </r>
  <r>
    <x v="183"/>
    <x v="1"/>
    <s v="네이버 브랜드검색"/>
    <x v="0"/>
    <x v="0"/>
    <x v="0"/>
    <m/>
    <m/>
    <n v="40000"/>
    <m/>
    <m/>
    <m/>
  </r>
  <r>
    <x v="183"/>
    <x v="1"/>
    <s v="네이버 쇼핑검색"/>
    <x v="0"/>
    <x v="0"/>
    <x v="0"/>
    <m/>
    <m/>
    <n v="87780"/>
    <m/>
    <m/>
    <m/>
  </r>
  <r>
    <x v="184"/>
    <x v="0"/>
    <s v="인스타그램(랄라블라)"/>
    <x v="0"/>
    <x v="0"/>
    <x v="0"/>
    <m/>
    <m/>
    <n v="29604"/>
    <m/>
    <m/>
    <m/>
  </r>
  <r>
    <x v="184"/>
    <x v="0"/>
    <s v="인스타그램(리타게팅 전환)"/>
    <x v="0"/>
    <x v="0"/>
    <x v="0"/>
    <m/>
    <m/>
    <n v="100834"/>
    <m/>
    <m/>
    <m/>
  </r>
  <r>
    <x v="184"/>
    <x v="0"/>
    <s v="인스타그램(전환)"/>
    <x v="0"/>
    <x v="0"/>
    <x v="0"/>
    <m/>
    <m/>
    <n v="600724"/>
    <m/>
    <m/>
    <m/>
  </r>
  <r>
    <x v="184"/>
    <x v="0"/>
    <s v="인스타VC(전환)"/>
    <x v="0"/>
    <x v="0"/>
    <x v="0"/>
    <m/>
    <m/>
    <n v="196303"/>
    <m/>
    <m/>
    <m/>
  </r>
  <r>
    <x v="184"/>
    <x v="0"/>
    <s v="페북/인스타(전환)"/>
    <x v="0"/>
    <x v="0"/>
    <x v="0"/>
    <m/>
    <m/>
    <n v="352025"/>
    <m/>
    <m/>
    <m/>
  </r>
  <r>
    <x v="184"/>
    <x v="0"/>
    <s v="인스타그램(일본1324)"/>
    <x v="0"/>
    <x v="0"/>
    <x v="0"/>
    <m/>
    <m/>
    <n v="60061"/>
    <m/>
    <m/>
    <m/>
  </r>
  <r>
    <x v="184"/>
    <x v="0"/>
    <s v="네이버 GFA"/>
    <x v="0"/>
    <x v="0"/>
    <x v="0"/>
    <m/>
    <m/>
    <n v="358552.7272727272"/>
    <m/>
    <m/>
    <m/>
  </r>
  <r>
    <x v="184"/>
    <x v="0"/>
    <s v="카카오광고"/>
    <x v="0"/>
    <x v="0"/>
    <x v="0"/>
    <m/>
    <m/>
    <n v="14580"/>
    <m/>
    <m/>
    <m/>
  </r>
  <r>
    <x v="184"/>
    <x v="0"/>
    <s v="네이버 브랜드검색"/>
    <x v="0"/>
    <x v="0"/>
    <x v="0"/>
    <m/>
    <m/>
    <n v="40000"/>
    <m/>
    <m/>
    <m/>
  </r>
  <r>
    <x v="184"/>
    <x v="0"/>
    <s v="네이버 쇼핑검색"/>
    <x v="0"/>
    <x v="0"/>
    <x v="0"/>
    <m/>
    <m/>
    <n v="81810"/>
    <m/>
    <m/>
    <m/>
  </r>
  <r>
    <x v="185"/>
    <x v="2"/>
    <s v="인스타그램(랄라블라)"/>
    <x v="0"/>
    <x v="0"/>
    <x v="0"/>
    <m/>
    <m/>
    <n v="29860"/>
    <m/>
    <m/>
    <m/>
  </r>
  <r>
    <x v="185"/>
    <x v="2"/>
    <s v="인스타그램(리타게팅 전환)"/>
    <x v="0"/>
    <x v="0"/>
    <x v="0"/>
    <m/>
    <m/>
    <n v="96590"/>
    <m/>
    <m/>
    <m/>
  </r>
  <r>
    <x v="185"/>
    <x v="2"/>
    <s v="인스타그램(전환)"/>
    <x v="0"/>
    <x v="0"/>
    <x v="0"/>
    <m/>
    <m/>
    <n v="576471"/>
    <m/>
    <m/>
    <m/>
  </r>
  <r>
    <x v="185"/>
    <x v="2"/>
    <s v="인스타VC(전환)"/>
    <x v="0"/>
    <x v="0"/>
    <x v="0"/>
    <m/>
    <m/>
    <n v="189805"/>
    <m/>
    <m/>
    <m/>
  </r>
  <r>
    <x v="185"/>
    <x v="2"/>
    <s v="페북/인스타(전환)"/>
    <x v="0"/>
    <x v="0"/>
    <x v="0"/>
    <m/>
    <m/>
    <n v="337759"/>
    <m/>
    <m/>
    <m/>
  </r>
  <r>
    <x v="185"/>
    <x v="2"/>
    <s v="인스타그램(일본1324)"/>
    <x v="0"/>
    <x v="0"/>
    <x v="0"/>
    <m/>
    <m/>
    <n v="60060"/>
    <m/>
    <m/>
    <m/>
  </r>
  <r>
    <x v="185"/>
    <x v="2"/>
    <s v="네이버 GFA"/>
    <x v="0"/>
    <x v="0"/>
    <x v="0"/>
    <m/>
    <m/>
    <n v="251520"/>
    <m/>
    <m/>
    <m/>
  </r>
  <r>
    <x v="185"/>
    <x v="2"/>
    <s v="카카오광고"/>
    <x v="0"/>
    <x v="0"/>
    <x v="0"/>
    <m/>
    <m/>
    <n v="8079.999999999999"/>
    <m/>
    <m/>
    <m/>
  </r>
  <r>
    <x v="185"/>
    <x v="2"/>
    <s v="네이버 브랜드검색"/>
    <x v="0"/>
    <x v="0"/>
    <x v="0"/>
    <m/>
    <m/>
    <n v="40000"/>
    <m/>
    <m/>
    <m/>
  </r>
  <r>
    <x v="185"/>
    <x v="2"/>
    <s v="네이버 쇼핑검색"/>
    <x v="0"/>
    <x v="0"/>
    <x v="0"/>
    <m/>
    <m/>
    <n v="64399.99999999999"/>
    <m/>
    <m/>
    <m/>
  </r>
  <r>
    <x v="186"/>
    <x v="5"/>
    <s v="인스타그램(랄라블라)"/>
    <x v="0"/>
    <x v="0"/>
    <x v="0"/>
    <m/>
    <m/>
    <n v="31369"/>
    <m/>
    <m/>
    <m/>
  </r>
  <r>
    <x v="186"/>
    <x v="5"/>
    <s v="인스타그램(리타게팅 전환)"/>
    <x v="0"/>
    <x v="0"/>
    <x v="0"/>
    <m/>
    <m/>
    <n v="104077"/>
    <m/>
    <m/>
    <m/>
  </r>
  <r>
    <x v="186"/>
    <x v="5"/>
    <s v="인스타그램(전환)"/>
    <x v="0"/>
    <x v="0"/>
    <x v="0"/>
    <m/>
    <m/>
    <n v="622164"/>
    <m/>
    <m/>
    <m/>
  </r>
  <r>
    <x v="186"/>
    <x v="5"/>
    <s v="인스타VC(전환)"/>
    <x v="0"/>
    <x v="0"/>
    <x v="0"/>
    <m/>
    <m/>
    <n v="201971"/>
    <m/>
    <m/>
    <m/>
  </r>
  <r>
    <x v="186"/>
    <x v="5"/>
    <s v="페북/인스타(전환)"/>
    <x v="0"/>
    <x v="0"/>
    <x v="0"/>
    <m/>
    <m/>
    <n v="362776"/>
    <m/>
    <m/>
    <m/>
  </r>
  <r>
    <x v="186"/>
    <x v="5"/>
    <s v="인스타그램(일본1324)"/>
    <x v="0"/>
    <x v="0"/>
    <x v="0"/>
    <m/>
    <m/>
    <n v="59754"/>
    <m/>
    <m/>
    <m/>
  </r>
  <r>
    <x v="186"/>
    <x v="5"/>
    <s v="카카오광고"/>
    <x v="0"/>
    <x v="0"/>
    <x v="0"/>
    <m/>
    <m/>
    <n v="10090"/>
    <m/>
    <m/>
    <m/>
  </r>
  <r>
    <x v="186"/>
    <x v="5"/>
    <s v="네이버 브랜드검색"/>
    <x v="0"/>
    <x v="0"/>
    <x v="0"/>
    <m/>
    <m/>
    <n v="40000"/>
    <m/>
    <m/>
    <m/>
  </r>
  <r>
    <x v="186"/>
    <x v="5"/>
    <s v="네이버 쇼핑검색"/>
    <x v="0"/>
    <x v="0"/>
    <x v="0"/>
    <m/>
    <m/>
    <n v="59969.99999999999"/>
    <m/>
    <m/>
    <m/>
  </r>
  <r>
    <x v="187"/>
    <x v="6"/>
    <s v="인스타그램(랄라블라)"/>
    <x v="0"/>
    <x v="0"/>
    <x v="0"/>
    <m/>
    <m/>
    <n v="30061"/>
    <m/>
    <m/>
    <m/>
  </r>
  <r>
    <x v="187"/>
    <x v="6"/>
    <s v="인스타그램(리타게팅 전환)"/>
    <x v="0"/>
    <x v="0"/>
    <x v="0"/>
    <m/>
    <m/>
    <n v="100532"/>
    <m/>
    <m/>
    <m/>
  </r>
  <r>
    <x v="187"/>
    <x v="6"/>
    <s v="인스타그램(전환)"/>
    <x v="0"/>
    <x v="0"/>
    <x v="0"/>
    <m/>
    <m/>
    <n v="600782"/>
    <m/>
    <m/>
    <m/>
  </r>
  <r>
    <x v="187"/>
    <x v="6"/>
    <s v="인스타VC(전환)"/>
    <x v="0"/>
    <x v="0"/>
    <x v="0"/>
    <m/>
    <m/>
    <n v="200202"/>
    <m/>
    <m/>
    <m/>
  </r>
  <r>
    <x v="187"/>
    <x v="6"/>
    <s v="페북/인스타(전환)"/>
    <x v="0"/>
    <x v="0"/>
    <x v="0"/>
    <m/>
    <m/>
    <n v="351072"/>
    <m/>
    <m/>
    <m/>
  </r>
  <r>
    <x v="187"/>
    <x v="6"/>
    <s v="인스타그램(일본1324)"/>
    <x v="0"/>
    <x v="0"/>
    <x v="0"/>
    <m/>
    <m/>
    <n v="60104"/>
    <m/>
    <m/>
    <m/>
  </r>
  <r>
    <x v="187"/>
    <x v="6"/>
    <s v="카카오광고"/>
    <x v="0"/>
    <x v="0"/>
    <x v="0"/>
    <m/>
    <m/>
    <n v="10840"/>
    <m/>
    <m/>
    <m/>
  </r>
  <r>
    <x v="187"/>
    <x v="6"/>
    <s v="네이버 브랜드검색"/>
    <x v="0"/>
    <x v="0"/>
    <x v="0"/>
    <m/>
    <m/>
    <n v="40000"/>
    <m/>
    <m/>
    <m/>
  </r>
  <r>
    <x v="187"/>
    <x v="6"/>
    <s v="네이버 쇼핑검색"/>
    <x v="0"/>
    <x v="0"/>
    <x v="0"/>
    <m/>
    <m/>
    <n v="61979.99999999999"/>
    <m/>
    <m/>
    <m/>
  </r>
  <r>
    <x v="182"/>
    <x v="4"/>
    <s v="기획사이다"/>
    <x v="0"/>
    <x v="0"/>
    <x v="0"/>
    <m/>
    <m/>
    <n v="9018181.818181818"/>
    <m/>
    <m/>
    <m/>
  </r>
  <r>
    <x v="182"/>
    <x v="4"/>
    <s v="기획사이다"/>
    <x v="4"/>
    <x v="0"/>
    <x v="0"/>
    <m/>
    <m/>
    <n v="3520909.090909091"/>
    <m/>
    <m/>
    <m/>
  </r>
  <r>
    <x v="188"/>
    <x v="3"/>
    <s v="인스타그램(랄라블라)"/>
    <x v="0"/>
    <x v="0"/>
    <x v="0"/>
    <m/>
    <m/>
    <n v="29524"/>
    <m/>
    <m/>
    <m/>
  </r>
  <r>
    <x v="189"/>
    <x v="4"/>
    <s v="인스타그램(랄라블라)"/>
    <x v="0"/>
    <x v="0"/>
    <x v="0"/>
    <m/>
    <m/>
    <n v="29965"/>
    <m/>
    <m/>
    <m/>
  </r>
  <r>
    <x v="190"/>
    <x v="1"/>
    <s v="인스타그램(랄라블라)"/>
    <x v="0"/>
    <x v="0"/>
    <x v="0"/>
    <m/>
    <m/>
    <n v="29619"/>
    <m/>
    <m/>
    <m/>
  </r>
  <r>
    <x v="191"/>
    <x v="0"/>
    <s v="인스타그램(랄라블라)"/>
    <x v="0"/>
    <x v="0"/>
    <x v="0"/>
    <m/>
    <m/>
    <n v="30325"/>
    <m/>
    <m/>
    <m/>
  </r>
  <r>
    <x v="192"/>
    <x v="2"/>
    <s v="인스타그램(랄라블라)"/>
    <x v="0"/>
    <x v="0"/>
    <x v="0"/>
    <m/>
    <m/>
    <n v="30300"/>
    <m/>
    <m/>
    <m/>
  </r>
  <r>
    <x v="193"/>
    <x v="5"/>
    <s v="인스타그램(랄라블라)"/>
    <x v="0"/>
    <x v="0"/>
    <x v="0"/>
    <m/>
    <m/>
    <n v="30205"/>
    <m/>
    <m/>
    <m/>
  </r>
  <r>
    <x v="194"/>
    <x v="6"/>
    <s v="인스타그램(랄라블라)"/>
    <x v="0"/>
    <x v="0"/>
    <x v="0"/>
    <m/>
    <m/>
    <n v="29599"/>
    <m/>
    <m/>
    <m/>
  </r>
  <r>
    <x v="195"/>
    <x v="3"/>
    <s v="인스타그램(랄라블라)"/>
    <x v="0"/>
    <x v="0"/>
    <x v="0"/>
    <m/>
    <m/>
    <n v="29272"/>
    <m/>
    <m/>
    <m/>
  </r>
  <r>
    <x v="196"/>
    <x v="4"/>
    <s v="인스타그램(랄라블라)"/>
    <x v="0"/>
    <x v="0"/>
    <x v="0"/>
    <m/>
    <m/>
    <n v="30293"/>
    <m/>
    <m/>
    <m/>
  </r>
  <r>
    <x v="197"/>
    <x v="1"/>
    <s v="인스타그램(랄라블라)"/>
    <x v="0"/>
    <x v="0"/>
    <x v="0"/>
    <m/>
    <m/>
    <n v="30249"/>
    <m/>
    <m/>
    <m/>
  </r>
  <r>
    <x v="198"/>
    <x v="0"/>
    <s v="인스타그램(랄라블라)"/>
    <x v="0"/>
    <x v="0"/>
    <x v="0"/>
    <m/>
    <m/>
    <n v="29359"/>
    <m/>
    <m/>
    <m/>
  </r>
  <r>
    <x v="199"/>
    <x v="2"/>
    <s v="인스타그램(랄라블라)"/>
    <x v="0"/>
    <x v="0"/>
    <x v="0"/>
    <m/>
    <m/>
    <n v="30627"/>
    <m/>
    <m/>
    <m/>
  </r>
  <r>
    <x v="200"/>
    <x v="5"/>
    <s v="인스타그램(랄라블라)"/>
    <x v="0"/>
    <x v="0"/>
    <x v="0"/>
    <m/>
    <m/>
    <n v="30601"/>
    <m/>
    <m/>
    <m/>
  </r>
  <r>
    <x v="201"/>
    <x v="6"/>
    <s v="인스타그램(랄라블라)"/>
    <x v="0"/>
    <x v="0"/>
    <x v="0"/>
    <m/>
    <m/>
    <n v="30049"/>
    <m/>
    <m/>
    <m/>
  </r>
  <r>
    <x v="202"/>
    <x v="3"/>
    <s v="인스타그램(랄라블라)"/>
    <x v="0"/>
    <x v="0"/>
    <x v="0"/>
    <m/>
    <m/>
    <n v="30010"/>
    <m/>
    <m/>
    <m/>
  </r>
  <r>
    <x v="203"/>
    <x v="4"/>
    <s v="인스타그램(랄라블라)"/>
    <x v="0"/>
    <x v="0"/>
    <x v="0"/>
    <m/>
    <m/>
    <n v="30006"/>
    <m/>
    <m/>
    <m/>
  </r>
  <r>
    <x v="204"/>
    <x v="1"/>
    <s v="인스타그램(랄라블라)"/>
    <x v="0"/>
    <x v="0"/>
    <x v="0"/>
    <m/>
    <m/>
    <n v="30070"/>
    <m/>
    <m/>
    <m/>
  </r>
  <r>
    <x v="205"/>
    <x v="0"/>
    <s v="인스타그램(랄라블라)"/>
    <x v="0"/>
    <x v="0"/>
    <x v="0"/>
    <m/>
    <m/>
    <n v="29986"/>
    <m/>
    <m/>
    <m/>
  </r>
  <r>
    <x v="206"/>
    <x v="2"/>
    <s v="인스타그램(랄라블라)"/>
    <x v="0"/>
    <x v="0"/>
    <x v="0"/>
    <m/>
    <m/>
    <n v="29823"/>
    <m/>
    <m/>
    <m/>
  </r>
  <r>
    <x v="207"/>
    <x v="5"/>
    <s v="인스타그램(랄라블라)"/>
    <x v="0"/>
    <x v="0"/>
    <x v="0"/>
    <m/>
    <m/>
    <n v="30056"/>
    <m/>
    <m/>
    <m/>
  </r>
  <r>
    <x v="208"/>
    <x v="6"/>
    <s v="인스타그램(랄라블라)"/>
    <x v="0"/>
    <x v="0"/>
    <x v="0"/>
    <m/>
    <m/>
    <n v="30131"/>
    <m/>
    <m/>
    <m/>
  </r>
  <r>
    <x v="209"/>
    <x v="3"/>
    <s v="인스타그램(랄라블라)"/>
    <x v="0"/>
    <x v="0"/>
    <x v="0"/>
    <m/>
    <m/>
    <n v="29568"/>
    <m/>
    <m/>
    <m/>
  </r>
  <r>
    <x v="210"/>
    <x v="4"/>
    <s v="인스타그램(랄라블라)"/>
    <x v="0"/>
    <x v="0"/>
    <x v="0"/>
    <m/>
    <m/>
    <n v="29454"/>
    <m/>
    <m/>
    <m/>
  </r>
  <r>
    <x v="211"/>
    <x v="1"/>
    <s v="인스타그램(랄라블라)"/>
    <x v="0"/>
    <x v="0"/>
    <x v="0"/>
    <m/>
    <m/>
    <n v="30326"/>
    <m/>
    <m/>
    <m/>
  </r>
  <r>
    <x v="212"/>
    <x v="0"/>
    <s v="인스타그램(랄라블라)"/>
    <x v="0"/>
    <x v="0"/>
    <x v="0"/>
    <m/>
    <m/>
    <n v="30189"/>
    <m/>
    <m/>
    <m/>
  </r>
  <r>
    <x v="188"/>
    <x v="3"/>
    <s v="인스타그램(일본1324)"/>
    <x v="0"/>
    <x v="0"/>
    <x v="0"/>
    <m/>
    <m/>
    <n v="60091"/>
    <m/>
    <m/>
    <m/>
  </r>
  <r>
    <x v="189"/>
    <x v="4"/>
    <s v="인스타그램(일본1324)"/>
    <x v="0"/>
    <x v="0"/>
    <x v="0"/>
    <m/>
    <m/>
    <n v="27136"/>
    <m/>
    <m/>
    <m/>
  </r>
  <r>
    <x v="191"/>
    <x v="0"/>
    <s v="인스타그램(일본1324)"/>
    <x v="0"/>
    <x v="0"/>
    <x v="0"/>
    <m/>
    <m/>
    <n v="68319"/>
    <m/>
    <m/>
    <m/>
  </r>
  <r>
    <x v="192"/>
    <x v="2"/>
    <s v="인스타그램(일본1324)"/>
    <x v="0"/>
    <x v="0"/>
    <x v="0"/>
    <m/>
    <m/>
    <n v="69126"/>
    <m/>
    <m/>
    <m/>
  </r>
  <r>
    <x v="193"/>
    <x v="5"/>
    <s v="인스타그램(일본1324)"/>
    <x v="0"/>
    <x v="0"/>
    <x v="0"/>
    <m/>
    <m/>
    <n v="69113"/>
    <m/>
    <m/>
    <m/>
  </r>
  <r>
    <x v="194"/>
    <x v="6"/>
    <s v="인스타그램(일본1324)"/>
    <x v="0"/>
    <x v="0"/>
    <x v="0"/>
    <m/>
    <m/>
    <n v="59824"/>
    <m/>
    <m/>
    <m/>
  </r>
  <r>
    <x v="195"/>
    <x v="3"/>
    <s v="인스타그램(일본1324)"/>
    <x v="0"/>
    <x v="0"/>
    <x v="0"/>
    <m/>
    <m/>
    <n v="60087"/>
    <m/>
    <m/>
    <m/>
  </r>
  <r>
    <x v="196"/>
    <x v="4"/>
    <s v="인스타그램(일본1324)"/>
    <x v="0"/>
    <x v="0"/>
    <x v="0"/>
    <m/>
    <m/>
    <n v="60098"/>
    <m/>
    <m/>
    <m/>
  </r>
  <r>
    <x v="197"/>
    <x v="1"/>
    <s v="인스타그램(일본1324)"/>
    <x v="0"/>
    <x v="0"/>
    <x v="0"/>
    <m/>
    <m/>
    <n v="60118"/>
    <m/>
    <m/>
    <m/>
  </r>
  <r>
    <x v="198"/>
    <x v="0"/>
    <s v="인스타그램(일본1324)"/>
    <x v="0"/>
    <x v="0"/>
    <x v="0"/>
    <m/>
    <m/>
    <n v="60030"/>
    <m/>
    <m/>
    <m/>
  </r>
  <r>
    <x v="199"/>
    <x v="2"/>
    <s v="인스타그램(일본1324)"/>
    <x v="0"/>
    <x v="0"/>
    <x v="0"/>
    <m/>
    <m/>
    <n v="105463"/>
    <m/>
    <m/>
    <m/>
  </r>
  <r>
    <x v="200"/>
    <x v="5"/>
    <s v="인스타그램(일본1324)"/>
    <x v="0"/>
    <x v="0"/>
    <x v="0"/>
    <m/>
    <m/>
    <n v="139054"/>
    <m/>
    <m/>
    <m/>
  </r>
  <r>
    <x v="201"/>
    <x v="6"/>
    <s v="인스타그램(일본1324)"/>
    <x v="0"/>
    <x v="0"/>
    <x v="0"/>
    <m/>
    <m/>
    <n v="150143"/>
    <m/>
    <m/>
    <m/>
  </r>
  <r>
    <x v="202"/>
    <x v="3"/>
    <s v="인스타그램(일본1324)"/>
    <x v="0"/>
    <x v="0"/>
    <x v="0"/>
    <m/>
    <m/>
    <n v="150138"/>
    <m/>
    <m/>
    <m/>
  </r>
  <r>
    <x v="203"/>
    <x v="4"/>
    <s v="인스타그램(일본1324)"/>
    <x v="0"/>
    <x v="0"/>
    <x v="0"/>
    <m/>
    <m/>
    <n v="149667"/>
    <m/>
    <m/>
    <m/>
  </r>
  <r>
    <x v="204"/>
    <x v="1"/>
    <s v="인스타그램(일본1324)"/>
    <x v="0"/>
    <x v="0"/>
    <x v="0"/>
    <m/>
    <m/>
    <n v="148373"/>
    <m/>
    <m/>
    <m/>
  </r>
  <r>
    <x v="205"/>
    <x v="0"/>
    <s v="인스타그램(일본1324)"/>
    <x v="0"/>
    <x v="0"/>
    <x v="0"/>
    <m/>
    <m/>
    <n v="146982"/>
    <m/>
    <m/>
    <m/>
  </r>
  <r>
    <x v="206"/>
    <x v="2"/>
    <s v="인스타그램(일본1324)"/>
    <x v="0"/>
    <x v="0"/>
    <x v="0"/>
    <m/>
    <m/>
    <n v="151948"/>
    <m/>
    <m/>
    <m/>
  </r>
  <r>
    <x v="207"/>
    <x v="5"/>
    <s v="인스타그램(일본1324)"/>
    <x v="0"/>
    <x v="0"/>
    <x v="0"/>
    <m/>
    <m/>
    <n v="152712"/>
    <m/>
    <m/>
    <m/>
  </r>
  <r>
    <x v="208"/>
    <x v="6"/>
    <s v="인스타그램(일본1324)"/>
    <x v="0"/>
    <x v="0"/>
    <x v="0"/>
    <m/>
    <m/>
    <n v="151033"/>
    <m/>
    <m/>
    <m/>
  </r>
  <r>
    <x v="209"/>
    <x v="3"/>
    <s v="인스타그램(일본1324)"/>
    <x v="0"/>
    <x v="0"/>
    <x v="0"/>
    <m/>
    <m/>
    <n v="149879"/>
    <m/>
    <m/>
    <m/>
  </r>
  <r>
    <x v="210"/>
    <x v="4"/>
    <s v="인스타그램(일본1324)"/>
    <x v="0"/>
    <x v="0"/>
    <x v="0"/>
    <m/>
    <m/>
    <n v="149682"/>
    <m/>
    <m/>
    <m/>
  </r>
  <r>
    <x v="211"/>
    <x v="1"/>
    <s v="인스타그램(일본1324)"/>
    <x v="0"/>
    <x v="0"/>
    <x v="0"/>
    <m/>
    <m/>
    <n v="149463"/>
    <m/>
    <m/>
    <m/>
  </r>
  <r>
    <x v="212"/>
    <x v="0"/>
    <s v="인스타그램(일본1324)"/>
    <x v="0"/>
    <x v="0"/>
    <x v="0"/>
    <m/>
    <m/>
    <n v="149704"/>
    <m/>
    <m/>
    <m/>
  </r>
  <r>
    <x v="188"/>
    <x v="3"/>
    <s v="인스타그램(전환)"/>
    <x v="0"/>
    <x v="0"/>
    <x v="0"/>
    <m/>
    <m/>
    <n v="583748"/>
    <m/>
    <m/>
    <m/>
  </r>
  <r>
    <x v="189"/>
    <x v="4"/>
    <s v="인스타그램(전환)"/>
    <x v="0"/>
    <x v="0"/>
    <x v="0"/>
    <m/>
    <m/>
    <n v="588087"/>
    <m/>
    <m/>
    <m/>
  </r>
  <r>
    <x v="190"/>
    <x v="1"/>
    <s v="인스타그램(전환)"/>
    <x v="0"/>
    <x v="0"/>
    <x v="0"/>
    <m/>
    <m/>
    <n v="590710"/>
    <m/>
    <m/>
    <m/>
  </r>
  <r>
    <x v="191"/>
    <x v="0"/>
    <s v="인스타그램(전환)"/>
    <x v="0"/>
    <x v="0"/>
    <x v="0"/>
    <m/>
    <m/>
    <n v="593965"/>
    <m/>
    <m/>
    <m/>
  </r>
  <r>
    <x v="192"/>
    <x v="2"/>
    <s v="인스타그램(전환)"/>
    <x v="0"/>
    <x v="0"/>
    <x v="0"/>
    <m/>
    <m/>
    <n v="594150"/>
    <m/>
    <m/>
    <m/>
  </r>
  <r>
    <x v="193"/>
    <x v="5"/>
    <s v="인스타그램(전환)"/>
    <x v="0"/>
    <x v="0"/>
    <x v="0"/>
    <m/>
    <m/>
    <n v="648558"/>
    <m/>
    <m/>
    <m/>
  </r>
  <r>
    <x v="194"/>
    <x v="6"/>
    <s v="인스타그램(전환)"/>
    <x v="0"/>
    <x v="0"/>
    <x v="0"/>
    <m/>
    <m/>
    <n v="600965"/>
    <m/>
    <m/>
    <m/>
  </r>
  <r>
    <x v="195"/>
    <x v="3"/>
    <s v="인스타그램(전환)"/>
    <x v="0"/>
    <x v="0"/>
    <x v="0"/>
    <m/>
    <m/>
    <n v="578385"/>
    <m/>
    <m/>
    <m/>
  </r>
  <r>
    <x v="196"/>
    <x v="4"/>
    <s v="인스타그램(전환)"/>
    <x v="0"/>
    <x v="0"/>
    <x v="0"/>
    <m/>
    <m/>
    <n v="581746"/>
    <m/>
    <m/>
    <m/>
  </r>
  <r>
    <x v="197"/>
    <x v="1"/>
    <s v="인스타그램(전환)"/>
    <x v="0"/>
    <x v="0"/>
    <x v="0"/>
    <m/>
    <m/>
    <n v="610360"/>
    <m/>
    <m/>
    <m/>
  </r>
  <r>
    <x v="198"/>
    <x v="0"/>
    <s v="인스타그램(전환)"/>
    <x v="0"/>
    <x v="0"/>
    <x v="0"/>
    <m/>
    <m/>
    <n v="590891"/>
    <m/>
    <m/>
    <m/>
  </r>
  <r>
    <x v="199"/>
    <x v="2"/>
    <s v="인스타그램(전환)"/>
    <x v="0"/>
    <x v="0"/>
    <x v="0"/>
    <m/>
    <m/>
    <n v="592901"/>
    <m/>
    <m/>
    <m/>
  </r>
  <r>
    <x v="200"/>
    <x v="5"/>
    <s v="인스타그램(전환)"/>
    <x v="0"/>
    <x v="0"/>
    <x v="0"/>
    <m/>
    <m/>
    <n v="644752"/>
    <m/>
    <m/>
    <m/>
  </r>
  <r>
    <x v="201"/>
    <x v="6"/>
    <s v="인스타그램(전환)"/>
    <x v="0"/>
    <x v="0"/>
    <x v="0"/>
    <m/>
    <m/>
    <n v="601660"/>
    <m/>
    <m/>
    <m/>
  </r>
  <r>
    <x v="202"/>
    <x v="3"/>
    <s v="인스타그램(전환)"/>
    <x v="0"/>
    <x v="0"/>
    <x v="0"/>
    <m/>
    <m/>
    <n v="477360"/>
    <m/>
    <m/>
    <m/>
  </r>
  <r>
    <x v="203"/>
    <x v="4"/>
    <s v="인스타그램(전환)"/>
    <x v="0"/>
    <x v="0"/>
    <x v="0"/>
    <m/>
    <m/>
    <n v="385294"/>
    <m/>
    <m/>
    <m/>
  </r>
  <r>
    <x v="204"/>
    <x v="1"/>
    <s v="인스타그램(전환)"/>
    <x v="0"/>
    <x v="0"/>
    <x v="0"/>
    <m/>
    <m/>
    <n v="382499"/>
    <m/>
    <m/>
    <m/>
  </r>
  <r>
    <x v="205"/>
    <x v="0"/>
    <s v="인스타그램(전환)"/>
    <x v="0"/>
    <x v="0"/>
    <x v="0"/>
    <m/>
    <m/>
    <n v="441853"/>
    <m/>
    <m/>
    <m/>
  </r>
  <r>
    <x v="206"/>
    <x v="2"/>
    <s v="인스타그램(전환)"/>
    <x v="0"/>
    <x v="0"/>
    <x v="0"/>
    <m/>
    <m/>
    <n v="462558"/>
    <m/>
    <m/>
    <m/>
  </r>
  <r>
    <x v="207"/>
    <x v="5"/>
    <s v="인스타그램(전환)"/>
    <x v="0"/>
    <x v="0"/>
    <x v="0"/>
    <m/>
    <m/>
    <n v="498843"/>
    <m/>
    <m/>
    <m/>
  </r>
  <r>
    <x v="208"/>
    <x v="6"/>
    <s v="인스타그램(전환)"/>
    <x v="0"/>
    <x v="0"/>
    <x v="0"/>
    <m/>
    <m/>
    <n v="500575"/>
    <m/>
    <m/>
    <m/>
  </r>
  <r>
    <x v="209"/>
    <x v="3"/>
    <s v="인스타그램(전환)"/>
    <x v="0"/>
    <x v="0"/>
    <x v="0"/>
    <m/>
    <m/>
    <n v="483769"/>
    <m/>
    <m/>
    <m/>
  </r>
  <r>
    <x v="210"/>
    <x v="4"/>
    <s v="인스타그램(전환)"/>
    <x v="0"/>
    <x v="0"/>
    <x v="0"/>
    <m/>
    <m/>
    <n v="483464"/>
    <m/>
    <m/>
    <m/>
  </r>
  <r>
    <x v="211"/>
    <x v="1"/>
    <s v="인스타그램(전환)"/>
    <x v="0"/>
    <x v="0"/>
    <x v="0"/>
    <m/>
    <m/>
    <n v="614832"/>
    <m/>
    <m/>
    <m/>
  </r>
  <r>
    <x v="212"/>
    <x v="0"/>
    <s v="인스타그램(전환)"/>
    <x v="0"/>
    <x v="0"/>
    <x v="0"/>
    <m/>
    <m/>
    <n v="554402"/>
    <m/>
    <m/>
    <m/>
  </r>
  <r>
    <x v="188"/>
    <x v="3"/>
    <s v="인스타그램(리타게팅 전환)"/>
    <x v="0"/>
    <x v="0"/>
    <x v="0"/>
    <m/>
    <m/>
    <n v="100119"/>
    <m/>
    <m/>
    <m/>
  </r>
  <r>
    <x v="189"/>
    <x v="4"/>
    <s v="인스타그램(리타게팅 전환)"/>
    <x v="0"/>
    <x v="0"/>
    <x v="0"/>
    <m/>
    <m/>
    <n v="97230"/>
    <m/>
    <m/>
    <m/>
  </r>
  <r>
    <x v="190"/>
    <x v="1"/>
    <s v="인스타그램(리타게팅 전환)"/>
    <x v="0"/>
    <x v="0"/>
    <x v="0"/>
    <m/>
    <m/>
    <n v="100566"/>
    <m/>
    <m/>
    <m/>
  </r>
  <r>
    <x v="191"/>
    <x v="0"/>
    <s v="인스타그램(리타게팅 전환)"/>
    <x v="0"/>
    <x v="0"/>
    <x v="0"/>
    <m/>
    <m/>
    <n v="100375"/>
    <m/>
    <m/>
    <m/>
  </r>
  <r>
    <x v="192"/>
    <x v="2"/>
    <s v="인스타그램(리타게팅 전환)"/>
    <x v="0"/>
    <x v="0"/>
    <x v="0"/>
    <m/>
    <m/>
    <n v="96880"/>
    <m/>
    <m/>
    <m/>
  </r>
  <r>
    <x v="193"/>
    <x v="5"/>
    <s v="인스타그램(리타게팅 전환)"/>
    <x v="0"/>
    <x v="0"/>
    <x v="0"/>
    <m/>
    <m/>
    <n v="104298"/>
    <m/>
    <m/>
    <m/>
  </r>
  <r>
    <x v="194"/>
    <x v="6"/>
    <s v="인스타그램(리타게팅 전환)"/>
    <x v="0"/>
    <x v="0"/>
    <x v="0"/>
    <m/>
    <m/>
    <n v="100533"/>
    <m/>
    <m/>
    <m/>
  </r>
  <r>
    <x v="195"/>
    <x v="3"/>
    <s v="인스타그램(리타게팅 전환)"/>
    <x v="0"/>
    <x v="0"/>
    <x v="0"/>
    <m/>
    <m/>
    <n v="97614"/>
    <m/>
    <m/>
    <m/>
  </r>
  <r>
    <x v="196"/>
    <x v="4"/>
    <s v="인스타그램(리타게팅 전환)"/>
    <x v="0"/>
    <x v="0"/>
    <x v="0"/>
    <m/>
    <m/>
    <n v="99229"/>
    <m/>
    <m/>
    <m/>
  </r>
  <r>
    <x v="197"/>
    <x v="1"/>
    <s v="인스타그램(리타게팅 전환)"/>
    <x v="0"/>
    <x v="0"/>
    <x v="0"/>
    <m/>
    <m/>
    <n v="101170"/>
    <m/>
    <m/>
    <m/>
  </r>
  <r>
    <x v="198"/>
    <x v="0"/>
    <s v="인스타그램(리타게팅 전환)"/>
    <x v="0"/>
    <x v="0"/>
    <x v="0"/>
    <m/>
    <m/>
    <n v="96795"/>
    <m/>
    <m/>
    <m/>
  </r>
  <r>
    <x v="199"/>
    <x v="2"/>
    <s v="인스타그램(리타게팅 전환)"/>
    <x v="0"/>
    <x v="0"/>
    <x v="0"/>
    <m/>
    <m/>
    <n v="98991"/>
    <m/>
    <m/>
    <m/>
  </r>
  <r>
    <x v="200"/>
    <x v="5"/>
    <s v="인스타그램(리타게팅 전환)"/>
    <x v="0"/>
    <x v="0"/>
    <x v="0"/>
    <m/>
    <m/>
    <n v="105668"/>
    <m/>
    <m/>
    <m/>
  </r>
  <r>
    <x v="201"/>
    <x v="6"/>
    <s v="인스타그램(리타게팅 전환)"/>
    <x v="0"/>
    <x v="0"/>
    <x v="0"/>
    <m/>
    <m/>
    <n v="100894"/>
    <m/>
    <m/>
    <m/>
  </r>
  <r>
    <x v="202"/>
    <x v="3"/>
    <s v="인스타그램(리타게팅 전환)"/>
    <x v="0"/>
    <x v="0"/>
    <x v="0"/>
    <m/>
    <m/>
    <n v="98923"/>
    <m/>
    <m/>
    <m/>
  </r>
  <r>
    <x v="203"/>
    <x v="4"/>
    <s v="인스타그램(리타게팅 전환)"/>
    <x v="0"/>
    <x v="0"/>
    <x v="0"/>
    <m/>
    <m/>
    <n v="99858"/>
    <m/>
    <m/>
    <m/>
  </r>
  <r>
    <x v="204"/>
    <x v="1"/>
    <s v="인스타그램(리타게팅 전환)"/>
    <x v="0"/>
    <x v="0"/>
    <x v="0"/>
    <m/>
    <m/>
    <n v="97027"/>
    <m/>
    <m/>
    <m/>
  </r>
  <r>
    <x v="205"/>
    <x v="0"/>
    <s v="인스타그램(리타게팅 전환)"/>
    <x v="0"/>
    <x v="0"/>
    <x v="0"/>
    <m/>
    <m/>
    <n v="100389"/>
    <m/>
    <m/>
    <m/>
  </r>
  <r>
    <x v="206"/>
    <x v="2"/>
    <s v="인스타그램(리타게팅 전환)"/>
    <x v="0"/>
    <x v="0"/>
    <x v="0"/>
    <m/>
    <m/>
    <n v="98399"/>
    <m/>
    <m/>
    <m/>
  </r>
  <r>
    <x v="207"/>
    <x v="5"/>
    <s v="인스타그램(리타게팅 전환)"/>
    <x v="0"/>
    <x v="0"/>
    <x v="0"/>
    <m/>
    <m/>
    <n v="104503"/>
    <m/>
    <m/>
    <m/>
  </r>
  <r>
    <x v="208"/>
    <x v="6"/>
    <s v="인스타그램(리타게팅 전환)"/>
    <x v="0"/>
    <x v="0"/>
    <x v="0"/>
    <m/>
    <m/>
    <n v="100416"/>
    <m/>
    <m/>
    <m/>
  </r>
  <r>
    <x v="209"/>
    <x v="3"/>
    <s v="인스타그램(리타게팅 전환)"/>
    <x v="0"/>
    <x v="0"/>
    <x v="0"/>
    <m/>
    <m/>
    <n v="98748"/>
    <m/>
    <m/>
    <m/>
  </r>
  <r>
    <x v="210"/>
    <x v="4"/>
    <s v="인스타그램(리타게팅 전환)"/>
    <x v="0"/>
    <x v="0"/>
    <x v="0"/>
    <m/>
    <m/>
    <n v="97518"/>
    <m/>
    <m/>
    <m/>
  </r>
  <r>
    <x v="211"/>
    <x v="1"/>
    <s v="인스타그램(리타게팅 전환)"/>
    <x v="0"/>
    <x v="0"/>
    <x v="0"/>
    <m/>
    <m/>
    <n v="97837"/>
    <m/>
    <m/>
    <m/>
  </r>
  <r>
    <x v="212"/>
    <x v="0"/>
    <s v="인스타그램(리타게팅 전환)"/>
    <x v="0"/>
    <x v="0"/>
    <x v="0"/>
    <m/>
    <m/>
    <n v="100664"/>
    <m/>
    <m/>
    <m/>
  </r>
  <r>
    <x v="209"/>
    <x v="3"/>
    <s v="인스타그램(소재테스트)"/>
    <x v="0"/>
    <x v="0"/>
    <x v="0"/>
    <m/>
    <m/>
    <n v="15841"/>
    <m/>
    <m/>
    <m/>
  </r>
  <r>
    <x v="210"/>
    <x v="4"/>
    <s v="인스타그램(소재테스트)"/>
    <x v="0"/>
    <x v="0"/>
    <x v="0"/>
    <m/>
    <m/>
    <n v="76604"/>
    <m/>
    <m/>
    <m/>
  </r>
  <r>
    <x v="211"/>
    <x v="1"/>
    <s v="인스타그램(소재테스트)"/>
    <x v="0"/>
    <x v="0"/>
    <x v="0"/>
    <m/>
    <m/>
    <n v="94314"/>
    <m/>
    <m/>
    <m/>
  </r>
  <r>
    <x v="212"/>
    <x v="0"/>
    <s v="인스타그램(소재테스트)"/>
    <x v="0"/>
    <x v="0"/>
    <x v="0"/>
    <m/>
    <m/>
    <n v="98240"/>
    <m/>
    <m/>
    <m/>
  </r>
  <r>
    <x v="188"/>
    <x v="3"/>
    <s v="인스타VC(전환)"/>
    <x v="0"/>
    <x v="0"/>
    <x v="0"/>
    <m/>
    <m/>
    <n v="193838"/>
    <m/>
    <m/>
    <m/>
  </r>
  <r>
    <x v="189"/>
    <x v="4"/>
    <s v="인스타VC(전환)"/>
    <x v="0"/>
    <x v="0"/>
    <x v="0"/>
    <m/>
    <m/>
    <n v="198522"/>
    <m/>
    <m/>
    <m/>
  </r>
  <r>
    <x v="190"/>
    <x v="1"/>
    <s v="인스타VC(전환)"/>
    <x v="0"/>
    <x v="0"/>
    <x v="0"/>
    <m/>
    <m/>
    <n v="197028"/>
    <m/>
    <m/>
    <m/>
  </r>
  <r>
    <x v="191"/>
    <x v="0"/>
    <s v="인스타VC(전환)"/>
    <x v="0"/>
    <x v="0"/>
    <x v="0"/>
    <m/>
    <m/>
    <n v="201794"/>
    <m/>
    <m/>
    <m/>
  </r>
  <r>
    <x v="192"/>
    <x v="2"/>
    <s v="인스타VC(전환)"/>
    <x v="0"/>
    <x v="0"/>
    <x v="0"/>
    <m/>
    <m/>
    <n v="244514"/>
    <m/>
    <m/>
    <m/>
  </r>
  <r>
    <x v="193"/>
    <x v="5"/>
    <s v="인스타VC(전환)"/>
    <x v="0"/>
    <x v="0"/>
    <x v="0"/>
    <m/>
    <m/>
    <n v="276092"/>
    <m/>
    <m/>
    <m/>
  </r>
  <r>
    <x v="194"/>
    <x v="6"/>
    <s v="인스타VC(전환)"/>
    <x v="0"/>
    <x v="0"/>
    <x v="0"/>
    <m/>
    <m/>
    <n v="300406"/>
    <m/>
    <m/>
    <m/>
  </r>
  <r>
    <x v="195"/>
    <x v="3"/>
    <s v="인스타VC(전환)"/>
    <x v="0"/>
    <x v="0"/>
    <x v="0"/>
    <m/>
    <m/>
    <n v="288994"/>
    <m/>
    <m/>
    <m/>
  </r>
  <r>
    <x v="196"/>
    <x v="4"/>
    <s v="인스타VC(전환)"/>
    <x v="0"/>
    <x v="0"/>
    <x v="0"/>
    <m/>
    <m/>
    <n v="291663"/>
    <m/>
    <m/>
    <m/>
  </r>
  <r>
    <x v="197"/>
    <x v="1"/>
    <s v="인스타VC(전환)"/>
    <x v="0"/>
    <x v="0"/>
    <x v="0"/>
    <m/>
    <m/>
    <n v="306467"/>
    <m/>
    <m/>
    <m/>
  </r>
  <r>
    <x v="198"/>
    <x v="0"/>
    <s v="인스타VC(전환)"/>
    <x v="0"/>
    <x v="0"/>
    <x v="0"/>
    <m/>
    <m/>
    <n v="291049"/>
    <m/>
    <m/>
    <m/>
  </r>
  <r>
    <x v="199"/>
    <x v="2"/>
    <s v="인스타VC(전환)"/>
    <x v="0"/>
    <x v="0"/>
    <x v="0"/>
    <m/>
    <m/>
    <n v="298086"/>
    <m/>
    <m/>
    <m/>
  </r>
  <r>
    <x v="200"/>
    <x v="5"/>
    <s v="인스타VC(전환)"/>
    <x v="0"/>
    <x v="0"/>
    <x v="0"/>
    <m/>
    <m/>
    <n v="323296"/>
    <m/>
    <m/>
    <m/>
  </r>
  <r>
    <x v="201"/>
    <x v="6"/>
    <s v="인스타VC(전환)"/>
    <x v="0"/>
    <x v="0"/>
    <x v="0"/>
    <m/>
    <m/>
    <n v="300456"/>
    <m/>
    <m/>
    <m/>
  </r>
  <r>
    <x v="202"/>
    <x v="3"/>
    <s v="인스타VC(전환)"/>
    <x v="0"/>
    <x v="0"/>
    <x v="0"/>
    <m/>
    <m/>
    <n v="295506"/>
    <m/>
    <m/>
    <m/>
  </r>
  <r>
    <x v="203"/>
    <x v="4"/>
    <s v="인스타VC(전환)"/>
    <x v="0"/>
    <x v="0"/>
    <x v="0"/>
    <m/>
    <m/>
    <n v="301922"/>
    <m/>
    <m/>
    <m/>
  </r>
  <r>
    <x v="204"/>
    <x v="1"/>
    <s v="인스타VC(전환)"/>
    <x v="0"/>
    <x v="0"/>
    <x v="0"/>
    <m/>
    <m/>
    <n v="287517"/>
    <m/>
    <m/>
    <m/>
  </r>
  <r>
    <x v="205"/>
    <x v="0"/>
    <s v="인스타VC(전환)"/>
    <x v="0"/>
    <x v="0"/>
    <x v="0"/>
    <m/>
    <m/>
    <n v="182105"/>
    <m/>
    <m/>
    <m/>
  </r>
  <r>
    <x v="206"/>
    <x v="2"/>
    <s v="인스타VC(전환)"/>
    <x v="0"/>
    <x v="0"/>
    <x v="0"/>
    <m/>
    <m/>
    <n v="56878"/>
    <m/>
    <m/>
    <m/>
  </r>
  <r>
    <x v="188"/>
    <x v="3"/>
    <s v="페북/인스타(전환)"/>
    <x v="0"/>
    <x v="0"/>
    <x v="0"/>
    <m/>
    <m/>
    <n v="350873"/>
    <m/>
    <m/>
    <m/>
  </r>
  <r>
    <x v="189"/>
    <x v="4"/>
    <s v="페북/인스타(전환)"/>
    <x v="0"/>
    <x v="0"/>
    <x v="0"/>
    <m/>
    <m/>
    <n v="233976"/>
    <m/>
    <m/>
    <m/>
  </r>
  <r>
    <x v="190"/>
    <x v="1"/>
    <s v="페북/인스타(전환)"/>
    <x v="0"/>
    <x v="0"/>
    <x v="0"/>
    <m/>
    <m/>
    <n v="149815"/>
    <m/>
    <m/>
    <m/>
  </r>
  <r>
    <x v="188"/>
    <x v="3"/>
    <s v="네이버 쇼핑검색"/>
    <x v="0"/>
    <x v="0"/>
    <x v="0"/>
    <m/>
    <m/>
    <n v="64099.99999999999"/>
    <m/>
    <m/>
    <m/>
  </r>
  <r>
    <x v="189"/>
    <x v="4"/>
    <s v="네이버 쇼핑검색"/>
    <x v="0"/>
    <x v="0"/>
    <x v="0"/>
    <m/>
    <m/>
    <n v="55869.99999999999"/>
    <m/>
    <m/>
    <m/>
  </r>
  <r>
    <x v="190"/>
    <x v="1"/>
    <s v="네이버 쇼핑검색"/>
    <x v="0"/>
    <x v="0"/>
    <x v="0"/>
    <m/>
    <m/>
    <n v="43590"/>
    <m/>
    <m/>
    <m/>
  </r>
  <r>
    <x v="191"/>
    <x v="0"/>
    <s v="네이버 쇼핑검색"/>
    <x v="0"/>
    <x v="0"/>
    <x v="0"/>
    <m/>
    <m/>
    <n v="56699.99999999999"/>
    <m/>
    <m/>
    <m/>
  </r>
  <r>
    <x v="192"/>
    <x v="2"/>
    <s v="네이버 쇼핑검색"/>
    <x v="0"/>
    <x v="0"/>
    <x v="0"/>
    <m/>
    <m/>
    <n v="46109.99999999999"/>
    <m/>
    <m/>
    <m/>
  </r>
  <r>
    <x v="193"/>
    <x v="5"/>
    <s v="네이버 쇼핑검색"/>
    <x v="0"/>
    <x v="0"/>
    <x v="0"/>
    <m/>
    <m/>
    <n v="44870"/>
    <m/>
    <m/>
    <m/>
  </r>
  <r>
    <x v="194"/>
    <x v="6"/>
    <s v="네이버 쇼핑검색"/>
    <x v="0"/>
    <x v="0"/>
    <x v="0"/>
    <m/>
    <m/>
    <n v="49699.99999999999"/>
    <m/>
    <m/>
    <m/>
  </r>
  <r>
    <x v="195"/>
    <x v="3"/>
    <s v="네이버 쇼핑검색"/>
    <x v="0"/>
    <x v="0"/>
    <x v="0"/>
    <m/>
    <m/>
    <n v="51799.99999999999"/>
    <m/>
    <m/>
    <m/>
  </r>
  <r>
    <x v="196"/>
    <x v="4"/>
    <s v="네이버 쇼핑검색"/>
    <x v="0"/>
    <x v="0"/>
    <x v="0"/>
    <m/>
    <m/>
    <n v="41550"/>
    <m/>
    <m/>
    <m/>
  </r>
  <r>
    <x v="197"/>
    <x v="1"/>
    <s v="네이버 쇼핑검색"/>
    <x v="0"/>
    <x v="0"/>
    <x v="0"/>
    <m/>
    <m/>
    <n v="38940"/>
    <m/>
    <m/>
    <m/>
  </r>
  <r>
    <x v="198"/>
    <x v="0"/>
    <s v="네이버 쇼핑검색"/>
    <x v="0"/>
    <x v="0"/>
    <x v="0"/>
    <m/>
    <m/>
    <n v="39520"/>
    <m/>
    <m/>
    <m/>
  </r>
  <r>
    <x v="199"/>
    <x v="2"/>
    <s v="네이버 쇼핑검색"/>
    <x v="0"/>
    <x v="0"/>
    <x v="0"/>
    <m/>
    <m/>
    <n v="34060"/>
    <m/>
    <m/>
    <m/>
  </r>
  <r>
    <x v="200"/>
    <x v="5"/>
    <s v="네이버 쇼핑검색"/>
    <x v="0"/>
    <x v="0"/>
    <x v="0"/>
    <m/>
    <m/>
    <n v="34360"/>
    <m/>
    <m/>
    <m/>
  </r>
  <r>
    <x v="201"/>
    <x v="6"/>
    <s v="네이버 쇼핑검색"/>
    <x v="0"/>
    <x v="0"/>
    <x v="0"/>
    <m/>
    <m/>
    <n v="32460"/>
    <m/>
    <m/>
    <m/>
  </r>
  <r>
    <x v="202"/>
    <x v="3"/>
    <s v="네이버 쇼핑검색"/>
    <x v="0"/>
    <x v="0"/>
    <x v="0"/>
    <m/>
    <m/>
    <n v="32620"/>
    <m/>
    <m/>
    <m/>
  </r>
  <r>
    <x v="203"/>
    <x v="4"/>
    <s v="네이버 쇼핑검색"/>
    <x v="0"/>
    <x v="0"/>
    <x v="0"/>
    <m/>
    <m/>
    <n v="26520"/>
    <m/>
    <m/>
    <m/>
  </r>
  <r>
    <x v="204"/>
    <x v="1"/>
    <s v="네이버 쇼핑검색"/>
    <x v="0"/>
    <x v="0"/>
    <x v="0"/>
    <m/>
    <m/>
    <n v="28190"/>
    <m/>
    <m/>
    <m/>
  </r>
  <r>
    <x v="205"/>
    <x v="0"/>
    <s v="네이버 쇼핑검색"/>
    <x v="0"/>
    <x v="0"/>
    <x v="0"/>
    <m/>
    <m/>
    <n v="27640"/>
    <m/>
    <m/>
    <m/>
  </r>
  <r>
    <x v="206"/>
    <x v="2"/>
    <s v="네이버 쇼핑검색"/>
    <x v="0"/>
    <x v="0"/>
    <x v="0"/>
    <m/>
    <m/>
    <n v="39170"/>
    <m/>
    <m/>
    <m/>
  </r>
  <r>
    <x v="207"/>
    <x v="5"/>
    <s v="네이버 쇼핑검색"/>
    <x v="0"/>
    <x v="0"/>
    <x v="0"/>
    <m/>
    <m/>
    <n v="29070"/>
    <m/>
    <m/>
    <m/>
  </r>
  <r>
    <x v="208"/>
    <x v="6"/>
    <s v="네이버 쇼핑검색"/>
    <x v="0"/>
    <x v="0"/>
    <x v="0"/>
    <m/>
    <m/>
    <n v="29090"/>
    <m/>
    <m/>
    <m/>
  </r>
  <r>
    <x v="209"/>
    <x v="3"/>
    <s v="네이버 쇼핑검색"/>
    <x v="0"/>
    <x v="0"/>
    <x v="0"/>
    <m/>
    <m/>
    <n v="40950"/>
    <m/>
    <m/>
    <m/>
  </r>
  <r>
    <x v="210"/>
    <x v="4"/>
    <s v="네이버 쇼핑검색"/>
    <x v="0"/>
    <x v="0"/>
    <x v="0"/>
    <m/>
    <m/>
    <n v="28460"/>
    <m/>
    <m/>
    <m/>
  </r>
  <r>
    <x v="211"/>
    <x v="1"/>
    <s v="네이버 쇼핑검색"/>
    <x v="0"/>
    <x v="0"/>
    <x v="0"/>
    <m/>
    <m/>
    <n v="18630"/>
    <m/>
    <m/>
    <m/>
  </r>
  <r>
    <x v="212"/>
    <x v="0"/>
    <s v="네이버 쇼핑검색"/>
    <x v="0"/>
    <x v="0"/>
    <x v="0"/>
    <m/>
    <m/>
    <n v="28050"/>
    <m/>
    <m/>
    <m/>
  </r>
  <r>
    <x v="188"/>
    <x v="3"/>
    <s v="네이버 브랜드검색"/>
    <x v="0"/>
    <x v="0"/>
    <x v="0"/>
    <m/>
    <m/>
    <n v="40000"/>
    <m/>
    <m/>
    <m/>
  </r>
  <r>
    <x v="189"/>
    <x v="4"/>
    <s v="네이버 브랜드검색"/>
    <x v="0"/>
    <x v="0"/>
    <x v="0"/>
    <m/>
    <m/>
    <n v="40000"/>
    <m/>
    <m/>
    <m/>
  </r>
  <r>
    <x v="190"/>
    <x v="1"/>
    <s v="네이버 브랜드검색"/>
    <x v="0"/>
    <x v="0"/>
    <x v="0"/>
    <m/>
    <m/>
    <n v="40000"/>
    <m/>
    <m/>
    <m/>
  </r>
  <r>
    <x v="191"/>
    <x v="0"/>
    <s v="네이버 브랜드검색"/>
    <x v="0"/>
    <x v="0"/>
    <x v="0"/>
    <m/>
    <m/>
    <n v="40000"/>
    <m/>
    <m/>
    <m/>
  </r>
  <r>
    <x v="192"/>
    <x v="2"/>
    <s v="네이버 브랜드검색"/>
    <x v="0"/>
    <x v="0"/>
    <x v="0"/>
    <m/>
    <m/>
    <n v="40000"/>
    <m/>
    <m/>
    <m/>
  </r>
  <r>
    <x v="193"/>
    <x v="5"/>
    <s v="네이버 브랜드검색"/>
    <x v="0"/>
    <x v="0"/>
    <x v="0"/>
    <m/>
    <m/>
    <n v="40000"/>
    <m/>
    <m/>
    <m/>
  </r>
  <r>
    <x v="194"/>
    <x v="6"/>
    <s v="네이버 브랜드검색"/>
    <x v="0"/>
    <x v="0"/>
    <x v="0"/>
    <m/>
    <m/>
    <n v="40000"/>
    <m/>
    <m/>
    <m/>
  </r>
  <r>
    <x v="195"/>
    <x v="3"/>
    <s v="네이버 브랜드검색"/>
    <x v="0"/>
    <x v="0"/>
    <x v="0"/>
    <m/>
    <m/>
    <n v="40000"/>
    <m/>
    <m/>
    <m/>
  </r>
  <r>
    <x v="196"/>
    <x v="4"/>
    <s v="네이버 브랜드검색"/>
    <x v="0"/>
    <x v="0"/>
    <x v="0"/>
    <m/>
    <m/>
    <n v="40000"/>
    <m/>
    <m/>
    <m/>
  </r>
  <r>
    <x v="197"/>
    <x v="1"/>
    <s v="네이버 브랜드검색"/>
    <x v="0"/>
    <x v="0"/>
    <x v="0"/>
    <m/>
    <m/>
    <n v="40000"/>
    <m/>
    <m/>
    <m/>
  </r>
  <r>
    <x v="198"/>
    <x v="0"/>
    <s v="네이버 브랜드검색"/>
    <x v="0"/>
    <x v="0"/>
    <x v="0"/>
    <m/>
    <m/>
    <n v="40000"/>
    <m/>
    <m/>
    <m/>
  </r>
  <r>
    <x v="199"/>
    <x v="2"/>
    <s v="네이버 브랜드검색"/>
    <x v="0"/>
    <x v="0"/>
    <x v="0"/>
    <m/>
    <m/>
    <n v="40000"/>
    <m/>
    <m/>
    <m/>
  </r>
  <r>
    <x v="200"/>
    <x v="5"/>
    <s v="네이버 브랜드검색"/>
    <x v="0"/>
    <x v="0"/>
    <x v="0"/>
    <m/>
    <m/>
    <n v="40000"/>
    <m/>
    <m/>
    <m/>
  </r>
  <r>
    <x v="201"/>
    <x v="6"/>
    <s v="네이버 브랜드검색"/>
    <x v="0"/>
    <x v="0"/>
    <x v="0"/>
    <m/>
    <m/>
    <n v="40000"/>
    <m/>
    <m/>
    <m/>
  </r>
  <r>
    <x v="202"/>
    <x v="3"/>
    <s v="네이버 브랜드검색"/>
    <x v="0"/>
    <x v="0"/>
    <x v="0"/>
    <m/>
    <m/>
    <n v="40000"/>
    <m/>
    <m/>
    <m/>
  </r>
  <r>
    <x v="203"/>
    <x v="4"/>
    <s v="네이버 브랜드검색"/>
    <x v="0"/>
    <x v="0"/>
    <x v="0"/>
    <m/>
    <m/>
    <n v="40000"/>
    <m/>
    <m/>
    <m/>
  </r>
  <r>
    <x v="204"/>
    <x v="1"/>
    <s v="네이버 브랜드검색"/>
    <x v="0"/>
    <x v="0"/>
    <x v="0"/>
    <m/>
    <m/>
    <n v="40000"/>
    <m/>
    <m/>
    <m/>
  </r>
  <r>
    <x v="205"/>
    <x v="0"/>
    <s v="네이버 브랜드검색"/>
    <x v="0"/>
    <x v="0"/>
    <x v="0"/>
    <m/>
    <m/>
    <n v="40000"/>
    <m/>
    <m/>
    <m/>
  </r>
  <r>
    <x v="206"/>
    <x v="2"/>
    <s v="네이버 브랜드검색"/>
    <x v="0"/>
    <x v="0"/>
    <x v="0"/>
    <m/>
    <m/>
    <n v="40000"/>
    <m/>
    <m/>
    <m/>
  </r>
  <r>
    <x v="207"/>
    <x v="5"/>
    <s v="네이버 브랜드검색"/>
    <x v="0"/>
    <x v="0"/>
    <x v="0"/>
    <m/>
    <m/>
    <n v="40000"/>
    <m/>
    <m/>
    <m/>
  </r>
  <r>
    <x v="208"/>
    <x v="6"/>
    <s v="네이버 브랜드검색"/>
    <x v="0"/>
    <x v="0"/>
    <x v="0"/>
    <m/>
    <m/>
    <n v="40000"/>
    <m/>
    <m/>
    <m/>
  </r>
  <r>
    <x v="209"/>
    <x v="3"/>
    <s v="네이버 브랜드검색"/>
    <x v="0"/>
    <x v="0"/>
    <x v="0"/>
    <m/>
    <m/>
    <n v="40000"/>
    <m/>
    <m/>
    <m/>
  </r>
  <r>
    <x v="210"/>
    <x v="4"/>
    <s v="네이버 브랜드검색"/>
    <x v="0"/>
    <x v="0"/>
    <x v="0"/>
    <m/>
    <m/>
    <n v="40000"/>
    <m/>
    <m/>
    <m/>
  </r>
  <r>
    <x v="211"/>
    <x v="1"/>
    <s v="네이버 브랜드검색"/>
    <x v="0"/>
    <x v="0"/>
    <x v="0"/>
    <m/>
    <m/>
    <n v="40000"/>
    <m/>
    <m/>
    <m/>
  </r>
  <r>
    <x v="212"/>
    <x v="0"/>
    <s v="네이버 브랜드검색"/>
    <x v="0"/>
    <x v="0"/>
    <x v="0"/>
    <m/>
    <m/>
    <n v="40000"/>
    <m/>
    <m/>
    <m/>
  </r>
  <r>
    <x v="188"/>
    <x v="3"/>
    <s v="카카오광고"/>
    <x v="0"/>
    <x v="0"/>
    <x v="0"/>
    <m/>
    <m/>
    <n v="6859.999999999999"/>
    <m/>
    <m/>
    <m/>
  </r>
  <r>
    <x v="189"/>
    <x v="4"/>
    <s v="카카오광고"/>
    <x v="0"/>
    <x v="0"/>
    <x v="0"/>
    <m/>
    <m/>
    <n v="7759.999999999999"/>
    <m/>
    <m/>
    <m/>
  </r>
  <r>
    <x v="190"/>
    <x v="1"/>
    <s v="카카오광고"/>
    <x v="0"/>
    <x v="0"/>
    <x v="0"/>
    <m/>
    <m/>
    <n v="7529.999999999999"/>
    <m/>
    <m/>
    <m/>
  </r>
  <r>
    <x v="191"/>
    <x v="0"/>
    <s v="카카오광고"/>
    <x v="0"/>
    <x v="0"/>
    <x v="0"/>
    <m/>
    <m/>
    <n v="10720"/>
    <m/>
    <m/>
    <m/>
  </r>
  <r>
    <x v="192"/>
    <x v="2"/>
    <s v="카카오광고"/>
    <x v="0"/>
    <x v="0"/>
    <x v="0"/>
    <m/>
    <m/>
    <n v="10150"/>
    <m/>
    <m/>
    <m/>
  </r>
  <r>
    <x v="193"/>
    <x v="5"/>
    <s v="카카오광고"/>
    <x v="0"/>
    <x v="0"/>
    <x v="0"/>
    <m/>
    <m/>
    <n v="10890"/>
    <m/>
    <m/>
    <m/>
  </r>
  <r>
    <x v="194"/>
    <x v="6"/>
    <s v="카카오광고"/>
    <x v="0"/>
    <x v="0"/>
    <x v="0"/>
    <m/>
    <m/>
    <n v="5659.999999999999"/>
    <m/>
    <m/>
    <m/>
  </r>
  <r>
    <x v="195"/>
    <x v="3"/>
    <s v="카카오광고"/>
    <x v="0"/>
    <x v="0"/>
    <x v="0"/>
    <m/>
    <m/>
    <n v="8320"/>
    <m/>
    <m/>
    <m/>
  </r>
  <r>
    <x v="196"/>
    <x v="4"/>
    <s v="카카오광고"/>
    <x v="0"/>
    <x v="0"/>
    <x v="0"/>
    <m/>
    <m/>
    <n v="9260"/>
    <m/>
    <m/>
    <m/>
  </r>
  <r>
    <x v="197"/>
    <x v="1"/>
    <s v="카카오광고"/>
    <x v="0"/>
    <x v="0"/>
    <x v="0"/>
    <m/>
    <m/>
    <n v="6989.999999999999"/>
    <m/>
    <m/>
    <m/>
  </r>
  <r>
    <x v="198"/>
    <x v="0"/>
    <s v="카카오광고"/>
    <x v="0"/>
    <x v="0"/>
    <x v="0"/>
    <m/>
    <m/>
    <n v="5879.999999999999"/>
    <m/>
    <m/>
    <m/>
  </r>
  <r>
    <x v="199"/>
    <x v="2"/>
    <s v="카카오광고"/>
    <x v="0"/>
    <x v="0"/>
    <x v="0"/>
    <m/>
    <m/>
    <n v="16930"/>
    <m/>
    <m/>
    <m/>
  </r>
  <r>
    <x v="200"/>
    <x v="5"/>
    <s v="카카오광고"/>
    <x v="0"/>
    <x v="0"/>
    <x v="0"/>
    <m/>
    <m/>
    <n v="6789.999999999999"/>
    <m/>
    <m/>
    <m/>
  </r>
  <r>
    <x v="201"/>
    <x v="6"/>
    <s v="카카오광고"/>
    <x v="0"/>
    <x v="0"/>
    <x v="0"/>
    <m/>
    <m/>
    <n v="13110"/>
    <m/>
    <m/>
    <m/>
  </r>
  <r>
    <x v="202"/>
    <x v="3"/>
    <s v="카카오광고"/>
    <x v="0"/>
    <x v="0"/>
    <x v="0"/>
    <m/>
    <m/>
    <n v="8570"/>
    <m/>
    <m/>
    <m/>
  </r>
  <r>
    <x v="203"/>
    <x v="4"/>
    <s v="카카오광고"/>
    <x v="0"/>
    <x v="0"/>
    <x v="0"/>
    <m/>
    <m/>
    <n v="10830"/>
    <m/>
    <m/>
    <m/>
  </r>
  <r>
    <x v="205"/>
    <x v="0"/>
    <s v="카카오광고"/>
    <x v="0"/>
    <x v="0"/>
    <x v="0"/>
    <m/>
    <m/>
    <n v="12590"/>
    <m/>
    <m/>
    <m/>
  </r>
  <r>
    <x v="206"/>
    <x v="2"/>
    <s v="카카오광고"/>
    <x v="0"/>
    <x v="0"/>
    <x v="0"/>
    <m/>
    <m/>
    <n v="12960"/>
    <m/>
    <m/>
    <m/>
  </r>
  <r>
    <x v="207"/>
    <x v="5"/>
    <s v="카카오광고"/>
    <x v="0"/>
    <x v="0"/>
    <x v="0"/>
    <m/>
    <m/>
    <n v="12310"/>
    <m/>
    <m/>
    <m/>
  </r>
  <r>
    <x v="208"/>
    <x v="6"/>
    <s v="카카오광고"/>
    <x v="0"/>
    <x v="0"/>
    <x v="0"/>
    <m/>
    <m/>
    <n v="11640"/>
    <m/>
    <m/>
    <m/>
  </r>
  <r>
    <x v="209"/>
    <x v="3"/>
    <s v="카카오광고"/>
    <x v="0"/>
    <x v="0"/>
    <x v="0"/>
    <m/>
    <m/>
    <n v="13150"/>
    <m/>
    <m/>
    <m/>
  </r>
  <r>
    <x v="210"/>
    <x v="4"/>
    <s v="카카오광고"/>
    <x v="0"/>
    <x v="0"/>
    <x v="0"/>
    <m/>
    <m/>
    <n v="13320"/>
    <m/>
    <m/>
    <m/>
  </r>
  <r>
    <x v="211"/>
    <x v="1"/>
    <s v="카카오광고"/>
    <x v="0"/>
    <x v="0"/>
    <x v="0"/>
    <m/>
    <m/>
    <n v="4450"/>
    <m/>
    <m/>
    <m/>
  </r>
  <r>
    <x v="212"/>
    <x v="0"/>
    <s v="카카오광고"/>
    <x v="0"/>
    <x v="0"/>
    <x v="0"/>
    <m/>
    <m/>
    <n v="4320"/>
    <m/>
    <m/>
    <m/>
  </r>
  <r>
    <x v="188"/>
    <x v="3"/>
    <s v="네이버 GFA"/>
    <x v="0"/>
    <x v="0"/>
    <x v="0"/>
    <m/>
    <m/>
    <n v="428873.6363636364"/>
    <m/>
    <m/>
    <m/>
  </r>
  <r>
    <x v="189"/>
    <x v="4"/>
    <s v="네이버 GFA"/>
    <x v="0"/>
    <x v="0"/>
    <x v="0"/>
    <m/>
    <m/>
    <n v="494276.3636363636"/>
    <m/>
    <m/>
    <m/>
  </r>
  <r>
    <x v="190"/>
    <x v="1"/>
    <s v="네이버 GFA"/>
    <x v="0"/>
    <x v="0"/>
    <x v="0"/>
    <m/>
    <m/>
    <n v="372426.3636363636"/>
    <m/>
    <m/>
    <m/>
  </r>
  <r>
    <x v="191"/>
    <x v="0"/>
    <s v="네이버 GFA"/>
    <x v="0"/>
    <x v="0"/>
    <x v="0"/>
    <m/>
    <m/>
    <n v="312596.3636363636"/>
    <m/>
    <m/>
    <m/>
  </r>
  <r>
    <x v="192"/>
    <x v="2"/>
    <s v="네이버 GFA"/>
    <x v="0"/>
    <x v="0"/>
    <x v="0"/>
    <m/>
    <m/>
    <n v="454718.1818181818"/>
    <m/>
    <m/>
    <m/>
  </r>
  <r>
    <x v="195"/>
    <x v="3"/>
    <s v="네이버 GFA"/>
    <x v="0"/>
    <x v="0"/>
    <x v="0"/>
    <m/>
    <m/>
    <n v="528575.4545454545"/>
    <m/>
    <m/>
    <m/>
  </r>
  <r>
    <x v="196"/>
    <x v="4"/>
    <s v="네이버 GFA"/>
    <x v="0"/>
    <x v="0"/>
    <x v="0"/>
    <m/>
    <m/>
    <n v="534620"/>
    <m/>
    <m/>
    <m/>
  </r>
  <r>
    <x v="198"/>
    <x v="0"/>
    <s v="네이버 GFA"/>
    <x v="0"/>
    <x v="0"/>
    <x v="0"/>
    <m/>
    <m/>
    <n v="178296.3636363636"/>
    <m/>
    <m/>
    <m/>
  </r>
  <r>
    <x v="199"/>
    <x v="2"/>
    <s v="네이버 GFA"/>
    <x v="0"/>
    <x v="0"/>
    <x v="0"/>
    <m/>
    <m/>
    <n v="315627.2727272727"/>
    <m/>
    <m/>
    <m/>
  </r>
  <r>
    <x v="202"/>
    <x v="3"/>
    <s v="네이버 GFA"/>
    <x v="0"/>
    <x v="0"/>
    <x v="0"/>
    <m/>
    <m/>
    <n v="225719.0909090909"/>
    <m/>
    <m/>
    <m/>
  </r>
  <r>
    <x v="203"/>
    <x v="4"/>
    <s v="네이버 GFA"/>
    <x v="0"/>
    <x v="0"/>
    <x v="0"/>
    <m/>
    <m/>
    <n v="202246.3636363636"/>
    <m/>
    <m/>
    <m/>
  </r>
  <r>
    <x v="204"/>
    <x v="1"/>
    <s v="네이버 GFA"/>
    <x v="0"/>
    <x v="0"/>
    <x v="0"/>
    <m/>
    <m/>
    <n v="90146.36363636363"/>
    <m/>
    <m/>
    <m/>
  </r>
  <r>
    <x v="205"/>
    <x v="0"/>
    <s v="네이버 GFA"/>
    <x v="0"/>
    <x v="0"/>
    <x v="0"/>
    <m/>
    <m/>
    <n v="96320.90909090909"/>
    <m/>
    <m/>
    <m/>
  </r>
  <r>
    <x v="206"/>
    <x v="2"/>
    <s v="네이버 GFA"/>
    <x v="0"/>
    <x v="0"/>
    <x v="0"/>
    <m/>
    <m/>
    <n v="136253.6363636364"/>
    <m/>
    <m/>
    <m/>
  </r>
  <r>
    <x v="207"/>
    <x v="5"/>
    <s v="네이버 GFA"/>
    <x v="0"/>
    <x v="0"/>
    <x v="0"/>
    <m/>
    <m/>
    <n v="146149.0909090909"/>
    <m/>
    <m/>
    <m/>
  </r>
  <r>
    <x v="208"/>
    <x v="6"/>
    <s v="네이버 GFA"/>
    <x v="0"/>
    <x v="0"/>
    <x v="0"/>
    <m/>
    <m/>
    <n v="139627.2727272727"/>
    <m/>
    <m/>
    <m/>
  </r>
  <r>
    <x v="209"/>
    <x v="3"/>
    <s v="네이버 GFA"/>
    <x v="0"/>
    <x v="0"/>
    <x v="0"/>
    <m/>
    <m/>
    <n v="134183.6363636364"/>
    <m/>
    <m/>
    <m/>
  </r>
  <r>
    <x v="210"/>
    <x v="4"/>
    <s v="네이버 GFA"/>
    <x v="0"/>
    <x v="0"/>
    <x v="0"/>
    <m/>
    <m/>
    <n v="157556.3636363636"/>
    <m/>
    <m/>
    <m/>
  </r>
  <r>
    <x v="211"/>
    <x v="1"/>
    <s v="네이버 GFA"/>
    <x v="0"/>
    <x v="0"/>
    <x v="0"/>
    <m/>
    <m/>
    <n v="332770"/>
    <m/>
    <m/>
    <m/>
  </r>
  <r>
    <x v="212"/>
    <x v="0"/>
    <s v="네이버 GFA"/>
    <x v="0"/>
    <x v="0"/>
    <x v="0"/>
    <m/>
    <m/>
    <n v="253.6363636363636"/>
    <m/>
    <m/>
    <m/>
  </r>
  <r>
    <x v="195"/>
    <x v="3"/>
    <s v="카카오톡 메시지"/>
    <x v="5"/>
    <x v="0"/>
    <x v="0"/>
    <m/>
    <m/>
    <n v="153630"/>
    <m/>
    <m/>
    <m/>
  </r>
  <r>
    <x v="196"/>
    <x v="4"/>
    <s v="카카오톡 메시지"/>
    <x v="5"/>
    <x v="0"/>
    <x v="0"/>
    <m/>
    <m/>
    <n v="152940"/>
    <m/>
    <m/>
    <m/>
  </r>
  <r>
    <x v="199"/>
    <x v="2"/>
    <s v="기획사이다"/>
    <x v="0"/>
    <x v="0"/>
    <x v="0"/>
    <m/>
    <m/>
    <n v="6699999.999999999"/>
    <m/>
    <m/>
    <m/>
  </r>
  <r>
    <x v="213"/>
    <x v="2"/>
    <s v="네이버 쇼핑검색"/>
    <x v="0"/>
    <x v="0"/>
    <x v="0"/>
    <m/>
    <m/>
    <n v="32470"/>
    <m/>
    <m/>
    <m/>
  </r>
  <r>
    <x v="214"/>
    <x v="5"/>
    <s v="네이버 쇼핑검색"/>
    <x v="0"/>
    <x v="0"/>
    <x v="0"/>
    <m/>
    <m/>
    <n v="30520"/>
    <m/>
    <m/>
    <m/>
  </r>
  <r>
    <x v="215"/>
    <x v="6"/>
    <s v="네이버 쇼핑검색"/>
    <x v="0"/>
    <x v="0"/>
    <x v="0"/>
    <m/>
    <m/>
    <n v="32090"/>
    <m/>
    <m/>
    <m/>
  </r>
  <r>
    <x v="216"/>
    <x v="3"/>
    <s v="네이버 쇼핑검색"/>
    <x v="0"/>
    <x v="0"/>
    <x v="0"/>
    <m/>
    <m/>
    <n v="25450"/>
    <m/>
    <m/>
    <m/>
  </r>
  <r>
    <x v="217"/>
    <x v="4"/>
    <s v="네이버 쇼핑검색"/>
    <x v="0"/>
    <x v="0"/>
    <x v="0"/>
    <m/>
    <m/>
    <n v="28650"/>
    <m/>
    <m/>
    <m/>
  </r>
  <r>
    <x v="218"/>
    <x v="1"/>
    <s v="네이버 쇼핑검색"/>
    <x v="0"/>
    <x v="0"/>
    <x v="0"/>
    <m/>
    <m/>
    <n v="31470"/>
    <m/>
    <m/>
    <m/>
  </r>
  <r>
    <x v="219"/>
    <x v="0"/>
    <s v="네이버 쇼핑검색"/>
    <x v="0"/>
    <x v="0"/>
    <x v="0"/>
    <m/>
    <m/>
    <n v="44090"/>
    <m/>
    <m/>
    <m/>
  </r>
  <r>
    <x v="220"/>
    <x v="2"/>
    <s v="네이버 쇼핑검색"/>
    <x v="0"/>
    <x v="0"/>
    <x v="0"/>
    <m/>
    <m/>
    <n v="53829.99999999999"/>
    <m/>
    <m/>
    <m/>
  </r>
  <r>
    <x v="221"/>
    <x v="5"/>
    <s v="네이버 쇼핑검색"/>
    <x v="0"/>
    <x v="0"/>
    <x v="0"/>
    <m/>
    <m/>
    <n v="34860"/>
    <m/>
    <m/>
    <m/>
  </r>
  <r>
    <x v="222"/>
    <x v="6"/>
    <s v="네이버 쇼핑검색"/>
    <x v="0"/>
    <x v="0"/>
    <x v="0"/>
    <m/>
    <m/>
    <n v="35680"/>
    <m/>
    <m/>
    <m/>
  </r>
  <r>
    <x v="223"/>
    <x v="3"/>
    <s v="네이버 쇼핑검색"/>
    <x v="0"/>
    <x v="0"/>
    <x v="0"/>
    <m/>
    <m/>
    <n v="43660"/>
    <m/>
    <m/>
    <m/>
  </r>
  <r>
    <x v="224"/>
    <x v="4"/>
    <s v="네이버 쇼핑검색"/>
    <x v="0"/>
    <x v="0"/>
    <x v="0"/>
    <m/>
    <m/>
    <n v="29390"/>
    <m/>
    <m/>
    <m/>
  </r>
  <r>
    <x v="225"/>
    <x v="1"/>
    <s v="네이버 쇼핑검색"/>
    <x v="0"/>
    <x v="0"/>
    <x v="0"/>
    <m/>
    <m/>
    <n v="31880"/>
    <m/>
    <m/>
    <m/>
  </r>
  <r>
    <x v="226"/>
    <x v="0"/>
    <s v="네이버 쇼핑검색"/>
    <x v="0"/>
    <x v="0"/>
    <x v="0"/>
    <m/>
    <m/>
    <n v="26640"/>
    <m/>
    <m/>
    <m/>
  </r>
  <r>
    <x v="227"/>
    <x v="2"/>
    <s v="네이버 쇼핑검색"/>
    <x v="0"/>
    <x v="0"/>
    <x v="0"/>
    <m/>
    <m/>
    <n v="25230"/>
    <m/>
    <m/>
    <m/>
  </r>
  <r>
    <x v="228"/>
    <x v="5"/>
    <s v="네이버 쇼핑검색"/>
    <x v="0"/>
    <x v="0"/>
    <x v="0"/>
    <m/>
    <m/>
    <n v="27420"/>
    <m/>
    <m/>
    <m/>
  </r>
  <r>
    <x v="229"/>
    <x v="6"/>
    <s v="네이버 쇼핑검색"/>
    <x v="0"/>
    <x v="0"/>
    <x v="0"/>
    <m/>
    <m/>
    <n v="26640"/>
    <m/>
    <m/>
    <m/>
  </r>
  <r>
    <x v="230"/>
    <x v="3"/>
    <s v="네이버 쇼핑검색"/>
    <x v="0"/>
    <x v="0"/>
    <x v="0"/>
    <m/>
    <m/>
    <n v="54949.99999999999"/>
    <m/>
    <m/>
    <m/>
  </r>
  <r>
    <x v="231"/>
    <x v="4"/>
    <s v="네이버 쇼핑검색"/>
    <x v="0"/>
    <x v="0"/>
    <x v="0"/>
    <m/>
    <m/>
    <n v="47029.99999999999"/>
    <m/>
    <m/>
    <m/>
  </r>
  <r>
    <x v="232"/>
    <x v="1"/>
    <s v="네이버 쇼핑검색"/>
    <x v="0"/>
    <x v="0"/>
    <x v="0"/>
    <m/>
    <m/>
    <n v="37110"/>
    <m/>
    <m/>
    <m/>
  </r>
  <r>
    <x v="233"/>
    <x v="0"/>
    <s v="네이버 쇼핑검색"/>
    <x v="0"/>
    <x v="0"/>
    <x v="0"/>
    <m/>
    <m/>
    <n v="28530"/>
    <m/>
    <m/>
    <m/>
  </r>
  <r>
    <x v="234"/>
    <x v="2"/>
    <s v="네이버 쇼핑검색"/>
    <x v="0"/>
    <x v="0"/>
    <x v="0"/>
    <m/>
    <m/>
    <n v="20300"/>
    <m/>
    <m/>
    <m/>
  </r>
  <r>
    <x v="235"/>
    <x v="5"/>
    <s v="네이버 쇼핑검색"/>
    <x v="0"/>
    <x v="0"/>
    <x v="0"/>
    <m/>
    <m/>
    <n v="20990"/>
    <m/>
    <m/>
    <m/>
  </r>
  <r>
    <x v="236"/>
    <x v="6"/>
    <s v="네이버 쇼핑검색"/>
    <x v="0"/>
    <x v="0"/>
    <x v="0"/>
    <m/>
    <m/>
    <n v="29750"/>
    <m/>
    <m/>
    <m/>
  </r>
  <r>
    <x v="237"/>
    <x v="3"/>
    <s v="네이버 쇼핑검색"/>
    <x v="0"/>
    <x v="0"/>
    <x v="0"/>
    <m/>
    <m/>
    <n v="48819.99999999999"/>
    <m/>
    <m/>
    <m/>
  </r>
  <r>
    <x v="238"/>
    <x v="4"/>
    <s v="네이버 쇼핑검색"/>
    <x v="0"/>
    <x v="0"/>
    <x v="0"/>
    <m/>
    <m/>
    <n v="48889.99999999999"/>
    <m/>
    <m/>
    <m/>
  </r>
  <r>
    <x v="239"/>
    <x v="1"/>
    <s v="네이버 쇼핑검색"/>
    <x v="0"/>
    <x v="0"/>
    <x v="0"/>
    <m/>
    <m/>
    <n v="42540"/>
    <m/>
    <m/>
    <m/>
  </r>
  <r>
    <x v="240"/>
    <x v="0"/>
    <s v="네이버 쇼핑검색"/>
    <x v="0"/>
    <x v="0"/>
    <x v="0"/>
    <m/>
    <m/>
    <n v="34260"/>
    <m/>
    <m/>
    <m/>
  </r>
  <r>
    <x v="241"/>
    <x v="2"/>
    <s v="네이버 쇼핑검색"/>
    <x v="0"/>
    <x v="0"/>
    <x v="0"/>
    <m/>
    <m/>
    <n v="33500"/>
    <m/>
    <m/>
    <m/>
  </r>
  <r>
    <x v="242"/>
    <x v="5"/>
    <s v="네이버 쇼핑검색"/>
    <x v="0"/>
    <x v="0"/>
    <x v="0"/>
    <m/>
    <m/>
    <n v="36510"/>
    <m/>
    <m/>
    <m/>
  </r>
  <r>
    <x v="243"/>
    <x v="6"/>
    <s v="네이버 쇼핑검색"/>
    <x v="0"/>
    <x v="0"/>
    <x v="0"/>
    <m/>
    <m/>
    <n v="43510"/>
    <m/>
    <m/>
    <m/>
  </r>
  <r>
    <x v="213"/>
    <x v="2"/>
    <s v="네이버 브랜드검색"/>
    <x v="0"/>
    <x v="0"/>
    <x v="0"/>
    <m/>
    <m/>
    <n v="40000"/>
    <m/>
    <m/>
    <m/>
  </r>
  <r>
    <x v="214"/>
    <x v="5"/>
    <s v="네이버 브랜드검색"/>
    <x v="0"/>
    <x v="0"/>
    <x v="0"/>
    <m/>
    <m/>
    <n v="40000"/>
    <m/>
    <m/>
    <m/>
  </r>
  <r>
    <x v="215"/>
    <x v="6"/>
    <s v="네이버 브랜드검색"/>
    <x v="0"/>
    <x v="0"/>
    <x v="0"/>
    <m/>
    <m/>
    <n v="40000"/>
    <m/>
    <m/>
    <m/>
  </r>
  <r>
    <x v="216"/>
    <x v="3"/>
    <s v="네이버 브랜드검색"/>
    <x v="0"/>
    <x v="0"/>
    <x v="0"/>
    <m/>
    <m/>
    <n v="40000"/>
    <m/>
    <m/>
    <m/>
  </r>
  <r>
    <x v="217"/>
    <x v="4"/>
    <s v="네이버 브랜드검색"/>
    <x v="0"/>
    <x v="0"/>
    <x v="0"/>
    <m/>
    <m/>
    <n v="65000"/>
    <m/>
    <m/>
    <m/>
  </r>
  <r>
    <x v="218"/>
    <x v="1"/>
    <s v="네이버 브랜드검색"/>
    <x v="0"/>
    <x v="0"/>
    <x v="0"/>
    <m/>
    <m/>
    <n v="65000"/>
    <m/>
    <m/>
    <m/>
  </r>
  <r>
    <x v="219"/>
    <x v="0"/>
    <s v="네이버 브랜드검색"/>
    <x v="0"/>
    <x v="0"/>
    <x v="0"/>
    <m/>
    <m/>
    <n v="65000"/>
    <m/>
    <m/>
    <m/>
  </r>
  <r>
    <x v="220"/>
    <x v="2"/>
    <s v="네이버 브랜드검색"/>
    <x v="0"/>
    <x v="0"/>
    <x v="0"/>
    <m/>
    <m/>
    <n v="65000"/>
    <m/>
    <m/>
    <m/>
  </r>
  <r>
    <x v="221"/>
    <x v="5"/>
    <s v="네이버 브랜드검색"/>
    <x v="0"/>
    <x v="0"/>
    <x v="0"/>
    <m/>
    <m/>
    <n v="65000"/>
    <m/>
    <m/>
    <m/>
  </r>
  <r>
    <x v="222"/>
    <x v="6"/>
    <s v="네이버 브랜드검색"/>
    <x v="0"/>
    <x v="0"/>
    <x v="0"/>
    <m/>
    <m/>
    <n v="65000"/>
    <m/>
    <m/>
    <m/>
  </r>
  <r>
    <x v="223"/>
    <x v="3"/>
    <s v="네이버 브랜드검색"/>
    <x v="0"/>
    <x v="0"/>
    <x v="0"/>
    <m/>
    <m/>
    <n v="65000"/>
    <m/>
    <m/>
    <m/>
  </r>
  <r>
    <x v="224"/>
    <x v="4"/>
    <s v="네이버 브랜드검색"/>
    <x v="0"/>
    <x v="0"/>
    <x v="0"/>
    <m/>
    <m/>
    <n v="65000"/>
    <m/>
    <m/>
    <m/>
  </r>
  <r>
    <x v="225"/>
    <x v="1"/>
    <s v="네이버 브랜드검색"/>
    <x v="0"/>
    <x v="0"/>
    <x v="0"/>
    <m/>
    <m/>
    <n v="65000"/>
    <m/>
    <m/>
    <m/>
  </r>
  <r>
    <x v="226"/>
    <x v="0"/>
    <s v="네이버 브랜드검색"/>
    <x v="0"/>
    <x v="0"/>
    <x v="0"/>
    <m/>
    <m/>
    <n v="65000"/>
    <m/>
    <m/>
    <m/>
  </r>
  <r>
    <x v="227"/>
    <x v="2"/>
    <s v="네이버 브랜드검색"/>
    <x v="0"/>
    <x v="0"/>
    <x v="0"/>
    <m/>
    <m/>
    <n v="65000"/>
    <m/>
    <m/>
    <m/>
  </r>
  <r>
    <x v="228"/>
    <x v="5"/>
    <s v="네이버 브랜드검색"/>
    <x v="0"/>
    <x v="0"/>
    <x v="0"/>
    <m/>
    <m/>
    <n v="65000"/>
    <m/>
    <m/>
    <m/>
  </r>
  <r>
    <x v="229"/>
    <x v="6"/>
    <s v="네이버 브랜드검색"/>
    <x v="0"/>
    <x v="0"/>
    <x v="0"/>
    <m/>
    <m/>
    <n v="65000"/>
    <m/>
    <m/>
    <m/>
  </r>
  <r>
    <x v="230"/>
    <x v="3"/>
    <s v="네이버 브랜드검색"/>
    <x v="0"/>
    <x v="0"/>
    <x v="0"/>
    <m/>
    <m/>
    <n v="65000"/>
    <m/>
    <m/>
    <m/>
  </r>
  <r>
    <x v="231"/>
    <x v="4"/>
    <s v="네이버 브랜드검색"/>
    <x v="0"/>
    <x v="0"/>
    <x v="0"/>
    <m/>
    <m/>
    <n v="65000"/>
    <m/>
    <m/>
    <m/>
  </r>
  <r>
    <x v="232"/>
    <x v="1"/>
    <s v="네이버 브랜드검색"/>
    <x v="0"/>
    <x v="0"/>
    <x v="0"/>
    <m/>
    <m/>
    <n v="65000"/>
    <m/>
    <m/>
    <m/>
  </r>
  <r>
    <x v="233"/>
    <x v="0"/>
    <s v="네이버 브랜드검색"/>
    <x v="0"/>
    <x v="0"/>
    <x v="0"/>
    <m/>
    <m/>
    <n v="65000"/>
    <m/>
    <m/>
    <m/>
  </r>
  <r>
    <x v="234"/>
    <x v="2"/>
    <s v="네이버 브랜드검색"/>
    <x v="0"/>
    <x v="0"/>
    <x v="0"/>
    <m/>
    <m/>
    <n v="65000"/>
    <m/>
    <m/>
    <m/>
  </r>
  <r>
    <x v="235"/>
    <x v="5"/>
    <s v="네이버 브랜드검색"/>
    <x v="0"/>
    <x v="0"/>
    <x v="0"/>
    <m/>
    <m/>
    <n v="65000"/>
    <m/>
    <m/>
    <m/>
  </r>
  <r>
    <x v="236"/>
    <x v="6"/>
    <s v="네이버 브랜드검색"/>
    <x v="0"/>
    <x v="0"/>
    <x v="0"/>
    <m/>
    <m/>
    <n v="65000"/>
    <m/>
    <m/>
    <m/>
  </r>
  <r>
    <x v="237"/>
    <x v="3"/>
    <s v="네이버 브랜드검색"/>
    <x v="0"/>
    <x v="0"/>
    <x v="0"/>
    <m/>
    <m/>
    <n v="65000"/>
    <m/>
    <m/>
    <m/>
  </r>
  <r>
    <x v="238"/>
    <x v="4"/>
    <s v="네이버 브랜드검색"/>
    <x v="0"/>
    <x v="0"/>
    <x v="0"/>
    <m/>
    <m/>
    <n v="65000"/>
    <m/>
    <m/>
    <m/>
  </r>
  <r>
    <x v="239"/>
    <x v="1"/>
    <s v="네이버 브랜드검색"/>
    <x v="0"/>
    <x v="0"/>
    <x v="0"/>
    <m/>
    <m/>
    <n v="65000"/>
    <m/>
    <m/>
    <m/>
  </r>
  <r>
    <x v="240"/>
    <x v="0"/>
    <s v="네이버 브랜드검색"/>
    <x v="0"/>
    <x v="0"/>
    <x v="0"/>
    <m/>
    <m/>
    <n v="65000"/>
    <m/>
    <m/>
    <m/>
  </r>
  <r>
    <x v="241"/>
    <x v="2"/>
    <s v="네이버 브랜드검색"/>
    <x v="0"/>
    <x v="0"/>
    <x v="0"/>
    <m/>
    <m/>
    <n v="120000"/>
    <m/>
    <m/>
    <m/>
  </r>
  <r>
    <x v="242"/>
    <x v="5"/>
    <s v="네이버 브랜드검색"/>
    <x v="0"/>
    <x v="0"/>
    <x v="0"/>
    <m/>
    <m/>
    <n v="120000"/>
    <m/>
    <m/>
    <m/>
  </r>
  <r>
    <x v="243"/>
    <x v="6"/>
    <s v="네이버 브랜드검색"/>
    <x v="0"/>
    <x v="0"/>
    <x v="0"/>
    <m/>
    <m/>
    <n v="120000"/>
    <m/>
    <m/>
    <m/>
  </r>
  <r>
    <x v="213"/>
    <x v="2"/>
    <s v="페이스북/인스타그램"/>
    <x v="0"/>
    <x v="0"/>
    <x v="0"/>
    <m/>
    <m/>
    <n v="845384"/>
    <m/>
    <m/>
    <m/>
  </r>
  <r>
    <x v="214"/>
    <x v="5"/>
    <s v="페이스북/인스타그램"/>
    <x v="0"/>
    <x v="0"/>
    <x v="0"/>
    <m/>
    <m/>
    <n v="856413"/>
    <m/>
    <m/>
    <m/>
  </r>
  <r>
    <x v="215"/>
    <x v="6"/>
    <s v="페이스북/인스타그램"/>
    <x v="0"/>
    <x v="0"/>
    <x v="0"/>
    <m/>
    <m/>
    <n v="830640"/>
    <m/>
    <m/>
    <m/>
  </r>
  <r>
    <x v="216"/>
    <x v="3"/>
    <s v="페이스북/인스타그램"/>
    <x v="0"/>
    <x v="0"/>
    <x v="0"/>
    <m/>
    <m/>
    <n v="1078378"/>
    <m/>
    <m/>
    <m/>
  </r>
  <r>
    <x v="217"/>
    <x v="4"/>
    <s v="페이스북/인스타그램"/>
    <x v="0"/>
    <x v="0"/>
    <x v="0"/>
    <m/>
    <m/>
    <n v="1218327"/>
    <m/>
    <m/>
    <m/>
  </r>
  <r>
    <x v="218"/>
    <x v="1"/>
    <s v="페이스북/인스타그램"/>
    <x v="0"/>
    <x v="0"/>
    <x v="0"/>
    <m/>
    <m/>
    <n v="1208655"/>
    <m/>
    <m/>
    <m/>
  </r>
  <r>
    <x v="219"/>
    <x v="0"/>
    <s v="페이스북/인스타그램"/>
    <x v="0"/>
    <x v="0"/>
    <x v="0"/>
    <m/>
    <m/>
    <n v="1427473"/>
    <m/>
    <m/>
    <m/>
  </r>
  <r>
    <x v="220"/>
    <x v="2"/>
    <s v="페이스북/인스타그램"/>
    <x v="0"/>
    <x v="0"/>
    <x v="0"/>
    <m/>
    <m/>
    <n v="1081225"/>
    <m/>
    <m/>
    <m/>
  </r>
  <r>
    <x v="221"/>
    <x v="5"/>
    <s v="페이스북/인스타그램"/>
    <x v="0"/>
    <x v="0"/>
    <x v="0"/>
    <m/>
    <m/>
    <n v="959003"/>
    <m/>
    <m/>
    <m/>
  </r>
  <r>
    <x v="222"/>
    <x v="6"/>
    <s v="페이스북/인스타그램"/>
    <x v="0"/>
    <x v="0"/>
    <x v="0"/>
    <m/>
    <m/>
    <n v="982497"/>
    <m/>
    <m/>
    <m/>
  </r>
  <r>
    <x v="223"/>
    <x v="3"/>
    <s v="페이스북/인스타그램"/>
    <x v="0"/>
    <x v="0"/>
    <x v="0"/>
    <m/>
    <m/>
    <n v="1143378"/>
    <m/>
    <m/>
    <m/>
  </r>
  <r>
    <x v="224"/>
    <x v="4"/>
    <s v="페이스북/인스타그램"/>
    <x v="0"/>
    <x v="0"/>
    <x v="0"/>
    <m/>
    <m/>
    <n v="1647564"/>
    <m/>
    <m/>
    <m/>
  </r>
  <r>
    <x v="225"/>
    <x v="1"/>
    <s v="페이스북/인스타그램"/>
    <x v="0"/>
    <x v="0"/>
    <x v="0"/>
    <m/>
    <m/>
    <n v="1773703"/>
    <m/>
    <m/>
    <m/>
  </r>
  <r>
    <x v="226"/>
    <x v="0"/>
    <s v="페이스북/인스타그램"/>
    <x v="0"/>
    <x v="0"/>
    <x v="0"/>
    <m/>
    <m/>
    <n v="1834312"/>
    <m/>
    <m/>
    <m/>
  </r>
  <r>
    <x v="227"/>
    <x v="2"/>
    <s v="페이스북/인스타그램"/>
    <x v="0"/>
    <x v="0"/>
    <x v="0"/>
    <m/>
    <m/>
    <n v="1793861"/>
    <m/>
    <m/>
    <m/>
  </r>
  <r>
    <x v="228"/>
    <x v="5"/>
    <s v="페이스북/인스타그램"/>
    <x v="0"/>
    <x v="0"/>
    <x v="0"/>
    <m/>
    <m/>
    <n v="1820383"/>
    <m/>
    <m/>
    <m/>
  </r>
  <r>
    <x v="229"/>
    <x v="6"/>
    <s v="페이스북/인스타그램"/>
    <x v="0"/>
    <x v="0"/>
    <x v="0"/>
    <m/>
    <m/>
    <n v="1734431"/>
    <m/>
    <m/>
    <m/>
  </r>
  <r>
    <x v="230"/>
    <x v="3"/>
    <s v="페이스북/인스타그램"/>
    <x v="0"/>
    <x v="0"/>
    <x v="0"/>
    <m/>
    <m/>
    <n v="1534702"/>
    <m/>
    <m/>
    <m/>
  </r>
  <r>
    <x v="231"/>
    <x v="4"/>
    <s v="페이스북/인스타그램"/>
    <x v="0"/>
    <x v="0"/>
    <x v="0"/>
    <m/>
    <m/>
    <n v="1163561"/>
    <m/>
    <m/>
    <m/>
  </r>
  <r>
    <x v="232"/>
    <x v="1"/>
    <s v="페이스북/인스타그램"/>
    <x v="0"/>
    <x v="0"/>
    <x v="0"/>
    <m/>
    <m/>
    <n v="943347"/>
    <m/>
    <m/>
    <m/>
  </r>
  <r>
    <x v="233"/>
    <x v="0"/>
    <s v="페이스북/인스타그램"/>
    <x v="0"/>
    <x v="0"/>
    <x v="0"/>
    <m/>
    <m/>
    <n v="922300"/>
    <m/>
    <m/>
    <m/>
  </r>
  <r>
    <x v="234"/>
    <x v="2"/>
    <s v="페이스북/인스타그램"/>
    <x v="0"/>
    <x v="0"/>
    <x v="0"/>
    <m/>
    <m/>
    <n v="914938"/>
    <m/>
    <m/>
    <m/>
  </r>
  <r>
    <x v="235"/>
    <x v="5"/>
    <s v="페이스북/인스타그램"/>
    <x v="0"/>
    <x v="0"/>
    <x v="0"/>
    <m/>
    <m/>
    <n v="986710"/>
    <m/>
    <m/>
    <m/>
  </r>
  <r>
    <x v="236"/>
    <x v="6"/>
    <s v="페이스북/인스타그램"/>
    <x v="0"/>
    <x v="0"/>
    <x v="0"/>
    <m/>
    <m/>
    <n v="932160"/>
    <m/>
    <m/>
    <m/>
  </r>
  <r>
    <x v="237"/>
    <x v="3"/>
    <s v="페이스북/인스타그램"/>
    <x v="0"/>
    <x v="0"/>
    <x v="0"/>
    <m/>
    <m/>
    <n v="914415"/>
    <m/>
    <m/>
    <m/>
  </r>
  <r>
    <x v="238"/>
    <x v="4"/>
    <s v="페이스북/인스타그램"/>
    <x v="0"/>
    <x v="0"/>
    <x v="0"/>
    <m/>
    <m/>
    <n v="1036184"/>
    <m/>
    <m/>
    <m/>
  </r>
  <r>
    <x v="239"/>
    <x v="1"/>
    <s v="페이스북/인스타그램"/>
    <x v="0"/>
    <x v="0"/>
    <x v="0"/>
    <m/>
    <m/>
    <n v="1397067"/>
    <m/>
    <m/>
    <m/>
  </r>
  <r>
    <x v="240"/>
    <x v="0"/>
    <s v="페이스북/인스타그램"/>
    <x v="0"/>
    <x v="0"/>
    <x v="0"/>
    <m/>
    <m/>
    <n v="1270208"/>
    <m/>
    <m/>
    <m/>
  </r>
  <r>
    <x v="241"/>
    <x v="2"/>
    <s v="페이스북/인스타그램"/>
    <x v="0"/>
    <x v="0"/>
    <x v="0"/>
    <m/>
    <m/>
    <n v="1138471"/>
    <m/>
    <m/>
    <m/>
  </r>
  <r>
    <x v="242"/>
    <x v="5"/>
    <s v="페이스북/인스타그램"/>
    <x v="0"/>
    <x v="0"/>
    <x v="0"/>
    <m/>
    <m/>
    <n v="1189427"/>
    <m/>
    <m/>
    <m/>
  </r>
  <r>
    <x v="243"/>
    <x v="6"/>
    <s v="페이스북/인스타그램"/>
    <x v="0"/>
    <x v="0"/>
    <x v="0"/>
    <m/>
    <m/>
    <n v="1132767"/>
    <m/>
    <m/>
    <m/>
  </r>
  <r>
    <x v="213"/>
    <x v="2"/>
    <s v="카카오광고"/>
    <x v="0"/>
    <x v="0"/>
    <x v="0"/>
    <m/>
    <m/>
    <n v="11830"/>
    <m/>
    <m/>
    <m/>
  </r>
  <r>
    <x v="214"/>
    <x v="5"/>
    <s v="카카오광고"/>
    <x v="0"/>
    <x v="0"/>
    <x v="0"/>
    <m/>
    <m/>
    <n v="13430"/>
    <m/>
    <m/>
    <m/>
  </r>
  <r>
    <x v="215"/>
    <x v="6"/>
    <s v="카카오광고"/>
    <x v="0"/>
    <x v="0"/>
    <x v="0"/>
    <m/>
    <m/>
    <n v="6699.999999999999"/>
    <m/>
    <m/>
    <m/>
  </r>
  <r>
    <x v="216"/>
    <x v="3"/>
    <s v="카카오광고"/>
    <x v="0"/>
    <x v="0"/>
    <x v="0"/>
    <m/>
    <m/>
    <n v="9590"/>
    <m/>
    <m/>
    <m/>
  </r>
  <r>
    <x v="217"/>
    <x v="4"/>
    <s v="카카오광고"/>
    <x v="0"/>
    <x v="0"/>
    <x v="0"/>
    <m/>
    <m/>
    <n v="9880"/>
    <m/>
    <m/>
    <m/>
  </r>
  <r>
    <x v="218"/>
    <x v="1"/>
    <s v="카카오광고"/>
    <x v="0"/>
    <x v="0"/>
    <x v="0"/>
    <m/>
    <m/>
    <n v="9430"/>
    <m/>
    <m/>
    <m/>
  </r>
  <r>
    <x v="219"/>
    <x v="0"/>
    <s v="카카오광고"/>
    <x v="0"/>
    <x v="0"/>
    <x v="0"/>
    <m/>
    <m/>
    <n v="7049.999999999999"/>
    <m/>
    <m/>
    <m/>
  </r>
  <r>
    <x v="220"/>
    <x v="2"/>
    <s v="카카오광고"/>
    <x v="0"/>
    <x v="0"/>
    <x v="0"/>
    <m/>
    <m/>
    <n v="10380"/>
    <m/>
    <m/>
    <m/>
  </r>
  <r>
    <x v="221"/>
    <x v="5"/>
    <s v="카카오광고"/>
    <x v="0"/>
    <x v="0"/>
    <x v="0"/>
    <m/>
    <m/>
    <n v="7949.999999999999"/>
    <m/>
    <m/>
    <m/>
  </r>
  <r>
    <x v="222"/>
    <x v="6"/>
    <s v="카카오광고"/>
    <x v="0"/>
    <x v="0"/>
    <x v="0"/>
    <m/>
    <m/>
    <n v="15550"/>
    <m/>
    <m/>
    <m/>
  </r>
  <r>
    <x v="223"/>
    <x v="3"/>
    <s v="카카오광고"/>
    <x v="0"/>
    <x v="0"/>
    <x v="0"/>
    <m/>
    <m/>
    <n v="14370"/>
    <m/>
    <m/>
    <m/>
  </r>
  <r>
    <x v="224"/>
    <x v="4"/>
    <s v="카카오광고"/>
    <x v="0"/>
    <x v="0"/>
    <x v="0"/>
    <m/>
    <m/>
    <n v="12550"/>
    <m/>
    <m/>
    <m/>
  </r>
  <r>
    <x v="225"/>
    <x v="1"/>
    <s v="카카오광고"/>
    <x v="0"/>
    <x v="0"/>
    <x v="0"/>
    <m/>
    <m/>
    <n v="11960"/>
    <m/>
    <m/>
    <m/>
  </r>
  <r>
    <x v="226"/>
    <x v="0"/>
    <s v="카카오광고"/>
    <x v="0"/>
    <x v="0"/>
    <x v="0"/>
    <m/>
    <m/>
    <n v="14380"/>
    <m/>
    <m/>
    <m/>
  </r>
  <r>
    <x v="227"/>
    <x v="2"/>
    <s v="카카오광고"/>
    <x v="0"/>
    <x v="0"/>
    <x v="0"/>
    <m/>
    <m/>
    <n v="14610"/>
    <m/>
    <m/>
    <m/>
  </r>
  <r>
    <x v="228"/>
    <x v="5"/>
    <s v="카카오광고"/>
    <x v="0"/>
    <x v="0"/>
    <x v="0"/>
    <m/>
    <m/>
    <n v="10080"/>
    <m/>
    <m/>
    <m/>
  </r>
  <r>
    <x v="229"/>
    <x v="6"/>
    <s v="카카오광고"/>
    <x v="0"/>
    <x v="0"/>
    <x v="0"/>
    <m/>
    <m/>
    <n v="10790"/>
    <m/>
    <m/>
    <m/>
  </r>
  <r>
    <x v="230"/>
    <x v="3"/>
    <s v="카카오광고"/>
    <x v="0"/>
    <x v="0"/>
    <x v="0"/>
    <m/>
    <m/>
    <n v="8680"/>
    <m/>
    <m/>
    <m/>
  </r>
  <r>
    <x v="231"/>
    <x v="4"/>
    <s v="카카오광고"/>
    <x v="0"/>
    <x v="0"/>
    <x v="0"/>
    <m/>
    <m/>
    <n v="9740"/>
    <m/>
    <m/>
    <m/>
  </r>
  <r>
    <x v="232"/>
    <x v="1"/>
    <s v="카카오광고"/>
    <x v="0"/>
    <x v="0"/>
    <x v="0"/>
    <m/>
    <m/>
    <n v="11780"/>
    <m/>
    <m/>
    <m/>
  </r>
  <r>
    <x v="233"/>
    <x v="0"/>
    <s v="카카오광고"/>
    <x v="0"/>
    <x v="0"/>
    <x v="0"/>
    <m/>
    <m/>
    <n v="8260"/>
    <m/>
    <m/>
    <m/>
  </r>
  <r>
    <x v="234"/>
    <x v="2"/>
    <s v="카카오광고"/>
    <x v="0"/>
    <x v="0"/>
    <x v="0"/>
    <m/>
    <m/>
    <n v="11410"/>
    <m/>
    <m/>
    <m/>
  </r>
  <r>
    <x v="235"/>
    <x v="5"/>
    <s v="카카오광고"/>
    <x v="0"/>
    <x v="0"/>
    <x v="0"/>
    <m/>
    <m/>
    <n v="11060"/>
    <m/>
    <m/>
    <m/>
  </r>
  <r>
    <x v="236"/>
    <x v="6"/>
    <s v="카카오광고"/>
    <x v="0"/>
    <x v="0"/>
    <x v="0"/>
    <m/>
    <m/>
    <n v="12050"/>
    <m/>
    <m/>
    <m/>
  </r>
  <r>
    <x v="237"/>
    <x v="3"/>
    <s v="카카오광고"/>
    <x v="0"/>
    <x v="0"/>
    <x v="0"/>
    <m/>
    <m/>
    <n v="14110"/>
    <m/>
    <m/>
    <m/>
  </r>
  <r>
    <x v="238"/>
    <x v="4"/>
    <s v="카카오광고"/>
    <x v="0"/>
    <x v="0"/>
    <x v="0"/>
    <m/>
    <m/>
    <n v="11310"/>
    <m/>
    <m/>
    <m/>
  </r>
  <r>
    <x v="239"/>
    <x v="1"/>
    <s v="카카오광고"/>
    <x v="0"/>
    <x v="0"/>
    <x v="0"/>
    <m/>
    <m/>
    <n v="10900"/>
    <m/>
    <m/>
    <m/>
  </r>
  <r>
    <x v="240"/>
    <x v="0"/>
    <s v="카카오광고"/>
    <x v="0"/>
    <x v="0"/>
    <x v="0"/>
    <m/>
    <m/>
    <n v="10830"/>
    <m/>
    <m/>
    <m/>
  </r>
  <r>
    <x v="241"/>
    <x v="2"/>
    <s v="카카오광고"/>
    <x v="0"/>
    <x v="0"/>
    <x v="0"/>
    <m/>
    <m/>
    <n v="11860"/>
    <m/>
    <m/>
    <m/>
  </r>
  <r>
    <x v="242"/>
    <x v="5"/>
    <s v="카카오광고"/>
    <x v="0"/>
    <x v="0"/>
    <x v="0"/>
    <m/>
    <m/>
    <n v="10440"/>
    <m/>
    <m/>
    <m/>
  </r>
  <r>
    <x v="243"/>
    <x v="6"/>
    <s v="카카오광고"/>
    <x v="0"/>
    <x v="0"/>
    <x v="0"/>
    <m/>
    <m/>
    <n v="13900"/>
    <m/>
    <m/>
    <m/>
  </r>
  <r>
    <x v="216"/>
    <x v="3"/>
    <s v="네이버 GFA"/>
    <x v="0"/>
    <x v="0"/>
    <x v="0"/>
    <m/>
    <m/>
    <n v="256125.4545454545"/>
    <m/>
    <m/>
    <m/>
  </r>
  <r>
    <x v="218"/>
    <x v="1"/>
    <s v="네이버 GFA"/>
    <x v="0"/>
    <x v="0"/>
    <x v="0"/>
    <m/>
    <m/>
    <n v="113381.8181818182"/>
    <m/>
    <m/>
    <m/>
  </r>
  <r>
    <x v="219"/>
    <x v="0"/>
    <s v="네이버 GFA"/>
    <x v="0"/>
    <x v="0"/>
    <x v="0"/>
    <m/>
    <m/>
    <n v="161790"/>
    <m/>
    <m/>
    <m/>
  </r>
  <r>
    <x v="220"/>
    <x v="2"/>
    <s v="네이버 GFA"/>
    <x v="0"/>
    <x v="0"/>
    <x v="0"/>
    <m/>
    <m/>
    <n v="171693.6363636364"/>
    <m/>
    <m/>
    <m/>
  </r>
  <r>
    <x v="221"/>
    <x v="5"/>
    <s v="네이버 GFA"/>
    <x v="0"/>
    <x v="0"/>
    <x v="0"/>
    <m/>
    <m/>
    <n v="180380.9090909091"/>
    <m/>
    <m/>
    <m/>
  </r>
  <r>
    <x v="222"/>
    <x v="6"/>
    <s v="네이버 GFA"/>
    <x v="0"/>
    <x v="0"/>
    <x v="0"/>
    <m/>
    <m/>
    <n v="175014.5454545454"/>
    <m/>
    <m/>
    <m/>
  </r>
  <r>
    <x v="223"/>
    <x v="3"/>
    <s v="네이버 GFA"/>
    <x v="0"/>
    <x v="0"/>
    <x v="0"/>
    <m/>
    <m/>
    <n v="176703.6363636364"/>
    <m/>
    <m/>
    <m/>
  </r>
  <r>
    <x v="224"/>
    <x v="4"/>
    <s v="네이버 GFA"/>
    <x v="0"/>
    <x v="0"/>
    <x v="0"/>
    <m/>
    <m/>
    <n v="176079.0909090909"/>
    <m/>
    <m/>
    <m/>
  </r>
  <r>
    <x v="225"/>
    <x v="1"/>
    <s v="네이버 GFA"/>
    <x v="0"/>
    <x v="0"/>
    <x v="0"/>
    <m/>
    <m/>
    <n v="176261.8181818182"/>
    <m/>
    <m/>
    <m/>
  </r>
  <r>
    <x v="226"/>
    <x v="0"/>
    <s v="네이버 GFA"/>
    <x v="0"/>
    <x v="0"/>
    <x v="0"/>
    <m/>
    <m/>
    <n v="174419.0909090909"/>
    <m/>
    <m/>
    <m/>
  </r>
  <r>
    <x v="227"/>
    <x v="2"/>
    <s v="네이버 GFA"/>
    <x v="0"/>
    <x v="0"/>
    <x v="0"/>
    <m/>
    <m/>
    <n v="174179.0909090909"/>
    <m/>
    <m/>
    <m/>
  </r>
  <r>
    <x v="228"/>
    <x v="5"/>
    <s v="네이버 GFA"/>
    <x v="0"/>
    <x v="0"/>
    <x v="0"/>
    <m/>
    <m/>
    <n v="175095.4545454545"/>
    <m/>
    <m/>
    <m/>
  </r>
  <r>
    <x v="229"/>
    <x v="6"/>
    <s v="네이버 GFA"/>
    <x v="0"/>
    <x v="0"/>
    <x v="0"/>
    <m/>
    <m/>
    <n v="175893.6363636364"/>
    <m/>
    <m/>
    <m/>
  </r>
  <r>
    <x v="230"/>
    <x v="3"/>
    <s v="네이버 GFA"/>
    <x v="0"/>
    <x v="0"/>
    <x v="0"/>
    <m/>
    <m/>
    <n v="173066.3636363636"/>
    <m/>
    <m/>
    <m/>
  </r>
  <r>
    <x v="231"/>
    <x v="4"/>
    <s v="네이버 GFA"/>
    <x v="0"/>
    <x v="0"/>
    <x v="0"/>
    <m/>
    <m/>
    <n v="173985.4545454545"/>
    <m/>
    <m/>
    <m/>
  </r>
  <r>
    <x v="232"/>
    <x v="1"/>
    <s v="네이버 GFA"/>
    <x v="0"/>
    <x v="0"/>
    <x v="0"/>
    <m/>
    <m/>
    <n v="170103.6363636364"/>
    <m/>
    <m/>
    <m/>
  </r>
  <r>
    <x v="233"/>
    <x v="0"/>
    <s v="네이버 GFA"/>
    <x v="0"/>
    <x v="0"/>
    <x v="0"/>
    <m/>
    <m/>
    <n v="165450.9090909091"/>
    <m/>
    <m/>
    <m/>
  </r>
  <r>
    <x v="234"/>
    <x v="2"/>
    <s v="네이버 GFA"/>
    <x v="0"/>
    <x v="0"/>
    <x v="0"/>
    <m/>
    <m/>
    <n v="165850.9090909091"/>
    <m/>
    <m/>
    <m/>
  </r>
  <r>
    <x v="235"/>
    <x v="5"/>
    <s v="네이버 GFA"/>
    <x v="0"/>
    <x v="0"/>
    <x v="0"/>
    <m/>
    <m/>
    <n v="106975.4545454545"/>
    <m/>
    <m/>
    <m/>
  </r>
  <r>
    <x v="240"/>
    <x v="0"/>
    <s v="네이버 GFA"/>
    <x v="0"/>
    <x v="0"/>
    <x v="0"/>
    <m/>
    <m/>
    <n v="1211.818181818182"/>
    <m/>
    <m/>
    <m/>
  </r>
  <r>
    <x v="226"/>
    <x v="0"/>
    <s v="카카오톡 메시지"/>
    <x v="6"/>
    <x v="0"/>
    <x v="0"/>
    <m/>
    <m/>
    <n v="195720"/>
    <m/>
    <m/>
    <m/>
  </r>
  <r>
    <x v="237"/>
    <x v="3"/>
    <s v="카카오톡 메시지"/>
    <x v="6"/>
    <x v="0"/>
    <x v="0"/>
    <m/>
    <m/>
    <n v="207615"/>
    <m/>
    <m/>
    <m/>
  </r>
  <r>
    <x v="237"/>
    <x v="3"/>
    <s v="기획사이다"/>
    <x v="0"/>
    <x v="0"/>
    <x v="0"/>
    <m/>
    <m/>
    <n v="8000000"/>
    <m/>
    <m/>
    <m/>
  </r>
  <r>
    <x v="244"/>
    <x v="4"/>
    <s v="기획사이다"/>
    <x v="0"/>
    <x v="0"/>
    <x v="0"/>
    <m/>
    <m/>
    <n v="7727272.727272727"/>
    <m/>
    <m/>
    <m/>
  </r>
  <r>
    <x v="245"/>
    <x v="3"/>
    <s v="기획사이다"/>
    <x v="0"/>
    <x v="0"/>
    <x v="0"/>
    <m/>
    <m/>
    <n v="10743636.36363636"/>
    <m/>
    <m/>
    <m/>
  </r>
  <r>
    <x v="246"/>
    <x v="3"/>
    <s v="네이버 브랜드검색"/>
    <x v="0"/>
    <x v="0"/>
    <x v="0"/>
    <m/>
    <m/>
    <n v="120000"/>
    <m/>
    <m/>
    <m/>
  </r>
  <r>
    <x v="247"/>
    <x v="4"/>
    <s v="네이버 브랜드검색"/>
    <x v="0"/>
    <x v="0"/>
    <x v="0"/>
    <m/>
    <m/>
    <n v="120000"/>
    <m/>
    <m/>
    <m/>
  </r>
  <r>
    <x v="248"/>
    <x v="1"/>
    <s v="네이버 브랜드검색"/>
    <x v="0"/>
    <x v="0"/>
    <x v="0"/>
    <m/>
    <m/>
    <n v="120000"/>
    <m/>
    <m/>
    <m/>
  </r>
  <r>
    <x v="249"/>
    <x v="0"/>
    <s v="네이버 브랜드검색"/>
    <x v="0"/>
    <x v="0"/>
    <x v="0"/>
    <m/>
    <m/>
    <n v="120000"/>
    <m/>
    <m/>
    <m/>
  </r>
  <r>
    <x v="250"/>
    <x v="2"/>
    <s v="네이버 브랜드검색"/>
    <x v="0"/>
    <x v="0"/>
    <x v="0"/>
    <m/>
    <m/>
    <n v="120000"/>
    <m/>
    <m/>
    <m/>
  </r>
  <r>
    <x v="251"/>
    <x v="5"/>
    <s v="네이버 브랜드검색"/>
    <x v="0"/>
    <x v="0"/>
    <x v="0"/>
    <m/>
    <m/>
    <n v="120000"/>
    <m/>
    <m/>
    <m/>
  </r>
  <r>
    <x v="252"/>
    <x v="6"/>
    <s v="네이버 브랜드검색"/>
    <x v="0"/>
    <x v="0"/>
    <x v="0"/>
    <m/>
    <m/>
    <n v="120000"/>
    <m/>
    <m/>
    <m/>
  </r>
  <r>
    <x v="253"/>
    <x v="3"/>
    <s v="네이버 브랜드검색"/>
    <x v="0"/>
    <x v="0"/>
    <x v="0"/>
    <m/>
    <m/>
    <n v="120000"/>
    <m/>
    <m/>
    <m/>
  </r>
  <r>
    <x v="254"/>
    <x v="4"/>
    <s v="네이버 브랜드검색"/>
    <x v="0"/>
    <x v="0"/>
    <x v="0"/>
    <m/>
    <m/>
    <n v="120000"/>
    <m/>
    <m/>
    <m/>
  </r>
  <r>
    <x v="255"/>
    <x v="1"/>
    <s v="네이버 브랜드검색"/>
    <x v="0"/>
    <x v="0"/>
    <x v="0"/>
    <m/>
    <m/>
    <n v="120000"/>
    <m/>
    <m/>
    <m/>
  </r>
  <r>
    <x v="256"/>
    <x v="0"/>
    <s v="네이버 브랜드검색"/>
    <x v="0"/>
    <x v="0"/>
    <x v="0"/>
    <m/>
    <m/>
    <n v="120000"/>
    <m/>
    <m/>
    <m/>
  </r>
  <r>
    <x v="257"/>
    <x v="2"/>
    <s v="네이버 브랜드검색"/>
    <x v="0"/>
    <x v="0"/>
    <x v="0"/>
    <m/>
    <m/>
    <n v="120000"/>
    <m/>
    <m/>
    <m/>
  </r>
  <r>
    <x v="258"/>
    <x v="5"/>
    <s v="네이버 브랜드검색"/>
    <x v="0"/>
    <x v="0"/>
    <x v="0"/>
    <m/>
    <m/>
    <n v="120000"/>
    <m/>
    <m/>
    <m/>
  </r>
  <r>
    <x v="259"/>
    <x v="6"/>
    <s v="네이버 브랜드검색"/>
    <x v="0"/>
    <x v="0"/>
    <x v="0"/>
    <m/>
    <m/>
    <n v="120000"/>
    <m/>
    <m/>
    <m/>
  </r>
  <r>
    <x v="260"/>
    <x v="3"/>
    <s v="네이버 브랜드검색"/>
    <x v="0"/>
    <x v="0"/>
    <x v="0"/>
    <m/>
    <m/>
    <n v="120000"/>
    <m/>
    <m/>
    <m/>
  </r>
  <r>
    <x v="261"/>
    <x v="4"/>
    <s v="네이버 브랜드검색"/>
    <x v="0"/>
    <x v="0"/>
    <x v="0"/>
    <m/>
    <m/>
    <n v="120000"/>
    <m/>
    <m/>
    <m/>
  </r>
  <r>
    <x v="262"/>
    <x v="1"/>
    <s v="네이버 브랜드검색"/>
    <x v="0"/>
    <x v="0"/>
    <x v="0"/>
    <m/>
    <m/>
    <n v="120000"/>
    <m/>
    <m/>
    <m/>
  </r>
  <r>
    <x v="263"/>
    <x v="0"/>
    <s v="네이버 브랜드검색"/>
    <x v="0"/>
    <x v="0"/>
    <x v="0"/>
    <m/>
    <m/>
    <n v="120000"/>
    <m/>
    <m/>
    <m/>
  </r>
  <r>
    <x v="264"/>
    <x v="2"/>
    <s v="네이버 브랜드검색"/>
    <x v="0"/>
    <x v="0"/>
    <x v="0"/>
    <m/>
    <m/>
    <n v="120000"/>
    <m/>
    <m/>
    <m/>
  </r>
  <r>
    <x v="265"/>
    <x v="5"/>
    <s v="네이버 브랜드검색"/>
    <x v="0"/>
    <x v="0"/>
    <x v="0"/>
    <m/>
    <m/>
    <n v="120000"/>
    <m/>
    <m/>
    <m/>
  </r>
  <r>
    <x v="266"/>
    <x v="6"/>
    <s v="네이버 브랜드검색"/>
    <x v="0"/>
    <x v="0"/>
    <x v="0"/>
    <m/>
    <m/>
    <n v="120000"/>
    <m/>
    <m/>
    <m/>
  </r>
  <r>
    <x v="267"/>
    <x v="3"/>
    <s v="네이버 브랜드검색"/>
    <x v="0"/>
    <x v="0"/>
    <x v="0"/>
    <m/>
    <m/>
    <n v="120000"/>
    <m/>
    <m/>
    <m/>
  </r>
  <r>
    <x v="268"/>
    <x v="4"/>
    <s v="네이버 브랜드검색"/>
    <x v="0"/>
    <x v="0"/>
    <x v="0"/>
    <m/>
    <m/>
    <n v="120000"/>
    <m/>
    <m/>
    <m/>
  </r>
  <r>
    <x v="269"/>
    <x v="1"/>
    <s v="네이버 브랜드검색"/>
    <x v="0"/>
    <x v="0"/>
    <x v="0"/>
    <m/>
    <m/>
    <n v="120000"/>
    <m/>
    <m/>
    <m/>
  </r>
  <r>
    <x v="270"/>
    <x v="0"/>
    <s v="네이버 브랜드검색"/>
    <x v="0"/>
    <x v="0"/>
    <x v="0"/>
    <m/>
    <m/>
    <n v="100000"/>
    <m/>
    <m/>
    <m/>
  </r>
  <r>
    <x v="271"/>
    <x v="2"/>
    <s v="네이버 브랜드검색"/>
    <x v="0"/>
    <x v="0"/>
    <x v="0"/>
    <m/>
    <m/>
    <n v="100000"/>
    <m/>
    <m/>
    <m/>
  </r>
  <r>
    <x v="272"/>
    <x v="5"/>
    <s v="네이버 브랜드검색"/>
    <x v="0"/>
    <x v="0"/>
    <x v="0"/>
    <m/>
    <m/>
    <n v="100000"/>
    <m/>
    <m/>
    <m/>
  </r>
  <r>
    <x v="273"/>
    <x v="6"/>
    <s v="네이버 브랜드검색"/>
    <x v="0"/>
    <x v="0"/>
    <x v="0"/>
    <m/>
    <m/>
    <n v="100000"/>
    <m/>
    <m/>
    <m/>
  </r>
  <r>
    <x v="274"/>
    <x v="3"/>
    <s v="네이버 브랜드검색"/>
    <x v="0"/>
    <x v="0"/>
    <x v="0"/>
    <m/>
    <m/>
    <n v="100000"/>
    <m/>
    <m/>
    <m/>
  </r>
  <r>
    <x v="275"/>
    <x v="4"/>
    <s v="네이버 브랜드검색"/>
    <x v="0"/>
    <x v="0"/>
    <x v="0"/>
    <m/>
    <m/>
    <n v="100000"/>
    <m/>
    <m/>
    <m/>
  </r>
  <r>
    <x v="276"/>
    <x v="1"/>
    <s v="네이버 브랜드검색"/>
    <x v="0"/>
    <x v="0"/>
    <x v="0"/>
    <m/>
    <m/>
    <n v="100000"/>
    <m/>
    <m/>
    <m/>
  </r>
  <r>
    <x v="277"/>
    <x v="0"/>
    <s v="네이버 브랜드검색"/>
    <x v="0"/>
    <x v="0"/>
    <x v="0"/>
    <m/>
    <m/>
    <n v="50000"/>
    <m/>
    <m/>
    <m/>
  </r>
  <r>
    <x v="278"/>
    <x v="2"/>
    <s v="네이버 브랜드검색"/>
    <x v="0"/>
    <x v="0"/>
    <x v="0"/>
    <m/>
    <m/>
    <n v="50000"/>
    <m/>
    <m/>
    <m/>
  </r>
  <r>
    <x v="279"/>
    <x v="5"/>
    <s v="네이버 브랜드검색"/>
    <x v="0"/>
    <x v="0"/>
    <x v="0"/>
    <m/>
    <m/>
    <n v="50000"/>
    <m/>
    <m/>
    <m/>
  </r>
  <r>
    <x v="280"/>
    <x v="6"/>
    <s v="네이버 브랜드검색"/>
    <x v="0"/>
    <x v="0"/>
    <x v="0"/>
    <m/>
    <m/>
    <n v="50000"/>
    <m/>
    <m/>
    <m/>
  </r>
  <r>
    <x v="281"/>
    <x v="3"/>
    <s v="네이버 브랜드검색"/>
    <x v="0"/>
    <x v="0"/>
    <x v="0"/>
    <m/>
    <m/>
    <n v="50000"/>
    <m/>
    <m/>
    <m/>
  </r>
  <r>
    <x v="282"/>
    <x v="4"/>
    <s v="네이버 브랜드검색"/>
    <x v="0"/>
    <x v="0"/>
    <x v="0"/>
    <m/>
    <m/>
    <n v="50000"/>
    <m/>
    <m/>
    <m/>
  </r>
  <r>
    <x v="283"/>
    <x v="1"/>
    <s v="네이버 브랜드검색"/>
    <x v="0"/>
    <x v="0"/>
    <x v="0"/>
    <m/>
    <m/>
    <n v="50000"/>
    <m/>
    <m/>
    <m/>
  </r>
  <r>
    <x v="284"/>
    <x v="0"/>
    <s v="네이버 브랜드검색"/>
    <x v="0"/>
    <x v="0"/>
    <x v="0"/>
    <m/>
    <m/>
    <n v="50000"/>
    <m/>
    <m/>
    <m/>
  </r>
  <r>
    <x v="285"/>
    <x v="2"/>
    <s v="네이버 브랜드검색"/>
    <x v="0"/>
    <x v="0"/>
    <x v="0"/>
    <m/>
    <m/>
    <n v="50000"/>
    <m/>
    <m/>
    <m/>
  </r>
  <r>
    <x v="286"/>
    <x v="5"/>
    <s v="네이버 브랜드검색"/>
    <x v="0"/>
    <x v="0"/>
    <x v="0"/>
    <m/>
    <m/>
    <n v="50000"/>
    <m/>
    <m/>
    <m/>
  </r>
  <r>
    <x v="287"/>
    <x v="6"/>
    <s v="네이버 브랜드검색"/>
    <x v="0"/>
    <x v="0"/>
    <x v="0"/>
    <m/>
    <m/>
    <n v="50000"/>
    <m/>
    <m/>
    <m/>
  </r>
  <r>
    <x v="288"/>
    <x v="3"/>
    <s v="네이버 브랜드검색"/>
    <x v="0"/>
    <x v="0"/>
    <x v="0"/>
    <m/>
    <m/>
    <n v="50000"/>
    <m/>
    <m/>
    <m/>
  </r>
  <r>
    <x v="289"/>
    <x v="4"/>
    <s v="네이버 브랜드검색"/>
    <x v="0"/>
    <x v="0"/>
    <x v="0"/>
    <m/>
    <m/>
    <n v="50000"/>
    <m/>
    <m/>
    <m/>
  </r>
  <r>
    <x v="290"/>
    <x v="1"/>
    <s v="네이버 브랜드검색"/>
    <x v="0"/>
    <x v="0"/>
    <x v="0"/>
    <m/>
    <m/>
    <n v="50000"/>
    <m/>
    <m/>
    <m/>
  </r>
  <r>
    <x v="291"/>
    <x v="0"/>
    <s v="네이버 브랜드검색"/>
    <x v="0"/>
    <x v="0"/>
    <x v="0"/>
    <m/>
    <m/>
    <n v="50000"/>
    <m/>
    <m/>
    <m/>
  </r>
  <r>
    <x v="292"/>
    <x v="2"/>
    <s v="네이버 브랜드검색"/>
    <x v="0"/>
    <x v="0"/>
    <x v="0"/>
    <m/>
    <m/>
    <n v="50000"/>
    <m/>
    <m/>
    <m/>
  </r>
  <r>
    <x v="293"/>
    <x v="5"/>
    <s v="네이버 브랜드검색"/>
    <x v="0"/>
    <x v="0"/>
    <x v="0"/>
    <m/>
    <m/>
    <n v="50000"/>
    <m/>
    <m/>
    <m/>
  </r>
  <r>
    <x v="294"/>
    <x v="6"/>
    <s v="네이버 브랜드검색"/>
    <x v="0"/>
    <x v="0"/>
    <x v="0"/>
    <m/>
    <m/>
    <n v="50000"/>
    <m/>
    <m/>
    <m/>
  </r>
  <r>
    <x v="295"/>
    <x v="3"/>
    <s v="네이버 브랜드검색"/>
    <x v="0"/>
    <x v="0"/>
    <x v="0"/>
    <m/>
    <m/>
    <n v="50000"/>
    <m/>
    <m/>
    <m/>
  </r>
  <r>
    <x v="246"/>
    <x v="3"/>
    <s v="페이스북/인스타그램"/>
    <x v="0"/>
    <x v="0"/>
    <x v="0"/>
    <m/>
    <m/>
    <n v="906693"/>
    <m/>
    <m/>
    <m/>
  </r>
  <r>
    <x v="247"/>
    <x v="4"/>
    <s v="페이스북/인스타그램"/>
    <x v="0"/>
    <x v="0"/>
    <x v="0"/>
    <m/>
    <m/>
    <n v="913859"/>
    <m/>
    <m/>
    <m/>
  </r>
  <r>
    <x v="248"/>
    <x v="1"/>
    <s v="페이스북/인스타그램"/>
    <x v="0"/>
    <x v="0"/>
    <x v="0"/>
    <m/>
    <m/>
    <n v="925087"/>
    <m/>
    <m/>
    <m/>
  </r>
  <r>
    <x v="249"/>
    <x v="0"/>
    <s v="페이스북/인스타그램"/>
    <x v="0"/>
    <x v="0"/>
    <x v="0"/>
    <m/>
    <m/>
    <n v="918197"/>
    <m/>
    <m/>
    <m/>
  </r>
  <r>
    <x v="250"/>
    <x v="2"/>
    <s v="페이스북/인스타그램"/>
    <x v="0"/>
    <x v="0"/>
    <x v="0"/>
    <m/>
    <m/>
    <n v="867829"/>
    <m/>
    <m/>
    <m/>
  </r>
  <r>
    <x v="251"/>
    <x v="5"/>
    <s v="페이스북/인스타그램"/>
    <x v="0"/>
    <x v="0"/>
    <x v="0"/>
    <m/>
    <m/>
    <n v="1045713"/>
    <m/>
    <m/>
    <m/>
  </r>
  <r>
    <x v="252"/>
    <x v="6"/>
    <s v="페이스북/인스타그램"/>
    <x v="0"/>
    <x v="0"/>
    <x v="0"/>
    <m/>
    <m/>
    <n v="931396"/>
    <m/>
    <m/>
    <m/>
  </r>
  <r>
    <x v="253"/>
    <x v="3"/>
    <s v="페이스북/인스타그램"/>
    <x v="0"/>
    <x v="0"/>
    <x v="0"/>
    <m/>
    <m/>
    <n v="908951"/>
    <m/>
    <m/>
    <m/>
  </r>
  <r>
    <x v="254"/>
    <x v="4"/>
    <s v="페이스북/인스타그램"/>
    <x v="0"/>
    <x v="0"/>
    <x v="0"/>
    <m/>
    <m/>
    <n v="929852"/>
    <m/>
    <m/>
    <m/>
  </r>
  <r>
    <x v="255"/>
    <x v="1"/>
    <s v="페이스북/인스타그램"/>
    <x v="0"/>
    <x v="0"/>
    <x v="0"/>
    <m/>
    <m/>
    <n v="950064"/>
    <m/>
    <m/>
    <m/>
  </r>
  <r>
    <x v="256"/>
    <x v="0"/>
    <s v="페이스북/인스타그램"/>
    <x v="0"/>
    <x v="0"/>
    <x v="0"/>
    <m/>
    <m/>
    <n v="1046113"/>
    <m/>
    <m/>
    <m/>
  </r>
  <r>
    <x v="257"/>
    <x v="2"/>
    <s v="페이스북/인스타그램"/>
    <x v="0"/>
    <x v="0"/>
    <x v="0"/>
    <m/>
    <m/>
    <n v="1103296"/>
    <m/>
    <m/>
    <m/>
  </r>
  <r>
    <x v="258"/>
    <x v="5"/>
    <s v="페이스북/인스타그램"/>
    <x v="0"/>
    <x v="0"/>
    <x v="0"/>
    <m/>
    <m/>
    <n v="1055474"/>
    <m/>
    <m/>
    <m/>
  </r>
  <r>
    <x v="259"/>
    <x v="6"/>
    <s v="페이스북/인스타그램"/>
    <x v="0"/>
    <x v="0"/>
    <x v="0"/>
    <m/>
    <m/>
    <n v="980815"/>
    <m/>
    <m/>
    <m/>
  </r>
  <r>
    <x v="260"/>
    <x v="3"/>
    <s v="페이스북/인스타그램"/>
    <x v="0"/>
    <x v="0"/>
    <x v="0"/>
    <m/>
    <m/>
    <n v="944873"/>
    <m/>
    <m/>
    <m/>
  </r>
  <r>
    <x v="261"/>
    <x v="4"/>
    <s v="페이스북/인스타그램"/>
    <x v="0"/>
    <x v="0"/>
    <x v="0"/>
    <m/>
    <m/>
    <n v="975856"/>
    <m/>
    <m/>
    <m/>
  </r>
  <r>
    <x v="262"/>
    <x v="1"/>
    <s v="페이스북/인스타그램"/>
    <x v="0"/>
    <x v="0"/>
    <x v="0"/>
    <m/>
    <m/>
    <n v="1013497"/>
    <m/>
    <m/>
    <m/>
  </r>
  <r>
    <x v="263"/>
    <x v="0"/>
    <s v="페이스북/인스타그램"/>
    <x v="0"/>
    <x v="0"/>
    <x v="0"/>
    <m/>
    <m/>
    <n v="1194806"/>
    <m/>
    <m/>
    <m/>
  </r>
  <r>
    <x v="264"/>
    <x v="2"/>
    <s v="페이스북/인스타그램"/>
    <x v="0"/>
    <x v="0"/>
    <x v="0"/>
    <m/>
    <m/>
    <n v="1093008"/>
    <m/>
    <m/>
    <m/>
  </r>
  <r>
    <x v="265"/>
    <x v="5"/>
    <s v="페이스북/인스타그램"/>
    <x v="0"/>
    <x v="0"/>
    <x v="0"/>
    <m/>
    <m/>
    <n v="997917"/>
    <m/>
    <m/>
    <m/>
  </r>
  <r>
    <x v="266"/>
    <x v="6"/>
    <s v="페이스북/인스타그램"/>
    <x v="0"/>
    <x v="0"/>
    <x v="0"/>
    <m/>
    <m/>
    <n v="981630"/>
    <m/>
    <m/>
    <m/>
  </r>
  <r>
    <x v="267"/>
    <x v="3"/>
    <s v="페이스북/인스타그램"/>
    <x v="0"/>
    <x v="0"/>
    <x v="0"/>
    <m/>
    <m/>
    <n v="958828"/>
    <m/>
    <m/>
    <m/>
  </r>
  <r>
    <x v="268"/>
    <x v="4"/>
    <s v="페이스북/인스타그램"/>
    <x v="0"/>
    <x v="0"/>
    <x v="0"/>
    <m/>
    <m/>
    <n v="984741"/>
    <m/>
    <m/>
    <m/>
  </r>
  <r>
    <x v="269"/>
    <x v="1"/>
    <s v="페이스북/인스타그램"/>
    <x v="0"/>
    <x v="0"/>
    <x v="0"/>
    <m/>
    <m/>
    <n v="957482"/>
    <m/>
    <m/>
    <m/>
  </r>
  <r>
    <x v="270"/>
    <x v="0"/>
    <s v="페이스북/인스타그램"/>
    <x v="0"/>
    <x v="0"/>
    <x v="0"/>
    <m/>
    <m/>
    <n v="955821"/>
    <m/>
    <m/>
    <m/>
  </r>
  <r>
    <x v="271"/>
    <x v="2"/>
    <s v="페이스북/인스타그램"/>
    <x v="0"/>
    <x v="0"/>
    <x v="0"/>
    <m/>
    <m/>
    <n v="971434"/>
    <m/>
    <m/>
    <m/>
  </r>
  <r>
    <x v="272"/>
    <x v="5"/>
    <s v="페이스북/인스타그램"/>
    <x v="0"/>
    <x v="0"/>
    <x v="0"/>
    <m/>
    <m/>
    <n v="1050035"/>
    <m/>
    <m/>
    <m/>
  </r>
  <r>
    <x v="273"/>
    <x v="6"/>
    <s v="페이스북/인스타그램"/>
    <x v="0"/>
    <x v="0"/>
    <x v="0"/>
    <m/>
    <m/>
    <n v="983009"/>
    <m/>
    <m/>
    <m/>
  </r>
  <r>
    <x v="274"/>
    <x v="3"/>
    <s v="페이스북/인스타그램"/>
    <x v="0"/>
    <x v="0"/>
    <x v="0"/>
    <m/>
    <m/>
    <n v="864619"/>
    <m/>
    <m/>
    <m/>
  </r>
  <r>
    <x v="275"/>
    <x v="4"/>
    <s v="페이스북/인스타그램"/>
    <x v="0"/>
    <x v="0"/>
    <x v="0"/>
    <m/>
    <m/>
    <n v="589284"/>
    <m/>
    <m/>
    <m/>
  </r>
  <r>
    <x v="276"/>
    <x v="1"/>
    <s v="페이스북/인스타그램"/>
    <x v="0"/>
    <x v="0"/>
    <x v="0"/>
    <m/>
    <m/>
    <n v="475294"/>
    <m/>
    <m/>
    <m/>
  </r>
  <r>
    <x v="277"/>
    <x v="0"/>
    <s v="페이스북/인스타그램"/>
    <x v="0"/>
    <x v="0"/>
    <x v="0"/>
    <m/>
    <m/>
    <n v="460614"/>
    <m/>
    <m/>
    <m/>
  </r>
  <r>
    <x v="278"/>
    <x v="2"/>
    <s v="페이스북/인스타그램"/>
    <x v="0"/>
    <x v="0"/>
    <x v="0"/>
    <m/>
    <m/>
    <n v="407525"/>
    <m/>
    <m/>
    <m/>
  </r>
  <r>
    <x v="279"/>
    <x v="5"/>
    <s v="페이스북/인스타그램"/>
    <x v="0"/>
    <x v="0"/>
    <x v="0"/>
    <m/>
    <m/>
    <n v="297970"/>
    <m/>
    <m/>
    <m/>
  </r>
  <r>
    <x v="280"/>
    <x v="6"/>
    <s v="페이스북/인스타그램"/>
    <x v="0"/>
    <x v="0"/>
    <x v="0"/>
    <m/>
    <m/>
    <n v="442737"/>
    <m/>
    <m/>
    <m/>
  </r>
  <r>
    <x v="281"/>
    <x v="3"/>
    <s v="페이스북/인스타그램"/>
    <x v="0"/>
    <x v="0"/>
    <x v="0"/>
    <m/>
    <m/>
    <n v="507581"/>
    <m/>
    <m/>
    <m/>
  </r>
  <r>
    <x v="282"/>
    <x v="4"/>
    <s v="페이스북/인스타그램"/>
    <x v="0"/>
    <x v="0"/>
    <x v="0"/>
    <m/>
    <m/>
    <n v="493234"/>
    <m/>
    <m/>
    <m/>
  </r>
  <r>
    <x v="283"/>
    <x v="1"/>
    <s v="페이스북/인스타그램"/>
    <x v="0"/>
    <x v="0"/>
    <x v="0"/>
    <m/>
    <m/>
    <n v="410599"/>
    <m/>
    <m/>
    <m/>
  </r>
  <r>
    <x v="284"/>
    <x v="0"/>
    <s v="페이스북/인스타그램"/>
    <x v="0"/>
    <x v="0"/>
    <x v="0"/>
    <m/>
    <m/>
    <n v="432117"/>
    <m/>
    <m/>
    <m/>
  </r>
  <r>
    <x v="285"/>
    <x v="2"/>
    <s v="페이스북/인스타그램"/>
    <x v="0"/>
    <x v="0"/>
    <x v="0"/>
    <m/>
    <m/>
    <n v="475119"/>
    <m/>
    <m/>
    <m/>
  </r>
  <r>
    <x v="286"/>
    <x v="5"/>
    <s v="페이스북/인스타그램"/>
    <x v="0"/>
    <x v="0"/>
    <x v="0"/>
    <m/>
    <m/>
    <n v="336260"/>
    <m/>
    <m/>
    <m/>
  </r>
  <r>
    <x v="287"/>
    <x v="6"/>
    <s v="페이스북/인스타그램"/>
    <x v="0"/>
    <x v="0"/>
    <x v="0"/>
    <m/>
    <m/>
    <n v="683454"/>
    <m/>
    <m/>
    <m/>
  </r>
  <r>
    <x v="288"/>
    <x v="3"/>
    <s v="페이스북/인스타그램"/>
    <x v="0"/>
    <x v="0"/>
    <x v="0"/>
    <m/>
    <m/>
    <n v="748942"/>
    <m/>
    <m/>
    <m/>
  </r>
  <r>
    <x v="289"/>
    <x v="4"/>
    <s v="페이스북/인스타그램"/>
    <x v="0"/>
    <x v="0"/>
    <x v="0"/>
    <m/>
    <m/>
    <n v="1193212"/>
    <m/>
    <m/>
    <m/>
  </r>
  <r>
    <x v="290"/>
    <x v="1"/>
    <s v="페이스북/인스타그램"/>
    <x v="0"/>
    <x v="0"/>
    <x v="0"/>
    <m/>
    <m/>
    <n v="907765"/>
    <m/>
    <m/>
    <m/>
  </r>
  <r>
    <x v="291"/>
    <x v="0"/>
    <s v="페이스북/인스타그램"/>
    <x v="0"/>
    <x v="0"/>
    <x v="0"/>
    <m/>
    <m/>
    <n v="677537"/>
    <m/>
    <m/>
    <m/>
  </r>
  <r>
    <x v="292"/>
    <x v="2"/>
    <s v="페이스북/인스타그램"/>
    <x v="0"/>
    <x v="0"/>
    <x v="0"/>
    <m/>
    <m/>
    <n v="505633"/>
    <m/>
    <m/>
    <m/>
  </r>
  <r>
    <x v="293"/>
    <x v="5"/>
    <s v="페이스북/인스타그램"/>
    <x v="0"/>
    <x v="0"/>
    <x v="0"/>
    <m/>
    <m/>
    <n v="366610"/>
    <m/>
    <m/>
    <m/>
  </r>
  <r>
    <x v="294"/>
    <x v="6"/>
    <s v="페이스북/인스타그램"/>
    <x v="0"/>
    <x v="0"/>
    <x v="0"/>
    <m/>
    <m/>
    <n v="499987"/>
    <m/>
    <m/>
    <m/>
  </r>
  <r>
    <x v="295"/>
    <x v="3"/>
    <s v="페이스북/인스타그램"/>
    <x v="0"/>
    <x v="0"/>
    <x v="0"/>
    <m/>
    <m/>
    <n v="344181"/>
    <m/>
    <m/>
    <m/>
  </r>
  <r>
    <x v="246"/>
    <x v="3"/>
    <s v="페이스북/인스타그램"/>
    <x v="6"/>
    <x v="0"/>
    <x v="0"/>
    <m/>
    <m/>
    <n v="230258"/>
    <m/>
    <m/>
    <m/>
  </r>
  <r>
    <x v="247"/>
    <x v="4"/>
    <s v="페이스북/인스타그램"/>
    <x v="6"/>
    <x v="0"/>
    <x v="0"/>
    <m/>
    <m/>
    <n v="306777"/>
    <m/>
    <m/>
    <m/>
  </r>
  <r>
    <x v="248"/>
    <x v="1"/>
    <s v="페이스북/인스타그램"/>
    <x v="6"/>
    <x v="0"/>
    <x v="0"/>
    <m/>
    <m/>
    <n v="349054"/>
    <m/>
    <m/>
    <m/>
  </r>
  <r>
    <x v="249"/>
    <x v="0"/>
    <s v="페이스북/인스타그램"/>
    <x v="6"/>
    <x v="0"/>
    <x v="0"/>
    <m/>
    <m/>
    <n v="347887"/>
    <m/>
    <m/>
    <m/>
  </r>
  <r>
    <x v="250"/>
    <x v="2"/>
    <s v="페이스북/인스타그램"/>
    <x v="6"/>
    <x v="0"/>
    <x v="0"/>
    <m/>
    <m/>
    <n v="288936"/>
    <m/>
    <m/>
    <m/>
  </r>
  <r>
    <x v="251"/>
    <x v="5"/>
    <s v="페이스북/인스타그램"/>
    <x v="6"/>
    <x v="0"/>
    <x v="0"/>
    <m/>
    <m/>
    <n v="255359"/>
    <m/>
    <m/>
    <m/>
  </r>
  <r>
    <x v="252"/>
    <x v="6"/>
    <s v="페이스북/인스타그램"/>
    <x v="6"/>
    <x v="0"/>
    <x v="0"/>
    <m/>
    <m/>
    <n v="251005"/>
    <m/>
    <m/>
    <m/>
  </r>
  <r>
    <x v="253"/>
    <x v="3"/>
    <s v="페이스북/인스타그램"/>
    <x v="6"/>
    <x v="0"/>
    <x v="0"/>
    <m/>
    <m/>
    <n v="202755"/>
    <m/>
    <m/>
    <m/>
  </r>
  <r>
    <x v="254"/>
    <x v="4"/>
    <s v="페이스북/인스타그램"/>
    <x v="6"/>
    <x v="0"/>
    <x v="0"/>
    <m/>
    <m/>
    <n v="191655"/>
    <m/>
    <m/>
    <m/>
  </r>
  <r>
    <x v="255"/>
    <x v="1"/>
    <s v="페이스북/인스타그램"/>
    <x v="6"/>
    <x v="0"/>
    <x v="0"/>
    <m/>
    <m/>
    <n v="189906"/>
    <m/>
    <m/>
    <m/>
  </r>
  <r>
    <x v="256"/>
    <x v="0"/>
    <s v="페이스북/인스타그램"/>
    <x v="6"/>
    <x v="0"/>
    <x v="0"/>
    <m/>
    <m/>
    <n v="194898"/>
    <m/>
    <m/>
    <m/>
  </r>
  <r>
    <x v="257"/>
    <x v="2"/>
    <s v="페이스북/인스타그램"/>
    <x v="6"/>
    <x v="0"/>
    <x v="0"/>
    <m/>
    <m/>
    <n v="197022"/>
    <m/>
    <m/>
    <m/>
  </r>
  <r>
    <x v="258"/>
    <x v="5"/>
    <s v="페이스북/인스타그램"/>
    <x v="6"/>
    <x v="0"/>
    <x v="0"/>
    <m/>
    <m/>
    <n v="210002"/>
    <m/>
    <m/>
    <m/>
  </r>
  <r>
    <x v="259"/>
    <x v="6"/>
    <s v="페이스북/인스타그램"/>
    <x v="6"/>
    <x v="0"/>
    <x v="0"/>
    <m/>
    <m/>
    <n v="200976"/>
    <m/>
    <m/>
    <m/>
  </r>
  <r>
    <x v="260"/>
    <x v="3"/>
    <s v="페이스북/인스타그램"/>
    <x v="6"/>
    <x v="0"/>
    <x v="0"/>
    <m/>
    <m/>
    <n v="191422"/>
    <m/>
    <m/>
    <m/>
  </r>
  <r>
    <x v="261"/>
    <x v="4"/>
    <s v="페이스북/인스타그램"/>
    <x v="6"/>
    <x v="0"/>
    <x v="0"/>
    <m/>
    <m/>
    <n v="211328"/>
    <m/>
    <m/>
    <m/>
  </r>
  <r>
    <x v="262"/>
    <x v="1"/>
    <s v="페이스북/인스타그램"/>
    <x v="6"/>
    <x v="0"/>
    <x v="0"/>
    <m/>
    <m/>
    <n v="250306"/>
    <m/>
    <m/>
    <m/>
  </r>
  <r>
    <x v="263"/>
    <x v="0"/>
    <s v="페이스북/인스타그램"/>
    <x v="6"/>
    <x v="0"/>
    <x v="0"/>
    <m/>
    <m/>
    <n v="808409"/>
    <m/>
    <m/>
    <m/>
  </r>
  <r>
    <x v="264"/>
    <x v="2"/>
    <s v="페이스북/인스타그램"/>
    <x v="6"/>
    <x v="0"/>
    <x v="0"/>
    <m/>
    <m/>
    <n v="715304"/>
    <m/>
    <m/>
    <m/>
  </r>
  <r>
    <x v="265"/>
    <x v="5"/>
    <s v="페이스북/인스타그램"/>
    <x v="6"/>
    <x v="0"/>
    <x v="0"/>
    <m/>
    <m/>
    <n v="102806"/>
    <m/>
    <m/>
    <m/>
  </r>
  <r>
    <x v="267"/>
    <x v="3"/>
    <s v="페이스북/인스타그램"/>
    <x v="6"/>
    <x v="0"/>
    <x v="0"/>
    <m/>
    <m/>
    <n v="37887"/>
    <m/>
    <m/>
    <m/>
  </r>
  <r>
    <x v="268"/>
    <x v="4"/>
    <s v="페이스북/인스타그램"/>
    <x v="6"/>
    <x v="0"/>
    <x v="0"/>
    <m/>
    <m/>
    <n v="108574"/>
    <m/>
    <m/>
    <m/>
  </r>
  <r>
    <x v="269"/>
    <x v="1"/>
    <s v="페이스북/인스타그램"/>
    <x v="6"/>
    <x v="0"/>
    <x v="0"/>
    <m/>
    <m/>
    <n v="22905"/>
    <m/>
    <m/>
    <m/>
  </r>
  <r>
    <x v="270"/>
    <x v="0"/>
    <s v="페이스북/인스타그램"/>
    <x v="6"/>
    <x v="0"/>
    <x v="0"/>
    <m/>
    <m/>
    <n v="240418"/>
    <m/>
    <m/>
    <m/>
  </r>
  <r>
    <x v="271"/>
    <x v="2"/>
    <s v="페이스북/인스타그램"/>
    <x v="6"/>
    <x v="0"/>
    <x v="0"/>
    <m/>
    <m/>
    <n v="564316"/>
    <m/>
    <m/>
    <m/>
  </r>
  <r>
    <x v="272"/>
    <x v="5"/>
    <s v="페이스북/인스타그램"/>
    <x v="6"/>
    <x v="0"/>
    <x v="0"/>
    <m/>
    <m/>
    <n v="434729"/>
    <m/>
    <m/>
    <m/>
  </r>
  <r>
    <x v="273"/>
    <x v="6"/>
    <s v="페이스북/인스타그램"/>
    <x v="6"/>
    <x v="0"/>
    <x v="0"/>
    <m/>
    <m/>
    <n v="263331"/>
    <m/>
    <m/>
    <m/>
  </r>
  <r>
    <x v="274"/>
    <x v="3"/>
    <s v="페이스북/인스타그램"/>
    <x v="6"/>
    <x v="0"/>
    <x v="0"/>
    <m/>
    <m/>
    <n v="426827"/>
    <m/>
    <m/>
    <m/>
  </r>
  <r>
    <x v="275"/>
    <x v="4"/>
    <s v="페이스북/인스타그램"/>
    <x v="6"/>
    <x v="0"/>
    <x v="0"/>
    <m/>
    <m/>
    <n v="1013264"/>
    <m/>
    <m/>
    <m/>
  </r>
  <r>
    <x v="276"/>
    <x v="1"/>
    <s v="페이스북/인스타그램"/>
    <x v="6"/>
    <x v="0"/>
    <x v="0"/>
    <m/>
    <m/>
    <n v="537522"/>
    <m/>
    <m/>
    <m/>
  </r>
  <r>
    <x v="277"/>
    <x v="0"/>
    <s v="페이스북/인스타그램"/>
    <x v="6"/>
    <x v="0"/>
    <x v="0"/>
    <m/>
    <m/>
    <n v="234502"/>
    <m/>
    <m/>
    <m/>
  </r>
  <r>
    <x v="278"/>
    <x v="2"/>
    <s v="페이스북/인스타그램"/>
    <x v="6"/>
    <x v="0"/>
    <x v="0"/>
    <m/>
    <m/>
    <n v="142802"/>
    <m/>
    <m/>
    <m/>
  </r>
  <r>
    <x v="280"/>
    <x v="6"/>
    <s v="페이스북/인스타그램"/>
    <x v="6"/>
    <x v="0"/>
    <x v="0"/>
    <m/>
    <m/>
    <n v="198885"/>
    <m/>
    <m/>
    <m/>
  </r>
  <r>
    <x v="281"/>
    <x v="3"/>
    <s v="페이스북/인스타그램"/>
    <x v="6"/>
    <x v="0"/>
    <x v="0"/>
    <m/>
    <m/>
    <n v="346014"/>
    <m/>
    <m/>
    <m/>
  </r>
  <r>
    <x v="282"/>
    <x v="4"/>
    <s v="페이스북/인스타그램"/>
    <x v="6"/>
    <x v="0"/>
    <x v="0"/>
    <m/>
    <m/>
    <n v="400190"/>
    <m/>
    <m/>
    <m/>
  </r>
  <r>
    <x v="283"/>
    <x v="1"/>
    <s v="페이스북/인스타그램"/>
    <x v="6"/>
    <x v="0"/>
    <x v="0"/>
    <m/>
    <m/>
    <n v="224787"/>
    <m/>
    <m/>
    <m/>
  </r>
  <r>
    <x v="284"/>
    <x v="0"/>
    <s v="페이스북/인스타그램"/>
    <x v="6"/>
    <x v="0"/>
    <x v="0"/>
    <m/>
    <m/>
    <n v="68869"/>
    <m/>
    <m/>
    <m/>
  </r>
  <r>
    <x v="287"/>
    <x v="6"/>
    <s v="페이스북/인스타그램"/>
    <x v="6"/>
    <x v="0"/>
    <x v="0"/>
    <m/>
    <m/>
    <n v="196749"/>
    <m/>
    <m/>
    <m/>
  </r>
  <r>
    <x v="288"/>
    <x v="3"/>
    <s v="페이스북/인스타그램"/>
    <x v="6"/>
    <x v="0"/>
    <x v="0"/>
    <m/>
    <m/>
    <n v="623302"/>
    <m/>
    <m/>
    <m/>
  </r>
  <r>
    <x v="289"/>
    <x v="4"/>
    <s v="페이스북/인스타그램"/>
    <x v="6"/>
    <x v="0"/>
    <x v="0"/>
    <m/>
    <m/>
    <n v="321690"/>
    <m/>
    <m/>
    <m/>
  </r>
  <r>
    <x v="290"/>
    <x v="1"/>
    <s v="페이스북/인스타그램"/>
    <x v="6"/>
    <x v="0"/>
    <x v="0"/>
    <m/>
    <m/>
    <n v="7062"/>
    <m/>
    <m/>
    <m/>
  </r>
  <r>
    <x v="283"/>
    <x v="1"/>
    <s v="네이버 GFA"/>
    <x v="6"/>
    <x v="0"/>
    <x v="0"/>
    <m/>
    <m/>
    <n v="14084.54545454545"/>
    <m/>
    <m/>
    <m/>
  </r>
  <r>
    <x v="284"/>
    <x v="0"/>
    <s v="네이버 GFA"/>
    <x v="6"/>
    <x v="0"/>
    <x v="0"/>
    <m/>
    <m/>
    <n v="104525.4545454545"/>
    <m/>
    <m/>
    <m/>
  </r>
  <r>
    <x v="285"/>
    <x v="2"/>
    <s v="네이버 GFA"/>
    <x v="6"/>
    <x v="0"/>
    <x v="0"/>
    <m/>
    <m/>
    <n v="116573.6363636364"/>
    <m/>
    <m/>
    <m/>
  </r>
  <r>
    <x v="286"/>
    <x v="5"/>
    <s v="네이버 GFA"/>
    <x v="6"/>
    <x v="0"/>
    <x v="0"/>
    <m/>
    <m/>
    <n v="82024.54545454544"/>
    <m/>
    <m/>
    <m/>
  </r>
  <r>
    <x v="287"/>
    <x v="6"/>
    <s v="네이버 GFA"/>
    <x v="6"/>
    <x v="0"/>
    <x v="0"/>
    <m/>
    <m/>
    <n v="62659.0909090909"/>
    <m/>
    <m/>
    <m/>
  </r>
  <r>
    <x v="288"/>
    <x v="3"/>
    <s v="네이버 GFA"/>
    <x v="6"/>
    <x v="0"/>
    <x v="0"/>
    <m/>
    <m/>
    <n v="220084.5454545454"/>
    <m/>
    <m/>
    <m/>
  </r>
  <r>
    <x v="289"/>
    <x v="4"/>
    <s v="네이버 GFA"/>
    <x v="6"/>
    <x v="0"/>
    <x v="0"/>
    <m/>
    <m/>
    <n v="261468.1818181818"/>
    <m/>
    <m/>
    <m/>
  </r>
  <r>
    <x v="290"/>
    <x v="1"/>
    <s v="네이버 GFA"/>
    <x v="6"/>
    <x v="0"/>
    <x v="0"/>
    <m/>
    <m/>
    <n v="216820.9090909091"/>
    <m/>
    <m/>
    <m/>
  </r>
  <r>
    <x v="291"/>
    <x v="0"/>
    <s v="네이버 GFA"/>
    <x v="6"/>
    <x v="0"/>
    <x v="0"/>
    <m/>
    <m/>
    <n v="206910"/>
    <m/>
    <m/>
    <m/>
  </r>
  <r>
    <x v="292"/>
    <x v="2"/>
    <s v="네이버 GFA"/>
    <x v="6"/>
    <x v="0"/>
    <x v="0"/>
    <m/>
    <m/>
    <n v="198557.2727272727"/>
    <m/>
    <m/>
    <m/>
  </r>
  <r>
    <x v="293"/>
    <x v="5"/>
    <s v="네이버 GFA"/>
    <x v="6"/>
    <x v="0"/>
    <x v="0"/>
    <m/>
    <m/>
    <n v="76952.72727272726"/>
    <m/>
    <m/>
    <m/>
  </r>
  <r>
    <x v="294"/>
    <x v="6"/>
    <s v="네이버 GFA"/>
    <x v="6"/>
    <x v="0"/>
    <x v="0"/>
    <m/>
    <m/>
    <n v="81342.72727272726"/>
    <m/>
    <m/>
    <m/>
  </r>
  <r>
    <x v="295"/>
    <x v="3"/>
    <s v="네이버 GFA"/>
    <x v="6"/>
    <x v="0"/>
    <x v="0"/>
    <m/>
    <m/>
    <n v="188838.1818181818"/>
    <m/>
    <m/>
    <m/>
  </r>
  <r>
    <x v="283"/>
    <x v="1"/>
    <s v="네이버 GFA"/>
    <x v="0"/>
    <x v="0"/>
    <x v="0"/>
    <m/>
    <m/>
    <n v="86108.18181818181"/>
    <m/>
    <m/>
    <m/>
  </r>
  <r>
    <x v="288"/>
    <x v="3"/>
    <s v="네이버 GFA"/>
    <x v="0"/>
    <x v="0"/>
    <x v="0"/>
    <m/>
    <m/>
    <n v="259598.1818181818"/>
    <m/>
    <m/>
    <m/>
  </r>
  <r>
    <x v="289"/>
    <x v="4"/>
    <s v="네이버 GFA"/>
    <x v="0"/>
    <x v="0"/>
    <x v="0"/>
    <m/>
    <m/>
    <n v="691918.1818181818"/>
    <m/>
    <m/>
    <m/>
  </r>
  <r>
    <x v="290"/>
    <x v="1"/>
    <s v="네이버 GFA"/>
    <x v="0"/>
    <x v="0"/>
    <x v="0"/>
    <m/>
    <m/>
    <n v="420592.7272727272"/>
    <m/>
    <m/>
    <m/>
  </r>
  <r>
    <x v="291"/>
    <x v="0"/>
    <s v="네이버 GFA"/>
    <x v="0"/>
    <x v="0"/>
    <x v="0"/>
    <m/>
    <m/>
    <n v="447038.1818181818"/>
    <m/>
    <m/>
    <m/>
  </r>
  <r>
    <x v="292"/>
    <x v="2"/>
    <s v="네이버 GFA"/>
    <x v="0"/>
    <x v="0"/>
    <x v="0"/>
    <m/>
    <m/>
    <n v="270964.5454545454"/>
    <m/>
    <m/>
    <m/>
  </r>
  <r>
    <x v="293"/>
    <x v="5"/>
    <s v="네이버 GFA"/>
    <x v="0"/>
    <x v="0"/>
    <x v="0"/>
    <m/>
    <m/>
    <n v="35880"/>
    <m/>
    <m/>
    <m/>
  </r>
  <r>
    <x v="294"/>
    <x v="6"/>
    <s v="네이버 GFA"/>
    <x v="0"/>
    <x v="0"/>
    <x v="0"/>
    <m/>
    <m/>
    <n v="36828.18181818182"/>
    <m/>
    <m/>
    <m/>
  </r>
  <r>
    <x v="295"/>
    <x v="3"/>
    <s v="네이버 GFA"/>
    <x v="0"/>
    <x v="0"/>
    <x v="0"/>
    <m/>
    <m/>
    <n v="493568.1818181818"/>
    <m/>
    <m/>
    <m/>
  </r>
  <r>
    <x v="246"/>
    <x v="3"/>
    <s v="카카오광고"/>
    <x v="0"/>
    <x v="0"/>
    <x v="0"/>
    <m/>
    <m/>
    <n v="14500"/>
    <m/>
    <m/>
    <m/>
  </r>
  <r>
    <x v="247"/>
    <x v="4"/>
    <s v="카카오광고"/>
    <x v="0"/>
    <x v="0"/>
    <x v="0"/>
    <m/>
    <m/>
    <n v="13730"/>
    <m/>
    <m/>
    <m/>
  </r>
  <r>
    <x v="248"/>
    <x v="1"/>
    <s v="카카오광고"/>
    <x v="0"/>
    <x v="0"/>
    <x v="0"/>
    <m/>
    <m/>
    <n v="13750"/>
    <m/>
    <m/>
    <m/>
  </r>
  <r>
    <x v="249"/>
    <x v="0"/>
    <s v="카카오광고"/>
    <x v="0"/>
    <x v="0"/>
    <x v="0"/>
    <m/>
    <m/>
    <n v="13790"/>
    <m/>
    <m/>
    <m/>
  </r>
  <r>
    <x v="250"/>
    <x v="2"/>
    <s v="카카오광고"/>
    <x v="0"/>
    <x v="0"/>
    <x v="0"/>
    <m/>
    <m/>
    <n v="14150"/>
    <m/>
    <m/>
    <m/>
  </r>
  <r>
    <x v="251"/>
    <x v="5"/>
    <s v="카카오광고"/>
    <x v="0"/>
    <x v="0"/>
    <x v="0"/>
    <m/>
    <m/>
    <n v="13990"/>
    <m/>
    <m/>
    <m/>
  </r>
  <r>
    <x v="252"/>
    <x v="6"/>
    <s v="카카오광고"/>
    <x v="0"/>
    <x v="0"/>
    <x v="0"/>
    <m/>
    <m/>
    <n v="11230"/>
    <m/>
    <m/>
    <m/>
  </r>
  <r>
    <x v="253"/>
    <x v="3"/>
    <s v="카카오광고"/>
    <x v="0"/>
    <x v="0"/>
    <x v="0"/>
    <m/>
    <m/>
    <n v="10020"/>
    <m/>
    <m/>
    <m/>
  </r>
  <r>
    <x v="254"/>
    <x v="4"/>
    <s v="카카오광고"/>
    <x v="0"/>
    <x v="0"/>
    <x v="0"/>
    <m/>
    <m/>
    <n v="14440"/>
    <m/>
    <m/>
    <m/>
  </r>
  <r>
    <x v="255"/>
    <x v="1"/>
    <s v="카카오광고"/>
    <x v="0"/>
    <x v="0"/>
    <x v="0"/>
    <m/>
    <m/>
    <n v="13040"/>
    <m/>
    <m/>
    <m/>
  </r>
  <r>
    <x v="256"/>
    <x v="0"/>
    <s v="카카오광고"/>
    <x v="0"/>
    <x v="0"/>
    <x v="0"/>
    <m/>
    <m/>
    <n v="10450"/>
    <m/>
    <m/>
    <m/>
  </r>
  <r>
    <x v="257"/>
    <x v="2"/>
    <s v="카카오광고"/>
    <x v="0"/>
    <x v="0"/>
    <x v="0"/>
    <m/>
    <m/>
    <n v="9690"/>
    <m/>
    <m/>
    <m/>
  </r>
  <r>
    <x v="258"/>
    <x v="5"/>
    <s v="카카오광고"/>
    <x v="0"/>
    <x v="0"/>
    <x v="0"/>
    <m/>
    <m/>
    <n v="12320"/>
    <m/>
    <m/>
    <m/>
  </r>
  <r>
    <x v="259"/>
    <x v="6"/>
    <s v="카카오광고"/>
    <x v="0"/>
    <x v="0"/>
    <x v="0"/>
    <m/>
    <m/>
    <n v="10090"/>
    <m/>
    <m/>
    <m/>
  </r>
  <r>
    <x v="260"/>
    <x v="3"/>
    <s v="카카오광고"/>
    <x v="0"/>
    <x v="0"/>
    <x v="0"/>
    <m/>
    <m/>
    <n v="11090"/>
    <m/>
    <m/>
    <m/>
  </r>
  <r>
    <x v="261"/>
    <x v="4"/>
    <s v="카카오광고"/>
    <x v="0"/>
    <x v="0"/>
    <x v="0"/>
    <m/>
    <m/>
    <n v="8360"/>
    <m/>
    <m/>
    <m/>
  </r>
  <r>
    <x v="262"/>
    <x v="1"/>
    <s v="카카오광고"/>
    <x v="0"/>
    <x v="0"/>
    <x v="0"/>
    <m/>
    <m/>
    <n v="7179.999999999999"/>
    <m/>
    <m/>
    <m/>
  </r>
  <r>
    <x v="263"/>
    <x v="0"/>
    <s v="카카오광고"/>
    <x v="0"/>
    <x v="0"/>
    <x v="0"/>
    <m/>
    <m/>
    <n v="10070"/>
    <m/>
    <m/>
    <m/>
  </r>
  <r>
    <x v="264"/>
    <x v="2"/>
    <s v="카카오광고"/>
    <x v="0"/>
    <x v="0"/>
    <x v="0"/>
    <m/>
    <m/>
    <n v="4070"/>
    <m/>
    <m/>
    <m/>
  </r>
  <r>
    <x v="265"/>
    <x v="5"/>
    <s v="카카오광고"/>
    <x v="0"/>
    <x v="0"/>
    <x v="0"/>
    <m/>
    <m/>
    <n v="12050"/>
    <m/>
    <m/>
    <m/>
  </r>
  <r>
    <x v="266"/>
    <x v="6"/>
    <s v="카카오광고"/>
    <x v="0"/>
    <x v="0"/>
    <x v="0"/>
    <m/>
    <m/>
    <n v="7429.999999999999"/>
    <m/>
    <m/>
    <m/>
  </r>
  <r>
    <x v="267"/>
    <x v="3"/>
    <s v="카카오광고"/>
    <x v="0"/>
    <x v="0"/>
    <x v="0"/>
    <m/>
    <m/>
    <n v="8059.999999999999"/>
    <m/>
    <m/>
    <m/>
  </r>
  <r>
    <x v="268"/>
    <x v="4"/>
    <s v="카카오광고"/>
    <x v="0"/>
    <x v="0"/>
    <x v="0"/>
    <m/>
    <m/>
    <n v="4180"/>
    <m/>
    <m/>
    <m/>
  </r>
  <r>
    <x v="269"/>
    <x v="1"/>
    <s v="카카오광고"/>
    <x v="0"/>
    <x v="0"/>
    <x v="0"/>
    <m/>
    <m/>
    <n v="9650"/>
    <m/>
    <m/>
    <m/>
  </r>
  <r>
    <x v="270"/>
    <x v="0"/>
    <s v="카카오광고"/>
    <x v="0"/>
    <x v="0"/>
    <x v="0"/>
    <m/>
    <m/>
    <n v="6129.999999999999"/>
    <m/>
    <m/>
    <m/>
  </r>
  <r>
    <x v="271"/>
    <x v="2"/>
    <s v="카카오광고"/>
    <x v="0"/>
    <x v="0"/>
    <x v="0"/>
    <m/>
    <m/>
    <n v="6989.999999999999"/>
    <m/>
    <m/>
    <m/>
  </r>
  <r>
    <x v="272"/>
    <x v="5"/>
    <s v="카카오광고"/>
    <x v="0"/>
    <x v="0"/>
    <x v="0"/>
    <m/>
    <m/>
    <n v="6389.999999999999"/>
    <m/>
    <m/>
    <m/>
  </r>
  <r>
    <x v="273"/>
    <x v="6"/>
    <s v="카카오광고"/>
    <x v="0"/>
    <x v="0"/>
    <x v="0"/>
    <m/>
    <m/>
    <n v="9060"/>
    <m/>
    <m/>
    <m/>
  </r>
  <r>
    <x v="274"/>
    <x v="3"/>
    <s v="카카오광고"/>
    <x v="0"/>
    <x v="0"/>
    <x v="0"/>
    <m/>
    <m/>
    <n v="9640"/>
    <m/>
    <m/>
    <m/>
  </r>
  <r>
    <x v="275"/>
    <x v="4"/>
    <s v="카카오광고"/>
    <x v="0"/>
    <x v="0"/>
    <x v="0"/>
    <m/>
    <m/>
    <n v="9650"/>
    <m/>
    <m/>
    <m/>
  </r>
  <r>
    <x v="276"/>
    <x v="1"/>
    <s v="카카오광고"/>
    <x v="0"/>
    <x v="0"/>
    <x v="0"/>
    <m/>
    <m/>
    <n v="6369.999999999999"/>
    <m/>
    <m/>
    <m/>
  </r>
  <r>
    <x v="277"/>
    <x v="0"/>
    <s v="카카오광고"/>
    <x v="0"/>
    <x v="0"/>
    <x v="0"/>
    <m/>
    <m/>
    <n v="8820"/>
    <m/>
    <m/>
    <m/>
  </r>
  <r>
    <x v="278"/>
    <x v="2"/>
    <s v="카카오광고"/>
    <x v="0"/>
    <x v="0"/>
    <x v="0"/>
    <m/>
    <m/>
    <n v="10530"/>
    <m/>
    <m/>
    <m/>
  </r>
  <r>
    <x v="279"/>
    <x v="5"/>
    <s v="카카오광고"/>
    <x v="0"/>
    <x v="0"/>
    <x v="0"/>
    <m/>
    <m/>
    <n v="6489.999999999999"/>
    <m/>
    <m/>
    <m/>
  </r>
  <r>
    <x v="280"/>
    <x v="6"/>
    <s v="카카오광고"/>
    <x v="0"/>
    <x v="0"/>
    <x v="0"/>
    <m/>
    <m/>
    <n v="15000"/>
    <m/>
    <m/>
    <m/>
  </r>
  <r>
    <x v="281"/>
    <x v="3"/>
    <s v="카카오광고"/>
    <x v="0"/>
    <x v="0"/>
    <x v="0"/>
    <m/>
    <m/>
    <n v="8690"/>
    <m/>
    <m/>
    <m/>
  </r>
  <r>
    <x v="282"/>
    <x v="4"/>
    <s v="카카오광고"/>
    <x v="0"/>
    <x v="0"/>
    <x v="0"/>
    <m/>
    <m/>
    <n v="4740"/>
    <m/>
    <m/>
    <m/>
  </r>
  <r>
    <x v="283"/>
    <x v="1"/>
    <s v="카카오광고"/>
    <x v="0"/>
    <x v="0"/>
    <x v="0"/>
    <m/>
    <m/>
    <n v="3780"/>
    <m/>
    <m/>
    <m/>
  </r>
  <r>
    <x v="284"/>
    <x v="0"/>
    <s v="카카오광고"/>
    <x v="0"/>
    <x v="0"/>
    <x v="0"/>
    <m/>
    <m/>
    <n v="4620"/>
    <m/>
    <m/>
    <m/>
  </r>
  <r>
    <x v="285"/>
    <x v="2"/>
    <s v="카카오광고"/>
    <x v="0"/>
    <x v="0"/>
    <x v="0"/>
    <m/>
    <m/>
    <n v="5929.999999999999"/>
    <m/>
    <m/>
    <m/>
  </r>
  <r>
    <x v="286"/>
    <x v="5"/>
    <s v="카카오광고"/>
    <x v="0"/>
    <x v="0"/>
    <x v="0"/>
    <m/>
    <m/>
    <n v="5869.999999999999"/>
    <m/>
    <m/>
    <m/>
  </r>
  <r>
    <x v="287"/>
    <x v="6"/>
    <s v="카카오광고"/>
    <x v="0"/>
    <x v="0"/>
    <x v="0"/>
    <m/>
    <m/>
    <n v="6559.999999999999"/>
    <m/>
    <m/>
    <m/>
  </r>
  <r>
    <x v="288"/>
    <x v="3"/>
    <s v="카카오광고"/>
    <x v="0"/>
    <x v="0"/>
    <x v="0"/>
    <m/>
    <m/>
    <n v="12410"/>
    <m/>
    <m/>
    <m/>
  </r>
  <r>
    <x v="289"/>
    <x v="4"/>
    <s v="카카오광고"/>
    <x v="0"/>
    <x v="0"/>
    <x v="0"/>
    <m/>
    <m/>
    <n v="11300"/>
    <m/>
    <m/>
    <m/>
  </r>
  <r>
    <x v="290"/>
    <x v="1"/>
    <s v="카카오광고"/>
    <x v="0"/>
    <x v="0"/>
    <x v="0"/>
    <m/>
    <m/>
    <n v="10090"/>
    <m/>
    <m/>
    <m/>
  </r>
  <r>
    <x v="291"/>
    <x v="0"/>
    <s v="카카오광고"/>
    <x v="0"/>
    <x v="0"/>
    <x v="0"/>
    <m/>
    <m/>
    <n v="6449.999999999999"/>
    <m/>
    <m/>
    <m/>
  </r>
  <r>
    <x v="292"/>
    <x v="2"/>
    <s v="카카오광고"/>
    <x v="0"/>
    <x v="0"/>
    <x v="0"/>
    <m/>
    <m/>
    <n v="13500"/>
    <m/>
    <m/>
    <m/>
  </r>
  <r>
    <x v="293"/>
    <x v="5"/>
    <s v="카카오광고"/>
    <x v="0"/>
    <x v="0"/>
    <x v="0"/>
    <m/>
    <m/>
    <n v="13790"/>
    <m/>
    <m/>
    <m/>
  </r>
  <r>
    <x v="294"/>
    <x v="6"/>
    <s v="카카오광고"/>
    <x v="0"/>
    <x v="0"/>
    <x v="0"/>
    <m/>
    <m/>
    <n v="7479.999999999999"/>
    <m/>
    <m/>
    <m/>
  </r>
  <r>
    <x v="295"/>
    <x v="3"/>
    <s v="카카오광고"/>
    <x v="0"/>
    <x v="0"/>
    <x v="0"/>
    <m/>
    <m/>
    <n v="6879.999999999999"/>
    <m/>
    <m/>
    <m/>
  </r>
  <r>
    <x v="284"/>
    <x v="0"/>
    <s v="카카오광고"/>
    <x v="6"/>
    <x v="0"/>
    <x v="0"/>
    <m/>
    <m/>
    <n v="20520"/>
    <m/>
    <m/>
    <m/>
  </r>
  <r>
    <x v="285"/>
    <x v="2"/>
    <s v="카카오광고"/>
    <x v="6"/>
    <x v="0"/>
    <x v="0"/>
    <m/>
    <m/>
    <n v="58539.99999999999"/>
    <m/>
    <m/>
    <m/>
  </r>
  <r>
    <x v="288"/>
    <x v="3"/>
    <s v="카카오광고"/>
    <x v="6"/>
    <x v="0"/>
    <x v="0"/>
    <m/>
    <m/>
    <n v="183590"/>
    <m/>
    <m/>
    <m/>
  </r>
  <r>
    <x v="289"/>
    <x v="4"/>
    <s v="카카오광고"/>
    <x v="6"/>
    <x v="0"/>
    <x v="0"/>
    <m/>
    <m/>
    <n v="136720"/>
    <m/>
    <m/>
    <m/>
  </r>
  <r>
    <x v="290"/>
    <x v="1"/>
    <s v="카카오광고"/>
    <x v="6"/>
    <x v="0"/>
    <x v="0"/>
    <m/>
    <m/>
    <n v="24400"/>
    <m/>
    <m/>
    <m/>
  </r>
  <r>
    <x v="263"/>
    <x v="0"/>
    <s v="카카오톡 메시지"/>
    <x v="6"/>
    <x v="0"/>
    <x v="0"/>
    <m/>
    <m/>
    <n v="235830"/>
    <m/>
    <m/>
    <m/>
  </r>
  <r>
    <x v="246"/>
    <x v="3"/>
    <s v="네이버 쇼핑검색"/>
    <x v="0"/>
    <x v="0"/>
    <x v="0"/>
    <m/>
    <m/>
    <n v="39350"/>
    <m/>
    <m/>
    <m/>
  </r>
  <r>
    <x v="247"/>
    <x v="4"/>
    <s v="네이버 쇼핑검색"/>
    <x v="0"/>
    <x v="0"/>
    <x v="0"/>
    <m/>
    <m/>
    <n v="41210"/>
    <m/>
    <m/>
    <m/>
  </r>
  <r>
    <x v="248"/>
    <x v="1"/>
    <s v="네이버 쇼핑검색"/>
    <x v="0"/>
    <x v="0"/>
    <x v="0"/>
    <m/>
    <m/>
    <n v="33600"/>
    <m/>
    <m/>
    <m/>
  </r>
  <r>
    <x v="249"/>
    <x v="0"/>
    <s v="네이버 쇼핑검색"/>
    <x v="0"/>
    <x v="0"/>
    <x v="0"/>
    <m/>
    <m/>
    <n v="36100"/>
    <m/>
    <m/>
    <m/>
  </r>
  <r>
    <x v="250"/>
    <x v="2"/>
    <s v="네이버 쇼핑검색"/>
    <x v="0"/>
    <x v="0"/>
    <x v="0"/>
    <m/>
    <m/>
    <n v="24530"/>
    <m/>
    <m/>
    <m/>
  </r>
  <r>
    <x v="251"/>
    <x v="5"/>
    <s v="네이버 쇼핑검색"/>
    <x v="0"/>
    <x v="0"/>
    <x v="0"/>
    <m/>
    <m/>
    <n v="26990"/>
    <m/>
    <m/>
    <m/>
  </r>
  <r>
    <x v="252"/>
    <x v="6"/>
    <s v="네이버 쇼핑검색"/>
    <x v="0"/>
    <x v="0"/>
    <x v="0"/>
    <m/>
    <m/>
    <n v="61669.99999999999"/>
    <m/>
    <m/>
    <m/>
  </r>
  <r>
    <x v="253"/>
    <x v="3"/>
    <s v="네이버 쇼핑검색"/>
    <x v="0"/>
    <x v="0"/>
    <x v="0"/>
    <m/>
    <m/>
    <n v="66260"/>
    <m/>
    <m/>
    <m/>
  </r>
  <r>
    <x v="254"/>
    <x v="4"/>
    <s v="네이버 쇼핑검색"/>
    <x v="0"/>
    <x v="0"/>
    <x v="0"/>
    <m/>
    <m/>
    <n v="50569.99999999999"/>
    <m/>
    <m/>
    <m/>
  </r>
  <r>
    <x v="255"/>
    <x v="1"/>
    <s v="네이버 쇼핑검색"/>
    <x v="0"/>
    <x v="0"/>
    <x v="0"/>
    <m/>
    <m/>
    <n v="43930"/>
    <m/>
    <m/>
    <m/>
  </r>
  <r>
    <x v="256"/>
    <x v="0"/>
    <s v="네이버 쇼핑검색"/>
    <x v="0"/>
    <x v="0"/>
    <x v="0"/>
    <m/>
    <m/>
    <n v="36670"/>
    <m/>
    <m/>
    <m/>
  </r>
  <r>
    <x v="257"/>
    <x v="2"/>
    <s v="네이버 쇼핑검색"/>
    <x v="0"/>
    <x v="0"/>
    <x v="0"/>
    <m/>
    <m/>
    <n v="32100"/>
    <m/>
    <m/>
    <m/>
  </r>
  <r>
    <x v="258"/>
    <x v="5"/>
    <s v="네이버 쇼핑검색"/>
    <x v="0"/>
    <x v="0"/>
    <x v="0"/>
    <m/>
    <m/>
    <n v="35790"/>
    <m/>
    <m/>
    <m/>
  </r>
  <r>
    <x v="259"/>
    <x v="6"/>
    <s v="네이버 쇼핑검색"/>
    <x v="0"/>
    <x v="0"/>
    <x v="0"/>
    <m/>
    <m/>
    <n v="39970"/>
    <m/>
    <m/>
    <m/>
  </r>
  <r>
    <x v="260"/>
    <x v="3"/>
    <s v="네이버 쇼핑검색"/>
    <x v="0"/>
    <x v="0"/>
    <x v="0"/>
    <m/>
    <m/>
    <n v="33700"/>
    <m/>
    <m/>
    <m/>
  </r>
  <r>
    <x v="261"/>
    <x v="4"/>
    <s v="네이버 쇼핑검색"/>
    <x v="0"/>
    <x v="0"/>
    <x v="0"/>
    <m/>
    <m/>
    <n v="38960"/>
    <m/>
    <m/>
    <m/>
  </r>
  <r>
    <x v="262"/>
    <x v="1"/>
    <s v="네이버 쇼핑검색"/>
    <x v="0"/>
    <x v="0"/>
    <x v="0"/>
    <m/>
    <m/>
    <n v="31830"/>
    <m/>
    <m/>
    <m/>
  </r>
  <r>
    <x v="263"/>
    <x v="0"/>
    <s v="네이버 쇼핑검색"/>
    <x v="0"/>
    <x v="0"/>
    <x v="0"/>
    <m/>
    <m/>
    <n v="53899.99999999999"/>
    <m/>
    <m/>
    <m/>
  </r>
  <r>
    <x v="264"/>
    <x v="2"/>
    <s v="네이버 쇼핑검색"/>
    <x v="0"/>
    <x v="0"/>
    <x v="0"/>
    <m/>
    <m/>
    <n v="59449.99999999999"/>
    <m/>
    <m/>
    <m/>
  </r>
  <r>
    <x v="265"/>
    <x v="5"/>
    <s v="네이버 쇼핑검색"/>
    <x v="0"/>
    <x v="0"/>
    <x v="0"/>
    <m/>
    <m/>
    <n v="50379.99999999999"/>
    <m/>
    <m/>
    <m/>
  </r>
  <r>
    <x v="266"/>
    <x v="6"/>
    <s v="네이버 쇼핑검색"/>
    <x v="0"/>
    <x v="0"/>
    <x v="0"/>
    <m/>
    <m/>
    <n v="58689.99999999999"/>
    <m/>
    <m/>
    <m/>
  </r>
  <r>
    <x v="267"/>
    <x v="3"/>
    <s v="네이버 쇼핑검색"/>
    <x v="0"/>
    <x v="0"/>
    <x v="0"/>
    <m/>
    <m/>
    <n v="40720"/>
    <m/>
    <m/>
    <m/>
  </r>
  <r>
    <x v="268"/>
    <x v="4"/>
    <s v="네이버 쇼핑검색"/>
    <x v="0"/>
    <x v="0"/>
    <x v="0"/>
    <m/>
    <m/>
    <n v="41070"/>
    <m/>
    <m/>
    <m/>
  </r>
  <r>
    <x v="269"/>
    <x v="1"/>
    <s v="네이버 쇼핑검색"/>
    <x v="0"/>
    <x v="0"/>
    <x v="0"/>
    <m/>
    <m/>
    <n v="40080"/>
    <m/>
    <m/>
    <m/>
  </r>
  <r>
    <x v="270"/>
    <x v="0"/>
    <s v="네이버 쇼핑검색"/>
    <x v="0"/>
    <x v="0"/>
    <x v="0"/>
    <m/>
    <m/>
    <n v="41990"/>
    <m/>
    <m/>
    <m/>
  </r>
  <r>
    <x v="271"/>
    <x v="2"/>
    <s v="네이버 쇼핑검색"/>
    <x v="0"/>
    <x v="0"/>
    <x v="0"/>
    <m/>
    <m/>
    <n v="29240"/>
    <m/>
    <m/>
    <m/>
  </r>
  <r>
    <x v="272"/>
    <x v="5"/>
    <s v="네이버 쇼핑검색"/>
    <x v="0"/>
    <x v="0"/>
    <x v="0"/>
    <m/>
    <m/>
    <n v="34320"/>
    <m/>
    <m/>
    <m/>
  </r>
  <r>
    <x v="273"/>
    <x v="6"/>
    <s v="네이버 쇼핑검색"/>
    <x v="0"/>
    <x v="0"/>
    <x v="0"/>
    <m/>
    <m/>
    <n v="43070"/>
    <m/>
    <m/>
    <m/>
  </r>
  <r>
    <x v="274"/>
    <x v="3"/>
    <s v="네이버 쇼핑검색"/>
    <x v="0"/>
    <x v="0"/>
    <x v="0"/>
    <m/>
    <m/>
    <n v="46459.99999999999"/>
    <m/>
    <m/>
    <m/>
  </r>
  <r>
    <x v="275"/>
    <x v="4"/>
    <s v="네이버 쇼핑검색"/>
    <x v="0"/>
    <x v="0"/>
    <x v="0"/>
    <m/>
    <m/>
    <n v="35600"/>
    <m/>
    <m/>
    <m/>
  </r>
  <r>
    <x v="276"/>
    <x v="1"/>
    <s v="네이버 쇼핑검색"/>
    <x v="0"/>
    <x v="0"/>
    <x v="0"/>
    <m/>
    <m/>
    <n v="36290"/>
    <m/>
    <m/>
    <m/>
  </r>
  <r>
    <x v="277"/>
    <x v="0"/>
    <s v="네이버 쇼핑검색"/>
    <x v="0"/>
    <x v="0"/>
    <x v="0"/>
    <m/>
    <m/>
    <n v="35640"/>
    <m/>
    <m/>
    <m/>
  </r>
  <r>
    <x v="278"/>
    <x v="2"/>
    <s v="네이버 쇼핑검색"/>
    <x v="0"/>
    <x v="0"/>
    <x v="0"/>
    <m/>
    <m/>
    <n v="25110"/>
    <m/>
    <m/>
    <m/>
  </r>
  <r>
    <x v="279"/>
    <x v="5"/>
    <s v="네이버 쇼핑검색"/>
    <x v="0"/>
    <x v="0"/>
    <x v="0"/>
    <m/>
    <m/>
    <n v="24360"/>
    <m/>
    <m/>
    <m/>
  </r>
  <r>
    <x v="280"/>
    <x v="6"/>
    <s v="네이버 쇼핑검색"/>
    <x v="0"/>
    <x v="0"/>
    <x v="0"/>
    <m/>
    <m/>
    <n v="37020"/>
    <m/>
    <m/>
    <m/>
  </r>
  <r>
    <x v="281"/>
    <x v="3"/>
    <s v="네이버 쇼핑검색"/>
    <x v="0"/>
    <x v="0"/>
    <x v="0"/>
    <m/>
    <m/>
    <n v="36580"/>
    <m/>
    <m/>
    <m/>
  </r>
  <r>
    <x v="282"/>
    <x v="4"/>
    <s v="네이버 쇼핑검색"/>
    <x v="0"/>
    <x v="0"/>
    <x v="0"/>
    <m/>
    <m/>
    <n v="37650"/>
    <m/>
    <m/>
    <m/>
  </r>
  <r>
    <x v="283"/>
    <x v="1"/>
    <s v="네이버 쇼핑검색"/>
    <x v="0"/>
    <x v="0"/>
    <x v="0"/>
    <m/>
    <m/>
    <n v="35970"/>
    <m/>
    <m/>
    <m/>
  </r>
  <r>
    <x v="284"/>
    <x v="0"/>
    <s v="네이버 쇼핑검색"/>
    <x v="0"/>
    <x v="0"/>
    <x v="0"/>
    <m/>
    <m/>
    <n v="31940"/>
    <m/>
    <m/>
    <m/>
  </r>
  <r>
    <x v="285"/>
    <x v="2"/>
    <s v="네이버 쇼핑검색"/>
    <x v="0"/>
    <x v="0"/>
    <x v="0"/>
    <m/>
    <m/>
    <n v="27430"/>
    <m/>
    <m/>
    <m/>
  </r>
  <r>
    <x v="286"/>
    <x v="5"/>
    <s v="네이버 쇼핑검색"/>
    <x v="0"/>
    <x v="0"/>
    <x v="0"/>
    <m/>
    <m/>
    <n v="27690"/>
    <m/>
    <m/>
    <m/>
  </r>
  <r>
    <x v="287"/>
    <x v="6"/>
    <s v="네이버 쇼핑검색"/>
    <x v="0"/>
    <x v="0"/>
    <x v="0"/>
    <m/>
    <m/>
    <n v="38590"/>
    <m/>
    <m/>
    <m/>
  </r>
  <r>
    <x v="288"/>
    <x v="3"/>
    <s v="네이버 쇼핑검색"/>
    <x v="0"/>
    <x v="0"/>
    <x v="0"/>
    <m/>
    <m/>
    <n v="39350"/>
    <m/>
    <m/>
    <m/>
  </r>
  <r>
    <x v="289"/>
    <x v="4"/>
    <s v="네이버 쇼핑검색"/>
    <x v="0"/>
    <x v="0"/>
    <x v="0"/>
    <m/>
    <m/>
    <n v="39550"/>
    <m/>
    <m/>
    <m/>
  </r>
  <r>
    <x v="290"/>
    <x v="1"/>
    <s v="네이버 쇼핑검색"/>
    <x v="0"/>
    <x v="0"/>
    <x v="0"/>
    <m/>
    <m/>
    <n v="41910"/>
    <m/>
    <m/>
    <m/>
  </r>
  <r>
    <x v="291"/>
    <x v="0"/>
    <s v="네이버 쇼핑검색"/>
    <x v="0"/>
    <x v="0"/>
    <x v="0"/>
    <m/>
    <m/>
    <n v="46859.99999999999"/>
    <m/>
    <m/>
    <m/>
  </r>
  <r>
    <x v="292"/>
    <x v="2"/>
    <s v="네이버 쇼핑검색"/>
    <x v="0"/>
    <x v="0"/>
    <x v="0"/>
    <m/>
    <m/>
    <n v="40430"/>
    <m/>
    <m/>
    <m/>
  </r>
  <r>
    <x v="293"/>
    <x v="5"/>
    <s v="네이버 쇼핑검색"/>
    <x v="0"/>
    <x v="0"/>
    <x v="0"/>
    <m/>
    <m/>
    <n v="37750"/>
    <m/>
    <m/>
    <m/>
  </r>
  <r>
    <x v="294"/>
    <x v="6"/>
    <s v="네이버 쇼핑검색"/>
    <x v="0"/>
    <x v="0"/>
    <x v="0"/>
    <m/>
    <m/>
    <n v="37290"/>
    <m/>
    <m/>
    <m/>
  </r>
  <r>
    <x v="295"/>
    <x v="3"/>
    <s v="네이버 쇼핑검색"/>
    <x v="0"/>
    <x v="0"/>
    <x v="0"/>
    <m/>
    <m/>
    <n v="51359.99999999999"/>
    <m/>
    <m/>
    <m/>
  </r>
  <r>
    <x v="251"/>
    <x v="5"/>
    <s v="유튜브_윤이든"/>
    <x v="0"/>
    <x v="0"/>
    <x v="0"/>
    <m/>
    <m/>
    <n v="1200000"/>
    <m/>
    <m/>
    <m/>
  </r>
  <r>
    <x v="262"/>
    <x v="1"/>
    <s v="유튜브_카멜"/>
    <x v="0"/>
    <x v="0"/>
    <x v="0"/>
    <m/>
    <m/>
    <n v="200000"/>
    <m/>
    <m/>
    <m/>
  </r>
  <r>
    <x v="265"/>
    <x v="5"/>
    <s v="유튜브_귄펭"/>
    <x v="0"/>
    <x v="0"/>
    <x v="0"/>
    <m/>
    <m/>
    <n v="1200000"/>
    <m/>
    <m/>
    <m/>
  </r>
  <r>
    <x v="266"/>
    <x v="6"/>
    <s v="유튜브_심톨"/>
    <x v="0"/>
    <x v="0"/>
    <x v="0"/>
    <m/>
    <m/>
    <n v="1000000"/>
    <m/>
    <m/>
    <m/>
  </r>
  <r>
    <x v="276"/>
    <x v="1"/>
    <s v="유튜브_꿀랄라"/>
    <x v="0"/>
    <x v="0"/>
    <x v="0"/>
    <m/>
    <m/>
    <n v="500000"/>
    <m/>
    <m/>
    <m/>
  </r>
  <r>
    <x v="278"/>
    <x v="2"/>
    <s v="유튜브_비타천서영"/>
    <x v="0"/>
    <x v="0"/>
    <x v="0"/>
    <m/>
    <m/>
    <n v="230000"/>
    <m/>
    <m/>
    <m/>
  </r>
  <r>
    <x v="283"/>
    <x v="1"/>
    <s v="유튜브_나답게"/>
    <x v="0"/>
    <x v="0"/>
    <x v="0"/>
    <m/>
    <m/>
    <n v="700000"/>
    <m/>
    <m/>
    <m/>
  </r>
  <r>
    <x v="285"/>
    <x v="2"/>
    <s v="유튜브_킴키미"/>
    <x v="0"/>
    <x v="0"/>
    <x v="0"/>
    <m/>
    <m/>
    <n v="615363.6363636364"/>
    <m/>
    <m/>
    <m/>
  </r>
  <r>
    <x v="285"/>
    <x v="2"/>
    <s v="유튜브_챙잇뷰티"/>
    <x v="0"/>
    <x v="0"/>
    <x v="0"/>
    <m/>
    <m/>
    <n v="10400000"/>
    <m/>
    <m/>
    <m/>
  </r>
  <r>
    <x v="286"/>
    <x v="5"/>
    <s v="유튜브_츄츄"/>
    <x v="0"/>
    <x v="0"/>
    <x v="0"/>
    <m/>
    <m/>
    <n v="700000"/>
    <m/>
    <m/>
    <m/>
  </r>
  <r>
    <x v="287"/>
    <x v="6"/>
    <s v="유튜브_단이"/>
    <x v="0"/>
    <x v="0"/>
    <x v="0"/>
    <m/>
    <m/>
    <n v="1200000"/>
    <m/>
    <m/>
    <m/>
  </r>
  <r>
    <x v="256"/>
    <x v="0"/>
    <s v="유튜브 디스커버리"/>
    <x v="0"/>
    <x v="0"/>
    <x v="0"/>
    <m/>
    <m/>
    <n v="3319"/>
    <m/>
    <m/>
    <m/>
  </r>
  <r>
    <x v="257"/>
    <x v="2"/>
    <s v="유튜브 디스커버리"/>
    <x v="0"/>
    <x v="0"/>
    <x v="0"/>
    <m/>
    <m/>
    <n v="91286"/>
    <m/>
    <m/>
    <m/>
  </r>
  <r>
    <x v="258"/>
    <x v="5"/>
    <s v="유튜브 디스커버리"/>
    <x v="0"/>
    <x v="0"/>
    <x v="0"/>
    <m/>
    <m/>
    <n v="107479"/>
    <m/>
    <m/>
    <m/>
  </r>
  <r>
    <x v="259"/>
    <x v="6"/>
    <s v="유튜브 디스커버리"/>
    <x v="0"/>
    <x v="0"/>
    <x v="0"/>
    <m/>
    <m/>
    <n v="99648"/>
    <m/>
    <m/>
    <m/>
  </r>
  <r>
    <x v="260"/>
    <x v="3"/>
    <s v="유튜브 디스커버리"/>
    <x v="0"/>
    <x v="0"/>
    <x v="0"/>
    <m/>
    <m/>
    <n v="131205"/>
    <m/>
    <m/>
    <m/>
  </r>
  <r>
    <x v="261"/>
    <x v="4"/>
    <s v="유튜브 디스커버리"/>
    <x v="0"/>
    <x v="0"/>
    <x v="0"/>
    <m/>
    <m/>
    <n v="135938"/>
    <m/>
    <m/>
    <m/>
  </r>
  <r>
    <x v="262"/>
    <x v="1"/>
    <s v="유튜브 디스커버리"/>
    <x v="0"/>
    <x v="0"/>
    <x v="0"/>
    <m/>
    <m/>
    <n v="121292"/>
    <m/>
    <m/>
    <m/>
  </r>
  <r>
    <x v="263"/>
    <x v="0"/>
    <s v="유튜브 디스커버리"/>
    <x v="0"/>
    <x v="0"/>
    <x v="0"/>
    <m/>
    <m/>
    <n v="141139"/>
    <m/>
    <m/>
    <m/>
  </r>
  <r>
    <x v="264"/>
    <x v="2"/>
    <s v="유튜브 디스커버리"/>
    <x v="0"/>
    <x v="0"/>
    <x v="0"/>
    <m/>
    <m/>
    <n v="148486"/>
    <m/>
    <m/>
    <m/>
  </r>
  <r>
    <x v="265"/>
    <x v="5"/>
    <s v="유튜브 디스커버리"/>
    <x v="0"/>
    <x v="0"/>
    <x v="0"/>
    <m/>
    <m/>
    <n v="146521"/>
    <m/>
    <m/>
    <m/>
  </r>
  <r>
    <x v="266"/>
    <x v="6"/>
    <s v="유튜브 디스커버리"/>
    <x v="0"/>
    <x v="0"/>
    <x v="0"/>
    <m/>
    <m/>
    <n v="143074"/>
    <m/>
    <m/>
    <m/>
  </r>
  <r>
    <x v="267"/>
    <x v="3"/>
    <s v="유튜브 디스커버리"/>
    <x v="0"/>
    <x v="0"/>
    <x v="0"/>
    <m/>
    <m/>
    <n v="127425"/>
    <m/>
    <m/>
    <m/>
  </r>
  <r>
    <x v="268"/>
    <x v="4"/>
    <s v="유튜브 디스커버리"/>
    <x v="0"/>
    <x v="0"/>
    <x v="0"/>
    <m/>
    <m/>
    <n v="347051"/>
    <m/>
    <m/>
    <m/>
  </r>
  <r>
    <x v="269"/>
    <x v="1"/>
    <s v="유튜브 디스커버리"/>
    <x v="0"/>
    <x v="0"/>
    <x v="0"/>
    <m/>
    <m/>
    <n v="850307"/>
    <m/>
    <m/>
    <m/>
  </r>
  <r>
    <x v="270"/>
    <x v="0"/>
    <s v="유튜브 디스커버리"/>
    <x v="0"/>
    <x v="0"/>
    <x v="0"/>
    <m/>
    <m/>
    <n v="838477"/>
    <m/>
    <m/>
    <m/>
  </r>
  <r>
    <x v="271"/>
    <x v="2"/>
    <s v="유튜브 디스커버리"/>
    <x v="0"/>
    <x v="0"/>
    <x v="0"/>
    <m/>
    <m/>
    <n v="830207"/>
    <m/>
    <m/>
    <m/>
  </r>
  <r>
    <x v="272"/>
    <x v="5"/>
    <s v="유튜브 디스커버리"/>
    <x v="0"/>
    <x v="0"/>
    <x v="0"/>
    <m/>
    <m/>
    <n v="835662"/>
    <m/>
    <m/>
    <m/>
  </r>
  <r>
    <x v="273"/>
    <x v="6"/>
    <s v="유튜브 디스커버리"/>
    <x v="0"/>
    <x v="0"/>
    <x v="0"/>
    <m/>
    <m/>
    <n v="927598"/>
    <m/>
    <m/>
    <m/>
  </r>
  <r>
    <x v="274"/>
    <x v="3"/>
    <s v="유튜브 디스커버리"/>
    <x v="0"/>
    <x v="0"/>
    <x v="0"/>
    <m/>
    <m/>
    <n v="933664"/>
    <m/>
    <m/>
    <m/>
  </r>
  <r>
    <x v="275"/>
    <x v="4"/>
    <s v="유튜브 디스커버리"/>
    <x v="0"/>
    <x v="0"/>
    <x v="0"/>
    <m/>
    <m/>
    <n v="601963"/>
    <m/>
    <m/>
    <m/>
  </r>
  <r>
    <x v="276"/>
    <x v="1"/>
    <s v="유튜브 디스커버리"/>
    <x v="0"/>
    <x v="0"/>
    <x v="0"/>
    <m/>
    <m/>
    <n v="332793"/>
    <m/>
    <m/>
    <m/>
  </r>
  <r>
    <x v="277"/>
    <x v="0"/>
    <s v="유튜브 디스커버리"/>
    <x v="0"/>
    <x v="0"/>
    <x v="0"/>
    <m/>
    <m/>
    <n v="331866"/>
    <m/>
    <m/>
    <m/>
  </r>
  <r>
    <x v="278"/>
    <x v="2"/>
    <s v="유튜브 디스커버리"/>
    <x v="0"/>
    <x v="0"/>
    <x v="0"/>
    <m/>
    <m/>
    <n v="81624"/>
    <m/>
    <m/>
    <m/>
  </r>
  <r>
    <x v="284"/>
    <x v="0"/>
    <s v="유튜브 디스커버리"/>
    <x v="0"/>
    <x v="0"/>
    <x v="0"/>
    <m/>
    <m/>
    <n v="63532"/>
    <m/>
    <m/>
    <m/>
  </r>
  <r>
    <x v="285"/>
    <x v="2"/>
    <s v="유튜브 디스커버리"/>
    <x v="0"/>
    <x v="0"/>
    <x v="0"/>
    <m/>
    <m/>
    <n v="49216"/>
    <m/>
    <m/>
    <m/>
  </r>
  <r>
    <x v="286"/>
    <x v="5"/>
    <s v="유튜브 디스커버리"/>
    <x v="0"/>
    <x v="0"/>
    <x v="0"/>
    <m/>
    <m/>
    <n v="49548"/>
    <m/>
    <m/>
    <m/>
  </r>
  <r>
    <x v="287"/>
    <x v="6"/>
    <s v="유튜브 디스커버리"/>
    <x v="0"/>
    <x v="0"/>
    <x v="0"/>
    <m/>
    <m/>
    <n v="49961"/>
    <m/>
    <m/>
    <m/>
  </r>
  <r>
    <x v="288"/>
    <x v="3"/>
    <s v="유튜브 디스커버리"/>
    <x v="0"/>
    <x v="0"/>
    <x v="0"/>
    <m/>
    <m/>
    <n v="156856"/>
    <m/>
    <m/>
    <m/>
  </r>
  <r>
    <x v="289"/>
    <x v="4"/>
    <s v="유튜브 디스커버리"/>
    <x v="0"/>
    <x v="0"/>
    <x v="0"/>
    <m/>
    <m/>
    <n v="54759"/>
    <m/>
    <m/>
    <m/>
  </r>
  <r>
    <x v="290"/>
    <x v="1"/>
    <s v="유튜브 디스커버리"/>
    <x v="0"/>
    <x v="0"/>
    <x v="0"/>
    <m/>
    <m/>
    <n v="156693"/>
    <m/>
    <m/>
    <m/>
  </r>
  <r>
    <x v="291"/>
    <x v="0"/>
    <s v="유튜브 디스커버리"/>
    <x v="0"/>
    <x v="0"/>
    <x v="0"/>
    <m/>
    <m/>
    <n v="53197"/>
    <m/>
    <m/>
    <m/>
  </r>
  <r>
    <x v="292"/>
    <x v="2"/>
    <s v="유튜브 디스커버리"/>
    <x v="0"/>
    <x v="0"/>
    <x v="0"/>
    <m/>
    <m/>
    <n v="50309"/>
    <m/>
    <m/>
    <m/>
  </r>
  <r>
    <x v="293"/>
    <x v="5"/>
    <s v="유튜브 디스커버리"/>
    <x v="0"/>
    <x v="0"/>
    <x v="0"/>
    <m/>
    <m/>
    <n v="50327"/>
    <m/>
    <m/>
    <m/>
  </r>
  <r>
    <x v="294"/>
    <x v="6"/>
    <s v="유튜브 디스커버리"/>
    <x v="0"/>
    <x v="0"/>
    <x v="0"/>
    <m/>
    <m/>
    <n v="50178"/>
    <m/>
    <m/>
    <m/>
  </r>
  <r>
    <x v="295"/>
    <x v="3"/>
    <s v="유튜브 디스커버리"/>
    <x v="0"/>
    <x v="0"/>
    <x v="0"/>
    <m/>
    <m/>
    <n v="22729"/>
    <m/>
    <m/>
    <m/>
  </r>
  <r>
    <x v="244"/>
    <x v="4"/>
    <s v="페이스북/인스타그램"/>
    <x v="6"/>
    <x v="0"/>
    <x v="0"/>
    <m/>
    <m/>
    <n v="76703"/>
    <m/>
    <m/>
    <m/>
  </r>
  <r>
    <x v="296"/>
    <x v="1"/>
    <s v="페이스북/인스타그램"/>
    <x v="6"/>
    <x v="0"/>
    <x v="0"/>
    <m/>
    <m/>
    <n v="255149"/>
    <m/>
    <m/>
    <m/>
  </r>
  <r>
    <x v="297"/>
    <x v="0"/>
    <s v="페이스북/인스타그램"/>
    <x v="6"/>
    <x v="0"/>
    <x v="0"/>
    <m/>
    <m/>
    <n v="127809"/>
    <m/>
    <m/>
    <m/>
  </r>
  <r>
    <x v="298"/>
    <x v="2"/>
    <s v="페이스북/인스타그램"/>
    <x v="6"/>
    <x v="0"/>
    <x v="0"/>
    <m/>
    <m/>
    <n v="26537"/>
    <m/>
    <m/>
    <m/>
  </r>
  <r>
    <x v="299"/>
    <x v="5"/>
    <s v="페이스북/인스타그램"/>
    <x v="6"/>
    <x v="0"/>
    <x v="0"/>
    <m/>
    <m/>
    <n v="96455"/>
    <m/>
    <m/>
    <m/>
  </r>
  <r>
    <x v="300"/>
    <x v="6"/>
    <s v="페이스북/인스타그램"/>
    <x v="6"/>
    <x v="0"/>
    <x v="0"/>
    <m/>
    <m/>
    <n v="81552"/>
    <m/>
    <m/>
    <m/>
  </r>
  <r>
    <x v="301"/>
    <x v="3"/>
    <s v="페이스북/인스타그램"/>
    <x v="6"/>
    <x v="0"/>
    <x v="0"/>
    <m/>
    <m/>
    <n v="79582"/>
    <m/>
    <m/>
    <m/>
  </r>
  <r>
    <x v="244"/>
    <x v="4"/>
    <s v="페이스북/인스타그램"/>
    <x v="0"/>
    <x v="0"/>
    <x v="0"/>
    <m/>
    <m/>
    <n v="30139"/>
    <m/>
    <m/>
    <m/>
  </r>
  <r>
    <x v="296"/>
    <x v="1"/>
    <s v="페이스북/인스타그램"/>
    <x v="0"/>
    <x v="0"/>
    <x v="0"/>
    <m/>
    <m/>
    <n v="997161"/>
    <m/>
    <m/>
    <m/>
  </r>
  <r>
    <x v="297"/>
    <x v="0"/>
    <s v="페이스북/인스타그램"/>
    <x v="0"/>
    <x v="0"/>
    <x v="0"/>
    <m/>
    <m/>
    <n v="911539"/>
    <m/>
    <m/>
    <m/>
  </r>
  <r>
    <x v="298"/>
    <x v="2"/>
    <s v="페이스북/인스타그램"/>
    <x v="0"/>
    <x v="0"/>
    <x v="0"/>
    <m/>
    <m/>
    <n v="682505"/>
    <m/>
    <m/>
    <m/>
  </r>
  <r>
    <x v="299"/>
    <x v="5"/>
    <s v="페이스북/인스타그램"/>
    <x v="0"/>
    <x v="0"/>
    <x v="0"/>
    <m/>
    <m/>
    <n v="446074"/>
    <m/>
    <m/>
    <m/>
  </r>
  <r>
    <x v="300"/>
    <x v="6"/>
    <s v="페이스북/인스타그램"/>
    <x v="0"/>
    <x v="0"/>
    <x v="0"/>
    <m/>
    <m/>
    <n v="602841"/>
    <m/>
    <m/>
    <m/>
  </r>
  <r>
    <x v="301"/>
    <x v="3"/>
    <s v="페이스북/인스타그램"/>
    <x v="0"/>
    <x v="0"/>
    <x v="0"/>
    <m/>
    <m/>
    <n v="866686"/>
    <m/>
    <m/>
    <m/>
  </r>
  <r>
    <x v="244"/>
    <x v="4"/>
    <s v="네이버 GFA"/>
    <x v="6"/>
    <x v="0"/>
    <x v="0"/>
    <m/>
    <m/>
    <n v="371851.8181818182"/>
    <m/>
    <m/>
    <m/>
  </r>
  <r>
    <x v="296"/>
    <x v="1"/>
    <s v="네이버 GFA"/>
    <x v="6"/>
    <x v="0"/>
    <x v="0"/>
    <m/>
    <m/>
    <n v="446914.5454545454"/>
    <m/>
    <m/>
    <m/>
  </r>
  <r>
    <x v="297"/>
    <x v="0"/>
    <s v="네이버 GFA"/>
    <x v="6"/>
    <x v="0"/>
    <x v="0"/>
    <m/>
    <m/>
    <n v="70551.81818181818"/>
    <m/>
    <m/>
    <m/>
  </r>
  <r>
    <x v="301"/>
    <x v="3"/>
    <s v="네이버 GFA"/>
    <x v="6"/>
    <x v="0"/>
    <x v="0"/>
    <m/>
    <m/>
    <n v="25896.36363636364"/>
    <m/>
    <m/>
    <m/>
  </r>
  <r>
    <x v="296"/>
    <x v="1"/>
    <s v="네이버 GFA"/>
    <x v="0"/>
    <x v="0"/>
    <x v="0"/>
    <m/>
    <m/>
    <n v="54467.27272727272"/>
    <m/>
    <m/>
    <m/>
  </r>
  <r>
    <x v="297"/>
    <x v="0"/>
    <s v="네이버 GFA"/>
    <x v="0"/>
    <x v="0"/>
    <x v="0"/>
    <m/>
    <m/>
    <n v="127239.0909090909"/>
    <m/>
    <m/>
    <m/>
  </r>
  <r>
    <x v="298"/>
    <x v="2"/>
    <s v="네이버 GFA"/>
    <x v="0"/>
    <x v="0"/>
    <x v="0"/>
    <m/>
    <m/>
    <n v="143582.7272727273"/>
    <m/>
    <m/>
    <m/>
  </r>
  <r>
    <x v="299"/>
    <x v="5"/>
    <s v="네이버 GFA"/>
    <x v="0"/>
    <x v="0"/>
    <x v="0"/>
    <m/>
    <m/>
    <n v="142633.6363636364"/>
    <m/>
    <m/>
    <m/>
  </r>
  <r>
    <x v="300"/>
    <x v="6"/>
    <s v="네이버 GFA"/>
    <x v="0"/>
    <x v="0"/>
    <x v="0"/>
    <m/>
    <m/>
    <n v="131167.2727272727"/>
    <m/>
    <m/>
    <m/>
  </r>
  <r>
    <x v="301"/>
    <x v="3"/>
    <s v="네이버 GFA"/>
    <x v="0"/>
    <x v="0"/>
    <x v="0"/>
    <m/>
    <m/>
    <n v="384813.6363636364"/>
    <m/>
    <m/>
    <m/>
  </r>
  <r>
    <x v="244"/>
    <x v="4"/>
    <s v="네이버 쇼핑검색"/>
    <x v="0"/>
    <x v="0"/>
    <x v="0"/>
    <m/>
    <m/>
    <n v="42270"/>
    <m/>
    <m/>
    <m/>
  </r>
  <r>
    <x v="296"/>
    <x v="1"/>
    <s v="네이버 쇼핑검색"/>
    <x v="0"/>
    <x v="0"/>
    <x v="0"/>
    <m/>
    <m/>
    <n v="41850"/>
    <m/>
    <m/>
    <m/>
  </r>
  <r>
    <x v="297"/>
    <x v="0"/>
    <s v="네이버 쇼핑검색"/>
    <x v="0"/>
    <x v="0"/>
    <x v="0"/>
    <m/>
    <m/>
    <n v="44490"/>
    <m/>
    <m/>
    <m/>
  </r>
  <r>
    <x v="298"/>
    <x v="2"/>
    <s v="네이버 쇼핑검색"/>
    <x v="0"/>
    <x v="0"/>
    <x v="0"/>
    <m/>
    <m/>
    <n v="31110"/>
    <m/>
    <m/>
    <m/>
  </r>
  <r>
    <x v="299"/>
    <x v="5"/>
    <s v="네이버 쇼핑검색"/>
    <x v="0"/>
    <x v="0"/>
    <x v="0"/>
    <m/>
    <m/>
    <n v="32950"/>
    <m/>
    <m/>
    <m/>
  </r>
  <r>
    <x v="300"/>
    <x v="6"/>
    <s v="네이버 쇼핑검색"/>
    <x v="0"/>
    <x v="0"/>
    <x v="0"/>
    <m/>
    <m/>
    <n v="38950"/>
    <m/>
    <m/>
    <m/>
  </r>
  <r>
    <x v="301"/>
    <x v="3"/>
    <s v="네이버 쇼핑검색"/>
    <x v="0"/>
    <x v="0"/>
    <x v="0"/>
    <m/>
    <m/>
    <n v="47119.99999999999"/>
    <m/>
    <m/>
    <m/>
  </r>
  <r>
    <x v="244"/>
    <x v="4"/>
    <s v="네이버 브랜드검색"/>
    <x v="0"/>
    <x v="0"/>
    <x v="0"/>
    <m/>
    <m/>
    <n v="50000"/>
    <m/>
    <m/>
    <m/>
  </r>
  <r>
    <x v="296"/>
    <x v="1"/>
    <s v="네이버 브랜드검색"/>
    <x v="0"/>
    <x v="0"/>
    <x v="0"/>
    <m/>
    <m/>
    <n v="50000"/>
    <m/>
    <m/>
    <m/>
  </r>
  <r>
    <x v="297"/>
    <x v="0"/>
    <s v="네이버 브랜드검색"/>
    <x v="0"/>
    <x v="0"/>
    <x v="0"/>
    <m/>
    <m/>
    <n v="50000"/>
    <m/>
    <m/>
    <m/>
  </r>
  <r>
    <x v="298"/>
    <x v="2"/>
    <s v="네이버 브랜드검색"/>
    <x v="0"/>
    <x v="0"/>
    <x v="0"/>
    <m/>
    <m/>
    <n v="50000"/>
    <m/>
    <m/>
    <m/>
  </r>
  <r>
    <x v="299"/>
    <x v="5"/>
    <s v="네이버 브랜드검색"/>
    <x v="0"/>
    <x v="0"/>
    <x v="0"/>
    <m/>
    <m/>
    <n v="50000"/>
    <m/>
    <m/>
    <m/>
  </r>
  <r>
    <x v="300"/>
    <x v="6"/>
    <s v="네이버 브랜드검색"/>
    <x v="0"/>
    <x v="0"/>
    <x v="0"/>
    <m/>
    <m/>
    <n v="50000"/>
    <m/>
    <m/>
    <m/>
  </r>
  <r>
    <x v="301"/>
    <x v="3"/>
    <s v="네이버 브랜드검색"/>
    <x v="0"/>
    <x v="0"/>
    <x v="0"/>
    <m/>
    <m/>
    <n v="50000"/>
    <m/>
    <m/>
    <m/>
  </r>
  <r>
    <x v="296"/>
    <x v="1"/>
    <s v="유튜브 디스커버리(이미지)"/>
    <x v="0"/>
    <x v="0"/>
    <x v="0"/>
    <m/>
    <m/>
    <n v="214315"/>
    <m/>
    <m/>
    <m/>
  </r>
  <r>
    <x v="297"/>
    <x v="0"/>
    <s v="유튜브 디스커버리(이미지)"/>
    <x v="0"/>
    <x v="0"/>
    <x v="0"/>
    <m/>
    <m/>
    <n v="73621"/>
    <m/>
    <m/>
    <m/>
  </r>
  <r>
    <x v="301"/>
    <x v="3"/>
    <s v="유튜브 디스커버리(이미지)"/>
    <x v="0"/>
    <x v="0"/>
    <x v="0"/>
    <m/>
    <m/>
    <n v="200687"/>
    <m/>
    <m/>
    <m/>
  </r>
  <r>
    <x v="298"/>
    <x v="2"/>
    <s v="카카오광고"/>
    <x v="0"/>
    <x v="0"/>
    <x v="0"/>
    <m/>
    <m/>
    <n v="5849.999999999999"/>
    <m/>
    <m/>
    <m/>
  </r>
  <r>
    <x v="299"/>
    <x v="5"/>
    <s v="카카오광고"/>
    <x v="0"/>
    <x v="0"/>
    <x v="0"/>
    <m/>
    <m/>
    <n v="11600"/>
    <m/>
    <m/>
    <m/>
  </r>
  <r>
    <x v="300"/>
    <x v="6"/>
    <s v="카카오광고"/>
    <x v="0"/>
    <x v="0"/>
    <x v="0"/>
    <m/>
    <m/>
    <n v="10660"/>
    <m/>
    <m/>
    <m/>
  </r>
  <r>
    <x v="301"/>
    <x v="3"/>
    <s v="카카오광고"/>
    <x v="0"/>
    <x v="0"/>
    <x v="0"/>
    <m/>
    <m/>
    <n v="12490"/>
    <m/>
    <m/>
    <m/>
  </r>
  <r>
    <x v="302"/>
    <x v="4"/>
    <s v="페이스북/인스타그램"/>
    <x v="6"/>
    <x v="0"/>
    <x v="0"/>
    <m/>
    <m/>
    <n v="20460"/>
    <m/>
    <m/>
    <m/>
  </r>
  <r>
    <x v="302"/>
    <x v="4"/>
    <s v="페이스북/인스타그램"/>
    <x v="0"/>
    <x v="0"/>
    <x v="0"/>
    <m/>
    <m/>
    <n v="1066370"/>
    <m/>
    <m/>
    <m/>
  </r>
  <r>
    <x v="303"/>
    <x v="1"/>
    <s v="페이스북/인스타그램"/>
    <x v="0"/>
    <x v="0"/>
    <x v="0"/>
    <m/>
    <m/>
    <n v="1021026"/>
    <m/>
    <m/>
    <m/>
  </r>
  <r>
    <x v="302"/>
    <x v="4"/>
    <s v="네이버 GFA"/>
    <x v="6"/>
    <x v="0"/>
    <x v="0"/>
    <m/>
    <m/>
    <n v="26576.36363636364"/>
    <m/>
    <m/>
    <m/>
  </r>
  <r>
    <x v="302"/>
    <x v="4"/>
    <s v="네이버 GFA"/>
    <x v="6"/>
    <x v="0"/>
    <x v="0"/>
    <m/>
    <m/>
    <n v="73693.63636363635"/>
    <m/>
    <m/>
    <m/>
  </r>
  <r>
    <x v="303"/>
    <x v="1"/>
    <s v="네이버 GFA"/>
    <x v="0"/>
    <x v="0"/>
    <x v="0"/>
    <m/>
    <m/>
    <n v="212996.3636363636"/>
    <m/>
    <m/>
    <m/>
  </r>
  <r>
    <x v="303"/>
    <x v="1"/>
    <s v="네이버 GFA"/>
    <x v="0"/>
    <x v="0"/>
    <x v="0"/>
    <m/>
    <m/>
    <n v="408134.5454545454"/>
    <m/>
    <m/>
    <m/>
  </r>
  <r>
    <x v="302"/>
    <x v="4"/>
    <s v="네이버 쇼핑검색"/>
    <x v="0"/>
    <x v="0"/>
    <x v="0"/>
    <m/>
    <m/>
    <n v="47729.99999999999"/>
    <m/>
    <m/>
    <m/>
  </r>
  <r>
    <x v="303"/>
    <x v="1"/>
    <s v="네이버 쇼핑검색"/>
    <x v="0"/>
    <x v="0"/>
    <x v="0"/>
    <m/>
    <m/>
    <n v="46159.99999999999"/>
    <m/>
    <m/>
    <m/>
  </r>
  <r>
    <x v="302"/>
    <x v="4"/>
    <s v="네이버 브랜드검색"/>
    <x v="0"/>
    <x v="0"/>
    <x v="0"/>
    <m/>
    <m/>
    <n v="50000"/>
    <m/>
    <m/>
    <m/>
  </r>
  <r>
    <x v="303"/>
    <x v="1"/>
    <s v="네이버 브랜드검색"/>
    <x v="0"/>
    <x v="0"/>
    <x v="0"/>
    <m/>
    <m/>
    <n v="50000"/>
    <m/>
    <m/>
    <m/>
  </r>
  <r>
    <x v="302"/>
    <x v="4"/>
    <s v="유튜브 디스커버리(이미지)"/>
    <x v="0"/>
    <x v="0"/>
    <x v="0"/>
    <m/>
    <m/>
    <n v="29720"/>
    <m/>
    <m/>
    <m/>
  </r>
  <r>
    <x v="303"/>
    <x v="1"/>
    <s v="유튜브 디스커버리(이미지)"/>
    <x v="0"/>
    <x v="0"/>
    <x v="0"/>
    <m/>
    <m/>
    <n v="171893"/>
    <m/>
    <m/>
    <m/>
  </r>
  <r>
    <x v="302"/>
    <x v="4"/>
    <s v="카카오광고"/>
    <x v="0"/>
    <x v="0"/>
    <x v="0"/>
    <m/>
    <m/>
    <n v="8420"/>
    <m/>
    <m/>
    <m/>
  </r>
  <r>
    <x v="303"/>
    <x v="1"/>
    <s v="카카오광고"/>
    <x v="0"/>
    <x v="0"/>
    <x v="0"/>
    <m/>
    <m/>
    <n v="7849.999999999999"/>
    <m/>
    <m/>
    <m/>
  </r>
  <r>
    <x v="304"/>
    <x v="0"/>
    <s v="페이스북/인스타그램"/>
    <x v="6"/>
    <x v="0"/>
    <x v="0"/>
    <m/>
    <m/>
    <n v="31984"/>
    <m/>
    <m/>
    <m/>
  </r>
  <r>
    <x v="305"/>
    <x v="2"/>
    <s v="페이스북/인스타그램"/>
    <x v="6"/>
    <x v="0"/>
    <x v="0"/>
    <m/>
    <m/>
    <n v="122997"/>
    <m/>
    <m/>
    <m/>
  </r>
  <r>
    <x v="304"/>
    <x v="0"/>
    <s v="페이스북/인스타그램"/>
    <x v="0"/>
    <x v="0"/>
    <x v="0"/>
    <m/>
    <m/>
    <n v="1020142"/>
    <m/>
    <m/>
    <m/>
  </r>
  <r>
    <x v="305"/>
    <x v="2"/>
    <s v="페이스북/인스타그램"/>
    <x v="0"/>
    <x v="0"/>
    <x v="0"/>
    <m/>
    <m/>
    <n v="872616"/>
    <m/>
    <m/>
    <m/>
  </r>
  <r>
    <x v="306"/>
    <x v="5"/>
    <s v="페이스북/인스타그램"/>
    <x v="0"/>
    <x v="0"/>
    <x v="0"/>
    <m/>
    <m/>
    <n v="594496"/>
    <m/>
    <m/>
    <m/>
  </r>
  <r>
    <x v="307"/>
    <x v="6"/>
    <s v="페이스북/인스타그램"/>
    <x v="0"/>
    <x v="0"/>
    <x v="0"/>
    <m/>
    <m/>
    <n v="827226"/>
    <m/>
    <m/>
    <m/>
  </r>
  <r>
    <x v="308"/>
    <x v="3"/>
    <s v="페이스북/인스타그램"/>
    <x v="0"/>
    <x v="0"/>
    <x v="0"/>
    <m/>
    <m/>
    <n v="724791"/>
    <m/>
    <m/>
    <m/>
  </r>
  <r>
    <x v="309"/>
    <x v="4"/>
    <s v="페이스북/인스타그램"/>
    <x v="0"/>
    <x v="0"/>
    <x v="0"/>
    <m/>
    <m/>
    <n v="826114"/>
    <m/>
    <m/>
    <m/>
  </r>
  <r>
    <x v="309"/>
    <x v="4"/>
    <s v="페이스북/인스타그램"/>
    <x v="6"/>
    <x v="0"/>
    <x v="0"/>
    <m/>
    <m/>
    <n v="22414"/>
    <m/>
    <m/>
    <m/>
  </r>
  <r>
    <x v="304"/>
    <x v="0"/>
    <s v="네이버 GFA"/>
    <x v="0"/>
    <x v="0"/>
    <x v="0"/>
    <m/>
    <m/>
    <n v="567455.4545454545"/>
    <m/>
    <m/>
    <m/>
  </r>
  <r>
    <x v="305"/>
    <x v="2"/>
    <s v="네이버 GFA"/>
    <x v="0"/>
    <x v="0"/>
    <x v="0"/>
    <m/>
    <m/>
    <n v="249744"/>
    <m/>
    <m/>
    <m/>
  </r>
  <r>
    <x v="306"/>
    <x v="5"/>
    <s v="네이버 GFA"/>
    <x v="0"/>
    <x v="0"/>
    <x v="0"/>
    <m/>
    <m/>
    <n v="310"/>
    <m/>
    <m/>
    <m/>
  </r>
  <r>
    <x v="308"/>
    <x v="3"/>
    <s v="네이버 GFA"/>
    <x v="0"/>
    <x v="0"/>
    <x v="0"/>
    <m/>
    <m/>
    <n v="402019.0909090909"/>
    <m/>
    <m/>
    <m/>
  </r>
  <r>
    <x v="309"/>
    <x v="4"/>
    <s v="네이버 GFA"/>
    <x v="0"/>
    <x v="0"/>
    <x v="0"/>
    <m/>
    <m/>
    <n v="429790.9090909091"/>
    <m/>
    <m/>
    <m/>
  </r>
  <r>
    <x v="304"/>
    <x v="0"/>
    <s v="네이버 GFA"/>
    <x v="6"/>
    <x v="0"/>
    <x v="0"/>
    <m/>
    <m/>
    <n v="86620.90909090909"/>
    <m/>
    <m/>
    <m/>
  </r>
  <r>
    <x v="305"/>
    <x v="2"/>
    <s v="네이버 GFA"/>
    <x v="6"/>
    <x v="0"/>
    <x v="0"/>
    <m/>
    <m/>
    <n v="46508.18181818182"/>
    <m/>
    <m/>
    <m/>
  </r>
  <r>
    <x v="308"/>
    <x v="3"/>
    <s v="네이버 GFA"/>
    <x v="6"/>
    <x v="0"/>
    <x v="0"/>
    <m/>
    <m/>
    <n v="66323.63636363635"/>
    <m/>
    <m/>
    <m/>
  </r>
  <r>
    <x v="309"/>
    <x v="4"/>
    <s v="네이버 GFA"/>
    <x v="6"/>
    <x v="0"/>
    <x v="0"/>
    <m/>
    <m/>
    <n v="65862.72727272726"/>
    <m/>
    <m/>
    <m/>
  </r>
  <r>
    <x v="304"/>
    <x v="0"/>
    <s v="네이버 쇼핑검색"/>
    <x v="0"/>
    <x v="0"/>
    <x v="0"/>
    <m/>
    <m/>
    <n v="66320"/>
    <m/>
    <m/>
    <m/>
  </r>
  <r>
    <x v="305"/>
    <x v="2"/>
    <s v="네이버 쇼핑검색"/>
    <x v="0"/>
    <x v="0"/>
    <x v="0"/>
    <m/>
    <m/>
    <n v="69020"/>
    <m/>
    <m/>
    <m/>
  </r>
  <r>
    <x v="306"/>
    <x v="5"/>
    <s v="네이버 쇼핑검색"/>
    <x v="0"/>
    <x v="0"/>
    <x v="0"/>
    <m/>
    <m/>
    <n v="51379.99999999999"/>
    <m/>
    <m/>
    <m/>
  </r>
  <r>
    <x v="307"/>
    <x v="6"/>
    <s v="네이버 쇼핑검색"/>
    <x v="0"/>
    <x v="0"/>
    <x v="0"/>
    <m/>
    <m/>
    <n v="54469.99999999999"/>
    <m/>
    <m/>
    <m/>
  </r>
  <r>
    <x v="308"/>
    <x v="3"/>
    <s v="네이버 쇼핑검색"/>
    <x v="0"/>
    <x v="0"/>
    <x v="0"/>
    <m/>
    <m/>
    <n v="54269.99999999999"/>
    <m/>
    <m/>
    <m/>
  </r>
  <r>
    <x v="309"/>
    <x v="4"/>
    <s v="네이버 쇼핑검색"/>
    <x v="0"/>
    <x v="0"/>
    <x v="0"/>
    <m/>
    <m/>
    <n v="56029.99999999999"/>
    <m/>
    <m/>
    <m/>
  </r>
  <r>
    <x v="304"/>
    <x v="0"/>
    <s v="네이버 브랜드검색"/>
    <x v="0"/>
    <x v="0"/>
    <x v="0"/>
    <m/>
    <m/>
    <n v="50000"/>
    <m/>
    <m/>
    <m/>
  </r>
  <r>
    <x v="305"/>
    <x v="2"/>
    <s v="네이버 브랜드검색"/>
    <x v="0"/>
    <x v="0"/>
    <x v="0"/>
    <m/>
    <m/>
    <n v="50000"/>
    <m/>
    <m/>
    <m/>
  </r>
  <r>
    <x v="306"/>
    <x v="5"/>
    <s v="네이버 브랜드검색"/>
    <x v="0"/>
    <x v="0"/>
    <x v="0"/>
    <m/>
    <m/>
    <n v="50000"/>
    <m/>
    <m/>
    <m/>
  </r>
  <r>
    <x v="307"/>
    <x v="6"/>
    <s v="네이버 브랜드검색"/>
    <x v="0"/>
    <x v="0"/>
    <x v="0"/>
    <m/>
    <m/>
    <n v="50000"/>
    <m/>
    <m/>
    <m/>
  </r>
  <r>
    <x v="308"/>
    <x v="3"/>
    <s v="네이버 브랜드검색"/>
    <x v="0"/>
    <x v="0"/>
    <x v="0"/>
    <m/>
    <m/>
    <n v="50000"/>
    <m/>
    <m/>
    <m/>
  </r>
  <r>
    <x v="309"/>
    <x v="4"/>
    <s v="네이버 브랜드검색"/>
    <x v="0"/>
    <x v="0"/>
    <x v="0"/>
    <m/>
    <m/>
    <n v="50000"/>
    <m/>
    <m/>
    <m/>
  </r>
  <r>
    <x v="304"/>
    <x v="0"/>
    <s v="유튜브 디스커버리(이미지)"/>
    <x v="0"/>
    <x v="0"/>
    <x v="0"/>
    <m/>
    <m/>
    <n v="261"/>
    <m/>
    <m/>
    <m/>
  </r>
  <r>
    <x v="305"/>
    <x v="2"/>
    <s v="유튜브 디스커버리(이미지)"/>
    <x v="0"/>
    <x v="0"/>
    <x v="0"/>
    <m/>
    <m/>
    <n v="3118"/>
    <m/>
    <m/>
    <m/>
  </r>
  <r>
    <x v="306"/>
    <x v="5"/>
    <s v="유튜브 디스커버리(이미지)"/>
    <x v="0"/>
    <x v="0"/>
    <x v="0"/>
    <m/>
    <m/>
    <n v="109778"/>
    <m/>
    <m/>
    <m/>
  </r>
  <r>
    <x v="307"/>
    <x v="6"/>
    <s v="유튜브 디스커버리(이미지)"/>
    <x v="0"/>
    <x v="0"/>
    <x v="0"/>
    <m/>
    <m/>
    <n v="101121"/>
    <m/>
    <m/>
    <m/>
  </r>
  <r>
    <x v="308"/>
    <x v="3"/>
    <s v="유튜브 디스커버리(이미지)"/>
    <x v="0"/>
    <x v="0"/>
    <x v="0"/>
    <m/>
    <m/>
    <n v="246567"/>
    <m/>
    <m/>
    <m/>
  </r>
  <r>
    <x v="309"/>
    <x v="4"/>
    <s v="유튜브 디스커버리(이미지)"/>
    <x v="0"/>
    <x v="0"/>
    <x v="0"/>
    <m/>
    <m/>
    <n v="257827"/>
    <m/>
    <m/>
    <m/>
  </r>
  <r>
    <x v="304"/>
    <x v="0"/>
    <s v="카카오광고"/>
    <x v="0"/>
    <x v="0"/>
    <x v="0"/>
    <m/>
    <m/>
    <n v="11600"/>
    <m/>
    <m/>
    <m/>
  </r>
  <r>
    <x v="305"/>
    <x v="2"/>
    <s v="카카오광고"/>
    <x v="0"/>
    <x v="0"/>
    <x v="0"/>
    <m/>
    <m/>
    <n v="8410"/>
    <m/>
    <m/>
    <m/>
  </r>
  <r>
    <x v="306"/>
    <x v="5"/>
    <s v="카카오광고"/>
    <x v="0"/>
    <x v="0"/>
    <x v="0"/>
    <m/>
    <m/>
    <n v="9460"/>
    <m/>
    <m/>
    <m/>
  </r>
  <r>
    <x v="307"/>
    <x v="6"/>
    <s v="카카오광고"/>
    <x v="0"/>
    <x v="0"/>
    <x v="0"/>
    <m/>
    <m/>
    <n v="7329.999999999999"/>
    <m/>
    <m/>
    <m/>
  </r>
  <r>
    <x v="308"/>
    <x v="3"/>
    <s v="카카오광고"/>
    <x v="0"/>
    <x v="0"/>
    <x v="0"/>
    <m/>
    <m/>
    <n v="11730"/>
    <m/>
    <m/>
    <m/>
  </r>
  <r>
    <x v="309"/>
    <x v="4"/>
    <s v="카카오광고"/>
    <x v="0"/>
    <x v="0"/>
    <x v="0"/>
    <m/>
    <m/>
    <n v="6919.999999999999"/>
    <m/>
    <m/>
    <m/>
  </r>
  <r>
    <x v="310"/>
    <x v="1"/>
    <s v="페이스북/인스타그램"/>
    <x v="6"/>
    <x v="0"/>
    <x v="0"/>
    <m/>
    <m/>
    <n v="155241"/>
    <m/>
    <m/>
    <m/>
  </r>
  <r>
    <x v="311"/>
    <x v="0"/>
    <s v="페이스북/인스타그램"/>
    <x v="6"/>
    <x v="0"/>
    <x v="0"/>
    <m/>
    <m/>
    <n v="142618"/>
    <m/>
    <m/>
    <m/>
  </r>
  <r>
    <x v="310"/>
    <x v="1"/>
    <s v="페이스북/인스타그램"/>
    <x v="0"/>
    <x v="0"/>
    <x v="0"/>
    <m/>
    <m/>
    <n v="242218"/>
    <m/>
    <m/>
    <m/>
  </r>
  <r>
    <x v="310"/>
    <x v="1"/>
    <s v="네이버 GFA"/>
    <x v="6"/>
    <x v="0"/>
    <x v="0"/>
    <m/>
    <m/>
    <n v="7437.272727272727"/>
    <m/>
    <m/>
    <m/>
  </r>
  <r>
    <x v="310"/>
    <x v="1"/>
    <s v="네이버 GFA"/>
    <x v="0"/>
    <x v="0"/>
    <x v="0"/>
    <m/>
    <m/>
    <n v="69681.81818181818"/>
    <m/>
    <m/>
    <m/>
  </r>
  <r>
    <x v="310"/>
    <x v="1"/>
    <s v="네이버 쇼핑검색"/>
    <x v="0"/>
    <x v="0"/>
    <x v="0"/>
    <m/>
    <m/>
    <n v="53659.99999999999"/>
    <m/>
    <m/>
    <m/>
  </r>
  <r>
    <x v="311"/>
    <x v="0"/>
    <s v="네이버 쇼핑검색"/>
    <x v="0"/>
    <x v="0"/>
    <x v="0"/>
    <m/>
    <m/>
    <n v="46679.99999999999"/>
    <m/>
    <m/>
    <m/>
  </r>
  <r>
    <x v="310"/>
    <x v="1"/>
    <s v="네이버 브랜드검색"/>
    <x v="0"/>
    <x v="0"/>
    <x v="0"/>
    <m/>
    <m/>
    <n v="50000"/>
    <m/>
    <m/>
    <m/>
  </r>
  <r>
    <x v="311"/>
    <x v="0"/>
    <s v="네이버 브랜드검색"/>
    <x v="0"/>
    <x v="0"/>
    <x v="0"/>
    <m/>
    <m/>
    <n v="50000"/>
    <m/>
    <m/>
    <m/>
  </r>
  <r>
    <x v="310"/>
    <x v="1"/>
    <s v="카카오광고"/>
    <x v="0"/>
    <x v="0"/>
    <x v="0"/>
    <m/>
    <m/>
    <n v="4020"/>
    <m/>
    <m/>
    <m/>
  </r>
  <r>
    <x v="310"/>
    <x v="1"/>
    <s v="문자대표"/>
    <x v="0"/>
    <x v="0"/>
    <x v="0"/>
    <m/>
    <m/>
    <n v="2460"/>
    <m/>
    <m/>
    <m/>
  </r>
  <r>
    <x v="312"/>
    <x v="2"/>
    <s v="페이스북/인스타그램"/>
    <x v="6"/>
    <x v="0"/>
    <x v="0"/>
    <m/>
    <m/>
    <n v="28688"/>
    <m/>
    <m/>
    <m/>
  </r>
  <r>
    <x v="313"/>
    <x v="5"/>
    <s v="페이스북/인스타그램"/>
    <x v="6"/>
    <x v="0"/>
    <x v="0"/>
    <m/>
    <m/>
    <n v="8459"/>
    <m/>
    <m/>
    <m/>
  </r>
  <r>
    <x v="314"/>
    <x v="6"/>
    <s v="페이스북/인스타그램"/>
    <x v="0"/>
    <x v="0"/>
    <x v="0"/>
    <m/>
    <m/>
    <n v="174582"/>
    <m/>
    <m/>
    <m/>
  </r>
  <r>
    <x v="312"/>
    <x v="2"/>
    <s v="네이버 쇼핑검색"/>
    <x v="0"/>
    <x v="0"/>
    <x v="0"/>
    <m/>
    <m/>
    <n v="43420"/>
    <m/>
    <m/>
    <m/>
  </r>
  <r>
    <x v="313"/>
    <x v="5"/>
    <s v="네이버 쇼핑검색"/>
    <x v="0"/>
    <x v="0"/>
    <x v="0"/>
    <m/>
    <m/>
    <n v="40630"/>
    <m/>
    <m/>
    <m/>
  </r>
  <r>
    <x v="314"/>
    <x v="6"/>
    <s v="네이버 쇼핑검색"/>
    <x v="0"/>
    <x v="0"/>
    <x v="0"/>
    <m/>
    <m/>
    <n v="44520"/>
    <m/>
    <m/>
    <m/>
  </r>
  <r>
    <x v="312"/>
    <x v="2"/>
    <s v="네이버 브랜드검색"/>
    <x v="0"/>
    <x v="0"/>
    <x v="0"/>
    <m/>
    <m/>
    <n v="50000"/>
    <m/>
    <m/>
    <m/>
  </r>
  <r>
    <x v="313"/>
    <x v="5"/>
    <s v="네이버 브랜드검색"/>
    <x v="0"/>
    <x v="0"/>
    <x v="0"/>
    <m/>
    <m/>
    <n v="50000"/>
    <m/>
    <m/>
    <m/>
  </r>
  <r>
    <x v="314"/>
    <x v="6"/>
    <s v="네이버 브랜드검색"/>
    <x v="0"/>
    <x v="0"/>
    <x v="0"/>
    <m/>
    <m/>
    <n v="50000"/>
    <m/>
    <m/>
    <m/>
  </r>
  <r>
    <x v="315"/>
    <x v="1"/>
    <s v="페이스북/인스타그램"/>
    <x v="5"/>
    <x v="0"/>
    <x v="0"/>
    <m/>
    <m/>
    <n v="29818"/>
    <m/>
    <m/>
    <m/>
  </r>
  <r>
    <x v="316"/>
    <x v="0"/>
    <s v="페이스북/인스타그램"/>
    <x v="5"/>
    <x v="0"/>
    <x v="0"/>
    <m/>
    <m/>
    <n v="182538"/>
    <m/>
    <m/>
    <m/>
  </r>
  <r>
    <x v="317"/>
    <x v="3"/>
    <s v="페이스북/인스타그램"/>
    <x v="0"/>
    <x v="0"/>
    <x v="0"/>
    <m/>
    <m/>
    <n v="186936"/>
    <m/>
    <m/>
    <m/>
  </r>
  <r>
    <x v="318"/>
    <x v="4"/>
    <s v="페이스북/인스타그램"/>
    <x v="0"/>
    <x v="0"/>
    <x v="0"/>
    <m/>
    <m/>
    <n v="328834"/>
    <m/>
    <m/>
    <m/>
  </r>
  <r>
    <x v="315"/>
    <x v="1"/>
    <s v="페이스북/인스타그램"/>
    <x v="0"/>
    <x v="0"/>
    <x v="0"/>
    <m/>
    <m/>
    <n v="377139"/>
    <m/>
    <m/>
    <m/>
  </r>
  <r>
    <x v="316"/>
    <x v="0"/>
    <s v="페이스북/인스타그램"/>
    <x v="0"/>
    <x v="0"/>
    <x v="0"/>
    <m/>
    <m/>
    <n v="380062"/>
    <m/>
    <m/>
    <m/>
  </r>
  <r>
    <x v="317"/>
    <x v="3"/>
    <s v="네이버 GFA"/>
    <x v="6"/>
    <x v="0"/>
    <x v="0"/>
    <m/>
    <m/>
    <n v="35943.63636363636"/>
    <m/>
    <m/>
    <m/>
  </r>
  <r>
    <x v="318"/>
    <x v="4"/>
    <s v="네이버 GFA"/>
    <x v="6"/>
    <x v="0"/>
    <x v="0"/>
    <m/>
    <m/>
    <n v="67935.45454545454"/>
    <m/>
    <m/>
    <m/>
  </r>
  <r>
    <x v="315"/>
    <x v="1"/>
    <s v="네이버 GFA"/>
    <x v="6"/>
    <x v="0"/>
    <x v="0"/>
    <m/>
    <m/>
    <n v="29291.81818181818"/>
    <m/>
    <m/>
    <m/>
  </r>
  <r>
    <x v="316"/>
    <x v="0"/>
    <s v="네이버 GFA"/>
    <x v="6"/>
    <x v="0"/>
    <x v="0"/>
    <m/>
    <m/>
    <n v="14801.81818181818"/>
    <m/>
    <m/>
    <m/>
  </r>
  <r>
    <x v="317"/>
    <x v="3"/>
    <s v="네이버 GFA"/>
    <x v="0"/>
    <x v="0"/>
    <x v="0"/>
    <m/>
    <m/>
    <n v="356192.7272727272"/>
    <m/>
    <m/>
    <m/>
  </r>
  <r>
    <x v="318"/>
    <x v="4"/>
    <s v="네이버 GFA"/>
    <x v="0"/>
    <x v="0"/>
    <x v="0"/>
    <m/>
    <m/>
    <n v="593463.6363636364"/>
    <m/>
    <m/>
    <m/>
  </r>
  <r>
    <x v="315"/>
    <x v="1"/>
    <s v="네이버 GFA"/>
    <x v="0"/>
    <x v="0"/>
    <x v="0"/>
    <m/>
    <m/>
    <n v="297630.9090909091"/>
    <m/>
    <m/>
    <m/>
  </r>
  <r>
    <x v="316"/>
    <x v="0"/>
    <s v="네이버 GFA"/>
    <x v="0"/>
    <x v="0"/>
    <x v="0"/>
    <m/>
    <m/>
    <n v="282929.0909090909"/>
    <m/>
    <m/>
    <m/>
  </r>
  <r>
    <x v="317"/>
    <x v="3"/>
    <s v="네이버 쇼핑검색"/>
    <x v="0"/>
    <x v="0"/>
    <x v="0"/>
    <m/>
    <m/>
    <n v="67760"/>
    <m/>
    <m/>
    <m/>
  </r>
  <r>
    <x v="318"/>
    <x v="4"/>
    <s v="네이버 쇼핑검색"/>
    <x v="0"/>
    <x v="0"/>
    <x v="0"/>
    <m/>
    <m/>
    <n v="68230"/>
    <m/>
    <m/>
    <m/>
  </r>
  <r>
    <x v="315"/>
    <x v="1"/>
    <s v="네이버 쇼핑검색"/>
    <x v="0"/>
    <x v="0"/>
    <x v="0"/>
    <m/>
    <m/>
    <n v="56339.99999999999"/>
    <m/>
    <m/>
    <m/>
  </r>
  <r>
    <x v="316"/>
    <x v="0"/>
    <s v="네이버 쇼핑검색"/>
    <x v="0"/>
    <x v="0"/>
    <x v="0"/>
    <m/>
    <m/>
    <n v="47289.99999999999"/>
    <m/>
    <m/>
    <m/>
  </r>
  <r>
    <x v="317"/>
    <x v="3"/>
    <s v="네이버 브랜드검색"/>
    <x v="0"/>
    <x v="0"/>
    <x v="0"/>
    <m/>
    <m/>
    <n v="50000"/>
    <m/>
    <m/>
    <m/>
  </r>
  <r>
    <x v="318"/>
    <x v="4"/>
    <s v="네이버 브랜드검색"/>
    <x v="0"/>
    <x v="0"/>
    <x v="0"/>
    <m/>
    <m/>
    <n v="50000"/>
    <m/>
    <m/>
    <m/>
  </r>
  <r>
    <x v="315"/>
    <x v="1"/>
    <s v="네이버 브랜드검색"/>
    <x v="0"/>
    <x v="0"/>
    <x v="0"/>
    <m/>
    <m/>
    <n v="50000"/>
    <m/>
    <m/>
    <m/>
  </r>
  <r>
    <x v="316"/>
    <x v="0"/>
    <s v="네이버 브랜드검색"/>
    <x v="0"/>
    <x v="0"/>
    <x v="0"/>
    <m/>
    <m/>
    <n v="50000"/>
    <m/>
    <m/>
    <m/>
  </r>
  <r>
    <x v="317"/>
    <x v="3"/>
    <s v="유튜브 디스커버리(이미지)"/>
    <x v="0"/>
    <x v="0"/>
    <x v="0"/>
    <m/>
    <m/>
    <n v="327394"/>
    <m/>
    <m/>
    <m/>
  </r>
  <r>
    <x v="318"/>
    <x v="4"/>
    <s v="유튜브 디스커버리(이미지)"/>
    <x v="0"/>
    <x v="0"/>
    <x v="0"/>
    <m/>
    <m/>
    <n v="130650"/>
    <m/>
    <m/>
    <m/>
  </r>
  <r>
    <x v="315"/>
    <x v="1"/>
    <s v="유튜브 디스커버리(이미지)"/>
    <x v="0"/>
    <x v="0"/>
    <x v="0"/>
    <m/>
    <m/>
    <n v="282379"/>
    <m/>
    <m/>
    <m/>
  </r>
  <r>
    <x v="316"/>
    <x v="0"/>
    <s v="유튜브 디스커버리(이미지)"/>
    <x v="0"/>
    <x v="0"/>
    <x v="0"/>
    <m/>
    <m/>
    <n v="203662"/>
    <m/>
    <m/>
    <m/>
  </r>
  <r>
    <x v="315"/>
    <x v="1"/>
    <s v="문자대표"/>
    <x v="0"/>
    <x v="0"/>
    <x v="0"/>
    <m/>
    <m/>
    <n v="630"/>
    <m/>
    <m/>
    <m/>
  </r>
  <r>
    <x v="319"/>
    <x v="2"/>
    <s v="페이스북/인스타그램"/>
    <x v="5"/>
    <x v="0"/>
    <x v="0"/>
    <m/>
    <m/>
    <n v="163267"/>
    <m/>
    <m/>
    <m/>
  </r>
  <r>
    <x v="319"/>
    <x v="2"/>
    <s v="페이스북/인스타그램"/>
    <x v="0"/>
    <x v="0"/>
    <x v="0"/>
    <m/>
    <m/>
    <n v="263148"/>
    <m/>
    <m/>
    <m/>
  </r>
  <r>
    <x v="319"/>
    <x v="2"/>
    <s v="네이버 GFA"/>
    <x v="6"/>
    <x v="0"/>
    <x v="0"/>
    <m/>
    <m/>
    <n v="16087.27272727273"/>
    <m/>
    <m/>
    <m/>
  </r>
  <r>
    <x v="319"/>
    <x v="2"/>
    <s v="네이버 GFA"/>
    <x v="0"/>
    <x v="0"/>
    <x v="0"/>
    <m/>
    <m/>
    <n v="188749.0909090909"/>
    <m/>
    <m/>
    <m/>
  </r>
  <r>
    <x v="320"/>
    <x v="5"/>
    <s v="네이버 쇼핑검색"/>
    <x v="0"/>
    <x v="0"/>
    <x v="0"/>
    <m/>
    <m/>
    <n v="48139.99999999999"/>
    <m/>
    <m/>
    <m/>
  </r>
  <r>
    <x v="321"/>
    <x v="6"/>
    <s v="네이버 쇼핑검색"/>
    <x v="0"/>
    <x v="0"/>
    <x v="0"/>
    <m/>
    <m/>
    <n v="34710"/>
    <m/>
    <m/>
    <m/>
  </r>
  <r>
    <x v="322"/>
    <x v="3"/>
    <s v="네이버 쇼핑검색"/>
    <x v="0"/>
    <x v="0"/>
    <x v="0"/>
    <m/>
    <m/>
    <n v="47189.99999999999"/>
    <m/>
    <m/>
    <m/>
  </r>
  <r>
    <x v="323"/>
    <x v="4"/>
    <s v="네이버 쇼핑검색"/>
    <x v="0"/>
    <x v="0"/>
    <x v="0"/>
    <m/>
    <m/>
    <n v="46689.99999999999"/>
    <m/>
    <m/>
    <m/>
  </r>
  <r>
    <x v="324"/>
    <x v="1"/>
    <s v="네이버 쇼핑검색"/>
    <x v="0"/>
    <x v="0"/>
    <x v="0"/>
    <m/>
    <m/>
    <n v="54669.99999999999"/>
    <m/>
    <m/>
    <m/>
  </r>
  <r>
    <x v="325"/>
    <x v="0"/>
    <s v="네이버 쇼핑검색"/>
    <x v="0"/>
    <x v="0"/>
    <x v="0"/>
    <m/>
    <m/>
    <n v="39540"/>
    <m/>
    <m/>
    <m/>
  </r>
  <r>
    <x v="319"/>
    <x v="2"/>
    <s v="네이버 브랜드검색"/>
    <x v="0"/>
    <x v="0"/>
    <x v="0"/>
    <m/>
    <m/>
    <n v="50000"/>
    <m/>
    <m/>
    <m/>
  </r>
  <r>
    <x v="320"/>
    <x v="5"/>
    <s v="네이버 브랜드검색"/>
    <x v="0"/>
    <x v="0"/>
    <x v="0"/>
    <m/>
    <m/>
    <n v="50000"/>
    <m/>
    <m/>
    <m/>
  </r>
  <r>
    <x v="321"/>
    <x v="6"/>
    <s v="네이버 브랜드검색"/>
    <x v="0"/>
    <x v="0"/>
    <x v="0"/>
    <m/>
    <m/>
    <n v="50000"/>
    <m/>
    <m/>
    <m/>
  </r>
  <r>
    <x v="322"/>
    <x v="3"/>
    <s v="네이버 브랜드검색"/>
    <x v="0"/>
    <x v="0"/>
    <x v="0"/>
    <m/>
    <m/>
    <n v="50000"/>
    <m/>
    <m/>
    <m/>
  </r>
  <r>
    <x v="323"/>
    <x v="4"/>
    <s v="네이버 브랜드검색"/>
    <x v="0"/>
    <x v="0"/>
    <x v="0"/>
    <m/>
    <m/>
    <n v="50000"/>
    <m/>
    <m/>
    <m/>
  </r>
  <r>
    <x v="324"/>
    <x v="1"/>
    <s v="네이버 브랜드검색"/>
    <x v="0"/>
    <x v="0"/>
    <x v="0"/>
    <m/>
    <m/>
    <n v="50000"/>
    <m/>
    <m/>
    <m/>
  </r>
  <r>
    <x v="325"/>
    <x v="0"/>
    <s v="네이버 브랜드검색"/>
    <x v="0"/>
    <x v="0"/>
    <x v="0"/>
    <m/>
    <m/>
    <n v="50000"/>
    <m/>
    <m/>
    <m/>
  </r>
  <r>
    <x v="319"/>
    <x v="2"/>
    <s v="유튜브 디스커버리(이미지)"/>
    <x v="0"/>
    <x v="0"/>
    <x v="0"/>
    <m/>
    <m/>
    <n v="44919"/>
    <m/>
    <m/>
    <m/>
  </r>
  <r>
    <x v="324"/>
    <x v="1"/>
    <s v="카카오톡 메시지"/>
    <x v="0"/>
    <x v="0"/>
    <x v="0"/>
    <m/>
    <m/>
    <n v="5478"/>
    <m/>
    <m/>
    <m/>
  </r>
  <r>
    <x v="324"/>
    <x v="1"/>
    <s v="문자대표"/>
    <x v="0"/>
    <x v="0"/>
    <x v="0"/>
    <m/>
    <m/>
    <n v="8070"/>
    <m/>
    <m/>
    <m/>
  </r>
  <r>
    <x v="326"/>
    <x v="6"/>
    <s v="페이스북/인스타그램"/>
    <x v="0"/>
    <x v="0"/>
    <x v="0"/>
    <m/>
    <m/>
    <n v="150097"/>
    <m/>
    <m/>
    <m/>
  </r>
  <r>
    <x v="327"/>
    <x v="3"/>
    <s v="페이스북/인스타그램"/>
    <x v="0"/>
    <x v="0"/>
    <x v="0"/>
    <m/>
    <m/>
    <n v="263174"/>
    <m/>
    <m/>
    <m/>
  </r>
  <r>
    <x v="328"/>
    <x v="4"/>
    <s v="페이스북/인스타그램"/>
    <x v="0"/>
    <x v="0"/>
    <x v="0"/>
    <m/>
    <m/>
    <n v="347976"/>
    <m/>
    <m/>
    <m/>
  </r>
  <r>
    <x v="329"/>
    <x v="1"/>
    <s v="페이스북/인스타그램"/>
    <x v="0"/>
    <x v="0"/>
    <x v="0"/>
    <m/>
    <m/>
    <n v="185499"/>
    <m/>
    <m/>
    <m/>
  </r>
  <r>
    <x v="330"/>
    <x v="0"/>
    <s v="페이스북/인스타그램"/>
    <x v="0"/>
    <x v="0"/>
    <x v="0"/>
    <m/>
    <m/>
    <n v="266513"/>
    <m/>
    <m/>
    <m/>
  </r>
  <r>
    <x v="331"/>
    <x v="2"/>
    <s v="페이스북/인스타그램"/>
    <x v="0"/>
    <x v="0"/>
    <x v="0"/>
    <m/>
    <m/>
    <n v="221180"/>
    <m/>
    <m/>
    <m/>
  </r>
  <r>
    <x v="332"/>
    <x v="5"/>
    <s v="페이스북/인스타그램"/>
    <x v="0"/>
    <x v="0"/>
    <x v="0"/>
    <m/>
    <m/>
    <n v="106388"/>
    <m/>
    <m/>
    <m/>
  </r>
  <r>
    <x v="333"/>
    <x v="6"/>
    <s v="페이스북/인스타그램"/>
    <x v="0"/>
    <x v="0"/>
    <x v="0"/>
    <m/>
    <m/>
    <n v="146130"/>
    <m/>
    <m/>
    <m/>
  </r>
  <r>
    <x v="245"/>
    <x v="3"/>
    <s v="페이스북/인스타그램"/>
    <x v="0"/>
    <x v="0"/>
    <x v="0"/>
    <m/>
    <m/>
    <n v="225894"/>
    <m/>
    <m/>
    <m/>
  </r>
  <r>
    <x v="334"/>
    <x v="4"/>
    <s v="페이스북/인스타그램"/>
    <x v="0"/>
    <x v="0"/>
    <x v="0"/>
    <m/>
    <m/>
    <n v="276037"/>
    <m/>
    <m/>
    <m/>
  </r>
  <r>
    <x v="335"/>
    <x v="1"/>
    <s v="페이스북/인스타그램"/>
    <x v="0"/>
    <x v="0"/>
    <x v="0"/>
    <m/>
    <m/>
    <n v="273861"/>
    <m/>
    <m/>
    <m/>
  </r>
  <r>
    <x v="245"/>
    <x v="3"/>
    <s v="페이스북/인스타그램"/>
    <x v="5"/>
    <x v="0"/>
    <x v="0"/>
    <m/>
    <m/>
    <n v="19610"/>
    <m/>
    <m/>
    <m/>
  </r>
  <r>
    <x v="334"/>
    <x v="4"/>
    <s v="페이스북/인스타그램"/>
    <x v="5"/>
    <x v="0"/>
    <x v="0"/>
    <m/>
    <m/>
    <n v="246783"/>
    <m/>
    <m/>
    <m/>
  </r>
  <r>
    <x v="335"/>
    <x v="1"/>
    <s v="페이스북/인스타그램"/>
    <x v="5"/>
    <x v="0"/>
    <x v="0"/>
    <m/>
    <m/>
    <n v="185504"/>
    <m/>
    <m/>
    <m/>
  </r>
  <r>
    <x v="327"/>
    <x v="3"/>
    <s v="네이버 GFA"/>
    <x v="0"/>
    <x v="0"/>
    <x v="0"/>
    <m/>
    <m/>
    <n v="357111.8181818182"/>
    <m/>
    <m/>
    <m/>
  </r>
  <r>
    <x v="328"/>
    <x v="4"/>
    <s v="네이버 GFA"/>
    <x v="0"/>
    <x v="0"/>
    <x v="0"/>
    <m/>
    <m/>
    <n v="412806.3636363636"/>
    <m/>
    <m/>
    <m/>
  </r>
  <r>
    <x v="329"/>
    <x v="1"/>
    <s v="네이버 GFA"/>
    <x v="0"/>
    <x v="0"/>
    <x v="0"/>
    <m/>
    <m/>
    <n v="370464.5454545454"/>
    <m/>
    <m/>
    <m/>
  </r>
  <r>
    <x v="330"/>
    <x v="0"/>
    <s v="네이버 GFA"/>
    <x v="0"/>
    <x v="0"/>
    <x v="0"/>
    <m/>
    <m/>
    <n v="440808.1818181818"/>
    <m/>
    <m/>
    <m/>
  </r>
  <r>
    <x v="331"/>
    <x v="2"/>
    <s v="네이버 GFA"/>
    <x v="0"/>
    <x v="0"/>
    <x v="0"/>
    <m/>
    <m/>
    <n v="310808.1818181818"/>
    <m/>
    <m/>
    <m/>
  </r>
  <r>
    <x v="332"/>
    <x v="5"/>
    <s v="네이버 GFA"/>
    <x v="0"/>
    <x v="0"/>
    <x v="0"/>
    <m/>
    <m/>
    <n v="158205.4545454545"/>
    <m/>
    <m/>
    <m/>
  </r>
  <r>
    <x v="333"/>
    <x v="6"/>
    <s v="네이버 GFA"/>
    <x v="0"/>
    <x v="0"/>
    <x v="0"/>
    <m/>
    <m/>
    <n v="158178.1818181818"/>
    <m/>
    <m/>
    <m/>
  </r>
  <r>
    <x v="245"/>
    <x v="3"/>
    <s v="네이버 GFA"/>
    <x v="0"/>
    <x v="0"/>
    <x v="0"/>
    <m/>
    <m/>
    <n v="227434.5454545454"/>
    <m/>
    <m/>
    <m/>
  </r>
  <r>
    <x v="334"/>
    <x v="4"/>
    <s v="네이버 GFA"/>
    <x v="0"/>
    <x v="0"/>
    <x v="0"/>
    <m/>
    <m/>
    <n v="223165.4545454545"/>
    <m/>
    <m/>
    <m/>
  </r>
  <r>
    <x v="335"/>
    <x v="1"/>
    <s v="네이버 GFA"/>
    <x v="0"/>
    <x v="0"/>
    <x v="0"/>
    <m/>
    <m/>
    <n v="425641.8181818182"/>
    <m/>
    <m/>
    <m/>
  </r>
  <r>
    <x v="327"/>
    <x v="3"/>
    <s v="네이버 GFA"/>
    <x v="6"/>
    <x v="0"/>
    <x v="0"/>
    <m/>
    <m/>
    <n v="68737.27272727272"/>
    <m/>
    <m/>
    <m/>
  </r>
  <r>
    <x v="328"/>
    <x v="4"/>
    <s v="네이버 GFA"/>
    <x v="6"/>
    <x v="0"/>
    <x v="0"/>
    <m/>
    <m/>
    <n v="26470.90909090909"/>
    <m/>
    <m/>
    <m/>
  </r>
  <r>
    <x v="329"/>
    <x v="1"/>
    <s v="네이버 GFA"/>
    <x v="6"/>
    <x v="0"/>
    <x v="0"/>
    <m/>
    <m/>
    <n v="17612.72727272727"/>
    <m/>
    <m/>
    <m/>
  </r>
  <r>
    <x v="330"/>
    <x v="0"/>
    <s v="네이버 GFA"/>
    <x v="6"/>
    <x v="0"/>
    <x v="0"/>
    <m/>
    <m/>
    <n v="35782.72727272727"/>
    <m/>
    <m/>
    <m/>
  </r>
  <r>
    <x v="331"/>
    <x v="2"/>
    <s v="네이버 GFA"/>
    <x v="6"/>
    <x v="0"/>
    <x v="0"/>
    <m/>
    <m/>
    <n v="30262.72727272727"/>
    <m/>
    <m/>
    <m/>
  </r>
  <r>
    <x v="332"/>
    <x v="5"/>
    <s v="네이버 GFA"/>
    <x v="6"/>
    <x v="0"/>
    <x v="0"/>
    <m/>
    <m/>
    <n v="34480"/>
    <m/>
    <m/>
    <m/>
  </r>
  <r>
    <x v="333"/>
    <x v="6"/>
    <s v="네이버 GFA"/>
    <x v="6"/>
    <x v="0"/>
    <x v="0"/>
    <m/>
    <m/>
    <n v="32842.72727272727"/>
    <m/>
    <m/>
    <m/>
  </r>
  <r>
    <x v="245"/>
    <x v="3"/>
    <s v="네이버 GFA"/>
    <x v="6"/>
    <x v="0"/>
    <x v="0"/>
    <m/>
    <m/>
    <n v="28893.63636363636"/>
    <m/>
    <m/>
    <m/>
  </r>
  <r>
    <x v="334"/>
    <x v="4"/>
    <s v="네이버 GFA"/>
    <x v="6"/>
    <x v="0"/>
    <x v="0"/>
    <m/>
    <m/>
    <n v="34178.18181818182"/>
    <m/>
    <m/>
    <m/>
  </r>
  <r>
    <x v="335"/>
    <x v="1"/>
    <s v="네이버 GFA"/>
    <x v="6"/>
    <x v="0"/>
    <x v="0"/>
    <m/>
    <m/>
    <n v="63110.90909090909"/>
    <m/>
    <m/>
    <m/>
  </r>
  <r>
    <x v="325"/>
    <x v="0"/>
    <s v="네이버 쇼핑검색"/>
    <x v="0"/>
    <x v="0"/>
    <x v="0"/>
    <m/>
    <m/>
    <n v="39570"/>
    <m/>
    <m/>
    <m/>
  </r>
  <r>
    <x v="336"/>
    <x v="2"/>
    <s v="네이버 쇼핑검색"/>
    <x v="0"/>
    <x v="0"/>
    <x v="0"/>
    <m/>
    <m/>
    <n v="32760"/>
    <m/>
    <m/>
    <m/>
  </r>
  <r>
    <x v="337"/>
    <x v="5"/>
    <s v="네이버 쇼핑검색"/>
    <x v="0"/>
    <x v="0"/>
    <x v="0"/>
    <m/>
    <m/>
    <n v="33820"/>
    <m/>
    <m/>
    <m/>
  </r>
  <r>
    <x v="326"/>
    <x v="6"/>
    <s v="네이버 쇼핑검색"/>
    <x v="0"/>
    <x v="0"/>
    <x v="0"/>
    <m/>
    <m/>
    <n v="43310"/>
    <m/>
    <m/>
    <m/>
  </r>
  <r>
    <x v="327"/>
    <x v="3"/>
    <s v="네이버 쇼핑검색"/>
    <x v="0"/>
    <x v="0"/>
    <x v="0"/>
    <m/>
    <m/>
    <n v="51589.99999999999"/>
    <m/>
    <m/>
    <m/>
  </r>
  <r>
    <x v="328"/>
    <x v="4"/>
    <s v="네이버 쇼핑검색"/>
    <x v="0"/>
    <x v="0"/>
    <x v="0"/>
    <m/>
    <m/>
    <n v="54609.99999999999"/>
    <m/>
    <m/>
    <m/>
  </r>
  <r>
    <x v="329"/>
    <x v="1"/>
    <s v="네이버 쇼핑검색"/>
    <x v="0"/>
    <x v="0"/>
    <x v="0"/>
    <m/>
    <m/>
    <n v="47649.99999999999"/>
    <m/>
    <m/>
    <m/>
  </r>
  <r>
    <x v="330"/>
    <x v="0"/>
    <s v="네이버 쇼핑검색"/>
    <x v="0"/>
    <x v="0"/>
    <x v="0"/>
    <m/>
    <m/>
    <n v="48399.99999999999"/>
    <m/>
    <m/>
    <m/>
  </r>
  <r>
    <x v="331"/>
    <x v="2"/>
    <s v="네이버 쇼핑검색"/>
    <x v="0"/>
    <x v="0"/>
    <x v="0"/>
    <m/>
    <m/>
    <n v="37770"/>
    <m/>
    <m/>
    <m/>
  </r>
  <r>
    <x v="332"/>
    <x v="5"/>
    <s v="네이버 쇼핑검색"/>
    <x v="0"/>
    <x v="0"/>
    <x v="0"/>
    <m/>
    <m/>
    <n v="34740"/>
    <m/>
    <m/>
    <m/>
  </r>
  <r>
    <x v="333"/>
    <x v="6"/>
    <s v="네이버 쇼핑검색"/>
    <x v="0"/>
    <x v="0"/>
    <x v="0"/>
    <m/>
    <m/>
    <n v="39880"/>
    <m/>
    <m/>
    <m/>
  </r>
  <r>
    <x v="245"/>
    <x v="3"/>
    <s v="네이버 쇼핑검색"/>
    <x v="0"/>
    <x v="0"/>
    <x v="0"/>
    <m/>
    <m/>
    <n v="47229.99999999999"/>
    <m/>
    <m/>
    <m/>
  </r>
  <r>
    <x v="334"/>
    <x v="4"/>
    <s v="네이버 쇼핑검색"/>
    <x v="0"/>
    <x v="0"/>
    <x v="0"/>
    <m/>
    <m/>
    <n v="47599.99999999999"/>
    <m/>
    <m/>
    <m/>
  </r>
  <r>
    <x v="335"/>
    <x v="1"/>
    <s v="네이버 쇼핑검색"/>
    <x v="0"/>
    <x v="0"/>
    <x v="0"/>
    <m/>
    <m/>
    <n v="38150"/>
    <m/>
    <m/>
    <m/>
  </r>
  <r>
    <x v="325"/>
    <x v="0"/>
    <s v="네이버 브랜드검색"/>
    <x v="0"/>
    <x v="0"/>
    <x v="0"/>
    <m/>
    <m/>
    <n v="50000"/>
    <m/>
    <m/>
    <m/>
  </r>
  <r>
    <x v="336"/>
    <x v="2"/>
    <s v="네이버 브랜드검색"/>
    <x v="0"/>
    <x v="0"/>
    <x v="0"/>
    <m/>
    <m/>
    <n v="50000"/>
    <m/>
    <m/>
    <m/>
  </r>
  <r>
    <x v="337"/>
    <x v="5"/>
    <s v="네이버 브랜드검색"/>
    <x v="0"/>
    <x v="0"/>
    <x v="0"/>
    <m/>
    <m/>
    <n v="50000"/>
    <m/>
    <m/>
    <m/>
  </r>
  <r>
    <x v="326"/>
    <x v="6"/>
    <s v="네이버 브랜드검색"/>
    <x v="0"/>
    <x v="0"/>
    <x v="0"/>
    <m/>
    <m/>
    <n v="50000"/>
    <m/>
    <m/>
    <m/>
  </r>
  <r>
    <x v="327"/>
    <x v="3"/>
    <s v="네이버 브랜드검색"/>
    <x v="0"/>
    <x v="0"/>
    <x v="0"/>
    <m/>
    <m/>
    <n v="50000"/>
    <m/>
    <m/>
    <m/>
  </r>
  <r>
    <x v="328"/>
    <x v="4"/>
    <s v="네이버 브랜드검색"/>
    <x v="0"/>
    <x v="0"/>
    <x v="0"/>
    <m/>
    <m/>
    <n v="50000"/>
    <m/>
    <m/>
    <m/>
  </r>
  <r>
    <x v="329"/>
    <x v="1"/>
    <s v="네이버 브랜드검색"/>
    <x v="0"/>
    <x v="0"/>
    <x v="0"/>
    <m/>
    <m/>
    <n v="50000"/>
    <m/>
    <m/>
    <m/>
  </r>
  <r>
    <x v="330"/>
    <x v="0"/>
    <s v="네이버 브랜드검색"/>
    <x v="0"/>
    <x v="0"/>
    <x v="0"/>
    <m/>
    <m/>
    <n v="50000"/>
    <m/>
    <m/>
    <m/>
  </r>
  <r>
    <x v="331"/>
    <x v="2"/>
    <s v="네이버 브랜드검색"/>
    <x v="0"/>
    <x v="0"/>
    <x v="0"/>
    <m/>
    <m/>
    <n v="50000"/>
    <m/>
    <m/>
    <m/>
  </r>
  <r>
    <x v="332"/>
    <x v="5"/>
    <s v="네이버 브랜드검색"/>
    <x v="0"/>
    <x v="0"/>
    <x v="0"/>
    <m/>
    <m/>
    <n v="50000"/>
    <m/>
    <m/>
    <m/>
  </r>
  <r>
    <x v="333"/>
    <x v="6"/>
    <s v="네이버 브랜드검색"/>
    <x v="0"/>
    <x v="0"/>
    <x v="0"/>
    <m/>
    <m/>
    <n v="50000"/>
    <m/>
    <m/>
    <m/>
  </r>
  <r>
    <x v="245"/>
    <x v="3"/>
    <s v="네이버 브랜드검색"/>
    <x v="0"/>
    <x v="0"/>
    <x v="0"/>
    <m/>
    <m/>
    <n v="50000"/>
    <m/>
    <m/>
    <m/>
  </r>
  <r>
    <x v="334"/>
    <x v="4"/>
    <s v="네이버 브랜드검색"/>
    <x v="0"/>
    <x v="0"/>
    <x v="0"/>
    <m/>
    <m/>
    <n v="50000"/>
    <m/>
    <m/>
    <m/>
  </r>
  <r>
    <x v="335"/>
    <x v="1"/>
    <s v="네이버 브랜드검색"/>
    <x v="0"/>
    <x v="0"/>
    <x v="0"/>
    <m/>
    <m/>
    <n v="50000"/>
    <m/>
    <m/>
    <m/>
  </r>
  <r>
    <x v="327"/>
    <x v="3"/>
    <s v="유튜브 디스커버리"/>
    <x v="0"/>
    <x v="0"/>
    <x v="0"/>
    <m/>
    <m/>
    <n v="1052805"/>
    <m/>
    <m/>
    <m/>
  </r>
  <r>
    <x v="328"/>
    <x v="4"/>
    <s v="유튜브 디스커버리"/>
    <x v="0"/>
    <x v="0"/>
    <x v="0"/>
    <m/>
    <m/>
    <n v="614892"/>
    <m/>
    <m/>
    <m/>
  </r>
  <r>
    <x v="329"/>
    <x v="1"/>
    <s v="유튜브 디스커버리"/>
    <x v="0"/>
    <x v="0"/>
    <x v="0"/>
    <m/>
    <m/>
    <n v="316320"/>
    <m/>
    <m/>
    <m/>
  </r>
  <r>
    <x v="330"/>
    <x v="0"/>
    <s v="유튜브 디스커버리"/>
    <x v="0"/>
    <x v="0"/>
    <x v="0"/>
    <m/>
    <m/>
    <n v="233538"/>
    <m/>
    <m/>
    <m/>
  </r>
  <r>
    <x v="331"/>
    <x v="2"/>
    <s v="유튜브 디스커버리"/>
    <x v="0"/>
    <x v="0"/>
    <x v="0"/>
    <m/>
    <m/>
    <n v="366135"/>
    <m/>
    <m/>
    <m/>
  </r>
  <r>
    <x v="332"/>
    <x v="5"/>
    <s v="유튜브 디스커버리"/>
    <x v="0"/>
    <x v="0"/>
    <x v="0"/>
    <m/>
    <m/>
    <n v="298485"/>
    <m/>
    <m/>
    <m/>
  </r>
  <r>
    <x v="333"/>
    <x v="6"/>
    <s v="유튜브 디스커버리"/>
    <x v="0"/>
    <x v="0"/>
    <x v="0"/>
    <m/>
    <m/>
    <n v="219144"/>
    <m/>
    <m/>
    <m/>
  </r>
  <r>
    <x v="245"/>
    <x v="3"/>
    <s v="유튜브 디스커버리"/>
    <x v="0"/>
    <x v="0"/>
    <x v="0"/>
    <m/>
    <m/>
    <n v="114132"/>
    <m/>
    <m/>
    <m/>
  </r>
  <r>
    <x v="334"/>
    <x v="4"/>
    <s v="유튜브 디스커버리"/>
    <x v="0"/>
    <x v="0"/>
    <x v="0"/>
    <m/>
    <m/>
    <n v="738334"/>
    <m/>
    <m/>
    <m/>
  </r>
  <r>
    <x v="327"/>
    <x v="3"/>
    <s v="유튜브 디스커버리(이미지)"/>
    <x v="0"/>
    <x v="0"/>
    <x v="0"/>
    <m/>
    <m/>
    <n v="350935"/>
    <m/>
    <m/>
    <m/>
  </r>
  <r>
    <x v="328"/>
    <x v="4"/>
    <s v="유튜브 디스커버리(이미지)"/>
    <x v="0"/>
    <x v="0"/>
    <x v="0"/>
    <m/>
    <m/>
    <n v="204964"/>
    <m/>
    <m/>
    <m/>
  </r>
  <r>
    <x v="329"/>
    <x v="1"/>
    <s v="유튜브 디스커버리(이미지)"/>
    <x v="0"/>
    <x v="0"/>
    <x v="0"/>
    <m/>
    <m/>
    <n v="105440"/>
    <m/>
    <m/>
    <m/>
  </r>
  <r>
    <x v="330"/>
    <x v="0"/>
    <s v="유튜브 디스커버리(이미지)"/>
    <x v="0"/>
    <x v="0"/>
    <x v="0"/>
    <m/>
    <m/>
    <n v="77846"/>
    <m/>
    <m/>
    <m/>
  </r>
  <r>
    <x v="331"/>
    <x v="2"/>
    <s v="유튜브 디스커버리(이미지)"/>
    <x v="0"/>
    <x v="0"/>
    <x v="0"/>
    <m/>
    <m/>
    <n v="122045"/>
    <m/>
    <m/>
    <m/>
  </r>
  <r>
    <x v="332"/>
    <x v="5"/>
    <s v="유튜브 디스커버리(이미지)"/>
    <x v="0"/>
    <x v="0"/>
    <x v="0"/>
    <m/>
    <m/>
    <n v="99495"/>
    <m/>
    <m/>
    <m/>
  </r>
  <r>
    <x v="333"/>
    <x v="6"/>
    <s v="유튜브 디스커버리(이미지)"/>
    <x v="0"/>
    <x v="0"/>
    <x v="0"/>
    <m/>
    <m/>
    <n v="73048"/>
    <m/>
    <m/>
    <m/>
  </r>
  <r>
    <x v="245"/>
    <x v="3"/>
    <s v="유튜브 디스커버리(이미지)"/>
    <x v="0"/>
    <x v="0"/>
    <x v="0"/>
    <m/>
    <m/>
    <n v="38044"/>
    <m/>
    <m/>
    <m/>
  </r>
  <r>
    <x v="334"/>
    <x v="4"/>
    <s v="유튜브 디스커버리(이미지)"/>
    <x v="0"/>
    <x v="0"/>
    <x v="0"/>
    <m/>
    <m/>
    <n v="3151"/>
    <m/>
    <m/>
    <m/>
  </r>
  <r>
    <x v="335"/>
    <x v="1"/>
    <s v="페이스북/인스타그램"/>
    <x v="0"/>
    <x v="0"/>
    <x v="0"/>
    <m/>
    <m/>
    <n v="273861"/>
    <m/>
    <m/>
    <m/>
  </r>
  <r>
    <x v="338"/>
    <x v="0"/>
    <s v="페이스북/인스타그램"/>
    <x v="0"/>
    <x v="0"/>
    <x v="0"/>
    <m/>
    <m/>
    <n v="275318"/>
    <m/>
    <m/>
    <m/>
  </r>
  <r>
    <x v="339"/>
    <x v="2"/>
    <s v="페이스북/인스타그램"/>
    <x v="0"/>
    <x v="0"/>
    <x v="0"/>
    <m/>
    <m/>
    <n v="270296"/>
    <m/>
    <m/>
    <m/>
  </r>
  <r>
    <x v="340"/>
    <x v="5"/>
    <s v="페이스북/인스타그램"/>
    <x v="0"/>
    <x v="0"/>
    <x v="0"/>
    <m/>
    <m/>
    <n v="161036"/>
    <m/>
    <m/>
    <m/>
  </r>
  <r>
    <x v="341"/>
    <x v="6"/>
    <s v="페이스북/인스타그램"/>
    <x v="0"/>
    <x v="0"/>
    <x v="0"/>
    <m/>
    <m/>
    <n v="213800"/>
    <m/>
    <m/>
    <m/>
  </r>
  <r>
    <x v="342"/>
    <x v="3"/>
    <s v="페이스북/인스타그램"/>
    <x v="0"/>
    <x v="0"/>
    <x v="0"/>
    <m/>
    <m/>
    <n v="266242"/>
    <m/>
    <m/>
    <m/>
  </r>
  <r>
    <x v="343"/>
    <x v="4"/>
    <s v="페이스북/인스타그램"/>
    <x v="0"/>
    <x v="0"/>
    <x v="0"/>
    <m/>
    <m/>
    <n v="267945"/>
    <m/>
    <m/>
    <m/>
  </r>
  <r>
    <x v="344"/>
    <x v="1"/>
    <s v="페이스북/인스타그램"/>
    <x v="0"/>
    <x v="0"/>
    <x v="0"/>
    <m/>
    <m/>
    <n v="279998"/>
    <m/>
    <m/>
    <m/>
  </r>
  <r>
    <x v="345"/>
    <x v="0"/>
    <s v="페이스북/인스타그램"/>
    <x v="0"/>
    <x v="0"/>
    <x v="0"/>
    <m/>
    <m/>
    <n v="271807"/>
    <m/>
    <m/>
    <m/>
  </r>
  <r>
    <x v="346"/>
    <x v="2"/>
    <s v="페이스북/인스타그램"/>
    <x v="0"/>
    <x v="0"/>
    <x v="0"/>
    <m/>
    <m/>
    <n v="231681"/>
    <m/>
    <m/>
    <m/>
  </r>
  <r>
    <x v="347"/>
    <x v="5"/>
    <s v="페이스북/인스타그램"/>
    <x v="0"/>
    <x v="0"/>
    <x v="0"/>
    <m/>
    <m/>
    <n v="154489"/>
    <m/>
    <m/>
    <m/>
  </r>
  <r>
    <x v="348"/>
    <x v="6"/>
    <s v="페이스북/인스타그램"/>
    <x v="0"/>
    <x v="0"/>
    <x v="0"/>
    <m/>
    <m/>
    <n v="206446"/>
    <m/>
    <m/>
    <m/>
  </r>
  <r>
    <x v="349"/>
    <x v="3"/>
    <s v="페이스북/인스타그램"/>
    <x v="0"/>
    <x v="0"/>
    <x v="0"/>
    <m/>
    <m/>
    <n v="252222"/>
    <m/>
    <m/>
    <m/>
  </r>
  <r>
    <x v="350"/>
    <x v="4"/>
    <s v="페이스북/인스타그램"/>
    <x v="0"/>
    <x v="0"/>
    <x v="0"/>
    <m/>
    <m/>
    <n v="254997"/>
    <m/>
    <m/>
    <m/>
  </r>
  <r>
    <x v="351"/>
    <x v="1"/>
    <s v="페이스북/인스타그램"/>
    <x v="0"/>
    <x v="0"/>
    <x v="0"/>
    <m/>
    <m/>
    <n v="258789"/>
    <m/>
    <m/>
    <m/>
  </r>
  <r>
    <x v="352"/>
    <x v="0"/>
    <s v="페이스북/인스타그램"/>
    <x v="0"/>
    <x v="0"/>
    <x v="0"/>
    <m/>
    <m/>
    <n v="251761"/>
    <m/>
    <m/>
    <m/>
  </r>
  <r>
    <x v="338"/>
    <x v="0"/>
    <s v="네이버 GFA"/>
    <x v="0"/>
    <x v="0"/>
    <x v="0"/>
    <m/>
    <m/>
    <n v="333464.5454545454"/>
    <m/>
    <m/>
    <m/>
  </r>
  <r>
    <x v="339"/>
    <x v="2"/>
    <s v="네이버 GFA"/>
    <x v="0"/>
    <x v="0"/>
    <x v="0"/>
    <m/>
    <m/>
    <n v="136250.9090909091"/>
    <m/>
    <m/>
    <m/>
  </r>
  <r>
    <x v="340"/>
    <x v="5"/>
    <s v="네이버 GFA"/>
    <x v="0"/>
    <x v="0"/>
    <x v="0"/>
    <m/>
    <m/>
    <n v="150902.7272727273"/>
    <m/>
    <m/>
    <m/>
  </r>
  <r>
    <x v="341"/>
    <x v="6"/>
    <s v="네이버 GFA"/>
    <x v="0"/>
    <x v="0"/>
    <x v="0"/>
    <m/>
    <m/>
    <n v="150136.3636363636"/>
    <m/>
    <m/>
    <m/>
  </r>
  <r>
    <x v="342"/>
    <x v="3"/>
    <s v="네이버 GFA"/>
    <x v="0"/>
    <x v="0"/>
    <x v="0"/>
    <m/>
    <m/>
    <n v="196039.0909090909"/>
    <m/>
    <m/>
    <m/>
  </r>
  <r>
    <x v="343"/>
    <x v="4"/>
    <s v="네이버 GFA"/>
    <x v="0"/>
    <x v="0"/>
    <x v="0"/>
    <m/>
    <m/>
    <n v="158441.8181818182"/>
    <m/>
    <m/>
    <m/>
  </r>
  <r>
    <x v="344"/>
    <x v="1"/>
    <s v="네이버 GFA"/>
    <x v="0"/>
    <x v="0"/>
    <x v="0"/>
    <m/>
    <m/>
    <n v="95989.0909090909"/>
    <m/>
    <m/>
    <m/>
  </r>
  <r>
    <x v="345"/>
    <x v="0"/>
    <s v="네이버 GFA"/>
    <x v="0"/>
    <x v="0"/>
    <x v="0"/>
    <m/>
    <m/>
    <n v="94370.90909090909"/>
    <m/>
    <m/>
    <m/>
  </r>
  <r>
    <x v="346"/>
    <x v="2"/>
    <s v="네이버 GFA"/>
    <x v="0"/>
    <x v="0"/>
    <x v="0"/>
    <m/>
    <m/>
    <n v="56099.99999999999"/>
    <m/>
    <m/>
    <m/>
  </r>
  <r>
    <x v="347"/>
    <x v="5"/>
    <s v="네이버 GFA"/>
    <x v="0"/>
    <x v="0"/>
    <x v="0"/>
    <m/>
    <m/>
    <n v="58006.36363636363"/>
    <m/>
    <m/>
    <m/>
  </r>
  <r>
    <x v="348"/>
    <x v="6"/>
    <s v="네이버 GFA"/>
    <x v="0"/>
    <x v="0"/>
    <x v="0"/>
    <m/>
    <m/>
    <n v="63279.99999999999"/>
    <m/>
    <m/>
    <m/>
  </r>
  <r>
    <x v="349"/>
    <x v="3"/>
    <s v="네이버 GFA"/>
    <x v="0"/>
    <x v="0"/>
    <x v="0"/>
    <m/>
    <m/>
    <n v="33799.0909090909"/>
    <m/>
    <m/>
    <m/>
  </r>
  <r>
    <x v="350"/>
    <x v="4"/>
    <s v="네이버 GFA"/>
    <x v="0"/>
    <x v="0"/>
    <x v="0"/>
    <m/>
    <m/>
    <n v="135907.2727272727"/>
    <m/>
    <m/>
    <m/>
  </r>
  <r>
    <x v="351"/>
    <x v="1"/>
    <s v="네이버 GFA"/>
    <x v="0"/>
    <x v="0"/>
    <x v="0"/>
    <m/>
    <m/>
    <n v="148635.4545454545"/>
    <m/>
    <m/>
    <m/>
  </r>
  <r>
    <x v="352"/>
    <x v="0"/>
    <s v="네이버 GFA"/>
    <x v="0"/>
    <x v="0"/>
    <x v="0"/>
    <m/>
    <m/>
    <n v="127749.0909090909"/>
    <m/>
    <m/>
    <m/>
  </r>
  <r>
    <x v="338"/>
    <x v="0"/>
    <s v="네이버 GFA"/>
    <x v="6"/>
    <x v="0"/>
    <x v="0"/>
    <m/>
    <m/>
    <n v="42720"/>
    <m/>
    <m/>
    <m/>
  </r>
  <r>
    <x v="339"/>
    <x v="2"/>
    <s v="네이버 GFA"/>
    <x v="6"/>
    <x v="0"/>
    <x v="0"/>
    <m/>
    <m/>
    <n v="17560.90909090909"/>
    <m/>
    <m/>
    <m/>
  </r>
  <r>
    <x v="340"/>
    <x v="5"/>
    <s v="네이버 GFA"/>
    <x v="6"/>
    <x v="0"/>
    <x v="0"/>
    <m/>
    <m/>
    <n v="23557.27272727272"/>
    <m/>
    <m/>
    <m/>
  </r>
  <r>
    <x v="341"/>
    <x v="6"/>
    <s v="네이버 GFA"/>
    <x v="6"/>
    <x v="0"/>
    <x v="0"/>
    <m/>
    <m/>
    <n v="30493.63636363636"/>
    <m/>
    <m/>
    <m/>
  </r>
  <r>
    <x v="342"/>
    <x v="3"/>
    <s v="네이버 GFA"/>
    <x v="6"/>
    <x v="0"/>
    <x v="0"/>
    <m/>
    <m/>
    <n v="22386.36363636364"/>
    <m/>
    <m/>
    <m/>
  </r>
  <r>
    <x v="343"/>
    <x v="4"/>
    <s v="네이버 GFA"/>
    <x v="6"/>
    <x v="0"/>
    <x v="0"/>
    <m/>
    <m/>
    <n v="15495.45454545454"/>
    <m/>
    <m/>
    <m/>
  </r>
  <r>
    <x v="344"/>
    <x v="1"/>
    <s v="네이버 GFA"/>
    <x v="6"/>
    <x v="0"/>
    <x v="0"/>
    <m/>
    <m/>
    <n v="10581.81818181818"/>
    <m/>
    <m/>
    <m/>
  </r>
  <r>
    <x v="345"/>
    <x v="0"/>
    <s v="네이버 GFA"/>
    <x v="6"/>
    <x v="0"/>
    <x v="0"/>
    <m/>
    <m/>
    <n v="3779.090909090909"/>
    <m/>
    <m/>
    <m/>
  </r>
  <r>
    <x v="346"/>
    <x v="2"/>
    <s v="네이버 GFA"/>
    <x v="6"/>
    <x v="0"/>
    <x v="0"/>
    <m/>
    <m/>
    <n v="4013.636363636364"/>
    <m/>
    <m/>
    <m/>
  </r>
  <r>
    <x v="347"/>
    <x v="5"/>
    <s v="네이버 GFA"/>
    <x v="6"/>
    <x v="0"/>
    <x v="0"/>
    <m/>
    <m/>
    <n v="12565.45454545454"/>
    <m/>
    <m/>
    <m/>
  </r>
  <r>
    <x v="348"/>
    <x v="6"/>
    <s v="네이버 GFA"/>
    <x v="6"/>
    <x v="0"/>
    <x v="0"/>
    <m/>
    <m/>
    <n v="10719.09090909091"/>
    <m/>
    <m/>
    <m/>
  </r>
  <r>
    <x v="349"/>
    <x v="3"/>
    <s v="네이버 GFA"/>
    <x v="6"/>
    <x v="0"/>
    <x v="0"/>
    <m/>
    <m/>
    <n v="2304.545454545455"/>
    <m/>
    <m/>
    <m/>
  </r>
  <r>
    <x v="350"/>
    <x v="4"/>
    <s v="네이버 GFA"/>
    <x v="6"/>
    <x v="0"/>
    <x v="0"/>
    <m/>
    <m/>
    <n v="575.4545454545454"/>
    <m/>
    <m/>
    <m/>
  </r>
  <r>
    <x v="351"/>
    <x v="1"/>
    <s v="네이버 GFA"/>
    <x v="6"/>
    <x v="0"/>
    <x v="0"/>
    <m/>
    <m/>
    <n v="291.8181818181818"/>
    <m/>
    <m/>
    <m/>
  </r>
  <r>
    <x v="338"/>
    <x v="0"/>
    <s v="네이버 쇼핑검색"/>
    <x v="0"/>
    <x v="0"/>
    <x v="0"/>
    <m/>
    <m/>
    <n v="42590"/>
    <m/>
    <m/>
    <m/>
  </r>
  <r>
    <x v="339"/>
    <x v="2"/>
    <s v="네이버 쇼핑검색"/>
    <x v="0"/>
    <x v="0"/>
    <x v="0"/>
    <m/>
    <m/>
    <n v="35400"/>
    <m/>
    <m/>
    <m/>
  </r>
  <r>
    <x v="340"/>
    <x v="5"/>
    <s v="네이버 쇼핑검색"/>
    <x v="0"/>
    <x v="0"/>
    <x v="0"/>
    <m/>
    <m/>
    <n v="28620"/>
    <m/>
    <m/>
    <m/>
  </r>
  <r>
    <x v="341"/>
    <x v="6"/>
    <s v="네이버 쇼핑검색"/>
    <x v="0"/>
    <x v="0"/>
    <x v="0"/>
    <m/>
    <m/>
    <n v="40030"/>
    <m/>
    <m/>
    <m/>
  </r>
  <r>
    <x v="342"/>
    <x v="3"/>
    <s v="네이버 쇼핑검색"/>
    <x v="0"/>
    <x v="0"/>
    <x v="0"/>
    <m/>
    <m/>
    <n v="43350"/>
    <m/>
    <m/>
    <m/>
  </r>
  <r>
    <x v="343"/>
    <x v="4"/>
    <s v="네이버 쇼핑검색"/>
    <x v="0"/>
    <x v="0"/>
    <x v="0"/>
    <m/>
    <m/>
    <n v="47769.99999999999"/>
    <m/>
    <m/>
    <m/>
  </r>
  <r>
    <x v="344"/>
    <x v="1"/>
    <s v="네이버 쇼핑검색"/>
    <x v="0"/>
    <x v="0"/>
    <x v="0"/>
    <m/>
    <m/>
    <n v="63949.99999999999"/>
    <m/>
    <m/>
    <m/>
  </r>
  <r>
    <x v="345"/>
    <x v="0"/>
    <s v="네이버 쇼핑검색"/>
    <x v="0"/>
    <x v="0"/>
    <x v="0"/>
    <m/>
    <m/>
    <n v="46359.99999999999"/>
    <m/>
    <m/>
    <m/>
  </r>
  <r>
    <x v="346"/>
    <x v="2"/>
    <s v="네이버 쇼핑검색"/>
    <x v="0"/>
    <x v="0"/>
    <x v="0"/>
    <m/>
    <m/>
    <n v="28480"/>
    <m/>
    <m/>
    <m/>
  </r>
  <r>
    <x v="347"/>
    <x v="5"/>
    <s v="네이버 쇼핑검색"/>
    <x v="0"/>
    <x v="0"/>
    <x v="0"/>
    <m/>
    <m/>
    <n v="26500"/>
    <m/>
    <m/>
    <m/>
  </r>
  <r>
    <x v="348"/>
    <x v="6"/>
    <s v="네이버 쇼핑검색"/>
    <x v="0"/>
    <x v="0"/>
    <x v="0"/>
    <m/>
    <m/>
    <n v="26850"/>
    <m/>
    <m/>
    <m/>
  </r>
  <r>
    <x v="349"/>
    <x v="3"/>
    <s v="네이버 쇼핑검색"/>
    <x v="0"/>
    <x v="0"/>
    <x v="0"/>
    <m/>
    <m/>
    <n v="34990"/>
    <m/>
    <m/>
    <m/>
  </r>
  <r>
    <x v="350"/>
    <x v="4"/>
    <s v="네이버 쇼핑검색"/>
    <x v="0"/>
    <x v="0"/>
    <x v="0"/>
    <m/>
    <m/>
    <n v="31640"/>
    <m/>
    <m/>
    <m/>
  </r>
  <r>
    <x v="351"/>
    <x v="1"/>
    <s v="네이버 쇼핑검색"/>
    <x v="0"/>
    <x v="0"/>
    <x v="0"/>
    <m/>
    <m/>
    <n v="21910"/>
    <m/>
    <m/>
    <m/>
  </r>
  <r>
    <x v="352"/>
    <x v="0"/>
    <s v="네이버 쇼핑검색"/>
    <x v="0"/>
    <x v="0"/>
    <x v="0"/>
    <m/>
    <m/>
    <n v="35530"/>
    <m/>
    <m/>
    <m/>
  </r>
  <r>
    <x v="338"/>
    <x v="0"/>
    <s v="네이버 브랜드검색"/>
    <x v="0"/>
    <x v="0"/>
    <x v="0"/>
    <m/>
    <m/>
    <n v="50000"/>
    <m/>
    <m/>
    <m/>
  </r>
  <r>
    <x v="339"/>
    <x v="2"/>
    <s v="네이버 브랜드검색"/>
    <x v="0"/>
    <x v="0"/>
    <x v="0"/>
    <m/>
    <m/>
    <n v="50000"/>
    <m/>
    <m/>
    <m/>
  </r>
  <r>
    <x v="340"/>
    <x v="5"/>
    <s v="네이버 브랜드검색"/>
    <x v="0"/>
    <x v="0"/>
    <x v="0"/>
    <m/>
    <m/>
    <n v="50000"/>
    <m/>
    <m/>
    <m/>
  </r>
  <r>
    <x v="341"/>
    <x v="6"/>
    <s v="네이버 브랜드검색"/>
    <x v="0"/>
    <x v="0"/>
    <x v="0"/>
    <m/>
    <m/>
    <n v="50000"/>
    <m/>
    <m/>
    <m/>
  </r>
  <r>
    <x v="342"/>
    <x v="3"/>
    <s v="네이버 브랜드검색"/>
    <x v="0"/>
    <x v="0"/>
    <x v="0"/>
    <m/>
    <m/>
    <n v="50000"/>
    <m/>
    <m/>
    <m/>
  </r>
  <r>
    <x v="343"/>
    <x v="4"/>
    <s v="네이버 브랜드검색"/>
    <x v="0"/>
    <x v="0"/>
    <x v="0"/>
    <m/>
    <m/>
    <n v="50000"/>
    <m/>
    <m/>
    <m/>
  </r>
  <r>
    <x v="344"/>
    <x v="1"/>
    <s v="네이버 브랜드검색"/>
    <x v="0"/>
    <x v="0"/>
    <x v="0"/>
    <m/>
    <m/>
    <n v="50000"/>
    <m/>
    <m/>
    <m/>
  </r>
  <r>
    <x v="345"/>
    <x v="0"/>
    <s v="네이버 브랜드검색"/>
    <x v="0"/>
    <x v="0"/>
    <x v="0"/>
    <m/>
    <m/>
    <n v="50000"/>
    <m/>
    <m/>
    <m/>
  </r>
  <r>
    <x v="346"/>
    <x v="2"/>
    <s v="네이버 브랜드검색"/>
    <x v="0"/>
    <x v="0"/>
    <x v="0"/>
    <m/>
    <m/>
    <n v="50000"/>
    <m/>
    <m/>
    <m/>
  </r>
  <r>
    <x v="347"/>
    <x v="5"/>
    <s v="네이버 브랜드검색"/>
    <x v="0"/>
    <x v="0"/>
    <x v="0"/>
    <m/>
    <m/>
    <n v="50000"/>
    <m/>
    <m/>
    <m/>
  </r>
  <r>
    <x v="348"/>
    <x v="6"/>
    <s v="네이버 브랜드검색"/>
    <x v="0"/>
    <x v="0"/>
    <x v="0"/>
    <m/>
    <m/>
    <n v="50000"/>
    <m/>
    <m/>
    <m/>
  </r>
  <r>
    <x v="349"/>
    <x v="3"/>
    <s v="네이버 브랜드검색"/>
    <x v="0"/>
    <x v="0"/>
    <x v="0"/>
    <m/>
    <m/>
    <n v="50000"/>
    <m/>
    <m/>
    <m/>
  </r>
  <r>
    <x v="350"/>
    <x v="4"/>
    <s v="네이버 브랜드검색"/>
    <x v="0"/>
    <x v="0"/>
    <x v="0"/>
    <m/>
    <m/>
    <n v="50000"/>
    <m/>
    <m/>
    <m/>
  </r>
  <r>
    <x v="351"/>
    <x v="1"/>
    <s v="네이버 브랜드검색"/>
    <x v="0"/>
    <x v="0"/>
    <x v="0"/>
    <m/>
    <m/>
    <n v="50000"/>
    <m/>
    <m/>
    <m/>
  </r>
  <r>
    <x v="352"/>
    <x v="0"/>
    <s v="네이버 브랜드검색"/>
    <x v="0"/>
    <x v="0"/>
    <x v="0"/>
    <m/>
    <m/>
    <n v="50000"/>
    <m/>
    <m/>
    <m/>
  </r>
  <r>
    <x v="350"/>
    <x v="4"/>
    <s v="유튜브 디스커버리"/>
    <x v="0"/>
    <x v="0"/>
    <x v="0"/>
    <m/>
    <m/>
    <n v="31727"/>
    <m/>
    <m/>
    <m/>
  </r>
  <r>
    <x v="351"/>
    <x v="1"/>
    <s v="유튜브 디스커버리"/>
    <x v="0"/>
    <x v="0"/>
    <x v="0"/>
    <m/>
    <m/>
    <n v="738585"/>
    <m/>
    <m/>
    <m/>
  </r>
  <r>
    <x v="350"/>
    <x v="4"/>
    <s v="카카오광고"/>
    <x v="0"/>
    <x v="0"/>
    <x v="0"/>
    <m/>
    <m/>
    <n v="2180"/>
    <m/>
    <m/>
    <m/>
  </r>
  <r>
    <x v="351"/>
    <x v="1"/>
    <s v="카카오광고"/>
    <x v="0"/>
    <x v="0"/>
    <x v="0"/>
    <m/>
    <m/>
    <n v="11020"/>
    <m/>
    <m/>
    <m/>
  </r>
  <r>
    <x v="352"/>
    <x v="0"/>
    <s v="카카오광고"/>
    <x v="0"/>
    <x v="0"/>
    <x v="0"/>
    <m/>
    <m/>
    <n v="13340"/>
    <m/>
    <m/>
    <m/>
  </r>
  <r>
    <x v="344"/>
    <x v="1"/>
    <s v="카카오톡 메시지"/>
    <x v="7"/>
    <x v="0"/>
    <x v="0"/>
    <m/>
    <m/>
    <n v="351765"/>
    <m/>
    <m/>
    <m/>
  </r>
  <r>
    <x v="349"/>
    <x v="3"/>
    <s v="카카오톡 메시지"/>
    <x v="7"/>
    <x v="0"/>
    <x v="0"/>
    <m/>
    <m/>
    <n v="355035"/>
    <m/>
    <m/>
    <m/>
  </r>
  <r>
    <x v="351"/>
    <x v="1"/>
    <s v="카카오톡 메시지"/>
    <x v="7"/>
    <x v="0"/>
    <x v="0"/>
    <m/>
    <m/>
    <n v="355305"/>
    <m/>
    <m/>
    <m/>
  </r>
  <r>
    <x v="352"/>
    <x v="0"/>
    <s v="카카오톡 메시지"/>
    <x v="7"/>
    <x v="0"/>
    <x v="0"/>
    <m/>
    <m/>
    <n v="600"/>
    <m/>
    <m/>
    <m/>
  </r>
  <r>
    <x v="342"/>
    <x v="3"/>
    <s v="문자대표"/>
    <x v="0"/>
    <x v="0"/>
    <x v="0"/>
    <m/>
    <m/>
    <n v="1260"/>
    <m/>
    <m/>
    <m/>
  </r>
  <r>
    <x v="346"/>
    <x v="2"/>
    <s v="문자대표"/>
    <x v="0"/>
    <x v="0"/>
    <x v="0"/>
    <m/>
    <m/>
    <n v="2170"/>
    <m/>
    <m/>
    <m/>
  </r>
  <r>
    <x v="349"/>
    <x v="3"/>
    <s v="문자대표"/>
    <x v="0"/>
    <x v="0"/>
    <x v="0"/>
    <m/>
    <m/>
    <n v="280"/>
    <m/>
    <m/>
    <m/>
  </r>
  <r>
    <x v="352"/>
    <x v="0"/>
    <s v="문자대표"/>
    <x v="0"/>
    <x v="0"/>
    <x v="0"/>
    <m/>
    <m/>
    <n v="23520"/>
    <m/>
    <m/>
    <m/>
  </r>
  <r>
    <x v="335"/>
    <x v="1"/>
    <s v="페이스북/인스타그램"/>
    <x v="5"/>
    <x v="0"/>
    <x v="0"/>
    <m/>
    <m/>
    <n v="185516"/>
    <m/>
    <m/>
    <m/>
  </r>
  <r>
    <x v="338"/>
    <x v="0"/>
    <s v="페이스북/인스타그램"/>
    <x v="5"/>
    <x v="0"/>
    <x v="0"/>
    <m/>
    <m/>
    <n v="331815"/>
    <m/>
    <m/>
    <m/>
  </r>
  <r>
    <x v="339"/>
    <x v="2"/>
    <s v="페이스북/인스타그램"/>
    <x v="5"/>
    <x v="0"/>
    <x v="0"/>
    <m/>
    <m/>
    <n v="335937"/>
    <m/>
    <m/>
    <m/>
  </r>
  <r>
    <x v="340"/>
    <x v="5"/>
    <s v="페이스북/인스타그램"/>
    <x v="5"/>
    <x v="0"/>
    <x v="0"/>
    <m/>
    <m/>
    <n v="213015"/>
    <m/>
    <m/>
    <m/>
  </r>
  <r>
    <x v="341"/>
    <x v="6"/>
    <s v="페이스북/인스타그램"/>
    <x v="5"/>
    <x v="0"/>
    <x v="0"/>
    <m/>
    <m/>
    <n v="312072"/>
    <m/>
    <m/>
    <m/>
  </r>
  <r>
    <x v="342"/>
    <x v="3"/>
    <s v="페이스북/인스타그램"/>
    <x v="5"/>
    <x v="0"/>
    <x v="0"/>
    <m/>
    <m/>
    <n v="719466"/>
    <m/>
    <m/>
    <m/>
  </r>
  <r>
    <x v="343"/>
    <x v="4"/>
    <s v="페이스북/인스타그램"/>
    <x v="5"/>
    <x v="0"/>
    <x v="0"/>
    <m/>
    <m/>
    <n v="744020"/>
    <m/>
    <m/>
    <m/>
  </r>
  <r>
    <x v="344"/>
    <x v="1"/>
    <s v="페이스북/인스타그램"/>
    <x v="5"/>
    <x v="0"/>
    <x v="0"/>
    <m/>
    <m/>
    <n v="552089"/>
    <m/>
    <m/>
    <m/>
  </r>
  <r>
    <x v="345"/>
    <x v="0"/>
    <s v="페이스북/인스타그램"/>
    <x v="5"/>
    <x v="0"/>
    <x v="0"/>
    <m/>
    <m/>
    <n v="445261"/>
    <m/>
    <m/>
    <m/>
  </r>
  <r>
    <x v="346"/>
    <x v="2"/>
    <s v="페이스북/인스타그램"/>
    <x v="5"/>
    <x v="0"/>
    <x v="0"/>
    <m/>
    <m/>
    <n v="105830"/>
    <m/>
    <m/>
    <m/>
  </r>
  <r>
    <x v="352"/>
    <x v="0"/>
    <s v="페이스북/인스타그램"/>
    <x v="5"/>
    <x v="0"/>
    <x v="0"/>
    <m/>
    <m/>
    <n v="216683"/>
    <m/>
    <m/>
    <m/>
  </r>
  <r>
    <x v="353"/>
    <x v="2"/>
    <s v="페이스북/인스타그램"/>
    <x v="0"/>
    <x v="0"/>
    <x v="0"/>
    <m/>
    <m/>
    <n v="235543"/>
    <m/>
    <m/>
    <m/>
  </r>
  <r>
    <x v="354"/>
    <x v="5"/>
    <s v="페이스북/인스타그램"/>
    <x v="0"/>
    <x v="0"/>
    <x v="0"/>
    <m/>
    <m/>
    <n v="148761"/>
    <m/>
    <m/>
    <m/>
  </r>
  <r>
    <x v="355"/>
    <x v="6"/>
    <s v="페이스북/인스타그램"/>
    <x v="0"/>
    <x v="0"/>
    <x v="0"/>
    <m/>
    <m/>
    <n v="208582"/>
    <m/>
    <m/>
    <m/>
  </r>
  <r>
    <x v="356"/>
    <x v="3"/>
    <s v="페이스북/인스타그램"/>
    <x v="0"/>
    <x v="0"/>
    <x v="0"/>
    <m/>
    <m/>
    <n v="246690"/>
    <m/>
    <m/>
    <m/>
  </r>
  <r>
    <x v="357"/>
    <x v="4"/>
    <s v="페이스북/인스타그램"/>
    <x v="0"/>
    <x v="0"/>
    <x v="0"/>
    <m/>
    <m/>
    <n v="253011"/>
    <m/>
    <m/>
    <m/>
  </r>
  <r>
    <x v="358"/>
    <x v="1"/>
    <s v="페이스북/인스타그램"/>
    <x v="0"/>
    <x v="0"/>
    <x v="0"/>
    <m/>
    <m/>
    <n v="254590"/>
    <m/>
    <m/>
    <m/>
  </r>
  <r>
    <x v="359"/>
    <x v="0"/>
    <s v="페이스북/인스타그램"/>
    <x v="0"/>
    <x v="0"/>
    <x v="0"/>
    <m/>
    <m/>
    <n v="211902"/>
    <m/>
    <m/>
    <m/>
  </r>
  <r>
    <x v="360"/>
    <x v="2"/>
    <s v="페이스북/인스타그램"/>
    <x v="0"/>
    <x v="0"/>
    <x v="0"/>
    <m/>
    <m/>
    <n v="158698"/>
    <m/>
    <m/>
    <m/>
  </r>
  <r>
    <x v="361"/>
    <x v="5"/>
    <s v="페이스북/인스타그램"/>
    <x v="0"/>
    <x v="0"/>
    <x v="0"/>
    <m/>
    <m/>
    <n v="100022"/>
    <m/>
    <m/>
    <m/>
  </r>
  <r>
    <x v="362"/>
    <x v="6"/>
    <s v="페이스북/인스타그램"/>
    <x v="0"/>
    <x v="0"/>
    <x v="0"/>
    <m/>
    <m/>
    <n v="71603"/>
    <m/>
    <m/>
    <m/>
  </r>
  <r>
    <x v="363"/>
    <x v="3"/>
    <s v="페이스북/인스타그램"/>
    <x v="0"/>
    <x v="0"/>
    <x v="0"/>
    <m/>
    <m/>
    <n v="102072"/>
    <m/>
    <m/>
    <m/>
  </r>
  <r>
    <x v="364"/>
    <x v="4"/>
    <s v="페이스북/인스타그램"/>
    <x v="0"/>
    <x v="0"/>
    <x v="0"/>
    <m/>
    <m/>
    <n v="102929"/>
    <m/>
    <m/>
    <m/>
  </r>
  <r>
    <x v="365"/>
    <x v="1"/>
    <s v="페이스북/인스타그램"/>
    <x v="0"/>
    <x v="0"/>
    <x v="0"/>
    <m/>
    <m/>
    <n v="103665"/>
    <m/>
    <m/>
    <m/>
  </r>
  <r>
    <x v="366"/>
    <x v="0"/>
    <s v="페이스북/인스타그램"/>
    <x v="0"/>
    <x v="0"/>
    <x v="0"/>
    <m/>
    <m/>
    <n v="105706"/>
    <m/>
    <m/>
    <m/>
  </r>
  <r>
    <x v="367"/>
    <x v="2"/>
    <s v="페이스북/인스타그램"/>
    <x v="0"/>
    <x v="0"/>
    <x v="0"/>
    <m/>
    <m/>
    <n v="106104"/>
    <m/>
    <m/>
    <m/>
  </r>
  <r>
    <x v="368"/>
    <x v="5"/>
    <s v="페이스북/인스타그램"/>
    <x v="0"/>
    <x v="0"/>
    <x v="0"/>
    <m/>
    <m/>
    <n v="107897"/>
    <m/>
    <m/>
    <m/>
  </r>
  <r>
    <x v="369"/>
    <x v="6"/>
    <s v="페이스북/인스타그램"/>
    <x v="0"/>
    <x v="0"/>
    <x v="0"/>
    <m/>
    <m/>
    <n v="100068"/>
    <m/>
    <m/>
    <m/>
  </r>
  <r>
    <x v="358"/>
    <x v="1"/>
    <s v="페이스북/인스타그램"/>
    <x v="8"/>
    <x v="0"/>
    <x v="0"/>
    <m/>
    <m/>
    <n v="19472"/>
    <m/>
    <m/>
    <m/>
  </r>
  <r>
    <x v="359"/>
    <x v="0"/>
    <s v="페이스북/인스타그램"/>
    <x v="8"/>
    <x v="0"/>
    <x v="0"/>
    <m/>
    <m/>
    <n v="96089"/>
    <m/>
    <m/>
    <m/>
  </r>
  <r>
    <x v="360"/>
    <x v="2"/>
    <s v="페이스북/인스타그램"/>
    <x v="8"/>
    <x v="0"/>
    <x v="0"/>
    <m/>
    <m/>
    <n v="154130"/>
    <m/>
    <m/>
    <m/>
  </r>
  <r>
    <x v="361"/>
    <x v="5"/>
    <s v="페이스북/인스타그램"/>
    <x v="8"/>
    <x v="0"/>
    <x v="0"/>
    <m/>
    <m/>
    <n v="185811"/>
    <m/>
    <m/>
    <m/>
  </r>
  <r>
    <x v="362"/>
    <x v="6"/>
    <s v="페이스북/인스타그램"/>
    <x v="8"/>
    <x v="0"/>
    <x v="0"/>
    <m/>
    <m/>
    <n v="265705"/>
    <m/>
    <m/>
    <m/>
  </r>
  <r>
    <x v="356"/>
    <x v="3"/>
    <s v="페이스북/인스타그램"/>
    <x v="7"/>
    <x v="0"/>
    <x v="0"/>
    <m/>
    <m/>
    <n v="177775"/>
    <m/>
    <m/>
    <m/>
  </r>
  <r>
    <x v="357"/>
    <x v="4"/>
    <s v="페이스북/인스타그램"/>
    <x v="7"/>
    <x v="0"/>
    <x v="0"/>
    <m/>
    <m/>
    <n v="306041"/>
    <m/>
    <m/>
    <m/>
  </r>
  <r>
    <x v="358"/>
    <x v="1"/>
    <s v="페이스북/인스타그램"/>
    <x v="7"/>
    <x v="0"/>
    <x v="0"/>
    <m/>
    <m/>
    <n v="433832"/>
    <m/>
    <m/>
    <m/>
  </r>
  <r>
    <x v="359"/>
    <x v="0"/>
    <s v="페이스북/인스타그램"/>
    <x v="7"/>
    <x v="0"/>
    <x v="0"/>
    <m/>
    <m/>
    <n v="603519"/>
    <m/>
    <m/>
    <m/>
  </r>
  <r>
    <x v="360"/>
    <x v="2"/>
    <s v="페이스북/인스타그램"/>
    <x v="7"/>
    <x v="0"/>
    <x v="0"/>
    <m/>
    <m/>
    <n v="570376"/>
    <m/>
    <m/>
    <m/>
  </r>
  <r>
    <x v="361"/>
    <x v="5"/>
    <s v="페이스북/인스타그램"/>
    <x v="7"/>
    <x v="0"/>
    <x v="0"/>
    <m/>
    <m/>
    <n v="392415"/>
    <m/>
    <m/>
    <m/>
  </r>
  <r>
    <x v="362"/>
    <x v="6"/>
    <s v="페이스북/인스타그램"/>
    <x v="7"/>
    <x v="0"/>
    <x v="0"/>
    <m/>
    <m/>
    <n v="680858"/>
    <m/>
    <m/>
    <m/>
  </r>
  <r>
    <x v="363"/>
    <x v="3"/>
    <s v="페이스북/인스타그램"/>
    <x v="7"/>
    <x v="0"/>
    <x v="0"/>
    <m/>
    <m/>
    <n v="740050"/>
    <m/>
    <m/>
    <m/>
  </r>
  <r>
    <x v="364"/>
    <x v="4"/>
    <s v="페이스북/인스타그램"/>
    <x v="7"/>
    <x v="0"/>
    <x v="0"/>
    <m/>
    <m/>
    <n v="465992"/>
    <m/>
    <m/>
    <m/>
  </r>
  <r>
    <x v="365"/>
    <x v="1"/>
    <s v="페이스북/인스타그램"/>
    <x v="7"/>
    <x v="0"/>
    <x v="0"/>
    <m/>
    <m/>
    <n v="232280"/>
    <m/>
    <m/>
    <m/>
  </r>
  <r>
    <x v="366"/>
    <x v="0"/>
    <s v="페이스북/인스타그램"/>
    <x v="7"/>
    <x v="0"/>
    <x v="0"/>
    <m/>
    <m/>
    <n v="197082"/>
    <m/>
    <m/>
    <m/>
  </r>
  <r>
    <x v="367"/>
    <x v="2"/>
    <s v="페이스북/인스타그램"/>
    <x v="7"/>
    <x v="0"/>
    <x v="0"/>
    <m/>
    <m/>
    <n v="196868"/>
    <m/>
    <m/>
    <m/>
  </r>
  <r>
    <x v="368"/>
    <x v="5"/>
    <s v="페이스북/인스타그램"/>
    <x v="7"/>
    <x v="0"/>
    <x v="0"/>
    <m/>
    <m/>
    <n v="253700"/>
    <m/>
    <m/>
    <m/>
  </r>
  <r>
    <x v="369"/>
    <x v="6"/>
    <s v="페이스북/인스타그램"/>
    <x v="7"/>
    <x v="0"/>
    <x v="0"/>
    <m/>
    <m/>
    <n v="529548"/>
    <m/>
    <m/>
    <m/>
  </r>
  <r>
    <x v="353"/>
    <x v="2"/>
    <s v="페이스북/인스타그램"/>
    <x v="5"/>
    <x v="0"/>
    <x v="0"/>
    <m/>
    <m/>
    <n v="195501"/>
    <m/>
    <m/>
    <m/>
  </r>
  <r>
    <x v="354"/>
    <x v="5"/>
    <s v="페이스북/인스타그램"/>
    <x v="5"/>
    <x v="0"/>
    <x v="0"/>
    <m/>
    <m/>
    <n v="178475"/>
    <m/>
    <m/>
    <m/>
  </r>
  <r>
    <x v="355"/>
    <x v="6"/>
    <s v="페이스북/인스타그램"/>
    <x v="5"/>
    <x v="0"/>
    <x v="0"/>
    <m/>
    <m/>
    <n v="141041"/>
    <m/>
    <m/>
    <m/>
  </r>
  <r>
    <x v="356"/>
    <x v="3"/>
    <s v="페이스북/인스타그램"/>
    <x v="5"/>
    <x v="0"/>
    <x v="0"/>
    <m/>
    <m/>
    <n v="223709"/>
    <m/>
    <m/>
    <m/>
  </r>
  <r>
    <x v="357"/>
    <x v="4"/>
    <s v="페이스북/인스타그램"/>
    <x v="5"/>
    <x v="0"/>
    <x v="0"/>
    <m/>
    <m/>
    <n v="147153"/>
    <m/>
    <m/>
    <m/>
  </r>
  <r>
    <x v="359"/>
    <x v="0"/>
    <s v="페이스북/인스타그램"/>
    <x v="5"/>
    <x v="0"/>
    <x v="0"/>
    <m/>
    <m/>
    <n v="48070"/>
    <m/>
    <m/>
    <m/>
  </r>
  <r>
    <x v="360"/>
    <x v="2"/>
    <s v="페이스북/인스타그램"/>
    <x v="5"/>
    <x v="0"/>
    <x v="0"/>
    <m/>
    <m/>
    <n v="188083"/>
    <m/>
    <m/>
    <m/>
  </r>
  <r>
    <x v="361"/>
    <x v="5"/>
    <s v="페이스북/인스타그램"/>
    <x v="5"/>
    <x v="0"/>
    <x v="0"/>
    <m/>
    <m/>
    <n v="552436"/>
    <m/>
    <m/>
    <m/>
  </r>
  <r>
    <x v="362"/>
    <x v="6"/>
    <s v="페이스북/인스타그램"/>
    <x v="5"/>
    <x v="0"/>
    <x v="0"/>
    <m/>
    <m/>
    <n v="452018"/>
    <m/>
    <m/>
    <m/>
  </r>
  <r>
    <x v="363"/>
    <x v="3"/>
    <s v="페이스북/인스타그램"/>
    <x v="5"/>
    <x v="0"/>
    <x v="0"/>
    <m/>
    <m/>
    <n v="337484"/>
    <m/>
    <m/>
    <m/>
  </r>
  <r>
    <x v="364"/>
    <x v="4"/>
    <s v="페이스북/인스타그램"/>
    <x v="5"/>
    <x v="0"/>
    <x v="0"/>
    <m/>
    <m/>
    <n v="323865"/>
    <m/>
    <m/>
    <m/>
  </r>
  <r>
    <x v="365"/>
    <x v="1"/>
    <s v="페이스북/인스타그램"/>
    <x v="5"/>
    <x v="0"/>
    <x v="0"/>
    <m/>
    <m/>
    <n v="111371"/>
    <m/>
    <m/>
    <m/>
  </r>
  <r>
    <x v="366"/>
    <x v="0"/>
    <s v="페이스북/인스타그램"/>
    <x v="5"/>
    <x v="0"/>
    <x v="0"/>
    <m/>
    <m/>
    <n v="7061"/>
    <m/>
    <m/>
    <m/>
  </r>
  <r>
    <x v="367"/>
    <x v="2"/>
    <s v="페이스북/인스타그램"/>
    <x v="5"/>
    <x v="0"/>
    <x v="0"/>
    <m/>
    <m/>
    <n v="101079"/>
    <m/>
    <m/>
    <m/>
  </r>
  <r>
    <x v="368"/>
    <x v="5"/>
    <s v="페이스북/인스타그램"/>
    <x v="5"/>
    <x v="0"/>
    <x v="0"/>
    <m/>
    <m/>
    <n v="248465"/>
    <m/>
    <m/>
    <m/>
  </r>
  <r>
    <x v="369"/>
    <x v="6"/>
    <s v="페이스북/인스타그램"/>
    <x v="5"/>
    <x v="0"/>
    <x v="0"/>
    <m/>
    <m/>
    <n v="500289"/>
    <m/>
    <m/>
    <m/>
  </r>
  <r>
    <x v="354"/>
    <x v="5"/>
    <s v="네이버 GFA"/>
    <x v="6"/>
    <x v="0"/>
    <x v="0"/>
    <m/>
    <m/>
    <n v="263.6363636363636"/>
    <m/>
    <m/>
    <m/>
  </r>
  <r>
    <x v="355"/>
    <x v="6"/>
    <s v="네이버 GFA"/>
    <x v="6"/>
    <x v="0"/>
    <x v="0"/>
    <m/>
    <m/>
    <n v="2083.636363636364"/>
    <m/>
    <m/>
    <m/>
  </r>
  <r>
    <x v="353"/>
    <x v="2"/>
    <s v="네이버 GFA"/>
    <x v="0"/>
    <x v="0"/>
    <x v="0"/>
    <m/>
    <m/>
    <n v="120660"/>
    <m/>
    <m/>
    <m/>
  </r>
  <r>
    <x v="354"/>
    <x v="5"/>
    <s v="네이버 GFA"/>
    <x v="0"/>
    <x v="0"/>
    <x v="0"/>
    <m/>
    <m/>
    <n v="115405.4545454545"/>
    <m/>
    <m/>
    <m/>
  </r>
  <r>
    <x v="355"/>
    <x v="6"/>
    <s v="네이버 GFA"/>
    <x v="0"/>
    <x v="0"/>
    <x v="0"/>
    <m/>
    <m/>
    <n v="114250"/>
    <m/>
    <m/>
    <m/>
  </r>
  <r>
    <x v="356"/>
    <x v="3"/>
    <s v="네이버 GFA"/>
    <x v="0"/>
    <x v="0"/>
    <x v="0"/>
    <m/>
    <m/>
    <n v="78933.63636363635"/>
    <m/>
    <m/>
    <m/>
  </r>
  <r>
    <x v="357"/>
    <x v="4"/>
    <s v="네이버 GFA"/>
    <x v="0"/>
    <x v="0"/>
    <x v="0"/>
    <m/>
    <m/>
    <n v="182068.1818181818"/>
    <m/>
    <m/>
    <m/>
  </r>
  <r>
    <x v="358"/>
    <x v="1"/>
    <s v="네이버 GFA"/>
    <x v="0"/>
    <x v="0"/>
    <x v="0"/>
    <m/>
    <m/>
    <n v="190875.4545454545"/>
    <m/>
    <m/>
    <m/>
  </r>
  <r>
    <x v="359"/>
    <x v="0"/>
    <s v="네이버 GFA"/>
    <x v="0"/>
    <x v="0"/>
    <x v="0"/>
    <m/>
    <m/>
    <n v="258735.4545454545"/>
    <m/>
    <m/>
    <m/>
  </r>
  <r>
    <x v="360"/>
    <x v="2"/>
    <s v="네이버 GFA"/>
    <x v="0"/>
    <x v="0"/>
    <x v="0"/>
    <m/>
    <m/>
    <n v="206150.9090909091"/>
    <m/>
    <m/>
    <m/>
  </r>
  <r>
    <x v="361"/>
    <x v="5"/>
    <s v="네이버 GFA"/>
    <x v="0"/>
    <x v="0"/>
    <x v="0"/>
    <m/>
    <m/>
    <n v="122402.7272727273"/>
    <m/>
    <m/>
    <m/>
  </r>
  <r>
    <x v="362"/>
    <x v="6"/>
    <s v="네이버 GFA"/>
    <x v="0"/>
    <x v="0"/>
    <x v="0"/>
    <m/>
    <m/>
    <n v="119765.4545454545"/>
    <m/>
    <m/>
    <m/>
  </r>
  <r>
    <x v="363"/>
    <x v="3"/>
    <s v="네이버 GFA"/>
    <x v="0"/>
    <x v="0"/>
    <x v="0"/>
    <m/>
    <m/>
    <n v="138131.8181818182"/>
    <m/>
    <m/>
    <m/>
  </r>
  <r>
    <x v="364"/>
    <x v="4"/>
    <s v="네이버 GFA"/>
    <x v="0"/>
    <x v="0"/>
    <x v="0"/>
    <m/>
    <m/>
    <n v="73740"/>
    <m/>
    <m/>
    <m/>
  </r>
  <r>
    <x v="365"/>
    <x v="1"/>
    <s v="네이버 GFA"/>
    <x v="0"/>
    <x v="0"/>
    <x v="0"/>
    <m/>
    <m/>
    <n v="81552.72727272726"/>
    <m/>
    <m/>
    <m/>
  </r>
  <r>
    <x v="366"/>
    <x v="0"/>
    <s v="네이버 GFA"/>
    <x v="0"/>
    <x v="0"/>
    <x v="0"/>
    <m/>
    <m/>
    <n v="94656"/>
    <m/>
    <m/>
    <m/>
  </r>
  <r>
    <x v="367"/>
    <x v="2"/>
    <s v="네이버 GFA"/>
    <x v="0"/>
    <x v="0"/>
    <x v="0"/>
    <m/>
    <m/>
    <n v="94028.99999999999"/>
    <m/>
    <m/>
    <m/>
  </r>
  <r>
    <x v="368"/>
    <x v="5"/>
    <s v="네이버 GFA"/>
    <x v="0"/>
    <x v="0"/>
    <x v="0"/>
    <m/>
    <m/>
    <n v="92848"/>
    <m/>
    <m/>
    <m/>
  </r>
  <r>
    <x v="369"/>
    <x v="6"/>
    <s v="네이버 GFA"/>
    <x v="0"/>
    <x v="0"/>
    <x v="0"/>
    <m/>
    <m/>
    <n v="91853"/>
    <m/>
    <m/>
    <m/>
  </r>
  <r>
    <x v="353"/>
    <x v="2"/>
    <s v="네이버 쇼핑검색"/>
    <x v="0"/>
    <x v="0"/>
    <x v="0"/>
    <m/>
    <m/>
    <n v="25530"/>
    <m/>
    <m/>
    <m/>
  </r>
  <r>
    <x v="354"/>
    <x v="5"/>
    <s v="네이버 쇼핑검색"/>
    <x v="0"/>
    <x v="0"/>
    <x v="0"/>
    <m/>
    <m/>
    <n v="20800"/>
    <m/>
    <m/>
    <m/>
  </r>
  <r>
    <x v="355"/>
    <x v="6"/>
    <s v="네이버 쇼핑검색"/>
    <x v="0"/>
    <x v="0"/>
    <x v="0"/>
    <m/>
    <m/>
    <n v="23990"/>
    <m/>
    <m/>
    <m/>
  </r>
  <r>
    <x v="356"/>
    <x v="3"/>
    <s v="네이버 쇼핑검색"/>
    <x v="0"/>
    <x v="0"/>
    <x v="0"/>
    <m/>
    <m/>
    <n v="24100"/>
    <m/>
    <m/>
    <m/>
  </r>
  <r>
    <x v="357"/>
    <x v="4"/>
    <s v="네이버 쇼핑검색"/>
    <x v="0"/>
    <x v="0"/>
    <x v="0"/>
    <m/>
    <m/>
    <n v="27640"/>
    <m/>
    <m/>
    <m/>
  </r>
  <r>
    <x v="358"/>
    <x v="1"/>
    <s v="네이버 쇼핑검색"/>
    <x v="0"/>
    <x v="0"/>
    <x v="0"/>
    <m/>
    <m/>
    <n v="36400"/>
    <m/>
    <m/>
    <m/>
  </r>
  <r>
    <x v="359"/>
    <x v="0"/>
    <s v="네이버 쇼핑검색"/>
    <x v="0"/>
    <x v="0"/>
    <x v="0"/>
    <m/>
    <m/>
    <n v="33140"/>
    <m/>
    <m/>
    <m/>
  </r>
  <r>
    <x v="360"/>
    <x v="2"/>
    <s v="네이버 쇼핑검색"/>
    <x v="0"/>
    <x v="0"/>
    <x v="0"/>
    <m/>
    <m/>
    <n v="28130"/>
    <m/>
    <m/>
    <m/>
  </r>
  <r>
    <x v="361"/>
    <x v="5"/>
    <s v="네이버 쇼핑검색"/>
    <x v="0"/>
    <x v="0"/>
    <x v="0"/>
    <m/>
    <m/>
    <n v="22180"/>
    <m/>
    <m/>
    <m/>
  </r>
  <r>
    <x v="362"/>
    <x v="6"/>
    <s v="네이버 쇼핑검색"/>
    <x v="0"/>
    <x v="0"/>
    <x v="0"/>
    <m/>
    <m/>
    <n v="24750"/>
    <m/>
    <m/>
    <m/>
  </r>
  <r>
    <x v="363"/>
    <x v="3"/>
    <s v="네이버 쇼핑검색"/>
    <x v="0"/>
    <x v="0"/>
    <x v="0"/>
    <m/>
    <m/>
    <n v="25210"/>
    <m/>
    <m/>
    <m/>
  </r>
  <r>
    <x v="364"/>
    <x v="4"/>
    <s v="네이버 쇼핑검색"/>
    <x v="0"/>
    <x v="0"/>
    <x v="0"/>
    <m/>
    <m/>
    <n v="15970"/>
    <m/>
    <m/>
    <m/>
  </r>
  <r>
    <x v="365"/>
    <x v="1"/>
    <s v="네이버 쇼핑검색"/>
    <x v="0"/>
    <x v="0"/>
    <x v="0"/>
    <m/>
    <m/>
    <n v="18790"/>
    <m/>
    <m/>
    <m/>
  </r>
  <r>
    <x v="366"/>
    <x v="0"/>
    <s v="네이버 쇼핑검색"/>
    <x v="0"/>
    <x v="0"/>
    <x v="0"/>
    <m/>
    <m/>
    <n v="23738"/>
    <m/>
    <m/>
    <m/>
  </r>
  <r>
    <x v="367"/>
    <x v="2"/>
    <s v="네이버 쇼핑검색"/>
    <x v="0"/>
    <x v="0"/>
    <x v="0"/>
    <m/>
    <m/>
    <n v="29062"/>
    <m/>
    <m/>
    <m/>
  </r>
  <r>
    <x v="368"/>
    <x v="5"/>
    <s v="네이버 쇼핑검색"/>
    <x v="0"/>
    <x v="0"/>
    <x v="0"/>
    <m/>
    <m/>
    <n v="29106"/>
    <m/>
    <m/>
    <m/>
  </r>
  <r>
    <x v="369"/>
    <x v="6"/>
    <s v="네이버 쇼핑검색"/>
    <x v="0"/>
    <x v="0"/>
    <x v="0"/>
    <m/>
    <m/>
    <n v="40645"/>
    <m/>
    <m/>
    <m/>
  </r>
  <r>
    <x v="353"/>
    <x v="2"/>
    <s v="네이버 브랜드검색"/>
    <x v="0"/>
    <x v="0"/>
    <x v="0"/>
    <m/>
    <m/>
    <n v="50000"/>
    <m/>
    <m/>
    <m/>
  </r>
  <r>
    <x v="354"/>
    <x v="5"/>
    <s v="네이버 브랜드검색"/>
    <x v="0"/>
    <x v="0"/>
    <x v="0"/>
    <m/>
    <m/>
    <n v="50000"/>
    <m/>
    <m/>
    <m/>
  </r>
  <r>
    <x v="355"/>
    <x v="6"/>
    <s v="네이버 브랜드검색"/>
    <x v="0"/>
    <x v="0"/>
    <x v="0"/>
    <m/>
    <m/>
    <n v="50000"/>
    <m/>
    <m/>
    <m/>
  </r>
  <r>
    <x v="356"/>
    <x v="3"/>
    <s v="네이버 브랜드검색"/>
    <x v="0"/>
    <x v="0"/>
    <x v="0"/>
    <m/>
    <m/>
    <n v="50000"/>
    <m/>
    <m/>
    <m/>
  </r>
  <r>
    <x v="357"/>
    <x v="4"/>
    <s v="네이버 브랜드검색"/>
    <x v="0"/>
    <x v="0"/>
    <x v="0"/>
    <m/>
    <m/>
    <n v="50000"/>
    <m/>
    <m/>
    <m/>
  </r>
  <r>
    <x v="358"/>
    <x v="1"/>
    <s v="네이버 브랜드검색"/>
    <x v="0"/>
    <x v="0"/>
    <x v="0"/>
    <m/>
    <m/>
    <n v="50000"/>
    <m/>
    <m/>
    <m/>
  </r>
  <r>
    <x v="359"/>
    <x v="0"/>
    <s v="네이버 브랜드검색"/>
    <x v="0"/>
    <x v="0"/>
    <x v="0"/>
    <m/>
    <m/>
    <n v="50000"/>
    <m/>
    <m/>
    <m/>
  </r>
  <r>
    <x v="360"/>
    <x v="2"/>
    <s v="네이버 브랜드검색"/>
    <x v="0"/>
    <x v="0"/>
    <x v="0"/>
    <m/>
    <m/>
    <n v="50000"/>
    <m/>
    <m/>
    <m/>
  </r>
  <r>
    <x v="361"/>
    <x v="5"/>
    <s v="네이버 브랜드검색"/>
    <x v="0"/>
    <x v="0"/>
    <x v="0"/>
    <m/>
    <m/>
    <n v="50000"/>
    <m/>
    <m/>
    <m/>
  </r>
  <r>
    <x v="362"/>
    <x v="6"/>
    <s v="네이버 브랜드검색"/>
    <x v="0"/>
    <x v="0"/>
    <x v="0"/>
    <m/>
    <m/>
    <n v="50000"/>
    <m/>
    <m/>
    <m/>
  </r>
  <r>
    <x v="363"/>
    <x v="3"/>
    <s v="네이버 브랜드검색"/>
    <x v="0"/>
    <x v="0"/>
    <x v="0"/>
    <m/>
    <m/>
    <n v="50000"/>
    <m/>
    <m/>
    <m/>
  </r>
  <r>
    <x v="364"/>
    <x v="4"/>
    <s v="네이버 브랜드검색"/>
    <x v="0"/>
    <x v="0"/>
    <x v="0"/>
    <m/>
    <m/>
    <n v="50000"/>
    <m/>
    <m/>
    <m/>
  </r>
  <r>
    <x v="365"/>
    <x v="1"/>
    <s v="네이버 브랜드검색"/>
    <x v="0"/>
    <x v="0"/>
    <x v="0"/>
    <m/>
    <m/>
    <n v="50000"/>
    <m/>
    <m/>
    <m/>
  </r>
  <r>
    <x v="366"/>
    <x v="0"/>
    <s v="네이버 브랜드검색"/>
    <x v="0"/>
    <x v="0"/>
    <x v="0"/>
    <m/>
    <m/>
    <n v="50000"/>
    <m/>
    <m/>
    <m/>
  </r>
  <r>
    <x v="367"/>
    <x v="2"/>
    <s v="네이버 브랜드검색"/>
    <x v="0"/>
    <x v="0"/>
    <x v="0"/>
    <m/>
    <m/>
    <n v="50000"/>
    <m/>
    <m/>
    <m/>
  </r>
  <r>
    <x v="368"/>
    <x v="5"/>
    <s v="네이버 브랜드검색"/>
    <x v="0"/>
    <x v="0"/>
    <x v="0"/>
    <m/>
    <m/>
    <n v="50000"/>
    <m/>
    <m/>
    <m/>
  </r>
  <r>
    <x v="369"/>
    <x v="6"/>
    <s v="네이버 브랜드검색"/>
    <x v="0"/>
    <x v="0"/>
    <x v="0"/>
    <m/>
    <m/>
    <n v="50000"/>
    <m/>
    <m/>
    <m/>
  </r>
  <r>
    <x v="353"/>
    <x v="2"/>
    <s v="카카오광고"/>
    <x v="0"/>
    <x v="0"/>
    <x v="0"/>
    <m/>
    <m/>
    <n v="11850"/>
    <m/>
    <m/>
    <m/>
  </r>
  <r>
    <x v="354"/>
    <x v="5"/>
    <s v="카카오광고"/>
    <x v="0"/>
    <x v="0"/>
    <x v="0"/>
    <m/>
    <m/>
    <n v="8210"/>
    <m/>
    <m/>
    <m/>
  </r>
  <r>
    <x v="355"/>
    <x v="6"/>
    <s v="카카오광고"/>
    <x v="0"/>
    <x v="0"/>
    <x v="0"/>
    <m/>
    <m/>
    <n v="5570"/>
    <m/>
    <m/>
    <m/>
  </r>
  <r>
    <x v="356"/>
    <x v="3"/>
    <s v="카카오광고"/>
    <x v="0"/>
    <x v="0"/>
    <x v="0"/>
    <m/>
    <m/>
    <n v="7659.999999999999"/>
    <m/>
    <m/>
    <m/>
  </r>
  <r>
    <x v="357"/>
    <x v="4"/>
    <s v="카카오광고"/>
    <x v="0"/>
    <x v="0"/>
    <x v="0"/>
    <m/>
    <m/>
    <n v="14830"/>
    <m/>
    <m/>
    <m/>
  </r>
  <r>
    <x v="358"/>
    <x v="1"/>
    <s v="카카오광고"/>
    <x v="0"/>
    <x v="0"/>
    <x v="0"/>
    <m/>
    <m/>
    <n v="6939.999999999999"/>
    <m/>
    <m/>
    <m/>
  </r>
  <r>
    <x v="359"/>
    <x v="0"/>
    <s v="카카오광고"/>
    <x v="0"/>
    <x v="0"/>
    <x v="0"/>
    <m/>
    <m/>
    <n v="7709.999999999999"/>
    <m/>
    <m/>
    <m/>
  </r>
  <r>
    <x v="360"/>
    <x v="2"/>
    <s v="카카오광고"/>
    <x v="0"/>
    <x v="0"/>
    <x v="0"/>
    <m/>
    <m/>
    <n v="14070"/>
    <m/>
    <m/>
    <m/>
  </r>
  <r>
    <x v="361"/>
    <x v="5"/>
    <s v="카카오광고"/>
    <x v="0"/>
    <x v="0"/>
    <x v="0"/>
    <m/>
    <m/>
    <n v="15110"/>
    <m/>
    <m/>
    <m/>
  </r>
  <r>
    <x v="362"/>
    <x v="6"/>
    <s v="카카오광고"/>
    <x v="0"/>
    <x v="0"/>
    <x v="0"/>
    <m/>
    <m/>
    <n v="11460"/>
    <m/>
    <m/>
    <m/>
  </r>
  <r>
    <x v="363"/>
    <x v="3"/>
    <s v="카카오광고"/>
    <x v="0"/>
    <x v="0"/>
    <x v="0"/>
    <m/>
    <m/>
    <n v="12400"/>
    <m/>
    <m/>
    <m/>
  </r>
  <r>
    <x v="364"/>
    <x v="4"/>
    <s v="카카오광고"/>
    <x v="0"/>
    <x v="0"/>
    <x v="0"/>
    <m/>
    <m/>
    <n v="11350"/>
    <m/>
    <m/>
    <m/>
  </r>
  <r>
    <x v="365"/>
    <x v="1"/>
    <s v="카카오광고"/>
    <x v="0"/>
    <x v="0"/>
    <x v="0"/>
    <m/>
    <m/>
    <n v="10740"/>
    <m/>
    <m/>
    <m/>
  </r>
  <r>
    <x v="366"/>
    <x v="0"/>
    <s v="카카오광고"/>
    <x v="0"/>
    <x v="0"/>
    <x v="0"/>
    <m/>
    <m/>
    <n v="9280"/>
    <m/>
    <m/>
    <m/>
  </r>
  <r>
    <x v="367"/>
    <x v="2"/>
    <s v="카카오광고"/>
    <x v="0"/>
    <x v="0"/>
    <x v="0"/>
    <m/>
    <m/>
    <n v="7769.999999999999"/>
    <m/>
    <m/>
    <m/>
  </r>
  <r>
    <x v="368"/>
    <x v="5"/>
    <s v="카카오광고"/>
    <x v="0"/>
    <x v="0"/>
    <x v="0"/>
    <m/>
    <m/>
    <n v="13900"/>
    <m/>
    <m/>
    <m/>
  </r>
  <r>
    <x v="369"/>
    <x v="6"/>
    <s v="카카오광고"/>
    <x v="0"/>
    <x v="0"/>
    <x v="0"/>
    <m/>
    <m/>
    <n v="15540"/>
    <m/>
    <m/>
    <m/>
  </r>
  <r>
    <x v="358"/>
    <x v="1"/>
    <s v="문자대표"/>
    <x v="0"/>
    <x v="0"/>
    <x v="0"/>
    <m/>
    <m/>
    <n v="900"/>
    <m/>
    <m/>
    <m/>
  </r>
  <r>
    <x v="363"/>
    <x v="3"/>
    <s v="문자대표"/>
    <x v="0"/>
    <x v="0"/>
    <x v="0"/>
    <m/>
    <m/>
    <n v="210"/>
    <m/>
    <m/>
    <m/>
  </r>
  <r>
    <x v="355"/>
    <x v="6"/>
    <s v="유튜브 디스커버리"/>
    <x v="0"/>
    <x v="0"/>
    <x v="0"/>
    <m/>
    <m/>
    <n v="716242"/>
    <m/>
    <m/>
    <m/>
  </r>
  <r>
    <x v="356"/>
    <x v="3"/>
    <s v="유튜브 디스커버리"/>
    <x v="0"/>
    <x v="0"/>
    <x v="0"/>
    <m/>
    <m/>
    <n v="365864"/>
    <m/>
    <m/>
    <m/>
  </r>
  <r>
    <x v="357"/>
    <x v="4"/>
    <s v="유튜브 디스커버리"/>
    <x v="0"/>
    <x v="0"/>
    <x v="0"/>
    <m/>
    <m/>
    <n v="13853"/>
    <m/>
    <m/>
    <m/>
  </r>
  <r>
    <x v="358"/>
    <x v="1"/>
    <s v="유튜브 디스커버리"/>
    <x v="0"/>
    <x v="0"/>
    <x v="0"/>
    <m/>
    <m/>
    <n v="733412"/>
    <m/>
    <m/>
    <m/>
  </r>
  <r>
    <x v="359"/>
    <x v="0"/>
    <s v="유튜브 디스커버리"/>
    <x v="0"/>
    <x v="0"/>
    <x v="0"/>
    <m/>
    <m/>
    <n v="312293"/>
    <m/>
    <m/>
    <m/>
  </r>
  <r>
    <x v="362"/>
    <x v="6"/>
    <s v="유튜브 디스커버리"/>
    <x v="0"/>
    <x v="0"/>
    <x v="0"/>
    <m/>
    <m/>
    <n v="627057"/>
    <m/>
    <m/>
    <m/>
  </r>
  <r>
    <x v="368"/>
    <x v="5"/>
    <s v="유튜브 디스커버리"/>
    <x v="0"/>
    <x v="0"/>
    <x v="0"/>
    <m/>
    <m/>
    <n v="842650"/>
    <m/>
    <m/>
    <m/>
  </r>
  <r>
    <x v="369"/>
    <x v="6"/>
    <s v="유튜브 디스커버리"/>
    <x v="0"/>
    <x v="0"/>
    <x v="0"/>
    <m/>
    <m/>
    <n v="945485"/>
    <m/>
    <m/>
    <m/>
  </r>
  <r>
    <x v="370"/>
    <x v="3"/>
    <s v="페이스북/인스타그램"/>
    <x v="0"/>
    <x v="0"/>
    <x v="0"/>
    <m/>
    <m/>
    <n v="162344"/>
    <m/>
    <m/>
    <m/>
  </r>
  <r>
    <x v="371"/>
    <x v="4"/>
    <s v="페이스북/인스타그램"/>
    <x v="0"/>
    <x v="0"/>
    <x v="0"/>
    <m/>
    <m/>
    <n v="299408"/>
    <m/>
    <m/>
    <m/>
  </r>
  <r>
    <x v="372"/>
    <x v="1"/>
    <s v="페이스북/인스타그램"/>
    <x v="0"/>
    <x v="0"/>
    <x v="0"/>
    <m/>
    <m/>
    <n v="60293"/>
    <m/>
    <m/>
    <m/>
  </r>
  <r>
    <x v="370"/>
    <x v="3"/>
    <s v="페이스북/인스타그램"/>
    <x v="8"/>
    <x v="0"/>
    <x v="0"/>
    <m/>
    <m/>
    <n v="128769"/>
    <m/>
    <m/>
    <m/>
  </r>
  <r>
    <x v="371"/>
    <x v="4"/>
    <s v="페이스북/인스타그램"/>
    <x v="8"/>
    <x v="0"/>
    <x v="0"/>
    <m/>
    <m/>
    <n v="286613"/>
    <m/>
    <m/>
    <m/>
  </r>
  <r>
    <x v="372"/>
    <x v="1"/>
    <s v="페이스북/인스타그램"/>
    <x v="8"/>
    <x v="0"/>
    <x v="0"/>
    <m/>
    <m/>
    <n v="294932"/>
    <m/>
    <m/>
    <m/>
  </r>
  <r>
    <x v="373"/>
    <x v="0"/>
    <s v="페이스북/인스타그램"/>
    <x v="8"/>
    <x v="0"/>
    <x v="0"/>
    <m/>
    <m/>
    <n v="226414"/>
    <m/>
    <m/>
    <m/>
  </r>
  <r>
    <x v="374"/>
    <x v="2"/>
    <s v="페이스북/인스타그램"/>
    <x v="8"/>
    <x v="0"/>
    <x v="0"/>
    <m/>
    <m/>
    <n v="101844"/>
    <m/>
    <m/>
    <m/>
  </r>
  <r>
    <x v="375"/>
    <x v="5"/>
    <s v="페이스북/인스타그램"/>
    <x v="8"/>
    <x v="0"/>
    <x v="0"/>
    <m/>
    <m/>
    <n v="94922"/>
    <m/>
    <m/>
    <m/>
  </r>
  <r>
    <x v="376"/>
    <x v="6"/>
    <s v="페이스북/인스타그램"/>
    <x v="8"/>
    <x v="0"/>
    <x v="0"/>
    <m/>
    <m/>
    <n v="154644"/>
    <m/>
    <m/>
    <m/>
  </r>
  <r>
    <x v="377"/>
    <x v="3"/>
    <s v="페이스북/인스타그램"/>
    <x v="8"/>
    <x v="0"/>
    <x v="0"/>
    <m/>
    <m/>
    <n v="163137"/>
    <m/>
    <m/>
    <m/>
  </r>
  <r>
    <x v="378"/>
    <x v="4"/>
    <s v="페이스북/인스타그램"/>
    <x v="8"/>
    <x v="0"/>
    <x v="0"/>
    <m/>
    <m/>
    <n v="169691"/>
    <m/>
    <m/>
    <m/>
  </r>
  <r>
    <x v="379"/>
    <x v="1"/>
    <s v="페이스북/인스타그램"/>
    <x v="8"/>
    <x v="0"/>
    <x v="0"/>
    <m/>
    <m/>
    <n v="242887"/>
    <m/>
    <m/>
    <m/>
  </r>
  <r>
    <x v="380"/>
    <x v="0"/>
    <s v="페이스북/인스타그램"/>
    <x v="8"/>
    <x v="0"/>
    <x v="0"/>
    <m/>
    <m/>
    <n v="366247"/>
    <m/>
    <m/>
    <m/>
  </r>
  <r>
    <x v="381"/>
    <x v="2"/>
    <s v="페이스북/인스타그램"/>
    <x v="8"/>
    <x v="0"/>
    <x v="0"/>
    <m/>
    <m/>
    <n v="204512"/>
    <m/>
    <m/>
    <m/>
  </r>
  <r>
    <x v="382"/>
    <x v="5"/>
    <s v="페이스북/인스타그램"/>
    <x v="8"/>
    <x v="0"/>
    <x v="0"/>
    <m/>
    <m/>
    <n v="72440"/>
    <m/>
    <m/>
    <m/>
  </r>
  <r>
    <x v="383"/>
    <x v="6"/>
    <s v="페이스북/인스타그램"/>
    <x v="8"/>
    <x v="0"/>
    <x v="0"/>
    <m/>
    <m/>
    <n v="104358"/>
    <m/>
    <m/>
    <m/>
  </r>
  <r>
    <x v="384"/>
    <x v="3"/>
    <s v="페이스북/인스타그램"/>
    <x v="8"/>
    <x v="0"/>
    <x v="0"/>
    <m/>
    <m/>
    <n v="156159"/>
    <m/>
    <m/>
    <m/>
  </r>
  <r>
    <x v="370"/>
    <x v="3"/>
    <s v="페이스북/인스타그램"/>
    <x v="7"/>
    <x v="0"/>
    <x v="0"/>
    <m/>
    <m/>
    <n v="779174"/>
    <m/>
    <m/>
    <m/>
  </r>
  <r>
    <x v="371"/>
    <x v="4"/>
    <s v="페이스북/인스타그램"/>
    <x v="7"/>
    <x v="0"/>
    <x v="0"/>
    <m/>
    <m/>
    <n v="822603"/>
    <m/>
    <m/>
    <m/>
  </r>
  <r>
    <x v="372"/>
    <x v="1"/>
    <s v="페이스북/인스타그램"/>
    <x v="7"/>
    <x v="0"/>
    <x v="0"/>
    <m/>
    <m/>
    <n v="323746"/>
    <m/>
    <m/>
    <m/>
  </r>
  <r>
    <x v="370"/>
    <x v="3"/>
    <s v="페이스북/인스타그램"/>
    <x v="5"/>
    <x v="0"/>
    <x v="0"/>
    <m/>
    <m/>
    <n v="376554"/>
    <m/>
    <m/>
    <m/>
  </r>
  <r>
    <x v="371"/>
    <x v="4"/>
    <s v="페이스북/인스타그램"/>
    <x v="5"/>
    <x v="0"/>
    <x v="0"/>
    <m/>
    <m/>
    <n v="317503"/>
    <m/>
    <m/>
    <m/>
  </r>
  <r>
    <x v="372"/>
    <x v="1"/>
    <s v="페이스북/인스타그램"/>
    <x v="5"/>
    <x v="0"/>
    <x v="0"/>
    <m/>
    <m/>
    <n v="267187"/>
    <m/>
    <m/>
    <m/>
  </r>
  <r>
    <x v="373"/>
    <x v="0"/>
    <s v="페이스북/인스타그램"/>
    <x v="5"/>
    <x v="0"/>
    <x v="0"/>
    <m/>
    <m/>
    <n v="264361"/>
    <m/>
    <m/>
    <m/>
  </r>
  <r>
    <x v="374"/>
    <x v="2"/>
    <s v="페이스북/인스타그램"/>
    <x v="5"/>
    <x v="0"/>
    <x v="0"/>
    <m/>
    <m/>
    <n v="228009"/>
    <m/>
    <m/>
    <m/>
  </r>
  <r>
    <x v="375"/>
    <x v="5"/>
    <s v="페이스북/인스타그램"/>
    <x v="5"/>
    <x v="0"/>
    <x v="0"/>
    <m/>
    <m/>
    <n v="114163"/>
    <m/>
    <m/>
    <m/>
  </r>
  <r>
    <x v="376"/>
    <x v="6"/>
    <s v="페이스북/인스타그램"/>
    <x v="5"/>
    <x v="0"/>
    <x v="0"/>
    <m/>
    <m/>
    <n v="166660"/>
    <m/>
    <m/>
    <m/>
  </r>
  <r>
    <x v="377"/>
    <x v="3"/>
    <s v="페이스북/인스타그램"/>
    <x v="5"/>
    <x v="0"/>
    <x v="0"/>
    <m/>
    <m/>
    <n v="117470"/>
    <m/>
    <m/>
    <m/>
  </r>
  <r>
    <x v="378"/>
    <x v="4"/>
    <s v="페이스북/인스타그램"/>
    <x v="5"/>
    <x v="0"/>
    <x v="0"/>
    <m/>
    <m/>
    <n v="119686"/>
    <m/>
    <m/>
    <m/>
  </r>
  <r>
    <x v="379"/>
    <x v="1"/>
    <s v="페이스북/인스타그램"/>
    <x v="5"/>
    <x v="0"/>
    <x v="0"/>
    <m/>
    <m/>
    <n v="146644"/>
    <m/>
    <m/>
    <m/>
  </r>
  <r>
    <x v="380"/>
    <x v="0"/>
    <s v="페이스북/인스타그램"/>
    <x v="5"/>
    <x v="0"/>
    <x v="0"/>
    <m/>
    <m/>
    <n v="158624"/>
    <m/>
    <m/>
    <m/>
  </r>
  <r>
    <x v="381"/>
    <x v="2"/>
    <s v="페이스북/인스타그램"/>
    <x v="5"/>
    <x v="0"/>
    <x v="0"/>
    <m/>
    <m/>
    <n v="116627"/>
    <m/>
    <m/>
    <m/>
  </r>
  <r>
    <x v="382"/>
    <x v="5"/>
    <s v="페이스북/인스타그램"/>
    <x v="5"/>
    <x v="0"/>
    <x v="0"/>
    <m/>
    <m/>
    <n v="106812"/>
    <m/>
    <m/>
    <m/>
  </r>
  <r>
    <x v="383"/>
    <x v="6"/>
    <s v="페이스북/인스타그램"/>
    <x v="5"/>
    <x v="0"/>
    <x v="0"/>
    <m/>
    <m/>
    <n v="81251"/>
    <m/>
    <m/>
    <m/>
  </r>
  <r>
    <x v="384"/>
    <x v="3"/>
    <s v="페이스북/인스타그램"/>
    <x v="5"/>
    <x v="0"/>
    <x v="0"/>
    <m/>
    <m/>
    <n v="104094"/>
    <m/>
    <m/>
    <m/>
  </r>
  <r>
    <x v="370"/>
    <x v="3"/>
    <s v="페이스북/인스타그램"/>
    <x v="9"/>
    <x v="0"/>
    <x v="0"/>
    <m/>
    <m/>
    <n v="11288"/>
    <m/>
    <m/>
    <m/>
  </r>
  <r>
    <x v="371"/>
    <x v="4"/>
    <s v="페이스북/인스타그램"/>
    <x v="9"/>
    <x v="0"/>
    <x v="0"/>
    <m/>
    <m/>
    <n v="94622"/>
    <m/>
    <m/>
    <m/>
  </r>
  <r>
    <x v="372"/>
    <x v="1"/>
    <s v="페이스북/인스타그램"/>
    <x v="9"/>
    <x v="0"/>
    <x v="0"/>
    <m/>
    <m/>
    <n v="170932"/>
    <m/>
    <m/>
    <m/>
  </r>
  <r>
    <x v="373"/>
    <x v="0"/>
    <s v="페이스북/인스타그램"/>
    <x v="9"/>
    <x v="0"/>
    <x v="0"/>
    <m/>
    <m/>
    <n v="100272"/>
    <m/>
    <m/>
    <m/>
  </r>
  <r>
    <x v="374"/>
    <x v="2"/>
    <s v="페이스북/인스타그램"/>
    <x v="9"/>
    <x v="0"/>
    <x v="0"/>
    <m/>
    <m/>
    <n v="93488"/>
    <m/>
    <m/>
    <m/>
  </r>
  <r>
    <x v="375"/>
    <x v="5"/>
    <s v="페이스북/인스타그램"/>
    <x v="9"/>
    <x v="0"/>
    <x v="0"/>
    <m/>
    <m/>
    <n v="54017"/>
    <m/>
    <m/>
    <m/>
  </r>
  <r>
    <x v="376"/>
    <x v="6"/>
    <s v="페이스북/인스타그램"/>
    <x v="9"/>
    <x v="0"/>
    <x v="0"/>
    <m/>
    <m/>
    <n v="50176"/>
    <m/>
    <m/>
    <m/>
  </r>
  <r>
    <x v="377"/>
    <x v="3"/>
    <s v="페이스북/인스타그램"/>
    <x v="9"/>
    <x v="0"/>
    <x v="0"/>
    <m/>
    <m/>
    <n v="54792"/>
    <m/>
    <m/>
    <m/>
  </r>
  <r>
    <x v="378"/>
    <x v="4"/>
    <s v="페이스북/인스타그램"/>
    <x v="9"/>
    <x v="0"/>
    <x v="0"/>
    <m/>
    <m/>
    <n v="147188"/>
    <m/>
    <m/>
    <m/>
  </r>
  <r>
    <x v="379"/>
    <x v="1"/>
    <s v="페이스북/인스타그램"/>
    <x v="9"/>
    <x v="0"/>
    <x v="0"/>
    <m/>
    <m/>
    <n v="511957"/>
    <m/>
    <m/>
    <m/>
  </r>
  <r>
    <x v="380"/>
    <x v="0"/>
    <s v="페이스북/인스타그램"/>
    <x v="9"/>
    <x v="0"/>
    <x v="0"/>
    <m/>
    <m/>
    <n v="262634"/>
    <m/>
    <m/>
    <m/>
  </r>
  <r>
    <x v="381"/>
    <x v="2"/>
    <s v="페이스북/인스타그램"/>
    <x v="9"/>
    <x v="0"/>
    <x v="0"/>
    <m/>
    <m/>
    <n v="284781"/>
    <m/>
    <m/>
    <m/>
  </r>
  <r>
    <x v="382"/>
    <x v="5"/>
    <s v="페이스북/인스타그램"/>
    <x v="9"/>
    <x v="0"/>
    <x v="0"/>
    <m/>
    <m/>
    <n v="453685"/>
    <m/>
    <m/>
    <m/>
  </r>
  <r>
    <x v="383"/>
    <x v="6"/>
    <s v="페이스북/인스타그램"/>
    <x v="9"/>
    <x v="0"/>
    <x v="0"/>
    <m/>
    <m/>
    <n v="448994"/>
    <m/>
    <m/>
    <m/>
  </r>
  <r>
    <x v="384"/>
    <x v="3"/>
    <s v="페이스북/인스타그램"/>
    <x v="9"/>
    <x v="0"/>
    <x v="0"/>
    <m/>
    <m/>
    <n v="1196397"/>
    <m/>
    <m/>
    <m/>
  </r>
  <r>
    <x v="370"/>
    <x v="3"/>
    <s v="네이버 GFA"/>
    <x v="0"/>
    <x v="0"/>
    <x v="0"/>
    <m/>
    <m/>
    <n v="113605.7851239673"/>
    <m/>
    <m/>
    <m/>
  </r>
  <r>
    <x v="371"/>
    <x v="4"/>
    <s v="네이버 GFA"/>
    <x v="0"/>
    <x v="0"/>
    <x v="0"/>
    <m/>
    <m/>
    <n v="97124.79338842999"/>
    <m/>
    <m/>
    <m/>
  </r>
  <r>
    <x v="370"/>
    <x v="3"/>
    <s v="네이버 쇼핑검색"/>
    <x v="0"/>
    <x v="0"/>
    <x v="0"/>
    <m/>
    <m/>
    <n v="32770"/>
    <m/>
    <m/>
    <m/>
  </r>
  <r>
    <x v="371"/>
    <x v="4"/>
    <s v="네이버 쇼핑검색"/>
    <x v="0"/>
    <x v="0"/>
    <x v="0"/>
    <m/>
    <m/>
    <n v="22450"/>
    <m/>
    <m/>
    <m/>
  </r>
  <r>
    <x v="371"/>
    <x v="4"/>
    <s v="유튜브 디스커버리"/>
    <x v="0"/>
    <x v="0"/>
    <x v="0"/>
    <m/>
    <m/>
    <n v="1829630"/>
    <m/>
    <m/>
    <m/>
  </r>
  <r>
    <x v="370"/>
    <x v="3"/>
    <s v="네이버 브랜드검색"/>
    <x v="0"/>
    <x v="0"/>
    <x v="0"/>
    <m/>
    <m/>
    <n v="50000"/>
    <m/>
    <m/>
    <m/>
  </r>
  <r>
    <x v="371"/>
    <x v="4"/>
    <s v="네이버 브랜드검색"/>
    <x v="0"/>
    <x v="0"/>
    <x v="0"/>
    <m/>
    <m/>
    <n v="50000"/>
    <m/>
    <m/>
    <m/>
  </r>
  <r>
    <x v="372"/>
    <x v="1"/>
    <s v="네이버 브랜드검색"/>
    <x v="0"/>
    <x v="0"/>
    <x v="0"/>
    <m/>
    <m/>
    <n v="50000"/>
    <m/>
    <m/>
    <m/>
  </r>
  <r>
    <x v="373"/>
    <x v="0"/>
    <s v="네이버 브랜드검색"/>
    <x v="0"/>
    <x v="0"/>
    <x v="0"/>
    <m/>
    <m/>
    <n v="50000"/>
    <m/>
    <m/>
    <m/>
  </r>
  <r>
    <x v="374"/>
    <x v="2"/>
    <s v="네이버 브랜드검색"/>
    <x v="0"/>
    <x v="0"/>
    <x v="0"/>
    <m/>
    <m/>
    <n v="50000"/>
    <m/>
    <m/>
    <m/>
  </r>
  <r>
    <x v="375"/>
    <x v="5"/>
    <s v="네이버 브랜드검색"/>
    <x v="0"/>
    <x v="0"/>
    <x v="0"/>
    <m/>
    <m/>
    <n v="50000"/>
    <m/>
    <m/>
    <m/>
  </r>
  <r>
    <x v="376"/>
    <x v="6"/>
    <s v="네이버 브랜드검색"/>
    <x v="0"/>
    <x v="0"/>
    <x v="0"/>
    <m/>
    <m/>
    <n v="50000"/>
    <m/>
    <m/>
    <m/>
  </r>
  <r>
    <x v="377"/>
    <x v="3"/>
    <s v="네이버 브랜드검색"/>
    <x v="0"/>
    <x v="0"/>
    <x v="0"/>
    <m/>
    <m/>
    <n v="50000"/>
    <m/>
    <m/>
    <m/>
  </r>
  <r>
    <x v="378"/>
    <x v="4"/>
    <s v="네이버 브랜드검색"/>
    <x v="0"/>
    <x v="0"/>
    <x v="0"/>
    <m/>
    <m/>
    <n v="50000"/>
    <m/>
    <m/>
    <m/>
  </r>
  <r>
    <x v="379"/>
    <x v="1"/>
    <s v="네이버 브랜드검색"/>
    <x v="0"/>
    <x v="0"/>
    <x v="0"/>
    <m/>
    <m/>
    <n v="50000"/>
    <m/>
    <m/>
    <m/>
  </r>
  <r>
    <x v="380"/>
    <x v="0"/>
    <s v="네이버 브랜드검색"/>
    <x v="0"/>
    <x v="0"/>
    <x v="0"/>
    <m/>
    <m/>
    <n v="50000"/>
    <m/>
    <m/>
    <m/>
  </r>
  <r>
    <x v="381"/>
    <x v="2"/>
    <s v="네이버 브랜드검색"/>
    <x v="0"/>
    <x v="0"/>
    <x v="0"/>
    <m/>
    <m/>
    <n v="50000"/>
    <m/>
    <m/>
    <m/>
  </r>
  <r>
    <x v="382"/>
    <x v="5"/>
    <s v="네이버 브랜드검색"/>
    <x v="0"/>
    <x v="0"/>
    <x v="0"/>
    <m/>
    <m/>
    <n v="50000"/>
    <m/>
    <m/>
    <m/>
  </r>
  <r>
    <x v="383"/>
    <x v="6"/>
    <s v="네이버 브랜드검색"/>
    <x v="0"/>
    <x v="0"/>
    <x v="0"/>
    <m/>
    <m/>
    <n v="50000"/>
    <m/>
    <m/>
    <m/>
  </r>
  <r>
    <x v="384"/>
    <x v="3"/>
    <s v="네이버 브랜드검색"/>
    <x v="0"/>
    <x v="0"/>
    <x v="0"/>
    <m/>
    <m/>
    <n v="50000"/>
    <m/>
    <m/>
    <m/>
  </r>
  <r>
    <x v="370"/>
    <x v="3"/>
    <s v="카카오광고"/>
    <x v="0"/>
    <x v="0"/>
    <x v="0"/>
    <m/>
    <m/>
    <n v="9590"/>
    <m/>
    <m/>
    <m/>
  </r>
  <r>
    <x v="371"/>
    <x v="4"/>
    <s v="카카오광고"/>
    <x v="0"/>
    <x v="0"/>
    <x v="0"/>
    <m/>
    <m/>
    <n v="6540"/>
    <m/>
    <m/>
    <m/>
  </r>
  <r>
    <x v="385"/>
    <x v="4"/>
    <s v="네이버 GFA"/>
    <x v="10"/>
    <x v="0"/>
    <x v="0"/>
    <m/>
    <m/>
    <n v="0"/>
    <m/>
    <m/>
    <m/>
  </r>
  <r>
    <x v="385"/>
    <x v="4"/>
    <s v="네이버 쇼핑검색"/>
    <x v="10"/>
    <x v="0"/>
    <x v="0"/>
    <m/>
    <m/>
    <n v="0"/>
    <m/>
    <m/>
    <m/>
  </r>
  <r>
    <x v="385"/>
    <x v="4"/>
    <s v="네이버 브랜드검색"/>
    <x v="0"/>
    <x v="0"/>
    <x v="0"/>
    <m/>
    <m/>
    <n v="50000"/>
    <m/>
    <m/>
    <m/>
  </r>
  <r>
    <x v="385"/>
    <x v="4"/>
    <s v="유튜브 디스커버리"/>
    <x v="10"/>
    <x v="0"/>
    <x v="0"/>
    <m/>
    <m/>
    <n v="0"/>
    <m/>
    <m/>
    <m/>
  </r>
  <r>
    <x v="385"/>
    <x v="4"/>
    <s v="페이스북/인스타그램"/>
    <x v="8"/>
    <x v="0"/>
    <x v="0"/>
    <m/>
    <m/>
    <n v="256759"/>
    <m/>
    <m/>
    <m/>
  </r>
  <r>
    <x v="385"/>
    <x v="4"/>
    <s v="페이스북/인스타그램"/>
    <x v="5"/>
    <x v="0"/>
    <x v="0"/>
    <m/>
    <m/>
    <n v="104461"/>
    <m/>
    <m/>
    <m/>
  </r>
  <r>
    <x v="385"/>
    <x v="4"/>
    <s v="페이스북/인스타그램"/>
    <x v="9"/>
    <x v="0"/>
    <x v="0"/>
    <m/>
    <m/>
    <n v="910520"/>
    <m/>
    <m/>
    <m/>
  </r>
  <r>
    <x v="385"/>
    <x v="4"/>
    <s v="카카오광고"/>
    <x v="10"/>
    <x v="0"/>
    <x v="0"/>
    <m/>
    <m/>
    <n v="0"/>
    <m/>
    <m/>
    <m/>
  </r>
  <r>
    <x v="386"/>
    <x v="1"/>
    <s v="페이스북/인스타그램"/>
    <x v="8"/>
    <x v="0"/>
    <x v="0"/>
    <m/>
    <m/>
    <n v="71895"/>
    <m/>
    <m/>
    <m/>
  </r>
  <r>
    <x v="386"/>
    <x v="1"/>
    <s v="페이스북/인스타그램"/>
    <x v="5"/>
    <x v="0"/>
    <x v="0"/>
    <m/>
    <m/>
    <n v="87699"/>
    <m/>
    <m/>
    <m/>
  </r>
  <r>
    <x v="386"/>
    <x v="1"/>
    <s v="페이스북/인스타그램"/>
    <x v="9"/>
    <x v="0"/>
    <x v="0"/>
    <m/>
    <m/>
    <n v="865195"/>
    <m/>
    <m/>
    <m/>
  </r>
  <r>
    <x v="386"/>
    <x v="1"/>
    <s v="네이버 GFA"/>
    <x v="10"/>
    <x v="0"/>
    <x v="0"/>
    <m/>
    <m/>
    <n v="0"/>
    <m/>
    <m/>
    <m/>
  </r>
  <r>
    <x v="386"/>
    <x v="1"/>
    <s v="네이버 브랜드검색"/>
    <x v="0"/>
    <x v="0"/>
    <x v="0"/>
    <m/>
    <m/>
    <n v="50000"/>
    <m/>
    <m/>
    <m/>
  </r>
  <r>
    <x v="386"/>
    <x v="1"/>
    <s v="네이버 쇼핑검색"/>
    <x v="10"/>
    <x v="0"/>
    <x v="0"/>
    <m/>
    <m/>
    <n v="0"/>
    <m/>
    <m/>
    <m/>
  </r>
  <r>
    <x v="386"/>
    <x v="1"/>
    <s v="카카오광고"/>
    <x v="10"/>
    <x v="0"/>
    <x v="0"/>
    <m/>
    <m/>
    <n v="0"/>
    <m/>
    <m/>
    <m/>
  </r>
  <r>
    <x v="386"/>
    <x v="1"/>
    <s v="유튜브 디스커버리"/>
    <x v="10"/>
    <x v="0"/>
    <x v="0"/>
    <m/>
    <m/>
    <n v="0"/>
    <m/>
    <m/>
    <m/>
  </r>
  <r>
    <x v="387"/>
    <x v="0"/>
    <s v="페이스북/인스타그램"/>
    <x v="8"/>
    <x v="0"/>
    <x v="0"/>
    <m/>
    <m/>
    <n v="0"/>
    <m/>
    <m/>
    <m/>
  </r>
  <r>
    <x v="387"/>
    <x v="0"/>
    <s v="페이스북/인스타그램"/>
    <x v="5"/>
    <x v="0"/>
    <x v="0"/>
    <m/>
    <m/>
    <n v="53826"/>
    <m/>
    <m/>
    <m/>
  </r>
  <r>
    <x v="387"/>
    <x v="0"/>
    <s v="페이스북/인스타그램"/>
    <x v="9"/>
    <x v="0"/>
    <x v="0"/>
    <m/>
    <m/>
    <n v="515422"/>
    <m/>
    <m/>
    <m/>
  </r>
  <r>
    <x v="387"/>
    <x v="0"/>
    <s v="네이버 GFA"/>
    <x v="10"/>
    <x v="0"/>
    <x v="0"/>
    <m/>
    <m/>
    <n v="0"/>
    <m/>
    <m/>
    <m/>
  </r>
  <r>
    <x v="387"/>
    <x v="0"/>
    <s v="네이버 브랜드검색"/>
    <x v="0"/>
    <x v="0"/>
    <x v="0"/>
    <m/>
    <m/>
    <n v="50000"/>
    <m/>
    <m/>
    <m/>
  </r>
  <r>
    <x v="387"/>
    <x v="0"/>
    <s v="네이버 쇼핑검색"/>
    <x v="10"/>
    <x v="0"/>
    <x v="0"/>
    <m/>
    <m/>
    <n v="0"/>
    <m/>
    <m/>
    <m/>
  </r>
  <r>
    <x v="387"/>
    <x v="0"/>
    <s v="카카오광고"/>
    <x v="10"/>
    <x v="0"/>
    <x v="0"/>
    <m/>
    <m/>
    <n v="0"/>
    <m/>
    <m/>
    <m/>
  </r>
  <r>
    <x v="387"/>
    <x v="0"/>
    <s v="유튜브 디스커버리"/>
    <x v="10"/>
    <x v="0"/>
    <x v="0"/>
    <m/>
    <m/>
    <n v="0"/>
    <m/>
    <m/>
    <m/>
  </r>
  <r>
    <x v="388"/>
    <x v="2"/>
    <s v="페이스북/인스타그램"/>
    <x v="7"/>
    <x v="0"/>
    <x v="0"/>
    <m/>
    <m/>
    <n v="184340"/>
    <m/>
    <m/>
    <m/>
  </r>
  <r>
    <x v="388"/>
    <x v="2"/>
    <s v="페이스북/인스타그램"/>
    <x v="5"/>
    <x v="0"/>
    <x v="0"/>
    <m/>
    <m/>
    <n v="28306"/>
    <m/>
    <m/>
    <m/>
  </r>
  <r>
    <x v="388"/>
    <x v="2"/>
    <s v="페이스북/인스타그램"/>
    <x v="9"/>
    <x v="0"/>
    <x v="0"/>
    <m/>
    <m/>
    <n v="155672"/>
    <m/>
    <m/>
    <m/>
  </r>
  <r>
    <x v="388"/>
    <x v="2"/>
    <s v="네이버 브랜드검색"/>
    <x v="0"/>
    <x v="0"/>
    <x v="0"/>
    <m/>
    <m/>
    <n v="50000"/>
    <m/>
    <m/>
    <m/>
  </r>
  <r>
    <x v="388"/>
    <x v="2"/>
    <s v="네이버 GFA"/>
    <x v="10"/>
    <x v="0"/>
    <x v="0"/>
    <m/>
    <m/>
    <n v="0"/>
    <m/>
    <m/>
    <m/>
  </r>
  <r>
    <x v="388"/>
    <x v="2"/>
    <s v="네이버 쇼핑검색"/>
    <x v="10"/>
    <x v="0"/>
    <x v="0"/>
    <m/>
    <m/>
    <n v="0"/>
    <m/>
    <m/>
    <m/>
  </r>
  <r>
    <x v="388"/>
    <x v="2"/>
    <s v="카카오광고"/>
    <x v="10"/>
    <x v="0"/>
    <x v="0"/>
    <m/>
    <m/>
    <n v="0"/>
    <m/>
    <m/>
    <m/>
  </r>
  <r>
    <x v="388"/>
    <x v="2"/>
    <s v="유튜브 디스커버리"/>
    <x v="10"/>
    <x v="0"/>
    <x v="0"/>
    <m/>
    <m/>
    <n v="0"/>
    <m/>
    <m/>
    <m/>
  </r>
  <r>
    <x v="389"/>
    <x v="5"/>
    <s v="페이스북/인스타그램"/>
    <x v="7"/>
    <x v="0"/>
    <x v="0"/>
    <m/>
    <m/>
    <n v="430540"/>
    <m/>
    <m/>
    <m/>
  </r>
  <r>
    <x v="389"/>
    <x v="5"/>
    <s v="페이스북/인스타그램"/>
    <x v="5"/>
    <x v="0"/>
    <x v="0"/>
    <m/>
    <m/>
    <n v="0"/>
    <m/>
    <m/>
    <m/>
  </r>
  <r>
    <x v="389"/>
    <x v="5"/>
    <s v="페이스북/인스타그램"/>
    <x v="9"/>
    <x v="0"/>
    <x v="0"/>
    <m/>
    <m/>
    <n v="112256"/>
    <m/>
    <m/>
    <m/>
  </r>
  <r>
    <x v="389"/>
    <x v="5"/>
    <s v="네이버 브랜드검색"/>
    <x v="0"/>
    <x v="0"/>
    <x v="0"/>
    <m/>
    <m/>
    <n v="50000"/>
    <m/>
    <m/>
    <m/>
  </r>
  <r>
    <x v="389"/>
    <x v="5"/>
    <s v="네이버 GFA"/>
    <x v="10"/>
    <x v="0"/>
    <x v="0"/>
    <m/>
    <m/>
    <n v="0"/>
    <m/>
    <m/>
    <m/>
  </r>
  <r>
    <x v="389"/>
    <x v="5"/>
    <s v="네이버 쇼핑검색"/>
    <x v="10"/>
    <x v="0"/>
    <x v="0"/>
    <m/>
    <m/>
    <n v="0"/>
    <m/>
    <m/>
    <m/>
  </r>
  <r>
    <x v="389"/>
    <x v="5"/>
    <s v="카카오광고"/>
    <x v="10"/>
    <x v="0"/>
    <x v="0"/>
    <m/>
    <m/>
    <n v="0"/>
    <m/>
    <m/>
    <m/>
  </r>
  <r>
    <x v="389"/>
    <x v="5"/>
    <s v="유튜브 디스커버리"/>
    <x v="10"/>
    <x v="0"/>
    <x v="0"/>
    <m/>
    <m/>
    <n v="0"/>
    <m/>
    <m/>
    <m/>
  </r>
  <r>
    <x v="390"/>
    <x v="6"/>
    <s v="페이스북/인스타그램"/>
    <x v="7"/>
    <x v="0"/>
    <x v="0"/>
    <m/>
    <m/>
    <n v="652211"/>
    <m/>
    <m/>
    <m/>
  </r>
  <r>
    <x v="390"/>
    <x v="6"/>
    <s v="페이스북/인스타그램"/>
    <x v="5"/>
    <x v="0"/>
    <x v="0"/>
    <m/>
    <m/>
    <n v="0"/>
    <m/>
    <m/>
    <m/>
  </r>
  <r>
    <x v="390"/>
    <x v="6"/>
    <s v="페이스북/인스타그램"/>
    <x v="9"/>
    <x v="0"/>
    <x v="0"/>
    <m/>
    <m/>
    <n v="145039"/>
    <m/>
    <m/>
    <m/>
  </r>
  <r>
    <x v="390"/>
    <x v="6"/>
    <s v="네이버 브랜드검색"/>
    <x v="0"/>
    <x v="0"/>
    <x v="0"/>
    <m/>
    <m/>
    <n v="50000"/>
    <m/>
    <m/>
    <m/>
  </r>
  <r>
    <x v="390"/>
    <x v="6"/>
    <s v="네이버 GFA"/>
    <x v="10"/>
    <x v="0"/>
    <x v="0"/>
    <m/>
    <m/>
    <n v="0"/>
    <m/>
    <m/>
    <m/>
  </r>
  <r>
    <x v="390"/>
    <x v="6"/>
    <s v="네이버 쇼핑검색"/>
    <x v="10"/>
    <x v="0"/>
    <x v="0"/>
    <m/>
    <m/>
    <n v="0"/>
    <m/>
    <m/>
    <m/>
  </r>
  <r>
    <x v="390"/>
    <x v="6"/>
    <s v="카카오광고"/>
    <x v="10"/>
    <x v="0"/>
    <x v="0"/>
    <m/>
    <m/>
    <n v="0"/>
    <m/>
    <m/>
    <m/>
  </r>
  <r>
    <x v="390"/>
    <x v="6"/>
    <s v="유튜브 디스커버리"/>
    <x v="10"/>
    <x v="0"/>
    <x v="0"/>
    <m/>
    <m/>
    <n v="0"/>
    <m/>
    <m/>
    <m/>
  </r>
  <r>
    <x v="391"/>
    <x v="3"/>
    <s v="페이스북/인스타그램"/>
    <x v="7"/>
    <x v="0"/>
    <x v="0"/>
    <m/>
    <m/>
    <n v="975473"/>
    <m/>
    <m/>
    <m/>
  </r>
  <r>
    <x v="391"/>
    <x v="3"/>
    <s v="페이스북/인스타그램"/>
    <x v="9"/>
    <x v="0"/>
    <x v="0"/>
    <m/>
    <m/>
    <n v="228009"/>
    <m/>
    <m/>
    <m/>
  </r>
  <r>
    <x v="391"/>
    <x v="3"/>
    <s v="네이버 브랜드검색"/>
    <x v="0"/>
    <x v="0"/>
    <x v="0"/>
    <m/>
    <m/>
    <n v="50000"/>
    <m/>
    <m/>
    <m/>
  </r>
  <r>
    <x v="391"/>
    <x v="3"/>
    <s v="카카오광고"/>
    <x v="10"/>
    <x v="0"/>
    <x v="0"/>
    <m/>
    <m/>
    <n v="0"/>
    <m/>
    <m/>
    <m/>
  </r>
  <r>
    <x v="391"/>
    <x v="3"/>
    <s v="네이버 GFA"/>
    <x v="10"/>
    <x v="0"/>
    <x v="0"/>
    <m/>
    <m/>
    <n v="0"/>
    <m/>
    <m/>
    <m/>
  </r>
  <r>
    <x v="391"/>
    <x v="3"/>
    <s v="네이버 쇼핑검색"/>
    <x v="10"/>
    <x v="0"/>
    <x v="0"/>
    <m/>
    <m/>
    <n v="0"/>
    <m/>
    <m/>
    <m/>
  </r>
  <r>
    <x v="391"/>
    <x v="3"/>
    <s v="유튜브 디스커버리"/>
    <x v="10"/>
    <x v="0"/>
    <x v="0"/>
    <m/>
    <m/>
    <n v="0"/>
    <m/>
    <m/>
    <m/>
  </r>
  <r>
    <x v="392"/>
    <x v="4"/>
    <s v="네이버 브랜드검색"/>
    <x v="0"/>
    <x v="0"/>
    <x v="0"/>
    <m/>
    <m/>
    <n v="50000"/>
    <m/>
    <m/>
    <m/>
  </r>
  <r>
    <x v="392"/>
    <x v="4"/>
    <s v="카카오광고"/>
    <x v="10"/>
    <x v="0"/>
    <x v="0"/>
    <m/>
    <m/>
    <n v="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2"/>
    <x v="4"/>
    <s v="페이스북/인스타그램"/>
    <x v="7"/>
    <x v="0"/>
    <x v="0"/>
    <m/>
    <m/>
    <n v="907870"/>
    <m/>
    <m/>
    <m/>
  </r>
  <r>
    <x v="392"/>
    <x v="4"/>
    <s v="페이스북/인스타그램"/>
    <x v="9"/>
    <x v="0"/>
    <x v="0"/>
    <m/>
    <m/>
    <n v="210011"/>
    <m/>
    <m/>
    <m/>
  </r>
  <r>
    <x v="392"/>
    <x v="4"/>
    <s v="페이스북/인스타그램"/>
    <x v="5"/>
    <x v="0"/>
    <x v="0"/>
    <m/>
    <m/>
    <n v="101099"/>
    <m/>
    <m/>
    <m/>
  </r>
  <r>
    <x v="392"/>
    <x v="4"/>
    <s v="네이버 브랜드검색"/>
    <x v="0"/>
    <x v="0"/>
    <x v="0"/>
    <m/>
    <m/>
    <n v="5000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3"/>
    <x v="1"/>
    <s v="페이스북/인스타그램"/>
    <x v="7"/>
    <x v="0"/>
    <x v="0"/>
    <m/>
    <m/>
    <n v="822775"/>
    <m/>
    <m/>
    <m/>
  </r>
  <r>
    <x v="393"/>
    <x v="1"/>
    <s v="페이스북/인스타그램"/>
    <x v="0"/>
    <x v="0"/>
    <x v="0"/>
    <m/>
    <m/>
    <n v="78561"/>
    <m/>
    <m/>
    <m/>
  </r>
  <r>
    <x v="393"/>
    <x v="1"/>
    <s v="페이스북/인스타그램"/>
    <x v="9"/>
    <x v="0"/>
    <x v="0"/>
    <m/>
    <m/>
    <n v="122006"/>
    <m/>
    <m/>
    <m/>
  </r>
  <r>
    <x v="393"/>
    <x v="1"/>
    <s v="페이스북/인스타그램"/>
    <x v="5"/>
    <x v="0"/>
    <x v="0"/>
    <m/>
    <m/>
    <n v="185467"/>
    <m/>
    <m/>
    <m/>
  </r>
  <r>
    <x v="393"/>
    <x v="1"/>
    <s v="네이버 브랜드검색"/>
    <x v="0"/>
    <x v="0"/>
    <x v="0"/>
    <m/>
    <m/>
    <n v="50000"/>
    <m/>
    <m/>
    <m/>
  </r>
  <r>
    <x v="393"/>
    <x v="1"/>
    <s v="카카오광고"/>
    <x v="0"/>
    <x v="0"/>
    <x v="0"/>
    <m/>
    <m/>
    <n v="17550"/>
    <m/>
    <m/>
    <m/>
  </r>
  <r>
    <x v="393"/>
    <x v="1"/>
    <s v="네이버 쇼핑검색"/>
    <x v="10"/>
    <x v="0"/>
    <x v="0"/>
    <m/>
    <m/>
    <n v="0"/>
    <m/>
    <m/>
    <m/>
  </r>
  <r>
    <x v="393"/>
    <x v="1"/>
    <s v="유튜브 디스커버리"/>
    <x v="10"/>
    <x v="0"/>
    <x v="0"/>
    <m/>
    <m/>
    <n v="0"/>
    <m/>
    <m/>
    <m/>
  </r>
  <r>
    <x v="394"/>
    <x v="0"/>
    <s v="페이스북/인스타그램"/>
    <x v="7"/>
    <x v="0"/>
    <x v="0"/>
    <m/>
    <m/>
    <n v="782743"/>
    <m/>
    <m/>
    <m/>
  </r>
  <r>
    <x v="394"/>
    <x v="0"/>
    <s v="페이스북/인스타그램"/>
    <x v="0"/>
    <x v="0"/>
    <x v="0"/>
    <m/>
    <m/>
    <n v="192418"/>
    <m/>
    <m/>
    <m/>
  </r>
  <r>
    <x v="394"/>
    <x v="0"/>
    <s v="페이스북/인스타그램"/>
    <x v="9"/>
    <x v="0"/>
    <x v="0"/>
    <m/>
    <m/>
    <n v="88926"/>
    <m/>
    <m/>
    <m/>
  </r>
  <r>
    <x v="394"/>
    <x v="0"/>
    <s v="페이스북/인스타그램"/>
    <x v="5"/>
    <x v="0"/>
    <x v="0"/>
    <m/>
    <m/>
    <n v="10539"/>
    <m/>
    <m/>
    <m/>
  </r>
  <r>
    <x v="394"/>
    <x v="0"/>
    <s v="네이버 브랜드검색"/>
    <x v="0"/>
    <x v="0"/>
    <x v="0"/>
    <m/>
    <m/>
    <n v="50000"/>
    <m/>
    <m/>
    <m/>
  </r>
  <r>
    <x v="394"/>
    <x v="0"/>
    <s v="카카오광고"/>
    <x v="0"/>
    <x v="0"/>
    <x v="0"/>
    <m/>
    <m/>
    <n v="19640"/>
    <m/>
    <m/>
    <m/>
  </r>
  <r>
    <x v="394"/>
    <x v="0"/>
    <s v="유튜브 디스커버리"/>
    <x v="0"/>
    <x v="0"/>
    <x v="0"/>
    <m/>
    <m/>
    <n v="569931"/>
    <m/>
    <m/>
    <m/>
  </r>
  <r>
    <x v="394"/>
    <x v="0"/>
    <s v="네이버 쇼핑검색"/>
    <x v="10"/>
    <x v="0"/>
    <x v="0"/>
    <m/>
    <m/>
    <n v="0"/>
    <m/>
    <m/>
    <m/>
  </r>
  <r>
    <x v="395"/>
    <x v="2"/>
    <s v="페이스북/인스타그램"/>
    <x v="7"/>
    <x v="0"/>
    <x v="0"/>
    <m/>
    <m/>
    <n v="665182"/>
    <m/>
    <m/>
    <m/>
  </r>
  <r>
    <x v="395"/>
    <x v="2"/>
    <s v="페이스북/인스타그램"/>
    <x v="0"/>
    <x v="0"/>
    <x v="0"/>
    <m/>
    <m/>
    <n v="158836"/>
    <m/>
    <m/>
    <m/>
  </r>
  <r>
    <x v="395"/>
    <x v="2"/>
    <s v="페이스북/인스타그램"/>
    <x v="9"/>
    <x v="0"/>
    <x v="0"/>
    <m/>
    <m/>
    <n v="56622"/>
    <m/>
    <m/>
    <m/>
  </r>
  <r>
    <x v="395"/>
    <x v="2"/>
    <s v="페이스북/인스타그램"/>
    <x v="5"/>
    <x v="0"/>
    <x v="0"/>
    <m/>
    <m/>
    <n v="0"/>
    <m/>
    <m/>
    <m/>
  </r>
  <r>
    <x v="395"/>
    <x v="2"/>
    <s v="네이버 브랜드검색"/>
    <x v="0"/>
    <x v="0"/>
    <x v="0"/>
    <m/>
    <m/>
    <n v="50000"/>
    <m/>
    <m/>
    <m/>
  </r>
  <r>
    <x v="395"/>
    <x v="2"/>
    <s v="카카오광고"/>
    <x v="0"/>
    <x v="0"/>
    <x v="0"/>
    <m/>
    <m/>
    <n v="18570"/>
    <m/>
    <m/>
    <m/>
  </r>
  <r>
    <x v="395"/>
    <x v="2"/>
    <s v="유튜브 디스커버리"/>
    <x v="0"/>
    <x v="0"/>
    <x v="0"/>
    <m/>
    <m/>
    <n v="192487"/>
    <m/>
    <m/>
    <m/>
  </r>
  <r>
    <x v="395"/>
    <x v="2"/>
    <s v="네이버 쇼핑검색"/>
    <x v="10"/>
    <x v="0"/>
    <x v="0"/>
    <m/>
    <m/>
    <n v="0"/>
    <m/>
    <m/>
    <m/>
  </r>
  <r>
    <x v="396"/>
    <x v="5"/>
    <s v="페이스북/인스타그램"/>
    <x v="7"/>
    <x v="0"/>
    <x v="0"/>
    <m/>
    <m/>
    <n v="387151"/>
    <m/>
    <m/>
    <m/>
  </r>
  <r>
    <x v="396"/>
    <x v="5"/>
    <s v="페이스북/인스타그램"/>
    <x v="0"/>
    <x v="0"/>
    <x v="0"/>
    <m/>
    <m/>
    <n v="96380"/>
    <m/>
    <m/>
    <m/>
  </r>
  <r>
    <x v="396"/>
    <x v="5"/>
    <s v="페이스북/인스타그램"/>
    <x v="9"/>
    <x v="0"/>
    <x v="0"/>
    <m/>
    <m/>
    <n v="62269"/>
    <m/>
    <m/>
    <m/>
  </r>
  <r>
    <x v="396"/>
    <x v="5"/>
    <s v="페이스북/인스타그램"/>
    <x v="5"/>
    <x v="0"/>
    <x v="0"/>
    <m/>
    <m/>
    <n v="0"/>
    <m/>
    <m/>
    <m/>
  </r>
  <r>
    <x v="396"/>
    <x v="5"/>
    <s v="네이버 브랜드검색"/>
    <x v="0"/>
    <x v="0"/>
    <x v="0"/>
    <m/>
    <m/>
    <n v="50000"/>
    <m/>
    <m/>
    <m/>
  </r>
  <r>
    <x v="396"/>
    <x v="5"/>
    <s v="카카오광고"/>
    <x v="0"/>
    <x v="0"/>
    <x v="0"/>
    <m/>
    <m/>
    <n v="14310"/>
    <m/>
    <m/>
    <m/>
  </r>
  <r>
    <x v="396"/>
    <x v="5"/>
    <s v="유튜브 디스커버리"/>
    <x v="10"/>
    <x v="0"/>
    <x v="0"/>
    <m/>
    <m/>
    <n v="0"/>
    <m/>
    <m/>
    <m/>
  </r>
  <r>
    <x v="396"/>
    <x v="5"/>
    <s v="네이버 쇼핑검색"/>
    <x v="10"/>
    <x v="0"/>
    <x v="0"/>
    <m/>
    <m/>
    <n v="0"/>
    <m/>
    <m/>
    <m/>
  </r>
  <r>
    <x v="397"/>
    <x v="6"/>
    <s v="페이스북/인스타그램"/>
    <x v="7"/>
    <x v="0"/>
    <x v="0"/>
    <m/>
    <m/>
    <n v="624382"/>
    <m/>
    <m/>
    <m/>
  </r>
  <r>
    <x v="397"/>
    <x v="6"/>
    <s v="페이스북/인스타그램"/>
    <x v="0"/>
    <x v="0"/>
    <x v="0"/>
    <m/>
    <m/>
    <n v="157009"/>
    <m/>
    <m/>
    <m/>
  </r>
  <r>
    <x v="397"/>
    <x v="6"/>
    <s v="페이스북/인스타그램"/>
    <x v="9"/>
    <x v="0"/>
    <x v="0"/>
    <m/>
    <m/>
    <n v="92426"/>
    <m/>
    <m/>
    <m/>
  </r>
  <r>
    <x v="397"/>
    <x v="6"/>
    <s v="페이스북/인스타그램"/>
    <x v="5"/>
    <x v="0"/>
    <x v="0"/>
    <m/>
    <m/>
    <n v="203489"/>
    <m/>
    <m/>
    <m/>
  </r>
  <r>
    <x v="397"/>
    <x v="6"/>
    <s v="네이버 브랜드검색"/>
    <x v="0"/>
    <x v="0"/>
    <x v="0"/>
    <m/>
    <m/>
    <n v="50000"/>
    <m/>
    <m/>
    <m/>
  </r>
  <r>
    <x v="397"/>
    <x v="6"/>
    <s v="카카오광고"/>
    <x v="0"/>
    <x v="0"/>
    <x v="0"/>
    <m/>
    <m/>
    <n v="18610"/>
    <m/>
    <m/>
    <m/>
  </r>
  <r>
    <x v="397"/>
    <x v="6"/>
    <s v="유튜브 디스커버리"/>
    <x v="10"/>
    <x v="0"/>
    <x v="0"/>
    <m/>
    <m/>
    <n v="0"/>
    <m/>
    <m/>
    <m/>
  </r>
  <r>
    <x v="397"/>
    <x v="6"/>
    <s v="네이버 쇼핑검색"/>
    <x v="10"/>
    <x v="0"/>
    <x v="0"/>
    <m/>
    <m/>
    <n v="0"/>
    <m/>
    <m/>
    <m/>
  </r>
  <r>
    <x v="398"/>
    <x v="3"/>
    <s v="페이스북/인스타그램"/>
    <x v="7"/>
    <x v="0"/>
    <x v="0"/>
    <m/>
    <m/>
    <n v="863467"/>
    <m/>
    <m/>
    <m/>
  </r>
  <r>
    <x v="398"/>
    <x v="3"/>
    <s v="페이스북/인스타그램"/>
    <x v="8"/>
    <x v="0"/>
    <x v="0"/>
    <m/>
    <m/>
    <n v="347365"/>
    <m/>
    <m/>
    <m/>
  </r>
  <r>
    <x v="398"/>
    <x v="3"/>
    <s v="페이스북/인스타그램"/>
    <x v="0"/>
    <x v="0"/>
    <x v="0"/>
    <m/>
    <m/>
    <n v="383836"/>
    <m/>
    <m/>
    <m/>
  </r>
  <r>
    <x v="398"/>
    <x v="3"/>
    <s v="페이스북/인스타그램"/>
    <x v="9"/>
    <x v="0"/>
    <x v="0"/>
    <m/>
    <m/>
    <n v="0"/>
    <m/>
    <m/>
    <m/>
  </r>
  <r>
    <x v="398"/>
    <x v="3"/>
    <s v="페이스북/인스타그램"/>
    <x v="5"/>
    <x v="0"/>
    <x v="0"/>
    <m/>
    <m/>
    <n v="226072"/>
    <m/>
    <m/>
    <m/>
  </r>
  <r>
    <x v="398"/>
    <x v="3"/>
    <s v="네이버 브랜드검색"/>
    <x v="0"/>
    <x v="0"/>
    <x v="0"/>
    <m/>
    <m/>
    <n v="50000"/>
    <m/>
    <m/>
    <m/>
  </r>
  <r>
    <x v="398"/>
    <x v="3"/>
    <s v="카카오광고"/>
    <x v="0"/>
    <x v="0"/>
    <x v="0"/>
    <m/>
    <m/>
    <n v="18550"/>
    <m/>
    <m/>
    <m/>
  </r>
  <r>
    <x v="398"/>
    <x v="3"/>
    <s v="유튜브 디스커버리"/>
    <x v="0"/>
    <x v="0"/>
    <x v="0"/>
    <m/>
    <m/>
    <n v="107265"/>
    <m/>
    <m/>
    <m/>
  </r>
  <r>
    <x v="398"/>
    <x v="3"/>
    <s v="네이버 쇼핑검색"/>
    <x v="10"/>
    <x v="0"/>
    <x v="0"/>
    <m/>
    <m/>
    <n v="0"/>
    <m/>
    <m/>
    <m/>
  </r>
  <r>
    <x v="398"/>
    <x v="3"/>
    <s v="네이버 GFA"/>
    <x v="5"/>
    <x v="0"/>
    <x v="0"/>
    <m/>
    <m/>
    <n v="82663.63636363635"/>
    <m/>
    <m/>
    <m/>
  </r>
  <r>
    <x v="397"/>
    <x v="6"/>
    <s v="네이버 GFA"/>
    <x v="5"/>
    <x v="0"/>
    <x v="0"/>
    <m/>
    <m/>
    <n v="74653.63636363635"/>
    <m/>
    <m/>
    <m/>
  </r>
  <r>
    <x v="393"/>
    <x v="1"/>
    <s v="네이버 GFA"/>
    <x v="0"/>
    <x v="0"/>
    <x v="0"/>
    <m/>
    <m/>
    <n v="2310"/>
    <m/>
    <m/>
    <m/>
  </r>
  <r>
    <x v="393"/>
    <x v="1"/>
    <s v="네이버 GFA"/>
    <x v="0"/>
    <x v="0"/>
    <x v="0"/>
    <m/>
    <m/>
    <n v="33650"/>
    <m/>
    <m/>
    <m/>
  </r>
  <r>
    <x v="398"/>
    <x v="3"/>
    <s v="네이버 GFA"/>
    <x v="0"/>
    <x v="0"/>
    <x v="0"/>
    <m/>
    <m/>
    <n v="8962.727272727272"/>
    <m/>
    <m/>
    <m/>
  </r>
  <r>
    <x v="397"/>
    <x v="6"/>
    <s v="네이버 GFA"/>
    <x v="0"/>
    <x v="0"/>
    <x v="0"/>
    <m/>
    <m/>
    <n v="8751.818181818182"/>
    <m/>
    <m/>
    <m/>
  </r>
  <r>
    <x v="394"/>
    <x v="0"/>
    <s v="네이버 GFA"/>
    <x v="0"/>
    <x v="0"/>
    <x v="0"/>
    <m/>
    <m/>
    <n v="1101.818181818182"/>
    <m/>
    <m/>
    <m/>
  </r>
  <r>
    <x v="394"/>
    <x v="0"/>
    <s v="네이버 GFA"/>
    <x v="0"/>
    <x v="0"/>
    <x v="0"/>
    <m/>
    <m/>
    <n v="61509.99999999999"/>
    <m/>
    <m/>
    <m/>
  </r>
  <r>
    <x v="398"/>
    <x v="3"/>
    <s v="네이버 GFA"/>
    <x v="0"/>
    <x v="0"/>
    <x v="0"/>
    <m/>
    <m/>
    <n v="10920.90909090909"/>
    <m/>
    <m/>
    <m/>
  </r>
  <r>
    <x v="397"/>
    <x v="6"/>
    <s v="네이버 GFA"/>
    <x v="0"/>
    <x v="0"/>
    <x v="0"/>
    <m/>
    <m/>
    <n v="4210"/>
    <m/>
    <m/>
    <m/>
  </r>
  <r>
    <x v="395"/>
    <x v="2"/>
    <s v="네이버 GFA"/>
    <x v="5"/>
    <x v="0"/>
    <x v="0"/>
    <m/>
    <m/>
    <n v="16806.36363636364"/>
    <m/>
    <m/>
    <m/>
  </r>
  <r>
    <x v="395"/>
    <x v="2"/>
    <s v="네이버 GFA"/>
    <x v="0"/>
    <x v="0"/>
    <x v="0"/>
    <m/>
    <m/>
    <n v="8129.999999999999"/>
    <m/>
    <m/>
    <m/>
  </r>
  <r>
    <x v="395"/>
    <x v="2"/>
    <s v="네이버 GFA"/>
    <x v="0"/>
    <x v="0"/>
    <x v="0"/>
    <m/>
    <m/>
    <n v="600"/>
    <m/>
    <m/>
    <m/>
  </r>
  <r>
    <x v="395"/>
    <x v="2"/>
    <s v="네이버 GFA"/>
    <x v="0"/>
    <x v="0"/>
    <x v="0"/>
    <m/>
    <m/>
    <n v="62720.90909090909"/>
    <m/>
    <m/>
    <m/>
  </r>
  <r>
    <x v="398"/>
    <x v="3"/>
    <s v="네이버 GFA"/>
    <x v="0"/>
    <x v="0"/>
    <x v="0"/>
    <m/>
    <m/>
    <n v="94498.18181818181"/>
    <m/>
    <m/>
    <m/>
  </r>
  <r>
    <x v="397"/>
    <x v="6"/>
    <s v="네이버 GFA"/>
    <x v="0"/>
    <x v="0"/>
    <x v="0"/>
    <m/>
    <m/>
    <n v="70489.0909090909"/>
    <m/>
    <m/>
    <m/>
  </r>
  <r>
    <x v="396"/>
    <x v="5"/>
    <s v="네이버 GFA"/>
    <x v="5"/>
    <x v="0"/>
    <x v="0"/>
    <m/>
    <m/>
    <n v="16528.18181818182"/>
    <m/>
    <m/>
    <m/>
  </r>
  <r>
    <x v="396"/>
    <x v="5"/>
    <s v="네이버 GFA"/>
    <x v="0"/>
    <x v="0"/>
    <x v="0"/>
    <m/>
    <m/>
    <n v="8532.727272727272"/>
    <m/>
    <m/>
    <m/>
  </r>
  <r>
    <x v="396"/>
    <x v="5"/>
    <s v="네이버 GFA"/>
    <x v="0"/>
    <x v="0"/>
    <x v="0"/>
    <m/>
    <m/>
    <n v="0"/>
    <m/>
    <m/>
    <m/>
  </r>
  <r>
    <x v="396"/>
    <x v="5"/>
    <s v="네이버 GFA"/>
    <x v="0"/>
    <x v="0"/>
    <x v="0"/>
    <m/>
    <m/>
    <n v="62665.45454545454"/>
    <m/>
    <m/>
    <m/>
  </r>
  <r>
    <x v="399"/>
    <x v="4"/>
    <s v="페이스북/인스타그램"/>
    <x v="7"/>
    <x v="0"/>
    <x v="0"/>
    <m/>
    <m/>
    <n v="1089081"/>
    <m/>
    <m/>
    <m/>
  </r>
  <r>
    <x v="399"/>
    <x v="4"/>
    <s v="페이스북/인스타그램"/>
    <x v="8"/>
    <x v="0"/>
    <x v="0"/>
    <m/>
    <m/>
    <n v="378357"/>
    <m/>
    <m/>
    <m/>
  </r>
  <r>
    <x v="399"/>
    <x v="4"/>
    <s v="페이스북/인스타그램"/>
    <x v="0"/>
    <x v="0"/>
    <x v="0"/>
    <m/>
    <m/>
    <n v="356283"/>
    <m/>
    <m/>
    <m/>
  </r>
  <r>
    <x v="399"/>
    <x v="4"/>
    <s v="페이스북/인스타그램"/>
    <x v="5"/>
    <x v="0"/>
    <x v="0"/>
    <m/>
    <m/>
    <n v="236739"/>
    <m/>
    <m/>
    <m/>
  </r>
  <r>
    <x v="399"/>
    <x v="4"/>
    <s v="네이버 브랜드검색"/>
    <x v="0"/>
    <x v="0"/>
    <x v="0"/>
    <m/>
    <m/>
    <n v="50000"/>
    <m/>
    <m/>
    <m/>
  </r>
  <r>
    <x v="399"/>
    <x v="4"/>
    <s v="카카오광고"/>
    <x v="0"/>
    <x v="0"/>
    <x v="0"/>
    <m/>
    <m/>
    <n v="19240"/>
    <m/>
    <m/>
    <m/>
  </r>
  <r>
    <x v="399"/>
    <x v="4"/>
    <s v="유튜브 디스커버리"/>
    <x v="0"/>
    <x v="0"/>
    <x v="0"/>
    <m/>
    <m/>
    <n v="156857"/>
    <m/>
    <m/>
    <m/>
  </r>
  <r>
    <x v="399"/>
    <x v="4"/>
    <s v="네이버 쇼핑검색"/>
    <x v="10"/>
    <x v="0"/>
    <x v="0"/>
    <m/>
    <m/>
    <n v="0"/>
    <m/>
    <m/>
    <m/>
  </r>
  <r>
    <x v="399"/>
    <x v="4"/>
    <s v="네이버 GFA"/>
    <x v="0"/>
    <x v="0"/>
    <x v="0"/>
    <m/>
    <m/>
    <n v="107757.2727272727"/>
    <m/>
    <m/>
    <m/>
  </r>
  <r>
    <x v="399"/>
    <x v="4"/>
    <s v="네이버 GFA"/>
    <x v="5"/>
    <x v="0"/>
    <x v="0"/>
    <m/>
    <m/>
    <n v="34852.72727272727"/>
    <m/>
    <m/>
    <m/>
  </r>
  <r>
    <x v="400"/>
    <x v="1"/>
    <s v="카카오광고"/>
    <x v="0"/>
    <x v="0"/>
    <x v="0"/>
    <m/>
    <m/>
    <n v="13450"/>
    <m/>
    <m/>
    <m/>
  </r>
  <r>
    <x v="401"/>
    <x v="0"/>
    <s v="카카오광고"/>
    <x v="0"/>
    <x v="0"/>
    <x v="0"/>
    <m/>
    <m/>
    <n v="9790"/>
    <m/>
    <m/>
    <m/>
  </r>
  <r>
    <x v="402"/>
    <x v="2"/>
    <s v="카카오광고"/>
    <x v="0"/>
    <x v="0"/>
    <x v="0"/>
    <m/>
    <m/>
    <n v="15030"/>
    <m/>
    <m/>
    <m/>
  </r>
  <r>
    <x v="403"/>
    <x v="5"/>
    <s v="카카오광고"/>
    <x v="0"/>
    <x v="0"/>
    <x v="0"/>
    <m/>
    <m/>
    <n v="17730"/>
    <m/>
    <m/>
    <m/>
  </r>
  <r>
    <x v="404"/>
    <x v="6"/>
    <s v="카카오광고"/>
    <x v="0"/>
    <x v="0"/>
    <x v="0"/>
    <m/>
    <m/>
    <n v="15870"/>
    <m/>
    <m/>
    <m/>
  </r>
  <r>
    <x v="400"/>
    <x v="1"/>
    <s v="네이버 브랜드검색"/>
    <x v="0"/>
    <x v="0"/>
    <x v="0"/>
    <m/>
    <m/>
    <n v="50000"/>
    <m/>
    <m/>
    <m/>
  </r>
  <r>
    <x v="401"/>
    <x v="0"/>
    <s v="네이버 브랜드검색"/>
    <x v="0"/>
    <x v="0"/>
    <x v="0"/>
    <m/>
    <m/>
    <n v="50000"/>
    <m/>
    <m/>
    <m/>
  </r>
  <r>
    <x v="402"/>
    <x v="2"/>
    <s v="네이버 브랜드검색"/>
    <x v="0"/>
    <x v="0"/>
    <x v="0"/>
    <m/>
    <m/>
    <n v="50000"/>
    <m/>
    <m/>
    <m/>
  </r>
  <r>
    <x v="403"/>
    <x v="5"/>
    <s v="네이버 브랜드검색"/>
    <x v="0"/>
    <x v="0"/>
    <x v="0"/>
    <m/>
    <m/>
    <n v="50000"/>
    <m/>
    <m/>
    <m/>
  </r>
  <r>
    <x v="404"/>
    <x v="6"/>
    <s v="네이버 브랜드검색"/>
    <x v="0"/>
    <x v="0"/>
    <x v="0"/>
    <m/>
    <m/>
    <n v="50000"/>
    <m/>
    <m/>
    <m/>
  </r>
  <r>
    <x v="400"/>
    <x v="1"/>
    <s v="네이버 GFA"/>
    <x v="5"/>
    <x v="0"/>
    <x v="0"/>
    <m/>
    <m/>
    <n v="131950.9090909091"/>
    <m/>
    <m/>
    <m/>
  </r>
  <r>
    <x v="401"/>
    <x v="0"/>
    <s v="네이버 GFA"/>
    <x v="5"/>
    <x v="0"/>
    <x v="0"/>
    <m/>
    <m/>
    <n v="131804.5454545454"/>
    <m/>
    <m/>
    <m/>
  </r>
  <r>
    <x v="402"/>
    <x v="2"/>
    <s v="네이버 GFA"/>
    <x v="5"/>
    <x v="0"/>
    <x v="0"/>
    <m/>
    <m/>
    <n v="120883.6363636364"/>
    <m/>
    <m/>
    <m/>
  </r>
  <r>
    <x v="403"/>
    <x v="5"/>
    <s v="네이버 GFA"/>
    <x v="5"/>
    <x v="0"/>
    <x v="0"/>
    <m/>
    <m/>
    <n v="85180.90909090909"/>
    <m/>
    <m/>
    <m/>
  </r>
  <r>
    <x v="404"/>
    <x v="6"/>
    <s v="네이버 GFA"/>
    <x v="5"/>
    <x v="0"/>
    <x v="0"/>
    <m/>
    <m/>
    <n v="87226.36363636363"/>
    <m/>
    <m/>
    <m/>
  </r>
  <r>
    <x v="400"/>
    <x v="1"/>
    <s v="네이버 GFA"/>
    <x v="0"/>
    <x v="0"/>
    <x v="0"/>
    <m/>
    <m/>
    <n v="76726.36363636363"/>
    <m/>
    <m/>
    <m/>
  </r>
  <r>
    <x v="401"/>
    <x v="0"/>
    <s v="네이버 GFA"/>
    <x v="0"/>
    <x v="0"/>
    <x v="0"/>
    <m/>
    <m/>
    <n v="78690"/>
    <m/>
    <m/>
    <m/>
  </r>
  <r>
    <x v="402"/>
    <x v="2"/>
    <s v="네이버 GFA"/>
    <x v="0"/>
    <x v="0"/>
    <x v="0"/>
    <m/>
    <m/>
    <n v="70262.72727272728"/>
    <m/>
    <m/>
    <m/>
  </r>
  <r>
    <x v="403"/>
    <x v="5"/>
    <s v="네이버 GFA"/>
    <x v="0"/>
    <x v="0"/>
    <x v="0"/>
    <m/>
    <m/>
    <n v="71009.0909090909"/>
    <m/>
    <m/>
    <m/>
  </r>
  <r>
    <x v="404"/>
    <x v="6"/>
    <s v="네이버 GFA"/>
    <x v="0"/>
    <x v="0"/>
    <x v="0"/>
    <m/>
    <m/>
    <n v="83579.0909090909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0"/>
    <x v="1"/>
    <s v="페이스북/인스타그램"/>
    <x v="5"/>
    <x v="0"/>
    <x v="0"/>
    <m/>
    <m/>
    <n v="162027"/>
    <m/>
    <m/>
    <m/>
  </r>
  <r>
    <x v="400"/>
    <x v="1"/>
    <s v="페이스북/인스타그램"/>
    <x v="0"/>
    <x v="0"/>
    <x v="0"/>
    <m/>
    <m/>
    <n v="341032"/>
    <m/>
    <m/>
    <m/>
  </r>
  <r>
    <x v="400"/>
    <x v="1"/>
    <s v="페이스북/인스타그램"/>
    <x v="8"/>
    <x v="0"/>
    <x v="0"/>
    <m/>
    <m/>
    <n v="410463"/>
    <m/>
    <m/>
    <m/>
  </r>
  <r>
    <x v="400"/>
    <x v="1"/>
    <s v="페이스북/인스타그램"/>
    <x v="7"/>
    <x v="0"/>
    <x v="0"/>
    <m/>
    <m/>
    <n v="1307372"/>
    <m/>
    <m/>
    <m/>
  </r>
  <r>
    <x v="401"/>
    <x v="0"/>
    <s v="페이스북/인스타그램"/>
    <x v="5"/>
    <x v="0"/>
    <x v="0"/>
    <m/>
    <m/>
    <n v="77964"/>
    <m/>
    <m/>
    <m/>
  </r>
  <r>
    <x v="401"/>
    <x v="0"/>
    <s v="페이스북/인스타그램"/>
    <x v="0"/>
    <x v="0"/>
    <x v="0"/>
    <m/>
    <m/>
    <n v="435763"/>
    <m/>
    <m/>
    <m/>
  </r>
  <r>
    <x v="401"/>
    <x v="0"/>
    <s v="페이스북/인스타그램"/>
    <x v="8"/>
    <x v="0"/>
    <x v="0"/>
    <m/>
    <m/>
    <n v="282188"/>
    <m/>
    <m/>
    <m/>
  </r>
  <r>
    <x v="401"/>
    <x v="0"/>
    <s v="페이스북/인스타그램"/>
    <x v="7"/>
    <x v="0"/>
    <x v="0"/>
    <m/>
    <m/>
    <n v="934532"/>
    <m/>
    <m/>
    <m/>
  </r>
  <r>
    <x v="402"/>
    <x v="2"/>
    <s v="페이스북/인스타그램"/>
    <x v="5"/>
    <x v="0"/>
    <x v="0"/>
    <m/>
    <m/>
    <n v="95007"/>
    <m/>
    <m/>
    <m/>
  </r>
  <r>
    <x v="402"/>
    <x v="2"/>
    <s v="페이스북/인스타그램"/>
    <x v="0"/>
    <x v="0"/>
    <x v="0"/>
    <m/>
    <m/>
    <n v="491693"/>
    <m/>
    <m/>
    <m/>
  </r>
  <r>
    <x v="402"/>
    <x v="2"/>
    <s v="페이스북/인스타그램"/>
    <x v="8"/>
    <x v="0"/>
    <x v="0"/>
    <m/>
    <m/>
    <n v="161950"/>
    <m/>
    <m/>
    <m/>
  </r>
  <r>
    <x v="402"/>
    <x v="2"/>
    <s v="페이스북/인스타그램"/>
    <x v="7"/>
    <x v="0"/>
    <x v="0"/>
    <m/>
    <m/>
    <n v="1120441"/>
    <m/>
    <m/>
    <m/>
  </r>
  <r>
    <x v="403"/>
    <x v="5"/>
    <s v="페이스북/인스타그램"/>
    <x v="5"/>
    <x v="0"/>
    <x v="0"/>
    <m/>
    <m/>
    <n v="101089"/>
    <m/>
    <m/>
    <m/>
  </r>
  <r>
    <x v="403"/>
    <x v="5"/>
    <s v="페이스북/인스타그램"/>
    <x v="0"/>
    <x v="0"/>
    <x v="0"/>
    <m/>
    <m/>
    <n v="289980"/>
    <m/>
    <m/>
    <m/>
  </r>
  <r>
    <x v="403"/>
    <x v="5"/>
    <s v="페이스북/인스타그램"/>
    <x v="8"/>
    <x v="0"/>
    <x v="0"/>
    <m/>
    <m/>
    <n v="119195"/>
    <m/>
    <m/>
    <m/>
  </r>
  <r>
    <x v="403"/>
    <x v="5"/>
    <s v="페이스북/인스타그램"/>
    <x v="7"/>
    <x v="0"/>
    <x v="0"/>
    <m/>
    <m/>
    <n v="809431"/>
    <m/>
    <m/>
    <m/>
  </r>
  <r>
    <x v="404"/>
    <x v="6"/>
    <s v="페이스북/인스타그램"/>
    <x v="5"/>
    <x v="0"/>
    <x v="0"/>
    <m/>
    <m/>
    <n v="54178"/>
    <m/>
    <m/>
    <m/>
  </r>
  <r>
    <x v="404"/>
    <x v="6"/>
    <s v="페이스북/인스타그램"/>
    <x v="0"/>
    <x v="0"/>
    <x v="0"/>
    <m/>
    <m/>
    <n v="258075"/>
    <m/>
    <m/>
    <m/>
  </r>
  <r>
    <x v="404"/>
    <x v="6"/>
    <s v="페이스북/인스타그램"/>
    <x v="8"/>
    <x v="0"/>
    <x v="0"/>
    <m/>
    <m/>
    <n v="131322"/>
    <m/>
    <m/>
    <m/>
  </r>
  <r>
    <x v="404"/>
    <x v="6"/>
    <s v="페이스북/인스타그램"/>
    <x v="7"/>
    <x v="0"/>
    <x v="0"/>
    <m/>
    <m/>
    <n v="745960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5"/>
    <x v="3"/>
    <s v="페이스북/인스타그램"/>
    <x v="7"/>
    <x v="0"/>
    <x v="0"/>
    <m/>
    <m/>
    <n v="551449"/>
    <m/>
    <m/>
    <m/>
  </r>
  <r>
    <x v="405"/>
    <x v="3"/>
    <s v="페이스북/인스타그램"/>
    <x v="8"/>
    <x v="0"/>
    <x v="0"/>
    <m/>
    <m/>
    <n v="100745"/>
    <m/>
    <m/>
    <m/>
  </r>
  <r>
    <x v="405"/>
    <x v="3"/>
    <s v="페이스북/인스타그램"/>
    <x v="0"/>
    <x v="0"/>
    <x v="0"/>
    <m/>
    <m/>
    <n v="233475"/>
    <m/>
    <m/>
    <m/>
  </r>
  <r>
    <x v="405"/>
    <x v="3"/>
    <s v="페이스북/인스타그램"/>
    <x v="5"/>
    <x v="0"/>
    <x v="0"/>
    <m/>
    <m/>
    <n v="48375"/>
    <m/>
    <m/>
    <m/>
  </r>
  <r>
    <x v="405"/>
    <x v="3"/>
    <s v="네이버 브랜드검색"/>
    <x v="0"/>
    <x v="0"/>
    <x v="0"/>
    <m/>
    <m/>
    <n v="50000"/>
    <m/>
    <m/>
    <m/>
  </r>
  <r>
    <x v="405"/>
    <x v="3"/>
    <s v="카카오광고"/>
    <x v="0"/>
    <x v="0"/>
    <x v="0"/>
    <m/>
    <m/>
    <n v="14080"/>
    <m/>
    <m/>
    <m/>
  </r>
  <r>
    <x v="405"/>
    <x v="3"/>
    <s v="유튜브 디스커버리"/>
    <x v="0"/>
    <x v="0"/>
    <x v="0"/>
    <m/>
    <m/>
    <n v="712963"/>
    <m/>
    <m/>
    <m/>
  </r>
  <r>
    <x v="405"/>
    <x v="3"/>
    <s v="네이버 쇼핑검색"/>
    <x v="10"/>
    <x v="0"/>
    <x v="0"/>
    <m/>
    <m/>
    <n v="0"/>
    <m/>
    <m/>
    <m/>
  </r>
  <r>
    <x v="405"/>
    <x v="3"/>
    <s v="네이버 GFA"/>
    <x v="0"/>
    <x v="0"/>
    <x v="0"/>
    <m/>
    <m/>
    <n v="99279.0909090909"/>
    <m/>
    <m/>
    <m/>
  </r>
  <r>
    <x v="405"/>
    <x v="3"/>
    <s v="네이버 GFA"/>
    <x v="5"/>
    <x v="0"/>
    <x v="0"/>
    <m/>
    <m/>
    <n v="87280.90909090909"/>
    <m/>
    <m/>
    <m/>
  </r>
  <r>
    <x v="406"/>
    <x v="4"/>
    <s v="페이스북/인스타그램"/>
    <x v="7"/>
    <x v="0"/>
    <x v="0"/>
    <m/>
    <m/>
    <n v="540431"/>
    <m/>
    <m/>
    <m/>
  </r>
  <r>
    <x v="406"/>
    <x v="4"/>
    <s v="페이스북/인스타그램"/>
    <x v="8"/>
    <x v="0"/>
    <x v="0"/>
    <m/>
    <m/>
    <n v="77308"/>
    <m/>
    <m/>
    <m/>
  </r>
  <r>
    <x v="406"/>
    <x v="4"/>
    <s v="페이스북/인스타그램"/>
    <x v="0"/>
    <x v="0"/>
    <x v="0"/>
    <m/>
    <m/>
    <n v="269244"/>
    <m/>
    <m/>
    <m/>
  </r>
  <r>
    <x v="406"/>
    <x v="4"/>
    <s v="페이스북/인스타그램"/>
    <x v="5"/>
    <x v="0"/>
    <x v="0"/>
    <m/>
    <m/>
    <n v="80153"/>
    <m/>
    <m/>
    <m/>
  </r>
  <r>
    <x v="406"/>
    <x v="4"/>
    <s v="네이버 브랜드검색"/>
    <x v="0"/>
    <x v="0"/>
    <x v="0"/>
    <m/>
    <m/>
    <n v="50000"/>
    <m/>
    <m/>
    <m/>
  </r>
  <r>
    <x v="406"/>
    <x v="4"/>
    <s v="카카오광고"/>
    <x v="0"/>
    <x v="0"/>
    <x v="0"/>
    <m/>
    <m/>
    <n v="7109.999999999999"/>
    <m/>
    <m/>
    <m/>
  </r>
  <r>
    <x v="406"/>
    <x v="4"/>
    <s v="유튜브 디스커버리"/>
    <x v="0"/>
    <x v="0"/>
    <x v="0"/>
    <m/>
    <m/>
    <n v="744022"/>
    <m/>
    <m/>
    <m/>
  </r>
  <r>
    <x v="406"/>
    <x v="4"/>
    <s v="네이버 쇼핑검색"/>
    <x v="10"/>
    <x v="0"/>
    <x v="0"/>
    <m/>
    <m/>
    <n v="0"/>
    <m/>
    <m/>
    <m/>
  </r>
  <r>
    <x v="406"/>
    <x v="4"/>
    <s v="네이버 GFA"/>
    <x v="0"/>
    <x v="0"/>
    <x v="0"/>
    <m/>
    <m/>
    <n v="97432.72727272726"/>
    <m/>
    <m/>
    <m/>
  </r>
  <r>
    <x v="406"/>
    <x v="4"/>
    <s v="네이버 GFA"/>
    <x v="7"/>
    <x v="0"/>
    <x v="0"/>
    <m/>
    <m/>
    <n v="41498.18181818182"/>
    <m/>
    <m/>
    <m/>
  </r>
  <r>
    <x v="406"/>
    <x v="4"/>
    <s v="네이버 GFA"/>
    <x v="5"/>
    <x v="0"/>
    <x v="0"/>
    <m/>
    <m/>
    <n v="48751.81818181818"/>
    <m/>
    <m/>
    <m/>
  </r>
  <r>
    <x v="407"/>
    <x v="1"/>
    <s v="페이스북/인스타그램"/>
    <x v="7"/>
    <x v="0"/>
    <x v="0"/>
    <m/>
    <m/>
    <n v="508988"/>
    <m/>
    <m/>
    <m/>
  </r>
  <r>
    <x v="407"/>
    <x v="1"/>
    <s v="페이스북/인스타그램"/>
    <x v="8"/>
    <x v="0"/>
    <x v="0"/>
    <m/>
    <m/>
    <n v="33869"/>
    <m/>
    <m/>
    <m/>
  </r>
  <r>
    <x v="407"/>
    <x v="1"/>
    <s v="페이스북/인스타그램"/>
    <x v="0"/>
    <x v="0"/>
    <x v="0"/>
    <m/>
    <m/>
    <n v="267708"/>
    <m/>
    <m/>
    <m/>
  </r>
  <r>
    <x v="407"/>
    <x v="1"/>
    <s v="페이스북/인스타그램"/>
    <x v="5"/>
    <x v="0"/>
    <x v="0"/>
    <m/>
    <m/>
    <n v="79558"/>
    <m/>
    <m/>
    <m/>
  </r>
  <r>
    <x v="407"/>
    <x v="1"/>
    <s v="네이버 브랜드검색"/>
    <x v="0"/>
    <x v="0"/>
    <x v="0"/>
    <m/>
    <m/>
    <n v="50000"/>
    <m/>
    <m/>
    <m/>
  </r>
  <r>
    <x v="407"/>
    <x v="1"/>
    <s v="카카오광고"/>
    <x v="0"/>
    <x v="0"/>
    <x v="0"/>
    <m/>
    <m/>
    <n v="5759.999999999999"/>
    <m/>
    <m/>
    <m/>
  </r>
  <r>
    <x v="407"/>
    <x v="1"/>
    <s v="유튜브 디스커버리"/>
    <x v="0"/>
    <x v="0"/>
    <x v="0"/>
    <m/>
    <m/>
    <n v="612180"/>
    <m/>
    <m/>
    <m/>
  </r>
  <r>
    <x v="407"/>
    <x v="1"/>
    <s v="네이버 쇼핑검색"/>
    <x v="10"/>
    <x v="0"/>
    <x v="0"/>
    <m/>
    <m/>
    <n v="0"/>
    <m/>
    <m/>
    <m/>
  </r>
  <r>
    <x v="407"/>
    <x v="1"/>
    <s v="네이버 GFA"/>
    <x v="5"/>
    <x v="0"/>
    <x v="0"/>
    <m/>
    <m/>
    <n v="18160.90909090909"/>
    <m/>
    <m/>
    <m/>
  </r>
  <r>
    <x v="407"/>
    <x v="1"/>
    <s v="네이버 GFA"/>
    <x v="0"/>
    <x v="0"/>
    <x v="0"/>
    <m/>
    <m/>
    <n v="33053.63636363636"/>
    <m/>
    <m/>
    <m/>
  </r>
  <r>
    <x v="407"/>
    <x v="1"/>
    <s v="네이버 GFA"/>
    <x v="7"/>
    <x v="0"/>
    <x v="0"/>
    <m/>
    <m/>
    <n v="101838.1818181818"/>
    <m/>
    <m/>
    <m/>
  </r>
  <r>
    <x v="408"/>
    <x v="0"/>
    <s v="페이스북/인스타그램"/>
    <x v="7"/>
    <x v="0"/>
    <x v="0"/>
    <m/>
    <m/>
    <n v="675423"/>
    <m/>
    <m/>
    <m/>
  </r>
  <r>
    <x v="408"/>
    <x v="0"/>
    <s v="페이스북/인스타그램"/>
    <x v="8"/>
    <x v="0"/>
    <x v="0"/>
    <m/>
    <m/>
    <n v="0"/>
    <m/>
    <m/>
    <m/>
  </r>
  <r>
    <x v="408"/>
    <x v="0"/>
    <s v="페이스북/인스타그램"/>
    <x v="0"/>
    <x v="0"/>
    <x v="0"/>
    <m/>
    <m/>
    <n v="243229"/>
    <m/>
    <m/>
    <m/>
  </r>
  <r>
    <x v="408"/>
    <x v="0"/>
    <s v="페이스북/인스타그램"/>
    <x v="5"/>
    <x v="0"/>
    <x v="0"/>
    <m/>
    <m/>
    <n v="76369"/>
    <m/>
    <m/>
    <m/>
  </r>
  <r>
    <x v="408"/>
    <x v="0"/>
    <s v="네이버 브랜드검색"/>
    <x v="0"/>
    <x v="0"/>
    <x v="0"/>
    <m/>
    <m/>
    <n v="50000"/>
    <m/>
    <m/>
    <m/>
  </r>
  <r>
    <x v="408"/>
    <x v="0"/>
    <s v="카카오광고"/>
    <x v="0"/>
    <x v="0"/>
    <x v="0"/>
    <m/>
    <m/>
    <n v="3830"/>
    <m/>
    <m/>
    <m/>
  </r>
  <r>
    <x v="408"/>
    <x v="0"/>
    <s v="유튜브 디스커버리"/>
    <x v="0"/>
    <x v="0"/>
    <x v="0"/>
    <m/>
    <m/>
    <n v="638052"/>
    <m/>
    <m/>
    <m/>
  </r>
  <r>
    <x v="408"/>
    <x v="0"/>
    <s v="네이버 쇼핑검색"/>
    <x v="10"/>
    <x v="0"/>
    <x v="0"/>
    <m/>
    <m/>
    <n v="0"/>
    <m/>
    <m/>
    <m/>
  </r>
  <r>
    <x v="408"/>
    <x v="0"/>
    <s v="네이버 GFA"/>
    <x v="5"/>
    <x v="0"/>
    <x v="0"/>
    <m/>
    <m/>
    <n v="18160.90909090909"/>
    <m/>
    <m/>
    <m/>
  </r>
  <r>
    <x v="408"/>
    <x v="0"/>
    <s v="네이버 GFA"/>
    <x v="0"/>
    <x v="0"/>
    <x v="0"/>
    <m/>
    <m/>
    <n v="134402"/>
    <m/>
    <m/>
    <m/>
  </r>
  <r>
    <x v="408"/>
    <x v="0"/>
    <s v="네이버 GFA"/>
    <x v="7"/>
    <x v="0"/>
    <x v="0"/>
    <m/>
    <m/>
    <n v="110842"/>
    <m/>
    <m/>
    <m/>
  </r>
  <r>
    <x v="409"/>
    <x v="2"/>
    <s v="페이스북/인스타그램"/>
    <x v="5"/>
    <x v="0"/>
    <x v="0"/>
    <m/>
    <m/>
    <n v="56130.8"/>
    <m/>
    <m/>
    <m/>
  </r>
  <r>
    <x v="410"/>
    <x v="5"/>
    <s v="페이스북/인스타그램"/>
    <x v="5"/>
    <x v="0"/>
    <x v="0"/>
    <m/>
    <m/>
    <n v="0"/>
    <m/>
    <m/>
    <m/>
  </r>
  <r>
    <x v="411"/>
    <x v="6"/>
    <s v="페이스북/인스타그램"/>
    <x v="5"/>
    <x v="0"/>
    <x v="0"/>
    <m/>
    <m/>
    <n v="0"/>
    <m/>
    <m/>
    <m/>
  </r>
  <r>
    <x v="409"/>
    <x v="2"/>
    <s v="페이스북/인스타그램"/>
    <x v="0"/>
    <x v="0"/>
    <x v="0"/>
    <m/>
    <m/>
    <n v="252253.1"/>
    <m/>
    <m/>
    <m/>
  </r>
  <r>
    <x v="410"/>
    <x v="5"/>
    <s v="페이스북/인스타그램"/>
    <x v="0"/>
    <x v="0"/>
    <x v="0"/>
    <m/>
    <m/>
    <n v="190950.1"/>
    <m/>
    <m/>
    <m/>
  </r>
  <r>
    <x v="411"/>
    <x v="6"/>
    <s v="페이스북/인스타그램"/>
    <x v="0"/>
    <x v="0"/>
    <x v="0"/>
    <m/>
    <m/>
    <n v="342908.5"/>
    <m/>
    <m/>
    <m/>
  </r>
  <r>
    <x v="409"/>
    <x v="2"/>
    <s v="페이스북/인스타그램"/>
    <x v="7"/>
    <x v="0"/>
    <x v="0"/>
    <m/>
    <m/>
    <n v="858453.2000000001"/>
    <m/>
    <m/>
    <m/>
  </r>
  <r>
    <x v="410"/>
    <x v="5"/>
    <s v="페이스북/인스타그램"/>
    <x v="7"/>
    <x v="0"/>
    <x v="0"/>
    <m/>
    <m/>
    <n v="642998.4"/>
    <m/>
    <m/>
    <m/>
  </r>
  <r>
    <x v="411"/>
    <x v="6"/>
    <s v="페이스북/인스타그램"/>
    <x v="7"/>
    <x v="0"/>
    <x v="0"/>
    <m/>
    <m/>
    <n v="842033.5"/>
    <m/>
    <m/>
    <m/>
  </r>
  <r>
    <x v="409"/>
    <x v="2"/>
    <s v="네이버 브랜드검색"/>
    <x v="0"/>
    <x v="0"/>
    <x v="0"/>
    <m/>
    <m/>
    <n v="50000"/>
    <m/>
    <m/>
    <m/>
  </r>
  <r>
    <x v="410"/>
    <x v="5"/>
    <s v="네이버 브랜드검색"/>
    <x v="0"/>
    <x v="0"/>
    <x v="0"/>
    <m/>
    <m/>
    <n v="50000"/>
    <m/>
    <m/>
    <m/>
  </r>
  <r>
    <x v="411"/>
    <x v="6"/>
    <s v="네이버 브랜드검색"/>
    <x v="0"/>
    <x v="0"/>
    <x v="0"/>
    <m/>
    <m/>
    <n v="50000"/>
    <m/>
    <m/>
    <m/>
  </r>
  <r>
    <x v="409"/>
    <x v="2"/>
    <s v="카카오광고"/>
    <x v="0"/>
    <x v="0"/>
    <x v="0"/>
    <m/>
    <m/>
    <n v="2948"/>
    <m/>
    <m/>
    <m/>
  </r>
  <r>
    <x v="410"/>
    <x v="5"/>
    <s v="카카오광고"/>
    <x v="0"/>
    <x v="0"/>
    <x v="0"/>
    <m/>
    <m/>
    <n v="5060"/>
    <m/>
    <m/>
    <m/>
  </r>
  <r>
    <x v="411"/>
    <x v="6"/>
    <s v="카카오광고"/>
    <x v="0"/>
    <x v="0"/>
    <x v="0"/>
    <m/>
    <m/>
    <n v="10494"/>
    <m/>
    <m/>
    <m/>
  </r>
  <r>
    <x v="409"/>
    <x v="2"/>
    <s v="유튜브 디스커버리"/>
    <x v="0"/>
    <x v="0"/>
    <x v="0"/>
    <m/>
    <m/>
    <n v="7661.500000000001"/>
    <m/>
    <m/>
    <m/>
  </r>
  <r>
    <x v="410"/>
    <x v="5"/>
    <s v="유튜브 디스커버리"/>
    <x v="0"/>
    <x v="0"/>
    <x v="0"/>
    <m/>
    <m/>
    <n v="0"/>
    <m/>
    <m/>
    <m/>
  </r>
  <r>
    <x v="411"/>
    <x v="6"/>
    <s v="유튜브 디스커버리"/>
    <x v="0"/>
    <x v="0"/>
    <x v="0"/>
    <m/>
    <m/>
    <n v="1418685.4"/>
    <m/>
    <m/>
    <m/>
  </r>
  <r>
    <x v="409"/>
    <x v="2"/>
    <s v="네이버 쇼핑검색"/>
    <x v="10"/>
    <x v="0"/>
    <x v="0"/>
    <m/>
    <m/>
    <n v="700"/>
    <m/>
    <m/>
    <m/>
  </r>
  <r>
    <x v="410"/>
    <x v="5"/>
    <s v="네이버 쇼핑검색"/>
    <x v="10"/>
    <x v="0"/>
    <x v="0"/>
    <m/>
    <m/>
    <n v="1450"/>
    <m/>
    <m/>
    <m/>
  </r>
  <r>
    <x v="411"/>
    <x v="6"/>
    <s v="네이버 쇼핑검색"/>
    <x v="10"/>
    <x v="0"/>
    <x v="0"/>
    <m/>
    <m/>
    <n v="749.9999999999999"/>
    <m/>
    <m/>
    <m/>
  </r>
  <r>
    <x v="409"/>
    <x v="2"/>
    <s v="네이버 GFA"/>
    <x v="0"/>
    <x v="0"/>
    <x v="0"/>
    <m/>
    <m/>
    <n v="186729"/>
    <m/>
    <m/>
    <m/>
  </r>
  <r>
    <x v="410"/>
    <x v="5"/>
    <s v="네이버 GFA"/>
    <x v="0"/>
    <x v="0"/>
    <x v="0"/>
    <m/>
    <m/>
    <n v="185288"/>
    <m/>
    <m/>
    <m/>
  </r>
  <r>
    <x v="411"/>
    <x v="6"/>
    <s v="네이버 GFA"/>
    <x v="0"/>
    <x v="0"/>
    <x v="0"/>
    <m/>
    <m/>
    <n v="207935"/>
    <m/>
    <m/>
    <m/>
  </r>
  <r>
    <x v="409"/>
    <x v="2"/>
    <s v="네이버 GFA"/>
    <x v="7"/>
    <x v="0"/>
    <x v="0"/>
    <m/>
    <m/>
    <n v="105211"/>
    <m/>
    <m/>
    <m/>
  </r>
  <r>
    <x v="410"/>
    <x v="5"/>
    <s v="네이버 GFA"/>
    <x v="7"/>
    <x v="0"/>
    <x v="0"/>
    <m/>
    <m/>
    <n v="102960"/>
    <m/>
    <m/>
    <m/>
  </r>
  <r>
    <x v="411"/>
    <x v="6"/>
    <s v="네이버 GFA"/>
    <x v="7"/>
    <x v="0"/>
    <x v="0"/>
    <m/>
    <m/>
    <n v="104000"/>
    <m/>
    <m/>
    <m/>
  </r>
  <r>
    <x v="412"/>
    <x v="3"/>
    <s v="페이스북/인스타그램"/>
    <x v="7"/>
    <x v="0"/>
    <x v="0"/>
    <m/>
    <m/>
    <n v="1095342"/>
    <m/>
    <m/>
    <m/>
  </r>
  <r>
    <x v="412"/>
    <x v="3"/>
    <s v="페이스북/인스타그램"/>
    <x v="0"/>
    <x v="0"/>
    <x v="0"/>
    <m/>
    <m/>
    <n v="542992"/>
    <m/>
    <m/>
    <m/>
  </r>
  <r>
    <x v="412"/>
    <x v="3"/>
    <s v="네이버 브랜드검색"/>
    <x v="0"/>
    <x v="0"/>
    <x v="0"/>
    <m/>
    <m/>
    <n v="50000"/>
    <m/>
    <m/>
    <m/>
  </r>
  <r>
    <x v="412"/>
    <x v="3"/>
    <s v="카카오광고"/>
    <x v="0"/>
    <x v="0"/>
    <x v="0"/>
    <m/>
    <m/>
    <n v="9760"/>
    <m/>
    <m/>
    <m/>
  </r>
  <r>
    <x v="412"/>
    <x v="3"/>
    <s v="카카오톡 메시지"/>
    <x v="11"/>
    <x v="0"/>
    <x v="0"/>
    <m/>
    <m/>
    <n v="419654.9999999999"/>
    <m/>
    <m/>
    <m/>
  </r>
  <r>
    <x v="412"/>
    <x v="3"/>
    <s v="유튜브 디스커버리"/>
    <x v="0"/>
    <x v="0"/>
    <x v="0"/>
    <m/>
    <m/>
    <n v="638052"/>
    <m/>
    <m/>
    <m/>
  </r>
  <r>
    <x v="412"/>
    <x v="3"/>
    <s v="네이버 쇼핑검색"/>
    <x v="10"/>
    <x v="0"/>
    <x v="0"/>
    <m/>
    <m/>
    <n v="1600"/>
    <m/>
    <m/>
    <m/>
  </r>
  <r>
    <x v="412"/>
    <x v="3"/>
    <s v="네이버 GFA"/>
    <x v="0"/>
    <x v="0"/>
    <x v="0"/>
    <m/>
    <m/>
    <n v="105332.7272727273"/>
    <m/>
    <m/>
    <m/>
  </r>
  <r>
    <x v="412"/>
    <x v="3"/>
    <s v="네이버 GFA"/>
    <x v="7"/>
    <x v="0"/>
    <x v="0"/>
    <m/>
    <m/>
    <n v="83241.81818181818"/>
    <m/>
    <m/>
    <m/>
  </r>
  <r>
    <x v="413"/>
    <x v="4"/>
    <s v="페이스북/인스타그램"/>
    <x v="7"/>
    <x v="0"/>
    <x v="0"/>
    <m/>
    <m/>
    <n v="1517096"/>
    <m/>
    <m/>
    <m/>
  </r>
  <r>
    <x v="413"/>
    <x v="4"/>
    <s v="페이스북/인스타그램"/>
    <x v="0"/>
    <x v="0"/>
    <x v="0"/>
    <m/>
    <m/>
    <n v="709070"/>
    <m/>
    <m/>
    <m/>
  </r>
  <r>
    <x v="413"/>
    <x v="4"/>
    <s v="네이버 브랜드검색"/>
    <x v="0"/>
    <x v="0"/>
    <x v="0"/>
    <m/>
    <m/>
    <n v="50000"/>
    <m/>
    <m/>
    <m/>
  </r>
  <r>
    <x v="413"/>
    <x v="4"/>
    <s v="카카오광고"/>
    <x v="7"/>
    <x v="0"/>
    <x v="0"/>
    <m/>
    <m/>
    <n v="6109.999999999999"/>
    <m/>
    <m/>
    <m/>
  </r>
  <r>
    <x v="413"/>
    <x v="4"/>
    <s v="카카오광고"/>
    <x v="0"/>
    <x v="0"/>
    <x v="0"/>
    <m/>
    <m/>
    <n v="7069.999999999999"/>
    <m/>
    <m/>
    <m/>
  </r>
  <r>
    <x v="413"/>
    <x v="4"/>
    <s v="카카오톡 메시지"/>
    <x v="11"/>
    <x v="0"/>
    <x v="0"/>
    <m/>
    <m/>
    <n v="1875"/>
    <m/>
    <m/>
    <m/>
  </r>
  <r>
    <x v="413"/>
    <x v="4"/>
    <s v="유튜브 디스커버리"/>
    <x v="0"/>
    <x v="0"/>
    <x v="0"/>
    <m/>
    <m/>
    <n v="402456"/>
    <m/>
    <m/>
    <m/>
  </r>
  <r>
    <x v="413"/>
    <x v="4"/>
    <s v="네이버 쇼핑검색"/>
    <x v="10"/>
    <x v="0"/>
    <x v="0"/>
    <m/>
    <m/>
    <n v="2020"/>
    <m/>
    <m/>
    <m/>
  </r>
  <r>
    <x v="413"/>
    <x v="4"/>
    <s v="네이버 GFA"/>
    <x v="0"/>
    <x v="0"/>
    <x v="0"/>
    <m/>
    <m/>
    <n v="593328.1818181818"/>
    <m/>
    <m/>
    <m/>
  </r>
  <r>
    <x v="413"/>
    <x v="4"/>
    <s v="네이버 GFA"/>
    <x v="7"/>
    <x v="0"/>
    <x v="0"/>
    <m/>
    <m/>
    <n v="402930.9090909091"/>
    <m/>
    <m/>
    <m/>
  </r>
  <r>
    <x v="414"/>
    <x v="1"/>
    <s v="페이스북/인스타그램"/>
    <x v="7"/>
    <x v="0"/>
    <x v="0"/>
    <m/>
    <m/>
    <n v="1950185"/>
    <m/>
    <m/>
    <m/>
  </r>
  <r>
    <x v="414"/>
    <x v="1"/>
    <s v="페이스북/인스타그램"/>
    <x v="0"/>
    <x v="0"/>
    <x v="0"/>
    <m/>
    <m/>
    <n v="1130434"/>
    <m/>
    <m/>
    <m/>
  </r>
  <r>
    <x v="414"/>
    <x v="1"/>
    <s v="네이버 브랜드검색"/>
    <x v="0"/>
    <x v="0"/>
    <x v="0"/>
    <m/>
    <m/>
    <n v="50000"/>
    <m/>
    <m/>
    <m/>
  </r>
  <r>
    <x v="414"/>
    <x v="1"/>
    <s v="카카오광고"/>
    <x v="7"/>
    <x v="0"/>
    <x v="0"/>
    <m/>
    <m/>
    <n v="63969.99999999999"/>
    <m/>
    <m/>
    <m/>
  </r>
  <r>
    <x v="414"/>
    <x v="1"/>
    <s v="카카오광고"/>
    <x v="0"/>
    <x v="0"/>
    <x v="0"/>
    <m/>
    <m/>
    <n v="3510"/>
    <m/>
    <m/>
    <m/>
  </r>
  <r>
    <x v="414"/>
    <x v="1"/>
    <s v="유튜브 디스커버리"/>
    <x v="0"/>
    <x v="0"/>
    <x v="0"/>
    <m/>
    <m/>
    <n v="1227326"/>
    <m/>
    <m/>
    <m/>
  </r>
  <r>
    <x v="414"/>
    <x v="1"/>
    <s v="네이버 쇼핑검색"/>
    <x v="10"/>
    <x v="0"/>
    <x v="0"/>
    <m/>
    <m/>
    <n v="1360"/>
    <m/>
    <m/>
    <m/>
  </r>
  <r>
    <x v="414"/>
    <x v="1"/>
    <s v="네이버 GFA"/>
    <x v="0"/>
    <x v="0"/>
    <x v="0"/>
    <m/>
    <m/>
    <n v="1529730.909090909"/>
    <m/>
    <m/>
    <m/>
  </r>
  <r>
    <x v="414"/>
    <x v="1"/>
    <s v="네이버 GFA"/>
    <x v="7"/>
    <x v="0"/>
    <x v="0"/>
    <m/>
    <m/>
    <n v="3406176.363636363"/>
    <m/>
    <m/>
    <m/>
  </r>
  <r>
    <x v="415"/>
    <x v="0"/>
    <s v="페이스북/인스타그램"/>
    <x v="7"/>
    <x v="0"/>
    <x v="0"/>
    <m/>
    <m/>
    <n v="1887111"/>
    <m/>
    <m/>
    <m/>
  </r>
  <r>
    <x v="415"/>
    <x v="0"/>
    <s v="페이스북/인스타그램"/>
    <x v="0"/>
    <x v="0"/>
    <x v="0"/>
    <m/>
    <m/>
    <n v="826067"/>
    <m/>
    <m/>
    <m/>
  </r>
  <r>
    <x v="415"/>
    <x v="0"/>
    <s v="네이버 브랜드검색"/>
    <x v="0"/>
    <x v="0"/>
    <x v="0"/>
    <m/>
    <m/>
    <n v="50000"/>
    <m/>
    <m/>
    <m/>
  </r>
  <r>
    <x v="415"/>
    <x v="0"/>
    <s v="카카오광고"/>
    <x v="7"/>
    <x v="0"/>
    <x v="0"/>
    <m/>
    <m/>
    <n v="83670"/>
    <m/>
    <m/>
    <m/>
  </r>
  <r>
    <x v="415"/>
    <x v="0"/>
    <s v="카카오광고"/>
    <x v="0"/>
    <x v="0"/>
    <x v="0"/>
    <m/>
    <m/>
    <n v="6869.999999999999"/>
    <m/>
    <m/>
    <m/>
  </r>
  <r>
    <x v="415"/>
    <x v="0"/>
    <s v="유튜브 디스커버리"/>
    <x v="0"/>
    <x v="0"/>
    <x v="0"/>
    <m/>
    <m/>
    <n v="943814"/>
    <m/>
    <m/>
    <m/>
  </r>
  <r>
    <x v="415"/>
    <x v="0"/>
    <s v="네이버 쇼핑검색"/>
    <x v="10"/>
    <x v="0"/>
    <x v="0"/>
    <m/>
    <m/>
    <n v="3150"/>
    <m/>
    <m/>
    <m/>
  </r>
  <r>
    <x v="415"/>
    <x v="0"/>
    <s v="네이버 GFA"/>
    <x v="0"/>
    <x v="0"/>
    <x v="0"/>
    <m/>
    <m/>
    <n v="3541251.818181817"/>
    <m/>
    <m/>
    <m/>
  </r>
  <r>
    <x v="415"/>
    <x v="0"/>
    <s v="네이버 GFA"/>
    <x v="7"/>
    <x v="0"/>
    <x v="0"/>
    <m/>
    <m/>
    <n v="2317206.363636363"/>
    <m/>
    <m/>
    <m/>
  </r>
  <r>
    <x v="416"/>
    <x v="2"/>
    <s v="페이스북/인스타그램"/>
    <x v="7"/>
    <x v="0"/>
    <x v="0"/>
    <m/>
    <m/>
    <n v="1188283"/>
    <m/>
    <m/>
    <m/>
  </r>
  <r>
    <x v="417"/>
    <x v="5"/>
    <s v="페이스북/인스타그램"/>
    <x v="7"/>
    <x v="0"/>
    <x v="0"/>
    <m/>
    <m/>
    <n v="681412"/>
    <m/>
    <m/>
    <m/>
  </r>
  <r>
    <x v="418"/>
    <x v="6"/>
    <s v="페이스북/인스타그램"/>
    <x v="7"/>
    <x v="0"/>
    <x v="0"/>
    <m/>
    <m/>
    <n v="802161"/>
    <m/>
    <m/>
    <m/>
  </r>
  <r>
    <x v="416"/>
    <x v="2"/>
    <s v="페이스북/인스타그램"/>
    <x v="0"/>
    <x v="0"/>
    <x v="0"/>
    <m/>
    <m/>
    <n v="698256"/>
    <m/>
    <m/>
    <m/>
  </r>
  <r>
    <x v="417"/>
    <x v="5"/>
    <s v="페이스북/인스타그램"/>
    <x v="0"/>
    <x v="0"/>
    <x v="0"/>
    <m/>
    <m/>
    <n v="480099"/>
    <m/>
    <m/>
    <m/>
  </r>
  <r>
    <x v="418"/>
    <x v="6"/>
    <s v="페이스북/인스타그램"/>
    <x v="0"/>
    <x v="0"/>
    <x v="0"/>
    <m/>
    <m/>
    <n v="633026"/>
    <m/>
    <m/>
    <m/>
  </r>
  <r>
    <x v="416"/>
    <x v="2"/>
    <s v="네이버 브랜드검색"/>
    <x v="0"/>
    <x v="0"/>
    <x v="0"/>
    <m/>
    <m/>
    <n v="50000"/>
    <m/>
    <m/>
    <m/>
  </r>
  <r>
    <x v="417"/>
    <x v="5"/>
    <s v="네이버 브랜드검색"/>
    <x v="0"/>
    <x v="0"/>
    <x v="0"/>
    <m/>
    <m/>
    <n v="50000"/>
    <m/>
    <m/>
    <m/>
  </r>
  <r>
    <x v="418"/>
    <x v="6"/>
    <s v="네이버 브랜드검색"/>
    <x v="0"/>
    <x v="0"/>
    <x v="0"/>
    <m/>
    <m/>
    <n v="50000"/>
    <m/>
    <m/>
    <m/>
  </r>
  <r>
    <x v="416"/>
    <x v="2"/>
    <s v="카카오광고"/>
    <x v="7"/>
    <x v="0"/>
    <x v="0"/>
    <m/>
    <m/>
    <n v="468040"/>
    <m/>
    <m/>
    <m/>
  </r>
  <r>
    <x v="417"/>
    <x v="5"/>
    <s v="카카오광고"/>
    <x v="7"/>
    <x v="0"/>
    <x v="0"/>
    <m/>
    <m/>
    <n v="488350"/>
    <m/>
    <m/>
    <m/>
  </r>
  <r>
    <x v="418"/>
    <x v="6"/>
    <s v="카카오광고"/>
    <x v="7"/>
    <x v="0"/>
    <x v="0"/>
    <m/>
    <m/>
    <n v="448770"/>
    <m/>
    <m/>
    <m/>
  </r>
  <r>
    <x v="416"/>
    <x v="2"/>
    <s v="카카오광고"/>
    <x v="0"/>
    <x v="0"/>
    <x v="0"/>
    <m/>
    <m/>
    <n v="7629.999999999999"/>
    <m/>
    <m/>
    <m/>
  </r>
  <r>
    <x v="417"/>
    <x v="5"/>
    <s v="카카오광고"/>
    <x v="0"/>
    <x v="0"/>
    <x v="0"/>
    <m/>
    <m/>
    <n v="16150"/>
    <m/>
    <m/>
    <m/>
  </r>
  <r>
    <x v="418"/>
    <x v="6"/>
    <s v="카카오광고"/>
    <x v="0"/>
    <x v="0"/>
    <x v="0"/>
    <m/>
    <m/>
    <n v="20180"/>
    <m/>
    <m/>
    <m/>
  </r>
  <r>
    <x v="416"/>
    <x v="2"/>
    <s v="유튜브 디스커버리"/>
    <x v="0"/>
    <x v="0"/>
    <x v="0"/>
    <m/>
    <m/>
    <n v="856621"/>
    <m/>
    <m/>
    <m/>
  </r>
  <r>
    <x v="417"/>
    <x v="5"/>
    <s v="유튜브 디스커버리"/>
    <x v="0"/>
    <x v="0"/>
    <x v="0"/>
    <m/>
    <m/>
    <n v="47433"/>
    <m/>
    <m/>
    <m/>
  </r>
  <r>
    <x v="418"/>
    <x v="6"/>
    <s v="유튜브 디스커버리"/>
    <x v="0"/>
    <x v="0"/>
    <x v="0"/>
    <m/>
    <m/>
    <n v="1268865"/>
    <m/>
    <m/>
    <m/>
  </r>
  <r>
    <x v="416"/>
    <x v="2"/>
    <s v="네이버 쇼핑검색"/>
    <x v="10"/>
    <x v="0"/>
    <x v="0"/>
    <m/>
    <m/>
    <n v="4440"/>
    <m/>
    <m/>
    <m/>
  </r>
  <r>
    <x v="417"/>
    <x v="5"/>
    <s v="네이버 쇼핑검색"/>
    <x v="10"/>
    <x v="0"/>
    <x v="0"/>
    <m/>
    <m/>
    <n v="3450"/>
    <m/>
    <m/>
    <m/>
  </r>
  <r>
    <x v="418"/>
    <x v="6"/>
    <s v="네이버 쇼핑검색"/>
    <x v="10"/>
    <x v="0"/>
    <x v="0"/>
    <m/>
    <m/>
    <n v="5659.999999999999"/>
    <m/>
    <m/>
    <m/>
  </r>
  <r>
    <x v="416"/>
    <x v="2"/>
    <s v="네이버 GFA"/>
    <x v="0"/>
    <x v="0"/>
    <x v="0"/>
    <m/>
    <m/>
    <n v="1603258.181818182"/>
    <m/>
    <m/>
    <m/>
  </r>
  <r>
    <x v="417"/>
    <x v="5"/>
    <s v="네이버 GFA"/>
    <x v="0"/>
    <x v="0"/>
    <x v="0"/>
    <m/>
    <m/>
    <n v="608941.8181818181"/>
    <m/>
    <m/>
    <m/>
  </r>
  <r>
    <x v="418"/>
    <x v="6"/>
    <s v="네이버 GFA"/>
    <x v="0"/>
    <x v="0"/>
    <x v="0"/>
    <m/>
    <m/>
    <n v="2589041.818181818"/>
    <m/>
    <m/>
    <m/>
  </r>
  <r>
    <x v="416"/>
    <x v="2"/>
    <s v="네이버 GFA"/>
    <x v="7"/>
    <x v="0"/>
    <x v="0"/>
    <m/>
    <m/>
    <n v="2110130.909090909"/>
    <m/>
    <m/>
    <m/>
  </r>
  <r>
    <x v="417"/>
    <x v="5"/>
    <s v="네이버 GFA"/>
    <x v="7"/>
    <x v="0"/>
    <x v="0"/>
    <m/>
    <m/>
    <n v="806149.0909090908"/>
    <m/>
    <m/>
    <m/>
  </r>
  <r>
    <x v="418"/>
    <x v="6"/>
    <s v="네이버 GFA"/>
    <x v="7"/>
    <x v="0"/>
    <x v="0"/>
    <m/>
    <m/>
    <n v="3048233.636363636"/>
    <m/>
    <m/>
    <m/>
  </r>
  <r>
    <x v="419"/>
    <x v="3"/>
    <s v="페이스북/인스타그램"/>
    <x v="7"/>
    <x v="0"/>
    <x v="0"/>
    <m/>
    <m/>
    <n v="928434"/>
    <m/>
    <m/>
    <m/>
  </r>
  <r>
    <x v="419"/>
    <x v="3"/>
    <s v="페이스북/인스타그램"/>
    <x v="0"/>
    <x v="0"/>
    <x v="0"/>
    <m/>
    <m/>
    <n v="858361"/>
    <m/>
    <m/>
    <m/>
  </r>
  <r>
    <x v="419"/>
    <x v="3"/>
    <s v="네이버 브랜드검색"/>
    <x v="0"/>
    <x v="0"/>
    <x v="0"/>
    <m/>
    <m/>
    <n v="50000"/>
    <m/>
    <m/>
    <m/>
  </r>
  <r>
    <x v="418"/>
    <x v="6"/>
    <s v="카카오광고"/>
    <x v="7"/>
    <x v="0"/>
    <x v="0"/>
    <m/>
    <m/>
    <n v="520729.9999999999"/>
    <m/>
    <m/>
    <m/>
  </r>
  <r>
    <x v="419"/>
    <x v="3"/>
    <s v="카카오광고"/>
    <x v="0"/>
    <x v="0"/>
    <x v="0"/>
    <m/>
    <m/>
    <n v="18520"/>
    <m/>
    <m/>
    <m/>
  </r>
  <r>
    <x v="419"/>
    <x v="3"/>
    <s v="유튜브 디스커버리"/>
    <x v="0"/>
    <x v="0"/>
    <x v="0"/>
    <m/>
    <m/>
    <n v="1209324"/>
    <m/>
    <m/>
    <m/>
  </r>
  <r>
    <x v="419"/>
    <x v="3"/>
    <s v="네이버 쇼핑검색"/>
    <x v="10"/>
    <x v="0"/>
    <x v="0"/>
    <m/>
    <m/>
    <n v="6919.999999999999"/>
    <m/>
    <m/>
    <m/>
  </r>
  <r>
    <x v="419"/>
    <x v="3"/>
    <s v="네이버 GFA"/>
    <x v="0"/>
    <x v="0"/>
    <x v="0"/>
    <m/>
    <m/>
    <n v="1295640"/>
    <m/>
    <m/>
    <m/>
  </r>
  <r>
    <x v="419"/>
    <x v="3"/>
    <s v="네이버 GFA"/>
    <x v="7"/>
    <x v="0"/>
    <x v="0"/>
    <m/>
    <m/>
    <n v="4074146.363636363"/>
    <m/>
    <m/>
    <m/>
  </r>
  <r>
    <x v="420"/>
    <x v="4"/>
    <s v="페이스북/인스타그램"/>
    <x v="7"/>
    <x v="0"/>
    <x v="0"/>
    <m/>
    <m/>
    <n v="315456"/>
    <m/>
    <m/>
    <m/>
  </r>
  <r>
    <x v="420"/>
    <x v="4"/>
    <s v="페이스북/인스타그램"/>
    <x v="0"/>
    <x v="0"/>
    <x v="0"/>
    <m/>
    <m/>
    <n v="723891"/>
    <m/>
    <m/>
    <m/>
  </r>
  <r>
    <x v="420"/>
    <x v="4"/>
    <s v="네이버 브랜드검색"/>
    <x v="0"/>
    <x v="0"/>
    <x v="0"/>
    <m/>
    <m/>
    <n v="50000"/>
    <m/>
    <m/>
    <m/>
  </r>
  <r>
    <x v="420"/>
    <x v="4"/>
    <s v="카카오광고"/>
    <x v="7"/>
    <x v="0"/>
    <x v="0"/>
    <m/>
    <m/>
    <n v="402169.9999999999"/>
    <m/>
    <m/>
    <m/>
  </r>
  <r>
    <x v="420"/>
    <x v="4"/>
    <s v="카카오광고"/>
    <x v="0"/>
    <x v="0"/>
    <x v="0"/>
    <m/>
    <m/>
    <n v="16810"/>
    <m/>
    <m/>
    <m/>
  </r>
  <r>
    <x v="420"/>
    <x v="4"/>
    <s v="유튜브 디스커버리"/>
    <x v="0"/>
    <x v="0"/>
    <x v="0"/>
    <m/>
    <m/>
    <n v="1736247"/>
    <m/>
    <m/>
    <m/>
  </r>
  <r>
    <x v="420"/>
    <x v="4"/>
    <s v="네이버 쇼핑검색"/>
    <x v="10"/>
    <x v="0"/>
    <x v="0"/>
    <m/>
    <m/>
    <n v="8680"/>
    <m/>
    <m/>
    <m/>
  </r>
  <r>
    <x v="420"/>
    <x v="4"/>
    <s v="네이버 GFA"/>
    <x v="0"/>
    <x v="0"/>
    <x v="0"/>
    <m/>
    <m/>
    <n v="332516.3636363636"/>
    <m/>
    <m/>
    <m/>
  </r>
  <r>
    <x v="420"/>
    <x v="4"/>
    <s v="네이버 GFA"/>
    <x v="7"/>
    <x v="0"/>
    <x v="0"/>
    <m/>
    <m/>
    <n v="2306842.727272727"/>
    <m/>
    <m/>
    <m/>
  </r>
  <r>
    <x v="421"/>
    <x v="1"/>
    <s v="페이스북/인스타그램"/>
    <x v="7"/>
    <x v="0"/>
    <x v="0"/>
    <m/>
    <m/>
    <n v="857103"/>
    <m/>
    <m/>
    <m/>
  </r>
  <r>
    <x v="421"/>
    <x v="1"/>
    <s v="페이스북/인스타그램"/>
    <x v="0"/>
    <x v="0"/>
    <x v="0"/>
    <m/>
    <m/>
    <n v="583205"/>
    <m/>
    <m/>
    <m/>
  </r>
  <r>
    <x v="421"/>
    <x v="1"/>
    <s v="네이버 브랜드검색"/>
    <x v="0"/>
    <x v="0"/>
    <x v="0"/>
    <m/>
    <m/>
    <n v="50000"/>
    <m/>
    <m/>
    <m/>
  </r>
  <r>
    <x v="421"/>
    <x v="1"/>
    <s v="카카오광고"/>
    <x v="7"/>
    <x v="0"/>
    <x v="0"/>
    <m/>
    <m/>
    <n v="280560"/>
    <m/>
    <m/>
    <m/>
  </r>
  <r>
    <x v="421"/>
    <x v="1"/>
    <s v="카카오광고"/>
    <x v="0"/>
    <x v="0"/>
    <x v="0"/>
    <m/>
    <m/>
    <n v="18580"/>
    <m/>
    <m/>
    <m/>
  </r>
  <r>
    <x v="421"/>
    <x v="1"/>
    <s v="유튜브 디스커버리"/>
    <x v="0"/>
    <x v="0"/>
    <x v="0"/>
    <m/>
    <m/>
    <n v="759646"/>
    <m/>
    <m/>
    <m/>
  </r>
  <r>
    <x v="421"/>
    <x v="1"/>
    <s v="네이버 쇼핑검색"/>
    <x v="10"/>
    <x v="0"/>
    <x v="0"/>
    <m/>
    <m/>
    <n v="18650"/>
    <m/>
    <m/>
    <m/>
  </r>
  <r>
    <x v="421"/>
    <x v="1"/>
    <s v="네이버 GFA"/>
    <x v="0"/>
    <x v="0"/>
    <x v="0"/>
    <m/>
    <m/>
    <n v="861334.5454545454"/>
    <m/>
    <m/>
    <m/>
  </r>
  <r>
    <x v="421"/>
    <x v="1"/>
    <s v="네이버 GFA"/>
    <x v="7"/>
    <x v="0"/>
    <x v="0"/>
    <m/>
    <m/>
    <n v="1368027.272727273"/>
    <m/>
    <m/>
    <m/>
  </r>
  <r>
    <x v="422"/>
    <x v="0"/>
    <s v="페이스북/인스타그램"/>
    <x v="7"/>
    <x v="0"/>
    <x v="0"/>
    <m/>
    <m/>
    <n v="964901"/>
    <m/>
    <m/>
    <m/>
  </r>
  <r>
    <x v="422"/>
    <x v="0"/>
    <s v="페이스북/인스타그램"/>
    <x v="0"/>
    <x v="0"/>
    <x v="0"/>
    <m/>
    <m/>
    <n v="534450"/>
    <m/>
    <m/>
    <m/>
  </r>
  <r>
    <x v="422"/>
    <x v="0"/>
    <s v="네이버 브랜드검색"/>
    <x v="0"/>
    <x v="0"/>
    <x v="0"/>
    <m/>
    <m/>
    <n v="50000"/>
    <m/>
    <m/>
    <m/>
  </r>
  <r>
    <x v="422"/>
    <x v="0"/>
    <s v="카카오광고"/>
    <x v="0"/>
    <x v="0"/>
    <x v="0"/>
    <m/>
    <m/>
    <n v="14150"/>
    <m/>
    <m/>
    <m/>
  </r>
  <r>
    <x v="422"/>
    <x v="0"/>
    <s v="유튜브 디스커버리"/>
    <x v="0"/>
    <x v="0"/>
    <x v="0"/>
    <m/>
    <m/>
    <n v="763963"/>
    <m/>
    <m/>
    <m/>
  </r>
  <r>
    <x v="422"/>
    <x v="0"/>
    <s v="네이버 쇼핑검색"/>
    <x v="10"/>
    <x v="0"/>
    <x v="0"/>
    <m/>
    <m/>
    <n v="27870"/>
    <m/>
    <m/>
    <m/>
  </r>
  <r>
    <x v="422"/>
    <x v="0"/>
    <s v="네이버 GFA"/>
    <x v="0"/>
    <x v="0"/>
    <x v="0"/>
    <m/>
    <m/>
    <n v="419798.1818181818"/>
    <m/>
    <m/>
    <m/>
  </r>
  <r>
    <x v="422"/>
    <x v="0"/>
    <s v="네이버 GFA"/>
    <x v="7"/>
    <x v="0"/>
    <x v="0"/>
    <m/>
    <m/>
    <n v="877144.5454545454"/>
    <m/>
    <m/>
    <m/>
  </r>
  <r>
    <x v="423"/>
    <x v="2"/>
    <s v="페이스북/인스타그램"/>
    <x v="0"/>
    <x v="0"/>
    <x v="0"/>
    <m/>
    <m/>
    <n v="431446"/>
    <m/>
    <m/>
    <m/>
  </r>
  <r>
    <x v="424"/>
    <x v="5"/>
    <s v="페이스북/인스타그램"/>
    <x v="0"/>
    <x v="0"/>
    <x v="0"/>
    <m/>
    <m/>
    <n v="286457"/>
    <m/>
    <m/>
    <m/>
  </r>
  <r>
    <x v="425"/>
    <x v="6"/>
    <s v="페이스북/인스타그램"/>
    <x v="0"/>
    <x v="0"/>
    <x v="0"/>
    <m/>
    <m/>
    <n v="333834"/>
    <m/>
    <m/>
    <m/>
  </r>
  <r>
    <x v="423"/>
    <x v="2"/>
    <s v="페이스북/인스타그램"/>
    <x v="7"/>
    <x v="0"/>
    <x v="0"/>
    <m/>
    <m/>
    <n v="987151"/>
    <m/>
    <m/>
    <m/>
  </r>
  <r>
    <x v="424"/>
    <x v="5"/>
    <s v="페이스북/인스타그램"/>
    <x v="7"/>
    <x v="0"/>
    <x v="0"/>
    <m/>
    <m/>
    <n v="722230"/>
    <m/>
    <m/>
    <m/>
  </r>
  <r>
    <x v="425"/>
    <x v="6"/>
    <s v="페이스북/인스타그램"/>
    <x v="7"/>
    <x v="0"/>
    <x v="0"/>
    <m/>
    <m/>
    <n v="664134"/>
    <m/>
    <m/>
    <m/>
  </r>
  <r>
    <x v="423"/>
    <x v="2"/>
    <s v="네이버 브랜드검색"/>
    <x v="0"/>
    <x v="0"/>
    <x v="0"/>
    <m/>
    <m/>
    <n v="50000"/>
    <m/>
    <m/>
    <m/>
  </r>
  <r>
    <x v="424"/>
    <x v="5"/>
    <s v="네이버 브랜드검색"/>
    <x v="0"/>
    <x v="0"/>
    <x v="0"/>
    <m/>
    <m/>
    <n v="50000"/>
    <m/>
    <m/>
    <m/>
  </r>
  <r>
    <x v="425"/>
    <x v="6"/>
    <s v="네이버 브랜드검색"/>
    <x v="0"/>
    <x v="0"/>
    <x v="0"/>
    <m/>
    <m/>
    <n v="50000"/>
    <m/>
    <m/>
    <m/>
  </r>
  <r>
    <x v="423"/>
    <x v="2"/>
    <s v="카카오광고"/>
    <x v="0"/>
    <x v="0"/>
    <x v="0"/>
    <m/>
    <m/>
    <n v="15060"/>
    <m/>
    <m/>
    <m/>
  </r>
  <r>
    <x v="424"/>
    <x v="5"/>
    <s v="카카오광고"/>
    <x v="0"/>
    <x v="0"/>
    <x v="0"/>
    <m/>
    <m/>
    <n v="19710"/>
    <m/>
    <m/>
    <m/>
  </r>
  <r>
    <x v="425"/>
    <x v="6"/>
    <s v="카카오광고"/>
    <x v="0"/>
    <x v="0"/>
    <x v="0"/>
    <m/>
    <m/>
    <n v="18560"/>
    <m/>
    <m/>
    <m/>
  </r>
  <r>
    <x v="423"/>
    <x v="2"/>
    <s v="유튜브 디스커버리"/>
    <x v="0"/>
    <x v="0"/>
    <x v="0"/>
    <m/>
    <m/>
    <n v="399039"/>
    <m/>
    <m/>
    <m/>
  </r>
  <r>
    <x v="424"/>
    <x v="5"/>
    <s v="유튜브 디스커버리"/>
    <x v="0"/>
    <x v="0"/>
    <x v="0"/>
    <m/>
    <m/>
    <n v="8726"/>
    <m/>
    <m/>
    <m/>
  </r>
  <r>
    <x v="425"/>
    <x v="6"/>
    <s v="유튜브 디스커버리"/>
    <x v="0"/>
    <x v="0"/>
    <x v="0"/>
    <m/>
    <m/>
    <n v="1581294"/>
    <m/>
    <m/>
    <m/>
  </r>
  <r>
    <x v="423"/>
    <x v="2"/>
    <s v="네이버 쇼핑검색"/>
    <x v="10"/>
    <x v="0"/>
    <x v="0"/>
    <m/>
    <m/>
    <n v="15940"/>
    <m/>
    <m/>
    <m/>
  </r>
  <r>
    <x v="424"/>
    <x v="5"/>
    <s v="네이버 쇼핑검색"/>
    <x v="10"/>
    <x v="0"/>
    <x v="0"/>
    <m/>
    <m/>
    <n v="14410"/>
    <m/>
    <m/>
    <m/>
  </r>
  <r>
    <x v="425"/>
    <x v="6"/>
    <s v="네이버 쇼핑검색"/>
    <x v="10"/>
    <x v="0"/>
    <x v="0"/>
    <m/>
    <m/>
    <n v="64169.99999999999"/>
    <m/>
    <m/>
    <m/>
  </r>
  <r>
    <x v="423"/>
    <x v="2"/>
    <s v="네이버 GFA"/>
    <x v="0"/>
    <x v="0"/>
    <x v="0"/>
    <m/>
    <m/>
    <n v="298774.5454545454"/>
    <m/>
    <m/>
    <m/>
  </r>
  <r>
    <x v="424"/>
    <x v="5"/>
    <s v="네이버 GFA"/>
    <x v="0"/>
    <x v="0"/>
    <x v="0"/>
    <m/>
    <m/>
    <n v="262276.3636363636"/>
    <m/>
    <m/>
    <m/>
  </r>
  <r>
    <x v="425"/>
    <x v="6"/>
    <s v="네이버 GFA"/>
    <x v="0"/>
    <x v="0"/>
    <x v="0"/>
    <m/>
    <m/>
    <n v="176421.8181818182"/>
    <m/>
    <m/>
    <m/>
  </r>
  <r>
    <x v="423"/>
    <x v="2"/>
    <s v="네이버 GFA"/>
    <x v="7"/>
    <x v="0"/>
    <x v="0"/>
    <m/>
    <m/>
    <n v="820149.9999999999"/>
    <m/>
    <m/>
    <m/>
  </r>
  <r>
    <x v="424"/>
    <x v="5"/>
    <s v="네이버 GFA"/>
    <x v="7"/>
    <x v="0"/>
    <x v="0"/>
    <m/>
    <m/>
    <n v="554280"/>
    <m/>
    <m/>
    <m/>
  </r>
  <r>
    <x v="425"/>
    <x v="6"/>
    <s v="네이버 GFA"/>
    <x v="7"/>
    <x v="0"/>
    <x v="0"/>
    <m/>
    <m/>
    <n v="837673.6363636364"/>
    <m/>
    <m/>
    <m/>
  </r>
  <r>
    <x v="426"/>
    <x v="3"/>
    <s v="페이스북/인스타그램"/>
    <x v="7"/>
    <x v="0"/>
    <x v="0"/>
    <m/>
    <m/>
    <n v="853330"/>
    <m/>
    <m/>
    <m/>
  </r>
  <r>
    <x v="426"/>
    <x v="3"/>
    <s v="페이스북/인스타그램"/>
    <x v="0"/>
    <x v="0"/>
    <x v="0"/>
    <m/>
    <m/>
    <n v="350797"/>
    <m/>
    <m/>
    <m/>
  </r>
  <r>
    <x v="426"/>
    <x v="3"/>
    <s v="페이스북/인스타그램"/>
    <x v="12"/>
    <x v="0"/>
    <x v="0"/>
    <m/>
    <m/>
    <n v="47564"/>
    <m/>
    <m/>
    <m/>
  </r>
  <r>
    <x v="426"/>
    <x v="3"/>
    <s v="네이버 브랜드검색"/>
    <x v="0"/>
    <x v="0"/>
    <x v="0"/>
    <m/>
    <m/>
    <n v="50000"/>
    <m/>
    <m/>
    <m/>
  </r>
  <r>
    <x v="426"/>
    <x v="3"/>
    <s v="카카오광고"/>
    <x v="0"/>
    <x v="0"/>
    <x v="0"/>
    <m/>
    <m/>
    <n v="19850"/>
    <m/>
    <m/>
    <m/>
  </r>
  <r>
    <x v="426"/>
    <x v="3"/>
    <s v="유튜브 디스커버리"/>
    <x v="0"/>
    <x v="0"/>
    <x v="0"/>
    <m/>
    <m/>
    <n v="1094393"/>
    <m/>
    <m/>
    <m/>
  </r>
  <r>
    <x v="426"/>
    <x v="3"/>
    <s v="네이버 쇼핑검색"/>
    <x v="10"/>
    <x v="0"/>
    <x v="0"/>
    <m/>
    <m/>
    <n v="76130"/>
    <m/>
    <m/>
    <m/>
  </r>
  <r>
    <x v="426"/>
    <x v="3"/>
    <s v="네이버 GFA"/>
    <x v="0"/>
    <x v="0"/>
    <x v="0"/>
    <m/>
    <m/>
    <n v="498056.3636363636"/>
    <m/>
    <m/>
    <m/>
  </r>
  <r>
    <x v="426"/>
    <x v="3"/>
    <s v="네이버 GFA"/>
    <x v="7"/>
    <x v="0"/>
    <x v="0"/>
    <m/>
    <m/>
    <n v="1537047.272727273"/>
    <m/>
    <m/>
    <m/>
  </r>
  <r>
    <x v="427"/>
    <x v="4"/>
    <s v="페이스북/인스타그램"/>
    <x v="7"/>
    <x v="0"/>
    <x v="0"/>
    <m/>
    <m/>
    <n v="943112"/>
    <m/>
    <m/>
    <m/>
  </r>
  <r>
    <x v="427"/>
    <x v="4"/>
    <s v="페이스북/인스타그램"/>
    <x v="0"/>
    <x v="0"/>
    <x v="0"/>
    <m/>
    <m/>
    <n v="440995"/>
    <m/>
    <m/>
    <m/>
  </r>
  <r>
    <x v="427"/>
    <x v="4"/>
    <s v="페이스북/인스타그램"/>
    <x v="12"/>
    <x v="0"/>
    <x v="0"/>
    <m/>
    <m/>
    <n v="127726"/>
    <m/>
    <m/>
    <m/>
  </r>
  <r>
    <x v="427"/>
    <x v="4"/>
    <s v="네이버 브랜드검색"/>
    <x v="0"/>
    <x v="0"/>
    <x v="0"/>
    <m/>
    <m/>
    <n v="50000"/>
    <m/>
    <m/>
    <m/>
  </r>
  <r>
    <x v="427"/>
    <x v="4"/>
    <s v="카카오광고"/>
    <x v="0"/>
    <x v="0"/>
    <x v="0"/>
    <m/>
    <m/>
    <n v="19410"/>
    <m/>
    <m/>
    <m/>
  </r>
  <r>
    <x v="427"/>
    <x v="4"/>
    <s v="유튜브 디스커버리"/>
    <x v="0"/>
    <x v="0"/>
    <x v="0"/>
    <m/>
    <m/>
    <n v="1029733"/>
    <m/>
    <m/>
    <m/>
  </r>
  <r>
    <x v="427"/>
    <x v="4"/>
    <s v="네이버 쇼핑검색"/>
    <x v="10"/>
    <x v="0"/>
    <x v="0"/>
    <m/>
    <m/>
    <n v="47439.99999999999"/>
    <m/>
    <m/>
    <m/>
  </r>
  <r>
    <x v="427"/>
    <x v="4"/>
    <s v="네이버 GFA"/>
    <x v="0"/>
    <x v="0"/>
    <x v="0"/>
    <m/>
    <m/>
    <n v="219165.4545454545"/>
    <m/>
    <m/>
    <m/>
  </r>
  <r>
    <x v="427"/>
    <x v="4"/>
    <s v="네이버 GFA"/>
    <x v="7"/>
    <x v="0"/>
    <x v="0"/>
    <m/>
    <m/>
    <n v="1081099.090909091"/>
    <m/>
    <m/>
    <m/>
  </r>
  <r>
    <x v="428"/>
    <x v="1"/>
    <s v="페이스북/인스타그램"/>
    <x v="7"/>
    <x v="0"/>
    <x v="0"/>
    <m/>
    <m/>
    <n v="1148196"/>
    <m/>
    <m/>
    <m/>
  </r>
  <r>
    <x v="428"/>
    <x v="1"/>
    <s v="페이스북/인스타그램"/>
    <x v="0"/>
    <x v="0"/>
    <x v="0"/>
    <m/>
    <m/>
    <n v="333590"/>
    <m/>
    <m/>
    <m/>
  </r>
  <r>
    <x v="428"/>
    <x v="1"/>
    <s v="페이스북/인스타그램"/>
    <x v="13"/>
    <x v="0"/>
    <x v="0"/>
    <m/>
    <m/>
    <n v="33664"/>
    <m/>
    <m/>
    <m/>
  </r>
  <r>
    <x v="428"/>
    <x v="1"/>
    <s v="페이스북/인스타그램"/>
    <x v="12"/>
    <x v="0"/>
    <x v="0"/>
    <m/>
    <m/>
    <n v="2311"/>
    <m/>
    <m/>
    <m/>
  </r>
  <r>
    <x v="428"/>
    <x v="1"/>
    <s v="네이버 브랜드검색"/>
    <x v="0"/>
    <x v="0"/>
    <x v="0"/>
    <m/>
    <m/>
    <n v="50000"/>
    <m/>
    <m/>
    <m/>
  </r>
  <r>
    <x v="428"/>
    <x v="1"/>
    <s v="카카오광고"/>
    <x v="0"/>
    <x v="0"/>
    <x v="0"/>
    <m/>
    <m/>
    <n v="21300"/>
    <m/>
    <m/>
    <m/>
  </r>
  <r>
    <x v="428"/>
    <x v="1"/>
    <s v="유튜브 디스커버리"/>
    <x v="0"/>
    <x v="0"/>
    <x v="0"/>
    <m/>
    <m/>
    <n v="934582"/>
    <m/>
    <m/>
    <m/>
  </r>
  <r>
    <x v="428"/>
    <x v="1"/>
    <s v="네이버 쇼핑검색"/>
    <x v="10"/>
    <x v="0"/>
    <x v="0"/>
    <m/>
    <m/>
    <n v="53839.99999999999"/>
    <m/>
    <m/>
    <m/>
  </r>
  <r>
    <x v="428"/>
    <x v="1"/>
    <s v="네이버 GFA"/>
    <x v="0"/>
    <x v="0"/>
    <x v="0"/>
    <m/>
    <m/>
    <n v="142269.0909090909"/>
    <m/>
    <m/>
    <m/>
  </r>
  <r>
    <x v="428"/>
    <x v="1"/>
    <s v="네이버 GFA"/>
    <x v="7"/>
    <x v="0"/>
    <x v="0"/>
    <m/>
    <m/>
    <n v="1379818.181818182"/>
    <m/>
    <m/>
    <m/>
  </r>
  <r>
    <x v="429"/>
    <x v="0"/>
    <s v="페이스북/인스타그램"/>
    <x v="7"/>
    <x v="0"/>
    <x v="0"/>
    <m/>
    <m/>
    <n v="1302382"/>
    <m/>
    <m/>
    <m/>
  </r>
  <r>
    <x v="429"/>
    <x v="0"/>
    <s v="페이스북/인스타그램"/>
    <x v="0"/>
    <x v="0"/>
    <x v="0"/>
    <m/>
    <m/>
    <n v="431376"/>
    <m/>
    <m/>
    <m/>
  </r>
  <r>
    <x v="429"/>
    <x v="0"/>
    <s v="페이스북/인스타그램"/>
    <x v="13"/>
    <x v="0"/>
    <x v="0"/>
    <m/>
    <m/>
    <n v="34551"/>
    <m/>
    <m/>
    <m/>
  </r>
  <r>
    <x v="429"/>
    <x v="0"/>
    <s v="네이버 브랜드검색"/>
    <x v="0"/>
    <x v="0"/>
    <x v="0"/>
    <m/>
    <m/>
    <n v="50000"/>
    <m/>
    <m/>
    <m/>
  </r>
  <r>
    <x v="429"/>
    <x v="0"/>
    <s v="카카오광고"/>
    <x v="0"/>
    <x v="0"/>
    <x v="0"/>
    <m/>
    <m/>
    <n v="18920"/>
    <m/>
    <m/>
    <m/>
  </r>
  <r>
    <x v="429"/>
    <x v="0"/>
    <s v="유튜브 디스커버리"/>
    <x v="0"/>
    <x v="0"/>
    <x v="0"/>
    <m/>
    <m/>
    <n v="889380"/>
    <m/>
    <m/>
    <m/>
  </r>
  <r>
    <x v="429"/>
    <x v="0"/>
    <s v="네이버 쇼핑검색"/>
    <x v="10"/>
    <x v="0"/>
    <x v="0"/>
    <m/>
    <m/>
    <n v="57879.99999999999"/>
    <m/>
    <m/>
    <m/>
  </r>
  <r>
    <x v="429"/>
    <x v="0"/>
    <s v="네이버 GFA"/>
    <x v="0"/>
    <x v="0"/>
    <x v="0"/>
    <m/>
    <m/>
    <n v="112554.5454545454"/>
    <m/>
    <m/>
    <m/>
  </r>
  <r>
    <x v="429"/>
    <x v="0"/>
    <s v="네이버 GFA"/>
    <x v="7"/>
    <x v="0"/>
    <x v="0"/>
    <m/>
    <m/>
    <n v="1680220"/>
    <m/>
    <m/>
    <m/>
  </r>
  <r>
    <x v="430"/>
    <x v="2"/>
    <s v="페이스북/인스타그램"/>
    <x v="7"/>
    <x v="0"/>
    <x v="0"/>
    <m/>
    <m/>
    <n v="1170195"/>
    <m/>
    <m/>
    <m/>
  </r>
  <r>
    <x v="431"/>
    <x v="5"/>
    <s v="페이스북/인스타그램"/>
    <x v="7"/>
    <x v="0"/>
    <x v="0"/>
    <m/>
    <m/>
    <n v="727778"/>
    <m/>
    <m/>
    <m/>
  </r>
  <r>
    <x v="432"/>
    <x v="6"/>
    <s v="페이스북/인스타그램"/>
    <x v="7"/>
    <x v="0"/>
    <x v="0"/>
    <m/>
    <m/>
    <n v="1059336"/>
    <m/>
    <m/>
    <m/>
  </r>
  <r>
    <x v="430"/>
    <x v="2"/>
    <s v="페이스북/인스타그램"/>
    <x v="0"/>
    <x v="0"/>
    <x v="0"/>
    <m/>
    <m/>
    <n v="415294"/>
    <m/>
    <m/>
    <m/>
  </r>
  <r>
    <x v="431"/>
    <x v="5"/>
    <s v="페이스북/인스타그램"/>
    <x v="0"/>
    <x v="0"/>
    <x v="0"/>
    <m/>
    <m/>
    <n v="289894"/>
    <m/>
    <m/>
    <m/>
  </r>
  <r>
    <x v="432"/>
    <x v="6"/>
    <s v="페이스북/인스타그램"/>
    <x v="0"/>
    <x v="0"/>
    <x v="0"/>
    <m/>
    <m/>
    <n v="451685"/>
    <m/>
    <m/>
    <m/>
  </r>
  <r>
    <x v="430"/>
    <x v="2"/>
    <s v="페이스북/인스타그램"/>
    <x v="13"/>
    <x v="0"/>
    <x v="0"/>
    <m/>
    <m/>
    <n v="26235"/>
    <m/>
    <m/>
    <m/>
  </r>
  <r>
    <x v="431"/>
    <x v="5"/>
    <s v="페이스북/인스타그램"/>
    <x v="13"/>
    <x v="0"/>
    <x v="0"/>
    <m/>
    <m/>
    <n v="14539"/>
    <m/>
    <m/>
    <m/>
  </r>
  <r>
    <x v="432"/>
    <x v="6"/>
    <s v="페이스북/인스타그램"/>
    <x v="13"/>
    <x v="0"/>
    <x v="0"/>
    <m/>
    <m/>
    <n v="20426"/>
    <m/>
    <m/>
    <m/>
  </r>
  <r>
    <x v="430"/>
    <x v="2"/>
    <s v="네이버 브랜드검색"/>
    <x v="0"/>
    <x v="0"/>
    <x v="0"/>
    <m/>
    <m/>
    <n v="50000"/>
    <m/>
    <m/>
    <m/>
  </r>
  <r>
    <x v="431"/>
    <x v="5"/>
    <s v="네이버 브랜드검색"/>
    <x v="0"/>
    <x v="0"/>
    <x v="0"/>
    <m/>
    <m/>
    <n v="50000"/>
    <m/>
    <m/>
    <m/>
  </r>
  <r>
    <x v="432"/>
    <x v="6"/>
    <s v="네이버 브랜드검색"/>
    <x v="0"/>
    <x v="0"/>
    <x v="0"/>
    <m/>
    <m/>
    <n v="50000"/>
    <m/>
    <m/>
    <m/>
  </r>
  <r>
    <x v="430"/>
    <x v="2"/>
    <s v="카카오광고"/>
    <x v="0"/>
    <x v="0"/>
    <x v="0"/>
    <m/>
    <m/>
    <n v="19240"/>
    <m/>
    <m/>
    <m/>
  </r>
  <r>
    <x v="431"/>
    <x v="5"/>
    <s v="카카오광고"/>
    <x v="0"/>
    <x v="0"/>
    <x v="0"/>
    <m/>
    <m/>
    <n v="18450"/>
    <m/>
    <m/>
    <m/>
  </r>
  <r>
    <x v="432"/>
    <x v="6"/>
    <s v="카카오광고"/>
    <x v="0"/>
    <x v="0"/>
    <x v="0"/>
    <m/>
    <m/>
    <n v="20100"/>
    <m/>
    <m/>
    <m/>
  </r>
  <r>
    <x v="430"/>
    <x v="2"/>
    <s v="유튜브 디스커버리"/>
    <x v="0"/>
    <x v="0"/>
    <x v="0"/>
    <m/>
    <m/>
    <n v="405589"/>
    <m/>
    <m/>
    <m/>
  </r>
  <r>
    <x v="431"/>
    <x v="5"/>
    <s v="유튜브 디스커버리"/>
    <x v="0"/>
    <x v="0"/>
    <x v="0"/>
    <m/>
    <m/>
    <n v="50220"/>
    <m/>
    <m/>
    <m/>
  </r>
  <r>
    <x v="432"/>
    <x v="6"/>
    <s v="유튜브 디스커버리"/>
    <x v="0"/>
    <x v="0"/>
    <x v="0"/>
    <m/>
    <m/>
    <n v="915343"/>
    <m/>
    <m/>
    <m/>
  </r>
  <r>
    <x v="430"/>
    <x v="2"/>
    <s v="네이버 쇼핑검색"/>
    <x v="10"/>
    <x v="0"/>
    <x v="0"/>
    <m/>
    <m/>
    <n v="55519.99999999999"/>
    <m/>
    <m/>
    <m/>
  </r>
  <r>
    <x v="431"/>
    <x v="5"/>
    <s v="네이버 쇼핑검색"/>
    <x v="10"/>
    <x v="0"/>
    <x v="0"/>
    <m/>
    <m/>
    <n v="45859.99999999999"/>
    <m/>
    <m/>
    <m/>
  </r>
  <r>
    <x v="432"/>
    <x v="6"/>
    <s v="네이버 쇼핑검색"/>
    <x v="10"/>
    <x v="0"/>
    <x v="0"/>
    <m/>
    <m/>
    <n v="54209.99999999999"/>
    <m/>
    <m/>
    <m/>
  </r>
  <r>
    <x v="430"/>
    <x v="2"/>
    <s v="네이버 GFA"/>
    <x v="0"/>
    <x v="0"/>
    <x v="0"/>
    <m/>
    <m/>
    <n v="103876.3636363636"/>
    <m/>
    <m/>
    <m/>
  </r>
  <r>
    <x v="431"/>
    <x v="5"/>
    <s v="네이버 GFA"/>
    <x v="0"/>
    <x v="0"/>
    <x v="0"/>
    <m/>
    <m/>
    <n v="51640.90909090909"/>
    <m/>
    <m/>
    <m/>
  </r>
  <r>
    <x v="432"/>
    <x v="6"/>
    <s v="네이버 GFA"/>
    <x v="0"/>
    <x v="0"/>
    <x v="0"/>
    <m/>
    <m/>
    <n v="86579.09090909091"/>
    <m/>
    <m/>
    <m/>
  </r>
  <r>
    <x v="430"/>
    <x v="2"/>
    <s v="네이버 GFA"/>
    <x v="7"/>
    <x v="0"/>
    <x v="0"/>
    <m/>
    <m/>
    <n v="992682.7272727272"/>
    <m/>
    <m/>
    <m/>
  </r>
  <r>
    <x v="431"/>
    <x v="5"/>
    <s v="네이버 GFA"/>
    <x v="7"/>
    <x v="0"/>
    <x v="0"/>
    <m/>
    <m/>
    <n v="1009000"/>
    <m/>
    <m/>
    <m/>
  </r>
  <r>
    <x v="432"/>
    <x v="6"/>
    <s v="네이버 GFA"/>
    <x v="7"/>
    <x v="0"/>
    <x v="0"/>
    <m/>
    <m/>
    <n v="1401953.636363636"/>
    <m/>
    <m/>
    <m/>
  </r>
  <r>
    <x v="433"/>
    <x v="3"/>
    <s v="페이스북/인스타그램"/>
    <x v="7"/>
    <x v="0"/>
    <x v="0"/>
    <m/>
    <m/>
    <n v="2073295"/>
    <m/>
    <m/>
    <m/>
  </r>
  <r>
    <x v="433"/>
    <x v="3"/>
    <s v="페이스북/인스타그램"/>
    <x v="0"/>
    <x v="0"/>
    <x v="0"/>
    <m/>
    <m/>
    <n v="594494"/>
    <m/>
    <m/>
    <m/>
  </r>
  <r>
    <x v="433"/>
    <x v="3"/>
    <s v="페이스북/인스타그램"/>
    <x v="13"/>
    <x v="0"/>
    <x v="0"/>
    <m/>
    <m/>
    <n v="27255"/>
    <m/>
    <m/>
    <m/>
  </r>
  <r>
    <x v="433"/>
    <x v="3"/>
    <s v="네이버 브랜드검색"/>
    <x v="0"/>
    <x v="0"/>
    <x v="0"/>
    <m/>
    <m/>
    <n v="50000"/>
    <m/>
    <m/>
    <m/>
  </r>
  <r>
    <x v="433"/>
    <x v="3"/>
    <s v="카카오광고"/>
    <x v="0"/>
    <x v="0"/>
    <x v="0"/>
    <m/>
    <m/>
    <n v="19630"/>
    <m/>
    <m/>
    <m/>
  </r>
  <r>
    <x v="433"/>
    <x v="3"/>
    <s v="카카오광고"/>
    <x v="14"/>
    <x v="0"/>
    <x v="0"/>
    <m/>
    <m/>
    <n v="393224.9999999999"/>
    <m/>
    <m/>
    <m/>
  </r>
  <r>
    <x v="433"/>
    <x v="3"/>
    <s v="유튜브 디스커버리"/>
    <x v="0"/>
    <x v="0"/>
    <x v="0"/>
    <m/>
    <m/>
    <n v="789084"/>
    <m/>
    <m/>
    <m/>
  </r>
  <r>
    <x v="433"/>
    <x v="3"/>
    <s v="네이버 쇼핑검색"/>
    <x v="10"/>
    <x v="0"/>
    <x v="0"/>
    <m/>
    <m/>
    <n v="70980"/>
    <m/>
    <m/>
    <m/>
  </r>
  <r>
    <x v="433"/>
    <x v="3"/>
    <s v="네이버 GFA"/>
    <x v="0"/>
    <x v="0"/>
    <x v="0"/>
    <m/>
    <m/>
    <n v="88787.27272727272"/>
    <m/>
    <m/>
    <m/>
  </r>
  <r>
    <x v="433"/>
    <x v="3"/>
    <s v="네이버 GFA"/>
    <x v="7"/>
    <x v="0"/>
    <x v="0"/>
    <m/>
    <m/>
    <n v="1362062.727272727"/>
    <m/>
    <m/>
    <m/>
  </r>
  <r>
    <x v="434"/>
    <x v="4"/>
    <s v="페이스북/인스타그램"/>
    <x v="7"/>
    <x v="0"/>
    <x v="0"/>
    <m/>
    <m/>
    <n v="1393656"/>
    <m/>
    <m/>
    <m/>
  </r>
  <r>
    <x v="434"/>
    <x v="4"/>
    <s v="페이스북/인스타그램"/>
    <x v="0"/>
    <x v="0"/>
    <x v="0"/>
    <m/>
    <m/>
    <n v="719581"/>
    <m/>
    <m/>
    <m/>
  </r>
  <r>
    <x v="434"/>
    <x v="4"/>
    <s v="페이스북/인스타그램"/>
    <x v="13"/>
    <x v="0"/>
    <x v="0"/>
    <m/>
    <m/>
    <n v="29973"/>
    <m/>
    <m/>
    <m/>
  </r>
  <r>
    <x v="434"/>
    <x v="4"/>
    <s v="네이버 브랜드검색"/>
    <x v="0"/>
    <x v="0"/>
    <x v="0"/>
    <m/>
    <m/>
    <n v="50000"/>
    <m/>
    <m/>
    <m/>
  </r>
  <r>
    <x v="434"/>
    <x v="4"/>
    <s v="카카오광고"/>
    <x v="0"/>
    <x v="0"/>
    <x v="0"/>
    <m/>
    <m/>
    <n v="19550"/>
    <m/>
    <m/>
    <m/>
  </r>
  <r>
    <x v="434"/>
    <x v="4"/>
    <s v="카카오광고"/>
    <x v="14"/>
    <x v="0"/>
    <x v="0"/>
    <m/>
    <m/>
    <n v="854.9999999999999"/>
    <m/>
    <m/>
    <m/>
  </r>
  <r>
    <x v="434"/>
    <x v="4"/>
    <s v="유튜브 디스커버리"/>
    <x v="0"/>
    <x v="0"/>
    <x v="0"/>
    <m/>
    <m/>
    <n v="770309"/>
    <m/>
    <m/>
    <m/>
  </r>
  <r>
    <x v="434"/>
    <x v="4"/>
    <s v="네이버 쇼핑검색"/>
    <x v="10"/>
    <x v="0"/>
    <x v="0"/>
    <m/>
    <m/>
    <n v="54049.99999999999"/>
    <m/>
    <m/>
    <m/>
  </r>
  <r>
    <x v="434"/>
    <x v="4"/>
    <s v="네이버 GFA"/>
    <x v="0"/>
    <x v="0"/>
    <x v="0"/>
    <m/>
    <m/>
    <n v="87133.63636363635"/>
    <m/>
    <m/>
    <m/>
  </r>
  <r>
    <x v="434"/>
    <x v="4"/>
    <s v="네이버 GFA"/>
    <x v="7"/>
    <x v="0"/>
    <x v="0"/>
    <m/>
    <m/>
    <n v="1236332.727272727"/>
    <m/>
    <m/>
    <m/>
  </r>
  <r>
    <x v="435"/>
    <x v="1"/>
    <s v="페이스북/인스타그램"/>
    <x v="7"/>
    <x v="0"/>
    <x v="0"/>
    <m/>
    <m/>
    <n v="939509"/>
    <m/>
    <m/>
    <m/>
  </r>
  <r>
    <x v="435"/>
    <x v="1"/>
    <s v="페이스북/인스타그램"/>
    <x v="0"/>
    <x v="0"/>
    <x v="0"/>
    <m/>
    <m/>
    <n v="1076522"/>
    <m/>
    <m/>
    <m/>
  </r>
  <r>
    <x v="435"/>
    <x v="1"/>
    <s v="페이스북/인스타그램"/>
    <x v="13"/>
    <x v="0"/>
    <x v="0"/>
    <m/>
    <m/>
    <n v="28707"/>
    <m/>
    <m/>
    <m/>
  </r>
  <r>
    <x v="435"/>
    <x v="1"/>
    <s v="네이버 브랜드검색"/>
    <x v="0"/>
    <x v="0"/>
    <x v="0"/>
    <m/>
    <m/>
    <n v="50000"/>
    <m/>
    <m/>
    <m/>
  </r>
  <r>
    <x v="435"/>
    <x v="1"/>
    <s v="카카오광고"/>
    <x v="0"/>
    <x v="0"/>
    <x v="0"/>
    <m/>
    <m/>
    <n v="19710"/>
    <m/>
    <m/>
    <m/>
  </r>
  <r>
    <x v="435"/>
    <x v="1"/>
    <s v="카카오광고"/>
    <x v="15"/>
    <x v="0"/>
    <x v="0"/>
    <m/>
    <m/>
    <n v="394994.9999999999"/>
    <m/>
    <m/>
    <m/>
  </r>
  <r>
    <x v="435"/>
    <x v="1"/>
    <s v="유튜브 디스커버리"/>
    <x v="0"/>
    <x v="0"/>
    <x v="0"/>
    <m/>
    <m/>
    <n v="787971"/>
    <m/>
    <m/>
    <m/>
  </r>
  <r>
    <x v="435"/>
    <x v="1"/>
    <s v="네이버 쇼핑검색"/>
    <x v="10"/>
    <x v="0"/>
    <x v="0"/>
    <m/>
    <m/>
    <n v="41990"/>
    <m/>
    <m/>
    <m/>
  </r>
  <r>
    <x v="435"/>
    <x v="1"/>
    <s v="네이버 GFA"/>
    <x v="0"/>
    <x v="0"/>
    <x v="0"/>
    <m/>
    <m/>
    <n v="89142.72727272726"/>
    <m/>
    <m/>
    <m/>
  </r>
  <r>
    <x v="435"/>
    <x v="1"/>
    <s v="네이버 GFA"/>
    <x v="7"/>
    <x v="0"/>
    <x v="0"/>
    <m/>
    <m/>
    <n v="1364131.818181818"/>
    <m/>
    <m/>
    <m/>
  </r>
  <r>
    <x v="436"/>
    <x v="0"/>
    <s v="페이스북/인스타그램"/>
    <x v="7"/>
    <x v="0"/>
    <x v="0"/>
    <m/>
    <m/>
    <n v="805790"/>
    <m/>
    <m/>
    <m/>
  </r>
  <r>
    <x v="436"/>
    <x v="0"/>
    <s v="페이스북/인스타그램"/>
    <x v="0"/>
    <x v="0"/>
    <x v="0"/>
    <m/>
    <m/>
    <n v="1323945"/>
    <m/>
    <m/>
    <m/>
  </r>
  <r>
    <x v="436"/>
    <x v="0"/>
    <s v="페이스북/인스타그램"/>
    <x v="13"/>
    <x v="0"/>
    <x v="0"/>
    <m/>
    <m/>
    <n v="29653"/>
    <m/>
    <m/>
    <m/>
  </r>
  <r>
    <x v="436"/>
    <x v="0"/>
    <s v="네이버 브랜드검색"/>
    <x v="0"/>
    <x v="0"/>
    <x v="0"/>
    <m/>
    <m/>
    <n v="50000"/>
    <m/>
    <m/>
    <m/>
  </r>
  <r>
    <x v="436"/>
    <x v="0"/>
    <s v="카카오광고"/>
    <x v="0"/>
    <x v="0"/>
    <x v="0"/>
    <m/>
    <m/>
    <n v="22748"/>
    <m/>
    <m/>
    <m/>
  </r>
  <r>
    <x v="436"/>
    <x v="0"/>
    <s v="유튜브 디스커버리"/>
    <x v="0"/>
    <x v="0"/>
    <x v="0"/>
    <m/>
    <m/>
    <n v="617778"/>
    <m/>
    <m/>
    <m/>
  </r>
  <r>
    <x v="436"/>
    <x v="0"/>
    <s v="네이버 쇼핑검색"/>
    <x v="10"/>
    <x v="0"/>
    <x v="0"/>
    <m/>
    <m/>
    <n v="38010"/>
    <m/>
    <m/>
    <m/>
  </r>
  <r>
    <x v="436"/>
    <x v="0"/>
    <s v="네이버 GFA"/>
    <x v="0"/>
    <x v="0"/>
    <x v="0"/>
    <m/>
    <m/>
    <n v="81578.18181818181"/>
    <m/>
    <m/>
    <m/>
  </r>
  <r>
    <x v="436"/>
    <x v="0"/>
    <s v="네이버 GFA"/>
    <x v="7"/>
    <x v="0"/>
    <x v="0"/>
    <m/>
    <m/>
    <n v="1176778.181818182"/>
    <m/>
    <m/>
    <m/>
  </r>
  <r>
    <x v="437"/>
    <x v="2"/>
    <s v="네이버 브랜드검색"/>
    <x v="0"/>
    <x v="0"/>
    <x v="0"/>
    <m/>
    <m/>
    <n v="50000"/>
    <m/>
    <m/>
    <m/>
  </r>
  <r>
    <x v="438"/>
    <x v="5"/>
    <s v="네이버 브랜드검색"/>
    <x v="0"/>
    <x v="0"/>
    <x v="0"/>
    <m/>
    <m/>
    <n v="50000"/>
    <m/>
    <m/>
    <m/>
  </r>
  <r>
    <x v="439"/>
    <x v="6"/>
    <s v="네이버 브랜드검색"/>
    <x v="0"/>
    <x v="0"/>
    <x v="0"/>
    <m/>
    <m/>
    <n v="50000"/>
    <m/>
    <m/>
    <m/>
  </r>
  <r>
    <x v="437"/>
    <x v="2"/>
    <s v="페이스북/인스타그램"/>
    <x v="13"/>
    <x v="0"/>
    <x v="0"/>
    <m/>
    <m/>
    <n v="29765"/>
    <m/>
    <m/>
    <m/>
  </r>
  <r>
    <x v="438"/>
    <x v="5"/>
    <s v="페이스북/인스타그램"/>
    <x v="13"/>
    <x v="0"/>
    <x v="0"/>
    <m/>
    <m/>
    <n v="32830"/>
    <m/>
    <m/>
    <m/>
  </r>
  <r>
    <x v="439"/>
    <x v="6"/>
    <s v="페이스북/인스타그램"/>
    <x v="13"/>
    <x v="0"/>
    <x v="0"/>
    <m/>
    <m/>
    <n v="29945"/>
    <m/>
    <m/>
    <m/>
  </r>
  <r>
    <x v="437"/>
    <x v="2"/>
    <s v="페이스북/인스타그램"/>
    <x v="0"/>
    <x v="0"/>
    <x v="0"/>
    <m/>
    <m/>
    <n v="1036025"/>
    <m/>
    <m/>
    <m/>
  </r>
  <r>
    <x v="438"/>
    <x v="5"/>
    <s v="페이스북/인스타그램"/>
    <x v="0"/>
    <x v="0"/>
    <x v="0"/>
    <m/>
    <m/>
    <n v="651098"/>
    <m/>
    <m/>
    <m/>
  </r>
  <r>
    <x v="439"/>
    <x v="6"/>
    <s v="페이스북/인스타그램"/>
    <x v="0"/>
    <x v="0"/>
    <x v="0"/>
    <m/>
    <m/>
    <n v="690242"/>
    <m/>
    <m/>
    <m/>
  </r>
  <r>
    <x v="437"/>
    <x v="2"/>
    <s v="페이스북/인스타그램"/>
    <x v="7"/>
    <x v="0"/>
    <x v="0"/>
    <m/>
    <m/>
    <n v="680743"/>
    <m/>
    <m/>
    <m/>
  </r>
  <r>
    <x v="438"/>
    <x v="5"/>
    <s v="페이스북/인스타그램"/>
    <x v="7"/>
    <x v="0"/>
    <x v="0"/>
    <m/>
    <m/>
    <n v="459554"/>
    <m/>
    <m/>
    <m/>
  </r>
  <r>
    <x v="439"/>
    <x v="6"/>
    <s v="페이스북/인스타그램"/>
    <x v="7"/>
    <x v="0"/>
    <x v="0"/>
    <m/>
    <m/>
    <n v="534059"/>
    <m/>
    <m/>
    <m/>
  </r>
  <r>
    <x v="437"/>
    <x v="2"/>
    <s v="카카오광고"/>
    <x v="0"/>
    <x v="0"/>
    <x v="0"/>
    <m/>
    <m/>
    <n v="20840"/>
    <m/>
    <m/>
    <m/>
  </r>
  <r>
    <x v="438"/>
    <x v="5"/>
    <s v="카카오광고"/>
    <x v="0"/>
    <x v="0"/>
    <x v="0"/>
    <m/>
    <m/>
    <n v="18830"/>
    <m/>
    <m/>
    <m/>
  </r>
  <r>
    <x v="439"/>
    <x v="6"/>
    <s v="카카오광고"/>
    <x v="0"/>
    <x v="0"/>
    <x v="0"/>
    <m/>
    <m/>
    <n v="18950"/>
    <m/>
    <m/>
    <m/>
  </r>
  <r>
    <x v="437"/>
    <x v="2"/>
    <s v="유튜브 디스커버리"/>
    <x v="0"/>
    <x v="0"/>
    <x v="0"/>
    <m/>
    <m/>
    <n v="182561"/>
    <m/>
    <m/>
    <m/>
  </r>
  <r>
    <x v="439"/>
    <x v="6"/>
    <s v="유튜브 디스커버리"/>
    <x v="0"/>
    <x v="0"/>
    <x v="0"/>
    <m/>
    <m/>
    <n v="1095387"/>
    <m/>
    <m/>
    <m/>
  </r>
  <r>
    <x v="437"/>
    <x v="2"/>
    <s v="네이버 쇼핑검색"/>
    <x v="10"/>
    <x v="0"/>
    <x v="0"/>
    <m/>
    <m/>
    <n v="43560"/>
    <m/>
    <m/>
    <m/>
  </r>
  <r>
    <x v="438"/>
    <x v="5"/>
    <s v="네이버 쇼핑검색"/>
    <x v="10"/>
    <x v="0"/>
    <x v="0"/>
    <m/>
    <m/>
    <n v="38790"/>
    <m/>
    <m/>
    <m/>
  </r>
  <r>
    <x v="439"/>
    <x v="6"/>
    <s v="네이버 쇼핑검색"/>
    <x v="10"/>
    <x v="0"/>
    <x v="0"/>
    <m/>
    <m/>
    <n v="48489.99999999999"/>
    <m/>
    <m/>
    <m/>
  </r>
  <r>
    <x v="437"/>
    <x v="2"/>
    <s v="네이버 GFA"/>
    <x v="0"/>
    <x v="0"/>
    <x v="0"/>
    <m/>
    <m/>
    <n v="108913.6363636364"/>
    <m/>
    <m/>
    <m/>
  </r>
  <r>
    <x v="438"/>
    <x v="5"/>
    <s v="네이버 GFA"/>
    <x v="0"/>
    <x v="0"/>
    <x v="0"/>
    <m/>
    <m/>
    <n v="115110.9090909091"/>
    <m/>
    <m/>
    <m/>
  </r>
  <r>
    <x v="439"/>
    <x v="6"/>
    <s v="네이버 GFA"/>
    <x v="0"/>
    <x v="0"/>
    <x v="0"/>
    <m/>
    <m/>
    <n v="115298.1818181818"/>
    <m/>
    <m/>
    <m/>
  </r>
  <r>
    <x v="437"/>
    <x v="2"/>
    <s v="네이버 GFA"/>
    <x v="7"/>
    <x v="0"/>
    <x v="0"/>
    <m/>
    <m/>
    <n v="738482.7272727272"/>
    <m/>
    <m/>
    <m/>
  </r>
  <r>
    <x v="438"/>
    <x v="5"/>
    <s v="네이버 GFA"/>
    <x v="7"/>
    <x v="0"/>
    <x v="0"/>
    <m/>
    <m/>
    <n v="402244.5454545454"/>
    <m/>
    <m/>
    <m/>
  </r>
  <r>
    <x v="439"/>
    <x v="6"/>
    <s v="네이버 GFA"/>
    <x v="7"/>
    <x v="0"/>
    <x v="0"/>
    <m/>
    <m/>
    <n v="456658.1818181818"/>
    <m/>
    <m/>
    <m/>
  </r>
  <r>
    <x v="440"/>
    <x v="3"/>
    <s v="네이버 브랜드검색"/>
    <x v="0"/>
    <x v="0"/>
    <x v="0"/>
    <m/>
    <m/>
    <n v="50000"/>
    <m/>
    <m/>
    <m/>
  </r>
  <r>
    <x v="440"/>
    <x v="3"/>
    <s v="페이스북/인스타그램"/>
    <x v="7"/>
    <x v="0"/>
    <x v="0"/>
    <m/>
    <m/>
    <n v="667461"/>
    <m/>
    <m/>
    <m/>
  </r>
  <r>
    <x v="440"/>
    <x v="3"/>
    <s v="페이스북/인스타그램"/>
    <x v="0"/>
    <x v="0"/>
    <x v="0"/>
    <m/>
    <m/>
    <n v="708904"/>
    <m/>
    <m/>
    <m/>
  </r>
  <r>
    <x v="440"/>
    <x v="3"/>
    <s v="페이스북/인스타그램"/>
    <x v="13"/>
    <x v="0"/>
    <x v="0"/>
    <m/>
    <m/>
    <n v="28398"/>
    <m/>
    <m/>
    <m/>
  </r>
  <r>
    <x v="440"/>
    <x v="3"/>
    <s v="유튜브 디스커버리"/>
    <x v="0"/>
    <x v="0"/>
    <x v="0"/>
    <m/>
    <m/>
    <n v="600833"/>
    <m/>
    <m/>
    <m/>
  </r>
  <r>
    <x v="440"/>
    <x v="3"/>
    <s v="네이버 쇼핑검색"/>
    <x v="10"/>
    <x v="0"/>
    <x v="0"/>
    <m/>
    <m/>
    <n v="45529.99999999999"/>
    <m/>
    <m/>
    <m/>
  </r>
  <r>
    <x v="440"/>
    <x v="3"/>
    <s v="카카오광고"/>
    <x v="0"/>
    <x v="0"/>
    <x v="0"/>
    <m/>
    <m/>
    <n v="19340"/>
    <m/>
    <m/>
    <m/>
  </r>
  <r>
    <x v="440"/>
    <x v="3"/>
    <s v="네이버 GFA"/>
    <x v="0"/>
    <x v="0"/>
    <x v="0"/>
    <m/>
    <m/>
    <n v="294351.8181818182"/>
    <m/>
    <m/>
    <m/>
  </r>
  <r>
    <x v="440"/>
    <x v="3"/>
    <s v="네이버 GFA"/>
    <x v="7"/>
    <x v="0"/>
    <x v="0"/>
    <m/>
    <m/>
    <n v="803529.9999999999"/>
    <m/>
    <m/>
    <m/>
  </r>
  <r>
    <x v="441"/>
    <x v="4"/>
    <s v="네이버 브랜드검색"/>
    <x v="0"/>
    <x v="0"/>
    <x v="0"/>
    <m/>
    <m/>
    <n v="50000"/>
    <m/>
    <m/>
    <m/>
  </r>
  <r>
    <x v="441"/>
    <x v="4"/>
    <s v="페이스북/인스타그램"/>
    <x v="7"/>
    <x v="0"/>
    <x v="0"/>
    <m/>
    <m/>
    <n v="617038"/>
    <m/>
    <m/>
    <m/>
  </r>
  <r>
    <x v="441"/>
    <x v="4"/>
    <s v="페이스북/인스타그램"/>
    <x v="0"/>
    <x v="0"/>
    <x v="0"/>
    <m/>
    <m/>
    <n v="697755"/>
    <m/>
    <m/>
    <m/>
  </r>
  <r>
    <x v="441"/>
    <x v="4"/>
    <s v="페이스북/인스타그램"/>
    <x v="13"/>
    <x v="0"/>
    <x v="0"/>
    <m/>
    <m/>
    <n v="28614"/>
    <m/>
    <m/>
    <m/>
  </r>
  <r>
    <x v="441"/>
    <x v="4"/>
    <s v="유튜브 디스커버리"/>
    <x v="0"/>
    <x v="0"/>
    <x v="0"/>
    <m/>
    <m/>
    <n v="511588"/>
    <m/>
    <m/>
    <m/>
  </r>
  <r>
    <x v="441"/>
    <x v="4"/>
    <s v="네이버 쇼핑검색"/>
    <x v="10"/>
    <x v="0"/>
    <x v="0"/>
    <m/>
    <m/>
    <n v="41870"/>
    <m/>
    <m/>
    <m/>
  </r>
  <r>
    <x v="441"/>
    <x v="4"/>
    <s v="카카오광고"/>
    <x v="0"/>
    <x v="0"/>
    <x v="0"/>
    <m/>
    <m/>
    <n v="19610"/>
    <m/>
    <m/>
    <m/>
  </r>
  <r>
    <x v="441"/>
    <x v="4"/>
    <s v="네이버 GFA"/>
    <x v="0"/>
    <x v="0"/>
    <x v="0"/>
    <m/>
    <m/>
    <n v="74514.54545454544"/>
    <m/>
    <m/>
    <m/>
  </r>
  <r>
    <x v="441"/>
    <x v="4"/>
    <s v="네이버 GFA"/>
    <x v="7"/>
    <x v="0"/>
    <x v="0"/>
    <m/>
    <m/>
    <n v="827286.3636363635"/>
    <m/>
    <m/>
    <m/>
  </r>
  <r>
    <x v="442"/>
    <x v="1"/>
    <s v="네이버 브랜드검색"/>
    <x v="0"/>
    <x v="0"/>
    <x v="0"/>
    <m/>
    <m/>
    <n v="50000"/>
    <m/>
    <m/>
    <m/>
  </r>
  <r>
    <x v="442"/>
    <x v="1"/>
    <s v="페이스북/인스타그램"/>
    <x v="7"/>
    <x v="0"/>
    <x v="0"/>
    <m/>
    <m/>
    <n v="351879"/>
    <m/>
    <m/>
    <m/>
  </r>
  <r>
    <x v="442"/>
    <x v="1"/>
    <s v="페이스북/인스타그램"/>
    <x v="0"/>
    <x v="0"/>
    <x v="0"/>
    <m/>
    <m/>
    <n v="531512"/>
    <m/>
    <m/>
    <m/>
  </r>
  <r>
    <x v="442"/>
    <x v="1"/>
    <s v="페이스북/인스타그램"/>
    <x v="13"/>
    <x v="0"/>
    <x v="0"/>
    <m/>
    <m/>
    <n v="29780"/>
    <m/>
    <m/>
    <m/>
  </r>
  <r>
    <x v="442"/>
    <x v="1"/>
    <s v="유튜브 디스커버리"/>
    <x v="0"/>
    <x v="0"/>
    <x v="0"/>
    <m/>
    <m/>
    <n v="473220"/>
    <m/>
    <m/>
    <m/>
  </r>
  <r>
    <x v="442"/>
    <x v="1"/>
    <s v="네이버 쇼핑검색"/>
    <x v="10"/>
    <x v="0"/>
    <x v="0"/>
    <m/>
    <m/>
    <n v="53639.99999999999"/>
    <m/>
    <m/>
    <m/>
  </r>
  <r>
    <x v="442"/>
    <x v="1"/>
    <s v="카카오광고"/>
    <x v="0"/>
    <x v="0"/>
    <x v="0"/>
    <m/>
    <m/>
    <n v="20650"/>
    <m/>
    <m/>
    <m/>
  </r>
  <r>
    <x v="442"/>
    <x v="1"/>
    <s v="네이버 GFA"/>
    <x v="0"/>
    <x v="0"/>
    <x v="0"/>
    <m/>
    <m/>
    <n v="80195.45454545454"/>
    <m/>
    <m/>
    <m/>
  </r>
  <r>
    <x v="442"/>
    <x v="1"/>
    <s v="네이버 GFA"/>
    <x v="7"/>
    <x v="0"/>
    <x v="0"/>
    <m/>
    <m/>
    <n v="1017833.636363636"/>
    <m/>
    <m/>
    <m/>
  </r>
  <r>
    <x v="443"/>
    <x v="0"/>
    <s v="네이버 브랜드검색"/>
    <x v="0"/>
    <x v="0"/>
    <x v="0"/>
    <m/>
    <m/>
    <n v="50000"/>
    <m/>
    <m/>
    <m/>
  </r>
  <r>
    <x v="443"/>
    <x v="0"/>
    <s v="페이스북/인스타그램"/>
    <x v="7"/>
    <x v="0"/>
    <x v="0"/>
    <m/>
    <m/>
    <n v="532595"/>
    <m/>
    <m/>
    <m/>
  </r>
  <r>
    <x v="443"/>
    <x v="0"/>
    <s v="페이스북/인스타그램"/>
    <x v="13"/>
    <x v="0"/>
    <x v="0"/>
    <m/>
    <m/>
    <n v="29907"/>
    <m/>
    <m/>
    <m/>
  </r>
  <r>
    <x v="443"/>
    <x v="0"/>
    <s v="페이스북/인스타그램"/>
    <x v="0"/>
    <x v="0"/>
    <x v="0"/>
    <m/>
    <m/>
    <n v="403242"/>
    <m/>
    <m/>
    <m/>
  </r>
  <r>
    <x v="443"/>
    <x v="0"/>
    <s v="유튜브 디스커버리"/>
    <x v="0"/>
    <x v="0"/>
    <x v="0"/>
    <m/>
    <m/>
    <n v="393785"/>
    <m/>
    <m/>
    <m/>
  </r>
  <r>
    <x v="443"/>
    <x v="0"/>
    <s v="네이버 쇼핑검색"/>
    <x v="10"/>
    <x v="0"/>
    <x v="0"/>
    <m/>
    <m/>
    <n v="40238"/>
    <m/>
    <m/>
    <m/>
  </r>
  <r>
    <x v="443"/>
    <x v="0"/>
    <s v="카카오광고"/>
    <x v="0"/>
    <x v="0"/>
    <x v="0"/>
    <m/>
    <m/>
    <n v="20944"/>
    <m/>
    <m/>
    <m/>
  </r>
  <r>
    <x v="443"/>
    <x v="0"/>
    <s v="네이버 GFA"/>
    <x v="0"/>
    <x v="0"/>
    <x v="0"/>
    <m/>
    <m/>
    <n v="115568"/>
    <m/>
    <m/>
    <m/>
  </r>
  <r>
    <x v="443"/>
    <x v="0"/>
    <s v="네이버 GFA"/>
    <x v="7"/>
    <x v="0"/>
    <x v="0"/>
    <m/>
    <m/>
    <n v="1659017"/>
    <m/>
    <m/>
    <m/>
  </r>
  <r>
    <x v="444"/>
    <x v="2"/>
    <s v="네이버 브랜드검색"/>
    <x v="0"/>
    <x v="0"/>
    <x v="0"/>
    <m/>
    <m/>
    <n v="50000"/>
    <m/>
    <m/>
    <m/>
  </r>
  <r>
    <x v="445"/>
    <x v="5"/>
    <s v="네이버 브랜드검색"/>
    <x v="10"/>
    <x v="0"/>
    <x v="0"/>
    <m/>
    <m/>
    <n v="50000"/>
    <m/>
    <m/>
    <m/>
  </r>
  <r>
    <x v="446"/>
    <x v="6"/>
    <s v="네이버 브랜드검색"/>
    <x v="10"/>
    <x v="0"/>
    <x v="0"/>
    <m/>
    <m/>
    <n v="50000"/>
    <m/>
    <m/>
    <m/>
  </r>
  <r>
    <x v="444"/>
    <x v="2"/>
    <s v="페이스북/인스타그램"/>
    <x v="13"/>
    <x v="0"/>
    <x v="0"/>
    <m/>
    <m/>
    <n v="30117"/>
    <m/>
    <m/>
    <m/>
  </r>
  <r>
    <x v="445"/>
    <x v="5"/>
    <s v="페이스북/인스타그램"/>
    <x v="13"/>
    <x v="0"/>
    <x v="0"/>
    <m/>
    <m/>
    <n v="33190"/>
    <m/>
    <m/>
    <m/>
  </r>
  <r>
    <x v="446"/>
    <x v="6"/>
    <s v="페이스북/인스타그램"/>
    <x v="13"/>
    <x v="0"/>
    <x v="0"/>
    <m/>
    <m/>
    <n v="29831"/>
    <m/>
    <m/>
    <m/>
  </r>
  <r>
    <x v="444"/>
    <x v="2"/>
    <s v="페이스북/인스타그램"/>
    <x v="0"/>
    <x v="0"/>
    <x v="0"/>
    <m/>
    <m/>
    <n v="476717"/>
    <m/>
    <m/>
    <m/>
  </r>
  <r>
    <x v="445"/>
    <x v="5"/>
    <s v="페이스북/인스타그램"/>
    <x v="0"/>
    <x v="0"/>
    <x v="0"/>
    <m/>
    <m/>
    <n v="273939"/>
    <m/>
    <m/>
    <m/>
  </r>
  <r>
    <x v="446"/>
    <x v="6"/>
    <s v="페이스북/인스타그램"/>
    <x v="0"/>
    <x v="0"/>
    <x v="0"/>
    <m/>
    <m/>
    <n v="441639"/>
    <m/>
    <m/>
    <m/>
  </r>
  <r>
    <x v="444"/>
    <x v="2"/>
    <s v="페이스북/인스타그램"/>
    <x v="7"/>
    <x v="0"/>
    <x v="0"/>
    <m/>
    <m/>
    <n v="520593"/>
    <m/>
    <m/>
    <m/>
  </r>
  <r>
    <x v="445"/>
    <x v="5"/>
    <s v="페이스북/인스타그램"/>
    <x v="7"/>
    <x v="0"/>
    <x v="0"/>
    <m/>
    <m/>
    <n v="264465"/>
    <m/>
    <m/>
    <m/>
  </r>
  <r>
    <x v="446"/>
    <x v="6"/>
    <s v="페이스북/인스타그램"/>
    <x v="7"/>
    <x v="0"/>
    <x v="0"/>
    <m/>
    <m/>
    <n v="390906"/>
    <m/>
    <m/>
    <m/>
  </r>
  <r>
    <x v="444"/>
    <x v="2"/>
    <s v="유튜브 디스커버리"/>
    <x v="0"/>
    <x v="0"/>
    <x v="0"/>
    <m/>
    <m/>
    <n v="983"/>
    <m/>
    <m/>
    <m/>
  </r>
  <r>
    <x v="444"/>
    <x v="2"/>
    <s v="유튜브 디스커버리"/>
    <x v="0"/>
    <x v="0"/>
    <x v="0"/>
    <m/>
    <m/>
    <n v="208744"/>
    <m/>
    <m/>
    <m/>
  </r>
  <r>
    <x v="446"/>
    <x v="6"/>
    <s v="유튜브 디스커버리"/>
    <x v="0"/>
    <x v="0"/>
    <x v="0"/>
    <m/>
    <m/>
    <n v="79344"/>
    <m/>
    <m/>
    <m/>
  </r>
  <r>
    <x v="446"/>
    <x v="6"/>
    <s v="유튜브 디스커버리"/>
    <x v="0"/>
    <x v="0"/>
    <x v="0"/>
    <m/>
    <m/>
    <n v="197720"/>
    <m/>
    <m/>
    <m/>
  </r>
  <r>
    <x v="446"/>
    <x v="6"/>
    <s v="유튜브 디스커버리"/>
    <x v="0"/>
    <x v="0"/>
    <x v="0"/>
    <m/>
    <m/>
    <n v="503223"/>
    <m/>
    <m/>
    <m/>
  </r>
  <r>
    <x v="444"/>
    <x v="2"/>
    <s v="네이버 쇼핑검색"/>
    <x v="10"/>
    <x v="0"/>
    <x v="0"/>
    <m/>
    <m/>
    <n v="55770"/>
    <m/>
    <m/>
    <m/>
  </r>
  <r>
    <x v="445"/>
    <x v="5"/>
    <s v="네이버 쇼핑검색"/>
    <x v="10"/>
    <x v="0"/>
    <x v="0"/>
    <m/>
    <m/>
    <n v="58058"/>
    <m/>
    <m/>
    <m/>
  </r>
  <r>
    <x v="446"/>
    <x v="6"/>
    <s v="네이버 쇼핑검색"/>
    <x v="10"/>
    <x v="0"/>
    <x v="0"/>
    <m/>
    <m/>
    <n v="77891"/>
    <m/>
    <m/>
    <m/>
  </r>
  <r>
    <x v="444"/>
    <x v="2"/>
    <s v="카카오광고"/>
    <x v="0"/>
    <x v="0"/>
    <x v="0"/>
    <m/>
    <m/>
    <n v="20933"/>
    <m/>
    <m/>
    <m/>
  </r>
  <r>
    <x v="445"/>
    <x v="5"/>
    <s v="카카오광고"/>
    <x v="0"/>
    <x v="0"/>
    <x v="0"/>
    <m/>
    <m/>
    <n v="21384"/>
    <m/>
    <m/>
    <m/>
  </r>
  <r>
    <x v="446"/>
    <x v="6"/>
    <s v="카카오광고"/>
    <x v="0"/>
    <x v="0"/>
    <x v="0"/>
    <m/>
    <m/>
    <n v="20339"/>
    <m/>
    <m/>
    <m/>
  </r>
  <r>
    <x v="444"/>
    <x v="2"/>
    <s v="네이버 GFA"/>
    <x v="0"/>
    <x v="0"/>
    <x v="0"/>
    <m/>
    <m/>
    <n v="109865"/>
    <m/>
    <m/>
    <m/>
  </r>
  <r>
    <x v="445"/>
    <x v="5"/>
    <s v="네이버 GFA"/>
    <x v="0"/>
    <x v="0"/>
    <x v="0"/>
    <m/>
    <m/>
    <n v="113894"/>
    <m/>
    <m/>
    <m/>
  </r>
  <r>
    <x v="446"/>
    <x v="6"/>
    <s v="네이버 GFA"/>
    <x v="0"/>
    <x v="0"/>
    <x v="0"/>
    <m/>
    <m/>
    <n v="310218"/>
    <m/>
    <m/>
    <m/>
  </r>
  <r>
    <x v="444"/>
    <x v="2"/>
    <s v="네이버 GFA"/>
    <x v="7"/>
    <x v="0"/>
    <x v="0"/>
    <m/>
    <m/>
    <n v="3345112"/>
    <m/>
    <m/>
    <m/>
  </r>
  <r>
    <x v="445"/>
    <x v="5"/>
    <s v="네이버 GFA"/>
    <x v="7"/>
    <x v="0"/>
    <x v="0"/>
    <m/>
    <m/>
    <n v="943232"/>
    <m/>
    <m/>
    <m/>
  </r>
  <r>
    <x v="446"/>
    <x v="6"/>
    <s v="네이버 GFA"/>
    <x v="7"/>
    <x v="0"/>
    <x v="0"/>
    <m/>
    <m/>
    <n v="1230760"/>
    <m/>
    <m/>
    <m/>
  </r>
  <r>
    <x v="447"/>
    <x v="3"/>
    <s v="네이버 브랜드검색"/>
    <x v="0"/>
    <x v="0"/>
    <x v="0"/>
    <m/>
    <m/>
    <n v="50000"/>
    <m/>
    <m/>
    <m/>
  </r>
  <r>
    <x v="447"/>
    <x v="3"/>
    <s v="페이스북/인스타그램"/>
    <x v="7"/>
    <x v="0"/>
    <x v="0"/>
    <m/>
    <m/>
    <n v="556870"/>
    <m/>
    <m/>
    <m/>
  </r>
  <r>
    <x v="447"/>
    <x v="3"/>
    <s v="페이스북/인스타그램"/>
    <x v="13"/>
    <x v="0"/>
    <x v="0"/>
    <m/>
    <m/>
    <n v="28288"/>
    <m/>
    <m/>
    <m/>
  </r>
  <r>
    <x v="447"/>
    <x v="3"/>
    <s v="페이스북/인스타그램"/>
    <x v="0"/>
    <x v="0"/>
    <x v="0"/>
    <m/>
    <m/>
    <n v="502275"/>
    <m/>
    <m/>
    <m/>
  </r>
  <r>
    <x v="447"/>
    <x v="3"/>
    <s v="유튜브 디스커버리"/>
    <x v="10"/>
    <x v="0"/>
    <x v="0"/>
    <m/>
    <m/>
    <n v="15894"/>
    <m/>
    <m/>
    <m/>
  </r>
  <r>
    <x v="447"/>
    <x v="3"/>
    <s v="유튜브 디스커버리"/>
    <x v="10"/>
    <x v="0"/>
    <x v="0"/>
    <m/>
    <m/>
    <n v="236787"/>
    <m/>
    <m/>
    <m/>
  </r>
  <r>
    <x v="447"/>
    <x v="3"/>
    <s v="유튜브 디스커버리"/>
    <x v="10"/>
    <x v="0"/>
    <x v="0"/>
    <m/>
    <m/>
    <n v="376148"/>
    <m/>
    <m/>
    <m/>
  </r>
  <r>
    <x v="447"/>
    <x v="3"/>
    <s v="네이버 쇼핑검색"/>
    <x v="10"/>
    <x v="0"/>
    <x v="0"/>
    <m/>
    <m/>
    <n v="79086.36363636363"/>
    <m/>
    <m/>
    <m/>
  </r>
  <r>
    <x v="447"/>
    <x v="3"/>
    <s v="카카오광고"/>
    <x v="0"/>
    <x v="0"/>
    <x v="0"/>
    <m/>
    <m/>
    <n v="21010"/>
    <m/>
    <m/>
    <m/>
  </r>
  <r>
    <x v="447"/>
    <x v="3"/>
    <s v="네이버 GFA"/>
    <x v="0"/>
    <x v="0"/>
    <x v="0"/>
    <m/>
    <m/>
    <n v="295571.8181818182"/>
    <m/>
    <m/>
    <m/>
  </r>
  <r>
    <x v="447"/>
    <x v="3"/>
    <s v="네이버 GFA"/>
    <x v="7"/>
    <x v="0"/>
    <x v="0"/>
    <m/>
    <m/>
    <n v="2491376.363636363"/>
    <m/>
    <m/>
    <m/>
  </r>
  <r>
    <x v="448"/>
    <x v="4"/>
    <s v="네이버 브랜드검색"/>
    <x v="0"/>
    <x v="0"/>
    <x v="0"/>
    <m/>
    <m/>
    <n v="50000"/>
    <m/>
    <m/>
    <m/>
  </r>
  <r>
    <x v="448"/>
    <x v="4"/>
    <s v="페이스북/인스타그램"/>
    <x v="0"/>
    <x v="0"/>
    <x v="0"/>
    <m/>
    <m/>
    <n v="508977"/>
    <m/>
    <m/>
    <m/>
  </r>
  <r>
    <x v="448"/>
    <x v="4"/>
    <s v="페이스북/인스타그램"/>
    <x v="13"/>
    <x v="0"/>
    <x v="0"/>
    <m/>
    <m/>
    <n v="30422"/>
    <m/>
    <m/>
    <m/>
  </r>
  <r>
    <x v="448"/>
    <x v="4"/>
    <s v="페이스북/인스타그램"/>
    <x v="7"/>
    <x v="0"/>
    <x v="0"/>
    <m/>
    <m/>
    <n v="658660"/>
    <m/>
    <m/>
    <m/>
  </r>
  <r>
    <x v="448"/>
    <x v="4"/>
    <s v="유튜브 디스커버리"/>
    <x v="0"/>
    <x v="0"/>
    <x v="0"/>
    <m/>
    <m/>
    <n v="215606"/>
    <m/>
    <m/>
    <m/>
  </r>
  <r>
    <x v="448"/>
    <x v="4"/>
    <s v="유튜브 디스커버리"/>
    <x v="0"/>
    <x v="0"/>
    <x v="0"/>
    <m/>
    <m/>
    <n v="351084"/>
    <m/>
    <m/>
    <m/>
  </r>
  <r>
    <x v="448"/>
    <x v="4"/>
    <s v="유튜브 디스커버리"/>
    <x v="0"/>
    <x v="0"/>
    <x v="0"/>
    <m/>
    <m/>
    <n v="49021"/>
    <m/>
    <m/>
    <m/>
  </r>
  <r>
    <x v="448"/>
    <x v="4"/>
    <s v="네이버 쇼핑검색"/>
    <x v="10"/>
    <x v="0"/>
    <x v="0"/>
    <m/>
    <m/>
    <n v="73200"/>
    <m/>
    <m/>
    <m/>
  </r>
  <r>
    <x v="448"/>
    <x v="4"/>
    <s v="네이버 쇼핑검색"/>
    <x v="10"/>
    <x v="0"/>
    <x v="0"/>
    <m/>
    <m/>
    <n v="7059.999999999999"/>
    <m/>
    <m/>
    <m/>
  </r>
  <r>
    <x v="448"/>
    <x v="4"/>
    <s v="카카오광고"/>
    <x v="0"/>
    <x v="0"/>
    <x v="0"/>
    <m/>
    <m/>
    <n v="21280"/>
    <m/>
    <m/>
    <m/>
  </r>
  <r>
    <x v="448"/>
    <x v="4"/>
    <s v="네이버 GFA"/>
    <x v="0"/>
    <x v="0"/>
    <x v="0"/>
    <m/>
    <m/>
    <n v="0"/>
    <m/>
    <m/>
    <m/>
  </r>
  <r>
    <x v="448"/>
    <x v="4"/>
    <s v="네이버 GFA"/>
    <x v="7"/>
    <x v="0"/>
    <x v="0"/>
    <m/>
    <m/>
    <n v="4854766.363636363"/>
    <m/>
    <m/>
    <m/>
  </r>
  <r>
    <x v="448"/>
    <x v="4"/>
    <s v="네이버 GFA"/>
    <x v="0"/>
    <x v="0"/>
    <x v="0"/>
    <m/>
    <m/>
    <n v="5917.272727272727"/>
    <m/>
    <m/>
    <m/>
  </r>
  <r>
    <x v="449"/>
    <x v="1"/>
    <s v="네이버 브랜드검색"/>
    <x v="0"/>
    <x v="0"/>
    <x v="0"/>
    <m/>
    <m/>
    <n v="50000"/>
    <m/>
    <m/>
    <m/>
  </r>
  <r>
    <x v="449"/>
    <x v="1"/>
    <s v="네이버 쇼핑검색"/>
    <x v="10"/>
    <x v="0"/>
    <x v="0"/>
    <m/>
    <m/>
    <n v="70540"/>
    <m/>
    <m/>
    <m/>
  </r>
  <r>
    <x v="449"/>
    <x v="1"/>
    <s v="네이버 쇼핑검색"/>
    <x v="10"/>
    <x v="0"/>
    <x v="0"/>
    <m/>
    <m/>
    <n v="5150"/>
    <m/>
    <m/>
    <m/>
  </r>
  <r>
    <x v="449"/>
    <x v="1"/>
    <s v="페이스북/인스타그램"/>
    <x v="0"/>
    <x v="0"/>
    <x v="0"/>
    <m/>
    <m/>
    <n v="108674"/>
    <m/>
    <m/>
    <m/>
  </r>
  <r>
    <x v="449"/>
    <x v="1"/>
    <s v="페이스북/인스타그램"/>
    <x v="0"/>
    <x v="0"/>
    <x v="0"/>
    <m/>
    <m/>
    <n v="731063"/>
    <m/>
    <m/>
    <m/>
  </r>
  <r>
    <x v="449"/>
    <x v="1"/>
    <s v="페이스북/인스타그램"/>
    <x v="13"/>
    <x v="0"/>
    <x v="0"/>
    <m/>
    <m/>
    <n v="30380"/>
    <m/>
    <m/>
    <m/>
  </r>
  <r>
    <x v="449"/>
    <x v="1"/>
    <s v="페이스북/인스타그램"/>
    <x v="7"/>
    <x v="0"/>
    <x v="0"/>
    <m/>
    <m/>
    <n v="861599"/>
    <m/>
    <m/>
    <m/>
  </r>
  <r>
    <x v="449"/>
    <x v="1"/>
    <s v="유튜브 디스커버리"/>
    <x v="0"/>
    <x v="0"/>
    <x v="0"/>
    <m/>
    <m/>
    <n v="25939"/>
    <m/>
    <m/>
    <m/>
  </r>
  <r>
    <x v="449"/>
    <x v="1"/>
    <s v="유튜브 디스커버리"/>
    <x v="0"/>
    <x v="0"/>
    <x v="0"/>
    <m/>
    <m/>
    <n v="322010"/>
    <m/>
    <m/>
    <m/>
  </r>
  <r>
    <x v="449"/>
    <x v="1"/>
    <s v="유튜브 디스커버리"/>
    <x v="0"/>
    <x v="0"/>
    <x v="0"/>
    <m/>
    <m/>
    <n v="203542"/>
    <m/>
    <m/>
    <m/>
  </r>
  <r>
    <x v="449"/>
    <x v="1"/>
    <s v="카카오광고"/>
    <x v="0"/>
    <x v="0"/>
    <x v="0"/>
    <m/>
    <m/>
    <n v="19110"/>
    <m/>
    <m/>
    <m/>
  </r>
  <r>
    <x v="449"/>
    <x v="1"/>
    <s v="네이버 GFA"/>
    <x v="0"/>
    <x v="0"/>
    <x v="0"/>
    <m/>
    <m/>
    <n v="40205.45454545454"/>
    <m/>
    <m/>
    <m/>
  </r>
  <r>
    <x v="449"/>
    <x v="1"/>
    <s v="네이버 GFA"/>
    <x v="7"/>
    <x v="0"/>
    <x v="0"/>
    <m/>
    <m/>
    <n v="8848441.818181818"/>
    <m/>
    <m/>
    <m/>
  </r>
  <r>
    <x v="449"/>
    <x v="1"/>
    <s v="네이버 GFA"/>
    <x v="0"/>
    <x v="0"/>
    <x v="0"/>
    <m/>
    <m/>
    <n v="129368.1818181818"/>
    <m/>
    <m/>
    <m/>
  </r>
  <r>
    <x v="450"/>
    <x v="0"/>
    <s v="네이버 브랜드검색"/>
    <x v="0"/>
    <x v="0"/>
    <x v="0"/>
    <m/>
    <m/>
    <n v="50000"/>
    <m/>
    <m/>
    <m/>
  </r>
  <r>
    <x v="451"/>
    <x v="2"/>
    <s v="네이버 브랜드검색"/>
    <x v="0"/>
    <x v="0"/>
    <x v="0"/>
    <m/>
    <m/>
    <n v="50000"/>
    <m/>
    <m/>
    <m/>
  </r>
  <r>
    <x v="452"/>
    <x v="5"/>
    <s v="네이버 브랜드검색"/>
    <x v="0"/>
    <x v="0"/>
    <x v="0"/>
    <m/>
    <m/>
    <n v="50000"/>
    <m/>
    <m/>
    <m/>
  </r>
  <r>
    <x v="453"/>
    <x v="6"/>
    <s v="네이버 브랜드검색"/>
    <x v="0"/>
    <x v="0"/>
    <x v="0"/>
    <m/>
    <m/>
    <n v="50000"/>
    <m/>
    <m/>
    <m/>
  </r>
  <r>
    <x v="450"/>
    <x v="0"/>
    <s v="페이스북/인스타그램"/>
    <x v="7"/>
    <x v="0"/>
    <x v="0"/>
    <m/>
    <m/>
    <n v="583197"/>
    <m/>
    <m/>
    <m/>
  </r>
  <r>
    <x v="450"/>
    <x v="0"/>
    <s v="페이스북/인스타그램"/>
    <x v="13"/>
    <x v="0"/>
    <x v="0"/>
    <m/>
    <m/>
    <n v="25495"/>
    <m/>
    <m/>
    <m/>
  </r>
  <r>
    <x v="450"/>
    <x v="0"/>
    <s v="페이스북/인스타그램"/>
    <x v="0"/>
    <x v="0"/>
    <x v="0"/>
    <m/>
    <m/>
    <n v="582971"/>
    <m/>
    <m/>
    <m/>
  </r>
  <r>
    <x v="451"/>
    <x v="2"/>
    <s v="페이스북/인스타그램"/>
    <x v="7"/>
    <x v="0"/>
    <x v="0"/>
    <m/>
    <m/>
    <n v="312632"/>
    <m/>
    <m/>
    <m/>
  </r>
  <r>
    <x v="451"/>
    <x v="2"/>
    <s v="페이스북/인스타그램"/>
    <x v="13"/>
    <x v="0"/>
    <x v="0"/>
    <m/>
    <m/>
    <n v="14749"/>
    <m/>
    <m/>
    <m/>
  </r>
  <r>
    <x v="451"/>
    <x v="2"/>
    <s v="페이스북/인스타그램"/>
    <x v="0"/>
    <x v="0"/>
    <x v="0"/>
    <m/>
    <m/>
    <n v="395548"/>
    <m/>
    <m/>
    <m/>
  </r>
  <r>
    <x v="452"/>
    <x v="5"/>
    <s v="페이스북/인스타그램"/>
    <x v="7"/>
    <x v="0"/>
    <x v="0"/>
    <m/>
    <m/>
    <n v="269521"/>
    <m/>
    <m/>
    <m/>
  </r>
  <r>
    <x v="452"/>
    <x v="5"/>
    <s v="페이스북/인스타그램"/>
    <x v="13"/>
    <x v="0"/>
    <x v="0"/>
    <m/>
    <m/>
    <n v="14716"/>
    <m/>
    <m/>
    <m/>
  </r>
  <r>
    <x v="452"/>
    <x v="5"/>
    <s v="페이스북/인스타그램"/>
    <x v="0"/>
    <x v="0"/>
    <x v="0"/>
    <m/>
    <m/>
    <n v="303250"/>
    <m/>
    <m/>
    <m/>
  </r>
  <r>
    <x v="453"/>
    <x v="6"/>
    <s v="페이스북/인스타그램"/>
    <x v="7"/>
    <x v="0"/>
    <x v="0"/>
    <m/>
    <m/>
    <n v="363467"/>
    <m/>
    <m/>
    <m/>
  </r>
  <r>
    <x v="453"/>
    <x v="6"/>
    <s v="페이스북/인스타그램"/>
    <x v="13"/>
    <x v="0"/>
    <x v="0"/>
    <m/>
    <m/>
    <n v="18686"/>
    <m/>
    <m/>
    <m/>
  </r>
  <r>
    <x v="453"/>
    <x v="6"/>
    <s v="페이스북/인스타그램"/>
    <x v="0"/>
    <x v="0"/>
    <x v="0"/>
    <m/>
    <m/>
    <n v="394478"/>
    <m/>
    <m/>
    <m/>
  </r>
  <r>
    <x v="450"/>
    <x v="0"/>
    <s v="유튜브 디스커버리"/>
    <x v="0"/>
    <x v="0"/>
    <x v="0"/>
    <m/>
    <m/>
    <n v="534676"/>
    <m/>
    <m/>
    <m/>
  </r>
  <r>
    <x v="451"/>
    <x v="2"/>
    <s v="유튜브 디스커버리"/>
    <x v="0"/>
    <x v="0"/>
    <x v="0"/>
    <m/>
    <m/>
    <n v="182373"/>
    <m/>
    <m/>
    <m/>
  </r>
  <r>
    <x v="452"/>
    <x v="5"/>
    <s v="유튜브 디스커버리"/>
    <x v="0"/>
    <x v="0"/>
    <x v="0"/>
    <m/>
    <m/>
    <n v="0"/>
    <m/>
    <m/>
    <m/>
  </r>
  <r>
    <x v="453"/>
    <x v="6"/>
    <s v="유튜브 디스커버리"/>
    <x v="0"/>
    <x v="0"/>
    <x v="0"/>
    <m/>
    <m/>
    <n v="1076361"/>
    <m/>
    <m/>
    <m/>
  </r>
  <r>
    <x v="450"/>
    <x v="0"/>
    <s v="네이버 쇼핑검색"/>
    <x v="10"/>
    <x v="0"/>
    <x v="0"/>
    <m/>
    <m/>
    <n v="55719.99999999999"/>
    <m/>
    <m/>
    <m/>
  </r>
  <r>
    <x v="451"/>
    <x v="2"/>
    <s v="네이버 쇼핑검색"/>
    <x v="10"/>
    <x v="0"/>
    <x v="0"/>
    <m/>
    <m/>
    <n v="79070"/>
    <m/>
    <m/>
    <m/>
  </r>
  <r>
    <x v="452"/>
    <x v="5"/>
    <s v="네이버 쇼핑검색"/>
    <x v="10"/>
    <x v="0"/>
    <x v="0"/>
    <m/>
    <m/>
    <n v="85560"/>
    <m/>
    <m/>
    <m/>
  </r>
  <r>
    <x v="453"/>
    <x v="6"/>
    <s v="네이버 쇼핑검색"/>
    <x v="10"/>
    <x v="0"/>
    <x v="0"/>
    <m/>
    <m/>
    <n v="104540"/>
    <m/>
    <m/>
    <m/>
  </r>
  <r>
    <x v="450"/>
    <x v="0"/>
    <s v="네이버 쇼핑검색"/>
    <x v="10"/>
    <x v="0"/>
    <x v="0"/>
    <m/>
    <m/>
    <n v="2490"/>
    <m/>
    <m/>
    <m/>
  </r>
  <r>
    <x v="451"/>
    <x v="2"/>
    <s v="네이버 쇼핑검색"/>
    <x v="10"/>
    <x v="0"/>
    <x v="0"/>
    <m/>
    <m/>
    <n v="1080"/>
    <m/>
    <m/>
    <m/>
  </r>
  <r>
    <x v="452"/>
    <x v="5"/>
    <s v="네이버 쇼핑검색"/>
    <x v="10"/>
    <x v="0"/>
    <x v="0"/>
    <m/>
    <m/>
    <n v="3000"/>
    <m/>
    <m/>
    <m/>
  </r>
  <r>
    <x v="453"/>
    <x v="6"/>
    <s v="네이버 쇼핑검색"/>
    <x v="10"/>
    <x v="0"/>
    <x v="0"/>
    <m/>
    <m/>
    <n v="2160"/>
    <m/>
    <m/>
    <m/>
  </r>
  <r>
    <x v="450"/>
    <x v="0"/>
    <s v="카카오광고"/>
    <x v="0"/>
    <x v="0"/>
    <x v="0"/>
    <m/>
    <m/>
    <n v="74730"/>
    <m/>
    <m/>
    <m/>
  </r>
  <r>
    <x v="451"/>
    <x v="2"/>
    <s v="카카오광고"/>
    <x v="0"/>
    <x v="0"/>
    <x v="0"/>
    <m/>
    <m/>
    <n v="274320"/>
    <m/>
    <m/>
    <m/>
  </r>
  <r>
    <x v="452"/>
    <x v="5"/>
    <s v="카카오광고"/>
    <x v="0"/>
    <x v="0"/>
    <x v="0"/>
    <m/>
    <m/>
    <n v="326510"/>
    <m/>
    <m/>
    <m/>
  </r>
  <r>
    <x v="453"/>
    <x v="6"/>
    <s v="카카오광고"/>
    <x v="0"/>
    <x v="0"/>
    <x v="0"/>
    <m/>
    <m/>
    <n v="340230"/>
    <m/>
    <m/>
    <m/>
  </r>
  <r>
    <x v="453"/>
    <x v="6"/>
    <s v="네이버 GFA"/>
    <x v="0"/>
    <x v="0"/>
    <x v="0"/>
    <m/>
    <m/>
    <n v="12705.45454545454"/>
    <m/>
    <m/>
    <m/>
  </r>
  <r>
    <x v="452"/>
    <x v="5"/>
    <s v="네이버 GFA"/>
    <x v="0"/>
    <x v="0"/>
    <x v="0"/>
    <m/>
    <m/>
    <n v="2502.727272727273"/>
    <m/>
    <m/>
    <m/>
  </r>
  <r>
    <x v="451"/>
    <x v="2"/>
    <s v="네이버 GFA"/>
    <x v="0"/>
    <x v="0"/>
    <x v="0"/>
    <m/>
    <m/>
    <n v="7595.454545454545"/>
    <m/>
    <m/>
    <m/>
  </r>
  <r>
    <x v="450"/>
    <x v="0"/>
    <s v="네이버 GFA"/>
    <x v="0"/>
    <x v="0"/>
    <x v="0"/>
    <m/>
    <m/>
    <n v="17692.72727272727"/>
    <m/>
    <m/>
    <m/>
  </r>
  <r>
    <x v="453"/>
    <x v="6"/>
    <s v="네이버 GFA"/>
    <x v="7"/>
    <x v="0"/>
    <x v="0"/>
    <m/>
    <m/>
    <n v="5466429.090909091"/>
    <m/>
    <m/>
    <m/>
  </r>
  <r>
    <x v="452"/>
    <x v="5"/>
    <s v="네이버 GFA"/>
    <x v="7"/>
    <x v="0"/>
    <x v="0"/>
    <m/>
    <m/>
    <n v="4972238.181818182"/>
    <m/>
    <m/>
    <m/>
  </r>
  <r>
    <x v="451"/>
    <x v="2"/>
    <s v="네이버 GFA"/>
    <x v="7"/>
    <x v="0"/>
    <x v="0"/>
    <m/>
    <m/>
    <n v="7568151.818181817"/>
    <m/>
    <m/>
    <m/>
  </r>
  <r>
    <x v="450"/>
    <x v="0"/>
    <s v="네이버 GFA"/>
    <x v="7"/>
    <x v="0"/>
    <x v="0"/>
    <m/>
    <m/>
    <n v="8243889.09090909"/>
    <m/>
    <m/>
    <m/>
  </r>
  <r>
    <x v="453"/>
    <x v="6"/>
    <s v="네이버 GFA"/>
    <x v="0"/>
    <x v="0"/>
    <x v="0"/>
    <m/>
    <m/>
    <n v="1639073.636363636"/>
    <m/>
    <m/>
    <m/>
  </r>
  <r>
    <x v="452"/>
    <x v="5"/>
    <s v="네이버 GFA"/>
    <x v="0"/>
    <x v="0"/>
    <x v="0"/>
    <m/>
    <m/>
    <n v="1447581.818181818"/>
    <m/>
    <m/>
    <m/>
  </r>
  <r>
    <x v="451"/>
    <x v="2"/>
    <s v="네이버 GFA"/>
    <x v="0"/>
    <x v="0"/>
    <x v="0"/>
    <m/>
    <m/>
    <n v="3607028.181818182"/>
    <m/>
    <m/>
    <m/>
  </r>
  <r>
    <x v="450"/>
    <x v="0"/>
    <s v="네이버 GFA"/>
    <x v="0"/>
    <x v="0"/>
    <x v="0"/>
    <m/>
    <m/>
    <n v="2169074.545454545"/>
    <m/>
    <m/>
    <m/>
  </r>
  <r>
    <x v="454"/>
    <x v="3"/>
    <s v="페이스북/인스타그램"/>
    <x v="0"/>
    <x v="0"/>
    <x v="0"/>
    <m/>
    <m/>
    <n v="572374"/>
    <m/>
    <m/>
    <m/>
  </r>
  <r>
    <x v="454"/>
    <x v="3"/>
    <s v="페이스북/인스타그램"/>
    <x v="13"/>
    <x v="0"/>
    <x v="0"/>
    <m/>
    <m/>
    <n v="28557"/>
    <m/>
    <m/>
    <m/>
  </r>
  <r>
    <x v="454"/>
    <x v="3"/>
    <s v="페이스북/인스타그램"/>
    <x v="7"/>
    <x v="0"/>
    <x v="0"/>
    <m/>
    <m/>
    <n v="525216"/>
    <m/>
    <m/>
    <m/>
  </r>
  <r>
    <x v="454"/>
    <x v="3"/>
    <s v="네이버 쇼핑검색"/>
    <x v="10"/>
    <x v="0"/>
    <x v="0"/>
    <m/>
    <m/>
    <n v="99769.99999999999"/>
    <m/>
    <m/>
    <m/>
  </r>
  <r>
    <x v="454"/>
    <x v="3"/>
    <s v="네이버 쇼핑검색"/>
    <x v="10"/>
    <x v="0"/>
    <x v="0"/>
    <m/>
    <m/>
    <n v="2740"/>
    <m/>
    <m/>
    <m/>
  </r>
  <r>
    <x v="454"/>
    <x v="3"/>
    <s v="네이버 브랜드검색"/>
    <x v="0"/>
    <x v="0"/>
    <x v="0"/>
    <m/>
    <m/>
    <n v="50000"/>
    <m/>
    <m/>
    <m/>
  </r>
  <r>
    <x v="454"/>
    <x v="3"/>
    <s v="네이버 GFA"/>
    <x v="7"/>
    <x v="0"/>
    <x v="0"/>
    <m/>
    <m/>
    <n v="5898856.363636363"/>
    <m/>
    <m/>
    <m/>
  </r>
  <r>
    <x v="454"/>
    <x v="3"/>
    <s v="네이버 GFA"/>
    <x v="0"/>
    <x v="0"/>
    <x v="0"/>
    <m/>
    <m/>
    <n v="1605961.818181818"/>
    <m/>
    <m/>
    <m/>
  </r>
  <r>
    <x v="454"/>
    <x v="3"/>
    <s v="카카오광고"/>
    <x v="0"/>
    <x v="0"/>
    <x v="0"/>
    <m/>
    <m/>
    <n v="189330"/>
    <m/>
    <m/>
    <m/>
  </r>
  <r>
    <x v="454"/>
    <x v="3"/>
    <s v="유튜브 디스커버리"/>
    <x v="0"/>
    <x v="0"/>
    <x v="0"/>
    <m/>
    <m/>
    <n v="1068230"/>
    <m/>
    <m/>
    <m/>
  </r>
  <r>
    <x v="455"/>
    <x v="4"/>
    <s v="페이스북/인스타그램"/>
    <x v="0"/>
    <x v="0"/>
    <x v="0"/>
    <m/>
    <m/>
    <n v="465502"/>
    <m/>
    <m/>
    <m/>
  </r>
  <r>
    <x v="455"/>
    <x v="4"/>
    <s v="페이스북/인스타그램"/>
    <x v="13"/>
    <x v="0"/>
    <x v="0"/>
    <m/>
    <m/>
    <n v="29242"/>
    <m/>
    <m/>
    <m/>
  </r>
  <r>
    <x v="455"/>
    <x v="4"/>
    <s v="페이스북/인스타그램"/>
    <x v="7"/>
    <x v="0"/>
    <x v="0"/>
    <m/>
    <m/>
    <n v="436261"/>
    <m/>
    <m/>
    <m/>
  </r>
  <r>
    <x v="455"/>
    <x v="4"/>
    <s v="네이버 쇼핑검색"/>
    <x v="10"/>
    <x v="0"/>
    <x v="0"/>
    <m/>
    <m/>
    <n v="72500"/>
    <m/>
    <m/>
    <m/>
  </r>
  <r>
    <x v="455"/>
    <x v="4"/>
    <s v="네이버 쇼핑검색"/>
    <x v="10"/>
    <x v="0"/>
    <x v="0"/>
    <m/>
    <m/>
    <n v="5110"/>
    <m/>
    <m/>
    <m/>
  </r>
  <r>
    <x v="455"/>
    <x v="4"/>
    <s v="네이버 GFA"/>
    <x v="7"/>
    <x v="0"/>
    <x v="0"/>
    <m/>
    <m/>
    <n v="7245109.09090909"/>
    <m/>
    <m/>
    <m/>
  </r>
  <r>
    <x v="455"/>
    <x v="4"/>
    <s v="네이버 GFA"/>
    <x v="0"/>
    <x v="0"/>
    <x v="0"/>
    <m/>
    <m/>
    <n v="1028383.636363636"/>
    <m/>
    <m/>
    <m/>
  </r>
  <r>
    <x v="455"/>
    <x v="4"/>
    <s v="카카오광고"/>
    <x v="0"/>
    <x v="0"/>
    <x v="0"/>
    <m/>
    <m/>
    <n v="154720"/>
    <m/>
    <m/>
    <m/>
  </r>
  <r>
    <x v="455"/>
    <x v="4"/>
    <s v="유튜브 디스커버리"/>
    <x v="0"/>
    <x v="0"/>
    <x v="0"/>
    <m/>
    <m/>
    <n v="583328"/>
    <m/>
    <m/>
    <m/>
  </r>
  <r>
    <x v="456"/>
    <x v="1"/>
    <s v="페이스북/인스타그램"/>
    <x v="0"/>
    <x v="0"/>
    <x v="0"/>
    <m/>
    <m/>
    <n v="396063"/>
    <m/>
    <m/>
    <m/>
  </r>
  <r>
    <x v="456"/>
    <x v="1"/>
    <s v="페이스북/인스타그램"/>
    <x v="13"/>
    <x v="0"/>
    <x v="0"/>
    <m/>
    <m/>
    <n v="29833"/>
    <m/>
    <m/>
    <m/>
  </r>
  <r>
    <x v="456"/>
    <x v="1"/>
    <s v="페이스북/인스타그램"/>
    <x v="7"/>
    <x v="0"/>
    <x v="0"/>
    <m/>
    <m/>
    <n v="535112"/>
    <m/>
    <m/>
    <m/>
  </r>
  <r>
    <x v="456"/>
    <x v="1"/>
    <s v="네이버 쇼핑검색"/>
    <x v="16"/>
    <x v="0"/>
    <x v="0"/>
    <m/>
    <m/>
    <n v="57649.99999999999"/>
    <m/>
    <m/>
    <m/>
  </r>
  <r>
    <x v="456"/>
    <x v="1"/>
    <s v="네이버 쇼핑검색"/>
    <x v="16"/>
    <x v="0"/>
    <x v="0"/>
    <m/>
    <m/>
    <n v="8410"/>
    <m/>
    <m/>
    <m/>
  </r>
  <r>
    <x v="456"/>
    <x v="1"/>
    <s v="카카오광고"/>
    <x v="0"/>
    <x v="0"/>
    <x v="0"/>
    <m/>
    <m/>
    <n v="209750"/>
    <m/>
    <m/>
    <m/>
  </r>
  <r>
    <x v="456"/>
    <x v="1"/>
    <s v="네이버 GFA"/>
    <x v="7"/>
    <x v="0"/>
    <x v="0"/>
    <m/>
    <m/>
    <n v="4674090.909090909"/>
    <m/>
    <m/>
    <m/>
  </r>
  <r>
    <x v="456"/>
    <x v="1"/>
    <s v="네이버 GFA"/>
    <x v="0"/>
    <x v="0"/>
    <x v="0"/>
    <m/>
    <m/>
    <n v="1219902.727272727"/>
    <m/>
    <m/>
    <m/>
  </r>
  <r>
    <x v="456"/>
    <x v="1"/>
    <s v="유튜브 디스커버리"/>
    <x v="0"/>
    <x v="0"/>
    <x v="0"/>
    <m/>
    <m/>
    <n v="669567"/>
    <m/>
    <m/>
    <m/>
  </r>
  <r>
    <x v="457"/>
    <x v="0"/>
    <s v="페이스북/인스타그램"/>
    <x v="7"/>
    <x v="0"/>
    <x v="0"/>
    <m/>
    <m/>
    <n v="470501"/>
    <m/>
    <m/>
    <m/>
  </r>
  <r>
    <x v="457"/>
    <x v="0"/>
    <s v="페이스북/인스타그램"/>
    <x v="13"/>
    <x v="0"/>
    <x v="0"/>
    <m/>
    <m/>
    <n v="23643"/>
    <m/>
    <m/>
    <m/>
  </r>
  <r>
    <x v="457"/>
    <x v="0"/>
    <s v="페이스북/인스타그램"/>
    <x v="0"/>
    <x v="0"/>
    <x v="0"/>
    <m/>
    <m/>
    <n v="268765"/>
    <m/>
    <m/>
    <m/>
  </r>
  <r>
    <x v="458"/>
    <x v="2"/>
    <s v="페이스북/인스타그램"/>
    <x v="7"/>
    <x v="0"/>
    <x v="0"/>
    <m/>
    <m/>
    <n v="276149"/>
    <m/>
    <m/>
    <m/>
  </r>
  <r>
    <x v="458"/>
    <x v="2"/>
    <s v="페이스북/인스타그램"/>
    <x v="13"/>
    <x v="0"/>
    <x v="0"/>
    <m/>
    <m/>
    <n v="14766"/>
    <m/>
    <m/>
    <m/>
  </r>
  <r>
    <x v="458"/>
    <x v="2"/>
    <s v="페이스북/인스타그램"/>
    <x v="0"/>
    <x v="0"/>
    <x v="0"/>
    <m/>
    <m/>
    <n v="141734"/>
    <m/>
    <m/>
    <m/>
  </r>
  <r>
    <x v="459"/>
    <x v="5"/>
    <s v="페이스북/인스타그램"/>
    <x v="7"/>
    <x v="0"/>
    <x v="0"/>
    <m/>
    <m/>
    <n v="274432"/>
    <m/>
    <m/>
    <m/>
  </r>
  <r>
    <x v="459"/>
    <x v="5"/>
    <s v="페이스북/인스타그램"/>
    <x v="13"/>
    <x v="0"/>
    <x v="0"/>
    <m/>
    <m/>
    <n v="14743"/>
    <m/>
    <m/>
    <m/>
  </r>
  <r>
    <x v="459"/>
    <x v="5"/>
    <s v="페이스북/인스타그램"/>
    <x v="0"/>
    <x v="0"/>
    <x v="0"/>
    <m/>
    <m/>
    <n v="136847"/>
    <m/>
    <m/>
    <m/>
  </r>
  <r>
    <x v="460"/>
    <x v="6"/>
    <s v="페이스북/인스타그램"/>
    <x v="7"/>
    <x v="0"/>
    <x v="0"/>
    <m/>
    <m/>
    <n v="391919"/>
    <m/>
    <m/>
    <m/>
  </r>
  <r>
    <x v="460"/>
    <x v="6"/>
    <s v="페이스북/인스타그램"/>
    <x v="13"/>
    <x v="0"/>
    <x v="0"/>
    <m/>
    <m/>
    <n v="20180"/>
    <m/>
    <m/>
    <m/>
  </r>
  <r>
    <x v="460"/>
    <x v="6"/>
    <s v="페이스북/인스타그램"/>
    <x v="0"/>
    <x v="0"/>
    <x v="0"/>
    <m/>
    <m/>
    <n v="194399"/>
    <m/>
    <m/>
    <m/>
  </r>
  <r>
    <x v="457"/>
    <x v="0"/>
    <s v="페이스북/인스타그램"/>
    <x v="0"/>
    <x v="0"/>
    <x v="0"/>
    <m/>
    <m/>
    <n v="93955"/>
    <m/>
    <m/>
    <m/>
  </r>
  <r>
    <x v="458"/>
    <x v="2"/>
    <s v="페이스북/인스타그램"/>
    <x v="0"/>
    <x v="0"/>
    <x v="0"/>
    <m/>
    <m/>
    <n v="99315"/>
    <m/>
    <m/>
    <m/>
  </r>
  <r>
    <x v="459"/>
    <x v="5"/>
    <s v="페이스북/인스타그램"/>
    <x v="0"/>
    <x v="0"/>
    <x v="0"/>
    <m/>
    <m/>
    <n v="98328"/>
    <m/>
    <m/>
    <m/>
  </r>
  <r>
    <x v="460"/>
    <x v="6"/>
    <s v="페이스북/인스타그램"/>
    <x v="0"/>
    <x v="0"/>
    <x v="0"/>
    <m/>
    <m/>
    <n v="100338"/>
    <m/>
    <m/>
    <m/>
  </r>
  <r>
    <x v="457"/>
    <x v="0"/>
    <s v="카카오광고"/>
    <x v="0"/>
    <x v="0"/>
    <x v="0"/>
    <m/>
    <m/>
    <n v="239620"/>
    <m/>
    <m/>
    <m/>
  </r>
  <r>
    <x v="458"/>
    <x v="2"/>
    <s v="카카오광고"/>
    <x v="0"/>
    <x v="0"/>
    <x v="0"/>
    <m/>
    <m/>
    <n v="352100"/>
    <m/>
    <m/>
    <m/>
  </r>
  <r>
    <x v="459"/>
    <x v="5"/>
    <s v="카카오광고"/>
    <x v="0"/>
    <x v="0"/>
    <x v="0"/>
    <m/>
    <m/>
    <n v="342610"/>
    <m/>
    <m/>
    <m/>
  </r>
  <r>
    <x v="460"/>
    <x v="6"/>
    <s v="카카오광고"/>
    <x v="0"/>
    <x v="0"/>
    <x v="0"/>
    <m/>
    <m/>
    <n v="401589.9999999999"/>
    <m/>
    <m/>
    <m/>
  </r>
  <r>
    <x v="457"/>
    <x v="0"/>
    <s v="카카오광고"/>
    <x v="0"/>
    <x v="0"/>
    <x v="0"/>
    <m/>
    <m/>
    <n v="277610"/>
    <m/>
    <m/>
    <m/>
  </r>
  <r>
    <x v="458"/>
    <x v="2"/>
    <s v="카카오광고"/>
    <x v="0"/>
    <x v="0"/>
    <x v="0"/>
    <m/>
    <m/>
    <n v="274550"/>
    <m/>
    <m/>
    <m/>
  </r>
  <r>
    <x v="459"/>
    <x v="5"/>
    <s v="카카오광고"/>
    <x v="0"/>
    <x v="0"/>
    <x v="0"/>
    <m/>
    <m/>
    <n v="273320"/>
    <m/>
    <m/>
    <m/>
  </r>
  <r>
    <x v="460"/>
    <x v="6"/>
    <s v="카카오광고"/>
    <x v="0"/>
    <x v="0"/>
    <x v="0"/>
    <m/>
    <m/>
    <n v="274780"/>
    <m/>
    <m/>
    <m/>
  </r>
  <r>
    <x v="457"/>
    <x v="0"/>
    <s v="네이버 쇼핑검색"/>
    <x v="10"/>
    <x v="0"/>
    <x v="0"/>
    <m/>
    <m/>
    <n v="46049.99999999999"/>
    <m/>
    <m/>
    <m/>
  </r>
  <r>
    <x v="458"/>
    <x v="2"/>
    <s v="네이버 쇼핑검색"/>
    <x v="10"/>
    <x v="0"/>
    <x v="0"/>
    <m/>
    <m/>
    <n v="60939.99999999999"/>
    <m/>
    <m/>
    <m/>
  </r>
  <r>
    <x v="459"/>
    <x v="5"/>
    <s v="네이버 쇼핑검색"/>
    <x v="10"/>
    <x v="0"/>
    <x v="0"/>
    <m/>
    <m/>
    <n v="70940"/>
    <m/>
    <m/>
    <m/>
  </r>
  <r>
    <x v="460"/>
    <x v="6"/>
    <s v="네이버 쇼핑검색"/>
    <x v="10"/>
    <x v="0"/>
    <x v="0"/>
    <m/>
    <m/>
    <n v="93559.99999999999"/>
    <m/>
    <m/>
    <m/>
  </r>
  <r>
    <x v="457"/>
    <x v="0"/>
    <s v="네이버 쇼핑검색"/>
    <x v="10"/>
    <x v="0"/>
    <x v="0"/>
    <m/>
    <m/>
    <n v="3240"/>
    <m/>
    <m/>
    <m/>
  </r>
  <r>
    <x v="458"/>
    <x v="2"/>
    <s v="네이버 쇼핑검색"/>
    <x v="10"/>
    <x v="0"/>
    <x v="0"/>
    <m/>
    <m/>
    <n v="1080"/>
    <m/>
    <m/>
    <m/>
  </r>
  <r>
    <x v="459"/>
    <x v="5"/>
    <s v="네이버 쇼핑검색"/>
    <x v="10"/>
    <x v="0"/>
    <x v="0"/>
    <m/>
    <m/>
    <n v="2370"/>
    <m/>
    <m/>
    <m/>
  </r>
  <r>
    <x v="460"/>
    <x v="6"/>
    <s v="네이버 쇼핑검색"/>
    <x v="10"/>
    <x v="0"/>
    <x v="0"/>
    <m/>
    <m/>
    <n v="3780"/>
    <m/>
    <m/>
    <m/>
  </r>
  <r>
    <x v="457"/>
    <x v="0"/>
    <s v="네이버 GFA"/>
    <x v="7"/>
    <x v="0"/>
    <x v="0"/>
    <m/>
    <m/>
    <n v="19827.27272727272"/>
    <m/>
    <m/>
    <m/>
  </r>
  <r>
    <x v="457"/>
    <x v="0"/>
    <s v="네이버 GFA"/>
    <x v="7"/>
    <x v="0"/>
    <x v="0"/>
    <m/>
    <m/>
    <n v="86008.18181818181"/>
    <m/>
    <m/>
    <m/>
  </r>
  <r>
    <x v="457"/>
    <x v="0"/>
    <s v="네이버 GFA"/>
    <x v="7"/>
    <x v="0"/>
    <x v="0"/>
    <m/>
    <m/>
    <n v="117669.0909090909"/>
    <m/>
    <m/>
    <m/>
  </r>
  <r>
    <x v="457"/>
    <x v="0"/>
    <s v="네이버 GFA"/>
    <x v="7"/>
    <x v="0"/>
    <x v="0"/>
    <m/>
    <m/>
    <n v="710663.6363636364"/>
    <m/>
    <m/>
    <m/>
  </r>
  <r>
    <x v="458"/>
    <x v="2"/>
    <s v="네이버 GFA"/>
    <x v="7"/>
    <x v="0"/>
    <x v="0"/>
    <m/>
    <m/>
    <n v="6738761.818181817"/>
    <m/>
    <m/>
    <m/>
  </r>
  <r>
    <x v="458"/>
    <x v="2"/>
    <s v="네이버 GFA"/>
    <x v="7"/>
    <x v="0"/>
    <x v="0"/>
    <m/>
    <m/>
    <n v="5368067.272727272"/>
    <m/>
    <m/>
    <m/>
  </r>
  <r>
    <x v="459"/>
    <x v="5"/>
    <s v="네이버 GFA"/>
    <x v="7"/>
    <x v="0"/>
    <x v="0"/>
    <m/>
    <m/>
    <n v="5791245.454545454"/>
    <m/>
    <m/>
    <m/>
  </r>
  <r>
    <x v="459"/>
    <x v="5"/>
    <s v="네이버 GFA"/>
    <x v="7"/>
    <x v="0"/>
    <x v="0"/>
    <m/>
    <m/>
    <n v="3551437.272727272"/>
    <m/>
    <m/>
    <m/>
  </r>
  <r>
    <x v="460"/>
    <x v="6"/>
    <s v="네이버 GFA"/>
    <x v="0"/>
    <x v="0"/>
    <x v="0"/>
    <m/>
    <m/>
    <n v="448435.4545454545"/>
    <m/>
    <m/>
    <m/>
  </r>
  <r>
    <x v="460"/>
    <x v="6"/>
    <s v="네이버 GFA"/>
    <x v="0"/>
    <x v="0"/>
    <x v="0"/>
    <m/>
    <m/>
    <n v="448393.6363636364"/>
    <m/>
    <m/>
    <m/>
  </r>
  <r>
    <x v="460"/>
    <x v="6"/>
    <s v="네이버 GFA"/>
    <x v="0"/>
    <x v="0"/>
    <x v="0"/>
    <m/>
    <m/>
    <n v="452163.6363636364"/>
    <m/>
    <m/>
    <m/>
  </r>
  <r>
    <x v="460"/>
    <x v="6"/>
    <s v="네이버 GFA"/>
    <x v="0"/>
    <x v="0"/>
    <x v="0"/>
    <m/>
    <m/>
    <n v="285906.3636363636"/>
    <m/>
    <m/>
    <m/>
  </r>
  <r>
    <x v="457"/>
    <x v="0"/>
    <s v="유튜브 디스커버리"/>
    <x v="0"/>
    <x v="0"/>
    <x v="0"/>
    <m/>
    <m/>
    <n v="177030"/>
    <m/>
    <m/>
    <m/>
  </r>
  <r>
    <x v="457"/>
    <x v="0"/>
    <s v="유튜브 디스커버리"/>
    <x v="0"/>
    <x v="0"/>
    <x v="0"/>
    <m/>
    <m/>
    <n v="386851"/>
    <m/>
    <m/>
    <m/>
  </r>
  <r>
    <x v="457"/>
    <x v="0"/>
    <s v="유튜브 디스커버리"/>
    <x v="0"/>
    <x v="0"/>
    <x v="0"/>
    <m/>
    <m/>
    <n v="227577"/>
    <m/>
    <m/>
    <m/>
  </r>
  <r>
    <x v="458"/>
    <x v="2"/>
    <s v="유튜브 디스커버리"/>
    <x v="0"/>
    <x v="0"/>
    <x v="0"/>
    <m/>
    <m/>
    <n v="207043"/>
    <m/>
    <m/>
    <m/>
  </r>
  <r>
    <x v="458"/>
    <x v="2"/>
    <s v="유튜브 디스커버리"/>
    <x v="0"/>
    <x v="0"/>
    <x v="0"/>
    <m/>
    <m/>
    <n v="150727"/>
    <m/>
    <m/>
    <m/>
  </r>
  <r>
    <x v="458"/>
    <x v="2"/>
    <s v="유튜브 디스커버리"/>
    <x v="0"/>
    <x v="0"/>
    <x v="0"/>
    <m/>
    <m/>
    <n v="7309"/>
    <m/>
    <m/>
    <m/>
  </r>
  <r>
    <x v="459"/>
    <x v="5"/>
    <s v="유튜브 디스커버리"/>
    <x v="0"/>
    <x v="0"/>
    <x v="0"/>
    <m/>
    <m/>
    <n v="25"/>
    <m/>
    <m/>
    <m/>
  </r>
  <r>
    <x v="459"/>
    <x v="5"/>
    <s v="유튜브 디스커버리"/>
    <x v="0"/>
    <x v="0"/>
    <x v="0"/>
    <m/>
    <m/>
    <n v="12"/>
    <m/>
    <m/>
    <m/>
  </r>
  <r>
    <x v="461"/>
    <x v="3"/>
    <s v="페이스북/인스타그램"/>
    <x v="0"/>
    <x v="0"/>
    <x v="0"/>
    <m/>
    <m/>
    <n v="389907"/>
    <m/>
    <m/>
    <m/>
  </r>
  <r>
    <x v="461"/>
    <x v="3"/>
    <s v="페이스북/인스타그램"/>
    <x v="13"/>
    <x v="0"/>
    <x v="0"/>
    <m/>
    <m/>
    <n v="28686"/>
    <m/>
    <m/>
    <m/>
  </r>
  <r>
    <x v="461"/>
    <x v="3"/>
    <s v="페이스북/인스타그램"/>
    <x v="7"/>
    <x v="0"/>
    <x v="0"/>
    <m/>
    <m/>
    <n v="553994"/>
    <m/>
    <m/>
    <m/>
  </r>
  <r>
    <x v="461"/>
    <x v="3"/>
    <s v="페이스북/인스타그램"/>
    <x v="0"/>
    <x v="0"/>
    <x v="0"/>
    <m/>
    <m/>
    <n v="4417"/>
    <m/>
    <m/>
    <m/>
  </r>
  <r>
    <x v="461"/>
    <x v="3"/>
    <s v="네이버 GFA"/>
    <x v="7"/>
    <x v="0"/>
    <x v="0"/>
    <m/>
    <m/>
    <n v="34779.0909090909"/>
    <m/>
    <m/>
    <m/>
  </r>
  <r>
    <x v="461"/>
    <x v="3"/>
    <s v="네이버 GFA"/>
    <x v="7"/>
    <x v="0"/>
    <x v="0"/>
    <m/>
    <m/>
    <n v="246019.0909090909"/>
    <m/>
    <m/>
    <m/>
  </r>
  <r>
    <x v="461"/>
    <x v="3"/>
    <s v="네이버 GFA"/>
    <x v="7"/>
    <x v="0"/>
    <x v="0"/>
    <m/>
    <m/>
    <n v="3260623.636363636"/>
    <m/>
    <m/>
    <m/>
  </r>
  <r>
    <x v="461"/>
    <x v="3"/>
    <s v="네이버 GFA"/>
    <x v="0"/>
    <x v="0"/>
    <x v="0"/>
    <m/>
    <m/>
    <n v="451964.5454545454"/>
    <m/>
    <m/>
    <m/>
  </r>
  <r>
    <x v="461"/>
    <x v="3"/>
    <s v="카카오광고"/>
    <x v="4"/>
    <x v="0"/>
    <x v="0"/>
    <m/>
    <m/>
    <n v="601215"/>
    <m/>
    <m/>
    <m/>
  </r>
  <r>
    <x v="461"/>
    <x v="3"/>
    <s v="유튜브 디스커버리"/>
    <x v="0"/>
    <x v="0"/>
    <x v="0"/>
    <m/>
    <m/>
    <n v="437812"/>
    <m/>
    <m/>
    <m/>
  </r>
  <r>
    <x v="461"/>
    <x v="3"/>
    <s v="유튜브 디스커버리"/>
    <x v="0"/>
    <x v="0"/>
    <x v="0"/>
    <m/>
    <m/>
    <n v="397700"/>
    <m/>
    <m/>
    <m/>
  </r>
  <r>
    <x v="461"/>
    <x v="3"/>
    <s v="유튜브 디스커버리"/>
    <x v="0"/>
    <x v="0"/>
    <x v="0"/>
    <m/>
    <m/>
    <n v="212130"/>
    <m/>
    <m/>
    <m/>
  </r>
  <r>
    <x v="461"/>
    <x v="3"/>
    <s v="네이버 쇼핑검색"/>
    <x v="10"/>
    <x v="0"/>
    <x v="0"/>
    <m/>
    <m/>
    <n v="87290"/>
    <m/>
    <m/>
    <m/>
  </r>
  <r>
    <x v="461"/>
    <x v="3"/>
    <s v="네이버 쇼핑검색"/>
    <x v="10"/>
    <x v="0"/>
    <x v="0"/>
    <m/>
    <m/>
    <n v="5610"/>
    <m/>
    <m/>
    <m/>
  </r>
  <r>
    <x v="462"/>
    <x v="4"/>
    <s v="페이스북/인스타그램"/>
    <x v="7"/>
    <x v="0"/>
    <x v="0"/>
    <m/>
    <m/>
    <n v="587974"/>
    <m/>
    <m/>
    <m/>
  </r>
  <r>
    <x v="462"/>
    <x v="4"/>
    <s v="페이스북/인스타그램"/>
    <x v="13"/>
    <x v="0"/>
    <x v="0"/>
    <m/>
    <m/>
    <n v="29185"/>
    <m/>
    <m/>
    <m/>
  </r>
  <r>
    <x v="462"/>
    <x v="4"/>
    <s v="페이스북/인스타그램"/>
    <x v="0"/>
    <x v="0"/>
    <x v="0"/>
    <m/>
    <m/>
    <n v="438806"/>
    <m/>
    <m/>
    <m/>
  </r>
  <r>
    <x v="462"/>
    <x v="4"/>
    <s v="네이버 GFA"/>
    <x v="7"/>
    <x v="0"/>
    <x v="0"/>
    <m/>
    <m/>
    <n v="1134130.909090909"/>
    <m/>
    <m/>
    <m/>
  </r>
  <r>
    <x v="462"/>
    <x v="4"/>
    <s v="네이버 GFA"/>
    <x v="0"/>
    <x v="0"/>
    <x v="0"/>
    <m/>
    <m/>
    <n v="1600309.090909091"/>
    <m/>
    <m/>
    <m/>
  </r>
  <r>
    <x v="462"/>
    <x v="4"/>
    <s v="네이버 쇼핑검색"/>
    <x v="10"/>
    <x v="0"/>
    <x v="0"/>
    <m/>
    <m/>
    <n v="67470"/>
    <m/>
    <m/>
    <m/>
  </r>
  <r>
    <x v="462"/>
    <x v="4"/>
    <s v="네이버 쇼핑검색"/>
    <x v="10"/>
    <x v="0"/>
    <x v="0"/>
    <m/>
    <m/>
    <n v="5939.999999999999"/>
    <m/>
    <m/>
    <m/>
  </r>
  <r>
    <x v="462"/>
    <x v="4"/>
    <s v="유튜브 디스커버리"/>
    <x v="0"/>
    <x v="0"/>
    <x v="0"/>
    <m/>
    <m/>
    <n v="26573"/>
    <m/>
    <m/>
    <m/>
  </r>
  <r>
    <x v="462"/>
    <x v="4"/>
    <s v="유튜브 디스커버리"/>
    <x v="0"/>
    <x v="0"/>
    <x v="0"/>
    <m/>
    <m/>
    <n v="4105"/>
    <m/>
    <m/>
    <m/>
  </r>
  <r>
    <x v="462"/>
    <x v="4"/>
    <s v="유튜브 디스커버리"/>
    <x v="0"/>
    <x v="0"/>
    <x v="0"/>
    <m/>
    <m/>
    <n v="388990"/>
    <m/>
    <m/>
    <m/>
  </r>
  <r>
    <x v="462"/>
    <x v="4"/>
    <s v="유튜브 디스커버리"/>
    <x v="0"/>
    <x v="0"/>
    <x v="0"/>
    <m/>
    <m/>
    <n v="266746"/>
    <m/>
    <m/>
    <m/>
  </r>
  <r>
    <x v="463"/>
    <x v="1"/>
    <s v="페이스북/인스타그램"/>
    <x v="7"/>
    <x v="0"/>
    <x v="0"/>
    <m/>
    <m/>
    <n v="575755"/>
    <m/>
    <m/>
    <m/>
  </r>
  <r>
    <x v="463"/>
    <x v="1"/>
    <s v="페이스북/인스타그램"/>
    <x v="13"/>
    <x v="0"/>
    <x v="0"/>
    <m/>
    <m/>
    <n v="30096"/>
    <m/>
    <m/>
    <m/>
  </r>
  <r>
    <x v="463"/>
    <x v="1"/>
    <s v="페이스북/인스타그램"/>
    <x v="0"/>
    <x v="0"/>
    <x v="0"/>
    <m/>
    <m/>
    <n v="563578"/>
    <m/>
    <m/>
    <m/>
  </r>
  <r>
    <x v="463"/>
    <x v="1"/>
    <s v="네이버 GFA"/>
    <x v="0"/>
    <x v="0"/>
    <x v="0"/>
    <m/>
    <m/>
    <n v="80821.81818181818"/>
    <m/>
    <m/>
    <m/>
  </r>
  <r>
    <x v="463"/>
    <x v="1"/>
    <s v="네이버 GFA"/>
    <x v="7"/>
    <x v="0"/>
    <x v="0"/>
    <m/>
    <m/>
    <n v="708453.6363636364"/>
    <m/>
    <m/>
    <m/>
  </r>
  <r>
    <x v="463"/>
    <x v="1"/>
    <s v="네이버 GFA"/>
    <x v="0"/>
    <x v="0"/>
    <x v="0"/>
    <m/>
    <m/>
    <n v="2782894.545454545"/>
    <m/>
    <m/>
    <m/>
  </r>
  <r>
    <x v="463"/>
    <x v="1"/>
    <s v="네이버 쇼핑검색"/>
    <x v="10"/>
    <x v="0"/>
    <x v="0"/>
    <m/>
    <m/>
    <n v="72180"/>
    <m/>
    <m/>
    <m/>
  </r>
  <r>
    <x v="463"/>
    <x v="1"/>
    <s v="네이버 쇼핑검색"/>
    <x v="10"/>
    <x v="0"/>
    <x v="0"/>
    <m/>
    <m/>
    <n v="9440"/>
    <m/>
    <m/>
    <m/>
  </r>
  <r>
    <x v="463"/>
    <x v="1"/>
    <s v="유튜브 디스커버리"/>
    <x v="0"/>
    <x v="0"/>
    <x v="0"/>
    <m/>
    <m/>
    <n v="109493"/>
    <m/>
    <m/>
    <m/>
  </r>
  <r>
    <x v="463"/>
    <x v="1"/>
    <s v="유튜브 디스커버리"/>
    <x v="0"/>
    <x v="0"/>
    <x v="0"/>
    <m/>
    <m/>
    <n v="8492"/>
    <m/>
    <m/>
    <m/>
  </r>
  <r>
    <x v="463"/>
    <x v="1"/>
    <s v="카카오광고"/>
    <x v="4"/>
    <x v="0"/>
    <x v="0"/>
    <m/>
    <m/>
    <n v="0"/>
    <m/>
    <m/>
    <m/>
  </r>
  <r>
    <x v="463"/>
    <x v="1"/>
    <s v="카카오광고"/>
    <x v="0"/>
    <x v="0"/>
    <x v="0"/>
    <m/>
    <m/>
    <n v="230494"/>
    <m/>
    <m/>
    <m/>
  </r>
  <r>
    <x v="464"/>
    <x v="0"/>
    <s v="페이스북/인스타그램"/>
    <x v="7"/>
    <x v="0"/>
    <x v="0"/>
    <m/>
    <m/>
    <n v="763254"/>
    <m/>
    <m/>
    <m/>
  </r>
  <r>
    <x v="464"/>
    <x v="0"/>
    <s v="페이스북/인스타그램"/>
    <x v="13"/>
    <x v="0"/>
    <x v="0"/>
    <m/>
    <m/>
    <n v="29666"/>
    <m/>
    <m/>
    <m/>
  </r>
  <r>
    <x v="464"/>
    <x v="0"/>
    <s v="페이스북/인스타그램"/>
    <x v="0"/>
    <x v="0"/>
    <x v="0"/>
    <m/>
    <m/>
    <n v="726284"/>
    <m/>
    <m/>
    <m/>
  </r>
  <r>
    <x v="464"/>
    <x v="0"/>
    <s v="네이버 GFA"/>
    <x v="7"/>
    <x v="0"/>
    <x v="0"/>
    <m/>
    <m/>
    <n v="1188988.181818182"/>
    <m/>
    <m/>
    <m/>
  </r>
  <r>
    <x v="464"/>
    <x v="0"/>
    <s v="네이버 GFA"/>
    <x v="0"/>
    <x v="0"/>
    <x v="0"/>
    <m/>
    <m/>
    <n v="2128515.454545455"/>
    <m/>
    <m/>
    <m/>
  </r>
  <r>
    <x v="464"/>
    <x v="0"/>
    <s v="카카오광고"/>
    <x v="4"/>
    <x v="0"/>
    <x v="0"/>
    <m/>
    <m/>
    <n v="0"/>
    <m/>
    <m/>
    <m/>
  </r>
  <r>
    <x v="464"/>
    <x v="0"/>
    <s v="카카오광고"/>
    <x v="0"/>
    <x v="0"/>
    <x v="0"/>
    <m/>
    <m/>
    <n v="215410"/>
    <m/>
    <m/>
    <m/>
  </r>
  <r>
    <x v="464"/>
    <x v="0"/>
    <s v="유튜브 디스커버리"/>
    <x v="0"/>
    <x v="0"/>
    <x v="0"/>
    <m/>
    <m/>
    <n v="108846"/>
    <m/>
    <m/>
    <m/>
  </r>
  <r>
    <x v="464"/>
    <x v="0"/>
    <s v="유튜브 디스커버리"/>
    <x v="0"/>
    <x v="0"/>
    <x v="0"/>
    <m/>
    <m/>
    <n v="8393"/>
    <m/>
    <m/>
    <m/>
  </r>
  <r>
    <x v="464"/>
    <x v="0"/>
    <s v="네이버 쇼핑검색"/>
    <x v="10"/>
    <x v="0"/>
    <x v="0"/>
    <m/>
    <m/>
    <n v="81850"/>
    <m/>
    <m/>
    <m/>
  </r>
  <r>
    <x v="464"/>
    <x v="0"/>
    <s v="네이버 쇼핑검색"/>
    <x v="10"/>
    <x v="0"/>
    <x v="0"/>
    <m/>
    <m/>
    <n v="5659.999999999999"/>
    <m/>
    <m/>
    <m/>
  </r>
  <r>
    <x v="465"/>
    <x v="2"/>
    <s v="페이스북/인스타그램"/>
    <x v="7"/>
    <x v="0"/>
    <x v="0"/>
    <m/>
    <m/>
    <n v="759375"/>
    <m/>
    <m/>
    <m/>
  </r>
  <r>
    <x v="465"/>
    <x v="2"/>
    <s v="페이스북/인스타그램"/>
    <x v="13"/>
    <x v="0"/>
    <x v="0"/>
    <m/>
    <m/>
    <n v="24784"/>
    <m/>
    <m/>
    <m/>
  </r>
  <r>
    <x v="465"/>
    <x v="2"/>
    <s v="페이스북/인스타그램"/>
    <x v="0"/>
    <x v="0"/>
    <x v="0"/>
    <m/>
    <m/>
    <n v="664201"/>
    <m/>
    <m/>
    <m/>
  </r>
  <r>
    <x v="465"/>
    <x v="2"/>
    <s v="카카오광고"/>
    <x v="0"/>
    <x v="0"/>
    <x v="0"/>
    <m/>
    <m/>
    <n v="145760"/>
    <m/>
    <m/>
    <m/>
  </r>
  <r>
    <x v="465"/>
    <x v="2"/>
    <s v="네이버 GFA"/>
    <x v="0"/>
    <x v="0"/>
    <x v="0"/>
    <m/>
    <m/>
    <n v="177399.0909090909"/>
    <m/>
    <m/>
    <m/>
  </r>
  <r>
    <x v="465"/>
    <x v="2"/>
    <s v="네이버 GFA"/>
    <x v="0"/>
    <x v="0"/>
    <x v="0"/>
    <m/>
    <m/>
    <n v="191388.1818181818"/>
    <m/>
    <m/>
    <m/>
  </r>
  <r>
    <x v="465"/>
    <x v="2"/>
    <s v="네이버 GFA"/>
    <x v="7"/>
    <x v="0"/>
    <x v="0"/>
    <m/>
    <m/>
    <n v="2048086.363636364"/>
    <m/>
    <m/>
    <m/>
  </r>
  <r>
    <x v="465"/>
    <x v="2"/>
    <s v="네이버 GFA"/>
    <x v="0"/>
    <x v="0"/>
    <x v="0"/>
    <m/>
    <m/>
    <n v="1304849.090909091"/>
    <m/>
    <m/>
    <m/>
  </r>
  <r>
    <x v="465"/>
    <x v="2"/>
    <s v="네이버 쇼핑검색"/>
    <x v="10"/>
    <x v="0"/>
    <x v="0"/>
    <m/>
    <m/>
    <n v="66460"/>
    <m/>
    <m/>
    <m/>
  </r>
  <r>
    <x v="465"/>
    <x v="2"/>
    <s v="네이버 쇼핑검색"/>
    <x v="10"/>
    <x v="0"/>
    <x v="0"/>
    <m/>
    <m/>
    <n v="4860"/>
    <m/>
    <m/>
    <m/>
  </r>
  <r>
    <x v="466"/>
    <x v="5"/>
    <s v="페이스북/인스타그램"/>
    <x v="7"/>
    <x v="0"/>
    <x v="0"/>
    <m/>
    <m/>
    <n v="382476"/>
    <m/>
    <m/>
    <m/>
  </r>
  <r>
    <x v="466"/>
    <x v="5"/>
    <s v="페이스북/인스타그램"/>
    <x v="13"/>
    <x v="0"/>
    <x v="0"/>
    <m/>
    <m/>
    <n v="14588"/>
    <m/>
    <m/>
    <m/>
  </r>
  <r>
    <x v="466"/>
    <x v="5"/>
    <s v="페이스북/인스타그램"/>
    <x v="0"/>
    <x v="0"/>
    <x v="0"/>
    <m/>
    <m/>
    <n v="396965"/>
    <m/>
    <m/>
    <m/>
  </r>
  <r>
    <x v="466"/>
    <x v="5"/>
    <s v="네이버 GFA"/>
    <x v="7"/>
    <x v="0"/>
    <x v="0"/>
    <m/>
    <m/>
    <n v="1572439.090909091"/>
    <m/>
    <m/>
    <m/>
  </r>
  <r>
    <x v="466"/>
    <x v="5"/>
    <s v="네이버 GFA"/>
    <x v="0"/>
    <x v="0"/>
    <x v="0"/>
    <m/>
    <m/>
    <n v="1742430"/>
    <m/>
    <m/>
    <m/>
  </r>
  <r>
    <x v="466"/>
    <x v="5"/>
    <s v="카카오광고"/>
    <x v="0"/>
    <x v="0"/>
    <x v="0"/>
    <m/>
    <m/>
    <n v="145810"/>
    <m/>
    <m/>
    <m/>
  </r>
  <r>
    <x v="466"/>
    <x v="5"/>
    <s v="네이버 쇼핑검색"/>
    <x v="10"/>
    <x v="0"/>
    <x v="0"/>
    <m/>
    <m/>
    <n v="83880"/>
    <m/>
    <m/>
    <m/>
  </r>
  <r>
    <x v="466"/>
    <x v="5"/>
    <s v="네이버 쇼핑검색"/>
    <x v="10"/>
    <x v="0"/>
    <x v="0"/>
    <m/>
    <m/>
    <n v="2390"/>
    <m/>
    <m/>
    <m/>
  </r>
  <r>
    <x v="467"/>
    <x v="6"/>
    <s v="페이스북/인스타그램"/>
    <x v="7"/>
    <x v="0"/>
    <x v="0"/>
    <m/>
    <m/>
    <n v="593602"/>
    <m/>
    <m/>
    <m/>
  </r>
  <r>
    <x v="467"/>
    <x v="6"/>
    <s v="페이스북/인스타그램"/>
    <x v="13"/>
    <x v="0"/>
    <x v="0"/>
    <m/>
    <m/>
    <n v="21647"/>
    <m/>
    <m/>
    <m/>
  </r>
  <r>
    <x v="467"/>
    <x v="6"/>
    <s v="페이스북/인스타그램"/>
    <x v="0"/>
    <x v="0"/>
    <x v="0"/>
    <m/>
    <m/>
    <n v="544987"/>
    <m/>
    <m/>
    <m/>
  </r>
  <r>
    <x v="467"/>
    <x v="6"/>
    <s v="네이버 GFA"/>
    <x v="7"/>
    <x v="0"/>
    <x v="0"/>
    <m/>
    <m/>
    <n v="2513507.272727272"/>
    <m/>
    <m/>
    <m/>
  </r>
  <r>
    <x v="467"/>
    <x v="6"/>
    <s v="네이버 GFA"/>
    <x v="0"/>
    <x v="0"/>
    <x v="0"/>
    <m/>
    <m/>
    <n v="1751517.272727272"/>
    <m/>
    <m/>
    <m/>
  </r>
  <r>
    <x v="467"/>
    <x v="6"/>
    <s v="카카오광고"/>
    <x v="0"/>
    <x v="0"/>
    <x v="0"/>
    <m/>
    <m/>
    <n v="145630"/>
    <m/>
    <m/>
    <m/>
  </r>
  <r>
    <x v="467"/>
    <x v="6"/>
    <s v="네이버 쇼핑검색"/>
    <x v="10"/>
    <x v="0"/>
    <x v="0"/>
    <m/>
    <m/>
    <n v="104120"/>
    <m/>
    <m/>
    <m/>
  </r>
  <r>
    <x v="467"/>
    <x v="6"/>
    <s v="네이버 쇼핑검색"/>
    <x v="10"/>
    <x v="0"/>
    <x v="0"/>
    <m/>
    <m/>
    <n v="5540"/>
    <m/>
    <m/>
    <m/>
  </r>
  <r>
    <x v="468"/>
    <x v="3"/>
    <s v="페이스북/인스타그램"/>
    <x v="7"/>
    <x v="0"/>
    <x v="0"/>
    <m/>
    <m/>
    <n v="917219"/>
    <m/>
    <m/>
    <m/>
  </r>
  <r>
    <x v="468"/>
    <x v="3"/>
    <s v="페이스북/인스타그램"/>
    <x v="13"/>
    <x v="0"/>
    <x v="0"/>
    <m/>
    <m/>
    <n v="29167"/>
    <m/>
    <m/>
    <m/>
  </r>
  <r>
    <x v="468"/>
    <x v="3"/>
    <s v="페이스북/인스타그램"/>
    <x v="0"/>
    <x v="0"/>
    <x v="0"/>
    <m/>
    <m/>
    <n v="769075"/>
    <m/>
    <m/>
    <m/>
  </r>
  <r>
    <x v="468"/>
    <x v="3"/>
    <s v="네이버 GFA"/>
    <x v="7"/>
    <x v="0"/>
    <x v="0"/>
    <m/>
    <m/>
    <n v="4815417.272727272"/>
    <m/>
    <m/>
    <m/>
  </r>
  <r>
    <x v="468"/>
    <x v="3"/>
    <s v="네이버 GFA"/>
    <x v="0"/>
    <x v="0"/>
    <x v="0"/>
    <m/>
    <m/>
    <n v="1574307.272727273"/>
    <m/>
    <m/>
    <m/>
  </r>
  <r>
    <x v="468"/>
    <x v="3"/>
    <s v="네이버 쇼핑검색"/>
    <x v="10"/>
    <x v="0"/>
    <x v="0"/>
    <m/>
    <m/>
    <n v="73150"/>
    <m/>
    <m/>
    <m/>
  </r>
  <r>
    <x v="468"/>
    <x v="3"/>
    <s v="네이버 쇼핑검색"/>
    <x v="10"/>
    <x v="0"/>
    <x v="0"/>
    <m/>
    <m/>
    <n v="4070"/>
    <m/>
    <m/>
    <m/>
  </r>
  <r>
    <x v="468"/>
    <x v="3"/>
    <s v="카카오광고"/>
    <x v="0"/>
    <x v="0"/>
    <x v="0"/>
    <m/>
    <m/>
    <n v="14050"/>
    <m/>
    <m/>
    <m/>
  </r>
  <r>
    <x v="468"/>
    <x v="3"/>
    <s v="카카오광고"/>
    <x v="0"/>
    <x v="0"/>
    <x v="0"/>
    <m/>
    <m/>
    <n v="0"/>
    <m/>
    <m/>
    <m/>
  </r>
  <r>
    <x v="468"/>
    <x v="3"/>
    <s v="카카오광고"/>
    <x v="4"/>
    <x v="0"/>
    <x v="0"/>
    <m/>
    <m/>
    <n v="0"/>
    <m/>
    <m/>
    <m/>
  </r>
  <r>
    <x v="468"/>
    <x v="3"/>
    <s v="카카오광고"/>
    <x v="0"/>
    <x v="0"/>
    <x v="0"/>
    <m/>
    <m/>
    <n v="399.9999999999999"/>
    <m/>
    <m/>
    <m/>
  </r>
  <r>
    <x v="468"/>
    <x v="3"/>
    <s v="카카오광고"/>
    <x v="0"/>
    <x v="0"/>
    <x v="0"/>
    <m/>
    <m/>
    <n v="16340"/>
    <m/>
    <m/>
    <m/>
  </r>
  <r>
    <x v="469"/>
    <x v="4"/>
    <s v="페이스북/인스타그램"/>
    <x v="7"/>
    <x v="0"/>
    <x v="0"/>
    <m/>
    <m/>
    <n v="1355340"/>
    <m/>
    <m/>
    <m/>
  </r>
  <r>
    <x v="469"/>
    <x v="4"/>
    <s v="페이스북/인스타그램"/>
    <x v="13"/>
    <x v="0"/>
    <x v="0"/>
    <m/>
    <m/>
    <n v="29809"/>
    <m/>
    <m/>
    <m/>
  </r>
  <r>
    <x v="469"/>
    <x v="4"/>
    <s v="페이스북/인스타그램"/>
    <x v="0"/>
    <x v="0"/>
    <x v="0"/>
    <m/>
    <m/>
    <n v="898915"/>
    <m/>
    <m/>
    <m/>
  </r>
  <r>
    <x v="469"/>
    <x v="4"/>
    <s v="네이버 GFA"/>
    <x v="0"/>
    <x v="0"/>
    <x v="0"/>
    <m/>
    <m/>
    <n v="126157.2727272727"/>
    <m/>
    <m/>
    <m/>
  </r>
  <r>
    <x v="469"/>
    <x v="4"/>
    <s v="네이버 GFA"/>
    <x v="0"/>
    <x v="0"/>
    <x v="0"/>
    <m/>
    <m/>
    <n v="221923.6363636364"/>
    <m/>
    <m/>
    <m/>
  </r>
  <r>
    <x v="469"/>
    <x v="4"/>
    <s v="네이버 GFA"/>
    <x v="7"/>
    <x v="0"/>
    <x v="0"/>
    <m/>
    <m/>
    <n v="89470.90909090909"/>
    <m/>
    <m/>
    <m/>
  </r>
  <r>
    <x v="469"/>
    <x v="4"/>
    <s v="네이버 GFA"/>
    <x v="7"/>
    <x v="0"/>
    <x v="0"/>
    <m/>
    <m/>
    <n v="4321121.818181817"/>
    <m/>
    <m/>
    <m/>
  </r>
  <r>
    <x v="469"/>
    <x v="4"/>
    <s v="네이버 GFA"/>
    <x v="0"/>
    <x v="0"/>
    <x v="0"/>
    <m/>
    <m/>
    <n v="2526459.090909091"/>
    <m/>
    <m/>
    <m/>
  </r>
  <r>
    <x v="469"/>
    <x v="4"/>
    <s v="카카오광고"/>
    <x v="0"/>
    <x v="0"/>
    <x v="0"/>
    <m/>
    <m/>
    <n v="12720"/>
    <m/>
    <m/>
    <m/>
  </r>
  <r>
    <x v="469"/>
    <x v="4"/>
    <s v="카카오광고"/>
    <x v="0"/>
    <x v="0"/>
    <x v="0"/>
    <m/>
    <m/>
    <n v="0"/>
    <m/>
    <m/>
    <m/>
  </r>
  <r>
    <x v="469"/>
    <x v="4"/>
    <s v="카카오광고"/>
    <x v="4"/>
    <x v="0"/>
    <x v="0"/>
    <m/>
    <m/>
    <n v="0"/>
    <m/>
    <m/>
    <m/>
  </r>
  <r>
    <x v="469"/>
    <x v="4"/>
    <s v="카카오광고"/>
    <x v="0"/>
    <x v="0"/>
    <x v="0"/>
    <m/>
    <m/>
    <n v="98269.99999999999"/>
    <m/>
    <m/>
    <m/>
  </r>
  <r>
    <x v="469"/>
    <x v="4"/>
    <s v="카카오광고"/>
    <x v="0"/>
    <x v="0"/>
    <x v="0"/>
    <m/>
    <m/>
    <n v="0"/>
    <m/>
    <m/>
    <m/>
  </r>
  <r>
    <x v="469"/>
    <x v="4"/>
    <s v="네이버 쇼핑검색"/>
    <x v="10"/>
    <x v="0"/>
    <x v="0"/>
    <m/>
    <m/>
    <n v="113800"/>
    <m/>
    <m/>
    <m/>
  </r>
  <r>
    <x v="469"/>
    <x v="4"/>
    <s v="네이버 쇼핑검색"/>
    <x v="10"/>
    <x v="0"/>
    <x v="0"/>
    <m/>
    <m/>
    <n v="3370"/>
    <m/>
    <m/>
    <m/>
  </r>
  <r>
    <x v="469"/>
    <x v="4"/>
    <s v="유튜브 디스커버리"/>
    <x v="0"/>
    <x v="0"/>
    <x v="0"/>
    <m/>
    <m/>
    <n v="14"/>
    <m/>
    <m/>
    <m/>
  </r>
  <r>
    <x v="470"/>
    <x v="1"/>
    <s v="페이스북/인스타그램"/>
    <x v="7"/>
    <x v="0"/>
    <x v="0"/>
    <m/>
    <m/>
    <n v="1280435"/>
    <m/>
    <m/>
    <m/>
  </r>
  <r>
    <x v="470"/>
    <x v="1"/>
    <s v="페이스북/인스타그램"/>
    <x v="13"/>
    <x v="0"/>
    <x v="0"/>
    <m/>
    <m/>
    <n v="29776"/>
    <m/>
    <m/>
    <m/>
  </r>
  <r>
    <x v="470"/>
    <x v="1"/>
    <s v="페이스북/인스타그램"/>
    <x v="0"/>
    <x v="0"/>
    <x v="0"/>
    <m/>
    <m/>
    <n v="965977"/>
    <m/>
    <m/>
    <m/>
  </r>
  <r>
    <x v="470"/>
    <x v="1"/>
    <s v="네이버 GFA"/>
    <x v="0"/>
    <x v="0"/>
    <x v="0"/>
    <m/>
    <m/>
    <n v="239509.0909090909"/>
    <m/>
    <m/>
    <m/>
  </r>
  <r>
    <x v="470"/>
    <x v="1"/>
    <s v="네이버 GFA"/>
    <x v="0"/>
    <x v="0"/>
    <x v="0"/>
    <m/>
    <m/>
    <n v="127179.0909090909"/>
    <m/>
    <m/>
    <m/>
  </r>
  <r>
    <x v="470"/>
    <x v="1"/>
    <s v="네이버 GFA"/>
    <x v="7"/>
    <x v="0"/>
    <x v="0"/>
    <m/>
    <m/>
    <n v="28251.81818181818"/>
    <m/>
    <m/>
    <m/>
  </r>
  <r>
    <x v="470"/>
    <x v="1"/>
    <s v="네이버 GFA"/>
    <x v="7"/>
    <x v="0"/>
    <x v="0"/>
    <m/>
    <m/>
    <n v="3652972.727272727"/>
    <m/>
    <m/>
    <m/>
  </r>
  <r>
    <x v="470"/>
    <x v="1"/>
    <s v="네이버 GFA"/>
    <x v="0"/>
    <x v="0"/>
    <x v="0"/>
    <m/>
    <m/>
    <n v="1873231.818181818"/>
    <m/>
    <m/>
    <m/>
  </r>
  <r>
    <x v="470"/>
    <x v="1"/>
    <s v="카카오광고"/>
    <x v="0"/>
    <x v="0"/>
    <x v="0"/>
    <m/>
    <m/>
    <n v="25770"/>
    <m/>
    <m/>
    <m/>
  </r>
  <r>
    <x v="470"/>
    <x v="1"/>
    <s v="카카오광고"/>
    <x v="0"/>
    <x v="0"/>
    <x v="0"/>
    <m/>
    <m/>
    <n v="330"/>
    <m/>
    <m/>
    <m/>
  </r>
  <r>
    <x v="470"/>
    <x v="1"/>
    <s v="카카오광고"/>
    <x v="4"/>
    <x v="0"/>
    <x v="0"/>
    <m/>
    <m/>
    <n v="0"/>
    <m/>
    <m/>
    <m/>
  </r>
  <r>
    <x v="470"/>
    <x v="1"/>
    <s v="카카오광고"/>
    <x v="0"/>
    <x v="0"/>
    <x v="0"/>
    <m/>
    <m/>
    <n v="16620"/>
    <m/>
    <m/>
    <m/>
  </r>
  <r>
    <x v="470"/>
    <x v="1"/>
    <s v="네이버 쇼핑검색"/>
    <x v="10"/>
    <x v="0"/>
    <x v="0"/>
    <m/>
    <m/>
    <n v="113670"/>
    <m/>
    <m/>
    <m/>
  </r>
  <r>
    <x v="470"/>
    <x v="1"/>
    <s v="네이버 쇼핑검색"/>
    <x v="10"/>
    <x v="0"/>
    <x v="0"/>
    <m/>
    <m/>
    <n v="5100"/>
    <m/>
    <m/>
    <m/>
  </r>
  <r>
    <x v="471"/>
    <x v="0"/>
    <s v="페이스북/인스타그램"/>
    <x v="7"/>
    <x v="0"/>
    <x v="0"/>
    <m/>
    <m/>
    <n v="1280998"/>
    <m/>
    <m/>
    <m/>
  </r>
  <r>
    <x v="471"/>
    <x v="0"/>
    <s v="페이스북/인스타그램"/>
    <x v="13"/>
    <x v="0"/>
    <x v="0"/>
    <m/>
    <m/>
    <n v="29631"/>
    <m/>
    <m/>
    <m/>
  </r>
  <r>
    <x v="471"/>
    <x v="0"/>
    <s v="페이스북/인스타그램"/>
    <x v="0"/>
    <x v="0"/>
    <x v="0"/>
    <m/>
    <m/>
    <n v="979024"/>
    <m/>
    <m/>
    <m/>
  </r>
  <r>
    <x v="471"/>
    <x v="0"/>
    <s v="네이버 GFA"/>
    <x v="0"/>
    <x v="0"/>
    <x v="0"/>
    <m/>
    <m/>
    <n v="185104.5454545454"/>
    <m/>
    <m/>
    <m/>
  </r>
  <r>
    <x v="471"/>
    <x v="0"/>
    <s v="네이버 GFA"/>
    <x v="0"/>
    <x v="0"/>
    <x v="0"/>
    <m/>
    <m/>
    <n v="2517577.272727272"/>
    <m/>
    <m/>
    <m/>
  </r>
  <r>
    <x v="471"/>
    <x v="0"/>
    <s v="네이버 GFA"/>
    <x v="7"/>
    <x v="0"/>
    <x v="0"/>
    <m/>
    <m/>
    <n v="99646.36363636363"/>
    <m/>
    <m/>
    <m/>
  </r>
  <r>
    <x v="471"/>
    <x v="0"/>
    <s v="네이버 GFA"/>
    <x v="7"/>
    <x v="0"/>
    <x v="0"/>
    <m/>
    <m/>
    <n v="3001660.909090909"/>
    <m/>
    <m/>
    <m/>
  </r>
  <r>
    <x v="471"/>
    <x v="0"/>
    <s v="네이버 GFA"/>
    <x v="0"/>
    <x v="0"/>
    <x v="0"/>
    <m/>
    <m/>
    <n v="1004407.272727273"/>
    <m/>
    <m/>
    <m/>
  </r>
  <r>
    <x v="471"/>
    <x v="0"/>
    <s v="카카오광고"/>
    <x v="0"/>
    <x v="0"/>
    <x v="0"/>
    <m/>
    <m/>
    <n v="48799.99999999999"/>
    <m/>
    <m/>
    <m/>
  </r>
  <r>
    <x v="471"/>
    <x v="0"/>
    <s v="카카오광고"/>
    <x v="0"/>
    <x v="0"/>
    <x v="0"/>
    <m/>
    <m/>
    <n v="310"/>
    <m/>
    <m/>
    <m/>
  </r>
  <r>
    <x v="471"/>
    <x v="0"/>
    <s v="카카오광고"/>
    <x v="4"/>
    <x v="0"/>
    <x v="0"/>
    <m/>
    <m/>
    <n v="0"/>
    <m/>
    <m/>
    <m/>
  </r>
  <r>
    <x v="471"/>
    <x v="0"/>
    <s v="카카오광고"/>
    <x v="0"/>
    <x v="0"/>
    <x v="0"/>
    <m/>
    <m/>
    <n v="21210"/>
    <m/>
    <m/>
    <m/>
  </r>
  <r>
    <x v="471"/>
    <x v="0"/>
    <s v="네이버 쇼핑검색"/>
    <x v="10"/>
    <x v="0"/>
    <x v="0"/>
    <m/>
    <m/>
    <n v="106410"/>
    <m/>
    <m/>
    <m/>
  </r>
  <r>
    <x v="471"/>
    <x v="0"/>
    <s v="네이버 쇼핑검색"/>
    <x v="10"/>
    <x v="0"/>
    <x v="0"/>
    <m/>
    <m/>
    <n v="8330"/>
    <m/>
    <m/>
    <m/>
  </r>
  <r>
    <x v="472"/>
    <x v="2"/>
    <s v="페이스북/인스타그램"/>
    <x v="7"/>
    <x v="0"/>
    <x v="0"/>
    <m/>
    <m/>
    <n v="986500"/>
    <m/>
    <m/>
    <m/>
  </r>
  <r>
    <x v="472"/>
    <x v="2"/>
    <s v="페이스북/인스타그램"/>
    <x v="13"/>
    <x v="0"/>
    <x v="0"/>
    <m/>
    <m/>
    <n v="23745"/>
    <m/>
    <m/>
    <m/>
  </r>
  <r>
    <x v="472"/>
    <x v="2"/>
    <s v="페이스북/인스타그램"/>
    <x v="0"/>
    <x v="0"/>
    <x v="0"/>
    <m/>
    <m/>
    <n v="847801"/>
    <m/>
    <m/>
    <m/>
  </r>
  <r>
    <x v="472"/>
    <x v="2"/>
    <s v="네이버 GFA"/>
    <x v="0"/>
    <x v="0"/>
    <x v="0"/>
    <m/>
    <m/>
    <n v="47807.27272727272"/>
    <m/>
    <m/>
    <m/>
  </r>
  <r>
    <x v="472"/>
    <x v="2"/>
    <s v="네이버 GFA"/>
    <x v="0"/>
    <x v="0"/>
    <x v="0"/>
    <m/>
    <m/>
    <n v="925710.9090909091"/>
    <m/>
    <m/>
    <m/>
  </r>
  <r>
    <x v="472"/>
    <x v="2"/>
    <s v="네이버 GFA"/>
    <x v="0"/>
    <x v="0"/>
    <x v="0"/>
    <m/>
    <m/>
    <n v="96797.27272727272"/>
    <m/>
    <m/>
    <m/>
  </r>
  <r>
    <x v="472"/>
    <x v="2"/>
    <s v="네이버 GFA"/>
    <x v="7"/>
    <x v="0"/>
    <x v="0"/>
    <m/>
    <m/>
    <n v="55806.36363636363"/>
    <m/>
    <m/>
    <m/>
  </r>
  <r>
    <x v="472"/>
    <x v="2"/>
    <s v="네이버 GFA"/>
    <x v="0"/>
    <x v="0"/>
    <x v="0"/>
    <m/>
    <m/>
    <n v="25725.45454545454"/>
    <m/>
    <m/>
    <m/>
  </r>
  <r>
    <x v="472"/>
    <x v="2"/>
    <s v="네이버 GFA"/>
    <x v="0"/>
    <x v="0"/>
    <x v="0"/>
    <m/>
    <m/>
    <n v="122155.4545454545"/>
    <m/>
    <m/>
    <m/>
  </r>
  <r>
    <x v="472"/>
    <x v="2"/>
    <s v="네이버 GFA"/>
    <x v="7"/>
    <x v="0"/>
    <x v="0"/>
    <m/>
    <m/>
    <n v="887.2727272727273"/>
    <m/>
    <m/>
    <m/>
  </r>
  <r>
    <x v="472"/>
    <x v="2"/>
    <s v="네이버 GFA"/>
    <x v="7"/>
    <x v="0"/>
    <x v="0"/>
    <m/>
    <m/>
    <n v="2389717.272727272"/>
    <m/>
    <m/>
    <m/>
  </r>
  <r>
    <x v="472"/>
    <x v="2"/>
    <s v="네이버 GFA"/>
    <x v="0"/>
    <x v="0"/>
    <x v="0"/>
    <m/>
    <m/>
    <n v="1193048.181818182"/>
    <m/>
    <m/>
    <m/>
  </r>
  <r>
    <x v="472"/>
    <x v="2"/>
    <s v="카카오광고"/>
    <x v="0"/>
    <x v="0"/>
    <x v="0"/>
    <m/>
    <m/>
    <n v="999.1485148514852"/>
    <m/>
    <m/>
    <m/>
  </r>
  <r>
    <x v="472"/>
    <x v="2"/>
    <s v="카카오광고"/>
    <x v="0"/>
    <x v="0"/>
    <x v="0"/>
    <m/>
    <m/>
    <n v="24.61386138613861"/>
    <m/>
    <m/>
    <m/>
  </r>
  <r>
    <x v="472"/>
    <x v="2"/>
    <s v="카카오광고"/>
    <x v="4"/>
    <x v="0"/>
    <x v="0"/>
    <m/>
    <m/>
    <n v="0"/>
    <m/>
    <m/>
    <m/>
  </r>
  <r>
    <x v="472"/>
    <x v="2"/>
    <s v="네이버 쇼핑검색"/>
    <x v="10"/>
    <x v="0"/>
    <x v="0"/>
    <m/>
    <m/>
    <n v="78180"/>
    <m/>
    <m/>
    <m/>
  </r>
  <r>
    <x v="472"/>
    <x v="2"/>
    <s v="네이버 쇼핑검색"/>
    <x v="10"/>
    <x v="0"/>
    <x v="0"/>
    <m/>
    <m/>
    <n v="9230"/>
    <m/>
    <m/>
    <m/>
  </r>
  <r>
    <x v="473"/>
    <x v="5"/>
    <s v="페이스북/인스타그램"/>
    <x v="7"/>
    <x v="0"/>
    <x v="0"/>
    <m/>
    <m/>
    <n v="627180"/>
    <m/>
    <m/>
    <m/>
  </r>
  <r>
    <x v="473"/>
    <x v="5"/>
    <s v="페이스북/인스타그램"/>
    <x v="13"/>
    <x v="0"/>
    <x v="0"/>
    <m/>
    <m/>
    <n v="14486"/>
    <m/>
    <m/>
    <m/>
  </r>
  <r>
    <x v="473"/>
    <x v="5"/>
    <s v="페이스북/인스타그램"/>
    <x v="0"/>
    <x v="0"/>
    <x v="0"/>
    <m/>
    <m/>
    <n v="449092"/>
    <m/>
    <m/>
    <m/>
  </r>
  <r>
    <x v="473"/>
    <x v="5"/>
    <s v="네이버 GFA"/>
    <x v="0"/>
    <x v="0"/>
    <x v="0"/>
    <m/>
    <m/>
    <n v="21173.63636363636"/>
    <m/>
    <m/>
    <m/>
  </r>
  <r>
    <x v="473"/>
    <x v="5"/>
    <s v="네이버 GFA"/>
    <x v="0"/>
    <x v="0"/>
    <x v="0"/>
    <m/>
    <m/>
    <n v="830171.8181818181"/>
    <m/>
    <m/>
    <m/>
  </r>
  <r>
    <x v="473"/>
    <x v="5"/>
    <s v="네이버 GFA"/>
    <x v="0"/>
    <x v="0"/>
    <x v="0"/>
    <m/>
    <m/>
    <n v="50482.72727272727"/>
    <m/>
    <m/>
    <m/>
  </r>
  <r>
    <x v="473"/>
    <x v="5"/>
    <s v="네이버 GFA"/>
    <x v="7"/>
    <x v="0"/>
    <x v="0"/>
    <m/>
    <m/>
    <n v="55729.0909090909"/>
    <m/>
    <m/>
    <m/>
  </r>
  <r>
    <x v="473"/>
    <x v="5"/>
    <s v="네이버 GFA"/>
    <x v="0"/>
    <x v="0"/>
    <x v="0"/>
    <m/>
    <m/>
    <n v="66562.72727272726"/>
    <m/>
    <m/>
    <m/>
  </r>
  <r>
    <x v="473"/>
    <x v="5"/>
    <s v="네이버 GFA"/>
    <x v="7"/>
    <x v="0"/>
    <x v="0"/>
    <m/>
    <m/>
    <n v="1910135.454545454"/>
    <m/>
    <m/>
    <m/>
  </r>
  <r>
    <x v="473"/>
    <x v="5"/>
    <s v="네이버 GFA"/>
    <x v="0"/>
    <x v="0"/>
    <x v="0"/>
    <m/>
    <m/>
    <n v="432878.1818181818"/>
    <m/>
    <m/>
    <m/>
  </r>
  <r>
    <x v="473"/>
    <x v="5"/>
    <s v="카카오광고"/>
    <x v="0"/>
    <x v="0"/>
    <x v="0"/>
    <m/>
    <m/>
    <n v="1029.207920792079"/>
    <m/>
    <m/>
    <m/>
  </r>
  <r>
    <x v="473"/>
    <x v="5"/>
    <s v="카카오광고"/>
    <x v="0"/>
    <x v="0"/>
    <x v="0"/>
    <m/>
    <m/>
    <n v="37.79207920792079"/>
    <m/>
    <m/>
    <m/>
  </r>
  <r>
    <x v="473"/>
    <x v="5"/>
    <s v="카카오광고"/>
    <x v="4"/>
    <x v="0"/>
    <x v="0"/>
    <m/>
    <m/>
    <n v="0"/>
    <m/>
    <m/>
    <m/>
  </r>
  <r>
    <x v="473"/>
    <x v="5"/>
    <s v="네이버 쇼핑검색"/>
    <x v="10"/>
    <x v="0"/>
    <x v="0"/>
    <m/>
    <m/>
    <n v="69020"/>
    <m/>
    <m/>
    <m/>
  </r>
  <r>
    <x v="473"/>
    <x v="5"/>
    <s v="네이버 쇼핑검색"/>
    <x v="10"/>
    <x v="0"/>
    <x v="0"/>
    <m/>
    <m/>
    <n v="1500"/>
    <m/>
    <m/>
    <m/>
  </r>
  <r>
    <x v="474"/>
    <x v="6"/>
    <s v="페이스북/인스타그램"/>
    <x v="7"/>
    <x v="0"/>
    <x v="0"/>
    <m/>
    <m/>
    <n v="876422"/>
    <m/>
    <m/>
    <m/>
  </r>
  <r>
    <x v="474"/>
    <x v="6"/>
    <s v="페이스북/인스타그램"/>
    <x v="13"/>
    <x v="0"/>
    <x v="0"/>
    <m/>
    <m/>
    <n v="20674"/>
    <m/>
    <m/>
    <m/>
  </r>
  <r>
    <x v="474"/>
    <x v="6"/>
    <s v="페이스북/인스타그램"/>
    <x v="0"/>
    <x v="0"/>
    <x v="0"/>
    <m/>
    <m/>
    <n v="575297"/>
    <m/>
    <m/>
    <m/>
  </r>
  <r>
    <x v="474"/>
    <x v="6"/>
    <s v="네이버 GFA"/>
    <x v="0"/>
    <x v="0"/>
    <x v="0"/>
    <m/>
    <m/>
    <n v="234301.8181818182"/>
    <m/>
    <m/>
    <m/>
  </r>
  <r>
    <x v="474"/>
    <x v="6"/>
    <s v="네이버 GFA"/>
    <x v="7"/>
    <x v="0"/>
    <x v="0"/>
    <m/>
    <m/>
    <n v="76277.27272727272"/>
    <m/>
    <m/>
    <m/>
  </r>
  <r>
    <x v="474"/>
    <x v="6"/>
    <s v="네이버 GFA"/>
    <x v="0"/>
    <x v="0"/>
    <x v="0"/>
    <m/>
    <m/>
    <n v="88877.27272727272"/>
    <m/>
    <m/>
    <m/>
  </r>
  <r>
    <x v="474"/>
    <x v="6"/>
    <s v="네이버 GFA"/>
    <x v="7"/>
    <x v="0"/>
    <x v="0"/>
    <m/>
    <m/>
    <n v="2216896.363636363"/>
    <m/>
    <m/>
    <m/>
  </r>
  <r>
    <x v="474"/>
    <x v="6"/>
    <s v="네이버 GFA"/>
    <x v="0"/>
    <x v="0"/>
    <x v="0"/>
    <m/>
    <m/>
    <n v="1089642.727272727"/>
    <m/>
    <m/>
    <m/>
  </r>
  <r>
    <x v="474"/>
    <x v="6"/>
    <s v="카카오광고"/>
    <x v="0"/>
    <x v="0"/>
    <x v="0"/>
    <m/>
    <m/>
    <n v="1000.346534653465"/>
    <m/>
    <m/>
    <m/>
  </r>
  <r>
    <x v="474"/>
    <x v="6"/>
    <s v="카카오광고"/>
    <x v="0"/>
    <x v="0"/>
    <x v="0"/>
    <m/>
    <m/>
    <n v="120.2376237623762"/>
    <m/>
    <m/>
    <m/>
  </r>
  <r>
    <x v="474"/>
    <x v="6"/>
    <s v="카카오광고"/>
    <x v="4"/>
    <x v="0"/>
    <x v="0"/>
    <m/>
    <m/>
    <n v="0"/>
    <m/>
    <m/>
    <m/>
  </r>
  <r>
    <x v="474"/>
    <x v="6"/>
    <s v="네이버 쇼핑검색"/>
    <x v="10"/>
    <x v="0"/>
    <x v="0"/>
    <m/>
    <m/>
    <n v="93889.99999999999"/>
    <m/>
    <m/>
    <m/>
  </r>
  <r>
    <x v="474"/>
    <x v="6"/>
    <s v="네이버 쇼핑검색"/>
    <x v="10"/>
    <x v="0"/>
    <x v="0"/>
    <m/>
    <m/>
    <n v="3560"/>
    <m/>
    <m/>
    <m/>
  </r>
  <r>
    <x v="472"/>
    <x v="2"/>
    <s v="유튜브 디스커버리"/>
    <x v="0"/>
    <x v="0"/>
    <x v="0"/>
    <m/>
    <m/>
    <n v="97137"/>
    <m/>
    <m/>
    <m/>
  </r>
  <r>
    <x v="473"/>
    <x v="5"/>
    <s v="유튜브 디스커버리"/>
    <x v="0"/>
    <x v="0"/>
    <x v="0"/>
    <m/>
    <m/>
    <n v="824"/>
    <m/>
    <m/>
    <m/>
  </r>
  <r>
    <x v="474"/>
    <x v="6"/>
    <s v="유튜브 디스커버리"/>
    <x v="0"/>
    <x v="0"/>
    <x v="0"/>
    <m/>
    <m/>
    <n v="204892"/>
    <m/>
    <m/>
    <m/>
  </r>
  <r>
    <x v="474"/>
    <x v="6"/>
    <s v="유튜브 디스커버리"/>
    <x v="0"/>
    <x v="0"/>
    <x v="0"/>
    <m/>
    <m/>
    <n v="213740"/>
    <m/>
    <m/>
    <m/>
  </r>
  <r>
    <x v="475"/>
    <x v="3"/>
    <s v="페이스북/인스타그램"/>
    <x v="7"/>
    <x v="0"/>
    <x v="0"/>
    <m/>
    <m/>
    <n v="890364"/>
    <m/>
    <m/>
    <m/>
  </r>
  <r>
    <x v="475"/>
    <x v="3"/>
    <s v="페이스북/인스타그램"/>
    <x v="13"/>
    <x v="0"/>
    <x v="0"/>
    <m/>
    <m/>
    <n v="28680"/>
    <m/>
    <m/>
    <m/>
  </r>
  <r>
    <x v="475"/>
    <x v="3"/>
    <s v="페이스북/인스타그램"/>
    <x v="0"/>
    <x v="0"/>
    <x v="0"/>
    <m/>
    <m/>
    <n v="1031724"/>
    <m/>
    <m/>
    <m/>
  </r>
  <r>
    <x v="475"/>
    <x v="3"/>
    <s v="네이버 GFA"/>
    <x v="0"/>
    <x v="0"/>
    <x v="0"/>
    <m/>
    <m/>
    <n v="165233.6363636364"/>
    <m/>
    <m/>
    <m/>
  </r>
  <r>
    <x v="475"/>
    <x v="3"/>
    <s v="네이버 GFA"/>
    <x v="0"/>
    <x v="0"/>
    <x v="0"/>
    <m/>
    <m/>
    <n v="0"/>
    <m/>
    <m/>
    <m/>
  </r>
  <r>
    <x v="475"/>
    <x v="3"/>
    <s v="네이버 GFA"/>
    <x v="7"/>
    <x v="0"/>
    <x v="0"/>
    <m/>
    <m/>
    <n v="87379.0909090909"/>
    <m/>
    <m/>
    <m/>
  </r>
  <r>
    <x v="475"/>
    <x v="3"/>
    <s v="네이버 GFA"/>
    <x v="0"/>
    <x v="0"/>
    <x v="0"/>
    <m/>
    <m/>
    <n v="60797.27272727272"/>
    <m/>
    <m/>
    <m/>
  </r>
  <r>
    <x v="475"/>
    <x v="3"/>
    <s v="네이버 GFA"/>
    <x v="7"/>
    <x v="0"/>
    <x v="0"/>
    <m/>
    <m/>
    <n v="925197.2727272727"/>
    <m/>
    <m/>
    <m/>
  </r>
  <r>
    <x v="475"/>
    <x v="3"/>
    <s v="네이버 GFA"/>
    <x v="0"/>
    <x v="0"/>
    <x v="0"/>
    <m/>
    <m/>
    <n v="1644108.181818182"/>
    <m/>
    <m/>
    <m/>
  </r>
  <r>
    <x v="475"/>
    <x v="3"/>
    <s v="카카오광고"/>
    <x v="0"/>
    <x v="0"/>
    <x v="0"/>
    <m/>
    <m/>
    <n v="73520"/>
    <m/>
    <m/>
    <m/>
  </r>
  <r>
    <x v="475"/>
    <x v="3"/>
    <s v="카카오광고"/>
    <x v="4"/>
    <x v="0"/>
    <x v="0"/>
    <m/>
    <m/>
    <n v="521504.9999999999"/>
    <m/>
    <m/>
    <m/>
  </r>
  <r>
    <x v="475"/>
    <x v="3"/>
    <s v="네이버 쇼핑검색"/>
    <x v="10"/>
    <x v="0"/>
    <x v="0"/>
    <m/>
    <m/>
    <n v="88740"/>
    <m/>
    <m/>
    <m/>
  </r>
  <r>
    <x v="475"/>
    <x v="3"/>
    <s v="네이버 쇼핑검색"/>
    <x v="10"/>
    <x v="0"/>
    <x v="0"/>
    <m/>
    <m/>
    <n v="8730"/>
    <m/>
    <m/>
    <m/>
  </r>
  <r>
    <x v="475"/>
    <x v="3"/>
    <s v="유튜브 디스커버리"/>
    <x v="0"/>
    <x v="0"/>
    <x v="0"/>
    <m/>
    <m/>
    <n v="97137"/>
    <m/>
    <m/>
    <m/>
  </r>
  <r>
    <x v="475"/>
    <x v="3"/>
    <s v="유튜브 디스커버리"/>
    <x v="0"/>
    <x v="0"/>
    <x v="0"/>
    <m/>
    <m/>
    <n v="213972"/>
    <m/>
    <m/>
    <m/>
  </r>
  <r>
    <x v="475"/>
    <x v="3"/>
    <s v="유튜브 디스커버리"/>
    <x v="0"/>
    <x v="0"/>
    <x v="0"/>
    <m/>
    <m/>
    <n v="824"/>
    <m/>
    <m/>
    <m/>
  </r>
  <r>
    <x v="475"/>
    <x v="3"/>
    <s v="유튜브 디스커버리"/>
    <x v="0"/>
    <x v="0"/>
    <x v="0"/>
    <m/>
    <m/>
    <n v="204892"/>
    <m/>
    <m/>
    <m/>
  </r>
  <r>
    <x v="476"/>
    <x v="4"/>
    <s v="페이스북/인스타그램"/>
    <x v="7"/>
    <x v="0"/>
    <x v="0"/>
    <m/>
    <m/>
    <n v="865074"/>
    <m/>
    <m/>
    <m/>
  </r>
  <r>
    <x v="476"/>
    <x v="4"/>
    <s v="페이스북/인스타그램"/>
    <x v="13"/>
    <x v="0"/>
    <x v="0"/>
    <m/>
    <m/>
    <n v="28993"/>
    <m/>
    <m/>
    <m/>
  </r>
  <r>
    <x v="476"/>
    <x v="4"/>
    <s v="페이스북/인스타그램"/>
    <x v="0"/>
    <x v="0"/>
    <x v="0"/>
    <m/>
    <m/>
    <n v="1207196"/>
    <m/>
    <m/>
    <m/>
  </r>
  <r>
    <x v="476"/>
    <x v="4"/>
    <s v="네이버 GFA"/>
    <x v="0"/>
    <x v="0"/>
    <x v="0"/>
    <m/>
    <m/>
    <n v="121243.6363636364"/>
    <m/>
    <m/>
    <m/>
  </r>
  <r>
    <x v="476"/>
    <x v="4"/>
    <s v="네이버 GFA"/>
    <x v="7"/>
    <x v="0"/>
    <x v="0"/>
    <m/>
    <m/>
    <n v="96576.36363636363"/>
    <m/>
    <m/>
    <m/>
  </r>
  <r>
    <x v="476"/>
    <x v="4"/>
    <s v="네이버 GFA"/>
    <x v="0"/>
    <x v="0"/>
    <x v="0"/>
    <m/>
    <m/>
    <n v="62130.90909090909"/>
    <m/>
    <m/>
    <m/>
  </r>
  <r>
    <x v="476"/>
    <x v="4"/>
    <s v="네이버 GFA"/>
    <x v="7"/>
    <x v="0"/>
    <x v="0"/>
    <m/>
    <m/>
    <n v="917292.7272727272"/>
    <m/>
    <m/>
    <m/>
  </r>
  <r>
    <x v="476"/>
    <x v="4"/>
    <s v="네이버 GFA"/>
    <x v="0"/>
    <x v="0"/>
    <x v="0"/>
    <m/>
    <m/>
    <n v="687455.4545454545"/>
    <m/>
    <m/>
    <m/>
  </r>
  <r>
    <x v="476"/>
    <x v="4"/>
    <s v="네이버 쇼핑검색"/>
    <x v="10"/>
    <x v="0"/>
    <x v="0"/>
    <m/>
    <m/>
    <n v="84250"/>
    <m/>
    <m/>
    <m/>
  </r>
  <r>
    <x v="476"/>
    <x v="4"/>
    <s v="네이버 쇼핑검색"/>
    <x v="10"/>
    <x v="0"/>
    <x v="0"/>
    <m/>
    <m/>
    <n v="4470"/>
    <m/>
    <m/>
    <m/>
  </r>
  <r>
    <x v="476"/>
    <x v="4"/>
    <s v="카카오광고"/>
    <x v="0"/>
    <x v="0"/>
    <x v="0"/>
    <m/>
    <m/>
    <n v="12680"/>
    <m/>
    <m/>
    <m/>
  </r>
  <r>
    <x v="476"/>
    <x v="4"/>
    <s v="카카오광고"/>
    <x v="4"/>
    <x v="0"/>
    <x v="0"/>
    <m/>
    <m/>
    <n v="0"/>
    <m/>
    <m/>
    <m/>
  </r>
  <r>
    <x v="476"/>
    <x v="4"/>
    <s v="유튜브 디스커버리"/>
    <x v="0"/>
    <x v="0"/>
    <x v="0"/>
    <m/>
    <m/>
    <n v="51436"/>
    <m/>
    <m/>
    <m/>
  </r>
  <r>
    <x v="476"/>
    <x v="4"/>
    <s v="유튜브 디스커버리"/>
    <x v="0"/>
    <x v="0"/>
    <x v="0"/>
    <m/>
    <m/>
    <n v="204031"/>
    <m/>
    <m/>
    <m/>
  </r>
  <r>
    <x v="476"/>
    <x v="4"/>
    <s v="유튜브 디스커버리"/>
    <x v="0"/>
    <x v="0"/>
    <x v="0"/>
    <m/>
    <m/>
    <n v="90349"/>
    <m/>
    <m/>
    <m/>
  </r>
  <r>
    <x v="476"/>
    <x v="4"/>
    <s v="유튜브 디스커버리"/>
    <x v="0"/>
    <x v="0"/>
    <x v="0"/>
    <m/>
    <m/>
    <n v="102389"/>
    <m/>
    <m/>
    <m/>
  </r>
  <r>
    <x v="476"/>
    <x v="4"/>
    <s v="유튜브 디스커버리"/>
    <x v="0"/>
    <x v="0"/>
    <x v="0"/>
    <m/>
    <m/>
    <n v="138395"/>
    <m/>
    <m/>
    <m/>
  </r>
  <r>
    <x v="476"/>
    <x v="4"/>
    <s v="유튜브 디스커버리"/>
    <x v="0"/>
    <x v="0"/>
    <x v="0"/>
    <m/>
    <m/>
    <n v="17"/>
    <m/>
    <m/>
    <m/>
  </r>
  <r>
    <x v="476"/>
    <x v="4"/>
    <s v="유튜브 디스커버리"/>
    <x v="0"/>
    <x v="0"/>
    <x v="0"/>
    <m/>
    <m/>
    <n v="51790"/>
    <m/>
    <m/>
    <m/>
  </r>
  <r>
    <x v="476"/>
    <x v="4"/>
    <s v="유튜브 디스커버리"/>
    <x v="0"/>
    <x v="0"/>
    <x v="0"/>
    <m/>
    <m/>
    <n v="3703"/>
    <m/>
    <m/>
    <m/>
  </r>
  <r>
    <x v="476"/>
    <x v="4"/>
    <s v="유튜브 디스커버리"/>
    <x v="0"/>
    <x v="0"/>
    <x v="0"/>
    <m/>
    <m/>
    <n v="978"/>
    <m/>
    <m/>
    <m/>
  </r>
  <r>
    <x v="477"/>
    <x v="1"/>
    <s v="페이스북/인스타그램"/>
    <x v="7"/>
    <x v="0"/>
    <x v="0"/>
    <m/>
    <m/>
    <n v="624016"/>
    <m/>
    <m/>
    <m/>
  </r>
  <r>
    <x v="477"/>
    <x v="1"/>
    <s v="페이스북/인스타그램"/>
    <x v="13"/>
    <x v="0"/>
    <x v="0"/>
    <m/>
    <m/>
    <n v="29969"/>
    <m/>
    <m/>
    <m/>
  </r>
  <r>
    <x v="477"/>
    <x v="1"/>
    <s v="페이스북/인스타그램"/>
    <x v="0"/>
    <x v="0"/>
    <x v="0"/>
    <m/>
    <m/>
    <n v="968055"/>
    <m/>
    <m/>
    <m/>
  </r>
  <r>
    <x v="477"/>
    <x v="1"/>
    <s v="네이버 GFA"/>
    <x v="0"/>
    <x v="0"/>
    <x v="0"/>
    <m/>
    <m/>
    <n v="639854.5454545454"/>
    <m/>
    <m/>
    <m/>
  </r>
  <r>
    <x v="477"/>
    <x v="1"/>
    <s v="네이버 GFA"/>
    <x v="7"/>
    <x v="0"/>
    <x v="0"/>
    <m/>
    <m/>
    <n v="42272.72727272727"/>
    <m/>
    <m/>
    <m/>
  </r>
  <r>
    <x v="477"/>
    <x v="1"/>
    <s v="네이버 GFA"/>
    <x v="7"/>
    <x v="0"/>
    <x v="0"/>
    <m/>
    <m/>
    <n v="727950.9090909091"/>
    <m/>
    <m/>
    <m/>
  </r>
  <r>
    <x v="477"/>
    <x v="1"/>
    <s v="네이버 GFA"/>
    <x v="0"/>
    <x v="0"/>
    <x v="0"/>
    <m/>
    <m/>
    <n v="1186279.090909091"/>
    <m/>
    <m/>
    <m/>
  </r>
  <r>
    <x v="477"/>
    <x v="1"/>
    <s v="네이버 쇼핑검색"/>
    <x v="10"/>
    <x v="0"/>
    <x v="0"/>
    <m/>
    <m/>
    <n v="53999.99999999999"/>
    <m/>
    <m/>
    <m/>
  </r>
  <r>
    <x v="477"/>
    <x v="1"/>
    <s v="네이버 쇼핑검색"/>
    <x v="10"/>
    <x v="0"/>
    <x v="0"/>
    <m/>
    <m/>
    <n v="3320"/>
    <m/>
    <m/>
    <m/>
  </r>
  <r>
    <x v="477"/>
    <x v="1"/>
    <s v="카카오광고"/>
    <x v="0"/>
    <x v="0"/>
    <x v="0"/>
    <m/>
    <m/>
    <n v="6099.999999999999"/>
    <m/>
    <m/>
    <m/>
  </r>
  <r>
    <x v="477"/>
    <x v="1"/>
    <s v="카카오광고"/>
    <x v="5"/>
    <x v="0"/>
    <x v="0"/>
    <m/>
    <m/>
    <n v="664215"/>
    <m/>
    <m/>
    <m/>
  </r>
  <r>
    <x v="477"/>
    <x v="1"/>
    <s v="유튜브 디스커버리"/>
    <x v="0"/>
    <x v="0"/>
    <x v="0"/>
    <m/>
    <m/>
    <n v="105383"/>
    <m/>
    <m/>
    <m/>
  </r>
  <r>
    <x v="477"/>
    <x v="1"/>
    <s v="유튜브 디스커버리"/>
    <x v="0"/>
    <x v="0"/>
    <x v="0"/>
    <m/>
    <m/>
    <n v="15221"/>
    <m/>
    <m/>
    <m/>
  </r>
  <r>
    <x v="477"/>
    <x v="1"/>
    <s v="유튜브 디스커버리"/>
    <x v="0"/>
    <x v="0"/>
    <x v="0"/>
    <m/>
    <m/>
    <n v="7"/>
    <m/>
    <m/>
    <m/>
  </r>
  <r>
    <x v="477"/>
    <x v="1"/>
    <s v="유튜브 디스커버리"/>
    <x v="0"/>
    <x v="0"/>
    <x v="0"/>
    <m/>
    <m/>
    <n v="51469"/>
    <m/>
    <m/>
    <m/>
  </r>
  <r>
    <x v="477"/>
    <x v="1"/>
    <s v="유튜브 디스커버리"/>
    <x v="0"/>
    <x v="0"/>
    <x v="0"/>
    <m/>
    <m/>
    <n v="17589"/>
    <m/>
    <m/>
    <m/>
  </r>
  <r>
    <x v="477"/>
    <x v="1"/>
    <s v="유튜브 디스커버리"/>
    <x v="0"/>
    <x v="0"/>
    <x v="0"/>
    <m/>
    <m/>
    <n v="3060"/>
    <m/>
    <m/>
    <m/>
  </r>
  <r>
    <x v="478"/>
    <x v="0"/>
    <s v="페이스북/인스타그램"/>
    <x v="7"/>
    <x v="0"/>
    <x v="0"/>
    <m/>
    <m/>
    <n v="376572"/>
    <m/>
    <m/>
    <m/>
  </r>
  <r>
    <x v="478"/>
    <x v="0"/>
    <s v="페이스북/인스타그램"/>
    <x v="13"/>
    <x v="0"/>
    <x v="0"/>
    <m/>
    <m/>
    <n v="30235"/>
    <m/>
    <m/>
    <m/>
  </r>
  <r>
    <x v="478"/>
    <x v="0"/>
    <s v="페이스북/인스타그램"/>
    <x v="0"/>
    <x v="0"/>
    <x v="0"/>
    <m/>
    <m/>
    <n v="728488"/>
    <m/>
    <m/>
    <m/>
  </r>
  <r>
    <x v="478"/>
    <x v="0"/>
    <s v="네이버 GFA"/>
    <x v="0"/>
    <x v="0"/>
    <x v="0"/>
    <m/>
    <m/>
    <n v="164105.4545454545"/>
    <m/>
    <m/>
    <m/>
  </r>
  <r>
    <x v="478"/>
    <x v="0"/>
    <s v="네이버 GFA"/>
    <x v="7"/>
    <x v="0"/>
    <x v="0"/>
    <m/>
    <m/>
    <n v="145608.1818181818"/>
    <m/>
    <m/>
    <m/>
  </r>
  <r>
    <x v="478"/>
    <x v="0"/>
    <s v="네이버 GFA"/>
    <x v="0"/>
    <x v="0"/>
    <x v="0"/>
    <m/>
    <m/>
    <n v="0"/>
    <m/>
    <m/>
    <m/>
  </r>
  <r>
    <x v="478"/>
    <x v="0"/>
    <s v="네이버 GFA"/>
    <x v="7"/>
    <x v="0"/>
    <x v="0"/>
    <m/>
    <m/>
    <n v="854033.6363636362"/>
    <m/>
    <m/>
    <m/>
  </r>
  <r>
    <x v="478"/>
    <x v="0"/>
    <s v="네이버 GFA"/>
    <x v="0"/>
    <x v="0"/>
    <x v="0"/>
    <m/>
    <m/>
    <n v="1104577.272727273"/>
    <m/>
    <m/>
    <m/>
  </r>
  <r>
    <x v="478"/>
    <x v="0"/>
    <s v="네이버 쇼핑검색"/>
    <x v="10"/>
    <x v="0"/>
    <x v="0"/>
    <m/>
    <m/>
    <n v="40110"/>
    <m/>
    <m/>
    <m/>
  </r>
  <r>
    <x v="478"/>
    <x v="0"/>
    <s v="네이버 쇼핑검색"/>
    <x v="10"/>
    <x v="0"/>
    <x v="0"/>
    <m/>
    <m/>
    <n v="3580"/>
    <m/>
    <m/>
    <m/>
  </r>
  <r>
    <x v="478"/>
    <x v="0"/>
    <s v="카카오광고"/>
    <x v="0"/>
    <x v="0"/>
    <x v="0"/>
    <m/>
    <m/>
    <n v="1230"/>
    <m/>
    <m/>
    <m/>
  </r>
  <r>
    <x v="478"/>
    <x v="0"/>
    <s v="카카오광고"/>
    <x v="5"/>
    <x v="0"/>
    <x v="0"/>
    <m/>
    <m/>
    <n v="0"/>
    <m/>
    <m/>
    <m/>
  </r>
  <r>
    <x v="478"/>
    <x v="0"/>
    <s v="유튜브 디스커버리"/>
    <x v="0"/>
    <x v="0"/>
    <x v="0"/>
    <m/>
    <m/>
    <n v="23616"/>
    <m/>
    <m/>
    <m/>
  </r>
  <r>
    <x v="478"/>
    <x v="0"/>
    <s v="유튜브 디스커버리"/>
    <x v="0"/>
    <x v="0"/>
    <x v="0"/>
    <m/>
    <m/>
    <n v="1010"/>
    <m/>
    <m/>
    <m/>
  </r>
  <r>
    <x v="478"/>
    <x v="0"/>
    <s v="유튜브 디스커버리"/>
    <x v="0"/>
    <x v="0"/>
    <x v="0"/>
    <m/>
    <m/>
    <n v="168"/>
    <m/>
    <m/>
    <m/>
  </r>
  <r>
    <x v="478"/>
    <x v="0"/>
    <s v="유튜브 디스커버리"/>
    <x v="0"/>
    <x v="0"/>
    <x v="0"/>
    <m/>
    <m/>
    <n v="1602"/>
    <m/>
    <m/>
    <m/>
  </r>
  <r>
    <x v="478"/>
    <x v="0"/>
    <s v="유튜브 디스커버리"/>
    <x v="0"/>
    <x v="0"/>
    <x v="0"/>
    <m/>
    <m/>
    <n v="29384"/>
    <m/>
    <m/>
    <m/>
  </r>
  <r>
    <x v="478"/>
    <x v="0"/>
    <s v="유튜브 디스커버리"/>
    <x v="0"/>
    <x v="0"/>
    <x v="0"/>
    <m/>
    <m/>
    <n v="2925"/>
    <m/>
    <m/>
    <m/>
  </r>
  <r>
    <x v="478"/>
    <x v="0"/>
    <s v="유튜브 디스커버리"/>
    <x v="0"/>
    <x v="0"/>
    <x v="0"/>
    <m/>
    <m/>
    <n v="25947"/>
    <m/>
    <m/>
    <m/>
  </r>
  <r>
    <x v="479"/>
    <x v="2"/>
    <s v="페이스북/인스타그램"/>
    <x v="7"/>
    <x v="0"/>
    <x v="0"/>
    <m/>
    <m/>
    <n v="305554"/>
    <m/>
    <m/>
    <m/>
  </r>
  <r>
    <x v="479"/>
    <x v="2"/>
    <s v="페이스북/인스타그램"/>
    <x v="13"/>
    <x v="0"/>
    <x v="0"/>
    <m/>
    <m/>
    <n v="25027"/>
    <m/>
    <m/>
    <m/>
  </r>
  <r>
    <x v="479"/>
    <x v="2"/>
    <s v="페이스북/인스타그램"/>
    <x v="0"/>
    <x v="0"/>
    <x v="0"/>
    <m/>
    <m/>
    <n v="462706"/>
    <m/>
    <m/>
    <m/>
  </r>
  <r>
    <x v="480"/>
    <x v="5"/>
    <s v="페이스북/인스타그램"/>
    <x v="7"/>
    <x v="0"/>
    <x v="0"/>
    <m/>
    <m/>
    <n v="294867"/>
    <m/>
    <m/>
    <m/>
  </r>
  <r>
    <x v="480"/>
    <x v="5"/>
    <s v="페이스북/인스타그램"/>
    <x v="13"/>
    <x v="0"/>
    <x v="0"/>
    <m/>
    <m/>
    <n v="14504"/>
    <m/>
    <m/>
    <m/>
  </r>
  <r>
    <x v="480"/>
    <x v="5"/>
    <s v="페이스북/인스타그램"/>
    <x v="0"/>
    <x v="0"/>
    <x v="0"/>
    <m/>
    <m/>
    <n v="313194"/>
    <m/>
    <m/>
    <m/>
  </r>
  <r>
    <x v="481"/>
    <x v="6"/>
    <s v="페이스북/인스타그램"/>
    <x v="7"/>
    <x v="0"/>
    <x v="0"/>
    <m/>
    <m/>
    <n v="373773"/>
    <m/>
    <m/>
    <m/>
  </r>
  <r>
    <x v="481"/>
    <x v="6"/>
    <s v="페이스북/인스타그램"/>
    <x v="13"/>
    <x v="0"/>
    <x v="0"/>
    <m/>
    <m/>
    <n v="20374"/>
    <m/>
    <m/>
    <m/>
  </r>
  <r>
    <x v="481"/>
    <x v="6"/>
    <s v="페이스북/인스타그램"/>
    <x v="0"/>
    <x v="0"/>
    <x v="0"/>
    <m/>
    <m/>
    <n v="501611"/>
    <m/>
    <m/>
    <m/>
  </r>
  <r>
    <x v="479"/>
    <x v="2"/>
    <s v="네이버 GFA"/>
    <x v="7"/>
    <x v="0"/>
    <x v="0"/>
    <m/>
    <m/>
    <n v="74490.90909090909"/>
    <m/>
    <m/>
    <m/>
  </r>
  <r>
    <x v="479"/>
    <x v="2"/>
    <s v="네이버 GFA"/>
    <x v="7"/>
    <x v="0"/>
    <x v="0"/>
    <m/>
    <m/>
    <n v="832594.5454545454"/>
    <m/>
    <m/>
    <m/>
  </r>
  <r>
    <x v="479"/>
    <x v="2"/>
    <s v="네이버 GFA"/>
    <x v="0"/>
    <x v="0"/>
    <x v="0"/>
    <m/>
    <m/>
    <n v="1186129.090909091"/>
    <m/>
    <m/>
    <m/>
  </r>
  <r>
    <x v="480"/>
    <x v="5"/>
    <s v="네이버 GFA"/>
    <x v="0"/>
    <x v="0"/>
    <x v="0"/>
    <m/>
    <m/>
    <n v="0"/>
    <m/>
    <m/>
    <m/>
  </r>
  <r>
    <x v="480"/>
    <x v="5"/>
    <s v="네이버 GFA"/>
    <x v="7"/>
    <x v="0"/>
    <x v="0"/>
    <m/>
    <m/>
    <n v="230190.9090909091"/>
    <m/>
    <m/>
    <m/>
  </r>
  <r>
    <x v="480"/>
    <x v="5"/>
    <s v="네이버 GFA"/>
    <x v="7"/>
    <x v="0"/>
    <x v="0"/>
    <m/>
    <m/>
    <n v="1315490"/>
    <m/>
    <m/>
    <m/>
  </r>
  <r>
    <x v="480"/>
    <x v="5"/>
    <s v="네이버 GFA"/>
    <x v="0"/>
    <x v="0"/>
    <x v="0"/>
    <m/>
    <m/>
    <n v="473944.5454545454"/>
    <m/>
    <m/>
    <m/>
  </r>
  <r>
    <x v="481"/>
    <x v="6"/>
    <s v="네이버 GFA"/>
    <x v="0"/>
    <x v="0"/>
    <x v="0"/>
    <m/>
    <m/>
    <n v="0"/>
    <m/>
    <m/>
    <m/>
  </r>
  <r>
    <x v="481"/>
    <x v="6"/>
    <s v="네이버 GFA"/>
    <x v="7"/>
    <x v="0"/>
    <x v="0"/>
    <m/>
    <m/>
    <n v="363636.3636363636"/>
    <m/>
    <m/>
    <m/>
  </r>
  <r>
    <x v="481"/>
    <x v="6"/>
    <s v="네이버 GFA"/>
    <x v="7"/>
    <x v="0"/>
    <x v="0"/>
    <m/>
    <m/>
    <n v="1606093.636363636"/>
    <m/>
    <m/>
    <m/>
  </r>
  <r>
    <x v="481"/>
    <x v="6"/>
    <s v="네이버 GFA"/>
    <x v="0"/>
    <x v="0"/>
    <x v="0"/>
    <m/>
    <m/>
    <n v="308248.1818181818"/>
    <m/>
    <m/>
    <m/>
  </r>
  <r>
    <x v="479"/>
    <x v="2"/>
    <s v="네이버 쇼핑검색"/>
    <x v="10"/>
    <x v="0"/>
    <x v="0"/>
    <m/>
    <m/>
    <n v="34870"/>
    <m/>
    <m/>
    <m/>
  </r>
  <r>
    <x v="479"/>
    <x v="2"/>
    <s v="네이버 쇼핑검색"/>
    <x v="10"/>
    <x v="0"/>
    <x v="0"/>
    <m/>
    <m/>
    <n v="4590"/>
    <m/>
    <m/>
    <m/>
  </r>
  <r>
    <x v="480"/>
    <x v="5"/>
    <s v="네이버 쇼핑검색"/>
    <x v="10"/>
    <x v="0"/>
    <x v="0"/>
    <m/>
    <m/>
    <n v="30750"/>
    <m/>
    <m/>
    <m/>
  </r>
  <r>
    <x v="480"/>
    <x v="5"/>
    <s v="네이버 쇼핑검색"/>
    <x v="10"/>
    <x v="0"/>
    <x v="0"/>
    <m/>
    <m/>
    <n v="399.9999999999999"/>
    <m/>
    <m/>
    <m/>
  </r>
  <r>
    <x v="481"/>
    <x v="6"/>
    <s v="네이버 쇼핑검색"/>
    <x v="10"/>
    <x v="0"/>
    <x v="0"/>
    <m/>
    <m/>
    <n v="37280"/>
    <m/>
    <m/>
    <m/>
  </r>
  <r>
    <x v="481"/>
    <x v="6"/>
    <s v="네이버 쇼핑검색"/>
    <x v="10"/>
    <x v="0"/>
    <x v="0"/>
    <m/>
    <m/>
    <n v="1250"/>
    <m/>
    <m/>
    <m/>
  </r>
  <r>
    <x v="479"/>
    <x v="2"/>
    <s v="카카오광고"/>
    <x v="0"/>
    <x v="0"/>
    <x v="0"/>
    <m/>
    <m/>
    <n v="1680"/>
    <m/>
    <m/>
    <m/>
  </r>
  <r>
    <x v="479"/>
    <x v="2"/>
    <s v="카카오광고"/>
    <x v="5"/>
    <x v="0"/>
    <x v="0"/>
    <m/>
    <m/>
    <n v="0"/>
    <m/>
    <m/>
    <m/>
  </r>
  <r>
    <x v="479"/>
    <x v="2"/>
    <s v="카카오광고"/>
    <x v="5"/>
    <x v="0"/>
    <x v="0"/>
    <m/>
    <m/>
    <n v="0"/>
    <m/>
    <m/>
    <m/>
  </r>
  <r>
    <x v="480"/>
    <x v="5"/>
    <s v="카카오광고"/>
    <x v="0"/>
    <x v="0"/>
    <x v="0"/>
    <m/>
    <m/>
    <n v="399.9999999999999"/>
    <m/>
    <m/>
    <m/>
  </r>
  <r>
    <x v="480"/>
    <x v="5"/>
    <s v="카카오광고"/>
    <x v="5"/>
    <x v="0"/>
    <x v="0"/>
    <m/>
    <m/>
    <n v="0"/>
    <m/>
    <m/>
    <m/>
  </r>
  <r>
    <x v="480"/>
    <x v="5"/>
    <s v="카카오광고"/>
    <x v="5"/>
    <x v="0"/>
    <x v="0"/>
    <m/>
    <m/>
    <n v="0"/>
    <m/>
    <m/>
    <m/>
  </r>
  <r>
    <x v="481"/>
    <x v="6"/>
    <s v="카카오광고"/>
    <x v="0"/>
    <x v="0"/>
    <x v="0"/>
    <m/>
    <m/>
    <n v="449.9999999999999"/>
    <m/>
    <m/>
    <m/>
  </r>
  <r>
    <x v="481"/>
    <x v="6"/>
    <s v="카카오광고"/>
    <x v="5"/>
    <x v="0"/>
    <x v="0"/>
    <m/>
    <m/>
    <n v="662205"/>
    <m/>
    <m/>
    <m/>
  </r>
  <r>
    <x v="481"/>
    <x v="6"/>
    <s v="카카오광고"/>
    <x v="5"/>
    <x v="0"/>
    <x v="0"/>
    <m/>
    <m/>
    <n v="0"/>
    <m/>
    <m/>
    <m/>
  </r>
  <r>
    <x v="479"/>
    <x v="2"/>
    <s v="유튜브 디스커버리"/>
    <x v="0"/>
    <x v="0"/>
    <x v="0"/>
    <m/>
    <m/>
    <n v="164292"/>
    <m/>
    <m/>
    <m/>
  </r>
  <r>
    <x v="479"/>
    <x v="2"/>
    <s v="유튜브 디스커버리"/>
    <x v="0"/>
    <x v="0"/>
    <x v="0"/>
    <m/>
    <m/>
    <n v="7924"/>
    <m/>
    <m/>
    <m/>
  </r>
  <r>
    <x v="479"/>
    <x v="2"/>
    <s v="유튜브 디스커버리"/>
    <x v="17"/>
    <x v="0"/>
    <x v="0"/>
    <m/>
    <m/>
    <n v="200"/>
    <m/>
    <m/>
    <m/>
  </r>
  <r>
    <x v="479"/>
    <x v="2"/>
    <s v="유튜브 디스커버리"/>
    <x v="17"/>
    <x v="0"/>
    <x v="0"/>
    <m/>
    <m/>
    <n v="10942"/>
    <m/>
    <m/>
    <m/>
  </r>
  <r>
    <x v="479"/>
    <x v="2"/>
    <s v="유튜브 디스커버리"/>
    <x v="0"/>
    <x v="0"/>
    <x v="0"/>
    <m/>
    <m/>
    <n v="35138"/>
    <m/>
    <m/>
    <m/>
  </r>
  <r>
    <x v="479"/>
    <x v="2"/>
    <s v="유튜브 디스커버리"/>
    <x v="0"/>
    <x v="0"/>
    <x v="0"/>
    <m/>
    <m/>
    <n v="12350"/>
    <m/>
    <m/>
    <m/>
  </r>
  <r>
    <x v="479"/>
    <x v="2"/>
    <s v="유튜브 디스커버리"/>
    <x v="0"/>
    <x v="0"/>
    <x v="0"/>
    <m/>
    <m/>
    <n v="668"/>
    <m/>
    <m/>
    <m/>
  </r>
  <r>
    <x v="480"/>
    <x v="5"/>
    <s v="유튜브 디스커버리"/>
    <x v="0"/>
    <x v="0"/>
    <x v="0"/>
    <m/>
    <m/>
    <n v="25405"/>
    <m/>
    <m/>
    <m/>
  </r>
  <r>
    <x v="480"/>
    <x v="5"/>
    <s v="유튜브 디스커버리"/>
    <x v="17"/>
    <x v="0"/>
    <x v="0"/>
    <m/>
    <m/>
    <n v="23961"/>
    <m/>
    <m/>
    <m/>
  </r>
  <r>
    <x v="480"/>
    <x v="5"/>
    <s v="유튜브 디스커버리"/>
    <x v="0"/>
    <x v="0"/>
    <x v="0"/>
    <m/>
    <m/>
    <n v="65204"/>
    <m/>
    <m/>
    <m/>
  </r>
  <r>
    <x v="480"/>
    <x v="5"/>
    <s v="유튜브 디스커버리"/>
    <x v="0"/>
    <x v="0"/>
    <x v="0"/>
    <m/>
    <m/>
    <n v="4916"/>
    <m/>
    <m/>
    <m/>
  </r>
  <r>
    <x v="480"/>
    <x v="5"/>
    <s v="유튜브 디스커버리"/>
    <x v="0"/>
    <x v="0"/>
    <x v="0"/>
    <m/>
    <m/>
    <n v="1242"/>
    <m/>
    <m/>
    <m/>
  </r>
  <r>
    <x v="480"/>
    <x v="5"/>
    <s v="유튜브 디스커버리"/>
    <x v="17"/>
    <x v="0"/>
    <x v="0"/>
    <m/>
    <m/>
    <n v="175"/>
    <m/>
    <m/>
    <m/>
  </r>
  <r>
    <x v="480"/>
    <x v="5"/>
    <s v="유튜브 디스커버리"/>
    <x v="0"/>
    <x v="0"/>
    <x v="0"/>
    <m/>
    <m/>
    <n v="374"/>
    <m/>
    <m/>
    <m/>
  </r>
  <r>
    <x v="481"/>
    <x v="6"/>
    <s v="유튜브 디스커버리"/>
    <x v="0"/>
    <x v="0"/>
    <x v="0"/>
    <m/>
    <m/>
    <n v="16076"/>
    <m/>
    <m/>
    <m/>
  </r>
  <r>
    <x v="481"/>
    <x v="6"/>
    <s v="유튜브 디스커버리"/>
    <x v="0"/>
    <x v="0"/>
    <x v="0"/>
    <m/>
    <m/>
    <n v="50507"/>
    <m/>
    <m/>
    <m/>
  </r>
  <r>
    <x v="481"/>
    <x v="6"/>
    <s v="유튜브 디스커버리"/>
    <x v="0"/>
    <x v="0"/>
    <x v="0"/>
    <m/>
    <m/>
    <n v="55"/>
    <m/>
    <m/>
    <m/>
  </r>
  <r>
    <x v="481"/>
    <x v="6"/>
    <s v="유튜브 디스커버리"/>
    <x v="0"/>
    <x v="0"/>
    <x v="0"/>
    <m/>
    <m/>
    <n v="65457"/>
    <m/>
    <m/>
    <m/>
  </r>
  <r>
    <x v="481"/>
    <x v="6"/>
    <s v="유튜브 디스커버리"/>
    <x v="0"/>
    <x v="0"/>
    <x v="0"/>
    <m/>
    <m/>
    <n v="8256"/>
    <m/>
    <m/>
    <m/>
  </r>
  <r>
    <x v="481"/>
    <x v="6"/>
    <s v="유튜브 디스커버리"/>
    <x v="0"/>
    <x v="0"/>
    <x v="0"/>
    <m/>
    <m/>
    <n v="956"/>
    <m/>
    <m/>
    <m/>
  </r>
  <r>
    <x v="481"/>
    <x v="6"/>
    <s v="유튜브 디스커버리"/>
    <x v="0"/>
    <x v="0"/>
    <x v="0"/>
    <m/>
    <m/>
    <n v="12840"/>
    <m/>
    <m/>
    <m/>
  </r>
  <r>
    <x v="481"/>
    <x v="6"/>
    <s v="유튜브 디스커버리"/>
    <x v="0"/>
    <x v="0"/>
    <x v="0"/>
    <m/>
    <m/>
    <n v="32391"/>
    <m/>
    <m/>
    <m/>
  </r>
  <r>
    <x v="481"/>
    <x v="6"/>
    <s v="유튜브 디스커버리"/>
    <x v="0"/>
    <x v="0"/>
    <x v="0"/>
    <m/>
    <m/>
    <n v="210"/>
    <m/>
    <m/>
    <m/>
  </r>
  <r>
    <x v="481"/>
    <x v="6"/>
    <s v="유튜브 디스커버리"/>
    <x v="17"/>
    <x v="0"/>
    <x v="0"/>
    <m/>
    <m/>
    <n v="40248"/>
    <m/>
    <m/>
    <m/>
  </r>
  <r>
    <x v="481"/>
    <x v="6"/>
    <s v="유튜브 디스커버리"/>
    <x v="17"/>
    <x v="0"/>
    <x v="0"/>
    <m/>
    <m/>
    <n v="410"/>
    <m/>
    <m/>
    <m/>
  </r>
  <r>
    <x v="482"/>
    <x v="3"/>
    <s v="페이스북/인스타그램"/>
    <x v="7"/>
    <x v="0"/>
    <x v="0"/>
    <m/>
    <m/>
    <n v="349027"/>
    <m/>
    <m/>
    <m/>
  </r>
  <r>
    <x v="482"/>
    <x v="3"/>
    <s v="페이스북/인스타그램"/>
    <x v="13"/>
    <x v="0"/>
    <x v="0"/>
    <m/>
    <m/>
    <n v="28483"/>
    <m/>
    <m/>
    <m/>
  </r>
  <r>
    <x v="482"/>
    <x v="3"/>
    <s v="페이스북/인스타그램"/>
    <x v="0"/>
    <x v="0"/>
    <x v="0"/>
    <m/>
    <m/>
    <n v="760084"/>
    <m/>
    <m/>
    <m/>
  </r>
  <r>
    <x v="482"/>
    <x v="3"/>
    <s v="네이버 GFA"/>
    <x v="7"/>
    <x v="0"/>
    <x v="0"/>
    <m/>
    <m/>
    <n v="386729.0909090909"/>
    <m/>
    <m/>
    <m/>
  </r>
  <r>
    <x v="482"/>
    <x v="3"/>
    <s v="네이버 GFA"/>
    <x v="7"/>
    <x v="0"/>
    <x v="0"/>
    <m/>
    <m/>
    <n v="1273889.090909091"/>
    <m/>
    <m/>
    <m/>
  </r>
  <r>
    <x v="482"/>
    <x v="3"/>
    <s v="네이버 GFA"/>
    <x v="0"/>
    <x v="0"/>
    <x v="0"/>
    <m/>
    <m/>
    <n v="359906.3636363636"/>
    <m/>
    <m/>
    <m/>
  </r>
  <r>
    <x v="482"/>
    <x v="3"/>
    <s v="네이버 쇼핑검색"/>
    <x v="10"/>
    <x v="0"/>
    <x v="0"/>
    <m/>
    <m/>
    <n v="48429.99999999999"/>
    <m/>
    <m/>
    <m/>
  </r>
  <r>
    <x v="482"/>
    <x v="3"/>
    <s v="네이버 쇼핑검색"/>
    <x v="10"/>
    <x v="0"/>
    <x v="0"/>
    <m/>
    <m/>
    <n v="5430"/>
    <m/>
    <m/>
    <m/>
  </r>
  <r>
    <x v="482"/>
    <x v="3"/>
    <s v="네이버 쇼핑박스"/>
    <x v="7"/>
    <x v="0"/>
    <x v="0"/>
    <m/>
    <m/>
    <n v="649350.64"/>
    <m/>
    <m/>
    <m/>
  </r>
  <r>
    <x v="482"/>
    <x v="3"/>
    <s v="카카오광고"/>
    <x v="0"/>
    <x v="0"/>
    <x v="0"/>
    <m/>
    <m/>
    <n v="429.9999999999999"/>
    <m/>
    <m/>
    <m/>
  </r>
  <r>
    <x v="482"/>
    <x v="3"/>
    <s v="카카오광고"/>
    <x v="0"/>
    <x v="0"/>
    <x v="0"/>
    <m/>
    <m/>
    <n v="180"/>
    <m/>
    <m/>
    <m/>
  </r>
  <r>
    <x v="482"/>
    <x v="3"/>
    <s v="유튜브 디스커버리"/>
    <x v="0"/>
    <x v="0"/>
    <x v="0"/>
    <m/>
    <m/>
    <n v="59"/>
    <m/>
    <m/>
    <m/>
  </r>
  <r>
    <x v="482"/>
    <x v="3"/>
    <s v="유튜브 디스커버리"/>
    <x v="17"/>
    <x v="0"/>
    <x v="0"/>
    <m/>
    <m/>
    <n v="110"/>
    <m/>
    <m/>
    <m/>
  </r>
  <r>
    <x v="482"/>
    <x v="3"/>
    <s v="유튜브 디스커버리"/>
    <x v="0"/>
    <x v="0"/>
    <x v="0"/>
    <m/>
    <m/>
    <n v="138"/>
    <m/>
    <m/>
    <m/>
  </r>
  <r>
    <x v="482"/>
    <x v="3"/>
    <s v="유튜브 디스커버리"/>
    <x v="0"/>
    <x v="0"/>
    <x v="0"/>
    <m/>
    <m/>
    <n v="51328"/>
    <m/>
    <m/>
    <m/>
  </r>
  <r>
    <x v="482"/>
    <x v="3"/>
    <s v="유튜브 디스커버리"/>
    <x v="0"/>
    <x v="0"/>
    <x v="0"/>
    <m/>
    <m/>
    <n v="64642"/>
    <m/>
    <m/>
    <m/>
  </r>
  <r>
    <x v="482"/>
    <x v="3"/>
    <s v="유튜브 디스커버리"/>
    <x v="0"/>
    <x v="0"/>
    <x v="0"/>
    <m/>
    <m/>
    <n v="1285"/>
    <m/>
    <m/>
    <m/>
  </r>
  <r>
    <x v="482"/>
    <x v="3"/>
    <s v="유튜브 디스커버리"/>
    <x v="0"/>
    <x v="0"/>
    <x v="0"/>
    <m/>
    <m/>
    <n v="105001"/>
    <m/>
    <m/>
    <m/>
  </r>
  <r>
    <x v="482"/>
    <x v="3"/>
    <s v="유튜브 디스커버리"/>
    <x v="17"/>
    <x v="0"/>
    <x v="0"/>
    <m/>
    <m/>
    <n v="83454"/>
    <m/>
    <m/>
    <m/>
  </r>
  <r>
    <x v="482"/>
    <x v="3"/>
    <s v="유튜브 디스커버리"/>
    <x v="0"/>
    <x v="0"/>
    <x v="0"/>
    <m/>
    <m/>
    <n v="25359"/>
    <m/>
    <m/>
    <m/>
  </r>
  <r>
    <x v="482"/>
    <x v="3"/>
    <s v="유튜브 디스커버리"/>
    <x v="0"/>
    <x v="0"/>
    <x v="0"/>
    <m/>
    <m/>
    <n v="284246"/>
    <m/>
    <m/>
    <m/>
  </r>
  <r>
    <x v="482"/>
    <x v="3"/>
    <s v="유튜브 디스커버리"/>
    <x v="0"/>
    <x v="0"/>
    <x v="0"/>
    <m/>
    <m/>
    <n v="28383"/>
    <m/>
    <m/>
    <m/>
  </r>
  <r>
    <x v="482"/>
    <x v="3"/>
    <s v="유튜브 디스커버리"/>
    <x v="0"/>
    <x v="0"/>
    <x v="0"/>
    <m/>
    <m/>
    <n v="1004"/>
    <m/>
    <m/>
    <m/>
  </r>
  <r>
    <x v="482"/>
    <x v="3"/>
    <s v="유튜브 디스커버리"/>
    <x v="0"/>
    <x v="0"/>
    <x v="0"/>
    <m/>
    <m/>
    <n v="10073"/>
    <m/>
    <m/>
    <m/>
  </r>
  <r>
    <x v="482"/>
    <x v="3"/>
    <s v="유튜브 디스커버리"/>
    <x v="0"/>
    <x v="0"/>
    <x v="0"/>
    <m/>
    <m/>
    <n v="44411"/>
    <m/>
    <m/>
    <m/>
  </r>
  <r>
    <x v="482"/>
    <x v="3"/>
    <s v="유튜브 디스커버리"/>
    <x v="0"/>
    <x v="0"/>
    <x v="0"/>
    <m/>
    <m/>
    <n v="1127"/>
    <m/>
    <m/>
    <m/>
  </r>
  <r>
    <x v="483"/>
    <x v="4"/>
    <s v="페이스북/인스타그램"/>
    <x v="7"/>
    <x v="0"/>
    <x v="0"/>
    <m/>
    <m/>
    <n v="444208"/>
    <m/>
    <m/>
    <m/>
  </r>
  <r>
    <x v="483"/>
    <x v="4"/>
    <s v="페이스북/인스타그램"/>
    <x v="13"/>
    <x v="0"/>
    <x v="0"/>
    <m/>
    <m/>
    <n v="29349"/>
    <m/>
    <m/>
    <m/>
  </r>
  <r>
    <x v="483"/>
    <x v="4"/>
    <s v="페이스북/인스타그램"/>
    <x v="0"/>
    <x v="0"/>
    <x v="0"/>
    <m/>
    <m/>
    <n v="763309"/>
    <m/>
    <m/>
    <m/>
  </r>
  <r>
    <x v="483"/>
    <x v="4"/>
    <s v="네이버 GFA"/>
    <x v="7"/>
    <x v="0"/>
    <x v="0"/>
    <m/>
    <m/>
    <n v="471122.7272727272"/>
    <m/>
    <m/>
    <m/>
  </r>
  <r>
    <x v="483"/>
    <x v="4"/>
    <s v="네이버 GFA"/>
    <x v="7"/>
    <x v="0"/>
    <x v="0"/>
    <m/>
    <m/>
    <n v="1741337.272727272"/>
    <m/>
    <m/>
    <m/>
  </r>
  <r>
    <x v="483"/>
    <x v="4"/>
    <s v="네이버 GFA"/>
    <x v="0"/>
    <x v="0"/>
    <x v="0"/>
    <m/>
    <m/>
    <n v="1290054.545454545"/>
    <m/>
    <m/>
    <m/>
  </r>
  <r>
    <x v="483"/>
    <x v="4"/>
    <s v="네이버 쇼핑검색"/>
    <x v="10"/>
    <x v="0"/>
    <x v="0"/>
    <m/>
    <m/>
    <n v="54169.99999999999"/>
    <m/>
    <m/>
    <m/>
  </r>
  <r>
    <x v="483"/>
    <x v="4"/>
    <s v="네이버 쇼핑검색"/>
    <x v="10"/>
    <x v="0"/>
    <x v="0"/>
    <m/>
    <m/>
    <n v="3970"/>
    <m/>
    <m/>
    <m/>
  </r>
  <r>
    <x v="483"/>
    <x v="4"/>
    <s v="네이버 쇼핑박스"/>
    <x v="7"/>
    <x v="0"/>
    <x v="0"/>
    <m/>
    <m/>
    <n v="649350.64"/>
    <m/>
    <m/>
    <m/>
  </r>
  <r>
    <x v="483"/>
    <x v="4"/>
    <s v="카카오광고"/>
    <x v="0"/>
    <x v="0"/>
    <x v="0"/>
    <m/>
    <m/>
    <n v="759.9999999999999"/>
    <m/>
    <m/>
    <m/>
  </r>
  <r>
    <x v="483"/>
    <x v="4"/>
    <s v="카카오광고"/>
    <x v="0"/>
    <x v="0"/>
    <x v="0"/>
    <m/>
    <m/>
    <n v="98389.99999999999"/>
    <m/>
    <m/>
    <m/>
  </r>
  <r>
    <x v="483"/>
    <x v="4"/>
    <s v="유튜브 디스커버리"/>
    <x v="0"/>
    <x v="0"/>
    <x v="0"/>
    <m/>
    <m/>
    <n v="124863"/>
    <m/>
    <m/>
    <m/>
  </r>
  <r>
    <x v="483"/>
    <x v="4"/>
    <s v="유튜브 디스커버리"/>
    <x v="0"/>
    <x v="0"/>
    <x v="0"/>
    <m/>
    <m/>
    <n v="51853"/>
    <m/>
    <m/>
    <m/>
  </r>
  <r>
    <x v="483"/>
    <x v="4"/>
    <s v="유튜브 디스커버리"/>
    <x v="0"/>
    <x v="0"/>
    <x v="0"/>
    <m/>
    <m/>
    <n v="354093"/>
    <m/>
    <m/>
    <m/>
  </r>
  <r>
    <x v="483"/>
    <x v="4"/>
    <s v="유튜브 디스커버리"/>
    <x v="0"/>
    <x v="0"/>
    <x v="0"/>
    <m/>
    <m/>
    <n v="408282"/>
    <m/>
    <m/>
    <m/>
  </r>
  <r>
    <x v="483"/>
    <x v="4"/>
    <s v="유튜브 디스커버리"/>
    <x v="0"/>
    <x v="0"/>
    <x v="0"/>
    <m/>
    <m/>
    <n v="70349"/>
    <m/>
    <m/>
    <m/>
  </r>
  <r>
    <x v="483"/>
    <x v="4"/>
    <s v="유튜브 디스커버리"/>
    <x v="17"/>
    <x v="0"/>
    <x v="0"/>
    <m/>
    <m/>
    <n v="239"/>
    <m/>
    <m/>
    <m/>
  </r>
  <r>
    <x v="483"/>
    <x v="4"/>
    <s v="유튜브 디스커버리"/>
    <x v="0"/>
    <x v="0"/>
    <x v="0"/>
    <m/>
    <m/>
    <n v="108354"/>
    <m/>
    <m/>
    <m/>
  </r>
  <r>
    <x v="483"/>
    <x v="4"/>
    <s v="유튜브 디스커버리"/>
    <x v="17"/>
    <x v="0"/>
    <x v="0"/>
    <m/>
    <m/>
    <n v="45951"/>
    <m/>
    <m/>
    <m/>
  </r>
  <r>
    <x v="483"/>
    <x v="4"/>
    <s v="유튜브 디스커버리"/>
    <x v="0"/>
    <x v="0"/>
    <x v="0"/>
    <m/>
    <m/>
    <n v="86944"/>
    <m/>
    <m/>
    <m/>
  </r>
  <r>
    <x v="483"/>
    <x v="4"/>
    <s v="유튜브 디스커버리"/>
    <x v="0"/>
    <x v="0"/>
    <x v="0"/>
    <m/>
    <m/>
    <n v="101569"/>
    <m/>
    <m/>
    <m/>
  </r>
  <r>
    <x v="483"/>
    <x v="4"/>
    <s v="유튜브 디스커버리"/>
    <x v="0"/>
    <x v="0"/>
    <x v="0"/>
    <m/>
    <m/>
    <n v="34245"/>
    <m/>
    <m/>
    <m/>
  </r>
  <r>
    <x v="483"/>
    <x v="4"/>
    <s v="유튜브 디스커버리"/>
    <x v="0"/>
    <x v="0"/>
    <x v="0"/>
    <m/>
    <m/>
    <n v="61989"/>
    <m/>
    <m/>
    <m/>
  </r>
  <r>
    <x v="483"/>
    <x v="4"/>
    <s v="유튜브 디스커버리"/>
    <x v="0"/>
    <x v="0"/>
    <x v="0"/>
    <m/>
    <m/>
    <n v="68255"/>
    <m/>
    <m/>
    <m/>
  </r>
  <r>
    <x v="483"/>
    <x v="4"/>
    <s v="유튜브 디스커버리"/>
    <x v="0"/>
    <x v="0"/>
    <x v="0"/>
    <m/>
    <m/>
    <n v="48943"/>
    <m/>
    <m/>
    <m/>
  </r>
  <r>
    <x v="483"/>
    <x v="4"/>
    <s v="유튜브 디스커버리"/>
    <x v="0"/>
    <x v="0"/>
    <x v="0"/>
    <m/>
    <m/>
    <n v="26425"/>
    <m/>
    <m/>
    <m/>
  </r>
  <r>
    <x v="483"/>
    <x v="4"/>
    <s v="유튜브 디스커버리"/>
    <x v="0"/>
    <x v="0"/>
    <x v="0"/>
    <m/>
    <m/>
    <n v="162112"/>
    <m/>
    <m/>
    <m/>
  </r>
  <r>
    <x v="483"/>
    <x v="4"/>
    <s v="유튜브 디스커버리"/>
    <x v="0"/>
    <x v="0"/>
    <x v="0"/>
    <m/>
    <m/>
    <n v="70062"/>
    <m/>
    <m/>
    <m/>
  </r>
  <r>
    <x v="483"/>
    <x v="4"/>
    <s v="유튜브 디스커버리"/>
    <x v="0"/>
    <x v="0"/>
    <x v="0"/>
    <m/>
    <m/>
    <n v="1417"/>
    <m/>
    <m/>
    <m/>
  </r>
  <r>
    <x v="483"/>
    <x v="4"/>
    <s v="유튜브 디스커버리"/>
    <x v="0"/>
    <x v="0"/>
    <x v="0"/>
    <m/>
    <m/>
    <n v="480132"/>
    <m/>
    <m/>
    <m/>
  </r>
  <r>
    <x v="484"/>
    <x v="1"/>
    <s v="페이스북/인스타그램"/>
    <x v="7"/>
    <x v="0"/>
    <x v="0"/>
    <m/>
    <m/>
    <n v="482361"/>
    <m/>
    <m/>
    <m/>
  </r>
  <r>
    <x v="484"/>
    <x v="1"/>
    <s v="페이스북/인스타그램"/>
    <x v="13"/>
    <x v="0"/>
    <x v="0"/>
    <m/>
    <m/>
    <n v="29657"/>
    <m/>
    <m/>
    <m/>
  </r>
  <r>
    <x v="484"/>
    <x v="1"/>
    <s v="페이스북/인스타그램"/>
    <x v="0"/>
    <x v="0"/>
    <x v="0"/>
    <m/>
    <m/>
    <n v="847301"/>
    <m/>
    <m/>
    <m/>
  </r>
  <r>
    <x v="484"/>
    <x v="1"/>
    <s v="네이버 GFA"/>
    <x v="0"/>
    <x v="0"/>
    <x v="0"/>
    <m/>
    <m/>
    <n v="49696.36363636363"/>
    <m/>
    <m/>
    <m/>
  </r>
  <r>
    <x v="484"/>
    <x v="1"/>
    <s v="네이버 GFA"/>
    <x v="7"/>
    <x v="0"/>
    <x v="0"/>
    <m/>
    <m/>
    <n v="570630.9090909091"/>
    <m/>
    <m/>
    <m/>
  </r>
  <r>
    <x v="484"/>
    <x v="1"/>
    <s v="네이버 GFA"/>
    <x v="7"/>
    <x v="0"/>
    <x v="0"/>
    <m/>
    <m/>
    <n v="1720624.545454545"/>
    <m/>
    <m/>
    <m/>
  </r>
  <r>
    <x v="484"/>
    <x v="1"/>
    <s v="네이버 GFA"/>
    <x v="0"/>
    <x v="0"/>
    <x v="0"/>
    <m/>
    <m/>
    <n v="867085.4545454545"/>
    <m/>
    <m/>
    <m/>
  </r>
  <r>
    <x v="484"/>
    <x v="1"/>
    <s v="네이버 쇼핑검색"/>
    <x v="10"/>
    <x v="0"/>
    <x v="0"/>
    <m/>
    <m/>
    <n v="45339.99999999999"/>
    <m/>
    <m/>
    <m/>
  </r>
  <r>
    <x v="484"/>
    <x v="1"/>
    <s v="네이버 쇼핑검색"/>
    <x v="10"/>
    <x v="0"/>
    <x v="0"/>
    <m/>
    <m/>
    <n v="4530"/>
    <m/>
    <m/>
    <m/>
  </r>
  <r>
    <x v="484"/>
    <x v="1"/>
    <s v="네이버 쇼핑박스"/>
    <x v="7"/>
    <x v="0"/>
    <x v="0"/>
    <m/>
    <m/>
    <n v="649350.64"/>
    <m/>
    <m/>
    <m/>
  </r>
  <r>
    <x v="484"/>
    <x v="1"/>
    <s v="카카오광고"/>
    <x v="0"/>
    <x v="0"/>
    <x v="0"/>
    <m/>
    <m/>
    <n v="819.9999999999999"/>
    <m/>
    <m/>
    <m/>
  </r>
  <r>
    <x v="484"/>
    <x v="1"/>
    <s v="카카오광고"/>
    <x v="0"/>
    <x v="0"/>
    <x v="0"/>
    <m/>
    <m/>
    <n v="187960"/>
    <m/>
    <m/>
    <m/>
  </r>
  <r>
    <x v="484"/>
    <x v="1"/>
    <s v="유튜브 디스커버리"/>
    <x v="0"/>
    <x v="0"/>
    <x v="0"/>
    <m/>
    <m/>
    <n v="610297"/>
    <m/>
    <m/>
    <m/>
  </r>
  <r>
    <x v="484"/>
    <x v="1"/>
    <s v="유튜브 디스커버리"/>
    <x v="0"/>
    <x v="0"/>
    <x v="0"/>
    <m/>
    <m/>
    <n v="137314"/>
    <m/>
    <m/>
    <m/>
  </r>
  <r>
    <x v="484"/>
    <x v="1"/>
    <s v="유튜브 디스커버리"/>
    <x v="0"/>
    <x v="0"/>
    <x v="0"/>
    <m/>
    <m/>
    <n v="40764"/>
    <m/>
    <m/>
    <m/>
  </r>
  <r>
    <x v="484"/>
    <x v="1"/>
    <s v="유튜브 디스커버리"/>
    <x v="17"/>
    <x v="0"/>
    <x v="0"/>
    <m/>
    <m/>
    <n v="1092"/>
    <m/>
    <m/>
    <m/>
  </r>
  <r>
    <x v="484"/>
    <x v="1"/>
    <s v="유튜브 디스커버리"/>
    <x v="0"/>
    <x v="0"/>
    <x v="0"/>
    <m/>
    <m/>
    <n v="409021"/>
    <m/>
    <m/>
    <m/>
  </r>
  <r>
    <x v="484"/>
    <x v="1"/>
    <s v="유튜브 디스커버리"/>
    <x v="0"/>
    <x v="0"/>
    <x v="0"/>
    <m/>
    <m/>
    <n v="384862"/>
    <m/>
    <m/>
    <m/>
  </r>
  <r>
    <x v="484"/>
    <x v="1"/>
    <s v="유튜브 디스커버리"/>
    <x v="0"/>
    <x v="0"/>
    <x v="0"/>
    <m/>
    <m/>
    <n v="51733"/>
    <m/>
    <m/>
    <m/>
  </r>
  <r>
    <x v="484"/>
    <x v="1"/>
    <s v="유튜브 디스커버리"/>
    <x v="0"/>
    <x v="0"/>
    <x v="0"/>
    <m/>
    <m/>
    <n v="1138"/>
    <m/>
    <m/>
    <m/>
  </r>
  <r>
    <x v="484"/>
    <x v="1"/>
    <s v="유튜브 디스커버리"/>
    <x v="0"/>
    <x v="0"/>
    <x v="0"/>
    <m/>
    <m/>
    <n v="144562"/>
    <m/>
    <m/>
    <m/>
  </r>
  <r>
    <x v="484"/>
    <x v="1"/>
    <s v="유튜브 디스커버리"/>
    <x v="0"/>
    <x v="0"/>
    <x v="0"/>
    <m/>
    <m/>
    <n v="206975"/>
    <m/>
    <m/>
    <m/>
  </r>
  <r>
    <x v="484"/>
    <x v="1"/>
    <s v="유튜브 디스커버리"/>
    <x v="0"/>
    <x v="0"/>
    <x v="0"/>
    <m/>
    <m/>
    <n v="96409"/>
    <m/>
    <m/>
    <m/>
  </r>
  <r>
    <x v="484"/>
    <x v="1"/>
    <s v="유튜브 디스커버리"/>
    <x v="0"/>
    <x v="0"/>
    <x v="0"/>
    <m/>
    <m/>
    <n v="199780"/>
    <m/>
    <m/>
    <m/>
  </r>
  <r>
    <x v="484"/>
    <x v="1"/>
    <s v="유튜브 디스커버리"/>
    <x v="0"/>
    <x v="0"/>
    <x v="0"/>
    <m/>
    <m/>
    <n v="179"/>
    <m/>
    <m/>
    <m/>
  </r>
  <r>
    <x v="484"/>
    <x v="1"/>
    <s v="유튜브 디스커버리"/>
    <x v="0"/>
    <x v="0"/>
    <x v="0"/>
    <m/>
    <m/>
    <n v="52122"/>
    <m/>
    <m/>
    <m/>
  </r>
  <r>
    <x v="484"/>
    <x v="1"/>
    <s v="유튜브 디스커버리"/>
    <x v="0"/>
    <x v="0"/>
    <x v="0"/>
    <m/>
    <m/>
    <n v="52384"/>
    <m/>
    <m/>
    <m/>
  </r>
  <r>
    <x v="484"/>
    <x v="1"/>
    <s v="유튜브 디스커버리"/>
    <x v="0"/>
    <x v="0"/>
    <x v="0"/>
    <m/>
    <m/>
    <n v="1048718"/>
    <m/>
    <m/>
    <m/>
  </r>
  <r>
    <x v="484"/>
    <x v="1"/>
    <s v="유튜브 디스커버리"/>
    <x v="0"/>
    <x v="0"/>
    <x v="0"/>
    <m/>
    <m/>
    <n v="272079"/>
    <m/>
    <m/>
    <m/>
  </r>
  <r>
    <x v="484"/>
    <x v="1"/>
    <s v="유튜브 디스커버리"/>
    <x v="0"/>
    <x v="0"/>
    <x v="0"/>
    <m/>
    <m/>
    <n v="52679"/>
    <m/>
    <m/>
    <m/>
  </r>
  <r>
    <x v="484"/>
    <x v="1"/>
    <s v="유튜브 디스커버리"/>
    <x v="0"/>
    <x v="0"/>
    <x v="0"/>
    <m/>
    <m/>
    <n v="228342"/>
    <m/>
    <m/>
    <m/>
  </r>
  <r>
    <x v="484"/>
    <x v="1"/>
    <s v="유튜브 디스커버리"/>
    <x v="0"/>
    <x v="0"/>
    <x v="0"/>
    <m/>
    <m/>
    <n v="5240"/>
    <m/>
    <m/>
    <m/>
  </r>
  <r>
    <x v="484"/>
    <x v="1"/>
    <s v="유튜브 디스커버리"/>
    <x v="17"/>
    <x v="0"/>
    <x v="0"/>
    <m/>
    <m/>
    <n v="150266"/>
    <m/>
    <m/>
    <m/>
  </r>
  <r>
    <x v="484"/>
    <x v="1"/>
    <s v="유튜브 디스커버리"/>
    <x v="0"/>
    <x v="0"/>
    <x v="0"/>
    <m/>
    <m/>
    <n v="65553"/>
    <m/>
    <m/>
    <m/>
  </r>
  <r>
    <x v="485"/>
    <x v="0"/>
    <s v="페이스북/인스타그램"/>
    <x v="7"/>
    <x v="0"/>
    <x v="0"/>
    <m/>
    <m/>
    <n v="484946"/>
    <m/>
    <m/>
    <m/>
  </r>
  <r>
    <x v="485"/>
    <x v="0"/>
    <s v="페이스북/인스타그램"/>
    <x v="13"/>
    <x v="0"/>
    <x v="0"/>
    <m/>
    <m/>
    <n v="30293"/>
    <m/>
    <m/>
    <m/>
  </r>
  <r>
    <x v="485"/>
    <x v="0"/>
    <s v="페이스북/인스타그램"/>
    <x v="0"/>
    <x v="0"/>
    <x v="0"/>
    <m/>
    <m/>
    <n v="1328496"/>
    <m/>
    <m/>
    <m/>
  </r>
  <r>
    <x v="485"/>
    <x v="0"/>
    <s v="네이버 GFA"/>
    <x v="0"/>
    <x v="0"/>
    <x v="0"/>
    <m/>
    <m/>
    <n v="67492.72727272726"/>
    <m/>
    <m/>
    <m/>
  </r>
  <r>
    <x v="485"/>
    <x v="0"/>
    <s v="네이버 GFA"/>
    <x v="7"/>
    <x v="0"/>
    <x v="0"/>
    <m/>
    <m/>
    <n v="425816.3636363636"/>
    <m/>
    <m/>
    <m/>
  </r>
  <r>
    <x v="485"/>
    <x v="0"/>
    <s v="네이버 GFA"/>
    <x v="7"/>
    <x v="0"/>
    <x v="0"/>
    <m/>
    <m/>
    <n v="1354725.454545454"/>
    <m/>
    <m/>
    <m/>
  </r>
  <r>
    <x v="485"/>
    <x v="0"/>
    <s v="네이버 GFA"/>
    <x v="0"/>
    <x v="0"/>
    <x v="0"/>
    <m/>
    <m/>
    <n v="628834.5454545454"/>
    <m/>
    <m/>
    <m/>
  </r>
  <r>
    <x v="485"/>
    <x v="0"/>
    <s v="네이버 쇼핑검색"/>
    <x v="10"/>
    <x v="0"/>
    <x v="0"/>
    <m/>
    <m/>
    <n v="56799.99999999999"/>
    <m/>
    <m/>
    <m/>
  </r>
  <r>
    <x v="485"/>
    <x v="0"/>
    <s v="네이버 쇼핑검색"/>
    <x v="10"/>
    <x v="0"/>
    <x v="0"/>
    <m/>
    <m/>
    <n v="6139.999999999999"/>
    <m/>
    <m/>
    <m/>
  </r>
  <r>
    <x v="485"/>
    <x v="0"/>
    <s v="네이버 쇼핑박스"/>
    <x v="7"/>
    <x v="0"/>
    <x v="0"/>
    <m/>
    <m/>
    <n v="649350.64"/>
    <m/>
    <m/>
    <m/>
  </r>
  <r>
    <x v="485"/>
    <x v="0"/>
    <s v="카카오광고"/>
    <x v="0"/>
    <x v="0"/>
    <x v="0"/>
    <m/>
    <m/>
    <n v="909.9999999999999"/>
    <m/>
    <m/>
    <m/>
  </r>
  <r>
    <x v="485"/>
    <x v="0"/>
    <s v="카카오광고"/>
    <x v="0"/>
    <x v="0"/>
    <x v="0"/>
    <m/>
    <m/>
    <n v="225570"/>
    <m/>
    <m/>
    <m/>
  </r>
  <r>
    <x v="485"/>
    <x v="0"/>
    <s v="유튜브 디스커버리"/>
    <x v="17"/>
    <x v="0"/>
    <x v="0"/>
    <m/>
    <m/>
    <n v="21591"/>
    <m/>
    <m/>
    <m/>
  </r>
  <r>
    <x v="485"/>
    <x v="0"/>
    <s v="유튜브 디스커버리"/>
    <x v="0"/>
    <x v="0"/>
    <x v="0"/>
    <m/>
    <m/>
    <n v="376541"/>
    <m/>
    <m/>
    <m/>
  </r>
  <r>
    <x v="485"/>
    <x v="0"/>
    <s v="유튜브 디스커버리"/>
    <x v="0"/>
    <x v="0"/>
    <x v="0"/>
    <m/>
    <m/>
    <n v="405917"/>
    <m/>
    <m/>
    <m/>
  </r>
  <r>
    <x v="485"/>
    <x v="0"/>
    <s v="유튜브 디스커버리"/>
    <x v="0"/>
    <x v="0"/>
    <x v="0"/>
    <m/>
    <m/>
    <n v="26573"/>
    <m/>
    <m/>
    <m/>
  </r>
  <r>
    <x v="485"/>
    <x v="0"/>
    <s v="유튜브 디스커버리"/>
    <x v="0"/>
    <x v="0"/>
    <x v="0"/>
    <m/>
    <m/>
    <n v="107037"/>
    <m/>
    <m/>
    <m/>
  </r>
  <r>
    <x v="485"/>
    <x v="0"/>
    <s v="유튜브 디스커버리"/>
    <x v="0"/>
    <x v="0"/>
    <x v="0"/>
    <m/>
    <m/>
    <n v="583333"/>
    <m/>
    <m/>
    <m/>
  </r>
  <r>
    <x v="485"/>
    <x v="0"/>
    <s v="유튜브 디스커버리"/>
    <x v="0"/>
    <x v="0"/>
    <x v="0"/>
    <m/>
    <m/>
    <n v="41926"/>
    <m/>
    <m/>
    <m/>
  </r>
  <r>
    <x v="485"/>
    <x v="0"/>
    <s v="유튜브 디스커버리"/>
    <x v="0"/>
    <x v="0"/>
    <x v="0"/>
    <m/>
    <m/>
    <n v="7866"/>
    <m/>
    <m/>
    <m/>
  </r>
  <r>
    <x v="485"/>
    <x v="0"/>
    <s v="유튜브 디스커버리"/>
    <x v="0"/>
    <x v="0"/>
    <x v="0"/>
    <m/>
    <m/>
    <n v="17885"/>
    <m/>
    <m/>
    <m/>
  </r>
  <r>
    <x v="485"/>
    <x v="0"/>
    <s v="유튜브 디스커버리"/>
    <x v="17"/>
    <x v="0"/>
    <x v="0"/>
    <m/>
    <m/>
    <n v="408435"/>
    <m/>
    <m/>
    <m/>
  </r>
  <r>
    <x v="485"/>
    <x v="0"/>
    <s v="유튜브 디스커버리"/>
    <x v="0"/>
    <x v="0"/>
    <x v="0"/>
    <m/>
    <m/>
    <n v="95659"/>
    <m/>
    <m/>
    <m/>
  </r>
  <r>
    <x v="485"/>
    <x v="0"/>
    <s v="유튜브 디스커버리"/>
    <x v="0"/>
    <x v="0"/>
    <x v="0"/>
    <m/>
    <m/>
    <n v="20067"/>
    <m/>
    <m/>
    <m/>
  </r>
  <r>
    <x v="485"/>
    <x v="0"/>
    <s v="유튜브 디스커버리"/>
    <x v="0"/>
    <x v="0"/>
    <x v="0"/>
    <m/>
    <m/>
    <n v="52484"/>
    <m/>
    <m/>
    <m/>
  </r>
  <r>
    <x v="485"/>
    <x v="0"/>
    <s v="유튜브 디스커버리"/>
    <x v="0"/>
    <x v="0"/>
    <x v="0"/>
    <m/>
    <m/>
    <n v="553107"/>
    <m/>
    <m/>
    <m/>
  </r>
  <r>
    <x v="485"/>
    <x v="0"/>
    <s v="유튜브 디스커버리"/>
    <x v="7"/>
    <x v="0"/>
    <x v="0"/>
    <m/>
    <m/>
    <n v="229"/>
    <m/>
    <m/>
    <m/>
  </r>
  <r>
    <x v="485"/>
    <x v="0"/>
    <s v="유튜브 디스커버리"/>
    <x v="0"/>
    <x v="0"/>
    <x v="0"/>
    <m/>
    <m/>
    <n v="659975"/>
    <m/>
    <m/>
    <m/>
  </r>
  <r>
    <x v="485"/>
    <x v="0"/>
    <s v="유튜브 디스커버리"/>
    <x v="0"/>
    <x v="0"/>
    <x v="0"/>
    <m/>
    <m/>
    <n v="201977"/>
    <m/>
    <m/>
    <m/>
  </r>
  <r>
    <x v="485"/>
    <x v="0"/>
    <s v="유튜브 디스커버리"/>
    <x v="0"/>
    <x v="0"/>
    <x v="0"/>
    <m/>
    <m/>
    <n v="77372"/>
    <m/>
    <m/>
    <m/>
  </r>
  <r>
    <x v="485"/>
    <x v="0"/>
    <s v="유튜브 디스커버리"/>
    <x v="0"/>
    <x v="0"/>
    <x v="0"/>
    <m/>
    <m/>
    <n v="2389"/>
    <m/>
    <m/>
    <m/>
  </r>
  <r>
    <x v="485"/>
    <x v="0"/>
    <s v="유튜브 디스커버리"/>
    <x v="0"/>
    <x v="0"/>
    <x v="0"/>
    <m/>
    <m/>
    <n v="63088"/>
    <m/>
    <m/>
    <m/>
  </r>
  <r>
    <x v="485"/>
    <x v="0"/>
    <s v="유튜브 디스커버리"/>
    <x v="0"/>
    <x v="0"/>
    <x v="0"/>
    <m/>
    <m/>
    <n v="484"/>
    <m/>
    <m/>
    <m/>
  </r>
  <r>
    <x v="485"/>
    <x v="0"/>
    <s v="유튜브 디스커버리"/>
    <x v="0"/>
    <x v="0"/>
    <x v="0"/>
    <m/>
    <m/>
    <n v="208909"/>
    <m/>
    <m/>
    <m/>
  </r>
  <r>
    <x v="485"/>
    <x v="0"/>
    <s v="유튜브 디스커버리"/>
    <x v="0"/>
    <x v="0"/>
    <x v="0"/>
    <m/>
    <m/>
    <n v="127892"/>
    <m/>
    <m/>
    <m/>
  </r>
  <r>
    <x v="485"/>
    <x v="0"/>
    <s v="유튜브 디스커버리"/>
    <x v="0"/>
    <x v="0"/>
    <x v="0"/>
    <m/>
    <m/>
    <n v="1059480"/>
    <m/>
    <m/>
    <m/>
  </r>
  <r>
    <x v="485"/>
    <x v="0"/>
    <s v="유튜브 디스커버리"/>
    <x v="0"/>
    <x v="0"/>
    <x v="0"/>
    <m/>
    <m/>
    <n v="131870"/>
    <m/>
    <m/>
    <m/>
  </r>
  <r>
    <x v="485"/>
    <x v="0"/>
    <s v="유튜브 디스커버리"/>
    <x v="0"/>
    <x v="0"/>
    <x v="0"/>
    <m/>
    <m/>
    <n v="18896"/>
    <m/>
    <m/>
    <m/>
  </r>
  <r>
    <x v="486"/>
    <x v="2"/>
    <s v="페이스북/인스타그램"/>
    <x v="7"/>
    <x v="0"/>
    <x v="0"/>
    <m/>
    <m/>
    <n v="381154"/>
    <m/>
    <m/>
    <m/>
  </r>
  <r>
    <x v="486"/>
    <x v="2"/>
    <s v="페이스북/인스타그램"/>
    <x v="13"/>
    <x v="0"/>
    <x v="0"/>
    <m/>
    <m/>
    <n v="29831"/>
    <m/>
    <m/>
    <m/>
  </r>
  <r>
    <x v="486"/>
    <x v="2"/>
    <s v="페이스북/인스타그램"/>
    <x v="0"/>
    <x v="0"/>
    <x v="0"/>
    <m/>
    <m/>
    <n v="938088"/>
    <m/>
    <m/>
    <m/>
  </r>
  <r>
    <x v="487"/>
    <x v="5"/>
    <s v="페이스북/인스타그램"/>
    <x v="7"/>
    <x v="0"/>
    <x v="0"/>
    <m/>
    <m/>
    <n v="296389"/>
    <m/>
    <m/>
    <m/>
  </r>
  <r>
    <x v="487"/>
    <x v="5"/>
    <s v="페이스북/인스타그램"/>
    <x v="13"/>
    <x v="0"/>
    <x v="0"/>
    <m/>
    <m/>
    <n v="30711"/>
    <m/>
    <m/>
    <m/>
  </r>
  <r>
    <x v="487"/>
    <x v="5"/>
    <s v="페이스북/인스타그램"/>
    <x v="0"/>
    <x v="0"/>
    <x v="0"/>
    <m/>
    <m/>
    <n v="636745"/>
    <m/>
    <m/>
    <m/>
  </r>
  <r>
    <x v="488"/>
    <x v="6"/>
    <s v="페이스북/인스타그램"/>
    <x v="7"/>
    <x v="0"/>
    <x v="0"/>
    <m/>
    <m/>
    <n v="366550"/>
    <m/>
    <m/>
    <m/>
  </r>
  <r>
    <x v="488"/>
    <x v="6"/>
    <s v="페이스북/인스타그램"/>
    <x v="13"/>
    <x v="0"/>
    <x v="0"/>
    <m/>
    <m/>
    <n v="30015"/>
    <m/>
    <m/>
    <m/>
  </r>
  <r>
    <x v="488"/>
    <x v="6"/>
    <s v="페이스북/인스타그램"/>
    <x v="0"/>
    <x v="0"/>
    <x v="0"/>
    <m/>
    <m/>
    <n v="792392"/>
    <m/>
    <m/>
    <m/>
  </r>
  <r>
    <x v="486"/>
    <x v="2"/>
    <s v="네이버 GFA"/>
    <x v="0"/>
    <x v="0"/>
    <x v="0"/>
    <m/>
    <m/>
    <n v="605653.6363636364"/>
    <m/>
    <m/>
    <m/>
  </r>
  <r>
    <x v="486"/>
    <x v="2"/>
    <s v="네이버 GFA"/>
    <x v="7"/>
    <x v="0"/>
    <x v="0"/>
    <m/>
    <m/>
    <n v="280507.2727272727"/>
    <m/>
    <m/>
    <m/>
  </r>
  <r>
    <x v="486"/>
    <x v="2"/>
    <s v="네이버 GFA"/>
    <x v="7"/>
    <x v="0"/>
    <x v="0"/>
    <m/>
    <m/>
    <n v="1150436.363636364"/>
    <m/>
    <m/>
    <m/>
  </r>
  <r>
    <x v="486"/>
    <x v="2"/>
    <s v="네이버 GFA"/>
    <x v="0"/>
    <x v="0"/>
    <x v="0"/>
    <m/>
    <m/>
    <n v="1317699.090909091"/>
    <m/>
    <m/>
    <m/>
  </r>
  <r>
    <x v="487"/>
    <x v="5"/>
    <s v="네이버 GFA"/>
    <x v="0"/>
    <x v="0"/>
    <x v="0"/>
    <m/>
    <m/>
    <n v="485759.0909090909"/>
    <m/>
    <m/>
    <m/>
  </r>
  <r>
    <x v="487"/>
    <x v="5"/>
    <s v="네이버 GFA"/>
    <x v="7"/>
    <x v="0"/>
    <x v="0"/>
    <m/>
    <m/>
    <n v="1787412.727272727"/>
    <m/>
    <m/>
    <m/>
  </r>
  <r>
    <x v="487"/>
    <x v="5"/>
    <s v="네이버 GFA"/>
    <x v="7"/>
    <x v="0"/>
    <x v="0"/>
    <m/>
    <m/>
    <n v="987566.3636363635"/>
    <m/>
    <m/>
    <m/>
  </r>
  <r>
    <x v="487"/>
    <x v="5"/>
    <s v="네이버 GFA"/>
    <x v="0"/>
    <x v="0"/>
    <x v="0"/>
    <m/>
    <m/>
    <n v="1465180.909090909"/>
    <m/>
    <m/>
    <m/>
  </r>
  <r>
    <x v="488"/>
    <x v="6"/>
    <s v="네이버 GFA"/>
    <x v="0"/>
    <x v="0"/>
    <x v="0"/>
    <m/>
    <m/>
    <n v="53764.54545454545"/>
    <m/>
    <m/>
    <m/>
  </r>
  <r>
    <x v="488"/>
    <x v="6"/>
    <s v="네이버 GFA"/>
    <x v="7"/>
    <x v="0"/>
    <x v="0"/>
    <m/>
    <m/>
    <n v="861039.9999999999"/>
    <m/>
    <m/>
    <m/>
  </r>
  <r>
    <x v="488"/>
    <x v="6"/>
    <s v="네이버 GFA"/>
    <x v="7"/>
    <x v="0"/>
    <x v="0"/>
    <m/>
    <m/>
    <n v="1114197.272727273"/>
    <m/>
    <m/>
    <m/>
  </r>
  <r>
    <x v="488"/>
    <x v="6"/>
    <s v="네이버 GFA"/>
    <x v="0"/>
    <x v="0"/>
    <x v="0"/>
    <m/>
    <m/>
    <n v="1154444.545454545"/>
    <m/>
    <m/>
    <m/>
  </r>
  <r>
    <x v="486"/>
    <x v="2"/>
    <s v="네이버 쇼핑검색"/>
    <x v="10"/>
    <x v="0"/>
    <x v="0"/>
    <m/>
    <m/>
    <n v="51119.99999999999"/>
    <m/>
    <m/>
    <m/>
  </r>
  <r>
    <x v="486"/>
    <x v="2"/>
    <s v="네이버 쇼핑검색"/>
    <x v="10"/>
    <x v="0"/>
    <x v="0"/>
    <m/>
    <m/>
    <n v="3620"/>
    <m/>
    <m/>
    <m/>
  </r>
  <r>
    <x v="487"/>
    <x v="5"/>
    <s v="네이버 쇼핑검색"/>
    <x v="10"/>
    <x v="0"/>
    <x v="0"/>
    <m/>
    <m/>
    <n v="66860"/>
    <m/>
    <m/>
    <m/>
  </r>
  <r>
    <x v="487"/>
    <x v="5"/>
    <s v="네이버 쇼핑검색"/>
    <x v="10"/>
    <x v="0"/>
    <x v="0"/>
    <m/>
    <m/>
    <n v="2680"/>
    <m/>
    <m/>
    <m/>
  </r>
  <r>
    <x v="488"/>
    <x v="6"/>
    <s v="네이버 쇼핑검색"/>
    <x v="10"/>
    <x v="0"/>
    <x v="0"/>
    <m/>
    <m/>
    <n v="60389.99999999999"/>
    <m/>
    <m/>
    <m/>
  </r>
  <r>
    <x v="488"/>
    <x v="6"/>
    <s v="네이버 쇼핑검색"/>
    <x v="10"/>
    <x v="0"/>
    <x v="0"/>
    <m/>
    <m/>
    <n v="4530"/>
    <m/>
    <m/>
    <m/>
  </r>
  <r>
    <x v="486"/>
    <x v="2"/>
    <s v="네이버 쇼핑박스"/>
    <x v="7"/>
    <x v="0"/>
    <x v="0"/>
    <m/>
    <m/>
    <n v="649350.64"/>
    <m/>
    <m/>
    <m/>
  </r>
  <r>
    <x v="487"/>
    <x v="5"/>
    <s v="네이버 쇼핑박스"/>
    <x v="7"/>
    <x v="0"/>
    <x v="0"/>
    <m/>
    <m/>
    <n v="649350.64"/>
    <m/>
    <m/>
    <m/>
  </r>
  <r>
    <x v="488"/>
    <x v="6"/>
    <s v="네이버 쇼핑박스"/>
    <x v="7"/>
    <x v="0"/>
    <x v="0"/>
    <m/>
    <m/>
    <n v="649350.64"/>
    <m/>
    <m/>
    <m/>
  </r>
  <r>
    <x v="486"/>
    <x v="2"/>
    <s v="카카오광고"/>
    <x v="0"/>
    <x v="0"/>
    <x v="0"/>
    <m/>
    <m/>
    <n v="4740"/>
    <m/>
    <m/>
    <m/>
  </r>
  <r>
    <x v="486"/>
    <x v="2"/>
    <s v="카카오광고"/>
    <x v="0"/>
    <x v="0"/>
    <x v="0"/>
    <m/>
    <m/>
    <n v="173060"/>
    <m/>
    <m/>
    <m/>
  </r>
  <r>
    <x v="487"/>
    <x v="5"/>
    <s v="카카오광고"/>
    <x v="0"/>
    <x v="0"/>
    <x v="0"/>
    <m/>
    <m/>
    <n v="6859.999999999999"/>
    <m/>
    <m/>
    <m/>
  </r>
  <r>
    <x v="487"/>
    <x v="5"/>
    <s v="카카오광고"/>
    <x v="0"/>
    <x v="0"/>
    <x v="0"/>
    <m/>
    <m/>
    <n v="94989.99999999999"/>
    <m/>
    <m/>
    <m/>
  </r>
  <r>
    <x v="488"/>
    <x v="6"/>
    <s v="카카오광고"/>
    <x v="0"/>
    <x v="0"/>
    <x v="0"/>
    <m/>
    <m/>
    <n v="3850"/>
    <m/>
    <m/>
    <m/>
  </r>
  <r>
    <x v="488"/>
    <x v="6"/>
    <s v="카카오광고"/>
    <x v="0"/>
    <x v="0"/>
    <x v="0"/>
    <m/>
    <m/>
    <n v="154550"/>
    <m/>
    <m/>
    <m/>
  </r>
  <r>
    <x v="486"/>
    <x v="2"/>
    <s v="유튜브 디스커버리"/>
    <x v="0"/>
    <x v="0"/>
    <x v="0"/>
    <m/>
    <m/>
    <n v="97806"/>
    <m/>
    <m/>
    <m/>
  </r>
  <r>
    <x v="486"/>
    <x v="2"/>
    <s v="유튜브 디스커버리"/>
    <x v="7"/>
    <x v="0"/>
    <x v="0"/>
    <m/>
    <m/>
    <n v="2456"/>
    <m/>
    <m/>
    <m/>
  </r>
  <r>
    <x v="486"/>
    <x v="2"/>
    <s v="유튜브 디스커버리"/>
    <x v="0"/>
    <x v="0"/>
    <x v="0"/>
    <m/>
    <m/>
    <n v="103510"/>
    <m/>
    <m/>
    <m/>
  </r>
  <r>
    <x v="486"/>
    <x v="2"/>
    <s v="유튜브 디스커버리"/>
    <x v="0"/>
    <x v="0"/>
    <x v="0"/>
    <m/>
    <m/>
    <n v="240917"/>
    <m/>
    <m/>
    <m/>
  </r>
  <r>
    <x v="486"/>
    <x v="2"/>
    <s v="유튜브 디스커버리"/>
    <x v="0"/>
    <x v="0"/>
    <x v="0"/>
    <m/>
    <m/>
    <n v="5534"/>
    <m/>
    <m/>
    <m/>
  </r>
  <r>
    <x v="486"/>
    <x v="2"/>
    <s v="유튜브 디스커버리"/>
    <x v="0"/>
    <x v="0"/>
    <x v="0"/>
    <m/>
    <m/>
    <n v="2281355"/>
    <m/>
    <m/>
    <m/>
  </r>
  <r>
    <x v="486"/>
    <x v="2"/>
    <s v="유튜브 디스커버리"/>
    <x v="0"/>
    <x v="0"/>
    <x v="0"/>
    <m/>
    <m/>
    <n v="147418"/>
    <m/>
    <m/>
    <m/>
  </r>
  <r>
    <x v="486"/>
    <x v="2"/>
    <s v="유튜브 디스커버리"/>
    <x v="17"/>
    <x v="0"/>
    <x v="0"/>
    <m/>
    <m/>
    <n v="138409"/>
    <m/>
    <m/>
    <m/>
  </r>
  <r>
    <x v="486"/>
    <x v="2"/>
    <s v="유튜브 디스커버리"/>
    <x v="0"/>
    <x v="0"/>
    <x v="0"/>
    <m/>
    <m/>
    <n v="64192"/>
    <m/>
    <m/>
    <m/>
  </r>
  <r>
    <x v="486"/>
    <x v="2"/>
    <s v="유튜브 디스커버리"/>
    <x v="0"/>
    <x v="0"/>
    <x v="0"/>
    <m/>
    <m/>
    <n v="536286"/>
    <m/>
    <m/>
    <m/>
  </r>
  <r>
    <x v="486"/>
    <x v="2"/>
    <s v="유튜브 디스커버리"/>
    <x v="0"/>
    <x v="0"/>
    <x v="0"/>
    <m/>
    <m/>
    <n v="135253"/>
    <m/>
    <m/>
    <m/>
  </r>
  <r>
    <x v="486"/>
    <x v="2"/>
    <s v="유튜브 디스커버리"/>
    <x v="0"/>
    <x v="0"/>
    <x v="0"/>
    <m/>
    <m/>
    <n v="121068"/>
    <m/>
    <m/>
    <m/>
  </r>
  <r>
    <x v="486"/>
    <x v="2"/>
    <s v="유튜브 디스커버리"/>
    <x v="17"/>
    <x v="0"/>
    <x v="0"/>
    <m/>
    <m/>
    <n v="376043"/>
    <m/>
    <m/>
    <m/>
  </r>
  <r>
    <x v="486"/>
    <x v="2"/>
    <s v="유튜브 디스커버리"/>
    <x v="0"/>
    <x v="0"/>
    <x v="0"/>
    <m/>
    <m/>
    <n v="31497"/>
    <m/>
    <m/>
    <m/>
  </r>
  <r>
    <x v="486"/>
    <x v="2"/>
    <s v="유튜브 디스커버리"/>
    <x v="0"/>
    <x v="0"/>
    <x v="0"/>
    <m/>
    <m/>
    <n v="18218"/>
    <m/>
    <m/>
    <m/>
  </r>
  <r>
    <x v="486"/>
    <x v="2"/>
    <s v="유튜브 디스커버리"/>
    <x v="0"/>
    <x v="0"/>
    <x v="0"/>
    <m/>
    <m/>
    <n v="31685"/>
    <m/>
    <m/>
    <m/>
  </r>
  <r>
    <x v="487"/>
    <x v="5"/>
    <s v="유튜브 디스커버리"/>
    <x v="0"/>
    <x v="0"/>
    <x v="0"/>
    <m/>
    <m/>
    <n v="411905"/>
    <m/>
    <m/>
    <m/>
  </r>
  <r>
    <x v="487"/>
    <x v="5"/>
    <s v="유튜브 디스커버리"/>
    <x v="0"/>
    <x v="0"/>
    <x v="0"/>
    <m/>
    <m/>
    <n v="47"/>
    <m/>
    <m/>
    <m/>
  </r>
  <r>
    <x v="487"/>
    <x v="5"/>
    <s v="유튜브 디스커버리"/>
    <x v="0"/>
    <x v="0"/>
    <x v="0"/>
    <m/>
    <m/>
    <n v="5030220"/>
    <m/>
    <m/>
    <m/>
  </r>
  <r>
    <x v="487"/>
    <x v="5"/>
    <s v="유튜브 디스커버리"/>
    <x v="0"/>
    <x v="0"/>
    <x v="0"/>
    <m/>
    <m/>
    <n v="8932"/>
    <m/>
    <m/>
    <m/>
  </r>
  <r>
    <x v="487"/>
    <x v="5"/>
    <s v="유튜브 디스커버리"/>
    <x v="0"/>
    <x v="0"/>
    <x v="0"/>
    <m/>
    <m/>
    <n v="76399"/>
    <m/>
    <m/>
    <m/>
  </r>
  <r>
    <x v="487"/>
    <x v="5"/>
    <s v="유튜브 디스커버리"/>
    <x v="17"/>
    <x v="0"/>
    <x v="0"/>
    <m/>
    <m/>
    <n v="153920"/>
    <m/>
    <m/>
    <m/>
  </r>
  <r>
    <x v="487"/>
    <x v="5"/>
    <s v="유튜브 디스커버리"/>
    <x v="0"/>
    <x v="0"/>
    <x v="0"/>
    <m/>
    <m/>
    <n v="43792"/>
    <m/>
    <m/>
    <m/>
  </r>
  <r>
    <x v="487"/>
    <x v="5"/>
    <s v="유튜브 디스커버리"/>
    <x v="0"/>
    <x v="0"/>
    <x v="0"/>
    <m/>
    <m/>
    <n v="12111"/>
    <m/>
    <m/>
    <m/>
  </r>
  <r>
    <x v="487"/>
    <x v="5"/>
    <s v="유튜브 디스커버리"/>
    <x v="17"/>
    <x v="0"/>
    <x v="0"/>
    <m/>
    <m/>
    <n v="114208"/>
    <m/>
    <m/>
    <m/>
  </r>
  <r>
    <x v="487"/>
    <x v="5"/>
    <s v="유튜브 디스커버리"/>
    <x v="0"/>
    <x v="0"/>
    <x v="0"/>
    <m/>
    <m/>
    <n v="102400"/>
    <m/>
    <m/>
    <m/>
  </r>
  <r>
    <x v="487"/>
    <x v="5"/>
    <s v="유튜브 디스커버리"/>
    <x v="0"/>
    <x v="0"/>
    <x v="0"/>
    <m/>
    <m/>
    <n v="40982"/>
    <m/>
    <m/>
    <m/>
  </r>
  <r>
    <x v="487"/>
    <x v="5"/>
    <s v="유튜브 디스커버리"/>
    <x v="7"/>
    <x v="0"/>
    <x v="0"/>
    <m/>
    <m/>
    <n v="52450"/>
    <m/>
    <m/>
    <m/>
  </r>
  <r>
    <x v="487"/>
    <x v="5"/>
    <s v="유튜브 디스커버리"/>
    <x v="0"/>
    <x v="0"/>
    <x v="0"/>
    <m/>
    <m/>
    <n v="414820"/>
    <m/>
    <m/>
    <m/>
  </r>
  <r>
    <x v="487"/>
    <x v="5"/>
    <s v="유튜브 디스커버리"/>
    <x v="0"/>
    <x v="0"/>
    <x v="0"/>
    <m/>
    <m/>
    <n v="34715"/>
    <m/>
    <m/>
    <m/>
  </r>
  <r>
    <x v="488"/>
    <x v="6"/>
    <s v="유튜브 디스커버리"/>
    <x v="0"/>
    <x v="0"/>
    <x v="0"/>
    <m/>
    <m/>
    <n v="201241"/>
    <m/>
    <m/>
    <m/>
  </r>
  <r>
    <x v="488"/>
    <x v="6"/>
    <s v="유튜브 디스커버리"/>
    <x v="0"/>
    <x v="0"/>
    <x v="0"/>
    <m/>
    <m/>
    <n v="253713"/>
    <m/>
    <m/>
    <m/>
  </r>
  <r>
    <x v="488"/>
    <x v="6"/>
    <s v="유튜브 디스커버리"/>
    <x v="7"/>
    <x v="0"/>
    <x v="0"/>
    <m/>
    <m/>
    <n v="37345"/>
    <m/>
    <m/>
    <m/>
  </r>
  <r>
    <x v="488"/>
    <x v="6"/>
    <s v="유튜브 디스커버리"/>
    <x v="0"/>
    <x v="0"/>
    <x v="0"/>
    <m/>
    <m/>
    <n v="403716"/>
    <m/>
    <m/>
    <m/>
  </r>
  <r>
    <x v="488"/>
    <x v="6"/>
    <s v="유튜브 디스커버리"/>
    <x v="0"/>
    <x v="0"/>
    <x v="0"/>
    <m/>
    <m/>
    <n v="407010"/>
    <m/>
    <m/>
    <m/>
  </r>
  <r>
    <x v="488"/>
    <x v="6"/>
    <s v="유튜브 디스커버리"/>
    <x v="0"/>
    <x v="0"/>
    <x v="0"/>
    <m/>
    <m/>
    <n v="339267"/>
    <m/>
    <m/>
    <m/>
  </r>
  <r>
    <x v="488"/>
    <x v="6"/>
    <s v="유튜브 디스커버리"/>
    <x v="0"/>
    <x v="0"/>
    <x v="0"/>
    <m/>
    <m/>
    <n v="616717"/>
    <m/>
    <m/>
    <m/>
  </r>
  <r>
    <x v="488"/>
    <x v="6"/>
    <s v="유튜브 디스커버리"/>
    <x v="0"/>
    <x v="0"/>
    <x v="0"/>
    <m/>
    <m/>
    <n v="113861"/>
    <m/>
    <m/>
    <m/>
  </r>
  <r>
    <x v="488"/>
    <x v="6"/>
    <s v="유튜브 디스커버리"/>
    <x v="17"/>
    <x v="0"/>
    <x v="0"/>
    <m/>
    <m/>
    <n v="17229"/>
    <m/>
    <m/>
    <m/>
  </r>
  <r>
    <x v="488"/>
    <x v="6"/>
    <s v="유튜브 디스커버리"/>
    <x v="0"/>
    <x v="0"/>
    <x v="0"/>
    <m/>
    <m/>
    <n v="8068"/>
    <m/>
    <m/>
    <m/>
  </r>
  <r>
    <x v="488"/>
    <x v="6"/>
    <s v="유튜브 디스커버리"/>
    <x v="17"/>
    <x v="0"/>
    <x v="0"/>
    <m/>
    <m/>
    <n v="100832"/>
    <m/>
    <m/>
    <m/>
  </r>
  <r>
    <x v="488"/>
    <x v="6"/>
    <s v="유튜브 디스커버리"/>
    <x v="0"/>
    <x v="0"/>
    <x v="0"/>
    <m/>
    <m/>
    <n v="401732"/>
    <m/>
    <m/>
    <m/>
  </r>
  <r>
    <x v="488"/>
    <x v="6"/>
    <s v="유튜브 디스커버리"/>
    <x v="0"/>
    <x v="0"/>
    <x v="0"/>
    <m/>
    <m/>
    <n v="421315"/>
    <m/>
    <m/>
    <m/>
  </r>
  <r>
    <x v="488"/>
    <x v="6"/>
    <s v="유튜브 디스커버리"/>
    <x v="0"/>
    <x v="0"/>
    <x v="0"/>
    <m/>
    <m/>
    <n v="94943"/>
    <m/>
    <m/>
    <m/>
  </r>
  <r>
    <x v="489"/>
    <x v="3"/>
    <s v="페이스북/인스타그램"/>
    <x v="7"/>
    <x v="0"/>
    <x v="0"/>
    <m/>
    <m/>
    <n v="588384"/>
    <m/>
    <m/>
    <m/>
  </r>
  <r>
    <x v="489"/>
    <x v="3"/>
    <s v="페이스북/인스타그램"/>
    <x v="13"/>
    <x v="0"/>
    <x v="0"/>
    <m/>
    <m/>
    <n v="29681"/>
    <m/>
    <m/>
    <m/>
  </r>
  <r>
    <x v="489"/>
    <x v="3"/>
    <s v="페이스북/인스타그램"/>
    <x v="0"/>
    <x v="0"/>
    <x v="0"/>
    <m/>
    <m/>
    <n v="1334989"/>
    <m/>
    <m/>
    <m/>
  </r>
  <r>
    <x v="489"/>
    <x v="3"/>
    <s v="네이버 GFA"/>
    <x v="0"/>
    <x v="0"/>
    <x v="0"/>
    <m/>
    <m/>
    <n v="0"/>
    <m/>
    <m/>
    <m/>
  </r>
  <r>
    <x v="489"/>
    <x v="3"/>
    <s v="네이버 GFA"/>
    <x v="7"/>
    <x v="0"/>
    <x v="0"/>
    <m/>
    <m/>
    <n v="592426.3636363635"/>
    <m/>
    <m/>
    <m/>
  </r>
  <r>
    <x v="489"/>
    <x v="3"/>
    <s v="네이버 GFA"/>
    <x v="7"/>
    <x v="0"/>
    <x v="0"/>
    <m/>
    <m/>
    <n v="1827081.818181818"/>
    <m/>
    <m/>
    <m/>
  </r>
  <r>
    <x v="489"/>
    <x v="3"/>
    <s v="네이버 GFA"/>
    <x v="0"/>
    <x v="0"/>
    <x v="0"/>
    <m/>
    <m/>
    <n v="694119.0909090908"/>
    <m/>
    <m/>
    <m/>
  </r>
  <r>
    <x v="489"/>
    <x v="3"/>
    <s v="네이버 쇼핑검색"/>
    <x v="10"/>
    <x v="0"/>
    <x v="0"/>
    <m/>
    <m/>
    <n v="61909.99999999999"/>
    <m/>
    <m/>
    <m/>
  </r>
  <r>
    <x v="489"/>
    <x v="3"/>
    <s v="네이버 쇼핑검색"/>
    <x v="10"/>
    <x v="0"/>
    <x v="0"/>
    <m/>
    <m/>
    <n v="6619.999999999999"/>
    <m/>
    <m/>
    <m/>
  </r>
  <r>
    <x v="489"/>
    <x v="3"/>
    <s v="카카오광고"/>
    <x v="0"/>
    <x v="0"/>
    <x v="0"/>
    <m/>
    <m/>
    <n v="7789.999999999999"/>
    <m/>
    <m/>
    <m/>
  </r>
  <r>
    <x v="489"/>
    <x v="3"/>
    <s v="카카오광고"/>
    <x v="0"/>
    <x v="0"/>
    <x v="0"/>
    <m/>
    <m/>
    <n v="700140"/>
    <m/>
    <m/>
    <m/>
  </r>
  <r>
    <x v="489"/>
    <x v="3"/>
    <s v="카카오광고"/>
    <x v="0"/>
    <x v="0"/>
    <x v="0"/>
    <m/>
    <m/>
    <n v="615330"/>
    <m/>
    <m/>
    <m/>
  </r>
  <r>
    <x v="489"/>
    <x v="3"/>
    <s v="유튜브 디스커버리"/>
    <x v="0"/>
    <x v="0"/>
    <x v="0"/>
    <m/>
    <m/>
    <n v="221529.0909090909"/>
    <m/>
    <m/>
    <m/>
  </r>
  <r>
    <x v="489"/>
    <x v="3"/>
    <s v="유튜브 디스커버리"/>
    <x v="7"/>
    <x v="0"/>
    <x v="0"/>
    <m/>
    <m/>
    <n v="115528.1818181818"/>
    <m/>
    <m/>
    <m/>
  </r>
  <r>
    <x v="489"/>
    <x v="3"/>
    <s v="유튜브 디스커버리"/>
    <x v="17"/>
    <x v="0"/>
    <x v="0"/>
    <m/>
    <m/>
    <n v="9216.363636363636"/>
    <m/>
    <m/>
    <m/>
  </r>
  <r>
    <x v="489"/>
    <x v="3"/>
    <s v="유튜브 디스커버리"/>
    <x v="0"/>
    <x v="0"/>
    <x v="0"/>
    <m/>
    <m/>
    <n v="116160.9090909091"/>
    <m/>
    <m/>
    <m/>
  </r>
  <r>
    <x v="489"/>
    <x v="3"/>
    <s v="유튜브 디스커버리"/>
    <x v="0"/>
    <x v="0"/>
    <x v="0"/>
    <m/>
    <m/>
    <n v="246941.8181818181"/>
    <m/>
    <m/>
    <m/>
  </r>
  <r>
    <x v="489"/>
    <x v="3"/>
    <s v="유튜브 디스커버리"/>
    <x v="0"/>
    <x v="0"/>
    <x v="0"/>
    <m/>
    <m/>
    <n v="3201.818181818182"/>
    <m/>
    <m/>
    <m/>
  </r>
  <r>
    <x v="489"/>
    <x v="3"/>
    <s v="유튜브 디스커버리"/>
    <x v="0"/>
    <x v="0"/>
    <x v="0"/>
    <m/>
    <m/>
    <n v="124275.4545454545"/>
    <m/>
    <m/>
    <m/>
  </r>
  <r>
    <x v="489"/>
    <x v="3"/>
    <s v="유튜브 디스커버리"/>
    <x v="0"/>
    <x v="0"/>
    <x v="0"/>
    <m/>
    <m/>
    <n v="1596.363636363636"/>
    <m/>
    <m/>
    <m/>
  </r>
  <r>
    <x v="489"/>
    <x v="3"/>
    <s v="유튜브 디스커버리"/>
    <x v="0"/>
    <x v="0"/>
    <x v="0"/>
    <m/>
    <m/>
    <n v="82667.27272727272"/>
    <m/>
    <m/>
    <m/>
  </r>
  <r>
    <x v="489"/>
    <x v="3"/>
    <s v="유튜브 디스커버리"/>
    <x v="0"/>
    <x v="0"/>
    <x v="0"/>
    <m/>
    <m/>
    <n v="1709.090909090909"/>
    <m/>
    <m/>
    <m/>
  </r>
  <r>
    <x v="489"/>
    <x v="3"/>
    <s v="유튜브 디스커버리"/>
    <x v="0"/>
    <x v="0"/>
    <x v="0"/>
    <m/>
    <m/>
    <n v="83020.90909090909"/>
    <m/>
    <m/>
    <m/>
  </r>
  <r>
    <x v="489"/>
    <x v="3"/>
    <s v="유튜브 디스커버리"/>
    <x v="0"/>
    <x v="0"/>
    <x v="0"/>
    <m/>
    <m/>
    <n v="286118.1818181818"/>
    <m/>
    <m/>
    <m/>
  </r>
  <r>
    <x v="489"/>
    <x v="3"/>
    <s v="유튜브 디스커버리"/>
    <x v="0"/>
    <x v="0"/>
    <x v="0"/>
    <m/>
    <m/>
    <n v="249345.4545454545"/>
    <m/>
    <m/>
    <m/>
  </r>
  <r>
    <x v="489"/>
    <x v="3"/>
    <s v="유튜브 디스커버리"/>
    <x v="0"/>
    <x v="0"/>
    <x v="0"/>
    <m/>
    <m/>
    <n v="189850.9090909091"/>
    <m/>
    <m/>
    <m/>
  </r>
  <r>
    <x v="489"/>
    <x v="3"/>
    <s v="유튜브 디스커버리"/>
    <x v="0"/>
    <x v="0"/>
    <x v="0"/>
    <m/>
    <m/>
    <n v="1798.181818181818"/>
    <m/>
    <m/>
    <m/>
  </r>
  <r>
    <x v="489"/>
    <x v="3"/>
    <s v="유튜브 디스커버리"/>
    <x v="0"/>
    <x v="0"/>
    <x v="0"/>
    <m/>
    <m/>
    <n v="200663.6363636364"/>
    <m/>
    <m/>
    <m/>
  </r>
  <r>
    <x v="490"/>
    <x v="4"/>
    <s v="페이스북/인스타그램"/>
    <x v="0"/>
    <x v="0"/>
    <x v="0"/>
    <m/>
    <m/>
    <n v="29602"/>
    <m/>
    <m/>
    <m/>
  </r>
  <r>
    <x v="490"/>
    <x v="4"/>
    <s v="페이스북/인스타그램"/>
    <x v="7"/>
    <x v="0"/>
    <x v="0"/>
    <m/>
    <m/>
    <n v="305475"/>
    <m/>
    <m/>
    <m/>
  </r>
  <r>
    <x v="490"/>
    <x v="4"/>
    <s v="페이스북/인스타그램"/>
    <x v="13"/>
    <x v="0"/>
    <x v="0"/>
    <m/>
    <m/>
    <n v="18606"/>
    <m/>
    <m/>
    <m/>
  </r>
  <r>
    <x v="490"/>
    <x v="4"/>
    <s v="페이스북/인스타그램"/>
    <x v="0"/>
    <x v="0"/>
    <x v="0"/>
    <m/>
    <m/>
    <n v="934350"/>
    <m/>
    <m/>
    <m/>
  </r>
  <r>
    <x v="490"/>
    <x v="4"/>
    <s v="네이버 GFA"/>
    <x v="7"/>
    <x v="0"/>
    <x v="0"/>
    <m/>
    <m/>
    <n v="142510.9090909091"/>
    <m/>
    <m/>
    <m/>
  </r>
  <r>
    <x v="490"/>
    <x v="4"/>
    <s v="네이버 GFA"/>
    <x v="0"/>
    <x v="0"/>
    <x v="0"/>
    <m/>
    <m/>
    <n v="67130.90909090909"/>
    <m/>
    <m/>
    <m/>
  </r>
  <r>
    <x v="490"/>
    <x v="4"/>
    <s v="네이버 GFA"/>
    <x v="7"/>
    <x v="0"/>
    <x v="0"/>
    <m/>
    <m/>
    <n v="516337.2727272727"/>
    <m/>
    <m/>
    <m/>
  </r>
  <r>
    <x v="490"/>
    <x v="4"/>
    <s v="네이버 GFA"/>
    <x v="7"/>
    <x v="0"/>
    <x v="0"/>
    <m/>
    <m/>
    <n v="1232533.636363636"/>
    <m/>
    <m/>
    <m/>
  </r>
  <r>
    <x v="490"/>
    <x v="4"/>
    <s v="네이버 GFA"/>
    <x v="0"/>
    <x v="0"/>
    <x v="0"/>
    <m/>
    <m/>
    <n v="3117240.909090909"/>
    <m/>
    <m/>
    <m/>
  </r>
  <r>
    <x v="490"/>
    <x v="4"/>
    <s v="네이버 쇼핑검색"/>
    <x v="10"/>
    <x v="0"/>
    <x v="0"/>
    <m/>
    <m/>
    <n v="50049.99999999999"/>
    <m/>
    <m/>
    <m/>
  </r>
  <r>
    <x v="490"/>
    <x v="4"/>
    <s v="네이버 쇼핑검색"/>
    <x v="10"/>
    <x v="0"/>
    <x v="0"/>
    <m/>
    <m/>
    <n v="7369.999999999999"/>
    <m/>
    <m/>
    <m/>
  </r>
  <r>
    <x v="490"/>
    <x v="4"/>
    <s v="카카오광고"/>
    <x v="0"/>
    <x v="0"/>
    <x v="0"/>
    <m/>
    <m/>
    <n v="7209.999999999999"/>
    <m/>
    <m/>
    <m/>
  </r>
  <r>
    <x v="490"/>
    <x v="4"/>
    <s v="카카오광고"/>
    <x v="0"/>
    <x v="0"/>
    <x v="0"/>
    <m/>
    <m/>
    <n v="5595"/>
    <m/>
    <m/>
    <m/>
  </r>
  <r>
    <x v="490"/>
    <x v="4"/>
    <s v="카카오광고"/>
    <x v="0"/>
    <x v="0"/>
    <x v="0"/>
    <m/>
    <m/>
    <n v="202550"/>
    <m/>
    <m/>
    <m/>
  </r>
  <r>
    <x v="490"/>
    <x v="4"/>
    <s v="유튜브 디스커버리"/>
    <x v="0"/>
    <x v="0"/>
    <x v="0"/>
    <m/>
    <m/>
    <n v="238515"/>
    <m/>
    <m/>
    <m/>
  </r>
  <r>
    <x v="490"/>
    <x v="4"/>
    <s v="유튜브 디스커버리"/>
    <x v="0"/>
    <x v="0"/>
    <x v="0"/>
    <m/>
    <m/>
    <n v="1437"/>
    <m/>
    <m/>
    <m/>
  </r>
  <r>
    <x v="490"/>
    <x v="4"/>
    <s v="유튜브 디스커버리"/>
    <x v="7"/>
    <x v="0"/>
    <x v="0"/>
    <m/>
    <m/>
    <n v="205556"/>
    <m/>
    <m/>
    <m/>
  </r>
  <r>
    <x v="490"/>
    <x v="4"/>
    <s v="유튜브 디스커버리"/>
    <x v="0"/>
    <x v="0"/>
    <x v="0"/>
    <m/>
    <m/>
    <n v="88378"/>
    <m/>
    <m/>
    <m/>
  </r>
  <r>
    <x v="490"/>
    <x v="4"/>
    <s v="유튜브 디스커버리"/>
    <x v="0"/>
    <x v="0"/>
    <x v="0"/>
    <m/>
    <m/>
    <n v="134776"/>
    <m/>
    <m/>
    <m/>
  </r>
  <r>
    <x v="490"/>
    <x v="4"/>
    <s v="유튜브 디스커버리"/>
    <x v="0"/>
    <x v="0"/>
    <x v="0"/>
    <m/>
    <m/>
    <n v="252279"/>
    <m/>
    <m/>
    <m/>
  </r>
  <r>
    <x v="490"/>
    <x v="4"/>
    <s v="유튜브 디스커버리"/>
    <x v="0"/>
    <x v="0"/>
    <x v="0"/>
    <m/>
    <m/>
    <n v="268911"/>
    <m/>
    <m/>
    <m/>
  </r>
  <r>
    <x v="490"/>
    <x v="4"/>
    <s v="유튜브 디스커버리"/>
    <x v="0"/>
    <x v="0"/>
    <x v="0"/>
    <m/>
    <m/>
    <n v="207328"/>
    <m/>
    <m/>
    <m/>
  </r>
  <r>
    <x v="490"/>
    <x v="4"/>
    <s v="유튜브 디스커버리"/>
    <x v="0"/>
    <x v="0"/>
    <x v="0"/>
    <m/>
    <m/>
    <n v="180"/>
    <m/>
    <m/>
    <m/>
  </r>
  <r>
    <x v="490"/>
    <x v="4"/>
    <s v="유튜브 디스커버리"/>
    <x v="0"/>
    <x v="0"/>
    <x v="0"/>
    <m/>
    <m/>
    <n v="23"/>
    <m/>
    <m/>
    <m/>
  </r>
  <r>
    <x v="490"/>
    <x v="4"/>
    <s v="유튜브 디스커버리"/>
    <x v="0"/>
    <x v="0"/>
    <x v="0"/>
    <m/>
    <m/>
    <n v="310548"/>
    <m/>
    <m/>
    <m/>
  </r>
  <r>
    <x v="491"/>
    <x v="1"/>
    <s v="페이스북/인스타그램"/>
    <x v="0"/>
    <x v="0"/>
    <x v="0"/>
    <m/>
    <m/>
    <n v="807176"/>
    <m/>
    <m/>
    <m/>
  </r>
  <r>
    <x v="491"/>
    <x v="1"/>
    <s v="페이스북/인스타그램"/>
    <x v="7"/>
    <x v="0"/>
    <x v="0"/>
    <m/>
    <m/>
    <n v="167794"/>
    <m/>
    <m/>
    <m/>
  </r>
  <r>
    <x v="491"/>
    <x v="1"/>
    <s v="페이스북/인스타그램"/>
    <x v="0"/>
    <x v="0"/>
    <x v="0"/>
    <m/>
    <m/>
    <n v="98123"/>
    <m/>
    <m/>
    <m/>
  </r>
  <r>
    <x v="491"/>
    <x v="1"/>
    <s v="네이버 GFA"/>
    <x v="0"/>
    <x v="0"/>
    <x v="0"/>
    <m/>
    <m/>
    <n v="1488740"/>
    <m/>
    <m/>
    <m/>
  </r>
  <r>
    <x v="491"/>
    <x v="1"/>
    <s v="네이버 GFA"/>
    <x v="7"/>
    <x v="0"/>
    <x v="0"/>
    <m/>
    <m/>
    <n v="54439.0909090909"/>
    <m/>
    <m/>
    <m/>
  </r>
  <r>
    <x v="491"/>
    <x v="1"/>
    <s v="네이버 GFA"/>
    <x v="0"/>
    <x v="0"/>
    <x v="0"/>
    <m/>
    <m/>
    <n v="93839.99999999999"/>
    <m/>
    <m/>
    <m/>
  </r>
  <r>
    <x v="491"/>
    <x v="1"/>
    <s v="네이버 GFA"/>
    <x v="7"/>
    <x v="0"/>
    <x v="0"/>
    <m/>
    <m/>
    <n v="268933.6363636364"/>
    <m/>
    <m/>
    <m/>
  </r>
  <r>
    <x v="491"/>
    <x v="1"/>
    <s v="네이버 GFA"/>
    <x v="7"/>
    <x v="0"/>
    <x v="0"/>
    <m/>
    <m/>
    <n v="1410914.545454545"/>
    <m/>
    <m/>
    <m/>
  </r>
  <r>
    <x v="491"/>
    <x v="1"/>
    <s v="네이버 GFA"/>
    <x v="0"/>
    <x v="0"/>
    <x v="0"/>
    <m/>
    <m/>
    <n v="2846732.727272727"/>
    <m/>
    <m/>
    <m/>
  </r>
  <r>
    <x v="491"/>
    <x v="1"/>
    <s v="네이버 쇼핑검색"/>
    <x v="10"/>
    <x v="0"/>
    <x v="0"/>
    <m/>
    <m/>
    <n v="51279.99999999999"/>
    <m/>
    <m/>
    <m/>
  </r>
  <r>
    <x v="491"/>
    <x v="1"/>
    <s v="네이버 쇼핑검색"/>
    <x v="10"/>
    <x v="0"/>
    <x v="0"/>
    <m/>
    <m/>
    <n v="4110"/>
    <m/>
    <m/>
    <m/>
  </r>
  <r>
    <x v="491"/>
    <x v="1"/>
    <s v="카카오광고"/>
    <x v="0"/>
    <x v="0"/>
    <x v="0"/>
    <m/>
    <m/>
    <n v="6799.999999999999"/>
    <m/>
    <m/>
    <m/>
  </r>
  <r>
    <x v="491"/>
    <x v="1"/>
    <s v="카카오광고"/>
    <x v="0"/>
    <x v="0"/>
    <x v="0"/>
    <m/>
    <m/>
    <n v="4680"/>
    <m/>
    <m/>
    <m/>
  </r>
  <r>
    <x v="491"/>
    <x v="1"/>
    <s v="카카오광고"/>
    <x v="0"/>
    <x v="0"/>
    <x v="0"/>
    <m/>
    <m/>
    <n v="104970"/>
    <m/>
    <m/>
    <m/>
  </r>
  <r>
    <x v="491"/>
    <x v="1"/>
    <s v="유튜브 디스커버리"/>
    <x v="0"/>
    <x v="0"/>
    <x v="0"/>
    <m/>
    <m/>
    <n v="267134"/>
    <m/>
    <m/>
    <m/>
  </r>
  <r>
    <x v="491"/>
    <x v="1"/>
    <s v="유튜브 디스커버리"/>
    <x v="0"/>
    <x v="0"/>
    <x v="0"/>
    <m/>
    <m/>
    <n v="275030"/>
    <m/>
    <m/>
    <m/>
  </r>
  <r>
    <x v="491"/>
    <x v="1"/>
    <s v="유튜브 디스커버리"/>
    <x v="0"/>
    <x v="0"/>
    <x v="0"/>
    <m/>
    <m/>
    <n v="312915"/>
    <m/>
    <m/>
    <m/>
  </r>
  <r>
    <x v="491"/>
    <x v="1"/>
    <s v="유튜브 디스커버리"/>
    <x v="0"/>
    <x v="0"/>
    <x v="0"/>
    <m/>
    <m/>
    <n v="206705"/>
    <m/>
    <m/>
    <m/>
  </r>
  <r>
    <x v="491"/>
    <x v="1"/>
    <s v="유튜브 디스커버리"/>
    <x v="0"/>
    <x v="0"/>
    <x v="0"/>
    <m/>
    <m/>
    <n v="1"/>
    <m/>
    <m/>
    <m/>
  </r>
  <r>
    <x v="491"/>
    <x v="1"/>
    <s v="유튜브 디스커버리"/>
    <x v="0"/>
    <x v="0"/>
    <x v="0"/>
    <m/>
    <m/>
    <n v="480"/>
    <m/>
    <m/>
    <m/>
  </r>
  <r>
    <x v="491"/>
    <x v="1"/>
    <s v="유튜브 디스커버리"/>
    <x v="7"/>
    <x v="0"/>
    <x v="0"/>
    <m/>
    <m/>
    <n v="66090"/>
    <m/>
    <m/>
    <m/>
  </r>
  <r>
    <x v="491"/>
    <x v="1"/>
    <s v="유튜브 디스커버리"/>
    <x v="0"/>
    <x v="0"/>
    <x v="0"/>
    <m/>
    <m/>
    <n v="219387"/>
    <m/>
    <m/>
    <m/>
  </r>
  <r>
    <x v="491"/>
    <x v="1"/>
    <s v="유튜브 디스커버리"/>
    <x v="0"/>
    <x v="0"/>
    <x v="0"/>
    <m/>
    <m/>
    <n v="132403"/>
    <m/>
    <m/>
    <m/>
  </r>
  <r>
    <x v="491"/>
    <x v="1"/>
    <s v="유튜브 디스커버리"/>
    <x v="0"/>
    <x v="0"/>
    <x v="0"/>
    <m/>
    <m/>
    <n v="279994"/>
    <m/>
    <m/>
    <m/>
  </r>
  <r>
    <x v="492"/>
    <x v="0"/>
    <s v="페이스북/인스타그램"/>
    <x v="0"/>
    <x v="0"/>
    <x v="0"/>
    <m/>
    <m/>
    <n v="97353"/>
    <m/>
    <m/>
    <m/>
  </r>
  <r>
    <x v="492"/>
    <x v="0"/>
    <s v="페이스북/인스타그램"/>
    <x v="7"/>
    <x v="0"/>
    <x v="0"/>
    <m/>
    <m/>
    <n v="164954"/>
    <m/>
    <m/>
    <m/>
  </r>
  <r>
    <x v="492"/>
    <x v="0"/>
    <s v="페이스북/인스타그램"/>
    <x v="0"/>
    <x v="0"/>
    <x v="0"/>
    <m/>
    <m/>
    <n v="729757"/>
    <m/>
    <m/>
    <m/>
  </r>
  <r>
    <x v="492"/>
    <x v="0"/>
    <s v="네이버 쇼핑검색"/>
    <x v="10"/>
    <x v="0"/>
    <x v="0"/>
    <m/>
    <m/>
    <n v="59879.99999999999"/>
    <m/>
    <m/>
    <m/>
  </r>
  <r>
    <x v="492"/>
    <x v="0"/>
    <s v="네이버 쇼핑검색"/>
    <x v="10"/>
    <x v="0"/>
    <x v="0"/>
    <m/>
    <m/>
    <n v="7289.999999999999"/>
    <m/>
    <m/>
    <m/>
  </r>
  <r>
    <x v="492"/>
    <x v="0"/>
    <s v="네이버 GFA"/>
    <x v="0"/>
    <x v="0"/>
    <x v="0"/>
    <m/>
    <m/>
    <n v="0"/>
    <m/>
    <m/>
    <m/>
  </r>
  <r>
    <x v="492"/>
    <x v="0"/>
    <s v="네이버 GFA"/>
    <x v="7"/>
    <x v="0"/>
    <x v="0"/>
    <m/>
    <m/>
    <n v="29533.63636363636"/>
    <m/>
    <m/>
    <m/>
  </r>
  <r>
    <x v="492"/>
    <x v="0"/>
    <s v="네이버 GFA"/>
    <x v="0"/>
    <x v="0"/>
    <x v="0"/>
    <m/>
    <m/>
    <n v="242373.6363636364"/>
    <m/>
    <m/>
    <m/>
  </r>
  <r>
    <x v="492"/>
    <x v="0"/>
    <s v="네이버 GFA"/>
    <x v="7"/>
    <x v="0"/>
    <x v="0"/>
    <m/>
    <m/>
    <n v="595274.5454545454"/>
    <m/>
    <m/>
    <m/>
  </r>
  <r>
    <x v="492"/>
    <x v="0"/>
    <s v="네이버 GFA"/>
    <x v="7"/>
    <x v="0"/>
    <x v="0"/>
    <m/>
    <m/>
    <n v="2198620.909090909"/>
    <m/>
    <m/>
    <m/>
  </r>
  <r>
    <x v="492"/>
    <x v="0"/>
    <s v="네이버 GFA"/>
    <x v="0"/>
    <x v="0"/>
    <x v="0"/>
    <m/>
    <m/>
    <n v="607031.8181818181"/>
    <m/>
    <m/>
    <m/>
  </r>
  <r>
    <x v="492"/>
    <x v="0"/>
    <s v="카카오광고"/>
    <x v="0"/>
    <x v="0"/>
    <x v="0"/>
    <m/>
    <m/>
    <n v="5769.999999999999"/>
    <m/>
    <m/>
    <m/>
  </r>
  <r>
    <x v="492"/>
    <x v="0"/>
    <s v="카카오광고"/>
    <x v="0"/>
    <x v="0"/>
    <x v="0"/>
    <m/>
    <m/>
    <n v="4380"/>
    <m/>
    <m/>
    <m/>
  </r>
  <r>
    <x v="492"/>
    <x v="0"/>
    <s v="카카오광고"/>
    <x v="0"/>
    <x v="0"/>
    <x v="0"/>
    <m/>
    <m/>
    <n v="153320"/>
    <m/>
    <m/>
    <m/>
  </r>
  <r>
    <x v="492"/>
    <x v="0"/>
    <s v="유튜브 디스커버리"/>
    <x v="0"/>
    <x v="0"/>
    <x v="0"/>
    <m/>
    <m/>
    <n v="417202"/>
    <m/>
    <m/>
    <m/>
  </r>
  <r>
    <x v="492"/>
    <x v="0"/>
    <s v="유튜브 디스커버리"/>
    <x v="0"/>
    <x v="0"/>
    <x v="0"/>
    <m/>
    <m/>
    <n v="205490"/>
    <m/>
    <m/>
    <m/>
  </r>
  <r>
    <x v="492"/>
    <x v="0"/>
    <s v="유튜브 디스커버리"/>
    <x v="0"/>
    <x v="0"/>
    <x v="0"/>
    <m/>
    <m/>
    <n v="290675"/>
    <m/>
    <m/>
    <m/>
  </r>
  <r>
    <x v="492"/>
    <x v="0"/>
    <s v="유튜브 디스커버리"/>
    <x v="0"/>
    <x v="0"/>
    <x v="0"/>
    <m/>
    <m/>
    <n v="410985"/>
    <m/>
    <m/>
    <m/>
  </r>
  <r>
    <x v="492"/>
    <x v="0"/>
    <s v="유튜브 디스커버리"/>
    <x v="0"/>
    <x v="0"/>
    <x v="0"/>
    <m/>
    <m/>
    <n v="271270"/>
    <m/>
    <m/>
    <m/>
  </r>
  <r>
    <x v="492"/>
    <x v="0"/>
    <s v="유튜브 디스커버리"/>
    <x v="0"/>
    <x v="0"/>
    <x v="0"/>
    <m/>
    <m/>
    <n v="144439"/>
    <m/>
    <m/>
    <m/>
  </r>
  <r>
    <x v="492"/>
    <x v="0"/>
    <s v="유튜브 디스커버리"/>
    <x v="0"/>
    <x v="0"/>
    <x v="0"/>
    <m/>
    <m/>
    <n v="130433"/>
    <m/>
    <m/>
    <m/>
  </r>
  <r>
    <x v="492"/>
    <x v="0"/>
    <s v="유튜브 디스커버리"/>
    <x v="0"/>
    <x v="0"/>
    <x v="0"/>
    <m/>
    <m/>
    <n v="26212"/>
    <m/>
    <m/>
    <m/>
  </r>
  <r>
    <x v="492"/>
    <x v="0"/>
    <s v="유튜브 디스커버리"/>
    <x v="7"/>
    <x v="0"/>
    <x v="0"/>
    <m/>
    <m/>
    <n v="101911"/>
    <m/>
    <m/>
    <m/>
  </r>
  <r>
    <x v="492"/>
    <x v="0"/>
    <s v="유튜브 디스커버리"/>
    <x v="0"/>
    <x v="0"/>
    <x v="0"/>
    <m/>
    <m/>
    <n v="1164"/>
    <m/>
    <m/>
    <m/>
  </r>
  <r>
    <x v="493"/>
    <x v="2"/>
    <s v="페이스북/인스타그램"/>
    <x v="0"/>
    <x v="0"/>
    <x v="0"/>
    <m/>
    <m/>
    <n v="75472"/>
    <m/>
    <m/>
    <m/>
  </r>
  <r>
    <x v="493"/>
    <x v="2"/>
    <s v="페이스북/인스타그램"/>
    <x v="7"/>
    <x v="0"/>
    <x v="0"/>
    <m/>
    <m/>
    <n v="167247"/>
    <m/>
    <m/>
    <m/>
  </r>
  <r>
    <x v="493"/>
    <x v="2"/>
    <s v="페이스북/인스타그램"/>
    <x v="0"/>
    <x v="0"/>
    <x v="0"/>
    <m/>
    <m/>
    <n v="596704"/>
    <m/>
    <m/>
    <m/>
  </r>
  <r>
    <x v="494"/>
    <x v="5"/>
    <s v="페이스북/인스타그램"/>
    <x v="0"/>
    <x v="0"/>
    <x v="0"/>
    <m/>
    <m/>
    <n v="48585"/>
    <m/>
    <m/>
    <m/>
  </r>
  <r>
    <x v="494"/>
    <x v="5"/>
    <s v="페이스북/인스타그램"/>
    <x v="7"/>
    <x v="0"/>
    <x v="0"/>
    <m/>
    <m/>
    <n v="175825"/>
    <m/>
    <m/>
    <m/>
  </r>
  <r>
    <x v="494"/>
    <x v="5"/>
    <s v="페이스북/인스타그램"/>
    <x v="0"/>
    <x v="0"/>
    <x v="0"/>
    <m/>
    <m/>
    <n v="387601"/>
    <m/>
    <m/>
    <m/>
  </r>
  <r>
    <x v="495"/>
    <x v="6"/>
    <s v="페이스북/인스타그램"/>
    <x v="0"/>
    <x v="0"/>
    <x v="0"/>
    <m/>
    <m/>
    <n v="48920"/>
    <m/>
    <m/>
    <m/>
  </r>
  <r>
    <x v="495"/>
    <x v="6"/>
    <s v="페이스북/인스타그램"/>
    <x v="7"/>
    <x v="0"/>
    <x v="0"/>
    <m/>
    <m/>
    <n v="195927"/>
    <m/>
    <m/>
    <m/>
  </r>
  <r>
    <x v="495"/>
    <x v="6"/>
    <s v="페이스북/인스타그램"/>
    <x v="0"/>
    <x v="0"/>
    <x v="0"/>
    <m/>
    <m/>
    <n v="497274"/>
    <m/>
    <m/>
    <m/>
  </r>
  <r>
    <x v="493"/>
    <x v="2"/>
    <s v="네이버 GFA"/>
    <x v="7"/>
    <x v="0"/>
    <x v="0"/>
    <m/>
    <m/>
    <n v="102388.1818181818"/>
    <m/>
    <m/>
    <m/>
  </r>
  <r>
    <x v="493"/>
    <x v="2"/>
    <s v="네이버 GFA"/>
    <x v="0"/>
    <x v="0"/>
    <x v="0"/>
    <m/>
    <m/>
    <n v="316981.8181818182"/>
    <m/>
    <m/>
    <m/>
  </r>
  <r>
    <x v="493"/>
    <x v="2"/>
    <s v="네이버 GFA"/>
    <x v="7"/>
    <x v="0"/>
    <x v="0"/>
    <m/>
    <m/>
    <n v="383296.3636363636"/>
    <m/>
    <m/>
    <m/>
  </r>
  <r>
    <x v="493"/>
    <x v="2"/>
    <s v="네이버 GFA"/>
    <x v="7"/>
    <x v="0"/>
    <x v="0"/>
    <m/>
    <m/>
    <n v="1432445.454545454"/>
    <m/>
    <m/>
    <m/>
  </r>
  <r>
    <x v="493"/>
    <x v="2"/>
    <s v="네이버 GFA"/>
    <x v="0"/>
    <x v="0"/>
    <x v="0"/>
    <m/>
    <m/>
    <n v="167582.7272727273"/>
    <m/>
    <m/>
    <m/>
  </r>
  <r>
    <x v="494"/>
    <x v="5"/>
    <s v="네이버 GFA"/>
    <x v="0"/>
    <x v="0"/>
    <x v="0"/>
    <m/>
    <m/>
    <n v="0"/>
    <m/>
    <m/>
    <m/>
  </r>
  <r>
    <x v="494"/>
    <x v="5"/>
    <s v="네이버 GFA"/>
    <x v="7"/>
    <x v="0"/>
    <x v="0"/>
    <m/>
    <m/>
    <n v="75820.90909090909"/>
    <m/>
    <m/>
    <m/>
  </r>
  <r>
    <x v="494"/>
    <x v="5"/>
    <s v="네이버 GFA"/>
    <x v="0"/>
    <x v="0"/>
    <x v="0"/>
    <m/>
    <m/>
    <n v="375879.9999999999"/>
    <m/>
    <m/>
    <m/>
  </r>
  <r>
    <x v="494"/>
    <x v="5"/>
    <s v="네이버 GFA"/>
    <x v="7"/>
    <x v="0"/>
    <x v="0"/>
    <m/>
    <m/>
    <n v="154457.2727272727"/>
    <m/>
    <m/>
    <m/>
  </r>
  <r>
    <x v="494"/>
    <x v="5"/>
    <s v="네이버 GFA"/>
    <x v="7"/>
    <x v="0"/>
    <x v="0"/>
    <m/>
    <m/>
    <n v="1181763.636363636"/>
    <m/>
    <m/>
    <m/>
  </r>
  <r>
    <x v="494"/>
    <x v="5"/>
    <s v="네이버 GFA"/>
    <x v="0"/>
    <x v="0"/>
    <x v="0"/>
    <m/>
    <m/>
    <n v="997950.9090909091"/>
    <m/>
    <m/>
    <m/>
  </r>
  <r>
    <x v="495"/>
    <x v="6"/>
    <s v="네이버 GFA"/>
    <x v="7"/>
    <x v="0"/>
    <x v="0"/>
    <m/>
    <m/>
    <n v="46575.45454545454"/>
    <m/>
    <m/>
    <m/>
  </r>
  <r>
    <x v="495"/>
    <x v="6"/>
    <s v="네이버 GFA"/>
    <x v="0"/>
    <x v="0"/>
    <x v="0"/>
    <m/>
    <m/>
    <n v="429888.1818181818"/>
    <m/>
    <m/>
    <m/>
  </r>
  <r>
    <x v="495"/>
    <x v="6"/>
    <s v="네이버 GFA"/>
    <x v="7"/>
    <x v="0"/>
    <x v="0"/>
    <m/>
    <m/>
    <n v="321972.7272727272"/>
    <m/>
    <m/>
    <m/>
  </r>
  <r>
    <x v="495"/>
    <x v="6"/>
    <s v="네이버 GFA"/>
    <x v="7"/>
    <x v="0"/>
    <x v="0"/>
    <m/>
    <m/>
    <n v="1008679.090909091"/>
    <m/>
    <m/>
    <m/>
  </r>
  <r>
    <x v="495"/>
    <x v="6"/>
    <s v="네이버 GFA"/>
    <x v="0"/>
    <x v="0"/>
    <x v="0"/>
    <m/>
    <m/>
    <n v="966384.5454545454"/>
    <m/>
    <m/>
    <m/>
  </r>
  <r>
    <x v="493"/>
    <x v="2"/>
    <s v="카카오광고"/>
    <x v="0"/>
    <x v="0"/>
    <x v="0"/>
    <m/>
    <m/>
    <n v="2800"/>
    <m/>
    <m/>
    <m/>
  </r>
  <r>
    <x v="493"/>
    <x v="2"/>
    <s v="카카오광고"/>
    <x v="0"/>
    <x v="0"/>
    <x v="0"/>
    <m/>
    <m/>
    <n v="4395"/>
    <m/>
    <m/>
    <m/>
  </r>
  <r>
    <x v="493"/>
    <x v="2"/>
    <s v="카카오광고"/>
    <x v="0"/>
    <x v="0"/>
    <x v="0"/>
    <m/>
    <m/>
    <n v="379849.9999999999"/>
    <m/>
    <m/>
    <m/>
  </r>
  <r>
    <x v="494"/>
    <x v="5"/>
    <s v="카카오광고"/>
    <x v="0"/>
    <x v="0"/>
    <x v="0"/>
    <m/>
    <m/>
    <n v="4260"/>
    <m/>
    <m/>
    <m/>
  </r>
  <r>
    <x v="494"/>
    <x v="5"/>
    <s v="카카오광고"/>
    <x v="0"/>
    <x v="0"/>
    <x v="0"/>
    <m/>
    <m/>
    <n v="2760"/>
    <m/>
    <m/>
    <m/>
  </r>
  <r>
    <x v="494"/>
    <x v="5"/>
    <s v="카카오광고"/>
    <x v="0"/>
    <x v="0"/>
    <x v="0"/>
    <m/>
    <m/>
    <n v="416729.9999999999"/>
    <m/>
    <m/>
    <m/>
  </r>
  <r>
    <x v="495"/>
    <x v="6"/>
    <s v="카카오광고"/>
    <x v="0"/>
    <x v="0"/>
    <x v="0"/>
    <m/>
    <m/>
    <n v="6579.999999999999"/>
    <m/>
    <m/>
    <m/>
  </r>
  <r>
    <x v="495"/>
    <x v="6"/>
    <s v="카카오광고"/>
    <x v="0"/>
    <x v="0"/>
    <x v="0"/>
    <m/>
    <m/>
    <n v="3225"/>
    <m/>
    <m/>
    <m/>
  </r>
  <r>
    <x v="495"/>
    <x v="6"/>
    <s v="카카오광고"/>
    <x v="0"/>
    <x v="0"/>
    <x v="0"/>
    <m/>
    <m/>
    <n v="374819.9999999999"/>
    <m/>
    <m/>
    <m/>
  </r>
  <r>
    <x v="493"/>
    <x v="2"/>
    <s v="유튜브 디스커버리"/>
    <x v="0"/>
    <x v="0"/>
    <x v="0"/>
    <m/>
    <m/>
    <n v="79353"/>
    <m/>
    <m/>
    <m/>
  </r>
  <r>
    <x v="493"/>
    <x v="2"/>
    <s v="유튜브 디스커버리"/>
    <x v="0"/>
    <x v="0"/>
    <x v="0"/>
    <m/>
    <m/>
    <n v="139935"/>
    <m/>
    <m/>
    <m/>
  </r>
  <r>
    <x v="493"/>
    <x v="2"/>
    <s v="유튜브 디스커버리"/>
    <x v="0"/>
    <x v="0"/>
    <x v="0"/>
    <m/>
    <m/>
    <n v="101375"/>
    <m/>
    <m/>
    <m/>
  </r>
  <r>
    <x v="493"/>
    <x v="2"/>
    <s v="유튜브 디스커버리"/>
    <x v="0"/>
    <x v="0"/>
    <x v="0"/>
    <m/>
    <m/>
    <n v="47133"/>
    <m/>
    <m/>
    <m/>
  </r>
  <r>
    <x v="493"/>
    <x v="2"/>
    <s v="유튜브 디스커버리"/>
    <x v="0"/>
    <x v="0"/>
    <x v="0"/>
    <m/>
    <m/>
    <n v="100791"/>
    <m/>
    <m/>
    <m/>
  </r>
  <r>
    <x v="493"/>
    <x v="2"/>
    <s v="유튜브 디스커버리"/>
    <x v="0"/>
    <x v="0"/>
    <x v="0"/>
    <m/>
    <m/>
    <n v="171056"/>
    <m/>
    <m/>
    <m/>
  </r>
  <r>
    <x v="493"/>
    <x v="2"/>
    <s v="유튜브 디스커버리"/>
    <x v="0"/>
    <x v="0"/>
    <x v="0"/>
    <m/>
    <m/>
    <n v="100101"/>
    <m/>
    <m/>
    <m/>
  </r>
  <r>
    <x v="493"/>
    <x v="2"/>
    <s v="유튜브 디스커버리"/>
    <x v="0"/>
    <x v="0"/>
    <x v="0"/>
    <m/>
    <m/>
    <n v="163458"/>
    <m/>
    <m/>
    <m/>
  </r>
  <r>
    <x v="493"/>
    <x v="2"/>
    <s v="유튜브 디스커버리"/>
    <x v="0"/>
    <x v="0"/>
    <x v="0"/>
    <m/>
    <m/>
    <n v="89352"/>
    <m/>
    <m/>
    <m/>
  </r>
  <r>
    <x v="493"/>
    <x v="2"/>
    <s v="유튜브 디스커버리"/>
    <x v="0"/>
    <x v="0"/>
    <x v="0"/>
    <m/>
    <m/>
    <n v="128337"/>
    <m/>
    <m/>
    <m/>
  </r>
  <r>
    <x v="493"/>
    <x v="2"/>
    <s v="유튜브 디스커버리"/>
    <x v="7"/>
    <x v="0"/>
    <x v="0"/>
    <m/>
    <m/>
    <n v="125316"/>
    <m/>
    <m/>
    <m/>
  </r>
  <r>
    <x v="493"/>
    <x v="2"/>
    <s v="유튜브 디스커버리"/>
    <x v="0"/>
    <x v="0"/>
    <x v="0"/>
    <m/>
    <m/>
    <n v="69132"/>
    <m/>
    <m/>
    <m/>
  </r>
  <r>
    <x v="494"/>
    <x v="5"/>
    <s v="유튜브 디스커버리"/>
    <x v="0"/>
    <x v="0"/>
    <x v="0"/>
    <m/>
    <m/>
    <n v="99942"/>
    <m/>
    <m/>
    <m/>
  </r>
  <r>
    <x v="494"/>
    <x v="5"/>
    <s v="유튜브 디스커버리"/>
    <x v="7"/>
    <x v="0"/>
    <x v="0"/>
    <m/>
    <m/>
    <n v="135187"/>
    <m/>
    <m/>
    <m/>
  </r>
  <r>
    <x v="494"/>
    <x v="5"/>
    <s v="유튜브 디스커버리"/>
    <x v="0"/>
    <x v="0"/>
    <x v="0"/>
    <m/>
    <m/>
    <n v="99830"/>
    <m/>
    <m/>
    <m/>
  </r>
  <r>
    <x v="494"/>
    <x v="5"/>
    <s v="유튜브 디스커버리"/>
    <x v="0"/>
    <x v="0"/>
    <x v="0"/>
    <m/>
    <m/>
    <n v="208193"/>
    <m/>
    <m/>
    <m/>
  </r>
  <r>
    <x v="494"/>
    <x v="5"/>
    <s v="유튜브 디스커버리"/>
    <x v="0"/>
    <x v="0"/>
    <x v="0"/>
    <m/>
    <m/>
    <n v="119502"/>
    <m/>
    <m/>
    <m/>
  </r>
  <r>
    <x v="494"/>
    <x v="5"/>
    <s v="유튜브 디스커버리"/>
    <x v="0"/>
    <x v="0"/>
    <x v="0"/>
    <m/>
    <m/>
    <n v="111919"/>
    <m/>
    <m/>
    <m/>
  </r>
  <r>
    <x v="494"/>
    <x v="5"/>
    <s v="유튜브 디스커버리"/>
    <x v="0"/>
    <x v="0"/>
    <x v="0"/>
    <m/>
    <m/>
    <n v="200630"/>
    <m/>
    <m/>
    <m/>
  </r>
  <r>
    <x v="494"/>
    <x v="5"/>
    <s v="유튜브 디스커버리"/>
    <x v="0"/>
    <x v="0"/>
    <x v="0"/>
    <m/>
    <m/>
    <n v="26749"/>
    <m/>
    <m/>
    <m/>
  </r>
  <r>
    <x v="494"/>
    <x v="5"/>
    <s v="유튜브 디스커버리"/>
    <x v="0"/>
    <x v="0"/>
    <x v="0"/>
    <m/>
    <m/>
    <n v="65304"/>
    <m/>
    <m/>
    <m/>
  </r>
  <r>
    <x v="494"/>
    <x v="5"/>
    <s v="유튜브 디스커버리"/>
    <x v="0"/>
    <x v="0"/>
    <x v="0"/>
    <m/>
    <m/>
    <n v="99983"/>
    <m/>
    <m/>
    <m/>
  </r>
  <r>
    <x v="494"/>
    <x v="5"/>
    <s v="유튜브 디스커버리"/>
    <x v="0"/>
    <x v="0"/>
    <x v="0"/>
    <m/>
    <m/>
    <n v="7627"/>
    <m/>
    <m/>
    <m/>
  </r>
  <r>
    <x v="495"/>
    <x v="6"/>
    <s v="유튜브 디스커버리"/>
    <x v="7"/>
    <x v="0"/>
    <x v="0"/>
    <m/>
    <m/>
    <n v="334629"/>
    <m/>
    <m/>
    <m/>
  </r>
  <r>
    <x v="495"/>
    <x v="6"/>
    <s v="유튜브 디스커버리"/>
    <x v="0"/>
    <x v="0"/>
    <x v="0"/>
    <m/>
    <m/>
    <n v="130479"/>
    <m/>
    <m/>
    <m/>
  </r>
  <r>
    <x v="495"/>
    <x v="6"/>
    <s v="유튜브 디스커버리"/>
    <x v="0"/>
    <x v="0"/>
    <x v="0"/>
    <m/>
    <m/>
    <n v="99985"/>
    <m/>
    <m/>
    <m/>
  </r>
  <r>
    <x v="495"/>
    <x v="6"/>
    <s v="유튜브 디스커버리"/>
    <x v="0"/>
    <x v="0"/>
    <x v="0"/>
    <m/>
    <m/>
    <n v="160420"/>
    <m/>
    <m/>
    <m/>
  </r>
  <r>
    <x v="495"/>
    <x v="6"/>
    <s v="유튜브 디스커버리"/>
    <x v="0"/>
    <x v="0"/>
    <x v="0"/>
    <m/>
    <m/>
    <n v="99999"/>
    <m/>
    <m/>
    <m/>
  </r>
  <r>
    <x v="495"/>
    <x v="6"/>
    <s v="유튜브 디스커버리"/>
    <x v="0"/>
    <x v="0"/>
    <x v="0"/>
    <m/>
    <m/>
    <n v="294078"/>
    <m/>
    <m/>
    <m/>
  </r>
  <r>
    <x v="495"/>
    <x v="6"/>
    <s v="유튜브 디스커버리"/>
    <x v="0"/>
    <x v="0"/>
    <x v="0"/>
    <m/>
    <m/>
    <n v="90709"/>
    <m/>
    <m/>
    <m/>
  </r>
  <r>
    <x v="495"/>
    <x v="6"/>
    <s v="유튜브 디스커버리"/>
    <x v="0"/>
    <x v="0"/>
    <x v="0"/>
    <m/>
    <m/>
    <n v="341893"/>
    <m/>
    <m/>
    <m/>
  </r>
  <r>
    <x v="495"/>
    <x v="6"/>
    <s v="유튜브 디스커버리"/>
    <x v="0"/>
    <x v="0"/>
    <x v="0"/>
    <m/>
    <m/>
    <n v="422080"/>
    <m/>
    <m/>
    <m/>
  </r>
  <r>
    <x v="495"/>
    <x v="6"/>
    <s v="유튜브 디스커버리"/>
    <x v="0"/>
    <x v="0"/>
    <x v="0"/>
    <m/>
    <m/>
    <n v="619962"/>
    <m/>
    <m/>
    <m/>
  </r>
  <r>
    <x v="495"/>
    <x v="6"/>
    <s v="유튜브 디스커버리"/>
    <x v="0"/>
    <x v="0"/>
    <x v="0"/>
    <m/>
    <m/>
    <n v="99860"/>
    <m/>
    <m/>
    <m/>
  </r>
  <r>
    <x v="495"/>
    <x v="6"/>
    <s v="유튜브 디스커버리"/>
    <x v="0"/>
    <x v="0"/>
    <x v="0"/>
    <m/>
    <m/>
    <n v="731"/>
    <m/>
    <m/>
    <m/>
  </r>
  <r>
    <x v="495"/>
    <x v="6"/>
    <s v="유튜브 디스커버리"/>
    <x v="0"/>
    <x v="0"/>
    <x v="0"/>
    <m/>
    <m/>
    <n v="200308"/>
    <m/>
    <m/>
    <m/>
  </r>
  <r>
    <x v="496"/>
    <x v="3"/>
    <s v="페이스북/인스타그램"/>
    <x v="0"/>
    <x v="0"/>
    <x v="0"/>
    <m/>
    <m/>
    <n v="48506"/>
    <m/>
    <m/>
    <m/>
  </r>
  <r>
    <x v="496"/>
    <x v="3"/>
    <s v="페이스북/인스타그램"/>
    <x v="7"/>
    <x v="0"/>
    <x v="0"/>
    <m/>
    <m/>
    <n v="239582"/>
    <m/>
    <m/>
    <m/>
  </r>
  <r>
    <x v="496"/>
    <x v="3"/>
    <s v="페이스북/인스타그램"/>
    <x v="0"/>
    <x v="0"/>
    <x v="0"/>
    <m/>
    <m/>
    <n v="845612"/>
    <m/>
    <m/>
    <m/>
  </r>
  <r>
    <x v="496"/>
    <x v="3"/>
    <s v="네이버 GFA"/>
    <x v="7"/>
    <x v="0"/>
    <x v="0"/>
    <m/>
    <m/>
    <n v="26399.09090909091"/>
    <m/>
    <m/>
    <m/>
  </r>
  <r>
    <x v="496"/>
    <x v="3"/>
    <s v="네이버 GFA"/>
    <x v="0"/>
    <x v="0"/>
    <x v="0"/>
    <m/>
    <m/>
    <n v="374303.6363636364"/>
    <m/>
    <m/>
    <m/>
  </r>
  <r>
    <x v="496"/>
    <x v="3"/>
    <s v="네이버 GFA"/>
    <x v="7"/>
    <x v="0"/>
    <x v="0"/>
    <m/>
    <m/>
    <n v="683280.9090909091"/>
    <m/>
    <m/>
    <m/>
  </r>
  <r>
    <x v="496"/>
    <x v="3"/>
    <s v="네이버 GFA"/>
    <x v="7"/>
    <x v="0"/>
    <x v="0"/>
    <m/>
    <m/>
    <n v="577695.4545454545"/>
    <m/>
    <m/>
    <m/>
  </r>
  <r>
    <x v="496"/>
    <x v="3"/>
    <s v="네이버 GFA"/>
    <x v="0"/>
    <x v="0"/>
    <x v="0"/>
    <m/>
    <m/>
    <n v="901785.4545454545"/>
    <m/>
    <m/>
    <m/>
  </r>
  <r>
    <x v="496"/>
    <x v="3"/>
    <s v="유튜브 디스커버리"/>
    <x v="0"/>
    <x v="0"/>
    <x v="0"/>
    <m/>
    <m/>
    <n v="244944"/>
    <m/>
    <m/>
    <m/>
  </r>
  <r>
    <x v="496"/>
    <x v="3"/>
    <s v="유튜브 디스커버리"/>
    <x v="0"/>
    <x v="0"/>
    <x v="0"/>
    <m/>
    <m/>
    <n v="212420"/>
    <m/>
    <m/>
    <m/>
  </r>
  <r>
    <x v="496"/>
    <x v="3"/>
    <s v="유튜브 디스커버리"/>
    <x v="0"/>
    <x v="0"/>
    <x v="0"/>
    <m/>
    <m/>
    <n v="161633"/>
    <m/>
    <m/>
    <m/>
  </r>
  <r>
    <x v="496"/>
    <x v="3"/>
    <s v="유튜브 디스커버리"/>
    <x v="0"/>
    <x v="0"/>
    <x v="0"/>
    <m/>
    <m/>
    <n v="103927"/>
    <m/>
    <m/>
    <m/>
  </r>
  <r>
    <x v="496"/>
    <x v="3"/>
    <s v="유튜브 디스커버리"/>
    <x v="0"/>
    <x v="0"/>
    <x v="0"/>
    <m/>
    <m/>
    <n v="11591"/>
    <m/>
    <m/>
    <m/>
  </r>
  <r>
    <x v="496"/>
    <x v="3"/>
    <s v="유튜브 디스커버리"/>
    <x v="0"/>
    <x v="0"/>
    <x v="0"/>
    <m/>
    <m/>
    <n v="355"/>
    <m/>
    <m/>
    <m/>
  </r>
  <r>
    <x v="496"/>
    <x v="3"/>
    <s v="유튜브 디스커버리"/>
    <x v="0"/>
    <x v="0"/>
    <x v="0"/>
    <m/>
    <m/>
    <n v="520650"/>
    <m/>
    <m/>
    <m/>
  </r>
  <r>
    <x v="496"/>
    <x v="3"/>
    <s v="유튜브 디스커버리"/>
    <x v="0"/>
    <x v="0"/>
    <x v="0"/>
    <m/>
    <m/>
    <n v="52013"/>
    <m/>
    <m/>
    <m/>
  </r>
  <r>
    <x v="496"/>
    <x v="3"/>
    <s v="유튜브 디스커버리"/>
    <x v="0"/>
    <x v="0"/>
    <x v="0"/>
    <m/>
    <m/>
    <n v="1184"/>
    <m/>
    <m/>
    <m/>
  </r>
  <r>
    <x v="496"/>
    <x v="3"/>
    <s v="유튜브 디스커버리"/>
    <x v="0"/>
    <x v="0"/>
    <x v="0"/>
    <m/>
    <m/>
    <n v="127676"/>
    <m/>
    <m/>
    <m/>
  </r>
  <r>
    <x v="496"/>
    <x v="3"/>
    <s v="유튜브 디스커버리"/>
    <x v="0"/>
    <x v="0"/>
    <x v="0"/>
    <m/>
    <m/>
    <n v="106771"/>
    <m/>
    <m/>
    <m/>
  </r>
  <r>
    <x v="496"/>
    <x v="3"/>
    <s v="유튜브 디스커버리"/>
    <x v="7"/>
    <x v="0"/>
    <x v="0"/>
    <m/>
    <m/>
    <n v="201765"/>
    <m/>
    <m/>
    <m/>
  </r>
  <r>
    <x v="496"/>
    <x v="3"/>
    <s v="유튜브 디스커버리"/>
    <x v="0"/>
    <x v="0"/>
    <x v="0"/>
    <m/>
    <m/>
    <n v="51219"/>
    <m/>
    <m/>
    <m/>
  </r>
  <r>
    <x v="496"/>
    <x v="3"/>
    <s v="유튜브 디스커버리"/>
    <x v="0"/>
    <x v="0"/>
    <x v="0"/>
    <m/>
    <m/>
    <n v="44662"/>
    <m/>
    <m/>
    <m/>
  </r>
  <r>
    <x v="496"/>
    <x v="3"/>
    <s v="유튜브 디스커버리"/>
    <x v="0"/>
    <x v="0"/>
    <x v="0"/>
    <m/>
    <m/>
    <n v="95051"/>
    <m/>
    <m/>
    <m/>
  </r>
  <r>
    <x v="496"/>
    <x v="3"/>
    <s v="카카오광고"/>
    <x v="0"/>
    <x v="0"/>
    <x v="0"/>
    <m/>
    <m/>
    <n v="90979.99999999999"/>
    <m/>
    <m/>
    <m/>
  </r>
  <r>
    <x v="496"/>
    <x v="3"/>
    <s v="카카오광고"/>
    <x v="0"/>
    <x v="0"/>
    <x v="0"/>
    <m/>
    <m/>
    <n v="44060"/>
    <m/>
    <m/>
    <m/>
  </r>
  <r>
    <x v="496"/>
    <x v="3"/>
    <s v="카카오광고"/>
    <x v="0"/>
    <x v="0"/>
    <x v="0"/>
    <m/>
    <m/>
    <n v="3540"/>
    <m/>
    <m/>
    <m/>
  </r>
  <r>
    <x v="496"/>
    <x v="3"/>
    <s v="카카오광고"/>
    <x v="0"/>
    <x v="0"/>
    <x v="0"/>
    <m/>
    <m/>
    <n v="225990"/>
    <m/>
    <m/>
    <m/>
  </r>
  <r>
    <x v="496"/>
    <x v="3"/>
    <s v="카카오광고"/>
    <x v="17"/>
    <x v="0"/>
    <x v="0"/>
    <m/>
    <m/>
    <n v="9350"/>
    <m/>
    <m/>
    <m/>
  </r>
  <r>
    <x v="497"/>
    <x v="7"/>
    <m/>
    <x v="10"/>
    <x v="0"/>
    <x v="0"/>
    <m/>
    <m/>
    <m/>
    <m/>
    <m/>
    <m/>
  </r>
  <r>
    <x v="498"/>
    <x v="4"/>
    <s v="페이스북/인스타그램"/>
    <x v="0"/>
    <x v="0"/>
    <x v="0"/>
    <m/>
    <m/>
    <n v="48529"/>
    <m/>
    <m/>
    <m/>
  </r>
  <r>
    <x v="498"/>
    <x v="4"/>
    <s v="페이스북/인스타그램"/>
    <x v="7"/>
    <x v="0"/>
    <x v="0"/>
    <m/>
    <m/>
    <n v="334152"/>
    <m/>
    <m/>
    <m/>
  </r>
  <r>
    <x v="498"/>
    <x v="4"/>
    <s v="페이스북/인스타그램"/>
    <x v="0"/>
    <x v="0"/>
    <x v="0"/>
    <m/>
    <m/>
    <n v="619814"/>
    <m/>
    <m/>
    <m/>
  </r>
  <r>
    <x v="498"/>
    <x v="4"/>
    <s v="네이버 GFA"/>
    <x v="0"/>
    <x v="0"/>
    <x v="0"/>
    <m/>
    <m/>
    <n v="2075520.909090909"/>
    <m/>
    <m/>
    <m/>
  </r>
  <r>
    <x v="498"/>
    <x v="4"/>
    <s v="네이버 GFA"/>
    <x v="7"/>
    <x v="0"/>
    <x v="0"/>
    <m/>
    <m/>
    <n v="48698.18181818182"/>
    <m/>
    <m/>
    <m/>
  </r>
  <r>
    <x v="498"/>
    <x v="4"/>
    <s v="네이버 GFA"/>
    <x v="0"/>
    <x v="0"/>
    <x v="0"/>
    <m/>
    <m/>
    <n v="352459.0909090909"/>
    <m/>
    <m/>
    <m/>
  </r>
  <r>
    <x v="498"/>
    <x v="4"/>
    <s v="네이버 GFA"/>
    <x v="7"/>
    <x v="0"/>
    <x v="0"/>
    <m/>
    <m/>
    <n v="701131.8181818181"/>
    <m/>
    <m/>
    <m/>
  </r>
  <r>
    <x v="498"/>
    <x v="4"/>
    <s v="네이버 GFA"/>
    <x v="7"/>
    <x v="0"/>
    <x v="0"/>
    <m/>
    <m/>
    <n v="381647.2727272727"/>
    <m/>
    <m/>
    <m/>
  </r>
  <r>
    <x v="498"/>
    <x v="4"/>
    <s v="네이버 GFA"/>
    <x v="0"/>
    <x v="0"/>
    <x v="0"/>
    <m/>
    <m/>
    <n v="1058298.181818182"/>
    <m/>
    <m/>
    <m/>
  </r>
  <r>
    <x v="498"/>
    <x v="4"/>
    <s v="카카오광고"/>
    <x v="0"/>
    <x v="0"/>
    <x v="0"/>
    <m/>
    <m/>
    <n v="0"/>
    <m/>
    <m/>
    <m/>
  </r>
  <r>
    <x v="498"/>
    <x v="4"/>
    <s v="카카오광고"/>
    <x v="0"/>
    <x v="0"/>
    <x v="0"/>
    <m/>
    <m/>
    <n v="91069.99999999999"/>
    <m/>
    <m/>
    <m/>
  </r>
  <r>
    <x v="498"/>
    <x v="4"/>
    <s v="카카오광고"/>
    <x v="0"/>
    <x v="0"/>
    <x v="0"/>
    <m/>
    <m/>
    <n v="2970"/>
    <m/>
    <m/>
    <m/>
  </r>
  <r>
    <x v="498"/>
    <x v="4"/>
    <s v="카카오광고"/>
    <x v="0"/>
    <x v="0"/>
    <x v="0"/>
    <m/>
    <m/>
    <n v="2460"/>
    <m/>
    <m/>
    <m/>
  </r>
  <r>
    <x v="498"/>
    <x v="4"/>
    <s v="카카오광고"/>
    <x v="17"/>
    <x v="0"/>
    <x v="0"/>
    <m/>
    <m/>
    <n v="78610"/>
    <m/>
    <m/>
    <m/>
  </r>
  <r>
    <x v="498"/>
    <x v="4"/>
    <s v="카카오광고"/>
    <x v="0"/>
    <x v="0"/>
    <x v="0"/>
    <m/>
    <m/>
    <n v="559060"/>
    <m/>
    <m/>
    <m/>
  </r>
  <r>
    <x v="498"/>
    <x v="4"/>
    <s v="유튜브 디스커버리"/>
    <x v="0"/>
    <x v="0"/>
    <x v="0"/>
    <m/>
    <m/>
    <n v="224182"/>
    <m/>
    <m/>
    <m/>
  </r>
  <r>
    <x v="498"/>
    <x v="4"/>
    <s v="유튜브 디스커버리"/>
    <x v="0"/>
    <x v="0"/>
    <x v="0"/>
    <m/>
    <m/>
    <n v="257121"/>
    <m/>
    <m/>
    <m/>
  </r>
  <r>
    <x v="498"/>
    <x v="4"/>
    <s v="유튜브 디스커버리"/>
    <x v="0"/>
    <x v="0"/>
    <x v="0"/>
    <m/>
    <m/>
    <n v="208552"/>
    <m/>
    <m/>
    <m/>
  </r>
  <r>
    <x v="498"/>
    <x v="4"/>
    <s v="유튜브 디스커버리"/>
    <x v="0"/>
    <x v="0"/>
    <x v="0"/>
    <m/>
    <m/>
    <n v="14960"/>
    <m/>
    <m/>
    <m/>
  </r>
  <r>
    <x v="498"/>
    <x v="4"/>
    <s v="유튜브 디스커버리"/>
    <x v="0"/>
    <x v="0"/>
    <x v="0"/>
    <m/>
    <m/>
    <n v="114901"/>
    <m/>
    <m/>
    <m/>
  </r>
  <r>
    <x v="498"/>
    <x v="4"/>
    <s v="유튜브 디스커버리"/>
    <x v="0"/>
    <x v="0"/>
    <x v="0"/>
    <m/>
    <m/>
    <n v="112759"/>
    <m/>
    <m/>
    <m/>
  </r>
  <r>
    <x v="498"/>
    <x v="4"/>
    <s v="유튜브 디스커버리"/>
    <x v="0"/>
    <x v="0"/>
    <x v="0"/>
    <m/>
    <m/>
    <n v="2404"/>
    <m/>
    <m/>
    <m/>
  </r>
  <r>
    <x v="498"/>
    <x v="4"/>
    <s v="유튜브 디스커버리"/>
    <x v="0"/>
    <x v="0"/>
    <x v="0"/>
    <m/>
    <m/>
    <n v="103771"/>
    <m/>
    <m/>
    <m/>
  </r>
  <r>
    <x v="498"/>
    <x v="4"/>
    <s v="유튜브 디스커버리"/>
    <x v="0"/>
    <x v="0"/>
    <x v="0"/>
    <m/>
    <m/>
    <n v="211072"/>
    <m/>
    <m/>
    <m/>
  </r>
  <r>
    <x v="498"/>
    <x v="4"/>
    <s v="유튜브 디스커버리"/>
    <x v="0"/>
    <x v="0"/>
    <x v="0"/>
    <m/>
    <m/>
    <n v="314014"/>
    <m/>
    <m/>
    <m/>
  </r>
  <r>
    <x v="498"/>
    <x v="4"/>
    <s v="유튜브 디스커버리"/>
    <x v="0"/>
    <x v="0"/>
    <x v="0"/>
    <m/>
    <m/>
    <n v="456"/>
    <m/>
    <m/>
    <m/>
  </r>
  <r>
    <x v="498"/>
    <x v="4"/>
    <s v="유튜브 디스커버리"/>
    <x v="0"/>
    <x v="0"/>
    <x v="0"/>
    <m/>
    <m/>
    <n v="12921"/>
    <m/>
    <m/>
    <m/>
  </r>
  <r>
    <x v="498"/>
    <x v="4"/>
    <s v="유튜브 디스커버리"/>
    <x v="0"/>
    <x v="0"/>
    <x v="0"/>
    <m/>
    <m/>
    <n v="22154"/>
    <m/>
    <m/>
    <m/>
  </r>
  <r>
    <x v="498"/>
    <x v="4"/>
    <s v="유튜브 디스커버리"/>
    <x v="0"/>
    <x v="0"/>
    <x v="0"/>
    <m/>
    <m/>
    <n v="12878"/>
    <m/>
    <m/>
    <m/>
  </r>
  <r>
    <x v="498"/>
    <x v="4"/>
    <s v="유튜브 디스커버리"/>
    <x v="0"/>
    <x v="0"/>
    <x v="0"/>
    <m/>
    <m/>
    <n v="127715"/>
    <m/>
    <m/>
    <m/>
  </r>
  <r>
    <x v="498"/>
    <x v="4"/>
    <s v="유튜브 디스커버리"/>
    <x v="0"/>
    <x v="0"/>
    <x v="0"/>
    <m/>
    <m/>
    <n v="114044"/>
    <m/>
    <m/>
    <m/>
  </r>
  <r>
    <x v="498"/>
    <x v="4"/>
    <s v="유튜브 디스커버리"/>
    <x v="7"/>
    <x v="0"/>
    <x v="0"/>
    <m/>
    <m/>
    <n v="93750"/>
    <m/>
    <m/>
    <m/>
  </r>
  <r>
    <x v="498"/>
    <x v="4"/>
    <s v="유튜브 디스커버리"/>
    <x v="0"/>
    <x v="0"/>
    <x v="0"/>
    <m/>
    <m/>
    <n v="51292"/>
    <m/>
    <m/>
    <m/>
  </r>
  <r>
    <x v="498"/>
    <x v="4"/>
    <s v="유튜브 디스커버리"/>
    <x v="0"/>
    <x v="0"/>
    <x v="0"/>
    <m/>
    <m/>
    <n v="43518"/>
    <m/>
    <m/>
    <m/>
  </r>
  <r>
    <x v="498"/>
    <x v="4"/>
    <s v="유튜브 디스커버리"/>
    <x v="0"/>
    <x v="0"/>
    <x v="0"/>
    <m/>
    <m/>
    <n v="796"/>
    <m/>
    <m/>
    <m/>
  </r>
  <r>
    <x v="498"/>
    <x v="4"/>
    <s v="유튜브 디스커버리"/>
    <x v="0"/>
    <x v="0"/>
    <x v="0"/>
    <m/>
    <m/>
    <n v="93221"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9"/>
    <x v="0"/>
    <m/>
    <x v="0"/>
    <x v="1"/>
    <x v="15"/>
    <n v="190801"/>
    <n v="190801"/>
    <m/>
    <n v="4"/>
    <n v="190801"/>
    <n v="80000"/>
  </r>
  <r>
    <x v="499"/>
    <x v="0"/>
    <m/>
    <x v="0"/>
    <x v="1"/>
    <x v="16"/>
    <n v="190801"/>
    <n v="190801"/>
    <m/>
    <n v="4"/>
    <n v="190801"/>
    <n v="140000"/>
  </r>
  <r>
    <x v="499"/>
    <x v="0"/>
    <m/>
    <x v="0"/>
    <x v="2"/>
    <x v="15"/>
    <n v="190801"/>
    <n v="190801"/>
    <m/>
    <n v="38"/>
    <n v="190801"/>
    <n v="760000"/>
  </r>
  <r>
    <x v="499"/>
    <x v="0"/>
    <m/>
    <x v="0"/>
    <x v="2"/>
    <x v="16"/>
    <n v="190801"/>
    <n v="190801"/>
    <m/>
    <n v="42"/>
    <n v="190801"/>
    <n v="1470000"/>
  </r>
  <r>
    <x v="500"/>
    <x v="2"/>
    <m/>
    <x v="0"/>
    <x v="1"/>
    <x v="15"/>
    <n v="190801"/>
    <n v="190801"/>
    <m/>
    <n v="3"/>
    <n v="190801"/>
    <n v="60000"/>
  </r>
  <r>
    <x v="500"/>
    <x v="2"/>
    <m/>
    <x v="0"/>
    <x v="1"/>
    <x v="16"/>
    <n v="190801"/>
    <n v="190801"/>
    <m/>
    <n v="3"/>
    <n v="190801"/>
    <n v="105000"/>
  </r>
  <r>
    <x v="500"/>
    <x v="2"/>
    <m/>
    <x v="0"/>
    <x v="2"/>
    <x v="15"/>
    <n v="190801"/>
    <n v="190801"/>
    <m/>
    <n v="35"/>
    <n v="190801"/>
    <n v="700000"/>
  </r>
  <r>
    <x v="500"/>
    <x v="2"/>
    <m/>
    <x v="0"/>
    <x v="2"/>
    <x v="16"/>
    <n v="190801"/>
    <n v="190801"/>
    <m/>
    <n v="31"/>
    <n v="190801"/>
    <n v="1085000"/>
  </r>
  <r>
    <x v="501"/>
    <x v="5"/>
    <m/>
    <x v="0"/>
    <x v="1"/>
    <x v="15"/>
    <n v="190801"/>
    <n v="190801"/>
    <m/>
    <n v="3"/>
    <n v="190801"/>
    <n v="60000"/>
  </r>
  <r>
    <x v="501"/>
    <x v="5"/>
    <m/>
    <x v="0"/>
    <x v="3"/>
    <x v="15"/>
    <n v="190801"/>
    <n v="190801"/>
    <m/>
    <n v="10"/>
    <n v="190801"/>
    <n v="0"/>
  </r>
  <r>
    <x v="501"/>
    <x v="5"/>
    <m/>
    <x v="0"/>
    <x v="2"/>
    <x v="15"/>
    <n v="190801"/>
    <n v="190801"/>
    <m/>
    <n v="39"/>
    <n v="190801"/>
    <n v="780000"/>
  </r>
  <r>
    <x v="502"/>
    <x v="6"/>
    <m/>
    <x v="0"/>
    <x v="2"/>
    <x v="16"/>
    <n v="190801"/>
    <n v="190801"/>
    <m/>
    <n v="35"/>
    <n v="190801"/>
    <n v="1225000"/>
  </r>
  <r>
    <x v="502"/>
    <x v="6"/>
    <m/>
    <x v="0"/>
    <x v="1"/>
    <x v="15"/>
    <n v="190801"/>
    <n v="190801"/>
    <m/>
    <n v="4"/>
    <n v="190801"/>
    <n v="80000"/>
  </r>
  <r>
    <x v="502"/>
    <x v="6"/>
    <m/>
    <x v="0"/>
    <x v="3"/>
    <x v="15"/>
    <n v="190801"/>
    <n v="190801"/>
    <m/>
    <n v="3"/>
    <n v="190801"/>
    <n v="0"/>
  </r>
  <r>
    <x v="502"/>
    <x v="6"/>
    <m/>
    <x v="0"/>
    <x v="2"/>
    <x v="15"/>
    <n v="190801"/>
    <n v="190801"/>
    <m/>
    <n v="37"/>
    <n v="190801"/>
    <n v="740000"/>
  </r>
  <r>
    <x v="503"/>
    <x v="3"/>
    <m/>
    <x v="0"/>
    <x v="2"/>
    <x v="16"/>
    <n v="190801"/>
    <n v="190801"/>
    <m/>
    <n v="27"/>
    <n v="190801"/>
    <n v="945000"/>
  </r>
  <r>
    <x v="503"/>
    <x v="3"/>
    <m/>
    <x v="0"/>
    <x v="1"/>
    <x v="15"/>
    <n v="190801"/>
    <n v="190801"/>
    <m/>
    <n v="8"/>
    <n v="190801"/>
    <n v="160000"/>
  </r>
  <r>
    <x v="503"/>
    <x v="3"/>
    <m/>
    <x v="0"/>
    <x v="2"/>
    <x v="15"/>
    <n v="190801"/>
    <n v="190801"/>
    <m/>
    <n v="31"/>
    <n v="190801"/>
    <n v="620000"/>
  </r>
  <r>
    <x v="25"/>
    <x v="4"/>
    <m/>
    <x v="0"/>
    <x v="2"/>
    <x v="15"/>
    <n v="190801"/>
    <n v="190801"/>
    <m/>
    <n v="55"/>
    <n v="190801"/>
    <n v="1100000"/>
  </r>
  <r>
    <x v="25"/>
    <x v="4"/>
    <m/>
    <x v="0"/>
    <x v="2"/>
    <x v="16"/>
    <n v="190801"/>
    <n v="190801"/>
    <m/>
    <n v="47"/>
    <n v="190801"/>
    <n v="1645000"/>
  </r>
  <r>
    <x v="25"/>
    <x v="4"/>
    <m/>
    <x v="0"/>
    <x v="1"/>
    <x v="15"/>
    <n v="190801"/>
    <n v="190801"/>
    <m/>
    <n v="25"/>
    <n v="190801"/>
    <n v="500000"/>
  </r>
  <r>
    <x v="26"/>
    <x v="1"/>
    <m/>
    <x v="0"/>
    <x v="2"/>
    <x v="15"/>
    <n v="190801"/>
    <n v="190801"/>
    <m/>
    <n v="54"/>
    <n v="190801"/>
    <n v="1080000"/>
  </r>
  <r>
    <x v="26"/>
    <x v="1"/>
    <m/>
    <x v="0"/>
    <x v="2"/>
    <x v="16"/>
    <n v="190801"/>
    <n v="190801"/>
    <m/>
    <n v="47"/>
    <n v="190801"/>
    <n v="1645000"/>
  </r>
  <r>
    <x v="26"/>
    <x v="1"/>
    <m/>
    <x v="0"/>
    <x v="1"/>
    <x v="15"/>
    <n v="190801"/>
    <n v="190801"/>
    <m/>
    <n v="2"/>
    <n v="190801"/>
    <n v="40000"/>
  </r>
  <r>
    <x v="27"/>
    <x v="0"/>
    <m/>
    <x v="0"/>
    <x v="2"/>
    <x v="15"/>
    <n v="190801"/>
    <n v="190801"/>
    <m/>
    <n v="36"/>
    <n v="190801"/>
    <n v="720000"/>
  </r>
  <r>
    <x v="27"/>
    <x v="0"/>
    <m/>
    <x v="0"/>
    <x v="2"/>
    <x v="16"/>
    <n v="190801"/>
    <n v="190801"/>
    <m/>
    <n v="41"/>
    <n v="190801"/>
    <n v="1435000"/>
  </r>
  <r>
    <x v="27"/>
    <x v="0"/>
    <m/>
    <x v="0"/>
    <x v="1"/>
    <x v="15"/>
    <n v="190801"/>
    <n v="190801"/>
    <m/>
    <n v="11"/>
    <n v="190801"/>
    <n v="220000"/>
  </r>
  <r>
    <x v="28"/>
    <x v="2"/>
    <m/>
    <x v="0"/>
    <x v="2"/>
    <x v="15"/>
    <n v="190801"/>
    <n v="190801"/>
    <m/>
    <n v="35"/>
    <n v="190801"/>
    <n v="700000"/>
  </r>
  <r>
    <x v="28"/>
    <x v="2"/>
    <m/>
    <x v="0"/>
    <x v="2"/>
    <x v="16"/>
    <n v="190801"/>
    <n v="190801"/>
    <m/>
    <n v="38"/>
    <n v="190801"/>
    <n v="1330000"/>
  </r>
  <r>
    <x v="28"/>
    <x v="2"/>
    <m/>
    <x v="0"/>
    <x v="3"/>
    <x v="15"/>
    <n v="190801"/>
    <n v="190801"/>
    <m/>
    <n v="2"/>
    <n v="190801"/>
    <n v="0"/>
  </r>
  <r>
    <x v="28"/>
    <x v="2"/>
    <m/>
    <x v="0"/>
    <x v="1"/>
    <x v="15"/>
    <n v="190801"/>
    <n v="190801"/>
    <m/>
    <n v="4"/>
    <n v="190801"/>
    <n v="80000"/>
  </r>
  <r>
    <x v="29"/>
    <x v="5"/>
    <m/>
    <x v="0"/>
    <x v="2"/>
    <x v="16"/>
    <n v="190801"/>
    <n v="190801"/>
    <m/>
    <n v="40"/>
    <n v="190801"/>
    <n v="1400000"/>
  </r>
  <r>
    <x v="29"/>
    <x v="5"/>
    <m/>
    <x v="0"/>
    <x v="1"/>
    <x v="15"/>
    <n v="190801"/>
    <n v="190801"/>
    <m/>
    <n v="8"/>
    <n v="190801"/>
    <n v="160000"/>
  </r>
  <r>
    <x v="29"/>
    <x v="5"/>
    <m/>
    <x v="0"/>
    <x v="2"/>
    <x v="15"/>
    <n v="190801"/>
    <n v="190801"/>
    <m/>
    <n v="31"/>
    <n v="190801"/>
    <n v="620000"/>
  </r>
  <r>
    <x v="30"/>
    <x v="6"/>
    <m/>
    <x v="0"/>
    <x v="2"/>
    <x v="16"/>
    <n v="190801"/>
    <n v="190801"/>
    <m/>
    <n v="27"/>
    <n v="190801"/>
    <n v="945000"/>
  </r>
  <r>
    <x v="30"/>
    <x v="6"/>
    <m/>
    <x v="0"/>
    <x v="1"/>
    <x v="15"/>
    <n v="190801"/>
    <n v="190801"/>
    <m/>
    <n v="4"/>
    <n v="190801"/>
    <n v="80000"/>
  </r>
  <r>
    <x v="30"/>
    <x v="6"/>
    <m/>
    <x v="0"/>
    <x v="3"/>
    <x v="15"/>
    <n v="190801"/>
    <n v="190801"/>
    <m/>
    <n v="3"/>
    <n v="190801"/>
    <n v="0"/>
  </r>
  <r>
    <x v="30"/>
    <x v="6"/>
    <m/>
    <x v="0"/>
    <x v="2"/>
    <x v="15"/>
    <n v="190801"/>
    <n v="190801"/>
    <m/>
    <n v="37"/>
    <n v="190801"/>
    <n v="740000"/>
  </r>
  <r>
    <x v="4"/>
    <x v="3"/>
    <m/>
    <x v="0"/>
    <x v="2"/>
    <x v="16"/>
    <n v="190801"/>
    <n v="190801"/>
    <m/>
    <n v="35"/>
    <n v="190801"/>
    <n v="1225000"/>
  </r>
  <r>
    <x v="4"/>
    <x v="3"/>
    <m/>
    <x v="0"/>
    <x v="1"/>
    <x v="15"/>
    <n v="190801"/>
    <n v="190801"/>
    <m/>
    <n v="3"/>
    <n v="190801"/>
    <n v="60000"/>
  </r>
  <r>
    <x v="4"/>
    <x v="3"/>
    <m/>
    <x v="0"/>
    <x v="2"/>
    <x v="15"/>
    <n v="190801"/>
    <n v="190801"/>
    <m/>
    <n v="39"/>
    <n v="190801"/>
    <n v="780000"/>
  </r>
  <r>
    <x v="4"/>
    <x v="3"/>
    <m/>
    <x v="0"/>
    <x v="3"/>
    <x v="15"/>
    <n v="190801"/>
    <n v="190801"/>
    <m/>
    <n v="10"/>
    <n v="190801"/>
    <n v="0"/>
  </r>
  <r>
    <x v="5"/>
    <x v="4"/>
    <m/>
    <x v="0"/>
    <x v="1"/>
    <x v="15"/>
    <n v="190801"/>
    <n v="190801"/>
    <m/>
    <n v="3"/>
    <n v="190801"/>
    <n v="60000"/>
  </r>
  <r>
    <x v="5"/>
    <x v="4"/>
    <m/>
    <x v="0"/>
    <x v="1"/>
    <x v="16"/>
    <n v="190801"/>
    <n v="190801"/>
    <m/>
    <n v="3"/>
    <n v="190801"/>
    <n v="105000"/>
  </r>
  <r>
    <x v="5"/>
    <x v="4"/>
    <m/>
    <x v="0"/>
    <x v="2"/>
    <x v="15"/>
    <n v="190801"/>
    <n v="190801"/>
    <m/>
    <n v="35"/>
    <n v="190801"/>
    <n v="700000"/>
  </r>
  <r>
    <x v="5"/>
    <x v="4"/>
    <m/>
    <x v="0"/>
    <x v="2"/>
    <x v="16"/>
    <n v="190801"/>
    <n v="190801"/>
    <m/>
    <n v="31"/>
    <n v="190801"/>
    <n v="1085000"/>
  </r>
  <r>
    <x v="6"/>
    <x v="1"/>
    <m/>
    <x v="0"/>
    <x v="1"/>
    <x v="15"/>
    <n v="190801"/>
    <n v="190801"/>
    <m/>
    <n v="4"/>
    <n v="190801"/>
    <n v="80000"/>
  </r>
  <r>
    <x v="6"/>
    <x v="1"/>
    <m/>
    <x v="0"/>
    <x v="1"/>
    <x v="16"/>
    <n v="190801"/>
    <n v="190801"/>
    <m/>
    <n v="4"/>
    <n v="190801"/>
    <n v="140000"/>
  </r>
  <r>
    <x v="6"/>
    <x v="1"/>
    <m/>
    <x v="0"/>
    <x v="2"/>
    <x v="15"/>
    <n v="190801"/>
    <n v="190801"/>
    <m/>
    <n v="38"/>
    <n v="190801"/>
    <n v="760000"/>
  </r>
  <r>
    <x v="6"/>
    <x v="1"/>
    <m/>
    <x v="0"/>
    <x v="2"/>
    <x v="16"/>
    <n v="190801"/>
    <n v="190801"/>
    <m/>
    <n v="42"/>
    <n v="190801"/>
    <n v="1470000"/>
  </r>
  <r>
    <x v="31"/>
    <x v="0"/>
    <m/>
    <x v="0"/>
    <x v="1"/>
    <x v="15"/>
    <n v="190801"/>
    <n v="190801"/>
    <m/>
    <n v="5"/>
    <n v="190801"/>
    <n v="100000"/>
  </r>
  <r>
    <x v="31"/>
    <x v="0"/>
    <m/>
    <x v="0"/>
    <x v="1"/>
    <x v="16"/>
    <n v="190801"/>
    <n v="190801"/>
    <m/>
    <n v="5"/>
    <n v="190801"/>
    <n v="175000"/>
  </r>
  <r>
    <x v="31"/>
    <x v="0"/>
    <m/>
    <x v="0"/>
    <x v="2"/>
    <x v="15"/>
    <n v="190801"/>
    <n v="190801"/>
    <m/>
    <n v="49"/>
    <n v="190801"/>
    <n v="980000"/>
  </r>
  <r>
    <x v="31"/>
    <x v="0"/>
    <m/>
    <x v="0"/>
    <x v="2"/>
    <x v="16"/>
    <n v="190801"/>
    <n v="190801"/>
    <m/>
    <n v="44"/>
    <n v="190801"/>
    <n v="1540000"/>
  </r>
  <r>
    <x v="7"/>
    <x v="2"/>
    <m/>
    <x v="0"/>
    <x v="1"/>
    <x v="15"/>
    <n v="190801"/>
    <n v="190801"/>
    <m/>
    <n v="5"/>
    <n v="190801"/>
    <n v="100000"/>
  </r>
  <r>
    <x v="7"/>
    <x v="2"/>
    <m/>
    <x v="0"/>
    <x v="1"/>
    <x v="16"/>
    <n v="190801"/>
    <n v="190801"/>
    <m/>
    <n v="5"/>
    <n v="190801"/>
    <n v="175000"/>
  </r>
  <r>
    <x v="7"/>
    <x v="2"/>
    <m/>
    <x v="0"/>
    <x v="2"/>
    <x v="15"/>
    <n v="190801"/>
    <n v="190801"/>
    <m/>
    <n v="46"/>
    <n v="190801"/>
    <n v="920000"/>
  </r>
  <r>
    <x v="7"/>
    <x v="2"/>
    <m/>
    <x v="0"/>
    <x v="2"/>
    <x v="16"/>
    <n v="190801"/>
    <n v="190801"/>
    <m/>
    <n v="49"/>
    <n v="190801"/>
    <n v="1715000"/>
  </r>
  <r>
    <x v="7"/>
    <x v="2"/>
    <m/>
    <x v="0"/>
    <x v="2"/>
    <x v="16"/>
    <n v="190801"/>
    <n v="190801"/>
    <m/>
    <n v="1"/>
    <n v="190801"/>
    <n v="35000"/>
  </r>
  <r>
    <x v="8"/>
    <x v="5"/>
    <m/>
    <x v="0"/>
    <x v="1"/>
    <x v="16"/>
    <n v="190801"/>
    <n v="190801"/>
    <m/>
    <n v="7"/>
    <n v="190801"/>
    <n v="245000"/>
  </r>
  <r>
    <x v="8"/>
    <x v="5"/>
    <m/>
    <x v="0"/>
    <x v="2"/>
    <x v="15"/>
    <n v="190801"/>
    <n v="190801"/>
    <m/>
    <n v="45"/>
    <n v="190801"/>
    <n v="900000"/>
  </r>
  <r>
    <x v="8"/>
    <x v="5"/>
    <m/>
    <x v="0"/>
    <x v="2"/>
    <x v="16"/>
    <n v="190801"/>
    <n v="190801"/>
    <m/>
    <n v="39"/>
    <n v="190801"/>
    <n v="1365000"/>
  </r>
  <r>
    <x v="9"/>
    <x v="6"/>
    <m/>
    <x v="0"/>
    <x v="1"/>
    <x v="15"/>
    <n v="190801"/>
    <n v="190801"/>
    <m/>
    <n v="1"/>
    <n v="190801"/>
    <n v="20000"/>
  </r>
  <r>
    <x v="9"/>
    <x v="6"/>
    <m/>
    <x v="0"/>
    <x v="1"/>
    <x v="16"/>
    <n v="190801"/>
    <n v="190801"/>
    <m/>
    <n v="4"/>
    <n v="190801"/>
    <n v="140000"/>
  </r>
  <r>
    <x v="9"/>
    <x v="6"/>
    <m/>
    <x v="0"/>
    <x v="2"/>
    <x v="15"/>
    <n v="190801"/>
    <n v="190801"/>
    <m/>
    <n v="48"/>
    <n v="190801"/>
    <n v="960000"/>
  </r>
  <r>
    <x v="9"/>
    <x v="6"/>
    <m/>
    <x v="0"/>
    <x v="2"/>
    <x v="16"/>
    <n v="190801"/>
    <n v="190801"/>
    <m/>
    <n v="66"/>
    <n v="190801"/>
    <n v="2310000"/>
  </r>
  <r>
    <x v="9"/>
    <x v="6"/>
    <m/>
    <x v="0"/>
    <x v="2"/>
    <x v="16"/>
    <n v="190801"/>
    <n v="190801"/>
    <m/>
    <n v="2"/>
    <n v="190801"/>
    <n v="70000"/>
  </r>
  <r>
    <x v="10"/>
    <x v="3"/>
    <m/>
    <x v="0"/>
    <x v="1"/>
    <x v="15"/>
    <n v="190801"/>
    <n v="190801"/>
    <m/>
    <n v="6"/>
    <n v="190801"/>
    <n v="120000"/>
  </r>
  <r>
    <x v="10"/>
    <x v="3"/>
    <m/>
    <x v="0"/>
    <x v="1"/>
    <x v="16"/>
    <n v="190801"/>
    <n v="190801"/>
    <m/>
    <n v="6"/>
    <n v="190801"/>
    <n v="210000"/>
  </r>
  <r>
    <x v="10"/>
    <x v="3"/>
    <m/>
    <x v="0"/>
    <x v="2"/>
    <x v="15"/>
    <n v="190801"/>
    <n v="190801"/>
    <m/>
    <n v="60"/>
    <n v="190801"/>
    <n v="1200000"/>
  </r>
  <r>
    <x v="10"/>
    <x v="3"/>
    <m/>
    <x v="0"/>
    <x v="2"/>
    <x v="16"/>
    <n v="190801"/>
    <n v="190801"/>
    <m/>
    <n v="69"/>
    <n v="190801"/>
    <n v="2415000"/>
  </r>
  <r>
    <x v="10"/>
    <x v="3"/>
    <m/>
    <x v="0"/>
    <x v="2"/>
    <x v="16"/>
    <n v="190801"/>
    <n v="190801"/>
    <m/>
    <n v="2"/>
    <n v="190801"/>
    <n v="70000"/>
  </r>
  <r>
    <x v="11"/>
    <x v="4"/>
    <m/>
    <x v="0"/>
    <x v="1"/>
    <x v="15"/>
    <n v="190801"/>
    <n v="190801"/>
    <m/>
    <n v="5"/>
    <n v="190801"/>
    <n v="100000"/>
  </r>
  <r>
    <x v="11"/>
    <x v="4"/>
    <m/>
    <x v="0"/>
    <x v="1"/>
    <x v="16"/>
    <n v="190801"/>
    <n v="190801"/>
    <m/>
    <n v="5"/>
    <n v="190801"/>
    <n v="175000"/>
  </r>
  <r>
    <x v="11"/>
    <x v="4"/>
    <m/>
    <x v="0"/>
    <x v="2"/>
    <x v="15"/>
    <n v="190801"/>
    <n v="190801"/>
    <m/>
    <n v="56"/>
    <n v="190801"/>
    <n v="1120000"/>
  </r>
  <r>
    <x v="11"/>
    <x v="4"/>
    <m/>
    <x v="0"/>
    <x v="2"/>
    <x v="16"/>
    <n v="190801"/>
    <n v="190801"/>
    <m/>
    <n v="36"/>
    <n v="190801"/>
    <n v="1260000"/>
  </r>
  <r>
    <x v="11"/>
    <x v="4"/>
    <m/>
    <x v="0"/>
    <x v="2"/>
    <x v="16"/>
    <n v="190801"/>
    <n v="190801"/>
    <m/>
    <n v="6"/>
    <n v="190801"/>
    <n v="210000"/>
  </r>
  <r>
    <x v="12"/>
    <x v="1"/>
    <m/>
    <x v="0"/>
    <x v="1"/>
    <x v="15"/>
    <n v="190801"/>
    <n v="190801"/>
    <m/>
    <n v="3"/>
    <n v="190801"/>
    <n v="60000"/>
  </r>
  <r>
    <x v="12"/>
    <x v="1"/>
    <m/>
    <x v="0"/>
    <x v="1"/>
    <x v="16"/>
    <n v="190801"/>
    <n v="190801"/>
    <m/>
    <n v="2"/>
    <n v="190801"/>
    <n v="70000"/>
  </r>
  <r>
    <x v="12"/>
    <x v="1"/>
    <m/>
    <x v="0"/>
    <x v="2"/>
    <x v="15"/>
    <n v="190801"/>
    <n v="190801"/>
    <m/>
    <n v="63"/>
    <n v="190801"/>
    <n v="1260000"/>
  </r>
  <r>
    <x v="12"/>
    <x v="1"/>
    <m/>
    <x v="0"/>
    <x v="2"/>
    <x v="16"/>
    <n v="190801"/>
    <n v="190801"/>
    <m/>
    <n v="43"/>
    <n v="190801"/>
    <n v="1505000"/>
  </r>
  <r>
    <x v="12"/>
    <x v="1"/>
    <m/>
    <x v="0"/>
    <x v="2"/>
    <x v="16"/>
    <n v="190801"/>
    <n v="190801"/>
    <m/>
    <n v="8"/>
    <n v="190801"/>
    <n v="280000"/>
  </r>
  <r>
    <x v="13"/>
    <x v="0"/>
    <m/>
    <x v="0"/>
    <x v="1"/>
    <x v="15"/>
    <n v="190801"/>
    <n v="190801"/>
    <m/>
    <n v="2"/>
    <n v="190801"/>
    <n v="40000"/>
  </r>
  <r>
    <x v="13"/>
    <x v="0"/>
    <m/>
    <x v="0"/>
    <x v="1"/>
    <x v="16"/>
    <n v="190801"/>
    <n v="190801"/>
    <m/>
    <n v="2"/>
    <n v="190801"/>
    <n v="70000"/>
  </r>
  <r>
    <x v="13"/>
    <x v="0"/>
    <m/>
    <x v="0"/>
    <x v="2"/>
    <x v="15"/>
    <n v="190801"/>
    <n v="190801"/>
    <m/>
    <n v="46"/>
    <n v="190801"/>
    <n v="920000"/>
  </r>
  <r>
    <x v="13"/>
    <x v="0"/>
    <m/>
    <x v="0"/>
    <x v="2"/>
    <x v="16"/>
    <n v="190801"/>
    <n v="190801"/>
    <m/>
    <n v="51"/>
    <n v="190801"/>
    <n v="1785000"/>
  </r>
  <r>
    <x v="13"/>
    <x v="0"/>
    <m/>
    <x v="0"/>
    <x v="2"/>
    <x v="16"/>
    <n v="190801"/>
    <n v="190801"/>
    <m/>
    <n v="4"/>
    <n v="190801"/>
    <n v="140000"/>
  </r>
  <r>
    <x v="14"/>
    <x v="2"/>
    <m/>
    <x v="0"/>
    <x v="1"/>
    <x v="15"/>
    <n v="190801"/>
    <n v="190801"/>
    <m/>
    <n v="3"/>
    <n v="190801"/>
    <n v="60000"/>
  </r>
  <r>
    <x v="14"/>
    <x v="2"/>
    <m/>
    <x v="0"/>
    <x v="1"/>
    <x v="16"/>
    <n v="190801"/>
    <n v="190801"/>
    <m/>
    <n v="1"/>
    <n v="190801"/>
    <n v="35000"/>
  </r>
  <r>
    <x v="14"/>
    <x v="2"/>
    <m/>
    <x v="0"/>
    <x v="2"/>
    <x v="15"/>
    <n v="190801"/>
    <n v="190801"/>
    <m/>
    <n v="43"/>
    <n v="190801"/>
    <n v="860000"/>
  </r>
  <r>
    <x v="14"/>
    <x v="2"/>
    <m/>
    <x v="0"/>
    <x v="2"/>
    <x v="16"/>
    <n v="190801"/>
    <n v="190801"/>
    <m/>
    <n v="49"/>
    <n v="190801"/>
    <n v="1715000"/>
  </r>
  <r>
    <x v="14"/>
    <x v="2"/>
    <m/>
    <x v="0"/>
    <x v="2"/>
    <x v="16"/>
    <n v="190801"/>
    <n v="190801"/>
    <m/>
    <n v="7"/>
    <n v="190801"/>
    <n v="245000"/>
  </r>
  <r>
    <x v="15"/>
    <x v="5"/>
    <m/>
    <x v="0"/>
    <x v="1"/>
    <x v="15"/>
    <n v="190801"/>
    <n v="190801"/>
    <m/>
    <n v="3"/>
    <n v="190801"/>
    <n v="60000"/>
  </r>
  <r>
    <x v="15"/>
    <x v="5"/>
    <m/>
    <x v="0"/>
    <x v="1"/>
    <x v="16"/>
    <n v="190801"/>
    <n v="190801"/>
    <m/>
    <n v="3"/>
    <n v="190801"/>
    <n v="105000"/>
  </r>
  <r>
    <x v="15"/>
    <x v="5"/>
    <m/>
    <x v="0"/>
    <x v="2"/>
    <x v="15"/>
    <n v="190801"/>
    <n v="190801"/>
    <m/>
    <n v="51"/>
    <n v="190801"/>
    <n v="1020000"/>
  </r>
  <r>
    <x v="15"/>
    <x v="5"/>
    <m/>
    <x v="0"/>
    <x v="2"/>
    <x v="16"/>
    <n v="190801"/>
    <n v="190801"/>
    <m/>
    <n v="42"/>
    <n v="190801"/>
    <n v="1470000"/>
  </r>
  <r>
    <x v="15"/>
    <x v="5"/>
    <m/>
    <x v="0"/>
    <x v="2"/>
    <x v="16"/>
    <n v="190801"/>
    <n v="190801"/>
    <m/>
    <n v="3"/>
    <n v="190801"/>
    <n v="105000"/>
  </r>
  <r>
    <x v="16"/>
    <x v="6"/>
    <m/>
    <x v="0"/>
    <x v="1"/>
    <x v="15"/>
    <n v="190801"/>
    <n v="190801"/>
    <m/>
    <n v="2"/>
    <n v="190801"/>
    <n v="40000"/>
  </r>
  <r>
    <x v="16"/>
    <x v="6"/>
    <m/>
    <x v="0"/>
    <x v="1"/>
    <x v="16"/>
    <n v="190801"/>
    <n v="190801"/>
    <m/>
    <n v="4"/>
    <n v="190801"/>
    <n v="140000"/>
  </r>
  <r>
    <x v="16"/>
    <x v="6"/>
    <m/>
    <x v="0"/>
    <x v="2"/>
    <x v="15"/>
    <n v="190801"/>
    <n v="190801"/>
    <m/>
    <n v="53"/>
    <n v="190801"/>
    <n v="1060000"/>
  </r>
  <r>
    <x v="16"/>
    <x v="6"/>
    <m/>
    <x v="0"/>
    <x v="2"/>
    <x v="16"/>
    <n v="190801"/>
    <n v="190801"/>
    <m/>
    <n v="44"/>
    <n v="190801"/>
    <n v="1540000"/>
  </r>
  <r>
    <x v="16"/>
    <x v="6"/>
    <m/>
    <x v="0"/>
    <x v="2"/>
    <x v="16"/>
    <n v="190801"/>
    <n v="190801"/>
    <m/>
    <n v="6"/>
    <n v="190801"/>
    <n v="210000"/>
  </r>
  <r>
    <x v="17"/>
    <x v="3"/>
    <m/>
    <x v="0"/>
    <x v="1"/>
    <x v="16"/>
    <n v="190801"/>
    <n v="190801"/>
    <m/>
    <n v="2"/>
    <n v="190801"/>
    <n v="70000"/>
  </r>
  <r>
    <x v="17"/>
    <x v="3"/>
    <m/>
    <x v="0"/>
    <x v="2"/>
    <x v="15"/>
    <n v="190801"/>
    <n v="190801"/>
    <m/>
    <n v="40"/>
    <n v="190801"/>
    <n v="800000"/>
  </r>
  <r>
    <x v="17"/>
    <x v="3"/>
    <m/>
    <x v="0"/>
    <x v="2"/>
    <x v="16"/>
    <n v="190801"/>
    <n v="190801"/>
    <m/>
    <n v="66"/>
    <n v="190801"/>
    <n v="2310000"/>
  </r>
  <r>
    <x v="17"/>
    <x v="3"/>
    <m/>
    <x v="0"/>
    <x v="2"/>
    <x v="16"/>
    <n v="190801"/>
    <n v="190801"/>
    <m/>
    <n v="12"/>
    <n v="190801"/>
    <n v="420000"/>
  </r>
  <r>
    <x v="18"/>
    <x v="4"/>
    <m/>
    <x v="0"/>
    <x v="1"/>
    <x v="15"/>
    <n v="190801"/>
    <n v="190801"/>
    <m/>
    <n v="2"/>
    <n v="190801"/>
    <n v="40000"/>
  </r>
  <r>
    <x v="18"/>
    <x v="4"/>
    <m/>
    <x v="0"/>
    <x v="1"/>
    <x v="16"/>
    <n v="190801"/>
    <n v="190801"/>
    <m/>
    <n v="1"/>
    <n v="190801"/>
    <n v="35000"/>
  </r>
  <r>
    <x v="18"/>
    <x v="4"/>
    <m/>
    <x v="0"/>
    <x v="2"/>
    <x v="17"/>
    <n v="190801"/>
    <n v="190801"/>
    <m/>
    <n v="2"/>
    <n v="190801"/>
    <n v="66000"/>
  </r>
  <r>
    <x v="18"/>
    <x v="4"/>
    <m/>
    <x v="0"/>
    <x v="2"/>
    <x v="15"/>
    <n v="190801"/>
    <n v="190801"/>
    <m/>
    <n v="48"/>
    <n v="190801"/>
    <n v="960000"/>
  </r>
  <r>
    <x v="18"/>
    <x v="4"/>
    <m/>
    <x v="0"/>
    <x v="2"/>
    <x v="16"/>
    <n v="190801"/>
    <n v="190801"/>
    <m/>
    <n v="43"/>
    <n v="190801"/>
    <n v="1505000"/>
  </r>
  <r>
    <x v="18"/>
    <x v="4"/>
    <m/>
    <x v="0"/>
    <x v="2"/>
    <x v="16"/>
    <n v="190801"/>
    <n v="190801"/>
    <m/>
    <n v="4"/>
    <n v="190801"/>
    <n v="140000"/>
  </r>
  <r>
    <x v="19"/>
    <x v="1"/>
    <m/>
    <x v="0"/>
    <x v="1"/>
    <x v="15"/>
    <n v="190801"/>
    <n v="190801"/>
    <m/>
    <n v="1"/>
    <n v="190801"/>
    <n v="20000"/>
  </r>
  <r>
    <x v="19"/>
    <x v="1"/>
    <m/>
    <x v="0"/>
    <x v="1"/>
    <x v="16"/>
    <n v="190801"/>
    <n v="190801"/>
    <m/>
    <n v="1"/>
    <n v="190801"/>
    <n v="35000"/>
  </r>
  <r>
    <x v="19"/>
    <x v="1"/>
    <m/>
    <x v="0"/>
    <x v="3"/>
    <x v="17"/>
    <n v="190801"/>
    <n v="190801"/>
    <m/>
    <n v="1"/>
    <n v="190801"/>
    <n v="0"/>
  </r>
  <r>
    <x v="19"/>
    <x v="1"/>
    <m/>
    <x v="0"/>
    <x v="2"/>
    <x v="17"/>
    <n v="190801"/>
    <n v="190801"/>
    <m/>
    <n v="58"/>
    <n v="190801"/>
    <n v="1914000"/>
  </r>
  <r>
    <x v="19"/>
    <x v="1"/>
    <m/>
    <x v="0"/>
    <x v="2"/>
    <x v="15"/>
    <n v="190801"/>
    <n v="190801"/>
    <m/>
    <n v="40"/>
    <n v="190801"/>
    <n v="800000"/>
  </r>
  <r>
    <x v="19"/>
    <x v="1"/>
    <m/>
    <x v="0"/>
    <x v="2"/>
    <x v="16"/>
    <n v="190801"/>
    <n v="190801"/>
    <m/>
    <n v="35"/>
    <n v="190801"/>
    <n v="1225000"/>
  </r>
  <r>
    <x v="19"/>
    <x v="1"/>
    <m/>
    <x v="0"/>
    <x v="2"/>
    <x v="16"/>
    <n v="190801"/>
    <n v="190801"/>
    <m/>
    <n v="1"/>
    <n v="190801"/>
    <n v="35000"/>
  </r>
  <r>
    <x v="19"/>
    <x v="1"/>
    <m/>
    <x v="0"/>
    <x v="2"/>
    <x v="16"/>
    <n v="190801"/>
    <n v="190801"/>
    <m/>
    <n v="5"/>
    <n v="190801"/>
    <n v="175000"/>
  </r>
  <r>
    <x v="0"/>
    <x v="0"/>
    <m/>
    <x v="0"/>
    <x v="1"/>
    <x v="15"/>
    <n v="190801"/>
    <n v="190801"/>
    <m/>
    <n v="3"/>
    <n v="190801"/>
    <n v="60000"/>
  </r>
  <r>
    <x v="0"/>
    <x v="0"/>
    <m/>
    <x v="0"/>
    <x v="1"/>
    <x v="16"/>
    <n v="190801"/>
    <n v="190801"/>
    <m/>
    <n v="4"/>
    <n v="190801"/>
    <n v="140000"/>
  </r>
  <r>
    <x v="0"/>
    <x v="0"/>
    <m/>
    <x v="0"/>
    <x v="2"/>
    <x v="17"/>
    <n v="190801"/>
    <n v="190801"/>
    <m/>
    <n v="36"/>
    <n v="190801"/>
    <n v="1188000"/>
  </r>
  <r>
    <x v="0"/>
    <x v="0"/>
    <m/>
    <x v="0"/>
    <x v="2"/>
    <x v="15"/>
    <n v="190801"/>
    <n v="190801"/>
    <m/>
    <n v="26"/>
    <n v="190801"/>
    <n v="520000"/>
  </r>
  <r>
    <x v="0"/>
    <x v="0"/>
    <m/>
    <x v="0"/>
    <x v="2"/>
    <x v="16"/>
    <n v="190801"/>
    <n v="190801"/>
    <m/>
    <n v="13"/>
    <n v="190801"/>
    <n v="455000"/>
  </r>
  <r>
    <x v="20"/>
    <x v="2"/>
    <m/>
    <x v="0"/>
    <x v="1"/>
    <x v="15"/>
    <n v="190801"/>
    <n v="190801"/>
    <m/>
    <n v="1"/>
    <n v="190801"/>
    <n v="20000"/>
  </r>
  <r>
    <x v="20"/>
    <x v="2"/>
    <m/>
    <x v="0"/>
    <x v="1"/>
    <x v="16"/>
    <n v="190801"/>
    <n v="190801"/>
    <m/>
    <n v="1"/>
    <n v="190801"/>
    <n v="35000"/>
  </r>
  <r>
    <x v="20"/>
    <x v="2"/>
    <m/>
    <x v="0"/>
    <x v="3"/>
    <x v="17"/>
    <n v="190801"/>
    <n v="190801"/>
    <m/>
    <n v="6"/>
    <n v="190801"/>
    <n v="0"/>
  </r>
  <r>
    <x v="20"/>
    <x v="2"/>
    <m/>
    <x v="0"/>
    <x v="2"/>
    <x v="17"/>
    <n v="190801"/>
    <n v="190801"/>
    <m/>
    <n v="24"/>
    <n v="190801"/>
    <n v="792000"/>
  </r>
  <r>
    <x v="20"/>
    <x v="2"/>
    <m/>
    <x v="0"/>
    <x v="2"/>
    <x v="15"/>
    <n v="190801"/>
    <n v="190801"/>
    <m/>
    <n v="27"/>
    <n v="190801"/>
    <n v="540000"/>
  </r>
  <r>
    <x v="20"/>
    <x v="2"/>
    <m/>
    <x v="0"/>
    <x v="2"/>
    <x v="17"/>
    <n v="190801"/>
    <n v="190801"/>
    <m/>
    <n v="30"/>
    <n v="190801"/>
    <n v="990000"/>
  </r>
  <r>
    <x v="21"/>
    <x v="5"/>
    <m/>
    <x v="0"/>
    <x v="1"/>
    <x v="16"/>
    <n v="190801"/>
    <n v="190801"/>
    <m/>
    <n v="4"/>
    <n v="190801"/>
    <n v="140000"/>
  </r>
  <r>
    <x v="21"/>
    <x v="5"/>
    <m/>
    <x v="0"/>
    <x v="2"/>
    <x v="17"/>
    <n v="190801"/>
    <n v="190801"/>
    <m/>
    <n v="16"/>
    <n v="190801"/>
    <n v="528000"/>
  </r>
  <r>
    <x v="21"/>
    <x v="5"/>
    <m/>
    <x v="0"/>
    <x v="2"/>
    <x v="15"/>
    <n v="190801"/>
    <n v="190801"/>
    <m/>
    <n v="26"/>
    <n v="190801"/>
    <n v="520000"/>
  </r>
  <r>
    <x v="21"/>
    <x v="5"/>
    <m/>
    <x v="0"/>
    <x v="2"/>
    <x v="17"/>
    <n v="190801"/>
    <n v="190801"/>
    <m/>
    <n v="24"/>
    <n v="190801"/>
    <n v="792000"/>
  </r>
  <r>
    <x v="22"/>
    <x v="6"/>
    <m/>
    <x v="0"/>
    <x v="1"/>
    <x v="15"/>
    <n v="190801"/>
    <n v="190801"/>
    <m/>
    <n v="1"/>
    <n v="190801"/>
    <n v="20000"/>
  </r>
  <r>
    <x v="22"/>
    <x v="6"/>
    <m/>
    <x v="0"/>
    <x v="1"/>
    <x v="16"/>
    <n v="190801"/>
    <n v="190801"/>
    <m/>
    <n v="2"/>
    <n v="190801"/>
    <n v="70000"/>
  </r>
  <r>
    <x v="22"/>
    <x v="6"/>
    <m/>
    <x v="0"/>
    <x v="2"/>
    <x v="17"/>
    <n v="190801"/>
    <n v="190801"/>
    <m/>
    <n v="20"/>
    <n v="190801"/>
    <n v="660000"/>
  </r>
  <r>
    <x v="22"/>
    <x v="6"/>
    <m/>
    <x v="0"/>
    <x v="2"/>
    <x v="15"/>
    <n v="190801"/>
    <n v="190801"/>
    <m/>
    <n v="36"/>
    <n v="190801"/>
    <n v="720000"/>
  </r>
  <r>
    <x v="22"/>
    <x v="6"/>
    <m/>
    <x v="0"/>
    <x v="2"/>
    <x v="17"/>
    <n v="190801"/>
    <n v="190801"/>
    <m/>
    <n v="26"/>
    <n v="190801"/>
    <n v="858000"/>
  </r>
  <r>
    <x v="23"/>
    <x v="3"/>
    <m/>
    <x v="0"/>
    <x v="1"/>
    <x v="16"/>
    <n v="190801"/>
    <n v="190801"/>
    <m/>
    <n v="7"/>
    <n v="190801"/>
    <n v="245000"/>
  </r>
  <r>
    <x v="23"/>
    <x v="3"/>
    <m/>
    <x v="0"/>
    <x v="2"/>
    <x v="17"/>
    <n v="190801"/>
    <n v="190801"/>
    <m/>
    <n v="24"/>
    <n v="190801"/>
    <n v="792000"/>
  </r>
  <r>
    <x v="23"/>
    <x v="3"/>
    <m/>
    <x v="0"/>
    <x v="2"/>
    <x v="15"/>
    <n v="190801"/>
    <n v="190801"/>
    <m/>
    <n v="27"/>
    <n v="190801"/>
    <n v="540000"/>
  </r>
  <r>
    <x v="23"/>
    <x v="3"/>
    <m/>
    <x v="0"/>
    <x v="2"/>
    <x v="17"/>
    <n v="190801"/>
    <n v="190801"/>
    <m/>
    <n v="26"/>
    <n v="190801"/>
    <n v="858000"/>
  </r>
  <r>
    <x v="24"/>
    <x v="4"/>
    <m/>
    <x v="0"/>
    <x v="1"/>
    <x v="16"/>
    <n v="190801"/>
    <n v="190801"/>
    <m/>
    <n v="7"/>
    <n v="190801"/>
    <n v="245000"/>
  </r>
  <r>
    <x v="24"/>
    <x v="4"/>
    <m/>
    <x v="0"/>
    <x v="3"/>
    <x v="17"/>
    <n v="190801"/>
    <n v="190801"/>
    <m/>
    <n v="1"/>
    <n v="190801"/>
    <n v="0"/>
  </r>
  <r>
    <x v="24"/>
    <x v="4"/>
    <m/>
    <x v="0"/>
    <x v="2"/>
    <x v="17"/>
    <n v="190801"/>
    <n v="190801"/>
    <m/>
    <n v="19"/>
    <n v="190801"/>
    <n v="627000"/>
  </r>
  <r>
    <x v="24"/>
    <x v="4"/>
    <m/>
    <x v="0"/>
    <x v="2"/>
    <x v="15"/>
    <n v="190801"/>
    <n v="190801"/>
    <m/>
    <n v="35"/>
    <n v="190801"/>
    <n v="700000"/>
  </r>
  <r>
    <x v="24"/>
    <x v="4"/>
    <m/>
    <x v="0"/>
    <x v="2"/>
    <x v="17"/>
    <n v="190801"/>
    <n v="190801"/>
    <m/>
    <n v="24"/>
    <n v="190801"/>
    <n v="792000"/>
  </r>
  <r>
    <x v="1"/>
    <x v="1"/>
    <m/>
    <x v="0"/>
    <x v="1"/>
    <x v="16"/>
    <n v="190801"/>
    <n v="190801"/>
    <m/>
    <n v="1"/>
    <n v="190801"/>
    <n v="35000"/>
  </r>
  <r>
    <x v="1"/>
    <x v="1"/>
    <m/>
    <x v="0"/>
    <x v="2"/>
    <x v="15"/>
    <n v="190801"/>
    <n v="190801"/>
    <m/>
    <n v="43"/>
    <n v="190801"/>
    <n v="860000"/>
  </r>
  <r>
    <x v="1"/>
    <x v="1"/>
    <m/>
    <x v="0"/>
    <x v="2"/>
    <x v="17"/>
    <n v="190801"/>
    <n v="190801"/>
    <m/>
    <n v="25"/>
    <n v="190801"/>
    <n v="825000"/>
  </r>
  <r>
    <x v="2"/>
    <x v="0"/>
    <m/>
    <x v="0"/>
    <x v="2"/>
    <x v="17"/>
    <n v="190801"/>
    <n v="190801"/>
    <m/>
    <n v="20"/>
    <n v="190801"/>
    <n v="660000"/>
  </r>
  <r>
    <x v="2"/>
    <x v="0"/>
    <m/>
    <x v="0"/>
    <x v="2"/>
    <x v="15"/>
    <n v="190801"/>
    <n v="190801"/>
    <m/>
    <n v="20"/>
    <n v="190801"/>
    <n v="400000"/>
  </r>
  <r>
    <x v="2"/>
    <x v="0"/>
    <m/>
    <x v="0"/>
    <x v="2"/>
    <x v="17"/>
    <n v="190801"/>
    <n v="190801"/>
    <m/>
    <n v="34"/>
    <n v="190801"/>
    <n v="1122000"/>
  </r>
  <r>
    <x v="3"/>
    <x v="2"/>
    <m/>
    <x v="0"/>
    <x v="1"/>
    <x v="15"/>
    <n v="190801"/>
    <n v="190801"/>
    <m/>
    <n v="3"/>
    <n v="190801"/>
    <n v="60000"/>
  </r>
  <r>
    <x v="3"/>
    <x v="2"/>
    <m/>
    <x v="0"/>
    <x v="1"/>
    <x v="16"/>
    <n v="190801"/>
    <n v="190801"/>
    <m/>
    <n v="5"/>
    <n v="190801"/>
    <n v="175000"/>
  </r>
  <r>
    <x v="3"/>
    <x v="2"/>
    <m/>
    <x v="0"/>
    <x v="2"/>
    <x v="17"/>
    <n v="190801"/>
    <n v="190801"/>
    <m/>
    <n v="45"/>
    <n v="190801"/>
    <n v="1485000"/>
  </r>
  <r>
    <x v="3"/>
    <x v="2"/>
    <m/>
    <x v="0"/>
    <x v="2"/>
    <x v="15"/>
    <n v="190801"/>
    <n v="190801"/>
    <m/>
    <n v="35"/>
    <n v="190801"/>
    <n v="700000"/>
  </r>
  <r>
    <x v="3"/>
    <x v="2"/>
    <m/>
    <x v="0"/>
    <x v="2"/>
    <x v="16"/>
    <n v="190801"/>
    <n v="190801"/>
    <m/>
    <n v="4"/>
    <n v="190801"/>
    <n v="140000"/>
  </r>
  <r>
    <x v="32"/>
    <x v="5"/>
    <m/>
    <x v="0"/>
    <x v="1"/>
    <x v="16"/>
    <n v="190801"/>
    <n v="190801"/>
    <m/>
    <n v="3"/>
    <n v="190801"/>
    <n v="105000"/>
  </r>
  <r>
    <x v="32"/>
    <x v="5"/>
    <m/>
    <x v="0"/>
    <x v="2"/>
    <x v="17"/>
    <n v="190801"/>
    <n v="190801"/>
    <m/>
    <n v="15"/>
    <n v="190801"/>
    <n v="495000"/>
  </r>
  <r>
    <x v="32"/>
    <x v="5"/>
    <m/>
    <x v="0"/>
    <x v="2"/>
    <x v="15"/>
    <n v="190801"/>
    <n v="190801"/>
    <m/>
    <n v="26"/>
    <n v="190801"/>
    <n v="520000"/>
  </r>
  <r>
    <x v="32"/>
    <x v="5"/>
    <m/>
    <x v="0"/>
    <x v="2"/>
    <x v="16"/>
    <n v="190801"/>
    <n v="190801"/>
    <m/>
    <n v="17"/>
    <n v="190801"/>
    <n v="595000"/>
  </r>
  <r>
    <x v="33"/>
    <x v="6"/>
    <m/>
    <x v="0"/>
    <x v="1"/>
    <x v="15"/>
    <n v="190801"/>
    <n v="190801"/>
    <m/>
    <n v="1"/>
    <n v="190801"/>
    <n v="20000"/>
  </r>
  <r>
    <x v="33"/>
    <x v="6"/>
    <m/>
    <x v="0"/>
    <x v="1"/>
    <x v="16"/>
    <n v="190801"/>
    <n v="190801"/>
    <m/>
    <n v="6"/>
    <n v="190801"/>
    <n v="210000"/>
  </r>
  <r>
    <x v="33"/>
    <x v="6"/>
    <m/>
    <x v="0"/>
    <x v="2"/>
    <x v="17"/>
    <n v="190801"/>
    <n v="190801"/>
    <m/>
    <n v="21"/>
    <n v="190801"/>
    <n v="693000"/>
  </r>
  <r>
    <x v="33"/>
    <x v="6"/>
    <m/>
    <x v="0"/>
    <x v="2"/>
    <x v="15"/>
    <n v="190801"/>
    <n v="190801"/>
    <m/>
    <n v="27"/>
    <n v="190801"/>
    <n v="540000"/>
  </r>
  <r>
    <x v="33"/>
    <x v="6"/>
    <m/>
    <x v="0"/>
    <x v="2"/>
    <x v="16"/>
    <n v="190801"/>
    <n v="190801"/>
    <m/>
    <n v="18"/>
    <n v="190801"/>
    <n v="630000"/>
  </r>
  <r>
    <x v="34"/>
    <x v="3"/>
    <m/>
    <x v="0"/>
    <x v="1"/>
    <x v="15"/>
    <n v="190801"/>
    <n v="190801"/>
    <m/>
    <n v="1"/>
    <n v="190801"/>
    <n v="20000"/>
  </r>
  <r>
    <x v="34"/>
    <x v="3"/>
    <m/>
    <x v="0"/>
    <x v="1"/>
    <x v="16"/>
    <n v="190801"/>
    <n v="190801"/>
    <m/>
    <n v="9"/>
    <n v="190801"/>
    <n v="315000"/>
  </r>
  <r>
    <x v="34"/>
    <x v="3"/>
    <m/>
    <x v="0"/>
    <x v="2"/>
    <x v="17"/>
    <n v="190801"/>
    <n v="190801"/>
    <m/>
    <n v="25"/>
    <n v="190801"/>
    <n v="825000"/>
  </r>
  <r>
    <x v="34"/>
    <x v="3"/>
    <m/>
    <x v="0"/>
    <x v="2"/>
    <x v="15"/>
    <n v="190801"/>
    <n v="190801"/>
    <m/>
    <n v="24"/>
    <n v="190801"/>
    <n v="480000"/>
  </r>
  <r>
    <x v="34"/>
    <x v="3"/>
    <m/>
    <x v="0"/>
    <x v="2"/>
    <x v="16"/>
    <n v="190801"/>
    <n v="190801"/>
    <m/>
    <n v="28"/>
    <n v="190801"/>
    <n v="980000"/>
  </r>
  <r>
    <x v="34"/>
    <x v="3"/>
    <m/>
    <x v="0"/>
    <x v="3"/>
    <x v="15"/>
    <n v="190801"/>
    <n v="190801"/>
    <m/>
    <n v="6"/>
    <n v="190801"/>
    <n v="0"/>
  </r>
  <r>
    <x v="35"/>
    <x v="4"/>
    <m/>
    <x v="0"/>
    <x v="1"/>
    <x v="15"/>
    <n v="190801"/>
    <n v="190801"/>
    <m/>
    <n v="1"/>
    <n v="190801"/>
    <n v="20000"/>
  </r>
  <r>
    <x v="35"/>
    <x v="4"/>
    <m/>
    <x v="0"/>
    <x v="1"/>
    <x v="16"/>
    <n v="190801"/>
    <n v="190801"/>
    <m/>
    <n v="2"/>
    <n v="190801"/>
    <n v="70000"/>
  </r>
  <r>
    <x v="35"/>
    <x v="4"/>
    <m/>
    <x v="0"/>
    <x v="2"/>
    <x v="17"/>
    <n v="190801"/>
    <n v="190801"/>
    <m/>
    <n v="23"/>
    <n v="190801"/>
    <n v="759000"/>
  </r>
  <r>
    <x v="35"/>
    <x v="4"/>
    <m/>
    <x v="0"/>
    <x v="2"/>
    <x v="15"/>
    <n v="190801"/>
    <n v="190801"/>
    <m/>
    <n v="40"/>
    <n v="190801"/>
    <n v="800000"/>
  </r>
  <r>
    <x v="35"/>
    <x v="4"/>
    <m/>
    <x v="0"/>
    <x v="2"/>
    <x v="16"/>
    <n v="190801"/>
    <n v="190801"/>
    <m/>
    <n v="17"/>
    <n v="190801"/>
    <n v="595000"/>
  </r>
  <r>
    <x v="36"/>
    <x v="1"/>
    <m/>
    <x v="0"/>
    <x v="1"/>
    <x v="15"/>
    <n v="190801"/>
    <n v="190801"/>
    <m/>
    <n v="1"/>
    <n v="190801"/>
    <n v="20000"/>
  </r>
  <r>
    <x v="36"/>
    <x v="1"/>
    <m/>
    <x v="0"/>
    <x v="1"/>
    <x v="16"/>
    <n v="190801"/>
    <n v="190801"/>
    <m/>
    <n v="5"/>
    <n v="190801"/>
    <n v="175000"/>
  </r>
  <r>
    <x v="36"/>
    <x v="1"/>
    <m/>
    <x v="0"/>
    <x v="2"/>
    <x v="17"/>
    <n v="190801"/>
    <n v="190801"/>
    <m/>
    <n v="21"/>
    <n v="190801"/>
    <n v="693000"/>
  </r>
  <r>
    <x v="36"/>
    <x v="1"/>
    <m/>
    <x v="0"/>
    <x v="2"/>
    <x v="15"/>
    <n v="190801"/>
    <n v="190801"/>
    <m/>
    <n v="32"/>
    <n v="190801"/>
    <n v="640000"/>
  </r>
  <r>
    <x v="36"/>
    <x v="1"/>
    <m/>
    <x v="0"/>
    <x v="2"/>
    <x v="16"/>
    <n v="190801"/>
    <n v="190801"/>
    <m/>
    <n v="22"/>
    <n v="190801"/>
    <n v="770000"/>
  </r>
  <r>
    <x v="37"/>
    <x v="0"/>
    <m/>
    <x v="0"/>
    <x v="1"/>
    <x v="15"/>
    <n v="190801"/>
    <n v="190801"/>
    <m/>
    <n v="2"/>
    <n v="190801"/>
    <n v="40000"/>
  </r>
  <r>
    <x v="37"/>
    <x v="0"/>
    <m/>
    <x v="0"/>
    <x v="1"/>
    <x v="16"/>
    <n v="190801"/>
    <n v="190801"/>
    <m/>
    <n v="3"/>
    <n v="190801"/>
    <n v="105000"/>
  </r>
  <r>
    <x v="37"/>
    <x v="0"/>
    <m/>
    <x v="0"/>
    <x v="2"/>
    <x v="17"/>
    <n v="190801"/>
    <n v="190801"/>
    <m/>
    <n v="18"/>
    <n v="190801"/>
    <n v="594000"/>
  </r>
  <r>
    <x v="37"/>
    <x v="0"/>
    <m/>
    <x v="0"/>
    <x v="2"/>
    <x v="15"/>
    <n v="190801"/>
    <n v="190801"/>
    <m/>
    <n v="34"/>
    <n v="190801"/>
    <n v="680000"/>
  </r>
  <r>
    <x v="37"/>
    <x v="0"/>
    <m/>
    <x v="0"/>
    <x v="2"/>
    <x v="16"/>
    <n v="190801"/>
    <n v="190801"/>
    <m/>
    <n v="24"/>
    <n v="190801"/>
    <n v="840000"/>
  </r>
  <r>
    <x v="37"/>
    <x v="0"/>
    <m/>
    <x v="0"/>
    <x v="3"/>
    <x v="15"/>
    <n v="190801"/>
    <n v="190801"/>
    <m/>
    <n v="1"/>
    <n v="190801"/>
    <n v="0"/>
  </r>
  <r>
    <x v="38"/>
    <x v="2"/>
    <m/>
    <x v="0"/>
    <x v="1"/>
    <x v="16"/>
    <n v="190801"/>
    <n v="190801"/>
    <m/>
    <n v="5"/>
    <n v="190801"/>
    <n v="175000"/>
  </r>
  <r>
    <x v="38"/>
    <x v="2"/>
    <m/>
    <x v="0"/>
    <x v="2"/>
    <x v="17"/>
    <n v="190801"/>
    <n v="190801"/>
    <m/>
    <n v="8"/>
    <n v="190801"/>
    <n v="264000"/>
  </r>
  <r>
    <x v="38"/>
    <x v="2"/>
    <m/>
    <x v="0"/>
    <x v="2"/>
    <x v="15"/>
    <n v="190801"/>
    <n v="190801"/>
    <m/>
    <n v="27"/>
    <n v="190801"/>
    <n v="540000"/>
  </r>
  <r>
    <x v="38"/>
    <x v="2"/>
    <m/>
    <x v="0"/>
    <x v="2"/>
    <x v="16"/>
    <n v="190801"/>
    <n v="190801"/>
    <m/>
    <n v="12"/>
    <n v="190801"/>
    <n v="420000"/>
  </r>
  <r>
    <x v="38"/>
    <x v="2"/>
    <m/>
    <x v="0"/>
    <x v="3"/>
    <x v="15"/>
    <n v="190801"/>
    <n v="190801"/>
    <m/>
    <n v="20"/>
    <n v="190801"/>
    <n v="0"/>
  </r>
  <r>
    <x v="39"/>
    <x v="5"/>
    <m/>
    <x v="0"/>
    <x v="1"/>
    <x v="16"/>
    <n v="190801"/>
    <n v="190801"/>
    <m/>
    <n v="3"/>
    <n v="190801"/>
    <n v="105000"/>
  </r>
  <r>
    <x v="39"/>
    <x v="5"/>
    <m/>
    <x v="0"/>
    <x v="2"/>
    <x v="17"/>
    <n v="190801"/>
    <n v="190801"/>
    <m/>
    <n v="13"/>
    <n v="190801"/>
    <n v="429000"/>
  </r>
  <r>
    <x v="39"/>
    <x v="5"/>
    <m/>
    <x v="0"/>
    <x v="2"/>
    <x v="15"/>
    <n v="190801"/>
    <n v="190801"/>
    <m/>
    <n v="27"/>
    <n v="190801"/>
    <n v="540000"/>
  </r>
  <r>
    <x v="39"/>
    <x v="5"/>
    <m/>
    <x v="0"/>
    <x v="2"/>
    <x v="16"/>
    <n v="190801"/>
    <n v="190801"/>
    <m/>
    <n v="19"/>
    <n v="190801"/>
    <n v="665000"/>
  </r>
  <r>
    <x v="40"/>
    <x v="6"/>
    <m/>
    <x v="0"/>
    <x v="1"/>
    <x v="15"/>
    <n v="190801"/>
    <n v="190801"/>
    <m/>
    <n v="1"/>
    <n v="190801"/>
    <n v="20000"/>
  </r>
  <r>
    <x v="40"/>
    <x v="6"/>
    <m/>
    <x v="0"/>
    <x v="1"/>
    <x v="16"/>
    <n v="190801"/>
    <n v="190801"/>
    <m/>
    <n v="4"/>
    <n v="190801"/>
    <n v="140000"/>
  </r>
  <r>
    <x v="40"/>
    <x v="6"/>
    <m/>
    <x v="0"/>
    <x v="2"/>
    <x v="17"/>
    <n v="190801"/>
    <n v="190801"/>
    <m/>
    <n v="20"/>
    <n v="190801"/>
    <n v="660000"/>
  </r>
  <r>
    <x v="40"/>
    <x v="6"/>
    <m/>
    <x v="0"/>
    <x v="2"/>
    <x v="15"/>
    <n v="190801"/>
    <n v="190801"/>
    <m/>
    <n v="33"/>
    <n v="190801"/>
    <n v="660000"/>
  </r>
  <r>
    <x v="40"/>
    <x v="6"/>
    <m/>
    <x v="0"/>
    <x v="2"/>
    <x v="16"/>
    <n v="190801"/>
    <n v="190801"/>
    <m/>
    <n v="25"/>
    <n v="190801"/>
    <n v="875000"/>
  </r>
  <r>
    <x v="41"/>
    <x v="3"/>
    <m/>
    <x v="0"/>
    <x v="1"/>
    <x v="15"/>
    <n v="190801"/>
    <n v="190801"/>
    <m/>
    <n v="1"/>
    <n v="190801"/>
    <n v="20000"/>
  </r>
  <r>
    <x v="41"/>
    <x v="3"/>
    <m/>
    <x v="0"/>
    <x v="1"/>
    <x v="16"/>
    <n v="190801"/>
    <n v="190801"/>
    <m/>
    <n v="6"/>
    <n v="190801"/>
    <n v="210000"/>
  </r>
  <r>
    <x v="41"/>
    <x v="3"/>
    <m/>
    <x v="0"/>
    <x v="2"/>
    <x v="17"/>
    <n v="190801"/>
    <n v="190801"/>
    <m/>
    <n v="28"/>
    <n v="190801"/>
    <n v="924000"/>
  </r>
  <r>
    <x v="41"/>
    <x v="3"/>
    <m/>
    <x v="0"/>
    <x v="2"/>
    <x v="15"/>
    <n v="190801"/>
    <n v="190801"/>
    <m/>
    <n v="36"/>
    <n v="190801"/>
    <n v="720000"/>
  </r>
  <r>
    <x v="41"/>
    <x v="3"/>
    <m/>
    <x v="0"/>
    <x v="2"/>
    <x v="16"/>
    <n v="190801"/>
    <n v="190801"/>
    <m/>
    <n v="16"/>
    <n v="190801"/>
    <n v="560000"/>
  </r>
  <r>
    <x v="42"/>
    <x v="4"/>
    <m/>
    <x v="0"/>
    <x v="1"/>
    <x v="15"/>
    <n v="190801"/>
    <n v="190801"/>
    <m/>
    <n v="2"/>
    <n v="190801"/>
    <n v="40000"/>
  </r>
  <r>
    <x v="42"/>
    <x v="4"/>
    <m/>
    <x v="0"/>
    <x v="1"/>
    <x v="16"/>
    <n v="190801"/>
    <n v="190801"/>
    <m/>
    <n v="7"/>
    <n v="190801"/>
    <n v="245000"/>
  </r>
  <r>
    <x v="42"/>
    <x v="4"/>
    <m/>
    <x v="0"/>
    <x v="2"/>
    <x v="17"/>
    <n v="190801"/>
    <n v="190801"/>
    <m/>
    <n v="29"/>
    <n v="190801"/>
    <n v="957000"/>
  </r>
  <r>
    <x v="42"/>
    <x v="4"/>
    <m/>
    <x v="0"/>
    <x v="2"/>
    <x v="15"/>
    <n v="190801"/>
    <n v="190801"/>
    <m/>
    <n v="41"/>
    <n v="190801"/>
    <n v="820000"/>
  </r>
  <r>
    <x v="42"/>
    <x v="4"/>
    <m/>
    <x v="0"/>
    <x v="2"/>
    <x v="16"/>
    <n v="190801"/>
    <n v="190801"/>
    <m/>
    <n v="26"/>
    <n v="190801"/>
    <n v="910000"/>
  </r>
  <r>
    <x v="42"/>
    <x v="4"/>
    <m/>
    <x v="0"/>
    <x v="3"/>
    <x v="15"/>
    <n v="190801"/>
    <n v="190801"/>
    <m/>
    <n v="4"/>
    <n v="190801"/>
    <n v="0"/>
  </r>
  <r>
    <x v="43"/>
    <x v="1"/>
    <m/>
    <x v="0"/>
    <x v="1"/>
    <x v="16"/>
    <n v="190801"/>
    <n v="190801"/>
    <m/>
    <n v="1"/>
    <n v="190801"/>
    <n v="35000"/>
  </r>
  <r>
    <x v="43"/>
    <x v="1"/>
    <m/>
    <x v="0"/>
    <x v="2"/>
    <x v="17"/>
    <n v="190801"/>
    <n v="190801"/>
    <m/>
    <n v="31"/>
    <n v="190801"/>
    <n v="1023000"/>
  </r>
  <r>
    <x v="43"/>
    <x v="1"/>
    <m/>
    <x v="0"/>
    <x v="2"/>
    <x v="15"/>
    <n v="190801"/>
    <n v="190801"/>
    <m/>
    <n v="36"/>
    <n v="190801"/>
    <n v="720000"/>
  </r>
  <r>
    <x v="43"/>
    <x v="1"/>
    <m/>
    <x v="0"/>
    <x v="2"/>
    <x v="16"/>
    <n v="190801"/>
    <n v="190801"/>
    <m/>
    <n v="25"/>
    <n v="190801"/>
    <n v="875000"/>
  </r>
  <r>
    <x v="44"/>
    <x v="0"/>
    <m/>
    <x v="0"/>
    <x v="1"/>
    <x v="15"/>
    <n v="190801"/>
    <n v="190801"/>
    <m/>
    <n v="2"/>
    <n v="190801"/>
    <n v="40000"/>
  </r>
  <r>
    <x v="44"/>
    <x v="0"/>
    <m/>
    <x v="0"/>
    <x v="1"/>
    <x v="16"/>
    <n v="190801"/>
    <n v="190801"/>
    <m/>
    <n v="5"/>
    <n v="190801"/>
    <n v="175000"/>
  </r>
  <r>
    <x v="44"/>
    <x v="0"/>
    <m/>
    <x v="0"/>
    <x v="2"/>
    <x v="17"/>
    <n v="190801"/>
    <n v="190801"/>
    <m/>
    <n v="21"/>
    <n v="190801"/>
    <n v="693000"/>
  </r>
  <r>
    <x v="44"/>
    <x v="0"/>
    <m/>
    <x v="0"/>
    <x v="2"/>
    <x v="15"/>
    <n v="190801"/>
    <n v="190801"/>
    <m/>
    <n v="23"/>
    <n v="190801"/>
    <n v="460000"/>
  </r>
  <r>
    <x v="44"/>
    <x v="0"/>
    <m/>
    <x v="0"/>
    <x v="2"/>
    <x v="16"/>
    <n v="190801"/>
    <n v="190801"/>
    <m/>
    <n v="17"/>
    <n v="190801"/>
    <n v="595000"/>
  </r>
  <r>
    <x v="45"/>
    <x v="2"/>
    <m/>
    <x v="0"/>
    <x v="1"/>
    <x v="15"/>
    <n v="190801"/>
    <n v="190801"/>
    <m/>
    <n v="1"/>
    <n v="190801"/>
    <n v="20000"/>
  </r>
  <r>
    <x v="45"/>
    <x v="2"/>
    <m/>
    <x v="0"/>
    <x v="1"/>
    <x v="16"/>
    <n v="190801"/>
    <n v="190801"/>
    <m/>
    <n v="1"/>
    <n v="190801"/>
    <n v="35000"/>
  </r>
  <r>
    <x v="45"/>
    <x v="2"/>
    <m/>
    <x v="0"/>
    <x v="2"/>
    <x v="17"/>
    <n v="190801"/>
    <n v="190801"/>
    <m/>
    <n v="12"/>
    <n v="190801"/>
    <n v="396000"/>
  </r>
  <r>
    <x v="45"/>
    <x v="2"/>
    <m/>
    <x v="0"/>
    <x v="2"/>
    <x v="15"/>
    <n v="190801"/>
    <n v="190801"/>
    <m/>
    <n v="21"/>
    <n v="190801"/>
    <n v="420000"/>
  </r>
  <r>
    <x v="45"/>
    <x v="2"/>
    <m/>
    <x v="0"/>
    <x v="2"/>
    <x v="16"/>
    <n v="190801"/>
    <n v="190801"/>
    <m/>
    <n v="27"/>
    <n v="190801"/>
    <n v="945000"/>
  </r>
  <r>
    <x v="46"/>
    <x v="5"/>
    <m/>
    <x v="0"/>
    <x v="1"/>
    <x v="15"/>
    <n v="190801"/>
    <n v="190801"/>
    <m/>
    <n v="1"/>
    <n v="190801"/>
    <n v="20000"/>
  </r>
  <r>
    <x v="46"/>
    <x v="5"/>
    <m/>
    <x v="0"/>
    <x v="1"/>
    <x v="16"/>
    <n v="190801"/>
    <n v="190801"/>
    <m/>
    <n v="1"/>
    <n v="190801"/>
    <n v="35000"/>
  </r>
  <r>
    <x v="46"/>
    <x v="5"/>
    <m/>
    <x v="0"/>
    <x v="2"/>
    <x v="17"/>
    <n v="190801"/>
    <n v="190801"/>
    <m/>
    <n v="13"/>
    <n v="190801"/>
    <n v="429000"/>
  </r>
  <r>
    <x v="46"/>
    <x v="5"/>
    <m/>
    <x v="0"/>
    <x v="2"/>
    <x v="15"/>
    <n v="190801"/>
    <n v="190801"/>
    <m/>
    <n v="24"/>
    <n v="190801"/>
    <n v="480000"/>
  </r>
  <r>
    <x v="46"/>
    <x v="5"/>
    <m/>
    <x v="0"/>
    <x v="2"/>
    <x v="16"/>
    <n v="190801"/>
    <n v="190801"/>
    <m/>
    <n v="13"/>
    <n v="190801"/>
    <n v="455000"/>
  </r>
  <r>
    <x v="47"/>
    <x v="6"/>
    <m/>
    <x v="0"/>
    <x v="1"/>
    <x v="16"/>
    <n v="190801"/>
    <n v="190801"/>
    <m/>
    <n v="5"/>
    <n v="190801"/>
    <n v="175000"/>
  </r>
  <r>
    <x v="47"/>
    <x v="6"/>
    <m/>
    <x v="0"/>
    <x v="2"/>
    <x v="17"/>
    <n v="190801"/>
    <n v="190801"/>
    <m/>
    <n v="30"/>
    <n v="190801"/>
    <n v="990000"/>
  </r>
  <r>
    <x v="47"/>
    <x v="6"/>
    <m/>
    <x v="0"/>
    <x v="2"/>
    <x v="15"/>
    <n v="190801"/>
    <n v="190801"/>
    <m/>
    <n v="29"/>
    <n v="190801"/>
    <n v="580000"/>
  </r>
  <r>
    <x v="47"/>
    <x v="6"/>
    <m/>
    <x v="0"/>
    <x v="2"/>
    <x v="16"/>
    <n v="190801"/>
    <n v="190801"/>
    <m/>
    <n v="21"/>
    <n v="190801"/>
    <n v="735000"/>
  </r>
  <r>
    <x v="48"/>
    <x v="3"/>
    <m/>
    <x v="0"/>
    <x v="1"/>
    <x v="16"/>
    <n v="190801"/>
    <n v="190801"/>
    <m/>
    <n v="3"/>
    <n v="190801"/>
    <n v="105000"/>
  </r>
  <r>
    <x v="48"/>
    <x v="3"/>
    <m/>
    <x v="0"/>
    <x v="2"/>
    <x v="17"/>
    <n v="190801"/>
    <n v="190801"/>
    <m/>
    <n v="25"/>
    <n v="190801"/>
    <n v="825000"/>
  </r>
  <r>
    <x v="48"/>
    <x v="3"/>
    <m/>
    <x v="0"/>
    <x v="2"/>
    <x v="15"/>
    <n v="190801"/>
    <n v="190801"/>
    <m/>
    <n v="32"/>
    <n v="190801"/>
    <n v="640000"/>
  </r>
  <r>
    <x v="48"/>
    <x v="3"/>
    <m/>
    <x v="0"/>
    <x v="2"/>
    <x v="16"/>
    <n v="190801"/>
    <n v="190801"/>
    <m/>
    <n v="12"/>
    <n v="190801"/>
    <n v="420000"/>
  </r>
  <r>
    <x v="49"/>
    <x v="4"/>
    <m/>
    <x v="0"/>
    <x v="1"/>
    <x v="16"/>
    <n v="190801"/>
    <n v="190801"/>
    <m/>
    <n v="5"/>
    <n v="190801"/>
    <n v="175000"/>
  </r>
  <r>
    <x v="49"/>
    <x v="4"/>
    <m/>
    <x v="0"/>
    <x v="2"/>
    <x v="17"/>
    <n v="190801"/>
    <n v="190801"/>
    <m/>
    <n v="20"/>
    <n v="190801"/>
    <n v="660000"/>
  </r>
  <r>
    <x v="49"/>
    <x v="4"/>
    <m/>
    <x v="0"/>
    <x v="2"/>
    <x v="15"/>
    <n v="190801"/>
    <n v="190801"/>
    <m/>
    <n v="11"/>
    <n v="190801"/>
    <n v="220000"/>
  </r>
  <r>
    <x v="49"/>
    <x v="4"/>
    <m/>
    <x v="0"/>
    <x v="2"/>
    <x v="16"/>
    <n v="190801"/>
    <n v="190801"/>
    <m/>
    <n v="19"/>
    <n v="190801"/>
    <n v="665000"/>
  </r>
  <r>
    <x v="50"/>
    <x v="1"/>
    <m/>
    <x v="0"/>
    <x v="1"/>
    <x v="15"/>
    <n v="190801"/>
    <n v="190801"/>
    <m/>
    <n v="2"/>
    <n v="190801"/>
    <n v="40000"/>
  </r>
  <r>
    <x v="50"/>
    <x v="1"/>
    <m/>
    <x v="0"/>
    <x v="1"/>
    <x v="16"/>
    <n v="190801"/>
    <n v="190801"/>
    <m/>
    <n v="2"/>
    <n v="190801"/>
    <n v="70000"/>
  </r>
  <r>
    <x v="50"/>
    <x v="1"/>
    <m/>
    <x v="0"/>
    <x v="2"/>
    <x v="17"/>
    <n v="190801"/>
    <n v="190801"/>
    <m/>
    <n v="16"/>
    <n v="190801"/>
    <n v="528000"/>
  </r>
  <r>
    <x v="50"/>
    <x v="1"/>
    <m/>
    <x v="0"/>
    <x v="2"/>
    <x v="15"/>
    <n v="190801"/>
    <n v="190801"/>
    <m/>
    <n v="30"/>
    <n v="190801"/>
    <n v="600000"/>
  </r>
  <r>
    <x v="50"/>
    <x v="1"/>
    <m/>
    <x v="0"/>
    <x v="2"/>
    <x v="16"/>
    <n v="190801"/>
    <n v="190801"/>
    <m/>
    <n v="12"/>
    <n v="190801"/>
    <n v="420000"/>
  </r>
  <r>
    <x v="51"/>
    <x v="0"/>
    <m/>
    <x v="0"/>
    <x v="2"/>
    <x v="17"/>
    <n v="190801"/>
    <n v="190801"/>
    <m/>
    <n v="24"/>
    <n v="190801"/>
    <n v="792000"/>
  </r>
  <r>
    <x v="51"/>
    <x v="0"/>
    <m/>
    <x v="0"/>
    <x v="2"/>
    <x v="15"/>
    <n v="190801"/>
    <n v="190801"/>
    <m/>
    <n v="21"/>
    <n v="190801"/>
    <n v="420000"/>
  </r>
  <r>
    <x v="51"/>
    <x v="0"/>
    <m/>
    <x v="0"/>
    <x v="2"/>
    <x v="16"/>
    <n v="190801"/>
    <n v="190801"/>
    <m/>
    <n v="17"/>
    <n v="190801"/>
    <n v="595000"/>
  </r>
  <r>
    <x v="52"/>
    <x v="2"/>
    <m/>
    <x v="0"/>
    <x v="1"/>
    <x v="16"/>
    <n v="190801"/>
    <n v="190801"/>
    <m/>
    <n v="1"/>
    <n v="190801"/>
    <n v="35000"/>
  </r>
  <r>
    <x v="52"/>
    <x v="2"/>
    <m/>
    <x v="0"/>
    <x v="2"/>
    <x v="17"/>
    <n v="190801"/>
    <n v="190801"/>
    <m/>
    <n v="20"/>
    <n v="190801"/>
    <n v="660000"/>
  </r>
  <r>
    <x v="52"/>
    <x v="2"/>
    <m/>
    <x v="0"/>
    <x v="2"/>
    <x v="15"/>
    <n v="190801"/>
    <n v="190801"/>
    <m/>
    <n v="21"/>
    <n v="190801"/>
    <n v="420000"/>
  </r>
  <r>
    <x v="52"/>
    <x v="2"/>
    <m/>
    <x v="0"/>
    <x v="2"/>
    <x v="16"/>
    <n v="190801"/>
    <n v="190801"/>
    <m/>
    <n v="12"/>
    <n v="190801"/>
    <n v="420000"/>
  </r>
  <r>
    <x v="53"/>
    <x v="5"/>
    <m/>
    <x v="0"/>
    <x v="2"/>
    <x v="17"/>
    <n v="190801"/>
    <n v="190801"/>
    <m/>
    <n v="19"/>
    <n v="190801"/>
    <n v="627000"/>
  </r>
  <r>
    <x v="53"/>
    <x v="5"/>
    <m/>
    <x v="0"/>
    <x v="2"/>
    <x v="15"/>
    <n v="190801"/>
    <n v="190801"/>
    <m/>
    <n v="23"/>
    <n v="190801"/>
    <n v="460000"/>
  </r>
  <r>
    <x v="53"/>
    <x v="5"/>
    <m/>
    <x v="0"/>
    <x v="2"/>
    <x v="16"/>
    <n v="190801"/>
    <n v="190801"/>
    <m/>
    <n v="15"/>
    <n v="190801"/>
    <n v="525000"/>
  </r>
  <r>
    <x v="54"/>
    <x v="6"/>
    <m/>
    <x v="0"/>
    <x v="1"/>
    <x v="15"/>
    <n v="190801"/>
    <n v="190801"/>
    <m/>
    <n v="1"/>
    <n v="190801"/>
    <n v="20000"/>
  </r>
  <r>
    <x v="54"/>
    <x v="6"/>
    <m/>
    <x v="0"/>
    <x v="2"/>
    <x v="17"/>
    <n v="190801"/>
    <n v="190801"/>
    <m/>
    <n v="21"/>
    <n v="190801"/>
    <n v="693000"/>
  </r>
  <r>
    <x v="54"/>
    <x v="6"/>
    <m/>
    <x v="0"/>
    <x v="2"/>
    <x v="15"/>
    <n v="190801"/>
    <n v="190801"/>
    <m/>
    <n v="27"/>
    <n v="190801"/>
    <n v="540000"/>
  </r>
  <r>
    <x v="54"/>
    <x v="6"/>
    <m/>
    <x v="0"/>
    <x v="2"/>
    <x v="16"/>
    <n v="190801"/>
    <n v="190801"/>
    <m/>
    <n v="9"/>
    <n v="190801"/>
    <n v="315000"/>
  </r>
  <r>
    <x v="55"/>
    <x v="3"/>
    <m/>
    <x v="0"/>
    <x v="1"/>
    <x v="15"/>
    <n v="190801"/>
    <n v="190801"/>
    <m/>
    <n v="1"/>
    <n v="190801"/>
    <n v="20000"/>
  </r>
  <r>
    <x v="55"/>
    <x v="3"/>
    <m/>
    <x v="0"/>
    <x v="1"/>
    <x v="16"/>
    <n v="190801"/>
    <n v="190801"/>
    <m/>
    <n v="1"/>
    <n v="190801"/>
    <n v="35000"/>
  </r>
  <r>
    <x v="55"/>
    <x v="3"/>
    <m/>
    <x v="0"/>
    <x v="2"/>
    <x v="17"/>
    <n v="190801"/>
    <n v="190801"/>
    <m/>
    <n v="27"/>
    <n v="190801"/>
    <n v="891000"/>
  </r>
  <r>
    <x v="55"/>
    <x v="3"/>
    <m/>
    <x v="0"/>
    <x v="2"/>
    <x v="15"/>
    <n v="190801"/>
    <n v="190801"/>
    <m/>
    <n v="26"/>
    <n v="190801"/>
    <n v="520000"/>
  </r>
  <r>
    <x v="55"/>
    <x v="3"/>
    <m/>
    <x v="0"/>
    <x v="2"/>
    <x v="16"/>
    <n v="190801"/>
    <n v="190801"/>
    <m/>
    <n v="22"/>
    <n v="190801"/>
    <n v="770000"/>
  </r>
  <r>
    <x v="56"/>
    <x v="4"/>
    <m/>
    <x v="0"/>
    <x v="1"/>
    <x v="16"/>
    <n v="190801"/>
    <n v="190801"/>
    <m/>
    <n v="5"/>
    <n v="190801"/>
    <n v="175000"/>
  </r>
  <r>
    <x v="56"/>
    <x v="4"/>
    <m/>
    <x v="0"/>
    <x v="2"/>
    <x v="17"/>
    <n v="190801"/>
    <n v="190801"/>
    <m/>
    <n v="14"/>
    <n v="190801"/>
    <n v="462000"/>
  </r>
  <r>
    <x v="56"/>
    <x v="4"/>
    <m/>
    <x v="0"/>
    <x v="2"/>
    <x v="15"/>
    <n v="190801"/>
    <n v="190801"/>
    <m/>
    <n v="22"/>
    <n v="190801"/>
    <n v="440000"/>
  </r>
  <r>
    <x v="56"/>
    <x v="4"/>
    <m/>
    <x v="0"/>
    <x v="2"/>
    <x v="16"/>
    <n v="190801"/>
    <n v="190801"/>
    <m/>
    <n v="16"/>
    <n v="190801"/>
    <n v="560000"/>
  </r>
  <r>
    <x v="57"/>
    <x v="1"/>
    <m/>
    <x v="0"/>
    <x v="1"/>
    <x v="15"/>
    <n v="190801"/>
    <n v="190801"/>
    <m/>
    <n v="2"/>
    <n v="190801"/>
    <n v="40000"/>
  </r>
  <r>
    <x v="57"/>
    <x v="1"/>
    <m/>
    <x v="0"/>
    <x v="1"/>
    <x v="16"/>
    <n v="190801"/>
    <n v="190801"/>
    <m/>
    <n v="9"/>
    <n v="190801"/>
    <n v="315000"/>
  </r>
  <r>
    <x v="57"/>
    <x v="1"/>
    <m/>
    <x v="0"/>
    <x v="2"/>
    <x v="17"/>
    <n v="190801"/>
    <n v="190801"/>
    <m/>
    <n v="17"/>
    <n v="190801"/>
    <n v="561000"/>
  </r>
  <r>
    <x v="57"/>
    <x v="1"/>
    <m/>
    <x v="0"/>
    <x v="2"/>
    <x v="15"/>
    <n v="190801"/>
    <n v="190801"/>
    <m/>
    <n v="16"/>
    <n v="190801"/>
    <n v="320000"/>
  </r>
  <r>
    <x v="57"/>
    <x v="1"/>
    <m/>
    <x v="0"/>
    <x v="2"/>
    <x v="16"/>
    <n v="190801"/>
    <n v="190801"/>
    <m/>
    <n v="10"/>
    <n v="190801"/>
    <n v="350000"/>
  </r>
  <r>
    <x v="58"/>
    <x v="0"/>
    <m/>
    <x v="0"/>
    <x v="1"/>
    <x v="15"/>
    <n v="190801"/>
    <n v="190801"/>
    <m/>
    <n v="1"/>
    <n v="190801"/>
    <n v="20000"/>
  </r>
  <r>
    <x v="58"/>
    <x v="0"/>
    <m/>
    <x v="0"/>
    <x v="2"/>
    <x v="17"/>
    <n v="190801"/>
    <n v="190801"/>
    <m/>
    <n v="21"/>
    <n v="190801"/>
    <n v="693000"/>
  </r>
  <r>
    <x v="58"/>
    <x v="0"/>
    <m/>
    <x v="0"/>
    <x v="2"/>
    <x v="15"/>
    <n v="190801"/>
    <n v="190801"/>
    <m/>
    <n v="23"/>
    <n v="190801"/>
    <n v="460000"/>
  </r>
  <r>
    <x v="58"/>
    <x v="0"/>
    <m/>
    <x v="0"/>
    <x v="2"/>
    <x v="16"/>
    <n v="190801"/>
    <n v="190801"/>
    <m/>
    <n v="15"/>
    <n v="190801"/>
    <n v="525000"/>
  </r>
  <r>
    <x v="59"/>
    <x v="2"/>
    <m/>
    <x v="0"/>
    <x v="1"/>
    <x v="15"/>
    <n v="190801"/>
    <n v="190801"/>
    <m/>
    <n v="1"/>
    <n v="190801"/>
    <n v="20000"/>
  </r>
  <r>
    <x v="59"/>
    <x v="2"/>
    <m/>
    <x v="0"/>
    <x v="1"/>
    <x v="16"/>
    <n v="190801"/>
    <n v="190801"/>
    <m/>
    <n v="5"/>
    <n v="190801"/>
    <n v="175000"/>
  </r>
  <r>
    <x v="59"/>
    <x v="2"/>
    <m/>
    <x v="0"/>
    <x v="2"/>
    <x v="17"/>
    <n v="190801"/>
    <n v="190801"/>
    <m/>
    <n v="10"/>
    <n v="190801"/>
    <n v="330000"/>
  </r>
  <r>
    <x v="59"/>
    <x v="2"/>
    <m/>
    <x v="0"/>
    <x v="2"/>
    <x v="15"/>
    <n v="190801"/>
    <n v="190801"/>
    <m/>
    <n v="16"/>
    <n v="190801"/>
    <n v="320000"/>
  </r>
  <r>
    <x v="59"/>
    <x v="2"/>
    <m/>
    <x v="0"/>
    <x v="2"/>
    <x v="16"/>
    <n v="190801"/>
    <n v="190801"/>
    <m/>
    <n v="4"/>
    <n v="190801"/>
    <n v="140000"/>
  </r>
  <r>
    <x v="60"/>
    <x v="5"/>
    <m/>
    <x v="0"/>
    <x v="1"/>
    <x v="16"/>
    <n v="190801"/>
    <n v="190801"/>
    <m/>
    <n v="4"/>
    <n v="190801"/>
    <n v="140000"/>
  </r>
  <r>
    <x v="60"/>
    <x v="5"/>
    <m/>
    <x v="0"/>
    <x v="2"/>
    <x v="17"/>
    <n v="190801"/>
    <n v="190801"/>
    <m/>
    <n v="10"/>
    <n v="190801"/>
    <n v="330000"/>
  </r>
  <r>
    <x v="60"/>
    <x v="5"/>
    <m/>
    <x v="0"/>
    <x v="2"/>
    <x v="15"/>
    <n v="190801"/>
    <n v="190801"/>
    <m/>
    <n v="14"/>
    <n v="190801"/>
    <n v="280000"/>
  </r>
  <r>
    <x v="60"/>
    <x v="5"/>
    <m/>
    <x v="0"/>
    <x v="2"/>
    <x v="16"/>
    <n v="190801"/>
    <n v="190801"/>
    <m/>
    <n v="17"/>
    <n v="190801"/>
    <n v="595000"/>
  </r>
  <r>
    <x v="61"/>
    <x v="6"/>
    <m/>
    <x v="0"/>
    <x v="1"/>
    <x v="15"/>
    <n v="190801"/>
    <n v="190801"/>
    <m/>
    <n v="1"/>
    <n v="190801"/>
    <n v="20000"/>
  </r>
  <r>
    <x v="61"/>
    <x v="6"/>
    <m/>
    <x v="0"/>
    <x v="1"/>
    <x v="16"/>
    <n v="190801"/>
    <n v="190801"/>
    <m/>
    <n v="1"/>
    <n v="190801"/>
    <n v="35000"/>
  </r>
  <r>
    <x v="61"/>
    <x v="6"/>
    <m/>
    <x v="0"/>
    <x v="2"/>
    <x v="17"/>
    <n v="190801"/>
    <n v="190801"/>
    <m/>
    <n v="24"/>
    <n v="190801"/>
    <n v="792000"/>
  </r>
  <r>
    <x v="61"/>
    <x v="6"/>
    <m/>
    <x v="0"/>
    <x v="2"/>
    <x v="15"/>
    <n v="190801"/>
    <n v="190801"/>
    <m/>
    <n v="18"/>
    <n v="190801"/>
    <n v="360000"/>
  </r>
  <r>
    <x v="61"/>
    <x v="6"/>
    <m/>
    <x v="0"/>
    <x v="2"/>
    <x v="16"/>
    <n v="190801"/>
    <n v="190801"/>
    <m/>
    <n v="12"/>
    <n v="190801"/>
    <n v="420000"/>
  </r>
  <r>
    <x v="62"/>
    <x v="3"/>
    <m/>
    <x v="0"/>
    <x v="1"/>
    <x v="15"/>
    <n v="190801"/>
    <n v="190801"/>
    <m/>
    <n v="1"/>
    <n v="190801"/>
    <n v="20000"/>
  </r>
  <r>
    <x v="62"/>
    <x v="3"/>
    <m/>
    <x v="0"/>
    <x v="1"/>
    <x v="16"/>
    <n v="190801"/>
    <n v="190801"/>
    <m/>
    <n v="3"/>
    <n v="190801"/>
    <n v="105000"/>
  </r>
  <r>
    <x v="62"/>
    <x v="3"/>
    <m/>
    <x v="0"/>
    <x v="2"/>
    <x v="17"/>
    <n v="190801"/>
    <n v="190801"/>
    <m/>
    <n v="22"/>
    <n v="190801"/>
    <n v="726000"/>
  </r>
  <r>
    <x v="62"/>
    <x v="3"/>
    <m/>
    <x v="0"/>
    <x v="2"/>
    <x v="15"/>
    <n v="190801"/>
    <n v="190801"/>
    <m/>
    <n v="34"/>
    <n v="190801"/>
    <n v="680000"/>
  </r>
  <r>
    <x v="62"/>
    <x v="3"/>
    <m/>
    <x v="0"/>
    <x v="2"/>
    <x v="16"/>
    <n v="190801"/>
    <n v="190801"/>
    <m/>
    <n v="29"/>
    <n v="190801"/>
    <n v="1015000"/>
  </r>
  <r>
    <x v="63"/>
    <x v="4"/>
    <m/>
    <x v="0"/>
    <x v="1"/>
    <x v="15"/>
    <n v="190801"/>
    <n v="190801"/>
    <m/>
    <n v="2"/>
    <n v="190801"/>
    <n v="40000"/>
  </r>
  <r>
    <x v="63"/>
    <x v="4"/>
    <m/>
    <x v="0"/>
    <x v="1"/>
    <x v="16"/>
    <n v="190801"/>
    <n v="190801"/>
    <m/>
    <n v="1"/>
    <n v="190801"/>
    <n v="35000"/>
  </r>
  <r>
    <x v="63"/>
    <x v="4"/>
    <m/>
    <x v="0"/>
    <x v="2"/>
    <x v="17"/>
    <n v="190801"/>
    <n v="190801"/>
    <m/>
    <n v="32"/>
    <n v="190801"/>
    <n v="1056000"/>
  </r>
  <r>
    <x v="63"/>
    <x v="4"/>
    <m/>
    <x v="0"/>
    <x v="2"/>
    <x v="15"/>
    <n v="190801"/>
    <n v="190801"/>
    <m/>
    <n v="19"/>
    <n v="190801"/>
    <n v="380000"/>
  </r>
  <r>
    <x v="63"/>
    <x v="4"/>
    <m/>
    <x v="0"/>
    <x v="2"/>
    <x v="16"/>
    <n v="190801"/>
    <n v="190801"/>
    <m/>
    <n v="21"/>
    <n v="190801"/>
    <n v="735000"/>
  </r>
  <r>
    <x v="64"/>
    <x v="1"/>
    <m/>
    <x v="0"/>
    <x v="2"/>
    <x v="17"/>
    <n v="190801"/>
    <n v="190801"/>
    <m/>
    <n v="15"/>
    <n v="190801"/>
    <n v="495000"/>
  </r>
  <r>
    <x v="64"/>
    <x v="1"/>
    <m/>
    <x v="0"/>
    <x v="2"/>
    <x v="15"/>
    <n v="190801"/>
    <n v="190801"/>
    <m/>
    <n v="22"/>
    <n v="190801"/>
    <n v="440000"/>
  </r>
  <r>
    <x v="64"/>
    <x v="1"/>
    <m/>
    <x v="0"/>
    <x v="2"/>
    <x v="16"/>
    <n v="190801"/>
    <n v="190801"/>
    <m/>
    <n v="18"/>
    <n v="190801"/>
    <n v="630000"/>
  </r>
  <r>
    <x v="65"/>
    <x v="0"/>
    <m/>
    <x v="0"/>
    <x v="1"/>
    <x v="15"/>
    <n v="190801"/>
    <n v="190801"/>
    <m/>
    <n v="1"/>
    <n v="190801"/>
    <n v="20000"/>
  </r>
  <r>
    <x v="65"/>
    <x v="0"/>
    <m/>
    <x v="0"/>
    <x v="1"/>
    <x v="16"/>
    <n v="190801"/>
    <n v="190801"/>
    <m/>
    <n v="4"/>
    <n v="190801"/>
    <n v="140000"/>
  </r>
  <r>
    <x v="65"/>
    <x v="0"/>
    <m/>
    <x v="0"/>
    <x v="2"/>
    <x v="17"/>
    <n v="190801"/>
    <n v="190801"/>
    <m/>
    <n v="18"/>
    <n v="190801"/>
    <n v="594000"/>
  </r>
  <r>
    <x v="65"/>
    <x v="0"/>
    <m/>
    <x v="0"/>
    <x v="2"/>
    <x v="15"/>
    <n v="190801"/>
    <n v="190801"/>
    <m/>
    <n v="22"/>
    <n v="190801"/>
    <n v="440000"/>
  </r>
  <r>
    <x v="65"/>
    <x v="0"/>
    <m/>
    <x v="0"/>
    <x v="2"/>
    <x v="16"/>
    <n v="190801"/>
    <n v="190801"/>
    <m/>
    <n v="14"/>
    <n v="190801"/>
    <n v="490000"/>
  </r>
  <r>
    <x v="65"/>
    <x v="0"/>
    <m/>
    <x v="0"/>
    <x v="3"/>
    <x v="15"/>
    <n v="190801"/>
    <n v="190801"/>
    <m/>
    <n v="10"/>
    <n v="190801"/>
    <n v="0"/>
  </r>
  <r>
    <x v="66"/>
    <x v="2"/>
    <m/>
    <x v="0"/>
    <x v="2"/>
    <x v="17"/>
    <n v="190801"/>
    <n v="190801"/>
    <m/>
    <n v="10"/>
    <n v="190801"/>
    <n v="330000"/>
  </r>
  <r>
    <x v="66"/>
    <x v="2"/>
    <m/>
    <x v="0"/>
    <x v="2"/>
    <x v="15"/>
    <n v="190801"/>
    <n v="190801"/>
    <m/>
    <n v="20"/>
    <n v="190801"/>
    <n v="400000"/>
  </r>
  <r>
    <x v="66"/>
    <x v="2"/>
    <m/>
    <x v="0"/>
    <x v="2"/>
    <x v="16"/>
    <n v="190801"/>
    <n v="190801"/>
    <m/>
    <n v="13"/>
    <n v="190801"/>
    <n v="455000"/>
  </r>
  <r>
    <x v="67"/>
    <x v="5"/>
    <m/>
    <x v="0"/>
    <x v="2"/>
    <x v="17"/>
    <n v="190801"/>
    <n v="190801"/>
    <m/>
    <n v="11"/>
    <n v="190801"/>
    <n v="363000"/>
  </r>
  <r>
    <x v="67"/>
    <x v="5"/>
    <m/>
    <x v="0"/>
    <x v="2"/>
    <x v="15"/>
    <n v="190801"/>
    <n v="190801"/>
    <m/>
    <n v="15"/>
    <n v="190801"/>
    <n v="300000"/>
  </r>
  <r>
    <x v="67"/>
    <x v="5"/>
    <m/>
    <x v="0"/>
    <x v="2"/>
    <x v="16"/>
    <n v="190801"/>
    <n v="190801"/>
    <m/>
    <n v="9"/>
    <n v="190801"/>
    <n v="315000"/>
  </r>
  <r>
    <x v="68"/>
    <x v="6"/>
    <m/>
    <x v="0"/>
    <x v="1"/>
    <x v="16"/>
    <n v="190801"/>
    <n v="190801"/>
    <m/>
    <n v="2"/>
    <n v="190801"/>
    <n v="70000"/>
  </r>
  <r>
    <x v="68"/>
    <x v="6"/>
    <m/>
    <x v="0"/>
    <x v="2"/>
    <x v="17"/>
    <n v="190801"/>
    <n v="190801"/>
    <m/>
    <n v="17"/>
    <n v="190801"/>
    <n v="561000"/>
  </r>
  <r>
    <x v="68"/>
    <x v="6"/>
    <m/>
    <x v="0"/>
    <x v="2"/>
    <x v="15"/>
    <n v="190801"/>
    <n v="190801"/>
    <m/>
    <n v="17"/>
    <n v="190801"/>
    <n v="340000"/>
  </r>
  <r>
    <x v="68"/>
    <x v="6"/>
    <m/>
    <x v="0"/>
    <x v="2"/>
    <x v="16"/>
    <n v="190801"/>
    <n v="190801"/>
    <m/>
    <n v="15"/>
    <n v="190801"/>
    <n v="525000"/>
  </r>
  <r>
    <x v="69"/>
    <x v="3"/>
    <m/>
    <x v="0"/>
    <x v="1"/>
    <x v="15"/>
    <n v="190801"/>
    <n v="190801"/>
    <m/>
    <n v="2"/>
    <n v="190801"/>
    <n v="40000"/>
  </r>
  <r>
    <x v="69"/>
    <x v="3"/>
    <m/>
    <x v="0"/>
    <x v="1"/>
    <x v="16"/>
    <n v="190801"/>
    <n v="190801"/>
    <m/>
    <n v="5"/>
    <n v="190801"/>
    <n v="175000"/>
  </r>
  <r>
    <x v="69"/>
    <x v="3"/>
    <m/>
    <x v="0"/>
    <x v="2"/>
    <x v="17"/>
    <n v="190801"/>
    <n v="190801"/>
    <m/>
    <n v="23"/>
    <n v="190801"/>
    <n v="759000"/>
  </r>
  <r>
    <x v="69"/>
    <x v="3"/>
    <m/>
    <x v="0"/>
    <x v="2"/>
    <x v="15"/>
    <n v="190801"/>
    <n v="190801"/>
    <m/>
    <n v="24"/>
    <n v="190801"/>
    <n v="480000"/>
  </r>
  <r>
    <x v="69"/>
    <x v="3"/>
    <m/>
    <x v="0"/>
    <x v="2"/>
    <x v="16"/>
    <n v="190801"/>
    <n v="190801"/>
    <m/>
    <n v="20"/>
    <n v="190801"/>
    <n v="700000"/>
  </r>
  <r>
    <x v="69"/>
    <x v="3"/>
    <m/>
    <x v="0"/>
    <x v="3"/>
    <x v="15"/>
    <n v="190801"/>
    <n v="190801"/>
    <m/>
    <n v="4"/>
    <n v="190801"/>
    <n v="0"/>
  </r>
  <r>
    <x v="70"/>
    <x v="4"/>
    <m/>
    <x v="0"/>
    <x v="1"/>
    <x v="16"/>
    <n v="190801"/>
    <n v="190801"/>
    <m/>
    <n v="2"/>
    <n v="190801"/>
    <n v="70000"/>
  </r>
  <r>
    <x v="70"/>
    <x v="4"/>
    <m/>
    <x v="0"/>
    <x v="3"/>
    <x v="15"/>
    <n v="190801"/>
    <n v="190801"/>
    <m/>
    <n v="5"/>
    <n v="190801"/>
    <n v="0"/>
  </r>
  <r>
    <x v="70"/>
    <x v="4"/>
    <m/>
    <x v="0"/>
    <x v="2"/>
    <x v="17"/>
    <n v="190801"/>
    <n v="190801"/>
    <m/>
    <n v="30"/>
    <n v="190801"/>
    <n v="990000"/>
  </r>
  <r>
    <x v="70"/>
    <x v="4"/>
    <m/>
    <x v="0"/>
    <x v="2"/>
    <x v="15"/>
    <n v="190801"/>
    <n v="190801"/>
    <m/>
    <n v="23"/>
    <n v="190801"/>
    <n v="460000"/>
  </r>
  <r>
    <x v="70"/>
    <x v="4"/>
    <m/>
    <x v="0"/>
    <x v="2"/>
    <x v="16"/>
    <n v="190801"/>
    <n v="190801"/>
    <m/>
    <n v="19"/>
    <n v="190801"/>
    <n v="665000"/>
  </r>
  <r>
    <x v="70"/>
    <x v="4"/>
    <m/>
    <x v="0"/>
    <x v="4"/>
    <x v="16"/>
    <n v="190801"/>
    <n v="190801"/>
    <m/>
    <n v="2"/>
    <n v="190801"/>
    <n v="88000"/>
  </r>
  <r>
    <x v="71"/>
    <x v="1"/>
    <m/>
    <x v="0"/>
    <x v="1"/>
    <x v="16"/>
    <n v="190801"/>
    <n v="190801"/>
    <m/>
    <n v="4"/>
    <n v="190801"/>
    <n v="140000"/>
  </r>
  <r>
    <x v="71"/>
    <x v="1"/>
    <m/>
    <x v="0"/>
    <x v="2"/>
    <x v="17"/>
    <n v="190801"/>
    <n v="190801"/>
    <m/>
    <n v="23"/>
    <n v="190801"/>
    <n v="759000"/>
  </r>
  <r>
    <x v="71"/>
    <x v="1"/>
    <m/>
    <x v="0"/>
    <x v="2"/>
    <x v="15"/>
    <n v="190801"/>
    <n v="190801"/>
    <m/>
    <n v="21"/>
    <n v="190801"/>
    <n v="420000"/>
  </r>
  <r>
    <x v="71"/>
    <x v="1"/>
    <m/>
    <x v="0"/>
    <x v="2"/>
    <x v="16"/>
    <n v="190801"/>
    <n v="190801"/>
    <m/>
    <n v="20"/>
    <n v="190801"/>
    <n v="700000"/>
  </r>
  <r>
    <x v="71"/>
    <x v="1"/>
    <m/>
    <x v="0"/>
    <x v="4"/>
    <x v="15"/>
    <n v="190801"/>
    <n v="190801"/>
    <m/>
    <n v="1"/>
    <n v="190801"/>
    <n v="31500"/>
  </r>
  <r>
    <x v="71"/>
    <x v="1"/>
    <m/>
    <x v="0"/>
    <x v="4"/>
    <x v="16"/>
    <n v="190801"/>
    <n v="190801"/>
    <m/>
    <n v="1"/>
    <n v="190801"/>
    <n v="44000"/>
  </r>
  <r>
    <x v="72"/>
    <x v="0"/>
    <m/>
    <x v="0"/>
    <x v="1"/>
    <x v="16"/>
    <n v="190801"/>
    <n v="190801"/>
    <m/>
    <n v="2"/>
    <n v="190801"/>
    <n v="70000"/>
  </r>
  <r>
    <x v="72"/>
    <x v="0"/>
    <m/>
    <x v="0"/>
    <x v="3"/>
    <x v="15"/>
    <n v="190801"/>
    <n v="190801"/>
    <m/>
    <n v="5"/>
    <n v="190801"/>
    <n v="0"/>
  </r>
  <r>
    <x v="72"/>
    <x v="0"/>
    <m/>
    <x v="0"/>
    <x v="2"/>
    <x v="17"/>
    <n v="190801"/>
    <n v="190801"/>
    <m/>
    <n v="14"/>
    <n v="190801"/>
    <n v="462000"/>
  </r>
  <r>
    <x v="72"/>
    <x v="0"/>
    <m/>
    <x v="0"/>
    <x v="2"/>
    <x v="15"/>
    <n v="190801"/>
    <n v="190801"/>
    <m/>
    <n v="24"/>
    <n v="190801"/>
    <n v="480000"/>
  </r>
  <r>
    <x v="72"/>
    <x v="0"/>
    <m/>
    <x v="0"/>
    <x v="2"/>
    <x v="16"/>
    <n v="190801"/>
    <n v="190801"/>
    <m/>
    <n v="22"/>
    <n v="190801"/>
    <n v="770000"/>
  </r>
  <r>
    <x v="73"/>
    <x v="2"/>
    <m/>
    <x v="1"/>
    <x v="3"/>
    <x v="18"/>
    <n v="190801"/>
    <n v="190801"/>
    <m/>
    <n v="20"/>
    <n v="190801"/>
    <n v="0"/>
  </r>
  <r>
    <x v="73"/>
    <x v="2"/>
    <m/>
    <x v="0"/>
    <x v="1"/>
    <x v="16"/>
    <n v="190801"/>
    <n v="190801"/>
    <m/>
    <n v="1"/>
    <n v="190801"/>
    <n v="35000"/>
  </r>
  <r>
    <x v="73"/>
    <x v="2"/>
    <m/>
    <x v="0"/>
    <x v="2"/>
    <x v="17"/>
    <n v="190801"/>
    <n v="190801"/>
    <m/>
    <n v="29"/>
    <n v="190801"/>
    <n v="957000"/>
  </r>
  <r>
    <x v="73"/>
    <x v="2"/>
    <m/>
    <x v="0"/>
    <x v="2"/>
    <x v="15"/>
    <n v="190801"/>
    <n v="190801"/>
    <m/>
    <n v="26"/>
    <n v="190801"/>
    <n v="520000"/>
  </r>
  <r>
    <x v="73"/>
    <x v="2"/>
    <m/>
    <x v="0"/>
    <x v="2"/>
    <x v="16"/>
    <n v="190801"/>
    <n v="190801"/>
    <m/>
    <n v="15"/>
    <n v="190801"/>
    <n v="525000"/>
  </r>
  <r>
    <x v="74"/>
    <x v="5"/>
    <m/>
    <x v="0"/>
    <x v="1"/>
    <x v="16"/>
    <n v="190801"/>
    <n v="190801"/>
    <m/>
    <n v="4"/>
    <n v="190801"/>
    <n v="140000"/>
  </r>
  <r>
    <x v="74"/>
    <x v="5"/>
    <m/>
    <x v="0"/>
    <x v="2"/>
    <x v="17"/>
    <n v="190801"/>
    <n v="190801"/>
    <m/>
    <n v="75"/>
    <n v="190801"/>
    <n v="2475000"/>
  </r>
  <r>
    <x v="74"/>
    <x v="5"/>
    <m/>
    <x v="0"/>
    <x v="2"/>
    <x v="15"/>
    <n v="190801"/>
    <n v="190801"/>
    <m/>
    <n v="73"/>
    <n v="190801"/>
    <n v="1460000"/>
  </r>
  <r>
    <x v="74"/>
    <x v="5"/>
    <m/>
    <x v="0"/>
    <x v="2"/>
    <x v="16"/>
    <n v="190801"/>
    <n v="190801"/>
    <m/>
    <n v="36"/>
    <n v="190801"/>
    <n v="1260000"/>
  </r>
  <r>
    <x v="75"/>
    <x v="6"/>
    <m/>
    <x v="0"/>
    <x v="1"/>
    <x v="15"/>
    <n v="190801"/>
    <n v="190801"/>
    <m/>
    <n v="1"/>
    <n v="190801"/>
    <n v="20000"/>
  </r>
  <r>
    <x v="75"/>
    <x v="6"/>
    <m/>
    <x v="0"/>
    <x v="1"/>
    <x v="16"/>
    <n v="190801"/>
    <n v="190801"/>
    <m/>
    <n v="11"/>
    <n v="190801"/>
    <n v="385000"/>
  </r>
  <r>
    <x v="75"/>
    <x v="6"/>
    <m/>
    <x v="0"/>
    <x v="2"/>
    <x v="17"/>
    <n v="190801"/>
    <n v="190801"/>
    <m/>
    <n v="175"/>
    <n v="190801"/>
    <n v="5775000"/>
  </r>
  <r>
    <x v="75"/>
    <x v="6"/>
    <m/>
    <x v="0"/>
    <x v="2"/>
    <x v="15"/>
    <n v="190801"/>
    <n v="190801"/>
    <m/>
    <n v="144"/>
    <n v="190801"/>
    <n v="2880000"/>
  </r>
  <r>
    <x v="75"/>
    <x v="6"/>
    <m/>
    <x v="0"/>
    <x v="2"/>
    <x v="16"/>
    <n v="190801"/>
    <n v="190801"/>
    <m/>
    <n v="66"/>
    <n v="190801"/>
    <n v="2310000"/>
  </r>
  <r>
    <x v="76"/>
    <x v="3"/>
    <m/>
    <x v="0"/>
    <x v="1"/>
    <x v="15"/>
    <n v="190801"/>
    <n v="190801"/>
    <m/>
    <n v="1"/>
    <n v="190801"/>
    <n v="20000"/>
  </r>
  <r>
    <x v="76"/>
    <x v="3"/>
    <m/>
    <x v="0"/>
    <x v="1"/>
    <x v="16"/>
    <n v="190801"/>
    <n v="190801"/>
    <m/>
    <n v="8"/>
    <n v="190801"/>
    <n v="280000"/>
  </r>
  <r>
    <x v="76"/>
    <x v="3"/>
    <m/>
    <x v="0"/>
    <x v="2"/>
    <x v="17"/>
    <n v="190801"/>
    <n v="190801"/>
    <m/>
    <n v="36"/>
    <n v="190801"/>
    <n v="1188000"/>
  </r>
  <r>
    <x v="76"/>
    <x v="3"/>
    <m/>
    <x v="0"/>
    <x v="2"/>
    <x v="15"/>
    <n v="190801"/>
    <n v="190801"/>
    <m/>
    <n v="37"/>
    <n v="190801"/>
    <n v="740000"/>
  </r>
  <r>
    <x v="76"/>
    <x v="3"/>
    <m/>
    <x v="0"/>
    <x v="2"/>
    <x v="16"/>
    <n v="190801"/>
    <n v="190801"/>
    <m/>
    <n v="34"/>
    <n v="190801"/>
    <n v="1190000"/>
  </r>
  <r>
    <x v="77"/>
    <x v="4"/>
    <m/>
    <x v="0"/>
    <x v="1"/>
    <x v="16"/>
    <n v="190801"/>
    <n v="190801"/>
    <m/>
    <n v="11"/>
    <n v="190801"/>
    <n v="385000"/>
  </r>
  <r>
    <x v="77"/>
    <x v="4"/>
    <m/>
    <x v="0"/>
    <x v="2"/>
    <x v="17"/>
    <n v="190801"/>
    <n v="190801"/>
    <m/>
    <n v="29"/>
    <n v="190801"/>
    <n v="957000"/>
  </r>
  <r>
    <x v="77"/>
    <x v="4"/>
    <m/>
    <x v="0"/>
    <x v="2"/>
    <x v="15"/>
    <n v="190801"/>
    <n v="190801"/>
    <m/>
    <n v="45"/>
    <n v="190801"/>
    <n v="900000"/>
  </r>
  <r>
    <x v="77"/>
    <x v="4"/>
    <m/>
    <x v="0"/>
    <x v="2"/>
    <x v="16"/>
    <n v="190801"/>
    <n v="190801"/>
    <m/>
    <n v="31"/>
    <n v="190801"/>
    <n v="1085000"/>
  </r>
  <r>
    <x v="78"/>
    <x v="1"/>
    <m/>
    <x v="0"/>
    <x v="1"/>
    <x v="16"/>
    <n v="190801"/>
    <n v="190801"/>
    <m/>
    <n v="6"/>
    <n v="190801"/>
    <n v="210000"/>
  </r>
  <r>
    <x v="78"/>
    <x v="1"/>
    <m/>
    <x v="0"/>
    <x v="2"/>
    <x v="17"/>
    <n v="190801"/>
    <n v="190801"/>
    <m/>
    <n v="39"/>
    <n v="190801"/>
    <n v="1287000"/>
  </r>
  <r>
    <x v="78"/>
    <x v="1"/>
    <m/>
    <x v="0"/>
    <x v="2"/>
    <x v="15"/>
    <n v="190801"/>
    <n v="190801"/>
    <m/>
    <n v="28"/>
    <n v="190801"/>
    <n v="560000"/>
  </r>
  <r>
    <x v="78"/>
    <x v="1"/>
    <m/>
    <x v="0"/>
    <x v="2"/>
    <x v="16"/>
    <n v="190801"/>
    <n v="190801"/>
    <m/>
    <n v="23"/>
    <n v="190801"/>
    <n v="805000"/>
  </r>
  <r>
    <x v="78"/>
    <x v="1"/>
    <m/>
    <x v="0"/>
    <x v="3"/>
    <x v="15"/>
    <n v="190801"/>
    <n v="190801"/>
    <m/>
    <n v="11"/>
    <n v="190801"/>
    <n v="0"/>
  </r>
  <r>
    <x v="79"/>
    <x v="0"/>
    <m/>
    <x v="0"/>
    <x v="1"/>
    <x v="16"/>
    <n v="190801"/>
    <n v="190801"/>
    <m/>
    <n v="2"/>
    <n v="190801"/>
    <n v="70000"/>
  </r>
  <r>
    <x v="79"/>
    <x v="0"/>
    <m/>
    <x v="0"/>
    <x v="2"/>
    <x v="17"/>
    <n v="190801"/>
    <n v="190801"/>
    <m/>
    <n v="34"/>
    <n v="190801"/>
    <n v="1122000"/>
  </r>
  <r>
    <x v="79"/>
    <x v="0"/>
    <m/>
    <x v="0"/>
    <x v="2"/>
    <x v="15"/>
    <n v="190801"/>
    <n v="190801"/>
    <m/>
    <n v="36"/>
    <n v="190801"/>
    <n v="720000"/>
  </r>
  <r>
    <x v="79"/>
    <x v="0"/>
    <m/>
    <x v="0"/>
    <x v="2"/>
    <x v="16"/>
    <n v="190801"/>
    <n v="190801"/>
    <m/>
    <n v="26"/>
    <n v="190801"/>
    <n v="910000"/>
  </r>
  <r>
    <x v="80"/>
    <x v="2"/>
    <m/>
    <x v="0"/>
    <x v="1"/>
    <x v="15"/>
    <n v="190801"/>
    <n v="190801"/>
    <m/>
    <n v="1"/>
    <n v="190801"/>
    <n v="20000"/>
  </r>
  <r>
    <x v="80"/>
    <x v="2"/>
    <m/>
    <x v="0"/>
    <x v="1"/>
    <x v="16"/>
    <n v="190801"/>
    <n v="190801"/>
    <m/>
    <n v="7"/>
    <n v="190801"/>
    <n v="245000"/>
  </r>
  <r>
    <x v="80"/>
    <x v="2"/>
    <m/>
    <x v="0"/>
    <x v="2"/>
    <x v="17"/>
    <n v="190801"/>
    <n v="190801"/>
    <m/>
    <n v="35"/>
    <n v="190801"/>
    <n v="1155000"/>
  </r>
  <r>
    <x v="80"/>
    <x v="2"/>
    <m/>
    <x v="0"/>
    <x v="2"/>
    <x v="15"/>
    <n v="190801"/>
    <n v="190801"/>
    <m/>
    <n v="27"/>
    <n v="190801"/>
    <n v="540000"/>
  </r>
  <r>
    <x v="80"/>
    <x v="2"/>
    <m/>
    <x v="0"/>
    <x v="2"/>
    <x v="16"/>
    <n v="190801"/>
    <n v="190801"/>
    <m/>
    <n v="25"/>
    <n v="190801"/>
    <n v="875000"/>
  </r>
  <r>
    <x v="81"/>
    <x v="5"/>
    <m/>
    <x v="0"/>
    <x v="1"/>
    <x v="15"/>
    <n v="190801"/>
    <n v="190801"/>
    <m/>
    <n v="2"/>
    <n v="190801"/>
    <n v="40000"/>
  </r>
  <r>
    <x v="81"/>
    <x v="5"/>
    <m/>
    <x v="0"/>
    <x v="1"/>
    <x v="16"/>
    <n v="190801"/>
    <n v="190801"/>
    <m/>
    <n v="1"/>
    <n v="190801"/>
    <n v="35000"/>
  </r>
  <r>
    <x v="81"/>
    <x v="5"/>
    <m/>
    <x v="0"/>
    <x v="2"/>
    <x v="17"/>
    <n v="190801"/>
    <n v="190801"/>
    <m/>
    <n v="37"/>
    <n v="190801"/>
    <n v="1221000"/>
  </r>
  <r>
    <x v="81"/>
    <x v="5"/>
    <m/>
    <x v="0"/>
    <x v="2"/>
    <x v="15"/>
    <n v="190801"/>
    <n v="190801"/>
    <m/>
    <n v="17"/>
    <n v="190801"/>
    <n v="340000"/>
  </r>
  <r>
    <x v="81"/>
    <x v="5"/>
    <m/>
    <x v="0"/>
    <x v="2"/>
    <x v="16"/>
    <n v="190801"/>
    <n v="190801"/>
    <m/>
    <n v="15"/>
    <n v="190801"/>
    <n v="525000"/>
  </r>
  <r>
    <x v="82"/>
    <x v="6"/>
    <m/>
    <x v="0"/>
    <x v="1"/>
    <x v="16"/>
    <n v="190801"/>
    <n v="190801"/>
    <m/>
    <n v="3"/>
    <n v="190801"/>
    <n v="105000"/>
  </r>
  <r>
    <x v="82"/>
    <x v="6"/>
    <m/>
    <x v="0"/>
    <x v="2"/>
    <x v="17"/>
    <n v="190801"/>
    <n v="190801"/>
    <m/>
    <n v="24"/>
    <n v="190801"/>
    <n v="792000"/>
  </r>
  <r>
    <x v="82"/>
    <x v="6"/>
    <m/>
    <x v="0"/>
    <x v="2"/>
    <x v="15"/>
    <n v="190801"/>
    <n v="190801"/>
    <m/>
    <n v="27"/>
    <n v="190801"/>
    <n v="540000"/>
  </r>
  <r>
    <x v="82"/>
    <x v="6"/>
    <m/>
    <x v="0"/>
    <x v="2"/>
    <x v="16"/>
    <n v="190801"/>
    <n v="190801"/>
    <m/>
    <n v="8"/>
    <n v="190801"/>
    <n v="280000"/>
  </r>
  <r>
    <x v="83"/>
    <x v="3"/>
    <m/>
    <x v="0"/>
    <x v="1"/>
    <x v="16"/>
    <n v="190801"/>
    <n v="190801"/>
    <m/>
    <n v="2"/>
    <n v="190801"/>
    <n v="70000"/>
  </r>
  <r>
    <x v="83"/>
    <x v="3"/>
    <m/>
    <x v="0"/>
    <x v="2"/>
    <x v="17"/>
    <n v="190801"/>
    <n v="190801"/>
    <m/>
    <n v="17"/>
    <n v="190801"/>
    <n v="561000"/>
  </r>
  <r>
    <x v="83"/>
    <x v="3"/>
    <m/>
    <x v="0"/>
    <x v="2"/>
    <x v="15"/>
    <n v="190801"/>
    <n v="190801"/>
    <m/>
    <n v="18"/>
    <n v="190801"/>
    <n v="360000"/>
  </r>
  <r>
    <x v="83"/>
    <x v="3"/>
    <m/>
    <x v="0"/>
    <x v="2"/>
    <x v="16"/>
    <n v="190801"/>
    <n v="190801"/>
    <m/>
    <n v="22"/>
    <n v="190801"/>
    <n v="770000"/>
  </r>
  <r>
    <x v="83"/>
    <x v="3"/>
    <m/>
    <x v="0"/>
    <x v="4"/>
    <x v="15"/>
    <n v="190801"/>
    <n v="190801"/>
    <m/>
    <n v="3"/>
    <n v="190801"/>
    <n v="94500"/>
  </r>
  <r>
    <x v="83"/>
    <x v="3"/>
    <m/>
    <x v="0"/>
    <x v="4"/>
    <x v="16"/>
    <n v="190801"/>
    <n v="190801"/>
    <m/>
    <n v="4"/>
    <n v="190801"/>
    <n v="176000"/>
  </r>
  <r>
    <x v="72"/>
    <x v="0"/>
    <m/>
    <x v="0"/>
    <x v="4"/>
    <x v="15"/>
    <n v="190801"/>
    <n v="190801"/>
    <m/>
    <n v="1"/>
    <n v="190801"/>
    <n v="31500"/>
  </r>
  <r>
    <x v="72"/>
    <x v="0"/>
    <m/>
    <x v="0"/>
    <x v="4"/>
    <x v="16"/>
    <n v="190801"/>
    <n v="190801"/>
    <m/>
    <n v="1"/>
    <n v="190801"/>
    <n v="44000"/>
  </r>
  <r>
    <x v="73"/>
    <x v="2"/>
    <m/>
    <x v="0"/>
    <x v="4"/>
    <x v="15"/>
    <n v="190801"/>
    <n v="190801"/>
    <m/>
    <n v="2"/>
    <n v="190801"/>
    <n v="63000"/>
  </r>
  <r>
    <x v="77"/>
    <x v="4"/>
    <m/>
    <x v="0"/>
    <x v="4"/>
    <x v="15"/>
    <n v="190801"/>
    <n v="190801"/>
    <m/>
    <n v="7"/>
    <n v="190801"/>
    <n v="220500"/>
  </r>
  <r>
    <x v="77"/>
    <x v="4"/>
    <m/>
    <x v="0"/>
    <x v="4"/>
    <x v="16"/>
    <n v="190801"/>
    <n v="190801"/>
    <m/>
    <n v="18"/>
    <n v="190801"/>
    <n v="792000"/>
  </r>
  <r>
    <x v="78"/>
    <x v="1"/>
    <m/>
    <x v="0"/>
    <x v="4"/>
    <x v="16"/>
    <n v="190801"/>
    <n v="190801"/>
    <m/>
    <n v="2"/>
    <n v="190801"/>
    <n v="88000"/>
  </r>
  <r>
    <x v="80"/>
    <x v="2"/>
    <m/>
    <x v="0"/>
    <x v="4"/>
    <x v="15"/>
    <n v="190801"/>
    <n v="190801"/>
    <m/>
    <n v="2"/>
    <n v="190801"/>
    <n v="63000"/>
  </r>
  <r>
    <x v="80"/>
    <x v="2"/>
    <m/>
    <x v="0"/>
    <x v="4"/>
    <x v="16"/>
    <n v="190801"/>
    <n v="190801"/>
    <m/>
    <n v="2"/>
    <n v="190801"/>
    <n v="88000"/>
  </r>
  <r>
    <x v="84"/>
    <x v="4"/>
    <m/>
    <x v="0"/>
    <x v="1"/>
    <x v="15"/>
    <n v="190801"/>
    <n v="190801"/>
    <m/>
    <n v="1"/>
    <n v="190801"/>
    <n v="20000"/>
  </r>
  <r>
    <x v="84"/>
    <x v="4"/>
    <m/>
    <x v="0"/>
    <x v="1"/>
    <x v="16"/>
    <n v="190801"/>
    <n v="190801"/>
    <m/>
    <n v="2"/>
    <n v="190801"/>
    <n v="70000"/>
  </r>
  <r>
    <x v="84"/>
    <x v="4"/>
    <m/>
    <x v="0"/>
    <x v="2"/>
    <x v="17"/>
    <n v="190801"/>
    <n v="190801"/>
    <m/>
    <n v="22"/>
    <n v="190801"/>
    <n v="726000"/>
  </r>
  <r>
    <x v="84"/>
    <x v="4"/>
    <m/>
    <x v="0"/>
    <x v="2"/>
    <x v="15"/>
    <n v="190801"/>
    <n v="190801"/>
    <m/>
    <n v="18"/>
    <n v="190801"/>
    <n v="360000"/>
  </r>
  <r>
    <x v="84"/>
    <x v="4"/>
    <m/>
    <x v="0"/>
    <x v="2"/>
    <x v="16"/>
    <n v="190801"/>
    <n v="190801"/>
    <m/>
    <n v="18"/>
    <n v="190801"/>
    <n v="630000"/>
  </r>
  <r>
    <x v="84"/>
    <x v="4"/>
    <m/>
    <x v="0"/>
    <x v="4"/>
    <x v="15"/>
    <n v="190801"/>
    <n v="190801"/>
    <m/>
    <n v="2"/>
    <n v="190801"/>
    <n v="63000"/>
  </r>
  <r>
    <x v="84"/>
    <x v="4"/>
    <m/>
    <x v="0"/>
    <x v="3"/>
    <x v="15"/>
    <n v="190801"/>
    <n v="190801"/>
    <m/>
    <n v="25"/>
    <n v="190801"/>
    <n v="0"/>
  </r>
  <r>
    <x v="84"/>
    <x v="4"/>
    <m/>
    <x v="1"/>
    <x v="3"/>
    <x v="18"/>
    <n v="190801"/>
    <n v="190801"/>
    <m/>
    <n v="10"/>
    <n v="190801"/>
    <n v="0"/>
  </r>
  <r>
    <x v="84"/>
    <x v="4"/>
    <m/>
    <x v="18"/>
    <x v="3"/>
    <x v="19"/>
    <n v="190801"/>
    <n v="190801"/>
    <m/>
    <n v="20"/>
    <n v="190801"/>
    <n v="0"/>
  </r>
  <r>
    <x v="85"/>
    <x v="1"/>
    <m/>
    <x v="0"/>
    <x v="1"/>
    <x v="15"/>
    <n v="190801"/>
    <n v="190801"/>
    <m/>
    <n v="2"/>
    <n v="190801"/>
    <n v="40000"/>
  </r>
  <r>
    <x v="85"/>
    <x v="1"/>
    <m/>
    <x v="0"/>
    <x v="1"/>
    <x v="16"/>
    <n v="190801"/>
    <n v="190801"/>
    <m/>
    <n v="9"/>
    <n v="190801"/>
    <n v="315000"/>
  </r>
  <r>
    <x v="85"/>
    <x v="1"/>
    <m/>
    <x v="0"/>
    <x v="2"/>
    <x v="17"/>
    <n v="190801"/>
    <n v="190801"/>
    <m/>
    <n v="29"/>
    <n v="190801"/>
    <n v="957000"/>
  </r>
  <r>
    <x v="85"/>
    <x v="1"/>
    <m/>
    <x v="0"/>
    <x v="2"/>
    <x v="15"/>
    <n v="190801"/>
    <n v="190801"/>
    <m/>
    <n v="29"/>
    <n v="190801"/>
    <n v="580000"/>
  </r>
  <r>
    <x v="85"/>
    <x v="1"/>
    <m/>
    <x v="0"/>
    <x v="2"/>
    <x v="16"/>
    <n v="190801"/>
    <n v="190801"/>
    <m/>
    <n v="17"/>
    <n v="190801"/>
    <n v="595000"/>
  </r>
  <r>
    <x v="86"/>
    <x v="0"/>
    <m/>
    <x v="0"/>
    <x v="1"/>
    <x v="15"/>
    <n v="190801"/>
    <n v="190801"/>
    <m/>
    <n v="3"/>
    <n v="190801"/>
    <n v="60000"/>
  </r>
  <r>
    <x v="86"/>
    <x v="0"/>
    <m/>
    <x v="0"/>
    <x v="1"/>
    <x v="16"/>
    <n v="190801"/>
    <n v="190801"/>
    <m/>
    <n v="10"/>
    <n v="190801"/>
    <n v="350000"/>
  </r>
  <r>
    <x v="86"/>
    <x v="0"/>
    <m/>
    <x v="0"/>
    <x v="2"/>
    <x v="17"/>
    <n v="190801"/>
    <n v="190801"/>
    <m/>
    <n v="29"/>
    <n v="190801"/>
    <n v="957000"/>
  </r>
  <r>
    <x v="86"/>
    <x v="0"/>
    <m/>
    <x v="0"/>
    <x v="2"/>
    <x v="15"/>
    <n v="190801"/>
    <n v="190801"/>
    <m/>
    <n v="36"/>
    <n v="190801"/>
    <n v="720000"/>
  </r>
  <r>
    <x v="86"/>
    <x v="0"/>
    <m/>
    <x v="0"/>
    <x v="2"/>
    <x v="16"/>
    <n v="190801"/>
    <n v="190801"/>
    <m/>
    <n v="26"/>
    <n v="190801"/>
    <n v="910000"/>
  </r>
  <r>
    <x v="86"/>
    <x v="0"/>
    <m/>
    <x v="0"/>
    <x v="4"/>
    <x v="15"/>
    <n v="190801"/>
    <n v="190801"/>
    <m/>
    <n v="3"/>
    <n v="190801"/>
    <n v="94500"/>
  </r>
  <r>
    <x v="86"/>
    <x v="0"/>
    <m/>
    <x v="0"/>
    <x v="4"/>
    <x v="16"/>
    <n v="190801"/>
    <n v="190801"/>
    <m/>
    <n v="1"/>
    <n v="190801"/>
    <n v="44000"/>
  </r>
  <r>
    <x v="87"/>
    <x v="2"/>
    <m/>
    <x v="0"/>
    <x v="1"/>
    <x v="15"/>
    <n v="190801"/>
    <n v="190801"/>
    <m/>
    <n v="1"/>
    <n v="190801"/>
    <n v="20000"/>
  </r>
  <r>
    <x v="87"/>
    <x v="2"/>
    <m/>
    <x v="0"/>
    <x v="1"/>
    <x v="16"/>
    <n v="190801"/>
    <n v="190801"/>
    <m/>
    <n v="4"/>
    <n v="190801"/>
    <n v="140000"/>
  </r>
  <r>
    <x v="87"/>
    <x v="2"/>
    <m/>
    <x v="0"/>
    <x v="2"/>
    <x v="17"/>
    <n v="190801"/>
    <n v="190801"/>
    <m/>
    <n v="28"/>
    <n v="190801"/>
    <n v="924000"/>
  </r>
  <r>
    <x v="87"/>
    <x v="2"/>
    <m/>
    <x v="0"/>
    <x v="2"/>
    <x v="15"/>
    <n v="190801"/>
    <n v="190801"/>
    <m/>
    <n v="26"/>
    <n v="190801"/>
    <n v="520000"/>
  </r>
  <r>
    <x v="87"/>
    <x v="2"/>
    <m/>
    <x v="0"/>
    <x v="2"/>
    <x v="16"/>
    <n v="190801"/>
    <n v="190801"/>
    <m/>
    <n v="25"/>
    <n v="190801"/>
    <n v="875000"/>
  </r>
  <r>
    <x v="87"/>
    <x v="2"/>
    <m/>
    <x v="0"/>
    <x v="4"/>
    <x v="15"/>
    <n v="190801"/>
    <n v="190801"/>
    <m/>
    <n v="4"/>
    <n v="190801"/>
    <n v="126000"/>
  </r>
  <r>
    <x v="88"/>
    <x v="5"/>
    <m/>
    <x v="0"/>
    <x v="1"/>
    <x v="16"/>
    <n v="190801"/>
    <n v="190801"/>
    <m/>
    <n v="1"/>
    <n v="190801"/>
    <n v="35000"/>
  </r>
  <r>
    <x v="88"/>
    <x v="5"/>
    <m/>
    <x v="0"/>
    <x v="2"/>
    <x v="17"/>
    <n v="190801"/>
    <n v="190801"/>
    <m/>
    <n v="28"/>
    <n v="190801"/>
    <n v="924000"/>
  </r>
  <r>
    <x v="88"/>
    <x v="5"/>
    <m/>
    <x v="0"/>
    <x v="2"/>
    <x v="15"/>
    <n v="190801"/>
    <n v="190801"/>
    <m/>
    <n v="21"/>
    <n v="190801"/>
    <n v="420000"/>
  </r>
  <r>
    <x v="88"/>
    <x v="5"/>
    <m/>
    <x v="0"/>
    <x v="2"/>
    <x v="16"/>
    <n v="190801"/>
    <n v="190801"/>
    <m/>
    <n v="21"/>
    <n v="190801"/>
    <n v="735000"/>
  </r>
  <r>
    <x v="89"/>
    <x v="6"/>
    <m/>
    <x v="0"/>
    <x v="1"/>
    <x v="16"/>
    <n v="190801"/>
    <n v="190801"/>
    <m/>
    <n v="5"/>
    <n v="190801"/>
    <n v="175000"/>
  </r>
  <r>
    <x v="89"/>
    <x v="6"/>
    <m/>
    <x v="0"/>
    <x v="2"/>
    <x v="17"/>
    <n v="190801"/>
    <n v="190801"/>
    <m/>
    <n v="19"/>
    <n v="190801"/>
    <n v="627000"/>
  </r>
  <r>
    <x v="89"/>
    <x v="6"/>
    <m/>
    <x v="0"/>
    <x v="2"/>
    <x v="15"/>
    <n v="190801"/>
    <n v="190801"/>
    <m/>
    <n v="28"/>
    <n v="190801"/>
    <n v="560000"/>
  </r>
  <r>
    <x v="89"/>
    <x v="6"/>
    <m/>
    <x v="0"/>
    <x v="2"/>
    <x v="16"/>
    <n v="190801"/>
    <n v="190801"/>
    <m/>
    <n v="10"/>
    <n v="190801"/>
    <n v="350000"/>
  </r>
  <r>
    <x v="90"/>
    <x v="3"/>
    <m/>
    <x v="0"/>
    <x v="1"/>
    <x v="15"/>
    <n v="190801"/>
    <n v="190801"/>
    <m/>
    <n v="2"/>
    <n v="190801"/>
    <n v="40000"/>
  </r>
  <r>
    <x v="90"/>
    <x v="3"/>
    <m/>
    <x v="0"/>
    <x v="1"/>
    <x v="16"/>
    <n v="190801"/>
    <n v="190801"/>
    <m/>
    <n v="5"/>
    <n v="190801"/>
    <n v="175000"/>
  </r>
  <r>
    <x v="90"/>
    <x v="3"/>
    <m/>
    <x v="0"/>
    <x v="2"/>
    <x v="17"/>
    <n v="190801"/>
    <n v="190801"/>
    <m/>
    <n v="25"/>
    <n v="190801"/>
    <n v="825000"/>
  </r>
  <r>
    <x v="90"/>
    <x v="3"/>
    <m/>
    <x v="0"/>
    <x v="2"/>
    <x v="15"/>
    <n v="190801"/>
    <n v="190801"/>
    <m/>
    <n v="29"/>
    <n v="190801"/>
    <n v="580000"/>
  </r>
  <r>
    <x v="90"/>
    <x v="3"/>
    <m/>
    <x v="0"/>
    <x v="2"/>
    <x v="16"/>
    <n v="190801"/>
    <n v="190801"/>
    <m/>
    <n v="22"/>
    <n v="190801"/>
    <n v="770000"/>
  </r>
  <r>
    <x v="90"/>
    <x v="3"/>
    <m/>
    <x v="0"/>
    <x v="3"/>
    <x v="15"/>
    <n v="190801"/>
    <n v="190801"/>
    <m/>
    <n v="2"/>
    <n v="190801"/>
    <n v="0"/>
  </r>
  <r>
    <x v="91"/>
    <x v="4"/>
    <m/>
    <x v="0"/>
    <x v="1"/>
    <x v="15"/>
    <n v="190801"/>
    <n v="190801"/>
    <m/>
    <n v="1"/>
    <n v="190801"/>
    <n v="20000"/>
  </r>
  <r>
    <x v="91"/>
    <x v="4"/>
    <m/>
    <x v="0"/>
    <x v="1"/>
    <x v="16"/>
    <n v="190801"/>
    <n v="190801"/>
    <m/>
    <n v="25"/>
    <n v="190801"/>
    <n v="875000"/>
  </r>
  <r>
    <x v="91"/>
    <x v="4"/>
    <m/>
    <x v="0"/>
    <x v="2"/>
    <x v="17"/>
    <n v="190801"/>
    <n v="190801"/>
    <m/>
    <n v="13"/>
    <n v="190801"/>
    <n v="429000"/>
  </r>
  <r>
    <x v="91"/>
    <x v="4"/>
    <m/>
    <x v="0"/>
    <x v="2"/>
    <x v="15"/>
    <n v="190801"/>
    <n v="190801"/>
    <m/>
    <n v="19"/>
    <n v="190801"/>
    <n v="380000"/>
  </r>
  <r>
    <x v="91"/>
    <x v="4"/>
    <m/>
    <x v="0"/>
    <x v="2"/>
    <x v="16"/>
    <n v="190801"/>
    <n v="190801"/>
    <m/>
    <n v="15"/>
    <n v="190801"/>
    <n v="525000"/>
  </r>
  <r>
    <x v="91"/>
    <x v="4"/>
    <m/>
    <x v="0"/>
    <x v="4"/>
    <x v="15"/>
    <n v="190801"/>
    <n v="190801"/>
    <m/>
    <n v="4"/>
    <n v="190801"/>
    <n v="126000"/>
  </r>
  <r>
    <x v="91"/>
    <x v="4"/>
    <m/>
    <x v="0"/>
    <x v="4"/>
    <x v="16"/>
    <n v="190801"/>
    <n v="190801"/>
    <m/>
    <n v="2"/>
    <n v="190801"/>
    <n v="88000"/>
  </r>
  <r>
    <x v="91"/>
    <x v="4"/>
    <m/>
    <x v="1"/>
    <x v="3"/>
    <x v="18"/>
    <n v="190801"/>
    <n v="190801"/>
    <m/>
    <n v="10"/>
    <n v="190801"/>
    <n v="0"/>
  </r>
  <r>
    <x v="92"/>
    <x v="1"/>
    <m/>
    <x v="0"/>
    <x v="1"/>
    <x v="16"/>
    <n v="190801"/>
    <n v="190801"/>
    <m/>
    <n v="2"/>
    <n v="190801"/>
    <n v="70000"/>
  </r>
  <r>
    <x v="92"/>
    <x v="1"/>
    <m/>
    <x v="0"/>
    <x v="2"/>
    <x v="17"/>
    <n v="190801"/>
    <n v="190801"/>
    <m/>
    <n v="31"/>
    <n v="190801"/>
    <n v="1023000"/>
  </r>
  <r>
    <x v="92"/>
    <x v="1"/>
    <m/>
    <x v="0"/>
    <x v="2"/>
    <x v="15"/>
    <n v="190801"/>
    <n v="190801"/>
    <m/>
    <n v="28"/>
    <n v="190801"/>
    <n v="560000"/>
  </r>
  <r>
    <x v="92"/>
    <x v="1"/>
    <m/>
    <x v="0"/>
    <x v="2"/>
    <x v="16"/>
    <n v="190801"/>
    <n v="190801"/>
    <m/>
    <n v="21"/>
    <n v="190801"/>
    <n v="735000"/>
  </r>
  <r>
    <x v="93"/>
    <x v="0"/>
    <m/>
    <x v="0"/>
    <x v="1"/>
    <x v="15"/>
    <n v="190801"/>
    <n v="190801"/>
    <m/>
    <n v="1"/>
    <n v="190801"/>
    <n v="20000"/>
  </r>
  <r>
    <x v="93"/>
    <x v="0"/>
    <m/>
    <x v="0"/>
    <x v="1"/>
    <x v="16"/>
    <n v="190801"/>
    <n v="190801"/>
    <m/>
    <n v="3"/>
    <n v="190801"/>
    <n v="105000"/>
  </r>
  <r>
    <x v="93"/>
    <x v="0"/>
    <m/>
    <x v="0"/>
    <x v="2"/>
    <x v="17"/>
    <n v="190801"/>
    <n v="190801"/>
    <m/>
    <n v="31"/>
    <n v="190801"/>
    <n v="1023000"/>
  </r>
  <r>
    <x v="93"/>
    <x v="0"/>
    <m/>
    <x v="0"/>
    <x v="2"/>
    <x v="15"/>
    <n v="190801"/>
    <n v="190801"/>
    <m/>
    <n v="33"/>
    <n v="190801"/>
    <n v="660000"/>
  </r>
  <r>
    <x v="93"/>
    <x v="0"/>
    <m/>
    <x v="0"/>
    <x v="2"/>
    <x v="16"/>
    <n v="190801"/>
    <n v="190801"/>
    <m/>
    <n v="28"/>
    <n v="190801"/>
    <n v="980000"/>
  </r>
  <r>
    <x v="93"/>
    <x v="0"/>
    <m/>
    <x v="0"/>
    <x v="4"/>
    <x v="15"/>
    <n v="190801"/>
    <n v="190801"/>
    <m/>
    <n v="3"/>
    <n v="190801"/>
    <n v="94500"/>
  </r>
  <r>
    <x v="93"/>
    <x v="0"/>
    <m/>
    <x v="0"/>
    <x v="3"/>
    <x v="15"/>
    <n v="190801"/>
    <n v="190801"/>
    <m/>
    <n v="1"/>
    <n v="190801"/>
    <n v="0"/>
  </r>
  <r>
    <x v="94"/>
    <x v="2"/>
    <m/>
    <x v="0"/>
    <x v="1"/>
    <x v="15"/>
    <n v="190801"/>
    <n v="190801"/>
    <m/>
    <n v="1"/>
    <n v="190801"/>
    <n v="20000"/>
  </r>
  <r>
    <x v="94"/>
    <x v="2"/>
    <m/>
    <x v="0"/>
    <x v="1"/>
    <x v="16"/>
    <n v="190801"/>
    <n v="190801"/>
    <m/>
    <n v="3"/>
    <n v="190801"/>
    <n v="105000"/>
  </r>
  <r>
    <x v="94"/>
    <x v="2"/>
    <m/>
    <x v="0"/>
    <x v="2"/>
    <x v="17"/>
    <n v="190801"/>
    <n v="190801"/>
    <m/>
    <n v="26"/>
    <n v="190801"/>
    <n v="858000"/>
  </r>
  <r>
    <x v="94"/>
    <x v="2"/>
    <m/>
    <x v="0"/>
    <x v="2"/>
    <x v="15"/>
    <n v="190801"/>
    <n v="190801"/>
    <m/>
    <n v="34"/>
    <n v="190801"/>
    <n v="680000"/>
  </r>
  <r>
    <x v="94"/>
    <x v="2"/>
    <m/>
    <x v="0"/>
    <x v="2"/>
    <x v="16"/>
    <n v="190801"/>
    <n v="190801"/>
    <m/>
    <n v="22"/>
    <n v="190801"/>
    <n v="770000"/>
  </r>
  <r>
    <x v="94"/>
    <x v="2"/>
    <m/>
    <x v="0"/>
    <x v="4"/>
    <x v="15"/>
    <n v="190801"/>
    <n v="190801"/>
    <m/>
    <n v="3"/>
    <n v="190801"/>
    <n v="94500"/>
  </r>
  <r>
    <x v="94"/>
    <x v="2"/>
    <m/>
    <x v="1"/>
    <x v="2"/>
    <x v="18"/>
    <n v="190801"/>
    <n v="190801"/>
    <m/>
    <n v="1"/>
    <n v="190801"/>
    <n v="20000"/>
  </r>
  <r>
    <x v="95"/>
    <x v="5"/>
    <m/>
    <x v="0"/>
    <x v="1"/>
    <x v="16"/>
    <n v="190801"/>
    <n v="190801"/>
    <m/>
    <n v="6"/>
    <n v="190801"/>
    <n v="210000"/>
  </r>
  <r>
    <x v="95"/>
    <x v="5"/>
    <m/>
    <x v="0"/>
    <x v="2"/>
    <x v="17"/>
    <n v="190801"/>
    <n v="190801"/>
    <m/>
    <n v="35"/>
    <n v="190801"/>
    <n v="1155000"/>
  </r>
  <r>
    <x v="95"/>
    <x v="5"/>
    <m/>
    <x v="0"/>
    <x v="2"/>
    <x v="15"/>
    <n v="190801"/>
    <n v="190801"/>
    <m/>
    <n v="19"/>
    <n v="190801"/>
    <n v="380000"/>
  </r>
  <r>
    <x v="95"/>
    <x v="5"/>
    <m/>
    <x v="0"/>
    <x v="2"/>
    <x v="16"/>
    <n v="190801"/>
    <n v="190801"/>
    <m/>
    <n v="11"/>
    <n v="190801"/>
    <n v="385000"/>
  </r>
  <r>
    <x v="95"/>
    <x v="5"/>
    <m/>
    <x v="1"/>
    <x v="2"/>
    <x v="18"/>
    <n v="190801"/>
    <n v="190801"/>
    <m/>
    <n v="1"/>
    <n v="190801"/>
    <n v="20000"/>
  </r>
  <r>
    <x v="96"/>
    <x v="6"/>
    <m/>
    <x v="0"/>
    <x v="1"/>
    <x v="15"/>
    <n v="190801"/>
    <n v="190801"/>
    <m/>
    <n v="1"/>
    <n v="190801"/>
    <n v="20000"/>
  </r>
  <r>
    <x v="96"/>
    <x v="6"/>
    <m/>
    <x v="0"/>
    <x v="1"/>
    <x v="16"/>
    <n v="190801"/>
    <n v="190801"/>
    <m/>
    <n v="1"/>
    <n v="190801"/>
    <n v="35000"/>
  </r>
  <r>
    <x v="96"/>
    <x v="6"/>
    <m/>
    <x v="1"/>
    <x v="2"/>
    <x v="18"/>
    <n v="190801"/>
    <n v="190801"/>
    <m/>
    <n v="1"/>
    <n v="190801"/>
    <n v="20000"/>
  </r>
  <r>
    <x v="96"/>
    <x v="6"/>
    <m/>
    <x v="0"/>
    <x v="2"/>
    <x v="17"/>
    <n v="190801"/>
    <n v="190801"/>
    <m/>
    <n v="22"/>
    <n v="190801"/>
    <n v="726000"/>
  </r>
  <r>
    <x v="96"/>
    <x v="6"/>
    <m/>
    <x v="0"/>
    <x v="2"/>
    <x v="15"/>
    <n v="190801"/>
    <n v="190801"/>
    <m/>
    <n v="22"/>
    <n v="190801"/>
    <n v="440000"/>
  </r>
  <r>
    <x v="96"/>
    <x v="6"/>
    <m/>
    <x v="0"/>
    <x v="2"/>
    <x v="16"/>
    <n v="190801"/>
    <n v="190801"/>
    <m/>
    <n v="29"/>
    <n v="190801"/>
    <n v="1015000"/>
  </r>
  <r>
    <x v="97"/>
    <x v="3"/>
    <m/>
    <x v="0"/>
    <x v="1"/>
    <x v="15"/>
    <n v="190801"/>
    <n v="190801"/>
    <m/>
    <n v="1"/>
    <n v="190801"/>
    <n v="20000"/>
  </r>
  <r>
    <x v="97"/>
    <x v="3"/>
    <m/>
    <x v="0"/>
    <x v="1"/>
    <x v="16"/>
    <n v="190801"/>
    <n v="190801"/>
    <m/>
    <n v="5"/>
    <n v="190801"/>
    <n v="175000"/>
  </r>
  <r>
    <x v="97"/>
    <x v="3"/>
    <m/>
    <x v="1"/>
    <x v="2"/>
    <x v="18"/>
    <n v="190801"/>
    <n v="190801"/>
    <m/>
    <n v="2"/>
    <n v="190801"/>
    <n v="40000"/>
  </r>
  <r>
    <x v="97"/>
    <x v="3"/>
    <m/>
    <x v="0"/>
    <x v="2"/>
    <x v="17"/>
    <n v="190801"/>
    <n v="190801"/>
    <m/>
    <n v="32"/>
    <n v="190801"/>
    <n v="1056000"/>
  </r>
  <r>
    <x v="97"/>
    <x v="3"/>
    <m/>
    <x v="0"/>
    <x v="2"/>
    <x v="15"/>
    <n v="190801"/>
    <n v="190801"/>
    <m/>
    <n v="32"/>
    <n v="190801"/>
    <n v="640000"/>
  </r>
  <r>
    <x v="97"/>
    <x v="3"/>
    <m/>
    <x v="0"/>
    <x v="2"/>
    <x v="16"/>
    <n v="190801"/>
    <n v="190801"/>
    <m/>
    <n v="29"/>
    <n v="190801"/>
    <n v="1015000"/>
  </r>
  <r>
    <x v="97"/>
    <x v="3"/>
    <m/>
    <x v="0"/>
    <x v="4"/>
    <x v="15"/>
    <n v="190801"/>
    <n v="190801"/>
    <m/>
    <n v="9"/>
    <n v="190801"/>
    <n v="283500"/>
  </r>
  <r>
    <x v="97"/>
    <x v="3"/>
    <m/>
    <x v="0"/>
    <x v="4"/>
    <x v="16"/>
    <n v="190801"/>
    <n v="190801"/>
    <m/>
    <n v="3"/>
    <n v="190801"/>
    <n v="132000"/>
  </r>
  <r>
    <x v="97"/>
    <x v="3"/>
    <m/>
    <x v="1"/>
    <x v="3"/>
    <x v="18"/>
    <n v="190801"/>
    <n v="190801"/>
    <m/>
    <n v="2"/>
    <n v="190801"/>
    <n v="0"/>
  </r>
  <r>
    <x v="98"/>
    <x v="4"/>
    <m/>
    <x v="0"/>
    <x v="1"/>
    <x v="15"/>
    <n v="190801"/>
    <n v="190801"/>
    <m/>
    <n v="2"/>
    <n v="190801"/>
    <n v="40000"/>
  </r>
  <r>
    <x v="98"/>
    <x v="4"/>
    <m/>
    <x v="0"/>
    <x v="1"/>
    <x v="16"/>
    <n v="190801"/>
    <n v="190801"/>
    <m/>
    <n v="2"/>
    <n v="190801"/>
    <n v="70000"/>
  </r>
  <r>
    <x v="98"/>
    <x v="4"/>
    <m/>
    <x v="1"/>
    <x v="2"/>
    <x v="18"/>
    <n v="190801"/>
    <n v="190801"/>
    <m/>
    <n v="6"/>
    <n v="190801"/>
    <n v="120000"/>
  </r>
  <r>
    <x v="98"/>
    <x v="4"/>
    <m/>
    <x v="0"/>
    <x v="2"/>
    <x v="17"/>
    <n v="190801"/>
    <n v="190801"/>
    <m/>
    <n v="36"/>
    <n v="190801"/>
    <n v="1188000"/>
  </r>
  <r>
    <x v="98"/>
    <x v="4"/>
    <m/>
    <x v="0"/>
    <x v="2"/>
    <x v="15"/>
    <n v="190801"/>
    <n v="190801"/>
    <m/>
    <n v="21"/>
    <n v="190801"/>
    <n v="420000"/>
  </r>
  <r>
    <x v="98"/>
    <x v="4"/>
    <m/>
    <x v="0"/>
    <x v="2"/>
    <x v="16"/>
    <n v="190801"/>
    <n v="190801"/>
    <m/>
    <n v="24"/>
    <n v="190801"/>
    <n v="840000"/>
  </r>
  <r>
    <x v="98"/>
    <x v="4"/>
    <m/>
    <x v="0"/>
    <x v="4"/>
    <x v="15"/>
    <n v="190801"/>
    <n v="190801"/>
    <m/>
    <n v="1"/>
    <n v="190801"/>
    <n v="31500"/>
  </r>
  <r>
    <x v="98"/>
    <x v="4"/>
    <m/>
    <x v="0"/>
    <x v="4"/>
    <x v="16"/>
    <n v="190801"/>
    <n v="190801"/>
    <m/>
    <n v="2"/>
    <n v="190801"/>
    <n v="88000"/>
  </r>
  <r>
    <x v="99"/>
    <x v="1"/>
    <m/>
    <x v="0"/>
    <x v="1"/>
    <x v="15"/>
    <n v="190801"/>
    <n v="190801"/>
    <m/>
    <n v="1"/>
    <n v="190801"/>
    <n v="20000"/>
  </r>
  <r>
    <x v="99"/>
    <x v="1"/>
    <m/>
    <x v="0"/>
    <x v="1"/>
    <x v="16"/>
    <n v="190801"/>
    <n v="190801"/>
    <m/>
    <n v="1"/>
    <n v="190801"/>
    <n v="35000"/>
  </r>
  <r>
    <x v="99"/>
    <x v="1"/>
    <m/>
    <x v="1"/>
    <x v="2"/>
    <x v="18"/>
    <n v="190801"/>
    <n v="190801"/>
    <m/>
    <n v="2"/>
    <n v="190801"/>
    <n v="40000"/>
  </r>
  <r>
    <x v="99"/>
    <x v="1"/>
    <m/>
    <x v="0"/>
    <x v="2"/>
    <x v="17"/>
    <n v="190801"/>
    <n v="190801"/>
    <m/>
    <n v="28"/>
    <n v="190801"/>
    <n v="924000"/>
  </r>
  <r>
    <x v="99"/>
    <x v="1"/>
    <m/>
    <x v="0"/>
    <x v="2"/>
    <x v="15"/>
    <n v="190801"/>
    <n v="190801"/>
    <m/>
    <n v="32"/>
    <n v="190801"/>
    <n v="640000"/>
  </r>
  <r>
    <x v="99"/>
    <x v="1"/>
    <m/>
    <x v="0"/>
    <x v="2"/>
    <x v="16"/>
    <n v="190801"/>
    <n v="190801"/>
    <m/>
    <n v="21"/>
    <n v="190801"/>
    <n v="735000"/>
  </r>
  <r>
    <x v="99"/>
    <x v="1"/>
    <m/>
    <x v="0"/>
    <x v="4"/>
    <x v="15"/>
    <n v="190801"/>
    <n v="190801"/>
    <m/>
    <n v="3"/>
    <n v="190801"/>
    <n v="94500"/>
  </r>
  <r>
    <x v="100"/>
    <x v="0"/>
    <m/>
    <x v="0"/>
    <x v="1"/>
    <x v="16"/>
    <n v="190801"/>
    <n v="190801"/>
    <m/>
    <n v="6"/>
    <n v="190801"/>
    <n v="210000"/>
  </r>
  <r>
    <x v="100"/>
    <x v="0"/>
    <m/>
    <x v="0"/>
    <x v="5"/>
    <x v="15"/>
    <n v="190801"/>
    <n v="190801"/>
    <m/>
    <n v="30"/>
    <n v="190801"/>
    <n v="306810"/>
  </r>
  <r>
    <x v="100"/>
    <x v="0"/>
    <m/>
    <x v="0"/>
    <x v="3"/>
    <x v="15"/>
    <n v="190801"/>
    <n v="190801"/>
    <m/>
    <n v="1"/>
    <n v="190801"/>
    <n v="0"/>
  </r>
  <r>
    <x v="100"/>
    <x v="0"/>
    <m/>
    <x v="1"/>
    <x v="3"/>
    <x v="18"/>
    <n v="190801"/>
    <n v="190801"/>
    <m/>
    <n v="1"/>
    <n v="190801"/>
    <n v="0"/>
  </r>
  <r>
    <x v="100"/>
    <x v="0"/>
    <m/>
    <x v="1"/>
    <x v="2"/>
    <x v="18"/>
    <n v="190801"/>
    <n v="190801"/>
    <m/>
    <n v="3"/>
    <n v="190801"/>
    <n v="60000"/>
  </r>
  <r>
    <x v="100"/>
    <x v="0"/>
    <m/>
    <x v="0"/>
    <x v="2"/>
    <x v="17"/>
    <n v="190801"/>
    <n v="190801"/>
    <m/>
    <n v="38"/>
    <n v="190801"/>
    <n v="1254000"/>
  </r>
  <r>
    <x v="100"/>
    <x v="0"/>
    <m/>
    <x v="0"/>
    <x v="2"/>
    <x v="15"/>
    <n v="190801"/>
    <n v="190801"/>
    <m/>
    <n v="45"/>
    <n v="190801"/>
    <n v="900000"/>
  </r>
  <r>
    <x v="100"/>
    <x v="0"/>
    <m/>
    <x v="0"/>
    <x v="2"/>
    <x v="16"/>
    <n v="190801"/>
    <n v="190801"/>
    <m/>
    <n v="16"/>
    <n v="190801"/>
    <n v="560000"/>
  </r>
  <r>
    <x v="100"/>
    <x v="0"/>
    <m/>
    <x v="0"/>
    <x v="4"/>
    <x v="15"/>
    <n v="190801"/>
    <n v="190801"/>
    <m/>
    <n v="3"/>
    <n v="190801"/>
    <n v="94500"/>
  </r>
  <r>
    <x v="100"/>
    <x v="0"/>
    <m/>
    <x v="0"/>
    <x v="4"/>
    <x v="16"/>
    <n v="190801"/>
    <n v="190801"/>
    <m/>
    <n v="1"/>
    <n v="190801"/>
    <n v="44000"/>
  </r>
  <r>
    <x v="101"/>
    <x v="2"/>
    <m/>
    <x v="0"/>
    <x v="1"/>
    <x v="15"/>
    <n v="190801"/>
    <n v="190801"/>
    <m/>
    <n v="3"/>
    <n v="190801"/>
    <n v="60000"/>
  </r>
  <r>
    <x v="101"/>
    <x v="2"/>
    <m/>
    <x v="0"/>
    <x v="1"/>
    <x v="16"/>
    <n v="190801"/>
    <n v="190801"/>
    <m/>
    <n v="13"/>
    <n v="190801"/>
    <n v="455000"/>
  </r>
  <r>
    <x v="101"/>
    <x v="2"/>
    <m/>
    <x v="1"/>
    <x v="3"/>
    <x v="18"/>
    <n v="190801"/>
    <n v="190801"/>
    <m/>
    <n v="20"/>
    <n v="190801"/>
    <n v="0"/>
  </r>
  <r>
    <x v="101"/>
    <x v="2"/>
    <m/>
    <x v="0"/>
    <x v="2"/>
    <x v="17"/>
    <n v="190801"/>
    <n v="190801"/>
    <m/>
    <n v="27"/>
    <n v="190801"/>
    <n v="891000"/>
  </r>
  <r>
    <x v="101"/>
    <x v="2"/>
    <m/>
    <x v="0"/>
    <x v="2"/>
    <x v="15"/>
    <n v="190801"/>
    <n v="190801"/>
    <m/>
    <n v="29"/>
    <n v="190801"/>
    <n v="580000"/>
  </r>
  <r>
    <x v="101"/>
    <x v="2"/>
    <m/>
    <x v="0"/>
    <x v="2"/>
    <x v="16"/>
    <n v="190801"/>
    <n v="190801"/>
    <m/>
    <n v="31"/>
    <n v="190801"/>
    <n v="1085000"/>
  </r>
  <r>
    <x v="101"/>
    <x v="2"/>
    <m/>
    <x v="0"/>
    <x v="4"/>
    <x v="15"/>
    <n v="190801"/>
    <n v="190801"/>
    <m/>
    <n v="1"/>
    <n v="190801"/>
    <n v="31500"/>
  </r>
  <r>
    <x v="101"/>
    <x v="2"/>
    <m/>
    <x v="0"/>
    <x v="4"/>
    <x v="16"/>
    <n v="190801"/>
    <n v="190801"/>
    <m/>
    <n v="1"/>
    <n v="190801"/>
    <n v="44000"/>
  </r>
  <r>
    <x v="102"/>
    <x v="5"/>
    <m/>
    <x v="1"/>
    <x v="2"/>
    <x v="18"/>
    <n v="190801"/>
    <n v="190801"/>
    <m/>
    <n v="1"/>
    <n v="190801"/>
    <n v="20000"/>
  </r>
  <r>
    <x v="102"/>
    <x v="5"/>
    <m/>
    <x v="0"/>
    <x v="2"/>
    <x v="17"/>
    <n v="190801"/>
    <n v="190801"/>
    <m/>
    <n v="33"/>
    <n v="190801"/>
    <n v="1089000"/>
  </r>
  <r>
    <x v="102"/>
    <x v="5"/>
    <m/>
    <x v="0"/>
    <x v="2"/>
    <x v="15"/>
    <n v="190801"/>
    <n v="190801"/>
    <m/>
    <n v="28"/>
    <n v="190801"/>
    <n v="560000"/>
  </r>
  <r>
    <x v="102"/>
    <x v="5"/>
    <m/>
    <x v="0"/>
    <x v="2"/>
    <x v="16"/>
    <n v="190801"/>
    <n v="190801"/>
    <m/>
    <n v="16"/>
    <n v="190801"/>
    <n v="560000"/>
  </r>
  <r>
    <x v="103"/>
    <x v="6"/>
    <m/>
    <x v="0"/>
    <x v="1"/>
    <x v="15"/>
    <n v="190801"/>
    <n v="190801"/>
    <m/>
    <n v="1"/>
    <n v="190801"/>
    <n v="20000"/>
  </r>
  <r>
    <x v="103"/>
    <x v="6"/>
    <m/>
    <x v="0"/>
    <x v="1"/>
    <x v="16"/>
    <n v="190801"/>
    <n v="190801"/>
    <m/>
    <n v="4"/>
    <n v="190801"/>
    <n v="140000"/>
  </r>
  <r>
    <x v="103"/>
    <x v="6"/>
    <m/>
    <x v="1"/>
    <x v="2"/>
    <x v="18"/>
    <n v="190801"/>
    <n v="190801"/>
    <m/>
    <n v="2"/>
    <n v="190801"/>
    <n v="40000"/>
  </r>
  <r>
    <x v="103"/>
    <x v="6"/>
    <m/>
    <x v="0"/>
    <x v="2"/>
    <x v="17"/>
    <n v="190801"/>
    <n v="190801"/>
    <m/>
    <n v="42"/>
    <n v="190801"/>
    <n v="1386000"/>
  </r>
  <r>
    <x v="103"/>
    <x v="6"/>
    <m/>
    <x v="0"/>
    <x v="2"/>
    <x v="15"/>
    <n v="190801"/>
    <n v="190801"/>
    <m/>
    <n v="41"/>
    <n v="190801"/>
    <n v="820000"/>
  </r>
  <r>
    <x v="103"/>
    <x v="6"/>
    <m/>
    <x v="0"/>
    <x v="2"/>
    <x v="16"/>
    <n v="190801"/>
    <n v="190801"/>
    <m/>
    <n v="23"/>
    <n v="190801"/>
    <n v="805000"/>
  </r>
  <r>
    <x v="104"/>
    <x v="3"/>
    <m/>
    <x v="0"/>
    <x v="1"/>
    <x v="15"/>
    <n v="190801"/>
    <n v="190801"/>
    <m/>
    <n v="4"/>
    <n v="190801"/>
    <n v="80000"/>
  </r>
  <r>
    <x v="104"/>
    <x v="3"/>
    <m/>
    <x v="0"/>
    <x v="1"/>
    <x v="16"/>
    <n v="190801"/>
    <n v="190801"/>
    <m/>
    <n v="6"/>
    <n v="190801"/>
    <n v="210000"/>
  </r>
  <r>
    <x v="104"/>
    <x v="3"/>
    <m/>
    <x v="1"/>
    <x v="2"/>
    <x v="18"/>
    <n v="190801"/>
    <n v="190801"/>
    <m/>
    <n v="2"/>
    <n v="190801"/>
    <n v="40000"/>
  </r>
  <r>
    <x v="104"/>
    <x v="3"/>
    <m/>
    <x v="0"/>
    <x v="2"/>
    <x v="17"/>
    <n v="190801"/>
    <n v="190801"/>
    <m/>
    <n v="90"/>
    <n v="190801"/>
    <n v="2970000"/>
  </r>
  <r>
    <x v="104"/>
    <x v="3"/>
    <m/>
    <x v="0"/>
    <x v="2"/>
    <x v="15"/>
    <n v="190801"/>
    <n v="190801"/>
    <m/>
    <n v="138"/>
    <n v="190801"/>
    <n v="2760000"/>
  </r>
  <r>
    <x v="104"/>
    <x v="3"/>
    <m/>
    <x v="0"/>
    <x v="2"/>
    <x v="16"/>
    <n v="190801"/>
    <n v="190801"/>
    <m/>
    <n v="54"/>
    <n v="190801"/>
    <n v="1890000"/>
  </r>
  <r>
    <x v="104"/>
    <x v="3"/>
    <m/>
    <x v="0"/>
    <x v="3"/>
    <x v="15"/>
    <n v="190801"/>
    <n v="190801"/>
    <m/>
    <n v="1"/>
    <n v="190801"/>
    <n v="0"/>
  </r>
  <r>
    <x v="104"/>
    <x v="3"/>
    <m/>
    <x v="1"/>
    <x v="3"/>
    <x v="18"/>
    <n v="190801"/>
    <n v="190801"/>
    <m/>
    <n v="4"/>
    <n v="190801"/>
    <n v="0"/>
  </r>
  <r>
    <x v="104"/>
    <x v="3"/>
    <m/>
    <x v="18"/>
    <x v="3"/>
    <x v="19"/>
    <n v="190801"/>
    <n v="190801"/>
    <m/>
    <n v="4"/>
    <n v="190801"/>
    <n v="0"/>
  </r>
  <r>
    <x v="104"/>
    <x v="3"/>
    <m/>
    <x v="0"/>
    <x v="3"/>
    <x v="20"/>
    <n v="190801"/>
    <n v="190801"/>
    <m/>
    <n v="4"/>
    <n v="190801"/>
    <n v="0"/>
  </r>
  <r>
    <x v="104"/>
    <x v="3"/>
    <m/>
    <x v="0"/>
    <x v="4"/>
    <x v="15"/>
    <n v="190801"/>
    <n v="190801"/>
    <m/>
    <n v="5"/>
    <n v="190801"/>
    <n v="157500"/>
  </r>
  <r>
    <x v="104"/>
    <x v="3"/>
    <m/>
    <x v="0"/>
    <x v="4"/>
    <x v="16"/>
    <n v="190801"/>
    <n v="190801"/>
    <m/>
    <n v="5"/>
    <n v="190801"/>
    <n v="220000"/>
  </r>
  <r>
    <x v="105"/>
    <x v="4"/>
    <m/>
    <x v="0"/>
    <x v="1"/>
    <x v="15"/>
    <n v="190801"/>
    <n v="190801"/>
    <m/>
    <n v="1"/>
    <n v="190801"/>
    <n v="20000"/>
  </r>
  <r>
    <x v="105"/>
    <x v="4"/>
    <m/>
    <x v="0"/>
    <x v="1"/>
    <x v="16"/>
    <n v="190801"/>
    <n v="190801"/>
    <m/>
    <n v="5"/>
    <n v="190801"/>
    <n v="175000"/>
  </r>
  <r>
    <x v="105"/>
    <x v="4"/>
    <m/>
    <x v="1"/>
    <x v="2"/>
    <x v="18"/>
    <n v="190801"/>
    <n v="190801"/>
    <m/>
    <n v="1"/>
    <n v="190801"/>
    <n v="20000"/>
  </r>
  <r>
    <x v="105"/>
    <x v="4"/>
    <m/>
    <x v="0"/>
    <x v="2"/>
    <x v="17"/>
    <n v="190801"/>
    <n v="190801"/>
    <m/>
    <n v="55"/>
    <n v="190801"/>
    <n v="1815000"/>
  </r>
  <r>
    <x v="105"/>
    <x v="4"/>
    <m/>
    <x v="0"/>
    <x v="2"/>
    <x v="15"/>
    <n v="190801"/>
    <n v="190801"/>
    <m/>
    <n v="52"/>
    <n v="190801"/>
    <n v="1040000"/>
  </r>
  <r>
    <x v="105"/>
    <x v="4"/>
    <m/>
    <x v="0"/>
    <x v="2"/>
    <x v="16"/>
    <n v="190801"/>
    <n v="190801"/>
    <m/>
    <n v="28"/>
    <n v="190801"/>
    <n v="980000"/>
  </r>
  <r>
    <x v="106"/>
    <x v="1"/>
    <m/>
    <x v="0"/>
    <x v="1"/>
    <x v="16"/>
    <n v="190801"/>
    <n v="190801"/>
    <m/>
    <n v="8"/>
    <n v="190801"/>
    <n v="280000"/>
  </r>
  <r>
    <x v="106"/>
    <x v="1"/>
    <m/>
    <x v="18"/>
    <x v="2"/>
    <x v="19"/>
    <n v="190801"/>
    <n v="190801"/>
    <m/>
    <n v="7"/>
    <n v="190801"/>
    <n v="28000"/>
  </r>
  <r>
    <x v="106"/>
    <x v="1"/>
    <m/>
    <x v="1"/>
    <x v="2"/>
    <x v="18"/>
    <n v="190801"/>
    <n v="190801"/>
    <m/>
    <n v="3"/>
    <n v="190801"/>
    <n v="60000"/>
  </r>
  <r>
    <x v="106"/>
    <x v="1"/>
    <m/>
    <x v="0"/>
    <x v="2"/>
    <x v="17"/>
    <n v="190801"/>
    <n v="190801"/>
    <m/>
    <n v="44"/>
    <n v="190801"/>
    <n v="1452000"/>
  </r>
  <r>
    <x v="106"/>
    <x v="1"/>
    <m/>
    <x v="0"/>
    <x v="2"/>
    <x v="15"/>
    <n v="190801"/>
    <n v="190801"/>
    <m/>
    <n v="33"/>
    <n v="190801"/>
    <n v="660000"/>
  </r>
  <r>
    <x v="106"/>
    <x v="1"/>
    <m/>
    <x v="0"/>
    <x v="2"/>
    <x v="16"/>
    <n v="190801"/>
    <n v="190801"/>
    <m/>
    <n v="28"/>
    <n v="190801"/>
    <n v="980000"/>
  </r>
  <r>
    <x v="106"/>
    <x v="1"/>
    <m/>
    <x v="0"/>
    <x v="4"/>
    <x v="15"/>
    <n v="190801"/>
    <n v="190801"/>
    <m/>
    <n v="7"/>
    <n v="190801"/>
    <n v="220500"/>
  </r>
  <r>
    <x v="106"/>
    <x v="1"/>
    <m/>
    <x v="0"/>
    <x v="4"/>
    <x v="16"/>
    <n v="190801"/>
    <n v="190801"/>
    <m/>
    <n v="2"/>
    <n v="190801"/>
    <n v="88000"/>
  </r>
  <r>
    <x v="107"/>
    <x v="0"/>
    <m/>
    <x v="0"/>
    <x v="1"/>
    <x v="16"/>
    <n v="190801"/>
    <n v="190801"/>
    <m/>
    <n v="3"/>
    <n v="190801"/>
    <n v="105000"/>
  </r>
  <r>
    <x v="107"/>
    <x v="0"/>
    <m/>
    <x v="18"/>
    <x v="2"/>
    <x v="19"/>
    <n v="190801"/>
    <n v="190801"/>
    <m/>
    <n v="2"/>
    <n v="190801"/>
    <n v="8000"/>
  </r>
  <r>
    <x v="107"/>
    <x v="0"/>
    <m/>
    <x v="1"/>
    <x v="2"/>
    <x v="18"/>
    <n v="190801"/>
    <n v="190801"/>
    <m/>
    <n v="1"/>
    <n v="190801"/>
    <n v="20000"/>
  </r>
  <r>
    <x v="107"/>
    <x v="0"/>
    <m/>
    <x v="0"/>
    <x v="2"/>
    <x v="17"/>
    <n v="190801"/>
    <n v="190801"/>
    <m/>
    <n v="25"/>
    <n v="190801"/>
    <n v="825000"/>
  </r>
  <r>
    <x v="107"/>
    <x v="0"/>
    <m/>
    <x v="0"/>
    <x v="2"/>
    <x v="15"/>
    <n v="190801"/>
    <n v="190801"/>
    <m/>
    <n v="31"/>
    <n v="190801"/>
    <n v="620000"/>
  </r>
  <r>
    <x v="107"/>
    <x v="0"/>
    <m/>
    <x v="0"/>
    <x v="2"/>
    <x v="16"/>
    <n v="190801"/>
    <n v="190801"/>
    <m/>
    <n v="22"/>
    <n v="190801"/>
    <n v="770000"/>
  </r>
  <r>
    <x v="107"/>
    <x v="0"/>
    <m/>
    <x v="0"/>
    <x v="4"/>
    <x v="15"/>
    <n v="190801"/>
    <n v="190801"/>
    <m/>
    <n v="2"/>
    <n v="190801"/>
    <n v="63000"/>
  </r>
  <r>
    <x v="107"/>
    <x v="0"/>
    <m/>
    <x v="0"/>
    <x v="4"/>
    <x v="16"/>
    <n v="190801"/>
    <n v="190801"/>
    <m/>
    <n v="3"/>
    <n v="190801"/>
    <n v="132000"/>
  </r>
  <r>
    <x v="108"/>
    <x v="2"/>
    <m/>
    <x v="0"/>
    <x v="1"/>
    <x v="16"/>
    <n v="190801"/>
    <n v="190801"/>
    <m/>
    <n v="104"/>
    <n v="190801"/>
    <n v="3640000"/>
  </r>
  <r>
    <x v="108"/>
    <x v="2"/>
    <m/>
    <x v="0"/>
    <x v="2"/>
    <x v="19"/>
    <n v="190801"/>
    <n v="190801"/>
    <m/>
    <n v="8"/>
    <n v="190801"/>
    <n v="24000"/>
  </r>
  <r>
    <x v="108"/>
    <x v="2"/>
    <m/>
    <x v="1"/>
    <x v="2"/>
    <x v="18"/>
    <n v="190801"/>
    <n v="190801"/>
    <m/>
    <n v="2"/>
    <n v="190801"/>
    <n v="40000"/>
  </r>
  <r>
    <x v="108"/>
    <x v="2"/>
    <m/>
    <x v="0"/>
    <x v="2"/>
    <x v="17"/>
    <n v="190801"/>
    <n v="190801"/>
    <m/>
    <n v="24"/>
    <n v="190801"/>
    <n v="792000"/>
  </r>
  <r>
    <x v="108"/>
    <x v="2"/>
    <m/>
    <x v="0"/>
    <x v="2"/>
    <x v="15"/>
    <n v="190801"/>
    <n v="190801"/>
    <m/>
    <n v="39"/>
    <n v="190801"/>
    <n v="780000"/>
  </r>
  <r>
    <x v="108"/>
    <x v="2"/>
    <m/>
    <x v="0"/>
    <x v="2"/>
    <x v="16"/>
    <n v="190801"/>
    <n v="190801"/>
    <m/>
    <n v="27"/>
    <n v="190801"/>
    <n v="945000"/>
  </r>
  <r>
    <x v="108"/>
    <x v="2"/>
    <m/>
    <x v="0"/>
    <x v="4"/>
    <x v="15"/>
    <n v="190801"/>
    <n v="190801"/>
    <m/>
    <n v="1"/>
    <n v="190801"/>
    <n v="31500"/>
  </r>
  <r>
    <x v="108"/>
    <x v="2"/>
    <m/>
    <x v="0"/>
    <x v="4"/>
    <x v="16"/>
    <n v="190801"/>
    <n v="190801"/>
    <m/>
    <n v="2"/>
    <n v="190801"/>
    <n v="88000"/>
  </r>
  <r>
    <x v="109"/>
    <x v="5"/>
    <m/>
    <x v="0"/>
    <x v="1"/>
    <x v="16"/>
    <n v="190801"/>
    <n v="190801"/>
    <m/>
    <n v="2"/>
    <n v="190801"/>
    <n v="70000"/>
  </r>
  <r>
    <x v="109"/>
    <x v="5"/>
    <m/>
    <x v="18"/>
    <x v="2"/>
    <x v="19"/>
    <n v="190801"/>
    <n v="190801"/>
    <m/>
    <n v="2"/>
    <n v="190801"/>
    <n v="8000"/>
  </r>
  <r>
    <x v="109"/>
    <x v="5"/>
    <m/>
    <x v="1"/>
    <x v="2"/>
    <x v="18"/>
    <n v="190801"/>
    <n v="190801"/>
    <m/>
    <n v="2"/>
    <n v="190801"/>
    <n v="40000"/>
  </r>
  <r>
    <x v="109"/>
    <x v="5"/>
    <m/>
    <x v="0"/>
    <x v="2"/>
    <x v="19"/>
    <n v="190801"/>
    <n v="190801"/>
    <m/>
    <n v="20"/>
    <n v="190801"/>
    <n v="60000"/>
  </r>
  <r>
    <x v="109"/>
    <x v="5"/>
    <m/>
    <x v="0"/>
    <x v="2"/>
    <x v="17"/>
    <n v="190801"/>
    <n v="190801"/>
    <m/>
    <n v="20"/>
    <n v="190801"/>
    <n v="660000"/>
  </r>
  <r>
    <x v="109"/>
    <x v="5"/>
    <m/>
    <x v="0"/>
    <x v="2"/>
    <x v="15"/>
    <n v="190801"/>
    <n v="190801"/>
    <m/>
    <n v="37"/>
    <n v="190801"/>
    <n v="740000"/>
  </r>
  <r>
    <x v="109"/>
    <x v="5"/>
    <m/>
    <x v="0"/>
    <x v="2"/>
    <x v="16"/>
    <n v="190801"/>
    <n v="190801"/>
    <m/>
    <n v="24"/>
    <n v="190801"/>
    <n v="840000"/>
  </r>
  <r>
    <x v="110"/>
    <x v="6"/>
    <m/>
    <x v="0"/>
    <x v="1"/>
    <x v="16"/>
    <n v="190801"/>
    <n v="190801"/>
    <m/>
    <n v="3"/>
    <n v="190801"/>
    <n v="105000"/>
  </r>
  <r>
    <x v="110"/>
    <x v="6"/>
    <m/>
    <x v="18"/>
    <x v="2"/>
    <x v="19"/>
    <n v="190801"/>
    <n v="190801"/>
    <m/>
    <n v="7"/>
    <n v="190801"/>
    <n v="28000"/>
  </r>
  <r>
    <x v="110"/>
    <x v="6"/>
    <m/>
    <x v="1"/>
    <x v="2"/>
    <x v="18"/>
    <n v="190801"/>
    <n v="190801"/>
    <m/>
    <n v="3"/>
    <n v="190801"/>
    <n v="60000"/>
  </r>
  <r>
    <x v="110"/>
    <x v="6"/>
    <m/>
    <x v="0"/>
    <x v="2"/>
    <x v="19"/>
    <n v="190801"/>
    <n v="190801"/>
    <m/>
    <n v="18"/>
    <n v="190801"/>
    <n v="54000"/>
  </r>
  <r>
    <x v="110"/>
    <x v="6"/>
    <m/>
    <x v="0"/>
    <x v="2"/>
    <x v="17"/>
    <n v="190801"/>
    <n v="190801"/>
    <m/>
    <n v="22"/>
    <n v="190801"/>
    <n v="726000"/>
  </r>
  <r>
    <x v="110"/>
    <x v="6"/>
    <m/>
    <x v="0"/>
    <x v="2"/>
    <x v="15"/>
    <n v="190801"/>
    <n v="190801"/>
    <m/>
    <n v="40"/>
    <n v="190801"/>
    <n v="800000"/>
  </r>
  <r>
    <x v="110"/>
    <x v="6"/>
    <m/>
    <x v="0"/>
    <x v="2"/>
    <x v="16"/>
    <n v="190801"/>
    <n v="190801"/>
    <m/>
    <n v="28"/>
    <n v="190801"/>
    <n v="980000"/>
  </r>
  <r>
    <x v="111"/>
    <x v="3"/>
    <m/>
    <x v="0"/>
    <x v="1"/>
    <x v="16"/>
    <n v="190801"/>
    <n v="190801"/>
    <m/>
    <n v="7"/>
    <n v="190801"/>
    <n v="245000"/>
  </r>
  <r>
    <x v="111"/>
    <x v="3"/>
    <m/>
    <x v="1"/>
    <x v="2"/>
    <x v="18"/>
    <n v="190801"/>
    <n v="190801"/>
    <m/>
    <n v="3"/>
    <n v="190801"/>
    <n v="60000"/>
  </r>
  <r>
    <x v="111"/>
    <x v="3"/>
    <m/>
    <x v="0"/>
    <x v="2"/>
    <x v="19"/>
    <n v="190801"/>
    <n v="190801"/>
    <m/>
    <n v="35"/>
    <n v="190801"/>
    <n v="105000"/>
  </r>
  <r>
    <x v="111"/>
    <x v="3"/>
    <m/>
    <x v="0"/>
    <x v="2"/>
    <x v="17"/>
    <n v="190801"/>
    <n v="190801"/>
    <m/>
    <n v="35"/>
    <n v="190801"/>
    <n v="1155000"/>
  </r>
  <r>
    <x v="111"/>
    <x v="3"/>
    <m/>
    <x v="0"/>
    <x v="2"/>
    <x v="15"/>
    <n v="190801"/>
    <n v="190801"/>
    <m/>
    <n v="29"/>
    <n v="190801"/>
    <n v="580000"/>
  </r>
  <r>
    <x v="111"/>
    <x v="3"/>
    <m/>
    <x v="0"/>
    <x v="2"/>
    <x v="16"/>
    <n v="190801"/>
    <n v="190801"/>
    <m/>
    <n v="26"/>
    <n v="190801"/>
    <n v="910000"/>
  </r>
  <r>
    <x v="111"/>
    <x v="3"/>
    <m/>
    <x v="0"/>
    <x v="4"/>
    <x v="15"/>
    <n v="190801"/>
    <n v="190801"/>
    <m/>
    <n v="15"/>
    <n v="190801"/>
    <n v="472500"/>
  </r>
  <r>
    <x v="111"/>
    <x v="3"/>
    <m/>
    <x v="0"/>
    <x v="4"/>
    <x v="16"/>
    <n v="190801"/>
    <n v="190801"/>
    <m/>
    <n v="5"/>
    <n v="190801"/>
    <n v="220000"/>
  </r>
  <r>
    <x v="111"/>
    <x v="3"/>
    <m/>
    <x v="0"/>
    <x v="3"/>
    <x v="15"/>
    <n v="190801"/>
    <n v="190801"/>
    <m/>
    <n v="2"/>
    <n v="190801"/>
    <n v="0"/>
  </r>
  <r>
    <x v="112"/>
    <x v="4"/>
    <m/>
    <x v="0"/>
    <x v="1"/>
    <x v="15"/>
    <n v="190801"/>
    <n v="190801"/>
    <m/>
    <n v="2"/>
    <n v="190801"/>
    <n v="40000"/>
  </r>
  <r>
    <x v="112"/>
    <x v="4"/>
    <m/>
    <x v="0"/>
    <x v="1"/>
    <x v="16"/>
    <n v="190801"/>
    <n v="190801"/>
    <m/>
    <n v="7"/>
    <n v="190801"/>
    <n v="245000"/>
  </r>
  <r>
    <x v="112"/>
    <x v="4"/>
    <m/>
    <x v="1"/>
    <x v="2"/>
    <x v="18"/>
    <n v="190801"/>
    <n v="190801"/>
    <m/>
    <n v="2"/>
    <n v="190801"/>
    <n v="40000"/>
  </r>
  <r>
    <x v="112"/>
    <x v="4"/>
    <m/>
    <x v="0"/>
    <x v="2"/>
    <x v="15"/>
    <n v="190801"/>
    <n v="190801"/>
    <m/>
    <n v="39"/>
    <n v="190801"/>
    <n v="780000"/>
  </r>
  <r>
    <x v="112"/>
    <x v="4"/>
    <m/>
    <x v="0"/>
    <x v="2"/>
    <x v="16"/>
    <n v="190801"/>
    <n v="190801"/>
    <m/>
    <n v="27"/>
    <n v="190801"/>
    <n v="945000"/>
  </r>
  <r>
    <x v="112"/>
    <x v="4"/>
    <m/>
    <x v="0"/>
    <x v="2"/>
    <x v="17"/>
    <n v="190801"/>
    <n v="190801"/>
    <m/>
    <n v="17"/>
    <n v="190801"/>
    <n v="561000"/>
  </r>
  <r>
    <x v="112"/>
    <x v="4"/>
    <m/>
    <x v="0"/>
    <x v="2"/>
    <x v="19"/>
    <n v="190801"/>
    <n v="190801"/>
    <m/>
    <n v="19"/>
    <n v="190801"/>
    <n v="57000"/>
  </r>
  <r>
    <x v="112"/>
    <x v="4"/>
    <m/>
    <x v="0"/>
    <x v="4"/>
    <x v="15"/>
    <n v="190801"/>
    <n v="190801"/>
    <m/>
    <n v="50"/>
    <n v="190801"/>
    <n v="1575000"/>
  </r>
  <r>
    <x v="112"/>
    <x v="4"/>
    <m/>
    <x v="0"/>
    <x v="4"/>
    <x v="16"/>
    <n v="190801"/>
    <n v="190801"/>
    <m/>
    <n v="4"/>
    <n v="190801"/>
    <n v="176000"/>
  </r>
  <r>
    <x v="113"/>
    <x v="1"/>
    <m/>
    <x v="0"/>
    <x v="1"/>
    <x v="16"/>
    <n v="190801"/>
    <n v="190801"/>
    <m/>
    <n v="4"/>
    <n v="190801"/>
    <n v="140000"/>
  </r>
  <r>
    <x v="113"/>
    <x v="1"/>
    <m/>
    <x v="1"/>
    <x v="2"/>
    <x v="18"/>
    <n v="190801"/>
    <n v="190801"/>
    <m/>
    <n v="2"/>
    <n v="190801"/>
    <n v="40000"/>
  </r>
  <r>
    <x v="113"/>
    <x v="1"/>
    <m/>
    <x v="0"/>
    <x v="2"/>
    <x v="15"/>
    <n v="190801"/>
    <n v="190801"/>
    <m/>
    <n v="23"/>
    <n v="190801"/>
    <n v="460000"/>
  </r>
  <r>
    <x v="113"/>
    <x v="1"/>
    <m/>
    <x v="0"/>
    <x v="2"/>
    <x v="16"/>
    <n v="190801"/>
    <n v="190801"/>
    <m/>
    <n v="21"/>
    <n v="190801"/>
    <n v="735000"/>
  </r>
  <r>
    <x v="113"/>
    <x v="1"/>
    <m/>
    <x v="0"/>
    <x v="2"/>
    <x v="17"/>
    <n v="190801"/>
    <n v="190801"/>
    <m/>
    <n v="19"/>
    <n v="190801"/>
    <n v="627000"/>
  </r>
  <r>
    <x v="113"/>
    <x v="1"/>
    <m/>
    <x v="0"/>
    <x v="2"/>
    <x v="19"/>
    <n v="190801"/>
    <n v="190801"/>
    <m/>
    <n v="23"/>
    <n v="190801"/>
    <n v="69000"/>
  </r>
  <r>
    <x v="113"/>
    <x v="1"/>
    <m/>
    <x v="0"/>
    <x v="4"/>
    <x v="15"/>
    <n v="190801"/>
    <n v="190801"/>
    <m/>
    <n v="42"/>
    <n v="190801"/>
    <n v="1323000"/>
  </r>
  <r>
    <x v="113"/>
    <x v="1"/>
    <m/>
    <x v="0"/>
    <x v="4"/>
    <x v="16"/>
    <n v="190801"/>
    <n v="190801"/>
    <m/>
    <n v="15"/>
    <n v="190801"/>
    <n v="660000"/>
  </r>
  <r>
    <x v="114"/>
    <x v="0"/>
    <m/>
    <x v="0"/>
    <x v="1"/>
    <x v="15"/>
    <n v="190801"/>
    <n v="190801"/>
    <m/>
    <n v="1"/>
    <n v="190801"/>
    <n v="20000"/>
  </r>
  <r>
    <x v="114"/>
    <x v="0"/>
    <m/>
    <x v="0"/>
    <x v="1"/>
    <x v="16"/>
    <n v="190801"/>
    <n v="190801"/>
    <m/>
    <n v="2"/>
    <n v="190801"/>
    <n v="70000"/>
  </r>
  <r>
    <x v="114"/>
    <x v="0"/>
    <m/>
    <x v="1"/>
    <x v="2"/>
    <x v="18"/>
    <n v="190801"/>
    <n v="190801"/>
    <m/>
    <n v="1"/>
    <n v="190801"/>
    <n v="20000"/>
  </r>
  <r>
    <x v="114"/>
    <x v="0"/>
    <m/>
    <x v="0"/>
    <x v="2"/>
    <x v="15"/>
    <n v="190801"/>
    <n v="190801"/>
    <m/>
    <n v="21"/>
    <n v="190801"/>
    <n v="420000"/>
  </r>
  <r>
    <x v="114"/>
    <x v="0"/>
    <m/>
    <x v="0"/>
    <x v="2"/>
    <x v="16"/>
    <n v="190801"/>
    <n v="190801"/>
    <m/>
    <n v="25"/>
    <n v="190801"/>
    <n v="875000"/>
  </r>
  <r>
    <x v="114"/>
    <x v="0"/>
    <m/>
    <x v="0"/>
    <x v="2"/>
    <x v="17"/>
    <n v="190801"/>
    <n v="190801"/>
    <m/>
    <n v="12"/>
    <n v="190801"/>
    <n v="396000"/>
  </r>
  <r>
    <x v="114"/>
    <x v="0"/>
    <m/>
    <x v="0"/>
    <x v="2"/>
    <x v="19"/>
    <n v="190801"/>
    <n v="190801"/>
    <m/>
    <n v="24"/>
    <n v="190801"/>
    <n v="72000"/>
  </r>
  <r>
    <x v="115"/>
    <x v="2"/>
    <m/>
    <x v="0"/>
    <x v="1"/>
    <x v="16"/>
    <n v="190801"/>
    <n v="190801"/>
    <m/>
    <n v="3"/>
    <n v="190801"/>
    <n v="105000"/>
  </r>
  <r>
    <x v="115"/>
    <x v="2"/>
    <m/>
    <x v="1"/>
    <x v="2"/>
    <x v="18"/>
    <n v="190801"/>
    <n v="190801"/>
    <m/>
    <n v="2"/>
    <n v="190801"/>
    <n v="40000"/>
  </r>
  <r>
    <x v="115"/>
    <x v="2"/>
    <m/>
    <x v="0"/>
    <x v="2"/>
    <x v="15"/>
    <n v="190801"/>
    <n v="190801"/>
    <m/>
    <n v="22"/>
    <n v="190801"/>
    <n v="440000"/>
  </r>
  <r>
    <x v="115"/>
    <x v="2"/>
    <m/>
    <x v="0"/>
    <x v="2"/>
    <x v="16"/>
    <n v="190801"/>
    <n v="190801"/>
    <m/>
    <n v="31"/>
    <n v="190801"/>
    <n v="1085000"/>
  </r>
  <r>
    <x v="115"/>
    <x v="2"/>
    <m/>
    <x v="0"/>
    <x v="2"/>
    <x v="17"/>
    <n v="190801"/>
    <n v="190801"/>
    <m/>
    <n v="13"/>
    <n v="190801"/>
    <n v="429000"/>
  </r>
  <r>
    <x v="115"/>
    <x v="2"/>
    <m/>
    <x v="0"/>
    <x v="2"/>
    <x v="19"/>
    <n v="190801"/>
    <n v="190801"/>
    <m/>
    <n v="33"/>
    <n v="190801"/>
    <n v="99000"/>
  </r>
  <r>
    <x v="116"/>
    <x v="5"/>
    <m/>
    <x v="0"/>
    <x v="1"/>
    <x v="15"/>
    <n v="190801"/>
    <n v="190801"/>
    <m/>
    <n v="1"/>
    <n v="190801"/>
    <n v="20000"/>
  </r>
  <r>
    <x v="116"/>
    <x v="5"/>
    <m/>
    <x v="0"/>
    <x v="1"/>
    <x v="16"/>
    <n v="190801"/>
    <n v="190801"/>
    <m/>
    <n v="1"/>
    <n v="190801"/>
    <n v="35000"/>
  </r>
  <r>
    <x v="116"/>
    <x v="5"/>
    <m/>
    <x v="1"/>
    <x v="2"/>
    <x v="18"/>
    <n v="190801"/>
    <n v="190801"/>
    <m/>
    <n v="3"/>
    <n v="190801"/>
    <n v="60000"/>
  </r>
  <r>
    <x v="116"/>
    <x v="5"/>
    <m/>
    <x v="0"/>
    <x v="2"/>
    <x v="15"/>
    <n v="190801"/>
    <n v="190801"/>
    <m/>
    <n v="21"/>
    <n v="190801"/>
    <n v="420000"/>
  </r>
  <r>
    <x v="116"/>
    <x v="5"/>
    <m/>
    <x v="0"/>
    <x v="2"/>
    <x v="16"/>
    <n v="190801"/>
    <n v="190801"/>
    <m/>
    <n v="25"/>
    <n v="190801"/>
    <n v="875000"/>
  </r>
  <r>
    <x v="116"/>
    <x v="5"/>
    <m/>
    <x v="0"/>
    <x v="2"/>
    <x v="17"/>
    <n v="190801"/>
    <n v="190801"/>
    <m/>
    <n v="17"/>
    <n v="190801"/>
    <n v="561000"/>
  </r>
  <r>
    <x v="116"/>
    <x v="5"/>
    <m/>
    <x v="0"/>
    <x v="2"/>
    <x v="19"/>
    <n v="190801"/>
    <n v="190801"/>
    <m/>
    <n v="31"/>
    <n v="190801"/>
    <n v="93000"/>
  </r>
  <r>
    <x v="117"/>
    <x v="6"/>
    <m/>
    <x v="0"/>
    <x v="1"/>
    <x v="15"/>
    <n v="190801"/>
    <n v="190801"/>
    <m/>
    <n v="1"/>
    <n v="190801"/>
    <n v="20000"/>
  </r>
  <r>
    <x v="117"/>
    <x v="6"/>
    <m/>
    <x v="0"/>
    <x v="1"/>
    <x v="16"/>
    <n v="190801"/>
    <n v="190801"/>
    <m/>
    <n v="102"/>
    <n v="190801"/>
    <n v="3570000"/>
  </r>
  <r>
    <x v="117"/>
    <x v="6"/>
    <m/>
    <x v="1"/>
    <x v="2"/>
    <x v="18"/>
    <n v="190801"/>
    <n v="190801"/>
    <m/>
    <n v="1"/>
    <n v="190801"/>
    <n v="20000"/>
  </r>
  <r>
    <x v="117"/>
    <x v="6"/>
    <m/>
    <x v="0"/>
    <x v="2"/>
    <x v="15"/>
    <n v="190801"/>
    <n v="190801"/>
    <m/>
    <n v="48"/>
    <n v="190801"/>
    <n v="960000"/>
  </r>
  <r>
    <x v="117"/>
    <x v="6"/>
    <m/>
    <x v="0"/>
    <x v="2"/>
    <x v="16"/>
    <n v="190801"/>
    <n v="190801"/>
    <m/>
    <n v="32"/>
    <n v="190801"/>
    <n v="1120000"/>
  </r>
  <r>
    <x v="117"/>
    <x v="6"/>
    <m/>
    <x v="0"/>
    <x v="2"/>
    <x v="17"/>
    <n v="190801"/>
    <n v="190801"/>
    <m/>
    <n v="22"/>
    <n v="190801"/>
    <n v="726000"/>
  </r>
  <r>
    <x v="117"/>
    <x v="6"/>
    <m/>
    <x v="0"/>
    <x v="2"/>
    <x v="19"/>
    <n v="190801"/>
    <n v="190801"/>
    <m/>
    <n v="49"/>
    <n v="190801"/>
    <n v="147000"/>
  </r>
  <r>
    <x v="117"/>
    <x v="6"/>
    <m/>
    <x v="18"/>
    <x v="2"/>
    <x v="19"/>
    <n v="190801"/>
    <n v="190801"/>
    <m/>
    <n v="3"/>
    <n v="190801"/>
    <n v="12000"/>
  </r>
  <r>
    <x v="118"/>
    <x v="3"/>
    <m/>
    <x v="0"/>
    <x v="1"/>
    <x v="16"/>
    <n v="190801"/>
    <n v="190801"/>
    <m/>
    <n v="8"/>
    <n v="190801"/>
    <n v="280000"/>
  </r>
  <r>
    <x v="118"/>
    <x v="3"/>
    <m/>
    <x v="1"/>
    <x v="2"/>
    <x v="18"/>
    <n v="190801"/>
    <n v="190801"/>
    <m/>
    <n v="4"/>
    <n v="190801"/>
    <n v="80000"/>
  </r>
  <r>
    <x v="118"/>
    <x v="3"/>
    <m/>
    <x v="0"/>
    <x v="2"/>
    <x v="15"/>
    <n v="190801"/>
    <n v="190801"/>
    <m/>
    <n v="52"/>
    <n v="190801"/>
    <n v="1040000"/>
  </r>
  <r>
    <x v="118"/>
    <x v="3"/>
    <m/>
    <x v="0"/>
    <x v="2"/>
    <x v="16"/>
    <n v="190801"/>
    <n v="190801"/>
    <m/>
    <n v="51"/>
    <n v="190801"/>
    <n v="1785000"/>
  </r>
  <r>
    <x v="118"/>
    <x v="3"/>
    <m/>
    <x v="0"/>
    <x v="2"/>
    <x v="17"/>
    <n v="190801"/>
    <n v="190801"/>
    <m/>
    <n v="41"/>
    <n v="190801"/>
    <n v="1353000"/>
  </r>
  <r>
    <x v="118"/>
    <x v="3"/>
    <m/>
    <x v="0"/>
    <x v="2"/>
    <x v="19"/>
    <n v="190801"/>
    <n v="190801"/>
    <m/>
    <n v="59"/>
    <n v="190801"/>
    <n v="177000"/>
  </r>
  <r>
    <x v="118"/>
    <x v="3"/>
    <m/>
    <x v="18"/>
    <x v="2"/>
    <x v="19"/>
    <n v="190801"/>
    <n v="190801"/>
    <m/>
    <n v="1"/>
    <n v="190801"/>
    <n v="4000"/>
  </r>
  <r>
    <x v="119"/>
    <x v="4"/>
    <m/>
    <x v="0"/>
    <x v="1"/>
    <x v="15"/>
    <n v="190801"/>
    <n v="190801"/>
    <m/>
    <n v="3"/>
    <n v="190801"/>
    <n v="60000"/>
  </r>
  <r>
    <x v="119"/>
    <x v="4"/>
    <m/>
    <x v="0"/>
    <x v="1"/>
    <x v="16"/>
    <n v="190801"/>
    <n v="190801"/>
    <m/>
    <n v="204"/>
    <n v="190801"/>
    <n v="7140000"/>
  </r>
  <r>
    <x v="119"/>
    <x v="4"/>
    <m/>
    <x v="1"/>
    <x v="2"/>
    <x v="18"/>
    <n v="190801"/>
    <n v="190801"/>
    <m/>
    <n v="3"/>
    <n v="190801"/>
    <n v="60000"/>
  </r>
  <r>
    <x v="119"/>
    <x v="4"/>
    <m/>
    <x v="0"/>
    <x v="2"/>
    <x v="15"/>
    <n v="190801"/>
    <n v="190801"/>
    <m/>
    <n v="64"/>
    <n v="190801"/>
    <n v="1280000"/>
  </r>
  <r>
    <x v="119"/>
    <x v="4"/>
    <m/>
    <x v="0"/>
    <x v="2"/>
    <x v="16"/>
    <n v="190801"/>
    <n v="190801"/>
    <m/>
    <n v="54"/>
    <n v="190801"/>
    <n v="1890000"/>
  </r>
  <r>
    <x v="119"/>
    <x v="4"/>
    <m/>
    <x v="0"/>
    <x v="2"/>
    <x v="17"/>
    <n v="190801"/>
    <n v="190801"/>
    <m/>
    <n v="35"/>
    <n v="190801"/>
    <n v="1155000"/>
  </r>
  <r>
    <x v="119"/>
    <x v="4"/>
    <m/>
    <x v="0"/>
    <x v="2"/>
    <x v="19"/>
    <n v="190801"/>
    <n v="190801"/>
    <m/>
    <n v="63"/>
    <n v="190801"/>
    <n v="189000"/>
  </r>
  <r>
    <x v="119"/>
    <x v="4"/>
    <m/>
    <x v="0"/>
    <x v="4"/>
    <x v="15"/>
    <n v="190801"/>
    <n v="190801"/>
    <m/>
    <n v="124"/>
    <n v="190801"/>
    <n v="3906000"/>
  </r>
  <r>
    <x v="119"/>
    <x v="4"/>
    <m/>
    <x v="0"/>
    <x v="4"/>
    <x v="16"/>
    <n v="190801"/>
    <n v="190801"/>
    <m/>
    <n v="24"/>
    <n v="190801"/>
    <n v="1056000"/>
  </r>
  <r>
    <x v="120"/>
    <x v="1"/>
    <m/>
    <x v="0"/>
    <x v="1"/>
    <x v="15"/>
    <n v="190801"/>
    <n v="190801"/>
    <m/>
    <n v="5"/>
    <n v="190801"/>
    <n v="100000"/>
  </r>
  <r>
    <x v="120"/>
    <x v="1"/>
    <m/>
    <x v="0"/>
    <x v="1"/>
    <x v="16"/>
    <n v="190801"/>
    <n v="190801"/>
    <m/>
    <n v="44"/>
    <n v="190801"/>
    <n v="1540000"/>
  </r>
  <r>
    <x v="120"/>
    <x v="1"/>
    <m/>
    <x v="1"/>
    <x v="2"/>
    <x v="18"/>
    <n v="190801"/>
    <n v="190801"/>
    <m/>
    <n v="5"/>
    <n v="190801"/>
    <n v="100000"/>
  </r>
  <r>
    <x v="120"/>
    <x v="1"/>
    <m/>
    <x v="0"/>
    <x v="2"/>
    <x v="15"/>
    <n v="190801"/>
    <n v="190801"/>
    <m/>
    <n v="72"/>
    <n v="190801"/>
    <n v="1440000"/>
  </r>
  <r>
    <x v="120"/>
    <x v="1"/>
    <m/>
    <x v="0"/>
    <x v="2"/>
    <x v="16"/>
    <n v="190801"/>
    <n v="190801"/>
    <m/>
    <n v="72"/>
    <n v="190801"/>
    <n v="2520000"/>
  </r>
  <r>
    <x v="120"/>
    <x v="1"/>
    <m/>
    <x v="0"/>
    <x v="2"/>
    <x v="17"/>
    <n v="190801"/>
    <n v="190801"/>
    <m/>
    <n v="69"/>
    <n v="190801"/>
    <n v="2277000"/>
  </r>
  <r>
    <x v="120"/>
    <x v="1"/>
    <m/>
    <x v="0"/>
    <x v="2"/>
    <x v="19"/>
    <n v="190801"/>
    <n v="190801"/>
    <m/>
    <n v="78"/>
    <n v="190801"/>
    <n v="234000"/>
  </r>
  <r>
    <x v="120"/>
    <x v="1"/>
    <m/>
    <x v="0"/>
    <x v="4"/>
    <x v="15"/>
    <n v="190801"/>
    <n v="190801"/>
    <m/>
    <n v="9"/>
    <n v="190801"/>
    <n v="283500"/>
  </r>
  <r>
    <x v="120"/>
    <x v="1"/>
    <m/>
    <x v="0"/>
    <x v="3"/>
    <x v="17"/>
    <n v="190801"/>
    <n v="190801"/>
    <m/>
    <n v="1"/>
    <n v="190801"/>
    <n v="0"/>
  </r>
  <r>
    <x v="121"/>
    <x v="0"/>
    <m/>
    <x v="0"/>
    <x v="1"/>
    <x v="16"/>
    <n v="190801"/>
    <n v="190801"/>
    <m/>
    <n v="34"/>
    <n v="190801"/>
    <n v="1190000"/>
  </r>
  <r>
    <x v="121"/>
    <x v="0"/>
    <m/>
    <x v="1"/>
    <x v="2"/>
    <x v="18"/>
    <n v="190801"/>
    <n v="190801"/>
    <m/>
    <n v="2"/>
    <n v="190801"/>
    <n v="40000"/>
  </r>
  <r>
    <x v="121"/>
    <x v="0"/>
    <m/>
    <x v="0"/>
    <x v="2"/>
    <x v="15"/>
    <n v="190801"/>
    <n v="190801"/>
    <m/>
    <n v="59"/>
    <n v="190801"/>
    <n v="1180000"/>
  </r>
  <r>
    <x v="121"/>
    <x v="0"/>
    <m/>
    <x v="0"/>
    <x v="2"/>
    <x v="16"/>
    <n v="190801"/>
    <n v="190801"/>
    <m/>
    <n v="74"/>
    <n v="190801"/>
    <n v="2590000"/>
  </r>
  <r>
    <x v="121"/>
    <x v="0"/>
    <m/>
    <x v="0"/>
    <x v="2"/>
    <x v="17"/>
    <n v="190801"/>
    <n v="190801"/>
    <m/>
    <n v="60"/>
    <n v="190801"/>
    <n v="1980000"/>
  </r>
  <r>
    <x v="121"/>
    <x v="0"/>
    <m/>
    <x v="0"/>
    <x v="2"/>
    <x v="19"/>
    <n v="190801"/>
    <n v="190801"/>
    <m/>
    <n v="75"/>
    <n v="190801"/>
    <n v="225000"/>
  </r>
  <r>
    <x v="122"/>
    <x v="2"/>
    <m/>
    <x v="0"/>
    <x v="1"/>
    <x v="16"/>
    <n v="190801"/>
    <n v="190801"/>
    <m/>
    <n v="222"/>
    <n v="190801"/>
    <n v="7770000"/>
  </r>
  <r>
    <x v="122"/>
    <x v="2"/>
    <m/>
    <x v="18"/>
    <x v="2"/>
    <x v="19"/>
    <n v="190801"/>
    <n v="190801"/>
    <m/>
    <n v="1"/>
    <n v="190801"/>
    <n v="4000"/>
  </r>
  <r>
    <x v="122"/>
    <x v="2"/>
    <m/>
    <x v="1"/>
    <x v="2"/>
    <x v="18"/>
    <n v="190801"/>
    <n v="190801"/>
    <m/>
    <n v="4"/>
    <n v="190801"/>
    <n v="80000"/>
  </r>
  <r>
    <x v="122"/>
    <x v="2"/>
    <m/>
    <x v="0"/>
    <x v="2"/>
    <x v="15"/>
    <n v="190801"/>
    <n v="190801"/>
    <m/>
    <n v="49"/>
    <n v="190801"/>
    <n v="980000"/>
  </r>
  <r>
    <x v="122"/>
    <x v="2"/>
    <m/>
    <x v="0"/>
    <x v="2"/>
    <x v="16"/>
    <n v="190801"/>
    <n v="190801"/>
    <m/>
    <n v="55"/>
    <n v="190801"/>
    <n v="1925000"/>
  </r>
  <r>
    <x v="122"/>
    <x v="2"/>
    <m/>
    <x v="0"/>
    <x v="2"/>
    <x v="17"/>
    <n v="190801"/>
    <n v="190801"/>
    <m/>
    <n v="33"/>
    <n v="190801"/>
    <n v="1089000"/>
  </r>
  <r>
    <x v="122"/>
    <x v="2"/>
    <m/>
    <x v="0"/>
    <x v="2"/>
    <x v="19"/>
    <n v="190801"/>
    <n v="190801"/>
    <m/>
    <n v="54"/>
    <n v="190801"/>
    <n v="162000"/>
  </r>
  <r>
    <x v="122"/>
    <x v="2"/>
    <m/>
    <x v="0"/>
    <x v="4"/>
    <x v="15"/>
    <n v="190801"/>
    <n v="190801"/>
    <m/>
    <n v="18"/>
    <n v="190801"/>
    <n v="567000"/>
  </r>
  <r>
    <x v="122"/>
    <x v="2"/>
    <m/>
    <x v="0"/>
    <x v="4"/>
    <x v="16"/>
    <n v="190801"/>
    <n v="190801"/>
    <m/>
    <n v="5"/>
    <n v="190801"/>
    <n v="220000"/>
  </r>
  <r>
    <x v="123"/>
    <x v="5"/>
    <m/>
    <x v="0"/>
    <x v="1"/>
    <x v="15"/>
    <n v="190801"/>
    <n v="190801"/>
    <m/>
    <n v="2"/>
    <n v="190801"/>
    <n v="40000"/>
  </r>
  <r>
    <x v="123"/>
    <x v="5"/>
    <m/>
    <x v="0"/>
    <x v="1"/>
    <x v="16"/>
    <n v="190801"/>
    <n v="190801"/>
    <m/>
    <n v="14"/>
    <n v="190801"/>
    <n v="490000"/>
  </r>
  <r>
    <x v="123"/>
    <x v="5"/>
    <m/>
    <x v="1"/>
    <x v="2"/>
    <x v="18"/>
    <n v="190801"/>
    <n v="190801"/>
    <m/>
    <n v="5"/>
    <n v="190801"/>
    <n v="100000"/>
  </r>
  <r>
    <x v="123"/>
    <x v="5"/>
    <m/>
    <x v="0"/>
    <x v="2"/>
    <x v="15"/>
    <n v="190801"/>
    <n v="190801"/>
    <m/>
    <n v="60"/>
    <n v="190801"/>
    <n v="1200000"/>
  </r>
  <r>
    <x v="123"/>
    <x v="5"/>
    <m/>
    <x v="0"/>
    <x v="2"/>
    <x v="16"/>
    <n v="190801"/>
    <n v="190801"/>
    <m/>
    <n v="55"/>
    <n v="190801"/>
    <n v="1925000"/>
  </r>
  <r>
    <x v="123"/>
    <x v="5"/>
    <m/>
    <x v="0"/>
    <x v="2"/>
    <x v="17"/>
    <n v="190801"/>
    <n v="190801"/>
    <m/>
    <n v="37"/>
    <n v="190801"/>
    <n v="1221000"/>
  </r>
  <r>
    <x v="123"/>
    <x v="5"/>
    <m/>
    <x v="0"/>
    <x v="2"/>
    <x v="19"/>
    <n v="190801"/>
    <n v="190801"/>
    <m/>
    <n v="47"/>
    <n v="190801"/>
    <n v="141000"/>
  </r>
  <r>
    <x v="124"/>
    <x v="6"/>
    <m/>
    <x v="0"/>
    <x v="1"/>
    <x v="15"/>
    <n v="190801"/>
    <n v="190801"/>
    <m/>
    <n v="3"/>
    <n v="190801"/>
    <n v="60000"/>
  </r>
  <r>
    <x v="124"/>
    <x v="6"/>
    <m/>
    <x v="0"/>
    <x v="1"/>
    <x v="16"/>
    <n v="190801"/>
    <n v="190801"/>
    <m/>
    <n v="10"/>
    <n v="190801"/>
    <n v="350000"/>
  </r>
  <r>
    <x v="124"/>
    <x v="6"/>
    <m/>
    <x v="18"/>
    <x v="2"/>
    <x v="19"/>
    <n v="190801"/>
    <n v="190801"/>
    <m/>
    <n v="3"/>
    <n v="190801"/>
    <n v="12000"/>
  </r>
  <r>
    <x v="124"/>
    <x v="6"/>
    <m/>
    <x v="1"/>
    <x v="2"/>
    <x v="18"/>
    <n v="190801"/>
    <n v="190801"/>
    <m/>
    <n v="8"/>
    <n v="190801"/>
    <n v="160000"/>
  </r>
  <r>
    <x v="124"/>
    <x v="6"/>
    <m/>
    <x v="0"/>
    <x v="2"/>
    <x v="15"/>
    <n v="190801"/>
    <n v="190801"/>
    <m/>
    <n v="55"/>
    <n v="190801"/>
    <n v="1100000"/>
  </r>
  <r>
    <x v="124"/>
    <x v="6"/>
    <m/>
    <x v="0"/>
    <x v="2"/>
    <x v="16"/>
    <n v="190801"/>
    <n v="190801"/>
    <m/>
    <n v="55"/>
    <n v="190801"/>
    <n v="1925000"/>
  </r>
  <r>
    <x v="124"/>
    <x v="6"/>
    <m/>
    <x v="0"/>
    <x v="2"/>
    <x v="17"/>
    <n v="190801"/>
    <n v="190801"/>
    <m/>
    <n v="41"/>
    <n v="190801"/>
    <n v="1353000"/>
  </r>
  <r>
    <x v="124"/>
    <x v="6"/>
    <m/>
    <x v="0"/>
    <x v="2"/>
    <x v="19"/>
    <n v="190801"/>
    <n v="190801"/>
    <m/>
    <n v="68"/>
    <n v="190801"/>
    <n v="204000"/>
  </r>
  <r>
    <x v="124"/>
    <x v="6"/>
    <m/>
    <x v="0"/>
    <x v="6"/>
    <x v="15"/>
    <n v="190801"/>
    <n v="190801"/>
    <m/>
    <n v="911"/>
    <n v="190801"/>
    <n v="8260948"/>
  </r>
  <r>
    <x v="125"/>
    <x v="3"/>
    <m/>
    <x v="0"/>
    <x v="1"/>
    <x v="15"/>
    <n v="190801"/>
    <n v="190801"/>
    <m/>
    <n v="3"/>
    <n v="190801"/>
    <n v="60000"/>
  </r>
  <r>
    <x v="125"/>
    <x v="3"/>
    <m/>
    <x v="0"/>
    <x v="1"/>
    <x v="16"/>
    <n v="190801"/>
    <n v="190801"/>
    <m/>
    <n v="117"/>
    <n v="190801"/>
    <n v="4095000"/>
  </r>
  <r>
    <x v="125"/>
    <x v="3"/>
    <m/>
    <x v="1"/>
    <x v="2"/>
    <x v="18"/>
    <n v="190801"/>
    <n v="190801"/>
    <m/>
    <n v="4"/>
    <n v="190801"/>
    <n v="80000"/>
  </r>
  <r>
    <x v="125"/>
    <x v="3"/>
    <m/>
    <x v="0"/>
    <x v="2"/>
    <x v="15"/>
    <n v="190801"/>
    <n v="190801"/>
    <m/>
    <n v="56"/>
    <n v="190801"/>
    <n v="1120000"/>
  </r>
  <r>
    <x v="125"/>
    <x v="3"/>
    <m/>
    <x v="0"/>
    <x v="2"/>
    <x v="16"/>
    <n v="190801"/>
    <n v="190801"/>
    <m/>
    <n v="50"/>
    <n v="190801"/>
    <n v="1750000"/>
  </r>
  <r>
    <x v="125"/>
    <x v="3"/>
    <m/>
    <x v="0"/>
    <x v="2"/>
    <x v="17"/>
    <n v="190801"/>
    <n v="190801"/>
    <m/>
    <n v="44"/>
    <n v="190801"/>
    <n v="1452000"/>
  </r>
  <r>
    <x v="125"/>
    <x v="3"/>
    <m/>
    <x v="0"/>
    <x v="2"/>
    <x v="19"/>
    <n v="190801"/>
    <n v="190801"/>
    <m/>
    <n v="58"/>
    <n v="190801"/>
    <n v="174000"/>
  </r>
  <r>
    <x v="125"/>
    <x v="3"/>
    <m/>
    <x v="0"/>
    <x v="4"/>
    <x v="15"/>
    <n v="190801"/>
    <n v="190801"/>
    <m/>
    <n v="18"/>
    <n v="190801"/>
    <n v="567000"/>
  </r>
  <r>
    <x v="125"/>
    <x v="3"/>
    <m/>
    <x v="0"/>
    <x v="4"/>
    <x v="16"/>
    <n v="190801"/>
    <n v="190801"/>
    <m/>
    <n v="5"/>
    <n v="190801"/>
    <n v="220000"/>
  </r>
  <r>
    <x v="126"/>
    <x v="4"/>
    <m/>
    <x v="0"/>
    <x v="1"/>
    <x v="16"/>
    <n v="190801"/>
    <n v="190801"/>
    <m/>
    <n v="28"/>
    <n v="190801"/>
    <n v="980000"/>
  </r>
  <r>
    <x v="126"/>
    <x v="4"/>
    <m/>
    <x v="1"/>
    <x v="2"/>
    <x v="18"/>
    <n v="190801"/>
    <n v="190801"/>
    <m/>
    <n v="2"/>
    <n v="190801"/>
    <n v="40000"/>
  </r>
  <r>
    <x v="126"/>
    <x v="4"/>
    <m/>
    <x v="0"/>
    <x v="2"/>
    <x v="15"/>
    <n v="190801"/>
    <n v="190801"/>
    <m/>
    <n v="46"/>
    <n v="190801"/>
    <n v="920000"/>
  </r>
  <r>
    <x v="126"/>
    <x v="4"/>
    <m/>
    <x v="0"/>
    <x v="2"/>
    <x v="16"/>
    <n v="190801"/>
    <n v="190801"/>
    <m/>
    <n v="40"/>
    <n v="190801"/>
    <n v="1400000"/>
  </r>
  <r>
    <x v="126"/>
    <x v="4"/>
    <m/>
    <x v="0"/>
    <x v="2"/>
    <x v="17"/>
    <n v="190801"/>
    <n v="190801"/>
    <m/>
    <n v="35"/>
    <n v="190801"/>
    <n v="1155000"/>
  </r>
  <r>
    <x v="126"/>
    <x v="4"/>
    <m/>
    <x v="0"/>
    <x v="2"/>
    <x v="19"/>
    <n v="190801"/>
    <n v="190801"/>
    <m/>
    <n v="62"/>
    <n v="190801"/>
    <n v="186000"/>
  </r>
  <r>
    <x v="127"/>
    <x v="1"/>
    <m/>
    <x v="0"/>
    <x v="1"/>
    <x v="15"/>
    <n v="190801"/>
    <n v="190801"/>
    <m/>
    <n v="6"/>
    <n v="190801"/>
    <n v="120000"/>
  </r>
  <r>
    <x v="127"/>
    <x v="1"/>
    <m/>
    <x v="0"/>
    <x v="1"/>
    <x v="16"/>
    <n v="190801"/>
    <n v="190801"/>
    <m/>
    <n v="9"/>
    <n v="190801"/>
    <n v="315000"/>
  </r>
  <r>
    <x v="127"/>
    <x v="1"/>
    <m/>
    <x v="1"/>
    <x v="2"/>
    <x v="18"/>
    <n v="190801"/>
    <n v="190801"/>
    <m/>
    <n v="8"/>
    <n v="190801"/>
    <n v="160000"/>
  </r>
  <r>
    <x v="127"/>
    <x v="1"/>
    <m/>
    <x v="0"/>
    <x v="2"/>
    <x v="15"/>
    <n v="190801"/>
    <n v="190801"/>
    <m/>
    <n v="56"/>
    <n v="190801"/>
    <n v="1120000"/>
  </r>
  <r>
    <x v="127"/>
    <x v="1"/>
    <m/>
    <x v="0"/>
    <x v="2"/>
    <x v="16"/>
    <n v="190801"/>
    <n v="190801"/>
    <m/>
    <n v="37"/>
    <n v="190801"/>
    <n v="1295000"/>
  </r>
  <r>
    <x v="127"/>
    <x v="1"/>
    <m/>
    <x v="0"/>
    <x v="2"/>
    <x v="17"/>
    <n v="190801"/>
    <n v="190801"/>
    <m/>
    <n v="40"/>
    <n v="190801"/>
    <n v="1320000"/>
  </r>
  <r>
    <x v="127"/>
    <x v="1"/>
    <m/>
    <x v="0"/>
    <x v="2"/>
    <x v="19"/>
    <n v="190801"/>
    <n v="190801"/>
    <m/>
    <n v="53"/>
    <n v="190801"/>
    <n v="159000"/>
  </r>
  <r>
    <x v="127"/>
    <x v="1"/>
    <m/>
    <x v="0"/>
    <x v="4"/>
    <x v="15"/>
    <n v="190801"/>
    <n v="190801"/>
    <m/>
    <n v="14"/>
    <n v="190801"/>
    <n v="441000"/>
  </r>
  <r>
    <x v="127"/>
    <x v="1"/>
    <m/>
    <x v="0"/>
    <x v="4"/>
    <x v="16"/>
    <n v="190801"/>
    <n v="190801"/>
    <m/>
    <n v="2"/>
    <n v="190801"/>
    <n v="88000"/>
  </r>
  <r>
    <x v="128"/>
    <x v="0"/>
    <m/>
    <x v="0"/>
    <x v="1"/>
    <x v="15"/>
    <n v="190801"/>
    <n v="190801"/>
    <m/>
    <n v="1"/>
    <n v="190801"/>
    <n v="20000"/>
  </r>
  <r>
    <x v="128"/>
    <x v="0"/>
    <m/>
    <x v="0"/>
    <x v="3"/>
    <x v="15"/>
    <n v="190801"/>
    <n v="190801"/>
    <m/>
    <n v="1"/>
    <n v="190801"/>
    <n v="0"/>
  </r>
  <r>
    <x v="128"/>
    <x v="0"/>
    <m/>
    <x v="18"/>
    <x v="2"/>
    <x v="19"/>
    <n v="190801"/>
    <n v="190801"/>
    <m/>
    <n v="1"/>
    <n v="190801"/>
    <n v="4000"/>
  </r>
  <r>
    <x v="128"/>
    <x v="0"/>
    <m/>
    <x v="1"/>
    <x v="2"/>
    <x v="18"/>
    <n v="190801"/>
    <n v="190801"/>
    <m/>
    <n v="9"/>
    <n v="190801"/>
    <n v="180000"/>
  </r>
  <r>
    <x v="128"/>
    <x v="0"/>
    <m/>
    <x v="0"/>
    <x v="2"/>
    <x v="15"/>
    <n v="190801"/>
    <n v="190801"/>
    <m/>
    <n v="34"/>
    <n v="190801"/>
    <n v="680000"/>
  </r>
  <r>
    <x v="128"/>
    <x v="0"/>
    <m/>
    <x v="0"/>
    <x v="2"/>
    <x v="16"/>
    <n v="190801"/>
    <n v="190801"/>
    <m/>
    <n v="65"/>
    <n v="190801"/>
    <n v="2275000"/>
  </r>
  <r>
    <x v="128"/>
    <x v="0"/>
    <m/>
    <x v="0"/>
    <x v="2"/>
    <x v="17"/>
    <n v="190801"/>
    <n v="190801"/>
    <m/>
    <n v="38"/>
    <n v="190801"/>
    <n v="1254000"/>
  </r>
  <r>
    <x v="128"/>
    <x v="0"/>
    <m/>
    <x v="0"/>
    <x v="2"/>
    <x v="19"/>
    <n v="190801"/>
    <n v="190801"/>
    <m/>
    <n v="44"/>
    <n v="190801"/>
    <n v="132000"/>
  </r>
  <r>
    <x v="128"/>
    <x v="0"/>
    <m/>
    <x v="0"/>
    <x v="4"/>
    <x v="15"/>
    <n v="190801"/>
    <n v="190801"/>
    <m/>
    <n v="6"/>
    <n v="190801"/>
    <n v="189000"/>
  </r>
  <r>
    <x v="129"/>
    <x v="2"/>
    <m/>
    <x v="0"/>
    <x v="3"/>
    <x v="15"/>
    <n v="190801"/>
    <n v="190801"/>
    <m/>
    <n v="1"/>
    <n v="190801"/>
    <n v="0"/>
  </r>
  <r>
    <x v="129"/>
    <x v="2"/>
    <m/>
    <x v="18"/>
    <x v="2"/>
    <x v="19"/>
    <n v="190801"/>
    <n v="190801"/>
    <m/>
    <n v="1"/>
    <n v="190801"/>
    <n v="4000"/>
  </r>
  <r>
    <x v="129"/>
    <x v="2"/>
    <m/>
    <x v="1"/>
    <x v="2"/>
    <x v="18"/>
    <n v="190801"/>
    <n v="190801"/>
    <m/>
    <n v="6"/>
    <n v="190801"/>
    <n v="120000"/>
  </r>
  <r>
    <x v="129"/>
    <x v="2"/>
    <m/>
    <x v="0"/>
    <x v="2"/>
    <x v="15"/>
    <n v="190801"/>
    <n v="190801"/>
    <m/>
    <n v="44"/>
    <n v="190801"/>
    <n v="880000"/>
  </r>
  <r>
    <x v="129"/>
    <x v="2"/>
    <m/>
    <x v="0"/>
    <x v="2"/>
    <x v="16"/>
    <n v="190801"/>
    <n v="190801"/>
    <m/>
    <n v="154"/>
    <n v="190801"/>
    <n v="5390000"/>
  </r>
  <r>
    <x v="129"/>
    <x v="2"/>
    <m/>
    <x v="0"/>
    <x v="2"/>
    <x v="17"/>
    <n v="190801"/>
    <n v="190801"/>
    <m/>
    <n v="23"/>
    <n v="190801"/>
    <n v="759000"/>
  </r>
  <r>
    <x v="129"/>
    <x v="2"/>
    <m/>
    <x v="0"/>
    <x v="2"/>
    <x v="19"/>
    <n v="190801"/>
    <n v="190801"/>
    <m/>
    <n v="48"/>
    <n v="190801"/>
    <n v="144000"/>
  </r>
  <r>
    <x v="129"/>
    <x v="2"/>
    <m/>
    <x v="0"/>
    <x v="4"/>
    <x v="15"/>
    <n v="190801"/>
    <n v="190801"/>
    <m/>
    <n v="4"/>
    <n v="190801"/>
    <n v="126000"/>
  </r>
  <r>
    <x v="129"/>
    <x v="2"/>
    <m/>
    <x v="0"/>
    <x v="4"/>
    <x v="16"/>
    <n v="190801"/>
    <n v="190801"/>
    <m/>
    <n v="1"/>
    <n v="190801"/>
    <n v="44000"/>
  </r>
  <r>
    <x v="130"/>
    <x v="5"/>
    <m/>
    <x v="18"/>
    <x v="2"/>
    <x v="19"/>
    <n v="190801"/>
    <n v="190801"/>
    <m/>
    <n v="6"/>
    <n v="190801"/>
    <n v="24000"/>
  </r>
  <r>
    <x v="130"/>
    <x v="5"/>
    <m/>
    <x v="1"/>
    <x v="2"/>
    <x v="18"/>
    <n v="190801"/>
    <n v="190801"/>
    <m/>
    <n v="5"/>
    <n v="190801"/>
    <n v="100000"/>
  </r>
  <r>
    <x v="130"/>
    <x v="5"/>
    <m/>
    <x v="1"/>
    <x v="2"/>
    <x v="21"/>
    <n v="190801"/>
    <n v="190801"/>
    <m/>
    <n v="1"/>
    <n v="190801"/>
    <n v="35000"/>
  </r>
  <r>
    <x v="130"/>
    <x v="5"/>
    <m/>
    <x v="0"/>
    <x v="2"/>
    <x v="15"/>
    <n v="190801"/>
    <n v="190801"/>
    <m/>
    <n v="35"/>
    <n v="190801"/>
    <n v="700000"/>
  </r>
  <r>
    <x v="130"/>
    <x v="5"/>
    <m/>
    <x v="0"/>
    <x v="2"/>
    <x v="16"/>
    <n v="190801"/>
    <n v="190801"/>
    <m/>
    <n v="30"/>
    <n v="190801"/>
    <n v="1050000"/>
  </r>
  <r>
    <x v="130"/>
    <x v="5"/>
    <m/>
    <x v="0"/>
    <x v="2"/>
    <x v="17"/>
    <n v="190801"/>
    <n v="190801"/>
    <m/>
    <n v="33"/>
    <n v="190801"/>
    <n v="1089000"/>
  </r>
  <r>
    <x v="130"/>
    <x v="5"/>
    <m/>
    <x v="0"/>
    <x v="2"/>
    <x v="19"/>
    <n v="190801"/>
    <n v="190801"/>
    <m/>
    <n v="37"/>
    <n v="190801"/>
    <n v="111000"/>
  </r>
  <r>
    <x v="131"/>
    <x v="6"/>
    <m/>
    <x v="1"/>
    <x v="2"/>
    <x v="18"/>
    <n v="190801"/>
    <n v="190801"/>
    <m/>
    <n v="6"/>
    <n v="190801"/>
    <n v="120000"/>
  </r>
  <r>
    <x v="131"/>
    <x v="6"/>
    <m/>
    <x v="1"/>
    <x v="2"/>
    <x v="21"/>
    <n v="190801"/>
    <n v="190801"/>
    <m/>
    <n v="1"/>
    <n v="190801"/>
    <n v="35000"/>
  </r>
  <r>
    <x v="131"/>
    <x v="6"/>
    <m/>
    <x v="0"/>
    <x v="2"/>
    <x v="15"/>
    <n v="190801"/>
    <n v="190801"/>
    <m/>
    <n v="52"/>
    <n v="190801"/>
    <n v="1040000"/>
  </r>
  <r>
    <x v="131"/>
    <x v="6"/>
    <m/>
    <x v="0"/>
    <x v="2"/>
    <x v="16"/>
    <n v="190801"/>
    <n v="190801"/>
    <m/>
    <n v="40"/>
    <n v="190801"/>
    <n v="1400000"/>
  </r>
  <r>
    <x v="131"/>
    <x v="6"/>
    <m/>
    <x v="0"/>
    <x v="2"/>
    <x v="17"/>
    <n v="190801"/>
    <n v="190801"/>
    <m/>
    <n v="33"/>
    <n v="190801"/>
    <n v="1089000"/>
  </r>
  <r>
    <x v="131"/>
    <x v="6"/>
    <m/>
    <x v="0"/>
    <x v="2"/>
    <x v="19"/>
    <n v="190801"/>
    <n v="190801"/>
    <m/>
    <n v="48"/>
    <n v="190801"/>
    <n v="144000"/>
  </r>
  <r>
    <x v="132"/>
    <x v="3"/>
    <m/>
    <x v="0"/>
    <x v="1"/>
    <x v="15"/>
    <n v="190801"/>
    <n v="190801"/>
    <m/>
    <n v="7"/>
    <n v="190801"/>
    <n v="140000"/>
  </r>
  <r>
    <x v="132"/>
    <x v="3"/>
    <m/>
    <x v="0"/>
    <x v="1"/>
    <x v="16"/>
    <n v="190801"/>
    <n v="190801"/>
    <m/>
    <n v="27"/>
    <n v="190801"/>
    <n v="945000"/>
  </r>
  <r>
    <x v="132"/>
    <x v="3"/>
    <m/>
    <x v="0"/>
    <x v="3"/>
    <x v="15"/>
    <n v="190801"/>
    <n v="190801"/>
    <m/>
    <n v="85"/>
    <n v="190801"/>
    <n v="0"/>
  </r>
  <r>
    <x v="132"/>
    <x v="3"/>
    <m/>
    <x v="0"/>
    <x v="3"/>
    <x v="17"/>
    <n v="190801"/>
    <n v="190801"/>
    <m/>
    <n v="2"/>
    <n v="190801"/>
    <n v="0"/>
  </r>
  <r>
    <x v="132"/>
    <x v="3"/>
    <m/>
    <x v="1"/>
    <x v="3"/>
    <x v="18"/>
    <n v="190801"/>
    <n v="190801"/>
    <m/>
    <n v="81"/>
    <n v="190801"/>
    <n v="0"/>
  </r>
  <r>
    <x v="132"/>
    <x v="3"/>
    <m/>
    <x v="19"/>
    <x v="3"/>
    <x v="22"/>
    <n v="190801"/>
    <n v="190801"/>
    <m/>
    <n v="60"/>
    <n v="190801"/>
    <n v="0"/>
  </r>
  <r>
    <x v="132"/>
    <x v="3"/>
    <m/>
    <x v="1"/>
    <x v="2"/>
    <x v="18"/>
    <n v="190801"/>
    <n v="190801"/>
    <m/>
    <n v="12"/>
    <n v="190801"/>
    <n v="240000"/>
  </r>
  <r>
    <x v="132"/>
    <x v="3"/>
    <m/>
    <x v="0"/>
    <x v="2"/>
    <x v="15"/>
    <n v="190801"/>
    <n v="190801"/>
    <m/>
    <n v="94"/>
    <n v="190801"/>
    <n v="1880000"/>
  </r>
  <r>
    <x v="132"/>
    <x v="3"/>
    <m/>
    <x v="0"/>
    <x v="2"/>
    <x v="16"/>
    <n v="190801"/>
    <n v="190801"/>
    <m/>
    <n v="172"/>
    <n v="190801"/>
    <n v="6020000"/>
  </r>
  <r>
    <x v="132"/>
    <x v="3"/>
    <m/>
    <x v="0"/>
    <x v="2"/>
    <x v="17"/>
    <n v="190801"/>
    <n v="190801"/>
    <m/>
    <n v="53"/>
    <n v="190801"/>
    <n v="1749000"/>
  </r>
  <r>
    <x v="132"/>
    <x v="3"/>
    <m/>
    <x v="0"/>
    <x v="2"/>
    <x v="19"/>
    <n v="190801"/>
    <n v="190801"/>
    <m/>
    <n v="85"/>
    <n v="190801"/>
    <n v="255000"/>
  </r>
  <r>
    <x v="132"/>
    <x v="3"/>
    <m/>
    <x v="0"/>
    <x v="4"/>
    <x v="15"/>
    <n v="190801"/>
    <n v="190801"/>
    <m/>
    <n v="31"/>
    <n v="190801"/>
    <n v="976500"/>
  </r>
  <r>
    <x v="132"/>
    <x v="3"/>
    <m/>
    <x v="0"/>
    <x v="4"/>
    <x v="16"/>
    <n v="190801"/>
    <n v="190801"/>
    <m/>
    <n v="14"/>
    <n v="190801"/>
    <n v="616000"/>
  </r>
  <r>
    <x v="133"/>
    <x v="4"/>
    <m/>
    <x v="0"/>
    <x v="1"/>
    <x v="15"/>
    <n v="190801"/>
    <n v="190801"/>
    <m/>
    <n v="6"/>
    <n v="190801"/>
    <n v="120000"/>
  </r>
  <r>
    <x v="133"/>
    <x v="4"/>
    <m/>
    <x v="0"/>
    <x v="1"/>
    <x v="16"/>
    <n v="190801"/>
    <n v="190801"/>
    <m/>
    <n v="15"/>
    <n v="190801"/>
    <n v="525000"/>
  </r>
  <r>
    <x v="133"/>
    <x v="4"/>
    <m/>
    <x v="0"/>
    <x v="3"/>
    <x v="15"/>
    <n v="190801"/>
    <n v="190801"/>
    <m/>
    <n v="7"/>
    <n v="190801"/>
    <n v="0"/>
  </r>
  <r>
    <x v="133"/>
    <x v="4"/>
    <m/>
    <x v="1"/>
    <x v="3"/>
    <x v="18"/>
    <n v="190801"/>
    <n v="190801"/>
    <m/>
    <n v="1"/>
    <n v="190801"/>
    <n v="0"/>
  </r>
  <r>
    <x v="133"/>
    <x v="4"/>
    <m/>
    <x v="19"/>
    <x v="3"/>
    <x v="22"/>
    <n v="190801"/>
    <n v="190801"/>
    <m/>
    <n v="1"/>
    <n v="190801"/>
    <n v="0"/>
  </r>
  <r>
    <x v="133"/>
    <x v="4"/>
    <m/>
    <x v="18"/>
    <x v="2"/>
    <x v="19"/>
    <n v="190801"/>
    <n v="190801"/>
    <m/>
    <n v="5"/>
    <n v="190801"/>
    <n v="20000"/>
  </r>
  <r>
    <x v="133"/>
    <x v="4"/>
    <m/>
    <x v="1"/>
    <x v="2"/>
    <x v="18"/>
    <n v="190801"/>
    <n v="190801"/>
    <m/>
    <n v="17"/>
    <n v="190801"/>
    <n v="340000"/>
  </r>
  <r>
    <x v="133"/>
    <x v="4"/>
    <m/>
    <x v="1"/>
    <x v="2"/>
    <x v="21"/>
    <n v="190801"/>
    <n v="190801"/>
    <m/>
    <n v="4"/>
    <n v="190801"/>
    <n v="140000"/>
  </r>
  <r>
    <x v="133"/>
    <x v="4"/>
    <m/>
    <x v="0"/>
    <x v="2"/>
    <x v="15"/>
    <n v="190801"/>
    <n v="190801"/>
    <m/>
    <n v="109"/>
    <n v="190801"/>
    <n v="2180000"/>
  </r>
  <r>
    <x v="133"/>
    <x v="4"/>
    <m/>
    <x v="0"/>
    <x v="2"/>
    <x v="16"/>
    <n v="190801"/>
    <n v="190801"/>
    <m/>
    <n v="104"/>
    <n v="190801"/>
    <n v="3640000"/>
  </r>
  <r>
    <x v="133"/>
    <x v="4"/>
    <m/>
    <x v="0"/>
    <x v="2"/>
    <x v="17"/>
    <n v="190801"/>
    <n v="190801"/>
    <m/>
    <n v="58"/>
    <n v="190801"/>
    <n v="1914000"/>
  </r>
  <r>
    <x v="133"/>
    <x v="4"/>
    <m/>
    <x v="0"/>
    <x v="2"/>
    <x v="19"/>
    <n v="190801"/>
    <n v="190801"/>
    <m/>
    <n v="109"/>
    <n v="190801"/>
    <n v="327000"/>
  </r>
  <r>
    <x v="133"/>
    <x v="4"/>
    <m/>
    <x v="19"/>
    <x v="2"/>
    <x v="22"/>
    <n v="190801"/>
    <n v="190801"/>
    <m/>
    <n v="7"/>
    <n v="190801"/>
    <n v="91000"/>
  </r>
  <r>
    <x v="133"/>
    <x v="4"/>
    <m/>
    <x v="19"/>
    <x v="2"/>
    <x v="23"/>
    <n v="190801"/>
    <n v="190801"/>
    <m/>
    <n v="2"/>
    <n v="190801"/>
    <n v="48000"/>
  </r>
  <r>
    <x v="133"/>
    <x v="4"/>
    <m/>
    <x v="19"/>
    <x v="2"/>
    <x v="24"/>
    <n v="190801"/>
    <n v="190801"/>
    <m/>
    <n v="1"/>
    <n v="190801"/>
    <n v="33000"/>
  </r>
  <r>
    <x v="133"/>
    <x v="4"/>
    <m/>
    <x v="0"/>
    <x v="4"/>
    <x v="15"/>
    <n v="190801"/>
    <n v="190801"/>
    <m/>
    <n v="10"/>
    <n v="190801"/>
    <n v="315000"/>
  </r>
  <r>
    <x v="133"/>
    <x v="4"/>
    <m/>
    <x v="0"/>
    <x v="4"/>
    <x v="16"/>
    <n v="190801"/>
    <n v="190801"/>
    <m/>
    <n v="1"/>
    <n v="190801"/>
    <n v="44000"/>
  </r>
  <r>
    <x v="134"/>
    <x v="1"/>
    <m/>
    <x v="0"/>
    <x v="1"/>
    <x v="15"/>
    <n v="190801"/>
    <n v="190801"/>
    <m/>
    <n v="2"/>
    <n v="190801"/>
    <n v="40000"/>
  </r>
  <r>
    <x v="134"/>
    <x v="1"/>
    <m/>
    <x v="0"/>
    <x v="1"/>
    <x v="16"/>
    <n v="190801"/>
    <n v="190801"/>
    <m/>
    <n v="19"/>
    <n v="190801"/>
    <n v="665000"/>
  </r>
  <r>
    <x v="134"/>
    <x v="1"/>
    <m/>
    <x v="18"/>
    <x v="2"/>
    <x v="19"/>
    <n v="190801"/>
    <n v="190801"/>
    <m/>
    <n v="1"/>
    <n v="190801"/>
    <n v="4000"/>
  </r>
  <r>
    <x v="134"/>
    <x v="1"/>
    <m/>
    <x v="1"/>
    <x v="2"/>
    <x v="18"/>
    <n v="190801"/>
    <n v="190801"/>
    <m/>
    <n v="4"/>
    <n v="190801"/>
    <n v="80000"/>
  </r>
  <r>
    <x v="134"/>
    <x v="1"/>
    <m/>
    <x v="1"/>
    <x v="2"/>
    <x v="21"/>
    <n v="190801"/>
    <n v="190801"/>
    <m/>
    <n v="1"/>
    <n v="190801"/>
    <n v="35000"/>
  </r>
  <r>
    <x v="134"/>
    <x v="1"/>
    <m/>
    <x v="0"/>
    <x v="2"/>
    <x v="15"/>
    <n v="190801"/>
    <n v="190801"/>
    <m/>
    <n v="94"/>
    <n v="190801"/>
    <n v="1880000"/>
  </r>
  <r>
    <x v="134"/>
    <x v="1"/>
    <m/>
    <x v="0"/>
    <x v="2"/>
    <x v="16"/>
    <n v="190801"/>
    <n v="190801"/>
    <m/>
    <n v="182"/>
    <n v="190801"/>
    <n v="6370000"/>
  </r>
  <r>
    <x v="134"/>
    <x v="1"/>
    <m/>
    <x v="0"/>
    <x v="2"/>
    <x v="17"/>
    <n v="190801"/>
    <n v="190801"/>
    <m/>
    <n v="46"/>
    <n v="190801"/>
    <n v="1518000"/>
  </r>
  <r>
    <x v="134"/>
    <x v="1"/>
    <m/>
    <x v="0"/>
    <x v="2"/>
    <x v="19"/>
    <n v="190801"/>
    <n v="190801"/>
    <m/>
    <n v="86"/>
    <n v="190801"/>
    <n v="258000"/>
  </r>
  <r>
    <x v="134"/>
    <x v="1"/>
    <m/>
    <x v="19"/>
    <x v="2"/>
    <x v="22"/>
    <n v="190801"/>
    <n v="190801"/>
    <m/>
    <n v="11"/>
    <n v="190801"/>
    <n v="143000"/>
  </r>
  <r>
    <x v="134"/>
    <x v="1"/>
    <m/>
    <x v="19"/>
    <x v="2"/>
    <x v="24"/>
    <n v="190801"/>
    <n v="190801"/>
    <m/>
    <n v="1"/>
    <n v="190801"/>
    <n v="33000"/>
  </r>
  <r>
    <x v="134"/>
    <x v="1"/>
    <m/>
    <x v="0"/>
    <x v="4"/>
    <x v="15"/>
    <n v="190801"/>
    <n v="190801"/>
    <m/>
    <n v="12"/>
    <n v="190801"/>
    <n v="378000"/>
  </r>
  <r>
    <x v="134"/>
    <x v="1"/>
    <m/>
    <x v="0"/>
    <x v="4"/>
    <x v="16"/>
    <n v="190801"/>
    <n v="190801"/>
    <m/>
    <n v="4"/>
    <n v="190801"/>
    <n v="176000"/>
  </r>
  <r>
    <x v="135"/>
    <x v="0"/>
    <m/>
    <x v="0"/>
    <x v="1"/>
    <x v="16"/>
    <n v="190801"/>
    <n v="190801"/>
    <m/>
    <n v="16"/>
    <n v="190801"/>
    <n v="560000"/>
  </r>
  <r>
    <x v="135"/>
    <x v="0"/>
    <m/>
    <x v="0"/>
    <x v="3"/>
    <x v="15"/>
    <n v="190801"/>
    <n v="190801"/>
    <m/>
    <n v="10"/>
    <n v="190801"/>
    <n v="0"/>
  </r>
  <r>
    <x v="135"/>
    <x v="0"/>
    <m/>
    <x v="19"/>
    <x v="3"/>
    <x v="22"/>
    <n v="190801"/>
    <n v="190801"/>
    <m/>
    <n v="8"/>
    <n v="190801"/>
    <n v="0"/>
  </r>
  <r>
    <x v="135"/>
    <x v="0"/>
    <m/>
    <x v="18"/>
    <x v="3"/>
    <x v="19"/>
    <n v="190801"/>
    <n v="190801"/>
    <m/>
    <n v="8"/>
    <n v="190801"/>
    <n v="0"/>
  </r>
  <r>
    <x v="135"/>
    <x v="0"/>
    <m/>
    <x v="1"/>
    <x v="2"/>
    <x v="18"/>
    <n v="190801"/>
    <n v="190801"/>
    <m/>
    <n v="11"/>
    <n v="190801"/>
    <n v="220000"/>
  </r>
  <r>
    <x v="135"/>
    <x v="0"/>
    <m/>
    <x v="1"/>
    <x v="2"/>
    <x v="21"/>
    <n v="190801"/>
    <n v="190801"/>
    <m/>
    <n v="2"/>
    <n v="190801"/>
    <n v="70000"/>
  </r>
  <r>
    <x v="135"/>
    <x v="0"/>
    <m/>
    <x v="0"/>
    <x v="2"/>
    <x v="15"/>
    <n v="190801"/>
    <n v="190801"/>
    <m/>
    <n v="73"/>
    <n v="190801"/>
    <n v="1460000"/>
  </r>
  <r>
    <x v="135"/>
    <x v="0"/>
    <m/>
    <x v="0"/>
    <x v="2"/>
    <x v="16"/>
    <n v="190801"/>
    <n v="190801"/>
    <m/>
    <n v="57"/>
    <n v="190801"/>
    <n v="1995000"/>
  </r>
  <r>
    <x v="135"/>
    <x v="0"/>
    <m/>
    <x v="0"/>
    <x v="2"/>
    <x v="17"/>
    <n v="190801"/>
    <n v="190801"/>
    <m/>
    <n v="39"/>
    <n v="190801"/>
    <n v="1287000"/>
  </r>
  <r>
    <x v="135"/>
    <x v="0"/>
    <m/>
    <x v="0"/>
    <x v="2"/>
    <x v="19"/>
    <n v="190801"/>
    <n v="190801"/>
    <m/>
    <n v="65"/>
    <n v="190801"/>
    <n v="195000"/>
  </r>
  <r>
    <x v="135"/>
    <x v="0"/>
    <m/>
    <x v="19"/>
    <x v="2"/>
    <x v="22"/>
    <n v="190801"/>
    <n v="190801"/>
    <m/>
    <n v="14"/>
    <n v="190801"/>
    <n v="182000"/>
  </r>
  <r>
    <x v="135"/>
    <x v="0"/>
    <m/>
    <x v="0"/>
    <x v="4"/>
    <x v="15"/>
    <n v="190801"/>
    <n v="190801"/>
    <m/>
    <n v="3"/>
    <n v="190801"/>
    <n v="94500"/>
  </r>
  <r>
    <x v="135"/>
    <x v="0"/>
    <m/>
    <x v="0"/>
    <x v="4"/>
    <x v="16"/>
    <n v="190801"/>
    <n v="190801"/>
    <m/>
    <n v="1"/>
    <n v="190801"/>
    <n v="44000"/>
  </r>
  <r>
    <x v="136"/>
    <x v="2"/>
    <m/>
    <x v="0"/>
    <x v="1"/>
    <x v="16"/>
    <n v="190801"/>
    <n v="190801"/>
    <m/>
    <n v="9"/>
    <n v="190801"/>
    <n v="315000"/>
  </r>
  <r>
    <x v="136"/>
    <x v="2"/>
    <m/>
    <x v="0"/>
    <x v="7"/>
    <x v="15"/>
    <n v="190801"/>
    <n v="190801"/>
    <m/>
    <n v="11"/>
    <n v="190801"/>
    <n v="220000"/>
  </r>
  <r>
    <x v="136"/>
    <x v="2"/>
    <m/>
    <x v="1"/>
    <x v="2"/>
    <x v="18"/>
    <n v="190801"/>
    <n v="190801"/>
    <m/>
    <n v="4"/>
    <n v="190801"/>
    <n v="80000"/>
  </r>
  <r>
    <x v="136"/>
    <x v="2"/>
    <m/>
    <x v="1"/>
    <x v="2"/>
    <x v="21"/>
    <n v="190801"/>
    <n v="190801"/>
    <m/>
    <n v="4"/>
    <n v="190801"/>
    <n v="140000"/>
  </r>
  <r>
    <x v="136"/>
    <x v="2"/>
    <m/>
    <x v="0"/>
    <x v="2"/>
    <x v="15"/>
    <n v="190801"/>
    <n v="190801"/>
    <m/>
    <n v="64"/>
    <n v="190801"/>
    <n v="1280000"/>
  </r>
  <r>
    <x v="136"/>
    <x v="2"/>
    <m/>
    <x v="0"/>
    <x v="2"/>
    <x v="16"/>
    <n v="190801"/>
    <n v="190801"/>
    <m/>
    <n v="37"/>
    <n v="190801"/>
    <n v="1295000"/>
  </r>
  <r>
    <x v="136"/>
    <x v="2"/>
    <m/>
    <x v="0"/>
    <x v="2"/>
    <x v="17"/>
    <n v="190801"/>
    <n v="190801"/>
    <m/>
    <n v="31"/>
    <n v="190801"/>
    <n v="1023000"/>
  </r>
  <r>
    <x v="136"/>
    <x v="2"/>
    <m/>
    <x v="0"/>
    <x v="2"/>
    <x v="19"/>
    <n v="190801"/>
    <n v="190801"/>
    <m/>
    <n v="51"/>
    <n v="190801"/>
    <n v="153000"/>
  </r>
  <r>
    <x v="136"/>
    <x v="2"/>
    <m/>
    <x v="19"/>
    <x v="2"/>
    <x v="22"/>
    <n v="190801"/>
    <n v="190801"/>
    <m/>
    <n v="7"/>
    <n v="190801"/>
    <n v="91000"/>
  </r>
  <r>
    <x v="136"/>
    <x v="2"/>
    <m/>
    <x v="19"/>
    <x v="2"/>
    <x v="23"/>
    <n v="190801"/>
    <n v="190801"/>
    <m/>
    <n v="2"/>
    <n v="190801"/>
    <n v="48000"/>
  </r>
  <r>
    <x v="136"/>
    <x v="2"/>
    <m/>
    <x v="19"/>
    <x v="2"/>
    <x v="24"/>
    <n v="190801"/>
    <n v="190801"/>
    <m/>
    <n v="1"/>
    <n v="190801"/>
    <n v="33000"/>
  </r>
  <r>
    <x v="136"/>
    <x v="2"/>
    <m/>
    <x v="0"/>
    <x v="4"/>
    <x v="15"/>
    <n v="190801"/>
    <n v="190801"/>
    <m/>
    <n v="2"/>
    <n v="190801"/>
    <n v="63000"/>
  </r>
  <r>
    <x v="136"/>
    <x v="2"/>
    <m/>
    <x v="0"/>
    <x v="4"/>
    <x v="16"/>
    <n v="190801"/>
    <n v="190801"/>
    <m/>
    <n v="2"/>
    <n v="190801"/>
    <n v="88000"/>
  </r>
  <r>
    <x v="137"/>
    <x v="5"/>
    <m/>
    <x v="0"/>
    <x v="7"/>
    <x v="15"/>
    <n v="190801"/>
    <n v="190801"/>
    <m/>
    <n v="12"/>
    <n v="190801"/>
    <n v="240000"/>
  </r>
  <r>
    <x v="137"/>
    <x v="5"/>
    <m/>
    <x v="1"/>
    <x v="2"/>
    <x v="18"/>
    <n v="190801"/>
    <n v="190801"/>
    <m/>
    <n v="6"/>
    <n v="190801"/>
    <n v="120000"/>
  </r>
  <r>
    <x v="137"/>
    <x v="5"/>
    <m/>
    <x v="0"/>
    <x v="2"/>
    <x v="15"/>
    <n v="190801"/>
    <n v="190801"/>
    <m/>
    <n v="40"/>
    <n v="190801"/>
    <n v="800000"/>
  </r>
  <r>
    <x v="137"/>
    <x v="5"/>
    <m/>
    <x v="0"/>
    <x v="2"/>
    <x v="16"/>
    <n v="190801"/>
    <n v="190801"/>
    <m/>
    <n v="40"/>
    <n v="190801"/>
    <n v="1400000"/>
  </r>
  <r>
    <x v="137"/>
    <x v="5"/>
    <m/>
    <x v="0"/>
    <x v="2"/>
    <x v="17"/>
    <n v="190801"/>
    <n v="190801"/>
    <m/>
    <n v="25"/>
    <n v="190801"/>
    <n v="825000"/>
  </r>
  <r>
    <x v="137"/>
    <x v="5"/>
    <m/>
    <x v="0"/>
    <x v="2"/>
    <x v="19"/>
    <n v="190801"/>
    <n v="190801"/>
    <m/>
    <n v="38"/>
    <n v="190801"/>
    <n v="114000"/>
  </r>
  <r>
    <x v="137"/>
    <x v="5"/>
    <m/>
    <x v="19"/>
    <x v="2"/>
    <x v="22"/>
    <n v="190801"/>
    <n v="190801"/>
    <m/>
    <n v="6"/>
    <n v="190801"/>
    <n v="78000"/>
  </r>
  <r>
    <x v="137"/>
    <x v="5"/>
    <m/>
    <x v="19"/>
    <x v="2"/>
    <x v="23"/>
    <n v="190801"/>
    <n v="190801"/>
    <m/>
    <n v="1"/>
    <n v="190801"/>
    <n v="24000"/>
  </r>
  <r>
    <x v="137"/>
    <x v="5"/>
    <m/>
    <x v="19"/>
    <x v="2"/>
    <x v="24"/>
    <n v="190801"/>
    <n v="190801"/>
    <m/>
    <n v="1"/>
    <n v="190801"/>
    <n v="33000"/>
  </r>
  <r>
    <x v="138"/>
    <x v="6"/>
    <m/>
    <x v="0"/>
    <x v="7"/>
    <x v="15"/>
    <n v="190801"/>
    <n v="190801"/>
    <m/>
    <n v="6"/>
    <n v="190801"/>
    <n v="120000"/>
  </r>
  <r>
    <x v="138"/>
    <x v="6"/>
    <m/>
    <x v="1"/>
    <x v="2"/>
    <x v="18"/>
    <n v="190801"/>
    <n v="190801"/>
    <m/>
    <n v="11"/>
    <n v="190801"/>
    <n v="220000"/>
  </r>
  <r>
    <x v="138"/>
    <x v="6"/>
    <m/>
    <x v="1"/>
    <x v="2"/>
    <x v="21"/>
    <n v="190801"/>
    <n v="190801"/>
    <m/>
    <n v="3"/>
    <n v="190801"/>
    <n v="105000"/>
  </r>
  <r>
    <x v="138"/>
    <x v="6"/>
    <m/>
    <x v="0"/>
    <x v="2"/>
    <x v="15"/>
    <n v="190801"/>
    <n v="190801"/>
    <m/>
    <n v="39"/>
    <n v="190801"/>
    <n v="780000"/>
  </r>
  <r>
    <x v="138"/>
    <x v="6"/>
    <m/>
    <x v="0"/>
    <x v="2"/>
    <x v="16"/>
    <n v="190801"/>
    <n v="190801"/>
    <m/>
    <n v="30"/>
    <n v="190801"/>
    <n v="1050000"/>
  </r>
  <r>
    <x v="138"/>
    <x v="6"/>
    <m/>
    <x v="0"/>
    <x v="2"/>
    <x v="17"/>
    <n v="190801"/>
    <n v="190801"/>
    <m/>
    <n v="33"/>
    <n v="190801"/>
    <n v="1089000"/>
  </r>
  <r>
    <x v="138"/>
    <x v="6"/>
    <m/>
    <x v="0"/>
    <x v="2"/>
    <x v="19"/>
    <n v="190801"/>
    <n v="190801"/>
    <m/>
    <n v="57"/>
    <n v="190801"/>
    <n v="171000"/>
  </r>
  <r>
    <x v="138"/>
    <x v="6"/>
    <m/>
    <x v="19"/>
    <x v="2"/>
    <x v="22"/>
    <n v="190801"/>
    <n v="190801"/>
    <m/>
    <n v="8"/>
    <n v="190801"/>
    <n v="104000"/>
  </r>
  <r>
    <x v="138"/>
    <x v="6"/>
    <m/>
    <x v="19"/>
    <x v="2"/>
    <x v="23"/>
    <n v="190801"/>
    <n v="190801"/>
    <m/>
    <n v="1"/>
    <n v="190801"/>
    <n v="24000"/>
  </r>
  <r>
    <x v="131"/>
    <x v="6"/>
    <m/>
    <x v="0"/>
    <x v="6"/>
    <x v="15"/>
    <n v="190801"/>
    <n v="190801"/>
    <m/>
    <n v="419"/>
    <n v="190801"/>
    <n v="3799492"/>
  </r>
  <r>
    <x v="131"/>
    <x v="6"/>
    <m/>
    <x v="19"/>
    <x v="6"/>
    <x v="22"/>
    <n v="190801"/>
    <n v="190801"/>
    <m/>
    <n v="3"/>
    <n v="190801"/>
    <n v="20373"/>
  </r>
  <r>
    <x v="138"/>
    <x v="6"/>
    <m/>
    <x v="0"/>
    <x v="6"/>
    <x v="15"/>
    <n v="190801"/>
    <n v="190801"/>
    <m/>
    <n v="551"/>
    <n v="190801"/>
    <n v="4996468"/>
  </r>
  <r>
    <x v="138"/>
    <x v="6"/>
    <m/>
    <x v="19"/>
    <x v="6"/>
    <x v="22"/>
    <n v="190801"/>
    <n v="190801"/>
    <m/>
    <n v="8"/>
    <n v="190801"/>
    <n v="54328"/>
  </r>
  <r>
    <x v="138"/>
    <x v="6"/>
    <m/>
    <x v="1"/>
    <x v="6"/>
    <x v="18"/>
    <n v="190801"/>
    <n v="190801"/>
    <m/>
    <n v="5"/>
    <n v="190801"/>
    <n v="46025"/>
  </r>
  <r>
    <x v="139"/>
    <x v="3"/>
    <m/>
    <x v="0"/>
    <x v="1"/>
    <x v="15"/>
    <n v="190801"/>
    <n v="190801"/>
    <m/>
    <n v="1"/>
    <n v="190801"/>
    <n v="20000"/>
  </r>
  <r>
    <x v="139"/>
    <x v="3"/>
    <m/>
    <x v="0"/>
    <x v="1"/>
    <x v="16"/>
    <n v="190801"/>
    <n v="190801"/>
    <m/>
    <n v="136"/>
    <n v="190801"/>
    <n v="4760000"/>
  </r>
  <r>
    <x v="139"/>
    <x v="3"/>
    <m/>
    <x v="0"/>
    <x v="7"/>
    <x v="15"/>
    <n v="190801"/>
    <n v="190801"/>
    <m/>
    <n v="11"/>
    <n v="190801"/>
    <n v="220000"/>
  </r>
  <r>
    <x v="139"/>
    <x v="3"/>
    <m/>
    <x v="0"/>
    <x v="3"/>
    <x v="15"/>
    <n v="190801"/>
    <n v="190801"/>
    <m/>
    <n v="2"/>
    <n v="190801"/>
    <n v="0"/>
  </r>
  <r>
    <x v="139"/>
    <x v="3"/>
    <m/>
    <x v="19"/>
    <x v="3"/>
    <x v="22"/>
    <n v="190801"/>
    <n v="190801"/>
    <m/>
    <n v="2"/>
    <n v="190801"/>
    <n v="0"/>
  </r>
  <r>
    <x v="139"/>
    <x v="3"/>
    <m/>
    <x v="0"/>
    <x v="3"/>
    <x v="19"/>
    <n v="190801"/>
    <n v="190801"/>
    <m/>
    <n v="1"/>
    <n v="190801"/>
    <n v="0"/>
  </r>
  <r>
    <x v="139"/>
    <x v="3"/>
    <m/>
    <x v="18"/>
    <x v="2"/>
    <x v="19"/>
    <n v="190801"/>
    <n v="190801"/>
    <m/>
    <n v="4"/>
    <n v="190801"/>
    <n v="16000"/>
  </r>
  <r>
    <x v="139"/>
    <x v="3"/>
    <m/>
    <x v="1"/>
    <x v="2"/>
    <x v="18"/>
    <n v="190801"/>
    <n v="190801"/>
    <m/>
    <n v="12"/>
    <n v="190801"/>
    <n v="240000"/>
  </r>
  <r>
    <x v="139"/>
    <x v="3"/>
    <m/>
    <x v="0"/>
    <x v="2"/>
    <x v="15"/>
    <n v="190801"/>
    <n v="190801"/>
    <m/>
    <n v="37"/>
    <n v="190801"/>
    <n v="740000"/>
  </r>
  <r>
    <x v="139"/>
    <x v="3"/>
    <m/>
    <x v="0"/>
    <x v="2"/>
    <x v="16"/>
    <n v="190801"/>
    <n v="190801"/>
    <m/>
    <n v="44"/>
    <n v="190801"/>
    <n v="1540000"/>
  </r>
  <r>
    <x v="139"/>
    <x v="3"/>
    <m/>
    <x v="0"/>
    <x v="2"/>
    <x v="17"/>
    <n v="190801"/>
    <n v="190801"/>
    <m/>
    <n v="45"/>
    <n v="190801"/>
    <n v="1485000"/>
  </r>
  <r>
    <x v="139"/>
    <x v="3"/>
    <m/>
    <x v="0"/>
    <x v="2"/>
    <x v="19"/>
    <n v="190801"/>
    <n v="190801"/>
    <m/>
    <n v="64"/>
    <n v="190801"/>
    <n v="192000"/>
  </r>
  <r>
    <x v="139"/>
    <x v="3"/>
    <m/>
    <x v="19"/>
    <x v="2"/>
    <x v="22"/>
    <n v="190801"/>
    <n v="190801"/>
    <m/>
    <n v="4"/>
    <n v="190801"/>
    <n v="52000"/>
  </r>
  <r>
    <x v="139"/>
    <x v="3"/>
    <m/>
    <x v="19"/>
    <x v="2"/>
    <x v="23"/>
    <n v="190801"/>
    <n v="190801"/>
    <m/>
    <n v="4"/>
    <n v="190801"/>
    <n v="96000"/>
  </r>
  <r>
    <x v="139"/>
    <x v="3"/>
    <m/>
    <x v="0"/>
    <x v="4"/>
    <x v="15"/>
    <n v="190801"/>
    <n v="190801"/>
    <m/>
    <n v="24"/>
    <n v="190801"/>
    <n v="756000"/>
  </r>
  <r>
    <x v="139"/>
    <x v="3"/>
    <m/>
    <x v="0"/>
    <x v="4"/>
    <x v="16"/>
    <n v="190801"/>
    <n v="190801"/>
    <m/>
    <n v="10"/>
    <n v="190801"/>
    <n v="440000"/>
  </r>
  <r>
    <x v="139"/>
    <x v="3"/>
    <m/>
    <x v="1"/>
    <x v="4"/>
    <x v="18"/>
    <n v="190801"/>
    <n v="190801"/>
    <m/>
    <n v="1"/>
    <n v="190801"/>
    <n v="31500"/>
  </r>
  <r>
    <x v="140"/>
    <x v="4"/>
    <m/>
    <x v="0"/>
    <x v="1"/>
    <x v="16"/>
    <n v="190801"/>
    <n v="190801"/>
    <m/>
    <n v="7"/>
    <n v="190801"/>
    <n v="245000"/>
  </r>
  <r>
    <x v="140"/>
    <x v="4"/>
    <m/>
    <x v="0"/>
    <x v="7"/>
    <x v="15"/>
    <n v="190801"/>
    <n v="190801"/>
    <m/>
    <n v="36"/>
    <n v="190801"/>
    <n v="720000"/>
  </r>
  <r>
    <x v="140"/>
    <x v="4"/>
    <m/>
    <x v="0"/>
    <x v="3"/>
    <x v="15"/>
    <n v="190801"/>
    <n v="190801"/>
    <m/>
    <n v="1"/>
    <n v="190801"/>
    <n v="0"/>
  </r>
  <r>
    <x v="140"/>
    <x v="4"/>
    <m/>
    <x v="1"/>
    <x v="3"/>
    <x v="18"/>
    <n v="190801"/>
    <n v="190801"/>
    <m/>
    <n v="1"/>
    <n v="190801"/>
    <n v="0"/>
  </r>
  <r>
    <x v="140"/>
    <x v="4"/>
    <m/>
    <x v="18"/>
    <x v="2"/>
    <x v="19"/>
    <n v="190801"/>
    <n v="190801"/>
    <m/>
    <n v="2"/>
    <n v="190801"/>
    <n v="8000"/>
  </r>
  <r>
    <x v="140"/>
    <x v="4"/>
    <m/>
    <x v="1"/>
    <x v="2"/>
    <x v="18"/>
    <n v="190801"/>
    <n v="190801"/>
    <m/>
    <n v="11"/>
    <n v="190801"/>
    <n v="220000"/>
  </r>
  <r>
    <x v="140"/>
    <x v="4"/>
    <m/>
    <x v="1"/>
    <x v="2"/>
    <x v="21"/>
    <n v="190801"/>
    <n v="190801"/>
    <m/>
    <n v="4"/>
    <n v="190801"/>
    <n v="140000"/>
  </r>
  <r>
    <x v="140"/>
    <x v="4"/>
    <m/>
    <x v="0"/>
    <x v="2"/>
    <x v="15"/>
    <n v="190801"/>
    <n v="190801"/>
    <m/>
    <n v="99"/>
    <n v="190801"/>
    <n v="1980000"/>
  </r>
  <r>
    <x v="140"/>
    <x v="4"/>
    <m/>
    <x v="0"/>
    <x v="2"/>
    <x v="16"/>
    <n v="190801"/>
    <n v="190801"/>
    <m/>
    <n v="189"/>
    <n v="190801"/>
    <n v="6615000"/>
  </r>
  <r>
    <x v="140"/>
    <x v="4"/>
    <m/>
    <x v="0"/>
    <x v="2"/>
    <x v="17"/>
    <n v="190801"/>
    <n v="190801"/>
    <m/>
    <n v="32"/>
    <n v="190801"/>
    <n v="1056000"/>
  </r>
  <r>
    <x v="140"/>
    <x v="4"/>
    <m/>
    <x v="0"/>
    <x v="2"/>
    <x v="19"/>
    <n v="190801"/>
    <n v="190801"/>
    <m/>
    <n v="89"/>
    <n v="190801"/>
    <n v="267000"/>
  </r>
  <r>
    <x v="140"/>
    <x v="4"/>
    <m/>
    <x v="19"/>
    <x v="2"/>
    <x v="22"/>
    <n v="190801"/>
    <n v="190801"/>
    <m/>
    <n v="17"/>
    <n v="190801"/>
    <n v="221000"/>
  </r>
  <r>
    <x v="140"/>
    <x v="4"/>
    <m/>
    <x v="19"/>
    <x v="2"/>
    <x v="23"/>
    <n v="190801"/>
    <n v="190801"/>
    <m/>
    <n v="2"/>
    <n v="190801"/>
    <n v="48000"/>
  </r>
  <r>
    <x v="140"/>
    <x v="4"/>
    <m/>
    <x v="0"/>
    <x v="4"/>
    <x v="15"/>
    <n v="190801"/>
    <n v="190801"/>
    <m/>
    <n v="8"/>
    <n v="190801"/>
    <n v="252000"/>
  </r>
  <r>
    <x v="140"/>
    <x v="4"/>
    <m/>
    <x v="0"/>
    <x v="4"/>
    <x v="16"/>
    <n v="190801"/>
    <n v="190801"/>
    <m/>
    <n v="5"/>
    <n v="190801"/>
    <n v="220000"/>
  </r>
  <r>
    <x v="141"/>
    <x v="1"/>
    <m/>
    <x v="0"/>
    <x v="1"/>
    <x v="15"/>
    <n v="190801"/>
    <n v="190801"/>
    <m/>
    <n v="29"/>
    <n v="190801"/>
    <n v="580000"/>
  </r>
  <r>
    <x v="141"/>
    <x v="1"/>
    <m/>
    <x v="0"/>
    <x v="1"/>
    <x v="16"/>
    <n v="190801"/>
    <n v="190801"/>
    <m/>
    <n v="5"/>
    <n v="190801"/>
    <n v="175000"/>
  </r>
  <r>
    <x v="141"/>
    <x v="1"/>
    <m/>
    <x v="0"/>
    <x v="7"/>
    <x v="15"/>
    <n v="190801"/>
    <n v="190801"/>
    <m/>
    <n v="59"/>
    <n v="190801"/>
    <n v="1180000"/>
  </r>
  <r>
    <x v="141"/>
    <x v="1"/>
    <m/>
    <x v="18"/>
    <x v="2"/>
    <x v="19"/>
    <n v="190801"/>
    <n v="190801"/>
    <m/>
    <n v="2"/>
    <n v="190801"/>
    <n v="8000"/>
  </r>
  <r>
    <x v="141"/>
    <x v="1"/>
    <m/>
    <x v="1"/>
    <x v="2"/>
    <x v="18"/>
    <n v="190801"/>
    <n v="190801"/>
    <m/>
    <n v="10"/>
    <n v="190801"/>
    <n v="200000"/>
  </r>
  <r>
    <x v="141"/>
    <x v="1"/>
    <m/>
    <x v="1"/>
    <x v="2"/>
    <x v="21"/>
    <n v="190801"/>
    <n v="190801"/>
    <m/>
    <n v="2"/>
    <n v="190801"/>
    <n v="70000"/>
  </r>
  <r>
    <x v="141"/>
    <x v="1"/>
    <m/>
    <x v="0"/>
    <x v="2"/>
    <x v="15"/>
    <n v="190801"/>
    <n v="190801"/>
    <m/>
    <n v="163"/>
    <n v="190801"/>
    <n v="3260000"/>
  </r>
  <r>
    <x v="141"/>
    <x v="1"/>
    <m/>
    <x v="0"/>
    <x v="2"/>
    <x v="16"/>
    <n v="190801"/>
    <n v="190801"/>
    <m/>
    <n v="233"/>
    <n v="190801"/>
    <n v="8155000"/>
  </r>
  <r>
    <x v="141"/>
    <x v="1"/>
    <m/>
    <x v="0"/>
    <x v="2"/>
    <x v="17"/>
    <n v="190801"/>
    <n v="190801"/>
    <m/>
    <n v="111"/>
    <n v="190801"/>
    <n v="3663000"/>
  </r>
  <r>
    <x v="141"/>
    <x v="1"/>
    <m/>
    <x v="0"/>
    <x v="2"/>
    <x v="19"/>
    <n v="190801"/>
    <n v="190801"/>
    <m/>
    <n v="81"/>
    <n v="190801"/>
    <n v="243000"/>
  </r>
  <r>
    <x v="141"/>
    <x v="1"/>
    <m/>
    <x v="19"/>
    <x v="2"/>
    <x v="22"/>
    <n v="190801"/>
    <n v="190801"/>
    <m/>
    <n v="41"/>
    <n v="190801"/>
    <n v="533000"/>
  </r>
  <r>
    <x v="141"/>
    <x v="1"/>
    <m/>
    <x v="19"/>
    <x v="2"/>
    <x v="23"/>
    <n v="190801"/>
    <n v="190801"/>
    <m/>
    <n v="2"/>
    <n v="190801"/>
    <n v="48000"/>
  </r>
  <r>
    <x v="141"/>
    <x v="1"/>
    <m/>
    <x v="0"/>
    <x v="4"/>
    <x v="15"/>
    <n v="190801"/>
    <n v="190801"/>
    <m/>
    <n v="10"/>
    <n v="190801"/>
    <n v="315000"/>
  </r>
  <r>
    <x v="141"/>
    <x v="1"/>
    <m/>
    <x v="0"/>
    <x v="4"/>
    <x v="16"/>
    <n v="190801"/>
    <n v="190801"/>
    <m/>
    <n v="5"/>
    <n v="190801"/>
    <n v="220000"/>
  </r>
  <r>
    <x v="142"/>
    <x v="0"/>
    <m/>
    <x v="0"/>
    <x v="1"/>
    <x v="15"/>
    <n v="190801"/>
    <n v="190801"/>
    <m/>
    <n v="23"/>
    <n v="190801"/>
    <n v="460000"/>
  </r>
  <r>
    <x v="142"/>
    <x v="0"/>
    <m/>
    <x v="0"/>
    <x v="1"/>
    <x v="16"/>
    <n v="190801"/>
    <n v="190801"/>
    <m/>
    <n v="17"/>
    <n v="190801"/>
    <n v="595000"/>
  </r>
  <r>
    <x v="142"/>
    <x v="0"/>
    <m/>
    <x v="0"/>
    <x v="7"/>
    <x v="15"/>
    <n v="190801"/>
    <n v="190801"/>
    <m/>
    <n v="45"/>
    <n v="190801"/>
    <n v="900000"/>
  </r>
  <r>
    <x v="142"/>
    <x v="0"/>
    <m/>
    <x v="0"/>
    <x v="5"/>
    <x v="15"/>
    <n v="190801"/>
    <n v="190801"/>
    <m/>
    <n v="20"/>
    <n v="190801"/>
    <n v="204540"/>
  </r>
  <r>
    <x v="142"/>
    <x v="0"/>
    <m/>
    <x v="1"/>
    <x v="2"/>
    <x v="18"/>
    <n v="190801"/>
    <n v="190801"/>
    <m/>
    <n v="18"/>
    <n v="190801"/>
    <n v="360000"/>
  </r>
  <r>
    <x v="142"/>
    <x v="0"/>
    <m/>
    <x v="1"/>
    <x v="2"/>
    <x v="21"/>
    <n v="190801"/>
    <n v="190801"/>
    <m/>
    <n v="5"/>
    <n v="190801"/>
    <n v="175000"/>
  </r>
  <r>
    <x v="142"/>
    <x v="0"/>
    <m/>
    <x v="0"/>
    <x v="2"/>
    <x v="15"/>
    <n v="190801"/>
    <n v="190801"/>
    <m/>
    <n v="125"/>
    <n v="190801"/>
    <n v="2500000"/>
  </r>
  <r>
    <x v="142"/>
    <x v="0"/>
    <m/>
    <x v="0"/>
    <x v="2"/>
    <x v="16"/>
    <n v="190801"/>
    <n v="190801"/>
    <m/>
    <n v="169"/>
    <n v="190801"/>
    <n v="5915000"/>
  </r>
  <r>
    <x v="142"/>
    <x v="0"/>
    <m/>
    <x v="0"/>
    <x v="2"/>
    <x v="17"/>
    <n v="190801"/>
    <n v="190801"/>
    <m/>
    <n v="117"/>
    <n v="190801"/>
    <n v="3861000"/>
  </r>
  <r>
    <x v="142"/>
    <x v="0"/>
    <m/>
    <x v="0"/>
    <x v="2"/>
    <x v="19"/>
    <n v="190801"/>
    <n v="190801"/>
    <m/>
    <n v="19"/>
    <n v="190801"/>
    <n v="57000"/>
  </r>
  <r>
    <x v="142"/>
    <x v="0"/>
    <m/>
    <x v="19"/>
    <x v="2"/>
    <x v="22"/>
    <n v="190801"/>
    <n v="190801"/>
    <m/>
    <n v="26"/>
    <n v="190801"/>
    <n v="338000"/>
  </r>
  <r>
    <x v="142"/>
    <x v="0"/>
    <m/>
    <x v="19"/>
    <x v="2"/>
    <x v="23"/>
    <n v="190801"/>
    <n v="190801"/>
    <m/>
    <n v="1"/>
    <n v="190801"/>
    <n v="24000"/>
  </r>
  <r>
    <x v="142"/>
    <x v="0"/>
    <m/>
    <x v="19"/>
    <x v="2"/>
    <x v="24"/>
    <n v="190801"/>
    <n v="190801"/>
    <m/>
    <n v="2"/>
    <n v="190801"/>
    <n v="66000"/>
  </r>
  <r>
    <x v="142"/>
    <x v="0"/>
    <m/>
    <x v="0"/>
    <x v="4"/>
    <x v="15"/>
    <n v="190801"/>
    <n v="190801"/>
    <m/>
    <n v="9"/>
    <n v="190801"/>
    <n v="283500"/>
  </r>
  <r>
    <x v="142"/>
    <x v="0"/>
    <m/>
    <x v="0"/>
    <x v="4"/>
    <x v="16"/>
    <n v="190801"/>
    <n v="190801"/>
    <m/>
    <n v="4"/>
    <n v="190801"/>
    <n v="176000"/>
  </r>
  <r>
    <x v="143"/>
    <x v="2"/>
    <m/>
    <x v="0"/>
    <x v="1"/>
    <x v="15"/>
    <n v="190801"/>
    <n v="190801"/>
    <m/>
    <n v="9"/>
    <n v="190801"/>
    <n v="180000"/>
  </r>
  <r>
    <x v="143"/>
    <x v="2"/>
    <m/>
    <x v="0"/>
    <x v="1"/>
    <x v="16"/>
    <n v="190801"/>
    <n v="190801"/>
    <m/>
    <n v="20"/>
    <n v="190801"/>
    <n v="700000"/>
  </r>
  <r>
    <x v="143"/>
    <x v="2"/>
    <m/>
    <x v="0"/>
    <x v="7"/>
    <x v="15"/>
    <n v="190801"/>
    <n v="190801"/>
    <m/>
    <n v="31"/>
    <n v="190801"/>
    <n v="620000"/>
  </r>
  <r>
    <x v="143"/>
    <x v="2"/>
    <m/>
    <x v="19"/>
    <x v="3"/>
    <x v="22"/>
    <n v="190801"/>
    <n v="190801"/>
    <m/>
    <n v="10"/>
    <n v="190801"/>
    <n v="0"/>
  </r>
  <r>
    <x v="143"/>
    <x v="2"/>
    <m/>
    <x v="0"/>
    <x v="2"/>
    <x v="15"/>
    <n v="190801"/>
    <n v="190801"/>
    <m/>
    <n v="84"/>
    <n v="190801"/>
    <n v="1680000"/>
  </r>
  <r>
    <x v="143"/>
    <x v="2"/>
    <m/>
    <x v="0"/>
    <x v="2"/>
    <x v="16"/>
    <n v="190801"/>
    <n v="190801"/>
    <m/>
    <n v="48"/>
    <n v="190801"/>
    <n v="1680000"/>
  </r>
  <r>
    <x v="143"/>
    <x v="2"/>
    <m/>
    <x v="0"/>
    <x v="2"/>
    <x v="17"/>
    <n v="190801"/>
    <n v="190801"/>
    <m/>
    <n v="85"/>
    <n v="190801"/>
    <n v="2805000"/>
  </r>
  <r>
    <x v="143"/>
    <x v="2"/>
    <m/>
    <x v="0"/>
    <x v="2"/>
    <x v="19"/>
    <n v="190801"/>
    <n v="190801"/>
    <m/>
    <n v="60"/>
    <n v="190801"/>
    <n v="180000"/>
  </r>
  <r>
    <x v="143"/>
    <x v="2"/>
    <m/>
    <x v="19"/>
    <x v="2"/>
    <x v="22"/>
    <n v="190801"/>
    <n v="190801"/>
    <m/>
    <n v="23"/>
    <n v="190801"/>
    <n v="299000"/>
  </r>
  <r>
    <x v="143"/>
    <x v="2"/>
    <m/>
    <x v="1"/>
    <x v="2"/>
    <x v="18"/>
    <n v="190801"/>
    <n v="190801"/>
    <m/>
    <n v="12"/>
    <n v="190801"/>
    <n v="240000"/>
  </r>
  <r>
    <x v="143"/>
    <x v="2"/>
    <m/>
    <x v="19"/>
    <x v="2"/>
    <x v="24"/>
    <n v="190801"/>
    <n v="190801"/>
    <m/>
    <n v="1"/>
    <n v="190801"/>
    <n v="33000"/>
  </r>
  <r>
    <x v="144"/>
    <x v="5"/>
    <m/>
    <x v="0"/>
    <x v="7"/>
    <x v="15"/>
    <n v="190801"/>
    <n v="190801"/>
    <m/>
    <n v="42"/>
    <n v="190801"/>
    <n v="840000"/>
  </r>
  <r>
    <x v="144"/>
    <x v="5"/>
    <m/>
    <x v="1"/>
    <x v="2"/>
    <x v="18"/>
    <n v="190801"/>
    <n v="190801"/>
    <m/>
    <n v="7"/>
    <n v="190801"/>
    <n v="140000"/>
  </r>
  <r>
    <x v="144"/>
    <x v="5"/>
    <m/>
    <x v="1"/>
    <x v="2"/>
    <x v="21"/>
    <n v="190801"/>
    <n v="190801"/>
    <m/>
    <n v="1"/>
    <n v="190801"/>
    <n v="35000"/>
  </r>
  <r>
    <x v="144"/>
    <x v="5"/>
    <m/>
    <x v="0"/>
    <x v="2"/>
    <x v="15"/>
    <n v="190801"/>
    <n v="190801"/>
    <m/>
    <n v="60"/>
    <n v="190801"/>
    <n v="1200000"/>
  </r>
  <r>
    <x v="144"/>
    <x v="5"/>
    <m/>
    <x v="0"/>
    <x v="2"/>
    <x v="16"/>
    <n v="190801"/>
    <n v="190801"/>
    <m/>
    <n v="58"/>
    <n v="190801"/>
    <n v="2030000"/>
  </r>
  <r>
    <x v="144"/>
    <x v="5"/>
    <m/>
    <x v="0"/>
    <x v="2"/>
    <x v="17"/>
    <n v="190801"/>
    <n v="190801"/>
    <m/>
    <n v="79"/>
    <n v="190801"/>
    <n v="2607000"/>
  </r>
  <r>
    <x v="144"/>
    <x v="5"/>
    <m/>
    <x v="0"/>
    <x v="2"/>
    <x v="19"/>
    <n v="190801"/>
    <n v="190801"/>
    <m/>
    <n v="32"/>
    <n v="190801"/>
    <n v="96000"/>
  </r>
  <r>
    <x v="144"/>
    <x v="5"/>
    <m/>
    <x v="19"/>
    <x v="2"/>
    <x v="22"/>
    <n v="190801"/>
    <n v="190801"/>
    <m/>
    <n v="22"/>
    <n v="190801"/>
    <n v="286000"/>
  </r>
  <r>
    <x v="144"/>
    <x v="5"/>
    <m/>
    <x v="19"/>
    <x v="2"/>
    <x v="24"/>
    <n v="190801"/>
    <n v="190801"/>
    <m/>
    <n v="1"/>
    <n v="190801"/>
    <n v="33000"/>
  </r>
  <r>
    <x v="145"/>
    <x v="6"/>
    <m/>
    <x v="0"/>
    <x v="7"/>
    <x v="15"/>
    <n v="190801"/>
    <n v="190801"/>
    <m/>
    <n v="40"/>
    <n v="190801"/>
    <n v="800000"/>
  </r>
  <r>
    <x v="145"/>
    <x v="6"/>
    <m/>
    <x v="1"/>
    <x v="2"/>
    <x v="18"/>
    <n v="190801"/>
    <n v="190801"/>
    <m/>
    <n v="13"/>
    <n v="190801"/>
    <n v="260000"/>
  </r>
  <r>
    <x v="145"/>
    <x v="6"/>
    <m/>
    <x v="1"/>
    <x v="2"/>
    <x v="21"/>
    <n v="190801"/>
    <n v="190801"/>
    <m/>
    <n v="2"/>
    <n v="190801"/>
    <n v="70000"/>
  </r>
  <r>
    <x v="145"/>
    <x v="6"/>
    <m/>
    <x v="0"/>
    <x v="2"/>
    <x v="15"/>
    <n v="190801"/>
    <n v="190801"/>
    <m/>
    <n v="82"/>
    <n v="190801"/>
    <n v="1640000"/>
  </r>
  <r>
    <x v="145"/>
    <x v="6"/>
    <m/>
    <x v="0"/>
    <x v="2"/>
    <x v="16"/>
    <n v="190801"/>
    <n v="190801"/>
    <m/>
    <n v="168"/>
    <n v="190801"/>
    <n v="5880000"/>
  </r>
  <r>
    <x v="145"/>
    <x v="6"/>
    <m/>
    <x v="0"/>
    <x v="2"/>
    <x v="17"/>
    <n v="190801"/>
    <n v="190801"/>
    <m/>
    <n v="91"/>
    <n v="190801"/>
    <n v="3003000"/>
  </r>
  <r>
    <x v="145"/>
    <x v="6"/>
    <m/>
    <x v="0"/>
    <x v="2"/>
    <x v="19"/>
    <n v="190801"/>
    <n v="190801"/>
    <m/>
    <n v="38"/>
    <n v="190801"/>
    <n v="114000"/>
  </r>
  <r>
    <x v="145"/>
    <x v="6"/>
    <m/>
    <x v="19"/>
    <x v="2"/>
    <x v="22"/>
    <n v="190801"/>
    <n v="190801"/>
    <m/>
    <n v="24"/>
    <n v="190801"/>
    <n v="312000"/>
  </r>
  <r>
    <x v="145"/>
    <x v="6"/>
    <m/>
    <x v="19"/>
    <x v="2"/>
    <x v="23"/>
    <n v="190801"/>
    <n v="190801"/>
    <m/>
    <n v="2"/>
    <n v="190801"/>
    <n v="48000"/>
  </r>
  <r>
    <x v="146"/>
    <x v="3"/>
    <m/>
    <x v="0"/>
    <x v="1"/>
    <x v="15"/>
    <n v="190801"/>
    <n v="190801"/>
    <m/>
    <n v="13"/>
    <n v="190801"/>
    <n v="260000"/>
  </r>
  <r>
    <x v="146"/>
    <x v="3"/>
    <m/>
    <x v="0"/>
    <x v="1"/>
    <x v="16"/>
    <n v="190801"/>
    <n v="190801"/>
    <m/>
    <n v="52"/>
    <n v="190801"/>
    <n v="1820000"/>
  </r>
  <r>
    <x v="146"/>
    <x v="3"/>
    <m/>
    <x v="0"/>
    <x v="7"/>
    <x v="15"/>
    <n v="190801"/>
    <n v="190801"/>
    <m/>
    <n v="8"/>
    <n v="190801"/>
    <n v="160000"/>
  </r>
  <r>
    <x v="146"/>
    <x v="3"/>
    <m/>
    <x v="0"/>
    <x v="3"/>
    <x v="15"/>
    <n v="190801"/>
    <n v="190801"/>
    <m/>
    <n v="40"/>
    <n v="190801"/>
    <n v="0"/>
  </r>
  <r>
    <x v="146"/>
    <x v="3"/>
    <m/>
    <x v="19"/>
    <x v="3"/>
    <x v="22"/>
    <n v="190801"/>
    <n v="190801"/>
    <m/>
    <n v="19"/>
    <n v="190801"/>
    <n v="0"/>
  </r>
  <r>
    <x v="146"/>
    <x v="3"/>
    <m/>
    <x v="1"/>
    <x v="3"/>
    <x v="18"/>
    <n v="190801"/>
    <n v="190801"/>
    <m/>
    <n v="19"/>
    <n v="190801"/>
    <n v="0"/>
  </r>
  <r>
    <x v="146"/>
    <x v="3"/>
    <m/>
    <x v="1"/>
    <x v="2"/>
    <x v="18"/>
    <n v="190801"/>
    <n v="190801"/>
    <m/>
    <n v="20"/>
    <n v="190801"/>
    <n v="400000"/>
  </r>
  <r>
    <x v="146"/>
    <x v="3"/>
    <m/>
    <x v="1"/>
    <x v="2"/>
    <x v="21"/>
    <n v="190801"/>
    <n v="190801"/>
    <m/>
    <n v="2"/>
    <n v="190801"/>
    <n v="70000"/>
  </r>
  <r>
    <x v="146"/>
    <x v="3"/>
    <m/>
    <x v="0"/>
    <x v="2"/>
    <x v="15"/>
    <n v="190801"/>
    <n v="190801"/>
    <m/>
    <n v="125"/>
    <n v="190801"/>
    <n v="2500000"/>
  </r>
  <r>
    <x v="146"/>
    <x v="3"/>
    <m/>
    <x v="0"/>
    <x v="2"/>
    <x v="16"/>
    <n v="190801"/>
    <n v="190801"/>
    <m/>
    <n v="97"/>
    <n v="190801"/>
    <n v="3395000"/>
  </r>
  <r>
    <x v="146"/>
    <x v="3"/>
    <m/>
    <x v="0"/>
    <x v="2"/>
    <x v="17"/>
    <n v="190801"/>
    <n v="190801"/>
    <m/>
    <n v="103"/>
    <n v="190801"/>
    <n v="3399000"/>
  </r>
  <r>
    <x v="146"/>
    <x v="3"/>
    <m/>
    <x v="0"/>
    <x v="2"/>
    <x v="19"/>
    <n v="190801"/>
    <n v="190801"/>
    <m/>
    <n v="56"/>
    <n v="190801"/>
    <n v="168000"/>
  </r>
  <r>
    <x v="146"/>
    <x v="3"/>
    <m/>
    <x v="19"/>
    <x v="2"/>
    <x v="22"/>
    <n v="190801"/>
    <n v="190801"/>
    <m/>
    <n v="31"/>
    <n v="190801"/>
    <n v="403000"/>
  </r>
  <r>
    <x v="146"/>
    <x v="3"/>
    <m/>
    <x v="19"/>
    <x v="2"/>
    <x v="23"/>
    <n v="190801"/>
    <n v="190801"/>
    <m/>
    <n v="3"/>
    <n v="190801"/>
    <n v="72000"/>
  </r>
  <r>
    <x v="146"/>
    <x v="3"/>
    <m/>
    <x v="19"/>
    <x v="2"/>
    <x v="24"/>
    <n v="190801"/>
    <n v="190801"/>
    <m/>
    <n v="1"/>
    <n v="190801"/>
    <n v="33000"/>
  </r>
  <r>
    <x v="146"/>
    <x v="3"/>
    <m/>
    <x v="0"/>
    <x v="4"/>
    <x v="15"/>
    <n v="190801"/>
    <n v="190801"/>
    <m/>
    <n v="4"/>
    <n v="190801"/>
    <n v="126000"/>
  </r>
  <r>
    <x v="147"/>
    <x v="4"/>
    <m/>
    <x v="0"/>
    <x v="1"/>
    <x v="15"/>
    <n v="190801"/>
    <n v="190801"/>
    <m/>
    <n v="15"/>
    <n v="190801"/>
    <n v="300000"/>
  </r>
  <r>
    <x v="147"/>
    <x v="4"/>
    <m/>
    <x v="0"/>
    <x v="1"/>
    <x v="16"/>
    <n v="190801"/>
    <n v="190801"/>
    <m/>
    <n v="50"/>
    <n v="190801"/>
    <n v="1750000"/>
  </r>
  <r>
    <x v="147"/>
    <x v="4"/>
    <m/>
    <x v="0"/>
    <x v="7"/>
    <x v="15"/>
    <n v="190801"/>
    <n v="190801"/>
    <m/>
    <n v="47"/>
    <n v="190801"/>
    <n v="940000"/>
  </r>
  <r>
    <x v="147"/>
    <x v="4"/>
    <m/>
    <x v="1"/>
    <x v="2"/>
    <x v="18"/>
    <n v="190801"/>
    <n v="190801"/>
    <m/>
    <n v="15"/>
    <n v="190801"/>
    <n v="300000"/>
  </r>
  <r>
    <x v="147"/>
    <x v="4"/>
    <m/>
    <x v="1"/>
    <x v="2"/>
    <x v="21"/>
    <n v="190801"/>
    <n v="190801"/>
    <m/>
    <n v="1"/>
    <n v="190801"/>
    <n v="35000"/>
  </r>
  <r>
    <x v="147"/>
    <x v="4"/>
    <m/>
    <x v="0"/>
    <x v="2"/>
    <x v="15"/>
    <n v="190801"/>
    <n v="190801"/>
    <m/>
    <n v="165"/>
    <n v="190801"/>
    <n v="3300000"/>
  </r>
  <r>
    <x v="147"/>
    <x v="4"/>
    <m/>
    <x v="0"/>
    <x v="2"/>
    <x v="16"/>
    <n v="190801"/>
    <n v="190801"/>
    <m/>
    <n v="225"/>
    <n v="190801"/>
    <n v="7875000"/>
  </r>
  <r>
    <x v="147"/>
    <x v="4"/>
    <m/>
    <x v="0"/>
    <x v="2"/>
    <x v="17"/>
    <n v="190801"/>
    <n v="190801"/>
    <m/>
    <n v="138"/>
    <n v="190801"/>
    <n v="4554000"/>
  </r>
  <r>
    <x v="147"/>
    <x v="4"/>
    <m/>
    <x v="0"/>
    <x v="2"/>
    <x v="19"/>
    <n v="190801"/>
    <n v="190801"/>
    <m/>
    <n v="102"/>
    <n v="190801"/>
    <n v="306000"/>
  </r>
  <r>
    <x v="147"/>
    <x v="4"/>
    <m/>
    <x v="19"/>
    <x v="2"/>
    <x v="22"/>
    <n v="190801"/>
    <n v="190801"/>
    <m/>
    <n v="33"/>
    <n v="190801"/>
    <n v="429000"/>
  </r>
  <r>
    <x v="147"/>
    <x v="4"/>
    <m/>
    <x v="19"/>
    <x v="2"/>
    <x v="23"/>
    <n v="190801"/>
    <n v="190801"/>
    <m/>
    <n v="5"/>
    <n v="190801"/>
    <n v="120000"/>
  </r>
  <r>
    <x v="147"/>
    <x v="4"/>
    <m/>
    <x v="19"/>
    <x v="2"/>
    <x v="24"/>
    <n v="190801"/>
    <n v="190801"/>
    <m/>
    <n v="2"/>
    <n v="190801"/>
    <n v="66000"/>
  </r>
  <r>
    <x v="147"/>
    <x v="4"/>
    <m/>
    <x v="0"/>
    <x v="4"/>
    <x v="15"/>
    <n v="190801"/>
    <n v="190801"/>
    <m/>
    <n v="33"/>
    <n v="190801"/>
    <n v="1039500"/>
  </r>
  <r>
    <x v="147"/>
    <x v="4"/>
    <m/>
    <x v="0"/>
    <x v="4"/>
    <x v="16"/>
    <n v="190801"/>
    <n v="190801"/>
    <m/>
    <n v="10"/>
    <n v="190801"/>
    <n v="440000"/>
  </r>
  <r>
    <x v="147"/>
    <x v="4"/>
    <m/>
    <x v="1"/>
    <x v="4"/>
    <x v="18"/>
    <n v="190801"/>
    <n v="190801"/>
    <m/>
    <n v="2"/>
    <n v="190801"/>
    <n v="63000"/>
  </r>
  <r>
    <x v="148"/>
    <x v="1"/>
    <m/>
    <x v="0"/>
    <x v="1"/>
    <x v="15"/>
    <n v="190801"/>
    <n v="190801"/>
    <m/>
    <n v="4"/>
    <n v="190801"/>
    <n v="80000"/>
  </r>
  <r>
    <x v="148"/>
    <x v="1"/>
    <m/>
    <x v="0"/>
    <x v="1"/>
    <x v="16"/>
    <n v="190801"/>
    <n v="190801"/>
    <m/>
    <n v="24"/>
    <n v="190801"/>
    <n v="840000"/>
  </r>
  <r>
    <x v="148"/>
    <x v="1"/>
    <m/>
    <x v="0"/>
    <x v="7"/>
    <x v="15"/>
    <n v="190801"/>
    <n v="190801"/>
    <m/>
    <n v="60"/>
    <n v="190801"/>
    <n v="1200000"/>
  </r>
  <r>
    <x v="148"/>
    <x v="1"/>
    <m/>
    <x v="0"/>
    <x v="3"/>
    <x v="15"/>
    <n v="190801"/>
    <n v="190801"/>
    <m/>
    <n v="3"/>
    <n v="190801"/>
    <n v="0"/>
  </r>
  <r>
    <x v="148"/>
    <x v="1"/>
    <m/>
    <x v="19"/>
    <x v="3"/>
    <x v="22"/>
    <n v="190801"/>
    <n v="190801"/>
    <m/>
    <n v="1"/>
    <n v="190801"/>
    <n v="0"/>
  </r>
  <r>
    <x v="148"/>
    <x v="1"/>
    <m/>
    <x v="1"/>
    <x v="3"/>
    <x v="18"/>
    <n v="190801"/>
    <n v="190801"/>
    <m/>
    <n v="1"/>
    <n v="190801"/>
    <n v="0"/>
  </r>
  <r>
    <x v="148"/>
    <x v="1"/>
    <m/>
    <x v="18"/>
    <x v="3"/>
    <x v="19"/>
    <n v="190801"/>
    <n v="190801"/>
    <m/>
    <n v="1"/>
    <n v="190801"/>
    <n v="0"/>
  </r>
  <r>
    <x v="148"/>
    <x v="1"/>
    <m/>
    <x v="1"/>
    <x v="2"/>
    <x v="18"/>
    <n v="190801"/>
    <n v="190801"/>
    <m/>
    <n v="28"/>
    <n v="190801"/>
    <n v="560000"/>
  </r>
  <r>
    <x v="148"/>
    <x v="1"/>
    <m/>
    <x v="1"/>
    <x v="2"/>
    <x v="21"/>
    <n v="190801"/>
    <n v="190801"/>
    <m/>
    <n v="4"/>
    <n v="190801"/>
    <n v="140000"/>
  </r>
  <r>
    <x v="148"/>
    <x v="1"/>
    <m/>
    <x v="0"/>
    <x v="2"/>
    <x v="15"/>
    <n v="190801"/>
    <n v="190801"/>
    <m/>
    <n v="116"/>
    <n v="190801"/>
    <n v="2320000"/>
  </r>
  <r>
    <x v="148"/>
    <x v="1"/>
    <m/>
    <x v="0"/>
    <x v="2"/>
    <x v="16"/>
    <n v="190801"/>
    <n v="190801"/>
    <m/>
    <n v="95"/>
    <n v="190801"/>
    <n v="3325000"/>
  </r>
  <r>
    <x v="148"/>
    <x v="1"/>
    <m/>
    <x v="0"/>
    <x v="2"/>
    <x v="17"/>
    <n v="190801"/>
    <n v="190801"/>
    <m/>
    <n v="158"/>
    <n v="190801"/>
    <n v="5214000"/>
  </r>
  <r>
    <x v="148"/>
    <x v="1"/>
    <m/>
    <x v="0"/>
    <x v="2"/>
    <x v="19"/>
    <n v="190801"/>
    <n v="190801"/>
    <m/>
    <n v="78"/>
    <n v="190801"/>
    <n v="234000"/>
  </r>
  <r>
    <x v="148"/>
    <x v="1"/>
    <m/>
    <x v="19"/>
    <x v="2"/>
    <x v="22"/>
    <n v="190801"/>
    <n v="190801"/>
    <m/>
    <n v="27"/>
    <n v="190801"/>
    <n v="351000"/>
  </r>
  <r>
    <x v="148"/>
    <x v="1"/>
    <m/>
    <x v="19"/>
    <x v="2"/>
    <x v="23"/>
    <n v="190801"/>
    <n v="190801"/>
    <m/>
    <n v="3"/>
    <n v="190801"/>
    <n v="72000"/>
  </r>
  <r>
    <x v="148"/>
    <x v="1"/>
    <m/>
    <x v="19"/>
    <x v="2"/>
    <x v="24"/>
    <n v="190801"/>
    <n v="190801"/>
    <m/>
    <n v="3"/>
    <n v="190801"/>
    <n v="99000"/>
  </r>
  <r>
    <x v="148"/>
    <x v="1"/>
    <m/>
    <x v="0"/>
    <x v="4"/>
    <x v="15"/>
    <n v="190801"/>
    <n v="190801"/>
    <m/>
    <n v="3"/>
    <n v="190801"/>
    <n v="94500"/>
  </r>
  <r>
    <x v="148"/>
    <x v="1"/>
    <m/>
    <x v="0"/>
    <x v="4"/>
    <x v="16"/>
    <n v="190801"/>
    <n v="190801"/>
    <m/>
    <n v="5"/>
    <n v="190801"/>
    <n v="220000"/>
  </r>
  <r>
    <x v="149"/>
    <x v="0"/>
    <m/>
    <x v="0"/>
    <x v="1"/>
    <x v="15"/>
    <n v="190801"/>
    <n v="190801"/>
    <m/>
    <n v="3"/>
    <n v="190801"/>
    <n v="60000"/>
  </r>
  <r>
    <x v="149"/>
    <x v="0"/>
    <m/>
    <x v="0"/>
    <x v="1"/>
    <x v="16"/>
    <n v="190801"/>
    <n v="190801"/>
    <m/>
    <n v="11"/>
    <n v="190801"/>
    <n v="385000"/>
  </r>
  <r>
    <x v="149"/>
    <x v="0"/>
    <m/>
    <x v="0"/>
    <x v="7"/>
    <x v="15"/>
    <n v="190801"/>
    <n v="190801"/>
    <m/>
    <n v="40"/>
    <n v="190801"/>
    <n v="800000"/>
  </r>
  <r>
    <x v="149"/>
    <x v="0"/>
    <m/>
    <x v="1"/>
    <x v="2"/>
    <x v="18"/>
    <n v="190801"/>
    <n v="190801"/>
    <m/>
    <n v="12"/>
    <n v="190801"/>
    <n v="240000"/>
  </r>
  <r>
    <x v="149"/>
    <x v="0"/>
    <m/>
    <x v="1"/>
    <x v="2"/>
    <x v="21"/>
    <n v="190801"/>
    <n v="190801"/>
    <m/>
    <n v="4"/>
    <n v="190801"/>
    <n v="140000"/>
  </r>
  <r>
    <x v="149"/>
    <x v="0"/>
    <m/>
    <x v="0"/>
    <x v="2"/>
    <x v="15"/>
    <n v="190801"/>
    <n v="190801"/>
    <m/>
    <n v="116"/>
    <n v="190801"/>
    <n v="2320000"/>
  </r>
  <r>
    <x v="149"/>
    <x v="0"/>
    <m/>
    <x v="0"/>
    <x v="2"/>
    <x v="16"/>
    <n v="190801"/>
    <n v="190801"/>
    <m/>
    <n v="89"/>
    <n v="190801"/>
    <n v="3115000"/>
  </r>
  <r>
    <x v="149"/>
    <x v="0"/>
    <m/>
    <x v="0"/>
    <x v="2"/>
    <x v="17"/>
    <n v="190801"/>
    <n v="190801"/>
    <m/>
    <n v="101"/>
    <n v="190801"/>
    <n v="3333000"/>
  </r>
  <r>
    <x v="149"/>
    <x v="0"/>
    <m/>
    <x v="0"/>
    <x v="2"/>
    <x v="19"/>
    <n v="190801"/>
    <n v="190801"/>
    <m/>
    <n v="72"/>
    <n v="190801"/>
    <n v="216000"/>
  </r>
  <r>
    <x v="149"/>
    <x v="0"/>
    <m/>
    <x v="19"/>
    <x v="2"/>
    <x v="22"/>
    <n v="190801"/>
    <n v="190801"/>
    <m/>
    <n v="20"/>
    <n v="190801"/>
    <n v="260000"/>
  </r>
  <r>
    <x v="149"/>
    <x v="0"/>
    <m/>
    <x v="19"/>
    <x v="2"/>
    <x v="23"/>
    <n v="190801"/>
    <n v="190801"/>
    <m/>
    <n v="2"/>
    <n v="190801"/>
    <n v="48000"/>
  </r>
  <r>
    <x v="149"/>
    <x v="0"/>
    <m/>
    <x v="19"/>
    <x v="2"/>
    <x v="24"/>
    <n v="190801"/>
    <n v="190801"/>
    <m/>
    <n v="1"/>
    <n v="190801"/>
    <n v="33000"/>
  </r>
  <r>
    <x v="149"/>
    <x v="0"/>
    <m/>
    <x v="0"/>
    <x v="4"/>
    <x v="15"/>
    <n v="190801"/>
    <n v="190801"/>
    <m/>
    <n v="7"/>
    <n v="190801"/>
    <n v="220500"/>
  </r>
  <r>
    <x v="149"/>
    <x v="0"/>
    <m/>
    <x v="0"/>
    <x v="4"/>
    <x v="16"/>
    <n v="190801"/>
    <n v="190801"/>
    <m/>
    <n v="4"/>
    <n v="190801"/>
    <n v="176000"/>
  </r>
  <r>
    <x v="150"/>
    <x v="2"/>
    <m/>
    <x v="0"/>
    <x v="1"/>
    <x v="15"/>
    <n v="190801"/>
    <n v="190801"/>
    <m/>
    <n v="2"/>
    <n v="190801"/>
    <n v="40000"/>
  </r>
  <r>
    <x v="150"/>
    <x v="2"/>
    <m/>
    <x v="0"/>
    <x v="1"/>
    <x v="16"/>
    <n v="190801"/>
    <n v="190801"/>
    <m/>
    <n v="9"/>
    <n v="190801"/>
    <n v="315000"/>
  </r>
  <r>
    <x v="150"/>
    <x v="2"/>
    <m/>
    <x v="0"/>
    <x v="7"/>
    <x v="15"/>
    <n v="190801"/>
    <n v="190801"/>
    <m/>
    <n v="31"/>
    <n v="190801"/>
    <n v="620000"/>
  </r>
  <r>
    <x v="150"/>
    <x v="2"/>
    <m/>
    <x v="1"/>
    <x v="2"/>
    <x v="18"/>
    <n v="190801"/>
    <n v="190801"/>
    <m/>
    <n v="18"/>
    <n v="190801"/>
    <n v="360000"/>
  </r>
  <r>
    <x v="150"/>
    <x v="2"/>
    <m/>
    <x v="0"/>
    <x v="2"/>
    <x v="15"/>
    <n v="190801"/>
    <n v="190801"/>
    <m/>
    <n v="100"/>
    <n v="190801"/>
    <n v="2000000"/>
  </r>
  <r>
    <x v="150"/>
    <x v="2"/>
    <m/>
    <x v="0"/>
    <x v="2"/>
    <x v="16"/>
    <n v="190801"/>
    <n v="190801"/>
    <m/>
    <n v="85"/>
    <n v="190801"/>
    <n v="2975000"/>
  </r>
  <r>
    <x v="150"/>
    <x v="2"/>
    <m/>
    <x v="0"/>
    <x v="2"/>
    <x v="17"/>
    <n v="190801"/>
    <n v="190801"/>
    <m/>
    <n v="59"/>
    <n v="190801"/>
    <n v="1947000"/>
  </r>
  <r>
    <x v="150"/>
    <x v="2"/>
    <m/>
    <x v="0"/>
    <x v="2"/>
    <x v="19"/>
    <n v="190801"/>
    <n v="190801"/>
    <m/>
    <n v="75"/>
    <n v="190801"/>
    <n v="225000"/>
  </r>
  <r>
    <x v="150"/>
    <x v="2"/>
    <m/>
    <x v="19"/>
    <x v="2"/>
    <x v="22"/>
    <n v="190801"/>
    <n v="190801"/>
    <m/>
    <n v="19"/>
    <n v="190801"/>
    <n v="247000"/>
  </r>
  <r>
    <x v="150"/>
    <x v="2"/>
    <m/>
    <x v="19"/>
    <x v="2"/>
    <x v="23"/>
    <n v="190801"/>
    <n v="190801"/>
    <m/>
    <n v="5"/>
    <n v="190801"/>
    <n v="120000"/>
  </r>
  <r>
    <x v="150"/>
    <x v="2"/>
    <m/>
    <x v="0"/>
    <x v="4"/>
    <x v="15"/>
    <n v="190801"/>
    <n v="190801"/>
    <m/>
    <n v="12"/>
    <n v="190801"/>
    <n v="378000"/>
  </r>
  <r>
    <x v="150"/>
    <x v="2"/>
    <m/>
    <x v="0"/>
    <x v="4"/>
    <x v="16"/>
    <n v="190801"/>
    <n v="190801"/>
    <m/>
    <n v="7"/>
    <n v="190801"/>
    <n v="308000"/>
  </r>
  <r>
    <x v="151"/>
    <x v="5"/>
    <m/>
    <x v="0"/>
    <x v="7"/>
    <x v="15"/>
    <n v="190801"/>
    <n v="190801"/>
    <m/>
    <n v="31"/>
    <n v="190801"/>
    <n v="620000"/>
  </r>
  <r>
    <x v="151"/>
    <x v="5"/>
    <m/>
    <x v="1"/>
    <x v="2"/>
    <x v="18"/>
    <n v="190801"/>
    <n v="190801"/>
    <m/>
    <n v="11"/>
    <n v="190801"/>
    <n v="220000"/>
  </r>
  <r>
    <x v="151"/>
    <x v="5"/>
    <m/>
    <x v="1"/>
    <x v="2"/>
    <x v="21"/>
    <n v="190801"/>
    <n v="190801"/>
    <m/>
    <n v="3"/>
    <n v="190801"/>
    <n v="105000"/>
  </r>
  <r>
    <x v="151"/>
    <x v="5"/>
    <m/>
    <x v="0"/>
    <x v="2"/>
    <x v="15"/>
    <n v="190801"/>
    <n v="190801"/>
    <m/>
    <n v="71"/>
    <n v="190801"/>
    <n v="1420000"/>
  </r>
  <r>
    <x v="151"/>
    <x v="5"/>
    <m/>
    <x v="0"/>
    <x v="2"/>
    <x v="16"/>
    <n v="190801"/>
    <n v="190801"/>
    <m/>
    <n v="44"/>
    <n v="190801"/>
    <n v="1540000"/>
  </r>
  <r>
    <x v="151"/>
    <x v="5"/>
    <m/>
    <x v="0"/>
    <x v="2"/>
    <x v="17"/>
    <n v="190801"/>
    <n v="190801"/>
    <m/>
    <n v="75"/>
    <n v="190801"/>
    <n v="2475000"/>
  </r>
  <r>
    <x v="151"/>
    <x v="5"/>
    <m/>
    <x v="0"/>
    <x v="2"/>
    <x v="19"/>
    <n v="190801"/>
    <n v="190801"/>
    <m/>
    <n v="45"/>
    <n v="190801"/>
    <n v="135000"/>
  </r>
  <r>
    <x v="151"/>
    <x v="5"/>
    <m/>
    <x v="19"/>
    <x v="2"/>
    <x v="22"/>
    <n v="190801"/>
    <n v="190801"/>
    <m/>
    <n v="24"/>
    <n v="190801"/>
    <n v="312000"/>
  </r>
  <r>
    <x v="151"/>
    <x v="5"/>
    <m/>
    <x v="19"/>
    <x v="2"/>
    <x v="23"/>
    <n v="190801"/>
    <n v="190801"/>
    <m/>
    <n v="2"/>
    <n v="190801"/>
    <n v="48000"/>
  </r>
  <r>
    <x v="151"/>
    <x v="5"/>
    <m/>
    <x v="19"/>
    <x v="2"/>
    <x v="24"/>
    <n v="190801"/>
    <n v="190801"/>
    <m/>
    <n v="2"/>
    <n v="190801"/>
    <n v="66000"/>
  </r>
  <r>
    <x v="152"/>
    <x v="6"/>
    <m/>
    <x v="0"/>
    <x v="7"/>
    <x v="15"/>
    <n v="190801"/>
    <n v="190801"/>
    <m/>
    <n v="33"/>
    <n v="190801"/>
    <n v="660000"/>
  </r>
  <r>
    <x v="152"/>
    <x v="6"/>
    <m/>
    <x v="1"/>
    <x v="2"/>
    <x v="18"/>
    <n v="190801"/>
    <n v="190801"/>
    <m/>
    <n v="6"/>
    <n v="190801"/>
    <n v="120000"/>
  </r>
  <r>
    <x v="152"/>
    <x v="6"/>
    <m/>
    <x v="1"/>
    <x v="2"/>
    <x v="21"/>
    <n v="190801"/>
    <n v="190801"/>
    <m/>
    <n v="1"/>
    <n v="190801"/>
    <n v="35000"/>
  </r>
  <r>
    <x v="152"/>
    <x v="6"/>
    <m/>
    <x v="0"/>
    <x v="2"/>
    <x v="15"/>
    <n v="190801"/>
    <n v="190801"/>
    <m/>
    <n v="93"/>
    <n v="190801"/>
    <n v="1860000"/>
  </r>
  <r>
    <x v="152"/>
    <x v="6"/>
    <m/>
    <x v="0"/>
    <x v="2"/>
    <x v="16"/>
    <n v="190801"/>
    <n v="190801"/>
    <m/>
    <n v="111"/>
    <n v="190801"/>
    <n v="3885000"/>
  </r>
  <r>
    <x v="152"/>
    <x v="6"/>
    <m/>
    <x v="0"/>
    <x v="2"/>
    <x v="17"/>
    <n v="190801"/>
    <n v="190801"/>
    <m/>
    <n v="33"/>
    <n v="190801"/>
    <n v="1089000"/>
  </r>
  <r>
    <x v="152"/>
    <x v="6"/>
    <m/>
    <x v="0"/>
    <x v="2"/>
    <x v="19"/>
    <n v="190801"/>
    <n v="190801"/>
    <m/>
    <n v="61"/>
    <n v="190801"/>
    <n v="183000"/>
  </r>
  <r>
    <x v="152"/>
    <x v="6"/>
    <m/>
    <x v="19"/>
    <x v="2"/>
    <x v="22"/>
    <n v="190801"/>
    <n v="190801"/>
    <m/>
    <n v="25"/>
    <n v="190801"/>
    <n v="325000"/>
  </r>
  <r>
    <x v="152"/>
    <x v="6"/>
    <m/>
    <x v="19"/>
    <x v="2"/>
    <x v="23"/>
    <n v="190801"/>
    <n v="190801"/>
    <m/>
    <n v="5"/>
    <n v="190801"/>
    <n v="120000"/>
  </r>
  <r>
    <x v="152"/>
    <x v="6"/>
    <m/>
    <x v="19"/>
    <x v="2"/>
    <x v="24"/>
    <n v="190801"/>
    <n v="190801"/>
    <m/>
    <n v="1"/>
    <n v="190801"/>
    <n v="33000"/>
  </r>
  <r>
    <x v="152"/>
    <x v="6"/>
    <m/>
    <x v="20"/>
    <x v="6"/>
    <x v="25"/>
    <n v="190801"/>
    <n v="190801"/>
    <m/>
    <n v="1369"/>
    <n v="190801"/>
    <n v="13301204"/>
  </r>
  <r>
    <x v="152"/>
    <x v="6"/>
    <m/>
    <x v="0"/>
    <x v="6"/>
    <x v="15"/>
    <n v="190801"/>
    <n v="190801"/>
    <m/>
    <n v="557"/>
    <n v="190801"/>
    <n v="5050876"/>
  </r>
  <r>
    <x v="152"/>
    <x v="6"/>
    <m/>
    <x v="1"/>
    <x v="6"/>
    <x v="18"/>
    <n v="190801"/>
    <n v="190801"/>
    <m/>
    <n v="6"/>
    <n v="190801"/>
    <n v="55230"/>
  </r>
  <r>
    <x v="152"/>
    <x v="6"/>
    <m/>
    <x v="19"/>
    <x v="6"/>
    <x v="22"/>
    <n v="190801"/>
    <n v="190801"/>
    <m/>
    <n v="11"/>
    <n v="190801"/>
    <n v="74701"/>
  </r>
  <r>
    <x v="153"/>
    <x v="3"/>
    <m/>
    <x v="0"/>
    <x v="1"/>
    <x v="15"/>
    <n v="190801"/>
    <n v="190801"/>
    <m/>
    <n v="11"/>
    <n v="190801"/>
    <n v="220000"/>
  </r>
  <r>
    <x v="153"/>
    <x v="3"/>
    <m/>
    <x v="0"/>
    <x v="1"/>
    <x v="16"/>
    <n v="190801"/>
    <n v="190801"/>
    <m/>
    <n v="43"/>
    <n v="190801"/>
    <n v="1505000"/>
  </r>
  <r>
    <x v="153"/>
    <x v="3"/>
    <m/>
    <x v="0"/>
    <x v="7"/>
    <x v="15"/>
    <n v="190801"/>
    <n v="190801"/>
    <m/>
    <n v="34"/>
    <n v="190801"/>
    <n v="680000"/>
  </r>
  <r>
    <x v="153"/>
    <x v="3"/>
    <m/>
    <x v="1"/>
    <x v="2"/>
    <x v="18"/>
    <n v="190801"/>
    <n v="190801"/>
    <m/>
    <n v="15"/>
    <n v="190801"/>
    <n v="300000"/>
  </r>
  <r>
    <x v="153"/>
    <x v="3"/>
    <m/>
    <x v="0"/>
    <x v="2"/>
    <x v="15"/>
    <n v="190801"/>
    <n v="190801"/>
    <m/>
    <n v="111"/>
    <n v="190801"/>
    <n v="2220000"/>
  </r>
  <r>
    <x v="153"/>
    <x v="3"/>
    <m/>
    <x v="0"/>
    <x v="2"/>
    <x v="16"/>
    <n v="190801"/>
    <n v="190801"/>
    <m/>
    <n v="118"/>
    <n v="190801"/>
    <n v="4130000"/>
  </r>
  <r>
    <x v="153"/>
    <x v="3"/>
    <m/>
    <x v="0"/>
    <x v="2"/>
    <x v="17"/>
    <n v="190801"/>
    <n v="190801"/>
    <m/>
    <n v="1"/>
    <n v="190801"/>
    <n v="33000"/>
  </r>
  <r>
    <x v="153"/>
    <x v="3"/>
    <m/>
    <x v="0"/>
    <x v="2"/>
    <x v="19"/>
    <n v="190801"/>
    <n v="190801"/>
    <m/>
    <n v="61"/>
    <n v="190801"/>
    <n v="183000"/>
  </r>
  <r>
    <x v="153"/>
    <x v="3"/>
    <m/>
    <x v="19"/>
    <x v="2"/>
    <x v="22"/>
    <n v="190801"/>
    <n v="190801"/>
    <m/>
    <n v="21"/>
    <n v="190801"/>
    <n v="273000"/>
  </r>
  <r>
    <x v="153"/>
    <x v="3"/>
    <m/>
    <x v="19"/>
    <x v="2"/>
    <x v="23"/>
    <n v="190801"/>
    <n v="190801"/>
    <m/>
    <n v="1"/>
    <n v="190801"/>
    <n v="24000"/>
  </r>
  <r>
    <x v="153"/>
    <x v="3"/>
    <m/>
    <x v="19"/>
    <x v="2"/>
    <x v="24"/>
    <n v="190801"/>
    <n v="190801"/>
    <m/>
    <n v="1"/>
    <n v="190801"/>
    <n v="33000"/>
  </r>
  <r>
    <x v="153"/>
    <x v="3"/>
    <m/>
    <x v="0"/>
    <x v="4"/>
    <x v="15"/>
    <n v="190801"/>
    <n v="190801"/>
    <m/>
    <n v="37"/>
    <n v="190801"/>
    <n v="1165500"/>
  </r>
  <r>
    <x v="153"/>
    <x v="3"/>
    <m/>
    <x v="0"/>
    <x v="4"/>
    <x v="16"/>
    <n v="190801"/>
    <n v="190801"/>
    <m/>
    <n v="10"/>
    <n v="190801"/>
    <n v="440000"/>
  </r>
  <r>
    <x v="153"/>
    <x v="3"/>
    <m/>
    <x v="1"/>
    <x v="4"/>
    <x v="18"/>
    <n v="190801"/>
    <n v="190801"/>
    <m/>
    <n v="2"/>
    <n v="190801"/>
    <n v="63000"/>
  </r>
  <r>
    <x v="154"/>
    <x v="4"/>
    <m/>
    <x v="0"/>
    <x v="1"/>
    <x v="15"/>
    <n v="190801"/>
    <n v="190801"/>
    <m/>
    <n v="4"/>
    <n v="190801"/>
    <n v="80000"/>
  </r>
  <r>
    <x v="154"/>
    <x v="4"/>
    <m/>
    <x v="0"/>
    <x v="1"/>
    <x v="16"/>
    <n v="190801"/>
    <n v="190801"/>
    <m/>
    <n v="22"/>
    <n v="190801"/>
    <n v="770000"/>
  </r>
  <r>
    <x v="154"/>
    <x v="4"/>
    <m/>
    <x v="0"/>
    <x v="7"/>
    <x v="15"/>
    <n v="190801"/>
    <n v="190801"/>
    <m/>
    <n v="55"/>
    <n v="190801"/>
    <n v="1100000"/>
  </r>
  <r>
    <x v="154"/>
    <x v="4"/>
    <m/>
    <x v="18"/>
    <x v="3"/>
    <x v="19"/>
    <n v="190801"/>
    <n v="190801"/>
    <m/>
    <n v="500"/>
    <n v="190801"/>
    <n v="0"/>
  </r>
  <r>
    <x v="154"/>
    <x v="4"/>
    <m/>
    <x v="0"/>
    <x v="3"/>
    <x v="20"/>
    <n v="190801"/>
    <n v="190801"/>
    <m/>
    <n v="500"/>
    <n v="190801"/>
    <n v="0"/>
  </r>
  <r>
    <x v="154"/>
    <x v="4"/>
    <m/>
    <x v="0"/>
    <x v="3"/>
    <x v="17"/>
    <n v="190801"/>
    <n v="190801"/>
    <m/>
    <n v="2"/>
    <n v="190801"/>
    <n v="0"/>
  </r>
  <r>
    <x v="154"/>
    <x v="4"/>
    <m/>
    <x v="1"/>
    <x v="2"/>
    <x v="18"/>
    <n v="190801"/>
    <n v="190801"/>
    <m/>
    <n v="17"/>
    <n v="190801"/>
    <n v="340000"/>
  </r>
  <r>
    <x v="154"/>
    <x v="4"/>
    <m/>
    <x v="1"/>
    <x v="2"/>
    <x v="21"/>
    <n v="190801"/>
    <n v="190801"/>
    <m/>
    <n v="2"/>
    <n v="190801"/>
    <n v="70000"/>
  </r>
  <r>
    <x v="154"/>
    <x v="4"/>
    <m/>
    <x v="0"/>
    <x v="2"/>
    <x v="15"/>
    <n v="190801"/>
    <n v="190801"/>
    <m/>
    <n v="121"/>
    <n v="190801"/>
    <n v="2420000"/>
  </r>
  <r>
    <x v="154"/>
    <x v="4"/>
    <m/>
    <x v="0"/>
    <x v="2"/>
    <x v="16"/>
    <n v="190801"/>
    <n v="190801"/>
    <m/>
    <n v="155"/>
    <n v="190801"/>
    <n v="5425000"/>
  </r>
  <r>
    <x v="154"/>
    <x v="4"/>
    <m/>
    <x v="0"/>
    <x v="2"/>
    <x v="17"/>
    <n v="190801"/>
    <n v="190801"/>
    <m/>
    <n v="1"/>
    <n v="190801"/>
    <n v="33000"/>
  </r>
  <r>
    <x v="154"/>
    <x v="4"/>
    <m/>
    <x v="0"/>
    <x v="2"/>
    <x v="19"/>
    <n v="190801"/>
    <n v="190801"/>
    <m/>
    <n v="75"/>
    <n v="190801"/>
    <n v="225000"/>
  </r>
  <r>
    <x v="154"/>
    <x v="4"/>
    <m/>
    <x v="19"/>
    <x v="2"/>
    <x v="22"/>
    <n v="190801"/>
    <n v="190801"/>
    <m/>
    <n v="28"/>
    <n v="190801"/>
    <n v="364000"/>
  </r>
  <r>
    <x v="154"/>
    <x v="4"/>
    <m/>
    <x v="19"/>
    <x v="2"/>
    <x v="23"/>
    <n v="190801"/>
    <n v="190801"/>
    <m/>
    <n v="6"/>
    <n v="190801"/>
    <n v="144000"/>
  </r>
  <r>
    <x v="154"/>
    <x v="4"/>
    <m/>
    <x v="0"/>
    <x v="4"/>
    <x v="15"/>
    <n v="190801"/>
    <n v="190801"/>
    <m/>
    <n v="7"/>
    <n v="190801"/>
    <n v="220500"/>
  </r>
  <r>
    <x v="154"/>
    <x v="4"/>
    <m/>
    <x v="0"/>
    <x v="4"/>
    <x v="16"/>
    <n v="190801"/>
    <n v="190801"/>
    <m/>
    <n v="1"/>
    <n v="190801"/>
    <n v="44000"/>
  </r>
  <r>
    <x v="155"/>
    <x v="1"/>
    <m/>
    <x v="0"/>
    <x v="1"/>
    <x v="15"/>
    <n v="190801"/>
    <n v="190801"/>
    <m/>
    <n v="2"/>
    <n v="190801"/>
    <n v="40000"/>
  </r>
  <r>
    <x v="155"/>
    <x v="1"/>
    <m/>
    <x v="0"/>
    <x v="1"/>
    <x v="16"/>
    <n v="190801"/>
    <n v="190801"/>
    <m/>
    <n v="21"/>
    <n v="190801"/>
    <n v="735000"/>
  </r>
  <r>
    <x v="155"/>
    <x v="1"/>
    <m/>
    <x v="0"/>
    <x v="7"/>
    <x v="15"/>
    <n v="190801"/>
    <n v="190801"/>
    <m/>
    <n v="32"/>
    <n v="190801"/>
    <n v="640000"/>
  </r>
  <r>
    <x v="155"/>
    <x v="1"/>
    <m/>
    <x v="1"/>
    <x v="2"/>
    <x v="18"/>
    <n v="190801"/>
    <n v="190801"/>
    <m/>
    <n v="13"/>
    <n v="190801"/>
    <n v="260000"/>
  </r>
  <r>
    <x v="155"/>
    <x v="1"/>
    <m/>
    <x v="1"/>
    <x v="2"/>
    <x v="21"/>
    <n v="190801"/>
    <n v="190801"/>
    <m/>
    <n v="2"/>
    <n v="190801"/>
    <n v="70000"/>
  </r>
  <r>
    <x v="155"/>
    <x v="1"/>
    <m/>
    <x v="0"/>
    <x v="2"/>
    <x v="15"/>
    <n v="190801"/>
    <n v="190801"/>
    <m/>
    <n v="116"/>
    <n v="190801"/>
    <n v="2320000"/>
  </r>
  <r>
    <x v="155"/>
    <x v="1"/>
    <m/>
    <x v="0"/>
    <x v="2"/>
    <x v="16"/>
    <n v="190801"/>
    <n v="190801"/>
    <m/>
    <n v="253"/>
    <n v="190801"/>
    <n v="8855000"/>
  </r>
  <r>
    <x v="155"/>
    <x v="1"/>
    <m/>
    <x v="0"/>
    <x v="2"/>
    <x v="17"/>
    <n v="190801"/>
    <n v="190801"/>
    <m/>
    <n v="2"/>
    <n v="190801"/>
    <n v="66000"/>
  </r>
  <r>
    <x v="155"/>
    <x v="1"/>
    <m/>
    <x v="0"/>
    <x v="2"/>
    <x v="19"/>
    <n v="190801"/>
    <n v="190801"/>
    <m/>
    <n v="72"/>
    <n v="190801"/>
    <n v="216000"/>
  </r>
  <r>
    <x v="155"/>
    <x v="1"/>
    <m/>
    <x v="19"/>
    <x v="2"/>
    <x v="22"/>
    <n v="190801"/>
    <n v="190801"/>
    <m/>
    <n v="21"/>
    <n v="190801"/>
    <n v="273000"/>
  </r>
  <r>
    <x v="155"/>
    <x v="1"/>
    <m/>
    <x v="19"/>
    <x v="2"/>
    <x v="23"/>
    <n v="190801"/>
    <n v="190801"/>
    <m/>
    <n v="16"/>
    <n v="190801"/>
    <n v="384000"/>
  </r>
  <r>
    <x v="155"/>
    <x v="1"/>
    <m/>
    <x v="0"/>
    <x v="4"/>
    <x v="15"/>
    <n v="190801"/>
    <n v="190801"/>
    <m/>
    <n v="19"/>
    <n v="190801"/>
    <n v="598500"/>
  </r>
  <r>
    <x v="155"/>
    <x v="1"/>
    <m/>
    <x v="0"/>
    <x v="4"/>
    <x v="16"/>
    <n v="190801"/>
    <n v="190801"/>
    <m/>
    <n v="3"/>
    <n v="190801"/>
    <n v="132000"/>
  </r>
  <r>
    <x v="156"/>
    <x v="0"/>
    <m/>
    <x v="0"/>
    <x v="1"/>
    <x v="15"/>
    <n v="190801"/>
    <n v="190801"/>
    <m/>
    <n v="1"/>
    <n v="190801"/>
    <n v="20000"/>
  </r>
  <r>
    <x v="156"/>
    <x v="0"/>
    <m/>
    <x v="0"/>
    <x v="1"/>
    <x v="16"/>
    <n v="190801"/>
    <n v="190801"/>
    <m/>
    <n v="18"/>
    <n v="190801"/>
    <n v="630000"/>
  </r>
  <r>
    <x v="156"/>
    <x v="0"/>
    <m/>
    <x v="0"/>
    <x v="7"/>
    <x v="15"/>
    <n v="190801"/>
    <n v="190801"/>
    <m/>
    <n v="36"/>
    <n v="190801"/>
    <n v="720000"/>
  </r>
  <r>
    <x v="156"/>
    <x v="0"/>
    <m/>
    <x v="1"/>
    <x v="2"/>
    <x v="18"/>
    <n v="190801"/>
    <n v="190801"/>
    <m/>
    <n v="15"/>
    <n v="190801"/>
    <n v="300000"/>
  </r>
  <r>
    <x v="156"/>
    <x v="0"/>
    <m/>
    <x v="1"/>
    <x v="2"/>
    <x v="21"/>
    <n v="190801"/>
    <n v="190801"/>
    <m/>
    <n v="3"/>
    <n v="190801"/>
    <n v="105000"/>
  </r>
  <r>
    <x v="156"/>
    <x v="0"/>
    <m/>
    <x v="0"/>
    <x v="2"/>
    <x v="15"/>
    <n v="190801"/>
    <n v="190801"/>
    <m/>
    <n v="125"/>
    <n v="190801"/>
    <n v="2500000"/>
  </r>
  <r>
    <x v="156"/>
    <x v="0"/>
    <m/>
    <x v="0"/>
    <x v="2"/>
    <x v="16"/>
    <n v="190801"/>
    <n v="190801"/>
    <m/>
    <n v="286"/>
    <n v="190801"/>
    <n v="10010000"/>
  </r>
  <r>
    <x v="156"/>
    <x v="0"/>
    <m/>
    <x v="0"/>
    <x v="2"/>
    <x v="17"/>
    <n v="190801"/>
    <n v="190801"/>
    <m/>
    <n v="2"/>
    <n v="190801"/>
    <n v="66000"/>
  </r>
  <r>
    <x v="156"/>
    <x v="0"/>
    <m/>
    <x v="0"/>
    <x v="2"/>
    <x v="19"/>
    <n v="190801"/>
    <n v="190801"/>
    <m/>
    <n v="133"/>
    <n v="190801"/>
    <n v="399000"/>
  </r>
  <r>
    <x v="156"/>
    <x v="0"/>
    <m/>
    <x v="19"/>
    <x v="2"/>
    <x v="22"/>
    <n v="190801"/>
    <n v="190801"/>
    <m/>
    <n v="18"/>
    <n v="190801"/>
    <n v="234000"/>
  </r>
  <r>
    <x v="156"/>
    <x v="0"/>
    <m/>
    <x v="19"/>
    <x v="2"/>
    <x v="23"/>
    <n v="190801"/>
    <n v="190801"/>
    <m/>
    <n v="1"/>
    <n v="190801"/>
    <n v="24000"/>
  </r>
  <r>
    <x v="156"/>
    <x v="0"/>
    <m/>
    <x v="0"/>
    <x v="4"/>
    <x v="15"/>
    <n v="190801"/>
    <n v="190801"/>
    <m/>
    <n v="44"/>
    <n v="190801"/>
    <n v="1386000"/>
  </r>
  <r>
    <x v="156"/>
    <x v="0"/>
    <m/>
    <x v="0"/>
    <x v="4"/>
    <x v="16"/>
    <n v="190801"/>
    <n v="190801"/>
    <m/>
    <n v="14"/>
    <n v="190801"/>
    <n v="616000"/>
  </r>
  <r>
    <x v="156"/>
    <x v="0"/>
    <m/>
    <x v="1"/>
    <x v="4"/>
    <x v="18"/>
    <n v="190801"/>
    <n v="190801"/>
    <m/>
    <n v="2"/>
    <n v="190801"/>
    <n v="63000"/>
  </r>
  <r>
    <x v="157"/>
    <x v="2"/>
    <m/>
    <x v="0"/>
    <x v="1"/>
    <x v="15"/>
    <n v="190801"/>
    <n v="190801"/>
    <m/>
    <n v="3"/>
    <n v="190801"/>
    <n v="60000"/>
  </r>
  <r>
    <x v="157"/>
    <x v="2"/>
    <m/>
    <x v="0"/>
    <x v="1"/>
    <x v="16"/>
    <n v="190801"/>
    <n v="190801"/>
    <m/>
    <n v="17"/>
    <n v="190801"/>
    <n v="595000"/>
  </r>
  <r>
    <x v="157"/>
    <x v="2"/>
    <m/>
    <x v="0"/>
    <x v="7"/>
    <x v="15"/>
    <n v="190801"/>
    <n v="190801"/>
    <m/>
    <n v="25"/>
    <n v="190801"/>
    <n v="500000"/>
  </r>
  <r>
    <x v="157"/>
    <x v="2"/>
    <m/>
    <x v="0"/>
    <x v="3"/>
    <x v="15"/>
    <n v="190801"/>
    <n v="190801"/>
    <m/>
    <n v="1"/>
    <n v="190801"/>
    <n v="0"/>
  </r>
  <r>
    <x v="157"/>
    <x v="2"/>
    <m/>
    <x v="1"/>
    <x v="2"/>
    <x v="18"/>
    <n v="190801"/>
    <n v="190801"/>
    <m/>
    <n v="13"/>
    <n v="190801"/>
    <n v="260000"/>
  </r>
  <r>
    <x v="157"/>
    <x v="2"/>
    <m/>
    <x v="1"/>
    <x v="2"/>
    <x v="21"/>
    <n v="190801"/>
    <n v="190801"/>
    <m/>
    <n v="3"/>
    <n v="190801"/>
    <n v="105000"/>
  </r>
  <r>
    <x v="157"/>
    <x v="2"/>
    <m/>
    <x v="0"/>
    <x v="2"/>
    <x v="15"/>
    <n v="190801"/>
    <n v="190801"/>
    <m/>
    <n v="97"/>
    <n v="190801"/>
    <n v="1940000"/>
  </r>
  <r>
    <x v="157"/>
    <x v="2"/>
    <m/>
    <x v="0"/>
    <x v="2"/>
    <x v="16"/>
    <n v="190801"/>
    <n v="190801"/>
    <m/>
    <n v="100"/>
    <n v="190801"/>
    <n v="3500000"/>
  </r>
  <r>
    <x v="157"/>
    <x v="2"/>
    <m/>
    <x v="0"/>
    <x v="2"/>
    <x v="17"/>
    <n v="190801"/>
    <n v="190801"/>
    <m/>
    <n v="42"/>
    <n v="190801"/>
    <n v="1386000"/>
  </r>
  <r>
    <x v="157"/>
    <x v="2"/>
    <m/>
    <x v="0"/>
    <x v="2"/>
    <x v="19"/>
    <n v="190801"/>
    <n v="190801"/>
    <m/>
    <n v="104"/>
    <n v="190801"/>
    <n v="312000"/>
  </r>
  <r>
    <x v="157"/>
    <x v="2"/>
    <m/>
    <x v="19"/>
    <x v="2"/>
    <x v="22"/>
    <n v="190801"/>
    <n v="190801"/>
    <m/>
    <n v="14"/>
    <n v="190801"/>
    <n v="182000"/>
  </r>
  <r>
    <x v="157"/>
    <x v="2"/>
    <m/>
    <x v="19"/>
    <x v="2"/>
    <x v="23"/>
    <n v="190801"/>
    <n v="190801"/>
    <m/>
    <n v="3"/>
    <n v="190801"/>
    <n v="72000"/>
  </r>
  <r>
    <x v="157"/>
    <x v="2"/>
    <m/>
    <x v="0"/>
    <x v="4"/>
    <x v="15"/>
    <n v="190801"/>
    <n v="190801"/>
    <m/>
    <n v="33"/>
    <n v="190801"/>
    <n v="1039500"/>
  </r>
  <r>
    <x v="157"/>
    <x v="2"/>
    <m/>
    <x v="0"/>
    <x v="4"/>
    <x v="16"/>
    <n v="190801"/>
    <n v="190801"/>
    <m/>
    <n v="25"/>
    <n v="190801"/>
    <n v="1100000"/>
  </r>
  <r>
    <x v="158"/>
    <x v="5"/>
    <m/>
    <x v="0"/>
    <x v="7"/>
    <x v="15"/>
    <n v="190801"/>
    <n v="190801"/>
    <m/>
    <n v="27"/>
    <n v="190801"/>
    <n v="540000"/>
  </r>
  <r>
    <x v="158"/>
    <x v="5"/>
    <m/>
    <x v="1"/>
    <x v="2"/>
    <x v="18"/>
    <n v="190801"/>
    <n v="190801"/>
    <m/>
    <n v="11"/>
    <n v="190801"/>
    <n v="220000"/>
  </r>
  <r>
    <x v="158"/>
    <x v="5"/>
    <m/>
    <x v="1"/>
    <x v="2"/>
    <x v="21"/>
    <n v="190801"/>
    <n v="190801"/>
    <m/>
    <n v="2"/>
    <n v="190801"/>
    <n v="70000"/>
  </r>
  <r>
    <x v="158"/>
    <x v="5"/>
    <m/>
    <x v="0"/>
    <x v="2"/>
    <x v="15"/>
    <n v="190801"/>
    <n v="190801"/>
    <m/>
    <n v="99"/>
    <n v="190801"/>
    <n v="1980000"/>
  </r>
  <r>
    <x v="158"/>
    <x v="5"/>
    <m/>
    <x v="0"/>
    <x v="2"/>
    <x v="16"/>
    <n v="190801"/>
    <n v="190801"/>
    <m/>
    <n v="63"/>
    <n v="190801"/>
    <n v="2205000"/>
  </r>
  <r>
    <x v="158"/>
    <x v="5"/>
    <m/>
    <x v="0"/>
    <x v="2"/>
    <x v="17"/>
    <n v="190801"/>
    <n v="190801"/>
    <m/>
    <n v="93"/>
    <n v="190801"/>
    <n v="3069000"/>
  </r>
  <r>
    <x v="158"/>
    <x v="5"/>
    <m/>
    <x v="0"/>
    <x v="2"/>
    <x v="19"/>
    <n v="190801"/>
    <n v="190801"/>
    <m/>
    <n v="101"/>
    <n v="190801"/>
    <n v="303000"/>
  </r>
  <r>
    <x v="158"/>
    <x v="5"/>
    <m/>
    <x v="19"/>
    <x v="2"/>
    <x v="22"/>
    <n v="190801"/>
    <n v="190801"/>
    <m/>
    <n v="13"/>
    <n v="190801"/>
    <n v="169000"/>
  </r>
  <r>
    <x v="158"/>
    <x v="5"/>
    <m/>
    <x v="19"/>
    <x v="2"/>
    <x v="23"/>
    <n v="190801"/>
    <n v="190801"/>
    <m/>
    <n v="2"/>
    <n v="190801"/>
    <n v="48000"/>
  </r>
  <r>
    <x v="159"/>
    <x v="6"/>
    <m/>
    <x v="0"/>
    <x v="7"/>
    <x v="15"/>
    <n v="190801"/>
    <n v="190801"/>
    <m/>
    <n v="32"/>
    <n v="190801"/>
    <n v="640000"/>
  </r>
  <r>
    <x v="159"/>
    <x v="6"/>
    <m/>
    <x v="1"/>
    <x v="2"/>
    <x v="18"/>
    <n v="190801"/>
    <n v="190801"/>
    <m/>
    <n v="13"/>
    <n v="190801"/>
    <n v="260000"/>
  </r>
  <r>
    <x v="159"/>
    <x v="6"/>
    <m/>
    <x v="1"/>
    <x v="2"/>
    <x v="21"/>
    <n v="190801"/>
    <n v="190801"/>
    <m/>
    <n v="1"/>
    <n v="190801"/>
    <n v="35000"/>
  </r>
  <r>
    <x v="159"/>
    <x v="6"/>
    <m/>
    <x v="0"/>
    <x v="2"/>
    <x v="15"/>
    <n v="190801"/>
    <n v="190801"/>
    <m/>
    <n v="98"/>
    <n v="190801"/>
    <n v="1960000"/>
  </r>
  <r>
    <x v="159"/>
    <x v="6"/>
    <m/>
    <x v="0"/>
    <x v="2"/>
    <x v="16"/>
    <n v="190801"/>
    <n v="190801"/>
    <m/>
    <n v="68"/>
    <n v="190801"/>
    <n v="2380000"/>
  </r>
  <r>
    <x v="159"/>
    <x v="6"/>
    <m/>
    <x v="0"/>
    <x v="2"/>
    <x v="17"/>
    <n v="190801"/>
    <n v="190801"/>
    <m/>
    <n v="112"/>
    <n v="190801"/>
    <n v="3696000"/>
  </r>
  <r>
    <x v="159"/>
    <x v="6"/>
    <m/>
    <x v="0"/>
    <x v="2"/>
    <x v="19"/>
    <n v="190801"/>
    <n v="190801"/>
    <m/>
    <n v="113"/>
    <n v="190801"/>
    <n v="339000"/>
  </r>
  <r>
    <x v="159"/>
    <x v="6"/>
    <m/>
    <x v="19"/>
    <x v="2"/>
    <x v="22"/>
    <n v="190801"/>
    <n v="190801"/>
    <m/>
    <n v="19"/>
    <n v="190801"/>
    <n v="247000"/>
  </r>
  <r>
    <x v="159"/>
    <x v="6"/>
    <m/>
    <x v="19"/>
    <x v="2"/>
    <x v="23"/>
    <n v="190801"/>
    <n v="190801"/>
    <m/>
    <n v="2"/>
    <n v="190801"/>
    <n v="48000"/>
  </r>
  <r>
    <x v="159"/>
    <x v="6"/>
    <m/>
    <x v="19"/>
    <x v="2"/>
    <x v="24"/>
    <n v="190801"/>
    <n v="190801"/>
    <m/>
    <n v="1"/>
    <n v="190801"/>
    <n v="33000"/>
  </r>
  <r>
    <x v="159"/>
    <x v="6"/>
    <m/>
    <x v="20"/>
    <x v="6"/>
    <x v="25"/>
    <n v="190801"/>
    <n v="190801"/>
    <m/>
    <n v="1325"/>
    <n v="190801"/>
    <n v="12873700"/>
  </r>
  <r>
    <x v="159"/>
    <x v="6"/>
    <m/>
    <x v="0"/>
    <x v="6"/>
    <x v="15"/>
    <n v="190801"/>
    <n v="190801"/>
    <m/>
    <n v="632"/>
    <n v="190801"/>
    <n v="5730976"/>
  </r>
  <r>
    <x v="159"/>
    <x v="6"/>
    <m/>
    <x v="1"/>
    <x v="6"/>
    <x v="18"/>
    <n v="190801"/>
    <n v="190801"/>
    <m/>
    <n v="3"/>
    <n v="190801"/>
    <n v="27615"/>
  </r>
  <r>
    <x v="159"/>
    <x v="6"/>
    <m/>
    <x v="19"/>
    <x v="6"/>
    <x v="22"/>
    <n v="190801"/>
    <n v="190801"/>
    <m/>
    <n v="9"/>
    <n v="190801"/>
    <n v="61119"/>
  </r>
  <r>
    <x v="160"/>
    <x v="3"/>
    <m/>
    <x v="0"/>
    <x v="1"/>
    <x v="15"/>
    <n v="190801"/>
    <n v="190801"/>
    <m/>
    <n v="4"/>
    <n v="190801"/>
    <n v="80000"/>
  </r>
  <r>
    <x v="160"/>
    <x v="3"/>
    <m/>
    <x v="0"/>
    <x v="1"/>
    <x v="16"/>
    <n v="190801"/>
    <n v="190801"/>
    <m/>
    <n v="34"/>
    <n v="190801"/>
    <n v="1190000"/>
  </r>
  <r>
    <x v="160"/>
    <x v="3"/>
    <m/>
    <x v="0"/>
    <x v="7"/>
    <x v="15"/>
    <n v="190801"/>
    <n v="190801"/>
    <m/>
    <n v="22"/>
    <n v="190801"/>
    <n v="440000"/>
  </r>
  <r>
    <x v="160"/>
    <x v="3"/>
    <m/>
    <x v="1"/>
    <x v="2"/>
    <x v="18"/>
    <n v="190801"/>
    <n v="190801"/>
    <m/>
    <n v="13"/>
    <n v="190801"/>
    <n v="260000"/>
  </r>
  <r>
    <x v="160"/>
    <x v="3"/>
    <m/>
    <x v="1"/>
    <x v="2"/>
    <x v="21"/>
    <n v="190801"/>
    <n v="190801"/>
    <m/>
    <n v="3"/>
    <n v="190801"/>
    <n v="105000"/>
  </r>
  <r>
    <x v="160"/>
    <x v="3"/>
    <m/>
    <x v="0"/>
    <x v="2"/>
    <x v="15"/>
    <n v="190801"/>
    <n v="190801"/>
    <m/>
    <n v="87"/>
    <n v="190801"/>
    <n v="1740000"/>
  </r>
  <r>
    <x v="160"/>
    <x v="3"/>
    <m/>
    <x v="0"/>
    <x v="2"/>
    <x v="16"/>
    <n v="190801"/>
    <n v="190801"/>
    <m/>
    <n v="78"/>
    <n v="190801"/>
    <n v="2730000"/>
  </r>
  <r>
    <x v="160"/>
    <x v="3"/>
    <m/>
    <x v="0"/>
    <x v="2"/>
    <x v="17"/>
    <n v="190801"/>
    <n v="190801"/>
    <m/>
    <n v="137"/>
    <n v="190801"/>
    <n v="4521000"/>
  </r>
  <r>
    <x v="160"/>
    <x v="3"/>
    <m/>
    <x v="0"/>
    <x v="2"/>
    <x v="19"/>
    <n v="190801"/>
    <n v="190801"/>
    <m/>
    <n v="105"/>
    <n v="190801"/>
    <n v="315000"/>
  </r>
  <r>
    <x v="160"/>
    <x v="3"/>
    <m/>
    <x v="19"/>
    <x v="2"/>
    <x v="22"/>
    <n v="190801"/>
    <n v="190801"/>
    <m/>
    <n v="17"/>
    <n v="190801"/>
    <n v="221000"/>
  </r>
  <r>
    <x v="160"/>
    <x v="3"/>
    <m/>
    <x v="19"/>
    <x v="2"/>
    <x v="23"/>
    <n v="190801"/>
    <n v="190801"/>
    <m/>
    <n v="3"/>
    <n v="190801"/>
    <n v="72000"/>
  </r>
  <r>
    <x v="160"/>
    <x v="3"/>
    <m/>
    <x v="19"/>
    <x v="2"/>
    <x v="24"/>
    <n v="190801"/>
    <n v="190801"/>
    <m/>
    <n v="1"/>
    <n v="190801"/>
    <n v="33000"/>
  </r>
  <r>
    <x v="160"/>
    <x v="3"/>
    <m/>
    <x v="0"/>
    <x v="4"/>
    <x v="15"/>
    <n v="190801"/>
    <n v="190801"/>
    <m/>
    <n v="85"/>
    <n v="190801"/>
    <n v="2677500"/>
  </r>
  <r>
    <x v="160"/>
    <x v="3"/>
    <m/>
    <x v="0"/>
    <x v="4"/>
    <x v="16"/>
    <n v="190801"/>
    <n v="190801"/>
    <m/>
    <n v="42"/>
    <n v="190801"/>
    <n v="1848000"/>
  </r>
  <r>
    <x v="160"/>
    <x v="3"/>
    <m/>
    <x v="1"/>
    <x v="4"/>
    <x v="18"/>
    <n v="190801"/>
    <n v="190801"/>
    <m/>
    <n v="3"/>
    <n v="190801"/>
    <n v="94500"/>
  </r>
  <r>
    <x v="161"/>
    <x v="4"/>
    <m/>
    <x v="0"/>
    <x v="1"/>
    <x v="15"/>
    <n v="190801"/>
    <n v="190801"/>
    <m/>
    <n v="4"/>
    <n v="190801"/>
    <n v="80000"/>
  </r>
  <r>
    <x v="161"/>
    <x v="4"/>
    <m/>
    <x v="0"/>
    <x v="1"/>
    <x v="16"/>
    <n v="190801"/>
    <n v="190801"/>
    <m/>
    <n v="12"/>
    <n v="190801"/>
    <n v="420000"/>
  </r>
  <r>
    <x v="161"/>
    <x v="4"/>
    <m/>
    <x v="0"/>
    <x v="7"/>
    <x v="15"/>
    <n v="190801"/>
    <n v="190801"/>
    <m/>
    <n v="27"/>
    <n v="190801"/>
    <n v="540000"/>
  </r>
  <r>
    <x v="161"/>
    <x v="4"/>
    <m/>
    <x v="1"/>
    <x v="2"/>
    <x v="18"/>
    <n v="190801"/>
    <n v="190801"/>
    <m/>
    <n v="13"/>
    <n v="190801"/>
    <n v="260000"/>
  </r>
  <r>
    <x v="161"/>
    <x v="4"/>
    <m/>
    <x v="1"/>
    <x v="2"/>
    <x v="21"/>
    <n v="190801"/>
    <n v="190801"/>
    <m/>
    <n v="2"/>
    <n v="190801"/>
    <n v="70000"/>
  </r>
  <r>
    <x v="161"/>
    <x v="4"/>
    <m/>
    <x v="4"/>
    <x v="2"/>
    <x v="26"/>
    <n v="190801"/>
    <n v="190801"/>
    <m/>
    <n v="2"/>
    <n v="190801"/>
    <n v="8000"/>
  </r>
  <r>
    <x v="161"/>
    <x v="4"/>
    <m/>
    <x v="4"/>
    <x v="2"/>
    <x v="27"/>
    <n v="190801"/>
    <n v="190801"/>
    <m/>
    <n v="6"/>
    <n v="190801"/>
    <n v="120000"/>
  </r>
  <r>
    <x v="161"/>
    <x v="4"/>
    <m/>
    <x v="0"/>
    <x v="2"/>
    <x v="15"/>
    <n v="190801"/>
    <n v="190801"/>
    <m/>
    <n v="93"/>
    <n v="190801"/>
    <n v="1860000"/>
  </r>
  <r>
    <x v="161"/>
    <x v="4"/>
    <m/>
    <x v="0"/>
    <x v="2"/>
    <x v="16"/>
    <n v="190801"/>
    <n v="190801"/>
    <m/>
    <n v="58"/>
    <n v="190801"/>
    <n v="2030000"/>
  </r>
  <r>
    <x v="161"/>
    <x v="4"/>
    <m/>
    <x v="0"/>
    <x v="2"/>
    <x v="17"/>
    <n v="190801"/>
    <n v="190801"/>
    <m/>
    <n v="106"/>
    <n v="190801"/>
    <n v="3498000"/>
  </r>
  <r>
    <x v="161"/>
    <x v="4"/>
    <m/>
    <x v="0"/>
    <x v="2"/>
    <x v="19"/>
    <n v="190801"/>
    <n v="190801"/>
    <m/>
    <n v="113"/>
    <n v="190801"/>
    <n v="339000"/>
  </r>
  <r>
    <x v="161"/>
    <x v="4"/>
    <m/>
    <x v="19"/>
    <x v="2"/>
    <x v="22"/>
    <n v="190801"/>
    <n v="190801"/>
    <m/>
    <n v="17"/>
    <n v="190801"/>
    <n v="221000"/>
  </r>
  <r>
    <x v="161"/>
    <x v="4"/>
    <m/>
    <x v="19"/>
    <x v="2"/>
    <x v="23"/>
    <n v="190801"/>
    <n v="190801"/>
    <m/>
    <n v="1"/>
    <n v="190801"/>
    <n v="24000"/>
  </r>
  <r>
    <x v="161"/>
    <x v="4"/>
    <m/>
    <x v="19"/>
    <x v="2"/>
    <x v="24"/>
    <n v="190801"/>
    <n v="190801"/>
    <m/>
    <n v="1"/>
    <n v="190801"/>
    <n v="33000"/>
  </r>
  <r>
    <x v="161"/>
    <x v="4"/>
    <m/>
    <x v="0"/>
    <x v="4"/>
    <x v="15"/>
    <n v="190801"/>
    <n v="190801"/>
    <m/>
    <n v="12"/>
    <n v="190801"/>
    <n v="378000"/>
  </r>
  <r>
    <x v="161"/>
    <x v="4"/>
    <m/>
    <x v="0"/>
    <x v="4"/>
    <x v="16"/>
    <n v="190801"/>
    <n v="190801"/>
    <m/>
    <n v="12"/>
    <n v="190801"/>
    <n v="528000"/>
  </r>
  <r>
    <x v="161"/>
    <x v="4"/>
    <m/>
    <x v="1"/>
    <x v="4"/>
    <x v="18"/>
    <n v="190801"/>
    <n v="190801"/>
    <m/>
    <n v="1"/>
    <n v="190801"/>
    <n v="31500"/>
  </r>
  <r>
    <x v="162"/>
    <x v="1"/>
    <m/>
    <x v="0"/>
    <x v="1"/>
    <x v="15"/>
    <n v="190801"/>
    <n v="190801"/>
    <m/>
    <n v="5"/>
    <n v="190801"/>
    <n v="100000"/>
  </r>
  <r>
    <x v="162"/>
    <x v="1"/>
    <m/>
    <x v="0"/>
    <x v="1"/>
    <x v="16"/>
    <n v="190801"/>
    <n v="190801"/>
    <m/>
    <n v="21"/>
    <n v="190801"/>
    <n v="735000"/>
  </r>
  <r>
    <x v="162"/>
    <x v="1"/>
    <m/>
    <x v="0"/>
    <x v="7"/>
    <x v="15"/>
    <n v="190801"/>
    <n v="190801"/>
    <m/>
    <n v="20"/>
    <n v="190801"/>
    <n v="400000"/>
  </r>
  <r>
    <x v="162"/>
    <x v="1"/>
    <m/>
    <x v="1"/>
    <x v="2"/>
    <x v="18"/>
    <n v="190801"/>
    <n v="190801"/>
    <m/>
    <n v="7"/>
    <n v="190801"/>
    <n v="140000"/>
  </r>
  <r>
    <x v="162"/>
    <x v="1"/>
    <m/>
    <x v="1"/>
    <x v="2"/>
    <x v="21"/>
    <n v="190801"/>
    <n v="190801"/>
    <m/>
    <n v="2"/>
    <n v="190801"/>
    <n v="70000"/>
  </r>
  <r>
    <x v="162"/>
    <x v="1"/>
    <m/>
    <x v="4"/>
    <x v="2"/>
    <x v="26"/>
    <n v="190801"/>
    <n v="190801"/>
    <m/>
    <n v="9"/>
    <n v="190801"/>
    <n v="36000"/>
  </r>
  <r>
    <x v="162"/>
    <x v="1"/>
    <m/>
    <x v="4"/>
    <x v="2"/>
    <x v="27"/>
    <n v="190801"/>
    <n v="190801"/>
    <m/>
    <n v="10"/>
    <n v="190801"/>
    <n v="200000"/>
  </r>
  <r>
    <x v="162"/>
    <x v="1"/>
    <m/>
    <x v="0"/>
    <x v="2"/>
    <x v="15"/>
    <n v="190801"/>
    <n v="190801"/>
    <m/>
    <n v="82"/>
    <n v="190801"/>
    <n v="1640000"/>
  </r>
  <r>
    <x v="162"/>
    <x v="1"/>
    <m/>
    <x v="0"/>
    <x v="2"/>
    <x v="16"/>
    <n v="190801"/>
    <n v="190801"/>
    <m/>
    <n v="271"/>
    <n v="190801"/>
    <n v="9485000"/>
  </r>
  <r>
    <x v="162"/>
    <x v="1"/>
    <m/>
    <x v="0"/>
    <x v="2"/>
    <x v="17"/>
    <n v="190801"/>
    <n v="190801"/>
    <m/>
    <n v="216"/>
    <n v="190801"/>
    <n v="7128000"/>
  </r>
  <r>
    <x v="162"/>
    <x v="1"/>
    <m/>
    <x v="0"/>
    <x v="2"/>
    <x v="19"/>
    <n v="190801"/>
    <n v="190801"/>
    <m/>
    <n v="97"/>
    <n v="190801"/>
    <n v="291000"/>
  </r>
  <r>
    <x v="162"/>
    <x v="1"/>
    <m/>
    <x v="19"/>
    <x v="2"/>
    <x v="22"/>
    <n v="190801"/>
    <n v="190801"/>
    <m/>
    <n v="9"/>
    <n v="190801"/>
    <n v="117000"/>
  </r>
  <r>
    <x v="162"/>
    <x v="1"/>
    <m/>
    <x v="0"/>
    <x v="4"/>
    <x v="15"/>
    <n v="190801"/>
    <n v="190801"/>
    <m/>
    <n v="19"/>
    <n v="190801"/>
    <n v="598500"/>
  </r>
  <r>
    <x v="162"/>
    <x v="1"/>
    <m/>
    <x v="0"/>
    <x v="4"/>
    <x v="16"/>
    <n v="190801"/>
    <n v="190801"/>
    <m/>
    <n v="10"/>
    <n v="190801"/>
    <n v="440000"/>
  </r>
  <r>
    <x v="162"/>
    <x v="1"/>
    <m/>
    <x v="19"/>
    <x v="3"/>
    <x v="22"/>
    <n v="190801"/>
    <n v="190801"/>
    <m/>
    <n v="30"/>
    <n v="190801"/>
    <n v="0"/>
  </r>
  <r>
    <x v="163"/>
    <x v="0"/>
    <m/>
    <x v="0"/>
    <x v="1"/>
    <x v="15"/>
    <n v="190801"/>
    <n v="190801"/>
    <m/>
    <n v="2"/>
    <n v="190801"/>
    <n v="40000"/>
  </r>
  <r>
    <x v="163"/>
    <x v="0"/>
    <m/>
    <x v="0"/>
    <x v="1"/>
    <x v="16"/>
    <n v="190801"/>
    <n v="190801"/>
    <m/>
    <n v="4"/>
    <n v="190801"/>
    <n v="140000"/>
  </r>
  <r>
    <x v="163"/>
    <x v="0"/>
    <m/>
    <x v="0"/>
    <x v="7"/>
    <x v="15"/>
    <n v="190801"/>
    <n v="190801"/>
    <m/>
    <n v="15"/>
    <n v="190801"/>
    <n v="300000"/>
  </r>
  <r>
    <x v="163"/>
    <x v="0"/>
    <m/>
    <x v="1"/>
    <x v="2"/>
    <x v="18"/>
    <n v="190801"/>
    <n v="190801"/>
    <m/>
    <n v="12"/>
    <n v="190801"/>
    <n v="240000"/>
  </r>
  <r>
    <x v="163"/>
    <x v="0"/>
    <m/>
    <x v="1"/>
    <x v="2"/>
    <x v="21"/>
    <n v="190801"/>
    <n v="190801"/>
    <m/>
    <n v="1"/>
    <n v="190801"/>
    <n v="35000"/>
  </r>
  <r>
    <x v="163"/>
    <x v="0"/>
    <m/>
    <x v="0"/>
    <x v="2"/>
    <x v="15"/>
    <n v="190801"/>
    <n v="190801"/>
    <m/>
    <n v="89"/>
    <n v="190801"/>
    <n v="1780000"/>
  </r>
  <r>
    <x v="163"/>
    <x v="0"/>
    <m/>
    <x v="0"/>
    <x v="2"/>
    <x v="16"/>
    <n v="190801"/>
    <n v="190801"/>
    <m/>
    <n v="60"/>
    <n v="190801"/>
    <n v="2100000"/>
  </r>
  <r>
    <x v="163"/>
    <x v="0"/>
    <m/>
    <x v="0"/>
    <x v="2"/>
    <x v="17"/>
    <n v="190801"/>
    <n v="190801"/>
    <m/>
    <n v="80"/>
    <n v="190801"/>
    <n v="2640000"/>
  </r>
  <r>
    <x v="163"/>
    <x v="0"/>
    <m/>
    <x v="0"/>
    <x v="2"/>
    <x v="19"/>
    <n v="190801"/>
    <n v="190801"/>
    <m/>
    <n v="89"/>
    <n v="190801"/>
    <n v="267000"/>
  </r>
  <r>
    <x v="163"/>
    <x v="0"/>
    <m/>
    <x v="19"/>
    <x v="2"/>
    <x v="22"/>
    <n v="190801"/>
    <n v="190801"/>
    <m/>
    <n v="15"/>
    <n v="190801"/>
    <n v="195000"/>
  </r>
  <r>
    <x v="163"/>
    <x v="0"/>
    <m/>
    <x v="0"/>
    <x v="4"/>
    <x v="15"/>
    <n v="190801"/>
    <n v="190801"/>
    <m/>
    <n v="28"/>
    <n v="190801"/>
    <n v="882000"/>
  </r>
  <r>
    <x v="163"/>
    <x v="0"/>
    <m/>
    <x v="0"/>
    <x v="4"/>
    <x v="16"/>
    <n v="190801"/>
    <n v="190801"/>
    <m/>
    <n v="13"/>
    <n v="190801"/>
    <n v="572000"/>
  </r>
  <r>
    <x v="163"/>
    <x v="0"/>
    <m/>
    <x v="19"/>
    <x v="4"/>
    <x v="22"/>
    <n v="190801"/>
    <n v="190801"/>
    <m/>
    <n v="2"/>
    <n v="190801"/>
    <n v="50000"/>
  </r>
  <r>
    <x v="163"/>
    <x v="0"/>
    <m/>
    <x v="1"/>
    <x v="4"/>
    <x v="18"/>
    <n v="190801"/>
    <n v="190801"/>
    <m/>
    <n v="1"/>
    <n v="190801"/>
    <n v="31500"/>
  </r>
  <r>
    <x v="163"/>
    <x v="0"/>
    <m/>
    <x v="4"/>
    <x v="2"/>
    <x v="26"/>
    <n v="190801"/>
    <n v="190801"/>
    <m/>
    <n v="2"/>
    <n v="190801"/>
    <n v="8000"/>
  </r>
  <r>
    <x v="163"/>
    <x v="0"/>
    <m/>
    <x v="4"/>
    <x v="2"/>
    <x v="27"/>
    <n v="190801"/>
    <n v="190801"/>
    <m/>
    <n v="8"/>
    <n v="190801"/>
    <n v="160000"/>
  </r>
  <r>
    <x v="164"/>
    <x v="2"/>
    <m/>
    <x v="0"/>
    <x v="1"/>
    <x v="15"/>
    <n v="190801"/>
    <n v="190801"/>
    <m/>
    <n v="2"/>
    <n v="190801"/>
    <n v="40000"/>
  </r>
  <r>
    <x v="164"/>
    <x v="2"/>
    <m/>
    <x v="0"/>
    <x v="1"/>
    <x v="16"/>
    <n v="190801"/>
    <n v="190801"/>
    <m/>
    <n v="27"/>
    <n v="190801"/>
    <n v="945000"/>
  </r>
  <r>
    <x v="164"/>
    <x v="2"/>
    <m/>
    <x v="0"/>
    <x v="7"/>
    <x v="15"/>
    <n v="190801"/>
    <n v="190801"/>
    <m/>
    <n v="8"/>
    <n v="190801"/>
    <n v="160000"/>
  </r>
  <r>
    <x v="164"/>
    <x v="2"/>
    <m/>
    <x v="1"/>
    <x v="2"/>
    <x v="18"/>
    <n v="190801"/>
    <n v="190801"/>
    <m/>
    <n v="10"/>
    <n v="190801"/>
    <n v="200000"/>
  </r>
  <r>
    <x v="164"/>
    <x v="2"/>
    <m/>
    <x v="1"/>
    <x v="2"/>
    <x v="21"/>
    <n v="190801"/>
    <n v="190801"/>
    <m/>
    <n v="1"/>
    <n v="190801"/>
    <n v="35000"/>
  </r>
  <r>
    <x v="164"/>
    <x v="2"/>
    <m/>
    <x v="0"/>
    <x v="2"/>
    <x v="15"/>
    <n v="190801"/>
    <n v="190801"/>
    <m/>
    <n v="34"/>
    <n v="190801"/>
    <n v="680000"/>
  </r>
  <r>
    <x v="164"/>
    <x v="2"/>
    <m/>
    <x v="0"/>
    <x v="2"/>
    <x v="16"/>
    <n v="190801"/>
    <n v="190801"/>
    <m/>
    <n v="27"/>
    <n v="190801"/>
    <n v="945000"/>
  </r>
  <r>
    <x v="164"/>
    <x v="2"/>
    <m/>
    <x v="0"/>
    <x v="2"/>
    <x v="17"/>
    <n v="190801"/>
    <n v="190801"/>
    <m/>
    <n v="64"/>
    <n v="190801"/>
    <n v="2112000"/>
  </r>
  <r>
    <x v="164"/>
    <x v="2"/>
    <m/>
    <x v="0"/>
    <x v="2"/>
    <x v="19"/>
    <n v="190801"/>
    <n v="190801"/>
    <m/>
    <n v="56"/>
    <n v="190801"/>
    <n v="168000"/>
  </r>
  <r>
    <x v="164"/>
    <x v="2"/>
    <m/>
    <x v="4"/>
    <x v="2"/>
    <x v="26"/>
    <n v="190801"/>
    <n v="190801"/>
    <m/>
    <n v="1"/>
    <n v="190801"/>
    <n v="4000"/>
  </r>
  <r>
    <x v="164"/>
    <x v="2"/>
    <m/>
    <x v="4"/>
    <x v="2"/>
    <x v="27"/>
    <n v="190801"/>
    <n v="190801"/>
    <m/>
    <n v="6"/>
    <n v="190801"/>
    <n v="120000"/>
  </r>
  <r>
    <x v="164"/>
    <x v="2"/>
    <m/>
    <x v="0"/>
    <x v="4"/>
    <x v="15"/>
    <n v="190801"/>
    <n v="190801"/>
    <m/>
    <n v="9"/>
    <n v="190801"/>
    <n v="283500"/>
  </r>
  <r>
    <x v="164"/>
    <x v="2"/>
    <m/>
    <x v="0"/>
    <x v="4"/>
    <x v="16"/>
    <n v="190801"/>
    <n v="190801"/>
    <m/>
    <n v="9"/>
    <n v="190801"/>
    <n v="396000"/>
  </r>
  <r>
    <x v="164"/>
    <x v="2"/>
    <m/>
    <x v="19"/>
    <x v="2"/>
    <x v="22"/>
    <n v="190801"/>
    <n v="190801"/>
    <m/>
    <n v="5"/>
    <n v="190801"/>
    <n v="65000"/>
  </r>
  <r>
    <x v="165"/>
    <x v="5"/>
    <m/>
    <x v="0"/>
    <x v="7"/>
    <x v="15"/>
    <n v="190801"/>
    <n v="190801"/>
    <m/>
    <n v="3"/>
    <n v="190801"/>
    <n v="60000"/>
  </r>
  <r>
    <x v="165"/>
    <x v="5"/>
    <m/>
    <x v="1"/>
    <x v="2"/>
    <x v="18"/>
    <n v="190801"/>
    <n v="190801"/>
    <m/>
    <n v="8"/>
    <n v="190801"/>
    <n v="160000"/>
  </r>
  <r>
    <x v="165"/>
    <x v="5"/>
    <m/>
    <x v="4"/>
    <x v="2"/>
    <x v="26"/>
    <n v="190801"/>
    <n v="190801"/>
    <m/>
    <n v="6"/>
    <n v="190801"/>
    <n v="24000"/>
  </r>
  <r>
    <x v="165"/>
    <x v="5"/>
    <m/>
    <x v="4"/>
    <x v="2"/>
    <x v="27"/>
    <n v="190801"/>
    <n v="190801"/>
    <m/>
    <n v="6"/>
    <n v="190801"/>
    <n v="120000"/>
  </r>
  <r>
    <x v="165"/>
    <x v="5"/>
    <m/>
    <x v="0"/>
    <x v="2"/>
    <x v="15"/>
    <n v="190801"/>
    <n v="190801"/>
    <m/>
    <n v="41"/>
    <n v="190801"/>
    <n v="820000"/>
  </r>
  <r>
    <x v="165"/>
    <x v="5"/>
    <m/>
    <x v="0"/>
    <x v="2"/>
    <x v="16"/>
    <n v="190801"/>
    <n v="190801"/>
    <m/>
    <n v="34"/>
    <n v="190801"/>
    <n v="1190000"/>
  </r>
  <r>
    <x v="165"/>
    <x v="5"/>
    <m/>
    <x v="0"/>
    <x v="2"/>
    <x v="17"/>
    <n v="190801"/>
    <n v="190801"/>
    <m/>
    <n v="60"/>
    <n v="190801"/>
    <n v="1980000"/>
  </r>
  <r>
    <x v="165"/>
    <x v="5"/>
    <m/>
    <x v="19"/>
    <x v="2"/>
    <x v="22"/>
    <n v="190801"/>
    <n v="190801"/>
    <m/>
    <n v="11"/>
    <n v="190801"/>
    <n v="143000"/>
  </r>
  <r>
    <x v="165"/>
    <x v="5"/>
    <m/>
    <x v="19"/>
    <x v="2"/>
    <x v="23"/>
    <n v="190801"/>
    <n v="190801"/>
    <m/>
    <n v="2"/>
    <n v="190801"/>
    <n v="48000"/>
  </r>
  <r>
    <x v="165"/>
    <x v="5"/>
    <m/>
    <x v="0"/>
    <x v="2"/>
    <x v="19"/>
    <n v="190801"/>
    <n v="190801"/>
    <m/>
    <n v="53"/>
    <n v="190801"/>
    <n v="159000"/>
  </r>
  <r>
    <x v="166"/>
    <x v="6"/>
    <m/>
    <x v="0"/>
    <x v="1"/>
    <x v="16"/>
    <n v="190801"/>
    <n v="190801"/>
    <m/>
    <n v="7"/>
    <n v="190801"/>
    <n v="245000"/>
  </r>
  <r>
    <x v="166"/>
    <x v="6"/>
    <m/>
    <x v="0"/>
    <x v="7"/>
    <x v="15"/>
    <n v="190801"/>
    <n v="190801"/>
    <m/>
    <n v="3"/>
    <n v="190801"/>
    <n v="60000"/>
  </r>
  <r>
    <x v="166"/>
    <x v="6"/>
    <m/>
    <x v="1"/>
    <x v="2"/>
    <x v="18"/>
    <n v="190801"/>
    <n v="190801"/>
    <m/>
    <n v="9"/>
    <n v="190801"/>
    <n v="180000"/>
  </r>
  <r>
    <x v="166"/>
    <x v="6"/>
    <m/>
    <x v="4"/>
    <x v="2"/>
    <x v="26"/>
    <n v="190801"/>
    <n v="190801"/>
    <m/>
    <n v="2"/>
    <n v="190801"/>
    <n v="8000"/>
  </r>
  <r>
    <x v="166"/>
    <x v="6"/>
    <m/>
    <x v="4"/>
    <x v="2"/>
    <x v="27"/>
    <n v="190801"/>
    <n v="190801"/>
    <m/>
    <n v="4"/>
    <n v="190801"/>
    <n v="80000"/>
  </r>
  <r>
    <x v="166"/>
    <x v="6"/>
    <m/>
    <x v="0"/>
    <x v="2"/>
    <x v="15"/>
    <n v="190801"/>
    <n v="190801"/>
    <m/>
    <n v="64"/>
    <n v="190801"/>
    <n v="1280000"/>
  </r>
  <r>
    <x v="166"/>
    <x v="6"/>
    <m/>
    <x v="0"/>
    <x v="2"/>
    <x v="16"/>
    <n v="190801"/>
    <n v="190801"/>
    <m/>
    <n v="43"/>
    <n v="190801"/>
    <n v="1505000"/>
  </r>
  <r>
    <x v="166"/>
    <x v="6"/>
    <m/>
    <x v="0"/>
    <x v="2"/>
    <x v="17"/>
    <n v="190801"/>
    <n v="190801"/>
    <m/>
    <n v="64"/>
    <n v="190801"/>
    <n v="2112000"/>
  </r>
  <r>
    <x v="166"/>
    <x v="6"/>
    <m/>
    <x v="19"/>
    <x v="2"/>
    <x v="22"/>
    <n v="190801"/>
    <n v="190801"/>
    <m/>
    <n v="12"/>
    <n v="190801"/>
    <n v="156000"/>
  </r>
  <r>
    <x v="166"/>
    <x v="6"/>
    <m/>
    <x v="0"/>
    <x v="2"/>
    <x v="19"/>
    <n v="190801"/>
    <n v="190801"/>
    <m/>
    <n v="74"/>
    <n v="190801"/>
    <n v="222000"/>
  </r>
  <r>
    <x v="166"/>
    <x v="6"/>
    <m/>
    <x v="20"/>
    <x v="6"/>
    <x v="25"/>
    <n v="190801"/>
    <n v="190801"/>
    <m/>
    <n v="646"/>
    <n v="190801"/>
    <n v="6276536"/>
  </r>
  <r>
    <x v="166"/>
    <x v="6"/>
    <m/>
    <x v="0"/>
    <x v="6"/>
    <x v="15"/>
    <n v="190801"/>
    <n v="190801"/>
    <m/>
    <n v="774"/>
    <n v="190801"/>
    <n v="7018632"/>
  </r>
  <r>
    <x v="166"/>
    <x v="6"/>
    <m/>
    <x v="1"/>
    <x v="6"/>
    <x v="18"/>
    <n v="190801"/>
    <n v="190801"/>
    <m/>
    <n v="10"/>
    <n v="190801"/>
    <n v="92050"/>
  </r>
  <r>
    <x v="166"/>
    <x v="6"/>
    <m/>
    <x v="19"/>
    <x v="6"/>
    <x v="22"/>
    <n v="190801"/>
    <n v="190801"/>
    <m/>
    <n v="19"/>
    <n v="190801"/>
    <n v="129029"/>
  </r>
  <r>
    <x v="167"/>
    <x v="3"/>
    <m/>
    <x v="0"/>
    <x v="1"/>
    <x v="16"/>
    <n v="190801"/>
    <n v="190801"/>
    <m/>
    <n v="6"/>
    <n v="190801"/>
    <n v="210000"/>
  </r>
  <r>
    <x v="167"/>
    <x v="3"/>
    <m/>
    <x v="0"/>
    <x v="7"/>
    <x v="15"/>
    <n v="190801"/>
    <n v="190801"/>
    <m/>
    <n v="7"/>
    <n v="190801"/>
    <n v="140000"/>
  </r>
  <r>
    <x v="167"/>
    <x v="3"/>
    <m/>
    <x v="1"/>
    <x v="2"/>
    <x v="18"/>
    <n v="190801"/>
    <n v="190801"/>
    <m/>
    <n v="6"/>
    <n v="190801"/>
    <n v="120000"/>
  </r>
  <r>
    <x v="167"/>
    <x v="3"/>
    <m/>
    <x v="1"/>
    <x v="2"/>
    <x v="21"/>
    <n v="190801"/>
    <n v="190801"/>
    <m/>
    <n v="1"/>
    <n v="190801"/>
    <n v="35000"/>
  </r>
  <r>
    <x v="167"/>
    <x v="3"/>
    <m/>
    <x v="0"/>
    <x v="2"/>
    <x v="15"/>
    <n v="190801"/>
    <n v="190801"/>
    <m/>
    <n v="64"/>
    <n v="190801"/>
    <n v="1280000"/>
  </r>
  <r>
    <x v="167"/>
    <x v="3"/>
    <m/>
    <x v="0"/>
    <x v="2"/>
    <x v="16"/>
    <n v="190801"/>
    <n v="190801"/>
    <m/>
    <n v="26"/>
    <n v="190801"/>
    <n v="910000"/>
  </r>
  <r>
    <x v="167"/>
    <x v="3"/>
    <m/>
    <x v="0"/>
    <x v="2"/>
    <x v="17"/>
    <n v="190801"/>
    <n v="190801"/>
    <m/>
    <n v="85"/>
    <n v="190801"/>
    <n v="2805000"/>
  </r>
  <r>
    <x v="167"/>
    <x v="3"/>
    <m/>
    <x v="0"/>
    <x v="2"/>
    <x v="19"/>
    <n v="190801"/>
    <n v="190801"/>
    <m/>
    <n v="56"/>
    <n v="190801"/>
    <n v="168000"/>
  </r>
  <r>
    <x v="167"/>
    <x v="3"/>
    <m/>
    <x v="19"/>
    <x v="2"/>
    <x v="22"/>
    <n v="190801"/>
    <n v="190801"/>
    <m/>
    <n v="10"/>
    <n v="190801"/>
    <n v="130000"/>
  </r>
  <r>
    <x v="167"/>
    <x v="3"/>
    <m/>
    <x v="19"/>
    <x v="2"/>
    <x v="23"/>
    <n v="190801"/>
    <n v="190801"/>
    <m/>
    <n v="1"/>
    <n v="190801"/>
    <n v="24000"/>
  </r>
  <r>
    <x v="167"/>
    <x v="3"/>
    <m/>
    <x v="4"/>
    <x v="2"/>
    <x v="26"/>
    <n v="190801"/>
    <n v="190801"/>
    <m/>
    <n v="8"/>
    <n v="190801"/>
    <n v="32000"/>
  </r>
  <r>
    <x v="167"/>
    <x v="3"/>
    <m/>
    <x v="4"/>
    <x v="2"/>
    <x v="27"/>
    <n v="190801"/>
    <n v="190801"/>
    <m/>
    <n v="3"/>
    <n v="190801"/>
    <n v="60000"/>
  </r>
  <r>
    <x v="167"/>
    <x v="3"/>
    <m/>
    <x v="0"/>
    <x v="4"/>
    <x v="15"/>
    <n v="190801"/>
    <n v="190801"/>
    <m/>
    <n v="70"/>
    <n v="190801"/>
    <n v="2205000"/>
  </r>
  <r>
    <x v="167"/>
    <x v="3"/>
    <m/>
    <x v="0"/>
    <x v="4"/>
    <x v="16"/>
    <n v="190801"/>
    <n v="190801"/>
    <m/>
    <n v="33"/>
    <n v="190801"/>
    <n v="1452000"/>
  </r>
  <r>
    <x v="167"/>
    <x v="3"/>
    <m/>
    <x v="19"/>
    <x v="4"/>
    <x v="22"/>
    <n v="190801"/>
    <n v="190801"/>
    <m/>
    <n v="3"/>
    <n v="190801"/>
    <n v="75000"/>
  </r>
  <r>
    <x v="167"/>
    <x v="3"/>
    <m/>
    <x v="1"/>
    <x v="4"/>
    <x v="18"/>
    <n v="190801"/>
    <n v="190801"/>
    <m/>
    <n v="2"/>
    <n v="190801"/>
    <n v="63000"/>
  </r>
  <r>
    <x v="168"/>
    <x v="4"/>
    <m/>
    <x v="0"/>
    <x v="1"/>
    <x v="15"/>
    <n v="190801"/>
    <n v="190801"/>
    <m/>
    <n v="1"/>
    <n v="190801"/>
    <n v="20000"/>
  </r>
  <r>
    <x v="168"/>
    <x v="4"/>
    <m/>
    <x v="0"/>
    <x v="1"/>
    <x v="16"/>
    <n v="190801"/>
    <n v="190801"/>
    <m/>
    <n v="2"/>
    <n v="190801"/>
    <n v="70000"/>
  </r>
  <r>
    <x v="168"/>
    <x v="4"/>
    <m/>
    <x v="0"/>
    <x v="7"/>
    <x v="15"/>
    <n v="190801"/>
    <n v="190801"/>
    <m/>
    <n v="7"/>
    <n v="190801"/>
    <n v="140000"/>
  </r>
  <r>
    <x v="168"/>
    <x v="4"/>
    <m/>
    <x v="1"/>
    <x v="2"/>
    <x v="18"/>
    <n v="190801"/>
    <n v="190801"/>
    <m/>
    <n v="6"/>
    <n v="190801"/>
    <n v="120000"/>
  </r>
  <r>
    <x v="168"/>
    <x v="4"/>
    <m/>
    <x v="1"/>
    <x v="2"/>
    <x v="21"/>
    <n v="190801"/>
    <n v="190801"/>
    <m/>
    <n v="1"/>
    <n v="190801"/>
    <n v="35000"/>
  </r>
  <r>
    <x v="168"/>
    <x v="4"/>
    <m/>
    <x v="0"/>
    <x v="2"/>
    <x v="15"/>
    <n v="190801"/>
    <n v="190801"/>
    <m/>
    <n v="58"/>
    <n v="190801"/>
    <n v="1160000"/>
  </r>
  <r>
    <x v="168"/>
    <x v="4"/>
    <m/>
    <x v="0"/>
    <x v="2"/>
    <x v="16"/>
    <n v="190801"/>
    <n v="190801"/>
    <m/>
    <n v="31"/>
    <n v="190801"/>
    <n v="1085000"/>
  </r>
  <r>
    <x v="168"/>
    <x v="4"/>
    <m/>
    <x v="0"/>
    <x v="2"/>
    <x v="17"/>
    <n v="190801"/>
    <n v="190801"/>
    <m/>
    <n v="75"/>
    <n v="190801"/>
    <n v="2475000"/>
  </r>
  <r>
    <x v="168"/>
    <x v="4"/>
    <m/>
    <x v="0"/>
    <x v="2"/>
    <x v="19"/>
    <n v="190801"/>
    <n v="190801"/>
    <m/>
    <n v="77"/>
    <n v="190801"/>
    <n v="231000"/>
  </r>
  <r>
    <x v="168"/>
    <x v="4"/>
    <m/>
    <x v="19"/>
    <x v="2"/>
    <x v="22"/>
    <n v="190801"/>
    <n v="190801"/>
    <m/>
    <n v="11"/>
    <n v="190801"/>
    <n v="143000"/>
  </r>
  <r>
    <x v="168"/>
    <x v="4"/>
    <m/>
    <x v="19"/>
    <x v="2"/>
    <x v="23"/>
    <n v="190801"/>
    <n v="190801"/>
    <m/>
    <n v="1"/>
    <n v="190801"/>
    <n v="24000"/>
  </r>
  <r>
    <x v="168"/>
    <x v="4"/>
    <m/>
    <x v="19"/>
    <x v="2"/>
    <x v="24"/>
    <n v="190801"/>
    <n v="190801"/>
    <m/>
    <n v="1"/>
    <n v="190801"/>
    <n v="33000"/>
  </r>
  <r>
    <x v="168"/>
    <x v="4"/>
    <m/>
    <x v="4"/>
    <x v="2"/>
    <x v="26"/>
    <n v="190801"/>
    <n v="190801"/>
    <m/>
    <n v="6"/>
    <n v="190801"/>
    <n v="24000"/>
  </r>
  <r>
    <x v="168"/>
    <x v="4"/>
    <m/>
    <x v="4"/>
    <x v="2"/>
    <x v="27"/>
    <n v="190801"/>
    <n v="190801"/>
    <m/>
    <n v="15"/>
    <n v="190801"/>
    <n v="300000"/>
  </r>
  <r>
    <x v="168"/>
    <x v="4"/>
    <m/>
    <x v="0"/>
    <x v="4"/>
    <x v="15"/>
    <n v="190801"/>
    <n v="190801"/>
    <m/>
    <n v="5"/>
    <n v="190801"/>
    <n v="157500"/>
  </r>
  <r>
    <x v="168"/>
    <x v="4"/>
    <m/>
    <x v="0"/>
    <x v="4"/>
    <x v="16"/>
    <n v="190801"/>
    <n v="190801"/>
    <m/>
    <n v="5"/>
    <n v="190801"/>
    <n v="220000"/>
  </r>
  <r>
    <x v="169"/>
    <x v="1"/>
    <m/>
    <x v="0"/>
    <x v="1"/>
    <x v="15"/>
    <n v="190801"/>
    <n v="190801"/>
    <m/>
    <n v="2"/>
    <n v="190801"/>
    <n v="40000"/>
  </r>
  <r>
    <x v="169"/>
    <x v="1"/>
    <m/>
    <x v="0"/>
    <x v="1"/>
    <x v="16"/>
    <n v="190801"/>
    <n v="190801"/>
    <m/>
    <n v="9"/>
    <n v="190801"/>
    <n v="315000"/>
  </r>
  <r>
    <x v="169"/>
    <x v="1"/>
    <m/>
    <x v="0"/>
    <x v="7"/>
    <x v="15"/>
    <n v="190801"/>
    <n v="190801"/>
    <m/>
    <n v="3"/>
    <n v="190801"/>
    <n v="60000"/>
  </r>
  <r>
    <x v="169"/>
    <x v="1"/>
    <m/>
    <x v="1"/>
    <x v="2"/>
    <x v="18"/>
    <n v="190801"/>
    <n v="190801"/>
    <m/>
    <n v="38"/>
    <n v="190801"/>
    <n v="760000"/>
  </r>
  <r>
    <x v="169"/>
    <x v="1"/>
    <m/>
    <x v="1"/>
    <x v="2"/>
    <x v="21"/>
    <n v="190801"/>
    <n v="190801"/>
    <m/>
    <n v="22"/>
    <n v="190801"/>
    <n v="770000"/>
  </r>
  <r>
    <x v="169"/>
    <x v="1"/>
    <m/>
    <x v="0"/>
    <x v="2"/>
    <x v="15"/>
    <n v="190801"/>
    <n v="190801"/>
    <m/>
    <n v="61"/>
    <n v="190801"/>
    <n v="1220000"/>
  </r>
  <r>
    <x v="169"/>
    <x v="1"/>
    <m/>
    <x v="0"/>
    <x v="2"/>
    <x v="16"/>
    <n v="190801"/>
    <n v="190801"/>
    <m/>
    <n v="38"/>
    <n v="190801"/>
    <n v="1330000"/>
  </r>
  <r>
    <x v="169"/>
    <x v="1"/>
    <m/>
    <x v="0"/>
    <x v="2"/>
    <x v="17"/>
    <n v="190801"/>
    <n v="190801"/>
    <m/>
    <n v="75"/>
    <n v="190801"/>
    <n v="2475000"/>
  </r>
  <r>
    <x v="169"/>
    <x v="1"/>
    <m/>
    <x v="0"/>
    <x v="2"/>
    <x v="19"/>
    <n v="190801"/>
    <n v="190801"/>
    <m/>
    <n v="68"/>
    <n v="190801"/>
    <n v="204000"/>
  </r>
  <r>
    <x v="169"/>
    <x v="1"/>
    <m/>
    <x v="19"/>
    <x v="2"/>
    <x v="22"/>
    <n v="190801"/>
    <n v="190801"/>
    <m/>
    <n v="16"/>
    <n v="190801"/>
    <n v="208000"/>
  </r>
  <r>
    <x v="169"/>
    <x v="1"/>
    <m/>
    <x v="19"/>
    <x v="2"/>
    <x v="23"/>
    <n v="190801"/>
    <n v="190801"/>
    <m/>
    <n v="1"/>
    <n v="190801"/>
    <n v="24000"/>
  </r>
  <r>
    <x v="169"/>
    <x v="1"/>
    <m/>
    <x v="19"/>
    <x v="2"/>
    <x v="24"/>
    <n v="190801"/>
    <n v="190801"/>
    <m/>
    <n v="1"/>
    <n v="190801"/>
    <n v="33000"/>
  </r>
  <r>
    <x v="169"/>
    <x v="1"/>
    <m/>
    <x v="4"/>
    <x v="2"/>
    <x v="26"/>
    <n v="190801"/>
    <n v="190801"/>
    <m/>
    <n v="8"/>
    <n v="190801"/>
    <n v="32000"/>
  </r>
  <r>
    <x v="169"/>
    <x v="1"/>
    <m/>
    <x v="4"/>
    <x v="2"/>
    <x v="27"/>
    <n v="190801"/>
    <n v="190801"/>
    <m/>
    <n v="10"/>
    <n v="190801"/>
    <n v="200000"/>
  </r>
  <r>
    <x v="169"/>
    <x v="1"/>
    <m/>
    <x v="0"/>
    <x v="4"/>
    <x v="15"/>
    <n v="190801"/>
    <n v="190801"/>
    <m/>
    <n v="13"/>
    <n v="190801"/>
    <n v="409500"/>
  </r>
  <r>
    <x v="169"/>
    <x v="1"/>
    <m/>
    <x v="0"/>
    <x v="4"/>
    <x v="16"/>
    <n v="190801"/>
    <n v="190801"/>
    <m/>
    <n v="5"/>
    <n v="190801"/>
    <n v="220000"/>
  </r>
  <r>
    <x v="170"/>
    <x v="0"/>
    <m/>
    <x v="0"/>
    <x v="1"/>
    <x v="15"/>
    <n v="190801"/>
    <n v="190801"/>
    <m/>
    <n v="1"/>
    <n v="190801"/>
    <n v="20000"/>
  </r>
  <r>
    <x v="170"/>
    <x v="0"/>
    <m/>
    <x v="0"/>
    <x v="1"/>
    <x v="16"/>
    <n v="190801"/>
    <n v="190801"/>
    <m/>
    <n v="6"/>
    <n v="190801"/>
    <n v="210000"/>
  </r>
  <r>
    <x v="170"/>
    <x v="0"/>
    <m/>
    <x v="0"/>
    <x v="7"/>
    <x v="15"/>
    <n v="190801"/>
    <n v="190801"/>
    <m/>
    <n v="8"/>
    <n v="190801"/>
    <n v="160000"/>
  </r>
  <r>
    <x v="170"/>
    <x v="0"/>
    <m/>
    <x v="1"/>
    <x v="2"/>
    <x v="18"/>
    <n v="190801"/>
    <n v="190801"/>
    <m/>
    <n v="51"/>
    <n v="190801"/>
    <n v="1020000"/>
  </r>
  <r>
    <x v="170"/>
    <x v="0"/>
    <m/>
    <x v="1"/>
    <x v="2"/>
    <x v="21"/>
    <n v="190801"/>
    <n v="190801"/>
    <m/>
    <n v="24"/>
    <n v="190801"/>
    <n v="840000"/>
  </r>
  <r>
    <x v="170"/>
    <x v="0"/>
    <m/>
    <x v="0"/>
    <x v="2"/>
    <x v="15"/>
    <n v="190801"/>
    <n v="190801"/>
    <m/>
    <n v="73"/>
    <n v="190801"/>
    <n v="1460000"/>
  </r>
  <r>
    <x v="170"/>
    <x v="0"/>
    <m/>
    <x v="0"/>
    <x v="2"/>
    <x v="16"/>
    <n v="190801"/>
    <n v="190801"/>
    <m/>
    <n v="55"/>
    <n v="190801"/>
    <n v="1925000"/>
  </r>
  <r>
    <x v="170"/>
    <x v="0"/>
    <m/>
    <x v="0"/>
    <x v="2"/>
    <x v="17"/>
    <n v="190801"/>
    <n v="190801"/>
    <m/>
    <n v="79"/>
    <n v="190801"/>
    <n v="2607000"/>
  </r>
  <r>
    <x v="170"/>
    <x v="0"/>
    <m/>
    <x v="0"/>
    <x v="2"/>
    <x v="19"/>
    <n v="190801"/>
    <n v="190801"/>
    <m/>
    <n v="93"/>
    <n v="190801"/>
    <n v="279000"/>
  </r>
  <r>
    <x v="170"/>
    <x v="0"/>
    <m/>
    <x v="19"/>
    <x v="2"/>
    <x v="22"/>
    <n v="190801"/>
    <n v="190801"/>
    <m/>
    <n v="21"/>
    <n v="190801"/>
    <n v="273000"/>
  </r>
  <r>
    <x v="170"/>
    <x v="0"/>
    <m/>
    <x v="19"/>
    <x v="2"/>
    <x v="23"/>
    <n v="190801"/>
    <n v="190801"/>
    <m/>
    <n v="2"/>
    <n v="190801"/>
    <n v="48000"/>
  </r>
  <r>
    <x v="170"/>
    <x v="0"/>
    <m/>
    <x v="19"/>
    <x v="2"/>
    <x v="24"/>
    <n v="190801"/>
    <n v="190801"/>
    <m/>
    <n v="1"/>
    <n v="190801"/>
    <n v="33000"/>
  </r>
  <r>
    <x v="170"/>
    <x v="0"/>
    <m/>
    <x v="4"/>
    <x v="2"/>
    <x v="26"/>
    <n v="190801"/>
    <n v="190801"/>
    <m/>
    <n v="9"/>
    <n v="190801"/>
    <n v="36000"/>
  </r>
  <r>
    <x v="170"/>
    <x v="0"/>
    <m/>
    <x v="4"/>
    <x v="2"/>
    <x v="27"/>
    <n v="190801"/>
    <n v="190801"/>
    <m/>
    <n v="6"/>
    <n v="190801"/>
    <n v="120000"/>
  </r>
  <r>
    <x v="171"/>
    <x v="2"/>
    <m/>
    <x v="0"/>
    <x v="1"/>
    <x v="16"/>
    <n v="190801"/>
    <n v="190801"/>
    <m/>
    <n v="4"/>
    <n v="190801"/>
    <n v="140000"/>
  </r>
  <r>
    <x v="171"/>
    <x v="2"/>
    <m/>
    <x v="0"/>
    <x v="7"/>
    <x v="15"/>
    <n v="190801"/>
    <n v="190801"/>
    <m/>
    <n v="4"/>
    <n v="190801"/>
    <n v="80000"/>
  </r>
  <r>
    <x v="171"/>
    <x v="2"/>
    <m/>
    <x v="1"/>
    <x v="2"/>
    <x v="18"/>
    <n v="190801"/>
    <n v="190801"/>
    <m/>
    <n v="40"/>
    <n v="190801"/>
    <n v="800000"/>
  </r>
  <r>
    <x v="171"/>
    <x v="2"/>
    <m/>
    <x v="1"/>
    <x v="2"/>
    <x v="21"/>
    <n v="190801"/>
    <n v="190801"/>
    <m/>
    <n v="18"/>
    <n v="190801"/>
    <n v="630000"/>
  </r>
  <r>
    <x v="171"/>
    <x v="2"/>
    <m/>
    <x v="0"/>
    <x v="2"/>
    <x v="15"/>
    <n v="190801"/>
    <n v="190801"/>
    <m/>
    <n v="60"/>
    <n v="190801"/>
    <n v="1200000"/>
  </r>
  <r>
    <x v="171"/>
    <x v="2"/>
    <m/>
    <x v="0"/>
    <x v="2"/>
    <x v="16"/>
    <n v="190801"/>
    <n v="190801"/>
    <m/>
    <n v="40"/>
    <n v="190801"/>
    <n v="1400000"/>
  </r>
  <r>
    <x v="171"/>
    <x v="2"/>
    <m/>
    <x v="0"/>
    <x v="2"/>
    <x v="17"/>
    <n v="190801"/>
    <n v="190801"/>
    <m/>
    <n v="67"/>
    <n v="190801"/>
    <n v="2211000"/>
  </r>
  <r>
    <x v="171"/>
    <x v="2"/>
    <m/>
    <x v="0"/>
    <x v="2"/>
    <x v="19"/>
    <n v="190801"/>
    <n v="190801"/>
    <m/>
    <n v="78"/>
    <n v="190801"/>
    <n v="234000"/>
  </r>
  <r>
    <x v="171"/>
    <x v="2"/>
    <m/>
    <x v="19"/>
    <x v="2"/>
    <x v="22"/>
    <n v="190801"/>
    <n v="190801"/>
    <m/>
    <n v="17"/>
    <n v="190801"/>
    <n v="221000"/>
  </r>
  <r>
    <x v="171"/>
    <x v="2"/>
    <m/>
    <x v="19"/>
    <x v="2"/>
    <x v="23"/>
    <n v="190801"/>
    <n v="190801"/>
    <m/>
    <n v="1"/>
    <n v="190801"/>
    <n v="24000"/>
  </r>
  <r>
    <x v="171"/>
    <x v="2"/>
    <m/>
    <x v="4"/>
    <x v="2"/>
    <x v="26"/>
    <n v="190801"/>
    <n v="190801"/>
    <m/>
    <n v="3"/>
    <n v="190801"/>
    <n v="12000"/>
  </r>
  <r>
    <x v="171"/>
    <x v="2"/>
    <m/>
    <x v="4"/>
    <x v="2"/>
    <x v="27"/>
    <n v="190801"/>
    <n v="190801"/>
    <m/>
    <n v="10"/>
    <n v="190801"/>
    <n v="200000"/>
  </r>
  <r>
    <x v="171"/>
    <x v="2"/>
    <m/>
    <x v="21"/>
    <x v="2"/>
    <x v="15"/>
    <n v="190801"/>
    <n v="190801"/>
    <m/>
    <n v="3"/>
    <n v="190801"/>
    <n v="52500"/>
  </r>
  <r>
    <x v="171"/>
    <x v="2"/>
    <m/>
    <x v="21"/>
    <x v="2"/>
    <x v="18"/>
    <n v="190801"/>
    <n v="190801"/>
    <m/>
    <n v="3"/>
    <n v="190801"/>
    <n v="52500"/>
  </r>
  <r>
    <x v="172"/>
    <x v="5"/>
    <m/>
    <x v="0"/>
    <x v="7"/>
    <x v="15"/>
    <n v="190801"/>
    <n v="190801"/>
    <m/>
    <n v="5"/>
    <n v="190801"/>
    <n v="100000"/>
  </r>
  <r>
    <x v="172"/>
    <x v="5"/>
    <m/>
    <x v="1"/>
    <x v="2"/>
    <x v="18"/>
    <n v="190801"/>
    <n v="190801"/>
    <m/>
    <n v="27"/>
    <n v="190801"/>
    <n v="540000"/>
  </r>
  <r>
    <x v="172"/>
    <x v="5"/>
    <m/>
    <x v="1"/>
    <x v="2"/>
    <x v="21"/>
    <n v="190801"/>
    <n v="190801"/>
    <m/>
    <n v="17"/>
    <n v="190801"/>
    <n v="595000"/>
  </r>
  <r>
    <x v="172"/>
    <x v="5"/>
    <m/>
    <x v="0"/>
    <x v="2"/>
    <x v="15"/>
    <n v="190801"/>
    <n v="190801"/>
    <m/>
    <n v="54"/>
    <n v="190801"/>
    <n v="1080000"/>
  </r>
  <r>
    <x v="172"/>
    <x v="5"/>
    <m/>
    <x v="0"/>
    <x v="2"/>
    <x v="16"/>
    <n v="190801"/>
    <n v="190801"/>
    <m/>
    <n v="31"/>
    <n v="190801"/>
    <n v="1085000"/>
  </r>
  <r>
    <x v="172"/>
    <x v="5"/>
    <m/>
    <x v="0"/>
    <x v="2"/>
    <x v="17"/>
    <n v="190801"/>
    <n v="190801"/>
    <m/>
    <n v="50"/>
    <n v="190801"/>
    <n v="1650000"/>
  </r>
  <r>
    <x v="172"/>
    <x v="5"/>
    <m/>
    <x v="0"/>
    <x v="2"/>
    <x v="19"/>
    <n v="190801"/>
    <n v="190801"/>
    <m/>
    <n v="54"/>
    <n v="190801"/>
    <n v="162000"/>
  </r>
  <r>
    <x v="172"/>
    <x v="5"/>
    <m/>
    <x v="19"/>
    <x v="2"/>
    <x v="22"/>
    <n v="190801"/>
    <n v="190801"/>
    <m/>
    <n v="20"/>
    <n v="190801"/>
    <n v="260000"/>
  </r>
  <r>
    <x v="172"/>
    <x v="5"/>
    <m/>
    <x v="4"/>
    <x v="2"/>
    <x v="26"/>
    <n v="190801"/>
    <n v="190801"/>
    <m/>
    <n v="1"/>
    <n v="190801"/>
    <n v="4000"/>
  </r>
  <r>
    <x v="172"/>
    <x v="5"/>
    <m/>
    <x v="4"/>
    <x v="2"/>
    <x v="27"/>
    <n v="190801"/>
    <n v="190801"/>
    <m/>
    <n v="12"/>
    <n v="190801"/>
    <n v="240000"/>
  </r>
  <r>
    <x v="172"/>
    <x v="5"/>
    <m/>
    <x v="21"/>
    <x v="2"/>
    <x v="15"/>
    <n v="190801"/>
    <n v="190801"/>
    <m/>
    <n v="2"/>
    <n v="190801"/>
    <n v="35000"/>
  </r>
  <r>
    <x v="172"/>
    <x v="5"/>
    <m/>
    <x v="21"/>
    <x v="2"/>
    <x v="18"/>
    <n v="190801"/>
    <n v="190801"/>
    <m/>
    <n v="2"/>
    <n v="190801"/>
    <n v="35000"/>
  </r>
  <r>
    <x v="173"/>
    <x v="6"/>
    <m/>
    <x v="0"/>
    <x v="7"/>
    <x v="15"/>
    <n v="190801"/>
    <n v="190801"/>
    <m/>
    <n v="16"/>
    <n v="190801"/>
    <n v="320000"/>
  </r>
  <r>
    <x v="173"/>
    <x v="6"/>
    <m/>
    <x v="1"/>
    <x v="2"/>
    <x v="18"/>
    <n v="190801"/>
    <n v="190801"/>
    <m/>
    <n v="30"/>
    <n v="190801"/>
    <n v="600000"/>
  </r>
  <r>
    <x v="173"/>
    <x v="6"/>
    <m/>
    <x v="1"/>
    <x v="2"/>
    <x v="21"/>
    <n v="190801"/>
    <n v="190801"/>
    <m/>
    <n v="8"/>
    <n v="190801"/>
    <n v="280000"/>
  </r>
  <r>
    <x v="173"/>
    <x v="6"/>
    <m/>
    <x v="0"/>
    <x v="2"/>
    <x v="15"/>
    <n v="190801"/>
    <n v="190801"/>
    <m/>
    <n v="63"/>
    <n v="190801"/>
    <n v="1260000"/>
  </r>
  <r>
    <x v="173"/>
    <x v="6"/>
    <m/>
    <x v="0"/>
    <x v="2"/>
    <x v="16"/>
    <n v="190801"/>
    <n v="190801"/>
    <m/>
    <n v="31"/>
    <n v="190801"/>
    <n v="1085000"/>
  </r>
  <r>
    <x v="173"/>
    <x v="6"/>
    <m/>
    <x v="0"/>
    <x v="2"/>
    <x v="17"/>
    <n v="190801"/>
    <n v="190801"/>
    <m/>
    <n v="51"/>
    <n v="190801"/>
    <n v="1683000"/>
  </r>
  <r>
    <x v="173"/>
    <x v="6"/>
    <m/>
    <x v="0"/>
    <x v="2"/>
    <x v="19"/>
    <n v="190801"/>
    <n v="190801"/>
    <m/>
    <n v="58"/>
    <n v="190801"/>
    <n v="174000"/>
  </r>
  <r>
    <x v="173"/>
    <x v="6"/>
    <m/>
    <x v="19"/>
    <x v="2"/>
    <x v="22"/>
    <n v="190801"/>
    <n v="190801"/>
    <m/>
    <n v="14"/>
    <n v="190801"/>
    <n v="182000"/>
  </r>
  <r>
    <x v="173"/>
    <x v="6"/>
    <m/>
    <x v="19"/>
    <x v="2"/>
    <x v="23"/>
    <n v="190801"/>
    <n v="190801"/>
    <m/>
    <n v="2"/>
    <n v="190801"/>
    <n v="48000"/>
  </r>
  <r>
    <x v="173"/>
    <x v="6"/>
    <m/>
    <x v="4"/>
    <x v="2"/>
    <x v="26"/>
    <n v="190801"/>
    <n v="190801"/>
    <m/>
    <n v="2"/>
    <n v="190801"/>
    <n v="8000"/>
  </r>
  <r>
    <x v="173"/>
    <x v="6"/>
    <m/>
    <x v="4"/>
    <x v="2"/>
    <x v="27"/>
    <n v="190801"/>
    <n v="190801"/>
    <m/>
    <n v="7"/>
    <n v="190801"/>
    <n v="140000"/>
  </r>
  <r>
    <x v="173"/>
    <x v="6"/>
    <m/>
    <x v="21"/>
    <x v="2"/>
    <x v="15"/>
    <n v="190801"/>
    <n v="190801"/>
    <m/>
    <n v="1"/>
    <n v="190801"/>
    <n v="17500"/>
  </r>
  <r>
    <x v="173"/>
    <x v="6"/>
    <m/>
    <x v="21"/>
    <x v="2"/>
    <x v="18"/>
    <n v="190801"/>
    <n v="190801"/>
    <m/>
    <n v="1"/>
    <n v="190801"/>
    <n v="17500"/>
  </r>
  <r>
    <x v="173"/>
    <x v="6"/>
    <m/>
    <x v="20"/>
    <x v="6"/>
    <x v="25"/>
    <n v="190801"/>
    <n v="190801"/>
    <m/>
    <n v="540"/>
    <n v="190801"/>
    <n v="5246640"/>
  </r>
  <r>
    <x v="173"/>
    <x v="6"/>
    <m/>
    <x v="0"/>
    <x v="6"/>
    <x v="15"/>
    <n v="190801"/>
    <n v="190801"/>
    <m/>
    <n v="605"/>
    <n v="190801"/>
    <n v="5486140"/>
  </r>
  <r>
    <x v="173"/>
    <x v="6"/>
    <m/>
    <x v="1"/>
    <x v="6"/>
    <x v="18"/>
    <n v="190801"/>
    <n v="190801"/>
    <m/>
    <n v="8"/>
    <n v="190801"/>
    <n v="73640"/>
  </r>
  <r>
    <x v="173"/>
    <x v="6"/>
    <m/>
    <x v="19"/>
    <x v="6"/>
    <x v="22"/>
    <n v="190801"/>
    <n v="190801"/>
    <m/>
    <n v="11"/>
    <n v="190801"/>
    <n v="74701"/>
  </r>
  <r>
    <x v="173"/>
    <x v="6"/>
    <m/>
    <x v="4"/>
    <x v="6"/>
    <x v="26"/>
    <n v="190801"/>
    <n v="190801"/>
    <m/>
    <n v="258"/>
    <n v="190801"/>
    <n v="276834"/>
  </r>
  <r>
    <x v="174"/>
    <x v="3"/>
    <m/>
    <x v="0"/>
    <x v="1"/>
    <x v="15"/>
    <n v="190801"/>
    <n v="190801"/>
    <m/>
    <n v="3"/>
    <n v="190801"/>
    <n v="60000"/>
  </r>
  <r>
    <x v="174"/>
    <x v="3"/>
    <m/>
    <x v="0"/>
    <x v="1"/>
    <x v="16"/>
    <n v="190801"/>
    <n v="190801"/>
    <m/>
    <n v="12"/>
    <n v="190801"/>
    <n v="420000"/>
  </r>
  <r>
    <x v="174"/>
    <x v="3"/>
    <m/>
    <x v="0"/>
    <x v="7"/>
    <x v="15"/>
    <n v="190801"/>
    <n v="190801"/>
    <m/>
    <n v="11"/>
    <n v="190801"/>
    <n v="220000"/>
  </r>
  <r>
    <x v="174"/>
    <x v="3"/>
    <m/>
    <x v="5"/>
    <x v="3"/>
    <x v="28"/>
    <n v="190801"/>
    <n v="190801"/>
    <m/>
    <n v="11"/>
    <n v="190801"/>
    <n v="0"/>
  </r>
  <r>
    <x v="174"/>
    <x v="3"/>
    <m/>
    <x v="1"/>
    <x v="2"/>
    <x v="18"/>
    <n v="190801"/>
    <n v="190801"/>
    <m/>
    <n v="39"/>
    <n v="190801"/>
    <n v="780000"/>
  </r>
  <r>
    <x v="174"/>
    <x v="3"/>
    <m/>
    <x v="1"/>
    <x v="2"/>
    <x v="21"/>
    <n v="190801"/>
    <n v="190801"/>
    <m/>
    <n v="11"/>
    <n v="190801"/>
    <n v="385000"/>
  </r>
  <r>
    <x v="174"/>
    <x v="3"/>
    <m/>
    <x v="0"/>
    <x v="2"/>
    <x v="15"/>
    <n v="190801"/>
    <n v="190801"/>
    <m/>
    <n v="100"/>
    <n v="190801"/>
    <n v="2000000"/>
  </r>
  <r>
    <x v="174"/>
    <x v="3"/>
    <m/>
    <x v="0"/>
    <x v="2"/>
    <x v="16"/>
    <n v="190801"/>
    <n v="190801"/>
    <m/>
    <n v="47"/>
    <n v="190801"/>
    <n v="1645000"/>
  </r>
  <r>
    <x v="174"/>
    <x v="3"/>
    <m/>
    <x v="0"/>
    <x v="2"/>
    <x v="17"/>
    <n v="190801"/>
    <n v="190801"/>
    <m/>
    <n v="121"/>
    <n v="190801"/>
    <n v="3993000"/>
  </r>
  <r>
    <x v="174"/>
    <x v="3"/>
    <m/>
    <x v="0"/>
    <x v="2"/>
    <x v="19"/>
    <n v="190801"/>
    <n v="190801"/>
    <m/>
    <n v="118"/>
    <n v="190801"/>
    <n v="354000"/>
  </r>
  <r>
    <x v="174"/>
    <x v="3"/>
    <m/>
    <x v="19"/>
    <x v="2"/>
    <x v="22"/>
    <n v="190801"/>
    <n v="190801"/>
    <m/>
    <n v="22"/>
    <n v="190801"/>
    <n v="286000"/>
  </r>
  <r>
    <x v="174"/>
    <x v="3"/>
    <m/>
    <x v="19"/>
    <x v="2"/>
    <x v="23"/>
    <n v="190801"/>
    <n v="190801"/>
    <m/>
    <n v="2"/>
    <n v="190801"/>
    <n v="48000"/>
  </r>
  <r>
    <x v="174"/>
    <x v="3"/>
    <m/>
    <x v="4"/>
    <x v="2"/>
    <x v="26"/>
    <n v="190801"/>
    <n v="190801"/>
    <m/>
    <n v="804"/>
    <n v="190801"/>
    <n v="3216000"/>
  </r>
  <r>
    <x v="174"/>
    <x v="3"/>
    <m/>
    <x v="21"/>
    <x v="2"/>
    <x v="15"/>
    <n v="190801"/>
    <n v="190801"/>
    <m/>
    <n v="2"/>
    <n v="190801"/>
    <n v="35000"/>
  </r>
  <r>
    <x v="174"/>
    <x v="3"/>
    <m/>
    <x v="21"/>
    <x v="2"/>
    <x v="18"/>
    <n v="190801"/>
    <n v="190801"/>
    <m/>
    <n v="2"/>
    <n v="190801"/>
    <n v="35000"/>
  </r>
  <r>
    <x v="174"/>
    <x v="3"/>
    <m/>
    <x v="0"/>
    <x v="4"/>
    <x v="15"/>
    <n v="190801"/>
    <n v="190801"/>
    <m/>
    <n v="37"/>
    <n v="190801"/>
    <n v="1165500"/>
  </r>
  <r>
    <x v="174"/>
    <x v="3"/>
    <m/>
    <x v="0"/>
    <x v="4"/>
    <x v="16"/>
    <n v="190801"/>
    <n v="190801"/>
    <m/>
    <n v="29"/>
    <n v="190801"/>
    <n v="1276000"/>
  </r>
  <r>
    <x v="174"/>
    <x v="3"/>
    <m/>
    <x v="19"/>
    <x v="4"/>
    <x v="22"/>
    <n v="190801"/>
    <n v="190801"/>
    <m/>
    <n v="1"/>
    <n v="190801"/>
    <n v="25000"/>
  </r>
  <r>
    <x v="174"/>
    <x v="3"/>
    <m/>
    <x v="1"/>
    <x v="4"/>
    <x v="18"/>
    <n v="190801"/>
    <n v="190801"/>
    <m/>
    <n v="2"/>
    <n v="190801"/>
    <n v="63000"/>
  </r>
  <r>
    <x v="175"/>
    <x v="4"/>
    <m/>
    <x v="0"/>
    <x v="1"/>
    <x v="15"/>
    <n v="190801"/>
    <n v="190801"/>
    <m/>
    <n v="1"/>
    <n v="190801"/>
    <n v="20000"/>
  </r>
  <r>
    <x v="175"/>
    <x v="4"/>
    <m/>
    <x v="0"/>
    <x v="1"/>
    <x v="16"/>
    <n v="190801"/>
    <n v="190801"/>
    <m/>
    <n v="11"/>
    <n v="190801"/>
    <n v="385000"/>
  </r>
  <r>
    <x v="175"/>
    <x v="4"/>
    <m/>
    <x v="0"/>
    <x v="7"/>
    <x v="15"/>
    <n v="190801"/>
    <n v="190801"/>
    <m/>
    <n v="11"/>
    <n v="190801"/>
    <n v="220000"/>
  </r>
  <r>
    <x v="175"/>
    <x v="4"/>
    <m/>
    <x v="5"/>
    <x v="3"/>
    <x v="28"/>
    <n v="190801"/>
    <n v="190801"/>
    <m/>
    <n v="2"/>
    <n v="190801"/>
    <n v="0"/>
  </r>
  <r>
    <x v="175"/>
    <x v="4"/>
    <m/>
    <x v="4"/>
    <x v="3"/>
    <x v="27"/>
    <n v="190801"/>
    <n v="190801"/>
    <m/>
    <n v="16"/>
    <n v="190801"/>
    <n v="0"/>
  </r>
  <r>
    <x v="175"/>
    <x v="4"/>
    <m/>
    <x v="0"/>
    <x v="3"/>
    <x v="15"/>
    <n v="190801"/>
    <n v="190801"/>
    <m/>
    <n v="8"/>
    <n v="190801"/>
    <n v="0"/>
  </r>
  <r>
    <x v="175"/>
    <x v="4"/>
    <m/>
    <x v="22"/>
    <x v="3"/>
    <x v="29"/>
    <n v="190801"/>
    <n v="190801"/>
    <m/>
    <n v="21"/>
    <n v="190801"/>
    <n v="0"/>
  </r>
  <r>
    <x v="175"/>
    <x v="4"/>
    <m/>
    <x v="1"/>
    <x v="2"/>
    <x v="18"/>
    <n v="190801"/>
    <n v="190801"/>
    <m/>
    <n v="13"/>
    <n v="190801"/>
    <n v="260000"/>
  </r>
  <r>
    <x v="175"/>
    <x v="4"/>
    <m/>
    <x v="1"/>
    <x v="2"/>
    <x v="21"/>
    <n v="190801"/>
    <n v="190801"/>
    <m/>
    <n v="4"/>
    <n v="190801"/>
    <n v="140000"/>
  </r>
  <r>
    <x v="175"/>
    <x v="4"/>
    <m/>
    <x v="0"/>
    <x v="2"/>
    <x v="15"/>
    <n v="190801"/>
    <n v="190801"/>
    <m/>
    <n v="69"/>
    <n v="190801"/>
    <n v="1380000"/>
  </r>
  <r>
    <x v="175"/>
    <x v="4"/>
    <m/>
    <x v="0"/>
    <x v="2"/>
    <x v="16"/>
    <n v="190801"/>
    <n v="190801"/>
    <m/>
    <n v="240"/>
    <n v="190801"/>
    <n v="8400000"/>
  </r>
  <r>
    <x v="175"/>
    <x v="4"/>
    <m/>
    <x v="0"/>
    <x v="2"/>
    <x v="17"/>
    <n v="190801"/>
    <n v="190801"/>
    <m/>
    <n v="76"/>
    <n v="190801"/>
    <n v="2508000"/>
  </r>
  <r>
    <x v="175"/>
    <x v="4"/>
    <m/>
    <x v="0"/>
    <x v="2"/>
    <x v="19"/>
    <n v="190801"/>
    <n v="190801"/>
    <m/>
    <n v="66"/>
    <n v="190801"/>
    <n v="198000"/>
  </r>
  <r>
    <x v="175"/>
    <x v="4"/>
    <m/>
    <x v="19"/>
    <x v="2"/>
    <x v="22"/>
    <n v="190801"/>
    <n v="190801"/>
    <m/>
    <n v="18"/>
    <n v="190801"/>
    <n v="234000"/>
  </r>
  <r>
    <x v="175"/>
    <x v="4"/>
    <m/>
    <x v="4"/>
    <x v="2"/>
    <x v="27"/>
    <n v="190801"/>
    <n v="190801"/>
    <m/>
    <n v="8"/>
    <n v="190801"/>
    <n v="160000"/>
  </r>
  <r>
    <x v="175"/>
    <x v="4"/>
    <m/>
    <x v="4"/>
    <x v="2"/>
    <x v="26"/>
    <n v="190801"/>
    <n v="190801"/>
    <m/>
    <n v="9"/>
    <n v="190801"/>
    <n v="36000"/>
  </r>
  <r>
    <x v="175"/>
    <x v="4"/>
    <m/>
    <x v="0"/>
    <x v="4"/>
    <x v="15"/>
    <n v="190801"/>
    <n v="190801"/>
    <m/>
    <n v="16"/>
    <n v="190801"/>
    <n v="504000"/>
  </r>
  <r>
    <x v="175"/>
    <x v="4"/>
    <m/>
    <x v="0"/>
    <x v="4"/>
    <x v="16"/>
    <n v="190801"/>
    <n v="190801"/>
    <m/>
    <n v="7"/>
    <n v="190801"/>
    <n v="308000"/>
  </r>
  <r>
    <x v="175"/>
    <x v="4"/>
    <m/>
    <x v="19"/>
    <x v="4"/>
    <x v="22"/>
    <n v="190801"/>
    <n v="190801"/>
    <m/>
    <n v="1"/>
    <n v="190801"/>
    <n v="25000"/>
  </r>
  <r>
    <x v="176"/>
    <x v="1"/>
    <m/>
    <x v="0"/>
    <x v="1"/>
    <x v="15"/>
    <n v="190801"/>
    <n v="190801"/>
    <m/>
    <n v="5"/>
    <n v="190801"/>
    <n v="100000"/>
  </r>
  <r>
    <x v="176"/>
    <x v="1"/>
    <m/>
    <x v="0"/>
    <x v="1"/>
    <x v="16"/>
    <n v="190801"/>
    <n v="190801"/>
    <m/>
    <n v="10"/>
    <n v="190801"/>
    <n v="350000"/>
  </r>
  <r>
    <x v="176"/>
    <x v="1"/>
    <m/>
    <x v="0"/>
    <x v="7"/>
    <x v="15"/>
    <n v="190801"/>
    <n v="190801"/>
    <m/>
    <n v="27"/>
    <n v="190801"/>
    <n v="540000"/>
  </r>
  <r>
    <x v="176"/>
    <x v="1"/>
    <m/>
    <x v="0"/>
    <x v="3"/>
    <x v="15"/>
    <n v="190801"/>
    <n v="190801"/>
    <m/>
    <n v="305"/>
    <n v="190801"/>
    <n v="0"/>
  </r>
  <r>
    <x v="176"/>
    <x v="1"/>
    <m/>
    <x v="0"/>
    <x v="3"/>
    <x v="20"/>
    <n v="190801"/>
    <n v="190801"/>
    <m/>
    <n v="300"/>
    <n v="190801"/>
    <n v="0"/>
  </r>
  <r>
    <x v="176"/>
    <x v="1"/>
    <m/>
    <x v="5"/>
    <x v="3"/>
    <x v="28"/>
    <n v="190801"/>
    <n v="190801"/>
    <m/>
    <n v="1"/>
    <n v="190801"/>
    <n v="0"/>
  </r>
  <r>
    <x v="176"/>
    <x v="1"/>
    <m/>
    <x v="4"/>
    <x v="3"/>
    <x v="27"/>
    <n v="190801"/>
    <n v="190801"/>
    <m/>
    <n v="4"/>
    <n v="190801"/>
    <n v="0"/>
  </r>
  <r>
    <x v="176"/>
    <x v="1"/>
    <m/>
    <x v="1"/>
    <x v="2"/>
    <x v="18"/>
    <n v="190801"/>
    <n v="190801"/>
    <m/>
    <n v="24"/>
    <n v="190801"/>
    <n v="480000"/>
  </r>
  <r>
    <x v="176"/>
    <x v="1"/>
    <m/>
    <x v="1"/>
    <x v="2"/>
    <x v="21"/>
    <n v="190801"/>
    <n v="190801"/>
    <m/>
    <n v="3"/>
    <n v="190801"/>
    <n v="105000"/>
  </r>
  <r>
    <x v="176"/>
    <x v="1"/>
    <m/>
    <x v="0"/>
    <x v="2"/>
    <x v="15"/>
    <n v="190801"/>
    <n v="190801"/>
    <m/>
    <n v="130"/>
    <n v="190801"/>
    <n v="2600000"/>
  </r>
  <r>
    <x v="176"/>
    <x v="1"/>
    <m/>
    <x v="0"/>
    <x v="2"/>
    <x v="16"/>
    <n v="190801"/>
    <n v="190801"/>
    <m/>
    <n v="101"/>
    <n v="190801"/>
    <n v="3535000"/>
  </r>
  <r>
    <x v="176"/>
    <x v="1"/>
    <m/>
    <x v="0"/>
    <x v="2"/>
    <x v="17"/>
    <n v="190801"/>
    <n v="190801"/>
    <m/>
    <n v="153"/>
    <n v="190801"/>
    <n v="5049000"/>
  </r>
  <r>
    <x v="176"/>
    <x v="1"/>
    <m/>
    <x v="0"/>
    <x v="2"/>
    <x v="19"/>
    <n v="190801"/>
    <n v="190801"/>
    <m/>
    <n v="122"/>
    <n v="190801"/>
    <n v="366000"/>
  </r>
  <r>
    <x v="176"/>
    <x v="1"/>
    <m/>
    <x v="4"/>
    <x v="2"/>
    <x v="27"/>
    <n v="190801"/>
    <n v="190801"/>
    <m/>
    <n v="16"/>
    <n v="190801"/>
    <n v="320000"/>
  </r>
  <r>
    <x v="176"/>
    <x v="1"/>
    <m/>
    <x v="4"/>
    <x v="2"/>
    <x v="26"/>
    <n v="190801"/>
    <n v="190801"/>
    <m/>
    <n v="12"/>
    <n v="190801"/>
    <n v="48000"/>
  </r>
  <r>
    <x v="176"/>
    <x v="1"/>
    <m/>
    <x v="19"/>
    <x v="2"/>
    <x v="22"/>
    <n v="190801"/>
    <n v="190801"/>
    <m/>
    <n v="21"/>
    <n v="190801"/>
    <n v="273000"/>
  </r>
  <r>
    <x v="176"/>
    <x v="1"/>
    <m/>
    <x v="19"/>
    <x v="2"/>
    <x v="23"/>
    <n v="190801"/>
    <n v="190801"/>
    <m/>
    <n v="4"/>
    <n v="190801"/>
    <n v="96000"/>
  </r>
  <r>
    <x v="176"/>
    <x v="1"/>
    <m/>
    <x v="0"/>
    <x v="4"/>
    <x v="15"/>
    <n v="190801"/>
    <n v="190801"/>
    <m/>
    <n v="24"/>
    <n v="190801"/>
    <n v="756000"/>
  </r>
  <r>
    <x v="176"/>
    <x v="1"/>
    <m/>
    <x v="0"/>
    <x v="4"/>
    <x v="16"/>
    <n v="190801"/>
    <n v="190801"/>
    <m/>
    <n v="4"/>
    <n v="190801"/>
    <n v="176000"/>
  </r>
  <r>
    <x v="176"/>
    <x v="1"/>
    <m/>
    <x v="19"/>
    <x v="4"/>
    <x v="22"/>
    <n v="190801"/>
    <n v="190801"/>
    <m/>
    <n v="1"/>
    <n v="190801"/>
    <n v="25000"/>
  </r>
  <r>
    <x v="177"/>
    <x v="0"/>
    <m/>
    <x v="0"/>
    <x v="1"/>
    <x v="15"/>
    <n v="190801"/>
    <n v="190801"/>
    <m/>
    <n v="5"/>
    <n v="190801"/>
    <n v="100000"/>
  </r>
  <r>
    <x v="177"/>
    <x v="0"/>
    <m/>
    <x v="0"/>
    <x v="1"/>
    <x v="16"/>
    <n v="190801"/>
    <n v="190801"/>
    <m/>
    <n v="17"/>
    <n v="190801"/>
    <n v="595000"/>
  </r>
  <r>
    <x v="177"/>
    <x v="0"/>
    <m/>
    <x v="0"/>
    <x v="7"/>
    <x v="15"/>
    <n v="190801"/>
    <n v="190801"/>
    <m/>
    <n v="16"/>
    <n v="190801"/>
    <n v="320000"/>
  </r>
  <r>
    <x v="177"/>
    <x v="0"/>
    <m/>
    <x v="4"/>
    <x v="3"/>
    <x v="27"/>
    <n v="190801"/>
    <n v="190801"/>
    <m/>
    <n v="1"/>
    <n v="190801"/>
    <n v="0"/>
  </r>
  <r>
    <x v="177"/>
    <x v="0"/>
    <m/>
    <x v="0"/>
    <x v="3"/>
    <x v="15"/>
    <n v="190801"/>
    <n v="190801"/>
    <m/>
    <n v="1"/>
    <n v="190801"/>
    <n v="0"/>
  </r>
  <r>
    <x v="177"/>
    <x v="0"/>
    <m/>
    <x v="18"/>
    <x v="3"/>
    <x v="19"/>
    <n v="190801"/>
    <n v="190801"/>
    <m/>
    <n v="1"/>
    <n v="190801"/>
    <n v="0"/>
  </r>
  <r>
    <x v="177"/>
    <x v="0"/>
    <m/>
    <x v="1"/>
    <x v="2"/>
    <x v="18"/>
    <n v="190801"/>
    <n v="190801"/>
    <m/>
    <n v="28"/>
    <n v="190801"/>
    <n v="560000"/>
  </r>
  <r>
    <x v="177"/>
    <x v="0"/>
    <m/>
    <x v="1"/>
    <x v="2"/>
    <x v="21"/>
    <n v="190801"/>
    <n v="190801"/>
    <m/>
    <n v="3"/>
    <n v="190801"/>
    <n v="105000"/>
  </r>
  <r>
    <x v="177"/>
    <x v="0"/>
    <m/>
    <x v="0"/>
    <x v="2"/>
    <x v="15"/>
    <n v="190801"/>
    <n v="190801"/>
    <m/>
    <n v="125"/>
    <n v="190801"/>
    <n v="2500000"/>
  </r>
  <r>
    <x v="177"/>
    <x v="0"/>
    <m/>
    <x v="0"/>
    <x v="2"/>
    <x v="16"/>
    <n v="190801"/>
    <n v="190801"/>
    <m/>
    <n v="68"/>
    <n v="190801"/>
    <n v="2380000"/>
  </r>
  <r>
    <x v="177"/>
    <x v="0"/>
    <m/>
    <x v="0"/>
    <x v="2"/>
    <x v="17"/>
    <n v="190801"/>
    <n v="190801"/>
    <m/>
    <n v="120"/>
    <n v="190801"/>
    <n v="3960000"/>
  </r>
  <r>
    <x v="177"/>
    <x v="0"/>
    <m/>
    <x v="0"/>
    <x v="2"/>
    <x v="19"/>
    <n v="190801"/>
    <n v="190801"/>
    <m/>
    <n v="125"/>
    <n v="190801"/>
    <n v="375000"/>
  </r>
  <r>
    <x v="177"/>
    <x v="0"/>
    <m/>
    <x v="4"/>
    <x v="2"/>
    <x v="27"/>
    <n v="190801"/>
    <n v="190801"/>
    <m/>
    <n v="12"/>
    <n v="190801"/>
    <n v="240000"/>
  </r>
  <r>
    <x v="177"/>
    <x v="0"/>
    <m/>
    <x v="4"/>
    <x v="2"/>
    <x v="26"/>
    <n v="190801"/>
    <n v="190801"/>
    <m/>
    <n v="12"/>
    <n v="190801"/>
    <n v="48000"/>
  </r>
  <r>
    <x v="177"/>
    <x v="0"/>
    <m/>
    <x v="19"/>
    <x v="2"/>
    <x v="22"/>
    <n v="190801"/>
    <n v="190801"/>
    <m/>
    <n v="25"/>
    <n v="190801"/>
    <n v="325000"/>
  </r>
  <r>
    <x v="177"/>
    <x v="0"/>
    <m/>
    <x v="19"/>
    <x v="2"/>
    <x v="23"/>
    <n v="190801"/>
    <n v="190801"/>
    <m/>
    <n v="1"/>
    <n v="190801"/>
    <n v="24000"/>
  </r>
  <r>
    <x v="177"/>
    <x v="0"/>
    <m/>
    <x v="0"/>
    <x v="4"/>
    <x v="15"/>
    <n v="190801"/>
    <n v="190801"/>
    <m/>
    <n v="20"/>
    <n v="190801"/>
    <n v="630000"/>
  </r>
  <r>
    <x v="177"/>
    <x v="0"/>
    <m/>
    <x v="0"/>
    <x v="4"/>
    <x v="16"/>
    <n v="190801"/>
    <n v="190801"/>
    <m/>
    <n v="10"/>
    <n v="190801"/>
    <n v="440000"/>
  </r>
  <r>
    <x v="177"/>
    <x v="0"/>
    <m/>
    <x v="1"/>
    <x v="4"/>
    <x v="18"/>
    <n v="190801"/>
    <n v="190801"/>
    <m/>
    <n v="1"/>
    <n v="190801"/>
    <n v="31500"/>
  </r>
  <r>
    <x v="178"/>
    <x v="2"/>
    <m/>
    <x v="0"/>
    <x v="1"/>
    <x v="15"/>
    <n v="190801"/>
    <n v="190801"/>
    <m/>
    <n v="2"/>
    <n v="190801"/>
    <n v="40000"/>
  </r>
  <r>
    <x v="178"/>
    <x v="2"/>
    <m/>
    <x v="0"/>
    <x v="1"/>
    <x v="16"/>
    <n v="190801"/>
    <n v="190801"/>
    <m/>
    <n v="11"/>
    <n v="190801"/>
    <n v="385000"/>
  </r>
  <r>
    <x v="178"/>
    <x v="2"/>
    <m/>
    <x v="0"/>
    <x v="7"/>
    <x v="15"/>
    <n v="190801"/>
    <n v="190801"/>
    <m/>
    <n v="7"/>
    <n v="190801"/>
    <n v="140000"/>
  </r>
  <r>
    <x v="178"/>
    <x v="2"/>
    <m/>
    <x v="4"/>
    <x v="3"/>
    <x v="27"/>
    <n v="190801"/>
    <n v="190801"/>
    <m/>
    <n v="4"/>
    <n v="190801"/>
    <n v="0"/>
  </r>
  <r>
    <x v="178"/>
    <x v="2"/>
    <m/>
    <x v="0"/>
    <x v="3"/>
    <x v="15"/>
    <n v="190801"/>
    <n v="190801"/>
    <m/>
    <n v="7"/>
    <n v="190801"/>
    <n v="0"/>
  </r>
  <r>
    <x v="178"/>
    <x v="2"/>
    <m/>
    <x v="5"/>
    <x v="3"/>
    <x v="28"/>
    <n v="190801"/>
    <n v="190801"/>
    <m/>
    <n v="4"/>
    <n v="190801"/>
    <n v="0"/>
  </r>
  <r>
    <x v="178"/>
    <x v="2"/>
    <m/>
    <x v="1"/>
    <x v="2"/>
    <x v="18"/>
    <n v="190801"/>
    <n v="190801"/>
    <m/>
    <n v="12"/>
    <n v="190801"/>
    <n v="240000"/>
  </r>
  <r>
    <x v="178"/>
    <x v="2"/>
    <m/>
    <x v="1"/>
    <x v="2"/>
    <x v="21"/>
    <n v="190801"/>
    <n v="190801"/>
    <m/>
    <n v="3"/>
    <n v="190801"/>
    <n v="105000"/>
  </r>
  <r>
    <x v="178"/>
    <x v="2"/>
    <m/>
    <x v="0"/>
    <x v="2"/>
    <x v="15"/>
    <n v="190801"/>
    <n v="190801"/>
    <m/>
    <n v="73"/>
    <n v="190801"/>
    <n v="1460000"/>
  </r>
  <r>
    <x v="178"/>
    <x v="2"/>
    <m/>
    <x v="0"/>
    <x v="2"/>
    <x v="16"/>
    <n v="190801"/>
    <n v="190801"/>
    <m/>
    <n v="44"/>
    <n v="190801"/>
    <n v="1540000"/>
  </r>
  <r>
    <x v="178"/>
    <x v="2"/>
    <m/>
    <x v="0"/>
    <x v="2"/>
    <x v="17"/>
    <n v="190801"/>
    <n v="190801"/>
    <m/>
    <n v="61"/>
    <n v="190801"/>
    <n v="2013000"/>
  </r>
  <r>
    <x v="178"/>
    <x v="2"/>
    <m/>
    <x v="0"/>
    <x v="2"/>
    <x v="19"/>
    <n v="190801"/>
    <n v="190801"/>
    <m/>
    <n v="91"/>
    <n v="190801"/>
    <n v="273000"/>
  </r>
  <r>
    <x v="178"/>
    <x v="2"/>
    <m/>
    <x v="4"/>
    <x v="2"/>
    <x v="27"/>
    <n v="190801"/>
    <n v="190801"/>
    <m/>
    <n v="8"/>
    <n v="190801"/>
    <n v="160000"/>
  </r>
  <r>
    <x v="178"/>
    <x v="2"/>
    <m/>
    <x v="4"/>
    <x v="2"/>
    <x v="26"/>
    <n v="190801"/>
    <n v="190801"/>
    <m/>
    <n v="7"/>
    <n v="190801"/>
    <n v="28000"/>
  </r>
  <r>
    <x v="178"/>
    <x v="2"/>
    <m/>
    <x v="19"/>
    <x v="2"/>
    <x v="22"/>
    <n v="190801"/>
    <n v="190801"/>
    <m/>
    <n v="14"/>
    <n v="190801"/>
    <n v="182000"/>
  </r>
  <r>
    <x v="178"/>
    <x v="2"/>
    <m/>
    <x v="0"/>
    <x v="4"/>
    <x v="15"/>
    <n v="190801"/>
    <n v="190801"/>
    <m/>
    <n v="15"/>
    <n v="190801"/>
    <n v="472500"/>
  </r>
  <r>
    <x v="178"/>
    <x v="2"/>
    <m/>
    <x v="0"/>
    <x v="4"/>
    <x v="16"/>
    <n v="190801"/>
    <n v="190801"/>
    <m/>
    <n v="9"/>
    <n v="190801"/>
    <n v="396000"/>
  </r>
  <r>
    <x v="178"/>
    <x v="2"/>
    <m/>
    <x v="19"/>
    <x v="4"/>
    <x v="22"/>
    <n v="190801"/>
    <n v="190801"/>
    <m/>
    <n v="1"/>
    <n v="190801"/>
    <n v="25000"/>
  </r>
  <r>
    <x v="179"/>
    <x v="5"/>
    <m/>
    <x v="0"/>
    <x v="7"/>
    <x v="15"/>
    <n v="190801"/>
    <n v="190801"/>
    <m/>
    <n v="7"/>
    <n v="190801"/>
    <n v="140000"/>
  </r>
  <r>
    <x v="179"/>
    <x v="5"/>
    <m/>
    <x v="1"/>
    <x v="2"/>
    <x v="18"/>
    <n v="190801"/>
    <n v="190801"/>
    <m/>
    <n v="11"/>
    <n v="190801"/>
    <n v="220000"/>
  </r>
  <r>
    <x v="179"/>
    <x v="5"/>
    <m/>
    <x v="0"/>
    <x v="2"/>
    <x v="15"/>
    <n v="190801"/>
    <n v="190801"/>
    <m/>
    <n v="59"/>
    <n v="190801"/>
    <n v="1180000"/>
  </r>
  <r>
    <x v="179"/>
    <x v="5"/>
    <m/>
    <x v="0"/>
    <x v="2"/>
    <x v="16"/>
    <n v="190801"/>
    <n v="190801"/>
    <m/>
    <n v="32"/>
    <n v="190801"/>
    <n v="1120000"/>
  </r>
  <r>
    <x v="179"/>
    <x v="5"/>
    <m/>
    <x v="0"/>
    <x v="2"/>
    <x v="17"/>
    <n v="190801"/>
    <n v="190801"/>
    <m/>
    <n v="53"/>
    <n v="190801"/>
    <n v="1749000"/>
  </r>
  <r>
    <x v="179"/>
    <x v="5"/>
    <m/>
    <x v="0"/>
    <x v="2"/>
    <x v="19"/>
    <n v="190801"/>
    <n v="190801"/>
    <m/>
    <n v="68"/>
    <n v="190801"/>
    <n v="204000"/>
  </r>
  <r>
    <x v="179"/>
    <x v="5"/>
    <m/>
    <x v="4"/>
    <x v="2"/>
    <x v="27"/>
    <n v="190801"/>
    <n v="190801"/>
    <m/>
    <n v="12"/>
    <n v="190801"/>
    <n v="240000"/>
  </r>
  <r>
    <x v="179"/>
    <x v="5"/>
    <m/>
    <x v="4"/>
    <x v="2"/>
    <x v="26"/>
    <n v="190801"/>
    <n v="190801"/>
    <m/>
    <n v="3"/>
    <n v="190801"/>
    <n v="12000"/>
  </r>
  <r>
    <x v="179"/>
    <x v="5"/>
    <m/>
    <x v="19"/>
    <x v="2"/>
    <x v="22"/>
    <n v="190801"/>
    <n v="190801"/>
    <m/>
    <n v="13"/>
    <n v="190801"/>
    <n v="169000"/>
  </r>
  <r>
    <x v="179"/>
    <x v="5"/>
    <m/>
    <x v="19"/>
    <x v="2"/>
    <x v="23"/>
    <n v="190801"/>
    <n v="190801"/>
    <m/>
    <n v="1"/>
    <n v="190801"/>
    <n v="24000"/>
  </r>
  <r>
    <x v="180"/>
    <x v="6"/>
    <m/>
    <x v="0"/>
    <x v="7"/>
    <x v="15"/>
    <n v="190801"/>
    <n v="190801"/>
    <m/>
    <n v="3"/>
    <n v="190801"/>
    <n v="60000"/>
  </r>
  <r>
    <x v="180"/>
    <x v="6"/>
    <m/>
    <x v="1"/>
    <x v="2"/>
    <x v="18"/>
    <n v="190801"/>
    <n v="190801"/>
    <m/>
    <n v="19"/>
    <n v="190801"/>
    <n v="380000"/>
  </r>
  <r>
    <x v="180"/>
    <x v="6"/>
    <m/>
    <x v="1"/>
    <x v="2"/>
    <x v="21"/>
    <n v="190801"/>
    <n v="190801"/>
    <m/>
    <n v="2"/>
    <n v="190801"/>
    <n v="70000"/>
  </r>
  <r>
    <x v="180"/>
    <x v="6"/>
    <m/>
    <x v="0"/>
    <x v="2"/>
    <x v="15"/>
    <n v="190801"/>
    <n v="190801"/>
    <m/>
    <n v="71"/>
    <n v="190801"/>
    <n v="1420000"/>
  </r>
  <r>
    <x v="180"/>
    <x v="6"/>
    <m/>
    <x v="0"/>
    <x v="2"/>
    <x v="16"/>
    <n v="190801"/>
    <n v="190801"/>
    <m/>
    <n v="60"/>
    <n v="190801"/>
    <n v="2100000"/>
  </r>
  <r>
    <x v="180"/>
    <x v="6"/>
    <m/>
    <x v="0"/>
    <x v="2"/>
    <x v="17"/>
    <n v="190801"/>
    <n v="190801"/>
    <m/>
    <n v="87"/>
    <n v="190801"/>
    <n v="2871000"/>
  </r>
  <r>
    <x v="180"/>
    <x v="6"/>
    <m/>
    <x v="0"/>
    <x v="2"/>
    <x v="19"/>
    <n v="190801"/>
    <n v="190801"/>
    <m/>
    <n v="93"/>
    <n v="190801"/>
    <n v="279000"/>
  </r>
  <r>
    <x v="180"/>
    <x v="6"/>
    <m/>
    <x v="4"/>
    <x v="2"/>
    <x v="27"/>
    <n v="190801"/>
    <n v="190801"/>
    <m/>
    <n v="13"/>
    <n v="190801"/>
    <n v="260000"/>
  </r>
  <r>
    <x v="180"/>
    <x v="6"/>
    <m/>
    <x v="4"/>
    <x v="2"/>
    <x v="26"/>
    <n v="190801"/>
    <n v="190801"/>
    <m/>
    <n v="4"/>
    <n v="190801"/>
    <n v="16000"/>
  </r>
  <r>
    <x v="180"/>
    <x v="6"/>
    <m/>
    <x v="19"/>
    <x v="2"/>
    <x v="22"/>
    <n v="190801"/>
    <n v="190801"/>
    <m/>
    <n v="18"/>
    <n v="190801"/>
    <n v="234000"/>
  </r>
  <r>
    <x v="180"/>
    <x v="6"/>
    <m/>
    <x v="21"/>
    <x v="2"/>
    <x v="15"/>
    <n v="190801"/>
    <n v="190801"/>
    <m/>
    <n v="1"/>
    <n v="190801"/>
    <n v="17500"/>
  </r>
  <r>
    <x v="180"/>
    <x v="6"/>
    <m/>
    <x v="21"/>
    <x v="2"/>
    <x v="18"/>
    <n v="190801"/>
    <n v="190801"/>
    <m/>
    <n v="1"/>
    <n v="190801"/>
    <n v="17500"/>
  </r>
  <r>
    <x v="180"/>
    <x v="6"/>
    <m/>
    <x v="20"/>
    <x v="6"/>
    <x v="25"/>
    <n v="190801"/>
    <n v="190801"/>
    <m/>
    <n v="703"/>
    <n v="190801"/>
    <n v="6830348"/>
  </r>
  <r>
    <x v="180"/>
    <x v="6"/>
    <m/>
    <x v="0"/>
    <x v="6"/>
    <x v="15"/>
    <n v="190801"/>
    <n v="190801"/>
    <m/>
    <n v="1028"/>
    <n v="190801"/>
    <n v="9321904"/>
  </r>
  <r>
    <x v="180"/>
    <x v="6"/>
    <m/>
    <x v="1"/>
    <x v="6"/>
    <x v="18"/>
    <n v="190801"/>
    <n v="190801"/>
    <m/>
    <n v="10"/>
    <n v="190801"/>
    <n v="92050"/>
  </r>
  <r>
    <x v="180"/>
    <x v="6"/>
    <m/>
    <x v="19"/>
    <x v="6"/>
    <x v="22"/>
    <n v="190801"/>
    <n v="190801"/>
    <m/>
    <n v="12"/>
    <n v="190801"/>
    <n v="81492"/>
  </r>
  <r>
    <x v="180"/>
    <x v="6"/>
    <m/>
    <x v="4"/>
    <x v="6"/>
    <x v="26"/>
    <n v="190801"/>
    <n v="190801"/>
    <m/>
    <n v="487"/>
    <n v="190801"/>
    <n v="522551"/>
  </r>
  <r>
    <x v="181"/>
    <x v="3"/>
    <m/>
    <x v="0"/>
    <x v="1"/>
    <x v="15"/>
    <n v="190801"/>
    <n v="190801"/>
    <m/>
    <n v="10"/>
    <n v="190801"/>
    <n v="200000"/>
  </r>
  <r>
    <x v="181"/>
    <x v="3"/>
    <m/>
    <x v="0"/>
    <x v="1"/>
    <x v="16"/>
    <n v="190801"/>
    <n v="190801"/>
    <m/>
    <n v="36"/>
    <n v="190801"/>
    <n v="1260000"/>
  </r>
  <r>
    <x v="181"/>
    <x v="3"/>
    <m/>
    <x v="0"/>
    <x v="7"/>
    <x v="15"/>
    <n v="190801"/>
    <n v="190801"/>
    <m/>
    <n v="10"/>
    <n v="190801"/>
    <n v="200000"/>
  </r>
  <r>
    <x v="181"/>
    <x v="3"/>
    <m/>
    <x v="1"/>
    <x v="2"/>
    <x v="18"/>
    <n v="190801"/>
    <n v="190801"/>
    <m/>
    <n v="17"/>
    <n v="190801"/>
    <n v="340000"/>
  </r>
  <r>
    <x v="181"/>
    <x v="3"/>
    <m/>
    <x v="1"/>
    <x v="2"/>
    <x v="21"/>
    <n v="190801"/>
    <n v="190801"/>
    <m/>
    <n v="3"/>
    <n v="190801"/>
    <n v="105000"/>
  </r>
  <r>
    <x v="181"/>
    <x v="3"/>
    <m/>
    <x v="4"/>
    <x v="2"/>
    <x v="26"/>
    <n v="190801"/>
    <n v="190801"/>
    <m/>
    <n v="7"/>
    <n v="190801"/>
    <n v="28000"/>
  </r>
  <r>
    <x v="181"/>
    <x v="3"/>
    <m/>
    <x v="4"/>
    <x v="2"/>
    <x v="27"/>
    <n v="190801"/>
    <n v="190801"/>
    <m/>
    <n v="12"/>
    <n v="190801"/>
    <n v="240000"/>
  </r>
  <r>
    <x v="181"/>
    <x v="3"/>
    <m/>
    <x v="0"/>
    <x v="2"/>
    <x v="15"/>
    <n v="190801"/>
    <n v="190801"/>
    <m/>
    <n v="91"/>
    <n v="190801"/>
    <n v="1820000"/>
  </r>
  <r>
    <x v="181"/>
    <x v="3"/>
    <m/>
    <x v="0"/>
    <x v="2"/>
    <x v="16"/>
    <n v="190801"/>
    <n v="190801"/>
    <m/>
    <n v="50"/>
    <n v="190801"/>
    <n v="1750000"/>
  </r>
  <r>
    <x v="181"/>
    <x v="3"/>
    <m/>
    <x v="0"/>
    <x v="2"/>
    <x v="17"/>
    <n v="190801"/>
    <n v="190801"/>
    <m/>
    <n v="119"/>
    <n v="190801"/>
    <n v="3927000"/>
  </r>
  <r>
    <x v="181"/>
    <x v="3"/>
    <m/>
    <x v="19"/>
    <x v="2"/>
    <x v="22"/>
    <n v="190801"/>
    <n v="190801"/>
    <m/>
    <n v="22"/>
    <n v="190801"/>
    <n v="286000"/>
  </r>
  <r>
    <x v="181"/>
    <x v="3"/>
    <m/>
    <x v="0"/>
    <x v="2"/>
    <x v="19"/>
    <n v="190801"/>
    <n v="190801"/>
    <m/>
    <n v="92"/>
    <n v="190801"/>
    <n v="276000"/>
  </r>
  <r>
    <x v="181"/>
    <x v="3"/>
    <m/>
    <x v="0"/>
    <x v="3"/>
    <x v="15"/>
    <n v="190801"/>
    <n v="190801"/>
    <m/>
    <n v="2"/>
    <n v="190801"/>
    <n v="0"/>
  </r>
  <r>
    <x v="181"/>
    <x v="3"/>
    <m/>
    <x v="0"/>
    <x v="3"/>
    <x v="19"/>
    <n v="190801"/>
    <n v="190801"/>
    <m/>
    <n v="2"/>
    <n v="190801"/>
    <n v="0"/>
  </r>
  <r>
    <x v="181"/>
    <x v="3"/>
    <m/>
    <x v="0"/>
    <x v="4"/>
    <x v="15"/>
    <n v="190801"/>
    <n v="190801"/>
    <m/>
    <n v="61"/>
    <n v="190801"/>
    <n v="1921500"/>
  </r>
  <r>
    <x v="181"/>
    <x v="3"/>
    <m/>
    <x v="0"/>
    <x v="4"/>
    <x v="16"/>
    <n v="190801"/>
    <n v="190801"/>
    <m/>
    <n v="17"/>
    <n v="190801"/>
    <n v="748000"/>
  </r>
  <r>
    <x v="181"/>
    <x v="3"/>
    <m/>
    <x v="19"/>
    <x v="4"/>
    <x v="22"/>
    <n v="190801"/>
    <n v="190801"/>
    <m/>
    <n v="1"/>
    <n v="190801"/>
    <n v="25000"/>
  </r>
  <r>
    <x v="182"/>
    <x v="4"/>
    <m/>
    <x v="0"/>
    <x v="1"/>
    <x v="15"/>
    <n v="190801"/>
    <n v="190801"/>
    <m/>
    <n v="1"/>
    <n v="190801"/>
    <n v="20000"/>
  </r>
  <r>
    <x v="182"/>
    <x v="4"/>
    <m/>
    <x v="0"/>
    <x v="1"/>
    <x v="16"/>
    <n v="190801"/>
    <n v="190801"/>
    <m/>
    <n v="61"/>
    <n v="190801"/>
    <n v="2135000"/>
  </r>
  <r>
    <x v="182"/>
    <x v="4"/>
    <m/>
    <x v="0"/>
    <x v="7"/>
    <x v="15"/>
    <n v="190801"/>
    <n v="190801"/>
    <m/>
    <n v="14"/>
    <n v="190801"/>
    <n v="280000"/>
  </r>
  <r>
    <x v="182"/>
    <x v="4"/>
    <m/>
    <x v="0"/>
    <x v="5"/>
    <x v="15"/>
    <n v="190801"/>
    <n v="190801"/>
    <m/>
    <n v="7"/>
    <n v="190801"/>
    <n v="71589"/>
  </r>
  <r>
    <x v="182"/>
    <x v="4"/>
    <m/>
    <x v="1"/>
    <x v="2"/>
    <x v="18"/>
    <n v="190801"/>
    <n v="190801"/>
    <m/>
    <n v="11"/>
    <n v="190801"/>
    <n v="220000"/>
  </r>
  <r>
    <x v="182"/>
    <x v="4"/>
    <m/>
    <x v="1"/>
    <x v="2"/>
    <x v="21"/>
    <n v="190801"/>
    <n v="190801"/>
    <m/>
    <n v="7"/>
    <n v="190801"/>
    <n v="245000"/>
  </r>
  <r>
    <x v="182"/>
    <x v="4"/>
    <m/>
    <x v="4"/>
    <x v="2"/>
    <x v="26"/>
    <n v="190801"/>
    <n v="190801"/>
    <m/>
    <n v="5"/>
    <n v="190801"/>
    <n v="20000"/>
  </r>
  <r>
    <x v="182"/>
    <x v="4"/>
    <m/>
    <x v="4"/>
    <x v="2"/>
    <x v="27"/>
    <n v="190801"/>
    <n v="190801"/>
    <m/>
    <n v="23"/>
    <n v="190801"/>
    <n v="460000"/>
  </r>
  <r>
    <x v="182"/>
    <x v="4"/>
    <m/>
    <x v="0"/>
    <x v="2"/>
    <x v="15"/>
    <n v="190801"/>
    <n v="190801"/>
    <m/>
    <n v="75"/>
    <n v="190801"/>
    <n v="1500000"/>
  </r>
  <r>
    <x v="182"/>
    <x v="4"/>
    <m/>
    <x v="0"/>
    <x v="2"/>
    <x v="16"/>
    <n v="190801"/>
    <n v="190801"/>
    <m/>
    <n v="49"/>
    <n v="190801"/>
    <n v="1715000"/>
  </r>
  <r>
    <x v="182"/>
    <x v="4"/>
    <m/>
    <x v="0"/>
    <x v="2"/>
    <x v="17"/>
    <n v="190801"/>
    <n v="190801"/>
    <m/>
    <n v="124"/>
    <n v="190801"/>
    <n v="4092000"/>
  </r>
  <r>
    <x v="182"/>
    <x v="4"/>
    <m/>
    <x v="0"/>
    <x v="2"/>
    <x v="19"/>
    <n v="190801"/>
    <n v="190801"/>
    <m/>
    <n v="104"/>
    <n v="190801"/>
    <n v="312000"/>
  </r>
  <r>
    <x v="182"/>
    <x v="4"/>
    <m/>
    <x v="0"/>
    <x v="4"/>
    <x v="15"/>
    <n v="190801"/>
    <n v="190801"/>
    <m/>
    <n v="19"/>
    <n v="190801"/>
    <n v="598500"/>
  </r>
  <r>
    <x v="182"/>
    <x v="4"/>
    <m/>
    <x v="0"/>
    <x v="4"/>
    <x v="16"/>
    <n v="190801"/>
    <n v="190801"/>
    <m/>
    <n v="2"/>
    <n v="190801"/>
    <n v="88000"/>
  </r>
  <r>
    <x v="183"/>
    <x v="1"/>
    <m/>
    <x v="0"/>
    <x v="1"/>
    <x v="15"/>
    <n v="190801"/>
    <n v="190801"/>
    <m/>
    <n v="1"/>
    <n v="190801"/>
    <n v="20000"/>
  </r>
  <r>
    <x v="183"/>
    <x v="1"/>
    <m/>
    <x v="0"/>
    <x v="1"/>
    <x v="16"/>
    <n v="190801"/>
    <n v="190801"/>
    <m/>
    <n v="18"/>
    <n v="190801"/>
    <n v="630000"/>
  </r>
  <r>
    <x v="183"/>
    <x v="1"/>
    <m/>
    <x v="0"/>
    <x v="7"/>
    <x v="15"/>
    <n v="190801"/>
    <n v="190801"/>
    <m/>
    <n v="20"/>
    <n v="190801"/>
    <n v="400000"/>
  </r>
  <r>
    <x v="183"/>
    <x v="1"/>
    <m/>
    <x v="1"/>
    <x v="2"/>
    <x v="18"/>
    <n v="190801"/>
    <n v="190801"/>
    <m/>
    <n v="24"/>
    <n v="190801"/>
    <n v="480000"/>
  </r>
  <r>
    <x v="183"/>
    <x v="1"/>
    <m/>
    <x v="1"/>
    <x v="2"/>
    <x v="21"/>
    <n v="190801"/>
    <n v="190801"/>
    <m/>
    <n v="3"/>
    <n v="190801"/>
    <n v="105000"/>
  </r>
  <r>
    <x v="183"/>
    <x v="1"/>
    <m/>
    <x v="4"/>
    <x v="2"/>
    <x v="26"/>
    <n v="190801"/>
    <n v="190801"/>
    <m/>
    <n v="8"/>
    <n v="190801"/>
    <n v="32000"/>
  </r>
  <r>
    <x v="183"/>
    <x v="1"/>
    <m/>
    <x v="4"/>
    <x v="2"/>
    <x v="27"/>
    <n v="190801"/>
    <n v="190801"/>
    <m/>
    <n v="16"/>
    <n v="190801"/>
    <n v="320000"/>
  </r>
  <r>
    <x v="183"/>
    <x v="1"/>
    <m/>
    <x v="0"/>
    <x v="2"/>
    <x v="15"/>
    <n v="190801"/>
    <n v="190801"/>
    <m/>
    <n v="118"/>
    <n v="190801"/>
    <n v="2360000"/>
  </r>
  <r>
    <x v="183"/>
    <x v="1"/>
    <m/>
    <x v="0"/>
    <x v="2"/>
    <x v="16"/>
    <n v="190801"/>
    <n v="190801"/>
    <m/>
    <n v="80"/>
    <n v="190801"/>
    <n v="2800000"/>
  </r>
  <r>
    <x v="183"/>
    <x v="1"/>
    <m/>
    <x v="0"/>
    <x v="2"/>
    <x v="17"/>
    <n v="190801"/>
    <n v="190801"/>
    <m/>
    <n v="156"/>
    <n v="190801"/>
    <n v="5148000"/>
  </r>
  <r>
    <x v="183"/>
    <x v="1"/>
    <m/>
    <x v="0"/>
    <x v="2"/>
    <x v="19"/>
    <n v="190801"/>
    <n v="190801"/>
    <m/>
    <n v="128"/>
    <n v="190801"/>
    <n v="384000"/>
  </r>
  <r>
    <x v="183"/>
    <x v="1"/>
    <m/>
    <x v="22"/>
    <x v="2"/>
    <x v="29"/>
    <n v="190801"/>
    <n v="190801"/>
    <m/>
    <n v="7"/>
    <n v="190801"/>
    <n v="266000"/>
  </r>
  <r>
    <x v="183"/>
    <x v="1"/>
    <m/>
    <x v="19"/>
    <x v="2"/>
    <x v="22"/>
    <n v="190801"/>
    <n v="190801"/>
    <m/>
    <n v="25"/>
    <n v="190801"/>
    <n v="325000"/>
  </r>
  <r>
    <x v="183"/>
    <x v="1"/>
    <m/>
    <x v="19"/>
    <x v="2"/>
    <x v="24"/>
    <n v="190801"/>
    <n v="190801"/>
    <m/>
    <n v="2"/>
    <n v="190801"/>
    <n v="66000"/>
  </r>
  <r>
    <x v="183"/>
    <x v="1"/>
    <m/>
    <x v="21"/>
    <x v="2"/>
    <x v="15"/>
    <n v="190801"/>
    <n v="190801"/>
    <m/>
    <n v="3"/>
    <n v="190801"/>
    <n v="52500"/>
  </r>
  <r>
    <x v="183"/>
    <x v="1"/>
    <m/>
    <x v="21"/>
    <x v="2"/>
    <x v="18"/>
    <n v="190801"/>
    <n v="190801"/>
    <m/>
    <n v="3"/>
    <n v="190801"/>
    <n v="52500"/>
  </r>
  <r>
    <x v="183"/>
    <x v="1"/>
    <m/>
    <x v="0"/>
    <x v="4"/>
    <x v="15"/>
    <n v="190801"/>
    <n v="190801"/>
    <m/>
    <n v="17"/>
    <n v="190801"/>
    <n v="535500"/>
  </r>
  <r>
    <x v="183"/>
    <x v="1"/>
    <m/>
    <x v="0"/>
    <x v="4"/>
    <x v="16"/>
    <n v="190801"/>
    <n v="190801"/>
    <m/>
    <n v="9"/>
    <n v="190801"/>
    <n v="396000"/>
  </r>
  <r>
    <x v="182"/>
    <x v="4"/>
    <m/>
    <x v="21"/>
    <x v="2"/>
    <x v="15"/>
    <n v="190801"/>
    <n v="190801"/>
    <m/>
    <n v="2"/>
    <n v="190801"/>
    <n v="35000"/>
  </r>
  <r>
    <x v="182"/>
    <x v="4"/>
    <m/>
    <x v="21"/>
    <x v="2"/>
    <x v="18"/>
    <n v="190801"/>
    <n v="190801"/>
    <m/>
    <n v="2"/>
    <n v="190801"/>
    <n v="35000"/>
  </r>
  <r>
    <x v="182"/>
    <x v="4"/>
    <m/>
    <x v="19"/>
    <x v="2"/>
    <x v="22"/>
    <n v="190801"/>
    <n v="190801"/>
    <m/>
    <n v="24"/>
    <n v="190801"/>
    <n v="312000"/>
  </r>
  <r>
    <x v="182"/>
    <x v="4"/>
    <m/>
    <x v="19"/>
    <x v="2"/>
    <x v="23"/>
    <n v="190801"/>
    <n v="190801"/>
    <m/>
    <n v="3"/>
    <n v="190801"/>
    <n v="72000"/>
  </r>
  <r>
    <x v="182"/>
    <x v="4"/>
    <m/>
    <x v="19"/>
    <x v="2"/>
    <x v="24"/>
    <n v="190801"/>
    <n v="190801"/>
    <m/>
    <n v="1"/>
    <n v="190801"/>
    <n v="33000"/>
  </r>
  <r>
    <x v="184"/>
    <x v="0"/>
    <m/>
    <x v="0"/>
    <x v="1"/>
    <x v="15"/>
    <n v="190801"/>
    <n v="190801"/>
    <m/>
    <n v="4"/>
    <n v="190801"/>
    <n v="80000"/>
  </r>
  <r>
    <x v="184"/>
    <x v="0"/>
    <m/>
    <x v="0"/>
    <x v="1"/>
    <x v="16"/>
    <n v="190801"/>
    <n v="190801"/>
    <m/>
    <n v="6"/>
    <n v="190801"/>
    <n v="210000"/>
  </r>
  <r>
    <x v="184"/>
    <x v="0"/>
    <m/>
    <x v="0"/>
    <x v="7"/>
    <x v="15"/>
    <n v="190801"/>
    <n v="190801"/>
    <m/>
    <n v="22"/>
    <n v="190801"/>
    <n v="440000"/>
  </r>
  <r>
    <x v="184"/>
    <x v="0"/>
    <m/>
    <x v="1"/>
    <x v="2"/>
    <x v="18"/>
    <n v="190801"/>
    <n v="190801"/>
    <m/>
    <n v="20"/>
    <n v="190801"/>
    <n v="400000"/>
  </r>
  <r>
    <x v="184"/>
    <x v="0"/>
    <m/>
    <x v="1"/>
    <x v="2"/>
    <x v="21"/>
    <n v="190801"/>
    <n v="190801"/>
    <m/>
    <n v="4"/>
    <n v="190801"/>
    <n v="140000"/>
  </r>
  <r>
    <x v="184"/>
    <x v="0"/>
    <m/>
    <x v="4"/>
    <x v="2"/>
    <x v="26"/>
    <n v="190801"/>
    <n v="190801"/>
    <m/>
    <n v="9"/>
    <n v="190801"/>
    <n v="36000"/>
  </r>
  <r>
    <x v="184"/>
    <x v="0"/>
    <m/>
    <x v="4"/>
    <x v="2"/>
    <x v="27"/>
    <n v="190801"/>
    <n v="190801"/>
    <m/>
    <n v="6"/>
    <n v="190801"/>
    <n v="120000"/>
  </r>
  <r>
    <x v="184"/>
    <x v="0"/>
    <m/>
    <x v="0"/>
    <x v="2"/>
    <x v="15"/>
    <n v="190801"/>
    <n v="190801"/>
    <m/>
    <n v="123"/>
    <n v="190801"/>
    <n v="2460000"/>
  </r>
  <r>
    <x v="184"/>
    <x v="0"/>
    <m/>
    <x v="0"/>
    <x v="2"/>
    <x v="16"/>
    <n v="190801"/>
    <n v="190801"/>
    <m/>
    <n v="190"/>
    <n v="190801"/>
    <n v="6650000"/>
  </r>
  <r>
    <x v="184"/>
    <x v="0"/>
    <m/>
    <x v="0"/>
    <x v="2"/>
    <x v="17"/>
    <n v="190801"/>
    <n v="190801"/>
    <m/>
    <n v="96"/>
    <n v="190801"/>
    <n v="3168000"/>
  </r>
  <r>
    <x v="184"/>
    <x v="0"/>
    <m/>
    <x v="0"/>
    <x v="2"/>
    <x v="19"/>
    <n v="190801"/>
    <n v="190801"/>
    <m/>
    <n v="150"/>
    <n v="190801"/>
    <n v="450000"/>
  </r>
  <r>
    <x v="184"/>
    <x v="0"/>
    <m/>
    <x v="0"/>
    <x v="5"/>
    <x v="15"/>
    <n v="190801"/>
    <n v="190801"/>
    <m/>
    <n v="10"/>
    <n v="190801"/>
    <n v="102270"/>
  </r>
  <r>
    <x v="184"/>
    <x v="0"/>
    <m/>
    <x v="5"/>
    <x v="5"/>
    <x v="28"/>
    <n v="190801"/>
    <n v="190801"/>
    <m/>
    <n v="5"/>
    <n v="190801"/>
    <n v="67500"/>
  </r>
  <r>
    <x v="184"/>
    <x v="0"/>
    <m/>
    <x v="22"/>
    <x v="5"/>
    <x v="29"/>
    <n v="190801"/>
    <n v="190801"/>
    <m/>
    <n v="5"/>
    <n v="190801"/>
    <n v="77725"/>
  </r>
  <r>
    <x v="184"/>
    <x v="0"/>
    <m/>
    <x v="4"/>
    <x v="5"/>
    <x v="26"/>
    <n v="190801"/>
    <n v="190801"/>
    <m/>
    <n v="5"/>
    <n v="190801"/>
    <n v="8180"/>
  </r>
  <r>
    <x v="184"/>
    <x v="0"/>
    <m/>
    <x v="1"/>
    <x v="5"/>
    <x v="18"/>
    <n v="190801"/>
    <n v="190801"/>
    <m/>
    <n v="5"/>
    <n v="190801"/>
    <n v="51135"/>
  </r>
  <r>
    <x v="184"/>
    <x v="0"/>
    <m/>
    <x v="19"/>
    <x v="5"/>
    <x v="22"/>
    <n v="190801"/>
    <n v="190801"/>
    <m/>
    <n v="5"/>
    <n v="190801"/>
    <n v="32725"/>
  </r>
  <r>
    <x v="184"/>
    <x v="0"/>
    <m/>
    <x v="4"/>
    <x v="5"/>
    <x v="27"/>
    <n v="190801"/>
    <n v="190801"/>
    <m/>
    <n v="5"/>
    <n v="190801"/>
    <n v="81820"/>
  </r>
  <r>
    <x v="184"/>
    <x v="0"/>
    <m/>
    <x v="4"/>
    <x v="3"/>
    <x v="27"/>
    <n v="190801"/>
    <n v="190801"/>
    <m/>
    <n v="1"/>
    <n v="190801"/>
    <n v="0"/>
  </r>
  <r>
    <x v="184"/>
    <x v="0"/>
    <m/>
    <x v="0"/>
    <x v="3"/>
    <x v="15"/>
    <n v="190801"/>
    <n v="190801"/>
    <m/>
    <n v="12"/>
    <n v="190801"/>
    <n v="0"/>
  </r>
  <r>
    <x v="184"/>
    <x v="0"/>
    <m/>
    <x v="5"/>
    <x v="3"/>
    <x v="28"/>
    <n v="190801"/>
    <n v="190801"/>
    <m/>
    <n v="32"/>
    <n v="190801"/>
    <n v="0"/>
  </r>
  <r>
    <x v="184"/>
    <x v="0"/>
    <m/>
    <x v="1"/>
    <x v="3"/>
    <x v="18"/>
    <n v="190801"/>
    <n v="190801"/>
    <m/>
    <n v="1"/>
    <n v="190801"/>
    <n v="0"/>
  </r>
  <r>
    <x v="184"/>
    <x v="0"/>
    <m/>
    <x v="19"/>
    <x v="3"/>
    <x v="22"/>
    <n v="190801"/>
    <n v="190801"/>
    <m/>
    <n v="2"/>
    <n v="190801"/>
    <n v="0"/>
  </r>
  <r>
    <x v="184"/>
    <x v="0"/>
    <m/>
    <x v="5"/>
    <x v="2"/>
    <x v="28"/>
    <n v="190801"/>
    <n v="190801"/>
    <m/>
    <n v="5"/>
    <n v="190801"/>
    <n v="140000"/>
  </r>
  <r>
    <x v="184"/>
    <x v="0"/>
    <m/>
    <x v="22"/>
    <x v="2"/>
    <x v="29"/>
    <n v="190801"/>
    <n v="190801"/>
    <m/>
    <n v="13"/>
    <n v="190801"/>
    <n v="494000"/>
  </r>
  <r>
    <x v="184"/>
    <x v="0"/>
    <m/>
    <x v="21"/>
    <x v="2"/>
    <x v="15"/>
    <n v="190801"/>
    <n v="190801"/>
    <m/>
    <n v="4"/>
    <n v="190801"/>
    <n v="70000"/>
  </r>
  <r>
    <x v="184"/>
    <x v="0"/>
    <m/>
    <x v="21"/>
    <x v="2"/>
    <x v="18"/>
    <n v="190801"/>
    <n v="190801"/>
    <m/>
    <n v="4"/>
    <n v="190801"/>
    <n v="70000"/>
  </r>
  <r>
    <x v="184"/>
    <x v="0"/>
    <m/>
    <x v="19"/>
    <x v="2"/>
    <x v="22"/>
    <n v="190801"/>
    <n v="190801"/>
    <m/>
    <n v="21"/>
    <n v="190801"/>
    <n v="273000"/>
  </r>
  <r>
    <x v="184"/>
    <x v="0"/>
    <m/>
    <x v="19"/>
    <x v="2"/>
    <x v="23"/>
    <n v="190801"/>
    <n v="190801"/>
    <m/>
    <n v="3"/>
    <n v="190801"/>
    <n v="72000"/>
  </r>
  <r>
    <x v="184"/>
    <x v="0"/>
    <m/>
    <x v="19"/>
    <x v="2"/>
    <x v="24"/>
    <n v="190801"/>
    <n v="190801"/>
    <m/>
    <n v="4"/>
    <n v="190801"/>
    <n v="132000"/>
  </r>
  <r>
    <x v="184"/>
    <x v="0"/>
    <m/>
    <x v="0"/>
    <x v="4"/>
    <x v="15"/>
    <n v="190801"/>
    <n v="190801"/>
    <m/>
    <n v="23"/>
    <n v="190801"/>
    <n v="724500"/>
  </r>
  <r>
    <x v="184"/>
    <x v="0"/>
    <m/>
    <x v="0"/>
    <x v="4"/>
    <x v="16"/>
    <n v="190801"/>
    <n v="190801"/>
    <m/>
    <n v="6"/>
    <n v="190801"/>
    <n v="264000"/>
  </r>
  <r>
    <x v="184"/>
    <x v="0"/>
    <m/>
    <x v="19"/>
    <x v="4"/>
    <x v="22"/>
    <n v="190801"/>
    <n v="190801"/>
    <m/>
    <n v="1"/>
    <n v="190801"/>
    <n v="25000"/>
  </r>
  <r>
    <x v="182"/>
    <x v="4"/>
    <m/>
    <x v="1"/>
    <x v="5"/>
    <x v="18"/>
    <n v="190801"/>
    <n v="190801"/>
    <m/>
    <n v="7"/>
    <n v="190801"/>
    <n v="71589"/>
  </r>
  <r>
    <x v="182"/>
    <x v="4"/>
    <m/>
    <x v="0"/>
    <x v="5"/>
    <x v="17"/>
    <n v="190801"/>
    <n v="190801"/>
    <m/>
    <n v="7"/>
    <n v="190801"/>
    <n v="141750"/>
  </r>
  <r>
    <x v="185"/>
    <x v="2"/>
    <m/>
    <x v="0"/>
    <x v="1"/>
    <x v="15"/>
    <n v="190801"/>
    <n v="190801"/>
    <m/>
    <n v="3"/>
    <n v="190801"/>
    <n v="60000"/>
  </r>
  <r>
    <x v="185"/>
    <x v="2"/>
    <m/>
    <x v="0"/>
    <x v="1"/>
    <x v="16"/>
    <n v="190801"/>
    <n v="190801"/>
    <m/>
    <n v="17"/>
    <n v="190801"/>
    <n v="595000"/>
  </r>
  <r>
    <x v="185"/>
    <x v="2"/>
    <m/>
    <x v="0"/>
    <x v="7"/>
    <x v="15"/>
    <n v="190801"/>
    <n v="190801"/>
    <m/>
    <n v="32"/>
    <n v="190801"/>
    <n v="640000"/>
  </r>
  <r>
    <x v="185"/>
    <x v="2"/>
    <m/>
    <x v="0"/>
    <x v="3"/>
    <x v="15"/>
    <n v="190801"/>
    <n v="190801"/>
    <m/>
    <n v="1"/>
    <n v="190801"/>
    <n v="0"/>
  </r>
  <r>
    <x v="185"/>
    <x v="2"/>
    <m/>
    <x v="1"/>
    <x v="2"/>
    <x v="18"/>
    <n v="190801"/>
    <n v="190801"/>
    <m/>
    <n v="16"/>
    <n v="190801"/>
    <n v="320000"/>
  </r>
  <r>
    <x v="185"/>
    <x v="2"/>
    <m/>
    <x v="1"/>
    <x v="2"/>
    <x v="21"/>
    <n v="190801"/>
    <n v="190801"/>
    <m/>
    <n v="3"/>
    <n v="190801"/>
    <n v="105000"/>
  </r>
  <r>
    <x v="185"/>
    <x v="2"/>
    <m/>
    <x v="4"/>
    <x v="2"/>
    <x v="26"/>
    <n v="190801"/>
    <n v="190801"/>
    <m/>
    <n v="5"/>
    <n v="190801"/>
    <n v="20000"/>
  </r>
  <r>
    <x v="185"/>
    <x v="2"/>
    <m/>
    <x v="4"/>
    <x v="2"/>
    <x v="27"/>
    <n v="190801"/>
    <n v="190801"/>
    <m/>
    <n v="7"/>
    <n v="190801"/>
    <n v="140000"/>
  </r>
  <r>
    <x v="185"/>
    <x v="2"/>
    <m/>
    <x v="0"/>
    <x v="2"/>
    <x v="15"/>
    <n v="190801"/>
    <n v="190801"/>
    <m/>
    <n v="84"/>
    <n v="190801"/>
    <n v="1680000"/>
  </r>
  <r>
    <x v="185"/>
    <x v="2"/>
    <m/>
    <x v="0"/>
    <x v="2"/>
    <x v="16"/>
    <n v="190801"/>
    <n v="190801"/>
    <m/>
    <n v="71"/>
    <n v="190801"/>
    <n v="2485000"/>
  </r>
  <r>
    <x v="185"/>
    <x v="2"/>
    <m/>
    <x v="0"/>
    <x v="2"/>
    <x v="17"/>
    <n v="190801"/>
    <n v="190801"/>
    <m/>
    <n v="68"/>
    <n v="190801"/>
    <n v="2244000"/>
  </r>
  <r>
    <x v="185"/>
    <x v="2"/>
    <m/>
    <x v="0"/>
    <x v="2"/>
    <x v="19"/>
    <n v="190801"/>
    <n v="190801"/>
    <m/>
    <n v="76"/>
    <n v="190801"/>
    <n v="228000"/>
  </r>
  <r>
    <x v="185"/>
    <x v="2"/>
    <m/>
    <x v="5"/>
    <x v="2"/>
    <x v="28"/>
    <n v="190801"/>
    <n v="190801"/>
    <m/>
    <n v="9"/>
    <n v="190801"/>
    <n v="252000"/>
  </r>
  <r>
    <x v="185"/>
    <x v="2"/>
    <m/>
    <x v="22"/>
    <x v="2"/>
    <x v="29"/>
    <n v="190801"/>
    <n v="190801"/>
    <m/>
    <n v="12"/>
    <n v="190801"/>
    <n v="456000"/>
  </r>
  <r>
    <x v="185"/>
    <x v="2"/>
    <m/>
    <x v="21"/>
    <x v="2"/>
    <x v="15"/>
    <n v="190801"/>
    <n v="190801"/>
    <m/>
    <n v="2"/>
    <n v="190801"/>
    <n v="35000"/>
  </r>
  <r>
    <x v="185"/>
    <x v="2"/>
    <m/>
    <x v="21"/>
    <x v="2"/>
    <x v="18"/>
    <n v="190801"/>
    <n v="190801"/>
    <m/>
    <n v="2"/>
    <n v="190801"/>
    <n v="35000"/>
  </r>
  <r>
    <x v="185"/>
    <x v="2"/>
    <m/>
    <x v="19"/>
    <x v="2"/>
    <x v="22"/>
    <n v="190801"/>
    <n v="190801"/>
    <m/>
    <n v="8"/>
    <n v="190801"/>
    <n v="104000"/>
  </r>
  <r>
    <x v="185"/>
    <x v="2"/>
    <m/>
    <x v="19"/>
    <x v="2"/>
    <x v="23"/>
    <n v="190801"/>
    <n v="190801"/>
    <m/>
    <n v="1"/>
    <n v="190801"/>
    <n v="24000"/>
  </r>
  <r>
    <x v="185"/>
    <x v="2"/>
    <m/>
    <x v="19"/>
    <x v="2"/>
    <x v="24"/>
    <n v="190801"/>
    <n v="190801"/>
    <m/>
    <n v="1"/>
    <n v="190801"/>
    <n v="33000"/>
  </r>
  <r>
    <x v="185"/>
    <x v="2"/>
    <m/>
    <x v="0"/>
    <x v="4"/>
    <x v="15"/>
    <n v="190801"/>
    <n v="190801"/>
    <m/>
    <n v="30"/>
    <n v="190801"/>
    <n v="945000"/>
  </r>
  <r>
    <x v="185"/>
    <x v="2"/>
    <m/>
    <x v="0"/>
    <x v="4"/>
    <x v="16"/>
    <n v="190801"/>
    <n v="190801"/>
    <m/>
    <n v="6"/>
    <n v="190801"/>
    <n v="264000"/>
  </r>
  <r>
    <x v="186"/>
    <x v="5"/>
    <m/>
    <x v="0"/>
    <x v="7"/>
    <x v="15"/>
    <n v="190801"/>
    <n v="190801"/>
    <m/>
    <n v="24"/>
    <n v="190801"/>
    <n v="480000"/>
  </r>
  <r>
    <x v="186"/>
    <x v="5"/>
    <m/>
    <x v="1"/>
    <x v="2"/>
    <x v="18"/>
    <n v="190801"/>
    <n v="190801"/>
    <m/>
    <n v="10"/>
    <n v="190801"/>
    <n v="200000"/>
  </r>
  <r>
    <x v="186"/>
    <x v="5"/>
    <m/>
    <x v="4"/>
    <x v="2"/>
    <x v="26"/>
    <n v="190801"/>
    <n v="190801"/>
    <m/>
    <n v="11"/>
    <n v="190801"/>
    <n v="44000"/>
  </r>
  <r>
    <x v="186"/>
    <x v="5"/>
    <m/>
    <x v="4"/>
    <x v="2"/>
    <x v="27"/>
    <n v="190801"/>
    <n v="190801"/>
    <m/>
    <n v="7"/>
    <n v="190801"/>
    <n v="140000"/>
  </r>
  <r>
    <x v="186"/>
    <x v="5"/>
    <m/>
    <x v="0"/>
    <x v="2"/>
    <x v="15"/>
    <n v="190801"/>
    <n v="190801"/>
    <m/>
    <n v="85"/>
    <n v="190801"/>
    <n v="1700000"/>
  </r>
  <r>
    <x v="186"/>
    <x v="5"/>
    <m/>
    <x v="0"/>
    <x v="2"/>
    <x v="16"/>
    <n v="190801"/>
    <n v="190801"/>
    <m/>
    <n v="78"/>
    <n v="190801"/>
    <n v="2730000"/>
  </r>
  <r>
    <x v="186"/>
    <x v="5"/>
    <m/>
    <x v="0"/>
    <x v="2"/>
    <x v="17"/>
    <n v="190801"/>
    <n v="190801"/>
    <m/>
    <n v="67"/>
    <n v="190801"/>
    <n v="2211000"/>
  </r>
  <r>
    <x v="186"/>
    <x v="5"/>
    <m/>
    <x v="0"/>
    <x v="2"/>
    <x v="19"/>
    <n v="190801"/>
    <n v="190801"/>
    <m/>
    <n v="92"/>
    <n v="190801"/>
    <n v="276000"/>
  </r>
  <r>
    <x v="186"/>
    <x v="5"/>
    <m/>
    <x v="5"/>
    <x v="2"/>
    <x v="28"/>
    <n v="190801"/>
    <n v="190801"/>
    <m/>
    <n v="10"/>
    <n v="190801"/>
    <n v="280000"/>
  </r>
  <r>
    <x v="186"/>
    <x v="5"/>
    <m/>
    <x v="22"/>
    <x v="2"/>
    <x v="29"/>
    <n v="190801"/>
    <n v="190801"/>
    <m/>
    <n v="10"/>
    <n v="190801"/>
    <n v="380000"/>
  </r>
  <r>
    <x v="187"/>
    <x v="6"/>
    <m/>
    <x v="0"/>
    <x v="7"/>
    <x v="15"/>
    <n v="190801"/>
    <n v="190801"/>
    <m/>
    <n v="32"/>
    <n v="190801"/>
    <n v="640000"/>
  </r>
  <r>
    <x v="187"/>
    <x v="6"/>
    <m/>
    <x v="1"/>
    <x v="2"/>
    <x v="18"/>
    <n v="190801"/>
    <n v="190801"/>
    <m/>
    <n v="17"/>
    <n v="190801"/>
    <n v="340000"/>
  </r>
  <r>
    <x v="187"/>
    <x v="6"/>
    <m/>
    <x v="1"/>
    <x v="2"/>
    <x v="21"/>
    <n v="190801"/>
    <n v="190801"/>
    <m/>
    <n v="7"/>
    <n v="190801"/>
    <n v="245000"/>
  </r>
  <r>
    <x v="187"/>
    <x v="6"/>
    <m/>
    <x v="4"/>
    <x v="2"/>
    <x v="26"/>
    <n v="190801"/>
    <n v="190801"/>
    <m/>
    <n v="4"/>
    <n v="190801"/>
    <n v="16000"/>
  </r>
  <r>
    <x v="187"/>
    <x v="6"/>
    <m/>
    <x v="4"/>
    <x v="2"/>
    <x v="27"/>
    <n v="190801"/>
    <n v="190801"/>
    <m/>
    <n v="5"/>
    <n v="190801"/>
    <n v="100000"/>
  </r>
  <r>
    <x v="187"/>
    <x v="6"/>
    <m/>
    <x v="0"/>
    <x v="2"/>
    <x v="15"/>
    <n v="190801"/>
    <n v="190801"/>
    <m/>
    <n v="117"/>
    <n v="190801"/>
    <n v="2340000"/>
  </r>
  <r>
    <x v="187"/>
    <x v="6"/>
    <m/>
    <x v="0"/>
    <x v="2"/>
    <x v="16"/>
    <n v="190801"/>
    <n v="190801"/>
    <m/>
    <n v="63"/>
    <n v="190801"/>
    <n v="2205000"/>
  </r>
  <r>
    <x v="187"/>
    <x v="6"/>
    <m/>
    <x v="0"/>
    <x v="2"/>
    <x v="17"/>
    <n v="190801"/>
    <n v="190801"/>
    <m/>
    <n v="85"/>
    <n v="190801"/>
    <n v="2805000"/>
  </r>
  <r>
    <x v="187"/>
    <x v="6"/>
    <m/>
    <x v="0"/>
    <x v="2"/>
    <x v="19"/>
    <n v="190801"/>
    <n v="190801"/>
    <m/>
    <n v="94"/>
    <n v="190801"/>
    <n v="282000"/>
  </r>
  <r>
    <x v="187"/>
    <x v="6"/>
    <m/>
    <x v="5"/>
    <x v="2"/>
    <x v="28"/>
    <n v="190801"/>
    <n v="190801"/>
    <m/>
    <n v="19"/>
    <n v="190801"/>
    <n v="532000"/>
  </r>
  <r>
    <x v="187"/>
    <x v="6"/>
    <m/>
    <x v="22"/>
    <x v="2"/>
    <x v="29"/>
    <n v="190801"/>
    <n v="190801"/>
    <m/>
    <n v="9"/>
    <n v="190801"/>
    <n v="342000"/>
  </r>
  <r>
    <x v="187"/>
    <x v="6"/>
    <m/>
    <x v="20"/>
    <x v="6"/>
    <x v="25"/>
    <n v="190801"/>
    <n v="190801"/>
    <m/>
    <n v="192"/>
    <n v="190801"/>
    <n v="1865472"/>
  </r>
  <r>
    <x v="187"/>
    <x v="6"/>
    <m/>
    <x v="0"/>
    <x v="6"/>
    <x v="15"/>
    <n v="190801"/>
    <n v="190801"/>
    <m/>
    <n v="1169"/>
    <n v="190801"/>
    <n v="10600492"/>
  </r>
  <r>
    <x v="187"/>
    <x v="6"/>
    <m/>
    <x v="1"/>
    <x v="6"/>
    <x v="18"/>
    <n v="190801"/>
    <n v="190801"/>
    <m/>
    <n v="6"/>
    <n v="190801"/>
    <n v="55230"/>
  </r>
  <r>
    <x v="187"/>
    <x v="6"/>
    <m/>
    <x v="19"/>
    <x v="6"/>
    <x v="22"/>
    <n v="190801"/>
    <n v="190801"/>
    <m/>
    <n v="10"/>
    <n v="190801"/>
    <n v="67910"/>
  </r>
  <r>
    <x v="187"/>
    <x v="6"/>
    <m/>
    <x v="4"/>
    <x v="6"/>
    <x v="26"/>
    <n v="190801"/>
    <n v="190801"/>
    <m/>
    <n v="615"/>
    <n v="190801"/>
    <n v="659895"/>
  </r>
  <r>
    <x v="187"/>
    <x v="6"/>
    <m/>
    <x v="23"/>
    <x v="6"/>
    <x v="30"/>
    <n v="190801"/>
    <n v="190801"/>
    <m/>
    <n v="56"/>
    <n v="190801"/>
    <n v="389984"/>
  </r>
  <r>
    <x v="187"/>
    <x v="6"/>
    <m/>
    <x v="24"/>
    <x v="6"/>
    <x v="31"/>
    <n v="190801"/>
    <n v="190801"/>
    <m/>
    <n v="72"/>
    <n v="190801"/>
    <n v="1071144"/>
  </r>
  <r>
    <x v="187"/>
    <x v="6"/>
    <m/>
    <x v="5"/>
    <x v="6"/>
    <x v="28"/>
    <n v="190801"/>
    <n v="190801"/>
    <m/>
    <n v="2"/>
    <n v="190801"/>
    <n v="29200"/>
  </r>
  <r>
    <x v="187"/>
    <x v="6"/>
    <m/>
    <x v="0"/>
    <x v="6"/>
    <x v="17"/>
    <n v="190801"/>
    <n v="190801"/>
    <m/>
    <n v="273"/>
    <n v="190801"/>
    <n v="4318314"/>
  </r>
  <r>
    <x v="188"/>
    <x v="3"/>
    <m/>
    <x v="0"/>
    <x v="1"/>
    <x v="15"/>
    <n v="190801"/>
    <n v="190801"/>
    <m/>
    <n v="14"/>
    <n v="190801"/>
    <n v="280000"/>
  </r>
  <r>
    <x v="188"/>
    <x v="3"/>
    <m/>
    <x v="0"/>
    <x v="1"/>
    <x v="16"/>
    <n v="190801"/>
    <n v="190801"/>
    <m/>
    <n v="39"/>
    <n v="190801"/>
    <n v="1365000"/>
  </r>
  <r>
    <x v="188"/>
    <x v="3"/>
    <m/>
    <x v="0"/>
    <x v="7"/>
    <x v="15"/>
    <n v="190801"/>
    <n v="190801"/>
    <m/>
    <n v="29"/>
    <n v="190801"/>
    <n v="580000"/>
  </r>
  <r>
    <x v="188"/>
    <x v="3"/>
    <m/>
    <x v="18"/>
    <x v="3"/>
    <x v="19"/>
    <n v="190801"/>
    <n v="190801"/>
    <m/>
    <n v="2"/>
    <n v="190801"/>
    <n v="0"/>
  </r>
  <r>
    <x v="188"/>
    <x v="3"/>
    <m/>
    <x v="1"/>
    <x v="2"/>
    <x v="18"/>
    <n v="190801"/>
    <n v="190801"/>
    <m/>
    <n v="30"/>
    <n v="190801"/>
    <n v="600000"/>
  </r>
  <r>
    <x v="188"/>
    <x v="3"/>
    <m/>
    <x v="1"/>
    <x v="2"/>
    <x v="21"/>
    <n v="190801"/>
    <n v="190801"/>
    <m/>
    <n v="3"/>
    <n v="190801"/>
    <n v="105000"/>
  </r>
  <r>
    <x v="188"/>
    <x v="3"/>
    <m/>
    <x v="4"/>
    <x v="2"/>
    <x v="26"/>
    <n v="190801"/>
    <n v="190801"/>
    <m/>
    <n v="19"/>
    <n v="190801"/>
    <n v="76000"/>
  </r>
  <r>
    <x v="188"/>
    <x v="3"/>
    <m/>
    <x v="4"/>
    <x v="2"/>
    <x v="27"/>
    <n v="190801"/>
    <n v="190801"/>
    <m/>
    <n v="2"/>
    <n v="190801"/>
    <n v="40000"/>
  </r>
  <r>
    <x v="188"/>
    <x v="3"/>
    <m/>
    <x v="0"/>
    <x v="2"/>
    <x v="15"/>
    <n v="190801"/>
    <n v="190801"/>
    <m/>
    <n v="122"/>
    <n v="190801"/>
    <n v="2440000"/>
  </r>
  <r>
    <x v="188"/>
    <x v="3"/>
    <m/>
    <x v="0"/>
    <x v="2"/>
    <x v="16"/>
    <n v="190801"/>
    <n v="190801"/>
    <m/>
    <n v="77"/>
    <n v="190801"/>
    <n v="2695000"/>
  </r>
  <r>
    <x v="188"/>
    <x v="3"/>
    <m/>
    <x v="0"/>
    <x v="2"/>
    <x v="17"/>
    <n v="190801"/>
    <n v="190801"/>
    <m/>
    <n v="84"/>
    <n v="190801"/>
    <n v="2772000"/>
  </r>
  <r>
    <x v="188"/>
    <x v="3"/>
    <m/>
    <x v="0"/>
    <x v="2"/>
    <x v="19"/>
    <n v="190801"/>
    <n v="190801"/>
    <m/>
    <n v="115"/>
    <n v="190801"/>
    <n v="345000"/>
  </r>
  <r>
    <x v="188"/>
    <x v="3"/>
    <m/>
    <x v="5"/>
    <x v="2"/>
    <x v="28"/>
    <n v="190801"/>
    <n v="190801"/>
    <m/>
    <n v="17"/>
    <n v="190801"/>
    <n v="476000"/>
  </r>
  <r>
    <x v="188"/>
    <x v="3"/>
    <m/>
    <x v="22"/>
    <x v="2"/>
    <x v="29"/>
    <n v="190801"/>
    <n v="190801"/>
    <m/>
    <n v="19"/>
    <n v="190801"/>
    <n v="722000"/>
  </r>
  <r>
    <x v="188"/>
    <x v="3"/>
    <m/>
    <x v="21"/>
    <x v="2"/>
    <x v="15"/>
    <n v="190801"/>
    <n v="190801"/>
    <m/>
    <n v="3"/>
    <n v="190801"/>
    <n v="52500"/>
  </r>
  <r>
    <x v="188"/>
    <x v="3"/>
    <m/>
    <x v="21"/>
    <x v="2"/>
    <x v="18"/>
    <n v="190801"/>
    <n v="190801"/>
    <m/>
    <n v="3"/>
    <n v="190801"/>
    <n v="52500"/>
  </r>
  <r>
    <x v="188"/>
    <x v="3"/>
    <m/>
    <x v="0"/>
    <x v="4"/>
    <x v="15"/>
    <n v="190801"/>
    <n v="190801"/>
    <m/>
    <n v="86"/>
    <n v="190801"/>
    <n v="2709000"/>
  </r>
  <r>
    <x v="188"/>
    <x v="3"/>
    <m/>
    <x v="0"/>
    <x v="4"/>
    <x v="16"/>
    <n v="190801"/>
    <n v="190801"/>
    <m/>
    <n v="40"/>
    <n v="190801"/>
    <n v="1760000"/>
  </r>
  <r>
    <x v="188"/>
    <x v="3"/>
    <m/>
    <x v="1"/>
    <x v="4"/>
    <x v="18"/>
    <n v="190801"/>
    <n v="190801"/>
    <m/>
    <n v="1"/>
    <n v="190801"/>
    <n v="31500"/>
  </r>
  <r>
    <x v="189"/>
    <x v="4"/>
    <m/>
    <x v="0"/>
    <x v="1"/>
    <x v="15"/>
    <n v="190801"/>
    <n v="190801"/>
    <m/>
    <n v="6"/>
    <n v="190801"/>
    <n v="120000"/>
  </r>
  <r>
    <x v="189"/>
    <x v="4"/>
    <m/>
    <x v="0"/>
    <x v="1"/>
    <x v="16"/>
    <n v="190801"/>
    <n v="190801"/>
    <m/>
    <n v="7"/>
    <n v="190801"/>
    <n v="245000"/>
  </r>
  <r>
    <x v="189"/>
    <x v="4"/>
    <m/>
    <x v="0"/>
    <x v="7"/>
    <x v="15"/>
    <n v="190801"/>
    <n v="190801"/>
    <m/>
    <n v="6"/>
    <n v="190801"/>
    <n v="120000"/>
  </r>
  <r>
    <x v="189"/>
    <x v="4"/>
    <m/>
    <x v="22"/>
    <x v="3"/>
    <x v="29"/>
    <n v="190801"/>
    <n v="190801"/>
    <m/>
    <n v="60"/>
    <n v="190801"/>
    <n v="0"/>
  </r>
  <r>
    <x v="189"/>
    <x v="4"/>
    <m/>
    <x v="5"/>
    <x v="3"/>
    <x v="28"/>
    <n v="190801"/>
    <n v="190801"/>
    <m/>
    <n v="2"/>
    <n v="190801"/>
    <n v="0"/>
  </r>
  <r>
    <x v="189"/>
    <x v="4"/>
    <m/>
    <x v="4"/>
    <x v="3"/>
    <x v="26"/>
    <n v="190801"/>
    <n v="190801"/>
    <m/>
    <n v="10"/>
    <n v="190801"/>
    <n v="0"/>
  </r>
  <r>
    <x v="189"/>
    <x v="4"/>
    <m/>
    <x v="4"/>
    <x v="3"/>
    <x v="27"/>
    <n v="190801"/>
    <n v="190801"/>
    <m/>
    <n v="5"/>
    <n v="190801"/>
    <n v="0"/>
  </r>
  <r>
    <x v="189"/>
    <x v="4"/>
    <m/>
    <x v="1"/>
    <x v="3"/>
    <x v="18"/>
    <n v="190801"/>
    <n v="190801"/>
    <m/>
    <n v="40"/>
    <n v="190801"/>
    <n v="0"/>
  </r>
  <r>
    <x v="189"/>
    <x v="4"/>
    <m/>
    <x v="1"/>
    <x v="2"/>
    <x v="18"/>
    <n v="190801"/>
    <n v="190801"/>
    <m/>
    <n v="17"/>
    <n v="190801"/>
    <n v="340000"/>
  </r>
  <r>
    <x v="189"/>
    <x v="4"/>
    <m/>
    <x v="1"/>
    <x v="2"/>
    <x v="21"/>
    <n v="190801"/>
    <n v="190801"/>
    <m/>
    <n v="9"/>
    <n v="190801"/>
    <n v="315000"/>
  </r>
  <r>
    <x v="189"/>
    <x v="4"/>
    <m/>
    <x v="4"/>
    <x v="2"/>
    <x v="26"/>
    <n v="190801"/>
    <n v="190801"/>
    <m/>
    <n v="3"/>
    <n v="190801"/>
    <n v="12000"/>
  </r>
  <r>
    <x v="189"/>
    <x v="4"/>
    <m/>
    <x v="4"/>
    <x v="2"/>
    <x v="27"/>
    <n v="190801"/>
    <n v="190801"/>
    <m/>
    <n v="4"/>
    <n v="190801"/>
    <n v="80000"/>
  </r>
  <r>
    <x v="189"/>
    <x v="4"/>
    <m/>
    <x v="0"/>
    <x v="2"/>
    <x v="15"/>
    <n v="190801"/>
    <n v="190801"/>
    <m/>
    <n v="119"/>
    <n v="190801"/>
    <n v="2380000"/>
  </r>
  <r>
    <x v="189"/>
    <x v="4"/>
    <m/>
    <x v="0"/>
    <x v="2"/>
    <x v="16"/>
    <n v="190801"/>
    <n v="190801"/>
    <m/>
    <n v="63"/>
    <n v="190801"/>
    <n v="2205000"/>
  </r>
  <r>
    <x v="189"/>
    <x v="4"/>
    <m/>
    <x v="0"/>
    <x v="2"/>
    <x v="17"/>
    <n v="190801"/>
    <n v="190801"/>
    <m/>
    <n v="71"/>
    <n v="190801"/>
    <n v="2343000"/>
  </r>
  <r>
    <x v="189"/>
    <x v="4"/>
    <m/>
    <x v="0"/>
    <x v="2"/>
    <x v="19"/>
    <n v="190801"/>
    <n v="190801"/>
    <m/>
    <n v="106"/>
    <n v="190801"/>
    <n v="318000"/>
  </r>
  <r>
    <x v="189"/>
    <x v="4"/>
    <m/>
    <x v="5"/>
    <x v="2"/>
    <x v="28"/>
    <n v="190801"/>
    <n v="190801"/>
    <m/>
    <n v="11"/>
    <n v="190801"/>
    <n v="308000"/>
  </r>
  <r>
    <x v="189"/>
    <x v="4"/>
    <m/>
    <x v="22"/>
    <x v="2"/>
    <x v="29"/>
    <n v="190801"/>
    <n v="190801"/>
    <m/>
    <n v="14"/>
    <n v="190801"/>
    <n v="532000"/>
  </r>
  <r>
    <x v="189"/>
    <x v="4"/>
    <m/>
    <x v="21"/>
    <x v="2"/>
    <x v="15"/>
    <n v="190801"/>
    <n v="190801"/>
    <m/>
    <n v="2"/>
    <n v="190801"/>
    <n v="35000"/>
  </r>
  <r>
    <x v="189"/>
    <x v="4"/>
    <m/>
    <x v="21"/>
    <x v="2"/>
    <x v="18"/>
    <n v="190801"/>
    <n v="190801"/>
    <m/>
    <n v="2"/>
    <n v="190801"/>
    <n v="35000"/>
  </r>
  <r>
    <x v="189"/>
    <x v="4"/>
    <m/>
    <x v="0"/>
    <x v="4"/>
    <x v="15"/>
    <n v="190801"/>
    <n v="190801"/>
    <m/>
    <n v="27"/>
    <n v="190801"/>
    <n v="850500"/>
  </r>
  <r>
    <x v="189"/>
    <x v="4"/>
    <m/>
    <x v="0"/>
    <x v="4"/>
    <x v="16"/>
    <n v="190801"/>
    <n v="190801"/>
    <m/>
    <n v="4"/>
    <n v="190801"/>
    <n v="176000"/>
  </r>
  <r>
    <x v="190"/>
    <x v="1"/>
    <m/>
    <x v="0"/>
    <x v="1"/>
    <x v="15"/>
    <n v="190801"/>
    <n v="190801"/>
    <m/>
    <n v="5"/>
    <n v="190801"/>
    <n v="100000"/>
  </r>
  <r>
    <x v="190"/>
    <x v="1"/>
    <m/>
    <x v="0"/>
    <x v="1"/>
    <x v="16"/>
    <n v="190801"/>
    <n v="190801"/>
    <m/>
    <n v="24"/>
    <n v="190801"/>
    <n v="840000"/>
  </r>
  <r>
    <x v="190"/>
    <x v="1"/>
    <m/>
    <x v="0"/>
    <x v="7"/>
    <x v="15"/>
    <n v="190801"/>
    <n v="190801"/>
    <m/>
    <n v="4"/>
    <n v="190801"/>
    <n v="80000"/>
  </r>
  <r>
    <x v="190"/>
    <x v="1"/>
    <m/>
    <x v="0"/>
    <x v="3"/>
    <x v="15"/>
    <n v="190801"/>
    <n v="190801"/>
    <m/>
    <n v="2"/>
    <n v="190801"/>
    <n v="0"/>
  </r>
  <r>
    <x v="190"/>
    <x v="1"/>
    <m/>
    <x v="1"/>
    <x v="2"/>
    <x v="18"/>
    <n v="190801"/>
    <n v="190801"/>
    <m/>
    <n v="14"/>
    <n v="190801"/>
    <n v="280000"/>
  </r>
  <r>
    <x v="190"/>
    <x v="1"/>
    <m/>
    <x v="1"/>
    <x v="2"/>
    <x v="21"/>
    <n v="190801"/>
    <n v="190801"/>
    <m/>
    <n v="2"/>
    <n v="190801"/>
    <n v="70000"/>
  </r>
  <r>
    <x v="190"/>
    <x v="1"/>
    <m/>
    <x v="4"/>
    <x v="2"/>
    <x v="26"/>
    <n v="190801"/>
    <n v="190801"/>
    <m/>
    <n v="8"/>
    <n v="190801"/>
    <n v="32000"/>
  </r>
  <r>
    <x v="190"/>
    <x v="1"/>
    <m/>
    <x v="4"/>
    <x v="2"/>
    <x v="27"/>
    <n v="190801"/>
    <n v="190801"/>
    <m/>
    <n v="2"/>
    <n v="190801"/>
    <n v="40000"/>
  </r>
  <r>
    <x v="190"/>
    <x v="1"/>
    <m/>
    <x v="0"/>
    <x v="2"/>
    <x v="15"/>
    <n v="190801"/>
    <n v="190801"/>
    <m/>
    <n v="92"/>
    <n v="190801"/>
    <n v="1840000"/>
  </r>
  <r>
    <x v="190"/>
    <x v="1"/>
    <m/>
    <x v="0"/>
    <x v="2"/>
    <x v="16"/>
    <n v="190801"/>
    <n v="190801"/>
    <m/>
    <n v="69"/>
    <n v="190801"/>
    <n v="2415000"/>
  </r>
  <r>
    <x v="190"/>
    <x v="1"/>
    <m/>
    <x v="0"/>
    <x v="2"/>
    <x v="17"/>
    <n v="190801"/>
    <n v="190801"/>
    <m/>
    <n v="54"/>
    <n v="190801"/>
    <n v="1782000"/>
  </r>
  <r>
    <x v="190"/>
    <x v="1"/>
    <m/>
    <x v="0"/>
    <x v="2"/>
    <x v="19"/>
    <n v="190801"/>
    <n v="190801"/>
    <m/>
    <n v="73"/>
    <n v="190801"/>
    <n v="219000"/>
  </r>
  <r>
    <x v="190"/>
    <x v="1"/>
    <m/>
    <x v="5"/>
    <x v="2"/>
    <x v="28"/>
    <n v="190801"/>
    <n v="190801"/>
    <m/>
    <n v="12"/>
    <n v="190801"/>
    <n v="336000"/>
  </r>
  <r>
    <x v="190"/>
    <x v="1"/>
    <m/>
    <x v="22"/>
    <x v="2"/>
    <x v="29"/>
    <n v="190801"/>
    <n v="190801"/>
    <m/>
    <n v="11"/>
    <n v="190801"/>
    <n v="418000"/>
  </r>
  <r>
    <x v="190"/>
    <x v="1"/>
    <m/>
    <x v="0"/>
    <x v="4"/>
    <x v="15"/>
    <n v="190801"/>
    <n v="190801"/>
    <m/>
    <n v="20"/>
    <n v="190801"/>
    <n v="630000"/>
  </r>
  <r>
    <x v="190"/>
    <x v="1"/>
    <m/>
    <x v="0"/>
    <x v="4"/>
    <x v="16"/>
    <n v="190801"/>
    <n v="190801"/>
    <m/>
    <n v="6"/>
    <n v="190801"/>
    <n v="264000"/>
  </r>
  <r>
    <x v="191"/>
    <x v="0"/>
    <m/>
    <x v="0"/>
    <x v="1"/>
    <x v="15"/>
    <n v="190801"/>
    <n v="190801"/>
    <m/>
    <n v="1"/>
    <n v="190801"/>
    <n v="20000"/>
  </r>
  <r>
    <x v="191"/>
    <x v="0"/>
    <m/>
    <x v="0"/>
    <x v="1"/>
    <x v="16"/>
    <n v="190801"/>
    <n v="190801"/>
    <m/>
    <n v="11"/>
    <n v="190801"/>
    <n v="385000"/>
  </r>
  <r>
    <x v="191"/>
    <x v="0"/>
    <m/>
    <x v="0"/>
    <x v="7"/>
    <x v="15"/>
    <n v="190801"/>
    <n v="190801"/>
    <m/>
    <n v="1"/>
    <n v="190801"/>
    <n v="20000"/>
  </r>
  <r>
    <x v="191"/>
    <x v="0"/>
    <m/>
    <x v="5"/>
    <x v="3"/>
    <x v="28"/>
    <n v="190801"/>
    <n v="190801"/>
    <m/>
    <n v="1"/>
    <n v="190801"/>
    <n v="0"/>
  </r>
  <r>
    <x v="191"/>
    <x v="0"/>
    <m/>
    <x v="1"/>
    <x v="2"/>
    <x v="18"/>
    <n v="190801"/>
    <n v="190801"/>
    <m/>
    <n v="15"/>
    <n v="190801"/>
    <n v="300000"/>
  </r>
  <r>
    <x v="191"/>
    <x v="0"/>
    <m/>
    <x v="1"/>
    <x v="2"/>
    <x v="21"/>
    <n v="190801"/>
    <n v="190801"/>
    <m/>
    <n v="6"/>
    <n v="190801"/>
    <n v="210000"/>
  </r>
  <r>
    <x v="191"/>
    <x v="0"/>
    <m/>
    <x v="4"/>
    <x v="2"/>
    <x v="26"/>
    <n v="190801"/>
    <n v="190801"/>
    <m/>
    <n v="5"/>
    <n v="190801"/>
    <n v="20000"/>
  </r>
  <r>
    <x v="191"/>
    <x v="0"/>
    <m/>
    <x v="4"/>
    <x v="2"/>
    <x v="27"/>
    <n v="190801"/>
    <n v="190801"/>
    <m/>
    <n v="6"/>
    <n v="190801"/>
    <n v="120000"/>
  </r>
  <r>
    <x v="191"/>
    <x v="0"/>
    <m/>
    <x v="0"/>
    <x v="2"/>
    <x v="15"/>
    <n v="190801"/>
    <n v="190801"/>
    <m/>
    <n v="75"/>
    <n v="190801"/>
    <n v="1500000"/>
  </r>
  <r>
    <x v="191"/>
    <x v="0"/>
    <m/>
    <x v="0"/>
    <x v="2"/>
    <x v="16"/>
    <n v="190801"/>
    <n v="190801"/>
    <m/>
    <n v="63"/>
    <n v="190801"/>
    <n v="2205000"/>
  </r>
  <r>
    <x v="191"/>
    <x v="0"/>
    <m/>
    <x v="0"/>
    <x v="2"/>
    <x v="17"/>
    <n v="190801"/>
    <n v="190801"/>
    <m/>
    <n v="57"/>
    <n v="190801"/>
    <n v="1881000"/>
  </r>
  <r>
    <x v="191"/>
    <x v="0"/>
    <m/>
    <x v="0"/>
    <x v="2"/>
    <x v="19"/>
    <n v="190801"/>
    <n v="190801"/>
    <m/>
    <n v="93"/>
    <n v="190801"/>
    <n v="279000"/>
  </r>
  <r>
    <x v="191"/>
    <x v="0"/>
    <m/>
    <x v="5"/>
    <x v="2"/>
    <x v="28"/>
    <n v="190801"/>
    <n v="190801"/>
    <m/>
    <n v="11"/>
    <n v="190801"/>
    <n v="308000"/>
  </r>
  <r>
    <x v="191"/>
    <x v="0"/>
    <m/>
    <x v="22"/>
    <x v="2"/>
    <x v="29"/>
    <n v="190801"/>
    <n v="190801"/>
    <m/>
    <n v="7"/>
    <n v="190801"/>
    <n v="266000"/>
  </r>
  <r>
    <x v="191"/>
    <x v="0"/>
    <m/>
    <x v="0"/>
    <x v="4"/>
    <x v="15"/>
    <n v="190801"/>
    <n v="190801"/>
    <m/>
    <n v="12"/>
    <n v="190801"/>
    <n v="378000"/>
  </r>
  <r>
    <x v="191"/>
    <x v="0"/>
    <m/>
    <x v="0"/>
    <x v="4"/>
    <x v="16"/>
    <n v="190801"/>
    <n v="190801"/>
    <m/>
    <n v="5"/>
    <n v="190801"/>
    <n v="220000"/>
  </r>
  <r>
    <x v="192"/>
    <x v="2"/>
    <m/>
    <x v="0"/>
    <x v="1"/>
    <x v="15"/>
    <n v="190801"/>
    <n v="190801"/>
    <m/>
    <n v="6"/>
    <n v="190801"/>
    <n v="120000"/>
  </r>
  <r>
    <x v="192"/>
    <x v="2"/>
    <m/>
    <x v="0"/>
    <x v="1"/>
    <x v="16"/>
    <n v="190801"/>
    <n v="190801"/>
    <m/>
    <n v="19"/>
    <n v="190801"/>
    <n v="665000"/>
  </r>
  <r>
    <x v="192"/>
    <x v="2"/>
    <m/>
    <x v="0"/>
    <x v="7"/>
    <x v="15"/>
    <n v="190801"/>
    <n v="190801"/>
    <m/>
    <n v="4"/>
    <n v="190801"/>
    <n v="80000"/>
  </r>
  <r>
    <x v="192"/>
    <x v="2"/>
    <m/>
    <x v="4"/>
    <x v="3"/>
    <x v="27"/>
    <n v="190801"/>
    <n v="190801"/>
    <m/>
    <n v="3"/>
    <n v="190801"/>
    <n v="0"/>
  </r>
  <r>
    <x v="192"/>
    <x v="2"/>
    <m/>
    <x v="0"/>
    <x v="3"/>
    <x v="15"/>
    <n v="190801"/>
    <n v="190801"/>
    <m/>
    <n v="1"/>
    <n v="190801"/>
    <n v="0"/>
  </r>
  <r>
    <x v="192"/>
    <x v="2"/>
    <m/>
    <x v="0"/>
    <x v="3"/>
    <x v="19"/>
    <n v="190801"/>
    <n v="190801"/>
    <m/>
    <n v="1"/>
    <n v="190801"/>
    <n v="0"/>
  </r>
  <r>
    <x v="192"/>
    <x v="2"/>
    <m/>
    <x v="1"/>
    <x v="2"/>
    <x v="18"/>
    <n v="190801"/>
    <n v="190801"/>
    <m/>
    <n v="11"/>
    <n v="190801"/>
    <n v="220000"/>
  </r>
  <r>
    <x v="192"/>
    <x v="2"/>
    <m/>
    <x v="1"/>
    <x v="2"/>
    <x v="21"/>
    <n v="190801"/>
    <n v="190801"/>
    <m/>
    <n v="4"/>
    <n v="190801"/>
    <n v="140000"/>
  </r>
  <r>
    <x v="192"/>
    <x v="2"/>
    <m/>
    <x v="4"/>
    <x v="2"/>
    <x v="26"/>
    <n v="190801"/>
    <n v="190801"/>
    <m/>
    <n v="2"/>
    <n v="190801"/>
    <n v="8000"/>
  </r>
  <r>
    <x v="192"/>
    <x v="2"/>
    <m/>
    <x v="4"/>
    <x v="2"/>
    <x v="27"/>
    <n v="190801"/>
    <n v="190801"/>
    <m/>
    <n v="3"/>
    <n v="190801"/>
    <n v="60000"/>
  </r>
  <r>
    <x v="192"/>
    <x v="2"/>
    <m/>
    <x v="0"/>
    <x v="2"/>
    <x v="15"/>
    <n v="190801"/>
    <n v="190801"/>
    <m/>
    <n v="73"/>
    <n v="190801"/>
    <n v="1460000"/>
  </r>
  <r>
    <x v="192"/>
    <x v="2"/>
    <m/>
    <x v="0"/>
    <x v="2"/>
    <x v="16"/>
    <n v="190801"/>
    <n v="190801"/>
    <m/>
    <n v="64"/>
    <n v="190801"/>
    <n v="2240000"/>
  </r>
  <r>
    <x v="192"/>
    <x v="2"/>
    <m/>
    <x v="0"/>
    <x v="2"/>
    <x v="17"/>
    <n v="190801"/>
    <n v="190801"/>
    <m/>
    <n v="62"/>
    <n v="190801"/>
    <n v="2046000"/>
  </r>
  <r>
    <x v="192"/>
    <x v="2"/>
    <m/>
    <x v="0"/>
    <x v="2"/>
    <x v="19"/>
    <n v="190801"/>
    <n v="190801"/>
    <m/>
    <n v="78"/>
    <n v="190801"/>
    <n v="234000"/>
  </r>
  <r>
    <x v="192"/>
    <x v="2"/>
    <m/>
    <x v="5"/>
    <x v="2"/>
    <x v="28"/>
    <n v="190801"/>
    <n v="190801"/>
    <m/>
    <n v="11"/>
    <n v="190801"/>
    <n v="308000"/>
  </r>
  <r>
    <x v="192"/>
    <x v="2"/>
    <m/>
    <x v="22"/>
    <x v="2"/>
    <x v="29"/>
    <n v="190801"/>
    <n v="190801"/>
    <m/>
    <n v="8"/>
    <n v="190801"/>
    <n v="304000"/>
  </r>
  <r>
    <x v="192"/>
    <x v="2"/>
    <m/>
    <x v="0"/>
    <x v="4"/>
    <x v="15"/>
    <n v="190801"/>
    <n v="190801"/>
    <m/>
    <n v="12"/>
    <n v="190801"/>
    <n v="378000"/>
  </r>
  <r>
    <x v="192"/>
    <x v="2"/>
    <m/>
    <x v="0"/>
    <x v="4"/>
    <x v="16"/>
    <n v="190801"/>
    <n v="190801"/>
    <m/>
    <n v="4"/>
    <n v="190801"/>
    <n v="176000"/>
  </r>
  <r>
    <x v="193"/>
    <x v="5"/>
    <m/>
    <x v="0"/>
    <x v="7"/>
    <x v="15"/>
    <n v="190801"/>
    <n v="190801"/>
    <m/>
    <n v="4"/>
    <n v="190801"/>
    <n v="80000"/>
  </r>
  <r>
    <x v="193"/>
    <x v="5"/>
    <m/>
    <x v="1"/>
    <x v="2"/>
    <x v="18"/>
    <n v="190801"/>
    <n v="190801"/>
    <m/>
    <n v="11"/>
    <n v="190801"/>
    <n v="220000"/>
  </r>
  <r>
    <x v="193"/>
    <x v="5"/>
    <m/>
    <x v="1"/>
    <x v="2"/>
    <x v="21"/>
    <n v="190801"/>
    <n v="190801"/>
    <m/>
    <n v="3"/>
    <n v="190801"/>
    <n v="105000"/>
  </r>
  <r>
    <x v="193"/>
    <x v="5"/>
    <m/>
    <x v="4"/>
    <x v="2"/>
    <x v="27"/>
    <n v="190801"/>
    <n v="190801"/>
    <m/>
    <n v="7"/>
    <n v="190801"/>
    <n v="140000"/>
  </r>
  <r>
    <x v="193"/>
    <x v="5"/>
    <m/>
    <x v="0"/>
    <x v="2"/>
    <x v="15"/>
    <n v="190801"/>
    <n v="190801"/>
    <m/>
    <n v="61"/>
    <n v="190801"/>
    <n v="1220000"/>
  </r>
  <r>
    <x v="193"/>
    <x v="5"/>
    <m/>
    <x v="0"/>
    <x v="2"/>
    <x v="16"/>
    <n v="190801"/>
    <n v="190801"/>
    <m/>
    <n v="52"/>
    <n v="190801"/>
    <n v="1820000"/>
  </r>
  <r>
    <x v="193"/>
    <x v="5"/>
    <m/>
    <x v="0"/>
    <x v="2"/>
    <x v="17"/>
    <n v="190801"/>
    <n v="190801"/>
    <m/>
    <n v="45"/>
    <n v="190801"/>
    <n v="1485000"/>
  </r>
  <r>
    <x v="193"/>
    <x v="5"/>
    <m/>
    <x v="0"/>
    <x v="2"/>
    <x v="19"/>
    <n v="190801"/>
    <n v="190801"/>
    <m/>
    <n v="56"/>
    <n v="190801"/>
    <n v="168000"/>
  </r>
  <r>
    <x v="193"/>
    <x v="5"/>
    <m/>
    <x v="5"/>
    <x v="2"/>
    <x v="28"/>
    <n v="190801"/>
    <n v="190801"/>
    <m/>
    <n v="10"/>
    <n v="190801"/>
    <n v="280000"/>
  </r>
  <r>
    <x v="193"/>
    <x v="5"/>
    <m/>
    <x v="22"/>
    <x v="2"/>
    <x v="29"/>
    <n v="190801"/>
    <n v="190801"/>
    <m/>
    <n v="3"/>
    <n v="190801"/>
    <n v="114000"/>
  </r>
  <r>
    <x v="194"/>
    <x v="6"/>
    <m/>
    <x v="0"/>
    <x v="7"/>
    <x v="15"/>
    <n v="190801"/>
    <n v="190801"/>
    <m/>
    <n v="3"/>
    <n v="190801"/>
    <n v="60000"/>
  </r>
  <r>
    <x v="194"/>
    <x v="6"/>
    <m/>
    <x v="1"/>
    <x v="2"/>
    <x v="18"/>
    <n v="190801"/>
    <n v="190801"/>
    <m/>
    <n v="20"/>
    <n v="190801"/>
    <n v="400000"/>
  </r>
  <r>
    <x v="194"/>
    <x v="6"/>
    <m/>
    <x v="1"/>
    <x v="2"/>
    <x v="21"/>
    <n v="190801"/>
    <n v="190801"/>
    <m/>
    <n v="7"/>
    <n v="190801"/>
    <n v="245000"/>
  </r>
  <r>
    <x v="194"/>
    <x v="6"/>
    <m/>
    <x v="4"/>
    <x v="2"/>
    <x v="26"/>
    <n v="190801"/>
    <n v="190801"/>
    <m/>
    <n v="3"/>
    <n v="190801"/>
    <n v="12000"/>
  </r>
  <r>
    <x v="194"/>
    <x v="6"/>
    <m/>
    <x v="4"/>
    <x v="2"/>
    <x v="27"/>
    <n v="190801"/>
    <n v="190801"/>
    <m/>
    <n v="2"/>
    <n v="190801"/>
    <n v="40000"/>
  </r>
  <r>
    <x v="194"/>
    <x v="6"/>
    <m/>
    <x v="0"/>
    <x v="2"/>
    <x v="15"/>
    <n v="190801"/>
    <n v="190801"/>
    <m/>
    <n v="75"/>
    <n v="190801"/>
    <n v="1500000"/>
  </r>
  <r>
    <x v="194"/>
    <x v="6"/>
    <m/>
    <x v="0"/>
    <x v="2"/>
    <x v="16"/>
    <n v="190801"/>
    <n v="190801"/>
    <m/>
    <n v="57"/>
    <n v="190801"/>
    <n v="1995000"/>
  </r>
  <r>
    <x v="194"/>
    <x v="6"/>
    <m/>
    <x v="0"/>
    <x v="2"/>
    <x v="17"/>
    <n v="190801"/>
    <n v="190801"/>
    <m/>
    <n v="76"/>
    <n v="190801"/>
    <n v="2508000"/>
  </r>
  <r>
    <x v="194"/>
    <x v="6"/>
    <m/>
    <x v="0"/>
    <x v="2"/>
    <x v="19"/>
    <n v="190801"/>
    <n v="190801"/>
    <m/>
    <n v="79"/>
    <n v="190801"/>
    <n v="237000"/>
  </r>
  <r>
    <x v="194"/>
    <x v="6"/>
    <m/>
    <x v="5"/>
    <x v="2"/>
    <x v="28"/>
    <n v="190801"/>
    <n v="190801"/>
    <m/>
    <n v="19"/>
    <n v="190801"/>
    <n v="532000"/>
  </r>
  <r>
    <x v="194"/>
    <x v="6"/>
    <m/>
    <x v="22"/>
    <x v="2"/>
    <x v="29"/>
    <n v="190801"/>
    <n v="190801"/>
    <m/>
    <n v="6"/>
    <n v="190801"/>
    <n v="228000"/>
  </r>
  <r>
    <x v="194"/>
    <x v="6"/>
    <m/>
    <x v="21"/>
    <x v="2"/>
    <x v="15"/>
    <n v="190801"/>
    <n v="190801"/>
    <m/>
    <n v="1"/>
    <n v="190801"/>
    <n v="17500"/>
  </r>
  <r>
    <x v="194"/>
    <x v="6"/>
    <m/>
    <x v="21"/>
    <x v="2"/>
    <x v="18"/>
    <n v="190801"/>
    <n v="190801"/>
    <m/>
    <n v="1"/>
    <n v="190801"/>
    <n v="17500"/>
  </r>
  <r>
    <x v="194"/>
    <x v="6"/>
    <m/>
    <x v="0"/>
    <x v="6"/>
    <x v="15"/>
    <n v="190801"/>
    <n v="190801"/>
    <m/>
    <n v="592"/>
    <n v="190801"/>
    <n v="5368256"/>
  </r>
  <r>
    <x v="194"/>
    <x v="6"/>
    <m/>
    <x v="0"/>
    <x v="6"/>
    <x v="17"/>
    <n v="190801"/>
    <n v="190801"/>
    <m/>
    <n v="483"/>
    <n v="190801"/>
    <n v="7640094"/>
  </r>
  <r>
    <x v="194"/>
    <x v="6"/>
    <m/>
    <x v="4"/>
    <x v="6"/>
    <x v="26"/>
    <n v="190801"/>
    <n v="190801"/>
    <m/>
    <n v="655"/>
    <n v="190801"/>
    <n v="702815"/>
  </r>
  <r>
    <x v="194"/>
    <x v="6"/>
    <m/>
    <x v="5"/>
    <x v="6"/>
    <x v="28"/>
    <n v="190801"/>
    <n v="190801"/>
    <m/>
    <n v="3"/>
    <n v="190801"/>
    <n v="43800"/>
  </r>
  <r>
    <x v="194"/>
    <x v="6"/>
    <m/>
    <x v="22"/>
    <x v="6"/>
    <x v="29"/>
    <n v="190801"/>
    <n v="190801"/>
    <m/>
    <n v="11"/>
    <n v="190801"/>
    <n v="216601"/>
  </r>
  <r>
    <x v="194"/>
    <x v="6"/>
    <m/>
    <x v="24"/>
    <x v="6"/>
    <x v="31"/>
    <n v="190801"/>
    <n v="190801"/>
    <m/>
    <n v="116"/>
    <n v="190801"/>
    <n v="1725732"/>
  </r>
  <r>
    <x v="194"/>
    <x v="6"/>
    <m/>
    <x v="23"/>
    <x v="6"/>
    <x v="30"/>
    <n v="190801"/>
    <n v="190801"/>
    <m/>
    <n v="106"/>
    <n v="190801"/>
    <n v="738184"/>
  </r>
  <r>
    <x v="194"/>
    <x v="6"/>
    <m/>
    <x v="20"/>
    <x v="6"/>
    <x v="25"/>
    <n v="190801"/>
    <n v="190801"/>
    <m/>
    <n v="76"/>
    <n v="190801"/>
    <n v="738416"/>
  </r>
  <r>
    <x v="194"/>
    <x v="6"/>
    <m/>
    <x v="1"/>
    <x v="6"/>
    <x v="18"/>
    <n v="190801"/>
    <n v="190801"/>
    <m/>
    <n v="11"/>
    <n v="190801"/>
    <n v="101255"/>
  </r>
  <r>
    <x v="195"/>
    <x v="3"/>
    <m/>
    <x v="0"/>
    <x v="1"/>
    <x v="15"/>
    <n v="190801"/>
    <n v="190801"/>
    <m/>
    <n v="5"/>
    <n v="190801"/>
    <n v="100000"/>
  </r>
  <r>
    <x v="195"/>
    <x v="3"/>
    <m/>
    <x v="0"/>
    <x v="1"/>
    <x v="16"/>
    <n v="190801"/>
    <n v="190801"/>
    <m/>
    <n v="32"/>
    <n v="190801"/>
    <n v="1120000"/>
  </r>
  <r>
    <x v="195"/>
    <x v="3"/>
    <m/>
    <x v="0"/>
    <x v="7"/>
    <x v="15"/>
    <n v="190801"/>
    <n v="190801"/>
    <m/>
    <n v="5"/>
    <n v="190801"/>
    <n v="100000"/>
  </r>
  <r>
    <x v="195"/>
    <x v="3"/>
    <m/>
    <x v="22"/>
    <x v="2"/>
    <x v="32"/>
    <n v="190801"/>
    <n v="190801"/>
    <m/>
    <n v="42"/>
    <n v="190801"/>
    <n v="1117200"/>
  </r>
  <r>
    <x v="195"/>
    <x v="3"/>
    <m/>
    <x v="5"/>
    <x v="2"/>
    <x v="33"/>
    <n v="190801"/>
    <n v="190801"/>
    <m/>
    <n v="22"/>
    <n v="190801"/>
    <n v="506000"/>
  </r>
  <r>
    <x v="195"/>
    <x v="3"/>
    <m/>
    <x v="1"/>
    <x v="2"/>
    <x v="18"/>
    <n v="190801"/>
    <n v="190801"/>
    <m/>
    <n v="21"/>
    <n v="190801"/>
    <n v="420000"/>
  </r>
  <r>
    <x v="195"/>
    <x v="3"/>
    <m/>
    <x v="1"/>
    <x v="2"/>
    <x v="21"/>
    <n v="190801"/>
    <n v="190801"/>
    <m/>
    <n v="3"/>
    <n v="190801"/>
    <n v="105000"/>
  </r>
  <r>
    <x v="195"/>
    <x v="3"/>
    <m/>
    <x v="4"/>
    <x v="2"/>
    <x v="26"/>
    <n v="190801"/>
    <n v="190801"/>
    <m/>
    <n v="9"/>
    <n v="190801"/>
    <n v="36000"/>
  </r>
  <r>
    <x v="195"/>
    <x v="3"/>
    <m/>
    <x v="4"/>
    <x v="2"/>
    <x v="27"/>
    <n v="190801"/>
    <n v="190801"/>
    <m/>
    <n v="12"/>
    <n v="190801"/>
    <n v="240000"/>
  </r>
  <r>
    <x v="195"/>
    <x v="3"/>
    <m/>
    <x v="0"/>
    <x v="2"/>
    <x v="15"/>
    <n v="190801"/>
    <n v="190801"/>
    <m/>
    <n v="95"/>
    <n v="190801"/>
    <n v="1900000"/>
  </r>
  <r>
    <x v="195"/>
    <x v="3"/>
    <m/>
    <x v="0"/>
    <x v="2"/>
    <x v="16"/>
    <n v="190801"/>
    <n v="190801"/>
    <m/>
    <n v="336"/>
    <n v="190801"/>
    <n v="11760000"/>
  </r>
  <r>
    <x v="195"/>
    <x v="3"/>
    <m/>
    <x v="0"/>
    <x v="2"/>
    <x v="17"/>
    <n v="190801"/>
    <n v="190801"/>
    <m/>
    <n v="87"/>
    <n v="190801"/>
    <n v="2871000"/>
  </r>
  <r>
    <x v="195"/>
    <x v="3"/>
    <m/>
    <x v="0"/>
    <x v="2"/>
    <x v="19"/>
    <n v="190801"/>
    <n v="190801"/>
    <m/>
    <n v="86"/>
    <n v="190801"/>
    <n v="258000"/>
  </r>
  <r>
    <x v="195"/>
    <x v="3"/>
    <m/>
    <x v="5"/>
    <x v="2"/>
    <x v="28"/>
    <n v="190801"/>
    <n v="190801"/>
    <m/>
    <n v="21"/>
    <n v="190801"/>
    <n v="588000"/>
  </r>
  <r>
    <x v="195"/>
    <x v="3"/>
    <m/>
    <x v="22"/>
    <x v="2"/>
    <x v="29"/>
    <n v="190801"/>
    <n v="190801"/>
    <m/>
    <n v="18"/>
    <n v="190801"/>
    <n v="684000"/>
  </r>
  <r>
    <x v="195"/>
    <x v="3"/>
    <m/>
    <x v="21"/>
    <x v="2"/>
    <x v="15"/>
    <n v="190801"/>
    <n v="190801"/>
    <m/>
    <n v="1"/>
    <n v="190801"/>
    <n v="17500"/>
  </r>
  <r>
    <x v="195"/>
    <x v="3"/>
    <m/>
    <x v="21"/>
    <x v="2"/>
    <x v="18"/>
    <n v="190801"/>
    <n v="190801"/>
    <m/>
    <n v="1"/>
    <n v="190801"/>
    <n v="17500"/>
  </r>
  <r>
    <x v="195"/>
    <x v="3"/>
    <m/>
    <x v="0"/>
    <x v="4"/>
    <x v="15"/>
    <n v="190801"/>
    <n v="190801"/>
    <m/>
    <n v="50"/>
    <n v="190801"/>
    <n v="1575000"/>
  </r>
  <r>
    <x v="195"/>
    <x v="3"/>
    <m/>
    <x v="0"/>
    <x v="4"/>
    <x v="16"/>
    <n v="190801"/>
    <n v="190801"/>
    <m/>
    <n v="19"/>
    <n v="190801"/>
    <n v="836000"/>
  </r>
  <r>
    <x v="195"/>
    <x v="3"/>
    <m/>
    <x v="1"/>
    <x v="4"/>
    <x v="18"/>
    <n v="190801"/>
    <n v="190801"/>
    <m/>
    <n v="1"/>
    <n v="190801"/>
    <n v="31500"/>
  </r>
  <r>
    <x v="196"/>
    <x v="4"/>
    <m/>
    <x v="0"/>
    <x v="1"/>
    <x v="15"/>
    <n v="190801"/>
    <n v="190801"/>
    <m/>
    <n v="1"/>
    <n v="190801"/>
    <n v="20000"/>
  </r>
  <r>
    <x v="196"/>
    <x v="4"/>
    <m/>
    <x v="0"/>
    <x v="1"/>
    <x v="16"/>
    <n v="190801"/>
    <n v="190801"/>
    <m/>
    <n v="4"/>
    <n v="190801"/>
    <n v="140000"/>
  </r>
  <r>
    <x v="196"/>
    <x v="4"/>
    <m/>
    <x v="0"/>
    <x v="7"/>
    <x v="15"/>
    <n v="190801"/>
    <n v="190801"/>
    <m/>
    <n v="5"/>
    <n v="190801"/>
    <n v="100000"/>
  </r>
  <r>
    <x v="196"/>
    <x v="4"/>
    <m/>
    <x v="0"/>
    <x v="5"/>
    <x v="15"/>
    <n v="190801"/>
    <n v="190801"/>
    <m/>
    <n v="100"/>
    <n v="190801"/>
    <n v="1022700"/>
  </r>
  <r>
    <x v="196"/>
    <x v="4"/>
    <m/>
    <x v="0"/>
    <x v="3"/>
    <x v="15"/>
    <n v="190801"/>
    <n v="190801"/>
    <m/>
    <n v="20"/>
    <n v="190801"/>
    <n v="0"/>
  </r>
  <r>
    <x v="196"/>
    <x v="4"/>
    <m/>
    <x v="0"/>
    <x v="3"/>
    <x v="17"/>
    <n v="190801"/>
    <n v="190801"/>
    <m/>
    <n v="20"/>
    <n v="190801"/>
    <n v="0"/>
  </r>
  <r>
    <x v="196"/>
    <x v="4"/>
    <m/>
    <x v="5"/>
    <x v="3"/>
    <x v="28"/>
    <n v="190801"/>
    <n v="190801"/>
    <m/>
    <n v="22"/>
    <n v="190801"/>
    <n v="0"/>
  </r>
  <r>
    <x v="196"/>
    <x v="4"/>
    <m/>
    <x v="22"/>
    <x v="3"/>
    <x v="29"/>
    <n v="190801"/>
    <n v="190801"/>
    <m/>
    <n v="22"/>
    <n v="190801"/>
    <n v="0"/>
  </r>
  <r>
    <x v="196"/>
    <x v="4"/>
    <m/>
    <x v="4"/>
    <x v="3"/>
    <x v="27"/>
    <n v="190801"/>
    <n v="190801"/>
    <m/>
    <n v="22"/>
    <n v="190801"/>
    <n v="0"/>
  </r>
  <r>
    <x v="196"/>
    <x v="4"/>
    <m/>
    <x v="22"/>
    <x v="2"/>
    <x v="32"/>
    <n v="190801"/>
    <n v="190801"/>
    <m/>
    <n v="52"/>
    <n v="190801"/>
    <n v="1383200"/>
  </r>
  <r>
    <x v="196"/>
    <x v="4"/>
    <m/>
    <x v="5"/>
    <x v="2"/>
    <x v="33"/>
    <n v="190801"/>
    <n v="190801"/>
    <m/>
    <n v="57"/>
    <n v="190801"/>
    <n v="1311000"/>
  </r>
  <r>
    <x v="196"/>
    <x v="4"/>
    <m/>
    <x v="1"/>
    <x v="2"/>
    <x v="18"/>
    <n v="190801"/>
    <n v="190801"/>
    <m/>
    <n v="19"/>
    <n v="190801"/>
    <n v="380000"/>
  </r>
  <r>
    <x v="196"/>
    <x v="4"/>
    <m/>
    <x v="1"/>
    <x v="2"/>
    <x v="21"/>
    <n v="190801"/>
    <n v="190801"/>
    <m/>
    <n v="5"/>
    <n v="190801"/>
    <n v="175000"/>
  </r>
  <r>
    <x v="196"/>
    <x v="4"/>
    <m/>
    <x v="4"/>
    <x v="2"/>
    <x v="26"/>
    <n v="190801"/>
    <n v="190801"/>
    <m/>
    <n v="9"/>
    <n v="190801"/>
    <n v="36000"/>
  </r>
  <r>
    <x v="196"/>
    <x v="4"/>
    <m/>
    <x v="4"/>
    <x v="2"/>
    <x v="27"/>
    <n v="190801"/>
    <n v="190801"/>
    <m/>
    <n v="10"/>
    <n v="190801"/>
    <n v="200000"/>
  </r>
  <r>
    <x v="196"/>
    <x v="4"/>
    <m/>
    <x v="0"/>
    <x v="2"/>
    <x v="15"/>
    <n v="190801"/>
    <n v="190801"/>
    <m/>
    <n v="99"/>
    <n v="190801"/>
    <n v="1980000"/>
  </r>
  <r>
    <x v="196"/>
    <x v="4"/>
    <m/>
    <x v="0"/>
    <x v="2"/>
    <x v="16"/>
    <n v="190801"/>
    <n v="190801"/>
    <m/>
    <n v="52"/>
    <n v="190801"/>
    <n v="1820000"/>
  </r>
  <r>
    <x v="196"/>
    <x v="4"/>
    <m/>
    <x v="0"/>
    <x v="2"/>
    <x v="17"/>
    <n v="190801"/>
    <n v="190801"/>
    <m/>
    <n v="72"/>
    <n v="190801"/>
    <n v="2376000"/>
  </r>
  <r>
    <x v="196"/>
    <x v="4"/>
    <m/>
    <x v="0"/>
    <x v="2"/>
    <x v="19"/>
    <n v="190801"/>
    <n v="190801"/>
    <m/>
    <n v="105"/>
    <n v="190801"/>
    <n v="315000"/>
  </r>
  <r>
    <x v="196"/>
    <x v="4"/>
    <m/>
    <x v="5"/>
    <x v="2"/>
    <x v="28"/>
    <n v="190801"/>
    <n v="190801"/>
    <m/>
    <n v="15"/>
    <n v="190801"/>
    <n v="420000"/>
  </r>
  <r>
    <x v="196"/>
    <x v="4"/>
    <m/>
    <x v="22"/>
    <x v="2"/>
    <x v="29"/>
    <n v="190801"/>
    <n v="190801"/>
    <m/>
    <n v="7"/>
    <n v="190801"/>
    <n v="266000"/>
  </r>
  <r>
    <x v="196"/>
    <x v="4"/>
    <m/>
    <x v="21"/>
    <x v="2"/>
    <x v="15"/>
    <n v="190801"/>
    <n v="190801"/>
    <m/>
    <n v="1"/>
    <n v="190801"/>
    <n v="17500"/>
  </r>
  <r>
    <x v="196"/>
    <x v="4"/>
    <m/>
    <x v="21"/>
    <x v="2"/>
    <x v="18"/>
    <n v="190801"/>
    <n v="190801"/>
    <m/>
    <n v="1"/>
    <n v="190801"/>
    <n v="17500"/>
  </r>
  <r>
    <x v="196"/>
    <x v="4"/>
    <m/>
    <x v="0"/>
    <x v="4"/>
    <x v="15"/>
    <n v="190801"/>
    <n v="190801"/>
    <m/>
    <n v="17"/>
    <n v="190801"/>
    <n v="535500"/>
  </r>
  <r>
    <x v="196"/>
    <x v="4"/>
    <m/>
    <x v="0"/>
    <x v="4"/>
    <x v="16"/>
    <n v="190801"/>
    <n v="190801"/>
    <m/>
    <n v="5"/>
    <n v="190801"/>
    <n v="220000"/>
  </r>
  <r>
    <x v="197"/>
    <x v="1"/>
    <m/>
    <x v="0"/>
    <x v="7"/>
    <x v="15"/>
    <n v="190801"/>
    <n v="190801"/>
    <m/>
    <n v="15"/>
    <n v="190801"/>
    <n v="300000"/>
  </r>
  <r>
    <x v="197"/>
    <x v="1"/>
    <m/>
    <x v="5"/>
    <x v="2"/>
    <x v="33"/>
    <n v="190801"/>
    <n v="190801"/>
    <m/>
    <n v="2"/>
    <n v="190801"/>
    <n v="46000"/>
  </r>
  <r>
    <x v="197"/>
    <x v="1"/>
    <m/>
    <x v="22"/>
    <x v="2"/>
    <x v="32"/>
    <n v="190801"/>
    <n v="190801"/>
    <m/>
    <n v="1"/>
    <n v="190801"/>
    <n v="26600"/>
  </r>
  <r>
    <x v="197"/>
    <x v="1"/>
    <m/>
    <x v="1"/>
    <x v="2"/>
    <x v="18"/>
    <n v="190801"/>
    <n v="190801"/>
    <m/>
    <n v="15"/>
    <n v="190801"/>
    <n v="300000"/>
  </r>
  <r>
    <x v="197"/>
    <x v="1"/>
    <m/>
    <x v="1"/>
    <x v="2"/>
    <x v="21"/>
    <n v="190801"/>
    <n v="190801"/>
    <m/>
    <n v="3"/>
    <n v="190801"/>
    <n v="105000"/>
  </r>
  <r>
    <x v="197"/>
    <x v="1"/>
    <m/>
    <x v="4"/>
    <x v="2"/>
    <x v="26"/>
    <n v="190801"/>
    <n v="190801"/>
    <m/>
    <n v="2"/>
    <n v="190801"/>
    <n v="8000"/>
  </r>
  <r>
    <x v="197"/>
    <x v="1"/>
    <m/>
    <x v="4"/>
    <x v="2"/>
    <x v="27"/>
    <n v="190801"/>
    <n v="190801"/>
    <m/>
    <n v="7"/>
    <n v="190801"/>
    <n v="140000"/>
  </r>
  <r>
    <x v="197"/>
    <x v="1"/>
    <m/>
    <x v="0"/>
    <x v="2"/>
    <x v="15"/>
    <n v="190801"/>
    <n v="190801"/>
    <m/>
    <n v="68"/>
    <n v="190801"/>
    <n v="1360000"/>
  </r>
  <r>
    <x v="197"/>
    <x v="1"/>
    <m/>
    <x v="0"/>
    <x v="2"/>
    <x v="16"/>
    <n v="190801"/>
    <n v="190801"/>
    <m/>
    <n v="57"/>
    <n v="190801"/>
    <n v="1995000"/>
  </r>
  <r>
    <x v="197"/>
    <x v="1"/>
    <m/>
    <x v="0"/>
    <x v="2"/>
    <x v="17"/>
    <n v="190801"/>
    <n v="190801"/>
    <m/>
    <n v="52"/>
    <n v="190801"/>
    <n v="1716000"/>
  </r>
  <r>
    <x v="197"/>
    <x v="1"/>
    <m/>
    <x v="0"/>
    <x v="2"/>
    <x v="19"/>
    <n v="190801"/>
    <n v="190801"/>
    <m/>
    <n v="72"/>
    <n v="190801"/>
    <n v="216000"/>
  </r>
  <r>
    <x v="197"/>
    <x v="1"/>
    <m/>
    <x v="5"/>
    <x v="2"/>
    <x v="28"/>
    <n v="190801"/>
    <n v="190801"/>
    <m/>
    <n v="20"/>
    <n v="190801"/>
    <n v="560000"/>
  </r>
  <r>
    <x v="197"/>
    <x v="1"/>
    <m/>
    <x v="22"/>
    <x v="2"/>
    <x v="29"/>
    <n v="190801"/>
    <n v="190801"/>
    <m/>
    <n v="11"/>
    <n v="190801"/>
    <n v="418000"/>
  </r>
  <r>
    <x v="197"/>
    <x v="1"/>
    <m/>
    <x v="21"/>
    <x v="2"/>
    <x v="15"/>
    <n v="190801"/>
    <n v="190801"/>
    <m/>
    <n v="1"/>
    <n v="190801"/>
    <n v="17500"/>
  </r>
  <r>
    <x v="197"/>
    <x v="1"/>
    <m/>
    <x v="21"/>
    <x v="2"/>
    <x v="18"/>
    <n v="190801"/>
    <n v="190801"/>
    <m/>
    <n v="1"/>
    <n v="190801"/>
    <n v="17500"/>
  </r>
  <r>
    <x v="197"/>
    <x v="1"/>
    <m/>
    <x v="19"/>
    <x v="2"/>
    <x v="22"/>
    <n v="190801"/>
    <n v="190801"/>
    <m/>
    <n v="1"/>
    <n v="190801"/>
    <n v="13000"/>
  </r>
  <r>
    <x v="198"/>
    <x v="0"/>
    <m/>
    <x v="0"/>
    <x v="1"/>
    <x v="15"/>
    <n v="190801"/>
    <n v="190801"/>
    <m/>
    <n v="2"/>
    <n v="190801"/>
    <n v="40000"/>
  </r>
  <r>
    <x v="198"/>
    <x v="0"/>
    <m/>
    <x v="0"/>
    <x v="1"/>
    <x v="16"/>
    <n v="190801"/>
    <n v="190801"/>
    <m/>
    <n v="26"/>
    <n v="190801"/>
    <n v="910000"/>
  </r>
  <r>
    <x v="198"/>
    <x v="0"/>
    <m/>
    <x v="0"/>
    <x v="7"/>
    <x v="15"/>
    <n v="190801"/>
    <n v="190801"/>
    <m/>
    <n v="11"/>
    <n v="190801"/>
    <n v="220000"/>
  </r>
  <r>
    <x v="198"/>
    <x v="0"/>
    <m/>
    <x v="0"/>
    <x v="5"/>
    <x v="15"/>
    <n v="190801"/>
    <n v="190801"/>
    <m/>
    <n v="200"/>
    <n v="190801"/>
    <n v="2045400"/>
  </r>
  <r>
    <x v="198"/>
    <x v="0"/>
    <m/>
    <x v="19"/>
    <x v="5"/>
    <x v="22"/>
    <n v="190801"/>
    <n v="190801"/>
    <m/>
    <n v="3"/>
    <n v="190801"/>
    <n v="19635"/>
  </r>
  <r>
    <x v="198"/>
    <x v="0"/>
    <m/>
    <x v="22"/>
    <x v="2"/>
    <x v="32"/>
    <n v="190801"/>
    <n v="190801"/>
    <m/>
    <n v="1"/>
    <n v="190801"/>
    <n v="26600"/>
  </r>
  <r>
    <x v="198"/>
    <x v="0"/>
    <m/>
    <x v="1"/>
    <x v="2"/>
    <x v="18"/>
    <n v="190801"/>
    <n v="190801"/>
    <m/>
    <n v="12"/>
    <n v="190801"/>
    <n v="240000"/>
  </r>
  <r>
    <x v="198"/>
    <x v="0"/>
    <m/>
    <x v="1"/>
    <x v="2"/>
    <x v="21"/>
    <n v="190801"/>
    <n v="190801"/>
    <m/>
    <n v="3"/>
    <n v="190801"/>
    <n v="105000"/>
  </r>
  <r>
    <x v="198"/>
    <x v="0"/>
    <m/>
    <x v="4"/>
    <x v="2"/>
    <x v="26"/>
    <n v="190801"/>
    <n v="190801"/>
    <m/>
    <n v="4"/>
    <n v="190801"/>
    <n v="16000"/>
  </r>
  <r>
    <x v="198"/>
    <x v="0"/>
    <m/>
    <x v="4"/>
    <x v="2"/>
    <x v="27"/>
    <n v="190801"/>
    <n v="190801"/>
    <m/>
    <n v="6"/>
    <n v="190801"/>
    <n v="120000"/>
  </r>
  <r>
    <x v="198"/>
    <x v="0"/>
    <m/>
    <x v="0"/>
    <x v="2"/>
    <x v="15"/>
    <n v="190801"/>
    <n v="190801"/>
    <m/>
    <n v="83"/>
    <n v="190801"/>
    <n v="1660000"/>
  </r>
  <r>
    <x v="198"/>
    <x v="0"/>
    <m/>
    <x v="0"/>
    <x v="2"/>
    <x v="16"/>
    <n v="190801"/>
    <n v="190801"/>
    <m/>
    <n v="33"/>
    <n v="190801"/>
    <n v="1155000"/>
  </r>
  <r>
    <x v="198"/>
    <x v="0"/>
    <m/>
    <x v="0"/>
    <x v="2"/>
    <x v="17"/>
    <n v="190801"/>
    <n v="190801"/>
    <m/>
    <n v="41"/>
    <n v="190801"/>
    <n v="1353000"/>
  </r>
  <r>
    <x v="198"/>
    <x v="0"/>
    <m/>
    <x v="0"/>
    <x v="2"/>
    <x v="19"/>
    <n v="190801"/>
    <n v="190801"/>
    <m/>
    <n v="66"/>
    <n v="190801"/>
    <n v="198000"/>
  </r>
  <r>
    <x v="198"/>
    <x v="0"/>
    <m/>
    <x v="5"/>
    <x v="2"/>
    <x v="28"/>
    <n v="190801"/>
    <n v="190801"/>
    <m/>
    <n v="15"/>
    <n v="190801"/>
    <n v="420000"/>
  </r>
  <r>
    <x v="198"/>
    <x v="0"/>
    <m/>
    <x v="22"/>
    <x v="2"/>
    <x v="29"/>
    <n v="190801"/>
    <n v="190801"/>
    <m/>
    <n v="6"/>
    <n v="190801"/>
    <n v="228000"/>
  </r>
  <r>
    <x v="198"/>
    <x v="0"/>
    <m/>
    <x v="21"/>
    <x v="2"/>
    <x v="15"/>
    <n v="190801"/>
    <n v="190801"/>
    <m/>
    <n v="1"/>
    <n v="190801"/>
    <n v="17500"/>
  </r>
  <r>
    <x v="198"/>
    <x v="0"/>
    <m/>
    <x v="21"/>
    <x v="2"/>
    <x v="18"/>
    <n v="190801"/>
    <n v="190801"/>
    <m/>
    <n v="1"/>
    <n v="190801"/>
    <n v="17500"/>
  </r>
  <r>
    <x v="198"/>
    <x v="0"/>
    <m/>
    <x v="0"/>
    <x v="4"/>
    <x v="15"/>
    <n v="190801"/>
    <n v="190801"/>
    <m/>
    <n v="50"/>
    <n v="190801"/>
    <n v="1575000"/>
  </r>
  <r>
    <x v="198"/>
    <x v="0"/>
    <m/>
    <x v="0"/>
    <x v="4"/>
    <x v="16"/>
    <n v="190801"/>
    <n v="190801"/>
    <m/>
    <n v="7"/>
    <n v="190801"/>
    <n v="308000"/>
  </r>
  <r>
    <x v="198"/>
    <x v="0"/>
    <m/>
    <x v="5"/>
    <x v="4"/>
    <x v="28"/>
    <n v="190801"/>
    <n v="190801"/>
    <m/>
    <n v="2"/>
    <n v="190801"/>
    <n v="76000"/>
  </r>
  <r>
    <x v="198"/>
    <x v="0"/>
    <m/>
    <x v="1"/>
    <x v="4"/>
    <x v="18"/>
    <n v="190801"/>
    <n v="190801"/>
    <m/>
    <n v="1"/>
    <n v="190801"/>
    <n v="31500"/>
  </r>
  <r>
    <x v="199"/>
    <x v="2"/>
    <m/>
    <x v="0"/>
    <x v="1"/>
    <x v="15"/>
    <n v="190801"/>
    <n v="190801"/>
    <m/>
    <n v="1"/>
    <n v="190801"/>
    <n v="20000"/>
  </r>
  <r>
    <x v="199"/>
    <x v="2"/>
    <m/>
    <x v="0"/>
    <x v="1"/>
    <x v="16"/>
    <n v="190801"/>
    <n v="190801"/>
    <m/>
    <n v="4"/>
    <n v="190801"/>
    <n v="140000"/>
  </r>
  <r>
    <x v="199"/>
    <x v="2"/>
    <m/>
    <x v="0"/>
    <x v="7"/>
    <x v="15"/>
    <n v="190801"/>
    <n v="190801"/>
    <m/>
    <n v="2"/>
    <n v="190801"/>
    <n v="40000"/>
  </r>
  <r>
    <x v="199"/>
    <x v="2"/>
    <m/>
    <x v="0"/>
    <x v="5"/>
    <x v="15"/>
    <n v="190801"/>
    <n v="190801"/>
    <m/>
    <n v="3"/>
    <n v="190801"/>
    <n v="30681"/>
  </r>
  <r>
    <x v="199"/>
    <x v="2"/>
    <m/>
    <x v="1"/>
    <x v="5"/>
    <x v="18"/>
    <n v="190801"/>
    <n v="190801"/>
    <m/>
    <n v="1"/>
    <n v="190801"/>
    <n v="10227"/>
  </r>
  <r>
    <x v="199"/>
    <x v="2"/>
    <m/>
    <x v="4"/>
    <x v="5"/>
    <x v="26"/>
    <n v="190801"/>
    <n v="190801"/>
    <m/>
    <n v="1"/>
    <n v="190801"/>
    <n v="1636"/>
  </r>
  <r>
    <x v="199"/>
    <x v="2"/>
    <m/>
    <x v="4"/>
    <x v="5"/>
    <x v="27"/>
    <n v="190801"/>
    <n v="190801"/>
    <m/>
    <n v="1"/>
    <n v="190801"/>
    <n v="16364"/>
  </r>
  <r>
    <x v="199"/>
    <x v="2"/>
    <m/>
    <x v="5"/>
    <x v="5"/>
    <x v="28"/>
    <n v="190801"/>
    <n v="190801"/>
    <m/>
    <n v="1"/>
    <n v="190801"/>
    <n v="13500"/>
  </r>
  <r>
    <x v="199"/>
    <x v="2"/>
    <m/>
    <x v="22"/>
    <x v="5"/>
    <x v="29"/>
    <n v="190801"/>
    <n v="190801"/>
    <m/>
    <n v="1"/>
    <n v="190801"/>
    <n v="15545"/>
  </r>
  <r>
    <x v="199"/>
    <x v="2"/>
    <m/>
    <x v="19"/>
    <x v="5"/>
    <x v="22"/>
    <n v="190801"/>
    <n v="190801"/>
    <m/>
    <n v="1"/>
    <n v="190801"/>
    <n v="6545"/>
  </r>
  <r>
    <x v="199"/>
    <x v="2"/>
    <m/>
    <x v="1"/>
    <x v="2"/>
    <x v="18"/>
    <n v="190801"/>
    <n v="190801"/>
    <m/>
    <n v="11"/>
    <n v="190801"/>
    <n v="220000"/>
  </r>
  <r>
    <x v="199"/>
    <x v="2"/>
    <m/>
    <x v="1"/>
    <x v="2"/>
    <x v="21"/>
    <n v="190801"/>
    <n v="190801"/>
    <m/>
    <n v="2"/>
    <n v="190801"/>
    <n v="70000"/>
  </r>
  <r>
    <x v="199"/>
    <x v="2"/>
    <m/>
    <x v="4"/>
    <x v="2"/>
    <x v="26"/>
    <n v="190801"/>
    <n v="190801"/>
    <m/>
    <n v="7"/>
    <n v="190801"/>
    <n v="28000"/>
  </r>
  <r>
    <x v="199"/>
    <x v="2"/>
    <m/>
    <x v="4"/>
    <x v="2"/>
    <x v="27"/>
    <n v="190801"/>
    <n v="190801"/>
    <m/>
    <n v="9"/>
    <n v="190801"/>
    <n v="180000"/>
  </r>
  <r>
    <x v="199"/>
    <x v="2"/>
    <m/>
    <x v="0"/>
    <x v="2"/>
    <x v="15"/>
    <n v="190801"/>
    <n v="190801"/>
    <m/>
    <n v="58"/>
    <n v="190801"/>
    <n v="1160000"/>
  </r>
  <r>
    <x v="199"/>
    <x v="2"/>
    <m/>
    <x v="0"/>
    <x v="2"/>
    <x v="16"/>
    <n v="190801"/>
    <n v="190801"/>
    <m/>
    <n v="51"/>
    <n v="190801"/>
    <n v="1785000"/>
  </r>
  <r>
    <x v="199"/>
    <x v="2"/>
    <m/>
    <x v="0"/>
    <x v="2"/>
    <x v="17"/>
    <n v="190801"/>
    <n v="190801"/>
    <m/>
    <n v="39"/>
    <n v="190801"/>
    <n v="1287000"/>
  </r>
  <r>
    <x v="199"/>
    <x v="2"/>
    <m/>
    <x v="0"/>
    <x v="2"/>
    <x v="19"/>
    <n v="190801"/>
    <n v="190801"/>
    <m/>
    <n v="54"/>
    <n v="190801"/>
    <n v="162000"/>
  </r>
  <r>
    <x v="199"/>
    <x v="2"/>
    <m/>
    <x v="5"/>
    <x v="2"/>
    <x v="28"/>
    <n v="190801"/>
    <n v="190801"/>
    <m/>
    <n v="19"/>
    <n v="190801"/>
    <n v="532000"/>
  </r>
  <r>
    <x v="199"/>
    <x v="2"/>
    <m/>
    <x v="22"/>
    <x v="2"/>
    <x v="29"/>
    <n v="190801"/>
    <n v="190801"/>
    <m/>
    <n v="8"/>
    <n v="190801"/>
    <n v="304000"/>
  </r>
  <r>
    <x v="199"/>
    <x v="2"/>
    <m/>
    <x v="21"/>
    <x v="2"/>
    <x v="15"/>
    <n v="190801"/>
    <n v="190801"/>
    <m/>
    <n v="3"/>
    <n v="190801"/>
    <n v="52500"/>
  </r>
  <r>
    <x v="199"/>
    <x v="2"/>
    <m/>
    <x v="21"/>
    <x v="2"/>
    <x v="18"/>
    <n v="190801"/>
    <n v="190801"/>
    <m/>
    <n v="3"/>
    <n v="190801"/>
    <n v="52500"/>
  </r>
  <r>
    <x v="199"/>
    <x v="2"/>
    <m/>
    <x v="0"/>
    <x v="4"/>
    <x v="15"/>
    <n v="190801"/>
    <n v="190801"/>
    <m/>
    <n v="34"/>
    <n v="190801"/>
    <n v="1071000"/>
  </r>
  <r>
    <x v="199"/>
    <x v="2"/>
    <m/>
    <x v="0"/>
    <x v="4"/>
    <x v="16"/>
    <n v="190801"/>
    <n v="190801"/>
    <m/>
    <n v="3"/>
    <n v="190801"/>
    <n v="132000"/>
  </r>
  <r>
    <x v="200"/>
    <x v="5"/>
    <m/>
    <x v="0"/>
    <x v="7"/>
    <x v="15"/>
    <n v="190801"/>
    <n v="190801"/>
    <m/>
    <n v="1"/>
    <n v="190801"/>
    <n v="20000"/>
  </r>
  <r>
    <x v="200"/>
    <x v="5"/>
    <m/>
    <x v="1"/>
    <x v="2"/>
    <x v="18"/>
    <n v="190801"/>
    <n v="190801"/>
    <m/>
    <n v="5"/>
    <n v="190801"/>
    <n v="100000"/>
  </r>
  <r>
    <x v="200"/>
    <x v="5"/>
    <m/>
    <x v="1"/>
    <x v="2"/>
    <x v="21"/>
    <n v="190801"/>
    <n v="190801"/>
    <m/>
    <n v="4"/>
    <n v="190801"/>
    <n v="140000"/>
  </r>
  <r>
    <x v="200"/>
    <x v="5"/>
    <m/>
    <x v="4"/>
    <x v="2"/>
    <x v="27"/>
    <n v="190801"/>
    <n v="190801"/>
    <m/>
    <n v="1"/>
    <n v="190801"/>
    <n v="20000"/>
  </r>
  <r>
    <x v="200"/>
    <x v="5"/>
    <m/>
    <x v="0"/>
    <x v="2"/>
    <x v="15"/>
    <n v="190801"/>
    <n v="190801"/>
    <m/>
    <n v="43"/>
    <n v="190801"/>
    <n v="860000"/>
  </r>
  <r>
    <x v="200"/>
    <x v="5"/>
    <m/>
    <x v="0"/>
    <x v="2"/>
    <x v="16"/>
    <n v="190801"/>
    <n v="190801"/>
    <m/>
    <n v="27"/>
    <n v="190801"/>
    <n v="945000"/>
  </r>
  <r>
    <x v="200"/>
    <x v="5"/>
    <m/>
    <x v="0"/>
    <x v="2"/>
    <x v="17"/>
    <n v="190801"/>
    <n v="190801"/>
    <m/>
    <n v="42"/>
    <n v="190801"/>
    <n v="1386000"/>
  </r>
  <r>
    <x v="200"/>
    <x v="5"/>
    <m/>
    <x v="0"/>
    <x v="2"/>
    <x v="19"/>
    <n v="190801"/>
    <n v="190801"/>
    <m/>
    <n v="39"/>
    <n v="190801"/>
    <n v="117000"/>
  </r>
  <r>
    <x v="200"/>
    <x v="5"/>
    <m/>
    <x v="5"/>
    <x v="2"/>
    <x v="28"/>
    <n v="190801"/>
    <n v="190801"/>
    <m/>
    <n v="4"/>
    <n v="190801"/>
    <n v="112000"/>
  </r>
  <r>
    <x v="200"/>
    <x v="5"/>
    <m/>
    <x v="22"/>
    <x v="2"/>
    <x v="29"/>
    <n v="190801"/>
    <n v="190801"/>
    <m/>
    <n v="6"/>
    <n v="190801"/>
    <n v="228000"/>
  </r>
  <r>
    <x v="200"/>
    <x v="5"/>
    <m/>
    <x v="21"/>
    <x v="2"/>
    <x v="15"/>
    <n v="190801"/>
    <n v="190801"/>
    <m/>
    <n v="1"/>
    <n v="190801"/>
    <n v="17500"/>
  </r>
  <r>
    <x v="200"/>
    <x v="5"/>
    <m/>
    <x v="21"/>
    <x v="2"/>
    <x v="18"/>
    <n v="190801"/>
    <n v="190801"/>
    <m/>
    <n v="1"/>
    <n v="190801"/>
    <n v="17500"/>
  </r>
  <r>
    <x v="201"/>
    <x v="6"/>
    <m/>
    <x v="0"/>
    <x v="7"/>
    <x v="15"/>
    <n v="190801"/>
    <n v="190801"/>
    <m/>
    <n v="2"/>
    <n v="190801"/>
    <n v="40000"/>
  </r>
  <r>
    <x v="201"/>
    <x v="6"/>
    <m/>
    <x v="1"/>
    <x v="2"/>
    <x v="18"/>
    <n v="190801"/>
    <n v="190801"/>
    <m/>
    <n v="9"/>
    <n v="190801"/>
    <n v="180000"/>
  </r>
  <r>
    <x v="201"/>
    <x v="6"/>
    <m/>
    <x v="1"/>
    <x v="2"/>
    <x v="21"/>
    <n v="190801"/>
    <n v="190801"/>
    <m/>
    <n v="4"/>
    <n v="190801"/>
    <n v="140000"/>
  </r>
  <r>
    <x v="201"/>
    <x v="6"/>
    <m/>
    <x v="4"/>
    <x v="2"/>
    <x v="27"/>
    <n v="190801"/>
    <n v="190801"/>
    <m/>
    <n v="6"/>
    <n v="190801"/>
    <n v="120000"/>
  </r>
  <r>
    <x v="201"/>
    <x v="6"/>
    <m/>
    <x v="0"/>
    <x v="2"/>
    <x v="15"/>
    <n v="190801"/>
    <n v="190801"/>
    <m/>
    <n v="60"/>
    <n v="190801"/>
    <n v="1200000"/>
  </r>
  <r>
    <x v="201"/>
    <x v="6"/>
    <m/>
    <x v="0"/>
    <x v="2"/>
    <x v="16"/>
    <n v="190801"/>
    <n v="190801"/>
    <m/>
    <n v="257"/>
    <n v="190801"/>
    <n v="8995000"/>
  </r>
  <r>
    <x v="201"/>
    <x v="6"/>
    <m/>
    <x v="0"/>
    <x v="2"/>
    <x v="17"/>
    <n v="190801"/>
    <n v="190801"/>
    <m/>
    <n v="50"/>
    <n v="190801"/>
    <n v="1650000"/>
  </r>
  <r>
    <x v="201"/>
    <x v="6"/>
    <m/>
    <x v="0"/>
    <x v="2"/>
    <x v="19"/>
    <n v="190801"/>
    <n v="190801"/>
    <m/>
    <n v="52"/>
    <n v="190801"/>
    <n v="156000"/>
  </r>
  <r>
    <x v="201"/>
    <x v="6"/>
    <m/>
    <x v="5"/>
    <x v="2"/>
    <x v="28"/>
    <n v="190801"/>
    <n v="190801"/>
    <m/>
    <n v="18"/>
    <n v="190801"/>
    <n v="504000"/>
  </r>
  <r>
    <x v="201"/>
    <x v="6"/>
    <m/>
    <x v="22"/>
    <x v="2"/>
    <x v="29"/>
    <n v="190801"/>
    <n v="190801"/>
    <m/>
    <n v="6"/>
    <n v="190801"/>
    <n v="228000"/>
  </r>
  <r>
    <x v="201"/>
    <x v="6"/>
    <m/>
    <x v="21"/>
    <x v="2"/>
    <x v="15"/>
    <n v="190801"/>
    <n v="190801"/>
    <m/>
    <n v="2"/>
    <n v="190801"/>
    <n v="35000"/>
  </r>
  <r>
    <x v="201"/>
    <x v="6"/>
    <m/>
    <x v="21"/>
    <x v="2"/>
    <x v="18"/>
    <n v="190801"/>
    <n v="190801"/>
    <m/>
    <n v="2"/>
    <n v="190801"/>
    <n v="35000"/>
  </r>
  <r>
    <x v="201"/>
    <x v="6"/>
    <m/>
    <x v="0"/>
    <x v="6"/>
    <x v="15"/>
    <n v="190801"/>
    <n v="190801"/>
    <m/>
    <n v="692"/>
    <n v="190801"/>
    <n v="6275056"/>
  </r>
  <r>
    <x v="201"/>
    <x v="6"/>
    <m/>
    <x v="0"/>
    <x v="6"/>
    <x v="17"/>
    <n v="190801"/>
    <n v="190801"/>
    <m/>
    <n v="537"/>
    <n v="190801"/>
    <n v="8494266"/>
  </r>
  <r>
    <x v="201"/>
    <x v="6"/>
    <m/>
    <x v="4"/>
    <x v="6"/>
    <x v="26"/>
    <n v="190801"/>
    <n v="190801"/>
    <m/>
    <n v="1034"/>
    <n v="190801"/>
    <n v="1109482"/>
  </r>
  <r>
    <x v="201"/>
    <x v="6"/>
    <m/>
    <x v="5"/>
    <x v="6"/>
    <x v="28"/>
    <n v="190801"/>
    <n v="190801"/>
    <m/>
    <n v="1"/>
    <n v="190801"/>
    <n v="14600"/>
  </r>
  <r>
    <x v="201"/>
    <x v="6"/>
    <m/>
    <x v="22"/>
    <x v="6"/>
    <x v="29"/>
    <n v="190801"/>
    <n v="190801"/>
    <m/>
    <n v="36"/>
    <n v="190801"/>
    <n v="708876"/>
  </r>
  <r>
    <x v="201"/>
    <x v="6"/>
    <m/>
    <x v="24"/>
    <x v="6"/>
    <x v="31"/>
    <n v="190801"/>
    <n v="190801"/>
    <m/>
    <n v="152"/>
    <n v="190801"/>
    <n v="2261304"/>
  </r>
  <r>
    <x v="201"/>
    <x v="6"/>
    <m/>
    <x v="23"/>
    <x v="6"/>
    <x v="30"/>
    <n v="190801"/>
    <n v="190801"/>
    <m/>
    <n v="132"/>
    <n v="190801"/>
    <n v="919248"/>
  </r>
  <r>
    <x v="201"/>
    <x v="6"/>
    <m/>
    <x v="20"/>
    <x v="6"/>
    <x v="25"/>
    <n v="190801"/>
    <n v="190801"/>
    <m/>
    <n v="56"/>
    <n v="190801"/>
    <n v="544096"/>
  </r>
  <r>
    <x v="201"/>
    <x v="6"/>
    <m/>
    <x v="1"/>
    <x v="6"/>
    <x v="18"/>
    <n v="190801"/>
    <n v="190801"/>
    <m/>
    <n v="24"/>
    <n v="190801"/>
    <n v="220920"/>
  </r>
  <r>
    <x v="201"/>
    <x v="6"/>
    <m/>
    <x v="19"/>
    <x v="6"/>
    <x v="22"/>
    <n v="190801"/>
    <n v="190801"/>
    <m/>
    <n v="2"/>
    <n v="190801"/>
    <n v="13582"/>
  </r>
  <r>
    <x v="202"/>
    <x v="3"/>
    <m/>
    <x v="0"/>
    <x v="1"/>
    <x v="15"/>
    <n v="190801"/>
    <n v="190801"/>
    <m/>
    <n v="3"/>
    <n v="190801"/>
    <n v="60000"/>
  </r>
  <r>
    <x v="202"/>
    <x v="3"/>
    <m/>
    <x v="0"/>
    <x v="1"/>
    <x v="16"/>
    <n v="190801"/>
    <n v="190801"/>
    <m/>
    <n v="14"/>
    <n v="190801"/>
    <n v="490000"/>
  </r>
  <r>
    <x v="202"/>
    <x v="3"/>
    <m/>
    <x v="0"/>
    <x v="7"/>
    <x v="15"/>
    <n v="190801"/>
    <n v="190801"/>
    <m/>
    <n v="3"/>
    <n v="190801"/>
    <n v="60000"/>
  </r>
  <r>
    <x v="202"/>
    <x v="3"/>
    <m/>
    <x v="0"/>
    <x v="3"/>
    <x v="15"/>
    <n v="190801"/>
    <n v="190801"/>
    <m/>
    <n v="28"/>
    <n v="190801"/>
    <n v="0"/>
  </r>
  <r>
    <x v="202"/>
    <x v="3"/>
    <m/>
    <x v="1"/>
    <x v="2"/>
    <x v="18"/>
    <n v="190801"/>
    <n v="190801"/>
    <m/>
    <n v="8"/>
    <n v="190801"/>
    <n v="160000"/>
  </r>
  <r>
    <x v="202"/>
    <x v="3"/>
    <m/>
    <x v="1"/>
    <x v="2"/>
    <x v="21"/>
    <n v="190801"/>
    <n v="190801"/>
    <m/>
    <n v="2"/>
    <n v="190801"/>
    <n v="70000"/>
  </r>
  <r>
    <x v="202"/>
    <x v="3"/>
    <m/>
    <x v="4"/>
    <x v="2"/>
    <x v="26"/>
    <n v="190801"/>
    <n v="190801"/>
    <m/>
    <n v="2"/>
    <n v="190801"/>
    <n v="8000"/>
  </r>
  <r>
    <x v="202"/>
    <x v="3"/>
    <m/>
    <x v="4"/>
    <x v="2"/>
    <x v="27"/>
    <n v="190801"/>
    <n v="190801"/>
    <m/>
    <n v="6"/>
    <n v="190801"/>
    <n v="120000"/>
  </r>
  <r>
    <x v="202"/>
    <x v="3"/>
    <m/>
    <x v="0"/>
    <x v="2"/>
    <x v="15"/>
    <n v="190801"/>
    <n v="190801"/>
    <m/>
    <n v="60"/>
    <n v="190801"/>
    <n v="1200000"/>
  </r>
  <r>
    <x v="202"/>
    <x v="3"/>
    <m/>
    <x v="0"/>
    <x v="2"/>
    <x v="16"/>
    <n v="190801"/>
    <n v="190801"/>
    <m/>
    <n v="44"/>
    <n v="190801"/>
    <n v="1540000"/>
  </r>
  <r>
    <x v="202"/>
    <x v="3"/>
    <m/>
    <x v="0"/>
    <x v="2"/>
    <x v="17"/>
    <n v="190801"/>
    <n v="190801"/>
    <m/>
    <n v="69"/>
    <n v="190801"/>
    <n v="2277000"/>
  </r>
  <r>
    <x v="202"/>
    <x v="3"/>
    <m/>
    <x v="0"/>
    <x v="2"/>
    <x v="19"/>
    <n v="190801"/>
    <n v="190801"/>
    <m/>
    <n v="61"/>
    <n v="190801"/>
    <n v="183000"/>
  </r>
  <r>
    <x v="202"/>
    <x v="3"/>
    <m/>
    <x v="5"/>
    <x v="2"/>
    <x v="28"/>
    <n v="190801"/>
    <n v="190801"/>
    <m/>
    <n v="17"/>
    <n v="190801"/>
    <n v="476000"/>
  </r>
  <r>
    <x v="202"/>
    <x v="3"/>
    <m/>
    <x v="22"/>
    <x v="2"/>
    <x v="29"/>
    <n v="190801"/>
    <n v="190801"/>
    <m/>
    <n v="12"/>
    <n v="190801"/>
    <n v="456000"/>
  </r>
  <r>
    <x v="202"/>
    <x v="3"/>
    <m/>
    <x v="21"/>
    <x v="2"/>
    <x v="15"/>
    <n v="190801"/>
    <n v="190801"/>
    <m/>
    <n v="1"/>
    <n v="190801"/>
    <n v="17500"/>
  </r>
  <r>
    <x v="202"/>
    <x v="3"/>
    <m/>
    <x v="21"/>
    <x v="2"/>
    <x v="18"/>
    <n v="190801"/>
    <n v="190801"/>
    <m/>
    <n v="1"/>
    <n v="190801"/>
    <n v="17500"/>
  </r>
  <r>
    <x v="202"/>
    <x v="3"/>
    <m/>
    <x v="0"/>
    <x v="4"/>
    <x v="15"/>
    <n v="190801"/>
    <n v="190801"/>
    <m/>
    <n v="79"/>
    <n v="190801"/>
    <n v="2488500"/>
  </r>
  <r>
    <x v="202"/>
    <x v="3"/>
    <m/>
    <x v="0"/>
    <x v="4"/>
    <x v="16"/>
    <n v="190801"/>
    <n v="190801"/>
    <m/>
    <n v="30"/>
    <n v="190801"/>
    <n v="1320000"/>
  </r>
  <r>
    <x v="202"/>
    <x v="3"/>
    <m/>
    <x v="5"/>
    <x v="4"/>
    <x v="28"/>
    <n v="190801"/>
    <n v="190801"/>
    <m/>
    <n v="6"/>
    <n v="190801"/>
    <n v="228000"/>
  </r>
  <r>
    <x v="202"/>
    <x v="3"/>
    <m/>
    <x v="1"/>
    <x v="4"/>
    <x v="18"/>
    <n v="190801"/>
    <n v="190801"/>
    <m/>
    <n v="2"/>
    <n v="190801"/>
    <n v="63000"/>
  </r>
  <r>
    <x v="202"/>
    <x v="3"/>
    <m/>
    <x v="4"/>
    <x v="4"/>
    <x v="27"/>
    <n v="190801"/>
    <n v="190801"/>
    <m/>
    <n v="1"/>
    <n v="190801"/>
    <n v="36000"/>
  </r>
  <r>
    <x v="203"/>
    <x v="4"/>
    <m/>
    <x v="0"/>
    <x v="1"/>
    <x v="15"/>
    <n v="190801"/>
    <n v="190801"/>
    <m/>
    <n v="1"/>
    <n v="190801"/>
    <n v="20000"/>
  </r>
  <r>
    <x v="203"/>
    <x v="4"/>
    <m/>
    <x v="0"/>
    <x v="1"/>
    <x v="16"/>
    <n v="190801"/>
    <n v="190801"/>
    <m/>
    <n v="7"/>
    <n v="190801"/>
    <n v="245000"/>
  </r>
  <r>
    <x v="203"/>
    <x v="4"/>
    <m/>
    <x v="0"/>
    <x v="7"/>
    <x v="15"/>
    <n v="190801"/>
    <n v="190801"/>
    <m/>
    <n v="4"/>
    <n v="190801"/>
    <n v="80000"/>
  </r>
  <r>
    <x v="203"/>
    <x v="4"/>
    <m/>
    <x v="1"/>
    <x v="2"/>
    <x v="18"/>
    <n v="190801"/>
    <n v="190801"/>
    <m/>
    <n v="10"/>
    <n v="190801"/>
    <n v="200000"/>
  </r>
  <r>
    <x v="203"/>
    <x v="4"/>
    <m/>
    <x v="1"/>
    <x v="2"/>
    <x v="21"/>
    <n v="190801"/>
    <n v="190801"/>
    <m/>
    <n v="4"/>
    <n v="190801"/>
    <n v="140000"/>
  </r>
  <r>
    <x v="203"/>
    <x v="4"/>
    <m/>
    <x v="4"/>
    <x v="2"/>
    <x v="26"/>
    <n v="190801"/>
    <n v="190801"/>
    <m/>
    <n v="11"/>
    <n v="190801"/>
    <n v="44000"/>
  </r>
  <r>
    <x v="203"/>
    <x v="4"/>
    <m/>
    <x v="4"/>
    <x v="2"/>
    <x v="27"/>
    <n v="190801"/>
    <n v="190801"/>
    <m/>
    <n v="6"/>
    <n v="190801"/>
    <n v="120000"/>
  </r>
  <r>
    <x v="203"/>
    <x v="4"/>
    <m/>
    <x v="0"/>
    <x v="2"/>
    <x v="15"/>
    <n v="190801"/>
    <n v="190801"/>
    <m/>
    <n v="55"/>
    <n v="190801"/>
    <n v="1100000"/>
  </r>
  <r>
    <x v="203"/>
    <x v="4"/>
    <m/>
    <x v="0"/>
    <x v="2"/>
    <x v="16"/>
    <n v="190801"/>
    <n v="190801"/>
    <m/>
    <n v="50"/>
    <n v="190801"/>
    <n v="1750000"/>
  </r>
  <r>
    <x v="203"/>
    <x v="4"/>
    <m/>
    <x v="0"/>
    <x v="2"/>
    <x v="17"/>
    <n v="190801"/>
    <n v="190801"/>
    <m/>
    <n v="46"/>
    <n v="190801"/>
    <n v="1518000"/>
  </r>
  <r>
    <x v="203"/>
    <x v="4"/>
    <m/>
    <x v="0"/>
    <x v="2"/>
    <x v="19"/>
    <n v="190801"/>
    <n v="190801"/>
    <m/>
    <n v="67"/>
    <n v="190801"/>
    <n v="201000"/>
  </r>
  <r>
    <x v="203"/>
    <x v="4"/>
    <m/>
    <x v="5"/>
    <x v="2"/>
    <x v="28"/>
    <n v="190801"/>
    <n v="190801"/>
    <m/>
    <n v="17"/>
    <n v="190801"/>
    <n v="476000"/>
  </r>
  <r>
    <x v="203"/>
    <x v="4"/>
    <m/>
    <x v="22"/>
    <x v="2"/>
    <x v="29"/>
    <n v="190801"/>
    <n v="190801"/>
    <m/>
    <n v="7"/>
    <n v="190801"/>
    <n v="266000"/>
  </r>
  <r>
    <x v="203"/>
    <x v="4"/>
    <m/>
    <x v="21"/>
    <x v="2"/>
    <x v="15"/>
    <n v="190801"/>
    <n v="190801"/>
    <m/>
    <n v="2"/>
    <n v="190801"/>
    <n v="35000"/>
  </r>
  <r>
    <x v="203"/>
    <x v="4"/>
    <m/>
    <x v="21"/>
    <x v="2"/>
    <x v="18"/>
    <n v="190801"/>
    <n v="190801"/>
    <m/>
    <n v="2"/>
    <n v="190801"/>
    <n v="35000"/>
  </r>
  <r>
    <x v="203"/>
    <x v="4"/>
    <m/>
    <x v="19"/>
    <x v="2"/>
    <x v="22"/>
    <n v="190801"/>
    <n v="190801"/>
    <m/>
    <n v="1"/>
    <n v="190801"/>
    <n v="13000"/>
  </r>
  <r>
    <x v="203"/>
    <x v="4"/>
    <m/>
    <x v="0"/>
    <x v="4"/>
    <x v="15"/>
    <n v="190801"/>
    <n v="190801"/>
    <m/>
    <n v="22"/>
    <n v="190801"/>
    <n v="693000"/>
  </r>
  <r>
    <x v="203"/>
    <x v="4"/>
    <m/>
    <x v="0"/>
    <x v="4"/>
    <x v="16"/>
    <n v="190801"/>
    <n v="190801"/>
    <m/>
    <n v="7"/>
    <n v="190801"/>
    <n v="308000"/>
  </r>
  <r>
    <x v="203"/>
    <x v="4"/>
    <m/>
    <x v="5"/>
    <x v="4"/>
    <x v="28"/>
    <n v="190801"/>
    <n v="190801"/>
    <m/>
    <n v="1"/>
    <n v="190801"/>
    <n v="38000"/>
  </r>
  <r>
    <x v="203"/>
    <x v="4"/>
    <m/>
    <x v="1"/>
    <x v="4"/>
    <x v="18"/>
    <n v="190801"/>
    <n v="190801"/>
    <m/>
    <n v="1"/>
    <n v="190801"/>
    <n v="31500"/>
  </r>
  <r>
    <x v="203"/>
    <x v="4"/>
    <m/>
    <x v="4"/>
    <x v="4"/>
    <x v="27"/>
    <n v="190801"/>
    <n v="190801"/>
    <m/>
    <n v="1"/>
    <n v="190801"/>
    <n v="36000"/>
  </r>
  <r>
    <x v="204"/>
    <x v="1"/>
    <m/>
    <x v="0"/>
    <x v="1"/>
    <x v="16"/>
    <n v="190801"/>
    <n v="190801"/>
    <m/>
    <n v="3"/>
    <n v="190801"/>
    <n v="105000"/>
  </r>
  <r>
    <x v="204"/>
    <x v="1"/>
    <m/>
    <x v="0"/>
    <x v="7"/>
    <x v="15"/>
    <n v="190801"/>
    <n v="190801"/>
    <m/>
    <n v="3"/>
    <n v="190801"/>
    <n v="60000"/>
  </r>
  <r>
    <x v="204"/>
    <x v="1"/>
    <m/>
    <x v="0"/>
    <x v="5"/>
    <x v="15"/>
    <n v="190801"/>
    <n v="190801"/>
    <m/>
    <n v="200"/>
    <n v="190801"/>
    <n v="2045400"/>
  </r>
  <r>
    <x v="204"/>
    <x v="1"/>
    <m/>
    <x v="4"/>
    <x v="5"/>
    <x v="27"/>
    <n v="190801"/>
    <n v="190801"/>
    <m/>
    <n v="50"/>
    <n v="190801"/>
    <n v="818200"/>
  </r>
  <r>
    <x v="204"/>
    <x v="1"/>
    <m/>
    <x v="1"/>
    <x v="2"/>
    <x v="18"/>
    <n v="190801"/>
    <n v="190801"/>
    <m/>
    <n v="6"/>
    <n v="190801"/>
    <n v="120000"/>
  </r>
  <r>
    <x v="204"/>
    <x v="1"/>
    <m/>
    <x v="1"/>
    <x v="2"/>
    <x v="21"/>
    <n v="190801"/>
    <n v="190801"/>
    <m/>
    <n v="1"/>
    <n v="190801"/>
    <n v="35000"/>
  </r>
  <r>
    <x v="204"/>
    <x v="1"/>
    <m/>
    <x v="4"/>
    <x v="2"/>
    <x v="26"/>
    <n v="190801"/>
    <n v="190801"/>
    <m/>
    <n v="4"/>
    <n v="190801"/>
    <n v="16000"/>
  </r>
  <r>
    <x v="204"/>
    <x v="1"/>
    <m/>
    <x v="4"/>
    <x v="2"/>
    <x v="27"/>
    <n v="190801"/>
    <n v="190801"/>
    <m/>
    <n v="1"/>
    <n v="190801"/>
    <n v="20000"/>
  </r>
  <r>
    <x v="204"/>
    <x v="1"/>
    <m/>
    <x v="0"/>
    <x v="2"/>
    <x v="15"/>
    <n v="190801"/>
    <n v="190801"/>
    <m/>
    <n v="47"/>
    <n v="190801"/>
    <n v="940000"/>
  </r>
  <r>
    <x v="204"/>
    <x v="1"/>
    <m/>
    <x v="0"/>
    <x v="2"/>
    <x v="16"/>
    <n v="190801"/>
    <n v="190801"/>
    <m/>
    <n v="30"/>
    <n v="190801"/>
    <n v="1050000"/>
  </r>
  <r>
    <x v="204"/>
    <x v="1"/>
    <m/>
    <x v="0"/>
    <x v="2"/>
    <x v="17"/>
    <n v="190801"/>
    <n v="190801"/>
    <m/>
    <n v="43"/>
    <n v="190801"/>
    <n v="1419000"/>
  </r>
  <r>
    <x v="204"/>
    <x v="1"/>
    <m/>
    <x v="0"/>
    <x v="2"/>
    <x v="19"/>
    <n v="190801"/>
    <n v="190801"/>
    <m/>
    <n v="63"/>
    <n v="190801"/>
    <n v="189000"/>
  </r>
  <r>
    <x v="204"/>
    <x v="1"/>
    <m/>
    <x v="5"/>
    <x v="2"/>
    <x v="28"/>
    <n v="190801"/>
    <n v="190801"/>
    <m/>
    <n v="16"/>
    <n v="190801"/>
    <n v="448000"/>
  </r>
  <r>
    <x v="204"/>
    <x v="1"/>
    <m/>
    <x v="22"/>
    <x v="2"/>
    <x v="29"/>
    <n v="190801"/>
    <n v="190801"/>
    <m/>
    <n v="7"/>
    <n v="190801"/>
    <n v="266000"/>
  </r>
  <r>
    <x v="204"/>
    <x v="1"/>
    <m/>
    <x v="21"/>
    <x v="2"/>
    <x v="15"/>
    <n v="190801"/>
    <n v="190801"/>
    <m/>
    <n v="3"/>
    <n v="190801"/>
    <n v="52500"/>
  </r>
  <r>
    <x v="204"/>
    <x v="1"/>
    <m/>
    <x v="21"/>
    <x v="2"/>
    <x v="18"/>
    <n v="190801"/>
    <n v="190801"/>
    <m/>
    <n v="3"/>
    <n v="190801"/>
    <n v="52500"/>
  </r>
  <r>
    <x v="204"/>
    <x v="1"/>
    <m/>
    <x v="0"/>
    <x v="4"/>
    <x v="15"/>
    <n v="190801"/>
    <n v="190801"/>
    <m/>
    <n v="10"/>
    <n v="190801"/>
    <n v="315000"/>
  </r>
  <r>
    <x v="204"/>
    <x v="1"/>
    <m/>
    <x v="0"/>
    <x v="4"/>
    <x v="16"/>
    <n v="190801"/>
    <n v="190801"/>
    <m/>
    <n v="7"/>
    <n v="190801"/>
    <n v="308000"/>
  </r>
  <r>
    <x v="204"/>
    <x v="1"/>
    <m/>
    <x v="5"/>
    <x v="4"/>
    <x v="28"/>
    <n v="190801"/>
    <n v="190801"/>
    <m/>
    <n v="3"/>
    <n v="190801"/>
    <n v="114000"/>
  </r>
  <r>
    <x v="204"/>
    <x v="1"/>
    <m/>
    <x v="25"/>
    <x v="2"/>
    <x v="34"/>
    <n v="190801"/>
    <n v="190801"/>
    <m/>
    <n v="3"/>
    <n v="190801"/>
    <n v="297000"/>
  </r>
  <r>
    <x v="205"/>
    <x v="0"/>
    <m/>
    <x v="0"/>
    <x v="1"/>
    <x v="15"/>
    <n v="190801"/>
    <n v="190801"/>
    <m/>
    <n v="1"/>
    <n v="190801"/>
    <n v="20000"/>
  </r>
  <r>
    <x v="205"/>
    <x v="0"/>
    <m/>
    <x v="0"/>
    <x v="1"/>
    <x v="16"/>
    <n v="190801"/>
    <n v="190801"/>
    <m/>
    <n v="7"/>
    <n v="190801"/>
    <n v="245000"/>
  </r>
  <r>
    <x v="205"/>
    <x v="0"/>
    <m/>
    <x v="0"/>
    <x v="7"/>
    <x v="15"/>
    <n v="190801"/>
    <n v="190801"/>
    <m/>
    <n v="3"/>
    <n v="190801"/>
    <n v="60000"/>
  </r>
  <r>
    <x v="205"/>
    <x v="0"/>
    <m/>
    <x v="25"/>
    <x v="2"/>
    <x v="34"/>
    <n v="190801"/>
    <n v="190801"/>
    <m/>
    <n v="9"/>
    <n v="190801"/>
    <n v="891000"/>
  </r>
  <r>
    <x v="205"/>
    <x v="0"/>
    <m/>
    <x v="1"/>
    <x v="2"/>
    <x v="18"/>
    <n v="190801"/>
    <n v="190801"/>
    <m/>
    <n v="3"/>
    <n v="190801"/>
    <n v="60000"/>
  </r>
  <r>
    <x v="205"/>
    <x v="0"/>
    <m/>
    <x v="4"/>
    <x v="2"/>
    <x v="27"/>
    <n v="190801"/>
    <n v="190801"/>
    <m/>
    <n v="1"/>
    <n v="190801"/>
    <n v="20000"/>
  </r>
  <r>
    <x v="205"/>
    <x v="0"/>
    <m/>
    <x v="0"/>
    <x v="2"/>
    <x v="15"/>
    <n v="190801"/>
    <n v="190801"/>
    <m/>
    <n v="35"/>
    <n v="190801"/>
    <n v="700000"/>
  </r>
  <r>
    <x v="205"/>
    <x v="0"/>
    <m/>
    <x v="0"/>
    <x v="2"/>
    <x v="16"/>
    <n v="190801"/>
    <n v="190801"/>
    <m/>
    <n v="41"/>
    <n v="190801"/>
    <n v="1435000"/>
  </r>
  <r>
    <x v="205"/>
    <x v="0"/>
    <m/>
    <x v="0"/>
    <x v="2"/>
    <x v="17"/>
    <n v="190801"/>
    <n v="190801"/>
    <m/>
    <n v="42"/>
    <n v="190801"/>
    <n v="1386000"/>
  </r>
  <r>
    <x v="205"/>
    <x v="0"/>
    <m/>
    <x v="0"/>
    <x v="2"/>
    <x v="19"/>
    <n v="190801"/>
    <n v="190801"/>
    <m/>
    <n v="46"/>
    <n v="190801"/>
    <n v="138000"/>
  </r>
  <r>
    <x v="205"/>
    <x v="0"/>
    <m/>
    <x v="5"/>
    <x v="2"/>
    <x v="28"/>
    <n v="190801"/>
    <n v="190801"/>
    <m/>
    <n v="11"/>
    <n v="190801"/>
    <n v="308000"/>
  </r>
  <r>
    <x v="205"/>
    <x v="0"/>
    <m/>
    <x v="22"/>
    <x v="2"/>
    <x v="29"/>
    <n v="190801"/>
    <n v="190801"/>
    <m/>
    <n v="4"/>
    <n v="190801"/>
    <n v="152000"/>
  </r>
  <r>
    <x v="205"/>
    <x v="0"/>
    <m/>
    <x v="21"/>
    <x v="2"/>
    <x v="15"/>
    <n v="190801"/>
    <n v="190801"/>
    <m/>
    <n v="1"/>
    <n v="190801"/>
    <n v="17500"/>
  </r>
  <r>
    <x v="205"/>
    <x v="0"/>
    <m/>
    <x v="21"/>
    <x v="2"/>
    <x v="18"/>
    <n v="190801"/>
    <n v="190801"/>
    <m/>
    <n v="1"/>
    <n v="190801"/>
    <n v="17500"/>
  </r>
  <r>
    <x v="205"/>
    <x v="0"/>
    <m/>
    <x v="0"/>
    <x v="4"/>
    <x v="15"/>
    <n v="190801"/>
    <n v="190801"/>
    <m/>
    <n v="20"/>
    <n v="190801"/>
    <n v="630000"/>
  </r>
  <r>
    <x v="205"/>
    <x v="0"/>
    <m/>
    <x v="0"/>
    <x v="4"/>
    <x v="16"/>
    <n v="190801"/>
    <n v="190801"/>
    <m/>
    <n v="11"/>
    <n v="190801"/>
    <n v="484000"/>
  </r>
  <r>
    <x v="205"/>
    <x v="0"/>
    <m/>
    <x v="5"/>
    <x v="4"/>
    <x v="28"/>
    <n v="190801"/>
    <n v="190801"/>
    <m/>
    <n v="2"/>
    <n v="190801"/>
    <n v="76000"/>
  </r>
  <r>
    <x v="206"/>
    <x v="2"/>
    <m/>
    <x v="0"/>
    <x v="1"/>
    <x v="16"/>
    <n v="190801"/>
    <n v="190801"/>
    <m/>
    <n v="2"/>
    <n v="190801"/>
    <n v="70000"/>
  </r>
  <r>
    <x v="206"/>
    <x v="2"/>
    <m/>
    <x v="0"/>
    <x v="7"/>
    <x v="15"/>
    <n v="190801"/>
    <n v="190801"/>
    <m/>
    <n v="3"/>
    <n v="190801"/>
    <n v="60000"/>
  </r>
  <r>
    <x v="206"/>
    <x v="2"/>
    <m/>
    <x v="25"/>
    <x v="2"/>
    <x v="34"/>
    <n v="190801"/>
    <n v="190801"/>
    <m/>
    <n v="6"/>
    <n v="190801"/>
    <n v="594000"/>
  </r>
  <r>
    <x v="206"/>
    <x v="2"/>
    <m/>
    <x v="1"/>
    <x v="2"/>
    <x v="18"/>
    <n v="190801"/>
    <n v="190801"/>
    <m/>
    <n v="1"/>
    <n v="190801"/>
    <n v="20000"/>
  </r>
  <r>
    <x v="206"/>
    <x v="2"/>
    <m/>
    <x v="1"/>
    <x v="2"/>
    <x v="21"/>
    <n v="190801"/>
    <n v="190801"/>
    <m/>
    <n v="1"/>
    <n v="190801"/>
    <n v="35000"/>
  </r>
  <r>
    <x v="206"/>
    <x v="2"/>
    <m/>
    <x v="4"/>
    <x v="2"/>
    <x v="26"/>
    <n v="190801"/>
    <n v="190801"/>
    <m/>
    <n v="3"/>
    <n v="190801"/>
    <n v="12000"/>
  </r>
  <r>
    <x v="206"/>
    <x v="2"/>
    <m/>
    <x v="4"/>
    <x v="2"/>
    <x v="27"/>
    <n v="190801"/>
    <n v="190801"/>
    <m/>
    <n v="10"/>
    <n v="190801"/>
    <n v="200000"/>
  </r>
  <r>
    <x v="206"/>
    <x v="2"/>
    <m/>
    <x v="0"/>
    <x v="2"/>
    <x v="15"/>
    <n v="190801"/>
    <n v="190801"/>
    <m/>
    <n v="38"/>
    <n v="190801"/>
    <n v="760000"/>
  </r>
  <r>
    <x v="206"/>
    <x v="2"/>
    <m/>
    <x v="0"/>
    <x v="2"/>
    <x v="16"/>
    <n v="190801"/>
    <n v="190801"/>
    <m/>
    <n v="33"/>
    <n v="190801"/>
    <n v="1155000"/>
  </r>
  <r>
    <x v="206"/>
    <x v="2"/>
    <m/>
    <x v="0"/>
    <x v="2"/>
    <x v="17"/>
    <n v="190801"/>
    <n v="190801"/>
    <m/>
    <n v="49"/>
    <n v="190801"/>
    <n v="1617000"/>
  </r>
  <r>
    <x v="206"/>
    <x v="2"/>
    <m/>
    <x v="0"/>
    <x v="2"/>
    <x v="19"/>
    <n v="190801"/>
    <n v="190801"/>
    <m/>
    <n v="49"/>
    <n v="190801"/>
    <n v="147000"/>
  </r>
  <r>
    <x v="206"/>
    <x v="2"/>
    <m/>
    <x v="5"/>
    <x v="2"/>
    <x v="28"/>
    <n v="190801"/>
    <n v="190801"/>
    <m/>
    <n v="5"/>
    <n v="190801"/>
    <n v="140000"/>
  </r>
  <r>
    <x v="206"/>
    <x v="2"/>
    <m/>
    <x v="22"/>
    <x v="2"/>
    <x v="29"/>
    <n v="190801"/>
    <n v="190801"/>
    <m/>
    <n v="3"/>
    <n v="190801"/>
    <n v="114000"/>
  </r>
  <r>
    <x v="206"/>
    <x v="2"/>
    <m/>
    <x v="19"/>
    <x v="2"/>
    <x v="22"/>
    <n v="190801"/>
    <n v="190801"/>
    <m/>
    <n v="4"/>
    <n v="190801"/>
    <n v="52000"/>
  </r>
  <r>
    <x v="206"/>
    <x v="2"/>
    <m/>
    <x v="19"/>
    <x v="2"/>
    <x v="23"/>
    <n v="190801"/>
    <n v="190801"/>
    <m/>
    <n v="1"/>
    <n v="190801"/>
    <n v="24000"/>
  </r>
  <r>
    <x v="206"/>
    <x v="2"/>
    <m/>
    <x v="21"/>
    <x v="2"/>
    <x v="15"/>
    <n v="190801"/>
    <n v="190801"/>
    <m/>
    <n v="1"/>
    <n v="190801"/>
    <n v="17500"/>
  </r>
  <r>
    <x v="206"/>
    <x v="2"/>
    <m/>
    <x v="21"/>
    <x v="2"/>
    <x v="18"/>
    <n v="190801"/>
    <n v="190801"/>
    <m/>
    <n v="1"/>
    <n v="190801"/>
    <n v="17500"/>
  </r>
  <r>
    <x v="206"/>
    <x v="2"/>
    <m/>
    <x v="0"/>
    <x v="4"/>
    <x v="15"/>
    <n v="190801"/>
    <n v="190801"/>
    <m/>
    <n v="32"/>
    <n v="190801"/>
    <n v="1008000"/>
  </r>
  <r>
    <x v="206"/>
    <x v="2"/>
    <m/>
    <x v="0"/>
    <x v="4"/>
    <x v="16"/>
    <n v="190801"/>
    <n v="190801"/>
    <m/>
    <n v="13"/>
    <n v="190801"/>
    <n v="572000"/>
  </r>
  <r>
    <x v="206"/>
    <x v="2"/>
    <m/>
    <x v="5"/>
    <x v="4"/>
    <x v="28"/>
    <n v="190801"/>
    <n v="190801"/>
    <m/>
    <n v="8"/>
    <n v="190801"/>
    <n v="304000"/>
  </r>
  <r>
    <x v="206"/>
    <x v="2"/>
    <m/>
    <x v="1"/>
    <x v="4"/>
    <x v="18"/>
    <n v="190801"/>
    <n v="190801"/>
    <m/>
    <n v="4"/>
    <n v="190801"/>
    <n v="126000"/>
  </r>
  <r>
    <x v="206"/>
    <x v="2"/>
    <m/>
    <x v="4"/>
    <x v="4"/>
    <x v="27"/>
    <n v="190801"/>
    <n v="190801"/>
    <m/>
    <n v="1"/>
    <n v="190801"/>
    <n v="36000"/>
  </r>
  <r>
    <x v="207"/>
    <x v="5"/>
    <m/>
    <x v="0"/>
    <x v="7"/>
    <x v="15"/>
    <n v="190801"/>
    <n v="190801"/>
    <m/>
    <n v="1"/>
    <n v="190801"/>
    <n v="20000"/>
  </r>
  <r>
    <x v="207"/>
    <x v="5"/>
    <m/>
    <x v="25"/>
    <x v="2"/>
    <x v="34"/>
    <n v="190801"/>
    <n v="190801"/>
    <m/>
    <n v="4"/>
    <n v="190801"/>
    <n v="396000"/>
  </r>
  <r>
    <x v="207"/>
    <x v="5"/>
    <m/>
    <x v="1"/>
    <x v="2"/>
    <x v="18"/>
    <n v="190801"/>
    <n v="190801"/>
    <m/>
    <n v="2"/>
    <n v="190801"/>
    <n v="40000"/>
  </r>
  <r>
    <x v="207"/>
    <x v="5"/>
    <m/>
    <x v="1"/>
    <x v="2"/>
    <x v="21"/>
    <n v="190801"/>
    <n v="190801"/>
    <m/>
    <n v="2"/>
    <n v="190801"/>
    <n v="70000"/>
  </r>
  <r>
    <x v="207"/>
    <x v="5"/>
    <m/>
    <x v="4"/>
    <x v="2"/>
    <x v="26"/>
    <n v="190801"/>
    <n v="190801"/>
    <m/>
    <n v="2"/>
    <n v="190801"/>
    <n v="8000"/>
  </r>
  <r>
    <x v="207"/>
    <x v="5"/>
    <m/>
    <x v="4"/>
    <x v="2"/>
    <x v="27"/>
    <n v="190801"/>
    <n v="190801"/>
    <m/>
    <n v="1"/>
    <n v="190801"/>
    <n v="20000"/>
  </r>
  <r>
    <x v="207"/>
    <x v="5"/>
    <m/>
    <x v="0"/>
    <x v="2"/>
    <x v="15"/>
    <n v="190801"/>
    <n v="190801"/>
    <m/>
    <n v="49"/>
    <n v="190801"/>
    <n v="980000"/>
  </r>
  <r>
    <x v="207"/>
    <x v="5"/>
    <m/>
    <x v="0"/>
    <x v="2"/>
    <x v="16"/>
    <n v="190801"/>
    <n v="190801"/>
    <m/>
    <n v="31"/>
    <n v="190801"/>
    <n v="1085000"/>
  </r>
  <r>
    <x v="207"/>
    <x v="5"/>
    <m/>
    <x v="0"/>
    <x v="2"/>
    <x v="17"/>
    <n v="190801"/>
    <n v="190801"/>
    <m/>
    <n v="33"/>
    <n v="190801"/>
    <n v="1089000"/>
  </r>
  <r>
    <x v="207"/>
    <x v="5"/>
    <m/>
    <x v="0"/>
    <x v="2"/>
    <x v="19"/>
    <n v="190801"/>
    <n v="190801"/>
    <m/>
    <n v="39"/>
    <n v="190801"/>
    <n v="117000"/>
  </r>
  <r>
    <x v="207"/>
    <x v="5"/>
    <m/>
    <x v="5"/>
    <x v="2"/>
    <x v="28"/>
    <n v="190801"/>
    <n v="190801"/>
    <m/>
    <n v="12"/>
    <n v="190801"/>
    <n v="336000"/>
  </r>
  <r>
    <x v="207"/>
    <x v="5"/>
    <m/>
    <x v="22"/>
    <x v="2"/>
    <x v="29"/>
    <n v="190801"/>
    <n v="190801"/>
    <m/>
    <n v="8"/>
    <n v="190801"/>
    <n v="304000"/>
  </r>
  <r>
    <x v="207"/>
    <x v="5"/>
    <m/>
    <x v="19"/>
    <x v="2"/>
    <x v="22"/>
    <n v="190801"/>
    <n v="190801"/>
    <m/>
    <n v="4"/>
    <n v="190801"/>
    <n v="52000"/>
  </r>
  <r>
    <x v="207"/>
    <x v="5"/>
    <m/>
    <x v="19"/>
    <x v="2"/>
    <x v="24"/>
    <n v="190801"/>
    <n v="190801"/>
    <m/>
    <n v="3"/>
    <n v="190801"/>
    <n v="99000"/>
  </r>
  <r>
    <x v="208"/>
    <x v="6"/>
    <m/>
    <x v="0"/>
    <x v="7"/>
    <x v="15"/>
    <n v="190801"/>
    <n v="190801"/>
    <m/>
    <n v="1"/>
    <n v="190801"/>
    <n v="20000"/>
  </r>
  <r>
    <x v="208"/>
    <x v="6"/>
    <m/>
    <x v="25"/>
    <x v="2"/>
    <x v="34"/>
    <n v="190801"/>
    <n v="190801"/>
    <m/>
    <n v="3"/>
    <n v="190801"/>
    <n v="297000"/>
  </r>
  <r>
    <x v="208"/>
    <x v="6"/>
    <m/>
    <x v="1"/>
    <x v="2"/>
    <x v="18"/>
    <n v="190801"/>
    <n v="190801"/>
    <m/>
    <n v="2"/>
    <n v="190801"/>
    <n v="40000"/>
  </r>
  <r>
    <x v="208"/>
    <x v="6"/>
    <m/>
    <x v="4"/>
    <x v="2"/>
    <x v="27"/>
    <n v="190801"/>
    <n v="190801"/>
    <m/>
    <n v="2"/>
    <n v="190801"/>
    <n v="40000"/>
  </r>
  <r>
    <x v="208"/>
    <x v="6"/>
    <m/>
    <x v="0"/>
    <x v="2"/>
    <x v="15"/>
    <n v="190801"/>
    <n v="190801"/>
    <m/>
    <n v="51"/>
    <n v="190801"/>
    <n v="1020000"/>
  </r>
  <r>
    <x v="208"/>
    <x v="6"/>
    <m/>
    <x v="0"/>
    <x v="2"/>
    <x v="16"/>
    <n v="190801"/>
    <n v="190801"/>
    <m/>
    <n v="335"/>
    <n v="190801"/>
    <n v="11725000"/>
  </r>
  <r>
    <x v="208"/>
    <x v="6"/>
    <m/>
    <x v="0"/>
    <x v="2"/>
    <x v="17"/>
    <n v="190801"/>
    <n v="190801"/>
    <m/>
    <n v="50"/>
    <n v="190801"/>
    <n v="1650000"/>
  </r>
  <r>
    <x v="208"/>
    <x v="6"/>
    <m/>
    <x v="0"/>
    <x v="2"/>
    <x v="19"/>
    <n v="190801"/>
    <n v="190801"/>
    <m/>
    <n v="65"/>
    <n v="190801"/>
    <n v="195000"/>
  </r>
  <r>
    <x v="208"/>
    <x v="6"/>
    <m/>
    <x v="5"/>
    <x v="2"/>
    <x v="28"/>
    <n v="190801"/>
    <n v="190801"/>
    <m/>
    <n v="16"/>
    <n v="190801"/>
    <n v="448000"/>
  </r>
  <r>
    <x v="208"/>
    <x v="6"/>
    <m/>
    <x v="22"/>
    <x v="2"/>
    <x v="29"/>
    <n v="190801"/>
    <n v="190801"/>
    <m/>
    <n v="6"/>
    <n v="190801"/>
    <n v="228000"/>
  </r>
  <r>
    <x v="208"/>
    <x v="6"/>
    <m/>
    <x v="19"/>
    <x v="2"/>
    <x v="22"/>
    <n v="190801"/>
    <n v="190801"/>
    <m/>
    <n v="7"/>
    <n v="190801"/>
    <n v="91000"/>
  </r>
  <r>
    <x v="208"/>
    <x v="6"/>
    <m/>
    <x v="19"/>
    <x v="2"/>
    <x v="23"/>
    <n v="190801"/>
    <n v="190801"/>
    <m/>
    <n v="4"/>
    <n v="190801"/>
    <n v="96000"/>
  </r>
  <r>
    <x v="208"/>
    <x v="6"/>
    <m/>
    <x v="19"/>
    <x v="2"/>
    <x v="24"/>
    <n v="190801"/>
    <n v="190801"/>
    <m/>
    <n v="1"/>
    <n v="190801"/>
    <n v="33000"/>
  </r>
  <r>
    <x v="208"/>
    <x v="6"/>
    <m/>
    <x v="0"/>
    <x v="6"/>
    <x v="15"/>
    <n v="190801"/>
    <n v="190801"/>
    <m/>
    <n v="433"/>
    <n v="190801"/>
    <n v="3926444"/>
  </r>
  <r>
    <x v="208"/>
    <x v="6"/>
    <m/>
    <x v="0"/>
    <x v="6"/>
    <x v="17"/>
    <n v="190801"/>
    <n v="190801"/>
    <m/>
    <n v="444"/>
    <n v="190801"/>
    <n v="7023192"/>
  </r>
  <r>
    <x v="208"/>
    <x v="6"/>
    <m/>
    <x v="4"/>
    <x v="6"/>
    <x v="26"/>
    <n v="190801"/>
    <n v="190801"/>
    <m/>
    <n v="606"/>
    <n v="190801"/>
    <n v="650238"/>
  </r>
  <r>
    <x v="208"/>
    <x v="6"/>
    <m/>
    <x v="5"/>
    <x v="6"/>
    <x v="28"/>
    <n v="190801"/>
    <n v="190801"/>
    <m/>
    <n v="1"/>
    <n v="190801"/>
    <n v="14600"/>
  </r>
  <r>
    <x v="208"/>
    <x v="6"/>
    <m/>
    <x v="22"/>
    <x v="6"/>
    <x v="29"/>
    <n v="190801"/>
    <n v="190801"/>
    <m/>
    <n v="25"/>
    <n v="190801"/>
    <n v="492275"/>
  </r>
  <r>
    <x v="208"/>
    <x v="6"/>
    <m/>
    <x v="24"/>
    <x v="6"/>
    <x v="31"/>
    <n v="190801"/>
    <n v="190801"/>
    <m/>
    <n v="100"/>
    <n v="190801"/>
    <n v="1487700"/>
  </r>
  <r>
    <x v="208"/>
    <x v="6"/>
    <m/>
    <x v="23"/>
    <x v="6"/>
    <x v="30"/>
    <n v="190801"/>
    <n v="190801"/>
    <m/>
    <n v="86"/>
    <n v="190801"/>
    <n v="598904"/>
  </r>
  <r>
    <x v="208"/>
    <x v="6"/>
    <m/>
    <x v="20"/>
    <x v="6"/>
    <x v="25"/>
    <n v="190801"/>
    <n v="190801"/>
    <m/>
    <n v="24"/>
    <n v="190801"/>
    <n v="233184"/>
  </r>
  <r>
    <x v="208"/>
    <x v="6"/>
    <m/>
    <x v="1"/>
    <x v="6"/>
    <x v="18"/>
    <n v="190801"/>
    <n v="190801"/>
    <m/>
    <n v="9"/>
    <n v="190801"/>
    <n v="82845"/>
  </r>
  <r>
    <x v="208"/>
    <x v="6"/>
    <m/>
    <x v="19"/>
    <x v="6"/>
    <x v="22"/>
    <n v="190801"/>
    <n v="190801"/>
    <m/>
    <n v="7"/>
    <n v="190801"/>
    <n v="47537"/>
  </r>
  <r>
    <x v="209"/>
    <x v="3"/>
    <m/>
    <x v="0"/>
    <x v="1"/>
    <x v="15"/>
    <n v="190801"/>
    <n v="190801"/>
    <m/>
    <n v="5"/>
    <n v="190801"/>
    <n v="100000"/>
  </r>
  <r>
    <x v="209"/>
    <x v="3"/>
    <m/>
    <x v="0"/>
    <x v="1"/>
    <x v="16"/>
    <n v="190801"/>
    <n v="190801"/>
    <m/>
    <n v="20"/>
    <n v="190801"/>
    <n v="700000"/>
  </r>
  <r>
    <x v="209"/>
    <x v="3"/>
    <m/>
    <x v="0"/>
    <x v="7"/>
    <x v="15"/>
    <n v="190801"/>
    <n v="190801"/>
    <m/>
    <n v="1"/>
    <n v="190801"/>
    <n v="20000"/>
  </r>
  <r>
    <x v="209"/>
    <x v="3"/>
    <m/>
    <x v="0"/>
    <x v="5"/>
    <x v="15"/>
    <n v="190801"/>
    <n v="190801"/>
    <m/>
    <n v="300"/>
    <n v="190801"/>
    <n v="3068100"/>
  </r>
  <r>
    <x v="209"/>
    <x v="3"/>
    <m/>
    <x v="25"/>
    <x v="2"/>
    <x v="34"/>
    <n v="190801"/>
    <n v="190801"/>
    <m/>
    <n v="5"/>
    <n v="190801"/>
    <n v="495000"/>
  </r>
  <r>
    <x v="209"/>
    <x v="3"/>
    <m/>
    <x v="1"/>
    <x v="2"/>
    <x v="18"/>
    <n v="190801"/>
    <n v="190801"/>
    <m/>
    <n v="6"/>
    <n v="190801"/>
    <n v="120000"/>
  </r>
  <r>
    <x v="209"/>
    <x v="3"/>
    <m/>
    <x v="1"/>
    <x v="2"/>
    <x v="21"/>
    <n v="190801"/>
    <n v="190801"/>
    <m/>
    <n v="1"/>
    <n v="190801"/>
    <n v="35000"/>
  </r>
  <r>
    <x v="209"/>
    <x v="3"/>
    <m/>
    <x v="4"/>
    <x v="2"/>
    <x v="27"/>
    <n v="190801"/>
    <n v="190801"/>
    <m/>
    <n v="4"/>
    <n v="190801"/>
    <n v="80000"/>
  </r>
  <r>
    <x v="209"/>
    <x v="3"/>
    <m/>
    <x v="0"/>
    <x v="2"/>
    <x v="15"/>
    <n v="190801"/>
    <n v="190801"/>
    <m/>
    <n v="53"/>
    <n v="190801"/>
    <n v="1060000"/>
  </r>
  <r>
    <x v="209"/>
    <x v="3"/>
    <m/>
    <x v="0"/>
    <x v="2"/>
    <x v="16"/>
    <n v="190801"/>
    <n v="190801"/>
    <m/>
    <n v="42"/>
    <n v="190801"/>
    <n v="1470000"/>
  </r>
  <r>
    <x v="209"/>
    <x v="3"/>
    <m/>
    <x v="0"/>
    <x v="2"/>
    <x v="17"/>
    <n v="190801"/>
    <n v="190801"/>
    <m/>
    <n v="59"/>
    <n v="190801"/>
    <n v="1947000"/>
  </r>
  <r>
    <x v="209"/>
    <x v="3"/>
    <m/>
    <x v="0"/>
    <x v="2"/>
    <x v="19"/>
    <n v="190801"/>
    <n v="190801"/>
    <m/>
    <n v="71"/>
    <n v="190801"/>
    <n v="213000"/>
  </r>
  <r>
    <x v="209"/>
    <x v="3"/>
    <m/>
    <x v="5"/>
    <x v="2"/>
    <x v="28"/>
    <n v="190801"/>
    <n v="190801"/>
    <m/>
    <n v="17"/>
    <n v="190801"/>
    <n v="476000"/>
  </r>
  <r>
    <x v="209"/>
    <x v="3"/>
    <m/>
    <x v="22"/>
    <x v="2"/>
    <x v="29"/>
    <n v="190801"/>
    <n v="190801"/>
    <m/>
    <n v="4"/>
    <n v="190801"/>
    <n v="152000"/>
  </r>
  <r>
    <x v="209"/>
    <x v="3"/>
    <m/>
    <x v="19"/>
    <x v="2"/>
    <x v="22"/>
    <n v="190801"/>
    <n v="190801"/>
    <m/>
    <n v="8"/>
    <n v="190801"/>
    <n v="104000"/>
  </r>
  <r>
    <x v="209"/>
    <x v="3"/>
    <m/>
    <x v="19"/>
    <x v="2"/>
    <x v="23"/>
    <n v="190801"/>
    <n v="190801"/>
    <m/>
    <n v="5"/>
    <n v="190801"/>
    <n v="120000"/>
  </r>
  <r>
    <x v="209"/>
    <x v="3"/>
    <m/>
    <x v="0"/>
    <x v="4"/>
    <x v="15"/>
    <n v="190801"/>
    <n v="190801"/>
    <m/>
    <n v="90"/>
    <n v="190801"/>
    <n v="2835000"/>
  </r>
  <r>
    <x v="209"/>
    <x v="3"/>
    <m/>
    <x v="0"/>
    <x v="4"/>
    <x v="16"/>
    <n v="190801"/>
    <n v="190801"/>
    <m/>
    <n v="16"/>
    <n v="190801"/>
    <n v="704000"/>
  </r>
  <r>
    <x v="209"/>
    <x v="3"/>
    <m/>
    <x v="5"/>
    <x v="4"/>
    <x v="28"/>
    <n v="190801"/>
    <n v="190801"/>
    <m/>
    <n v="7"/>
    <n v="190801"/>
    <n v="266000"/>
  </r>
  <r>
    <x v="209"/>
    <x v="3"/>
    <m/>
    <x v="19"/>
    <x v="4"/>
    <x v="22"/>
    <n v="190801"/>
    <n v="190801"/>
    <m/>
    <n v="2"/>
    <n v="190801"/>
    <n v="50000"/>
  </r>
  <r>
    <x v="209"/>
    <x v="3"/>
    <m/>
    <x v="4"/>
    <x v="4"/>
    <x v="27"/>
    <n v="190801"/>
    <n v="190801"/>
    <m/>
    <n v="2"/>
    <n v="190801"/>
    <n v="72000"/>
  </r>
  <r>
    <x v="210"/>
    <x v="4"/>
    <m/>
    <x v="0"/>
    <x v="1"/>
    <x v="15"/>
    <n v="190801"/>
    <n v="190801"/>
    <m/>
    <n v="1"/>
    <n v="190801"/>
    <n v="20000"/>
  </r>
  <r>
    <x v="210"/>
    <x v="4"/>
    <m/>
    <x v="0"/>
    <x v="1"/>
    <x v="16"/>
    <n v="190801"/>
    <n v="190801"/>
    <m/>
    <n v="13"/>
    <n v="190801"/>
    <n v="455000"/>
  </r>
  <r>
    <x v="210"/>
    <x v="4"/>
    <m/>
    <x v="0"/>
    <x v="7"/>
    <x v="15"/>
    <n v="190801"/>
    <n v="190801"/>
    <m/>
    <n v="4"/>
    <n v="190801"/>
    <n v="80000"/>
  </r>
  <r>
    <x v="210"/>
    <x v="4"/>
    <m/>
    <x v="25"/>
    <x v="2"/>
    <x v="34"/>
    <n v="190801"/>
    <n v="190801"/>
    <m/>
    <n v="4"/>
    <n v="190801"/>
    <n v="396000"/>
  </r>
  <r>
    <x v="210"/>
    <x v="4"/>
    <m/>
    <x v="1"/>
    <x v="2"/>
    <x v="18"/>
    <n v="190801"/>
    <n v="190801"/>
    <m/>
    <n v="1"/>
    <n v="190801"/>
    <n v="20000"/>
  </r>
  <r>
    <x v="210"/>
    <x v="4"/>
    <m/>
    <x v="4"/>
    <x v="2"/>
    <x v="26"/>
    <n v="190801"/>
    <n v="190801"/>
    <m/>
    <n v="10"/>
    <n v="190801"/>
    <n v="40000"/>
  </r>
  <r>
    <x v="210"/>
    <x v="4"/>
    <m/>
    <x v="4"/>
    <x v="2"/>
    <x v="27"/>
    <n v="190801"/>
    <n v="190801"/>
    <m/>
    <n v="5"/>
    <n v="190801"/>
    <n v="100000"/>
  </r>
  <r>
    <x v="210"/>
    <x v="4"/>
    <m/>
    <x v="0"/>
    <x v="2"/>
    <x v="15"/>
    <n v="190801"/>
    <n v="190801"/>
    <m/>
    <n v="46"/>
    <n v="190801"/>
    <n v="920000"/>
  </r>
  <r>
    <x v="210"/>
    <x v="4"/>
    <m/>
    <x v="0"/>
    <x v="2"/>
    <x v="16"/>
    <n v="190801"/>
    <n v="190801"/>
    <m/>
    <n v="133"/>
    <n v="190801"/>
    <n v="4655000"/>
  </r>
  <r>
    <x v="210"/>
    <x v="4"/>
    <m/>
    <x v="0"/>
    <x v="2"/>
    <x v="17"/>
    <n v="190801"/>
    <n v="190801"/>
    <m/>
    <n v="34"/>
    <n v="190801"/>
    <n v="1122000"/>
  </r>
  <r>
    <x v="210"/>
    <x v="4"/>
    <m/>
    <x v="0"/>
    <x v="2"/>
    <x v="19"/>
    <n v="190801"/>
    <n v="190801"/>
    <m/>
    <n v="45"/>
    <n v="190801"/>
    <n v="135000"/>
  </r>
  <r>
    <x v="210"/>
    <x v="4"/>
    <m/>
    <x v="5"/>
    <x v="2"/>
    <x v="28"/>
    <n v="190801"/>
    <n v="190801"/>
    <m/>
    <n v="11"/>
    <n v="190801"/>
    <n v="308000"/>
  </r>
  <r>
    <x v="210"/>
    <x v="4"/>
    <m/>
    <x v="22"/>
    <x v="2"/>
    <x v="29"/>
    <n v="190801"/>
    <n v="190801"/>
    <m/>
    <n v="3"/>
    <n v="190801"/>
    <n v="114000"/>
  </r>
  <r>
    <x v="210"/>
    <x v="4"/>
    <m/>
    <x v="19"/>
    <x v="2"/>
    <x v="22"/>
    <n v="190801"/>
    <n v="190801"/>
    <m/>
    <n v="5"/>
    <n v="190801"/>
    <n v="65000"/>
  </r>
  <r>
    <x v="210"/>
    <x v="4"/>
    <m/>
    <x v="19"/>
    <x v="2"/>
    <x v="24"/>
    <n v="190801"/>
    <n v="190801"/>
    <m/>
    <n v="1"/>
    <n v="190801"/>
    <n v="33000"/>
  </r>
  <r>
    <x v="210"/>
    <x v="4"/>
    <m/>
    <x v="0"/>
    <x v="4"/>
    <x v="15"/>
    <n v="190801"/>
    <n v="190801"/>
    <m/>
    <n v="25"/>
    <n v="190801"/>
    <n v="787500"/>
  </r>
  <r>
    <x v="210"/>
    <x v="4"/>
    <m/>
    <x v="0"/>
    <x v="4"/>
    <x v="16"/>
    <n v="190801"/>
    <n v="190801"/>
    <m/>
    <n v="7"/>
    <n v="190801"/>
    <n v="308000"/>
  </r>
  <r>
    <x v="210"/>
    <x v="4"/>
    <m/>
    <x v="5"/>
    <x v="4"/>
    <x v="28"/>
    <n v="190801"/>
    <n v="190801"/>
    <m/>
    <n v="1"/>
    <n v="190801"/>
    <n v="38000"/>
  </r>
  <r>
    <x v="210"/>
    <x v="4"/>
    <m/>
    <x v="19"/>
    <x v="4"/>
    <x v="22"/>
    <n v="190801"/>
    <n v="190801"/>
    <m/>
    <n v="1"/>
    <n v="190801"/>
    <n v="25000"/>
  </r>
  <r>
    <x v="210"/>
    <x v="4"/>
    <m/>
    <x v="4"/>
    <x v="4"/>
    <x v="27"/>
    <n v="190801"/>
    <n v="190801"/>
    <m/>
    <n v="2"/>
    <n v="190801"/>
    <n v="72000"/>
  </r>
  <r>
    <x v="211"/>
    <x v="1"/>
    <m/>
    <x v="0"/>
    <x v="1"/>
    <x v="15"/>
    <n v="190801"/>
    <n v="190801"/>
    <m/>
    <n v="3"/>
    <n v="190801"/>
    <n v="60000"/>
  </r>
  <r>
    <x v="211"/>
    <x v="1"/>
    <m/>
    <x v="0"/>
    <x v="1"/>
    <x v="16"/>
    <n v="190801"/>
    <n v="190801"/>
    <m/>
    <n v="4"/>
    <n v="190801"/>
    <n v="140000"/>
  </r>
  <r>
    <x v="211"/>
    <x v="1"/>
    <m/>
    <x v="0"/>
    <x v="7"/>
    <x v="15"/>
    <n v="190801"/>
    <n v="190801"/>
    <m/>
    <n v="1"/>
    <n v="190801"/>
    <n v="20000"/>
  </r>
  <r>
    <x v="211"/>
    <x v="1"/>
    <m/>
    <x v="25"/>
    <x v="2"/>
    <x v="34"/>
    <n v="190801"/>
    <n v="190801"/>
    <m/>
    <n v="7"/>
    <n v="190801"/>
    <n v="693000"/>
  </r>
  <r>
    <x v="211"/>
    <x v="1"/>
    <m/>
    <x v="4"/>
    <x v="2"/>
    <x v="26"/>
    <n v="190801"/>
    <n v="190801"/>
    <m/>
    <n v="1"/>
    <n v="190801"/>
    <n v="4000"/>
  </r>
  <r>
    <x v="211"/>
    <x v="1"/>
    <m/>
    <x v="4"/>
    <x v="2"/>
    <x v="27"/>
    <n v="190801"/>
    <n v="190801"/>
    <m/>
    <n v="4"/>
    <n v="190801"/>
    <n v="80000"/>
  </r>
  <r>
    <x v="211"/>
    <x v="1"/>
    <m/>
    <x v="1"/>
    <x v="2"/>
    <x v="18"/>
    <n v="190801"/>
    <n v="190801"/>
    <m/>
    <n v="2"/>
    <n v="190801"/>
    <n v="40000"/>
  </r>
  <r>
    <x v="211"/>
    <x v="1"/>
    <m/>
    <x v="0"/>
    <x v="2"/>
    <x v="15"/>
    <n v="190801"/>
    <n v="190801"/>
    <m/>
    <n v="42"/>
    <n v="190801"/>
    <n v="840000"/>
  </r>
  <r>
    <x v="211"/>
    <x v="1"/>
    <m/>
    <x v="0"/>
    <x v="2"/>
    <x v="16"/>
    <n v="190801"/>
    <n v="190801"/>
    <m/>
    <n v="39"/>
    <n v="190801"/>
    <n v="1365000"/>
  </r>
  <r>
    <x v="211"/>
    <x v="1"/>
    <m/>
    <x v="0"/>
    <x v="2"/>
    <x v="17"/>
    <n v="190801"/>
    <n v="190801"/>
    <m/>
    <n v="32"/>
    <n v="190801"/>
    <n v="1056000"/>
  </r>
  <r>
    <x v="211"/>
    <x v="1"/>
    <m/>
    <x v="0"/>
    <x v="2"/>
    <x v="19"/>
    <n v="190801"/>
    <n v="190801"/>
    <m/>
    <n v="58"/>
    <n v="190801"/>
    <n v="174000"/>
  </r>
  <r>
    <x v="211"/>
    <x v="1"/>
    <m/>
    <x v="5"/>
    <x v="2"/>
    <x v="28"/>
    <n v="190801"/>
    <n v="190801"/>
    <m/>
    <n v="11"/>
    <n v="190801"/>
    <n v="308000"/>
  </r>
  <r>
    <x v="211"/>
    <x v="1"/>
    <m/>
    <x v="22"/>
    <x v="2"/>
    <x v="29"/>
    <n v="190801"/>
    <n v="190801"/>
    <m/>
    <n v="2"/>
    <n v="190801"/>
    <n v="76000"/>
  </r>
  <r>
    <x v="211"/>
    <x v="1"/>
    <m/>
    <x v="19"/>
    <x v="2"/>
    <x v="22"/>
    <n v="190801"/>
    <n v="190801"/>
    <m/>
    <n v="14"/>
    <n v="190801"/>
    <n v="182000"/>
  </r>
  <r>
    <x v="211"/>
    <x v="1"/>
    <m/>
    <x v="19"/>
    <x v="2"/>
    <x v="23"/>
    <n v="190801"/>
    <n v="190801"/>
    <m/>
    <n v="1"/>
    <n v="190801"/>
    <n v="24000"/>
  </r>
  <r>
    <x v="211"/>
    <x v="1"/>
    <m/>
    <x v="19"/>
    <x v="2"/>
    <x v="24"/>
    <n v="190801"/>
    <n v="190801"/>
    <m/>
    <n v="1"/>
    <n v="190801"/>
    <n v="33000"/>
  </r>
  <r>
    <x v="211"/>
    <x v="1"/>
    <m/>
    <x v="0"/>
    <x v="4"/>
    <x v="15"/>
    <n v="190801"/>
    <n v="190801"/>
    <m/>
    <n v="26"/>
    <n v="190801"/>
    <n v="819000"/>
  </r>
  <r>
    <x v="211"/>
    <x v="1"/>
    <m/>
    <x v="0"/>
    <x v="4"/>
    <x v="16"/>
    <n v="190801"/>
    <n v="190801"/>
    <m/>
    <n v="7"/>
    <n v="190801"/>
    <n v="308000"/>
  </r>
  <r>
    <x v="211"/>
    <x v="1"/>
    <m/>
    <x v="5"/>
    <x v="4"/>
    <x v="28"/>
    <n v="190801"/>
    <n v="190801"/>
    <m/>
    <n v="2"/>
    <n v="190801"/>
    <n v="76000"/>
  </r>
  <r>
    <x v="212"/>
    <x v="0"/>
    <m/>
    <x v="0"/>
    <x v="7"/>
    <x v="15"/>
    <n v="190801"/>
    <n v="190801"/>
    <m/>
    <n v="1"/>
    <n v="190801"/>
    <n v="20000"/>
  </r>
  <r>
    <x v="212"/>
    <x v="0"/>
    <m/>
    <x v="25"/>
    <x v="2"/>
    <x v="34"/>
    <n v="190801"/>
    <n v="190801"/>
    <m/>
    <n v="9"/>
    <n v="190801"/>
    <n v="891000"/>
  </r>
  <r>
    <x v="212"/>
    <x v="0"/>
    <m/>
    <x v="1"/>
    <x v="2"/>
    <x v="18"/>
    <n v="190801"/>
    <n v="190801"/>
    <m/>
    <n v="2"/>
    <n v="190801"/>
    <n v="40000"/>
  </r>
  <r>
    <x v="212"/>
    <x v="0"/>
    <m/>
    <x v="1"/>
    <x v="2"/>
    <x v="21"/>
    <n v="190801"/>
    <n v="190801"/>
    <m/>
    <n v="4"/>
    <n v="190801"/>
    <n v="140000"/>
  </r>
  <r>
    <x v="212"/>
    <x v="0"/>
    <m/>
    <x v="4"/>
    <x v="2"/>
    <x v="27"/>
    <n v="190801"/>
    <n v="190801"/>
    <m/>
    <n v="1"/>
    <n v="190801"/>
    <n v="20000"/>
  </r>
  <r>
    <x v="212"/>
    <x v="0"/>
    <m/>
    <x v="0"/>
    <x v="2"/>
    <x v="15"/>
    <n v="190801"/>
    <n v="190801"/>
    <m/>
    <n v="30"/>
    <n v="190801"/>
    <n v="600000"/>
  </r>
  <r>
    <x v="212"/>
    <x v="0"/>
    <m/>
    <x v="0"/>
    <x v="2"/>
    <x v="16"/>
    <n v="190801"/>
    <n v="190801"/>
    <m/>
    <n v="26"/>
    <n v="190801"/>
    <n v="910000"/>
  </r>
  <r>
    <x v="212"/>
    <x v="0"/>
    <m/>
    <x v="0"/>
    <x v="2"/>
    <x v="17"/>
    <n v="190801"/>
    <n v="190801"/>
    <m/>
    <n v="39"/>
    <n v="190801"/>
    <n v="1287000"/>
  </r>
  <r>
    <x v="212"/>
    <x v="0"/>
    <m/>
    <x v="0"/>
    <x v="2"/>
    <x v="19"/>
    <n v="190801"/>
    <n v="190801"/>
    <m/>
    <n v="38"/>
    <n v="190801"/>
    <n v="114000"/>
  </r>
  <r>
    <x v="212"/>
    <x v="0"/>
    <m/>
    <x v="5"/>
    <x v="2"/>
    <x v="28"/>
    <n v="190801"/>
    <n v="190801"/>
    <m/>
    <n v="11"/>
    <n v="190801"/>
    <n v="308000"/>
  </r>
  <r>
    <x v="212"/>
    <x v="0"/>
    <m/>
    <x v="22"/>
    <x v="2"/>
    <x v="29"/>
    <n v="190801"/>
    <n v="190801"/>
    <m/>
    <n v="3"/>
    <n v="190801"/>
    <n v="114000"/>
  </r>
  <r>
    <x v="212"/>
    <x v="0"/>
    <m/>
    <x v="19"/>
    <x v="2"/>
    <x v="22"/>
    <n v="190801"/>
    <n v="190801"/>
    <m/>
    <n v="5"/>
    <n v="190801"/>
    <n v="65000"/>
  </r>
  <r>
    <x v="212"/>
    <x v="0"/>
    <m/>
    <x v="19"/>
    <x v="2"/>
    <x v="23"/>
    <n v="190801"/>
    <n v="190801"/>
    <m/>
    <n v="1"/>
    <n v="190801"/>
    <n v="24000"/>
  </r>
  <r>
    <x v="213"/>
    <x v="2"/>
    <m/>
    <x v="0"/>
    <x v="7"/>
    <x v="15"/>
    <n v="190801"/>
    <n v="190801"/>
    <m/>
    <n v="5"/>
    <n v="190801"/>
    <n v="100000"/>
  </r>
  <r>
    <x v="213"/>
    <x v="2"/>
    <m/>
    <x v="25"/>
    <x v="2"/>
    <x v="34"/>
    <n v="190801"/>
    <n v="190801"/>
    <m/>
    <n v="4"/>
    <n v="190801"/>
    <n v="396000"/>
  </r>
  <r>
    <x v="213"/>
    <x v="2"/>
    <m/>
    <x v="1"/>
    <x v="2"/>
    <x v="18"/>
    <n v="190801"/>
    <n v="190801"/>
    <m/>
    <n v="4"/>
    <n v="190801"/>
    <n v="80000"/>
  </r>
  <r>
    <x v="213"/>
    <x v="2"/>
    <m/>
    <x v="1"/>
    <x v="2"/>
    <x v="21"/>
    <n v="190801"/>
    <n v="190801"/>
    <m/>
    <n v="1"/>
    <n v="190801"/>
    <n v="35000"/>
  </r>
  <r>
    <x v="213"/>
    <x v="2"/>
    <m/>
    <x v="4"/>
    <x v="2"/>
    <x v="26"/>
    <n v="190801"/>
    <n v="190801"/>
    <m/>
    <n v="2"/>
    <n v="190801"/>
    <n v="8000"/>
  </r>
  <r>
    <x v="213"/>
    <x v="2"/>
    <m/>
    <x v="4"/>
    <x v="2"/>
    <x v="27"/>
    <n v="190801"/>
    <n v="190801"/>
    <m/>
    <n v="6"/>
    <n v="190801"/>
    <n v="120000"/>
  </r>
  <r>
    <x v="213"/>
    <x v="2"/>
    <m/>
    <x v="0"/>
    <x v="2"/>
    <x v="15"/>
    <n v="190801"/>
    <n v="190801"/>
    <m/>
    <n v="59"/>
    <n v="190801"/>
    <n v="1180000"/>
  </r>
  <r>
    <x v="213"/>
    <x v="2"/>
    <m/>
    <x v="0"/>
    <x v="2"/>
    <x v="16"/>
    <n v="190801"/>
    <n v="190801"/>
    <m/>
    <n v="44"/>
    <n v="190801"/>
    <n v="1540000"/>
  </r>
  <r>
    <x v="213"/>
    <x v="2"/>
    <m/>
    <x v="0"/>
    <x v="2"/>
    <x v="17"/>
    <n v="190801"/>
    <n v="190801"/>
    <m/>
    <n v="66"/>
    <n v="190801"/>
    <n v="2178000"/>
  </r>
  <r>
    <x v="213"/>
    <x v="2"/>
    <m/>
    <x v="19"/>
    <x v="2"/>
    <x v="22"/>
    <n v="190801"/>
    <n v="190801"/>
    <m/>
    <n v="9"/>
    <n v="190801"/>
    <n v="117000"/>
  </r>
  <r>
    <x v="213"/>
    <x v="2"/>
    <m/>
    <x v="19"/>
    <x v="2"/>
    <x v="24"/>
    <n v="190801"/>
    <n v="190801"/>
    <m/>
    <n v="1"/>
    <n v="190801"/>
    <n v="33000"/>
  </r>
  <r>
    <x v="213"/>
    <x v="2"/>
    <m/>
    <x v="0"/>
    <x v="2"/>
    <x v="19"/>
    <n v="190801"/>
    <n v="190801"/>
    <m/>
    <n v="56"/>
    <n v="190801"/>
    <n v="168000"/>
  </r>
  <r>
    <x v="213"/>
    <x v="2"/>
    <m/>
    <x v="5"/>
    <x v="2"/>
    <x v="28"/>
    <n v="190801"/>
    <n v="190801"/>
    <m/>
    <n v="12"/>
    <n v="190801"/>
    <n v="336000"/>
  </r>
  <r>
    <x v="213"/>
    <x v="2"/>
    <m/>
    <x v="22"/>
    <x v="2"/>
    <x v="29"/>
    <n v="190801"/>
    <n v="190801"/>
    <m/>
    <n v="3"/>
    <n v="190801"/>
    <n v="114000"/>
  </r>
  <r>
    <x v="214"/>
    <x v="5"/>
    <m/>
    <x v="0"/>
    <x v="7"/>
    <x v="15"/>
    <n v="190801"/>
    <n v="190801"/>
    <m/>
    <n v="5"/>
    <n v="190801"/>
    <n v="100000"/>
  </r>
  <r>
    <x v="214"/>
    <x v="5"/>
    <m/>
    <x v="25"/>
    <x v="2"/>
    <x v="34"/>
    <n v="190801"/>
    <n v="190801"/>
    <m/>
    <n v="7"/>
    <n v="190801"/>
    <n v="693000"/>
  </r>
  <r>
    <x v="214"/>
    <x v="5"/>
    <m/>
    <x v="1"/>
    <x v="2"/>
    <x v="18"/>
    <n v="190801"/>
    <n v="190801"/>
    <m/>
    <n v="3"/>
    <n v="190801"/>
    <n v="60000"/>
  </r>
  <r>
    <x v="214"/>
    <x v="5"/>
    <m/>
    <x v="4"/>
    <x v="2"/>
    <x v="26"/>
    <n v="190801"/>
    <n v="190801"/>
    <m/>
    <n v="10"/>
    <n v="190801"/>
    <n v="40000"/>
  </r>
  <r>
    <x v="214"/>
    <x v="5"/>
    <m/>
    <x v="4"/>
    <x v="2"/>
    <x v="27"/>
    <n v="190801"/>
    <n v="190801"/>
    <m/>
    <n v="4"/>
    <n v="190801"/>
    <n v="80000"/>
  </r>
  <r>
    <x v="214"/>
    <x v="5"/>
    <m/>
    <x v="0"/>
    <x v="2"/>
    <x v="15"/>
    <n v="190801"/>
    <n v="190801"/>
    <m/>
    <n v="49"/>
    <n v="190801"/>
    <n v="980000"/>
  </r>
  <r>
    <x v="214"/>
    <x v="5"/>
    <m/>
    <x v="0"/>
    <x v="2"/>
    <x v="16"/>
    <n v="190801"/>
    <n v="190801"/>
    <m/>
    <n v="35"/>
    <n v="190801"/>
    <n v="1225000"/>
  </r>
  <r>
    <x v="214"/>
    <x v="5"/>
    <m/>
    <x v="0"/>
    <x v="2"/>
    <x v="17"/>
    <n v="190801"/>
    <n v="190801"/>
    <m/>
    <n v="41"/>
    <n v="190801"/>
    <n v="1353000"/>
  </r>
  <r>
    <x v="214"/>
    <x v="5"/>
    <m/>
    <x v="0"/>
    <x v="2"/>
    <x v="19"/>
    <n v="190801"/>
    <n v="190801"/>
    <m/>
    <n v="48"/>
    <n v="190801"/>
    <n v="144000"/>
  </r>
  <r>
    <x v="214"/>
    <x v="5"/>
    <m/>
    <x v="5"/>
    <x v="2"/>
    <x v="28"/>
    <n v="190801"/>
    <n v="190801"/>
    <m/>
    <n v="9"/>
    <n v="190801"/>
    <n v="252000"/>
  </r>
  <r>
    <x v="214"/>
    <x v="5"/>
    <m/>
    <x v="22"/>
    <x v="2"/>
    <x v="29"/>
    <n v="190801"/>
    <n v="190801"/>
    <m/>
    <n v="2"/>
    <n v="190801"/>
    <n v="76000"/>
  </r>
  <r>
    <x v="214"/>
    <x v="5"/>
    <m/>
    <x v="19"/>
    <x v="2"/>
    <x v="22"/>
    <n v="190801"/>
    <n v="190801"/>
    <m/>
    <n v="2"/>
    <n v="190801"/>
    <n v="26000"/>
  </r>
  <r>
    <x v="214"/>
    <x v="5"/>
    <m/>
    <x v="19"/>
    <x v="2"/>
    <x v="23"/>
    <n v="190801"/>
    <n v="190801"/>
    <m/>
    <n v="1"/>
    <n v="190801"/>
    <n v="24000"/>
  </r>
  <r>
    <x v="214"/>
    <x v="5"/>
    <m/>
    <x v="19"/>
    <x v="2"/>
    <x v="24"/>
    <n v="190801"/>
    <n v="190801"/>
    <m/>
    <n v="1"/>
    <n v="190801"/>
    <n v="33000"/>
  </r>
  <r>
    <x v="215"/>
    <x v="6"/>
    <m/>
    <x v="0"/>
    <x v="7"/>
    <x v="15"/>
    <n v="190801"/>
    <n v="190801"/>
    <m/>
    <n v="1"/>
    <n v="190801"/>
    <n v="20000"/>
  </r>
  <r>
    <x v="215"/>
    <x v="6"/>
    <m/>
    <x v="25"/>
    <x v="2"/>
    <x v="34"/>
    <n v="190801"/>
    <n v="190801"/>
    <m/>
    <n v="7"/>
    <n v="190801"/>
    <n v="693000"/>
  </r>
  <r>
    <x v="215"/>
    <x v="6"/>
    <m/>
    <x v="1"/>
    <x v="2"/>
    <x v="18"/>
    <n v="190801"/>
    <n v="190801"/>
    <m/>
    <n v="8"/>
    <n v="190801"/>
    <n v="160000"/>
  </r>
  <r>
    <x v="215"/>
    <x v="6"/>
    <m/>
    <x v="4"/>
    <x v="2"/>
    <x v="26"/>
    <n v="190801"/>
    <n v="190801"/>
    <m/>
    <n v="11"/>
    <n v="190801"/>
    <n v="44000"/>
  </r>
  <r>
    <x v="215"/>
    <x v="6"/>
    <m/>
    <x v="4"/>
    <x v="2"/>
    <x v="27"/>
    <n v="190801"/>
    <n v="190801"/>
    <m/>
    <n v="3"/>
    <n v="190801"/>
    <n v="60000"/>
  </r>
  <r>
    <x v="215"/>
    <x v="6"/>
    <m/>
    <x v="0"/>
    <x v="2"/>
    <x v="15"/>
    <n v="190801"/>
    <n v="190801"/>
    <m/>
    <n v="45"/>
    <n v="190801"/>
    <n v="900000"/>
  </r>
  <r>
    <x v="215"/>
    <x v="6"/>
    <m/>
    <x v="0"/>
    <x v="2"/>
    <x v="16"/>
    <n v="190801"/>
    <n v="190801"/>
    <m/>
    <n v="22"/>
    <n v="190801"/>
    <n v="770000"/>
  </r>
  <r>
    <x v="215"/>
    <x v="6"/>
    <m/>
    <x v="0"/>
    <x v="2"/>
    <x v="17"/>
    <n v="190801"/>
    <n v="190801"/>
    <m/>
    <n v="54"/>
    <n v="190801"/>
    <n v="1782000"/>
  </r>
  <r>
    <x v="215"/>
    <x v="6"/>
    <m/>
    <x v="0"/>
    <x v="2"/>
    <x v="19"/>
    <n v="190801"/>
    <n v="190801"/>
    <m/>
    <n v="47"/>
    <n v="190801"/>
    <n v="141000"/>
  </r>
  <r>
    <x v="215"/>
    <x v="6"/>
    <m/>
    <x v="5"/>
    <x v="2"/>
    <x v="28"/>
    <n v="190801"/>
    <n v="190801"/>
    <m/>
    <n v="10"/>
    <n v="190801"/>
    <n v="280000"/>
  </r>
  <r>
    <x v="215"/>
    <x v="6"/>
    <m/>
    <x v="22"/>
    <x v="2"/>
    <x v="29"/>
    <n v="190801"/>
    <n v="190801"/>
    <m/>
    <n v="6"/>
    <n v="190801"/>
    <n v="228000"/>
  </r>
  <r>
    <x v="215"/>
    <x v="6"/>
    <m/>
    <x v="19"/>
    <x v="2"/>
    <x v="22"/>
    <n v="190801"/>
    <n v="190801"/>
    <m/>
    <n v="10"/>
    <n v="190801"/>
    <n v="130000"/>
  </r>
  <r>
    <x v="215"/>
    <x v="6"/>
    <m/>
    <x v="19"/>
    <x v="2"/>
    <x v="23"/>
    <n v="190801"/>
    <n v="190801"/>
    <m/>
    <n v="2"/>
    <n v="190801"/>
    <n v="48000"/>
  </r>
  <r>
    <x v="215"/>
    <x v="6"/>
    <m/>
    <x v="19"/>
    <x v="2"/>
    <x v="24"/>
    <n v="190801"/>
    <n v="190801"/>
    <m/>
    <n v="1"/>
    <n v="190801"/>
    <n v="33000"/>
  </r>
  <r>
    <x v="215"/>
    <x v="6"/>
    <m/>
    <x v="0"/>
    <x v="6"/>
    <x v="15"/>
    <n v="190801"/>
    <n v="190801"/>
    <m/>
    <n v="338"/>
    <n v="190801"/>
    <n v="3064984"/>
  </r>
  <r>
    <x v="215"/>
    <x v="6"/>
    <m/>
    <x v="0"/>
    <x v="6"/>
    <x v="17"/>
    <n v="190801"/>
    <n v="190801"/>
    <m/>
    <n v="271"/>
    <n v="190801"/>
    <n v="4286678"/>
  </r>
  <r>
    <x v="215"/>
    <x v="6"/>
    <m/>
    <x v="4"/>
    <x v="6"/>
    <x v="26"/>
    <n v="190801"/>
    <n v="190801"/>
    <m/>
    <n v="710"/>
    <n v="190801"/>
    <n v="761830"/>
  </r>
  <r>
    <x v="215"/>
    <x v="6"/>
    <m/>
    <x v="26"/>
    <x v="6"/>
    <x v="35"/>
    <n v="190801"/>
    <n v="190801"/>
    <m/>
    <n v="56"/>
    <n v="190801"/>
    <n v="959336"/>
  </r>
  <r>
    <x v="215"/>
    <x v="6"/>
    <m/>
    <x v="22"/>
    <x v="6"/>
    <x v="29"/>
    <n v="190801"/>
    <n v="190801"/>
    <m/>
    <n v="15"/>
    <n v="190801"/>
    <n v="295365"/>
  </r>
  <r>
    <x v="215"/>
    <x v="6"/>
    <m/>
    <x v="24"/>
    <x v="6"/>
    <x v="31"/>
    <n v="190801"/>
    <n v="190801"/>
    <m/>
    <n v="107"/>
    <n v="190801"/>
    <n v="1591839"/>
  </r>
  <r>
    <x v="215"/>
    <x v="6"/>
    <m/>
    <x v="23"/>
    <x v="6"/>
    <x v="30"/>
    <n v="190801"/>
    <n v="190801"/>
    <m/>
    <n v="88"/>
    <n v="190801"/>
    <n v="612832"/>
  </r>
  <r>
    <x v="215"/>
    <x v="6"/>
    <m/>
    <x v="20"/>
    <x v="6"/>
    <x v="25"/>
    <n v="190801"/>
    <n v="190801"/>
    <m/>
    <n v="22"/>
    <n v="190801"/>
    <n v="213752"/>
  </r>
  <r>
    <x v="215"/>
    <x v="6"/>
    <m/>
    <x v="1"/>
    <x v="6"/>
    <x v="18"/>
    <n v="190801"/>
    <n v="190801"/>
    <m/>
    <n v="3"/>
    <n v="190801"/>
    <n v="27615"/>
  </r>
  <r>
    <x v="215"/>
    <x v="6"/>
    <m/>
    <x v="19"/>
    <x v="6"/>
    <x v="22"/>
    <n v="190801"/>
    <n v="190801"/>
    <m/>
    <n v="4"/>
    <n v="190801"/>
    <n v="27164"/>
  </r>
  <r>
    <x v="215"/>
    <x v="6"/>
    <m/>
    <x v="27"/>
    <x v="6"/>
    <x v="36"/>
    <n v="190801"/>
    <n v="190801"/>
    <m/>
    <n v="473"/>
    <n v="190801"/>
    <n v="4473161"/>
  </r>
  <r>
    <x v="216"/>
    <x v="3"/>
    <m/>
    <x v="0"/>
    <x v="1"/>
    <x v="15"/>
    <n v="190801"/>
    <n v="190801"/>
    <m/>
    <n v="4"/>
    <n v="190801"/>
    <n v="80000"/>
  </r>
  <r>
    <x v="216"/>
    <x v="3"/>
    <m/>
    <x v="0"/>
    <x v="1"/>
    <x v="16"/>
    <n v="190801"/>
    <n v="190801"/>
    <m/>
    <n v="38"/>
    <n v="190801"/>
    <n v="1330000"/>
  </r>
  <r>
    <x v="216"/>
    <x v="3"/>
    <m/>
    <x v="0"/>
    <x v="7"/>
    <x v="15"/>
    <n v="190801"/>
    <n v="190801"/>
    <m/>
    <n v="3"/>
    <n v="190801"/>
    <n v="60000"/>
  </r>
  <r>
    <x v="216"/>
    <x v="3"/>
    <m/>
    <x v="25"/>
    <x v="2"/>
    <x v="34"/>
    <n v="190801"/>
    <n v="190801"/>
    <m/>
    <n v="6"/>
    <n v="190801"/>
    <n v="594000"/>
  </r>
  <r>
    <x v="216"/>
    <x v="3"/>
    <m/>
    <x v="1"/>
    <x v="2"/>
    <x v="18"/>
    <n v="190801"/>
    <n v="190801"/>
    <m/>
    <n v="2"/>
    <n v="190801"/>
    <n v="40000"/>
  </r>
  <r>
    <x v="216"/>
    <x v="3"/>
    <m/>
    <x v="4"/>
    <x v="2"/>
    <x v="26"/>
    <n v="190801"/>
    <n v="190801"/>
    <m/>
    <n v="3"/>
    <n v="190801"/>
    <n v="12000"/>
  </r>
  <r>
    <x v="216"/>
    <x v="3"/>
    <m/>
    <x v="4"/>
    <x v="2"/>
    <x v="27"/>
    <n v="190801"/>
    <n v="190801"/>
    <m/>
    <n v="10"/>
    <n v="190801"/>
    <n v="200000"/>
  </r>
  <r>
    <x v="216"/>
    <x v="3"/>
    <m/>
    <x v="0"/>
    <x v="2"/>
    <x v="15"/>
    <n v="190801"/>
    <n v="190801"/>
    <m/>
    <n v="49"/>
    <n v="190801"/>
    <n v="980000"/>
  </r>
  <r>
    <x v="216"/>
    <x v="3"/>
    <m/>
    <x v="0"/>
    <x v="2"/>
    <x v="16"/>
    <n v="190801"/>
    <n v="190801"/>
    <m/>
    <n v="46"/>
    <n v="190801"/>
    <n v="1610000"/>
  </r>
  <r>
    <x v="216"/>
    <x v="3"/>
    <m/>
    <x v="0"/>
    <x v="2"/>
    <x v="17"/>
    <n v="190801"/>
    <n v="190801"/>
    <m/>
    <n v="57"/>
    <n v="190801"/>
    <n v="1881000"/>
  </r>
  <r>
    <x v="216"/>
    <x v="3"/>
    <m/>
    <x v="0"/>
    <x v="2"/>
    <x v="19"/>
    <n v="190801"/>
    <n v="190801"/>
    <m/>
    <n v="53"/>
    <n v="190801"/>
    <n v="159000"/>
  </r>
  <r>
    <x v="216"/>
    <x v="3"/>
    <m/>
    <x v="5"/>
    <x v="2"/>
    <x v="28"/>
    <n v="190801"/>
    <n v="190801"/>
    <m/>
    <n v="15"/>
    <n v="190801"/>
    <n v="420000"/>
  </r>
  <r>
    <x v="216"/>
    <x v="3"/>
    <m/>
    <x v="22"/>
    <x v="2"/>
    <x v="29"/>
    <n v="190801"/>
    <n v="190801"/>
    <m/>
    <n v="4"/>
    <n v="190801"/>
    <n v="152000"/>
  </r>
  <r>
    <x v="216"/>
    <x v="3"/>
    <m/>
    <x v="19"/>
    <x v="2"/>
    <x v="22"/>
    <n v="190801"/>
    <n v="190801"/>
    <m/>
    <n v="4"/>
    <n v="190801"/>
    <n v="52000"/>
  </r>
  <r>
    <x v="216"/>
    <x v="3"/>
    <m/>
    <x v="19"/>
    <x v="2"/>
    <x v="23"/>
    <n v="190801"/>
    <n v="190801"/>
    <m/>
    <n v="1"/>
    <n v="190801"/>
    <n v="24000"/>
  </r>
  <r>
    <x v="216"/>
    <x v="3"/>
    <m/>
    <x v="19"/>
    <x v="2"/>
    <x v="24"/>
    <n v="190801"/>
    <n v="190801"/>
    <m/>
    <n v="1"/>
    <n v="190801"/>
    <n v="33000"/>
  </r>
  <r>
    <x v="216"/>
    <x v="3"/>
    <m/>
    <x v="0"/>
    <x v="4"/>
    <x v="15"/>
    <n v="190801"/>
    <n v="190801"/>
    <m/>
    <n v="121"/>
    <n v="190801"/>
    <n v="3811500"/>
  </r>
  <r>
    <x v="216"/>
    <x v="3"/>
    <m/>
    <x v="0"/>
    <x v="4"/>
    <x v="16"/>
    <n v="190801"/>
    <n v="190801"/>
    <m/>
    <n v="42"/>
    <n v="190801"/>
    <n v="1848000"/>
  </r>
  <r>
    <x v="216"/>
    <x v="3"/>
    <m/>
    <x v="5"/>
    <x v="4"/>
    <x v="28"/>
    <n v="190801"/>
    <n v="190801"/>
    <m/>
    <n v="10"/>
    <n v="190801"/>
    <n v="380000"/>
  </r>
  <r>
    <x v="216"/>
    <x v="3"/>
    <m/>
    <x v="19"/>
    <x v="4"/>
    <x v="22"/>
    <n v="190801"/>
    <n v="190801"/>
    <m/>
    <n v="2"/>
    <n v="190801"/>
    <n v="50000"/>
  </r>
  <r>
    <x v="216"/>
    <x v="3"/>
    <m/>
    <x v="4"/>
    <x v="4"/>
    <x v="27"/>
    <n v="190801"/>
    <n v="190801"/>
    <m/>
    <n v="1"/>
    <n v="190801"/>
    <n v="36000"/>
  </r>
  <r>
    <x v="216"/>
    <x v="3"/>
    <m/>
    <x v="1"/>
    <x v="4"/>
    <x v="18"/>
    <n v="190801"/>
    <n v="190801"/>
    <m/>
    <n v="1"/>
    <n v="190801"/>
    <n v="31500"/>
  </r>
  <r>
    <x v="217"/>
    <x v="4"/>
    <m/>
    <x v="0"/>
    <x v="7"/>
    <x v="15"/>
    <n v="190801"/>
    <n v="190801"/>
    <m/>
    <n v="5"/>
    <n v="190801"/>
    <n v="100000"/>
  </r>
  <r>
    <x v="217"/>
    <x v="4"/>
    <m/>
    <x v="25"/>
    <x v="2"/>
    <x v="34"/>
    <n v="190801"/>
    <n v="190801"/>
    <m/>
    <n v="5"/>
    <n v="190801"/>
    <n v="495000"/>
  </r>
  <r>
    <x v="217"/>
    <x v="4"/>
    <m/>
    <x v="1"/>
    <x v="2"/>
    <x v="18"/>
    <n v="190801"/>
    <n v="190801"/>
    <m/>
    <n v="3"/>
    <n v="190801"/>
    <n v="60000"/>
  </r>
  <r>
    <x v="217"/>
    <x v="4"/>
    <m/>
    <x v="1"/>
    <x v="2"/>
    <x v="21"/>
    <n v="190801"/>
    <n v="190801"/>
    <m/>
    <n v="1"/>
    <n v="190801"/>
    <n v="35000"/>
  </r>
  <r>
    <x v="217"/>
    <x v="4"/>
    <m/>
    <x v="4"/>
    <x v="2"/>
    <x v="26"/>
    <n v="190801"/>
    <n v="190801"/>
    <m/>
    <n v="3"/>
    <n v="190801"/>
    <n v="12000"/>
  </r>
  <r>
    <x v="217"/>
    <x v="4"/>
    <m/>
    <x v="4"/>
    <x v="2"/>
    <x v="27"/>
    <n v="190801"/>
    <n v="190801"/>
    <m/>
    <n v="5"/>
    <n v="190801"/>
    <n v="100000"/>
  </r>
  <r>
    <x v="217"/>
    <x v="4"/>
    <m/>
    <x v="0"/>
    <x v="2"/>
    <x v="15"/>
    <n v="190801"/>
    <n v="190801"/>
    <m/>
    <n v="62"/>
    <n v="190801"/>
    <n v="1240000"/>
  </r>
  <r>
    <x v="217"/>
    <x v="4"/>
    <m/>
    <x v="0"/>
    <x v="2"/>
    <x v="16"/>
    <n v="190801"/>
    <n v="190801"/>
    <m/>
    <n v="63"/>
    <n v="190801"/>
    <n v="2205000"/>
  </r>
  <r>
    <x v="217"/>
    <x v="4"/>
    <m/>
    <x v="0"/>
    <x v="2"/>
    <x v="17"/>
    <n v="190801"/>
    <n v="190801"/>
    <m/>
    <n v="50"/>
    <n v="190801"/>
    <n v="1650000"/>
  </r>
  <r>
    <x v="217"/>
    <x v="4"/>
    <m/>
    <x v="0"/>
    <x v="2"/>
    <x v="19"/>
    <n v="190801"/>
    <n v="190801"/>
    <m/>
    <n v="58"/>
    <n v="190801"/>
    <n v="174000"/>
  </r>
  <r>
    <x v="217"/>
    <x v="4"/>
    <m/>
    <x v="5"/>
    <x v="2"/>
    <x v="28"/>
    <n v="190801"/>
    <n v="190801"/>
    <m/>
    <n v="16"/>
    <n v="190801"/>
    <n v="448000"/>
  </r>
  <r>
    <x v="217"/>
    <x v="4"/>
    <m/>
    <x v="22"/>
    <x v="2"/>
    <x v="29"/>
    <n v="190801"/>
    <n v="190801"/>
    <m/>
    <n v="10"/>
    <n v="190801"/>
    <n v="380000"/>
  </r>
  <r>
    <x v="217"/>
    <x v="4"/>
    <m/>
    <x v="19"/>
    <x v="2"/>
    <x v="22"/>
    <n v="190801"/>
    <n v="190801"/>
    <m/>
    <n v="7"/>
    <n v="190801"/>
    <n v="91000"/>
  </r>
  <r>
    <x v="217"/>
    <x v="4"/>
    <m/>
    <x v="19"/>
    <x v="2"/>
    <x v="23"/>
    <n v="190801"/>
    <n v="190801"/>
    <m/>
    <n v="1"/>
    <n v="190801"/>
    <n v="24000"/>
  </r>
  <r>
    <x v="217"/>
    <x v="4"/>
    <m/>
    <x v="19"/>
    <x v="2"/>
    <x v="24"/>
    <n v="190801"/>
    <n v="190801"/>
    <m/>
    <n v="2"/>
    <n v="190801"/>
    <n v="66000"/>
  </r>
  <r>
    <x v="218"/>
    <x v="1"/>
    <m/>
    <x v="0"/>
    <x v="1"/>
    <x v="15"/>
    <n v="190801"/>
    <n v="190801"/>
    <m/>
    <n v="2"/>
    <n v="190801"/>
    <n v="40000"/>
  </r>
  <r>
    <x v="218"/>
    <x v="1"/>
    <m/>
    <x v="0"/>
    <x v="1"/>
    <x v="16"/>
    <n v="190801"/>
    <n v="190801"/>
    <m/>
    <n v="22"/>
    <n v="190801"/>
    <n v="770000"/>
  </r>
  <r>
    <x v="218"/>
    <x v="1"/>
    <m/>
    <x v="0"/>
    <x v="7"/>
    <x v="15"/>
    <n v="190801"/>
    <n v="190801"/>
    <m/>
    <n v="7"/>
    <n v="190801"/>
    <n v="140000"/>
  </r>
  <r>
    <x v="218"/>
    <x v="1"/>
    <m/>
    <x v="25"/>
    <x v="2"/>
    <x v="34"/>
    <n v="190801"/>
    <n v="190801"/>
    <m/>
    <n v="12"/>
    <n v="190801"/>
    <n v="1188000"/>
  </r>
  <r>
    <x v="218"/>
    <x v="1"/>
    <m/>
    <x v="1"/>
    <x v="2"/>
    <x v="18"/>
    <n v="190801"/>
    <n v="190801"/>
    <m/>
    <n v="4"/>
    <n v="190801"/>
    <n v="80000"/>
  </r>
  <r>
    <x v="218"/>
    <x v="1"/>
    <m/>
    <x v="4"/>
    <x v="2"/>
    <x v="26"/>
    <n v="190801"/>
    <n v="190801"/>
    <m/>
    <n v="9"/>
    <n v="190801"/>
    <n v="36000"/>
  </r>
  <r>
    <x v="218"/>
    <x v="1"/>
    <m/>
    <x v="4"/>
    <x v="2"/>
    <x v="27"/>
    <n v="190801"/>
    <n v="190801"/>
    <m/>
    <n v="7"/>
    <n v="190801"/>
    <n v="140000"/>
  </r>
  <r>
    <x v="218"/>
    <x v="1"/>
    <m/>
    <x v="0"/>
    <x v="2"/>
    <x v="15"/>
    <n v="190801"/>
    <n v="190801"/>
    <m/>
    <n v="62"/>
    <n v="190801"/>
    <n v="1240000"/>
  </r>
  <r>
    <x v="218"/>
    <x v="1"/>
    <m/>
    <x v="0"/>
    <x v="2"/>
    <x v="16"/>
    <n v="190801"/>
    <n v="190801"/>
    <m/>
    <n v="50"/>
    <n v="190801"/>
    <n v="1750000"/>
  </r>
  <r>
    <x v="218"/>
    <x v="1"/>
    <m/>
    <x v="0"/>
    <x v="2"/>
    <x v="17"/>
    <n v="190801"/>
    <n v="190801"/>
    <m/>
    <n v="58"/>
    <n v="190801"/>
    <n v="1914000"/>
  </r>
  <r>
    <x v="218"/>
    <x v="1"/>
    <m/>
    <x v="0"/>
    <x v="2"/>
    <x v="19"/>
    <n v="190801"/>
    <n v="190801"/>
    <m/>
    <n v="77"/>
    <n v="190801"/>
    <n v="231000"/>
  </r>
  <r>
    <x v="218"/>
    <x v="1"/>
    <m/>
    <x v="5"/>
    <x v="2"/>
    <x v="28"/>
    <n v="190801"/>
    <n v="190801"/>
    <m/>
    <n v="12"/>
    <n v="190801"/>
    <n v="336000"/>
  </r>
  <r>
    <x v="218"/>
    <x v="1"/>
    <m/>
    <x v="22"/>
    <x v="2"/>
    <x v="29"/>
    <n v="190801"/>
    <n v="190801"/>
    <m/>
    <n v="8"/>
    <n v="190801"/>
    <n v="304000"/>
  </r>
  <r>
    <x v="218"/>
    <x v="1"/>
    <m/>
    <x v="19"/>
    <x v="2"/>
    <x v="22"/>
    <n v="190801"/>
    <n v="190801"/>
    <m/>
    <n v="12"/>
    <n v="190801"/>
    <n v="156000"/>
  </r>
  <r>
    <x v="218"/>
    <x v="1"/>
    <m/>
    <x v="19"/>
    <x v="2"/>
    <x v="23"/>
    <n v="190801"/>
    <n v="190801"/>
    <m/>
    <n v="5"/>
    <n v="190801"/>
    <n v="120000"/>
  </r>
  <r>
    <x v="218"/>
    <x v="1"/>
    <m/>
    <x v="19"/>
    <x v="2"/>
    <x v="24"/>
    <n v="190801"/>
    <n v="190801"/>
    <m/>
    <n v="1"/>
    <n v="190801"/>
    <n v="33000"/>
  </r>
  <r>
    <x v="218"/>
    <x v="1"/>
    <m/>
    <x v="0"/>
    <x v="4"/>
    <x v="15"/>
    <n v="190801"/>
    <n v="190801"/>
    <m/>
    <n v="38"/>
    <n v="190801"/>
    <n v="1197000"/>
  </r>
  <r>
    <x v="218"/>
    <x v="1"/>
    <m/>
    <x v="0"/>
    <x v="4"/>
    <x v="16"/>
    <n v="190801"/>
    <n v="190801"/>
    <m/>
    <n v="8"/>
    <n v="190801"/>
    <n v="352000"/>
  </r>
  <r>
    <x v="218"/>
    <x v="1"/>
    <m/>
    <x v="5"/>
    <x v="4"/>
    <x v="28"/>
    <n v="190801"/>
    <n v="190801"/>
    <m/>
    <n v="3"/>
    <n v="190801"/>
    <n v="114000"/>
  </r>
  <r>
    <x v="218"/>
    <x v="1"/>
    <m/>
    <x v="4"/>
    <x v="4"/>
    <x v="27"/>
    <n v="190801"/>
    <n v="190801"/>
    <m/>
    <n v="1"/>
    <n v="190801"/>
    <n v="36000"/>
  </r>
  <r>
    <x v="219"/>
    <x v="0"/>
    <m/>
    <x v="0"/>
    <x v="1"/>
    <x v="15"/>
    <n v="190801"/>
    <n v="190801"/>
    <m/>
    <n v="2"/>
    <n v="190801"/>
    <n v="40000"/>
  </r>
  <r>
    <x v="219"/>
    <x v="0"/>
    <m/>
    <x v="0"/>
    <x v="1"/>
    <x v="16"/>
    <n v="190801"/>
    <n v="190801"/>
    <m/>
    <n v="5"/>
    <n v="190801"/>
    <n v="175000"/>
  </r>
  <r>
    <x v="219"/>
    <x v="0"/>
    <m/>
    <x v="0"/>
    <x v="7"/>
    <x v="15"/>
    <n v="190801"/>
    <n v="190801"/>
    <m/>
    <n v="4"/>
    <n v="190801"/>
    <n v="80000"/>
  </r>
  <r>
    <x v="219"/>
    <x v="0"/>
    <m/>
    <x v="0"/>
    <x v="5"/>
    <x v="15"/>
    <n v="190801"/>
    <n v="190801"/>
    <m/>
    <n v="200"/>
    <n v="190801"/>
    <n v="2045400"/>
  </r>
  <r>
    <x v="219"/>
    <x v="0"/>
    <m/>
    <x v="25"/>
    <x v="2"/>
    <x v="34"/>
    <n v="190801"/>
    <n v="190801"/>
    <m/>
    <n v="11"/>
    <n v="190801"/>
    <n v="1089000"/>
  </r>
  <r>
    <x v="219"/>
    <x v="0"/>
    <m/>
    <x v="1"/>
    <x v="2"/>
    <x v="18"/>
    <n v="190801"/>
    <n v="190801"/>
    <m/>
    <n v="3"/>
    <n v="190801"/>
    <n v="60000"/>
  </r>
  <r>
    <x v="219"/>
    <x v="0"/>
    <m/>
    <x v="1"/>
    <x v="2"/>
    <x v="21"/>
    <n v="190801"/>
    <n v="190801"/>
    <m/>
    <n v="1"/>
    <n v="190801"/>
    <n v="35000"/>
  </r>
  <r>
    <x v="219"/>
    <x v="0"/>
    <m/>
    <x v="4"/>
    <x v="2"/>
    <x v="26"/>
    <n v="190801"/>
    <n v="190801"/>
    <m/>
    <n v="2"/>
    <n v="190801"/>
    <n v="8000"/>
  </r>
  <r>
    <x v="219"/>
    <x v="0"/>
    <m/>
    <x v="4"/>
    <x v="2"/>
    <x v="27"/>
    <n v="190801"/>
    <n v="190801"/>
    <m/>
    <n v="1"/>
    <n v="190801"/>
    <n v="20000"/>
  </r>
  <r>
    <x v="219"/>
    <x v="0"/>
    <m/>
    <x v="0"/>
    <x v="2"/>
    <x v="15"/>
    <n v="190801"/>
    <n v="190801"/>
    <m/>
    <n v="56"/>
    <n v="190801"/>
    <n v="1120000"/>
  </r>
  <r>
    <x v="219"/>
    <x v="0"/>
    <m/>
    <x v="0"/>
    <x v="2"/>
    <x v="16"/>
    <n v="190801"/>
    <n v="190801"/>
    <m/>
    <n v="52"/>
    <n v="190801"/>
    <n v="1820000"/>
  </r>
  <r>
    <x v="219"/>
    <x v="0"/>
    <m/>
    <x v="0"/>
    <x v="2"/>
    <x v="17"/>
    <n v="190801"/>
    <n v="190801"/>
    <m/>
    <n v="48"/>
    <n v="190801"/>
    <n v="1584000"/>
  </r>
  <r>
    <x v="219"/>
    <x v="0"/>
    <m/>
    <x v="0"/>
    <x v="2"/>
    <x v="19"/>
    <n v="190801"/>
    <n v="190801"/>
    <m/>
    <n v="73"/>
    <n v="190801"/>
    <n v="219000"/>
  </r>
  <r>
    <x v="219"/>
    <x v="0"/>
    <m/>
    <x v="5"/>
    <x v="2"/>
    <x v="28"/>
    <n v="190801"/>
    <n v="190801"/>
    <m/>
    <n v="13"/>
    <n v="190801"/>
    <n v="364000"/>
  </r>
  <r>
    <x v="219"/>
    <x v="0"/>
    <m/>
    <x v="22"/>
    <x v="2"/>
    <x v="29"/>
    <n v="190801"/>
    <n v="190801"/>
    <m/>
    <n v="6"/>
    <n v="190801"/>
    <n v="228000"/>
  </r>
  <r>
    <x v="219"/>
    <x v="0"/>
    <m/>
    <x v="19"/>
    <x v="2"/>
    <x v="22"/>
    <n v="190801"/>
    <n v="190801"/>
    <m/>
    <n v="11"/>
    <n v="190801"/>
    <n v="143000"/>
  </r>
  <r>
    <x v="219"/>
    <x v="0"/>
    <m/>
    <x v="19"/>
    <x v="2"/>
    <x v="23"/>
    <n v="190801"/>
    <n v="190801"/>
    <m/>
    <n v="2"/>
    <n v="190801"/>
    <n v="48000"/>
  </r>
  <r>
    <x v="219"/>
    <x v="0"/>
    <m/>
    <x v="0"/>
    <x v="4"/>
    <x v="15"/>
    <n v="190801"/>
    <n v="190801"/>
    <m/>
    <n v="11"/>
    <n v="190801"/>
    <n v="346500"/>
  </r>
  <r>
    <x v="219"/>
    <x v="0"/>
    <m/>
    <x v="0"/>
    <x v="4"/>
    <x v="16"/>
    <n v="190801"/>
    <n v="190801"/>
    <m/>
    <n v="7"/>
    <n v="190801"/>
    <n v="308000"/>
  </r>
  <r>
    <x v="219"/>
    <x v="0"/>
    <m/>
    <x v="5"/>
    <x v="4"/>
    <x v="28"/>
    <n v="190801"/>
    <n v="190801"/>
    <m/>
    <n v="1"/>
    <n v="190801"/>
    <n v="38000"/>
  </r>
  <r>
    <x v="219"/>
    <x v="0"/>
    <m/>
    <x v="19"/>
    <x v="4"/>
    <x v="22"/>
    <n v="190801"/>
    <n v="190801"/>
    <m/>
    <n v="1"/>
    <n v="190801"/>
    <n v="25000"/>
  </r>
  <r>
    <x v="220"/>
    <x v="2"/>
    <m/>
    <x v="0"/>
    <x v="1"/>
    <x v="15"/>
    <n v="190801"/>
    <n v="190801"/>
    <m/>
    <n v="1"/>
    <n v="190801"/>
    <n v="20000"/>
  </r>
  <r>
    <x v="220"/>
    <x v="2"/>
    <m/>
    <x v="0"/>
    <x v="1"/>
    <x v="16"/>
    <n v="190801"/>
    <n v="190801"/>
    <m/>
    <n v="5"/>
    <n v="190801"/>
    <n v="175000"/>
  </r>
  <r>
    <x v="220"/>
    <x v="2"/>
    <m/>
    <x v="0"/>
    <x v="7"/>
    <x v="15"/>
    <n v="190801"/>
    <n v="190801"/>
    <m/>
    <n v="2"/>
    <n v="190801"/>
    <n v="40000"/>
  </r>
  <r>
    <x v="220"/>
    <x v="2"/>
    <m/>
    <x v="25"/>
    <x v="2"/>
    <x v="34"/>
    <n v="190801"/>
    <n v="190801"/>
    <m/>
    <n v="6"/>
    <n v="190801"/>
    <n v="594000"/>
  </r>
  <r>
    <x v="220"/>
    <x v="2"/>
    <m/>
    <x v="1"/>
    <x v="2"/>
    <x v="18"/>
    <n v="190801"/>
    <n v="190801"/>
    <m/>
    <n v="1"/>
    <n v="190801"/>
    <n v="20000"/>
  </r>
  <r>
    <x v="220"/>
    <x v="2"/>
    <m/>
    <x v="4"/>
    <x v="2"/>
    <x v="26"/>
    <n v="190801"/>
    <n v="190801"/>
    <m/>
    <n v="3"/>
    <n v="190801"/>
    <n v="12000"/>
  </r>
  <r>
    <x v="220"/>
    <x v="2"/>
    <m/>
    <x v="4"/>
    <x v="2"/>
    <x v="27"/>
    <n v="190801"/>
    <n v="190801"/>
    <m/>
    <n v="6"/>
    <n v="190801"/>
    <n v="120000"/>
  </r>
  <r>
    <x v="220"/>
    <x v="2"/>
    <m/>
    <x v="0"/>
    <x v="2"/>
    <x v="15"/>
    <n v="190801"/>
    <n v="190801"/>
    <m/>
    <n v="77"/>
    <n v="190801"/>
    <n v="1540000"/>
  </r>
  <r>
    <x v="220"/>
    <x v="2"/>
    <m/>
    <x v="0"/>
    <x v="2"/>
    <x v="16"/>
    <n v="190801"/>
    <n v="190801"/>
    <m/>
    <n v="76"/>
    <n v="190801"/>
    <n v="2660000"/>
  </r>
  <r>
    <x v="220"/>
    <x v="2"/>
    <m/>
    <x v="0"/>
    <x v="2"/>
    <x v="17"/>
    <n v="190801"/>
    <n v="190801"/>
    <m/>
    <n v="77"/>
    <n v="190801"/>
    <n v="2541000"/>
  </r>
  <r>
    <x v="220"/>
    <x v="2"/>
    <m/>
    <x v="0"/>
    <x v="2"/>
    <x v="19"/>
    <n v="190801"/>
    <n v="190801"/>
    <m/>
    <n v="78"/>
    <n v="190801"/>
    <n v="234000"/>
  </r>
  <r>
    <x v="220"/>
    <x v="2"/>
    <m/>
    <x v="5"/>
    <x v="2"/>
    <x v="28"/>
    <n v="190801"/>
    <n v="190801"/>
    <m/>
    <n v="10"/>
    <n v="190801"/>
    <n v="280000"/>
  </r>
  <r>
    <x v="220"/>
    <x v="2"/>
    <m/>
    <x v="22"/>
    <x v="2"/>
    <x v="29"/>
    <n v="190801"/>
    <n v="190801"/>
    <m/>
    <n v="2"/>
    <n v="190801"/>
    <n v="76000"/>
  </r>
  <r>
    <x v="220"/>
    <x v="2"/>
    <m/>
    <x v="0"/>
    <x v="4"/>
    <x v="15"/>
    <n v="190801"/>
    <n v="190801"/>
    <m/>
    <n v="18"/>
    <n v="190801"/>
    <n v="567000"/>
  </r>
  <r>
    <x v="220"/>
    <x v="2"/>
    <m/>
    <x v="0"/>
    <x v="4"/>
    <x v="16"/>
    <n v="190801"/>
    <n v="190801"/>
    <m/>
    <n v="10"/>
    <n v="190801"/>
    <n v="440000"/>
  </r>
  <r>
    <x v="220"/>
    <x v="2"/>
    <m/>
    <x v="5"/>
    <x v="4"/>
    <x v="28"/>
    <n v="190801"/>
    <n v="190801"/>
    <m/>
    <n v="3"/>
    <n v="190801"/>
    <n v="114000"/>
  </r>
  <r>
    <x v="220"/>
    <x v="2"/>
    <m/>
    <x v="19"/>
    <x v="2"/>
    <x v="22"/>
    <n v="190801"/>
    <n v="190801"/>
    <m/>
    <n v="7"/>
    <n v="190801"/>
    <n v="91000"/>
  </r>
  <r>
    <x v="220"/>
    <x v="2"/>
    <m/>
    <x v="19"/>
    <x v="2"/>
    <x v="23"/>
    <n v="190801"/>
    <n v="190801"/>
    <m/>
    <n v="1"/>
    <n v="190801"/>
    <n v="24000"/>
  </r>
  <r>
    <x v="220"/>
    <x v="2"/>
    <m/>
    <x v="19"/>
    <x v="2"/>
    <x v="24"/>
    <n v="190801"/>
    <n v="190801"/>
    <m/>
    <n v="1"/>
    <n v="190801"/>
    <n v="33000"/>
  </r>
  <r>
    <x v="221"/>
    <x v="5"/>
    <m/>
    <x v="0"/>
    <x v="7"/>
    <x v="15"/>
    <n v="190801"/>
    <n v="190801"/>
    <m/>
    <n v="2"/>
    <n v="190801"/>
    <n v="40000"/>
  </r>
  <r>
    <x v="221"/>
    <x v="5"/>
    <m/>
    <x v="25"/>
    <x v="2"/>
    <x v="34"/>
    <n v="190801"/>
    <n v="190801"/>
    <m/>
    <n v="2"/>
    <n v="190801"/>
    <n v="198000"/>
  </r>
  <r>
    <x v="221"/>
    <x v="5"/>
    <m/>
    <x v="1"/>
    <x v="2"/>
    <x v="18"/>
    <n v="190801"/>
    <n v="190801"/>
    <m/>
    <n v="2"/>
    <n v="190801"/>
    <n v="40000"/>
  </r>
  <r>
    <x v="221"/>
    <x v="5"/>
    <m/>
    <x v="1"/>
    <x v="2"/>
    <x v="21"/>
    <n v="190801"/>
    <n v="190801"/>
    <m/>
    <n v="2"/>
    <n v="190801"/>
    <n v="70000"/>
  </r>
  <r>
    <x v="221"/>
    <x v="5"/>
    <m/>
    <x v="4"/>
    <x v="2"/>
    <x v="26"/>
    <n v="190801"/>
    <n v="190801"/>
    <m/>
    <n v="3"/>
    <n v="190801"/>
    <n v="12000"/>
  </r>
  <r>
    <x v="221"/>
    <x v="5"/>
    <m/>
    <x v="4"/>
    <x v="2"/>
    <x v="27"/>
    <n v="190801"/>
    <n v="190801"/>
    <m/>
    <n v="3"/>
    <n v="190801"/>
    <n v="60000"/>
  </r>
  <r>
    <x v="221"/>
    <x v="5"/>
    <m/>
    <x v="0"/>
    <x v="2"/>
    <x v="15"/>
    <n v="190801"/>
    <n v="190801"/>
    <m/>
    <n v="52"/>
    <n v="190801"/>
    <n v="1040000"/>
  </r>
  <r>
    <x v="221"/>
    <x v="5"/>
    <m/>
    <x v="0"/>
    <x v="2"/>
    <x v="16"/>
    <n v="190801"/>
    <n v="190801"/>
    <m/>
    <n v="35"/>
    <n v="190801"/>
    <n v="1225000"/>
  </r>
  <r>
    <x v="221"/>
    <x v="5"/>
    <m/>
    <x v="0"/>
    <x v="2"/>
    <x v="17"/>
    <n v="190801"/>
    <n v="190801"/>
    <m/>
    <n v="60"/>
    <n v="190801"/>
    <n v="1980000"/>
  </r>
  <r>
    <x v="221"/>
    <x v="5"/>
    <m/>
    <x v="0"/>
    <x v="2"/>
    <x v="19"/>
    <n v="190801"/>
    <n v="190801"/>
    <m/>
    <n v="46"/>
    <n v="190801"/>
    <n v="138000"/>
  </r>
  <r>
    <x v="221"/>
    <x v="5"/>
    <m/>
    <x v="5"/>
    <x v="2"/>
    <x v="28"/>
    <n v="190801"/>
    <n v="190801"/>
    <m/>
    <n v="16"/>
    <n v="190801"/>
    <n v="448000"/>
  </r>
  <r>
    <x v="221"/>
    <x v="5"/>
    <m/>
    <x v="22"/>
    <x v="2"/>
    <x v="29"/>
    <n v="190801"/>
    <n v="190801"/>
    <m/>
    <n v="6"/>
    <n v="190801"/>
    <n v="228000"/>
  </r>
  <r>
    <x v="221"/>
    <x v="5"/>
    <m/>
    <x v="19"/>
    <x v="2"/>
    <x v="22"/>
    <n v="190801"/>
    <n v="190801"/>
    <m/>
    <n v="7"/>
    <n v="190801"/>
    <n v="91000"/>
  </r>
  <r>
    <x v="221"/>
    <x v="5"/>
    <m/>
    <x v="19"/>
    <x v="2"/>
    <x v="24"/>
    <n v="190801"/>
    <n v="190801"/>
    <m/>
    <n v="1"/>
    <n v="190801"/>
    <n v="33000"/>
  </r>
  <r>
    <x v="222"/>
    <x v="6"/>
    <m/>
    <x v="0"/>
    <x v="7"/>
    <x v="15"/>
    <n v="190801"/>
    <n v="190801"/>
    <m/>
    <n v="6"/>
    <n v="190801"/>
    <n v="120000"/>
  </r>
  <r>
    <x v="222"/>
    <x v="6"/>
    <m/>
    <x v="25"/>
    <x v="2"/>
    <x v="34"/>
    <n v="190801"/>
    <n v="190801"/>
    <m/>
    <n v="4"/>
    <n v="190801"/>
    <n v="396000"/>
  </r>
  <r>
    <x v="222"/>
    <x v="6"/>
    <m/>
    <x v="1"/>
    <x v="2"/>
    <x v="18"/>
    <n v="190801"/>
    <n v="190801"/>
    <m/>
    <n v="2"/>
    <n v="190801"/>
    <n v="40000"/>
  </r>
  <r>
    <x v="222"/>
    <x v="6"/>
    <m/>
    <x v="4"/>
    <x v="2"/>
    <x v="27"/>
    <n v="190801"/>
    <n v="190801"/>
    <m/>
    <n v="1"/>
    <n v="190801"/>
    <n v="20000"/>
  </r>
  <r>
    <x v="222"/>
    <x v="6"/>
    <m/>
    <x v="0"/>
    <x v="2"/>
    <x v="15"/>
    <n v="190801"/>
    <n v="190801"/>
    <m/>
    <n v="59"/>
    <n v="190801"/>
    <n v="1180000"/>
  </r>
  <r>
    <x v="222"/>
    <x v="6"/>
    <m/>
    <x v="0"/>
    <x v="2"/>
    <x v="16"/>
    <n v="190801"/>
    <n v="190801"/>
    <m/>
    <n v="61"/>
    <n v="190801"/>
    <n v="2135000"/>
  </r>
  <r>
    <x v="222"/>
    <x v="6"/>
    <m/>
    <x v="0"/>
    <x v="2"/>
    <x v="17"/>
    <n v="190801"/>
    <n v="190801"/>
    <m/>
    <n v="58"/>
    <n v="190801"/>
    <n v="1914000"/>
  </r>
  <r>
    <x v="222"/>
    <x v="6"/>
    <m/>
    <x v="0"/>
    <x v="2"/>
    <x v="19"/>
    <n v="190801"/>
    <n v="190801"/>
    <m/>
    <n v="67"/>
    <n v="190801"/>
    <n v="201000"/>
  </r>
  <r>
    <x v="222"/>
    <x v="6"/>
    <m/>
    <x v="5"/>
    <x v="2"/>
    <x v="28"/>
    <n v="190801"/>
    <n v="190801"/>
    <m/>
    <n v="12"/>
    <n v="190801"/>
    <n v="336000"/>
  </r>
  <r>
    <x v="222"/>
    <x v="6"/>
    <m/>
    <x v="22"/>
    <x v="2"/>
    <x v="29"/>
    <n v="190801"/>
    <n v="190801"/>
    <m/>
    <n v="5"/>
    <n v="190801"/>
    <n v="190000"/>
  </r>
  <r>
    <x v="222"/>
    <x v="6"/>
    <m/>
    <x v="19"/>
    <x v="2"/>
    <x v="22"/>
    <n v="190801"/>
    <n v="190801"/>
    <m/>
    <n v="7"/>
    <n v="190801"/>
    <n v="91000"/>
  </r>
  <r>
    <x v="222"/>
    <x v="6"/>
    <m/>
    <x v="19"/>
    <x v="2"/>
    <x v="23"/>
    <n v="190801"/>
    <n v="190801"/>
    <m/>
    <n v="1"/>
    <n v="190801"/>
    <n v="24000"/>
  </r>
  <r>
    <x v="222"/>
    <x v="6"/>
    <m/>
    <x v="0"/>
    <x v="6"/>
    <x v="15"/>
    <n v="190801"/>
    <n v="190801"/>
    <m/>
    <n v="375"/>
    <n v="190801"/>
    <n v="3400500"/>
  </r>
  <r>
    <x v="222"/>
    <x v="6"/>
    <m/>
    <x v="0"/>
    <x v="6"/>
    <x v="17"/>
    <n v="190801"/>
    <n v="190801"/>
    <m/>
    <n v="15"/>
    <n v="190801"/>
    <n v="237270"/>
  </r>
  <r>
    <x v="222"/>
    <x v="6"/>
    <m/>
    <x v="4"/>
    <x v="6"/>
    <x v="26"/>
    <n v="190801"/>
    <n v="190801"/>
    <m/>
    <n v="718"/>
    <n v="190801"/>
    <n v="770414"/>
  </r>
  <r>
    <x v="222"/>
    <x v="6"/>
    <m/>
    <x v="26"/>
    <x v="6"/>
    <x v="35"/>
    <n v="190801"/>
    <n v="190801"/>
    <m/>
    <n v="85"/>
    <n v="190801"/>
    <n v="1456135"/>
  </r>
  <r>
    <x v="222"/>
    <x v="6"/>
    <m/>
    <x v="22"/>
    <x v="6"/>
    <x v="29"/>
    <n v="190801"/>
    <n v="190801"/>
    <m/>
    <n v="8"/>
    <n v="190801"/>
    <n v="157528"/>
  </r>
  <r>
    <x v="222"/>
    <x v="6"/>
    <m/>
    <x v="24"/>
    <x v="6"/>
    <x v="31"/>
    <n v="190801"/>
    <n v="190801"/>
    <m/>
    <n v="82"/>
    <n v="190801"/>
    <n v="1219914"/>
  </r>
  <r>
    <x v="222"/>
    <x v="6"/>
    <m/>
    <x v="23"/>
    <x v="6"/>
    <x v="30"/>
    <n v="190801"/>
    <n v="190801"/>
    <m/>
    <n v="69"/>
    <n v="190801"/>
    <n v="480516"/>
  </r>
  <r>
    <x v="222"/>
    <x v="6"/>
    <m/>
    <x v="20"/>
    <x v="6"/>
    <x v="25"/>
    <n v="190801"/>
    <n v="190801"/>
    <m/>
    <n v="15"/>
    <n v="190801"/>
    <n v="145740"/>
  </r>
  <r>
    <x v="222"/>
    <x v="6"/>
    <m/>
    <x v="1"/>
    <x v="6"/>
    <x v="18"/>
    <n v="190801"/>
    <n v="190801"/>
    <m/>
    <n v="12"/>
    <n v="190801"/>
    <n v="110460"/>
  </r>
  <r>
    <x v="222"/>
    <x v="6"/>
    <m/>
    <x v="19"/>
    <x v="6"/>
    <x v="22"/>
    <n v="190801"/>
    <n v="190801"/>
    <m/>
    <n v="4"/>
    <n v="190801"/>
    <n v="27164"/>
  </r>
  <r>
    <x v="222"/>
    <x v="6"/>
    <m/>
    <x v="27"/>
    <x v="6"/>
    <x v="36"/>
    <n v="190801"/>
    <n v="190801"/>
    <m/>
    <n v="1239"/>
    <n v="190801"/>
    <n v="11717223"/>
  </r>
  <r>
    <x v="223"/>
    <x v="3"/>
    <m/>
    <x v="0"/>
    <x v="1"/>
    <x v="15"/>
    <n v="190801"/>
    <n v="190801"/>
    <m/>
    <n v="1"/>
    <n v="190801"/>
    <n v="20000"/>
  </r>
  <r>
    <x v="223"/>
    <x v="3"/>
    <m/>
    <x v="0"/>
    <x v="1"/>
    <x v="16"/>
    <n v="190801"/>
    <n v="190801"/>
    <m/>
    <n v="9"/>
    <n v="190801"/>
    <n v="315000"/>
  </r>
  <r>
    <x v="223"/>
    <x v="3"/>
    <m/>
    <x v="0"/>
    <x v="7"/>
    <x v="15"/>
    <n v="190801"/>
    <n v="190801"/>
    <m/>
    <n v="5"/>
    <n v="190801"/>
    <n v="100000"/>
  </r>
  <r>
    <x v="223"/>
    <x v="3"/>
    <m/>
    <x v="0"/>
    <x v="5"/>
    <x v="15"/>
    <n v="190801"/>
    <n v="190801"/>
    <m/>
    <n v="300"/>
    <n v="190801"/>
    <n v="3068100"/>
  </r>
  <r>
    <x v="223"/>
    <x v="3"/>
    <m/>
    <x v="19"/>
    <x v="5"/>
    <x v="22"/>
    <n v="190801"/>
    <n v="190801"/>
    <m/>
    <n v="20"/>
    <n v="190801"/>
    <n v="130900"/>
  </r>
  <r>
    <x v="223"/>
    <x v="3"/>
    <m/>
    <x v="22"/>
    <x v="5"/>
    <x v="29"/>
    <n v="190801"/>
    <n v="190801"/>
    <m/>
    <n v="20"/>
    <n v="190801"/>
    <n v="310900"/>
  </r>
  <r>
    <x v="223"/>
    <x v="3"/>
    <m/>
    <x v="25"/>
    <x v="2"/>
    <x v="34"/>
    <n v="190801"/>
    <n v="190801"/>
    <m/>
    <n v="11"/>
    <n v="190801"/>
    <n v="1089000"/>
  </r>
  <r>
    <x v="223"/>
    <x v="3"/>
    <m/>
    <x v="1"/>
    <x v="2"/>
    <x v="18"/>
    <n v="190801"/>
    <n v="190801"/>
    <m/>
    <n v="2"/>
    <n v="190801"/>
    <n v="40000"/>
  </r>
  <r>
    <x v="223"/>
    <x v="3"/>
    <m/>
    <x v="4"/>
    <x v="2"/>
    <x v="26"/>
    <n v="190801"/>
    <n v="190801"/>
    <m/>
    <n v="1"/>
    <n v="190801"/>
    <n v="4000"/>
  </r>
  <r>
    <x v="223"/>
    <x v="3"/>
    <m/>
    <x v="4"/>
    <x v="2"/>
    <x v="27"/>
    <n v="190801"/>
    <n v="190801"/>
    <m/>
    <n v="5"/>
    <n v="190801"/>
    <n v="100000"/>
  </r>
  <r>
    <x v="223"/>
    <x v="3"/>
    <m/>
    <x v="0"/>
    <x v="2"/>
    <x v="15"/>
    <n v="190801"/>
    <n v="190801"/>
    <m/>
    <n v="60"/>
    <n v="190801"/>
    <n v="1200000"/>
  </r>
  <r>
    <x v="223"/>
    <x v="3"/>
    <m/>
    <x v="0"/>
    <x v="2"/>
    <x v="16"/>
    <n v="190801"/>
    <n v="190801"/>
    <m/>
    <n v="254"/>
    <n v="190801"/>
    <n v="8890000"/>
  </r>
  <r>
    <x v="223"/>
    <x v="3"/>
    <m/>
    <x v="0"/>
    <x v="2"/>
    <x v="17"/>
    <n v="190801"/>
    <n v="190801"/>
    <m/>
    <n v="63"/>
    <n v="190801"/>
    <n v="2079000"/>
  </r>
  <r>
    <x v="223"/>
    <x v="3"/>
    <m/>
    <x v="0"/>
    <x v="2"/>
    <x v="19"/>
    <n v="190801"/>
    <n v="190801"/>
    <m/>
    <n v="83"/>
    <n v="190801"/>
    <n v="249000"/>
  </r>
  <r>
    <x v="223"/>
    <x v="3"/>
    <m/>
    <x v="5"/>
    <x v="2"/>
    <x v="28"/>
    <n v="190801"/>
    <n v="190801"/>
    <m/>
    <n v="19"/>
    <n v="190801"/>
    <n v="532000"/>
  </r>
  <r>
    <x v="223"/>
    <x v="3"/>
    <m/>
    <x v="22"/>
    <x v="2"/>
    <x v="29"/>
    <n v="190801"/>
    <n v="190801"/>
    <m/>
    <n v="7"/>
    <n v="190801"/>
    <n v="266000"/>
  </r>
  <r>
    <x v="223"/>
    <x v="3"/>
    <m/>
    <x v="19"/>
    <x v="2"/>
    <x v="22"/>
    <n v="190801"/>
    <n v="190801"/>
    <m/>
    <n v="5"/>
    <n v="190801"/>
    <n v="65000"/>
  </r>
  <r>
    <x v="223"/>
    <x v="3"/>
    <m/>
    <x v="19"/>
    <x v="2"/>
    <x v="23"/>
    <n v="190801"/>
    <n v="190801"/>
    <m/>
    <n v="1"/>
    <n v="190801"/>
    <n v="24000"/>
  </r>
  <r>
    <x v="223"/>
    <x v="3"/>
    <m/>
    <x v="19"/>
    <x v="2"/>
    <x v="24"/>
    <n v="190801"/>
    <n v="190801"/>
    <m/>
    <n v="2"/>
    <n v="190801"/>
    <n v="66000"/>
  </r>
  <r>
    <x v="223"/>
    <x v="3"/>
    <m/>
    <x v="0"/>
    <x v="4"/>
    <x v="15"/>
    <n v="190801"/>
    <n v="190801"/>
    <m/>
    <n v="57"/>
    <n v="190801"/>
    <n v="1795500"/>
  </r>
  <r>
    <x v="223"/>
    <x v="3"/>
    <m/>
    <x v="0"/>
    <x v="4"/>
    <x v="16"/>
    <n v="190801"/>
    <n v="190801"/>
    <m/>
    <n v="37"/>
    <n v="190801"/>
    <n v="1628000"/>
  </r>
  <r>
    <x v="223"/>
    <x v="3"/>
    <m/>
    <x v="5"/>
    <x v="4"/>
    <x v="28"/>
    <n v="190801"/>
    <n v="190801"/>
    <m/>
    <n v="6"/>
    <n v="190801"/>
    <n v="228000"/>
  </r>
  <r>
    <x v="223"/>
    <x v="3"/>
    <m/>
    <x v="1"/>
    <x v="4"/>
    <x v="18"/>
    <n v="190801"/>
    <n v="190801"/>
    <m/>
    <n v="2"/>
    <n v="190801"/>
    <n v="63000"/>
  </r>
  <r>
    <x v="224"/>
    <x v="4"/>
    <m/>
    <x v="0"/>
    <x v="1"/>
    <x v="16"/>
    <n v="190801"/>
    <n v="190801"/>
    <m/>
    <n v="5"/>
    <n v="190801"/>
    <n v="175000"/>
  </r>
  <r>
    <x v="224"/>
    <x v="4"/>
    <m/>
    <x v="25"/>
    <x v="2"/>
    <x v="34"/>
    <n v="190801"/>
    <n v="190801"/>
    <m/>
    <n v="7"/>
    <n v="190801"/>
    <n v="693000"/>
  </r>
  <r>
    <x v="224"/>
    <x v="4"/>
    <m/>
    <x v="1"/>
    <x v="2"/>
    <x v="18"/>
    <n v="190801"/>
    <n v="190801"/>
    <m/>
    <n v="3"/>
    <n v="190801"/>
    <n v="60000"/>
  </r>
  <r>
    <x v="224"/>
    <x v="4"/>
    <m/>
    <x v="4"/>
    <x v="2"/>
    <x v="26"/>
    <n v="190801"/>
    <n v="190801"/>
    <m/>
    <n v="6"/>
    <n v="190801"/>
    <n v="24000"/>
  </r>
  <r>
    <x v="224"/>
    <x v="4"/>
    <m/>
    <x v="4"/>
    <x v="2"/>
    <x v="27"/>
    <n v="190801"/>
    <n v="190801"/>
    <m/>
    <n v="4"/>
    <n v="190801"/>
    <n v="80000"/>
  </r>
  <r>
    <x v="224"/>
    <x v="4"/>
    <m/>
    <x v="0"/>
    <x v="2"/>
    <x v="15"/>
    <n v="190801"/>
    <n v="190801"/>
    <m/>
    <n v="79"/>
    <n v="190801"/>
    <n v="1580000"/>
  </r>
  <r>
    <x v="224"/>
    <x v="4"/>
    <m/>
    <x v="0"/>
    <x v="2"/>
    <x v="16"/>
    <n v="190801"/>
    <n v="190801"/>
    <m/>
    <n v="37"/>
    <n v="190801"/>
    <n v="1295000"/>
  </r>
  <r>
    <x v="224"/>
    <x v="4"/>
    <m/>
    <x v="0"/>
    <x v="2"/>
    <x v="17"/>
    <n v="190801"/>
    <n v="190801"/>
    <m/>
    <n v="56"/>
    <n v="190801"/>
    <n v="1848000"/>
  </r>
  <r>
    <x v="224"/>
    <x v="4"/>
    <m/>
    <x v="0"/>
    <x v="2"/>
    <x v="19"/>
    <n v="190801"/>
    <n v="190801"/>
    <m/>
    <n v="60"/>
    <n v="190801"/>
    <n v="180000"/>
  </r>
  <r>
    <x v="224"/>
    <x v="4"/>
    <m/>
    <x v="5"/>
    <x v="2"/>
    <x v="28"/>
    <n v="190801"/>
    <n v="190801"/>
    <m/>
    <n v="16"/>
    <n v="190801"/>
    <n v="448000"/>
  </r>
  <r>
    <x v="224"/>
    <x v="4"/>
    <m/>
    <x v="22"/>
    <x v="2"/>
    <x v="29"/>
    <n v="190801"/>
    <n v="190801"/>
    <m/>
    <n v="5"/>
    <n v="190801"/>
    <n v="190000"/>
  </r>
  <r>
    <x v="224"/>
    <x v="4"/>
    <m/>
    <x v="0"/>
    <x v="4"/>
    <x v="15"/>
    <n v="190801"/>
    <n v="190801"/>
    <m/>
    <n v="18"/>
    <n v="190801"/>
    <n v="567000"/>
  </r>
  <r>
    <x v="224"/>
    <x v="4"/>
    <m/>
    <x v="0"/>
    <x v="4"/>
    <x v="16"/>
    <n v="190801"/>
    <n v="190801"/>
    <m/>
    <n v="6"/>
    <n v="190801"/>
    <n v="264000"/>
  </r>
  <r>
    <x v="224"/>
    <x v="4"/>
    <m/>
    <x v="5"/>
    <x v="4"/>
    <x v="28"/>
    <n v="190801"/>
    <n v="190801"/>
    <m/>
    <n v="4"/>
    <n v="190801"/>
    <n v="152000"/>
  </r>
  <r>
    <x v="224"/>
    <x v="4"/>
    <m/>
    <x v="1"/>
    <x v="4"/>
    <x v="18"/>
    <n v="190801"/>
    <n v="190801"/>
    <m/>
    <n v="1"/>
    <n v="190801"/>
    <n v="31500"/>
  </r>
  <r>
    <x v="224"/>
    <x v="4"/>
    <m/>
    <x v="19"/>
    <x v="2"/>
    <x v="22"/>
    <n v="190801"/>
    <n v="190801"/>
    <m/>
    <n v="12"/>
    <n v="190801"/>
    <n v="156000"/>
  </r>
  <r>
    <x v="224"/>
    <x v="4"/>
    <m/>
    <x v="19"/>
    <x v="2"/>
    <x v="23"/>
    <n v="190801"/>
    <n v="190801"/>
    <m/>
    <n v="3"/>
    <n v="190801"/>
    <n v="72000"/>
  </r>
  <r>
    <x v="225"/>
    <x v="1"/>
    <m/>
    <x v="0"/>
    <x v="1"/>
    <x v="16"/>
    <n v="190801"/>
    <n v="190801"/>
    <m/>
    <n v="8"/>
    <n v="190801"/>
    <n v="280000"/>
  </r>
  <r>
    <x v="225"/>
    <x v="1"/>
    <m/>
    <x v="0"/>
    <x v="7"/>
    <x v="15"/>
    <n v="190801"/>
    <n v="190801"/>
    <m/>
    <n v="1"/>
    <n v="190801"/>
    <n v="20000"/>
  </r>
  <r>
    <x v="225"/>
    <x v="1"/>
    <m/>
    <x v="25"/>
    <x v="2"/>
    <x v="34"/>
    <n v="190801"/>
    <n v="190801"/>
    <m/>
    <n v="6"/>
    <n v="190801"/>
    <n v="594000"/>
  </r>
  <r>
    <x v="225"/>
    <x v="1"/>
    <m/>
    <x v="1"/>
    <x v="2"/>
    <x v="18"/>
    <n v="190801"/>
    <n v="190801"/>
    <m/>
    <n v="5"/>
    <n v="190801"/>
    <n v="100000"/>
  </r>
  <r>
    <x v="225"/>
    <x v="1"/>
    <m/>
    <x v="4"/>
    <x v="2"/>
    <x v="26"/>
    <n v="190801"/>
    <n v="190801"/>
    <m/>
    <n v="1"/>
    <n v="190801"/>
    <n v="4000"/>
  </r>
  <r>
    <x v="225"/>
    <x v="1"/>
    <m/>
    <x v="4"/>
    <x v="2"/>
    <x v="27"/>
    <n v="190801"/>
    <n v="190801"/>
    <m/>
    <n v="4"/>
    <n v="190801"/>
    <n v="80000"/>
  </r>
  <r>
    <x v="225"/>
    <x v="1"/>
    <m/>
    <x v="0"/>
    <x v="2"/>
    <x v="15"/>
    <n v="190801"/>
    <n v="190801"/>
    <m/>
    <n v="67"/>
    <n v="190801"/>
    <n v="1340000"/>
  </r>
  <r>
    <x v="225"/>
    <x v="1"/>
    <m/>
    <x v="0"/>
    <x v="2"/>
    <x v="16"/>
    <n v="190801"/>
    <n v="190801"/>
    <m/>
    <n v="59"/>
    <n v="190801"/>
    <n v="2065000"/>
  </r>
  <r>
    <x v="225"/>
    <x v="1"/>
    <m/>
    <x v="0"/>
    <x v="2"/>
    <x v="17"/>
    <n v="190801"/>
    <n v="190801"/>
    <m/>
    <n v="60"/>
    <n v="190801"/>
    <n v="1980000"/>
  </r>
  <r>
    <x v="225"/>
    <x v="1"/>
    <m/>
    <x v="0"/>
    <x v="2"/>
    <x v="19"/>
    <n v="190801"/>
    <n v="190801"/>
    <m/>
    <n v="73"/>
    <n v="190801"/>
    <n v="219000"/>
  </r>
  <r>
    <x v="225"/>
    <x v="1"/>
    <m/>
    <x v="5"/>
    <x v="2"/>
    <x v="28"/>
    <n v="190801"/>
    <n v="190801"/>
    <m/>
    <n v="18"/>
    <n v="190801"/>
    <n v="504000"/>
  </r>
  <r>
    <x v="225"/>
    <x v="1"/>
    <m/>
    <x v="22"/>
    <x v="2"/>
    <x v="29"/>
    <n v="190801"/>
    <n v="190801"/>
    <m/>
    <n v="8"/>
    <n v="190801"/>
    <n v="304000"/>
  </r>
  <r>
    <x v="225"/>
    <x v="1"/>
    <m/>
    <x v="19"/>
    <x v="2"/>
    <x v="22"/>
    <n v="190801"/>
    <n v="190801"/>
    <m/>
    <n v="11"/>
    <n v="190801"/>
    <n v="143000"/>
  </r>
  <r>
    <x v="225"/>
    <x v="1"/>
    <m/>
    <x v="19"/>
    <x v="2"/>
    <x v="23"/>
    <n v="190801"/>
    <n v="190801"/>
    <m/>
    <n v="2"/>
    <n v="190801"/>
    <n v="48000"/>
  </r>
  <r>
    <x v="225"/>
    <x v="1"/>
    <m/>
    <x v="19"/>
    <x v="2"/>
    <x v="24"/>
    <n v="190801"/>
    <n v="190801"/>
    <m/>
    <n v="1"/>
    <n v="190801"/>
    <n v="33000"/>
  </r>
  <r>
    <x v="225"/>
    <x v="1"/>
    <m/>
    <x v="0"/>
    <x v="4"/>
    <x v="15"/>
    <n v="190801"/>
    <n v="190801"/>
    <m/>
    <n v="21"/>
    <n v="190801"/>
    <n v="661500"/>
  </r>
  <r>
    <x v="225"/>
    <x v="1"/>
    <m/>
    <x v="0"/>
    <x v="4"/>
    <x v="16"/>
    <n v="190801"/>
    <n v="190801"/>
    <m/>
    <n v="13"/>
    <n v="190801"/>
    <n v="572000"/>
  </r>
  <r>
    <x v="225"/>
    <x v="1"/>
    <m/>
    <x v="5"/>
    <x v="4"/>
    <x v="28"/>
    <n v="190801"/>
    <n v="190801"/>
    <m/>
    <n v="5"/>
    <n v="190801"/>
    <n v="190000"/>
  </r>
  <r>
    <x v="225"/>
    <x v="1"/>
    <m/>
    <x v="1"/>
    <x v="4"/>
    <x v="18"/>
    <n v="190801"/>
    <n v="190801"/>
    <m/>
    <n v="4"/>
    <n v="190801"/>
    <n v="126000"/>
  </r>
  <r>
    <x v="225"/>
    <x v="1"/>
    <m/>
    <x v="19"/>
    <x v="4"/>
    <x v="22"/>
    <n v="190801"/>
    <n v="190801"/>
    <m/>
    <n v="2"/>
    <n v="190801"/>
    <n v="50000"/>
  </r>
  <r>
    <x v="226"/>
    <x v="0"/>
    <m/>
    <x v="0"/>
    <x v="1"/>
    <x v="16"/>
    <n v="190801"/>
    <n v="190801"/>
    <m/>
    <n v="3"/>
    <n v="190801"/>
    <n v="105000"/>
  </r>
  <r>
    <x v="226"/>
    <x v="0"/>
    <m/>
    <x v="0"/>
    <x v="5"/>
    <x v="15"/>
    <n v="190801"/>
    <n v="190801"/>
    <m/>
    <n v="500"/>
    <n v="190801"/>
    <n v="5113500"/>
  </r>
  <r>
    <x v="226"/>
    <x v="0"/>
    <m/>
    <x v="5"/>
    <x v="5"/>
    <x v="28"/>
    <n v="190801"/>
    <n v="190801"/>
    <m/>
    <n v="20"/>
    <n v="190801"/>
    <n v="270000"/>
  </r>
  <r>
    <x v="226"/>
    <x v="0"/>
    <m/>
    <x v="4"/>
    <x v="5"/>
    <x v="27"/>
    <n v="190801"/>
    <n v="190801"/>
    <m/>
    <n v="8"/>
    <n v="190801"/>
    <n v="130912"/>
  </r>
  <r>
    <x v="226"/>
    <x v="0"/>
    <m/>
    <x v="25"/>
    <x v="2"/>
    <x v="34"/>
    <n v="190801"/>
    <n v="190801"/>
    <m/>
    <n v="8"/>
    <n v="190801"/>
    <n v="792000"/>
  </r>
  <r>
    <x v="226"/>
    <x v="0"/>
    <m/>
    <x v="1"/>
    <x v="2"/>
    <x v="18"/>
    <n v="190801"/>
    <n v="190801"/>
    <m/>
    <n v="3"/>
    <n v="190801"/>
    <n v="60000"/>
  </r>
  <r>
    <x v="226"/>
    <x v="0"/>
    <m/>
    <x v="1"/>
    <x v="2"/>
    <x v="21"/>
    <n v="190801"/>
    <n v="190801"/>
    <m/>
    <n v="1"/>
    <n v="190801"/>
    <n v="35000"/>
  </r>
  <r>
    <x v="226"/>
    <x v="0"/>
    <m/>
    <x v="4"/>
    <x v="2"/>
    <x v="26"/>
    <n v="190801"/>
    <n v="190801"/>
    <m/>
    <n v="17"/>
    <n v="190801"/>
    <n v="68000"/>
  </r>
  <r>
    <x v="226"/>
    <x v="0"/>
    <m/>
    <x v="4"/>
    <x v="2"/>
    <x v="27"/>
    <n v="190801"/>
    <n v="190801"/>
    <m/>
    <n v="2"/>
    <n v="190801"/>
    <n v="40000"/>
  </r>
  <r>
    <x v="226"/>
    <x v="0"/>
    <m/>
    <x v="0"/>
    <x v="2"/>
    <x v="15"/>
    <n v="190801"/>
    <n v="190801"/>
    <m/>
    <n v="74"/>
    <n v="190801"/>
    <n v="1480000"/>
  </r>
  <r>
    <x v="226"/>
    <x v="0"/>
    <m/>
    <x v="0"/>
    <x v="2"/>
    <x v="16"/>
    <n v="190801"/>
    <n v="190801"/>
    <m/>
    <n v="53"/>
    <n v="190801"/>
    <n v="1855000"/>
  </r>
  <r>
    <x v="226"/>
    <x v="0"/>
    <m/>
    <x v="0"/>
    <x v="2"/>
    <x v="17"/>
    <n v="190801"/>
    <n v="190801"/>
    <m/>
    <n v="50"/>
    <n v="190801"/>
    <n v="1650000"/>
  </r>
  <r>
    <x v="226"/>
    <x v="0"/>
    <m/>
    <x v="0"/>
    <x v="2"/>
    <x v="19"/>
    <n v="190801"/>
    <n v="190801"/>
    <m/>
    <n v="70"/>
    <n v="190801"/>
    <n v="210000"/>
  </r>
  <r>
    <x v="226"/>
    <x v="0"/>
    <m/>
    <x v="5"/>
    <x v="2"/>
    <x v="28"/>
    <n v="190801"/>
    <n v="190801"/>
    <m/>
    <n v="18"/>
    <n v="190801"/>
    <n v="504000"/>
  </r>
  <r>
    <x v="226"/>
    <x v="0"/>
    <m/>
    <x v="22"/>
    <x v="2"/>
    <x v="29"/>
    <n v="190801"/>
    <n v="190801"/>
    <m/>
    <n v="4"/>
    <n v="190801"/>
    <n v="152000"/>
  </r>
  <r>
    <x v="226"/>
    <x v="0"/>
    <m/>
    <x v="19"/>
    <x v="2"/>
    <x v="22"/>
    <n v="190801"/>
    <n v="190801"/>
    <m/>
    <n v="9"/>
    <n v="190801"/>
    <n v="117000"/>
  </r>
  <r>
    <x v="226"/>
    <x v="0"/>
    <m/>
    <x v="19"/>
    <x v="2"/>
    <x v="24"/>
    <n v="190801"/>
    <n v="190801"/>
    <m/>
    <n v="1"/>
    <n v="190801"/>
    <n v="33000"/>
  </r>
  <r>
    <x v="226"/>
    <x v="0"/>
    <m/>
    <x v="0"/>
    <x v="4"/>
    <x v="15"/>
    <n v="190801"/>
    <n v="190801"/>
    <m/>
    <n v="17"/>
    <n v="190801"/>
    <n v="535500"/>
  </r>
  <r>
    <x v="226"/>
    <x v="0"/>
    <m/>
    <x v="0"/>
    <x v="4"/>
    <x v="16"/>
    <n v="190801"/>
    <n v="190801"/>
    <m/>
    <n v="6"/>
    <n v="190801"/>
    <n v="264000"/>
  </r>
  <r>
    <x v="226"/>
    <x v="0"/>
    <m/>
    <x v="5"/>
    <x v="4"/>
    <x v="28"/>
    <n v="190801"/>
    <n v="190801"/>
    <m/>
    <n v="3"/>
    <n v="190801"/>
    <n v="114000"/>
  </r>
  <r>
    <x v="226"/>
    <x v="0"/>
    <m/>
    <x v="1"/>
    <x v="4"/>
    <x v="18"/>
    <n v="190801"/>
    <n v="190801"/>
    <m/>
    <n v="1"/>
    <n v="190801"/>
    <n v="31500"/>
  </r>
  <r>
    <x v="226"/>
    <x v="0"/>
    <m/>
    <x v="19"/>
    <x v="4"/>
    <x v="22"/>
    <n v="190801"/>
    <n v="190801"/>
    <m/>
    <n v="3"/>
    <n v="190801"/>
    <n v="75000"/>
  </r>
  <r>
    <x v="227"/>
    <x v="2"/>
    <m/>
    <x v="0"/>
    <x v="1"/>
    <x v="16"/>
    <n v="190801"/>
    <n v="190801"/>
    <m/>
    <n v="8"/>
    <n v="190801"/>
    <n v="280000"/>
  </r>
  <r>
    <x v="227"/>
    <x v="2"/>
    <m/>
    <x v="0"/>
    <x v="7"/>
    <x v="15"/>
    <n v="190801"/>
    <n v="190801"/>
    <m/>
    <n v="4"/>
    <n v="190801"/>
    <n v="80000"/>
  </r>
  <r>
    <x v="227"/>
    <x v="2"/>
    <m/>
    <x v="25"/>
    <x v="2"/>
    <x v="34"/>
    <n v="190801"/>
    <n v="190801"/>
    <m/>
    <n v="7"/>
    <n v="190801"/>
    <n v="693000"/>
  </r>
  <r>
    <x v="227"/>
    <x v="2"/>
    <m/>
    <x v="1"/>
    <x v="2"/>
    <x v="18"/>
    <n v="190801"/>
    <n v="190801"/>
    <m/>
    <n v="3"/>
    <n v="190801"/>
    <n v="60000"/>
  </r>
  <r>
    <x v="227"/>
    <x v="2"/>
    <m/>
    <x v="4"/>
    <x v="2"/>
    <x v="26"/>
    <n v="190801"/>
    <n v="190801"/>
    <m/>
    <n v="5"/>
    <n v="190801"/>
    <n v="20000"/>
  </r>
  <r>
    <x v="227"/>
    <x v="2"/>
    <m/>
    <x v="4"/>
    <x v="2"/>
    <x v="27"/>
    <n v="190801"/>
    <n v="190801"/>
    <m/>
    <n v="2"/>
    <n v="190801"/>
    <n v="40000"/>
  </r>
  <r>
    <x v="227"/>
    <x v="2"/>
    <m/>
    <x v="0"/>
    <x v="2"/>
    <x v="15"/>
    <n v="190801"/>
    <n v="190801"/>
    <m/>
    <n v="64"/>
    <n v="190801"/>
    <n v="1280000"/>
  </r>
  <r>
    <x v="227"/>
    <x v="2"/>
    <m/>
    <x v="0"/>
    <x v="2"/>
    <x v="16"/>
    <n v="190801"/>
    <n v="190801"/>
    <m/>
    <n v="37"/>
    <n v="190801"/>
    <n v="1295000"/>
  </r>
  <r>
    <x v="227"/>
    <x v="2"/>
    <m/>
    <x v="0"/>
    <x v="2"/>
    <x v="17"/>
    <n v="190801"/>
    <n v="190801"/>
    <m/>
    <n v="46"/>
    <n v="190801"/>
    <n v="1518000"/>
  </r>
  <r>
    <x v="227"/>
    <x v="2"/>
    <m/>
    <x v="0"/>
    <x v="2"/>
    <x v="19"/>
    <n v="190801"/>
    <n v="190801"/>
    <m/>
    <n v="59"/>
    <n v="190801"/>
    <n v="177000"/>
  </r>
  <r>
    <x v="227"/>
    <x v="2"/>
    <m/>
    <x v="5"/>
    <x v="2"/>
    <x v="28"/>
    <n v="190801"/>
    <n v="190801"/>
    <m/>
    <n v="11"/>
    <n v="190801"/>
    <n v="308000"/>
  </r>
  <r>
    <x v="227"/>
    <x v="2"/>
    <m/>
    <x v="22"/>
    <x v="2"/>
    <x v="29"/>
    <n v="190801"/>
    <n v="190801"/>
    <m/>
    <n v="5"/>
    <n v="190801"/>
    <n v="190000"/>
  </r>
  <r>
    <x v="227"/>
    <x v="2"/>
    <m/>
    <x v="0"/>
    <x v="4"/>
    <x v="15"/>
    <n v="190801"/>
    <n v="190801"/>
    <m/>
    <n v="15"/>
    <n v="190801"/>
    <n v="472500"/>
  </r>
  <r>
    <x v="227"/>
    <x v="2"/>
    <m/>
    <x v="0"/>
    <x v="4"/>
    <x v="16"/>
    <n v="190801"/>
    <n v="190801"/>
    <m/>
    <n v="8"/>
    <n v="190801"/>
    <n v="352000"/>
  </r>
  <r>
    <x v="227"/>
    <x v="2"/>
    <m/>
    <x v="5"/>
    <x v="4"/>
    <x v="28"/>
    <n v="190801"/>
    <n v="190801"/>
    <m/>
    <n v="2"/>
    <n v="190801"/>
    <n v="76000"/>
  </r>
  <r>
    <x v="227"/>
    <x v="2"/>
    <m/>
    <x v="0"/>
    <x v="8"/>
    <x v="15"/>
    <n v="190801"/>
    <n v="190801"/>
    <m/>
    <n v="80"/>
    <n v="190801"/>
    <n v="504000"/>
  </r>
  <r>
    <x v="227"/>
    <x v="2"/>
    <m/>
    <x v="19"/>
    <x v="2"/>
    <x v="22"/>
    <n v="190801"/>
    <n v="190801"/>
    <m/>
    <n v="8"/>
    <n v="190801"/>
    <n v="104000"/>
  </r>
  <r>
    <x v="227"/>
    <x v="2"/>
    <m/>
    <x v="19"/>
    <x v="2"/>
    <x v="23"/>
    <n v="190801"/>
    <n v="190801"/>
    <m/>
    <n v="1"/>
    <n v="190801"/>
    <n v="24000"/>
  </r>
  <r>
    <x v="227"/>
    <x v="2"/>
    <m/>
    <x v="19"/>
    <x v="2"/>
    <x v="24"/>
    <n v="190801"/>
    <n v="190801"/>
    <m/>
    <n v="2"/>
    <n v="190801"/>
    <n v="66000"/>
  </r>
  <r>
    <x v="228"/>
    <x v="5"/>
    <m/>
    <x v="0"/>
    <x v="7"/>
    <x v="15"/>
    <n v="190801"/>
    <n v="190801"/>
    <m/>
    <n v="2"/>
    <n v="190801"/>
    <n v="40000"/>
  </r>
  <r>
    <x v="228"/>
    <x v="5"/>
    <m/>
    <x v="25"/>
    <x v="2"/>
    <x v="34"/>
    <n v="190801"/>
    <n v="190801"/>
    <m/>
    <n v="7"/>
    <n v="190801"/>
    <n v="693000"/>
  </r>
  <r>
    <x v="228"/>
    <x v="5"/>
    <m/>
    <x v="1"/>
    <x v="2"/>
    <x v="18"/>
    <n v="190801"/>
    <n v="190801"/>
    <m/>
    <n v="3"/>
    <n v="190801"/>
    <n v="60000"/>
  </r>
  <r>
    <x v="228"/>
    <x v="5"/>
    <m/>
    <x v="1"/>
    <x v="2"/>
    <x v="21"/>
    <n v="190801"/>
    <n v="190801"/>
    <m/>
    <n v="1"/>
    <n v="190801"/>
    <n v="35000"/>
  </r>
  <r>
    <x v="228"/>
    <x v="5"/>
    <m/>
    <x v="4"/>
    <x v="2"/>
    <x v="26"/>
    <n v="190801"/>
    <n v="190801"/>
    <m/>
    <n v="14"/>
    <n v="190801"/>
    <n v="56000"/>
  </r>
  <r>
    <x v="228"/>
    <x v="5"/>
    <m/>
    <x v="4"/>
    <x v="2"/>
    <x v="27"/>
    <n v="190801"/>
    <n v="190801"/>
    <m/>
    <n v="3"/>
    <n v="190801"/>
    <n v="60000"/>
  </r>
  <r>
    <x v="228"/>
    <x v="5"/>
    <m/>
    <x v="0"/>
    <x v="2"/>
    <x v="15"/>
    <n v="190801"/>
    <n v="190801"/>
    <m/>
    <n v="58"/>
    <n v="190801"/>
    <n v="1160000"/>
  </r>
  <r>
    <x v="228"/>
    <x v="5"/>
    <m/>
    <x v="0"/>
    <x v="2"/>
    <x v="16"/>
    <n v="190801"/>
    <n v="190801"/>
    <m/>
    <n v="38"/>
    <n v="190801"/>
    <n v="1330000"/>
  </r>
  <r>
    <x v="228"/>
    <x v="5"/>
    <m/>
    <x v="0"/>
    <x v="2"/>
    <x v="17"/>
    <n v="190801"/>
    <n v="190801"/>
    <m/>
    <n v="29"/>
    <n v="190801"/>
    <n v="957000"/>
  </r>
  <r>
    <x v="228"/>
    <x v="5"/>
    <m/>
    <x v="0"/>
    <x v="2"/>
    <x v="19"/>
    <n v="190801"/>
    <n v="190801"/>
    <m/>
    <n v="42"/>
    <n v="190801"/>
    <n v="126000"/>
  </r>
  <r>
    <x v="228"/>
    <x v="5"/>
    <m/>
    <x v="5"/>
    <x v="2"/>
    <x v="28"/>
    <n v="190801"/>
    <n v="190801"/>
    <m/>
    <n v="17"/>
    <n v="190801"/>
    <n v="476000"/>
  </r>
  <r>
    <x v="228"/>
    <x v="5"/>
    <m/>
    <x v="22"/>
    <x v="2"/>
    <x v="29"/>
    <n v="190801"/>
    <n v="190801"/>
    <m/>
    <n v="1"/>
    <n v="190801"/>
    <n v="38000"/>
  </r>
  <r>
    <x v="228"/>
    <x v="5"/>
    <m/>
    <x v="19"/>
    <x v="2"/>
    <x v="22"/>
    <n v="190801"/>
    <n v="190801"/>
    <m/>
    <n v="6"/>
    <n v="190801"/>
    <n v="78000"/>
  </r>
  <r>
    <x v="228"/>
    <x v="5"/>
    <m/>
    <x v="19"/>
    <x v="2"/>
    <x v="23"/>
    <n v="190801"/>
    <n v="190801"/>
    <m/>
    <n v="3"/>
    <n v="190801"/>
    <n v="72000"/>
  </r>
  <r>
    <x v="229"/>
    <x v="6"/>
    <m/>
    <x v="0"/>
    <x v="7"/>
    <x v="15"/>
    <n v="190801"/>
    <n v="190801"/>
    <m/>
    <n v="2"/>
    <n v="190801"/>
    <n v="40000"/>
  </r>
  <r>
    <x v="229"/>
    <x v="6"/>
    <m/>
    <x v="25"/>
    <x v="2"/>
    <x v="34"/>
    <n v="190801"/>
    <n v="190801"/>
    <m/>
    <n v="4"/>
    <n v="190801"/>
    <n v="396000"/>
  </r>
  <r>
    <x v="229"/>
    <x v="6"/>
    <m/>
    <x v="1"/>
    <x v="2"/>
    <x v="18"/>
    <n v="190801"/>
    <n v="190801"/>
    <m/>
    <n v="3"/>
    <n v="190801"/>
    <n v="60000"/>
  </r>
  <r>
    <x v="229"/>
    <x v="6"/>
    <m/>
    <x v="4"/>
    <x v="2"/>
    <x v="26"/>
    <n v="190801"/>
    <n v="190801"/>
    <m/>
    <n v="3"/>
    <n v="190801"/>
    <n v="12000"/>
  </r>
  <r>
    <x v="229"/>
    <x v="6"/>
    <m/>
    <x v="4"/>
    <x v="2"/>
    <x v="27"/>
    <n v="190801"/>
    <n v="190801"/>
    <m/>
    <n v="8"/>
    <n v="190801"/>
    <n v="160000"/>
  </r>
  <r>
    <x v="229"/>
    <x v="6"/>
    <m/>
    <x v="0"/>
    <x v="2"/>
    <x v="15"/>
    <n v="190801"/>
    <n v="190801"/>
    <m/>
    <n v="5"/>
    <n v="190801"/>
    <n v="100000"/>
  </r>
  <r>
    <x v="229"/>
    <x v="6"/>
    <m/>
    <x v="0"/>
    <x v="2"/>
    <x v="16"/>
    <n v="190801"/>
    <n v="190801"/>
    <m/>
    <n v="69"/>
    <n v="190801"/>
    <n v="2415000"/>
  </r>
  <r>
    <x v="229"/>
    <x v="6"/>
    <m/>
    <x v="0"/>
    <x v="2"/>
    <x v="17"/>
    <n v="190801"/>
    <n v="190801"/>
    <m/>
    <n v="43"/>
    <n v="190801"/>
    <n v="1419000"/>
  </r>
  <r>
    <x v="229"/>
    <x v="6"/>
    <m/>
    <x v="0"/>
    <x v="2"/>
    <x v="19"/>
    <n v="190801"/>
    <n v="190801"/>
    <m/>
    <n v="65"/>
    <n v="190801"/>
    <n v="195000"/>
  </r>
  <r>
    <x v="229"/>
    <x v="6"/>
    <m/>
    <x v="5"/>
    <x v="2"/>
    <x v="28"/>
    <n v="190801"/>
    <n v="190801"/>
    <m/>
    <n v="15"/>
    <n v="190801"/>
    <n v="420000"/>
  </r>
  <r>
    <x v="229"/>
    <x v="6"/>
    <m/>
    <x v="22"/>
    <x v="2"/>
    <x v="29"/>
    <n v="190801"/>
    <n v="190801"/>
    <m/>
    <n v="9"/>
    <n v="190801"/>
    <n v="342000"/>
  </r>
  <r>
    <x v="229"/>
    <x v="6"/>
    <m/>
    <x v="19"/>
    <x v="2"/>
    <x v="22"/>
    <n v="190801"/>
    <n v="190801"/>
    <m/>
    <n v="12"/>
    <n v="190801"/>
    <n v="156000"/>
  </r>
  <r>
    <x v="229"/>
    <x v="6"/>
    <m/>
    <x v="19"/>
    <x v="2"/>
    <x v="24"/>
    <n v="190801"/>
    <n v="190801"/>
    <m/>
    <n v="2"/>
    <n v="190801"/>
    <n v="66000"/>
  </r>
  <r>
    <x v="229"/>
    <x v="6"/>
    <m/>
    <x v="0"/>
    <x v="6"/>
    <x v="15"/>
    <n v="190801"/>
    <n v="190801"/>
    <m/>
    <n v="424"/>
    <n v="190801"/>
    <n v="3844832"/>
  </r>
  <r>
    <x v="229"/>
    <x v="6"/>
    <m/>
    <x v="0"/>
    <x v="6"/>
    <x v="17"/>
    <n v="190801"/>
    <n v="190801"/>
    <m/>
    <n v="11"/>
    <n v="190801"/>
    <n v="173998"/>
  </r>
  <r>
    <x v="229"/>
    <x v="6"/>
    <m/>
    <x v="4"/>
    <x v="6"/>
    <x v="26"/>
    <n v="190801"/>
    <n v="190801"/>
    <m/>
    <n v="729"/>
    <n v="190801"/>
    <n v="782217"/>
  </r>
  <r>
    <x v="229"/>
    <x v="6"/>
    <m/>
    <x v="26"/>
    <x v="6"/>
    <x v="35"/>
    <n v="190801"/>
    <n v="190801"/>
    <m/>
    <n v="94"/>
    <n v="190801"/>
    <n v="1610314"/>
  </r>
  <r>
    <x v="229"/>
    <x v="6"/>
    <m/>
    <x v="22"/>
    <x v="6"/>
    <x v="29"/>
    <n v="190801"/>
    <n v="190801"/>
    <m/>
    <n v="7"/>
    <n v="190801"/>
    <n v="137837"/>
  </r>
  <r>
    <x v="229"/>
    <x v="6"/>
    <m/>
    <x v="24"/>
    <x v="6"/>
    <x v="31"/>
    <n v="190801"/>
    <n v="190801"/>
    <m/>
    <n v="97"/>
    <n v="190801"/>
    <n v="1443069"/>
  </r>
  <r>
    <x v="229"/>
    <x v="6"/>
    <m/>
    <x v="23"/>
    <x v="6"/>
    <x v="30"/>
    <n v="190801"/>
    <n v="190801"/>
    <m/>
    <n v="89"/>
    <n v="190801"/>
    <n v="619796"/>
  </r>
  <r>
    <x v="229"/>
    <x v="6"/>
    <m/>
    <x v="20"/>
    <x v="6"/>
    <x v="25"/>
    <n v="190801"/>
    <n v="190801"/>
    <m/>
    <n v="11"/>
    <n v="190801"/>
    <n v="106876"/>
  </r>
  <r>
    <x v="229"/>
    <x v="6"/>
    <m/>
    <x v="1"/>
    <x v="6"/>
    <x v="18"/>
    <n v="190801"/>
    <n v="190801"/>
    <m/>
    <n v="1"/>
    <n v="190801"/>
    <n v="9205"/>
  </r>
  <r>
    <x v="229"/>
    <x v="6"/>
    <m/>
    <x v="19"/>
    <x v="6"/>
    <x v="22"/>
    <n v="190801"/>
    <n v="190801"/>
    <m/>
    <n v="1"/>
    <n v="190801"/>
    <n v="6791"/>
  </r>
  <r>
    <x v="229"/>
    <x v="6"/>
    <m/>
    <x v="27"/>
    <x v="6"/>
    <x v="36"/>
    <n v="190801"/>
    <n v="190801"/>
    <m/>
    <n v="1371"/>
    <n v="190801"/>
    <n v="12965547"/>
  </r>
  <r>
    <x v="229"/>
    <x v="6"/>
    <m/>
    <x v="6"/>
    <x v="6"/>
    <x v="37"/>
    <n v="190801"/>
    <n v="190801"/>
    <m/>
    <n v="10"/>
    <n v="190801"/>
    <n v="100000"/>
  </r>
  <r>
    <x v="230"/>
    <x v="3"/>
    <m/>
    <x v="0"/>
    <x v="1"/>
    <x v="15"/>
    <n v="190801"/>
    <n v="190801"/>
    <m/>
    <n v="1"/>
    <n v="190801"/>
    <n v="20000"/>
  </r>
  <r>
    <x v="230"/>
    <x v="3"/>
    <m/>
    <x v="0"/>
    <x v="1"/>
    <x v="16"/>
    <n v="190801"/>
    <n v="190801"/>
    <m/>
    <n v="6"/>
    <n v="190801"/>
    <n v="210000"/>
  </r>
  <r>
    <x v="230"/>
    <x v="3"/>
    <m/>
    <x v="0"/>
    <x v="7"/>
    <x v="15"/>
    <n v="190801"/>
    <n v="190801"/>
    <m/>
    <n v="5"/>
    <n v="190801"/>
    <n v="100000"/>
  </r>
  <r>
    <x v="230"/>
    <x v="3"/>
    <m/>
    <x v="22"/>
    <x v="5"/>
    <x v="29"/>
    <n v="190801"/>
    <n v="190801"/>
    <m/>
    <n v="20"/>
    <n v="190801"/>
    <n v="310900"/>
  </r>
  <r>
    <x v="230"/>
    <x v="3"/>
    <m/>
    <x v="4"/>
    <x v="5"/>
    <x v="27"/>
    <n v="190801"/>
    <n v="190801"/>
    <m/>
    <n v="1"/>
    <n v="190801"/>
    <n v="16364"/>
  </r>
  <r>
    <x v="230"/>
    <x v="3"/>
    <m/>
    <x v="6"/>
    <x v="2"/>
    <x v="37"/>
    <n v="190801"/>
    <n v="190801"/>
    <m/>
    <n v="5"/>
    <n v="190801"/>
    <n v="100000"/>
  </r>
  <r>
    <x v="230"/>
    <x v="3"/>
    <m/>
    <x v="25"/>
    <x v="2"/>
    <x v="34"/>
    <n v="190801"/>
    <n v="190801"/>
    <m/>
    <n v="6"/>
    <n v="190801"/>
    <n v="594000"/>
  </r>
  <r>
    <x v="230"/>
    <x v="3"/>
    <m/>
    <x v="1"/>
    <x v="2"/>
    <x v="18"/>
    <n v="190801"/>
    <n v="190801"/>
    <m/>
    <n v="2"/>
    <n v="190801"/>
    <n v="40000"/>
  </r>
  <r>
    <x v="230"/>
    <x v="3"/>
    <m/>
    <x v="4"/>
    <x v="2"/>
    <x v="26"/>
    <n v="190801"/>
    <n v="190801"/>
    <m/>
    <n v="10"/>
    <n v="190801"/>
    <n v="40000"/>
  </r>
  <r>
    <x v="230"/>
    <x v="3"/>
    <m/>
    <x v="4"/>
    <x v="2"/>
    <x v="27"/>
    <n v="190801"/>
    <n v="190801"/>
    <m/>
    <n v="5"/>
    <n v="190801"/>
    <n v="100000"/>
  </r>
  <r>
    <x v="230"/>
    <x v="3"/>
    <m/>
    <x v="0"/>
    <x v="2"/>
    <x v="15"/>
    <n v="190801"/>
    <n v="190801"/>
    <m/>
    <n v="84"/>
    <n v="190801"/>
    <n v="1680000"/>
  </r>
  <r>
    <x v="230"/>
    <x v="3"/>
    <m/>
    <x v="0"/>
    <x v="2"/>
    <x v="16"/>
    <n v="190801"/>
    <n v="190801"/>
    <m/>
    <n v="293"/>
    <n v="190801"/>
    <n v="10255000"/>
  </r>
  <r>
    <x v="230"/>
    <x v="3"/>
    <m/>
    <x v="0"/>
    <x v="2"/>
    <x v="17"/>
    <n v="190801"/>
    <n v="190801"/>
    <m/>
    <n v="66"/>
    <n v="190801"/>
    <n v="2178000"/>
  </r>
  <r>
    <x v="230"/>
    <x v="3"/>
    <m/>
    <x v="0"/>
    <x v="2"/>
    <x v="19"/>
    <n v="190801"/>
    <n v="190801"/>
    <m/>
    <n v="85"/>
    <n v="190801"/>
    <n v="255000"/>
  </r>
  <r>
    <x v="230"/>
    <x v="3"/>
    <m/>
    <x v="5"/>
    <x v="2"/>
    <x v="28"/>
    <n v="190801"/>
    <n v="190801"/>
    <m/>
    <n v="20"/>
    <n v="190801"/>
    <n v="560000"/>
  </r>
  <r>
    <x v="230"/>
    <x v="3"/>
    <m/>
    <x v="22"/>
    <x v="2"/>
    <x v="29"/>
    <n v="190801"/>
    <n v="190801"/>
    <m/>
    <n v="4"/>
    <n v="190801"/>
    <n v="152000"/>
  </r>
  <r>
    <x v="230"/>
    <x v="3"/>
    <m/>
    <x v="19"/>
    <x v="2"/>
    <x v="22"/>
    <n v="190801"/>
    <n v="190801"/>
    <m/>
    <n v="13"/>
    <n v="190801"/>
    <n v="169000"/>
  </r>
  <r>
    <x v="230"/>
    <x v="3"/>
    <m/>
    <x v="19"/>
    <x v="2"/>
    <x v="23"/>
    <n v="190801"/>
    <n v="190801"/>
    <m/>
    <n v="3"/>
    <n v="190801"/>
    <n v="72000"/>
  </r>
  <r>
    <x v="230"/>
    <x v="3"/>
    <m/>
    <x v="0"/>
    <x v="4"/>
    <x v="15"/>
    <n v="190801"/>
    <n v="190801"/>
    <m/>
    <n v="54"/>
    <n v="190801"/>
    <n v="1701000"/>
  </r>
  <r>
    <x v="230"/>
    <x v="3"/>
    <m/>
    <x v="0"/>
    <x v="4"/>
    <x v="16"/>
    <n v="190801"/>
    <n v="190801"/>
    <m/>
    <n v="18"/>
    <n v="190801"/>
    <n v="792000"/>
  </r>
  <r>
    <x v="230"/>
    <x v="3"/>
    <m/>
    <x v="5"/>
    <x v="4"/>
    <x v="28"/>
    <n v="190801"/>
    <n v="190801"/>
    <m/>
    <n v="8"/>
    <n v="190801"/>
    <n v="304000"/>
  </r>
  <r>
    <x v="230"/>
    <x v="3"/>
    <m/>
    <x v="1"/>
    <x v="4"/>
    <x v="18"/>
    <n v="190801"/>
    <n v="190801"/>
    <m/>
    <n v="1"/>
    <n v="190801"/>
    <n v="31500"/>
  </r>
  <r>
    <x v="230"/>
    <x v="3"/>
    <m/>
    <x v="19"/>
    <x v="4"/>
    <x v="22"/>
    <n v="190801"/>
    <n v="190801"/>
    <m/>
    <n v="1"/>
    <n v="190801"/>
    <n v="25000"/>
  </r>
  <r>
    <x v="230"/>
    <x v="3"/>
    <m/>
    <x v="4"/>
    <x v="4"/>
    <x v="27"/>
    <n v="190801"/>
    <n v="190801"/>
    <m/>
    <n v="1"/>
    <n v="190801"/>
    <n v="36000"/>
  </r>
  <r>
    <x v="231"/>
    <x v="4"/>
    <m/>
    <x v="0"/>
    <x v="1"/>
    <x v="16"/>
    <n v="190801"/>
    <n v="190801"/>
    <m/>
    <n v="4"/>
    <n v="190801"/>
    <n v="140000"/>
  </r>
  <r>
    <x v="231"/>
    <x v="4"/>
    <m/>
    <x v="0"/>
    <x v="7"/>
    <x v="15"/>
    <n v="190801"/>
    <n v="190801"/>
    <m/>
    <n v="9"/>
    <n v="190801"/>
    <n v="180000"/>
  </r>
  <r>
    <x v="231"/>
    <x v="4"/>
    <m/>
    <x v="6"/>
    <x v="2"/>
    <x v="37"/>
    <n v="190801"/>
    <n v="190801"/>
    <m/>
    <n v="3"/>
    <n v="190801"/>
    <n v="60000"/>
  </r>
  <r>
    <x v="231"/>
    <x v="4"/>
    <m/>
    <x v="25"/>
    <x v="2"/>
    <x v="34"/>
    <n v="190801"/>
    <n v="190801"/>
    <m/>
    <n v="10"/>
    <n v="190801"/>
    <n v="990000"/>
  </r>
  <r>
    <x v="231"/>
    <x v="4"/>
    <m/>
    <x v="1"/>
    <x v="2"/>
    <x v="18"/>
    <n v="190801"/>
    <n v="190801"/>
    <m/>
    <n v="4"/>
    <n v="190801"/>
    <n v="80000"/>
  </r>
  <r>
    <x v="231"/>
    <x v="4"/>
    <m/>
    <x v="4"/>
    <x v="2"/>
    <x v="26"/>
    <n v="190801"/>
    <n v="190801"/>
    <m/>
    <n v="2"/>
    <n v="190801"/>
    <n v="8000"/>
  </r>
  <r>
    <x v="231"/>
    <x v="4"/>
    <m/>
    <x v="4"/>
    <x v="2"/>
    <x v="27"/>
    <n v="190801"/>
    <n v="190801"/>
    <m/>
    <n v="1"/>
    <n v="190801"/>
    <n v="20000"/>
  </r>
  <r>
    <x v="231"/>
    <x v="4"/>
    <m/>
    <x v="0"/>
    <x v="2"/>
    <x v="15"/>
    <n v="190801"/>
    <n v="190801"/>
    <m/>
    <n v="68"/>
    <n v="190801"/>
    <n v="1360000"/>
  </r>
  <r>
    <x v="231"/>
    <x v="4"/>
    <m/>
    <x v="0"/>
    <x v="2"/>
    <x v="16"/>
    <n v="190801"/>
    <n v="190801"/>
    <m/>
    <n v="49"/>
    <n v="190801"/>
    <n v="1715000"/>
  </r>
  <r>
    <x v="231"/>
    <x v="4"/>
    <m/>
    <x v="0"/>
    <x v="2"/>
    <x v="17"/>
    <n v="190801"/>
    <n v="190801"/>
    <m/>
    <n v="54"/>
    <n v="190801"/>
    <n v="1782000"/>
  </r>
  <r>
    <x v="231"/>
    <x v="4"/>
    <m/>
    <x v="0"/>
    <x v="2"/>
    <x v="19"/>
    <n v="190801"/>
    <n v="190801"/>
    <m/>
    <n v="71"/>
    <n v="190801"/>
    <n v="213000"/>
  </r>
  <r>
    <x v="231"/>
    <x v="4"/>
    <m/>
    <x v="5"/>
    <x v="2"/>
    <x v="28"/>
    <n v="190801"/>
    <n v="190801"/>
    <m/>
    <n v="13"/>
    <n v="190801"/>
    <n v="364000"/>
  </r>
  <r>
    <x v="231"/>
    <x v="4"/>
    <m/>
    <x v="22"/>
    <x v="2"/>
    <x v="29"/>
    <n v="190801"/>
    <n v="190801"/>
    <m/>
    <n v="4"/>
    <n v="190801"/>
    <n v="152000"/>
  </r>
  <r>
    <x v="231"/>
    <x v="4"/>
    <m/>
    <x v="19"/>
    <x v="2"/>
    <x v="22"/>
    <n v="190801"/>
    <n v="190801"/>
    <m/>
    <n v="6"/>
    <n v="190801"/>
    <n v="78000"/>
  </r>
  <r>
    <x v="231"/>
    <x v="4"/>
    <m/>
    <x v="19"/>
    <x v="2"/>
    <x v="23"/>
    <n v="190801"/>
    <n v="190801"/>
    <m/>
    <n v="1"/>
    <n v="190801"/>
    <n v="24000"/>
  </r>
  <r>
    <x v="231"/>
    <x v="4"/>
    <m/>
    <x v="19"/>
    <x v="2"/>
    <x v="24"/>
    <n v="190801"/>
    <n v="190801"/>
    <m/>
    <n v="1"/>
    <n v="190801"/>
    <n v="33000"/>
  </r>
  <r>
    <x v="231"/>
    <x v="4"/>
    <m/>
    <x v="0"/>
    <x v="4"/>
    <x v="15"/>
    <n v="190801"/>
    <n v="190801"/>
    <m/>
    <n v="18"/>
    <n v="190801"/>
    <n v="567000"/>
  </r>
  <r>
    <x v="231"/>
    <x v="4"/>
    <m/>
    <x v="0"/>
    <x v="4"/>
    <x v="16"/>
    <n v="190801"/>
    <n v="190801"/>
    <m/>
    <n v="8"/>
    <n v="190801"/>
    <n v="352000"/>
  </r>
  <r>
    <x v="232"/>
    <x v="1"/>
    <m/>
    <x v="0"/>
    <x v="1"/>
    <x v="16"/>
    <n v="190801"/>
    <n v="190801"/>
    <m/>
    <n v="1"/>
    <n v="190801"/>
    <n v="35000"/>
  </r>
  <r>
    <x v="232"/>
    <x v="1"/>
    <m/>
    <x v="0"/>
    <x v="7"/>
    <x v="15"/>
    <n v="190801"/>
    <n v="190801"/>
    <m/>
    <n v="4"/>
    <n v="190801"/>
    <n v="80000"/>
  </r>
  <r>
    <x v="232"/>
    <x v="1"/>
    <m/>
    <x v="6"/>
    <x v="2"/>
    <x v="37"/>
    <n v="190801"/>
    <n v="190801"/>
    <m/>
    <n v="4"/>
    <n v="190801"/>
    <n v="80000"/>
  </r>
  <r>
    <x v="232"/>
    <x v="1"/>
    <m/>
    <x v="25"/>
    <x v="2"/>
    <x v="34"/>
    <n v="190801"/>
    <n v="190801"/>
    <m/>
    <n v="7"/>
    <n v="190801"/>
    <n v="693000"/>
  </r>
  <r>
    <x v="232"/>
    <x v="1"/>
    <m/>
    <x v="1"/>
    <x v="2"/>
    <x v="18"/>
    <n v="190801"/>
    <n v="190801"/>
    <m/>
    <n v="3"/>
    <n v="190801"/>
    <n v="60000"/>
  </r>
  <r>
    <x v="232"/>
    <x v="1"/>
    <m/>
    <x v="4"/>
    <x v="2"/>
    <x v="26"/>
    <n v="190801"/>
    <n v="190801"/>
    <m/>
    <n v="6"/>
    <n v="190801"/>
    <n v="24000"/>
  </r>
  <r>
    <x v="232"/>
    <x v="1"/>
    <m/>
    <x v="4"/>
    <x v="2"/>
    <x v="27"/>
    <n v="190801"/>
    <n v="190801"/>
    <m/>
    <n v="4"/>
    <n v="190801"/>
    <n v="80000"/>
  </r>
  <r>
    <x v="232"/>
    <x v="1"/>
    <m/>
    <x v="0"/>
    <x v="2"/>
    <x v="15"/>
    <n v="190801"/>
    <n v="190801"/>
    <m/>
    <n v="57"/>
    <n v="190801"/>
    <n v="1140000"/>
  </r>
  <r>
    <x v="232"/>
    <x v="1"/>
    <m/>
    <x v="0"/>
    <x v="2"/>
    <x v="16"/>
    <n v="190801"/>
    <n v="190801"/>
    <m/>
    <n v="165"/>
    <n v="190801"/>
    <n v="5775000"/>
  </r>
  <r>
    <x v="232"/>
    <x v="1"/>
    <m/>
    <x v="0"/>
    <x v="2"/>
    <x v="17"/>
    <n v="190801"/>
    <n v="190801"/>
    <m/>
    <n v="56"/>
    <n v="190801"/>
    <n v="1848000"/>
  </r>
  <r>
    <x v="232"/>
    <x v="1"/>
    <m/>
    <x v="0"/>
    <x v="2"/>
    <x v="19"/>
    <n v="190801"/>
    <n v="190801"/>
    <m/>
    <n v="66"/>
    <n v="190801"/>
    <n v="198000"/>
  </r>
  <r>
    <x v="232"/>
    <x v="1"/>
    <m/>
    <x v="5"/>
    <x v="2"/>
    <x v="28"/>
    <n v="190801"/>
    <n v="190801"/>
    <m/>
    <n v="15"/>
    <n v="190801"/>
    <n v="420000"/>
  </r>
  <r>
    <x v="232"/>
    <x v="1"/>
    <m/>
    <x v="22"/>
    <x v="2"/>
    <x v="29"/>
    <n v="190801"/>
    <n v="190801"/>
    <m/>
    <n v="5"/>
    <n v="190801"/>
    <n v="190000"/>
  </r>
  <r>
    <x v="232"/>
    <x v="1"/>
    <m/>
    <x v="19"/>
    <x v="2"/>
    <x v="22"/>
    <n v="190801"/>
    <n v="190801"/>
    <m/>
    <n v="7"/>
    <n v="190801"/>
    <n v="91000"/>
  </r>
  <r>
    <x v="232"/>
    <x v="1"/>
    <m/>
    <x v="19"/>
    <x v="2"/>
    <x v="23"/>
    <n v="190801"/>
    <n v="190801"/>
    <m/>
    <n v="1"/>
    <n v="190801"/>
    <n v="24000"/>
  </r>
  <r>
    <x v="232"/>
    <x v="1"/>
    <m/>
    <x v="0"/>
    <x v="8"/>
    <x v="15"/>
    <n v="190801"/>
    <n v="190801"/>
    <m/>
    <n v="200"/>
    <n v="190801"/>
    <n v="1260000"/>
  </r>
  <r>
    <x v="232"/>
    <x v="1"/>
    <m/>
    <x v="0"/>
    <x v="4"/>
    <x v="15"/>
    <n v="190801"/>
    <n v="190801"/>
    <m/>
    <n v="13"/>
    <n v="190801"/>
    <n v="409500"/>
  </r>
  <r>
    <x v="232"/>
    <x v="1"/>
    <m/>
    <x v="0"/>
    <x v="4"/>
    <x v="16"/>
    <n v="190801"/>
    <n v="190801"/>
    <m/>
    <n v="7"/>
    <n v="190801"/>
    <n v="308000"/>
  </r>
  <r>
    <x v="232"/>
    <x v="1"/>
    <m/>
    <x v="5"/>
    <x v="4"/>
    <x v="28"/>
    <n v="190801"/>
    <n v="190801"/>
    <m/>
    <n v="3"/>
    <n v="190801"/>
    <n v="114000"/>
  </r>
  <r>
    <x v="232"/>
    <x v="1"/>
    <m/>
    <x v="4"/>
    <x v="4"/>
    <x v="27"/>
    <n v="190801"/>
    <n v="190801"/>
    <m/>
    <n v="1"/>
    <n v="190801"/>
    <n v="36000"/>
  </r>
  <r>
    <x v="232"/>
    <x v="1"/>
    <m/>
    <x v="1"/>
    <x v="4"/>
    <x v="18"/>
    <n v="190801"/>
    <n v="190801"/>
    <m/>
    <n v="2"/>
    <n v="190801"/>
    <n v="63000"/>
  </r>
  <r>
    <x v="232"/>
    <x v="1"/>
    <m/>
    <x v="19"/>
    <x v="4"/>
    <x v="22"/>
    <n v="190801"/>
    <n v="190801"/>
    <m/>
    <n v="1"/>
    <n v="190801"/>
    <n v="25000"/>
  </r>
  <r>
    <x v="233"/>
    <x v="0"/>
    <m/>
    <x v="0"/>
    <x v="1"/>
    <x v="16"/>
    <n v="190801"/>
    <n v="190801"/>
    <m/>
    <n v="2"/>
    <n v="190801"/>
    <n v="70000"/>
  </r>
  <r>
    <x v="233"/>
    <x v="0"/>
    <m/>
    <x v="0"/>
    <x v="7"/>
    <x v="15"/>
    <n v="190801"/>
    <n v="190801"/>
    <m/>
    <n v="2"/>
    <n v="190801"/>
    <n v="40000"/>
  </r>
  <r>
    <x v="233"/>
    <x v="0"/>
    <m/>
    <x v="6"/>
    <x v="2"/>
    <x v="37"/>
    <n v="190801"/>
    <n v="190801"/>
    <m/>
    <n v="1"/>
    <n v="190801"/>
    <n v="20000"/>
  </r>
  <r>
    <x v="233"/>
    <x v="0"/>
    <m/>
    <x v="25"/>
    <x v="2"/>
    <x v="34"/>
    <n v="190801"/>
    <n v="190801"/>
    <m/>
    <n v="10"/>
    <n v="190801"/>
    <n v="990000"/>
  </r>
  <r>
    <x v="233"/>
    <x v="0"/>
    <m/>
    <x v="1"/>
    <x v="2"/>
    <x v="18"/>
    <n v="190801"/>
    <n v="190801"/>
    <m/>
    <n v="3"/>
    <n v="190801"/>
    <n v="60000"/>
  </r>
  <r>
    <x v="233"/>
    <x v="0"/>
    <m/>
    <x v="4"/>
    <x v="2"/>
    <x v="26"/>
    <n v="190801"/>
    <n v="190801"/>
    <m/>
    <n v="1"/>
    <n v="190801"/>
    <n v="4000"/>
  </r>
  <r>
    <x v="233"/>
    <x v="0"/>
    <m/>
    <x v="4"/>
    <x v="2"/>
    <x v="27"/>
    <n v="190801"/>
    <n v="190801"/>
    <m/>
    <n v="2"/>
    <n v="190801"/>
    <n v="40000"/>
  </r>
  <r>
    <x v="233"/>
    <x v="0"/>
    <m/>
    <x v="0"/>
    <x v="2"/>
    <x v="15"/>
    <n v="190801"/>
    <n v="190801"/>
    <m/>
    <n v="50"/>
    <n v="190801"/>
    <n v="1000000"/>
  </r>
  <r>
    <x v="233"/>
    <x v="0"/>
    <m/>
    <x v="0"/>
    <x v="2"/>
    <x v="16"/>
    <n v="190801"/>
    <n v="190801"/>
    <m/>
    <n v="32"/>
    <n v="190801"/>
    <n v="1120000"/>
  </r>
  <r>
    <x v="233"/>
    <x v="0"/>
    <m/>
    <x v="0"/>
    <x v="2"/>
    <x v="17"/>
    <n v="190801"/>
    <n v="190801"/>
    <m/>
    <n v="47"/>
    <n v="190801"/>
    <n v="1551000"/>
  </r>
  <r>
    <x v="233"/>
    <x v="0"/>
    <m/>
    <x v="0"/>
    <x v="2"/>
    <x v="19"/>
    <n v="190801"/>
    <n v="190801"/>
    <m/>
    <n v="49"/>
    <n v="190801"/>
    <n v="147000"/>
  </r>
  <r>
    <x v="233"/>
    <x v="0"/>
    <m/>
    <x v="5"/>
    <x v="2"/>
    <x v="28"/>
    <n v="190801"/>
    <n v="190801"/>
    <m/>
    <n v="17"/>
    <n v="190801"/>
    <n v="476000"/>
  </r>
  <r>
    <x v="233"/>
    <x v="0"/>
    <m/>
    <x v="22"/>
    <x v="2"/>
    <x v="29"/>
    <n v="190801"/>
    <n v="190801"/>
    <m/>
    <n v="8"/>
    <n v="190801"/>
    <n v="304000"/>
  </r>
  <r>
    <x v="233"/>
    <x v="0"/>
    <m/>
    <x v="0"/>
    <x v="4"/>
    <x v="15"/>
    <n v="190801"/>
    <n v="190801"/>
    <m/>
    <n v="18"/>
    <n v="190801"/>
    <n v="567000"/>
  </r>
  <r>
    <x v="233"/>
    <x v="0"/>
    <m/>
    <x v="0"/>
    <x v="4"/>
    <x v="16"/>
    <n v="190801"/>
    <n v="190801"/>
    <m/>
    <n v="12"/>
    <n v="190801"/>
    <n v="528000"/>
  </r>
  <r>
    <x v="233"/>
    <x v="0"/>
    <m/>
    <x v="5"/>
    <x v="4"/>
    <x v="28"/>
    <n v="190801"/>
    <n v="190801"/>
    <m/>
    <n v="7"/>
    <n v="190801"/>
    <n v="266000"/>
  </r>
  <r>
    <x v="233"/>
    <x v="0"/>
    <m/>
    <x v="1"/>
    <x v="4"/>
    <x v="18"/>
    <n v="190801"/>
    <n v="190801"/>
    <m/>
    <n v="1"/>
    <n v="190801"/>
    <n v="31500"/>
  </r>
  <r>
    <x v="233"/>
    <x v="0"/>
    <m/>
    <x v="19"/>
    <x v="4"/>
    <x v="22"/>
    <n v="190801"/>
    <n v="190801"/>
    <m/>
    <n v="1"/>
    <n v="190801"/>
    <n v="25000"/>
  </r>
  <r>
    <x v="234"/>
    <x v="2"/>
    <m/>
    <x v="0"/>
    <x v="1"/>
    <x v="16"/>
    <n v="190801"/>
    <n v="190801"/>
    <m/>
    <n v="5"/>
    <n v="190801"/>
    <n v="175000"/>
  </r>
  <r>
    <x v="234"/>
    <x v="2"/>
    <m/>
    <x v="0"/>
    <x v="7"/>
    <x v="15"/>
    <n v="190801"/>
    <n v="190801"/>
    <m/>
    <n v="6"/>
    <n v="190801"/>
    <n v="120000"/>
  </r>
  <r>
    <x v="234"/>
    <x v="2"/>
    <m/>
    <x v="25"/>
    <x v="2"/>
    <x v="34"/>
    <n v="190801"/>
    <n v="190801"/>
    <m/>
    <n v="4"/>
    <n v="190801"/>
    <n v="396000"/>
  </r>
  <r>
    <x v="234"/>
    <x v="2"/>
    <m/>
    <x v="1"/>
    <x v="2"/>
    <x v="18"/>
    <n v="190801"/>
    <n v="190801"/>
    <m/>
    <n v="1"/>
    <n v="190801"/>
    <n v="20000"/>
  </r>
  <r>
    <x v="234"/>
    <x v="2"/>
    <m/>
    <x v="1"/>
    <x v="2"/>
    <x v="21"/>
    <n v="190801"/>
    <n v="190801"/>
    <m/>
    <n v="1"/>
    <n v="190801"/>
    <n v="35000"/>
  </r>
  <r>
    <x v="234"/>
    <x v="2"/>
    <m/>
    <x v="0"/>
    <x v="2"/>
    <x v="15"/>
    <n v="190801"/>
    <n v="190801"/>
    <m/>
    <n v="24"/>
    <n v="190801"/>
    <n v="480000"/>
  </r>
  <r>
    <x v="234"/>
    <x v="2"/>
    <m/>
    <x v="0"/>
    <x v="2"/>
    <x v="16"/>
    <n v="190801"/>
    <n v="190801"/>
    <m/>
    <n v="33"/>
    <n v="190801"/>
    <n v="1155000"/>
  </r>
  <r>
    <x v="234"/>
    <x v="2"/>
    <m/>
    <x v="0"/>
    <x v="2"/>
    <x v="17"/>
    <n v="190801"/>
    <n v="190801"/>
    <m/>
    <n v="44"/>
    <n v="190801"/>
    <n v="1452000"/>
  </r>
  <r>
    <x v="234"/>
    <x v="2"/>
    <m/>
    <x v="0"/>
    <x v="2"/>
    <x v="19"/>
    <n v="190801"/>
    <n v="190801"/>
    <m/>
    <n v="40"/>
    <n v="190801"/>
    <n v="120000"/>
  </r>
  <r>
    <x v="234"/>
    <x v="2"/>
    <m/>
    <x v="5"/>
    <x v="2"/>
    <x v="28"/>
    <n v="190801"/>
    <n v="190801"/>
    <m/>
    <n v="3"/>
    <n v="190801"/>
    <n v="84000"/>
  </r>
  <r>
    <x v="234"/>
    <x v="2"/>
    <m/>
    <x v="22"/>
    <x v="2"/>
    <x v="29"/>
    <n v="190801"/>
    <n v="190801"/>
    <m/>
    <n v="3"/>
    <n v="190801"/>
    <n v="114000"/>
  </r>
  <r>
    <x v="234"/>
    <x v="2"/>
    <m/>
    <x v="19"/>
    <x v="2"/>
    <x v="22"/>
    <n v="190801"/>
    <n v="190801"/>
    <m/>
    <n v="4"/>
    <n v="190801"/>
    <n v="52000"/>
  </r>
  <r>
    <x v="234"/>
    <x v="2"/>
    <m/>
    <x v="19"/>
    <x v="2"/>
    <x v="23"/>
    <n v="190801"/>
    <n v="190801"/>
    <m/>
    <n v="1"/>
    <n v="190801"/>
    <n v="24000"/>
  </r>
  <r>
    <x v="234"/>
    <x v="2"/>
    <m/>
    <x v="0"/>
    <x v="4"/>
    <x v="15"/>
    <n v="190801"/>
    <n v="190801"/>
    <m/>
    <n v="25"/>
    <n v="190801"/>
    <n v="787500"/>
  </r>
  <r>
    <x v="234"/>
    <x v="2"/>
    <m/>
    <x v="0"/>
    <x v="4"/>
    <x v="16"/>
    <n v="190801"/>
    <n v="190801"/>
    <m/>
    <n v="8"/>
    <n v="190801"/>
    <n v="352000"/>
  </r>
  <r>
    <x v="234"/>
    <x v="2"/>
    <m/>
    <x v="5"/>
    <x v="4"/>
    <x v="28"/>
    <n v="190801"/>
    <n v="190801"/>
    <m/>
    <n v="5"/>
    <n v="190801"/>
    <n v="190000"/>
  </r>
  <r>
    <x v="234"/>
    <x v="2"/>
    <m/>
    <x v="1"/>
    <x v="4"/>
    <x v="18"/>
    <n v="190801"/>
    <n v="190801"/>
    <m/>
    <n v="1"/>
    <n v="190801"/>
    <n v="31500"/>
  </r>
  <r>
    <x v="234"/>
    <x v="2"/>
    <m/>
    <x v="19"/>
    <x v="4"/>
    <x v="22"/>
    <n v="190801"/>
    <n v="190801"/>
    <m/>
    <n v="1"/>
    <n v="190801"/>
    <n v="25000"/>
  </r>
  <r>
    <x v="234"/>
    <x v="2"/>
    <m/>
    <x v="4"/>
    <x v="4"/>
    <x v="27"/>
    <n v="190801"/>
    <n v="190801"/>
    <m/>
    <n v="1"/>
    <n v="190801"/>
    <n v="36000"/>
  </r>
  <r>
    <x v="233"/>
    <x v="0"/>
    <m/>
    <x v="19"/>
    <x v="2"/>
    <x v="22"/>
    <n v="190801"/>
    <n v="190801"/>
    <m/>
    <n v="12"/>
    <n v="190801"/>
    <n v="156000"/>
  </r>
  <r>
    <x v="233"/>
    <x v="0"/>
    <m/>
    <x v="19"/>
    <x v="2"/>
    <x v="24"/>
    <n v="190801"/>
    <n v="190801"/>
    <m/>
    <n v="2"/>
    <n v="190801"/>
    <n v="66000"/>
  </r>
  <r>
    <x v="235"/>
    <x v="5"/>
    <m/>
    <x v="0"/>
    <x v="7"/>
    <x v="15"/>
    <n v="190801"/>
    <n v="190801"/>
    <m/>
    <n v="3"/>
    <n v="190801"/>
    <n v="60000"/>
  </r>
  <r>
    <x v="235"/>
    <x v="5"/>
    <m/>
    <x v="25"/>
    <x v="2"/>
    <x v="34"/>
    <n v="190801"/>
    <n v="190801"/>
    <m/>
    <n v="3"/>
    <n v="190801"/>
    <n v="297000"/>
  </r>
  <r>
    <x v="235"/>
    <x v="5"/>
    <m/>
    <x v="1"/>
    <x v="2"/>
    <x v="18"/>
    <n v="190801"/>
    <n v="190801"/>
    <m/>
    <n v="2"/>
    <n v="190801"/>
    <n v="40000"/>
  </r>
  <r>
    <x v="235"/>
    <x v="5"/>
    <m/>
    <x v="4"/>
    <x v="2"/>
    <x v="26"/>
    <n v="190801"/>
    <n v="190801"/>
    <m/>
    <n v="2"/>
    <n v="190801"/>
    <n v="8000"/>
  </r>
  <r>
    <x v="235"/>
    <x v="5"/>
    <m/>
    <x v="4"/>
    <x v="2"/>
    <x v="27"/>
    <n v="190801"/>
    <n v="190801"/>
    <m/>
    <n v="2"/>
    <n v="190801"/>
    <n v="40000"/>
  </r>
  <r>
    <x v="235"/>
    <x v="5"/>
    <m/>
    <x v="0"/>
    <x v="2"/>
    <x v="15"/>
    <n v="190801"/>
    <n v="190801"/>
    <m/>
    <n v="22"/>
    <n v="190801"/>
    <n v="440000"/>
  </r>
  <r>
    <x v="235"/>
    <x v="5"/>
    <m/>
    <x v="0"/>
    <x v="2"/>
    <x v="16"/>
    <n v="190801"/>
    <n v="190801"/>
    <m/>
    <n v="33"/>
    <n v="190801"/>
    <n v="1155000"/>
  </r>
  <r>
    <x v="235"/>
    <x v="5"/>
    <m/>
    <x v="0"/>
    <x v="2"/>
    <x v="17"/>
    <n v="190801"/>
    <n v="190801"/>
    <m/>
    <n v="39"/>
    <n v="190801"/>
    <n v="1287000"/>
  </r>
  <r>
    <x v="235"/>
    <x v="5"/>
    <m/>
    <x v="0"/>
    <x v="2"/>
    <x v="19"/>
    <n v="190801"/>
    <n v="190801"/>
    <m/>
    <n v="31"/>
    <n v="190801"/>
    <n v="93000"/>
  </r>
  <r>
    <x v="235"/>
    <x v="5"/>
    <m/>
    <x v="5"/>
    <x v="2"/>
    <x v="28"/>
    <n v="190801"/>
    <n v="190801"/>
    <m/>
    <n v="8"/>
    <n v="190801"/>
    <n v="224000"/>
  </r>
  <r>
    <x v="235"/>
    <x v="5"/>
    <m/>
    <x v="22"/>
    <x v="2"/>
    <x v="29"/>
    <n v="190801"/>
    <n v="190801"/>
    <m/>
    <n v="2"/>
    <n v="190801"/>
    <n v="76000"/>
  </r>
  <r>
    <x v="235"/>
    <x v="5"/>
    <m/>
    <x v="19"/>
    <x v="2"/>
    <x v="22"/>
    <n v="190801"/>
    <n v="190801"/>
    <m/>
    <n v="4"/>
    <n v="190801"/>
    <n v="52000"/>
  </r>
  <r>
    <x v="235"/>
    <x v="5"/>
    <m/>
    <x v="19"/>
    <x v="2"/>
    <x v="23"/>
    <n v="190801"/>
    <n v="190801"/>
    <m/>
    <n v="2"/>
    <n v="190801"/>
    <n v="48000"/>
  </r>
  <r>
    <x v="236"/>
    <x v="6"/>
    <m/>
    <x v="0"/>
    <x v="7"/>
    <x v="15"/>
    <n v="190801"/>
    <n v="190801"/>
    <m/>
    <n v="1"/>
    <n v="190801"/>
    <n v="20000"/>
  </r>
  <r>
    <x v="236"/>
    <x v="6"/>
    <m/>
    <x v="25"/>
    <x v="2"/>
    <x v="34"/>
    <n v="190801"/>
    <n v="190801"/>
    <m/>
    <n v="7"/>
    <n v="190801"/>
    <n v="693000"/>
  </r>
  <r>
    <x v="236"/>
    <x v="6"/>
    <m/>
    <x v="1"/>
    <x v="2"/>
    <x v="18"/>
    <n v="190801"/>
    <n v="190801"/>
    <m/>
    <n v="5"/>
    <n v="190801"/>
    <n v="100000"/>
  </r>
  <r>
    <x v="236"/>
    <x v="6"/>
    <m/>
    <x v="4"/>
    <x v="2"/>
    <x v="26"/>
    <n v="190801"/>
    <n v="190801"/>
    <m/>
    <n v="2"/>
    <n v="190801"/>
    <n v="8000"/>
  </r>
  <r>
    <x v="236"/>
    <x v="6"/>
    <m/>
    <x v="4"/>
    <x v="2"/>
    <x v="27"/>
    <n v="190801"/>
    <n v="190801"/>
    <m/>
    <n v="2"/>
    <n v="190801"/>
    <n v="40000"/>
  </r>
  <r>
    <x v="236"/>
    <x v="6"/>
    <m/>
    <x v="0"/>
    <x v="2"/>
    <x v="15"/>
    <n v="190801"/>
    <n v="190801"/>
    <m/>
    <n v="48"/>
    <n v="190801"/>
    <n v="960000"/>
  </r>
  <r>
    <x v="236"/>
    <x v="6"/>
    <m/>
    <x v="0"/>
    <x v="2"/>
    <x v="16"/>
    <n v="190801"/>
    <n v="190801"/>
    <m/>
    <n v="41"/>
    <n v="190801"/>
    <n v="1435000"/>
  </r>
  <r>
    <x v="236"/>
    <x v="6"/>
    <m/>
    <x v="0"/>
    <x v="2"/>
    <x v="17"/>
    <n v="190801"/>
    <n v="190801"/>
    <m/>
    <n v="37"/>
    <n v="190801"/>
    <n v="1221000"/>
  </r>
  <r>
    <x v="236"/>
    <x v="6"/>
    <m/>
    <x v="0"/>
    <x v="2"/>
    <x v="19"/>
    <n v="190801"/>
    <n v="190801"/>
    <m/>
    <n v="50"/>
    <n v="190801"/>
    <n v="150000"/>
  </r>
  <r>
    <x v="236"/>
    <x v="6"/>
    <m/>
    <x v="5"/>
    <x v="2"/>
    <x v="28"/>
    <n v="190801"/>
    <n v="190801"/>
    <m/>
    <n v="13"/>
    <n v="190801"/>
    <n v="364000"/>
  </r>
  <r>
    <x v="236"/>
    <x v="6"/>
    <m/>
    <x v="22"/>
    <x v="2"/>
    <x v="29"/>
    <n v="190801"/>
    <n v="190801"/>
    <m/>
    <n v="7"/>
    <n v="190801"/>
    <n v="266000"/>
  </r>
  <r>
    <x v="236"/>
    <x v="6"/>
    <m/>
    <x v="19"/>
    <x v="2"/>
    <x v="22"/>
    <n v="190801"/>
    <n v="190801"/>
    <m/>
    <n v="9"/>
    <n v="190801"/>
    <n v="117000"/>
  </r>
  <r>
    <x v="236"/>
    <x v="6"/>
    <m/>
    <x v="19"/>
    <x v="2"/>
    <x v="23"/>
    <n v="190801"/>
    <n v="190801"/>
    <m/>
    <n v="4"/>
    <n v="190801"/>
    <n v="96000"/>
  </r>
  <r>
    <x v="236"/>
    <x v="6"/>
    <m/>
    <x v="19"/>
    <x v="2"/>
    <x v="24"/>
    <n v="190801"/>
    <n v="190801"/>
    <m/>
    <n v="1"/>
    <n v="190801"/>
    <n v="33000"/>
  </r>
  <r>
    <x v="236"/>
    <x v="6"/>
    <m/>
    <x v="0"/>
    <x v="6"/>
    <x v="15"/>
    <n v="190801"/>
    <n v="190801"/>
    <m/>
    <n v="362"/>
    <n v="190801"/>
    <n v="3282616"/>
  </r>
  <r>
    <x v="236"/>
    <x v="6"/>
    <m/>
    <x v="0"/>
    <x v="6"/>
    <x v="17"/>
    <n v="190801"/>
    <n v="190801"/>
    <m/>
    <n v="9"/>
    <n v="190801"/>
    <n v="142362"/>
  </r>
  <r>
    <x v="236"/>
    <x v="6"/>
    <m/>
    <x v="4"/>
    <x v="6"/>
    <x v="26"/>
    <n v="190801"/>
    <n v="190801"/>
    <m/>
    <n v="793"/>
    <n v="190801"/>
    <n v="850889"/>
  </r>
  <r>
    <x v="236"/>
    <x v="6"/>
    <m/>
    <x v="26"/>
    <x v="6"/>
    <x v="35"/>
    <n v="190801"/>
    <n v="190801"/>
    <m/>
    <n v="99"/>
    <n v="190801"/>
    <n v="1695969"/>
  </r>
  <r>
    <x v="236"/>
    <x v="6"/>
    <m/>
    <x v="22"/>
    <x v="6"/>
    <x v="29"/>
    <n v="190801"/>
    <n v="190801"/>
    <m/>
    <n v="9"/>
    <n v="190801"/>
    <n v="177219"/>
  </r>
  <r>
    <x v="236"/>
    <x v="6"/>
    <m/>
    <x v="24"/>
    <x v="6"/>
    <x v="31"/>
    <n v="190801"/>
    <n v="190801"/>
    <m/>
    <n v="108"/>
    <n v="190801"/>
    <n v="1606716"/>
  </r>
  <r>
    <x v="236"/>
    <x v="6"/>
    <m/>
    <x v="23"/>
    <x v="6"/>
    <x v="30"/>
    <n v="190801"/>
    <n v="190801"/>
    <m/>
    <n v="93"/>
    <n v="190801"/>
    <n v="647652"/>
  </r>
  <r>
    <x v="236"/>
    <x v="6"/>
    <m/>
    <x v="20"/>
    <x v="6"/>
    <x v="25"/>
    <n v="190801"/>
    <n v="190801"/>
    <m/>
    <n v="3"/>
    <n v="190801"/>
    <n v="29148"/>
  </r>
  <r>
    <x v="236"/>
    <x v="6"/>
    <m/>
    <x v="19"/>
    <x v="6"/>
    <x v="22"/>
    <n v="190801"/>
    <n v="190801"/>
    <m/>
    <n v="1"/>
    <n v="190801"/>
    <n v="6791"/>
  </r>
  <r>
    <x v="236"/>
    <x v="6"/>
    <m/>
    <x v="27"/>
    <x v="6"/>
    <x v="36"/>
    <n v="190801"/>
    <n v="190801"/>
    <m/>
    <n v="1273"/>
    <n v="190801"/>
    <n v="12038761"/>
  </r>
  <r>
    <x v="236"/>
    <x v="6"/>
    <m/>
    <x v="6"/>
    <x v="6"/>
    <x v="37"/>
    <n v="190801"/>
    <n v="190801"/>
    <m/>
    <n v="19"/>
    <n v="190801"/>
    <n v="190000"/>
  </r>
  <r>
    <x v="237"/>
    <x v="3"/>
    <m/>
    <x v="0"/>
    <x v="1"/>
    <x v="15"/>
    <n v="190801"/>
    <n v="190801"/>
    <m/>
    <n v="2"/>
    <n v="190801"/>
    <n v="40000"/>
  </r>
  <r>
    <x v="237"/>
    <x v="3"/>
    <m/>
    <x v="0"/>
    <x v="1"/>
    <x v="16"/>
    <n v="190801"/>
    <n v="190801"/>
    <m/>
    <n v="9"/>
    <n v="190801"/>
    <n v="315000"/>
  </r>
  <r>
    <x v="237"/>
    <x v="3"/>
    <m/>
    <x v="0"/>
    <x v="7"/>
    <x v="15"/>
    <n v="190801"/>
    <n v="190801"/>
    <m/>
    <n v="4"/>
    <n v="190801"/>
    <n v="80000"/>
  </r>
  <r>
    <x v="237"/>
    <x v="3"/>
    <m/>
    <x v="6"/>
    <x v="2"/>
    <x v="37"/>
    <n v="190801"/>
    <n v="190801"/>
    <m/>
    <n v="58"/>
    <n v="190801"/>
    <n v="1160000"/>
  </r>
  <r>
    <x v="237"/>
    <x v="3"/>
    <m/>
    <x v="25"/>
    <x v="2"/>
    <x v="34"/>
    <n v="190801"/>
    <n v="190801"/>
    <m/>
    <n v="6"/>
    <n v="190801"/>
    <n v="594000"/>
  </r>
  <r>
    <x v="237"/>
    <x v="3"/>
    <m/>
    <x v="1"/>
    <x v="2"/>
    <x v="18"/>
    <n v="190801"/>
    <n v="190801"/>
    <m/>
    <n v="3"/>
    <n v="190801"/>
    <n v="60000"/>
  </r>
  <r>
    <x v="237"/>
    <x v="3"/>
    <m/>
    <x v="1"/>
    <x v="2"/>
    <x v="21"/>
    <n v="190801"/>
    <n v="190801"/>
    <m/>
    <n v="2"/>
    <n v="190801"/>
    <n v="70000"/>
  </r>
  <r>
    <x v="237"/>
    <x v="3"/>
    <m/>
    <x v="4"/>
    <x v="2"/>
    <x v="26"/>
    <n v="190801"/>
    <n v="190801"/>
    <m/>
    <n v="14"/>
    <n v="190801"/>
    <n v="56000"/>
  </r>
  <r>
    <x v="237"/>
    <x v="3"/>
    <m/>
    <x v="4"/>
    <x v="2"/>
    <x v="27"/>
    <n v="190801"/>
    <n v="190801"/>
    <m/>
    <n v="6"/>
    <n v="190801"/>
    <n v="120000"/>
  </r>
  <r>
    <x v="237"/>
    <x v="3"/>
    <m/>
    <x v="0"/>
    <x v="2"/>
    <x v="15"/>
    <n v="190801"/>
    <n v="190801"/>
    <m/>
    <n v="81"/>
    <n v="190801"/>
    <n v="1620000"/>
  </r>
  <r>
    <x v="237"/>
    <x v="3"/>
    <m/>
    <x v="0"/>
    <x v="2"/>
    <x v="16"/>
    <n v="190801"/>
    <n v="190801"/>
    <m/>
    <n v="56"/>
    <n v="190801"/>
    <n v="1960000"/>
  </r>
  <r>
    <x v="237"/>
    <x v="3"/>
    <m/>
    <x v="0"/>
    <x v="2"/>
    <x v="17"/>
    <n v="190801"/>
    <n v="190801"/>
    <m/>
    <n v="81"/>
    <n v="190801"/>
    <n v="2673000"/>
  </r>
  <r>
    <x v="237"/>
    <x v="3"/>
    <m/>
    <x v="0"/>
    <x v="2"/>
    <x v="19"/>
    <n v="190801"/>
    <n v="190801"/>
    <m/>
    <n v="70"/>
    <n v="190801"/>
    <n v="210000"/>
  </r>
  <r>
    <x v="237"/>
    <x v="3"/>
    <m/>
    <x v="5"/>
    <x v="2"/>
    <x v="28"/>
    <n v="190801"/>
    <n v="190801"/>
    <m/>
    <n v="20"/>
    <n v="190801"/>
    <n v="560000"/>
  </r>
  <r>
    <x v="237"/>
    <x v="3"/>
    <m/>
    <x v="22"/>
    <x v="2"/>
    <x v="29"/>
    <n v="190801"/>
    <n v="190801"/>
    <m/>
    <n v="8"/>
    <n v="190801"/>
    <n v="304000"/>
  </r>
  <r>
    <x v="237"/>
    <x v="3"/>
    <m/>
    <x v="19"/>
    <x v="2"/>
    <x v="22"/>
    <n v="190801"/>
    <n v="190801"/>
    <m/>
    <n v="21"/>
    <n v="190801"/>
    <n v="273000"/>
  </r>
  <r>
    <x v="237"/>
    <x v="3"/>
    <m/>
    <x v="19"/>
    <x v="2"/>
    <x v="23"/>
    <n v="190801"/>
    <n v="190801"/>
    <m/>
    <n v="4"/>
    <n v="190801"/>
    <n v="96000"/>
  </r>
  <r>
    <x v="237"/>
    <x v="3"/>
    <m/>
    <x v="19"/>
    <x v="2"/>
    <x v="24"/>
    <n v="190801"/>
    <n v="190801"/>
    <m/>
    <n v="2"/>
    <n v="190801"/>
    <n v="66000"/>
  </r>
  <r>
    <x v="237"/>
    <x v="3"/>
    <m/>
    <x v="0"/>
    <x v="4"/>
    <x v="15"/>
    <n v="190801"/>
    <n v="190801"/>
    <m/>
    <n v="35"/>
    <n v="190801"/>
    <n v="1102500"/>
  </r>
  <r>
    <x v="237"/>
    <x v="3"/>
    <m/>
    <x v="0"/>
    <x v="4"/>
    <x v="16"/>
    <n v="190801"/>
    <n v="190801"/>
    <m/>
    <n v="42"/>
    <n v="190801"/>
    <n v="1848000"/>
  </r>
  <r>
    <x v="237"/>
    <x v="3"/>
    <m/>
    <x v="5"/>
    <x v="4"/>
    <x v="28"/>
    <n v="190801"/>
    <n v="190801"/>
    <m/>
    <n v="9"/>
    <n v="190801"/>
    <n v="342000"/>
  </r>
  <r>
    <x v="237"/>
    <x v="3"/>
    <m/>
    <x v="1"/>
    <x v="4"/>
    <x v="18"/>
    <n v="190801"/>
    <n v="190801"/>
    <m/>
    <n v="2"/>
    <n v="190801"/>
    <n v="63000"/>
  </r>
  <r>
    <x v="238"/>
    <x v="4"/>
    <m/>
    <x v="0"/>
    <x v="1"/>
    <x v="16"/>
    <n v="190801"/>
    <n v="190801"/>
    <m/>
    <n v="5"/>
    <n v="190801"/>
    <n v="175000"/>
  </r>
  <r>
    <x v="238"/>
    <x v="4"/>
    <m/>
    <x v="0"/>
    <x v="7"/>
    <x v="15"/>
    <n v="190801"/>
    <n v="190801"/>
    <m/>
    <n v="1"/>
    <n v="190801"/>
    <n v="20000"/>
  </r>
  <r>
    <x v="238"/>
    <x v="4"/>
    <m/>
    <x v="0"/>
    <x v="5"/>
    <x v="15"/>
    <n v="190801"/>
    <n v="190801"/>
    <m/>
    <n v="200"/>
    <n v="190801"/>
    <n v="2045400"/>
  </r>
  <r>
    <x v="238"/>
    <x v="4"/>
    <m/>
    <x v="4"/>
    <x v="5"/>
    <x v="26"/>
    <n v="190801"/>
    <n v="190801"/>
    <m/>
    <n v="10"/>
    <n v="190801"/>
    <n v="16360"/>
  </r>
  <r>
    <x v="238"/>
    <x v="4"/>
    <m/>
    <x v="19"/>
    <x v="5"/>
    <x v="22"/>
    <n v="190801"/>
    <n v="190801"/>
    <m/>
    <n v="10"/>
    <n v="190801"/>
    <n v="65450"/>
  </r>
  <r>
    <x v="238"/>
    <x v="4"/>
    <m/>
    <x v="6"/>
    <x v="2"/>
    <x v="37"/>
    <n v="190801"/>
    <n v="190801"/>
    <m/>
    <n v="13"/>
    <n v="190801"/>
    <n v="260000"/>
  </r>
  <r>
    <x v="238"/>
    <x v="4"/>
    <m/>
    <x v="25"/>
    <x v="2"/>
    <x v="34"/>
    <n v="190801"/>
    <n v="190801"/>
    <m/>
    <n v="8"/>
    <n v="190801"/>
    <n v="792000"/>
  </r>
  <r>
    <x v="238"/>
    <x v="4"/>
    <m/>
    <x v="1"/>
    <x v="2"/>
    <x v="18"/>
    <n v="190801"/>
    <n v="190801"/>
    <m/>
    <n v="4"/>
    <n v="190801"/>
    <n v="80000"/>
  </r>
  <r>
    <x v="238"/>
    <x v="4"/>
    <m/>
    <x v="1"/>
    <x v="2"/>
    <x v="21"/>
    <n v="190801"/>
    <n v="190801"/>
    <m/>
    <n v="1"/>
    <n v="190801"/>
    <n v="35000"/>
  </r>
  <r>
    <x v="238"/>
    <x v="4"/>
    <m/>
    <x v="4"/>
    <x v="2"/>
    <x v="26"/>
    <n v="190801"/>
    <n v="190801"/>
    <m/>
    <n v="2"/>
    <n v="190801"/>
    <n v="8000"/>
  </r>
  <r>
    <x v="238"/>
    <x v="4"/>
    <m/>
    <x v="4"/>
    <x v="2"/>
    <x v="27"/>
    <n v="190801"/>
    <n v="190801"/>
    <m/>
    <n v="3"/>
    <n v="190801"/>
    <n v="60000"/>
  </r>
  <r>
    <x v="238"/>
    <x v="4"/>
    <m/>
    <x v="0"/>
    <x v="2"/>
    <x v="15"/>
    <n v="190801"/>
    <n v="190801"/>
    <m/>
    <n v="72"/>
    <n v="190801"/>
    <n v="1440000"/>
  </r>
  <r>
    <x v="238"/>
    <x v="4"/>
    <m/>
    <x v="0"/>
    <x v="2"/>
    <x v="16"/>
    <n v="190801"/>
    <n v="190801"/>
    <m/>
    <n v="60"/>
    <n v="190801"/>
    <n v="2100000"/>
  </r>
  <r>
    <x v="238"/>
    <x v="4"/>
    <m/>
    <x v="0"/>
    <x v="2"/>
    <x v="17"/>
    <n v="190801"/>
    <n v="190801"/>
    <m/>
    <n v="69"/>
    <n v="190801"/>
    <n v="2277000"/>
  </r>
  <r>
    <x v="238"/>
    <x v="4"/>
    <m/>
    <x v="0"/>
    <x v="2"/>
    <x v="19"/>
    <n v="190801"/>
    <n v="190801"/>
    <m/>
    <n v="65"/>
    <n v="190801"/>
    <n v="195000"/>
  </r>
  <r>
    <x v="238"/>
    <x v="4"/>
    <m/>
    <x v="5"/>
    <x v="2"/>
    <x v="28"/>
    <n v="190801"/>
    <n v="190801"/>
    <m/>
    <n v="20"/>
    <n v="190801"/>
    <n v="560000"/>
  </r>
  <r>
    <x v="238"/>
    <x v="4"/>
    <m/>
    <x v="22"/>
    <x v="2"/>
    <x v="29"/>
    <n v="190801"/>
    <n v="190801"/>
    <m/>
    <n v="5"/>
    <n v="190801"/>
    <n v="190000"/>
  </r>
  <r>
    <x v="238"/>
    <x v="4"/>
    <m/>
    <x v="19"/>
    <x v="2"/>
    <x v="22"/>
    <n v="190801"/>
    <n v="190801"/>
    <m/>
    <n v="11"/>
    <n v="190801"/>
    <n v="143000"/>
  </r>
  <r>
    <x v="238"/>
    <x v="4"/>
    <m/>
    <x v="19"/>
    <x v="2"/>
    <x v="23"/>
    <n v="190801"/>
    <n v="190801"/>
    <m/>
    <n v="5"/>
    <n v="190801"/>
    <n v="120000"/>
  </r>
  <r>
    <x v="238"/>
    <x v="4"/>
    <m/>
    <x v="19"/>
    <x v="2"/>
    <x v="24"/>
    <n v="190801"/>
    <n v="190801"/>
    <m/>
    <n v="1"/>
    <n v="190801"/>
    <n v="33000"/>
  </r>
  <r>
    <x v="238"/>
    <x v="4"/>
    <m/>
    <x v="0"/>
    <x v="4"/>
    <x v="15"/>
    <n v="190801"/>
    <n v="190801"/>
    <m/>
    <n v="8"/>
    <n v="190801"/>
    <n v="252000"/>
  </r>
  <r>
    <x v="238"/>
    <x v="4"/>
    <m/>
    <x v="0"/>
    <x v="4"/>
    <x v="16"/>
    <n v="190801"/>
    <n v="190801"/>
    <m/>
    <n v="9"/>
    <n v="190801"/>
    <n v="396000"/>
  </r>
  <r>
    <x v="238"/>
    <x v="4"/>
    <m/>
    <x v="5"/>
    <x v="4"/>
    <x v="28"/>
    <n v="190801"/>
    <n v="190801"/>
    <m/>
    <n v="2"/>
    <n v="190801"/>
    <n v="76000"/>
  </r>
  <r>
    <x v="238"/>
    <x v="4"/>
    <m/>
    <x v="1"/>
    <x v="4"/>
    <x v="18"/>
    <n v="190801"/>
    <n v="190801"/>
    <m/>
    <n v="1"/>
    <n v="190801"/>
    <n v="31500"/>
  </r>
  <r>
    <x v="238"/>
    <x v="4"/>
    <m/>
    <x v="19"/>
    <x v="4"/>
    <x v="22"/>
    <n v="190801"/>
    <n v="190801"/>
    <m/>
    <n v="1"/>
    <n v="190801"/>
    <n v="25000"/>
  </r>
  <r>
    <x v="239"/>
    <x v="1"/>
    <m/>
    <x v="0"/>
    <x v="1"/>
    <x v="15"/>
    <n v="190801"/>
    <n v="190801"/>
    <m/>
    <n v="1"/>
    <n v="190801"/>
    <n v="20000"/>
  </r>
  <r>
    <x v="239"/>
    <x v="1"/>
    <m/>
    <x v="0"/>
    <x v="1"/>
    <x v="16"/>
    <n v="190801"/>
    <n v="190801"/>
    <m/>
    <n v="4"/>
    <n v="190801"/>
    <n v="140000"/>
  </r>
  <r>
    <x v="239"/>
    <x v="1"/>
    <m/>
    <x v="0"/>
    <x v="7"/>
    <x v="15"/>
    <n v="190801"/>
    <n v="190801"/>
    <m/>
    <n v="1"/>
    <n v="190801"/>
    <n v="20000"/>
  </r>
  <r>
    <x v="239"/>
    <x v="1"/>
    <m/>
    <x v="0"/>
    <x v="5"/>
    <x v="15"/>
    <n v="190801"/>
    <n v="190801"/>
    <m/>
    <n v="20"/>
    <n v="190801"/>
    <n v="204540"/>
  </r>
  <r>
    <x v="239"/>
    <x v="1"/>
    <m/>
    <x v="6"/>
    <x v="2"/>
    <x v="37"/>
    <n v="190801"/>
    <n v="190801"/>
    <m/>
    <n v="12"/>
    <n v="190801"/>
    <n v="240000"/>
  </r>
  <r>
    <x v="239"/>
    <x v="1"/>
    <m/>
    <x v="25"/>
    <x v="2"/>
    <x v="34"/>
    <n v="190801"/>
    <n v="190801"/>
    <m/>
    <n v="5"/>
    <n v="190801"/>
    <n v="495000"/>
  </r>
  <r>
    <x v="239"/>
    <x v="1"/>
    <m/>
    <x v="1"/>
    <x v="2"/>
    <x v="21"/>
    <n v="190801"/>
    <n v="190801"/>
    <m/>
    <n v="1"/>
    <n v="190801"/>
    <n v="35000"/>
  </r>
  <r>
    <x v="239"/>
    <x v="1"/>
    <m/>
    <x v="4"/>
    <x v="2"/>
    <x v="26"/>
    <n v="190801"/>
    <n v="190801"/>
    <m/>
    <n v="2"/>
    <n v="190801"/>
    <n v="8000"/>
  </r>
  <r>
    <x v="239"/>
    <x v="1"/>
    <m/>
    <x v="4"/>
    <x v="2"/>
    <x v="27"/>
    <n v="190801"/>
    <n v="190801"/>
    <m/>
    <n v="4"/>
    <n v="190801"/>
    <n v="80000"/>
  </r>
  <r>
    <x v="239"/>
    <x v="1"/>
    <m/>
    <x v="0"/>
    <x v="2"/>
    <x v="15"/>
    <n v="190801"/>
    <n v="190801"/>
    <m/>
    <n v="37"/>
    <n v="190801"/>
    <n v="740000"/>
  </r>
  <r>
    <x v="239"/>
    <x v="1"/>
    <m/>
    <x v="0"/>
    <x v="2"/>
    <x v="16"/>
    <n v="190801"/>
    <n v="190801"/>
    <m/>
    <n v="28"/>
    <n v="190801"/>
    <n v="980000"/>
  </r>
  <r>
    <x v="239"/>
    <x v="1"/>
    <m/>
    <x v="0"/>
    <x v="2"/>
    <x v="17"/>
    <n v="190801"/>
    <n v="190801"/>
    <m/>
    <n v="43"/>
    <n v="190801"/>
    <n v="1419000"/>
  </r>
  <r>
    <x v="239"/>
    <x v="1"/>
    <m/>
    <x v="0"/>
    <x v="2"/>
    <x v="19"/>
    <n v="190801"/>
    <n v="190801"/>
    <m/>
    <n v="23"/>
    <n v="190801"/>
    <n v="69000"/>
  </r>
  <r>
    <x v="239"/>
    <x v="1"/>
    <m/>
    <x v="5"/>
    <x v="2"/>
    <x v="28"/>
    <n v="190801"/>
    <n v="190801"/>
    <m/>
    <n v="13"/>
    <n v="190801"/>
    <n v="364000"/>
  </r>
  <r>
    <x v="239"/>
    <x v="1"/>
    <m/>
    <x v="22"/>
    <x v="2"/>
    <x v="29"/>
    <n v="190801"/>
    <n v="190801"/>
    <m/>
    <n v="5"/>
    <n v="190801"/>
    <n v="190000"/>
  </r>
  <r>
    <x v="239"/>
    <x v="1"/>
    <m/>
    <x v="0"/>
    <x v="4"/>
    <x v="15"/>
    <n v="190801"/>
    <n v="190801"/>
    <m/>
    <n v="14"/>
    <n v="190801"/>
    <n v="441000"/>
  </r>
  <r>
    <x v="239"/>
    <x v="1"/>
    <m/>
    <x v="0"/>
    <x v="4"/>
    <x v="16"/>
    <n v="190801"/>
    <n v="190801"/>
    <m/>
    <n v="7"/>
    <n v="190801"/>
    <n v="308000"/>
  </r>
  <r>
    <x v="239"/>
    <x v="1"/>
    <m/>
    <x v="5"/>
    <x v="4"/>
    <x v="28"/>
    <n v="190801"/>
    <n v="190801"/>
    <m/>
    <n v="5"/>
    <n v="190801"/>
    <n v="190000"/>
  </r>
  <r>
    <x v="239"/>
    <x v="1"/>
    <m/>
    <x v="19"/>
    <x v="4"/>
    <x v="22"/>
    <n v="190801"/>
    <n v="190801"/>
    <m/>
    <n v="1"/>
    <n v="190801"/>
    <n v="25000"/>
  </r>
  <r>
    <x v="239"/>
    <x v="1"/>
    <m/>
    <x v="19"/>
    <x v="2"/>
    <x v="22"/>
    <n v="190801"/>
    <n v="190801"/>
    <m/>
    <n v="5"/>
    <n v="190801"/>
    <n v="65000"/>
  </r>
  <r>
    <x v="239"/>
    <x v="1"/>
    <m/>
    <x v="19"/>
    <x v="2"/>
    <x v="23"/>
    <n v="190801"/>
    <n v="190801"/>
    <m/>
    <n v="2"/>
    <n v="190801"/>
    <n v="48000"/>
  </r>
  <r>
    <x v="240"/>
    <x v="0"/>
    <m/>
    <x v="0"/>
    <x v="1"/>
    <x v="15"/>
    <n v="190801"/>
    <n v="190801"/>
    <m/>
    <n v="2"/>
    <n v="190801"/>
    <n v="40000"/>
  </r>
  <r>
    <x v="240"/>
    <x v="0"/>
    <m/>
    <x v="0"/>
    <x v="1"/>
    <x v="16"/>
    <n v="190801"/>
    <n v="190801"/>
    <m/>
    <n v="4"/>
    <n v="190801"/>
    <n v="140000"/>
  </r>
  <r>
    <x v="240"/>
    <x v="0"/>
    <m/>
    <x v="0"/>
    <x v="7"/>
    <x v="15"/>
    <n v="190801"/>
    <n v="190801"/>
    <m/>
    <n v="2"/>
    <n v="190801"/>
    <n v="40000"/>
  </r>
  <r>
    <x v="240"/>
    <x v="0"/>
    <m/>
    <x v="6"/>
    <x v="2"/>
    <x v="37"/>
    <n v="190801"/>
    <n v="190801"/>
    <m/>
    <n v="10"/>
    <n v="190801"/>
    <n v="200000"/>
  </r>
  <r>
    <x v="240"/>
    <x v="0"/>
    <m/>
    <x v="25"/>
    <x v="2"/>
    <x v="34"/>
    <n v="190801"/>
    <n v="190801"/>
    <m/>
    <n v="5"/>
    <n v="190801"/>
    <n v="495000"/>
  </r>
  <r>
    <x v="240"/>
    <x v="0"/>
    <m/>
    <x v="1"/>
    <x v="2"/>
    <x v="18"/>
    <n v="190801"/>
    <n v="190801"/>
    <m/>
    <n v="3"/>
    <n v="190801"/>
    <n v="60000"/>
  </r>
  <r>
    <x v="240"/>
    <x v="0"/>
    <m/>
    <x v="1"/>
    <x v="2"/>
    <x v="21"/>
    <n v="190801"/>
    <n v="190801"/>
    <m/>
    <n v="2"/>
    <n v="190801"/>
    <n v="70000"/>
  </r>
  <r>
    <x v="240"/>
    <x v="0"/>
    <m/>
    <x v="4"/>
    <x v="2"/>
    <x v="26"/>
    <n v="190801"/>
    <n v="190801"/>
    <m/>
    <n v="3"/>
    <n v="190801"/>
    <n v="12000"/>
  </r>
  <r>
    <x v="240"/>
    <x v="0"/>
    <m/>
    <x v="4"/>
    <x v="2"/>
    <x v="27"/>
    <n v="190801"/>
    <n v="190801"/>
    <m/>
    <n v="2"/>
    <n v="190801"/>
    <n v="40000"/>
  </r>
  <r>
    <x v="240"/>
    <x v="0"/>
    <m/>
    <x v="0"/>
    <x v="2"/>
    <x v="15"/>
    <n v="190801"/>
    <n v="190801"/>
    <m/>
    <n v="44"/>
    <n v="190801"/>
    <n v="880000"/>
  </r>
  <r>
    <x v="240"/>
    <x v="0"/>
    <m/>
    <x v="0"/>
    <x v="2"/>
    <x v="16"/>
    <n v="190801"/>
    <n v="190801"/>
    <m/>
    <n v="46"/>
    <n v="190801"/>
    <n v="1610000"/>
  </r>
  <r>
    <x v="240"/>
    <x v="0"/>
    <m/>
    <x v="0"/>
    <x v="2"/>
    <x v="17"/>
    <n v="190801"/>
    <n v="190801"/>
    <m/>
    <n v="38"/>
    <n v="190801"/>
    <n v="1254000"/>
  </r>
  <r>
    <x v="240"/>
    <x v="0"/>
    <m/>
    <x v="0"/>
    <x v="2"/>
    <x v="19"/>
    <n v="190801"/>
    <n v="190801"/>
    <m/>
    <n v="64"/>
    <n v="190801"/>
    <n v="192000"/>
  </r>
  <r>
    <x v="240"/>
    <x v="0"/>
    <m/>
    <x v="5"/>
    <x v="2"/>
    <x v="28"/>
    <n v="190801"/>
    <n v="190801"/>
    <m/>
    <n v="14"/>
    <n v="190801"/>
    <n v="392000"/>
  </r>
  <r>
    <x v="240"/>
    <x v="0"/>
    <m/>
    <x v="22"/>
    <x v="2"/>
    <x v="29"/>
    <n v="190801"/>
    <n v="190801"/>
    <m/>
    <n v="4"/>
    <n v="190801"/>
    <n v="152000"/>
  </r>
  <r>
    <x v="240"/>
    <x v="0"/>
    <m/>
    <x v="19"/>
    <x v="2"/>
    <x v="23"/>
    <n v="190801"/>
    <n v="190801"/>
    <m/>
    <n v="1"/>
    <n v="190801"/>
    <n v="24000"/>
  </r>
  <r>
    <x v="240"/>
    <x v="0"/>
    <m/>
    <x v="0"/>
    <x v="4"/>
    <x v="15"/>
    <n v="190801"/>
    <n v="190801"/>
    <m/>
    <n v="16"/>
    <n v="190801"/>
    <n v="504000"/>
  </r>
  <r>
    <x v="240"/>
    <x v="0"/>
    <m/>
    <x v="0"/>
    <x v="4"/>
    <x v="16"/>
    <n v="190801"/>
    <n v="190801"/>
    <m/>
    <n v="6"/>
    <n v="190801"/>
    <n v="264000"/>
  </r>
  <r>
    <x v="240"/>
    <x v="0"/>
    <m/>
    <x v="5"/>
    <x v="4"/>
    <x v="28"/>
    <n v="190801"/>
    <n v="190801"/>
    <m/>
    <n v="3"/>
    <n v="190801"/>
    <n v="114000"/>
  </r>
  <r>
    <x v="240"/>
    <x v="0"/>
    <m/>
    <x v="1"/>
    <x v="4"/>
    <x v="18"/>
    <n v="190801"/>
    <n v="190801"/>
    <m/>
    <n v="1"/>
    <n v="190801"/>
    <n v="31500"/>
  </r>
  <r>
    <x v="241"/>
    <x v="2"/>
    <m/>
    <x v="0"/>
    <x v="1"/>
    <x v="16"/>
    <n v="190801"/>
    <n v="190801"/>
    <m/>
    <n v="2"/>
    <n v="190801"/>
    <n v="70000"/>
  </r>
  <r>
    <x v="241"/>
    <x v="2"/>
    <m/>
    <x v="0"/>
    <x v="7"/>
    <x v="15"/>
    <n v="190801"/>
    <n v="190801"/>
    <m/>
    <n v="2"/>
    <n v="190801"/>
    <n v="40000"/>
  </r>
  <r>
    <x v="241"/>
    <x v="2"/>
    <m/>
    <x v="6"/>
    <x v="2"/>
    <x v="37"/>
    <n v="190801"/>
    <n v="190801"/>
    <m/>
    <n v="8"/>
    <n v="190801"/>
    <n v="160000"/>
  </r>
  <r>
    <x v="241"/>
    <x v="2"/>
    <m/>
    <x v="25"/>
    <x v="2"/>
    <x v="34"/>
    <n v="190801"/>
    <n v="190801"/>
    <m/>
    <n v="6"/>
    <n v="190801"/>
    <n v="594000"/>
  </r>
  <r>
    <x v="241"/>
    <x v="2"/>
    <m/>
    <x v="1"/>
    <x v="2"/>
    <x v="18"/>
    <n v="190801"/>
    <n v="190801"/>
    <m/>
    <n v="4"/>
    <n v="190801"/>
    <n v="80000"/>
  </r>
  <r>
    <x v="241"/>
    <x v="2"/>
    <m/>
    <x v="4"/>
    <x v="2"/>
    <x v="26"/>
    <n v="190801"/>
    <n v="190801"/>
    <m/>
    <n v="3"/>
    <n v="190801"/>
    <n v="12000"/>
  </r>
  <r>
    <x v="241"/>
    <x v="2"/>
    <m/>
    <x v="4"/>
    <x v="2"/>
    <x v="27"/>
    <n v="190801"/>
    <n v="190801"/>
    <m/>
    <n v="2"/>
    <n v="190801"/>
    <n v="40000"/>
  </r>
  <r>
    <x v="241"/>
    <x v="2"/>
    <m/>
    <x v="0"/>
    <x v="2"/>
    <x v="15"/>
    <n v="190801"/>
    <n v="190801"/>
    <m/>
    <n v="24"/>
    <n v="190801"/>
    <n v="480000"/>
  </r>
  <r>
    <x v="241"/>
    <x v="2"/>
    <m/>
    <x v="0"/>
    <x v="2"/>
    <x v="16"/>
    <n v="190801"/>
    <n v="190801"/>
    <m/>
    <n v="70"/>
    <n v="190801"/>
    <n v="2450000"/>
  </r>
  <r>
    <x v="241"/>
    <x v="2"/>
    <m/>
    <x v="0"/>
    <x v="2"/>
    <x v="17"/>
    <n v="190801"/>
    <n v="190801"/>
    <m/>
    <n v="39"/>
    <n v="190801"/>
    <n v="1287000"/>
  </r>
  <r>
    <x v="241"/>
    <x v="2"/>
    <m/>
    <x v="0"/>
    <x v="2"/>
    <x v="19"/>
    <n v="190801"/>
    <n v="190801"/>
    <m/>
    <n v="23"/>
    <n v="190801"/>
    <n v="69000"/>
  </r>
  <r>
    <x v="241"/>
    <x v="2"/>
    <m/>
    <x v="5"/>
    <x v="2"/>
    <x v="28"/>
    <n v="190801"/>
    <n v="190801"/>
    <m/>
    <n v="12"/>
    <n v="190801"/>
    <n v="336000"/>
  </r>
  <r>
    <x v="241"/>
    <x v="2"/>
    <m/>
    <x v="22"/>
    <x v="2"/>
    <x v="29"/>
    <n v="190801"/>
    <n v="190801"/>
    <m/>
    <n v="5"/>
    <n v="190801"/>
    <n v="190000"/>
  </r>
  <r>
    <x v="241"/>
    <x v="2"/>
    <m/>
    <x v="19"/>
    <x v="2"/>
    <x v="22"/>
    <n v="190801"/>
    <n v="190801"/>
    <m/>
    <n v="3"/>
    <n v="190801"/>
    <n v="39000"/>
  </r>
  <r>
    <x v="241"/>
    <x v="2"/>
    <m/>
    <x v="19"/>
    <x v="2"/>
    <x v="23"/>
    <n v="190801"/>
    <n v="190801"/>
    <m/>
    <n v="3"/>
    <n v="190801"/>
    <n v="72000"/>
  </r>
  <r>
    <x v="241"/>
    <x v="2"/>
    <m/>
    <x v="19"/>
    <x v="2"/>
    <x v="24"/>
    <n v="190801"/>
    <n v="190801"/>
    <m/>
    <n v="1"/>
    <n v="190801"/>
    <n v="33000"/>
  </r>
  <r>
    <x v="241"/>
    <x v="2"/>
    <m/>
    <x v="0"/>
    <x v="4"/>
    <x v="15"/>
    <n v="190801"/>
    <n v="190801"/>
    <m/>
    <n v="15"/>
    <n v="190801"/>
    <n v="472500"/>
  </r>
  <r>
    <x v="241"/>
    <x v="2"/>
    <m/>
    <x v="0"/>
    <x v="4"/>
    <x v="16"/>
    <n v="190801"/>
    <n v="190801"/>
    <m/>
    <n v="17"/>
    <n v="190801"/>
    <n v="748000"/>
  </r>
  <r>
    <x v="241"/>
    <x v="2"/>
    <m/>
    <x v="5"/>
    <x v="4"/>
    <x v="28"/>
    <n v="190801"/>
    <n v="190801"/>
    <m/>
    <n v="2"/>
    <n v="190801"/>
    <n v="76000"/>
  </r>
  <r>
    <x v="242"/>
    <x v="5"/>
    <m/>
    <x v="0"/>
    <x v="7"/>
    <x v="15"/>
    <n v="190801"/>
    <n v="190801"/>
    <m/>
    <n v="2"/>
    <n v="190801"/>
    <n v="40000"/>
  </r>
  <r>
    <x v="242"/>
    <x v="5"/>
    <m/>
    <x v="6"/>
    <x v="2"/>
    <x v="37"/>
    <n v="190801"/>
    <n v="190801"/>
    <m/>
    <n v="7"/>
    <n v="190801"/>
    <n v="140000"/>
  </r>
  <r>
    <x v="242"/>
    <x v="5"/>
    <m/>
    <x v="25"/>
    <x v="2"/>
    <x v="34"/>
    <n v="190801"/>
    <n v="190801"/>
    <m/>
    <n v="7"/>
    <n v="190801"/>
    <n v="693000"/>
  </r>
  <r>
    <x v="242"/>
    <x v="5"/>
    <m/>
    <x v="1"/>
    <x v="2"/>
    <x v="18"/>
    <n v="190801"/>
    <n v="190801"/>
    <m/>
    <n v="2"/>
    <n v="190801"/>
    <n v="40000"/>
  </r>
  <r>
    <x v="242"/>
    <x v="5"/>
    <m/>
    <x v="4"/>
    <x v="2"/>
    <x v="27"/>
    <n v="190801"/>
    <n v="190801"/>
    <m/>
    <n v="1"/>
    <n v="190801"/>
    <n v="20000"/>
  </r>
  <r>
    <x v="242"/>
    <x v="5"/>
    <m/>
    <x v="0"/>
    <x v="2"/>
    <x v="15"/>
    <n v="190801"/>
    <n v="190801"/>
    <m/>
    <n v="38"/>
    <n v="190801"/>
    <n v="760000"/>
  </r>
  <r>
    <x v="242"/>
    <x v="5"/>
    <m/>
    <x v="0"/>
    <x v="2"/>
    <x v="16"/>
    <n v="190801"/>
    <n v="190801"/>
    <m/>
    <n v="31"/>
    <n v="190801"/>
    <n v="1085000"/>
  </r>
  <r>
    <x v="242"/>
    <x v="5"/>
    <m/>
    <x v="0"/>
    <x v="2"/>
    <x v="17"/>
    <n v="190801"/>
    <n v="190801"/>
    <m/>
    <n v="20"/>
    <n v="190801"/>
    <n v="660000"/>
  </r>
  <r>
    <x v="242"/>
    <x v="5"/>
    <m/>
    <x v="0"/>
    <x v="2"/>
    <x v="19"/>
    <n v="190801"/>
    <n v="190801"/>
    <m/>
    <n v="41"/>
    <n v="190801"/>
    <n v="123000"/>
  </r>
  <r>
    <x v="242"/>
    <x v="5"/>
    <m/>
    <x v="5"/>
    <x v="2"/>
    <x v="28"/>
    <n v="190801"/>
    <n v="190801"/>
    <m/>
    <n v="12"/>
    <n v="190801"/>
    <n v="336000"/>
  </r>
  <r>
    <x v="242"/>
    <x v="5"/>
    <m/>
    <x v="22"/>
    <x v="2"/>
    <x v="29"/>
    <n v="190801"/>
    <n v="190801"/>
    <m/>
    <n v="3"/>
    <n v="190801"/>
    <n v="114000"/>
  </r>
  <r>
    <x v="242"/>
    <x v="5"/>
    <m/>
    <x v="19"/>
    <x v="2"/>
    <x v="22"/>
    <n v="190801"/>
    <n v="190801"/>
    <m/>
    <n v="7"/>
    <n v="190801"/>
    <n v="91000"/>
  </r>
  <r>
    <x v="242"/>
    <x v="5"/>
    <m/>
    <x v="19"/>
    <x v="2"/>
    <x v="23"/>
    <n v="190801"/>
    <n v="190801"/>
    <m/>
    <n v="1"/>
    <n v="190801"/>
    <n v="24000"/>
  </r>
  <r>
    <x v="242"/>
    <x v="5"/>
    <m/>
    <x v="19"/>
    <x v="2"/>
    <x v="38"/>
    <n v="190801"/>
    <n v="190801"/>
    <m/>
    <n v="2"/>
    <n v="190801"/>
    <n v="20000"/>
  </r>
  <r>
    <x v="243"/>
    <x v="6"/>
    <m/>
    <x v="0"/>
    <x v="7"/>
    <x v="15"/>
    <n v="190801"/>
    <n v="190801"/>
    <m/>
    <n v="5"/>
    <n v="190801"/>
    <n v="100000"/>
  </r>
  <r>
    <x v="243"/>
    <x v="6"/>
    <m/>
    <x v="6"/>
    <x v="2"/>
    <x v="37"/>
    <n v="190801"/>
    <n v="190801"/>
    <m/>
    <n v="14"/>
    <n v="190801"/>
    <n v="280000"/>
  </r>
  <r>
    <x v="243"/>
    <x v="6"/>
    <m/>
    <x v="19"/>
    <x v="2"/>
    <x v="38"/>
    <n v="190801"/>
    <n v="190801"/>
    <m/>
    <n v="6"/>
    <n v="190801"/>
    <n v="60000"/>
  </r>
  <r>
    <x v="243"/>
    <x v="6"/>
    <m/>
    <x v="25"/>
    <x v="2"/>
    <x v="34"/>
    <n v="190801"/>
    <n v="190801"/>
    <m/>
    <n v="2"/>
    <n v="190801"/>
    <n v="198000"/>
  </r>
  <r>
    <x v="243"/>
    <x v="6"/>
    <m/>
    <x v="1"/>
    <x v="2"/>
    <x v="18"/>
    <n v="190801"/>
    <n v="190801"/>
    <m/>
    <n v="2"/>
    <n v="190801"/>
    <n v="40000"/>
  </r>
  <r>
    <x v="243"/>
    <x v="6"/>
    <m/>
    <x v="4"/>
    <x v="2"/>
    <x v="26"/>
    <n v="190801"/>
    <n v="190801"/>
    <m/>
    <n v="4"/>
    <n v="190801"/>
    <n v="16000"/>
  </r>
  <r>
    <x v="243"/>
    <x v="6"/>
    <m/>
    <x v="4"/>
    <x v="2"/>
    <x v="27"/>
    <n v="190801"/>
    <n v="190801"/>
    <m/>
    <n v="11"/>
    <n v="190801"/>
    <n v="220000"/>
  </r>
  <r>
    <x v="243"/>
    <x v="6"/>
    <m/>
    <x v="0"/>
    <x v="2"/>
    <x v="15"/>
    <n v="190801"/>
    <n v="190801"/>
    <m/>
    <n v="49"/>
    <n v="190801"/>
    <n v="980000"/>
  </r>
  <r>
    <x v="243"/>
    <x v="6"/>
    <m/>
    <x v="0"/>
    <x v="2"/>
    <x v="16"/>
    <n v="190801"/>
    <n v="190801"/>
    <m/>
    <n v="443"/>
    <n v="190801"/>
    <n v="15505000"/>
  </r>
  <r>
    <x v="243"/>
    <x v="6"/>
    <m/>
    <x v="0"/>
    <x v="2"/>
    <x v="17"/>
    <n v="190801"/>
    <n v="190801"/>
    <m/>
    <n v="28"/>
    <n v="190801"/>
    <n v="924000"/>
  </r>
  <r>
    <x v="243"/>
    <x v="6"/>
    <m/>
    <x v="0"/>
    <x v="2"/>
    <x v="19"/>
    <n v="190801"/>
    <n v="190801"/>
    <m/>
    <n v="50"/>
    <n v="190801"/>
    <n v="150000"/>
  </r>
  <r>
    <x v="243"/>
    <x v="6"/>
    <m/>
    <x v="5"/>
    <x v="2"/>
    <x v="28"/>
    <n v="190801"/>
    <n v="190801"/>
    <m/>
    <n v="13"/>
    <n v="190801"/>
    <n v="364000"/>
  </r>
  <r>
    <x v="243"/>
    <x v="6"/>
    <m/>
    <x v="22"/>
    <x v="2"/>
    <x v="29"/>
    <n v="190801"/>
    <n v="190801"/>
    <m/>
    <n v="6"/>
    <n v="190801"/>
    <n v="228000"/>
  </r>
  <r>
    <x v="243"/>
    <x v="6"/>
    <m/>
    <x v="19"/>
    <x v="2"/>
    <x v="22"/>
    <n v="190801"/>
    <n v="190801"/>
    <m/>
    <n v="7"/>
    <n v="190801"/>
    <n v="91000"/>
  </r>
  <r>
    <x v="243"/>
    <x v="6"/>
    <m/>
    <x v="0"/>
    <x v="6"/>
    <x v="15"/>
    <n v="190801"/>
    <n v="190801"/>
    <m/>
    <n v="217"/>
    <n v="190801"/>
    <n v="1967756"/>
  </r>
  <r>
    <x v="243"/>
    <x v="6"/>
    <m/>
    <x v="0"/>
    <x v="6"/>
    <x v="17"/>
    <n v="190801"/>
    <n v="190801"/>
    <m/>
    <n v="39"/>
    <n v="190801"/>
    <n v="616902"/>
  </r>
  <r>
    <x v="243"/>
    <x v="6"/>
    <m/>
    <x v="4"/>
    <x v="6"/>
    <x v="26"/>
    <n v="190801"/>
    <n v="190801"/>
    <m/>
    <n v="611"/>
    <n v="190801"/>
    <n v="655603"/>
  </r>
  <r>
    <x v="243"/>
    <x v="6"/>
    <m/>
    <x v="26"/>
    <x v="6"/>
    <x v="35"/>
    <n v="190801"/>
    <n v="190801"/>
    <m/>
    <n v="97"/>
    <n v="190801"/>
    <n v="1661707"/>
  </r>
  <r>
    <x v="243"/>
    <x v="6"/>
    <m/>
    <x v="22"/>
    <x v="6"/>
    <x v="29"/>
    <n v="190801"/>
    <n v="190801"/>
    <m/>
    <n v="6"/>
    <n v="190801"/>
    <n v="118146"/>
  </r>
  <r>
    <x v="243"/>
    <x v="6"/>
    <m/>
    <x v="24"/>
    <x v="6"/>
    <x v="31"/>
    <n v="190801"/>
    <n v="190801"/>
    <m/>
    <n v="130"/>
    <n v="190801"/>
    <n v="1934010"/>
  </r>
  <r>
    <x v="243"/>
    <x v="6"/>
    <m/>
    <x v="23"/>
    <x v="6"/>
    <x v="30"/>
    <n v="190801"/>
    <n v="190801"/>
    <m/>
    <n v="77"/>
    <n v="190801"/>
    <n v="536228"/>
  </r>
  <r>
    <x v="243"/>
    <x v="6"/>
    <m/>
    <x v="20"/>
    <x v="6"/>
    <x v="25"/>
    <n v="190801"/>
    <n v="190801"/>
    <m/>
    <n v="3"/>
    <n v="190801"/>
    <n v="29148"/>
  </r>
  <r>
    <x v="243"/>
    <x v="6"/>
    <m/>
    <x v="19"/>
    <x v="6"/>
    <x v="22"/>
    <n v="190801"/>
    <n v="190801"/>
    <m/>
    <n v="5"/>
    <n v="190801"/>
    <n v="33955"/>
  </r>
  <r>
    <x v="243"/>
    <x v="6"/>
    <m/>
    <x v="27"/>
    <x v="6"/>
    <x v="36"/>
    <n v="190801"/>
    <n v="190801"/>
    <m/>
    <n v="1584"/>
    <n v="190801"/>
    <n v="14979888"/>
  </r>
  <r>
    <x v="243"/>
    <x v="6"/>
    <m/>
    <x v="6"/>
    <x v="6"/>
    <x v="37"/>
    <n v="190801"/>
    <n v="190801"/>
    <m/>
    <n v="40"/>
    <n v="190801"/>
    <n v="400000"/>
  </r>
  <r>
    <x v="243"/>
    <x v="6"/>
    <m/>
    <x v="28"/>
    <x v="6"/>
    <x v="39"/>
    <n v="190801"/>
    <n v="190801"/>
    <m/>
    <n v="471"/>
    <n v="190801"/>
    <n v="7450278"/>
  </r>
  <r>
    <x v="246"/>
    <x v="3"/>
    <m/>
    <x v="0"/>
    <x v="1"/>
    <x v="15"/>
    <n v="190801"/>
    <n v="190801"/>
    <m/>
    <n v="3"/>
    <n v="190801"/>
    <n v="60000"/>
  </r>
  <r>
    <x v="246"/>
    <x v="3"/>
    <m/>
    <x v="0"/>
    <x v="1"/>
    <x v="16"/>
    <n v="190801"/>
    <n v="190801"/>
    <m/>
    <n v="9"/>
    <n v="190801"/>
    <n v="315000"/>
  </r>
  <r>
    <x v="246"/>
    <x v="3"/>
    <m/>
    <x v="0"/>
    <x v="7"/>
    <x v="15"/>
    <n v="190801"/>
    <n v="190801"/>
    <m/>
    <n v="2"/>
    <n v="190801"/>
    <n v="40000"/>
  </r>
  <r>
    <x v="246"/>
    <x v="3"/>
    <m/>
    <x v="6"/>
    <x v="2"/>
    <x v="37"/>
    <n v="190801"/>
    <n v="190801"/>
    <m/>
    <n v="14"/>
    <n v="190801"/>
    <n v="280000"/>
  </r>
  <r>
    <x v="246"/>
    <x v="3"/>
    <m/>
    <x v="19"/>
    <x v="2"/>
    <x v="38"/>
    <n v="190801"/>
    <n v="190801"/>
    <m/>
    <n v="1"/>
    <n v="190801"/>
    <n v="10000"/>
  </r>
  <r>
    <x v="246"/>
    <x v="3"/>
    <m/>
    <x v="25"/>
    <x v="2"/>
    <x v="34"/>
    <n v="190801"/>
    <n v="190801"/>
    <m/>
    <n v="6"/>
    <n v="190801"/>
    <n v="594000"/>
  </r>
  <r>
    <x v="246"/>
    <x v="3"/>
    <m/>
    <x v="1"/>
    <x v="2"/>
    <x v="18"/>
    <n v="190801"/>
    <n v="190801"/>
    <m/>
    <n v="4"/>
    <n v="190801"/>
    <n v="80000"/>
  </r>
  <r>
    <x v="246"/>
    <x v="3"/>
    <m/>
    <x v="4"/>
    <x v="2"/>
    <x v="26"/>
    <n v="190801"/>
    <n v="190801"/>
    <m/>
    <n v="3"/>
    <n v="190801"/>
    <n v="12000"/>
  </r>
  <r>
    <x v="246"/>
    <x v="3"/>
    <m/>
    <x v="4"/>
    <x v="2"/>
    <x v="27"/>
    <n v="190801"/>
    <n v="190801"/>
    <m/>
    <n v="1"/>
    <n v="190801"/>
    <n v="20000"/>
  </r>
  <r>
    <x v="246"/>
    <x v="3"/>
    <m/>
    <x v="0"/>
    <x v="2"/>
    <x v="15"/>
    <n v="190801"/>
    <n v="190801"/>
    <m/>
    <n v="89"/>
    <n v="190801"/>
    <n v="1780000"/>
  </r>
  <r>
    <x v="246"/>
    <x v="3"/>
    <m/>
    <x v="0"/>
    <x v="2"/>
    <x v="16"/>
    <n v="190801"/>
    <n v="190801"/>
    <m/>
    <n v="50"/>
    <n v="190801"/>
    <n v="1750000"/>
  </r>
  <r>
    <x v="246"/>
    <x v="3"/>
    <m/>
    <x v="0"/>
    <x v="2"/>
    <x v="17"/>
    <n v="190801"/>
    <n v="190801"/>
    <m/>
    <n v="48"/>
    <n v="190801"/>
    <n v="1584000"/>
  </r>
  <r>
    <x v="246"/>
    <x v="3"/>
    <m/>
    <x v="0"/>
    <x v="2"/>
    <x v="19"/>
    <n v="190801"/>
    <n v="190801"/>
    <m/>
    <n v="60"/>
    <n v="190801"/>
    <n v="180000"/>
  </r>
  <r>
    <x v="246"/>
    <x v="3"/>
    <m/>
    <x v="5"/>
    <x v="2"/>
    <x v="28"/>
    <n v="190801"/>
    <n v="190801"/>
    <m/>
    <n v="22"/>
    <n v="190801"/>
    <n v="616000"/>
  </r>
  <r>
    <x v="246"/>
    <x v="3"/>
    <m/>
    <x v="22"/>
    <x v="2"/>
    <x v="29"/>
    <n v="190801"/>
    <n v="190801"/>
    <m/>
    <n v="6"/>
    <n v="190801"/>
    <n v="228000"/>
  </r>
  <r>
    <x v="246"/>
    <x v="3"/>
    <m/>
    <x v="0"/>
    <x v="4"/>
    <x v="15"/>
    <n v="190801"/>
    <n v="190801"/>
    <m/>
    <n v="22"/>
    <n v="190801"/>
    <n v="693000"/>
  </r>
  <r>
    <x v="246"/>
    <x v="3"/>
    <m/>
    <x v="0"/>
    <x v="4"/>
    <x v="16"/>
    <n v="190801"/>
    <n v="190801"/>
    <m/>
    <n v="17"/>
    <n v="190801"/>
    <n v="748000"/>
  </r>
  <r>
    <x v="246"/>
    <x v="3"/>
    <m/>
    <x v="5"/>
    <x v="4"/>
    <x v="28"/>
    <n v="190801"/>
    <n v="190801"/>
    <m/>
    <n v="11"/>
    <n v="190801"/>
    <n v="418000"/>
  </r>
  <r>
    <x v="246"/>
    <x v="3"/>
    <m/>
    <x v="19"/>
    <x v="2"/>
    <x v="22"/>
    <n v="190801"/>
    <n v="190801"/>
    <m/>
    <n v="12"/>
    <n v="190801"/>
    <n v="156000"/>
  </r>
  <r>
    <x v="247"/>
    <x v="4"/>
    <m/>
    <x v="0"/>
    <x v="1"/>
    <x v="15"/>
    <n v="190801"/>
    <n v="190801"/>
    <m/>
    <n v="2"/>
    <n v="190801"/>
    <n v="40000"/>
  </r>
  <r>
    <x v="247"/>
    <x v="4"/>
    <m/>
    <x v="0"/>
    <x v="1"/>
    <x v="16"/>
    <n v="190801"/>
    <n v="190801"/>
    <m/>
    <n v="8"/>
    <n v="190801"/>
    <n v="280000"/>
  </r>
  <r>
    <x v="247"/>
    <x v="4"/>
    <m/>
    <x v="0"/>
    <x v="7"/>
    <x v="15"/>
    <n v="190801"/>
    <n v="190801"/>
    <m/>
    <n v="3"/>
    <n v="190801"/>
    <n v="60000"/>
  </r>
  <r>
    <x v="247"/>
    <x v="4"/>
    <m/>
    <x v="6"/>
    <x v="2"/>
    <x v="37"/>
    <n v="190801"/>
    <n v="190801"/>
    <m/>
    <n v="11"/>
    <n v="190801"/>
    <n v="220000"/>
  </r>
  <r>
    <x v="247"/>
    <x v="4"/>
    <m/>
    <x v="25"/>
    <x v="2"/>
    <x v="34"/>
    <n v="190801"/>
    <n v="190801"/>
    <m/>
    <n v="12"/>
    <n v="190801"/>
    <n v="1188000"/>
  </r>
  <r>
    <x v="247"/>
    <x v="4"/>
    <m/>
    <x v="1"/>
    <x v="2"/>
    <x v="18"/>
    <n v="190801"/>
    <n v="190801"/>
    <m/>
    <n v="1"/>
    <n v="190801"/>
    <n v="20000"/>
  </r>
  <r>
    <x v="247"/>
    <x v="4"/>
    <m/>
    <x v="4"/>
    <x v="2"/>
    <x v="26"/>
    <n v="190801"/>
    <n v="190801"/>
    <m/>
    <n v="4"/>
    <n v="190801"/>
    <n v="16000"/>
  </r>
  <r>
    <x v="247"/>
    <x v="4"/>
    <m/>
    <x v="4"/>
    <x v="2"/>
    <x v="27"/>
    <n v="190801"/>
    <n v="190801"/>
    <m/>
    <n v="4"/>
    <n v="190801"/>
    <n v="80000"/>
  </r>
  <r>
    <x v="247"/>
    <x v="4"/>
    <m/>
    <x v="0"/>
    <x v="2"/>
    <x v="15"/>
    <n v="190801"/>
    <n v="190801"/>
    <m/>
    <n v="63"/>
    <n v="190801"/>
    <n v="1260000"/>
  </r>
  <r>
    <x v="247"/>
    <x v="4"/>
    <m/>
    <x v="0"/>
    <x v="2"/>
    <x v="16"/>
    <n v="190801"/>
    <n v="190801"/>
    <m/>
    <n v="39"/>
    <n v="190801"/>
    <n v="1365000"/>
  </r>
  <r>
    <x v="247"/>
    <x v="4"/>
    <m/>
    <x v="0"/>
    <x v="2"/>
    <x v="17"/>
    <n v="190801"/>
    <n v="190801"/>
    <m/>
    <n v="53"/>
    <n v="190801"/>
    <n v="1749000"/>
  </r>
  <r>
    <x v="247"/>
    <x v="4"/>
    <m/>
    <x v="0"/>
    <x v="2"/>
    <x v="19"/>
    <n v="190801"/>
    <n v="190801"/>
    <m/>
    <n v="60"/>
    <n v="190801"/>
    <n v="180000"/>
  </r>
  <r>
    <x v="247"/>
    <x v="4"/>
    <m/>
    <x v="5"/>
    <x v="2"/>
    <x v="28"/>
    <n v="190801"/>
    <n v="190801"/>
    <m/>
    <n v="8"/>
    <n v="190801"/>
    <n v="224000"/>
  </r>
  <r>
    <x v="247"/>
    <x v="4"/>
    <m/>
    <x v="22"/>
    <x v="2"/>
    <x v="29"/>
    <n v="190801"/>
    <n v="190801"/>
    <m/>
    <n v="5"/>
    <n v="190801"/>
    <n v="190000"/>
  </r>
  <r>
    <x v="247"/>
    <x v="4"/>
    <m/>
    <x v="19"/>
    <x v="2"/>
    <x v="22"/>
    <n v="190801"/>
    <n v="190801"/>
    <m/>
    <n v="9"/>
    <n v="190801"/>
    <n v="117000"/>
  </r>
  <r>
    <x v="247"/>
    <x v="4"/>
    <m/>
    <x v="19"/>
    <x v="2"/>
    <x v="23"/>
    <n v="190801"/>
    <n v="190801"/>
    <m/>
    <n v="1"/>
    <n v="190801"/>
    <n v="24000"/>
  </r>
  <r>
    <x v="247"/>
    <x v="4"/>
    <m/>
    <x v="19"/>
    <x v="2"/>
    <x v="24"/>
    <n v="190801"/>
    <n v="190801"/>
    <m/>
    <n v="3"/>
    <n v="190801"/>
    <n v="99000"/>
  </r>
  <r>
    <x v="247"/>
    <x v="4"/>
    <m/>
    <x v="0"/>
    <x v="4"/>
    <x v="15"/>
    <n v="190801"/>
    <n v="190801"/>
    <m/>
    <n v="12"/>
    <n v="190801"/>
    <n v="378000"/>
  </r>
  <r>
    <x v="247"/>
    <x v="4"/>
    <m/>
    <x v="0"/>
    <x v="4"/>
    <x v="16"/>
    <n v="190801"/>
    <n v="190801"/>
    <m/>
    <n v="2"/>
    <n v="190801"/>
    <n v="88000"/>
  </r>
  <r>
    <x v="247"/>
    <x v="4"/>
    <m/>
    <x v="5"/>
    <x v="4"/>
    <x v="28"/>
    <n v="190801"/>
    <n v="190801"/>
    <m/>
    <n v="2"/>
    <n v="190801"/>
    <n v="76000"/>
  </r>
  <r>
    <x v="248"/>
    <x v="1"/>
    <m/>
    <x v="0"/>
    <x v="1"/>
    <x v="15"/>
    <n v="190801"/>
    <n v="190801"/>
    <m/>
    <n v="2"/>
    <n v="190801"/>
    <n v="40000"/>
  </r>
  <r>
    <x v="248"/>
    <x v="1"/>
    <m/>
    <x v="0"/>
    <x v="1"/>
    <x v="16"/>
    <n v="190801"/>
    <n v="190801"/>
    <m/>
    <n v="3"/>
    <n v="190801"/>
    <n v="105000"/>
  </r>
  <r>
    <x v="248"/>
    <x v="1"/>
    <m/>
    <x v="0"/>
    <x v="7"/>
    <x v="15"/>
    <n v="190801"/>
    <n v="190801"/>
    <m/>
    <n v="3"/>
    <n v="190801"/>
    <n v="60000"/>
  </r>
  <r>
    <x v="248"/>
    <x v="1"/>
    <m/>
    <x v="6"/>
    <x v="2"/>
    <x v="37"/>
    <n v="190801"/>
    <n v="190801"/>
    <m/>
    <n v="13"/>
    <n v="190801"/>
    <n v="260000"/>
  </r>
  <r>
    <x v="248"/>
    <x v="1"/>
    <m/>
    <x v="19"/>
    <x v="2"/>
    <x v="38"/>
    <n v="190801"/>
    <n v="190801"/>
    <m/>
    <n v="3"/>
    <n v="190801"/>
    <n v="30000"/>
  </r>
  <r>
    <x v="248"/>
    <x v="1"/>
    <m/>
    <x v="25"/>
    <x v="2"/>
    <x v="34"/>
    <n v="190801"/>
    <n v="190801"/>
    <m/>
    <n v="4"/>
    <n v="190801"/>
    <n v="396000"/>
  </r>
  <r>
    <x v="248"/>
    <x v="1"/>
    <m/>
    <x v="1"/>
    <x v="2"/>
    <x v="18"/>
    <n v="190801"/>
    <n v="190801"/>
    <m/>
    <n v="1"/>
    <n v="190801"/>
    <n v="20000"/>
  </r>
  <r>
    <x v="248"/>
    <x v="1"/>
    <m/>
    <x v="1"/>
    <x v="2"/>
    <x v="21"/>
    <n v="190801"/>
    <n v="190801"/>
    <m/>
    <n v="2"/>
    <n v="190801"/>
    <n v="70000"/>
  </r>
  <r>
    <x v="248"/>
    <x v="1"/>
    <m/>
    <x v="4"/>
    <x v="2"/>
    <x v="26"/>
    <n v="190801"/>
    <n v="190801"/>
    <m/>
    <n v="6"/>
    <n v="190801"/>
    <n v="24000"/>
  </r>
  <r>
    <x v="248"/>
    <x v="1"/>
    <m/>
    <x v="4"/>
    <x v="2"/>
    <x v="27"/>
    <n v="190801"/>
    <n v="190801"/>
    <m/>
    <n v="9"/>
    <n v="190801"/>
    <n v="180000"/>
  </r>
  <r>
    <x v="248"/>
    <x v="1"/>
    <m/>
    <x v="0"/>
    <x v="2"/>
    <x v="15"/>
    <n v="190801"/>
    <n v="190801"/>
    <m/>
    <n v="56"/>
    <n v="190801"/>
    <n v="1120000"/>
  </r>
  <r>
    <x v="248"/>
    <x v="1"/>
    <m/>
    <x v="0"/>
    <x v="2"/>
    <x v="16"/>
    <n v="190801"/>
    <n v="190801"/>
    <m/>
    <n v="220"/>
    <n v="190801"/>
    <n v="7700000"/>
  </r>
  <r>
    <x v="248"/>
    <x v="1"/>
    <m/>
    <x v="0"/>
    <x v="2"/>
    <x v="17"/>
    <n v="190801"/>
    <n v="190801"/>
    <m/>
    <n v="27"/>
    <n v="190801"/>
    <n v="891000"/>
  </r>
  <r>
    <x v="248"/>
    <x v="1"/>
    <m/>
    <x v="0"/>
    <x v="2"/>
    <x v="19"/>
    <n v="190801"/>
    <n v="190801"/>
    <m/>
    <n v="457"/>
    <n v="190801"/>
    <n v="1371000"/>
  </r>
  <r>
    <x v="248"/>
    <x v="1"/>
    <m/>
    <x v="5"/>
    <x v="2"/>
    <x v="28"/>
    <n v="190801"/>
    <n v="190801"/>
    <m/>
    <n v="19"/>
    <n v="190801"/>
    <n v="532000"/>
  </r>
  <r>
    <x v="248"/>
    <x v="1"/>
    <m/>
    <x v="22"/>
    <x v="2"/>
    <x v="29"/>
    <n v="190801"/>
    <n v="190801"/>
    <m/>
    <n v="5"/>
    <n v="190801"/>
    <n v="190000"/>
  </r>
  <r>
    <x v="248"/>
    <x v="1"/>
    <m/>
    <x v="19"/>
    <x v="2"/>
    <x v="22"/>
    <n v="190801"/>
    <n v="190801"/>
    <m/>
    <n v="6"/>
    <n v="190801"/>
    <n v="78000"/>
  </r>
  <r>
    <x v="248"/>
    <x v="1"/>
    <m/>
    <x v="0"/>
    <x v="4"/>
    <x v="15"/>
    <n v="190801"/>
    <n v="190801"/>
    <m/>
    <n v="25"/>
    <n v="190801"/>
    <n v="787500"/>
  </r>
  <r>
    <x v="248"/>
    <x v="1"/>
    <m/>
    <x v="0"/>
    <x v="4"/>
    <x v="16"/>
    <n v="190801"/>
    <n v="190801"/>
    <m/>
    <n v="43"/>
    <n v="190801"/>
    <n v="1892000"/>
  </r>
  <r>
    <x v="248"/>
    <x v="1"/>
    <m/>
    <x v="5"/>
    <x v="4"/>
    <x v="28"/>
    <n v="190801"/>
    <n v="190801"/>
    <m/>
    <n v="5"/>
    <n v="190801"/>
    <n v="190000"/>
  </r>
  <r>
    <x v="248"/>
    <x v="1"/>
    <m/>
    <x v="4"/>
    <x v="4"/>
    <x v="27"/>
    <n v="190801"/>
    <n v="190801"/>
    <m/>
    <n v="2"/>
    <n v="190801"/>
    <n v="72000"/>
  </r>
  <r>
    <x v="248"/>
    <x v="1"/>
    <m/>
    <x v="19"/>
    <x v="4"/>
    <x v="22"/>
    <n v="190801"/>
    <n v="190801"/>
    <m/>
    <n v="5"/>
    <n v="190801"/>
    <n v="125000"/>
  </r>
  <r>
    <x v="248"/>
    <x v="1"/>
    <m/>
    <x v="1"/>
    <x v="4"/>
    <x v="18"/>
    <n v="190801"/>
    <n v="190801"/>
    <m/>
    <n v="3"/>
    <n v="190801"/>
    <n v="94500"/>
  </r>
  <r>
    <x v="249"/>
    <x v="0"/>
    <m/>
    <x v="0"/>
    <x v="1"/>
    <x v="16"/>
    <n v="190801"/>
    <n v="190801"/>
    <m/>
    <n v="4"/>
    <n v="190801"/>
    <n v="140000"/>
  </r>
  <r>
    <x v="249"/>
    <x v="0"/>
    <m/>
    <x v="0"/>
    <x v="1"/>
    <x v="15"/>
    <n v="190801"/>
    <n v="190801"/>
    <m/>
    <n v="1"/>
    <n v="190801"/>
    <n v="20000"/>
  </r>
  <r>
    <x v="249"/>
    <x v="0"/>
    <m/>
    <x v="0"/>
    <x v="7"/>
    <x v="15"/>
    <n v="190801"/>
    <n v="190801"/>
    <m/>
    <n v="2"/>
    <n v="190801"/>
    <n v="40000"/>
  </r>
  <r>
    <x v="249"/>
    <x v="0"/>
    <m/>
    <x v="0"/>
    <x v="3"/>
    <x v="15"/>
    <n v="190801"/>
    <n v="190801"/>
    <m/>
    <n v="12"/>
    <n v="190801"/>
    <n v="0"/>
  </r>
  <r>
    <x v="249"/>
    <x v="0"/>
    <m/>
    <x v="18"/>
    <x v="3"/>
    <x v="19"/>
    <n v="190801"/>
    <n v="190801"/>
    <m/>
    <n v="3"/>
    <n v="190801"/>
    <n v="0"/>
  </r>
  <r>
    <x v="249"/>
    <x v="0"/>
    <m/>
    <x v="5"/>
    <x v="3"/>
    <x v="28"/>
    <n v="190801"/>
    <n v="190801"/>
    <m/>
    <n v="3"/>
    <n v="190801"/>
    <n v="0"/>
  </r>
  <r>
    <x v="249"/>
    <x v="0"/>
    <m/>
    <x v="4"/>
    <x v="3"/>
    <x v="27"/>
    <n v="190801"/>
    <n v="190801"/>
    <m/>
    <n v="3"/>
    <n v="190801"/>
    <n v="0"/>
  </r>
  <r>
    <x v="249"/>
    <x v="0"/>
    <m/>
    <x v="6"/>
    <x v="3"/>
    <x v="37"/>
    <n v="190801"/>
    <n v="190801"/>
    <m/>
    <n v="3"/>
    <n v="190801"/>
    <n v="0"/>
  </r>
  <r>
    <x v="249"/>
    <x v="0"/>
    <m/>
    <x v="6"/>
    <x v="2"/>
    <x v="37"/>
    <n v="190801"/>
    <n v="190801"/>
    <m/>
    <n v="14"/>
    <n v="190801"/>
    <n v="280000"/>
  </r>
  <r>
    <x v="249"/>
    <x v="0"/>
    <m/>
    <x v="19"/>
    <x v="2"/>
    <x v="38"/>
    <n v="190801"/>
    <n v="190801"/>
    <m/>
    <n v="2"/>
    <n v="190801"/>
    <n v="20000"/>
  </r>
  <r>
    <x v="249"/>
    <x v="0"/>
    <m/>
    <x v="25"/>
    <x v="2"/>
    <x v="34"/>
    <n v="190801"/>
    <n v="190801"/>
    <m/>
    <n v="3"/>
    <n v="190801"/>
    <n v="297000"/>
  </r>
  <r>
    <x v="249"/>
    <x v="0"/>
    <m/>
    <x v="0"/>
    <x v="2"/>
    <x v="17"/>
    <n v="190801"/>
    <n v="190801"/>
    <m/>
    <n v="36"/>
    <n v="190801"/>
    <n v="1188000"/>
  </r>
  <r>
    <x v="249"/>
    <x v="0"/>
    <m/>
    <x v="0"/>
    <x v="2"/>
    <x v="16"/>
    <n v="190801"/>
    <n v="190801"/>
    <m/>
    <n v="4"/>
    <n v="190801"/>
    <n v="140000"/>
  </r>
  <r>
    <x v="249"/>
    <x v="0"/>
    <m/>
    <x v="1"/>
    <x v="2"/>
    <x v="18"/>
    <n v="190801"/>
    <n v="190801"/>
    <m/>
    <n v="4"/>
    <n v="190801"/>
    <n v="80000"/>
  </r>
  <r>
    <x v="249"/>
    <x v="0"/>
    <m/>
    <x v="1"/>
    <x v="2"/>
    <x v="21"/>
    <n v="190801"/>
    <n v="190801"/>
    <m/>
    <n v="1"/>
    <n v="190801"/>
    <n v="35000"/>
  </r>
  <r>
    <x v="249"/>
    <x v="0"/>
    <m/>
    <x v="4"/>
    <x v="2"/>
    <x v="26"/>
    <n v="190801"/>
    <n v="190801"/>
    <m/>
    <n v="4"/>
    <n v="190801"/>
    <n v="16000"/>
  </r>
  <r>
    <x v="249"/>
    <x v="0"/>
    <m/>
    <x v="4"/>
    <x v="2"/>
    <x v="27"/>
    <n v="190801"/>
    <n v="190801"/>
    <m/>
    <n v="2"/>
    <n v="190801"/>
    <n v="40000"/>
  </r>
  <r>
    <x v="249"/>
    <x v="0"/>
    <m/>
    <x v="0"/>
    <x v="2"/>
    <x v="15"/>
    <n v="190801"/>
    <n v="190801"/>
    <m/>
    <n v="71"/>
    <n v="190801"/>
    <n v="1420000"/>
  </r>
  <r>
    <x v="249"/>
    <x v="0"/>
    <m/>
    <x v="0"/>
    <x v="2"/>
    <x v="16"/>
    <n v="190801"/>
    <n v="190801"/>
    <m/>
    <n v="38"/>
    <n v="190801"/>
    <n v="1330000"/>
  </r>
  <r>
    <x v="249"/>
    <x v="0"/>
    <m/>
    <x v="0"/>
    <x v="2"/>
    <x v="19"/>
    <n v="190801"/>
    <n v="190801"/>
    <m/>
    <n v="36"/>
    <n v="190801"/>
    <n v="108000"/>
  </r>
  <r>
    <x v="249"/>
    <x v="0"/>
    <m/>
    <x v="22"/>
    <x v="2"/>
    <x v="29"/>
    <n v="190801"/>
    <n v="190801"/>
    <m/>
    <n v="3"/>
    <n v="190801"/>
    <n v="114000"/>
  </r>
  <r>
    <x v="249"/>
    <x v="0"/>
    <m/>
    <x v="5"/>
    <x v="2"/>
    <x v="28"/>
    <n v="190801"/>
    <n v="190801"/>
    <m/>
    <n v="13"/>
    <n v="190801"/>
    <n v="364000"/>
  </r>
  <r>
    <x v="249"/>
    <x v="0"/>
    <m/>
    <x v="19"/>
    <x v="2"/>
    <x v="22"/>
    <n v="190801"/>
    <n v="190801"/>
    <m/>
    <n v="4"/>
    <n v="190801"/>
    <n v="52000"/>
  </r>
  <r>
    <x v="249"/>
    <x v="0"/>
    <m/>
    <x v="19"/>
    <x v="2"/>
    <x v="23"/>
    <n v="190801"/>
    <n v="190801"/>
    <m/>
    <n v="1"/>
    <n v="190801"/>
    <n v="24000"/>
  </r>
  <r>
    <x v="249"/>
    <x v="0"/>
    <m/>
    <x v="0"/>
    <x v="2"/>
    <x v="19"/>
    <n v="190801"/>
    <n v="190801"/>
    <m/>
    <n v="19"/>
    <n v="190801"/>
    <n v="57000"/>
  </r>
  <r>
    <x v="249"/>
    <x v="0"/>
    <m/>
    <x v="0"/>
    <x v="4"/>
    <x v="15"/>
    <n v="190801"/>
    <n v="190801"/>
    <m/>
    <n v="45"/>
    <n v="190801"/>
    <n v="1417500"/>
  </r>
  <r>
    <x v="249"/>
    <x v="0"/>
    <m/>
    <x v="0"/>
    <x v="4"/>
    <x v="16"/>
    <n v="190801"/>
    <n v="190801"/>
    <m/>
    <n v="52"/>
    <n v="190801"/>
    <n v="2288000"/>
  </r>
  <r>
    <x v="249"/>
    <x v="0"/>
    <m/>
    <x v="5"/>
    <x v="4"/>
    <x v="28"/>
    <n v="190801"/>
    <n v="190801"/>
    <m/>
    <n v="3"/>
    <n v="190801"/>
    <n v="114000"/>
  </r>
  <r>
    <x v="249"/>
    <x v="0"/>
    <m/>
    <x v="4"/>
    <x v="4"/>
    <x v="27"/>
    <n v="190801"/>
    <n v="190801"/>
    <m/>
    <n v="1"/>
    <n v="190801"/>
    <n v="36000"/>
  </r>
  <r>
    <x v="249"/>
    <x v="0"/>
    <m/>
    <x v="1"/>
    <x v="4"/>
    <x v="18"/>
    <n v="190801"/>
    <n v="190801"/>
    <m/>
    <n v="3"/>
    <n v="190801"/>
    <n v="94500"/>
  </r>
  <r>
    <x v="250"/>
    <x v="2"/>
    <m/>
    <x v="0"/>
    <x v="1"/>
    <x v="16"/>
    <n v="190801"/>
    <n v="190801"/>
    <m/>
    <n v="3"/>
    <n v="190801"/>
    <n v="105000"/>
  </r>
  <r>
    <x v="250"/>
    <x v="2"/>
    <m/>
    <x v="0"/>
    <x v="7"/>
    <x v="15"/>
    <n v="190801"/>
    <n v="190801"/>
    <m/>
    <n v="2"/>
    <n v="190801"/>
    <n v="40000"/>
  </r>
  <r>
    <x v="250"/>
    <x v="2"/>
    <m/>
    <x v="0"/>
    <x v="3"/>
    <x v="15"/>
    <n v="190801"/>
    <n v="190801"/>
    <m/>
    <n v="206"/>
    <n v="190801"/>
    <n v="0"/>
  </r>
  <r>
    <x v="250"/>
    <x v="2"/>
    <m/>
    <x v="0"/>
    <x v="3"/>
    <x v="20"/>
    <n v="190801"/>
    <n v="190801"/>
    <m/>
    <n v="200"/>
    <n v="190801"/>
    <n v="0"/>
  </r>
  <r>
    <x v="250"/>
    <x v="2"/>
    <m/>
    <x v="6"/>
    <x v="3"/>
    <x v="37"/>
    <n v="190801"/>
    <n v="190801"/>
    <m/>
    <n v="2"/>
    <n v="190801"/>
    <n v="0"/>
  </r>
  <r>
    <x v="250"/>
    <x v="2"/>
    <m/>
    <x v="5"/>
    <x v="3"/>
    <x v="28"/>
    <n v="190801"/>
    <n v="190801"/>
    <m/>
    <n v="3"/>
    <n v="190801"/>
    <n v="0"/>
  </r>
  <r>
    <x v="250"/>
    <x v="2"/>
    <m/>
    <x v="18"/>
    <x v="3"/>
    <x v="19"/>
    <n v="190801"/>
    <n v="190801"/>
    <m/>
    <n v="2"/>
    <n v="190801"/>
    <n v="0"/>
  </r>
  <r>
    <x v="250"/>
    <x v="2"/>
    <m/>
    <x v="4"/>
    <x v="3"/>
    <x v="27"/>
    <n v="190801"/>
    <n v="190801"/>
    <m/>
    <n v="2"/>
    <n v="190801"/>
    <n v="0"/>
  </r>
  <r>
    <x v="250"/>
    <x v="2"/>
    <m/>
    <x v="6"/>
    <x v="2"/>
    <x v="37"/>
    <n v="190801"/>
    <n v="190801"/>
    <m/>
    <n v="4"/>
    <n v="190801"/>
    <n v="80000"/>
  </r>
  <r>
    <x v="250"/>
    <x v="2"/>
    <m/>
    <x v="19"/>
    <x v="2"/>
    <x v="38"/>
    <n v="190801"/>
    <n v="190801"/>
    <m/>
    <n v="1"/>
    <n v="190801"/>
    <n v="10000"/>
  </r>
  <r>
    <x v="250"/>
    <x v="2"/>
    <m/>
    <x v="25"/>
    <x v="2"/>
    <x v="34"/>
    <n v="190801"/>
    <n v="190801"/>
    <m/>
    <n v="3"/>
    <n v="190801"/>
    <n v="297000"/>
  </r>
  <r>
    <x v="250"/>
    <x v="2"/>
    <m/>
    <x v="0"/>
    <x v="2"/>
    <x v="17"/>
    <n v="190801"/>
    <n v="190801"/>
    <m/>
    <n v="20"/>
    <n v="190801"/>
    <n v="660000"/>
  </r>
  <r>
    <x v="250"/>
    <x v="2"/>
    <m/>
    <x v="1"/>
    <x v="2"/>
    <x v="21"/>
    <n v="190801"/>
    <n v="190801"/>
    <m/>
    <n v="1"/>
    <n v="190801"/>
    <n v="35000"/>
  </r>
  <r>
    <x v="250"/>
    <x v="2"/>
    <m/>
    <x v="4"/>
    <x v="2"/>
    <x v="27"/>
    <n v="190801"/>
    <n v="190801"/>
    <m/>
    <n v="2"/>
    <n v="190801"/>
    <n v="40000"/>
  </r>
  <r>
    <x v="250"/>
    <x v="2"/>
    <m/>
    <x v="0"/>
    <x v="2"/>
    <x v="15"/>
    <n v="190801"/>
    <n v="190801"/>
    <m/>
    <n v="45"/>
    <n v="190801"/>
    <n v="900000"/>
  </r>
  <r>
    <x v="250"/>
    <x v="2"/>
    <m/>
    <x v="0"/>
    <x v="2"/>
    <x v="16"/>
    <n v="190801"/>
    <n v="190801"/>
    <m/>
    <n v="40"/>
    <n v="190801"/>
    <n v="1400000"/>
  </r>
  <r>
    <x v="250"/>
    <x v="2"/>
    <m/>
    <x v="0"/>
    <x v="2"/>
    <x v="19"/>
    <n v="190801"/>
    <n v="190801"/>
    <m/>
    <n v="34"/>
    <n v="190801"/>
    <n v="102000"/>
  </r>
  <r>
    <x v="250"/>
    <x v="2"/>
    <m/>
    <x v="22"/>
    <x v="2"/>
    <x v="29"/>
    <n v="190801"/>
    <n v="190801"/>
    <m/>
    <n v="1"/>
    <n v="190801"/>
    <n v="38000"/>
  </r>
  <r>
    <x v="250"/>
    <x v="2"/>
    <m/>
    <x v="5"/>
    <x v="2"/>
    <x v="28"/>
    <n v="190801"/>
    <n v="190801"/>
    <m/>
    <n v="2"/>
    <n v="190801"/>
    <n v="56000"/>
  </r>
  <r>
    <x v="250"/>
    <x v="2"/>
    <m/>
    <x v="5"/>
    <x v="2"/>
    <x v="28"/>
    <n v="190801"/>
    <n v="190801"/>
    <m/>
    <n v="7"/>
    <n v="190801"/>
    <n v="196000"/>
  </r>
  <r>
    <x v="250"/>
    <x v="2"/>
    <m/>
    <x v="19"/>
    <x v="2"/>
    <x v="22"/>
    <n v="190801"/>
    <n v="190801"/>
    <m/>
    <n v="3"/>
    <n v="190801"/>
    <n v="39000"/>
  </r>
  <r>
    <x v="250"/>
    <x v="2"/>
    <m/>
    <x v="0"/>
    <x v="2"/>
    <x v="19"/>
    <n v="190801"/>
    <n v="190801"/>
    <m/>
    <n v="4"/>
    <n v="190801"/>
    <n v="12000"/>
  </r>
  <r>
    <x v="250"/>
    <x v="2"/>
    <m/>
    <x v="0"/>
    <x v="4"/>
    <x v="15"/>
    <n v="190801"/>
    <n v="190801"/>
    <m/>
    <n v="40"/>
    <n v="190801"/>
    <n v="1260000"/>
  </r>
  <r>
    <x v="250"/>
    <x v="2"/>
    <m/>
    <x v="0"/>
    <x v="4"/>
    <x v="16"/>
    <n v="190801"/>
    <n v="190801"/>
    <m/>
    <n v="31"/>
    <n v="190801"/>
    <n v="1364000"/>
  </r>
  <r>
    <x v="250"/>
    <x v="2"/>
    <m/>
    <x v="5"/>
    <x v="4"/>
    <x v="28"/>
    <n v="190801"/>
    <n v="190801"/>
    <m/>
    <n v="5"/>
    <n v="190801"/>
    <n v="190000"/>
  </r>
  <r>
    <x v="250"/>
    <x v="2"/>
    <m/>
    <x v="4"/>
    <x v="4"/>
    <x v="27"/>
    <n v="190801"/>
    <n v="190801"/>
    <m/>
    <n v="1"/>
    <n v="190801"/>
    <n v="36000"/>
  </r>
  <r>
    <x v="250"/>
    <x v="2"/>
    <m/>
    <x v="19"/>
    <x v="4"/>
    <x v="22"/>
    <n v="190801"/>
    <n v="190801"/>
    <m/>
    <n v="2"/>
    <n v="190801"/>
    <n v="50000"/>
  </r>
  <r>
    <x v="251"/>
    <x v="5"/>
    <m/>
    <x v="0"/>
    <x v="7"/>
    <x v="15"/>
    <n v="190801"/>
    <n v="190801"/>
    <m/>
    <n v="10"/>
    <n v="190801"/>
    <n v="200000"/>
  </r>
  <r>
    <x v="251"/>
    <x v="5"/>
    <m/>
    <x v="6"/>
    <x v="2"/>
    <x v="37"/>
    <n v="190801"/>
    <n v="190801"/>
    <m/>
    <n v="11"/>
    <n v="190801"/>
    <n v="220000"/>
  </r>
  <r>
    <x v="251"/>
    <x v="5"/>
    <m/>
    <x v="19"/>
    <x v="2"/>
    <x v="38"/>
    <n v="190801"/>
    <n v="190801"/>
    <m/>
    <n v="5"/>
    <n v="190801"/>
    <n v="50000"/>
  </r>
  <r>
    <x v="251"/>
    <x v="5"/>
    <m/>
    <x v="25"/>
    <x v="2"/>
    <x v="34"/>
    <n v="190801"/>
    <n v="190801"/>
    <m/>
    <n v="4"/>
    <n v="190801"/>
    <n v="396000"/>
  </r>
  <r>
    <x v="251"/>
    <x v="5"/>
    <m/>
    <x v="0"/>
    <x v="2"/>
    <x v="17"/>
    <n v="190801"/>
    <n v="190801"/>
    <m/>
    <n v="26"/>
    <n v="190801"/>
    <n v="858000"/>
  </r>
  <r>
    <x v="251"/>
    <x v="5"/>
    <m/>
    <x v="0"/>
    <x v="2"/>
    <x v="16"/>
    <n v="190801"/>
    <n v="190801"/>
    <m/>
    <n v="1"/>
    <n v="190801"/>
    <n v="35000"/>
  </r>
  <r>
    <x v="251"/>
    <x v="5"/>
    <m/>
    <x v="1"/>
    <x v="2"/>
    <x v="21"/>
    <n v="190801"/>
    <n v="190801"/>
    <m/>
    <n v="1"/>
    <n v="190801"/>
    <n v="35000"/>
  </r>
  <r>
    <x v="251"/>
    <x v="5"/>
    <m/>
    <x v="4"/>
    <x v="2"/>
    <x v="26"/>
    <n v="190801"/>
    <n v="190801"/>
    <m/>
    <n v="1"/>
    <n v="190801"/>
    <n v="4000"/>
  </r>
  <r>
    <x v="251"/>
    <x v="5"/>
    <m/>
    <x v="4"/>
    <x v="2"/>
    <x v="27"/>
    <n v="190801"/>
    <n v="190801"/>
    <m/>
    <n v="3"/>
    <n v="190801"/>
    <n v="60000"/>
  </r>
  <r>
    <x v="251"/>
    <x v="5"/>
    <m/>
    <x v="4"/>
    <x v="2"/>
    <x v="26"/>
    <n v="190801"/>
    <n v="190801"/>
    <m/>
    <n v="1"/>
    <n v="190801"/>
    <n v="4000"/>
  </r>
  <r>
    <x v="251"/>
    <x v="5"/>
    <m/>
    <x v="0"/>
    <x v="2"/>
    <x v="15"/>
    <n v="190801"/>
    <n v="190801"/>
    <m/>
    <n v="52"/>
    <n v="190801"/>
    <n v="1040000"/>
  </r>
  <r>
    <x v="251"/>
    <x v="5"/>
    <m/>
    <x v="0"/>
    <x v="2"/>
    <x v="16"/>
    <n v="190801"/>
    <n v="190801"/>
    <m/>
    <n v="34"/>
    <n v="190801"/>
    <n v="1190000"/>
  </r>
  <r>
    <x v="251"/>
    <x v="5"/>
    <m/>
    <x v="0"/>
    <x v="2"/>
    <x v="19"/>
    <n v="190801"/>
    <n v="190801"/>
    <m/>
    <n v="28"/>
    <n v="190801"/>
    <n v="84000"/>
  </r>
  <r>
    <x v="251"/>
    <x v="5"/>
    <m/>
    <x v="22"/>
    <x v="2"/>
    <x v="29"/>
    <n v="190801"/>
    <n v="190801"/>
    <m/>
    <n v="4"/>
    <n v="190801"/>
    <n v="152000"/>
  </r>
  <r>
    <x v="251"/>
    <x v="5"/>
    <m/>
    <x v="22"/>
    <x v="2"/>
    <x v="29"/>
    <n v="190801"/>
    <n v="190801"/>
    <m/>
    <n v="1"/>
    <n v="190801"/>
    <n v="38000"/>
  </r>
  <r>
    <x v="251"/>
    <x v="5"/>
    <m/>
    <x v="5"/>
    <x v="2"/>
    <x v="28"/>
    <n v="190801"/>
    <n v="190801"/>
    <m/>
    <n v="3"/>
    <n v="190801"/>
    <n v="84000"/>
  </r>
  <r>
    <x v="251"/>
    <x v="5"/>
    <m/>
    <x v="5"/>
    <x v="2"/>
    <x v="28"/>
    <n v="190801"/>
    <n v="190801"/>
    <m/>
    <n v="8"/>
    <n v="190801"/>
    <n v="224000"/>
  </r>
  <r>
    <x v="251"/>
    <x v="5"/>
    <m/>
    <x v="19"/>
    <x v="2"/>
    <x v="22"/>
    <n v="190801"/>
    <n v="190801"/>
    <m/>
    <n v="10"/>
    <n v="190801"/>
    <n v="130000"/>
  </r>
  <r>
    <x v="251"/>
    <x v="5"/>
    <m/>
    <x v="19"/>
    <x v="2"/>
    <x v="23"/>
    <n v="190801"/>
    <n v="190801"/>
    <m/>
    <n v="1"/>
    <n v="190801"/>
    <n v="24000"/>
  </r>
  <r>
    <x v="251"/>
    <x v="5"/>
    <m/>
    <x v="19"/>
    <x v="2"/>
    <x v="22"/>
    <n v="190801"/>
    <n v="190801"/>
    <m/>
    <n v="1"/>
    <n v="190801"/>
    <n v="13000"/>
  </r>
  <r>
    <x v="251"/>
    <x v="5"/>
    <m/>
    <x v="0"/>
    <x v="2"/>
    <x v="19"/>
    <n v="190801"/>
    <n v="190801"/>
    <m/>
    <n v="10"/>
    <n v="190801"/>
    <n v="30000"/>
  </r>
  <r>
    <x v="251"/>
    <x v="5"/>
    <m/>
    <x v="0"/>
    <x v="2"/>
    <x v="19"/>
    <n v="190801"/>
    <n v="190801"/>
    <m/>
    <n v="1"/>
    <n v="190801"/>
    <n v="3000"/>
  </r>
  <r>
    <x v="252"/>
    <x v="6"/>
    <m/>
    <x v="0"/>
    <x v="7"/>
    <x v="15"/>
    <n v="190801"/>
    <n v="190801"/>
    <m/>
    <n v="19"/>
    <n v="190801"/>
    <n v="380000"/>
  </r>
  <r>
    <x v="252"/>
    <x v="6"/>
    <m/>
    <x v="6"/>
    <x v="2"/>
    <x v="37"/>
    <n v="190801"/>
    <n v="190801"/>
    <m/>
    <n v="10"/>
    <n v="190801"/>
    <n v="200000"/>
  </r>
  <r>
    <x v="252"/>
    <x v="6"/>
    <m/>
    <x v="19"/>
    <x v="2"/>
    <x v="38"/>
    <n v="190801"/>
    <n v="190801"/>
    <m/>
    <n v="7"/>
    <n v="190801"/>
    <n v="70000"/>
  </r>
  <r>
    <x v="252"/>
    <x v="6"/>
    <m/>
    <x v="25"/>
    <x v="2"/>
    <x v="34"/>
    <n v="190801"/>
    <n v="190801"/>
    <m/>
    <n v="3"/>
    <n v="190801"/>
    <n v="297000"/>
  </r>
  <r>
    <x v="252"/>
    <x v="6"/>
    <m/>
    <x v="0"/>
    <x v="2"/>
    <x v="17"/>
    <n v="190801"/>
    <n v="190801"/>
    <m/>
    <n v="35"/>
    <n v="190801"/>
    <n v="1155000"/>
  </r>
  <r>
    <x v="252"/>
    <x v="6"/>
    <m/>
    <x v="0"/>
    <x v="2"/>
    <x v="16"/>
    <n v="190801"/>
    <n v="190801"/>
    <m/>
    <n v="3"/>
    <n v="190801"/>
    <n v="105000"/>
  </r>
  <r>
    <x v="252"/>
    <x v="6"/>
    <m/>
    <x v="1"/>
    <x v="2"/>
    <x v="18"/>
    <n v="190801"/>
    <n v="190801"/>
    <m/>
    <n v="4"/>
    <n v="190801"/>
    <n v="80000"/>
  </r>
  <r>
    <x v="252"/>
    <x v="6"/>
    <m/>
    <x v="1"/>
    <x v="2"/>
    <x v="21"/>
    <n v="190801"/>
    <n v="190801"/>
    <m/>
    <n v="1"/>
    <n v="190801"/>
    <n v="35000"/>
  </r>
  <r>
    <x v="252"/>
    <x v="6"/>
    <m/>
    <x v="4"/>
    <x v="2"/>
    <x v="26"/>
    <n v="190801"/>
    <n v="190801"/>
    <m/>
    <n v="1"/>
    <n v="190801"/>
    <n v="4000"/>
  </r>
  <r>
    <x v="252"/>
    <x v="6"/>
    <m/>
    <x v="4"/>
    <x v="2"/>
    <x v="27"/>
    <n v="190801"/>
    <n v="190801"/>
    <m/>
    <n v="2"/>
    <n v="190801"/>
    <n v="40000"/>
  </r>
  <r>
    <x v="252"/>
    <x v="6"/>
    <m/>
    <x v="0"/>
    <x v="2"/>
    <x v="15"/>
    <n v="190801"/>
    <n v="190801"/>
    <m/>
    <n v="79"/>
    <n v="190801"/>
    <n v="1580000"/>
  </r>
  <r>
    <x v="252"/>
    <x v="6"/>
    <m/>
    <x v="0"/>
    <x v="2"/>
    <x v="16"/>
    <n v="190801"/>
    <n v="190801"/>
    <m/>
    <n v="43"/>
    <n v="190801"/>
    <n v="1505000"/>
  </r>
  <r>
    <x v="252"/>
    <x v="6"/>
    <m/>
    <x v="0"/>
    <x v="2"/>
    <x v="19"/>
    <n v="190801"/>
    <n v="190801"/>
    <m/>
    <n v="43"/>
    <n v="190801"/>
    <n v="129000"/>
  </r>
  <r>
    <x v="252"/>
    <x v="6"/>
    <m/>
    <x v="0"/>
    <x v="2"/>
    <x v="15"/>
    <n v="190801"/>
    <n v="190801"/>
    <m/>
    <n v="3"/>
    <n v="190801"/>
    <n v="60000"/>
  </r>
  <r>
    <x v="252"/>
    <x v="6"/>
    <m/>
    <x v="22"/>
    <x v="2"/>
    <x v="29"/>
    <n v="190801"/>
    <n v="190801"/>
    <m/>
    <n v="5"/>
    <n v="190801"/>
    <n v="190000"/>
  </r>
  <r>
    <x v="252"/>
    <x v="6"/>
    <m/>
    <x v="22"/>
    <x v="2"/>
    <x v="29"/>
    <n v="190801"/>
    <n v="190801"/>
    <m/>
    <n v="1"/>
    <n v="190801"/>
    <n v="38000"/>
  </r>
  <r>
    <x v="252"/>
    <x v="6"/>
    <m/>
    <x v="5"/>
    <x v="2"/>
    <x v="28"/>
    <n v="190801"/>
    <n v="190801"/>
    <m/>
    <n v="4"/>
    <n v="190801"/>
    <n v="112000"/>
  </r>
  <r>
    <x v="252"/>
    <x v="6"/>
    <m/>
    <x v="5"/>
    <x v="2"/>
    <x v="28"/>
    <n v="190801"/>
    <n v="190801"/>
    <m/>
    <n v="9"/>
    <n v="190801"/>
    <n v="252000"/>
  </r>
  <r>
    <x v="252"/>
    <x v="6"/>
    <m/>
    <x v="19"/>
    <x v="2"/>
    <x v="22"/>
    <n v="190801"/>
    <n v="190801"/>
    <m/>
    <n v="9"/>
    <n v="190801"/>
    <n v="117000"/>
  </r>
  <r>
    <x v="252"/>
    <x v="6"/>
    <m/>
    <x v="19"/>
    <x v="2"/>
    <x v="24"/>
    <n v="190801"/>
    <n v="190801"/>
    <m/>
    <n v="1"/>
    <n v="190801"/>
    <n v="33000"/>
  </r>
  <r>
    <x v="252"/>
    <x v="6"/>
    <m/>
    <x v="0"/>
    <x v="2"/>
    <x v="19"/>
    <n v="190801"/>
    <n v="190801"/>
    <m/>
    <n v="11"/>
    <n v="190801"/>
    <n v="33000"/>
  </r>
  <r>
    <x v="252"/>
    <x v="6"/>
    <m/>
    <x v="0"/>
    <x v="2"/>
    <x v="19"/>
    <n v="190801"/>
    <n v="190801"/>
    <m/>
    <n v="1"/>
    <n v="190801"/>
    <n v="3000"/>
  </r>
  <r>
    <x v="252"/>
    <x v="6"/>
    <m/>
    <x v="0"/>
    <x v="6"/>
    <x v="15"/>
    <n v="190801"/>
    <n v="190801"/>
    <m/>
    <n v="40"/>
    <n v="190801"/>
    <n v="362720"/>
  </r>
  <r>
    <x v="252"/>
    <x v="6"/>
    <m/>
    <x v="0"/>
    <x v="6"/>
    <x v="17"/>
    <n v="190801"/>
    <n v="190801"/>
    <m/>
    <n v="48"/>
    <n v="190801"/>
    <n v="759264"/>
  </r>
  <r>
    <x v="252"/>
    <x v="6"/>
    <m/>
    <x v="4"/>
    <x v="6"/>
    <x v="26"/>
    <n v="190801"/>
    <n v="190801"/>
    <m/>
    <n v="718"/>
    <n v="190801"/>
    <n v="770414"/>
  </r>
  <r>
    <x v="252"/>
    <x v="6"/>
    <m/>
    <x v="26"/>
    <x v="6"/>
    <x v="35"/>
    <n v="190801"/>
    <n v="190801"/>
    <m/>
    <n v="81"/>
    <n v="190801"/>
    <n v="1387611"/>
  </r>
  <r>
    <x v="252"/>
    <x v="6"/>
    <m/>
    <x v="22"/>
    <x v="6"/>
    <x v="29"/>
    <n v="190801"/>
    <n v="190801"/>
    <m/>
    <n v="3"/>
    <n v="190801"/>
    <n v="59073"/>
  </r>
  <r>
    <x v="252"/>
    <x v="6"/>
    <m/>
    <x v="24"/>
    <x v="6"/>
    <x v="31"/>
    <n v="190801"/>
    <n v="190801"/>
    <m/>
    <n v="95"/>
    <n v="190801"/>
    <n v="1413315"/>
  </r>
  <r>
    <x v="252"/>
    <x v="6"/>
    <m/>
    <x v="23"/>
    <x v="6"/>
    <x v="30"/>
    <n v="190801"/>
    <n v="190801"/>
    <m/>
    <n v="96"/>
    <n v="190801"/>
    <n v="668544"/>
  </r>
  <r>
    <x v="252"/>
    <x v="6"/>
    <m/>
    <x v="20"/>
    <x v="6"/>
    <x v="25"/>
    <n v="190801"/>
    <n v="190801"/>
    <m/>
    <n v="1"/>
    <n v="190801"/>
    <n v="9716"/>
  </r>
  <r>
    <x v="252"/>
    <x v="6"/>
    <m/>
    <x v="19"/>
    <x v="6"/>
    <x v="22"/>
    <n v="190801"/>
    <n v="190801"/>
    <m/>
    <n v="4"/>
    <n v="190801"/>
    <n v="27164"/>
  </r>
  <r>
    <x v="252"/>
    <x v="6"/>
    <m/>
    <x v="27"/>
    <x v="6"/>
    <x v="36"/>
    <n v="190801"/>
    <n v="190801"/>
    <m/>
    <n v="349"/>
    <n v="190801"/>
    <n v="3300493"/>
  </r>
  <r>
    <x v="252"/>
    <x v="6"/>
    <m/>
    <x v="6"/>
    <x v="6"/>
    <x v="37"/>
    <n v="190801"/>
    <n v="190801"/>
    <m/>
    <n v="58"/>
    <n v="190801"/>
    <n v="580000"/>
  </r>
  <r>
    <x v="252"/>
    <x v="6"/>
    <m/>
    <x v="28"/>
    <x v="6"/>
    <x v="39"/>
    <n v="190801"/>
    <n v="190801"/>
    <m/>
    <n v="1047"/>
    <n v="190801"/>
    <n v="16561446"/>
  </r>
  <r>
    <x v="253"/>
    <x v="3"/>
    <m/>
    <x v="0"/>
    <x v="1"/>
    <x v="15"/>
    <n v="190801"/>
    <n v="190801"/>
    <m/>
    <n v="4"/>
    <n v="190801"/>
    <n v="80000"/>
  </r>
  <r>
    <x v="253"/>
    <x v="3"/>
    <m/>
    <x v="0"/>
    <x v="1"/>
    <x v="16"/>
    <n v="190801"/>
    <n v="190801"/>
    <m/>
    <n v="11"/>
    <n v="190801"/>
    <n v="385000"/>
  </r>
  <r>
    <x v="253"/>
    <x v="3"/>
    <m/>
    <x v="0"/>
    <x v="7"/>
    <x v="15"/>
    <n v="190801"/>
    <n v="190801"/>
    <m/>
    <n v="18"/>
    <n v="190801"/>
    <n v="360000"/>
  </r>
  <r>
    <x v="253"/>
    <x v="3"/>
    <m/>
    <x v="6"/>
    <x v="2"/>
    <x v="37"/>
    <n v="190801"/>
    <n v="190801"/>
    <m/>
    <n v="9"/>
    <n v="190801"/>
    <n v="180000"/>
  </r>
  <r>
    <x v="253"/>
    <x v="3"/>
    <m/>
    <x v="19"/>
    <x v="2"/>
    <x v="38"/>
    <n v="190801"/>
    <n v="190801"/>
    <m/>
    <n v="1"/>
    <n v="190801"/>
    <n v="10000"/>
  </r>
  <r>
    <x v="253"/>
    <x v="3"/>
    <m/>
    <x v="25"/>
    <x v="2"/>
    <x v="34"/>
    <n v="190801"/>
    <n v="190801"/>
    <m/>
    <n v="6"/>
    <n v="190801"/>
    <n v="594000"/>
  </r>
  <r>
    <x v="253"/>
    <x v="3"/>
    <m/>
    <x v="1"/>
    <x v="2"/>
    <x v="18"/>
    <n v="190801"/>
    <n v="190801"/>
    <m/>
    <n v="6"/>
    <n v="190801"/>
    <n v="120000"/>
  </r>
  <r>
    <x v="253"/>
    <x v="3"/>
    <m/>
    <x v="4"/>
    <x v="2"/>
    <x v="26"/>
    <n v="190801"/>
    <n v="190801"/>
    <m/>
    <n v="3"/>
    <n v="190801"/>
    <n v="12000"/>
  </r>
  <r>
    <x v="253"/>
    <x v="3"/>
    <m/>
    <x v="4"/>
    <x v="2"/>
    <x v="27"/>
    <n v="190801"/>
    <n v="190801"/>
    <m/>
    <n v="2"/>
    <n v="190801"/>
    <n v="40000"/>
  </r>
  <r>
    <x v="253"/>
    <x v="3"/>
    <m/>
    <x v="0"/>
    <x v="2"/>
    <x v="15"/>
    <n v="190801"/>
    <n v="190801"/>
    <m/>
    <n v="108"/>
    <n v="190801"/>
    <n v="2160000"/>
  </r>
  <r>
    <x v="253"/>
    <x v="3"/>
    <m/>
    <x v="0"/>
    <x v="2"/>
    <x v="16"/>
    <n v="190801"/>
    <n v="190801"/>
    <m/>
    <n v="69"/>
    <n v="190801"/>
    <n v="2415000"/>
  </r>
  <r>
    <x v="253"/>
    <x v="3"/>
    <m/>
    <x v="0"/>
    <x v="2"/>
    <x v="17"/>
    <n v="190801"/>
    <n v="190801"/>
    <m/>
    <n v="47"/>
    <n v="190801"/>
    <n v="1551000"/>
  </r>
  <r>
    <x v="253"/>
    <x v="3"/>
    <m/>
    <x v="0"/>
    <x v="2"/>
    <x v="19"/>
    <n v="190801"/>
    <n v="190801"/>
    <m/>
    <n v="76"/>
    <n v="190801"/>
    <n v="228000"/>
  </r>
  <r>
    <x v="253"/>
    <x v="3"/>
    <m/>
    <x v="5"/>
    <x v="2"/>
    <x v="28"/>
    <n v="190801"/>
    <n v="190801"/>
    <m/>
    <n v="22"/>
    <n v="190801"/>
    <n v="616000"/>
  </r>
  <r>
    <x v="253"/>
    <x v="3"/>
    <m/>
    <x v="22"/>
    <x v="2"/>
    <x v="29"/>
    <n v="190801"/>
    <n v="190801"/>
    <m/>
    <n v="13"/>
    <n v="190801"/>
    <n v="494000"/>
  </r>
  <r>
    <x v="253"/>
    <x v="3"/>
    <m/>
    <x v="19"/>
    <x v="2"/>
    <x v="22"/>
    <n v="190801"/>
    <n v="190801"/>
    <m/>
    <n v="8"/>
    <n v="190801"/>
    <n v="104000"/>
  </r>
  <r>
    <x v="253"/>
    <x v="3"/>
    <m/>
    <x v="19"/>
    <x v="2"/>
    <x v="24"/>
    <n v="190801"/>
    <n v="190801"/>
    <m/>
    <n v="1"/>
    <n v="190801"/>
    <n v="33000"/>
  </r>
  <r>
    <x v="253"/>
    <x v="3"/>
    <m/>
    <x v="0"/>
    <x v="4"/>
    <x v="15"/>
    <n v="190801"/>
    <n v="190801"/>
    <m/>
    <n v="105"/>
    <n v="190801"/>
    <n v="3307500"/>
  </r>
  <r>
    <x v="253"/>
    <x v="3"/>
    <m/>
    <x v="0"/>
    <x v="4"/>
    <x v="16"/>
    <n v="190801"/>
    <n v="190801"/>
    <m/>
    <n v="93"/>
    <n v="190801"/>
    <n v="4092000"/>
  </r>
  <r>
    <x v="253"/>
    <x v="3"/>
    <m/>
    <x v="5"/>
    <x v="4"/>
    <x v="28"/>
    <n v="190801"/>
    <n v="190801"/>
    <m/>
    <n v="9"/>
    <n v="190801"/>
    <n v="342000"/>
  </r>
  <r>
    <x v="253"/>
    <x v="3"/>
    <m/>
    <x v="1"/>
    <x v="4"/>
    <x v="18"/>
    <n v="190801"/>
    <n v="190801"/>
    <m/>
    <n v="4"/>
    <n v="190801"/>
    <n v="126000"/>
  </r>
  <r>
    <x v="253"/>
    <x v="3"/>
    <m/>
    <x v="4"/>
    <x v="4"/>
    <x v="27"/>
    <n v="190801"/>
    <n v="190801"/>
    <m/>
    <n v="2"/>
    <n v="190801"/>
    <n v="72000"/>
  </r>
  <r>
    <x v="253"/>
    <x v="3"/>
    <m/>
    <x v="19"/>
    <x v="4"/>
    <x v="22"/>
    <n v="190801"/>
    <n v="190801"/>
    <m/>
    <n v="3"/>
    <n v="190801"/>
    <n v="75000"/>
  </r>
  <r>
    <x v="253"/>
    <x v="3"/>
    <m/>
    <x v="0"/>
    <x v="3"/>
    <x v="15"/>
    <n v="190801"/>
    <n v="190801"/>
    <m/>
    <n v="9"/>
    <n v="190801"/>
    <n v="0"/>
  </r>
  <r>
    <x v="253"/>
    <x v="3"/>
    <m/>
    <x v="0"/>
    <x v="3"/>
    <x v="17"/>
    <n v="190801"/>
    <n v="190801"/>
    <m/>
    <n v="1"/>
    <n v="190801"/>
    <n v="0"/>
  </r>
  <r>
    <x v="253"/>
    <x v="3"/>
    <m/>
    <x v="18"/>
    <x v="3"/>
    <x v="19"/>
    <n v="190801"/>
    <n v="190801"/>
    <m/>
    <n v="12"/>
    <n v="190801"/>
    <n v="0"/>
  </r>
  <r>
    <x v="253"/>
    <x v="3"/>
    <m/>
    <x v="5"/>
    <x v="3"/>
    <x v="28"/>
    <n v="190801"/>
    <n v="190801"/>
    <m/>
    <n v="14"/>
    <n v="190801"/>
    <n v="0"/>
  </r>
  <r>
    <x v="253"/>
    <x v="3"/>
    <m/>
    <x v="4"/>
    <x v="3"/>
    <x v="27"/>
    <n v="190801"/>
    <n v="190801"/>
    <m/>
    <n v="22"/>
    <n v="190801"/>
    <n v="0"/>
  </r>
  <r>
    <x v="253"/>
    <x v="3"/>
    <m/>
    <x v="6"/>
    <x v="3"/>
    <x v="37"/>
    <n v="190801"/>
    <n v="190801"/>
    <m/>
    <n v="24"/>
    <n v="190801"/>
    <n v="0"/>
  </r>
  <r>
    <x v="254"/>
    <x v="4"/>
    <m/>
    <x v="0"/>
    <x v="1"/>
    <x v="15"/>
    <n v="190801"/>
    <n v="190801"/>
    <m/>
    <n v="2"/>
    <n v="190801"/>
    <n v="40000"/>
  </r>
  <r>
    <x v="254"/>
    <x v="4"/>
    <m/>
    <x v="0"/>
    <x v="1"/>
    <x v="16"/>
    <n v="190801"/>
    <n v="190801"/>
    <m/>
    <n v="3"/>
    <n v="190801"/>
    <n v="105000"/>
  </r>
  <r>
    <x v="254"/>
    <x v="4"/>
    <m/>
    <x v="0"/>
    <x v="5"/>
    <x v="15"/>
    <n v="190801"/>
    <n v="190801"/>
    <m/>
    <n v="100"/>
    <n v="190801"/>
    <n v="1022700"/>
  </r>
  <r>
    <x v="254"/>
    <x v="4"/>
    <m/>
    <x v="0"/>
    <x v="7"/>
    <x v="15"/>
    <n v="190801"/>
    <n v="190801"/>
    <m/>
    <n v="13"/>
    <n v="190801"/>
    <n v="260000"/>
  </r>
  <r>
    <x v="254"/>
    <x v="4"/>
    <m/>
    <x v="6"/>
    <x v="2"/>
    <x v="37"/>
    <n v="190801"/>
    <n v="190801"/>
    <m/>
    <n v="13"/>
    <n v="190801"/>
    <n v="260000"/>
  </r>
  <r>
    <x v="254"/>
    <x v="4"/>
    <m/>
    <x v="19"/>
    <x v="2"/>
    <x v="38"/>
    <n v="190801"/>
    <n v="190801"/>
    <m/>
    <n v="3"/>
    <n v="190801"/>
    <n v="30000"/>
  </r>
  <r>
    <x v="254"/>
    <x v="4"/>
    <m/>
    <x v="25"/>
    <x v="2"/>
    <x v="34"/>
    <n v="190801"/>
    <n v="190801"/>
    <m/>
    <n v="6"/>
    <n v="190801"/>
    <n v="594000"/>
  </r>
  <r>
    <x v="254"/>
    <x v="4"/>
    <m/>
    <x v="1"/>
    <x v="2"/>
    <x v="18"/>
    <n v="190801"/>
    <n v="190801"/>
    <m/>
    <n v="1"/>
    <n v="190801"/>
    <n v="20000"/>
  </r>
  <r>
    <x v="254"/>
    <x v="4"/>
    <m/>
    <x v="4"/>
    <x v="2"/>
    <x v="26"/>
    <n v="190801"/>
    <n v="190801"/>
    <m/>
    <n v="4"/>
    <n v="190801"/>
    <n v="16000"/>
  </r>
  <r>
    <x v="254"/>
    <x v="4"/>
    <m/>
    <x v="4"/>
    <x v="2"/>
    <x v="27"/>
    <n v="190801"/>
    <n v="190801"/>
    <m/>
    <n v="3"/>
    <n v="190801"/>
    <n v="60000"/>
  </r>
  <r>
    <x v="254"/>
    <x v="4"/>
    <m/>
    <x v="0"/>
    <x v="2"/>
    <x v="15"/>
    <n v="190801"/>
    <n v="190801"/>
    <m/>
    <n v="77"/>
    <n v="190801"/>
    <n v="1540000"/>
  </r>
  <r>
    <x v="254"/>
    <x v="4"/>
    <m/>
    <x v="0"/>
    <x v="2"/>
    <x v="16"/>
    <n v="190801"/>
    <n v="190801"/>
    <m/>
    <n v="56"/>
    <n v="190801"/>
    <n v="1960000"/>
  </r>
  <r>
    <x v="254"/>
    <x v="4"/>
    <m/>
    <x v="0"/>
    <x v="2"/>
    <x v="17"/>
    <n v="190801"/>
    <n v="190801"/>
    <m/>
    <n v="36"/>
    <n v="190801"/>
    <n v="1188000"/>
  </r>
  <r>
    <x v="254"/>
    <x v="4"/>
    <m/>
    <x v="0"/>
    <x v="2"/>
    <x v="19"/>
    <n v="190801"/>
    <n v="190801"/>
    <m/>
    <n v="44"/>
    <n v="190801"/>
    <n v="132000"/>
  </r>
  <r>
    <x v="254"/>
    <x v="4"/>
    <m/>
    <x v="5"/>
    <x v="2"/>
    <x v="28"/>
    <n v="190801"/>
    <n v="190801"/>
    <m/>
    <n v="10"/>
    <n v="190801"/>
    <n v="280000"/>
  </r>
  <r>
    <x v="254"/>
    <x v="4"/>
    <m/>
    <x v="22"/>
    <x v="2"/>
    <x v="29"/>
    <n v="190801"/>
    <n v="190801"/>
    <m/>
    <n v="9"/>
    <n v="190801"/>
    <n v="342000"/>
  </r>
  <r>
    <x v="254"/>
    <x v="4"/>
    <m/>
    <x v="19"/>
    <x v="2"/>
    <x v="22"/>
    <n v="190801"/>
    <n v="190801"/>
    <m/>
    <n v="7"/>
    <n v="190801"/>
    <n v="91000"/>
  </r>
  <r>
    <x v="254"/>
    <x v="4"/>
    <m/>
    <x v="19"/>
    <x v="2"/>
    <x v="24"/>
    <n v="190801"/>
    <n v="190801"/>
    <m/>
    <n v="1"/>
    <n v="190801"/>
    <n v="33000"/>
  </r>
  <r>
    <x v="254"/>
    <x v="4"/>
    <m/>
    <x v="0"/>
    <x v="4"/>
    <x v="15"/>
    <n v="190801"/>
    <n v="190801"/>
    <m/>
    <n v="21"/>
    <n v="190801"/>
    <n v="661500"/>
  </r>
  <r>
    <x v="254"/>
    <x v="4"/>
    <m/>
    <x v="0"/>
    <x v="4"/>
    <x v="16"/>
    <n v="190801"/>
    <n v="190801"/>
    <m/>
    <n v="24"/>
    <n v="190801"/>
    <n v="1056000"/>
  </r>
  <r>
    <x v="254"/>
    <x v="4"/>
    <m/>
    <x v="5"/>
    <x v="4"/>
    <x v="28"/>
    <n v="190801"/>
    <n v="190801"/>
    <m/>
    <n v="1"/>
    <n v="190801"/>
    <n v="38000"/>
  </r>
  <r>
    <x v="254"/>
    <x v="4"/>
    <m/>
    <x v="1"/>
    <x v="4"/>
    <x v="18"/>
    <n v="190801"/>
    <n v="190801"/>
    <m/>
    <n v="2"/>
    <n v="190801"/>
    <n v="63000"/>
  </r>
  <r>
    <x v="254"/>
    <x v="4"/>
    <m/>
    <x v="19"/>
    <x v="4"/>
    <x v="22"/>
    <n v="190801"/>
    <n v="190801"/>
    <m/>
    <n v="1"/>
    <n v="190801"/>
    <n v="25000"/>
  </r>
  <r>
    <x v="254"/>
    <x v="4"/>
    <m/>
    <x v="0"/>
    <x v="3"/>
    <x v="15"/>
    <n v="190801"/>
    <n v="190801"/>
    <m/>
    <n v="7"/>
    <n v="190801"/>
    <n v="0"/>
  </r>
  <r>
    <x v="254"/>
    <x v="4"/>
    <m/>
    <x v="18"/>
    <x v="3"/>
    <x v="19"/>
    <n v="190801"/>
    <n v="190801"/>
    <m/>
    <n v="1"/>
    <n v="190801"/>
    <n v="0"/>
  </r>
  <r>
    <x v="254"/>
    <x v="4"/>
    <m/>
    <x v="5"/>
    <x v="3"/>
    <x v="28"/>
    <n v="190801"/>
    <n v="190801"/>
    <m/>
    <n v="1"/>
    <n v="190801"/>
    <n v="0"/>
  </r>
  <r>
    <x v="254"/>
    <x v="4"/>
    <m/>
    <x v="4"/>
    <x v="3"/>
    <x v="27"/>
    <n v="190801"/>
    <n v="190801"/>
    <m/>
    <n v="1"/>
    <n v="190801"/>
    <n v="0"/>
  </r>
  <r>
    <x v="254"/>
    <x v="4"/>
    <m/>
    <x v="6"/>
    <x v="3"/>
    <x v="37"/>
    <n v="190801"/>
    <n v="190801"/>
    <m/>
    <n v="1"/>
    <n v="190801"/>
    <n v="0"/>
  </r>
  <r>
    <x v="255"/>
    <x v="1"/>
    <m/>
    <x v="0"/>
    <x v="1"/>
    <x v="15"/>
    <n v="190801"/>
    <n v="190801"/>
    <m/>
    <n v="1"/>
    <n v="190801"/>
    <n v="20000"/>
  </r>
  <r>
    <x v="255"/>
    <x v="1"/>
    <m/>
    <x v="0"/>
    <x v="1"/>
    <x v="16"/>
    <n v="190801"/>
    <n v="190801"/>
    <m/>
    <n v="11"/>
    <n v="190801"/>
    <n v="385000"/>
  </r>
  <r>
    <x v="255"/>
    <x v="1"/>
    <m/>
    <x v="0"/>
    <x v="7"/>
    <x v="15"/>
    <n v="190801"/>
    <n v="190801"/>
    <m/>
    <n v="5"/>
    <n v="190801"/>
    <n v="100000"/>
  </r>
  <r>
    <x v="255"/>
    <x v="1"/>
    <m/>
    <x v="6"/>
    <x v="2"/>
    <x v="37"/>
    <n v="190801"/>
    <n v="190801"/>
    <m/>
    <n v="12"/>
    <n v="190801"/>
    <n v="240000"/>
  </r>
  <r>
    <x v="255"/>
    <x v="1"/>
    <m/>
    <x v="19"/>
    <x v="2"/>
    <x v="38"/>
    <n v="190801"/>
    <n v="190801"/>
    <m/>
    <n v="2"/>
    <n v="190801"/>
    <n v="20000"/>
  </r>
  <r>
    <x v="255"/>
    <x v="1"/>
    <m/>
    <x v="25"/>
    <x v="2"/>
    <x v="34"/>
    <n v="190801"/>
    <n v="190801"/>
    <m/>
    <n v="5"/>
    <n v="190801"/>
    <n v="495000"/>
  </r>
  <r>
    <x v="255"/>
    <x v="1"/>
    <m/>
    <x v="1"/>
    <x v="2"/>
    <x v="18"/>
    <n v="190801"/>
    <n v="190801"/>
    <m/>
    <n v="1"/>
    <n v="190801"/>
    <n v="20000"/>
  </r>
  <r>
    <x v="255"/>
    <x v="1"/>
    <m/>
    <x v="1"/>
    <x v="2"/>
    <x v="21"/>
    <n v="190801"/>
    <n v="190801"/>
    <m/>
    <n v="2"/>
    <n v="190801"/>
    <n v="70000"/>
  </r>
  <r>
    <x v="255"/>
    <x v="1"/>
    <m/>
    <x v="4"/>
    <x v="2"/>
    <x v="26"/>
    <n v="190801"/>
    <n v="190801"/>
    <m/>
    <n v="8"/>
    <n v="190801"/>
    <n v="32000"/>
  </r>
  <r>
    <x v="255"/>
    <x v="1"/>
    <m/>
    <x v="4"/>
    <x v="2"/>
    <x v="27"/>
    <n v="190801"/>
    <n v="190801"/>
    <m/>
    <n v="1"/>
    <n v="190801"/>
    <n v="20000"/>
  </r>
  <r>
    <x v="255"/>
    <x v="1"/>
    <m/>
    <x v="0"/>
    <x v="2"/>
    <x v="15"/>
    <n v="190801"/>
    <n v="190801"/>
    <m/>
    <n v="81"/>
    <n v="190801"/>
    <n v="1620000"/>
  </r>
  <r>
    <x v="255"/>
    <x v="1"/>
    <m/>
    <x v="0"/>
    <x v="2"/>
    <x v="16"/>
    <n v="190801"/>
    <n v="190801"/>
    <m/>
    <n v="438"/>
    <n v="190801"/>
    <n v="15330000"/>
  </r>
  <r>
    <x v="255"/>
    <x v="1"/>
    <m/>
    <x v="0"/>
    <x v="2"/>
    <x v="17"/>
    <n v="190801"/>
    <n v="190801"/>
    <m/>
    <n v="37"/>
    <n v="190801"/>
    <n v="1221000"/>
  </r>
  <r>
    <x v="255"/>
    <x v="1"/>
    <m/>
    <x v="0"/>
    <x v="2"/>
    <x v="19"/>
    <n v="190801"/>
    <n v="190801"/>
    <m/>
    <n v="43"/>
    <n v="190801"/>
    <n v="129000"/>
  </r>
  <r>
    <x v="255"/>
    <x v="1"/>
    <m/>
    <x v="5"/>
    <x v="2"/>
    <x v="28"/>
    <n v="190801"/>
    <n v="190801"/>
    <m/>
    <n v="12"/>
    <n v="190801"/>
    <n v="336000"/>
  </r>
  <r>
    <x v="255"/>
    <x v="1"/>
    <m/>
    <x v="22"/>
    <x v="2"/>
    <x v="29"/>
    <n v="190801"/>
    <n v="190801"/>
    <m/>
    <n v="6"/>
    <n v="190801"/>
    <n v="228000"/>
  </r>
  <r>
    <x v="255"/>
    <x v="1"/>
    <m/>
    <x v="19"/>
    <x v="2"/>
    <x v="22"/>
    <n v="190801"/>
    <n v="190801"/>
    <m/>
    <n v="6"/>
    <n v="190801"/>
    <n v="78000"/>
  </r>
  <r>
    <x v="255"/>
    <x v="1"/>
    <m/>
    <x v="19"/>
    <x v="2"/>
    <x v="23"/>
    <n v="190801"/>
    <n v="190801"/>
    <m/>
    <n v="3"/>
    <n v="190801"/>
    <n v="72000"/>
  </r>
  <r>
    <x v="255"/>
    <x v="1"/>
    <m/>
    <x v="0"/>
    <x v="8"/>
    <x v="15"/>
    <n v="190801"/>
    <n v="190801"/>
    <m/>
    <n v="200"/>
    <n v="190801"/>
    <n v="1260000"/>
  </r>
  <r>
    <x v="255"/>
    <x v="1"/>
    <m/>
    <x v="0"/>
    <x v="4"/>
    <x v="15"/>
    <n v="190801"/>
    <n v="190801"/>
    <m/>
    <n v="23"/>
    <n v="190801"/>
    <n v="724500"/>
  </r>
  <r>
    <x v="255"/>
    <x v="1"/>
    <m/>
    <x v="0"/>
    <x v="4"/>
    <x v="16"/>
    <n v="190801"/>
    <n v="190801"/>
    <m/>
    <n v="22"/>
    <n v="190801"/>
    <n v="968000"/>
  </r>
  <r>
    <x v="255"/>
    <x v="1"/>
    <m/>
    <x v="5"/>
    <x v="4"/>
    <x v="28"/>
    <n v="190801"/>
    <n v="190801"/>
    <m/>
    <n v="2"/>
    <n v="190801"/>
    <n v="76000"/>
  </r>
  <r>
    <x v="255"/>
    <x v="1"/>
    <m/>
    <x v="1"/>
    <x v="4"/>
    <x v="18"/>
    <n v="190801"/>
    <n v="190801"/>
    <m/>
    <n v="1"/>
    <n v="190801"/>
    <n v="31500"/>
  </r>
  <r>
    <x v="255"/>
    <x v="1"/>
    <m/>
    <x v="19"/>
    <x v="4"/>
    <x v="22"/>
    <n v="190801"/>
    <n v="190801"/>
    <m/>
    <n v="1"/>
    <n v="190801"/>
    <n v="25000"/>
  </r>
  <r>
    <x v="255"/>
    <x v="1"/>
    <m/>
    <x v="0"/>
    <x v="3"/>
    <x v="15"/>
    <n v="190801"/>
    <n v="190801"/>
    <m/>
    <n v="217"/>
    <n v="190801"/>
    <n v="0"/>
  </r>
  <r>
    <x v="255"/>
    <x v="1"/>
    <m/>
    <x v="0"/>
    <x v="3"/>
    <x v="20"/>
    <n v="190801"/>
    <n v="190801"/>
    <m/>
    <n v="240"/>
    <n v="190801"/>
    <n v="0"/>
  </r>
  <r>
    <x v="255"/>
    <x v="1"/>
    <m/>
    <x v="18"/>
    <x v="3"/>
    <x v="19"/>
    <n v="190801"/>
    <n v="190801"/>
    <m/>
    <n v="1"/>
    <n v="190801"/>
    <n v="0"/>
  </r>
  <r>
    <x v="255"/>
    <x v="1"/>
    <m/>
    <x v="5"/>
    <x v="3"/>
    <x v="28"/>
    <n v="190801"/>
    <n v="190801"/>
    <m/>
    <n v="1"/>
    <n v="190801"/>
    <n v="0"/>
  </r>
  <r>
    <x v="255"/>
    <x v="1"/>
    <m/>
    <x v="4"/>
    <x v="3"/>
    <x v="27"/>
    <n v="190801"/>
    <n v="190801"/>
    <m/>
    <n v="1"/>
    <n v="190801"/>
    <n v="0"/>
  </r>
  <r>
    <x v="255"/>
    <x v="1"/>
    <m/>
    <x v="6"/>
    <x v="3"/>
    <x v="37"/>
    <n v="190801"/>
    <n v="190801"/>
    <m/>
    <n v="1"/>
    <n v="190801"/>
    <n v="0"/>
  </r>
  <r>
    <x v="256"/>
    <x v="0"/>
    <m/>
    <x v="0"/>
    <x v="1"/>
    <x v="16"/>
    <n v="190801"/>
    <n v="190801"/>
    <m/>
    <n v="4"/>
    <n v="190801"/>
    <n v="140000"/>
  </r>
  <r>
    <x v="256"/>
    <x v="0"/>
    <m/>
    <x v="0"/>
    <x v="7"/>
    <x v="15"/>
    <n v="190801"/>
    <n v="190801"/>
    <m/>
    <n v="5"/>
    <n v="190801"/>
    <n v="100000"/>
  </r>
  <r>
    <x v="256"/>
    <x v="0"/>
    <m/>
    <x v="6"/>
    <x v="2"/>
    <x v="37"/>
    <n v="190801"/>
    <n v="190801"/>
    <m/>
    <n v="15"/>
    <n v="190801"/>
    <n v="300000"/>
  </r>
  <r>
    <x v="256"/>
    <x v="0"/>
    <m/>
    <x v="19"/>
    <x v="2"/>
    <x v="38"/>
    <n v="190801"/>
    <n v="190801"/>
    <m/>
    <n v="5"/>
    <n v="190801"/>
    <n v="50000"/>
  </r>
  <r>
    <x v="256"/>
    <x v="0"/>
    <m/>
    <x v="25"/>
    <x v="2"/>
    <x v="34"/>
    <n v="190801"/>
    <n v="190801"/>
    <m/>
    <n v="6"/>
    <n v="190801"/>
    <n v="594000"/>
  </r>
  <r>
    <x v="256"/>
    <x v="0"/>
    <m/>
    <x v="1"/>
    <x v="2"/>
    <x v="18"/>
    <n v="190801"/>
    <n v="190801"/>
    <m/>
    <n v="1"/>
    <n v="190801"/>
    <n v="20000"/>
  </r>
  <r>
    <x v="256"/>
    <x v="0"/>
    <m/>
    <x v="1"/>
    <x v="2"/>
    <x v="21"/>
    <n v="190801"/>
    <n v="190801"/>
    <m/>
    <n v="1"/>
    <n v="190801"/>
    <n v="35000"/>
  </r>
  <r>
    <x v="256"/>
    <x v="0"/>
    <m/>
    <x v="4"/>
    <x v="2"/>
    <x v="26"/>
    <n v="190801"/>
    <n v="190801"/>
    <m/>
    <n v="13"/>
    <n v="190801"/>
    <n v="52000"/>
  </r>
  <r>
    <x v="256"/>
    <x v="0"/>
    <m/>
    <x v="4"/>
    <x v="2"/>
    <x v="27"/>
    <n v="190801"/>
    <n v="190801"/>
    <m/>
    <n v="12"/>
    <n v="190801"/>
    <n v="240000"/>
  </r>
  <r>
    <x v="256"/>
    <x v="0"/>
    <m/>
    <x v="0"/>
    <x v="2"/>
    <x v="15"/>
    <n v="190801"/>
    <n v="190801"/>
    <m/>
    <n v="53"/>
    <n v="190801"/>
    <n v="1060000"/>
  </r>
  <r>
    <x v="256"/>
    <x v="0"/>
    <m/>
    <x v="0"/>
    <x v="2"/>
    <x v="16"/>
    <n v="190801"/>
    <n v="190801"/>
    <m/>
    <n v="49"/>
    <n v="190801"/>
    <n v="1715000"/>
  </r>
  <r>
    <x v="256"/>
    <x v="0"/>
    <m/>
    <x v="0"/>
    <x v="2"/>
    <x v="17"/>
    <n v="190801"/>
    <n v="190801"/>
    <m/>
    <n v="41"/>
    <n v="190801"/>
    <n v="1353000"/>
  </r>
  <r>
    <x v="256"/>
    <x v="0"/>
    <m/>
    <x v="0"/>
    <x v="2"/>
    <x v="19"/>
    <n v="190801"/>
    <n v="190801"/>
    <m/>
    <n v="51"/>
    <n v="190801"/>
    <n v="153000"/>
  </r>
  <r>
    <x v="256"/>
    <x v="0"/>
    <m/>
    <x v="5"/>
    <x v="2"/>
    <x v="28"/>
    <n v="190801"/>
    <n v="190801"/>
    <m/>
    <n v="18"/>
    <n v="190801"/>
    <n v="504000"/>
  </r>
  <r>
    <x v="256"/>
    <x v="0"/>
    <m/>
    <x v="22"/>
    <x v="2"/>
    <x v="29"/>
    <n v="190801"/>
    <n v="190801"/>
    <m/>
    <n v="7"/>
    <n v="190801"/>
    <n v="266000"/>
  </r>
  <r>
    <x v="256"/>
    <x v="0"/>
    <m/>
    <x v="19"/>
    <x v="2"/>
    <x v="22"/>
    <n v="190801"/>
    <n v="190801"/>
    <m/>
    <n v="8"/>
    <n v="190801"/>
    <n v="104000"/>
  </r>
  <r>
    <x v="256"/>
    <x v="0"/>
    <m/>
    <x v="19"/>
    <x v="2"/>
    <x v="23"/>
    <n v="190801"/>
    <n v="190801"/>
    <m/>
    <n v="1"/>
    <n v="190801"/>
    <n v="24000"/>
  </r>
  <r>
    <x v="256"/>
    <x v="0"/>
    <m/>
    <x v="0"/>
    <x v="4"/>
    <x v="15"/>
    <n v="190801"/>
    <n v="190801"/>
    <m/>
    <n v="31"/>
    <n v="190801"/>
    <n v="976500"/>
  </r>
  <r>
    <x v="256"/>
    <x v="0"/>
    <m/>
    <x v="0"/>
    <x v="4"/>
    <x v="16"/>
    <n v="190801"/>
    <n v="190801"/>
    <m/>
    <n v="37"/>
    <n v="190801"/>
    <n v="1628000"/>
  </r>
  <r>
    <x v="256"/>
    <x v="0"/>
    <m/>
    <x v="5"/>
    <x v="4"/>
    <x v="28"/>
    <n v="190801"/>
    <n v="190801"/>
    <m/>
    <n v="2"/>
    <n v="190801"/>
    <n v="76000"/>
  </r>
  <r>
    <x v="256"/>
    <x v="0"/>
    <m/>
    <x v="4"/>
    <x v="4"/>
    <x v="27"/>
    <n v="190801"/>
    <n v="190801"/>
    <m/>
    <n v="1"/>
    <n v="190801"/>
    <n v="36000"/>
  </r>
  <r>
    <x v="256"/>
    <x v="0"/>
    <m/>
    <x v="0"/>
    <x v="3"/>
    <x v="15"/>
    <n v="190801"/>
    <n v="190801"/>
    <m/>
    <n v="2"/>
    <n v="190801"/>
    <n v="0"/>
  </r>
  <r>
    <x v="256"/>
    <x v="0"/>
    <m/>
    <x v="0"/>
    <x v="3"/>
    <x v="20"/>
    <n v="190801"/>
    <n v="190801"/>
    <m/>
    <n v="2"/>
    <n v="190801"/>
    <n v="0"/>
  </r>
  <r>
    <x v="256"/>
    <x v="0"/>
    <m/>
    <x v="5"/>
    <x v="3"/>
    <x v="28"/>
    <n v="190801"/>
    <n v="190801"/>
    <m/>
    <n v="2"/>
    <n v="190801"/>
    <n v="0"/>
  </r>
  <r>
    <x v="256"/>
    <x v="0"/>
    <m/>
    <x v="6"/>
    <x v="3"/>
    <x v="37"/>
    <n v="190801"/>
    <n v="190801"/>
    <m/>
    <n v="2"/>
    <n v="190801"/>
    <n v="0"/>
  </r>
  <r>
    <x v="257"/>
    <x v="2"/>
    <m/>
    <x v="0"/>
    <x v="1"/>
    <x v="16"/>
    <n v="190801"/>
    <n v="190801"/>
    <m/>
    <n v="5"/>
    <n v="190801"/>
    <n v="175000"/>
  </r>
  <r>
    <x v="257"/>
    <x v="2"/>
    <m/>
    <x v="0"/>
    <x v="5"/>
    <x v="15"/>
    <n v="190801"/>
    <n v="190801"/>
    <m/>
    <n v="100"/>
    <n v="190801"/>
    <n v="1022700"/>
  </r>
  <r>
    <x v="257"/>
    <x v="2"/>
    <m/>
    <x v="0"/>
    <x v="7"/>
    <x v="15"/>
    <n v="190801"/>
    <n v="190801"/>
    <m/>
    <n v="5"/>
    <n v="190801"/>
    <n v="100000"/>
  </r>
  <r>
    <x v="257"/>
    <x v="2"/>
    <m/>
    <x v="6"/>
    <x v="2"/>
    <x v="37"/>
    <n v="190801"/>
    <n v="190801"/>
    <m/>
    <n v="28"/>
    <n v="190801"/>
    <n v="560000"/>
  </r>
  <r>
    <x v="257"/>
    <x v="2"/>
    <m/>
    <x v="19"/>
    <x v="2"/>
    <x v="38"/>
    <n v="190801"/>
    <n v="190801"/>
    <m/>
    <n v="1"/>
    <n v="190801"/>
    <n v="10000"/>
  </r>
  <r>
    <x v="257"/>
    <x v="2"/>
    <m/>
    <x v="25"/>
    <x v="2"/>
    <x v="34"/>
    <n v="190801"/>
    <n v="190801"/>
    <m/>
    <n v="4"/>
    <n v="190801"/>
    <n v="396000"/>
  </r>
  <r>
    <x v="257"/>
    <x v="2"/>
    <m/>
    <x v="1"/>
    <x v="2"/>
    <x v="18"/>
    <n v="190801"/>
    <n v="190801"/>
    <m/>
    <n v="3"/>
    <n v="190801"/>
    <n v="60000"/>
  </r>
  <r>
    <x v="257"/>
    <x v="2"/>
    <m/>
    <x v="1"/>
    <x v="2"/>
    <x v="21"/>
    <n v="190801"/>
    <n v="190801"/>
    <m/>
    <n v="10"/>
    <n v="190801"/>
    <n v="350000"/>
  </r>
  <r>
    <x v="257"/>
    <x v="2"/>
    <m/>
    <x v="4"/>
    <x v="2"/>
    <x v="26"/>
    <n v="190801"/>
    <n v="190801"/>
    <m/>
    <n v="1"/>
    <n v="190801"/>
    <n v="4000"/>
  </r>
  <r>
    <x v="257"/>
    <x v="2"/>
    <m/>
    <x v="4"/>
    <x v="2"/>
    <x v="27"/>
    <n v="190801"/>
    <n v="190801"/>
    <m/>
    <n v="80"/>
    <n v="190801"/>
    <n v="1600000"/>
  </r>
  <r>
    <x v="257"/>
    <x v="2"/>
    <m/>
    <x v="0"/>
    <x v="2"/>
    <x v="15"/>
    <n v="190801"/>
    <n v="190801"/>
    <m/>
    <n v="48"/>
    <n v="190801"/>
    <n v="960000"/>
  </r>
  <r>
    <x v="257"/>
    <x v="2"/>
    <m/>
    <x v="0"/>
    <x v="2"/>
    <x v="16"/>
    <n v="190801"/>
    <n v="190801"/>
    <m/>
    <n v="44"/>
    <n v="190801"/>
    <n v="1540000"/>
  </r>
  <r>
    <x v="257"/>
    <x v="2"/>
    <m/>
    <x v="0"/>
    <x v="2"/>
    <x v="17"/>
    <n v="190801"/>
    <n v="190801"/>
    <m/>
    <n v="27"/>
    <n v="190801"/>
    <n v="891000"/>
  </r>
  <r>
    <x v="257"/>
    <x v="2"/>
    <m/>
    <x v="0"/>
    <x v="2"/>
    <x v="19"/>
    <n v="190801"/>
    <n v="190801"/>
    <m/>
    <n v="53"/>
    <n v="190801"/>
    <n v="159000"/>
  </r>
  <r>
    <x v="257"/>
    <x v="2"/>
    <m/>
    <x v="5"/>
    <x v="2"/>
    <x v="28"/>
    <n v="190801"/>
    <n v="190801"/>
    <m/>
    <n v="13"/>
    <n v="190801"/>
    <n v="364000"/>
  </r>
  <r>
    <x v="257"/>
    <x v="2"/>
    <m/>
    <x v="22"/>
    <x v="2"/>
    <x v="29"/>
    <n v="190801"/>
    <n v="190801"/>
    <m/>
    <n v="4"/>
    <n v="190801"/>
    <n v="152000"/>
  </r>
  <r>
    <x v="257"/>
    <x v="2"/>
    <m/>
    <x v="19"/>
    <x v="2"/>
    <x v="22"/>
    <n v="190801"/>
    <n v="190801"/>
    <m/>
    <n v="7"/>
    <n v="190801"/>
    <n v="91000"/>
  </r>
  <r>
    <x v="257"/>
    <x v="2"/>
    <m/>
    <x v="19"/>
    <x v="2"/>
    <x v="23"/>
    <n v="190801"/>
    <n v="190801"/>
    <m/>
    <n v="3"/>
    <n v="190801"/>
    <n v="72000"/>
  </r>
  <r>
    <x v="257"/>
    <x v="2"/>
    <m/>
    <x v="19"/>
    <x v="2"/>
    <x v="24"/>
    <n v="190801"/>
    <n v="190801"/>
    <m/>
    <n v="1"/>
    <n v="190801"/>
    <n v="33000"/>
  </r>
  <r>
    <x v="257"/>
    <x v="2"/>
    <m/>
    <x v="0"/>
    <x v="4"/>
    <x v="15"/>
    <n v="190801"/>
    <n v="190801"/>
    <m/>
    <n v="24"/>
    <n v="190801"/>
    <n v="756000"/>
  </r>
  <r>
    <x v="257"/>
    <x v="2"/>
    <m/>
    <x v="0"/>
    <x v="4"/>
    <x v="16"/>
    <n v="190801"/>
    <n v="190801"/>
    <m/>
    <n v="21"/>
    <n v="190801"/>
    <n v="924000"/>
  </r>
  <r>
    <x v="257"/>
    <x v="2"/>
    <m/>
    <x v="1"/>
    <x v="4"/>
    <x v="18"/>
    <n v="190801"/>
    <n v="190801"/>
    <m/>
    <n v="1"/>
    <n v="190801"/>
    <n v="31500"/>
  </r>
  <r>
    <x v="257"/>
    <x v="2"/>
    <m/>
    <x v="0"/>
    <x v="3"/>
    <x v="15"/>
    <n v="190801"/>
    <n v="190801"/>
    <m/>
    <n v="2"/>
    <n v="190801"/>
    <n v="0"/>
  </r>
  <r>
    <x v="257"/>
    <x v="2"/>
    <m/>
    <x v="0"/>
    <x v="3"/>
    <x v="17"/>
    <n v="190801"/>
    <n v="190801"/>
    <m/>
    <n v="1"/>
    <n v="190801"/>
    <n v="0"/>
  </r>
  <r>
    <x v="257"/>
    <x v="2"/>
    <m/>
    <x v="18"/>
    <x v="3"/>
    <x v="19"/>
    <n v="190801"/>
    <n v="190801"/>
    <m/>
    <n v="1"/>
    <n v="190801"/>
    <n v="0"/>
  </r>
  <r>
    <x v="257"/>
    <x v="2"/>
    <m/>
    <x v="5"/>
    <x v="3"/>
    <x v="28"/>
    <n v="190801"/>
    <n v="190801"/>
    <m/>
    <n v="1"/>
    <n v="190801"/>
    <n v="0"/>
  </r>
  <r>
    <x v="257"/>
    <x v="2"/>
    <m/>
    <x v="4"/>
    <x v="3"/>
    <x v="27"/>
    <n v="190801"/>
    <n v="190801"/>
    <m/>
    <n v="1"/>
    <n v="190801"/>
    <n v="0"/>
  </r>
  <r>
    <x v="257"/>
    <x v="2"/>
    <m/>
    <x v="6"/>
    <x v="3"/>
    <x v="37"/>
    <n v="190801"/>
    <n v="190801"/>
    <m/>
    <n v="1"/>
    <n v="190801"/>
    <n v="0"/>
  </r>
  <r>
    <x v="258"/>
    <x v="5"/>
    <m/>
    <x v="0"/>
    <x v="7"/>
    <x v="15"/>
    <n v="190801"/>
    <n v="190801"/>
    <m/>
    <n v="1"/>
    <n v="190801"/>
    <n v="20000"/>
  </r>
  <r>
    <x v="258"/>
    <x v="5"/>
    <m/>
    <x v="6"/>
    <x v="2"/>
    <x v="37"/>
    <n v="190801"/>
    <n v="190801"/>
    <m/>
    <n v="13"/>
    <n v="190801"/>
    <n v="260000"/>
  </r>
  <r>
    <x v="258"/>
    <x v="5"/>
    <m/>
    <x v="19"/>
    <x v="2"/>
    <x v="38"/>
    <n v="190801"/>
    <n v="190801"/>
    <m/>
    <n v="1"/>
    <n v="190801"/>
    <n v="10000"/>
  </r>
  <r>
    <x v="258"/>
    <x v="5"/>
    <m/>
    <x v="25"/>
    <x v="2"/>
    <x v="34"/>
    <n v="190801"/>
    <n v="190801"/>
    <m/>
    <n v="4"/>
    <n v="190801"/>
    <n v="396000"/>
  </r>
  <r>
    <x v="258"/>
    <x v="5"/>
    <m/>
    <x v="1"/>
    <x v="2"/>
    <x v="18"/>
    <n v="190801"/>
    <n v="190801"/>
    <m/>
    <n v="1"/>
    <n v="190801"/>
    <n v="20000"/>
  </r>
  <r>
    <x v="258"/>
    <x v="5"/>
    <m/>
    <x v="1"/>
    <x v="2"/>
    <x v="21"/>
    <n v="190801"/>
    <n v="190801"/>
    <m/>
    <n v="1"/>
    <n v="190801"/>
    <n v="35000"/>
  </r>
  <r>
    <x v="258"/>
    <x v="5"/>
    <m/>
    <x v="0"/>
    <x v="2"/>
    <x v="15"/>
    <n v="190801"/>
    <n v="190801"/>
    <m/>
    <n v="41"/>
    <n v="190801"/>
    <n v="820000"/>
  </r>
  <r>
    <x v="258"/>
    <x v="5"/>
    <m/>
    <x v="0"/>
    <x v="2"/>
    <x v="16"/>
    <n v="190801"/>
    <n v="190801"/>
    <m/>
    <n v="37"/>
    <n v="190801"/>
    <n v="1295000"/>
  </r>
  <r>
    <x v="258"/>
    <x v="5"/>
    <m/>
    <x v="0"/>
    <x v="2"/>
    <x v="17"/>
    <n v="190801"/>
    <n v="190801"/>
    <m/>
    <n v="22"/>
    <n v="190801"/>
    <n v="726000"/>
  </r>
  <r>
    <x v="258"/>
    <x v="5"/>
    <m/>
    <x v="0"/>
    <x v="2"/>
    <x v="19"/>
    <n v="190801"/>
    <n v="190801"/>
    <m/>
    <n v="34"/>
    <n v="190801"/>
    <n v="102000"/>
  </r>
  <r>
    <x v="258"/>
    <x v="5"/>
    <m/>
    <x v="5"/>
    <x v="2"/>
    <x v="28"/>
    <n v="190801"/>
    <n v="190801"/>
    <m/>
    <n v="10"/>
    <n v="190801"/>
    <n v="280000"/>
  </r>
  <r>
    <x v="258"/>
    <x v="5"/>
    <m/>
    <x v="22"/>
    <x v="2"/>
    <x v="29"/>
    <n v="190801"/>
    <n v="190801"/>
    <m/>
    <n v="6"/>
    <n v="190801"/>
    <n v="228000"/>
  </r>
  <r>
    <x v="258"/>
    <x v="5"/>
    <m/>
    <x v="19"/>
    <x v="2"/>
    <x v="22"/>
    <n v="190801"/>
    <n v="190801"/>
    <m/>
    <n v="5"/>
    <n v="190801"/>
    <n v="65000"/>
  </r>
  <r>
    <x v="258"/>
    <x v="5"/>
    <m/>
    <x v="19"/>
    <x v="2"/>
    <x v="23"/>
    <n v="190801"/>
    <n v="190801"/>
    <m/>
    <n v="1"/>
    <n v="190801"/>
    <n v="24000"/>
  </r>
  <r>
    <x v="258"/>
    <x v="5"/>
    <m/>
    <x v="19"/>
    <x v="2"/>
    <x v="24"/>
    <n v="190801"/>
    <n v="190801"/>
    <m/>
    <n v="1"/>
    <n v="190801"/>
    <n v="33000"/>
  </r>
  <r>
    <x v="259"/>
    <x v="6"/>
    <m/>
    <x v="0"/>
    <x v="7"/>
    <x v="15"/>
    <n v="190801"/>
    <n v="190801"/>
    <m/>
    <n v="7"/>
    <n v="190801"/>
    <n v="140000"/>
  </r>
  <r>
    <x v="259"/>
    <x v="6"/>
    <m/>
    <x v="6"/>
    <x v="2"/>
    <x v="37"/>
    <n v="190801"/>
    <n v="190801"/>
    <m/>
    <n v="7"/>
    <n v="190801"/>
    <n v="140000"/>
  </r>
  <r>
    <x v="259"/>
    <x v="6"/>
    <m/>
    <x v="19"/>
    <x v="2"/>
    <x v="38"/>
    <n v="190801"/>
    <n v="190801"/>
    <m/>
    <n v="1"/>
    <n v="190801"/>
    <n v="10000"/>
  </r>
  <r>
    <x v="259"/>
    <x v="6"/>
    <m/>
    <x v="25"/>
    <x v="2"/>
    <x v="34"/>
    <n v="190801"/>
    <n v="190801"/>
    <m/>
    <n v="8"/>
    <n v="190801"/>
    <n v="792000"/>
  </r>
  <r>
    <x v="259"/>
    <x v="6"/>
    <m/>
    <x v="1"/>
    <x v="2"/>
    <x v="18"/>
    <n v="190801"/>
    <n v="190801"/>
    <m/>
    <n v="4"/>
    <n v="190801"/>
    <n v="80000"/>
  </r>
  <r>
    <x v="259"/>
    <x v="6"/>
    <m/>
    <x v="4"/>
    <x v="2"/>
    <x v="26"/>
    <n v="190801"/>
    <n v="190801"/>
    <m/>
    <n v="2"/>
    <n v="190801"/>
    <n v="8000"/>
  </r>
  <r>
    <x v="259"/>
    <x v="6"/>
    <m/>
    <x v="4"/>
    <x v="2"/>
    <x v="27"/>
    <n v="190801"/>
    <n v="190801"/>
    <m/>
    <n v="4"/>
    <n v="190801"/>
    <n v="80000"/>
  </r>
  <r>
    <x v="259"/>
    <x v="6"/>
    <m/>
    <x v="0"/>
    <x v="2"/>
    <x v="15"/>
    <n v="190801"/>
    <n v="190801"/>
    <m/>
    <n v="46"/>
    <n v="190801"/>
    <n v="920000"/>
  </r>
  <r>
    <x v="259"/>
    <x v="6"/>
    <m/>
    <x v="0"/>
    <x v="2"/>
    <x v="16"/>
    <n v="190801"/>
    <n v="190801"/>
    <m/>
    <n v="54"/>
    <n v="190801"/>
    <n v="1890000"/>
  </r>
  <r>
    <x v="259"/>
    <x v="6"/>
    <m/>
    <x v="0"/>
    <x v="2"/>
    <x v="17"/>
    <n v="190801"/>
    <n v="190801"/>
    <m/>
    <n v="30"/>
    <n v="190801"/>
    <n v="990000"/>
  </r>
  <r>
    <x v="259"/>
    <x v="6"/>
    <m/>
    <x v="0"/>
    <x v="2"/>
    <x v="19"/>
    <n v="190801"/>
    <n v="190801"/>
    <m/>
    <n v="59"/>
    <n v="190801"/>
    <n v="177000"/>
  </r>
  <r>
    <x v="259"/>
    <x v="6"/>
    <m/>
    <x v="5"/>
    <x v="2"/>
    <x v="28"/>
    <n v="190801"/>
    <n v="190801"/>
    <m/>
    <n v="12"/>
    <n v="190801"/>
    <n v="336000"/>
  </r>
  <r>
    <x v="259"/>
    <x v="6"/>
    <m/>
    <x v="22"/>
    <x v="2"/>
    <x v="29"/>
    <n v="190801"/>
    <n v="190801"/>
    <m/>
    <n v="1"/>
    <n v="190801"/>
    <n v="38000"/>
  </r>
  <r>
    <x v="259"/>
    <x v="6"/>
    <m/>
    <x v="19"/>
    <x v="2"/>
    <x v="22"/>
    <n v="190801"/>
    <n v="190801"/>
    <m/>
    <n v="4"/>
    <n v="190801"/>
    <n v="52000"/>
  </r>
  <r>
    <x v="259"/>
    <x v="6"/>
    <m/>
    <x v="19"/>
    <x v="2"/>
    <x v="23"/>
    <n v="190801"/>
    <n v="190801"/>
    <m/>
    <n v="1"/>
    <n v="190801"/>
    <n v="24000"/>
  </r>
  <r>
    <x v="259"/>
    <x v="6"/>
    <m/>
    <x v="19"/>
    <x v="2"/>
    <x v="24"/>
    <n v="190801"/>
    <n v="190801"/>
    <m/>
    <n v="1"/>
    <n v="190801"/>
    <n v="33000"/>
  </r>
  <r>
    <x v="259"/>
    <x v="6"/>
    <m/>
    <x v="0"/>
    <x v="6"/>
    <x v="15"/>
    <n v="190801"/>
    <n v="190801"/>
    <m/>
    <n v="47"/>
    <n v="190801"/>
    <n v="426196"/>
  </r>
  <r>
    <x v="259"/>
    <x v="6"/>
    <m/>
    <x v="0"/>
    <x v="6"/>
    <x v="17"/>
    <n v="190801"/>
    <n v="190801"/>
    <m/>
    <n v="43"/>
    <n v="190801"/>
    <n v="680174"/>
  </r>
  <r>
    <x v="259"/>
    <x v="6"/>
    <m/>
    <x v="4"/>
    <x v="6"/>
    <x v="26"/>
    <n v="190801"/>
    <n v="190801"/>
    <m/>
    <n v="680"/>
    <n v="190801"/>
    <n v="729640"/>
  </r>
  <r>
    <x v="259"/>
    <x v="6"/>
    <m/>
    <x v="26"/>
    <x v="6"/>
    <x v="35"/>
    <n v="190801"/>
    <n v="190801"/>
    <m/>
    <n v="66"/>
    <n v="190801"/>
    <n v="1130646"/>
  </r>
  <r>
    <x v="259"/>
    <x v="6"/>
    <m/>
    <x v="22"/>
    <x v="6"/>
    <x v="29"/>
    <n v="190801"/>
    <n v="190801"/>
    <m/>
    <n v="6"/>
    <n v="190801"/>
    <n v="118146"/>
  </r>
  <r>
    <x v="259"/>
    <x v="6"/>
    <m/>
    <x v="24"/>
    <x v="6"/>
    <x v="31"/>
    <n v="190801"/>
    <n v="190801"/>
    <m/>
    <n v="60"/>
    <n v="190801"/>
    <n v="892620"/>
  </r>
  <r>
    <x v="259"/>
    <x v="6"/>
    <m/>
    <x v="23"/>
    <x v="6"/>
    <x v="30"/>
    <n v="190801"/>
    <n v="190801"/>
    <m/>
    <n v="47"/>
    <n v="190801"/>
    <n v="327308"/>
  </r>
  <r>
    <x v="259"/>
    <x v="6"/>
    <m/>
    <x v="19"/>
    <x v="6"/>
    <x v="22"/>
    <n v="190801"/>
    <n v="190801"/>
    <m/>
    <n v="7"/>
    <n v="190801"/>
    <n v="47537"/>
  </r>
  <r>
    <x v="259"/>
    <x v="6"/>
    <m/>
    <x v="27"/>
    <x v="6"/>
    <x v="36"/>
    <n v="190801"/>
    <n v="190801"/>
    <m/>
    <n v="59"/>
    <n v="190801"/>
    <n v="557963"/>
  </r>
  <r>
    <x v="259"/>
    <x v="6"/>
    <m/>
    <x v="6"/>
    <x v="6"/>
    <x v="37"/>
    <n v="190801"/>
    <n v="190801"/>
    <m/>
    <n v="42"/>
    <n v="190801"/>
    <n v="420000"/>
  </r>
  <r>
    <x v="259"/>
    <x v="6"/>
    <m/>
    <x v="28"/>
    <x v="6"/>
    <x v="39"/>
    <n v="190801"/>
    <n v="190801"/>
    <m/>
    <n v="771"/>
    <n v="190801"/>
    <n v="12195678"/>
  </r>
  <r>
    <x v="260"/>
    <x v="3"/>
    <m/>
    <x v="0"/>
    <x v="1"/>
    <x v="15"/>
    <n v="190801"/>
    <n v="190801"/>
    <m/>
    <n v="2"/>
    <n v="190801"/>
    <n v="40000"/>
  </r>
  <r>
    <x v="260"/>
    <x v="3"/>
    <m/>
    <x v="0"/>
    <x v="1"/>
    <x v="16"/>
    <n v="190801"/>
    <n v="190801"/>
    <m/>
    <n v="5"/>
    <n v="190801"/>
    <n v="175000"/>
  </r>
  <r>
    <x v="260"/>
    <x v="3"/>
    <m/>
    <x v="0"/>
    <x v="7"/>
    <x v="15"/>
    <n v="190801"/>
    <n v="190801"/>
    <m/>
    <n v="3"/>
    <n v="190801"/>
    <n v="60000"/>
  </r>
  <r>
    <x v="260"/>
    <x v="3"/>
    <m/>
    <x v="6"/>
    <x v="2"/>
    <x v="37"/>
    <n v="190801"/>
    <n v="190801"/>
    <m/>
    <n v="11"/>
    <n v="190801"/>
    <n v="220000"/>
  </r>
  <r>
    <x v="260"/>
    <x v="3"/>
    <m/>
    <x v="19"/>
    <x v="2"/>
    <x v="38"/>
    <n v="190801"/>
    <n v="190801"/>
    <m/>
    <n v="3"/>
    <n v="190801"/>
    <n v="30000"/>
  </r>
  <r>
    <x v="260"/>
    <x v="3"/>
    <m/>
    <x v="25"/>
    <x v="2"/>
    <x v="34"/>
    <n v="190801"/>
    <n v="190801"/>
    <m/>
    <n v="4"/>
    <n v="190801"/>
    <n v="396000"/>
  </r>
  <r>
    <x v="260"/>
    <x v="3"/>
    <m/>
    <x v="1"/>
    <x v="2"/>
    <x v="18"/>
    <n v="190801"/>
    <n v="190801"/>
    <m/>
    <n v="2"/>
    <n v="190801"/>
    <n v="40000"/>
  </r>
  <r>
    <x v="260"/>
    <x v="3"/>
    <m/>
    <x v="1"/>
    <x v="2"/>
    <x v="21"/>
    <n v="190801"/>
    <n v="190801"/>
    <m/>
    <n v="2"/>
    <n v="190801"/>
    <n v="70000"/>
  </r>
  <r>
    <x v="260"/>
    <x v="3"/>
    <m/>
    <x v="4"/>
    <x v="2"/>
    <x v="26"/>
    <n v="190801"/>
    <n v="190801"/>
    <m/>
    <n v="2"/>
    <n v="190801"/>
    <n v="8000"/>
  </r>
  <r>
    <x v="260"/>
    <x v="3"/>
    <m/>
    <x v="4"/>
    <x v="2"/>
    <x v="27"/>
    <n v="190801"/>
    <n v="190801"/>
    <m/>
    <n v="8"/>
    <n v="190801"/>
    <n v="160000"/>
  </r>
  <r>
    <x v="260"/>
    <x v="3"/>
    <m/>
    <x v="0"/>
    <x v="2"/>
    <x v="15"/>
    <n v="190801"/>
    <n v="190801"/>
    <m/>
    <n v="59"/>
    <n v="190801"/>
    <n v="1180000"/>
  </r>
  <r>
    <x v="260"/>
    <x v="3"/>
    <m/>
    <x v="0"/>
    <x v="2"/>
    <x v="16"/>
    <n v="190801"/>
    <n v="190801"/>
    <m/>
    <n v="50"/>
    <n v="190801"/>
    <n v="1750000"/>
  </r>
  <r>
    <x v="260"/>
    <x v="3"/>
    <m/>
    <x v="0"/>
    <x v="2"/>
    <x v="17"/>
    <n v="190801"/>
    <n v="190801"/>
    <m/>
    <n v="55"/>
    <n v="190801"/>
    <n v="1815000"/>
  </r>
  <r>
    <x v="260"/>
    <x v="3"/>
    <m/>
    <x v="0"/>
    <x v="2"/>
    <x v="19"/>
    <n v="190801"/>
    <n v="190801"/>
    <m/>
    <n v="51"/>
    <n v="190801"/>
    <n v="153000"/>
  </r>
  <r>
    <x v="260"/>
    <x v="3"/>
    <m/>
    <x v="5"/>
    <x v="2"/>
    <x v="28"/>
    <n v="190801"/>
    <n v="190801"/>
    <m/>
    <n v="17"/>
    <n v="190801"/>
    <n v="476000"/>
  </r>
  <r>
    <x v="260"/>
    <x v="3"/>
    <m/>
    <x v="22"/>
    <x v="2"/>
    <x v="29"/>
    <n v="190801"/>
    <n v="190801"/>
    <m/>
    <n v="5"/>
    <n v="190801"/>
    <n v="190000"/>
  </r>
  <r>
    <x v="260"/>
    <x v="3"/>
    <m/>
    <x v="19"/>
    <x v="2"/>
    <x v="22"/>
    <n v="190801"/>
    <n v="190801"/>
    <m/>
    <n v="10"/>
    <n v="190801"/>
    <n v="130000"/>
  </r>
  <r>
    <x v="260"/>
    <x v="3"/>
    <m/>
    <x v="19"/>
    <x v="2"/>
    <x v="24"/>
    <n v="190801"/>
    <n v="190801"/>
    <m/>
    <n v="1"/>
    <n v="190801"/>
    <n v="33000"/>
  </r>
  <r>
    <x v="260"/>
    <x v="3"/>
    <m/>
    <x v="0"/>
    <x v="3"/>
    <x v="15"/>
    <n v="190801"/>
    <n v="190801"/>
    <m/>
    <n v="2"/>
    <n v="190801"/>
    <n v="0"/>
  </r>
  <r>
    <x v="261"/>
    <x v="4"/>
    <m/>
    <x v="0"/>
    <x v="1"/>
    <x v="16"/>
    <n v="190801"/>
    <n v="190801"/>
    <m/>
    <n v="3"/>
    <n v="190801"/>
    <n v="105000"/>
  </r>
  <r>
    <x v="261"/>
    <x v="4"/>
    <m/>
    <x v="6"/>
    <x v="2"/>
    <x v="37"/>
    <n v="190801"/>
    <n v="190801"/>
    <m/>
    <n v="8"/>
    <n v="190801"/>
    <n v="160000"/>
  </r>
  <r>
    <x v="261"/>
    <x v="4"/>
    <m/>
    <x v="19"/>
    <x v="2"/>
    <x v="38"/>
    <n v="190801"/>
    <n v="190801"/>
    <m/>
    <n v="1"/>
    <n v="190801"/>
    <n v="10000"/>
  </r>
  <r>
    <x v="261"/>
    <x v="4"/>
    <m/>
    <x v="25"/>
    <x v="2"/>
    <x v="34"/>
    <n v="190801"/>
    <n v="190801"/>
    <m/>
    <n v="4"/>
    <n v="190801"/>
    <n v="396000"/>
  </r>
  <r>
    <x v="261"/>
    <x v="4"/>
    <m/>
    <x v="1"/>
    <x v="2"/>
    <x v="18"/>
    <n v="190801"/>
    <n v="190801"/>
    <m/>
    <n v="2"/>
    <n v="190801"/>
    <n v="40000"/>
  </r>
  <r>
    <x v="261"/>
    <x v="4"/>
    <m/>
    <x v="1"/>
    <x v="2"/>
    <x v="21"/>
    <n v="190801"/>
    <n v="190801"/>
    <m/>
    <n v="1"/>
    <n v="190801"/>
    <n v="35000"/>
  </r>
  <r>
    <x v="261"/>
    <x v="4"/>
    <m/>
    <x v="4"/>
    <x v="2"/>
    <x v="26"/>
    <n v="190801"/>
    <n v="190801"/>
    <m/>
    <n v="2"/>
    <n v="190801"/>
    <n v="8000"/>
  </r>
  <r>
    <x v="261"/>
    <x v="4"/>
    <m/>
    <x v="4"/>
    <x v="2"/>
    <x v="27"/>
    <n v="190801"/>
    <n v="190801"/>
    <m/>
    <n v="2"/>
    <n v="190801"/>
    <n v="40000"/>
  </r>
  <r>
    <x v="261"/>
    <x v="4"/>
    <m/>
    <x v="0"/>
    <x v="2"/>
    <x v="15"/>
    <n v="190801"/>
    <n v="190801"/>
    <m/>
    <n v="59"/>
    <n v="190801"/>
    <n v="1180000"/>
  </r>
  <r>
    <x v="261"/>
    <x v="4"/>
    <m/>
    <x v="0"/>
    <x v="2"/>
    <x v="16"/>
    <n v="190801"/>
    <n v="190801"/>
    <m/>
    <n v="45"/>
    <n v="190801"/>
    <n v="1575000"/>
  </r>
  <r>
    <x v="261"/>
    <x v="4"/>
    <m/>
    <x v="0"/>
    <x v="2"/>
    <x v="17"/>
    <n v="190801"/>
    <n v="190801"/>
    <m/>
    <n v="49"/>
    <n v="190801"/>
    <n v="1617000"/>
  </r>
  <r>
    <x v="261"/>
    <x v="4"/>
    <m/>
    <x v="0"/>
    <x v="2"/>
    <x v="19"/>
    <n v="190801"/>
    <n v="190801"/>
    <m/>
    <n v="50"/>
    <n v="190801"/>
    <n v="150000"/>
  </r>
  <r>
    <x v="261"/>
    <x v="4"/>
    <m/>
    <x v="5"/>
    <x v="2"/>
    <x v="28"/>
    <n v="190801"/>
    <n v="190801"/>
    <m/>
    <n v="15"/>
    <n v="190801"/>
    <n v="420000"/>
  </r>
  <r>
    <x v="261"/>
    <x v="4"/>
    <m/>
    <x v="22"/>
    <x v="2"/>
    <x v="29"/>
    <n v="190801"/>
    <n v="190801"/>
    <m/>
    <n v="3"/>
    <n v="190801"/>
    <n v="114000"/>
  </r>
  <r>
    <x v="261"/>
    <x v="4"/>
    <m/>
    <x v="19"/>
    <x v="2"/>
    <x v="22"/>
    <n v="190801"/>
    <n v="190801"/>
    <m/>
    <n v="8"/>
    <n v="190801"/>
    <n v="104000"/>
  </r>
  <r>
    <x v="261"/>
    <x v="4"/>
    <m/>
    <x v="0"/>
    <x v="4"/>
    <x v="15"/>
    <n v="190801"/>
    <n v="190801"/>
    <m/>
    <n v="84"/>
    <n v="190801"/>
    <n v="2646000"/>
  </r>
  <r>
    <x v="261"/>
    <x v="4"/>
    <m/>
    <x v="0"/>
    <x v="4"/>
    <x v="16"/>
    <n v="190801"/>
    <n v="190801"/>
    <m/>
    <n v="90"/>
    <n v="190801"/>
    <n v="3960000"/>
  </r>
  <r>
    <x v="261"/>
    <x v="4"/>
    <m/>
    <x v="5"/>
    <x v="4"/>
    <x v="28"/>
    <n v="190801"/>
    <n v="190801"/>
    <m/>
    <n v="8"/>
    <n v="190801"/>
    <n v="304000"/>
  </r>
  <r>
    <x v="261"/>
    <x v="4"/>
    <m/>
    <x v="1"/>
    <x v="4"/>
    <x v="18"/>
    <n v="190801"/>
    <n v="190801"/>
    <m/>
    <n v="5"/>
    <n v="190801"/>
    <n v="157500"/>
  </r>
  <r>
    <x v="261"/>
    <x v="4"/>
    <m/>
    <x v="4"/>
    <x v="4"/>
    <x v="27"/>
    <n v="190801"/>
    <n v="190801"/>
    <m/>
    <n v="5"/>
    <n v="190801"/>
    <n v="180000"/>
  </r>
  <r>
    <x v="261"/>
    <x v="4"/>
    <m/>
    <x v="19"/>
    <x v="4"/>
    <x v="22"/>
    <n v="190801"/>
    <n v="190801"/>
    <m/>
    <n v="2"/>
    <n v="190801"/>
    <n v="50000"/>
  </r>
  <r>
    <x v="261"/>
    <x v="4"/>
    <m/>
    <x v="0"/>
    <x v="3"/>
    <x v="20"/>
    <n v="190801"/>
    <n v="190801"/>
    <m/>
    <n v="1"/>
    <n v="190801"/>
    <n v="0"/>
  </r>
  <r>
    <x v="261"/>
    <x v="4"/>
    <m/>
    <x v="22"/>
    <x v="3"/>
    <x v="29"/>
    <n v="190801"/>
    <n v="190801"/>
    <m/>
    <n v="40"/>
    <n v="190801"/>
    <n v="0"/>
  </r>
  <r>
    <x v="262"/>
    <x v="1"/>
    <m/>
    <x v="0"/>
    <x v="1"/>
    <x v="16"/>
    <n v="190801"/>
    <n v="190801"/>
    <m/>
    <n v="5"/>
    <n v="190801"/>
    <n v="175000"/>
  </r>
  <r>
    <x v="262"/>
    <x v="1"/>
    <m/>
    <x v="0"/>
    <x v="7"/>
    <x v="15"/>
    <n v="190801"/>
    <n v="190801"/>
    <m/>
    <n v="2"/>
    <n v="190801"/>
    <n v="40000"/>
  </r>
  <r>
    <x v="262"/>
    <x v="1"/>
    <m/>
    <x v="6"/>
    <x v="2"/>
    <x v="37"/>
    <n v="190801"/>
    <n v="190801"/>
    <m/>
    <n v="19"/>
    <n v="190801"/>
    <n v="380000"/>
  </r>
  <r>
    <x v="262"/>
    <x v="1"/>
    <m/>
    <x v="19"/>
    <x v="2"/>
    <x v="38"/>
    <n v="190801"/>
    <n v="190801"/>
    <m/>
    <n v="3"/>
    <n v="190801"/>
    <n v="30000"/>
  </r>
  <r>
    <x v="262"/>
    <x v="1"/>
    <m/>
    <x v="29"/>
    <x v="2"/>
    <x v="40"/>
    <n v="190801"/>
    <n v="190801"/>
    <m/>
    <n v="1"/>
    <n v="190801"/>
    <n v="35000"/>
  </r>
  <r>
    <x v="262"/>
    <x v="1"/>
    <m/>
    <x v="29"/>
    <x v="2"/>
    <x v="41"/>
    <n v="190801"/>
    <n v="190801"/>
    <m/>
    <n v="1"/>
    <n v="190801"/>
    <n v="45000"/>
  </r>
  <r>
    <x v="262"/>
    <x v="1"/>
    <m/>
    <x v="25"/>
    <x v="2"/>
    <x v="34"/>
    <n v="190801"/>
    <n v="190801"/>
    <m/>
    <n v="7"/>
    <n v="190801"/>
    <n v="693000"/>
  </r>
  <r>
    <x v="262"/>
    <x v="1"/>
    <m/>
    <x v="1"/>
    <x v="2"/>
    <x v="18"/>
    <n v="190801"/>
    <n v="190801"/>
    <m/>
    <n v="7"/>
    <n v="190801"/>
    <n v="140000"/>
  </r>
  <r>
    <x v="262"/>
    <x v="1"/>
    <m/>
    <x v="4"/>
    <x v="2"/>
    <x v="26"/>
    <n v="190801"/>
    <n v="190801"/>
    <m/>
    <n v="7"/>
    <n v="190801"/>
    <n v="28000"/>
  </r>
  <r>
    <x v="262"/>
    <x v="1"/>
    <m/>
    <x v="4"/>
    <x v="2"/>
    <x v="27"/>
    <n v="190801"/>
    <n v="190801"/>
    <m/>
    <n v="1"/>
    <n v="190801"/>
    <n v="20000"/>
  </r>
  <r>
    <x v="262"/>
    <x v="1"/>
    <m/>
    <x v="0"/>
    <x v="2"/>
    <x v="15"/>
    <n v="190801"/>
    <n v="190801"/>
    <m/>
    <n v="48"/>
    <n v="190801"/>
    <n v="960000"/>
  </r>
  <r>
    <x v="262"/>
    <x v="1"/>
    <m/>
    <x v="0"/>
    <x v="2"/>
    <x v="16"/>
    <n v="190801"/>
    <n v="190801"/>
    <m/>
    <n v="38"/>
    <n v="190801"/>
    <n v="1330000"/>
  </r>
  <r>
    <x v="262"/>
    <x v="1"/>
    <m/>
    <x v="0"/>
    <x v="2"/>
    <x v="17"/>
    <n v="190801"/>
    <n v="190801"/>
    <m/>
    <n v="45"/>
    <n v="190801"/>
    <n v="1485000"/>
  </r>
  <r>
    <x v="262"/>
    <x v="1"/>
    <m/>
    <x v="0"/>
    <x v="2"/>
    <x v="19"/>
    <n v="190801"/>
    <n v="190801"/>
    <m/>
    <n v="41"/>
    <n v="190801"/>
    <n v="123000"/>
  </r>
  <r>
    <x v="262"/>
    <x v="1"/>
    <m/>
    <x v="5"/>
    <x v="2"/>
    <x v="28"/>
    <n v="190801"/>
    <n v="190801"/>
    <m/>
    <n v="15"/>
    <n v="190801"/>
    <n v="420000"/>
  </r>
  <r>
    <x v="262"/>
    <x v="1"/>
    <m/>
    <x v="22"/>
    <x v="2"/>
    <x v="29"/>
    <n v="190801"/>
    <n v="190801"/>
    <m/>
    <n v="3"/>
    <n v="190801"/>
    <n v="114000"/>
  </r>
  <r>
    <x v="262"/>
    <x v="1"/>
    <m/>
    <x v="19"/>
    <x v="2"/>
    <x v="22"/>
    <n v="190801"/>
    <n v="190801"/>
    <m/>
    <n v="6"/>
    <n v="190801"/>
    <n v="78000"/>
  </r>
  <r>
    <x v="262"/>
    <x v="1"/>
    <m/>
    <x v="0"/>
    <x v="4"/>
    <x v="15"/>
    <n v="190801"/>
    <n v="190801"/>
    <m/>
    <n v="6"/>
    <n v="190801"/>
    <n v="189000"/>
  </r>
  <r>
    <x v="262"/>
    <x v="1"/>
    <m/>
    <x v="0"/>
    <x v="4"/>
    <x v="16"/>
    <n v="190801"/>
    <n v="190801"/>
    <m/>
    <n v="5"/>
    <n v="190801"/>
    <n v="220000"/>
  </r>
  <r>
    <x v="262"/>
    <x v="1"/>
    <m/>
    <x v="5"/>
    <x v="4"/>
    <x v="28"/>
    <n v="190801"/>
    <n v="190801"/>
    <m/>
    <n v="2"/>
    <n v="190801"/>
    <n v="76000"/>
  </r>
  <r>
    <x v="262"/>
    <x v="1"/>
    <m/>
    <x v="4"/>
    <x v="4"/>
    <x v="27"/>
    <n v="190801"/>
    <n v="190801"/>
    <m/>
    <n v="1"/>
    <n v="190801"/>
    <n v="36000"/>
  </r>
  <r>
    <x v="263"/>
    <x v="0"/>
    <m/>
    <x v="0"/>
    <x v="1"/>
    <x v="15"/>
    <n v="190801"/>
    <n v="190801"/>
    <m/>
    <n v="2"/>
    <n v="190801"/>
    <n v="40000"/>
  </r>
  <r>
    <x v="263"/>
    <x v="0"/>
    <m/>
    <x v="0"/>
    <x v="1"/>
    <x v="16"/>
    <n v="190801"/>
    <n v="190801"/>
    <m/>
    <n v="21"/>
    <n v="190801"/>
    <n v="735000"/>
  </r>
  <r>
    <x v="263"/>
    <x v="0"/>
    <m/>
    <x v="6"/>
    <x v="2"/>
    <x v="37"/>
    <n v="190801"/>
    <n v="190801"/>
    <m/>
    <n v="10"/>
    <n v="190801"/>
    <n v="200000"/>
  </r>
  <r>
    <x v="263"/>
    <x v="0"/>
    <m/>
    <x v="6"/>
    <x v="2"/>
    <x v="42"/>
    <n v="190801"/>
    <n v="190801"/>
    <m/>
    <n v="2"/>
    <n v="190801"/>
    <n v="70000"/>
  </r>
  <r>
    <x v="263"/>
    <x v="0"/>
    <m/>
    <x v="19"/>
    <x v="2"/>
    <x v="38"/>
    <n v="190801"/>
    <n v="190801"/>
    <m/>
    <n v="4"/>
    <n v="190801"/>
    <n v="40000"/>
  </r>
  <r>
    <x v="263"/>
    <x v="0"/>
    <m/>
    <x v="29"/>
    <x v="2"/>
    <x v="40"/>
    <n v="190801"/>
    <n v="190801"/>
    <m/>
    <n v="12"/>
    <n v="190801"/>
    <n v="420000"/>
  </r>
  <r>
    <x v="263"/>
    <x v="0"/>
    <m/>
    <x v="29"/>
    <x v="2"/>
    <x v="41"/>
    <n v="190801"/>
    <n v="190801"/>
    <m/>
    <n v="25"/>
    <n v="190801"/>
    <n v="1125000"/>
  </r>
  <r>
    <x v="263"/>
    <x v="0"/>
    <m/>
    <x v="25"/>
    <x v="2"/>
    <x v="34"/>
    <n v="190801"/>
    <n v="190801"/>
    <m/>
    <n v="16"/>
    <n v="190801"/>
    <n v="1584000"/>
  </r>
  <r>
    <x v="263"/>
    <x v="0"/>
    <m/>
    <x v="1"/>
    <x v="2"/>
    <x v="18"/>
    <n v="190801"/>
    <n v="190801"/>
    <m/>
    <n v="4"/>
    <n v="190801"/>
    <n v="80000"/>
  </r>
  <r>
    <x v="263"/>
    <x v="0"/>
    <m/>
    <x v="1"/>
    <x v="2"/>
    <x v="21"/>
    <n v="190801"/>
    <n v="190801"/>
    <m/>
    <n v="1"/>
    <n v="190801"/>
    <n v="35000"/>
  </r>
  <r>
    <x v="263"/>
    <x v="0"/>
    <m/>
    <x v="4"/>
    <x v="2"/>
    <x v="27"/>
    <n v="190801"/>
    <n v="190801"/>
    <m/>
    <n v="7"/>
    <n v="190801"/>
    <n v="140000"/>
  </r>
  <r>
    <x v="263"/>
    <x v="0"/>
    <m/>
    <x v="0"/>
    <x v="2"/>
    <x v="15"/>
    <n v="190801"/>
    <n v="190801"/>
    <m/>
    <n v="51"/>
    <n v="190801"/>
    <n v="1020000"/>
  </r>
  <r>
    <x v="263"/>
    <x v="0"/>
    <m/>
    <x v="0"/>
    <x v="2"/>
    <x v="16"/>
    <n v="190801"/>
    <n v="190801"/>
    <m/>
    <n v="48"/>
    <n v="190801"/>
    <n v="1680000"/>
  </r>
  <r>
    <x v="263"/>
    <x v="0"/>
    <m/>
    <x v="0"/>
    <x v="2"/>
    <x v="17"/>
    <n v="190801"/>
    <n v="190801"/>
    <m/>
    <n v="64"/>
    <n v="190801"/>
    <n v="2112000"/>
  </r>
  <r>
    <x v="263"/>
    <x v="0"/>
    <m/>
    <x v="0"/>
    <x v="2"/>
    <x v="19"/>
    <n v="190801"/>
    <n v="190801"/>
    <m/>
    <n v="67"/>
    <n v="190801"/>
    <n v="201000"/>
  </r>
  <r>
    <x v="263"/>
    <x v="0"/>
    <m/>
    <x v="5"/>
    <x v="2"/>
    <x v="28"/>
    <n v="190801"/>
    <n v="190801"/>
    <m/>
    <n v="11"/>
    <n v="190801"/>
    <n v="308000"/>
  </r>
  <r>
    <x v="263"/>
    <x v="0"/>
    <m/>
    <x v="22"/>
    <x v="2"/>
    <x v="29"/>
    <n v="190801"/>
    <n v="190801"/>
    <m/>
    <n v="3"/>
    <n v="190801"/>
    <n v="114000"/>
  </r>
  <r>
    <x v="263"/>
    <x v="0"/>
    <m/>
    <x v="19"/>
    <x v="2"/>
    <x v="22"/>
    <n v="190801"/>
    <n v="190801"/>
    <m/>
    <n v="9"/>
    <n v="190801"/>
    <n v="117000"/>
  </r>
  <r>
    <x v="263"/>
    <x v="0"/>
    <m/>
    <x v="19"/>
    <x v="2"/>
    <x v="23"/>
    <n v="190801"/>
    <n v="190801"/>
    <m/>
    <n v="4"/>
    <n v="190801"/>
    <n v="96000"/>
  </r>
  <r>
    <x v="263"/>
    <x v="0"/>
    <m/>
    <x v="0"/>
    <x v="4"/>
    <x v="15"/>
    <n v="190801"/>
    <n v="190801"/>
    <m/>
    <n v="12"/>
    <n v="190801"/>
    <n v="378000"/>
  </r>
  <r>
    <x v="263"/>
    <x v="0"/>
    <m/>
    <x v="0"/>
    <x v="4"/>
    <x v="16"/>
    <n v="190801"/>
    <n v="190801"/>
    <m/>
    <n v="5"/>
    <n v="190801"/>
    <n v="220000"/>
  </r>
  <r>
    <x v="263"/>
    <x v="0"/>
    <m/>
    <x v="19"/>
    <x v="4"/>
    <x v="22"/>
    <n v="190801"/>
    <n v="190801"/>
    <m/>
    <n v="1"/>
    <n v="190801"/>
    <n v="25000"/>
  </r>
  <r>
    <x v="263"/>
    <x v="0"/>
    <m/>
    <x v="0"/>
    <x v="9"/>
    <x v="43"/>
    <n v="190801"/>
    <n v="190801"/>
    <m/>
    <n v="1"/>
    <n v="200618"/>
    <n v="32000"/>
  </r>
  <r>
    <x v="263"/>
    <x v="0"/>
    <m/>
    <x v="0"/>
    <x v="9"/>
    <x v="44"/>
    <n v="190801"/>
    <n v="190801"/>
    <m/>
    <n v="5"/>
    <n v="200618"/>
    <n v="87500"/>
  </r>
  <r>
    <x v="263"/>
    <x v="0"/>
    <m/>
    <x v="5"/>
    <x v="9"/>
    <x v="45"/>
    <n v="190801"/>
    <n v="190801"/>
    <m/>
    <n v="2"/>
    <n v="200618"/>
    <n v="42000"/>
  </r>
  <r>
    <x v="263"/>
    <x v="0"/>
    <m/>
    <x v="0"/>
    <x v="3"/>
    <x v="15"/>
    <n v="190801"/>
    <n v="190801"/>
    <m/>
    <n v="2"/>
    <n v="190801"/>
    <n v="0"/>
  </r>
  <r>
    <x v="263"/>
    <x v="0"/>
    <m/>
    <x v="0"/>
    <x v="3"/>
    <x v="20"/>
    <n v="190801"/>
    <n v="190801"/>
    <m/>
    <n v="1"/>
    <n v="190801"/>
    <n v="0"/>
  </r>
  <r>
    <x v="263"/>
    <x v="0"/>
    <m/>
    <x v="0"/>
    <x v="3"/>
    <x v="17"/>
    <n v="190801"/>
    <n v="190801"/>
    <m/>
    <n v="1"/>
    <n v="190801"/>
    <n v="0"/>
  </r>
  <r>
    <x v="263"/>
    <x v="0"/>
    <m/>
    <x v="18"/>
    <x v="3"/>
    <x v="19"/>
    <n v="190801"/>
    <n v="190801"/>
    <m/>
    <n v="2"/>
    <n v="190801"/>
    <n v="0"/>
  </r>
  <r>
    <x v="263"/>
    <x v="0"/>
    <m/>
    <x v="5"/>
    <x v="3"/>
    <x v="28"/>
    <n v="190801"/>
    <n v="190801"/>
    <m/>
    <n v="2"/>
    <n v="190801"/>
    <n v="0"/>
  </r>
  <r>
    <x v="263"/>
    <x v="0"/>
    <m/>
    <x v="4"/>
    <x v="3"/>
    <x v="27"/>
    <n v="190801"/>
    <n v="190801"/>
    <m/>
    <n v="2"/>
    <n v="190801"/>
    <n v="0"/>
  </r>
  <r>
    <x v="263"/>
    <x v="0"/>
    <m/>
    <x v="6"/>
    <x v="3"/>
    <x v="37"/>
    <n v="190801"/>
    <n v="190801"/>
    <m/>
    <n v="1"/>
    <n v="190801"/>
    <n v="0"/>
  </r>
  <r>
    <x v="263"/>
    <x v="0"/>
    <m/>
    <x v="22"/>
    <x v="3"/>
    <x v="29"/>
    <n v="190801"/>
    <n v="190801"/>
    <m/>
    <n v="2"/>
    <n v="190801"/>
    <n v="0"/>
  </r>
  <r>
    <x v="263"/>
    <x v="0"/>
    <m/>
    <x v="1"/>
    <x v="3"/>
    <x v="18"/>
    <n v="190801"/>
    <n v="190801"/>
    <m/>
    <n v="2"/>
    <n v="190801"/>
    <n v="0"/>
  </r>
  <r>
    <x v="263"/>
    <x v="0"/>
    <m/>
    <x v="19"/>
    <x v="3"/>
    <x v="22"/>
    <n v="190801"/>
    <n v="190801"/>
    <m/>
    <n v="2"/>
    <n v="190801"/>
    <n v="0"/>
  </r>
  <r>
    <x v="263"/>
    <x v="0"/>
    <m/>
    <x v="4"/>
    <x v="3"/>
    <x v="26"/>
    <n v="190801"/>
    <n v="190801"/>
    <m/>
    <n v="360"/>
    <n v="190801"/>
    <n v="0"/>
  </r>
  <r>
    <x v="264"/>
    <x v="2"/>
    <m/>
    <x v="0"/>
    <x v="1"/>
    <x v="16"/>
    <n v="190801"/>
    <n v="190801"/>
    <m/>
    <n v="7"/>
    <n v="190801"/>
    <n v="245000"/>
  </r>
  <r>
    <x v="264"/>
    <x v="2"/>
    <m/>
    <x v="0"/>
    <x v="7"/>
    <x v="15"/>
    <n v="190801"/>
    <n v="190801"/>
    <m/>
    <n v="4"/>
    <n v="190801"/>
    <n v="80000"/>
  </r>
  <r>
    <x v="264"/>
    <x v="2"/>
    <m/>
    <x v="6"/>
    <x v="2"/>
    <x v="37"/>
    <n v="190801"/>
    <n v="190801"/>
    <m/>
    <n v="2"/>
    <n v="190801"/>
    <n v="40000"/>
  </r>
  <r>
    <x v="264"/>
    <x v="2"/>
    <m/>
    <x v="19"/>
    <x v="2"/>
    <x v="38"/>
    <n v="190801"/>
    <n v="190801"/>
    <m/>
    <n v="1"/>
    <n v="190801"/>
    <n v="10000"/>
  </r>
  <r>
    <x v="264"/>
    <x v="2"/>
    <m/>
    <x v="29"/>
    <x v="2"/>
    <x v="40"/>
    <n v="190801"/>
    <n v="190801"/>
    <m/>
    <n v="10"/>
    <n v="190801"/>
    <n v="350000"/>
  </r>
  <r>
    <x v="264"/>
    <x v="2"/>
    <m/>
    <x v="29"/>
    <x v="2"/>
    <x v="41"/>
    <n v="190801"/>
    <n v="190801"/>
    <m/>
    <n v="10"/>
    <n v="190801"/>
    <n v="450000"/>
  </r>
  <r>
    <x v="264"/>
    <x v="2"/>
    <m/>
    <x v="25"/>
    <x v="2"/>
    <x v="34"/>
    <n v="190801"/>
    <n v="190801"/>
    <m/>
    <n v="15"/>
    <n v="190801"/>
    <n v="1485000"/>
  </r>
  <r>
    <x v="264"/>
    <x v="2"/>
    <m/>
    <x v="1"/>
    <x v="2"/>
    <x v="18"/>
    <n v="190801"/>
    <n v="190801"/>
    <m/>
    <n v="4"/>
    <n v="190801"/>
    <n v="80000"/>
  </r>
  <r>
    <x v="264"/>
    <x v="2"/>
    <m/>
    <x v="1"/>
    <x v="2"/>
    <x v="21"/>
    <n v="190801"/>
    <n v="190801"/>
    <m/>
    <n v="1"/>
    <n v="190801"/>
    <n v="35000"/>
  </r>
  <r>
    <x v="264"/>
    <x v="2"/>
    <m/>
    <x v="4"/>
    <x v="2"/>
    <x v="27"/>
    <n v="190801"/>
    <n v="190801"/>
    <m/>
    <n v="2"/>
    <n v="190801"/>
    <n v="40000"/>
  </r>
  <r>
    <x v="264"/>
    <x v="2"/>
    <m/>
    <x v="0"/>
    <x v="2"/>
    <x v="15"/>
    <n v="190801"/>
    <n v="190801"/>
    <m/>
    <n v="60"/>
    <n v="190801"/>
    <n v="1200000"/>
  </r>
  <r>
    <x v="264"/>
    <x v="2"/>
    <m/>
    <x v="0"/>
    <x v="2"/>
    <x v="16"/>
    <n v="190801"/>
    <n v="190801"/>
    <m/>
    <n v="127"/>
    <n v="190801"/>
    <n v="4445000"/>
  </r>
  <r>
    <x v="264"/>
    <x v="2"/>
    <m/>
    <x v="0"/>
    <x v="2"/>
    <x v="17"/>
    <n v="190801"/>
    <n v="190801"/>
    <m/>
    <n v="59"/>
    <n v="190801"/>
    <n v="1947000"/>
  </r>
  <r>
    <x v="264"/>
    <x v="2"/>
    <m/>
    <x v="0"/>
    <x v="2"/>
    <x v="19"/>
    <n v="190801"/>
    <n v="190801"/>
    <m/>
    <n v="277"/>
    <n v="190801"/>
    <n v="831000"/>
  </r>
  <r>
    <x v="264"/>
    <x v="2"/>
    <m/>
    <x v="5"/>
    <x v="2"/>
    <x v="28"/>
    <n v="190801"/>
    <n v="190801"/>
    <m/>
    <n v="16"/>
    <n v="190801"/>
    <n v="448000"/>
  </r>
  <r>
    <x v="264"/>
    <x v="2"/>
    <m/>
    <x v="22"/>
    <x v="2"/>
    <x v="29"/>
    <n v="190801"/>
    <n v="190801"/>
    <m/>
    <n v="4"/>
    <n v="190801"/>
    <n v="152000"/>
  </r>
  <r>
    <x v="264"/>
    <x v="2"/>
    <m/>
    <x v="19"/>
    <x v="2"/>
    <x v="22"/>
    <n v="190801"/>
    <n v="190801"/>
    <m/>
    <n v="6"/>
    <n v="190801"/>
    <n v="78000"/>
  </r>
  <r>
    <x v="264"/>
    <x v="2"/>
    <m/>
    <x v="19"/>
    <x v="2"/>
    <x v="23"/>
    <n v="190801"/>
    <n v="190801"/>
    <m/>
    <n v="1"/>
    <n v="190801"/>
    <n v="24000"/>
  </r>
  <r>
    <x v="264"/>
    <x v="2"/>
    <m/>
    <x v="0"/>
    <x v="4"/>
    <x v="15"/>
    <n v="190801"/>
    <n v="190801"/>
    <m/>
    <n v="13"/>
    <n v="190801"/>
    <n v="409500"/>
  </r>
  <r>
    <x v="264"/>
    <x v="2"/>
    <m/>
    <x v="0"/>
    <x v="4"/>
    <x v="16"/>
    <n v="190801"/>
    <n v="190801"/>
    <m/>
    <n v="5"/>
    <n v="190801"/>
    <n v="220000"/>
  </r>
  <r>
    <x v="264"/>
    <x v="2"/>
    <m/>
    <x v="5"/>
    <x v="4"/>
    <x v="28"/>
    <n v="190801"/>
    <n v="190801"/>
    <m/>
    <n v="1"/>
    <n v="190801"/>
    <n v="38000"/>
  </r>
  <r>
    <x v="264"/>
    <x v="2"/>
    <m/>
    <x v="19"/>
    <x v="4"/>
    <x v="22"/>
    <n v="190801"/>
    <n v="190801"/>
    <m/>
    <n v="2"/>
    <n v="190801"/>
    <n v="50000"/>
  </r>
  <r>
    <x v="264"/>
    <x v="2"/>
    <m/>
    <x v="6"/>
    <x v="9"/>
    <x v="46"/>
    <n v="190801"/>
    <n v="190801"/>
    <m/>
    <n v="1"/>
    <n v="200618"/>
    <n v="18000"/>
  </r>
  <r>
    <x v="264"/>
    <x v="2"/>
    <m/>
    <x v="0"/>
    <x v="9"/>
    <x v="44"/>
    <n v="190801"/>
    <n v="190801"/>
    <m/>
    <n v="8"/>
    <n v="200618"/>
    <n v="140000"/>
  </r>
  <r>
    <x v="264"/>
    <x v="2"/>
    <m/>
    <x v="0"/>
    <x v="9"/>
    <x v="43"/>
    <n v="190801"/>
    <n v="190801"/>
    <m/>
    <n v="1"/>
    <n v="200618"/>
    <n v="32000"/>
  </r>
  <r>
    <x v="264"/>
    <x v="2"/>
    <m/>
    <x v="0"/>
    <x v="3"/>
    <x v="15"/>
    <n v="190801"/>
    <n v="190801"/>
    <m/>
    <n v="14"/>
    <n v="190801"/>
    <n v="0"/>
  </r>
  <r>
    <x v="264"/>
    <x v="2"/>
    <m/>
    <x v="0"/>
    <x v="3"/>
    <x v="20"/>
    <n v="190801"/>
    <n v="190801"/>
    <m/>
    <n v="3"/>
    <n v="190801"/>
    <n v="0"/>
  </r>
  <r>
    <x v="264"/>
    <x v="2"/>
    <m/>
    <x v="18"/>
    <x v="3"/>
    <x v="19"/>
    <n v="190801"/>
    <n v="190801"/>
    <m/>
    <n v="4"/>
    <n v="190801"/>
    <n v="0"/>
  </r>
  <r>
    <x v="264"/>
    <x v="2"/>
    <m/>
    <x v="5"/>
    <x v="3"/>
    <x v="28"/>
    <n v="190801"/>
    <n v="190801"/>
    <m/>
    <n v="4"/>
    <n v="190801"/>
    <n v="0"/>
  </r>
  <r>
    <x v="264"/>
    <x v="2"/>
    <m/>
    <x v="6"/>
    <x v="3"/>
    <x v="37"/>
    <n v="190801"/>
    <n v="190801"/>
    <m/>
    <n v="4"/>
    <n v="190801"/>
    <n v="0"/>
  </r>
  <r>
    <x v="265"/>
    <x v="5"/>
    <m/>
    <x v="0"/>
    <x v="7"/>
    <x v="15"/>
    <n v="190801"/>
    <n v="190801"/>
    <m/>
    <n v="2"/>
    <n v="190801"/>
    <n v="40000"/>
  </r>
  <r>
    <x v="265"/>
    <x v="5"/>
    <m/>
    <x v="6"/>
    <x v="2"/>
    <x v="37"/>
    <n v="190801"/>
    <n v="190801"/>
    <m/>
    <n v="1"/>
    <n v="190801"/>
    <n v="20000"/>
  </r>
  <r>
    <x v="265"/>
    <x v="5"/>
    <m/>
    <x v="19"/>
    <x v="2"/>
    <x v="38"/>
    <n v="190801"/>
    <n v="190801"/>
    <m/>
    <n v="1"/>
    <n v="190801"/>
    <n v="10000"/>
  </r>
  <r>
    <x v="265"/>
    <x v="5"/>
    <m/>
    <x v="29"/>
    <x v="2"/>
    <x v="40"/>
    <n v="190801"/>
    <n v="190801"/>
    <m/>
    <n v="2"/>
    <n v="190801"/>
    <n v="70000"/>
  </r>
  <r>
    <x v="265"/>
    <x v="5"/>
    <m/>
    <x v="29"/>
    <x v="2"/>
    <x v="41"/>
    <n v="190801"/>
    <n v="190801"/>
    <m/>
    <n v="4"/>
    <n v="190801"/>
    <n v="180000"/>
  </r>
  <r>
    <x v="265"/>
    <x v="5"/>
    <m/>
    <x v="25"/>
    <x v="2"/>
    <x v="34"/>
    <n v="190801"/>
    <n v="190801"/>
    <m/>
    <n v="9"/>
    <n v="190801"/>
    <n v="891000"/>
  </r>
  <r>
    <x v="265"/>
    <x v="5"/>
    <m/>
    <x v="1"/>
    <x v="2"/>
    <x v="18"/>
    <n v="190801"/>
    <n v="190801"/>
    <m/>
    <n v="1"/>
    <n v="190801"/>
    <n v="20000"/>
  </r>
  <r>
    <x v="265"/>
    <x v="5"/>
    <m/>
    <x v="1"/>
    <x v="2"/>
    <x v="21"/>
    <n v="190801"/>
    <n v="190801"/>
    <m/>
    <n v="1"/>
    <n v="190801"/>
    <n v="35000"/>
  </r>
  <r>
    <x v="265"/>
    <x v="5"/>
    <m/>
    <x v="4"/>
    <x v="2"/>
    <x v="26"/>
    <n v="190801"/>
    <n v="190801"/>
    <m/>
    <n v="3"/>
    <n v="190801"/>
    <n v="12000"/>
  </r>
  <r>
    <x v="265"/>
    <x v="5"/>
    <m/>
    <x v="4"/>
    <x v="2"/>
    <x v="27"/>
    <n v="190801"/>
    <n v="190801"/>
    <m/>
    <n v="3"/>
    <n v="190801"/>
    <n v="60000"/>
  </r>
  <r>
    <x v="265"/>
    <x v="5"/>
    <m/>
    <x v="0"/>
    <x v="2"/>
    <x v="15"/>
    <n v="190801"/>
    <n v="190801"/>
    <m/>
    <n v="65"/>
    <n v="190801"/>
    <n v="1300000"/>
  </r>
  <r>
    <x v="265"/>
    <x v="5"/>
    <m/>
    <x v="0"/>
    <x v="2"/>
    <x v="16"/>
    <n v="190801"/>
    <n v="190801"/>
    <m/>
    <n v="42"/>
    <n v="190801"/>
    <n v="1470000"/>
  </r>
  <r>
    <x v="265"/>
    <x v="5"/>
    <m/>
    <x v="0"/>
    <x v="2"/>
    <x v="17"/>
    <n v="190801"/>
    <n v="190801"/>
    <m/>
    <n v="31"/>
    <n v="190801"/>
    <n v="1023000"/>
  </r>
  <r>
    <x v="265"/>
    <x v="5"/>
    <m/>
    <x v="0"/>
    <x v="2"/>
    <x v="19"/>
    <n v="190801"/>
    <n v="190801"/>
    <m/>
    <n v="46"/>
    <n v="190801"/>
    <n v="138000"/>
  </r>
  <r>
    <x v="265"/>
    <x v="5"/>
    <m/>
    <x v="5"/>
    <x v="2"/>
    <x v="28"/>
    <n v="190801"/>
    <n v="190801"/>
    <m/>
    <n v="9"/>
    <n v="190801"/>
    <n v="252000"/>
  </r>
  <r>
    <x v="265"/>
    <x v="5"/>
    <m/>
    <x v="22"/>
    <x v="2"/>
    <x v="29"/>
    <n v="190801"/>
    <n v="190801"/>
    <m/>
    <n v="3"/>
    <n v="190801"/>
    <n v="114000"/>
  </r>
  <r>
    <x v="265"/>
    <x v="5"/>
    <m/>
    <x v="19"/>
    <x v="2"/>
    <x v="22"/>
    <n v="190801"/>
    <n v="190801"/>
    <m/>
    <n v="9"/>
    <n v="190801"/>
    <n v="117000"/>
  </r>
  <r>
    <x v="265"/>
    <x v="5"/>
    <m/>
    <x v="19"/>
    <x v="2"/>
    <x v="23"/>
    <n v="190801"/>
    <n v="190801"/>
    <m/>
    <n v="2"/>
    <n v="190801"/>
    <n v="48000"/>
  </r>
  <r>
    <x v="265"/>
    <x v="5"/>
    <m/>
    <x v="19"/>
    <x v="2"/>
    <x v="24"/>
    <n v="190801"/>
    <n v="190801"/>
    <m/>
    <n v="2"/>
    <n v="190801"/>
    <n v="66000"/>
  </r>
  <r>
    <x v="265"/>
    <x v="5"/>
    <m/>
    <x v="6"/>
    <x v="9"/>
    <x v="46"/>
    <n v="190801"/>
    <n v="190801"/>
    <m/>
    <n v="1"/>
    <n v="200618"/>
    <n v="18000"/>
  </r>
  <r>
    <x v="265"/>
    <x v="5"/>
    <m/>
    <x v="0"/>
    <x v="9"/>
    <x v="44"/>
    <n v="190801"/>
    <n v="190801"/>
    <m/>
    <n v="8"/>
    <n v="200618"/>
    <n v="140000"/>
  </r>
  <r>
    <x v="265"/>
    <x v="5"/>
    <m/>
    <x v="0"/>
    <x v="9"/>
    <x v="43"/>
    <n v="190801"/>
    <n v="190801"/>
    <m/>
    <n v="2"/>
    <n v="200618"/>
    <n v="64000"/>
  </r>
  <r>
    <x v="266"/>
    <x v="6"/>
    <m/>
    <x v="0"/>
    <x v="7"/>
    <x v="15"/>
    <n v="190801"/>
    <n v="190801"/>
    <m/>
    <n v="5"/>
    <n v="190801"/>
    <n v="100000"/>
  </r>
  <r>
    <x v="266"/>
    <x v="6"/>
    <m/>
    <x v="6"/>
    <x v="2"/>
    <x v="37"/>
    <n v="190801"/>
    <n v="190801"/>
    <m/>
    <n v="4"/>
    <n v="190801"/>
    <n v="80000"/>
  </r>
  <r>
    <x v="266"/>
    <x v="6"/>
    <m/>
    <x v="19"/>
    <x v="2"/>
    <x v="38"/>
    <n v="190801"/>
    <n v="190801"/>
    <m/>
    <n v="1"/>
    <n v="190801"/>
    <n v="10000"/>
  </r>
  <r>
    <x v="266"/>
    <x v="6"/>
    <m/>
    <x v="29"/>
    <x v="2"/>
    <x v="41"/>
    <n v="190801"/>
    <n v="190801"/>
    <m/>
    <n v="2"/>
    <n v="190801"/>
    <n v="90000"/>
  </r>
  <r>
    <x v="266"/>
    <x v="6"/>
    <m/>
    <x v="25"/>
    <x v="2"/>
    <x v="34"/>
    <n v="190801"/>
    <n v="190801"/>
    <m/>
    <n v="7"/>
    <n v="190801"/>
    <n v="693000"/>
  </r>
  <r>
    <x v="266"/>
    <x v="6"/>
    <m/>
    <x v="1"/>
    <x v="2"/>
    <x v="18"/>
    <n v="190801"/>
    <n v="190801"/>
    <m/>
    <n v="2"/>
    <n v="190801"/>
    <n v="40000"/>
  </r>
  <r>
    <x v="266"/>
    <x v="6"/>
    <m/>
    <x v="4"/>
    <x v="2"/>
    <x v="26"/>
    <n v="190801"/>
    <n v="190801"/>
    <m/>
    <n v="7"/>
    <n v="190801"/>
    <n v="28000"/>
  </r>
  <r>
    <x v="266"/>
    <x v="6"/>
    <m/>
    <x v="4"/>
    <x v="2"/>
    <x v="27"/>
    <n v="190801"/>
    <n v="190801"/>
    <m/>
    <n v="3"/>
    <n v="190801"/>
    <n v="60000"/>
  </r>
  <r>
    <x v="266"/>
    <x v="6"/>
    <m/>
    <x v="0"/>
    <x v="2"/>
    <x v="15"/>
    <n v="190801"/>
    <n v="190801"/>
    <m/>
    <n v="65"/>
    <n v="190801"/>
    <n v="1300000"/>
  </r>
  <r>
    <x v="266"/>
    <x v="6"/>
    <m/>
    <x v="0"/>
    <x v="2"/>
    <x v="16"/>
    <n v="190801"/>
    <n v="190801"/>
    <m/>
    <n v="39"/>
    <n v="190801"/>
    <n v="1365000"/>
  </r>
  <r>
    <x v="266"/>
    <x v="6"/>
    <m/>
    <x v="0"/>
    <x v="2"/>
    <x v="17"/>
    <n v="190801"/>
    <n v="190801"/>
    <m/>
    <n v="52"/>
    <n v="190801"/>
    <n v="1716000"/>
  </r>
  <r>
    <x v="266"/>
    <x v="6"/>
    <m/>
    <x v="0"/>
    <x v="2"/>
    <x v="19"/>
    <n v="190801"/>
    <n v="190801"/>
    <m/>
    <n v="44"/>
    <n v="190801"/>
    <n v="132000"/>
  </r>
  <r>
    <x v="266"/>
    <x v="6"/>
    <m/>
    <x v="5"/>
    <x v="2"/>
    <x v="28"/>
    <n v="190801"/>
    <n v="190801"/>
    <m/>
    <n v="17"/>
    <n v="190801"/>
    <n v="476000"/>
  </r>
  <r>
    <x v="266"/>
    <x v="6"/>
    <m/>
    <x v="22"/>
    <x v="2"/>
    <x v="29"/>
    <n v="190801"/>
    <n v="190801"/>
    <m/>
    <n v="8"/>
    <n v="190801"/>
    <n v="304000"/>
  </r>
  <r>
    <x v="266"/>
    <x v="6"/>
    <m/>
    <x v="19"/>
    <x v="2"/>
    <x v="22"/>
    <n v="190801"/>
    <n v="190801"/>
    <m/>
    <n v="3"/>
    <n v="190801"/>
    <n v="39000"/>
  </r>
  <r>
    <x v="266"/>
    <x v="6"/>
    <m/>
    <x v="19"/>
    <x v="2"/>
    <x v="23"/>
    <n v="190801"/>
    <n v="190801"/>
    <m/>
    <n v="2"/>
    <n v="190801"/>
    <n v="48000"/>
  </r>
  <r>
    <x v="266"/>
    <x v="6"/>
    <m/>
    <x v="19"/>
    <x v="2"/>
    <x v="24"/>
    <n v="190801"/>
    <n v="190801"/>
    <m/>
    <n v="2"/>
    <n v="190801"/>
    <n v="66000"/>
  </r>
  <r>
    <x v="266"/>
    <x v="6"/>
    <m/>
    <x v="4"/>
    <x v="9"/>
    <x v="47"/>
    <n v="190801"/>
    <n v="190801"/>
    <m/>
    <n v="3"/>
    <n v="200618"/>
    <n v="12000"/>
  </r>
  <r>
    <x v="266"/>
    <x v="6"/>
    <m/>
    <x v="19"/>
    <x v="9"/>
    <x v="48"/>
    <n v="190801"/>
    <n v="190801"/>
    <m/>
    <n v="1"/>
    <n v="200618"/>
    <n v="12000"/>
  </r>
  <r>
    <x v="266"/>
    <x v="6"/>
    <m/>
    <x v="0"/>
    <x v="9"/>
    <x v="44"/>
    <n v="190801"/>
    <n v="190801"/>
    <m/>
    <n v="16"/>
    <n v="200618"/>
    <n v="280000"/>
  </r>
  <r>
    <x v="266"/>
    <x v="6"/>
    <m/>
    <x v="0"/>
    <x v="9"/>
    <x v="43"/>
    <n v="190801"/>
    <n v="190801"/>
    <m/>
    <n v="3"/>
    <n v="200618"/>
    <n v="96000"/>
  </r>
  <r>
    <x v="266"/>
    <x v="6"/>
    <m/>
    <x v="5"/>
    <x v="9"/>
    <x v="45"/>
    <n v="190801"/>
    <n v="190801"/>
    <m/>
    <n v="1"/>
    <n v="200618"/>
    <n v="21000"/>
  </r>
  <r>
    <x v="266"/>
    <x v="6"/>
    <m/>
    <x v="0"/>
    <x v="6"/>
    <x v="15"/>
    <n v="190801"/>
    <n v="190801"/>
    <m/>
    <n v="57"/>
    <n v="190801"/>
    <n v="516876"/>
  </r>
  <r>
    <x v="266"/>
    <x v="6"/>
    <m/>
    <x v="0"/>
    <x v="6"/>
    <x v="17"/>
    <n v="190801"/>
    <n v="190801"/>
    <m/>
    <n v="54"/>
    <n v="190801"/>
    <n v="854172"/>
  </r>
  <r>
    <x v="266"/>
    <x v="6"/>
    <m/>
    <x v="4"/>
    <x v="6"/>
    <x v="26"/>
    <n v="190801"/>
    <n v="190801"/>
    <m/>
    <n v="473"/>
    <n v="190801"/>
    <n v="507529"/>
  </r>
  <r>
    <x v="266"/>
    <x v="6"/>
    <m/>
    <x v="26"/>
    <x v="6"/>
    <x v="35"/>
    <n v="190801"/>
    <n v="190801"/>
    <m/>
    <n v="77"/>
    <n v="190801"/>
    <n v="1319087"/>
  </r>
  <r>
    <x v="266"/>
    <x v="6"/>
    <m/>
    <x v="22"/>
    <x v="6"/>
    <x v="29"/>
    <n v="190801"/>
    <n v="190801"/>
    <m/>
    <n v="7"/>
    <n v="190801"/>
    <n v="137837"/>
  </r>
  <r>
    <x v="266"/>
    <x v="6"/>
    <m/>
    <x v="24"/>
    <x v="6"/>
    <x v="31"/>
    <n v="190801"/>
    <n v="190801"/>
    <m/>
    <n v="78"/>
    <n v="190801"/>
    <n v="1160406"/>
  </r>
  <r>
    <x v="266"/>
    <x v="6"/>
    <m/>
    <x v="23"/>
    <x v="6"/>
    <x v="30"/>
    <n v="190801"/>
    <n v="190801"/>
    <m/>
    <n v="53"/>
    <n v="190801"/>
    <n v="369092"/>
  </r>
  <r>
    <x v="266"/>
    <x v="6"/>
    <m/>
    <x v="19"/>
    <x v="6"/>
    <x v="22"/>
    <n v="190801"/>
    <n v="190801"/>
    <m/>
    <n v="2"/>
    <n v="190801"/>
    <n v="13582"/>
  </r>
  <r>
    <x v="266"/>
    <x v="6"/>
    <m/>
    <x v="27"/>
    <x v="6"/>
    <x v="36"/>
    <n v="190801"/>
    <n v="190801"/>
    <m/>
    <n v="65"/>
    <n v="190801"/>
    <n v="614705"/>
  </r>
  <r>
    <x v="266"/>
    <x v="6"/>
    <m/>
    <x v="6"/>
    <x v="6"/>
    <x v="37"/>
    <n v="190801"/>
    <n v="190801"/>
    <m/>
    <n v="47"/>
    <n v="190801"/>
    <n v="470000"/>
  </r>
  <r>
    <x v="266"/>
    <x v="6"/>
    <m/>
    <x v="28"/>
    <x v="6"/>
    <x v="39"/>
    <n v="190801"/>
    <n v="190801"/>
    <m/>
    <n v="685"/>
    <n v="190801"/>
    <n v="10835330"/>
  </r>
  <r>
    <x v="266"/>
    <x v="6"/>
    <m/>
    <x v="20"/>
    <x v="6"/>
    <x v="25"/>
    <n v="190801"/>
    <n v="190801"/>
    <m/>
    <n v="1"/>
    <n v="190801"/>
    <n v="9716"/>
  </r>
  <r>
    <x v="267"/>
    <x v="3"/>
    <m/>
    <x v="0"/>
    <x v="1"/>
    <x v="16"/>
    <n v="190801"/>
    <n v="190801"/>
    <m/>
    <n v="14"/>
    <n v="190801"/>
    <n v="490000"/>
  </r>
  <r>
    <x v="267"/>
    <x v="3"/>
    <m/>
    <x v="0"/>
    <x v="5"/>
    <x v="15"/>
    <n v="190801"/>
    <n v="190801"/>
    <m/>
    <n v="310"/>
    <n v="190801"/>
    <n v="3170370"/>
  </r>
  <r>
    <x v="267"/>
    <x v="3"/>
    <m/>
    <x v="0"/>
    <x v="7"/>
    <x v="15"/>
    <n v="190801"/>
    <n v="190801"/>
    <m/>
    <n v="8"/>
    <n v="190801"/>
    <n v="160000"/>
  </r>
  <r>
    <x v="267"/>
    <x v="3"/>
    <m/>
    <x v="6"/>
    <x v="2"/>
    <x v="37"/>
    <n v="190801"/>
    <n v="190801"/>
    <m/>
    <n v="2"/>
    <n v="190801"/>
    <n v="40000"/>
  </r>
  <r>
    <x v="267"/>
    <x v="3"/>
    <m/>
    <x v="6"/>
    <x v="2"/>
    <x v="42"/>
    <n v="190801"/>
    <n v="190801"/>
    <m/>
    <n v="2"/>
    <n v="190801"/>
    <n v="70000"/>
  </r>
  <r>
    <x v="267"/>
    <x v="3"/>
    <m/>
    <x v="29"/>
    <x v="2"/>
    <x v="40"/>
    <n v="190801"/>
    <n v="190801"/>
    <m/>
    <n v="7"/>
    <n v="190801"/>
    <n v="245000"/>
  </r>
  <r>
    <x v="267"/>
    <x v="3"/>
    <m/>
    <x v="29"/>
    <x v="2"/>
    <x v="41"/>
    <n v="190801"/>
    <n v="190801"/>
    <m/>
    <n v="5"/>
    <n v="190801"/>
    <n v="225000"/>
  </r>
  <r>
    <x v="267"/>
    <x v="3"/>
    <m/>
    <x v="25"/>
    <x v="2"/>
    <x v="34"/>
    <n v="190801"/>
    <n v="190801"/>
    <m/>
    <n v="6"/>
    <n v="190801"/>
    <n v="594000"/>
  </r>
  <r>
    <x v="267"/>
    <x v="3"/>
    <m/>
    <x v="1"/>
    <x v="2"/>
    <x v="18"/>
    <n v="190801"/>
    <n v="190801"/>
    <m/>
    <n v="2"/>
    <n v="190801"/>
    <n v="40000"/>
  </r>
  <r>
    <x v="267"/>
    <x v="3"/>
    <m/>
    <x v="4"/>
    <x v="2"/>
    <x v="26"/>
    <n v="190801"/>
    <n v="190801"/>
    <m/>
    <n v="4"/>
    <n v="190801"/>
    <n v="16000"/>
  </r>
  <r>
    <x v="267"/>
    <x v="3"/>
    <m/>
    <x v="4"/>
    <x v="2"/>
    <x v="27"/>
    <n v="190801"/>
    <n v="190801"/>
    <m/>
    <n v="1"/>
    <n v="190801"/>
    <n v="20000"/>
  </r>
  <r>
    <x v="267"/>
    <x v="3"/>
    <m/>
    <x v="0"/>
    <x v="2"/>
    <x v="15"/>
    <n v="190801"/>
    <n v="190801"/>
    <m/>
    <n v="61"/>
    <n v="190801"/>
    <n v="1220000"/>
  </r>
  <r>
    <x v="267"/>
    <x v="3"/>
    <m/>
    <x v="0"/>
    <x v="2"/>
    <x v="16"/>
    <n v="190801"/>
    <n v="190801"/>
    <m/>
    <n v="42"/>
    <n v="190801"/>
    <n v="1470000"/>
  </r>
  <r>
    <x v="267"/>
    <x v="3"/>
    <m/>
    <x v="0"/>
    <x v="2"/>
    <x v="17"/>
    <n v="190801"/>
    <n v="190801"/>
    <m/>
    <n v="55"/>
    <n v="190801"/>
    <n v="1815000"/>
  </r>
  <r>
    <x v="267"/>
    <x v="3"/>
    <m/>
    <x v="0"/>
    <x v="2"/>
    <x v="19"/>
    <n v="190801"/>
    <n v="190801"/>
    <m/>
    <n v="70"/>
    <n v="190801"/>
    <n v="210000"/>
  </r>
  <r>
    <x v="267"/>
    <x v="3"/>
    <m/>
    <x v="5"/>
    <x v="2"/>
    <x v="28"/>
    <n v="190801"/>
    <n v="190801"/>
    <m/>
    <n v="20"/>
    <n v="190801"/>
    <n v="560000"/>
  </r>
  <r>
    <x v="267"/>
    <x v="3"/>
    <m/>
    <x v="22"/>
    <x v="2"/>
    <x v="29"/>
    <n v="190801"/>
    <n v="190801"/>
    <m/>
    <n v="3"/>
    <n v="190801"/>
    <n v="114000"/>
  </r>
  <r>
    <x v="267"/>
    <x v="3"/>
    <m/>
    <x v="19"/>
    <x v="2"/>
    <x v="22"/>
    <n v="190801"/>
    <n v="190801"/>
    <m/>
    <n v="7"/>
    <n v="190801"/>
    <n v="91000"/>
  </r>
  <r>
    <x v="267"/>
    <x v="3"/>
    <m/>
    <x v="19"/>
    <x v="2"/>
    <x v="23"/>
    <n v="190801"/>
    <n v="190801"/>
    <m/>
    <n v="1"/>
    <n v="190801"/>
    <n v="24000"/>
  </r>
  <r>
    <x v="267"/>
    <x v="3"/>
    <m/>
    <x v="19"/>
    <x v="2"/>
    <x v="24"/>
    <n v="190801"/>
    <n v="190801"/>
    <m/>
    <n v="2"/>
    <n v="190801"/>
    <n v="66000"/>
  </r>
  <r>
    <x v="267"/>
    <x v="3"/>
    <m/>
    <x v="0"/>
    <x v="9"/>
    <x v="15"/>
    <n v="190801"/>
    <n v="190801"/>
    <m/>
    <n v="7"/>
    <n v="190801"/>
    <n v="140000"/>
  </r>
  <r>
    <x v="267"/>
    <x v="3"/>
    <m/>
    <x v="22"/>
    <x v="9"/>
    <x v="29"/>
    <n v="190801"/>
    <n v="190801"/>
    <m/>
    <n v="2"/>
    <n v="190801"/>
    <n v="76000"/>
  </r>
  <r>
    <x v="267"/>
    <x v="3"/>
    <m/>
    <x v="0"/>
    <x v="3"/>
    <x v="15"/>
    <n v="190801"/>
    <n v="190801"/>
    <m/>
    <n v="1"/>
    <n v="190801"/>
    <n v="0"/>
  </r>
  <r>
    <x v="267"/>
    <x v="3"/>
    <m/>
    <x v="0"/>
    <x v="3"/>
    <x v="20"/>
    <n v="190801"/>
    <n v="190801"/>
    <m/>
    <n v="1"/>
    <n v="190801"/>
    <n v="0"/>
  </r>
  <r>
    <x v="267"/>
    <x v="3"/>
    <m/>
    <x v="0"/>
    <x v="3"/>
    <x v="17"/>
    <n v="190801"/>
    <n v="190801"/>
    <m/>
    <n v="1"/>
    <n v="190801"/>
    <n v="0"/>
  </r>
  <r>
    <x v="267"/>
    <x v="3"/>
    <m/>
    <x v="5"/>
    <x v="3"/>
    <x v="28"/>
    <n v="190801"/>
    <n v="190801"/>
    <m/>
    <n v="1"/>
    <n v="190801"/>
    <n v="0"/>
  </r>
  <r>
    <x v="267"/>
    <x v="3"/>
    <m/>
    <x v="6"/>
    <x v="3"/>
    <x v="37"/>
    <n v="190801"/>
    <n v="190801"/>
    <m/>
    <n v="1"/>
    <n v="190801"/>
    <n v="0"/>
  </r>
  <r>
    <x v="267"/>
    <x v="3"/>
    <m/>
    <x v="4"/>
    <x v="3"/>
    <x v="27"/>
    <n v="190801"/>
    <n v="190801"/>
    <m/>
    <n v="1"/>
    <n v="190801"/>
    <n v="0"/>
  </r>
  <r>
    <x v="267"/>
    <x v="3"/>
    <m/>
    <x v="22"/>
    <x v="3"/>
    <x v="29"/>
    <n v="190801"/>
    <n v="190801"/>
    <m/>
    <n v="1"/>
    <n v="190801"/>
    <n v="0"/>
  </r>
  <r>
    <x v="267"/>
    <x v="3"/>
    <m/>
    <x v="1"/>
    <x v="3"/>
    <x v="18"/>
    <n v="190801"/>
    <n v="190801"/>
    <m/>
    <n v="1"/>
    <n v="190801"/>
    <n v="0"/>
  </r>
  <r>
    <x v="267"/>
    <x v="3"/>
    <m/>
    <x v="19"/>
    <x v="3"/>
    <x v="22"/>
    <n v="190801"/>
    <n v="190801"/>
    <m/>
    <n v="1"/>
    <n v="190801"/>
    <n v="0"/>
  </r>
  <r>
    <x v="267"/>
    <x v="3"/>
    <m/>
    <x v="18"/>
    <x v="3"/>
    <x v="19"/>
    <n v="190801"/>
    <n v="190801"/>
    <m/>
    <n v="1"/>
    <n v="190801"/>
    <n v="0"/>
  </r>
  <r>
    <x v="268"/>
    <x v="4"/>
    <m/>
    <x v="0"/>
    <x v="1"/>
    <x v="15"/>
    <n v="190801"/>
    <n v="190801"/>
    <m/>
    <n v="1"/>
    <n v="190801"/>
    <n v="20000"/>
  </r>
  <r>
    <x v="268"/>
    <x v="4"/>
    <m/>
    <x v="0"/>
    <x v="1"/>
    <x v="16"/>
    <n v="190801"/>
    <n v="190801"/>
    <m/>
    <n v="5"/>
    <n v="190801"/>
    <n v="175000"/>
  </r>
  <r>
    <x v="268"/>
    <x v="4"/>
    <m/>
    <x v="0"/>
    <x v="7"/>
    <x v="15"/>
    <n v="190801"/>
    <n v="190801"/>
    <m/>
    <n v="3"/>
    <n v="190801"/>
    <n v="60000"/>
  </r>
  <r>
    <x v="268"/>
    <x v="4"/>
    <m/>
    <x v="6"/>
    <x v="2"/>
    <x v="37"/>
    <n v="190801"/>
    <n v="190801"/>
    <m/>
    <n v="5"/>
    <n v="190801"/>
    <n v="100000"/>
  </r>
  <r>
    <x v="268"/>
    <x v="4"/>
    <m/>
    <x v="6"/>
    <x v="2"/>
    <x v="42"/>
    <n v="190801"/>
    <n v="190801"/>
    <m/>
    <n v="2"/>
    <n v="190801"/>
    <n v="70000"/>
  </r>
  <r>
    <x v="268"/>
    <x v="4"/>
    <m/>
    <x v="19"/>
    <x v="2"/>
    <x v="38"/>
    <n v="190801"/>
    <n v="190801"/>
    <m/>
    <n v="3"/>
    <n v="190801"/>
    <n v="30000"/>
  </r>
  <r>
    <x v="268"/>
    <x v="4"/>
    <m/>
    <x v="29"/>
    <x v="2"/>
    <x v="40"/>
    <n v="190801"/>
    <n v="190801"/>
    <m/>
    <n v="7"/>
    <n v="190801"/>
    <n v="245000"/>
  </r>
  <r>
    <x v="268"/>
    <x v="4"/>
    <m/>
    <x v="29"/>
    <x v="2"/>
    <x v="41"/>
    <n v="190801"/>
    <n v="190801"/>
    <m/>
    <n v="11"/>
    <n v="190801"/>
    <n v="495000"/>
  </r>
  <r>
    <x v="268"/>
    <x v="4"/>
    <m/>
    <x v="25"/>
    <x v="2"/>
    <x v="34"/>
    <n v="190801"/>
    <n v="190801"/>
    <m/>
    <n v="7"/>
    <n v="190801"/>
    <n v="693000"/>
  </r>
  <r>
    <x v="268"/>
    <x v="4"/>
    <m/>
    <x v="1"/>
    <x v="2"/>
    <x v="18"/>
    <n v="190801"/>
    <n v="190801"/>
    <m/>
    <n v="2"/>
    <n v="190801"/>
    <n v="40000"/>
  </r>
  <r>
    <x v="268"/>
    <x v="4"/>
    <m/>
    <x v="1"/>
    <x v="2"/>
    <x v="21"/>
    <n v="190801"/>
    <n v="190801"/>
    <m/>
    <n v="1"/>
    <n v="190801"/>
    <n v="35000"/>
  </r>
  <r>
    <x v="268"/>
    <x v="4"/>
    <m/>
    <x v="4"/>
    <x v="2"/>
    <x v="26"/>
    <n v="190801"/>
    <n v="190801"/>
    <m/>
    <n v="1"/>
    <n v="190801"/>
    <n v="4000"/>
  </r>
  <r>
    <x v="268"/>
    <x v="4"/>
    <m/>
    <x v="4"/>
    <x v="2"/>
    <x v="27"/>
    <n v="190801"/>
    <n v="190801"/>
    <m/>
    <n v="5"/>
    <n v="190801"/>
    <n v="100000"/>
  </r>
  <r>
    <x v="268"/>
    <x v="4"/>
    <m/>
    <x v="0"/>
    <x v="2"/>
    <x v="15"/>
    <n v="190801"/>
    <n v="190801"/>
    <m/>
    <n v="65"/>
    <n v="190801"/>
    <n v="1300000"/>
  </r>
  <r>
    <x v="268"/>
    <x v="4"/>
    <m/>
    <x v="0"/>
    <x v="2"/>
    <x v="16"/>
    <n v="190801"/>
    <n v="190801"/>
    <m/>
    <n v="41"/>
    <n v="190801"/>
    <n v="1435000"/>
  </r>
  <r>
    <x v="268"/>
    <x v="4"/>
    <m/>
    <x v="0"/>
    <x v="2"/>
    <x v="17"/>
    <n v="190801"/>
    <n v="190801"/>
    <m/>
    <n v="55"/>
    <n v="190801"/>
    <n v="1815000"/>
  </r>
  <r>
    <x v="268"/>
    <x v="4"/>
    <m/>
    <x v="0"/>
    <x v="2"/>
    <x v="19"/>
    <n v="190801"/>
    <n v="190801"/>
    <m/>
    <n v="54"/>
    <n v="190801"/>
    <n v="162000"/>
  </r>
  <r>
    <x v="268"/>
    <x v="4"/>
    <m/>
    <x v="5"/>
    <x v="2"/>
    <x v="28"/>
    <n v="190801"/>
    <n v="190801"/>
    <m/>
    <n v="14"/>
    <n v="190801"/>
    <n v="392000"/>
  </r>
  <r>
    <x v="268"/>
    <x v="4"/>
    <m/>
    <x v="22"/>
    <x v="2"/>
    <x v="29"/>
    <n v="190801"/>
    <n v="190801"/>
    <m/>
    <n v="8"/>
    <n v="190801"/>
    <n v="304000"/>
  </r>
  <r>
    <x v="268"/>
    <x v="4"/>
    <m/>
    <x v="19"/>
    <x v="2"/>
    <x v="22"/>
    <n v="190801"/>
    <n v="190801"/>
    <m/>
    <n v="7"/>
    <n v="190801"/>
    <n v="91000"/>
  </r>
  <r>
    <x v="268"/>
    <x v="4"/>
    <m/>
    <x v="19"/>
    <x v="2"/>
    <x v="24"/>
    <n v="190801"/>
    <n v="190801"/>
    <m/>
    <n v="1"/>
    <n v="190801"/>
    <n v="33000"/>
  </r>
  <r>
    <x v="268"/>
    <x v="4"/>
    <m/>
    <x v="0"/>
    <x v="4"/>
    <x v="15"/>
    <n v="190801"/>
    <n v="190801"/>
    <m/>
    <n v="30"/>
    <n v="190801"/>
    <n v="945000"/>
  </r>
  <r>
    <x v="268"/>
    <x v="4"/>
    <m/>
    <x v="0"/>
    <x v="4"/>
    <x v="16"/>
    <n v="190801"/>
    <n v="190801"/>
    <m/>
    <n v="23"/>
    <n v="190801"/>
    <n v="1012000"/>
  </r>
  <r>
    <x v="268"/>
    <x v="4"/>
    <m/>
    <x v="5"/>
    <x v="4"/>
    <x v="28"/>
    <n v="190801"/>
    <n v="190801"/>
    <m/>
    <n v="5"/>
    <n v="190801"/>
    <n v="190000"/>
  </r>
  <r>
    <x v="268"/>
    <x v="4"/>
    <m/>
    <x v="1"/>
    <x v="4"/>
    <x v="18"/>
    <n v="190801"/>
    <n v="190801"/>
    <m/>
    <n v="1"/>
    <n v="190801"/>
    <n v="31500"/>
  </r>
  <r>
    <x v="268"/>
    <x v="4"/>
    <m/>
    <x v="4"/>
    <x v="4"/>
    <x v="27"/>
    <n v="190801"/>
    <n v="190801"/>
    <m/>
    <n v="2"/>
    <n v="190801"/>
    <n v="72000"/>
  </r>
  <r>
    <x v="268"/>
    <x v="4"/>
    <m/>
    <x v="19"/>
    <x v="4"/>
    <x v="22"/>
    <n v="190801"/>
    <n v="190801"/>
    <m/>
    <n v="2"/>
    <n v="190801"/>
    <n v="50000"/>
  </r>
  <r>
    <x v="268"/>
    <x v="4"/>
    <m/>
    <x v="5"/>
    <x v="3"/>
    <x v="28"/>
    <n v="190801"/>
    <n v="190801"/>
    <m/>
    <n v="35"/>
    <n v="190801"/>
    <n v="0"/>
  </r>
  <r>
    <x v="268"/>
    <x v="4"/>
    <m/>
    <x v="0"/>
    <x v="9"/>
    <x v="15"/>
    <n v="190801"/>
    <n v="190801"/>
    <m/>
    <n v="4"/>
    <n v="190801"/>
    <n v="80000"/>
  </r>
  <r>
    <x v="269"/>
    <x v="1"/>
    <m/>
    <x v="0"/>
    <x v="1"/>
    <x v="16"/>
    <n v="190801"/>
    <n v="190801"/>
    <m/>
    <n v="4"/>
    <n v="190801"/>
    <n v="140000"/>
  </r>
  <r>
    <x v="269"/>
    <x v="1"/>
    <m/>
    <x v="1"/>
    <x v="5"/>
    <x v="18"/>
    <n v="190801"/>
    <n v="190801"/>
    <m/>
    <n v="5"/>
    <n v="190801"/>
    <n v="51135"/>
  </r>
  <r>
    <x v="269"/>
    <x v="1"/>
    <m/>
    <x v="0"/>
    <x v="7"/>
    <x v="15"/>
    <n v="190801"/>
    <n v="190801"/>
    <m/>
    <n v="9"/>
    <n v="190801"/>
    <n v="180000"/>
  </r>
  <r>
    <x v="269"/>
    <x v="1"/>
    <m/>
    <x v="6"/>
    <x v="2"/>
    <x v="37"/>
    <n v="190801"/>
    <n v="190801"/>
    <m/>
    <n v="2"/>
    <n v="190801"/>
    <n v="40000"/>
  </r>
  <r>
    <x v="269"/>
    <x v="1"/>
    <m/>
    <x v="19"/>
    <x v="2"/>
    <x v="38"/>
    <n v="190801"/>
    <n v="190801"/>
    <m/>
    <n v="1"/>
    <n v="190801"/>
    <n v="10000"/>
  </r>
  <r>
    <x v="269"/>
    <x v="1"/>
    <m/>
    <x v="29"/>
    <x v="2"/>
    <x v="40"/>
    <n v="190801"/>
    <n v="190801"/>
    <m/>
    <n v="3"/>
    <n v="190801"/>
    <n v="105000"/>
  </r>
  <r>
    <x v="269"/>
    <x v="1"/>
    <m/>
    <x v="29"/>
    <x v="2"/>
    <x v="41"/>
    <n v="190801"/>
    <n v="190801"/>
    <m/>
    <n v="2"/>
    <n v="190801"/>
    <n v="90000"/>
  </r>
  <r>
    <x v="269"/>
    <x v="1"/>
    <m/>
    <x v="25"/>
    <x v="2"/>
    <x v="34"/>
    <n v="190801"/>
    <n v="190801"/>
    <m/>
    <n v="6"/>
    <n v="190801"/>
    <n v="594000"/>
  </r>
  <r>
    <x v="269"/>
    <x v="1"/>
    <m/>
    <x v="1"/>
    <x v="2"/>
    <x v="18"/>
    <n v="190801"/>
    <n v="190801"/>
    <m/>
    <n v="1"/>
    <n v="190801"/>
    <n v="20000"/>
  </r>
  <r>
    <x v="269"/>
    <x v="1"/>
    <m/>
    <x v="4"/>
    <x v="2"/>
    <x v="26"/>
    <n v="190801"/>
    <n v="190801"/>
    <m/>
    <n v="3"/>
    <n v="190801"/>
    <n v="12000"/>
  </r>
  <r>
    <x v="269"/>
    <x v="1"/>
    <m/>
    <x v="4"/>
    <x v="2"/>
    <x v="27"/>
    <n v="190801"/>
    <n v="190801"/>
    <m/>
    <n v="1"/>
    <n v="190801"/>
    <n v="20000"/>
  </r>
  <r>
    <x v="269"/>
    <x v="1"/>
    <m/>
    <x v="0"/>
    <x v="2"/>
    <x v="15"/>
    <n v="190801"/>
    <n v="190801"/>
    <m/>
    <n v="49"/>
    <n v="190801"/>
    <n v="980000"/>
  </r>
  <r>
    <x v="269"/>
    <x v="1"/>
    <m/>
    <x v="0"/>
    <x v="2"/>
    <x v="16"/>
    <n v="190801"/>
    <n v="190801"/>
    <m/>
    <n v="37"/>
    <n v="190801"/>
    <n v="1295000"/>
  </r>
  <r>
    <x v="269"/>
    <x v="1"/>
    <m/>
    <x v="0"/>
    <x v="2"/>
    <x v="17"/>
    <n v="190801"/>
    <n v="190801"/>
    <m/>
    <n v="61"/>
    <n v="190801"/>
    <n v="2013000"/>
  </r>
  <r>
    <x v="269"/>
    <x v="1"/>
    <m/>
    <x v="0"/>
    <x v="2"/>
    <x v="19"/>
    <n v="190801"/>
    <n v="190801"/>
    <m/>
    <n v="44"/>
    <n v="190801"/>
    <n v="132000"/>
  </r>
  <r>
    <x v="269"/>
    <x v="1"/>
    <m/>
    <x v="5"/>
    <x v="2"/>
    <x v="28"/>
    <n v="190801"/>
    <n v="190801"/>
    <m/>
    <n v="18"/>
    <n v="190801"/>
    <n v="504000"/>
  </r>
  <r>
    <x v="269"/>
    <x v="1"/>
    <m/>
    <x v="22"/>
    <x v="2"/>
    <x v="29"/>
    <n v="190801"/>
    <n v="190801"/>
    <m/>
    <n v="4"/>
    <n v="190801"/>
    <n v="152000"/>
  </r>
  <r>
    <x v="269"/>
    <x v="1"/>
    <m/>
    <x v="19"/>
    <x v="2"/>
    <x v="22"/>
    <n v="190801"/>
    <n v="190801"/>
    <m/>
    <n v="7"/>
    <n v="190801"/>
    <n v="91000"/>
  </r>
  <r>
    <x v="269"/>
    <x v="1"/>
    <m/>
    <x v="19"/>
    <x v="2"/>
    <x v="24"/>
    <n v="190801"/>
    <n v="190801"/>
    <m/>
    <n v="1"/>
    <n v="190801"/>
    <n v="33000"/>
  </r>
  <r>
    <x v="269"/>
    <x v="1"/>
    <m/>
    <x v="0"/>
    <x v="4"/>
    <x v="15"/>
    <n v="190801"/>
    <n v="190801"/>
    <m/>
    <n v="8"/>
    <n v="190801"/>
    <n v="252000"/>
  </r>
  <r>
    <x v="269"/>
    <x v="1"/>
    <m/>
    <x v="0"/>
    <x v="4"/>
    <x v="16"/>
    <n v="190801"/>
    <n v="190801"/>
    <m/>
    <n v="4"/>
    <n v="190801"/>
    <n v="176000"/>
  </r>
  <r>
    <x v="269"/>
    <x v="1"/>
    <m/>
    <x v="5"/>
    <x v="4"/>
    <x v="28"/>
    <n v="190801"/>
    <n v="190801"/>
    <m/>
    <n v="3"/>
    <n v="190801"/>
    <n v="114000"/>
  </r>
  <r>
    <x v="269"/>
    <x v="1"/>
    <m/>
    <x v="0"/>
    <x v="9"/>
    <x v="15"/>
    <n v="190801"/>
    <n v="190801"/>
    <m/>
    <n v="1"/>
    <n v="190801"/>
    <n v="20000"/>
  </r>
  <r>
    <x v="270"/>
    <x v="0"/>
    <m/>
    <x v="0"/>
    <x v="1"/>
    <x v="15"/>
    <n v="190801"/>
    <n v="190801"/>
    <m/>
    <n v="2"/>
    <n v="190801"/>
    <n v="40000"/>
  </r>
  <r>
    <x v="270"/>
    <x v="0"/>
    <m/>
    <x v="0"/>
    <x v="1"/>
    <x v="16"/>
    <n v="190801"/>
    <n v="190801"/>
    <m/>
    <n v="2"/>
    <n v="190801"/>
    <n v="70000"/>
  </r>
  <r>
    <x v="270"/>
    <x v="0"/>
    <m/>
    <x v="0"/>
    <x v="7"/>
    <x v="15"/>
    <n v="190801"/>
    <n v="190801"/>
    <m/>
    <n v="4"/>
    <n v="190801"/>
    <n v="80000"/>
  </r>
  <r>
    <x v="270"/>
    <x v="0"/>
    <m/>
    <x v="6"/>
    <x v="2"/>
    <x v="37"/>
    <n v="190801"/>
    <n v="190801"/>
    <m/>
    <n v="5"/>
    <n v="190801"/>
    <n v="100000"/>
  </r>
  <r>
    <x v="270"/>
    <x v="0"/>
    <m/>
    <x v="6"/>
    <x v="2"/>
    <x v="42"/>
    <n v="190801"/>
    <n v="190801"/>
    <m/>
    <n v="1"/>
    <n v="190801"/>
    <n v="35000"/>
  </r>
  <r>
    <x v="270"/>
    <x v="0"/>
    <m/>
    <x v="19"/>
    <x v="2"/>
    <x v="38"/>
    <n v="190801"/>
    <n v="190801"/>
    <m/>
    <n v="2"/>
    <n v="190801"/>
    <n v="20000"/>
  </r>
  <r>
    <x v="270"/>
    <x v="0"/>
    <m/>
    <x v="29"/>
    <x v="2"/>
    <x v="40"/>
    <n v="190801"/>
    <n v="190801"/>
    <m/>
    <n v="2"/>
    <n v="190801"/>
    <n v="70000"/>
  </r>
  <r>
    <x v="270"/>
    <x v="0"/>
    <m/>
    <x v="29"/>
    <x v="2"/>
    <x v="41"/>
    <n v="190801"/>
    <n v="190801"/>
    <m/>
    <n v="4"/>
    <n v="190801"/>
    <n v="180000"/>
  </r>
  <r>
    <x v="270"/>
    <x v="0"/>
    <m/>
    <x v="25"/>
    <x v="2"/>
    <x v="34"/>
    <n v="190801"/>
    <n v="190801"/>
    <m/>
    <n v="12"/>
    <n v="190801"/>
    <n v="1188000"/>
  </r>
  <r>
    <x v="270"/>
    <x v="0"/>
    <m/>
    <x v="1"/>
    <x v="2"/>
    <x v="18"/>
    <n v="190801"/>
    <n v="190801"/>
    <m/>
    <n v="5"/>
    <n v="190801"/>
    <n v="100000"/>
  </r>
  <r>
    <x v="270"/>
    <x v="0"/>
    <m/>
    <x v="1"/>
    <x v="2"/>
    <x v="21"/>
    <n v="190801"/>
    <n v="190801"/>
    <m/>
    <n v="1"/>
    <n v="190801"/>
    <n v="35000"/>
  </r>
  <r>
    <x v="270"/>
    <x v="0"/>
    <m/>
    <x v="4"/>
    <x v="2"/>
    <x v="26"/>
    <n v="190801"/>
    <n v="190801"/>
    <m/>
    <n v="1"/>
    <n v="190801"/>
    <n v="4000"/>
  </r>
  <r>
    <x v="270"/>
    <x v="0"/>
    <m/>
    <x v="4"/>
    <x v="2"/>
    <x v="27"/>
    <n v="190801"/>
    <n v="190801"/>
    <m/>
    <n v="1"/>
    <n v="190801"/>
    <n v="20000"/>
  </r>
  <r>
    <x v="270"/>
    <x v="0"/>
    <m/>
    <x v="0"/>
    <x v="2"/>
    <x v="15"/>
    <n v="190801"/>
    <n v="190801"/>
    <m/>
    <n v="55"/>
    <n v="190801"/>
    <n v="1100000"/>
  </r>
  <r>
    <x v="270"/>
    <x v="0"/>
    <m/>
    <x v="0"/>
    <x v="2"/>
    <x v="16"/>
    <n v="190801"/>
    <n v="190801"/>
    <m/>
    <n v="234"/>
    <n v="190801"/>
    <n v="8190000"/>
  </r>
  <r>
    <x v="270"/>
    <x v="0"/>
    <m/>
    <x v="0"/>
    <x v="2"/>
    <x v="17"/>
    <n v="190801"/>
    <n v="190801"/>
    <m/>
    <n v="58"/>
    <n v="190801"/>
    <n v="1914000"/>
  </r>
  <r>
    <x v="270"/>
    <x v="0"/>
    <m/>
    <x v="0"/>
    <x v="2"/>
    <x v="19"/>
    <n v="190801"/>
    <n v="190801"/>
    <m/>
    <n v="129"/>
    <n v="190801"/>
    <n v="387000"/>
  </r>
  <r>
    <x v="270"/>
    <x v="0"/>
    <m/>
    <x v="5"/>
    <x v="2"/>
    <x v="28"/>
    <n v="190801"/>
    <n v="190801"/>
    <m/>
    <n v="10"/>
    <n v="190801"/>
    <n v="280000"/>
  </r>
  <r>
    <x v="270"/>
    <x v="0"/>
    <m/>
    <x v="22"/>
    <x v="2"/>
    <x v="29"/>
    <n v="190801"/>
    <n v="190801"/>
    <m/>
    <n v="3"/>
    <n v="190801"/>
    <n v="114000"/>
  </r>
  <r>
    <x v="270"/>
    <x v="0"/>
    <m/>
    <x v="19"/>
    <x v="2"/>
    <x v="22"/>
    <n v="190801"/>
    <n v="190801"/>
    <m/>
    <n v="10"/>
    <n v="190801"/>
    <n v="130000"/>
  </r>
  <r>
    <x v="270"/>
    <x v="0"/>
    <m/>
    <x v="19"/>
    <x v="2"/>
    <x v="23"/>
    <n v="190801"/>
    <n v="190801"/>
    <m/>
    <n v="1"/>
    <n v="190801"/>
    <n v="24000"/>
  </r>
  <r>
    <x v="270"/>
    <x v="0"/>
    <m/>
    <x v="19"/>
    <x v="2"/>
    <x v="24"/>
    <n v="190801"/>
    <n v="190801"/>
    <m/>
    <n v="2"/>
    <n v="190801"/>
    <n v="66000"/>
  </r>
  <r>
    <x v="270"/>
    <x v="0"/>
    <m/>
    <x v="0"/>
    <x v="4"/>
    <x v="15"/>
    <n v="190801"/>
    <n v="190801"/>
    <m/>
    <n v="10"/>
    <n v="190801"/>
    <n v="315000"/>
  </r>
  <r>
    <x v="270"/>
    <x v="0"/>
    <m/>
    <x v="0"/>
    <x v="4"/>
    <x v="16"/>
    <n v="190801"/>
    <n v="190801"/>
    <m/>
    <n v="6"/>
    <n v="190801"/>
    <n v="264000"/>
  </r>
  <r>
    <x v="270"/>
    <x v="0"/>
    <m/>
    <x v="5"/>
    <x v="4"/>
    <x v="28"/>
    <n v="190801"/>
    <n v="190801"/>
    <m/>
    <n v="1"/>
    <n v="190801"/>
    <n v="38000"/>
  </r>
  <r>
    <x v="270"/>
    <x v="0"/>
    <m/>
    <x v="1"/>
    <x v="9"/>
    <x v="18"/>
    <n v="190801"/>
    <n v="190801"/>
    <m/>
    <n v="1"/>
    <n v="190801"/>
    <n v="20000"/>
  </r>
  <r>
    <x v="270"/>
    <x v="0"/>
    <m/>
    <x v="0"/>
    <x v="9"/>
    <x v="15"/>
    <n v="190801"/>
    <n v="190801"/>
    <m/>
    <n v="5"/>
    <n v="190801"/>
    <n v="100000"/>
  </r>
  <r>
    <x v="270"/>
    <x v="0"/>
    <m/>
    <x v="18"/>
    <x v="3"/>
    <x v="19"/>
    <n v="190801"/>
    <n v="190801"/>
    <m/>
    <n v="30"/>
    <n v="190801"/>
    <n v="0"/>
  </r>
  <r>
    <x v="270"/>
    <x v="0"/>
    <m/>
    <x v="6"/>
    <x v="3"/>
    <x v="37"/>
    <n v="190801"/>
    <n v="190801"/>
    <m/>
    <n v="40"/>
    <n v="190801"/>
    <n v="0"/>
  </r>
  <r>
    <x v="270"/>
    <x v="0"/>
    <m/>
    <x v="19"/>
    <x v="3"/>
    <x v="22"/>
    <n v="190801"/>
    <n v="190801"/>
    <m/>
    <n v="30"/>
    <n v="190801"/>
    <n v="0"/>
  </r>
  <r>
    <x v="271"/>
    <x v="2"/>
    <m/>
    <x v="0"/>
    <x v="1"/>
    <x v="15"/>
    <n v="190801"/>
    <n v="190801"/>
    <m/>
    <n v="2"/>
    <n v="190801"/>
    <n v="40000"/>
  </r>
  <r>
    <x v="271"/>
    <x v="2"/>
    <m/>
    <x v="0"/>
    <x v="1"/>
    <x v="16"/>
    <n v="190801"/>
    <n v="190801"/>
    <m/>
    <n v="2"/>
    <n v="190801"/>
    <n v="70000"/>
  </r>
  <r>
    <x v="271"/>
    <x v="2"/>
    <m/>
    <x v="6"/>
    <x v="5"/>
    <x v="49"/>
    <n v="190801"/>
    <n v="190801"/>
    <m/>
    <n v="10"/>
    <n v="190801"/>
    <n v="112500"/>
  </r>
  <r>
    <x v="271"/>
    <x v="2"/>
    <m/>
    <x v="0"/>
    <x v="5"/>
    <x v="15"/>
    <n v="190801"/>
    <n v="190801"/>
    <m/>
    <n v="150"/>
    <n v="190801"/>
    <n v="1534050"/>
  </r>
  <r>
    <x v="271"/>
    <x v="2"/>
    <m/>
    <x v="0"/>
    <x v="7"/>
    <x v="15"/>
    <n v="190801"/>
    <n v="190801"/>
    <m/>
    <n v="3"/>
    <n v="190801"/>
    <n v="60000"/>
  </r>
  <r>
    <x v="271"/>
    <x v="2"/>
    <m/>
    <x v="6"/>
    <x v="2"/>
    <x v="37"/>
    <n v="190801"/>
    <n v="190801"/>
    <m/>
    <n v="2"/>
    <n v="190801"/>
    <n v="40000"/>
  </r>
  <r>
    <x v="271"/>
    <x v="2"/>
    <m/>
    <x v="6"/>
    <x v="2"/>
    <x v="42"/>
    <n v="190801"/>
    <n v="190801"/>
    <m/>
    <n v="1"/>
    <n v="190801"/>
    <n v="35000"/>
  </r>
  <r>
    <x v="271"/>
    <x v="2"/>
    <m/>
    <x v="29"/>
    <x v="2"/>
    <x v="40"/>
    <n v="190801"/>
    <n v="190801"/>
    <m/>
    <n v="6"/>
    <n v="190801"/>
    <n v="210000"/>
  </r>
  <r>
    <x v="271"/>
    <x v="2"/>
    <m/>
    <x v="29"/>
    <x v="2"/>
    <x v="41"/>
    <n v="190801"/>
    <n v="190801"/>
    <m/>
    <n v="10"/>
    <n v="190801"/>
    <n v="450000"/>
  </r>
  <r>
    <x v="271"/>
    <x v="2"/>
    <m/>
    <x v="25"/>
    <x v="2"/>
    <x v="34"/>
    <n v="190801"/>
    <n v="190801"/>
    <m/>
    <n v="4"/>
    <n v="190801"/>
    <n v="396000"/>
  </r>
  <r>
    <x v="271"/>
    <x v="2"/>
    <m/>
    <x v="1"/>
    <x v="2"/>
    <x v="18"/>
    <n v="190801"/>
    <n v="190801"/>
    <m/>
    <n v="2"/>
    <n v="190801"/>
    <n v="40000"/>
  </r>
  <r>
    <x v="271"/>
    <x v="2"/>
    <m/>
    <x v="4"/>
    <x v="2"/>
    <x v="26"/>
    <n v="190801"/>
    <n v="190801"/>
    <m/>
    <n v="3"/>
    <n v="190801"/>
    <n v="12000"/>
  </r>
  <r>
    <x v="271"/>
    <x v="2"/>
    <m/>
    <x v="0"/>
    <x v="2"/>
    <x v="15"/>
    <n v="190801"/>
    <n v="190801"/>
    <m/>
    <n v="39"/>
    <n v="190801"/>
    <n v="780000"/>
  </r>
  <r>
    <x v="271"/>
    <x v="2"/>
    <m/>
    <x v="0"/>
    <x v="2"/>
    <x v="16"/>
    <n v="190801"/>
    <n v="190801"/>
    <m/>
    <n v="34"/>
    <n v="190801"/>
    <n v="1190000"/>
  </r>
  <r>
    <x v="271"/>
    <x v="2"/>
    <m/>
    <x v="0"/>
    <x v="2"/>
    <x v="17"/>
    <n v="190801"/>
    <n v="190801"/>
    <m/>
    <n v="58"/>
    <n v="190801"/>
    <n v="1914000"/>
  </r>
  <r>
    <x v="271"/>
    <x v="2"/>
    <m/>
    <x v="0"/>
    <x v="2"/>
    <x v="19"/>
    <n v="190801"/>
    <n v="190801"/>
    <m/>
    <n v="48"/>
    <n v="190801"/>
    <n v="144000"/>
  </r>
  <r>
    <x v="271"/>
    <x v="2"/>
    <m/>
    <x v="5"/>
    <x v="2"/>
    <x v="28"/>
    <n v="190801"/>
    <n v="190801"/>
    <m/>
    <n v="18"/>
    <n v="190801"/>
    <n v="504000"/>
  </r>
  <r>
    <x v="271"/>
    <x v="2"/>
    <m/>
    <x v="22"/>
    <x v="2"/>
    <x v="29"/>
    <n v="190801"/>
    <n v="190801"/>
    <m/>
    <n v="4"/>
    <n v="190801"/>
    <n v="152000"/>
  </r>
  <r>
    <x v="271"/>
    <x v="2"/>
    <m/>
    <x v="19"/>
    <x v="2"/>
    <x v="22"/>
    <n v="190801"/>
    <n v="190801"/>
    <m/>
    <n v="8"/>
    <n v="190801"/>
    <n v="104000"/>
  </r>
  <r>
    <x v="271"/>
    <x v="2"/>
    <m/>
    <x v="19"/>
    <x v="2"/>
    <x v="23"/>
    <n v="190801"/>
    <n v="190801"/>
    <m/>
    <n v="1"/>
    <n v="190801"/>
    <n v="24000"/>
  </r>
  <r>
    <x v="271"/>
    <x v="2"/>
    <m/>
    <x v="19"/>
    <x v="2"/>
    <x v="24"/>
    <n v="190801"/>
    <n v="190801"/>
    <m/>
    <n v="1"/>
    <n v="190801"/>
    <n v="33000"/>
  </r>
  <r>
    <x v="271"/>
    <x v="2"/>
    <m/>
    <x v="0"/>
    <x v="4"/>
    <x v="15"/>
    <n v="190801"/>
    <n v="190801"/>
    <m/>
    <n v="4"/>
    <n v="190801"/>
    <n v="126000"/>
  </r>
  <r>
    <x v="271"/>
    <x v="2"/>
    <m/>
    <x v="0"/>
    <x v="4"/>
    <x v="16"/>
    <n v="190801"/>
    <n v="190801"/>
    <m/>
    <n v="5"/>
    <n v="190801"/>
    <n v="220000"/>
  </r>
  <r>
    <x v="271"/>
    <x v="2"/>
    <m/>
    <x v="5"/>
    <x v="4"/>
    <x v="28"/>
    <n v="190801"/>
    <n v="190801"/>
    <m/>
    <n v="2"/>
    <n v="190801"/>
    <n v="76000"/>
  </r>
  <r>
    <x v="271"/>
    <x v="2"/>
    <m/>
    <x v="0"/>
    <x v="9"/>
    <x v="15"/>
    <n v="190801"/>
    <n v="190801"/>
    <m/>
    <n v="6"/>
    <n v="190801"/>
    <n v="120000"/>
  </r>
  <r>
    <x v="272"/>
    <x v="5"/>
    <m/>
    <x v="0"/>
    <x v="7"/>
    <x v="15"/>
    <n v="190801"/>
    <n v="190801"/>
    <m/>
    <n v="7"/>
    <n v="190801"/>
    <n v="140000"/>
  </r>
  <r>
    <x v="272"/>
    <x v="5"/>
    <m/>
    <x v="6"/>
    <x v="2"/>
    <x v="37"/>
    <n v="190801"/>
    <n v="190801"/>
    <m/>
    <n v="4"/>
    <n v="190801"/>
    <n v="80000"/>
  </r>
  <r>
    <x v="272"/>
    <x v="5"/>
    <m/>
    <x v="19"/>
    <x v="2"/>
    <x v="38"/>
    <n v="190801"/>
    <n v="190801"/>
    <m/>
    <n v="1"/>
    <n v="190801"/>
    <n v="10000"/>
  </r>
  <r>
    <x v="272"/>
    <x v="5"/>
    <m/>
    <x v="29"/>
    <x v="2"/>
    <x v="40"/>
    <n v="190801"/>
    <n v="190801"/>
    <m/>
    <n v="4"/>
    <n v="190801"/>
    <n v="140000"/>
  </r>
  <r>
    <x v="272"/>
    <x v="5"/>
    <m/>
    <x v="29"/>
    <x v="2"/>
    <x v="41"/>
    <n v="190801"/>
    <n v="190801"/>
    <m/>
    <n v="4"/>
    <n v="190801"/>
    <n v="180000"/>
  </r>
  <r>
    <x v="272"/>
    <x v="5"/>
    <m/>
    <x v="25"/>
    <x v="2"/>
    <x v="34"/>
    <n v="190801"/>
    <n v="190801"/>
    <m/>
    <n v="6"/>
    <n v="190801"/>
    <n v="594000"/>
  </r>
  <r>
    <x v="272"/>
    <x v="5"/>
    <m/>
    <x v="1"/>
    <x v="2"/>
    <x v="18"/>
    <n v="190801"/>
    <n v="190801"/>
    <m/>
    <n v="3"/>
    <n v="190801"/>
    <n v="60000"/>
  </r>
  <r>
    <x v="272"/>
    <x v="5"/>
    <m/>
    <x v="4"/>
    <x v="2"/>
    <x v="26"/>
    <n v="190801"/>
    <n v="190801"/>
    <m/>
    <n v="1"/>
    <n v="190801"/>
    <n v="4000"/>
  </r>
  <r>
    <x v="272"/>
    <x v="5"/>
    <m/>
    <x v="4"/>
    <x v="2"/>
    <x v="27"/>
    <n v="190801"/>
    <n v="190801"/>
    <m/>
    <n v="2"/>
    <n v="190801"/>
    <n v="40000"/>
  </r>
  <r>
    <x v="272"/>
    <x v="5"/>
    <m/>
    <x v="0"/>
    <x v="2"/>
    <x v="15"/>
    <n v="190801"/>
    <n v="190801"/>
    <m/>
    <n v="32"/>
    <n v="190801"/>
    <n v="640000"/>
  </r>
  <r>
    <x v="272"/>
    <x v="5"/>
    <m/>
    <x v="0"/>
    <x v="2"/>
    <x v="16"/>
    <n v="190801"/>
    <n v="190801"/>
    <m/>
    <n v="41"/>
    <n v="190801"/>
    <n v="1435000"/>
  </r>
  <r>
    <x v="272"/>
    <x v="5"/>
    <m/>
    <x v="0"/>
    <x v="2"/>
    <x v="17"/>
    <n v="190801"/>
    <n v="190801"/>
    <m/>
    <n v="42"/>
    <n v="190801"/>
    <n v="1386000"/>
  </r>
  <r>
    <x v="272"/>
    <x v="5"/>
    <m/>
    <x v="0"/>
    <x v="2"/>
    <x v="19"/>
    <n v="190801"/>
    <n v="190801"/>
    <m/>
    <n v="44"/>
    <n v="190801"/>
    <n v="132000"/>
  </r>
  <r>
    <x v="272"/>
    <x v="5"/>
    <m/>
    <x v="5"/>
    <x v="2"/>
    <x v="28"/>
    <n v="190801"/>
    <n v="190801"/>
    <m/>
    <n v="12"/>
    <n v="190801"/>
    <n v="336000"/>
  </r>
  <r>
    <x v="272"/>
    <x v="5"/>
    <m/>
    <x v="22"/>
    <x v="2"/>
    <x v="29"/>
    <n v="190801"/>
    <n v="190801"/>
    <m/>
    <n v="4"/>
    <n v="190801"/>
    <n v="152000"/>
  </r>
  <r>
    <x v="272"/>
    <x v="5"/>
    <m/>
    <x v="19"/>
    <x v="2"/>
    <x v="22"/>
    <n v="190801"/>
    <n v="190801"/>
    <m/>
    <n v="3"/>
    <n v="190801"/>
    <n v="39000"/>
  </r>
  <r>
    <x v="272"/>
    <x v="5"/>
    <m/>
    <x v="19"/>
    <x v="2"/>
    <x v="23"/>
    <n v="190801"/>
    <n v="190801"/>
    <m/>
    <n v="1"/>
    <n v="190801"/>
    <n v="24000"/>
  </r>
  <r>
    <x v="272"/>
    <x v="5"/>
    <m/>
    <x v="19"/>
    <x v="2"/>
    <x v="24"/>
    <n v="190801"/>
    <n v="190801"/>
    <m/>
    <n v="2"/>
    <n v="190801"/>
    <n v="66000"/>
  </r>
  <r>
    <x v="272"/>
    <x v="5"/>
    <m/>
    <x v="0"/>
    <x v="9"/>
    <x v="15"/>
    <n v="190801"/>
    <n v="190801"/>
    <m/>
    <n v="5"/>
    <n v="190801"/>
    <n v="100000"/>
  </r>
  <r>
    <x v="273"/>
    <x v="6"/>
    <m/>
    <x v="0"/>
    <x v="7"/>
    <x v="15"/>
    <n v="190801"/>
    <n v="190801"/>
    <m/>
    <n v="12"/>
    <n v="190801"/>
    <n v="240000"/>
  </r>
  <r>
    <x v="273"/>
    <x v="6"/>
    <m/>
    <x v="6"/>
    <x v="2"/>
    <x v="37"/>
    <n v="190801"/>
    <n v="190801"/>
    <m/>
    <n v="5"/>
    <n v="190801"/>
    <n v="100000"/>
  </r>
  <r>
    <x v="273"/>
    <x v="6"/>
    <m/>
    <x v="6"/>
    <x v="2"/>
    <x v="42"/>
    <n v="190801"/>
    <n v="190801"/>
    <m/>
    <n v="1"/>
    <n v="190801"/>
    <n v="35000"/>
  </r>
  <r>
    <x v="273"/>
    <x v="6"/>
    <m/>
    <x v="19"/>
    <x v="2"/>
    <x v="38"/>
    <n v="190801"/>
    <n v="190801"/>
    <m/>
    <n v="2"/>
    <n v="190801"/>
    <n v="20000"/>
  </r>
  <r>
    <x v="273"/>
    <x v="6"/>
    <m/>
    <x v="29"/>
    <x v="2"/>
    <x v="40"/>
    <n v="190801"/>
    <n v="190801"/>
    <m/>
    <n v="1"/>
    <n v="190801"/>
    <n v="35000"/>
  </r>
  <r>
    <x v="273"/>
    <x v="6"/>
    <m/>
    <x v="29"/>
    <x v="2"/>
    <x v="41"/>
    <n v="190801"/>
    <n v="190801"/>
    <m/>
    <n v="2"/>
    <n v="190801"/>
    <n v="90000"/>
  </r>
  <r>
    <x v="273"/>
    <x v="6"/>
    <m/>
    <x v="25"/>
    <x v="2"/>
    <x v="34"/>
    <n v="190801"/>
    <n v="190801"/>
    <m/>
    <n v="8"/>
    <n v="190801"/>
    <n v="792000"/>
  </r>
  <r>
    <x v="273"/>
    <x v="6"/>
    <m/>
    <x v="1"/>
    <x v="2"/>
    <x v="18"/>
    <n v="190801"/>
    <n v="190801"/>
    <m/>
    <n v="2"/>
    <n v="190801"/>
    <n v="40000"/>
  </r>
  <r>
    <x v="273"/>
    <x v="6"/>
    <m/>
    <x v="1"/>
    <x v="2"/>
    <x v="21"/>
    <n v="190801"/>
    <n v="190801"/>
    <m/>
    <n v="1"/>
    <n v="190801"/>
    <n v="35000"/>
  </r>
  <r>
    <x v="273"/>
    <x v="6"/>
    <m/>
    <x v="4"/>
    <x v="2"/>
    <x v="26"/>
    <n v="190801"/>
    <n v="190801"/>
    <m/>
    <n v="3"/>
    <n v="190801"/>
    <n v="12000"/>
  </r>
  <r>
    <x v="273"/>
    <x v="6"/>
    <m/>
    <x v="4"/>
    <x v="2"/>
    <x v="27"/>
    <n v="190801"/>
    <n v="190801"/>
    <m/>
    <n v="4"/>
    <n v="190801"/>
    <n v="80000"/>
  </r>
  <r>
    <x v="273"/>
    <x v="6"/>
    <m/>
    <x v="0"/>
    <x v="2"/>
    <x v="15"/>
    <n v="190801"/>
    <n v="190801"/>
    <m/>
    <n v="73"/>
    <n v="190801"/>
    <n v="1460000"/>
  </r>
  <r>
    <x v="273"/>
    <x v="6"/>
    <m/>
    <x v="0"/>
    <x v="2"/>
    <x v="16"/>
    <n v="190801"/>
    <n v="190801"/>
    <m/>
    <n v="31"/>
    <n v="190801"/>
    <n v="1085000"/>
  </r>
  <r>
    <x v="273"/>
    <x v="6"/>
    <m/>
    <x v="0"/>
    <x v="2"/>
    <x v="17"/>
    <n v="190801"/>
    <n v="190801"/>
    <m/>
    <n v="53"/>
    <n v="190801"/>
    <n v="1749000"/>
  </r>
  <r>
    <x v="273"/>
    <x v="6"/>
    <m/>
    <x v="0"/>
    <x v="2"/>
    <x v="19"/>
    <n v="190801"/>
    <n v="190801"/>
    <m/>
    <n v="60"/>
    <n v="190801"/>
    <n v="180000"/>
  </r>
  <r>
    <x v="273"/>
    <x v="6"/>
    <m/>
    <x v="5"/>
    <x v="2"/>
    <x v="28"/>
    <n v="190801"/>
    <n v="190801"/>
    <m/>
    <n v="9"/>
    <n v="190801"/>
    <n v="252000"/>
  </r>
  <r>
    <x v="273"/>
    <x v="6"/>
    <m/>
    <x v="22"/>
    <x v="2"/>
    <x v="29"/>
    <n v="190801"/>
    <n v="190801"/>
    <m/>
    <n v="9"/>
    <n v="190801"/>
    <n v="342000"/>
  </r>
  <r>
    <x v="273"/>
    <x v="6"/>
    <m/>
    <x v="19"/>
    <x v="2"/>
    <x v="22"/>
    <n v="190801"/>
    <n v="190801"/>
    <m/>
    <n v="6"/>
    <n v="190801"/>
    <n v="78000"/>
  </r>
  <r>
    <x v="273"/>
    <x v="6"/>
    <m/>
    <x v="19"/>
    <x v="2"/>
    <x v="24"/>
    <n v="190801"/>
    <n v="190801"/>
    <m/>
    <n v="1"/>
    <n v="190801"/>
    <n v="33000"/>
  </r>
  <r>
    <x v="273"/>
    <x v="6"/>
    <m/>
    <x v="0"/>
    <x v="9"/>
    <x v="15"/>
    <n v="190801"/>
    <n v="190801"/>
    <m/>
    <n v="5"/>
    <n v="190801"/>
    <n v="100000"/>
  </r>
  <r>
    <x v="273"/>
    <x v="6"/>
    <m/>
    <x v="0"/>
    <x v="6"/>
    <x v="15"/>
    <n v="190801"/>
    <n v="190801"/>
    <m/>
    <n v="233"/>
    <n v="190801"/>
    <n v="2112844"/>
  </r>
  <r>
    <x v="273"/>
    <x v="6"/>
    <m/>
    <x v="0"/>
    <x v="6"/>
    <x v="17"/>
    <n v="190801"/>
    <n v="190801"/>
    <m/>
    <n v="90"/>
    <n v="190801"/>
    <n v="1423620"/>
  </r>
  <r>
    <x v="273"/>
    <x v="6"/>
    <m/>
    <x v="4"/>
    <x v="6"/>
    <x v="26"/>
    <n v="190801"/>
    <n v="190801"/>
    <m/>
    <n v="480"/>
    <n v="190801"/>
    <n v="515040"/>
  </r>
  <r>
    <x v="273"/>
    <x v="6"/>
    <m/>
    <x v="26"/>
    <x v="6"/>
    <x v="35"/>
    <n v="190801"/>
    <n v="190801"/>
    <m/>
    <n v="86"/>
    <n v="190801"/>
    <n v="1473266"/>
  </r>
  <r>
    <x v="273"/>
    <x v="6"/>
    <m/>
    <x v="22"/>
    <x v="6"/>
    <x v="29"/>
    <n v="190801"/>
    <n v="190801"/>
    <m/>
    <n v="6"/>
    <n v="190801"/>
    <n v="118146"/>
  </r>
  <r>
    <x v="273"/>
    <x v="6"/>
    <m/>
    <x v="24"/>
    <x v="6"/>
    <x v="31"/>
    <n v="190801"/>
    <n v="190801"/>
    <m/>
    <n v="99"/>
    <n v="190801"/>
    <n v="1472823"/>
  </r>
  <r>
    <x v="273"/>
    <x v="6"/>
    <m/>
    <x v="23"/>
    <x v="6"/>
    <x v="30"/>
    <n v="190801"/>
    <n v="190801"/>
    <m/>
    <n v="66"/>
    <n v="190801"/>
    <n v="459624"/>
  </r>
  <r>
    <x v="273"/>
    <x v="6"/>
    <m/>
    <x v="19"/>
    <x v="6"/>
    <x v="22"/>
    <n v="190801"/>
    <n v="190801"/>
    <m/>
    <n v="7"/>
    <n v="190801"/>
    <n v="47537"/>
  </r>
  <r>
    <x v="273"/>
    <x v="6"/>
    <m/>
    <x v="27"/>
    <x v="6"/>
    <x v="36"/>
    <n v="190801"/>
    <n v="190801"/>
    <m/>
    <n v="175"/>
    <n v="190801"/>
    <n v="1654975"/>
  </r>
  <r>
    <x v="273"/>
    <x v="6"/>
    <m/>
    <x v="6"/>
    <x v="6"/>
    <x v="37"/>
    <n v="190801"/>
    <n v="190801"/>
    <m/>
    <n v="45"/>
    <n v="190801"/>
    <n v="450000"/>
  </r>
  <r>
    <x v="273"/>
    <x v="6"/>
    <m/>
    <x v="28"/>
    <x v="6"/>
    <x v="39"/>
    <n v="190801"/>
    <n v="190801"/>
    <m/>
    <n v="181"/>
    <n v="190801"/>
    <n v="2863058"/>
  </r>
  <r>
    <x v="274"/>
    <x v="3"/>
    <m/>
    <x v="0"/>
    <x v="1"/>
    <x v="15"/>
    <n v="190801"/>
    <n v="190801"/>
    <m/>
    <n v="2"/>
    <n v="190801"/>
    <n v="40000"/>
  </r>
  <r>
    <x v="274"/>
    <x v="3"/>
    <m/>
    <x v="0"/>
    <x v="1"/>
    <x v="16"/>
    <n v="190801"/>
    <n v="190801"/>
    <m/>
    <n v="19"/>
    <n v="190801"/>
    <n v="665000"/>
  </r>
  <r>
    <x v="274"/>
    <x v="3"/>
    <m/>
    <x v="0"/>
    <x v="7"/>
    <x v="15"/>
    <n v="190801"/>
    <n v="190801"/>
    <m/>
    <n v="4"/>
    <n v="190801"/>
    <n v="80000"/>
  </r>
  <r>
    <x v="274"/>
    <x v="3"/>
    <m/>
    <x v="6"/>
    <x v="2"/>
    <x v="37"/>
    <n v="190801"/>
    <n v="190801"/>
    <m/>
    <n v="3"/>
    <n v="190801"/>
    <n v="60000"/>
  </r>
  <r>
    <x v="274"/>
    <x v="3"/>
    <m/>
    <x v="6"/>
    <x v="2"/>
    <x v="42"/>
    <n v="190801"/>
    <n v="190801"/>
    <m/>
    <n v="1"/>
    <n v="190801"/>
    <n v="35000"/>
  </r>
  <r>
    <x v="274"/>
    <x v="3"/>
    <m/>
    <x v="19"/>
    <x v="2"/>
    <x v="38"/>
    <n v="190801"/>
    <n v="190801"/>
    <m/>
    <n v="1"/>
    <n v="190801"/>
    <n v="10000"/>
  </r>
  <r>
    <x v="274"/>
    <x v="3"/>
    <m/>
    <x v="29"/>
    <x v="2"/>
    <x v="40"/>
    <n v="190801"/>
    <n v="190801"/>
    <m/>
    <n v="4"/>
    <n v="190801"/>
    <n v="140000"/>
  </r>
  <r>
    <x v="274"/>
    <x v="3"/>
    <m/>
    <x v="29"/>
    <x v="2"/>
    <x v="41"/>
    <n v="190801"/>
    <n v="190801"/>
    <m/>
    <n v="2"/>
    <n v="190801"/>
    <n v="90000"/>
  </r>
  <r>
    <x v="274"/>
    <x v="3"/>
    <m/>
    <x v="25"/>
    <x v="2"/>
    <x v="34"/>
    <n v="190801"/>
    <n v="190801"/>
    <m/>
    <n v="8"/>
    <n v="190801"/>
    <n v="792000"/>
  </r>
  <r>
    <x v="274"/>
    <x v="3"/>
    <m/>
    <x v="1"/>
    <x v="2"/>
    <x v="18"/>
    <n v="190801"/>
    <n v="190801"/>
    <m/>
    <n v="2"/>
    <n v="190801"/>
    <n v="40000"/>
  </r>
  <r>
    <x v="274"/>
    <x v="3"/>
    <m/>
    <x v="4"/>
    <x v="2"/>
    <x v="26"/>
    <n v="190801"/>
    <n v="190801"/>
    <m/>
    <n v="5"/>
    <n v="190801"/>
    <n v="20000"/>
  </r>
  <r>
    <x v="274"/>
    <x v="3"/>
    <m/>
    <x v="4"/>
    <x v="2"/>
    <x v="27"/>
    <n v="190801"/>
    <n v="190801"/>
    <m/>
    <n v="1"/>
    <n v="190801"/>
    <n v="20000"/>
  </r>
  <r>
    <x v="274"/>
    <x v="3"/>
    <m/>
    <x v="0"/>
    <x v="2"/>
    <x v="15"/>
    <n v="190801"/>
    <n v="190801"/>
    <m/>
    <n v="74"/>
    <n v="190801"/>
    <n v="1480000"/>
  </r>
  <r>
    <x v="274"/>
    <x v="3"/>
    <m/>
    <x v="0"/>
    <x v="2"/>
    <x v="16"/>
    <n v="190801"/>
    <n v="190801"/>
    <m/>
    <n v="42"/>
    <n v="190801"/>
    <n v="1470000"/>
  </r>
  <r>
    <x v="274"/>
    <x v="3"/>
    <m/>
    <x v="0"/>
    <x v="2"/>
    <x v="17"/>
    <n v="190801"/>
    <n v="190801"/>
    <m/>
    <n v="77"/>
    <n v="190801"/>
    <n v="2541000"/>
  </r>
  <r>
    <x v="274"/>
    <x v="3"/>
    <m/>
    <x v="0"/>
    <x v="2"/>
    <x v="19"/>
    <n v="190801"/>
    <n v="190801"/>
    <m/>
    <n v="66"/>
    <n v="190801"/>
    <n v="198000"/>
  </r>
  <r>
    <x v="274"/>
    <x v="3"/>
    <m/>
    <x v="5"/>
    <x v="2"/>
    <x v="28"/>
    <n v="190801"/>
    <n v="190801"/>
    <m/>
    <n v="11"/>
    <n v="190801"/>
    <n v="308000"/>
  </r>
  <r>
    <x v="274"/>
    <x v="3"/>
    <m/>
    <x v="22"/>
    <x v="2"/>
    <x v="29"/>
    <n v="190801"/>
    <n v="190801"/>
    <m/>
    <n v="7"/>
    <n v="190801"/>
    <n v="266000"/>
  </r>
  <r>
    <x v="274"/>
    <x v="3"/>
    <m/>
    <x v="19"/>
    <x v="2"/>
    <x v="22"/>
    <n v="190801"/>
    <n v="190801"/>
    <m/>
    <n v="6"/>
    <n v="190801"/>
    <n v="78000"/>
  </r>
  <r>
    <x v="274"/>
    <x v="3"/>
    <m/>
    <x v="19"/>
    <x v="2"/>
    <x v="24"/>
    <n v="190801"/>
    <n v="190801"/>
    <m/>
    <n v="1"/>
    <n v="190801"/>
    <n v="33000"/>
  </r>
  <r>
    <x v="274"/>
    <x v="3"/>
    <m/>
    <x v="0"/>
    <x v="4"/>
    <x v="15"/>
    <n v="190801"/>
    <n v="190801"/>
    <m/>
    <n v="26"/>
    <n v="190801"/>
    <n v="819000"/>
  </r>
  <r>
    <x v="274"/>
    <x v="3"/>
    <m/>
    <x v="0"/>
    <x v="4"/>
    <x v="16"/>
    <n v="190801"/>
    <n v="190801"/>
    <m/>
    <n v="12"/>
    <n v="190801"/>
    <n v="528000"/>
  </r>
  <r>
    <x v="274"/>
    <x v="3"/>
    <m/>
    <x v="5"/>
    <x v="4"/>
    <x v="28"/>
    <n v="190801"/>
    <n v="190801"/>
    <m/>
    <n v="5"/>
    <n v="190801"/>
    <n v="190000"/>
  </r>
  <r>
    <x v="274"/>
    <x v="3"/>
    <m/>
    <x v="1"/>
    <x v="4"/>
    <x v="18"/>
    <n v="190801"/>
    <n v="190801"/>
    <m/>
    <n v="1"/>
    <n v="190801"/>
    <n v="31500"/>
  </r>
  <r>
    <x v="274"/>
    <x v="3"/>
    <m/>
    <x v="4"/>
    <x v="4"/>
    <x v="27"/>
    <n v="190801"/>
    <n v="190801"/>
    <m/>
    <n v="1"/>
    <n v="190801"/>
    <n v="36000"/>
  </r>
  <r>
    <x v="274"/>
    <x v="3"/>
    <m/>
    <x v="19"/>
    <x v="4"/>
    <x v="22"/>
    <n v="190801"/>
    <n v="190801"/>
    <m/>
    <n v="1"/>
    <n v="190801"/>
    <n v="25000"/>
  </r>
  <r>
    <x v="274"/>
    <x v="3"/>
    <m/>
    <x v="0"/>
    <x v="3"/>
    <x v="15"/>
    <n v="190801"/>
    <n v="190801"/>
    <m/>
    <n v="5"/>
    <n v="190801"/>
    <n v="0"/>
  </r>
  <r>
    <x v="274"/>
    <x v="3"/>
    <m/>
    <x v="18"/>
    <x v="3"/>
    <x v="19"/>
    <n v="190801"/>
    <n v="190801"/>
    <m/>
    <n v="4"/>
    <n v="190801"/>
    <n v="0"/>
  </r>
  <r>
    <x v="274"/>
    <x v="3"/>
    <m/>
    <x v="5"/>
    <x v="3"/>
    <x v="28"/>
    <n v="190801"/>
    <n v="190801"/>
    <m/>
    <n v="4"/>
    <n v="190801"/>
    <n v="0"/>
  </r>
  <r>
    <x v="274"/>
    <x v="3"/>
    <m/>
    <x v="4"/>
    <x v="3"/>
    <x v="27"/>
    <n v="190801"/>
    <n v="190801"/>
    <m/>
    <n v="4"/>
    <n v="190801"/>
    <n v="0"/>
  </r>
  <r>
    <x v="274"/>
    <x v="3"/>
    <m/>
    <x v="6"/>
    <x v="3"/>
    <x v="37"/>
    <n v="190801"/>
    <n v="190801"/>
    <m/>
    <n v="4"/>
    <n v="190801"/>
    <n v="0"/>
  </r>
  <r>
    <x v="274"/>
    <x v="3"/>
    <m/>
    <x v="0"/>
    <x v="9"/>
    <x v="15"/>
    <n v="190801"/>
    <n v="190801"/>
    <m/>
    <n v="8"/>
    <n v="190801"/>
    <n v="160000"/>
  </r>
  <r>
    <x v="275"/>
    <x v="4"/>
    <m/>
    <x v="0"/>
    <x v="1"/>
    <x v="16"/>
    <n v="190801"/>
    <n v="190801"/>
    <m/>
    <n v="7"/>
    <n v="190801"/>
    <n v="245000"/>
  </r>
  <r>
    <x v="275"/>
    <x v="4"/>
    <m/>
    <x v="0"/>
    <x v="5"/>
    <x v="15"/>
    <n v="190801"/>
    <n v="190801"/>
    <m/>
    <n v="250"/>
    <n v="190801"/>
    <n v="2556750"/>
  </r>
  <r>
    <x v="275"/>
    <x v="4"/>
    <m/>
    <x v="0"/>
    <x v="7"/>
    <x v="15"/>
    <n v="190801"/>
    <n v="190801"/>
    <m/>
    <n v="4"/>
    <n v="190801"/>
    <n v="80000"/>
  </r>
  <r>
    <x v="275"/>
    <x v="4"/>
    <m/>
    <x v="6"/>
    <x v="2"/>
    <x v="37"/>
    <n v="190801"/>
    <n v="190801"/>
    <m/>
    <n v="7"/>
    <n v="190801"/>
    <n v="140000"/>
  </r>
  <r>
    <x v="275"/>
    <x v="4"/>
    <m/>
    <x v="6"/>
    <x v="2"/>
    <x v="42"/>
    <n v="190801"/>
    <n v="190801"/>
    <m/>
    <n v="1"/>
    <n v="190801"/>
    <n v="35000"/>
  </r>
  <r>
    <x v="275"/>
    <x v="4"/>
    <m/>
    <x v="19"/>
    <x v="2"/>
    <x v="38"/>
    <n v="190801"/>
    <n v="190801"/>
    <m/>
    <n v="3"/>
    <n v="190801"/>
    <n v="30000"/>
  </r>
  <r>
    <x v="275"/>
    <x v="4"/>
    <m/>
    <x v="29"/>
    <x v="2"/>
    <x v="40"/>
    <n v="190801"/>
    <n v="190801"/>
    <m/>
    <n v="5"/>
    <n v="190801"/>
    <n v="175000"/>
  </r>
  <r>
    <x v="275"/>
    <x v="4"/>
    <m/>
    <x v="29"/>
    <x v="2"/>
    <x v="41"/>
    <n v="190801"/>
    <n v="190801"/>
    <m/>
    <n v="4"/>
    <n v="190801"/>
    <n v="180000"/>
  </r>
  <r>
    <x v="275"/>
    <x v="4"/>
    <m/>
    <x v="25"/>
    <x v="2"/>
    <x v="34"/>
    <n v="190801"/>
    <n v="190801"/>
    <m/>
    <n v="5"/>
    <n v="190801"/>
    <n v="495000"/>
  </r>
  <r>
    <x v="275"/>
    <x v="4"/>
    <m/>
    <x v="1"/>
    <x v="2"/>
    <x v="18"/>
    <n v="190801"/>
    <n v="190801"/>
    <m/>
    <n v="3"/>
    <n v="190801"/>
    <n v="60000"/>
  </r>
  <r>
    <x v="275"/>
    <x v="4"/>
    <m/>
    <x v="4"/>
    <x v="2"/>
    <x v="26"/>
    <n v="190801"/>
    <n v="190801"/>
    <m/>
    <n v="2"/>
    <n v="190801"/>
    <n v="8000"/>
  </r>
  <r>
    <x v="275"/>
    <x v="4"/>
    <m/>
    <x v="4"/>
    <x v="2"/>
    <x v="27"/>
    <n v="190801"/>
    <n v="190801"/>
    <m/>
    <n v="10"/>
    <n v="190801"/>
    <n v="200000"/>
  </r>
  <r>
    <x v="275"/>
    <x v="4"/>
    <m/>
    <x v="0"/>
    <x v="2"/>
    <x v="15"/>
    <n v="190801"/>
    <n v="190801"/>
    <m/>
    <n v="58"/>
    <n v="190801"/>
    <n v="1160000"/>
  </r>
  <r>
    <x v="275"/>
    <x v="4"/>
    <m/>
    <x v="0"/>
    <x v="2"/>
    <x v="16"/>
    <n v="190801"/>
    <n v="190801"/>
    <m/>
    <n v="45"/>
    <n v="190801"/>
    <n v="1575000"/>
  </r>
  <r>
    <x v="275"/>
    <x v="4"/>
    <m/>
    <x v="0"/>
    <x v="2"/>
    <x v="17"/>
    <n v="190801"/>
    <n v="190801"/>
    <m/>
    <n v="65"/>
    <n v="190801"/>
    <n v="2145000"/>
  </r>
  <r>
    <x v="275"/>
    <x v="4"/>
    <m/>
    <x v="0"/>
    <x v="2"/>
    <x v="19"/>
    <n v="190801"/>
    <n v="190801"/>
    <m/>
    <n v="52"/>
    <n v="190801"/>
    <n v="156000"/>
  </r>
  <r>
    <x v="275"/>
    <x v="4"/>
    <m/>
    <x v="5"/>
    <x v="2"/>
    <x v="28"/>
    <n v="190801"/>
    <n v="190801"/>
    <m/>
    <n v="13"/>
    <n v="190801"/>
    <n v="364000"/>
  </r>
  <r>
    <x v="275"/>
    <x v="4"/>
    <m/>
    <x v="22"/>
    <x v="2"/>
    <x v="29"/>
    <n v="190801"/>
    <n v="190801"/>
    <m/>
    <n v="4"/>
    <n v="190801"/>
    <n v="152000"/>
  </r>
  <r>
    <x v="275"/>
    <x v="4"/>
    <m/>
    <x v="19"/>
    <x v="2"/>
    <x v="22"/>
    <n v="190801"/>
    <n v="190801"/>
    <m/>
    <n v="8"/>
    <n v="190801"/>
    <n v="104000"/>
  </r>
  <r>
    <x v="275"/>
    <x v="4"/>
    <m/>
    <x v="19"/>
    <x v="2"/>
    <x v="23"/>
    <n v="190801"/>
    <n v="190801"/>
    <m/>
    <n v="2"/>
    <n v="190801"/>
    <n v="48000"/>
  </r>
  <r>
    <x v="275"/>
    <x v="4"/>
    <m/>
    <x v="19"/>
    <x v="2"/>
    <x v="24"/>
    <n v="190801"/>
    <n v="190801"/>
    <m/>
    <n v="1"/>
    <n v="190801"/>
    <n v="33000"/>
  </r>
  <r>
    <x v="275"/>
    <x v="4"/>
    <m/>
    <x v="0"/>
    <x v="4"/>
    <x v="15"/>
    <n v="190801"/>
    <n v="190801"/>
    <m/>
    <n v="7"/>
    <n v="190801"/>
    <n v="220500"/>
  </r>
  <r>
    <x v="275"/>
    <x v="4"/>
    <m/>
    <x v="0"/>
    <x v="4"/>
    <x v="16"/>
    <n v="190801"/>
    <n v="190801"/>
    <m/>
    <n v="6"/>
    <n v="190801"/>
    <n v="264000"/>
  </r>
  <r>
    <x v="275"/>
    <x v="4"/>
    <m/>
    <x v="5"/>
    <x v="4"/>
    <x v="28"/>
    <n v="190801"/>
    <n v="190801"/>
    <m/>
    <n v="3"/>
    <n v="190801"/>
    <n v="114000"/>
  </r>
  <r>
    <x v="275"/>
    <x v="4"/>
    <m/>
    <x v="0"/>
    <x v="3"/>
    <x v="15"/>
    <n v="190801"/>
    <n v="190801"/>
    <m/>
    <n v="2"/>
    <n v="190801"/>
    <n v="0"/>
  </r>
  <r>
    <x v="275"/>
    <x v="4"/>
    <m/>
    <x v="0"/>
    <x v="9"/>
    <x v="15"/>
    <n v="190801"/>
    <n v="190801"/>
    <m/>
    <n v="1"/>
    <n v="190801"/>
    <n v="20000"/>
  </r>
  <r>
    <x v="275"/>
    <x v="4"/>
    <m/>
    <x v="5"/>
    <x v="9"/>
    <x v="28"/>
    <n v="190801"/>
    <n v="190801"/>
    <m/>
    <n v="1"/>
    <n v="190801"/>
    <n v="28000"/>
  </r>
  <r>
    <x v="276"/>
    <x v="1"/>
    <m/>
    <x v="0"/>
    <x v="1"/>
    <x v="15"/>
    <n v="190801"/>
    <n v="190801"/>
    <m/>
    <n v="1"/>
    <n v="190801"/>
    <n v="20000"/>
  </r>
  <r>
    <x v="276"/>
    <x v="1"/>
    <m/>
    <x v="0"/>
    <x v="1"/>
    <x v="16"/>
    <n v="190801"/>
    <n v="190801"/>
    <m/>
    <n v="11"/>
    <n v="190801"/>
    <n v="385000"/>
  </r>
  <r>
    <x v="276"/>
    <x v="1"/>
    <m/>
    <x v="0"/>
    <x v="7"/>
    <x v="15"/>
    <n v="190801"/>
    <n v="190801"/>
    <m/>
    <n v="15"/>
    <n v="190801"/>
    <n v="300000"/>
  </r>
  <r>
    <x v="276"/>
    <x v="1"/>
    <m/>
    <x v="6"/>
    <x v="2"/>
    <x v="37"/>
    <n v="190801"/>
    <n v="190801"/>
    <m/>
    <n v="9"/>
    <n v="190801"/>
    <n v="180000"/>
  </r>
  <r>
    <x v="276"/>
    <x v="1"/>
    <m/>
    <x v="6"/>
    <x v="2"/>
    <x v="42"/>
    <n v="190801"/>
    <n v="190801"/>
    <m/>
    <n v="5"/>
    <n v="190801"/>
    <n v="175000"/>
  </r>
  <r>
    <x v="276"/>
    <x v="1"/>
    <m/>
    <x v="19"/>
    <x v="2"/>
    <x v="38"/>
    <n v="190801"/>
    <n v="190801"/>
    <m/>
    <n v="3"/>
    <n v="190801"/>
    <n v="30000"/>
  </r>
  <r>
    <x v="276"/>
    <x v="1"/>
    <m/>
    <x v="29"/>
    <x v="2"/>
    <x v="40"/>
    <n v="190801"/>
    <n v="190801"/>
    <m/>
    <n v="3"/>
    <n v="190801"/>
    <n v="105000"/>
  </r>
  <r>
    <x v="276"/>
    <x v="1"/>
    <m/>
    <x v="29"/>
    <x v="2"/>
    <x v="41"/>
    <n v="190801"/>
    <n v="190801"/>
    <m/>
    <n v="10"/>
    <n v="190801"/>
    <n v="450000"/>
  </r>
  <r>
    <x v="276"/>
    <x v="1"/>
    <m/>
    <x v="25"/>
    <x v="2"/>
    <x v="34"/>
    <n v="190801"/>
    <n v="190801"/>
    <m/>
    <n v="5"/>
    <n v="190801"/>
    <n v="495000"/>
  </r>
  <r>
    <x v="276"/>
    <x v="1"/>
    <m/>
    <x v="1"/>
    <x v="2"/>
    <x v="18"/>
    <n v="190801"/>
    <n v="190801"/>
    <m/>
    <n v="2"/>
    <n v="190801"/>
    <n v="40000"/>
  </r>
  <r>
    <x v="276"/>
    <x v="1"/>
    <m/>
    <x v="4"/>
    <x v="2"/>
    <x v="26"/>
    <n v="190801"/>
    <n v="190801"/>
    <m/>
    <n v="6"/>
    <n v="190801"/>
    <n v="24000"/>
  </r>
  <r>
    <x v="276"/>
    <x v="1"/>
    <m/>
    <x v="4"/>
    <x v="2"/>
    <x v="27"/>
    <n v="190801"/>
    <n v="190801"/>
    <m/>
    <n v="2"/>
    <n v="190801"/>
    <n v="40000"/>
  </r>
  <r>
    <x v="276"/>
    <x v="1"/>
    <m/>
    <x v="0"/>
    <x v="2"/>
    <x v="15"/>
    <n v="190801"/>
    <n v="190801"/>
    <m/>
    <n v="69"/>
    <n v="190801"/>
    <n v="1380000"/>
  </r>
  <r>
    <x v="276"/>
    <x v="1"/>
    <m/>
    <x v="0"/>
    <x v="2"/>
    <x v="16"/>
    <n v="190801"/>
    <n v="190801"/>
    <m/>
    <n v="58"/>
    <n v="190801"/>
    <n v="2030000"/>
  </r>
  <r>
    <x v="276"/>
    <x v="1"/>
    <m/>
    <x v="0"/>
    <x v="2"/>
    <x v="17"/>
    <n v="190801"/>
    <n v="190801"/>
    <m/>
    <n v="84"/>
    <n v="190801"/>
    <n v="2772000"/>
  </r>
  <r>
    <x v="276"/>
    <x v="1"/>
    <m/>
    <x v="0"/>
    <x v="2"/>
    <x v="19"/>
    <n v="190801"/>
    <n v="190801"/>
    <m/>
    <n v="90"/>
    <n v="190801"/>
    <n v="270000"/>
  </r>
  <r>
    <x v="276"/>
    <x v="1"/>
    <m/>
    <x v="5"/>
    <x v="2"/>
    <x v="28"/>
    <n v="190801"/>
    <n v="190801"/>
    <m/>
    <n v="23"/>
    <n v="190801"/>
    <n v="644000"/>
  </r>
  <r>
    <x v="276"/>
    <x v="1"/>
    <m/>
    <x v="22"/>
    <x v="2"/>
    <x v="29"/>
    <n v="190801"/>
    <n v="190801"/>
    <m/>
    <n v="8"/>
    <n v="190801"/>
    <n v="304000"/>
  </r>
  <r>
    <x v="276"/>
    <x v="1"/>
    <m/>
    <x v="19"/>
    <x v="2"/>
    <x v="22"/>
    <n v="190801"/>
    <n v="190801"/>
    <m/>
    <n v="9"/>
    <n v="190801"/>
    <n v="117000"/>
  </r>
  <r>
    <x v="276"/>
    <x v="1"/>
    <m/>
    <x v="19"/>
    <x v="2"/>
    <x v="23"/>
    <n v="190801"/>
    <n v="190801"/>
    <m/>
    <n v="1"/>
    <n v="190801"/>
    <n v="24000"/>
  </r>
  <r>
    <x v="276"/>
    <x v="1"/>
    <m/>
    <x v="19"/>
    <x v="2"/>
    <x v="24"/>
    <n v="190801"/>
    <n v="190801"/>
    <m/>
    <n v="2"/>
    <n v="190801"/>
    <n v="66000"/>
  </r>
  <r>
    <x v="276"/>
    <x v="1"/>
    <m/>
    <x v="0"/>
    <x v="4"/>
    <x v="15"/>
    <n v="190801"/>
    <n v="190801"/>
    <m/>
    <n v="7"/>
    <n v="190801"/>
    <n v="220500"/>
  </r>
  <r>
    <x v="276"/>
    <x v="1"/>
    <m/>
    <x v="0"/>
    <x v="4"/>
    <x v="16"/>
    <n v="190801"/>
    <n v="190801"/>
    <m/>
    <n v="6"/>
    <n v="190801"/>
    <n v="264000"/>
  </r>
  <r>
    <x v="276"/>
    <x v="1"/>
    <m/>
    <x v="5"/>
    <x v="4"/>
    <x v="28"/>
    <n v="190801"/>
    <n v="190801"/>
    <m/>
    <n v="4"/>
    <n v="190801"/>
    <n v="152000"/>
  </r>
  <r>
    <x v="276"/>
    <x v="1"/>
    <m/>
    <x v="6"/>
    <x v="3"/>
    <x v="37"/>
    <n v="190801"/>
    <n v="190801"/>
    <m/>
    <n v="2"/>
    <n v="190801"/>
    <n v="0"/>
  </r>
  <r>
    <x v="276"/>
    <x v="1"/>
    <m/>
    <x v="0"/>
    <x v="9"/>
    <x v="15"/>
    <n v="190801"/>
    <n v="190801"/>
    <m/>
    <n v="5"/>
    <n v="190801"/>
    <n v="100000"/>
  </r>
  <r>
    <x v="277"/>
    <x v="0"/>
    <m/>
    <x v="0"/>
    <x v="1"/>
    <x v="15"/>
    <n v="190801"/>
    <n v="190801"/>
    <m/>
    <n v="2"/>
    <n v="190801"/>
    <n v="40000"/>
  </r>
  <r>
    <x v="277"/>
    <x v="0"/>
    <m/>
    <x v="0"/>
    <x v="1"/>
    <x v="16"/>
    <n v="190801"/>
    <n v="190801"/>
    <m/>
    <n v="5"/>
    <n v="190801"/>
    <n v="175000"/>
  </r>
  <r>
    <x v="277"/>
    <x v="0"/>
    <m/>
    <x v="19"/>
    <x v="5"/>
    <x v="50"/>
    <n v="190801"/>
    <n v="190801"/>
    <m/>
    <n v="10"/>
    <n v="190801"/>
    <n v="72000"/>
  </r>
  <r>
    <x v="277"/>
    <x v="0"/>
    <m/>
    <x v="0"/>
    <x v="7"/>
    <x v="15"/>
    <n v="190801"/>
    <n v="190801"/>
    <m/>
    <n v="1"/>
    <n v="190801"/>
    <n v="20000"/>
  </r>
  <r>
    <x v="277"/>
    <x v="0"/>
    <m/>
    <x v="6"/>
    <x v="2"/>
    <x v="37"/>
    <n v="190801"/>
    <n v="190801"/>
    <m/>
    <n v="7"/>
    <n v="190801"/>
    <n v="140000"/>
  </r>
  <r>
    <x v="277"/>
    <x v="0"/>
    <m/>
    <x v="6"/>
    <x v="2"/>
    <x v="42"/>
    <n v="190801"/>
    <n v="190801"/>
    <m/>
    <n v="4"/>
    <n v="190801"/>
    <n v="140000"/>
  </r>
  <r>
    <x v="277"/>
    <x v="0"/>
    <m/>
    <x v="19"/>
    <x v="2"/>
    <x v="38"/>
    <n v="190801"/>
    <n v="190801"/>
    <m/>
    <n v="6"/>
    <n v="190801"/>
    <n v="60000"/>
  </r>
  <r>
    <x v="277"/>
    <x v="0"/>
    <m/>
    <x v="29"/>
    <x v="2"/>
    <x v="40"/>
    <n v="190801"/>
    <n v="190801"/>
    <m/>
    <n v="4"/>
    <n v="190801"/>
    <n v="140000"/>
  </r>
  <r>
    <x v="277"/>
    <x v="0"/>
    <m/>
    <x v="29"/>
    <x v="2"/>
    <x v="41"/>
    <n v="190801"/>
    <n v="190801"/>
    <m/>
    <n v="4"/>
    <n v="190801"/>
    <n v="180000"/>
  </r>
  <r>
    <x v="277"/>
    <x v="0"/>
    <m/>
    <x v="1"/>
    <x v="2"/>
    <x v="18"/>
    <n v="190801"/>
    <n v="190801"/>
    <m/>
    <n v="4"/>
    <n v="190801"/>
    <n v="80000"/>
  </r>
  <r>
    <x v="277"/>
    <x v="0"/>
    <m/>
    <x v="1"/>
    <x v="2"/>
    <x v="21"/>
    <n v="190801"/>
    <n v="190801"/>
    <m/>
    <n v="1"/>
    <n v="190801"/>
    <n v="35000"/>
  </r>
  <r>
    <x v="277"/>
    <x v="0"/>
    <m/>
    <x v="4"/>
    <x v="2"/>
    <x v="26"/>
    <n v="190801"/>
    <n v="190801"/>
    <m/>
    <n v="2"/>
    <n v="190801"/>
    <n v="8000"/>
  </r>
  <r>
    <x v="277"/>
    <x v="0"/>
    <m/>
    <x v="4"/>
    <x v="2"/>
    <x v="27"/>
    <n v="190801"/>
    <n v="190801"/>
    <m/>
    <n v="3"/>
    <n v="190801"/>
    <n v="60000"/>
  </r>
  <r>
    <x v="277"/>
    <x v="0"/>
    <m/>
    <x v="0"/>
    <x v="2"/>
    <x v="15"/>
    <n v="190801"/>
    <n v="190801"/>
    <m/>
    <n v="56"/>
    <n v="190801"/>
    <n v="1120000"/>
  </r>
  <r>
    <x v="277"/>
    <x v="0"/>
    <m/>
    <x v="0"/>
    <x v="2"/>
    <x v="16"/>
    <n v="190801"/>
    <n v="190801"/>
    <m/>
    <n v="40"/>
    <n v="190801"/>
    <n v="1400000"/>
  </r>
  <r>
    <x v="277"/>
    <x v="0"/>
    <m/>
    <x v="0"/>
    <x v="2"/>
    <x v="17"/>
    <n v="190801"/>
    <n v="190801"/>
    <m/>
    <n v="68"/>
    <n v="190801"/>
    <n v="2244000"/>
  </r>
  <r>
    <x v="277"/>
    <x v="0"/>
    <m/>
    <x v="0"/>
    <x v="2"/>
    <x v="19"/>
    <n v="190801"/>
    <n v="190801"/>
    <m/>
    <n v="60"/>
    <n v="190801"/>
    <n v="180000"/>
  </r>
  <r>
    <x v="277"/>
    <x v="0"/>
    <m/>
    <x v="5"/>
    <x v="2"/>
    <x v="28"/>
    <n v="190801"/>
    <n v="190801"/>
    <m/>
    <n v="21"/>
    <n v="190801"/>
    <n v="588000"/>
  </r>
  <r>
    <x v="277"/>
    <x v="0"/>
    <m/>
    <x v="22"/>
    <x v="2"/>
    <x v="29"/>
    <n v="190801"/>
    <n v="190801"/>
    <m/>
    <n v="2"/>
    <n v="190801"/>
    <n v="76000"/>
  </r>
  <r>
    <x v="277"/>
    <x v="0"/>
    <m/>
    <x v="19"/>
    <x v="2"/>
    <x v="22"/>
    <n v="190801"/>
    <n v="190801"/>
    <m/>
    <n v="8"/>
    <n v="190801"/>
    <n v="104000"/>
  </r>
  <r>
    <x v="277"/>
    <x v="0"/>
    <m/>
    <x v="19"/>
    <x v="2"/>
    <x v="23"/>
    <n v="190801"/>
    <n v="190801"/>
    <m/>
    <n v="1"/>
    <n v="190801"/>
    <n v="24000"/>
  </r>
  <r>
    <x v="277"/>
    <x v="0"/>
    <m/>
    <x v="19"/>
    <x v="2"/>
    <x v="24"/>
    <n v="190801"/>
    <n v="190801"/>
    <m/>
    <n v="1"/>
    <n v="190801"/>
    <n v="33000"/>
  </r>
  <r>
    <x v="277"/>
    <x v="0"/>
    <m/>
    <x v="0"/>
    <x v="4"/>
    <x v="15"/>
    <n v="190801"/>
    <n v="190801"/>
    <m/>
    <n v="8"/>
    <n v="190801"/>
    <n v="252000"/>
  </r>
  <r>
    <x v="277"/>
    <x v="0"/>
    <m/>
    <x v="0"/>
    <x v="4"/>
    <x v="16"/>
    <n v="190801"/>
    <n v="190801"/>
    <m/>
    <n v="8"/>
    <n v="190801"/>
    <n v="352000"/>
  </r>
  <r>
    <x v="277"/>
    <x v="0"/>
    <m/>
    <x v="5"/>
    <x v="4"/>
    <x v="28"/>
    <n v="190801"/>
    <n v="190801"/>
    <m/>
    <n v="1"/>
    <n v="190801"/>
    <n v="38000"/>
  </r>
  <r>
    <x v="277"/>
    <x v="0"/>
    <m/>
    <x v="6"/>
    <x v="3"/>
    <x v="37"/>
    <n v="190801"/>
    <n v="190801"/>
    <m/>
    <n v="5"/>
    <n v="190801"/>
    <n v="0"/>
  </r>
  <r>
    <x v="277"/>
    <x v="0"/>
    <m/>
    <x v="0"/>
    <x v="9"/>
    <x v="15"/>
    <n v="190801"/>
    <n v="190801"/>
    <m/>
    <n v="2"/>
    <n v="190801"/>
    <n v="40000"/>
  </r>
  <r>
    <x v="278"/>
    <x v="2"/>
    <m/>
    <x v="0"/>
    <x v="1"/>
    <x v="15"/>
    <n v="190801"/>
    <n v="190801"/>
    <m/>
    <n v="2"/>
    <n v="190801"/>
    <n v="40000"/>
  </r>
  <r>
    <x v="278"/>
    <x v="2"/>
    <m/>
    <x v="0"/>
    <x v="1"/>
    <x v="16"/>
    <n v="190801"/>
    <n v="190801"/>
    <m/>
    <n v="5"/>
    <n v="190801"/>
    <n v="175000"/>
  </r>
  <r>
    <x v="278"/>
    <x v="2"/>
    <m/>
    <x v="0"/>
    <x v="7"/>
    <x v="15"/>
    <n v="190801"/>
    <n v="190801"/>
    <m/>
    <n v="21"/>
    <n v="190801"/>
    <n v="420000"/>
  </r>
  <r>
    <x v="278"/>
    <x v="2"/>
    <m/>
    <x v="6"/>
    <x v="2"/>
    <x v="37"/>
    <n v="190801"/>
    <n v="190801"/>
    <m/>
    <n v="2"/>
    <n v="190801"/>
    <n v="40000"/>
  </r>
  <r>
    <x v="278"/>
    <x v="2"/>
    <m/>
    <x v="6"/>
    <x v="2"/>
    <x v="42"/>
    <n v="190801"/>
    <n v="190801"/>
    <m/>
    <n v="2"/>
    <n v="190801"/>
    <n v="70000"/>
  </r>
  <r>
    <x v="278"/>
    <x v="2"/>
    <m/>
    <x v="29"/>
    <x v="2"/>
    <x v="40"/>
    <n v="190801"/>
    <n v="190801"/>
    <m/>
    <n v="2"/>
    <n v="190801"/>
    <n v="70000"/>
  </r>
  <r>
    <x v="278"/>
    <x v="2"/>
    <m/>
    <x v="29"/>
    <x v="2"/>
    <x v="41"/>
    <n v="190801"/>
    <n v="190801"/>
    <m/>
    <n v="2"/>
    <n v="190801"/>
    <n v="90000"/>
  </r>
  <r>
    <x v="278"/>
    <x v="2"/>
    <m/>
    <x v="25"/>
    <x v="2"/>
    <x v="34"/>
    <n v="190801"/>
    <n v="190801"/>
    <m/>
    <n v="6"/>
    <n v="190801"/>
    <n v="594000"/>
  </r>
  <r>
    <x v="278"/>
    <x v="2"/>
    <m/>
    <x v="1"/>
    <x v="2"/>
    <x v="18"/>
    <n v="190801"/>
    <n v="190801"/>
    <m/>
    <n v="4"/>
    <n v="190801"/>
    <n v="80000"/>
  </r>
  <r>
    <x v="278"/>
    <x v="2"/>
    <m/>
    <x v="4"/>
    <x v="2"/>
    <x v="26"/>
    <n v="190801"/>
    <n v="190801"/>
    <m/>
    <n v="3"/>
    <n v="190801"/>
    <n v="12000"/>
  </r>
  <r>
    <x v="278"/>
    <x v="2"/>
    <m/>
    <x v="0"/>
    <x v="2"/>
    <x v="15"/>
    <n v="190801"/>
    <n v="190801"/>
    <m/>
    <n v="49"/>
    <n v="190801"/>
    <n v="980000"/>
  </r>
  <r>
    <x v="278"/>
    <x v="2"/>
    <m/>
    <x v="0"/>
    <x v="2"/>
    <x v="16"/>
    <n v="190801"/>
    <n v="190801"/>
    <m/>
    <n v="52"/>
    <n v="190801"/>
    <n v="1820000"/>
  </r>
  <r>
    <x v="278"/>
    <x v="2"/>
    <m/>
    <x v="0"/>
    <x v="2"/>
    <x v="17"/>
    <n v="190801"/>
    <n v="190801"/>
    <m/>
    <n v="44"/>
    <n v="190801"/>
    <n v="1452000"/>
  </r>
  <r>
    <x v="278"/>
    <x v="2"/>
    <m/>
    <x v="0"/>
    <x v="2"/>
    <x v="19"/>
    <n v="190801"/>
    <n v="190801"/>
    <m/>
    <n v="38"/>
    <n v="190801"/>
    <n v="114000"/>
  </r>
  <r>
    <x v="278"/>
    <x v="2"/>
    <m/>
    <x v="5"/>
    <x v="2"/>
    <x v="28"/>
    <n v="190801"/>
    <n v="190801"/>
    <m/>
    <n v="10"/>
    <n v="190801"/>
    <n v="280000"/>
  </r>
  <r>
    <x v="278"/>
    <x v="2"/>
    <m/>
    <x v="22"/>
    <x v="2"/>
    <x v="29"/>
    <n v="190801"/>
    <n v="190801"/>
    <m/>
    <n v="3"/>
    <n v="190801"/>
    <n v="114000"/>
  </r>
  <r>
    <x v="278"/>
    <x v="2"/>
    <m/>
    <x v="19"/>
    <x v="2"/>
    <x v="22"/>
    <n v="190801"/>
    <n v="190801"/>
    <m/>
    <n v="6"/>
    <n v="190801"/>
    <n v="78000"/>
  </r>
  <r>
    <x v="278"/>
    <x v="2"/>
    <m/>
    <x v="19"/>
    <x v="2"/>
    <x v="23"/>
    <n v="190801"/>
    <n v="190801"/>
    <m/>
    <n v="2"/>
    <n v="190801"/>
    <n v="48000"/>
  </r>
  <r>
    <x v="278"/>
    <x v="2"/>
    <m/>
    <x v="19"/>
    <x v="2"/>
    <x v="24"/>
    <n v="190801"/>
    <n v="190801"/>
    <m/>
    <n v="1"/>
    <n v="190801"/>
    <n v="33000"/>
  </r>
  <r>
    <x v="278"/>
    <x v="2"/>
    <m/>
    <x v="0"/>
    <x v="4"/>
    <x v="15"/>
    <n v="190801"/>
    <n v="190801"/>
    <m/>
    <n v="12"/>
    <n v="190801"/>
    <n v="378000"/>
  </r>
  <r>
    <x v="278"/>
    <x v="2"/>
    <m/>
    <x v="0"/>
    <x v="4"/>
    <x v="16"/>
    <n v="190801"/>
    <n v="190801"/>
    <m/>
    <n v="7"/>
    <n v="190801"/>
    <n v="308000"/>
  </r>
  <r>
    <x v="278"/>
    <x v="2"/>
    <m/>
    <x v="5"/>
    <x v="4"/>
    <x v="28"/>
    <n v="190801"/>
    <n v="190801"/>
    <m/>
    <n v="3"/>
    <n v="190801"/>
    <n v="114000"/>
  </r>
  <r>
    <x v="278"/>
    <x v="2"/>
    <m/>
    <x v="0"/>
    <x v="3"/>
    <x v="15"/>
    <n v="190801"/>
    <n v="190801"/>
    <m/>
    <n v="2"/>
    <n v="190801"/>
    <n v="0"/>
  </r>
  <r>
    <x v="278"/>
    <x v="2"/>
    <m/>
    <x v="18"/>
    <x v="3"/>
    <x v="19"/>
    <n v="190801"/>
    <n v="190801"/>
    <m/>
    <n v="2"/>
    <n v="190801"/>
    <n v="0"/>
  </r>
  <r>
    <x v="278"/>
    <x v="2"/>
    <m/>
    <x v="6"/>
    <x v="3"/>
    <x v="37"/>
    <n v="190801"/>
    <n v="190801"/>
    <m/>
    <n v="1"/>
    <n v="190801"/>
    <n v="0"/>
  </r>
  <r>
    <x v="278"/>
    <x v="2"/>
    <m/>
    <x v="0"/>
    <x v="9"/>
    <x v="15"/>
    <n v="190801"/>
    <n v="190801"/>
    <m/>
    <n v="5"/>
    <n v="190801"/>
    <n v="100000"/>
  </r>
  <r>
    <x v="279"/>
    <x v="5"/>
    <m/>
    <x v="0"/>
    <x v="7"/>
    <x v="15"/>
    <n v="190801"/>
    <n v="190801"/>
    <m/>
    <n v="13"/>
    <n v="190801"/>
    <n v="260000"/>
  </r>
  <r>
    <x v="279"/>
    <x v="5"/>
    <m/>
    <x v="6"/>
    <x v="2"/>
    <x v="37"/>
    <n v="190801"/>
    <n v="190801"/>
    <m/>
    <n v="2"/>
    <n v="190801"/>
    <n v="40000"/>
  </r>
  <r>
    <x v="279"/>
    <x v="5"/>
    <m/>
    <x v="6"/>
    <x v="2"/>
    <x v="42"/>
    <n v="190801"/>
    <n v="190801"/>
    <m/>
    <n v="1"/>
    <n v="190801"/>
    <n v="35000"/>
  </r>
  <r>
    <x v="279"/>
    <x v="5"/>
    <m/>
    <x v="19"/>
    <x v="2"/>
    <x v="38"/>
    <n v="190801"/>
    <n v="190801"/>
    <m/>
    <n v="1"/>
    <n v="190801"/>
    <n v="10000"/>
  </r>
  <r>
    <x v="279"/>
    <x v="5"/>
    <m/>
    <x v="29"/>
    <x v="2"/>
    <x v="41"/>
    <n v="190801"/>
    <n v="190801"/>
    <m/>
    <n v="1"/>
    <n v="190801"/>
    <n v="45000"/>
  </r>
  <r>
    <x v="279"/>
    <x v="5"/>
    <m/>
    <x v="25"/>
    <x v="2"/>
    <x v="34"/>
    <n v="190801"/>
    <n v="190801"/>
    <m/>
    <n v="3"/>
    <n v="190801"/>
    <n v="297000"/>
  </r>
  <r>
    <x v="279"/>
    <x v="5"/>
    <m/>
    <x v="1"/>
    <x v="2"/>
    <x v="18"/>
    <n v="190801"/>
    <n v="190801"/>
    <m/>
    <n v="2"/>
    <n v="190801"/>
    <n v="40000"/>
  </r>
  <r>
    <x v="279"/>
    <x v="5"/>
    <m/>
    <x v="1"/>
    <x v="2"/>
    <x v="21"/>
    <n v="190801"/>
    <n v="190801"/>
    <m/>
    <n v="1"/>
    <n v="190801"/>
    <n v="35000"/>
  </r>
  <r>
    <x v="279"/>
    <x v="5"/>
    <m/>
    <x v="4"/>
    <x v="2"/>
    <x v="26"/>
    <n v="190801"/>
    <n v="190801"/>
    <m/>
    <n v="2"/>
    <n v="190801"/>
    <n v="8000"/>
  </r>
  <r>
    <x v="279"/>
    <x v="5"/>
    <m/>
    <x v="4"/>
    <x v="2"/>
    <x v="27"/>
    <n v="190801"/>
    <n v="190801"/>
    <m/>
    <n v="4"/>
    <n v="190801"/>
    <n v="80000"/>
  </r>
  <r>
    <x v="279"/>
    <x v="5"/>
    <m/>
    <x v="0"/>
    <x v="2"/>
    <x v="15"/>
    <n v="190801"/>
    <n v="190801"/>
    <m/>
    <n v="43"/>
    <n v="190801"/>
    <n v="860000"/>
  </r>
  <r>
    <x v="279"/>
    <x v="5"/>
    <m/>
    <x v="0"/>
    <x v="2"/>
    <x v="16"/>
    <n v="190801"/>
    <n v="190801"/>
    <m/>
    <n v="24"/>
    <n v="190801"/>
    <n v="840000"/>
  </r>
  <r>
    <x v="279"/>
    <x v="5"/>
    <m/>
    <x v="0"/>
    <x v="2"/>
    <x v="17"/>
    <n v="190801"/>
    <n v="190801"/>
    <m/>
    <n v="38"/>
    <n v="190801"/>
    <n v="1254000"/>
  </r>
  <r>
    <x v="279"/>
    <x v="5"/>
    <m/>
    <x v="0"/>
    <x v="2"/>
    <x v="19"/>
    <n v="190801"/>
    <n v="190801"/>
    <m/>
    <n v="30"/>
    <n v="190801"/>
    <n v="90000"/>
  </r>
  <r>
    <x v="279"/>
    <x v="5"/>
    <m/>
    <x v="5"/>
    <x v="2"/>
    <x v="28"/>
    <n v="190801"/>
    <n v="190801"/>
    <m/>
    <n v="10"/>
    <n v="190801"/>
    <n v="280000"/>
  </r>
  <r>
    <x v="279"/>
    <x v="5"/>
    <m/>
    <x v="22"/>
    <x v="2"/>
    <x v="29"/>
    <n v="190801"/>
    <n v="190801"/>
    <m/>
    <n v="2"/>
    <n v="190801"/>
    <n v="76000"/>
  </r>
  <r>
    <x v="279"/>
    <x v="5"/>
    <m/>
    <x v="19"/>
    <x v="2"/>
    <x v="22"/>
    <n v="190801"/>
    <n v="190801"/>
    <m/>
    <n v="1"/>
    <n v="190801"/>
    <n v="13000"/>
  </r>
  <r>
    <x v="279"/>
    <x v="5"/>
    <m/>
    <x v="19"/>
    <x v="2"/>
    <x v="23"/>
    <n v="190801"/>
    <n v="190801"/>
    <m/>
    <n v="1"/>
    <n v="190801"/>
    <n v="24000"/>
  </r>
  <r>
    <x v="279"/>
    <x v="5"/>
    <m/>
    <x v="0"/>
    <x v="9"/>
    <x v="15"/>
    <n v="190801"/>
    <n v="190801"/>
    <m/>
    <n v="2"/>
    <n v="190801"/>
    <n v="40000"/>
  </r>
  <r>
    <x v="280"/>
    <x v="6"/>
    <m/>
    <x v="0"/>
    <x v="7"/>
    <x v="15"/>
    <n v="190801"/>
    <n v="190801"/>
    <m/>
    <n v="22"/>
    <n v="190801"/>
    <n v="440000"/>
  </r>
  <r>
    <x v="280"/>
    <x v="6"/>
    <m/>
    <x v="6"/>
    <x v="2"/>
    <x v="37"/>
    <n v="190801"/>
    <n v="190801"/>
    <m/>
    <n v="4"/>
    <n v="190801"/>
    <n v="80000"/>
  </r>
  <r>
    <x v="280"/>
    <x v="6"/>
    <m/>
    <x v="6"/>
    <x v="2"/>
    <x v="42"/>
    <n v="190801"/>
    <n v="190801"/>
    <m/>
    <n v="2"/>
    <n v="190801"/>
    <n v="70000"/>
  </r>
  <r>
    <x v="280"/>
    <x v="6"/>
    <m/>
    <x v="19"/>
    <x v="2"/>
    <x v="38"/>
    <n v="190801"/>
    <n v="190801"/>
    <m/>
    <n v="1"/>
    <n v="190801"/>
    <n v="10000"/>
  </r>
  <r>
    <x v="280"/>
    <x v="6"/>
    <m/>
    <x v="29"/>
    <x v="2"/>
    <x v="40"/>
    <n v="190801"/>
    <n v="190801"/>
    <m/>
    <n v="1"/>
    <n v="190801"/>
    <n v="35000"/>
  </r>
  <r>
    <x v="280"/>
    <x v="6"/>
    <m/>
    <x v="29"/>
    <x v="2"/>
    <x v="41"/>
    <n v="190801"/>
    <n v="190801"/>
    <m/>
    <n v="5"/>
    <n v="190801"/>
    <n v="225000"/>
  </r>
  <r>
    <x v="280"/>
    <x v="6"/>
    <m/>
    <x v="25"/>
    <x v="2"/>
    <x v="34"/>
    <n v="190801"/>
    <n v="190801"/>
    <m/>
    <n v="3"/>
    <n v="190801"/>
    <n v="297000"/>
  </r>
  <r>
    <x v="280"/>
    <x v="6"/>
    <m/>
    <x v="1"/>
    <x v="2"/>
    <x v="18"/>
    <n v="190801"/>
    <n v="190801"/>
    <m/>
    <n v="2"/>
    <n v="190801"/>
    <n v="40000"/>
  </r>
  <r>
    <x v="280"/>
    <x v="6"/>
    <m/>
    <x v="1"/>
    <x v="2"/>
    <x v="21"/>
    <n v="190801"/>
    <n v="190801"/>
    <m/>
    <n v="2"/>
    <n v="190801"/>
    <n v="70000"/>
  </r>
  <r>
    <x v="280"/>
    <x v="6"/>
    <m/>
    <x v="4"/>
    <x v="2"/>
    <x v="26"/>
    <n v="190801"/>
    <n v="190801"/>
    <m/>
    <n v="4"/>
    <n v="190801"/>
    <n v="16000"/>
  </r>
  <r>
    <x v="280"/>
    <x v="6"/>
    <m/>
    <x v="4"/>
    <x v="2"/>
    <x v="27"/>
    <n v="190801"/>
    <n v="190801"/>
    <m/>
    <n v="4"/>
    <n v="190801"/>
    <n v="80000"/>
  </r>
  <r>
    <x v="280"/>
    <x v="6"/>
    <m/>
    <x v="0"/>
    <x v="2"/>
    <x v="15"/>
    <n v="190801"/>
    <n v="190801"/>
    <m/>
    <n v="59"/>
    <n v="190801"/>
    <n v="1180000"/>
  </r>
  <r>
    <x v="280"/>
    <x v="6"/>
    <m/>
    <x v="0"/>
    <x v="2"/>
    <x v="16"/>
    <n v="190801"/>
    <n v="190801"/>
    <m/>
    <n v="51"/>
    <n v="190801"/>
    <n v="1785000"/>
  </r>
  <r>
    <x v="280"/>
    <x v="6"/>
    <m/>
    <x v="0"/>
    <x v="2"/>
    <x v="17"/>
    <n v="190801"/>
    <n v="190801"/>
    <m/>
    <n v="53"/>
    <n v="190801"/>
    <n v="1749000"/>
  </r>
  <r>
    <x v="280"/>
    <x v="6"/>
    <m/>
    <x v="0"/>
    <x v="2"/>
    <x v="19"/>
    <n v="190801"/>
    <n v="190801"/>
    <m/>
    <n v="66"/>
    <n v="190801"/>
    <n v="198000"/>
  </r>
  <r>
    <x v="280"/>
    <x v="6"/>
    <m/>
    <x v="5"/>
    <x v="2"/>
    <x v="28"/>
    <n v="190801"/>
    <n v="190801"/>
    <m/>
    <n v="10"/>
    <n v="190801"/>
    <n v="280000"/>
  </r>
  <r>
    <x v="280"/>
    <x v="6"/>
    <m/>
    <x v="22"/>
    <x v="2"/>
    <x v="29"/>
    <n v="190801"/>
    <n v="190801"/>
    <m/>
    <n v="2"/>
    <n v="190801"/>
    <n v="76000"/>
  </r>
  <r>
    <x v="280"/>
    <x v="6"/>
    <m/>
    <x v="19"/>
    <x v="2"/>
    <x v="22"/>
    <n v="190801"/>
    <n v="190801"/>
    <m/>
    <n v="10"/>
    <n v="190801"/>
    <n v="130000"/>
  </r>
  <r>
    <x v="280"/>
    <x v="6"/>
    <m/>
    <x v="19"/>
    <x v="2"/>
    <x v="23"/>
    <n v="190801"/>
    <n v="190801"/>
    <m/>
    <n v="2"/>
    <n v="190801"/>
    <n v="48000"/>
  </r>
  <r>
    <x v="280"/>
    <x v="6"/>
    <m/>
    <x v="0"/>
    <x v="9"/>
    <x v="15"/>
    <n v="190801"/>
    <n v="190801"/>
    <m/>
    <n v="6"/>
    <n v="190801"/>
    <n v="120000"/>
  </r>
  <r>
    <x v="280"/>
    <x v="6"/>
    <m/>
    <x v="0"/>
    <x v="6"/>
    <x v="15"/>
    <n v="190801"/>
    <n v="190801"/>
    <m/>
    <n v="640"/>
    <n v="190801"/>
    <n v="5803520"/>
  </r>
  <r>
    <x v="280"/>
    <x v="6"/>
    <m/>
    <x v="0"/>
    <x v="6"/>
    <x v="17"/>
    <n v="190801"/>
    <n v="190801"/>
    <m/>
    <n v="7"/>
    <n v="190801"/>
    <n v="110726"/>
  </r>
  <r>
    <x v="280"/>
    <x v="6"/>
    <m/>
    <x v="4"/>
    <x v="6"/>
    <x v="26"/>
    <n v="190801"/>
    <n v="190801"/>
    <m/>
    <n v="523"/>
    <n v="190801"/>
    <n v="561179"/>
  </r>
  <r>
    <x v="280"/>
    <x v="6"/>
    <m/>
    <x v="26"/>
    <x v="6"/>
    <x v="35"/>
    <n v="190801"/>
    <n v="190801"/>
    <m/>
    <n v="82"/>
    <n v="190801"/>
    <n v="1404742"/>
  </r>
  <r>
    <x v="280"/>
    <x v="6"/>
    <m/>
    <x v="22"/>
    <x v="6"/>
    <x v="29"/>
    <n v="190801"/>
    <n v="190801"/>
    <m/>
    <n v="17"/>
    <n v="190801"/>
    <n v="334747"/>
  </r>
  <r>
    <x v="280"/>
    <x v="6"/>
    <m/>
    <x v="24"/>
    <x v="6"/>
    <x v="31"/>
    <n v="190801"/>
    <n v="190801"/>
    <m/>
    <n v="73"/>
    <n v="190801"/>
    <n v="1086021"/>
  </r>
  <r>
    <x v="280"/>
    <x v="6"/>
    <m/>
    <x v="23"/>
    <x v="6"/>
    <x v="30"/>
    <n v="190801"/>
    <n v="190801"/>
    <m/>
    <n v="156"/>
    <n v="190801"/>
    <n v="1086384"/>
  </r>
  <r>
    <x v="280"/>
    <x v="6"/>
    <m/>
    <x v="19"/>
    <x v="6"/>
    <x v="22"/>
    <n v="190801"/>
    <n v="190801"/>
    <m/>
    <n v="7"/>
    <n v="190801"/>
    <n v="47537"/>
  </r>
  <r>
    <x v="280"/>
    <x v="6"/>
    <m/>
    <x v="27"/>
    <x v="6"/>
    <x v="36"/>
    <n v="190801"/>
    <n v="190801"/>
    <m/>
    <n v="168"/>
    <n v="190801"/>
    <n v="1588776"/>
  </r>
  <r>
    <x v="280"/>
    <x v="6"/>
    <m/>
    <x v="6"/>
    <x v="6"/>
    <x v="37"/>
    <n v="190801"/>
    <n v="190801"/>
    <m/>
    <n v="38"/>
    <n v="190801"/>
    <n v="380000"/>
  </r>
  <r>
    <x v="280"/>
    <x v="6"/>
    <m/>
    <x v="28"/>
    <x v="6"/>
    <x v="39"/>
    <n v="190801"/>
    <n v="190801"/>
    <m/>
    <n v="32"/>
    <n v="190801"/>
    <n v="506176"/>
  </r>
  <r>
    <x v="280"/>
    <x v="6"/>
    <m/>
    <x v="20"/>
    <x v="6"/>
    <x v="25"/>
    <n v="190801"/>
    <n v="190801"/>
    <m/>
    <n v="1"/>
    <n v="190801"/>
    <n v="9716"/>
  </r>
  <r>
    <x v="281"/>
    <x v="3"/>
    <m/>
    <x v="0"/>
    <x v="1"/>
    <x v="15"/>
    <n v="190801"/>
    <n v="190801"/>
    <m/>
    <n v="2"/>
    <n v="190801"/>
    <n v="40000"/>
  </r>
  <r>
    <x v="281"/>
    <x v="3"/>
    <m/>
    <x v="0"/>
    <x v="1"/>
    <x v="16"/>
    <n v="190801"/>
    <n v="190801"/>
    <m/>
    <n v="14"/>
    <n v="190801"/>
    <n v="490000"/>
  </r>
  <r>
    <x v="281"/>
    <x v="3"/>
    <m/>
    <x v="0"/>
    <x v="7"/>
    <x v="15"/>
    <n v="190801"/>
    <n v="190801"/>
    <m/>
    <n v="16"/>
    <n v="190801"/>
    <n v="320000"/>
  </r>
  <r>
    <x v="281"/>
    <x v="3"/>
    <m/>
    <x v="6"/>
    <x v="2"/>
    <x v="37"/>
    <n v="190801"/>
    <n v="190801"/>
    <m/>
    <n v="6"/>
    <n v="190801"/>
    <n v="120000"/>
  </r>
  <r>
    <x v="281"/>
    <x v="3"/>
    <m/>
    <x v="6"/>
    <x v="2"/>
    <x v="42"/>
    <n v="190801"/>
    <n v="190801"/>
    <m/>
    <n v="1"/>
    <n v="190801"/>
    <n v="35000"/>
  </r>
  <r>
    <x v="281"/>
    <x v="3"/>
    <m/>
    <x v="19"/>
    <x v="2"/>
    <x v="38"/>
    <n v="190801"/>
    <n v="190801"/>
    <m/>
    <n v="1"/>
    <n v="190801"/>
    <n v="10000"/>
  </r>
  <r>
    <x v="281"/>
    <x v="3"/>
    <m/>
    <x v="29"/>
    <x v="2"/>
    <x v="40"/>
    <n v="190801"/>
    <n v="190801"/>
    <m/>
    <n v="8"/>
    <n v="190801"/>
    <n v="280000"/>
  </r>
  <r>
    <x v="281"/>
    <x v="3"/>
    <m/>
    <x v="29"/>
    <x v="2"/>
    <x v="41"/>
    <n v="190801"/>
    <n v="190801"/>
    <m/>
    <n v="8"/>
    <n v="190801"/>
    <n v="360000"/>
  </r>
  <r>
    <x v="281"/>
    <x v="3"/>
    <m/>
    <x v="25"/>
    <x v="2"/>
    <x v="34"/>
    <n v="190801"/>
    <n v="190801"/>
    <m/>
    <n v="10"/>
    <n v="190801"/>
    <n v="990000"/>
  </r>
  <r>
    <x v="281"/>
    <x v="3"/>
    <m/>
    <x v="1"/>
    <x v="2"/>
    <x v="18"/>
    <n v="190801"/>
    <n v="190801"/>
    <m/>
    <n v="3"/>
    <n v="190801"/>
    <n v="60000"/>
  </r>
  <r>
    <x v="281"/>
    <x v="3"/>
    <m/>
    <x v="1"/>
    <x v="2"/>
    <x v="21"/>
    <n v="190801"/>
    <n v="190801"/>
    <m/>
    <n v="1"/>
    <n v="190801"/>
    <n v="35000"/>
  </r>
  <r>
    <x v="281"/>
    <x v="3"/>
    <m/>
    <x v="4"/>
    <x v="2"/>
    <x v="27"/>
    <n v="190801"/>
    <n v="190801"/>
    <m/>
    <n v="60"/>
    <n v="190801"/>
    <n v="1200000"/>
  </r>
  <r>
    <x v="281"/>
    <x v="3"/>
    <m/>
    <x v="0"/>
    <x v="2"/>
    <x v="15"/>
    <n v="190801"/>
    <n v="190801"/>
    <m/>
    <n v="68"/>
    <n v="190801"/>
    <n v="1360000"/>
  </r>
  <r>
    <x v="281"/>
    <x v="3"/>
    <m/>
    <x v="0"/>
    <x v="2"/>
    <x v="16"/>
    <n v="190801"/>
    <n v="190801"/>
    <m/>
    <n v="256"/>
    <n v="190801"/>
    <n v="8960000"/>
  </r>
  <r>
    <x v="281"/>
    <x v="3"/>
    <m/>
    <x v="0"/>
    <x v="2"/>
    <x v="17"/>
    <n v="190801"/>
    <n v="190801"/>
    <m/>
    <n v="73"/>
    <n v="190801"/>
    <n v="2409000"/>
  </r>
  <r>
    <x v="281"/>
    <x v="3"/>
    <m/>
    <x v="0"/>
    <x v="2"/>
    <x v="19"/>
    <n v="190801"/>
    <n v="190801"/>
    <m/>
    <n v="436"/>
    <n v="190801"/>
    <n v="1308000"/>
  </r>
  <r>
    <x v="281"/>
    <x v="3"/>
    <m/>
    <x v="5"/>
    <x v="2"/>
    <x v="28"/>
    <n v="190801"/>
    <n v="190801"/>
    <m/>
    <n v="17"/>
    <n v="190801"/>
    <n v="476000"/>
  </r>
  <r>
    <x v="281"/>
    <x v="3"/>
    <m/>
    <x v="22"/>
    <x v="2"/>
    <x v="29"/>
    <n v="190801"/>
    <n v="190801"/>
    <m/>
    <n v="5"/>
    <n v="190801"/>
    <n v="190000"/>
  </r>
  <r>
    <x v="281"/>
    <x v="3"/>
    <m/>
    <x v="19"/>
    <x v="2"/>
    <x v="22"/>
    <n v="190801"/>
    <n v="190801"/>
    <m/>
    <n v="33"/>
    <n v="190801"/>
    <n v="429000"/>
  </r>
  <r>
    <x v="281"/>
    <x v="3"/>
    <m/>
    <x v="19"/>
    <x v="2"/>
    <x v="23"/>
    <n v="190801"/>
    <n v="190801"/>
    <m/>
    <n v="2"/>
    <n v="190801"/>
    <n v="48000"/>
  </r>
  <r>
    <x v="281"/>
    <x v="3"/>
    <m/>
    <x v="19"/>
    <x v="2"/>
    <x v="24"/>
    <n v="190801"/>
    <n v="190801"/>
    <m/>
    <n v="1"/>
    <n v="190801"/>
    <n v="33000"/>
  </r>
  <r>
    <x v="281"/>
    <x v="3"/>
    <m/>
    <x v="0"/>
    <x v="4"/>
    <x v="15"/>
    <n v="190801"/>
    <n v="190801"/>
    <m/>
    <n v="34"/>
    <n v="190801"/>
    <n v="1071000"/>
  </r>
  <r>
    <x v="281"/>
    <x v="3"/>
    <m/>
    <x v="0"/>
    <x v="4"/>
    <x v="16"/>
    <n v="190801"/>
    <n v="190801"/>
    <m/>
    <n v="7"/>
    <n v="190801"/>
    <n v="308000"/>
  </r>
  <r>
    <x v="281"/>
    <x v="3"/>
    <m/>
    <x v="5"/>
    <x v="4"/>
    <x v="28"/>
    <n v="190801"/>
    <n v="190801"/>
    <m/>
    <n v="2"/>
    <n v="190801"/>
    <n v="76000"/>
  </r>
  <r>
    <x v="281"/>
    <x v="3"/>
    <m/>
    <x v="4"/>
    <x v="4"/>
    <x v="27"/>
    <n v="190801"/>
    <n v="190801"/>
    <m/>
    <n v="2"/>
    <n v="190801"/>
    <n v="72000"/>
  </r>
  <r>
    <x v="281"/>
    <x v="3"/>
    <m/>
    <x v="19"/>
    <x v="4"/>
    <x v="22"/>
    <n v="190801"/>
    <n v="190801"/>
    <m/>
    <n v="2"/>
    <n v="190801"/>
    <n v="50000"/>
  </r>
  <r>
    <x v="281"/>
    <x v="3"/>
    <m/>
    <x v="0"/>
    <x v="3"/>
    <x v="15"/>
    <n v="190801"/>
    <n v="190801"/>
    <m/>
    <n v="5"/>
    <n v="190801"/>
    <n v="0"/>
  </r>
  <r>
    <x v="281"/>
    <x v="3"/>
    <m/>
    <x v="18"/>
    <x v="3"/>
    <x v="19"/>
    <n v="190801"/>
    <n v="190801"/>
    <m/>
    <n v="4"/>
    <n v="190801"/>
    <n v="0"/>
  </r>
  <r>
    <x v="281"/>
    <x v="3"/>
    <m/>
    <x v="5"/>
    <x v="3"/>
    <x v="28"/>
    <n v="190801"/>
    <n v="190801"/>
    <m/>
    <n v="2"/>
    <n v="190801"/>
    <n v="0"/>
  </r>
  <r>
    <x v="281"/>
    <x v="3"/>
    <m/>
    <x v="4"/>
    <x v="3"/>
    <x v="27"/>
    <n v="190801"/>
    <n v="190801"/>
    <m/>
    <n v="2"/>
    <n v="190801"/>
    <n v="0"/>
  </r>
  <r>
    <x v="281"/>
    <x v="3"/>
    <m/>
    <x v="6"/>
    <x v="3"/>
    <x v="37"/>
    <n v="190801"/>
    <n v="190801"/>
    <m/>
    <n v="6"/>
    <n v="190801"/>
    <n v="0"/>
  </r>
  <r>
    <x v="281"/>
    <x v="3"/>
    <m/>
    <x v="0"/>
    <x v="9"/>
    <x v="15"/>
    <n v="190801"/>
    <n v="190801"/>
    <m/>
    <n v="5"/>
    <n v="190801"/>
    <n v="100000"/>
  </r>
  <r>
    <x v="282"/>
    <x v="4"/>
    <m/>
    <x v="0"/>
    <x v="1"/>
    <x v="16"/>
    <n v="190801"/>
    <n v="190801"/>
    <m/>
    <n v="10"/>
    <n v="190801"/>
    <n v="350000"/>
  </r>
  <r>
    <x v="282"/>
    <x v="4"/>
    <m/>
    <x v="0"/>
    <x v="7"/>
    <x v="15"/>
    <n v="190801"/>
    <n v="190801"/>
    <m/>
    <n v="12"/>
    <n v="190801"/>
    <n v="240000"/>
  </r>
  <r>
    <x v="282"/>
    <x v="4"/>
    <m/>
    <x v="6"/>
    <x v="2"/>
    <x v="37"/>
    <n v="190801"/>
    <n v="190801"/>
    <m/>
    <n v="8"/>
    <n v="190801"/>
    <n v="160000"/>
  </r>
  <r>
    <x v="282"/>
    <x v="4"/>
    <m/>
    <x v="6"/>
    <x v="2"/>
    <x v="42"/>
    <n v="190801"/>
    <n v="190801"/>
    <m/>
    <n v="1"/>
    <n v="190801"/>
    <n v="35000"/>
  </r>
  <r>
    <x v="282"/>
    <x v="4"/>
    <m/>
    <x v="19"/>
    <x v="2"/>
    <x v="38"/>
    <n v="190801"/>
    <n v="190801"/>
    <m/>
    <n v="3"/>
    <n v="190801"/>
    <n v="30000"/>
  </r>
  <r>
    <x v="282"/>
    <x v="4"/>
    <m/>
    <x v="29"/>
    <x v="2"/>
    <x v="40"/>
    <n v="190801"/>
    <n v="190801"/>
    <m/>
    <n v="3"/>
    <n v="190801"/>
    <n v="105000"/>
  </r>
  <r>
    <x v="282"/>
    <x v="4"/>
    <m/>
    <x v="29"/>
    <x v="2"/>
    <x v="41"/>
    <n v="190801"/>
    <n v="190801"/>
    <m/>
    <n v="8"/>
    <n v="190801"/>
    <n v="360000"/>
  </r>
  <r>
    <x v="282"/>
    <x v="4"/>
    <m/>
    <x v="25"/>
    <x v="2"/>
    <x v="34"/>
    <n v="190801"/>
    <n v="190801"/>
    <m/>
    <n v="5"/>
    <n v="190801"/>
    <n v="495000"/>
  </r>
  <r>
    <x v="282"/>
    <x v="4"/>
    <m/>
    <x v="1"/>
    <x v="2"/>
    <x v="18"/>
    <n v="190801"/>
    <n v="190801"/>
    <m/>
    <n v="2"/>
    <n v="190801"/>
    <n v="40000"/>
  </r>
  <r>
    <x v="282"/>
    <x v="4"/>
    <m/>
    <x v="4"/>
    <x v="2"/>
    <x v="26"/>
    <n v="190801"/>
    <n v="190801"/>
    <m/>
    <n v="7"/>
    <n v="190801"/>
    <n v="28000"/>
  </r>
  <r>
    <x v="282"/>
    <x v="4"/>
    <m/>
    <x v="4"/>
    <x v="2"/>
    <x v="27"/>
    <n v="190801"/>
    <n v="190801"/>
    <m/>
    <n v="7"/>
    <n v="190801"/>
    <n v="140000"/>
  </r>
  <r>
    <x v="282"/>
    <x v="4"/>
    <m/>
    <x v="0"/>
    <x v="2"/>
    <x v="15"/>
    <n v="190801"/>
    <n v="190801"/>
    <m/>
    <n v="64"/>
    <n v="190801"/>
    <n v="1280000"/>
  </r>
  <r>
    <x v="282"/>
    <x v="4"/>
    <m/>
    <x v="0"/>
    <x v="2"/>
    <x v="16"/>
    <n v="190801"/>
    <n v="190801"/>
    <m/>
    <n v="46"/>
    <n v="190801"/>
    <n v="1610000"/>
  </r>
  <r>
    <x v="282"/>
    <x v="4"/>
    <m/>
    <x v="0"/>
    <x v="2"/>
    <x v="17"/>
    <n v="190801"/>
    <n v="190801"/>
    <m/>
    <n v="56"/>
    <n v="190801"/>
    <n v="1848000"/>
  </r>
  <r>
    <x v="282"/>
    <x v="4"/>
    <m/>
    <x v="0"/>
    <x v="2"/>
    <x v="19"/>
    <n v="190801"/>
    <n v="190801"/>
    <m/>
    <n v="61"/>
    <n v="190801"/>
    <n v="183000"/>
  </r>
  <r>
    <x v="282"/>
    <x v="4"/>
    <m/>
    <x v="5"/>
    <x v="2"/>
    <x v="28"/>
    <n v="190801"/>
    <n v="190801"/>
    <m/>
    <n v="16"/>
    <n v="190801"/>
    <n v="448000"/>
  </r>
  <r>
    <x v="282"/>
    <x v="4"/>
    <m/>
    <x v="22"/>
    <x v="2"/>
    <x v="29"/>
    <n v="190801"/>
    <n v="190801"/>
    <m/>
    <n v="8"/>
    <n v="190801"/>
    <n v="304000"/>
  </r>
  <r>
    <x v="282"/>
    <x v="4"/>
    <m/>
    <x v="19"/>
    <x v="2"/>
    <x v="22"/>
    <n v="190801"/>
    <n v="190801"/>
    <m/>
    <n v="4"/>
    <n v="190801"/>
    <n v="52000"/>
  </r>
  <r>
    <x v="282"/>
    <x v="4"/>
    <m/>
    <x v="19"/>
    <x v="2"/>
    <x v="24"/>
    <n v="190801"/>
    <n v="190801"/>
    <m/>
    <n v="1"/>
    <n v="190801"/>
    <n v="33000"/>
  </r>
  <r>
    <x v="282"/>
    <x v="4"/>
    <m/>
    <x v="0"/>
    <x v="4"/>
    <x v="15"/>
    <n v="190801"/>
    <n v="190801"/>
    <m/>
    <n v="11"/>
    <n v="190801"/>
    <n v="346500"/>
  </r>
  <r>
    <x v="282"/>
    <x v="4"/>
    <m/>
    <x v="0"/>
    <x v="4"/>
    <x v="16"/>
    <n v="190801"/>
    <n v="190801"/>
    <m/>
    <n v="3"/>
    <n v="190801"/>
    <n v="132000"/>
  </r>
  <r>
    <x v="282"/>
    <x v="4"/>
    <m/>
    <x v="5"/>
    <x v="4"/>
    <x v="28"/>
    <n v="190801"/>
    <n v="190801"/>
    <m/>
    <n v="2"/>
    <n v="190801"/>
    <n v="76000"/>
  </r>
  <r>
    <x v="282"/>
    <x v="4"/>
    <m/>
    <x v="0"/>
    <x v="3"/>
    <x v="15"/>
    <n v="190801"/>
    <n v="190801"/>
    <m/>
    <n v="4"/>
    <n v="190801"/>
    <n v="0"/>
  </r>
  <r>
    <x v="282"/>
    <x v="4"/>
    <m/>
    <x v="18"/>
    <x v="3"/>
    <x v="19"/>
    <n v="190801"/>
    <n v="190801"/>
    <m/>
    <n v="4"/>
    <n v="190801"/>
    <n v="0"/>
  </r>
  <r>
    <x v="282"/>
    <x v="4"/>
    <m/>
    <x v="0"/>
    <x v="9"/>
    <x v="15"/>
    <n v="190801"/>
    <n v="190801"/>
    <m/>
    <n v="5"/>
    <n v="190801"/>
    <n v="100000"/>
  </r>
  <r>
    <x v="283"/>
    <x v="1"/>
    <m/>
    <x v="0"/>
    <x v="1"/>
    <x v="15"/>
    <n v="190801"/>
    <n v="190801"/>
    <m/>
    <n v="2"/>
    <n v="190801"/>
    <n v="40000"/>
  </r>
  <r>
    <x v="283"/>
    <x v="1"/>
    <m/>
    <x v="0"/>
    <x v="1"/>
    <x v="16"/>
    <n v="190801"/>
    <n v="190801"/>
    <m/>
    <n v="11"/>
    <n v="190801"/>
    <n v="385000"/>
  </r>
  <r>
    <x v="283"/>
    <x v="1"/>
    <m/>
    <x v="0"/>
    <x v="7"/>
    <x v="15"/>
    <n v="190801"/>
    <n v="190801"/>
    <m/>
    <n v="6"/>
    <n v="190801"/>
    <n v="120000"/>
  </r>
  <r>
    <x v="283"/>
    <x v="1"/>
    <m/>
    <x v="6"/>
    <x v="2"/>
    <x v="37"/>
    <n v="190801"/>
    <n v="190801"/>
    <m/>
    <n v="9"/>
    <n v="190801"/>
    <n v="180000"/>
  </r>
  <r>
    <x v="283"/>
    <x v="1"/>
    <m/>
    <x v="6"/>
    <x v="2"/>
    <x v="42"/>
    <n v="190801"/>
    <n v="190801"/>
    <m/>
    <n v="1"/>
    <n v="190801"/>
    <n v="35000"/>
  </r>
  <r>
    <x v="283"/>
    <x v="1"/>
    <m/>
    <x v="19"/>
    <x v="2"/>
    <x v="38"/>
    <n v="190801"/>
    <n v="190801"/>
    <m/>
    <n v="3"/>
    <n v="190801"/>
    <n v="30000"/>
  </r>
  <r>
    <x v="283"/>
    <x v="1"/>
    <m/>
    <x v="29"/>
    <x v="2"/>
    <x v="40"/>
    <n v="190801"/>
    <n v="190801"/>
    <m/>
    <n v="2"/>
    <n v="190801"/>
    <n v="70000"/>
  </r>
  <r>
    <x v="283"/>
    <x v="1"/>
    <m/>
    <x v="25"/>
    <x v="2"/>
    <x v="34"/>
    <n v="190801"/>
    <n v="190801"/>
    <m/>
    <n v="3"/>
    <n v="190801"/>
    <n v="297000"/>
  </r>
  <r>
    <x v="283"/>
    <x v="1"/>
    <m/>
    <x v="1"/>
    <x v="2"/>
    <x v="18"/>
    <n v="190801"/>
    <n v="190801"/>
    <m/>
    <n v="1"/>
    <n v="190801"/>
    <n v="20000"/>
  </r>
  <r>
    <x v="283"/>
    <x v="1"/>
    <m/>
    <x v="1"/>
    <x v="2"/>
    <x v="21"/>
    <n v="190801"/>
    <n v="190801"/>
    <m/>
    <n v="1"/>
    <n v="190801"/>
    <n v="35000"/>
  </r>
  <r>
    <x v="283"/>
    <x v="1"/>
    <m/>
    <x v="4"/>
    <x v="2"/>
    <x v="26"/>
    <n v="190801"/>
    <n v="190801"/>
    <m/>
    <n v="7"/>
    <n v="190801"/>
    <n v="28000"/>
  </r>
  <r>
    <x v="283"/>
    <x v="1"/>
    <m/>
    <x v="4"/>
    <x v="2"/>
    <x v="27"/>
    <n v="190801"/>
    <n v="190801"/>
    <m/>
    <n v="2"/>
    <n v="190801"/>
    <n v="40000"/>
  </r>
  <r>
    <x v="283"/>
    <x v="1"/>
    <m/>
    <x v="0"/>
    <x v="2"/>
    <x v="15"/>
    <n v="190801"/>
    <n v="190801"/>
    <m/>
    <n v="57"/>
    <n v="190801"/>
    <n v="1140000"/>
  </r>
  <r>
    <x v="283"/>
    <x v="1"/>
    <m/>
    <x v="0"/>
    <x v="2"/>
    <x v="16"/>
    <n v="190801"/>
    <n v="190801"/>
    <m/>
    <n v="47"/>
    <n v="190801"/>
    <n v="1645000"/>
  </r>
  <r>
    <x v="283"/>
    <x v="1"/>
    <m/>
    <x v="0"/>
    <x v="2"/>
    <x v="17"/>
    <n v="190801"/>
    <n v="190801"/>
    <m/>
    <n v="145"/>
    <n v="190801"/>
    <n v="4785000"/>
  </r>
  <r>
    <x v="283"/>
    <x v="1"/>
    <m/>
    <x v="0"/>
    <x v="2"/>
    <x v="19"/>
    <n v="190801"/>
    <n v="190801"/>
    <m/>
    <n v="199"/>
    <n v="190801"/>
    <n v="597000"/>
  </r>
  <r>
    <x v="283"/>
    <x v="1"/>
    <m/>
    <x v="5"/>
    <x v="2"/>
    <x v="28"/>
    <n v="190801"/>
    <n v="190801"/>
    <m/>
    <n v="7"/>
    <n v="190801"/>
    <n v="196000"/>
  </r>
  <r>
    <x v="283"/>
    <x v="1"/>
    <m/>
    <x v="22"/>
    <x v="2"/>
    <x v="29"/>
    <n v="190801"/>
    <n v="190801"/>
    <m/>
    <n v="6"/>
    <n v="190801"/>
    <n v="228000"/>
  </r>
  <r>
    <x v="283"/>
    <x v="1"/>
    <m/>
    <x v="19"/>
    <x v="2"/>
    <x v="22"/>
    <n v="190801"/>
    <n v="190801"/>
    <m/>
    <n v="7"/>
    <n v="190801"/>
    <n v="91000"/>
  </r>
  <r>
    <x v="283"/>
    <x v="1"/>
    <m/>
    <x v="19"/>
    <x v="2"/>
    <x v="24"/>
    <n v="190801"/>
    <n v="190801"/>
    <m/>
    <n v="1"/>
    <n v="190801"/>
    <n v="33000"/>
  </r>
  <r>
    <x v="283"/>
    <x v="1"/>
    <m/>
    <x v="0"/>
    <x v="10"/>
    <x v="15"/>
    <n v="190801"/>
    <n v="190801"/>
    <m/>
    <n v="4"/>
    <n v="190801"/>
    <n v="126000"/>
  </r>
  <r>
    <x v="283"/>
    <x v="1"/>
    <m/>
    <x v="0"/>
    <x v="10"/>
    <x v="16"/>
    <n v="190801"/>
    <n v="190801"/>
    <m/>
    <n v="9"/>
    <n v="190801"/>
    <n v="396000"/>
  </r>
  <r>
    <x v="283"/>
    <x v="1"/>
    <m/>
    <x v="5"/>
    <x v="10"/>
    <x v="28"/>
    <n v="190801"/>
    <n v="190801"/>
    <m/>
    <n v="1"/>
    <n v="190801"/>
    <n v="38000"/>
  </r>
  <r>
    <x v="283"/>
    <x v="1"/>
    <m/>
    <x v="0"/>
    <x v="3"/>
    <x v="15"/>
    <n v="190801"/>
    <n v="190801"/>
    <m/>
    <n v="2"/>
    <n v="190801"/>
    <n v="0"/>
  </r>
  <r>
    <x v="283"/>
    <x v="1"/>
    <m/>
    <x v="18"/>
    <x v="3"/>
    <x v="19"/>
    <n v="190801"/>
    <n v="190801"/>
    <m/>
    <n v="2"/>
    <n v="190801"/>
    <n v="0"/>
  </r>
  <r>
    <x v="283"/>
    <x v="1"/>
    <m/>
    <x v="0"/>
    <x v="9"/>
    <x v="15"/>
    <n v="190801"/>
    <n v="190801"/>
    <m/>
    <n v="7"/>
    <n v="190801"/>
    <n v="140000"/>
  </r>
  <r>
    <x v="283"/>
    <x v="1"/>
    <m/>
    <x v="6"/>
    <x v="9"/>
    <x v="37"/>
    <n v="190801"/>
    <n v="190801"/>
    <m/>
    <n v="2"/>
    <n v="190801"/>
    <n v="40000"/>
  </r>
  <r>
    <x v="284"/>
    <x v="0"/>
    <m/>
    <x v="0"/>
    <x v="1"/>
    <x v="15"/>
    <n v="190801"/>
    <n v="190801"/>
    <m/>
    <n v="2"/>
    <n v="190801"/>
    <n v="40000"/>
  </r>
  <r>
    <x v="284"/>
    <x v="0"/>
    <m/>
    <x v="0"/>
    <x v="1"/>
    <x v="16"/>
    <n v="190801"/>
    <n v="190801"/>
    <m/>
    <n v="5"/>
    <n v="190801"/>
    <n v="175000"/>
  </r>
  <r>
    <x v="284"/>
    <x v="0"/>
    <m/>
    <x v="0"/>
    <x v="7"/>
    <x v="15"/>
    <n v="190801"/>
    <n v="190801"/>
    <m/>
    <n v="27"/>
    <n v="190801"/>
    <n v="540000"/>
  </r>
  <r>
    <x v="284"/>
    <x v="0"/>
    <m/>
    <x v="6"/>
    <x v="2"/>
    <x v="37"/>
    <n v="190801"/>
    <n v="190801"/>
    <m/>
    <n v="7"/>
    <n v="190801"/>
    <n v="140000"/>
  </r>
  <r>
    <x v="284"/>
    <x v="0"/>
    <m/>
    <x v="6"/>
    <x v="2"/>
    <x v="42"/>
    <n v="190801"/>
    <n v="190801"/>
    <m/>
    <n v="4"/>
    <n v="190801"/>
    <n v="140000"/>
  </r>
  <r>
    <x v="284"/>
    <x v="0"/>
    <m/>
    <x v="19"/>
    <x v="2"/>
    <x v="38"/>
    <n v="190801"/>
    <n v="190801"/>
    <m/>
    <n v="7"/>
    <n v="190801"/>
    <n v="70000"/>
  </r>
  <r>
    <x v="284"/>
    <x v="0"/>
    <m/>
    <x v="29"/>
    <x v="2"/>
    <x v="40"/>
    <n v="190801"/>
    <n v="190801"/>
    <m/>
    <n v="6"/>
    <n v="190801"/>
    <n v="210000"/>
  </r>
  <r>
    <x v="284"/>
    <x v="0"/>
    <m/>
    <x v="29"/>
    <x v="2"/>
    <x v="41"/>
    <n v="190801"/>
    <n v="190801"/>
    <m/>
    <n v="6"/>
    <n v="190801"/>
    <n v="270000"/>
  </r>
  <r>
    <x v="284"/>
    <x v="0"/>
    <m/>
    <x v="25"/>
    <x v="2"/>
    <x v="34"/>
    <n v="190801"/>
    <n v="190801"/>
    <m/>
    <n v="5"/>
    <n v="190801"/>
    <n v="495000"/>
  </r>
  <r>
    <x v="284"/>
    <x v="0"/>
    <m/>
    <x v="1"/>
    <x v="2"/>
    <x v="18"/>
    <n v="190801"/>
    <n v="190801"/>
    <m/>
    <n v="2"/>
    <n v="190801"/>
    <n v="40000"/>
  </r>
  <r>
    <x v="284"/>
    <x v="0"/>
    <m/>
    <x v="4"/>
    <x v="2"/>
    <x v="27"/>
    <n v="190801"/>
    <n v="190801"/>
    <m/>
    <n v="1"/>
    <n v="190801"/>
    <n v="20000"/>
  </r>
  <r>
    <x v="284"/>
    <x v="0"/>
    <m/>
    <x v="0"/>
    <x v="2"/>
    <x v="15"/>
    <n v="190801"/>
    <n v="190801"/>
    <m/>
    <n v="67"/>
    <n v="190801"/>
    <n v="1340000"/>
  </r>
  <r>
    <x v="284"/>
    <x v="0"/>
    <m/>
    <x v="0"/>
    <x v="2"/>
    <x v="16"/>
    <n v="190801"/>
    <n v="190801"/>
    <m/>
    <n v="53"/>
    <n v="190801"/>
    <n v="1855000"/>
  </r>
  <r>
    <x v="284"/>
    <x v="0"/>
    <m/>
    <x v="0"/>
    <x v="2"/>
    <x v="17"/>
    <n v="190801"/>
    <n v="190801"/>
    <m/>
    <n v="45"/>
    <n v="190801"/>
    <n v="1485000"/>
  </r>
  <r>
    <x v="284"/>
    <x v="0"/>
    <m/>
    <x v="0"/>
    <x v="2"/>
    <x v="19"/>
    <n v="190801"/>
    <n v="190801"/>
    <m/>
    <n v="51"/>
    <n v="190801"/>
    <n v="153000"/>
  </r>
  <r>
    <x v="284"/>
    <x v="0"/>
    <m/>
    <x v="5"/>
    <x v="2"/>
    <x v="28"/>
    <n v="190801"/>
    <n v="190801"/>
    <m/>
    <n v="16"/>
    <n v="190801"/>
    <n v="448000"/>
  </r>
  <r>
    <x v="284"/>
    <x v="0"/>
    <m/>
    <x v="22"/>
    <x v="2"/>
    <x v="29"/>
    <n v="190801"/>
    <n v="190801"/>
    <m/>
    <n v="9"/>
    <n v="190801"/>
    <n v="342000"/>
  </r>
  <r>
    <x v="284"/>
    <x v="0"/>
    <m/>
    <x v="19"/>
    <x v="2"/>
    <x v="22"/>
    <n v="190801"/>
    <n v="190801"/>
    <m/>
    <n v="4"/>
    <n v="190801"/>
    <n v="52000"/>
  </r>
  <r>
    <x v="284"/>
    <x v="0"/>
    <m/>
    <x v="19"/>
    <x v="2"/>
    <x v="23"/>
    <n v="190801"/>
    <n v="190801"/>
    <m/>
    <n v="5"/>
    <n v="190801"/>
    <n v="120000"/>
  </r>
  <r>
    <x v="284"/>
    <x v="0"/>
    <m/>
    <x v="0"/>
    <x v="10"/>
    <x v="15"/>
    <n v="190801"/>
    <n v="190801"/>
    <m/>
    <n v="7"/>
    <n v="190801"/>
    <n v="220500"/>
  </r>
  <r>
    <x v="284"/>
    <x v="0"/>
    <m/>
    <x v="0"/>
    <x v="10"/>
    <x v="16"/>
    <n v="190801"/>
    <n v="190801"/>
    <m/>
    <n v="4"/>
    <n v="190801"/>
    <n v="176000"/>
  </r>
  <r>
    <x v="284"/>
    <x v="0"/>
    <m/>
    <x v="1"/>
    <x v="10"/>
    <x v="18"/>
    <n v="190801"/>
    <n v="190801"/>
    <m/>
    <n v="1"/>
    <n v="190801"/>
    <n v="31500"/>
  </r>
  <r>
    <x v="284"/>
    <x v="0"/>
    <m/>
    <x v="0"/>
    <x v="3"/>
    <x v="15"/>
    <n v="190801"/>
    <n v="190801"/>
    <m/>
    <n v="3"/>
    <n v="190801"/>
    <n v="0"/>
  </r>
  <r>
    <x v="284"/>
    <x v="0"/>
    <m/>
    <x v="18"/>
    <x v="3"/>
    <x v="19"/>
    <n v="190801"/>
    <n v="190801"/>
    <m/>
    <n v="3"/>
    <n v="190801"/>
    <n v="0"/>
  </r>
  <r>
    <x v="284"/>
    <x v="0"/>
    <m/>
    <x v="6"/>
    <x v="9"/>
    <x v="37"/>
    <n v="190801"/>
    <n v="190801"/>
    <m/>
    <n v="2"/>
    <n v="190801"/>
    <n v="40000"/>
  </r>
  <r>
    <x v="284"/>
    <x v="0"/>
    <m/>
    <x v="0"/>
    <x v="9"/>
    <x v="15"/>
    <n v="190801"/>
    <n v="190801"/>
    <m/>
    <n v="5"/>
    <n v="190801"/>
    <n v="100000"/>
  </r>
  <r>
    <x v="284"/>
    <x v="0"/>
    <m/>
    <x v="5"/>
    <x v="9"/>
    <x v="28"/>
    <n v="190801"/>
    <n v="190801"/>
    <m/>
    <n v="1"/>
    <n v="190801"/>
    <n v="28000"/>
  </r>
  <r>
    <x v="285"/>
    <x v="2"/>
    <m/>
    <x v="0"/>
    <x v="1"/>
    <x v="15"/>
    <n v="190801"/>
    <n v="190801"/>
    <m/>
    <n v="1"/>
    <n v="190801"/>
    <n v="20000"/>
  </r>
  <r>
    <x v="285"/>
    <x v="2"/>
    <m/>
    <x v="0"/>
    <x v="1"/>
    <x v="16"/>
    <n v="190801"/>
    <n v="190801"/>
    <m/>
    <n v="2"/>
    <n v="190801"/>
    <n v="70000"/>
  </r>
  <r>
    <x v="285"/>
    <x v="2"/>
    <m/>
    <x v="0"/>
    <x v="5"/>
    <x v="51"/>
    <n v="190801"/>
    <n v="190801"/>
    <m/>
    <n v="60"/>
    <n v="190801"/>
    <n v="675000"/>
  </r>
  <r>
    <x v="285"/>
    <x v="2"/>
    <m/>
    <x v="0"/>
    <x v="7"/>
    <x v="15"/>
    <n v="190801"/>
    <n v="190801"/>
    <m/>
    <n v="11"/>
    <n v="190801"/>
    <n v="220000"/>
  </r>
  <r>
    <x v="285"/>
    <x v="2"/>
    <m/>
    <x v="6"/>
    <x v="2"/>
    <x v="37"/>
    <n v="190801"/>
    <n v="190801"/>
    <m/>
    <n v="4"/>
    <n v="190801"/>
    <n v="80000"/>
  </r>
  <r>
    <x v="285"/>
    <x v="2"/>
    <m/>
    <x v="6"/>
    <x v="2"/>
    <x v="42"/>
    <n v="190801"/>
    <n v="190801"/>
    <m/>
    <n v="3"/>
    <n v="190801"/>
    <n v="105000"/>
  </r>
  <r>
    <x v="285"/>
    <x v="2"/>
    <m/>
    <x v="19"/>
    <x v="2"/>
    <x v="38"/>
    <n v="190801"/>
    <n v="190801"/>
    <m/>
    <n v="1"/>
    <n v="190801"/>
    <n v="10000"/>
  </r>
  <r>
    <x v="285"/>
    <x v="2"/>
    <m/>
    <x v="29"/>
    <x v="2"/>
    <x v="40"/>
    <n v="190801"/>
    <n v="190801"/>
    <m/>
    <n v="2"/>
    <n v="190801"/>
    <n v="70000"/>
  </r>
  <r>
    <x v="285"/>
    <x v="2"/>
    <m/>
    <x v="29"/>
    <x v="2"/>
    <x v="41"/>
    <n v="190801"/>
    <n v="190801"/>
    <m/>
    <n v="1"/>
    <n v="190801"/>
    <n v="45000"/>
  </r>
  <r>
    <x v="285"/>
    <x v="2"/>
    <m/>
    <x v="25"/>
    <x v="2"/>
    <x v="34"/>
    <n v="190801"/>
    <n v="190801"/>
    <m/>
    <n v="8"/>
    <n v="190801"/>
    <n v="792000"/>
  </r>
  <r>
    <x v="285"/>
    <x v="2"/>
    <m/>
    <x v="1"/>
    <x v="2"/>
    <x v="18"/>
    <n v="190801"/>
    <n v="190801"/>
    <m/>
    <n v="4"/>
    <n v="190801"/>
    <n v="80000"/>
  </r>
  <r>
    <x v="285"/>
    <x v="2"/>
    <m/>
    <x v="1"/>
    <x v="2"/>
    <x v="21"/>
    <n v="190801"/>
    <n v="190801"/>
    <m/>
    <n v="1"/>
    <n v="190801"/>
    <n v="35000"/>
  </r>
  <r>
    <x v="285"/>
    <x v="2"/>
    <m/>
    <x v="0"/>
    <x v="2"/>
    <x v="15"/>
    <n v="190801"/>
    <n v="190801"/>
    <m/>
    <n v="46"/>
    <n v="190801"/>
    <n v="920000"/>
  </r>
  <r>
    <x v="285"/>
    <x v="2"/>
    <m/>
    <x v="0"/>
    <x v="2"/>
    <x v="16"/>
    <n v="190801"/>
    <n v="190801"/>
    <m/>
    <n v="39"/>
    <n v="190801"/>
    <n v="1365000"/>
  </r>
  <r>
    <x v="285"/>
    <x v="2"/>
    <m/>
    <x v="0"/>
    <x v="2"/>
    <x v="17"/>
    <n v="190801"/>
    <n v="190801"/>
    <m/>
    <n v="70"/>
    <n v="190801"/>
    <n v="2310000"/>
  </r>
  <r>
    <x v="285"/>
    <x v="2"/>
    <m/>
    <x v="0"/>
    <x v="2"/>
    <x v="19"/>
    <n v="190801"/>
    <n v="190801"/>
    <m/>
    <n v="54"/>
    <n v="190801"/>
    <n v="162000"/>
  </r>
  <r>
    <x v="285"/>
    <x v="2"/>
    <m/>
    <x v="5"/>
    <x v="2"/>
    <x v="28"/>
    <n v="190801"/>
    <n v="190801"/>
    <m/>
    <n v="17"/>
    <n v="190801"/>
    <n v="476000"/>
  </r>
  <r>
    <x v="285"/>
    <x v="2"/>
    <m/>
    <x v="22"/>
    <x v="2"/>
    <x v="29"/>
    <n v="190801"/>
    <n v="190801"/>
    <m/>
    <n v="3"/>
    <n v="190801"/>
    <n v="114000"/>
  </r>
  <r>
    <x v="285"/>
    <x v="2"/>
    <m/>
    <x v="19"/>
    <x v="2"/>
    <x v="22"/>
    <n v="190801"/>
    <n v="190801"/>
    <m/>
    <n v="4"/>
    <n v="190801"/>
    <n v="52000"/>
  </r>
  <r>
    <x v="285"/>
    <x v="2"/>
    <m/>
    <x v="19"/>
    <x v="2"/>
    <x v="23"/>
    <n v="190801"/>
    <n v="190801"/>
    <m/>
    <n v="4"/>
    <n v="190801"/>
    <n v="96000"/>
  </r>
  <r>
    <x v="285"/>
    <x v="2"/>
    <m/>
    <x v="19"/>
    <x v="2"/>
    <x v="24"/>
    <n v="190801"/>
    <n v="190801"/>
    <m/>
    <n v="2"/>
    <n v="190801"/>
    <n v="66000"/>
  </r>
  <r>
    <x v="285"/>
    <x v="2"/>
    <m/>
    <x v="0"/>
    <x v="10"/>
    <x v="15"/>
    <n v="190801"/>
    <n v="190801"/>
    <m/>
    <n v="5"/>
    <n v="190801"/>
    <n v="157500"/>
  </r>
  <r>
    <x v="285"/>
    <x v="2"/>
    <m/>
    <x v="0"/>
    <x v="10"/>
    <x v="16"/>
    <n v="190801"/>
    <n v="190801"/>
    <m/>
    <n v="3"/>
    <n v="190801"/>
    <n v="132000"/>
  </r>
  <r>
    <x v="285"/>
    <x v="2"/>
    <m/>
    <x v="5"/>
    <x v="10"/>
    <x v="28"/>
    <n v="190801"/>
    <n v="190801"/>
    <m/>
    <n v="1"/>
    <n v="190801"/>
    <n v="38000"/>
  </r>
  <r>
    <x v="285"/>
    <x v="2"/>
    <m/>
    <x v="19"/>
    <x v="10"/>
    <x v="22"/>
    <n v="190801"/>
    <n v="190801"/>
    <m/>
    <n v="1"/>
    <n v="190801"/>
    <n v="25000"/>
  </r>
  <r>
    <x v="285"/>
    <x v="2"/>
    <m/>
    <x v="22"/>
    <x v="10"/>
    <x v="29"/>
    <n v="190801"/>
    <n v="190801"/>
    <m/>
    <n v="1"/>
    <n v="190801"/>
    <n v="43000"/>
  </r>
  <r>
    <x v="285"/>
    <x v="2"/>
    <m/>
    <x v="0"/>
    <x v="9"/>
    <x v="15"/>
    <n v="190801"/>
    <n v="190801"/>
    <m/>
    <n v="1"/>
    <n v="190801"/>
    <n v="20000"/>
  </r>
  <r>
    <x v="286"/>
    <x v="5"/>
    <m/>
    <x v="0"/>
    <x v="7"/>
    <x v="15"/>
    <n v="190801"/>
    <n v="190801"/>
    <m/>
    <n v="8"/>
    <n v="190801"/>
    <n v="160000"/>
  </r>
  <r>
    <x v="286"/>
    <x v="5"/>
    <m/>
    <x v="6"/>
    <x v="2"/>
    <x v="37"/>
    <n v="190801"/>
    <n v="190801"/>
    <m/>
    <n v="4"/>
    <n v="190801"/>
    <n v="80000"/>
  </r>
  <r>
    <x v="286"/>
    <x v="5"/>
    <m/>
    <x v="6"/>
    <x v="2"/>
    <x v="42"/>
    <n v="190801"/>
    <n v="190801"/>
    <m/>
    <n v="3"/>
    <n v="190801"/>
    <n v="105000"/>
  </r>
  <r>
    <x v="286"/>
    <x v="5"/>
    <m/>
    <x v="19"/>
    <x v="2"/>
    <x v="38"/>
    <n v="190801"/>
    <n v="190801"/>
    <m/>
    <n v="1"/>
    <n v="190801"/>
    <n v="10000"/>
  </r>
  <r>
    <x v="286"/>
    <x v="5"/>
    <m/>
    <x v="29"/>
    <x v="2"/>
    <x v="40"/>
    <n v="190801"/>
    <n v="190801"/>
    <m/>
    <n v="3"/>
    <n v="190801"/>
    <n v="105000"/>
  </r>
  <r>
    <x v="286"/>
    <x v="5"/>
    <m/>
    <x v="29"/>
    <x v="2"/>
    <x v="41"/>
    <n v="190801"/>
    <n v="190801"/>
    <m/>
    <n v="5"/>
    <n v="190801"/>
    <n v="225000"/>
  </r>
  <r>
    <x v="286"/>
    <x v="5"/>
    <m/>
    <x v="25"/>
    <x v="2"/>
    <x v="34"/>
    <n v="190801"/>
    <n v="190801"/>
    <m/>
    <n v="4"/>
    <n v="190801"/>
    <n v="396000"/>
  </r>
  <r>
    <x v="286"/>
    <x v="5"/>
    <m/>
    <x v="1"/>
    <x v="2"/>
    <x v="18"/>
    <n v="190801"/>
    <n v="190801"/>
    <m/>
    <n v="1"/>
    <n v="190801"/>
    <n v="20000"/>
  </r>
  <r>
    <x v="286"/>
    <x v="5"/>
    <m/>
    <x v="0"/>
    <x v="2"/>
    <x v="15"/>
    <n v="190801"/>
    <n v="190801"/>
    <m/>
    <n v="42"/>
    <n v="190801"/>
    <n v="840000"/>
  </r>
  <r>
    <x v="286"/>
    <x v="5"/>
    <m/>
    <x v="0"/>
    <x v="2"/>
    <x v="16"/>
    <n v="190801"/>
    <n v="190801"/>
    <m/>
    <n v="28"/>
    <n v="190801"/>
    <n v="980000"/>
  </r>
  <r>
    <x v="286"/>
    <x v="5"/>
    <m/>
    <x v="0"/>
    <x v="2"/>
    <x v="17"/>
    <n v="190801"/>
    <n v="190801"/>
    <m/>
    <n v="48"/>
    <n v="190801"/>
    <n v="1584000"/>
  </r>
  <r>
    <x v="286"/>
    <x v="5"/>
    <m/>
    <x v="0"/>
    <x v="2"/>
    <x v="19"/>
    <n v="190801"/>
    <n v="190801"/>
    <m/>
    <n v="38"/>
    <n v="190801"/>
    <n v="114000"/>
  </r>
  <r>
    <x v="286"/>
    <x v="5"/>
    <m/>
    <x v="5"/>
    <x v="2"/>
    <x v="28"/>
    <n v="190801"/>
    <n v="190801"/>
    <m/>
    <n v="11"/>
    <n v="190801"/>
    <n v="308000"/>
  </r>
  <r>
    <x v="286"/>
    <x v="5"/>
    <m/>
    <x v="22"/>
    <x v="2"/>
    <x v="29"/>
    <n v="190801"/>
    <n v="190801"/>
    <m/>
    <n v="8"/>
    <n v="190801"/>
    <n v="304000"/>
  </r>
  <r>
    <x v="286"/>
    <x v="5"/>
    <m/>
    <x v="19"/>
    <x v="2"/>
    <x v="22"/>
    <n v="190801"/>
    <n v="190801"/>
    <m/>
    <n v="9"/>
    <n v="190801"/>
    <n v="117000"/>
  </r>
  <r>
    <x v="286"/>
    <x v="5"/>
    <m/>
    <x v="19"/>
    <x v="2"/>
    <x v="24"/>
    <n v="190801"/>
    <n v="190801"/>
    <m/>
    <n v="1"/>
    <n v="190801"/>
    <n v="33000"/>
  </r>
  <r>
    <x v="287"/>
    <x v="6"/>
    <m/>
    <x v="0"/>
    <x v="7"/>
    <x v="15"/>
    <n v="190801"/>
    <n v="190801"/>
    <m/>
    <n v="18"/>
    <n v="190801"/>
    <n v="360000"/>
  </r>
  <r>
    <x v="287"/>
    <x v="6"/>
    <m/>
    <x v="6"/>
    <x v="2"/>
    <x v="37"/>
    <n v="190801"/>
    <n v="190801"/>
    <m/>
    <n v="4"/>
    <n v="190801"/>
    <n v="80000"/>
  </r>
  <r>
    <x v="287"/>
    <x v="6"/>
    <m/>
    <x v="6"/>
    <x v="2"/>
    <x v="42"/>
    <n v="190801"/>
    <n v="190801"/>
    <m/>
    <n v="4"/>
    <n v="190801"/>
    <n v="140000"/>
  </r>
  <r>
    <x v="287"/>
    <x v="6"/>
    <m/>
    <x v="19"/>
    <x v="2"/>
    <x v="38"/>
    <n v="190801"/>
    <n v="190801"/>
    <m/>
    <n v="3"/>
    <n v="190801"/>
    <n v="30000"/>
  </r>
  <r>
    <x v="287"/>
    <x v="6"/>
    <m/>
    <x v="29"/>
    <x v="2"/>
    <x v="40"/>
    <n v="190801"/>
    <n v="190801"/>
    <m/>
    <n v="2"/>
    <n v="190801"/>
    <n v="70000"/>
  </r>
  <r>
    <x v="287"/>
    <x v="6"/>
    <m/>
    <x v="29"/>
    <x v="2"/>
    <x v="41"/>
    <n v="190801"/>
    <n v="190801"/>
    <m/>
    <n v="4"/>
    <n v="190801"/>
    <n v="180000"/>
  </r>
  <r>
    <x v="287"/>
    <x v="6"/>
    <m/>
    <x v="25"/>
    <x v="2"/>
    <x v="34"/>
    <n v="190801"/>
    <n v="190801"/>
    <m/>
    <n v="9"/>
    <n v="190801"/>
    <n v="891000"/>
  </r>
  <r>
    <x v="287"/>
    <x v="6"/>
    <m/>
    <x v="1"/>
    <x v="2"/>
    <x v="18"/>
    <n v="190801"/>
    <n v="190801"/>
    <m/>
    <n v="1"/>
    <n v="190801"/>
    <n v="20000"/>
  </r>
  <r>
    <x v="287"/>
    <x v="6"/>
    <m/>
    <x v="1"/>
    <x v="2"/>
    <x v="21"/>
    <n v="190801"/>
    <n v="190801"/>
    <m/>
    <n v="1"/>
    <n v="190801"/>
    <n v="35000"/>
  </r>
  <r>
    <x v="287"/>
    <x v="6"/>
    <m/>
    <x v="0"/>
    <x v="2"/>
    <x v="15"/>
    <n v="190801"/>
    <n v="190801"/>
    <m/>
    <n v="84"/>
    <n v="190801"/>
    <n v="1680000"/>
  </r>
  <r>
    <x v="287"/>
    <x v="6"/>
    <m/>
    <x v="0"/>
    <x v="2"/>
    <x v="16"/>
    <n v="190801"/>
    <n v="190801"/>
    <m/>
    <n v="57"/>
    <n v="190801"/>
    <n v="1995000"/>
  </r>
  <r>
    <x v="287"/>
    <x v="6"/>
    <m/>
    <x v="0"/>
    <x v="2"/>
    <x v="17"/>
    <n v="190801"/>
    <n v="190801"/>
    <m/>
    <n v="64"/>
    <n v="190801"/>
    <n v="2112000"/>
  </r>
  <r>
    <x v="287"/>
    <x v="6"/>
    <m/>
    <x v="0"/>
    <x v="2"/>
    <x v="19"/>
    <n v="190801"/>
    <n v="190801"/>
    <m/>
    <n v="109"/>
    <n v="190801"/>
    <n v="327000"/>
  </r>
  <r>
    <x v="287"/>
    <x v="6"/>
    <m/>
    <x v="5"/>
    <x v="2"/>
    <x v="28"/>
    <n v="190801"/>
    <n v="190801"/>
    <m/>
    <n v="18"/>
    <n v="190801"/>
    <n v="504000"/>
  </r>
  <r>
    <x v="287"/>
    <x v="6"/>
    <m/>
    <x v="22"/>
    <x v="2"/>
    <x v="29"/>
    <n v="190801"/>
    <n v="190801"/>
    <m/>
    <n v="4"/>
    <n v="190801"/>
    <n v="152000"/>
  </r>
  <r>
    <x v="287"/>
    <x v="6"/>
    <m/>
    <x v="19"/>
    <x v="2"/>
    <x v="22"/>
    <n v="190801"/>
    <n v="190801"/>
    <m/>
    <n v="13"/>
    <n v="190801"/>
    <n v="169000"/>
  </r>
  <r>
    <x v="287"/>
    <x v="6"/>
    <m/>
    <x v="19"/>
    <x v="2"/>
    <x v="23"/>
    <n v="190801"/>
    <n v="190801"/>
    <m/>
    <n v="2"/>
    <n v="190801"/>
    <n v="48000"/>
  </r>
  <r>
    <x v="287"/>
    <x v="6"/>
    <m/>
    <x v="19"/>
    <x v="2"/>
    <x v="24"/>
    <n v="190801"/>
    <n v="190801"/>
    <m/>
    <n v="1"/>
    <n v="190801"/>
    <n v="33000"/>
  </r>
  <r>
    <x v="287"/>
    <x v="6"/>
    <m/>
    <x v="0"/>
    <x v="6"/>
    <x v="15"/>
    <n v="190801"/>
    <n v="190801"/>
    <m/>
    <n v="552"/>
    <n v="190801"/>
    <n v="5005536"/>
  </r>
  <r>
    <x v="287"/>
    <x v="6"/>
    <m/>
    <x v="0"/>
    <x v="6"/>
    <x v="17"/>
    <n v="190801"/>
    <n v="190801"/>
    <m/>
    <n v="7"/>
    <n v="190801"/>
    <n v="110726"/>
  </r>
  <r>
    <x v="287"/>
    <x v="6"/>
    <m/>
    <x v="4"/>
    <x v="6"/>
    <x v="26"/>
    <n v="190801"/>
    <n v="190801"/>
    <m/>
    <n v="509"/>
    <n v="190801"/>
    <n v="546157"/>
  </r>
  <r>
    <x v="287"/>
    <x v="6"/>
    <m/>
    <x v="26"/>
    <x v="6"/>
    <x v="35"/>
    <n v="190801"/>
    <n v="190801"/>
    <m/>
    <n v="55"/>
    <n v="190801"/>
    <n v="942205"/>
  </r>
  <r>
    <x v="287"/>
    <x v="6"/>
    <m/>
    <x v="22"/>
    <x v="6"/>
    <x v="29"/>
    <n v="190801"/>
    <n v="190801"/>
    <m/>
    <n v="15"/>
    <n v="190801"/>
    <n v="295365"/>
  </r>
  <r>
    <x v="287"/>
    <x v="6"/>
    <m/>
    <x v="24"/>
    <x v="6"/>
    <x v="31"/>
    <n v="190801"/>
    <n v="190801"/>
    <m/>
    <n v="126"/>
    <n v="190801"/>
    <n v="1874502"/>
  </r>
  <r>
    <x v="287"/>
    <x v="6"/>
    <m/>
    <x v="23"/>
    <x v="6"/>
    <x v="30"/>
    <n v="190801"/>
    <n v="190801"/>
    <m/>
    <n v="168"/>
    <n v="190801"/>
    <n v="1169952"/>
  </r>
  <r>
    <x v="287"/>
    <x v="6"/>
    <m/>
    <x v="20"/>
    <x v="6"/>
    <x v="25"/>
    <n v="190801"/>
    <n v="190801"/>
    <m/>
    <n v="1"/>
    <n v="190801"/>
    <n v="9716"/>
  </r>
  <r>
    <x v="287"/>
    <x v="6"/>
    <m/>
    <x v="19"/>
    <x v="6"/>
    <x v="22"/>
    <n v="190801"/>
    <n v="190801"/>
    <m/>
    <n v="11"/>
    <n v="190801"/>
    <n v="74701"/>
  </r>
  <r>
    <x v="287"/>
    <x v="6"/>
    <m/>
    <x v="27"/>
    <x v="6"/>
    <x v="36"/>
    <n v="190801"/>
    <n v="190801"/>
    <m/>
    <n v="77"/>
    <n v="190801"/>
    <n v="728189"/>
  </r>
  <r>
    <x v="287"/>
    <x v="6"/>
    <m/>
    <x v="6"/>
    <x v="6"/>
    <x v="37"/>
    <n v="190801"/>
    <n v="190801"/>
    <m/>
    <n v="27"/>
    <n v="190801"/>
    <n v="270000"/>
  </r>
  <r>
    <x v="287"/>
    <x v="6"/>
    <m/>
    <x v="28"/>
    <x v="6"/>
    <x v="39"/>
    <n v="190801"/>
    <n v="190801"/>
    <m/>
    <n v="392"/>
    <n v="190801"/>
    <n v="6200656"/>
  </r>
  <r>
    <x v="288"/>
    <x v="3"/>
    <m/>
    <x v="0"/>
    <x v="1"/>
    <x v="15"/>
    <n v="190801"/>
    <n v="190801"/>
    <m/>
    <n v="1"/>
    <n v="190801"/>
    <n v="20000"/>
  </r>
  <r>
    <x v="288"/>
    <x v="3"/>
    <m/>
    <x v="0"/>
    <x v="1"/>
    <x v="16"/>
    <n v="190801"/>
    <n v="190801"/>
    <m/>
    <n v="15"/>
    <n v="190801"/>
    <n v="525000"/>
  </r>
  <r>
    <x v="288"/>
    <x v="3"/>
    <m/>
    <x v="0"/>
    <x v="7"/>
    <x v="15"/>
    <n v="190801"/>
    <n v="190801"/>
    <m/>
    <n v="13"/>
    <n v="190801"/>
    <n v="260000"/>
  </r>
  <r>
    <x v="288"/>
    <x v="3"/>
    <m/>
    <x v="6"/>
    <x v="2"/>
    <x v="37"/>
    <n v="190801"/>
    <n v="190801"/>
    <m/>
    <n v="7"/>
    <n v="190801"/>
    <n v="140000"/>
  </r>
  <r>
    <x v="288"/>
    <x v="3"/>
    <m/>
    <x v="6"/>
    <x v="2"/>
    <x v="42"/>
    <n v="190801"/>
    <n v="190801"/>
    <m/>
    <n v="2"/>
    <n v="190801"/>
    <n v="70000"/>
  </r>
  <r>
    <x v="288"/>
    <x v="3"/>
    <m/>
    <x v="29"/>
    <x v="2"/>
    <x v="40"/>
    <n v="190801"/>
    <n v="190801"/>
    <m/>
    <n v="9"/>
    <n v="190801"/>
    <n v="315000"/>
  </r>
  <r>
    <x v="288"/>
    <x v="3"/>
    <m/>
    <x v="29"/>
    <x v="2"/>
    <x v="41"/>
    <n v="190801"/>
    <n v="190801"/>
    <m/>
    <n v="2"/>
    <n v="190801"/>
    <n v="90000"/>
  </r>
  <r>
    <x v="288"/>
    <x v="3"/>
    <m/>
    <x v="25"/>
    <x v="2"/>
    <x v="34"/>
    <n v="190801"/>
    <n v="190801"/>
    <m/>
    <n v="3"/>
    <n v="190801"/>
    <n v="297000"/>
  </r>
  <r>
    <x v="288"/>
    <x v="3"/>
    <m/>
    <x v="1"/>
    <x v="2"/>
    <x v="18"/>
    <n v="190801"/>
    <n v="190801"/>
    <m/>
    <n v="1"/>
    <n v="190801"/>
    <n v="20000"/>
  </r>
  <r>
    <x v="288"/>
    <x v="3"/>
    <m/>
    <x v="0"/>
    <x v="2"/>
    <x v="15"/>
    <n v="190801"/>
    <n v="190801"/>
    <m/>
    <n v="93"/>
    <n v="190801"/>
    <n v="1860000"/>
  </r>
  <r>
    <x v="288"/>
    <x v="3"/>
    <m/>
    <x v="0"/>
    <x v="2"/>
    <x v="16"/>
    <n v="190801"/>
    <n v="190801"/>
    <m/>
    <n v="109"/>
    <n v="190801"/>
    <n v="3815000"/>
  </r>
  <r>
    <x v="288"/>
    <x v="3"/>
    <m/>
    <x v="0"/>
    <x v="2"/>
    <x v="17"/>
    <n v="190801"/>
    <n v="190801"/>
    <m/>
    <n v="61"/>
    <n v="190801"/>
    <n v="2013000"/>
  </r>
  <r>
    <x v="288"/>
    <x v="3"/>
    <m/>
    <x v="0"/>
    <x v="2"/>
    <x v="19"/>
    <n v="190801"/>
    <n v="190801"/>
    <m/>
    <n v="102"/>
    <n v="190801"/>
    <n v="306000"/>
  </r>
  <r>
    <x v="288"/>
    <x v="3"/>
    <m/>
    <x v="5"/>
    <x v="2"/>
    <x v="28"/>
    <n v="190801"/>
    <n v="190801"/>
    <m/>
    <n v="31"/>
    <n v="190801"/>
    <n v="868000"/>
  </r>
  <r>
    <x v="288"/>
    <x v="3"/>
    <m/>
    <x v="22"/>
    <x v="2"/>
    <x v="29"/>
    <n v="190801"/>
    <n v="190801"/>
    <m/>
    <n v="9"/>
    <n v="190801"/>
    <n v="342000"/>
  </r>
  <r>
    <x v="288"/>
    <x v="3"/>
    <m/>
    <x v="19"/>
    <x v="2"/>
    <x v="22"/>
    <n v="190801"/>
    <n v="190801"/>
    <m/>
    <n v="7"/>
    <n v="190801"/>
    <n v="91000"/>
  </r>
  <r>
    <x v="288"/>
    <x v="3"/>
    <m/>
    <x v="19"/>
    <x v="2"/>
    <x v="23"/>
    <n v="190801"/>
    <n v="190801"/>
    <m/>
    <n v="4"/>
    <n v="190801"/>
    <n v="96000"/>
  </r>
  <r>
    <x v="288"/>
    <x v="3"/>
    <m/>
    <x v="19"/>
    <x v="2"/>
    <x v="24"/>
    <n v="190801"/>
    <n v="190801"/>
    <m/>
    <n v="1"/>
    <n v="190801"/>
    <n v="33000"/>
  </r>
  <r>
    <x v="288"/>
    <x v="3"/>
    <m/>
    <x v="0"/>
    <x v="10"/>
    <x v="15"/>
    <n v="190801"/>
    <n v="190801"/>
    <m/>
    <n v="27"/>
    <n v="190801"/>
    <n v="850500"/>
  </r>
  <r>
    <x v="288"/>
    <x v="3"/>
    <m/>
    <x v="0"/>
    <x v="10"/>
    <x v="16"/>
    <n v="190801"/>
    <n v="190801"/>
    <m/>
    <n v="9"/>
    <n v="190801"/>
    <n v="396000"/>
  </r>
  <r>
    <x v="288"/>
    <x v="3"/>
    <m/>
    <x v="5"/>
    <x v="10"/>
    <x v="28"/>
    <n v="190801"/>
    <n v="190801"/>
    <m/>
    <n v="3"/>
    <n v="190801"/>
    <n v="114000"/>
  </r>
  <r>
    <x v="288"/>
    <x v="3"/>
    <m/>
    <x v="1"/>
    <x v="10"/>
    <x v="18"/>
    <n v="190801"/>
    <n v="190801"/>
    <m/>
    <n v="1"/>
    <n v="190801"/>
    <n v="31500"/>
  </r>
  <r>
    <x v="288"/>
    <x v="3"/>
    <m/>
    <x v="19"/>
    <x v="10"/>
    <x v="22"/>
    <n v="190801"/>
    <n v="190801"/>
    <m/>
    <n v="1"/>
    <n v="190801"/>
    <n v="25000"/>
  </r>
  <r>
    <x v="288"/>
    <x v="3"/>
    <m/>
    <x v="22"/>
    <x v="10"/>
    <x v="29"/>
    <n v="190801"/>
    <n v="190801"/>
    <m/>
    <n v="1"/>
    <n v="190801"/>
    <n v="43000"/>
  </r>
  <r>
    <x v="288"/>
    <x v="3"/>
    <m/>
    <x v="0"/>
    <x v="3"/>
    <x v="15"/>
    <n v="190801"/>
    <n v="190801"/>
    <m/>
    <n v="2"/>
    <n v="190801"/>
    <n v="0"/>
  </r>
  <r>
    <x v="288"/>
    <x v="3"/>
    <m/>
    <x v="0"/>
    <x v="3"/>
    <x v="17"/>
    <n v="190801"/>
    <n v="190801"/>
    <m/>
    <n v="1"/>
    <n v="190801"/>
    <n v="0"/>
  </r>
  <r>
    <x v="288"/>
    <x v="3"/>
    <m/>
    <x v="18"/>
    <x v="3"/>
    <x v="19"/>
    <n v="190801"/>
    <n v="190801"/>
    <m/>
    <n v="3"/>
    <n v="190801"/>
    <n v="0"/>
  </r>
  <r>
    <x v="288"/>
    <x v="3"/>
    <m/>
    <x v="5"/>
    <x v="3"/>
    <x v="28"/>
    <n v="190801"/>
    <n v="190801"/>
    <m/>
    <n v="1"/>
    <n v="190801"/>
    <n v="0"/>
  </r>
  <r>
    <x v="288"/>
    <x v="3"/>
    <m/>
    <x v="4"/>
    <x v="3"/>
    <x v="27"/>
    <n v="190801"/>
    <n v="190801"/>
    <m/>
    <n v="1"/>
    <n v="190801"/>
    <n v="0"/>
  </r>
  <r>
    <x v="288"/>
    <x v="3"/>
    <m/>
    <x v="6"/>
    <x v="3"/>
    <x v="37"/>
    <n v="190801"/>
    <n v="190801"/>
    <m/>
    <n v="1"/>
    <n v="190801"/>
    <n v="0"/>
  </r>
  <r>
    <x v="288"/>
    <x v="3"/>
    <m/>
    <x v="22"/>
    <x v="3"/>
    <x v="29"/>
    <n v="190801"/>
    <n v="190801"/>
    <m/>
    <n v="1"/>
    <n v="190801"/>
    <n v="0"/>
  </r>
  <r>
    <x v="288"/>
    <x v="3"/>
    <m/>
    <x v="1"/>
    <x v="3"/>
    <x v="18"/>
    <n v="190801"/>
    <n v="190801"/>
    <m/>
    <n v="1"/>
    <n v="190801"/>
    <n v="0"/>
  </r>
  <r>
    <x v="288"/>
    <x v="3"/>
    <m/>
    <x v="19"/>
    <x v="3"/>
    <x v="22"/>
    <n v="190801"/>
    <n v="190801"/>
    <m/>
    <n v="1"/>
    <n v="190801"/>
    <n v="0"/>
  </r>
  <r>
    <x v="288"/>
    <x v="3"/>
    <m/>
    <x v="0"/>
    <x v="9"/>
    <x v="15"/>
    <n v="190801"/>
    <n v="190801"/>
    <m/>
    <n v="4"/>
    <n v="190801"/>
    <n v="80000"/>
  </r>
  <r>
    <x v="289"/>
    <x v="4"/>
    <m/>
    <x v="0"/>
    <x v="1"/>
    <x v="15"/>
    <n v="190801"/>
    <n v="190801"/>
    <m/>
    <n v="1"/>
    <n v="190801"/>
    <n v="20000"/>
  </r>
  <r>
    <x v="289"/>
    <x v="4"/>
    <m/>
    <x v="0"/>
    <x v="1"/>
    <x v="16"/>
    <n v="190801"/>
    <n v="190801"/>
    <m/>
    <n v="4"/>
    <n v="190801"/>
    <n v="140000"/>
  </r>
  <r>
    <x v="289"/>
    <x v="4"/>
    <m/>
    <x v="0"/>
    <x v="7"/>
    <x v="15"/>
    <n v="190801"/>
    <n v="190801"/>
    <m/>
    <n v="5"/>
    <n v="190801"/>
    <n v="100000"/>
  </r>
  <r>
    <x v="289"/>
    <x v="4"/>
    <m/>
    <x v="6"/>
    <x v="2"/>
    <x v="37"/>
    <n v="190801"/>
    <n v="190801"/>
    <m/>
    <n v="9"/>
    <n v="190801"/>
    <n v="180000"/>
  </r>
  <r>
    <x v="289"/>
    <x v="4"/>
    <m/>
    <x v="6"/>
    <x v="2"/>
    <x v="42"/>
    <n v="190801"/>
    <n v="190801"/>
    <m/>
    <n v="4"/>
    <n v="190801"/>
    <n v="140000"/>
  </r>
  <r>
    <x v="289"/>
    <x v="4"/>
    <m/>
    <x v="19"/>
    <x v="2"/>
    <x v="38"/>
    <n v="190801"/>
    <n v="190801"/>
    <m/>
    <n v="3"/>
    <n v="190801"/>
    <n v="30000"/>
  </r>
  <r>
    <x v="289"/>
    <x v="4"/>
    <m/>
    <x v="29"/>
    <x v="2"/>
    <x v="40"/>
    <n v="190801"/>
    <n v="190801"/>
    <m/>
    <n v="4"/>
    <n v="190801"/>
    <n v="140000"/>
  </r>
  <r>
    <x v="289"/>
    <x v="4"/>
    <m/>
    <x v="29"/>
    <x v="2"/>
    <x v="41"/>
    <n v="190801"/>
    <n v="190801"/>
    <m/>
    <n v="7"/>
    <n v="190801"/>
    <n v="315000"/>
  </r>
  <r>
    <x v="289"/>
    <x v="4"/>
    <m/>
    <x v="25"/>
    <x v="2"/>
    <x v="34"/>
    <n v="190801"/>
    <n v="190801"/>
    <m/>
    <n v="1"/>
    <n v="190801"/>
    <n v="99000"/>
  </r>
  <r>
    <x v="289"/>
    <x v="4"/>
    <m/>
    <x v="1"/>
    <x v="2"/>
    <x v="18"/>
    <n v="190801"/>
    <n v="190801"/>
    <m/>
    <n v="3"/>
    <n v="190801"/>
    <n v="60000"/>
  </r>
  <r>
    <x v="289"/>
    <x v="4"/>
    <m/>
    <x v="1"/>
    <x v="2"/>
    <x v="21"/>
    <n v="190801"/>
    <n v="190801"/>
    <m/>
    <n v="3"/>
    <n v="190801"/>
    <n v="105000"/>
  </r>
  <r>
    <x v="289"/>
    <x v="4"/>
    <m/>
    <x v="0"/>
    <x v="2"/>
    <x v="15"/>
    <n v="190801"/>
    <n v="190801"/>
    <m/>
    <n v="79"/>
    <n v="190801"/>
    <n v="1580000"/>
  </r>
  <r>
    <x v="289"/>
    <x v="4"/>
    <m/>
    <x v="0"/>
    <x v="2"/>
    <x v="16"/>
    <n v="190801"/>
    <n v="190801"/>
    <m/>
    <n v="74"/>
    <n v="190801"/>
    <n v="2590000"/>
  </r>
  <r>
    <x v="289"/>
    <x v="4"/>
    <m/>
    <x v="0"/>
    <x v="2"/>
    <x v="17"/>
    <n v="190801"/>
    <n v="190801"/>
    <m/>
    <n v="77"/>
    <n v="190801"/>
    <n v="2541000"/>
  </r>
  <r>
    <x v="289"/>
    <x v="4"/>
    <m/>
    <x v="0"/>
    <x v="2"/>
    <x v="19"/>
    <n v="190801"/>
    <n v="190801"/>
    <m/>
    <n v="109"/>
    <n v="190801"/>
    <n v="327000"/>
  </r>
  <r>
    <x v="289"/>
    <x v="4"/>
    <m/>
    <x v="5"/>
    <x v="2"/>
    <x v="28"/>
    <n v="190801"/>
    <n v="190801"/>
    <m/>
    <n v="32"/>
    <n v="190801"/>
    <n v="896000"/>
  </r>
  <r>
    <x v="289"/>
    <x v="4"/>
    <m/>
    <x v="22"/>
    <x v="2"/>
    <x v="29"/>
    <n v="190801"/>
    <n v="190801"/>
    <m/>
    <n v="13"/>
    <n v="190801"/>
    <n v="494000"/>
  </r>
  <r>
    <x v="289"/>
    <x v="4"/>
    <m/>
    <x v="19"/>
    <x v="2"/>
    <x v="22"/>
    <n v="190801"/>
    <n v="190801"/>
    <m/>
    <n v="12"/>
    <n v="190801"/>
    <n v="156000"/>
  </r>
  <r>
    <x v="289"/>
    <x v="4"/>
    <m/>
    <x v="6"/>
    <x v="8"/>
    <x v="37"/>
    <n v="190801"/>
    <n v="190801"/>
    <m/>
    <n v="10"/>
    <n v="190801"/>
    <n v="63000"/>
  </r>
  <r>
    <x v="289"/>
    <x v="4"/>
    <m/>
    <x v="0"/>
    <x v="10"/>
    <x v="15"/>
    <n v="190801"/>
    <n v="190801"/>
    <m/>
    <n v="7"/>
    <n v="190801"/>
    <n v="220500"/>
  </r>
  <r>
    <x v="289"/>
    <x v="4"/>
    <m/>
    <x v="0"/>
    <x v="10"/>
    <x v="16"/>
    <n v="190801"/>
    <n v="190801"/>
    <m/>
    <n v="3"/>
    <n v="190801"/>
    <n v="132000"/>
  </r>
  <r>
    <x v="289"/>
    <x v="4"/>
    <m/>
    <x v="22"/>
    <x v="10"/>
    <x v="29"/>
    <n v="190801"/>
    <n v="190801"/>
    <m/>
    <n v="1"/>
    <n v="190801"/>
    <n v="43000"/>
  </r>
  <r>
    <x v="289"/>
    <x v="4"/>
    <m/>
    <x v="6"/>
    <x v="3"/>
    <x v="37"/>
    <n v="190801"/>
    <n v="190801"/>
    <m/>
    <n v="2"/>
    <n v="190801"/>
    <n v="0"/>
  </r>
  <r>
    <x v="289"/>
    <x v="4"/>
    <m/>
    <x v="0"/>
    <x v="9"/>
    <x v="15"/>
    <n v="190801"/>
    <n v="190801"/>
    <m/>
    <n v="7"/>
    <n v="190801"/>
    <n v="140000"/>
  </r>
  <r>
    <x v="290"/>
    <x v="1"/>
    <m/>
    <x v="0"/>
    <x v="1"/>
    <x v="15"/>
    <n v="190801"/>
    <n v="190801"/>
    <m/>
    <n v="1"/>
    <n v="190801"/>
    <n v="20000"/>
  </r>
  <r>
    <x v="290"/>
    <x v="1"/>
    <m/>
    <x v="0"/>
    <x v="1"/>
    <x v="16"/>
    <n v="190801"/>
    <n v="190801"/>
    <m/>
    <n v="1"/>
    <n v="190801"/>
    <n v="35000"/>
  </r>
  <r>
    <x v="290"/>
    <x v="1"/>
    <m/>
    <x v="22"/>
    <x v="5"/>
    <x v="52"/>
    <n v="190801"/>
    <n v="190801"/>
    <m/>
    <n v="10"/>
    <n v="190801"/>
    <n v="171000"/>
  </r>
  <r>
    <x v="290"/>
    <x v="1"/>
    <m/>
    <x v="0"/>
    <x v="7"/>
    <x v="15"/>
    <n v="190801"/>
    <n v="190801"/>
    <m/>
    <n v="25"/>
    <n v="190801"/>
    <n v="500000"/>
  </r>
  <r>
    <x v="290"/>
    <x v="1"/>
    <m/>
    <x v="6"/>
    <x v="2"/>
    <x v="37"/>
    <n v="190801"/>
    <n v="190801"/>
    <m/>
    <n v="3"/>
    <n v="190801"/>
    <n v="60000"/>
  </r>
  <r>
    <x v="290"/>
    <x v="1"/>
    <m/>
    <x v="6"/>
    <x v="2"/>
    <x v="42"/>
    <n v="190801"/>
    <n v="190801"/>
    <m/>
    <n v="1"/>
    <n v="190801"/>
    <n v="35000"/>
  </r>
  <r>
    <x v="290"/>
    <x v="1"/>
    <m/>
    <x v="29"/>
    <x v="2"/>
    <x v="40"/>
    <n v="190801"/>
    <n v="190801"/>
    <m/>
    <n v="4"/>
    <n v="190801"/>
    <n v="140000"/>
  </r>
  <r>
    <x v="290"/>
    <x v="1"/>
    <m/>
    <x v="29"/>
    <x v="2"/>
    <x v="41"/>
    <n v="190801"/>
    <n v="190801"/>
    <m/>
    <n v="6"/>
    <n v="190801"/>
    <n v="270000"/>
  </r>
  <r>
    <x v="290"/>
    <x v="1"/>
    <m/>
    <x v="1"/>
    <x v="2"/>
    <x v="18"/>
    <n v="190801"/>
    <n v="190801"/>
    <m/>
    <n v="3"/>
    <n v="190801"/>
    <n v="60000"/>
  </r>
  <r>
    <x v="290"/>
    <x v="1"/>
    <m/>
    <x v="1"/>
    <x v="2"/>
    <x v="21"/>
    <n v="190801"/>
    <n v="190801"/>
    <m/>
    <n v="1"/>
    <n v="190801"/>
    <n v="35000"/>
  </r>
  <r>
    <x v="290"/>
    <x v="1"/>
    <m/>
    <x v="0"/>
    <x v="2"/>
    <x v="15"/>
    <n v="190801"/>
    <n v="190801"/>
    <m/>
    <n v="79"/>
    <n v="190801"/>
    <n v="1580000"/>
  </r>
  <r>
    <x v="290"/>
    <x v="1"/>
    <m/>
    <x v="0"/>
    <x v="2"/>
    <x v="16"/>
    <n v="190801"/>
    <n v="190801"/>
    <m/>
    <n v="77"/>
    <n v="190801"/>
    <n v="2695000"/>
  </r>
  <r>
    <x v="290"/>
    <x v="1"/>
    <m/>
    <x v="0"/>
    <x v="2"/>
    <x v="17"/>
    <n v="190801"/>
    <n v="190801"/>
    <m/>
    <n v="69"/>
    <n v="190801"/>
    <n v="2277000"/>
  </r>
  <r>
    <x v="290"/>
    <x v="1"/>
    <m/>
    <x v="0"/>
    <x v="2"/>
    <x v="19"/>
    <n v="190801"/>
    <n v="190801"/>
    <m/>
    <n v="102"/>
    <n v="190801"/>
    <n v="306000"/>
  </r>
  <r>
    <x v="290"/>
    <x v="1"/>
    <m/>
    <x v="5"/>
    <x v="2"/>
    <x v="28"/>
    <n v="190801"/>
    <n v="190801"/>
    <m/>
    <n v="16"/>
    <n v="190801"/>
    <n v="448000"/>
  </r>
  <r>
    <x v="290"/>
    <x v="1"/>
    <m/>
    <x v="22"/>
    <x v="2"/>
    <x v="29"/>
    <n v="190801"/>
    <n v="190801"/>
    <m/>
    <n v="11"/>
    <n v="190801"/>
    <n v="418000"/>
  </r>
  <r>
    <x v="290"/>
    <x v="1"/>
    <m/>
    <x v="19"/>
    <x v="2"/>
    <x v="22"/>
    <n v="190801"/>
    <n v="190801"/>
    <m/>
    <n v="10"/>
    <n v="190801"/>
    <n v="130000"/>
  </r>
  <r>
    <x v="290"/>
    <x v="1"/>
    <m/>
    <x v="19"/>
    <x v="2"/>
    <x v="23"/>
    <n v="190801"/>
    <n v="190801"/>
    <m/>
    <n v="2"/>
    <n v="190801"/>
    <n v="48000"/>
  </r>
  <r>
    <x v="290"/>
    <x v="1"/>
    <m/>
    <x v="19"/>
    <x v="2"/>
    <x v="24"/>
    <n v="190801"/>
    <n v="190801"/>
    <m/>
    <n v="3"/>
    <n v="190801"/>
    <n v="99000"/>
  </r>
  <r>
    <x v="290"/>
    <x v="1"/>
    <m/>
    <x v="0"/>
    <x v="10"/>
    <x v="15"/>
    <n v="190801"/>
    <n v="190801"/>
    <m/>
    <n v="36"/>
    <n v="190801"/>
    <n v="1134000"/>
  </r>
  <r>
    <x v="290"/>
    <x v="1"/>
    <m/>
    <x v="0"/>
    <x v="10"/>
    <x v="16"/>
    <n v="190801"/>
    <n v="190801"/>
    <m/>
    <n v="4"/>
    <n v="190801"/>
    <n v="176000"/>
  </r>
  <r>
    <x v="290"/>
    <x v="1"/>
    <m/>
    <x v="5"/>
    <x v="10"/>
    <x v="28"/>
    <n v="190801"/>
    <n v="190801"/>
    <m/>
    <n v="2"/>
    <n v="190801"/>
    <n v="76000"/>
  </r>
  <r>
    <x v="290"/>
    <x v="1"/>
    <m/>
    <x v="22"/>
    <x v="10"/>
    <x v="29"/>
    <n v="190801"/>
    <n v="190801"/>
    <m/>
    <n v="1"/>
    <n v="190801"/>
    <n v="43000"/>
  </r>
  <r>
    <x v="290"/>
    <x v="1"/>
    <m/>
    <x v="0"/>
    <x v="9"/>
    <x v="15"/>
    <n v="190801"/>
    <n v="190801"/>
    <m/>
    <n v="5"/>
    <n v="190801"/>
    <n v="100000"/>
  </r>
  <r>
    <x v="291"/>
    <x v="0"/>
    <m/>
    <x v="0"/>
    <x v="1"/>
    <x v="15"/>
    <n v="190801"/>
    <n v="190801"/>
    <m/>
    <n v="5"/>
    <n v="190801"/>
    <n v="100000"/>
  </r>
  <r>
    <x v="291"/>
    <x v="0"/>
    <m/>
    <x v="0"/>
    <x v="1"/>
    <x v="16"/>
    <n v="190801"/>
    <n v="190801"/>
    <m/>
    <n v="4"/>
    <n v="190801"/>
    <n v="140000"/>
  </r>
  <r>
    <x v="291"/>
    <x v="0"/>
    <m/>
    <x v="0"/>
    <x v="7"/>
    <x v="15"/>
    <n v="190801"/>
    <n v="190801"/>
    <m/>
    <n v="7"/>
    <n v="190801"/>
    <n v="140000"/>
  </r>
  <r>
    <x v="291"/>
    <x v="0"/>
    <m/>
    <x v="6"/>
    <x v="2"/>
    <x v="37"/>
    <n v="190801"/>
    <n v="190801"/>
    <m/>
    <n v="7"/>
    <n v="190801"/>
    <n v="140000"/>
  </r>
  <r>
    <x v="291"/>
    <x v="0"/>
    <m/>
    <x v="6"/>
    <x v="2"/>
    <x v="42"/>
    <n v="190801"/>
    <n v="190801"/>
    <m/>
    <n v="2"/>
    <n v="190801"/>
    <n v="70000"/>
  </r>
  <r>
    <x v="291"/>
    <x v="0"/>
    <m/>
    <x v="29"/>
    <x v="2"/>
    <x v="40"/>
    <n v="190801"/>
    <n v="190801"/>
    <m/>
    <n v="2"/>
    <n v="190801"/>
    <n v="70000"/>
  </r>
  <r>
    <x v="291"/>
    <x v="0"/>
    <m/>
    <x v="29"/>
    <x v="2"/>
    <x v="41"/>
    <n v="190801"/>
    <n v="190801"/>
    <m/>
    <n v="1"/>
    <n v="190801"/>
    <n v="45000"/>
  </r>
  <r>
    <x v="291"/>
    <x v="0"/>
    <m/>
    <x v="1"/>
    <x v="2"/>
    <x v="18"/>
    <n v="190801"/>
    <n v="190801"/>
    <m/>
    <n v="3"/>
    <n v="190801"/>
    <n v="60000"/>
  </r>
  <r>
    <x v="291"/>
    <x v="0"/>
    <m/>
    <x v="0"/>
    <x v="2"/>
    <x v="15"/>
    <n v="190801"/>
    <n v="190801"/>
    <m/>
    <n v="64"/>
    <n v="190801"/>
    <n v="1280000"/>
  </r>
  <r>
    <x v="291"/>
    <x v="0"/>
    <m/>
    <x v="0"/>
    <x v="2"/>
    <x v="16"/>
    <n v="190801"/>
    <n v="190801"/>
    <m/>
    <n v="92"/>
    <n v="190801"/>
    <n v="3220000"/>
  </r>
  <r>
    <x v="291"/>
    <x v="0"/>
    <m/>
    <x v="0"/>
    <x v="2"/>
    <x v="17"/>
    <n v="190801"/>
    <n v="190801"/>
    <m/>
    <n v="52"/>
    <n v="190801"/>
    <n v="1716000"/>
  </r>
  <r>
    <x v="291"/>
    <x v="0"/>
    <m/>
    <x v="0"/>
    <x v="2"/>
    <x v="19"/>
    <n v="190801"/>
    <n v="190801"/>
    <m/>
    <n v="347"/>
    <n v="190801"/>
    <n v="1041000"/>
  </r>
  <r>
    <x v="291"/>
    <x v="0"/>
    <m/>
    <x v="5"/>
    <x v="2"/>
    <x v="28"/>
    <n v="190801"/>
    <n v="190801"/>
    <m/>
    <n v="220"/>
    <n v="190801"/>
    <n v="6160000"/>
  </r>
  <r>
    <x v="291"/>
    <x v="0"/>
    <m/>
    <x v="22"/>
    <x v="2"/>
    <x v="29"/>
    <n v="190801"/>
    <n v="190801"/>
    <m/>
    <n v="2"/>
    <n v="190801"/>
    <n v="76000"/>
  </r>
  <r>
    <x v="291"/>
    <x v="0"/>
    <m/>
    <x v="19"/>
    <x v="2"/>
    <x v="22"/>
    <n v="190801"/>
    <n v="190801"/>
    <m/>
    <n v="7"/>
    <n v="190801"/>
    <n v="91000"/>
  </r>
  <r>
    <x v="291"/>
    <x v="0"/>
    <m/>
    <x v="19"/>
    <x v="2"/>
    <x v="23"/>
    <n v="190801"/>
    <n v="190801"/>
    <m/>
    <n v="2"/>
    <n v="190801"/>
    <n v="48000"/>
  </r>
  <r>
    <x v="291"/>
    <x v="0"/>
    <m/>
    <x v="0"/>
    <x v="10"/>
    <x v="15"/>
    <n v="190801"/>
    <n v="190801"/>
    <m/>
    <n v="24"/>
    <n v="190801"/>
    <n v="756000"/>
  </r>
  <r>
    <x v="291"/>
    <x v="0"/>
    <m/>
    <x v="0"/>
    <x v="10"/>
    <x v="16"/>
    <n v="190801"/>
    <n v="190801"/>
    <m/>
    <n v="13"/>
    <n v="190801"/>
    <n v="572000"/>
  </r>
  <r>
    <x v="291"/>
    <x v="0"/>
    <m/>
    <x v="5"/>
    <x v="10"/>
    <x v="28"/>
    <n v="190801"/>
    <n v="190801"/>
    <m/>
    <n v="1"/>
    <n v="190801"/>
    <n v="38000"/>
  </r>
  <r>
    <x v="291"/>
    <x v="0"/>
    <m/>
    <x v="1"/>
    <x v="10"/>
    <x v="18"/>
    <n v="190801"/>
    <n v="190801"/>
    <m/>
    <n v="1"/>
    <n v="190801"/>
    <n v="31500"/>
  </r>
  <r>
    <x v="291"/>
    <x v="0"/>
    <m/>
    <x v="19"/>
    <x v="10"/>
    <x v="22"/>
    <n v="190801"/>
    <n v="190801"/>
    <m/>
    <n v="1"/>
    <n v="190801"/>
    <n v="25000"/>
  </r>
  <r>
    <x v="291"/>
    <x v="0"/>
    <m/>
    <x v="22"/>
    <x v="10"/>
    <x v="29"/>
    <n v="190801"/>
    <n v="190801"/>
    <m/>
    <n v="1"/>
    <n v="190801"/>
    <n v="43000"/>
  </r>
  <r>
    <x v="291"/>
    <x v="0"/>
    <m/>
    <x v="0"/>
    <x v="9"/>
    <x v="15"/>
    <n v="190801"/>
    <n v="190801"/>
    <m/>
    <n v="1"/>
    <n v="190801"/>
    <n v="20000"/>
  </r>
  <r>
    <x v="291"/>
    <x v="0"/>
    <m/>
    <x v="6"/>
    <x v="9"/>
    <x v="37"/>
    <n v="190801"/>
    <n v="190801"/>
    <m/>
    <n v="1"/>
    <n v="190801"/>
    <n v="20000"/>
  </r>
  <r>
    <x v="292"/>
    <x v="2"/>
    <m/>
    <x v="0"/>
    <x v="1"/>
    <x v="15"/>
    <n v="190801"/>
    <n v="190801"/>
    <m/>
    <n v="7"/>
    <n v="190801"/>
    <n v="140000"/>
  </r>
  <r>
    <x v="292"/>
    <x v="2"/>
    <m/>
    <x v="0"/>
    <x v="1"/>
    <x v="16"/>
    <n v="190801"/>
    <n v="190801"/>
    <m/>
    <n v="4"/>
    <n v="190801"/>
    <n v="140000"/>
  </r>
  <r>
    <x v="292"/>
    <x v="2"/>
    <m/>
    <x v="0"/>
    <x v="7"/>
    <x v="15"/>
    <n v="190801"/>
    <n v="190801"/>
    <m/>
    <n v="2"/>
    <n v="190801"/>
    <n v="40000"/>
  </r>
  <r>
    <x v="292"/>
    <x v="2"/>
    <m/>
    <x v="6"/>
    <x v="2"/>
    <x v="37"/>
    <n v="190801"/>
    <n v="190801"/>
    <m/>
    <n v="3"/>
    <n v="190801"/>
    <n v="60000"/>
  </r>
  <r>
    <x v="292"/>
    <x v="2"/>
    <m/>
    <x v="6"/>
    <x v="2"/>
    <x v="42"/>
    <n v="190801"/>
    <n v="190801"/>
    <m/>
    <n v="1"/>
    <n v="190801"/>
    <n v="35000"/>
  </r>
  <r>
    <x v="292"/>
    <x v="2"/>
    <m/>
    <x v="19"/>
    <x v="2"/>
    <x v="38"/>
    <n v="190801"/>
    <n v="190801"/>
    <m/>
    <n v="2"/>
    <n v="190801"/>
    <n v="20000"/>
  </r>
  <r>
    <x v="292"/>
    <x v="2"/>
    <m/>
    <x v="29"/>
    <x v="2"/>
    <x v="41"/>
    <n v="190801"/>
    <n v="190801"/>
    <m/>
    <n v="2"/>
    <n v="190801"/>
    <n v="90000"/>
  </r>
  <r>
    <x v="292"/>
    <x v="2"/>
    <m/>
    <x v="1"/>
    <x v="2"/>
    <x v="21"/>
    <n v="190801"/>
    <n v="190801"/>
    <m/>
    <n v="1"/>
    <n v="190801"/>
    <n v="35000"/>
  </r>
  <r>
    <x v="292"/>
    <x v="2"/>
    <m/>
    <x v="0"/>
    <x v="2"/>
    <x v="15"/>
    <n v="190801"/>
    <n v="190801"/>
    <m/>
    <n v="47"/>
    <n v="190801"/>
    <n v="940000"/>
  </r>
  <r>
    <x v="292"/>
    <x v="2"/>
    <m/>
    <x v="0"/>
    <x v="2"/>
    <x v="16"/>
    <n v="190801"/>
    <n v="190801"/>
    <m/>
    <n v="43"/>
    <n v="190801"/>
    <n v="1505000"/>
  </r>
  <r>
    <x v="292"/>
    <x v="2"/>
    <m/>
    <x v="0"/>
    <x v="2"/>
    <x v="17"/>
    <n v="190801"/>
    <n v="190801"/>
    <m/>
    <n v="46"/>
    <n v="190801"/>
    <n v="1518000"/>
  </r>
  <r>
    <x v="292"/>
    <x v="2"/>
    <m/>
    <x v="0"/>
    <x v="2"/>
    <x v="19"/>
    <n v="190801"/>
    <n v="190801"/>
    <m/>
    <n v="56"/>
    <n v="190801"/>
    <n v="168000"/>
  </r>
  <r>
    <x v="292"/>
    <x v="2"/>
    <m/>
    <x v="5"/>
    <x v="2"/>
    <x v="28"/>
    <n v="190801"/>
    <n v="190801"/>
    <m/>
    <n v="14"/>
    <n v="190801"/>
    <n v="392000"/>
  </r>
  <r>
    <x v="292"/>
    <x v="2"/>
    <m/>
    <x v="22"/>
    <x v="2"/>
    <x v="29"/>
    <n v="190801"/>
    <n v="190801"/>
    <m/>
    <n v="5"/>
    <n v="190801"/>
    <n v="190000"/>
  </r>
  <r>
    <x v="292"/>
    <x v="2"/>
    <m/>
    <x v="19"/>
    <x v="2"/>
    <x v="22"/>
    <n v="190801"/>
    <n v="190801"/>
    <m/>
    <n v="7"/>
    <n v="190801"/>
    <n v="91000"/>
  </r>
  <r>
    <x v="292"/>
    <x v="2"/>
    <m/>
    <x v="19"/>
    <x v="2"/>
    <x v="23"/>
    <n v="190801"/>
    <n v="190801"/>
    <m/>
    <n v="1"/>
    <n v="190801"/>
    <n v="24000"/>
  </r>
  <r>
    <x v="292"/>
    <x v="2"/>
    <m/>
    <x v="19"/>
    <x v="2"/>
    <x v="24"/>
    <n v="190801"/>
    <n v="190801"/>
    <m/>
    <n v="1"/>
    <n v="190801"/>
    <n v="33000"/>
  </r>
  <r>
    <x v="292"/>
    <x v="2"/>
    <m/>
    <x v="0"/>
    <x v="10"/>
    <x v="15"/>
    <n v="190801"/>
    <n v="190801"/>
    <m/>
    <n v="17"/>
    <n v="190801"/>
    <n v="535500"/>
  </r>
  <r>
    <x v="292"/>
    <x v="2"/>
    <m/>
    <x v="0"/>
    <x v="10"/>
    <x v="16"/>
    <n v="190801"/>
    <n v="190801"/>
    <m/>
    <n v="3"/>
    <n v="190801"/>
    <n v="132000"/>
  </r>
  <r>
    <x v="292"/>
    <x v="2"/>
    <m/>
    <x v="5"/>
    <x v="10"/>
    <x v="28"/>
    <n v="190801"/>
    <n v="190801"/>
    <m/>
    <n v="1"/>
    <n v="190801"/>
    <n v="38000"/>
  </r>
  <r>
    <x v="292"/>
    <x v="2"/>
    <m/>
    <x v="0"/>
    <x v="9"/>
    <x v="15"/>
    <n v="190801"/>
    <n v="190801"/>
    <m/>
    <n v="8"/>
    <n v="190801"/>
    <n v="160000"/>
  </r>
  <r>
    <x v="293"/>
    <x v="5"/>
    <m/>
    <x v="0"/>
    <x v="7"/>
    <x v="15"/>
    <n v="190801"/>
    <n v="190801"/>
    <m/>
    <n v="5"/>
    <n v="190801"/>
    <n v="100000"/>
  </r>
  <r>
    <x v="293"/>
    <x v="5"/>
    <m/>
    <x v="6"/>
    <x v="2"/>
    <x v="37"/>
    <n v="190801"/>
    <n v="190801"/>
    <m/>
    <n v="4"/>
    <n v="190801"/>
    <n v="80000"/>
  </r>
  <r>
    <x v="293"/>
    <x v="5"/>
    <m/>
    <x v="6"/>
    <x v="2"/>
    <x v="42"/>
    <n v="190801"/>
    <n v="190801"/>
    <m/>
    <n v="1"/>
    <n v="190801"/>
    <n v="35000"/>
  </r>
  <r>
    <x v="293"/>
    <x v="5"/>
    <m/>
    <x v="19"/>
    <x v="2"/>
    <x v="38"/>
    <n v="190801"/>
    <n v="190801"/>
    <m/>
    <n v="2"/>
    <n v="190801"/>
    <n v="20000"/>
  </r>
  <r>
    <x v="293"/>
    <x v="5"/>
    <m/>
    <x v="29"/>
    <x v="2"/>
    <x v="40"/>
    <n v="190801"/>
    <n v="190801"/>
    <m/>
    <n v="4"/>
    <n v="190801"/>
    <n v="140000"/>
  </r>
  <r>
    <x v="293"/>
    <x v="5"/>
    <m/>
    <x v="29"/>
    <x v="2"/>
    <x v="41"/>
    <n v="190801"/>
    <n v="190801"/>
    <m/>
    <n v="3"/>
    <n v="190801"/>
    <n v="135000"/>
  </r>
  <r>
    <x v="293"/>
    <x v="5"/>
    <m/>
    <x v="1"/>
    <x v="2"/>
    <x v="18"/>
    <n v="190801"/>
    <n v="190801"/>
    <m/>
    <n v="2"/>
    <n v="190801"/>
    <n v="40000"/>
  </r>
  <r>
    <x v="293"/>
    <x v="5"/>
    <m/>
    <x v="0"/>
    <x v="2"/>
    <x v="15"/>
    <n v="190801"/>
    <n v="190801"/>
    <m/>
    <n v="44"/>
    <n v="190801"/>
    <n v="880000"/>
  </r>
  <r>
    <x v="293"/>
    <x v="5"/>
    <m/>
    <x v="0"/>
    <x v="2"/>
    <x v="16"/>
    <n v="190801"/>
    <n v="190801"/>
    <m/>
    <n v="38"/>
    <n v="190801"/>
    <n v="1330000"/>
  </r>
  <r>
    <x v="293"/>
    <x v="5"/>
    <m/>
    <x v="0"/>
    <x v="2"/>
    <x v="17"/>
    <n v="190801"/>
    <n v="190801"/>
    <m/>
    <n v="41"/>
    <n v="190801"/>
    <n v="1353000"/>
  </r>
  <r>
    <x v="293"/>
    <x v="5"/>
    <m/>
    <x v="0"/>
    <x v="2"/>
    <x v="19"/>
    <n v="190801"/>
    <n v="190801"/>
    <m/>
    <n v="42"/>
    <n v="190801"/>
    <n v="126000"/>
  </r>
  <r>
    <x v="293"/>
    <x v="5"/>
    <m/>
    <x v="5"/>
    <x v="2"/>
    <x v="28"/>
    <n v="190801"/>
    <n v="190801"/>
    <m/>
    <n v="10"/>
    <n v="190801"/>
    <n v="280000"/>
  </r>
  <r>
    <x v="293"/>
    <x v="5"/>
    <m/>
    <x v="22"/>
    <x v="2"/>
    <x v="29"/>
    <n v="190801"/>
    <n v="190801"/>
    <m/>
    <n v="5"/>
    <n v="190801"/>
    <n v="190000"/>
  </r>
  <r>
    <x v="293"/>
    <x v="5"/>
    <m/>
    <x v="19"/>
    <x v="2"/>
    <x v="22"/>
    <n v="190801"/>
    <n v="190801"/>
    <m/>
    <n v="4"/>
    <n v="190801"/>
    <n v="52000"/>
  </r>
  <r>
    <x v="293"/>
    <x v="5"/>
    <m/>
    <x v="19"/>
    <x v="2"/>
    <x v="23"/>
    <n v="190801"/>
    <n v="190801"/>
    <m/>
    <n v="1"/>
    <n v="190801"/>
    <n v="24000"/>
  </r>
  <r>
    <x v="293"/>
    <x v="5"/>
    <m/>
    <x v="19"/>
    <x v="2"/>
    <x v="24"/>
    <n v="190801"/>
    <n v="190801"/>
    <m/>
    <n v="1"/>
    <n v="190801"/>
    <n v="33000"/>
  </r>
  <r>
    <x v="293"/>
    <x v="5"/>
    <m/>
    <x v="0"/>
    <x v="9"/>
    <x v="15"/>
    <n v="190801"/>
    <n v="190801"/>
    <m/>
    <n v="7"/>
    <n v="190801"/>
    <n v="140000"/>
  </r>
  <r>
    <x v="294"/>
    <x v="6"/>
    <m/>
    <x v="0"/>
    <x v="7"/>
    <x v="15"/>
    <n v="190801"/>
    <n v="190801"/>
    <m/>
    <n v="12"/>
    <n v="190801"/>
    <n v="240000"/>
  </r>
  <r>
    <x v="294"/>
    <x v="6"/>
    <m/>
    <x v="6"/>
    <x v="2"/>
    <x v="37"/>
    <n v="190801"/>
    <n v="190801"/>
    <m/>
    <n v="2"/>
    <n v="190801"/>
    <n v="40000"/>
  </r>
  <r>
    <x v="294"/>
    <x v="6"/>
    <m/>
    <x v="19"/>
    <x v="2"/>
    <x v="38"/>
    <n v="190801"/>
    <n v="190801"/>
    <m/>
    <n v="1"/>
    <n v="190801"/>
    <n v="10000"/>
  </r>
  <r>
    <x v="294"/>
    <x v="6"/>
    <m/>
    <x v="29"/>
    <x v="2"/>
    <x v="40"/>
    <n v="190801"/>
    <n v="190801"/>
    <m/>
    <n v="2"/>
    <n v="190801"/>
    <n v="70000"/>
  </r>
  <r>
    <x v="294"/>
    <x v="6"/>
    <m/>
    <x v="29"/>
    <x v="2"/>
    <x v="41"/>
    <n v="190801"/>
    <n v="190801"/>
    <m/>
    <n v="2"/>
    <n v="190801"/>
    <n v="90000"/>
  </r>
  <r>
    <x v="294"/>
    <x v="6"/>
    <m/>
    <x v="1"/>
    <x v="2"/>
    <x v="18"/>
    <n v="190801"/>
    <n v="190801"/>
    <m/>
    <n v="3"/>
    <n v="190801"/>
    <n v="60000"/>
  </r>
  <r>
    <x v="294"/>
    <x v="6"/>
    <m/>
    <x v="0"/>
    <x v="2"/>
    <x v="15"/>
    <n v="190801"/>
    <n v="190801"/>
    <m/>
    <n v="44"/>
    <n v="190801"/>
    <n v="880000"/>
  </r>
  <r>
    <x v="294"/>
    <x v="6"/>
    <m/>
    <x v="0"/>
    <x v="2"/>
    <x v="16"/>
    <n v="190801"/>
    <n v="190801"/>
    <m/>
    <n v="49"/>
    <n v="190801"/>
    <n v="1715000"/>
  </r>
  <r>
    <x v="294"/>
    <x v="6"/>
    <m/>
    <x v="0"/>
    <x v="2"/>
    <x v="17"/>
    <n v="190801"/>
    <n v="190801"/>
    <m/>
    <n v="53"/>
    <n v="190801"/>
    <n v="1749000"/>
  </r>
  <r>
    <x v="294"/>
    <x v="6"/>
    <m/>
    <x v="0"/>
    <x v="2"/>
    <x v="19"/>
    <n v="190801"/>
    <n v="190801"/>
    <m/>
    <n v="66"/>
    <n v="190801"/>
    <n v="198000"/>
  </r>
  <r>
    <x v="294"/>
    <x v="6"/>
    <m/>
    <x v="5"/>
    <x v="2"/>
    <x v="28"/>
    <n v="190801"/>
    <n v="190801"/>
    <m/>
    <n v="18"/>
    <n v="190801"/>
    <n v="504000"/>
  </r>
  <r>
    <x v="294"/>
    <x v="6"/>
    <m/>
    <x v="22"/>
    <x v="2"/>
    <x v="29"/>
    <n v="190801"/>
    <n v="190801"/>
    <m/>
    <n v="5"/>
    <n v="190801"/>
    <n v="190000"/>
  </r>
  <r>
    <x v="294"/>
    <x v="6"/>
    <m/>
    <x v="19"/>
    <x v="2"/>
    <x v="22"/>
    <n v="190801"/>
    <n v="190801"/>
    <m/>
    <n v="4"/>
    <n v="190801"/>
    <n v="52000"/>
  </r>
  <r>
    <x v="294"/>
    <x v="6"/>
    <m/>
    <x v="19"/>
    <x v="2"/>
    <x v="24"/>
    <n v="190801"/>
    <n v="190801"/>
    <m/>
    <n v="1"/>
    <n v="190801"/>
    <n v="33000"/>
  </r>
  <r>
    <x v="294"/>
    <x v="6"/>
    <m/>
    <x v="0"/>
    <x v="9"/>
    <x v="15"/>
    <n v="190801"/>
    <n v="190801"/>
    <m/>
    <n v="3"/>
    <n v="190801"/>
    <n v="60000"/>
  </r>
  <r>
    <x v="294"/>
    <x v="6"/>
    <m/>
    <x v="6"/>
    <x v="9"/>
    <x v="37"/>
    <n v="190801"/>
    <n v="190801"/>
    <m/>
    <n v="1"/>
    <n v="190801"/>
    <n v="20000"/>
  </r>
  <r>
    <x v="294"/>
    <x v="6"/>
    <m/>
    <x v="0"/>
    <x v="6"/>
    <x v="15"/>
    <n v="190801"/>
    <n v="190801"/>
    <m/>
    <n v="924"/>
    <n v="190801"/>
    <n v="8378832"/>
  </r>
  <r>
    <x v="294"/>
    <x v="6"/>
    <m/>
    <x v="0"/>
    <x v="6"/>
    <x v="17"/>
    <n v="190801"/>
    <n v="190801"/>
    <m/>
    <n v="6"/>
    <n v="190801"/>
    <n v="94908"/>
  </r>
  <r>
    <x v="294"/>
    <x v="6"/>
    <m/>
    <x v="4"/>
    <x v="6"/>
    <x v="26"/>
    <n v="190801"/>
    <n v="190801"/>
    <m/>
    <n v="702"/>
    <n v="190801"/>
    <n v="753246"/>
  </r>
  <r>
    <x v="294"/>
    <x v="6"/>
    <m/>
    <x v="26"/>
    <x v="6"/>
    <x v="35"/>
    <n v="190801"/>
    <n v="190801"/>
    <m/>
    <n v="80"/>
    <n v="190801"/>
    <n v="1370480"/>
  </r>
  <r>
    <x v="294"/>
    <x v="6"/>
    <m/>
    <x v="22"/>
    <x v="6"/>
    <x v="29"/>
    <n v="190801"/>
    <n v="190801"/>
    <m/>
    <n v="24"/>
    <n v="190801"/>
    <n v="472584"/>
  </r>
  <r>
    <x v="294"/>
    <x v="6"/>
    <m/>
    <x v="24"/>
    <x v="6"/>
    <x v="31"/>
    <n v="190801"/>
    <n v="190801"/>
    <m/>
    <n v="96"/>
    <n v="190801"/>
    <n v="1428192"/>
  </r>
  <r>
    <x v="294"/>
    <x v="6"/>
    <m/>
    <x v="23"/>
    <x v="6"/>
    <x v="30"/>
    <n v="190801"/>
    <n v="190801"/>
    <m/>
    <n v="208"/>
    <n v="190801"/>
    <n v="1448512"/>
  </r>
  <r>
    <x v="294"/>
    <x v="6"/>
    <m/>
    <x v="19"/>
    <x v="6"/>
    <x v="22"/>
    <n v="190801"/>
    <n v="190801"/>
    <m/>
    <n v="14"/>
    <n v="190801"/>
    <n v="95074"/>
  </r>
  <r>
    <x v="294"/>
    <x v="6"/>
    <m/>
    <x v="27"/>
    <x v="6"/>
    <x v="36"/>
    <n v="190801"/>
    <n v="190801"/>
    <m/>
    <n v="45"/>
    <n v="190801"/>
    <n v="425565"/>
  </r>
  <r>
    <x v="294"/>
    <x v="6"/>
    <m/>
    <x v="6"/>
    <x v="6"/>
    <x v="37"/>
    <n v="190801"/>
    <n v="190801"/>
    <m/>
    <n v="32"/>
    <n v="190801"/>
    <n v="320000"/>
  </r>
  <r>
    <x v="294"/>
    <x v="6"/>
    <m/>
    <x v="28"/>
    <x v="6"/>
    <x v="39"/>
    <n v="190801"/>
    <n v="190801"/>
    <m/>
    <n v="484"/>
    <n v="190801"/>
    <n v="7655912"/>
  </r>
  <r>
    <x v="295"/>
    <x v="3"/>
    <m/>
    <x v="0"/>
    <x v="1"/>
    <x v="15"/>
    <n v="190801"/>
    <n v="190801"/>
    <m/>
    <n v="8"/>
    <n v="190801"/>
    <n v="160000"/>
  </r>
  <r>
    <x v="295"/>
    <x v="3"/>
    <m/>
    <x v="0"/>
    <x v="1"/>
    <x v="16"/>
    <n v="190801"/>
    <n v="190801"/>
    <m/>
    <n v="21"/>
    <n v="190801"/>
    <n v="735000"/>
  </r>
  <r>
    <x v="295"/>
    <x v="3"/>
    <m/>
    <x v="0"/>
    <x v="7"/>
    <x v="15"/>
    <n v="190801"/>
    <n v="190801"/>
    <m/>
    <n v="5"/>
    <n v="190801"/>
    <n v="100000"/>
  </r>
  <r>
    <x v="295"/>
    <x v="3"/>
    <m/>
    <x v="6"/>
    <x v="2"/>
    <x v="37"/>
    <n v="190801"/>
    <n v="190801"/>
    <m/>
    <n v="3"/>
    <n v="190801"/>
    <n v="60000"/>
  </r>
  <r>
    <x v="295"/>
    <x v="3"/>
    <m/>
    <x v="6"/>
    <x v="2"/>
    <x v="42"/>
    <n v="190801"/>
    <n v="190801"/>
    <m/>
    <n v="3"/>
    <n v="190801"/>
    <n v="105000"/>
  </r>
  <r>
    <x v="295"/>
    <x v="3"/>
    <m/>
    <x v="19"/>
    <x v="2"/>
    <x v="38"/>
    <n v="190801"/>
    <n v="190801"/>
    <m/>
    <n v="3"/>
    <n v="190801"/>
    <n v="30000"/>
  </r>
  <r>
    <x v="295"/>
    <x v="3"/>
    <m/>
    <x v="29"/>
    <x v="2"/>
    <x v="40"/>
    <n v="190801"/>
    <n v="190801"/>
    <m/>
    <n v="6"/>
    <n v="190801"/>
    <n v="210000"/>
  </r>
  <r>
    <x v="295"/>
    <x v="3"/>
    <m/>
    <x v="29"/>
    <x v="2"/>
    <x v="41"/>
    <n v="190801"/>
    <n v="190801"/>
    <m/>
    <n v="10"/>
    <n v="190801"/>
    <n v="450000"/>
  </r>
  <r>
    <x v="295"/>
    <x v="3"/>
    <m/>
    <x v="1"/>
    <x v="2"/>
    <x v="18"/>
    <n v="190801"/>
    <n v="190801"/>
    <m/>
    <n v="3"/>
    <n v="190801"/>
    <n v="60000"/>
  </r>
  <r>
    <x v="295"/>
    <x v="3"/>
    <m/>
    <x v="1"/>
    <x v="2"/>
    <x v="21"/>
    <n v="190801"/>
    <n v="190801"/>
    <m/>
    <n v="1"/>
    <n v="190801"/>
    <n v="35000"/>
  </r>
  <r>
    <x v="295"/>
    <x v="3"/>
    <m/>
    <x v="0"/>
    <x v="2"/>
    <x v="15"/>
    <n v="190801"/>
    <n v="190801"/>
    <m/>
    <n v="62"/>
    <n v="190801"/>
    <n v="1240000"/>
  </r>
  <r>
    <x v="295"/>
    <x v="3"/>
    <m/>
    <x v="0"/>
    <x v="2"/>
    <x v="16"/>
    <n v="190801"/>
    <n v="190801"/>
    <m/>
    <n v="46"/>
    <n v="190801"/>
    <n v="1610000"/>
  </r>
  <r>
    <x v="295"/>
    <x v="3"/>
    <m/>
    <x v="0"/>
    <x v="2"/>
    <x v="17"/>
    <n v="190801"/>
    <n v="190801"/>
    <m/>
    <n v="77"/>
    <n v="190801"/>
    <n v="2541000"/>
  </r>
  <r>
    <x v="295"/>
    <x v="3"/>
    <m/>
    <x v="0"/>
    <x v="2"/>
    <x v="19"/>
    <n v="190801"/>
    <n v="190801"/>
    <m/>
    <n v="72"/>
    <n v="190801"/>
    <n v="216000"/>
  </r>
  <r>
    <x v="295"/>
    <x v="3"/>
    <m/>
    <x v="5"/>
    <x v="2"/>
    <x v="28"/>
    <n v="190801"/>
    <n v="190801"/>
    <m/>
    <n v="23"/>
    <n v="190801"/>
    <n v="644000"/>
  </r>
  <r>
    <x v="295"/>
    <x v="3"/>
    <m/>
    <x v="22"/>
    <x v="2"/>
    <x v="29"/>
    <n v="190801"/>
    <n v="190801"/>
    <m/>
    <n v="11"/>
    <n v="190801"/>
    <n v="418000"/>
  </r>
  <r>
    <x v="295"/>
    <x v="3"/>
    <m/>
    <x v="19"/>
    <x v="2"/>
    <x v="22"/>
    <n v="190801"/>
    <n v="190801"/>
    <m/>
    <n v="14"/>
    <n v="190801"/>
    <n v="182000"/>
  </r>
  <r>
    <x v="295"/>
    <x v="3"/>
    <m/>
    <x v="19"/>
    <x v="2"/>
    <x v="23"/>
    <n v="190801"/>
    <n v="190801"/>
    <m/>
    <n v="3"/>
    <n v="190801"/>
    <n v="72000"/>
  </r>
  <r>
    <x v="295"/>
    <x v="3"/>
    <m/>
    <x v="19"/>
    <x v="2"/>
    <x v="24"/>
    <n v="190801"/>
    <n v="190801"/>
    <m/>
    <n v="1"/>
    <n v="190801"/>
    <n v="33000"/>
  </r>
  <r>
    <x v="295"/>
    <x v="3"/>
    <m/>
    <x v="0"/>
    <x v="10"/>
    <x v="15"/>
    <n v="190801"/>
    <n v="190801"/>
    <m/>
    <n v="72"/>
    <n v="190801"/>
    <n v="2268000"/>
  </r>
  <r>
    <x v="295"/>
    <x v="3"/>
    <m/>
    <x v="0"/>
    <x v="10"/>
    <x v="16"/>
    <n v="190801"/>
    <n v="190801"/>
    <m/>
    <n v="19"/>
    <n v="190801"/>
    <n v="836000"/>
  </r>
  <r>
    <x v="295"/>
    <x v="3"/>
    <m/>
    <x v="5"/>
    <x v="10"/>
    <x v="28"/>
    <n v="190801"/>
    <n v="190801"/>
    <m/>
    <n v="7"/>
    <n v="190801"/>
    <n v="266000"/>
  </r>
  <r>
    <x v="295"/>
    <x v="3"/>
    <m/>
    <x v="1"/>
    <x v="10"/>
    <x v="18"/>
    <n v="190801"/>
    <n v="190801"/>
    <m/>
    <n v="3"/>
    <n v="190801"/>
    <n v="94500"/>
  </r>
  <r>
    <x v="295"/>
    <x v="3"/>
    <m/>
    <x v="22"/>
    <x v="10"/>
    <x v="29"/>
    <n v="190801"/>
    <n v="190801"/>
    <m/>
    <n v="1"/>
    <n v="190801"/>
    <n v="43000"/>
  </r>
  <r>
    <x v="295"/>
    <x v="3"/>
    <m/>
    <x v="0"/>
    <x v="3"/>
    <x v="15"/>
    <n v="190801"/>
    <n v="190801"/>
    <m/>
    <n v="2"/>
    <n v="190801"/>
    <n v="0"/>
  </r>
  <r>
    <x v="295"/>
    <x v="3"/>
    <m/>
    <x v="18"/>
    <x v="3"/>
    <x v="19"/>
    <n v="190801"/>
    <n v="190801"/>
    <m/>
    <n v="2"/>
    <n v="190801"/>
    <n v="0"/>
  </r>
  <r>
    <x v="295"/>
    <x v="3"/>
    <m/>
    <x v="5"/>
    <x v="3"/>
    <x v="28"/>
    <n v="190801"/>
    <n v="190801"/>
    <m/>
    <n v="2"/>
    <n v="190801"/>
    <n v="0"/>
  </r>
  <r>
    <x v="295"/>
    <x v="3"/>
    <m/>
    <x v="4"/>
    <x v="3"/>
    <x v="27"/>
    <n v="190801"/>
    <n v="190801"/>
    <m/>
    <n v="2"/>
    <n v="190801"/>
    <n v="0"/>
  </r>
  <r>
    <x v="295"/>
    <x v="3"/>
    <m/>
    <x v="6"/>
    <x v="3"/>
    <x v="37"/>
    <n v="190801"/>
    <n v="190801"/>
    <m/>
    <n v="2"/>
    <n v="190801"/>
    <n v="0"/>
  </r>
  <r>
    <x v="295"/>
    <x v="3"/>
    <m/>
    <x v="0"/>
    <x v="9"/>
    <x v="15"/>
    <n v="190801"/>
    <n v="190801"/>
    <m/>
    <n v="3"/>
    <n v="190801"/>
    <n v="60000"/>
  </r>
  <r>
    <x v="295"/>
    <x v="3"/>
    <m/>
    <x v="0"/>
    <x v="11"/>
    <x v="15"/>
    <n v="190801"/>
    <n v="190801"/>
    <m/>
    <n v="1"/>
    <n v="190801"/>
    <n v="26200"/>
  </r>
  <r>
    <x v="244"/>
    <x v="4"/>
    <m/>
    <x v="0"/>
    <x v="7"/>
    <x v="15"/>
    <n v="190801"/>
    <n v="190801"/>
    <m/>
    <n v="1"/>
    <n v="190801"/>
    <n v="20000"/>
  </r>
  <r>
    <x v="244"/>
    <x v="4"/>
    <m/>
    <x v="6"/>
    <x v="2"/>
    <x v="37"/>
    <n v="190801"/>
    <n v="190801"/>
    <m/>
    <n v="9"/>
    <n v="190801"/>
    <n v="180000"/>
  </r>
  <r>
    <x v="244"/>
    <x v="4"/>
    <m/>
    <x v="6"/>
    <x v="2"/>
    <x v="42"/>
    <n v="190801"/>
    <n v="190801"/>
    <m/>
    <n v="8"/>
    <n v="190801"/>
    <n v="280000"/>
  </r>
  <r>
    <x v="244"/>
    <x v="4"/>
    <m/>
    <x v="19"/>
    <x v="2"/>
    <x v="38"/>
    <n v="190801"/>
    <n v="190801"/>
    <m/>
    <n v="6"/>
    <n v="190801"/>
    <n v="60000"/>
  </r>
  <r>
    <x v="244"/>
    <x v="4"/>
    <m/>
    <x v="29"/>
    <x v="2"/>
    <x v="40"/>
    <n v="190801"/>
    <n v="190801"/>
    <m/>
    <n v="1"/>
    <n v="190801"/>
    <n v="35000"/>
  </r>
  <r>
    <x v="244"/>
    <x v="4"/>
    <m/>
    <x v="29"/>
    <x v="2"/>
    <x v="41"/>
    <n v="190801"/>
    <n v="190801"/>
    <m/>
    <n v="4"/>
    <n v="190801"/>
    <n v="180000"/>
  </r>
  <r>
    <x v="244"/>
    <x v="4"/>
    <m/>
    <x v="1"/>
    <x v="2"/>
    <x v="18"/>
    <n v="190801"/>
    <n v="190801"/>
    <m/>
    <n v="3"/>
    <n v="190801"/>
    <n v="60000"/>
  </r>
  <r>
    <x v="244"/>
    <x v="4"/>
    <m/>
    <x v="1"/>
    <x v="2"/>
    <x v="21"/>
    <n v="190801"/>
    <n v="190801"/>
    <m/>
    <n v="1"/>
    <n v="190801"/>
    <n v="35000"/>
  </r>
  <r>
    <x v="244"/>
    <x v="4"/>
    <m/>
    <x v="0"/>
    <x v="2"/>
    <x v="15"/>
    <n v="190801"/>
    <n v="190801"/>
    <m/>
    <n v="42"/>
    <n v="190801"/>
    <n v="840000"/>
  </r>
  <r>
    <x v="244"/>
    <x v="4"/>
    <m/>
    <x v="0"/>
    <x v="2"/>
    <x v="16"/>
    <n v="190801"/>
    <n v="190801"/>
    <m/>
    <n v="43"/>
    <n v="190801"/>
    <n v="1505000"/>
  </r>
  <r>
    <x v="244"/>
    <x v="4"/>
    <m/>
    <x v="0"/>
    <x v="2"/>
    <x v="17"/>
    <n v="190801"/>
    <n v="190801"/>
    <m/>
    <n v="45"/>
    <n v="190801"/>
    <n v="1485000"/>
  </r>
  <r>
    <x v="244"/>
    <x v="4"/>
    <m/>
    <x v="0"/>
    <x v="2"/>
    <x v="19"/>
    <n v="190801"/>
    <n v="190801"/>
    <m/>
    <n v="55"/>
    <n v="190801"/>
    <n v="165000"/>
  </r>
  <r>
    <x v="244"/>
    <x v="4"/>
    <m/>
    <x v="5"/>
    <x v="2"/>
    <x v="28"/>
    <n v="190801"/>
    <n v="190801"/>
    <m/>
    <n v="19"/>
    <n v="190801"/>
    <n v="532000"/>
  </r>
  <r>
    <x v="244"/>
    <x v="4"/>
    <m/>
    <x v="22"/>
    <x v="2"/>
    <x v="29"/>
    <n v="190801"/>
    <n v="190801"/>
    <m/>
    <n v="7"/>
    <n v="190801"/>
    <n v="266000"/>
  </r>
  <r>
    <x v="244"/>
    <x v="4"/>
    <m/>
    <x v="19"/>
    <x v="2"/>
    <x v="22"/>
    <n v="190801"/>
    <n v="190801"/>
    <m/>
    <n v="6"/>
    <n v="190801"/>
    <n v="78000"/>
  </r>
  <r>
    <x v="244"/>
    <x v="4"/>
    <m/>
    <x v="19"/>
    <x v="2"/>
    <x v="23"/>
    <n v="190801"/>
    <n v="190801"/>
    <m/>
    <n v="1"/>
    <n v="190801"/>
    <n v="24000"/>
  </r>
  <r>
    <x v="244"/>
    <x v="4"/>
    <m/>
    <x v="19"/>
    <x v="2"/>
    <x v="24"/>
    <n v="190801"/>
    <n v="190801"/>
    <m/>
    <n v="4"/>
    <n v="190801"/>
    <n v="132000"/>
  </r>
  <r>
    <x v="244"/>
    <x v="4"/>
    <m/>
    <x v="0"/>
    <x v="3"/>
    <x v="15"/>
    <n v="190801"/>
    <n v="190801"/>
    <m/>
    <n v="1"/>
    <n v="190801"/>
    <n v="0"/>
  </r>
  <r>
    <x v="244"/>
    <x v="4"/>
    <m/>
    <x v="1"/>
    <x v="9"/>
    <x v="18"/>
    <n v="190801"/>
    <n v="190801"/>
    <m/>
    <n v="1"/>
    <n v="190801"/>
    <n v="20000"/>
  </r>
  <r>
    <x v="296"/>
    <x v="1"/>
    <m/>
    <x v="19"/>
    <x v="5"/>
    <x v="50"/>
    <n v="190801"/>
    <n v="190801"/>
    <m/>
    <n v="10"/>
    <n v="190801"/>
    <n v="72000"/>
  </r>
  <r>
    <x v="296"/>
    <x v="1"/>
    <m/>
    <x v="5"/>
    <x v="5"/>
    <x v="53"/>
    <n v="190801"/>
    <n v="190801"/>
    <m/>
    <n v="20"/>
    <n v="190801"/>
    <n v="297000"/>
  </r>
  <r>
    <x v="296"/>
    <x v="1"/>
    <m/>
    <x v="6"/>
    <x v="2"/>
    <x v="37"/>
    <n v="190801"/>
    <n v="190801"/>
    <m/>
    <n v="9"/>
    <n v="190801"/>
    <n v="180000"/>
  </r>
  <r>
    <x v="296"/>
    <x v="1"/>
    <m/>
    <x v="6"/>
    <x v="2"/>
    <x v="42"/>
    <n v="190801"/>
    <n v="190801"/>
    <m/>
    <n v="5"/>
    <n v="190801"/>
    <n v="175000"/>
  </r>
  <r>
    <x v="296"/>
    <x v="1"/>
    <m/>
    <x v="19"/>
    <x v="2"/>
    <x v="38"/>
    <n v="190801"/>
    <n v="190801"/>
    <m/>
    <n v="3"/>
    <n v="190801"/>
    <n v="30000"/>
  </r>
  <r>
    <x v="296"/>
    <x v="1"/>
    <m/>
    <x v="29"/>
    <x v="2"/>
    <x v="40"/>
    <n v="190801"/>
    <n v="190801"/>
    <m/>
    <n v="7"/>
    <n v="190801"/>
    <n v="245000"/>
  </r>
  <r>
    <x v="296"/>
    <x v="1"/>
    <m/>
    <x v="29"/>
    <x v="2"/>
    <x v="41"/>
    <n v="190801"/>
    <n v="190801"/>
    <m/>
    <n v="7"/>
    <n v="190801"/>
    <n v="315000"/>
  </r>
  <r>
    <x v="296"/>
    <x v="1"/>
    <m/>
    <x v="1"/>
    <x v="2"/>
    <x v="18"/>
    <n v="190801"/>
    <n v="190801"/>
    <m/>
    <n v="3"/>
    <n v="190801"/>
    <n v="60000"/>
  </r>
  <r>
    <x v="296"/>
    <x v="1"/>
    <m/>
    <x v="1"/>
    <x v="2"/>
    <x v="21"/>
    <n v="190801"/>
    <n v="190801"/>
    <m/>
    <n v="1"/>
    <n v="190801"/>
    <n v="35000"/>
  </r>
  <r>
    <x v="296"/>
    <x v="1"/>
    <m/>
    <x v="0"/>
    <x v="2"/>
    <x v="15"/>
    <n v="190801"/>
    <n v="190801"/>
    <m/>
    <n v="78"/>
    <n v="190801"/>
    <n v="1560000"/>
  </r>
  <r>
    <x v="296"/>
    <x v="1"/>
    <m/>
    <x v="0"/>
    <x v="2"/>
    <x v="16"/>
    <n v="190801"/>
    <n v="190801"/>
    <m/>
    <n v="50"/>
    <n v="190801"/>
    <n v="1750000"/>
  </r>
  <r>
    <x v="296"/>
    <x v="1"/>
    <m/>
    <x v="0"/>
    <x v="2"/>
    <x v="17"/>
    <n v="190801"/>
    <n v="190801"/>
    <m/>
    <n v="61"/>
    <n v="190801"/>
    <n v="2013000"/>
  </r>
  <r>
    <x v="296"/>
    <x v="1"/>
    <m/>
    <x v="0"/>
    <x v="2"/>
    <x v="19"/>
    <n v="190801"/>
    <n v="190801"/>
    <m/>
    <n v="72"/>
    <n v="190801"/>
    <n v="216000"/>
  </r>
  <r>
    <x v="296"/>
    <x v="1"/>
    <m/>
    <x v="5"/>
    <x v="2"/>
    <x v="28"/>
    <n v="190801"/>
    <n v="190801"/>
    <m/>
    <n v="17"/>
    <n v="190801"/>
    <n v="476000"/>
  </r>
  <r>
    <x v="296"/>
    <x v="1"/>
    <m/>
    <x v="22"/>
    <x v="2"/>
    <x v="29"/>
    <n v="190801"/>
    <n v="190801"/>
    <m/>
    <n v="8"/>
    <n v="190801"/>
    <n v="304000"/>
  </r>
  <r>
    <x v="296"/>
    <x v="1"/>
    <m/>
    <x v="19"/>
    <x v="2"/>
    <x v="22"/>
    <n v="190801"/>
    <n v="190801"/>
    <m/>
    <n v="1"/>
    <n v="190801"/>
    <n v="13000"/>
  </r>
  <r>
    <x v="296"/>
    <x v="1"/>
    <m/>
    <x v="19"/>
    <x v="2"/>
    <x v="24"/>
    <n v="190801"/>
    <n v="190801"/>
    <m/>
    <n v="1"/>
    <n v="190801"/>
    <n v="33000"/>
  </r>
  <r>
    <x v="296"/>
    <x v="1"/>
    <m/>
    <x v="0"/>
    <x v="3"/>
    <x v="15"/>
    <n v="190801"/>
    <n v="190801"/>
    <m/>
    <n v="2"/>
    <n v="190801"/>
    <n v="0"/>
  </r>
  <r>
    <x v="296"/>
    <x v="1"/>
    <m/>
    <x v="18"/>
    <x v="3"/>
    <x v="19"/>
    <n v="190801"/>
    <n v="190801"/>
    <m/>
    <n v="305"/>
    <n v="190801"/>
    <n v="0"/>
  </r>
  <r>
    <x v="296"/>
    <x v="1"/>
    <m/>
    <x v="0"/>
    <x v="10"/>
    <x v="15"/>
    <n v="190801"/>
    <n v="190801"/>
    <m/>
    <n v="22"/>
    <n v="190801"/>
    <n v="693000"/>
  </r>
  <r>
    <x v="296"/>
    <x v="1"/>
    <m/>
    <x v="0"/>
    <x v="10"/>
    <x v="16"/>
    <n v="190801"/>
    <n v="190801"/>
    <m/>
    <n v="9"/>
    <n v="190801"/>
    <n v="396000"/>
  </r>
  <r>
    <x v="296"/>
    <x v="1"/>
    <m/>
    <x v="5"/>
    <x v="10"/>
    <x v="28"/>
    <n v="190801"/>
    <n v="190801"/>
    <m/>
    <n v="5"/>
    <n v="190801"/>
    <n v="190000"/>
  </r>
  <r>
    <x v="296"/>
    <x v="1"/>
    <m/>
    <x v="22"/>
    <x v="10"/>
    <x v="29"/>
    <n v="190801"/>
    <n v="190801"/>
    <m/>
    <n v="2"/>
    <n v="190801"/>
    <n v="86000"/>
  </r>
  <r>
    <x v="296"/>
    <x v="1"/>
    <m/>
    <x v="22"/>
    <x v="12"/>
    <x v="29"/>
    <n v="190801"/>
    <n v="190801"/>
    <m/>
    <n v="1"/>
    <n v="190801"/>
    <n v="37780"/>
  </r>
  <r>
    <x v="296"/>
    <x v="1"/>
    <m/>
    <x v="5"/>
    <x v="12"/>
    <x v="28"/>
    <n v="190801"/>
    <n v="190801"/>
    <m/>
    <n v="1"/>
    <n v="190801"/>
    <n v="32900"/>
  </r>
  <r>
    <x v="296"/>
    <x v="1"/>
    <m/>
    <x v="0"/>
    <x v="13"/>
    <x v="17"/>
    <n v="190801"/>
    <n v="190801"/>
    <m/>
    <n v="1"/>
    <n v="190801"/>
    <n v="44900"/>
  </r>
  <r>
    <x v="296"/>
    <x v="1"/>
    <m/>
    <x v="1"/>
    <x v="13"/>
    <x v="18"/>
    <n v="190801"/>
    <n v="190801"/>
    <m/>
    <n v="1"/>
    <n v="190801"/>
    <n v="25900"/>
  </r>
  <r>
    <x v="297"/>
    <x v="0"/>
    <m/>
    <x v="22"/>
    <x v="5"/>
    <x v="52"/>
    <n v="190801"/>
    <n v="190801"/>
    <m/>
    <n v="10"/>
    <n v="190801"/>
    <n v="171000"/>
  </r>
  <r>
    <x v="297"/>
    <x v="0"/>
    <m/>
    <x v="5"/>
    <x v="5"/>
    <x v="53"/>
    <n v="190801"/>
    <n v="190801"/>
    <m/>
    <n v="10"/>
    <n v="190801"/>
    <n v="148500"/>
  </r>
  <r>
    <x v="297"/>
    <x v="0"/>
    <m/>
    <x v="6"/>
    <x v="2"/>
    <x v="37"/>
    <n v="190801"/>
    <n v="190801"/>
    <m/>
    <n v="3"/>
    <n v="190801"/>
    <n v="60000"/>
  </r>
  <r>
    <x v="297"/>
    <x v="0"/>
    <m/>
    <x v="6"/>
    <x v="2"/>
    <x v="42"/>
    <n v="190801"/>
    <n v="190801"/>
    <m/>
    <n v="2"/>
    <n v="190801"/>
    <n v="70000"/>
  </r>
  <r>
    <x v="297"/>
    <x v="0"/>
    <m/>
    <x v="29"/>
    <x v="2"/>
    <x v="40"/>
    <n v="190801"/>
    <n v="190801"/>
    <m/>
    <n v="2"/>
    <n v="190801"/>
    <n v="70000"/>
  </r>
  <r>
    <x v="297"/>
    <x v="0"/>
    <m/>
    <x v="29"/>
    <x v="2"/>
    <x v="41"/>
    <n v="190801"/>
    <n v="190801"/>
    <m/>
    <n v="6"/>
    <n v="190801"/>
    <n v="270000"/>
  </r>
  <r>
    <x v="297"/>
    <x v="0"/>
    <m/>
    <x v="1"/>
    <x v="2"/>
    <x v="18"/>
    <n v="190801"/>
    <n v="190801"/>
    <m/>
    <n v="3"/>
    <n v="190801"/>
    <n v="60000"/>
  </r>
  <r>
    <x v="297"/>
    <x v="0"/>
    <m/>
    <x v="0"/>
    <x v="2"/>
    <x v="15"/>
    <n v="190801"/>
    <n v="190801"/>
    <m/>
    <n v="53"/>
    <n v="190801"/>
    <n v="1060000"/>
  </r>
  <r>
    <x v="297"/>
    <x v="0"/>
    <m/>
    <x v="0"/>
    <x v="2"/>
    <x v="16"/>
    <n v="190801"/>
    <n v="190801"/>
    <m/>
    <n v="55"/>
    <n v="190801"/>
    <n v="1925000"/>
  </r>
  <r>
    <x v="297"/>
    <x v="0"/>
    <m/>
    <x v="0"/>
    <x v="2"/>
    <x v="17"/>
    <n v="190801"/>
    <n v="190801"/>
    <m/>
    <n v="48"/>
    <n v="190801"/>
    <n v="1584000"/>
  </r>
  <r>
    <x v="297"/>
    <x v="0"/>
    <m/>
    <x v="0"/>
    <x v="2"/>
    <x v="19"/>
    <n v="190801"/>
    <n v="190801"/>
    <m/>
    <n v="69"/>
    <n v="190801"/>
    <n v="207000"/>
  </r>
  <r>
    <x v="297"/>
    <x v="0"/>
    <m/>
    <x v="5"/>
    <x v="2"/>
    <x v="28"/>
    <n v="190801"/>
    <n v="190801"/>
    <m/>
    <n v="18"/>
    <n v="190801"/>
    <n v="504000"/>
  </r>
  <r>
    <x v="297"/>
    <x v="0"/>
    <m/>
    <x v="22"/>
    <x v="2"/>
    <x v="29"/>
    <n v="190801"/>
    <n v="190801"/>
    <m/>
    <n v="8"/>
    <n v="190801"/>
    <n v="304000"/>
  </r>
  <r>
    <x v="297"/>
    <x v="0"/>
    <m/>
    <x v="0"/>
    <x v="10"/>
    <x v="15"/>
    <n v="190801"/>
    <n v="190801"/>
    <m/>
    <n v="10"/>
    <n v="190801"/>
    <n v="315000"/>
  </r>
  <r>
    <x v="297"/>
    <x v="0"/>
    <m/>
    <x v="0"/>
    <x v="10"/>
    <x v="16"/>
    <n v="190801"/>
    <n v="190801"/>
    <m/>
    <n v="3"/>
    <n v="190801"/>
    <n v="132000"/>
  </r>
  <r>
    <x v="297"/>
    <x v="0"/>
    <m/>
    <x v="5"/>
    <x v="10"/>
    <x v="28"/>
    <n v="190801"/>
    <n v="190801"/>
    <m/>
    <n v="1"/>
    <n v="190801"/>
    <n v="38000"/>
  </r>
  <r>
    <x v="297"/>
    <x v="0"/>
    <m/>
    <x v="22"/>
    <x v="10"/>
    <x v="29"/>
    <n v="190801"/>
    <n v="190801"/>
    <m/>
    <n v="1"/>
    <n v="190801"/>
    <n v="43000"/>
  </r>
  <r>
    <x v="297"/>
    <x v="0"/>
    <m/>
    <x v="0"/>
    <x v="3"/>
    <x v="15"/>
    <n v="190801"/>
    <n v="190801"/>
    <m/>
    <n v="5"/>
    <n v="190801"/>
    <n v="0"/>
  </r>
  <r>
    <x v="297"/>
    <x v="0"/>
    <m/>
    <x v="6"/>
    <x v="3"/>
    <x v="37"/>
    <n v="190801"/>
    <n v="190801"/>
    <m/>
    <n v="1"/>
    <n v="190801"/>
    <n v="0"/>
  </r>
  <r>
    <x v="297"/>
    <x v="0"/>
    <m/>
    <x v="5"/>
    <x v="12"/>
    <x v="28"/>
    <n v="190801"/>
    <n v="190801"/>
    <m/>
    <n v="1"/>
    <n v="190801"/>
    <n v="32900"/>
  </r>
  <r>
    <x v="297"/>
    <x v="0"/>
    <m/>
    <x v="0"/>
    <x v="9"/>
    <x v="15"/>
    <n v="190801"/>
    <n v="190801"/>
    <m/>
    <n v="3"/>
    <n v="190801"/>
    <n v="60000"/>
  </r>
  <r>
    <x v="298"/>
    <x v="2"/>
    <m/>
    <x v="0"/>
    <x v="1"/>
    <x v="15"/>
    <n v="190801"/>
    <n v="190801"/>
    <m/>
    <n v="1"/>
    <n v="190801"/>
    <n v="20000"/>
  </r>
  <r>
    <x v="298"/>
    <x v="2"/>
    <m/>
    <x v="0"/>
    <x v="1"/>
    <x v="16"/>
    <n v="190801"/>
    <n v="190801"/>
    <m/>
    <n v="1"/>
    <n v="190801"/>
    <n v="35000"/>
  </r>
  <r>
    <x v="298"/>
    <x v="2"/>
    <m/>
    <x v="6"/>
    <x v="2"/>
    <x v="37"/>
    <n v="190801"/>
    <n v="190801"/>
    <m/>
    <n v="2"/>
    <n v="190801"/>
    <n v="40000"/>
  </r>
  <r>
    <x v="298"/>
    <x v="2"/>
    <m/>
    <x v="6"/>
    <x v="2"/>
    <x v="42"/>
    <n v="190801"/>
    <n v="190801"/>
    <m/>
    <n v="1"/>
    <n v="190801"/>
    <n v="35000"/>
  </r>
  <r>
    <x v="298"/>
    <x v="2"/>
    <m/>
    <x v="29"/>
    <x v="2"/>
    <x v="40"/>
    <n v="190801"/>
    <n v="190801"/>
    <m/>
    <n v="2"/>
    <n v="190801"/>
    <n v="70000"/>
  </r>
  <r>
    <x v="298"/>
    <x v="2"/>
    <m/>
    <x v="29"/>
    <x v="2"/>
    <x v="41"/>
    <n v="190801"/>
    <n v="190801"/>
    <m/>
    <n v="5"/>
    <n v="190801"/>
    <n v="225000"/>
  </r>
  <r>
    <x v="298"/>
    <x v="2"/>
    <m/>
    <x v="1"/>
    <x v="2"/>
    <x v="18"/>
    <n v="190801"/>
    <n v="190801"/>
    <m/>
    <n v="2"/>
    <n v="190801"/>
    <n v="40000"/>
  </r>
  <r>
    <x v="298"/>
    <x v="2"/>
    <m/>
    <x v="0"/>
    <x v="2"/>
    <x v="15"/>
    <n v="190801"/>
    <n v="190801"/>
    <m/>
    <n v="51"/>
    <n v="190801"/>
    <n v="1020000"/>
  </r>
  <r>
    <x v="298"/>
    <x v="2"/>
    <m/>
    <x v="0"/>
    <x v="2"/>
    <x v="16"/>
    <n v="190801"/>
    <n v="190801"/>
    <m/>
    <n v="43"/>
    <n v="190801"/>
    <n v="1505000"/>
  </r>
  <r>
    <x v="298"/>
    <x v="2"/>
    <m/>
    <x v="0"/>
    <x v="2"/>
    <x v="17"/>
    <n v="190801"/>
    <n v="190801"/>
    <m/>
    <n v="35"/>
    <n v="190801"/>
    <n v="1155000"/>
  </r>
  <r>
    <x v="298"/>
    <x v="2"/>
    <m/>
    <x v="0"/>
    <x v="2"/>
    <x v="19"/>
    <n v="190801"/>
    <n v="190801"/>
    <m/>
    <n v="51"/>
    <n v="190801"/>
    <n v="153000"/>
  </r>
  <r>
    <x v="298"/>
    <x v="2"/>
    <m/>
    <x v="5"/>
    <x v="2"/>
    <x v="28"/>
    <n v="190801"/>
    <n v="190801"/>
    <m/>
    <n v="15"/>
    <n v="190801"/>
    <n v="420000"/>
  </r>
  <r>
    <x v="298"/>
    <x v="2"/>
    <m/>
    <x v="22"/>
    <x v="2"/>
    <x v="29"/>
    <n v="190801"/>
    <n v="190801"/>
    <m/>
    <n v="6"/>
    <n v="190801"/>
    <n v="228000"/>
  </r>
  <r>
    <x v="298"/>
    <x v="2"/>
    <m/>
    <x v="0"/>
    <x v="3"/>
    <x v="15"/>
    <n v="190801"/>
    <n v="190801"/>
    <m/>
    <n v="3"/>
    <n v="190801"/>
    <n v="0"/>
  </r>
  <r>
    <x v="298"/>
    <x v="2"/>
    <m/>
    <x v="18"/>
    <x v="3"/>
    <x v="19"/>
    <n v="190801"/>
    <n v="190801"/>
    <m/>
    <n v="3"/>
    <n v="190801"/>
    <n v="0"/>
  </r>
  <r>
    <x v="298"/>
    <x v="2"/>
    <m/>
    <x v="5"/>
    <x v="3"/>
    <x v="28"/>
    <n v="190801"/>
    <n v="190801"/>
    <m/>
    <n v="3"/>
    <n v="190801"/>
    <n v="0"/>
  </r>
  <r>
    <x v="298"/>
    <x v="2"/>
    <m/>
    <x v="4"/>
    <x v="3"/>
    <x v="27"/>
    <n v="190801"/>
    <n v="190801"/>
    <m/>
    <n v="1"/>
    <n v="190801"/>
    <n v="0"/>
  </r>
  <r>
    <x v="298"/>
    <x v="2"/>
    <m/>
    <x v="6"/>
    <x v="3"/>
    <x v="37"/>
    <n v="190801"/>
    <n v="190801"/>
    <m/>
    <n v="3"/>
    <n v="190801"/>
    <n v="0"/>
  </r>
  <r>
    <x v="298"/>
    <x v="2"/>
    <m/>
    <x v="0"/>
    <x v="10"/>
    <x v="54"/>
    <n v="190801"/>
    <n v="190801"/>
    <m/>
    <n v="15"/>
    <n v="190801"/>
    <n v="495000"/>
  </r>
  <r>
    <x v="298"/>
    <x v="2"/>
    <m/>
    <x v="22"/>
    <x v="10"/>
    <x v="55"/>
    <n v="190801"/>
    <n v="190801"/>
    <m/>
    <n v="1"/>
    <n v="190801"/>
    <n v="44000"/>
  </r>
  <r>
    <x v="298"/>
    <x v="2"/>
    <m/>
    <x v="5"/>
    <x v="10"/>
    <x v="56"/>
    <n v="190801"/>
    <n v="190801"/>
    <m/>
    <n v="1"/>
    <n v="190801"/>
    <n v="39000"/>
  </r>
  <r>
    <x v="298"/>
    <x v="2"/>
    <m/>
    <x v="0"/>
    <x v="10"/>
    <x v="57"/>
    <n v="190801"/>
    <n v="190801"/>
    <m/>
    <n v="5"/>
    <n v="190801"/>
    <n v="265000"/>
  </r>
  <r>
    <x v="298"/>
    <x v="2"/>
    <m/>
    <x v="0"/>
    <x v="12"/>
    <x v="54"/>
    <n v="190801"/>
    <n v="190801"/>
    <m/>
    <n v="1"/>
    <n v="190801"/>
    <n v="25053"/>
  </r>
  <r>
    <x v="298"/>
    <x v="2"/>
    <m/>
    <x v="1"/>
    <x v="12"/>
    <x v="58"/>
    <n v="190801"/>
    <n v="190801"/>
    <m/>
    <n v="1"/>
    <n v="190801"/>
    <n v="25053"/>
  </r>
  <r>
    <x v="298"/>
    <x v="2"/>
    <m/>
    <x v="5"/>
    <x v="12"/>
    <x v="56"/>
    <n v="190801"/>
    <n v="190801"/>
    <m/>
    <n v="2"/>
    <n v="190801"/>
    <n v="66050"/>
  </r>
  <r>
    <x v="298"/>
    <x v="2"/>
    <m/>
    <x v="6"/>
    <x v="12"/>
    <x v="59"/>
    <n v="190801"/>
    <n v="190801"/>
    <m/>
    <n v="1"/>
    <n v="190801"/>
    <n v="25053"/>
  </r>
  <r>
    <x v="298"/>
    <x v="2"/>
    <m/>
    <x v="0"/>
    <x v="9"/>
    <x v="15"/>
    <n v="190801"/>
    <n v="190801"/>
    <m/>
    <n v="1"/>
    <n v="190801"/>
    <n v="20000"/>
  </r>
  <r>
    <x v="298"/>
    <x v="2"/>
    <m/>
    <x v="6"/>
    <x v="9"/>
    <x v="37"/>
    <n v="190801"/>
    <n v="190801"/>
    <m/>
    <n v="3"/>
    <n v="190801"/>
    <n v="60000"/>
  </r>
  <r>
    <x v="299"/>
    <x v="5"/>
    <m/>
    <x v="6"/>
    <x v="2"/>
    <x v="37"/>
    <n v="190801"/>
    <n v="190801"/>
    <m/>
    <n v="4"/>
    <n v="190801"/>
    <n v="80000"/>
  </r>
  <r>
    <x v="299"/>
    <x v="5"/>
    <m/>
    <x v="6"/>
    <x v="2"/>
    <x v="42"/>
    <n v="190801"/>
    <n v="190801"/>
    <m/>
    <n v="1"/>
    <n v="190801"/>
    <n v="35000"/>
  </r>
  <r>
    <x v="299"/>
    <x v="5"/>
    <m/>
    <x v="29"/>
    <x v="2"/>
    <x v="41"/>
    <n v="190801"/>
    <n v="190801"/>
    <m/>
    <n v="3"/>
    <n v="190801"/>
    <n v="135000"/>
  </r>
  <r>
    <x v="299"/>
    <x v="5"/>
    <m/>
    <x v="1"/>
    <x v="2"/>
    <x v="18"/>
    <n v="190801"/>
    <n v="190801"/>
    <m/>
    <n v="2"/>
    <n v="190801"/>
    <n v="40000"/>
  </r>
  <r>
    <x v="299"/>
    <x v="5"/>
    <m/>
    <x v="0"/>
    <x v="2"/>
    <x v="15"/>
    <n v="190801"/>
    <n v="190801"/>
    <m/>
    <n v="40"/>
    <n v="190801"/>
    <n v="800000"/>
  </r>
  <r>
    <x v="299"/>
    <x v="5"/>
    <m/>
    <x v="0"/>
    <x v="2"/>
    <x v="16"/>
    <n v="190801"/>
    <n v="190801"/>
    <m/>
    <n v="45"/>
    <n v="190801"/>
    <n v="1575000"/>
  </r>
  <r>
    <x v="299"/>
    <x v="5"/>
    <m/>
    <x v="0"/>
    <x v="2"/>
    <x v="17"/>
    <n v="190801"/>
    <n v="190801"/>
    <m/>
    <n v="47"/>
    <n v="190801"/>
    <n v="1551000"/>
  </r>
  <r>
    <x v="299"/>
    <x v="5"/>
    <m/>
    <x v="0"/>
    <x v="2"/>
    <x v="19"/>
    <n v="190801"/>
    <n v="190801"/>
    <m/>
    <n v="46"/>
    <n v="190801"/>
    <n v="138000"/>
  </r>
  <r>
    <x v="299"/>
    <x v="5"/>
    <m/>
    <x v="5"/>
    <x v="2"/>
    <x v="28"/>
    <n v="190801"/>
    <n v="190801"/>
    <m/>
    <n v="7"/>
    <n v="190801"/>
    <n v="196000"/>
  </r>
  <r>
    <x v="299"/>
    <x v="5"/>
    <m/>
    <x v="22"/>
    <x v="2"/>
    <x v="29"/>
    <n v="190801"/>
    <n v="190801"/>
    <m/>
    <n v="7"/>
    <n v="190801"/>
    <n v="266000"/>
  </r>
  <r>
    <x v="300"/>
    <x v="6"/>
    <m/>
    <x v="6"/>
    <x v="2"/>
    <x v="37"/>
    <n v="190801"/>
    <n v="190801"/>
    <m/>
    <n v="1"/>
    <n v="190801"/>
    <n v="20000"/>
  </r>
  <r>
    <x v="300"/>
    <x v="6"/>
    <m/>
    <x v="6"/>
    <x v="2"/>
    <x v="42"/>
    <n v="190801"/>
    <n v="190801"/>
    <m/>
    <n v="3"/>
    <n v="190801"/>
    <n v="105000"/>
  </r>
  <r>
    <x v="300"/>
    <x v="6"/>
    <m/>
    <x v="29"/>
    <x v="2"/>
    <x v="40"/>
    <n v="190801"/>
    <n v="190801"/>
    <m/>
    <n v="1"/>
    <n v="190801"/>
    <n v="35000"/>
  </r>
  <r>
    <x v="300"/>
    <x v="6"/>
    <m/>
    <x v="29"/>
    <x v="2"/>
    <x v="41"/>
    <n v="190801"/>
    <n v="190801"/>
    <m/>
    <n v="3"/>
    <n v="190801"/>
    <n v="135000"/>
  </r>
  <r>
    <x v="300"/>
    <x v="6"/>
    <m/>
    <x v="1"/>
    <x v="2"/>
    <x v="18"/>
    <n v="190801"/>
    <n v="190801"/>
    <m/>
    <n v="2"/>
    <n v="190801"/>
    <n v="40000"/>
  </r>
  <r>
    <x v="300"/>
    <x v="6"/>
    <m/>
    <x v="1"/>
    <x v="2"/>
    <x v="21"/>
    <n v="190801"/>
    <n v="190801"/>
    <m/>
    <n v="1"/>
    <n v="190801"/>
    <n v="35000"/>
  </r>
  <r>
    <x v="300"/>
    <x v="6"/>
    <m/>
    <x v="0"/>
    <x v="2"/>
    <x v="15"/>
    <n v="190801"/>
    <n v="190801"/>
    <m/>
    <n v="59"/>
    <n v="190801"/>
    <n v="1180000"/>
  </r>
  <r>
    <x v="300"/>
    <x v="6"/>
    <m/>
    <x v="0"/>
    <x v="2"/>
    <x v="16"/>
    <n v="190801"/>
    <n v="190801"/>
    <m/>
    <n v="59"/>
    <n v="190801"/>
    <n v="2065000"/>
  </r>
  <r>
    <x v="300"/>
    <x v="6"/>
    <m/>
    <x v="0"/>
    <x v="2"/>
    <x v="17"/>
    <n v="190801"/>
    <n v="190801"/>
    <m/>
    <n v="48"/>
    <n v="190801"/>
    <n v="1584000"/>
  </r>
  <r>
    <x v="300"/>
    <x v="6"/>
    <m/>
    <x v="0"/>
    <x v="2"/>
    <x v="19"/>
    <n v="190801"/>
    <n v="190801"/>
    <m/>
    <n v="67"/>
    <n v="190801"/>
    <n v="201000"/>
  </r>
  <r>
    <x v="300"/>
    <x v="6"/>
    <m/>
    <x v="5"/>
    <x v="2"/>
    <x v="28"/>
    <n v="190801"/>
    <n v="190801"/>
    <m/>
    <n v="18"/>
    <n v="190801"/>
    <n v="504000"/>
  </r>
  <r>
    <x v="300"/>
    <x v="6"/>
    <m/>
    <x v="22"/>
    <x v="2"/>
    <x v="29"/>
    <n v="190801"/>
    <n v="190801"/>
    <m/>
    <n v="6"/>
    <n v="190801"/>
    <n v="228000"/>
  </r>
  <r>
    <x v="300"/>
    <x v="6"/>
    <m/>
    <x v="0"/>
    <x v="6"/>
    <x v="15"/>
    <n v="190801"/>
    <n v="190801"/>
    <m/>
    <n v="537"/>
    <n v="190801"/>
    <n v="4869516"/>
  </r>
  <r>
    <x v="300"/>
    <x v="6"/>
    <m/>
    <x v="0"/>
    <x v="6"/>
    <x v="17"/>
    <n v="190801"/>
    <n v="190801"/>
    <m/>
    <n v="14"/>
    <n v="190801"/>
    <n v="221452"/>
  </r>
  <r>
    <x v="300"/>
    <x v="6"/>
    <m/>
    <x v="4"/>
    <x v="6"/>
    <x v="26"/>
    <n v="190801"/>
    <n v="190801"/>
    <m/>
    <n v="545"/>
    <n v="190801"/>
    <n v="584785"/>
  </r>
  <r>
    <x v="300"/>
    <x v="6"/>
    <m/>
    <x v="26"/>
    <x v="6"/>
    <x v="35"/>
    <n v="190801"/>
    <n v="190801"/>
    <m/>
    <n v="59"/>
    <n v="190801"/>
    <n v="1010729"/>
  </r>
  <r>
    <x v="300"/>
    <x v="6"/>
    <m/>
    <x v="22"/>
    <x v="6"/>
    <x v="29"/>
    <n v="190801"/>
    <n v="190801"/>
    <m/>
    <n v="26"/>
    <n v="190801"/>
    <n v="511966"/>
  </r>
  <r>
    <x v="300"/>
    <x v="6"/>
    <m/>
    <x v="24"/>
    <x v="6"/>
    <x v="31"/>
    <n v="190801"/>
    <n v="190801"/>
    <m/>
    <n v="173"/>
    <n v="190801"/>
    <n v="2573721"/>
  </r>
  <r>
    <x v="300"/>
    <x v="6"/>
    <m/>
    <x v="23"/>
    <x v="6"/>
    <x v="30"/>
    <n v="190801"/>
    <n v="190801"/>
    <m/>
    <n v="50"/>
    <n v="190801"/>
    <n v="348200"/>
  </r>
  <r>
    <x v="300"/>
    <x v="6"/>
    <m/>
    <x v="19"/>
    <x v="6"/>
    <x v="22"/>
    <n v="190801"/>
    <n v="190801"/>
    <m/>
    <n v="19"/>
    <n v="190801"/>
    <n v="129029"/>
  </r>
  <r>
    <x v="300"/>
    <x v="6"/>
    <m/>
    <x v="27"/>
    <x v="6"/>
    <x v="36"/>
    <n v="190801"/>
    <n v="190801"/>
    <m/>
    <n v="29"/>
    <n v="190801"/>
    <n v="274253"/>
  </r>
  <r>
    <x v="300"/>
    <x v="6"/>
    <m/>
    <x v="6"/>
    <x v="6"/>
    <x v="37"/>
    <n v="190801"/>
    <n v="190801"/>
    <m/>
    <n v="34"/>
    <n v="190801"/>
    <n v="340000"/>
  </r>
  <r>
    <x v="300"/>
    <x v="6"/>
    <m/>
    <x v="28"/>
    <x v="6"/>
    <x v="39"/>
    <n v="190801"/>
    <n v="190801"/>
    <m/>
    <n v="288"/>
    <n v="190801"/>
    <n v="4555584"/>
  </r>
  <r>
    <x v="299"/>
    <x v="5"/>
    <m/>
    <x v="0"/>
    <x v="9"/>
    <x v="15"/>
    <n v="190801"/>
    <n v="190801"/>
    <m/>
    <n v="4"/>
    <n v="190801"/>
    <n v="80000"/>
  </r>
  <r>
    <x v="300"/>
    <x v="6"/>
    <m/>
    <x v="0"/>
    <x v="9"/>
    <x v="15"/>
    <n v="190801"/>
    <n v="190801"/>
    <m/>
    <n v="8"/>
    <n v="190801"/>
    <n v="160000"/>
  </r>
  <r>
    <x v="300"/>
    <x v="6"/>
    <m/>
    <x v="6"/>
    <x v="9"/>
    <x v="37"/>
    <n v="190801"/>
    <n v="190801"/>
    <m/>
    <n v="2"/>
    <n v="190801"/>
    <n v="40000"/>
  </r>
  <r>
    <x v="301"/>
    <x v="3"/>
    <m/>
    <x v="0"/>
    <x v="1"/>
    <x v="16"/>
    <n v="190801"/>
    <n v="190801"/>
    <m/>
    <n v="39"/>
    <n v="190801"/>
    <n v="1365000"/>
  </r>
  <r>
    <x v="301"/>
    <x v="3"/>
    <m/>
    <x v="6"/>
    <x v="2"/>
    <x v="42"/>
    <n v="190801"/>
    <n v="190801"/>
    <m/>
    <n v="2"/>
    <n v="190801"/>
    <n v="70000"/>
  </r>
  <r>
    <x v="301"/>
    <x v="3"/>
    <m/>
    <x v="29"/>
    <x v="2"/>
    <x v="40"/>
    <n v="190801"/>
    <n v="190801"/>
    <m/>
    <n v="1"/>
    <n v="190801"/>
    <n v="35000"/>
  </r>
  <r>
    <x v="301"/>
    <x v="3"/>
    <m/>
    <x v="29"/>
    <x v="2"/>
    <x v="41"/>
    <n v="190801"/>
    <n v="190801"/>
    <m/>
    <n v="1"/>
    <n v="190801"/>
    <n v="45000"/>
  </r>
  <r>
    <x v="301"/>
    <x v="3"/>
    <m/>
    <x v="1"/>
    <x v="2"/>
    <x v="18"/>
    <n v="190801"/>
    <n v="190801"/>
    <m/>
    <n v="3"/>
    <n v="190801"/>
    <n v="60000"/>
  </r>
  <r>
    <x v="301"/>
    <x v="3"/>
    <m/>
    <x v="1"/>
    <x v="2"/>
    <x v="21"/>
    <n v="190801"/>
    <n v="190801"/>
    <m/>
    <n v="3"/>
    <n v="190801"/>
    <n v="105000"/>
  </r>
  <r>
    <x v="301"/>
    <x v="3"/>
    <m/>
    <x v="0"/>
    <x v="2"/>
    <x v="15"/>
    <n v="190801"/>
    <n v="190801"/>
    <m/>
    <n v="91"/>
    <n v="190801"/>
    <n v="1820000"/>
  </r>
  <r>
    <x v="301"/>
    <x v="3"/>
    <m/>
    <x v="0"/>
    <x v="2"/>
    <x v="16"/>
    <n v="190801"/>
    <n v="190801"/>
    <m/>
    <n v="77"/>
    <n v="190801"/>
    <n v="2695000"/>
  </r>
  <r>
    <x v="301"/>
    <x v="3"/>
    <m/>
    <x v="0"/>
    <x v="2"/>
    <x v="17"/>
    <n v="190801"/>
    <n v="190801"/>
    <m/>
    <n v="63"/>
    <n v="190801"/>
    <n v="2079000"/>
  </r>
  <r>
    <x v="301"/>
    <x v="3"/>
    <m/>
    <x v="0"/>
    <x v="2"/>
    <x v="19"/>
    <n v="190801"/>
    <n v="190801"/>
    <m/>
    <n v="93"/>
    <n v="190801"/>
    <n v="279000"/>
  </r>
  <r>
    <x v="301"/>
    <x v="3"/>
    <m/>
    <x v="5"/>
    <x v="2"/>
    <x v="28"/>
    <n v="190801"/>
    <n v="190801"/>
    <m/>
    <n v="23"/>
    <n v="190801"/>
    <n v="644000"/>
  </r>
  <r>
    <x v="301"/>
    <x v="3"/>
    <m/>
    <x v="22"/>
    <x v="2"/>
    <x v="29"/>
    <n v="190801"/>
    <n v="190801"/>
    <m/>
    <n v="8"/>
    <n v="190801"/>
    <n v="304000"/>
  </r>
  <r>
    <x v="301"/>
    <x v="3"/>
    <m/>
    <x v="0"/>
    <x v="3"/>
    <x v="15"/>
    <n v="190801"/>
    <n v="190801"/>
    <m/>
    <n v="2"/>
    <n v="190801"/>
    <n v="0"/>
  </r>
  <r>
    <x v="301"/>
    <x v="3"/>
    <m/>
    <x v="0"/>
    <x v="3"/>
    <x v="20"/>
    <n v="190801"/>
    <n v="190801"/>
    <m/>
    <n v="1"/>
    <n v="190801"/>
    <n v="0"/>
  </r>
  <r>
    <x v="301"/>
    <x v="3"/>
    <m/>
    <x v="0"/>
    <x v="3"/>
    <x v="17"/>
    <n v="190801"/>
    <n v="190801"/>
    <m/>
    <n v="2"/>
    <n v="190801"/>
    <n v="0"/>
  </r>
  <r>
    <x v="301"/>
    <x v="3"/>
    <m/>
    <x v="18"/>
    <x v="3"/>
    <x v="19"/>
    <n v="190801"/>
    <n v="190801"/>
    <m/>
    <n v="2"/>
    <n v="190801"/>
    <n v="0"/>
  </r>
  <r>
    <x v="301"/>
    <x v="3"/>
    <m/>
    <x v="5"/>
    <x v="3"/>
    <x v="28"/>
    <n v="190801"/>
    <n v="190801"/>
    <m/>
    <n v="3"/>
    <n v="190801"/>
    <n v="0"/>
  </r>
  <r>
    <x v="301"/>
    <x v="3"/>
    <m/>
    <x v="4"/>
    <x v="3"/>
    <x v="27"/>
    <n v="190801"/>
    <n v="190801"/>
    <m/>
    <n v="2"/>
    <n v="190801"/>
    <n v="0"/>
  </r>
  <r>
    <x v="301"/>
    <x v="3"/>
    <m/>
    <x v="6"/>
    <x v="3"/>
    <x v="37"/>
    <n v="190801"/>
    <n v="190801"/>
    <m/>
    <n v="2"/>
    <n v="190801"/>
    <n v="0"/>
  </r>
  <r>
    <x v="301"/>
    <x v="3"/>
    <m/>
    <x v="19"/>
    <x v="3"/>
    <x v="22"/>
    <n v="190801"/>
    <n v="190801"/>
    <m/>
    <n v="2"/>
    <n v="190801"/>
    <n v="0"/>
  </r>
  <r>
    <x v="301"/>
    <x v="3"/>
    <m/>
    <x v="1"/>
    <x v="3"/>
    <x v="18"/>
    <n v="190801"/>
    <n v="190801"/>
    <m/>
    <n v="1"/>
    <n v="190801"/>
    <n v="0"/>
  </r>
  <r>
    <x v="301"/>
    <x v="3"/>
    <m/>
    <x v="22"/>
    <x v="3"/>
    <x v="29"/>
    <n v="190801"/>
    <n v="190801"/>
    <m/>
    <n v="1"/>
    <n v="190801"/>
    <n v="0"/>
  </r>
  <r>
    <x v="301"/>
    <x v="3"/>
    <m/>
    <x v="0"/>
    <x v="10"/>
    <x v="54"/>
    <n v="190801"/>
    <n v="190801"/>
    <m/>
    <n v="27"/>
    <n v="190801"/>
    <n v="891000"/>
  </r>
  <r>
    <x v="301"/>
    <x v="3"/>
    <m/>
    <x v="22"/>
    <x v="10"/>
    <x v="55"/>
    <n v="190801"/>
    <n v="190801"/>
    <m/>
    <n v="4"/>
    <n v="190801"/>
    <n v="176000"/>
  </r>
  <r>
    <x v="301"/>
    <x v="3"/>
    <m/>
    <x v="5"/>
    <x v="10"/>
    <x v="56"/>
    <n v="190801"/>
    <n v="190801"/>
    <m/>
    <n v="10"/>
    <n v="190801"/>
    <n v="390000"/>
  </r>
  <r>
    <x v="301"/>
    <x v="3"/>
    <m/>
    <x v="6"/>
    <x v="10"/>
    <x v="59"/>
    <n v="190801"/>
    <n v="190801"/>
    <m/>
    <n v="2"/>
    <n v="190801"/>
    <n v="72000"/>
  </r>
  <r>
    <x v="301"/>
    <x v="3"/>
    <m/>
    <x v="0"/>
    <x v="10"/>
    <x v="57"/>
    <n v="190801"/>
    <n v="190801"/>
    <m/>
    <n v="9"/>
    <n v="190801"/>
    <n v="477000"/>
  </r>
  <r>
    <x v="301"/>
    <x v="3"/>
    <m/>
    <x v="0"/>
    <x v="12"/>
    <x v="54"/>
    <n v="190801"/>
    <n v="190801"/>
    <m/>
    <n v="5"/>
    <n v="190801"/>
    <n v="125265"/>
  </r>
  <r>
    <x v="301"/>
    <x v="3"/>
    <m/>
    <x v="5"/>
    <x v="12"/>
    <x v="56"/>
    <n v="190801"/>
    <n v="190801"/>
    <m/>
    <n v="5"/>
    <n v="190801"/>
    <n v="165125"/>
  </r>
  <r>
    <x v="301"/>
    <x v="3"/>
    <m/>
    <x v="6"/>
    <x v="12"/>
    <x v="59"/>
    <n v="190801"/>
    <n v="190801"/>
    <m/>
    <n v="1"/>
    <n v="190801"/>
    <n v="25053"/>
  </r>
  <r>
    <x v="301"/>
    <x v="3"/>
    <m/>
    <x v="0"/>
    <x v="12"/>
    <x v="60"/>
    <n v="190801"/>
    <n v="190801"/>
    <m/>
    <n v="1"/>
    <n v="190801"/>
    <n v="3000"/>
  </r>
  <r>
    <x v="301"/>
    <x v="3"/>
    <m/>
    <x v="0"/>
    <x v="9"/>
    <x v="15"/>
    <n v="190801"/>
    <n v="190801"/>
    <m/>
    <n v="8"/>
    <n v="190801"/>
    <n v="160000"/>
  </r>
  <r>
    <x v="302"/>
    <x v="4"/>
    <m/>
    <x v="0"/>
    <x v="1"/>
    <x v="15"/>
    <n v="190801"/>
    <n v="190801"/>
    <m/>
    <n v="5"/>
    <n v="190801"/>
    <n v="100000"/>
  </r>
  <r>
    <x v="302"/>
    <x v="4"/>
    <m/>
    <x v="0"/>
    <x v="1"/>
    <x v="16"/>
    <n v="190801"/>
    <n v="190801"/>
    <m/>
    <n v="43"/>
    <n v="190801"/>
    <n v="1505000"/>
  </r>
  <r>
    <x v="302"/>
    <x v="4"/>
    <m/>
    <x v="4"/>
    <x v="5"/>
    <x v="61"/>
    <n v="190801"/>
    <n v="190801"/>
    <m/>
    <n v="30"/>
    <n v="190801"/>
    <n v="54000"/>
  </r>
  <r>
    <x v="302"/>
    <x v="4"/>
    <m/>
    <x v="4"/>
    <x v="5"/>
    <x v="62"/>
    <n v="190801"/>
    <n v="190801"/>
    <m/>
    <n v="10"/>
    <n v="190801"/>
    <n v="180000"/>
  </r>
  <r>
    <x v="302"/>
    <x v="4"/>
    <m/>
    <x v="6"/>
    <x v="2"/>
    <x v="37"/>
    <n v="190801"/>
    <n v="190801"/>
    <m/>
    <n v="5"/>
    <n v="190801"/>
    <n v="100000"/>
  </r>
  <r>
    <x v="302"/>
    <x v="4"/>
    <m/>
    <x v="6"/>
    <x v="2"/>
    <x v="42"/>
    <n v="190801"/>
    <n v="190801"/>
    <m/>
    <n v="2"/>
    <n v="190801"/>
    <n v="70000"/>
  </r>
  <r>
    <x v="302"/>
    <x v="4"/>
    <m/>
    <x v="29"/>
    <x v="2"/>
    <x v="40"/>
    <n v="190801"/>
    <n v="190801"/>
    <m/>
    <n v="5"/>
    <n v="190801"/>
    <n v="175000"/>
  </r>
  <r>
    <x v="302"/>
    <x v="4"/>
    <m/>
    <x v="29"/>
    <x v="2"/>
    <x v="41"/>
    <n v="190801"/>
    <n v="190801"/>
    <m/>
    <n v="6"/>
    <n v="190801"/>
    <n v="270000"/>
  </r>
  <r>
    <x v="302"/>
    <x v="4"/>
    <m/>
    <x v="25"/>
    <x v="2"/>
    <x v="34"/>
    <n v="190801"/>
    <n v="190801"/>
    <m/>
    <n v="7"/>
    <n v="190801"/>
    <n v="693000"/>
  </r>
  <r>
    <x v="302"/>
    <x v="4"/>
    <m/>
    <x v="1"/>
    <x v="2"/>
    <x v="18"/>
    <n v="190801"/>
    <n v="190801"/>
    <m/>
    <n v="4"/>
    <n v="190801"/>
    <n v="80000"/>
  </r>
  <r>
    <x v="302"/>
    <x v="4"/>
    <m/>
    <x v="4"/>
    <x v="2"/>
    <x v="26"/>
    <n v="190801"/>
    <n v="190801"/>
    <m/>
    <n v="1"/>
    <n v="190801"/>
    <n v="4000"/>
  </r>
  <r>
    <x v="302"/>
    <x v="4"/>
    <m/>
    <x v="4"/>
    <x v="2"/>
    <x v="27"/>
    <n v="190801"/>
    <n v="190801"/>
    <m/>
    <n v="10"/>
    <n v="190801"/>
    <n v="200000"/>
  </r>
  <r>
    <x v="302"/>
    <x v="4"/>
    <m/>
    <x v="0"/>
    <x v="2"/>
    <x v="15"/>
    <n v="190801"/>
    <n v="190801"/>
    <m/>
    <n v="88"/>
    <n v="190801"/>
    <n v="1760000"/>
  </r>
  <r>
    <x v="302"/>
    <x v="4"/>
    <m/>
    <x v="0"/>
    <x v="2"/>
    <x v="16"/>
    <n v="190801"/>
    <n v="190801"/>
    <m/>
    <n v="66"/>
    <n v="190801"/>
    <n v="2310000"/>
  </r>
  <r>
    <x v="302"/>
    <x v="4"/>
    <m/>
    <x v="0"/>
    <x v="2"/>
    <x v="17"/>
    <n v="190801"/>
    <n v="190801"/>
    <m/>
    <n v="61"/>
    <n v="190801"/>
    <n v="2013000"/>
  </r>
  <r>
    <x v="302"/>
    <x v="4"/>
    <m/>
    <x v="0"/>
    <x v="2"/>
    <x v="19"/>
    <n v="190801"/>
    <n v="190801"/>
    <m/>
    <n v="88"/>
    <n v="190801"/>
    <n v="264000"/>
  </r>
  <r>
    <x v="302"/>
    <x v="4"/>
    <m/>
    <x v="5"/>
    <x v="2"/>
    <x v="28"/>
    <n v="190801"/>
    <n v="190801"/>
    <m/>
    <n v="21"/>
    <n v="190801"/>
    <n v="588000"/>
  </r>
  <r>
    <x v="302"/>
    <x v="4"/>
    <m/>
    <x v="22"/>
    <x v="2"/>
    <x v="29"/>
    <n v="190801"/>
    <n v="190801"/>
    <m/>
    <n v="7"/>
    <n v="190801"/>
    <n v="266000"/>
  </r>
  <r>
    <x v="302"/>
    <x v="4"/>
    <m/>
    <x v="0"/>
    <x v="3"/>
    <x v="15"/>
    <n v="190801"/>
    <n v="190801"/>
    <m/>
    <n v="5"/>
    <n v="190801"/>
    <n v="0"/>
  </r>
  <r>
    <x v="302"/>
    <x v="4"/>
    <m/>
    <x v="0"/>
    <x v="3"/>
    <x v="17"/>
    <n v="190801"/>
    <n v="190801"/>
    <m/>
    <n v="2"/>
    <n v="190801"/>
    <n v="0"/>
  </r>
  <r>
    <x v="302"/>
    <x v="4"/>
    <m/>
    <x v="5"/>
    <x v="3"/>
    <x v="28"/>
    <n v="190801"/>
    <n v="190801"/>
    <m/>
    <n v="2"/>
    <n v="190801"/>
    <n v="0"/>
  </r>
  <r>
    <x v="302"/>
    <x v="4"/>
    <m/>
    <x v="4"/>
    <x v="3"/>
    <x v="27"/>
    <n v="190801"/>
    <n v="190801"/>
    <m/>
    <n v="2"/>
    <n v="190801"/>
    <n v="0"/>
  </r>
  <r>
    <x v="302"/>
    <x v="4"/>
    <m/>
    <x v="6"/>
    <x v="3"/>
    <x v="37"/>
    <n v="190801"/>
    <n v="190801"/>
    <m/>
    <n v="2"/>
    <n v="190801"/>
    <n v="0"/>
  </r>
  <r>
    <x v="302"/>
    <x v="4"/>
    <m/>
    <x v="22"/>
    <x v="3"/>
    <x v="29"/>
    <n v="190801"/>
    <n v="190801"/>
    <m/>
    <n v="2"/>
    <n v="190801"/>
    <n v="0"/>
  </r>
  <r>
    <x v="302"/>
    <x v="4"/>
    <m/>
    <x v="19"/>
    <x v="3"/>
    <x v="22"/>
    <n v="190801"/>
    <n v="190801"/>
    <m/>
    <n v="2"/>
    <n v="190801"/>
    <n v="0"/>
  </r>
  <r>
    <x v="302"/>
    <x v="4"/>
    <m/>
    <x v="1"/>
    <x v="3"/>
    <x v="18"/>
    <n v="190801"/>
    <n v="190801"/>
    <m/>
    <n v="2"/>
    <n v="190801"/>
    <n v="0"/>
  </r>
  <r>
    <x v="302"/>
    <x v="4"/>
    <m/>
    <x v="0"/>
    <x v="10"/>
    <x v="54"/>
    <n v="190801"/>
    <n v="190801"/>
    <m/>
    <n v="10"/>
    <n v="190801"/>
    <n v="330000"/>
  </r>
  <r>
    <x v="302"/>
    <x v="4"/>
    <m/>
    <x v="22"/>
    <x v="10"/>
    <x v="55"/>
    <n v="190801"/>
    <n v="190801"/>
    <m/>
    <n v="1"/>
    <n v="190801"/>
    <n v="44000"/>
  </r>
  <r>
    <x v="302"/>
    <x v="4"/>
    <m/>
    <x v="5"/>
    <x v="10"/>
    <x v="56"/>
    <n v="190801"/>
    <n v="190801"/>
    <m/>
    <n v="3"/>
    <n v="190801"/>
    <n v="117000"/>
  </r>
  <r>
    <x v="302"/>
    <x v="4"/>
    <m/>
    <x v="0"/>
    <x v="10"/>
    <x v="57"/>
    <n v="190801"/>
    <n v="190801"/>
    <m/>
    <n v="3"/>
    <n v="190801"/>
    <n v="159000"/>
  </r>
  <r>
    <x v="302"/>
    <x v="4"/>
    <m/>
    <x v="0"/>
    <x v="12"/>
    <x v="54"/>
    <n v="190801"/>
    <n v="190801"/>
    <m/>
    <n v="1"/>
    <n v="190801"/>
    <n v="25053"/>
  </r>
  <r>
    <x v="302"/>
    <x v="4"/>
    <m/>
    <x v="5"/>
    <x v="12"/>
    <x v="56"/>
    <n v="190801"/>
    <n v="190801"/>
    <m/>
    <n v="2"/>
    <n v="190801"/>
    <n v="66050"/>
  </r>
  <r>
    <x v="302"/>
    <x v="4"/>
    <m/>
    <x v="5"/>
    <x v="9"/>
    <x v="28"/>
    <n v="190801"/>
    <n v="190801"/>
    <m/>
    <n v="1"/>
    <n v="190801"/>
    <n v="28000"/>
  </r>
  <r>
    <x v="302"/>
    <x v="4"/>
    <m/>
    <x v="0"/>
    <x v="9"/>
    <x v="15"/>
    <n v="190801"/>
    <n v="190801"/>
    <m/>
    <n v="7"/>
    <n v="190801"/>
    <n v="140000"/>
  </r>
  <r>
    <x v="302"/>
    <x v="4"/>
    <m/>
    <x v="22"/>
    <x v="9"/>
    <x v="29"/>
    <n v="190801"/>
    <n v="190801"/>
    <m/>
    <n v="1"/>
    <n v="190801"/>
    <n v="38000"/>
  </r>
  <r>
    <x v="303"/>
    <x v="1"/>
    <m/>
    <x v="0"/>
    <x v="1"/>
    <x v="15"/>
    <n v="190801"/>
    <n v="190801"/>
    <m/>
    <n v="6"/>
    <n v="190801"/>
    <n v="120000"/>
  </r>
  <r>
    <x v="303"/>
    <x v="1"/>
    <m/>
    <x v="0"/>
    <x v="1"/>
    <x v="16"/>
    <n v="190801"/>
    <n v="190801"/>
    <m/>
    <n v="18"/>
    <n v="190801"/>
    <n v="630000"/>
  </r>
  <r>
    <x v="303"/>
    <x v="1"/>
    <m/>
    <x v="6"/>
    <x v="2"/>
    <x v="37"/>
    <n v="190801"/>
    <n v="190801"/>
    <m/>
    <n v="5"/>
    <n v="190801"/>
    <n v="100000"/>
  </r>
  <r>
    <x v="303"/>
    <x v="1"/>
    <m/>
    <x v="6"/>
    <x v="2"/>
    <x v="42"/>
    <n v="190801"/>
    <n v="190801"/>
    <m/>
    <n v="2"/>
    <n v="190801"/>
    <n v="70000"/>
  </r>
  <r>
    <x v="303"/>
    <x v="1"/>
    <m/>
    <x v="29"/>
    <x v="2"/>
    <x v="40"/>
    <n v="190801"/>
    <n v="190801"/>
    <m/>
    <n v="6"/>
    <n v="190801"/>
    <n v="210000"/>
  </r>
  <r>
    <x v="303"/>
    <x v="1"/>
    <m/>
    <x v="29"/>
    <x v="2"/>
    <x v="41"/>
    <n v="190801"/>
    <n v="190801"/>
    <m/>
    <n v="2"/>
    <n v="190801"/>
    <n v="90000"/>
  </r>
  <r>
    <x v="303"/>
    <x v="1"/>
    <m/>
    <x v="25"/>
    <x v="2"/>
    <x v="34"/>
    <n v="190801"/>
    <n v="190801"/>
    <m/>
    <n v="4"/>
    <n v="190801"/>
    <n v="396000"/>
  </r>
  <r>
    <x v="303"/>
    <x v="1"/>
    <m/>
    <x v="1"/>
    <x v="2"/>
    <x v="18"/>
    <n v="190801"/>
    <n v="190801"/>
    <m/>
    <n v="2"/>
    <n v="190801"/>
    <n v="40000"/>
  </r>
  <r>
    <x v="303"/>
    <x v="1"/>
    <m/>
    <x v="1"/>
    <x v="2"/>
    <x v="21"/>
    <n v="190801"/>
    <n v="190801"/>
    <m/>
    <n v="1"/>
    <n v="190801"/>
    <n v="35000"/>
  </r>
  <r>
    <x v="303"/>
    <x v="1"/>
    <m/>
    <x v="4"/>
    <x v="2"/>
    <x v="26"/>
    <n v="190801"/>
    <n v="190801"/>
    <m/>
    <n v="2"/>
    <n v="190801"/>
    <n v="8000"/>
  </r>
  <r>
    <x v="303"/>
    <x v="1"/>
    <m/>
    <x v="4"/>
    <x v="2"/>
    <x v="27"/>
    <n v="190801"/>
    <n v="190801"/>
    <m/>
    <n v="11"/>
    <n v="190801"/>
    <n v="220000"/>
  </r>
  <r>
    <x v="303"/>
    <x v="1"/>
    <m/>
    <x v="0"/>
    <x v="2"/>
    <x v="15"/>
    <n v="190801"/>
    <n v="190801"/>
    <m/>
    <n v="78"/>
    <n v="190801"/>
    <n v="1560000"/>
  </r>
  <r>
    <x v="303"/>
    <x v="1"/>
    <m/>
    <x v="0"/>
    <x v="2"/>
    <x v="16"/>
    <n v="190801"/>
    <n v="190801"/>
    <m/>
    <n v="73"/>
    <n v="190801"/>
    <n v="2555000"/>
  </r>
  <r>
    <x v="303"/>
    <x v="1"/>
    <m/>
    <x v="0"/>
    <x v="2"/>
    <x v="17"/>
    <n v="190801"/>
    <n v="190801"/>
    <m/>
    <n v="67"/>
    <n v="190801"/>
    <n v="2211000"/>
  </r>
  <r>
    <x v="303"/>
    <x v="1"/>
    <m/>
    <x v="0"/>
    <x v="2"/>
    <x v="19"/>
    <n v="190801"/>
    <n v="190801"/>
    <m/>
    <n v="76"/>
    <n v="190801"/>
    <n v="228000"/>
  </r>
  <r>
    <x v="303"/>
    <x v="1"/>
    <m/>
    <x v="5"/>
    <x v="2"/>
    <x v="28"/>
    <n v="190801"/>
    <n v="190801"/>
    <m/>
    <n v="17"/>
    <n v="190801"/>
    <n v="476000"/>
  </r>
  <r>
    <x v="303"/>
    <x v="1"/>
    <m/>
    <x v="22"/>
    <x v="2"/>
    <x v="29"/>
    <n v="190801"/>
    <n v="190801"/>
    <m/>
    <n v="9"/>
    <n v="190801"/>
    <n v="342000"/>
  </r>
  <r>
    <x v="303"/>
    <x v="1"/>
    <m/>
    <x v="5"/>
    <x v="3"/>
    <x v="28"/>
    <n v="190801"/>
    <n v="190801"/>
    <m/>
    <n v="35"/>
    <n v="190801"/>
    <n v="0"/>
  </r>
  <r>
    <x v="303"/>
    <x v="1"/>
    <m/>
    <x v="4"/>
    <x v="3"/>
    <x v="27"/>
    <n v="190801"/>
    <n v="190801"/>
    <m/>
    <n v="10"/>
    <n v="190801"/>
    <n v="0"/>
  </r>
  <r>
    <x v="303"/>
    <x v="1"/>
    <m/>
    <x v="6"/>
    <x v="3"/>
    <x v="37"/>
    <n v="190801"/>
    <n v="190801"/>
    <m/>
    <n v="40"/>
    <n v="190801"/>
    <n v="0"/>
  </r>
  <r>
    <x v="303"/>
    <x v="1"/>
    <m/>
    <x v="22"/>
    <x v="3"/>
    <x v="29"/>
    <n v="190801"/>
    <n v="190801"/>
    <m/>
    <n v="40"/>
    <n v="190801"/>
    <n v="0"/>
  </r>
  <r>
    <x v="303"/>
    <x v="1"/>
    <m/>
    <x v="1"/>
    <x v="3"/>
    <x v="18"/>
    <n v="190801"/>
    <n v="190801"/>
    <m/>
    <n v="40"/>
    <n v="190801"/>
    <n v="0"/>
  </r>
  <r>
    <x v="303"/>
    <x v="1"/>
    <m/>
    <x v="0"/>
    <x v="10"/>
    <x v="54"/>
    <n v="190801"/>
    <n v="190801"/>
    <m/>
    <n v="4"/>
    <n v="190801"/>
    <n v="132000"/>
  </r>
  <r>
    <x v="303"/>
    <x v="1"/>
    <m/>
    <x v="22"/>
    <x v="10"/>
    <x v="55"/>
    <n v="190801"/>
    <n v="190801"/>
    <m/>
    <n v="1"/>
    <n v="190801"/>
    <n v="44000"/>
  </r>
  <r>
    <x v="303"/>
    <x v="1"/>
    <m/>
    <x v="5"/>
    <x v="10"/>
    <x v="56"/>
    <n v="190801"/>
    <n v="190801"/>
    <m/>
    <n v="1"/>
    <n v="190801"/>
    <n v="39000"/>
  </r>
  <r>
    <x v="303"/>
    <x v="1"/>
    <m/>
    <x v="0"/>
    <x v="10"/>
    <x v="57"/>
    <n v="190801"/>
    <n v="190801"/>
    <m/>
    <n v="3"/>
    <n v="190801"/>
    <n v="159000"/>
  </r>
  <r>
    <x v="303"/>
    <x v="1"/>
    <m/>
    <x v="22"/>
    <x v="12"/>
    <x v="55"/>
    <n v="190801"/>
    <n v="190801"/>
    <m/>
    <n v="1"/>
    <n v="190801"/>
    <n v="37960"/>
  </r>
  <r>
    <x v="303"/>
    <x v="1"/>
    <m/>
    <x v="5"/>
    <x v="12"/>
    <x v="56"/>
    <n v="190801"/>
    <n v="190801"/>
    <m/>
    <n v="1"/>
    <n v="190801"/>
    <n v="33025"/>
  </r>
  <r>
    <x v="303"/>
    <x v="1"/>
    <m/>
    <x v="0"/>
    <x v="9"/>
    <x v="15"/>
    <n v="190801"/>
    <n v="190801"/>
    <m/>
    <n v="5"/>
    <n v="190801"/>
    <n v="100000"/>
  </r>
  <r>
    <x v="303"/>
    <x v="1"/>
    <m/>
    <x v="1"/>
    <x v="9"/>
    <x v="18"/>
    <n v="190801"/>
    <n v="190801"/>
    <m/>
    <n v="1"/>
    <n v="190801"/>
    <n v="20000"/>
  </r>
  <r>
    <x v="304"/>
    <x v="0"/>
    <m/>
    <x v="0"/>
    <x v="1"/>
    <x v="15"/>
    <n v="190801"/>
    <n v="190801"/>
    <m/>
    <n v="3"/>
    <n v="190801"/>
    <n v="60000"/>
  </r>
  <r>
    <x v="304"/>
    <x v="0"/>
    <m/>
    <x v="0"/>
    <x v="1"/>
    <x v="16"/>
    <n v="190801"/>
    <n v="190801"/>
    <m/>
    <n v="9"/>
    <n v="190801"/>
    <n v="315000"/>
  </r>
  <r>
    <x v="304"/>
    <x v="0"/>
    <m/>
    <x v="22"/>
    <x v="5"/>
    <x v="52"/>
    <n v="190801"/>
    <n v="190801"/>
    <m/>
    <n v="10"/>
    <n v="190801"/>
    <n v="171000"/>
  </r>
  <r>
    <x v="304"/>
    <x v="0"/>
    <m/>
    <x v="4"/>
    <x v="5"/>
    <x v="61"/>
    <n v="190801"/>
    <n v="190801"/>
    <m/>
    <n v="10"/>
    <n v="190801"/>
    <n v="18000"/>
  </r>
  <r>
    <x v="304"/>
    <x v="0"/>
    <m/>
    <x v="1"/>
    <x v="5"/>
    <x v="63"/>
    <n v="190801"/>
    <n v="190801"/>
    <m/>
    <n v="20"/>
    <n v="190801"/>
    <n v="225000"/>
  </r>
  <r>
    <x v="304"/>
    <x v="0"/>
    <m/>
    <x v="0"/>
    <x v="7"/>
    <x v="15"/>
    <n v="190801"/>
    <n v="190801"/>
    <m/>
    <n v="9"/>
    <n v="190801"/>
    <n v="180000"/>
  </r>
  <r>
    <x v="304"/>
    <x v="0"/>
    <m/>
    <x v="6"/>
    <x v="2"/>
    <x v="37"/>
    <n v="190801"/>
    <n v="190801"/>
    <m/>
    <n v="1"/>
    <n v="190801"/>
    <n v="20000"/>
  </r>
  <r>
    <x v="304"/>
    <x v="0"/>
    <m/>
    <x v="6"/>
    <x v="2"/>
    <x v="42"/>
    <n v="190801"/>
    <n v="190801"/>
    <m/>
    <n v="3"/>
    <n v="190801"/>
    <n v="105000"/>
  </r>
  <r>
    <x v="304"/>
    <x v="0"/>
    <m/>
    <x v="29"/>
    <x v="2"/>
    <x v="40"/>
    <n v="190801"/>
    <n v="190801"/>
    <m/>
    <n v="6"/>
    <n v="190801"/>
    <n v="210000"/>
  </r>
  <r>
    <x v="304"/>
    <x v="0"/>
    <m/>
    <x v="29"/>
    <x v="2"/>
    <x v="41"/>
    <n v="190801"/>
    <n v="190801"/>
    <m/>
    <n v="4"/>
    <n v="190801"/>
    <n v="180000"/>
  </r>
  <r>
    <x v="304"/>
    <x v="0"/>
    <m/>
    <x v="25"/>
    <x v="2"/>
    <x v="34"/>
    <n v="190801"/>
    <n v="190801"/>
    <m/>
    <n v="3"/>
    <n v="190801"/>
    <n v="297000"/>
  </r>
  <r>
    <x v="304"/>
    <x v="0"/>
    <m/>
    <x v="1"/>
    <x v="2"/>
    <x v="18"/>
    <n v="190801"/>
    <n v="190801"/>
    <m/>
    <n v="2"/>
    <n v="190801"/>
    <n v="40000"/>
  </r>
  <r>
    <x v="304"/>
    <x v="0"/>
    <m/>
    <x v="1"/>
    <x v="2"/>
    <x v="21"/>
    <n v="190801"/>
    <n v="190801"/>
    <m/>
    <n v="1"/>
    <n v="190801"/>
    <n v="35000"/>
  </r>
  <r>
    <x v="304"/>
    <x v="0"/>
    <m/>
    <x v="4"/>
    <x v="2"/>
    <x v="26"/>
    <n v="190801"/>
    <n v="190801"/>
    <m/>
    <n v="1"/>
    <n v="190801"/>
    <n v="4000"/>
  </r>
  <r>
    <x v="304"/>
    <x v="0"/>
    <m/>
    <x v="4"/>
    <x v="2"/>
    <x v="27"/>
    <n v="190801"/>
    <n v="190801"/>
    <m/>
    <n v="1"/>
    <n v="190801"/>
    <n v="20000"/>
  </r>
  <r>
    <x v="304"/>
    <x v="0"/>
    <m/>
    <x v="0"/>
    <x v="2"/>
    <x v="15"/>
    <n v="190801"/>
    <n v="190801"/>
    <m/>
    <n v="85"/>
    <n v="190801"/>
    <n v="1700000"/>
  </r>
  <r>
    <x v="304"/>
    <x v="0"/>
    <m/>
    <x v="0"/>
    <x v="2"/>
    <x v="16"/>
    <n v="190801"/>
    <n v="190801"/>
    <m/>
    <n v="94"/>
    <n v="190801"/>
    <n v="3290000"/>
  </r>
  <r>
    <x v="304"/>
    <x v="0"/>
    <m/>
    <x v="0"/>
    <x v="2"/>
    <x v="17"/>
    <n v="190801"/>
    <n v="190801"/>
    <m/>
    <n v="51"/>
    <n v="190801"/>
    <n v="1683000"/>
  </r>
  <r>
    <x v="304"/>
    <x v="0"/>
    <m/>
    <x v="0"/>
    <x v="2"/>
    <x v="19"/>
    <n v="190801"/>
    <n v="190801"/>
    <m/>
    <n v="102"/>
    <n v="190801"/>
    <n v="306000"/>
  </r>
  <r>
    <x v="304"/>
    <x v="0"/>
    <m/>
    <x v="5"/>
    <x v="2"/>
    <x v="28"/>
    <n v="190801"/>
    <n v="190801"/>
    <m/>
    <n v="20"/>
    <n v="190801"/>
    <n v="560000"/>
  </r>
  <r>
    <x v="304"/>
    <x v="0"/>
    <m/>
    <x v="22"/>
    <x v="2"/>
    <x v="29"/>
    <n v="190801"/>
    <n v="190801"/>
    <m/>
    <n v="10"/>
    <n v="190801"/>
    <n v="380000"/>
  </r>
  <r>
    <x v="304"/>
    <x v="0"/>
    <m/>
    <x v="0"/>
    <x v="10"/>
    <x v="54"/>
    <n v="190801"/>
    <n v="190801"/>
    <m/>
    <n v="15"/>
    <n v="190801"/>
    <n v="495000"/>
  </r>
  <r>
    <x v="304"/>
    <x v="0"/>
    <m/>
    <x v="5"/>
    <x v="10"/>
    <x v="56"/>
    <n v="190801"/>
    <n v="190801"/>
    <m/>
    <n v="5"/>
    <n v="190801"/>
    <n v="195000"/>
  </r>
  <r>
    <x v="304"/>
    <x v="0"/>
    <m/>
    <x v="0"/>
    <x v="10"/>
    <x v="57"/>
    <n v="190801"/>
    <n v="190801"/>
    <m/>
    <n v="2"/>
    <n v="190801"/>
    <n v="106000"/>
  </r>
  <r>
    <x v="304"/>
    <x v="0"/>
    <m/>
    <x v="0"/>
    <x v="12"/>
    <x v="64"/>
    <n v="190801"/>
    <n v="190801"/>
    <m/>
    <n v="1"/>
    <n v="190801"/>
    <n v="44792"/>
  </r>
  <r>
    <x v="304"/>
    <x v="0"/>
    <m/>
    <x v="5"/>
    <x v="12"/>
    <x v="56"/>
    <n v="190801"/>
    <n v="190801"/>
    <m/>
    <n v="4"/>
    <n v="190801"/>
    <n v="132100"/>
  </r>
  <r>
    <x v="304"/>
    <x v="0"/>
    <m/>
    <x v="0"/>
    <x v="12"/>
    <x v="65"/>
    <n v="190801"/>
    <n v="190801"/>
    <m/>
    <n v="1"/>
    <n v="190801"/>
    <n v="8400"/>
  </r>
  <r>
    <x v="304"/>
    <x v="0"/>
    <m/>
    <x v="0"/>
    <x v="9"/>
    <x v="15"/>
    <n v="190801"/>
    <n v="190801"/>
    <m/>
    <n v="6"/>
    <n v="190801"/>
    <n v="120000"/>
  </r>
  <r>
    <x v="305"/>
    <x v="2"/>
    <m/>
    <x v="0"/>
    <x v="1"/>
    <x v="15"/>
    <n v="190801"/>
    <n v="190801"/>
    <m/>
    <n v="4"/>
    <n v="190801"/>
    <n v="80000"/>
  </r>
  <r>
    <x v="305"/>
    <x v="2"/>
    <m/>
    <x v="0"/>
    <x v="1"/>
    <x v="16"/>
    <n v="190801"/>
    <n v="190801"/>
    <m/>
    <n v="8"/>
    <n v="190801"/>
    <n v="280000"/>
  </r>
  <r>
    <x v="305"/>
    <x v="2"/>
    <m/>
    <x v="0"/>
    <x v="7"/>
    <x v="15"/>
    <n v="190801"/>
    <n v="190801"/>
    <m/>
    <n v="5"/>
    <n v="190801"/>
    <n v="100000"/>
  </r>
  <r>
    <x v="305"/>
    <x v="2"/>
    <m/>
    <x v="6"/>
    <x v="2"/>
    <x v="37"/>
    <n v="190801"/>
    <n v="190801"/>
    <m/>
    <n v="3"/>
    <n v="190801"/>
    <n v="60000"/>
  </r>
  <r>
    <x v="305"/>
    <x v="2"/>
    <m/>
    <x v="6"/>
    <x v="2"/>
    <x v="42"/>
    <n v="190801"/>
    <n v="190801"/>
    <m/>
    <n v="1"/>
    <n v="190801"/>
    <n v="35000"/>
  </r>
  <r>
    <x v="305"/>
    <x v="2"/>
    <m/>
    <x v="29"/>
    <x v="2"/>
    <x v="41"/>
    <n v="190801"/>
    <n v="190801"/>
    <m/>
    <n v="4"/>
    <n v="190801"/>
    <n v="180000"/>
  </r>
  <r>
    <x v="305"/>
    <x v="2"/>
    <m/>
    <x v="25"/>
    <x v="2"/>
    <x v="34"/>
    <n v="190801"/>
    <n v="190801"/>
    <m/>
    <n v="2"/>
    <n v="190801"/>
    <n v="198000"/>
  </r>
  <r>
    <x v="305"/>
    <x v="2"/>
    <m/>
    <x v="1"/>
    <x v="2"/>
    <x v="18"/>
    <n v="190801"/>
    <n v="190801"/>
    <m/>
    <n v="2"/>
    <n v="190801"/>
    <n v="40000"/>
  </r>
  <r>
    <x v="305"/>
    <x v="2"/>
    <m/>
    <x v="4"/>
    <x v="2"/>
    <x v="27"/>
    <n v="190801"/>
    <n v="190801"/>
    <m/>
    <n v="11"/>
    <n v="190801"/>
    <n v="220000"/>
  </r>
  <r>
    <x v="305"/>
    <x v="2"/>
    <m/>
    <x v="0"/>
    <x v="2"/>
    <x v="15"/>
    <n v="190801"/>
    <n v="190801"/>
    <m/>
    <n v="70"/>
    <n v="190801"/>
    <n v="1400000"/>
  </r>
  <r>
    <x v="305"/>
    <x v="2"/>
    <m/>
    <x v="0"/>
    <x v="2"/>
    <x v="16"/>
    <n v="190801"/>
    <n v="190801"/>
    <m/>
    <n v="75"/>
    <n v="190801"/>
    <n v="2625000"/>
  </r>
  <r>
    <x v="305"/>
    <x v="2"/>
    <m/>
    <x v="0"/>
    <x v="2"/>
    <x v="17"/>
    <n v="190801"/>
    <n v="190801"/>
    <m/>
    <n v="55"/>
    <n v="190801"/>
    <n v="1815000"/>
  </r>
  <r>
    <x v="305"/>
    <x v="2"/>
    <m/>
    <x v="0"/>
    <x v="2"/>
    <x v="19"/>
    <n v="190801"/>
    <n v="190801"/>
    <m/>
    <n v="68"/>
    <n v="190801"/>
    <n v="204000"/>
  </r>
  <r>
    <x v="305"/>
    <x v="2"/>
    <m/>
    <x v="5"/>
    <x v="2"/>
    <x v="28"/>
    <n v="190801"/>
    <n v="190801"/>
    <m/>
    <n v="9"/>
    <n v="190801"/>
    <n v="252000"/>
  </r>
  <r>
    <x v="305"/>
    <x v="2"/>
    <m/>
    <x v="22"/>
    <x v="2"/>
    <x v="29"/>
    <n v="190801"/>
    <n v="190801"/>
    <m/>
    <n v="4"/>
    <n v="190801"/>
    <n v="152000"/>
  </r>
  <r>
    <x v="305"/>
    <x v="2"/>
    <m/>
    <x v="0"/>
    <x v="3"/>
    <x v="15"/>
    <n v="190801"/>
    <n v="190801"/>
    <m/>
    <n v="3"/>
    <n v="190801"/>
    <n v="0"/>
  </r>
  <r>
    <x v="305"/>
    <x v="2"/>
    <m/>
    <x v="18"/>
    <x v="3"/>
    <x v="19"/>
    <n v="190801"/>
    <n v="190801"/>
    <m/>
    <n v="2"/>
    <n v="190801"/>
    <n v="0"/>
  </r>
  <r>
    <x v="305"/>
    <x v="2"/>
    <m/>
    <x v="5"/>
    <x v="3"/>
    <x v="28"/>
    <n v="190801"/>
    <n v="190801"/>
    <m/>
    <n v="2"/>
    <n v="190801"/>
    <n v="0"/>
  </r>
  <r>
    <x v="305"/>
    <x v="2"/>
    <m/>
    <x v="4"/>
    <x v="3"/>
    <x v="26"/>
    <n v="190801"/>
    <n v="190801"/>
    <m/>
    <n v="2"/>
    <n v="190801"/>
    <n v="0"/>
  </r>
  <r>
    <x v="305"/>
    <x v="2"/>
    <m/>
    <x v="4"/>
    <x v="3"/>
    <x v="27"/>
    <n v="190801"/>
    <n v="190801"/>
    <m/>
    <n v="2"/>
    <n v="190801"/>
    <n v="0"/>
  </r>
  <r>
    <x v="305"/>
    <x v="2"/>
    <m/>
    <x v="6"/>
    <x v="3"/>
    <x v="37"/>
    <n v="190801"/>
    <n v="190801"/>
    <m/>
    <n v="2"/>
    <n v="190801"/>
    <n v="0"/>
  </r>
  <r>
    <x v="305"/>
    <x v="2"/>
    <m/>
    <x v="22"/>
    <x v="3"/>
    <x v="29"/>
    <n v="190801"/>
    <n v="190801"/>
    <m/>
    <n v="2"/>
    <n v="190801"/>
    <n v="0"/>
  </r>
  <r>
    <x v="305"/>
    <x v="2"/>
    <m/>
    <x v="19"/>
    <x v="3"/>
    <x v="22"/>
    <n v="190801"/>
    <n v="190801"/>
    <m/>
    <n v="2"/>
    <n v="190801"/>
    <n v="0"/>
  </r>
  <r>
    <x v="305"/>
    <x v="2"/>
    <m/>
    <x v="1"/>
    <x v="3"/>
    <x v="18"/>
    <n v="190801"/>
    <n v="190801"/>
    <m/>
    <n v="2"/>
    <n v="190801"/>
    <n v="0"/>
  </r>
  <r>
    <x v="305"/>
    <x v="2"/>
    <m/>
    <x v="0"/>
    <x v="10"/>
    <x v="54"/>
    <n v="190801"/>
    <n v="190801"/>
    <m/>
    <n v="10"/>
    <n v="190801"/>
    <n v="330000"/>
  </r>
  <r>
    <x v="305"/>
    <x v="2"/>
    <m/>
    <x v="22"/>
    <x v="10"/>
    <x v="55"/>
    <n v="190801"/>
    <n v="190801"/>
    <m/>
    <n v="1"/>
    <n v="190801"/>
    <n v="44000"/>
  </r>
  <r>
    <x v="305"/>
    <x v="2"/>
    <m/>
    <x v="1"/>
    <x v="10"/>
    <x v="58"/>
    <n v="190801"/>
    <n v="190801"/>
    <m/>
    <n v="1"/>
    <n v="190801"/>
    <n v="36000"/>
  </r>
  <r>
    <x v="305"/>
    <x v="2"/>
    <m/>
    <x v="5"/>
    <x v="10"/>
    <x v="56"/>
    <n v="190801"/>
    <n v="190801"/>
    <m/>
    <n v="3"/>
    <n v="190801"/>
    <n v="117000"/>
  </r>
  <r>
    <x v="305"/>
    <x v="2"/>
    <m/>
    <x v="0"/>
    <x v="10"/>
    <x v="57"/>
    <n v="190801"/>
    <n v="190801"/>
    <m/>
    <n v="1"/>
    <n v="190801"/>
    <n v="53000"/>
  </r>
  <r>
    <x v="305"/>
    <x v="2"/>
    <m/>
    <x v="0"/>
    <x v="12"/>
    <x v="54"/>
    <n v="190801"/>
    <n v="190801"/>
    <m/>
    <n v="1"/>
    <n v="190801"/>
    <n v="25053"/>
  </r>
  <r>
    <x v="305"/>
    <x v="2"/>
    <m/>
    <x v="5"/>
    <x v="12"/>
    <x v="56"/>
    <n v="190801"/>
    <n v="190801"/>
    <m/>
    <n v="4"/>
    <n v="190801"/>
    <n v="132100"/>
  </r>
  <r>
    <x v="305"/>
    <x v="2"/>
    <m/>
    <x v="0"/>
    <x v="9"/>
    <x v="15"/>
    <n v="190801"/>
    <n v="190801"/>
    <m/>
    <n v="2"/>
    <n v="190801"/>
    <n v="40000"/>
  </r>
  <r>
    <x v="306"/>
    <x v="5"/>
    <m/>
    <x v="6"/>
    <x v="2"/>
    <x v="37"/>
    <n v="190801"/>
    <n v="190801"/>
    <m/>
    <n v="7"/>
    <n v="190801"/>
    <n v="140000"/>
  </r>
  <r>
    <x v="306"/>
    <x v="5"/>
    <m/>
    <x v="29"/>
    <x v="2"/>
    <x v="40"/>
    <n v="190801"/>
    <n v="190801"/>
    <m/>
    <n v="3"/>
    <n v="190801"/>
    <n v="105000"/>
  </r>
  <r>
    <x v="306"/>
    <x v="5"/>
    <m/>
    <x v="29"/>
    <x v="2"/>
    <x v="41"/>
    <n v="190801"/>
    <n v="190801"/>
    <m/>
    <n v="4"/>
    <n v="190801"/>
    <n v="180000"/>
  </r>
  <r>
    <x v="306"/>
    <x v="5"/>
    <m/>
    <x v="25"/>
    <x v="2"/>
    <x v="34"/>
    <n v="190801"/>
    <n v="190801"/>
    <m/>
    <n v="4"/>
    <n v="190801"/>
    <n v="396000"/>
  </r>
  <r>
    <x v="306"/>
    <x v="5"/>
    <m/>
    <x v="1"/>
    <x v="2"/>
    <x v="18"/>
    <n v="190801"/>
    <n v="190801"/>
    <m/>
    <n v="5"/>
    <n v="190801"/>
    <n v="100000"/>
  </r>
  <r>
    <x v="306"/>
    <x v="5"/>
    <m/>
    <x v="1"/>
    <x v="2"/>
    <x v="21"/>
    <n v="190801"/>
    <n v="190801"/>
    <m/>
    <n v="1"/>
    <n v="190801"/>
    <n v="35000"/>
  </r>
  <r>
    <x v="306"/>
    <x v="5"/>
    <m/>
    <x v="4"/>
    <x v="2"/>
    <x v="26"/>
    <n v="190801"/>
    <n v="190801"/>
    <m/>
    <n v="1"/>
    <n v="190801"/>
    <n v="4000"/>
  </r>
  <r>
    <x v="306"/>
    <x v="5"/>
    <m/>
    <x v="4"/>
    <x v="2"/>
    <x v="27"/>
    <n v="190801"/>
    <n v="190801"/>
    <m/>
    <n v="4"/>
    <n v="190801"/>
    <n v="80000"/>
  </r>
  <r>
    <x v="306"/>
    <x v="5"/>
    <m/>
    <x v="0"/>
    <x v="2"/>
    <x v="15"/>
    <n v="190801"/>
    <n v="190801"/>
    <m/>
    <n v="93"/>
    <n v="190801"/>
    <n v="1860000"/>
  </r>
  <r>
    <x v="306"/>
    <x v="5"/>
    <m/>
    <x v="0"/>
    <x v="2"/>
    <x v="16"/>
    <n v="190801"/>
    <n v="190801"/>
    <m/>
    <n v="62"/>
    <n v="190801"/>
    <n v="2170000"/>
  </r>
  <r>
    <x v="306"/>
    <x v="5"/>
    <m/>
    <x v="0"/>
    <x v="2"/>
    <x v="17"/>
    <n v="190801"/>
    <n v="190801"/>
    <m/>
    <n v="76"/>
    <n v="190801"/>
    <n v="2508000"/>
  </r>
  <r>
    <x v="306"/>
    <x v="5"/>
    <m/>
    <x v="0"/>
    <x v="2"/>
    <x v="19"/>
    <n v="190801"/>
    <n v="190801"/>
    <m/>
    <n v="95"/>
    <n v="190801"/>
    <n v="285000"/>
  </r>
  <r>
    <x v="306"/>
    <x v="5"/>
    <m/>
    <x v="5"/>
    <x v="2"/>
    <x v="28"/>
    <n v="190801"/>
    <n v="190801"/>
    <m/>
    <n v="20"/>
    <n v="190801"/>
    <n v="560000"/>
  </r>
  <r>
    <x v="306"/>
    <x v="5"/>
    <m/>
    <x v="22"/>
    <x v="2"/>
    <x v="29"/>
    <n v="190801"/>
    <n v="190801"/>
    <m/>
    <n v="4"/>
    <n v="190801"/>
    <n v="152000"/>
  </r>
  <r>
    <x v="306"/>
    <x v="5"/>
    <m/>
    <x v="0"/>
    <x v="9"/>
    <x v="15"/>
    <n v="190801"/>
    <n v="190801"/>
    <m/>
    <n v="7"/>
    <n v="190801"/>
    <n v="140000"/>
  </r>
  <r>
    <x v="306"/>
    <x v="5"/>
    <m/>
    <x v="6"/>
    <x v="9"/>
    <x v="37"/>
    <n v="190801"/>
    <n v="190801"/>
    <m/>
    <n v="2"/>
    <n v="190801"/>
    <n v="40000"/>
  </r>
  <r>
    <x v="307"/>
    <x v="6"/>
    <m/>
    <x v="0"/>
    <x v="7"/>
    <x v="15"/>
    <n v="190801"/>
    <n v="190801"/>
    <m/>
    <n v="24"/>
    <n v="190801"/>
    <n v="480000"/>
  </r>
  <r>
    <x v="307"/>
    <x v="6"/>
    <m/>
    <x v="6"/>
    <x v="2"/>
    <x v="37"/>
    <n v="190801"/>
    <n v="190801"/>
    <m/>
    <n v="3"/>
    <n v="190801"/>
    <n v="60000"/>
  </r>
  <r>
    <x v="307"/>
    <x v="6"/>
    <m/>
    <x v="6"/>
    <x v="2"/>
    <x v="42"/>
    <n v="190801"/>
    <n v="190801"/>
    <m/>
    <n v="1"/>
    <n v="190801"/>
    <n v="35000"/>
  </r>
  <r>
    <x v="307"/>
    <x v="6"/>
    <m/>
    <x v="29"/>
    <x v="2"/>
    <x v="40"/>
    <n v="190801"/>
    <n v="190801"/>
    <m/>
    <n v="4"/>
    <n v="190801"/>
    <n v="140000"/>
  </r>
  <r>
    <x v="307"/>
    <x v="6"/>
    <m/>
    <x v="29"/>
    <x v="2"/>
    <x v="41"/>
    <n v="190801"/>
    <n v="190801"/>
    <m/>
    <n v="8"/>
    <n v="190801"/>
    <n v="360000"/>
  </r>
  <r>
    <x v="307"/>
    <x v="6"/>
    <m/>
    <x v="25"/>
    <x v="2"/>
    <x v="34"/>
    <n v="190801"/>
    <n v="190801"/>
    <m/>
    <n v="3"/>
    <n v="190801"/>
    <n v="297000"/>
  </r>
  <r>
    <x v="307"/>
    <x v="6"/>
    <m/>
    <x v="1"/>
    <x v="2"/>
    <x v="18"/>
    <n v="190801"/>
    <n v="190801"/>
    <m/>
    <n v="3"/>
    <n v="190801"/>
    <n v="60000"/>
  </r>
  <r>
    <x v="307"/>
    <x v="6"/>
    <m/>
    <x v="4"/>
    <x v="2"/>
    <x v="26"/>
    <n v="190801"/>
    <n v="190801"/>
    <m/>
    <n v="3"/>
    <n v="190801"/>
    <n v="12000"/>
  </r>
  <r>
    <x v="307"/>
    <x v="6"/>
    <m/>
    <x v="4"/>
    <x v="2"/>
    <x v="27"/>
    <n v="190801"/>
    <n v="190801"/>
    <m/>
    <n v="7"/>
    <n v="190801"/>
    <n v="140000"/>
  </r>
  <r>
    <x v="307"/>
    <x v="6"/>
    <m/>
    <x v="0"/>
    <x v="2"/>
    <x v="15"/>
    <n v="190801"/>
    <n v="190801"/>
    <m/>
    <n v="102"/>
    <n v="190801"/>
    <n v="2040000"/>
  </r>
  <r>
    <x v="307"/>
    <x v="6"/>
    <m/>
    <x v="0"/>
    <x v="2"/>
    <x v="16"/>
    <n v="190801"/>
    <n v="190801"/>
    <m/>
    <n v="62"/>
    <n v="190801"/>
    <n v="2170000"/>
  </r>
  <r>
    <x v="307"/>
    <x v="6"/>
    <m/>
    <x v="0"/>
    <x v="2"/>
    <x v="17"/>
    <n v="190801"/>
    <n v="190801"/>
    <m/>
    <n v="66"/>
    <n v="190801"/>
    <n v="2178000"/>
  </r>
  <r>
    <x v="307"/>
    <x v="6"/>
    <m/>
    <x v="0"/>
    <x v="2"/>
    <x v="19"/>
    <n v="190801"/>
    <n v="190801"/>
    <m/>
    <n v="98"/>
    <n v="190801"/>
    <n v="294000"/>
  </r>
  <r>
    <x v="307"/>
    <x v="6"/>
    <m/>
    <x v="5"/>
    <x v="2"/>
    <x v="28"/>
    <n v="190801"/>
    <n v="190801"/>
    <m/>
    <n v="15"/>
    <n v="190801"/>
    <n v="420000"/>
  </r>
  <r>
    <x v="307"/>
    <x v="6"/>
    <m/>
    <x v="22"/>
    <x v="2"/>
    <x v="29"/>
    <n v="190801"/>
    <n v="190801"/>
    <m/>
    <n v="7"/>
    <n v="190801"/>
    <n v="266000"/>
  </r>
  <r>
    <x v="307"/>
    <x v="6"/>
    <m/>
    <x v="0"/>
    <x v="9"/>
    <x v="15"/>
    <n v="190801"/>
    <n v="190801"/>
    <m/>
    <n v="12"/>
    <n v="190801"/>
    <n v="240000"/>
  </r>
  <r>
    <x v="307"/>
    <x v="6"/>
    <m/>
    <x v="0"/>
    <x v="6"/>
    <x v="15"/>
    <n v="190801"/>
    <n v="190801"/>
    <m/>
    <n v="591"/>
    <n v="190801"/>
    <n v="5359188"/>
  </r>
  <r>
    <x v="307"/>
    <x v="6"/>
    <m/>
    <x v="0"/>
    <x v="6"/>
    <x v="17"/>
    <n v="190801"/>
    <n v="190801"/>
    <m/>
    <n v="142"/>
    <n v="190801"/>
    <n v="2246156"/>
  </r>
  <r>
    <x v="307"/>
    <x v="6"/>
    <m/>
    <x v="4"/>
    <x v="6"/>
    <x v="26"/>
    <n v="190801"/>
    <n v="190801"/>
    <m/>
    <n v="744"/>
    <n v="190801"/>
    <n v="798312"/>
  </r>
  <r>
    <x v="307"/>
    <x v="6"/>
    <m/>
    <x v="26"/>
    <x v="6"/>
    <x v="35"/>
    <n v="190801"/>
    <n v="190801"/>
    <m/>
    <n v="68"/>
    <n v="190801"/>
    <n v="1164908"/>
  </r>
  <r>
    <x v="307"/>
    <x v="6"/>
    <m/>
    <x v="22"/>
    <x v="6"/>
    <x v="29"/>
    <n v="190801"/>
    <n v="190801"/>
    <m/>
    <n v="27"/>
    <n v="190801"/>
    <n v="531657"/>
  </r>
  <r>
    <x v="307"/>
    <x v="6"/>
    <m/>
    <x v="24"/>
    <x v="6"/>
    <x v="31"/>
    <n v="190801"/>
    <n v="190801"/>
    <m/>
    <n v="215"/>
    <n v="190801"/>
    <n v="3198555"/>
  </r>
  <r>
    <x v="307"/>
    <x v="6"/>
    <m/>
    <x v="23"/>
    <x v="6"/>
    <x v="30"/>
    <n v="190801"/>
    <n v="190801"/>
    <m/>
    <n v="59"/>
    <n v="190801"/>
    <n v="410876"/>
  </r>
  <r>
    <x v="307"/>
    <x v="6"/>
    <m/>
    <x v="19"/>
    <x v="6"/>
    <x v="22"/>
    <n v="190801"/>
    <n v="190801"/>
    <m/>
    <n v="5"/>
    <n v="190801"/>
    <n v="33955"/>
  </r>
  <r>
    <x v="307"/>
    <x v="6"/>
    <m/>
    <x v="27"/>
    <x v="6"/>
    <x v="36"/>
    <n v="190801"/>
    <n v="190801"/>
    <m/>
    <n v="13"/>
    <n v="190801"/>
    <n v="122941"/>
  </r>
  <r>
    <x v="307"/>
    <x v="6"/>
    <m/>
    <x v="6"/>
    <x v="6"/>
    <x v="37"/>
    <n v="190801"/>
    <n v="190801"/>
    <m/>
    <n v="34"/>
    <n v="190801"/>
    <n v="340000"/>
  </r>
  <r>
    <x v="307"/>
    <x v="6"/>
    <m/>
    <x v="28"/>
    <x v="6"/>
    <x v="39"/>
    <n v="190801"/>
    <n v="190801"/>
    <m/>
    <n v="257"/>
    <n v="190801"/>
    <n v="4065226"/>
  </r>
  <r>
    <x v="307"/>
    <x v="6"/>
    <m/>
    <x v="4"/>
    <x v="6"/>
    <x v="66"/>
    <n v="190801"/>
    <n v="190801"/>
    <m/>
    <n v="246"/>
    <n v="190801"/>
    <n v="1376862"/>
  </r>
  <r>
    <x v="308"/>
    <x v="3"/>
    <m/>
    <x v="0"/>
    <x v="1"/>
    <x v="15"/>
    <n v="190801"/>
    <n v="190801"/>
    <m/>
    <n v="22"/>
    <n v="190801"/>
    <n v="440000"/>
  </r>
  <r>
    <x v="308"/>
    <x v="3"/>
    <m/>
    <x v="0"/>
    <x v="1"/>
    <x v="16"/>
    <n v="190801"/>
    <n v="190801"/>
    <m/>
    <n v="15"/>
    <n v="190801"/>
    <n v="525000"/>
  </r>
  <r>
    <x v="308"/>
    <x v="3"/>
    <m/>
    <x v="0"/>
    <x v="7"/>
    <x v="15"/>
    <n v="190801"/>
    <n v="190801"/>
    <m/>
    <n v="16"/>
    <n v="190801"/>
    <n v="320000"/>
  </r>
  <r>
    <x v="308"/>
    <x v="3"/>
    <m/>
    <x v="6"/>
    <x v="2"/>
    <x v="37"/>
    <n v="190801"/>
    <n v="190801"/>
    <m/>
    <n v="4"/>
    <n v="190801"/>
    <n v="80000"/>
  </r>
  <r>
    <x v="308"/>
    <x v="3"/>
    <m/>
    <x v="6"/>
    <x v="2"/>
    <x v="42"/>
    <n v="190801"/>
    <n v="190801"/>
    <m/>
    <n v="2"/>
    <n v="190801"/>
    <n v="70000"/>
  </r>
  <r>
    <x v="308"/>
    <x v="3"/>
    <m/>
    <x v="29"/>
    <x v="2"/>
    <x v="40"/>
    <n v="190801"/>
    <n v="190801"/>
    <m/>
    <n v="5"/>
    <n v="190801"/>
    <n v="175000"/>
  </r>
  <r>
    <x v="308"/>
    <x v="3"/>
    <m/>
    <x v="29"/>
    <x v="2"/>
    <x v="41"/>
    <n v="190801"/>
    <n v="190801"/>
    <m/>
    <n v="4"/>
    <n v="190801"/>
    <n v="180000"/>
  </r>
  <r>
    <x v="308"/>
    <x v="3"/>
    <m/>
    <x v="25"/>
    <x v="2"/>
    <x v="34"/>
    <n v="190801"/>
    <n v="190801"/>
    <m/>
    <n v="8"/>
    <n v="190801"/>
    <n v="792000"/>
  </r>
  <r>
    <x v="308"/>
    <x v="3"/>
    <m/>
    <x v="1"/>
    <x v="2"/>
    <x v="18"/>
    <n v="190801"/>
    <n v="190801"/>
    <m/>
    <n v="2"/>
    <n v="190801"/>
    <n v="40000"/>
  </r>
  <r>
    <x v="308"/>
    <x v="3"/>
    <m/>
    <x v="1"/>
    <x v="2"/>
    <x v="21"/>
    <n v="190801"/>
    <n v="190801"/>
    <m/>
    <n v="1"/>
    <n v="190801"/>
    <n v="35000"/>
  </r>
  <r>
    <x v="308"/>
    <x v="3"/>
    <m/>
    <x v="4"/>
    <x v="2"/>
    <x v="26"/>
    <n v="190801"/>
    <n v="190801"/>
    <m/>
    <n v="4"/>
    <n v="190801"/>
    <n v="16000"/>
  </r>
  <r>
    <x v="308"/>
    <x v="3"/>
    <m/>
    <x v="4"/>
    <x v="2"/>
    <x v="27"/>
    <n v="190801"/>
    <n v="190801"/>
    <m/>
    <n v="7"/>
    <n v="190801"/>
    <n v="140000"/>
  </r>
  <r>
    <x v="308"/>
    <x v="3"/>
    <m/>
    <x v="0"/>
    <x v="2"/>
    <x v="15"/>
    <n v="190801"/>
    <n v="190801"/>
    <m/>
    <n v="106"/>
    <n v="190801"/>
    <n v="2120000"/>
  </r>
  <r>
    <x v="308"/>
    <x v="3"/>
    <m/>
    <x v="0"/>
    <x v="2"/>
    <x v="16"/>
    <n v="190801"/>
    <n v="190801"/>
    <m/>
    <n v="94"/>
    <n v="190801"/>
    <n v="3290000"/>
  </r>
  <r>
    <x v="308"/>
    <x v="3"/>
    <m/>
    <x v="0"/>
    <x v="2"/>
    <x v="17"/>
    <n v="190801"/>
    <n v="190801"/>
    <m/>
    <n v="92"/>
    <n v="190801"/>
    <n v="3036000"/>
  </r>
  <r>
    <x v="308"/>
    <x v="3"/>
    <m/>
    <x v="0"/>
    <x v="2"/>
    <x v="19"/>
    <n v="190801"/>
    <n v="190801"/>
    <m/>
    <n v="62"/>
    <n v="190801"/>
    <n v="186000"/>
  </r>
  <r>
    <x v="308"/>
    <x v="3"/>
    <m/>
    <x v="5"/>
    <x v="2"/>
    <x v="28"/>
    <n v="190801"/>
    <n v="190801"/>
    <m/>
    <n v="37"/>
    <n v="190801"/>
    <n v="1036000"/>
  </r>
  <r>
    <x v="308"/>
    <x v="3"/>
    <m/>
    <x v="22"/>
    <x v="2"/>
    <x v="29"/>
    <n v="190801"/>
    <n v="190801"/>
    <m/>
    <n v="10"/>
    <n v="190801"/>
    <n v="380000"/>
  </r>
  <r>
    <x v="308"/>
    <x v="3"/>
    <m/>
    <x v="0"/>
    <x v="10"/>
    <x v="54"/>
    <n v="190801"/>
    <n v="190801"/>
    <m/>
    <n v="45"/>
    <n v="190801"/>
    <n v="1485000"/>
  </r>
  <r>
    <x v="308"/>
    <x v="3"/>
    <m/>
    <x v="22"/>
    <x v="10"/>
    <x v="55"/>
    <n v="190801"/>
    <n v="190801"/>
    <m/>
    <n v="1"/>
    <n v="190801"/>
    <n v="44000"/>
  </r>
  <r>
    <x v="308"/>
    <x v="3"/>
    <m/>
    <x v="5"/>
    <x v="10"/>
    <x v="56"/>
    <n v="190801"/>
    <n v="190801"/>
    <m/>
    <n v="9"/>
    <n v="190801"/>
    <n v="351000"/>
  </r>
  <r>
    <x v="308"/>
    <x v="3"/>
    <m/>
    <x v="0"/>
    <x v="10"/>
    <x v="57"/>
    <n v="190801"/>
    <n v="190801"/>
    <m/>
    <n v="18"/>
    <n v="190801"/>
    <n v="954000"/>
  </r>
  <r>
    <x v="308"/>
    <x v="3"/>
    <m/>
    <x v="0"/>
    <x v="12"/>
    <x v="54"/>
    <n v="190801"/>
    <n v="190801"/>
    <m/>
    <n v="1"/>
    <n v="190801"/>
    <n v="25053"/>
  </r>
  <r>
    <x v="308"/>
    <x v="3"/>
    <m/>
    <x v="5"/>
    <x v="12"/>
    <x v="56"/>
    <n v="190801"/>
    <n v="190801"/>
    <m/>
    <n v="3"/>
    <n v="190801"/>
    <n v="99075"/>
  </r>
  <r>
    <x v="308"/>
    <x v="3"/>
    <m/>
    <x v="0"/>
    <x v="11"/>
    <x v="64"/>
    <n v="190801"/>
    <n v="190801"/>
    <m/>
    <n v="1"/>
    <n v="190801"/>
    <n v="45853"/>
  </r>
  <r>
    <x v="308"/>
    <x v="3"/>
    <m/>
    <x v="0"/>
    <x v="9"/>
    <x v="15"/>
    <n v="190801"/>
    <n v="190801"/>
    <m/>
    <n v="12"/>
    <n v="190801"/>
    <n v="240000"/>
  </r>
  <r>
    <x v="309"/>
    <x v="4"/>
    <m/>
    <x v="0"/>
    <x v="1"/>
    <x v="15"/>
    <n v="190801"/>
    <n v="190801"/>
    <m/>
    <n v="21"/>
    <n v="190801"/>
    <n v="420000"/>
  </r>
  <r>
    <x v="309"/>
    <x v="4"/>
    <m/>
    <x v="0"/>
    <x v="1"/>
    <x v="16"/>
    <n v="190801"/>
    <n v="190801"/>
    <m/>
    <n v="7"/>
    <n v="190801"/>
    <n v="245000"/>
  </r>
  <r>
    <x v="309"/>
    <x v="4"/>
    <m/>
    <x v="0"/>
    <x v="7"/>
    <x v="15"/>
    <n v="190801"/>
    <n v="190801"/>
    <m/>
    <n v="1"/>
    <n v="190801"/>
    <n v="20000"/>
  </r>
  <r>
    <x v="309"/>
    <x v="4"/>
    <m/>
    <x v="6"/>
    <x v="2"/>
    <x v="37"/>
    <n v="190801"/>
    <n v="190801"/>
    <m/>
    <n v="1"/>
    <n v="190801"/>
    <n v="20000"/>
  </r>
  <r>
    <x v="309"/>
    <x v="4"/>
    <m/>
    <x v="6"/>
    <x v="2"/>
    <x v="42"/>
    <n v="190801"/>
    <n v="190801"/>
    <m/>
    <n v="1"/>
    <n v="190801"/>
    <n v="35000"/>
  </r>
  <r>
    <x v="309"/>
    <x v="4"/>
    <m/>
    <x v="29"/>
    <x v="2"/>
    <x v="40"/>
    <n v="190801"/>
    <n v="190801"/>
    <m/>
    <n v="3"/>
    <n v="190801"/>
    <n v="105000"/>
  </r>
  <r>
    <x v="309"/>
    <x v="4"/>
    <m/>
    <x v="29"/>
    <x v="2"/>
    <x v="41"/>
    <n v="190801"/>
    <n v="190801"/>
    <m/>
    <n v="5"/>
    <n v="190801"/>
    <n v="225000"/>
  </r>
  <r>
    <x v="309"/>
    <x v="4"/>
    <m/>
    <x v="25"/>
    <x v="2"/>
    <x v="34"/>
    <n v="190801"/>
    <n v="190801"/>
    <m/>
    <n v="5"/>
    <n v="190801"/>
    <n v="495000"/>
  </r>
  <r>
    <x v="309"/>
    <x v="4"/>
    <m/>
    <x v="1"/>
    <x v="2"/>
    <x v="18"/>
    <n v="190801"/>
    <n v="190801"/>
    <m/>
    <n v="3"/>
    <n v="190801"/>
    <n v="60000"/>
  </r>
  <r>
    <x v="309"/>
    <x v="4"/>
    <m/>
    <x v="4"/>
    <x v="2"/>
    <x v="26"/>
    <n v="190801"/>
    <n v="190801"/>
    <m/>
    <n v="3"/>
    <n v="190801"/>
    <n v="12000"/>
  </r>
  <r>
    <x v="309"/>
    <x v="4"/>
    <m/>
    <x v="4"/>
    <x v="2"/>
    <x v="27"/>
    <n v="190801"/>
    <n v="190801"/>
    <m/>
    <n v="6"/>
    <n v="190801"/>
    <n v="120000"/>
  </r>
  <r>
    <x v="309"/>
    <x v="4"/>
    <m/>
    <x v="0"/>
    <x v="2"/>
    <x v="15"/>
    <n v="190801"/>
    <n v="190801"/>
    <m/>
    <n v="103"/>
    <n v="190801"/>
    <n v="2060000"/>
  </r>
  <r>
    <x v="309"/>
    <x v="4"/>
    <m/>
    <x v="0"/>
    <x v="2"/>
    <x v="16"/>
    <n v="190801"/>
    <n v="190801"/>
    <m/>
    <n v="73"/>
    <n v="190801"/>
    <n v="2555000"/>
  </r>
  <r>
    <x v="309"/>
    <x v="4"/>
    <m/>
    <x v="0"/>
    <x v="2"/>
    <x v="17"/>
    <n v="190801"/>
    <n v="190801"/>
    <m/>
    <n v="64"/>
    <n v="190801"/>
    <n v="2112000"/>
  </r>
  <r>
    <x v="309"/>
    <x v="4"/>
    <m/>
    <x v="0"/>
    <x v="2"/>
    <x v="19"/>
    <n v="190801"/>
    <n v="190801"/>
    <m/>
    <n v="2"/>
    <n v="190801"/>
    <n v="6000"/>
  </r>
  <r>
    <x v="309"/>
    <x v="4"/>
    <m/>
    <x v="5"/>
    <x v="2"/>
    <x v="28"/>
    <n v="190801"/>
    <n v="190801"/>
    <m/>
    <n v="30"/>
    <n v="190801"/>
    <n v="840000"/>
  </r>
  <r>
    <x v="309"/>
    <x v="4"/>
    <m/>
    <x v="22"/>
    <x v="2"/>
    <x v="29"/>
    <n v="190801"/>
    <n v="190801"/>
    <m/>
    <n v="7"/>
    <n v="190801"/>
    <n v="266000"/>
  </r>
  <r>
    <x v="309"/>
    <x v="4"/>
    <m/>
    <x v="6"/>
    <x v="3"/>
    <x v="37"/>
    <n v="190801"/>
    <n v="190801"/>
    <m/>
    <n v="1"/>
    <n v="190801"/>
    <n v="0"/>
  </r>
  <r>
    <x v="309"/>
    <x v="4"/>
    <m/>
    <x v="0"/>
    <x v="10"/>
    <x v="54"/>
    <n v="190801"/>
    <n v="190801"/>
    <m/>
    <n v="16"/>
    <n v="190801"/>
    <n v="528000"/>
  </r>
  <r>
    <x v="309"/>
    <x v="4"/>
    <m/>
    <x v="5"/>
    <x v="10"/>
    <x v="56"/>
    <n v="190801"/>
    <n v="190801"/>
    <m/>
    <n v="5"/>
    <n v="190801"/>
    <n v="195000"/>
  </r>
  <r>
    <x v="309"/>
    <x v="4"/>
    <m/>
    <x v="0"/>
    <x v="10"/>
    <x v="57"/>
    <n v="190801"/>
    <n v="190801"/>
    <m/>
    <n v="5"/>
    <n v="190801"/>
    <n v="265000"/>
  </r>
  <r>
    <x v="309"/>
    <x v="4"/>
    <m/>
    <x v="0"/>
    <x v="9"/>
    <x v="15"/>
    <n v="190801"/>
    <n v="190801"/>
    <m/>
    <n v="3"/>
    <n v="190801"/>
    <n v="60000"/>
  </r>
  <r>
    <x v="309"/>
    <x v="4"/>
    <m/>
    <x v="6"/>
    <x v="9"/>
    <x v="37"/>
    <n v="190801"/>
    <n v="190801"/>
    <m/>
    <n v="1"/>
    <n v="190801"/>
    <n v="20000"/>
  </r>
  <r>
    <x v="310"/>
    <x v="1"/>
    <m/>
    <x v="0"/>
    <x v="1"/>
    <x v="15"/>
    <n v="190801"/>
    <n v="190801"/>
    <m/>
    <n v="1"/>
    <n v="190801"/>
    <n v="20000"/>
  </r>
  <r>
    <x v="310"/>
    <x v="1"/>
    <m/>
    <x v="6"/>
    <x v="2"/>
    <x v="37"/>
    <n v="190801"/>
    <n v="190801"/>
    <m/>
    <n v="6"/>
    <n v="190801"/>
    <n v="120000"/>
  </r>
  <r>
    <x v="310"/>
    <x v="1"/>
    <m/>
    <x v="6"/>
    <x v="2"/>
    <x v="42"/>
    <n v="190801"/>
    <n v="190801"/>
    <m/>
    <n v="2"/>
    <n v="190801"/>
    <n v="70000"/>
  </r>
  <r>
    <x v="310"/>
    <x v="1"/>
    <m/>
    <x v="29"/>
    <x v="2"/>
    <x v="40"/>
    <n v="190801"/>
    <n v="190801"/>
    <m/>
    <n v="3"/>
    <n v="190801"/>
    <n v="105000"/>
  </r>
  <r>
    <x v="310"/>
    <x v="1"/>
    <m/>
    <x v="29"/>
    <x v="2"/>
    <x v="41"/>
    <n v="190801"/>
    <n v="190801"/>
    <m/>
    <n v="3"/>
    <n v="190801"/>
    <n v="135000"/>
  </r>
  <r>
    <x v="310"/>
    <x v="1"/>
    <m/>
    <x v="25"/>
    <x v="2"/>
    <x v="34"/>
    <n v="190801"/>
    <n v="190801"/>
    <m/>
    <n v="2"/>
    <n v="190801"/>
    <n v="198000"/>
  </r>
  <r>
    <x v="310"/>
    <x v="1"/>
    <m/>
    <x v="1"/>
    <x v="2"/>
    <x v="18"/>
    <n v="190801"/>
    <n v="190801"/>
    <m/>
    <n v="2"/>
    <n v="190801"/>
    <n v="40000"/>
  </r>
  <r>
    <x v="310"/>
    <x v="1"/>
    <m/>
    <x v="4"/>
    <x v="2"/>
    <x v="26"/>
    <n v="190801"/>
    <n v="190801"/>
    <m/>
    <n v="5"/>
    <n v="190801"/>
    <n v="20000"/>
  </r>
  <r>
    <x v="310"/>
    <x v="1"/>
    <m/>
    <x v="4"/>
    <x v="2"/>
    <x v="27"/>
    <n v="190801"/>
    <n v="190801"/>
    <m/>
    <n v="6"/>
    <n v="190801"/>
    <n v="120000"/>
  </r>
  <r>
    <x v="310"/>
    <x v="1"/>
    <m/>
    <x v="0"/>
    <x v="2"/>
    <x v="15"/>
    <n v="190801"/>
    <n v="190801"/>
    <m/>
    <n v="78"/>
    <n v="190801"/>
    <n v="1560000"/>
  </r>
  <r>
    <x v="310"/>
    <x v="1"/>
    <m/>
    <x v="0"/>
    <x v="2"/>
    <x v="16"/>
    <n v="190801"/>
    <n v="190801"/>
    <m/>
    <n v="53"/>
    <n v="190801"/>
    <n v="1855000"/>
  </r>
  <r>
    <x v="310"/>
    <x v="1"/>
    <m/>
    <x v="0"/>
    <x v="2"/>
    <x v="17"/>
    <n v="190801"/>
    <n v="190801"/>
    <m/>
    <n v="73"/>
    <n v="190801"/>
    <n v="2409000"/>
  </r>
  <r>
    <x v="310"/>
    <x v="1"/>
    <m/>
    <x v="0"/>
    <x v="2"/>
    <x v="19"/>
    <n v="190801"/>
    <n v="190801"/>
    <m/>
    <n v="2"/>
    <n v="190801"/>
    <n v="6000"/>
  </r>
  <r>
    <x v="310"/>
    <x v="1"/>
    <m/>
    <x v="5"/>
    <x v="2"/>
    <x v="28"/>
    <n v="190801"/>
    <n v="190801"/>
    <m/>
    <n v="23"/>
    <n v="190801"/>
    <n v="644000"/>
  </r>
  <r>
    <x v="310"/>
    <x v="1"/>
    <m/>
    <x v="22"/>
    <x v="2"/>
    <x v="29"/>
    <n v="190801"/>
    <n v="190801"/>
    <m/>
    <n v="4"/>
    <n v="190801"/>
    <n v="152000"/>
  </r>
  <r>
    <x v="310"/>
    <x v="1"/>
    <m/>
    <x v="5"/>
    <x v="10"/>
    <x v="56"/>
    <n v="190801"/>
    <n v="190801"/>
    <m/>
    <n v="4"/>
    <n v="190801"/>
    <n v="156000"/>
  </r>
  <r>
    <x v="310"/>
    <x v="1"/>
    <m/>
    <x v="0"/>
    <x v="12"/>
    <x v="54"/>
    <n v="190801"/>
    <n v="190801"/>
    <m/>
    <n v="1"/>
    <n v="190801"/>
    <n v="25053"/>
  </r>
  <r>
    <x v="310"/>
    <x v="1"/>
    <m/>
    <x v="5"/>
    <x v="12"/>
    <x v="56"/>
    <n v="190801"/>
    <n v="190801"/>
    <m/>
    <n v="1"/>
    <n v="190801"/>
    <n v="33025"/>
  </r>
  <r>
    <x v="311"/>
    <x v="0"/>
    <m/>
    <x v="6"/>
    <x v="2"/>
    <x v="37"/>
    <n v="190801"/>
    <n v="190801"/>
    <m/>
    <n v="3"/>
    <n v="190801"/>
    <n v="60000"/>
  </r>
  <r>
    <x v="311"/>
    <x v="0"/>
    <m/>
    <x v="29"/>
    <x v="2"/>
    <x v="40"/>
    <n v="190801"/>
    <n v="190801"/>
    <m/>
    <n v="4"/>
    <n v="190801"/>
    <n v="140000"/>
  </r>
  <r>
    <x v="311"/>
    <x v="0"/>
    <m/>
    <x v="29"/>
    <x v="2"/>
    <x v="41"/>
    <n v="190801"/>
    <n v="190801"/>
    <m/>
    <n v="6"/>
    <n v="190801"/>
    <n v="270000"/>
  </r>
  <r>
    <x v="311"/>
    <x v="0"/>
    <m/>
    <x v="25"/>
    <x v="2"/>
    <x v="34"/>
    <n v="190801"/>
    <n v="190801"/>
    <m/>
    <n v="4"/>
    <n v="190801"/>
    <n v="396000"/>
  </r>
  <r>
    <x v="311"/>
    <x v="0"/>
    <m/>
    <x v="1"/>
    <x v="2"/>
    <x v="18"/>
    <n v="190801"/>
    <n v="190801"/>
    <m/>
    <n v="2"/>
    <n v="190801"/>
    <n v="40000"/>
  </r>
  <r>
    <x v="311"/>
    <x v="0"/>
    <m/>
    <x v="1"/>
    <x v="2"/>
    <x v="21"/>
    <n v="190801"/>
    <n v="190801"/>
    <m/>
    <n v="1"/>
    <n v="190801"/>
    <n v="35000"/>
  </r>
  <r>
    <x v="311"/>
    <x v="0"/>
    <m/>
    <x v="4"/>
    <x v="2"/>
    <x v="27"/>
    <n v="190801"/>
    <n v="190801"/>
    <m/>
    <n v="6"/>
    <n v="190801"/>
    <n v="120000"/>
  </r>
  <r>
    <x v="311"/>
    <x v="0"/>
    <m/>
    <x v="0"/>
    <x v="2"/>
    <x v="15"/>
    <n v="190801"/>
    <n v="190801"/>
    <m/>
    <n v="59"/>
    <n v="190801"/>
    <n v="1180000"/>
  </r>
  <r>
    <x v="311"/>
    <x v="0"/>
    <m/>
    <x v="0"/>
    <x v="2"/>
    <x v="16"/>
    <n v="190801"/>
    <n v="190801"/>
    <m/>
    <n v="46"/>
    <n v="190801"/>
    <n v="1610000"/>
  </r>
  <r>
    <x v="311"/>
    <x v="0"/>
    <m/>
    <x v="0"/>
    <x v="2"/>
    <x v="17"/>
    <n v="190801"/>
    <n v="190801"/>
    <m/>
    <n v="68"/>
    <n v="190801"/>
    <n v="2244000"/>
  </r>
  <r>
    <x v="311"/>
    <x v="0"/>
    <m/>
    <x v="5"/>
    <x v="2"/>
    <x v="28"/>
    <n v="190801"/>
    <n v="190801"/>
    <m/>
    <n v="8"/>
    <n v="190801"/>
    <n v="224000"/>
  </r>
  <r>
    <x v="311"/>
    <x v="0"/>
    <m/>
    <x v="22"/>
    <x v="2"/>
    <x v="29"/>
    <n v="190801"/>
    <n v="190801"/>
    <m/>
    <n v="4"/>
    <n v="190801"/>
    <n v="152000"/>
  </r>
  <r>
    <x v="311"/>
    <x v="0"/>
    <m/>
    <x v="0"/>
    <x v="3"/>
    <x v="17"/>
    <n v="190801"/>
    <n v="190801"/>
    <m/>
    <n v="10"/>
    <n v="190801"/>
    <n v="0"/>
  </r>
  <r>
    <x v="311"/>
    <x v="0"/>
    <m/>
    <x v="6"/>
    <x v="9"/>
    <x v="37"/>
    <n v="190801"/>
    <n v="190801"/>
    <m/>
    <n v="2"/>
    <n v="190801"/>
    <n v="40000"/>
  </r>
  <r>
    <x v="312"/>
    <x v="2"/>
    <m/>
    <x v="6"/>
    <x v="2"/>
    <x v="37"/>
    <n v="190801"/>
    <n v="190801"/>
    <m/>
    <n v="1"/>
    <n v="190801"/>
    <n v="20000"/>
  </r>
  <r>
    <x v="312"/>
    <x v="2"/>
    <m/>
    <x v="6"/>
    <x v="2"/>
    <x v="42"/>
    <n v="190801"/>
    <n v="190801"/>
    <m/>
    <n v="1"/>
    <n v="190801"/>
    <n v="35000"/>
  </r>
  <r>
    <x v="312"/>
    <x v="2"/>
    <m/>
    <x v="29"/>
    <x v="2"/>
    <x v="40"/>
    <n v="190801"/>
    <n v="190801"/>
    <m/>
    <n v="2"/>
    <n v="190801"/>
    <n v="70000"/>
  </r>
  <r>
    <x v="312"/>
    <x v="2"/>
    <m/>
    <x v="29"/>
    <x v="2"/>
    <x v="41"/>
    <n v="190801"/>
    <n v="190801"/>
    <m/>
    <n v="2"/>
    <n v="190801"/>
    <n v="90000"/>
  </r>
  <r>
    <x v="312"/>
    <x v="2"/>
    <m/>
    <x v="25"/>
    <x v="2"/>
    <x v="34"/>
    <n v="190801"/>
    <n v="190801"/>
    <m/>
    <n v="3"/>
    <n v="190801"/>
    <n v="297000"/>
  </r>
  <r>
    <x v="312"/>
    <x v="2"/>
    <m/>
    <x v="1"/>
    <x v="2"/>
    <x v="18"/>
    <n v="190801"/>
    <n v="190801"/>
    <m/>
    <n v="1"/>
    <n v="190801"/>
    <n v="20000"/>
  </r>
  <r>
    <x v="312"/>
    <x v="2"/>
    <m/>
    <x v="1"/>
    <x v="2"/>
    <x v="21"/>
    <n v="190801"/>
    <n v="190801"/>
    <m/>
    <n v="1"/>
    <n v="190801"/>
    <n v="35000"/>
  </r>
  <r>
    <x v="312"/>
    <x v="2"/>
    <m/>
    <x v="4"/>
    <x v="2"/>
    <x v="26"/>
    <n v="190801"/>
    <n v="190801"/>
    <m/>
    <n v="1"/>
    <n v="190801"/>
    <n v="4000"/>
  </r>
  <r>
    <x v="312"/>
    <x v="2"/>
    <m/>
    <x v="4"/>
    <x v="2"/>
    <x v="27"/>
    <n v="190801"/>
    <n v="190801"/>
    <m/>
    <n v="2"/>
    <n v="190801"/>
    <n v="40000"/>
  </r>
  <r>
    <x v="312"/>
    <x v="2"/>
    <m/>
    <x v="0"/>
    <x v="2"/>
    <x v="15"/>
    <n v="190801"/>
    <n v="190801"/>
    <m/>
    <n v="43"/>
    <n v="190801"/>
    <n v="860000"/>
  </r>
  <r>
    <x v="312"/>
    <x v="2"/>
    <m/>
    <x v="0"/>
    <x v="2"/>
    <x v="16"/>
    <n v="190801"/>
    <n v="190801"/>
    <m/>
    <n v="51"/>
    <n v="190801"/>
    <n v="1785000"/>
  </r>
  <r>
    <x v="312"/>
    <x v="2"/>
    <m/>
    <x v="0"/>
    <x v="2"/>
    <x v="17"/>
    <n v="190801"/>
    <n v="190801"/>
    <m/>
    <n v="57"/>
    <n v="190801"/>
    <n v="1881000"/>
  </r>
  <r>
    <x v="312"/>
    <x v="2"/>
    <m/>
    <x v="5"/>
    <x v="2"/>
    <x v="28"/>
    <n v="190801"/>
    <n v="190801"/>
    <m/>
    <n v="7"/>
    <n v="190801"/>
    <n v="196000"/>
  </r>
  <r>
    <x v="312"/>
    <x v="2"/>
    <m/>
    <x v="22"/>
    <x v="2"/>
    <x v="29"/>
    <n v="190801"/>
    <n v="190801"/>
    <m/>
    <n v="5"/>
    <n v="190801"/>
    <n v="190000"/>
  </r>
  <r>
    <x v="312"/>
    <x v="2"/>
    <m/>
    <x v="0"/>
    <x v="3"/>
    <x v="15"/>
    <n v="190801"/>
    <n v="190801"/>
    <m/>
    <n v="3"/>
    <n v="190801"/>
    <n v="0"/>
  </r>
  <r>
    <x v="312"/>
    <x v="2"/>
    <m/>
    <x v="0"/>
    <x v="3"/>
    <x v="17"/>
    <n v="190801"/>
    <n v="190801"/>
    <m/>
    <n v="1"/>
    <n v="190801"/>
    <n v="0"/>
  </r>
  <r>
    <x v="312"/>
    <x v="2"/>
    <m/>
    <x v="18"/>
    <x v="3"/>
    <x v="19"/>
    <n v="190801"/>
    <n v="190801"/>
    <m/>
    <n v="1"/>
    <n v="190801"/>
    <n v="0"/>
  </r>
  <r>
    <x v="312"/>
    <x v="2"/>
    <m/>
    <x v="5"/>
    <x v="3"/>
    <x v="28"/>
    <n v="190801"/>
    <n v="190801"/>
    <m/>
    <n v="1"/>
    <n v="190801"/>
    <n v="0"/>
  </r>
  <r>
    <x v="312"/>
    <x v="2"/>
    <m/>
    <x v="4"/>
    <x v="3"/>
    <x v="27"/>
    <n v="190801"/>
    <n v="190801"/>
    <m/>
    <n v="1"/>
    <n v="190801"/>
    <n v="0"/>
  </r>
  <r>
    <x v="312"/>
    <x v="2"/>
    <m/>
    <x v="6"/>
    <x v="3"/>
    <x v="37"/>
    <n v="190801"/>
    <n v="190801"/>
    <m/>
    <n v="1"/>
    <n v="190801"/>
    <n v="0"/>
  </r>
  <r>
    <x v="312"/>
    <x v="2"/>
    <m/>
    <x v="22"/>
    <x v="3"/>
    <x v="29"/>
    <n v="190801"/>
    <n v="190801"/>
    <m/>
    <n v="1"/>
    <n v="190801"/>
    <n v="0"/>
  </r>
  <r>
    <x v="312"/>
    <x v="2"/>
    <m/>
    <x v="1"/>
    <x v="3"/>
    <x v="18"/>
    <n v="190801"/>
    <n v="190801"/>
    <m/>
    <n v="1"/>
    <n v="190801"/>
    <n v="0"/>
  </r>
  <r>
    <x v="312"/>
    <x v="2"/>
    <m/>
    <x v="5"/>
    <x v="10"/>
    <x v="56"/>
    <n v="190801"/>
    <n v="190801"/>
    <m/>
    <n v="3"/>
    <n v="190801"/>
    <n v="117000"/>
  </r>
  <r>
    <x v="312"/>
    <x v="2"/>
    <m/>
    <x v="22"/>
    <x v="12"/>
    <x v="55"/>
    <n v="190801"/>
    <n v="190801"/>
    <m/>
    <n v="1"/>
    <n v="190801"/>
    <n v="37960"/>
  </r>
  <r>
    <x v="312"/>
    <x v="2"/>
    <m/>
    <x v="1"/>
    <x v="12"/>
    <x v="58"/>
    <n v="190801"/>
    <n v="190801"/>
    <m/>
    <n v="1"/>
    <n v="190801"/>
    <n v="25053"/>
  </r>
  <r>
    <x v="312"/>
    <x v="2"/>
    <m/>
    <x v="5"/>
    <x v="12"/>
    <x v="56"/>
    <n v="190801"/>
    <n v="190801"/>
    <m/>
    <n v="2"/>
    <n v="190801"/>
    <n v="66050"/>
  </r>
  <r>
    <x v="313"/>
    <x v="5"/>
    <m/>
    <x v="6"/>
    <x v="2"/>
    <x v="37"/>
    <n v="190801"/>
    <n v="190801"/>
    <m/>
    <n v="3"/>
    <n v="190801"/>
    <n v="60000"/>
  </r>
  <r>
    <x v="313"/>
    <x v="5"/>
    <m/>
    <x v="29"/>
    <x v="2"/>
    <x v="40"/>
    <n v="190801"/>
    <n v="190801"/>
    <m/>
    <n v="1"/>
    <n v="190801"/>
    <n v="35000"/>
  </r>
  <r>
    <x v="313"/>
    <x v="5"/>
    <m/>
    <x v="29"/>
    <x v="2"/>
    <x v="41"/>
    <n v="190801"/>
    <n v="190801"/>
    <m/>
    <n v="4"/>
    <n v="190801"/>
    <n v="180000"/>
  </r>
  <r>
    <x v="313"/>
    <x v="5"/>
    <m/>
    <x v="1"/>
    <x v="2"/>
    <x v="18"/>
    <n v="190801"/>
    <n v="190801"/>
    <m/>
    <n v="2"/>
    <n v="190801"/>
    <n v="40000"/>
  </r>
  <r>
    <x v="313"/>
    <x v="5"/>
    <m/>
    <x v="4"/>
    <x v="2"/>
    <x v="26"/>
    <n v="190801"/>
    <n v="190801"/>
    <m/>
    <n v="3"/>
    <n v="190801"/>
    <n v="12000"/>
  </r>
  <r>
    <x v="313"/>
    <x v="5"/>
    <m/>
    <x v="4"/>
    <x v="2"/>
    <x v="27"/>
    <n v="190801"/>
    <n v="190801"/>
    <m/>
    <n v="2"/>
    <n v="190801"/>
    <n v="40000"/>
  </r>
  <r>
    <x v="313"/>
    <x v="5"/>
    <m/>
    <x v="0"/>
    <x v="2"/>
    <x v="15"/>
    <n v="190801"/>
    <n v="190801"/>
    <m/>
    <n v="57"/>
    <n v="190801"/>
    <n v="1140000"/>
  </r>
  <r>
    <x v="313"/>
    <x v="5"/>
    <m/>
    <x v="0"/>
    <x v="2"/>
    <x v="16"/>
    <n v="190801"/>
    <n v="190801"/>
    <m/>
    <n v="37"/>
    <n v="190801"/>
    <n v="1295000"/>
  </r>
  <r>
    <x v="313"/>
    <x v="5"/>
    <m/>
    <x v="0"/>
    <x v="2"/>
    <x v="17"/>
    <n v="190801"/>
    <n v="190801"/>
    <m/>
    <n v="53"/>
    <n v="190801"/>
    <n v="1749000"/>
  </r>
  <r>
    <x v="314"/>
    <x v="6"/>
    <m/>
    <x v="6"/>
    <x v="2"/>
    <x v="37"/>
    <n v="190801"/>
    <n v="190801"/>
    <m/>
    <n v="2"/>
    <n v="190801"/>
    <n v="40000"/>
  </r>
  <r>
    <x v="314"/>
    <x v="6"/>
    <m/>
    <x v="29"/>
    <x v="2"/>
    <x v="40"/>
    <n v="190801"/>
    <n v="190801"/>
    <m/>
    <n v="2"/>
    <n v="190801"/>
    <n v="70000"/>
  </r>
  <r>
    <x v="314"/>
    <x v="6"/>
    <m/>
    <x v="29"/>
    <x v="2"/>
    <x v="41"/>
    <n v="190801"/>
    <n v="190801"/>
    <m/>
    <n v="2"/>
    <n v="190801"/>
    <n v="90000"/>
  </r>
  <r>
    <x v="314"/>
    <x v="6"/>
    <m/>
    <x v="1"/>
    <x v="2"/>
    <x v="18"/>
    <n v="190801"/>
    <n v="190801"/>
    <m/>
    <n v="1"/>
    <n v="190801"/>
    <n v="20000"/>
  </r>
  <r>
    <x v="314"/>
    <x v="6"/>
    <m/>
    <x v="1"/>
    <x v="2"/>
    <x v="21"/>
    <n v="190801"/>
    <n v="190801"/>
    <m/>
    <n v="1"/>
    <n v="190801"/>
    <n v="35000"/>
  </r>
  <r>
    <x v="314"/>
    <x v="6"/>
    <m/>
    <x v="4"/>
    <x v="2"/>
    <x v="27"/>
    <n v="190801"/>
    <n v="190801"/>
    <m/>
    <n v="6"/>
    <n v="190801"/>
    <n v="120000"/>
  </r>
  <r>
    <x v="314"/>
    <x v="6"/>
    <m/>
    <x v="0"/>
    <x v="2"/>
    <x v="15"/>
    <n v="190801"/>
    <n v="190801"/>
    <m/>
    <n v="61"/>
    <n v="190801"/>
    <n v="1220000"/>
  </r>
  <r>
    <x v="314"/>
    <x v="6"/>
    <m/>
    <x v="0"/>
    <x v="2"/>
    <x v="16"/>
    <n v="190801"/>
    <n v="190801"/>
    <m/>
    <n v="51"/>
    <n v="190801"/>
    <n v="1785000"/>
  </r>
  <r>
    <x v="314"/>
    <x v="6"/>
    <m/>
    <x v="0"/>
    <x v="2"/>
    <x v="17"/>
    <n v="190801"/>
    <n v="190801"/>
    <m/>
    <n v="70"/>
    <n v="190801"/>
    <n v="2310000"/>
  </r>
  <r>
    <x v="314"/>
    <x v="6"/>
    <m/>
    <x v="22"/>
    <x v="2"/>
    <x v="29"/>
    <n v="190801"/>
    <n v="190801"/>
    <m/>
    <n v="6"/>
    <n v="190801"/>
    <n v="228000"/>
  </r>
  <r>
    <x v="314"/>
    <x v="6"/>
    <m/>
    <x v="6"/>
    <x v="9"/>
    <x v="37"/>
    <n v="190801"/>
    <n v="190801"/>
    <m/>
    <n v="1"/>
    <n v="190801"/>
    <n v="20000"/>
  </r>
  <r>
    <x v="314"/>
    <x v="6"/>
    <m/>
    <x v="0"/>
    <x v="6"/>
    <x v="15"/>
    <n v="190801"/>
    <n v="190801"/>
    <m/>
    <n v="198"/>
    <n v="190801"/>
    <n v="1795464"/>
  </r>
  <r>
    <x v="314"/>
    <x v="6"/>
    <m/>
    <x v="0"/>
    <x v="6"/>
    <x v="17"/>
    <n v="190801"/>
    <n v="190801"/>
    <m/>
    <n v="387"/>
    <n v="190801"/>
    <n v="6121566"/>
  </r>
  <r>
    <x v="314"/>
    <x v="6"/>
    <m/>
    <x v="4"/>
    <x v="6"/>
    <x v="26"/>
    <n v="190801"/>
    <n v="190801"/>
    <m/>
    <n v="739"/>
    <n v="190801"/>
    <n v="792947"/>
  </r>
  <r>
    <x v="314"/>
    <x v="6"/>
    <m/>
    <x v="26"/>
    <x v="6"/>
    <x v="35"/>
    <n v="190801"/>
    <n v="190801"/>
    <m/>
    <n v="59"/>
    <n v="190801"/>
    <n v="1010729"/>
  </r>
  <r>
    <x v="314"/>
    <x v="6"/>
    <m/>
    <x v="22"/>
    <x v="6"/>
    <x v="29"/>
    <n v="190801"/>
    <n v="190801"/>
    <m/>
    <n v="25"/>
    <n v="190801"/>
    <n v="492275"/>
  </r>
  <r>
    <x v="314"/>
    <x v="6"/>
    <m/>
    <x v="24"/>
    <x v="6"/>
    <x v="31"/>
    <n v="190801"/>
    <n v="190801"/>
    <m/>
    <n v="89"/>
    <n v="190801"/>
    <n v="1324053"/>
  </r>
  <r>
    <x v="314"/>
    <x v="6"/>
    <m/>
    <x v="23"/>
    <x v="6"/>
    <x v="30"/>
    <n v="190801"/>
    <n v="190801"/>
    <m/>
    <n v="48"/>
    <n v="190801"/>
    <n v="334272"/>
  </r>
  <r>
    <x v="314"/>
    <x v="6"/>
    <m/>
    <x v="19"/>
    <x v="6"/>
    <x v="22"/>
    <n v="190801"/>
    <n v="190801"/>
    <m/>
    <n v="36"/>
    <n v="190801"/>
    <n v="244476"/>
  </r>
  <r>
    <x v="314"/>
    <x v="6"/>
    <m/>
    <x v="27"/>
    <x v="6"/>
    <x v="36"/>
    <n v="190801"/>
    <n v="190801"/>
    <m/>
    <n v="3"/>
    <n v="190801"/>
    <n v="28371"/>
  </r>
  <r>
    <x v="314"/>
    <x v="6"/>
    <m/>
    <x v="6"/>
    <x v="6"/>
    <x v="37"/>
    <n v="190801"/>
    <n v="190801"/>
    <m/>
    <n v="24"/>
    <n v="190801"/>
    <n v="240000"/>
  </r>
  <r>
    <x v="314"/>
    <x v="6"/>
    <m/>
    <x v="28"/>
    <x v="6"/>
    <x v="39"/>
    <n v="190801"/>
    <n v="190801"/>
    <m/>
    <n v="117"/>
    <n v="190801"/>
    <n v="1850706"/>
  </r>
  <r>
    <x v="314"/>
    <x v="6"/>
    <m/>
    <x v="4"/>
    <x v="6"/>
    <x v="66"/>
    <n v="190801"/>
    <n v="190801"/>
    <m/>
    <n v="421"/>
    <n v="190801"/>
    <n v="2356337"/>
  </r>
  <r>
    <x v="317"/>
    <x v="3"/>
    <m/>
    <x v="0"/>
    <x v="7"/>
    <x v="15"/>
    <n v="190801"/>
    <n v="190801"/>
    <m/>
    <n v="3"/>
    <n v="190801"/>
    <n v="60000"/>
  </r>
  <r>
    <x v="317"/>
    <x v="3"/>
    <m/>
    <x v="6"/>
    <x v="2"/>
    <x v="37"/>
    <n v="190801"/>
    <n v="190801"/>
    <m/>
    <n v="3"/>
    <n v="190801"/>
    <n v="60000"/>
  </r>
  <r>
    <x v="317"/>
    <x v="3"/>
    <m/>
    <x v="6"/>
    <x v="2"/>
    <x v="42"/>
    <n v="190801"/>
    <n v="190801"/>
    <m/>
    <n v="1"/>
    <n v="190801"/>
    <n v="35000"/>
  </r>
  <r>
    <x v="317"/>
    <x v="3"/>
    <m/>
    <x v="29"/>
    <x v="2"/>
    <x v="40"/>
    <n v="190801"/>
    <n v="190801"/>
    <m/>
    <n v="1"/>
    <n v="190801"/>
    <n v="35000"/>
  </r>
  <r>
    <x v="317"/>
    <x v="3"/>
    <m/>
    <x v="29"/>
    <x v="2"/>
    <x v="41"/>
    <n v="190801"/>
    <n v="190801"/>
    <m/>
    <n v="3"/>
    <n v="190801"/>
    <n v="135000"/>
  </r>
  <r>
    <x v="317"/>
    <x v="3"/>
    <m/>
    <x v="25"/>
    <x v="2"/>
    <x v="34"/>
    <n v="190801"/>
    <n v="190801"/>
    <m/>
    <n v="1"/>
    <n v="190801"/>
    <n v="99000"/>
  </r>
  <r>
    <x v="317"/>
    <x v="3"/>
    <m/>
    <x v="1"/>
    <x v="2"/>
    <x v="18"/>
    <n v="190801"/>
    <n v="190801"/>
    <m/>
    <n v="6"/>
    <n v="190801"/>
    <n v="120000"/>
  </r>
  <r>
    <x v="317"/>
    <x v="3"/>
    <m/>
    <x v="1"/>
    <x v="2"/>
    <x v="21"/>
    <n v="190801"/>
    <n v="190801"/>
    <m/>
    <n v="1"/>
    <n v="190801"/>
    <n v="35000"/>
  </r>
  <r>
    <x v="317"/>
    <x v="3"/>
    <m/>
    <x v="4"/>
    <x v="2"/>
    <x v="26"/>
    <n v="190801"/>
    <n v="190801"/>
    <m/>
    <n v="2"/>
    <n v="190801"/>
    <n v="8000"/>
  </r>
  <r>
    <x v="317"/>
    <x v="3"/>
    <m/>
    <x v="4"/>
    <x v="2"/>
    <x v="27"/>
    <n v="190801"/>
    <n v="190801"/>
    <m/>
    <n v="4"/>
    <n v="190801"/>
    <n v="80000"/>
  </r>
  <r>
    <x v="317"/>
    <x v="3"/>
    <m/>
    <x v="0"/>
    <x v="2"/>
    <x v="15"/>
    <n v="190801"/>
    <n v="190801"/>
    <m/>
    <n v="108"/>
    <n v="190801"/>
    <n v="2160000"/>
  </r>
  <r>
    <x v="317"/>
    <x v="3"/>
    <m/>
    <x v="0"/>
    <x v="2"/>
    <x v="16"/>
    <n v="190801"/>
    <n v="190801"/>
    <m/>
    <n v="108"/>
    <n v="190801"/>
    <n v="3780000"/>
  </r>
  <r>
    <x v="317"/>
    <x v="3"/>
    <m/>
    <x v="0"/>
    <x v="2"/>
    <x v="17"/>
    <n v="190801"/>
    <n v="190801"/>
    <m/>
    <n v="88"/>
    <n v="190801"/>
    <n v="2904000"/>
  </r>
  <r>
    <x v="317"/>
    <x v="3"/>
    <m/>
    <x v="5"/>
    <x v="2"/>
    <x v="28"/>
    <n v="190801"/>
    <n v="190801"/>
    <m/>
    <n v="17"/>
    <n v="190801"/>
    <n v="476000"/>
  </r>
  <r>
    <x v="317"/>
    <x v="3"/>
    <m/>
    <x v="22"/>
    <x v="2"/>
    <x v="29"/>
    <n v="190801"/>
    <n v="190801"/>
    <m/>
    <n v="10"/>
    <n v="190801"/>
    <n v="380000"/>
  </r>
  <r>
    <x v="317"/>
    <x v="3"/>
    <m/>
    <x v="0"/>
    <x v="3"/>
    <x v="15"/>
    <n v="190801"/>
    <n v="190801"/>
    <m/>
    <n v="6"/>
    <n v="190801"/>
    <n v="0"/>
  </r>
  <r>
    <x v="317"/>
    <x v="3"/>
    <m/>
    <x v="18"/>
    <x v="3"/>
    <x v="19"/>
    <n v="190801"/>
    <n v="190801"/>
    <m/>
    <n v="6"/>
    <n v="190801"/>
    <n v="0"/>
  </r>
  <r>
    <x v="317"/>
    <x v="3"/>
    <m/>
    <x v="5"/>
    <x v="3"/>
    <x v="28"/>
    <n v="190801"/>
    <n v="190801"/>
    <m/>
    <n v="2"/>
    <n v="190801"/>
    <n v="0"/>
  </r>
  <r>
    <x v="317"/>
    <x v="3"/>
    <m/>
    <x v="4"/>
    <x v="3"/>
    <x v="27"/>
    <n v="190801"/>
    <n v="190801"/>
    <m/>
    <n v="6"/>
    <n v="190801"/>
    <n v="0"/>
  </r>
  <r>
    <x v="317"/>
    <x v="3"/>
    <m/>
    <x v="6"/>
    <x v="3"/>
    <x v="37"/>
    <n v="190801"/>
    <n v="190801"/>
    <m/>
    <n v="6"/>
    <n v="190801"/>
    <n v="0"/>
  </r>
  <r>
    <x v="317"/>
    <x v="3"/>
    <m/>
    <x v="0"/>
    <x v="9"/>
    <x v="15"/>
    <n v="190801"/>
    <n v="190801"/>
    <m/>
    <n v="4"/>
    <n v="190801"/>
    <n v="80000"/>
  </r>
  <r>
    <x v="318"/>
    <x v="4"/>
    <m/>
    <x v="0"/>
    <x v="1"/>
    <x v="15"/>
    <n v="190801"/>
    <n v="190801"/>
    <m/>
    <n v="2"/>
    <n v="190801"/>
    <n v="40000"/>
  </r>
  <r>
    <x v="318"/>
    <x v="4"/>
    <m/>
    <x v="0"/>
    <x v="1"/>
    <x v="16"/>
    <n v="190801"/>
    <n v="190801"/>
    <m/>
    <n v="3"/>
    <n v="190801"/>
    <n v="105000"/>
  </r>
  <r>
    <x v="318"/>
    <x v="4"/>
    <m/>
    <x v="0"/>
    <x v="5"/>
    <x v="51"/>
    <n v="190801"/>
    <n v="190801"/>
    <m/>
    <n v="6"/>
    <n v="190801"/>
    <n v="67500"/>
  </r>
  <r>
    <x v="318"/>
    <x v="4"/>
    <m/>
    <x v="5"/>
    <x v="5"/>
    <x v="53"/>
    <n v="190801"/>
    <n v="190801"/>
    <m/>
    <n v="3"/>
    <n v="190801"/>
    <n v="44550"/>
  </r>
  <r>
    <x v="318"/>
    <x v="4"/>
    <m/>
    <x v="22"/>
    <x v="5"/>
    <x v="52"/>
    <n v="190801"/>
    <n v="190801"/>
    <m/>
    <n v="3"/>
    <n v="190801"/>
    <n v="51300"/>
  </r>
  <r>
    <x v="318"/>
    <x v="4"/>
    <m/>
    <x v="4"/>
    <x v="5"/>
    <x v="61"/>
    <n v="190801"/>
    <n v="190801"/>
    <m/>
    <n v="3"/>
    <n v="190801"/>
    <n v="5400"/>
  </r>
  <r>
    <x v="318"/>
    <x v="4"/>
    <m/>
    <x v="1"/>
    <x v="5"/>
    <x v="63"/>
    <n v="190801"/>
    <n v="190801"/>
    <m/>
    <n v="3"/>
    <n v="190801"/>
    <n v="33750"/>
  </r>
  <r>
    <x v="318"/>
    <x v="4"/>
    <m/>
    <x v="19"/>
    <x v="5"/>
    <x v="50"/>
    <n v="190801"/>
    <n v="190801"/>
    <m/>
    <n v="3"/>
    <n v="190801"/>
    <n v="21600"/>
  </r>
  <r>
    <x v="318"/>
    <x v="4"/>
    <m/>
    <x v="4"/>
    <x v="5"/>
    <x v="62"/>
    <n v="190801"/>
    <n v="190801"/>
    <m/>
    <n v="3"/>
    <n v="190801"/>
    <n v="54000"/>
  </r>
  <r>
    <x v="318"/>
    <x v="4"/>
    <m/>
    <x v="6"/>
    <x v="5"/>
    <x v="49"/>
    <n v="190801"/>
    <n v="190801"/>
    <m/>
    <n v="3"/>
    <n v="190801"/>
    <n v="33750"/>
  </r>
  <r>
    <x v="318"/>
    <x v="4"/>
    <m/>
    <x v="0"/>
    <x v="7"/>
    <x v="15"/>
    <n v="190801"/>
    <n v="190801"/>
    <m/>
    <n v="13"/>
    <n v="190801"/>
    <n v="260000"/>
  </r>
  <r>
    <x v="318"/>
    <x v="4"/>
    <m/>
    <x v="29"/>
    <x v="2"/>
    <x v="40"/>
    <n v="190801"/>
    <n v="190801"/>
    <m/>
    <n v="1"/>
    <n v="190801"/>
    <n v="35000"/>
  </r>
  <r>
    <x v="318"/>
    <x v="4"/>
    <m/>
    <x v="29"/>
    <x v="2"/>
    <x v="41"/>
    <n v="190801"/>
    <n v="190801"/>
    <m/>
    <n v="3"/>
    <n v="190801"/>
    <n v="135000"/>
  </r>
  <r>
    <x v="318"/>
    <x v="4"/>
    <m/>
    <x v="25"/>
    <x v="2"/>
    <x v="34"/>
    <n v="190801"/>
    <n v="190801"/>
    <m/>
    <n v="4"/>
    <n v="190801"/>
    <n v="396000"/>
  </r>
  <r>
    <x v="318"/>
    <x v="4"/>
    <m/>
    <x v="1"/>
    <x v="2"/>
    <x v="18"/>
    <n v="190801"/>
    <n v="190801"/>
    <m/>
    <n v="2"/>
    <n v="190801"/>
    <n v="40000"/>
  </r>
  <r>
    <x v="318"/>
    <x v="4"/>
    <m/>
    <x v="4"/>
    <x v="2"/>
    <x v="27"/>
    <n v="190801"/>
    <n v="190801"/>
    <m/>
    <n v="6"/>
    <n v="190801"/>
    <n v="120000"/>
  </r>
  <r>
    <x v="318"/>
    <x v="4"/>
    <m/>
    <x v="0"/>
    <x v="2"/>
    <x v="15"/>
    <n v="190801"/>
    <n v="190801"/>
    <m/>
    <n v="101"/>
    <n v="190801"/>
    <n v="2020000"/>
  </r>
  <r>
    <x v="318"/>
    <x v="4"/>
    <m/>
    <x v="0"/>
    <x v="2"/>
    <x v="16"/>
    <n v="190801"/>
    <n v="190801"/>
    <m/>
    <n v="84"/>
    <n v="190801"/>
    <n v="2940000"/>
  </r>
  <r>
    <x v="318"/>
    <x v="4"/>
    <m/>
    <x v="0"/>
    <x v="2"/>
    <x v="17"/>
    <n v="190801"/>
    <n v="190801"/>
    <m/>
    <n v="67"/>
    <n v="190801"/>
    <n v="2211000"/>
  </r>
  <r>
    <x v="318"/>
    <x v="4"/>
    <m/>
    <x v="5"/>
    <x v="2"/>
    <x v="28"/>
    <n v="190801"/>
    <n v="190801"/>
    <m/>
    <n v="23"/>
    <n v="190801"/>
    <n v="644000"/>
  </r>
  <r>
    <x v="318"/>
    <x v="4"/>
    <m/>
    <x v="22"/>
    <x v="2"/>
    <x v="29"/>
    <n v="190801"/>
    <n v="190801"/>
    <m/>
    <n v="8"/>
    <n v="190801"/>
    <n v="304000"/>
  </r>
  <r>
    <x v="318"/>
    <x v="4"/>
    <m/>
    <x v="0"/>
    <x v="3"/>
    <x v="15"/>
    <n v="190801"/>
    <n v="190801"/>
    <m/>
    <n v="20"/>
    <n v="190801"/>
    <n v="0"/>
  </r>
  <r>
    <x v="318"/>
    <x v="4"/>
    <m/>
    <x v="0"/>
    <x v="10"/>
    <x v="54"/>
    <n v="190801"/>
    <n v="190801"/>
    <m/>
    <n v="13"/>
    <n v="190801"/>
    <n v="429000"/>
  </r>
  <r>
    <x v="318"/>
    <x v="4"/>
    <m/>
    <x v="22"/>
    <x v="10"/>
    <x v="55"/>
    <n v="190801"/>
    <n v="190801"/>
    <m/>
    <n v="1"/>
    <n v="190801"/>
    <n v="44000"/>
  </r>
  <r>
    <x v="318"/>
    <x v="4"/>
    <m/>
    <x v="0"/>
    <x v="13"/>
    <x v="54"/>
    <n v="190801"/>
    <n v="190801"/>
    <m/>
    <n v="1"/>
    <n v="190801"/>
    <n v="26000"/>
  </r>
  <r>
    <x v="318"/>
    <x v="4"/>
    <m/>
    <x v="0"/>
    <x v="13"/>
    <x v="67"/>
    <n v="190801"/>
    <n v="190801"/>
    <m/>
    <n v="1"/>
    <n v="190801"/>
    <n v="4341"/>
  </r>
  <r>
    <x v="318"/>
    <x v="4"/>
    <m/>
    <x v="0"/>
    <x v="14"/>
    <x v="68"/>
    <n v="190801"/>
    <n v="190801"/>
    <m/>
    <n v="2"/>
    <n v="190801"/>
    <n v="45186"/>
  </r>
  <r>
    <x v="318"/>
    <x v="4"/>
    <m/>
    <x v="0"/>
    <x v="9"/>
    <x v="15"/>
    <n v="190801"/>
    <n v="190801"/>
    <m/>
    <n v="9"/>
    <n v="190801"/>
    <n v="180000"/>
  </r>
  <r>
    <x v="315"/>
    <x v="1"/>
    <m/>
    <x v="0"/>
    <x v="1"/>
    <x v="15"/>
    <n v="190801"/>
    <n v="190801"/>
    <m/>
    <n v="3"/>
    <n v="190801"/>
    <n v="60000"/>
  </r>
  <r>
    <x v="315"/>
    <x v="1"/>
    <m/>
    <x v="0"/>
    <x v="1"/>
    <x v="16"/>
    <n v="190801"/>
    <n v="190801"/>
    <m/>
    <n v="3"/>
    <n v="190801"/>
    <n v="105000"/>
  </r>
  <r>
    <x v="315"/>
    <x v="1"/>
    <m/>
    <x v="4"/>
    <x v="5"/>
    <x v="61"/>
    <n v="190801"/>
    <n v="190801"/>
    <m/>
    <n v="30"/>
    <n v="190801"/>
    <n v="54000"/>
  </r>
  <r>
    <x v="315"/>
    <x v="1"/>
    <m/>
    <x v="0"/>
    <x v="7"/>
    <x v="15"/>
    <n v="190801"/>
    <n v="190801"/>
    <m/>
    <n v="5"/>
    <n v="190801"/>
    <n v="100000"/>
  </r>
  <r>
    <x v="315"/>
    <x v="1"/>
    <m/>
    <x v="6"/>
    <x v="2"/>
    <x v="37"/>
    <n v="190801"/>
    <n v="190801"/>
    <m/>
    <n v="7"/>
    <n v="190801"/>
    <n v="140000"/>
  </r>
  <r>
    <x v="315"/>
    <x v="1"/>
    <m/>
    <x v="6"/>
    <x v="2"/>
    <x v="42"/>
    <n v="190801"/>
    <n v="190801"/>
    <m/>
    <n v="4"/>
    <n v="190801"/>
    <n v="140000"/>
  </r>
  <r>
    <x v="315"/>
    <x v="1"/>
    <m/>
    <x v="29"/>
    <x v="2"/>
    <x v="40"/>
    <n v="190801"/>
    <n v="190801"/>
    <m/>
    <n v="4"/>
    <n v="190801"/>
    <n v="140000"/>
  </r>
  <r>
    <x v="315"/>
    <x v="1"/>
    <m/>
    <x v="29"/>
    <x v="2"/>
    <x v="41"/>
    <n v="190801"/>
    <n v="190801"/>
    <m/>
    <n v="4"/>
    <n v="190801"/>
    <n v="180000"/>
  </r>
  <r>
    <x v="315"/>
    <x v="1"/>
    <m/>
    <x v="25"/>
    <x v="2"/>
    <x v="34"/>
    <n v="190801"/>
    <n v="190801"/>
    <m/>
    <n v="4"/>
    <n v="190801"/>
    <n v="396000"/>
  </r>
  <r>
    <x v="315"/>
    <x v="1"/>
    <m/>
    <x v="1"/>
    <x v="2"/>
    <x v="18"/>
    <n v="190801"/>
    <n v="190801"/>
    <m/>
    <n v="3"/>
    <n v="190801"/>
    <n v="60000"/>
  </r>
  <r>
    <x v="315"/>
    <x v="1"/>
    <m/>
    <x v="4"/>
    <x v="2"/>
    <x v="26"/>
    <n v="190801"/>
    <n v="190801"/>
    <m/>
    <n v="22"/>
    <n v="190801"/>
    <n v="88000"/>
  </r>
  <r>
    <x v="315"/>
    <x v="1"/>
    <m/>
    <x v="4"/>
    <x v="2"/>
    <x v="27"/>
    <n v="190801"/>
    <n v="190801"/>
    <m/>
    <n v="4"/>
    <n v="190801"/>
    <n v="80000"/>
  </r>
  <r>
    <x v="315"/>
    <x v="1"/>
    <m/>
    <x v="0"/>
    <x v="2"/>
    <x v="15"/>
    <n v="190801"/>
    <n v="190801"/>
    <m/>
    <n v="75"/>
    <n v="190801"/>
    <n v="1500000"/>
  </r>
  <r>
    <x v="315"/>
    <x v="1"/>
    <m/>
    <x v="0"/>
    <x v="2"/>
    <x v="16"/>
    <n v="190801"/>
    <n v="190801"/>
    <m/>
    <n v="86"/>
    <n v="190801"/>
    <n v="3010000"/>
  </r>
  <r>
    <x v="315"/>
    <x v="1"/>
    <m/>
    <x v="0"/>
    <x v="2"/>
    <x v="17"/>
    <n v="190801"/>
    <n v="190801"/>
    <m/>
    <n v="46"/>
    <n v="190801"/>
    <n v="1518000"/>
  </r>
  <r>
    <x v="315"/>
    <x v="1"/>
    <m/>
    <x v="5"/>
    <x v="2"/>
    <x v="28"/>
    <n v="190801"/>
    <n v="190801"/>
    <m/>
    <n v="20"/>
    <n v="190801"/>
    <n v="560000"/>
  </r>
  <r>
    <x v="315"/>
    <x v="1"/>
    <m/>
    <x v="22"/>
    <x v="2"/>
    <x v="29"/>
    <n v="190801"/>
    <n v="190801"/>
    <m/>
    <n v="12"/>
    <n v="190801"/>
    <n v="456000"/>
  </r>
  <r>
    <x v="315"/>
    <x v="1"/>
    <m/>
    <x v="0"/>
    <x v="3"/>
    <x v="15"/>
    <n v="190801"/>
    <n v="190801"/>
    <m/>
    <n v="1"/>
    <n v="190801"/>
    <n v="0"/>
  </r>
  <r>
    <x v="315"/>
    <x v="1"/>
    <m/>
    <x v="18"/>
    <x v="3"/>
    <x v="19"/>
    <n v="190801"/>
    <n v="190801"/>
    <m/>
    <n v="1"/>
    <n v="190801"/>
    <n v="0"/>
  </r>
  <r>
    <x v="315"/>
    <x v="1"/>
    <m/>
    <x v="5"/>
    <x v="3"/>
    <x v="28"/>
    <n v="190801"/>
    <n v="190801"/>
    <m/>
    <n v="1"/>
    <n v="190801"/>
    <n v="0"/>
  </r>
  <r>
    <x v="315"/>
    <x v="1"/>
    <m/>
    <x v="4"/>
    <x v="3"/>
    <x v="27"/>
    <n v="190801"/>
    <n v="190801"/>
    <m/>
    <n v="1"/>
    <n v="190801"/>
    <n v="0"/>
  </r>
  <r>
    <x v="315"/>
    <x v="1"/>
    <m/>
    <x v="6"/>
    <x v="3"/>
    <x v="37"/>
    <n v="190801"/>
    <n v="190801"/>
    <m/>
    <n v="1"/>
    <n v="190801"/>
    <n v="0"/>
  </r>
  <r>
    <x v="315"/>
    <x v="1"/>
    <m/>
    <x v="0"/>
    <x v="9"/>
    <x v="15"/>
    <n v="190801"/>
    <n v="190801"/>
    <m/>
    <n v="7"/>
    <n v="190801"/>
    <n v="140000"/>
  </r>
  <r>
    <x v="316"/>
    <x v="0"/>
    <m/>
    <x v="0"/>
    <x v="7"/>
    <x v="15"/>
    <n v="190801"/>
    <n v="190801"/>
    <m/>
    <n v="6"/>
    <n v="190801"/>
    <n v="120000"/>
  </r>
  <r>
    <x v="316"/>
    <x v="0"/>
    <m/>
    <x v="6"/>
    <x v="2"/>
    <x v="37"/>
    <n v="190801"/>
    <n v="190801"/>
    <m/>
    <n v="1"/>
    <n v="190801"/>
    <n v="20000"/>
  </r>
  <r>
    <x v="316"/>
    <x v="0"/>
    <m/>
    <x v="29"/>
    <x v="2"/>
    <x v="40"/>
    <n v="190801"/>
    <n v="190801"/>
    <m/>
    <n v="3"/>
    <n v="190801"/>
    <n v="105000"/>
  </r>
  <r>
    <x v="316"/>
    <x v="0"/>
    <m/>
    <x v="29"/>
    <x v="2"/>
    <x v="41"/>
    <n v="190801"/>
    <n v="190801"/>
    <m/>
    <n v="3"/>
    <n v="190801"/>
    <n v="135000"/>
  </r>
  <r>
    <x v="316"/>
    <x v="0"/>
    <m/>
    <x v="1"/>
    <x v="2"/>
    <x v="18"/>
    <n v="190801"/>
    <n v="190801"/>
    <m/>
    <n v="2"/>
    <n v="190801"/>
    <n v="40000"/>
  </r>
  <r>
    <x v="316"/>
    <x v="0"/>
    <m/>
    <x v="4"/>
    <x v="2"/>
    <x v="26"/>
    <n v="190801"/>
    <n v="190801"/>
    <m/>
    <n v="7"/>
    <n v="190801"/>
    <n v="28000"/>
  </r>
  <r>
    <x v="316"/>
    <x v="0"/>
    <m/>
    <x v="4"/>
    <x v="2"/>
    <x v="27"/>
    <n v="190801"/>
    <n v="190801"/>
    <m/>
    <n v="8"/>
    <n v="190801"/>
    <n v="160000"/>
  </r>
  <r>
    <x v="316"/>
    <x v="0"/>
    <m/>
    <x v="0"/>
    <x v="2"/>
    <x v="15"/>
    <n v="190801"/>
    <n v="190801"/>
    <m/>
    <n v="74"/>
    <n v="190801"/>
    <n v="1480000"/>
  </r>
  <r>
    <x v="316"/>
    <x v="0"/>
    <m/>
    <x v="0"/>
    <x v="2"/>
    <x v="16"/>
    <n v="190801"/>
    <n v="190801"/>
    <m/>
    <n v="45"/>
    <n v="190801"/>
    <n v="1575000"/>
  </r>
  <r>
    <x v="316"/>
    <x v="0"/>
    <m/>
    <x v="0"/>
    <x v="2"/>
    <x v="17"/>
    <n v="190801"/>
    <n v="190801"/>
    <m/>
    <n v="43"/>
    <n v="190801"/>
    <n v="1419000"/>
  </r>
  <r>
    <x v="316"/>
    <x v="0"/>
    <m/>
    <x v="5"/>
    <x v="2"/>
    <x v="28"/>
    <n v="190801"/>
    <n v="190801"/>
    <m/>
    <n v="17"/>
    <n v="190801"/>
    <n v="476000"/>
  </r>
  <r>
    <x v="316"/>
    <x v="0"/>
    <m/>
    <x v="22"/>
    <x v="2"/>
    <x v="29"/>
    <n v="190801"/>
    <n v="190801"/>
    <m/>
    <n v="7"/>
    <n v="190801"/>
    <n v="266000"/>
  </r>
  <r>
    <x v="316"/>
    <x v="0"/>
    <m/>
    <x v="0"/>
    <x v="10"/>
    <x v="54"/>
    <n v="190801"/>
    <n v="190801"/>
    <m/>
    <n v="14"/>
    <n v="190801"/>
    <n v="462000"/>
  </r>
  <r>
    <x v="316"/>
    <x v="0"/>
    <m/>
    <x v="0"/>
    <x v="11"/>
    <x v="57"/>
    <n v="190801"/>
    <n v="190801"/>
    <m/>
    <n v="1"/>
    <n v="190801"/>
    <n v="45853"/>
  </r>
  <r>
    <x v="316"/>
    <x v="0"/>
    <m/>
    <x v="0"/>
    <x v="9"/>
    <x v="15"/>
    <n v="190801"/>
    <n v="190801"/>
    <m/>
    <n v="8"/>
    <n v="190801"/>
    <n v="160000"/>
  </r>
  <r>
    <x v="319"/>
    <x v="2"/>
    <m/>
    <x v="0"/>
    <x v="7"/>
    <x v="15"/>
    <n v="190801"/>
    <n v="190801"/>
    <m/>
    <n v="4"/>
    <n v="190801"/>
    <n v="80000"/>
  </r>
  <r>
    <x v="319"/>
    <x v="2"/>
    <m/>
    <x v="6"/>
    <x v="2"/>
    <x v="37"/>
    <n v="190801"/>
    <n v="190801"/>
    <m/>
    <n v="3"/>
    <n v="190801"/>
    <n v="60000"/>
  </r>
  <r>
    <x v="319"/>
    <x v="2"/>
    <m/>
    <x v="29"/>
    <x v="2"/>
    <x v="40"/>
    <n v="190801"/>
    <n v="190801"/>
    <m/>
    <n v="2"/>
    <n v="190801"/>
    <n v="70000"/>
  </r>
  <r>
    <x v="319"/>
    <x v="2"/>
    <m/>
    <x v="29"/>
    <x v="2"/>
    <x v="41"/>
    <n v="190801"/>
    <n v="190801"/>
    <m/>
    <n v="2"/>
    <n v="190801"/>
    <n v="90000"/>
  </r>
  <r>
    <x v="319"/>
    <x v="2"/>
    <m/>
    <x v="25"/>
    <x v="2"/>
    <x v="34"/>
    <n v="190801"/>
    <n v="190801"/>
    <m/>
    <n v="1"/>
    <n v="190801"/>
    <n v="99000"/>
  </r>
  <r>
    <x v="319"/>
    <x v="2"/>
    <m/>
    <x v="1"/>
    <x v="2"/>
    <x v="18"/>
    <n v="190801"/>
    <n v="190801"/>
    <m/>
    <n v="2"/>
    <n v="190801"/>
    <n v="40000"/>
  </r>
  <r>
    <x v="319"/>
    <x v="2"/>
    <m/>
    <x v="4"/>
    <x v="2"/>
    <x v="26"/>
    <n v="190801"/>
    <n v="190801"/>
    <m/>
    <n v="9"/>
    <n v="190801"/>
    <n v="36000"/>
  </r>
  <r>
    <x v="319"/>
    <x v="2"/>
    <m/>
    <x v="4"/>
    <x v="2"/>
    <x v="27"/>
    <n v="190801"/>
    <n v="190801"/>
    <m/>
    <n v="9"/>
    <n v="190801"/>
    <n v="180000"/>
  </r>
  <r>
    <x v="319"/>
    <x v="2"/>
    <m/>
    <x v="0"/>
    <x v="2"/>
    <x v="15"/>
    <n v="190801"/>
    <n v="190801"/>
    <m/>
    <n v="66"/>
    <n v="190801"/>
    <n v="1320000"/>
  </r>
  <r>
    <x v="319"/>
    <x v="2"/>
    <m/>
    <x v="0"/>
    <x v="2"/>
    <x v="16"/>
    <n v="190801"/>
    <n v="190801"/>
    <m/>
    <n v="70"/>
    <n v="190801"/>
    <n v="2450000"/>
  </r>
  <r>
    <x v="319"/>
    <x v="2"/>
    <m/>
    <x v="0"/>
    <x v="2"/>
    <x v="17"/>
    <n v="190801"/>
    <n v="190801"/>
    <m/>
    <n v="59"/>
    <n v="190801"/>
    <n v="1947000"/>
  </r>
  <r>
    <x v="319"/>
    <x v="2"/>
    <m/>
    <x v="0"/>
    <x v="2"/>
    <x v="19"/>
    <n v="190801"/>
    <n v="190801"/>
    <m/>
    <n v="70"/>
    <n v="190801"/>
    <n v="210000"/>
  </r>
  <r>
    <x v="319"/>
    <x v="2"/>
    <m/>
    <x v="5"/>
    <x v="2"/>
    <x v="28"/>
    <n v="190801"/>
    <n v="190801"/>
    <m/>
    <n v="18"/>
    <n v="190801"/>
    <n v="504000"/>
  </r>
  <r>
    <x v="319"/>
    <x v="2"/>
    <m/>
    <x v="5"/>
    <x v="2"/>
    <x v="69"/>
    <n v="190801"/>
    <n v="190801"/>
    <m/>
    <n v="4"/>
    <n v="190801"/>
    <n v="192000"/>
  </r>
  <r>
    <x v="319"/>
    <x v="2"/>
    <m/>
    <x v="22"/>
    <x v="2"/>
    <x v="29"/>
    <n v="190801"/>
    <n v="190801"/>
    <m/>
    <n v="9"/>
    <n v="190801"/>
    <n v="342000"/>
  </r>
  <r>
    <x v="319"/>
    <x v="2"/>
    <m/>
    <x v="19"/>
    <x v="2"/>
    <x v="22"/>
    <n v="190801"/>
    <n v="190801"/>
    <m/>
    <n v="14"/>
    <n v="190801"/>
    <n v="182000"/>
  </r>
  <r>
    <x v="319"/>
    <x v="2"/>
    <m/>
    <x v="19"/>
    <x v="2"/>
    <x v="23"/>
    <n v="190801"/>
    <n v="190801"/>
    <m/>
    <n v="6"/>
    <n v="190801"/>
    <n v="144000"/>
  </r>
  <r>
    <x v="319"/>
    <x v="2"/>
    <m/>
    <x v="19"/>
    <x v="2"/>
    <x v="24"/>
    <n v="190801"/>
    <n v="190801"/>
    <m/>
    <n v="5"/>
    <n v="190801"/>
    <n v="165000"/>
  </r>
  <r>
    <x v="319"/>
    <x v="2"/>
    <m/>
    <x v="0"/>
    <x v="9"/>
    <x v="15"/>
    <n v="190801"/>
    <n v="190801"/>
    <m/>
    <n v="6"/>
    <n v="190801"/>
    <n v="120000"/>
  </r>
  <r>
    <x v="320"/>
    <x v="5"/>
    <m/>
    <x v="0"/>
    <x v="7"/>
    <x v="15"/>
    <n v="190801"/>
    <n v="190801"/>
    <m/>
    <n v="4"/>
    <n v="190801"/>
    <n v="80000"/>
  </r>
  <r>
    <x v="320"/>
    <x v="5"/>
    <m/>
    <x v="6"/>
    <x v="2"/>
    <x v="42"/>
    <n v="190801"/>
    <n v="190801"/>
    <m/>
    <n v="1"/>
    <n v="190801"/>
    <n v="35000"/>
  </r>
  <r>
    <x v="320"/>
    <x v="5"/>
    <m/>
    <x v="29"/>
    <x v="2"/>
    <x v="40"/>
    <n v="190801"/>
    <n v="190801"/>
    <m/>
    <n v="1"/>
    <n v="190801"/>
    <n v="35000"/>
  </r>
  <r>
    <x v="320"/>
    <x v="5"/>
    <m/>
    <x v="29"/>
    <x v="2"/>
    <x v="41"/>
    <n v="190801"/>
    <n v="190801"/>
    <m/>
    <n v="3"/>
    <n v="190801"/>
    <n v="135000"/>
  </r>
  <r>
    <x v="320"/>
    <x v="5"/>
    <m/>
    <x v="25"/>
    <x v="2"/>
    <x v="34"/>
    <n v="190801"/>
    <n v="190801"/>
    <m/>
    <n v="2"/>
    <n v="190801"/>
    <n v="198000"/>
  </r>
  <r>
    <x v="320"/>
    <x v="5"/>
    <m/>
    <x v="1"/>
    <x v="2"/>
    <x v="18"/>
    <n v="190801"/>
    <n v="190801"/>
    <m/>
    <n v="1"/>
    <n v="190801"/>
    <n v="20000"/>
  </r>
  <r>
    <x v="320"/>
    <x v="5"/>
    <m/>
    <x v="4"/>
    <x v="2"/>
    <x v="26"/>
    <n v="190801"/>
    <n v="190801"/>
    <m/>
    <n v="4"/>
    <n v="190801"/>
    <n v="16000"/>
  </r>
  <r>
    <x v="320"/>
    <x v="5"/>
    <m/>
    <x v="0"/>
    <x v="2"/>
    <x v="15"/>
    <n v="190801"/>
    <n v="190801"/>
    <m/>
    <n v="50"/>
    <n v="190801"/>
    <n v="1000000"/>
  </r>
  <r>
    <x v="320"/>
    <x v="5"/>
    <m/>
    <x v="0"/>
    <x v="2"/>
    <x v="16"/>
    <n v="190801"/>
    <n v="190801"/>
    <m/>
    <n v="17"/>
    <n v="190801"/>
    <n v="595000"/>
  </r>
  <r>
    <x v="320"/>
    <x v="5"/>
    <m/>
    <x v="0"/>
    <x v="2"/>
    <x v="17"/>
    <n v="190801"/>
    <n v="190801"/>
    <m/>
    <n v="46"/>
    <n v="190801"/>
    <n v="1518000"/>
  </r>
  <r>
    <x v="320"/>
    <x v="5"/>
    <m/>
    <x v="0"/>
    <x v="2"/>
    <x v="19"/>
    <n v="190801"/>
    <n v="190801"/>
    <m/>
    <n v="52"/>
    <n v="190801"/>
    <n v="156000"/>
  </r>
  <r>
    <x v="320"/>
    <x v="5"/>
    <m/>
    <x v="5"/>
    <x v="2"/>
    <x v="28"/>
    <n v="190801"/>
    <n v="190801"/>
    <m/>
    <n v="9"/>
    <n v="190801"/>
    <n v="252000"/>
  </r>
  <r>
    <x v="320"/>
    <x v="5"/>
    <m/>
    <x v="5"/>
    <x v="2"/>
    <x v="69"/>
    <n v="190801"/>
    <n v="190801"/>
    <m/>
    <n v="2"/>
    <n v="190801"/>
    <n v="96000"/>
  </r>
  <r>
    <x v="320"/>
    <x v="5"/>
    <m/>
    <x v="22"/>
    <x v="2"/>
    <x v="29"/>
    <n v="190801"/>
    <n v="190801"/>
    <m/>
    <n v="4"/>
    <n v="190801"/>
    <n v="152000"/>
  </r>
  <r>
    <x v="320"/>
    <x v="5"/>
    <m/>
    <x v="19"/>
    <x v="2"/>
    <x v="22"/>
    <n v="190801"/>
    <n v="190801"/>
    <m/>
    <n v="7"/>
    <n v="190801"/>
    <n v="91000"/>
  </r>
  <r>
    <x v="320"/>
    <x v="5"/>
    <m/>
    <x v="19"/>
    <x v="2"/>
    <x v="24"/>
    <n v="190801"/>
    <n v="190801"/>
    <m/>
    <n v="1"/>
    <n v="190801"/>
    <n v="33000"/>
  </r>
  <r>
    <x v="320"/>
    <x v="5"/>
    <m/>
    <x v="0"/>
    <x v="9"/>
    <x v="15"/>
    <n v="190801"/>
    <n v="190801"/>
    <m/>
    <n v="7"/>
    <n v="190801"/>
    <n v="140000"/>
  </r>
  <r>
    <x v="321"/>
    <x v="6"/>
    <m/>
    <x v="0"/>
    <x v="7"/>
    <x v="15"/>
    <n v="190801"/>
    <n v="190801"/>
    <m/>
    <n v="8"/>
    <n v="190801"/>
    <n v="160000"/>
  </r>
  <r>
    <x v="321"/>
    <x v="6"/>
    <m/>
    <x v="6"/>
    <x v="2"/>
    <x v="37"/>
    <n v="190801"/>
    <n v="190801"/>
    <m/>
    <n v="1"/>
    <n v="190801"/>
    <n v="20000"/>
  </r>
  <r>
    <x v="321"/>
    <x v="6"/>
    <m/>
    <x v="6"/>
    <x v="2"/>
    <x v="42"/>
    <n v="190801"/>
    <n v="190801"/>
    <m/>
    <n v="1"/>
    <n v="190801"/>
    <n v="35000"/>
  </r>
  <r>
    <x v="321"/>
    <x v="6"/>
    <m/>
    <x v="29"/>
    <x v="2"/>
    <x v="40"/>
    <n v="190801"/>
    <n v="190801"/>
    <m/>
    <n v="1"/>
    <n v="190801"/>
    <n v="35000"/>
  </r>
  <r>
    <x v="321"/>
    <x v="6"/>
    <m/>
    <x v="29"/>
    <x v="2"/>
    <x v="41"/>
    <n v="190801"/>
    <n v="190801"/>
    <m/>
    <n v="2"/>
    <n v="190801"/>
    <n v="90000"/>
  </r>
  <r>
    <x v="321"/>
    <x v="6"/>
    <m/>
    <x v="25"/>
    <x v="2"/>
    <x v="34"/>
    <n v="190801"/>
    <n v="190801"/>
    <m/>
    <n v="4"/>
    <n v="190801"/>
    <n v="396000"/>
  </r>
  <r>
    <x v="321"/>
    <x v="6"/>
    <m/>
    <x v="1"/>
    <x v="2"/>
    <x v="18"/>
    <n v="190801"/>
    <n v="190801"/>
    <m/>
    <n v="2"/>
    <n v="190801"/>
    <n v="40000"/>
  </r>
  <r>
    <x v="321"/>
    <x v="6"/>
    <m/>
    <x v="1"/>
    <x v="2"/>
    <x v="21"/>
    <n v="190801"/>
    <n v="190801"/>
    <m/>
    <n v="2"/>
    <n v="190801"/>
    <n v="70000"/>
  </r>
  <r>
    <x v="321"/>
    <x v="6"/>
    <m/>
    <x v="4"/>
    <x v="2"/>
    <x v="26"/>
    <n v="190801"/>
    <n v="190801"/>
    <m/>
    <n v="21"/>
    <n v="190801"/>
    <n v="84000"/>
  </r>
  <r>
    <x v="321"/>
    <x v="6"/>
    <m/>
    <x v="4"/>
    <x v="2"/>
    <x v="27"/>
    <n v="190801"/>
    <n v="190801"/>
    <m/>
    <n v="5"/>
    <n v="190801"/>
    <n v="100000"/>
  </r>
  <r>
    <x v="321"/>
    <x v="6"/>
    <m/>
    <x v="0"/>
    <x v="2"/>
    <x v="15"/>
    <n v="190801"/>
    <n v="190801"/>
    <m/>
    <n v="50"/>
    <n v="190801"/>
    <n v="1000000"/>
  </r>
  <r>
    <x v="321"/>
    <x v="6"/>
    <m/>
    <x v="0"/>
    <x v="2"/>
    <x v="16"/>
    <n v="190801"/>
    <n v="190801"/>
    <m/>
    <n v="37"/>
    <n v="190801"/>
    <n v="1295000"/>
  </r>
  <r>
    <x v="321"/>
    <x v="6"/>
    <m/>
    <x v="0"/>
    <x v="2"/>
    <x v="17"/>
    <n v="190801"/>
    <n v="190801"/>
    <m/>
    <n v="49"/>
    <n v="190801"/>
    <n v="1617000"/>
  </r>
  <r>
    <x v="321"/>
    <x v="6"/>
    <m/>
    <x v="0"/>
    <x v="2"/>
    <x v="19"/>
    <n v="190801"/>
    <n v="190801"/>
    <m/>
    <n v="53"/>
    <n v="190801"/>
    <n v="159000"/>
  </r>
  <r>
    <x v="321"/>
    <x v="6"/>
    <m/>
    <x v="5"/>
    <x v="2"/>
    <x v="28"/>
    <n v="190801"/>
    <n v="190801"/>
    <m/>
    <n v="8"/>
    <n v="190801"/>
    <n v="224000"/>
  </r>
  <r>
    <x v="321"/>
    <x v="6"/>
    <m/>
    <x v="5"/>
    <x v="2"/>
    <x v="69"/>
    <n v="190801"/>
    <n v="190801"/>
    <m/>
    <n v="3"/>
    <n v="190801"/>
    <n v="144000"/>
  </r>
  <r>
    <x v="321"/>
    <x v="6"/>
    <m/>
    <x v="22"/>
    <x v="2"/>
    <x v="29"/>
    <n v="190801"/>
    <n v="190801"/>
    <m/>
    <n v="2"/>
    <n v="190801"/>
    <n v="76000"/>
  </r>
  <r>
    <x v="321"/>
    <x v="6"/>
    <m/>
    <x v="19"/>
    <x v="2"/>
    <x v="22"/>
    <n v="190801"/>
    <n v="190801"/>
    <m/>
    <n v="9"/>
    <n v="190801"/>
    <n v="117000"/>
  </r>
  <r>
    <x v="321"/>
    <x v="6"/>
    <m/>
    <x v="19"/>
    <x v="2"/>
    <x v="23"/>
    <n v="190801"/>
    <n v="190801"/>
    <m/>
    <n v="2"/>
    <n v="190801"/>
    <n v="48000"/>
  </r>
  <r>
    <x v="321"/>
    <x v="6"/>
    <m/>
    <x v="19"/>
    <x v="2"/>
    <x v="24"/>
    <n v="190801"/>
    <n v="190801"/>
    <m/>
    <n v="1"/>
    <n v="190801"/>
    <n v="33000"/>
  </r>
  <r>
    <x v="321"/>
    <x v="6"/>
    <m/>
    <x v="0"/>
    <x v="9"/>
    <x v="15"/>
    <n v="190801"/>
    <n v="190801"/>
    <m/>
    <n v="8"/>
    <n v="190801"/>
    <n v="160000"/>
  </r>
  <r>
    <x v="321"/>
    <x v="6"/>
    <m/>
    <x v="0"/>
    <x v="6"/>
    <x v="15"/>
    <n v="190801"/>
    <n v="190801"/>
    <m/>
    <n v="162"/>
    <n v="190801"/>
    <n v="1469016"/>
  </r>
  <r>
    <x v="321"/>
    <x v="6"/>
    <m/>
    <x v="0"/>
    <x v="6"/>
    <x v="17"/>
    <n v="190801"/>
    <n v="190801"/>
    <m/>
    <n v="357"/>
    <n v="190801"/>
    <n v="5647026"/>
  </r>
  <r>
    <x v="321"/>
    <x v="6"/>
    <m/>
    <x v="4"/>
    <x v="6"/>
    <x v="26"/>
    <n v="190801"/>
    <n v="190801"/>
    <m/>
    <n v="734"/>
    <n v="190801"/>
    <n v="787582"/>
  </r>
  <r>
    <x v="321"/>
    <x v="6"/>
    <m/>
    <x v="26"/>
    <x v="6"/>
    <x v="35"/>
    <n v="190801"/>
    <n v="190801"/>
    <m/>
    <n v="59"/>
    <n v="190801"/>
    <n v="1010729"/>
  </r>
  <r>
    <x v="321"/>
    <x v="6"/>
    <m/>
    <x v="22"/>
    <x v="6"/>
    <x v="29"/>
    <n v="190801"/>
    <n v="190801"/>
    <m/>
    <n v="23"/>
    <n v="190801"/>
    <n v="452893"/>
  </r>
  <r>
    <x v="321"/>
    <x v="6"/>
    <m/>
    <x v="24"/>
    <x v="6"/>
    <x v="31"/>
    <n v="190801"/>
    <n v="190801"/>
    <m/>
    <n v="93"/>
    <n v="190801"/>
    <n v="1383561"/>
  </r>
  <r>
    <x v="321"/>
    <x v="6"/>
    <m/>
    <x v="23"/>
    <x v="6"/>
    <x v="30"/>
    <n v="190801"/>
    <n v="190801"/>
    <m/>
    <n v="40"/>
    <n v="190801"/>
    <n v="278560"/>
  </r>
  <r>
    <x v="321"/>
    <x v="6"/>
    <m/>
    <x v="19"/>
    <x v="6"/>
    <x v="22"/>
    <n v="190801"/>
    <n v="190801"/>
    <m/>
    <n v="35"/>
    <n v="190801"/>
    <n v="237685"/>
  </r>
  <r>
    <x v="321"/>
    <x v="6"/>
    <m/>
    <x v="27"/>
    <x v="6"/>
    <x v="36"/>
    <n v="190801"/>
    <n v="190801"/>
    <m/>
    <n v="12"/>
    <n v="190801"/>
    <n v="113484"/>
  </r>
  <r>
    <x v="321"/>
    <x v="6"/>
    <m/>
    <x v="6"/>
    <x v="6"/>
    <x v="37"/>
    <n v="190801"/>
    <n v="190801"/>
    <m/>
    <n v="29"/>
    <n v="190801"/>
    <n v="290000"/>
  </r>
  <r>
    <x v="321"/>
    <x v="6"/>
    <m/>
    <x v="28"/>
    <x v="6"/>
    <x v="39"/>
    <n v="190801"/>
    <n v="190801"/>
    <m/>
    <n v="58"/>
    <n v="190801"/>
    <n v="917444"/>
  </r>
  <r>
    <x v="321"/>
    <x v="6"/>
    <m/>
    <x v="4"/>
    <x v="6"/>
    <x v="66"/>
    <n v="190801"/>
    <n v="190801"/>
    <m/>
    <n v="425"/>
    <n v="190801"/>
    <n v="2378725"/>
  </r>
  <r>
    <x v="322"/>
    <x v="3"/>
    <m/>
    <x v="0"/>
    <x v="7"/>
    <x v="15"/>
    <n v="190801"/>
    <n v="190801"/>
    <m/>
    <n v="11"/>
    <n v="190801"/>
    <n v="220000"/>
  </r>
  <r>
    <x v="322"/>
    <x v="3"/>
    <m/>
    <x v="6"/>
    <x v="2"/>
    <x v="37"/>
    <n v="190801"/>
    <n v="190801"/>
    <m/>
    <n v="6"/>
    <n v="190801"/>
    <n v="120000"/>
  </r>
  <r>
    <x v="322"/>
    <x v="3"/>
    <m/>
    <x v="6"/>
    <x v="2"/>
    <x v="42"/>
    <n v="190801"/>
    <n v="190801"/>
    <m/>
    <n v="1"/>
    <n v="190801"/>
    <n v="35000"/>
  </r>
  <r>
    <x v="322"/>
    <x v="3"/>
    <m/>
    <x v="29"/>
    <x v="2"/>
    <x v="40"/>
    <n v="190801"/>
    <n v="190801"/>
    <m/>
    <n v="2"/>
    <n v="190801"/>
    <n v="70000"/>
  </r>
  <r>
    <x v="322"/>
    <x v="3"/>
    <m/>
    <x v="29"/>
    <x v="2"/>
    <x v="41"/>
    <n v="190801"/>
    <n v="190801"/>
    <m/>
    <n v="6"/>
    <n v="190801"/>
    <n v="270000"/>
  </r>
  <r>
    <x v="322"/>
    <x v="3"/>
    <m/>
    <x v="25"/>
    <x v="2"/>
    <x v="34"/>
    <n v="190801"/>
    <n v="190801"/>
    <m/>
    <n v="2"/>
    <n v="190801"/>
    <n v="198000"/>
  </r>
  <r>
    <x v="322"/>
    <x v="3"/>
    <m/>
    <x v="1"/>
    <x v="2"/>
    <x v="18"/>
    <n v="190801"/>
    <n v="190801"/>
    <m/>
    <n v="6"/>
    <n v="190801"/>
    <n v="120000"/>
  </r>
  <r>
    <x v="322"/>
    <x v="3"/>
    <m/>
    <x v="4"/>
    <x v="2"/>
    <x v="26"/>
    <n v="190801"/>
    <n v="190801"/>
    <m/>
    <n v="6"/>
    <n v="190801"/>
    <n v="24000"/>
  </r>
  <r>
    <x v="322"/>
    <x v="3"/>
    <m/>
    <x v="4"/>
    <x v="2"/>
    <x v="27"/>
    <n v="190801"/>
    <n v="190801"/>
    <m/>
    <n v="3"/>
    <n v="190801"/>
    <n v="60000"/>
  </r>
  <r>
    <x v="322"/>
    <x v="3"/>
    <m/>
    <x v="0"/>
    <x v="2"/>
    <x v="15"/>
    <n v="190801"/>
    <n v="190801"/>
    <m/>
    <n v="83"/>
    <n v="190801"/>
    <n v="1660000"/>
  </r>
  <r>
    <x v="322"/>
    <x v="3"/>
    <m/>
    <x v="0"/>
    <x v="2"/>
    <x v="16"/>
    <n v="190801"/>
    <n v="190801"/>
    <m/>
    <n v="53"/>
    <n v="190801"/>
    <n v="1855000"/>
  </r>
  <r>
    <x v="322"/>
    <x v="3"/>
    <m/>
    <x v="0"/>
    <x v="2"/>
    <x v="17"/>
    <n v="190801"/>
    <n v="190801"/>
    <m/>
    <n v="61"/>
    <n v="190801"/>
    <n v="2013000"/>
  </r>
  <r>
    <x v="322"/>
    <x v="3"/>
    <m/>
    <x v="0"/>
    <x v="2"/>
    <x v="19"/>
    <n v="190801"/>
    <n v="190801"/>
    <m/>
    <n v="113"/>
    <n v="190801"/>
    <n v="339000"/>
  </r>
  <r>
    <x v="322"/>
    <x v="3"/>
    <m/>
    <x v="5"/>
    <x v="2"/>
    <x v="28"/>
    <n v="190801"/>
    <n v="190801"/>
    <m/>
    <n v="20"/>
    <n v="190801"/>
    <n v="560000"/>
  </r>
  <r>
    <x v="322"/>
    <x v="3"/>
    <m/>
    <x v="5"/>
    <x v="2"/>
    <x v="69"/>
    <n v="190801"/>
    <n v="190801"/>
    <m/>
    <n v="2"/>
    <n v="190801"/>
    <n v="96000"/>
  </r>
  <r>
    <x v="322"/>
    <x v="3"/>
    <m/>
    <x v="22"/>
    <x v="2"/>
    <x v="29"/>
    <n v="190801"/>
    <n v="190801"/>
    <m/>
    <n v="7"/>
    <n v="190801"/>
    <n v="266000"/>
  </r>
  <r>
    <x v="322"/>
    <x v="3"/>
    <m/>
    <x v="19"/>
    <x v="2"/>
    <x v="22"/>
    <n v="190801"/>
    <n v="190801"/>
    <m/>
    <n v="19"/>
    <n v="190801"/>
    <n v="247000"/>
  </r>
  <r>
    <x v="322"/>
    <x v="3"/>
    <m/>
    <x v="19"/>
    <x v="2"/>
    <x v="23"/>
    <n v="190801"/>
    <n v="190801"/>
    <m/>
    <n v="3"/>
    <n v="190801"/>
    <n v="72000"/>
  </r>
  <r>
    <x v="322"/>
    <x v="3"/>
    <m/>
    <x v="4"/>
    <x v="9"/>
    <x v="27"/>
    <n v="190801"/>
    <n v="190801"/>
    <m/>
    <n v="1"/>
    <n v="190801"/>
    <n v="20000"/>
  </r>
  <r>
    <x v="322"/>
    <x v="3"/>
    <m/>
    <x v="0"/>
    <x v="9"/>
    <x v="15"/>
    <n v="190801"/>
    <n v="190801"/>
    <m/>
    <n v="6"/>
    <n v="190801"/>
    <n v="120000"/>
  </r>
  <r>
    <x v="323"/>
    <x v="4"/>
    <m/>
    <x v="22"/>
    <x v="12"/>
    <x v="70"/>
    <n v="190801"/>
    <n v="190801"/>
    <m/>
    <n v="2"/>
    <n v="190801"/>
    <n v="76220"/>
  </r>
  <r>
    <x v="323"/>
    <x v="4"/>
    <m/>
    <x v="1"/>
    <x v="12"/>
    <x v="71"/>
    <n v="190801"/>
    <n v="190801"/>
    <m/>
    <n v="1"/>
    <n v="190801"/>
    <n v="22866"/>
  </r>
  <r>
    <x v="323"/>
    <x v="4"/>
    <m/>
    <x v="6"/>
    <x v="12"/>
    <x v="72"/>
    <n v="190801"/>
    <n v="190801"/>
    <m/>
    <n v="2"/>
    <n v="190801"/>
    <n v="45732"/>
  </r>
  <r>
    <x v="323"/>
    <x v="4"/>
    <m/>
    <x v="0"/>
    <x v="7"/>
    <x v="15"/>
    <n v="190801"/>
    <n v="190801"/>
    <m/>
    <n v="7"/>
    <n v="190801"/>
    <n v="140000"/>
  </r>
  <r>
    <x v="323"/>
    <x v="4"/>
    <m/>
    <x v="6"/>
    <x v="2"/>
    <x v="37"/>
    <n v="190801"/>
    <n v="190801"/>
    <m/>
    <n v="2"/>
    <n v="190801"/>
    <n v="40000"/>
  </r>
  <r>
    <x v="323"/>
    <x v="4"/>
    <m/>
    <x v="6"/>
    <x v="2"/>
    <x v="42"/>
    <n v="190801"/>
    <n v="190801"/>
    <m/>
    <n v="1"/>
    <n v="190801"/>
    <n v="35000"/>
  </r>
  <r>
    <x v="323"/>
    <x v="4"/>
    <m/>
    <x v="29"/>
    <x v="2"/>
    <x v="40"/>
    <n v="190801"/>
    <n v="190801"/>
    <m/>
    <n v="6"/>
    <n v="190801"/>
    <n v="210000"/>
  </r>
  <r>
    <x v="323"/>
    <x v="4"/>
    <m/>
    <x v="29"/>
    <x v="2"/>
    <x v="41"/>
    <n v="190801"/>
    <n v="190801"/>
    <m/>
    <n v="8"/>
    <n v="190801"/>
    <n v="360000"/>
  </r>
  <r>
    <x v="323"/>
    <x v="4"/>
    <m/>
    <x v="25"/>
    <x v="2"/>
    <x v="34"/>
    <n v="190801"/>
    <n v="190801"/>
    <m/>
    <n v="2"/>
    <n v="190801"/>
    <n v="198000"/>
  </r>
  <r>
    <x v="323"/>
    <x v="4"/>
    <m/>
    <x v="1"/>
    <x v="2"/>
    <x v="18"/>
    <n v="190801"/>
    <n v="190801"/>
    <m/>
    <n v="2"/>
    <n v="190801"/>
    <n v="40000"/>
  </r>
  <r>
    <x v="323"/>
    <x v="4"/>
    <m/>
    <x v="1"/>
    <x v="2"/>
    <x v="21"/>
    <n v="190801"/>
    <n v="190801"/>
    <m/>
    <n v="2"/>
    <n v="190801"/>
    <n v="70000"/>
  </r>
  <r>
    <x v="323"/>
    <x v="4"/>
    <m/>
    <x v="4"/>
    <x v="2"/>
    <x v="26"/>
    <n v="190801"/>
    <n v="190801"/>
    <m/>
    <n v="2"/>
    <n v="190801"/>
    <n v="8000"/>
  </r>
  <r>
    <x v="323"/>
    <x v="4"/>
    <m/>
    <x v="4"/>
    <x v="2"/>
    <x v="27"/>
    <n v="190801"/>
    <n v="190801"/>
    <m/>
    <n v="4"/>
    <n v="190801"/>
    <n v="80000"/>
  </r>
  <r>
    <x v="323"/>
    <x v="4"/>
    <m/>
    <x v="0"/>
    <x v="2"/>
    <x v="15"/>
    <n v="190801"/>
    <n v="190801"/>
    <m/>
    <n v="88"/>
    <n v="190801"/>
    <n v="1760000"/>
  </r>
  <r>
    <x v="323"/>
    <x v="4"/>
    <m/>
    <x v="0"/>
    <x v="2"/>
    <x v="16"/>
    <n v="190801"/>
    <n v="190801"/>
    <m/>
    <n v="67"/>
    <n v="190801"/>
    <n v="2345000"/>
  </r>
  <r>
    <x v="323"/>
    <x v="4"/>
    <m/>
    <x v="0"/>
    <x v="2"/>
    <x v="17"/>
    <n v="190801"/>
    <n v="190801"/>
    <m/>
    <n v="70"/>
    <n v="190801"/>
    <n v="2310000"/>
  </r>
  <r>
    <x v="323"/>
    <x v="4"/>
    <m/>
    <x v="0"/>
    <x v="2"/>
    <x v="19"/>
    <n v="190801"/>
    <n v="190801"/>
    <m/>
    <n v="76"/>
    <n v="190801"/>
    <n v="228000"/>
  </r>
  <r>
    <x v="323"/>
    <x v="4"/>
    <m/>
    <x v="5"/>
    <x v="2"/>
    <x v="28"/>
    <n v="190801"/>
    <n v="190801"/>
    <m/>
    <n v="14"/>
    <n v="190801"/>
    <n v="392000"/>
  </r>
  <r>
    <x v="323"/>
    <x v="4"/>
    <m/>
    <x v="5"/>
    <x v="2"/>
    <x v="69"/>
    <n v="190801"/>
    <n v="190801"/>
    <m/>
    <n v="2"/>
    <n v="190801"/>
    <n v="96000"/>
  </r>
  <r>
    <x v="323"/>
    <x v="4"/>
    <m/>
    <x v="22"/>
    <x v="2"/>
    <x v="29"/>
    <n v="190801"/>
    <n v="190801"/>
    <m/>
    <n v="10"/>
    <n v="190801"/>
    <n v="380000"/>
  </r>
  <r>
    <x v="323"/>
    <x v="4"/>
    <m/>
    <x v="19"/>
    <x v="2"/>
    <x v="22"/>
    <n v="190801"/>
    <n v="190801"/>
    <m/>
    <n v="21"/>
    <n v="190801"/>
    <n v="273000"/>
  </r>
  <r>
    <x v="323"/>
    <x v="4"/>
    <m/>
    <x v="19"/>
    <x v="2"/>
    <x v="23"/>
    <n v="190801"/>
    <n v="190801"/>
    <m/>
    <n v="5"/>
    <n v="190801"/>
    <n v="120000"/>
  </r>
  <r>
    <x v="323"/>
    <x v="4"/>
    <m/>
    <x v="0"/>
    <x v="3"/>
    <x v="15"/>
    <n v="190801"/>
    <n v="190801"/>
    <m/>
    <n v="7"/>
    <n v="190801"/>
    <n v="0"/>
  </r>
  <r>
    <x v="323"/>
    <x v="4"/>
    <m/>
    <x v="18"/>
    <x v="3"/>
    <x v="19"/>
    <n v="190801"/>
    <n v="190801"/>
    <m/>
    <n v="4"/>
    <n v="190801"/>
    <n v="0"/>
  </r>
  <r>
    <x v="323"/>
    <x v="4"/>
    <m/>
    <x v="5"/>
    <x v="3"/>
    <x v="28"/>
    <n v="190801"/>
    <n v="190801"/>
    <m/>
    <n v="39"/>
    <n v="190801"/>
    <n v="0"/>
  </r>
  <r>
    <x v="323"/>
    <x v="4"/>
    <m/>
    <x v="4"/>
    <x v="3"/>
    <x v="27"/>
    <n v="190801"/>
    <n v="190801"/>
    <m/>
    <n v="4"/>
    <n v="190801"/>
    <n v="0"/>
  </r>
  <r>
    <x v="323"/>
    <x v="4"/>
    <m/>
    <x v="6"/>
    <x v="3"/>
    <x v="37"/>
    <n v="190801"/>
    <n v="190801"/>
    <m/>
    <n v="4"/>
    <n v="190801"/>
    <n v="0"/>
  </r>
  <r>
    <x v="323"/>
    <x v="4"/>
    <m/>
    <x v="19"/>
    <x v="3"/>
    <x v="22"/>
    <n v="190801"/>
    <n v="190801"/>
    <m/>
    <n v="30"/>
    <n v="190801"/>
    <n v="0"/>
  </r>
  <r>
    <x v="323"/>
    <x v="4"/>
    <m/>
    <x v="0"/>
    <x v="9"/>
    <x v="15"/>
    <n v="190801"/>
    <n v="190801"/>
    <m/>
    <n v="7"/>
    <n v="190801"/>
    <n v="140000"/>
  </r>
  <r>
    <x v="324"/>
    <x v="1"/>
    <m/>
    <x v="0"/>
    <x v="5"/>
    <x v="51"/>
    <n v="190801"/>
    <n v="190801"/>
    <m/>
    <n v="83"/>
    <n v="190801"/>
    <n v="933750"/>
  </r>
  <r>
    <x v="324"/>
    <x v="1"/>
    <m/>
    <x v="5"/>
    <x v="5"/>
    <x v="53"/>
    <n v="190801"/>
    <n v="190801"/>
    <m/>
    <n v="93"/>
    <n v="190801"/>
    <n v="1381050"/>
  </r>
  <r>
    <x v="324"/>
    <x v="1"/>
    <m/>
    <x v="22"/>
    <x v="5"/>
    <x v="52"/>
    <n v="190801"/>
    <n v="190801"/>
    <m/>
    <n v="80"/>
    <n v="190801"/>
    <n v="1368000"/>
  </r>
  <r>
    <x v="324"/>
    <x v="1"/>
    <m/>
    <x v="4"/>
    <x v="5"/>
    <x v="61"/>
    <n v="190801"/>
    <n v="190801"/>
    <m/>
    <n v="110"/>
    <n v="190801"/>
    <n v="198000"/>
  </r>
  <r>
    <x v="324"/>
    <x v="1"/>
    <m/>
    <x v="1"/>
    <x v="5"/>
    <x v="63"/>
    <n v="190801"/>
    <n v="190801"/>
    <m/>
    <n v="80"/>
    <n v="190801"/>
    <n v="900000"/>
  </r>
  <r>
    <x v="324"/>
    <x v="1"/>
    <m/>
    <x v="19"/>
    <x v="5"/>
    <x v="50"/>
    <n v="190801"/>
    <n v="190801"/>
    <m/>
    <n v="80"/>
    <n v="190801"/>
    <n v="576000"/>
  </r>
  <r>
    <x v="324"/>
    <x v="1"/>
    <m/>
    <x v="4"/>
    <x v="5"/>
    <x v="62"/>
    <n v="190801"/>
    <n v="190801"/>
    <m/>
    <n v="70"/>
    <n v="190801"/>
    <n v="1260000"/>
  </r>
  <r>
    <x v="324"/>
    <x v="1"/>
    <m/>
    <x v="6"/>
    <x v="5"/>
    <x v="49"/>
    <n v="190801"/>
    <n v="190801"/>
    <m/>
    <n v="90"/>
    <n v="190801"/>
    <n v="1012500"/>
  </r>
  <r>
    <x v="324"/>
    <x v="1"/>
    <m/>
    <x v="0"/>
    <x v="7"/>
    <x v="15"/>
    <n v="190801"/>
    <n v="190801"/>
    <m/>
    <n v="7"/>
    <n v="190801"/>
    <n v="140000"/>
  </r>
  <r>
    <x v="324"/>
    <x v="1"/>
    <m/>
    <x v="6"/>
    <x v="2"/>
    <x v="37"/>
    <n v="190801"/>
    <n v="190801"/>
    <m/>
    <n v="2"/>
    <n v="190801"/>
    <n v="40000"/>
  </r>
  <r>
    <x v="324"/>
    <x v="1"/>
    <m/>
    <x v="6"/>
    <x v="2"/>
    <x v="42"/>
    <n v="190801"/>
    <n v="190801"/>
    <m/>
    <n v="3"/>
    <n v="190801"/>
    <n v="105000"/>
  </r>
  <r>
    <x v="324"/>
    <x v="1"/>
    <m/>
    <x v="29"/>
    <x v="2"/>
    <x v="40"/>
    <n v="190801"/>
    <n v="190801"/>
    <m/>
    <n v="2"/>
    <n v="190801"/>
    <n v="70000"/>
  </r>
  <r>
    <x v="324"/>
    <x v="1"/>
    <m/>
    <x v="29"/>
    <x v="2"/>
    <x v="41"/>
    <n v="190801"/>
    <n v="190801"/>
    <m/>
    <n v="1"/>
    <n v="190801"/>
    <n v="45000"/>
  </r>
  <r>
    <x v="324"/>
    <x v="1"/>
    <m/>
    <x v="25"/>
    <x v="2"/>
    <x v="34"/>
    <n v="190801"/>
    <n v="190801"/>
    <m/>
    <n v="4"/>
    <n v="190801"/>
    <n v="396000"/>
  </r>
  <r>
    <x v="324"/>
    <x v="1"/>
    <m/>
    <x v="1"/>
    <x v="2"/>
    <x v="18"/>
    <n v="190801"/>
    <n v="190801"/>
    <m/>
    <n v="1"/>
    <n v="190801"/>
    <n v="20000"/>
  </r>
  <r>
    <x v="324"/>
    <x v="1"/>
    <m/>
    <x v="4"/>
    <x v="2"/>
    <x v="26"/>
    <n v="190801"/>
    <n v="190801"/>
    <m/>
    <n v="1"/>
    <n v="190801"/>
    <n v="4000"/>
  </r>
  <r>
    <x v="324"/>
    <x v="1"/>
    <m/>
    <x v="4"/>
    <x v="2"/>
    <x v="27"/>
    <n v="190801"/>
    <n v="190801"/>
    <m/>
    <n v="2"/>
    <n v="190801"/>
    <n v="40000"/>
  </r>
  <r>
    <x v="324"/>
    <x v="1"/>
    <m/>
    <x v="0"/>
    <x v="2"/>
    <x v="73"/>
    <n v="190801"/>
    <n v="190801"/>
    <m/>
    <n v="3"/>
    <n v="190801"/>
    <n v="51000"/>
  </r>
  <r>
    <x v="324"/>
    <x v="1"/>
    <m/>
    <x v="0"/>
    <x v="2"/>
    <x v="74"/>
    <n v="190801"/>
    <n v="190801"/>
    <m/>
    <n v="6"/>
    <n v="190801"/>
    <n v="180000"/>
  </r>
  <r>
    <x v="324"/>
    <x v="1"/>
    <m/>
    <x v="0"/>
    <x v="2"/>
    <x v="15"/>
    <n v="190801"/>
    <n v="190801"/>
    <m/>
    <n v="80"/>
    <n v="190801"/>
    <n v="1600000"/>
  </r>
  <r>
    <x v="324"/>
    <x v="1"/>
    <m/>
    <x v="0"/>
    <x v="2"/>
    <x v="16"/>
    <n v="190801"/>
    <n v="190801"/>
    <m/>
    <n v="46"/>
    <n v="190801"/>
    <n v="1610000"/>
  </r>
  <r>
    <x v="324"/>
    <x v="1"/>
    <m/>
    <x v="0"/>
    <x v="2"/>
    <x v="17"/>
    <n v="190801"/>
    <n v="190801"/>
    <m/>
    <n v="70"/>
    <n v="190801"/>
    <n v="2310000"/>
  </r>
  <r>
    <x v="324"/>
    <x v="1"/>
    <m/>
    <x v="0"/>
    <x v="2"/>
    <x v="19"/>
    <n v="190801"/>
    <n v="190801"/>
    <m/>
    <n v="83"/>
    <n v="190801"/>
    <n v="249000"/>
  </r>
  <r>
    <x v="324"/>
    <x v="1"/>
    <m/>
    <x v="5"/>
    <x v="2"/>
    <x v="28"/>
    <n v="190801"/>
    <n v="190801"/>
    <m/>
    <n v="13"/>
    <n v="190801"/>
    <n v="364000"/>
  </r>
  <r>
    <x v="324"/>
    <x v="1"/>
    <m/>
    <x v="5"/>
    <x v="2"/>
    <x v="69"/>
    <n v="190801"/>
    <n v="190801"/>
    <m/>
    <n v="3"/>
    <n v="190801"/>
    <n v="144000"/>
  </r>
  <r>
    <x v="324"/>
    <x v="1"/>
    <m/>
    <x v="22"/>
    <x v="2"/>
    <x v="29"/>
    <n v="190801"/>
    <n v="190801"/>
    <m/>
    <n v="6"/>
    <n v="190801"/>
    <n v="228000"/>
  </r>
  <r>
    <x v="324"/>
    <x v="1"/>
    <m/>
    <x v="19"/>
    <x v="2"/>
    <x v="22"/>
    <n v="190801"/>
    <n v="190801"/>
    <m/>
    <n v="6"/>
    <n v="190801"/>
    <n v="78000"/>
  </r>
  <r>
    <x v="324"/>
    <x v="1"/>
    <m/>
    <x v="19"/>
    <x v="2"/>
    <x v="23"/>
    <n v="190801"/>
    <n v="190801"/>
    <m/>
    <n v="1"/>
    <n v="190801"/>
    <n v="24000"/>
  </r>
  <r>
    <x v="324"/>
    <x v="1"/>
    <m/>
    <x v="19"/>
    <x v="2"/>
    <x v="24"/>
    <n v="190801"/>
    <n v="190801"/>
    <m/>
    <n v="1"/>
    <n v="190801"/>
    <n v="33000"/>
  </r>
  <r>
    <x v="324"/>
    <x v="1"/>
    <m/>
    <x v="0"/>
    <x v="3"/>
    <x v="15"/>
    <n v="190801"/>
    <n v="190801"/>
    <m/>
    <n v="4"/>
    <n v="190801"/>
    <n v="0"/>
  </r>
  <r>
    <x v="324"/>
    <x v="1"/>
    <m/>
    <x v="18"/>
    <x v="3"/>
    <x v="19"/>
    <n v="190801"/>
    <n v="190801"/>
    <m/>
    <n v="1"/>
    <n v="190801"/>
    <n v="0"/>
  </r>
  <r>
    <x v="324"/>
    <x v="1"/>
    <m/>
    <x v="5"/>
    <x v="3"/>
    <x v="28"/>
    <n v="190801"/>
    <n v="190801"/>
    <m/>
    <n v="1"/>
    <n v="190801"/>
    <n v="0"/>
  </r>
  <r>
    <x v="324"/>
    <x v="1"/>
    <m/>
    <x v="4"/>
    <x v="3"/>
    <x v="27"/>
    <n v="190801"/>
    <n v="190801"/>
    <m/>
    <n v="1"/>
    <n v="190801"/>
    <n v="0"/>
  </r>
  <r>
    <x v="324"/>
    <x v="1"/>
    <m/>
    <x v="6"/>
    <x v="3"/>
    <x v="37"/>
    <n v="190801"/>
    <n v="190801"/>
    <m/>
    <n v="1"/>
    <n v="190801"/>
    <n v="0"/>
  </r>
  <r>
    <x v="324"/>
    <x v="1"/>
    <m/>
    <x v="0"/>
    <x v="10"/>
    <x v="54"/>
    <n v="190801"/>
    <n v="190801"/>
    <m/>
    <n v="36"/>
    <n v="190801"/>
    <n v="1188000"/>
  </r>
  <r>
    <x v="324"/>
    <x v="1"/>
    <m/>
    <x v="22"/>
    <x v="10"/>
    <x v="55"/>
    <n v="190801"/>
    <n v="190801"/>
    <m/>
    <n v="1"/>
    <n v="190801"/>
    <n v="44000"/>
  </r>
  <r>
    <x v="324"/>
    <x v="1"/>
    <m/>
    <x v="0"/>
    <x v="10"/>
    <x v="57"/>
    <n v="190801"/>
    <n v="190801"/>
    <m/>
    <n v="17"/>
    <n v="190801"/>
    <n v="901000"/>
  </r>
  <r>
    <x v="324"/>
    <x v="1"/>
    <m/>
    <x v="0"/>
    <x v="11"/>
    <x v="75"/>
    <n v="190801"/>
    <n v="190801"/>
    <m/>
    <n v="1"/>
    <n v="190801"/>
    <n v="24375"/>
  </r>
  <r>
    <x v="324"/>
    <x v="1"/>
    <m/>
    <x v="0"/>
    <x v="14"/>
    <x v="75"/>
    <n v="190801"/>
    <n v="190801"/>
    <m/>
    <n v="1"/>
    <n v="190801"/>
    <n v="19914"/>
  </r>
  <r>
    <x v="325"/>
    <x v="0"/>
    <m/>
    <x v="0"/>
    <x v="15"/>
    <x v="76"/>
    <n v="190801"/>
    <n v="190801"/>
    <m/>
    <n v="1"/>
    <n v="190801"/>
    <n v="24309"/>
  </r>
  <r>
    <x v="325"/>
    <x v="0"/>
    <m/>
    <x v="0"/>
    <x v="7"/>
    <x v="15"/>
    <n v="190801"/>
    <n v="190801"/>
    <m/>
    <n v="7"/>
    <n v="190801"/>
    <n v="140000"/>
  </r>
  <r>
    <x v="325"/>
    <x v="0"/>
    <m/>
    <x v="6"/>
    <x v="2"/>
    <x v="37"/>
    <n v="190801"/>
    <n v="190801"/>
    <m/>
    <n v="2"/>
    <n v="190801"/>
    <n v="40000"/>
  </r>
  <r>
    <x v="325"/>
    <x v="0"/>
    <m/>
    <x v="29"/>
    <x v="2"/>
    <x v="40"/>
    <n v="190801"/>
    <n v="190801"/>
    <m/>
    <n v="1"/>
    <n v="190801"/>
    <n v="35000"/>
  </r>
  <r>
    <x v="325"/>
    <x v="0"/>
    <m/>
    <x v="29"/>
    <x v="2"/>
    <x v="41"/>
    <n v="190801"/>
    <n v="190801"/>
    <m/>
    <n v="3"/>
    <n v="190801"/>
    <n v="135000"/>
  </r>
  <r>
    <x v="325"/>
    <x v="0"/>
    <m/>
    <x v="25"/>
    <x v="2"/>
    <x v="34"/>
    <n v="190801"/>
    <n v="190801"/>
    <m/>
    <n v="4"/>
    <n v="190801"/>
    <n v="396000"/>
  </r>
  <r>
    <x v="325"/>
    <x v="0"/>
    <m/>
    <x v="1"/>
    <x v="2"/>
    <x v="18"/>
    <n v="190801"/>
    <n v="190801"/>
    <m/>
    <n v="6"/>
    <n v="190801"/>
    <n v="120000"/>
  </r>
  <r>
    <x v="325"/>
    <x v="0"/>
    <m/>
    <x v="4"/>
    <x v="2"/>
    <x v="26"/>
    <n v="190801"/>
    <n v="190801"/>
    <m/>
    <n v="1"/>
    <n v="190801"/>
    <n v="4000"/>
  </r>
  <r>
    <x v="325"/>
    <x v="0"/>
    <m/>
    <x v="4"/>
    <x v="2"/>
    <x v="27"/>
    <n v="190801"/>
    <n v="190801"/>
    <m/>
    <n v="5"/>
    <n v="190801"/>
    <n v="100000"/>
  </r>
  <r>
    <x v="325"/>
    <x v="0"/>
    <m/>
    <x v="0"/>
    <x v="2"/>
    <x v="74"/>
    <n v="190801"/>
    <n v="190801"/>
    <m/>
    <n v="5"/>
    <n v="190801"/>
    <n v="150000"/>
  </r>
  <r>
    <x v="325"/>
    <x v="0"/>
    <m/>
    <x v="0"/>
    <x v="2"/>
    <x v="15"/>
    <n v="190801"/>
    <n v="190801"/>
    <m/>
    <n v="75"/>
    <n v="190801"/>
    <n v="1500000"/>
  </r>
  <r>
    <x v="325"/>
    <x v="0"/>
    <m/>
    <x v="0"/>
    <x v="2"/>
    <x v="16"/>
    <n v="190801"/>
    <n v="190801"/>
    <m/>
    <n v="60"/>
    <n v="190801"/>
    <n v="2100000"/>
  </r>
  <r>
    <x v="325"/>
    <x v="0"/>
    <m/>
    <x v="0"/>
    <x v="2"/>
    <x v="17"/>
    <n v="190801"/>
    <n v="190801"/>
    <m/>
    <n v="54"/>
    <n v="190801"/>
    <n v="1782000"/>
  </r>
  <r>
    <x v="325"/>
    <x v="0"/>
    <m/>
    <x v="0"/>
    <x v="2"/>
    <x v="19"/>
    <n v="190801"/>
    <n v="190801"/>
    <m/>
    <n v="67"/>
    <n v="190801"/>
    <n v="201000"/>
  </r>
  <r>
    <x v="325"/>
    <x v="0"/>
    <m/>
    <x v="5"/>
    <x v="2"/>
    <x v="28"/>
    <n v="190801"/>
    <n v="190801"/>
    <m/>
    <n v="14"/>
    <n v="190801"/>
    <n v="392000"/>
  </r>
  <r>
    <x v="325"/>
    <x v="0"/>
    <m/>
    <x v="5"/>
    <x v="2"/>
    <x v="69"/>
    <n v="190801"/>
    <n v="190801"/>
    <m/>
    <n v="4"/>
    <n v="190801"/>
    <n v="192000"/>
  </r>
  <r>
    <x v="325"/>
    <x v="0"/>
    <m/>
    <x v="22"/>
    <x v="2"/>
    <x v="29"/>
    <n v="190801"/>
    <n v="190801"/>
    <m/>
    <n v="8"/>
    <n v="190801"/>
    <n v="304000"/>
  </r>
  <r>
    <x v="325"/>
    <x v="0"/>
    <m/>
    <x v="19"/>
    <x v="2"/>
    <x v="22"/>
    <n v="190801"/>
    <n v="190801"/>
    <m/>
    <n v="9"/>
    <n v="190801"/>
    <n v="117000"/>
  </r>
  <r>
    <x v="325"/>
    <x v="0"/>
    <m/>
    <x v="19"/>
    <x v="2"/>
    <x v="23"/>
    <n v="190801"/>
    <n v="190801"/>
    <m/>
    <n v="1"/>
    <n v="190801"/>
    <n v="24000"/>
  </r>
  <r>
    <x v="325"/>
    <x v="0"/>
    <m/>
    <x v="0"/>
    <x v="3"/>
    <x v="15"/>
    <n v="190801"/>
    <n v="190801"/>
    <m/>
    <n v="1"/>
    <n v="190801"/>
    <n v="0"/>
  </r>
  <r>
    <x v="325"/>
    <x v="0"/>
    <m/>
    <x v="0"/>
    <x v="10"/>
    <x v="54"/>
    <n v="190801"/>
    <n v="190801"/>
    <m/>
    <n v="6"/>
    <n v="190801"/>
    <n v="198000"/>
  </r>
  <r>
    <x v="325"/>
    <x v="0"/>
    <m/>
    <x v="0"/>
    <x v="10"/>
    <x v="57"/>
    <n v="190801"/>
    <n v="190801"/>
    <m/>
    <n v="1"/>
    <n v="190801"/>
    <n v="53000"/>
  </r>
  <r>
    <x v="325"/>
    <x v="0"/>
    <m/>
    <x v="0"/>
    <x v="5"/>
    <x v="51"/>
    <n v="190801"/>
    <n v="190801"/>
    <m/>
    <n v="3"/>
    <n v="190801"/>
    <n v="33750"/>
  </r>
  <r>
    <x v="325"/>
    <x v="0"/>
    <m/>
    <x v="5"/>
    <x v="5"/>
    <x v="53"/>
    <n v="190801"/>
    <n v="190801"/>
    <m/>
    <n v="3"/>
    <n v="190801"/>
    <n v="44550"/>
  </r>
  <r>
    <x v="325"/>
    <x v="0"/>
    <m/>
    <x v="1"/>
    <x v="5"/>
    <x v="63"/>
    <n v="190801"/>
    <n v="190801"/>
    <m/>
    <n v="3"/>
    <n v="190801"/>
    <n v="33750"/>
  </r>
  <r>
    <x v="325"/>
    <x v="0"/>
    <m/>
    <x v="19"/>
    <x v="5"/>
    <x v="50"/>
    <n v="190801"/>
    <n v="190801"/>
    <m/>
    <n v="3"/>
    <n v="190801"/>
    <n v="21600"/>
  </r>
  <r>
    <x v="336"/>
    <x v="2"/>
    <m/>
    <x v="0"/>
    <x v="7"/>
    <x v="15"/>
    <n v="190801"/>
    <n v="190801"/>
    <m/>
    <n v="4"/>
    <n v="190801"/>
    <n v="80000"/>
  </r>
  <r>
    <x v="336"/>
    <x v="2"/>
    <m/>
    <x v="6"/>
    <x v="2"/>
    <x v="37"/>
    <n v="190801"/>
    <n v="190801"/>
    <m/>
    <n v="2"/>
    <n v="190801"/>
    <n v="40000"/>
  </r>
  <r>
    <x v="336"/>
    <x v="2"/>
    <m/>
    <x v="29"/>
    <x v="2"/>
    <x v="40"/>
    <n v="190801"/>
    <n v="190801"/>
    <m/>
    <n v="3"/>
    <n v="190801"/>
    <n v="105000"/>
  </r>
  <r>
    <x v="336"/>
    <x v="2"/>
    <m/>
    <x v="29"/>
    <x v="2"/>
    <x v="41"/>
    <n v="190801"/>
    <n v="190801"/>
    <m/>
    <n v="4"/>
    <n v="190801"/>
    <n v="180000"/>
  </r>
  <r>
    <x v="336"/>
    <x v="2"/>
    <m/>
    <x v="25"/>
    <x v="2"/>
    <x v="34"/>
    <n v="190801"/>
    <n v="190801"/>
    <m/>
    <n v="4"/>
    <n v="190801"/>
    <n v="396000"/>
  </r>
  <r>
    <x v="336"/>
    <x v="2"/>
    <m/>
    <x v="1"/>
    <x v="2"/>
    <x v="18"/>
    <n v="190801"/>
    <n v="190801"/>
    <m/>
    <n v="3"/>
    <n v="190801"/>
    <n v="60000"/>
  </r>
  <r>
    <x v="336"/>
    <x v="2"/>
    <m/>
    <x v="4"/>
    <x v="2"/>
    <x v="27"/>
    <n v="190801"/>
    <n v="190801"/>
    <m/>
    <n v="3"/>
    <n v="190801"/>
    <n v="60000"/>
  </r>
  <r>
    <x v="336"/>
    <x v="2"/>
    <m/>
    <x v="0"/>
    <x v="2"/>
    <x v="15"/>
    <n v="190801"/>
    <n v="190801"/>
    <m/>
    <n v="50"/>
    <n v="190801"/>
    <n v="1000000"/>
  </r>
  <r>
    <x v="336"/>
    <x v="2"/>
    <m/>
    <x v="0"/>
    <x v="2"/>
    <x v="16"/>
    <n v="190801"/>
    <n v="190801"/>
    <m/>
    <n v="45"/>
    <n v="190801"/>
    <n v="1575000"/>
  </r>
  <r>
    <x v="336"/>
    <x v="2"/>
    <m/>
    <x v="0"/>
    <x v="2"/>
    <x v="17"/>
    <n v="190801"/>
    <n v="190801"/>
    <m/>
    <n v="45"/>
    <n v="190801"/>
    <n v="1485000"/>
  </r>
  <r>
    <x v="336"/>
    <x v="2"/>
    <m/>
    <x v="0"/>
    <x v="2"/>
    <x v="19"/>
    <n v="190801"/>
    <n v="190801"/>
    <m/>
    <n v="64"/>
    <n v="190801"/>
    <n v="192000"/>
  </r>
  <r>
    <x v="336"/>
    <x v="2"/>
    <m/>
    <x v="5"/>
    <x v="2"/>
    <x v="28"/>
    <n v="190801"/>
    <n v="190801"/>
    <m/>
    <n v="17"/>
    <n v="190801"/>
    <n v="476000"/>
  </r>
  <r>
    <x v="336"/>
    <x v="2"/>
    <m/>
    <x v="5"/>
    <x v="2"/>
    <x v="69"/>
    <n v="190801"/>
    <n v="190801"/>
    <m/>
    <n v="4"/>
    <n v="190801"/>
    <n v="192000"/>
  </r>
  <r>
    <x v="336"/>
    <x v="2"/>
    <m/>
    <x v="22"/>
    <x v="2"/>
    <x v="29"/>
    <n v="190801"/>
    <n v="190801"/>
    <m/>
    <n v="4"/>
    <n v="190801"/>
    <n v="152000"/>
  </r>
  <r>
    <x v="336"/>
    <x v="2"/>
    <m/>
    <x v="19"/>
    <x v="2"/>
    <x v="22"/>
    <n v="190801"/>
    <n v="190801"/>
    <m/>
    <n v="5"/>
    <n v="190801"/>
    <n v="65000"/>
  </r>
  <r>
    <x v="336"/>
    <x v="2"/>
    <m/>
    <x v="19"/>
    <x v="2"/>
    <x v="23"/>
    <n v="190801"/>
    <n v="190801"/>
    <m/>
    <n v="1"/>
    <n v="190801"/>
    <n v="24000"/>
  </r>
  <r>
    <x v="336"/>
    <x v="2"/>
    <m/>
    <x v="19"/>
    <x v="2"/>
    <x v="24"/>
    <n v="190801"/>
    <n v="190801"/>
    <m/>
    <n v="1"/>
    <n v="190801"/>
    <n v="33000"/>
  </r>
  <r>
    <x v="336"/>
    <x v="2"/>
    <m/>
    <x v="0"/>
    <x v="3"/>
    <x v="15"/>
    <n v="190801"/>
    <n v="190801"/>
    <m/>
    <n v="1"/>
    <n v="190801"/>
    <n v="0"/>
  </r>
  <r>
    <x v="336"/>
    <x v="2"/>
    <m/>
    <x v="0"/>
    <x v="10"/>
    <x v="54"/>
    <n v="190801"/>
    <n v="190801"/>
    <m/>
    <n v="5"/>
    <n v="190801"/>
    <n v="165000"/>
  </r>
  <r>
    <x v="336"/>
    <x v="2"/>
    <m/>
    <x v="0"/>
    <x v="10"/>
    <x v="57"/>
    <n v="190801"/>
    <n v="190801"/>
    <m/>
    <n v="1"/>
    <n v="190801"/>
    <n v="53000"/>
  </r>
  <r>
    <x v="336"/>
    <x v="2"/>
    <m/>
    <x v="0"/>
    <x v="14"/>
    <x v="75"/>
    <n v="190801"/>
    <n v="190801"/>
    <m/>
    <n v="1"/>
    <n v="190801"/>
    <n v="19914"/>
  </r>
  <r>
    <x v="336"/>
    <x v="2"/>
    <m/>
    <x v="1"/>
    <x v="9"/>
    <x v="18"/>
    <n v="190801"/>
    <n v="190801"/>
    <m/>
    <n v="1"/>
    <n v="190801"/>
    <n v="20000"/>
  </r>
  <r>
    <x v="337"/>
    <x v="5"/>
    <m/>
    <x v="0"/>
    <x v="7"/>
    <x v="15"/>
    <n v="190801"/>
    <n v="190801"/>
    <m/>
    <n v="10"/>
    <n v="190801"/>
    <n v="200000"/>
  </r>
  <r>
    <x v="337"/>
    <x v="5"/>
    <m/>
    <x v="6"/>
    <x v="2"/>
    <x v="37"/>
    <n v="190801"/>
    <n v="190801"/>
    <m/>
    <n v="1"/>
    <n v="190801"/>
    <n v="20000"/>
  </r>
  <r>
    <x v="337"/>
    <x v="5"/>
    <m/>
    <x v="29"/>
    <x v="2"/>
    <x v="40"/>
    <n v="190801"/>
    <n v="190801"/>
    <m/>
    <n v="1"/>
    <n v="190801"/>
    <n v="35000"/>
  </r>
  <r>
    <x v="337"/>
    <x v="5"/>
    <m/>
    <x v="29"/>
    <x v="2"/>
    <x v="41"/>
    <n v="190801"/>
    <n v="190801"/>
    <m/>
    <n v="2"/>
    <n v="190801"/>
    <n v="90000"/>
  </r>
  <r>
    <x v="337"/>
    <x v="5"/>
    <m/>
    <x v="1"/>
    <x v="2"/>
    <x v="18"/>
    <n v="190801"/>
    <n v="190801"/>
    <m/>
    <n v="2"/>
    <n v="190801"/>
    <n v="40000"/>
  </r>
  <r>
    <x v="337"/>
    <x v="5"/>
    <m/>
    <x v="4"/>
    <x v="2"/>
    <x v="27"/>
    <n v="190801"/>
    <n v="190801"/>
    <m/>
    <n v="5"/>
    <n v="190801"/>
    <n v="100000"/>
  </r>
  <r>
    <x v="337"/>
    <x v="5"/>
    <m/>
    <x v="0"/>
    <x v="2"/>
    <x v="15"/>
    <n v="190801"/>
    <n v="190801"/>
    <m/>
    <n v="47"/>
    <n v="190801"/>
    <n v="940000"/>
  </r>
  <r>
    <x v="337"/>
    <x v="5"/>
    <m/>
    <x v="0"/>
    <x v="2"/>
    <x v="16"/>
    <n v="190801"/>
    <n v="190801"/>
    <m/>
    <n v="23"/>
    <n v="190801"/>
    <n v="805000"/>
  </r>
  <r>
    <x v="337"/>
    <x v="5"/>
    <m/>
    <x v="0"/>
    <x v="2"/>
    <x v="17"/>
    <n v="190801"/>
    <n v="190801"/>
    <m/>
    <n v="35"/>
    <n v="190801"/>
    <n v="1155000"/>
  </r>
  <r>
    <x v="337"/>
    <x v="5"/>
    <m/>
    <x v="0"/>
    <x v="2"/>
    <x v="19"/>
    <n v="190801"/>
    <n v="190801"/>
    <m/>
    <n v="33"/>
    <n v="190801"/>
    <n v="99000"/>
  </r>
  <r>
    <x v="337"/>
    <x v="5"/>
    <m/>
    <x v="5"/>
    <x v="2"/>
    <x v="28"/>
    <n v="190801"/>
    <n v="190801"/>
    <m/>
    <n v="13"/>
    <n v="190801"/>
    <n v="364000"/>
  </r>
  <r>
    <x v="337"/>
    <x v="5"/>
    <m/>
    <x v="5"/>
    <x v="2"/>
    <x v="69"/>
    <n v="190801"/>
    <n v="190801"/>
    <m/>
    <n v="3"/>
    <n v="190801"/>
    <n v="144000"/>
  </r>
  <r>
    <x v="337"/>
    <x v="5"/>
    <m/>
    <x v="22"/>
    <x v="2"/>
    <x v="29"/>
    <n v="190801"/>
    <n v="190801"/>
    <m/>
    <n v="2"/>
    <n v="190801"/>
    <n v="76000"/>
  </r>
  <r>
    <x v="337"/>
    <x v="5"/>
    <m/>
    <x v="19"/>
    <x v="2"/>
    <x v="22"/>
    <n v="190801"/>
    <n v="190801"/>
    <m/>
    <n v="4"/>
    <n v="190801"/>
    <n v="52000"/>
  </r>
  <r>
    <x v="337"/>
    <x v="5"/>
    <m/>
    <x v="19"/>
    <x v="2"/>
    <x v="23"/>
    <n v="190801"/>
    <n v="190801"/>
    <m/>
    <n v="2"/>
    <n v="190801"/>
    <n v="48000"/>
  </r>
  <r>
    <x v="326"/>
    <x v="6"/>
    <m/>
    <x v="0"/>
    <x v="7"/>
    <x v="15"/>
    <n v="190801"/>
    <n v="190801"/>
    <m/>
    <n v="11"/>
    <n v="190801"/>
    <n v="220000"/>
  </r>
  <r>
    <x v="326"/>
    <x v="6"/>
    <m/>
    <x v="6"/>
    <x v="2"/>
    <x v="37"/>
    <n v="190801"/>
    <n v="190801"/>
    <m/>
    <n v="3"/>
    <n v="190801"/>
    <n v="60000"/>
  </r>
  <r>
    <x v="326"/>
    <x v="6"/>
    <m/>
    <x v="29"/>
    <x v="2"/>
    <x v="40"/>
    <n v="190801"/>
    <n v="190801"/>
    <m/>
    <n v="2"/>
    <n v="190801"/>
    <n v="70000"/>
  </r>
  <r>
    <x v="326"/>
    <x v="6"/>
    <m/>
    <x v="29"/>
    <x v="2"/>
    <x v="41"/>
    <n v="190801"/>
    <n v="190801"/>
    <m/>
    <n v="1"/>
    <n v="190801"/>
    <n v="45000"/>
  </r>
  <r>
    <x v="326"/>
    <x v="6"/>
    <m/>
    <x v="25"/>
    <x v="2"/>
    <x v="34"/>
    <n v="190801"/>
    <n v="190801"/>
    <m/>
    <n v="6"/>
    <n v="190801"/>
    <n v="594000"/>
  </r>
  <r>
    <x v="326"/>
    <x v="6"/>
    <m/>
    <x v="1"/>
    <x v="2"/>
    <x v="18"/>
    <n v="190801"/>
    <n v="190801"/>
    <m/>
    <n v="1"/>
    <n v="190801"/>
    <n v="20000"/>
  </r>
  <r>
    <x v="326"/>
    <x v="6"/>
    <m/>
    <x v="4"/>
    <x v="2"/>
    <x v="26"/>
    <n v="190801"/>
    <n v="190801"/>
    <m/>
    <n v="3"/>
    <n v="190801"/>
    <n v="12000"/>
  </r>
  <r>
    <x v="326"/>
    <x v="6"/>
    <m/>
    <x v="4"/>
    <x v="2"/>
    <x v="27"/>
    <n v="190801"/>
    <n v="190801"/>
    <m/>
    <n v="3"/>
    <n v="190801"/>
    <n v="60000"/>
  </r>
  <r>
    <x v="326"/>
    <x v="6"/>
    <m/>
    <x v="0"/>
    <x v="2"/>
    <x v="15"/>
    <n v="190801"/>
    <n v="190801"/>
    <m/>
    <n v="78"/>
    <n v="190801"/>
    <n v="1560000"/>
  </r>
  <r>
    <x v="326"/>
    <x v="6"/>
    <m/>
    <x v="0"/>
    <x v="2"/>
    <x v="16"/>
    <n v="190801"/>
    <n v="190801"/>
    <m/>
    <n v="45"/>
    <n v="190801"/>
    <n v="1575000"/>
  </r>
  <r>
    <x v="326"/>
    <x v="6"/>
    <m/>
    <x v="0"/>
    <x v="2"/>
    <x v="17"/>
    <n v="190801"/>
    <n v="190801"/>
    <m/>
    <n v="62"/>
    <n v="190801"/>
    <n v="2046000"/>
  </r>
  <r>
    <x v="326"/>
    <x v="6"/>
    <m/>
    <x v="0"/>
    <x v="2"/>
    <x v="19"/>
    <n v="190801"/>
    <n v="190801"/>
    <m/>
    <n v="57"/>
    <n v="190801"/>
    <n v="171000"/>
  </r>
  <r>
    <x v="326"/>
    <x v="6"/>
    <m/>
    <x v="5"/>
    <x v="2"/>
    <x v="28"/>
    <n v="190801"/>
    <n v="190801"/>
    <m/>
    <n v="14"/>
    <n v="190801"/>
    <n v="392000"/>
  </r>
  <r>
    <x v="326"/>
    <x v="6"/>
    <m/>
    <x v="5"/>
    <x v="2"/>
    <x v="69"/>
    <n v="190801"/>
    <n v="190801"/>
    <m/>
    <n v="2"/>
    <n v="190801"/>
    <n v="96000"/>
  </r>
  <r>
    <x v="326"/>
    <x v="6"/>
    <m/>
    <x v="22"/>
    <x v="2"/>
    <x v="29"/>
    <n v="190801"/>
    <n v="190801"/>
    <m/>
    <n v="6"/>
    <n v="190801"/>
    <n v="228000"/>
  </r>
  <r>
    <x v="326"/>
    <x v="6"/>
    <m/>
    <x v="19"/>
    <x v="2"/>
    <x v="22"/>
    <n v="190801"/>
    <n v="190801"/>
    <m/>
    <n v="9"/>
    <n v="190801"/>
    <n v="117000"/>
  </r>
  <r>
    <x v="326"/>
    <x v="6"/>
    <m/>
    <x v="19"/>
    <x v="2"/>
    <x v="23"/>
    <n v="190801"/>
    <n v="190801"/>
    <m/>
    <n v="2"/>
    <n v="190801"/>
    <n v="48000"/>
  </r>
  <r>
    <x v="326"/>
    <x v="6"/>
    <m/>
    <x v="19"/>
    <x v="2"/>
    <x v="24"/>
    <n v="190801"/>
    <n v="190801"/>
    <m/>
    <n v="1"/>
    <n v="190801"/>
    <n v="33000"/>
  </r>
  <r>
    <x v="326"/>
    <x v="6"/>
    <m/>
    <x v="0"/>
    <x v="6"/>
    <x v="15"/>
    <n v="190801"/>
    <n v="190801"/>
    <m/>
    <n v="128"/>
    <n v="190801"/>
    <n v="1160704"/>
  </r>
  <r>
    <x v="326"/>
    <x v="6"/>
    <m/>
    <x v="0"/>
    <x v="6"/>
    <x v="17"/>
    <n v="190801"/>
    <n v="190801"/>
    <m/>
    <n v="318"/>
    <n v="190801"/>
    <n v="5030124"/>
  </r>
  <r>
    <x v="326"/>
    <x v="6"/>
    <m/>
    <x v="4"/>
    <x v="6"/>
    <x v="26"/>
    <n v="190801"/>
    <n v="190801"/>
    <m/>
    <n v="771"/>
    <n v="190801"/>
    <n v="827283"/>
  </r>
  <r>
    <x v="326"/>
    <x v="6"/>
    <m/>
    <x v="26"/>
    <x v="6"/>
    <x v="35"/>
    <n v="190801"/>
    <n v="190801"/>
    <m/>
    <n v="50"/>
    <n v="190801"/>
    <n v="856550"/>
  </r>
  <r>
    <x v="326"/>
    <x v="6"/>
    <m/>
    <x v="22"/>
    <x v="6"/>
    <x v="29"/>
    <n v="190801"/>
    <n v="190801"/>
    <m/>
    <n v="27"/>
    <n v="190801"/>
    <n v="531657"/>
  </r>
  <r>
    <x v="326"/>
    <x v="6"/>
    <m/>
    <x v="24"/>
    <x v="6"/>
    <x v="31"/>
    <n v="190801"/>
    <n v="190801"/>
    <m/>
    <n v="50"/>
    <n v="190801"/>
    <n v="743850"/>
  </r>
  <r>
    <x v="326"/>
    <x v="6"/>
    <m/>
    <x v="23"/>
    <x v="6"/>
    <x v="30"/>
    <n v="190801"/>
    <n v="190801"/>
    <m/>
    <n v="30"/>
    <n v="190801"/>
    <n v="208920"/>
  </r>
  <r>
    <x v="326"/>
    <x v="6"/>
    <m/>
    <x v="19"/>
    <x v="6"/>
    <x v="22"/>
    <n v="190801"/>
    <n v="190801"/>
    <m/>
    <n v="26"/>
    <n v="190801"/>
    <n v="176566"/>
  </r>
  <r>
    <x v="326"/>
    <x v="6"/>
    <m/>
    <x v="6"/>
    <x v="6"/>
    <x v="37"/>
    <n v="190801"/>
    <n v="190801"/>
    <m/>
    <n v="30"/>
    <n v="190801"/>
    <n v="300000"/>
  </r>
  <r>
    <x v="326"/>
    <x v="6"/>
    <m/>
    <x v="28"/>
    <x v="6"/>
    <x v="39"/>
    <n v="190801"/>
    <n v="190801"/>
    <m/>
    <n v="43"/>
    <n v="190801"/>
    <n v="680174"/>
  </r>
  <r>
    <x v="326"/>
    <x v="6"/>
    <m/>
    <x v="4"/>
    <x v="6"/>
    <x v="66"/>
    <n v="190801"/>
    <n v="190801"/>
    <m/>
    <n v="339"/>
    <n v="190801"/>
    <n v="1897383"/>
  </r>
  <r>
    <x v="327"/>
    <x v="3"/>
    <m/>
    <x v="0"/>
    <x v="7"/>
    <x v="15"/>
    <n v="190801"/>
    <n v="190801"/>
    <m/>
    <n v="9"/>
    <n v="190801"/>
    <n v="180000"/>
  </r>
  <r>
    <x v="327"/>
    <x v="3"/>
    <m/>
    <x v="6"/>
    <x v="2"/>
    <x v="37"/>
    <n v="190801"/>
    <n v="190801"/>
    <m/>
    <n v="4"/>
    <n v="190801"/>
    <n v="80000"/>
  </r>
  <r>
    <x v="327"/>
    <x v="3"/>
    <m/>
    <x v="6"/>
    <x v="2"/>
    <x v="42"/>
    <n v="190801"/>
    <n v="190801"/>
    <m/>
    <n v="1"/>
    <n v="190801"/>
    <n v="35000"/>
  </r>
  <r>
    <x v="327"/>
    <x v="3"/>
    <m/>
    <x v="29"/>
    <x v="2"/>
    <x v="40"/>
    <n v="190801"/>
    <n v="190801"/>
    <m/>
    <n v="10"/>
    <n v="190801"/>
    <n v="350000"/>
  </r>
  <r>
    <x v="327"/>
    <x v="3"/>
    <m/>
    <x v="29"/>
    <x v="2"/>
    <x v="41"/>
    <n v="190801"/>
    <n v="190801"/>
    <m/>
    <n v="1"/>
    <n v="190801"/>
    <n v="45000"/>
  </r>
  <r>
    <x v="327"/>
    <x v="3"/>
    <m/>
    <x v="25"/>
    <x v="2"/>
    <x v="34"/>
    <n v="190801"/>
    <n v="190801"/>
    <m/>
    <n v="4"/>
    <n v="190801"/>
    <n v="396000"/>
  </r>
  <r>
    <x v="327"/>
    <x v="3"/>
    <m/>
    <x v="1"/>
    <x v="2"/>
    <x v="21"/>
    <n v="190801"/>
    <n v="190801"/>
    <m/>
    <n v="1"/>
    <n v="190801"/>
    <n v="35000"/>
  </r>
  <r>
    <x v="327"/>
    <x v="3"/>
    <m/>
    <x v="4"/>
    <x v="2"/>
    <x v="26"/>
    <n v="190801"/>
    <n v="190801"/>
    <m/>
    <n v="6"/>
    <n v="190801"/>
    <n v="24000"/>
  </r>
  <r>
    <x v="327"/>
    <x v="3"/>
    <m/>
    <x v="4"/>
    <x v="2"/>
    <x v="27"/>
    <n v="190801"/>
    <n v="190801"/>
    <m/>
    <n v="9"/>
    <n v="190801"/>
    <n v="180000"/>
  </r>
  <r>
    <x v="327"/>
    <x v="3"/>
    <m/>
    <x v="0"/>
    <x v="2"/>
    <x v="15"/>
    <n v="190801"/>
    <n v="190801"/>
    <m/>
    <n v="97"/>
    <n v="190801"/>
    <n v="1940000"/>
  </r>
  <r>
    <x v="327"/>
    <x v="3"/>
    <m/>
    <x v="0"/>
    <x v="2"/>
    <x v="16"/>
    <n v="190801"/>
    <n v="190801"/>
    <m/>
    <n v="107"/>
    <n v="190801"/>
    <n v="3745000"/>
  </r>
  <r>
    <x v="327"/>
    <x v="3"/>
    <m/>
    <x v="0"/>
    <x v="2"/>
    <x v="17"/>
    <n v="190801"/>
    <n v="190801"/>
    <m/>
    <n v="77"/>
    <n v="190801"/>
    <n v="2541000"/>
  </r>
  <r>
    <x v="327"/>
    <x v="3"/>
    <m/>
    <x v="0"/>
    <x v="2"/>
    <x v="19"/>
    <n v="190801"/>
    <n v="190801"/>
    <m/>
    <n v="100"/>
    <n v="190801"/>
    <n v="300000"/>
  </r>
  <r>
    <x v="327"/>
    <x v="3"/>
    <m/>
    <x v="5"/>
    <x v="2"/>
    <x v="28"/>
    <n v="190801"/>
    <n v="190801"/>
    <m/>
    <n v="20"/>
    <n v="190801"/>
    <n v="560000"/>
  </r>
  <r>
    <x v="327"/>
    <x v="3"/>
    <m/>
    <x v="5"/>
    <x v="2"/>
    <x v="69"/>
    <n v="190801"/>
    <n v="190801"/>
    <m/>
    <n v="5"/>
    <n v="190801"/>
    <n v="240000"/>
  </r>
  <r>
    <x v="327"/>
    <x v="3"/>
    <m/>
    <x v="22"/>
    <x v="2"/>
    <x v="29"/>
    <n v="190801"/>
    <n v="190801"/>
    <m/>
    <n v="6"/>
    <n v="190801"/>
    <n v="228000"/>
  </r>
  <r>
    <x v="327"/>
    <x v="3"/>
    <m/>
    <x v="19"/>
    <x v="2"/>
    <x v="22"/>
    <n v="190801"/>
    <n v="190801"/>
    <m/>
    <n v="13"/>
    <n v="190801"/>
    <n v="169000"/>
  </r>
  <r>
    <x v="327"/>
    <x v="3"/>
    <m/>
    <x v="19"/>
    <x v="2"/>
    <x v="23"/>
    <n v="190801"/>
    <n v="190801"/>
    <m/>
    <n v="3"/>
    <n v="190801"/>
    <n v="72000"/>
  </r>
  <r>
    <x v="327"/>
    <x v="3"/>
    <m/>
    <x v="0"/>
    <x v="10"/>
    <x v="54"/>
    <n v="190801"/>
    <n v="190801"/>
    <m/>
    <n v="11"/>
    <n v="190801"/>
    <n v="363000"/>
  </r>
  <r>
    <x v="327"/>
    <x v="3"/>
    <m/>
    <x v="22"/>
    <x v="10"/>
    <x v="55"/>
    <n v="190801"/>
    <n v="190801"/>
    <m/>
    <n v="1"/>
    <n v="190801"/>
    <n v="44000"/>
  </r>
  <r>
    <x v="327"/>
    <x v="3"/>
    <m/>
    <x v="5"/>
    <x v="10"/>
    <x v="56"/>
    <n v="190801"/>
    <n v="190801"/>
    <m/>
    <n v="2"/>
    <n v="190801"/>
    <n v="78000"/>
  </r>
  <r>
    <x v="327"/>
    <x v="3"/>
    <m/>
    <x v="0"/>
    <x v="10"/>
    <x v="57"/>
    <n v="190801"/>
    <n v="190801"/>
    <m/>
    <n v="5"/>
    <n v="190801"/>
    <n v="265000"/>
  </r>
  <r>
    <x v="327"/>
    <x v="3"/>
    <m/>
    <x v="0"/>
    <x v="12"/>
    <x v="75"/>
    <n v="190801"/>
    <n v="190801"/>
    <m/>
    <n v="1"/>
    <n v="190801"/>
    <n v="24602"/>
  </r>
  <r>
    <x v="327"/>
    <x v="3"/>
    <m/>
    <x v="4"/>
    <x v="12"/>
    <x v="77"/>
    <n v="190801"/>
    <n v="190801"/>
    <m/>
    <n v="1"/>
    <n v="190801"/>
    <n v="39742"/>
  </r>
  <r>
    <x v="328"/>
    <x v="4"/>
    <m/>
    <x v="0"/>
    <x v="7"/>
    <x v="15"/>
    <n v="190801"/>
    <n v="190801"/>
    <m/>
    <n v="8"/>
    <n v="190801"/>
    <n v="160000"/>
  </r>
  <r>
    <x v="328"/>
    <x v="4"/>
    <m/>
    <x v="6"/>
    <x v="2"/>
    <x v="37"/>
    <n v="190801"/>
    <n v="190801"/>
    <m/>
    <n v="3"/>
    <n v="190801"/>
    <n v="60000"/>
  </r>
  <r>
    <x v="328"/>
    <x v="4"/>
    <m/>
    <x v="6"/>
    <x v="2"/>
    <x v="42"/>
    <n v="190801"/>
    <n v="190801"/>
    <m/>
    <n v="1"/>
    <n v="190801"/>
    <n v="35000"/>
  </r>
  <r>
    <x v="328"/>
    <x v="4"/>
    <m/>
    <x v="29"/>
    <x v="2"/>
    <x v="40"/>
    <n v="190801"/>
    <n v="190801"/>
    <m/>
    <n v="5"/>
    <n v="190801"/>
    <n v="175000"/>
  </r>
  <r>
    <x v="328"/>
    <x v="4"/>
    <m/>
    <x v="29"/>
    <x v="2"/>
    <x v="41"/>
    <n v="190801"/>
    <n v="190801"/>
    <m/>
    <n v="1"/>
    <n v="190801"/>
    <n v="45000"/>
  </r>
  <r>
    <x v="328"/>
    <x v="4"/>
    <m/>
    <x v="25"/>
    <x v="2"/>
    <x v="34"/>
    <n v="190801"/>
    <n v="190801"/>
    <m/>
    <n v="2"/>
    <n v="190801"/>
    <n v="198000"/>
  </r>
  <r>
    <x v="328"/>
    <x v="4"/>
    <m/>
    <x v="1"/>
    <x v="2"/>
    <x v="18"/>
    <n v="190801"/>
    <n v="190801"/>
    <m/>
    <n v="5"/>
    <n v="190801"/>
    <n v="100000"/>
  </r>
  <r>
    <x v="328"/>
    <x v="4"/>
    <m/>
    <x v="4"/>
    <x v="2"/>
    <x v="26"/>
    <n v="190801"/>
    <n v="190801"/>
    <m/>
    <n v="9"/>
    <n v="190801"/>
    <n v="36000"/>
  </r>
  <r>
    <x v="328"/>
    <x v="4"/>
    <m/>
    <x v="4"/>
    <x v="2"/>
    <x v="27"/>
    <n v="190801"/>
    <n v="190801"/>
    <m/>
    <n v="6"/>
    <n v="190801"/>
    <n v="120000"/>
  </r>
  <r>
    <x v="328"/>
    <x v="4"/>
    <m/>
    <x v="0"/>
    <x v="2"/>
    <x v="15"/>
    <n v="190801"/>
    <n v="190801"/>
    <m/>
    <n v="110"/>
    <n v="190801"/>
    <n v="2200000"/>
  </r>
  <r>
    <x v="328"/>
    <x v="4"/>
    <m/>
    <x v="0"/>
    <x v="2"/>
    <x v="16"/>
    <n v="190801"/>
    <n v="190801"/>
    <m/>
    <n v="86"/>
    <n v="190801"/>
    <n v="3010000"/>
  </r>
  <r>
    <x v="328"/>
    <x v="4"/>
    <m/>
    <x v="0"/>
    <x v="2"/>
    <x v="17"/>
    <n v="190801"/>
    <n v="190801"/>
    <m/>
    <n v="77"/>
    <n v="190801"/>
    <n v="2541000"/>
  </r>
  <r>
    <x v="328"/>
    <x v="4"/>
    <m/>
    <x v="0"/>
    <x v="2"/>
    <x v="19"/>
    <n v="190801"/>
    <n v="190801"/>
    <m/>
    <n v="73"/>
    <n v="190801"/>
    <n v="219000"/>
  </r>
  <r>
    <x v="328"/>
    <x v="4"/>
    <m/>
    <x v="5"/>
    <x v="2"/>
    <x v="28"/>
    <n v="190801"/>
    <n v="190801"/>
    <m/>
    <n v="26"/>
    <n v="190801"/>
    <n v="728000"/>
  </r>
  <r>
    <x v="328"/>
    <x v="4"/>
    <m/>
    <x v="22"/>
    <x v="2"/>
    <x v="29"/>
    <n v="190801"/>
    <n v="190801"/>
    <m/>
    <n v="8"/>
    <n v="190801"/>
    <n v="304000"/>
  </r>
  <r>
    <x v="328"/>
    <x v="4"/>
    <m/>
    <x v="19"/>
    <x v="2"/>
    <x v="22"/>
    <n v="190801"/>
    <n v="190801"/>
    <m/>
    <n v="8"/>
    <n v="190801"/>
    <n v="104000"/>
  </r>
  <r>
    <x v="328"/>
    <x v="4"/>
    <m/>
    <x v="19"/>
    <x v="2"/>
    <x v="23"/>
    <n v="190801"/>
    <n v="190801"/>
    <m/>
    <n v="1"/>
    <n v="190801"/>
    <n v="24000"/>
  </r>
  <r>
    <x v="328"/>
    <x v="4"/>
    <m/>
    <x v="0"/>
    <x v="8"/>
    <x v="78"/>
    <n v="190801"/>
    <n v="190801"/>
    <m/>
    <n v="61"/>
    <n v="190801"/>
    <n v="0"/>
  </r>
  <r>
    <x v="328"/>
    <x v="4"/>
    <m/>
    <x v="0"/>
    <x v="3"/>
    <x v="15"/>
    <n v="190801"/>
    <n v="190801"/>
    <m/>
    <n v="29"/>
    <n v="190801"/>
    <n v="0"/>
  </r>
  <r>
    <x v="328"/>
    <x v="4"/>
    <m/>
    <x v="18"/>
    <x v="3"/>
    <x v="19"/>
    <n v="190801"/>
    <n v="190801"/>
    <m/>
    <n v="3"/>
    <n v="190801"/>
    <n v="0"/>
  </r>
  <r>
    <x v="328"/>
    <x v="4"/>
    <m/>
    <x v="5"/>
    <x v="3"/>
    <x v="28"/>
    <n v="190801"/>
    <n v="190801"/>
    <m/>
    <n v="4"/>
    <n v="190801"/>
    <n v="0"/>
  </r>
  <r>
    <x v="328"/>
    <x v="4"/>
    <m/>
    <x v="4"/>
    <x v="3"/>
    <x v="27"/>
    <n v="190801"/>
    <n v="190801"/>
    <m/>
    <n v="3"/>
    <n v="190801"/>
    <n v="0"/>
  </r>
  <r>
    <x v="328"/>
    <x v="4"/>
    <m/>
    <x v="6"/>
    <x v="3"/>
    <x v="37"/>
    <n v="190801"/>
    <n v="190801"/>
    <m/>
    <n v="3"/>
    <n v="190801"/>
    <n v="0"/>
  </r>
  <r>
    <x v="328"/>
    <x v="4"/>
    <m/>
    <x v="22"/>
    <x v="3"/>
    <x v="29"/>
    <n v="190801"/>
    <n v="190801"/>
    <m/>
    <n v="3"/>
    <n v="190801"/>
    <n v="0"/>
  </r>
  <r>
    <x v="328"/>
    <x v="4"/>
    <m/>
    <x v="19"/>
    <x v="3"/>
    <x v="22"/>
    <n v="190801"/>
    <n v="190801"/>
    <m/>
    <n v="1"/>
    <n v="190801"/>
    <n v="0"/>
  </r>
  <r>
    <x v="328"/>
    <x v="4"/>
    <m/>
    <x v="1"/>
    <x v="3"/>
    <x v="18"/>
    <n v="190801"/>
    <n v="190801"/>
    <m/>
    <n v="3"/>
    <n v="190801"/>
    <n v="0"/>
  </r>
  <r>
    <x v="328"/>
    <x v="4"/>
    <m/>
    <x v="0"/>
    <x v="10"/>
    <x v="54"/>
    <n v="190801"/>
    <n v="190801"/>
    <m/>
    <n v="4"/>
    <n v="190801"/>
    <n v="132000"/>
  </r>
  <r>
    <x v="328"/>
    <x v="4"/>
    <m/>
    <x v="22"/>
    <x v="10"/>
    <x v="55"/>
    <n v="190801"/>
    <n v="190801"/>
    <m/>
    <n v="1"/>
    <n v="190801"/>
    <n v="44000"/>
  </r>
  <r>
    <x v="328"/>
    <x v="4"/>
    <m/>
    <x v="0"/>
    <x v="10"/>
    <x v="57"/>
    <n v="190801"/>
    <n v="190801"/>
    <m/>
    <n v="2"/>
    <n v="190801"/>
    <n v="106000"/>
  </r>
  <r>
    <x v="328"/>
    <x v="4"/>
    <m/>
    <x v="0"/>
    <x v="12"/>
    <x v="75"/>
    <n v="190801"/>
    <n v="190801"/>
    <m/>
    <n v="2"/>
    <n v="190801"/>
    <n v="49204"/>
  </r>
  <r>
    <x v="328"/>
    <x v="4"/>
    <m/>
    <x v="22"/>
    <x v="12"/>
    <x v="79"/>
    <n v="190801"/>
    <n v="190801"/>
    <m/>
    <n v="1"/>
    <n v="190801"/>
    <n v="37850"/>
  </r>
  <r>
    <x v="328"/>
    <x v="4"/>
    <m/>
    <x v="6"/>
    <x v="12"/>
    <x v="80"/>
    <n v="190801"/>
    <n v="190801"/>
    <m/>
    <n v="1"/>
    <n v="190801"/>
    <n v="22710"/>
  </r>
  <r>
    <x v="329"/>
    <x v="1"/>
    <m/>
    <x v="0"/>
    <x v="7"/>
    <x v="15"/>
    <n v="190801"/>
    <n v="190801"/>
    <m/>
    <n v="5"/>
    <n v="190801"/>
    <n v="100000"/>
  </r>
  <r>
    <x v="329"/>
    <x v="1"/>
    <m/>
    <x v="29"/>
    <x v="2"/>
    <x v="40"/>
    <n v="190801"/>
    <n v="190801"/>
    <m/>
    <n v="4"/>
    <n v="190801"/>
    <n v="140000"/>
  </r>
  <r>
    <x v="329"/>
    <x v="1"/>
    <m/>
    <x v="29"/>
    <x v="2"/>
    <x v="41"/>
    <n v="190801"/>
    <n v="190801"/>
    <m/>
    <n v="1"/>
    <n v="190801"/>
    <n v="45000"/>
  </r>
  <r>
    <x v="329"/>
    <x v="1"/>
    <m/>
    <x v="25"/>
    <x v="2"/>
    <x v="34"/>
    <n v="190801"/>
    <n v="190801"/>
    <m/>
    <n v="4"/>
    <n v="190801"/>
    <n v="396000"/>
  </r>
  <r>
    <x v="329"/>
    <x v="1"/>
    <m/>
    <x v="1"/>
    <x v="2"/>
    <x v="18"/>
    <n v="190801"/>
    <n v="190801"/>
    <m/>
    <n v="1"/>
    <n v="190801"/>
    <n v="20000"/>
  </r>
  <r>
    <x v="329"/>
    <x v="1"/>
    <m/>
    <x v="4"/>
    <x v="2"/>
    <x v="26"/>
    <n v="190801"/>
    <n v="190801"/>
    <m/>
    <n v="3"/>
    <n v="190801"/>
    <n v="12000"/>
  </r>
  <r>
    <x v="329"/>
    <x v="1"/>
    <m/>
    <x v="4"/>
    <x v="2"/>
    <x v="27"/>
    <n v="190801"/>
    <n v="190801"/>
    <m/>
    <n v="6"/>
    <n v="190801"/>
    <n v="120000"/>
  </r>
  <r>
    <x v="329"/>
    <x v="1"/>
    <m/>
    <x v="0"/>
    <x v="2"/>
    <x v="15"/>
    <n v="190801"/>
    <n v="190801"/>
    <m/>
    <n v="91"/>
    <n v="190801"/>
    <n v="1820000"/>
  </r>
  <r>
    <x v="329"/>
    <x v="1"/>
    <m/>
    <x v="0"/>
    <x v="2"/>
    <x v="16"/>
    <n v="190801"/>
    <n v="190801"/>
    <m/>
    <n v="70"/>
    <n v="190801"/>
    <n v="2450000"/>
  </r>
  <r>
    <x v="329"/>
    <x v="1"/>
    <m/>
    <x v="0"/>
    <x v="2"/>
    <x v="17"/>
    <n v="190801"/>
    <n v="190801"/>
    <m/>
    <n v="82"/>
    <n v="190801"/>
    <n v="2706000"/>
  </r>
  <r>
    <x v="329"/>
    <x v="1"/>
    <m/>
    <x v="0"/>
    <x v="2"/>
    <x v="19"/>
    <n v="190801"/>
    <n v="190801"/>
    <m/>
    <n v="74"/>
    <n v="190801"/>
    <n v="222000"/>
  </r>
  <r>
    <x v="329"/>
    <x v="1"/>
    <m/>
    <x v="5"/>
    <x v="2"/>
    <x v="28"/>
    <n v="190801"/>
    <n v="190801"/>
    <m/>
    <n v="25"/>
    <n v="190801"/>
    <n v="700000"/>
  </r>
  <r>
    <x v="329"/>
    <x v="1"/>
    <m/>
    <x v="5"/>
    <x v="2"/>
    <x v="69"/>
    <n v="190801"/>
    <n v="190801"/>
    <m/>
    <n v="3"/>
    <n v="190801"/>
    <n v="144000"/>
  </r>
  <r>
    <x v="329"/>
    <x v="1"/>
    <m/>
    <x v="22"/>
    <x v="2"/>
    <x v="29"/>
    <n v="190801"/>
    <n v="190801"/>
    <m/>
    <n v="7"/>
    <n v="190801"/>
    <n v="266000"/>
  </r>
  <r>
    <x v="329"/>
    <x v="1"/>
    <m/>
    <x v="19"/>
    <x v="2"/>
    <x v="22"/>
    <n v="190801"/>
    <n v="190801"/>
    <m/>
    <n v="10"/>
    <n v="190801"/>
    <n v="130000"/>
  </r>
  <r>
    <x v="329"/>
    <x v="1"/>
    <m/>
    <x v="19"/>
    <x v="2"/>
    <x v="23"/>
    <n v="190801"/>
    <n v="190801"/>
    <m/>
    <n v="1"/>
    <n v="190801"/>
    <n v="24000"/>
  </r>
  <r>
    <x v="329"/>
    <x v="1"/>
    <m/>
    <x v="0"/>
    <x v="10"/>
    <x v="54"/>
    <n v="190801"/>
    <n v="190801"/>
    <m/>
    <n v="4"/>
    <n v="190801"/>
    <n v="132000"/>
  </r>
  <r>
    <x v="329"/>
    <x v="1"/>
    <m/>
    <x v="6"/>
    <x v="10"/>
    <x v="59"/>
    <n v="190801"/>
    <n v="190801"/>
    <m/>
    <n v="1"/>
    <n v="190801"/>
    <n v="36000"/>
  </r>
  <r>
    <x v="329"/>
    <x v="1"/>
    <m/>
    <x v="0"/>
    <x v="10"/>
    <x v="57"/>
    <n v="190801"/>
    <n v="190801"/>
    <m/>
    <n v="1"/>
    <n v="190801"/>
    <n v="53000"/>
  </r>
  <r>
    <x v="330"/>
    <x v="0"/>
    <m/>
    <x v="0"/>
    <x v="7"/>
    <x v="15"/>
    <n v="190801"/>
    <n v="190801"/>
    <m/>
    <n v="9"/>
    <n v="190801"/>
    <n v="180000"/>
  </r>
  <r>
    <x v="330"/>
    <x v="0"/>
    <m/>
    <x v="6"/>
    <x v="2"/>
    <x v="37"/>
    <n v="190801"/>
    <n v="190801"/>
    <m/>
    <n v="1"/>
    <n v="190801"/>
    <n v="20000"/>
  </r>
  <r>
    <x v="330"/>
    <x v="0"/>
    <m/>
    <x v="6"/>
    <x v="2"/>
    <x v="42"/>
    <n v="190801"/>
    <n v="190801"/>
    <m/>
    <n v="1"/>
    <n v="190801"/>
    <n v="35000"/>
  </r>
  <r>
    <x v="330"/>
    <x v="0"/>
    <m/>
    <x v="29"/>
    <x v="2"/>
    <x v="40"/>
    <n v="190801"/>
    <n v="190801"/>
    <m/>
    <n v="2"/>
    <n v="190801"/>
    <n v="70000"/>
  </r>
  <r>
    <x v="330"/>
    <x v="0"/>
    <m/>
    <x v="29"/>
    <x v="2"/>
    <x v="41"/>
    <n v="190801"/>
    <n v="190801"/>
    <m/>
    <n v="3"/>
    <n v="190801"/>
    <n v="135000"/>
  </r>
  <r>
    <x v="330"/>
    <x v="0"/>
    <m/>
    <x v="4"/>
    <x v="2"/>
    <x v="26"/>
    <n v="190801"/>
    <n v="190801"/>
    <m/>
    <n v="4"/>
    <n v="190801"/>
    <n v="16000"/>
  </r>
  <r>
    <x v="330"/>
    <x v="0"/>
    <m/>
    <x v="4"/>
    <x v="2"/>
    <x v="27"/>
    <n v="190801"/>
    <n v="190801"/>
    <m/>
    <n v="10"/>
    <n v="190801"/>
    <n v="200000"/>
  </r>
  <r>
    <x v="330"/>
    <x v="0"/>
    <m/>
    <x v="0"/>
    <x v="2"/>
    <x v="15"/>
    <n v="190801"/>
    <n v="190801"/>
    <m/>
    <n v="97"/>
    <n v="190801"/>
    <n v="1940000"/>
  </r>
  <r>
    <x v="330"/>
    <x v="0"/>
    <m/>
    <x v="0"/>
    <x v="2"/>
    <x v="16"/>
    <n v="190801"/>
    <n v="190801"/>
    <m/>
    <n v="73"/>
    <n v="190801"/>
    <n v="2555000"/>
  </r>
  <r>
    <x v="330"/>
    <x v="0"/>
    <m/>
    <x v="0"/>
    <x v="2"/>
    <x v="17"/>
    <n v="190801"/>
    <n v="190801"/>
    <m/>
    <n v="80"/>
    <n v="190801"/>
    <n v="2640000"/>
  </r>
  <r>
    <x v="330"/>
    <x v="0"/>
    <m/>
    <x v="0"/>
    <x v="2"/>
    <x v="19"/>
    <n v="190801"/>
    <n v="190801"/>
    <m/>
    <n v="78"/>
    <n v="190801"/>
    <n v="234000"/>
  </r>
  <r>
    <x v="330"/>
    <x v="0"/>
    <m/>
    <x v="5"/>
    <x v="2"/>
    <x v="28"/>
    <n v="190801"/>
    <n v="190801"/>
    <m/>
    <n v="19"/>
    <n v="190801"/>
    <n v="532000"/>
  </r>
  <r>
    <x v="330"/>
    <x v="0"/>
    <m/>
    <x v="5"/>
    <x v="2"/>
    <x v="69"/>
    <n v="190801"/>
    <n v="190801"/>
    <m/>
    <n v="4"/>
    <n v="190801"/>
    <n v="192000"/>
  </r>
  <r>
    <x v="330"/>
    <x v="0"/>
    <m/>
    <x v="22"/>
    <x v="2"/>
    <x v="29"/>
    <n v="190801"/>
    <n v="190801"/>
    <m/>
    <n v="9"/>
    <n v="190801"/>
    <n v="342000"/>
  </r>
  <r>
    <x v="330"/>
    <x v="0"/>
    <m/>
    <x v="19"/>
    <x v="2"/>
    <x v="22"/>
    <n v="190801"/>
    <n v="190801"/>
    <m/>
    <n v="8"/>
    <n v="190801"/>
    <n v="104000"/>
  </r>
  <r>
    <x v="330"/>
    <x v="0"/>
    <m/>
    <x v="19"/>
    <x v="2"/>
    <x v="24"/>
    <n v="190801"/>
    <n v="190801"/>
    <m/>
    <n v="1"/>
    <n v="190801"/>
    <n v="33000"/>
  </r>
  <r>
    <x v="330"/>
    <x v="0"/>
    <m/>
    <x v="0"/>
    <x v="10"/>
    <x v="54"/>
    <n v="190801"/>
    <n v="190801"/>
    <m/>
    <n v="3"/>
    <n v="190801"/>
    <n v="99000"/>
  </r>
  <r>
    <x v="330"/>
    <x v="0"/>
    <m/>
    <x v="0"/>
    <x v="10"/>
    <x v="57"/>
    <n v="190801"/>
    <n v="190801"/>
    <m/>
    <n v="3"/>
    <n v="190801"/>
    <n v="159000"/>
  </r>
  <r>
    <x v="330"/>
    <x v="0"/>
    <m/>
    <x v="0"/>
    <x v="16"/>
    <x v="81"/>
    <n v="190801"/>
    <n v="190801"/>
    <m/>
    <n v="1"/>
    <n v="190801"/>
    <n v="23073"/>
  </r>
  <r>
    <x v="330"/>
    <x v="0"/>
    <m/>
    <x v="5"/>
    <x v="16"/>
    <x v="82"/>
    <n v="190801"/>
    <n v="190801"/>
    <m/>
    <n v="1"/>
    <n v="190801"/>
    <n v="33086"/>
  </r>
  <r>
    <x v="330"/>
    <x v="0"/>
    <m/>
    <x v="0"/>
    <x v="16"/>
    <x v="83"/>
    <n v="190801"/>
    <n v="190801"/>
    <m/>
    <n v="1"/>
    <n v="190801"/>
    <n v="7401"/>
  </r>
  <r>
    <x v="331"/>
    <x v="2"/>
    <m/>
    <x v="22"/>
    <x v="12"/>
    <x v="79"/>
    <n v="190801"/>
    <n v="190801"/>
    <m/>
    <n v="1"/>
    <n v="190801"/>
    <n v="37850"/>
  </r>
  <r>
    <x v="331"/>
    <x v="2"/>
    <m/>
    <x v="5"/>
    <x v="12"/>
    <x v="84"/>
    <n v="190801"/>
    <n v="190801"/>
    <m/>
    <n v="1"/>
    <n v="190801"/>
    <n v="32134"/>
  </r>
  <r>
    <x v="331"/>
    <x v="2"/>
    <m/>
    <x v="0"/>
    <x v="7"/>
    <x v="15"/>
    <n v="190801"/>
    <n v="190801"/>
    <m/>
    <n v="3"/>
    <n v="190801"/>
    <n v="60000"/>
  </r>
  <r>
    <x v="331"/>
    <x v="2"/>
    <m/>
    <x v="6"/>
    <x v="2"/>
    <x v="37"/>
    <n v="190801"/>
    <n v="190801"/>
    <m/>
    <n v="4"/>
    <n v="190801"/>
    <n v="80000"/>
  </r>
  <r>
    <x v="331"/>
    <x v="2"/>
    <m/>
    <x v="29"/>
    <x v="2"/>
    <x v="40"/>
    <n v="190801"/>
    <n v="190801"/>
    <m/>
    <n v="2"/>
    <n v="190801"/>
    <n v="70000"/>
  </r>
  <r>
    <x v="331"/>
    <x v="2"/>
    <m/>
    <x v="29"/>
    <x v="2"/>
    <x v="41"/>
    <n v="190801"/>
    <n v="190801"/>
    <m/>
    <n v="4"/>
    <n v="190801"/>
    <n v="180000"/>
  </r>
  <r>
    <x v="331"/>
    <x v="2"/>
    <m/>
    <x v="25"/>
    <x v="2"/>
    <x v="34"/>
    <n v="190801"/>
    <n v="190801"/>
    <m/>
    <n v="3"/>
    <n v="190801"/>
    <n v="297000"/>
  </r>
  <r>
    <x v="331"/>
    <x v="2"/>
    <m/>
    <x v="1"/>
    <x v="2"/>
    <x v="18"/>
    <n v="190801"/>
    <n v="190801"/>
    <m/>
    <n v="3"/>
    <n v="190801"/>
    <n v="60000"/>
  </r>
  <r>
    <x v="331"/>
    <x v="2"/>
    <m/>
    <x v="4"/>
    <x v="2"/>
    <x v="26"/>
    <n v="190801"/>
    <n v="190801"/>
    <m/>
    <n v="3"/>
    <n v="190801"/>
    <n v="12000"/>
  </r>
  <r>
    <x v="331"/>
    <x v="2"/>
    <m/>
    <x v="4"/>
    <x v="2"/>
    <x v="27"/>
    <n v="190801"/>
    <n v="190801"/>
    <m/>
    <n v="7"/>
    <n v="190801"/>
    <n v="140000"/>
  </r>
  <r>
    <x v="331"/>
    <x v="2"/>
    <m/>
    <x v="0"/>
    <x v="2"/>
    <x v="15"/>
    <n v="190801"/>
    <n v="190801"/>
    <m/>
    <n v="73"/>
    <n v="190801"/>
    <n v="1460000"/>
  </r>
  <r>
    <x v="331"/>
    <x v="2"/>
    <m/>
    <x v="0"/>
    <x v="2"/>
    <x v="16"/>
    <n v="190801"/>
    <n v="190801"/>
    <m/>
    <n v="61"/>
    <n v="190801"/>
    <n v="2135000"/>
  </r>
  <r>
    <x v="331"/>
    <x v="2"/>
    <m/>
    <x v="0"/>
    <x v="2"/>
    <x v="17"/>
    <n v="190801"/>
    <n v="190801"/>
    <m/>
    <n v="64"/>
    <n v="190801"/>
    <n v="2112000"/>
  </r>
  <r>
    <x v="331"/>
    <x v="2"/>
    <m/>
    <x v="0"/>
    <x v="2"/>
    <x v="19"/>
    <n v="190801"/>
    <n v="190801"/>
    <m/>
    <n v="51"/>
    <n v="190801"/>
    <n v="153000"/>
  </r>
  <r>
    <x v="331"/>
    <x v="2"/>
    <m/>
    <x v="5"/>
    <x v="2"/>
    <x v="28"/>
    <n v="190801"/>
    <n v="190801"/>
    <m/>
    <n v="15"/>
    <n v="190801"/>
    <n v="420000"/>
  </r>
  <r>
    <x v="331"/>
    <x v="2"/>
    <m/>
    <x v="5"/>
    <x v="2"/>
    <x v="69"/>
    <n v="190801"/>
    <n v="190801"/>
    <m/>
    <n v="3"/>
    <n v="190801"/>
    <n v="144000"/>
  </r>
  <r>
    <x v="331"/>
    <x v="2"/>
    <m/>
    <x v="22"/>
    <x v="2"/>
    <x v="29"/>
    <n v="190801"/>
    <n v="190801"/>
    <m/>
    <n v="3"/>
    <n v="190801"/>
    <n v="114000"/>
  </r>
  <r>
    <x v="331"/>
    <x v="2"/>
    <m/>
    <x v="19"/>
    <x v="2"/>
    <x v="22"/>
    <n v="190801"/>
    <n v="190801"/>
    <m/>
    <n v="11"/>
    <n v="190801"/>
    <n v="143000"/>
  </r>
  <r>
    <x v="331"/>
    <x v="2"/>
    <m/>
    <x v="19"/>
    <x v="2"/>
    <x v="23"/>
    <n v="190801"/>
    <n v="190801"/>
    <m/>
    <n v="3"/>
    <n v="190801"/>
    <n v="72000"/>
  </r>
  <r>
    <x v="331"/>
    <x v="2"/>
    <m/>
    <x v="19"/>
    <x v="2"/>
    <x v="24"/>
    <n v="190801"/>
    <n v="190801"/>
    <m/>
    <n v="2"/>
    <n v="190801"/>
    <n v="66000"/>
  </r>
  <r>
    <x v="331"/>
    <x v="2"/>
    <m/>
    <x v="0"/>
    <x v="3"/>
    <x v="15"/>
    <n v="190801"/>
    <n v="190801"/>
    <m/>
    <n v="21"/>
    <n v="190801"/>
    <n v="0"/>
  </r>
  <r>
    <x v="331"/>
    <x v="2"/>
    <m/>
    <x v="5"/>
    <x v="3"/>
    <x v="28"/>
    <n v="190801"/>
    <n v="190801"/>
    <m/>
    <n v="35"/>
    <n v="190801"/>
    <n v="0"/>
  </r>
  <r>
    <x v="331"/>
    <x v="2"/>
    <m/>
    <x v="4"/>
    <x v="3"/>
    <x v="27"/>
    <n v="190801"/>
    <n v="190801"/>
    <m/>
    <n v="20"/>
    <n v="190801"/>
    <n v="0"/>
  </r>
  <r>
    <x v="331"/>
    <x v="2"/>
    <m/>
    <x v="6"/>
    <x v="3"/>
    <x v="37"/>
    <n v="190801"/>
    <n v="190801"/>
    <m/>
    <n v="20"/>
    <n v="190801"/>
    <n v="0"/>
  </r>
  <r>
    <x v="331"/>
    <x v="2"/>
    <m/>
    <x v="22"/>
    <x v="3"/>
    <x v="29"/>
    <n v="190801"/>
    <n v="190801"/>
    <m/>
    <n v="20"/>
    <n v="190801"/>
    <n v="0"/>
  </r>
  <r>
    <x v="331"/>
    <x v="2"/>
    <m/>
    <x v="19"/>
    <x v="3"/>
    <x v="22"/>
    <n v="190801"/>
    <n v="190801"/>
    <m/>
    <n v="20"/>
    <n v="190801"/>
    <n v="0"/>
  </r>
  <r>
    <x v="331"/>
    <x v="2"/>
    <m/>
    <x v="1"/>
    <x v="3"/>
    <x v="18"/>
    <n v="190801"/>
    <n v="190801"/>
    <m/>
    <n v="20"/>
    <n v="190801"/>
    <n v="0"/>
  </r>
  <r>
    <x v="331"/>
    <x v="2"/>
    <m/>
    <x v="0"/>
    <x v="10"/>
    <x v="54"/>
    <n v="190801"/>
    <n v="190801"/>
    <m/>
    <n v="4"/>
    <n v="190801"/>
    <n v="132000"/>
  </r>
  <r>
    <x v="331"/>
    <x v="2"/>
    <m/>
    <x v="0"/>
    <x v="10"/>
    <x v="57"/>
    <n v="190801"/>
    <n v="190801"/>
    <m/>
    <n v="2"/>
    <n v="190801"/>
    <n v="106000"/>
  </r>
  <r>
    <x v="332"/>
    <x v="5"/>
    <m/>
    <x v="0"/>
    <x v="7"/>
    <x v="15"/>
    <n v="190801"/>
    <n v="190801"/>
    <m/>
    <n v="4"/>
    <n v="190801"/>
    <n v="80000"/>
  </r>
  <r>
    <x v="332"/>
    <x v="5"/>
    <m/>
    <x v="6"/>
    <x v="2"/>
    <x v="37"/>
    <n v="190801"/>
    <n v="190801"/>
    <m/>
    <n v="1"/>
    <n v="190801"/>
    <n v="20000"/>
  </r>
  <r>
    <x v="332"/>
    <x v="5"/>
    <m/>
    <x v="6"/>
    <x v="2"/>
    <x v="42"/>
    <n v="190801"/>
    <n v="190801"/>
    <m/>
    <n v="1"/>
    <n v="190801"/>
    <n v="35000"/>
  </r>
  <r>
    <x v="332"/>
    <x v="5"/>
    <m/>
    <x v="19"/>
    <x v="2"/>
    <x v="38"/>
    <n v="190801"/>
    <n v="190801"/>
    <m/>
    <n v="1"/>
    <n v="190801"/>
    <n v="10000"/>
  </r>
  <r>
    <x v="332"/>
    <x v="5"/>
    <m/>
    <x v="29"/>
    <x v="2"/>
    <x v="41"/>
    <n v="190801"/>
    <n v="190801"/>
    <m/>
    <n v="2"/>
    <n v="190801"/>
    <n v="90000"/>
  </r>
  <r>
    <x v="332"/>
    <x v="5"/>
    <m/>
    <x v="25"/>
    <x v="2"/>
    <x v="34"/>
    <n v="190801"/>
    <n v="190801"/>
    <m/>
    <n v="4"/>
    <n v="190801"/>
    <n v="396000"/>
  </r>
  <r>
    <x v="332"/>
    <x v="5"/>
    <m/>
    <x v="1"/>
    <x v="2"/>
    <x v="18"/>
    <n v="190801"/>
    <n v="190801"/>
    <m/>
    <n v="3"/>
    <n v="190801"/>
    <n v="60000"/>
  </r>
  <r>
    <x v="332"/>
    <x v="5"/>
    <m/>
    <x v="1"/>
    <x v="2"/>
    <x v="21"/>
    <n v="190801"/>
    <n v="190801"/>
    <m/>
    <n v="1"/>
    <n v="190801"/>
    <n v="35000"/>
  </r>
  <r>
    <x v="332"/>
    <x v="5"/>
    <m/>
    <x v="4"/>
    <x v="2"/>
    <x v="26"/>
    <n v="190801"/>
    <n v="190801"/>
    <m/>
    <n v="1"/>
    <n v="190801"/>
    <n v="4000"/>
  </r>
  <r>
    <x v="332"/>
    <x v="5"/>
    <m/>
    <x v="4"/>
    <x v="2"/>
    <x v="27"/>
    <n v="190801"/>
    <n v="190801"/>
    <m/>
    <n v="3"/>
    <n v="190801"/>
    <n v="60000"/>
  </r>
  <r>
    <x v="332"/>
    <x v="5"/>
    <m/>
    <x v="0"/>
    <x v="2"/>
    <x v="15"/>
    <n v="190801"/>
    <n v="190801"/>
    <m/>
    <n v="65"/>
    <n v="190801"/>
    <n v="1300000"/>
  </r>
  <r>
    <x v="332"/>
    <x v="5"/>
    <m/>
    <x v="0"/>
    <x v="2"/>
    <x v="16"/>
    <n v="190801"/>
    <n v="190801"/>
    <m/>
    <n v="35"/>
    <n v="190801"/>
    <n v="1225000"/>
  </r>
  <r>
    <x v="332"/>
    <x v="5"/>
    <m/>
    <x v="0"/>
    <x v="2"/>
    <x v="17"/>
    <n v="190801"/>
    <n v="190801"/>
    <m/>
    <n v="44"/>
    <n v="190801"/>
    <n v="1452000"/>
  </r>
  <r>
    <x v="332"/>
    <x v="5"/>
    <m/>
    <x v="0"/>
    <x v="2"/>
    <x v="19"/>
    <n v="190801"/>
    <n v="190801"/>
    <m/>
    <n v="48"/>
    <n v="190801"/>
    <n v="144000"/>
  </r>
  <r>
    <x v="332"/>
    <x v="5"/>
    <m/>
    <x v="5"/>
    <x v="2"/>
    <x v="28"/>
    <n v="190801"/>
    <n v="190801"/>
    <m/>
    <n v="10"/>
    <n v="190801"/>
    <n v="280000"/>
  </r>
  <r>
    <x v="332"/>
    <x v="5"/>
    <m/>
    <x v="5"/>
    <x v="2"/>
    <x v="69"/>
    <n v="190801"/>
    <n v="190801"/>
    <m/>
    <n v="2"/>
    <n v="190801"/>
    <n v="96000"/>
  </r>
  <r>
    <x v="332"/>
    <x v="5"/>
    <m/>
    <x v="22"/>
    <x v="2"/>
    <x v="29"/>
    <n v="190801"/>
    <n v="190801"/>
    <m/>
    <n v="4"/>
    <n v="190801"/>
    <n v="152000"/>
  </r>
  <r>
    <x v="332"/>
    <x v="5"/>
    <m/>
    <x v="19"/>
    <x v="2"/>
    <x v="22"/>
    <n v="190801"/>
    <n v="190801"/>
    <m/>
    <n v="4"/>
    <n v="190801"/>
    <n v="52000"/>
  </r>
  <r>
    <x v="332"/>
    <x v="5"/>
    <m/>
    <x v="19"/>
    <x v="2"/>
    <x v="23"/>
    <n v="190801"/>
    <n v="190801"/>
    <m/>
    <n v="1"/>
    <n v="190801"/>
    <n v="24000"/>
  </r>
  <r>
    <x v="332"/>
    <x v="5"/>
    <m/>
    <x v="19"/>
    <x v="2"/>
    <x v="24"/>
    <n v="190801"/>
    <n v="190801"/>
    <m/>
    <n v="1"/>
    <n v="190801"/>
    <n v="33000"/>
  </r>
  <r>
    <x v="333"/>
    <x v="6"/>
    <m/>
    <x v="0"/>
    <x v="7"/>
    <x v="15"/>
    <n v="190801"/>
    <n v="190801"/>
    <m/>
    <n v="5"/>
    <n v="190801"/>
    <n v="100000"/>
  </r>
  <r>
    <x v="333"/>
    <x v="6"/>
    <m/>
    <x v="6"/>
    <x v="2"/>
    <x v="37"/>
    <n v="190801"/>
    <n v="190801"/>
    <m/>
    <n v="3"/>
    <n v="190801"/>
    <n v="60000"/>
  </r>
  <r>
    <x v="333"/>
    <x v="6"/>
    <m/>
    <x v="29"/>
    <x v="2"/>
    <x v="40"/>
    <n v="190801"/>
    <n v="190801"/>
    <m/>
    <n v="1"/>
    <n v="190801"/>
    <n v="35000"/>
  </r>
  <r>
    <x v="333"/>
    <x v="6"/>
    <m/>
    <x v="29"/>
    <x v="2"/>
    <x v="41"/>
    <n v="190801"/>
    <n v="190801"/>
    <m/>
    <n v="3"/>
    <n v="190801"/>
    <n v="135000"/>
  </r>
  <r>
    <x v="333"/>
    <x v="6"/>
    <m/>
    <x v="25"/>
    <x v="2"/>
    <x v="34"/>
    <n v="190801"/>
    <n v="190801"/>
    <m/>
    <n v="2"/>
    <n v="190801"/>
    <n v="198000"/>
  </r>
  <r>
    <x v="333"/>
    <x v="6"/>
    <m/>
    <x v="1"/>
    <x v="2"/>
    <x v="18"/>
    <n v="190801"/>
    <n v="190801"/>
    <m/>
    <n v="3"/>
    <n v="190801"/>
    <n v="60000"/>
  </r>
  <r>
    <x v="333"/>
    <x v="6"/>
    <m/>
    <x v="4"/>
    <x v="2"/>
    <x v="26"/>
    <n v="190801"/>
    <n v="190801"/>
    <m/>
    <n v="3"/>
    <n v="190801"/>
    <n v="12000"/>
  </r>
  <r>
    <x v="333"/>
    <x v="6"/>
    <m/>
    <x v="4"/>
    <x v="2"/>
    <x v="27"/>
    <n v="190801"/>
    <n v="190801"/>
    <m/>
    <n v="1"/>
    <n v="190801"/>
    <n v="20000"/>
  </r>
  <r>
    <x v="333"/>
    <x v="6"/>
    <m/>
    <x v="0"/>
    <x v="2"/>
    <x v="15"/>
    <n v="190801"/>
    <n v="190801"/>
    <m/>
    <n v="54"/>
    <n v="190801"/>
    <n v="1080000"/>
  </r>
  <r>
    <x v="333"/>
    <x v="6"/>
    <m/>
    <x v="0"/>
    <x v="2"/>
    <x v="16"/>
    <n v="190801"/>
    <n v="190801"/>
    <m/>
    <n v="52"/>
    <n v="190801"/>
    <n v="1820000"/>
  </r>
  <r>
    <x v="333"/>
    <x v="6"/>
    <m/>
    <x v="0"/>
    <x v="2"/>
    <x v="17"/>
    <n v="190801"/>
    <n v="190801"/>
    <m/>
    <n v="65"/>
    <n v="190801"/>
    <n v="2145000"/>
  </r>
  <r>
    <x v="333"/>
    <x v="6"/>
    <m/>
    <x v="0"/>
    <x v="2"/>
    <x v="19"/>
    <n v="190801"/>
    <n v="190801"/>
    <m/>
    <n v="46"/>
    <n v="190801"/>
    <n v="138000"/>
  </r>
  <r>
    <x v="333"/>
    <x v="6"/>
    <m/>
    <x v="5"/>
    <x v="2"/>
    <x v="28"/>
    <n v="190801"/>
    <n v="190801"/>
    <m/>
    <n v="19"/>
    <n v="190801"/>
    <n v="532000"/>
  </r>
  <r>
    <x v="333"/>
    <x v="6"/>
    <m/>
    <x v="22"/>
    <x v="2"/>
    <x v="29"/>
    <n v="190801"/>
    <n v="190801"/>
    <m/>
    <n v="4"/>
    <n v="190801"/>
    <n v="152000"/>
  </r>
  <r>
    <x v="333"/>
    <x v="6"/>
    <m/>
    <x v="19"/>
    <x v="2"/>
    <x v="22"/>
    <n v="190801"/>
    <n v="190801"/>
    <m/>
    <n v="8"/>
    <n v="190801"/>
    <n v="104000"/>
  </r>
  <r>
    <x v="333"/>
    <x v="6"/>
    <m/>
    <x v="19"/>
    <x v="2"/>
    <x v="23"/>
    <n v="190801"/>
    <n v="190801"/>
    <m/>
    <n v="1"/>
    <n v="190801"/>
    <n v="24000"/>
  </r>
  <r>
    <x v="333"/>
    <x v="6"/>
    <m/>
    <x v="19"/>
    <x v="2"/>
    <x v="24"/>
    <n v="190801"/>
    <n v="190801"/>
    <m/>
    <n v="1"/>
    <n v="190801"/>
    <n v="33000"/>
  </r>
  <r>
    <x v="333"/>
    <x v="6"/>
    <m/>
    <x v="0"/>
    <x v="6"/>
    <x v="15"/>
    <n v="190801"/>
    <n v="190801"/>
    <m/>
    <n v="497"/>
    <n v="190801"/>
    <n v="4506796"/>
  </r>
  <r>
    <x v="333"/>
    <x v="6"/>
    <m/>
    <x v="0"/>
    <x v="6"/>
    <x v="17"/>
    <n v="190801"/>
    <n v="190801"/>
    <m/>
    <n v="192"/>
    <n v="190801"/>
    <n v="3037056"/>
  </r>
  <r>
    <x v="333"/>
    <x v="6"/>
    <m/>
    <x v="4"/>
    <x v="6"/>
    <x v="26"/>
    <n v="190801"/>
    <n v="190801"/>
    <m/>
    <n v="399"/>
    <n v="190801"/>
    <n v="428127"/>
  </r>
  <r>
    <x v="333"/>
    <x v="6"/>
    <m/>
    <x v="26"/>
    <x v="6"/>
    <x v="35"/>
    <n v="190801"/>
    <n v="190801"/>
    <m/>
    <n v="39"/>
    <n v="190801"/>
    <n v="668109"/>
  </r>
  <r>
    <x v="333"/>
    <x v="6"/>
    <m/>
    <x v="22"/>
    <x v="6"/>
    <x v="29"/>
    <n v="190801"/>
    <n v="190801"/>
    <m/>
    <n v="35"/>
    <n v="190801"/>
    <n v="689185"/>
  </r>
  <r>
    <x v="333"/>
    <x v="6"/>
    <m/>
    <x v="24"/>
    <x v="6"/>
    <x v="31"/>
    <n v="190801"/>
    <n v="190801"/>
    <m/>
    <n v="92"/>
    <n v="190801"/>
    <n v="1368684"/>
  </r>
  <r>
    <x v="333"/>
    <x v="6"/>
    <m/>
    <x v="23"/>
    <x v="6"/>
    <x v="30"/>
    <n v="190801"/>
    <n v="190801"/>
    <m/>
    <n v="13"/>
    <n v="190801"/>
    <n v="90532"/>
  </r>
  <r>
    <x v="333"/>
    <x v="6"/>
    <m/>
    <x v="19"/>
    <x v="6"/>
    <x v="22"/>
    <n v="190801"/>
    <n v="190801"/>
    <m/>
    <n v="58"/>
    <n v="190801"/>
    <n v="393878"/>
  </r>
  <r>
    <x v="333"/>
    <x v="6"/>
    <m/>
    <x v="27"/>
    <x v="6"/>
    <x v="36"/>
    <n v="190801"/>
    <n v="190801"/>
    <m/>
    <n v="2"/>
    <n v="190801"/>
    <n v="18914"/>
  </r>
  <r>
    <x v="333"/>
    <x v="6"/>
    <m/>
    <x v="6"/>
    <x v="6"/>
    <x v="37"/>
    <n v="190801"/>
    <n v="190801"/>
    <m/>
    <n v="32"/>
    <n v="190801"/>
    <n v="320000"/>
  </r>
  <r>
    <x v="333"/>
    <x v="6"/>
    <m/>
    <x v="28"/>
    <x v="6"/>
    <x v="39"/>
    <n v="190801"/>
    <n v="190801"/>
    <m/>
    <n v="17"/>
    <n v="190801"/>
    <n v="268906"/>
  </r>
  <r>
    <x v="333"/>
    <x v="6"/>
    <m/>
    <x v="4"/>
    <x v="6"/>
    <x v="66"/>
    <n v="190801"/>
    <n v="190801"/>
    <m/>
    <n v="217"/>
    <n v="190801"/>
    <n v="1214549"/>
  </r>
  <r>
    <x v="245"/>
    <x v="3"/>
    <m/>
    <x v="0"/>
    <x v="17"/>
    <x v="85"/>
    <n v="190801"/>
    <n v="190801"/>
    <m/>
    <n v="1"/>
    <n v="190801"/>
    <n v="39935"/>
  </r>
  <r>
    <x v="245"/>
    <x v="3"/>
    <m/>
    <x v="0"/>
    <x v="16"/>
    <x v="81"/>
    <n v="190801"/>
    <n v="190801"/>
    <m/>
    <n v="1"/>
    <n v="190801"/>
    <n v="23073"/>
  </r>
  <r>
    <x v="245"/>
    <x v="3"/>
    <m/>
    <x v="0"/>
    <x v="7"/>
    <x v="15"/>
    <n v="190801"/>
    <n v="190801"/>
    <m/>
    <n v="4"/>
    <n v="190801"/>
    <n v="80000"/>
  </r>
  <r>
    <x v="245"/>
    <x v="3"/>
    <m/>
    <x v="6"/>
    <x v="2"/>
    <x v="37"/>
    <n v="190801"/>
    <n v="190801"/>
    <m/>
    <n v="4"/>
    <n v="190801"/>
    <n v="80000"/>
  </r>
  <r>
    <x v="245"/>
    <x v="3"/>
    <m/>
    <x v="29"/>
    <x v="2"/>
    <x v="40"/>
    <n v="190801"/>
    <n v="190801"/>
    <m/>
    <n v="2"/>
    <n v="190801"/>
    <n v="70000"/>
  </r>
  <r>
    <x v="245"/>
    <x v="3"/>
    <m/>
    <x v="29"/>
    <x v="2"/>
    <x v="41"/>
    <n v="190801"/>
    <n v="190801"/>
    <m/>
    <n v="1"/>
    <n v="190801"/>
    <n v="45000"/>
  </r>
  <r>
    <x v="245"/>
    <x v="3"/>
    <m/>
    <x v="25"/>
    <x v="2"/>
    <x v="34"/>
    <n v="190801"/>
    <n v="190801"/>
    <m/>
    <n v="2"/>
    <n v="190801"/>
    <n v="198000"/>
  </r>
  <r>
    <x v="245"/>
    <x v="3"/>
    <m/>
    <x v="1"/>
    <x v="2"/>
    <x v="18"/>
    <n v="190801"/>
    <n v="190801"/>
    <m/>
    <n v="5"/>
    <n v="190801"/>
    <n v="100000"/>
  </r>
  <r>
    <x v="245"/>
    <x v="3"/>
    <m/>
    <x v="1"/>
    <x v="2"/>
    <x v="21"/>
    <n v="190801"/>
    <n v="190801"/>
    <m/>
    <n v="1"/>
    <n v="190801"/>
    <n v="35000"/>
  </r>
  <r>
    <x v="245"/>
    <x v="3"/>
    <m/>
    <x v="4"/>
    <x v="2"/>
    <x v="26"/>
    <n v="190801"/>
    <n v="190801"/>
    <m/>
    <n v="10"/>
    <n v="190801"/>
    <n v="40000"/>
  </r>
  <r>
    <x v="245"/>
    <x v="3"/>
    <m/>
    <x v="4"/>
    <x v="2"/>
    <x v="27"/>
    <n v="190801"/>
    <n v="190801"/>
    <m/>
    <n v="3"/>
    <n v="190801"/>
    <n v="60000"/>
  </r>
  <r>
    <x v="245"/>
    <x v="3"/>
    <m/>
    <x v="0"/>
    <x v="2"/>
    <x v="15"/>
    <n v="190801"/>
    <n v="190801"/>
    <m/>
    <n v="83"/>
    <n v="190801"/>
    <n v="1660000"/>
  </r>
  <r>
    <x v="245"/>
    <x v="3"/>
    <m/>
    <x v="0"/>
    <x v="2"/>
    <x v="16"/>
    <n v="190801"/>
    <n v="190801"/>
    <m/>
    <n v="65"/>
    <n v="190801"/>
    <n v="2275000"/>
  </r>
  <r>
    <x v="245"/>
    <x v="3"/>
    <m/>
    <x v="0"/>
    <x v="2"/>
    <x v="17"/>
    <n v="190801"/>
    <n v="190801"/>
    <m/>
    <n v="78"/>
    <n v="190801"/>
    <n v="2574000"/>
  </r>
  <r>
    <x v="245"/>
    <x v="3"/>
    <m/>
    <x v="0"/>
    <x v="2"/>
    <x v="19"/>
    <n v="190801"/>
    <n v="190801"/>
    <m/>
    <n v="72"/>
    <n v="190801"/>
    <n v="216000"/>
  </r>
  <r>
    <x v="245"/>
    <x v="3"/>
    <m/>
    <x v="5"/>
    <x v="2"/>
    <x v="28"/>
    <n v="190801"/>
    <n v="190801"/>
    <m/>
    <n v="16"/>
    <n v="190801"/>
    <n v="448000"/>
  </r>
  <r>
    <x v="245"/>
    <x v="3"/>
    <m/>
    <x v="5"/>
    <x v="2"/>
    <x v="69"/>
    <n v="190801"/>
    <n v="190801"/>
    <m/>
    <n v="9"/>
    <n v="190801"/>
    <n v="432000"/>
  </r>
  <r>
    <x v="245"/>
    <x v="3"/>
    <m/>
    <x v="22"/>
    <x v="2"/>
    <x v="29"/>
    <n v="190801"/>
    <n v="190801"/>
    <m/>
    <n v="9"/>
    <n v="190801"/>
    <n v="342000"/>
  </r>
  <r>
    <x v="245"/>
    <x v="3"/>
    <m/>
    <x v="19"/>
    <x v="2"/>
    <x v="22"/>
    <n v="190801"/>
    <n v="190801"/>
    <m/>
    <n v="13"/>
    <n v="190801"/>
    <n v="169000"/>
  </r>
  <r>
    <x v="245"/>
    <x v="3"/>
    <m/>
    <x v="19"/>
    <x v="2"/>
    <x v="23"/>
    <n v="190801"/>
    <n v="190801"/>
    <m/>
    <n v="2"/>
    <n v="190801"/>
    <n v="48000"/>
  </r>
  <r>
    <x v="245"/>
    <x v="3"/>
    <m/>
    <x v="0"/>
    <x v="3"/>
    <x v="15"/>
    <n v="190801"/>
    <n v="190801"/>
    <m/>
    <n v="1"/>
    <n v="190801"/>
    <n v="0"/>
  </r>
  <r>
    <x v="245"/>
    <x v="3"/>
    <m/>
    <x v="0"/>
    <x v="10"/>
    <x v="54"/>
    <n v="190801"/>
    <n v="190801"/>
    <m/>
    <n v="8"/>
    <n v="190801"/>
    <n v="264000"/>
  </r>
  <r>
    <x v="245"/>
    <x v="3"/>
    <m/>
    <x v="0"/>
    <x v="10"/>
    <x v="57"/>
    <n v="190801"/>
    <n v="190801"/>
    <m/>
    <n v="7"/>
    <n v="190801"/>
    <n v="371000"/>
  </r>
  <r>
    <x v="334"/>
    <x v="4"/>
    <m/>
    <x v="0"/>
    <x v="1"/>
    <x v="15"/>
    <n v="190801"/>
    <n v="190801"/>
    <m/>
    <n v="4"/>
    <n v="190801"/>
    <n v="80000"/>
  </r>
  <r>
    <x v="334"/>
    <x v="4"/>
    <m/>
    <x v="0"/>
    <x v="1"/>
    <x v="16"/>
    <n v="190801"/>
    <n v="190801"/>
    <m/>
    <n v="11"/>
    <n v="190801"/>
    <n v="385000"/>
  </r>
  <r>
    <x v="334"/>
    <x v="4"/>
    <m/>
    <x v="0"/>
    <x v="12"/>
    <x v="75"/>
    <n v="190801"/>
    <n v="190801"/>
    <m/>
    <n v="1"/>
    <n v="190801"/>
    <n v="24602"/>
  </r>
  <r>
    <x v="334"/>
    <x v="4"/>
    <m/>
    <x v="5"/>
    <x v="12"/>
    <x v="84"/>
    <n v="190801"/>
    <n v="190801"/>
    <m/>
    <n v="10"/>
    <n v="190801"/>
    <n v="321340"/>
  </r>
  <r>
    <x v="334"/>
    <x v="4"/>
    <m/>
    <x v="5"/>
    <x v="11"/>
    <x v="84"/>
    <n v="190801"/>
    <n v="190801"/>
    <m/>
    <n v="2"/>
    <n v="190801"/>
    <n v="64416"/>
  </r>
  <r>
    <x v="334"/>
    <x v="4"/>
    <m/>
    <x v="0"/>
    <x v="7"/>
    <x v="15"/>
    <n v="190801"/>
    <n v="190801"/>
    <m/>
    <n v="8"/>
    <n v="190801"/>
    <n v="160000"/>
  </r>
  <r>
    <x v="334"/>
    <x v="4"/>
    <m/>
    <x v="0"/>
    <x v="3"/>
    <x v="15"/>
    <n v="190801"/>
    <n v="190801"/>
    <m/>
    <n v="2"/>
    <n v="190801"/>
    <n v="0"/>
  </r>
  <r>
    <x v="334"/>
    <x v="4"/>
    <m/>
    <x v="18"/>
    <x v="3"/>
    <x v="19"/>
    <n v="190801"/>
    <n v="190801"/>
    <m/>
    <n v="11"/>
    <n v="190801"/>
    <n v="0"/>
  </r>
  <r>
    <x v="334"/>
    <x v="4"/>
    <m/>
    <x v="5"/>
    <x v="3"/>
    <x v="28"/>
    <n v="190801"/>
    <n v="190801"/>
    <m/>
    <n v="49"/>
    <n v="190801"/>
    <n v="0"/>
  </r>
  <r>
    <x v="334"/>
    <x v="4"/>
    <m/>
    <x v="4"/>
    <x v="3"/>
    <x v="27"/>
    <n v="190801"/>
    <n v="190801"/>
    <m/>
    <n v="1"/>
    <n v="190801"/>
    <n v="0"/>
  </r>
  <r>
    <x v="334"/>
    <x v="4"/>
    <m/>
    <x v="6"/>
    <x v="3"/>
    <x v="37"/>
    <n v="190801"/>
    <n v="190801"/>
    <m/>
    <n v="1"/>
    <n v="190801"/>
    <n v="0"/>
  </r>
  <r>
    <x v="334"/>
    <x v="4"/>
    <m/>
    <x v="19"/>
    <x v="3"/>
    <x v="22"/>
    <n v="190801"/>
    <n v="190801"/>
    <m/>
    <n v="1"/>
    <n v="190801"/>
    <n v="0"/>
  </r>
  <r>
    <x v="334"/>
    <x v="4"/>
    <m/>
    <x v="1"/>
    <x v="3"/>
    <x v="18"/>
    <n v="190801"/>
    <n v="190801"/>
    <m/>
    <n v="1"/>
    <n v="190801"/>
    <n v="0"/>
  </r>
  <r>
    <x v="334"/>
    <x v="4"/>
    <m/>
    <x v="6"/>
    <x v="2"/>
    <x v="37"/>
    <n v="190801"/>
    <n v="190801"/>
    <m/>
    <n v="4"/>
    <n v="190801"/>
    <n v="80000"/>
  </r>
  <r>
    <x v="334"/>
    <x v="4"/>
    <m/>
    <x v="6"/>
    <x v="2"/>
    <x v="42"/>
    <n v="190801"/>
    <n v="190801"/>
    <m/>
    <n v="22"/>
    <n v="190801"/>
    <n v="770000"/>
  </r>
  <r>
    <x v="334"/>
    <x v="4"/>
    <m/>
    <x v="29"/>
    <x v="2"/>
    <x v="40"/>
    <n v="190801"/>
    <n v="190801"/>
    <m/>
    <n v="6"/>
    <n v="190801"/>
    <n v="210000"/>
  </r>
  <r>
    <x v="334"/>
    <x v="4"/>
    <m/>
    <x v="29"/>
    <x v="2"/>
    <x v="41"/>
    <n v="190801"/>
    <n v="190801"/>
    <m/>
    <n v="5"/>
    <n v="190801"/>
    <n v="225000"/>
  </r>
  <r>
    <x v="334"/>
    <x v="4"/>
    <m/>
    <x v="25"/>
    <x v="2"/>
    <x v="34"/>
    <n v="190801"/>
    <n v="190801"/>
    <m/>
    <n v="6"/>
    <n v="190801"/>
    <n v="594000"/>
  </r>
  <r>
    <x v="334"/>
    <x v="4"/>
    <m/>
    <x v="1"/>
    <x v="2"/>
    <x v="18"/>
    <n v="190801"/>
    <n v="190801"/>
    <m/>
    <n v="2"/>
    <n v="190801"/>
    <n v="40000"/>
  </r>
  <r>
    <x v="334"/>
    <x v="4"/>
    <m/>
    <x v="4"/>
    <x v="2"/>
    <x v="26"/>
    <n v="190801"/>
    <n v="190801"/>
    <m/>
    <n v="17"/>
    <n v="190801"/>
    <n v="68000"/>
  </r>
  <r>
    <x v="334"/>
    <x v="4"/>
    <m/>
    <x v="4"/>
    <x v="2"/>
    <x v="27"/>
    <n v="190801"/>
    <n v="190801"/>
    <m/>
    <n v="6"/>
    <n v="190801"/>
    <n v="120000"/>
  </r>
  <r>
    <x v="334"/>
    <x v="4"/>
    <m/>
    <x v="0"/>
    <x v="2"/>
    <x v="15"/>
    <n v="190801"/>
    <n v="190801"/>
    <m/>
    <n v="89"/>
    <n v="190801"/>
    <n v="1780000"/>
  </r>
  <r>
    <x v="334"/>
    <x v="4"/>
    <m/>
    <x v="0"/>
    <x v="2"/>
    <x v="16"/>
    <n v="190801"/>
    <n v="190801"/>
    <m/>
    <n v="83"/>
    <n v="190801"/>
    <n v="2905000"/>
  </r>
  <r>
    <x v="334"/>
    <x v="4"/>
    <m/>
    <x v="0"/>
    <x v="2"/>
    <x v="17"/>
    <n v="190801"/>
    <n v="190801"/>
    <m/>
    <n v="105"/>
    <n v="190801"/>
    <n v="3465000"/>
  </r>
  <r>
    <x v="334"/>
    <x v="4"/>
    <m/>
    <x v="0"/>
    <x v="2"/>
    <x v="19"/>
    <n v="190801"/>
    <n v="190801"/>
    <m/>
    <n v="98"/>
    <n v="190801"/>
    <n v="294000"/>
  </r>
  <r>
    <x v="334"/>
    <x v="4"/>
    <m/>
    <x v="5"/>
    <x v="2"/>
    <x v="28"/>
    <n v="190801"/>
    <n v="190801"/>
    <m/>
    <n v="30"/>
    <n v="190801"/>
    <n v="840000"/>
  </r>
  <r>
    <x v="334"/>
    <x v="4"/>
    <m/>
    <x v="5"/>
    <x v="2"/>
    <x v="69"/>
    <n v="190801"/>
    <n v="190801"/>
    <m/>
    <n v="6"/>
    <n v="190801"/>
    <n v="288000"/>
  </r>
  <r>
    <x v="334"/>
    <x v="4"/>
    <m/>
    <x v="22"/>
    <x v="2"/>
    <x v="29"/>
    <n v="190801"/>
    <n v="190801"/>
    <m/>
    <n v="13"/>
    <n v="190801"/>
    <n v="494000"/>
  </r>
  <r>
    <x v="334"/>
    <x v="4"/>
    <m/>
    <x v="19"/>
    <x v="2"/>
    <x v="22"/>
    <n v="190801"/>
    <n v="190801"/>
    <m/>
    <n v="12"/>
    <n v="190801"/>
    <n v="156000"/>
  </r>
  <r>
    <x v="334"/>
    <x v="4"/>
    <m/>
    <x v="19"/>
    <x v="2"/>
    <x v="23"/>
    <n v="190801"/>
    <n v="190801"/>
    <m/>
    <n v="1"/>
    <n v="190801"/>
    <n v="24000"/>
  </r>
  <r>
    <x v="334"/>
    <x v="4"/>
    <m/>
    <x v="0"/>
    <x v="10"/>
    <x v="54"/>
    <n v="190801"/>
    <n v="190801"/>
    <m/>
    <n v="20"/>
    <n v="190801"/>
    <n v="660000"/>
  </r>
  <r>
    <x v="334"/>
    <x v="4"/>
    <m/>
    <x v="5"/>
    <x v="10"/>
    <x v="56"/>
    <n v="190801"/>
    <n v="190801"/>
    <m/>
    <n v="4"/>
    <n v="190801"/>
    <n v="156000"/>
  </r>
  <r>
    <x v="334"/>
    <x v="4"/>
    <m/>
    <x v="0"/>
    <x v="10"/>
    <x v="57"/>
    <n v="190801"/>
    <n v="190801"/>
    <m/>
    <n v="13"/>
    <n v="190801"/>
    <n v="689000"/>
  </r>
  <r>
    <x v="334"/>
    <x v="4"/>
    <m/>
    <x v="1"/>
    <x v="9"/>
    <x v="18"/>
    <n v="190801"/>
    <n v="190801"/>
    <m/>
    <n v="1"/>
    <n v="190801"/>
    <n v="20000"/>
  </r>
  <r>
    <x v="335"/>
    <x v="1"/>
    <m/>
    <x v="0"/>
    <x v="1"/>
    <x v="15"/>
    <n v="190801"/>
    <n v="190801"/>
    <m/>
    <n v="2"/>
    <n v="190801"/>
    <n v="40000"/>
  </r>
  <r>
    <x v="335"/>
    <x v="1"/>
    <m/>
    <x v="0"/>
    <x v="1"/>
    <x v="16"/>
    <n v="190801"/>
    <n v="190801"/>
    <m/>
    <n v="8"/>
    <n v="190801"/>
    <n v="280000"/>
  </r>
  <r>
    <x v="335"/>
    <x v="1"/>
    <m/>
    <x v="0"/>
    <x v="17"/>
    <x v="81"/>
    <n v="190801"/>
    <n v="190801"/>
    <m/>
    <n v="1"/>
    <n v="190801"/>
    <n v="21978"/>
  </r>
  <r>
    <x v="335"/>
    <x v="1"/>
    <m/>
    <x v="0"/>
    <x v="17"/>
    <x v="86"/>
    <n v="190801"/>
    <n v="190801"/>
    <m/>
    <n v="1"/>
    <n v="190801"/>
    <n v="5698"/>
  </r>
  <r>
    <x v="335"/>
    <x v="1"/>
    <m/>
    <x v="0"/>
    <x v="7"/>
    <x v="15"/>
    <n v="190801"/>
    <n v="190801"/>
    <m/>
    <n v="1"/>
    <n v="190801"/>
    <n v="20000"/>
  </r>
  <r>
    <x v="335"/>
    <x v="1"/>
    <m/>
    <x v="0"/>
    <x v="3"/>
    <x v="15"/>
    <n v="190801"/>
    <n v="190801"/>
    <m/>
    <n v="2"/>
    <n v="190801"/>
    <n v="0"/>
  </r>
  <r>
    <x v="335"/>
    <x v="1"/>
    <m/>
    <x v="18"/>
    <x v="3"/>
    <x v="19"/>
    <n v="190801"/>
    <n v="190801"/>
    <m/>
    <n v="1"/>
    <n v="190801"/>
    <n v="0"/>
  </r>
  <r>
    <x v="335"/>
    <x v="1"/>
    <m/>
    <x v="5"/>
    <x v="3"/>
    <x v="28"/>
    <n v="190801"/>
    <n v="190801"/>
    <m/>
    <n v="12"/>
    <n v="190801"/>
    <n v="0"/>
  </r>
  <r>
    <x v="335"/>
    <x v="1"/>
    <m/>
    <x v="4"/>
    <x v="3"/>
    <x v="27"/>
    <n v="190801"/>
    <n v="190801"/>
    <m/>
    <n v="1"/>
    <n v="190801"/>
    <n v="0"/>
  </r>
  <r>
    <x v="335"/>
    <x v="1"/>
    <m/>
    <x v="6"/>
    <x v="3"/>
    <x v="37"/>
    <n v="190801"/>
    <n v="190801"/>
    <m/>
    <n v="1"/>
    <n v="190801"/>
    <n v="0"/>
  </r>
  <r>
    <x v="335"/>
    <x v="1"/>
    <m/>
    <x v="19"/>
    <x v="3"/>
    <x v="22"/>
    <n v="190801"/>
    <n v="190801"/>
    <m/>
    <n v="1"/>
    <n v="190801"/>
    <n v="0"/>
  </r>
  <r>
    <x v="335"/>
    <x v="1"/>
    <m/>
    <x v="1"/>
    <x v="3"/>
    <x v="18"/>
    <n v="190801"/>
    <n v="190801"/>
    <m/>
    <n v="1"/>
    <n v="190801"/>
    <n v="0"/>
  </r>
  <r>
    <x v="335"/>
    <x v="1"/>
    <m/>
    <x v="6"/>
    <x v="2"/>
    <x v="37"/>
    <n v="190801"/>
    <n v="190801"/>
    <m/>
    <n v="2"/>
    <n v="190801"/>
    <n v="40000"/>
  </r>
  <r>
    <x v="335"/>
    <x v="1"/>
    <m/>
    <x v="6"/>
    <x v="2"/>
    <x v="42"/>
    <n v="190801"/>
    <n v="190801"/>
    <m/>
    <n v="2"/>
    <n v="190801"/>
    <n v="70000"/>
  </r>
  <r>
    <x v="335"/>
    <x v="1"/>
    <m/>
    <x v="29"/>
    <x v="2"/>
    <x v="40"/>
    <n v="190801"/>
    <n v="190801"/>
    <m/>
    <n v="5"/>
    <n v="190801"/>
    <n v="175000"/>
  </r>
  <r>
    <x v="335"/>
    <x v="1"/>
    <m/>
    <x v="29"/>
    <x v="2"/>
    <x v="41"/>
    <n v="190801"/>
    <n v="190801"/>
    <m/>
    <n v="5"/>
    <n v="190801"/>
    <n v="225000"/>
  </r>
  <r>
    <x v="335"/>
    <x v="1"/>
    <m/>
    <x v="25"/>
    <x v="2"/>
    <x v="34"/>
    <n v="190801"/>
    <n v="190801"/>
    <m/>
    <n v="3"/>
    <n v="190801"/>
    <n v="297000"/>
  </r>
  <r>
    <x v="335"/>
    <x v="1"/>
    <m/>
    <x v="1"/>
    <x v="2"/>
    <x v="18"/>
    <n v="190801"/>
    <n v="190801"/>
    <m/>
    <n v="5"/>
    <n v="190801"/>
    <n v="100000"/>
  </r>
  <r>
    <x v="335"/>
    <x v="1"/>
    <m/>
    <x v="4"/>
    <x v="2"/>
    <x v="26"/>
    <n v="190801"/>
    <n v="190801"/>
    <m/>
    <n v="5"/>
    <n v="190801"/>
    <n v="20000"/>
  </r>
  <r>
    <x v="335"/>
    <x v="1"/>
    <m/>
    <x v="4"/>
    <x v="2"/>
    <x v="27"/>
    <n v="190801"/>
    <n v="190801"/>
    <m/>
    <n v="5"/>
    <n v="190801"/>
    <n v="100000"/>
  </r>
  <r>
    <x v="335"/>
    <x v="1"/>
    <m/>
    <x v="0"/>
    <x v="2"/>
    <x v="15"/>
    <n v="190801"/>
    <n v="190801"/>
    <m/>
    <n v="69"/>
    <n v="190801"/>
    <n v="1380000"/>
  </r>
  <r>
    <x v="335"/>
    <x v="1"/>
    <m/>
    <x v="0"/>
    <x v="2"/>
    <x v="16"/>
    <n v="190801"/>
    <n v="190801"/>
    <m/>
    <n v="77"/>
    <n v="190801"/>
    <n v="2695000"/>
  </r>
  <r>
    <x v="335"/>
    <x v="1"/>
    <m/>
    <x v="0"/>
    <x v="2"/>
    <x v="17"/>
    <n v="190801"/>
    <n v="190801"/>
    <m/>
    <n v="67"/>
    <n v="190801"/>
    <n v="2211000"/>
  </r>
  <r>
    <x v="335"/>
    <x v="1"/>
    <m/>
    <x v="0"/>
    <x v="2"/>
    <x v="19"/>
    <n v="190801"/>
    <n v="190801"/>
    <m/>
    <n v="100"/>
    <n v="190801"/>
    <n v="300000"/>
  </r>
  <r>
    <x v="335"/>
    <x v="1"/>
    <m/>
    <x v="5"/>
    <x v="2"/>
    <x v="28"/>
    <n v="190801"/>
    <n v="190801"/>
    <m/>
    <n v="22"/>
    <n v="190801"/>
    <n v="616000"/>
  </r>
  <r>
    <x v="335"/>
    <x v="1"/>
    <m/>
    <x v="5"/>
    <x v="2"/>
    <x v="69"/>
    <n v="190801"/>
    <n v="190801"/>
    <m/>
    <n v="3"/>
    <n v="190801"/>
    <n v="144000"/>
  </r>
  <r>
    <x v="335"/>
    <x v="1"/>
    <m/>
    <x v="22"/>
    <x v="2"/>
    <x v="29"/>
    <n v="190801"/>
    <n v="190801"/>
    <m/>
    <n v="6"/>
    <n v="190801"/>
    <n v="228000"/>
  </r>
  <r>
    <x v="335"/>
    <x v="1"/>
    <m/>
    <x v="19"/>
    <x v="2"/>
    <x v="22"/>
    <n v="190801"/>
    <n v="190801"/>
    <m/>
    <n v="8"/>
    <n v="190801"/>
    <n v="104000"/>
  </r>
  <r>
    <x v="335"/>
    <x v="1"/>
    <m/>
    <x v="19"/>
    <x v="2"/>
    <x v="23"/>
    <n v="190801"/>
    <n v="190801"/>
    <m/>
    <n v="3"/>
    <n v="190801"/>
    <n v="72000"/>
  </r>
  <r>
    <x v="335"/>
    <x v="1"/>
    <m/>
    <x v="0"/>
    <x v="10"/>
    <x v="54"/>
    <n v="190801"/>
    <n v="190801"/>
    <m/>
    <n v="34"/>
    <n v="190801"/>
    <n v="1122000"/>
  </r>
  <r>
    <x v="335"/>
    <x v="1"/>
    <m/>
    <x v="22"/>
    <x v="10"/>
    <x v="55"/>
    <n v="190801"/>
    <n v="190801"/>
    <m/>
    <n v="1"/>
    <n v="190801"/>
    <n v="44000"/>
  </r>
  <r>
    <x v="335"/>
    <x v="1"/>
    <m/>
    <x v="5"/>
    <x v="10"/>
    <x v="56"/>
    <n v="190801"/>
    <n v="190801"/>
    <m/>
    <n v="9"/>
    <n v="190801"/>
    <n v="351000"/>
  </r>
  <r>
    <x v="335"/>
    <x v="1"/>
    <m/>
    <x v="0"/>
    <x v="10"/>
    <x v="57"/>
    <n v="190801"/>
    <n v="190801"/>
    <m/>
    <n v="26"/>
    <n v="190801"/>
    <n v="1378000"/>
  </r>
  <r>
    <x v="335"/>
    <x v="1"/>
    <m/>
    <x v="1"/>
    <x v="9"/>
    <x v="18"/>
    <n v="190801"/>
    <n v="190801"/>
    <m/>
    <n v="1"/>
    <n v="190801"/>
    <n v="20000"/>
  </r>
  <r>
    <x v="338"/>
    <x v="0"/>
    <m/>
    <x v="0"/>
    <x v="1"/>
    <x v="15"/>
    <n v="190801"/>
    <n v="190801"/>
    <m/>
    <n v="2"/>
    <n v="190801"/>
    <n v="40000"/>
  </r>
  <r>
    <x v="338"/>
    <x v="0"/>
    <m/>
    <x v="0"/>
    <x v="1"/>
    <x v="16"/>
    <n v="190801"/>
    <n v="190801"/>
    <m/>
    <n v="7"/>
    <n v="190801"/>
    <n v="245000"/>
  </r>
  <r>
    <x v="338"/>
    <x v="0"/>
    <m/>
    <x v="0"/>
    <x v="18"/>
    <x v="85"/>
    <n v="190801"/>
    <n v="190801"/>
    <m/>
    <n v="1"/>
    <n v="190801"/>
    <n v="35455"/>
  </r>
  <r>
    <x v="338"/>
    <x v="0"/>
    <m/>
    <x v="0"/>
    <x v="12"/>
    <x v="75"/>
    <n v="190801"/>
    <n v="190801"/>
    <m/>
    <n v="1"/>
    <n v="190801"/>
    <n v="24602"/>
  </r>
  <r>
    <x v="338"/>
    <x v="0"/>
    <m/>
    <x v="5"/>
    <x v="12"/>
    <x v="84"/>
    <n v="190801"/>
    <n v="190801"/>
    <m/>
    <n v="1"/>
    <n v="190801"/>
    <n v="32134"/>
  </r>
  <r>
    <x v="338"/>
    <x v="0"/>
    <m/>
    <x v="0"/>
    <x v="3"/>
    <x v="15"/>
    <n v="190801"/>
    <n v="190801"/>
    <m/>
    <n v="1"/>
    <n v="190801"/>
    <n v="0"/>
  </r>
  <r>
    <x v="338"/>
    <x v="0"/>
    <m/>
    <x v="18"/>
    <x v="3"/>
    <x v="19"/>
    <n v="190801"/>
    <n v="190801"/>
    <m/>
    <n v="1"/>
    <n v="190801"/>
    <n v="0"/>
  </r>
  <r>
    <x v="338"/>
    <x v="0"/>
    <m/>
    <x v="5"/>
    <x v="3"/>
    <x v="28"/>
    <n v="190801"/>
    <n v="190801"/>
    <m/>
    <n v="1"/>
    <n v="190801"/>
    <n v="0"/>
  </r>
  <r>
    <x v="338"/>
    <x v="0"/>
    <m/>
    <x v="4"/>
    <x v="3"/>
    <x v="26"/>
    <n v="190801"/>
    <n v="190801"/>
    <m/>
    <n v="10"/>
    <n v="190801"/>
    <n v="0"/>
  </r>
  <r>
    <x v="338"/>
    <x v="0"/>
    <m/>
    <x v="19"/>
    <x v="3"/>
    <x v="22"/>
    <n v="190801"/>
    <n v="190801"/>
    <m/>
    <n v="1"/>
    <n v="190801"/>
    <n v="0"/>
  </r>
  <r>
    <x v="338"/>
    <x v="0"/>
    <m/>
    <x v="1"/>
    <x v="3"/>
    <x v="18"/>
    <n v="190801"/>
    <n v="190801"/>
    <m/>
    <n v="1"/>
    <n v="190801"/>
    <n v="0"/>
  </r>
  <r>
    <x v="338"/>
    <x v="0"/>
    <m/>
    <x v="6"/>
    <x v="2"/>
    <x v="37"/>
    <n v="190801"/>
    <n v="190801"/>
    <m/>
    <n v="1"/>
    <n v="190801"/>
    <n v="20000"/>
  </r>
  <r>
    <x v="338"/>
    <x v="0"/>
    <m/>
    <x v="29"/>
    <x v="2"/>
    <x v="40"/>
    <n v="190801"/>
    <n v="190801"/>
    <m/>
    <n v="1"/>
    <n v="190801"/>
    <n v="35000"/>
  </r>
  <r>
    <x v="338"/>
    <x v="0"/>
    <m/>
    <x v="29"/>
    <x v="2"/>
    <x v="41"/>
    <n v="190801"/>
    <n v="190801"/>
    <m/>
    <n v="4"/>
    <n v="190801"/>
    <n v="180000"/>
  </r>
  <r>
    <x v="338"/>
    <x v="0"/>
    <m/>
    <x v="25"/>
    <x v="2"/>
    <x v="34"/>
    <n v="190801"/>
    <n v="190801"/>
    <m/>
    <n v="1"/>
    <n v="190801"/>
    <n v="99000"/>
  </r>
  <r>
    <x v="338"/>
    <x v="0"/>
    <m/>
    <x v="1"/>
    <x v="2"/>
    <x v="18"/>
    <n v="190801"/>
    <n v="190801"/>
    <m/>
    <n v="1"/>
    <n v="190801"/>
    <n v="20000"/>
  </r>
  <r>
    <x v="338"/>
    <x v="0"/>
    <m/>
    <x v="4"/>
    <x v="2"/>
    <x v="26"/>
    <n v="190801"/>
    <n v="190801"/>
    <m/>
    <n v="3"/>
    <n v="190801"/>
    <n v="12000"/>
  </r>
  <r>
    <x v="338"/>
    <x v="0"/>
    <m/>
    <x v="0"/>
    <x v="2"/>
    <x v="15"/>
    <n v="190801"/>
    <n v="190801"/>
    <m/>
    <n v="69"/>
    <n v="190801"/>
    <n v="1380000"/>
  </r>
  <r>
    <x v="338"/>
    <x v="0"/>
    <m/>
    <x v="0"/>
    <x v="2"/>
    <x v="16"/>
    <n v="190801"/>
    <n v="190801"/>
    <m/>
    <n v="57"/>
    <n v="190801"/>
    <n v="1995000"/>
  </r>
  <r>
    <x v="338"/>
    <x v="0"/>
    <m/>
    <x v="0"/>
    <x v="2"/>
    <x v="17"/>
    <n v="190801"/>
    <n v="190801"/>
    <m/>
    <n v="66"/>
    <n v="190801"/>
    <n v="2178000"/>
  </r>
  <r>
    <x v="338"/>
    <x v="0"/>
    <m/>
    <x v="0"/>
    <x v="2"/>
    <x v="19"/>
    <n v="190801"/>
    <n v="190801"/>
    <m/>
    <n v="78"/>
    <n v="190801"/>
    <n v="234000"/>
  </r>
  <r>
    <x v="338"/>
    <x v="0"/>
    <m/>
    <x v="5"/>
    <x v="2"/>
    <x v="28"/>
    <n v="190801"/>
    <n v="190801"/>
    <m/>
    <n v="22"/>
    <n v="190801"/>
    <n v="616000"/>
  </r>
  <r>
    <x v="338"/>
    <x v="0"/>
    <m/>
    <x v="5"/>
    <x v="2"/>
    <x v="69"/>
    <n v="190801"/>
    <n v="190801"/>
    <m/>
    <n v="2"/>
    <n v="190801"/>
    <n v="96000"/>
  </r>
  <r>
    <x v="338"/>
    <x v="0"/>
    <m/>
    <x v="22"/>
    <x v="2"/>
    <x v="29"/>
    <n v="190801"/>
    <n v="190801"/>
    <m/>
    <n v="7"/>
    <n v="190801"/>
    <n v="266000"/>
  </r>
  <r>
    <x v="338"/>
    <x v="0"/>
    <m/>
    <x v="19"/>
    <x v="2"/>
    <x v="22"/>
    <n v="190801"/>
    <n v="190801"/>
    <m/>
    <n v="8"/>
    <n v="190801"/>
    <n v="104000"/>
  </r>
  <r>
    <x v="338"/>
    <x v="0"/>
    <m/>
    <x v="19"/>
    <x v="2"/>
    <x v="23"/>
    <n v="190801"/>
    <n v="190801"/>
    <m/>
    <n v="1"/>
    <n v="190801"/>
    <n v="24000"/>
  </r>
  <r>
    <x v="338"/>
    <x v="0"/>
    <m/>
    <x v="0"/>
    <x v="10"/>
    <x v="54"/>
    <n v="190801"/>
    <n v="190801"/>
    <m/>
    <n v="29"/>
    <n v="190801"/>
    <n v="957000"/>
  </r>
  <r>
    <x v="338"/>
    <x v="0"/>
    <m/>
    <x v="22"/>
    <x v="10"/>
    <x v="55"/>
    <n v="190801"/>
    <n v="190801"/>
    <m/>
    <n v="1"/>
    <n v="190801"/>
    <n v="44000"/>
  </r>
  <r>
    <x v="338"/>
    <x v="0"/>
    <m/>
    <x v="5"/>
    <x v="10"/>
    <x v="56"/>
    <n v="190801"/>
    <n v="190801"/>
    <m/>
    <n v="8"/>
    <n v="190801"/>
    <n v="312000"/>
  </r>
  <r>
    <x v="338"/>
    <x v="0"/>
    <m/>
    <x v="0"/>
    <x v="10"/>
    <x v="57"/>
    <n v="190801"/>
    <n v="190801"/>
    <m/>
    <n v="24"/>
    <n v="190801"/>
    <n v="1272000"/>
  </r>
  <r>
    <x v="339"/>
    <x v="2"/>
    <m/>
    <x v="0"/>
    <x v="1"/>
    <x v="15"/>
    <n v="190801"/>
    <n v="190801"/>
    <m/>
    <n v="2"/>
    <n v="190801"/>
    <n v="40000"/>
  </r>
  <r>
    <x v="339"/>
    <x v="2"/>
    <m/>
    <x v="0"/>
    <x v="1"/>
    <x v="16"/>
    <n v="190801"/>
    <n v="190801"/>
    <m/>
    <n v="5"/>
    <n v="190801"/>
    <n v="175000"/>
  </r>
  <r>
    <x v="339"/>
    <x v="2"/>
    <m/>
    <x v="0"/>
    <x v="7"/>
    <x v="15"/>
    <n v="190801"/>
    <n v="190801"/>
    <m/>
    <n v="5"/>
    <n v="190801"/>
    <n v="100000"/>
  </r>
  <r>
    <x v="339"/>
    <x v="2"/>
    <m/>
    <x v="0"/>
    <x v="3"/>
    <x v="15"/>
    <n v="190801"/>
    <n v="190801"/>
    <m/>
    <n v="3"/>
    <n v="190801"/>
    <n v="0"/>
  </r>
  <r>
    <x v="339"/>
    <x v="2"/>
    <m/>
    <x v="0"/>
    <x v="3"/>
    <x v="17"/>
    <n v="190801"/>
    <n v="190801"/>
    <m/>
    <n v="2"/>
    <n v="190801"/>
    <n v="0"/>
  </r>
  <r>
    <x v="339"/>
    <x v="2"/>
    <m/>
    <x v="18"/>
    <x v="3"/>
    <x v="19"/>
    <n v="190801"/>
    <n v="190801"/>
    <m/>
    <n v="3"/>
    <n v="190801"/>
    <n v="0"/>
  </r>
  <r>
    <x v="339"/>
    <x v="2"/>
    <m/>
    <x v="5"/>
    <x v="3"/>
    <x v="28"/>
    <n v="190801"/>
    <n v="190801"/>
    <m/>
    <n v="4"/>
    <n v="190801"/>
    <n v="0"/>
  </r>
  <r>
    <x v="339"/>
    <x v="2"/>
    <m/>
    <x v="4"/>
    <x v="3"/>
    <x v="27"/>
    <n v="190801"/>
    <n v="190801"/>
    <m/>
    <n v="3"/>
    <n v="190801"/>
    <n v="0"/>
  </r>
  <r>
    <x v="339"/>
    <x v="2"/>
    <m/>
    <x v="6"/>
    <x v="3"/>
    <x v="37"/>
    <n v="190801"/>
    <n v="190801"/>
    <m/>
    <n v="3"/>
    <n v="190801"/>
    <n v="0"/>
  </r>
  <r>
    <x v="339"/>
    <x v="2"/>
    <m/>
    <x v="22"/>
    <x v="3"/>
    <x v="29"/>
    <n v="190801"/>
    <n v="190801"/>
    <m/>
    <n v="2"/>
    <n v="190801"/>
    <n v="0"/>
  </r>
  <r>
    <x v="339"/>
    <x v="2"/>
    <m/>
    <x v="19"/>
    <x v="3"/>
    <x v="22"/>
    <n v="190801"/>
    <n v="190801"/>
    <m/>
    <n v="3"/>
    <n v="190801"/>
    <n v="0"/>
  </r>
  <r>
    <x v="339"/>
    <x v="2"/>
    <m/>
    <x v="1"/>
    <x v="3"/>
    <x v="18"/>
    <n v="190801"/>
    <n v="190801"/>
    <m/>
    <n v="3"/>
    <n v="190801"/>
    <n v="0"/>
  </r>
  <r>
    <x v="339"/>
    <x v="2"/>
    <m/>
    <x v="6"/>
    <x v="2"/>
    <x v="37"/>
    <n v="190801"/>
    <n v="190801"/>
    <m/>
    <n v="4"/>
    <n v="190801"/>
    <n v="80000"/>
  </r>
  <r>
    <x v="339"/>
    <x v="2"/>
    <m/>
    <x v="6"/>
    <x v="2"/>
    <x v="42"/>
    <n v="190801"/>
    <n v="190801"/>
    <m/>
    <n v="1"/>
    <n v="190801"/>
    <n v="35000"/>
  </r>
  <r>
    <x v="339"/>
    <x v="2"/>
    <m/>
    <x v="29"/>
    <x v="2"/>
    <x v="40"/>
    <n v="190801"/>
    <n v="190801"/>
    <m/>
    <n v="2"/>
    <n v="190801"/>
    <n v="70000"/>
  </r>
  <r>
    <x v="339"/>
    <x v="2"/>
    <m/>
    <x v="29"/>
    <x v="2"/>
    <x v="41"/>
    <n v="190801"/>
    <n v="190801"/>
    <m/>
    <n v="2"/>
    <n v="190801"/>
    <n v="90000"/>
  </r>
  <r>
    <x v="339"/>
    <x v="2"/>
    <m/>
    <x v="1"/>
    <x v="2"/>
    <x v="18"/>
    <n v="190801"/>
    <n v="190801"/>
    <m/>
    <n v="1"/>
    <n v="190801"/>
    <n v="20000"/>
  </r>
  <r>
    <x v="339"/>
    <x v="2"/>
    <m/>
    <x v="4"/>
    <x v="2"/>
    <x v="26"/>
    <n v="190801"/>
    <n v="190801"/>
    <m/>
    <n v="3"/>
    <n v="190801"/>
    <n v="12000"/>
  </r>
  <r>
    <x v="339"/>
    <x v="2"/>
    <m/>
    <x v="4"/>
    <x v="2"/>
    <x v="27"/>
    <n v="190801"/>
    <n v="190801"/>
    <m/>
    <n v="7"/>
    <n v="190801"/>
    <n v="140000"/>
  </r>
  <r>
    <x v="339"/>
    <x v="2"/>
    <m/>
    <x v="0"/>
    <x v="2"/>
    <x v="15"/>
    <n v="190801"/>
    <n v="190801"/>
    <m/>
    <n v="53"/>
    <n v="190801"/>
    <n v="1060000"/>
  </r>
  <r>
    <x v="339"/>
    <x v="2"/>
    <m/>
    <x v="0"/>
    <x v="2"/>
    <x v="16"/>
    <n v="190801"/>
    <n v="190801"/>
    <m/>
    <n v="51"/>
    <n v="190801"/>
    <n v="1785000"/>
  </r>
  <r>
    <x v="339"/>
    <x v="2"/>
    <m/>
    <x v="0"/>
    <x v="2"/>
    <x v="17"/>
    <n v="190801"/>
    <n v="190801"/>
    <m/>
    <n v="53"/>
    <n v="190801"/>
    <n v="1749000"/>
  </r>
  <r>
    <x v="339"/>
    <x v="2"/>
    <m/>
    <x v="0"/>
    <x v="2"/>
    <x v="19"/>
    <n v="190801"/>
    <n v="190801"/>
    <m/>
    <n v="52"/>
    <n v="190801"/>
    <n v="156000"/>
  </r>
  <r>
    <x v="339"/>
    <x v="2"/>
    <m/>
    <x v="5"/>
    <x v="2"/>
    <x v="28"/>
    <n v="190801"/>
    <n v="190801"/>
    <m/>
    <n v="20"/>
    <n v="190801"/>
    <n v="560000"/>
  </r>
  <r>
    <x v="339"/>
    <x v="2"/>
    <m/>
    <x v="5"/>
    <x v="2"/>
    <x v="69"/>
    <n v="190801"/>
    <n v="190801"/>
    <m/>
    <n v="7"/>
    <n v="190801"/>
    <n v="336000"/>
  </r>
  <r>
    <x v="339"/>
    <x v="2"/>
    <m/>
    <x v="22"/>
    <x v="2"/>
    <x v="29"/>
    <n v="190801"/>
    <n v="190801"/>
    <m/>
    <n v="6"/>
    <n v="190801"/>
    <n v="228000"/>
  </r>
  <r>
    <x v="339"/>
    <x v="2"/>
    <m/>
    <x v="19"/>
    <x v="2"/>
    <x v="22"/>
    <n v="190801"/>
    <n v="190801"/>
    <m/>
    <n v="8"/>
    <n v="190801"/>
    <n v="104000"/>
  </r>
  <r>
    <x v="339"/>
    <x v="2"/>
    <m/>
    <x v="19"/>
    <x v="2"/>
    <x v="23"/>
    <n v="190801"/>
    <n v="190801"/>
    <m/>
    <n v="1"/>
    <n v="190801"/>
    <n v="24000"/>
  </r>
  <r>
    <x v="339"/>
    <x v="2"/>
    <m/>
    <x v="19"/>
    <x v="2"/>
    <x v="24"/>
    <n v="190801"/>
    <n v="190801"/>
    <m/>
    <n v="7"/>
    <n v="190801"/>
    <n v="231000"/>
  </r>
  <r>
    <x v="339"/>
    <x v="2"/>
    <m/>
    <x v="0"/>
    <x v="10"/>
    <x v="54"/>
    <n v="190801"/>
    <n v="190801"/>
    <m/>
    <n v="26"/>
    <n v="190801"/>
    <n v="858000"/>
  </r>
  <r>
    <x v="339"/>
    <x v="2"/>
    <m/>
    <x v="22"/>
    <x v="10"/>
    <x v="55"/>
    <n v="190801"/>
    <n v="190801"/>
    <m/>
    <n v="3"/>
    <n v="190801"/>
    <n v="132000"/>
  </r>
  <r>
    <x v="339"/>
    <x v="2"/>
    <m/>
    <x v="5"/>
    <x v="10"/>
    <x v="56"/>
    <n v="190801"/>
    <n v="190801"/>
    <m/>
    <n v="2"/>
    <n v="190801"/>
    <n v="78000"/>
  </r>
  <r>
    <x v="339"/>
    <x v="2"/>
    <m/>
    <x v="0"/>
    <x v="10"/>
    <x v="57"/>
    <n v="190801"/>
    <n v="190801"/>
    <m/>
    <n v="38"/>
    <n v="190801"/>
    <n v="2014000"/>
  </r>
  <r>
    <x v="340"/>
    <x v="5"/>
    <m/>
    <x v="0"/>
    <x v="7"/>
    <x v="15"/>
    <n v="190801"/>
    <n v="190801"/>
    <m/>
    <n v="9"/>
    <n v="190801"/>
    <n v="180000"/>
  </r>
  <r>
    <x v="340"/>
    <x v="5"/>
    <m/>
    <x v="6"/>
    <x v="2"/>
    <x v="37"/>
    <n v="190801"/>
    <n v="190801"/>
    <m/>
    <n v="2"/>
    <n v="190801"/>
    <n v="40000"/>
  </r>
  <r>
    <x v="340"/>
    <x v="5"/>
    <m/>
    <x v="6"/>
    <x v="2"/>
    <x v="42"/>
    <n v="190801"/>
    <n v="190801"/>
    <m/>
    <n v="1"/>
    <n v="190801"/>
    <n v="35000"/>
  </r>
  <r>
    <x v="340"/>
    <x v="5"/>
    <m/>
    <x v="29"/>
    <x v="2"/>
    <x v="40"/>
    <n v="190801"/>
    <n v="190801"/>
    <m/>
    <n v="1"/>
    <n v="190801"/>
    <n v="35000"/>
  </r>
  <r>
    <x v="340"/>
    <x v="5"/>
    <m/>
    <x v="29"/>
    <x v="2"/>
    <x v="41"/>
    <n v="190801"/>
    <n v="190801"/>
    <m/>
    <n v="2"/>
    <n v="190801"/>
    <n v="90000"/>
  </r>
  <r>
    <x v="340"/>
    <x v="5"/>
    <m/>
    <x v="25"/>
    <x v="2"/>
    <x v="34"/>
    <n v="190801"/>
    <n v="190801"/>
    <m/>
    <n v="1"/>
    <n v="190801"/>
    <n v="99000"/>
  </r>
  <r>
    <x v="340"/>
    <x v="5"/>
    <m/>
    <x v="1"/>
    <x v="2"/>
    <x v="21"/>
    <n v="190801"/>
    <n v="190801"/>
    <m/>
    <n v="1"/>
    <n v="190801"/>
    <n v="35000"/>
  </r>
  <r>
    <x v="340"/>
    <x v="5"/>
    <m/>
    <x v="4"/>
    <x v="2"/>
    <x v="26"/>
    <n v="190801"/>
    <n v="190801"/>
    <m/>
    <n v="2"/>
    <n v="190801"/>
    <n v="8000"/>
  </r>
  <r>
    <x v="340"/>
    <x v="5"/>
    <m/>
    <x v="4"/>
    <x v="2"/>
    <x v="27"/>
    <n v="190801"/>
    <n v="190801"/>
    <m/>
    <n v="1"/>
    <n v="190801"/>
    <n v="20000"/>
  </r>
  <r>
    <x v="340"/>
    <x v="5"/>
    <m/>
    <x v="0"/>
    <x v="2"/>
    <x v="15"/>
    <n v="190801"/>
    <n v="190801"/>
    <m/>
    <n v="57"/>
    <n v="190801"/>
    <n v="1140000"/>
  </r>
  <r>
    <x v="340"/>
    <x v="5"/>
    <m/>
    <x v="0"/>
    <x v="2"/>
    <x v="16"/>
    <n v="190801"/>
    <n v="190801"/>
    <m/>
    <n v="36"/>
    <n v="190801"/>
    <n v="1260000"/>
  </r>
  <r>
    <x v="340"/>
    <x v="5"/>
    <m/>
    <x v="0"/>
    <x v="2"/>
    <x v="17"/>
    <n v="190801"/>
    <n v="190801"/>
    <m/>
    <n v="58"/>
    <n v="190801"/>
    <n v="1914000"/>
  </r>
  <r>
    <x v="340"/>
    <x v="5"/>
    <m/>
    <x v="0"/>
    <x v="2"/>
    <x v="19"/>
    <n v="190801"/>
    <n v="190801"/>
    <m/>
    <n v="51"/>
    <n v="190801"/>
    <n v="153000"/>
  </r>
  <r>
    <x v="340"/>
    <x v="5"/>
    <m/>
    <x v="5"/>
    <x v="2"/>
    <x v="28"/>
    <n v="190801"/>
    <n v="190801"/>
    <m/>
    <n v="14"/>
    <n v="190801"/>
    <n v="392000"/>
  </r>
  <r>
    <x v="340"/>
    <x v="5"/>
    <m/>
    <x v="5"/>
    <x v="2"/>
    <x v="69"/>
    <n v="190801"/>
    <n v="190801"/>
    <m/>
    <n v="3"/>
    <n v="190801"/>
    <n v="144000"/>
  </r>
  <r>
    <x v="340"/>
    <x v="5"/>
    <m/>
    <x v="22"/>
    <x v="2"/>
    <x v="29"/>
    <n v="190801"/>
    <n v="190801"/>
    <m/>
    <n v="8"/>
    <n v="190801"/>
    <n v="304000"/>
  </r>
  <r>
    <x v="340"/>
    <x v="5"/>
    <m/>
    <x v="19"/>
    <x v="2"/>
    <x v="22"/>
    <n v="190801"/>
    <n v="190801"/>
    <m/>
    <n v="3"/>
    <n v="190801"/>
    <n v="39000"/>
  </r>
  <r>
    <x v="341"/>
    <x v="6"/>
    <m/>
    <x v="0"/>
    <x v="7"/>
    <x v="15"/>
    <n v="190801"/>
    <n v="190801"/>
    <m/>
    <n v="4"/>
    <n v="190801"/>
    <n v="80000"/>
  </r>
  <r>
    <x v="341"/>
    <x v="6"/>
    <m/>
    <x v="6"/>
    <x v="2"/>
    <x v="37"/>
    <n v="190801"/>
    <n v="190801"/>
    <m/>
    <n v="4"/>
    <n v="190801"/>
    <n v="80000"/>
  </r>
  <r>
    <x v="341"/>
    <x v="6"/>
    <m/>
    <x v="6"/>
    <x v="2"/>
    <x v="42"/>
    <n v="190801"/>
    <n v="190801"/>
    <m/>
    <n v="2"/>
    <n v="190801"/>
    <n v="70000"/>
  </r>
  <r>
    <x v="341"/>
    <x v="6"/>
    <m/>
    <x v="29"/>
    <x v="2"/>
    <x v="40"/>
    <n v="190801"/>
    <n v="190801"/>
    <m/>
    <n v="3"/>
    <n v="190801"/>
    <n v="105000"/>
  </r>
  <r>
    <x v="341"/>
    <x v="6"/>
    <m/>
    <x v="29"/>
    <x v="2"/>
    <x v="41"/>
    <n v="190801"/>
    <n v="190801"/>
    <m/>
    <n v="2"/>
    <n v="190801"/>
    <n v="90000"/>
  </r>
  <r>
    <x v="341"/>
    <x v="6"/>
    <m/>
    <x v="25"/>
    <x v="2"/>
    <x v="34"/>
    <n v="190801"/>
    <n v="190801"/>
    <m/>
    <n v="4"/>
    <n v="190801"/>
    <n v="396000"/>
  </r>
  <r>
    <x v="341"/>
    <x v="6"/>
    <m/>
    <x v="1"/>
    <x v="2"/>
    <x v="18"/>
    <n v="190801"/>
    <n v="190801"/>
    <m/>
    <n v="5"/>
    <n v="190801"/>
    <n v="100000"/>
  </r>
  <r>
    <x v="341"/>
    <x v="6"/>
    <m/>
    <x v="4"/>
    <x v="2"/>
    <x v="26"/>
    <n v="190801"/>
    <n v="190801"/>
    <m/>
    <n v="3"/>
    <n v="190801"/>
    <n v="12000"/>
  </r>
  <r>
    <x v="341"/>
    <x v="6"/>
    <m/>
    <x v="4"/>
    <x v="2"/>
    <x v="27"/>
    <n v="190801"/>
    <n v="190801"/>
    <m/>
    <n v="4"/>
    <n v="190801"/>
    <n v="80000"/>
  </r>
  <r>
    <x v="341"/>
    <x v="6"/>
    <m/>
    <x v="0"/>
    <x v="2"/>
    <x v="15"/>
    <n v="190801"/>
    <n v="190801"/>
    <m/>
    <n v="61"/>
    <n v="190801"/>
    <n v="1220000"/>
  </r>
  <r>
    <x v="341"/>
    <x v="6"/>
    <m/>
    <x v="0"/>
    <x v="2"/>
    <x v="16"/>
    <n v="190801"/>
    <n v="190801"/>
    <m/>
    <n v="48"/>
    <n v="190801"/>
    <n v="1680000"/>
  </r>
  <r>
    <x v="341"/>
    <x v="6"/>
    <m/>
    <x v="0"/>
    <x v="2"/>
    <x v="17"/>
    <n v="190801"/>
    <n v="190801"/>
    <m/>
    <n v="70"/>
    <n v="190801"/>
    <n v="2310000"/>
  </r>
  <r>
    <x v="341"/>
    <x v="6"/>
    <m/>
    <x v="0"/>
    <x v="2"/>
    <x v="19"/>
    <n v="190801"/>
    <n v="190801"/>
    <m/>
    <n v="64"/>
    <n v="190801"/>
    <n v="192000"/>
  </r>
  <r>
    <x v="341"/>
    <x v="6"/>
    <m/>
    <x v="5"/>
    <x v="2"/>
    <x v="28"/>
    <n v="190801"/>
    <n v="190801"/>
    <m/>
    <n v="21"/>
    <n v="190801"/>
    <n v="588000"/>
  </r>
  <r>
    <x v="341"/>
    <x v="6"/>
    <m/>
    <x v="5"/>
    <x v="2"/>
    <x v="69"/>
    <n v="190801"/>
    <n v="190801"/>
    <m/>
    <n v="6"/>
    <n v="190801"/>
    <n v="288000"/>
  </r>
  <r>
    <x v="341"/>
    <x v="6"/>
    <m/>
    <x v="22"/>
    <x v="2"/>
    <x v="29"/>
    <n v="190801"/>
    <n v="190801"/>
    <m/>
    <n v="7"/>
    <n v="190801"/>
    <n v="266000"/>
  </r>
  <r>
    <x v="341"/>
    <x v="6"/>
    <m/>
    <x v="19"/>
    <x v="2"/>
    <x v="22"/>
    <n v="190801"/>
    <n v="190801"/>
    <m/>
    <n v="14"/>
    <n v="190801"/>
    <n v="182000"/>
  </r>
  <r>
    <x v="341"/>
    <x v="6"/>
    <m/>
    <x v="19"/>
    <x v="2"/>
    <x v="23"/>
    <n v="190801"/>
    <n v="190801"/>
    <m/>
    <n v="1"/>
    <n v="190801"/>
    <n v="24000"/>
  </r>
  <r>
    <x v="341"/>
    <x v="6"/>
    <m/>
    <x v="0"/>
    <x v="6"/>
    <x v="15"/>
    <n v="190801"/>
    <n v="190801"/>
    <m/>
    <n v="903"/>
    <n v="190801"/>
    <n v="8188404"/>
  </r>
  <r>
    <x v="341"/>
    <x v="6"/>
    <m/>
    <x v="4"/>
    <x v="6"/>
    <x v="26"/>
    <n v="190801"/>
    <n v="190801"/>
    <m/>
    <n v="368"/>
    <n v="190801"/>
    <n v="394864"/>
  </r>
  <r>
    <x v="341"/>
    <x v="6"/>
    <m/>
    <x v="26"/>
    <x v="6"/>
    <x v="35"/>
    <n v="190801"/>
    <n v="190801"/>
    <m/>
    <n v="53"/>
    <n v="190801"/>
    <n v="907943"/>
  </r>
  <r>
    <x v="341"/>
    <x v="6"/>
    <m/>
    <x v="22"/>
    <x v="6"/>
    <x v="29"/>
    <n v="190801"/>
    <n v="190801"/>
    <m/>
    <n v="28"/>
    <n v="190801"/>
    <n v="551348"/>
  </r>
  <r>
    <x v="341"/>
    <x v="6"/>
    <m/>
    <x v="24"/>
    <x v="6"/>
    <x v="31"/>
    <n v="190801"/>
    <n v="190801"/>
    <m/>
    <n v="130"/>
    <n v="190801"/>
    <n v="1934010"/>
  </r>
  <r>
    <x v="341"/>
    <x v="6"/>
    <m/>
    <x v="23"/>
    <x v="6"/>
    <x v="30"/>
    <n v="190801"/>
    <n v="190801"/>
    <m/>
    <n v="12"/>
    <n v="190801"/>
    <n v="83568"/>
  </r>
  <r>
    <x v="341"/>
    <x v="6"/>
    <m/>
    <x v="19"/>
    <x v="6"/>
    <x v="22"/>
    <n v="190801"/>
    <n v="190801"/>
    <m/>
    <n v="50"/>
    <n v="190801"/>
    <n v="339550"/>
  </r>
  <r>
    <x v="341"/>
    <x v="6"/>
    <m/>
    <x v="27"/>
    <x v="6"/>
    <x v="36"/>
    <n v="190801"/>
    <n v="190801"/>
    <m/>
    <n v="3"/>
    <n v="190801"/>
    <n v="28371"/>
  </r>
  <r>
    <x v="341"/>
    <x v="6"/>
    <m/>
    <x v="6"/>
    <x v="6"/>
    <x v="37"/>
    <n v="190801"/>
    <n v="190801"/>
    <m/>
    <n v="24"/>
    <n v="190801"/>
    <n v="240000"/>
  </r>
  <r>
    <x v="341"/>
    <x v="6"/>
    <m/>
    <x v="28"/>
    <x v="6"/>
    <x v="39"/>
    <n v="190801"/>
    <n v="190801"/>
    <m/>
    <n v="8"/>
    <n v="190801"/>
    <n v="126544"/>
  </r>
  <r>
    <x v="341"/>
    <x v="6"/>
    <m/>
    <x v="4"/>
    <x v="6"/>
    <x v="66"/>
    <n v="190801"/>
    <n v="190801"/>
    <m/>
    <n v="237"/>
    <n v="190801"/>
    <n v="1326489"/>
  </r>
  <r>
    <x v="341"/>
    <x v="6"/>
    <m/>
    <x v="1"/>
    <x v="6"/>
    <x v="18"/>
    <n v="190801"/>
    <n v="190801"/>
    <m/>
    <n v="1"/>
    <n v="190801"/>
    <n v="9205"/>
  </r>
  <r>
    <x v="342"/>
    <x v="3"/>
    <m/>
    <x v="0"/>
    <x v="7"/>
    <x v="15"/>
    <n v="190801"/>
    <n v="190801"/>
    <m/>
    <n v="16"/>
    <n v="190801"/>
    <n v="320000"/>
  </r>
  <r>
    <x v="342"/>
    <x v="3"/>
    <m/>
    <x v="5"/>
    <x v="3"/>
    <x v="28"/>
    <n v="190801"/>
    <n v="190801"/>
    <m/>
    <n v="8"/>
    <n v="190801"/>
    <n v="0"/>
  </r>
  <r>
    <x v="342"/>
    <x v="3"/>
    <m/>
    <x v="6"/>
    <x v="2"/>
    <x v="37"/>
    <n v="190801"/>
    <n v="190801"/>
    <m/>
    <n v="1"/>
    <n v="190801"/>
    <n v="20000"/>
  </r>
  <r>
    <x v="342"/>
    <x v="3"/>
    <m/>
    <x v="6"/>
    <x v="2"/>
    <x v="42"/>
    <n v="190801"/>
    <n v="190801"/>
    <m/>
    <n v="1"/>
    <n v="190801"/>
    <n v="35000"/>
  </r>
  <r>
    <x v="342"/>
    <x v="3"/>
    <m/>
    <x v="29"/>
    <x v="2"/>
    <x v="40"/>
    <n v="190801"/>
    <n v="190801"/>
    <m/>
    <n v="2"/>
    <n v="190801"/>
    <n v="70000"/>
  </r>
  <r>
    <x v="342"/>
    <x v="3"/>
    <m/>
    <x v="29"/>
    <x v="2"/>
    <x v="41"/>
    <n v="190801"/>
    <n v="190801"/>
    <m/>
    <n v="1"/>
    <n v="190801"/>
    <n v="45000"/>
  </r>
  <r>
    <x v="342"/>
    <x v="3"/>
    <m/>
    <x v="25"/>
    <x v="2"/>
    <x v="34"/>
    <n v="190801"/>
    <n v="190801"/>
    <m/>
    <n v="7"/>
    <n v="190801"/>
    <n v="693000"/>
  </r>
  <r>
    <x v="342"/>
    <x v="3"/>
    <m/>
    <x v="1"/>
    <x v="2"/>
    <x v="18"/>
    <n v="190801"/>
    <n v="190801"/>
    <m/>
    <n v="4"/>
    <n v="190801"/>
    <n v="80000"/>
  </r>
  <r>
    <x v="342"/>
    <x v="3"/>
    <m/>
    <x v="1"/>
    <x v="2"/>
    <x v="21"/>
    <n v="190801"/>
    <n v="190801"/>
    <m/>
    <n v="1"/>
    <n v="190801"/>
    <n v="35000"/>
  </r>
  <r>
    <x v="342"/>
    <x v="3"/>
    <m/>
    <x v="4"/>
    <x v="2"/>
    <x v="26"/>
    <n v="190801"/>
    <n v="190801"/>
    <m/>
    <n v="3"/>
    <n v="190801"/>
    <n v="12000"/>
  </r>
  <r>
    <x v="342"/>
    <x v="3"/>
    <m/>
    <x v="4"/>
    <x v="2"/>
    <x v="27"/>
    <n v="190801"/>
    <n v="190801"/>
    <m/>
    <n v="7"/>
    <n v="190801"/>
    <n v="140000"/>
  </r>
  <r>
    <x v="342"/>
    <x v="3"/>
    <m/>
    <x v="0"/>
    <x v="2"/>
    <x v="15"/>
    <n v="190801"/>
    <n v="190801"/>
    <m/>
    <n v="79"/>
    <n v="190801"/>
    <n v="1580000"/>
  </r>
  <r>
    <x v="342"/>
    <x v="3"/>
    <m/>
    <x v="0"/>
    <x v="2"/>
    <x v="16"/>
    <n v="190801"/>
    <n v="190801"/>
    <m/>
    <n v="64"/>
    <n v="190801"/>
    <n v="2240000"/>
  </r>
  <r>
    <x v="342"/>
    <x v="3"/>
    <m/>
    <x v="0"/>
    <x v="2"/>
    <x v="17"/>
    <n v="190801"/>
    <n v="190801"/>
    <m/>
    <n v="77"/>
    <n v="190801"/>
    <n v="2541000"/>
  </r>
  <r>
    <x v="342"/>
    <x v="3"/>
    <m/>
    <x v="0"/>
    <x v="2"/>
    <x v="19"/>
    <n v="190801"/>
    <n v="190801"/>
    <m/>
    <n v="51"/>
    <n v="190801"/>
    <n v="153000"/>
  </r>
  <r>
    <x v="342"/>
    <x v="3"/>
    <m/>
    <x v="5"/>
    <x v="2"/>
    <x v="28"/>
    <n v="190801"/>
    <n v="190801"/>
    <m/>
    <n v="26"/>
    <n v="190801"/>
    <n v="728000"/>
  </r>
  <r>
    <x v="342"/>
    <x v="3"/>
    <m/>
    <x v="5"/>
    <x v="2"/>
    <x v="69"/>
    <n v="190801"/>
    <n v="190801"/>
    <m/>
    <n v="4"/>
    <n v="190801"/>
    <n v="192000"/>
  </r>
  <r>
    <x v="342"/>
    <x v="3"/>
    <m/>
    <x v="22"/>
    <x v="2"/>
    <x v="29"/>
    <n v="190801"/>
    <n v="190801"/>
    <m/>
    <n v="9"/>
    <n v="190801"/>
    <n v="342000"/>
  </r>
  <r>
    <x v="342"/>
    <x v="3"/>
    <m/>
    <x v="19"/>
    <x v="2"/>
    <x v="22"/>
    <n v="190801"/>
    <n v="190801"/>
    <m/>
    <n v="6"/>
    <n v="190801"/>
    <n v="78000"/>
  </r>
  <r>
    <x v="342"/>
    <x v="3"/>
    <m/>
    <x v="19"/>
    <x v="2"/>
    <x v="23"/>
    <n v="190801"/>
    <n v="190801"/>
    <m/>
    <n v="1"/>
    <n v="190801"/>
    <n v="24000"/>
  </r>
  <r>
    <x v="342"/>
    <x v="3"/>
    <m/>
    <x v="19"/>
    <x v="2"/>
    <x v="24"/>
    <n v="190801"/>
    <n v="190801"/>
    <m/>
    <n v="1"/>
    <n v="190801"/>
    <n v="33000"/>
  </r>
  <r>
    <x v="341"/>
    <x v="6"/>
    <m/>
    <x v="0"/>
    <x v="19"/>
    <x v="15"/>
    <n v="190801"/>
    <n v="190801"/>
    <m/>
    <n v="1"/>
    <n v="190801"/>
    <n v="25000"/>
  </r>
  <r>
    <x v="334"/>
    <x v="4"/>
    <m/>
    <x v="0"/>
    <x v="19"/>
    <x v="15"/>
    <n v="190801"/>
    <n v="190801"/>
    <m/>
    <n v="1"/>
    <n v="190801"/>
    <n v="25000"/>
  </r>
  <r>
    <x v="330"/>
    <x v="0"/>
    <m/>
    <x v="6"/>
    <x v="19"/>
    <x v="37"/>
    <n v="190801"/>
    <n v="190801"/>
    <m/>
    <n v="1"/>
    <n v="190801"/>
    <n v="25000"/>
  </r>
  <r>
    <x v="331"/>
    <x v="2"/>
    <m/>
    <x v="0"/>
    <x v="19"/>
    <x v="15"/>
    <n v="190801"/>
    <n v="190801"/>
    <m/>
    <n v="1"/>
    <n v="190801"/>
    <n v="25000"/>
  </r>
  <r>
    <x v="343"/>
    <x v="4"/>
    <m/>
    <x v="0"/>
    <x v="1"/>
    <x v="15"/>
    <n v="200801"/>
    <n v="200801"/>
    <m/>
    <n v="5"/>
    <n v="200801"/>
    <n v="100000"/>
  </r>
  <r>
    <x v="343"/>
    <x v="4"/>
    <m/>
    <x v="0"/>
    <x v="1"/>
    <x v="16"/>
    <n v="200801"/>
    <n v="200801"/>
    <m/>
    <n v="18"/>
    <n v="200801"/>
    <n v="630000"/>
  </r>
  <r>
    <x v="343"/>
    <x v="4"/>
    <m/>
    <x v="0"/>
    <x v="7"/>
    <x v="15"/>
    <n v="200801"/>
    <n v="200801"/>
    <m/>
    <n v="4"/>
    <n v="200801"/>
    <n v="80000"/>
  </r>
  <r>
    <x v="343"/>
    <x v="4"/>
    <m/>
    <x v="0"/>
    <x v="3"/>
    <x v="15"/>
    <n v="200801"/>
    <n v="200801"/>
    <m/>
    <n v="1"/>
    <n v="200801"/>
    <n v="0"/>
  </r>
  <r>
    <x v="343"/>
    <x v="4"/>
    <m/>
    <x v="6"/>
    <x v="2"/>
    <x v="37"/>
    <n v="200801"/>
    <n v="200801"/>
    <m/>
    <n v="3"/>
    <n v="200801"/>
    <n v="60000"/>
  </r>
  <r>
    <x v="343"/>
    <x v="4"/>
    <m/>
    <x v="6"/>
    <x v="2"/>
    <x v="42"/>
    <n v="200801"/>
    <n v="200801"/>
    <m/>
    <n v="2"/>
    <n v="200801"/>
    <n v="70000"/>
  </r>
  <r>
    <x v="343"/>
    <x v="4"/>
    <m/>
    <x v="29"/>
    <x v="2"/>
    <x v="40"/>
    <n v="200801"/>
    <n v="200801"/>
    <m/>
    <n v="2"/>
    <n v="200801"/>
    <n v="70000"/>
  </r>
  <r>
    <x v="343"/>
    <x v="4"/>
    <m/>
    <x v="25"/>
    <x v="2"/>
    <x v="34"/>
    <n v="200801"/>
    <n v="200801"/>
    <m/>
    <n v="3"/>
    <n v="200801"/>
    <n v="297000"/>
  </r>
  <r>
    <x v="343"/>
    <x v="4"/>
    <m/>
    <x v="1"/>
    <x v="2"/>
    <x v="18"/>
    <n v="200801"/>
    <n v="200801"/>
    <m/>
    <n v="3"/>
    <n v="200801"/>
    <n v="60000"/>
  </r>
  <r>
    <x v="343"/>
    <x v="4"/>
    <m/>
    <x v="1"/>
    <x v="2"/>
    <x v="21"/>
    <n v="200801"/>
    <n v="200801"/>
    <m/>
    <n v="1"/>
    <n v="200801"/>
    <n v="35000"/>
  </r>
  <r>
    <x v="343"/>
    <x v="4"/>
    <m/>
    <x v="4"/>
    <x v="2"/>
    <x v="26"/>
    <n v="200801"/>
    <n v="200801"/>
    <m/>
    <n v="4"/>
    <n v="200801"/>
    <n v="16000"/>
  </r>
  <r>
    <x v="343"/>
    <x v="4"/>
    <m/>
    <x v="4"/>
    <x v="2"/>
    <x v="27"/>
    <n v="200801"/>
    <n v="200801"/>
    <m/>
    <n v="4"/>
    <n v="200801"/>
    <n v="80000"/>
  </r>
  <r>
    <x v="343"/>
    <x v="4"/>
    <m/>
    <x v="0"/>
    <x v="2"/>
    <x v="15"/>
    <n v="200801"/>
    <n v="200801"/>
    <m/>
    <n v="73"/>
    <n v="200801"/>
    <n v="1460000"/>
  </r>
  <r>
    <x v="343"/>
    <x v="4"/>
    <m/>
    <x v="0"/>
    <x v="2"/>
    <x v="16"/>
    <n v="200801"/>
    <n v="200801"/>
    <m/>
    <n v="57"/>
    <n v="200801"/>
    <n v="1995000"/>
  </r>
  <r>
    <x v="343"/>
    <x v="4"/>
    <m/>
    <x v="0"/>
    <x v="2"/>
    <x v="17"/>
    <n v="200801"/>
    <n v="200801"/>
    <m/>
    <n v="63"/>
    <n v="200801"/>
    <n v="2079000"/>
  </r>
  <r>
    <x v="343"/>
    <x v="4"/>
    <m/>
    <x v="0"/>
    <x v="2"/>
    <x v="19"/>
    <n v="200801"/>
    <n v="200801"/>
    <m/>
    <n v="79"/>
    <n v="200801"/>
    <n v="237000"/>
  </r>
  <r>
    <x v="343"/>
    <x v="4"/>
    <m/>
    <x v="5"/>
    <x v="2"/>
    <x v="28"/>
    <n v="200801"/>
    <n v="200801"/>
    <m/>
    <n v="26"/>
    <n v="200801"/>
    <n v="728000"/>
  </r>
  <r>
    <x v="343"/>
    <x v="4"/>
    <m/>
    <x v="5"/>
    <x v="2"/>
    <x v="69"/>
    <n v="200801"/>
    <n v="200801"/>
    <m/>
    <n v="10"/>
    <n v="200801"/>
    <n v="480000"/>
  </r>
  <r>
    <x v="343"/>
    <x v="4"/>
    <m/>
    <x v="22"/>
    <x v="2"/>
    <x v="29"/>
    <n v="200801"/>
    <n v="200801"/>
    <m/>
    <n v="7"/>
    <n v="200801"/>
    <n v="266000"/>
  </r>
  <r>
    <x v="343"/>
    <x v="4"/>
    <m/>
    <x v="19"/>
    <x v="2"/>
    <x v="22"/>
    <n v="200801"/>
    <n v="200801"/>
    <m/>
    <n v="5"/>
    <n v="200801"/>
    <n v="65000"/>
  </r>
  <r>
    <x v="343"/>
    <x v="4"/>
    <m/>
    <x v="19"/>
    <x v="2"/>
    <x v="23"/>
    <n v="200801"/>
    <n v="200801"/>
    <m/>
    <n v="1"/>
    <n v="200801"/>
    <n v="24000"/>
  </r>
  <r>
    <x v="343"/>
    <x v="4"/>
    <m/>
    <x v="19"/>
    <x v="2"/>
    <x v="24"/>
    <n v="200801"/>
    <n v="200801"/>
    <m/>
    <n v="1"/>
    <n v="200801"/>
    <n v="33000"/>
  </r>
  <r>
    <x v="343"/>
    <x v="4"/>
    <m/>
    <x v="0"/>
    <x v="10"/>
    <x v="54"/>
    <n v="200801"/>
    <n v="200801"/>
    <m/>
    <n v="61"/>
    <n v="200801"/>
    <n v="2013000"/>
  </r>
  <r>
    <x v="343"/>
    <x v="4"/>
    <m/>
    <x v="22"/>
    <x v="10"/>
    <x v="55"/>
    <n v="200801"/>
    <n v="200801"/>
    <m/>
    <n v="4"/>
    <n v="200801"/>
    <n v="176000"/>
  </r>
  <r>
    <x v="343"/>
    <x v="4"/>
    <m/>
    <x v="1"/>
    <x v="10"/>
    <x v="58"/>
    <n v="200801"/>
    <n v="200801"/>
    <m/>
    <n v="2"/>
    <n v="200801"/>
    <n v="72000"/>
  </r>
  <r>
    <x v="343"/>
    <x v="4"/>
    <m/>
    <x v="0"/>
    <x v="10"/>
    <x v="57"/>
    <n v="200801"/>
    <n v="200801"/>
    <m/>
    <n v="48"/>
    <n v="200801"/>
    <n v="2544000"/>
  </r>
  <r>
    <x v="344"/>
    <x v="1"/>
    <m/>
    <x v="0"/>
    <x v="1"/>
    <x v="15"/>
    <n v="200801"/>
    <n v="200801"/>
    <m/>
    <n v="1"/>
    <n v="200801"/>
    <n v="20000"/>
  </r>
  <r>
    <x v="344"/>
    <x v="1"/>
    <m/>
    <x v="0"/>
    <x v="1"/>
    <x v="16"/>
    <n v="200801"/>
    <n v="200801"/>
    <m/>
    <n v="5"/>
    <n v="200801"/>
    <n v="175000"/>
  </r>
  <r>
    <x v="344"/>
    <x v="1"/>
    <m/>
    <x v="0"/>
    <x v="14"/>
    <x v="75"/>
    <n v="200801"/>
    <n v="200801"/>
    <m/>
    <n v="1"/>
    <n v="200801"/>
    <n v="19914"/>
  </r>
  <r>
    <x v="344"/>
    <x v="1"/>
    <m/>
    <x v="0"/>
    <x v="16"/>
    <x v="81"/>
    <n v="200801"/>
    <n v="200801"/>
    <m/>
    <n v="1"/>
    <n v="200801"/>
    <n v="23073"/>
  </r>
  <r>
    <x v="344"/>
    <x v="1"/>
    <m/>
    <x v="5"/>
    <x v="16"/>
    <x v="82"/>
    <n v="200801"/>
    <n v="200801"/>
    <m/>
    <n v="1"/>
    <n v="200801"/>
    <n v="33086"/>
  </r>
  <r>
    <x v="344"/>
    <x v="1"/>
    <m/>
    <x v="0"/>
    <x v="7"/>
    <x v="15"/>
    <n v="200801"/>
    <n v="200801"/>
    <m/>
    <n v="10"/>
    <n v="200801"/>
    <n v="200000"/>
  </r>
  <r>
    <x v="344"/>
    <x v="1"/>
    <m/>
    <x v="0"/>
    <x v="3"/>
    <x v="15"/>
    <n v="200801"/>
    <n v="200801"/>
    <m/>
    <n v="2"/>
    <n v="200801"/>
    <n v="0"/>
  </r>
  <r>
    <x v="344"/>
    <x v="1"/>
    <m/>
    <x v="5"/>
    <x v="3"/>
    <x v="28"/>
    <n v="200801"/>
    <n v="200801"/>
    <m/>
    <n v="2"/>
    <n v="200801"/>
    <n v="0"/>
  </r>
  <r>
    <x v="344"/>
    <x v="1"/>
    <m/>
    <x v="6"/>
    <x v="2"/>
    <x v="37"/>
    <n v="200801"/>
    <n v="200801"/>
    <m/>
    <n v="3"/>
    <n v="200801"/>
    <n v="60000"/>
  </r>
  <r>
    <x v="344"/>
    <x v="1"/>
    <m/>
    <x v="6"/>
    <x v="2"/>
    <x v="42"/>
    <n v="200801"/>
    <n v="200801"/>
    <m/>
    <n v="3"/>
    <n v="200801"/>
    <n v="105000"/>
  </r>
  <r>
    <x v="344"/>
    <x v="1"/>
    <m/>
    <x v="29"/>
    <x v="2"/>
    <x v="40"/>
    <n v="200801"/>
    <n v="200801"/>
    <m/>
    <n v="1"/>
    <n v="200801"/>
    <n v="35000"/>
  </r>
  <r>
    <x v="344"/>
    <x v="1"/>
    <m/>
    <x v="29"/>
    <x v="2"/>
    <x v="41"/>
    <n v="200801"/>
    <n v="200801"/>
    <m/>
    <n v="2"/>
    <n v="200801"/>
    <n v="90000"/>
  </r>
  <r>
    <x v="344"/>
    <x v="1"/>
    <m/>
    <x v="25"/>
    <x v="2"/>
    <x v="34"/>
    <n v="200801"/>
    <n v="200801"/>
    <m/>
    <n v="5"/>
    <n v="200801"/>
    <n v="495000"/>
  </r>
  <r>
    <x v="344"/>
    <x v="1"/>
    <m/>
    <x v="1"/>
    <x v="2"/>
    <x v="18"/>
    <n v="200801"/>
    <n v="200801"/>
    <m/>
    <n v="6"/>
    <n v="200801"/>
    <n v="120000"/>
  </r>
  <r>
    <x v="344"/>
    <x v="1"/>
    <m/>
    <x v="4"/>
    <x v="2"/>
    <x v="26"/>
    <n v="200801"/>
    <n v="200801"/>
    <m/>
    <n v="4"/>
    <n v="200801"/>
    <n v="16000"/>
  </r>
  <r>
    <x v="344"/>
    <x v="1"/>
    <m/>
    <x v="4"/>
    <x v="2"/>
    <x v="27"/>
    <n v="200801"/>
    <n v="200801"/>
    <m/>
    <n v="2"/>
    <n v="200801"/>
    <n v="40000"/>
  </r>
  <r>
    <x v="344"/>
    <x v="1"/>
    <m/>
    <x v="0"/>
    <x v="2"/>
    <x v="15"/>
    <n v="200801"/>
    <n v="200801"/>
    <m/>
    <n v="81"/>
    <n v="200801"/>
    <n v="1620000"/>
  </r>
  <r>
    <x v="344"/>
    <x v="1"/>
    <m/>
    <x v="0"/>
    <x v="2"/>
    <x v="16"/>
    <n v="200801"/>
    <n v="200801"/>
    <m/>
    <n v="64"/>
    <n v="200801"/>
    <n v="2240000"/>
  </r>
  <r>
    <x v="344"/>
    <x v="1"/>
    <m/>
    <x v="0"/>
    <x v="2"/>
    <x v="17"/>
    <n v="200801"/>
    <n v="200801"/>
    <m/>
    <n v="95"/>
    <n v="200801"/>
    <n v="3135000"/>
  </r>
  <r>
    <x v="344"/>
    <x v="1"/>
    <m/>
    <x v="0"/>
    <x v="2"/>
    <x v="19"/>
    <n v="200801"/>
    <n v="200801"/>
    <m/>
    <n v="52"/>
    <n v="200801"/>
    <n v="156000"/>
  </r>
  <r>
    <x v="344"/>
    <x v="1"/>
    <m/>
    <x v="5"/>
    <x v="2"/>
    <x v="28"/>
    <n v="200801"/>
    <n v="200801"/>
    <m/>
    <n v="39"/>
    <n v="200801"/>
    <n v="1092000"/>
  </r>
  <r>
    <x v="344"/>
    <x v="1"/>
    <m/>
    <x v="5"/>
    <x v="2"/>
    <x v="69"/>
    <n v="200801"/>
    <n v="200801"/>
    <m/>
    <n v="4"/>
    <n v="200801"/>
    <n v="192000"/>
  </r>
  <r>
    <x v="344"/>
    <x v="1"/>
    <m/>
    <x v="22"/>
    <x v="2"/>
    <x v="29"/>
    <n v="200801"/>
    <n v="200801"/>
    <m/>
    <n v="17"/>
    <n v="200801"/>
    <n v="646000"/>
  </r>
  <r>
    <x v="344"/>
    <x v="1"/>
    <m/>
    <x v="19"/>
    <x v="2"/>
    <x v="22"/>
    <n v="200801"/>
    <n v="200801"/>
    <m/>
    <n v="12"/>
    <n v="200801"/>
    <n v="156000"/>
  </r>
  <r>
    <x v="344"/>
    <x v="1"/>
    <m/>
    <x v="19"/>
    <x v="2"/>
    <x v="23"/>
    <n v="200801"/>
    <n v="200801"/>
    <m/>
    <n v="3"/>
    <n v="200801"/>
    <n v="72000"/>
  </r>
  <r>
    <x v="344"/>
    <x v="1"/>
    <m/>
    <x v="0"/>
    <x v="10"/>
    <x v="54"/>
    <n v="200801"/>
    <n v="200801"/>
    <m/>
    <n v="15"/>
    <n v="200801"/>
    <n v="495000"/>
  </r>
  <r>
    <x v="344"/>
    <x v="1"/>
    <m/>
    <x v="22"/>
    <x v="10"/>
    <x v="55"/>
    <n v="200801"/>
    <n v="200801"/>
    <m/>
    <n v="1"/>
    <n v="200801"/>
    <n v="44000"/>
  </r>
  <r>
    <x v="344"/>
    <x v="1"/>
    <m/>
    <x v="0"/>
    <x v="10"/>
    <x v="57"/>
    <n v="200801"/>
    <n v="200801"/>
    <m/>
    <n v="6"/>
    <n v="200801"/>
    <n v="318000"/>
  </r>
  <r>
    <x v="345"/>
    <x v="0"/>
    <m/>
    <x v="0"/>
    <x v="1"/>
    <x v="15"/>
    <n v="200801"/>
    <n v="200801"/>
    <m/>
    <n v="2"/>
    <n v="200801"/>
    <n v="40000"/>
  </r>
  <r>
    <x v="345"/>
    <x v="0"/>
    <m/>
    <x v="0"/>
    <x v="1"/>
    <x v="16"/>
    <n v="200801"/>
    <n v="200801"/>
    <m/>
    <n v="3"/>
    <n v="200801"/>
    <n v="105000"/>
  </r>
  <r>
    <x v="345"/>
    <x v="0"/>
    <m/>
    <x v="0"/>
    <x v="17"/>
    <x v="85"/>
    <n v="200801"/>
    <n v="200801"/>
    <m/>
    <n v="1"/>
    <n v="200801"/>
    <n v="39935"/>
  </r>
  <r>
    <x v="345"/>
    <x v="0"/>
    <m/>
    <x v="0"/>
    <x v="7"/>
    <x v="15"/>
    <n v="200801"/>
    <n v="200801"/>
    <m/>
    <n v="4"/>
    <n v="200801"/>
    <n v="80000"/>
  </r>
  <r>
    <x v="345"/>
    <x v="0"/>
    <m/>
    <x v="6"/>
    <x v="2"/>
    <x v="37"/>
    <n v="200801"/>
    <n v="200801"/>
    <m/>
    <n v="1"/>
    <n v="200801"/>
    <n v="20000"/>
  </r>
  <r>
    <x v="345"/>
    <x v="0"/>
    <m/>
    <x v="6"/>
    <x v="2"/>
    <x v="42"/>
    <n v="200801"/>
    <n v="200801"/>
    <m/>
    <n v="1"/>
    <n v="200801"/>
    <n v="35000"/>
  </r>
  <r>
    <x v="345"/>
    <x v="0"/>
    <m/>
    <x v="29"/>
    <x v="2"/>
    <x v="40"/>
    <n v="200801"/>
    <n v="200801"/>
    <m/>
    <n v="2"/>
    <n v="200801"/>
    <n v="70000"/>
  </r>
  <r>
    <x v="345"/>
    <x v="0"/>
    <m/>
    <x v="29"/>
    <x v="2"/>
    <x v="41"/>
    <n v="200801"/>
    <n v="200801"/>
    <m/>
    <n v="5"/>
    <n v="200801"/>
    <n v="225000"/>
  </r>
  <r>
    <x v="345"/>
    <x v="0"/>
    <m/>
    <x v="25"/>
    <x v="2"/>
    <x v="34"/>
    <n v="200801"/>
    <n v="200801"/>
    <m/>
    <n v="4"/>
    <n v="200801"/>
    <n v="396000"/>
  </r>
  <r>
    <x v="345"/>
    <x v="0"/>
    <m/>
    <x v="1"/>
    <x v="2"/>
    <x v="18"/>
    <n v="200801"/>
    <n v="200801"/>
    <m/>
    <n v="3"/>
    <n v="200801"/>
    <n v="60000"/>
  </r>
  <r>
    <x v="345"/>
    <x v="0"/>
    <m/>
    <x v="1"/>
    <x v="2"/>
    <x v="21"/>
    <n v="200801"/>
    <n v="200801"/>
    <m/>
    <n v="1"/>
    <n v="200801"/>
    <n v="35000"/>
  </r>
  <r>
    <x v="345"/>
    <x v="0"/>
    <m/>
    <x v="4"/>
    <x v="2"/>
    <x v="26"/>
    <n v="200801"/>
    <n v="200801"/>
    <m/>
    <n v="4"/>
    <n v="200801"/>
    <n v="16000"/>
  </r>
  <r>
    <x v="345"/>
    <x v="0"/>
    <m/>
    <x v="4"/>
    <x v="2"/>
    <x v="27"/>
    <n v="200801"/>
    <n v="200801"/>
    <m/>
    <n v="2"/>
    <n v="200801"/>
    <n v="40000"/>
  </r>
  <r>
    <x v="345"/>
    <x v="0"/>
    <m/>
    <x v="0"/>
    <x v="2"/>
    <x v="15"/>
    <n v="200801"/>
    <n v="200801"/>
    <m/>
    <n v="67"/>
    <n v="200801"/>
    <n v="1340000"/>
  </r>
  <r>
    <x v="345"/>
    <x v="0"/>
    <m/>
    <x v="0"/>
    <x v="2"/>
    <x v="16"/>
    <n v="200801"/>
    <n v="200801"/>
    <m/>
    <n v="60"/>
    <n v="200801"/>
    <n v="2100000"/>
  </r>
  <r>
    <x v="345"/>
    <x v="0"/>
    <m/>
    <x v="0"/>
    <x v="2"/>
    <x v="17"/>
    <n v="200801"/>
    <n v="200801"/>
    <m/>
    <n v="69"/>
    <n v="200801"/>
    <n v="2277000"/>
  </r>
  <r>
    <x v="345"/>
    <x v="0"/>
    <m/>
    <x v="0"/>
    <x v="2"/>
    <x v="19"/>
    <n v="200801"/>
    <n v="200801"/>
    <m/>
    <n v="51"/>
    <n v="200801"/>
    <n v="153000"/>
  </r>
  <r>
    <x v="345"/>
    <x v="0"/>
    <m/>
    <x v="5"/>
    <x v="2"/>
    <x v="28"/>
    <n v="200801"/>
    <n v="200801"/>
    <m/>
    <n v="26"/>
    <n v="200801"/>
    <n v="728000"/>
  </r>
  <r>
    <x v="345"/>
    <x v="0"/>
    <m/>
    <x v="5"/>
    <x v="2"/>
    <x v="69"/>
    <n v="200801"/>
    <n v="200801"/>
    <m/>
    <n v="3"/>
    <n v="200801"/>
    <n v="144000"/>
  </r>
  <r>
    <x v="345"/>
    <x v="0"/>
    <m/>
    <x v="22"/>
    <x v="2"/>
    <x v="29"/>
    <n v="200801"/>
    <n v="200801"/>
    <m/>
    <n v="3"/>
    <n v="200801"/>
    <n v="114000"/>
  </r>
  <r>
    <x v="345"/>
    <x v="0"/>
    <m/>
    <x v="19"/>
    <x v="2"/>
    <x v="22"/>
    <n v="200801"/>
    <n v="200801"/>
    <m/>
    <n v="10"/>
    <n v="200801"/>
    <n v="130000"/>
  </r>
  <r>
    <x v="345"/>
    <x v="0"/>
    <m/>
    <x v="19"/>
    <x v="2"/>
    <x v="24"/>
    <n v="200801"/>
    <n v="200801"/>
    <m/>
    <n v="2"/>
    <n v="200801"/>
    <n v="66000"/>
  </r>
  <r>
    <x v="345"/>
    <x v="0"/>
    <m/>
    <x v="0"/>
    <x v="10"/>
    <x v="54"/>
    <n v="200801"/>
    <n v="200801"/>
    <m/>
    <n v="18"/>
    <n v="200801"/>
    <n v="594000"/>
  </r>
  <r>
    <x v="345"/>
    <x v="0"/>
    <m/>
    <x v="0"/>
    <x v="10"/>
    <x v="57"/>
    <n v="200801"/>
    <n v="200801"/>
    <m/>
    <n v="15"/>
    <n v="200801"/>
    <n v="795000"/>
  </r>
  <r>
    <x v="346"/>
    <x v="2"/>
    <m/>
    <x v="0"/>
    <x v="19"/>
    <x v="15"/>
    <n v="200801"/>
    <n v="200801"/>
    <m/>
    <n v="1"/>
    <n v="200801"/>
    <n v="25000"/>
  </r>
  <r>
    <x v="346"/>
    <x v="2"/>
    <m/>
    <x v="0"/>
    <x v="1"/>
    <x v="15"/>
    <n v="200801"/>
    <n v="200801"/>
    <m/>
    <n v="1"/>
    <n v="200801"/>
    <n v="20000"/>
  </r>
  <r>
    <x v="346"/>
    <x v="2"/>
    <m/>
    <x v="0"/>
    <x v="1"/>
    <x v="16"/>
    <n v="200801"/>
    <n v="200801"/>
    <m/>
    <n v="6"/>
    <n v="200801"/>
    <n v="210000"/>
  </r>
  <r>
    <x v="346"/>
    <x v="2"/>
    <m/>
    <x v="0"/>
    <x v="7"/>
    <x v="15"/>
    <n v="200801"/>
    <n v="200801"/>
    <m/>
    <n v="2"/>
    <n v="200801"/>
    <n v="40000"/>
  </r>
  <r>
    <x v="346"/>
    <x v="2"/>
    <m/>
    <x v="6"/>
    <x v="2"/>
    <x v="37"/>
    <n v="200801"/>
    <n v="200801"/>
    <m/>
    <n v="1"/>
    <n v="200801"/>
    <n v="20000"/>
  </r>
  <r>
    <x v="346"/>
    <x v="2"/>
    <m/>
    <x v="6"/>
    <x v="2"/>
    <x v="42"/>
    <n v="200801"/>
    <n v="200801"/>
    <m/>
    <n v="1"/>
    <n v="200801"/>
    <n v="35000"/>
  </r>
  <r>
    <x v="346"/>
    <x v="2"/>
    <m/>
    <x v="29"/>
    <x v="2"/>
    <x v="40"/>
    <n v="200801"/>
    <n v="200801"/>
    <m/>
    <n v="1"/>
    <n v="200801"/>
    <n v="35000"/>
  </r>
  <r>
    <x v="346"/>
    <x v="2"/>
    <m/>
    <x v="1"/>
    <x v="2"/>
    <x v="18"/>
    <n v="200801"/>
    <n v="200801"/>
    <m/>
    <n v="3"/>
    <n v="200801"/>
    <n v="60000"/>
  </r>
  <r>
    <x v="346"/>
    <x v="2"/>
    <m/>
    <x v="4"/>
    <x v="2"/>
    <x v="26"/>
    <n v="200801"/>
    <n v="200801"/>
    <m/>
    <n v="4"/>
    <n v="200801"/>
    <n v="16000"/>
  </r>
  <r>
    <x v="346"/>
    <x v="2"/>
    <m/>
    <x v="4"/>
    <x v="2"/>
    <x v="27"/>
    <n v="200801"/>
    <n v="200801"/>
    <m/>
    <n v="3"/>
    <n v="200801"/>
    <n v="60000"/>
  </r>
  <r>
    <x v="346"/>
    <x v="2"/>
    <m/>
    <x v="0"/>
    <x v="2"/>
    <x v="15"/>
    <n v="200801"/>
    <n v="200801"/>
    <m/>
    <n v="69"/>
    <n v="200801"/>
    <n v="1380000"/>
  </r>
  <r>
    <x v="346"/>
    <x v="2"/>
    <m/>
    <x v="0"/>
    <x v="2"/>
    <x v="16"/>
    <n v="200801"/>
    <n v="200801"/>
    <m/>
    <n v="35"/>
    <n v="200801"/>
    <n v="1225000"/>
  </r>
  <r>
    <x v="346"/>
    <x v="2"/>
    <m/>
    <x v="0"/>
    <x v="2"/>
    <x v="17"/>
    <n v="200801"/>
    <n v="200801"/>
    <m/>
    <n v="56"/>
    <n v="200801"/>
    <n v="1848000"/>
  </r>
  <r>
    <x v="346"/>
    <x v="2"/>
    <m/>
    <x v="0"/>
    <x v="2"/>
    <x v="19"/>
    <n v="200801"/>
    <n v="200801"/>
    <m/>
    <n v="53"/>
    <n v="200801"/>
    <n v="159000"/>
  </r>
  <r>
    <x v="346"/>
    <x v="2"/>
    <m/>
    <x v="5"/>
    <x v="2"/>
    <x v="28"/>
    <n v="200801"/>
    <n v="200801"/>
    <m/>
    <n v="16"/>
    <n v="200801"/>
    <n v="448000"/>
  </r>
  <r>
    <x v="346"/>
    <x v="2"/>
    <m/>
    <x v="5"/>
    <x v="2"/>
    <x v="69"/>
    <n v="200801"/>
    <n v="200801"/>
    <m/>
    <n v="3"/>
    <n v="200801"/>
    <n v="144000"/>
  </r>
  <r>
    <x v="346"/>
    <x v="2"/>
    <m/>
    <x v="22"/>
    <x v="2"/>
    <x v="29"/>
    <n v="200801"/>
    <n v="200801"/>
    <m/>
    <n v="7"/>
    <n v="200801"/>
    <n v="266000"/>
  </r>
  <r>
    <x v="346"/>
    <x v="2"/>
    <m/>
    <x v="19"/>
    <x v="2"/>
    <x v="22"/>
    <n v="200801"/>
    <n v="200801"/>
    <m/>
    <n v="3"/>
    <n v="200801"/>
    <n v="39000"/>
  </r>
  <r>
    <x v="346"/>
    <x v="2"/>
    <m/>
    <x v="19"/>
    <x v="2"/>
    <x v="23"/>
    <n v="200801"/>
    <n v="200801"/>
    <m/>
    <n v="1"/>
    <n v="200801"/>
    <n v="24000"/>
  </r>
  <r>
    <x v="346"/>
    <x v="2"/>
    <m/>
    <x v="0"/>
    <x v="10"/>
    <x v="54"/>
    <n v="200801"/>
    <n v="200801"/>
    <m/>
    <n v="37"/>
    <n v="200801"/>
    <n v="1221000"/>
  </r>
  <r>
    <x v="346"/>
    <x v="2"/>
    <m/>
    <x v="22"/>
    <x v="10"/>
    <x v="55"/>
    <n v="200801"/>
    <n v="200801"/>
    <m/>
    <n v="1"/>
    <n v="200801"/>
    <n v="44000"/>
  </r>
  <r>
    <x v="346"/>
    <x v="2"/>
    <m/>
    <x v="1"/>
    <x v="10"/>
    <x v="58"/>
    <n v="200801"/>
    <n v="200801"/>
    <m/>
    <n v="2"/>
    <n v="200801"/>
    <n v="72000"/>
  </r>
  <r>
    <x v="346"/>
    <x v="2"/>
    <m/>
    <x v="0"/>
    <x v="10"/>
    <x v="57"/>
    <n v="200801"/>
    <n v="200801"/>
    <m/>
    <n v="17"/>
    <n v="200801"/>
    <n v="901000"/>
  </r>
  <r>
    <x v="347"/>
    <x v="5"/>
    <m/>
    <x v="0"/>
    <x v="7"/>
    <x v="15"/>
    <n v="200801"/>
    <n v="200801"/>
    <m/>
    <n v="6"/>
    <n v="200801"/>
    <n v="120000"/>
  </r>
  <r>
    <x v="347"/>
    <x v="5"/>
    <m/>
    <x v="6"/>
    <x v="2"/>
    <x v="37"/>
    <n v="200801"/>
    <n v="200801"/>
    <m/>
    <n v="1"/>
    <n v="200801"/>
    <n v="20000"/>
  </r>
  <r>
    <x v="347"/>
    <x v="5"/>
    <m/>
    <x v="25"/>
    <x v="2"/>
    <x v="34"/>
    <n v="200801"/>
    <n v="200801"/>
    <m/>
    <n v="2"/>
    <n v="200801"/>
    <n v="198000"/>
  </r>
  <r>
    <x v="347"/>
    <x v="5"/>
    <m/>
    <x v="1"/>
    <x v="2"/>
    <x v="18"/>
    <n v="200801"/>
    <n v="200801"/>
    <m/>
    <n v="4"/>
    <n v="200801"/>
    <n v="80000"/>
  </r>
  <r>
    <x v="347"/>
    <x v="5"/>
    <m/>
    <x v="1"/>
    <x v="2"/>
    <x v="21"/>
    <n v="200801"/>
    <n v="200801"/>
    <m/>
    <n v="1"/>
    <n v="200801"/>
    <n v="35000"/>
  </r>
  <r>
    <x v="347"/>
    <x v="5"/>
    <m/>
    <x v="4"/>
    <x v="2"/>
    <x v="26"/>
    <n v="200801"/>
    <n v="200801"/>
    <m/>
    <n v="2"/>
    <n v="200801"/>
    <n v="8000"/>
  </r>
  <r>
    <x v="347"/>
    <x v="5"/>
    <m/>
    <x v="4"/>
    <x v="2"/>
    <x v="27"/>
    <n v="200801"/>
    <n v="200801"/>
    <m/>
    <n v="2"/>
    <n v="200801"/>
    <n v="40000"/>
  </r>
  <r>
    <x v="347"/>
    <x v="5"/>
    <m/>
    <x v="0"/>
    <x v="2"/>
    <x v="15"/>
    <n v="200801"/>
    <n v="200801"/>
    <m/>
    <n v="48"/>
    <n v="200801"/>
    <n v="960000"/>
  </r>
  <r>
    <x v="347"/>
    <x v="5"/>
    <m/>
    <x v="0"/>
    <x v="2"/>
    <x v="16"/>
    <n v="200801"/>
    <n v="200801"/>
    <m/>
    <n v="26"/>
    <n v="200801"/>
    <n v="910000"/>
  </r>
  <r>
    <x v="347"/>
    <x v="5"/>
    <m/>
    <x v="0"/>
    <x v="2"/>
    <x v="17"/>
    <n v="200801"/>
    <n v="200801"/>
    <m/>
    <n v="49"/>
    <n v="200801"/>
    <n v="1617000"/>
  </r>
  <r>
    <x v="347"/>
    <x v="5"/>
    <m/>
    <x v="0"/>
    <x v="2"/>
    <x v="19"/>
    <n v="200801"/>
    <n v="200801"/>
    <m/>
    <n v="44"/>
    <n v="200801"/>
    <n v="132000"/>
  </r>
  <r>
    <x v="347"/>
    <x v="5"/>
    <m/>
    <x v="5"/>
    <x v="2"/>
    <x v="28"/>
    <n v="200801"/>
    <n v="200801"/>
    <m/>
    <n v="7"/>
    <n v="200801"/>
    <n v="196000"/>
  </r>
  <r>
    <x v="347"/>
    <x v="5"/>
    <m/>
    <x v="5"/>
    <x v="2"/>
    <x v="69"/>
    <n v="200801"/>
    <n v="200801"/>
    <m/>
    <n v="1"/>
    <n v="200801"/>
    <n v="48000"/>
  </r>
  <r>
    <x v="347"/>
    <x v="5"/>
    <m/>
    <x v="22"/>
    <x v="2"/>
    <x v="29"/>
    <n v="200801"/>
    <n v="200801"/>
    <m/>
    <n v="10"/>
    <n v="200801"/>
    <n v="380000"/>
  </r>
  <r>
    <x v="347"/>
    <x v="5"/>
    <m/>
    <x v="19"/>
    <x v="2"/>
    <x v="22"/>
    <n v="200801"/>
    <n v="200801"/>
    <m/>
    <n v="10"/>
    <n v="200801"/>
    <n v="130000"/>
  </r>
  <r>
    <x v="347"/>
    <x v="5"/>
    <m/>
    <x v="19"/>
    <x v="2"/>
    <x v="23"/>
    <n v="200801"/>
    <n v="200801"/>
    <m/>
    <n v="1"/>
    <n v="200801"/>
    <n v="24000"/>
  </r>
  <r>
    <x v="348"/>
    <x v="6"/>
    <m/>
    <x v="0"/>
    <x v="7"/>
    <x v="15"/>
    <n v="200801"/>
    <n v="200801"/>
    <m/>
    <n v="8"/>
    <n v="200801"/>
    <n v="160000"/>
  </r>
  <r>
    <x v="348"/>
    <x v="6"/>
    <m/>
    <x v="6"/>
    <x v="2"/>
    <x v="37"/>
    <n v="200801"/>
    <n v="200801"/>
    <m/>
    <n v="2"/>
    <n v="200801"/>
    <n v="40000"/>
  </r>
  <r>
    <x v="348"/>
    <x v="6"/>
    <m/>
    <x v="29"/>
    <x v="2"/>
    <x v="40"/>
    <n v="200801"/>
    <n v="200801"/>
    <m/>
    <n v="1"/>
    <n v="200801"/>
    <n v="35000"/>
  </r>
  <r>
    <x v="348"/>
    <x v="6"/>
    <m/>
    <x v="29"/>
    <x v="2"/>
    <x v="41"/>
    <n v="200801"/>
    <n v="200801"/>
    <m/>
    <n v="2"/>
    <n v="200801"/>
    <n v="90000"/>
  </r>
  <r>
    <x v="348"/>
    <x v="6"/>
    <m/>
    <x v="25"/>
    <x v="2"/>
    <x v="34"/>
    <n v="200801"/>
    <n v="200801"/>
    <m/>
    <n v="2"/>
    <n v="200801"/>
    <n v="198000"/>
  </r>
  <r>
    <x v="348"/>
    <x v="6"/>
    <m/>
    <x v="1"/>
    <x v="2"/>
    <x v="18"/>
    <n v="200801"/>
    <n v="200801"/>
    <m/>
    <n v="3"/>
    <n v="200801"/>
    <n v="60000"/>
  </r>
  <r>
    <x v="348"/>
    <x v="6"/>
    <m/>
    <x v="4"/>
    <x v="2"/>
    <x v="26"/>
    <n v="200801"/>
    <n v="200801"/>
    <m/>
    <n v="4"/>
    <n v="200801"/>
    <n v="16000"/>
  </r>
  <r>
    <x v="348"/>
    <x v="6"/>
    <m/>
    <x v="0"/>
    <x v="2"/>
    <x v="15"/>
    <n v="200801"/>
    <n v="200801"/>
    <m/>
    <n v="52"/>
    <n v="200801"/>
    <n v="1040000"/>
  </r>
  <r>
    <x v="348"/>
    <x v="6"/>
    <m/>
    <x v="0"/>
    <x v="2"/>
    <x v="16"/>
    <n v="200801"/>
    <n v="200801"/>
    <m/>
    <n v="35"/>
    <n v="200801"/>
    <n v="1225000"/>
  </r>
  <r>
    <x v="348"/>
    <x v="6"/>
    <m/>
    <x v="0"/>
    <x v="2"/>
    <x v="17"/>
    <n v="200801"/>
    <n v="200801"/>
    <m/>
    <n v="44"/>
    <n v="200801"/>
    <n v="1452000"/>
  </r>
  <r>
    <x v="348"/>
    <x v="6"/>
    <m/>
    <x v="0"/>
    <x v="2"/>
    <x v="19"/>
    <n v="200801"/>
    <n v="200801"/>
    <m/>
    <n v="54"/>
    <n v="200801"/>
    <n v="162000"/>
  </r>
  <r>
    <x v="348"/>
    <x v="6"/>
    <m/>
    <x v="5"/>
    <x v="2"/>
    <x v="28"/>
    <n v="200801"/>
    <n v="200801"/>
    <m/>
    <n v="10"/>
    <n v="200801"/>
    <n v="280000"/>
  </r>
  <r>
    <x v="348"/>
    <x v="6"/>
    <m/>
    <x v="5"/>
    <x v="2"/>
    <x v="69"/>
    <n v="200801"/>
    <n v="200801"/>
    <m/>
    <n v="2"/>
    <n v="200801"/>
    <n v="96000"/>
  </r>
  <r>
    <x v="348"/>
    <x v="6"/>
    <m/>
    <x v="22"/>
    <x v="2"/>
    <x v="29"/>
    <n v="200801"/>
    <n v="200801"/>
    <m/>
    <n v="7"/>
    <n v="200801"/>
    <n v="266000"/>
  </r>
  <r>
    <x v="348"/>
    <x v="6"/>
    <m/>
    <x v="19"/>
    <x v="2"/>
    <x v="22"/>
    <n v="200801"/>
    <n v="200801"/>
    <m/>
    <n v="4"/>
    <n v="200801"/>
    <n v="52000"/>
  </r>
  <r>
    <x v="348"/>
    <x v="6"/>
    <m/>
    <x v="19"/>
    <x v="2"/>
    <x v="24"/>
    <n v="200801"/>
    <n v="200801"/>
    <m/>
    <n v="2"/>
    <n v="200801"/>
    <n v="66000"/>
  </r>
  <r>
    <x v="348"/>
    <x v="6"/>
    <m/>
    <x v="0"/>
    <x v="6"/>
    <x v="15"/>
    <n v="200801"/>
    <n v="200801"/>
    <m/>
    <n v="771"/>
    <n v="200801"/>
    <n v="6991428"/>
  </r>
  <r>
    <x v="348"/>
    <x v="6"/>
    <m/>
    <x v="0"/>
    <x v="6"/>
    <x v="17"/>
    <n v="200801"/>
    <n v="200801"/>
    <m/>
    <n v="5"/>
    <n v="200801"/>
    <n v="79090"/>
  </r>
  <r>
    <x v="348"/>
    <x v="6"/>
    <m/>
    <x v="4"/>
    <x v="6"/>
    <x v="26"/>
    <n v="200801"/>
    <n v="200801"/>
    <m/>
    <n v="362"/>
    <n v="200801"/>
    <n v="388426"/>
  </r>
  <r>
    <x v="348"/>
    <x v="6"/>
    <m/>
    <x v="26"/>
    <x v="6"/>
    <x v="35"/>
    <n v="200801"/>
    <n v="200801"/>
    <m/>
    <n v="35"/>
    <n v="200801"/>
    <n v="599585"/>
  </r>
  <r>
    <x v="348"/>
    <x v="6"/>
    <m/>
    <x v="22"/>
    <x v="6"/>
    <x v="29"/>
    <n v="200801"/>
    <n v="200801"/>
    <m/>
    <n v="43"/>
    <n v="200801"/>
    <n v="846713"/>
  </r>
  <r>
    <x v="348"/>
    <x v="6"/>
    <m/>
    <x v="24"/>
    <x v="6"/>
    <x v="31"/>
    <n v="200801"/>
    <n v="200801"/>
    <m/>
    <n v="168"/>
    <n v="200801"/>
    <n v="2499336"/>
  </r>
  <r>
    <x v="348"/>
    <x v="6"/>
    <m/>
    <x v="23"/>
    <x v="6"/>
    <x v="30"/>
    <n v="200801"/>
    <n v="200801"/>
    <m/>
    <n v="18"/>
    <n v="200801"/>
    <n v="125352"/>
  </r>
  <r>
    <x v="348"/>
    <x v="6"/>
    <m/>
    <x v="19"/>
    <x v="6"/>
    <x v="22"/>
    <n v="200801"/>
    <n v="200801"/>
    <m/>
    <n v="50"/>
    <n v="200801"/>
    <n v="339550"/>
  </r>
  <r>
    <x v="348"/>
    <x v="6"/>
    <m/>
    <x v="27"/>
    <x v="6"/>
    <x v="36"/>
    <n v="200801"/>
    <n v="200801"/>
    <m/>
    <n v="4"/>
    <n v="200801"/>
    <n v="37828"/>
  </r>
  <r>
    <x v="348"/>
    <x v="6"/>
    <m/>
    <x v="6"/>
    <x v="6"/>
    <x v="37"/>
    <n v="200801"/>
    <n v="200801"/>
    <m/>
    <n v="17"/>
    <n v="200801"/>
    <n v="170000"/>
  </r>
  <r>
    <x v="348"/>
    <x v="6"/>
    <m/>
    <x v="28"/>
    <x v="6"/>
    <x v="39"/>
    <n v="200801"/>
    <n v="200801"/>
    <m/>
    <n v="12"/>
    <n v="200801"/>
    <n v="189816"/>
  </r>
  <r>
    <x v="348"/>
    <x v="6"/>
    <m/>
    <x v="4"/>
    <x v="6"/>
    <x v="66"/>
    <n v="200801"/>
    <n v="200801"/>
    <m/>
    <n v="186"/>
    <n v="200801"/>
    <n v="1041042"/>
  </r>
  <r>
    <x v="349"/>
    <x v="3"/>
    <m/>
    <x v="0"/>
    <x v="1"/>
    <x v="15"/>
    <n v="200801"/>
    <n v="200801"/>
    <m/>
    <n v="2"/>
    <n v="200801"/>
    <n v="40000"/>
  </r>
  <r>
    <x v="349"/>
    <x v="3"/>
    <m/>
    <x v="0"/>
    <x v="1"/>
    <x v="16"/>
    <n v="200801"/>
    <n v="200801"/>
    <m/>
    <n v="18"/>
    <n v="200801"/>
    <n v="630000"/>
  </r>
  <r>
    <x v="349"/>
    <x v="3"/>
    <m/>
    <x v="0"/>
    <x v="7"/>
    <x v="15"/>
    <n v="200801"/>
    <n v="200801"/>
    <m/>
    <n v="10"/>
    <n v="200801"/>
    <n v="200000"/>
  </r>
  <r>
    <x v="349"/>
    <x v="3"/>
    <m/>
    <x v="0"/>
    <x v="3"/>
    <x v="15"/>
    <n v="200801"/>
    <n v="200801"/>
    <m/>
    <n v="1"/>
    <n v="200801"/>
    <n v="0"/>
  </r>
  <r>
    <x v="349"/>
    <x v="3"/>
    <m/>
    <x v="30"/>
    <x v="3"/>
    <x v="87"/>
    <n v="200801"/>
    <n v="200801"/>
    <m/>
    <n v="41"/>
    <n v="200801"/>
    <n v="0"/>
  </r>
  <r>
    <x v="349"/>
    <x v="3"/>
    <m/>
    <x v="31"/>
    <x v="3"/>
    <x v="88"/>
    <n v="200801"/>
    <n v="200801"/>
    <m/>
    <n v="67"/>
    <n v="200801"/>
    <n v="0"/>
  </r>
  <r>
    <x v="349"/>
    <x v="3"/>
    <m/>
    <x v="6"/>
    <x v="2"/>
    <x v="37"/>
    <n v="200801"/>
    <n v="200801"/>
    <m/>
    <n v="2"/>
    <n v="200801"/>
    <n v="40000"/>
  </r>
  <r>
    <x v="349"/>
    <x v="3"/>
    <m/>
    <x v="29"/>
    <x v="2"/>
    <x v="40"/>
    <n v="200801"/>
    <n v="200801"/>
    <m/>
    <n v="3"/>
    <n v="200801"/>
    <n v="105000"/>
  </r>
  <r>
    <x v="349"/>
    <x v="3"/>
    <m/>
    <x v="29"/>
    <x v="2"/>
    <x v="41"/>
    <n v="200801"/>
    <n v="200801"/>
    <m/>
    <n v="8"/>
    <n v="200801"/>
    <n v="360000"/>
  </r>
  <r>
    <x v="349"/>
    <x v="3"/>
    <m/>
    <x v="25"/>
    <x v="2"/>
    <x v="34"/>
    <n v="200801"/>
    <n v="200801"/>
    <m/>
    <n v="3"/>
    <n v="200801"/>
    <n v="297000"/>
  </r>
  <r>
    <x v="349"/>
    <x v="3"/>
    <m/>
    <x v="31"/>
    <x v="2"/>
    <x v="89"/>
    <n v="200801"/>
    <n v="200801"/>
    <m/>
    <n v="56"/>
    <n v="200801"/>
    <n v="1114400"/>
  </r>
  <r>
    <x v="349"/>
    <x v="3"/>
    <m/>
    <x v="31"/>
    <x v="2"/>
    <x v="90"/>
    <n v="200801"/>
    <n v="200801"/>
    <m/>
    <n v="77"/>
    <n v="200801"/>
    <n v="3018400"/>
  </r>
  <r>
    <x v="349"/>
    <x v="3"/>
    <m/>
    <x v="32"/>
    <x v="2"/>
    <x v="91"/>
    <n v="200801"/>
    <n v="200801"/>
    <m/>
    <n v="61"/>
    <n v="200801"/>
    <n v="2263100"/>
  </r>
  <r>
    <x v="349"/>
    <x v="3"/>
    <m/>
    <x v="1"/>
    <x v="2"/>
    <x v="18"/>
    <n v="200801"/>
    <n v="200801"/>
    <m/>
    <n v="6"/>
    <n v="200801"/>
    <n v="120000"/>
  </r>
  <r>
    <x v="349"/>
    <x v="3"/>
    <m/>
    <x v="1"/>
    <x v="2"/>
    <x v="21"/>
    <n v="200801"/>
    <n v="200801"/>
    <m/>
    <n v="1"/>
    <n v="200801"/>
    <n v="35000"/>
  </r>
  <r>
    <x v="349"/>
    <x v="3"/>
    <m/>
    <x v="4"/>
    <x v="2"/>
    <x v="27"/>
    <n v="200801"/>
    <n v="200801"/>
    <m/>
    <n v="3"/>
    <n v="200801"/>
    <n v="60000"/>
  </r>
  <r>
    <x v="349"/>
    <x v="3"/>
    <m/>
    <x v="0"/>
    <x v="2"/>
    <x v="15"/>
    <n v="200801"/>
    <n v="200801"/>
    <m/>
    <n v="99"/>
    <n v="200801"/>
    <n v="1980000"/>
  </r>
  <r>
    <x v="349"/>
    <x v="3"/>
    <m/>
    <x v="0"/>
    <x v="2"/>
    <x v="16"/>
    <n v="200801"/>
    <n v="200801"/>
    <m/>
    <n v="61"/>
    <n v="200801"/>
    <n v="2135000"/>
  </r>
  <r>
    <x v="349"/>
    <x v="3"/>
    <m/>
    <x v="0"/>
    <x v="2"/>
    <x v="17"/>
    <n v="200801"/>
    <n v="200801"/>
    <m/>
    <n v="80"/>
    <n v="200801"/>
    <n v="2640000"/>
  </r>
  <r>
    <x v="349"/>
    <x v="3"/>
    <m/>
    <x v="0"/>
    <x v="2"/>
    <x v="19"/>
    <n v="200801"/>
    <n v="200801"/>
    <m/>
    <n v="74"/>
    <n v="200801"/>
    <n v="222000"/>
  </r>
  <r>
    <x v="349"/>
    <x v="3"/>
    <m/>
    <x v="5"/>
    <x v="2"/>
    <x v="28"/>
    <n v="200801"/>
    <n v="200801"/>
    <m/>
    <n v="20"/>
    <n v="200801"/>
    <n v="560000"/>
  </r>
  <r>
    <x v="349"/>
    <x v="3"/>
    <m/>
    <x v="5"/>
    <x v="2"/>
    <x v="69"/>
    <n v="200801"/>
    <n v="200801"/>
    <m/>
    <n v="7"/>
    <n v="200801"/>
    <n v="336000"/>
  </r>
  <r>
    <x v="349"/>
    <x v="3"/>
    <m/>
    <x v="22"/>
    <x v="2"/>
    <x v="29"/>
    <n v="200801"/>
    <n v="200801"/>
    <m/>
    <n v="15"/>
    <n v="200801"/>
    <n v="570000"/>
  </r>
  <r>
    <x v="349"/>
    <x v="3"/>
    <m/>
    <x v="19"/>
    <x v="2"/>
    <x v="22"/>
    <n v="200801"/>
    <n v="200801"/>
    <m/>
    <n v="18"/>
    <n v="200801"/>
    <n v="234000"/>
  </r>
  <r>
    <x v="349"/>
    <x v="3"/>
    <m/>
    <x v="19"/>
    <x v="2"/>
    <x v="23"/>
    <n v="200801"/>
    <n v="200801"/>
    <m/>
    <n v="4"/>
    <n v="200801"/>
    <n v="96000"/>
  </r>
  <r>
    <x v="349"/>
    <x v="3"/>
    <m/>
    <x v="19"/>
    <x v="2"/>
    <x v="24"/>
    <n v="200801"/>
    <n v="200801"/>
    <m/>
    <n v="3"/>
    <n v="200801"/>
    <n v="99000"/>
  </r>
  <r>
    <x v="349"/>
    <x v="3"/>
    <m/>
    <x v="0"/>
    <x v="10"/>
    <x v="54"/>
    <n v="200801"/>
    <n v="200801"/>
    <m/>
    <n v="12"/>
    <n v="200801"/>
    <n v="396000"/>
  </r>
  <r>
    <x v="349"/>
    <x v="3"/>
    <m/>
    <x v="22"/>
    <x v="10"/>
    <x v="55"/>
    <n v="200801"/>
    <n v="200801"/>
    <m/>
    <n v="1"/>
    <n v="200801"/>
    <n v="44000"/>
  </r>
  <r>
    <x v="349"/>
    <x v="3"/>
    <m/>
    <x v="1"/>
    <x v="10"/>
    <x v="58"/>
    <n v="200801"/>
    <n v="200801"/>
    <m/>
    <n v="2"/>
    <n v="200801"/>
    <n v="72000"/>
  </r>
  <r>
    <x v="349"/>
    <x v="3"/>
    <m/>
    <x v="0"/>
    <x v="10"/>
    <x v="57"/>
    <n v="200801"/>
    <n v="200801"/>
    <m/>
    <n v="2"/>
    <n v="200801"/>
    <n v="106000"/>
  </r>
  <r>
    <x v="350"/>
    <x v="4"/>
    <m/>
    <x v="0"/>
    <x v="1"/>
    <x v="15"/>
    <n v="200801"/>
    <n v="200801"/>
    <m/>
    <n v="1"/>
    <n v="200801"/>
    <n v="20000"/>
  </r>
  <r>
    <x v="350"/>
    <x v="4"/>
    <m/>
    <x v="0"/>
    <x v="1"/>
    <x v="16"/>
    <n v="200801"/>
    <n v="200801"/>
    <m/>
    <n v="12"/>
    <n v="200801"/>
    <n v="420000"/>
  </r>
  <r>
    <x v="350"/>
    <x v="4"/>
    <m/>
    <x v="0"/>
    <x v="7"/>
    <x v="15"/>
    <n v="200801"/>
    <n v="200801"/>
    <m/>
    <n v="5"/>
    <n v="200801"/>
    <n v="100000"/>
  </r>
  <r>
    <x v="350"/>
    <x v="4"/>
    <m/>
    <x v="31"/>
    <x v="3"/>
    <x v="88"/>
    <n v="200801"/>
    <n v="200801"/>
    <m/>
    <n v="4"/>
    <n v="200801"/>
    <n v="0"/>
  </r>
  <r>
    <x v="350"/>
    <x v="4"/>
    <m/>
    <x v="6"/>
    <x v="2"/>
    <x v="37"/>
    <n v="200801"/>
    <n v="200801"/>
    <m/>
    <n v="1"/>
    <n v="200801"/>
    <n v="20000"/>
  </r>
  <r>
    <x v="350"/>
    <x v="4"/>
    <m/>
    <x v="6"/>
    <x v="2"/>
    <x v="42"/>
    <n v="200801"/>
    <n v="200801"/>
    <m/>
    <n v="2"/>
    <n v="200801"/>
    <n v="70000"/>
  </r>
  <r>
    <x v="350"/>
    <x v="4"/>
    <m/>
    <x v="29"/>
    <x v="2"/>
    <x v="40"/>
    <n v="200801"/>
    <n v="200801"/>
    <m/>
    <n v="1"/>
    <n v="200801"/>
    <n v="35000"/>
  </r>
  <r>
    <x v="350"/>
    <x v="4"/>
    <m/>
    <x v="25"/>
    <x v="2"/>
    <x v="34"/>
    <n v="200801"/>
    <n v="200801"/>
    <m/>
    <n v="6"/>
    <n v="200801"/>
    <n v="594000"/>
  </r>
  <r>
    <x v="350"/>
    <x v="4"/>
    <m/>
    <x v="31"/>
    <x v="2"/>
    <x v="89"/>
    <n v="200801"/>
    <n v="200801"/>
    <m/>
    <n v="23"/>
    <n v="200801"/>
    <n v="457700"/>
  </r>
  <r>
    <x v="350"/>
    <x v="4"/>
    <m/>
    <x v="31"/>
    <x v="2"/>
    <x v="90"/>
    <n v="200801"/>
    <n v="200801"/>
    <m/>
    <n v="13"/>
    <n v="200801"/>
    <n v="509600"/>
  </r>
  <r>
    <x v="350"/>
    <x v="4"/>
    <m/>
    <x v="32"/>
    <x v="2"/>
    <x v="91"/>
    <n v="200801"/>
    <n v="200801"/>
    <m/>
    <n v="31"/>
    <n v="200801"/>
    <n v="1150100"/>
  </r>
  <r>
    <x v="350"/>
    <x v="4"/>
    <m/>
    <x v="1"/>
    <x v="2"/>
    <x v="18"/>
    <n v="200801"/>
    <n v="200801"/>
    <m/>
    <n v="2"/>
    <n v="200801"/>
    <n v="40000"/>
  </r>
  <r>
    <x v="350"/>
    <x v="4"/>
    <m/>
    <x v="1"/>
    <x v="2"/>
    <x v="21"/>
    <n v="200801"/>
    <n v="200801"/>
    <m/>
    <n v="3"/>
    <n v="200801"/>
    <n v="105000"/>
  </r>
  <r>
    <x v="350"/>
    <x v="4"/>
    <m/>
    <x v="4"/>
    <x v="2"/>
    <x v="26"/>
    <n v="200801"/>
    <n v="200801"/>
    <m/>
    <n v="6"/>
    <n v="200801"/>
    <n v="24000"/>
  </r>
  <r>
    <x v="350"/>
    <x v="4"/>
    <m/>
    <x v="4"/>
    <x v="2"/>
    <x v="27"/>
    <n v="200801"/>
    <n v="200801"/>
    <m/>
    <n v="7"/>
    <n v="200801"/>
    <n v="140000"/>
  </r>
  <r>
    <x v="350"/>
    <x v="4"/>
    <m/>
    <x v="0"/>
    <x v="2"/>
    <x v="15"/>
    <n v="200801"/>
    <n v="200801"/>
    <m/>
    <n v="76"/>
    <n v="200801"/>
    <n v="1520000"/>
  </r>
  <r>
    <x v="350"/>
    <x v="4"/>
    <m/>
    <x v="0"/>
    <x v="2"/>
    <x v="16"/>
    <n v="200801"/>
    <n v="200801"/>
    <m/>
    <n v="65"/>
    <n v="200801"/>
    <n v="2275000"/>
  </r>
  <r>
    <x v="350"/>
    <x v="4"/>
    <m/>
    <x v="0"/>
    <x v="2"/>
    <x v="17"/>
    <n v="200801"/>
    <n v="200801"/>
    <m/>
    <n v="49"/>
    <n v="200801"/>
    <n v="1617000"/>
  </r>
  <r>
    <x v="350"/>
    <x v="4"/>
    <m/>
    <x v="0"/>
    <x v="2"/>
    <x v="19"/>
    <n v="200801"/>
    <n v="200801"/>
    <m/>
    <n v="50"/>
    <n v="200801"/>
    <n v="150000"/>
  </r>
  <r>
    <x v="350"/>
    <x v="4"/>
    <m/>
    <x v="5"/>
    <x v="2"/>
    <x v="28"/>
    <n v="200801"/>
    <n v="200801"/>
    <m/>
    <n v="23"/>
    <n v="200801"/>
    <n v="644000"/>
  </r>
  <r>
    <x v="350"/>
    <x v="4"/>
    <m/>
    <x v="5"/>
    <x v="2"/>
    <x v="69"/>
    <n v="200801"/>
    <n v="200801"/>
    <m/>
    <n v="4"/>
    <n v="200801"/>
    <n v="192000"/>
  </r>
  <r>
    <x v="350"/>
    <x v="4"/>
    <m/>
    <x v="22"/>
    <x v="2"/>
    <x v="29"/>
    <n v="200801"/>
    <n v="200801"/>
    <m/>
    <n v="9"/>
    <n v="200801"/>
    <n v="342000"/>
  </r>
  <r>
    <x v="350"/>
    <x v="4"/>
    <m/>
    <x v="19"/>
    <x v="2"/>
    <x v="22"/>
    <n v="200801"/>
    <n v="200801"/>
    <m/>
    <n v="10"/>
    <n v="200801"/>
    <n v="130000"/>
  </r>
  <r>
    <x v="350"/>
    <x v="4"/>
    <m/>
    <x v="19"/>
    <x v="2"/>
    <x v="23"/>
    <n v="200801"/>
    <n v="200801"/>
    <m/>
    <n v="2"/>
    <n v="200801"/>
    <n v="48000"/>
  </r>
  <r>
    <x v="350"/>
    <x v="4"/>
    <m/>
    <x v="0"/>
    <x v="10"/>
    <x v="54"/>
    <n v="200801"/>
    <n v="200801"/>
    <m/>
    <n v="5"/>
    <n v="200801"/>
    <n v="165000"/>
  </r>
  <r>
    <x v="350"/>
    <x v="4"/>
    <m/>
    <x v="0"/>
    <x v="10"/>
    <x v="57"/>
    <n v="200801"/>
    <n v="200801"/>
    <m/>
    <n v="1"/>
    <n v="200801"/>
    <n v="53000"/>
  </r>
  <r>
    <x v="351"/>
    <x v="1"/>
    <m/>
    <x v="0"/>
    <x v="1"/>
    <x v="15"/>
    <n v="200801"/>
    <n v="200801"/>
    <m/>
    <n v="4"/>
    <n v="200801"/>
    <n v="80000"/>
  </r>
  <r>
    <x v="351"/>
    <x v="1"/>
    <m/>
    <x v="0"/>
    <x v="1"/>
    <x v="16"/>
    <n v="200801"/>
    <n v="200801"/>
    <m/>
    <n v="3"/>
    <n v="200801"/>
    <n v="105000"/>
  </r>
  <r>
    <x v="351"/>
    <x v="1"/>
    <m/>
    <x v="0"/>
    <x v="7"/>
    <x v="15"/>
    <n v="200801"/>
    <n v="200801"/>
    <m/>
    <n v="3"/>
    <n v="200801"/>
    <n v="60000"/>
  </r>
  <r>
    <x v="351"/>
    <x v="1"/>
    <m/>
    <x v="29"/>
    <x v="2"/>
    <x v="40"/>
    <n v="200801"/>
    <n v="200801"/>
    <m/>
    <n v="5"/>
    <n v="200801"/>
    <n v="175000"/>
  </r>
  <r>
    <x v="351"/>
    <x v="1"/>
    <m/>
    <x v="29"/>
    <x v="2"/>
    <x v="41"/>
    <n v="200801"/>
    <n v="200801"/>
    <m/>
    <n v="3"/>
    <n v="200801"/>
    <n v="135000"/>
  </r>
  <r>
    <x v="351"/>
    <x v="1"/>
    <m/>
    <x v="31"/>
    <x v="2"/>
    <x v="89"/>
    <n v="200801"/>
    <n v="200801"/>
    <m/>
    <n v="40"/>
    <n v="200801"/>
    <n v="796000"/>
  </r>
  <r>
    <x v="351"/>
    <x v="1"/>
    <m/>
    <x v="31"/>
    <x v="2"/>
    <x v="90"/>
    <n v="200801"/>
    <n v="200801"/>
    <m/>
    <n v="43"/>
    <n v="200801"/>
    <n v="1685600"/>
  </r>
  <r>
    <x v="351"/>
    <x v="1"/>
    <m/>
    <x v="32"/>
    <x v="2"/>
    <x v="91"/>
    <n v="200801"/>
    <n v="200801"/>
    <m/>
    <n v="49"/>
    <n v="200801"/>
    <n v="1817900"/>
  </r>
  <r>
    <x v="351"/>
    <x v="1"/>
    <m/>
    <x v="1"/>
    <x v="2"/>
    <x v="18"/>
    <n v="200801"/>
    <n v="200801"/>
    <m/>
    <n v="5"/>
    <n v="200801"/>
    <n v="100000"/>
  </r>
  <r>
    <x v="351"/>
    <x v="1"/>
    <m/>
    <x v="4"/>
    <x v="2"/>
    <x v="26"/>
    <n v="200801"/>
    <n v="200801"/>
    <m/>
    <n v="2"/>
    <n v="200801"/>
    <n v="8000"/>
  </r>
  <r>
    <x v="351"/>
    <x v="1"/>
    <m/>
    <x v="4"/>
    <x v="2"/>
    <x v="27"/>
    <n v="200801"/>
    <n v="200801"/>
    <m/>
    <n v="2"/>
    <n v="200801"/>
    <n v="40000"/>
  </r>
  <r>
    <x v="351"/>
    <x v="1"/>
    <m/>
    <x v="0"/>
    <x v="2"/>
    <x v="15"/>
    <n v="200801"/>
    <n v="200801"/>
    <m/>
    <n v="55"/>
    <n v="200801"/>
    <n v="1100000"/>
  </r>
  <r>
    <x v="351"/>
    <x v="1"/>
    <m/>
    <x v="0"/>
    <x v="2"/>
    <x v="16"/>
    <n v="200801"/>
    <n v="200801"/>
    <m/>
    <n v="48"/>
    <n v="200801"/>
    <n v="1680000"/>
  </r>
  <r>
    <x v="351"/>
    <x v="1"/>
    <m/>
    <x v="0"/>
    <x v="2"/>
    <x v="17"/>
    <n v="200801"/>
    <n v="200801"/>
    <m/>
    <n v="59"/>
    <n v="200801"/>
    <n v="1947000"/>
  </r>
  <r>
    <x v="351"/>
    <x v="1"/>
    <m/>
    <x v="0"/>
    <x v="2"/>
    <x v="19"/>
    <n v="200801"/>
    <n v="200801"/>
    <m/>
    <n v="44"/>
    <n v="200801"/>
    <n v="132000"/>
  </r>
  <r>
    <x v="351"/>
    <x v="1"/>
    <m/>
    <x v="5"/>
    <x v="2"/>
    <x v="28"/>
    <n v="200801"/>
    <n v="200801"/>
    <m/>
    <n v="17"/>
    <n v="200801"/>
    <n v="476000"/>
  </r>
  <r>
    <x v="351"/>
    <x v="1"/>
    <m/>
    <x v="5"/>
    <x v="2"/>
    <x v="69"/>
    <n v="200801"/>
    <n v="200801"/>
    <m/>
    <n v="4"/>
    <n v="200801"/>
    <n v="192000"/>
  </r>
  <r>
    <x v="351"/>
    <x v="1"/>
    <m/>
    <x v="22"/>
    <x v="2"/>
    <x v="29"/>
    <n v="200801"/>
    <n v="200801"/>
    <m/>
    <n v="8"/>
    <n v="200801"/>
    <n v="304000"/>
  </r>
  <r>
    <x v="351"/>
    <x v="1"/>
    <m/>
    <x v="19"/>
    <x v="2"/>
    <x v="22"/>
    <n v="200801"/>
    <n v="200801"/>
    <m/>
    <n v="10"/>
    <n v="200801"/>
    <n v="130000"/>
  </r>
  <r>
    <x v="351"/>
    <x v="1"/>
    <m/>
    <x v="19"/>
    <x v="2"/>
    <x v="23"/>
    <n v="200801"/>
    <n v="200801"/>
    <m/>
    <n v="1"/>
    <n v="200801"/>
    <n v="24000"/>
  </r>
  <r>
    <x v="351"/>
    <x v="1"/>
    <m/>
    <x v="19"/>
    <x v="2"/>
    <x v="24"/>
    <n v="200801"/>
    <n v="200801"/>
    <m/>
    <n v="1"/>
    <n v="200801"/>
    <n v="33000"/>
  </r>
  <r>
    <x v="351"/>
    <x v="1"/>
    <m/>
    <x v="0"/>
    <x v="10"/>
    <x v="54"/>
    <n v="200801"/>
    <n v="200801"/>
    <m/>
    <n v="6"/>
    <n v="200801"/>
    <n v="198000"/>
  </r>
  <r>
    <x v="351"/>
    <x v="1"/>
    <m/>
    <x v="0"/>
    <x v="10"/>
    <x v="57"/>
    <n v="200801"/>
    <n v="200801"/>
    <m/>
    <n v="2"/>
    <n v="200801"/>
    <n v="106000"/>
  </r>
  <r>
    <x v="352"/>
    <x v="0"/>
    <m/>
    <x v="0"/>
    <x v="1"/>
    <x v="15"/>
    <n v="200801"/>
    <n v="200801"/>
    <m/>
    <n v="2"/>
    <n v="200801"/>
    <n v="40000"/>
  </r>
  <r>
    <x v="352"/>
    <x v="0"/>
    <m/>
    <x v="0"/>
    <x v="1"/>
    <x v="16"/>
    <n v="200801"/>
    <n v="200801"/>
    <m/>
    <n v="9"/>
    <n v="200801"/>
    <n v="315000"/>
  </r>
  <r>
    <x v="352"/>
    <x v="0"/>
    <m/>
    <x v="0"/>
    <x v="7"/>
    <x v="15"/>
    <n v="200801"/>
    <n v="200801"/>
    <m/>
    <n v="1"/>
    <n v="200801"/>
    <n v="20000"/>
  </r>
  <r>
    <x v="352"/>
    <x v="0"/>
    <m/>
    <x v="6"/>
    <x v="2"/>
    <x v="37"/>
    <n v="200801"/>
    <n v="200801"/>
    <m/>
    <n v="1"/>
    <n v="200801"/>
    <n v="20000"/>
  </r>
  <r>
    <x v="352"/>
    <x v="0"/>
    <m/>
    <x v="29"/>
    <x v="2"/>
    <x v="40"/>
    <n v="200801"/>
    <n v="200801"/>
    <m/>
    <n v="1"/>
    <n v="200801"/>
    <n v="35000"/>
  </r>
  <r>
    <x v="352"/>
    <x v="0"/>
    <m/>
    <x v="29"/>
    <x v="2"/>
    <x v="41"/>
    <n v="200801"/>
    <n v="200801"/>
    <m/>
    <n v="4"/>
    <n v="200801"/>
    <n v="180000"/>
  </r>
  <r>
    <x v="352"/>
    <x v="0"/>
    <m/>
    <x v="25"/>
    <x v="2"/>
    <x v="34"/>
    <n v="200801"/>
    <n v="200801"/>
    <m/>
    <n v="4"/>
    <n v="200801"/>
    <n v="396000"/>
  </r>
  <r>
    <x v="352"/>
    <x v="0"/>
    <m/>
    <x v="31"/>
    <x v="2"/>
    <x v="89"/>
    <n v="200801"/>
    <n v="200801"/>
    <m/>
    <n v="1"/>
    <n v="200801"/>
    <n v="19900"/>
  </r>
  <r>
    <x v="352"/>
    <x v="0"/>
    <m/>
    <x v="1"/>
    <x v="2"/>
    <x v="18"/>
    <n v="200801"/>
    <n v="200801"/>
    <m/>
    <n v="3"/>
    <n v="200801"/>
    <n v="60000"/>
  </r>
  <r>
    <x v="352"/>
    <x v="0"/>
    <m/>
    <x v="4"/>
    <x v="2"/>
    <x v="27"/>
    <n v="200801"/>
    <n v="200801"/>
    <m/>
    <n v="1"/>
    <n v="200801"/>
    <n v="20000"/>
  </r>
  <r>
    <x v="352"/>
    <x v="0"/>
    <m/>
    <x v="0"/>
    <x v="2"/>
    <x v="15"/>
    <n v="200801"/>
    <n v="200801"/>
    <m/>
    <n v="43"/>
    <n v="200801"/>
    <n v="860000"/>
  </r>
  <r>
    <x v="352"/>
    <x v="0"/>
    <m/>
    <x v="0"/>
    <x v="2"/>
    <x v="16"/>
    <n v="200801"/>
    <n v="200801"/>
    <m/>
    <n v="36"/>
    <n v="200801"/>
    <n v="1260000"/>
  </r>
  <r>
    <x v="352"/>
    <x v="0"/>
    <m/>
    <x v="0"/>
    <x v="2"/>
    <x v="17"/>
    <n v="200801"/>
    <n v="200801"/>
    <m/>
    <n v="58"/>
    <n v="200801"/>
    <n v="1914000"/>
  </r>
  <r>
    <x v="352"/>
    <x v="0"/>
    <m/>
    <x v="0"/>
    <x v="2"/>
    <x v="19"/>
    <n v="200801"/>
    <n v="200801"/>
    <m/>
    <n v="40"/>
    <n v="200801"/>
    <n v="120000"/>
  </r>
  <r>
    <x v="352"/>
    <x v="0"/>
    <m/>
    <x v="5"/>
    <x v="2"/>
    <x v="28"/>
    <n v="200801"/>
    <n v="200801"/>
    <m/>
    <n v="17"/>
    <n v="200801"/>
    <n v="476000"/>
  </r>
  <r>
    <x v="352"/>
    <x v="0"/>
    <m/>
    <x v="5"/>
    <x v="2"/>
    <x v="69"/>
    <n v="200801"/>
    <n v="200801"/>
    <m/>
    <n v="5"/>
    <n v="200801"/>
    <n v="240000"/>
  </r>
  <r>
    <x v="352"/>
    <x v="0"/>
    <m/>
    <x v="22"/>
    <x v="2"/>
    <x v="29"/>
    <n v="200801"/>
    <n v="200801"/>
    <m/>
    <n v="5"/>
    <n v="200801"/>
    <n v="190000"/>
  </r>
  <r>
    <x v="352"/>
    <x v="0"/>
    <m/>
    <x v="19"/>
    <x v="2"/>
    <x v="22"/>
    <n v="200801"/>
    <n v="200801"/>
    <m/>
    <n v="5"/>
    <n v="200801"/>
    <n v="65000"/>
  </r>
  <r>
    <x v="352"/>
    <x v="0"/>
    <m/>
    <x v="19"/>
    <x v="2"/>
    <x v="23"/>
    <n v="200801"/>
    <n v="200801"/>
    <m/>
    <n v="1"/>
    <n v="200801"/>
    <n v="24000"/>
  </r>
  <r>
    <x v="352"/>
    <x v="0"/>
    <m/>
    <x v="19"/>
    <x v="2"/>
    <x v="24"/>
    <n v="200801"/>
    <n v="200801"/>
    <m/>
    <n v="1"/>
    <n v="200801"/>
    <n v="33000"/>
  </r>
  <r>
    <x v="352"/>
    <x v="0"/>
    <m/>
    <x v="33"/>
    <x v="2"/>
    <x v="92"/>
    <n v="200801"/>
    <n v="200801"/>
    <m/>
    <n v="1"/>
    <n v="200801"/>
    <n v="18200"/>
  </r>
  <r>
    <x v="352"/>
    <x v="0"/>
    <m/>
    <x v="33"/>
    <x v="2"/>
    <x v="93"/>
    <n v="200801"/>
    <n v="200801"/>
    <m/>
    <n v="1"/>
    <n v="200801"/>
    <n v="33800"/>
  </r>
  <r>
    <x v="352"/>
    <x v="0"/>
    <m/>
    <x v="0"/>
    <x v="10"/>
    <x v="54"/>
    <n v="200801"/>
    <n v="200801"/>
    <m/>
    <n v="7"/>
    <n v="200801"/>
    <n v="231000"/>
  </r>
  <r>
    <x v="352"/>
    <x v="0"/>
    <m/>
    <x v="22"/>
    <x v="10"/>
    <x v="55"/>
    <n v="200801"/>
    <n v="200801"/>
    <m/>
    <n v="1"/>
    <n v="200801"/>
    <n v="44000"/>
  </r>
  <r>
    <x v="352"/>
    <x v="0"/>
    <m/>
    <x v="0"/>
    <x v="10"/>
    <x v="57"/>
    <n v="200801"/>
    <n v="200801"/>
    <m/>
    <n v="1"/>
    <n v="200801"/>
    <n v="53000"/>
  </r>
  <r>
    <x v="352"/>
    <x v="0"/>
    <m/>
    <x v="0"/>
    <x v="9"/>
    <x v="15"/>
    <n v="200801"/>
    <n v="200801"/>
    <m/>
    <n v="2"/>
    <n v="200801"/>
    <n v="40000"/>
  </r>
  <r>
    <x v="353"/>
    <x v="2"/>
    <m/>
    <x v="0"/>
    <x v="1"/>
    <x v="15"/>
    <n v="200801"/>
    <n v="200801"/>
    <m/>
    <n v="1"/>
    <n v="200801"/>
    <n v="20000"/>
  </r>
  <r>
    <x v="353"/>
    <x v="2"/>
    <m/>
    <x v="0"/>
    <x v="1"/>
    <x v="16"/>
    <n v="200801"/>
    <n v="200801"/>
    <m/>
    <n v="6"/>
    <n v="200801"/>
    <n v="210000"/>
  </r>
  <r>
    <x v="353"/>
    <x v="2"/>
    <m/>
    <x v="5"/>
    <x v="5"/>
    <x v="53"/>
    <n v="200801"/>
    <n v="200801"/>
    <m/>
    <n v="10"/>
    <n v="200801"/>
    <n v="148500"/>
  </r>
  <r>
    <x v="353"/>
    <x v="2"/>
    <m/>
    <x v="22"/>
    <x v="5"/>
    <x v="52"/>
    <n v="200801"/>
    <n v="200801"/>
    <m/>
    <n v="20"/>
    <n v="200801"/>
    <n v="342000"/>
  </r>
  <r>
    <x v="353"/>
    <x v="2"/>
    <m/>
    <x v="19"/>
    <x v="5"/>
    <x v="50"/>
    <n v="200801"/>
    <n v="200801"/>
    <m/>
    <n v="40"/>
    <n v="200801"/>
    <n v="288000"/>
  </r>
  <r>
    <x v="353"/>
    <x v="2"/>
    <m/>
    <x v="4"/>
    <x v="5"/>
    <x v="62"/>
    <n v="200801"/>
    <n v="200801"/>
    <m/>
    <n v="20"/>
    <n v="200801"/>
    <n v="360000"/>
  </r>
  <r>
    <x v="353"/>
    <x v="2"/>
    <m/>
    <x v="0"/>
    <x v="7"/>
    <x v="15"/>
    <n v="200801"/>
    <n v="200801"/>
    <m/>
    <n v="3"/>
    <n v="200801"/>
    <n v="60000"/>
  </r>
  <r>
    <x v="353"/>
    <x v="2"/>
    <m/>
    <x v="33"/>
    <x v="3"/>
    <x v="94"/>
    <n v="200801"/>
    <n v="200801"/>
    <m/>
    <n v="1"/>
    <n v="200801"/>
    <n v="0"/>
  </r>
  <r>
    <x v="353"/>
    <x v="2"/>
    <m/>
    <x v="31"/>
    <x v="3"/>
    <x v="88"/>
    <n v="200801"/>
    <n v="200801"/>
    <m/>
    <n v="1"/>
    <n v="200801"/>
    <n v="0"/>
  </r>
  <r>
    <x v="353"/>
    <x v="2"/>
    <m/>
    <x v="0"/>
    <x v="3"/>
    <x v="15"/>
    <n v="200801"/>
    <n v="200801"/>
    <m/>
    <n v="2"/>
    <n v="200801"/>
    <n v="0"/>
  </r>
  <r>
    <x v="353"/>
    <x v="2"/>
    <m/>
    <x v="6"/>
    <x v="2"/>
    <x v="37"/>
    <n v="200801"/>
    <n v="200801"/>
    <m/>
    <n v="1"/>
    <n v="200801"/>
    <n v="20000"/>
  </r>
  <r>
    <x v="353"/>
    <x v="2"/>
    <m/>
    <x v="25"/>
    <x v="2"/>
    <x v="34"/>
    <n v="200801"/>
    <n v="200801"/>
    <m/>
    <n v="3"/>
    <n v="200801"/>
    <n v="297000"/>
  </r>
  <r>
    <x v="353"/>
    <x v="2"/>
    <m/>
    <x v="4"/>
    <x v="2"/>
    <x v="26"/>
    <n v="200801"/>
    <n v="200801"/>
    <m/>
    <n v="14"/>
    <n v="200801"/>
    <n v="56000"/>
  </r>
  <r>
    <x v="353"/>
    <x v="2"/>
    <m/>
    <x v="4"/>
    <x v="2"/>
    <x v="27"/>
    <n v="200801"/>
    <n v="200801"/>
    <m/>
    <n v="2"/>
    <n v="200801"/>
    <n v="40000"/>
  </r>
  <r>
    <x v="353"/>
    <x v="2"/>
    <m/>
    <x v="0"/>
    <x v="2"/>
    <x v="15"/>
    <n v="200801"/>
    <n v="200801"/>
    <m/>
    <n v="46"/>
    <n v="200801"/>
    <n v="920000"/>
  </r>
  <r>
    <x v="353"/>
    <x v="2"/>
    <m/>
    <x v="0"/>
    <x v="2"/>
    <x v="16"/>
    <n v="200801"/>
    <n v="200801"/>
    <m/>
    <n v="30"/>
    <n v="200801"/>
    <n v="1050000"/>
  </r>
  <r>
    <x v="353"/>
    <x v="2"/>
    <m/>
    <x v="0"/>
    <x v="2"/>
    <x v="17"/>
    <n v="200801"/>
    <n v="200801"/>
    <m/>
    <n v="58"/>
    <n v="200801"/>
    <n v="1914000"/>
  </r>
  <r>
    <x v="353"/>
    <x v="2"/>
    <m/>
    <x v="0"/>
    <x v="2"/>
    <x v="19"/>
    <n v="200801"/>
    <n v="200801"/>
    <m/>
    <n v="37"/>
    <n v="200801"/>
    <n v="111000"/>
  </r>
  <r>
    <x v="353"/>
    <x v="2"/>
    <m/>
    <x v="5"/>
    <x v="2"/>
    <x v="28"/>
    <n v="200801"/>
    <n v="200801"/>
    <m/>
    <n v="16"/>
    <n v="200801"/>
    <n v="448000"/>
  </r>
  <r>
    <x v="353"/>
    <x v="2"/>
    <m/>
    <x v="5"/>
    <x v="2"/>
    <x v="69"/>
    <n v="200801"/>
    <n v="200801"/>
    <m/>
    <n v="4"/>
    <n v="200801"/>
    <n v="192000"/>
  </r>
  <r>
    <x v="353"/>
    <x v="2"/>
    <m/>
    <x v="22"/>
    <x v="2"/>
    <x v="29"/>
    <n v="200801"/>
    <n v="200801"/>
    <m/>
    <n v="4"/>
    <n v="200801"/>
    <n v="152000"/>
  </r>
  <r>
    <x v="353"/>
    <x v="2"/>
    <m/>
    <x v="19"/>
    <x v="2"/>
    <x v="22"/>
    <n v="200801"/>
    <n v="200801"/>
    <m/>
    <n v="9"/>
    <n v="200801"/>
    <n v="117000"/>
  </r>
  <r>
    <x v="353"/>
    <x v="2"/>
    <m/>
    <x v="33"/>
    <x v="2"/>
    <x v="92"/>
    <n v="200801"/>
    <n v="200801"/>
    <m/>
    <n v="2"/>
    <n v="200801"/>
    <n v="36400"/>
  </r>
  <r>
    <x v="353"/>
    <x v="2"/>
    <m/>
    <x v="33"/>
    <x v="2"/>
    <x v="93"/>
    <n v="200801"/>
    <n v="200801"/>
    <m/>
    <n v="1"/>
    <n v="200801"/>
    <n v="33800"/>
  </r>
  <r>
    <x v="353"/>
    <x v="2"/>
    <m/>
    <x v="0"/>
    <x v="10"/>
    <x v="54"/>
    <n v="200801"/>
    <n v="200801"/>
    <m/>
    <n v="2"/>
    <n v="200801"/>
    <n v="66000"/>
  </r>
  <r>
    <x v="353"/>
    <x v="2"/>
    <m/>
    <x v="0"/>
    <x v="9"/>
    <x v="15"/>
    <n v="200801"/>
    <n v="200801"/>
    <m/>
    <n v="2"/>
    <n v="200801"/>
    <n v="40000"/>
  </r>
  <r>
    <x v="354"/>
    <x v="5"/>
    <m/>
    <x v="0"/>
    <x v="7"/>
    <x v="15"/>
    <n v="200801"/>
    <n v="200801"/>
    <m/>
    <n v="2"/>
    <n v="200801"/>
    <n v="40000"/>
  </r>
  <r>
    <x v="354"/>
    <x v="5"/>
    <m/>
    <x v="6"/>
    <x v="2"/>
    <x v="37"/>
    <n v="200801"/>
    <n v="200801"/>
    <m/>
    <n v="1"/>
    <n v="200801"/>
    <n v="20000"/>
  </r>
  <r>
    <x v="354"/>
    <x v="5"/>
    <m/>
    <x v="25"/>
    <x v="2"/>
    <x v="34"/>
    <n v="200801"/>
    <n v="200801"/>
    <m/>
    <n v="2"/>
    <n v="200801"/>
    <n v="198000"/>
  </r>
  <r>
    <x v="354"/>
    <x v="5"/>
    <m/>
    <x v="1"/>
    <x v="2"/>
    <x v="21"/>
    <n v="200801"/>
    <n v="200801"/>
    <m/>
    <n v="1"/>
    <n v="200801"/>
    <n v="35000"/>
  </r>
  <r>
    <x v="354"/>
    <x v="5"/>
    <m/>
    <x v="4"/>
    <x v="2"/>
    <x v="26"/>
    <n v="200801"/>
    <n v="200801"/>
    <m/>
    <n v="4"/>
    <n v="200801"/>
    <n v="16000"/>
  </r>
  <r>
    <x v="354"/>
    <x v="5"/>
    <m/>
    <x v="4"/>
    <x v="2"/>
    <x v="27"/>
    <n v="200801"/>
    <n v="200801"/>
    <m/>
    <n v="2"/>
    <n v="200801"/>
    <n v="40000"/>
  </r>
  <r>
    <x v="354"/>
    <x v="5"/>
    <m/>
    <x v="0"/>
    <x v="2"/>
    <x v="15"/>
    <n v="200801"/>
    <n v="200801"/>
    <m/>
    <n v="31"/>
    <n v="200801"/>
    <n v="620000"/>
  </r>
  <r>
    <x v="354"/>
    <x v="5"/>
    <m/>
    <x v="0"/>
    <x v="2"/>
    <x v="16"/>
    <n v="200801"/>
    <n v="200801"/>
    <m/>
    <n v="30"/>
    <n v="200801"/>
    <n v="1050000"/>
  </r>
  <r>
    <x v="354"/>
    <x v="5"/>
    <m/>
    <x v="0"/>
    <x v="2"/>
    <x v="17"/>
    <n v="200801"/>
    <n v="200801"/>
    <m/>
    <n v="44"/>
    <n v="200801"/>
    <n v="1452000"/>
  </r>
  <r>
    <x v="354"/>
    <x v="5"/>
    <m/>
    <x v="0"/>
    <x v="2"/>
    <x v="19"/>
    <n v="200801"/>
    <n v="200801"/>
    <m/>
    <n v="33"/>
    <n v="200801"/>
    <n v="99000"/>
  </r>
  <r>
    <x v="354"/>
    <x v="5"/>
    <m/>
    <x v="5"/>
    <x v="2"/>
    <x v="28"/>
    <n v="200801"/>
    <n v="200801"/>
    <m/>
    <n v="10"/>
    <n v="200801"/>
    <n v="280000"/>
  </r>
  <r>
    <x v="354"/>
    <x v="5"/>
    <m/>
    <x v="22"/>
    <x v="2"/>
    <x v="29"/>
    <n v="200801"/>
    <n v="200801"/>
    <m/>
    <n v="7"/>
    <n v="200801"/>
    <n v="266000"/>
  </r>
  <r>
    <x v="354"/>
    <x v="5"/>
    <m/>
    <x v="19"/>
    <x v="2"/>
    <x v="22"/>
    <n v="200801"/>
    <n v="200801"/>
    <m/>
    <n v="1"/>
    <n v="200801"/>
    <n v="13000"/>
  </r>
  <r>
    <x v="354"/>
    <x v="5"/>
    <m/>
    <x v="33"/>
    <x v="2"/>
    <x v="92"/>
    <n v="200801"/>
    <n v="200801"/>
    <m/>
    <n v="2"/>
    <n v="200801"/>
    <n v="36400"/>
  </r>
  <r>
    <x v="354"/>
    <x v="5"/>
    <m/>
    <x v="33"/>
    <x v="2"/>
    <x v="93"/>
    <n v="200801"/>
    <n v="200801"/>
    <m/>
    <n v="1"/>
    <n v="200801"/>
    <n v="33800"/>
  </r>
  <r>
    <x v="354"/>
    <x v="5"/>
    <m/>
    <x v="0"/>
    <x v="9"/>
    <x v="15"/>
    <n v="200801"/>
    <n v="200801"/>
    <m/>
    <n v="7"/>
    <n v="200801"/>
    <n v="140000"/>
  </r>
  <r>
    <x v="354"/>
    <x v="5"/>
    <m/>
    <x v="1"/>
    <x v="9"/>
    <x v="18"/>
    <n v="200801"/>
    <n v="200801"/>
    <m/>
    <n v="1"/>
    <n v="200801"/>
    <n v="20000"/>
  </r>
  <r>
    <x v="354"/>
    <x v="5"/>
    <m/>
    <x v="6"/>
    <x v="9"/>
    <x v="37"/>
    <n v="200801"/>
    <n v="200801"/>
    <m/>
    <n v="1"/>
    <n v="200801"/>
    <n v="20000"/>
  </r>
  <r>
    <x v="355"/>
    <x v="6"/>
    <m/>
    <x v="0"/>
    <x v="7"/>
    <x v="15"/>
    <n v="200801"/>
    <n v="200801"/>
    <m/>
    <n v="5"/>
    <n v="200801"/>
    <n v="100000"/>
  </r>
  <r>
    <x v="355"/>
    <x v="6"/>
    <m/>
    <x v="6"/>
    <x v="2"/>
    <x v="37"/>
    <n v="200801"/>
    <n v="200801"/>
    <m/>
    <n v="1"/>
    <n v="200801"/>
    <n v="20000"/>
  </r>
  <r>
    <x v="355"/>
    <x v="6"/>
    <m/>
    <x v="6"/>
    <x v="2"/>
    <x v="42"/>
    <n v="200801"/>
    <n v="200801"/>
    <m/>
    <n v="1"/>
    <n v="200801"/>
    <n v="35000"/>
  </r>
  <r>
    <x v="355"/>
    <x v="6"/>
    <m/>
    <x v="25"/>
    <x v="2"/>
    <x v="34"/>
    <n v="200801"/>
    <n v="200801"/>
    <m/>
    <n v="3"/>
    <n v="200801"/>
    <n v="297000"/>
  </r>
  <r>
    <x v="355"/>
    <x v="6"/>
    <m/>
    <x v="32"/>
    <x v="2"/>
    <x v="91"/>
    <n v="200801"/>
    <n v="200801"/>
    <m/>
    <n v="1"/>
    <n v="200801"/>
    <n v="37100"/>
  </r>
  <r>
    <x v="355"/>
    <x v="6"/>
    <m/>
    <x v="1"/>
    <x v="2"/>
    <x v="21"/>
    <n v="200801"/>
    <n v="200801"/>
    <m/>
    <n v="1"/>
    <n v="200801"/>
    <n v="35000"/>
  </r>
  <r>
    <x v="355"/>
    <x v="6"/>
    <m/>
    <x v="4"/>
    <x v="2"/>
    <x v="26"/>
    <n v="200801"/>
    <n v="200801"/>
    <m/>
    <n v="6"/>
    <n v="200801"/>
    <n v="24000"/>
  </r>
  <r>
    <x v="355"/>
    <x v="6"/>
    <m/>
    <x v="4"/>
    <x v="2"/>
    <x v="27"/>
    <n v="200801"/>
    <n v="200801"/>
    <m/>
    <n v="3"/>
    <n v="200801"/>
    <n v="60000"/>
  </r>
  <r>
    <x v="355"/>
    <x v="6"/>
    <m/>
    <x v="0"/>
    <x v="2"/>
    <x v="15"/>
    <n v="200801"/>
    <n v="200801"/>
    <m/>
    <n v="45"/>
    <n v="200801"/>
    <n v="900000"/>
  </r>
  <r>
    <x v="355"/>
    <x v="6"/>
    <m/>
    <x v="0"/>
    <x v="2"/>
    <x v="16"/>
    <n v="200801"/>
    <n v="200801"/>
    <m/>
    <n v="36"/>
    <n v="200801"/>
    <n v="1260000"/>
  </r>
  <r>
    <x v="355"/>
    <x v="6"/>
    <m/>
    <x v="0"/>
    <x v="2"/>
    <x v="17"/>
    <n v="200801"/>
    <n v="200801"/>
    <m/>
    <n v="50"/>
    <n v="200801"/>
    <n v="1650000"/>
  </r>
  <r>
    <x v="355"/>
    <x v="6"/>
    <m/>
    <x v="0"/>
    <x v="2"/>
    <x v="19"/>
    <n v="200801"/>
    <n v="200801"/>
    <m/>
    <n v="36"/>
    <n v="200801"/>
    <n v="108000"/>
  </r>
  <r>
    <x v="355"/>
    <x v="6"/>
    <m/>
    <x v="5"/>
    <x v="2"/>
    <x v="28"/>
    <n v="200801"/>
    <n v="200801"/>
    <m/>
    <n v="17"/>
    <n v="200801"/>
    <n v="476000"/>
  </r>
  <r>
    <x v="355"/>
    <x v="6"/>
    <m/>
    <x v="5"/>
    <x v="2"/>
    <x v="69"/>
    <n v="200801"/>
    <n v="200801"/>
    <m/>
    <n v="1"/>
    <n v="200801"/>
    <n v="48000"/>
  </r>
  <r>
    <x v="355"/>
    <x v="6"/>
    <m/>
    <x v="22"/>
    <x v="2"/>
    <x v="29"/>
    <n v="200801"/>
    <n v="200801"/>
    <m/>
    <n v="10"/>
    <n v="200801"/>
    <n v="380000"/>
  </r>
  <r>
    <x v="355"/>
    <x v="6"/>
    <m/>
    <x v="19"/>
    <x v="2"/>
    <x v="22"/>
    <n v="200801"/>
    <n v="200801"/>
    <m/>
    <n v="4"/>
    <n v="200801"/>
    <n v="52000"/>
  </r>
  <r>
    <x v="355"/>
    <x v="6"/>
    <m/>
    <x v="19"/>
    <x v="2"/>
    <x v="23"/>
    <n v="200801"/>
    <n v="200801"/>
    <m/>
    <n v="1"/>
    <n v="200801"/>
    <n v="24000"/>
  </r>
  <r>
    <x v="355"/>
    <x v="6"/>
    <m/>
    <x v="19"/>
    <x v="2"/>
    <x v="24"/>
    <n v="200801"/>
    <n v="200801"/>
    <m/>
    <n v="2"/>
    <n v="200801"/>
    <n v="66000"/>
  </r>
  <r>
    <x v="355"/>
    <x v="6"/>
    <m/>
    <x v="33"/>
    <x v="2"/>
    <x v="92"/>
    <n v="200801"/>
    <n v="200801"/>
    <m/>
    <n v="1"/>
    <n v="200801"/>
    <n v="18200"/>
  </r>
  <r>
    <x v="355"/>
    <x v="6"/>
    <m/>
    <x v="0"/>
    <x v="9"/>
    <x v="15"/>
    <n v="200801"/>
    <n v="200801"/>
    <m/>
    <n v="8"/>
    <n v="200801"/>
    <n v="160000"/>
  </r>
  <r>
    <x v="355"/>
    <x v="6"/>
    <m/>
    <x v="0"/>
    <x v="6"/>
    <x v="15"/>
    <n v="200801"/>
    <n v="200801"/>
    <m/>
    <n v="936"/>
    <n v="200801"/>
    <n v="8487648"/>
  </r>
  <r>
    <x v="355"/>
    <x v="6"/>
    <m/>
    <x v="0"/>
    <x v="6"/>
    <x v="17"/>
    <n v="200801"/>
    <n v="200801"/>
    <m/>
    <n v="3"/>
    <n v="200801"/>
    <n v="47454"/>
  </r>
  <r>
    <x v="355"/>
    <x v="6"/>
    <m/>
    <x v="4"/>
    <x v="6"/>
    <x v="26"/>
    <n v="200801"/>
    <n v="200801"/>
    <m/>
    <n v="401"/>
    <n v="200801"/>
    <n v="430273"/>
  </r>
  <r>
    <x v="355"/>
    <x v="6"/>
    <m/>
    <x v="26"/>
    <x v="6"/>
    <x v="35"/>
    <n v="200801"/>
    <n v="200801"/>
    <m/>
    <n v="38"/>
    <n v="200801"/>
    <n v="650978"/>
  </r>
  <r>
    <x v="355"/>
    <x v="6"/>
    <m/>
    <x v="22"/>
    <x v="6"/>
    <x v="29"/>
    <n v="200801"/>
    <n v="200801"/>
    <m/>
    <n v="63"/>
    <n v="200801"/>
    <n v="1240533"/>
  </r>
  <r>
    <x v="355"/>
    <x v="6"/>
    <m/>
    <x v="24"/>
    <x v="6"/>
    <x v="31"/>
    <n v="200801"/>
    <n v="200801"/>
    <m/>
    <n v="139"/>
    <n v="200801"/>
    <n v="2067903"/>
  </r>
  <r>
    <x v="355"/>
    <x v="6"/>
    <m/>
    <x v="23"/>
    <x v="6"/>
    <x v="30"/>
    <n v="200801"/>
    <n v="200801"/>
    <m/>
    <n v="12"/>
    <n v="200801"/>
    <n v="83568"/>
  </r>
  <r>
    <x v="355"/>
    <x v="6"/>
    <m/>
    <x v="20"/>
    <x v="6"/>
    <x v="25"/>
    <n v="200801"/>
    <n v="200801"/>
    <m/>
    <n v="1"/>
    <n v="200801"/>
    <n v="9716"/>
  </r>
  <r>
    <x v="355"/>
    <x v="6"/>
    <m/>
    <x v="19"/>
    <x v="6"/>
    <x v="22"/>
    <n v="200801"/>
    <n v="200801"/>
    <m/>
    <n v="55"/>
    <n v="200801"/>
    <n v="373505"/>
  </r>
  <r>
    <x v="355"/>
    <x v="6"/>
    <m/>
    <x v="27"/>
    <x v="6"/>
    <x v="36"/>
    <n v="200801"/>
    <n v="200801"/>
    <m/>
    <n v="1"/>
    <n v="200801"/>
    <n v="9457"/>
  </r>
  <r>
    <x v="355"/>
    <x v="6"/>
    <m/>
    <x v="6"/>
    <x v="6"/>
    <x v="37"/>
    <n v="200801"/>
    <n v="200801"/>
    <m/>
    <n v="34"/>
    <n v="200801"/>
    <n v="340000"/>
  </r>
  <r>
    <x v="355"/>
    <x v="6"/>
    <m/>
    <x v="28"/>
    <x v="6"/>
    <x v="39"/>
    <n v="200801"/>
    <n v="200801"/>
    <m/>
    <n v="22"/>
    <n v="200801"/>
    <n v="347996"/>
  </r>
  <r>
    <x v="355"/>
    <x v="6"/>
    <m/>
    <x v="4"/>
    <x v="6"/>
    <x v="66"/>
    <n v="200801"/>
    <n v="200801"/>
    <m/>
    <n v="106"/>
    <n v="200801"/>
    <n v="593282"/>
  </r>
  <r>
    <x v="356"/>
    <x v="3"/>
    <m/>
    <x v="0"/>
    <x v="1"/>
    <x v="15"/>
    <n v="200801"/>
    <n v="200801"/>
    <m/>
    <n v="4"/>
    <n v="200801"/>
    <n v="80000"/>
  </r>
  <r>
    <x v="356"/>
    <x v="3"/>
    <m/>
    <x v="0"/>
    <x v="1"/>
    <x v="16"/>
    <n v="200801"/>
    <n v="200801"/>
    <m/>
    <n v="16"/>
    <n v="200801"/>
    <n v="560000"/>
  </r>
  <r>
    <x v="356"/>
    <x v="3"/>
    <m/>
    <x v="0"/>
    <x v="7"/>
    <x v="15"/>
    <n v="200801"/>
    <n v="200801"/>
    <m/>
    <n v="7"/>
    <n v="200801"/>
    <n v="140000"/>
  </r>
  <r>
    <x v="356"/>
    <x v="3"/>
    <m/>
    <x v="0"/>
    <x v="3"/>
    <x v="15"/>
    <n v="200801"/>
    <n v="200801"/>
    <m/>
    <n v="2"/>
    <n v="200801"/>
    <n v="0"/>
  </r>
  <r>
    <x v="356"/>
    <x v="3"/>
    <m/>
    <x v="6"/>
    <x v="2"/>
    <x v="37"/>
    <n v="200801"/>
    <n v="200801"/>
    <m/>
    <n v="3"/>
    <n v="200801"/>
    <n v="60000"/>
  </r>
  <r>
    <x v="356"/>
    <x v="3"/>
    <m/>
    <x v="25"/>
    <x v="2"/>
    <x v="34"/>
    <n v="200801"/>
    <n v="200801"/>
    <m/>
    <n v="5"/>
    <n v="200801"/>
    <n v="495000"/>
  </r>
  <r>
    <x v="356"/>
    <x v="3"/>
    <m/>
    <x v="32"/>
    <x v="2"/>
    <x v="91"/>
    <n v="200801"/>
    <n v="200801"/>
    <m/>
    <n v="1"/>
    <n v="200801"/>
    <n v="37100"/>
  </r>
  <r>
    <x v="356"/>
    <x v="3"/>
    <m/>
    <x v="31"/>
    <x v="2"/>
    <x v="95"/>
    <n v="200801"/>
    <n v="200801"/>
    <m/>
    <n v="8"/>
    <n v="200801"/>
    <n v="179200"/>
  </r>
  <r>
    <x v="356"/>
    <x v="3"/>
    <m/>
    <x v="31"/>
    <x v="2"/>
    <x v="96"/>
    <n v="200801"/>
    <n v="200801"/>
    <m/>
    <n v="3"/>
    <n v="200801"/>
    <n v="117600"/>
  </r>
  <r>
    <x v="356"/>
    <x v="3"/>
    <m/>
    <x v="32"/>
    <x v="2"/>
    <x v="97"/>
    <n v="200801"/>
    <n v="200801"/>
    <m/>
    <n v="7"/>
    <n v="200801"/>
    <n v="259700"/>
  </r>
  <r>
    <x v="356"/>
    <x v="3"/>
    <m/>
    <x v="34"/>
    <x v="2"/>
    <x v="98"/>
    <n v="200801"/>
    <n v="200801"/>
    <m/>
    <n v="14"/>
    <n v="200801"/>
    <n v="490000"/>
  </r>
  <r>
    <x v="356"/>
    <x v="3"/>
    <m/>
    <x v="30"/>
    <x v="2"/>
    <x v="99"/>
    <n v="200801"/>
    <n v="200801"/>
    <m/>
    <n v="3"/>
    <n v="200801"/>
    <n v="67200"/>
  </r>
  <r>
    <x v="356"/>
    <x v="3"/>
    <m/>
    <x v="1"/>
    <x v="2"/>
    <x v="18"/>
    <n v="200801"/>
    <n v="200801"/>
    <m/>
    <n v="3"/>
    <n v="200801"/>
    <n v="60000"/>
  </r>
  <r>
    <x v="356"/>
    <x v="3"/>
    <m/>
    <x v="1"/>
    <x v="2"/>
    <x v="21"/>
    <n v="200801"/>
    <n v="200801"/>
    <m/>
    <n v="1"/>
    <n v="200801"/>
    <n v="35000"/>
  </r>
  <r>
    <x v="356"/>
    <x v="3"/>
    <m/>
    <x v="4"/>
    <x v="2"/>
    <x v="26"/>
    <n v="200801"/>
    <n v="200801"/>
    <m/>
    <n v="6"/>
    <n v="200801"/>
    <n v="24000"/>
  </r>
  <r>
    <x v="356"/>
    <x v="3"/>
    <m/>
    <x v="4"/>
    <x v="2"/>
    <x v="27"/>
    <n v="200801"/>
    <n v="200801"/>
    <m/>
    <n v="8"/>
    <n v="200801"/>
    <n v="160000"/>
  </r>
  <r>
    <x v="356"/>
    <x v="3"/>
    <m/>
    <x v="0"/>
    <x v="2"/>
    <x v="15"/>
    <n v="200801"/>
    <n v="200801"/>
    <m/>
    <n v="66"/>
    <n v="200801"/>
    <n v="1320000"/>
  </r>
  <r>
    <x v="356"/>
    <x v="3"/>
    <m/>
    <x v="0"/>
    <x v="2"/>
    <x v="16"/>
    <n v="200801"/>
    <n v="200801"/>
    <m/>
    <n v="52"/>
    <n v="200801"/>
    <n v="1820000"/>
  </r>
  <r>
    <x v="356"/>
    <x v="3"/>
    <m/>
    <x v="0"/>
    <x v="2"/>
    <x v="17"/>
    <n v="200801"/>
    <n v="200801"/>
    <m/>
    <n v="65"/>
    <n v="200801"/>
    <n v="2145000"/>
  </r>
  <r>
    <x v="356"/>
    <x v="3"/>
    <m/>
    <x v="0"/>
    <x v="2"/>
    <x v="19"/>
    <n v="200801"/>
    <n v="200801"/>
    <m/>
    <n v="49"/>
    <n v="200801"/>
    <n v="147000"/>
  </r>
  <r>
    <x v="356"/>
    <x v="3"/>
    <m/>
    <x v="5"/>
    <x v="2"/>
    <x v="28"/>
    <n v="200801"/>
    <n v="200801"/>
    <m/>
    <n v="21"/>
    <n v="200801"/>
    <n v="588000"/>
  </r>
  <r>
    <x v="356"/>
    <x v="3"/>
    <m/>
    <x v="5"/>
    <x v="2"/>
    <x v="69"/>
    <n v="200801"/>
    <n v="200801"/>
    <m/>
    <n v="3"/>
    <n v="200801"/>
    <n v="144000"/>
  </r>
  <r>
    <x v="356"/>
    <x v="3"/>
    <m/>
    <x v="22"/>
    <x v="2"/>
    <x v="29"/>
    <n v="200801"/>
    <n v="200801"/>
    <m/>
    <n v="7"/>
    <n v="200801"/>
    <n v="266000"/>
  </r>
  <r>
    <x v="356"/>
    <x v="3"/>
    <m/>
    <x v="19"/>
    <x v="2"/>
    <x v="22"/>
    <n v="200801"/>
    <n v="200801"/>
    <m/>
    <n v="4"/>
    <n v="200801"/>
    <n v="52000"/>
  </r>
  <r>
    <x v="356"/>
    <x v="3"/>
    <m/>
    <x v="19"/>
    <x v="2"/>
    <x v="23"/>
    <n v="200801"/>
    <n v="200801"/>
    <m/>
    <n v="1"/>
    <n v="200801"/>
    <n v="24000"/>
  </r>
  <r>
    <x v="356"/>
    <x v="3"/>
    <m/>
    <x v="33"/>
    <x v="2"/>
    <x v="92"/>
    <n v="200801"/>
    <n v="200801"/>
    <m/>
    <n v="5"/>
    <n v="200801"/>
    <n v="91000"/>
  </r>
  <r>
    <x v="356"/>
    <x v="3"/>
    <m/>
    <x v="33"/>
    <x v="2"/>
    <x v="93"/>
    <n v="200801"/>
    <n v="200801"/>
    <m/>
    <n v="1"/>
    <n v="200801"/>
    <n v="33800"/>
  </r>
  <r>
    <x v="356"/>
    <x v="3"/>
    <m/>
    <x v="0"/>
    <x v="10"/>
    <x v="54"/>
    <n v="200801"/>
    <n v="200801"/>
    <m/>
    <n v="4"/>
    <n v="200801"/>
    <n v="132000"/>
  </r>
  <r>
    <x v="356"/>
    <x v="3"/>
    <m/>
    <x v="0"/>
    <x v="10"/>
    <x v="57"/>
    <n v="200801"/>
    <n v="200801"/>
    <m/>
    <n v="4"/>
    <n v="200801"/>
    <n v="212000"/>
  </r>
  <r>
    <x v="356"/>
    <x v="3"/>
    <m/>
    <x v="0"/>
    <x v="9"/>
    <x v="15"/>
    <n v="200801"/>
    <n v="200801"/>
    <m/>
    <n v="3"/>
    <n v="200801"/>
    <n v="60000"/>
  </r>
  <r>
    <x v="356"/>
    <x v="3"/>
    <m/>
    <x v="6"/>
    <x v="19"/>
    <x v="37"/>
    <n v="200801"/>
    <n v="200801"/>
    <m/>
    <n v="1"/>
    <n v="200801"/>
    <n v="25000"/>
  </r>
  <r>
    <x v="357"/>
    <x v="4"/>
    <m/>
    <x v="0"/>
    <x v="1"/>
    <x v="15"/>
    <n v="200801"/>
    <n v="200801"/>
    <m/>
    <n v="1"/>
    <n v="200801"/>
    <n v="20000"/>
  </r>
  <r>
    <x v="357"/>
    <x v="4"/>
    <m/>
    <x v="0"/>
    <x v="1"/>
    <x v="16"/>
    <n v="200801"/>
    <n v="200801"/>
    <m/>
    <n v="8"/>
    <n v="200801"/>
    <n v="280000"/>
  </r>
  <r>
    <x v="357"/>
    <x v="4"/>
    <m/>
    <x v="0"/>
    <x v="7"/>
    <x v="15"/>
    <n v="200801"/>
    <n v="200801"/>
    <m/>
    <n v="2"/>
    <n v="200801"/>
    <n v="40000"/>
  </r>
  <r>
    <x v="357"/>
    <x v="4"/>
    <m/>
    <x v="6"/>
    <x v="2"/>
    <x v="37"/>
    <n v="200801"/>
    <n v="200801"/>
    <m/>
    <n v="1"/>
    <n v="200801"/>
    <n v="20000"/>
  </r>
  <r>
    <x v="357"/>
    <x v="4"/>
    <m/>
    <x v="6"/>
    <x v="2"/>
    <x v="42"/>
    <n v="200801"/>
    <n v="200801"/>
    <m/>
    <n v="1"/>
    <n v="200801"/>
    <n v="35000"/>
  </r>
  <r>
    <x v="357"/>
    <x v="4"/>
    <m/>
    <x v="25"/>
    <x v="2"/>
    <x v="34"/>
    <n v="200801"/>
    <n v="200801"/>
    <m/>
    <n v="2"/>
    <n v="200801"/>
    <n v="198000"/>
  </r>
  <r>
    <x v="357"/>
    <x v="4"/>
    <m/>
    <x v="31"/>
    <x v="2"/>
    <x v="95"/>
    <n v="200801"/>
    <n v="200801"/>
    <m/>
    <n v="11"/>
    <n v="200801"/>
    <n v="246400"/>
  </r>
  <r>
    <x v="357"/>
    <x v="4"/>
    <m/>
    <x v="31"/>
    <x v="2"/>
    <x v="96"/>
    <n v="200801"/>
    <n v="200801"/>
    <m/>
    <n v="10"/>
    <n v="200801"/>
    <n v="392000"/>
  </r>
  <r>
    <x v="357"/>
    <x v="4"/>
    <m/>
    <x v="32"/>
    <x v="2"/>
    <x v="97"/>
    <n v="200801"/>
    <n v="200801"/>
    <m/>
    <n v="12"/>
    <n v="200801"/>
    <n v="445200"/>
  </r>
  <r>
    <x v="357"/>
    <x v="4"/>
    <m/>
    <x v="34"/>
    <x v="2"/>
    <x v="98"/>
    <n v="200801"/>
    <n v="200801"/>
    <m/>
    <n v="23"/>
    <n v="200801"/>
    <n v="805000"/>
  </r>
  <r>
    <x v="357"/>
    <x v="4"/>
    <m/>
    <x v="30"/>
    <x v="2"/>
    <x v="99"/>
    <n v="200801"/>
    <n v="200801"/>
    <m/>
    <n v="1"/>
    <n v="200801"/>
    <n v="22400"/>
  </r>
  <r>
    <x v="357"/>
    <x v="4"/>
    <m/>
    <x v="30"/>
    <x v="2"/>
    <x v="100"/>
    <n v="200801"/>
    <n v="200801"/>
    <m/>
    <n v="1"/>
    <n v="200801"/>
    <n v="39200"/>
  </r>
  <r>
    <x v="357"/>
    <x v="4"/>
    <m/>
    <x v="4"/>
    <x v="2"/>
    <x v="26"/>
    <n v="200801"/>
    <n v="200801"/>
    <m/>
    <n v="2"/>
    <n v="200801"/>
    <n v="8000"/>
  </r>
  <r>
    <x v="357"/>
    <x v="4"/>
    <m/>
    <x v="4"/>
    <x v="2"/>
    <x v="27"/>
    <n v="200801"/>
    <n v="200801"/>
    <m/>
    <n v="5"/>
    <n v="200801"/>
    <n v="100000"/>
  </r>
  <r>
    <x v="357"/>
    <x v="4"/>
    <m/>
    <x v="0"/>
    <x v="2"/>
    <x v="15"/>
    <n v="200801"/>
    <n v="200801"/>
    <m/>
    <n v="39"/>
    <n v="200801"/>
    <n v="780000"/>
  </r>
  <r>
    <x v="357"/>
    <x v="4"/>
    <m/>
    <x v="0"/>
    <x v="2"/>
    <x v="16"/>
    <n v="200801"/>
    <n v="200801"/>
    <m/>
    <n v="27"/>
    <n v="200801"/>
    <n v="945000"/>
  </r>
  <r>
    <x v="357"/>
    <x v="4"/>
    <m/>
    <x v="0"/>
    <x v="2"/>
    <x v="17"/>
    <n v="200801"/>
    <n v="200801"/>
    <m/>
    <n v="45"/>
    <n v="200801"/>
    <n v="1485000"/>
  </r>
  <r>
    <x v="357"/>
    <x v="4"/>
    <m/>
    <x v="0"/>
    <x v="2"/>
    <x v="19"/>
    <n v="200801"/>
    <n v="200801"/>
    <m/>
    <n v="36"/>
    <n v="200801"/>
    <n v="108000"/>
  </r>
  <r>
    <x v="357"/>
    <x v="4"/>
    <m/>
    <x v="5"/>
    <x v="2"/>
    <x v="28"/>
    <n v="200801"/>
    <n v="200801"/>
    <m/>
    <n v="9"/>
    <n v="200801"/>
    <n v="252000"/>
  </r>
  <r>
    <x v="357"/>
    <x v="4"/>
    <m/>
    <x v="5"/>
    <x v="2"/>
    <x v="69"/>
    <n v="200801"/>
    <n v="200801"/>
    <m/>
    <n v="4"/>
    <n v="200801"/>
    <n v="192000"/>
  </r>
  <r>
    <x v="357"/>
    <x v="4"/>
    <m/>
    <x v="22"/>
    <x v="2"/>
    <x v="29"/>
    <n v="200801"/>
    <n v="200801"/>
    <m/>
    <n v="1"/>
    <n v="200801"/>
    <n v="38000"/>
  </r>
  <r>
    <x v="357"/>
    <x v="4"/>
    <m/>
    <x v="19"/>
    <x v="2"/>
    <x v="22"/>
    <n v="200801"/>
    <n v="200801"/>
    <m/>
    <n v="7"/>
    <n v="200801"/>
    <n v="91000"/>
  </r>
  <r>
    <x v="357"/>
    <x v="4"/>
    <m/>
    <x v="19"/>
    <x v="2"/>
    <x v="23"/>
    <n v="200801"/>
    <n v="200801"/>
    <m/>
    <n v="1"/>
    <n v="200801"/>
    <n v="24000"/>
  </r>
  <r>
    <x v="357"/>
    <x v="4"/>
    <m/>
    <x v="19"/>
    <x v="2"/>
    <x v="24"/>
    <n v="200801"/>
    <n v="200801"/>
    <m/>
    <n v="1"/>
    <n v="200801"/>
    <n v="33000"/>
  </r>
  <r>
    <x v="357"/>
    <x v="4"/>
    <m/>
    <x v="33"/>
    <x v="2"/>
    <x v="92"/>
    <n v="200801"/>
    <n v="200801"/>
    <m/>
    <n v="1"/>
    <n v="200801"/>
    <n v="18200"/>
  </r>
  <r>
    <x v="357"/>
    <x v="4"/>
    <m/>
    <x v="0"/>
    <x v="10"/>
    <x v="54"/>
    <n v="200801"/>
    <n v="200801"/>
    <m/>
    <n v="2"/>
    <n v="200801"/>
    <n v="66000"/>
  </r>
  <r>
    <x v="357"/>
    <x v="4"/>
    <m/>
    <x v="1"/>
    <x v="10"/>
    <x v="58"/>
    <n v="200801"/>
    <n v="200801"/>
    <m/>
    <n v="1"/>
    <n v="200801"/>
    <n v="36000"/>
  </r>
  <r>
    <x v="357"/>
    <x v="4"/>
    <m/>
    <x v="5"/>
    <x v="9"/>
    <x v="28"/>
    <n v="200801"/>
    <n v="200801"/>
    <m/>
    <n v="1"/>
    <n v="200801"/>
    <n v="28000"/>
  </r>
  <r>
    <x v="357"/>
    <x v="4"/>
    <m/>
    <x v="0"/>
    <x v="9"/>
    <x v="15"/>
    <n v="200801"/>
    <n v="200801"/>
    <m/>
    <n v="7"/>
    <n v="200801"/>
    <n v="140000"/>
  </r>
  <r>
    <x v="358"/>
    <x v="1"/>
    <s v="　"/>
    <x v="0"/>
    <x v="1"/>
    <x v="16"/>
    <n v="200801"/>
    <n v="200801"/>
    <m/>
    <n v="2"/>
    <n v="200801"/>
    <n v="70000"/>
  </r>
  <r>
    <x v="358"/>
    <x v="1"/>
    <s v="　"/>
    <x v="0"/>
    <x v="5"/>
    <x v="51"/>
    <n v="200801"/>
    <n v="200801"/>
    <m/>
    <n v="50"/>
    <n v="200801"/>
    <n v="562500"/>
  </r>
  <r>
    <x v="358"/>
    <x v="1"/>
    <s v="　"/>
    <x v="5"/>
    <x v="5"/>
    <x v="53"/>
    <n v="200801"/>
    <n v="200801"/>
    <m/>
    <n v="40"/>
    <n v="200801"/>
    <n v="594000"/>
  </r>
  <r>
    <x v="358"/>
    <x v="1"/>
    <s v="　"/>
    <x v="22"/>
    <x v="5"/>
    <x v="52"/>
    <n v="200801"/>
    <n v="200801"/>
    <m/>
    <n v="10"/>
    <n v="200801"/>
    <n v="171000"/>
  </r>
  <r>
    <x v="358"/>
    <x v="1"/>
    <s v="　"/>
    <x v="1"/>
    <x v="5"/>
    <x v="63"/>
    <n v="200801"/>
    <n v="200801"/>
    <m/>
    <n v="10"/>
    <n v="200801"/>
    <n v="112500"/>
  </r>
  <r>
    <x v="358"/>
    <x v="1"/>
    <s v="　"/>
    <x v="19"/>
    <x v="5"/>
    <x v="50"/>
    <n v="200801"/>
    <n v="200801"/>
    <m/>
    <n v="20"/>
    <n v="200801"/>
    <n v="144000"/>
  </r>
  <r>
    <x v="358"/>
    <x v="1"/>
    <s v="　"/>
    <x v="4"/>
    <x v="5"/>
    <x v="62"/>
    <n v="200801"/>
    <n v="200801"/>
    <m/>
    <n v="53"/>
    <n v="200801"/>
    <n v="954000"/>
  </r>
  <r>
    <x v="358"/>
    <x v="1"/>
    <s v="　"/>
    <x v="6"/>
    <x v="5"/>
    <x v="49"/>
    <n v="200801"/>
    <n v="200801"/>
    <m/>
    <n v="20"/>
    <n v="200801"/>
    <n v="225000"/>
  </r>
  <r>
    <x v="358"/>
    <x v="1"/>
    <s v="　"/>
    <x v="0"/>
    <x v="7"/>
    <x v="15"/>
    <n v="200801"/>
    <n v="200801"/>
    <m/>
    <n v="6"/>
    <n v="200801"/>
    <n v="120000"/>
  </r>
  <r>
    <x v="358"/>
    <x v="1"/>
    <s v="　"/>
    <x v="31"/>
    <x v="3"/>
    <x v="88"/>
    <n v="200801"/>
    <n v="200801"/>
    <m/>
    <n v="21"/>
    <n v="200801"/>
    <n v="0"/>
  </r>
  <r>
    <x v="358"/>
    <x v="1"/>
    <s v="　"/>
    <x v="5"/>
    <x v="3"/>
    <x v="28"/>
    <n v="200801"/>
    <n v="200801"/>
    <m/>
    <n v="35"/>
    <n v="200801"/>
    <n v="0"/>
  </r>
  <r>
    <x v="358"/>
    <x v="1"/>
    <s v="　"/>
    <x v="4"/>
    <x v="3"/>
    <x v="27"/>
    <n v="200801"/>
    <n v="200801"/>
    <m/>
    <n v="6"/>
    <n v="200801"/>
    <n v="0"/>
  </r>
  <r>
    <x v="358"/>
    <x v="1"/>
    <s v="　"/>
    <x v="6"/>
    <x v="3"/>
    <x v="37"/>
    <n v="200801"/>
    <n v="200801"/>
    <m/>
    <n v="40"/>
    <n v="200801"/>
    <n v="0"/>
  </r>
  <r>
    <x v="358"/>
    <x v="1"/>
    <s v="　"/>
    <x v="22"/>
    <x v="3"/>
    <x v="29"/>
    <n v="200801"/>
    <n v="200801"/>
    <m/>
    <n v="30"/>
    <n v="200801"/>
    <n v="0"/>
  </r>
  <r>
    <x v="358"/>
    <x v="1"/>
    <s v="　"/>
    <x v="19"/>
    <x v="3"/>
    <x v="22"/>
    <n v="200801"/>
    <n v="200801"/>
    <m/>
    <n v="30"/>
    <n v="200801"/>
    <n v="0"/>
  </r>
  <r>
    <x v="358"/>
    <x v="1"/>
    <s v="　"/>
    <x v="1"/>
    <x v="3"/>
    <x v="18"/>
    <n v="200801"/>
    <n v="200801"/>
    <m/>
    <n v="40"/>
    <n v="200801"/>
    <n v="0"/>
  </r>
  <r>
    <x v="358"/>
    <x v="1"/>
    <s v="　"/>
    <x v="6"/>
    <x v="2"/>
    <x v="37"/>
    <n v="200801"/>
    <n v="200801"/>
    <m/>
    <n v="2"/>
    <n v="200801"/>
    <n v="40000"/>
  </r>
  <r>
    <x v="358"/>
    <x v="1"/>
    <s v="　"/>
    <x v="25"/>
    <x v="2"/>
    <x v="34"/>
    <n v="200801"/>
    <n v="200801"/>
    <m/>
    <n v="7"/>
    <n v="200801"/>
    <n v="693000"/>
  </r>
  <r>
    <x v="358"/>
    <x v="1"/>
    <s v="　"/>
    <x v="31"/>
    <x v="2"/>
    <x v="95"/>
    <n v="200801"/>
    <n v="200801"/>
    <m/>
    <n v="22"/>
    <n v="200801"/>
    <n v="492800"/>
  </r>
  <r>
    <x v="358"/>
    <x v="1"/>
    <s v="　"/>
    <x v="31"/>
    <x v="2"/>
    <x v="96"/>
    <n v="200801"/>
    <n v="200801"/>
    <m/>
    <n v="13"/>
    <n v="200801"/>
    <n v="509600"/>
  </r>
  <r>
    <x v="358"/>
    <x v="1"/>
    <s v="　"/>
    <x v="32"/>
    <x v="2"/>
    <x v="97"/>
    <n v="200801"/>
    <n v="200801"/>
    <m/>
    <n v="21"/>
    <n v="200801"/>
    <n v="779100"/>
  </r>
  <r>
    <x v="358"/>
    <x v="1"/>
    <s v="　"/>
    <x v="34"/>
    <x v="2"/>
    <x v="98"/>
    <n v="200801"/>
    <n v="200801"/>
    <m/>
    <n v="29"/>
    <n v="200801"/>
    <n v="1015000"/>
  </r>
  <r>
    <x v="358"/>
    <x v="1"/>
    <s v="　"/>
    <x v="30"/>
    <x v="2"/>
    <x v="99"/>
    <n v="200801"/>
    <n v="200801"/>
    <m/>
    <n v="8"/>
    <n v="200801"/>
    <n v="179200"/>
  </r>
  <r>
    <x v="358"/>
    <x v="1"/>
    <s v="　"/>
    <x v="1"/>
    <x v="2"/>
    <x v="18"/>
    <n v="200801"/>
    <n v="200801"/>
    <m/>
    <n v="4"/>
    <n v="200801"/>
    <n v="80000"/>
  </r>
  <r>
    <x v="358"/>
    <x v="1"/>
    <s v="　"/>
    <x v="4"/>
    <x v="2"/>
    <x v="26"/>
    <n v="200801"/>
    <n v="200801"/>
    <m/>
    <n v="2"/>
    <n v="200801"/>
    <n v="8000"/>
  </r>
  <r>
    <x v="358"/>
    <x v="1"/>
    <s v="　"/>
    <x v="4"/>
    <x v="2"/>
    <x v="27"/>
    <n v="200801"/>
    <n v="200801"/>
    <m/>
    <n v="4"/>
    <n v="200801"/>
    <n v="80000"/>
  </r>
  <r>
    <x v="358"/>
    <x v="1"/>
    <s v="　"/>
    <x v="0"/>
    <x v="2"/>
    <x v="15"/>
    <n v="200801"/>
    <n v="200801"/>
    <m/>
    <n v="43"/>
    <n v="200801"/>
    <n v="860000"/>
  </r>
  <r>
    <x v="358"/>
    <x v="1"/>
    <s v="　"/>
    <x v="0"/>
    <x v="2"/>
    <x v="16"/>
    <n v="200801"/>
    <n v="200801"/>
    <m/>
    <n v="45"/>
    <n v="200801"/>
    <n v="1575000"/>
  </r>
  <r>
    <x v="358"/>
    <x v="1"/>
    <s v="　"/>
    <x v="0"/>
    <x v="2"/>
    <x v="17"/>
    <n v="200801"/>
    <n v="200801"/>
    <m/>
    <n v="47"/>
    <n v="200801"/>
    <n v="1551000"/>
  </r>
  <r>
    <x v="358"/>
    <x v="1"/>
    <s v="　"/>
    <x v="0"/>
    <x v="2"/>
    <x v="19"/>
    <n v="200801"/>
    <n v="200801"/>
    <m/>
    <n v="33"/>
    <n v="200801"/>
    <n v="99000"/>
  </r>
  <r>
    <x v="358"/>
    <x v="1"/>
    <s v="　"/>
    <x v="5"/>
    <x v="2"/>
    <x v="28"/>
    <n v="200801"/>
    <n v="200801"/>
    <m/>
    <n v="18"/>
    <n v="200801"/>
    <n v="504000"/>
  </r>
  <r>
    <x v="358"/>
    <x v="1"/>
    <s v="　"/>
    <x v="5"/>
    <x v="2"/>
    <x v="69"/>
    <n v="200801"/>
    <n v="200801"/>
    <m/>
    <n v="3"/>
    <n v="200801"/>
    <n v="144000"/>
  </r>
  <r>
    <x v="358"/>
    <x v="1"/>
    <s v="　"/>
    <x v="22"/>
    <x v="2"/>
    <x v="29"/>
    <n v="200801"/>
    <n v="200801"/>
    <m/>
    <n v="6"/>
    <n v="200801"/>
    <n v="228000"/>
  </r>
  <r>
    <x v="358"/>
    <x v="1"/>
    <s v="　"/>
    <x v="19"/>
    <x v="2"/>
    <x v="22"/>
    <n v="200801"/>
    <n v="200801"/>
    <m/>
    <n v="6"/>
    <n v="200801"/>
    <n v="78000"/>
  </r>
  <r>
    <x v="358"/>
    <x v="1"/>
    <s v="　"/>
    <x v="19"/>
    <x v="2"/>
    <x v="23"/>
    <n v="200801"/>
    <n v="200801"/>
    <m/>
    <n v="1"/>
    <n v="200801"/>
    <n v="24000"/>
  </r>
  <r>
    <x v="358"/>
    <x v="1"/>
    <s v="　"/>
    <x v="19"/>
    <x v="2"/>
    <x v="24"/>
    <n v="200801"/>
    <n v="200801"/>
    <m/>
    <n v="2"/>
    <n v="200801"/>
    <n v="66000"/>
  </r>
  <r>
    <x v="358"/>
    <x v="1"/>
    <s v="　"/>
    <x v="33"/>
    <x v="2"/>
    <x v="92"/>
    <n v="200801"/>
    <n v="200801"/>
    <m/>
    <n v="1"/>
    <n v="200801"/>
    <n v="18200"/>
  </r>
  <r>
    <x v="358"/>
    <x v="1"/>
    <s v="　"/>
    <x v="0"/>
    <x v="9"/>
    <x v="15"/>
    <n v="200801"/>
    <n v="200801"/>
    <m/>
    <n v="4"/>
    <n v="200801"/>
    <n v="80000"/>
  </r>
  <r>
    <x v="359"/>
    <x v="0"/>
    <m/>
    <x v="0"/>
    <x v="1"/>
    <x v="15"/>
    <n v="200801"/>
    <n v="200801"/>
    <m/>
    <n v="2"/>
    <n v="200801"/>
    <n v="40000"/>
  </r>
  <r>
    <x v="359"/>
    <x v="0"/>
    <m/>
    <x v="0"/>
    <x v="1"/>
    <x v="16"/>
    <n v="200801"/>
    <n v="200801"/>
    <m/>
    <n v="10"/>
    <n v="200801"/>
    <n v="350000"/>
  </r>
  <r>
    <x v="359"/>
    <x v="0"/>
    <m/>
    <x v="0"/>
    <x v="12"/>
    <x v="75"/>
    <n v="200801"/>
    <n v="200801"/>
    <m/>
    <n v="1"/>
    <n v="200801"/>
    <n v="24602"/>
  </r>
  <r>
    <x v="359"/>
    <x v="0"/>
    <m/>
    <x v="0"/>
    <x v="12"/>
    <x v="101"/>
    <n v="200801"/>
    <n v="200801"/>
    <m/>
    <n v="1"/>
    <n v="200801"/>
    <n v="44663"/>
  </r>
  <r>
    <x v="359"/>
    <x v="0"/>
    <m/>
    <x v="19"/>
    <x v="12"/>
    <x v="102"/>
    <n v="200801"/>
    <n v="200801"/>
    <m/>
    <n v="1"/>
    <n v="200801"/>
    <n v="15897"/>
  </r>
  <r>
    <x v="359"/>
    <x v="0"/>
    <m/>
    <x v="0"/>
    <x v="7"/>
    <x v="15"/>
    <n v="200801"/>
    <n v="200801"/>
    <m/>
    <n v="5"/>
    <n v="200801"/>
    <n v="100000"/>
  </r>
  <r>
    <x v="359"/>
    <x v="0"/>
    <m/>
    <x v="30"/>
    <x v="3"/>
    <x v="87"/>
    <n v="200801"/>
    <n v="200801"/>
    <m/>
    <n v="2"/>
    <n v="200801"/>
    <n v="0"/>
  </r>
  <r>
    <x v="359"/>
    <x v="0"/>
    <m/>
    <x v="31"/>
    <x v="3"/>
    <x v="88"/>
    <n v="200801"/>
    <n v="200801"/>
    <m/>
    <n v="2"/>
    <n v="200801"/>
    <n v="0"/>
  </r>
  <r>
    <x v="359"/>
    <x v="0"/>
    <m/>
    <x v="0"/>
    <x v="3"/>
    <x v="15"/>
    <n v="200801"/>
    <n v="200801"/>
    <m/>
    <n v="11"/>
    <n v="200801"/>
    <n v="0"/>
  </r>
  <r>
    <x v="359"/>
    <x v="0"/>
    <m/>
    <x v="18"/>
    <x v="3"/>
    <x v="19"/>
    <n v="200801"/>
    <n v="200801"/>
    <m/>
    <n v="1"/>
    <n v="200801"/>
    <n v="0"/>
  </r>
  <r>
    <x v="359"/>
    <x v="0"/>
    <m/>
    <x v="5"/>
    <x v="3"/>
    <x v="28"/>
    <n v="200801"/>
    <n v="200801"/>
    <m/>
    <n v="25"/>
    <n v="200801"/>
    <n v="0"/>
  </r>
  <r>
    <x v="359"/>
    <x v="0"/>
    <m/>
    <x v="19"/>
    <x v="3"/>
    <x v="22"/>
    <n v="200801"/>
    <n v="200801"/>
    <m/>
    <n v="35"/>
    <n v="200801"/>
    <n v="0"/>
  </r>
  <r>
    <x v="359"/>
    <x v="0"/>
    <m/>
    <x v="1"/>
    <x v="3"/>
    <x v="18"/>
    <n v="200801"/>
    <n v="200801"/>
    <m/>
    <n v="25"/>
    <n v="200801"/>
    <n v="0"/>
  </r>
  <r>
    <x v="359"/>
    <x v="0"/>
    <m/>
    <x v="6"/>
    <x v="2"/>
    <x v="37"/>
    <n v="200801"/>
    <n v="200801"/>
    <m/>
    <n v="1"/>
    <n v="200801"/>
    <n v="20000"/>
  </r>
  <r>
    <x v="359"/>
    <x v="0"/>
    <m/>
    <x v="25"/>
    <x v="2"/>
    <x v="34"/>
    <n v="200801"/>
    <n v="200801"/>
    <m/>
    <n v="1"/>
    <n v="200801"/>
    <n v="99000"/>
  </r>
  <r>
    <x v="359"/>
    <x v="0"/>
    <m/>
    <x v="31"/>
    <x v="2"/>
    <x v="95"/>
    <n v="200801"/>
    <n v="200801"/>
    <m/>
    <n v="19"/>
    <n v="200801"/>
    <n v="425600"/>
  </r>
  <r>
    <x v="359"/>
    <x v="0"/>
    <m/>
    <x v="31"/>
    <x v="2"/>
    <x v="96"/>
    <n v="200801"/>
    <n v="200801"/>
    <m/>
    <n v="21"/>
    <n v="200801"/>
    <n v="823200"/>
  </r>
  <r>
    <x v="359"/>
    <x v="0"/>
    <m/>
    <x v="32"/>
    <x v="2"/>
    <x v="97"/>
    <n v="200801"/>
    <n v="200801"/>
    <m/>
    <n v="20"/>
    <n v="200801"/>
    <n v="742000"/>
  </r>
  <r>
    <x v="359"/>
    <x v="0"/>
    <m/>
    <x v="34"/>
    <x v="2"/>
    <x v="98"/>
    <n v="200801"/>
    <n v="200801"/>
    <m/>
    <n v="31"/>
    <n v="200801"/>
    <n v="1085000"/>
  </r>
  <r>
    <x v="359"/>
    <x v="0"/>
    <m/>
    <x v="30"/>
    <x v="2"/>
    <x v="99"/>
    <n v="200801"/>
    <n v="200801"/>
    <m/>
    <n v="6"/>
    <n v="200801"/>
    <n v="134400"/>
  </r>
  <r>
    <x v="359"/>
    <x v="0"/>
    <m/>
    <x v="30"/>
    <x v="2"/>
    <x v="100"/>
    <n v="200801"/>
    <n v="200801"/>
    <m/>
    <n v="1"/>
    <n v="200801"/>
    <n v="39200"/>
  </r>
  <r>
    <x v="359"/>
    <x v="0"/>
    <m/>
    <x v="1"/>
    <x v="2"/>
    <x v="18"/>
    <n v="200801"/>
    <n v="200801"/>
    <m/>
    <n v="2"/>
    <n v="200801"/>
    <n v="40000"/>
  </r>
  <r>
    <x v="359"/>
    <x v="0"/>
    <m/>
    <x v="4"/>
    <x v="2"/>
    <x v="26"/>
    <n v="200801"/>
    <n v="200801"/>
    <m/>
    <n v="4"/>
    <n v="200801"/>
    <n v="16000"/>
  </r>
  <r>
    <x v="359"/>
    <x v="0"/>
    <m/>
    <x v="4"/>
    <x v="2"/>
    <x v="27"/>
    <n v="200801"/>
    <n v="200801"/>
    <m/>
    <n v="6"/>
    <n v="200801"/>
    <n v="120000"/>
  </r>
  <r>
    <x v="359"/>
    <x v="0"/>
    <m/>
    <x v="0"/>
    <x v="2"/>
    <x v="15"/>
    <n v="200801"/>
    <n v="200801"/>
    <m/>
    <n v="55"/>
    <n v="200801"/>
    <n v="1100000"/>
  </r>
  <r>
    <x v="359"/>
    <x v="0"/>
    <m/>
    <x v="0"/>
    <x v="2"/>
    <x v="16"/>
    <n v="200801"/>
    <n v="200801"/>
    <m/>
    <n v="30"/>
    <n v="200801"/>
    <n v="1050000"/>
  </r>
  <r>
    <x v="359"/>
    <x v="0"/>
    <m/>
    <x v="0"/>
    <x v="2"/>
    <x v="17"/>
    <n v="200801"/>
    <n v="200801"/>
    <m/>
    <n v="49"/>
    <n v="200801"/>
    <n v="1617000"/>
  </r>
  <r>
    <x v="359"/>
    <x v="0"/>
    <m/>
    <x v="0"/>
    <x v="2"/>
    <x v="19"/>
    <n v="200801"/>
    <n v="200801"/>
    <m/>
    <n v="45"/>
    <n v="200801"/>
    <n v="135000"/>
  </r>
  <r>
    <x v="359"/>
    <x v="0"/>
    <m/>
    <x v="5"/>
    <x v="2"/>
    <x v="28"/>
    <n v="200801"/>
    <n v="200801"/>
    <m/>
    <n v="23"/>
    <n v="200801"/>
    <n v="644000"/>
  </r>
  <r>
    <x v="359"/>
    <x v="0"/>
    <m/>
    <x v="5"/>
    <x v="2"/>
    <x v="69"/>
    <n v="200801"/>
    <n v="200801"/>
    <m/>
    <n v="4"/>
    <n v="200801"/>
    <n v="192000"/>
  </r>
  <r>
    <x v="359"/>
    <x v="0"/>
    <m/>
    <x v="22"/>
    <x v="2"/>
    <x v="29"/>
    <n v="200801"/>
    <n v="200801"/>
    <m/>
    <n v="7"/>
    <n v="200801"/>
    <n v="266000"/>
  </r>
  <r>
    <x v="359"/>
    <x v="0"/>
    <m/>
    <x v="19"/>
    <x v="2"/>
    <x v="22"/>
    <n v="200801"/>
    <n v="200801"/>
    <m/>
    <n v="6"/>
    <n v="200801"/>
    <n v="78000"/>
  </r>
  <r>
    <x v="359"/>
    <x v="0"/>
    <m/>
    <x v="19"/>
    <x v="2"/>
    <x v="23"/>
    <n v="200801"/>
    <n v="200801"/>
    <m/>
    <n v="4"/>
    <n v="200801"/>
    <n v="96000"/>
  </r>
  <r>
    <x v="359"/>
    <x v="0"/>
    <m/>
    <x v="19"/>
    <x v="2"/>
    <x v="24"/>
    <n v="200801"/>
    <n v="200801"/>
    <m/>
    <n v="3"/>
    <n v="200801"/>
    <n v="99000"/>
  </r>
  <r>
    <x v="359"/>
    <x v="0"/>
    <m/>
    <x v="33"/>
    <x v="2"/>
    <x v="93"/>
    <n v="200801"/>
    <n v="200801"/>
    <m/>
    <n v="1"/>
    <n v="200801"/>
    <n v="33800"/>
  </r>
  <r>
    <x v="359"/>
    <x v="0"/>
    <m/>
    <x v="0"/>
    <x v="9"/>
    <x v="15"/>
    <n v="200801"/>
    <n v="200801"/>
    <m/>
    <n v="4"/>
    <n v="200801"/>
    <n v="80000"/>
  </r>
  <r>
    <x v="360"/>
    <x v="2"/>
    <m/>
    <x v="0"/>
    <x v="1"/>
    <x v="15"/>
    <n v="200801"/>
    <n v="200801"/>
    <m/>
    <n v="2"/>
    <n v="200801"/>
    <n v="40000"/>
  </r>
  <r>
    <x v="360"/>
    <x v="2"/>
    <m/>
    <x v="0"/>
    <x v="1"/>
    <x v="16"/>
    <n v="200801"/>
    <n v="200801"/>
    <m/>
    <n v="5"/>
    <n v="200801"/>
    <n v="175000"/>
  </r>
  <r>
    <x v="360"/>
    <x v="2"/>
    <m/>
    <x v="0"/>
    <x v="7"/>
    <x v="15"/>
    <n v="200801"/>
    <n v="200801"/>
    <m/>
    <n v="2"/>
    <n v="200801"/>
    <n v="40000"/>
  </r>
  <r>
    <x v="360"/>
    <x v="2"/>
    <m/>
    <x v="30"/>
    <x v="3"/>
    <x v="87"/>
    <n v="200801"/>
    <n v="200801"/>
    <m/>
    <n v="2"/>
    <n v="200801"/>
    <n v="0"/>
  </r>
  <r>
    <x v="360"/>
    <x v="2"/>
    <m/>
    <x v="31"/>
    <x v="3"/>
    <x v="88"/>
    <n v="200801"/>
    <n v="200801"/>
    <m/>
    <n v="2"/>
    <n v="200801"/>
    <n v="0"/>
  </r>
  <r>
    <x v="360"/>
    <x v="2"/>
    <m/>
    <x v="0"/>
    <x v="3"/>
    <x v="15"/>
    <n v="200801"/>
    <n v="200801"/>
    <m/>
    <n v="1"/>
    <n v="200801"/>
    <n v="0"/>
  </r>
  <r>
    <x v="360"/>
    <x v="2"/>
    <m/>
    <x v="18"/>
    <x v="3"/>
    <x v="19"/>
    <n v="200801"/>
    <n v="200801"/>
    <m/>
    <n v="1"/>
    <n v="200801"/>
    <n v="0"/>
  </r>
  <r>
    <x v="360"/>
    <x v="2"/>
    <m/>
    <x v="5"/>
    <x v="3"/>
    <x v="28"/>
    <n v="200801"/>
    <n v="200801"/>
    <m/>
    <n v="1"/>
    <n v="200801"/>
    <n v="0"/>
  </r>
  <r>
    <x v="360"/>
    <x v="2"/>
    <m/>
    <x v="6"/>
    <x v="2"/>
    <x v="37"/>
    <n v="200801"/>
    <n v="200801"/>
    <m/>
    <n v="4"/>
    <n v="200801"/>
    <n v="80000"/>
  </r>
  <r>
    <x v="360"/>
    <x v="2"/>
    <m/>
    <x v="6"/>
    <x v="2"/>
    <x v="42"/>
    <n v="200801"/>
    <n v="200801"/>
    <m/>
    <n v="1"/>
    <n v="200801"/>
    <n v="35000"/>
  </r>
  <r>
    <x v="360"/>
    <x v="2"/>
    <m/>
    <x v="25"/>
    <x v="2"/>
    <x v="34"/>
    <n v="200801"/>
    <n v="200801"/>
    <m/>
    <n v="2"/>
    <n v="200801"/>
    <n v="198000"/>
  </r>
  <r>
    <x v="360"/>
    <x v="2"/>
    <m/>
    <x v="31"/>
    <x v="2"/>
    <x v="95"/>
    <n v="200801"/>
    <n v="200801"/>
    <m/>
    <n v="14"/>
    <n v="200801"/>
    <n v="313600"/>
  </r>
  <r>
    <x v="360"/>
    <x v="2"/>
    <m/>
    <x v="31"/>
    <x v="2"/>
    <x v="96"/>
    <n v="200801"/>
    <n v="200801"/>
    <m/>
    <n v="18"/>
    <n v="200801"/>
    <n v="705600"/>
  </r>
  <r>
    <x v="360"/>
    <x v="2"/>
    <m/>
    <x v="32"/>
    <x v="2"/>
    <x v="97"/>
    <n v="200801"/>
    <n v="200801"/>
    <m/>
    <n v="15"/>
    <n v="200801"/>
    <n v="556500"/>
  </r>
  <r>
    <x v="360"/>
    <x v="2"/>
    <m/>
    <x v="34"/>
    <x v="2"/>
    <x v="98"/>
    <n v="200801"/>
    <n v="200801"/>
    <m/>
    <n v="34"/>
    <n v="200801"/>
    <n v="1190000"/>
  </r>
  <r>
    <x v="360"/>
    <x v="2"/>
    <m/>
    <x v="30"/>
    <x v="2"/>
    <x v="99"/>
    <n v="200801"/>
    <n v="200801"/>
    <m/>
    <n v="4"/>
    <n v="200801"/>
    <n v="89600"/>
  </r>
  <r>
    <x v="360"/>
    <x v="2"/>
    <m/>
    <x v="30"/>
    <x v="2"/>
    <x v="100"/>
    <n v="200801"/>
    <n v="200801"/>
    <m/>
    <n v="2"/>
    <n v="200801"/>
    <n v="78400"/>
  </r>
  <r>
    <x v="360"/>
    <x v="2"/>
    <m/>
    <x v="1"/>
    <x v="2"/>
    <x v="18"/>
    <n v="200801"/>
    <n v="200801"/>
    <m/>
    <n v="1"/>
    <n v="200801"/>
    <n v="20000"/>
  </r>
  <r>
    <x v="360"/>
    <x v="2"/>
    <m/>
    <x v="4"/>
    <x v="2"/>
    <x v="27"/>
    <n v="200801"/>
    <n v="200801"/>
    <m/>
    <n v="2"/>
    <n v="200801"/>
    <n v="40000"/>
  </r>
  <r>
    <x v="360"/>
    <x v="2"/>
    <m/>
    <x v="0"/>
    <x v="2"/>
    <x v="15"/>
    <n v="200801"/>
    <n v="200801"/>
    <m/>
    <n v="43"/>
    <n v="200801"/>
    <n v="860000"/>
  </r>
  <r>
    <x v="360"/>
    <x v="2"/>
    <m/>
    <x v="0"/>
    <x v="2"/>
    <x v="16"/>
    <n v="200801"/>
    <n v="200801"/>
    <m/>
    <n v="30"/>
    <n v="200801"/>
    <n v="1050000"/>
  </r>
  <r>
    <x v="360"/>
    <x v="2"/>
    <m/>
    <x v="0"/>
    <x v="2"/>
    <x v="17"/>
    <n v="200801"/>
    <n v="200801"/>
    <m/>
    <n v="34"/>
    <n v="200801"/>
    <n v="1122000"/>
  </r>
  <r>
    <x v="360"/>
    <x v="2"/>
    <m/>
    <x v="0"/>
    <x v="2"/>
    <x v="19"/>
    <n v="200801"/>
    <n v="200801"/>
    <m/>
    <n v="27"/>
    <n v="200801"/>
    <n v="81000"/>
  </r>
  <r>
    <x v="360"/>
    <x v="2"/>
    <m/>
    <x v="5"/>
    <x v="2"/>
    <x v="28"/>
    <n v="200801"/>
    <n v="200801"/>
    <m/>
    <n v="20"/>
    <n v="200801"/>
    <n v="560000"/>
  </r>
  <r>
    <x v="360"/>
    <x v="2"/>
    <m/>
    <x v="5"/>
    <x v="2"/>
    <x v="69"/>
    <n v="200801"/>
    <n v="200801"/>
    <m/>
    <n v="3"/>
    <n v="200801"/>
    <n v="144000"/>
  </r>
  <r>
    <x v="360"/>
    <x v="2"/>
    <m/>
    <x v="22"/>
    <x v="2"/>
    <x v="29"/>
    <n v="200801"/>
    <n v="200801"/>
    <m/>
    <n v="2"/>
    <n v="200801"/>
    <n v="76000"/>
  </r>
  <r>
    <x v="360"/>
    <x v="2"/>
    <m/>
    <x v="19"/>
    <x v="2"/>
    <x v="22"/>
    <n v="200801"/>
    <n v="200801"/>
    <m/>
    <n v="4"/>
    <n v="200801"/>
    <n v="52000"/>
  </r>
  <r>
    <x v="360"/>
    <x v="2"/>
    <m/>
    <x v="19"/>
    <x v="2"/>
    <x v="23"/>
    <n v="200801"/>
    <n v="200801"/>
    <m/>
    <n v="1"/>
    <n v="200801"/>
    <n v="24000"/>
  </r>
  <r>
    <x v="360"/>
    <x v="2"/>
    <m/>
    <x v="19"/>
    <x v="2"/>
    <x v="24"/>
    <n v="200801"/>
    <n v="200801"/>
    <m/>
    <n v="1"/>
    <n v="200801"/>
    <n v="33000"/>
  </r>
  <r>
    <x v="360"/>
    <x v="2"/>
    <m/>
    <x v="0"/>
    <x v="10"/>
    <x v="54"/>
    <n v="200801"/>
    <n v="200801"/>
    <m/>
    <n v="2"/>
    <n v="200801"/>
    <n v="66000"/>
  </r>
  <r>
    <x v="360"/>
    <x v="2"/>
    <m/>
    <x v="0"/>
    <x v="10"/>
    <x v="57"/>
    <n v="200801"/>
    <n v="200801"/>
    <m/>
    <n v="1"/>
    <n v="200801"/>
    <n v="53000"/>
  </r>
  <r>
    <x v="360"/>
    <x v="2"/>
    <m/>
    <x v="0"/>
    <x v="9"/>
    <x v="15"/>
    <n v="200801"/>
    <n v="200801"/>
    <m/>
    <n v="5"/>
    <n v="200801"/>
    <n v="100000"/>
  </r>
  <r>
    <x v="361"/>
    <x v="5"/>
    <m/>
    <x v="0"/>
    <x v="7"/>
    <x v="15"/>
    <n v="200801"/>
    <n v="200801"/>
    <m/>
    <n v="7"/>
    <n v="200801"/>
    <n v="140000"/>
  </r>
  <r>
    <x v="361"/>
    <x v="5"/>
    <m/>
    <x v="6"/>
    <x v="2"/>
    <x v="37"/>
    <n v="200801"/>
    <n v="200801"/>
    <m/>
    <n v="2"/>
    <n v="200801"/>
    <n v="40000"/>
  </r>
  <r>
    <x v="361"/>
    <x v="5"/>
    <m/>
    <x v="25"/>
    <x v="2"/>
    <x v="34"/>
    <n v="200801"/>
    <n v="200801"/>
    <m/>
    <n v="3"/>
    <n v="200801"/>
    <n v="297000"/>
  </r>
  <r>
    <x v="361"/>
    <x v="5"/>
    <m/>
    <x v="31"/>
    <x v="2"/>
    <x v="95"/>
    <n v="200801"/>
    <n v="200801"/>
    <m/>
    <n v="20"/>
    <n v="200801"/>
    <n v="448000"/>
  </r>
  <r>
    <x v="361"/>
    <x v="5"/>
    <m/>
    <x v="31"/>
    <x v="2"/>
    <x v="96"/>
    <n v="200801"/>
    <n v="200801"/>
    <m/>
    <n v="10"/>
    <n v="200801"/>
    <n v="392000"/>
  </r>
  <r>
    <x v="361"/>
    <x v="5"/>
    <m/>
    <x v="32"/>
    <x v="2"/>
    <x v="97"/>
    <n v="200801"/>
    <n v="200801"/>
    <m/>
    <n v="18"/>
    <n v="200801"/>
    <n v="667800"/>
  </r>
  <r>
    <x v="361"/>
    <x v="5"/>
    <m/>
    <x v="34"/>
    <x v="2"/>
    <x v="98"/>
    <n v="200801"/>
    <n v="200801"/>
    <m/>
    <n v="23"/>
    <n v="200801"/>
    <n v="805000"/>
  </r>
  <r>
    <x v="361"/>
    <x v="5"/>
    <m/>
    <x v="30"/>
    <x v="2"/>
    <x v="99"/>
    <n v="200801"/>
    <n v="200801"/>
    <m/>
    <n v="9"/>
    <n v="200801"/>
    <n v="201600"/>
  </r>
  <r>
    <x v="361"/>
    <x v="5"/>
    <m/>
    <x v="1"/>
    <x v="2"/>
    <x v="18"/>
    <n v="200801"/>
    <n v="200801"/>
    <m/>
    <n v="3"/>
    <n v="200801"/>
    <n v="60000"/>
  </r>
  <r>
    <x v="361"/>
    <x v="5"/>
    <m/>
    <x v="1"/>
    <x v="2"/>
    <x v="21"/>
    <n v="200801"/>
    <n v="200801"/>
    <m/>
    <n v="1"/>
    <n v="200801"/>
    <n v="35000"/>
  </r>
  <r>
    <x v="361"/>
    <x v="5"/>
    <m/>
    <x v="4"/>
    <x v="2"/>
    <x v="26"/>
    <n v="200801"/>
    <n v="200801"/>
    <m/>
    <n v="1"/>
    <n v="200801"/>
    <n v="4000"/>
  </r>
  <r>
    <x v="361"/>
    <x v="5"/>
    <m/>
    <x v="4"/>
    <x v="2"/>
    <x v="27"/>
    <n v="200801"/>
    <n v="200801"/>
    <m/>
    <n v="2"/>
    <n v="200801"/>
    <n v="40000"/>
  </r>
  <r>
    <x v="361"/>
    <x v="5"/>
    <m/>
    <x v="0"/>
    <x v="2"/>
    <x v="15"/>
    <n v="200801"/>
    <n v="200801"/>
    <m/>
    <n v="24"/>
    <n v="200801"/>
    <n v="480000"/>
  </r>
  <r>
    <x v="361"/>
    <x v="5"/>
    <m/>
    <x v="0"/>
    <x v="2"/>
    <x v="16"/>
    <n v="200801"/>
    <n v="200801"/>
    <m/>
    <n v="18"/>
    <n v="200801"/>
    <n v="630000"/>
  </r>
  <r>
    <x v="361"/>
    <x v="5"/>
    <m/>
    <x v="0"/>
    <x v="2"/>
    <x v="17"/>
    <n v="200801"/>
    <n v="200801"/>
    <m/>
    <n v="27"/>
    <n v="200801"/>
    <n v="891000"/>
  </r>
  <r>
    <x v="361"/>
    <x v="5"/>
    <m/>
    <x v="0"/>
    <x v="2"/>
    <x v="19"/>
    <n v="200801"/>
    <n v="200801"/>
    <m/>
    <n v="23"/>
    <n v="200801"/>
    <n v="69000"/>
  </r>
  <r>
    <x v="361"/>
    <x v="5"/>
    <m/>
    <x v="5"/>
    <x v="2"/>
    <x v="28"/>
    <n v="200801"/>
    <n v="200801"/>
    <m/>
    <n v="15"/>
    <n v="200801"/>
    <n v="420000"/>
  </r>
  <r>
    <x v="361"/>
    <x v="5"/>
    <m/>
    <x v="5"/>
    <x v="2"/>
    <x v="69"/>
    <n v="200801"/>
    <n v="200801"/>
    <m/>
    <n v="4"/>
    <n v="200801"/>
    <n v="192000"/>
  </r>
  <r>
    <x v="361"/>
    <x v="5"/>
    <m/>
    <x v="22"/>
    <x v="2"/>
    <x v="29"/>
    <n v="200801"/>
    <n v="200801"/>
    <m/>
    <n v="4"/>
    <n v="200801"/>
    <n v="152000"/>
  </r>
  <r>
    <x v="361"/>
    <x v="5"/>
    <m/>
    <x v="19"/>
    <x v="2"/>
    <x v="22"/>
    <n v="200801"/>
    <n v="200801"/>
    <m/>
    <n v="7"/>
    <n v="200801"/>
    <n v="91000"/>
  </r>
  <r>
    <x v="361"/>
    <x v="5"/>
    <m/>
    <x v="19"/>
    <x v="2"/>
    <x v="23"/>
    <n v="200801"/>
    <n v="200801"/>
    <m/>
    <n v="1"/>
    <n v="200801"/>
    <n v="24000"/>
  </r>
  <r>
    <x v="361"/>
    <x v="5"/>
    <m/>
    <x v="33"/>
    <x v="2"/>
    <x v="92"/>
    <n v="200801"/>
    <n v="200801"/>
    <m/>
    <n v="1"/>
    <n v="200801"/>
    <n v="18200"/>
  </r>
  <r>
    <x v="361"/>
    <x v="5"/>
    <m/>
    <x v="0"/>
    <x v="9"/>
    <x v="15"/>
    <n v="200801"/>
    <n v="200801"/>
    <m/>
    <n v="4"/>
    <n v="200801"/>
    <n v="80000"/>
  </r>
  <r>
    <x v="362"/>
    <x v="6"/>
    <m/>
    <x v="0"/>
    <x v="7"/>
    <x v="15"/>
    <n v="200801"/>
    <n v="200801"/>
    <m/>
    <n v="4"/>
    <n v="200801"/>
    <n v="80000"/>
  </r>
  <r>
    <x v="362"/>
    <x v="6"/>
    <m/>
    <x v="6"/>
    <x v="2"/>
    <x v="37"/>
    <n v="200801"/>
    <n v="200801"/>
    <m/>
    <n v="3"/>
    <n v="200801"/>
    <n v="60000"/>
  </r>
  <r>
    <x v="362"/>
    <x v="6"/>
    <m/>
    <x v="25"/>
    <x v="2"/>
    <x v="34"/>
    <n v="200801"/>
    <n v="200801"/>
    <m/>
    <n v="4"/>
    <n v="200801"/>
    <n v="396000"/>
  </r>
  <r>
    <x v="362"/>
    <x v="6"/>
    <m/>
    <x v="31"/>
    <x v="2"/>
    <x v="95"/>
    <n v="200801"/>
    <n v="200801"/>
    <m/>
    <n v="31"/>
    <n v="200801"/>
    <n v="694400"/>
  </r>
  <r>
    <x v="362"/>
    <x v="6"/>
    <m/>
    <x v="31"/>
    <x v="2"/>
    <x v="96"/>
    <n v="200801"/>
    <n v="200801"/>
    <m/>
    <n v="16"/>
    <n v="200801"/>
    <n v="627200"/>
  </r>
  <r>
    <x v="362"/>
    <x v="6"/>
    <m/>
    <x v="32"/>
    <x v="2"/>
    <x v="97"/>
    <n v="200801"/>
    <n v="200801"/>
    <m/>
    <n v="25"/>
    <n v="200801"/>
    <n v="927500"/>
  </r>
  <r>
    <x v="362"/>
    <x v="6"/>
    <m/>
    <x v="34"/>
    <x v="2"/>
    <x v="98"/>
    <n v="200801"/>
    <n v="200801"/>
    <m/>
    <n v="29"/>
    <n v="200801"/>
    <n v="1015000"/>
  </r>
  <r>
    <x v="362"/>
    <x v="6"/>
    <m/>
    <x v="30"/>
    <x v="2"/>
    <x v="99"/>
    <n v="200801"/>
    <n v="200801"/>
    <m/>
    <n v="3"/>
    <n v="200801"/>
    <n v="67200"/>
  </r>
  <r>
    <x v="362"/>
    <x v="6"/>
    <m/>
    <x v="30"/>
    <x v="2"/>
    <x v="100"/>
    <n v="200801"/>
    <n v="200801"/>
    <m/>
    <n v="2"/>
    <n v="200801"/>
    <n v="78400"/>
  </r>
  <r>
    <x v="362"/>
    <x v="6"/>
    <m/>
    <x v="1"/>
    <x v="2"/>
    <x v="18"/>
    <n v="200801"/>
    <n v="200801"/>
    <m/>
    <n v="1"/>
    <n v="200801"/>
    <n v="20000"/>
  </r>
  <r>
    <x v="362"/>
    <x v="6"/>
    <m/>
    <x v="4"/>
    <x v="2"/>
    <x v="26"/>
    <n v="200801"/>
    <n v="200801"/>
    <m/>
    <n v="7"/>
    <n v="200801"/>
    <n v="28000"/>
  </r>
  <r>
    <x v="362"/>
    <x v="6"/>
    <m/>
    <x v="4"/>
    <x v="2"/>
    <x v="27"/>
    <n v="200801"/>
    <n v="200801"/>
    <m/>
    <n v="4"/>
    <n v="200801"/>
    <n v="80000"/>
  </r>
  <r>
    <x v="362"/>
    <x v="6"/>
    <m/>
    <x v="0"/>
    <x v="2"/>
    <x v="15"/>
    <n v="200801"/>
    <n v="200801"/>
    <m/>
    <n v="32"/>
    <n v="200801"/>
    <n v="640000"/>
  </r>
  <r>
    <x v="362"/>
    <x v="6"/>
    <m/>
    <x v="0"/>
    <x v="2"/>
    <x v="16"/>
    <n v="200801"/>
    <n v="200801"/>
    <m/>
    <n v="22"/>
    <n v="200801"/>
    <n v="770000"/>
  </r>
  <r>
    <x v="362"/>
    <x v="6"/>
    <m/>
    <x v="0"/>
    <x v="2"/>
    <x v="17"/>
    <n v="200801"/>
    <n v="200801"/>
    <m/>
    <n v="33"/>
    <n v="200801"/>
    <n v="1089000"/>
  </r>
  <r>
    <x v="362"/>
    <x v="6"/>
    <m/>
    <x v="0"/>
    <x v="2"/>
    <x v="19"/>
    <n v="200801"/>
    <n v="200801"/>
    <m/>
    <n v="29"/>
    <n v="200801"/>
    <n v="87000"/>
  </r>
  <r>
    <x v="362"/>
    <x v="6"/>
    <m/>
    <x v="5"/>
    <x v="2"/>
    <x v="28"/>
    <n v="200801"/>
    <n v="200801"/>
    <m/>
    <n v="17"/>
    <n v="200801"/>
    <n v="476000"/>
  </r>
  <r>
    <x v="362"/>
    <x v="6"/>
    <m/>
    <x v="5"/>
    <x v="2"/>
    <x v="69"/>
    <n v="200801"/>
    <n v="200801"/>
    <m/>
    <n v="3"/>
    <n v="200801"/>
    <n v="144000"/>
  </r>
  <r>
    <x v="362"/>
    <x v="6"/>
    <m/>
    <x v="22"/>
    <x v="2"/>
    <x v="29"/>
    <n v="200801"/>
    <n v="200801"/>
    <m/>
    <n v="2"/>
    <n v="200801"/>
    <n v="76000"/>
  </r>
  <r>
    <x v="362"/>
    <x v="6"/>
    <m/>
    <x v="19"/>
    <x v="2"/>
    <x v="22"/>
    <n v="200801"/>
    <n v="200801"/>
    <m/>
    <n v="4"/>
    <n v="200801"/>
    <n v="52000"/>
  </r>
  <r>
    <x v="362"/>
    <x v="6"/>
    <m/>
    <x v="19"/>
    <x v="2"/>
    <x v="24"/>
    <n v="200801"/>
    <n v="200801"/>
    <m/>
    <n v="1"/>
    <n v="200801"/>
    <n v="33000"/>
  </r>
  <r>
    <x v="362"/>
    <x v="6"/>
    <m/>
    <x v="33"/>
    <x v="2"/>
    <x v="92"/>
    <n v="200801"/>
    <n v="200801"/>
    <m/>
    <n v="2"/>
    <n v="200801"/>
    <n v="36400"/>
  </r>
  <r>
    <x v="362"/>
    <x v="6"/>
    <m/>
    <x v="33"/>
    <x v="2"/>
    <x v="93"/>
    <n v="200801"/>
    <n v="200801"/>
    <m/>
    <n v="2"/>
    <n v="200801"/>
    <n v="67600"/>
  </r>
  <r>
    <x v="362"/>
    <x v="6"/>
    <m/>
    <x v="0"/>
    <x v="6"/>
    <x v="15"/>
    <n v="200801"/>
    <n v="200801"/>
    <m/>
    <n v="648"/>
    <n v="200801"/>
    <n v="5876064"/>
  </r>
  <r>
    <x v="362"/>
    <x v="6"/>
    <m/>
    <x v="0"/>
    <x v="6"/>
    <x v="17"/>
    <n v="200801"/>
    <n v="200801"/>
    <m/>
    <n v="66"/>
    <n v="200801"/>
    <n v="1043988"/>
  </r>
  <r>
    <x v="362"/>
    <x v="6"/>
    <m/>
    <x v="4"/>
    <x v="6"/>
    <x v="26"/>
    <n v="200801"/>
    <n v="200801"/>
    <m/>
    <n v="416"/>
    <n v="200801"/>
    <n v="446368"/>
  </r>
  <r>
    <x v="362"/>
    <x v="6"/>
    <m/>
    <x v="26"/>
    <x v="6"/>
    <x v="35"/>
    <n v="200801"/>
    <n v="200801"/>
    <m/>
    <n v="29"/>
    <n v="200801"/>
    <n v="496799"/>
  </r>
  <r>
    <x v="362"/>
    <x v="6"/>
    <m/>
    <x v="22"/>
    <x v="6"/>
    <x v="29"/>
    <n v="200801"/>
    <n v="200801"/>
    <m/>
    <n v="44"/>
    <n v="200801"/>
    <n v="866404"/>
  </r>
  <r>
    <x v="362"/>
    <x v="6"/>
    <m/>
    <x v="24"/>
    <x v="6"/>
    <x v="31"/>
    <n v="200801"/>
    <n v="200801"/>
    <m/>
    <n v="131"/>
    <n v="200801"/>
    <n v="1948887"/>
  </r>
  <r>
    <x v="362"/>
    <x v="6"/>
    <m/>
    <x v="23"/>
    <x v="6"/>
    <x v="30"/>
    <n v="200801"/>
    <n v="200801"/>
    <m/>
    <n v="13"/>
    <n v="200801"/>
    <n v="90532"/>
  </r>
  <r>
    <x v="362"/>
    <x v="6"/>
    <m/>
    <x v="19"/>
    <x v="6"/>
    <x v="22"/>
    <n v="200801"/>
    <n v="200801"/>
    <m/>
    <n v="43"/>
    <n v="200801"/>
    <n v="292013"/>
  </r>
  <r>
    <x v="362"/>
    <x v="6"/>
    <m/>
    <x v="27"/>
    <x v="6"/>
    <x v="36"/>
    <n v="200801"/>
    <n v="200801"/>
    <m/>
    <n v="1"/>
    <n v="200801"/>
    <n v="9457"/>
  </r>
  <r>
    <x v="362"/>
    <x v="6"/>
    <m/>
    <x v="6"/>
    <x v="6"/>
    <x v="37"/>
    <n v="200801"/>
    <n v="200801"/>
    <m/>
    <n v="14"/>
    <n v="200801"/>
    <n v="140000"/>
  </r>
  <r>
    <x v="362"/>
    <x v="6"/>
    <m/>
    <x v="28"/>
    <x v="6"/>
    <x v="39"/>
    <n v="200801"/>
    <n v="200801"/>
    <m/>
    <n v="12"/>
    <n v="200801"/>
    <n v="189816"/>
  </r>
  <r>
    <x v="362"/>
    <x v="6"/>
    <m/>
    <x v="4"/>
    <x v="6"/>
    <x v="66"/>
    <n v="200801"/>
    <n v="200801"/>
    <m/>
    <n v="70"/>
    <n v="200801"/>
    <n v="391790"/>
  </r>
  <r>
    <x v="362"/>
    <x v="6"/>
    <m/>
    <x v="31"/>
    <x v="6"/>
    <x v="103"/>
    <n v="200801"/>
    <n v="200801"/>
    <m/>
    <n v="21"/>
    <n v="200801"/>
    <n v="235200"/>
  </r>
  <r>
    <x v="362"/>
    <x v="6"/>
    <m/>
    <x v="30"/>
    <x v="6"/>
    <x v="104"/>
    <n v="200801"/>
    <n v="200801"/>
    <m/>
    <n v="15"/>
    <n v="200801"/>
    <n v="168000"/>
  </r>
  <r>
    <x v="363"/>
    <x v="3"/>
    <m/>
    <x v="0"/>
    <x v="1"/>
    <x v="15"/>
    <n v="200801"/>
    <n v="200801"/>
    <m/>
    <n v="1"/>
    <n v="200801"/>
    <n v="20000"/>
  </r>
  <r>
    <x v="363"/>
    <x v="3"/>
    <m/>
    <x v="0"/>
    <x v="1"/>
    <x v="16"/>
    <n v="200801"/>
    <n v="200801"/>
    <m/>
    <n v="12"/>
    <n v="200801"/>
    <n v="420000"/>
  </r>
  <r>
    <x v="363"/>
    <x v="3"/>
    <m/>
    <x v="0"/>
    <x v="7"/>
    <x v="15"/>
    <n v="200801"/>
    <n v="200801"/>
    <m/>
    <n v="7"/>
    <n v="200801"/>
    <n v="140000"/>
  </r>
  <r>
    <x v="363"/>
    <x v="3"/>
    <m/>
    <x v="30"/>
    <x v="3"/>
    <x v="87"/>
    <n v="200801"/>
    <n v="200801"/>
    <m/>
    <n v="3"/>
    <n v="200801"/>
    <n v="0"/>
  </r>
  <r>
    <x v="363"/>
    <x v="3"/>
    <m/>
    <x v="31"/>
    <x v="3"/>
    <x v="88"/>
    <n v="200801"/>
    <n v="200801"/>
    <m/>
    <n v="3"/>
    <n v="200801"/>
    <n v="0"/>
  </r>
  <r>
    <x v="363"/>
    <x v="3"/>
    <m/>
    <x v="25"/>
    <x v="2"/>
    <x v="34"/>
    <n v="200801"/>
    <n v="200801"/>
    <m/>
    <n v="3"/>
    <n v="200801"/>
    <n v="297000"/>
  </r>
  <r>
    <x v="363"/>
    <x v="3"/>
    <m/>
    <x v="31"/>
    <x v="2"/>
    <x v="95"/>
    <n v="200801"/>
    <n v="200801"/>
    <m/>
    <n v="23"/>
    <n v="200801"/>
    <n v="515200"/>
  </r>
  <r>
    <x v="363"/>
    <x v="3"/>
    <m/>
    <x v="31"/>
    <x v="2"/>
    <x v="96"/>
    <n v="200801"/>
    <n v="200801"/>
    <m/>
    <n v="16"/>
    <n v="200801"/>
    <n v="627200"/>
  </r>
  <r>
    <x v="363"/>
    <x v="3"/>
    <m/>
    <x v="32"/>
    <x v="2"/>
    <x v="97"/>
    <n v="200801"/>
    <n v="200801"/>
    <m/>
    <n v="18"/>
    <n v="200801"/>
    <n v="667800"/>
  </r>
  <r>
    <x v="363"/>
    <x v="3"/>
    <m/>
    <x v="34"/>
    <x v="2"/>
    <x v="105"/>
    <n v="200801"/>
    <n v="200801"/>
    <m/>
    <n v="19"/>
    <n v="200801"/>
    <n v="704900"/>
  </r>
  <r>
    <x v="363"/>
    <x v="3"/>
    <m/>
    <x v="30"/>
    <x v="2"/>
    <x v="99"/>
    <n v="200801"/>
    <n v="200801"/>
    <m/>
    <n v="2"/>
    <n v="200801"/>
    <n v="44800"/>
  </r>
  <r>
    <x v="363"/>
    <x v="3"/>
    <m/>
    <x v="30"/>
    <x v="2"/>
    <x v="100"/>
    <n v="200801"/>
    <n v="200801"/>
    <m/>
    <n v="1"/>
    <n v="200801"/>
    <n v="39200"/>
  </r>
  <r>
    <x v="363"/>
    <x v="3"/>
    <m/>
    <x v="1"/>
    <x v="2"/>
    <x v="18"/>
    <n v="200801"/>
    <n v="200801"/>
    <m/>
    <n v="3"/>
    <n v="200801"/>
    <n v="60000"/>
  </r>
  <r>
    <x v="363"/>
    <x v="3"/>
    <m/>
    <x v="4"/>
    <x v="2"/>
    <x v="26"/>
    <n v="200801"/>
    <n v="200801"/>
    <m/>
    <n v="3"/>
    <n v="200801"/>
    <n v="12000"/>
  </r>
  <r>
    <x v="363"/>
    <x v="3"/>
    <m/>
    <x v="4"/>
    <x v="2"/>
    <x v="27"/>
    <n v="200801"/>
    <n v="200801"/>
    <m/>
    <n v="4"/>
    <n v="200801"/>
    <n v="80000"/>
  </r>
  <r>
    <x v="363"/>
    <x v="3"/>
    <m/>
    <x v="0"/>
    <x v="2"/>
    <x v="15"/>
    <n v="200801"/>
    <n v="200801"/>
    <m/>
    <n v="27"/>
    <n v="200801"/>
    <n v="540000"/>
  </r>
  <r>
    <x v="363"/>
    <x v="3"/>
    <m/>
    <x v="0"/>
    <x v="2"/>
    <x v="16"/>
    <n v="200801"/>
    <n v="200801"/>
    <m/>
    <n v="26"/>
    <n v="200801"/>
    <n v="910000"/>
  </r>
  <r>
    <x v="363"/>
    <x v="3"/>
    <m/>
    <x v="0"/>
    <x v="2"/>
    <x v="17"/>
    <n v="200801"/>
    <n v="200801"/>
    <m/>
    <n v="41"/>
    <n v="200801"/>
    <n v="1353000"/>
  </r>
  <r>
    <x v="363"/>
    <x v="3"/>
    <m/>
    <x v="0"/>
    <x v="2"/>
    <x v="19"/>
    <n v="200801"/>
    <n v="200801"/>
    <m/>
    <n v="32"/>
    <n v="200801"/>
    <n v="96000"/>
  </r>
  <r>
    <x v="363"/>
    <x v="3"/>
    <m/>
    <x v="5"/>
    <x v="2"/>
    <x v="28"/>
    <n v="200801"/>
    <n v="200801"/>
    <m/>
    <n v="15"/>
    <n v="200801"/>
    <n v="420000"/>
  </r>
  <r>
    <x v="363"/>
    <x v="3"/>
    <m/>
    <x v="22"/>
    <x v="2"/>
    <x v="29"/>
    <n v="200801"/>
    <n v="200801"/>
    <m/>
    <n v="4"/>
    <n v="200801"/>
    <n v="152000"/>
  </r>
  <r>
    <x v="363"/>
    <x v="3"/>
    <m/>
    <x v="19"/>
    <x v="2"/>
    <x v="22"/>
    <n v="200801"/>
    <n v="200801"/>
    <m/>
    <n v="2"/>
    <n v="200801"/>
    <n v="26000"/>
  </r>
  <r>
    <x v="363"/>
    <x v="3"/>
    <m/>
    <x v="19"/>
    <x v="2"/>
    <x v="23"/>
    <n v="200801"/>
    <n v="200801"/>
    <m/>
    <n v="1"/>
    <n v="200801"/>
    <n v="24000"/>
  </r>
  <r>
    <x v="363"/>
    <x v="3"/>
    <m/>
    <x v="33"/>
    <x v="2"/>
    <x v="92"/>
    <n v="200801"/>
    <n v="200801"/>
    <m/>
    <n v="2"/>
    <n v="200801"/>
    <n v="36400"/>
  </r>
  <r>
    <x v="363"/>
    <x v="3"/>
    <m/>
    <x v="0"/>
    <x v="9"/>
    <x v="15"/>
    <n v="200801"/>
    <n v="200801"/>
    <m/>
    <n v="6"/>
    <n v="200801"/>
    <n v="120000"/>
  </r>
  <r>
    <x v="364"/>
    <x v="4"/>
    <m/>
    <x v="0"/>
    <x v="7"/>
    <x v="15"/>
    <n v="200801"/>
    <n v="200801"/>
    <m/>
    <n v="4"/>
    <n v="200801"/>
    <n v="80000"/>
  </r>
  <r>
    <x v="364"/>
    <x v="4"/>
    <m/>
    <x v="6"/>
    <x v="2"/>
    <x v="37"/>
    <n v="200801"/>
    <n v="200801"/>
    <m/>
    <n v="3"/>
    <n v="200801"/>
    <n v="60000"/>
  </r>
  <r>
    <x v="364"/>
    <x v="4"/>
    <m/>
    <x v="6"/>
    <x v="2"/>
    <x v="42"/>
    <n v="200801"/>
    <n v="200801"/>
    <m/>
    <n v="1"/>
    <n v="200801"/>
    <n v="35000"/>
  </r>
  <r>
    <x v="364"/>
    <x v="4"/>
    <m/>
    <x v="25"/>
    <x v="2"/>
    <x v="34"/>
    <n v="200801"/>
    <n v="200801"/>
    <m/>
    <n v="1"/>
    <n v="200801"/>
    <n v="99000"/>
  </r>
  <r>
    <x v="364"/>
    <x v="4"/>
    <m/>
    <x v="31"/>
    <x v="2"/>
    <x v="95"/>
    <n v="200801"/>
    <n v="200801"/>
    <m/>
    <n v="18"/>
    <n v="200801"/>
    <n v="403200"/>
  </r>
  <r>
    <x v="364"/>
    <x v="4"/>
    <m/>
    <x v="31"/>
    <x v="2"/>
    <x v="96"/>
    <n v="200801"/>
    <n v="200801"/>
    <m/>
    <n v="8"/>
    <n v="200801"/>
    <n v="313600"/>
  </r>
  <r>
    <x v="364"/>
    <x v="4"/>
    <m/>
    <x v="32"/>
    <x v="2"/>
    <x v="97"/>
    <n v="200801"/>
    <n v="200801"/>
    <m/>
    <n v="13"/>
    <n v="200801"/>
    <n v="482300"/>
  </r>
  <r>
    <x v="364"/>
    <x v="4"/>
    <m/>
    <x v="34"/>
    <x v="2"/>
    <x v="105"/>
    <n v="200801"/>
    <n v="200801"/>
    <m/>
    <n v="15"/>
    <n v="200801"/>
    <n v="556500"/>
  </r>
  <r>
    <x v="364"/>
    <x v="4"/>
    <m/>
    <x v="30"/>
    <x v="2"/>
    <x v="99"/>
    <n v="200801"/>
    <n v="200801"/>
    <m/>
    <n v="2"/>
    <n v="200801"/>
    <n v="44800"/>
  </r>
  <r>
    <x v="364"/>
    <x v="4"/>
    <m/>
    <x v="30"/>
    <x v="2"/>
    <x v="100"/>
    <n v="200801"/>
    <n v="200801"/>
    <m/>
    <n v="2"/>
    <n v="200801"/>
    <n v="78400"/>
  </r>
  <r>
    <x v="364"/>
    <x v="4"/>
    <m/>
    <x v="1"/>
    <x v="2"/>
    <x v="18"/>
    <n v="200801"/>
    <n v="200801"/>
    <m/>
    <n v="2"/>
    <n v="200801"/>
    <n v="40000"/>
  </r>
  <r>
    <x v="364"/>
    <x v="4"/>
    <m/>
    <x v="4"/>
    <x v="2"/>
    <x v="26"/>
    <n v="200801"/>
    <n v="200801"/>
    <m/>
    <n v="1"/>
    <n v="200801"/>
    <n v="4000"/>
  </r>
  <r>
    <x v="364"/>
    <x v="4"/>
    <m/>
    <x v="4"/>
    <x v="2"/>
    <x v="27"/>
    <n v="200801"/>
    <n v="200801"/>
    <m/>
    <n v="7"/>
    <n v="200801"/>
    <n v="140000"/>
  </r>
  <r>
    <x v="364"/>
    <x v="4"/>
    <m/>
    <x v="0"/>
    <x v="2"/>
    <x v="15"/>
    <n v="200801"/>
    <n v="200801"/>
    <m/>
    <n v="30"/>
    <n v="200801"/>
    <n v="600000"/>
  </r>
  <r>
    <x v="364"/>
    <x v="4"/>
    <m/>
    <x v="0"/>
    <x v="2"/>
    <x v="16"/>
    <n v="200801"/>
    <n v="200801"/>
    <m/>
    <n v="14"/>
    <n v="200801"/>
    <n v="490000"/>
  </r>
  <r>
    <x v="364"/>
    <x v="4"/>
    <m/>
    <x v="0"/>
    <x v="2"/>
    <x v="17"/>
    <n v="200801"/>
    <n v="200801"/>
    <m/>
    <n v="21"/>
    <n v="200801"/>
    <n v="693000"/>
  </r>
  <r>
    <x v="364"/>
    <x v="4"/>
    <m/>
    <x v="0"/>
    <x v="2"/>
    <x v="19"/>
    <n v="200801"/>
    <n v="200801"/>
    <m/>
    <n v="32"/>
    <n v="200801"/>
    <n v="96000"/>
  </r>
  <r>
    <x v="364"/>
    <x v="4"/>
    <m/>
    <x v="5"/>
    <x v="2"/>
    <x v="28"/>
    <n v="200801"/>
    <n v="200801"/>
    <m/>
    <n v="24"/>
    <n v="200801"/>
    <n v="672000"/>
  </r>
  <r>
    <x v="364"/>
    <x v="4"/>
    <m/>
    <x v="5"/>
    <x v="2"/>
    <x v="69"/>
    <n v="200801"/>
    <n v="200801"/>
    <m/>
    <n v="6"/>
    <n v="200801"/>
    <n v="288000"/>
  </r>
  <r>
    <x v="364"/>
    <x v="4"/>
    <m/>
    <x v="22"/>
    <x v="2"/>
    <x v="29"/>
    <n v="200801"/>
    <n v="200801"/>
    <m/>
    <n v="1"/>
    <n v="200801"/>
    <n v="38000"/>
  </r>
  <r>
    <x v="364"/>
    <x v="4"/>
    <m/>
    <x v="19"/>
    <x v="2"/>
    <x v="22"/>
    <n v="200801"/>
    <n v="200801"/>
    <m/>
    <n v="5"/>
    <n v="200801"/>
    <n v="65000"/>
  </r>
  <r>
    <x v="364"/>
    <x v="4"/>
    <m/>
    <x v="19"/>
    <x v="2"/>
    <x v="23"/>
    <n v="200801"/>
    <n v="200801"/>
    <m/>
    <n v="3"/>
    <n v="200801"/>
    <n v="72000"/>
  </r>
  <r>
    <x v="364"/>
    <x v="4"/>
    <m/>
    <x v="19"/>
    <x v="2"/>
    <x v="24"/>
    <n v="200801"/>
    <n v="200801"/>
    <m/>
    <n v="1"/>
    <n v="200801"/>
    <n v="33000"/>
  </r>
  <r>
    <x v="364"/>
    <x v="4"/>
    <m/>
    <x v="33"/>
    <x v="2"/>
    <x v="92"/>
    <n v="200801"/>
    <n v="200801"/>
    <m/>
    <n v="2"/>
    <n v="200801"/>
    <n v="36400"/>
  </r>
  <r>
    <x v="364"/>
    <x v="4"/>
    <m/>
    <x v="0"/>
    <x v="9"/>
    <x v="15"/>
    <n v="200801"/>
    <n v="200801"/>
    <m/>
    <n v="4"/>
    <n v="200801"/>
    <n v="80000"/>
  </r>
  <r>
    <x v="365"/>
    <x v="1"/>
    <m/>
    <x v="0"/>
    <x v="7"/>
    <x v="15"/>
    <n v="200801"/>
    <n v="200801"/>
    <m/>
    <n v="1"/>
    <n v="200801"/>
    <n v="20000"/>
  </r>
  <r>
    <x v="365"/>
    <x v="1"/>
    <m/>
    <x v="6"/>
    <x v="2"/>
    <x v="37"/>
    <n v="200801"/>
    <n v="200801"/>
    <m/>
    <n v="3"/>
    <n v="200801"/>
    <n v="60000"/>
  </r>
  <r>
    <x v="365"/>
    <x v="1"/>
    <m/>
    <x v="25"/>
    <x v="2"/>
    <x v="34"/>
    <n v="200801"/>
    <n v="200801"/>
    <m/>
    <n v="2"/>
    <n v="200801"/>
    <n v="198000"/>
  </r>
  <r>
    <x v="365"/>
    <x v="1"/>
    <m/>
    <x v="31"/>
    <x v="2"/>
    <x v="95"/>
    <n v="200801"/>
    <n v="200801"/>
    <m/>
    <n v="9"/>
    <n v="200801"/>
    <n v="201600"/>
  </r>
  <r>
    <x v="365"/>
    <x v="1"/>
    <m/>
    <x v="31"/>
    <x v="2"/>
    <x v="96"/>
    <n v="200801"/>
    <n v="200801"/>
    <m/>
    <n v="9"/>
    <n v="200801"/>
    <n v="352800"/>
  </r>
  <r>
    <x v="365"/>
    <x v="1"/>
    <m/>
    <x v="32"/>
    <x v="2"/>
    <x v="97"/>
    <n v="200801"/>
    <n v="200801"/>
    <m/>
    <n v="20"/>
    <n v="200801"/>
    <n v="742000"/>
  </r>
  <r>
    <x v="365"/>
    <x v="1"/>
    <m/>
    <x v="34"/>
    <x v="2"/>
    <x v="105"/>
    <n v="200801"/>
    <n v="200801"/>
    <m/>
    <n v="14"/>
    <n v="200801"/>
    <n v="519400"/>
  </r>
  <r>
    <x v="365"/>
    <x v="1"/>
    <m/>
    <x v="30"/>
    <x v="2"/>
    <x v="99"/>
    <n v="200801"/>
    <n v="200801"/>
    <m/>
    <n v="3"/>
    <n v="200801"/>
    <n v="67200"/>
  </r>
  <r>
    <x v="365"/>
    <x v="1"/>
    <m/>
    <x v="1"/>
    <x v="2"/>
    <x v="18"/>
    <n v="200801"/>
    <n v="200801"/>
    <m/>
    <n v="4"/>
    <n v="200801"/>
    <n v="80000"/>
  </r>
  <r>
    <x v="365"/>
    <x v="1"/>
    <m/>
    <x v="4"/>
    <x v="2"/>
    <x v="26"/>
    <n v="200801"/>
    <n v="200801"/>
    <m/>
    <n v="1"/>
    <n v="200801"/>
    <n v="4000"/>
  </r>
  <r>
    <x v="365"/>
    <x v="1"/>
    <m/>
    <x v="4"/>
    <x v="2"/>
    <x v="27"/>
    <n v="200801"/>
    <n v="200801"/>
    <m/>
    <n v="2"/>
    <n v="200801"/>
    <n v="40000"/>
  </r>
  <r>
    <x v="365"/>
    <x v="1"/>
    <m/>
    <x v="0"/>
    <x v="2"/>
    <x v="15"/>
    <n v="200801"/>
    <n v="200801"/>
    <m/>
    <n v="27"/>
    <n v="200801"/>
    <n v="540000"/>
  </r>
  <r>
    <x v="365"/>
    <x v="1"/>
    <m/>
    <x v="0"/>
    <x v="2"/>
    <x v="16"/>
    <n v="200801"/>
    <n v="200801"/>
    <m/>
    <n v="7"/>
    <n v="200801"/>
    <n v="245000"/>
  </r>
  <r>
    <x v="365"/>
    <x v="1"/>
    <m/>
    <x v="0"/>
    <x v="2"/>
    <x v="17"/>
    <n v="200801"/>
    <n v="200801"/>
    <m/>
    <n v="27"/>
    <n v="200801"/>
    <n v="891000"/>
  </r>
  <r>
    <x v="365"/>
    <x v="1"/>
    <m/>
    <x v="0"/>
    <x v="2"/>
    <x v="19"/>
    <n v="200801"/>
    <n v="200801"/>
    <m/>
    <n v="21"/>
    <n v="200801"/>
    <n v="63000"/>
  </r>
  <r>
    <x v="365"/>
    <x v="1"/>
    <m/>
    <x v="5"/>
    <x v="2"/>
    <x v="28"/>
    <n v="200801"/>
    <n v="200801"/>
    <m/>
    <n v="20"/>
    <n v="200801"/>
    <n v="560000"/>
  </r>
  <r>
    <x v="365"/>
    <x v="1"/>
    <m/>
    <x v="5"/>
    <x v="2"/>
    <x v="69"/>
    <n v="200801"/>
    <n v="200801"/>
    <m/>
    <n v="2"/>
    <n v="200801"/>
    <n v="96000"/>
  </r>
  <r>
    <x v="365"/>
    <x v="1"/>
    <m/>
    <x v="19"/>
    <x v="2"/>
    <x v="22"/>
    <n v="200801"/>
    <n v="200801"/>
    <m/>
    <n v="3"/>
    <n v="200801"/>
    <n v="39000"/>
  </r>
  <r>
    <x v="365"/>
    <x v="1"/>
    <m/>
    <x v="19"/>
    <x v="2"/>
    <x v="23"/>
    <n v="200801"/>
    <n v="200801"/>
    <m/>
    <n v="1"/>
    <n v="200801"/>
    <n v="24000"/>
  </r>
  <r>
    <x v="365"/>
    <x v="1"/>
    <m/>
    <x v="0"/>
    <x v="9"/>
    <x v="15"/>
    <n v="200801"/>
    <n v="200801"/>
    <m/>
    <n v="2"/>
    <n v="200801"/>
    <n v="40000"/>
  </r>
  <r>
    <x v="365"/>
    <x v="1"/>
    <m/>
    <x v="22"/>
    <x v="9"/>
    <x v="29"/>
    <n v="200801"/>
    <n v="200801"/>
    <m/>
    <n v="1"/>
    <n v="200801"/>
    <n v="38000"/>
  </r>
  <r>
    <x v="366"/>
    <x v="0"/>
    <m/>
    <x v="0"/>
    <x v="7"/>
    <x v="15"/>
    <n v="200801"/>
    <n v="200801"/>
    <m/>
    <n v="7"/>
    <n v="200801"/>
    <n v="140000"/>
  </r>
  <r>
    <x v="366"/>
    <x v="0"/>
    <m/>
    <x v="6"/>
    <x v="2"/>
    <x v="37"/>
    <n v="200801"/>
    <n v="200801"/>
    <m/>
    <n v="4"/>
    <n v="200801"/>
    <n v="80000"/>
  </r>
  <r>
    <x v="366"/>
    <x v="0"/>
    <m/>
    <x v="6"/>
    <x v="2"/>
    <x v="42"/>
    <n v="200801"/>
    <n v="200801"/>
    <m/>
    <n v="2"/>
    <n v="200801"/>
    <n v="70000"/>
  </r>
  <r>
    <x v="366"/>
    <x v="0"/>
    <m/>
    <x v="25"/>
    <x v="2"/>
    <x v="34"/>
    <n v="200801"/>
    <n v="200801"/>
    <m/>
    <n v="5"/>
    <n v="200801"/>
    <n v="495000"/>
  </r>
  <r>
    <x v="366"/>
    <x v="0"/>
    <m/>
    <x v="31"/>
    <x v="2"/>
    <x v="95"/>
    <n v="200801"/>
    <n v="200801"/>
    <m/>
    <n v="11"/>
    <n v="200801"/>
    <n v="246400"/>
  </r>
  <r>
    <x v="366"/>
    <x v="0"/>
    <m/>
    <x v="31"/>
    <x v="2"/>
    <x v="96"/>
    <n v="200801"/>
    <n v="200801"/>
    <m/>
    <n v="10"/>
    <n v="200801"/>
    <n v="392000"/>
  </r>
  <r>
    <x v="366"/>
    <x v="0"/>
    <m/>
    <x v="32"/>
    <x v="2"/>
    <x v="97"/>
    <n v="200801"/>
    <n v="200801"/>
    <m/>
    <n v="21"/>
    <n v="200801"/>
    <n v="779100"/>
  </r>
  <r>
    <x v="366"/>
    <x v="0"/>
    <m/>
    <x v="34"/>
    <x v="2"/>
    <x v="105"/>
    <n v="200801"/>
    <n v="200801"/>
    <m/>
    <n v="19"/>
    <n v="200801"/>
    <n v="704900"/>
  </r>
  <r>
    <x v="366"/>
    <x v="0"/>
    <m/>
    <x v="30"/>
    <x v="2"/>
    <x v="99"/>
    <n v="200801"/>
    <n v="200801"/>
    <m/>
    <n v="7"/>
    <n v="200801"/>
    <n v="156800"/>
  </r>
  <r>
    <x v="366"/>
    <x v="0"/>
    <m/>
    <x v="30"/>
    <x v="2"/>
    <x v="100"/>
    <n v="200801"/>
    <n v="200801"/>
    <m/>
    <n v="1"/>
    <n v="200801"/>
    <n v="39200"/>
  </r>
  <r>
    <x v="366"/>
    <x v="0"/>
    <m/>
    <x v="1"/>
    <x v="2"/>
    <x v="18"/>
    <n v="200801"/>
    <n v="200801"/>
    <m/>
    <n v="1"/>
    <n v="200801"/>
    <n v="20000"/>
  </r>
  <r>
    <x v="366"/>
    <x v="0"/>
    <m/>
    <x v="1"/>
    <x v="2"/>
    <x v="21"/>
    <n v="200801"/>
    <n v="200801"/>
    <m/>
    <n v="1"/>
    <n v="200801"/>
    <n v="35000"/>
  </r>
  <r>
    <x v="366"/>
    <x v="0"/>
    <m/>
    <x v="4"/>
    <x v="2"/>
    <x v="27"/>
    <n v="200801"/>
    <n v="200801"/>
    <m/>
    <n v="8"/>
    <n v="200801"/>
    <n v="160000"/>
  </r>
  <r>
    <x v="366"/>
    <x v="0"/>
    <m/>
    <x v="0"/>
    <x v="2"/>
    <x v="15"/>
    <n v="200801"/>
    <n v="200801"/>
    <m/>
    <n v="28"/>
    <n v="200801"/>
    <n v="560000"/>
  </r>
  <r>
    <x v="366"/>
    <x v="0"/>
    <m/>
    <x v="0"/>
    <x v="2"/>
    <x v="16"/>
    <n v="200801"/>
    <n v="200801"/>
    <m/>
    <n v="17"/>
    <n v="200801"/>
    <n v="595000"/>
  </r>
  <r>
    <x v="366"/>
    <x v="0"/>
    <m/>
    <x v="0"/>
    <x v="2"/>
    <x v="17"/>
    <n v="200801"/>
    <n v="200801"/>
    <m/>
    <n v="29"/>
    <n v="200801"/>
    <n v="957000"/>
  </r>
  <r>
    <x v="366"/>
    <x v="0"/>
    <m/>
    <x v="0"/>
    <x v="2"/>
    <x v="19"/>
    <n v="200801"/>
    <n v="200801"/>
    <m/>
    <n v="24"/>
    <n v="200801"/>
    <n v="72000"/>
  </r>
  <r>
    <x v="366"/>
    <x v="0"/>
    <m/>
    <x v="5"/>
    <x v="2"/>
    <x v="28"/>
    <n v="200801"/>
    <n v="200801"/>
    <m/>
    <n v="16"/>
    <n v="200801"/>
    <n v="448000"/>
  </r>
  <r>
    <x v="366"/>
    <x v="0"/>
    <m/>
    <x v="5"/>
    <x v="2"/>
    <x v="69"/>
    <n v="200801"/>
    <n v="200801"/>
    <m/>
    <n v="6"/>
    <n v="200801"/>
    <n v="288000"/>
  </r>
  <r>
    <x v="366"/>
    <x v="0"/>
    <m/>
    <x v="22"/>
    <x v="2"/>
    <x v="29"/>
    <n v="200801"/>
    <n v="200801"/>
    <m/>
    <n v="6"/>
    <n v="200801"/>
    <n v="228000"/>
  </r>
  <r>
    <x v="366"/>
    <x v="0"/>
    <m/>
    <x v="19"/>
    <x v="2"/>
    <x v="22"/>
    <n v="200801"/>
    <n v="200801"/>
    <m/>
    <n v="9"/>
    <n v="200801"/>
    <n v="117000"/>
  </r>
  <r>
    <x v="366"/>
    <x v="0"/>
    <m/>
    <x v="19"/>
    <x v="2"/>
    <x v="23"/>
    <n v="200801"/>
    <n v="200801"/>
    <m/>
    <n v="3"/>
    <n v="200801"/>
    <n v="72000"/>
  </r>
  <r>
    <x v="366"/>
    <x v="0"/>
    <m/>
    <x v="19"/>
    <x v="2"/>
    <x v="24"/>
    <n v="200801"/>
    <n v="200801"/>
    <m/>
    <n v="1"/>
    <n v="200801"/>
    <n v="33000"/>
  </r>
  <r>
    <x v="366"/>
    <x v="0"/>
    <m/>
    <x v="33"/>
    <x v="2"/>
    <x v="92"/>
    <n v="200801"/>
    <n v="200801"/>
    <m/>
    <n v="1"/>
    <n v="200801"/>
    <n v="18200"/>
  </r>
  <r>
    <x v="366"/>
    <x v="0"/>
    <m/>
    <x v="0"/>
    <x v="9"/>
    <x v="15"/>
    <n v="200801"/>
    <n v="200801"/>
    <m/>
    <n v="4"/>
    <n v="200801"/>
    <n v="80000"/>
  </r>
  <r>
    <x v="367"/>
    <x v="2"/>
    <m/>
    <x v="0"/>
    <x v="7"/>
    <x v="15"/>
    <n v="200801"/>
    <n v="200801"/>
    <m/>
    <n v="4"/>
    <n v="200801"/>
    <n v="80000"/>
  </r>
  <r>
    <x v="367"/>
    <x v="2"/>
    <m/>
    <x v="6"/>
    <x v="2"/>
    <x v="37"/>
    <n v="200801"/>
    <n v="200801"/>
    <m/>
    <n v="3"/>
    <n v="200801"/>
    <n v="60000"/>
  </r>
  <r>
    <x v="367"/>
    <x v="2"/>
    <m/>
    <x v="25"/>
    <x v="2"/>
    <x v="34"/>
    <n v="200801"/>
    <n v="200801"/>
    <m/>
    <n v="3"/>
    <n v="200801"/>
    <n v="297000"/>
  </r>
  <r>
    <x v="367"/>
    <x v="2"/>
    <m/>
    <x v="31"/>
    <x v="2"/>
    <x v="95"/>
    <n v="200801"/>
    <n v="200801"/>
    <m/>
    <n v="23"/>
    <n v="200801"/>
    <n v="515200"/>
  </r>
  <r>
    <x v="367"/>
    <x v="2"/>
    <m/>
    <x v="31"/>
    <x v="2"/>
    <x v="96"/>
    <n v="200801"/>
    <n v="200801"/>
    <m/>
    <n v="12"/>
    <n v="200801"/>
    <n v="470400"/>
  </r>
  <r>
    <x v="367"/>
    <x v="2"/>
    <m/>
    <x v="32"/>
    <x v="2"/>
    <x v="97"/>
    <n v="200801"/>
    <n v="200801"/>
    <m/>
    <n v="17"/>
    <n v="200801"/>
    <n v="630700"/>
  </r>
  <r>
    <x v="367"/>
    <x v="2"/>
    <m/>
    <x v="34"/>
    <x v="2"/>
    <x v="105"/>
    <n v="200801"/>
    <n v="200801"/>
    <m/>
    <n v="21"/>
    <n v="200801"/>
    <n v="779100"/>
  </r>
  <r>
    <x v="367"/>
    <x v="2"/>
    <m/>
    <x v="30"/>
    <x v="2"/>
    <x v="99"/>
    <n v="200801"/>
    <n v="200801"/>
    <m/>
    <n v="7"/>
    <n v="200801"/>
    <n v="156800"/>
  </r>
  <r>
    <x v="367"/>
    <x v="2"/>
    <m/>
    <x v="1"/>
    <x v="2"/>
    <x v="18"/>
    <n v="200801"/>
    <n v="200801"/>
    <m/>
    <n v="3"/>
    <n v="200801"/>
    <n v="60000"/>
  </r>
  <r>
    <x v="367"/>
    <x v="2"/>
    <m/>
    <x v="4"/>
    <x v="2"/>
    <x v="27"/>
    <n v="200801"/>
    <n v="200801"/>
    <m/>
    <n v="3"/>
    <n v="200801"/>
    <n v="60000"/>
  </r>
  <r>
    <x v="367"/>
    <x v="2"/>
    <m/>
    <x v="0"/>
    <x v="2"/>
    <x v="15"/>
    <n v="200801"/>
    <n v="200801"/>
    <m/>
    <n v="36"/>
    <n v="200801"/>
    <n v="720000"/>
  </r>
  <r>
    <x v="367"/>
    <x v="2"/>
    <m/>
    <x v="0"/>
    <x v="2"/>
    <x v="16"/>
    <n v="200801"/>
    <n v="200801"/>
    <m/>
    <n v="24"/>
    <n v="200801"/>
    <n v="840000"/>
  </r>
  <r>
    <x v="367"/>
    <x v="2"/>
    <m/>
    <x v="0"/>
    <x v="2"/>
    <x v="17"/>
    <n v="200801"/>
    <n v="200801"/>
    <m/>
    <n v="34"/>
    <n v="200801"/>
    <n v="1122000"/>
  </r>
  <r>
    <x v="367"/>
    <x v="2"/>
    <m/>
    <x v="0"/>
    <x v="2"/>
    <x v="19"/>
    <n v="200801"/>
    <n v="200801"/>
    <m/>
    <n v="37"/>
    <n v="200801"/>
    <n v="111000"/>
  </r>
  <r>
    <x v="367"/>
    <x v="2"/>
    <m/>
    <x v="5"/>
    <x v="2"/>
    <x v="28"/>
    <n v="200801"/>
    <n v="200801"/>
    <m/>
    <n v="15"/>
    <n v="200801"/>
    <n v="420000"/>
  </r>
  <r>
    <x v="367"/>
    <x v="2"/>
    <m/>
    <x v="5"/>
    <x v="2"/>
    <x v="69"/>
    <n v="200801"/>
    <n v="200801"/>
    <m/>
    <n v="4"/>
    <n v="200801"/>
    <n v="192000"/>
  </r>
  <r>
    <x v="367"/>
    <x v="2"/>
    <m/>
    <x v="22"/>
    <x v="2"/>
    <x v="29"/>
    <n v="200801"/>
    <n v="200801"/>
    <m/>
    <n v="6"/>
    <n v="200801"/>
    <n v="228000"/>
  </r>
  <r>
    <x v="367"/>
    <x v="2"/>
    <m/>
    <x v="19"/>
    <x v="2"/>
    <x v="22"/>
    <n v="200801"/>
    <n v="200801"/>
    <m/>
    <n v="4"/>
    <n v="200801"/>
    <n v="52000"/>
  </r>
  <r>
    <x v="367"/>
    <x v="2"/>
    <m/>
    <x v="19"/>
    <x v="2"/>
    <x v="24"/>
    <n v="200801"/>
    <n v="200801"/>
    <m/>
    <n v="1"/>
    <n v="200801"/>
    <n v="33000"/>
  </r>
  <r>
    <x v="367"/>
    <x v="2"/>
    <m/>
    <x v="33"/>
    <x v="2"/>
    <x v="92"/>
    <n v="200801"/>
    <n v="200801"/>
    <m/>
    <n v="2"/>
    <n v="200801"/>
    <n v="36400"/>
  </r>
  <r>
    <x v="367"/>
    <x v="2"/>
    <m/>
    <x v="0"/>
    <x v="9"/>
    <x v="15"/>
    <n v="200801"/>
    <n v="200801"/>
    <m/>
    <n v="4"/>
    <n v="200801"/>
    <n v="80000"/>
  </r>
  <r>
    <x v="368"/>
    <x v="5"/>
    <m/>
    <x v="0"/>
    <x v="7"/>
    <x v="15"/>
    <n v="200801"/>
    <n v="200801"/>
    <m/>
    <n v="8"/>
    <n v="200801"/>
    <n v="160000"/>
  </r>
  <r>
    <x v="368"/>
    <x v="5"/>
    <m/>
    <x v="6"/>
    <x v="2"/>
    <x v="37"/>
    <n v="200801"/>
    <n v="200801"/>
    <m/>
    <n v="2"/>
    <n v="200801"/>
    <n v="40000"/>
  </r>
  <r>
    <x v="368"/>
    <x v="5"/>
    <m/>
    <x v="25"/>
    <x v="2"/>
    <x v="34"/>
    <n v="200801"/>
    <n v="200801"/>
    <m/>
    <n v="5"/>
    <n v="200801"/>
    <n v="495000"/>
  </r>
  <r>
    <x v="368"/>
    <x v="5"/>
    <m/>
    <x v="31"/>
    <x v="2"/>
    <x v="95"/>
    <n v="200801"/>
    <n v="200801"/>
    <m/>
    <n v="24"/>
    <n v="200801"/>
    <n v="537600"/>
  </r>
  <r>
    <x v="368"/>
    <x v="5"/>
    <m/>
    <x v="31"/>
    <x v="2"/>
    <x v="96"/>
    <n v="200801"/>
    <n v="200801"/>
    <m/>
    <n v="19"/>
    <n v="200801"/>
    <n v="744800"/>
  </r>
  <r>
    <x v="368"/>
    <x v="5"/>
    <m/>
    <x v="32"/>
    <x v="2"/>
    <x v="97"/>
    <n v="200801"/>
    <n v="200801"/>
    <m/>
    <n v="22"/>
    <n v="200801"/>
    <n v="816200"/>
  </r>
  <r>
    <x v="368"/>
    <x v="5"/>
    <m/>
    <x v="34"/>
    <x v="2"/>
    <x v="105"/>
    <n v="200801"/>
    <n v="200801"/>
    <m/>
    <n v="21"/>
    <n v="200801"/>
    <n v="779100"/>
  </r>
  <r>
    <x v="368"/>
    <x v="5"/>
    <m/>
    <x v="30"/>
    <x v="2"/>
    <x v="99"/>
    <n v="200801"/>
    <n v="200801"/>
    <m/>
    <n v="3"/>
    <n v="200801"/>
    <n v="67200"/>
  </r>
  <r>
    <x v="368"/>
    <x v="5"/>
    <m/>
    <x v="1"/>
    <x v="2"/>
    <x v="18"/>
    <n v="200801"/>
    <n v="200801"/>
    <m/>
    <n v="6"/>
    <n v="200801"/>
    <n v="120000"/>
  </r>
  <r>
    <x v="368"/>
    <x v="5"/>
    <m/>
    <x v="4"/>
    <x v="2"/>
    <x v="26"/>
    <n v="200801"/>
    <n v="200801"/>
    <m/>
    <n v="4"/>
    <n v="200801"/>
    <n v="16000"/>
  </r>
  <r>
    <x v="368"/>
    <x v="5"/>
    <m/>
    <x v="4"/>
    <x v="2"/>
    <x v="27"/>
    <n v="200801"/>
    <n v="200801"/>
    <m/>
    <n v="3"/>
    <n v="200801"/>
    <n v="60000"/>
  </r>
  <r>
    <x v="368"/>
    <x v="5"/>
    <m/>
    <x v="0"/>
    <x v="2"/>
    <x v="15"/>
    <n v="200801"/>
    <n v="200801"/>
    <m/>
    <n v="48"/>
    <n v="200801"/>
    <n v="960000"/>
  </r>
  <r>
    <x v="368"/>
    <x v="5"/>
    <m/>
    <x v="0"/>
    <x v="2"/>
    <x v="16"/>
    <n v="200801"/>
    <n v="200801"/>
    <m/>
    <n v="33"/>
    <n v="200801"/>
    <n v="1155000"/>
  </r>
  <r>
    <x v="368"/>
    <x v="5"/>
    <m/>
    <x v="0"/>
    <x v="2"/>
    <x v="17"/>
    <n v="200801"/>
    <n v="200801"/>
    <m/>
    <n v="50"/>
    <n v="200801"/>
    <n v="1650000"/>
  </r>
  <r>
    <x v="368"/>
    <x v="5"/>
    <m/>
    <x v="0"/>
    <x v="2"/>
    <x v="19"/>
    <n v="200801"/>
    <n v="200801"/>
    <m/>
    <n v="35"/>
    <n v="200801"/>
    <n v="105000"/>
  </r>
  <r>
    <x v="368"/>
    <x v="5"/>
    <m/>
    <x v="5"/>
    <x v="2"/>
    <x v="28"/>
    <n v="200801"/>
    <n v="200801"/>
    <m/>
    <n v="25"/>
    <n v="200801"/>
    <n v="700000"/>
  </r>
  <r>
    <x v="368"/>
    <x v="5"/>
    <m/>
    <x v="5"/>
    <x v="2"/>
    <x v="69"/>
    <n v="200801"/>
    <n v="200801"/>
    <m/>
    <n v="8"/>
    <n v="200801"/>
    <n v="384000"/>
  </r>
  <r>
    <x v="368"/>
    <x v="5"/>
    <m/>
    <x v="22"/>
    <x v="2"/>
    <x v="29"/>
    <n v="200801"/>
    <n v="200801"/>
    <m/>
    <n v="9"/>
    <n v="200801"/>
    <n v="342000"/>
  </r>
  <r>
    <x v="368"/>
    <x v="5"/>
    <m/>
    <x v="19"/>
    <x v="2"/>
    <x v="22"/>
    <n v="200801"/>
    <n v="200801"/>
    <m/>
    <n v="11"/>
    <n v="200801"/>
    <n v="143000"/>
  </r>
  <r>
    <x v="368"/>
    <x v="5"/>
    <m/>
    <x v="19"/>
    <x v="2"/>
    <x v="23"/>
    <n v="200801"/>
    <n v="200801"/>
    <m/>
    <n v="1"/>
    <n v="200801"/>
    <n v="24000"/>
  </r>
  <r>
    <x v="368"/>
    <x v="5"/>
    <m/>
    <x v="19"/>
    <x v="2"/>
    <x v="24"/>
    <n v="200801"/>
    <n v="200801"/>
    <m/>
    <n v="1"/>
    <n v="200801"/>
    <n v="33000"/>
  </r>
  <r>
    <x v="368"/>
    <x v="5"/>
    <m/>
    <x v="33"/>
    <x v="2"/>
    <x v="92"/>
    <n v="200801"/>
    <n v="200801"/>
    <m/>
    <n v="3"/>
    <n v="200801"/>
    <n v="54600"/>
  </r>
  <r>
    <x v="368"/>
    <x v="5"/>
    <m/>
    <x v="5"/>
    <x v="9"/>
    <x v="28"/>
    <n v="200801"/>
    <n v="200801"/>
    <m/>
    <n v="1"/>
    <n v="200801"/>
    <n v="28000"/>
  </r>
  <r>
    <x v="368"/>
    <x v="5"/>
    <m/>
    <x v="0"/>
    <x v="9"/>
    <x v="15"/>
    <n v="200801"/>
    <n v="200801"/>
    <m/>
    <n v="5"/>
    <n v="200801"/>
    <n v="100000"/>
  </r>
  <r>
    <x v="369"/>
    <x v="6"/>
    <m/>
    <x v="0"/>
    <x v="7"/>
    <x v="15"/>
    <n v="200801"/>
    <n v="200801"/>
    <m/>
    <n v="7"/>
    <n v="200801"/>
    <n v="140000"/>
  </r>
  <r>
    <x v="369"/>
    <x v="6"/>
    <m/>
    <x v="6"/>
    <x v="2"/>
    <x v="37"/>
    <n v="200801"/>
    <n v="200801"/>
    <m/>
    <n v="4"/>
    <n v="200801"/>
    <n v="80000"/>
  </r>
  <r>
    <x v="369"/>
    <x v="6"/>
    <m/>
    <x v="6"/>
    <x v="2"/>
    <x v="42"/>
    <n v="200801"/>
    <n v="200801"/>
    <m/>
    <n v="1"/>
    <n v="200801"/>
    <n v="35000"/>
  </r>
  <r>
    <x v="369"/>
    <x v="6"/>
    <m/>
    <x v="25"/>
    <x v="2"/>
    <x v="34"/>
    <n v="200801"/>
    <n v="200801"/>
    <m/>
    <n v="4"/>
    <n v="200801"/>
    <n v="396000"/>
  </r>
  <r>
    <x v="369"/>
    <x v="6"/>
    <m/>
    <x v="31"/>
    <x v="2"/>
    <x v="95"/>
    <n v="200801"/>
    <n v="200801"/>
    <m/>
    <n v="36"/>
    <n v="200801"/>
    <n v="806400"/>
  </r>
  <r>
    <x v="369"/>
    <x v="6"/>
    <m/>
    <x v="31"/>
    <x v="2"/>
    <x v="96"/>
    <n v="200801"/>
    <n v="200801"/>
    <m/>
    <n v="33"/>
    <n v="200801"/>
    <n v="1293600"/>
  </r>
  <r>
    <x v="369"/>
    <x v="6"/>
    <m/>
    <x v="32"/>
    <x v="2"/>
    <x v="97"/>
    <n v="200801"/>
    <n v="200801"/>
    <m/>
    <n v="44"/>
    <n v="200801"/>
    <n v="1632400"/>
  </r>
  <r>
    <x v="369"/>
    <x v="6"/>
    <m/>
    <x v="34"/>
    <x v="2"/>
    <x v="105"/>
    <n v="200801"/>
    <n v="200801"/>
    <m/>
    <n v="44"/>
    <n v="200801"/>
    <n v="1632400"/>
  </r>
  <r>
    <x v="369"/>
    <x v="6"/>
    <m/>
    <x v="30"/>
    <x v="2"/>
    <x v="99"/>
    <n v="200801"/>
    <n v="200801"/>
    <m/>
    <n v="8"/>
    <n v="200801"/>
    <n v="179200"/>
  </r>
  <r>
    <x v="369"/>
    <x v="6"/>
    <m/>
    <x v="30"/>
    <x v="2"/>
    <x v="100"/>
    <n v="200801"/>
    <n v="200801"/>
    <m/>
    <n v="1"/>
    <n v="200801"/>
    <n v="39200"/>
  </r>
  <r>
    <x v="369"/>
    <x v="6"/>
    <m/>
    <x v="1"/>
    <x v="2"/>
    <x v="18"/>
    <n v="200801"/>
    <n v="200801"/>
    <m/>
    <n v="2"/>
    <n v="200801"/>
    <n v="40000"/>
  </r>
  <r>
    <x v="369"/>
    <x v="6"/>
    <m/>
    <x v="1"/>
    <x v="2"/>
    <x v="21"/>
    <n v="200801"/>
    <n v="200801"/>
    <m/>
    <n v="1"/>
    <n v="200801"/>
    <n v="35000"/>
  </r>
  <r>
    <x v="369"/>
    <x v="6"/>
    <m/>
    <x v="4"/>
    <x v="2"/>
    <x v="26"/>
    <n v="200801"/>
    <n v="200801"/>
    <m/>
    <n v="2"/>
    <n v="200801"/>
    <n v="8000"/>
  </r>
  <r>
    <x v="369"/>
    <x v="6"/>
    <m/>
    <x v="4"/>
    <x v="2"/>
    <x v="27"/>
    <n v="200801"/>
    <n v="200801"/>
    <m/>
    <n v="5"/>
    <n v="200801"/>
    <n v="100000"/>
  </r>
  <r>
    <x v="369"/>
    <x v="6"/>
    <m/>
    <x v="0"/>
    <x v="2"/>
    <x v="15"/>
    <n v="200801"/>
    <n v="200801"/>
    <m/>
    <n v="61"/>
    <n v="200801"/>
    <n v="1220000"/>
  </r>
  <r>
    <x v="369"/>
    <x v="6"/>
    <m/>
    <x v="0"/>
    <x v="2"/>
    <x v="16"/>
    <n v="200801"/>
    <n v="200801"/>
    <m/>
    <n v="46"/>
    <n v="200801"/>
    <n v="1610000"/>
  </r>
  <r>
    <x v="369"/>
    <x v="6"/>
    <m/>
    <x v="0"/>
    <x v="2"/>
    <x v="17"/>
    <n v="200801"/>
    <n v="200801"/>
    <m/>
    <n v="62"/>
    <n v="200801"/>
    <n v="2046000"/>
  </r>
  <r>
    <x v="369"/>
    <x v="6"/>
    <m/>
    <x v="0"/>
    <x v="2"/>
    <x v="19"/>
    <n v="200801"/>
    <n v="200801"/>
    <m/>
    <n v="53"/>
    <n v="200801"/>
    <n v="159000"/>
  </r>
  <r>
    <x v="369"/>
    <x v="6"/>
    <m/>
    <x v="5"/>
    <x v="2"/>
    <x v="28"/>
    <n v="200801"/>
    <n v="200801"/>
    <m/>
    <n v="44"/>
    <n v="200801"/>
    <n v="1232000"/>
  </r>
  <r>
    <x v="369"/>
    <x v="6"/>
    <m/>
    <x v="5"/>
    <x v="2"/>
    <x v="69"/>
    <n v="200801"/>
    <n v="200801"/>
    <m/>
    <n v="9"/>
    <n v="200801"/>
    <n v="432000"/>
  </r>
  <r>
    <x v="369"/>
    <x v="6"/>
    <m/>
    <x v="22"/>
    <x v="2"/>
    <x v="29"/>
    <n v="200801"/>
    <n v="200801"/>
    <m/>
    <n v="14"/>
    <n v="200801"/>
    <n v="532000"/>
  </r>
  <r>
    <x v="369"/>
    <x v="6"/>
    <m/>
    <x v="19"/>
    <x v="2"/>
    <x v="22"/>
    <n v="200801"/>
    <n v="200801"/>
    <m/>
    <n v="9"/>
    <n v="200801"/>
    <n v="117000"/>
  </r>
  <r>
    <x v="369"/>
    <x v="6"/>
    <m/>
    <x v="19"/>
    <x v="2"/>
    <x v="23"/>
    <n v="200801"/>
    <n v="200801"/>
    <m/>
    <n v="2"/>
    <n v="200801"/>
    <n v="48000"/>
  </r>
  <r>
    <x v="369"/>
    <x v="6"/>
    <m/>
    <x v="19"/>
    <x v="2"/>
    <x v="24"/>
    <n v="200801"/>
    <n v="200801"/>
    <m/>
    <n v="3"/>
    <n v="200801"/>
    <n v="99000"/>
  </r>
  <r>
    <x v="369"/>
    <x v="6"/>
    <m/>
    <x v="33"/>
    <x v="2"/>
    <x v="92"/>
    <n v="200801"/>
    <n v="200801"/>
    <m/>
    <n v="3"/>
    <n v="200801"/>
    <n v="54600"/>
  </r>
  <r>
    <x v="369"/>
    <x v="6"/>
    <m/>
    <x v="33"/>
    <x v="2"/>
    <x v="93"/>
    <n v="200801"/>
    <n v="200801"/>
    <m/>
    <n v="1"/>
    <n v="200801"/>
    <n v="33800"/>
  </r>
  <r>
    <x v="369"/>
    <x v="6"/>
    <m/>
    <x v="0"/>
    <x v="9"/>
    <x v="15"/>
    <n v="200801"/>
    <n v="200801"/>
    <m/>
    <n v="12"/>
    <n v="200801"/>
    <n v="240000"/>
  </r>
  <r>
    <x v="369"/>
    <x v="6"/>
    <m/>
    <x v="0"/>
    <x v="6"/>
    <x v="15"/>
    <n v="200801"/>
    <n v="200801"/>
    <m/>
    <n v="479"/>
    <n v="200801"/>
    <n v="4343572"/>
  </r>
  <r>
    <x v="369"/>
    <x v="6"/>
    <m/>
    <x v="0"/>
    <x v="6"/>
    <x v="17"/>
    <n v="200801"/>
    <n v="200801"/>
    <m/>
    <n v="344"/>
    <n v="200801"/>
    <n v="5441392"/>
  </r>
  <r>
    <x v="369"/>
    <x v="6"/>
    <m/>
    <x v="4"/>
    <x v="6"/>
    <x v="26"/>
    <n v="200801"/>
    <n v="200801"/>
    <m/>
    <n v="567"/>
    <n v="200801"/>
    <n v="608391"/>
  </r>
  <r>
    <x v="369"/>
    <x v="6"/>
    <m/>
    <x v="26"/>
    <x v="6"/>
    <x v="35"/>
    <n v="200801"/>
    <n v="200801"/>
    <m/>
    <n v="57"/>
    <n v="200801"/>
    <n v="976467"/>
  </r>
  <r>
    <x v="369"/>
    <x v="6"/>
    <m/>
    <x v="22"/>
    <x v="6"/>
    <x v="29"/>
    <n v="200801"/>
    <n v="200801"/>
    <m/>
    <n v="39"/>
    <n v="200801"/>
    <n v="767949"/>
  </r>
  <r>
    <x v="369"/>
    <x v="6"/>
    <m/>
    <x v="24"/>
    <x v="6"/>
    <x v="31"/>
    <n v="200801"/>
    <n v="200801"/>
    <m/>
    <n v="199"/>
    <n v="200801"/>
    <n v="2960523"/>
  </r>
  <r>
    <x v="369"/>
    <x v="6"/>
    <m/>
    <x v="23"/>
    <x v="6"/>
    <x v="30"/>
    <n v="200801"/>
    <n v="200801"/>
    <m/>
    <n v="17"/>
    <n v="200801"/>
    <n v="118388"/>
  </r>
  <r>
    <x v="369"/>
    <x v="6"/>
    <m/>
    <x v="19"/>
    <x v="6"/>
    <x v="22"/>
    <n v="200801"/>
    <n v="200801"/>
    <m/>
    <n v="68"/>
    <n v="200801"/>
    <n v="461788"/>
  </r>
  <r>
    <x v="369"/>
    <x v="6"/>
    <m/>
    <x v="5"/>
    <x v="6"/>
    <x v="28"/>
    <n v="200801"/>
    <n v="200801"/>
    <m/>
    <n v="5"/>
    <n v="200801"/>
    <n v="73000"/>
  </r>
  <r>
    <x v="369"/>
    <x v="6"/>
    <m/>
    <x v="6"/>
    <x v="6"/>
    <x v="37"/>
    <n v="200801"/>
    <n v="200801"/>
    <m/>
    <n v="30"/>
    <n v="200801"/>
    <n v="300000"/>
  </r>
  <r>
    <x v="369"/>
    <x v="6"/>
    <m/>
    <x v="28"/>
    <x v="6"/>
    <x v="39"/>
    <n v="200801"/>
    <n v="200801"/>
    <m/>
    <n v="7"/>
    <n v="200801"/>
    <n v="110726"/>
  </r>
  <r>
    <x v="369"/>
    <x v="6"/>
    <m/>
    <x v="4"/>
    <x v="6"/>
    <x v="66"/>
    <n v="200801"/>
    <n v="200801"/>
    <m/>
    <n v="80"/>
    <n v="200801"/>
    <n v="447760"/>
  </r>
  <r>
    <x v="369"/>
    <x v="6"/>
    <m/>
    <x v="33"/>
    <x v="6"/>
    <x v="106"/>
    <n v="200801"/>
    <n v="200801"/>
    <m/>
    <n v="4"/>
    <n v="200801"/>
    <n v="39000"/>
  </r>
  <r>
    <x v="369"/>
    <x v="6"/>
    <m/>
    <x v="31"/>
    <x v="6"/>
    <x v="103"/>
    <n v="200801"/>
    <n v="200801"/>
    <m/>
    <n v="105"/>
    <n v="200801"/>
    <n v="1176000"/>
  </r>
  <r>
    <x v="369"/>
    <x v="6"/>
    <m/>
    <x v="30"/>
    <x v="6"/>
    <x v="104"/>
    <n v="200801"/>
    <n v="200801"/>
    <m/>
    <n v="97"/>
    <n v="200801"/>
    <n v="1086400"/>
  </r>
  <r>
    <x v="370"/>
    <x v="3"/>
    <m/>
    <x v="19"/>
    <x v="19"/>
    <x v="22"/>
    <n v="200801"/>
    <n v="200801"/>
    <m/>
    <n v="2"/>
    <n v="200801"/>
    <n v="32000"/>
  </r>
  <r>
    <x v="370"/>
    <x v="3"/>
    <m/>
    <x v="6"/>
    <x v="19"/>
    <x v="37"/>
    <n v="200801"/>
    <n v="200801"/>
    <m/>
    <n v="1"/>
    <n v="200801"/>
    <n v="25000"/>
  </r>
  <r>
    <x v="370"/>
    <x v="3"/>
    <m/>
    <x v="0"/>
    <x v="1"/>
    <x v="15"/>
    <n v="200801"/>
    <n v="200801"/>
    <m/>
    <n v="5"/>
    <n v="200801"/>
    <n v="100000"/>
  </r>
  <r>
    <x v="370"/>
    <x v="3"/>
    <m/>
    <x v="0"/>
    <x v="1"/>
    <x v="16"/>
    <n v="200801"/>
    <n v="200801"/>
    <m/>
    <n v="35"/>
    <n v="200801"/>
    <n v="1225000"/>
  </r>
  <r>
    <x v="370"/>
    <x v="3"/>
    <m/>
    <x v="0"/>
    <x v="7"/>
    <x v="15"/>
    <n v="200801"/>
    <n v="200801"/>
    <m/>
    <n v="12"/>
    <n v="200801"/>
    <n v="240000"/>
  </r>
  <r>
    <x v="370"/>
    <x v="3"/>
    <m/>
    <x v="6"/>
    <x v="2"/>
    <x v="37"/>
    <n v="200801"/>
    <n v="200801"/>
    <m/>
    <n v="8"/>
    <n v="200801"/>
    <n v="160000"/>
  </r>
  <r>
    <x v="370"/>
    <x v="3"/>
    <m/>
    <x v="25"/>
    <x v="2"/>
    <x v="34"/>
    <n v="200801"/>
    <n v="200801"/>
    <m/>
    <n v="7"/>
    <n v="200801"/>
    <n v="693000"/>
  </r>
  <r>
    <x v="370"/>
    <x v="3"/>
    <m/>
    <x v="31"/>
    <x v="2"/>
    <x v="95"/>
    <n v="200801"/>
    <n v="200801"/>
    <m/>
    <n v="49"/>
    <n v="200801"/>
    <n v="1097600"/>
  </r>
  <r>
    <x v="370"/>
    <x v="3"/>
    <m/>
    <x v="31"/>
    <x v="2"/>
    <x v="96"/>
    <n v="200801"/>
    <n v="200801"/>
    <m/>
    <n v="34"/>
    <n v="200801"/>
    <n v="1332800"/>
  </r>
  <r>
    <x v="370"/>
    <x v="3"/>
    <m/>
    <x v="32"/>
    <x v="2"/>
    <x v="97"/>
    <n v="200801"/>
    <n v="200801"/>
    <m/>
    <n v="41"/>
    <n v="200801"/>
    <n v="1521100"/>
  </r>
  <r>
    <x v="370"/>
    <x v="3"/>
    <m/>
    <x v="34"/>
    <x v="2"/>
    <x v="105"/>
    <n v="200801"/>
    <n v="200801"/>
    <m/>
    <n v="53"/>
    <n v="200801"/>
    <n v="1966300"/>
  </r>
  <r>
    <x v="370"/>
    <x v="3"/>
    <m/>
    <x v="30"/>
    <x v="2"/>
    <x v="99"/>
    <n v="200801"/>
    <n v="200801"/>
    <m/>
    <n v="13"/>
    <n v="200801"/>
    <n v="291200"/>
  </r>
  <r>
    <x v="370"/>
    <x v="3"/>
    <m/>
    <x v="30"/>
    <x v="2"/>
    <x v="100"/>
    <n v="200801"/>
    <n v="200801"/>
    <m/>
    <n v="1"/>
    <n v="200801"/>
    <n v="39200"/>
  </r>
  <r>
    <x v="370"/>
    <x v="3"/>
    <m/>
    <x v="1"/>
    <x v="2"/>
    <x v="18"/>
    <n v="200801"/>
    <n v="200801"/>
    <m/>
    <n v="5"/>
    <n v="200801"/>
    <n v="100000"/>
  </r>
  <r>
    <x v="370"/>
    <x v="3"/>
    <m/>
    <x v="1"/>
    <x v="2"/>
    <x v="21"/>
    <n v="200801"/>
    <n v="200801"/>
    <m/>
    <n v="1"/>
    <n v="200801"/>
    <n v="35000"/>
  </r>
  <r>
    <x v="370"/>
    <x v="3"/>
    <m/>
    <x v="4"/>
    <x v="2"/>
    <x v="26"/>
    <n v="200801"/>
    <n v="200801"/>
    <m/>
    <n v="2"/>
    <n v="200801"/>
    <n v="8000"/>
  </r>
  <r>
    <x v="370"/>
    <x v="3"/>
    <m/>
    <x v="4"/>
    <x v="2"/>
    <x v="27"/>
    <n v="200801"/>
    <n v="200801"/>
    <m/>
    <n v="7"/>
    <n v="200801"/>
    <n v="140000"/>
  </r>
  <r>
    <x v="370"/>
    <x v="3"/>
    <m/>
    <x v="0"/>
    <x v="2"/>
    <x v="15"/>
    <n v="200801"/>
    <n v="200801"/>
    <m/>
    <n v="55"/>
    <n v="200801"/>
    <n v="1100000"/>
  </r>
  <r>
    <x v="370"/>
    <x v="3"/>
    <m/>
    <x v="0"/>
    <x v="2"/>
    <x v="16"/>
    <n v="200801"/>
    <n v="200801"/>
    <m/>
    <n v="63"/>
    <n v="200801"/>
    <n v="2205000"/>
  </r>
  <r>
    <x v="370"/>
    <x v="3"/>
    <m/>
    <x v="0"/>
    <x v="2"/>
    <x v="17"/>
    <n v="200801"/>
    <n v="200801"/>
    <m/>
    <n v="80"/>
    <n v="200801"/>
    <n v="2640000"/>
  </r>
  <r>
    <x v="370"/>
    <x v="3"/>
    <m/>
    <x v="0"/>
    <x v="2"/>
    <x v="19"/>
    <n v="200801"/>
    <n v="200801"/>
    <m/>
    <n v="48"/>
    <n v="200801"/>
    <n v="144000"/>
  </r>
  <r>
    <x v="370"/>
    <x v="3"/>
    <m/>
    <x v="5"/>
    <x v="2"/>
    <x v="28"/>
    <n v="200801"/>
    <n v="200801"/>
    <m/>
    <n v="33"/>
    <n v="200801"/>
    <n v="924000"/>
  </r>
  <r>
    <x v="370"/>
    <x v="3"/>
    <m/>
    <x v="5"/>
    <x v="2"/>
    <x v="69"/>
    <n v="200801"/>
    <n v="200801"/>
    <m/>
    <n v="9"/>
    <n v="200801"/>
    <n v="432000"/>
  </r>
  <r>
    <x v="370"/>
    <x v="3"/>
    <m/>
    <x v="22"/>
    <x v="2"/>
    <x v="29"/>
    <n v="200801"/>
    <n v="200801"/>
    <m/>
    <n v="7"/>
    <n v="200801"/>
    <n v="266000"/>
  </r>
  <r>
    <x v="370"/>
    <x v="3"/>
    <m/>
    <x v="19"/>
    <x v="2"/>
    <x v="22"/>
    <n v="200801"/>
    <n v="200801"/>
    <m/>
    <n v="14"/>
    <n v="200801"/>
    <n v="182000"/>
  </r>
  <r>
    <x v="370"/>
    <x v="3"/>
    <m/>
    <x v="19"/>
    <x v="2"/>
    <x v="23"/>
    <n v="200801"/>
    <n v="200801"/>
    <m/>
    <n v="3"/>
    <n v="200801"/>
    <n v="72000"/>
  </r>
  <r>
    <x v="370"/>
    <x v="3"/>
    <m/>
    <x v="0"/>
    <x v="9"/>
    <x v="15"/>
    <n v="200801"/>
    <n v="200801"/>
    <m/>
    <n v="5"/>
    <n v="200801"/>
    <n v="100000"/>
  </r>
  <r>
    <x v="371"/>
    <x v="4"/>
    <m/>
    <x v="0"/>
    <x v="1"/>
    <x v="15"/>
    <n v="200801"/>
    <n v="200801"/>
    <m/>
    <n v="2"/>
    <n v="200801"/>
    <n v="40000"/>
  </r>
  <r>
    <x v="371"/>
    <x v="4"/>
    <m/>
    <x v="0"/>
    <x v="1"/>
    <x v="16"/>
    <n v="200801"/>
    <n v="200801"/>
    <m/>
    <n v="8"/>
    <n v="200801"/>
    <n v="280000"/>
  </r>
  <r>
    <x v="371"/>
    <x v="4"/>
    <m/>
    <x v="0"/>
    <x v="7"/>
    <x v="15"/>
    <n v="200801"/>
    <n v="200801"/>
    <m/>
    <n v="2"/>
    <n v="200801"/>
    <n v="40000"/>
  </r>
  <r>
    <x v="371"/>
    <x v="4"/>
    <m/>
    <x v="6"/>
    <x v="2"/>
    <x v="37"/>
    <n v="200801"/>
    <n v="200801"/>
    <m/>
    <n v="4"/>
    <n v="200801"/>
    <n v="80000"/>
  </r>
  <r>
    <x v="371"/>
    <x v="4"/>
    <m/>
    <x v="25"/>
    <x v="2"/>
    <x v="34"/>
    <n v="200801"/>
    <n v="200801"/>
    <m/>
    <n v="3"/>
    <n v="200801"/>
    <n v="297000"/>
  </r>
  <r>
    <x v="371"/>
    <x v="4"/>
    <m/>
    <x v="31"/>
    <x v="2"/>
    <x v="95"/>
    <n v="200801"/>
    <n v="200801"/>
    <m/>
    <n v="28"/>
    <n v="200801"/>
    <n v="627200"/>
  </r>
  <r>
    <x v="371"/>
    <x v="4"/>
    <m/>
    <x v="31"/>
    <x v="2"/>
    <x v="96"/>
    <n v="200801"/>
    <n v="200801"/>
    <m/>
    <n v="37"/>
    <n v="200801"/>
    <n v="1450400"/>
  </r>
  <r>
    <x v="371"/>
    <x v="4"/>
    <m/>
    <x v="32"/>
    <x v="2"/>
    <x v="97"/>
    <n v="200801"/>
    <n v="200801"/>
    <m/>
    <n v="36"/>
    <n v="200801"/>
    <n v="1335600"/>
  </r>
  <r>
    <x v="371"/>
    <x v="4"/>
    <m/>
    <x v="34"/>
    <x v="2"/>
    <x v="105"/>
    <n v="200801"/>
    <n v="200801"/>
    <m/>
    <n v="53"/>
    <n v="200801"/>
    <n v="1966300"/>
  </r>
  <r>
    <x v="371"/>
    <x v="4"/>
    <m/>
    <x v="30"/>
    <x v="2"/>
    <x v="99"/>
    <n v="200801"/>
    <n v="200801"/>
    <m/>
    <n v="7"/>
    <n v="200801"/>
    <n v="156800"/>
  </r>
  <r>
    <x v="371"/>
    <x v="4"/>
    <m/>
    <x v="30"/>
    <x v="2"/>
    <x v="100"/>
    <n v="200801"/>
    <n v="200801"/>
    <m/>
    <n v="1"/>
    <n v="200801"/>
    <n v="39200"/>
  </r>
  <r>
    <x v="371"/>
    <x v="4"/>
    <m/>
    <x v="1"/>
    <x v="2"/>
    <x v="18"/>
    <n v="200801"/>
    <n v="200801"/>
    <m/>
    <n v="3"/>
    <n v="200801"/>
    <n v="60000"/>
  </r>
  <r>
    <x v="371"/>
    <x v="4"/>
    <m/>
    <x v="1"/>
    <x v="2"/>
    <x v="21"/>
    <n v="200801"/>
    <n v="200801"/>
    <m/>
    <n v="4"/>
    <n v="200801"/>
    <n v="140000"/>
  </r>
  <r>
    <x v="371"/>
    <x v="4"/>
    <m/>
    <x v="4"/>
    <x v="2"/>
    <x v="26"/>
    <n v="200801"/>
    <n v="200801"/>
    <m/>
    <n v="5"/>
    <n v="200801"/>
    <n v="20000"/>
  </r>
  <r>
    <x v="371"/>
    <x v="4"/>
    <m/>
    <x v="4"/>
    <x v="2"/>
    <x v="27"/>
    <n v="200801"/>
    <n v="200801"/>
    <m/>
    <n v="4"/>
    <n v="200801"/>
    <n v="80000"/>
  </r>
  <r>
    <x v="371"/>
    <x v="4"/>
    <m/>
    <x v="0"/>
    <x v="2"/>
    <x v="15"/>
    <n v="200801"/>
    <n v="200801"/>
    <m/>
    <n v="71"/>
    <n v="200801"/>
    <n v="1420000"/>
  </r>
  <r>
    <x v="371"/>
    <x v="4"/>
    <m/>
    <x v="0"/>
    <x v="2"/>
    <x v="16"/>
    <n v="200801"/>
    <n v="200801"/>
    <m/>
    <n v="62"/>
    <n v="200801"/>
    <n v="2170000"/>
  </r>
  <r>
    <x v="371"/>
    <x v="4"/>
    <m/>
    <x v="0"/>
    <x v="2"/>
    <x v="17"/>
    <n v="200801"/>
    <n v="200801"/>
    <m/>
    <n v="85"/>
    <n v="200801"/>
    <n v="2805000"/>
  </r>
  <r>
    <x v="371"/>
    <x v="4"/>
    <m/>
    <x v="0"/>
    <x v="2"/>
    <x v="19"/>
    <n v="200801"/>
    <n v="200801"/>
    <m/>
    <n v="61"/>
    <n v="200801"/>
    <n v="183000"/>
  </r>
  <r>
    <x v="371"/>
    <x v="4"/>
    <m/>
    <x v="5"/>
    <x v="2"/>
    <x v="28"/>
    <n v="200801"/>
    <n v="200801"/>
    <m/>
    <n v="28"/>
    <n v="200801"/>
    <n v="784000"/>
  </r>
  <r>
    <x v="371"/>
    <x v="4"/>
    <m/>
    <x v="5"/>
    <x v="2"/>
    <x v="69"/>
    <n v="200801"/>
    <n v="200801"/>
    <m/>
    <n v="4"/>
    <n v="200801"/>
    <n v="192000"/>
  </r>
  <r>
    <x v="371"/>
    <x v="4"/>
    <m/>
    <x v="22"/>
    <x v="2"/>
    <x v="29"/>
    <n v="200801"/>
    <n v="200801"/>
    <m/>
    <n v="5"/>
    <n v="200801"/>
    <n v="190000"/>
  </r>
  <r>
    <x v="371"/>
    <x v="4"/>
    <m/>
    <x v="19"/>
    <x v="2"/>
    <x v="22"/>
    <n v="200801"/>
    <n v="200801"/>
    <m/>
    <n v="8"/>
    <n v="200801"/>
    <n v="104000"/>
  </r>
  <r>
    <x v="371"/>
    <x v="4"/>
    <m/>
    <x v="19"/>
    <x v="2"/>
    <x v="23"/>
    <n v="200801"/>
    <n v="200801"/>
    <m/>
    <n v="5"/>
    <n v="200801"/>
    <n v="120000"/>
  </r>
  <r>
    <x v="371"/>
    <x v="4"/>
    <m/>
    <x v="33"/>
    <x v="2"/>
    <x v="92"/>
    <n v="200801"/>
    <n v="200801"/>
    <m/>
    <n v="2"/>
    <n v="200801"/>
    <n v="36400"/>
  </r>
  <r>
    <x v="371"/>
    <x v="4"/>
    <m/>
    <x v="0"/>
    <x v="9"/>
    <x v="15"/>
    <n v="200801"/>
    <n v="200801"/>
    <m/>
    <n v="5"/>
    <n v="200801"/>
    <n v="100000"/>
  </r>
  <r>
    <x v="372"/>
    <x v="1"/>
    <m/>
    <x v="0"/>
    <x v="1"/>
    <x v="15"/>
    <n v="200801"/>
    <n v="200801"/>
    <m/>
    <n v="2"/>
    <n v="200801"/>
    <n v="40000"/>
  </r>
  <r>
    <x v="372"/>
    <x v="1"/>
    <m/>
    <x v="0"/>
    <x v="1"/>
    <x v="16"/>
    <n v="200801"/>
    <n v="200801"/>
    <m/>
    <n v="18"/>
    <n v="200801"/>
    <n v="630000"/>
  </r>
  <r>
    <x v="372"/>
    <x v="1"/>
    <m/>
    <x v="5"/>
    <x v="5"/>
    <x v="53"/>
    <n v="200801"/>
    <n v="200801"/>
    <m/>
    <n v="20"/>
    <n v="200801"/>
    <n v="297000"/>
  </r>
  <r>
    <x v="372"/>
    <x v="1"/>
    <m/>
    <x v="22"/>
    <x v="5"/>
    <x v="52"/>
    <n v="200801"/>
    <n v="200801"/>
    <m/>
    <n v="20"/>
    <n v="200801"/>
    <n v="342000"/>
  </r>
  <r>
    <x v="372"/>
    <x v="1"/>
    <m/>
    <x v="0"/>
    <x v="7"/>
    <x v="15"/>
    <n v="200801"/>
    <n v="200801"/>
    <m/>
    <n v="6"/>
    <n v="200801"/>
    <n v="120000"/>
  </r>
  <r>
    <x v="372"/>
    <x v="1"/>
    <m/>
    <x v="6"/>
    <x v="2"/>
    <x v="37"/>
    <n v="200801"/>
    <n v="200801"/>
    <m/>
    <n v="4"/>
    <n v="200801"/>
    <n v="80000"/>
  </r>
  <r>
    <x v="372"/>
    <x v="1"/>
    <m/>
    <x v="6"/>
    <x v="2"/>
    <x v="42"/>
    <n v="200801"/>
    <n v="200801"/>
    <m/>
    <n v="3"/>
    <n v="200801"/>
    <n v="105000"/>
  </r>
  <r>
    <x v="372"/>
    <x v="1"/>
    <m/>
    <x v="25"/>
    <x v="2"/>
    <x v="34"/>
    <n v="200801"/>
    <n v="200801"/>
    <m/>
    <n v="5"/>
    <n v="200801"/>
    <n v="495000"/>
  </r>
  <r>
    <x v="372"/>
    <x v="1"/>
    <m/>
    <x v="31"/>
    <x v="2"/>
    <x v="95"/>
    <n v="200801"/>
    <n v="200801"/>
    <m/>
    <n v="16"/>
    <n v="200801"/>
    <n v="358400"/>
  </r>
  <r>
    <x v="372"/>
    <x v="1"/>
    <m/>
    <x v="31"/>
    <x v="2"/>
    <x v="96"/>
    <n v="200801"/>
    <n v="200801"/>
    <m/>
    <n v="13"/>
    <n v="200801"/>
    <n v="509600"/>
  </r>
  <r>
    <x v="372"/>
    <x v="1"/>
    <m/>
    <x v="32"/>
    <x v="2"/>
    <x v="97"/>
    <n v="200801"/>
    <n v="200801"/>
    <m/>
    <n v="20"/>
    <n v="200801"/>
    <n v="742000"/>
  </r>
  <r>
    <x v="372"/>
    <x v="1"/>
    <m/>
    <x v="34"/>
    <x v="2"/>
    <x v="105"/>
    <n v="200801"/>
    <n v="200801"/>
    <m/>
    <n v="56"/>
    <n v="200801"/>
    <n v="2077600"/>
  </r>
  <r>
    <x v="372"/>
    <x v="1"/>
    <m/>
    <x v="30"/>
    <x v="2"/>
    <x v="99"/>
    <n v="200801"/>
    <n v="200801"/>
    <m/>
    <n v="9"/>
    <n v="200801"/>
    <n v="201600"/>
  </r>
  <r>
    <x v="372"/>
    <x v="1"/>
    <m/>
    <x v="30"/>
    <x v="2"/>
    <x v="100"/>
    <n v="200801"/>
    <n v="200801"/>
    <m/>
    <n v="2"/>
    <n v="200801"/>
    <n v="78400"/>
  </r>
  <r>
    <x v="372"/>
    <x v="1"/>
    <m/>
    <x v="1"/>
    <x v="2"/>
    <x v="18"/>
    <n v="200801"/>
    <n v="200801"/>
    <m/>
    <n v="7"/>
    <n v="200801"/>
    <n v="140000"/>
  </r>
  <r>
    <x v="372"/>
    <x v="1"/>
    <m/>
    <x v="1"/>
    <x v="2"/>
    <x v="21"/>
    <n v="200801"/>
    <n v="200801"/>
    <m/>
    <n v="2"/>
    <n v="200801"/>
    <n v="70000"/>
  </r>
  <r>
    <x v="372"/>
    <x v="1"/>
    <m/>
    <x v="4"/>
    <x v="2"/>
    <x v="26"/>
    <n v="200801"/>
    <n v="200801"/>
    <m/>
    <n v="1"/>
    <n v="200801"/>
    <n v="4000"/>
  </r>
  <r>
    <x v="372"/>
    <x v="1"/>
    <m/>
    <x v="4"/>
    <x v="2"/>
    <x v="27"/>
    <n v="200801"/>
    <n v="200801"/>
    <m/>
    <n v="4"/>
    <n v="200801"/>
    <n v="80000"/>
  </r>
  <r>
    <x v="372"/>
    <x v="1"/>
    <m/>
    <x v="0"/>
    <x v="2"/>
    <x v="15"/>
    <n v="200801"/>
    <n v="200801"/>
    <m/>
    <n v="43"/>
    <n v="200801"/>
    <n v="860000"/>
  </r>
  <r>
    <x v="372"/>
    <x v="1"/>
    <m/>
    <x v="0"/>
    <x v="2"/>
    <x v="16"/>
    <n v="200801"/>
    <n v="200801"/>
    <m/>
    <n v="24"/>
    <n v="200801"/>
    <n v="840000"/>
  </r>
  <r>
    <x v="372"/>
    <x v="1"/>
    <m/>
    <x v="0"/>
    <x v="2"/>
    <x v="17"/>
    <n v="200801"/>
    <n v="200801"/>
    <m/>
    <n v="61"/>
    <n v="200801"/>
    <n v="2013000"/>
  </r>
  <r>
    <x v="372"/>
    <x v="1"/>
    <m/>
    <x v="0"/>
    <x v="2"/>
    <x v="19"/>
    <n v="200801"/>
    <n v="200801"/>
    <m/>
    <n v="35"/>
    <n v="200801"/>
    <n v="105000"/>
  </r>
  <r>
    <x v="372"/>
    <x v="1"/>
    <m/>
    <x v="5"/>
    <x v="2"/>
    <x v="28"/>
    <n v="200801"/>
    <n v="200801"/>
    <m/>
    <n v="29"/>
    <n v="200801"/>
    <n v="812000"/>
  </r>
  <r>
    <x v="372"/>
    <x v="1"/>
    <m/>
    <x v="5"/>
    <x v="2"/>
    <x v="69"/>
    <n v="200801"/>
    <n v="200801"/>
    <m/>
    <n v="4"/>
    <n v="200801"/>
    <n v="192000"/>
  </r>
  <r>
    <x v="372"/>
    <x v="1"/>
    <m/>
    <x v="22"/>
    <x v="2"/>
    <x v="29"/>
    <n v="200801"/>
    <n v="200801"/>
    <m/>
    <n v="5"/>
    <n v="200801"/>
    <n v="190000"/>
  </r>
  <r>
    <x v="372"/>
    <x v="1"/>
    <m/>
    <x v="19"/>
    <x v="2"/>
    <x v="22"/>
    <n v="200801"/>
    <n v="200801"/>
    <m/>
    <n v="13"/>
    <n v="200801"/>
    <n v="169000"/>
  </r>
  <r>
    <x v="372"/>
    <x v="1"/>
    <m/>
    <x v="19"/>
    <x v="2"/>
    <x v="23"/>
    <n v="200801"/>
    <n v="200801"/>
    <m/>
    <n v="4"/>
    <n v="200801"/>
    <n v="96000"/>
  </r>
  <r>
    <x v="372"/>
    <x v="1"/>
    <m/>
    <x v="19"/>
    <x v="2"/>
    <x v="24"/>
    <n v="200801"/>
    <n v="200801"/>
    <m/>
    <n v="1"/>
    <n v="200801"/>
    <n v="33000"/>
  </r>
  <r>
    <x v="372"/>
    <x v="1"/>
    <m/>
    <x v="0"/>
    <x v="9"/>
    <x v="15"/>
    <n v="200801"/>
    <n v="200801"/>
    <m/>
    <n v="2"/>
    <n v="200801"/>
    <n v="40000"/>
  </r>
  <r>
    <x v="373"/>
    <x v="0"/>
    <m/>
    <x v="0"/>
    <x v="1"/>
    <x v="16"/>
    <n v="200801"/>
    <n v="200801"/>
    <m/>
    <n v="10"/>
    <n v="200801"/>
    <n v="350000"/>
  </r>
  <r>
    <x v="373"/>
    <x v="0"/>
    <m/>
    <x v="30"/>
    <x v="5"/>
    <x v="87"/>
    <n v="200801"/>
    <n v="200801"/>
    <m/>
    <n v="5"/>
    <n v="200801"/>
    <n v="57275"/>
  </r>
  <r>
    <x v="373"/>
    <x v="0"/>
    <m/>
    <x v="31"/>
    <x v="5"/>
    <x v="88"/>
    <n v="200801"/>
    <n v="200801"/>
    <m/>
    <n v="5"/>
    <n v="200801"/>
    <n v="57275"/>
  </r>
  <r>
    <x v="373"/>
    <x v="0"/>
    <m/>
    <x v="0"/>
    <x v="7"/>
    <x v="15"/>
    <n v="200801"/>
    <n v="200801"/>
    <m/>
    <n v="5"/>
    <n v="200801"/>
    <n v="100000"/>
  </r>
  <r>
    <x v="373"/>
    <x v="0"/>
    <m/>
    <x v="30"/>
    <x v="3"/>
    <x v="87"/>
    <n v="200801"/>
    <n v="200801"/>
    <m/>
    <n v="20"/>
    <n v="200801"/>
    <n v="0"/>
  </r>
  <r>
    <x v="373"/>
    <x v="0"/>
    <m/>
    <x v="33"/>
    <x v="3"/>
    <x v="94"/>
    <n v="200801"/>
    <n v="200801"/>
    <m/>
    <n v="10"/>
    <n v="200801"/>
    <n v="0"/>
  </r>
  <r>
    <x v="373"/>
    <x v="0"/>
    <m/>
    <x v="0"/>
    <x v="3"/>
    <x v="15"/>
    <n v="200801"/>
    <n v="200801"/>
    <m/>
    <n v="80"/>
    <n v="200801"/>
    <n v="0"/>
  </r>
  <r>
    <x v="373"/>
    <x v="0"/>
    <m/>
    <x v="5"/>
    <x v="3"/>
    <x v="28"/>
    <n v="200801"/>
    <n v="200801"/>
    <m/>
    <n v="70"/>
    <n v="200801"/>
    <n v="0"/>
  </r>
  <r>
    <x v="373"/>
    <x v="0"/>
    <m/>
    <x v="4"/>
    <x v="3"/>
    <x v="26"/>
    <n v="200801"/>
    <n v="200801"/>
    <m/>
    <n v="80"/>
    <n v="200801"/>
    <n v="0"/>
  </r>
  <r>
    <x v="373"/>
    <x v="0"/>
    <m/>
    <x v="6"/>
    <x v="3"/>
    <x v="37"/>
    <n v="200801"/>
    <n v="200801"/>
    <m/>
    <n v="15"/>
    <n v="200801"/>
    <n v="0"/>
  </r>
  <r>
    <x v="373"/>
    <x v="0"/>
    <m/>
    <x v="22"/>
    <x v="3"/>
    <x v="29"/>
    <n v="200801"/>
    <n v="200801"/>
    <m/>
    <n v="20"/>
    <n v="200801"/>
    <n v="0"/>
  </r>
  <r>
    <x v="373"/>
    <x v="0"/>
    <m/>
    <x v="19"/>
    <x v="3"/>
    <x v="22"/>
    <n v="200801"/>
    <n v="200801"/>
    <m/>
    <n v="20"/>
    <n v="200801"/>
    <n v="0"/>
  </r>
  <r>
    <x v="373"/>
    <x v="0"/>
    <m/>
    <x v="1"/>
    <x v="3"/>
    <x v="18"/>
    <n v="200801"/>
    <n v="200801"/>
    <m/>
    <n v="30"/>
    <n v="200801"/>
    <n v="0"/>
  </r>
  <r>
    <x v="373"/>
    <x v="0"/>
    <m/>
    <x v="6"/>
    <x v="2"/>
    <x v="42"/>
    <n v="200801"/>
    <n v="200801"/>
    <m/>
    <n v="1"/>
    <n v="200801"/>
    <n v="35000"/>
  </r>
  <r>
    <x v="373"/>
    <x v="0"/>
    <m/>
    <x v="25"/>
    <x v="2"/>
    <x v="34"/>
    <n v="200801"/>
    <n v="200801"/>
    <m/>
    <n v="5"/>
    <n v="200801"/>
    <n v="495000"/>
  </r>
  <r>
    <x v="373"/>
    <x v="0"/>
    <m/>
    <x v="31"/>
    <x v="2"/>
    <x v="95"/>
    <n v="200801"/>
    <n v="200801"/>
    <m/>
    <n v="8"/>
    <n v="200801"/>
    <n v="179200"/>
  </r>
  <r>
    <x v="373"/>
    <x v="0"/>
    <m/>
    <x v="31"/>
    <x v="2"/>
    <x v="96"/>
    <n v="200801"/>
    <n v="200801"/>
    <m/>
    <n v="8"/>
    <n v="200801"/>
    <n v="313600"/>
  </r>
  <r>
    <x v="373"/>
    <x v="0"/>
    <m/>
    <x v="32"/>
    <x v="2"/>
    <x v="97"/>
    <n v="200801"/>
    <n v="200801"/>
    <m/>
    <n v="26"/>
    <n v="200801"/>
    <n v="964600"/>
  </r>
  <r>
    <x v="373"/>
    <x v="0"/>
    <m/>
    <x v="34"/>
    <x v="2"/>
    <x v="105"/>
    <n v="200801"/>
    <n v="200801"/>
    <m/>
    <n v="32"/>
    <n v="200801"/>
    <n v="1187200"/>
  </r>
  <r>
    <x v="373"/>
    <x v="0"/>
    <m/>
    <x v="30"/>
    <x v="2"/>
    <x v="99"/>
    <n v="200801"/>
    <n v="200801"/>
    <m/>
    <n v="4"/>
    <n v="200801"/>
    <n v="89600"/>
  </r>
  <r>
    <x v="373"/>
    <x v="0"/>
    <m/>
    <x v="1"/>
    <x v="2"/>
    <x v="18"/>
    <n v="200801"/>
    <n v="200801"/>
    <m/>
    <n v="3"/>
    <n v="200801"/>
    <n v="60000"/>
  </r>
  <r>
    <x v="373"/>
    <x v="0"/>
    <m/>
    <x v="1"/>
    <x v="2"/>
    <x v="21"/>
    <n v="200801"/>
    <n v="200801"/>
    <m/>
    <n v="2"/>
    <n v="200801"/>
    <n v="70000"/>
  </r>
  <r>
    <x v="373"/>
    <x v="0"/>
    <m/>
    <x v="4"/>
    <x v="2"/>
    <x v="26"/>
    <n v="200801"/>
    <n v="200801"/>
    <m/>
    <n v="1"/>
    <n v="200801"/>
    <n v="4000"/>
  </r>
  <r>
    <x v="373"/>
    <x v="0"/>
    <m/>
    <x v="4"/>
    <x v="2"/>
    <x v="27"/>
    <n v="200801"/>
    <n v="200801"/>
    <m/>
    <n v="3"/>
    <n v="200801"/>
    <n v="60000"/>
  </r>
  <r>
    <x v="373"/>
    <x v="0"/>
    <m/>
    <x v="0"/>
    <x v="2"/>
    <x v="15"/>
    <n v="200801"/>
    <n v="200801"/>
    <m/>
    <n v="33"/>
    <n v="200801"/>
    <n v="660000"/>
  </r>
  <r>
    <x v="373"/>
    <x v="0"/>
    <m/>
    <x v="0"/>
    <x v="2"/>
    <x v="16"/>
    <n v="200801"/>
    <n v="200801"/>
    <m/>
    <n v="13"/>
    <n v="200801"/>
    <n v="455000"/>
  </r>
  <r>
    <x v="373"/>
    <x v="0"/>
    <m/>
    <x v="0"/>
    <x v="2"/>
    <x v="17"/>
    <n v="200801"/>
    <n v="200801"/>
    <m/>
    <n v="50"/>
    <n v="200801"/>
    <n v="1650000"/>
  </r>
  <r>
    <x v="373"/>
    <x v="0"/>
    <m/>
    <x v="0"/>
    <x v="2"/>
    <x v="19"/>
    <n v="200801"/>
    <n v="200801"/>
    <m/>
    <n v="39"/>
    <n v="200801"/>
    <n v="117000"/>
  </r>
  <r>
    <x v="373"/>
    <x v="0"/>
    <m/>
    <x v="5"/>
    <x v="2"/>
    <x v="28"/>
    <n v="200801"/>
    <n v="200801"/>
    <m/>
    <n v="18"/>
    <n v="200801"/>
    <n v="504000"/>
  </r>
  <r>
    <x v="373"/>
    <x v="0"/>
    <m/>
    <x v="5"/>
    <x v="2"/>
    <x v="69"/>
    <n v="200801"/>
    <n v="200801"/>
    <m/>
    <n v="1"/>
    <n v="200801"/>
    <n v="48000"/>
  </r>
  <r>
    <x v="373"/>
    <x v="0"/>
    <m/>
    <x v="22"/>
    <x v="2"/>
    <x v="29"/>
    <n v="200801"/>
    <n v="200801"/>
    <m/>
    <n v="8"/>
    <n v="200801"/>
    <n v="304000"/>
  </r>
  <r>
    <x v="373"/>
    <x v="0"/>
    <m/>
    <x v="19"/>
    <x v="2"/>
    <x v="22"/>
    <n v="200801"/>
    <n v="200801"/>
    <m/>
    <n v="4"/>
    <n v="200801"/>
    <n v="52000"/>
  </r>
  <r>
    <x v="373"/>
    <x v="0"/>
    <m/>
    <x v="19"/>
    <x v="2"/>
    <x v="23"/>
    <n v="200801"/>
    <n v="200801"/>
    <m/>
    <n v="3"/>
    <n v="200801"/>
    <n v="72000"/>
  </r>
  <r>
    <x v="373"/>
    <x v="0"/>
    <m/>
    <x v="5"/>
    <x v="9"/>
    <x v="28"/>
    <n v="200801"/>
    <n v="200801"/>
    <m/>
    <n v="1"/>
    <n v="200801"/>
    <n v="28000"/>
  </r>
  <r>
    <x v="373"/>
    <x v="0"/>
    <m/>
    <x v="4"/>
    <x v="9"/>
    <x v="26"/>
    <n v="200801"/>
    <n v="200801"/>
    <m/>
    <n v="1"/>
    <n v="200801"/>
    <n v="4000"/>
  </r>
  <r>
    <x v="373"/>
    <x v="0"/>
    <m/>
    <x v="0"/>
    <x v="9"/>
    <x v="15"/>
    <n v="200801"/>
    <n v="200801"/>
    <m/>
    <n v="4"/>
    <n v="200801"/>
    <n v="80000"/>
  </r>
  <r>
    <x v="374"/>
    <x v="2"/>
    <m/>
    <x v="0"/>
    <x v="7"/>
    <x v="15"/>
    <n v="200801"/>
    <n v="200801"/>
    <m/>
    <n v="2"/>
    <n v="200801"/>
    <n v="40000"/>
  </r>
  <r>
    <x v="374"/>
    <x v="2"/>
    <m/>
    <x v="6"/>
    <x v="2"/>
    <x v="37"/>
    <n v="200801"/>
    <n v="200801"/>
    <m/>
    <n v="3"/>
    <n v="200801"/>
    <n v="60000"/>
  </r>
  <r>
    <x v="374"/>
    <x v="2"/>
    <m/>
    <x v="6"/>
    <x v="2"/>
    <x v="42"/>
    <n v="200801"/>
    <n v="200801"/>
    <m/>
    <n v="2"/>
    <n v="200801"/>
    <n v="70000"/>
  </r>
  <r>
    <x v="374"/>
    <x v="2"/>
    <m/>
    <x v="25"/>
    <x v="2"/>
    <x v="34"/>
    <n v="200801"/>
    <n v="200801"/>
    <m/>
    <n v="5"/>
    <n v="200801"/>
    <n v="495000"/>
  </r>
  <r>
    <x v="374"/>
    <x v="2"/>
    <m/>
    <x v="31"/>
    <x v="2"/>
    <x v="95"/>
    <n v="200801"/>
    <n v="200801"/>
    <m/>
    <n v="9"/>
    <n v="200801"/>
    <n v="201600"/>
  </r>
  <r>
    <x v="374"/>
    <x v="2"/>
    <m/>
    <x v="31"/>
    <x v="2"/>
    <x v="96"/>
    <n v="200801"/>
    <n v="200801"/>
    <m/>
    <n v="6"/>
    <n v="200801"/>
    <n v="235200"/>
  </r>
  <r>
    <x v="374"/>
    <x v="2"/>
    <m/>
    <x v="32"/>
    <x v="2"/>
    <x v="97"/>
    <n v="200801"/>
    <n v="200801"/>
    <m/>
    <n v="3"/>
    <n v="200801"/>
    <n v="111300"/>
  </r>
  <r>
    <x v="374"/>
    <x v="2"/>
    <m/>
    <x v="34"/>
    <x v="2"/>
    <x v="105"/>
    <n v="200801"/>
    <n v="200801"/>
    <m/>
    <n v="23"/>
    <n v="200801"/>
    <n v="853300"/>
  </r>
  <r>
    <x v="374"/>
    <x v="2"/>
    <m/>
    <x v="30"/>
    <x v="2"/>
    <x v="99"/>
    <n v="200801"/>
    <n v="200801"/>
    <m/>
    <n v="1"/>
    <n v="200801"/>
    <n v="22400"/>
  </r>
  <r>
    <x v="374"/>
    <x v="2"/>
    <m/>
    <x v="1"/>
    <x v="2"/>
    <x v="18"/>
    <n v="200801"/>
    <n v="200801"/>
    <m/>
    <n v="4"/>
    <n v="200801"/>
    <n v="80000"/>
  </r>
  <r>
    <x v="374"/>
    <x v="2"/>
    <m/>
    <x v="4"/>
    <x v="2"/>
    <x v="27"/>
    <n v="200801"/>
    <n v="200801"/>
    <m/>
    <n v="1"/>
    <n v="200801"/>
    <n v="20000"/>
  </r>
  <r>
    <x v="374"/>
    <x v="2"/>
    <m/>
    <x v="0"/>
    <x v="2"/>
    <x v="15"/>
    <n v="200801"/>
    <n v="200801"/>
    <m/>
    <n v="34"/>
    <n v="200801"/>
    <n v="680000"/>
  </r>
  <r>
    <x v="374"/>
    <x v="2"/>
    <m/>
    <x v="0"/>
    <x v="2"/>
    <x v="16"/>
    <n v="200801"/>
    <n v="200801"/>
    <m/>
    <n v="10"/>
    <n v="200801"/>
    <n v="350000"/>
  </r>
  <r>
    <x v="374"/>
    <x v="2"/>
    <m/>
    <x v="0"/>
    <x v="2"/>
    <x v="17"/>
    <n v="200801"/>
    <n v="200801"/>
    <m/>
    <n v="38"/>
    <n v="200801"/>
    <n v="1254000"/>
  </r>
  <r>
    <x v="374"/>
    <x v="2"/>
    <m/>
    <x v="0"/>
    <x v="2"/>
    <x v="19"/>
    <n v="200801"/>
    <n v="200801"/>
    <m/>
    <n v="17"/>
    <n v="200801"/>
    <n v="51000"/>
  </r>
  <r>
    <x v="374"/>
    <x v="2"/>
    <m/>
    <x v="5"/>
    <x v="2"/>
    <x v="28"/>
    <n v="200801"/>
    <n v="200801"/>
    <m/>
    <n v="16"/>
    <n v="200801"/>
    <n v="448000"/>
  </r>
  <r>
    <x v="374"/>
    <x v="2"/>
    <m/>
    <x v="5"/>
    <x v="2"/>
    <x v="69"/>
    <n v="200801"/>
    <n v="200801"/>
    <m/>
    <n v="4"/>
    <n v="200801"/>
    <n v="192000"/>
  </r>
  <r>
    <x v="374"/>
    <x v="2"/>
    <m/>
    <x v="22"/>
    <x v="2"/>
    <x v="29"/>
    <n v="200801"/>
    <n v="200801"/>
    <m/>
    <n v="5"/>
    <n v="200801"/>
    <n v="190000"/>
  </r>
  <r>
    <x v="374"/>
    <x v="2"/>
    <m/>
    <x v="19"/>
    <x v="2"/>
    <x v="22"/>
    <n v="200801"/>
    <n v="200801"/>
    <m/>
    <n v="7"/>
    <n v="200801"/>
    <n v="91000"/>
  </r>
  <r>
    <x v="374"/>
    <x v="2"/>
    <m/>
    <x v="19"/>
    <x v="2"/>
    <x v="23"/>
    <n v="200801"/>
    <n v="200801"/>
    <m/>
    <n v="2"/>
    <n v="200801"/>
    <n v="48000"/>
  </r>
  <r>
    <x v="374"/>
    <x v="2"/>
    <m/>
    <x v="33"/>
    <x v="2"/>
    <x v="92"/>
    <n v="200801"/>
    <n v="200801"/>
    <m/>
    <n v="1"/>
    <n v="200801"/>
    <n v="18200"/>
  </r>
  <r>
    <x v="374"/>
    <x v="2"/>
    <m/>
    <x v="0"/>
    <x v="9"/>
    <x v="15"/>
    <n v="200801"/>
    <n v="200801"/>
    <m/>
    <n v="6"/>
    <n v="200801"/>
    <n v="120000"/>
  </r>
  <r>
    <x v="375"/>
    <x v="5"/>
    <m/>
    <x v="0"/>
    <x v="7"/>
    <x v="15"/>
    <n v="200801"/>
    <n v="200801"/>
    <m/>
    <n v="7"/>
    <n v="200801"/>
    <n v="140000"/>
  </r>
  <r>
    <x v="375"/>
    <x v="5"/>
    <m/>
    <x v="6"/>
    <x v="2"/>
    <x v="37"/>
    <n v="200801"/>
    <n v="200801"/>
    <m/>
    <n v="2"/>
    <n v="200801"/>
    <n v="40000"/>
  </r>
  <r>
    <x v="375"/>
    <x v="5"/>
    <m/>
    <x v="6"/>
    <x v="2"/>
    <x v="42"/>
    <n v="200801"/>
    <n v="200801"/>
    <m/>
    <n v="2"/>
    <n v="200801"/>
    <n v="70000"/>
  </r>
  <r>
    <x v="375"/>
    <x v="5"/>
    <m/>
    <x v="25"/>
    <x v="2"/>
    <x v="34"/>
    <n v="200801"/>
    <n v="200801"/>
    <m/>
    <n v="1"/>
    <n v="200801"/>
    <n v="99000"/>
  </r>
  <r>
    <x v="375"/>
    <x v="5"/>
    <m/>
    <x v="31"/>
    <x v="2"/>
    <x v="95"/>
    <n v="200801"/>
    <n v="200801"/>
    <m/>
    <n v="12"/>
    <n v="200801"/>
    <n v="268800"/>
  </r>
  <r>
    <x v="375"/>
    <x v="5"/>
    <m/>
    <x v="31"/>
    <x v="2"/>
    <x v="96"/>
    <n v="200801"/>
    <n v="200801"/>
    <m/>
    <n v="1"/>
    <n v="200801"/>
    <n v="39200"/>
  </r>
  <r>
    <x v="375"/>
    <x v="5"/>
    <m/>
    <x v="32"/>
    <x v="2"/>
    <x v="97"/>
    <n v="200801"/>
    <n v="200801"/>
    <m/>
    <n v="4"/>
    <n v="200801"/>
    <n v="148400"/>
  </r>
  <r>
    <x v="375"/>
    <x v="5"/>
    <m/>
    <x v="34"/>
    <x v="2"/>
    <x v="105"/>
    <n v="200801"/>
    <n v="200801"/>
    <m/>
    <n v="19"/>
    <n v="200801"/>
    <n v="704900"/>
  </r>
  <r>
    <x v="375"/>
    <x v="5"/>
    <m/>
    <x v="30"/>
    <x v="2"/>
    <x v="99"/>
    <n v="200801"/>
    <n v="200801"/>
    <m/>
    <n v="5"/>
    <n v="200801"/>
    <n v="112000"/>
  </r>
  <r>
    <x v="375"/>
    <x v="5"/>
    <m/>
    <x v="1"/>
    <x v="2"/>
    <x v="18"/>
    <n v="200801"/>
    <n v="200801"/>
    <m/>
    <n v="4"/>
    <n v="200801"/>
    <n v="80000"/>
  </r>
  <r>
    <x v="375"/>
    <x v="5"/>
    <m/>
    <x v="0"/>
    <x v="2"/>
    <x v="15"/>
    <n v="200801"/>
    <n v="200801"/>
    <m/>
    <n v="21"/>
    <n v="200801"/>
    <n v="420000"/>
  </r>
  <r>
    <x v="375"/>
    <x v="5"/>
    <m/>
    <x v="0"/>
    <x v="2"/>
    <x v="16"/>
    <n v="200801"/>
    <n v="200801"/>
    <m/>
    <n v="10"/>
    <n v="200801"/>
    <n v="350000"/>
  </r>
  <r>
    <x v="375"/>
    <x v="5"/>
    <m/>
    <x v="0"/>
    <x v="2"/>
    <x v="17"/>
    <n v="200801"/>
    <n v="200801"/>
    <m/>
    <n v="42"/>
    <n v="200801"/>
    <n v="1386000"/>
  </r>
  <r>
    <x v="375"/>
    <x v="5"/>
    <m/>
    <x v="0"/>
    <x v="2"/>
    <x v="19"/>
    <n v="200801"/>
    <n v="200801"/>
    <m/>
    <n v="19"/>
    <n v="200801"/>
    <n v="57000"/>
  </r>
  <r>
    <x v="375"/>
    <x v="5"/>
    <m/>
    <x v="5"/>
    <x v="2"/>
    <x v="28"/>
    <n v="200801"/>
    <n v="200801"/>
    <m/>
    <n v="17"/>
    <n v="200801"/>
    <n v="476000"/>
  </r>
  <r>
    <x v="375"/>
    <x v="5"/>
    <m/>
    <x v="5"/>
    <x v="2"/>
    <x v="69"/>
    <n v="200801"/>
    <n v="200801"/>
    <m/>
    <n v="2"/>
    <n v="200801"/>
    <n v="96000"/>
  </r>
  <r>
    <x v="375"/>
    <x v="5"/>
    <m/>
    <x v="22"/>
    <x v="2"/>
    <x v="29"/>
    <n v="200801"/>
    <n v="200801"/>
    <m/>
    <n v="3"/>
    <n v="200801"/>
    <n v="114000"/>
  </r>
  <r>
    <x v="375"/>
    <x v="5"/>
    <m/>
    <x v="19"/>
    <x v="2"/>
    <x v="22"/>
    <n v="200801"/>
    <n v="200801"/>
    <m/>
    <n v="3"/>
    <n v="200801"/>
    <n v="39000"/>
  </r>
  <r>
    <x v="375"/>
    <x v="5"/>
    <m/>
    <x v="19"/>
    <x v="2"/>
    <x v="23"/>
    <n v="200801"/>
    <n v="200801"/>
    <m/>
    <n v="1"/>
    <n v="200801"/>
    <n v="24000"/>
  </r>
  <r>
    <x v="375"/>
    <x v="5"/>
    <m/>
    <x v="0"/>
    <x v="9"/>
    <x v="15"/>
    <n v="200801"/>
    <n v="200801"/>
    <m/>
    <n v="2"/>
    <n v="200801"/>
    <n v="40000"/>
  </r>
  <r>
    <x v="376"/>
    <x v="6"/>
    <m/>
    <x v="0"/>
    <x v="7"/>
    <x v="15"/>
    <n v="200801"/>
    <n v="200801"/>
    <m/>
    <n v="15"/>
    <n v="200801"/>
    <n v="300000"/>
  </r>
  <r>
    <x v="376"/>
    <x v="6"/>
    <m/>
    <x v="6"/>
    <x v="2"/>
    <x v="37"/>
    <n v="200801"/>
    <n v="200801"/>
    <m/>
    <n v="1"/>
    <n v="200801"/>
    <n v="20000"/>
  </r>
  <r>
    <x v="376"/>
    <x v="6"/>
    <m/>
    <x v="25"/>
    <x v="2"/>
    <x v="34"/>
    <n v="200801"/>
    <n v="200801"/>
    <m/>
    <n v="1"/>
    <n v="200801"/>
    <n v="99000"/>
  </r>
  <r>
    <x v="376"/>
    <x v="6"/>
    <m/>
    <x v="31"/>
    <x v="2"/>
    <x v="95"/>
    <n v="200801"/>
    <n v="200801"/>
    <m/>
    <n v="12"/>
    <n v="200801"/>
    <n v="268800"/>
  </r>
  <r>
    <x v="376"/>
    <x v="6"/>
    <m/>
    <x v="31"/>
    <x v="2"/>
    <x v="96"/>
    <n v="200801"/>
    <n v="200801"/>
    <m/>
    <n v="3"/>
    <n v="200801"/>
    <n v="117600"/>
  </r>
  <r>
    <x v="376"/>
    <x v="6"/>
    <m/>
    <x v="32"/>
    <x v="2"/>
    <x v="97"/>
    <n v="200801"/>
    <n v="200801"/>
    <m/>
    <n v="18"/>
    <n v="200801"/>
    <n v="667800"/>
  </r>
  <r>
    <x v="376"/>
    <x v="6"/>
    <m/>
    <x v="34"/>
    <x v="2"/>
    <x v="105"/>
    <n v="200801"/>
    <n v="200801"/>
    <m/>
    <n v="35"/>
    <n v="200801"/>
    <n v="1298500"/>
  </r>
  <r>
    <x v="376"/>
    <x v="6"/>
    <m/>
    <x v="30"/>
    <x v="2"/>
    <x v="99"/>
    <n v="200801"/>
    <n v="200801"/>
    <m/>
    <n v="3"/>
    <n v="200801"/>
    <n v="67200"/>
  </r>
  <r>
    <x v="376"/>
    <x v="6"/>
    <m/>
    <x v="30"/>
    <x v="2"/>
    <x v="100"/>
    <n v="200801"/>
    <n v="200801"/>
    <m/>
    <n v="1"/>
    <n v="200801"/>
    <n v="39200"/>
  </r>
  <r>
    <x v="376"/>
    <x v="6"/>
    <m/>
    <x v="1"/>
    <x v="2"/>
    <x v="18"/>
    <n v="200801"/>
    <n v="200801"/>
    <m/>
    <n v="3"/>
    <n v="200801"/>
    <n v="60000"/>
  </r>
  <r>
    <x v="376"/>
    <x v="6"/>
    <m/>
    <x v="1"/>
    <x v="2"/>
    <x v="21"/>
    <n v="200801"/>
    <n v="200801"/>
    <m/>
    <n v="1"/>
    <n v="200801"/>
    <n v="35000"/>
  </r>
  <r>
    <x v="376"/>
    <x v="6"/>
    <m/>
    <x v="4"/>
    <x v="2"/>
    <x v="26"/>
    <n v="200801"/>
    <n v="200801"/>
    <m/>
    <n v="2"/>
    <n v="200801"/>
    <n v="8000"/>
  </r>
  <r>
    <x v="376"/>
    <x v="6"/>
    <m/>
    <x v="4"/>
    <x v="2"/>
    <x v="27"/>
    <n v="200801"/>
    <n v="200801"/>
    <m/>
    <n v="2"/>
    <n v="200801"/>
    <n v="40000"/>
  </r>
  <r>
    <x v="376"/>
    <x v="6"/>
    <m/>
    <x v="0"/>
    <x v="2"/>
    <x v="15"/>
    <n v="200801"/>
    <n v="200801"/>
    <m/>
    <n v="24"/>
    <n v="200801"/>
    <n v="480000"/>
  </r>
  <r>
    <x v="376"/>
    <x v="6"/>
    <m/>
    <x v="0"/>
    <x v="2"/>
    <x v="16"/>
    <n v="200801"/>
    <n v="200801"/>
    <m/>
    <n v="14"/>
    <n v="200801"/>
    <n v="490000"/>
  </r>
  <r>
    <x v="376"/>
    <x v="6"/>
    <m/>
    <x v="0"/>
    <x v="2"/>
    <x v="17"/>
    <n v="200801"/>
    <n v="200801"/>
    <m/>
    <n v="53"/>
    <n v="200801"/>
    <n v="1749000"/>
  </r>
  <r>
    <x v="376"/>
    <x v="6"/>
    <m/>
    <x v="0"/>
    <x v="2"/>
    <x v="19"/>
    <n v="200801"/>
    <n v="200801"/>
    <m/>
    <n v="34"/>
    <n v="200801"/>
    <n v="102000"/>
  </r>
  <r>
    <x v="376"/>
    <x v="6"/>
    <m/>
    <x v="5"/>
    <x v="2"/>
    <x v="28"/>
    <n v="200801"/>
    <n v="200801"/>
    <m/>
    <n v="21"/>
    <n v="200801"/>
    <n v="588000"/>
  </r>
  <r>
    <x v="376"/>
    <x v="6"/>
    <m/>
    <x v="5"/>
    <x v="2"/>
    <x v="69"/>
    <n v="200801"/>
    <n v="200801"/>
    <m/>
    <n v="9"/>
    <n v="200801"/>
    <n v="432000"/>
  </r>
  <r>
    <x v="376"/>
    <x v="6"/>
    <m/>
    <x v="22"/>
    <x v="2"/>
    <x v="29"/>
    <n v="200801"/>
    <n v="200801"/>
    <m/>
    <n v="3"/>
    <n v="200801"/>
    <n v="114000"/>
  </r>
  <r>
    <x v="376"/>
    <x v="6"/>
    <m/>
    <x v="19"/>
    <x v="2"/>
    <x v="22"/>
    <n v="200801"/>
    <n v="200801"/>
    <m/>
    <n v="7"/>
    <n v="200801"/>
    <n v="91000"/>
  </r>
  <r>
    <x v="376"/>
    <x v="6"/>
    <m/>
    <x v="19"/>
    <x v="2"/>
    <x v="23"/>
    <n v="200801"/>
    <n v="200801"/>
    <m/>
    <n v="1"/>
    <n v="200801"/>
    <n v="24000"/>
  </r>
  <r>
    <x v="376"/>
    <x v="6"/>
    <m/>
    <x v="19"/>
    <x v="2"/>
    <x v="24"/>
    <n v="200801"/>
    <n v="200801"/>
    <m/>
    <n v="1"/>
    <n v="200801"/>
    <n v="33000"/>
  </r>
  <r>
    <x v="376"/>
    <x v="6"/>
    <m/>
    <x v="33"/>
    <x v="2"/>
    <x v="92"/>
    <n v="200801"/>
    <n v="200801"/>
    <m/>
    <n v="1"/>
    <n v="200801"/>
    <n v="18200"/>
  </r>
  <r>
    <x v="376"/>
    <x v="6"/>
    <m/>
    <x v="0"/>
    <x v="9"/>
    <x v="15"/>
    <n v="200801"/>
    <n v="200801"/>
    <m/>
    <n v="4"/>
    <n v="200801"/>
    <n v="80000"/>
  </r>
  <r>
    <x v="376"/>
    <x v="6"/>
    <m/>
    <x v="5"/>
    <x v="9"/>
    <x v="28"/>
    <n v="200801"/>
    <n v="200801"/>
    <m/>
    <n v="1"/>
    <n v="200801"/>
    <n v="28000"/>
  </r>
  <r>
    <x v="376"/>
    <x v="6"/>
    <m/>
    <x v="0"/>
    <x v="6"/>
    <x v="15"/>
    <n v="200801"/>
    <n v="200801"/>
    <m/>
    <n v="370"/>
    <n v="200801"/>
    <n v="3355160"/>
  </r>
  <r>
    <x v="376"/>
    <x v="6"/>
    <m/>
    <x v="0"/>
    <x v="6"/>
    <x v="17"/>
    <n v="200801"/>
    <n v="200801"/>
    <m/>
    <n v="543"/>
    <n v="200801"/>
    <n v="8589174"/>
  </r>
  <r>
    <x v="376"/>
    <x v="6"/>
    <m/>
    <x v="4"/>
    <x v="6"/>
    <x v="26"/>
    <n v="200801"/>
    <n v="200801"/>
    <m/>
    <n v="715"/>
    <n v="200801"/>
    <n v="767195"/>
  </r>
  <r>
    <x v="376"/>
    <x v="6"/>
    <m/>
    <x v="26"/>
    <x v="6"/>
    <x v="35"/>
    <n v="200801"/>
    <n v="200801"/>
    <m/>
    <n v="51"/>
    <n v="200801"/>
    <n v="873681"/>
  </r>
  <r>
    <x v="376"/>
    <x v="6"/>
    <m/>
    <x v="22"/>
    <x v="6"/>
    <x v="29"/>
    <n v="200801"/>
    <n v="200801"/>
    <m/>
    <n v="54"/>
    <n v="200801"/>
    <n v="1063314"/>
  </r>
  <r>
    <x v="376"/>
    <x v="6"/>
    <m/>
    <x v="24"/>
    <x v="6"/>
    <x v="31"/>
    <n v="200801"/>
    <n v="200801"/>
    <m/>
    <n v="231"/>
    <n v="200801"/>
    <n v="3436587"/>
  </r>
  <r>
    <x v="376"/>
    <x v="6"/>
    <m/>
    <x v="23"/>
    <x v="6"/>
    <x v="30"/>
    <n v="200801"/>
    <n v="200801"/>
    <m/>
    <n v="9"/>
    <n v="200801"/>
    <n v="62676"/>
  </r>
  <r>
    <x v="376"/>
    <x v="6"/>
    <m/>
    <x v="19"/>
    <x v="6"/>
    <x v="22"/>
    <n v="200801"/>
    <n v="200801"/>
    <m/>
    <n v="79"/>
    <n v="200801"/>
    <n v="536489"/>
  </r>
  <r>
    <x v="376"/>
    <x v="6"/>
    <m/>
    <x v="6"/>
    <x v="6"/>
    <x v="37"/>
    <n v="200801"/>
    <n v="200801"/>
    <m/>
    <n v="31"/>
    <n v="200801"/>
    <n v="310000"/>
  </r>
  <r>
    <x v="376"/>
    <x v="6"/>
    <m/>
    <x v="28"/>
    <x v="6"/>
    <x v="39"/>
    <n v="200801"/>
    <n v="200801"/>
    <m/>
    <n v="11"/>
    <n v="200801"/>
    <n v="173998"/>
  </r>
  <r>
    <x v="376"/>
    <x v="6"/>
    <m/>
    <x v="4"/>
    <x v="6"/>
    <x v="66"/>
    <n v="200801"/>
    <n v="200801"/>
    <m/>
    <n v="81"/>
    <n v="200801"/>
    <n v="453357"/>
  </r>
  <r>
    <x v="376"/>
    <x v="6"/>
    <m/>
    <x v="33"/>
    <x v="6"/>
    <x v="106"/>
    <n v="200801"/>
    <n v="200801"/>
    <m/>
    <n v="15"/>
    <n v="200801"/>
    <n v="146250"/>
  </r>
  <r>
    <x v="376"/>
    <x v="6"/>
    <m/>
    <x v="31"/>
    <x v="6"/>
    <x v="103"/>
    <n v="200801"/>
    <n v="200801"/>
    <m/>
    <n v="125"/>
    <n v="200801"/>
    <n v="1400000"/>
  </r>
  <r>
    <x v="376"/>
    <x v="6"/>
    <m/>
    <x v="30"/>
    <x v="6"/>
    <x v="104"/>
    <n v="200801"/>
    <n v="200801"/>
    <m/>
    <n v="136"/>
    <n v="200801"/>
    <n v="1523200"/>
  </r>
  <r>
    <x v="376"/>
    <x v="6"/>
    <m/>
    <x v="5"/>
    <x v="6"/>
    <x v="28"/>
    <n v="200801"/>
    <n v="200801"/>
    <m/>
    <n v="2"/>
    <n v="200801"/>
    <n v="29200"/>
  </r>
  <r>
    <x v="377"/>
    <x v="3"/>
    <m/>
    <x v="0"/>
    <x v="1"/>
    <x v="15"/>
    <n v="200801"/>
    <n v="200801"/>
    <m/>
    <n v="10"/>
    <n v="200801"/>
    <n v="200000"/>
  </r>
  <r>
    <x v="377"/>
    <x v="3"/>
    <m/>
    <x v="0"/>
    <x v="1"/>
    <x v="16"/>
    <n v="200801"/>
    <n v="200801"/>
    <m/>
    <n v="37"/>
    <n v="200801"/>
    <n v="1295000"/>
  </r>
  <r>
    <x v="377"/>
    <x v="3"/>
    <m/>
    <x v="0"/>
    <x v="7"/>
    <x v="15"/>
    <n v="200801"/>
    <n v="200801"/>
    <m/>
    <n v="6"/>
    <n v="200801"/>
    <n v="120000"/>
  </r>
  <r>
    <x v="377"/>
    <x v="3"/>
    <m/>
    <x v="6"/>
    <x v="2"/>
    <x v="37"/>
    <n v="200801"/>
    <n v="200801"/>
    <m/>
    <n v="5"/>
    <n v="200801"/>
    <n v="100000"/>
  </r>
  <r>
    <x v="377"/>
    <x v="3"/>
    <m/>
    <x v="25"/>
    <x v="2"/>
    <x v="34"/>
    <n v="200801"/>
    <n v="200801"/>
    <m/>
    <n v="4"/>
    <n v="200801"/>
    <n v="396000"/>
  </r>
  <r>
    <x v="377"/>
    <x v="3"/>
    <m/>
    <x v="31"/>
    <x v="2"/>
    <x v="95"/>
    <n v="200801"/>
    <n v="200801"/>
    <m/>
    <n v="12"/>
    <n v="200801"/>
    <n v="268800"/>
  </r>
  <r>
    <x v="377"/>
    <x v="3"/>
    <m/>
    <x v="31"/>
    <x v="2"/>
    <x v="96"/>
    <n v="200801"/>
    <n v="200801"/>
    <m/>
    <n v="3"/>
    <n v="200801"/>
    <n v="117600"/>
  </r>
  <r>
    <x v="377"/>
    <x v="3"/>
    <m/>
    <x v="32"/>
    <x v="2"/>
    <x v="97"/>
    <n v="200801"/>
    <n v="200801"/>
    <m/>
    <n v="7"/>
    <n v="200801"/>
    <n v="259700"/>
  </r>
  <r>
    <x v="377"/>
    <x v="3"/>
    <m/>
    <x v="34"/>
    <x v="2"/>
    <x v="105"/>
    <n v="200801"/>
    <n v="200801"/>
    <m/>
    <n v="34"/>
    <n v="200801"/>
    <n v="1261400"/>
  </r>
  <r>
    <x v="377"/>
    <x v="3"/>
    <m/>
    <x v="30"/>
    <x v="2"/>
    <x v="99"/>
    <n v="200801"/>
    <n v="200801"/>
    <m/>
    <n v="10"/>
    <n v="200801"/>
    <n v="224000"/>
  </r>
  <r>
    <x v="377"/>
    <x v="3"/>
    <m/>
    <x v="30"/>
    <x v="2"/>
    <x v="100"/>
    <n v="200801"/>
    <n v="200801"/>
    <m/>
    <n v="1"/>
    <n v="200801"/>
    <n v="39200"/>
  </r>
  <r>
    <x v="377"/>
    <x v="3"/>
    <m/>
    <x v="1"/>
    <x v="2"/>
    <x v="18"/>
    <n v="200801"/>
    <n v="200801"/>
    <m/>
    <n v="7"/>
    <n v="200801"/>
    <n v="140000"/>
  </r>
  <r>
    <x v="377"/>
    <x v="3"/>
    <m/>
    <x v="4"/>
    <x v="2"/>
    <x v="27"/>
    <n v="200801"/>
    <n v="200801"/>
    <m/>
    <n v="6"/>
    <n v="200801"/>
    <n v="120000"/>
  </r>
  <r>
    <x v="377"/>
    <x v="3"/>
    <m/>
    <x v="0"/>
    <x v="2"/>
    <x v="15"/>
    <n v="200801"/>
    <n v="200801"/>
    <m/>
    <n v="26"/>
    <n v="200801"/>
    <n v="520000"/>
  </r>
  <r>
    <x v="377"/>
    <x v="3"/>
    <m/>
    <x v="0"/>
    <x v="2"/>
    <x v="16"/>
    <n v="200801"/>
    <n v="200801"/>
    <m/>
    <n v="15"/>
    <n v="200801"/>
    <n v="525000"/>
  </r>
  <r>
    <x v="377"/>
    <x v="3"/>
    <m/>
    <x v="0"/>
    <x v="2"/>
    <x v="17"/>
    <n v="200801"/>
    <n v="200801"/>
    <m/>
    <n v="70"/>
    <n v="200801"/>
    <n v="2310000"/>
  </r>
  <r>
    <x v="377"/>
    <x v="3"/>
    <m/>
    <x v="0"/>
    <x v="2"/>
    <x v="19"/>
    <n v="200801"/>
    <n v="200801"/>
    <m/>
    <n v="20"/>
    <n v="200801"/>
    <n v="60000"/>
  </r>
  <r>
    <x v="377"/>
    <x v="3"/>
    <m/>
    <x v="5"/>
    <x v="2"/>
    <x v="28"/>
    <n v="200801"/>
    <n v="200801"/>
    <m/>
    <n v="29"/>
    <n v="200801"/>
    <n v="812000"/>
  </r>
  <r>
    <x v="377"/>
    <x v="3"/>
    <m/>
    <x v="5"/>
    <x v="2"/>
    <x v="69"/>
    <n v="200801"/>
    <n v="200801"/>
    <m/>
    <n v="2"/>
    <n v="200801"/>
    <n v="96000"/>
  </r>
  <r>
    <x v="377"/>
    <x v="3"/>
    <m/>
    <x v="22"/>
    <x v="2"/>
    <x v="29"/>
    <n v="200801"/>
    <n v="200801"/>
    <m/>
    <n v="6"/>
    <n v="200801"/>
    <n v="228000"/>
  </r>
  <r>
    <x v="377"/>
    <x v="3"/>
    <m/>
    <x v="19"/>
    <x v="2"/>
    <x v="22"/>
    <n v="200801"/>
    <n v="200801"/>
    <m/>
    <n v="14"/>
    <n v="200801"/>
    <n v="182000"/>
  </r>
  <r>
    <x v="377"/>
    <x v="3"/>
    <m/>
    <x v="33"/>
    <x v="2"/>
    <x v="92"/>
    <n v="200801"/>
    <n v="200801"/>
    <m/>
    <n v="1"/>
    <n v="200801"/>
    <n v="18200"/>
  </r>
  <r>
    <x v="377"/>
    <x v="3"/>
    <m/>
    <x v="0"/>
    <x v="9"/>
    <x v="15"/>
    <n v="200801"/>
    <n v="200801"/>
    <m/>
    <n v="3"/>
    <n v="200801"/>
    <n v="60000"/>
  </r>
  <r>
    <x v="378"/>
    <x v="4"/>
    <m/>
    <x v="0"/>
    <x v="1"/>
    <x v="16"/>
    <n v="200801"/>
    <n v="200801"/>
    <m/>
    <n v="6"/>
    <n v="200801"/>
    <n v="210000"/>
  </r>
  <r>
    <x v="378"/>
    <x v="4"/>
    <m/>
    <x v="0"/>
    <x v="7"/>
    <x v="15"/>
    <n v="200801"/>
    <n v="200801"/>
    <m/>
    <n v="6"/>
    <n v="200801"/>
    <n v="120000"/>
  </r>
  <r>
    <x v="378"/>
    <x v="4"/>
    <m/>
    <x v="30"/>
    <x v="3"/>
    <x v="87"/>
    <n v="200801"/>
    <n v="200801"/>
    <m/>
    <n v="1"/>
    <n v="200801"/>
    <n v="0"/>
  </r>
  <r>
    <x v="378"/>
    <x v="4"/>
    <m/>
    <x v="31"/>
    <x v="3"/>
    <x v="88"/>
    <n v="200801"/>
    <n v="200801"/>
    <m/>
    <n v="1"/>
    <n v="200801"/>
    <n v="0"/>
  </r>
  <r>
    <x v="378"/>
    <x v="4"/>
    <m/>
    <x v="33"/>
    <x v="3"/>
    <x v="94"/>
    <n v="200801"/>
    <n v="200801"/>
    <m/>
    <n v="1"/>
    <n v="200801"/>
    <n v="0"/>
  </r>
  <r>
    <x v="378"/>
    <x v="4"/>
    <m/>
    <x v="0"/>
    <x v="3"/>
    <x v="15"/>
    <n v="200801"/>
    <n v="200801"/>
    <m/>
    <n v="1"/>
    <n v="200801"/>
    <n v="0"/>
  </r>
  <r>
    <x v="378"/>
    <x v="4"/>
    <m/>
    <x v="0"/>
    <x v="3"/>
    <x v="17"/>
    <n v="200801"/>
    <n v="200801"/>
    <m/>
    <n v="1"/>
    <n v="200801"/>
    <n v="0"/>
  </r>
  <r>
    <x v="378"/>
    <x v="4"/>
    <m/>
    <x v="18"/>
    <x v="3"/>
    <x v="19"/>
    <n v="200801"/>
    <n v="200801"/>
    <m/>
    <n v="1"/>
    <n v="200801"/>
    <n v="0"/>
  </r>
  <r>
    <x v="378"/>
    <x v="4"/>
    <m/>
    <x v="5"/>
    <x v="3"/>
    <x v="28"/>
    <n v="200801"/>
    <n v="200801"/>
    <m/>
    <n v="1"/>
    <n v="200801"/>
    <n v="0"/>
  </r>
  <r>
    <x v="378"/>
    <x v="4"/>
    <m/>
    <x v="4"/>
    <x v="3"/>
    <x v="27"/>
    <n v="200801"/>
    <n v="200801"/>
    <m/>
    <n v="1"/>
    <n v="200801"/>
    <n v="0"/>
  </r>
  <r>
    <x v="378"/>
    <x v="4"/>
    <m/>
    <x v="22"/>
    <x v="3"/>
    <x v="29"/>
    <n v="200801"/>
    <n v="200801"/>
    <m/>
    <n v="1"/>
    <n v="200801"/>
    <n v="0"/>
  </r>
  <r>
    <x v="378"/>
    <x v="4"/>
    <m/>
    <x v="19"/>
    <x v="3"/>
    <x v="22"/>
    <n v="200801"/>
    <n v="200801"/>
    <m/>
    <n v="1"/>
    <n v="200801"/>
    <n v="0"/>
  </r>
  <r>
    <x v="378"/>
    <x v="4"/>
    <m/>
    <x v="1"/>
    <x v="3"/>
    <x v="18"/>
    <n v="200801"/>
    <n v="200801"/>
    <m/>
    <n v="1"/>
    <n v="200801"/>
    <n v="0"/>
  </r>
  <r>
    <x v="378"/>
    <x v="4"/>
    <m/>
    <x v="6"/>
    <x v="2"/>
    <x v="37"/>
    <n v="200801"/>
    <n v="200801"/>
    <m/>
    <n v="4"/>
    <n v="200801"/>
    <n v="80000"/>
  </r>
  <r>
    <x v="378"/>
    <x v="4"/>
    <m/>
    <x v="25"/>
    <x v="2"/>
    <x v="34"/>
    <n v="200801"/>
    <n v="200801"/>
    <m/>
    <n v="2"/>
    <n v="200801"/>
    <n v="198000"/>
  </r>
  <r>
    <x v="378"/>
    <x v="4"/>
    <m/>
    <x v="31"/>
    <x v="2"/>
    <x v="95"/>
    <n v="200801"/>
    <n v="200801"/>
    <m/>
    <n v="3"/>
    <n v="200801"/>
    <n v="67200"/>
  </r>
  <r>
    <x v="378"/>
    <x v="4"/>
    <m/>
    <x v="31"/>
    <x v="2"/>
    <x v="96"/>
    <n v="200801"/>
    <n v="200801"/>
    <m/>
    <n v="2"/>
    <n v="200801"/>
    <n v="78400"/>
  </r>
  <r>
    <x v="378"/>
    <x v="4"/>
    <m/>
    <x v="32"/>
    <x v="2"/>
    <x v="97"/>
    <n v="200801"/>
    <n v="200801"/>
    <m/>
    <n v="7"/>
    <n v="200801"/>
    <n v="259700"/>
  </r>
  <r>
    <x v="378"/>
    <x v="4"/>
    <m/>
    <x v="34"/>
    <x v="2"/>
    <x v="105"/>
    <n v="200801"/>
    <n v="200801"/>
    <m/>
    <n v="38"/>
    <n v="200801"/>
    <n v="1409800"/>
  </r>
  <r>
    <x v="378"/>
    <x v="4"/>
    <m/>
    <x v="30"/>
    <x v="2"/>
    <x v="99"/>
    <n v="200801"/>
    <n v="200801"/>
    <m/>
    <n v="3"/>
    <n v="200801"/>
    <n v="67200"/>
  </r>
  <r>
    <x v="378"/>
    <x v="4"/>
    <m/>
    <x v="1"/>
    <x v="2"/>
    <x v="18"/>
    <n v="200801"/>
    <n v="200801"/>
    <m/>
    <n v="10"/>
    <n v="200801"/>
    <n v="200000"/>
  </r>
  <r>
    <x v="378"/>
    <x v="4"/>
    <m/>
    <x v="1"/>
    <x v="2"/>
    <x v="21"/>
    <n v="200801"/>
    <n v="200801"/>
    <m/>
    <n v="2"/>
    <n v="200801"/>
    <n v="70000"/>
  </r>
  <r>
    <x v="378"/>
    <x v="4"/>
    <m/>
    <x v="4"/>
    <x v="2"/>
    <x v="26"/>
    <n v="200801"/>
    <n v="200801"/>
    <m/>
    <n v="3"/>
    <n v="200801"/>
    <n v="12000"/>
  </r>
  <r>
    <x v="378"/>
    <x v="4"/>
    <m/>
    <x v="4"/>
    <x v="2"/>
    <x v="27"/>
    <n v="200801"/>
    <n v="200801"/>
    <m/>
    <n v="7"/>
    <n v="200801"/>
    <n v="140000"/>
  </r>
  <r>
    <x v="378"/>
    <x v="4"/>
    <m/>
    <x v="0"/>
    <x v="2"/>
    <x v="15"/>
    <n v="200801"/>
    <n v="200801"/>
    <m/>
    <n v="35"/>
    <n v="200801"/>
    <n v="700000"/>
  </r>
  <r>
    <x v="378"/>
    <x v="4"/>
    <m/>
    <x v="0"/>
    <x v="2"/>
    <x v="16"/>
    <n v="200801"/>
    <n v="200801"/>
    <m/>
    <n v="30"/>
    <n v="200801"/>
    <n v="1050000"/>
  </r>
  <r>
    <x v="378"/>
    <x v="4"/>
    <m/>
    <x v="0"/>
    <x v="2"/>
    <x v="17"/>
    <n v="200801"/>
    <n v="200801"/>
    <m/>
    <n v="65"/>
    <n v="200801"/>
    <n v="2145000"/>
  </r>
  <r>
    <x v="378"/>
    <x v="4"/>
    <m/>
    <x v="0"/>
    <x v="2"/>
    <x v="19"/>
    <n v="200801"/>
    <n v="200801"/>
    <m/>
    <n v="27"/>
    <n v="200801"/>
    <n v="81000"/>
  </r>
  <r>
    <x v="378"/>
    <x v="4"/>
    <m/>
    <x v="5"/>
    <x v="2"/>
    <x v="28"/>
    <n v="200801"/>
    <n v="200801"/>
    <m/>
    <n v="17"/>
    <n v="200801"/>
    <n v="476000"/>
  </r>
  <r>
    <x v="378"/>
    <x v="4"/>
    <m/>
    <x v="5"/>
    <x v="2"/>
    <x v="69"/>
    <n v="200801"/>
    <n v="200801"/>
    <m/>
    <n v="4"/>
    <n v="200801"/>
    <n v="192000"/>
  </r>
  <r>
    <x v="378"/>
    <x v="4"/>
    <m/>
    <x v="22"/>
    <x v="2"/>
    <x v="29"/>
    <n v="200801"/>
    <n v="200801"/>
    <m/>
    <n v="4"/>
    <n v="200801"/>
    <n v="152000"/>
  </r>
  <r>
    <x v="378"/>
    <x v="4"/>
    <m/>
    <x v="19"/>
    <x v="2"/>
    <x v="22"/>
    <n v="200801"/>
    <n v="200801"/>
    <m/>
    <n v="8"/>
    <n v="200801"/>
    <n v="104000"/>
  </r>
  <r>
    <x v="378"/>
    <x v="4"/>
    <m/>
    <x v="19"/>
    <x v="2"/>
    <x v="23"/>
    <n v="200801"/>
    <n v="200801"/>
    <m/>
    <n v="1"/>
    <n v="200801"/>
    <n v="24000"/>
  </r>
  <r>
    <x v="378"/>
    <x v="4"/>
    <m/>
    <x v="33"/>
    <x v="2"/>
    <x v="92"/>
    <n v="200801"/>
    <n v="200801"/>
    <m/>
    <n v="2"/>
    <n v="200801"/>
    <n v="36400"/>
  </r>
  <r>
    <x v="378"/>
    <x v="4"/>
    <m/>
    <x v="33"/>
    <x v="2"/>
    <x v="93"/>
    <n v="200801"/>
    <n v="200801"/>
    <m/>
    <n v="1"/>
    <n v="200801"/>
    <n v="33800"/>
  </r>
  <r>
    <x v="378"/>
    <x v="4"/>
    <m/>
    <x v="0"/>
    <x v="9"/>
    <x v="15"/>
    <n v="200801"/>
    <n v="200801"/>
    <m/>
    <n v="6"/>
    <n v="200801"/>
    <n v="120000"/>
  </r>
  <r>
    <x v="378"/>
    <x v="4"/>
    <m/>
    <x v="1"/>
    <x v="9"/>
    <x v="18"/>
    <n v="200801"/>
    <n v="200801"/>
    <m/>
    <n v="1"/>
    <n v="200801"/>
    <n v="20000"/>
  </r>
  <r>
    <x v="378"/>
    <x v="4"/>
    <m/>
    <x v="31"/>
    <x v="9"/>
    <x v="88"/>
    <n v="200801"/>
    <n v="200801"/>
    <m/>
    <n v="1"/>
    <n v="200801"/>
    <n v="22400"/>
  </r>
  <r>
    <x v="379"/>
    <x v="1"/>
    <m/>
    <x v="0"/>
    <x v="1"/>
    <x v="16"/>
    <n v="200801"/>
    <n v="200801"/>
    <m/>
    <n v="16"/>
    <n v="200801"/>
    <n v="560000"/>
  </r>
  <r>
    <x v="379"/>
    <x v="1"/>
    <m/>
    <x v="22"/>
    <x v="5"/>
    <x v="52"/>
    <n v="200801"/>
    <n v="200801"/>
    <m/>
    <n v="30"/>
    <n v="200801"/>
    <n v="513000"/>
  </r>
  <r>
    <x v="379"/>
    <x v="1"/>
    <m/>
    <x v="19"/>
    <x v="5"/>
    <x v="50"/>
    <n v="200801"/>
    <n v="200801"/>
    <m/>
    <n v="30"/>
    <n v="200801"/>
    <n v="216000"/>
  </r>
  <r>
    <x v="379"/>
    <x v="1"/>
    <m/>
    <x v="4"/>
    <x v="5"/>
    <x v="62"/>
    <n v="200801"/>
    <n v="200801"/>
    <m/>
    <n v="23"/>
    <n v="200801"/>
    <n v="414000"/>
  </r>
  <r>
    <x v="379"/>
    <x v="1"/>
    <m/>
    <x v="6"/>
    <x v="5"/>
    <x v="49"/>
    <n v="200801"/>
    <n v="200801"/>
    <m/>
    <n v="10"/>
    <n v="200801"/>
    <n v="112500"/>
  </r>
  <r>
    <x v="379"/>
    <x v="1"/>
    <m/>
    <x v="0"/>
    <x v="7"/>
    <x v="15"/>
    <n v="200801"/>
    <n v="200801"/>
    <m/>
    <n v="13"/>
    <n v="200801"/>
    <n v="260000"/>
  </r>
  <r>
    <x v="379"/>
    <x v="1"/>
    <m/>
    <x v="6"/>
    <x v="2"/>
    <x v="37"/>
    <n v="200801"/>
    <n v="200801"/>
    <m/>
    <n v="2"/>
    <n v="200801"/>
    <n v="40000"/>
  </r>
  <r>
    <x v="379"/>
    <x v="1"/>
    <m/>
    <x v="6"/>
    <x v="2"/>
    <x v="42"/>
    <n v="200801"/>
    <n v="200801"/>
    <m/>
    <n v="1"/>
    <n v="200801"/>
    <n v="35000"/>
  </r>
  <r>
    <x v="379"/>
    <x v="1"/>
    <m/>
    <x v="25"/>
    <x v="2"/>
    <x v="34"/>
    <n v="200801"/>
    <n v="200801"/>
    <m/>
    <n v="2"/>
    <n v="200801"/>
    <n v="198000"/>
  </r>
  <r>
    <x v="379"/>
    <x v="1"/>
    <m/>
    <x v="32"/>
    <x v="2"/>
    <x v="97"/>
    <n v="200801"/>
    <n v="200801"/>
    <m/>
    <n v="3"/>
    <n v="200801"/>
    <n v="111300"/>
  </r>
  <r>
    <x v="379"/>
    <x v="1"/>
    <m/>
    <x v="34"/>
    <x v="2"/>
    <x v="105"/>
    <n v="200801"/>
    <n v="200801"/>
    <m/>
    <n v="34"/>
    <n v="200801"/>
    <n v="1261400"/>
  </r>
  <r>
    <x v="379"/>
    <x v="1"/>
    <m/>
    <x v="30"/>
    <x v="2"/>
    <x v="99"/>
    <n v="200801"/>
    <n v="200801"/>
    <m/>
    <n v="6"/>
    <n v="200801"/>
    <n v="134400"/>
  </r>
  <r>
    <x v="379"/>
    <x v="1"/>
    <m/>
    <x v="30"/>
    <x v="2"/>
    <x v="100"/>
    <n v="200801"/>
    <n v="200801"/>
    <m/>
    <n v="1"/>
    <n v="200801"/>
    <n v="39200"/>
  </r>
  <r>
    <x v="379"/>
    <x v="1"/>
    <m/>
    <x v="1"/>
    <x v="2"/>
    <x v="18"/>
    <n v="200801"/>
    <n v="200801"/>
    <m/>
    <n v="16"/>
    <n v="200801"/>
    <n v="320000"/>
  </r>
  <r>
    <x v="379"/>
    <x v="1"/>
    <m/>
    <x v="1"/>
    <x v="2"/>
    <x v="21"/>
    <n v="200801"/>
    <n v="200801"/>
    <m/>
    <n v="6"/>
    <n v="200801"/>
    <n v="210000"/>
  </r>
  <r>
    <x v="379"/>
    <x v="1"/>
    <m/>
    <x v="4"/>
    <x v="2"/>
    <x v="26"/>
    <n v="200801"/>
    <n v="200801"/>
    <m/>
    <n v="5"/>
    <n v="200801"/>
    <n v="20000"/>
  </r>
  <r>
    <x v="379"/>
    <x v="1"/>
    <m/>
    <x v="4"/>
    <x v="2"/>
    <x v="27"/>
    <n v="200801"/>
    <n v="200801"/>
    <m/>
    <n v="5"/>
    <n v="200801"/>
    <n v="100000"/>
  </r>
  <r>
    <x v="379"/>
    <x v="1"/>
    <m/>
    <x v="0"/>
    <x v="2"/>
    <x v="15"/>
    <n v="200801"/>
    <n v="200801"/>
    <m/>
    <n v="31"/>
    <n v="200801"/>
    <n v="620000"/>
  </r>
  <r>
    <x v="379"/>
    <x v="1"/>
    <m/>
    <x v="0"/>
    <x v="2"/>
    <x v="16"/>
    <n v="200801"/>
    <n v="200801"/>
    <m/>
    <n v="33"/>
    <n v="200801"/>
    <n v="1155000"/>
  </r>
  <r>
    <x v="379"/>
    <x v="1"/>
    <m/>
    <x v="0"/>
    <x v="2"/>
    <x v="17"/>
    <n v="200801"/>
    <n v="200801"/>
    <m/>
    <n v="56"/>
    <n v="200801"/>
    <n v="1848000"/>
  </r>
  <r>
    <x v="379"/>
    <x v="1"/>
    <m/>
    <x v="0"/>
    <x v="2"/>
    <x v="19"/>
    <n v="200801"/>
    <n v="200801"/>
    <m/>
    <n v="45"/>
    <n v="200801"/>
    <n v="135000"/>
  </r>
  <r>
    <x v="379"/>
    <x v="1"/>
    <m/>
    <x v="5"/>
    <x v="2"/>
    <x v="28"/>
    <n v="200801"/>
    <n v="200801"/>
    <m/>
    <n v="27"/>
    <n v="200801"/>
    <n v="756000"/>
  </r>
  <r>
    <x v="379"/>
    <x v="1"/>
    <m/>
    <x v="5"/>
    <x v="2"/>
    <x v="69"/>
    <n v="200801"/>
    <n v="200801"/>
    <m/>
    <n v="1"/>
    <n v="200801"/>
    <n v="48000"/>
  </r>
  <r>
    <x v="379"/>
    <x v="1"/>
    <m/>
    <x v="22"/>
    <x v="2"/>
    <x v="29"/>
    <n v="200801"/>
    <n v="200801"/>
    <m/>
    <n v="6"/>
    <n v="200801"/>
    <n v="228000"/>
  </r>
  <r>
    <x v="379"/>
    <x v="1"/>
    <m/>
    <x v="19"/>
    <x v="2"/>
    <x v="22"/>
    <n v="200801"/>
    <n v="200801"/>
    <m/>
    <n v="7"/>
    <n v="200801"/>
    <n v="91000"/>
  </r>
  <r>
    <x v="379"/>
    <x v="1"/>
    <m/>
    <x v="19"/>
    <x v="2"/>
    <x v="24"/>
    <n v="200801"/>
    <n v="200801"/>
    <m/>
    <n v="2"/>
    <n v="200801"/>
    <n v="66000"/>
  </r>
  <r>
    <x v="379"/>
    <x v="1"/>
    <m/>
    <x v="33"/>
    <x v="2"/>
    <x v="92"/>
    <n v="200801"/>
    <n v="200801"/>
    <m/>
    <n v="1"/>
    <n v="200801"/>
    <n v="18200"/>
  </r>
  <r>
    <x v="379"/>
    <x v="1"/>
    <m/>
    <x v="33"/>
    <x v="2"/>
    <x v="93"/>
    <n v="200801"/>
    <n v="200801"/>
    <m/>
    <n v="1"/>
    <n v="200801"/>
    <n v="33800"/>
  </r>
  <r>
    <x v="379"/>
    <x v="1"/>
    <m/>
    <x v="0"/>
    <x v="9"/>
    <x v="15"/>
    <n v="200801"/>
    <n v="200801"/>
    <m/>
    <n v="2"/>
    <n v="200801"/>
    <n v="40000"/>
  </r>
  <r>
    <x v="380"/>
    <x v="0"/>
    <m/>
    <x v="0"/>
    <x v="7"/>
    <x v="15"/>
    <n v="200801"/>
    <n v="200801"/>
    <m/>
    <n v="6"/>
    <n v="200801"/>
    <n v="120000"/>
  </r>
  <r>
    <x v="380"/>
    <x v="0"/>
    <m/>
    <x v="0"/>
    <x v="1"/>
    <x v="15"/>
    <n v="200801"/>
    <n v="200801"/>
    <m/>
    <n v="3"/>
    <n v="200801"/>
    <n v="60000"/>
  </r>
  <r>
    <x v="380"/>
    <x v="0"/>
    <m/>
    <x v="0"/>
    <x v="1"/>
    <x v="16"/>
    <n v="200801"/>
    <n v="200801"/>
    <m/>
    <n v="11"/>
    <n v="200801"/>
    <n v="385000"/>
  </r>
  <r>
    <x v="380"/>
    <x v="0"/>
    <m/>
    <x v="6"/>
    <x v="2"/>
    <x v="37"/>
    <n v="200801"/>
    <n v="200801"/>
    <m/>
    <n v="3"/>
    <n v="200801"/>
    <n v="60000"/>
  </r>
  <r>
    <x v="380"/>
    <x v="0"/>
    <m/>
    <x v="6"/>
    <x v="2"/>
    <x v="42"/>
    <n v="200801"/>
    <n v="200801"/>
    <m/>
    <n v="2"/>
    <n v="200801"/>
    <n v="70000"/>
  </r>
  <r>
    <x v="380"/>
    <x v="0"/>
    <m/>
    <x v="25"/>
    <x v="2"/>
    <x v="34"/>
    <n v="200801"/>
    <n v="200801"/>
    <m/>
    <n v="4"/>
    <n v="200801"/>
    <n v="396000"/>
  </r>
  <r>
    <x v="380"/>
    <x v="0"/>
    <m/>
    <x v="34"/>
    <x v="2"/>
    <x v="105"/>
    <n v="200801"/>
    <n v="200801"/>
    <m/>
    <n v="35"/>
    <n v="200801"/>
    <n v="1298500"/>
  </r>
  <r>
    <x v="380"/>
    <x v="0"/>
    <m/>
    <x v="30"/>
    <x v="2"/>
    <x v="99"/>
    <n v="200801"/>
    <n v="200801"/>
    <m/>
    <n v="5"/>
    <n v="200801"/>
    <n v="112000"/>
  </r>
  <r>
    <x v="380"/>
    <x v="0"/>
    <m/>
    <x v="1"/>
    <x v="2"/>
    <x v="18"/>
    <n v="200801"/>
    <n v="200801"/>
    <m/>
    <n v="13"/>
    <n v="200801"/>
    <n v="260000"/>
  </r>
  <r>
    <x v="380"/>
    <x v="0"/>
    <m/>
    <x v="1"/>
    <x v="2"/>
    <x v="21"/>
    <n v="200801"/>
    <n v="200801"/>
    <m/>
    <n v="4"/>
    <n v="200801"/>
    <n v="140000"/>
  </r>
  <r>
    <x v="380"/>
    <x v="0"/>
    <m/>
    <x v="4"/>
    <x v="2"/>
    <x v="27"/>
    <n v="200801"/>
    <n v="200801"/>
    <m/>
    <n v="5"/>
    <n v="200801"/>
    <n v="100000"/>
  </r>
  <r>
    <x v="380"/>
    <x v="0"/>
    <m/>
    <x v="0"/>
    <x v="2"/>
    <x v="15"/>
    <n v="200801"/>
    <n v="200801"/>
    <m/>
    <n v="20"/>
    <n v="200801"/>
    <n v="400000"/>
  </r>
  <r>
    <x v="380"/>
    <x v="0"/>
    <m/>
    <x v="0"/>
    <x v="2"/>
    <x v="16"/>
    <n v="200801"/>
    <n v="200801"/>
    <m/>
    <n v="26"/>
    <n v="200801"/>
    <n v="910000"/>
  </r>
  <r>
    <x v="380"/>
    <x v="0"/>
    <m/>
    <x v="0"/>
    <x v="2"/>
    <x v="17"/>
    <n v="200801"/>
    <n v="200801"/>
    <m/>
    <n v="38"/>
    <n v="200801"/>
    <n v="1254000"/>
  </r>
  <r>
    <x v="380"/>
    <x v="0"/>
    <m/>
    <x v="0"/>
    <x v="2"/>
    <x v="19"/>
    <n v="200801"/>
    <n v="200801"/>
    <m/>
    <n v="14"/>
    <n v="200801"/>
    <n v="42000"/>
  </r>
  <r>
    <x v="380"/>
    <x v="0"/>
    <m/>
    <x v="5"/>
    <x v="2"/>
    <x v="28"/>
    <n v="200801"/>
    <n v="200801"/>
    <m/>
    <n v="11"/>
    <n v="200801"/>
    <n v="308000"/>
  </r>
  <r>
    <x v="380"/>
    <x v="0"/>
    <m/>
    <x v="5"/>
    <x v="2"/>
    <x v="69"/>
    <n v="200801"/>
    <n v="200801"/>
    <m/>
    <n v="7"/>
    <n v="200801"/>
    <n v="336000"/>
  </r>
  <r>
    <x v="380"/>
    <x v="0"/>
    <m/>
    <x v="22"/>
    <x v="2"/>
    <x v="29"/>
    <n v="200801"/>
    <n v="200801"/>
    <m/>
    <n v="2"/>
    <n v="200801"/>
    <n v="76000"/>
  </r>
  <r>
    <x v="380"/>
    <x v="0"/>
    <m/>
    <x v="19"/>
    <x v="2"/>
    <x v="22"/>
    <n v="200801"/>
    <n v="200801"/>
    <m/>
    <n v="4"/>
    <n v="200801"/>
    <n v="52000"/>
  </r>
  <r>
    <x v="380"/>
    <x v="0"/>
    <m/>
    <x v="19"/>
    <x v="2"/>
    <x v="23"/>
    <n v="200801"/>
    <n v="200801"/>
    <m/>
    <n v="2"/>
    <n v="200801"/>
    <n v="48000"/>
  </r>
  <r>
    <x v="380"/>
    <x v="0"/>
    <m/>
    <x v="33"/>
    <x v="2"/>
    <x v="92"/>
    <n v="200801"/>
    <n v="200801"/>
    <m/>
    <n v="1"/>
    <n v="200801"/>
    <n v="18200"/>
  </r>
  <r>
    <x v="380"/>
    <x v="0"/>
    <m/>
    <x v="0"/>
    <x v="9"/>
    <x v="15"/>
    <n v="200801"/>
    <n v="200801"/>
    <m/>
    <n v="4"/>
    <n v="200801"/>
    <n v="80000"/>
  </r>
  <r>
    <x v="381"/>
    <x v="2"/>
    <m/>
    <x v="0"/>
    <x v="7"/>
    <x v="15"/>
    <n v="200801"/>
    <n v="200801"/>
    <m/>
    <n v="5"/>
    <n v="200801"/>
    <n v="100000"/>
  </r>
  <r>
    <x v="381"/>
    <x v="2"/>
    <m/>
    <x v="32"/>
    <x v="2"/>
    <x v="97"/>
    <n v="200801"/>
    <n v="200801"/>
    <m/>
    <n v="1"/>
    <n v="200801"/>
    <n v="37100"/>
  </r>
  <r>
    <x v="381"/>
    <x v="2"/>
    <m/>
    <x v="34"/>
    <x v="2"/>
    <x v="105"/>
    <n v="200801"/>
    <n v="200801"/>
    <m/>
    <n v="25"/>
    <n v="200801"/>
    <n v="927500"/>
  </r>
  <r>
    <x v="381"/>
    <x v="2"/>
    <m/>
    <x v="30"/>
    <x v="2"/>
    <x v="99"/>
    <n v="200801"/>
    <n v="200801"/>
    <m/>
    <n v="3"/>
    <n v="200801"/>
    <n v="67200"/>
  </r>
  <r>
    <x v="381"/>
    <x v="2"/>
    <m/>
    <x v="1"/>
    <x v="2"/>
    <x v="18"/>
    <n v="200801"/>
    <n v="200801"/>
    <m/>
    <n v="7"/>
    <n v="200801"/>
    <n v="140000"/>
  </r>
  <r>
    <x v="381"/>
    <x v="2"/>
    <m/>
    <x v="1"/>
    <x v="2"/>
    <x v="21"/>
    <n v="200801"/>
    <n v="200801"/>
    <m/>
    <n v="3"/>
    <n v="200801"/>
    <n v="105000"/>
  </r>
  <r>
    <x v="381"/>
    <x v="2"/>
    <m/>
    <x v="4"/>
    <x v="2"/>
    <x v="27"/>
    <n v="200801"/>
    <n v="200801"/>
    <m/>
    <n v="5"/>
    <n v="200801"/>
    <n v="100000"/>
  </r>
  <r>
    <x v="381"/>
    <x v="2"/>
    <m/>
    <x v="0"/>
    <x v="2"/>
    <x v="15"/>
    <n v="200801"/>
    <n v="200801"/>
    <m/>
    <n v="14"/>
    <n v="200801"/>
    <n v="280000"/>
  </r>
  <r>
    <x v="381"/>
    <x v="2"/>
    <m/>
    <x v="0"/>
    <x v="2"/>
    <x v="16"/>
    <n v="200801"/>
    <n v="200801"/>
    <m/>
    <n v="17"/>
    <n v="200801"/>
    <n v="595000"/>
  </r>
  <r>
    <x v="381"/>
    <x v="2"/>
    <m/>
    <x v="0"/>
    <x v="2"/>
    <x v="17"/>
    <n v="200801"/>
    <n v="200801"/>
    <m/>
    <n v="49"/>
    <n v="200801"/>
    <n v="1617000"/>
  </r>
  <r>
    <x v="381"/>
    <x v="2"/>
    <m/>
    <x v="0"/>
    <x v="2"/>
    <x v="19"/>
    <n v="200801"/>
    <n v="200801"/>
    <m/>
    <n v="17"/>
    <n v="200801"/>
    <n v="51000"/>
  </r>
  <r>
    <x v="381"/>
    <x v="2"/>
    <m/>
    <x v="5"/>
    <x v="2"/>
    <x v="28"/>
    <n v="200801"/>
    <n v="200801"/>
    <m/>
    <n v="10"/>
    <n v="200801"/>
    <n v="280000"/>
  </r>
  <r>
    <x v="381"/>
    <x v="2"/>
    <m/>
    <x v="5"/>
    <x v="2"/>
    <x v="69"/>
    <n v="200801"/>
    <n v="200801"/>
    <m/>
    <n v="4"/>
    <n v="200801"/>
    <n v="192000"/>
  </r>
  <r>
    <x v="381"/>
    <x v="2"/>
    <m/>
    <x v="22"/>
    <x v="2"/>
    <x v="29"/>
    <n v="200801"/>
    <n v="200801"/>
    <m/>
    <n v="6"/>
    <n v="200801"/>
    <n v="228000"/>
  </r>
  <r>
    <x v="381"/>
    <x v="2"/>
    <m/>
    <x v="19"/>
    <x v="2"/>
    <x v="22"/>
    <n v="200801"/>
    <n v="200801"/>
    <m/>
    <n v="1"/>
    <n v="200801"/>
    <n v="13000"/>
  </r>
  <r>
    <x v="381"/>
    <x v="2"/>
    <m/>
    <x v="19"/>
    <x v="2"/>
    <x v="23"/>
    <n v="200801"/>
    <n v="200801"/>
    <m/>
    <n v="3"/>
    <n v="200801"/>
    <n v="72000"/>
  </r>
  <r>
    <x v="381"/>
    <x v="2"/>
    <m/>
    <x v="0"/>
    <x v="9"/>
    <x v="15"/>
    <n v="200801"/>
    <n v="200801"/>
    <m/>
    <n v="6"/>
    <n v="200801"/>
    <n v="120000"/>
  </r>
  <r>
    <x v="381"/>
    <x v="2"/>
    <m/>
    <x v="1"/>
    <x v="9"/>
    <x v="18"/>
    <n v="200801"/>
    <n v="200801"/>
    <m/>
    <n v="1"/>
    <n v="200801"/>
    <n v="20000"/>
  </r>
  <r>
    <x v="381"/>
    <x v="2"/>
    <m/>
    <x v="1"/>
    <x v="19"/>
    <x v="18"/>
    <n v="200801"/>
    <n v="200801"/>
    <m/>
    <n v="1"/>
    <n v="200801"/>
    <n v="25000"/>
  </r>
  <r>
    <x v="382"/>
    <x v="5"/>
    <m/>
    <x v="0"/>
    <x v="7"/>
    <x v="15"/>
    <n v="200801"/>
    <n v="200801"/>
    <m/>
    <n v="3"/>
    <n v="200801"/>
    <n v="60000"/>
  </r>
  <r>
    <x v="382"/>
    <x v="5"/>
    <m/>
    <x v="32"/>
    <x v="2"/>
    <x v="97"/>
    <n v="200801"/>
    <n v="200801"/>
    <m/>
    <n v="1"/>
    <n v="200801"/>
    <n v="37100"/>
  </r>
  <r>
    <x v="382"/>
    <x v="5"/>
    <m/>
    <x v="34"/>
    <x v="2"/>
    <x v="105"/>
    <n v="200801"/>
    <n v="200801"/>
    <m/>
    <n v="21"/>
    <n v="200801"/>
    <n v="779100"/>
  </r>
  <r>
    <x v="382"/>
    <x v="5"/>
    <m/>
    <x v="30"/>
    <x v="2"/>
    <x v="99"/>
    <n v="200801"/>
    <n v="200801"/>
    <m/>
    <n v="2"/>
    <n v="200801"/>
    <n v="44800"/>
  </r>
  <r>
    <x v="382"/>
    <x v="5"/>
    <m/>
    <x v="30"/>
    <x v="2"/>
    <x v="100"/>
    <n v="200801"/>
    <n v="200801"/>
    <m/>
    <n v="1"/>
    <n v="200801"/>
    <n v="39200"/>
  </r>
  <r>
    <x v="382"/>
    <x v="5"/>
    <m/>
    <x v="1"/>
    <x v="2"/>
    <x v="18"/>
    <n v="200801"/>
    <n v="200801"/>
    <m/>
    <n v="16"/>
    <n v="200801"/>
    <n v="320000"/>
  </r>
  <r>
    <x v="382"/>
    <x v="5"/>
    <m/>
    <x v="1"/>
    <x v="2"/>
    <x v="21"/>
    <n v="200801"/>
    <n v="200801"/>
    <m/>
    <n v="4"/>
    <n v="200801"/>
    <n v="140000"/>
  </r>
  <r>
    <x v="382"/>
    <x v="5"/>
    <m/>
    <x v="4"/>
    <x v="2"/>
    <x v="26"/>
    <n v="200801"/>
    <n v="200801"/>
    <m/>
    <n v="3"/>
    <n v="200801"/>
    <n v="12000"/>
  </r>
  <r>
    <x v="382"/>
    <x v="5"/>
    <m/>
    <x v="4"/>
    <x v="2"/>
    <x v="27"/>
    <n v="200801"/>
    <n v="200801"/>
    <m/>
    <n v="4"/>
    <n v="200801"/>
    <n v="80000"/>
  </r>
  <r>
    <x v="382"/>
    <x v="5"/>
    <m/>
    <x v="0"/>
    <x v="2"/>
    <x v="15"/>
    <n v="200801"/>
    <n v="200801"/>
    <m/>
    <n v="18"/>
    <n v="200801"/>
    <n v="360000"/>
  </r>
  <r>
    <x v="382"/>
    <x v="5"/>
    <m/>
    <x v="0"/>
    <x v="2"/>
    <x v="16"/>
    <n v="200801"/>
    <n v="200801"/>
    <m/>
    <n v="3"/>
    <n v="200801"/>
    <n v="105000"/>
  </r>
  <r>
    <x v="382"/>
    <x v="5"/>
    <m/>
    <x v="0"/>
    <x v="2"/>
    <x v="17"/>
    <n v="200801"/>
    <n v="200801"/>
    <m/>
    <n v="33"/>
    <n v="200801"/>
    <n v="1089000"/>
  </r>
  <r>
    <x v="382"/>
    <x v="5"/>
    <m/>
    <x v="0"/>
    <x v="2"/>
    <x v="19"/>
    <n v="200801"/>
    <n v="200801"/>
    <m/>
    <n v="11"/>
    <n v="200801"/>
    <n v="33000"/>
  </r>
  <r>
    <x v="382"/>
    <x v="5"/>
    <m/>
    <x v="5"/>
    <x v="2"/>
    <x v="28"/>
    <n v="200801"/>
    <n v="200801"/>
    <m/>
    <n v="14"/>
    <n v="200801"/>
    <n v="392000"/>
  </r>
  <r>
    <x v="382"/>
    <x v="5"/>
    <m/>
    <x v="5"/>
    <x v="2"/>
    <x v="69"/>
    <n v="200801"/>
    <n v="200801"/>
    <m/>
    <n v="1"/>
    <n v="200801"/>
    <n v="48000"/>
  </r>
  <r>
    <x v="382"/>
    <x v="5"/>
    <m/>
    <x v="22"/>
    <x v="2"/>
    <x v="29"/>
    <n v="200801"/>
    <n v="200801"/>
    <m/>
    <n v="3"/>
    <n v="200801"/>
    <n v="114000"/>
  </r>
  <r>
    <x v="382"/>
    <x v="5"/>
    <m/>
    <x v="19"/>
    <x v="2"/>
    <x v="22"/>
    <n v="200801"/>
    <n v="200801"/>
    <m/>
    <n v="7"/>
    <n v="200801"/>
    <n v="91000"/>
  </r>
  <r>
    <x v="382"/>
    <x v="5"/>
    <m/>
    <x v="19"/>
    <x v="2"/>
    <x v="23"/>
    <n v="200801"/>
    <n v="200801"/>
    <m/>
    <n v="4"/>
    <n v="200801"/>
    <n v="96000"/>
  </r>
  <r>
    <x v="382"/>
    <x v="5"/>
    <m/>
    <x v="33"/>
    <x v="2"/>
    <x v="92"/>
    <n v="200801"/>
    <n v="200801"/>
    <m/>
    <n v="1"/>
    <n v="200801"/>
    <n v="18200"/>
  </r>
  <r>
    <x v="382"/>
    <x v="5"/>
    <m/>
    <x v="0"/>
    <x v="9"/>
    <x v="15"/>
    <n v="200801"/>
    <n v="200801"/>
    <m/>
    <n v="6"/>
    <n v="200801"/>
    <n v="120000"/>
  </r>
  <r>
    <x v="383"/>
    <x v="6"/>
    <m/>
    <x v="0"/>
    <x v="7"/>
    <x v="15"/>
    <n v="200801"/>
    <n v="200801"/>
    <m/>
    <n v="4"/>
    <n v="200801"/>
    <n v="80000"/>
  </r>
  <r>
    <x v="383"/>
    <x v="6"/>
    <m/>
    <x v="6"/>
    <x v="2"/>
    <x v="37"/>
    <n v="200801"/>
    <n v="200801"/>
    <m/>
    <n v="2"/>
    <n v="200801"/>
    <n v="40000"/>
  </r>
  <r>
    <x v="383"/>
    <x v="6"/>
    <m/>
    <x v="25"/>
    <x v="2"/>
    <x v="34"/>
    <n v="200801"/>
    <n v="200801"/>
    <m/>
    <n v="5"/>
    <n v="200801"/>
    <n v="495000"/>
  </r>
  <r>
    <x v="383"/>
    <x v="6"/>
    <m/>
    <x v="32"/>
    <x v="2"/>
    <x v="97"/>
    <n v="200801"/>
    <n v="200801"/>
    <m/>
    <n v="4"/>
    <n v="200801"/>
    <n v="148400"/>
  </r>
  <r>
    <x v="383"/>
    <x v="6"/>
    <m/>
    <x v="34"/>
    <x v="2"/>
    <x v="105"/>
    <n v="200801"/>
    <n v="200801"/>
    <m/>
    <n v="26"/>
    <n v="200801"/>
    <n v="964600"/>
  </r>
  <r>
    <x v="383"/>
    <x v="6"/>
    <m/>
    <x v="30"/>
    <x v="2"/>
    <x v="99"/>
    <n v="200801"/>
    <n v="200801"/>
    <m/>
    <n v="4"/>
    <n v="200801"/>
    <n v="89600"/>
  </r>
  <r>
    <x v="383"/>
    <x v="6"/>
    <m/>
    <x v="1"/>
    <x v="2"/>
    <x v="18"/>
    <n v="200801"/>
    <n v="200801"/>
    <m/>
    <n v="29"/>
    <n v="200801"/>
    <n v="580000"/>
  </r>
  <r>
    <x v="383"/>
    <x v="6"/>
    <m/>
    <x v="1"/>
    <x v="2"/>
    <x v="21"/>
    <n v="200801"/>
    <n v="200801"/>
    <m/>
    <n v="3"/>
    <n v="200801"/>
    <n v="105000"/>
  </r>
  <r>
    <x v="383"/>
    <x v="6"/>
    <m/>
    <x v="4"/>
    <x v="2"/>
    <x v="26"/>
    <n v="200801"/>
    <n v="200801"/>
    <m/>
    <n v="2"/>
    <n v="200801"/>
    <n v="8000"/>
  </r>
  <r>
    <x v="383"/>
    <x v="6"/>
    <m/>
    <x v="4"/>
    <x v="2"/>
    <x v="27"/>
    <n v="200801"/>
    <n v="200801"/>
    <m/>
    <n v="3"/>
    <n v="200801"/>
    <n v="60000"/>
  </r>
  <r>
    <x v="383"/>
    <x v="6"/>
    <m/>
    <x v="0"/>
    <x v="2"/>
    <x v="15"/>
    <n v="200801"/>
    <n v="200801"/>
    <m/>
    <n v="37"/>
    <n v="200801"/>
    <n v="740000"/>
  </r>
  <r>
    <x v="383"/>
    <x v="6"/>
    <m/>
    <x v="0"/>
    <x v="2"/>
    <x v="16"/>
    <n v="200801"/>
    <n v="200801"/>
    <m/>
    <n v="17"/>
    <n v="200801"/>
    <n v="595000"/>
  </r>
  <r>
    <x v="383"/>
    <x v="6"/>
    <m/>
    <x v="0"/>
    <x v="2"/>
    <x v="17"/>
    <n v="200801"/>
    <n v="200801"/>
    <m/>
    <n v="46"/>
    <n v="200801"/>
    <n v="1518000"/>
  </r>
  <r>
    <x v="383"/>
    <x v="6"/>
    <m/>
    <x v="0"/>
    <x v="2"/>
    <x v="19"/>
    <n v="200801"/>
    <n v="200801"/>
    <m/>
    <n v="38"/>
    <n v="200801"/>
    <n v="114000"/>
  </r>
  <r>
    <x v="383"/>
    <x v="6"/>
    <m/>
    <x v="5"/>
    <x v="2"/>
    <x v="28"/>
    <n v="200801"/>
    <n v="200801"/>
    <m/>
    <n v="19"/>
    <n v="200801"/>
    <n v="532000"/>
  </r>
  <r>
    <x v="383"/>
    <x v="6"/>
    <m/>
    <x v="5"/>
    <x v="2"/>
    <x v="69"/>
    <n v="200801"/>
    <n v="200801"/>
    <m/>
    <n v="4"/>
    <n v="200801"/>
    <n v="192000"/>
  </r>
  <r>
    <x v="383"/>
    <x v="6"/>
    <m/>
    <x v="22"/>
    <x v="2"/>
    <x v="29"/>
    <n v="200801"/>
    <n v="200801"/>
    <m/>
    <n v="4"/>
    <n v="200801"/>
    <n v="152000"/>
  </r>
  <r>
    <x v="383"/>
    <x v="6"/>
    <m/>
    <x v="19"/>
    <x v="2"/>
    <x v="22"/>
    <n v="200801"/>
    <n v="200801"/>
    <m/>
    <n v="11"/>
    <n v="200801"/>
    <n v="143000"/>
  </r>
  <r>
    <x v="383"/>
    <x v="6"/>
    <m/>
    <x v="19"/>
    <x v="2"/>
    <x v="23"/>
    <n v="200801"/>
    <n v="200801"/>
    <m/>
    <n v="1"/>
    <n v="200801"/>
    <n v="24000"/>
  </r>
  <r>
    <x v="383"/>
    <x v="6"/>
    <m/>
    <x v="19"/>
    <x v="2"/>
    <x v="24"/>
    <n v="200801"/>
    <n v="200801"/>
    <m/>
    <n v="5"/>
    <n v="200801"/>
    <n v="165000"/>
  </r>
  <r>
    <x v="383"/>
    <x v="6"/>
    <m/>
    <x v="5"/>
    <x v="9"/>
    <x v="28"/>
    <n v="200801"/>
    <n v="200801"/>
    <m/>
    <n v="2"/>
    <n v="200801"/>
    <n v="56000"/>
  </r>
  <r>
    <x v="383"/>
    <x v="6"/>
    <m/>
    <x v="0"/>
    <x v="9"/>
    <x v="15"/>
    <n v="200801"/>
    <n v="200801"/>
    <m/>
    <n v="10"/>
    <n v="200801"/>
    <n v="200000"/>
  </r>
  <r>
    <x v="383"/>
    <x v="6"/>
    <m/>
    <x v="22"/>
    <x v="9"/>
    <x v="29"/>
    <n v="200801"/>
    <n v="200801"/>
    <m/>
    <n v="1"/>
    <n v="200801"/>
    <n v="38000"/>
  </r>
  <r>
    <x v="383"/>
    <x v="6"/>
    <m/>
    <x v="0"/>
    <x v="6"/>
    <x v="15"/>
    <n v="200801"/>
    <n v="200801"/>
    <m/>
    <n v="97"/>
    <n v="200801"/>
    <n v="879596"/>
  </r>
  <r>
    <x v="383"/>
    <x v="6"/>
    <m/>
    <x v="0"/>
    <x v="6"/>
    <x v="17"/>
    <n v="200801"/>
    <n v="200801"/>
    <m/>
    <n v="470"/>
    <n v="200801"/>
    <n v="7434460"/>
  </r>
  <r>
    <x v="383"/>
    <x v="6"/>
    <m/>
    <x v="4"/>
    <x v="6"/>
    <x v="26"/>
    <n v="200801"/>
    <n v="200801"/>
    <m/>
    <n v="592"/>
    <n v="200801"/>
    <n v="635216"/>
  </r>
  <r>
    <x v="383"/>
    <x v="6"/>
    <m/>
    <x v="26"/>
    <x v="6"/>
    <x v="35"/>
    <n v="200801"/>
    <n v="200801"/>
    <m/>
    <n v="36"/>
    <n v="200801"/>
    <n v="616716"/>
  </r>
  <r>
    <x v="383"/>
    <x v="6"/>
    <m/>
    <x v="22"/>
    <x v="6"/>
    <x v="29"/>
    <n v="200801"/>
    <n v="200801"/>
    <m/>
    <n v="39"/>
    <n v="200801"/>
    <n v="767949"/>
  </r>
  <r>
    <x v="383"/>
    <x v="6"/>
    <m/>
    <x v="24"/>
    <x v="6"/>
    <x v="31"/>
    <n v="200801"/>
    <n v="200801"/>
    <m/>
    <n v="120"/>
    <n v="200801"/>
    <n v="1785240"/>
  </r>
  <r>
    <x v="383"/>
    <x v="6"/>
    <m/>
    <x v="23"/>
    <x v="6"/>
    <x v="30"/>
    <n v="200801"/>
    <n v="200801"/>
    <m/>
    <n v="10"/>
    <n v="200801"/>
    <n v="69640"/>
  </r>
  <r>
    <x v="383"/>
    <x v="6"/>
    <m/>
    <x v="19"/>
    <x v="6"/>
    <x v="22"/>
    <n v="200801"/>
    <n v="200801"/>
    <m/>
    <n v="54"/>
    <n v="200801"/>
    <n v="366714"/>
  </r>
  <r>
    <x v="383"/>
    <x v="6"/>
    <m/>
    <x v="27"/>
    <x v="6"/>
    <x v="36"/>
    <n v="200801"/>
    <n v="200801"/>
    <m/>
    <n v="1"/>
    <n v="200801"/>
    <n v="9457"/>
  </r>
  <r>
    <x v="383"/>
    <x v="6"/>
    <m/>
    <x v="6"/>
    <x v="6"/>
    <x v="37"/>
    <n v="200801"/>
    <n v="200801"/>
    <m/>
    <n v="32"/>
    <n v="200801"/>
    <n v="320000"/>
  </r>
  <r>
    <x v="383"/>
    <x v="6"/>
    <m/>
    <x v="28"/>
    <x v="6"/>
    <x v="39"/>
    <n v="200801"/>
    <n v="200801"/>
    <m/>
    <n v="6"/>
    <n v="200801"/>
    <n v="94908"/>
  </r>
  <r>
    <x v="383"/>
    <x v="6"/>
    <m/>
    <x v="4"/>
    <x v="6"/>
    <x v="66"/>
    <n v="200801"/>
    <n v="200801"/>
    <m/>
    <n v="70"/>
    <n v="200801"/>
    <n v="391790"/>
  </r>
  <r>
    <x v="383"/>
    <x v="6"/>
    <m/>
    <x v="33"/>
    <x v="6"/>
    <x v="106"/>
    <n v="200801"/>
    <n v="200801"/>
    <m/>
    <n v="14"/>
    <n v="200801"/>
    <n v="136500"/>
  </r>
  <r>
    <x v="383"/>
    <x v="6"/>
    <m/>
    <x v="31"/>
    <x v="6"/>
    <x v="103"/>
    <n v="200801"/>
    <n v="200801"/>
    <m/>
    <n v="77"/>
    <n v="200801"/>
    <n v="862400"/>
  </r>
  <r>
    <x v="383"/>
    <x v="6"/>
    <m/>
    <x v="30"/>
    <x v="6"/>
    <x v="104"/>
    <n v="200801"/>
    <n v="200801"/>
    <m/>
    <n v="104"/>
    <n v="200801"/>
    <n v="1164800"/>
  </r>
  <r>
    <x v="383"/>
    <x v="6"/>
    <m/>
    <x v="5"/>
    <x v="6"/>
    <x v="28"/>
    <n v="200801"/>
    <n v="200801"/>
    <m/>
    <n v="5"/>
    <n v="200801"/>
    <n v="73000"/>
  </r>
  <r>
    <x v="384"/>
    <x v="3"/>
    <m/>
    <x v="0"/>
    <x v="1"/>
    <x v="16"/>
    <n v="200801"/>
    <n v="200801"/>
    <m/>
    <n v="3"/>
    <n v="200801"/>
    <n v="105000"/>
  </r>
  <r>
    <x v="384"/>
    <x v="3"/>
    <m/>
    <x v="0"/>
    <x v="7"/>
    <x v="15"/>
    <n v="200801"/>
    <n v="200801"/>
    <m/>
    <n v="6"/>
    <n v="200801"/>
    <n v="120000"/>
  </r>
  <r>
    <x v="384"/>
    <x v="3"/>
    <m/>
    <x v="33"/>
    <x v="3"/>
    <x v="94"/>
    <n v="200801"/>
    <n v="200801"/>
    <m/>
    <n v="35"/>
    <n v="200801"/>
    <n v="0"/>
  </r>
  <r>
    <x v="384"/>
    <x v="3"/>
    <m/>
    <x v="6"/>
    <x v="2"/>
    <x v="42"/>
    <n v="200801"/>
    <n v="200801"/>
    <m/>
    <n v="1"/>
    <n v="200801"/>
    <n v="35000"/>
  </r>
  <r>
    <x v="384"/>
    <x v="3"/>
    <m/>
    <x v="29"/>
    <x v="2"/>
    <x v="41"/>
    <n v="200801"/>
    <n v="200801"/>
    <m/>
    <n v="3"/>
    <n v="200801"/>
    <n v="135000"/>
  </r>
  <r>
    <x v="384"/>
    <x v="3"/>
    <m/>
    <x v="34"/>
    <x v="2"/>
    <x v="105"/>
    <n v="200801"/>
    <n v="200801"/>
    <m/>
    <n v="30"/>
    <n v="200801"/>
    <n v="1113000"/>
  </r>
  <r>
    <x v="384"/>
    <x v="3"/>
    <m/>
    <x v="30"/>
    <x v="2"/>
    <x v="99"/>
    <n v="200801"/>
    <n v="200801"/>
    <m/>
    <n v="4"/>
    <n v="200801"/>
    <n v="89600"/>
  </r>
  <r>
    <x v="384"/>
    <x v="3"/>
    <m/>
    <x v="30"/>
    <x v="2"/>
    <x v="100"/>
    <n v="200801"/>
    <n v="200801"/>
    <m/>
    <n v="1"/>
    <n v="200801"/>
    <n v="39200"/>
  </r>
  <r>
    <x v="384"/>
    <x v="3"/>
    <m/>
    <x v="1"/>
    <x v="2"/>
    <x v="18"/>
    <n v="200801"/>
    <n v="200801"/>
    <m/>
    <n v="46"/>
    <n v="200801"/>
    <n v="920000"/>
  </r>
  <r>
    <x v="384"/>
    <x v="3"/>
    <m/>
    <x v="1"/>
    <x v="2"/>
    <x v="21"/>
    <n v="200801"/>
    <n v="200801"/>
    <m/>
    <n v="23"/>
    <n v="200801"/>
    <n v="805000"/>
  </r>
  <r>
    <x v="384"/>
    <x v="3"/>
    <m/>
    <x v="4"/>
    <x v="2"/>
    <x v="26"/>
    <n v="200801"/>
    <n v="200801"/>
    <m/>
    <n v="2"/>
    <n v="200801"/>
    <n v="8000"/>
  </r>
  <r>
    <x v="384"/>
    <x v="3"/>
    <m/>
    <x v="4"/>
    <x v="2"/>
    <x v="27"/>
    <n v="200801"/>
    <n v="200801"/>
    <m/>
    <n v="3"/>
    <n v="200801"/>
    <n v="60000"/>
  </r>
  <r>
    <x v="384"/>
    <x v="3"/>
    <m/>
    <x v="0"/>
    <x v="2"/>
    <x v="15"/>
    <n v="200801"/>
    <n v="200801"/>
    <m/>
    <n v="42"/>
    <n v="200801"/>
    <n v="840000"/>
  </r>
  <r>
    <x v="384"/>
    <x v="3"/>
    <m/>
    <x v="0"/>
    <x v="2"/>
    <x v="16"/>
    <n v="200801"/>
    <n v="200801"/>
    <m/>
    <n v="58"/>
    <n v="200801"/>
    <n v="2030000"/>
  </r>
  <r>
    <x v="384"/>
    <x v="3"/>
    <m/>
    <x v="0"/>
    <x v="2"/>
    <x v="17"/>
    <n v="200801"/>
    <n v="200801"/>
    <m/>
    <n v="72"/>
    <n v="200801"/>
    <n v="2376000"/>
  </r>
  <r>
    <x v="384"/>
    <x v="3"/>
    <m/>
    <x v="0"/>
    <x v="2"/>
    <x v="19"/>
    <n v="200801"/>
    <n v="200801"/>
    <m/>
    <n v="28"/>
    <n v="200801"/>
    <n v="84000"/>
  </r>
  <r>
    <x v="384"/>
    <x v="3"/>
    <m/>
    <x v="5"/>
    <x v="2"/>
    <x v="28"/>
    <n v="200801"/>
    <n v="200801"/>
    <m/>
    <n v="20"/>
    <n v="200801"/>
    <n v="560000"/>
  </r>
  <r>
    <x v="384"/>
    <x v="3"/>
    <m/>
    <x v="5"/>
    <x v="2"/>
    <x v="69"/>
    <n v="200801"/>
    <n v="200801"/>
    <m/>
    <n v="5"/>
    <n v="200801"/>
    <n v="240000"/>
  </r>
  <r>
    <x v="384"/>
    <x v="3"/>
    <m/>
    <x v="22"/>
    <x v="2"/>
    <x v="29"/>
    <n v="200801"/>
    <n v="200801"/>
    <m/>
    <n v="10"/>
    <n v="200801"/>
    <n v="380000"/>
  </r>
  <r>
    <x v="384"/>
    <x v="3"/>
    <m/>
    <x v="19"/>
    <x v="2"/>
    <x v="22"/>
    <n v="200801"/>
    <n v="200801"/>
    <m/>
    <n v="8"/>
    <n v="200801"/>
    <n v="104000"/>
  </r>
  <r>
    <x v="384"/>
    <x v="3"/>
    <m/>
    <x v="19"/>
    <x v="2"/>
    <x v="23"/>
    <n v="200801"/>
    <n v="200801"/>
    <m/>
    <n v="2"/>
    <n v="200801"/>
    <n v="48000"/>
  </r>
  <r>
    <x v="384"/>
    <x v="3"/>
    <m/>
    <x v="19"/>
    <x v="2"/>
    <x v="24"/>
    <n v="200801"/>
    <n v="200801"/>
    <m/>
    <n v="1"/>
    <n v="200801"/>
    <n v="33000"/>
  </r>
  <r>
    <x v="384"/>
    <x v="3"/>
    <m/>
    <x v="33"/>
    <x v="2"/>
    <x v="92"/>
    <n v="200801"/>
    <n v="200801"/>
    <m/>
    <n v="3"/>
    <n v="200801"/>
    <n v="54600"/>
  </r>
  <r>
    <x v="384"/>
    <x v="3"/>
    <m/>
    <x v="5"/>
    <x v="9"/>
    <x v="28"/>
    <n v="200801"/>
    <n v="200801"/>
    <m/>
    <n v="1"/>
    <n v="200801"/>
    <n v="28000"/>
  </r>
  <r>
    <x v="384"/>
    <x v="3"/>
    <m/>
    <x v="0"/>
    <x v="9"/>
    <x v="15"/>
    <n v="200801"/>
    <n v="200801"/>
    <m/>
    <n v="5"/>
    <n v="200801"/>
    <n v="100000"/>
  </r>
  <r>
    <x v="384"/>
    <x v="3"/>
    <m/>
    <x v="1"/>
    <x v="9"/>
    <x v="18"/>
    <n v="200801"/>
    <n v="200801"/>
    <m/>
    <n v="1"/>
    <n v="200801"/>
    <n v="20000"/>
  </r>
  <r>
    <x v="385"/>
    <x v="4"/>
    <m/>
    <x v="0"/>
    <x v="1"/>
    <x v="15"/>
    <n v="200801"/>
    <n v="200801"/>
    <m/>
    <n v="8"/>
    <n v="200801"/>
    <n v="160000"/>
  </r>
  <r>
    <x v="385"/>
    <x v="4"/>
    <m/>
    <x v="0"/>
    <x v="1"/>
    <x v="16"/>
    <n v="200801"/>
    <n v="200801"/>
    <m/>
    <n v="28"/>
    <n v="200801"/>
    <n v="980000"/>
  </r>
  <r>
    <x v="385"/>
    <x v="4"/>
    <m/>
    <x v="19"/>
    <x v="5"/>
    <x v="50"/>
    <n v="200801"/>
    <n v="200801"/>
    <m/>
    <n v="4"/>
    <n v="200801"/>
    <n v="28800"/>
  </r>
  <r>
    <x v="385"/>
    <x v="4"/>
    <m/>
    <x v="6"/>
    <x v="5"/>
    <x v="49"/>
    <n v="200801"/>
    <n v="200801"/>
    <m/>
    <n v="1"/>
    <n v="200801"/>
    <n v="11250"/>
  </r>
  <r>
    <x v="385"/>
    <x v="4"/>
    <m/>
    <x v="0"/>
    <x v="7"/>
    <x v="15"/>
    <n v="200801"/>
    <n v="200801"/>
    <m/>
    <n v="4"/>
    <n v="200801"/>
    <n v="80000"/>
  </r>
  <r>
    <x v="385"/>
    <x v="4"/>
    <m/>
    <x v="6"/>
    <x v="2"/>
    <x v="37"/>
    <n v="200801"/>
    <n v="200801"/>
    <m/>
    <n v="4"/>
    <n v="200801"/>
    <n v="80000"/>
  </r>
  <r>
    <x v="385"/>
    <x v="4"/>
    <m/>
    <x v="6"/>
    <x v="2"/>
    <x v="42"/>
    <n v="200801"/>
    <n v="200801"/>
    <m/>
    <n v="1"/>
    <n v="200801"/>
    <n v="35000"/>
  </r>
  <r>
    <x v="385"/>
    <x v="4"/>
    <m/>
    <x v="25"/>
    <x v="2"/>
    <x v="34"/>
    <n v="200801"/>
    <n v="200801"/>
    <m/>
    <n v="5"/>
    <n v="200801"/>
    <n v="495000"/>
  </r>
  <r>
    <x v="385"/>
    <x v="4"/>
    <m/>
    <x v="34"/>
    <x v="2"/>
    <x v="105"/>
    <n v="200801"/>
    <n v="200801"/>
    <m/>
    <n v="31"/>
    <n v="200801"/>
    <n v="1150100"/>
  </r>
  <r>
    <x v="385"/>
    <x v="4"/>
    <m/>
    <x v="30"/>
    <x v="2"/>
    <x v="99"/>
    <n v="200801"/>
    <n v="200801"/>
    <m/>
    <n v="7"/>
    <n v="200801"/>
    <n v="156800"/>
  </r>
  <r>
    <x v="385"/>
    <x v="4"/>
    <m/>
    <x v="1"/>
    <x v="2"/>
    <x v="18"/>
    <n v="200801"/>
    <n v="200801"/>
    <m/>
    <n v="41"/>
    <n v="200801"/>
    <n v="820000"/>
  </r>
  <r>
    <x v="385"/>
    <x v="4"/>
    <m/>
    <x v="1"/>
    <x v="2"/>
    <x v="21"/>
    <n v="200801"/>
    <n v="200801"/>
    <m/>
    <n v="14"/>
    <n v="200801"/>
    <n v="490000"/>
  </r>
  <r>
    <x v="385"/>
    <x v="4"/>
    <m/>
    <x v="4"/>
    <x v="2"/>
    <x v="26"/>
    <n v="200801"/>
    <n v="200801"/>
    <m/>
    <n v="2"/>
    <n v="200801"/>
    <n v="8000"/>
  </r>
  <r>
    <x v="385"/>
    <x v="4"/>
    <m/>
    <x v="4"/>
    <x v="2"/>
    <x v="27"/>
    <n v="200801"/>
    <n v="200801"/>
    <m/>
    <n v="2"/>
    <n v="200801"/>
    <n v="40000"/>
  </r>
  <r>
    <x v="385"/>
    <x v="4"/>
    <m/>
    <x v="0"/>
    <x v="2"/>
    <x v="15"/>
    <n v="200801"/>
    <n v="200801"/>
    <m/>
    <n v="40"/>
    <n v="200801"/>
    <n v="800000"/>
  </r>
  <r>
    <x v="385"/>
    <x v="4"/>
    <m/>
    <x v="0"/>
    <x v="2"/>
    <x v="16"/>
    <n v="200801"/>
    <n v="200801"/>
    <m/>
    <n v="20"/>
    <n v="200801"/>
    <n v="700000"/>
  </r>
  <r>
    <x v="385"/>
    <x v="4"/>
    <m/>
    <x v="0"/>
    <x v="2"/>
    <x v="17"/>
    <n v="200801"/>
    <n v="200801"/>
    <m/>
    <n v="70"/>
    <n v="200801"/>
    <n v="2310000"/>
  </r>
  <r>
    <x v="385"/>
    <x v="4"/>
    <m/>
    <x v="0"/>
    <x v="2"/>
    <x v="19"/>
    <n v="200801"/>
    <n v="200801"/>
    <m/>
    <n v="40"/>
    <n v="200801"/>
    <n v="120000"/>
  </r>
  <r>
    <x v="385"/>
    <x v="4"/>
    <m/>
    <x v="5"/>
    <x v="2"/>
    <x v="28"/>
    <n v="200801"/>
    <n v="200801"/>
    <m/>
    <n v="19"/>
    <n v="200801"/>
    <n v="532000"/>
  </r>
  <r>
    <x v="385"/>
    <x v="4"/>
    <m/>
    <x v="5"/>
    <x v="2"/>
    <x v="69"/>
    <n v="200801"/>
    <n v="200801"/>
    <m/>
    <n v="4"/>
    <n v="200801"/>
    <n v="192000"/>
  </r>
  <r>
    <x v="385"/>
    <x v="4"/>
    <m/>
    <x v="22"/>
    <x v="2"/>
    <x v="29"/>
    <n v="200801"/>
    <n v="200801"/>
    <m/>
    <n v="7"/>
    <n v="200801"/>
    <n v="266000"/>
  </r>
  <r>
    <x v="385"/>
    <x v="4"/>
    <m/>
    <x v="19"/>
    <x v="2"/>
    <x v="22"/>
    <n v="200801"/>
    <n v="200801"/>
    <m/>
    <n v="13"/>
    <n v="200801"/>
    <n v="169000"/>
  </r>
  <r>
    <x v="385"/>
    <x v="4"/>
    <m/>
    <x v="19"/>
    <x v="2"/>
    <x v="23"/>
    <n v="200801"/>
    <n v="200801"/>
    <m/>
    <n v="1"/>
    <n v="200801"/>
    <n v="24000"/>
  </r>
  <r>
    <x v="385"/>
    <x v="4"/>
    <m/>
    <x v="19"/>
    <x v="2"/>
    <x v="24"/>
    <n v="200801"/>
    <n v="200801"/>
    <m/>
    <n v="1"/>
    <n v="200801"/>
    <n v="33000"/>
  </r>
  <r>
    <x v="385"/>
    <x v="4"/>
    <m/>
    <x v="33"/>
    <x v="2"/>
    <x v="92"/>
    <n v="200801"/>
    <n v="200801"/>
    <m/>
    <n v="1"/>
    <n v="200801"/>
    <n v="18200"/>
  </r>
  <r>
    <x v="385"/>
    <x v="4"/>
    <m/>
    <x v="0"/>
    <x v="9"/>
    <x v="15"/>
    <n v="200801"/>
    <n v="200801"/>
    <m/>
    <n v="4"/>
    <n v="200801"/>
    <n v="80000"/>
  </r>
  <r>
    <x v="385"/>
    <x v="4"/>
    <m/>
    <x v="1"/>
    <x v="9"/>
    <x v="18"/>
    <n v="200801"/>
    <n v="200801"/>
    <m/>
    <n v="1"/>
    <n v="200801"/>
    <n v="20000"/>
  </r>
  <r>
    <x v="386"/>
    <x v="1"/>
    <m/>
    <x v="0"/>
    <x v="1"/>
    <x v="15"/>
    <n v="200801"/>
    <n v="200801"/>
    <m/>
    <n v="4"/>
    <n v="200801"/>
    <n v="80000"/>
  </r>
  <r>
    <x v="386"/>
    <x v="1"/>
    <m/>
    <x v="0"/>
    <x v="1"/>
    <x v="16"/>
    <n v="200801"/>
    <n v="200801"/>
    <m/>
    <n v="10"/>
    <n v="200801"/>
    <n v="350000"/>
  </r>
  <r>
    <x v="386"/>
    <x v="1"/>
    <m/>
    <x v="0"/>
    <x v="7"/>
    <x v="15"/>
    <n v="200801"/>
    <n v="200801"/>
    <m/>
    <n v="3"/>
    <n v="200801"/>
    <n v="60000"/>
  </r>
  <r>
    <x v="386"/>
    <x v="1"/>
    <m/>
    <x v="33"/>
    <x v="3"/>
    <x v="94"/>
    <n v="200801"/>
    <n v="200801"/>
    <m/>
    <n v="1"/>
    <n v="200801"/>
    <n v="0"/>
  </r>
  <r>
    <x v="386"/>
    <x v="1"/>
    <m/>
    <x v="0"/>
    <x v="3"/>
    <x v="15"/>
    <n v="200801"/>
    <n v="200801"/>
    <m/>
    <n v="1"/>
    <n v="200801"/>
    <n v="0"/>
  </r>
  <r>
    <x v="386"/>
    <x v="1"/>
    <m/>
    <x v="18"/>
    <x v="3"/>
    <x v="19"/>
    <n v="200801"/>
    <n v="200801"/>
    <m/>
    <n v="1"/>
    <n v="200801"/>
    <n v="0"/>
  </r>
  <r>
    <x v="386"/>
    <x v="1"/>
    <m/>
    <x v="5"/>
    <x v="3"/>
    <x v="28"/>
    <n v="200801"/>
    <n v="200801"/>
    <m/>
    <n v="1"/>
    <n v="200801"/>
    <n v="0"/>
  </r>
  <r>
    <x v="386"/>
    <x v="1"/>
    <m/>
    <x v="4"/>
    <x v="3"/>
    <x v="27"/>
    <n v="200801"/>
    <n v="200801"/>
    <m/>
    <n v="1"/>
    <n v="200801"/>
    <n v="0"/>
  </r>
  <r>
    <x v="386"/>
    <x v="1"/>
    <m/>
    <x v="6"/>
    <x v="3"/>
    <x v="37"/>
    <n v="200801"/>
    <n v="200801"/>
    <m/>
    <n v="1"/>
    <n v="200801"/>
    <n v="0"/>
  </r>
  <r>
    <x v="386"/>
    <x v="1"/>
    <m/>
    <x v="22"/>
    <x v="3"/>
    <x v="29"/>
    <n v="200801"/>
    <n v="200801"/>
    <m/>
    <n v="1"/>
    <n v="200801"/>
    <n v="0"/>
  </r>
  <r>
    <x v="386"/>
    <x v="1"/>
    <m/>
    <x v="19"/>
    <x v="3"/>
    <x v="22"/>
    <n v="200801"/>
    <n v="200801"/>
    <m/>
    <n v="1"/>
    <n v="200801"/>
    <n v="0"/>
  </r>
  <r>
    <x v="386"/>
    <x v="1"/>
    <m/>
    <x v="1"/>
    <x v="3"/>
    <x v="18"/>
    <n v="200801"/>
    <n v="200801"/>
    <m/>
    <n v="1"/>
    <n v="200801"/>
    <n v="0"/>
  </r>
  <r>
    <x v="386"/>
    <x v="1"/>
    <m/>
    <x v="6"/>
    <x v="2"/>
    <x v="37"/>
    <n v="200801"/>
    <n v="200801"/>
    <m/>
    <n v="3"/>
    <n v="200801"/>
    <n v="60000"/>
  </r>
  <r>
    <x v="386"/>
    <x v="1"/>
    <m/>
    <x v="6"/>
    <x v="2"/>
    <x v="42"/>
    <n v="200801"/>
    <n v="200801"/>
    <m/>
    <n v="1"/>
    <n v="200801"/>
    <n v="35000"/>
  </r>
  <r>
    <x v="386"/>
    <x v="1"/>
    <m/>
    <x v="25"/>
    <x v="2"/>
    <x v="34"/>
    <n v="200801"/>
    <n v="200801"/>
    <m/>
    <n v="3"/>
    <n v="200801"/>
    <n v="297000"/>
  </r>
  <r>
    <x v="386"/>
    <x v="1"/>
    <m/>
    <x v="34"/>
    <x v="2"/>
    <x v="105"/>
    <n v="200801"/>
    <n v="200801"/>
    <m/>
    <n v="7"/>
    <n v="200801"/>
    <n v="259700"/>
  </r>
  <r>
    <x v="386"/>
    <x v="1"/>
    <m/>
    <x v="30"/>
    <x v="2"/>
    <x v="99"/>
    <n v="200801"/>
    <n v="200801"/>
    <m/>
    <n v="1"/>
    <n v="200801"/>
    <n v="22400"/>
  </r>
  <r>
    <x v="386"/>
    <x v="1"/>
    <m/>
    <x v="1"/>
    <x v="2"/>
    <x v="18"/>
    <n v="200801"/>
    <n v="200801"/>
    <m/>
    <n v="46"/>
    <n v="200801"/>
    <n v="920000"/>
  </r>
  <r>
    <x v="386"/>
    <x v="1"/>
    <m/>
    <x v="1"/>
    <x v="2"/>
    <x v="21"/>
    <n v="200801"/>
    <n v="200801"/>
    <m/>
    <n v="16"/>
    <n v="200801"/>
    <n v="560000"/>
  </r>
  <r>
    <x v="386"/>
    <x v="1"/>
    <m/>
    <x v="4"/>
    <x v="2"/>
    <x v="27"/>
    <n v="200801"/>
    <n v="200801"/>
    <m/>
    <n v="2"/>
    <n v="200801"/>
    <n v="40000"/>
  </r>
  <r>
    <x v="386"/>
    <x v="1"/>
    <m/>
    <x v="0"/>
    <x v="2"/>
    <x v="15"/>
    <n v="200801"/>
    <n v="200801"/>
    <m/>
    <n v="42"/>
    <n v="200801"/>
    <n v="840000"/>
  </r>
  <r>
    <x v="386"/>
    <x v="1"/>
    <m/>
    <x v="0"/>
    <x v="2"/>
    <x v="16"/>
    <n v="200801"/>
    <n v="200801"/>
    <m/>
    <n v="17"/>
    <n v="200801"/>
    <n v="595000"/>
  </r>
  <r>
    <x v="386"/>
    <x v="1"/>
    <m/>
    <x v="0"/>
    <x v="2"/>
    <x v="17"/>
    <n v="200801"/>
    <n v="200801"/>
    <m/>
    <n v="59"/>
    <n v="200801"/>
    <n v="1947000"/>
  </r>
  <r>
    <x v="386"/>
    <x v="1"/>
    <m/>
    <x v="0"/>
    <x v="2"/>
    <x v="19"/>
    <n v="200801"/>
    <n v="200801"/>
    <m/>
    <n v="24"/>
    <n v="200801"/>
    <n v="72000"/>
  </r>
  <r>
    <x v="386"/>
    <x v="1"/>
    <m/>
    <x v="5"/>
    <x v="2"/>
    <x v="28"/>
    <n v="200801"/>
    <n v="200801"/>
    <m/>
    <n v="11"/>
    <n v="200801"/>
    <n v="308000"/>
  </r>
  <r>
    <x v="386"/>
    <x v="1"/>
    <m/>
    <x v="5"/>
    <x v="2"/>
    <x v="69"/>
    <n v="200801"/>
    <n v="200801"/>
    <m/>
    <n v="1"/>
    <n v="200801"/>
    <n v="48000"/>
  </r>
  <r>
    <x v="386"/>
    <x v="1"/>
    <m/>
    <x v="22"/>
    <x v="2"/>
    <x v="29"/>
    <n v="200801"/>
    <n v="200801"/>
    <m/>
    <n v="5"/>
    <n v="200801"/>
    <n v="190000"/>
  </r>
  <r>
    <x v="386"/>
    <x v="1"/>
    <m/>
    <x v="19"/>
    <x v="2"/>
    <x v="22"/>
    <n v="200801"/>
    <n v="200801"/>
    <m/>
    <n v="6"/>
    <n v="200801"/>
    <n v="78000"/>
  </r>
  <r>
    <x v="386"/>
    <x v="1"/>
    <m/>
    <x v="19"/>
    <x v="2"/>
    <x v="23"/>
    <n v="200801"/>
    <n v="200801"/>
    <m/>
    <n v="2"/>
    <n v="200801"/>
    <n v="48000"/>
  </r>
  <r>
    <x v="386"/>
    <x v="1"/>
    <m/>
    <x v="19"/>
    <x v="2"/>
    <x v="24"/>
    <n v="200801"/>
    <n v="200801"/>
    <m/>
    <n v="1"/>
    <n v="200801"/>
    <n v="33000"/>
  </r>
  <r>
    <x v="386"/>
    <x v="1"/>
    <m/>
    <x v="33"/>
    <x v="2"/>
    <x v="92"/>
    <n v="200801"/>
    <n v="200801"/>
    <m/>
    <n v="2"/>
    <n v="200801"/>
    <n v="36400"/>
  </r>
  <r>
    <x v="387"/>
    <x v="0"/>
    <m/>
    <x v="0"/>
    <x v="1"/>
    <x v="16"/>
    <n v="200801"/>
    <n v="200801"/>
    <m/>
    <n v="7"/>
    <n v="200801"/>
    <n v="245000"/>
  </r>
  <r>
    <x v="387"/>
    <x v="0"/>
    <m/>
    <x v="0"/>
    <x v="7"/>
    <x v="15"/>
    <n v="200801"/>
    <n v="200801"/>
    <m/>
    <n v="1"/>
    <n v="200801"/>
    <n v="20000"/>
  </r>
  <r>
    <x v="387"/>
    <x v="0"/>
    <m/>
    <x v="0"/>
    <x v="5"/>
    <x v="51"/>
    <n v="200801"/>
    <n v="200801"/>
    <m/>
    <n v="20"/>
    <n v="200801"/>
    <n v="225000"/>
  </r>
  <r>
    <x v="387"/>
    <x v="0"/>
    <m/>
    <x v="5"/>
    <x v="5"/>
    <x v="53"/>
    <n v="200801"/>
    <n v="200801"/>
    <m/>
    <n v="20"/>
    <n v="200801"/>
    <n v="297000"/>
  </r>
  <r>
    <x v="387"/>
    <x v="0"/>
    <m/>
    <x v="4"/>
    <x v="5"/>
    <x v="62"/>
    <n v="200801"/>
    <n v="200801"/>
    <m/>
    <n v="8"/>
    <n v="200801"/>
    <n v="144000"/>
  </r>
  <r>
    <x v="387"/>
    <x v="0"/>
    <m/>
    <x v="6"/>
    <x v="5"/>
    <x v="49"/>
    <n v="200801"/>
    <n v="200801"/>
    <m/>
    <n v="10"/>
    <n v="200801"/>
    <n v="112500"/>
  </r>
  <r>
    <x v="387"/>
    <x v="0"/>
    <m/>
    <x v="19"/>
    <x v="5"/>
    <x v="50"/>
    <n v="200801"/>
    <n v="200801"/>
    <m/>
    <n v="20"/>
    <n v="200801"/>
    <n v="144000"/>
  </r>
  <r>
    <x v="387"/>
    <x v="0"/>
    <m/>
    <x v="6"/>
    <x v="2"/>
    <x v="37"/>
    <n v="200801"/>
    <n v="200801"/>
    <m/>
    <n v="5"/>
    <n v="200801"/>
    <n v="100000"/>
  </r>
  <r>
    <x v="387"/>
    <x v="0"/>
    <m/>
    <x v="6"/>
    <x v="2"/>
    <x v="42"/>
    <n v="200801"/>
    <n v="200801"/>
    <m/>
    <n v="1"/>
    <n v="200801"/>
    <n v="35000"/>
  </r>
  <r>
    <x v="387"/>
    <x v="0"/>
    <m/>
    <x v="1"/>
    <x v="2"/>
    <x v="18"/>
    <n v="200801"/>
    <n v="200801"/>
    <m/>
    <n v="27"/>
    <n v="200801"/>
    <n v="540000"/>
  </r>
  <r>
    <x v="387"/>
    <x v="0"/>
    <m/>
    <x v="1"/>
    <x v="2"/>
    <x v="21"/>
    <n v="200801"/>
    <n v="200801"/>
    <m/>
    <n v="4"/>
    <n v="200801"/>
    <n v="140000"/>
  </r>
  <r>
    <x v="387"/>
    <x v="0"/>
    <m/>
    <x v="4"/>
    <x v="2"/>
    <x v="26"/>
    <n v="200801"/>
    <n v="200801"/>
    <m/>
    <n v="9"/>
    <n v="200801"/>
    <n v="36000"/>
  </r>
  <r>
    <x v="387"/>
    <x v="0"/>
    <m/>
    <x v="4"/>
    <x v="2"/>
    <x v="27"/>
    <n v="200801"/>
    <n v="200801"/>
    <m/>
    <n v="2"/>
    <n v="200801"/>
    <n v="40000"/>
  </r>
  <r>
    <x v="387"/>
    <x v="0"/>
    <m/>
    <x v="0"/>
    <x v="2"/>
    <x v="15"/>
    <n v="200801"/>
    <n v="200801"/>
    <m/>
    <n v="37"/>
    <n v="200801"/>
    <n v="740000"/>
  </r>
  <r>
    <x v="387"/>
    <x v="0"/>
    <m/>
    <x v="0"/>
    <x v="2"/>
    <x v="16"/>
    <n v="200801"/>
    <n v="200801"/>
    <m/>
    <n v="11"/>
    <n v="200801"/>
    <n v="385000"/>
  </r>
  <r>
    <x v="387"/>
    <x v="0"/>
    <m/>
    <x v="0"/>
    <x v="2"/>
    <x v="17"/>
    <n v="200801"/>
    <n v="200801"/>
    <m/>
    <n v="56"/>
    <n v="200801"/>
    <n v="1848000"/>
  </r>
  <r>
    <x v="387"/>
    <x v="0"/>
    <m/>
    <x v="0"/>
    <x v="2"/>
    <x v="19"/>
    <n v="200801"/>
    <n v="200801"/>
    <m/>
    <n v="28"/>
    <n v="200801"/>
    <n v="84000"/>
  </r>
  <r>
    <x v="387"/>
    <x v="0"/>
    <m/>
    <x v="5"/>
    <x v="2"/>
    <x v="28"/>
    <n v="200801"/>
    <n v="200801"/>
    <m/>
    <n v="13"/>
    <n v="200801"/>
    <n v="364000"/>
  </r>
  <r>
    <x v="387"/>
    <x v="0"/>
    <m/>
    <x v="5"/>
    <x v="2"/>
    <x v="69"/>
    <n v="200801"/>
    <n v="200801"/>
    <m/>
    <n v="6"/>
    <n v="200801"/>
    <n v="288000"/>
  </r>
  <r>
    <x v="387"/>
    <x v="0"/>
    <m/>
    <x v="22"/>
    <x v="2"/>
    <x v="29"/>
    <n v="200801"/>
    <n v="200801"/>
    <m/>
    <n v="1"/>
    <n v="200801"/>
    <n v="38000"/>
  </r>
  <r>
    <x v="387"/>
    <x v="0"/>
    <m/>
    <x v="19"/>
    <x v="2"/>
    <x v="22"/>
    <n v="200801"/>
    <n v="200801"/>
    <m/>
    <n v="9"/>
    <n v="200801"/>
    <n v="117000"/>
  </r>
  <r>
    <x v="387"/>
    <x v="0"/>
    <m/>
    <x v="19"/>
    <x v="2"/>
    <x v="23"/>
    <n v="200801"/>
    <n v="200801"/>
    <m/>
    <n v="2"/>
    <n v="200801"/>
    <n v="48000"/>
  </r>
  <r>
    <x v="387"/>
    <x v="0"/>
    <m/>
    <x v="19"/>
    <x v="2"/>
    <x v="24"/>
    <n v="200801"/>
    <n v="200801"/>
    <m/>
    <n v="1"/>
    <n v="200801"/>
    <n v="33000"/>
  </r>
  <r>
    <x v="387"/>
    <x v="0"/>
    <m/>
    <x v="33"/>
    <x v="2"/>
    <x v="92"/>
    <n v="200801"/>
    <n v="200801"/>
    <m/>
    <n v="1"/>
    <n v="200801"/>
    <n v="18200"/>
  </r>
  <r>
    <x v="387"/>
    <x v="0"/>
    <m/>
    <x v="6"/>
    <x v="9"/>
    <x v="37"/>
    <n v="200801"/>
    <n v="200801"/>
    <m/>
    <n v="1"/>
    <n v="200801"/>
    <n v="20000"/>
  </r>
  <r>
    <x v="390"/>
    <x v="6"/>
    <m/>
    <x v="0"/>
    <x v="6"/>
    <x v="15"/>
    <n v="200801"/>
    <n v="200801"/>
    <m/>
    <n v="92"/>
    <n v="200801"/>
    <n v="834256"/>
  </r>
  <r>
    <x v="390"/>
    <x v="6"/>
    <m/>
    <x v="0"/>
    <x v="6"/>
    <x v="17"/>
    <n v="200801"/>
    <n v="200801"/>
    <m/>
    <n v="432"/>
    <n v="200801"/>
    <n v="6833376"/>
  </r>
  <r>
    <x v="390"/>
    <x v="6"/>
    <m/>
    <x v="4"/>
    <x v="6"/>
    <x v="26"/>
    <n v="200801"/>
    <n v="200801"/>
    <m/>
    <n v="459"/>
    <n v="200801"/>
    <n v="492507"/>
  </r>
  <r>
    <x v="390"/>
    <x v="6"/>
    <m/>
    <x v="26"/>
    <x v="6"/>
    <x v="35"/>
    <n v="200801"/>
    <n v="200801"/>
    <m/>
    <n v="33"/>
    <n v="200801"/>
    <n v="565323"/>
  </r>
  <r>
    <x v="390"/>
    <x v="6"/>
    <m/>
    <x v="22"/>
    <x v="6"/>
    <x v="29"/>
    <n v="200801"/>
    <n v="200801"/>
    <m/>
    <n v="28"/>
    <n v="200801"/>
    <n v="551348"/>
  </r>
  <r>
    <x v="390"/>
    <x v="6"/>
    <m/>
    <x v="24"/>
    <x v="6"/>
    <x v="31"/>
    <n v="200801"/>
    <n v="200801"/>
    <m/>
    <n v="92"/>
    <n v="200801"/>
    <n v="1368684"/>
  </r>
  <r>
    <x v="390"/>
    <x v="6"/>
    <m/>
    <x v="23"/>
    <x v="6"/>
    <x v="30"/>
    <n v="200801"/>
    <n v="200801"/>
    <m/>
    <n v="6"/>
    <n v="200801"/>
    <n v="41784"/>
  </r>
  <r>
    <x v="390"/>
    <x v="6"/>
    <m/>
    <x v="19"/>
    <x v="6"/>
    <x v="22"/>
    <n v="200801"/>
    <n v="200801"/>
    <m/>
    <n v="53"/>
    <n v="200801"/>
    <n v="359923"/>
  </r>
  <r>
    <x v="390"/>
    <x v="6"/>
    <m/>
    <x v="6"/>
    <x v="6"/>
    <x v="37"/>
    <n v="200801"/>
    <n v="200801"/>
    <m/>
    <n v="16"/>
    <n v="200801"/>
    <n v="160000"/>
  </r>
  <r>
    <x v="390"/>
    <x v="6"/>
    <m/>
    <x v="28"/>
    <x v="6"/>
    <x v="39"/>
    <n v="200801"/>
    <n v="200801"/>
    <m/>
    <n v="5"/>
    <n v="200801"/>
    <n v="79090"/>
  </r>
  <r>
    <x v="390"/>
    <x v="6"/>
    <m/>
    <x v="4"/>
    <x v="6"/>
    <x v="66"/>
    <n v="200801"/>
    <n v="200801"/>
    <m/>
    <n v="37"/>
    <n v="200801"/>
    <n v="207089"/>
  </r>
  <r>
    <x v="390"/>
    <x v="6"/>
    <m/>
    <x v="33"/>
    <x v="6"/>
    <x v="106"/>
    <n v="200801"/>
    <n v="200801"/>
    <m/>
    <n v="13"/>
    <n v="200801"/>
    <n v="126750"/>
  </r>
  <r>
    <x v="390"/>
    <x v="6"/>
    <m/>
    <x v="31"/>
    <x v="6"/>
    <x v="103"/>
    <n v="200801"/>
    <n v="200801"/>
    <m/>
    <n v="61"/>
    <n v="200801"/>
    <n v="683200"/>
  </r>
  <r>
    <x v="390"/>
    <x v="6"/>
    <m/>
    <x v="30"/>
    <x v="6"/>
    <x v="104"/>
    <n v="200801"/>
    <n v="200801"/>
    <m/>
    <n v="101"/>
    <n v="200801"/>
    <n v="1131200"/>
  </r>
  <r>
    <x v="390"/>
    <x v="6"/>
    <m/>
    <x v="5"/>
    <x v="6"/>
    <x v="28"/>
    <n v="200801"/>
    <n v="200801"/>
    <m/>
    <n v="13"/>
    <n v="200801"/>
    <n v="189800"/>
  </r>
  <r>
    <x v="388"/>
    <x v="2"/>
    <m/>
    <x v="0"/>
    <x v="1"/>
    <x v="15"/>
    <n v="200801"/>
    <n v="200801"/>
    <m/>
    <n v="1"/>
    <n v="200801"/>
    <n v="20000"/>
  </r>
  <r>
    <x v="388"/>
    <x v="2"/>
    <m/>
    <x v="0"/>
    <x v="1"/>
    <x v="16"/>
    <n v="200801"/>
    <n v="200801"/>
    <m/>
    <n v="3"/>
    <n v="200801"/>
    <n v="105000"/>
  </r>
  <r>
    <x v="388"/>
    <x v="2"/>
    <m/>
    <x v="0"/>
    <x v="7"/>
    <x v="15"/>
    <n v="200801"/>
    <n v="200801"/>
    <m/>
    <n v="1"/>
    <n v="200801"/>
    <n v="20000"/>
  </r>
  <r>
    <x v="388"/>
    <x v="2"/>
    <m/>
    <x v="6"/>
    <x v="2"/>
    <x v="37"/>
    <n v="200801"/>
    <n v="200801"/>
    <m/>
    <n v="2"/>
    <n v="200801"/>
    <n v="40000"/>
  </r>
  <r>
    <x v="388"/>
    <x v="2"/>
    <m/>
    <x v="6"/>
    <x v="2"/>
    <x v="42"/>
    <n v="200801"/>
    <n v="200801"/>
    <m/>
    <n v="1"/>
    <n v="200801"/>
    <n v="35000"/>
  </r>
  <r>
    <x v="388"/>
    <x v="2"/>
    <m/>
    <x v="25"/>
    <x v="2"/>
    <x v="34"/>
    <n v="200801"/>
    <n v="200801"/>
    <m/>
    <n v="1"/>
    <n v="200801"/>
    <n v="99000"/>
  </r>
  <r>
    <x v="388"/>
    <x v="2"/>
    <m/>
    <x v="31"/>
    <x v="2"/>
    <x v="95"/>
    <n v="200801"/>
    <n v="200801"/>
    <m/>
    <n v="11"/>
    <n v="200801"/>
    <n v="246400"/>
  </r>
  <r>
    <x v="388"/>
    <x v="2"/>
    <m/>
    <x v="31"/>
    <x v="2"/>
    <x v="96"/>
    <n v="200801"/>
    <n v="200801"/>
    <m/>
    <n v="8"/>
    <n v="200801"/>
    <n v="313600"/>
  </r>
  <r>
    <x v="388"/>
    <x v="2"/>
    <m/>
    <x v="32"/>
    <x v="2"/>
    <x v="97"/>
    <n v="200801"/>
    <n v="200801"/>
    <m/>
    <n v="5"/>
    <n v="200801"/>
    <n v="185500"/>
  </r>
  <r>
    <x v="388"/>
    <x v="2"/>
    <m/>
    <x v="1"/>
    <x v="2"/>
    <x v="18"/>
    <n v="200801"/>
    <n v="200801"/>
    <m/>
    <n v="12"/>
    <n v="200801"/>
    <n v="240000"/>
  </r>
  <r>
    <x v="388"/>
    <x v="2"/>
    <m/>
    <x v="1"/>
    <x v="2"/>
    <x v="21"/>
    <n v="200801"/>
    <n v="200801"/>
    <m/>
    <n v="3"/>
    <n v="200801"/>
    <n v="105000"/>
  </r>
  <r>
    <x v="388"/>
    <x v="2"/>
    <m/>
    <x v="4"/>
    <x v="2"/>
    <x v="27"/>
    <n v="200801"/>
    <n v="200801"/>
    <m/>
    <n v="3"/>
    <n v="200801"/>
    <n v="60000"/>
  </r>
  <r>
    <x v="388"/>
    <x v="2"/>
    <m/>
    <x v="0"/>
    <x v="2"/>
    <x v="15"/>
    <n v="200801"/>
    <n v="200801"/>
    <m/>
    <n v="20"/>
    <n v="200801"/>
    <n v="400000"/>
  </r>
  <r>
    <x v="388"/>
    <x v="2"/>
    <m/>
    <x v="0"/>
    <x v="2"/>
    <x v="16"/>
    <n v="200801"/>
    <n v="200801"/>
    <m/>
    <n v="31"/>
    <n v="200801"/>
    <n v="1085000"/>
  </r>
  <r>
    <x v="388"/>
    <x v="2"/>
    <m/>
    <x v="0"/>
    <x v="2"/>
    <x v="17"/>
    <n v="200801"/>
    <n v="200801"/>
    <m/>
    <n v="37"/>
    <n v="200801"/>
    <n v="1221000"/>
  </r>
  <r>
    <x v="388"/>
    <x v="2"/>
    <m/>
    <x v="0"/>
    <x v="2"/>
    <x v="19"/>
    <n v="200801"/>
    <n v="200801"/>
    <m/>
    <n v="12"/>
    <n v="200801"/>
    <n v="36000"/>
  </r>
  <r>
    <x v="388"/>
    <x v="2"/>
    <m/>
    <x v="5"/>
    <x v="2"/>
    <x v="28"/>
    <n v="200801"/>
    <n v="200801"/>
    <m/>
    <n v="6"/>
    <n v="200801"/>
    <n v="168000"/>
  </r>
  <r>
    <x v="388"/>
    <x v="2"/>
    <m/>
    <x v="5"/>
    <x v="2"/>
    <x v="69"/>
    <n v="200801"/>
    <n v="200801"/>
    <m/>
    <n v="3"/>
    <n v="200801"/>
    <n v="144000"/>
  </r>
  <r>
    <x v="388"/>
    <x v="2"/>
    <m/>
    <x v="22"/>
    <x v="2"/>
    <x v="29"/>
    <n v="200801"/>
    <n v="200801"/>
    <m/>
    <n v="5"/>
    <n v="200801"/>
    <n v="190000"/>
  </r>
  <r>
    <x v="388"/>
    <x v="2"/>
    <m/>
    <x v="19"/>
    <x v="2"/>
    <x v="22"/>
    <n v="200801"/>
    <n v="200801"/>
    <m/>
    <n v="3"/>
    <n v="200801"/>
    <n v="39000"/>
  </r>
  <r>
    <x v="388"/>
    <x v="2"/>
    <m/>
    <x v="1"/>
    <x v="9"/>
    <x v="18"/>
    <n v="200801"/>
    <n v="200801"/>
    <m/>
    <n v="1"/>
    <n v="200801"/>
    <n v="20000"/>
  </r>
  <r>
    <x v="389"/>
    <x v="5"/>
    <m/>
    <x v="0"/>
    <x v="7"/>
    <x v="15"/>
    <n v="200801"/>
    <n v="200801"/>
    <m/>
    <n v="6"/>
    <n v="200801"/>
    <n v="120000"/>
  </r>
  <r>
    <x v="389"/>
    <x v="5"/>
    <m/>
    <x v="6"/>
    <x v="2"/>
    <x v="37"/>
    <n v="200801"/>
    <n v="200801"/>
    <m/>
    <n v="1"/>
    <n v="200801"/>
    <n v="20000"/>
  </r>
  <r>
    <x v="389"/>
    <x v="5"/>
    <m/>
    <x v="25"/>
    <x v="2"/>
    <x v="34"/>
    <n v="200801"/>
    <n v="200801"/>
    <m/>
    <n v="3"/>
    <n v="200801"/>
    <n v="297000"/>
  </r>
  <r>
    <x v="389"/>
    <x v="5"/>
    <m/>
    <x v="31"/>
    <x v="2"/>
    <x v="95"/>
    <n v="200801"/>
    <n v="200801"/>
    <m/>
    <n v="26"/>
    <n v="200801"/>
    <n v="582400"/>
  </r>
  <r>
    <x v="389"/>
    <x v="5"/>
    <m/>
    <x v="31"/>
    <x v="2"/>
    <x v="96"/>
    <n v="200801"/>
    <n v="200801"/>
    <m/>
    <n v="18"/>
    <n v="200801"/>
    <n v="705600"/>
  </r>
  <r>
    <x v="389"/>
    <x v="5"/>
    <m/>
    <x v="32"/>
    <x v="2"/>
    <x v="97"/>
    <n v="200801"/>
    <n v="200801"/>
    <m/>
    <n v="13"/>
    <n v="200801"/>
    <n v="482300"/>
  </r>
  <r>
    <x v="389"/>
    <x v="5"/>
    <m/>
    <x v="1"/>
    <x v="2"/>
    <x v="18"/>
    <n v="200801"/>
    <n v="200801"/>
    <m/>
    <n v="12"/>
    <n v="200801"/>
    <n v="240000"/>
  </r>
  <r>
    <x v="389"/>
    <x v="5"/>
    <m/>
    <x v="1"/>
    <x v="2"/>
    <x v="21"/>
    <n v="200801"/>
    <n v="200801"/>
    <m/>
    <n v="5"/>
    <n v="200801"/>
    <n v="175000"/>
  </r>
  <r>
    <x v="389"/>
    <x v="5"/>
    <m/>
    <x v="4"/>
    <x v="2"/>
    <x v="26"/>
    <n v="200801"/>
    <n v="200801"/>
    <m/>
    <n v="5"/>
    <n v="200801"/>
    <n v="20000"/>
  </r>
  <r>
    <x v="389"/>
    <x v="5"/>
    <m/>
    <x v="4"/>
    <x v="2"/>
    <x v="27"/>
    <n v="200801"/>
    <n v="200801"/>
    <m/>
    <n v="6"/>
    <n v="200801"/>
    <n v="120000"/>
  </r>
  <r>
    <x v="389"/>
    <x v="5"/>
    <m/>
    <x v="0"/>
    <x v="2"/>
    <x v="15"/>
    <n v="200801"/>
    <n v="200801"/>
    <m/>
    <n v="13"/>
    <n v="200801"/>
    <n v="260000"/>
  </r>
  <r>
    <x v="389"/>
    <x v="5"/>
    <m/>
    <x v="0"/>
    <x v="2"/>
    <x v="16"/>
    <n v="200801"/>
    <n v="200801"/>
    <m/>
    <n v="7"/>
    <n v="200801"/>
    <n v="245000"/>
  </r>
  <r>
    <x v="389"/>
    <x v="5"/>
    <m/>
    <x v="0"/>
    <x v="2"/>
    <x v="17"/>
    <n v="200801"/>
    <n v="200801"/>
    <m/>
    <n v="41"/>
    <n v="200801"/>
    <n v="1353000"/>
  </r>
  <r>
    <x v="389"/>
    <x v="5"/>
    <m/>
    <x v="0"/>
    <x v="2"/>
    <x v="19"/>
    <n v="200801"/>
    <n v="200801"/>
    <m/>
    <n v="21"/>
    <n v="200801"/>
    <n v="63000"/>
  </r>
  <r>
    <x v="389"/>
    <x v="5"/>
    <m/>
    <x v="5"/>
    <x v="2"/>
    <x v="28"/>
    <n v="200801"/>
    <n v="200801"/>
    <m/>
    <n v="17"/>
    <n v="200801"/>
    <n v="476000"/>
  </r>
  <r>
    <x v="389"/>
    <x v="5"/>
    <m/>
    <x v="5"/>
    <x v="2"/>
    <x v="69"/>
    <n v="200801"/>
    <n v="200801"/>
    <m/>
    <n v="3"/>
    <n v="200801"/>
    <n v="144000"/>
  </r>
  <r>
    <x v="389"/>
    <x v="5"/>
    <m/>
    <x v="22"/>
    <x v="2"/>
    <x v="29"/>
    <n v="200801"/>
    <n v="200801"/>
    <m/>
    <n v="5"/>
    <n v="200801"/>
    <n v="190000"/>
  </r>
  <r>
    <x v="389"/>
    <x v="5"/>
    <m/>
    <x v="19"/>
    <x v="2"/>
    <x v="22"/>
    <n v="200801"/>
    <n v="200801"/>
    <m/>
    <n v="10"/>
    <n v="200801"/>
    <n v="130000"/>
  </r>
  <r>
    <x v="389"/>
    <x v="5"/>
    <m/>
    <x v="19"/>
    <x v="2"/>
    <x v="24"/>
    <n v="200801"/>
    <n v="200801"/>
    <m/>
    <n v="2"/>
    <n v="200801"/>
    <n v="66000"/>
  </r>
  <r>
    <x v="389"/>
    <x v="5"/>
    <m/>
    <x v="33"/>
    <x v="2"/>
    <x v="92"/>
    <n v="200801"/>
    <n v="200801"/>
    <m/>
    <n v="2"/>
    <n v="200801"/>
    <n v="36400"/>
  </r>
  <r>
    <x v="389"/>
    <x v="5"/>
    <m/>
    <x v="0"/>
    <x v="9"/>
    <x v="15"/>
    <n v="200801"/>
    <n v="200801"/>
    <m/>
    <n v="2"/>
    <n v="200801"/>
    <n v="40000"/>
  </r>
  <r>
    <x v="390"/>
    <x v="6"/>
    <m/>
    <x v="0"/>
    <x v="7"/>
    <x v="15"/>
    <n v="200801"/>
    <n v="200801"/>
    <m/>
    <n v="2"/>
    <n v="200801"/>
    <n v="40000"/>
  </r>
  <r>
    <x v="390"/>
    <x v="6"/>
    <m/>
    <x v="6"/>
    <x v="2"/>
    <x v="37"/>
    <n v="200801"/>
    <n v="200801"/>
    <m/>
    <n v="5"/>
    <n v="200801"/>
    <n v="100000"/>
  </r>
  <r>
    <x v="390"/>
    <x v="6"/>
    <m/>
    <x v="25"/>
    <x v="2"/>
    <x v="34"/>
    <n v="200801"/>
    <n v="200801"/>
    <m/>
    <n v="5"/>
    <n v="200801"/>
    <n v="495000"/>
  </r>
  <r>
    <x v="390"/>
    <x v="6"/>
    <m/>
    <x v="31"/>
    <x v="2"/>
    <x v="95"/>
    <n v="200801"/>
    <n v="200801"/>
    <m/>
    <n v="22"/>
    <n v="200801"/>
    <n v="492800"/>
  </r>
  <r>
    <x v="390"/>
    <x v="6"/>
    <m/>
    <x v="31"/>
    <x v="2"/>
    <x v="96"/>
    <n v="200801"/>
    <n v="200801"/>
    <m/>
    <n v="17"/>
    <n v="200801"/>
    <n v="666400"/>
  </r>
  <r>
    <x v="390"/>
    <x v="6"/>
    <m/>
    <x v="32"/>
    <x v="2"/>
    <x v="97"/>
    <n v="200801"/>
    <n v="200801"/>
    <m/>
    <n v="17"/>
    <n v="200801"/>
    <n v="630700"/>
  </r>
  <r>
    <x v="390"/>
    <x v="6"/>
    <m/>
    <x v="1"/>
    <x v="2"/>
    <x v="18"/>
    <n v="200801"/>
    <n v="200801"/>
    <m/>
    <n v="8"/>
    <n v="200801"/>
    <n v="160000"/>
  </r>
  <r>
    <x v="390"/>
    <x v="6"/>
    <m/>
    <x v="1"/>
    <x v="2"/>
    <x v="21"/>
    <n v="200801"/>
    <n v="200801"/>
    <m/>
    <n v="1"/>
    <n v="200801"/>
    <n v="35000"/>
  </r>
  <r>
    <x v="390"/>
    <x v="6"/>
    <m/>
    <x v="4"/>
    <x v="2"/>
    <x v="27"/>
    <n v="200801"/>
    <n v="200801"/>
    <m/>
    <n v="4"/>
    <n v="200801"/>
    <n v="80000"/>
  </r>
  <r>
    <x v="390"/>
    <x v="6"/>
    <m/>
    <x v="0"/>
    <x v="2"/>
    <x v="15"/>
    <n v="200801"/>
    <n v="200801"/>
    <m/>
    <n v="38"/>
    <n v="200801"/>
    <n v="760000"/>
  </r>
  <r>
    <x v="390"/>
    <x v="6"/>
    <m/>
    <x v="0"/>
    <x v="2"/>
    <x v="16"/>
    <n v="200801"/>
    <n v="200801"/>
    <m/>
    <n v="3"/>
    <n v="200801"/>
    <n v="105000"/>
  </r>
  <r>
    <x v="390"/>
    <x v="6"/>
    <m/>
    <x v="0"/>
    <x v="2"/>
    <x v="17"/>
    <n v="200801"/>
    <n v="200801"/>
    <m/>
    <n v="55"/>
    <n v="200801"/>
    <n v="1815000"/>
  </r>
  <r>
    <x v="390"/>
    <x v="6"/>
    <m/>
    <x v="0"/>
    <x v="2"/>
    <x v="19"/>
    <n v="200801"/>
    <n v="200801"/>
    <m/>
    <n v="27"/>
    <n v="200801"/>
    <n v="81000"/>
  </r>
  <r>
    <x v="390"/>
    <x v="6"/>
    <m/>
    <x v="5"/>
    <x v="2"/>
    <x v="28"/>
    <n v="200801"/>
    <n v="200801"/>
    <m/>
    <n v="13"/>
    <n v="200801"/>
    <n v="364000"/>
  </r>
  <r>
    <x v="390"/>
    <x v="6"/>
    <m/>
    <x v="5"/>
    <x v="2"/>
    <x v="69"/>
    <n v="200801"/>
    <n v="200801"/>
    <m/>
    <n v="3"/>
    <n v="200801"/>
    <n v="144000"/>
  </r>
  <r>
    <x v="390"/>
    <x v="6"/>
    <m/>
    <x v="22"/>
    <x v="2"/>
    <x v="29"/>
    <n v="200801"/>
    <n v="200801"/>
    <m/>
    <n v="11"/>
    <n v="200801"/>
    <n v="418000"/>
  </r>
  <r>
    <x v="390"/>
    <x v="6"/>
    <m/>
    <x v="19"/>
    <x v="2"/>
    <x v="22"/>
    <n v="200801"/>
    <n v="200801"/>
    <m/>
    <n v="9"/>
    <n v="200801"/>
    <n v="117000"/>
  </r>
  <r>
    <x v="390"/>
    <x v="6"/>
    <m/>
    <x v="19"/>
    <x v="2"/>
    <x v="23"/>
    <n v="200801"/>
    <n v="200801"/>
    <m/>
    <n v="5"/>
    <n v="200801"/>
    <n v="120000"/>
  </r>
  <r>
    <x v="390"/>
    <x v="6"/>
    <m/>
    <x v="19"/>
    <x v="2"/>
    <x v="24"/>
    <n v="200801"/>
    <n v="200801"/>
    <m/>
    <n v="2"/>
    <n v="200801"/>
    <n v="66000"/>
  </r>
  <r>
    <x v="390"/>
    <x v="6"/>
    <m/>
    <x v="33"/>
    <x v="2"/>
    <x v="92"/>
    <n v="200801"/>
    <n v="200801"/>
    <m/>
    <n v="1"/>
    <n v="200801"/>
    <n v="18200"/>
  </r>
  <r>
    <x v="390"/>
    <x v="6"/>
    <m/>
    <x v="33"/>
    <x v="2"/>
    <x v="93"/>
    <n v="200801"/>
    <n v="200801"/>
    <m/>
    <n v="2"/>
    <n v="200801"/>
    <n v="67600"/>
  </r>
  <r>
    <x v="390"/>
    <x v="6"/>
    <m/>
    <x v="5"/>
    <x v="9"/>
    <x v="28"/>
    <n v="200801"/>
    <n v="200801"/>
    <m/>
    <n v="1"/>
    <n v="200801"/>
    <n v="28000"/>
  </r>
  <r>
    <x v="390"/>
    <x v="6"/>
    <m/>
    <x v="0"/>
    <x v="9"/>
    <x v="15"/>
    <n v="200801"/>
    <n v="200801"/>
    <m/>
    <n v="1"/>
    <n v="200801"/>
    <n v="20000"/>
  </r>
  <r>
    <x v="390"/>
    <x v="6"/>
    <m/>
    <x v="19"/>
    <x v="9"/>
    <x v="22"/>
    <n v="200801"/>
    <n v="200801"/>
    <m/>
    <n v="1"/>
    <n v="200801"/>
    <n v="13000"/>
  </r>
  <r>
    <x v="391"/>
    <x v="3"/>
    <m/>
    <x v="0"/>
    <x v="1"/>
    <x v="15"/>
    <n v="200801"/>
    <n v="200801"/>
    <m/>
    <n v="2"/>
    <n v="200801"/>
    <n v="40000"/>
  </r>
  <r>
    <x v="391"/>
    <x v="3"/>
    <m/>
    <x v="0"/>
    <x v="1"/>
    <x v="16"/>
    <n v="200801"/>
    <n v="200801"/>
    <m/>
    <n v="19"/>
    <n v="200801"/>
    <n v="665000"/>
  </r>
  <r>
    <x v="391"/>
    <x v="3"/>
    <m/>
    <x v="0"/>
    <x v="7"/>
    <x v="15"/>
    <n v="200801"/>
    <n v="200801"/>
    <m/>
    <n v="3"/>
    <n v="200801"/>
    <n v="60000"/>
  </r>
  <r>
    <x v="391"/>
    <x v="3"/>
    <m/>
    <x v="31"/>
    <x v="3"/>
    <x v="88"/>
    <n v="200801"/>
    <n v="200801"/>
    <m/>
    <n v="45"/>
    <n v="200801"/>
    <n v="0"/>
  </r>
  <r>
    <x v="391"/>
    <x v="3"/>
    <m/>
    <x v="0"/>
    <x v="3"/>
    <x v="15"/>
    <n v="200801"/>
    <n v="200801"/>
    <m/>
    <n v="25"/>
    <n v="200801"/>
    <n v="0"/>
  </r>
  <r>
    <x v="391"/>
    <x v="3"/>
    <m/>
    <x v="5"/>
    <x v="3"/>
    <x v="28"/>
    <n v="200801"/>
    <n v="200801"/>
    <m/>
    <n v="25"/>
    <n v="200801"/>
    <n v="0"/>
  </r>
  <r>
    <x v="391"/>
    <x v="3"/>
    <m/>
    <x v="22"/>
    <x v="3"/>
    <x v="29"/>
    <n v="200801"/>
    <n v="200801"/>
    <m/>
    <n v="25"/>
    <n v="200801"/>
    <n v="0"/>
  </r>
  <r>
    <x v="391"/>
    <x v="3"/>
    <m/>
    <x v="6"/>
    <x v="2"/>
    <x v="37"/>
    <n v="200801"/>
    <n v="200801"/>
    <m/>
    <n v="6"/>
    <n v="200801"/>
    <n v="120000"/>
  </r>
  <r>
    <x v="391"/>
    <x v="3"/>
    <m/>
    <x v="25"/>
    <x v="2"/>
    <x v="34"/>
    <n v="200801"/>
    <n v="200801"/>
    <m/>
    <n v="4"/>
    <n v="200801"/>
    <n v="396000"/>
  </r>
  <r>
    <x v="391"/>
    <x v="3"/>
    <m/>
    <x v="31"/>
    <x v="2"/>
    <x v="95"/>
    <n v="200801"/>
    <n v="200801"/>
    <m/>
    <n v="45"/>
    <n v="200801"/>
    <n v="1008000"/>
  </r>
  <r>
    <x v="391"/>
    <x v="3"/>
    <m/>
    <x v="31"/>
    <x v="2"/>
    <x v="96"/>
    <n v="200801"/>
    <n v="200801"/>
    <m/>
    <n v="117"/>
    <n v="200801"/>
    <n v="4586400"/>
  </r>
  <r>
    <x v="391"/>
    <x v="3"/>
    <m/>
    <x v="32"/>
    <x v="2"/>
    <x v="97"/>
    <n v="200801"/>
    <n v="200801"/>
    <m/>
    <n v="53"/>
    <n v="200801"/>
    <n v="1966300"/>
  </r>
  <r>
    <x v="391"/>
    <x v="3"/>
    <m/>
    <x v="1"/>
    <x v="2"/>
    <x v="18"/>
    <n v="200801"/>
    <n v="200801"/>
    <m/>
    <n v="13"/>
    <n v="200801"/>
    <n v="260000"/>
  </r>
  <r>
    <x v="391"/>
    <x v="3"/>
    <m/>
    <x v="1"/>
    <x v="2"/>
    <x v="21"/>
    <n v="200801"/>
    <n v="200801"/>
    <m/>
    <n v="6"/>
    <n v="200801"/>
    <n v="210000"/>
  </r>
  <r>
    <x v="391"/>
    <x v="3"/>
    <m/>
    <x v="4"/>
    <x v="2"/>
    <x v="26"/>
    <n v="200801"/>
    <n v="200801"/>
    <m/>
    <n v="5"/>
    <n v="200801"/>
    <n v="20000"/>
  </r>
  <r>
    <x v="391"/>
    <x v="3"/>
    <m/>
    <x v="4"/>
    <x v="2"/>
    <x v="27"/>
    <n v="200801"/>
    <n v="200801"/>
    <m/>
    <n v="14"/>
    <n v="200801"/>
    <n v="280000"/>
  </r>
  <r>
    <x v="391"/>
    <x v="3"/>
    <m/>
    <x v="0"/>
    <x v="2"/>
    <x v="15"/>
    <n v="200801"/>
    <n v="200801"/>
    <m/>
    <n v="35"/>
    <n v="200801"/>
    <n v="700000"/>
  </r>
  <r>
    <x v="391"/>
    <x v="3"/>
    <m/>
    <x v="0"/>
    <x v="2"/>
    <x v="16"/>
    <n v="200801"/>
    <n v="200801"/>
    <m/>
    <n v="17"/>
    <n v="200801"/>
    <n v="595000"/>
  </r>
  <r>
    <x v="391"/>
    <x v="3"/>
    <m/>
    <x v="0"/>
    <x v="2"/>
    <x v="17"/>
    <n v="200801"/>
    <n v="200801"/>
    <m/>
    <n v="73"/>
    <n v="200801"/>
    <n v="2409000"/>
  </r>
  <r>
    <x v="391"/>
    <x v="3"/>
    <m/>
    <x v="0"/>
    <x v="2"/>
    <x v="19"/>
    <n v="200801"/>
    <n v="200801"/>
    <m/>
    <n v="47"/>
    <n v="200801"/>
    <n v="141000"/>
  </r>
  <r>
    <x v="391"/>
    <x v="3"/>
    <m/>
    <x v="5"/>
    <x v="2"/>
    <x v="28"/>
    <n v="200801"/>
    <n v="200801"/>
    <m/>
    <n v="18"/>
    <n v="200801"/>
    <n v="504000"/>
  </r>
  <r>
    <x v="391"/>
    <x v="3"/>
    <m/>
    <x v="5"/>
    <x v="2"/>
    <x v="69"/>
    <n v="200801"/>
    <n v="200801"/>
    <m/>
    <n v="13"/>
    <n v="200801"/>
    <n v="624000"/>
  </r>
  <r>
    <x v="391"/>
    <x v="3"/>
    <m/>
    <x v="22"/>
    <x v="2"/>
    <x v="29"/>
    <n v="200801"/>
    <n v="200801"/>
    <m/>
    <n v="8"/>
    <n v="200801"/>
    <n v="304000"/>
  </r>
  <r>
    <x v="391"/>
    <x v="3"/>
    <m/>
    <x v="19"/>
    <x v="2"/>
    <x v="22"/>
    <n v="200801"/>
    <n v="200801"/>
    <m/>
    <n v="16"/>
    <n v="200801"/>
    <n v="208000"/>
  </r>
  <r>
    <x v="391"/>
    <x v="3"/>
    <m/>
    <x v="19"/>
    <x v="2"/>
    <x v="23"/>
    <n v="200801"/>
    <n v="200801"/>
    <m/>
    <n v="6"/>
    <n v="200801"/>
    <n v="144000"/>
  </r>
  <r>
    <x v="391"/>
    <x v="3"/>
    <m/>
    <x v="19"/>
    <x v="2"/>
    <x v="24"/>
    <n v="200801"/>
    <n v="200801"/>
    <m/>
    <n v="3"/>
    <n v="200801"/>
    <n v="99000"/>
  </r>
  <r>
    <x v="391"/>
    <x v="3"/>
    <m/>
    <x v="33"/>
    <x v="2"/>
    <x v="92"/>
    <n v="200801"/>
    <n v="200801"/>
    <m/>
    <n v="2"/>
    <n v="200801"/>
    <n v="36400"/>
  </r>
  <r>
    <x v="391"/>
    <x v="3"/>
    <m/>
    <x v="5"/>
    <x v="9"/>
    <x v="28"/>
    <n v="200801"/>
    <n v="200801"/>
    <m/>
    <n v="1"/>
    <n v="200801"/>
    <n v="28000"/>
  </r>
  <r>
    <x v="391"/>
    <x v="3"/>
    <m/>
    <x v="0"/>
    <x v="9"/>
    <x v="15"/>
    <n v="200801"/>
    <n v="200801"/>
    <m/>
    <n v="6"/>
    <n v="200801"/>
    <n v="120000"/>
  </r>
  <r>
    <x v="392"/>
    <x v="4"/>
    <m/>
    <x v="0"/>
    <x v="1"/>
    <x v="15"/>
    <n v="200801"/>
    <n v="200801"/>
    <m/>
    <n v="1"/>
    <n v="200801"/>
    <n v="20000"/>
  </r>
  <r>
    <x v="392"/>
    <x v="4"/>
    <m/>
    <x v="0"/>
    <x v="1"/>
    <x v="16"/>
    <n v="200801"/>
    <n v="200801"/>
    <m/>
    <n v="9"/>
    <n v="200801"/>
    <n v="315000"/>
  </r>
  <r>
    <x v="392"/>
    <x v="4"/>
    <m/>
    <x v="0"/>
    <x v="5"/>
    <x v="51"/>
    <n v="200801"/>
    <n v="200801"/>
    <m/>
    <n v="20"/>
    <n v="200801"/>
    <n v="225000"/>
  </r>
  <r>
    <x v="392"/>
    <x v="4"/>
    <m/>
    <x v="5"/>
    <x v="5"/>
    <x v="53"/>
    <n v="200801"/>
    <n v="200801"/>
    <m/>
    <n v="20"/>
    <n v="200801"/>
    <n v="297000"/>
  </r>
  <r>
    <x v="392"/>
    <x v="4"/>
    <m/>
    <x v="1"/>
    <x v="5"/>
    <x v="63"/>
    <n v="200801"/>
    <n v="200801"/>
    <m/>
    <n v="10"/>
    <n v="200801"/>
    <n v="112500"/>
  </r>
  <r>
    <x v="392"/>
    <x v="4"/>
    <m/>
    <x v="4"/>
    <x v="5"/>
    <x v="62"/>
    <n v="200801"/>
    <n v="200801"/>
    <m/>
    <n v="5"/>
    <n v="200801"/>
    <n v="90000"/>
  </r>
  <r>
    <x v="392"/>
    <x v="4"/>
    <m/>
    <x v="0"/>
    <x v="7"/>
    <x v="15"/>
    <n v="200801"/>
    <n v="200801"/>
    <m/>
    <n v="3"/>
    <n v="200801"/>
    <n v="60000"/>
  </r>
  <r>
    <x v="392"/>
    <x v="4"/>
    <m/>
    <x v="6"/>
    <x v="2"/>
    <x v="37"/>
    <n v="200801"/>
    <n v="200801"/>
    <m/>
    <n v="2"/>
    <n v="200801"/>
    <n v="40000"/>
  </r>
  <r>
    <x v="392"/>
    <x v="4"/>
    <m/>
    <x v="6"/>
    <x v="2"/>
    <x v="42"/>
    <n v="200801"/>
    <n v="200801"/>
    <m/>
    <n v="2"/>
    <n v="200801"/>
    <n v="70000"/>
  </r>
  <r>
    <x v="392"/>
    <x v="4"/>
    <m/>
    <x v="25"/>
    <x v="2"/>
    <x v="34"/>
    <n v="200801"/>
    <n v="200801"/>
    <m/>
    <n v="2"/>
    <n v="200801"/>
    <n v="198000"/>
  </r>
  <r>
    <x v="392"/>
    <x v="4"/>
    <m/>
    <x v="31"/>
    <x v="2"/>
    <x v="95"/>
    <n v="200801"/>
    <n v="200801"/>
    <m/>
    <n v="26"/>
    <n v="200801"/>
    <n v="582400"/>
  </r>
  <r>
    <x v="392"/>
    <x v="4"/>
    <m/>
    <x v="31"/>
    <x v="2"/>
    <x v="96"/>
    <n v="200801"/>
    <n v="200801"/>
    <m/>
    <n v="31"/>
    <n v="200801"/>
    <n v="1215200"/>
  </r>
  <r>
    <x v="392"/>
    <x v="4"/>
    <m/>
    <x v="32"/>
    <x v="2"/>
    <x v="97"/>
    <n v="200801"/>
    <n v="200801"/>
    <m/>
    <n v="19"/>
    <n v="200801"/>
    <n v="704900"/>
  </r>
  <r>
    <x v="392"/>
    <x v="4"/>
    <m/>
    <x v="1"/>
    <x v="2"/>
    <x v="18"/>
    <n v="200801"/>
    <n v="200801"/>
    <m/>
    <n v="15"/>
    <n v="200801"/>
    <n v="300000"/>
  </r>
  <r>
    <x v="392"/>
    <x v="4"/>
    <m/>
    <x v="1"/>
    <x v="2"/>
    <x v="21"/>
    <n v="200801"/>
    <n v="200801"/>
    <m/>
    <n v="7"/>
    <n v="200801"/>
    <n v="245000"/>
  </r>
  <r>
    <x v="392"/>
    <x v="4"/>
    <m/>
    <x v="4"/>
    <x v="2"/>
    <x v="26"/>
    <n v="200801"/>
    <n v="200801"/>
    <m/>
    <n v="1"/>
    <n v="200801"/>
    <n v="4000"/>
  </r>
  <r>
    <x v="392"/>
    <x v="4"/>
    <m/>
    <x v="4"/>
    <x v="2"/>
    <x v="27"/>
    <n v="200801"/>
    <n v="200801"/>
    <m/>
    <n v="1"/>
    <n v="200801"/>
    <n v="20000"/>
  </r>
  <r>
    <x v="392"/>
    <x v="4"/>
    <m/>
    <x v="0"/>
    <x v="2"/>
    <x v="15"/>
    <n v="200801"/>
    <n v="200801"/>
    <m/>
    <n v="33"/>
    <n v="200801"/>
    <n v="660000"/>
  </r>
  <r>
    <x v="392"/>
    <x v="4"/>
    <m/>
    <x v="0"/>
    <x v="2"/>
    <x v="16"/>
    <n v="200801"/>
    <n v="200801"/>
    <m/>
    <n v="11"/>
    <n v="200801"/>
    <n v="385000"/>
  </r>
  <r>
    <x v="392"/>
    <x v="4"/>
    <m/>
    <x v="0"/>
    <x v="2"/>
    <x v="17"/>
    <n v="200801"/>
    <n v="200801"/>
    <m/>
    <n v="43"/>
    <n v="200801"/>
    <n v="1419000"/>
  </r>
  <r>
    <x v="392"/>
    <x v="4"/>
    <m/>
    <x v="0"/>
    <x v="2"/>
    <x v="19"/>
    <n v="200801"/>
    <n v="200801"/>
    <m/>
    <n v="33"/>
    <n v="200801"/>
    <n v="99000"/>
  </r>
  <r>
    <x v="392"/>
    <x v="4"/>
    <m/>
    <x v="5"/>
    <x v="2"/>
    <x v="28"/>
    <n v="200801"/>
    <n v="200801"/>
    <m/>
    <n v="14"/>
    <n v="200801"/>
    <n v="392000"/>
  </r>
  <r>
    <x v="392"/>
    <x v="4"/>
    <m/>
    <x v="5"/>
    <x v="2"/>
    <x v="69"/>
    <n v="200801"/>
    <n v="200801"/>
    <m/>
    <n v="4"/>
    <n v="200801"/>
    <n v="192000"/>
  </r>
  <r>
    <x v="392"/>
    <x v="4"/>
    <m/>
    <x v="22"/>
    <x v="2"/>
    <x v="29"/>
    <n v="200801"/>
    <n v="200801"/>
    <m/>
    <n v="7"/>
    <n v="200801"/>
    <n v="266000"/>
  </r>
  <r>
    <x v="392"/>
    <x v="4"/>
    <m/>
    <x v="19"/>
    <x v="2"/>
    <x v="22"/>
    <n v="200801"/>
    <n v="200801"/>
    <m/>
    <n v="8"/>
    <n v="200801"/>
    <n v="104000"/>
  </r>
  <r>
    <x v="392"/>
    <x v="4"/>
    <m/>
    <x v="19"/>
    <x v="2"/>
    <x v="23"/>
    <n v="200801"/>
    <n v="200801"/>
    <m/>
    <n v="1"/>
    <n v="200801"/>
    <n v="24000"/>
  </r>
  <r>
    <x v="392"/>
    <x v="4"/>
    <m/>
    <x v="33"/>
    <x v="2"/>
    <x v="92"/>
    <n v="200801"/>
    <n v="200801"/>
    <m/>
    <n v="1"/>
    <n v="200801"/>
    <n v="18200"/>
  </r>
  <r>
    <x v="392"/>
    <x v="4"/>
    <m/>
    <x v="0"/>
    <x v="9"/>
    <x v="15"/>
    <n v="200801"/>
    <n v="200801"/>
    <m/>
    <n v="2"/>
    <n v="200801"/>
    <n v="40000"/>
  </r>
  <r>
    <x v="393"/>
    <x v="1"/>
    <m/>
    <x v="0"/>
    <x v="1"/>
    <x v="16"/>
    <n v="200801"/>
    <n v="200801"/>
    <m/>
    <n v="7"/>
    <n v="200801"/>
    <n v="245000"/>
  </r>
  <r>
    <x v="393"/>
    <x v="1"/>
    <m/>
    <x v="0"/>
    <x v="7"/>
    <x v="15"/>
    <n v="200801"/>
    <n v="200801"/>
    <m/>
    <n v="3"/>
    <n v="200801"/>
    <n v="60000"/>
  </r>
  <r>
    <x v="393"/>
    <x v="1"/>
    <m/>
    <x v="30"/>
    <x v="3"/>
    <x v="87"/>
    <n v="200801"/>
    <n v="200801"/>
    <m/>
    <n v="8"/>
    <n v="200801"/>
    <n v="0"/>
  </r>
  <r>
    <x v="393"/>
    <x v="1"/>
    <m/>
    <x v="31"/>
    <x v="3"/>
    <x v="88"/>
    <n v="200801"/>
    <n v="200801"/>
    <m/>
    <n v="12"/>
    <n v="200801"/>
    <n v="0"/>
  </r>
  <r>
    <x v="393"/>
    <x v="1"/>
    <m/>
    <x v="33"/>
    <x v="3"/>
    <x v="94"/>
    <n v="200801"/>
    <n v="200801"/>
    <m/>
    <n v="7"/>
    <n v="200801"/>
    <n v="0"/>
  </r>
  <r>
    <x v="393"/>
    <x v="1"/>
    <m/>
    <x v="0"/>
    <x v="3"/>
    <x v="15"/>
    <n v="200801"/>
    <n v="200801"/>
    <m/>
    <n v="12"/>
    <n v="200801"/>
    <n v="0"/>
  </r>
  <r>
    <x v="393"/>
    <x v="1"/>
    <m/>
    <x v="18"/>
    <x v="3"/>
    <x v="19"/>
    <n v="200801"/>
    <n v="200801"/>
    <m/>
    <n v="7"/>
    <n v="200801"/>
    <n v="0"/>
  </r>
  <r>
    <x v="393"/>
    <x v="1"/>
    <m/>
    <x v="5"/>
    <x v="3"/>
    <x v="28"/>
    <n v="200801"/>
    <n v="200801"/>
    <m/>
    <n v="12"/>
    <n v="200801"/>
    <n v="0"/>
  </r>
  <r>
    <x v="393"/>
    <x v="1"/>
    <m/>
    <x v="4"/>
    <x v="3"/>
    <x v="27"/>
    <n v="200801"/>
    <n v="200801"/>
    <m/>
    <n v="12"/>
    <n v="200801"/>
    <n v="0"/>
  </r>
  <r>
    <x v="393"/>
    <x v="1"/>
    <m/>
    <x v="6"/>
    <x v="3"/>
    <x v="37"/>
    <n v="200801"/>
    <n v="200801"/>
    <m/>
    <n v="7"/>
    <n v="200801"/>
    <n v="0"/>
  </r>
  <r>
    <x v="393"/>
    <x v="1"/>
    <m/>
    <x v="22"/>
    <x v="3"/>
    <x v="29"/>
    <n v="200801"/>
    <n v="200801"/>
    <m/>
    <n v="7"/>
    <n v="200801"/>
    <n v="0"/>
  </r>
  <r>
    <x v="393"/>
    <x v="1"/>
    <m/>
    <x v="19"/>
    <x v="3"/>
    <x v="22"/>
    <n v="200801"/>
    <n v="200801"/>
    <m/>
    <n v="10"/>
    <n v="200801"/>
    <n v="0"/>
  </r>
  <r>
    <x v="393"/>
    <x v="1"/>
    <m/>
    <x v="1"/>
    <x v="3"/>
    <x v="18"/>
    <n v="200801"/>
    <n v="200801"/>
    <m/>
    <n v="12"/>
    <n v="200801"/>
    <n v="0"/>
  </r>
  <r>
    <x v="393"/>
    <x v="1"/>
    <m/>
    <x v="6"/>
    <x v="2"/>
    <x v="37"/>
    <n v="200801"/>
    <n v="200801"/>
    <m/>
    <n v="1"/>
    <n v="200801"/>
    <n v="20000"/>
  </r>
  <r>
    <x v="393"/>
    <x v="1"/>
    <m/>
    <x v="6"/>
    <x v="2"/>
    <x v="42"/>
    <n v="200801"/>
    <n v="200801"/>
    <m/>
    <n v="1"/>
    <n v="200801"/>
    <n v="35000"/>
  </r>
  <r>
    <x v="393"/>
    <x v="1"/>
    <m/>
    <x v="25"/>
    <x v="2"/>
    <x v="34"/>
    <n v="200801"/>
    <n v="200801"/>
    <m/>
    <n v="3"/>
    <n v="200801"/>
    <n v="297000"/>
  </r>
  <r>
    <x v="393"/>
    <x v="1"/>
    <m/>
    <x v="31"/>
    <x v="2"/>
    <x v="95"/>
    <n v="200801"/>
    <n v="200801"/>
    <m/>
    <n v="18"/>
    <n v="200801"/>
    <n v="403200"/>
  </r>
  <r>
    <x v="393"/>
    <x v="1"/>
    <m/>
    <x v="31"/>
    <x v="2"/>
    <x v="96"/>
    <n v="200801"/>
    <n v="200801"/>
    <m/>
    <n v="25"/>
    <n v="200801"/>
    <n v="980000"/>
  </r>
  <r>
    <x v="393"/>
    <x v="1"/>
    <m/>
    <x v="32"/>
    <x v="2"/>
    <x v="97"/>
    <n v="200801"/>
    <n v="200801"/>
    <m/>
    <n v="18"/>
    <n v="200801"/>
    <n v="667800"/>
  </r>
  <r>
    <x v="393"/>
    <x v="1"/>
    <m/>
    <x v="1"/>
    <x v="2"/>
    <x v="18"/>
    <n v="200801"/>
    <n v="200801"/>
    <m/>
    <n v="10"/>
    <n v="200801"/>
    <n v="200000"/>
  </r>
  <r>
    <x v="393"/>
    <x v="1"/>
    <m/>
    <x v="1"/>
    <x v="2"/>
    <x v="21"/>
    <n v="200801"/>
    <n v="200801"/>
    <m/>
    <n v="2"/>
    <n v="200801"/>
    <n v="70000"/>
  </r>
  <r>
    <x v="393"/>
    <x v="1"/>
    <m/>
    <x v="4"/>
    <x v="2"/>
    <x v="27"/>
    <n v="200801"/>
    <n v="200801"/>
    <m/>
    <n v="7"/>
    <n v="200801"/>
    <n v="140000"/>
  </r>
  <r>
    <x v="393"/>
    <x v="1"/>
    <m/>
    <x v="0"/>
    <x v="2"/>
    <x v="15"/>
    <n v="200801"/>
    <n v="200801"/>
    <m/>
    <n v="22"/>
    <n v="200801"/>
    <n v="440000"/>
  </r>
  <r>
    <x v="393"/>
    <x v="1"/>
    <m/>
    <x v="0"/>
    <x v="2"/>
    <x v="16"/>
    <n v="200801"/>
    <n v="200801"/>
    <m/>
    <n v="16"/>
    <n v="200801"/>
    <n v="560000"/>
  </r>
  <r>
    <x v="393"/>
    <x v="1"/>
    <m/>
    <x v="0"/>
    <x v="2"/>
    <x v="17"/>
    <n v="200801"/>
    <n v="200801"/>
    <m/>
    <n v="33"/>
    <n v="200801"/>
    <n v="1089000"/>
  </r>
  <r>
    <x v="393"/>
    <x v="1"/>
    <m/>
    <x v="0"/>
    <x v="2"/>
    <x v="19"/>
    <n v="200801"/>
    <n v="200801"/>
    <m/>
    <n v="11"/>
    <n v="200801"/>
    <n v="33000"/>
  </r>
  <r>
    <x v="393"/>
    <x v="1"/>
    <m/>
    <x v="5"/>
    <x v="2"/>
    <x v="28"/>
    <n v="200801"/>
    <n v="200801"/>
    <m/>
    <n v="10"/>
    <n v="200801"/>
    <n v="280000"/>
  </r>
  <r>
    <x v="393"/>
    <x v="1"/>
    <m/>
    <x v="5"/>
    <x v="2"/>
    <x v="69"/>
    <n v="200801"/>
    <n v="200801"/>
    <m/>
    <n v="4"/>
    <n v="200801"/>
    <n v="192000"/>
  </r>
  <r>
    <x v="393"/>
    <x v="1"/>
    <m/>
    <x v="22"/>
    <x v="2"/>
    <x v="29"/>
    <n v="200801"/>
    <n v="200801"/>
    <m/>
    <n v="2"/>
    <n v="200801"/>
    <n v="76000"/>
  </r>
  <r>
    <x v="393"/>
    <x v="1"/>
    <m/>
    <x v="19"/>
    <x v="2"/>
    <x v="22"/>
    <n v="200801"/>
    <n v="200801"/>
    <m/>
    <n v="8"/>
    <n v="200801"/>
    <n v="104000"/>
  </r>
  <r>
    <x v="393"/>
    <x v="1"/>
    <m/>
    <x v="33"/>
    <x v="2"/>
    <x v="92"/>
    <n v="200801"/>
    <n v="200801"/>
    <m/>
    <n v="2"/>
    <n v="200801"/>
    <n v="36400"/>
  </r>
  <r>
    <x v="393"/>
    <x v="1"/>
    <m/>
    <x v="0"/>
    <x v="9"/>
    <x v="15"/>
    <n v="200801"/>
    <n v="200801"/>
    <m/>
    <n v="5"/>
    <n v="200801"/>
    <n v="100000"/>
  </r>
  <r>
    <x v="394"/>
    <x v="0"/>
    <m/>
    <x v="0"/>
    <x v="1"/>
    <x v="16"/>
    <n v="200801"/>
    <n v="200801"/>
    <m/>
    <n v="4"/>
    <n v="200801"/>
    <n v="140000"/>
  </r>
  <r>
    <x v="394"/>
    <x v="0"/>
    <m/>
    <x v="31"/>
    <x v="5"/>
    <x v="88"/>
    <n v="200801"/>
    <n v="200801"/>
    <m/>
    <n v="20"/>
    <n v="200801"/>
    <n v="229100"/>
  </r>
  <r>
    <x v="394"/>
    <x v="0"/>
    <m/>
    <x v="0"/>
    <x v="7"/>
    <x v="15"/>
    <n v="200801"/>
    <n v="200801"/>
    <m/>
    <n v="3"/>
    <n v="200801"/>
    <n v="60000"/>
  </r>
  <r>
    <x v="394"/>
    <x v="0"/>
    <m/>
    <x v="30"/>
    <x v="3"/>
    <x v="87"/>
    <n v="200801"/>
    <n v="200801"/>
    <m/>
    <n v="3"/>
    <n v="200801"/>
    <n v="0"/>
  </r>
  <r>
    <x v="394"/>
    <x v="0"/>
    <m/>
    <x v="31"/>
    <x v="3"/>
    <x v="88"/>
    <n v="200801"/>
    <n v="200801"/>
    <m/>
    <n v="3"/>
    <n v="200801"/>
    <n v="0"/>
  </r>
  <r>
    <x v="394"/>
    <x v="0"/>
    <m/>
    <x v="33"/>
    <x v="3"/>
    <x v="94"/>
    <n v="200801"/>
    <n v="200801"/>
    <m/>
    <n v="3"/>
    <n v="200801"/>
    <n v="0"/>
  </r>
  <r>
    <x v="394"/>
    <x v="0"/>
    <m/>
    <x v="0"/>
    <x v="3"/>
    <x v="15"/>
    <n v="200801"/>
    <n v="200801"/>
    <m/>
    <n v="6"/>
    <n v="200801"/>
    <n v="0"/>
  </r>
  <r>
    <x v="394"/>
    <x v="0"/>
    <m/>
    <x v="18"/>
    <x v="3"/>
    <x v="19"/>
    <n v="200801"/>
    <n v="200801"/>
    <m/>
    <n v="3"/>
    <n v="200801"/>
    <n v="0"/>
  </r>
  <r>
    <x v="394"/>
    <x v="0"/>
    <m/>
    <x v="5"/>
    <x v="3"/>
    <x v="28"/>
    <n v="200801"/>
    <n v="200801"/>
    <m/>
    <n v="4"/>
    <n v="200801"/>
    <n v="0"/>
  </r>
  <r>
    <x v="394"/>
    <x v="0"/>
    <m/>
    <x v="4"/>
    <x v="3"/>
    <x v="27"/>
    <n v="200801"/>
    <n v="200801"/>
    <m/>
    <n v="3"/>
    <n v="200801"/>
    <n v="0"/>
  </r>
  <r>
    <x v="394"/>
    <x v="0"/>
    <m/>
    <x v="6"/>
    <x v="3"/>
    <x v="37"/>
    <n v="200801"/>
    <n v="200801"/>
    <m/>
    <n v="3"/>
    <n v="200801"/>
    <n v="0"/>
  </r>
  <r>
    <x v="394"/>
    <x v="0"/>
    <m/>
    <x v="22"/>
    <x v="3"/>
    <x v="29"/>
    <n v="200801"/>
    <n v="200801"/>
    <m/>
    <n v="4"/>
    <n v="200801"/>
    <n v="0"/>
  </r>
  <r>
    <x v="394"/>
    <x v="0"/>
    <m/>
    <x v="19"/>
    <x v="3"/>
    <x v="22"/>
    <n v="200801"/>
    <n v="200801"/>
    <m/>
    <n v="3"/>
    <n v="200801"/>
    <n v="0"/>
  </r>
  <r>
    <x v="394"/>
    <x v="0"/>
    <m/>
    <x v="1"/>
    <x v="3"/>
    <x v="18"/>
    <n v="200801"/>
    <n v="200801"/>
    <m/>
    <n v="3"/>
    <n v="200801"/>
    <n v="0"/>
  </r>
  <r>
    <x v="394"/>
    <x v="0"/>
    <m/>
    <x v="6"/>
    <x v="2"/>
    <x v="42"/>
    <n v="200801"/>
    <n v="200801"/>
    <m/>
    <n v="2"/>
    <n v="200801"/>
    <n v="70000"/>
  </r>
  <r>
    <x v="394"/>
    <x v="0"/>
    <m/>
    <x v="25"/>
    <x v="2"/>
    <x v="34"/>
    <n v="200801"/>
    <n v="200801"/>
    <m/>
    <n v="4"/>
    <n v="200801"/>
    <n v="396000"/>
  </r>
  <r>
    <x v="394"/>
    <x v="0"/>
    <m/>
    <x v="31"/>
    <x v="2"/>
    <x v="95"/>
    <n v="200801"/>
    <n v="200801"/>
    <m/>
    <n v="24"/>
    <n v="200801"/>
    <n v="537600"/>
  </r>
  <r>
    <x v="394"/>
    <x v="0"/>
    <m/>
    <x v="31"/>
    <x v="2"/>
    <x v="96"/>
    <n v="200801"/>
    <n v="200801"/>
    <m/>
    <n v="19"/>
    <n v="200801"/>
    <n v="744800"/>
  </r>
  <r>
    <x v="394"/>
    <x v="0"/>
    <m/>
    <x v="32"/>
    <x v="2"/>
    <x v="97"/>
    <n v="200801"/>
    <n v="200801"/>
    <m/>
    <n v="15"/>
    <n v="200801"/>
    <n v="556500"/>
  </r>
  <r>
    <x v="394"/>
    <x v="0"/>
    <m/>
    <x v="1"/>
    <x v="2"/>
    <x v="18"/>
    <n v="200801"/>
    <n v="200801"/>
    <m/>
    <n v="6"/>
    <n v="200801"/>
    <n v="120000"/>
  </r>
  <r>
    <x v="394"/>
    <x v="0"/>
    <m/>
    <x v="1"/>
    <x v="2"/>
    <x v="21"/>
    <n v="200801"/>
    <n v="200801"/>
    <m/>
    <n v="3"/>
    <n v="200801"/>
    <n v="105000"/>
  </r>
  <r>
    <x v="394"/>
    <x v="0"/>
    <m/>
    <x v="4"/>
    <x v="2"/>
    <x v="27"/>
    <n v="200801"/>
    <n v="200801"/>
    <m/>
    <n v="4"/>
    <n v="200801"/>
    <n v="80000"/>
  </r>
  <r>
    <x v="394"/>
    <x v="0"/>
    <m/>
    <x v="0"/>
    <x v="2"/>
    <x v="15"/>
    <n v="200801"/>
    <n v="200801"/>
    <m/>
    <n v="24"/>
    <n v="200801"/>
    <n v="480000"/>
  </r>
  <r>
    <x v="394"/>
    <x v="0"/>
    <m/>
    <x v="0"/>
    <x v="2"/>
    <x v="16"/>
    <n v="200801"/>
    <n v="200801"/>
    <m/>
    <n v="14"/>
    <n v="200801"/>
    <n v="490000"/>
  </r>
  <r>
    <x v="394"/>
    <x v="0"/>
    <m/>
    <x v="0"/>
    <x v="2"/>
    <x v="17"/>
    <n v="200801"/>
    <n v="200801"/>
    <m/>
    <n v="36"/>
    <n v="200801"/>
    <n v="1188000"/>
  </r>
  <r>
    <x v="394"/>
    <x v="0"/>
    <m/>
    <x v="0"/>
    <x v="2"/>
    <x v="19"/>
    <n v="200801"/>
    <n v="200801"/>
    <m/>
    <n v="20"/>
    <n v="200801"/>
    <n v="60000"/>
  </r>
  <r>
    <x v="394"/>
    <x v="0"/>
    <m/>
    <x v="5"/>
    <x v="2"/>
    <x v="28"/>
    <n v="200801"/>
    <n v="200801"/>
    <m/>
    <n v="13"/>
    <n v="200801"/>
    <n v="364000"/>
  </r>
  <r>
    <x v="394"/>
    <x v="0"/>
    <m/>
    <x v="5"/>
    <x v="2"/>
    <x v="69"/>
    <n v="200801"/>
    <n v="200801"/>
    <m/>
    <n v="3"/>
    <n v="200801"/>
    <n v="144000"/>
  </r>
  <r>
    <x v="394"/>
    <x v="0"/>
    <m/>
    <x v="19"/>
    <x v="2"/>
    <x v="22"/>
    <n v="200801"/>
    <n v="200801"/>
    <m/>
    <n v="5"/>
    <n v="200801"/>
    <n v="65000"/>
  </r>
  <r>
    <x v="394"/>
    <x v="0"/>
    <m/>
    <x v="19"/>
    <x v="2"/>
    <x v="23"/>
    <n v="200801"/>
    <n v="200801"/>
    <m/>
    <n v="1"/>
    <n v="200801"/>
    <n v="24000"/>
  </r>
  <r>
    <x v="394"/>
    <x v="0"/>
    <m/>
    <x v="19"/>
    <x v="2"/>
    <x v="24"/>
    <n v="200801"/>
    <n v="200801"/>
    <m/>
    <n v="1"/>
    <n v="200801"/>
    <n v="33000"/>
  </r>
  <r>
    <x v="394"/>
    <x v="0"/>
    <m/>
    <x v="33"/>
    <x v="2"/>
    <x v="92"/>
    <n v="200801"/>
    <n v="200801"/>
    <m/>
    <n v="2"/>
    <n v="200801"/>
    <n v="36400"/>
  </r>
  <r>
    <x v="394"/>
    <x v="0"/>
    <m/>
    <x v="33"/>
    <x v="2"/>
    <x v="93"/>
    <n v="200801"/>
    <n v="200801"/>
    <m/>
    <n v="1"/>
    <n v="200801"/>
    <n v="33800"/>
  </r>
  <r>
    <x v="394"/>
    <x v="0"/>
    <m/>
    <x v="0"/>
    <x v="9"/>
    <x v="15"/>
    <n v="200801"/>
    <n v="200801"/>
    <m/>
    <n v="4"/>
    <n v="200801"/>
    <n v="80000"/>
  </r>
  <r>
    <x v="395"/>
    <x v="2"/>
    <m/>
    <x v="0"/>
    <x v="1"/>
    <x v="16"/>
    <n v="200801"/>
    <n v="200801"/>
    <m/>
    <n v="2"/>
    <n v="200801"/>
    <n v="70000"/>
  </r>
  <r>
    <x v="395"/>
    <x v="2"/>
    <m/>
    <x v="0"/>
    <x v="7"/>
    <x v="15"/>
    <n v="200801"/>
    <n v="200801"/>
    <m/>
    <n v="1"/>
    <n v="200801"/>
    <n v="20000"/>
  </r>
  <r>
    <x v="395"/>
    <x v="2"/>
    <m/>
    <x v="30"/>
    <x v="3"/>
    <x v="87"/>
    <n v="200801"/>
    <n v="200801"/>
    <m/>
    <n v="1"/>
    <n v="200801"/>
    <n v="0"/>
  </r>
  <r>
    <x v="395"/>
    <x v="2"/>
    <m/>
    <x v="31"/>
    <x v="3"/>
    <x v="88"/>
    <n v="200801"/>
    <n v="200801"/>
    <m/>
    <n v="40"/>
    <n v="200801"/>
    <n v="0"/>
  </r>
  <r>
    <x v="395"/>
    <x v="2"/>
    <m/>
    <x v="35"/>
    <x v="3"/>
    <x v="107"/>
    <n v="200801"/>
    <n v="200801"/>
    <m/>
    <n v="1"/>
    <n v="200801"/>
    <n v="0"/>
  </r>
  <r>
    <x v="395"/>
    <x v="2"/>
    <m/>
    <x v="31"/>
    <x v="2"/>
    <x v="95"/>
    <n v="200801"/>
    <n v="200801"/>
    <m/>
    <n v="17"/>
    <n v="200801"/>
    <n v="380800"/>
  </r>
  <r>
    <x v="395"/>
    <x v="2"/>
    <m/>
    <x v="31"/>
    <x v="2"/>
    <x v="96"/>
    <n v="200801"/>
    <n v="200801"/>
    <m/>
    <n v="20"/>
    <n v="200801"/>
    <n v="784000"/>
  </r>
  <r>
    <x v="395"/>
    <x v="2"/>
    <m/>
    <x v="32"/>
    <x v="2"/>
    <x v="97"/>
    <n v="200801"/>
    <n v="200801"/>
    <m/>
    <n v="18"/>
    <n v="200801"/>
    <n v="667800"/>
  </r>
  <r>
    <x v="395"/>
    <x v="2"/>
    <m/>
    <x v="34"/>
    <x v="2"/>
    <x v="105"/>
    <n v="200801"/>
    <n v="200801"/>
    <m/>
    <n v="44"/>
    <n v="200801"/>
    <n v="1632400"/>
  </r>
  <r>
    <x v="395"/>
    <x v="2"/>
    <m/>
    <x v="30"/>
    <x v="2"/>
    <x v="99"/>
    <n v="200801"/>
    <n v="200801"/>
    <m/>
    <n v="7"/>
    <n v="200801"/>
    <n v="156800"/>
  </r>
  <r>
    <x v="395"/>
    <x v="2"/>
    <m/>
    <x v="30"/>
    <x v="2"/>
    <x v="100"/>
    <n v="200801"/>
    <n v="200801"/>
    <m/>
    <n v="1"/>
    <n v="200801"/>
    <n v="39200"/>
  </r>
  <r>
    <x v="395"/>
    <x v="2"/>
    <m/>
    <x v="1"/>
    <x v="2"/>
    <x v="18"/>
    <n v="200801"/>
    <n v="200801"/>
    <m/>
    <n v="6"/>
    <n v="200801"/>
    <n v="120000"/>
  </r>
  <r>
    <x v="395"/>
    <x v="2"/>
    <m/>
    <x v="1"/>
    <x v="2"/>
    <x v="21"/>
    <n v="200801"/>
    <n v="200801"/>
    <m/>
    <n v="1"/>
    <n v="200801"/>
    <n v="35000"/>
  </r>
  <r>
    <x v="395"/>
    <x v="2"/>
    <m/>
    <x v="4"/>
    <x v="2"/>
    <x v="26"/>
    <n v="200801"/>
    <n v="200801"/>
    <m/>
    <n v="4"/>
    <n v="200801"/>
    <n v="16000"/>
  </r>
  <r>
    <x v="395"/>
    <x v="2"/>
    <m/>
    <x v="4"/>
    <x v="2"/>
    <x v="27"/>
    <n v="200801"/>
    <n v="200801"/>
    <m/>
    <n v="1"/>
    <n v="200801"/>
    <n v="20000"/>
  </r>
  <r>
    <x v="395"/>
    <x v="2"/>
    <m/>
    <x v="0"/>
    <x v="2"/>
    <x v="15"/>
    <n v="200801"/>
    <n v="200801"/>
    <m/>
    <n v="23"/>
    <n v="200801"/>
    <n v="460000"/>
  </r>
  <r>
    <x v="395"/>
    <x v="2"/>
    <m/>
    <x v="0"/>
    <x v="2"/>
    <x v="16"/>
    <n v="200801"/>
    <n v="200801"/>
    <m/>
    <n v="23"/>
    <n v="200801"/>
    <n v="805000"/>
  </r>
  <r>
    <x v="395"/>
    <x v="2"/>
    <m/>
    <x v="0"/>
    <x v="2"/>
    <x v="17"/>
    <n v="200801"/>
    <n v="200801"/>
    <m/>
    <n v="26"/>
    <n v="200801"/>
    <n v="858000"/>
  </r>
  <r>
    <x v="395"/>
    <x v="2"/>
    <m/>
    <x v="0"/>
    <x v="2"/>
    <x v="19"/>
    <n v="200801"/>
    <n v="200801"/>
    <m/>
    <n v="26"/>
    <n v="200801"/>
    <n v="78000"/>
  </r>
  <r>
    <x v="395"/>
    <x v="2"/>
    <m/>
    <x v="5"/>
    <x v="2"/>
    <x v="28"/>
    <n v="200801"/>
    <n v="200801"/>
    <m/>
    <n v="16"/>
    <n v="200801"/>
    <n v="448000"/>
  </r>
  <r>
    <x v="395"/>
    <x v="2"/>
    <m/>
    <x v="22"/>
    <x v="2"/>
    <x v="29"/>
    <n v="200801"/>
    <n v="200801"/>
    <m/>
    <n v="8"/>
    <n v="200801"/>
    <n v="304000"/>
  </r>
  <r>
    <x v="395"/>
    <x v="2"/>
    <m/>
    <x v="19"/>
    <x v="2"/>
    <x v="22"/>
    <n v="200801"/>
    <n v="200801"/>
    <m/>
    <n v="6"/>
    <n v="200801"/>
    <n v="78000"/>
  </r>
  <r>
    <x v="395"/>
    <x v="2"/>
    <m/>
    <x v="19"/>
    <x v="2"/>
    <x v="23"/>
    <n v="200801"/>
    <n v="200801"/>
    <m/>
    <n v="1"/>
    <n v="200801"/>
    <n v="24000"/>
  </r>
  <r>
    <x v="396"/>
    <x v="5"/>
    <m/>
    <x v="0"/>
    <x v="7"/>
    <x v="15"/>
    <n v="200801"/>
    <n v="200801"/>
    <m/>
    <n v="5"/>
    <n v="200801"/>
    <n v="100000"/>
  </r>
  <r>
    <x v="396"/>
    <x v="5"/>
    <m/>
    <x v="6"/>
    <x v="2"/>
    <x v="37"/>
    <n v="200801"/>
    <n v="200801"/>
    <m/>
    <n v="4"/>
    <n v="200801"/>
    <n v="80000"/>
  </r>
  <r>
    <x v="396"/>
    <x v="5"/>
    <m/>
    <x v="6"/>
    <x v="2"/>
    <x v="42"/>
    <n v="200801"/>
    <n v="200801"/>
    <m/>
    <n v="1"/>
    <n v="200801"/>
    <n v="35000"/>
  </r>
  <r>
    <x v="396"/>
    <x v="5"/>
    <m/>
    <x v="25"/>
    <x v="2"/>
    <x v="34"/>
    <n v="200801"/>
    <n v="200801"/>
    <m/>
    <n v="2"/>
    <n v="200801"/>
    <n v="198000"/>
  </r>
  <r>
    <x v="396"/>
    <x v="5"/>
    <m/>
    <x v="31"/>
    <x v="2"/>
    <x v="95"/>
    <n v="200801"/>
    <n v="200801"/>
    <m/>
    <n v="21"/>
    <n v="200801"/>
    <n v="470400"/>
  </r>
  <r>
    <x v="396"/>
    <x v="5"/>
    <m/>
    <x v="31"/>
    <x v="2"/>
    <x v="96"/>
    <n v="200801"/>
    <n v="200801"/>
    <m/>
    <n v="17"/>
    <n v="200801"/>
    <n v="666400"/>
  </r>
  <r>
    <x v="396"/>
    <x v="5"/>
    <m/>
    <x v="32"/>
    <x v="2"/>
    <x v="97"/>
    <n v="200801"/>
    <n v="200801"/>
    <m/>
    <n v="14"/>
    <n v="200801"/>
    <n v="519400"/>
  </r>
  <r>
    <x v="396"/>
    <x v="5"/>
    <m/>
    <x v="34"/>
    <x v="2"/>
    <x v="105"/>
    <n v="200801"/>
    <n v="200801"/>
    <m/>
    <n v="53"/>
    <n v="200801"/>
    <n v="1966300"/>
  </r>
  <r>
    <x v="396"/>
    <x v="5"/>
    <m/>
    <x v="30"/>
    <x v="2"/>
    <x v="99"/>
    <n v="200801"/>
    <n v="200801"/>
    <m/>
    <n v="6"/>
    <n v="200801"/>
    <n v="134400"/>
  </r>
  <r>
    <x v="396"/>
    <x v="5"/>
    <m/>
    <x v="30"/>
    <x v="2"/>
    <x v="100"/>
    <n v="200801"/>
    <n v="200801"/>
    <m/>
    <n v="1"/>
    <n v="200801"/>
    <n v="39200"/>
  </r>
  <r>
    <x v="396"/>
    <x v="5"/>
    <m/>
    <x v="1"/>
    <x v="2"/>
    <x v="18"/>
    <n v="200801"/>
    <n v="200801"/>
    <m/>
    <n v="3"/>
    <n v="200801"/>
    <n v="60000"/>
  </r>
  <r>
    <x v="396"/>
    <x v="5"/>
    <m/>
    <x v="1"/>
    <x v="2"/>
    <x v="21"/>
    <n v="200801"/>
    <n v="200801"/>
    <m/>
    <n v="4"/>
    <n v="200801"/>
    <n v="140000"/>
  </r>
  <r>
    <x v="396"/>
    <x v="5"/>
    <m/>
    <x v="4"/>
    <x v="2"/>
    <x v="26"/>
    <n v="200801"/>
    <n v="200801"/>
    <m/>
    <n v="4"/>
    <n v="200801"/>
    <n v="16000"/>
  </r>
  <r>
    <x v="396"/>
    <x v="5"/>
    <m/>
    <x v="4"/>
    <x v="2"/>
    <x v="27"/>
    <n v="200801"/>
    <n v="200801"/>
    <m/>
    <n v="4"/>
    <n v="200801"/>
    <n v="80000"/>
  </r>
  <r>
    <x v="396"/>
    <x v="5"/>
    <m/>
    <x v="0"/>
    <x v="2"/>
    <x v="15"/>
    <n v="200801"/>
    <n v="200801"/>
    <m/>
    <n v="19"/>
    <n v="200801"/>
    <n v="380000"/>
  </r>
  <r>
    <x v="396"/>
    <x v="5"/>
    <m/>
    <x v="0"/>
    <x v="2"/>
    <x v="16"/>
    <n v="200801"/>
    <n v="200801"/>
    <m/>
    <n v="13"/>
    <n v="200801"/>
    <n v="455000"/>
  </r>
  <r>
    <x v="396"/>
    <x v="5"/>
    <m/>
    <x v="0"/>
    <x v="2"/>
    <x v="17"/>
    <n v="200801"/>
    <n v="200801"/>
    <m/>
    <n v="26"/>
    <n v="200801"/>
    <n v="858000"/>
  </r>
  <r>
    <x v="396"/>
    <x v="5"/>
    <m/>
    <x v="0"/>
    <x v="2"/>
    <x v="19"/>
    <n v="200801"/>
    <n v="200801"/>
    <m/>
    <n v="24"/>
    <n v="200801"/>
    <n v="72000"/>
  </r>
  <r>
    <x v="396"/>
    <x v="5"/>
    <m/>
    <x v="5"/>
    <x v="2"/>
    <x v="28"/>
    <n v="200801"/>
    <n v="200801"/>
    <m/>
    <n v="11"/>
    <n v="200801"/>
    <n v="308000"/>
  </r>
  <r>
    <x v="396"/>
    <x v="5"/>
    <m/>
    <x v="5"/>
    <x v="2"/>
    <x v="69"/>
    <n v="200801"/>
    <n v="200801"/>
    <m/>
    <n v="2"/>
    <n v="200801"/>
    <n v="96000"/>
  </r>
  <r>
    <x v="396"/>
    <x v="5"/>
    <m/>
    <x v="22"/>
    <x v="2"/>
    <x v="29"/>
    <n v="200801"/>
    <n v="200801"/>
    <m/>
    <n v="12"/>
    <n v="200801"/>
    <n v="456000"/>
  </r>
  <r>
    <x v="396"/>
    <x v="5"/>
    <m/>
    <x v="19"/>
    <x v="2"/>
    <x v="22"/>
    <n v="200801"/>
    <n v="200801"/>
    <m/>
    <n v="8"/>
    <n v="200801"/>
    <n v="104000"/>
  </r>
  <r>
    <x v="396"/>
    <x v="5"/>
    <m/>
    <x v="19"/>
    <x v="2"/>
    <x v="23"/>
    <n v="200801"/>
    <n v="200801"/>
    <m/>
    <n v="1"/>
    <n v="200801"/>
    <n v="24000"/>
  </r>
  <r>
    <x v="396"/>
    <x v="5"/>
    <m/>
    <x v="19"/>
    <x v="2"/>
    <x v="24"/>
    <n v="200801"/>
    <n v="200801"/>
    <m/>
    <n v="1"/>
    <n v="200801"/>
    <n v="33000"/>
  </r>
  <r>
    <x v="396"/>
    <x v="5"/>
    <m/>
    <x v="33"/>
    <x v="2"/>
    <x v="92"/>
    <n v="200801"/>
    <n v="200801"/>
    <m/>
    <n v="3"/>
    <n v="200801"/>
    <n v="54600"/>
  </r>
  <r>
    <x v="396"/>
    <x v="5"/>
    <m/>
    <x v="33"/>
    <x v="2"/>
    <x v="93"/>
    <n v="200801"/>
    <n v="200801"/>
    <m/>
    <n v="1"/>
    <n v="200801"/>
    <n v="33800"/>
  </r>
  <r>
    <x v="396"/>
    <x v="5"/>
    <m/>
    <x v="0"/>
    <x v="9"/>
    <x v="15"/>
    <n v="200801"/>
    <n v="200801"/>
    <m/>
    <n v="1"/>
    <n v="200801"/>
    <n v="20000"/>
  </r>
  <r>
    <x v="397"/>
    <x v="6"/>
    <m/>
    <x v="0"/>
    <x v="6"/>
    <x v="15"/>
    <n v="200801"/>
    <n v="200801"/>
    <m/>
    <n v="293"/>
    <n v="200801"/>
    <n v="2656924"/>
  </r>
  <r>
    <x v="397"/>
    <x v="6"/>
    <m/>
    <x v="0"/>
    <x v="6"/>
    <x v="17"/>
    <n v="200801"/>
    <n v="200801"/>
    <m/>
    <n v="260"/>
    <n v="200801"/>
    <n v="4112680"/>
  </r>
  <r>
    <x v="397"/>
    <x v="6"/>
    <m/>
    <x v="4"/>
    <x v="6"/>
    <x v="26"/>
    <n v="200801"/>
    <n v="200801"/>
    <m/>
    <n v="436"/>
    <n v="200801"/>
    <n v="467828"/>
  </r>
  <r>
    <x v="397"/>
    <x v="6"/>
    <m/>
    <x v="26"/>
    <x v="6"/>
    <x v="35"/>
    <n v="200801"/>
    <n v="200801"/>
    <m/>
    <n v="25"/>
    <n v="200801"/>
    <n v="428275"/>
  </r>
  <r>
    <x v="397"/>
    <x v="6"/>
    <m/>
    <x v="22"/>
    <x v="6"/>
    <x v="29"/>
    <n v="200801"/>
    <n v="200801"/>
    <m/>
    <n v="43"/>
    <n v="200801"/>
    <n v="846713"/>
  </r>
  <r>
    <x v="397"/>
    <x v="6"/>
    <m/>
    <x v="24"/>
    <x v="6"/>
    <x v="31"/>
    <n v="200801"/>
    <n v="200801"/>
    <m/>
    <n v="83"/>
    <n v="200801"/>
    <n v="1234791"/>
  </r>
  <r>
    <x v="397"/>
    <x v="6"/>
    <m/>
    <x v="23"/>
    <x v="6"/>
    <x v="30"/>
    <n v="200801"/>
    <n v="200801"/>
    <m/>
    <n v="5"/>
    <n v="200801"/>
    <n v="34820"/>
  </r>
  <r>
    <x v="397"/>
    <x v="6"/>
    <m/>
    <x v="19"/>
    <x v="6"/>
    <x v="22"/>
    <n v="200801"/>
    <n v="200801"/>
    <m/>
    <n v="45"/>
    <n v="200801"/>
    <n v="305595"/>
  </r>
  <r>
    <x v="397"/>
    <x v="6"/>
    <m/>
    <x v="27"/>
    <x v="6"/>
    <x v="36"/>
    <n v="200801"/>
    <n v="200801"/>
    <m/>
    <n v="1"/>
    <n v="200801"/>
    <n v="9457"/>
  </r>
  <r>
    <x v="397"/>
    <x v="6"/>
    <m/>
    <x v="6"/>
    <x v="6"/>
    <x v="37"/>
    <n v="200801"/>
    <n v="200801"/>
    <m/>
    <n v="11"/>
    <n v="200801"/>
    <n v="110000"/>
  </r>
  <r>
    <x v="397"/>
    <x v="6"/>
    <m/>
    <x v="28"/>
    <x v="6"/>
    <x v="39"/>
    <n v="200801"/>
    <n v="200801"/>
    <m/>
    <n v="1"/>
    <n v="200801"/>
    <n v="15818"/>
  </r>
  <r>
    <x v="397"/>
    <x v="6"/>
    <m/>
    <x v="4"/>
    <x v="6"/>
    <x v="66"/>
    <n v="200801"/>
    <n v="200801"/>
    <m/>
    <n v="268"/>
    <n v="200801"/>
    <n v="1499996"/>
  </r>
  <r>
    <x v="397"/>
    <x v="6"/>
    <m/>
    <x v="33"/>
    <x v="6"/>
    <x v="106"/>
    <n v="200801"/>
    <n v="200801"/>
    <m/>
    <n v="11"/>
    <n v="200801"/>
    <n v="107250"/>
  </r>
  <r>
    <x v="397"/>
    <x v="6"/>
    <m/>
    <x v="31"/>
    <x v="6"/>
    <x v="103"/>
    <n v="200801"/>
    <n v="200801"/>
    <m/>
    <n v="71"/>
    <n v="200801"/>
    <n v="795200"/>
  </r>
  <r>
    <x v="397"/>
    <x v="6"/>
    <m/>
    <x v="30"/>
    <x v="6"/>
    <x v="104"/>
    <n v="200801"/>
    <n v="200801"/>
    <m/>
    <n v="63"/>
    <n v="200801"/>
    <n v="705600"/>
  </r>
  <r>
    <x v="397"/>
    <x v="6"/>
    <m/>
    <x v="35"/>
    <x v="6"/>
    <x v="108"/>
    <n v="200801"/>
    <n v="200801"/>
    <m/>
    <n v="110"/>
    <n v="200801"/>
    <n v="118030"/>
  </r>
  <r>
    <x v="397"/>
    <x v="6"/>
    <m/>
    <x v="5"/>
    <x v="6"/>
    <x v="28"/>
    <n v="200801"/>
    <n v="200801"/>
    <m/>
    <n v="14"/>
    <n v="200801"/>
    <n v="204400"/>
  </r>
  <r>
    <x v="397"/>
    <x v="6"/>
    <m/>
    <x v="6"/>
    <x v="2"/>
    <x v="37"/>
    <n v="200801"/>
    <n v="200801"/>
    <m/>
    <n v="2"/>
    <n v="200801"/>
    <n v="40000"/>
  </r>
  <r>
    <x v="397"/>
    <x v="6"/>
    <m/>
    <x v="25"/>
    <x v="2"/>
    <x v="34"/>
    <n v="200801"/>
    <n v="200801"/>
    <m/>
    <n v="5"/>
    <n v="200801"/>
    <n v="495000"/>
  </r>
  <r>
    <x v="397"/>
    <x v="6"/>
    <m/>
    <x v="31"/>
    <x v="2"/>
    <x v="95"/>
    <n v="200801"/>
    <n v="200801"/>
    <m/>
    <n v="17"/>
    <n v="200801"/>
    <n v="380800"/>
  </r>
  <r>
    <x v="397"/>
    <x v="6"/>
    <m/>
    <x v="31"/>
    <x v="2"/>
    <x v="96"/>
    <n v="200801"/>
    <n v="200801"/>
    <m/>
    <n v="22"/>
    <n v="200801"/>
    <n v="862400"/>
  </r>
  <r>
    <x v="397"/>
    <x v="6"/>
    <m/>
    <x v="32"/>
    <x v="2"/>
    <x v="97"/>
    <n v="200801"/>
    <n v="200801"/>
    <m/>
    <n v="11"/>
    <n v="200801"/>
    <n v="408100"/>
  </r>
  <r>
    <x v="397"/>
    <x v="6"/>
    <m/>
    <x v="34"/>
    <x v="2"/>
    <x v="105"/>
    <n v="200801"/>
    <n v="200801"/>
    <m/>
    <n v="32"/>
    <n v="200801"/>
    <n v="1187200"/>
  </r>
  <r>
    <x v="397"/>
    <x v="6"/>
    <m/>
    <x v="30"/>
    <x v="2"/>
    <x v="99"/>
    <n v="200801"/>
    <n v="200801"/>
    <m/>
    <n v="8"/>
    <n v="200801"/>
    <n v="179200"/>
  </r>
  <r>
    <x v="397"/>
    <x v="6"/>
    <m/>
    <x v="30"/>
    <x v="2"/>
    <x v="100"/>
    <n v="200801"/>
    <n v="200801"/>
    <m/>
    <n v="3"/>
    <n v="200801"/>
    <n v="117600"/>
  </r>
  <r>
    <x v="397"/>
    <x v="6"/>
    <m/>
    <x v="1"/>
    <x v="2"/>
    <x v="18"/>
    <n v="200801"/>
    <n v="200801"/>
    <m/>
    <n v="6"/>
    <n v="200801"/>
    <n v="120000"/>
  </r>
  <r>
    <x v="397"/>
    <x v="6"/>
    <m/>
    <x v="1"/>
    <x v="2"/>
    <x v="21"/>
    <n v="200801"/>
    <n v="200801"/>
    <m/>
    <n v="4"/>
    <n v="200801"/>
    <n v="140000"/>
  </r>
  <r>
    <x v="397"/>
    <x v="6"/>
    <m/>
    <x v="4"/>
    <x v="2"/>
    <x v="26"/>
    <n v="200801"/>
    <n v="200801"/>
    <m/>
    <n v="2"/>
    <n v="200801"/>
    <n v="8000"/>
  </r>
  <r>
    <x v="397"/>
    <x v="6"/>
    <m/>
    <x v="4"/>
    <x v="2"/>
    <x v="27"/>
    <n v="200801"/>
    <n v="200801"/>
    <m/>
    <n v="6"/>
    <n v="200801"/>
    <n v="120000"/>
  </r>
  <r>
    <x v="397"/>
    <x v="6"/>
    <m/>
    <x v="0"/>
    <x v="2"/>
    <x v="15"/>
    <n v="200801"/>
    <n v="200801"/>
    <m/>
    <n v="29"/>
    <n v="200801"/>
    <n v="580000"/>
  </r>
  <r>
    <x v="397"/>
    <x v="6"/>
    <m/>
    <x v="0"/>
    <x v="2"/>
    <x v="16"/>
    <n v="200801"/>
    <n v="200801"/>
    <m/>
    <n v="30"/>
    <n v="200801"/>
    <n v="1050000"/>
  </r>
  <r>
    <x v="397"/>
    <x v="6"/>
    <m/>
    <x v="0"/>
    <x v="2"/>
    <x v="17"/>
    <n v="200801"/>
    <n v="200801"/>
    <m/>
    <n v="41"/>
    <n v="200801"/>
    <n v="1353000"/>
  </r>
  <r>
    <x v="397"/>
    <x v="6"/>
    <m/>
    <x v="0"/>
    <x v="2"/>
    <x v="19"/>
    <n v="200801"/>
    <n v="200801"/>
    <m/>
    <n v="33"/>
    <n v="200801"/>
    <n v="99000"/>
  </r>
  <r>
    <x v="397"/>
    <x v="6"/>
    <m/>
    <x v="5"/>
    <x v="2"/>
    <x v="28"/>
    <n v="200801"/>
    <n v="200801"/>
    <m/>
    <n v="23"/>
    <n v="200801"/>
    <n v="644000"/>
  </r>
  <r>
    <x v="397"/>
    <x v="6"/>
    <m/>
    <x v="5"/>
    <x v="2"/>
    <x v="69"/>
    <n v="200801"/>
    <n v="200801"/>
    <m/>
    <n v="7"/>
    <n v="200801"/>
    <n v="336000"/>
  </r>
  <r>
    <x v="397"/>
    <x v="6"/>
    <m/>
    <x v="22"/>
    <x v="2"/>
    <x v="29"/>
    <n v="200801"/>
    <n v="200801"/>
    <m/>
    <n v="5"/>
    <n v="200801"/>
    <n v="190000"/>
  </r>
  <r>
    <x v="397"/>
    <x v="6"/>
    <m/>
    <x v="19"/>
    <x v="2"/>
    <x v="22"/>
    <n v="200801"/>
    <n v="200801"/>
    <m/>
    <n v="12"/>
    <n v="200801"/>
    <n v="156000"/>
  </r>
  <r>
    <x v="397"/>
    <x v="6"/>
    <m/>
    <x v="19"/>
    <x v="2"/>
    <x v="23"/>
    <n v="200801"/>
    <n v="200801"/>
    <m/>
    <n v="3"/>
    <n v="200801"/>
    <n v="72000"/>
  </r>
  <r>
    <x v="397"/>
    <x v="6"/>
    <m/>
    <x v="33"/>
    <x v="2"/>
    <x v="92"/>
    <n v="200801"/>
    <n v="200801"/>
    <m/>
    <n v="3"/>
    <n v="200801"/>
    <n v="54600"/>
  </r>
  <r>
    <x v="397"/>
    <x v="6"/>
    <m/>
    <x v="0"/>
    <x v="9"/>
    <x v="15"/>
    <n v="200801"/>
    <n v="200801"/>
    <m/>
    <n v="2"/>
    <n v="200801"/>
    <n v="40000"/>
  </r>
  <r>
    <x v="398"/>
    <x v="3"/>
    <m/>
    <x v="0"/>
    <x v="1"/>
    <x v="15"/>
    <n v="200801"/>
    <n v="200801"/>
    <m/>
    <n v="4"/>
    <n v="200801"/>
    <n v="80000"/>
  </r>
  <r>
    <x v="398"/>
    <x v="3"/>
    <m/>
    <x v="0"/>
    <x v="1"/>
    <x v="16"/>
    <n v="200801"/>
    <n v="200801"/>
    <m/>
    <n v="20"/>
    <n v="200801"/>
    <n v="700000"/>
  </r>
  <r>
    <x v="398"/>
    <x v="3"/>
    <m/>
    <x v="0"/>
    <x v="7"/>
    <x v="15"/>
    <n v="200801"/>
    <n v="200801"/>
    <m/>
    <n v="5"/>
    <n v="200801"/>
    <n v="100000"/>
  </r>
  <r>
    <x v="398"/>
    <x v="3"/>
    <m/>
    <x v="30"/>
    <x v="3"/>
    <x v="87"/>
    <n v="200801"/>
    <n v="200801"/>
    <m/>
    <n v="1"/>
    <n v="200801"/>
    <n v="0"/>
  </r>
  <r>
    <x v="398"/>
    <x v="3"/>
    <m/>
    <x v="31"/>
    <x v="3"/>
    <x v="88"/>
    <n v="200801"/>
    <n v="200801"/>
    <m/>
    <n v="1"/>
    <n v="200801"/>
    <n v="0"/>
  </r>
  <r>
    <x v="398"/>
    <x v="3"/>
    <m/>
    <x v="33"/>
    <x v="3"/>
    <x v="94"/>
    <n v="200801"/>
    <n v="200801"/>
    <m/>
    <n v="1"/>
    <n v="200801"/>
    <n v="0"/>
  </r>
  <r>
    <x v="398"/>
    <x v="3"/>
    <m/>
    <x v="0"/>
    <x v="3"/>
    <x v="15"/>
    <n v="200801"/>
    <n v="200801"/>
    <m/>
    <n v="4"/>
    <n v="200801"/>
    <n v="0"/>
  </r>
  <r>
    <x v="398"/>
    <x v="3"/>
    <m/>
    <x v="0"/>
    <x v="3"/>
    <x v="17"/>
    <n v="200801"/>
    <n v="200801"/>
    <m/>
    <n v="3"/>
    <n v="200801"/>
    <n v="0"/>
  </r>
  <r>
    <x v="398"/>
    <x v="3"/>
    <m/>
    <x v="18"/>
    <x v="3"/>
    <x v="19"/>
    <n v="200801"/>
    <n v="200801"/>
    <m/>
    <n v="1"/>
    <n v="200801"/>
    <n v="0"/>
  </r>
  <r>
    <x v="398"/>
    <x v="3"/>
    <m/>
    <x v="5"/>
    <x v="3"/>
    <x v="28"/>
    <n v="200801"/>
    <n v="200801"/>
    <m/>
    <n v="1"/>
    <n v="200801"/>
    <n v="0"/>
  </r>
  <r>
    <x v="398"/>
    <x v="3"/>
    <m/>
    <x v="4"/>
    <x v="3"/>
    <x v="27"/>
    <n v="200801"/>
    <n v="200801"/>
    <m/>
    <n v="1"/>
    <n v="200801"/>
    <n v="0"/>
  </r>
  <r>
    <x v="398"/>
    <x v="3"/>
    <m/>
    <x v="19"/>
    <x v="3"/>
    <x v="22"/>
    <n v="200801"/>
    <n v="200801"/>
    <m/>
    <n v="1"/>
    <n v="200801"/>
    <n v="0"/>
  </r>
  <r>
    <x v="398"/>
    <x v="3"/>
    <m/>
    <x v="1"/>
    <x v="3"/>
    <x v="18"/>
    <n v="200801"/>
    <n v="200801"/>
    <m/>
    <n v="1"/>
    <n v="200801"/>
    <n v="0"/>
  </r>
  <r>
    <x v="398"/>
    <x v="3"/>
    <m/>
    <x v="6"/>
    <x v="2"/>
    <x v="37"/>
    <n v="200801"/>
    <n v="200801"/>
    <m/>
    <n v="2"/>
    <n v="200801"/>
    <n v="40000"/>
  </r>
  <r>
    <x v="398"/>
    <x v="3"/>
    <m/>
    <x v="25"/>
    <x v="2"/>
    <x v="34"/>
    <n v="200801"/>
    <n v="200801"/>
    <m/>
    <n v="3"/>
    <n v="200801"/>
    <n v="297000"/>
  </r>
  <r>
    <x v="398"/>
    <x v="3"/>
    <m/>
    <x v="31"/>
    <x v="2"/>
    <x v="95"/>
    <n v="200801"/>
    <n v="200801"/>
    <m/>
    <n v="32"/>
    <n v="200801"/>
    <n v="716800"/>
  </r>
  <r>
    <x v="398"/>
    <x v="3"/>
    <m/>
    <x v="31"/>
    <x v="2"/>
    <x v="96"/>
    <n v="200801"/>
    <n v="200801"/>
    <m/>
    <n v="29"/>
    <n v="200801"/>
    <n v="1136800"/>
  </r>
  <r>
    <x v="398"/>
    <x v="3"/>
    <m/>
    <x v="32"/>
    <x v="2"/>
    <x v="97"/>
    <n v="200801"/>
    <n v="200801"/>
    <m/>
    <n v="25"/>
    <n v="200801"/>
    <n v="927500"/>
  </r>
  <r>
    <x v="398"/>
    <x v="3"/>
    <m/>
    <x v="34"/>
    <x v="2"/>
    <x v="105"/>
    <n v="200801"/>
    <n v="200801"/>
    <m/>
    <n v="32"/>
    <n v="200801"/>
    <n v="1187200"/>
  </r>
  <r>
    <x v="398"/>
    <x v="3"/>
    <m/>
    <x v="30"/>
    <x v="2"/>
    <x v="99"/>
    <n v="200801"/>
    <n v="200801"/>
    <m/>
    <n v="10"/>
    <n v="200801"/>
    <n v="224000"/>
  </r>
  <r>
    <x v="398"/>
    <x v="3"/>
    <m/>
    <x v="30"/>
    <x v="2"/>
    <x v="100"/>
    <n v="200801"/>
    <n v="200801"/>
    <m/>
    <n v="1"/>
    <n v="200801"/>
    <n v="39200"/>
  </r>
  <r>
    <x v="398"/>
    <x v="3"/>
    <m/>
    <x v="1"/>
    <x v="2"/>
    <x v="18"/>
    <n v="200801"/>
    <n v="200801"/>
    <m/>
    <n v="7"/>
    <n v="200801"/>
    <n v="140000"/>
  </r>
  <r>
    <x v="398"/>
    <x v="3"/>
    <m/>
    <x v="1"/>
    <x v="2"/>
    <x v="21"/>
    <n v="200801"/>
    <n v="200801"/>
    <m/>
    <n v="2"/>
    <n v="200801"/>
    <n v="70000"/>
  </r>
  <r>
    <x v="398"/>
    <x v="3"/>
    <m/>
    <x v="4"/>
    <x v="2"/>
    <x v="26"/>
    <n v="200801"/>
    <n v="200801"/>
    <m/>
    <n v="1"/>
    <n v="200801"/>
    <n v="4000"/>
  </r>
  <r>
    <x v="398"/>
    <x v="3"/>
    <m/>
    <x v="4"/>
    <x v="2"/>
    <x v="27"/>
    <n v="200801"/>
    <n v="200801"/>
    <m/>
    <n v="2"/>
    <n v="200801"/>
    <n v="40000"/>
  </r>
  <r>
    <x v="398"/>
    <x v="3"/>
    <m/>
    <x v="0"/>
    <x v="2"/>
    <x v="15"/>
    <n v="200801"/>
    <n v="200801"/>
    <m/>
    <n v="40"/>
    <n v="200801"/>
    <n v="800000"/>
  </r>
  <r>
    <x v="398"/>
    <x v="3"/>
    <m/>
    <x v="0"/>
    <x v="2"/>
    <x v="16"/>
    <n v="200801"/>
    <n v="200801"/>
    <m/>
    <n v="37"/>
    <n v="200801"/>
    <n v="1295000"/>
  </r>
  <r>
    <x v="398"/>
    <x v="3"/>
    <m/>
    <x v="0"/>
    <x v="2"/>
    <x v="17"/>
    <n v="200801"/>
    <n v="200801"/>
    <m/>
    <n v="51"/>
    <n v="200801"/>
    <n v="1683000"/>
  </r>
  <r>
    <x v="398"/>
    <x v="3"/>
    <m/>
    <x v="0"/>
    <x v="2"/>
    <x v="19"/>
    <n v="200801"/>
    <n v="200801"/>
    <m/>
    <n v="28"/>
    <n v="200801"/>
    <n v="84000"/>
  </r>
  <r>
    <x v="398"/>
    <x v="3"/>
    <m/>
    <x v="5"/>
    <x v="2"/>
    <x v="28"/>
    <n v="200801"/>
    <n v="200801"/>
    <m/>
    <n v="22"/>
    <n v="200801"/>
    <n v="616000"/>
  </r>
  <r>
    <x v="398"/>
    <x v="3"/>
    <m/>
    <x v="5"/>
    <x v="2"/>
    <x v="69"/>
    <n v="200801"/>
    <n v="200801"/>
    <m/>
    <n v="9"/>
    <n v="200801"/>
    <n v="432000"/>
  </r>
  <r>
    <x v="398"/>
    <x v="3"/>
    <m/>
    <x v="22"/>
    <x v="2"/>
    <x v="29"/>
    <n v="200801"/>
    <n v="200801"/>
    <m/>
    <n v="11"/>
    <n v="200801"/>
    <n v="418000"/>
  </r>
  <r>
    <x v="398"/>
    <x v="3"/>
    <m/>
    <x v="19"/>
    <x v="2"/>
    <x v="22"/>
    <n v="200801"/>
    <n v="200801"/>
    <m/>
    <n v="11"/>
    <n v="200801"/>
    <n v="143000"/>
  </r>
  <r>
    <x v="398"/>
    <x v="3"/>
    <m/>
    <x v="19"/>
    <x v="2"/>
    <x v="23"/>
    <n v="200801"/>
    <n v="200801"/>
    <m/>
    <n v="3"/>
    <n v="200801"/>
    <n v="72000"/>
  </r>
  <r>
    <x v="398"/>
    <x v="3"/>
    <m/>
    <x v="19"/>
    <x v="2"/>
    <x v="24"/>
    <n v="200801"/>
    <n v="200801"/>
    <m/>
    <n v="2"/>
    <n v="200801"/>
    <n v="66000"/>
  </r>
  <r>
    <x v="398"/>
    <x v="3"/>
    <m/>
    <x v="33"/>
    <x v="2"/>
    <x v="92"/>
    <n v="200801"/>
    <n v="200801"/>
    <m/>
    <n v="1"/>
    <n v="200801"/>
    <n v="18200"/>
  </r>
  <r>
    <x v="398"/>
    <x v="3"/>
    <m/>
    <x v="33"/>
    <x v="2"/>
    <x v="93"/>
    <n v="200801"/>
    <n v="200801"/>
    <m/>
    <n v="1"/>
    <n v="200801"/>
    <n v="33800"/>
  </r>
  <r>
    <x v="398"/>
    <x v="3"/>
    <m/>
    <x v="0"/>
    <x v="9"/>
    <x v="15"/>
    <n v="200801"/>
    <n v="200801"/>
    <m/>
    <n v="7"/>
    <n v="200801"/>
    <n v="140000"/>
  </r>
  <r>
    <x v="398"/>
    <x v="3"/>
    <m/>
    <x v="31"/>
    <x v="9"/>
    <x v="88"/>
    <n v="200801"/>
    <n v="200801"/>
    <m/>
    <n v="1"/>
    <n v="200801"/>
    <n v="22400"/>
  </r>
  <r>
    <x v="399"/>
    <x v="4"/>
    <m/>
    <x v="0"/>
    <x v="1"/>
    <x v="16"/>
    <n v="200801"/>
    <n v="200801"/>
    <m/>
    <n v="6"/>
    <n v="200801"/>
    <n v="210000"/>
  </r>
  <r>
    <x v="399"/>
    <x v="4"/>
    <m/>
    <x v="0"/>
    <x v="7"/>
    <x v="15"/>
    <n v="200801"/>
    <n v="200801"/>
    <m/>
    <n v="5"/>
    <n v="200801"/>
    <n v="100000"/>
  </r>
  <r>
    <x v="399"/>
    <x v="4"/>
    <m/>
    <x v="30"/>
    <x v="3"/>
    <x v="87"/>
    <n v="200801"/>
    <n v="200801"/>
    <m/>
    <n v="30"/>
    <n v="200801"/>
    <n v="0"/>
  </r>
  <r>
    <x v="399"/>
    <x v="4"/>
    <m/>
    <x v="6"/>
    <x v="2"/>
    <x v="37"/>
    <n v="200801"/>
    <n v="200801"/>
    <m/>
    <n v="4"/>
    <n v="200801"/>
    <n v="80000"/>
  </r>
  <r>
    <x v="399"/>
    <x v="4"/>
    <m/>
    <x v="6"/>
    <x v="2"/>
    <x v="42"/>
    <n v="200801"/>
    <n v="200801"/>
    <m/>
    <n v="1"/>
    <n v="200801"/>
    <n v="35000"/>
  </r>
  <r>
    <x v="399"/>
    <x v="4"/>
    <m/>
    <x v="25"/>
    <x v="2"/>
    <x v="34"/>
    <n v="200801"/>
    <n v="200801"/>
    <m/>
    <n v="3"/>
    <n v="200801"/>
    <n v="297000"/>
  </r>
  <r>
    <x v="399"/>
    <x v="4"/>
    <m/>
    <x v="31"/>
    <x v="2"/>
    <x v="95"/>
    <n v="200801"/>
    <n v="200801"/>
    <m/>
    <n v="20"/>
    <n v="200801"/>
    <n v="448000"/>
  </r>
  <r>
    <x v="399"/>
    <x v="4"/>
    <m/>
    <x v="31"/>
    <x v="2"/>
    <x v="96"/>
    <n v="200801"/>
    <n v="200801"/>
    <m/>
    <n v="33"/>
    <n v="200801"/>
    <n v="1293600"/>
  </r>
  <r>
    <x v="399"/>
    <x v="4"/>
    <m/>
    <x v="32"/>
    <x v="2"/>
    <x v="97"/>
    <n v="200801"/>
    <n v="200801"/>
    <m/>
    <n v="15"/>
    <n v="200801"/>
    <n v="556500"/>
  </r>
  <r>
    <x v="399"/>
    <x v="4"/>
    <m/>
    <x v="34"/>
    <x v="2"/>
    <x v="105"/>
    <n v="200801"/>
    <n v="200801"/>
    <m/>
    <n v="26"/>
    <n v="200801"/>
    <n v="964600"/>
  </r>
  <r>
    <x v="399"/>
    <x v="4"/>
    <m/>
    <x v="30"/>
    <x v="2"/>
    <x v="99"/>
    <n v="200801"/>
    <n v="200801"/>
    <m/>
    <n v="12"/>
    <n v="200801"/>
    <n v="268800"/>
  </r>
  <r>
    <x v="399"/>
    <x v="4"/>
    <m/>
    <x v="1"/>
    <x v="2"/>
    <x v="21"/>
    <n v="200801"/>
    <n v="200801"/>
    <m/>
    <n v="1"/>
    <n v="200801"/>
    <n v="35000"/>
  </r>
  <r>
    <x v="399"/>
    <x v="4"/>
    <m/>
    <x v="4"/>
    <x v="2"/>
    <x v="26"/>
    <n v="200801"/>
    <n v="200801"/>
    <m/>
    <n v="6"/>
    <n v="200801"/>
    <n v="24000"/>
  </r>
  <r>
    <x v="399"/>
    <x v="4"/>
    <m/>
    <x v="4"/>
    <x v="2"/>
    <x v="27"/>
    <n v="200801"/>
    <n v="200801"/>
    <m/>
    <n v="1"/>
    <n v="200801"/>
    <n v="20000"/>
  </r>
  <r>
    <x v="399"/>
    <x v="4"/>
    <m/>
    <x v="0"/>
    <x v="2"/>
    <x v="15"/>
    <n v="200801"/>
    <n v="200801"/>
    <m/>
    <n v="33"/>
    <n v="200801"/>
    <n v="660000"/>
  </r>
  <r>
    <x v="399"/>
    <x v="4"/>
    <m/>
    <x v="0"/>
    <x v="2"/>
    <x v="16"/>
    <n v="200801"/>
    <n v="200801"/>
    <m/>
    <n v="26"/>
    <n v="200801"/>
    <n v="910000"/>
  </r>
  <r>
    <x v="399"/>
    <x v="4"/>
    <m/>
    <x v="0"/>
    <x v="2"/>
    <x v="17"/>
    <n v="200801"/>
    <n v="200801"/>
    <m/>
    <n v="50"/>
    <n v="200801"/>
    <n v="1650000"/>
  </r>
  <r>
    <x v="399"/>
    <x v="4"/>
    <m/>
    <x v="0"/>
    <x v="2"/>
    <x v="19"/>
    <n v="200801"/>
    <n v="200801"/>
    <m/>
    <n v="29"/>
    <n v="200801"/>
    <n v="87000"/>
  </r>
  <r>
    <x v="399"/>
    <x v="4"/>
    <m/>
    <x v="5"/>
    <x v="2"/>
    <x v="28"/>
    <n v="200801"/>
    <n v="200801"/>
    <m/>
    <n v="25"/>
    <n v="200801"/>
    <n v="700000"/>
  </r>
  <r>
    <x v="399"/>
    <x v="4"/>
    <m/>
    <x v="5"/>
    <x v="2"/>
    <x v="69"/>
    <n v="200801"/>
    <n v="200801"/>
    <m/>
    <n v="9"/>
    <n v="200801"/>
    <n v="432000"/>
  </r>
  <r>
    <x v="399"/>
    <x v="4"/>
    <m/>
    <x v="22"/>
    <x v="2"/>
    <x v="29"/>
    <n v="200801"/>
    <n v="200801"/>
    <m/>
    <n v="3"/>
    <n v="200801"/>
    <n v="114000"/>
  </r>
  <r>
    <x v="399"/>
    <x v="4"/>
    <m/>
    <x v="19"/>
    <x v="2"/>
    <x v="22"/>
    <n v="200801"/>
    <n v="200801"/>
    <m/>
    <n v="7"/>
    <n v="200801"/>
    <n v="91000"/>
  </r>
  <r>
    <x v="399"/>
    <x v="4"/>
    <m/>
    <x v="19"/>
    <x v="2"/>
    <x v="23"/>
    <n v="200801"/>
    <n v="200801"/>
    <m/>
    <n v="3"/>
    <n v="200801"/>
    <n v="72000"/>
  </r>
  <r>
    <x v="399"/>
    <x v="4"/>
    <m/>
    <x v="33"/>
    <x v="2"/>
    <x v="92"/>
    <n v="200801"/>
    <n v="200801"/>
    <m/>
    <n v="1"/>
    <n v="200801"/>
    <n v="18200"/>
  </r>
  <r>
    <x v="399"/>
    <x v="4"/>
    <m/>
    <x v="33"/>
    <x v="2"/>
    <x v="93"/>
    <n v="200801"/>
    <n v="200801"/>
    <m/>
    <n v="1"/>
    <n v="200801"/>
    <n v="33800"/>
  </r>
  <r>
    <x v="399"/>
    <x v="4"/>
    <m/>
    <x v="0"/>
    <x v="9"/>
    <x v="15"/>
    <n v="200801"/>
    <n v="200801"/>
    <m/>
    <n v="1"/>
    <n v="200801"/>
    <n v="20000"/>
  </r>
  <r>
    <x v="399"/>
    <x v="4"/>
    <m/>
    <x v="19"/>
    <x v="19"/>
    <x v="22"/>
    <n v="200801"/>
    <n v="200801"/>
    <m/>
    <n v="1"/>
    <n v="200801"/>
    <n v="16000"/>
  </r>
  <r>
    <x v="400"/>
    <x v="1"/>
    <m/>
    <x v="0"/>
    <x v="1"/>
    <x v="15"/>
    <n v="200801"/>
    <n v="200801"/>
    <m/>
    <n v="1"/>
    <n v="200801"/>
    <n v="20000"/>
  </r>
  <r>
    <x v="400"/>
    <x v="1"/>
    <m/>
    <x v="0"/>
    <x v="1"/>
    <x v="16"/>
    <n v="200801"/>
    <n v="200801"/>
    <m/>
    <n v="5"/>
    <n v="200801"/>
    <n v="175000"/>
  </r>
  <r>
    <x v="400"/>
    <x v="1"/>
    <m/>
    <x v="0"/>
    <x v="7"/>
    <x v="15"/>
    <n v="200801"/>
    <n v="200801"/>
    <m/>
    <n v="1"/>
    <n v="200801"/>
    <n v="20000"/>
  </r>
  <r>
    <x v="400"/>
    <x v="1"/>
    <m/>
    <x v="30"/>
    <x v="3"/>
    <x v="87"/>
    <n v="200801"/>
    <n v="200801"/>
    <m/>
    <n v="1"/>
    <n v="200801"/>
    <n v="0"/>
  </r>
  <r>
    <x v="400"/>
    <x v="1"/>
    <m/>
    <x v="31"/>
    <x v="3"/>
    <x v="88"/>
    <n v="200801"/>
    <n v="200801"/>
    <m/>
    <n v="1"/>
    <n v="200801"/>
    <n v="0"/>
  </r>
  <r>
    <x v="400"/>
    <x v="1"/>
    <m/>
    <x v="33"/>
    <x v="3"/>
    <x v="94"/>
    <n v="200801"/>
    <n v="200801"/>
    <m/>
    <n v="1"/>
    <n v="200801"/>
    <n v="0"/>
  </r>
  <r>
    <x v="400"/>
    <x v="1"/>
    <m/>
    <x v="0"/>
    <x v="3"/>
    <x v="15"/>
    <n v="200801"/>
    <n v="200801"/>
    <m/>
    <n v="11"/>
    <n v="200801"/>
    <n v="0"/>
  </r>
  <r>
    <x v="400"/>
    <x v="1"/>
    <m/>
    <x v="18"/>
    <x v="3"/>
    <x v="19"/>
    <n v="200801"/>
    <n v="200801"/>
    <m/>
    <n v="1"/>
    <n v="200801"/>
    <n v="0"/>
  </r>
  <r>
    <x v="400"/>
    <x v="1"/>
    <m/>
    <x v="5"/>
    <x v="3"/>
    <x v="28"/>
    <n v="200801"/>
    <n v="200801"/>
    <m/>
    <n v="1"/>
    <n v="200801"/>
    <n v="0"/>
  </r>
  <r>
    <x v="400"/>
    <x v="1"/>
    <m/>
    <x v="4"/>
    <x v="3"/>
    <x v="27"/>
    <n v="200801"/>
    <n v="200801"/>
    <m/>
    <n v="1"/>
    <n v="200801"/>
    <n v="0"/>
  </r>
  <r>
    <x v="400"/>
    <x v="1"/>
    <m/>
    <x v="6"/>
    <x v="3"/>
    <x v="37"/>
    <n v="200801"/>
    <n v="200801"/>
    <m/>
    <n v="1"/>
    <n v="200801"/>
    <n v="0"/>
  </r>
  <r>
    <x v="400"/>
    <x v="1"/>
    <m/>
    <x v="22"/>
    <x v="3"/>
    <x v="29"/>
    <n v="200801"/>
    <n v="200801"/>
    <m/>
    <n v="1"/>
    <n v="200801"/>
    <n v="0"/>
  </r>
  <r>
    <x v="400"/>
    <x v="1"/>
    <m/>
    <x v="19"/>
    <x v="3"/>
    <x v="22"/>
    <n v="200801"/>
    <n v="200801"/>
    <m/>
    <n v="1"/>
    <n v="200801"/>
    <n v="0"/>
  </r>
  <r>
    <x v="400"/>
    <x v="1"/>
    <m/>
    <x v="1"/>
    <x v="3"/>
    <x v="18"/>
    <n v="200801"/>
    <n v="200801"/>
    <m/>
    <n v="1"/>
    <n v="200801"/>
    <n v="0"/>
  </r>
  <r>
    <x v="400"/>
    <x v="1"/>
    <m/>
    <x v="6"/>
    <x v="2"/>
    <x v="37"/>
    <n v="200801"/>
    <n v="200801"/>
    <m/>
    <n v="2"/>
    <n v="200801"/>
    <n v="40000"/>
  </r>
  <r>
    <x v="400"/>
    <x v="1"/>
    <m/>
    <x v="25"/>
    <x v="2"/>
    <x v="34"/>
    <n v="200801"/>
    <n v="200801"/>
    <m/>
    <n v="1"/>
    <n v="200801"/>
    <n v="99000"/>
  </r>
  <r>
    <x v="400"/>
    <x v="1"/>
    <m/>
    <x v="31"/>
    <x v="2"/>
    <x v="95"/>
    <n v="200801"/>
    <n v="200801"/>
    <m/>
    <n v="24"/>
    <n v="200801"/>
    <n v="537600"/>
  </r>
  <r>
    <x v="400"/>
    <x v="1"/>
    <m/>
    <x v="31"/>
    <x v="2"/>
    <x v="96"/>
    <n v="200801"/>
    <n v="200801"/>
    <m/>
    <n v="33"/>
    <n v="200801"/>
    <n v="1293600"/>
  </r>
  <r>
    <x v="400"/>
    <x v="1"/>
    <m/>
    <x v="32"/>
    <x v="2"/>
    <x v="97"/>
    <n v="200801"/>
    <n v="200801"/>
    <m/>
    <n v="19"/>
    <n v="200801"/>
    <n v="704900"/>
  </r>
  <r>
    <x v="400"/>
    <x v="1"/>
    <m/>
    <x v="34"/>
    <x v="2"/>
    <x v="105"/>
    <n v="200801"/>
    <n v="200801"/>
    <m/>
    <n v="22"/>
    <n v="200801"/>
    <n v="816200"/>
  </r>
  <r>
    <x v="400"/>
    <x v="1"/>
    <m/>
    <x v="30"/>
    <x v="2"/>
    <x v="99"/>
    <n v="200801"/>
    <n v="200801"/>
    <m/>
    <n v="8"/>
    <n v="200801"/>
    <n v="179200"/>
  </r>
  <r>
    <x v="400"/>
    <x v="1"/>
    <m/>
    <x v="30"/>
    <x v="2"/>
    <x v="100"/>
    <n v="200801"/>
    <n v="200801"/>
    <m/>
    <n v="1"/>
    <n v="200801"/>
    <n v="39200"/>
  </r>
  <r>
    <x v="400"/>
    <x v="1"/>
    <m/>
    <x v="1"/>
    <x v="2"/>
    <x v="18"/>
    <n v="200801"/>
    <n v="200801"/>
    <m/>
    <n v="6"/>
    <n v="200801"/>
    <n v="120000"/>
  </r>
  <r>
    <x v="400"/>
    <x v="1"/>
    <m/>
    <x v="1"/>
    <x v="2"/>
    <x v="21"/>
    <n v="200801"/>
    <n v="200801"/>
    <m/>
    <n v="1"/>
    <n v="200801"/>
    <n v="35000"/>
  </r>
  <r>
    <x v="400"/>
    <x v="1"/>
    <m/>
    <x v="4"/>
    <x v="2"/>
    <x v="26"/>
    <n v="200801"/>
    <n v="200801"/>
    <m/>
    <n v="2"/>
    <n v="200801"/>
    <n v="8000"/>
  </r>
  <r>
    <x v="400"/>
    <x v="1"/>
    <m/>
    <x v="4"/>
    <x v="2"/>
    <x v="27"/>
    <n v="200801"/>
    <n v="200801"/>
    <m/>
    <n v="4"/>
    <n v="200801"/>
    <n v="80000"/>
  </r>
  <r>
    <x v="400"/>
    <x v="1"/>
    <m/>
    <x v="0"/>
    <x v="2"/>
    <x v="15"/>
    <n v="200801"/>
    <n v="200801"/>
    <m/>
    <n v="42"/>
    <n v="200801"/>
    <n v="840000"/>
  </r>
  <r>
    <x v="400"/>
    <x v="1"/>
    <m/>
    <x v="0"/>
    <x v="2"/>
    <x v="16"/>
    <n v="200801"/>
    <n v="200801"/>
    <m/>
    <n v="26"/>
    <n v="200801"/>
    <n v="910000"/>
  </r>
  <r>
    <x v="400"/>
    <x v="1"/>
    <m/>
    <x v="0"/>
    <x v="2"/>
    <x v="17"/>
    <n v="200801"/>
    <n v="200801"/>
    <m/>
    <n v="49"/>
    <n v="200801"/>
    <n v="1617000"/>
  </r>
  <r>
    <x v="400"/>
    <x v="1"/>
    <m/>
    <x v="0"/>
    <x v="2"/>
    <x v="19"/>
    <n v="200801"/>
    <n v="200801"/>
    <m/>
    <n v="42"/>
    <n v="200801"/>
    <n v="126000"/>
  </r>
  <r>
    <x v="400"/>
    <x v="1"/>
    <m/>
    <x v="5"/>
    <x v="2"/>
    <x v="28"/>
    <n v="200801"/>
    <n v="200801"/>
    <m/>
    <n v="18"/>
    <n v="200801"/>
    <n v="504000"/>
  </r>
  <r>
    <x v="400"/>
    <x v="1"/>
    <m/>
    <x v="5"/>
    <x v="2"/>
    <x v="69"/>
    <n v="200801"/>
    <n v="200801"/>
    <m/>
    <n v="7"/>
    <n v="200801"/>
    <n v="336000"/>
  </r>
  <r>
    <x v="400"/>
    <x v="1"/>
    <m/>
    <x v="22"/>
    <x v="2"/>
    <x v="29"/>
    <n v="200801"/>
    <n v="200801"/>
    <m/>
    <n v="12"/>
    <n v="200801"/>
    <n v="456000"/>
  </r>
  <r>
    <x v="400"/>
    <x v="1"/>
    <m/>
    <x v="19"/>
    <x v="2"/>
    <x v="22"/>
    <n v="200801"/>
    <n v="200801"/>
    <m/>
    <n v="19"/>
    <n v="200801"/>
    <n v="247000"/>
  </r>
  <r>
    <x v="400"/>
    <x v="1"/>
    <m/>
    <x v="19"/>
    <x v="2"/>
    <x v="23"/>
    <n v="200801"/>
    <n v="200801"/>
    <m/>
    <n v="1"/>
    <n v="200801"/>
    <n v="24000"/>
  </r>
  <r>
    <x v="400"/>
    <x v="1"/>
    <m/>
    <x v="19"/>
    <x v="2"/>
    <x v="24"/>
    <n v="200801"/>
    <n v="200801"/>
    <m/>
    <n v="1"/>
    <n v="200801"/>
    <n v="33000"/>
  </r>
  <r>
    <x v="400"/>
    <x v="1"/>
    <m/>
    <x v="33"/>
    <x v="2"/>
    <x v="92"/>
    <n v="200801"/>
    <n v="200801"/>
    <m/>
    <n v="3"/>
    <n v="200801"/>
    <n v="54600"/>
  </r>
  <r>
    <x v="400"/>
    <x v="1"/>
    <m/>
    <x v="33"/>
    <x v="2"/>
    <x v="93"/>
    <n v="200801"/>
    <n v="200801"/>
    <m/>
    <n v="1"/>
    <n v="200801"/>
    <n v="33800"/>
  </r>
  <r>
    <x v="400"/>
    <x v="1"/>
    <m/>
    <x v="5"/>
    <x v="9"/>
    <x v="28"/>
    <n v="200801"/>
    <n v="200801"/>
    <m/>
    <n v="1"/>
    <n v="200801"/>
    <n v="28000"/>
  </r>
  <r>
    <x v="400"/>
    <x v="1"/>
    <m/>
    <x v="0"/>
    <x v="9"/>
    <x v="15"/>
    <n v="200801"/>
    <n v="200801"/>
    <m/>
    <n v="4"/>
    <n v="200801"/>
    <n v="80000"/>
  </r>
  <r>
    <x v="400"/>
    <x v="1"/>
    <m/>
    <x v="19"/>
    <x v="9"/>
    <x v="22"/>
    <n v="200801"/>
    <n v="200801"/>
    <m/>
    <n v="1"/>
    <n v="200801"/>
    <n v="13000"/>
  </r>
  <r>
    <x v="401"/>
    <x v="0"/>
    <m/>
    <x v="0"/>
    <x v="1"/>
    <x v="15"/>
    <n v="200801"/>
    <n v="200801"/>
    <m/>
    <n v="3"/>
    <n v="200801"/>
    <n v="60000"/>
  </r>
  <r>
    <x v="401"/>
    <x v="0"/>
    <m/>
    <x v="0"/>
    <x v="1"/>
    <x v="16"/>
    <n v="200801"/>
    <n v="200801"/>
    <m/>
    <n v="10"/>
    <n v="200801"/>
    <n v="350000"/>
  </r>
  <r>
    <x v="401"/>
    <x v="0"/>
    <m/>
    <x v="31"/>
    <x v="3"/>
    <x v="88"/>
    <n v="200801"/>
    <n v="200801"/>
    <m/>
    <n v="40"/>
    <n v="200801"/>
    <n v="0"/>
  </r>
  <r>
    <x v="401"/>
    <x v="0"/>
    <m/>
    <x v="6"/>
    <x v="2"/>
    <x v="37"/>
    <n v="200801"/>
    <n v="200801"/>
    <m/>
    <n v="3"/>
    <n v="200801"/>
    <n v="60000"/>
  </r>
  <r>
    <x v="401"/>
    <x v="0"/>
    <m/>
    <x v="6"/>
    <x v="2"/>
    <x v="42"/>
    <n v="200801"/>
    <n v="200801"/>
    <m/>
    <n v="1"/>
    <n v="200801"/>
    <n v="35000"/>
  </r>
  <r>
    <x v="401"/>
    <x v="0"/>
    <m/>
    <x v="31"/>
    <x v="2"/>
    <x v="95"/>
    <n v="200801"/>
    <n v="200801"/>
    <m/>
    <n v="21"/>
    <n v="200801"/>
    <n v="470400"/>
  </r>
  <r>
    <x v="401"/>
    <x v="0"/>
    <m/>
    <x v="31"/>
    <x v="2"/>
    <x v="96"/>
    <n v="200801"/>
    <n v="200801"/>
    <m/>
    <n v="24"/>
    <n v="200801"/>
    <n v="940800"/>
  </r>
  <r>
    <x v="401"/>
    <x v="0"/>
    <m/>
    <x v="32"/>
    <x v="2"/>
    <x v="97"/>
    <n v="200801"/>
    <n v="200801"/>
    <m/>
    <n v="26"/>
    <n v="200801"/>
    <n v="964600"/>
  </r>
  <r>
    <x v="401"/>
    <x v="0"/>
    <m/>
    <x v="34"/>
    <x v="2"/>
    <x v="105"/>
    <n v="200801"/>
    <n v="200801"/>
    <m/>
    <n v="30"/>
    <n v="200801"/>
    <n v="1113000"/>
  </r>
  <r>
    <x v="401"/>
    <x v="0"/>
    <m/>
    <x v="30"/>
    <x v="2"/>
    <x v="99"/>
    <n v="200801"/>
    <n v="200801"/>
    <m/>
    <n v="6"/>
    <n v="200801"/>
    <n v="134400"/>
  </r>
  <r>
    <x v="401"/>
    <x v="0"/>
    <m/>
    <x v="30"/>
    <x v="2"/>
    <x v="100"/>
    <n v="200801"/>
    <n v="200801"/>
    <m/>
    <n v="1"/>
    <n v="200801"/>
    <n v="39200"/>
  </r>
  <r>
    <x v="401"/>
    <x v="0"/>
    <m/>
    <x v="1"/>
    <x v="2"/>
    <x v="18"/>
    <n v="200801"/>
    <n v="200801"/>
    <m/>
    <n v="7"/>
    <n v="200801"/>
    <n v="140000"/>
  </r>
  <r>
    <x v="401"/>
    <x v="0"/>
    <m/>
    <x v="4"/>
    <x v="2"/>
    <x v="26"/>
    <n v="200801"/>
    <n v="200801"/>
    <m/>
    <n v="2"/>
    <n v="200801"/>
    <n v="8000"/>
  </r>
  <r>
    <x v="401"/>
    <x v="0"/>
    <m/>
    <x v="4"/>
    <x v="2"/>
    <x v="27"/>
    <n v="200801"/>
    <n v="200801"/>
    <m/>
    <n v="6"/>
    <n v="200801"/>
    <n v="120000"/>
  </r>
  <r>
    <x v="401"/>
    <x v="0"/>
    <m/>
    <x v="0"/>
    <x v="2"/>
    <x v="15"/>
    <n v="200801"/>
    <n v="200801"/>
    <m/>
    <n v="27"/>
    <n v="200801"/>
    <n v="540000"/>
  </r>
  <r>
    <x v="401"/>
    <x v="0"/>
    <m/>
    <x v="0"/>
    <x v="2"/>
    <x v="16"/>
    <n v="200801"/>
    <n v="200801"/>
    <m/>
    <n v="21"/>
    <n v="200801"/>
    <n v="735000"/>
  </r>
  <r>
    <x v="401"/>
    <x v="0"/>
    <m/>
    <x v="0"/>
    <x v="2"/>
    <x v="17"/>
    <n v="200801"/>
    <n v="200801"/>
    <m/>
    <n v="38"/>
    <n v="200801"/>
    <n v="1254000"/>
  </r>
  <r>
    <x v="401"/>
    <x v="0"/>
    <m/>
    <x v="0"/>
    <x v="2"/>
    <x v="19"/>
    <n v="200801"/>
    <n v="200801"/>
    <m/>
    <n v="37"/>
    <n v="200801"/>
    <n v="111000"/>
  </r>
  <r>
    <x v="401"/>
    <x v="0"/>
    <m/>
    <x v="5"/>
    <x v="2"/>
    <x v="28"/>
    <n v="200801"/>
    <n v="200801"/>
    <m/>
    <n v="21"/>
    <n v="200801"/>
    <n v="588000"/>
  </r>
  <r>
    <x v="401"/>
    <x v="0"/>
    <m/>
    <x v="5"/>
    <x v="2"/>
    <x v="69"/>
    <n v="200801"/>
    <n v="200801"/>
    <m/>
    <n v="10"/>
    <n v="200801"/>
    <n v="480000"/>
  </r>
  <r>
    <x v="401"/>
    <x v="0"/>
    <m/>
    <x v="22"/>
    <x v="2"/>
    <x v="29"/>
    <n v="200801"/>
    <n v="200801"/>
    <m/>
    <n v="9"/>
    <n v="200801"/>
    <n v="342000"/>
  </r>
  <r>
    <x v="401"/>
    <x v="0"/>
    <m/>
    <x v="19"/>
    <x v="2"/>
    <x v="22"/>
    <n v="200801"/>
    <n v="200801"/>
    <m/>
    <n v="11"/>
    <n v="200801"/>
    <n v="143000"/>
  </r>
  <r>
    <x v="401"/>
    <x v="0"/>
    <m/>
    <x v="19"/>
    <x v="2"/>
    <x v="24"/>
    <n v="200801"/>
    <n v="200801"/>
    <m/>
    <n v="1"/>
    <n v="200801"/>
    <n v="33000"/>
  </r>
  <r>
    <x v="401"/>
    <x v="0"/>
    <m/>
    <x v="33"/>
    <x v="2"/>
    <x v="92"/>
    <n v="200801"/>
    <n v="200801"/>
    <m/>
    <n v="1"/>
    <n v="200801"/>
    <n v="18200"/>
  </r>
  <r>
    <x v="401"/>
    <x v="0"/>
    <m/>
    <x v="0"/>
    <x v="9"/>
    <x v="15"/>
    <n v="200801"/>
    <n v="200801"/>
    <m/>
    <n v="5"/>
    <n v="200801"/>
    <n v="100000"/>
  </r>
  <r>
    <x v="402"/>
    <x v="2"/>
    <m/>
    <x v="0"/>
    <x v="1"/>
    <x v="15"/>
    <n v="200801"/>
    <n v="200801"/>
    <m/>
    <n v="1"/>
    <n v="200801"/>
    <n v="20000"/>
  </r>
  <r>
    <x v="402"/>
    <x v="2"/>
    <m/>
    <x v="0"/>
    <x v="1"/>
    <x v="16"/>
    <n v="200801"/>
    <n v="200801"/>
    <m/>
    <n v="4"/>
    <n v="200801"/>
    <n v="140000"/>
  </r>
  <r>
    <x v="402"/>
    <x v="2"/>
    <m/>
    <x v="0"/>
    <x v="7"/>
    <x v="15"/>
    <n v="200801"/>
    <n v="200801"/>
    <m/>
    <n v="3"/>
    <n v="200801"/>
    <n v="60000"/>
  </r>
  <r>
    <x v="402"/>
    <x v="2"/>
    <m/>
    <x v="31"/>
    <x v="3"/>
    <x v="88"/>
    <n v="200801"/>
    <n v="200801"/>
    <m/>
    <n v="1"/>
    <n v="200801"/>
    <n v="0"/>
  </r>
  <r>
    <x v="402"/>
    <x v="2"/>
    <m/>
    <x v="35"/>
    <x v="3"/>
    <x v="107"/>
    <n v="200801"/>
    <n v="200801"/>
    <m/>
    <n v="1"/>
    <n v="200801"/>
    <n v="0"/>
  </r>
  <r>
    <x v="402"/>
    <x v="2"/>
    <m/>
    <x v="0"/>
    <x v="3"/>
    <x v="15"/>
    <n v="200801"/>
    <n v="200801"/>
    <m/>
    <n v="1"/>
    <n v="200801"/>
    <n v="0"/>
  </r>
  <r>
    <x v="402"/>
    <x v="2"/>
    <m/>
    <x v="36"/>
    <x v="3"/>
    <x v="109"/>
    <n v="200801"/>
    <n v="200801"/>
    <m/>
    <n v="1"/>
    <n v="200801"/>
    <n v="0"/>
  </r>
  <r>
    <x v="402"/>
    <x v="2"/>
    <m/>
    <x v="18"/>
    <x v="3"/>
    <x v="19"/>
    <n v="200801"/>
    <n v="200801"/>
    <m/>
    <n v="1"/>
    <n v="200801"/>
    <n v="0"/>
  </r>
  <r>
    <x v="402"/>
    <x v="2"/>
    <m/>
    <x v="6"/>
    <x v="2"/>
    <x v="42"/>
    <n v="200801"/>
    <n v="200801"/>
    <m/>
    <n v="2"/>
    <n v="200801"/>
    <n v="70000"/>
  </r>
  <r>
    <x v="402"/>
    <x v="2"/>
    <m/>
    <x v="31"/>
    <x v="2"/>
    <x v="95"/>
    <n v="200801"/>
    <n v="200801"/>
    <m/>
    <n v="13"/>
    <n v="200801"/>
    <n v="291200"/>
  </r>
  <r>
    <x v="402"/>
    <x v="2"/>
    <m/>
    <x v="31"/>
    <x v="2"/>
    <x v="96"/>
    <n v="200801"/>
    <n v="200801"/>
    <m/>
    <n v="30"/>
    <n v="200801"/>
    <n v="1176000"/>
  </r>
  <r>
    <x v="402"/>
    <x v="2"/>
    <m/>
    <x v="32"/>
    <x v="2"/>
    <x v="97"/>
    <n v="200801"/>
    <n v="200801"/>
    <m/>
    <n v="20"/>
    <n v="200801"/>
    <n v="742000"/>
  </r>
  <r>
    <x v="402"/>
    <x v="2"/>
    <m/>
    <x v="34"/>
    <x v="2"/>
    <x v="105"/>
    <n v="200801"/>
    <n v="200801"/>
    <m/>
    <n v="23"/>
    <n v="200801"/>
    <n v="853300"/>
  </r>
  <r>
    <x v="402"/>
    <x v="2"/>
    <m/>
    <x v="30"/>
    <x v="2"/>
    <x v="99"/>
    <n v="200801"/>
    <n v="200801"/>
    <m/>
    <n v="5"/>
    <n v="200801"/>
    <n v="112000"/>
  </r>
  <r>
    <x v="402"/>
    <x v="2"/>
    <m/>
    <x v="30"/>
    <x v="2"/>
    <x v="100"/>
    <n v="200801"/>
    <n v="200801"/>
    <m/>
    <n v="2"/>
    <n v="200801"/>
    <n v="78400"/>
  </r>
  <r>
    <x v="402"/>
    <x v="2"/>
    <m/>
    <x v="1"/>
    <x v="2"/>
    <x v="18"/>
    <n v="200801"/>
    <n v="200801"/>
    <m/>
    <n v="2"/>
    <n v="200801"/>
    <n v="40000"/>
  </r>
  <r>
    <x v="402"/>
    <x v="2"/>
    <m/>
    <x v="4"/>
    <x v="2"/>
    <x v="26"/>
    <n v="200801"/>
    <n v="200801"/>
    <m/>
    <n v="1"/>
    <n v="200801"/>
    <n v="4000"/>
  </r>
  <r>
    <x v="402"/>
    <x v="2"/>
    <m/>
    <x v="4"/>
    <x v="2"/>
    <x v="27"/>
    <n v="200801"/>
    <n v="200801"/>
    <m/>
    <n v="3"/>
    <n v="200801"/>
    <n v="60000"/>
  </r>
  <r>
    <x v="402"/>
    <x v="2"/>
    <m/>
    <x v="0"/>
    <x v="2"/>
    <x v="15"/>
    <n v="200801"/>
    <n v="200801"/>
    <m/>
    <n v="17"/>
    <n v="200801"/>
    <n v="340000"/>
  </r>
  <r>
    <x v="402"/>
    <x v="2"/>
    <m/>
    <x v="0"/>
    <x v="2"/>
    <x v="16"/>
    <n v="200801"/>
    <n v="200801"/>
    <m/>
    <n v="21"/>
    <n v="200801"/>
    <n v="735000"/>
  </r>
  <r>
    <x v="402"/>
    <x v="2"/>
    <m/>
    <x v="0"/>
    <x v="2"/>
    <x v="17"/>
    <n v="200801"/>
    <n v="200801"/>
    <m/>
    <n v="19"/>
    <n v="200801"/>
    <n v="627000"/>
  </r>
  <r>
    <x v="402"/>
    <x v="2"/>
    <m/>
    <x v="0"/>
    <x v="2"/>
    <x v="19"/>
    <n v="200801"/>
    <n v="200801"/>
    <m/>
    <n v="19"/>
    <n v="200801"/>
    <n v="57000"/>
  </r>
  <r>
    <x v="402"/>
    <x v="2"/>
    <m/>
    <x v="5"/>
    <x v="2"/>
    <x v="28"/>
    <n v="200801"/>
    <n v="200801"/>
    <m/>
    <n v="15"/>
    <n v="200801"/>
    <n v="420000"/>
  </r>
  <r>
    <x v="402"/>
    <x v="2"/>
    <m/>
    <x v="5"/>
    <x v="2"/>
    <x v="69"/>
    <n v="200801"/>
    <n v="200801"/>
    <m/>
    <n v="4"/>
    <n v="200801"/>
    <n v="192000"/>
  </r>
  <r>
    <x v="402"/>
    <x v="2"/>
    <m/>
    <x v="22"/>
    <x v="2"/>
    <x v="29"/>
    <n v="200801"/>
    <n v="200801"/>
    <m/>
    <n v="6"/>
    <n v="200801"/>
    <n v="228000"/>
  </r>
  <r>
    <x v="402"/>
    <x v="2"/>
    <m/>
    <x v="19"/>
    <x v="2"/>
    <x v="22"/>
    <n v="200801"/>
    <n v="200801"/>
    <m/>
    <n v="6"/>
    <n v="200801"/>
    <n v="78000"/>
  </r>
  <r>
    <x v="402"/>
    <x v="2"/>
    <m/>
    <x v="19"/>
    <x v="2"/>
    <x v="23"/>
    <n v="200801"/>
    <n v="200801"/>
    <m/>
    <n v="1"/>
    <n v="200801"/>
    <n v="24000"/>
  </r>
  <r>
    <x v="402"/>
    <x v="2"/>
    <m/>
    <x v="19"/>
    <x v="2"/>
    <x v="24"/>
    <n v="200801"/>
    <n v="200801"/>
    <m/>
    <n v="1"/>
    <n v="200801"/>
    <n v="33000"/>
  </r>
  <r>
    <x v="402"/>
    <x v="2"/>
    <m/>
    <x v="33"/>
    <x v="2"/>
    <x v="92"/>
    <n v="200801"/>
    <n v="200801"/>
    <m/>
    <n v="1"/>
    <n v="200801"/>
    <n v="18200"/>
  </r>
  <r>
    <x v="402"/>
    <x v="2"/>
    <m/>
    <x v="33"/>
    <x v="2"/>
    <x v="93"/>
    <n v="200801"/>
    <n v="200801"/>
    <m/>
    <n v="1"/>
    <n v="200801"/>
    <n v="33800"/>
  </r>
  <r>
    <x v="402"/>
    <x v="2"/>
    <m/>
    <x v="5"/>
    <x v="9"/>
    <x v="28"/>
    <n v="200801"/>
    <n v="200801"/>
    <m/>
    <n v="2"/>
    <n v="200801"/>
    <n v="56000"/>
  </r>
  <r>
    <x v="402"/>
    <x v="2"/>
    <m/>
    <x v="0"/>
    <x v="9"/>
    <x v="15"/>
    <n v="200801"/>
    <n v="200801"/>
    <m/>
    <n v="3"/>
    <n v="200801"/>
    <n v="60000"/>
  </r>
  <r>
    <x v="403"/>
    <x v="5"/>
    <m/>
    <x v="0"/>
    <x v="7"/>
    <x v="15"/>
    <n v="200801"/>
    <n v="200801"/>
    <m/>
    <n v="2"/>
    <n v="200801"/>
    <n v="40000"/>
  </r>
  <r>
    <x v="403"/>
    <x v="5"/>
    <m/>
    <x v="25"/>
    <x v="2"/>
    <x v="34"/>
    <n v="200801"/>
    <n v="200801"/>
    <m/>
    <n v="3"/>
    <n v="200801"/>
    <n v="297000"/>
  </r>
  <r>
    <x v="403"/>
    <x v="5"/>
    <m/>
    <x v="31"/>
    <x v="2"/>
    <x v="95"/>
    <n v="200801"/>
    <n v="200801"/>
    <m/>
    <n v="10"/>
    <n v="200801"/>
    <n v="224000"/>
  </r>
  <r>
    <x v="403"/>
    <x v="5"/>
    <m/>
    <x v="31"/>
    <x v="2"/>
    <x v="96"/>
    <n v="200801"/>
    <n v="200801"/>
    <m/>
    <n v="24"/>
    <n v="200801"/>
    <n v="940800"/>
  </r>
  <r>
    <x v="403"/>
    <x v="5"/>
    <m/>
    <x v="32"/>
    <x v="2"/>
    <x v="97"/>
    <n v="200801"/>
    <n v="200801"/>
    <m/>
    <n v="9"/>
    <n v="200801"/>
    <n v="333900"/>
  </r>
  <r>
    <x v="403"/>
    <x v="5"/>
    <m/>
    <x v="34"/>
    <x v="2"/>
    <x v="105"/>
    <n v="200801"/>
    <n v="200801"/>
    <m/>
    <n v="16"/>
    <n v="200801"/>
    <n v="593600"/>
  </r>
  <r>
    <x v="403"/>
    <x v="5"/>
    <m/>
    <x v="30"/>
    <x v="2"/>
    <x v="99"/>
    <n v="200801"/>
    <n v="200801"/>
    <m/>
    <n v="5"/>
    <n v="200801"/>
    <n v="112000"/>
  </r>
  <r>
    <x v="403"/>
    <x v="5"/>
    <m/>
    <x v="1"/>
    <x v="2"/>
    <x v="18"/>
    <n v="200801"/>
    <n v="200801"/>
    <m/>
    <n v="1"/>
    <n v="200801"/>
    <n v="20000"/>
  </r>
  <r>
    <x v="403"/>
    <x v="5"/>
    <m/>
    <x v="4"/>
    <x v="2"/>
    <x v="26"/>
    <n v="200801"/>
    <n v="200801"/>
    <m/>
    <n v="2"/>
    <n v="200801"/>
    <n v="8000"/>
  </r>
  <r>
    <x v="403"/>
    <x v="5"/>
    <m/>
    <x v="4"/>
    <x v="2"/>
    <x v="27"/>
    <n v="200801"/>
    <n v="200801"/>
    <m/>
    <n v="5"/>
    <n v="200801"/>
    <n v="100000"/>
  </r>
  <r>
    <x v="403"/>
    <x v="5"/>
    <m/>
    <x v="0"/>
    <x v="2"/>
    <x v="15"/>
    <n v="200801"/>
    <n v="200801"/>
    <m/>
    <n v="18"/>
    <n v="200801"/>
    <n v="360000"/>
  </r>
  <r>
    <x v="403"/>
    <x v="5"/>
    <m/>
    <x v="0"/>
    <x v="2"/>
    <x v="16"/>
    <n v="200801"/>
    <n v="200801"/>
    <m/>
    <n v="18"/>
    <n v="200801"/>
    <n v="630000"/>
  </r>
  <r>
    <x v="403"/>
    <x v="5"/>
    <m/>
    <x v="0"/>
    <x v="2"/>
    <x v="17"/>
    <n v="200801"/>
    <n v="200801"/>
    <m/>
    <n v="20"/>
    <n v="200801"/>
    <n v="660000"/>
  </r>
  <r>
    <x v="403"/>
    <x v="5"/>
    <m/>
    <x v="0"/>
    <x v="2"/>
    <x v="19"/>
    <n v="200801"/>
    <n v="200801"/>
    <m/>
    <n v="15"/>
    <n v="200801"/>
    <n v="45000"/>
  </r>
  <r>
    <x v="403"/>
    <x v="5"/>
    <m/>
    <x v="5"/>
    <x v="2"/>
    <x v="28"/>
    <n v="200801"/>
    <n v="200801"/>
    <m/>
    <n v="13"/>
    <n v="200801"/>
    <n v="364000"/>
  </r>
  <r>
    <x v="403"/>
    <x v="5"/>
    <m/>
    <x v="5"/>
    <x v="2"/>
    <x v="69"/>
    <n v="200801"/>
    <n v="200801"/>
    <m/>
    <n v="4"/>
    <n v="200801"/>
    <n v="192000"/>
  </r>
  <r>
    <x v="403"/>
    <x v="5"/>
    <m/>
    <x v="22"/>
    <x v="2"/>
    <x v="29"/>
    <n v="200801"/>
    <n v="200801"/>
    <m/>
    <n v="4"/>
    <n v="200801"/>
    <n v="152000"/>
  </r>
  <r>
    <x v="403"/>
    <x v="5"/>
    <m/>
    <x v="19"/>
    <x v="2"/>
    <x v="22"/>
    <n v="200801"/>
    <n v="200801"/>
    <m/>
    <n v="4"/>
    <n v="200801"/>
    <n v="52000"/>
  </r>
  <r>
    <x v="403"/>
    <x v="5"/>
    <m/>
    <x v="5"/>
    <x v="9"/>
    <x v="28"/>
    <n v="200801"/>
    <n v="200801"/>
    <m/>
    <n v="1"/>
    <n v="200801"/>
    <n v="28000"/>
  </r>
  <r>
    <x v="403"/>
    <x v="5"/>
    <m/>
    <x v="4"/>
    <x v="9"/>
    <x v="27"/>
    <n v="200801"/>
    <n v="200801"/>
    <m/>
    <n v="2"/>
    <n v="200801"/>
    <n v="40000"/>
  </r>
  <r>
    <x v="403"/>
    <x v="5"/>
    <m/>
    <x v="0"/>
    <x v="9"/>
    <x v="15"/>
    <n v="200801"/>
    <n v="200801"/>
    <m/>
    <n v="7"/>
    <n v="200801"/>
    <n v="140000"/>
  </r>
  <r>
    <x v="403"/>
    <x v="5"/>
    <m/>
    <x v="22"/>
    <x v="9"/>
    <x v="29"/>
    <n v="200801"/>
    <n v="200801"/>
    <m/>
    <n v="1"/>
    <n v="200801"/>
    <n v="38000"/>
  </r>
  <r>
    <x v="403"/>
    <x v="5"/>
    <m/>
    <x v="31"/>
    <x v="9"/>
    <x v="88"/>
    <n v="200801"/>
    <n v="200801"/>
    <m/>
    <n v="1"/>
    <n v="200801"/>
    <n v="22400"/>
  </r>
  <r>
    <x v="404"/>
    <x v="6"/>
    <m/>
    <x v="0"/>
    <x v="7"/>
    <x v="15"/>
    <n v="200801"/>
    <n v="200801"/>
    <m/>
    <n v="3"/>
    <n v="200801"/>
    <n v="60000"/>
  </r>
  <r>
    <x v="404"/>
    <x v="6"/>
    <m/>
    <x v="6"/>
    <x v="2"/>
    <x v="37"/>
    <n v="200801"/>
    <n v="200801"/>
    <m/>
    <n v="2"/>
    <n v="200801"/>
    <n v="40000"/>
  </r>
  <r>
    <x v="404"/>
    <x v="6"/>
    <m/>
    <x v="25"/>
    <x v="2"/>
    <x v="34"/>
    <n v="200801"/>
    <n v="200801"/>
    <m/>
    <n v="4"/>
    <n v="200801"/>
    <n v="396000"/>
  </r>
  <r>
    <x v="404"/>
    <x v="6"/>
    <m/>
    <x v="31"/>
    <x v="2"/>
    <x v="95"/>
    <n v="200801"/>
    <n v="200801"/>
    <m/>
    <n v="26"/>
    <n v="200801"/>
    <n v="582400"/>
  </r>
  <r>
    <x v="404"/>
    <x v="6"/>
    <m/>
    <x v="31"/>
    <x v="2"/>
    <x v="96"/>
    <n v="200801"/>
    <n v="200801"/>
    <m/>
    <n v="17"/>
    <n v="200801"/>
    <n v="666400"/>
  </r>
  <r>
    <x v="404"/>
    <x v="6"/>
    <m/>
    <x v="32"/>
    <x v="2"/>
    <x v="97"/>
    <n v="200801"/>
    <n v="200801"/>
    <m/>
    <n v="15"/>
    <n v="200801"/>
    <n v="556500"/>
  </r>
  <r>
    <x v="404"/>
    <x v="6"/>
    <m/>
    <x v="34"/>
    <x v="2"/>
    <x v="105"/>
    <n v="200801"/>
    <n v="200801"/>
    <m/>
    <n v="22"/>
    <n v="200801"/>
    <n v="816200"/>
  </r>
  <r>
    <x v="404"/>
    <x v="6"/>
    <m/>
    <x v="30"/>
    <x v="2"/>
    <x v="99"/>
    <n v="200801"/>
    <n v="200801"/>
    <m/>
    <n v="12"/>
    <n v="200801"/>
    <n v="268800"/>
  </r>
  <r>
    <x v="404"/>
    <x v="6"/>
    <m/>
    <x v="30"/>
    <x v="2"/>
    <x v="100"/>
    <n v="200801"/>
    <n v="200801"/>
    <m/>
    <n v="1"/>
    <n v="200801"/>
    <n v="39200"/>
  </r>
  <r>
    <x v="404"/>
    <x v="6"/>
    <m/>
    <x v="1"/>
    <x v="2"/>
    <x v="18"/>
    <n v="200801"/>
    <n v="200801"/>
    <m/>
    <n v="3"/>
    <n v="200801"/>
    <n v="60000"/>
  </r>
  <r>
    <x v="404"/>
    <x v="6"/>
    <m/>
    <x v="4"/>
    <x v="2"/>
    <x v="27"/>
    <n v="200801"/>
    <n v="200801"/>
    <m/>
    <n v="1"/>
    <n v="200801"/>
    <n v="20000"/>
  </r>
  <r>
    <x v="404"/>
    <x v="6"/>
    <m/>
    <x v="0"/>
    <x v="2"/>
    <x v="15"/>
    <n v="200801"/>
    <n v="200801"/>
    <m/>
    <n v="28"/>
    <n v="200801"/>
    <n v="560000"/>
  </r>
  <r>
    <x v="404"/>
    <x v="6"/>
    <m/>
    <x v="0"/>
    <x v="2"/>
    <x v="16"/>
    <n v="200801"/>
    <n v="200801"/>
    <m/>
    <n v="30"/>
    <n v="200801"/>
    <n v="1050000"/>
  </r>
  <r>
    <x v="404"/>
    <x v="6"/>
    <m/>
    <x v="0"/>
    <x v="2"/>
    <x v="17"/>
    <n v="200801"/>
    <n v="200801"/>
    <m/>
    <n v="31"/>
    <n v="200801"/>
    <n v="1023000"/>
  </r>
  <r>
    <x v="404"/>
    <x v="6"/>
    <m/>
    <x v="0"/>
    <x v="2"/>
    <x v="19"/>
    <n v="200801"/>
    <n v="200801"/>
    <m/>
    <n v="32"/>
    <n v="200801"/>
    <n v="96000"/>
  </r>
  <r>
    <x v="404"/>
    <x v="6"/>
    <m/>
    <x v="5"/>
    <x v="2"/>
    <x v="28"/>
    <n v="200801"/>
    <n v="200801"/>
    <m/>
    <n v="10"/>
    <n v="200801"/>
    <n v="280000"/>
  </r>
  <r>
    <x v="404"/>
    <x v="6"/>
    <m/>
    <x v="5"/>
    <x v="2"/>
    <x v="69"/>
    <n v="200801"/>
    <n v="200801"/>
    <m/>
    <n v="6"/>
    <n v="200801"/>
    <n v="288000"/>
  </r>
  <r>
    <x v="404"/>
    <x v="6"/>
    <m/>
    <x v="22"/>
    <x v="2"/>
    <x v="29"/>
    <n v="200801"/>
    <n v="200801"/>
    <m/>
    <n v="5"/>
    <n v="200801"/>
    <n v="190000"/>
  </r>
  <r>
    <x v="404"/>
    <x v="6"/>
    <m/>
    <x v="19"/>
    <x v="2"/>
    <x v="22"/>
    <n v="200801"/>
    <n v="200801"/>
    <m/>
    <n v="9"/>
    <n v="200801"/>
    <n v="117000"/>
  </r>
  <r>
    <x v="404"/>
    <x v="6"/>
    <m/>
    <x v="19"/>
    <x v="2"/>
    <x v="23"/>
    <n v="200801"/>
    <n v="200801"/>
    <m/>
    <n v="4"/>
    <n v="200801"/>
    <n v="96000"/>
  </r>
  <r>
    <x v="404"/>
    <x v="6"/>
    <m/>
    <x v="19"/>
    <x v="2"/>
    <x v="24"/>
    <n v="200801"/>
    <n v="200801"/>
    <m/>
    <n v="1"/>
    <n v="200801"/>
    <n v="33000"/>
  </r>
  <r>
    <x v="404"/>
    <x v="6"/>
    <m/>
    <x v="33"/>
    <x v="2"/>
    <x v="92"/>
    <n v="200801"/>
    <n v="200801"/>
    <m/>
    <n v="2"/>
    <n v="200801"/>
    <n v="36400"/>
  </r>
  <r>
    <x v="404"/>
    <x v="6"/>
    <m/>
    <x v="33"/>
    <x v="2"/>
    <x v="93"/>
    <n v="200801"/>
    <n v="200801"/>
    <m/>
    <n v="2"/>
    <n v="200801"/>
    <n v="67600"/>
  </r>
  <r>
    <x v="404"/>
    <x v="6"/>
    <m/>
    <x v="0"/>
    <x v="9"/>
    <x v="15"/>
    <n v="200801"/>
    <n v="200801"/>
    <m/>
    <n v="4"/>
    <n v="200801"/>
    <n v="80000"/>
  </r>
  <r>
    <x v="404"/>
    <x v="6"/>
    <m/>
    <x v="0"/>
    <x v="6"/>
    <x v="15"/>
    <n v="200801"/>
    <n v="200801"/>
    <m/>
    <n v="659"/>
    <n v="200801"/>
    <n v="5975812"/>
  </r>
  <r>
    <x v="404"/>
    <x v="6"/>
    <m/>
    <x v="0"/>
    <x v="6"/>
    <x v="17"/>
    <n v="200801"/>
    <n v="200801"/>
    <m/>
    <n v="14"/>
    <n v="200801"/>
    <n v="221452"/>
  </r>
  <r>
    <x v="404"/>
    <x v="6"/>
    <m/>
    <x v="4"/>
    <x v="6"/>
    <x v="26"/>
    <n v="200801"/>
    <n v="200801"/>
    <m/>
    <n v="359"/>
    <n v="200801"/>
    <n v="385207"/>
  </r>
  <r>
    <x v="404"/>
    <x v="6"/>
    <m/>
    <x v="26"/>
    <x v="6"/>
    <x v="35"/>
    <n v="200801"/>
    <n v="200801"/>
    <m/>
    <n v="26"/>
    <n v="200801"/>
    <n v="445406"/>
  </r>
  <r>
    <x v="404"/>
    <x v="6"/>
    <m/>
    <x v="22"/>
    <x v="6"/>
    <x v="29"/>
    <n v="200801"/>
    <n v="200801"/>
    <m/>
    <n v="43"/>
    <n v="200801"/>
    <n v="846713"/>
  </r>
  <r>
    <x v="404"/>
    <x v="6"/>
    <m/>
    <x v="24"/>
    <x v="6"/>
    <x v="31"/>
    <n v="200801"/>
    <n v="200801"/>
    <m/>
    <n v="81"/>
    <n v="200801"/>
    <n v="1205037"/>
  </r>
  <r>
    <x v="404"/>
    <x v="6"/>
    <m/>
    <x v="23"/>
    <x v="6"/>
    <x v="30"/>
    <n v="200801"/>
    <n v="200801"/>
    <m/>
    <n v="4"/>
    <n v="200801"/>
    <n v="27856"/>
  </r>
  <r>
    <x v="404"/>
    <x v="6"/>
    <m/>
    <x v="35"/>
    <x v="6"/>
    <x v="108"/>
    <n v="200801"/>
    <n v="200801"/>
    <m/>
    <n v="312"/>
    <n v="200801"/>
    <n v="334776"/>
  </r>
  <r>
    <x v="404"/>
    <x v="6"/>
    <m/>
    <x v="19"/>
    <x v="6"/>
    <x v="22"/>
    <n v="200801"/>
    <n v="200801"/>
    <m/>
    <n v="59"/>
    <n v="200801"/>
    <n v="400669"/>
  </r>
  <r>
    <x v="404"/>
    <x v="6"/>
    <m/>
    <x v="6"/>
    <x v="6"/>
    <x v="37"/>
    <n v="200801"/>
    <n v="200801"/>
    <m/>
    <n v="22"/>
    <n v="200801"/>
    <n v="220000"/>
  </r>
  <r>
    <x v="404"/>
    <x v="6"/>
    <m/>
    <x v="4"/>
    <x v="6"/>
    <x v="66"/>
    <n v="200801"/>
    <n v="200801"/>
    <m/>
    <n v="449"/>
    <n v="200801"/>
    <n v="2513053"/>
  </r>
  <r>
    <x v="404"/>
    <x v="6"/>
    <m/>
    <x v="33"/>
    <x v="6"/>
    <x v="106"/>
    <n v="200801"/>
    <n v="200801"/>
    <m/>
    <n v="11"/>
    <n v="200801"/>
    <n v="107250"/>
  </r>
  <r>
    <x v="404"/>
    <x v="6"/>
    <m/>
    <x v="31"/>
    <x v="6"/>
    <x v="103"/>
    <n v="200801"/>
    <n v="200801"/>
    <m/>
    <n v="66"/>
    <n v="200801"/>
    <n v="739200"/>
  </r>
  <r>
    <x v="404"/>
    <x v="6"/>
    <m/>
    <x v="30"/>
    <x v="6"/>
    <x v="104"/>
    <n v="200801"/>
    <n v="200801"/>
    <m/>
    <n v="83"/>
    <n v="200801"/>
    <n v="929600"/>
  </r>
  <r>
    <x v="404"/>
    <x v="6"/>
    <m/>
    <x v="5"/>
    <x v="6"/>
    <x v="28"/>
    <n v="200801"/>
    <n v="200801"/>
    <m/>
    <n v="32"/>
    <n v="200801"/>
    <n v="467200"/>
  </r>
  <r>
    <x v="405"/>
    <x v="3"/>
    <m/>
    <x v="0"/>
    <x v="1"/>
    <x v="15"/>
    <n v="200801"/>
    <n v="200801"/>
    <m/>
    <n v="4"/>
    <n v="200801"/>
    <n v="80000"/>
  </r>
  <r>
    <x v="405"/>
    <x v="3"/>
    <m/>
    <x v="0"/>
    <x v="1"/>
    <x v="16"/>
    <n v="200801"/>
    <n v="200801"/>
    <m/>
    <n v="15"/>
    <n v="200801"/>
    <n v="525000"/>
  </r>
  <r>
    <x v="405"/>
    <x v="3"/>
    <m/>
    <x v="0"/>
    <x v="7"/>
    <x v="15"/>
    <n v="200801"/>
    <n v="200801"/>
    <m/>
    <n v="6"/>
    <n v="200801"/>
    <n v="120000"/>
  </r>
  <r>
    <x v="405"/>
    <x v="3"/>
    <m/>
    <x v="6"/>
    <x v="2"/>
    <x v="37"/>
    <n v="200801"/>
    <n v="200801"/>
    <m/>
    <n v="3"/>
    <n v="200801"/>
    <n v="60000"/>
  </r>
  <r>
    <x v="405"/>
    <x v="3"/>
    <m/>
    <x v="6"/>
    <x v="2"/>
    <x v="42"/>
    <n v="200801"/>
    <n v="200801"/>
    <m/>
    <n v="1"/>
    <n v="200801"/>
    <n v="35000"/>
  </r>
  <r>
    <x v="405"/>
    <x v="3"/>
    <m/>
    <x v="25"/>
    <x v="2"/>
    <x v="34"/>
    <n v="200801"/>
    <n v="200801"/>
    <m/>
    <n v="1"/>
    <n v="200801"/>
    <n v="99000"/>
  </r>
  <r>
    <x v="405"/>
    <x v="3"/>
    <m/>
    <x v="31"/>
    <x v="2"/>
    <x v="95"/>
    <n v="200801"/>
    <n v="200801"/>
    <m/>
    <n v="17"/>
    <n v="200801"/>
    <n v="380800"/>
  </r>
  <r>
    <x v="405"/>
    <x v="3"/>
    <m/>
    <x v="31"/>
    <x v="2"/>
    <x v="96"/>
    <n v="200801"/>
    <n v="200801"/>
    <m/>
    <n v="48"/>
    <n v="200801"/>
    <n v="1881600"/>
  </r>
  <r>
    <x v="405"/>
    <x v="3"/>
    <m/>
    <x v="32"/>
    <x v="2"/>
    <x v="97"/>
    <n v="200801"/>
    <n v="200801"/>
    <m/>
    <n v="27"/>
    <n v="200801"/>
    <n v="1001700"/>
  </r>
  <r>
    <x v="405"/>
    <x v="3"/>
    <m/>
    <x v="34"/>
    <x v="2"/>
    <x v="105"/>
    <n v="200801"/>
    <n v="200801"/>
    <m/>
    <n v="23"/>
    <n v="200801"/>
    <n v="853300"/>
  </r>
  <r>
    <x v="405"/>
    <x v="3"/>
    <m/>
    <x v="30"/>
    <x v="2"/>
    <x v="99"/>
    <n v="200801"/>
    <n v="200801"/>
    <m/>
    <n v="7"/>
    <n v="200801"/>
    <n v="156800"/>
  </r>
  <r>
    <x v="405"/>
    <x v="3"/>
    <m/>
    <x v="1"/>
    <x v="2"/>
    <x v="18"/>
    <n v="200801"/>
    <n v="200801"/>
    <m/>
    <n v="1"/>
    <n v="200801"/>
    <n v="20000"/>
  </r>
  <r>
    <x v="405"/>
    <x v="3"/>
    <m/>
    <x v="1"/>
    <x v="2"/>
    <x v="21"/>
    <n v="200801"/>
    <n v="200801"/>
    <m/>
    <n v="1"/>
    <n v="200801"/>
    <n v="35000"/>
  </r>
  <r>
    <x v="405"/>
    <x v="3"/>
    <m/>
    <x v="0"/>
    <x v="2"/>
    <x v="15"/>
    <n v="200801"/>
    <n v="200801"/>
    <m/>
    <n v="35"/>
    <n v="200801"/>
    <n v="700000"/>
  </r>
  <r>
    <x v="405"/>
    <x v="3"/>
    <m/>
    <x v="0"/>
    <x v="2"/>
    <x v="16"/>
    <n v="200801"/>
    <n v="200801"/>
    <m/>
    <n v="26"/>
    <n v="200801"/>
    <n v="910000"/>
  </r>
  <r>
    <x v="405"/>
    <x v="3"/>
    <m/>
    <x v="0"/>
    <x v="2"/>
    <x v="17"/>
    <n v="200801"/>
    <n v="200801"/>
    <m/>
    <n v="36"/>
    <n v="200801"/>
    <n v="1188000"/>
  </r>
  <r>
    <x v="405"/>
    <x v="3"/>
    <m/>
    <x v="0"/>
    <x v="2"/>
    <x v="19"/>
    <n v="200801"/>
    <n v="200801"/>
    <m/>
    <n v="41"/>
    <n v="200801"/>
    <n v="123000"/>
  </r>
  <r>
    <x v="405"/>
    <x v="3"/>
    <m/>
    <x v="5"/>
    <x v="2"/>
    <x v="28"/>
    <n v="200801"/>
    <n v="200801"/>
    <m/>
    <n v="10"/>
    <n v="200801"/>
    <n v="280000"/>
  </r>
  <r>
    <x v="405"/>
    <x v="3"/>
    <m/>
    <x v="5"/>
    <x v="2"/>
    <x v="69"/>
    <n v="200801"/>
    <n v="200801"/>
    <m/>
    <n v="6"/>
    <n v="200801"/>
    <n v="288000"/>
  </r>
  <r>
    <x v="405"/>
    <x v="3"/>
    <m/>
    <x v="22"/>
    <x v="2"/>
    <x v="29"/>
    <n v="200801"/>
    <n v="200801"/>
    <m/>
    <n v="5"/>
    <n v="200801"/>
    <n v="190000"/>
  </r>
  <r>
    <x v="405"/>
    <x v="3"/>
    <m/>
    <x v="19"/>
    <x v="2"/>
    <x v="22"/>
    <n v="200801"/>
    <n v="200801"/>
    <m/>
    <n v="5"/>
    <n v="200801"/>
    <n v="65000"/>
  </r>
  <r>
    <x v="405"/>
    <x v="3"/>
    <m/>
    <x v="19"/>
    <x v="2"/>
    <x v="23"/>
    <n v="200801"/>
    <n v="200801"/>
    <m/>
    <n v="3"/>
    <n v="200801"/>
    <n v="72000"/>
  </r>
  <r>
    <x v="405"/>
    <x v="3"/>
    <m/>
    <x v="19"/>
    <x v="2"/>
    <x v="24"/>
    <n v="200801"/>
    <n v="200801"/>
    <m/>
    <n v="1"/>
    <n v="200801"/>
    <n v="33000"/>
  </r>
  <r>
    <x v="405"/>
    <x v="3"/>
    <m/>
    <x v="33"/>
    <x v="2"/>
    <x v="92"/>
    <n v="200801"/>
    <n v="200801"/>
    <m/>
    <n v="2"/>
    <n v="200801"/>
    <n v="36400"/>
  </r>
  <r>
    <x v="405"/>
    <x v="3"/>
    <m/>
    <x v="0"/>
    <x v="9"/>
    <x v="15"/>
    <n v="200801"/>
    <n v="200801"/>
    <m/>
    <n v="1"/>
    <n v="200801"/>
    <n v="20000"/>
  </r>
  <r>
    <x v="406"/>
    <x v="4"/>
    <m/>
    <x v="0"/>
    <x v="1"/>
    <x v="15"/>
    <n v="200801"/>
    <n v="200801"/>
    <m/>
    <n v="1"/>
    <n v="200801"/>
    <n v="20000"/>
  </r>
  <r>
    <x v="406"/>
    <x v="4"/>
    <m/>
    <x v="0"/>
    <x v="1"/>
    <x v="16"/>
    <n v="200801"/>
    <n v="200801"/>
    <m/>
    <n v="9"/>
    <n v="200801"/>
    <n v="315000"/>
  </r>
  <r>
    <x v="406"/>
    <x v="4"/>
    <m/>
    <x v="0"/>
    <x v="5"/>
    <x v="51"/>
    <n v="200801"/>
    <n v="200801"/>
    <m/>
    <n v="5"/>
    <n v="200801"/>
    <n v="56250"/>
  </r>
  <r>
    <x v="406"/>
    <x v="4"/>
    <m/>
    <x v="5"/>
    <x v="5"/>
    <x v="53"/>
    <n v="200801"/>
    <n v="200801"/>
    <m/>
    <n v="30"/>
    <n v="200801"/>
    <n v="445500"/>
  </r>
  <r>
    <x v="406"/>
    <x v="4"/>
    <m/>
    <x v="22"/>
    <x v="5"/>
    <x v="52"/>
    <n v="200801"/>
    <n v="200801"/>
    <m/>
    <n v="10"/>
    <n v="200801"/>
    <n v="171000"/>
  </r>
  <r>
    <x v="406"/>
    <x v="4"/>
    <m/>
    <x v="31"/>
    <x v="5"/>
    <x v="88"/>
    <n v="200801"/>
    <n v="200801"/>
    <m/>
    <n v="100"/>
    <n v="200801"/>
    <n v="1145500"/>
  </r>
  <r>
    <x v="406"/>
    <x v="4"/>
    <m/>
    <x v="0"/>
    <x v="5"/>
    <x v="78"/>
    <n v="200801"/>
    <n v="200801"/>
    <m/>
    <n v="100"/>
    <n v="200801"/>
    <n v="0"/>
  </r>
  <r>
    <x v="406"/>
    <x v="4"/>
    <m/>
    <x v="4"/>
    <x v="5"/>
    <x v="62"/>
    <n v="200801"/>
    <n v="200801"/>
    <m/>
    <n v="14"/>
    <n v="200801"/>
    <n v="252000"/>
  </r>
  <r>
    <x v="406"/>
    <x v="4"/>
    <m/>
    <x v="0"/>
    <x v="7"/>
    <x v="15"/>
    <n v="200801"/>
    <n v="200801"/>
    <m/>
    <n v="7"/>
    <n v="200801"/>
    <n v="140000"/>
  </r>
  <r>
    <x v="406"/>
    <x v="4"/>
    <m/>
    <x v="25"/>
    <x v="2"/>
    <x v="34"/>
    <n v="200801"/>
    <n v="200801"/>
    <m/>
    <n v="3"/>
    <n v="200801"/>
    <n v="297000"/>
  </r>
  <r>
    <x v="406"/>
    <x v="4"/>
    <m/>
    <x v="31"/>
    <x v="2"/>
    <x v="95"/>
    <n v="200801"/>
    <n v="200801"/>
    <m/>
    <n v="17"/>
    <n v="200801"/>
    <n v="380800"/>
  </r>
  <r>
    <x v="406"/>
    <x v="4"/>
    <m/>
    <x v="31"/>
    <x v="2"/>
    <x v="96"/>
    <n v="200801"/>
    <n v="200801"/>
    <m/>
    <n v="20"/>
    <n v="200801"/>
    <n v="784000"/>
  </r>
  <r>
    <x v="406"/>
    <x v="4"/>
    <m/>
    <x v="32"/>
    <x v="2"/>
    <x v="97"/>
    <n v="200801"/>
    <n v="200801"/>
    <m/>
    <n v="16"/>
    <n v="200801"/>
    <n v="593600"/>
  </r>
  <r>
    <x v="406"/>
    <x v="4"/>
    <m/>
    <x v="34"/>
    <x v="2"/>
    <x v="105"/>
    <n v="200801"/>
    <n v="200801"/>
    <m/>
    <n v="26"/>
    <n v="200801"/>
    <n v="964600"/>
  </r>
  <r>
    <x v="406"/>
    <x v="4"/>
    <m/>
    <x v="30"/>
    <x v="2"/>
    <x v="99"/>
    <n v="200801"/>
    <n v="200801"/>
    <m/>
    <n v="4"/>
    <n v="200801"/>
    <n v="89600"/>
  </r>
  <r>
    <x v="406"/>
    <x v="4"/>
    <m/>
    <x v="30"/>
    <x v="2"/>
    <x v="100"/>
    <n v="200801"/>
    <n v="200801"/>
    <m/>
    <n v="2"/>
    <n v="200801"/>
    <n v="78400"/>
  </r>
  <r>
    <x v="406"/>
    <x v="4"/>
    <m/>
    <x v="1"/>
    <x v="2"/>
    <x v="18"/>
    <n v="200801"/>
    <n v="200801"/>
    <m/>
    <n v="4"/>
    <n v="200801"/>
    <n v="80000"/>
  </r>
  <r>
    <x v="406"/>
    <x v="4"/>
    <m/>
    <x v="1"/>
    <x v="2"/>
    <x v="21"/>
    <n v="200801"/>
    <n v="200801"/>
    <m/>
    <n v="2"/>
    <n v="200801"/>
    <n v="70000"/>
  </r>
  <r>
    <x v="406"/>
    <x v="4"/>
    <m/>
    <x v="4"/>
    <x v="2"/>
    <x v="26"/>
    <n v="200801"/>
    <n v="200801"/>
    <m/>
    <n v="1"/>
    <n v="200801"/>
    <n v="4000"/>
  </r>
  <r>
    <x v="406"/>
    <x v="4"/>
    <m/>
    <x v="4"/>
    <x v="2"/>
    <x v="27"/>
    <n v="200801"/>
    <n v="200801"/>
    <m/>
    <n v="2"/>
    <n v="200801"/>
    <n v="40000"/>
  </r>
  <r>
    <x v="406"/>
    <x v="4"/>
    <m/>
    <x v="0"/>
    <x v="2"/>
    <x v="15"/>
    <n v="200801"/>
    <n v="200801"/>
    <m/>
    <n v="28"/>
    <n v="200801"/>
    <n v="560000"/>
  </r>
  <r>
    <x v="406"/>
    <x v="4"/>
    <m/>
    <x v="0"/>
    <x v="2"/>
    <x v="16"/>
    <n v="200801"/>
    <n v="200801"/>
    <m/>
    <n v="19"/>
    <n v="200801"/>
    <n v="665000"/>
  </r>
  <r>
    <x v="406"/>
    <x v="4"/>
    <m/>
    <x v="0"/>
    <x v="2"/>
    <x v="17"/>
    <n v="200801"/>
    <n v="200801"/>
    <m/>
    <n v="31"/>
    <n v="200801"/>
    <n v="1023000"/>
  </r>
  <r>
    <x v="406"/>
    <x v="4"/>
    <m/>
    <x v="0"/>
    <x v="2"/>
    <x v="19"/>
    <n v="200801"/>
    <n v="200801"/>
    <m/>
    <n v="25"/>
    <n v="200801"/>
    <n v="75000"/>
  </r>
  <r>
    <x v="406"/>
    <x v="4"/>
    <m/>
    <x v="5"/>
    <x v="2"/>
    <x v="28"/>
    <n v="200801"/>
    <n v="200801"/>
    <m/>
    <n v="16"/>
    <n v="200801"/>
    <n v="448000"/>
  </r>
  <r>
    <x v="406"/>
    <x v="4"/>
    <m/>
    <x v="5"/>
    <x v="2"/>
    <x v="69"/>
    <n v="200801"/>
    <n v="200801"/>
    <m/>
    <n v="9"/>
    <n v="200801"/>
    <n v="432000"/>
  </r>
  <r>
    <x v="406"/>
    <x v="4"/>
    <m/>
    <x v="22"/>
    <x v="2"/>
    <x v="29"/>
    <n v="200801"/>
    <n v="200801"/>
    <m/>
    <n v="9"/>
    <n v="200801"/>
    <n v="342000"/>
  </r>
  <r>
    <x v="406"/>
    <x v="4"/>
    <m/>
    <x v="19"/>
    <x v="2"/>
    <x v="22"/>
    <n v="200801"/>
    <n v="200801"/>
    <m/>
    <n v="11"/>
    <n v="200801"/>
    <n v="143000"/>
  </r>
  <r>
    <x v="406"/>
    <x v="4"/>
    <m/>
    <x v="33"/>
    <x v="2"/>
    <x v="92"/>
    <n v="200801"/>
    <n v="200801"/>
    <m/>
    <n v="2"/>
    <n v="200801"/>
    <n v="36400"/>
  </r>
  <r>
    <x v="406"/>
    <x v="4"/>
    <m/>
    <x v="0"/>
    <x v="9"/>
    <x v="15"/>
    <n v="200801"/>
    <n v="200801"/>
    <m/>
    <n v="6"/>
    <n v="200801"/>
    <n v="120000"/>
  </r>
  <r>
    <x v="407"/>
    <x v="1"/>
    <m/>
    <x v="0"/>
    <x v="1"/>
    <x v="16"/>
    <n v="200801"/>
    <n v="200801"/>
    <m/>
    <n v="6"/>
    <n v="200801"/>
    <n v="210000"/>
  </r>
  <r>
    <x v="407"/>
    <x v="1"/>
    <m/>
    <x v="30"/>
    <x v="5"/>
    <x v="87"/>
    <n v="200801"/>
    <n v="200801"/>
    <m/>
    <n v="3"/>
    <n v="200801"/>
    <n v="34365"/>
  </r>
  <r>
    <x v="407"/>
    <x v="1"/>
    <m/>
    <x v="31"/>
    <x v="5"/>
    <x v="88"/>
    <n v="200801"/>
    <n v="200801"/>
    <m/>
    <n v="6"/>
    <n v="200801"/>
    <n v="68730"/>
  </r>
  <r>
    <x v="407"/>
    <x v="1"/>
    <m/>
    <x v="0"/>
    <x v="5"/>
    <x v="51"/>
    <n v="200801"/>
    <n v="200801"/>
    <m/>
    <n v="9"/>
    <n v="200801"/>
    <n v="101250"/>
  </r>
  <r>
    <x v="407"/>
    <x v="1"/>
    <m/>
    <x v="5"/>
    <x v="5"/>
    <x v="53"/>
    <n v="200801"/>
    <n v="200801"/>
    <m/>
    <n v="3"/>
    <n v="200801"/>
    <n v="44550"/>
  </r>
  <r>
    <x v="407"/>
    <x v="1"/>
    <m/>
    <x v="22"/>
    <x v="5"/>
    <x v="52"/>
    <n v="200801"/>
    <n v="200801"/>
    <m/>
    <n v="3"/>
    <n v="200801"/>
    <n v="51300"/>
  </r>
  <r>
    <x v="407"/>
    <x v="1"/>
    <m/>
    <x v="1"/>
    <x v="5"/>
    <x v="63"/>
    <n v="200801"/>
    <n v="200801"/>
    <m/>
    <n v="3"/>
    <n v="200801"/>
    <n v="33750"/>
  </r>
  <r>
    <x v="407"/>
    <x v="1"/>
    <m/>
    <x v="19"/>
    <x v="5"/>
    <x v="50"/>
    <n v="200801"/>
    <n v="200801"/>
    <m/>
    <n v="3"/>
    <n v="200801"/>
    <n v="21600"/>
  </r>
  <r>
    <x v="407"/>
    <x v="1"/>
    <m/>
    <x v="4"/>
    <x v="5"/>
    <x v="62"/>
    <n v="200801"/>
    <n v="200801"/>
    <m/>
    <n v="7"/>
    <n v="200801"/>
    <n v="126000"/>
  </r>
  <r>
    <x v="407"/>
    <x v="1"/>
    <m/>
    <x v="6"/>
    <x v="5"/>
    <x v="49"/>
    <n v="200801"/>
    <n v="200801"/>
    <m/>
    <n v="3"/>
    <n v="200801"/>
    <n v="33750"/>
  </r>
  <r>
    <x v="407"/>
    <x v="1"/>
    <m/>
    <x v="0"/>
    <x v="7"/>
    <x v="15"/>
    <n v="200801"/>
    <n v="200801"/>
    <m/>
    <n v="4"/>
    <n v="200801"/>
    <n v="80000"/>
  </r>
  <r>
    <x v="407"/>
    <x v="1"/>
    <m/>
    <x v="31"/>
    <x v="3"/>
    <x v="88"/>
    <n v="200801"/>
    <n v="200801"/>
    <m/>
    <n v="129"/>
    <n v="200801"/>
    <n v="0"/>
  </r>
  <r>
    <x v="407"/>
    <x v="1"/>
    <m/>
    <x v="6"/>
    <x v="2"/>
    <x v="42"/>
    <n v="200801"/>
    <n v="200801"/>
    <m/>
    <n v="3"/>
    <n v="200801"/>
    <n v="105000"/>
  </r>
  <r>
    <x v="407"/>
    <x v="1"/>
    <m/>
    <x v="25"/>
    <x v="2"/>
    <x v="34"/>
    <n v="200801"/>
    <n v="200801"/>
    <m/>
    <n v="3"/>
    <n v="200801"/>
    <n v="297000"/>
  </r>
  <r>
    <x v="407"/>
    <x v="1"/>
    <m/>
    <x v="31"/>
    <x v="2"/>
    <x v="95"/>
    <n v="200801"/>
    <n v="200801"/>
    <m/>
    <n v="16"/>
    <n v="200801"/>
    <n v="358400"/>
  </r>
  <r>
    <x v="407"/>
    <x v="1"/>
    <m/>
    <x v="31"/>
    <x v="2"/>
    <x v="96"/>
    <n v="200801"/>
    <n v="200801"/>
    <m/>
    <n v="24"/>
    <n v="200801"/>
    <n v="940800"/>
  </r>
  <r>
    <x v="407"/>
    <x v="1"/>
    <m/>
    <x v="32"/>
    <x v="2"/>
    <x v="97"/>
    <n v="200801"/>
    <n v="200801"/>
    <m/>
    <n v="14"/>
    <n v="200801"/>
    <n v="519400"/>
  </r>
  <r>
    <x v="407"/>
    <x v="1"/>
    <m/>
    <x v="34"/>
    <x v="2"/>
    <x v="105"/>
    <n v="200801"/>
    <n v="200801"/>
    <m/>
    <n v="22"/>
    <n v="200801"/>
    <n v="816200"/>
  </r>
  <r>
    <x v="407"/>
    <x v="1"/>
    <m/>
    <x v="30"/>
    <x v="2"/>
    <x v="99"/>
    <n v="200801"/>
    <n v="200801"/>
    <m/>
    <n v="4"/>
    <n v="200801"/>
    <n v="89600"/>
  </r>
  <r>
    <x v="407"/>
    <x v="1"/>
    <m/>
    <x v="1"/>
    <x v="2"/>
    <x v="18"/>
    <n v="200801"/>
    <n v="200801"/>
    <m/>
    <n v="3"/>
    <n v="200801"/>
    <n v="60000"/>
  </r>
  <r>
    <x v="407"/>
    <x v="1"/>
    <m/>
    <x v="4"/>
    <x v="2"/>
    <x v="27"/>
    <n v="200801"/>
    <n v="200801"/>
    <m/>
    <n v="1"/>
    <n v="200801"/>
    <n v="20000"/>
  </r>
  <r>
    <x v="407"/>
    <x v="1"/>
    <m/>
    <x v="0"/>
    <x v="2"/>
    <x v="15"/>
    <n v="200801"/>
    <n v="200801"/>
    <m/>
    <n v="23"/>
    <n v="200801"/>
    <n v="460000"/>
  </r>
  <r>
    <x v="407"/>
    <x v="1"/>
    <m/>
    <x v="0"/>
    <x v="2"/>
    <x v="16"/>
    <n v="200801"/>
    <n v="200801"/>
    <m/>
    <n v="13"/>
    <n v="200801"/>
    <n v="455000"/>
  </r>
  <r>
    <x v="407"/>
    <x v="1"/>
    <m/>
    <x v="0"/>
    <x v="2"/>
    <x v="17"/>
    <n v="200801"/>
    <n v="200801"/>
    <m/>
    <n v="41"/>
    <n v="200801"/>
    <n v="1353000"/>
  </r>
  <r>
    <x v="407"/>
    <x v="1"/>
    <m/>
    <x v="0"/>
    <x v="2"/>
    <x v="19"/>
    <n v="200801"/>
    <n v="200801"/>
    <m/>
    <n v="19"/>
    <n v="200801"/>
    <n v="57000"/>
  </r>
  <r>
    <x v="407"/>
    <x v="1"/>
    <m/>
    <x v="5"/>
    <x v="2"/>
    <x v="28"/>
    <n v="200801"/>
    <n v="200801"/>
    <m/>
    <n v="12"/>
    <n v="200801"/>
    <n v="336000"/>
  </r>
  <r>
    <x v="407"/>
    <x v="1"/>
    <m/>
    <x v="5"/>
    <x v="2"/>
    <x v="69"/>
    <n v="200801"/>
    <n v="200801"/>
    <m/>
    <n v="6"/>
    <n v="200801"/>
    <n v="288000"/>
  </r>
  <r>
    <x v="407"/>
    <x v="1"/>
    <m/>
    <x v="22"/>
    <x v="2"/>
    <x v="29"/>
    <n v="200801"/>
    <n v="200801"/>
    <m/>
    <n v="2"/>
    <n v="200801"/>
    <n v="76000"/>
  </r>
  <r>
    <x v="407"/>
    <x v="1"/>
    <m/>
    <x v="19"/>
    <x v="2"/>
    <x v="22"/>
    <n v="200801"/>
    <n v="200801"/>
    <m/>
    <n v="7"/>
    <n v="200801"/>
    <n v="91000"/>
  </r>
  <r>
    <x v="407"/>
    <x v="1"/>
    <m/>
    <x v="19"/>
    <x v="2"/>
    <x v="23"/>
    <n v="200801"/>
    <n v="200801"/>
    <m/>
    <n v="3"/>
    <n v="200801"/>
    <n v="72000"/>
  </r>
  <r>
    <x v="407"/>
    <x v="1"/>
    <m/>
    <x v="19"/>
    <x v="2"/>
    <x v="24"/>
    <n v="200801"/>
    <n v="200801"/>
    <m/>
    <n v="1"/>
    <n v="200801"/>
    <n v="33000"/>
  </r>
  <r>
    <x v="407"/>
    <x v="1"/>
    <m/>
    <x v="33"/>
    <x v="2"/>
    <x v="92"/>
    <n v="200801"/>
    <n v="200801"/>
    <m/>
    <n v="2"/>
    <n v="200801"/>
    <n v="36400"/>
  </r>
  <r>
    <x v="407"/>
    <x v="1"/>
    <m/>
    <x v="31"/>
    <x v="9"/>
    <x v="88"/>
    <n v="200801"/>
    <n v="200801"/>
    <m/>
    <n v="1"/>
    <n v="200801"/>
    <n v="22400"/>
  </r>
  <r>
    <x v="407"/>
    <x v="1"/>
    <m/>
    <x v="0"/>
    <x v="9"/>
    <x v="15"/>
    <n v="200801"/>
    <n v="200801"/>
    <m/>
    <n v="3"/>
    <n v="200801"/>
    <n v="60000"/>
  </r>
  <r>
    <x v="408"/>
    <x v="0"/>
    <m/>
    <x v="0"/>
    <x v="1"/>
    <x v="16"/>
    <n v="200801"/>
    <n v="200801"/>
    <m/>
    <n v="3"/>
    <n v="200801"/>
    <n v="105000"/>
  </r>
  <r>
    <x v="408"/>
    <x v="0"/>
    <m/>
    <x v="0"/>
    <x v="5"/>
    <x v="51"/>
    <n v="200801"/>
    <n v="200801"/>
    <m/>
    <n v="50"/>
    <n v="200801"/>
    <n v="562500"/>
  </r>
  <r>
    <x v="408"/>
    <x v="0"/>
    <m/>
    <x v="5"/>
    <x v="5"/>
    <x v="53"/>
    <n v="200801"/>
    <n v="200801"/>
    <m/>
    <n v="32"/>
    <n v="200801"/>
    <n v="475200"/>
  </r>
  <r>
    <x v="408"/>
    <x v="0"/>
    <m/>
    <x v="22"/>
    <x v="5"/>
    <x v="52"/>
    <n v="200801"/>
    <n v="200801"/>
    <m/>
    <n v="20"/>
    <n v="200801"/>
    <n v="342000"/>
  </r>
  <r>
    <x v="408"/>
    <x v="0"/>
    <m/>
    <x v="31"/>
    <x v="5"/>
    <x v="88"/>
    <n v="200801"/>
    <n v="200801"/>
    <m/>
    <n v="30"/>
    <n v="200801"/>
    <n v="343650"/>
  </r>
  <r>
    <x v="408"/>
    <x v="0"/>
    <m/>
    <x v="1"/>
    <x v="5"/>
    <x v="63"/>
    <n v="200801"/>
    <n v="200801"/>
    <m/>
    <n v="17"/>
    <n v="200801"/>
    <n v="191250"/>
  </r>
  <r>
    <x v="408"/>
    <x v="0"/>
    <m/>
    <x v="19"/>
    <x v="5"/>
    <x v="50"/>
    <n v="200801"/>
    <n v="200801"/>
    <m/>
    <n v="22"/>
    <n v="200801"/>
    <n v="158400"/>
  </r>
  <r>
    <x v="408"/>
    <x v="0"/>
    <m/>
    <x v="4"/>
    <x v="5"/>
    <x v="62"/>
    <n v="200801"/>
    <n v="200801"/>
    <m/>
    <n v="18"/>
    <n v="200801"/>
    <n v="324000"/>
  </r>
  <r>
    <x v="408"/>
    <x v="0"/>
    <m/>
    <x v="6"/>
    <x v="5"/>
    <x v="49"/>
    <n v="200801"/>
    <n v="200801"/>
    <m/>
    <n v="2"/>
    <n v="200801"/>
    <n v="22500"/>
  </r>
  <r>
    <x v="408"/>
    <x v="0"/>
    <m/>
    <x v="30"/>
    <x v="5"/>
    <x v="87"/>
    <n v="200801"/>
    <n v="200801"/>
    <m/>
    <n v="30"/>
    <n v="200801"/>
    <n v="343650"/>
  </r>
  <r>
    <x v="408"/>
    <x v="0"/>
    <m/>
    <x v="0"/>
    <x v="7"/>
    <x v="15"/>
    <n v="200801"/>
    <n v="200801"/>
    <m/>
    <n v="1"/>
    <n v="200801"/>
    <n v="20000"/>
  </r>
  <r>
    <x v="408"/>
    <x v="0"/>
    <m/>
    <x v="36"/>
    <x v="3"/>
    <x v="109"/>
    <n v="200801"/>
    <n v="200801"/>
    <m/>
    <n v="1"/>
    <n v="200801"/>
    <n v="0"/>
  </r>
  <r>
    <x v="408"/>
    <x v="0"/>
    <m/>
    <x v="35"/>
    <x v="3"/>
    <x v="107"/>
    <n v="200801"/>
    <n v="200801"/>
    <m/>
    <n v="1"/>
    <n v="200801"/>
    <n v="0"/>
  </r>
  <r>
    <x v="408"/>
    <x v="0"/>
    <m/>
    <x v="33"/>
    <x v="3"/>
    <x v="94"/>
    <n v="200801"/>
    <n v="200801"/>
    <m/>
    <n v="15"/>
    <n v="200801"/>
    <n v="0"/>
  </r>
  <r>
    <x v="408"/>
    <x v="0"/>
    <m/>
    <x v="6"/>
    <x v="2"/>
    <x v="37"/>
    <n v="200801"/>
    <n v="200801"/>
    <m/>
    <n v="2"/>
    <n v="200801"/>
    <n v="40000"/>
  </r>
  <r>
    <x v="408"/>
    <x v="0"/>
    <m/>
    <x v="25"/>
    <x v="2"/>
    <x v="34"/>
    <n v="200801"/>
    <n v="200801"/>
    <m/>
    <n v="3"/>
    <n v="200801"/>
    <n v="297000"/>
  </r>
  <r>
    <x v="408"/>
    <x v="0"/>
    <m/>
    <x v="31"/>
    <x v="2"/>
    <x v="95"/>
    <n v="200801"/>
    <n v="200801"/>
    <m/>
    <n v="16"/>
    <n v="200801"/>
    <n v="358400"/>
  </r>
  <r>
    <x v="408"/>
    <x v="0"/>
    <m/>
    <x v="31"/>
    <x v="2"/>
    <x v="96"/>
    <n v="200801"/>
    <n v="200801"/>
    <m/>
    <n v="21"/>
    <n v="200801"/>
    <n v="823200"/>
  </r>
  <r>
    <x v="408"/>
    <x v="0"/>
    <m/>
    <x v="32"/>
    <x v="2"/>
    <x v="97"/>
    <n v="200801"/>
    <n v="200801"/>
    <m/>
    <n v="13"/>
    <n v="200801"/>
    <n v="482300"/>
  </r>
  <r>
    <x v="408"/>
    <x v="0"/>
    <m/>
    <x v="34"/>
    <x v="2"/>
    <x v="105"/>
    <n v="200801"/>
    <n v="200801"/>
    <m/>
    <n v="10"/>
    <n v="200801"/>
    <n v="371000"/>
  </r>
  <r>
    <x v="408"/>
    <x v="0"/>
    <m/>
    <x v="30"/>
    <x v="2"/>
    <x v="99"/>
    <n v="200801"/>
    <n v="200801"/>
    <m/>
    <n v="2"/>
    <n v="200801"/>
    <n v="44800"/>
  </r>
  <r>
    <x v="408"/>
    <x v="0"/>
    <m/>
    <x v="1"/>
    <x v="2"/>
    <x v="18"/>
    <n v="200801"/>
    <n v="200801"/>
    <m/>
    <n v="4"/>
    <n v="200801"/>
    <n v="80000"/>
  </r>
  <r>
    <x v="408"/>
    <x v="0"/>
    <m/>
    <x v="4"/>
    <x v="2"/>
    <x v="26"/>
    <n v="200801"/>
    <n v="200801"/>
    <m/>
    <n v="3"/>
    <n v="200801"/>
    <n v="12000"/>
  </r>
  <r>
    <x v="408"/>
    <x v="0"/>
    <m/>
    <x v="4"/>
    <x v="2"/>
    <x v="27"/>
    <n v="200801"/>
    <n v="200801"/>
    <m/>
    <n v="1"/>
    <n v="200801"/>
    <n v="20000"/>
  </r>
  <r>
    <x v="408"/>
    <x v="0"/>
    <m/>
    <x v="0"/>
    <x v="2"/>
    <x v="15"/>
    <n v="200801"/>
    <n v="200801"/>
    <m/>
    <n v="28"/>
    <n v="200801"/>
    <n v="560000"/>
  </r>
  <r>
    <x v="408"/>
    <x v="0"/>
    <m/>
    <x v="0"/>
    <x v="2"/>
    <x v="16"/>
    <n v="200801"/>
    <n v="200801"/>
    <m/>
    <n v="10"/>
    <n v="200801"/>
    <n v="350000"/>
  </r>
  <r>
    <x v="408"/>
    <x v="0"/>
    <m/>
    <x v="0"/>
    <x v="2"/>
    <x v="17"/>
    <n v="200801"/>
    <n v="200801"/>
    <m/>
    <n v="32"/>
    <n v="200801"/>
    <n v="1056000"/>
  </r>
  <r>
    <x v="408"/>
    <x v="0"/>
    <m/>
    <x v="0"/>
    <x v="2"/>
    <x v="19"/>
    <n v="200801"/>
    <n v="200801"/>
    <m/>
    <n v="25"/>
    <n v="200801"/>
    <n v="75000"/>
  </r>
  <r>
    <x v="408"/>
    <x v="0"/>
    <m/>
    <x v="5"/>
    <x v="2"/>
    <x v="28"/>
    <n v="200801"/>
    <n v="200801"/>
    <m/>
    <n v="10"/>
    <n v="200801"/>
    <n v="280000"/>
  </r>
  <r>
    <x v="408"/>
    <x v="0"/>
    <m/>
    <x v="5"/>
    <x v="2"/>
    <x v="69"/>
    <n v="200801"/>
    <n v="200801"/>
    <m/>
    <n v="5"/>
    <n v="200801"/>
    <n v="240000"/>
  </r>
  <r>
    <x v="408"/>
    <x v="0"/>
    <m/>
    <x v="22"/>
    <x v="2"/>
    <x v="29"/>
    <n v="200801"/>
    <n v="200801"/>
    <m/>
    <n v="2"/>
    <n v="200801"/>
    <n v="76000"/>
  </r>
  <r>
    <x v="408"/>
    <x v="0"/>
    <m/>
    <x v="19"/>
    <x v="2"/>
    <x v="22"/>
    <n v="200801"/>
    <n v="200801"/>
    <m/>
    <n v="5"/>
    <n v="200801"/>
    <n v="65000"/>
  </r>
  <r>
    <x v="408"/>
    <x v="0"/>
    <m/>
    <x v="19"/>
    <x v="2"/>
    <x v="23"/>
    <n v="200801"/>
    <n v="200801"/>
    <m/>
    <n v="1"/>
    <n v="200801"/>
    <n v="24000"/>
  </r>
  <r>
    <x v="408"/>
    <x v="0"/>
    <m/>
    <x v="33"/>
    <x v="2"/>
    <x v="92"/>
    <n v="200801"/>
    <n v="200801"/>
    <m/>
    <n v="1"/>
    <n v="200801"/>
    <n v="18200"/>
  </r>
  <r>
    <x v="408"/>
    <x v="0"/>
    <m/>
    <x v="0"/>
    <x v="9"/>
    <x v="15"/>
    <n v="200801"/>
    <n v="200801"/>
    <m/>
    <n v="2"/>
    <n v="200801"/>
    <n v="40000"/>
  </r>
  <r>
    <x v="409"/>
    <x v="2"/>
    <m/>
    <x v="0"/>
    <x v="1"/>
    <x v="16"/>
    <n v="200801"/>
    <n v="200801"/>
    <m/>
    <n v="3"/>
    <n v="200801"/>
    <n v="105000"/>
  </r>
  <r>
    <x v="409"/>
    <x v="2"/>
    <m/>
    <x v="18"/>
    <x v="3"/>
    <x v="19"/>
    <n v="200801"/>
    <n v="200801"/>
    <m/>
    <n v="5"/>
    <n v="200801"/>
    <n v="0"/>
  </r>
  <r>
    <x v="409"/>
    <x v="2"/>
    <m/>
    <x v="6"/>
    <x v="2"/>
    <x v="37"/>
    <n v="200801"/>
    <n v="200801"/>
    <m/>
    <n v="4"/>
    <n v="200801"/>
    <n v="80000"/>
  </r>
  <r>
    <x v="409"/>
    <x v="2"/>
    <m/>
    <x v="25"/>
    <x v="2"/>
    <x v="34"/>
    <n v="200801"/>
    <n v="200801"/>
    <m/>
    <n v="2"/>
    <n v="200801"/>
    <n v="198000"/>
  </r>
  <r>
    <x v="409"/>
    <x v="2"/>
    <m/>
    <x v="31"/>
    <x v="2"/>
    <x v="95"/>
    <n v="200801"/>
    <n v="200801"/>
    <m/>
    <n v="12"/>
    <n v="200801"/>
    <n v="268800"/>
  </r>
  <r>
    <x v="409"/>
    <x v="2"/>
    <m/>
    <x v="31"/>
    <x v="2"/>
    <x v="96"/>
    <n v="200801"/>
    <n v="200801"/>
    <m/>
    <n v="16"/>
    <n v="200801"/>
    <n v="627200"/>
  </r>
  <r>
    <x v="409"/>
    <x v="2"/>
    <m/>
    <x v="32"/>
    <x v="2"/>
    <x v="97"/>
    <n v="200801"/>
    <n v="200801"/>
    <m/>
    <n v="18"/>
    <n v="200801"/>
    <n v="667800"/>
  </r>
  <r>
    <x v="409"/>
    <x v="2"/>
    <m/>
    <x v="34"/>
    <x v="2"/>
    <x v="105"/>
    <n v="200801"/>
    <n v="200801"/>
    <m/>
    <n v="10"/>
    <n v="200801"/>
    <n v="371000"/>
  </r>
  <r>
    <x v="409"/>
    <x v="2"/>
    <m/>
    <x v="30"/>
    <x v="2"/>
    <x v="99"/>
    <n v="200801"/>
    <n v="200801"/>
    <m/>
    <n v="3"/>
    <n v="200801"/>
    <n v="67200"/>
  </r>
  <r>
    <x v="409"/>
    <x v="2"/>
    <m/>
    <x v="30"/>
    <x v="2"/>
    <x v="100"/>
    <n v="200801"/>
    <n v="200801"/>
    <m/>
    <n v="1"/>
    <n v="200801"/>
    <n v="39200"/>
  </r>
  <r>
    <x v="409"/>
    <x v="2"/>
    <m/>
    <x v="1"/>
    <x v="2"/>
    <x v="18"/>
    <n v="200801"/>
    <n v="200801"/>
    <m/>
    <n v="2"/>
    <n v="200801"/>
    <n v="40000"/>
  </r>
  <r>
    <x v="409"/>
    <x v="2"/>
    <m/>
    <x v="1"/>
    <x v="2"/>
    <x v="21"/>
    <n v="200801"/>
    <n v="200801"/>
    <m/>
    <n v="1"/>
    <n v="200801"/>
    <n v="35000"/>
  </r>
  <r>
    <x v="409"/>
    <x v="2"/>
    <m/>
    <x v="4"/>
    <x v="2"/>
    <x v="27"/>
    <n v="200801"/>
    <n v="200801"/>
    <m/>
    <n v="2"/>
    <n v="200801"/>
    <n v="40000"/>
  </r>
  <r>
    <x v="409"/>
    <x v="2"/>
    <m/>
    <x v="0"/>
    <x v="2"/>
    <x v="15"/>
    <n v="200801"/>
    <n v="200801"/>
    <m/>
    <n v="14"/>
    <n v="200801"/>
    <n v="280000"/>
  </r>
  <r>
    <x v="409"/>
    <x v="2"/>
    <m/>
    <x v="0"/>
    <x v="2"/>
    <x v="16"/>
    <n v="200801"/>
    <n v="200801"/>
    <m/>
    <n v="11"/>
    <n v="200801"/>
    <n v="385000"/>
  </r>
  <r>
    <x v="409"/>
    <x v="2"/>
    <m/>
    <x v="0"/>
    <x v="2"/>
    <x v="17"/>
    <n v="200801"/>
    <n v="200801"/>
    <m/>
    <n v="34"/>
    <n v="200801"/>
    <n v="1122000"/>
  </r>
  <r>
    <x v="409"/>
    <x v="2"/>
    <m/>
    <x v="0"/>
    <x v="2"/>
    <x v="19"/>
    <n v="200801"/>
    <n v="200801"/>
    <m/>
    <n v="10"/>
    <n v="200801"/>
    <n v="30000"/>
  </r>
  <r>
    <x v="409"/>
    <x v="2"/>
    <m/>
    <x v="5"/>
    <x v="2"/>
    <x v="28"/>
    <n v="200801"/>
    <n v="200801"/>
    <m/>
    <n v="11"/>
    <n v="200801"/>
    <n v="308000"/>
  </r>
  <r>
    <x v="409"/>
    <x v="2"/>
    <m/>
    <x v="5"/>
    <x v="2"/>
    <x v="69"/>
    <n v="200801"/>
    <n v="200801"/>
    <m/>
    <n v="4"/>
    <n v="200801"/>
    <n v="192000"/>
  </r>
  <r>
    <x v="409"/>
    <x v="2"/>
    <m/>
    <x v="22"/>
    <x v="2"/>
    <x v="29"/>
    <n v="200801"/>
    <n v="200801"/>
    <m/>
    <n v="3"/>
    <n v="200801"/>
    <n v="114000"/>
  </r>
  <r>
    <x v="409"/>
    <x v="2"/>
    <m/>
    <x v="19"/>
    <x v="2"/>
    <x v="22"/>
    <n v="200801"/>
    <n v="200801"/>
    <m/>
    <n v="9"/>
    <n v="200801"/>
    <n v="117000"/>
  </r>
  <r>
    <x v="409"/>
    <x v="2"/>
    <m/>
    <x v="19"/>
    <x v="2"/>
    <x v="23"/>
    <n v="200801"/>
    <n v="200801"/>
    <m/>
    <n v="1"/>
    <n v="200801"/>
    <n v="24000"/>
  </r>
  <r>
    <x v="409"/>
    <x v="2"/>
    <m/>
    <x v="0"/>
    <x v="9"/>
    <x v="15"/>
    <n v="200801"/>
    <n v="200801"/>
    <m/>
    <n v="3"/>
    <n v="200801"/>
    <n v="60000"/>
  </r>
  <r>
    <x v="410"/>
    <x v="5"/>
    <m/>
    <x v="0"/>
    <x v="7"/>
    <x v="15"/>
    <n v="200801"/>
    <n v="200801"/>
    <m/>
    <n v="2"/>
    <n v="200801"/>
    <n v="40000"/>
  </r>
  <r>
    <x v="410"/>
    <x v="5"/>
    <m/>
    <x v="6"/>
    <x v="2"/>
    <x v="37"/>
    <n v="200801"/>
    <n v="200801"/>
    <m/>
    <n v="2"/>
    <n v="200801"/>
    <n v="40000"/>
  </r>
  <r>
    <x v="410"/>
    <x v="5"/>
    <m/>
    <x v="25"/>
    <x v="2"/>
    <x v="34"/>
    <n v="200801"/>
    <n v="200801"/>
    <m/>
    <n v="1"/>
    <n v="200801"/>
    <n v="99000"/>
  </r>
  <r>
    <x v="410"/>
    <x v="5"/>
    <m/>
    <x v="31"/>
    <x v="2"/>
    <x v="95"/>
    <n v="200801"/>
    <n v="200801"/>
    <m/>
    <n v="15"/>
    <n v="200801"/>
    <n v="336000"/>
  </r>
  <r>
    <x v="410"/>
    <x v="5"/>
    <m/>
    <x v="31"/>
    <x v="2"/>
    <x v="96"/>
    <n v="200801"/>
    <n v="200801"/>
    <m/>
    <n v="21"/>
    <n v="200801"/>
    <n v="823200"/>
  </r>
  <r>
    <x v="410"/>
    <x v="5"/>
    <m/>
    <x v="32"/>
    <x v="2"/>
    <x v="97"/>
    <n v="200801"/>
    <n v="200801"/>
    <m/>
    <n v="15"/>
    <n v="200801"/>
    <n v="556500"/>
  </r>
  <r>
    <x v="410"/>
    <x v="5"/>
    <m/>
    <x v="34"/>
    <x v="2"/>
    <x v="105"/>
    <n v="200801"/>
    <n v="200801"/>
    <m/>
    <n v="12"/>
    <n v="200801"/>
    <n v="445200"/>
  </r>
  <r>
    <x v="410"/>
    <x v="5"/>
    <m/>
    <x v="30"/>
    <x v="2"/>
    <x v="99"/>
    <n v="200801"/>
    <n v="200801"/>
    <m/>
    <n v="3"/>
    <n v="200801"/>
    <n v="67200"/>
  </r>
  <r>
    <x v="410"/>
    <x v="5"/>
    <m/>
    <x v="30"/>
    <x v="2"/>
    <x v="100"/>
    <n v="200801"/>
    <n v="200801"/>
    <m/>
    <n v="2"/>
    <n v="200801"/>
    <n v="78400"/>
  </r>
  <r>
    <x v="410"/>
    <x v="5"/>
    <m/>
    <x v="1"/>
    <x v="2"/>
    <x v="18"/>
    <n v="200801"/>
    <n v="200801"/>
    <m/>
    <n v="1"/>
    <n v="200801"/>
    <n v="20000"/>
  </r>
  <r>
    <x v="410"/>
    <x v="5"/>
    <m/>
    <x v="4"/>
    <x v="2"/>
    <x v="26"/>
    <n v="200801"/>
    <n v="200801"/>
    <m/>
    <n v="3"/>
    <n v="200801"/>
    <n v="12000"/>
  </r>
  <r>
    <x v="410"/>
    <x v="5"/>
    <m/>
    <x v="4"/>
    <x v="2"/>
    <x v="27"/>
    <n v="200801"/>
    <n v="200801"/>
    <m/>
    <n v="2"/>
    <n v="200801"/>
    <n v="40000"/>
  </r>
  <r>
    <x v="410"/>
    <x v="5"/>
    <m/>
    <x v="0"/>
    <x v="2"/>
    <x v="15"/>
    <n v="200801"/>
    <n v="200801"/>
    <m/>
    <n v="17"/>
    <n v="200801"/>
    <n v="340000"/>
  </r>
  <r>
    <x v="410"/>
    <x v="5"/>
    <m/>
    <x v="0"/>
    <x v="2"/>
    <x v="16"/>
    <n v="200801"/>
    <n v="200801"/>
    <m/>
    <n v="15"/>
    <n v="200801"/>
    <n v="525000"/>
  </r>
  <r>
    <x v="410"/>
    <x v="5"/>
    <m/>
    <x v="0"/>
    <x v="2"/>
    <x v="17"/>
    <n v="200801"/>
    <n v="200801"/>
    <m/>
    <n v="29"/>
    <n v="200801"/>
    <n v="957000"/>
  </r>
  <r>
    <x v="410"/>
    <x v="5"/>
    <m/>
    <x v="0"/>
    <x v="2"/>
    <x v="19"/>
    <n v="200801"/>
    <n v="200801"/>
    <m/>
    <n v="24"/>
    <n v="200801"/>
    <n v="72000"/>
  </r>
  <r>
    <x v="410"/>
    <x v="5"/>
    <m/>
    <x v="5"/>
    <x v="2"/>
    <x v="28"/>
    <n v="200801"/>
    <n v="200801"/>
    <m/>
    <n v="8"/>
    <n v="200801"/>
    <n v="224000"/>
  </r>
  <r>
    <x v="410"/>
    <x v="5"/>
    <m/>
    <x v="5"/>
    <x v="2"/>
    <x v="69"/>
    <n v="200801"/>
    <n v="200801"/>
    <m/>
    <n v="3"/>
    <n v="200801"/>
    <n v="144000"/>
  </r>
  <r>
    <x v="410"/>
    <x v="5"/>
    <m/>
    <x v="22"/>
    <x v="2"/>
    <x v="29"/>
    <n v="200801"/>
    <n v="200801"/>
    <m/>
    <n v="4"/>
    <n v="200801"/>
    <n v="152000"/>
  </r>
  <r>
    <x v="410"/>
    <x v="5"/>
    <m/>
    <x v="19"/>
    <x v="2"/>
    <x v="22"/>
    <n v="200801"/>
    <n v="200801"/>
    <m/>
    <n v="6"/>
    <n v="200801"/>
    <n v="78000"/>
  </r>
  <r>
    <x v="410"/>
    <x v="5"/>
    <m/>
    <x v="19"/>
    <x v="2"/>
    <x v="23"/>
    <n v="200801"/>
    <n v="200801"/>
    <m/>
    <n v="1"/>
    <n v="200801"/>
    <n v="24000"/>
  </r>
  <r>
    <x v="410"/>
    <x v="5"/>
    <m/>
    <x v="33"/>
    <x v="2"/>
    <x v="92"/>
    <n v="200801"/>
    <n v="200801"/>
    <m/>
    <n v="2"/>
    <n v="200801"/>
    <n v="36400"/>
  </r>
  <r>
    <x v="410"/>
    <x v="5"/>
    <m/>
    <x v="33"/>
    <x v="2"/>
    <x v="93"/>
    <n v="200801"/>
    <n v="200801"/>
    <m/>
    <n v="1"/>
    <n v="200801"/>
    <n v="33800"/>
  </r>
  <r>
    <x v="410"/>
    <x v="5"/>
    <m/>
    <x v="0"/>
    <x v="9"/>
    <x v="15"/>
    <n v="200801"/>
    <n v="200801"/>
    <m/>
    <n v="6"/>
    <n v="200801"/>
    <n v="120000"/>
  </r>
  <r>
    <x v="411"/>
    <x v="6"/>
    <m/>
    <x v="0"/>
    <x v="7"/>
    <x v="15"/>
    <n v="200801"/>
    <n v="200801"/>
    <m/>
    <n v="2"/>
    <n v="200801"/>
    <n v="40000"/>
  </r>
  <r>
    <x v="411"/>
    <x v="6"/>
    <m/>
    <x v="6"/>
    <x v="2"/>
    <x v="37"/>
    <n v="200801"/>
    <n v="200801"/>
    <m/>
    <n v="1"/>
    <n v="200801"/>
    <n v="20000"/>
  </r>
  <r>
    <x v="411"/>
    <x v="6"/>
    <m/>
    <x v="31"/>
    <x v="2"/>
    <x v="95"/>
    <n v="200801"/>
    <n v="200801"/>
    <m/>
    <n v="20"/>
    <n v="200801"/>
    <n v="448000"/>
  </r>
  <r>
    <x v="411"/>
    <x v="6"/>
    <m/>
    <x v="31"/>
    <x v="2"/>
    <x v="96"/>
    <n v="200801"/>
    <n v="200801"/>
    <m/>
    <n v="19"/>
    <n v="200801"/>
    <n v="744800"/>
  </r>
  <r>
    <x v="411"/>
    <x v="6"/>
    <m/>
    <x v="32"/>
    <x v="2"/>
    <x v="97"/>
    <n v="200801"/>
    <n v="200801"/>
    <m/>
    <n v="19"/>
    <n v="200801"/>
    <n v="704900"/>
  </r>
  <r>
    <x v="411"/>
    <x v="6"/>
    <m/>
    <x v="34"/>
    <x v="2"/>
    <x v="105"/>
    <n v="200801"/>
    <n v="200801"/>
    <m/>
    <n v="19"/>
    <n v="200801"/>
    <n v="704900"/>
  </r>
  <r>
    <x v="411"/>
    <x v="6"/>
    <m/>
    <x v="30"/>
    <x v="2"/>
    <x v="99"/>
    <n v="200801"/>
    <n v="200801"/>
    <m/>
    <n v="5"/>
    <n v="200801"/>
    <n v="112000"/>
  </r>
  <r>
    <x v="411"/>
    <x v="6"/>
    <m/>
    <x v="1"/>
    <x v="2"/>
    <x v="18"/>
    <n v="200801"/>
    <n v="200801"/>
    <m/>
    <n v="3"/>
    <n v="200801"/>
    <n v="60000"/>
  </r>
  <r>
    <x v="411"/>
    <x v="6"/>
    <m/>
    <x v="4"/>
    <x v="2"/>
    <x v="26"/>
    <n v="200801"/>
    <n v="200801"/>
    <m/>
    <n v="3"/>
    <n v="200801"/>
    <n v="12000"/>
  </r>
  <r>
    <x v="411"/>
    <x v="6"/>
    <m/>
    <x v="4"/>
    <x v="2"/>
    <x v="27"/>
    <n v="200801"/>
    <n v="200801"/>
    <m/>
    <n v="9"/>
    <n v="200801"/>
    <n v="180000"/>
  </r>
  <r>
    <x v="411"/>
    <x v="6"/>
    <m/>
    <x v="0"/>
    <x v="2"/>
    <x v="15"/>
    <n v="200801"/>
    <n v="200801"/>
    <m/>
    <n v="20"/>
    <n v="200801"/>
    <n v="400000"/>
  </r>
  <r>
    <x v="411"/>
    <x v="6"/>
    <m/>
    <x v="0"/>
    <x v="2"/>
    <x v="16"/>
    <n v="200801"/>
    <n v="200801"/>
    <m/>
    <n v="12"/>
    <n v="200801"/>
    <n v="420000"/>
  </r>
  <r>
    <x v="411"/>
    <x v="6"/>
    <m/>
    <x v="0"/>
    <x v="2"/>
    <x v="17"/>
    <n v="200801"/>
    <n v="200801"/>
    <m/>
    <n v="39"/>
    <n v="200801"/>
    <n v="1287000"/>
  </r>
  <r>
    <x v="411"/>
    <x v="6"/>
    <m/>
    <x v="0"/>
    <x v="2"/>
    <x v="19"/>
    <n v="200801"/>
    <n v="200801"/>
    <m/>
    <n v="24"/>
    <n v="200801"/>
    <n v="72000"/>
  </r>
  <r>
    <x v="411"/>
    <x v="6"/>
    <m/>
    <x v="5"/>
    <x v="2"/>
    <x v="28"/>
    <n v="200801"/>
    <n v="200801"/>
    <m/>
    <n v="13"/>
    <n v="200801"/>
    <n v="364000"/>
  </r>
  <r>
    <x v="411"/>
    <x v="6"/>
    <m/>
    <x v="5"/>
    <x v="2"/>
    <x v="69"/>
    <n v="200801"/>
    <n v="200801"/>
    <m/>
    <n v="3"/>
    <n v="200801"/>
    <n v="144000"/>
  </r>
  <r>
    <x v="411"/>
    <x v="6"/>
    <m/>
    <x v="22"/>
    <x v="2"/>
    <x v="29"/>
    <n v="200801"/>
    <n v="200801"/>
    <m/>
    <n v="8"/>
    <n v="200801"/>
    <n v="304000"/>
  </r>
  <r>
    <x v="411"/>
    <x v="6"/>
    <m/>
    <x v="19"/>
    <x v="2"/>
    <x v="22"/>
    <n v="200801"/>
    <n v="200801"/>
    <m/>
    <n v="5"/>
    <n v="200801"/>
    <n v="65000"/>
  </r>
  <r>
    <x v="411"/>
    <x v="6"/>
    <m/>
    <x v="19"/>
    <x v="2"/>
    <x v="23"/>
    <n v="200801"/>
    <n v="200801"/>
    <m/>
    <n v="2"/>
    <n v="200801"/>
    <n v="48000"/>
  </r>
  <r>
    <x v="411"/>
    <x v="6"/>
    <m/>
    <x v="19"/>
    <x v="2"/>
    <x v="24"/>
    <n v="200801"/>
    <n v="200801"/>
    <m/>
    <n v="6"/>
    <n v="200801"/>
    <n v="198000"/>
  </r>
  <r>
    <x v="411"/>
    <x v="6"/>
    <m/>
    <x v="33"/>
    <x v="2"/>
    <x v="93"/>
    <n v="200801"/>
    <n v="200801"/>
    <m/>
    <n v="2"/>
    <n v="200801"/>
    <n v="67600"/>
  </r>
  <r>
    <x v="411"/>
    <x v="6"/>
    <m/>
    <x v="0"/>
    <x v="9"/>
    <x v="15"/>
    <n v="200801"/>
    <n v="200801"/>
    <m/>
    <n v="4"/>
    <n v="200801"/>
    <n v="80000"/>
  </r>
  <r>
    <x v="411"/>
    <x v="6"/>
    <m/>
    <x v="0"/>
    <x v="6"/>
    <x v="15"/>
    <n v="200801"/>
    <n v="200801"/>
    <m/>
    <n v="623"/>
    <n v="200801"/>
    <n v="5649364"/>
  </r>
  <r>
    <x v="411"/>
    <x v="6"/>
    <m/>
    <x v="0"/>
    <x v="6"/>
    <x v="17"/>
    <n v="200801"/>
    <n v="200801"/>
    <m/>
    <n v="11"/>
    <n v="200801"/>
    <n v="173998"/>
  </r>
  <r>
    <x v="411"/>
    <x v="6"/>
    <m/>
    <x v="4"/>
    <x v="6"/>
    <x v="26"/>
    <n v="200801"/>
    <n v="200801"/>
    <m/>
    <n v="353"/>
    <n v="200801"/>
    <n v="378769"/>
  </r>
  <r>
    <x v="411"/>
    <x v="6"/>
    <m/>
    <x v="26"/>
    <x v="6"/>
    <x v="35"/>
    <n v="200801"/>
    <n v="200801"/>
    <m/>
    <n v="17"/>
    <n v="200801"/>
    <n v="291227"/>
  </r>
  <r>
    <x v="411"/>
    <x v="6"/>
    <m/>
    <x v="22"/>
    <x v="6"/>
    <x v="29"/>
    <n v="200801"/>
    <n v="200801"/>
    <m/>
    <n v="39"/>
    <n v="200801"/>
    <n v="767949"/>
  </r>
  <r>
    <x v="411"/>
    <x v="6"/>
    <m/>
    <x v="24"/>
    <x v="6"/>
    <x v="31"/>
    <n v="200801"/>
    <n v="200801"/>
    <m/>
    <n v="47"/>
    <n v="200801"/>
    <n v="699219"/>
  </r>
  <r>
    <x v="411"/>
    <x v="6"/>
    <m/>
    <x v="23"/>
    <x v="6"/>
    <x v="30"/>
    <n v="200801"/>
    <n v="200801"/>
    <m/>
    <n v="2"/>
    <n v="200801"/>
    <n v="13928"/>
  </r>
  <r>
    <x v="411"/>
    <x v="6"/>
    <m/>
    <x v="19"/>
    <x v="6"/>
    <x v="22"/>
    <n v="200801"/>
    <n v="200801"/>
    <m/>
    <n v="45"/>
    <n v="200801"/>
    <n v="305595"/>
  </r>
  <r>
    <x v="411"/>
    <x v="6"/>
    <m/>
    <x v="6"/>
    <x v="6"/>
    <x v="37"/>
    <n v="200801"/>
    <n v="200801"/>
    <m/>
    <n v="18"/>
    <n v="200801"/>
    <n v="180000"/>
  </r>
  <r>
    <x v="411"/>
    <x v="6"/>
    <m/>
    <x v="4"/>
    <x v="6"/>
    <x v="66"/>
    <n v="200801"/>
    <n v="200801"/>
    <m/>
    <n v="453"/>
    <n v="200801"/>
    <n v="2535441"/>
  </r>
  <r>
    <x v="411"/>
    <x v="6"/>
    <m/>
    <x v="33"/>
    <x v="6"/>
    <x v="106"/>
    <n v="200801"/>
    <n v="200801"/>
    <m/>
    <n v="10"/>
    <n v="200801"/>
    <n v="97500"/>
  </r>
  <r>
    <x v="411"/>
    <x v="6"/>
    <m/>
    <x v="31"/>
    <x v="6"/>
    <x v="103"/>
    <n v="200801"/>
    <n v="200801"/>
    <m/>
    <n v="78"/>
    <n v="200801"/>
    <n v="873600"/>
  </r>
  <r>
    <x v="411"/>
    <x v="6"/>
    <m/>
    <x v="30"/>
    <x v="6"/>
    <x v="104"/>
    <n v="200801"/>
    <n v="200801"/>
    <m/>
    <n v="81"/>
    <n v="200801"/>
    <n v="907200"/>
  </r>
  <r>
    <x v="411"/>
    <x v="6"/>
    <m/>
    <x v="5"/>
    <x v="6"/>
    <x v="28"/>
    <n v="200801"/>
    <n v="200801"/>
    <m/>
    <n v="43"/>
    <n v="200801"/>
    <n v="627800"/>
  </r>
  <r>
    <x v="411"/>
    <x v="6"/>
    <m/>
    <x v="35"/>
    <x v="6"/>
    <x v="108"/>
    <n v="200801"/>
    <n v="200801"/>
    <m/>
    <n v="265"/>
    <n v="200801"/>
    <n v="284345"/>
  </r>
  <r>
    <x v="412"/>
    <x v="3"/>
    <m/>
    <x v="0"/>
    <x v="1"/>
    <x v="15"/>
    <n v="200801"/>
    <n v="200801"/>
    <m/>
    <n v="1"/>
    <n v="200801"/>
    <n v="20000"/>
  </r>
  <r>
    <x v="412"/>
    <x v="3"/>
    <m/>
    <x v="0"/>
    <x v="1"/>
    <x v="16"/>
    <n v="200801"/>
    <n v="200801"/>
    <m/>
    <n v="23"/>
    <n v="200801"/>
    <n v="805000"/>
  </r>
  <r>
    <x v="412"/>
    <x v="3"/>
    <m/>
    <x v="0"/>
    <x v="7"/>
    <x v="15"/>
    <n v="200801"/>
    <n v="200801"/>
    <m/>
    <n v="4"/>
    <n v="200801"/>
    <n v="80000"/>
  </r>
  <r>
    <x v="412"/>
    <x v="3"/>
    <m/>
    <x v="6"/>
    <x v="2"/>
    <x v="37"/>
    <n v="200801"/>
    <n v="200801"/>
    <m/>
    <n v="2"/>
    <n v="200801"/>
    <n v="40000"/>
  </r>
  <r>
    <x v="412"/>
    <x v="3"/>
    <m/>
    <x v="6"/>
    <x v="2"/>
    <x v="42"/>
    <n v="200801"/>
    <n v="200801"/>
    <m/>
    <n v="1"/>
    <n v="200801"/>
    <n v="35000"/>
  </r>
  <r>
    <x v="412"/>
    <x v="3"/>
    <m/>
    <x v="36"/>
    <x v="2"/>
    <x v="110"/>
    <n v="200801"/>
    <n v="200801"/>
    <m/>
    <n v="19"/>
    <n v="200801"/>
    <n v="532000"/>
  </r>
  <r>
    <x v="412"/>
    <x v="3"/>
    <m/>
    <x v="36"/>
    <x v="2"/>
    <x v="111"/>
    <n v="200801"/>
    <n v="200801"/>
    <m/>
    <n v="2"/>
    <n v="200801"/>
    <n v="98000"/>
  </r>
  <r>
    <x v="412"/>
    <x v="3"/>
    <m/>
    <x v="35"/>
    <x v="2"/>
    <x v="112"/>
    <n v="200801"/>
    <n v="200801"/>
    <m/>
    <n v="13"/>
    <n v="200801"/>
    <n v="26000"/>
  </r>
  <r>
    <x v="412"/>
    <x v="3"/>
    <m/>
    <x v="25"/>
    <x v="2"/>
    <x v="34"/>
    <n v="200801"/>
    <n v="200801"/>
    <m/>
    <n v="2"/>
    <n v="200801"/>
    <n v="198000"/>
  </r>
  <r>
    <x v="412"/>
    <x v="3"/>
    <m/>
    <x v="31"/>
    <x v="2"/>
    <x v="95"/>
    <n v="200801"/>
    <n v="200801"/>
    <m/>
    <n v="41"/>
    <n v="200801"/>
    <n v="918400"/>
  </r>
  <r>
    <x v="412"/>
    <x v="3"/>
    <m/>
    <x v="31"/>
    <x v="2"/>
    <x v="96"/>
    <n v="200801"/>
    <n v="200801"/>
    <m/>
    <n v="37"/>
    <n v="200801"/>
    <n v="1450400"/>
  </r>
  <r>
    <x v="412"/>
    <x v="3"/>
    <m/>
    <x v="32"/>
    <x v="2"/>
    <x v="97"/>
    <n v="200801"/>
    <n v="200801"/>
    <m/>
    <n v="18"/>
    <n v="200801"/>
    <n v="667800"/>
  </r>
  <r>
    <x v="412"/>
    <x v="3"/>
    <m/>
    <x v="34"/>
    <x v="2"/>
    <x v="105"/>
    <n v="200801"/>
    <n v="200801"/>
    <m/>
    <n v="33"/>
    <n v="200801"/>
    <n v="1224300"/>
  </r>
  <r>
    <x v="412"/>
    <x v="3"/>
    <m/>
    <x v="30"/>
    <x v="2"/>
    <x v="99"/>
    <n v="200801"/>
    <n v="200801"/>
    <m/>
    <n v="12"/>
    <n v="200801"/>
    <n v="268800"/>
  </r>
  <r>
    <x v="412"/>
    <x v="3"/>
    <m/>
    <x v="30"/>
    <x v="2"/>
    <x v="100"/>
    <n v="200801"/>
    <n v="200801"/>
    <m/>
    <n v="1"/>
    <n v="200801"/>
    <n v="39200"/>
  </r>
  <r>
    <x v="412"/>
    <x v="3"/>
    <m/>
    <x v="1"/>
    <x v="2"/>
    <x v="18"/>
    <n v="200801"/>
    <n v="200801"/>
    <m/>
    <n v="1"/>
    <n v="200801"/>
    <n v="20000"/>
  </r>
  <r>
    <x v="412"/>
    <x v="3"/>
    <m/>
    <x v="4"/>
    <x v="2"/>
    <x v="26"/>
    <n v="200801"/>
    <n v="200801"/>
    <m/>
    <n v="6"/>
    <n v="200801"/>
    <n v="24000"/>
  </r>
  <r>
    <x v="412"/>
    <x v="3"/>
    <m/>
    <x v="4"/>
    <x v="2"/>
    <x v="27"/>
    <n v="200801"/>
    <n v="200801"/>
    <m/>
    <n v="9"/>
    <n v="200801"/>
    <n v="180000"/>
  </r>
  <r>
    <x v="412"/>
    <x v="3"/>
    <m/>
    <x v="0"/>
    <x v="2"/>
    <x v="15"/>
    <n v="200801"/>
    <n v="200801"/>
    <m/>
    <n v="37"/>
    <n v="200801"/>
    <n v="740000"/>
  </r>
  <r>
    <x v="412"/>
    <x v="3"/>
    <m/>
    <x v="0"/>
    <x v="2"/>
    <x v="16"/>
    <n v="200801"/>
    <n v="200801"/>
    <m/>
    <n v="21"/>
    <n v="200801"/>
    <n v="735000"/>
  </r>
  <r>
    <x v="412"/>
    <x v="3"/>
    <m/>
    <x v="0"/>
    <x v="2"/>
    <x v="17"/>
    <n v="200801"/>
    <n v="200801"/>
    <m/>
    <n v="46"/>
    <n v="200801"/>
    <n v="1518000"/>
  </r>
  <r>
    <x v="412"/>
    <x v="3"/>
    <m/>
    <x v="0"/>
    <x v="2"/>
    <x v="19"/>
    <n v="200801"/>
    <n v="200801"/>
    <m/>
    <n v="34"/>
    <n v="200801"/>
    <n v="102000"/>
  </r>
  <r>
    <x v="412"/>
    <x v="3"/>
    <m/>
    <x v="5"/>
    <x v="2"/>
    <x v="28"/>
    <n v="200801"/>
    <n v="200801"/>
    <m/>
    <n v="22"/>
    <n v="200801"/>
    <n v="616000"/>
  </r>
  <r>
    <x v="412"/>
    <x v="3"/>
    <m/>
    <x v="5"/>
    <x v="2"/>
    <x v="69"/>
    <n v="200801"/>
    <n v="200801"/>
    <m/>
    <n v="8"/>
    <n v="200801"/>
    <n v="384000"/>
  </r>
  <r>
    <x v="412"/>
    <x v="3"/>
    <m/>
    <x v="22"/>
    <x v="2"/>
    <x v="29"/>
    <n v="200801"/>
    <n v="200801"/>
    <m/>
    <n v="10"/>
    <n v="200801"/>
    <n v="380000"/>
  </r>
  <r>
    <x v="412"/>
    <x v="3"/>
    <m/>
    <x v="19"/>
    <x v="2"/>
    <x v="22"/>
    <n v="200801"/>
    <n v="200801"/>
    <m/>
    <n v="9"/>
    <n v="200801"/>
    <n v="117000"/>
  </r>
  <r>
    <x v="412"/>
    <x v="3"/>
    <m/>
    <x v="19"/>
    <x v="2"/>
    <x v="23"/>
    <n v="200801"/>
    <n v="200801"/>
    <m/>
    <n v="5"/>
    <n v="200801"/>
    <n v="120000"/>
  </r>
  <r>
    <x v="412"/>
    <x v="3"/>
    <m/>
    <x v="19"/>
    <x v="2"/>
    <x v="24"/>
    <n v="200801"/>
    <n v="200801"/>
    <m/>
    <n v="2"/>
    <n v="200801"/>
    <n v="66000"/>
  </r>
  <r>
    <x v="412"/>
    <x v="3"/>
    <m/>
    <x v="33"/>
    <x v="2"/>
    <x v="92"/>
    <n v="200801"/>
    <n v="200801"/>
    <m/>
    <n v="3"/>
    <n v="200801"/>
    <n v="54600"/>
  </r>
  <r>
    <x v="412"/>
    <x v="3"/>
    <m/>
    <x v="33"/>
    <x v="2"/>
    <x v="93"/>
    <n v="200801"/>
    <n v="200801"/>
    <m/>
    <n v="1"/>
    <n v="200801"/>
    <n v="33800"/>
  </r>
  <r>
    <x v="412"/>
    <x v="3"/>
    <m/>
    <x v="0"/>
    <x v="19"/>
    <x v="15"/>
    <n v="200801"/>
    <n v="200801"/>
    <m/>
    <n v="1"/>
    <n v="200801"/>
    <n v="25000"/>
  </r>
  <r>
    <x v="412"/>
    <x v="3"/>
    <m/>
    <x v="19"/>
    <x v="19"/>
    <x v="22"/>
    <n v="200801"/>
    <n v="200801"/>
    <m/>
    <n v="1"/>
    <n v="200801"/>
    <n v="16000"/>
  </r>
  <r>
    <x v="412"/>
    <x v="3"/>
    <m/>
    <x v="0"/>
    <x v="9"/>
    <x v="15"/>
    <n v="200801"/>
    <n v="200801"/>
    <m/>
    <n v="1"/>
    <n v="200801"/>
    <n v="20000"/>
  </r>
  <r>
    <x v="412"/>
    <x v="3"/>
    <m/>
    <x v="31"/>
    <x v="9"/>
    <x v="88"/>
    <n v="200801"/>
    <n v="200801"/>
    <m/>
    <n v="1"/>
    <n v="200801"/>
    <n v="22400"/>
  </r>
  <r>
    <x v="413"/>
    <x v="4"/>
    <m/>
    <x v="0"/>
    <x v="1"/>
    <x v="16"/>
    <n v="200801"/>
    <n v="200801"/>
    <m/>
    <n v="4"/>
    <n v="200801"/>
    <n v="140000"/>
  </r>
  <r>
    <x v="413"/>
    <x v="4"/>
    <m/>
    <x v="0"/>
    <x v="5"/>
    <x v="51"/>
    <n v="200801"/>
    <n v="200801"/>
    <m/>
    <n v="1000"/>
    <n v="200801"/>
    <n v="11250000"/>
  </r>
  <r>
    <x v="413"/>
    <x v="4"/>
    <m/>
    <x v="0"/>
    <x v="5"/>
    <x v="51"/>
    <n v="200801"/>
    <n v="200801"/>
    <m/>
    <n v="30"/>
    <n v="200801"/>
    <n v="337500"/>
  </r>
  <r>
    <x v="413"/>
    <x v="4"/>
    <m/>
    <x v="36"/>
    <x v="5"/>
    <x v="109"/>
    <n v="200801"/>
    <n v="200801"/>
    <m/>
    <n v="30"/>
    <n v="200801"/>
    <n v="525000"/>
  </r>
  <r>
    <x v="413"/>
    <x v="4"/>
    <m/>
    <x v="0"/>
    <x v="7"/>
    <x v="15"/>
    <n v="200801"/>
    <n v="200801"/>
    <m/>
    <n v="1"/>
    <n v="200801"/>
    <n v="20000"/>
  </r>
  <r>
    <x v="413"/>
    <x v="4"/>
    <m/>
    <x v="30"/>
    <x v="3"/>
    <x v="87"/>
    <n v="200801"/>
    <n v="200801"/>
    <m/>
    <n v="1"/>
    <n v="200801"/>
    <n v="0"/>
  </r>
  <r>
    <x v="413"/>
    <x v="4"/>
    <m/>
    <x v="31"/>
    <x v="3"/>
    <x v="88"/>
    <n v="200801"/>
    <n v="200801"/>
    <m/>
    <n v="1"/>
    <n v="200801"/>
    <n v="0"/>
  </r>
  <r>
    <x v="413"/>
    <x v="4"/>
    <m/>
    <x v="36"/>
    <x v="3"/>
    <x v="109"/>
    <n v="200801"/>
    <n v="200801"/>
    <m/>
    <n v="18"/>
    <n v="200801"/>
    <n v="0"/>
  </r>
  <r>
    <x v="413"/>
    <x v="4"/>
    <m/>
    <x v="33"/>
    <x v="3"/>
    <x v="94"/>
    <n v="200801"/>
    <n v="200801"/>
    <m/>
    <n v="1"/>
    <n v="200801"/>
    <n v="0"/>
  </r>
  <r>
    <x v="413"/>
    <x v="4"/>
    <m/>
    <x v="0"/>
    <x v="3"/>
    <x v="15"/>
    <n v="200801"/>
    <n v="200801"/>
    <m/>
    <n v="18"/>
    <n v="200801"/>
    <n v="0"/>
  </r>
  <r>
    <x v="413"/>
    <x v="4"/>
    <m/>
    <x v="0"/>
    <x v="3"/>
    <x v="20"/>
    <n v="200801"/>
    <n v="200801"/>
    <m/>
    <n v="25"/>
    <n v="200801"/>
    <n v="0"/>
  </r>
  <r>
    <x v="413"/>
    <x v="4"/>
    <m/>
    <x v="18"/>
    <x v="3"/>
    <x v="19"/>
    <n v="200801"/>
    <n v="200801"/>
    <m/>
    <n v="18"/>
    <n v="200801"/>
    <n v="0"/>
  </r>
  <r>
    <x v="413"/>
    <x v="4"/>
    <m/>
    <x v="5"/>
    <x v="3"/>
    <x v="28"/>
    <n v="200801"/>
    <n v="200801"/>
    <m/>
    <n v="18"/>
    <n v="200801"/>
    <n v="0"/>
  </r>
  <r>
    <x v="413"/>
    <x v="4"/>
    <m/>
    <x v="4"/>
    <x v="3"/>
    <x v="27"/>
    <n v="200801"/>
    <n v="200801"/>
    <m/>
    <n v="1"/>
    <n v="200801"/>
    <n v="0"/>
  </r>
  <r>
    <x v="413"/>
    <x v="4"/>
    <m/>
    <x v="6"/>
    <x v="3"/>
    <x v="37"/>
    <n v="200801"/>
    <n v="200801"/>
    <m/>
    <n v="1"/>
    <n v="200801"/>
    <n v="0"/>
  </r>
  <r>
    <x v="413"/>
    <x v="4"/>
    <m/>
    <x v="19"/>
    <x v="3"/>
    <x v="22"/>
    <n v="200801"/>
    <n v="200801"/>
    <m/>
    <n v="1"/>
    <n v="200801"/>
    <n v="0"/>
  </r>
  <r>
    <x v="413"/>
    <x v="4"/>
    <m/>
    <x v="1"/>
    <x v="3"/>
    <x v="18"/>
    <n v="200801"/>
    <n v="200801"/>
    <m/>
    <n v="1"/>
    <n v="200801"/>
    <n v="0"/>
  </r>
  <r>
    <x v="413"/>
    <x v="4"/>
    <m/>
    <x v="6"/>
    <x v="2"/>
    <x v="37"/>
    <n v="200801"/>
    <n v="200801"/>
    <m/>
    <n v="1"/>
    <n v="200801"/>
    <n v="20000"/>
  </r>
  <r>
    <x v="413"/>
    <x v="4"/>
    <m/>
    <x v="6"/>
    <x v="2"/>
    <x v="42"/>
    <n v="200801"/>
    <n v="200801"/>
    <m/>
    <n v="1"/>
    <n v="200801"/>
    <n v="35000"/>
  </r>
  <r>
    <x v="413"/>
    <x v="4"/>
    <m/>
    <x v="36"/>
    <x v="2"/>
    <x v="110"/>
    <n v="200801"/>
    <n v="200801"/>
    <m/>
    <n v="5"/>
    <n v="200801"/>
    <n v="140000"/>
  </r>
  <r>
    <x v="413"/>
    <x v="4"/>
    <m/>
    <x v="36"/>
    <x v="2"/>
    <x v="111"/>
    <n v="200801"/>
    <n v="200801"/>
    <m/>
    <n v="1"/>
    <n v="200801"/>
    <n v="49000"/>
  </r>
  <r>
    <x v="413"/>
    <x v="4"/>
    <m/>
    <x v="35"/>
    <x v="2"/>
    <x v="112"/>
    <n v="200801"/>
    <n v="200801"/>
    <m/>
    <n v="4"/>
    <n v="200801"/>
    <n v="8000"/>
  </r>
  <r>
    <x v="413"/>
    <x v="4"/>
    <m/>
    <x v="25"/>
    <x v="2"/>
    <x v="34"/>
    <n v="200801"/>
    <n v="200801"/>
    <m/>
    <n v="3"/>
    <n v="200801"/>
    <n v="297000"/>
  </r>
  <r>
    <x v="413"/>
    <x v="4"/>
    <m/>
    <x v="31"/>
    <x v="2"/>
    <x v="95"/>
    <n v="200801"/>
    <n v="200801"/>
    <m/>
    <n v="41"/>
    <n v="200801"/>
    <n v="918400"/>
  </r>
  <r>
    <x v="413"/>
    <x v="4"/>
    <m/>
    <x v="31"/>
    <x v="2"/>
    <x v="96"/>
    <n v="200801"/>
    <n v="200801"/>
    <m/>
    <n v="37"/>
    <n v="200801"/>
    <n v="1450400"/>
  </r>
  <r>
    <x v="413"/>
    <x v="4"/>
    <m/>
    <x v="32"/>
    <x v="2"/>
    <x v="97"/>
    <n v="200801"/>
    <n v="200801"/>
    <m/>
    <n v="30"/>
    <n v="200801"/>
    <n v="1113000"/>
  </r>
  <r>
    <x v="413"/>
    <x v="4"/>
    <m/>
    <x v="34"/>
    <x v="2"/>
    <x v="105"/>
    <n v="200801"/>
    <n v="200801"/>
    <m/>
    <n v="28"/>
    <n v="200801"/>
    <n v="1038800"/>
  </r>
  <r>
    <x v="413"/>
    <x v="4"/>
    <m/>
    <x v="30"/>
    <x v="2"/>
    <x v="99"/>
    <n v="200801"/>
    <n v="200801"/>
    <m/>
    <n v="4"/>
    <n v="200801"/>
    <n v="89600"/>
  </r>
  <r>
    <x v="413"/>
    <x v="4"/>
    <m/>
    <x v="30"/>
    <x v="2"/>
    <x v="100"/>
    <n v="200801"/>
    <n v="200801"/>
    <m/>
    <n v="1"/>
    <n v="200801"/>
    <n v="39200"/>
  </r>
  <r>
    <x v="413"/>
    <x v="4"/>
    <m/>
    <x v="1"/>
    <x v="2"/>
    <x v="18"/>
    <n v="200801"/>
    <n v="200801"/>
    <m/>
    <n v="1"/>
    <n v="200801"/>
    <n v="20000"/>
  </r>
  <r>
    <x v="413"/>
    <x v="4"/>
    <m/>
    <x v="1"/>
    <x v="2"/>
    <x v="21"/>
    <n v="200801"/>
    <n v="200801"/>
    <m/>
    <n v="1"/>
    <n v="200801"/>
    <n v="35000"/>
  </r>
  <r>
    <x v="413"/>
    <x v="4"/>
    <m/>
    <x v="4"/>
    <x v="2"/>
    <x v="26"/>
    <n v="200801"/>
    <n v="200801"/>
    <m/>
    <n v="1"/>
    <n v="200801"/>
    <n v="4000"/>
  </r>
  <r>
    <x v="413"/>
    <x v="4"/>
    <m/>
    <x v="4"/>
    <x v="2"/>
    <x v="27"/>
    <n v="200801"/>
    <n v="200801"/>
    <m/>
    <n v="6"/>
    <n v="200801"/>
    <n v="120000"/>
  </r>
  <r>
    <x v="413"/>
    <x v="4"/>
    <m/>
    <x v="0"/>
    <x v="2"/>
    <x v="15"/>
    <n v="200801"/>
    <n v="200801"/>
    <m/>
    <n v="44"/>
    <n v="200801"/>
    <n v="880000"/>
  </r>
  <r>
    <x v="413"/>
    <x v="4"/>
    <m/>
    <x v="0"/>
    <x v="2"/>
    <x v="16"/>
    <n v="200801"/>
    <n v="200801"/>
    <m/>
    <n v="27"/>
    <n v="200801"/>
    <n v="945000"/>
  </r>
  <r>
    <x v="413"/>
    <x v="4"/>
    <m/>
    <x v="0"/>
    <x v="2"/>
    <x v="17"/>
    <n v="200801"/>
    <n v="200801"/>
    <m/>
    <n v="40"/>
    <n v="200801"/>
    <n v="1320000"/>
  </r>
  <r>
    <x v="413"/>
    <x v="4"/>
    <m/>
    <x v="0"/>
    <x v="2"/>
    <x v="19"/>
    <n v="200801"/>
    <n v="200801"/>
    <m/>
    <n v="38"/>
    <n v="200801"/>
    <n v="114000"/>
  </r>
  <r>
    <x v="413"/>
    <x v="4"/>
    <m/>
    <x v="5"/>
    <x v="2"/>
    <x v="28"/>
    <n v="200801"/>
    <n v="200801"/>
    <m/>
    <n v="16"/>
    <n v="200801"/>
    <n v="448000"/>
  </r>
  <r>
    <x v="413"/>
    <x v="4"/>
    <m/>
    <x v="5"/>
    <x v="2"/>
    <x v="69"/>
    <n v="200801"/>
    <n v="200801"/>
    <m/>
    <n v="2"/>
    <n v="200801"/>
    <n v="96000"/>
  </r>
  <r>
    <x v="413"/>
    <x v="4"/>
    <m/>
    <x v="22"/>
    <x v="2"/>
    <x v="29"/>
    <n v="200801"/>
    <n v="200801"/>
    <m/>
    <n v="8"/>
    <n v="200801"/>
    <n v="304000"/>
  </r>
  <r>
    <x v="413"/>
    <x v="4"/>
    <m/>
    <x v="19"/>
    <x v="2"/>
    <x v="22"/>
    <n v="200801"/>
    <n v="200801"/>
    <m/>
    <n v="10"/>
    <n v="200801"/>
    <n v="130000"/>
  </r>
  <r>
    <x v="413"/>
    <x v="4"/>
    <m/>
    <x v="19"/>
    <x v="2"/>
    <x v="23"/>
    <n v="200801"/>
    <n v="200801"/>
    <m/>
    <n v="2"/>
    <n v="200801"/>
    <n v="48000"/>
  </r>
  <r>
    <x v="413"/>
    <x v="4"/>
    <m/>
    <x v="19"/>
    <x v="2"/>
    <x v="24"/>
    <n v="200801"/>
    <n v="200801"/>
    <m/>
    <n v="1"/>
    <n v="200801"/>
    <n v="33000"/>
  </r>
  <r>
    <x v="413"/>
    <x v="4"/>
    <m/>
    <x v="33"/>
    <x v="2"/>
    <x v="92"/>
    <n v="200801"/>
    <n v="200801"/>
    <m/>
    <n v="2"/>
    <n v="200801"/>
    <n v="36400"/>
  </r>
  <r>
    <x v="413"/>
    <x v="4"/>
    <m/>
    <x v="0"/>
    <x v="9"/>
    <x v="15"/>
    <n v="200801"/>
    <n v="200801"/>
    <m/>
    <n v="6"/>
    <n v="200801"/>
    <n v="120000"/>
  </r>
  <r>
    <x v="414"/>
    <x v="1"/>
    <m/>
    <x v="0"/>
    <x v="1"/>
    <x v="16"/>
    <n v="200801"/>
    <n v="200801"/>
    <m/>
    <n v="3"/>
    <n v="200801"/>
    <n v="105000"/>
  </r>
  <r>
    <x v="414"/>
    <x v="1"/>
    <m/>
    <x v="36"/>
    <x v="5"/>
    <x v="109"/>
    <n v="200801"/>
    <n v="200801"/>
    <m/>
    <n v="3"/>
    <n v="200801"/>
    <n v="52500"/>
  </r>
  <r>
    <x v="414"/>
    <x v="1"/>
    <m/>
    <x v="4"/>
    <x v="5"/>
    <x v="62"/>
    <n v="200801"/>
    <n v="200801"/>
    <m/>
    <n v="3"/>
    <n v="200801"/>
    <n v="54000"/>
  </r>
  <r>
    <x v="414"/>
    <x v="1"/>
    <m/>
    <x v="0"/>
    <x v="7"/>
    <x v="15"/>
    <n v="200801"/>
    <n v="200801"/>
    <m/>
    <n v="1"/>
    <n v="200801"/>
    <n v="20000"/>
  </r>
  <r>
    <x v="414"/>
    <x v="1"/>
    <m/>
    <x v="0"/>
    <x v="3"/>
    <x v="15"/>
    <n v="200801"/>
    <n v="200801"/>
    <m/>
    <n v="3"/>
    <n v="200801"/>
    <n v="0"/>
  </r>
  <r>
    <x v="414"/>
    <x v="1"/>
    <m/>
    <x v="36"/>
    <x v="3"/>
    <x v="109"/>
    <n v="200801"/>
    <n v="200801"/>
    <m/>
    <n v="3"/>
    <n v="200801"/>
    <n v="0"/>
  </r>
  <r>
    <x v="414"/>
    <x v="1"/>
    <m/>
    <x v="18"/>
    <x v="3"/>
    <x v="19"/>
    <n v="200801"/>
    <n v="200801"/>
    <m/>
    <n v="3"/>
    <n v="200801"/>
    <n v="0"/>
  </r>
  <r>
    <x v="414"/>
    <x v="1"/>
    <m/>
    <x v="5"/>
    <x v="3"/>
    <x v="28"/>
    <n v="200801"/>
    <n v="200801"/>
    <m/>
    <n v="3"/>
    <n v="200801"/>
    <n v="0"/>
  </r>
  <r>
    <x v="414"/>
    <x v="1"/>
    <m/>
    <x v="6"/>
    <x v="2"/>
    <x v="37"/>
    <n v="200801"/>
    <n v="200801"/>
    <m/>
    <n v="4"/>
    <n v="200801"/>
    <n v="80000"/>
  </r>
  <r>
    <x v="414"/>
    <x v="1"/>
    <m/>
    <x v="36"/>
    <x v="2"/>
    <x v="110"/>
    <n v="200801"/>
    <n v="200801"/>
    <m/>
    <n v="2"/>
    <n v="200801"/>
    <n v="56000"/>
  </r>
  <r>
    <x v="414"/>
    <x v="1"/>
    <m/>
    <x v="35"/>
    <x v="2"/>
    <x v="112"/>
    <n v="200801"/>
    <n v="200801"/>
    <m/>
    <n v="16"/>
    <n v="200801"/>
    <n v="32000"/>
  </r>
  <r>
    <x v="414"/>
    <x v="1"/>
    <m/>
    <x v="25"/>
    <x v="2"/>
    <x v="34"/>
    <n v="200801"/>
    <n v="200801"/>
    <m/>
    <n v="7"/>
    <n v="200801"/>
    <n v="693000"/>
  </r>
  <r>
    <x v="414"/>
    <x v="1"/>
    <m/>
    <x v="31"/>
    <x v="2"/>
    <x v="95"/>
    <n v="200801"/>
    <n v="200801"/>
    <m/>
    <n v="89"/>
    <n v="200801"/>
    <n v="1993600"/>
  </r>
  <r>
    <x v="414"/>
    <x v="1"/>
    <m/>
    <x v="31"/>
    <x v="2"/>
    <x v="96"/>
    <n v="200801"/>
    <n v="200801"/>
    <m/>
    <n v="122"/>
    <n v="200801"/>
    <n v="4782400"/>
  </r>
  <r>
    <x v="414"/>
    <x v="1"/>
    <m/>
    <x v="32"/>
    <x v="2"/>
    <x v="97"/>
    <n v="200801"/>
    <n v="200801"/>
    <m/>
    <n v="79"/>
    <n v="200801"/>
    <n v="2930900"/>
  </r>
  <r>
    <x v="414"/>
    <x v="1"/>
    <m/>
    <x v="34"/>
    <x v="2"/>
    <x v="105"/>
    <n v="200801"/>
    <n v="200801"/>
    <m/>
    <n v="26"/>
    <n v="200801"/>
    <n v="964600"/>
  </r>
  <r>
    <x v="414"/>
    <x v="1"/>
    <m/>
    <x v="30"/>
    <x v="2"/>
    <x v="99"/>
    <n v="200801"/>
    <n v="200801"/>
    <m/>
    <n v="12"/>
    <n v="200801"/>
    <n v="268800"/>
  </r>
  <r>
    <x v="414"/>
    <x v="1"/>
    <m/>
    <x v="30"/>
    <x v="2"/>
    <x v="100"/>
    <n v="200801"/>
    <n v="200801"/>
    <m/>
    <n v="1"/>
    <n v="200801"/>
    <n v="39200"/>
  </r>
  <r>
    <x v="414"/>
    <x v="1"/>
    <m/>
    <x v="1"/>
    <x v="2"/>
    <x v="18"/>
    <n v="200801"/>
    <n v="200801"/>
    <m/>
    <n v="10"/>
    <n v="200801"/>
    <n v="200000"/>
  </r>
  <r>
    <x v="414"/>
    <x v="1"/>
    <m/>
    <x v="4"/>
    <x v="2"/>
    <x v="26"/>
    <n v="200801"/>
    <n v="200801"/>
    <m/>
    <n v="7"/>
    <n v="200801"/>
    <n v="28000"/>
  </r>
  <r>
    <x v="414"/>
    <x v="1"/>
    <m/>
    <x v="4"/>
    <x v="2"/>
    <x v="27"/>
    <n v="200801"/>
    <n v="200801"/>
    <m/>
    <n v="11"/>
    <n v="200801"/>
    <n v="220000"/>
  </r>
  <r>
    <x v="414"/>
    <x v="1"/>
    <m/>
    <x v="0"/>
    <x v="2"/>
    <x v="15"/>
    <n v="200801"/>
    <n v="200801"/>
    <m/>
    <n v="65"/>
    <n v="200801"/>
    <n v="1300000"/>
  </r>
  <r>
    <x v="414"/>
    <x v="1"/>
    <m/>
    <x v="0"/>
    <x v="2"/>
    <x v="16"/>
    <n v="200801"/>
    <n v="200801"/>
    <m/>
    <n v="37"/>
    <n v="200801"/>
    <n v="1295000"/>
  </r>
  <r>
    <x v="414"/>
    <x v="1"/>
    <m/>
    <x v="0"/>
    <x v="2"/>
    <x v="17"/>
    <n v="200801"/>
    <n v="200801"/>
    <m/>
    <n v="56"/>
    <n v="200801"/>
    <n v="1848000"/>
  </r>
  <r>
    <x v="414"/>
    <x v="1"/>
    <m/>
    <x v="0"/>
    <x v="2"/>
    <x v="19"/>
    <n v="200801"/>
    <n v="200801"/>
    <m/>
    <n v="73"/>
    <n v="200801"/>
    <n v="219000"/>
  </r>
  <r>
    <x v="414"/>
    <x v="1"/>
    <m/>
    <x v="5"/>
    <x v="2"/>
    <x v="28"/>
    <n v="200801"/>
    <n v="200801"/>
    <m/>
    <n v="32"/>
    <n v="200801"/>
    <n v="896000"/>
  </r>
  <r>
    <x v="414"/>
    <x v="1"/>
    <m/>
    <x v="5"/>
    <x v="2"/>
    <x v="69"/>
    <n v="200801"/>
    <n v="200801"/>
    <m/>
    <n v="6"/>
    <n v="200801"/>
    <n v="288000"/>
  </r>
  <r>
    <x v="414"/>
    <x v="1"/>
    <m/>
    <x v="22"/>
    <x v="2"/>
    <x v="29"/>
    <n v="200801"/>
    <n v="200801"/>
    <m/>
    <n v="5"/>
    <n v="200801"/>
    <n v="190000"/>
  </r>
  <r>
    <x v="414"/>
    <x v="1"/>
    <m/>
    <x v="19"/>
    <x v="2"/>
    <x v="22"/>
    <n v="200801"/>
    <n v="200801"/>
    <m/>
    <n v="11"/>
    <n v="200801"/>
    <n v="143000"/>
  </r>
  <r>
    <x v="414"/>
    <x v="1"/>
    <m/>
    <x v="19"/>
    <x v="2"/>
    <x v="23"/>
    <n v="200801"/>
    <n v="200801"/>
    <m/>
    <n v="2"/>
    <n v="200801"/>
    <n v="48000"/>
  </r>
  <r>
    <x v="414"/>
    <x v="1"/>
    <m/>
    <x v="19"/>
    <x v="2"/>
    <x v="24"/>
    <n v="200801"/>
    <n v="200801"/>
    <m/>
    <n v="4"/>
    <n v="200801"/>
    <n v="132000"/>
  </r>
  <r>
    <x v="414"/>
    <x v="1"/>
    <m/>
    <x v="33"/>
    <x v="2"/>
    <x v="92"/>
    <n v="200801"/>
    <n v="200801"/>
    <m/>
    <n v="1"/>
    <n v="200801"/>
    <n v="18200"/>
  </r>
  <r>
    <x v="414"/>
    <x v="1"/>
    <m/>
    <x v="0"/>
    <x v="9"/>
    <x v="15"/>
    <n v="200801"/>
    <n v="200801"/>
    <m/>
    <n v="3"/>
    <n v="200801"/>
    <n v="60000"/>
  </r>
  <r>
    <x v="414"/>
    <x v="1"/>
    <m/>
    <x v="6"/>
    <x v="9"/>
    <x v="37"/>
    <n v="200801"/>
    <n v="200801"/>
    <m/>
    <n v="2"/>
    <n v="200801"/>
    <n v="40000"/>
  </r>
  <r>
    <x v="415"/>
    <x v="0"/>
    <m/>
    <x v="0"/>
    <x v="1"/>
    <x v="16"/>
    <n v="200801"/>
    <n v="200801"/>
    <m/>
    <n v="5"/>
    <n v="200801"/>
    <n v="175000"/>
  </r>
  <r>
    <x v="415"/>
    <x v="0"/>
    <m/>
    <x v="0"/>
    <x v="5"/>
    <x v="51"/>
    <n v="200801"/>
    <n v="200801"/>
    <m/>
    <n v="30"/>
    <n v="200801"/>
    <n v="337500"/>
  </r>
  <r>
    <x v="415"/>
    <x v="0"/>
    <m/>
    <x v="5"/>
    <x v="5"/>
    <x v="53"/>
    <n v="200801"/>
    <n v="200801"/>
    <m/>
    <n v="20"/>
    <n v="200801"/>
    <n v="297000"/>
  </r>
  <r>
    <x v="415"/>
    <x v="0"/>
    <m/>
    <x v="4"/>
    <x v="5"/>
    <x v="62"/>
    <n v="200801"/>
    <n v="200801"/>
    <m/>
    <n v="3"/>
    <n v="200801"/>
    <n v="54000"/>
  </r>
  <r>
    <x v="415"/>
    <x v="0"/>
    <m/>
    <x v="0"/>
    <x v="7"/>
    <x v="15"/>
    <n v="200801"/>
    <n v="200801"/>
    <m/>
    <n v="3"/>
    <n v="200801"/>
    <n v="60000"/>
  </r>
  <r>
    <x v="415"/>
    <x v="0"/>
    <m/>
    <x v="0"/>
    <x v="3"/>
    <x v="15"/>
    <n v="200801"/>
    <n v="200801"/>
    <m/>
    <n v="1"/>
    <n v="200801"/>
    <n v="0"/>
  </r>
  <r>
    <x v="415"/>
    <x v="0"/>
    <m/>
    <x v="18"/>
    <x v="3"/>
    <x v="19"/>
    <n v="200801"/>
    <n v="200801"/>
    <m/>
    <n v="1"/>
    <n v="200801"/>
    <n v="0"/>
  </r>
  <r>
    <x v="415"/>
    <x v="0"/>
    <m/>
    <x v="5"/>
    <x v="3"/>
    <x v="28"/>
    <n v="200801"/>
    <n v="200801"/>
    <m/>
    <n v="1"/>
    <n v="200801"/>
    <n v="0"/>
  </r>
  <r>
    <x v="415"/>
    <x v="0"/>
    <m/>
    <x v="36"/>
    <x v="3"/>
    <x v="109"/>
    <n v="200801"/>
    <n v="200801"/>
    <m/>
    <n v="1"/>
    <n v="200801"/>
    <n v="0"/>
  </r>
  <r>
    <x v="415"/>
    <x v="0"/>
    <m/>
    <x v="6"/>
    <x v="2"/>
    <x v="37"/>
    <n v="200801"/>
    <n v="200801"/>
    <m/>
    <n v="2"/>
    <n v="200801"/>
    <n v="40000"/>
  </r>
  <r>
    <x v="415"/>
    <x v="0"/>
    <m/>
    <x v="36"/>
    <x v="2"/>
    <x v="110"/>
    <n v="200801"/>
    <n v="200801"/>
    <m/>
    <n v="4"/>
    <n v="200801"/>
    <n v="112000"/>
  </r>
  <r>
    <x v="415"/>
    <x v="0"/>
    <m/>
    <x v="35"/>
    <x v="2"/>
    <x v="112"/>
    <n v="200801"/>
    <n v="200801"/>
    <m/>
    <n v="1"/>
    <n v="200801"/>
    <n v="2000"/>
  </r>
  <r>
    <x v="415"/>
    <x v="0"/>
    <m/>
    <x v="25"/>
    <x v="2"/>
    <x v="34"/>
    <n v="200801"/>
    <n v="200801"/>
    <m/>
    <n v="3"/>
    <n v="200801"/>
    <n v="297000"/>
  </r>
  <r>
    <x v="415"/>
    <x v="0"/>
    <m/>
    <x v="31"/>
    <x v="2"/>
    <x v="95"/>
    <n v="200801"/>
    <n v="200801"/>
    <m/>
    <n v="91"/>
    <n v="200801"/>
    <n v="2038400"/>
  </r>
  <r>
    <x v="415"/>
    <x v="0"/>
    <m/>
    <x v="31"/>
    <x v="2"/>
    <x v="96"/>
    <n v="200801"/>
    <n v="200801"/>
    <m/>
    <n v="87"/>
    <n v="200801"/>
    <n v="3410400"/>
  </r>
  <r>
    <x v="415"/>
    <x v="0"/>
    <m/>
    <x v="32"/>
    <x v="2"/>
    <x v="97"/>
    <n v="200801"/>
    <n v="200801"/>
    <m/>
    <n v="72"/>
    <n v="200801"/>
    <n v="2671200"/>
  </r>
  <r>
    <x v="415"/>
    <x v="0"/>
    <m/>
    <x v="34"/>
    <x v="2"/>
    <x v="105"/>
    <n v="200801"/>
    <n v="200801"/>
    <m/>
    <n v="37"/>
    <n v="200801"/>
    <n v="1372700"/>
  </r>
  <r>
    <x v="415"/>
    <x v="0"/>
    <m/>
    <x v="30"/>
    <x v="2"/>
    <x v="99"/>
    <n v="200801"/>
    <n v="200801"/>
    <m/>
    <n v="8"/>
    <n v="200801"/>
    <n v="179200"/>
  </r>
  <r>
    <x v="415"/>
    <x v="0"/>
    <m/>
    <x v="1"/>
    <x v="2"/>
    <x v="18"/>
    <n v="200801"/>
    <n v="200801"/>
    <m/>
    <n v="4"/>
    <n v="200801"/>
    <n v="80000"/>
  </r>
  <r>
    <x v="415"/>
    <x v="0"/>
    <m/>
    <x v="1"/>
    <x v="2"/>
    <x v="21"/>
    <n v="200801"/>
    <n v="200801"/>
    <m/>
    <n v="1"/>
    <n v="200801"/>
    <n v="35000"/>
  </r>
  <r>
    <x v="415"/>
    <x v="0"/>
    <m/>
    <x v="4"/>
    <x v="2"/>
    <x v="26"/>
    <n v="200801"/>
    <n v="200801"/>
    <m/>
    <n v="10"/>
    <n v="200801"/>
    <n v="40000"/>
  </r>
  <r>
    <x v="415"/>
    <x v="0"/>
    <m/>
    <x v="4"/>
    <x v="2"/>
    <x v="27"/>
    <n v="200801"/>
    <n v="200801"/>
    <m/>
    <n v="8"/>
    <n v="200801"/>
    <n v="160000"/>
  </r>
  <r>
    <x v="415"/>
    <x v="0"/>
    <m/>
    <x v="0"/>
    <x v="2"/>
    <x v="15"/>
    <n v="200801"/>
    <n v="200801"/>
    <m/>
    <n v="87"/>
    <n v="200801"/>
    <n v="1740000"/>
  </r>
  <r>
    <x v="415"/>
    <x v="0"/>
    <m/>
    <x v="0"/>
    <x v="2"/>
    <x v="16"/>
    <n v="200801"/>
    <n v="200801"/>
    <m/>
    <n v="37"/>
    <n v="200801"/>
    <n v="1295000"/>
  </r>
  <r>
    <x v="415"/>
    <x v="0"/>
    <m/>
    <x v="0"/>
    <x v="2"/>
    <x v="17"/>
    <n v="200801"/>
    <n v="200801"/>
    <m/>
    <n v="47"/>
    <n v="200801"/>
    <n v="1551000"/>
  </r>
  <r>
    <x v="415"/>
    <x v="0"/>
    <m/>
    <x v="0"/>
    <x v="2"/>
    <x v="19"/>
    <n v="200801"/>
    <n v="200801"/>
    <m/>
    <n v="80"/>
    <n v="200801"/>
    <n v="240000"/>
  </r>
  <r>
    <x v="415"/>
    <x v="0"/>
    <m/>
    <x v="5"/>
    <x v="2"/>
    <x v="28"/>
    <n v="200801"/>
    <n v="200801"/>
    <m/>
    <n v="29"/>
    <n v="200801"/>
    <n v="812000"/>
  </r>
  <r>
    <x v="415"/>
    <x v="0"/>
    <m/>
    <x v="5"/>
    <x v="2"/>
    <x v="69"/>
    <n v="200801"/>
    <n v="200801"/>
    <m/>
    <n v="7"/>
    <n v="200801"/>
    <n v="336000"/>
  </r>
  <r>
    <x v="415"/>
    <x v="0"/>
    <m/>
    <x v="22"/>
    <x v="2"/>
    <x v="29"/>
    <n v="200801"/>
    <n v="200801"/>
    <m/>
    <n v="15"/>
    <n v="200801"/>
    <n v="570000"/>
  </r>
  <r>
    <x v="415"/>
    <x v="0"/>
    <m/>
    <x v="19"/>
    <x v="2"/>
    <x v="22"/>
    <n v="200801"/>
    <n v="200801"/>
    <m/>
    <n v="16"/>
    <n v="200801"/>
    <n v="208000"/>
  </r>
  <r>
    <x v="415"/>
    <x v="0"/>
    <m/>
    <x v="19"/>
    <x v="2"/>
    <x v="23"/>
    <n v="200801"/>
    <n v="200801"/>
    <m/>
    <n v="4"/>
    <n v="200801"/>
    <n v="96000"/>
  </r>
  <r>
    <x v="415"/>
    <x v="0"/>
    <m/>
    <x v="19"/>
    <x v="2"/>
    <x v="24"/>
    <n v="200801"/>
    <n v="200801"/>
    <m/>
    <n v="4"/>
    <n v="200801"/>
    <n v="132000"/>
  </r>
  <r>
    <x v="415"/>
    <x v="0"/>
    <m/>
    <x v="33"/>
    <x v="2"/>
    <x v="92"/>
    <n v="200801"/>
    <n v="200801"/>
    <m/>
    <n v="1"/>
    <n v="200801"/>
    <n v="18200"/>
  </r>
  <r>
    <x v="415"/>
    <x v="0"/>
    <m/>
    <x v="0"/>
    <x v="9"/>
    <x v="15"/>
    <n v="200801"/>
    <n v="200801"/>
    <m/>
    <n v="5"/>
    <n v="200801"/>
    <n v="100000"/>
  </r>
  <r>
    <x v="415"/>
    <x v="0"/>
    <m/>
    <x v="19"/>
    <x v="9"/>
    <x v="22"/>
    <n v="200801"/>
    <n v="200801"/>
    <m/>
    <n v="1"/>
    <n v="200801"/>
    <n v="13000"/>
  </r>
  <r>
    <x v="415"/>
    <x v="0"/>
    <m/>
    <x v="6"/>
    <x v="9"/>
    <x v="37"/>
    <n v="200801"/>
    <n v="200801"/>
    <m/>
    <n v="1"/>
    <n v="200801"/>
    <n v="20000"/>
  </r>
  <r>
    <x v="416"/>
    <x v="2"/>
    <m/>
    <x v="0"/>
    <x v="1"/>
    <x v="16"/>
    <n v="200801"/>
    <n v="200801"/>
    <m/>
    <n v="2"/>
    <n v="200801"/>
    <n v="70000"/>
  </r>
  <r>
    <x v="416"/>
    <x v="2"/>
    <m/>
    <x v="30"/>
    <x v="3"/>
    <x v="87"/>
    <n v="200801"/>
    <n v="200801"/>
    <m/>
    <n v="20"/>
    <n v="200801"/>
    <n v="0"/>
  </r>
  <r>
    <x v="416"/>
    <x v="2"/>
    <m/>
    <x v="0"/>
    <x v="3"/>
    <x v="15"/>
    <n v="200801"/>
    <n v="200801"/>
    <m/>
    <n v="20"/>
    <n v="200801"/>
    <n v="0"/>
  </r>
  <r>
    <x v="416"/>
    <x v="2"/>
    <m/>
    <x v="6"/>
    <x v="2"/>
    <x v="37"/>
    <n v="200801"/>
    <n v="200801"/>
    <m/>
    <n v="5"/>
    <n v="200801"/>
    <n v="100000"/>
  </r>
  <r>
    <x v="416"/>
    <x v="2"/>
    <m/>
    <x v="6"/>
    <x v="2"/>
    <x v="42"/>
    <n v="200801"/>
    <n v="200801"/>
    <m/>
    <n v="1"/>
    <n v="200801"/>
    <n v="35000"/>
  </r>
  <r>
    <x v="416"/>
    <x v="2"/>
    <m/>
    <x v="36"/>
    <x v="2"/>
    <x v="110"/>
    <n v="200801"/>
    <n v="200801"/>
    <m/>
    <n v="3"/>
    <n v="200801"/>
    <n v="84000"/>
  </r>
  <r>
    <x v="416"/>
    <x v="2"/>
    <m/>
    <x v="36"/>
    <x v="2"/>
    <x v="111"/>
    <n v="200801"/>
    <n v="200801"/>
    <m/>
    <n v="4"/>
    <n v="200801"/>
    <n v="196000"/>
  </r>
  <r>
    <x v="416"/>
    <x v="2"/>
    <m/>
    <x v="35"/>
    <x v="2"/>
    <x v="112"/>
    <n v="200801"/>
    <n v="200801"/>
    <m/>
    <n v="13"/>
    <n v="200801"/>
    <n v="26000"/>
  </r>
  <r>
    <x v="416"/>
    <x v="2"/>
    <m/>
    <x v="25"/>
    <x v="2"/>
    <x v="34"/>
    <n v="200801"/>
    <n v="200801"/>
    <m/>
    <n v="4"/>
    <n v="200801"/>
    <n v="396000"/>
  </r>
  <r>
    <x v="416"/>
    <x v="2"/>
    <m/>
    <x v="31"/>
    <x v="2"/>
    <x v="95"/>
    <n v="200801"/>
    <n v="200801"/>
    <m/>
    <n v="65"/>
    <n v="200801"/>
    <n v="1456000"/>
  </r>
  <r>
    <x v="416"/>
    <x v="2"/>
    <m/>
    <x v="31"/>
    <x v="2"/>
    <x v="96"/>
    <n v="200801"/>
    <n v="200801"/>
    <m/>
    <n v="73"/>
    <n v="200801"/>
    <n v="2861600"/>
  </r>
  <r>
    <x v="416"/>
    <x v="2"/>
    <m/>
    <x v="32"/>
    <x v="2"/>
    <x v="97"/>
    <n v="200801"/>
    <n v="200801"/>
    <m/>
    <n v="66"/>
    <n v="200801"/>
    <n v="2448600"/>
  </r>
  <r>
    <x v="416"/>
    <x v="2"/>
    <m/>
    <x v="34"/>
    <x v="2"/>
    <x v="105"/>
    <n v="200801"/>
    <n v="200801"/>
    <m/>
    <n v="33"/>
    <n v="200801"/>
    <n v="1224300"/>
  </r>
  <r>
    <x v="416"/>
    <x v="2"/>
    <m/>
    <x v="30"/>
    <x v="2"/>
    <x v="99"/>
    <n v="200801"/>
    <n v="200801"/>
    <m/>
    <n v="4"/>
    <n v="200801"/>
    <n v="89600"/>
  </r>
  <r>
    <x v="416"/>
    <x v="2"/>
    <m/>
    <x v="1"/>
    <x v="2"/>
    <x v="18"/>
    <n v="200801"/>
    <n v="200801"/>
    <m/>
    <n v="6"/>
    <n v="200801"/>
    <n v="120000"/>
  </r>
  <r>
    <x v="416"/>
    <x v="2"/>
    <m/>
    <x v="1"/>
    <x v="2"/>
    <x v="21"/>
    <n v="200801"/>
    <n v="200801"/>
    <m/>
    <n v="1"/>
    <n v="200801"/>
    <n v="35000"/>
  </r>
  <r>
    <x v="416"/>
    <x v="2"/>
    <m/>
    <x v="4"/>
    <x v="2"/>
    <x v="26"/>
    <n v="200801"/>
    <n v="200801"/>
    <m/>
    <n v="6"/>
    <n v="200801"/>
    <n v="24000"/>
  </r>
  <r>
    <x v="416"/>
    <x v="2"/>
    <m/>
    <x v="4"/>
    <x v="2"/>
    <x v="27"/>
    <n v="200801"/>
    <n v="200801"/>
    <m/>
    <n v="7"/>
    <n v="200801"/>
    <n v="140000"/>
  </r>
  <r>
    <x v="416"/>
    <x v="2"/>
    <m/>
    <x v="0"/>
    <x v="2"/>
    <x v="15"/>
    <n v="200801"/>
    <n v="200801"/>
    <m/>
    <n v="50"/>
    <n v="200801"/>
    <n v="1000000"/>
  </r>
  <r>
    <x v="416"/>
    <x v="2"/>
    <m/>
    <x v="0"/>
    <x v="2"/>
    <x v="16"/>
    <n v="200801"/>
    <n v="200801"/>
    <m/>
    <n v="32"/>
    <n v="200801"/>
    <n v="1120000"/>
  </r>
  <r>
    <x v="416"/>
    <x v="2"/>
    <m/>
    <x v="0"/>
    <x v="2"/>
    <x v="17"/>
    <n v="200801"/>
    <n v="200801"/>
    <m/>
    <n v="44"/>
    <n v="200801"/>
    <n v="1452000"/>
  </r>
  <r>
    <x v="416"/>
    <x v="2"/>
    <m/>
    <x v="0"/>
    <x v="2"/>
    <x v="19"/>
    <n v="200801"/>
    <n v="200801"/>
    <m/>
    <n v="46"/>
    <n v="200801"/>
    <n v="138000"/>
  </r>
  <r>
    <x v="416"/>
    <x v="2"/>
    <m/>
    <x v="5"/>
    <x v="2"/>
    <x v="28"/>
    <n v="200801"/>
    <n v="200801"/>
    <m/>
    <n v="21"/>
    <n v="200801"/>
    <n v="588000"/>
  </r>
  <r>
    <x v="416"/>
    <x v="2"/>
    <m/>
    <x v="5"/>
    <x v="2"/>
    <x v="69"/>
    <n v="200801"/>
    <n v="200801"/>
    <m/>
    <n v="9"/>
    <n v="200801"/>
    <n v="432000"/>
  </r>
  <r>
    <x v="416"/>
    <x v="2"/>
    <m/>
    <x v="22"/>
    <x v="2"/>
    <x v="29"/>
    <n v="200801"/>
    <n v="200801"/>
    <m/>
    <n v="12"/>
    <n v="200801"/>
    <n v="456000"/>
  </r>
  <r>
    <x v="416"/>
    <x v="2"/>
    <m/>
    <x v="19"/>
    <x v="2"/>
    <x v="22"/>
    <n v="200801"/>
    <n v="200801"/>
    <m/>
    <n v="13"/>
    <n v="200801"/>
    <n v="169000"/>
  </r>
  <r>
    <x v="416"/>
    <x v="2"/>
    <m/>
    <x v="19"/>
    <x v="2"/>
    <x v="23"/>
    <n v="200801"/>
    <n v="200801"/>
    <m/>
    <n v="2"/>
    <n v="200801"/>
    <n v="48000"/>
  </r>
  <r>
    <x v="416"/>
    <x v="2"/>
    <m/>
    <x v="19"/>
    <x v="2"/>
    <x v="24"/>
    <n v="200801"/>
    <n v="200801"/>
    <m/>
    <n v="2"/>
    <n v="200801"/>
    <n v="66000"/>
  </r>
  <r>
    <x v="416"/>
    <x v="2"/>
    <m/>
    <x v="33"/>
    <x v="2"/>
    <x v="92"/>
    <n v="200801"/>
    <n v="200801"/>
    <m/>
    <n v="3"/>
    <n v="200801"/>
    <n v="54600"/>
  </r>
  <r>
    <x v="416"/>
    <x v="2"/>
    <m/>
    <x v="0"/>
    <x v="9"/>
    <x v="15"/>
    <n v="200801"/>
    <n v="200801"/>
    <m/>
    <n v="4"/>
    <n v="200801"/>
    <n v="80000"/>
  </r>
  <r>
    <x v="416"/>
    <x v="2"/>
    <m/>
    <x v="30"/>
    <x v="9"/>
    <x v="104"/>
    <n v="200801"/>
    <n v="200801"/>
    <m/>
    <n v="1"/>
    <n v="200801"/>
    <n v="22400"/>
  </r>
  <r>
    <x v="416"/>
    <x v="2"/>
    <m/>
    <x v="0"/>
    <x v="19"/>
    <x v="15"/>
    <n v="200801"/>
    <n v="200801"/>
    <m/>
    <n v="1"/>
    <n v="200801"/>
    <n v="25000"/>
  </r>
  <r>
    <x v="417"/>
    <x v="5"/>
    <m/>
    <x v="0"/>
    <x v="7"/>
    <x v="15"/>
    <n v="200801"/>
    <n v="200801"/>
    <m/>
    <n v="4"/>
    <n v="200801"/>
    <n v="80000"/>
  </r>
  <r>
    <x v="417"/>
    <x v="5"/>
    <m/>
    <x v="6"/>
    <x v="2"/>
    <x v="37"/>
    <n v="200801"/>
    <n v="200801"/>
    <m/>
    <n v="3"/>
    <n v="200801"/>
    <n v="60000"/>
  </r>
  <r>
    <x v="417"/>
    <x v="5"/>
    <m/>
    <x v="36"/>
    <x v="2"/>
    <x v="110"/>
    <n v="200801"/>
    <n v="200801"/>
    <m/>
    <n v="4"/>
    <n v="200801"/>
    <n v="112000"/>
  </r>
  <r>
    <x v="417"/>
    <x v="5"/>
    <m/>
    <x v="35"/>
    <x v="2"/>
    <x v="112"/>
    <n v="200801"/>
    <n v="200801"/>
    <m/>
    <n v="6"/>
    <n v="200801"/>
    <n v="12000"/>
  </r>
  <r>
    <x v="417"/>
    <x v="5"/>
    <m/>
    <x v="25"/>
    <x v="2"/>
    <x v="34"/>
    <n v="200801"/>
    <n v="200801"/>
    <m/>
    <n v="2"/>
    <n v="200801"/>
    <n v="198000"/>
  </r>
  <r>
    <x v="417"/>
    <x v="5"/>
    <m/>
    <x v="31"/>
    <x v="2"/>
    <x v="95"/>
    <n v="200801"/>
    <n v="200801"/>
    <m/>
    <n v="38"/>
    <n v="200801"/>
    <n v="851200"/>
  </r>
  <r>
    <x v="417"/>
    <x v="5"/>
    <m/>
    <x v="31"/>
    <x v="2"/>
    <x v="96"/>
    <n v="200801"/>
    <n v="200801"/>
    <m/>
    <n v="49"/>
    <n v="200801"/>
    <n v="1920800"/>
  </r>
  <r>
    <x v="417"/>
    <x v="5"/>
    <m/>
    <x v="32"/>
    <x v="2"/>
    <x v="97"/>
    <n v="200801"/>
    <n v="200801"/>
    <m/>
    <n v="34"/>
    <n v="200801"/>
    <n v="1261400"/>
  </r>
  <r>
    <x v="417"/>
    <x v="5"/>
    <m/>
    <x v="34"/>
    <x v="2"/>
    <x v="105"/>
    <n v="200801"/>
    <n v="200801"/>
    <m/>
    <n v="16"/>
    <n v="200801"/>
    <n v="593600"/>
  </r>
  <r>
    <x v="417"/>
    <x v="5"/>
    <m/>
    <x v="30"/>
    <x v="2"/>
    <x v="99"/>
    <n v="200801"/>
    <n v="200801"/>
    <m/>
    <n v="6"/>
    <n v="200801"/>
    <n v="134400"/>
  </r>
  <r>
    <x v="417"/>
    <x v="5"/>
    <m/>
    <x v="1"/>
    <x v="2"/>
    <x v="18"/>
    <n v="200801"/>
    <n v="200801"/>
    <m/>
    <n v="3"/>
    <n v="200801"/>
    <n v="60000"/>
  </r>
  <r>
    <x v="417"/>
    <x v="5"/>
    <m/>
    <x v="1"/>
    <x v="2"/>
    <x v="21"/>
    <n v="200801"/>
    <n v="200801"/>
    <m/>
    <n v="1"/>
    <n v="200801"/>
    <n v="35000"/>
  </r>
  <r>
    <x v="417"/>
    <x v="5"/>
    <m/>
    <x v="4"/>
    <x v="2"/>
    <x v="26"/>
    <n v="200801"/>
    <n v="200801"/>
    <m/>
    <n v="6"/>
    <n v="200801"/>
    <n v="24000"/>
  </r>
  <r>
    <x v="417"/>
    <x v="5"/>
    <m/>
    <x v="4"/>
    <x v="2"/>
    <x v="27"/>
    <n v="200801"/>
    <n v="200801"/>
    <m/>
    <n v="5"/>
    <n v="200801"/>
    <n v="100000"/>
  </r>
  <r>
    <x v="417"/>
    <x v="5"/>
    <m/>
    <x v="0"/>
    <x v="2"/>
    <x v="15"/>
    <n v="200801"/>
    <n v="200801"/>
    <m/>
    <n v="23"/>
    <n v="200801"/>
    <n v="460000"/>
  </r>
  <r>
    <x v="417"/>
    <x v="5"/>
    <m/>
    <x v="0"/>
    <x v="2"/>
    <x v="16"/>
    <n v="200801"/>
    <n v="200801"/>
    <m/>
    <n v="8"/>
    <n v="200801"/>
    <n v="280000"/>
  </r>
  <r>
    <x v="417"/>
    <x v="5"/>
    <m/>
    <x v="0"/>
    <x v="2"/>
    <x v="17"/>
    <n v="200801"/>
    <n v="200801"/>
    <m/>
    <n v="30"/>
    <n v="200801"/>
    <n v="990000"/>
  </r>
  <r>
    <x v="417"/>
    <x v="5"/>
    <m/>
    <x v="0"/>
    <x v="2"/>
    <x v="19"/>
    <n v="200801"/>
    <n v="200801"/>
    <m/>
    <n v="22"/>
    <n v="200801"/>
    <n v="66000"/>
  </r>
  <r>
    <x v="417"/>
    <x v="5"/>
    <m/>
    <x v="5"/>
    <x v="2"/>
    <x v="28"/>
    <n v="200801"/>
    <n v="200801"/>
    <m/>
    <n v="11"/>
    <n v="200801"/>
    <n v="308000"/>
  </r>
  <r>
    <x v="417"/>
    <x v="5"/>
    <m/>
    <x v="5"/>
    <x v="2"/>
    <x v="69"/>
    <n v="200801"/>
    <n v="200801"/>
    <m/>
    <n v="4"/>
    <n v="200801"/>
    <n v="192000"/>
  </r>
  <r>
    <x v="417"/>
    <x v="5"/>
    <m/>
    <x v="22"/>
    <x v="2"/>
    <x v="29"/>
    <n v="200801"/>
    <n v="200801"/>
    <m/>
    <n v="3"/>
    <n v="200801"/>
    <n v="114000"/>
  </r>
  <r>
    <x v="417"/>
    <x v="5"/>
    <m/>
    <x v="19"/>
    <x v="2"/>
    <x v="22"/>
    <n v="200801"/>
    <n v="200801"/>
    <m/>
    <n v="8"/>
    <n v="200801"/>
    <n v="104000"/>
  </r>
  <r>
    <x v="417"/>
    <x v="5"/>
    <m/>
    <x v="19"/>
    <x v="2"/>
    <x v="23"/>
    <n v="200801"/>
    <n v="200801"/>
    <m/>
    <n v="2"/>
    <n v="200801"/>
    <n v="48000"/>
  </r>
  <r>
    <x v="417"/>
    <x v="5"/>
    <m/>
    <x v="19"/>
    <x v="2"/>
    <x v="24"/>
    <n v="200801"/>
    <n v="200801"/>
    <m/>
    <n v="1"/>
    <n v="200801"/>
    <n v="33000"/>
  </r>
  <r>
    <x v="417"/>
    <x v="5"/>
    <m/>
    <x v="33"/>
    <x v="2"/>
    <x v="92"/>
    <n v="200801"/>
    <n v="200801"/>
    <m/>
    <n v="2"/>
    <n v="200801"/>
    <n v="36400"/>
  </r>
  <r>
    <x v="417"/>
    <x v="5"/>
    <m/>
    <x v="33"/>
    <x v="2"/>
    <x v="93"/>
    <n v="200801"/>
    <n v="200801"/>
    <m/>
    <n v="1"/>
    <n v="200801"/>
    <n v="33800"/>
  </r>
  <r>
    <x v="417"/>
    <x v="5"/>
    <m/>
    <x v="0"/>
    <x v="9"/>
    <x v="15"/>
    <n v="200801"/>
    <n v="200801"/>
    <m/>
    <n v="5"/>
    <n v="200801"/>
    <n v="100000"/>
  </r>
  <r>
    <x v="418"/>
    <x v="6"/>
    <m/>
    <x v="0"/>
    <x v="7"/>
    <x v="15"/>
    <n v="200801"/>
    <n v="200801"/>
    <m/>
    <n v="9"/>
    <n v="200801"/>
    <n v="180000"/>
  </r>
  <r>
    <x v="418"/>
    <x v="6"/>
    <m/>
    <x v="6"/>
    <x v="2"/>
    <x v="37"/>
    <n v="200801"/>
    <n v="200801"/>
    <m/>
    <n v="7"/>
    <n v="200801"/>
    <n v="140000"/>
  </r>
  <r>
    <x v="418"/>
    <x v="6"/>
    <m/>
    <x v="6"/>
    <x v="2"/>
    <x v="42"/>
    <n v="200801"/>
    <n v="200801"/>
    <m/>
    <n v="1"/>
    <n v="200801"/>
    <n v="35000"/>
  </r>
  <r>
    <x v="418"/>
    <x v="6"/>
    <m/>
    <x v="36"/>
    <x v="2"/>
    <x v="110"/>
    <n v="200801"/>
    <n v="200801"/>
    <m/>
    <n v="2"/>
    <n v="200801"/>
    <n v="56000"/>
  </r>
  <r>
    <x v="418"/>
    <x v="6"/>
    <m/>
    <x v="36"/>
    <x v="2"/>
    <x v="111"/>
    <n v="200801"/>
    <n v="200801"/>
    <m/>
    <n v="1"/>
    <n v="200801"/>
    <n v="49000"/>
  </r>
  <r>
    <x v="418"/>
    <x v="6"/>
    <m/>
    <x v="25"/>
    <x v="2"/>
    <x v="34"/>
    <n v="200801"/>
    <n v="200801"/>
    <m/>
    <n v="7"/>
    <n v="200801"/>
    <n v="693000"/>
  </r>
  <r>
    <x v="418"/>
    <x v="6"/>
    <m/>
    <x v="31"/>
    <x v="2"/>
    <x v="95"/>
    <n v="200801"/>
    <n v="200801"/>
    <m/>
    <n v="82"/>
    <n v="200801"/>
    <n v="1836800"/>
  </r>
  <r>
    <x v="418"/>
    <x v="6"/>
    <m/>
    <x v="31"/>
    <x v="2"/>
    <x v="96"/>
    <n v="200801"/>
    <n v="200801"/>
    <m/>
    <n v="79"/>
    <n v="200801"/>
    <n v="3096800"/>
  </r>
  <r>
    <x v="418"/>
    <x v="6"/>
    <m/>
    <x v="32"/>
    <x v="2"/>
    <x v="97"/>
    <n v="200801"/>
    <n v="200801"/>
    <m/>
    <n v="58"/>
    <n v="200801"/>
    <n v="2151800"/>
  </r>
  <r>
    <x v="418"/>
    <x v="6"/>
    <m/>
    <x v="34"/>
    <x v="2"/>
    <x v="105"/>
    <n v="200801"/>
    <n v="200801"/>
    <m/>
    <n v="42"/>
    <n v="200801"/>
    <n v="1558200"/>
  </r>
  <r>
    <x v="418"/>
    <x v="6"/>
    <m/>
    <x v="30"/>
    <x v="2"/>
    <x v="99"/>
    <n v="200801"/>
    <n v="200801"/>
    <m/>
    <n v="14"/>
    <n v="200801"/>
    <n v="313600"/>
  </r>
  <r>
    <x v="418"/>
    <x v="6"/>
    <m/>
    <x v="30"/>
    <x v="2"/>
    <x v="100"/>
    <n v="200801"/>
    <n v="200801"/>
    <m/>
    <n v="1"/>
    <n v="200801"/>
    <n v="39200"/>
  </r>
  <r>
    <x v="418"/>
    <x v="6"/>
    <m/>
    <x v="1"/>
    <x v="2"/>
    <x v="18"/>
    <n v="200801"/>
    <n v="200801"/>
    <m/>
    <n v="5"/>
    <n v="200801"/>
    <n v="100000"/>
  </r>
  <r>
    <x v="418"/>
    <x v="6"/>
    <m/>
    <x v="4"/>
    <x v="2"/>
    <x v="26"/>
    <n v="200801"/>
    <n v="200801"/>
    <m/>
    <n v="14"/>
    <n v="200801"/>
    <n v="56000"/>
  </r>
  <r>
    <x v="418"/>
    <x v="6"/>
    <m/>
    <x v="4"/>
    <x v="2"/>
    <x v="27"/>
    <n v="200801"/>
    <n v="200801"/>
    <m/>
    <n v="5"/>
    <n v="200801"/>
    <n v="100000"/>
  </r>
  <r>
    <x v="418"/>
    <x v="6"/>
    <m/>
    <x v="0"/>
    <x v="2"/>
    <x v="15"/>
    <n v="200801"/>
    <n v="200801"/>
    <m/>
    <n v="78"/>
    <n v="200801"/>
    <n v="1560000"/>
  </r>
  <r>
    <x v="418"/>
    <x v="6"/>
    <m/>
    <x v="0"/>
    <x v="2"/>
    <x v="16"/>
    <n v="200801"/>
    <n v="200801"/>
    <m/>
    <n v="39"/>
    <n v="200801"/>
    <n v="1365000"/>
  </r>
  <r>
    <x v="418"/>
    <x v="6"/>
    <m/>
    <x v="0"/>
    <x v="2"/>
    <x v="17"/>
    <n v="200801"/>
    <n v="200801"/>
    <m/>
    <n v="52"/>
    <n v="200801"/>
    <n v="1716000"/>
  </r>
  <r>
    <x v="418"/>
    <x v="6"/>
    <m/>
    <x v="0"/>
    <x v="2"/>
    <x v="19"/>
    <n v="200801"/>
    <n v="200801"/>
    <m/>
    <n v="69"/>
    <n v="200801"/>
    <n v="207000"/>
  </r>
  <r>
    <x v="418"/>
    <x v="6"/>
    <m/>
    <x v="5"/>
    <x v="2"/>
    <x v="28"/>
    <n v="200801"/>
    <n v="200801"/>
    <m/>
    <n v="33"/>
    <n v="200801"/>
    <n v="924000"/>
  </r>
  <r>
    <x v="418"/>
    <x v="6"/>
    <m/>
    <x v="5"/>
    <x v="2"/>
    <x v="69"/>
    <n v="200801"/>
    <n v="200801"/>
    <m/>
    <n v="6"/>
    <n v="200801"/>
    <n v="288000"/>
  </r>
  <r>
    <x v="418"/>
    <x v="6"/>
    <m/>
    <x v="22"/>
    <x v="2"/>
    <x v="29"/>
    <n v="200801"/>
    <n v="200801"/>
    <m/>
    <n v="8"/>
    <n v="200801"/>
    <n v="304000"/>
  </r>
  <r>
    <x v="418"/>
    <x v="6"/>
    <m/>
    <x v="19"/>
    <x v="2"/>
    <x v="22"/>
    <n v="200801"/>
    <n v="200801"/>
    <m/>
    <n v="19"/>
    <n v="200801"/>
    <n v="247000"/>
  </r>
  <r>
    <x v="418"/>
    <x v="6"/>
    <m/>
    <x v="19"/>
    <x v="2"/>
    <x v="23"/>
    <n v="200801"/>
    <n v="200801"/>
    <m/>
    <n v="5"/>
    <n v="200801"/>
    <n v="120000"/>
  </r>
  <r>
    <x v="418"/>
    <x v="6"/>
    <m/>
    <x v="33"/>
    <x v="2"/>
    <x v="92"/>
    <n v="200801"/>
    <n v="200801"/>
    <m/>
    <n v="3"/>
    <n v="200801"/>
    <n v="54600"/>
  </r>
  <r>
    <x v="418"/>
    <x v="6"/>
    <m/>
    <x v="0"/>
    <x v="9"/>
    <x v="15"/>
    <n v="200801"/>
    <n v="200801"/>
    <m/>
    <n v="1"/>
    <n v="200801"/>
    <n v="20000"/>
  </r>
  <r>
    <x v="418"/>
    <x v="6"/>
    <m/>
    <x v="30"/>
    <x v="9"/>
    <x v="104"/>
    <n v="200801"/>
    <n v="200801"/>
    <m/>
    <n v="1"/>
    <n v="200801"/>
    <n v="22400"/>
  </r>
  <r>
    <x v="418"/>
    <x v="6"/>
    <m/>
    <x v="6"/>
    <x v="9"/>
    <x v="37"/>
    <n v="200801"/>
    <n v="200801"/>
    <m/>
    <n v="1"/>
    <n v="200801"/>
    <n v="20000"/>
  </r>
  <r>
    <x v="418"/>
    <x v="6"/>
    <m/>
    <x v="31"/>
    <x v="9"/>
    <x v="88"/>
    <n v="200801"/>
    <n v="200801"/>
    <m/>
    <n v="1"/>
    <n v="200801"/>
    <n v="22400"/>
  </r>
  <r>
    <x v="418"/>
    <x v="6"/>
    <m/>
    <x v="0"/>
    <x v="6"/>
    <x v="15"/>
    <n v="200801"/>
    <n v="200801"/>
    <m/>
    <n v="526"/>
    <n v="200801"/>
    <n v="4769768"/>
  </r>
  <r>
    <x v="418"/>
    <x v="6"/>
    <m/>
    <x v="0"/>
    <x v="6"/>
    <x v="17"/>
    <n v="200801"/>
    <n v="200801"/>
    <m/>
    <n v="8"/>
    <n v="200801"/>
    <n v="126544"/>
  </r>
  <r>
    <x v="418"/>
    <x v="6"/>
    <m/>
    <x v="4"/>
    <x v="6"/>
    <x v="26"/>
    <n v="200801"/>
    <n v="200801"/>
    <m/>
    <n v="348"/>
    <n v="200801"/>
    <n v="373404"/>
  </r>
  <r>
    <x v="418"/>
    <x v="6"/>
    <m/>
    <x v="26"/>
    <x v="6"/>
    <x v="35"/>
    <n v="200801"/>
    <n v="200801"/>
    <m/>
    <n v="19"/>
    <n v="200801"/>
    <n v="325489"/>
  </r>
  <r>
    <x v="418"/>
    <x v="6"/>
    <m/>
    <x v="22"/>
    <x v="6"/>
    <x v="29"/>
    <n v="200801"/>
    <n v="200801"/>
    <m/>
    <n v="56"/>
    <n v="200801"/>
    <n v="1102696"/>
  </r>
  <r>
    <x v="418"/>
    <x v="6"/>
    <m/>
    <x v="24"/>
    <x v="6"/>
    <x v="31"/>
    <n v="200801"/>
    <n v="200801"/>
    <m/>
    <n v="46"/>
    <n v="200801"/>
    <n v="684342"/>
  </r>
  <r>
    <x v="418"/>
    <x v="6"/>
    <m/>
    <x v="23"/>
    <x v="6"/>
    <x v="30"/>
    <n v="200801"/>
    <n v="200801"/>
    <m/>
    <n v="3"/>
    <n v="200801"/>
    <n v="20892"/>
  </r>
  <r>
    <x v="418"/>
    <x v="6"/>
    <m/>
    <x v="19"/>
    <x v="6"/>
    <x v="22"/>
    <n v="200801"/>
    <n v="200801"/>
    <m/>
    <n v="41"/>
    <n v="200801"/>
    <n v="278431"/>
  </r>
  <r>
    <x v="418"/>
    <x v="6"/>
    <m/>
    <x v="6"/>
    <x v="6"/>
    <x v="37"/>
    <n v="200801"/>
    <n v="200801"/>
    <m/>
    <n v="11"/>
    <n v="200801"/>
    <n v="110000"/>
  </r>
  <r>
    <x v="418"/>
    <x v="6"/>
    <m/>
    <x v="4"/>
    <x v="6"/>
    <x v="66"/>
    <n v="200801"/>
    <n v="200801"/>
    <m/>
    <n v="348"/>
    <n v="200801"/>
    <n v="1947756"/>
  </r>
  <r>
    <x v="418"/>
    <x v="6"/>
    <m/>
    <x v="33"/>
    <x v="6"/>
    <x v="106"/>
    <n v="200801"/>
    <n v="200801"/>
    <m/>
    <n v="12"/>
    <n v="200801"/>
    <n v="117000"/>
  </r>
  <r>
    <x v="418"/>
    <x v="6"/>
    <m/>
    <x v="31"/>
    <x v="6"/>
    <x v="103"/>
    <n v="200801"/>
    <n v="200801"/>
    <m/>
    <n v="91"/>
    <n v="200801"/>
    <n v="1019200"/>
  </r>
  <r>
    <x v="418"/>
    <x v="6"/>
    <m/>
    <x v="30"/>
    <x v="6"/>
    <x v="104"/>
    <n v="200801"/>
    <n v="200801"/>
    <m/>
    <n v="67"/>
    <n v="200801"/>
    <n v="750400"/>
  </r>
  <r>
    <x v="418"/>
    <x v="6"/>
    <m/>
    <x v="5"/>
    <x v="6"/>
    <x v="28"/>
    <n v="200801"/>
    <n v="200801"/>
    <m/>
    <n v="68"/>
    <n v="200801"/>
    <n v="992800"/>
  </r>
  <r>
    <x v="418"/>
    <x v="6"/>
    <m/>
    <x v="35"/>
    <x v="6"/>
    <x v="108"/>
    <n v="200801"/>
    <n v="200801"/>
    <m/>
    <n v="283"/>
    <n v="200801"/>
    <n v="303659"/>
  </r>
  <r>
    <x v="419"/>
    <x v="3"/>
    <m/>
    <x v="0"/>
    <x v="1"/>
    <x v="16"/>
    <n v="200801"/>
    <n v="200801"/>
    <m/>
    <n v="20"/>
    <n v="200801"/>
    <n v="700000"/>
  </r>
  <r>
    <x v="419"/>
    <x v="3"/>
    <m/>
    <x v="0"/>
    <x v="7"/>
    <x v="15"/>
    <n v="200801"/>
    <n v="200801"/>
    <m/>
    <n v="1"/>
    <n v="200801"/>
    <n v="20000"/>
  </r>
  <r>
    <x v="419"/>
    <x v="3"/>
    <m/>
    <x v="0"/>
    <x v="3"/>
    <x v="17"/>
    <n v="200801"/>
    <n v="200801"/>
    <m/>
    <n v="1"/>
    <n v="200801"/>
    <n v="0"/>
  </r>
  <r>
    <x v="419"/>
    <x v="3"/>
    <m/>
    <x v="18"/>
    <x v="3"/>
    <x v="19"/>
    <n v="200801"/>
    <n v="200801"/>
    <m/>
    <n v="5"/>
    <n v="200801"/>
    <n v="0"/>
  </r>
  <r>
    <x v="419"/>
    <x v="3"/>
    <m/>
    <x v="6"/>
    <x v="2"/>
    <x v="37"/>
    <n v="200801"/>
    <n v="200801"/>
    <m/>
    <n v="3"/>
    <n v="200801"/>
    <n v="60000"/>
  </r>
  <r>
    <x v="419"/>
    <x v="3"/>
    <m/>
    <x v="25"/>
    <x v="2"/>
    <x v="34"/>
    <n v="200801"/>
    <n v="200801"/>
    <m/>
    <n v="1"/>
    <n v="200801"/>
    <n v="99000"/>
  </r>
  <r>
    <x v="419"/>
    <x v="3"/>
    <m/>
    <x v="31"/>
    <x v="2"/>
    <x v="95"/>
    <n v="200801"/>
    <n v="200801"/>
    <m/>
    <n v="89"/>
    <n v="200801"/>
    <n v="1993600"/>
  </r>
  <r>
    <x v="419"/>
    <x v="3"/>
    <m/>
    <x v="31"/>
    <x v="2"/>
    <x v="96"/>
    <n v="200801"/>
    <n v="200801"/>
    <m/>
    <n v="106"/>
    <n v="200801"/>
    <n v="4155200"/>
  </r>
  <r>
    <x v="419"/>
    <x v="3"/>
    <m/>
    <x v="32"/>
    <x v="2"/>
    <x v="97"/>
    <n v="200801"/>
    <n v="200801"/>
    <m/>
    <n v="75"/>
    <n v="200801"/>
    <n v="2782500"/>
  </r>
  <r>
    <x v="419"/>
    <x v="3"/>
    <m/>
    <x v="34"/>
    <x v="2"/>
    <x v="105"/>
    <n v="200801"/>
    <n v="200801"/>
    <m/>
    <n v="34"/>
    <n v="200801"/>
    <n v="1261400"/>
  </r>
  <r>
    <x v="419"/>
    <x v="3"/>
    <m/>
    <x v="30"/>
    <x v="2"/>
    <x v="99"/>
    <n v="200801"/>
    <n v="200801"/>
    <m/>
    <n v="9"/>
    <n v="200801"/>
    <n v="201600"/>
  </r>
  <r>
    <x v="419"/>
    <x v="3"/>
    <m/>
    <x v="30"/>
    <x v="2"/>
    <x v="100"/>
    <n v="200801"/>
    <n v="200801"/>
    <m/>
    <n v="1"/>
    <n v="200801"/>
    <n v="39200"/>
  </r>
  <r>
    <x v="419"/>
    <x v="3"/>
    <m/>
    <x v="1"/>
    <x v="2"/>
    <x v="18"/>
    <n v="200801"/>
    <n v="200801"/>
    <m/>
    <n v="3"/>
    <n v="200801"/>
    <n v="60000"/>
  </r>
  <r>
    <x v="419"/>
    <x v="3"/>
    <m/>
    <x v="1"/>
    <x v="2"/>
    <x v="21"/>
    <n v="200801"/>
    <n v="200801"/>
    <m/>
    <n v="1"/>
    <n v="200801"/>
    <n v="35000"/>
  </r>
  <r>
    <x v="419"/>
    <x v="3"/>
    <m/>
    <x v="4"/>
    <x v="2"/>
    <x v="26"/>
    <n v="200801"/>
    <n v="200801"/>
    <m/>
    <n v="9"/>
    <n v="200801"/>
    <n v="36000"/>
  </r>
  <r>
    <x v="419"/>
    <x v="3"/>
    <m/>
    <x v="4"/>
    <x v="2"/>
    <x v="27"/>
    <n v="200801"/>
    <n v="200801"/>
    <m/>
    <n v="10"/>
    <n v="200801"/>
    <n v="200000"/>
  </r>
  <r>
    <x v="419"/>
    <x v="3"/>
    <m/>
    <x v="0"/>
    <x v="2"/>
    <x v="15"/>
    <n v="200801"/>
    <n v="200801"/>
    <m/>
    <n v="78"/>
    <n v="200801"/>
    <n v="1560000"/>
  </r>
  <r>
    <x v="419"/>
    <x v="3"/>
    <m/>
    <x v="0"/>
    <x v="2"/>
    <x v="16"/>
    <n v="200801"/>
    <n v="200801"/>
    <m/>
    <n v="36"/>
    <n v="200801"/>
    <n v="1260000"/>
  </r>
  <r>
    <x v="419"/>
    <x v="3"/>
    <m/>
    <x v="0"/>
    <x v="2"/>
    <x v="17"/>
    <n v="200801"/>
    <n v="200801"/>
    <m/>
    <n v="44"/>
    <n v="200801"/>
    <n v="1452000"/>
  </r>
  <r>
    <x v="419"/>
    <x v="3"/>
    <m/>
    <x v="0"/>
    <x v="2"/>
    <x v="19"/>
    <n v="200801"/>
    <n v="200801"/>
    <m/>
    <n v="58"/>
    <n v="200801"/>
    <n v="174000"/>
  </r>
  <r>
    <x v="419"/>
    <x v="3"/>
    <m/>
    <x v="5"/>
    <x v="2"/>
    <x v="28"/>
    <n v="200801"/>
    <n v="200801"/>
    <m/>
    <n v="21"/>
    <n v="200801"/>
    <n v="588000"/>
  </r>
  <r>
    <x v="419"/>
    <x v="3"/>
    <m/>
    <x v="5"/>
    <x v="2"/>
    <x v="69"/>
    <n v="200801"/>
    <n v="200801"/>
    <m/>
    <n v="8"/>
    <n v="200801"/>
    <n v="384000"/>
  </r>
  <r>
    <x v="419"/>
    <x v="3"/>
    <m/>
    <x v="22"/>
    <x v="2"/>
    <x v="29"/>
    <n v="200801"/>
    <n v="200801"/>
    <m/>
    <n v="11"/>
    <n v="200801"/>
    <n v="418000"/>
  </r>
  <r>
    <x v="419"/>
    <x v="3"/>
    <m/>
    <x v="19"/>
    <x v="2"/>
    <x v="22"/>
    <n v="200801"/>
    <n v="200801"/>
    <m/>
    <n v="12"/>
    <n v="200801"/>
    <n v="156000"/>
  </r>
  <r>
    <x v="419"/>
    <x v="3"/>
    <m/>
    <x v="19"/>
    <x v="2"/>
    <x v="23"/>
    <n v="200801"/>
    <n v="200801"/>
    <m/>
    <n v="2"/>
    <n v="200801"/>
    <n v="48000"/>
  </r>
  <r>
    <x v="419"/>
    <x v="3"/>
    <m/>
    <x v="19"/>
    <x v="2"/>
    <x v="24"/>
    <n v="200801"/>
    <n v="200801"/>
    <m/>
    <n v="1"/>
    <n v="200801"/>
    <n v="33000"/>
  </r>
  <r>
    <x v="419"/>
    <x v="3"/>
    <m/>
    <x v="33"/>
    <x v="2"/>
    <x v="92"/>
    <n v="200801"/>
    <n v="200801"/>
    <m/>
    <n v="7"/>
    <n v="200801"/>
    <n v="127400"/>
  </r>
  <r>
    <x v="419"/>
    <x v="3"/>
    <m/>
    <x v="33"/>
    <x v="2"/>
    <x v="93"/>
    <n v="200801"/>
    <n v="200801"/>
    <m/>
    <n v="1"/>
    <n v="200801"/>
    <n v="33800"/>
  </r>
  <r>
    <x v="419"/>
    <x v="3"/>
    <m/>
    <x v="0"/>
    <x v="9"/>
    <x v="15"/>
    <n v="200801"/>
    <n v="200801"/>
    <m/>
    <n v="5"/>
    <n v="200801"/>
    <n v="100000"/>
  </r>
  <r>
    <x v="419"/>
    <x v="3"/>
    <m/>
    <x v="6"/>
    <x v="9"/>
    <x v="37"/>
    <n v="200801"/>
    <n v="200801"/>
    <m/>
    <n v="1"/>
    <n v="200801"/>
    <n v="20000"/>
  </r>
  <r>
    <x v="420"/>
    <x v="4"/>
    <m/>
    <x v="0"/>
    <x v="1"/>
    <x v="15"/>
    <n v="200801"/>
    <n v="200801"/>
    <m/>
    <n v="1"/>
    <n v="200801"/>
    <n v="20000"/>
  </r>
  <r>
    <x v="420"/>
    <x v="4"/>
    <m/>
    <x v="0"/>
    <x v="1"/>
    <x v="16"/>
    <n v="200801"/>
    <n v="200801"/>
    <m/>
    <n v="3"/>
    <n v="200801"/>
    <n v="105000"/>
  </r>
  <r>
    <x v="420"/>
    <x v="4"/>
    <m/>
    <x v="0"/>
    <x v="7"/>
    <x v="15"/>
    <n v="200801"/>
    <n v="200801"/>
    <m/>
    <n v="4"/>
    <n v="200801"/>
    <n v="80000"/>
  </r>
  <r>
    <x v="420"/>
    <x v="4"/>
    <m/>
    <x v="30"/>
    <x v="3"/>
    <x v="87"/>
    <n v="200801"/>
    <n v="200801"/>
    <m/>
    <n v="2"/>
    <n v="200801"/>
    <n v="0"/>
  </r>
  <r>
    <x v="420"/>
    <x v="4"/>
    <m/>
    <x v="31"/>
    <x v="3"/>
    <x v="88"/>
    <n v="200801"/>
    <n v="200801"/>
    <m/>
    <n v="3"/>
    <n v="200801"/>
    <n v="0"/>
  </r>
  <r>
    <x v="420"/>
    <x v="4"/>
    <m/>
    <x v="33"/>
    <x v="3"/>
    <x v="94"/>
    <n v="200801"/>
    <n v="200801"/>
    <m/>
    <n v="2"/>
    <n v="200801"/>
    <n v="0"/>
  </r>
  <r>
    <x v="420"/>
    <x v="4"/>
    <m/>
    <x v="0"/>
    <x v="3"/>
    <x v="15"/>
    <n v="200801"/>
    <n v="200801"/>
    <m/>
    <n v="3"/>
    <n v="200801"/>
    <n v="0"/>
  </r>
  <r>
    <x v="420"/>
    <x v="4"/>
    <m/>
    <x v="5"/>
    <x v="3"/>
    <x v="28"/>
    <n v="200801"/>
    <n v="200801"/>
    <m/>
    <n v="2"/>
    <n v="200801"/>
    <n v="0"/>
  </r>
  <r>
    <x v="420"/>
    <x v="4"/>
    <m/>
    <x v="4"/>
    <x v="3"/>
    <x v="27"/>
    <n v="200801"/>
    <n v="200801"/>
    <m/>
    <n v="2"/>
    <n v="200801"/>
    <n v="0"/>
  </r>
  <r>
    <x v="420"/>
    <x v="4"/>
    <m/>
    <x v="6"/>
    <x v="3"/>
    <x v="37"/>
    <n v="200801"/>
    <n v="200801"/>
    <m/>
    <n v="2"/>
    <n v="200801"/>
    <n v="0"/>
  </r>
  <r>
    <x v="420"/>
    <x v="4"/>
    <m/>
    <x v="19"/>
    <x v="3"/>
    <x v="22"/>
    <n v="200801"/>
    <n v="200801"/>
    <m/>
    <n v="2"/>
    <n v="200801"/>
    <n v="0"/>
  </r>
  <r>
    <x v="420"/>
    <x v="4"/>
    <m/>
    <x v="1"/>
    <x v="3"/>
    <x v="18"/>
    <n v="200801"/>
    <n v="200801"/>
    <m/>
    <n v="2"/>
    <n v="200801"/>
    <n v="0"/>
  </r>
  <r>
    <x v="420"/>
    <x v="4"/>
    <m/>
    <x v="36"/>
    <x v="3"/>
    <x v="109"/>
    <n v="200801"/>
    <n v="200801"/>
    <m/>
    <n v="3"/>
    <n v="200801"/>
    <n v="0"/>
  </r>
  <r>
    <x v="420"/>
    <x v="4"/>
    <m/>
    <x v="6"/>
    <x v="2"/>
    <x v="37"/>
    <n v="200801"/>
    <n v="200801"/>
    <m/>
    <n v="10"/>
    <n v="200801"/>
    <n v="200000"/>
  </r>
  <r>
    <x v="420"/>
    <x v="4"/>
    <m/>
    <x v="25"/>
    <x v="2"/>
    <x v="34"/>
    <n v="200801"/>
    <n v="200801"/>
    <m/>
    <n v="6"/>
    <n v="200801"/>
    <n v="594000"/>
  </r>
  <r>
    <x v="420"/>
    <x v="4"/>
    <m/>
    <x v="31"/>
    <x v="2"/>
    <x v="95"/>
    <n v="200801"/>
    <n v="200801"/>
    <m/>
    <n v="65"/>
    <n v="200801"/>
    <n v="1456000"/>
  </r>
  <r>
    <x v="420"/>
    <x v="4"/>
    <m/>
    <x v="31"/>
    <x v="2"/>
    <x v="96"/>
    <n v="200801"/>
    <n v="200801"/>
    <m/>
    <n v="89"/>
    <n v="200801"/>
    <n v="3488800"/>
  </r>
  <r>
    <x v="420"/>
    <x v="4"/>
    <m/>
    <x v="32"/>
    <x v="2"/>
    <x v="97"/>
    <n v="200801"/>
    <n v="200801"/>
    <m/>
    <n v="49"/>
    <n v="200801"/>
    <n v="1817900"/>
  </r>
  <r>
    <x v="420"/>
    <x v="4"/>
    <m/>
    <x v="34"/>
    <x v="2"/>
    <x v="105"/>
    <n v="200801"/>
    <n v="200801"/>
    <m/>
    <n v="32"/>
    <n v="200801"/>
    <n v="1187200"/>
  </r>
  <r>
    <x v="420"/>
    <x v="4"/>
    <m/>
    <x v="30"/>
    <x v="2"/>
    <x v="99"/>
    <n v="200801"/>
    <n v="200801"/>
    <m/>
    <n v="7"/>
    <n v="200801"/>
    <n v="156800"/>
  </r>
  <r>
    <x v="420"/>
    <x v="4"/>
    <m/>
    <x v="1"/>
    <x v="2"/>
    <x v="18"/>
    <n v="200801"/>
    <n v="200801"/>
    <m/>
    <n v="1"/>
    <n v="200801"/>
    <n v="20000"/>
  </r>
  <r>
    <x v="420"/>
    <x v="4"/>
    <m/>
    <x v="4"/>
    <x v="2"/>
    <x v="26"/>
    <n v="200801"/>
    <n v="200801"/>
    <m/>
    <n v="10"/>
    <n v="200801"/>
    <n v="40000"/>
  </r>
  <r>
    <x v="420"/>
    <x v="4"/>
    <m/>
    <x v="4"/>
    <x v="2"/>
    <x v="27"/>
    <n v="200801"/>
    <n v="200801"/>
    <m/>
    <n v="10"/>
    <n v="200801"/>
    <n v="200000"/>
  </r>
  <r>
    <x v="420"/>
    <x v="4"/>
    <m/>
    <x v="0"/>
    <x v="2"/>
    <x v="15"/>
    <n v="200801"/>
    <n v="200801"/>
    <m/>
    <n v="68"/>
    <n v="200801"/>
    <n v="1360000"/>
  </r>
  <r>
    <x v="420"/>
    <x v="4"/>
    <m/>
    <x v="0"/>
    <x v="2"/>
    <x v="16"/>
    <n v="200801"/>
    <n v="200801"/>
    <m/>
    <n v="39"/>
    <n v="200801"/>
    <n v="1365000"/>
  </r>
  <r>
    <x v="420"/>
    <x v="4"/>
    <m/>
    <x v="0"/>
    <x v="2"/>
    <x v="17"/>
    <n v="200801"/>
    <n v="200801"/>
    <m/>
    <n v="27"/>
    <n v="200801"/>
    <n v="891000"/>
  </r>
  <r>
    <x v="420"/>
    <x v="4"/>
    <m/>
    <x v="0"/>
    <x v="2"/>
    <x v="19"/>
    <n v="200801"/>
    <n v="200801"/>
    <m/>
    <n v="61"/>
    <n v="200801"/>
    <n v="183000"/>
  </r>
  <r>
    <x v="420"/>
    <x v="4"/>
    <m/>
    <x v="5"/>
    <x v="2"/>
    <x v="28"/>
    <n v="200801"/>
    <n v="200801"/>
    <m/>
    <n v="25"/>
    <n v="200801"/>
    <n v="700000"/>
  </r>
  <r>
    <x v="420"/>
    <x v="4"/>
    <m/>
    <x v="5"/>
    <x v="2"/>
    <x v="69"/>
    <n v="200801"/>
    <n v="200801"/>
    <m/>
    <n v="9"/>
    <n v="200801"/>
    <n v="432000"/>
  </r>
  <r>
    <x v="420"/>
    <x v="4"/>
    <m/>
    <x v="22"/>
    <x v="2"/>
    <x v="29"/>
    <n v="200801"/>
    <n v="200801"/>
    <m/>
    <n v="8"/>
    <n v="200801"/>
    <n v="304000"/>
  </r>
  <r>
    <x v="420"/>
    <x v="4"/>
    <m/>
    <x v="19"/>
    <x v="2"/>
    <x v="22"/>
    <n v="200801"/>
    <n v="200801"/>
    <m/>
    <n v="16"/>
    <n v="200801"/>
    <n v="208000"/>
  </r>
  <r>
    <x v="420"/>
    <x v="4"/>
    <m/>
    <x v="19"/>
    <x v="2"/>
    <x v="23"/>
    <n v="200801"/>
    <n v="200801"/>
    <m/>
    <n v="6"/>
    <n v="200801"/>
    <n v="144000"/>
  </r>
  <r>
    <x v="420"/>
    <x v="4"/>
    <m/>
    <x v="19"/>
    <x v="2"/>
    <x v="24"/>
    <n v="200801"/>
    <n v="200801"/>
    <m/>
    <n v="1"/>
    <n v="200801"/>
    <n v="33000"/>
  </r>
  <r>
    <x v="420"/>
    <x v="4"/>
    <m/>
    <x v="33"/>
    <x v="2"/>
    <x v="92"/>
    <n v="200801"/>
    <n v="200801"/>
    <m/>
    <n v="3"/>
    <n v="200801"/>
    <n v="54600"/>
  </r>
  <r>
    <x v="420"/>
    <x v="4"/>
    <m/>
    <x v="0"/>
    <x v="9"/>
    <x v="15"/>
    <n v="200801"/>
    <n v="200801"/>
    <m/>
    <n v="1"/>
    <n v="200801"/>
    <n v="20000"/>
  </r>
  <r>
    <x v="420"/>
    <x v="4"/>
    <m/>
    <x v="22"/>
    <x v="9"/>
    <x v="29"/>
    <n v="200801"/>
    <n v="200801"/>
    <m/>
    <n v="1"/>
    <n v="200801"/>
    <n v="38000"/>
  </r>
  <r>
    <x v="421"/>
    <x v="1"/>
    <m/>
    <x v="0"/>
    <x v="1"/>
    <x v="15"/>
    <n v="200801"/>
    <n v="200801"/>
    <m/>
    <n v="2"/>
    <n v="200801"/>
    <n v="40000"/>
  </r>
  <r>
    <x v="421"/>
    <x v="1"/>
    <m/>
    <x v="0"/>
    <x v="1"/>
    <x v="16"/>
    <n v="200801"/>
    <n v="200801"/>
    <m/>
    <n v="10"/>
    <n v="200801"/>
    <n v="350000"/>
  </r>
  <r>
    <x v="421"/>
    <x v="1"/>
    <m/>
    <x v="0"/>
    <x v="7"/>
    <x v="15"/>
    <n v="200801"/>
    <n v="200801"/>
    <m/>
    <n v="3"/>
    <n v="200801"/>
    <n v="60000"/>
  </r>
  <r>
    <x v="421"/>
    <x v="1"/>
    <m/>
    <x v="6"/>
    <x v="2"/>
    <x v="37"/>
    <n v="200801"/>
    <n v="200801"/>
    <m/>
    <n v="2"/>
    <n v="200801"/>
    <n v="40000"/>
  </r>
  <r>
    <x v="421"/>
    <x v="1"/>
    <m/>
    <x v="36"/>
    <x v="2"/>
    <x v="113"/>
    <n v="200801"/>
    <n v="200801"/>
    <m/>
    <n v="1"/>
    <n v="200801"/>
    <n v="42000"/>
  </r>
  <r>
    <x v="421"/>
    <x v="1"/>
    <m/>
    <x v="25"/>
    <x v="2"/>
    <x v="34"/>
    <n v="200801"/>
    <n v="200801"/>
    <m/>
    <n v="5"/>
    <n v="200801"/>
    <n v="495000"/>
  </r>
  <r>
    <x v="421"/>
    <x v="1"/>
    <m/>
    <x v="31"/>
    <x v="2"/>
    <x v="95"/>
    <n v="200801"/>
    <n v="200801"/>
    <m/>
    <n v="68"/>
    <n v="200801"/>
    <n v="1523200"/>
  </r>
  <r>
    <x v="421"/>
    <x v="1"/>
    <m/>
    <x v="31"/>
    <x v="2"/>
    <x v="96"/>
    <n v="200801"/>
    <n v="200801"/>
    <m/>
    <n v="72"/>
    <n v="200801"/>
    <n v="2822400"/>
  </r>
  <r>
    <x v="421"/>
    <x v="1"/>
    <m/>
    <x v="32"/>
    <x v="2"/>
    <x v="97"/>
    <n v="200801"/>
    <n v="200801"/>
    <m/>
    <n v="56"/>
    <n v="200801"/>
    <n v="2077600"/>
  </r>
  <r>
    <x v="421"/>
    <x v="1"/>
    <m/>
    <x v="34"/>
    <x v="2"/>
    <x v="105"/>
    <n v="200801"/>
    <n v="200801"/>
    <m/>
    <n v="34"/>
    <n v="200801"/>
    <n v="1261400"/>
  </r>
  <r>
    <x v="421"/>
    <x v="1"/>
    <m/>
    <x v="30"/>
    <x v="2"/>
    <x v="99"/>
    <n v="200801"/>
    <n v="200801"/>
    <m/>
    <n v="9"/>
    <n v="200801"/>
    <n v="201600"/>
  </r>
  <r>
    <x v="421"/>
    <x v="1"/>
    <m/>
    <x v="30"/>
    <x v="2"/>
    <x v="100"/>
    <n v="200801"/>
    <n v="200801"/>
    <m/>
    <n v="4"/>
    <n v="200801"/>
    <n v="156800"/>
  </r>
  <r>
    <x v="421"/>
    <x v="1"/>
    <m/>
    <x v="1"/>
    <x v="2"/>
    <x v="18"/>
    <n v="200801"/>
    <n v="200801"/>
    <m/>
    <n v="4"/>
    <n v="200801"/>
    <n v="80000"/>
  </r>
  <r>
    <x v="421"/>
    <x v="1"/>
    <m/>
    <x v="1"/>
    <x v="2"/>
    <x v="21"/>
    <n v="200801"/>
    <n v="200801"/>
    <m/>
    <n v="1"/>
    <n v="200801"/>
    <n v="35000"/>
  </r>
  <r>
    <x v="421"/>
    <x v="1"/>
    <m/>
    <x v="4"/>
    <x v="2"/>
    <x v="26"/>
    <n v="200801"/>
    <n v="200801"/>
    <m/>
    <n v="4"/>
    <n v="200801"/>
    <n v="16000"/>
  </r>
  <r>
    <x v="421"/>
    <x v="1"/>
    <m/>
    <x v="4"/>
    <x v="2"/>
    <x v="27"/>
    <n v="200801"/>
    <n v="200801"/>
    <m/>
    <n v="7"/>
    <n v="200801"/>
    <n v="140000"/>
  </r>
  <r>
    <x v="421"/>
    <x v="1"/>
    <m/>
    <x v="0"/>
    <x v="2"/>
    <x v="15"/>
    <n v="200801"/>
    <n v="200801"/>
    <m/>
    <n v="54"/>
    <n v="200801"/>
    <n v="1080000"/>
  </r>
  <r>
    <x v="421"/>
    <x v="1"/>
    <m/>
    <x v="0"/>
    <x v="2"/>
    <x v="16"/>
    <n v="200801"/>
    <n v="200801"/>
    <m/>
    <n v="33"/>
    <n v="200801"/>
    <n v="1155000"/>
  </r>
  <r>
    <x v="421"/>
    <x v="1"/>
    <m/>
    <x v="0"/>
    <x v="2"/>
    <x v="17"/>
    <n v="200801"/>
    <n v="200801"/>
    <m/>
    <n v="37"/>
    <n v="200801"/>
    <n v="1221000"/>
  </r>
  <r>
    <x v="421"/>
    <x v="1"/>
    <m/>
    <x v="0"/>
    <x v="2"/>
    <x v="19"/>
    <n v="200801"/>
    <n v="200801"/>
    <m/>
    <n v="51"/>
    <n v="200801"/>
    <n v="153000"/>
  </r>
  <r>
    <x v="421"/>
    <x v="1"/>
    <m/>
    <x v="5"/>
    <x v="2"/>
    <x v="28"/>
    <n v="200801"/>
    <n v="200801"/>
    <m/>
    <n v="26"/>
    <n v="200801"/>
    <n v="728000"/>
  </r>
  <r>
    <x v="421"/>
    <x v="1"/>
    <m/>
    <x v="5"/>
    <x v="2"/>
    <x v="69"/>
    <n v="200801"/>
    <n v="200801"/>
    <m/>
    <n v="9"/>
    <n v="200801"/>
    <n v="432000"/>
  </r>
  <r>
    <x v="421"/>
    <x v="1"/>
    <m/>
    <x v="22"/>
    <x v="2"/>
    <x v="29"/>
    <n v="200801"/>
    <n v="200801"/>
    <m/>
    <n v="17"/>
    <n v="200801"/>
    <n v="646000"/>
  </r>
  <r>
    <x v="421"/>
    <x v="1"/>
    <m/>
    <x v="19"/>
    <x v="2"/>
    <x v="22"/>
    <n v="200801"/>
    <n v="200801"/>
    <m/>
    <n v="18"/>
    <n v="200801"/>
    <n v="234000"/>
  </r>
  <r>
    <x v="421"/>
    <x v="1"/>
    <m/>
    <x v="19"/>
    <x v="2"/>
    <x v="23"/>
    <n v="200801"/>
    <n v="200801"/>
    <m/>
    <n v="3"/>
    <n v="200801"/>
    <n v="72000"/>
  </r>
  <r>
    <x v="421"/>
    <x v="1"/>
    <m/>
    <x v="19"/>
    <x v="2"/>
    <x v="24"/>
    <n v="200801"/>
    <n v="200801"/>
    <m/>
    <n v="4"/>
    <n v="200801"/>
    <n v="132000"/>
  </r>
  <r>
    <x v="421"/>
    <x v="1"/>
    <m/>
    <x v="33"/>
    <x v="2"/>
    <x v="92"/>
    <n v="200801"/>
    <n v="200801"/>
    <m/>
    <n v="3"/>
    <n v="200801"/>
    <n v="54600"/>
  </r>
  <r>
    <x v="421"/>
    <x v="1"/>
    <m/>
    <x v="5"/>
    <x v="9"/>
    <x v="28"/>
    <n v="200801"/>
    <n v="200801"/>
    <m/>
    <n v="1"/>
    <n v="200801"/>
    <n v="28000"/>
  </r>
  <r>
    <x v="421"/>
    <x v="1"/>
    <m/>
    <x v="0"/>
    <x v="9"/>
    <x v="15"/>
    <n v="200801"/>
    <n v="200801"/>
    <m/>
    <n v="1"/>
    <n v="200801"/>
    <n v="20000"/>
  </r>
  <r>
    <x v="422"/>
    <x v="0"/>
    <m/>
    <x v="0"/>
    <x v="1"/>
    <x v="16"/>
    <n v="200801"/>
    <n v="200801"/>
    <m/>
    <n v="1"/>
    <n v="200801"/>
    <n v="35000"/>
  </r>
  <r>
    <x v="422"/>
    <x v="0"/>
    <m/>
    <x v="0"/>
    <x v="5"/>
    <x v="51"/>
    <n v="200801"/>
    <n v="200801"/>
    <m/>
    <n v="20"/>
    <n v="200801"/>
    <n v="225000"/>
  </r>
  <r>
    <x v="422"/>
    <x v="0"/>
    <m/>
    <x v="19"/>
    <x v="5"/>
    <x v="50"/>
    <n v="200801"/>
    <n v="200801"/>
    <m/>
    <n v="20"/>
    <n v="200801"/>
    <n v="144000"/>
  </r>
  <r>
    <x v="422"/>
    <x v="0"/>
    <m/>
    <x v="4"/>
    <x v="5"/>
    <x v="62"/>
    <n v="200801"/>
    <n v="200801"/>
    <m/>
    <n v="5"/>
    <n v="200801"/>
    <n v="90000"/>
  </r>
  <r>
    <x v="422"/>
    <x v="0"/>
    <m/>
    <x v="0"/>
    <x v="7"/>
    <x v="15"/>
    <n v="200801"/>
    <n v="200801"/>
    <m/>
    <n v="5"/>
    <n v="200801"/>
    <n v="100000"/>
  </r>
  <r>
    <x v="422"/>
    <x v="0"/>
    <m/>
    <x v="6"/>
    <x v="2"/>
    <x v="37"/>
    <n v="200801"/>
    <n v="200801"/>
    <m/>
    <n v="5"/>
    <n v="200801"/>
    <n v="100000"/>
  </r>
  <r>
    <x v="422"/>
    <x v="0"/>
    <m/>
    <x v="36"/>
    <x v="2"/>
    <x v="114"/>
    <n v="200801"/>
    <n v="200801"/>
    <m/>
    <n v="1"/>
    <n v="200801"/>
    <n v="49000"/>
  </r>
  <r>
    <x v="422"/>
    <x v="0"/>
    <m/>
    <x v="35"/>
    <x v="2"/>
    <x v="115"/>
    <n v="200801"/>
    <n v="200801"/>
    <m/>
    <n v="1"/>
    <n v="200801"/>
    <n v="4000"/>
  </r>
  <r>
    <x v="422"/>
    <x v="0"/>
    <m/>
    <x v="25"/>
    <x v="2"/>
    <x v="34"/>
    <n v="200801"/>
    <n v="200801"/>
    <m/>
    <n v="3"/>
    <n v="200801"/>
    <n v="297000"/>
  </r>
  <r>
    <x v="422"/>
    <x v="0"/>
    <m/>
    <x v="31"/>
    <x v="2"/>
    <x v="95"/>
    <n v="200801"/>
    <n v="200801"/>
    <m/>
    <n v="47"/>
    <n v="200801"/>
    <n v="1052800"/>
  </r>
  <r>
    <x v="422"/>
    <x v="0"/>
    <m/>
    <x v="31"/>
    <x v="2"/>
    <x v="96"/>
    <n v="200801"/>
    <n v="200801"/>
    <m/>
    <n v="41"/>
    <n v="200801"/>
    <n v="1607200"/>
  </r>
  <r>
    <x v="422"/>
    <x v="0"/>
    <m/>
    <x v="32"/>
    <x v="2"/>
    <x v="97"/>
    <n v="200801"/>
    <n v="200801"/>
    <m/>
    <n v="37"/>
    <n v="200801"/>
    <n v="1372700"/>
  </r>
  <r>
    <x v="422"/>
    <x v="0"/>
    <m/>
    <x v="34"/>
    <x v="2"/>
    <x v="105"/>
    <n v="200801"/>
    <n v="200801"/>
    <m/>
    <n v="31"/>
    <n v="200801"/>
    <n v="1150100"/>
  </r>
  <r>
    <x v="422"/>
    <x v="0"/>
    <m/>
    <x v="30"/>
    <x v="2"/>
    <x v="99"/>
    <n v="200801"/>
    <n v="200801"/>
    <m/>
    <n v="2"/>
    <n v="200801"/>
    <n v="44800"/>
  </r>
  <r>
    <x v="422"/>
    <x v="0"/>
    <m/>
    <x v="1"/>
    <x v="2"/>
    <x v="18"/>
    <n v="200801"/>
    <n v="200801"/>
    <m/>
    <n v="3"/>
    <n v="200801"/>
    <n v="60000"/>
  </r>
  <r>
    <x v="422"/>
    <x v="0"/>
    <m/>
    <x v="4"/>
    <x v="2"/>
    <x v="26"/>
    <n v="200801"/>
    <n v="200801"/>
    <m/>
    <n v="11"/>
    <n v="200801"/>
    <n v="44000"/>
  </r>
  <r>
    <x v="422"/>
    <x v="0"/>
    <m/>
    <x v="4"/>
    <x v="2"/>
    <x v="27"/>
    <n v="200801"/>
    <n v="200801"/>
    <m/>
    <n v="2"/>
    <n v="200801"/>
    <n v="40000"/>
  </r>
  <r>
    <x v="422"/>
    <x v="0"/>
    <m/>
    <x v="0"/>
    <x v="2"/>
    <x v="15"/>
    <n v="200801"/>
    <n v="200801"/>
    <m/>
    <n v="61"/>
    <n v="200801"/>
    <n v="1220000"/>
  </r>
  <r>
    <x v="422"/>
    <x v="0"/>
    <m/>
    <x v="0"/>
    <x v="2"/>
    <x v="16"/>
    <n v="200801"/>
    <n v="200801"/>
    <m/>
    <n v="20"/>
    <n v="200801"/>
    <n v="700000"/>
  </r>
  <r>
    <x v="422"/>
    <x v="0"/>
    <m/>
    <x v="0"/>
    <x v="2"/>
    <x v="17"/>
    <n v="200801"/>
    <n v="200801"/>
    <m/>
    <n v="41"/>
    <n v="200801"/>
    <n v="1353000"/>
  </r>
  <r>
    <x v="422"/>
    <x v="0"/>
    <m/>
    <x v="0"/>
    <x v="2"/>
    <x v="19"/>
    <n v="200801"/>
    <n v="200801"/>
    <m/>
    <n v="63"/>
    <n v="200801"/>
    <n v="189000"/>
  </r>
  <r>
    <x v="422"/>
    <x v="0"/>
    <m/>
    <x v="5"/>
    <x v="2"/>
    <x v="28"/>
    <n v="200801"/>
    <n v="200801"/>
    <m/>
    <n v="27"/>
    <n v="200801"/>
    <n v="756000"/>
  </r>
  <r>
    <x v="422"/>
    <x v="0"/>
    <m/>
    <x v="5"/>
    <x v="2"/>
    <x v="69"/>
    <n v="200801"/>
    <n v="200801"/>
    <m/>
    <n v="7"/>
    <n v="200801"/>
    <n v="336000"/>
  </r>
  <r>
    <x v="422"/>
    <x v="0"/>
    <m/>
    <x v="22"/>
    <x v="2"/>
    <x v="29"/>
    <n v="200801"/>
    <n v="200801"/>
    <m/>
    <n v="2"/>
    <n v="200801"/>
    <n v="76000"/>
  </r>
  <r>
    <x v="422"/>
    <x v="0"/>
    <m/>
    <x v="19"/>
    <x v="2"/>
    <x v="22"/>
    <n v="200801"/>
    <n v="200801"/>
    <m/>
    <n v="10"/>
    <n v="200801"/>
    <n v="130000"/>
  </r>
  <r>
    <x v="422"/>
    <x v="0"/>
    <m/>
    <x v="19"/>
    <x v="2"/>
    <x v="23"/>
    <n v="200801"/>
    <n v="200801"/>
    <m/>
    <n v="3"/>
    <n v="200801"/>
    <n v="72000"/>
  </r>
  <r>
    <x v="422"/>
    <x v="0"/>
    <m/>
    <x v="33"/>
    <x v="2"/>
    <x v="92"/>
    <n v="200801"/>
    <n v="200801"/>
    <m/>
    <n v="3"/>
    <n v="200801"/>
    <n v="54600"/>
  </r>
  <r>
    <x v="422"/>
    <x v="0"/>
    <m/>
    <x v="33"/>
    <x v="2"/>
    <x v="93"/>
    <n v="200801"/>
    <n v="200801"/>
    <m/>
    <n v="1"/>
    <n v="200801"/>
    <n v="33800"/>
  </r>
  <r>
    <x v="422"/>
    <x v="0"/>
    <m/>
    <x v="0"/>
    <x v="9"/>
    <x v="15"/>
    <n v="200801"/>
    <n v="200801"/>
    <m/>
    <n v="4"/>
    <n v="200801"/>
    <n v="80000"/>
  </r>
  <r>
    <x v="423"/>
    <x v="2"/>
    <m/>
    <x v="0"/>
    <x v="1"/>
    <x v="15"/>
    <n v="200801"/>
    <n v="200801"/>
    <m/>
    <n v="1"/>
    <n v="200801"/>
    <n v="20000"/>
  </r>
  <r>
    <x v="423"/>
    <x v="2"/>
    <m/>
    <x v="0"/>
    <x v="1"/>
    <x v="16"/>
    <n v="200801"/>
    <n v="200801"/>
    <m/>
    <n v="5"/>
    <n v="200801"/>
    <n v="175000"/>
  </r>
  <r>
    <x v="423"/>
    <x v="2"/>
    <m/>
    <x v="0"/>
    <x v="7"/>
    <x v="15"/>
    <n v="200801"/>
    <n v="200801"/>
    <m/>
    <n v="1"/>
    <n v="200801"/>
    <n v="20000"/>
  </r>
  <r>
    <x v="423"/>
    <x v="2"/>
    <m/>
    <x v="6"/>
    <x v="2"/>
    <x v="37"/>
    <n v="200801"/>
    <n v="200801"/>
    <m/>
    <n v="6"/>
    <n v="200801"/>
    <n v="120000"/>
  </r>
  <r>
    <x v="423"/>
    <x v="2"/>
    <m/>
    <x v="6"/>
    <x v="2"/>
    <x v="42"/>
    <n v="200801"/>
    <n v="200801"/>
    <m/>
    <n v="2"/>
    <n v="200801"/>
    <n v="70000"/>
  </r>
  <r>
    <x v="423"/>
    <x v="2"/>
    <m/>
    <x v="36"/>
    <x v="2"/>
    <x v="116"/>
    <n v="200801"/>
    <n v="200801"/>
    <m/>
    <n v="1"/>
    <n v="200801"/>
    <n v="28000"/>
  </r>
  <r>
    <x v="423"/>
    <x v="2"/>
    <m/>
    <x v="36"/>
    <x v="2"/>
    <x v="113"/>
    <n v="200801"/>
    <n v="200801"/>
    <m/>
    <n v="1"/>
    <n v="200801"/>
    <n v="42000"/>
  </r>
  <r>
    <x v="423"/>
    <x v="2"/>
    <m/>
    <x v="35"/>
    <x v="2"/>
    <x v="115"/>
    <n v="200801"/>
    <n v="200801"/>
    <m/>
    <n v="1"/>
    <n v="200801"/>
    <n v="4000"/>
  </r>
  <r>
    <x v="423"/>
    <x v="2"/>
    <m/>
    <x v="35"/>
    <x v="2"/>
    <x v="117"/>
    <n v="200801"/>
    <n v="200801"/>
    <m/>
    <n v="2"/>
    <n v="200801"/>
    <n v="40000"/>
  </r>
  <r>
    <x v="423"/>
    <x v="2"/>
    <m/>
    <x v="25"/>
    <x v="2"/>
    <x v="34"/>
    <n v="200801"/>
    <n v="200801"/>
    <m/>
    <n v="4"/>
    <n v="200801"/>
    <n v="396000"/>
  </r>
  <r>
    <x v="423"/>
    <x v="2"/>
    <m/>
    <x v="31"/>
    <x v="2"/>
    <x v="95"/>
    <n v="200801"/>
    <n v="200801"/>
    <m/>
    <n v="37"/>
    <n v="200801"/>
    <n v="828800"/>
  </r>
  <r>
    <x v="423"/>
    <x v="2"/>
    <m/>
    <x v="31"/>
    <x v="2"/>
    <x v="96"/>
    <n v="200801"/>
    <n v="200801"/>
    <m/>
    <n v="50"/>
    <n v="200801"/>
    <n v="1960000"/>
  </r>
  <r>
    <x v="423"/>
    <x v="2"/>
    <m/>
    <x v="32"/>
    <x v="2"/>
    <x v="97"/>
    <n v="200801"/>
    <n v="200801"/>
    <m/>
    <n v="26"/>
    <n v="200801"/>
    <n v="964600"/>
  </r>
  <r>
    <x v="423"/>
    <x v="2"/>
    <m/>
    <x v="34"/>
    <x v="2"/>
    <x v="105"/>
    <n v="200801"/>
    <n v="200801"/>
    <m/>
    <n v="13"/>
    <n v="200801"/>
    <n v="482300"/>
  </r>
  <r>
    <x v="423"/>
    <x v="2"/>
    <m/>
    <x v="30"/>
    <x v="2"/>
    <x v="99"/>
    <n v="200801"/>
    <n v="200801"/>
    <m/>
    <n v="5"/>
    <n v="200801"/>
    <n v="112000"/>
  </r>
  <r>
    <x v="423"/>
    <x v="2"/>
    <m/>
    <x v="30"/>
    <x v="2"/>
    <x v="100"/>
    <n v="200801"/>
    <n v="200801"/>
    <m/>
    <n v="1"/>
    <n v="200801"/>
    <n v="39200"/>
  </r>
  <r>
    <x v="423"/>
    <x v="2"/>
    <m/>
    <x v="1"/>
    <x v="2"/>
    <x v="18"/>
    <n v="200801"/>
    <n v="200801"/>
    <m/>
    <n v="1"/>
    <n v="200801"/>
    <n v="20000"/>
  </r>
  <r>
    <x v="423"/>
    <x v="2"/>
    <m/>
    <x v="4"/>
    <x v="2"/>
    <x v="26"/>
    <n v="200801"/>
    <n v="200801"/>
    <m/>
    <n v="2"/>
    <n v="200801"/>
    <n v="8000"/>
  </r>
  <r>
    <x v="423"/>
    <x v="2"/>
    <m/>
    <x v="4"/>
    <x v="2"/>
    <x v="27"/>
    <n v="200801"/>
    <n v="200801"/>
    <m/>
    <n v="7"/>
    <n v="200801"/>
    <n v="140000"/>
  </r>
  <r>
    <x v="423"/>
    <x v="2"/>
    <m/>
    <x v="0"/>
    <x v="2"/>
    <x v="15"/>
    <n v="200801"/>
    <n v="200801"/>
    <m/>
    <n v="37"/>
    <n v="200801"/>
    <n v="740000"/>
  </r>
  <r>
    <x v="423"/>
    <x v="2"/>
    <m/>
    <x v="0"/>
    <x v="2"/>
    <x v="16"/>
    <n v="200801"/>
    <n v="200801"/>
    <m/>
    <n v="21"/>
    <n v="200801"/>
    <n v="735000"/>
  </r>
  <r>
    <x v="423"/>
    <x v="2"/>
    <m/>
    <x v="0"/>
    <x v="2"/>
    <x v="17"/>
    <n v="200801"/>
    <n v="200801"/>
    <m/>
    <n v="31"/>
    <n v="200801"/>
    <n v="1023000"/>
  </r>
  <r>
    <x v="423"/>
    <x v="2"/>
    <m/>
    <x v="0"/>
    <x v="2"/>
    <x v="19"/>
    <n v="200801"/>
    <n v="200801"/>
    <m/>
    <n v="48"/>
    <n v="200801"/>
    <n v="144000"/>
  </r>
  <r>
    <x v="423"/>
    <x v="2"/>
    <m/>
    <x v="5"/>
    <x v="2"/>
    <x v="28"/>
    <n v="200801"/>
    <n v="200801"/>
    <m/>
    <n v="17"/>
    <n v="200801"/>
    <n v="476000"/>
  </r>
  <r>
    <x v="423"/>
    <x v="2"/>
    <m/>
    <x v="5"/>
    <x v="2"/>
    <x v="69"/>
    <n v="200801"/>
    <n v="200801"/>
    <m/>
    <n v="7"/>
    <n v="200801"/>
    <n v="336000"/>
  </r>
  <r>
    <x v="423"/>
    <x v="2"/>
    <m/>
    <x v="22"/>
    <x v="2"/>
    <x v="29"/>
    <n v="200801"/>
    <n v="200801"/>
    <m/>
    <n v="7"/>
    <n v="200801"/>
    <n v="266000"/>
  </r>
  <r>
    <x v="423"/>
    <x v="2"/>
    <m/>
    <x v="19"/>
    <x v="2"/>
    <x v="22"/>
    <n v="200801"/>
    <n v="200801"/>
    <m/>
    <n v="7"/>
    <n v="200801"/>
    <n v="91000"/>
  </r>
  <r>
    <x v="423"/>
    <x v="2"/>
    <m/>
    <x v="19"/>
    <x v="2"/>
    <x v="23"/>
    <n v="200801"/>
    <n v="200801"/>
    <m/>
    <n v="2"/>
    <n v="200801"/>
    <n v="48000"/>
  </r>
  <r>
    <x v="423"/>
    <x v="2"/>
    <m/>
    <x v="19"/>
    <x v="2"/>
    <x v="24"/>
    <n v="200801"/>
    <n v="200801"/>
    <m/>
    <n v="1"/>
    <n v="200801"/>
    <n v="33000"/>
  </r>
  <r>
    <x v="423"/>
    <x v="2"/>
    <m/>
    <x v="0"/>
    <x v="9"/>
    <x v="15"/>
    <n v="200801"/>
    <n v="200801"/>
    <m/>
    <n v="5"/>
    <n v="200801"/>
    <n v="100000"/>
  </r>
  <r>
    <x v="423"/>
    <x v="2"/>
    <m/>
    <x v="19"/>
    <x v="9"/>
    <x v="22"/>
    <n v="200801"/>
    <n v="200801"/>
    <m/>
    <n v="1"/>
    <n v="200801"/>
    <n v="13000"/>
  </r>
  <r>
    <x v="424"/>
    <x v="5"/>
    <m/>
    <x v="0"/>
    <x v="7"/>
    <x v="15"/>
    <n v="200801"/>
    <n v="200801"/>
    <m/>
    <n v="3"/>
    <n v="200801"/>
    <n v="60000"/>
  </r>
  <r>
    <x v="424"/>
    <x v="5"/>
    <m/>
    <x v="6"/>
    <x v="2"/>
    <x v="37"/>
    <n v="200801"/>
    <n v="200801"/>
    <m/>
    <n v="3"/>
    <n v="200801"/>
    <n v="60000"/>
  </r>
  <r>
    <x v="424"/>
    <x v="5"/>
    <m/>
    <x v="36"/>
    <x v="2"/>
    <x v="116"/>
    <n v="200801"/>
    <n v="200801"/>
    <m/>
    <n v="1"/>
    <n v="200801"/>
    <n v="28000"/>
  </r>
  <r>
    <x v="424"/>
    <x v="5"/>
    <m/>
    <x v="25"/>
    <x v="2"/>
    <x v="34"/>
    <n v="200801"/>
    <n v="200801"/>
    <m/>
    <n v="2"/>
    <n v="200801"/>
    <n v="198000"/>
  </r>
  <r>
    <x v="424"/>
    <x v="5"/>
    <m/>
    <x v="31"/>
    <x v="2"/>
    <x v="95"/>
    <n v="200801"/>
    <n v="200801"/>
    <m/>
    <n v="30"/>
    <n v="200801"/>
    <n v="672000"/>
  </r>
  <r>
    <x v="424"/>
    <x v="5"/>
    <m/>
    <x v="31"/>
    <x v="2"/>
    <x v="96"/>
    <n v="200801"/>
    <n v="200801"/>
    <m/>
    <n v="31"/>
    <n v="200801"/>
    <n v="1215200"/>
  </r>
  <r>
    <x v="424"/>
    <x v="5"/>
    <m/>
    <x v="32"/>
    <x v="2"/>
    <x v="97"/>
    <n v="200801"/>
    <n v="200801"/>
    <m/>
    <n v="18"/>
    <n v="200801"/>
    <n v="667800"/>
  </r>
  <r>
    <x v="424"/>
    <x v="5"/>
    <m/>
    <x v="34"/>
    <x v="2"/>
    <x v="105"/>
    <n v="200801"/>
    <n v="200801"/>
    <m/>
    <n v="19"/>
    <n v="200801"/>
    <n v="704900"/>
  </r>
  <r>
    <x v="424"/>
    <x v="5"/>
    <m/>
    <x v="30"/>
    <x v="2"/>
    <x v="99"/>
    <n v="200801"/>
    <n v="200801"/>
    <m/>
    <n v="4"/>
    <n v="200801"/>
    <n v="89600"/>
  </r>
  <r>
    <x v="424"/>
    <x v="5"/>
    <m/>
    <x v="1"/>
    <x v="2"/>
    <x v="18"/>
    <n v="200801"/>
    <n v="200801"/>
    <m/>
    <n v="2"/>
    <n v="200801"/>
    <n v="40000"/>
  </r>
  <r>
    <x v="424"/>
    <x v="5"/>
    <m/>
    <x v="4"/>
    <x v="2"/>
    <x v="26"/>
    <n v="200801"/>
    <n v="200801"/>
    <m/>
    <n v="5"/>
    <n v="200801"/>
    <n v="20000"/>
  </r>
  <r>
    <x v="424"/>
    <x v="5"/>
    <m/>
    <x v="4"/>
    <x v="2"/>
    <x v="27"/>
    <n v="200801"/>
    <n v="200801"/>
    <m/>
    <n v="4"/>
    <n v="200801"/>
    <n v="80000"/>
  </r>
  <r>
    <x v="424"/>
    <x v="5"/>
    <m/>
    <x v="0"/>
    <x v="2"/>
    <x v="15"/>
    <n v="200801"/>
    <n v="200801"/>
    <m/>
    <n v="28"/>
    <n v="200801"/>
    <n v="560000"/>
  </r>
  <r>
    <x v="424"/>
    <x v="5"/>
    <m/>
    <x v="0"/>
    <x v="2"/>
    <x v="16"/>
    <n v="200801"/>
    <n v="200801"/>
    <m/>
    <n v="11"/>
    <n v="200801"/>
    <n v="385000"/>
  </r>
  <r>
    <x v="424"/>
    <x v="5"/>
    <m/>
    <x v="0"/>
    <x v="2"/>
    <x v="17"/>
    <n v="200801"/>
    <n v="200801"/>
    <m/>
    <n v="20"/>
    <n v="200801"/>
    <n v="660000"/>
  </r>
  <r>
    <x v="424"/>
    <x v="5"/>
    <m/>
    <x v="0"/>
    <x v="2"/>
    <x v="19"/>
    <n v="200801"/>
    <n v="200801"/>
    <m/>
    <n v="29"/>
    <n v="200801"/>
    <n v="87000"/>
  </r>
  <r>
    <x v="424"/>
    <x v="5"/>
    <m/>
    <x v="5"/>
    <x v="2"/>
    <x v="28"/>
    <n v="200801"/>
    <n v="200801"/>
    <m/>
    <n v="17"/>
    <n v="200801"/>
    <n v="476000"/>
  </r>
  <r>
    <x v="424"/>
    <x v="5"/>
    <m/>
    <x v="5"/>
    <x v="2"/>
    <x v="69"/>
    <n v="200801"/>
    <n v="200801"/>
    <m/>
    <n v="3"/>
    <n v="200801"/>
    <n v="144000"/>
  </r>
  <r>
    <x v="424"/>
    <x v="5"/>
    <m/>
    <x v="22"/>
    <x v="2"/>
    <x v="29"/>
    <n v="200801"/>
    <n v="200801"/>
    <m/>
    <n v="1"/>
    <n v="200801"/>
    <n v="38000"/>
  </r>
  <r>
    <x v="424"/>
    <x v="5"/>
    <m/>
    <x v="19"/>
    <x v="2"/>
    <x v="22"/>
    <n v="200801"/>
    <n v="200801"/>
    <m/>
    <n v="3"/>
    <n v="200801"/>
    <n v="39000"/>
  </r>
  <r>
    <x v="424"/>
    <x v="5"/>
    <m/>
    <x v="19"/>
    <x v="2"/>
    <x v="23"/>
    <n v="200801"/>
    <n v="200801"/>
    <m/>
    <n v="2"/>
    <n v="200801"/>
    <n v="48000"/>
  </r>
  <r>
    <x v="424"/>
    <x v="5"/>
    <m/>
    <x v="0"/>
    <x v="9"/>
    <x v="15"/>
    <n v="200801"/>
    <n v="200801"/>
    <m/>
    <n v="4"/>
    <n v="200801"/>
    <n v="80000"/>
  </r>
  <r>
    <x v="425"/>
    <x v="6"/>
    <m/>
    <x v="0"/>
    <x v="7"/>
    <x v="15"/>
    <n v="200801"/>
    <n v="200801"/>
    <m/>
    <n v="2"/>
    <n v="200801"/>
    <n v="40000"/>
  </r>
  <r>
    <x v="425"/>
    <x v="6"/>
    <m/>
    <x v="6"/>
    <x v="2"/>
    <x v="37"/>
    <n v="200801"/>
    <n v="200801"/>
    <m/>
    <n v="4"/>
    <n v="200801"/>
    <n v="80000"/>
  </r>
  <r>
    <x v="425"/>
    <x v="6"/>
    <m/>
    <x v="6"/>
    <x v="2"/>
    <x v="42"/>
    <n v="200801"/>
    <n v="200801"/>
    <m/>
    <n v="2"/>
    <n v="200801"/>
    <n v="70000"/>
  </r>
  <r>
    <x v="425"/>
    <x v="6"/>
    <m/>
    <x v="35"/>
    <x v="2"/>
    <x v="115"/>
    <n v="200801"/>
    <n v="200801"/>
    <m/>
    <n v="1"/>
    <n v="200801"/>
    <n v="4000"/>
  </r>
  <r>
    <x v="425"/>
    <x v="6"/>
    <m/>
    <x v="35"/>
    <x v="2"/>
    <x v="117"/>
    <n v="200801"/>
    <n v="200801"/>
    <m/>
    <n v="3"/>
    <n v="200801"/>
    <n v="60000"/>
  </r>
  <r>
    <x v="425"/>
    <x v="6"/>
    <m/>
    <x v="36"/>
    <x v="2"/>
    <x v="116"/>
    <n v="200801"/>
    <n v="200801"/>
    <m/>
    <n v="3"/>
    <n v="200801"/>
    <n v="84000"/>
  </r>
  <r>
    <x v="425"/>
    <x v="6"/>
    <m/>
    <x v="31"/>
    <x v="2"/>
    <x v="95"/>
    <n v="200801"/>
    <n v="200801"/>
    <m/>
    <n v="39"/>
    <n v="200801"/>
    <n v="873600"/>
  </r>
  <r>
    <x v="425"/>
    <x v="6"/>
    <m/>
    <x v="31"/>
    <x v="2"/>
    <x v="96"/>
    <n v="200801"/>
    <n v="200801"/>
    <m/>
    <n v="39"/>
    <n v="200801"/>
    <n v="1528800"/>
  </r>
  <r>
    <x v="425"/>
    <x v="6"/>
    <m/>
    <x v="32"/>
    <x v="2"/>
    <x v="97"/>
    <n v="200801"/>
    <n v="200801"/>
    <m/>
    <n v="44"/>
    <n v="200801"/>
    <n v="1632400"/>
  </r>
  <r>
    <x v="425"/>
    <x v="6"/>
    <m/>
    <x v="34"/>
    <x v="2"/>
    <x v="105"/>
    <n v="200801"/>
    <n v="200801"/>
    <m/>
    <n v="37"/>
    <n v="200801"/>
    <n v="1372700"/>
  </r>
  <r>
    <x v="425"/>
    <x v="6"/>
    <m/>
    <x v="30"/>
    <x v="2"/>
    <x v="99"/>
    <n v="200801"/>
    <n v="200801"/>
    <m/>
    <n v="9"/>
    <n v="200801"/>
    <n v="201600"/>
  </r>
  <r>
    <x v="425"/>
    <x v="6"/>
    <m/>
    <x v="30"/>
    <x v="2"/>
    <x v="100"/>
    <n v="200801"/>
    <n v="200801"/>
    <m/>
    <n v="1"/>
    <n v="200801"/>
    <n v="39200"/>
  </r>
  <r>
    <x v="425"/>
    <x v="6"/>
    <m/>
    <x v="1"/>
    <x v="2"/>
    <x v="18"/>
    <n v="200801"/>
    <n v="200801"/>
    <m/>
    <n v="2"/>
    <n v="200801"/>
    <n v="40000"/>
  </r>
  <r>
    <x v="425"/>
    <x v="6"/>
    <m/>
    <x v="4"/>
    <x v="2"/>
    <x v="26"/>
    <n v="200801"/>
    <n v="200801"/>
    <m/>
    <n v="6"/>
    <n v="200801"/>
    <n v="24000"/>
  </r>
  <r>
    <x v="425"/>
    <x v="6"/>
    <m/>
    <x v="4"/>
    <x v="2"/>
    <x v="27"/>
    <n v="200801"/>
    <n v="200801"/>
    <m/>
    <n v="4"/>
    <n v="200801"/>
    <n v="80000"/>
  </r>
  <r>
    <x v="425"/>
    <x v="6"/>
    <m/>
    <x v="0"/>
    <x v="2"/>
    <x v="15"/>
    <n v="200801"/>
    <n v="200801"/>
    <m/>
    <n v="65"/>
    <n v="200801"/>
    <n v="1300000"/>
  </r>
  <r>
    <x v="425"/>
    <x v="6"/>
    <m/>
    <x v="0"/>
    <x v="2"/>
    <x v="16"/>
    <n v="200801"/>
    <n v="200801"/>
    <m/>
    <n v="28"/>
    <n v="200801"/>
    <n v="980000"/>
  </r>
  <r>
    <x v="425"/>
    <x v="6"/>
    <m/>
    <x v="0"/>
    <x v="2"/>
    <x v="17"/>
    <n v="200801"/>
    <n v="200801"/>
    <m/>
    <n v="46"/>
    <n v="200801"/>
    <n v="1518000"/>
  </r>
  <r>
    <x v="425"/>
    <x v="6"/>
    <m/>
    <x v="0"/>
    <x v="2"/>
    <x v="19"/>
    <n v="200801"/>
    <n v="200801"/>
    <m/>
    <n v="56"/>
    <n v="200801"/>
    <n v="168000"/>
  </r>
  <r>
    <x v="425"/>
    <x v="6"/>
    <m/>
    <x v="5"/>
    <x v="2"/>
    <x v="28"/>
    <n v="200801"/>
    <n v="200801"/>
    <m/>
    <n v="33"/>
    <n v="200801"/>
    <n v="924000"/>
  </r>
  <r>
    <x v="425"/>
    <x v="6"/>
    <m/>
    <x v="5"/>
    <x v="2"/>
    <x v="69"/>
    <n v="200801"/>
    <n v="200801"/>
    <m/>
    <n v="5"/>
    <n v="200801"/>
    <n v="240000"/>
  </r>
  <r>
    <x v="425"/>
    <x v="6"/>
    <m/>
    <x v="22"/>
    <x v="2"/>
    <x v="29"/>
    <n v="200801"/>
    <n v="200801"/>
    <m/>
    <n v="13"/>
    <n v="200801"/>
    <n v="494000"/>
  </r>
  <r>
    <x v="425"/>
    <x v="6"/>
    <m/>
    <x v="19"/>
    <x v="2"/>
    <x v="22"/>
    <n v="200801"/>
    <n v="200801"/>
    <m/>
    <n v="17"/>
    <n v="200801"/>
    <n v="221000"/>
  </r>
  <r>
    <x v="425"/>
    <x v="6"/>
    <m/>
    <x v="19"/>
    <x v="2"/>
    <x v="23"/>
    <n v="200801"/>
    <n v="200801"/>
    <m/>
    <n v="2"/>
    <n v="200801"/>
    <n v="48000"/>
  </r>
  <r>
    <x v="425"/>
    <x v="6"/>
    <m/>
    <x v="19"/>
    <x v="2"/>
    <x v="24"/>
    <n v="200801"/>
    <n v="200801"/>
    <m/>
    <n v="1"/>
    <n v="200801"/>
    <n v="33000"/>
  </r>
  <r>
    <x v="425"/>
    <x v="6"/>
    <m/>
    <x v="33"/>
    <x v="2"/>
    <x v="92"/>
    <n v="200801"/>
    <n v="200801"/>
    <m/>
    <n v="5"/>
    <n v="200801"/>
    <n v="91000"/>
  </r>
  <r>
    <x v="425"/>
    <x v="6"/>
    <m/>
    <x v="0"/>
    <x v="9"/>
    <x v="15"/>
    <n v="200801"/>
    <n v="200801"/>
    <m/>
    <n v="4"/>
    <n v="200801"/>
    <n v="80000"/>
  </r>
  <r>
    <x v="425"/>
    <x v="6"/>
    <m/>
    <x v="1"/>
    <x v="9"/>
    <x v="18"/>
    <n v="200801"/>
    <n v="200801"/>
    <m/>
    <n v="1"/>
    <n v="200801"/>
    <n v="20000"/>
  </r>
  <r>
    <x v="425"/>
    <x v="6"/>
    <m/>
    <x v="19"/>
    <x v="9"/>
    <x v="22"/>
    <n v="200801"/>
    <n v="200801"/>
    <m/>
    <n v="1"/>
    <n v="200801"/>
    <n v="13000"/>
  </r>
  <r>
    <x v="425"/>
    <x v="6"/>
    <m/>
    <x v="31"/>
    <x v="9"/>
    <x v="88"/>
    <n v="200801"/>
    <n v="200801"/>
    <m/>
    <n v="3"/>
    <n v="200801"/>
    <n v="67200"/>
  </r>
  <r>
    <x v="426"/>
    <x v="3"/>
    <m/>
    <x v="0"/>
    <x v="1"/>
    <x v="15"/>
    <n v="200801"/>
    <n v="200801"/>
    <m/>
    <n v="1"/>
    <n v="200801"/>
    <n v="20000"/>
  </r>
  <r>
    <x v="426"/>
    <x v="3"/>
    <m/>
    <x v="0"/>
    <x v="1"/>
    <x v="16"/>
    <n v="200801"/>
    <n v="200801"/>
    <m/>
    <n v="20"/>
    <n v="200801"/>
    <n v="700000"/>
  </r>
  <r>
    <x v="426"/>
    <x v="3"/>
    <m/>
    <x v="0"/>
    <x v="7"/>
    <x v="15"/>
    <n v="200801"/>
    <n v="200801"/>
    <m/>
    <n v="6"/>
    <n v="200801"/>
    <n v="120000"/>
  </r>
  <r>
    <x v="426"/>
    <x v="3"/>
    <m/>
    <x v="6"/>
    <x v="2"/>
    <x v="37"/>
    <n v="200801"/>
    <n v="200801"/>
    <m/>
    <n v="4"/>
    <n v="200801"/>
    <n v="80000"/>
  </r>
  <r>
    <x v="426"/>
    <x v="3"/>
    <m/>
    <x v="6"/>
    <x v="2"/>
    <x v="42"/>
    <n v="200801"/>
    <n v="200801"/>
    <m/>
    <n v="2"/>
    <n v="200801"/>
    <n v="70000"/>
  </r>
  <r>
    <x v="426"/>
    <x v="3"/>
    <m/>
    <x v="35"/>
    <x v="2"/>
    <x v="115"/>
    <n v="200801"/>
    <n v="200801"/>
    <m/>
    <n v="3"/>
    <n v="200801"/>
    <n v="12000"/>
  </r>
  <r>
    <x v="426"/>
    <x v="3"/>
    <m/>
    <x v="36"/>
    <x v="2"/>
    <x v="116"/>
    <n v="200801"/>
    <n v="200801"/>
    <m/>
    <n v="5"/>
    <n v="200801"/>
    <n v="140000"/>
  </r>
  <r>
    <x v="426"/>
    <x v="3"/>
    <m/>
    <x v="36"/>
    <x v="2"/>
    <x v="113"/>
    <n v="200801"/>
    <n v="200801"/>
    <m/>
    <n v="2"/>
    <n v="200801"/>
    <n v="84000"/>
  </r>
  <r>
    <x v="426"/>
    <x v="3"/>
    <m/>
    <x v="25"/>
    <x v="2"/>
    <x v="34"/>
    <n v="200801"/>
    <n v="200801"/>
    <m/>
    <n v="4"/>
    <n v="200801"/>
    <n v="396000"/>
  </r>
  <r>
    <x v="426"/>
    <x v="3"/>
    <m/>
    <x v="31"/>
    <x v="2"/>
    <x v="95"/>
    <n v="200801"/>
    <n v="200801"/>
    <m/>
    <n v="62"/>
    <n v="200801"/>
    <n v="1388800"/>
  </r>
  <r>
    <x v="426"/>
    <x v="3"/>
    <m/>
    <x v="31"/>
    <x v="2"/>
    <x v="96"/>
    <n v="200801"/>
    <n v="200801"/>
    <m/>
    <n v="81"/>
    <n v="200801"/>
    <n v="3175200"/>
  </r>
  <r>
    <x v="426"/>
    <x v="3"/>
    <m/>
    <x v="32"/>
    <x v="2"/>
    <x v="97"/>
    <n v="200801"/>
    <n v="200801"/>
    <m/>
    <n v="62"/>
    <n v="200801"/>
    <n v="2300200"/>
  </r>
  <r>
    <x v="426"/>
    <x v="3"/>
    <m/>
    <x v="34"/>
    <x v="2"/>
    <x v="105"/>
    <n v="200801"/>
    <n v="200801"/>
    <m/>
    <n v="36"/>
    <n v="200801"/>
    <n v="1335600"/>
  </r>
  <r>
    <x v="426"/>
    <x v="3"/>
    <m/>
    <x v="30"/>
    <x v="2"/>
    <x v="99"/>
    <n v="200801"/>
    <n v="200801"/>
    <m/>
    <n v="7"/>
    <n v="200801"/>
    <n v="156800"/>
  </r>
  <r>
    <x v="426"/>
    <x v="3"/>
    <m/>
    <x v="30"/>
    <x v="2"/>
    <x v="100"/>
    <n v="200801"/>
    <n v="200801"/>
    <m/>
    <n v="1"/>
    <n v="200801"/>
    <n v="39200"/>
  </r>
  <r>
    <x v="426"/>
    <x v="3"/>
    <m/>
    <x v="1"/>
    <x v="2"/>
    <x v="18"/>
    <n v="200801"/>
    <n v="200801"/>
    <m/>
    <n v="5"/>
    <n v="200801"/>
    <n v="100000"/>
  </r>
  <r>
    <x v="426"/>
    <x v="3"/>
    <m/>
    <x v="1"/>
    <x v="2"/>
    <x v="21"/>
    <n v="200801"/>
    <n v="200801"/>
    <m/>
    <n v="1"/>
    <n v="200801"/>
    <n v="35000"/>
  </r>
  <r>
    <x v="426"/>
    <x v="3"/>
    <m/>
    <x v="4"/>
    <x v="2"/>
    <x v="26"/>
    <n v="200801"/>
    <n v="200801"/>
    <m/>
    <n v="17"/>
    <n v="200801"/>
    <n v="68000"/>
  </r>
  <r>
    <x v="426"/>
    <x v="3"/>
    <m/>
    <x v="4"/>
    <x v="2"/>
    <x v="27"/>
    <n v="200801"/>
    <n v="200801"/>
    <m/>
    <n v="26"/>
    <n v="200801"/>
    <n v="520000"/>
  </r>
  <r>
    <x v="426"/>
    <x v="3"/>
    <m/>
    <x v="0"/>
    <x v="2"/>
    <x v="15"/>
    <n v="200801"/>
    <n v="200801"/>
    <m/>
    <n v="95"/>
    <n v="200801"/>
    <n v="1900000"/>
  </r>
  <r>
    <x v="426"/>
    <x v="3"/>
    <m/>
    <x v="0"/>
    <x v="2"/>
    <x v="16"/>
    <n v="200801"/>
    <n v="200801"/>
    <m/>
    <n v="41"/>
    <n v="200801"/>
    <n v="1435000"/>
  </r>
  <r>
    <x v="426"/>
    <x v="3"/>
    <m/>
    <x v="0"/>
    <x v="2"/>
    <x v="17"/>
    <n v="200801"/>
    <n v="200801"/>
    <m/>
    <n v="59"/>
    <n v="200801"/>
    <n v="1947000"/>
  </r>
  <r>
    <x v="426"/>
    <x v="3"/>
    <m/>
    <x v="0"/>
    <x v="2"/>
    <x v="19"/>
    <n v="200801"/>
    <n v="200801"/>
    <m/>
    <n v="87"/>
    <n v="200801"/>
    <n v="261000"/>
  </r>
  <r>
    <x v="426"/>
    <x v="3"/>
    <m/>
    <x v="5"/>
    <x v="2"/>
    <x v="28"/>
    <n v="200801"/>
    <n v="200801"/>
    <m/>
    <n v="44"/>
    <n v="200801"/>
    <n v="1232000"/>
  </r>
  <r>
    <x v="426"/>
    <x v="3"/>
    <m/>
    <x v="5"/>
    <x v="2"/>
    <x v="69"/>
    <n v="200801"/>
    <n v="200801"/>
    <m/>
    <n v="5"/>
    <n v="200801"/>
    <n v="240000"/>
  </r>
  <r>
    <x v="426"/>
    <x v="3"/>
    <m/>
    <x v="22"/>
    <x v="2"/>
    <x v="29"/>
    <n v="200801"/>
    <n v="200801"/>
    <m/>
    <n v="13"/>
    <n v="200801"/>
    <n v="494000"/>
  </r>
  <r>
    <x v="426"/>
    <x v="3"/>
    <m/>
    <x v="19"/>
    <x v="2"/>
    <x v="22"/>
    <n v="200801"/>
    <n v="200801"/>
    <m/>
    <n v="22"/>
    <n v="200801"/>
    <n v="286000"/>
  </r>
  <r>
    <x v="426"/>
    <x v="3"/>
    <m/>
    <x v="19"/>
    <x v="2"/>
    <x v="23"/>
    <n v="200801"/>
    <n v="200801"/>
    <m/>
    <n v="3"/>
    <n v="200801"/>
    <n v="72000"/>
  </r>
  <r>
    <x v="426"/>
    <x v="3"/>
    <m/>
    <x v="19"/>
    <x v="2"/>
    <x v="24"/>
    <n v="200801"/>
    <n v="200801"/>
    <m/>
    <n v="3"/>
    <n v="200801"/>
    <n v="99000"/>
  </r>
  <r>
    <x v="426"/>
    <x v="3"/>
    <m/>
    <x v="33"/>
    <x v="2"/>
    <x v="92"/>
    <n v="200801"/>
    <n v="200801"/>
    <m/>
    <n v="4"/>
    <n v="200801"/>
    <n v="72800"/>
  </r>
  <r>
    <x v="426"/>
    <x v="3"/>
    <m/>
    <x v="33"/>
    <x v="2"/>
    <x v="93"/>
    <n v="200801"/>
    <n v="200801"/>
    <m/>
    <n v="1"/>
    <n v="200801"/>
    <n v="33800"/>
  </r>
  <r>
    <x v="426"/>
    <x v="3"/>
    <m/>
    <x v="0"/>
    <x v="9"/>
    <x v="15"/>
    <n v="200801"/>
    <n v="200801"/>
    <m/>
    <n v="10"/>
    <n v="200801"/>
    <n v="200000"/>
  </r>
  <r>
    <x v="426"/>
    <x v="3"/>
    <m/>
    <x v="30"/>
    <x v="9"/>
    <x v="104"/>
    <n v="200801"/>
    <n v="200801"/>
    <m/>
    <n v="1"/>
    <n v="200801"/>
    <n v="22400"/>
  </r>
  <r>
    <x v="425"/>
    <x v="6"/>
    <m/>
    <x v="0"/>
    <x v="6"/>
    <x v="15"/>
    <n v="200801"/>
    <n v="200801"/>
    <m/>
    <n v="472"/>
    <n v="200801"/>
    <n v="4280096"/>
  </r>
  <r>
    <x v="425"/>
    <x v="6"/>
    <m/>
    <x v="0"/>
    <x v="6"/>
    <x v="17"/>
    <n v="200801"/>
    <n v="200801"/>
    <m/>
    <n v="22"/>
    <n v="200801"/>
    <n v="347996"/>
  </r>
  <r>
    <x v="425"/>
    <x v="6"/>
    <m/>
    <x v="4"/>
    <x v="6"/>
    <x v="26"/>
    <n v="200801"/>
    <n v="200801"/>
    <m/>
    <n v="485"/>
    <n v="200801"/>
    <n v="520405"/>
  </r>
  <r>
    <x v="425"/>
    <x v="6"/>
    <m/>
    <x v="26"/>
    <x v="6"/>
    <x v="35"/>
    <n v="200801"/>
    <n v="200801"/>
    <m/>
    <n v="14"/>
    <n v="200801"/>
    <n v="239834"/>
  </r>
  <r>
    <x v="425"/>
    <x v="6"/>
    <m/>
    <x v="22"/>
    <x v="6"/>
    <x v="29"/>
    <n v="200801"/>
    <n v="200801"/>
    <m/>
    <n v="60"/>
    <n v="200801"/>
    <n v="1181460"/>
  </r>
  <r>
    <x v="425"/>
    <x v="6"/>
    <m/>
    <x v="24"/>
    <x v="6"/>
    <x v="31"/>
    <n v="200801"/>
    <n v="200801"/>
    <m/>
    <n v="24"/>
    <n v="200801"/>
    <n v="357048"/>
  </r>
  <r>
    <x v="425"/>
    <x v="6"/>
    <m/>
    <x v="23"/>
    <x v="6"/>
    <x v="30"/>
    <n v="200801"/>
    <n v="200801"/>
    <m/>
    <n v="8"/>
    <n v="200801"/>
    <n v="55712"/>
  </r>
  <r>
    <x v="425"/>
    <x v="6"/>
    <m/>
    <x v="20"/>
    <x v="6"/>
    <x v="25"/>
    <n v="200801"/>
    <n v="200801"/>
    <m/>
    <n v="338"/>
    <n v="200801"/>
    <n v="3284008"/>
  </r>
  <r>
    <x v="425"/>
    <x v="6"/>
    <m/>
    <x v="19"/>
    <x v="6"/>
    <x v="22"/>
    <n v="200801"/>
    <n v="200801"/>
    <m/>
    <n v="72"/>
    <n v="200801"/>
    <n v="488952"/>
  </r>
  <r>
    <x v="425"/>
    <x v="6"/>
    <m/>
    <x v="6"/>
    <x v="6"/>
    <x v="37"/>
    <n v="200801"/>
    <n v="200801"/>
    <m/>
    <n v="17"/>
    <n v="200801"/>
    <n v="170000"/>
  </r>
  <r>
    <x v="425"/>
    <x v="6"/>
    <m/>
    <x v="28"/>
    <x v="6"/>
    <x v="39"/>
    <n v="200801"/>
    <n v="200801"/>
    <m/>
    <n v="2"/>
    <n v="200801"/>
    <n v="31636"/>
  </r>
  <r>
    <x v="425"/>
    <x v="6"/>
    <m/>
    <x v="4"/>
    <x v="6"/>
    <x v="66"/>
    <n v="200801"/>
    <n v="200801"/>
    <m/>
    <n v="292"/>
    <n v="200801"/>
    <n v="1634324"/>
  </r>
  <r>
    <x v="425"/>
    <x v="6"/>
    <m/>
    <x v="33"/>
    <x v="6"/>
    <x v="106"/>
    <n v="200801"/>
    <n v="200801"/>
    <m/>
    <n v="8"/>
    <n v="200801"/>
    <n v="78000"/>
  </r>
  <r>
    <x v="425"/>
    <x v="6"/>
    <m/>
    <x v="31"/>
    <x v="6"/>
    <x v="103"/>
    <n v="200801"/>
    <n v="200801"/>
    <m/>
    <n v="53"/>
    <n v="200801"/>
    <n v="593600"/>
  </r>
  <r>
    <x v="425"/>
    <x v="6"/>
    <m/>
    <x v="30"/>
    <x v="6"/>
    <x v="104"/>
    <n v="200801"/>
    <n v="200801"/>
    <m/>
    <n v="63"/>
    <n v="200801"/>
    <n v="705600"/>
  </r>
  <r>
    <x v="425"/>
    <x v="6"/>
    <m/>
    <x v="5"/>
    <x v="6"/>
    <x v="28"/>
    <n v="200801"/>
    <n v="200801"/>
    <m/>
    <n v="51"/>
    <n v="200801"/>
    <n v="744600"/>
  </r>
  <r>
    <x v="425"/>
    <x v="6"/>
    <m/>
    <x v="35"/>
    <x v="6"/>
    <x v="108"/>
    <n v="200801"/>
    <n v="200801"/>
    <m/>
    <n v="303"/>
    <n v="200801"/>
    <n v="325119"/>
  </r>
  <r>
    <x v="425"/>
    <x v="6"/>
    <m/>
    <x v="36"/>
    <x v="6"/>
    <x v="118"/>
    <n v="200801"/>
    <n v="200801"/>
    <m/>
    <n v="25"/>
    <n v="200801"/>
    <n v="350000"/>
  </r>
  <r>
    <x v="425"/>
    <x v="6"/>
    <m/>
    <x v="37"/>
    <x v="6"/>
    <x v="119"/>
    <n v="200801"/>
    <n v="200801"/>
    <m/>
    <n v="123"/>
    <n v="200801"/>
    <n v="2330850"/>
  </r>
  <r>
    <x v="425"/>
    <x v="6"/>
    <m/>
    <x v="38"/>
    <x v="6"/>
    <x v="120"/>
    <n v="200801"/>
    <n v="200801"/>
    <m/>
    <n v="154"/>
    <n v="200801"/>
    <n v="1681680"/>
  </r>
  <r>
    <x v="425"/>
    <x v="6"/>
    <m/>
    <x v="24"/>
    <x v="6"/>
    <x v="121"/>
    <n v="200801"/>
    <n v="200801"/>
    <m/>
    <n v="78"/>
    <n v="200801"/>
    <n v="1013688"/>
  </r>
  <r>
    <x v="427"/>
    <x v="4"/>
    <m/>
    <x v="0"/>
    <x v="1"/>
    <x v="15"/>
    <n v="200801"/>
    <n v="200801"/>
    <m/>
    <n v="1"/>
    <n v="200801"/>
    <n v="20000"/>
  </r>
  <r>
    <x v="427"/>
    <x v="4"/>
    <m/>
    <x v="0"/>
    <x v="1"/>
    <x v="16"/>
    <n v="200801"/>
    <n v="200801"/>
    <m/>
    <n v="3"/>
    <n v="200801"/>
    <n v="105000"/>
  </r>
  <r>
    <x v="427"/>
    <x v="4"/>
    <m/>
    <x v="0"/>
    <x v="7"/>
    <x v="15"/>
    <n v="200801"/>
    <n v="200801"/>
    <m/>
    <n v="2"/>
    <n v="200801"/>
    <n v="40000"/>
  </r>
  <r>
    <x v="427"/>
    <x v="4"/>
    <m/>
    <x v="31"/>
    <x v="3"/>
    <x v="88"/>
    <n v="200801"/>
    <n v="200801"/>
    <m/>
    <n v="1"/>
    <n v="200801"/>
    <n v="0"/>
  </r>
  <r>
    <x v="427"/>
    <x v="4"/>
    <m/>
    <x v="0"/>
    <x v="3"/>
    <x v="15"/>
    <n v="200801"/>
    <n v="200801"/>
    <m/>
    <n v="2"/>
    <n v="200801"/>
    <n v="0"/>
  </r>
  <r>
    <x v="427"/>
    <x v="4"/>
    <m/>
    <x v="18"/>
    <x v="3"/>
    <x v="19"/>
    <n v="200801"/>
    <n v="200801"/>
    <m/>
    <n v="4"/>
    <n v="200801"/>
    <n v="0"/>
  </r>
  <r>
    <x v="427"/>
    <x v="4"/>
    <m/>
    <x v="5"/>
    <x v="3"/>
    <x v="28"/>
    <n v="200801"/>
    <n v="200801"/>
    <m/>
    <n v="2"/>
    <n v="200801"/>
    <n v="0"/>
  </r>
  <r>
    <x v="427"/>
    <x v="4"/>
    <m/>
    <x v="4"/>
    <x v="3"/>
    <x v="26"/>
    <n v="200801"/>
    <n v="200801"/>
    <m/>
    <n v="5"/>
    <n v="200801"/>
    <n v="0"/>
  </r>
  <r>
    <x v="427"/>
    <x v="4"/>
    <m/>
    <x v="4"/>
    <x v="3"/>
    <x v="27"/>
    <n v="200801"/>
    <n v="200801"/>
    <m/>
    <n v="1"/>
    <n v="200801"/>
    <n v="0"/>
  </r>
  <r>
    <x v="427"/>
    <x v="4"/>
    <m/>
    <x v="36"/>
    <x v="3"/>
    <x v="109"/>
    <n v="200801"/>
    <n v="200801"/>
    <m/>
    <n v="2"/>
    <n v="200801"/>
    <n v="0"/>
  </r>
  <r>
    <x v="427"/>
    <x v="4"/>
    <m/>
    <x v="35"/>
    <x v="3"/>
    <x v="122"/>
    <n v="200801"/>
    <n v="200801"/>
    <m/>
    <n v="5"/>
    <n v="200801"/>
    <n v="0"/>
  </r>
  <r>
    <x v="427"/>
    <x v="4"/>
    <m/>
    <x v="35"/>
    <x v="3"/>
    <x v="107"/>
    <n v="200801"/>
    <n v="200801"/>
    <m/>
    <n v="1"/>
    <n v="200801"/>
    <n v="0"/>
  </r>
  <r>
    <x v="427"/>
    <x v="4"/>
    <m/>
    <x v="6"/>
    <x v="2"/>
    <x v="37"/>
    <n v="200801"/>
    <n v="200801"/>
    <m/>
    <n v="4"/>
    <n v="200801"/>
    <n v="80000"/>
  </r>
  <r>
    <x v="427"/>
    <x v="4"/>
    <m/>
    <x v="6"/>
    <x v="2"/>
    <x v="42"/>
    <n v="200801"/>
    <n v="200801"/>
    <m/>
    <n v="1"/>
    <n v="200801"/>
    <n v="35000"/>
  </r>
  <r>
    <x v="427"/>
    <x v="4"/>
    <m/>
    <x v="35"/>
    <x v="2"/>
    <x v="115"/>
    <n v="200801"/>
    <n v="200801"/>
    <m/>
    <n v="1"/>
    <n v="200801"/>
    <n v="4000"/>
  </r>
  <r>
    <x v="427"/>
    <x v="4"/>
    <m/>
    <x v="35"/>
    <x v="2"/>
    <x v="117"/>
    <n v="200801"/>
    <n v="200801"/>
    <m/>
    <n v="3"/>
    <n v="200801"/>
    <n v="60000"/>
  </r>
  <r>
    <x v="427"/>
    <x v="4"/>
    <m/>
    <x v="36"/>
    <x v="2"/>
    <x v="116"/>
    <n v="200801"/>
    <n v="200801"/>
    <m/>
    <n v="9"/>
    <n v="200801"/>
    <n v="252000"/>
  </r>
  <r>
    <x v="427"/>
    <x v="4"/>
    <m/>
    <x v="25"/>
    <x v="2"/>
    <x v="34"/>
    <n v="200801"/>
    <n v="200801"/>
    <m/>
    <n v="3"/>
    <n v="200801"/>
    <n v="297000"/>
  </r>
  <r>
    <x v="427"/>
    <x v="4"/>
    <m/>
    <x v="31"/>
    <x v="2"/>
    <x v="95"/>
    <n v="200801"/>
    <n v="200801"/>
    <m/>
    <n v="70"/>
    <n v="200801"/>
    <n v="1568000"/>
  </r>
  <r>
    <x v="427"/>
    <x v="4"/>
    <m/>
    <x v="31"/>
    <x v="2"/>
    <x v="96"/>
    <n v="200801"/>
    <n v="200801"/>
    <m/>
    <n v="68"/>
    <n v="200801"/>
    <n v="2665600"/>
  </r>
  <r>
    <x v="427"/>
    <x v="4"/>
    <m/>
    <x v="32"/>
    <x v="2"/>
    <x v="97"/>
    <n v="200801"/>
    <n v="200801"/>
    <m/>
    <n v="58"/>
    <n v="200801"/>
    <n v="2151800"/>
  </r>
  <r>
    <x v="427"/>
    <x v="4"/>
    <m/>
    <x v="34"/>
    <x v="2"/>
    <x v="105"/>
    <n v="200801"/>
    <n v="200801"/>
    <m/>
    <n v="48"/>
    <n v="200801"/>
    <n v="1780800"/>
  </r>
  <r>
    <x v="427"/>
    <x v="4"/>
    <m/>
    <x v="30"/>
    <x v="2"/>
    <x v="99"/>
    <n v="200801"/>
    <n v="200801"/>
    <m/>
    <n v="10"/>
    <n v="200801"/>
    <n v="224000"/>
  </r>
  <r>
    <x v="427"/>
    <x v="4"/>
    <m/>
    <x v="30"/>
    <x v="2"/>
    <x v="100"/>
    <n v="200801"/>
    <n v="200801"/>
    <m/>
    <n v="4"/>
    <n v="200801"/>
    <n v="156800"/>
  </r>
  <r>
    <x v="427"/>
    <x v="4"/>
    <m/>
    <x v="1"/>
    <x v="2"/>
    <x v="18"/>
    <n v="200801"/>
    <n v="200801"/>
    <m/>
    <n v="3"/>
    <n v="200801"/>
    <n v="60000"/>
  </r>
  <r>
    <x v="427"/>
    <x v="4"/>
    <m/>
    <x v="4"/>
    <x v="2"/>
    <x v="26"/>
    <n v="200801"/>
    <n v="200801"/>
    <m/>
    <n v="5"/>
    <n v="200801"/>
    <n v="20000"/>
  </r>
  <r>
    <x v="427"/>
    <x v="4"/>
    <m/>
    <x v="4"/>
    <x v="2"/>
    <x v="27"/>
    <n v="200801"/>
    <n v="200801"/>
    <m/>
    <n v="12"/>
    <n v="200801"/>
    <n v="240000"/>
  </r>
  <r>
    <x v="427"/>
    <x v="4"/>
    <m/>
    <x v="0"/>
    <x v="2"/>
    <x v="15"/>
    <n v="200801"/>
    <n v="200801"/>
    <m/>
    <n v="87"/>
    <n v="200801"/>
    <n v="1740000"/>
  </r>
  <r>
    <x v="427"/>
    <x v="4"/>
    <m/>
    <x v="0"/>
    <x v="2"/>
    <x v="16"/>
    <n v="200801"/>
    <n v="200801"/>
    <m/>
    <n v="33"/>
    <n v="200801"/>
    <n v="1155000"/>
  </r>
  <r>
    <x v="427"/>
    <x v="4"/>
    <m/>
    <x v="0"/>
    <x v="2"/>
    <x v="17"/>
    <n v="200801"/>
    <n v="200801"/>
    <m/>
    <n v="50"/>
    <n v="200801"/>
    <n v="1650000"/>
  </r>
  <r>
    <x v="427"/>
    <x v="4"/>
    <m/>
    <x v="0"/>
    <x v="2"/>
    <x v="19"/>
    <n v="200801"/>
    <n v="200801"/>
    <m/>
    <n v="90"/>
    <n v="200801"/>
    <n v="270000"/>
  </r>
  <r>
    <x v="427"/>
    <x v="4"/>
    <m/>
    <x v="5"/>
    <x v="2"/>
    <x v="28"/>
    <n v="200801"/>
    <n v="200801"/>
    <m/>
    <n v="34"/>
    <n v="200801"/>
    <n v="952000"/>
  </r>
  <r>
    <x v="427"/>
    <x v="4"/>
    <m/>
    <x v="5"/>
    <x v="2"/>
    <x v="69"/>
    <n v="200801"/>
    <n v="200801"/>
    <m/>
    <n v="11"/>
    <n v="200801"/>
    <n v="528000"/>
  </r>
  <r>
    <x v="427"/>
    <x v="4"/>
    <m/>
    <x v="22"/>
    <x v="2"/>
    <x v="29"/>
    <n v="200801"/>
    <n v="200801"/>
    <m/>
    <n v="15"/>
    <n v="200801"/>
    <n v="570000"/>
  </r>
  <r>
    <x v="427"/>
    <x v="4"/>
    <m/>
    <x v="19"/>
    <x v="2"/>
    <x v="22"/>
    <n v="200801"/>
    <n v="200801"/>
    <m/>
    <n v="19"/>
    <n v="200801"/>
    <n v="247000"/>
  </r>
  <r>
    <x v="427"/>
    <x v="4"/>
    <m/>
    <x v="19"/>
    <x v="2"/>
    <x v="23"/>
    <n v="200801"/>
    <n v="200801"/>
    <m/>
    <n v="4"/>
    <n v="200801"/>
    <n v="96000"/>
  </r>
  <r>
    <x v="427"/>
    <x v="4"/>
    <m/>
    <x v="19"/>
    <x v="2"/>
    <x v="24"/>
    <n v="200801"/>
    <n v="200801"/>
    <m/>
    <n v="2"/>
    <n v="200801"/>
    <n v="66000"/>
  </r>
  <r>
    <x v="427"/>
    <x v="4"/>
    <m/>
    <x v="33"/>
    <x v="2"/>
    <x v="92"/>
    <n v="200801"/>
    <n v="200801"/>
    <m/>
    <n v="5"/>
    <n v="200801"/>
    <n v="91000"/>
  </r>
  <r>
    <x v="427"/>
    <x v="4"/>
    <m/>
    <x v="5"/>
    <x v="9"/>
    <x v="28"/>
    <n v="200801"/>
    <n v="200801"/>
    <m/>
    <n v="1"/>
    <n v="200801"/>
    <n v="28000"/>
  </r>
  <r>
    <x v="427"/>
    <x v="4"/>
    <m/>
    <x v="0"/>
    <x v="9"/>
    <x v="15"/>
    <n v="200801"/>
    <n v="200801"/>
    <m/>
    <n v="11"/>
    <n v="200801"/>
    <n v="220000"/>
  </r>
  <r>
    <x v="427"/>
    <x v="4"/>
    <m/>
    <x v="22"/>
    <x v="9"/>
    <x v="29"/>
    <n v="200801"/>
    <n v="200801"/>
    <m/>
    <n v="1"/>
    <n v="200801"/>
    <n v="38000"/>
  </r>
  <r>
    <x v="427"/>
    <x v="4"/>
    <m/>
    <x v="19"/>
    <x v="9"/>
    <x v="22"/>
    <n v="200801"/>
    <n v="200801"/>
    <m/>
    <n v="1"/>
    <n v="200801"/>
    <n v="13000"/>
  </r>
  <r>
    <x v="428"/>
    <x v="1"/>
    <m/>
    <x v="0"/>
    <x v="1"/>
    <x v="123"/>
    <m/>
    <m/>
    <m/>
    <n v="9"/>
    <n v="201208"/>
    <n v="315000"/>
  </r>
  <r>
    <x v="428"/>
    <x v="1"/>
    <m/>
    <x v="0"/>
    <x v="1"/>
    <x v="124"/>
    <m/>
    <m/>
    <m/>
    <n v="1"/>
    <n v="201208"/>
    <n v="20000"/>
  </r>
  <r>
    <x v="428"/>
    <x v="1"/>
    <m/>
    <x v="35"/>
    <x v="5"/>
    <x v="107"/>
    <m/>
    <m/>
    <m/>
    <n v="6"/>
    <n v="201208"/>
    <n v="108000"/>
  </r>
  <r>
    <x v="428"/>
    <x v="1"/>
    <m/>
    <x v="18"/>
    <x v="3"/>
    <x v="125"/>
    <m/>
    <m/>
    <m/>
    <n v="1"/>
    <n v="201208"/>
    <n v="0"/>
  </r>
  <r>
    <x v="428"/>
    <x v="1"/>
    <m/>
    <x v="31"/>
    <x v="3"/>
    <x v="88"/>
    <m/>
    <m/>
    <m/>
    <n v="5"/>
    <n v="201208"/>
    <n v="0"/>
  </r>
  <r>
    <x v="428"/>
    <x v="1"/>
    <m/>
    <x v="6"/>
    <x v="2"/>
    <x v="126"/>
    <m/>
    <m/>
    <m/>
    <n v="2"/>
    <n v="201208"/>
    <n v="40000"/>
  </r>
  <r>
    <x v="428"/>
    <x v="1"/>
    <m/>
    <x v="6"/>
    <x v="2"/>
    <x v="127"/>
    <m/>
    <m/>
    <m/>
    <n v="1"/>
    <n v="201208"/>
    <n v="35000"/>
  </r>
  <r>
    <x v="428"/>
    <x v="1"/>
    <m/>
    <x v="34"/>
    <x v="2"/>
    <x v="128"/>
    <m/>
    <m/>
    <m/>
    <n v="38"/>
    <n v="201208"/>
    <n v="1409800"/>
  </r>
  <r>
    <x v="428"/>
    <x v="1"/>
    <m/>
    <x v="25"/>
    <x v="2"/>
    <x v="129"/>
    <m/>
    <m/>
    <m/>
    <n v="2"/>
    <n v="201208"/>
    <n v="198000"/>
  </r>
  <r>
    <x v="428"/>
    <x v="1"/>
    <m/>
    <x v="0"/>
    <x v="2"/>
    <x v="130"/>
    <m/>
    <m/>
    <m/>
    <n v="45"/>
    <n v="201208"/>
    <n v="1485000"/>
  </r>
  <r>
    <x v="428"/>
    <x v="1"/>
    <m/>
    <x v="0"/>
    <x v="2"/>
    <x v="131"/>
    <m/>
    <m/>
    <m/>
    <n v="3"/>
    <n v="201208"/>
    <n v="99000"/>
  </r>
  <r>
    <x v="428"/>
    <x v="1"/>
    <m/>
    <x v="30"/>
    <x v="2"/>
    <x v="132"/>
    <m/>
    <m/>
    <m/>
    <n v="7"/>
    <n v="201208"/>
    <n v="156800"/>
  </r>
  <r>
    <x v="428"/>
    <x v="1"/>
    <m/>
    <x v="30"/>
    <x v="2"/>
    <x v="133"/>
    <m/>
    <m/>
    <m/>
    <n v="1"/>
    <n v="201208"/>
    <n v="39200"/>
  </r>
  <r>
    <x v="428"/>
    <x v="1"/>
    <m/>
    <x v="34"/>
    <x v="2"/>
    <x v="134"/>
    <m/>
    <m/>
    <m/>
    <n v="1"/>
    <n v="201208"/>
    <n v="37100"/>
  </r>
  <r>
    <x v="428"/>
    <x v="1"/>
    <m/>
    <x v="1"/>
    <x v="2"/>
    <x v="135"/>
    <m/>
    <m/>
    <m/>
    <n v="3"/>
    <n v="201208"/>
    <n v="60000"/>
  </r>
  <r>
    <x v="428"/>
    <x v="1"/>
    <m/>
    <x v="36"/>
    <x v="2"/>
    <x v="136"/>
    <m/>
    <m/>
    <m/>
    <n v="5"/>
    <n v="201208"/>
    <n v="140000"/>
  </r>
  <r>
    <x v="428"/>
    <x v="1"/>
    <m/>
    <x v="36"/>
    <x v="2"/>
    <x v="137"/>
    <m/>
    <m/>
    <m/>
    <n v="2"/>
    <n v="201208"/>
    <n v="84000"/>
  </r>
  <r>
    <x v="428"/>
    <x v="1"/>
    <m/>
    <x v="0"/>
    <x v="2"/>
    <x v="138"/>
    <m/>
    <m/>
    <m/>
    <n v="70"/>
    <n v="201208"/>
    <n v="1400000"/>
  </r>
  <r>
    <x v="428"/>
    <x v="1"/>
    <m/>
    <x v="0"/>
    <x v="2"/>
    <x v="139"/>
    <m/>
    <m/>
    <m/>
    <n v="26"/>
    <n v="201208"/>
    <n v="910000"/>
  </r>
  <r>
    <x v="428"/>
    <x v="1"/>
    <m/>
    <x v="32"/>
    <x v="2"/>
    <x v="140"/>
    <m/>
    <m/>
    <m/>
    <n v="13"/>
    <n v="201208"/>
    <n v="482300"/>
  </r>
  <r>
    <x v="428"/>
    <x v="1"/>
    <m/>
    <x v="18"/>
    <x v="2"/>
    <x v="125"/>
    <m/>
    <m/>
    <m/>
    <n v="37"/>
    <n v="201208"/>
    <n v="111000"/>
  </r>
  <r>
    <x v="428"/>
    <x v="1"/>
    <m/>
    <x v="0"/>
    <x v="2"/>
    <x v="138"/>
    <m/>
    <m/>
    <m/>
    <n v="1"/>
    <n v="201208"/>
    <n v="20000"/>
  </r>
  <r>
    <x v="428"/>
    <x v="1"/>
    <m/>
    <x v="0"/>
    <x v="2"/>
    <x v="141"/>
    <m/>
    <m/>
    <m/>
    <n v="3"/>
    <n v="201208"/>
    <n v="99000"/>
  </r>
  <r>
    <x v="428"/>
    <x v="1"/>
    <m/>
    <x v="4"/>
    <x v="2"/>
    <x v="142"/>
    <m/>
    <m/>
    <m/>
    <n v="4"/>
    <n v="201208"/>
    <n v="16000"/>
  </r>
  <r>
    <x v="428"/>
    <x v="1"/>
    <m/>
    <x v="4"/>
    <x v="2"/>
    <x v="143"/>
    <m/>
    <m/>
    <m/>
    <n v="12"/>
    <n v="201208"/>
    <n v="240000"/>
  </r>
  <r>
    <x v="428"/>
    <x v="1"/>
    <m/>
    <x v="4"/>
    <x v="2"/>
    <x v="144"/>
    <m/>
    <m/>
    <m/>
    <n v="9"/>
    <n v="201208"/>
    <n v="36000"/>
  </r>
  <r>
    <x v="428"/>
    <x v="1"/>
    <m/>
    <x v="31"/>
    <x v="2"/>
    <x v="145"/>
    <m/>
    <m/>
    <m/>
    <n v="56"/>
    <n v="201208"/>
    <n v="1254400"/>
  </r>
  <r>
    <x v="428"/>
    <x v="1"/>
    <m/>
    <x v="31"/>
    <x v="2"/>
    <x v="146"/>
    <m/>
    <m/>
    <m/>
    <n v="77"/>
    <n v="201208"/>
    <n v="3018400"/>
  </r>
  <r>
    <x v="428"/>
    <x v="1"/>
    <m/>
    <x v="32"/>
    <x v="2"/>
    <x v="147"/>
    <m/>
    <m/>
    <m/>
    <n v="37"/>
    <n v="201208"/>
    <n v="1372700"/>
  </r>
  <r>
    <x v="428"/>
    <x v="1"/>
    <m/>
    <x v="31"/>
    <x v="2"/>
    <x v="145"/>
    <m/>
    <m/>
    <m/>
    <n v="1"/>
    <n v="201208"/>
    <n v="22400"/>
  </r>
  <r>
    <x v="428"/>
    <x v="1"/>
    <m/>
    <x v="31"/>
    <x v="2"/>
    <x v="146"/>
    <m/>
    <m/>
    <m/>
    <n v="1"/>
    <n v="201208"/>
    <n v="39200"/>
  </r>
  <r>
    <x v="428"/>
    <x v="1"/>
    <m/>
    <x v="0"/>
    <x v="2"/>
    <x v="148"/>
    <m/>
    <m/>
    <m/>
    <n v="4"/>
    <n v="201208"/>
    <n v="80000"/>
  </r>
  <r>
    <x v="428"/>
    <x v="1"/>
    <m/>
    <x v="0"/>
    <x v="2"/>
    <x v="149"/>
    <m/>
    <m/>
    <m/>
    <n v="1"/>
    <n v="201208"/>
    <n v="20000"/>
  </r>
  <r>
    <x v="428"/>
    <x v="1"/>
    <m/>
    <x v="22"/>
    <x v="2"/>
    <x v="150"/>
    <m/>
    <m/>
    <m/>
    <n v="7"/>
    <n v="201208"/>
    <n v="266000"/>
  </r>
  <r>
    <x v="428"/>
    <x v="1"/>
    <m/>
    <x v="22"/>
    <x v="2"/>
    <x v="150"/>
    <m/>
    <m/>
    <m/>
    <n v="2"/>
    <n v="201208"/>
    <n v="76000"/>
  </r>
  <r>
    <x v="428"/>
    <x v="1"/>
    <m/>
    <x v="5"/>
    <x v="2"/>
    <x v="151"/>
    <m/>
    <m/>
    <m/>
    <n v="33"/>
    <n v="201208"/>
    <n v="924000"/>
  </r>
  <r>
    <x v="428"/>
    <x v="1"/>
    <m/>
    <x v="5"/>
    <x v="2"/>
    <x v="152"/>
    <m/>
    <m/>
    <m/>
    <n v="11"/>
    <n v="201208"/>
    <n v="528000"/>
  </r>
  <r>
    <x v="428"/>
    <x v="1"/>
    <m/>
    <x v="5"/>
    <x v="2"/>
    <x v="153"/>
    <m/>
    <m/>
    <m/>
    <n v="2"/>
    <n v="201208"/>
    <n v="56000"/>
  </r>
  <r>
    <x v="428"/>
    <x v="1"/>
    <m/>
    <x v="5"/>
    <x v="2"/>
    <x v="154"/>
    <m/>
    <m/>
    <m/>
    <n v="1"/>
    <n v="201208"/>
    <n v="28000"/>
  </r>
  <r>
    <x v="428"/>
    <x v="1"/>
    <m/>
    <x v="33"/>
    <x v="2"/>
    <x v="155"/>
    <m/>
    <m/>
    <m/>
    <n v="1"/>
    <n v="201208"/>
    <n v="18200"/>
  </r>
  <r>
    <x v="428"/>
    <x v="1"/>
    <m/>
    <x v="33"/>
    <x v="2"/>
    <x v="156"/>
    <m/>
    <m/>
    <m/>
    <n v="3"/>
    <n v="201208"/>
    <n v="101400"/>
  </r>
  <r>
    <x v="428"/>
    <x v="1"/>
    <m/>
    <x v="19"/>
    <x v="2"/>
    <x v="157"/>
    <m/>
    <m/>
    <m/>
    <n v="22"/>
    <n v="201208"/>
    <n v="286000"/>
  </r>
  <r>
    <x v="428"/>
    <x v="1"/>
    <m/>
    <x v="19"/>
    <x v="2"/>
    <x v="158"/>
    <m/>
    <m/>
    <m/>
    <n v="7"/>
    <n v="201208"/>
    <n v="168000"/>
  </r>
  <r>
    <x v="428"/>
    <x v="1"/>
    <m/>
    <x v="19"/>
    <x v="2"/>
    <x v="159"/>
    <m/>
    <m/>
    <m/>
    <n v="2"/>
    <n v="201208"/>
    <n v="66000"/>
  </r>
  <r>
    <x v="428"/>
    <x v="1"/>
    <m/>
    <x v="35"/>
    <x v="2"/>
    <x v="160"/>
    <m/>
    <m/>
    <m/>
    <n v="1"/>
    <n v="201208"/>
    <n v="20000"/>
  </r>
  <r>
    <x v="428"/>
    <x v="1"/>
    <m/>
    <x v="18"/>
    <x v="2"/>
    <x v="161"/>
    <m/>
    <m/>
    <m/>
    <n v="23"/>
    <n v="201208"/>
    <n v="69000"/>
  </r>
  <r>
    <x v="428"/>
    <x v="1"/>
    <m/>
    <x v="18"/>
    <x v="2"/>
    <x v="161"/>
    <m/>
    <m/>
    <m/>
    <n v="1"/>
    <n v="201208"/>
    <n v="3000"/>
  </r>
  <r>
    <x v="428"/>
    <x v="1"/>
    <m/>
    <x v="0"/>
    <x v="9"/>
    <x v="162"/>
    <m/>
    <m/>
    <m/>
    <n v="7"/>
    <n v="201208"/>
    <n v="140000"/>
  </r>
  <r>
    <x v="429"/>
    <x v="0"/>
    <m/>
    <x v="0"/>
    <x v="1"/>
    <x v="123"/>
    <m/>
    <m/>
    <m/>
    <n v="6"/>
    <n v="201208"/>
    <n v="210000"/>
  </r>
  <r>
    <x v="429"/>
    <x v="0"/>
    <m/>
    <x v="0"/>
    <x v="1"/>
    <x v="124"/>
    <m/>
    <m/>
    <m/>
    <n v="2"/>
    <n v="201208"/>
    <n v="40000"/>
  </r>
  <r>
    <x v="429"/>
    <x v="0"/>
    <m/>
    <x v="0"/>
    <x v="7"/>
    <x v="163"/>
    <m/>
    <m/>
    <m/>
    <n v="1"/>
    <n v="201208"/>
    <n v="20000"/>
  </r>
  <r>
    <x v="429"/>
    <x v="0"/>
    <m/>
    <x v="0"/>
    <x v="3"/>
    <x v="164"/>
    <m/>
    <m/>
    <m/>
    <n v="1"/>
    <n v="201208"/>
    <n v="0"/>
  </r>
  <r>
    <x v="429"/>
    <x v="0"/>
    <m/>
    <x v="6"/>
    <x v="2"/>
    <x v="126"/>
    <m/>
    <m/>
    <m/>
    <n v="2"/>
    <n v="201208"/>
    <n v="40000"/>
  </r>
  <r>
    <x v="429"/>
    <x v="0"/>
    <m/>
    <x v="34"/>
    <x v="2"/>
    <x v="128"/>
    <m/>
    <m/>
    <m/>
    <n v="26"/>
    <n v="201208"/>
    <n v="964600"/>
  </r>
  <r>
    <x v="429"/>
    <x v="0"/>
    <m/>
    <x v="25"/>
    <x v="2"/>
    <x v="129"/>
    <m/>
    <m/>
    <m/>
    <n v="6"/>
    <n v="201208"/>
    <n v="594000"/>
  </r>
  <r>
    <x v="429"/>
    <x v="0"/>
    <m/>
    <x v="0"/>
    <x v="2"/>
    <x v="130"/>
    <m/>
    <m/>
    <m/>
    <n v="29"/>
    <n v="201208"/>
    <n v="957000"/>
  </r>
  <r>
    <x v="429"/>
    <x v="0"/>
    <m/>
    <x v="0"/>
    <x v="2"/>
    <x v="131"/>
    <m/>
    <m/>
    <m/>
    <n v="2"/>
    <n v="201208"/>
    <n v="66000"/>
  </r>
  <r>
    <x v="429"/>
    <x v="0"/>
    <m/>
    <x v="30"/>
    <x v="2"/>
    <x v="132"/>
    <m/>
    <m/>
    <m/>
    <n v="6"/>
    <n v="201208"/>
    <n v="134400"/>
  </r>
  <r>
    <x v="429"/>
    <x v="0"/>
    <m/>
    <x v="34"/>
    <x v="2"/>
    <x v="134"/>
    <m/>
    <m/>
    <m/>
    <n v="2"/>
    <n v="201208"/>
    <n v="74200"/>
  </r>
  <r>
    <x v="429"/>
    <x v="0"/>
    <m/>
    <x v="1"/>
    <x v="2"/>
    <x v="135"/>
    <m/>
    <m/>
    <m/>
    <n v="3"/>
    <n v="201208"/>
    <n v="60000"/>
  </r>
  <r>
    <x v="429"/>
    <x v="0"/>
    <m/>
    <x v="1"/>
    <x v="2"/>
    <x v="165"/>
    <m/>
    <m/>
    <m/>
    <n v="2"/>
    <n v="201208"/>
    <n v="70000"/>
  </r>
  <r>
    <x v="429"/>
    <x v="0"/>
    <m/>
    <x v="36"/>
    <x v="2"/>
    <x v="136"/>
    <m/>
    <m/>
    <m/>
    <n v="5"/>
    <n v="201208"/>
    <n v="140000"/>
  </r>
  <r>
    <x v="429"/>
    <x v="0"/>
    <m/>
    <x v="36"/>
    <x v="2"/>
    <x v="137"/>
    <m/>
    <m/>
    <m/>
    <n v="1"/>
    <n v="201208"/>
    <n v="42000"/>
  </r>
  <r>
    <x v="429"/>
    <x v="0"/>
    <m/>
    <x v="0"/>
    <x v="2"/>
    <x v="138"/>
    <m/>
    <m/>
    <m/>
    <n v="51"/>
    <n v="201208"/>
    <n v="1020000"/>
  </r>
  <r>
    <x v="429"/>
    <x v="0"/>
    <m/>
    <x v="0"/>
    <x v="2"/>
    <x v="139"/>
    <m/>
    <m/>
    <m/>
    <n v="24"/>
    <n v="201208"/>
    <n v="840000"/>
  </r>
  <r>
    <x v="429"/>
    <x v="0"/>
    <m/>
    <x v="32"/>
    <x v="2"/>
    <x v="140"/>
    <m/>
    <m/>
    <m/>
    <n v="7"/>
    <n v="201208"/>
    <n v="259700"/>
  </r>
  <r>
    <x v="429"/>
    <x v="0"/>
    <m/>
    <x v="18"/>
    <x v="2"/>
    <x v="125"/>
    <m/>
    <m/>
    <m/>
    <n v="27"/>
    <n v="201208"/>
    <n v="81000"/>
  </r>
  <r>
    <x v="429"/>
    <x v="0"/>
    <m/>
    <x v="0"/>
    <x v="2"/>
    <x v="141"/>
    <m/>
    <m/>
    <m/>
    <n v="1"/>
    <n v="201208"/>
    <n v="33000"/>
  </r>
  <r>
    <x v="429"/>
    <x v="0"/>
    <m/>
    <x v="4"/>
    <x v="2"/>
    <x v="142"/>
    <m/>
    <m/>
    <m/>
    <n v="2"/>
    <n v="201208"/>
    <n v="8000"/>
  </r>
  <r>
    <x v="429"/>
    <x v="0"/>
    <m/>
    <x v="4"/>
    <x v="2"/>
    <x v="143"/>
    <m/>
    <m/>
    <m/>
    <n v="10"/>
    <n v="201208"/>
    <n v="200000"/>
  </r>
  <r>
    <x v="429"/>
    <x v="0"/>
    <m/>
    <x v="4"/>
    <x v="2"/>
    <x v="144"/>
    <m/>
    <m/>
    <m/>
    <n v="4"/>
    <n v="201208"/>
    <n v="16000"/>
  </r>
  <r>
    <x v="429"/>
    <x v="0"/>
    <m/>
    <x v="31"/>
    <x v="2"/>
    <x v="145"/>
    <m/>
    <m/>
    <m/>
    <n v="44"/>
    <n v="201208"/>
    <n v="985600"/>
  </r>
  <r>
    <x v="429"/>
    <x v="0"/>
    <m/>
    <x v="31"/>
    <x v="2"/>
    <x v="146"/>
    <m/>
    <m/>
    <m/>
    <n v="77"/>
    <n v="201208"/>
    <n v="3018400"/>
  </r>
  <r>
    <x v="429"/>
    <x v="0"/>
    <m/>
    <x v="32"/>
    <x v="2"/>
    <x v="147"/>
    <m/>
    <m/>
    <m/>
    <n v="36"/>
    <n v="201208"/>
    <n v="1335600"/>
  </r>
  <r>
    <x v="429"/>
    <x v="0"/>
    <m/>
    <x v="31"/>
    <x v="2"/>
    <x v="146"/>
    <m/>
    <m/>
    <m/>
    <n v="2"/>
    <n v="201208"/>
    <n v="78400"/>
  </r>
  <r>
    <x v="429"/>
    <x v="0"/>
    <m/>
    <x v="0"/>
    <x v="2"/>
    <x v="149"/>
    <m/>
    <m/>
    <m/>
    <n v="2"/>
    <n v="201208"/>
    <n v="40000"/>
  </r>
  <r>
    <x v="429"/>
    <x v="0"/>
    <m/>
    <x v="18"/>
    <x v="2"/>
    <x v="166"/>
    <m/>
    <m/>
    <m/>
    <n v="1"/>
    <n v="201208"/>
    <n v="3000"/>
  </r>
  <r>
    <x v="429"/>
    <x v="0"/>
    <m/>
    <x v="22"/>
    <x v="2"/>
    <x v="150"/>
    <m/>
    <m/>
    <m/>
    <n v="5"/>
    <n v="201208"/>
    <n v="190000"/>
  </r>
  <r>
    <x v="429"/>
    <x v="0"/>
    <m/>
    <x v="22"/>
    <x v="2"/>
    <x v="150"/>
    <m/>
    <m/>
    <m/>
    <n v="1"/>
    <n v="201208"/>
    <n v="38000"/>
  </r>
  <r>
    <x v="429"/>
    <x v="0"/>
    <m/>
    <x v="5"/>
    <x v="2"/>
    <x v="151"/>
    <m/>
    <m/>
    <m/>
    <n v="18"/>
    <n v="201208"/>
    <n v="504000"/>
  </r>
  <r>
    <x v="429"/>
    <x v="0"/>
    <m/>
    <x v="5"/>
    <x v="2"/>
    <x v="152"/>
    <m/>
    <m/>
    <m/>
    <n v="8"/>
    <n v="201208"/>
    <n v="384000"/>
  </r>
  <r>
    <x v="429"/>
    <x v="0"/>
    <m/>
    <x v="5"/>
    <x v="2"/>
    <x v="153"/>
    <m/>
    <m/>
    <m/>
    <n v="3"/>
    <n v="201208"/>
    <n v="84000"/>
  </r>
  <r>
    <x v="429"/>
    <x v="0"/>
    <m/>
    <x v="33"/>
    <x v="2"/>
    <x v="155"/>
    <m/>
    <m/>
    <m/>
    <n v="2"/>
    <n v="201208"/>
    <n v="36400"/>
  </r>
  <r>
    <x v="429"/>
    <x v="0"/>
    <m/>
    <x v="33"/>
    <x v="2"/>
    <x v="156"/>
    <m/>
    <m/>
    <m/>
    <n v="2"/>
    <n v="201208"/>
    <n v="67600"/>
  </r>
  <r>
    <x v="429"/>
    <x v="0"/>
    <m/>
    <x v="19"/>
    <x v="2"/>
    <x v="157"/>
    <m/>
    <m/>
    <m/>
    <n v="11"/>
    <n v="201208"/>
    <n v="143000"/>
  </r>
  <r>
    <x v="429"/>
    <x v="0"/>
    <m/>
    <x v="19"/>
    <x v="2"/>
    <x v="158"/>
    <m/>
    <m/>
    <m/>
    <n v="1"/>
    <n v="201208"/>
    <n v="24000"/>
  </r>
  <r>
    <x v="429"/>
    <x v="0"/>
    <m/>
    <x v="19"/>
    <x v="2"/>
    <x v="159"/>
    <m/>
    <m/>
    <m/>
    <n v="1"/>
    <n v="201208"/>
    <n v="33000"/>
  </r>
  <r>
    <x v="429"/>
    <x v="0"/>
    <m/>
    <x v="35"/>
    <x v="2"/>
    <x v="160"/>
    <m/>
    <m/>
    <m/>
    <n v="5"/>
    <n v="201208"/>
    <n v="100000"/>
  </r>
  <r>
    <x v="429"/>
    <x v="0"/>
    <m/>
    <x v="18"/>
    <x v="2"/>
    <x v="161"/>
    <m/>
    <m/>
    <m/>
    <n v="16"/>
    <n v="201208"/>
    <n v="48000"/>
  </r>
  <r>
    <x v="429"/>
    <x v="0"/>
    <m/>
    <x v="18"/>
    <x v="2"/>
    <x v="161"/>
    <m/>
    <m/>
    <m/>
    <n v="5"/>
    <n v="201208"/>
    <n v="15000"/>
  </r>
  <r>
    <x v="429"/>
    <x v="0"/>
    <m/>
    <x v="31"/>
    <x v="9"/>
    <x v="167"/>
    <m/>
    <m/>
    <m/>
    <n v="1"/>
    <n v="201208"/>
    <n v="22400"/>
  </r>
  <r>
    <x v="429"/>
    <x v="0"/>
    <m/>
    <x v="0"/>
    <x v="9"/>
    <x v="162"/>
    <m/>
    <m/>
    <m/>
    <n v="7"/>
    <n v="201208"/>
    <n v="140000"/>
  </r>
  <r>
    <x v="430"/>
    <x v="2"/>
    <m/>
    <x v="0"/>
    <x v="1"/>
    <x v="123"/>
    <m/>
    <m/>
    <m/>
    <n v="3"/>
    <n v="201208"/>
    <n v="105000"/>
  </r>
  <r>
    <x v="430"/>
    <x v="2"/>
    <m/>
    <x v="0"/>
    <x v="7"/>
    <x v="163"/>
    <m/>
    <m/>
    <m/>
    <n v="1"/>
    <n v="201208"/>
    <n v="20000"/>
  </r>
  <r>
    <x v="430"/>
    <x v="2"/>
    <m/>
    <x v="0"/>
    <x v="3"/>
    <x v="164"/>
    <m/>
    <m/>
    <m/>
    <n v="3"/>
    <n v="201208"/>
    <n v="0"/>
  </r>
  <r>
    <x v="430"/>
    <x v="2"/>
    <m/>
    <x v="6"/>
    <x v="2"/>
    <x v="126"/>
    <m/>
    <m/>
    <m/>
    <n v="4"/>
    <n v="201208"/>
    <n v="80000"/>
  </r>
  <r>
    <x v="430"/>
    <x v="2"/>
    <m/>
    <x v="6"/>
    <x v="2"/>
    <x v="127"/>
    <m/>
    <m/>
    <m/>
    <n v="1"/>
    <n v="201208"/>
    <n v="35000"/>
  </r>
  <r>
    <x v="430"/>
    <x v="2"/>
    <m/>
    <x v="34"/>
    <x v="2"/>
    <x v="128"/>
    <m/>
    <m/>
    <m/>
    <n v="19"/>
    <n v="201208"/>
    <n v="704900"/>
  </r>
  <r>
    <x v="430"/>
    <x v="2"/>
    <m/>
    <x v="25"/>
    <x v="2"/>
    <x v="129"/>
    <m/>
    <m/>
    <m/>
    <n v="2"/>
    <n v="201208"/>
    <n v="198000"/>
  </r>
  <r>
    <x v="430"/>
    <x v="2"/>
    <m/>
    <x v="0"/>
    <x v="2"/>
    <x v="130"/>
    <m/>
    <m/>
    <m/>
    <n v="22"/>
    <n v="201208"/>
    <n v="726000"/>
  </r>
  <r>
    <x v="430"/>
    <x v="2"/>
    <m/>
    <x v="0"/>
    <x v="2"/>
    <x v="131"/>
    <m/>
    <m/>
    <m/>
    <n v="2"/>
    <n v="201208"/>
    <n v="66000"/>
  </r>
  <r>
    <x v="430"/>
    <x v="2"/>
    <m/>
    <x v="0"/>
    <x v="2"/>
    <x v="168"/>
    <m/>
    <m/>
    <m/>
    <n v="1"/>
    <n v="201208"/>
    <n v="20000"/>
  </r>
  <r>
    <x v="430"/>
    <x v="2"/>
    <m/>
    <x v="30"/>
    <x v="2"/>
    <x v="132"/>
    <m/>
    <m/>
    <m/>
    <n v="5"/>
    <n v="201208"/>
    <n v="112000"/>
  </r>
  <r>
    <x v="430"/>
    <x v="2"/>
    <m/>
    <x v="30"/>
    <x v="2"/>
    <x v="133"/>
    <m/>
    <m/>
    <m/>
    <n v="1"/>
    <n v="201208"/>
    <n v="39200"/>
  </r>
  <r>
    <x v="430"/>
    <x v="2"/>
    <m/>
    <x v="36"/>
    <x v="2"/>
    <x v="136"/>
    <m/>
    <m/>
    <m/>
    <n v="4"/>
    <n v="201208"/>
    <n v="112000"/>
  </r>
  <r>
    <x v="430"/>
    <x v="2"/>
    <m/>
    <x v="0"/>
    <x v="2"/>
    <x v="138"/>
    <m/>
    <m/>
    <m/>
    <n v="35"/>
    <n v="201208"/>
    <n v="700000"/>
  </r>
  <r>
    <x v="430"/>
    <x v="2"/>
    <m/>
    <x v="0"/>
    <x v="2"/>
    <x v="139"/>
    <m/>
    <m/>
    <m/>
    <n v="20"/>
    <n v="201208"/>
    <n v="700000"/>
  </r>
  <r>
    <x v="430"/>
    <x v="2"/>
    <m/>
    <x v="32"/>
    <x v="2"/>
    <x v="140"/>
    <m/>
    <m/>
    <m/>
    <n v="11"/>
    <n v="201208"/>
    <n v="408100"/>
  </r>
  <r>
    <x v="430"/>
    <x v="2"/>
    <m/>
    <x v="18"/>
    <x v="2"/>
    <x v="125"/>
    <m/>
    <m/>
    <m/>
    <n v="14"/>
    <n v="201208"/>
    <n v="42000"/>
  </r>
  <r>
    <x v="430"/>
    <x v="2"/>
    <m/>
    <x v="0"/>
    <x v="2"/>
    <x v="139"/>
    <m/>
    <m/>
    <m/>
    <n v="1"/>
    <n v="201208"/>
    <n v="35000"/>
  </r>
  <r>
    <x v="430"/>
    <x v="2"/>
    <m/>
    <x v="0"/>
    <x v="2"/>
    <x v="141"/>
    <m/>
    <m/>
    <m/>
    <n v="2"/>
    <n v="201208"/>
    <n v="66000"/>
  </r>
  <r>
    <x v="430"/>
    <x v="2"/>
    <m/>
    <x v="4"/>
    <x v="2"/>
    <x v="142"/>
    <m/>
    <m/>
    <m/>
    <n v="3"/>
    <n v="201208"/>
    <n v="12000"/>
  </r>
  <r>
    <x v="430"/>
    <x v="2"/>
    <m/>
    <x v="4"/>
    <x v="2"/>
    <x v="143"/>
    <m/>
    <m/>
    <m/>
    <n v="3"/>
    <n v="201208"/>
    <n v="60000"/>
  </r>
  <r>
    <x v="430"/>
    <x v="2"/>
    <m/>
    <x v="4"/>
    <x v="2"/>
    <x v="144"/>
    <m/>
    <m/>
    <m/>
    <n v="3"/>
    <n v="201208"/>
    <n v="12000"/>
  </r>
  <r>
    <x v="430"/>
    <x v="2"/>
    <m/>
    <x v="31"/>
    <x v="2"/>
    <x v="145"/>
    <m/>
    <m/>
    <m/>
    <n v="44"/>
    <n v="201208"/>
    <n v="985600"/>
  </r>
  <r>
    <x v="430"/>
    <x v="2"/>
    <m/>
    <x v="31"/>
    <x v="2"/>
    <x v="146"/>
    <m/>
    <m/>
    <m/>
    <n v="60"/>
    <n v="201208"/>
    <n v="2352000"/>
  </r>
  <r>
    <x v="430"/>
    <x v="2"/>
    <m/>
    <x v="32"/>
    <x v="2"/>
    <x v="147"/>
    <m/>
    <m/>
    <m/>
    <n v="21"/>
    <n v="201208"/>
    <n v="779100"/>
  </r>
  <r>
    <x v="430"/>
    <x v="2"/>
    <m/>
    <x v="31"/>
    <x v="2"/>
    <x v="146"/>
    <m/>
    <m/>
    <m/>
    <n v="1"/>
    <n v="201208"/>
    <n v="39200"/>
  </r>
  <r>
    <x v="430"/>
    <x v="2"/>
    <m/>
    <x v="32"/>
    <x v="2"/>
    <x v="147"/>
    <m/>
    <m/>
    <m/>
    <n v="1"/>
    <n v="201208"/>
    <n v="37100"/>
  </r>
  <r>
    <x v="430"/>
    <x v="2"/>
    <m/>
    <x v="22"/>
    <x v="2"/>
    <x v="150"/>
    <m/>
    <m/>
    <m/>
    <n v="3"/>
    <n v="201208"/>
    <n v="114000"/>
  </r>
  <r>
    <x v="430"/>
    <x v="2"/>
    <m/>
    <x v="22"/>
    <x v="2"/>
    <x v="150"/>
    <m/>
    <m/>
    <m/>
    <n v="2"/>
    <n v="201208"/>
    <n v="76000"/>
  </r>
  <r>
    <x v="430"/>
    <x v="2"/>
    <m/>
    <x v="5"/>
    <x v="2"/>
    <x v="151"/>
    <m/>
    <m/>
    <m/>
    <n v="17"/>
    <n v="201208"/>
    <n v="476000"/>
  </r>
  <r>
    <x v="430"/>
    <x v="2"/>
    <m/>
    <x v="5"/>
    <x v="2"/>
    <x v="152"/>
    <m/>
    <m/>
    <m/>
    <n v="10"/>
    <n v="201208"/>
    <n v="480000"/>
  </r>
  <r>
    <x v="430"/>
    <x v="2"/>
    <m/>
    <x v="5"/>
    <x v="2"/>
    <x v="153"/>
    <m/>
    <m/>
    <m/>
    <n v="1"/>
    <n v="201208"/>
    <n v="28000"/>
  </r>
  <r>
    <x v="430"/>
    <x v="2"/>
    <m/>
    <x v="33"/>
    <x v="2"/>
    <x v="155"/>
    <m/>
    <m/>
    <m/>
    <n v="3"/>
    <n v="201208"/>
    <n v="54600"/>
  </r>
  <r>
    <x v="430"/>
    <x v="2"/>
    <m/>
    <x v="19"/>
    <x v="2"/>
    <x v="157"/>
    <m/>
    <m/>
    <m/>
    <n v="9"/>
    <n v="201208"/>
    <n v="117000"/>
  </r>
  <r>
    <x v="430"/>
    <x v="2"/>
    <m/>
    <x v="19"/>
    <x v="2"/>
    <x v="158"/>
    <m/>
    <m/>
    <m/>
    <n v="3"/>
    <n v="201208"/>
    <n v="72000"/>
  </r>
  <r>
    <x v="430"/>
    <x v="2"/>
    <m/>
    <x v="19"/>
    <x v="2"/>
    <x v="159"/>
    <m/>
    <m/>
    <m/>
    <n v="3"/>
    <n v="201208"/>
    <n v="99000"/>
  </r>
  <r>
    <x v="430"/>
    <x v="2"/>
    <m/>
    <x v="35"/>
    <x v="2"/>
    <x v="160"/>
    <m/>
    <m/>
    <m/>
    <n v="2"/>
    <n v="201208"/>
    <n v="40000"/>
  </r>
  <r>
    <x v="430"/>
    <x v="2"/>
    <m/>
    <x v="18"/>
    <x v="2"/>
    <x v="161"/>
    <m/>
    <m/>
    <m/>
    <n v="27"/>
    <n v="201208"/>
    <n v="81000"/>
  </r>
  <r>
    <x v="430"/>
    <x v="2"/>
    <m/>
    <x v="18"/>
    <x v="2"/>
    <x v="161"/>
    <m/>
    <m/>
    <m/>
    <n v="1"/>
    <n v="201208"/>
    <n v="3000"/>
  </r>
  <r>
    <x v="430"/>
    <x v="2"/>
    <m/>
    <x v="0"/>
    <x v="9"/>
    <x v="162"/>
    <m/>
    <m/>
    <m/>
    <n v="1"/>
    <n v="201208"/>
    <n v="20000"/>
  </r>
  <r>
    <x v="431"/>
    <x v="5"/>
    <m/>
    <x v="0"/>
    <x v="7"/>
    <x v="163"/>
    <m/>
    <m/>
    <m/>
    <n v="2"/>
    <n v="201208"/>
    <n v="40000"/>
  </r>
  <r>
    <x v="431"/>
    <x v="5"/>
    <m/>
    <x v="6"/>
    <x v="2"/>
    <x v="126"/>
    <m/>
    <m/>
    <m/>
    <n v="2"/>
    <n v="201208"/>
    <n v="40000"/>
  </r>
  <r>
    <x v="431"/>
    <x v="5"/>
    <m/>
    <x v="6"/>
    <x v="2"/>
    <x v="127"/>
    <m/>
    <m/>
    <m/>
    <n v="1"/>
    <n v="201208"/>
    <n v="35000"/>
  </r>
  <r>
    <x v="431"/>
    <x v="5"/>
    <m/>
    <x v="34"/>
    <x v="2"/>
    <x v="128"/>
    <m/>
    <m/>
    <m/>
    <n v="16"/>
    <n v="201208"/>
    <n v="593600"/>
  </r>
  <r>
    <x v="431"/>
    <x v="5"/>
    <m/>
    <x v="25"/>
    <x v="2"/>
    <x v="129"/>
    <m/>
    <m/>
    <m/>
    <n v="2"/>
    <n v="201208"/>
    <n v="198000"/>
  </r>
  <r>
    <x v="431"/>
    <x v="5"/>
    <m/>
    <x v="0"/>
    <x v="2"/>
    <x v="130"/>
    <m/>
    <m/>
    <m/>
    <n v="13"/>
    <n v="201208"/>
    <n v="429000"/>
  </r>
  <r>
    <x v="431"/>
    <x v="5"/>
    <m/>
    <x v="0"/>
    <x v="2"/>
    <x v="131"/>
    <m/>
    <m/>
    <m/>
    <n v="2"/>
    <n v="201208"/>
    <n v="66000"/>
  </r>
  <r>
    <x v="431"/>
    <x v="5"/>
    <m/>
    <x v="30"/>
    <x v="2"/>
    <x v="132"/>
    <m/>
    <m/>
    <m/>
    <n v="6"/>
    <n v="201208"/>
    <n v="134400"/>
  </r>
  <r>
    <x v="431"/>
    <x v="5"/>
    <m/>
    <x v="30"/>
    <x v="2"/>
    <x v="133"/>
    <m/>
    <m/>
    <m/>
    <n v="1"/>
    <n v="201208"/>
    <n v="39200"/>
  </r>
  <r>
    <x v="431"/>
    <x v="5"/>
    <m/>
    <x v="1"/>
    <x v="2"/>
    <x v="135"/>
    <m/>
    <m/>
    <m/>
    <n v="3"/>
    <n v="201208"/>
    <n v="60000"/>
  </r>
  <r>
    <x v="431"/>
    <x v="5"/>
    <m/>
    <x v="1"/>
    <x v="2"/>
    <x v="165"/>
    <m/>
    <m/>
    <m/>
    <n v="2"/>
    <n v="201208"/>
    <n v="70000"/>
  </r>
  <r>
    <x v="431"/>
    <x v="5"/>
    <m/>
    <x v="36"/>
    <x v="2"/>
    <x v="136"/>
    <m/>
    <m/>
    <m/>
    <n v="2"/>
    <n v="201208"/>
    <n v="56000"/>
  </r>
  <r>
    <x v="431"/>
    <x v="5"/>
    <m/>
    <x v="36"/>
    <x v="2"/>
    <x v="137"/>
    <m/>
    <m/>
    <m/>
    <n v="3"/>
    <n v="201208"/>
    <n v="126000"/>
  </r>
  <r>
    <x v="431"/>
    <x v="5"/>
    <m/>
    <x v="0"/>
    <x v="2"/>
    <x v="138"/>
    <m/>
    <m/>
    <m/>
    <n v="35"/>
    <n v="201208"/>
    <n v="700000"/>
  </r>
  <r>
    <x v="431"/>
    <x v="5"/>
    <m/>
    <x v="0"/>
    <x v="2"/>
    <x v="139"/>
    <m/>
    <m/>
    <m/>
    <n v="13"/>
    <n v="201208"/>
    <n v="455000"/>
  </r>
  <r>
    <x v="431"/>
    <x v="5"/>
    <m/>
    <x v="32"/>
    <x v="2"/>
    <x v="140"/>
    <m/>
    <m/>
    <m/>
    <n v="7"/>
    <n v="201208"/>
    <n v="259700"/>
  </r>
  <r>
    <x v="431"/>
    <x v="5"/>
    <m/>
    <x v="18"/>
    <x v="2"/>
    <x v="125"/>
    <m/>
    <m/>
    <m/>
    <n v="16"/>
    <n v="201208"/>
    <n v="48000"/>
  </r>
  <r>
    <x v="431"/>
    <x v="5"/>
    <m/>
    <x v="0"/>
    <x v="2"/>
    <x v="138"/>
    <m/>
    <m/>
    <m/>
    <n v="1"/>
    <n v="201208"/>
    <n v="20000"/>
  </r>
  <r>
    <x v="431"/>
    <x v="5"/>
    <m/>
    <x v="32"/>
    <x v="2"/>
    <x v="140"/>
    <m/>
    <m/>
    <m/>
    <n v="1"/>
    <n v="201208"/>
    <n v="37100"/>
  </r>
  <r>
    <x v="431"/>
    <x v="5"/>
    <m/>
    <x v="4"/>
    <x v="2"/>
    <x v="142"/>
    <m/>
    <m/>
    <m/>
    <n v="2"/>
    <n v="201208"/>
    <n v="8000"/>
  </r>
  <r>
    <x v="431"/>
    <x v="5"/>
    <m/>
    <x v="4"/>
    <x v="2"/>
    <x v="143"/>
    <m/>
    <m/>
    <m/>
    <n v="4"/>
    <n v="201208"/>
    <n v="80000"/>
  </r>
  <r>
    <x v="431"/>
    <x v="5"/>
    <m/>
    <x v="31"/>
    <x v="2"/>
    <x v="145"/>
    <m/>
    <m/>
    <m/>
    <n v="39"/>
    <n v="201208"/>
    <n v="873600"/>
  </r>
  <r>
    <x v="431"/>
    <x v="5"/>
    <m/>
    <x v="31"/>
    <x v="2"/>
    <x v="146"/>
    <m/>
    <m/>
    <m/>
    <n v="39"/>
    <n v="201208"/>
    <n v="1528800"/>
  </r>
  <r>
    <x v="431"/>
    <x v="5"/>
    <m/>
    <x v="32"/>
    <x v="2"/>
    <x v="147"/>
    <m/>
    <m/>
    <m/>
    <n v="15"/>
    <n v="201208"/>
    <n v="556500"/>
  </r>
  <r>
    <x v="431"/>
    <x v="5"/>
    <m/>
    <x v="31"/>
    <x v="2"/>
    <x v="146"/>
    <m/>
    <m/>
    <m/>
    <n v="1"/>
    <n v="201208"/>
    <n v="39200"/>
  </r>
  <r>
    <x v="431"/>
    <x v="5"/>
    <m/>
    <x v="0"/>
    <x v="2"/>
    <x v="149"/>
    <m/>
    <m/>
    <m/>
    <n v="1"/>
    <n v="201208"/>
    <n v="20000"/>
  </r>
  <r>
    <x v="431"/>
    <x v="5"/>
    <m/>
    <x v="18"/>
    <x v="2"/>
    <x v="166"/>
    <m/>
    <m/>
    <m/>
    <n v="1"/>
    <n v="201208"/>
    <n v="3000"/>
  </r>
  <r>
    <x v="431"/>
    <x v="5"/>
    <m/>
    <x v="32"/>
    <x v="2"/>
    <x v="169"/>
    <m/>
    <m/>
    <m/>
    <n v="1"/>
    <n v="201208"/>
    <n v="37100"/>
  </r>
  <r>
    <x v="431"/>
    <x v="5"/>
    <m/>
    <x v="22"/>
    <x v="2"/>
    <x v="150"/>
    <m/>
    <m/>
    <m/>
    <n v="4"/>
    <n v="201208"/>
    <n v="152000"/>
  </r>
  <r>
    <x v="431"/>
    <x v="5"/>
    <m/>
    <x v="22"/>
    <x v="2"/>
    <x v="150"/>
    <m/>
    <m/>
    <m/>
    <n v="1"/>
    <n v="201208"/>
    <n v="38000"/>
  </r>
  <r>
    <x v="431"/>
    <x v="5"/>
    <m/>
    <x v="5"/>
    <x v="2"/>
    <x v="151"/>
    <m/>
    <m/>
    <m/>
    <n v="14"/>
    <n v="201208"/>
    <n v="392000"/>
  </r>
  <r>
    <x v="431"/>
    <x v="5"/>
    <m/>
    <x v="5"/>
    <x v="2"/>
    <x v="152"/>
    <m/>
    <m/>
    <m/>
    <n v="4"/>
    <n v="201208"/>
    <n v="192000"/>
  </r>
  <r>
    <x v="431"/>
    <x v="5"/>
    <m/>
    <x v="5"/>
    <x v="2"/>
    <x v="153"/>
    <m/>
    <m/>
    <m/>
    <n v="1"/>
    <n v="201208"/>
    <n v="28000"/>
  </r>
  <r>
    <x v="431"/>
    <x v="5"/>
    <m/>
    <x v="19"/>
    <x v="2"/>
    <x v="157"/>
    <m/>
    <m/>
    <m/>
    <n v="7"/>
    <n v="201208"/>
    <n v="91000"/>
  </r>
  <r>
    <x v="431"/>
    <x v="5"/>
    <m/>
    <x v="19"/>
    <x v="2"/>
    <x v="158"/>
    <m/>
    <m/>
    <m/>
    <n v="4"/>
    <n v="201208"/>
    <n v="96000"/>
  </r>
  <r>
    <x v="431"/>
    <x v="5"/>
    <m/>
    <x v="35"/>
    <x v="2"/>
    <x v="170"/>
    <m/>
    <m/>
    <m/>
    <n v="1"/>
    <n v="201208"/>
    <n v="4000"/>
  </r>
  <r>
    <x v="431"/>
    <x v="5"/>
    <m/>
    <x v="35"/>
    <x v="2"/>
    <x v="160"/>
    <m/>
    <m/>
    <m/>
    <n v="1"/>
    <n v="201208"/>
    <n v="20000"/>
  </r>
  <r>
    <x v="431"/>
    <x v="5"/>
    <m/>
    <x v="18"/>
    <x v="2"/>
    <x v="161"/>
    <m/>
    <m/>
    <m/>
    <n v="20"/>
    <n v="201208"/>
    <n v="60000"/>
  </r>
  <r>
    <x v="431"/>
    <x v="5"/>
    <m/>
    <x v="0"/>
    <x v="9"/>
    <x v="162"/>
    <m/>
    <m/>
    <m/>
    <n v="4"/>
    <n v="201208"/>
    <n v="80000"/>
  </r>
  <r>
    <x v="432"/>
    <x v="6"/>
    <m/>
    <x v="0"/>
    <x v="7"/>
    <x v="163"/>
    <m/>
    <m/>
    <m/>
    <n v="5"/>
    <n v="201208"/>
    <n v="100000"/>
  </r>
  <r>
    <x v="432"/>
    <x v="6"/>
    <m/>
    <x v="6"/>
    <x v="2"/>
    <x v="126"/>
    <m/>
    <m/>
    <m/>
    <n v="4"/>
    <n v="201208"/>
    <n v="80000"/>
  </r>
  <r>
    <x v="432"/>
    <x v="6"/>
    <m/>
    <x v="6"/>
    <x v="2"/>
    <x v="127"/>
    <m/>
    <m/>
    <m/>
    <n v="1"/>
    <n v="201208"/>
    <n v="35000"/>
  </r>
  <r>
    <x v="432"/>
    <x v="6"/>
    <m/>
    <x v="34"/>
    <x v="2"/>
    <x v="128"/>
    <m/>
    <m/>
    <m/>
    <n v="25"/>
    <n v="201208"/>
    <n v="927500"/>
  </r>
  <r>
    <x v="432"/>
    <x v="6"/>
    <m/>
    <x v="25"/>
    <x v="2"/>
    <x v="129"/>
    <m/>
    <m/>
    <m/>
    <n v="5"/>
    <n v="201208"/>
    <n v="495000"/>
  </r>
  <r>
    <x v="432"/>
    <x v="6"/>
    <m/>
    <x v="0"/>
    <x v="2"/>
    <x v="130"/>
    <m/>
    <m/>
    <m/>
    <n v="36"/>
    <n v="201208"/>
    <n v="1188000"/>
  </r>
  <r>
    <x v="432"/>
    <x v="6"/>
    <m/>
    <x v="0"/>
    <x v="2"/>
    <x v="131"/>
    <m/>
    <m/>
    <m/>
    <n v="1"/>
    <n v="201208"/>
    <n v="33000"/>
  </r>
  <r>
    <x v="432"/>
    <x v="6"/>
    <m/>
    <x v="30"/>
    <x v="2"/>
    <x v="132"/>
    <m/>
    <m/>
    <m/>
    <n v="6"/>
    <n v="201208"/>
    <n v="134400"/>
  </r>
  <r>
    <x v="432"/>
    <x v="6"/>
    <m/>
    <x v="34"/>
    <x v="2"/>
    <x v="134"/>
    <m/>
    <m/>
    <m/>
    <n v="2"/>
    <n v="201208"/>
    <n v="74200"/>
  </r>
  <r>
    <x v="432"/>
    <x v="6"/>
    <m/>
    <x v="1"/>
    <x v="2"/>
    <x v="135"/>
    <m/>
    <m/>
    <m/>
    <n v="5"/>
    <n v="201208"/>
    <n v="100000"/>
  </r>
  <r>
    <x v="432"/>
    <x v="6"/>
    <m/>
    <x v="1"/>
    <x v="2"/>
    <x v="165"/>
    <m/>
    <m/>
    <m/>
    <n v="2"/>
    <n v="201208"/>
    <n v="70000"/>
  </r>
  <r>
    <x v="432"/>
    <x v="6"/>
    <m/>
    <x v="36"/>
    <x v="2"/>
    <x v="136"/>
    <m/>
    <m/>
    <m/>
    <n v="5"/>
    <n v="201208"/>
    <n v="140000"/>
  </r>
  <r>
    <x v="432"/>
    <x v="6"/>
    <m/>
    <x v="36"/>
    <x v="2"/>
    <x v="137"/>
    <m/>
    <m/>
    <m/>
    <n v="1"/>
    <n v="201208"/>
    <n v="42000"/>
  </r>
  <r>
    <x v="432"/>
    <x v="6"/>
    <m/>
    <x v="0"/>
    <x v="2"/>
    <x v="138"/>
    <m/>
    <m/>
    <m/>
    <n v="50"/>
    <n v="201208"/>
    <n v="1000000"/>
  </r>
  <r>
    <x v="432"/>
    <x v="6"/>
    <m/>
    <x v="0"/>
    <x v="2"/>
    <x v="139"/>
    <m/>
    <m/>
    <m/>
    <n v="21"/>
    <n v="201208"/>
    <n v="735000"/>
  </r>
  <r>
    <x v="432"/>
    <x v="6"/>
    <m/>
    <x v="32"/>
    <x v="2"/>
    <x v="140"/>
    <m/>
    <m/>
    <m/>
    <n v="11"/>
    <n v="201208"/>
    <n v="408100"/>
  </r>
  <r>
    <x v="432"/>
    <x v="6"/>
    <m/>
    <x v="18"/>
    <x v="2"/>
    <x v="125"/>
    <m/>
    <m/>
    <m/>
    <n v="26"/>
    <n v="201208"/>
    <n v="78000"/>
  </r>
  <r>
    <x v="432"/>
    <x v="6"/>
    <m/>
    <x v="0"/>
    <x v="2"/>
    <x v="138"/>
    <m/>
    <m/>
    <m/>
    <n v="1"/>
    <n v="201208"/>
    <n v="20000"/>
  </r>
  <r>
    <x v="432"/>
    <x v="6"/>
    <m/>
    <x v="0"/>
    <x v="2"/>
    <x v="141"/>
    <m/>
    <m/>
    <m/>
    <n v="1"/>
    <n v="201208"/>
    <n v="33000"/>
  </r>
  <r>
    <x v="432"/>
    <x v="6"/>
    <m/>
    <x v="4"/>
    <x v="2"/>
    <x v="142"/>
    <m/>
    <m/>
    <m/>
    <n v="2"/>
    <n v="201208"/>
    <n v="8000"/>
  </r>
  <r>
    <x v="432"/>
    <x v="6"/>
    <m/>
    <x v="4"/>
    <x v="2"/>
    <x v="143"/>
    <m/>
    <m/>
    <m/>
    <n v="6"/>
    <n v="201208"/>
    <n v="120000"/>
  </r>
  <r>
    <x v="432"/>
    <x v="6"/>
    <m/>
    <x v="4"/>
    <x v="2"/>
    <x v="144"/>
    <m/>
    <m/>
    <m/>
    <n v="5"/>
    <n v="201208"/>
    <n v="20000"/>
  </r>
  <r>
    <x v="432"/>
    <x v="6"/>
    <m/>
    <x v="31"/>
    <x v="2"/>
    <x v="145"/>
    <m/>
    <m/>
    <m/>
    <n v="51"/>
    <n v="201208"/>
    <n v="1142400"/>
  </r>
  <r>
    <x v="432"/>
    <x v="6"/>
    <m/>
    <x v="31"/>
    <x v="2"/>
    <x v="146"/>
    <m/>
    <m/>
    <m/>
    <n v="44"/>
    <n v="201208"/>
    <n v="1724800"/>
  </r>
  <r>
    <x v="432"/>
    <x v="6"/>
    <m/>
    <x v="32"/>
    <x v="2"/>
    <x v="147"/>
    <m/>
    <m/>
    <m/>
    <n v="25"/>
    <n v="201208"/>
    <n v="927500"/>
  </r>
  <r>
    <x v="432"/>
    <x v="6"/>
    <m/>
    <x v="31"/>
    <x v="2"/>
    <x v="145"/>
    <m/>
    <m/>
    <m/>
    <n v="1"/>
    <n v="201208"/>
    <n v="22400"/>
  </r>
  <r>
    <x v="432"/>
    <x v="6"/>
    <m/>
    <x v="32"/>
    <x v="2"/>
    <x v="147"/>
    <m/>
    <m/>
    <m/>
    <n v="1"/>
    <n v="201208"/>
    <n v="37100"/>
  </r>
  <r>
    <x v="432"/>
    <x v="6"/>
    <m/>
    <x v="0"/>
    <x v="2"/>
    <x v="148"/>
    <m/>
    <m/>
    <m/>
    <n v="3"/>
    <n v="201208"/>
    <n v="60000"/>
  </r>
  <r>
    <x v="432"/>
    <x v="6"/>
    <m/>
    <x v="22"/>
    <x v="2"/>
    <x v="150"/>
    <m/>
    <m/>
    <m/>
    <n v="8"/>
    <n v="201208"/>
    <n v="304000"/>
  </r>
  <r>
    <x v="432"/>
    <x v="6"/>
    <m/>
    <x v="22"/>
    <x v="2"/>
    <x v="150"/>
    <m/>
    <m/>
    <m/>
    <n v="4"/>
    <n v="201208"/>
    <n v="152000"/>
  </r>
  <r>
    <x v="432"/>
    <x v="6"/>
    <m/>
    <x v="5"/>
    <x v="2"/>
    <x v="151"/>
    <m/>
    <m/>
    <m/>
    <n v="20"/>
    <n v="201208"/>
    <n v="560000"/>
  </r>
  <r>
    <x v="432"/>
    <x v="6"/>
    <m/>
    <x v="5"/>
    <x v="2"/>
    <x v="152"/>
    <m/>
    <m/>
    <m/>
    <n v="3"/>
    <n v="201208"/>
    <n v="144000"/>
  </r>
  <r>
    <x v="432"/>
    <x v="6"/>
    <m/>
    <x v="5"/>
    <x v="2"/>
    <x v="153"/>
    <m/>
    <m/>
    <m/>
    <n v="4"/>
    <n v="201208"/>
    <n v="112000"/>
  </r>
  <r>
    <x v="432"/>
    <x v="6"/>
    <m/>
    <x v="5"/>
    <x v="2"/>
    <x v="154"/>
    <m/>
    <m/>
    <m/>
    <n v="1"/>
    <n v="201208"/>
    <n v="28000"/>
  </r>
  <r>
    <x v="432"/>
    <x v="6"/>
    <m/>
    <x v="33"/>
    <x v="2"/>
    <x v="155"/>
    <m/>
    <m/>
    <m/>
    <n v="3"/>
    <n v="201208"/>
    <n v="54600"/>
  </r>
  <r>
    <x v="432"/>
    <x v="6"/>
    <m/>
    <x v="33"/>
    <x v="2"/>
    <x v="156"/>
    <m/>
    <m/>
    <m/>
    <n v="2"/>
    <n v="201208"/>
    <n v="67600"/>
  </r>
  <r>
    <x v="432"/>
    <x v="6"/>
    <m/>
    <x v="19"/>
    <x v="2"/>
    <x v="157"/>
    <m/>
    <m/>
    <m/>
    <n v="14"/>
    <n v="201208"/>
    <n v="182000"/>
  </r>
  <r>
    <x v="432"/>
    <x v="6"/>
    <m/>
    <x v="19"/>
    <x v="2"/>
    <x v="158"/>
    <m/>
    <m/>
    <m/>
    <n v="1"/>
    <n v="201208"/>
    <n v="24000"/>
  </r>
  <r>
    <x v="432"/>
    <x v="6"/>
    <m/>
    <x v="19"/>
    <x v="2"/>
    <x v="159"/>
    <m/>
    <m/>
    <m/>
    <n v="1"/>
    <n v="201208"/>
    <n v="33000"/>
  </r>
  <r>
    <x v="432"/>
    <x v="6"/>
    <m/>
    <x v="35"/>
    <x v="2"/>
    <x v="170"/>
    <m/>
    <m/>
    <m/>
    <n v="1"/>
    <n v="201208"/>
    <n v="4000"/>
  </r>
  <r>
    <x v="432"/>
    <x v="6"/>
    <m/>
    <x v="35"/>
    <x v="2"/>
    <x v="160"/>
    <m/>
    <m/>
    <m/>
    <n v="2"/>
    <n v="201208"/>
    <n v="40000"/>
  </r>
  <r>
    <x v="432"/>
    <x v="6"/>
    <m/>
    <x v="18"/>
    <x v="2"/>
    <x v="161"/>
    <m/>
    <m/>
    <m/>
    <n v="36"/>
    <n v="201208"/>
    <n v="108000"/>
  </r>
  <r>
    <x v="432"/>
    <x v="6"/>
    <m/>
    <x v="30"/>
    <x v="9"/>
    <x v="171"/>
    <m/>
    <m/>
    <m/>
    <n v="1"/>
    <n v="201208"/>
    <n v="22400"/>
  </r>
  <r>
    <x v="432"/>
    <x v="6"/>
    <m/>
    <x v="0"/>
    <x v="9"/>
    <x v="162"/>
    <m/>
    <m/>
    <m/>
    <n v="5"/>
    <n v="201208"/>
    <n v="100000"/>
  </r>
  <r>
    <x v="433"/>
    <x v="3"/>
    <m/>
    <x v="0"/>
    <x v="1"/>
    <x v="123"/>
    <m/>
    <m/>
    <m/>
    <n v="8"/>
    <n v="201208"/>
    <n v="280000"/>
  </r>
  <r>
    <x v="433"/>
    <x v="3"/>
    <m/>
    <x v="0"/>
    <x v="1"/>
    <x v="124"/>
    <m/>
    <m/>
    <m/>
    <n v="3"/>
    <n v="201208"/>
    <n v="60000"/>
  </r>
  <r>
    <x v="433"/>
    <x v="3"/>
    <m/>
    <x v="6"/>
    <x v="5"/>
    <x v="172"/>
    <m/>
    <m/>
    <m/>
    <n v="10"/>
    <n v="201208"/>
    <n v="200000"/>
  </r>
  <r>
    <x v="433"/>
    <x v="3"/>
    <m/>
    <x v="0"/>
    <x v="7"/>
    <x v="163"/>
    <m/>
    <m/>
    <m/>
    <n v="4"/>
    <n v="201208"/>
    <n v="80000"/>
  </r>
  <r>
    <x v="433"/>
    <x v="3"/>
    <m/>
    <x v="36"/>
    <x v="3"/>
    <x v="173"/>
    <m/>
    <m/>
    <m/>
    <n v="2"/>
    <n v="201208"/>
    <n v="0"/>
  </r>
  <r>
    <x v="433"/>
    <x v="3"/>
    <m/>
    <x v="0"/>
    <x v="3"/>
    <x v="164"/>
    <m/>
    <m/>
    <m/>
    <n v="10"/>
    <n v="201208"/>
    <n v="0"/>
  </r>
  <r>
    <x v="433"/>
    <x v="3"/>
    <m/>
    <x v="6"/>
    <x v="2"/>
    <x v="126"/>
    <m/>
    <m/>
    <m/>
    <n v="6"/>
    <n v="201208"/>
    <n v="120000"/>
  </r>
  <r>
    <x v="433"/>
    <x v="3"/>
    <m/>
    <x v="34"/>
    <x v="2"/>
    <x v="128"/>
    <m/>
    <m/>
    <m/>
    <n v="37"/>
    <n v="201208"/>
    <n v="1372700"/>
  </r>
  <r>
    <x v="433"/>
    <x v="3"/>
    <m/>
    <x v="25"/>
    <x v="2"/>
    <x v="129"/>
    <m/>
    <m/>
    <m/>
    <n v="7"/>
    <n v="201208"/>
    <n v="693000"/>
  </r>
  <r>
    <x v="433"/>
    <x v="3"/>
    <m/>
    <x v="0"/>
    <x v="2"/>
    <x v="130"/>
    <m/>
    <m/>
    <m/>
    <n v="68"/>
    <n v="201208"/>
    <n v="2244000"/>
  </r>
  <r>
    <x v="433"/>
    <x v="3"/>
    <m/>
    <x v="0"/>
    <x v="2"/>
    <x v="131"/>
    <m/>
    <m/>
    <m/>
    <n v="4"/>
    <n v="201208"/>
    <n v="132000"/>
  </r>
  <r>
    <x v="433"/>
    <x v="3"/>
    <m/>
    <x v="30"/>
    <x v="2"/>
    <x v="132"/>
    <m/>
    <m/>
    <m/>
    <n v="11"/>
    <n v="201208"/>
    <n v="246400"/>
  </r>
  <r>
    <x v="433"/>
    <x v="3"/>
    <m/>
    <x v="34"/>
    <x v="2"/>
    <x v="134"/>
    <m/>
    <m/>
    <m/>
    <n v="1"/>
    <n v="201208"/>
    <n v="37100"/>
  </r>
  <r>
    <x v="433"/>
    <x v="3"/>
    <m/>
    <x v="1"/>
    <x v="2"/>
    <x v="135"/>
    <m/>
    <m/>
    <m/>
    <n v="4"/>
    <n v="201208"/>
    <n v="80000"/>
  </r>
  <r>
    <x v="433"/>
    <x v="3"/>
    <m/>
    <x v="36"/>
    <x v="2"/>
    <x v="136"/>
    <m/>
    <m/>
    <m/>
    <n v="4"/>
    <n v="201208"/>
    <n v="112000"/>
  </r>
  <r>
    <x v="433"/>
    <x v="3"/>
    <m/>
    <x v="0"/>
    <x v="2"/>
    <x v="138"/>
    <m/>
    <m/>
    <m/>
    <n v="98"/>
    <n v="201208"/>
    <n v="1960000"/>
  </r>
  <r>
    <x v="433"/>
    <x v="3"/>
    <m/>
    <x v="0"/>
    <x v="2"/>
    <x v="139"/>
    <m/>
    <m/>
    <m/>
    <n v="51"/>
    <n v="201208"/>
    <n v="1785000"/>
  </r>
  <r>
    <x v="433"/>
    <x v="3"/>
    <m/>
    <x v="32"/>
    <x v="2"/>
    <x v="140"/>
    <m/>
    <m/>
    <m/>
    <n v="17"/>
    <n v="201208"/>
    <n v="630700"/>
  </r>
  <r>
    <x v="433"/>
    <x v="3"/>
    <m/>
    <x v="18"/>
    <x v="2"/>
    <x v="125"/>
    <m/>
    <m/>
    <m/>
    <n v="46"/>
    <n v="201208"/>
    <n v="138000"/>
  </r>
  <r>
    <x v="433"/>
    <x v="3"/>
    <m/>
    <x v="0"/>
    <x v="2"/>
    <x v="138"/>
    <m/>
    <m/>
    <m/>
    <n v="1"/>
    <n v="201208"/>
    <n v="20000"/>
  </r>
  <r>
    <x v="433"/>
    <x v="3"/>
    <m/>
    <x v="0"/>
    <x v="2"/>
    <x v="139"/>
    <m/>
    <m/>
    <m/>
    <n v="2"/>
    <n v="201208"/>
    <n v="70000"/>
  </r>
  <r>
    <x v="433"/>
    <x v="3"/>
    <m/>
    <x v="0"/>
    <x v="2"/>
    <x v="141"/>
    <m/>
    <m/>
    <m/>
    <n v="2"/>
    <n v="201208"/>
    <n v="66000"/>
  </r>
  <r>
    <x v="433"/>
    <x v="3"/>
    <m/>
    <x v="4"/>
    <x v="2"/>
    <x v="143"/>
    <m/>
    <m/>
    <m/>
    <n v="11"/>
    <n v="201208"/>
    <n v="220000"/>
  </r>
  <r>
    <x v="433"/>
    <x v="3"/>
    <m/>
    <x v="4"/>
    <x v="2"/>
    <x v="144"/>
    <m/>
    <m/>
    <m/>
    <n v="7"/>
    <n v="201208"/>
    <n v="28000"/>
  </r>
  <r>
    <x v="433"/>
    <x v="3"/>
    <m/>
    <x v="31"/>
    <x v="2"/>
    <x v="145"/>
    <m/>
    <m/>
    <m/>
    <n v="101"/>
    <n v="201208"/>
    <n v="2262400"/>
  </r>
  <r>
    <x v="433"/>
    <x v="3"/>
    <m/>
    <x v="31"/>
    <x v="2"/>
    <x v="146"/>
    <m/>
    <m/>
    <m/>
    <n v="104"/>
    <n v="201208"/>
    <n v="4076800"/>
  </r>
  <r>
    <x v="433"/>
    <x v="3"/>
    <m/>
    <x v="32"/>
    <x v="2"/>
    <x v="147"/>
    <m/>
    <m/>
    <m/>
    <n v="58"/>
    <n v="201208"/>
    <n v="2151800"/>
  </r>
  <r>
    <x v="433"/>
    <x v="3"/>
    <m/>
    <x v="31"/>
    <x v="2"/>
    <x v="145"/>
    <m/>
    <m/>
    <m/>
    <n v="2"/>
    <n v="201208"/>
    <n v="44800"/>
  </r>
  <r>
    <x v="433"/>
    <x v="3"/>
    <m/>
    <x v="31"/>
    <x v="2"/>
    <x v="146"/>
    <m/>
    <m/>
    <m/>
    <n v="4"/>
    <n v="201208"/>
    <n v="156800"/>
  </r>
  <r>
    <x v="433"/>
    <x v="3"/>
    <m/>
    <x v="0"/>
    <x v="2"/>
    <x v="149"/>
    <m/>
    <m/>
    <m/>
    <n v="4"/>
    <n v="201208"/>
    <n v="80000"/>
  </r>
  <r>
    <x v="433"/>
    <x v="3"/>
    <m/>
    <x v="0"/>
    <x v="2"/>
    <x v="174"/>
    <m/>
    <m/>
    <m/>
    <n v="1"/>
    <n v="201208"/>
    <n v="35000"/>
  </r>
  <r>
    <x v="433"/>
    <x v="3"/>
    <m/>
    <x v="18"/>
    <x v="2"/>
    <x v="166"/>
    <m/>
    <m/>
    <m/>
    <n v="3"/>
    <n v="201208"/>
    <n v="9000"/>
  </r>
  <r>
    <x v="433"/>
    <x v="3"/>
    <m/>
    <x v="31"/>
    <x v="2"/>
    <x v="175"/>
    <m/>
    <m/>
    <m/>
    <n v="1"/>
    <n v="201208"/>
    <n v="39200"/>
  </r>
  <r>
    <x v="433"/>
    <x v="3"/>
    <m/>
    <x v="22"/>
    <x v="2"/>
    <x v="150"/>
    <m/>
    <m/>
    <m/>
    <n v="9"/>
    <n v="201208"/>
    <n v="342000"/>
  </r>
  <r>
    <x v="433"/>
    <x v="3"/>
    <m/>
    <x v="22"/>
    <x v="2"/>
    <x v="150"/>
    <m/>
    <m/>
    <m/>
    <n v="1"/>
    <n v="201208"/>
    <n v="38000"/>
  </r>
  <r>
    <x v="433"/>
    <x v="3"/>
    <m/>
    <x v="5"/>
    <x v="2"/>
    <x v="151"/>
    <m/>
    <m/>
    <m/>
    <n v="42"/>
    <n v="201208"/>
    <n v="1176000"/>
  </r>
  <r>
    <x v="433"/>
    <x v="3"/>
    <m/>
    <x v="5"/>
    <x v="2"/>
    <x v="152"/>
    <m/>
    <m/>
    <m/>
    <n v="13"/>
    <n v="201208"/>
    <n v="624000"/>
  </r>
  <r>
    <x v="433"/>
    <x v="3"/>
    <m/>
    <x v="5"/>
    <x v="2"/>
    <x v="153"/>
    <m/>
    <m/>
    <m/>
    <n v="6"/>
    <n v="201208"/>
    <n v="168000"/>
  </r>
  <r>
    <x v="433"/>
    <x v="3"/>
    <m/>
    <x v="33"/>
    <x v="2"/>
    <x v="155"/>
    <m/>
    <m/>
    <m/>
    <n v="5"/>
    <n v="201208"/>
    <n v="91000"/>
  </r>
  <r>
    <x v="433"/>
    <x v="3"/>
    <m/>
    <x v="33"/>
    <x v="2"/>
    <x v="156"/>
    <m/>
    <m/>
    <m/>
    <n v="2"/>
    <n v="201208"/>
    <n v="67600"/>
  </r>
  <r>
    <x v="433"/>
    <x v="3"/>
    <m/>
    <x v="19"/>
    <x v="2"/>
    <x v="157"/>
    <m/>
    <m/>
    <m/>
    <n v="16"/>
    <n v="201208"/>
    <n v="208000"/>
  </r>
  <r>
    <x v="433"/>
    <x v="3"/>
    <m/>
    <x v="19"/>
    <x v="2"/>
    <x v="159"/>
    <m/>
    <m/>
    <m/>
    <n v="4"/>
    <n v="201208"/>
    <n v="132000"/>
  </r>
  <r>
    <x v="433"/>
    <x v="3"/>
    <m/>
    <x v="35"/>
    <x v="2"/>
    <x v="160"/>
    <m/>
    <m/>
    <m/>
    <n v="5"/>
    <n v="201208"/>
    <n v="100000"/>
  </r>
  <r>
    <x v="433"/>
    <x v="3"/>
    <m/>
    <x v="18"/>
    <x v="2"/>
    <x v="161"/>
    <m/>
    <m/>
    <m/>
    <n v="35"/>
    <n v="201208"/>
    <n v="105000"/>
  </r>
  <r>
    <x v="433"/>
    <x v="3"/>
    <m/>
    <x v="0"/>
    <x v="9"/>
    <x v="162"/>
    <m/>
    <m/>
    <m/>
    <n v="13"/>
    <n v="201208"/>
    <n v="260000"/>
  </r>
  <r>
    <x v="434"/>
    <x v="4"/>
    <m/>
    <x v="0"/>
    <x v="1"/>
    <x v="123"/>
    <m/>
    <m/>
    <m/>
    <n v="1"/>
    <n v="201208"/>
    <n v="35000"/>
  </r>
  <r>
    <x v="434"/>
    <x v="4"/>
    <m/>
    <x v="0"/>
    <x v="7"/>
    <x v="163"/>
    <m/>
    <m/>
    <m/>
    <n v="2"/>
    <n v="201208"/>
    <n v="40000"/>
  </r>
  <r>
    <x v="434"/>
    <x v="4"/>
    <m/>
    <x v="6"/>
    <x v="2"/>
    <x v="126"/>
    <m/>
    <m/>
    <m/>
    <n v="2"/>
    <n v="201208"/>
    <n v="40000"/>
  </r>
  <r>
    <x v="434"/>
    <x v="4"/>
    <m/>
    <x v="34"/>
    <x v="2"/>
    <x v="128"/>
    <m/>
    <m/>
    <m/>
    <n v="21"/>
    <n v="201208"/>
    <n v="779100"/>
  </r>
  <r>
    <x v="434"/>
    <x v="4"/>
    <m/>
    <x v="25"/>
    <x v="2"/>
    <x v="129"/>
    <m/>
    <m/>
    <m/>
    <n v="2"/>
    <n v="201208"/>
    <n v="198000"/>
  </r>
  <r>
    <x v="434"/>
    <x v="4"/>
    <m/>
    <x v="0"/>
    <x v="2"/>
    <x v="130"/>
    <m/>
    <m/>
    <m/>
    <n v="31"/>
    <n v="201208"/>
    <n v="1023000"/>
  </r>
  <r>
    <x v="434"/>
    <x v="4"/>
    <m/>
    <x v="0"/>
    <x v="2"/>
    <x v="131"/>
    <m/>
    <m/>
    <m/>
    <n v="2"/>
    <n v="201208"/>
    <n v="66000"/>
  </r>
  <r>
    <x v="434"/>
    <x v="4"/>
    <m/>
    <x v="30"/>
    <x v="2"/>
    <x v="132"/>
    <m/>
    <m/>
    <m/>
    <n v="2"/>
    <n v="201208"/>
    <n v="44800"/>
  </r>
  <r>
    <x v="434"/>
    <x v="4"/>
    <m/>
    <x v="30"/>
    <x v="2"/>
    <x v="133"/>
    <m/>
    <m/>
    <m/>
    <n v="1"/>
    <n v="201208"/>
    <n v="39200"/>
  </r>
  <r>
    <x v="434"/>
    <x v="4"/>
    <m/>
    <x v="1"/>
    <x v="2"/>
    <x v="135"/>
    <m/>
    <m/>
    <m/>
    <n v="1"/>
    <n v="201208"/>
    <n v="20000"/>
  </r>
  <r>
    <x v="434"/>
    <x v="4"/>
    <m/>
    <x v="1"/>
    <x v="2"/>
    <x v="165"/>
    <m/>
    <m/>
    <m/>
    <n v="1"/>
    <n v="201208"/>
    <n v="35000"/>
  </r>
  <r>
    <x v="434"/>
    <x v="4"/>
    <m/>
    <x v="36"/>
    <x v="2"/>
    <x v="136"/>
    <m/>
    <m/>
    <m/>
    <n v="2"/>
    <n v="201208"/>
    <n v="56000"/>
  </r>
  <r>
    <x v="434"/>
    <x v="4"/>
    <m/>
    <x v="36"/>
    <x v="2"/>
    <x v="176"/>
    <m/>
    <m/>
    <m/>
    <n v="1"/>
    <n v="201208"/>
    <n v="49000"/>
  </r>
  <r>
    <x v="434"/>
    <x v="4"/>
    <m/>
    <x v="0"/>
    <x v="2"/>
    <x v="138"/>
    <m/>
    <m/>
    <m/>
    <n v="44"/>
    <n v="201208"/>
    <n v="880000"/>
  </r>
  <r>
    <x v="434"/>
    <x v="4"/>
    <m/>
    <x v="0"/>
    <x v="2"/>
    <x v="139"/>
    <m/>
    <m/>
    <m/>
    <n v="27"/>
    <n v="201208"/>
    <n v="945000"/>
  </r>
  <r>
    <x v="434"/>
    <x v="4"/>
    <m/>
    <x v="32"/>
    <x v="2"/>
    <x v="140"/>
    <m/>
    <m/>
    <m/>
    <n v="7"/>
    <n v="201208"/>
    <n v="259700"/>
  </r>
  <r>
    <x v="434"/>
    <x v="4"/>
    <m/>
    <x v="18"/>
    <x v="2"/>
    <x v="125"/>
    <m/>
    <m/>
    <m/>
    <n v="25"/>
    <n v="201208"/>
    <n v="75000"/>
  </r>
  <r>
    <x v="434"/>
    <x v="4"/>
    <m/>
    <x v="0"/>
    <x v="2"/>
    <x v="139"/>
    <m/>
    <m/>
    <m/>
    <n v="1"/>
    <n v="201208"/>
    <n v="35000"/>
  </r>
  <r>
    <x v="434"/>
    <x v="4"/>
    <m/>
    <x v="0"/>
    <x v="2"/>
    <x v="141"/>
    <m/>
    <m/>
    <m/>
    <n v="1"/>
    <n v="201208"/>
    <n v="33000"/>
  </r>
  <r>
    <x v="434"/>
    <x v="4"/>
    <m/>
    <x v="4"/>
    <x v="2"/>
    <x v="142"/>
    <m/>
    <m/>
    <m/>
    <n v="3"/>
    <n v="201208"/>
    <n v="12000"/>
  </r>
  <r>
    <x v="434"/>
    <x v="4"/>
    <m/>
    <x v="4"/>
    <x v="2"/>
    <x v="143"/>
    <m/>
    <m/>
    <m/>
    <n v="6"/>
    <n v="201208"/>
    <n v="120000"/>
  </r>
  <r>
    <x v="434"/>
    <x v="4"/>
    <m/>
    <x v="31"/>
    <x v="2"/>
    <x v="145"/>
    <m/>
    <m/>
    <m/>
    <n v="47"/>
    <n v="201208"/>
    <n v="1052800"/>
  </r>
  <r>
    <x v="434"/>
    <x v="4"/>
    <m/>
    <x v="31"/>
    <x v="2"/>
    <x v="146"/>
    <m/>
    <m/>
    <m/>
    <n v="48"/>
    <n v="201208"/>
    <n v="1881600"/>
  </r>
  <r>
    <x v="434"/>
    <x v="4"/>
    <m/>
    <x v="32"/>
    <x v="2"/>
    <x v="147"/>
    <m/>
    <m/>
    <m/>
    <n v="30"/>
    <n v="201208"/>
    <n v="1113000"/>
  </r>
  <r>
    <x v="434"/>
    <x v="4"/>
    <m/>
    <x v="31"/>
    <x v="2"/>
    <x v="145"/>
    <m/>
    <m/>
    <m/>
    <n v="1"/>
    <n v="201208"/>
    <n v="22400"/>
  </r>
  <r>
    <x v="434"/>
    <x v="4"/>
    <m/>
    <x v="31"/>
    <x v="2"/>
    <x v="146"/>
    <m/>
    <m/>
    <m/>
    <n v="3"/>
    <n v="201208"/>
    <n v="117600"/>
  </r>
  <r>
    <x v="434"/>
    <x v="4"/>
    <m/>
    <x v="32"/>
    <x v="2"/>
    <x v="147"/>
    <m/>
    <m/>
    <m/>
    <n v="2"/>
    <n v="201208"/>
    <n v="74200"/>
  </r>
  <r>
    <x v="434"/>
    <x v="4"/>
    <m/>
    <x v="31"/>
    <x v="2"/>
    <x v="146"/>
    <m/>
    <m/>
    <m/>
    <n v="2"/>
    <n v="201208"/>
    <n v="78400"/>
  </r>
  <r>
    <x v="434"/>
    <x v="4"/>
    <m/>
    <x v="0"/>
    <x v="2"/>
    <x v="149"/>
    <m/>
    <m/>
    <m/>
    <n v="1"/>
    <n v="201208"/>
    <n v="20000"/>
  </r>
  <r>
    <x v="434"/>
    <x v="4"/>
    <m/>
    <x v="18"/>
    <x v="2"/>
    <x v="166"/>
    <m/>
    <m/>
    <m/>
    <n v="1"/>
    <n v="201208"/>
    <n v="3000"/>
  </r>
  <r>
    <x v="434"/>
    <x v="4"/>
    <m/>
    <x v="22"/>
    <x v="2"/>
    <x v="150"/>
    <m/>
    <m/>
    <m/>
    <n v="4"/>
    <n v="201208"/>
    <n v="152000"/>
  </r>
  <r>
    <x v="434"/>
    <x v="4"/>
    <m/>
    <x v="5"/>
    <x v="2"/>
    <x v="151"/>
    <m/>
    <m/>
    <m/>
    <n v="23"/>
    <n v="201208"/>
    <n v="644000"/>
  </r>
  <r>
    <x v="434"/>
    <x v="4"/>
    <m/>
    <x v="5"/>
    <x v="2"/>
    <x v="152"/>
    <m/>
    <m/>
    <m/>
    <n v="6"/>
    <n v="201208"/>
    <n v="288000"/>
  </r>
  <r>
    <x v="434"/>
    <x v="4"/>
    <m/>
    <x v="5"/>
    <x v="2"/>
    <x v="153"/>
    <m/>
    <m/>
    <m/>
    <n v="3"/>
    <n v="201208"/>
    <n v="84000"/>
  </r>
  <r>
    <x v="434"/>
    <x v="4"/>
    <m/>
    <x v="33"/>
    <x v="2"/>
    <x v="155"/>
    <m/>
    <m/>
    <m/>
    <n v="4"/>
    <n v="201208"/>
    <n v="72800"/>
  </r>
  <r>
    <x v="434"/>
    <x v="4"/>
    <m/>
    <x v="33"/>
    <x v="2"/>
    <x v="156"/>
    <m/>
    <m/>
    <m/>
    <n v="1"/>
    <n v="201208"/>
    <n v="33800"/>
  </r>
  <r>
    <x v="434"/>
    <x v="4"/>
    <m/>
    <x v="19"/>
    <x v="2"/>
    <x v="157"/>
    <m/>
    <m/>
    <m/>
    <n v="9"/>
    <n v="201208"/>
    <n v="117000"/>
  </r>
  <r>
    <x v="434"/>
    <x v="4"/>
    <m/>
    <x v="19"/>
    <x v="2"/>
    <x v="158"/>
    <m/>
    <m/>
    <m/>
    <n v="2"/>
    <n v="201208"/>
    <n v="48000"/>
  </r>
  <r>
    <x v="434"/>
    <x v="4"/>
    <m/>
    <x v="19"/>
    <x v="2"/>
    <x v="159"/>
    <m/>
    <m/>
    <m/>
    <n v="2"/>
    <n v="201208"/>
    <n v="66000"/>
  </r>
  <r>
    <x v="434"/>
    <x v="4"/>
    <m/>
    <x v="35"/>
    <x v="2"/>
    <x v="170"/>
    <m/>
    <m/>
    <m/>
    <n v="2"/>
    <n v="201208"/>
    <n v="8000"/>
  </r>
  <r>
    <x v="434"/>
    <x v="4"/>
    <m/>
    <x v="35"/>
    <x v="2"/>
    <x v="160"/>
    <m/>
    <m/>
    <m/>
    <n v="4"/>
    <n v="201208"/>
    <n v="80000"/>
  </r>
  <r>
    <x v="434"/>
    <x v="4"/>
    <m/>
    <x v="18"/>
    <x v="2"/>
    <x v="161"/>
    <m/>
    <m/>
    <m/>
    <n v="15"/>
    <n v="201208"/>
    <n v="45000"/>
  </r>
  <r>
    <x v="434"/>
    <x v="4"/>
    <m/>
    <x v="0"/>
    <x v="9"/>
    <x v="162"/>
    <m/>
    <m/>
    <m/>
    <n v="4"/>
    <n v="201208"/>
    <n v="80000"/>
  </r>
  <r>
    <x v="434"/>
    <x v="4"/>
    <m/>
    <x v="5"/>
    <x v="9"/>
    <x v="177"/>
    <m/>
    <m/>
    <m/>
    <n v="2"/>
    <n v="201208"/>
    <n v="56000"/>
  </r>
  <r>
    <x v="435"/>
    <x v="1"/>
    <m/>
    <x v="0"/>
    <x v="1"/>
    <x v="123"/>
    <m/>
    <m/>
    <m/>
    <n v="3"/>
    <n v="201208"/>
    <n v="105000"/>
  </r>
  <r>
    <x v="435"/>
    <x v="1"/>
    <m/>
    <x v="0"/>
    <x v="7"/>
    <x v="163"/>
    <m/>
    <m/>
    <m/>
    <n v="1"/>
    <n v="201208"/>
    <n v="20000"/>
  </r>
  <r>
    <x v="435"/>
    <x v="1"/>
    <m/>
    <x v="0"/>
    <x v="3"/>
    <x v="164"/>
    <m/>
    <m/>
    <m/>
    <n v="1"/>
    <n v="201208"/>
    <n v="0"/>
  </r>
  <r>
    <x v="435"/>
    <x v="1"/>
    <m/>
    <x v="6"/>
    <x v="2"/>
    <x v="126"/>
    <m/>
    <m/>
    <m/>
    <n v="2"/>
    <n v="201208"/>
    <n v="40000"/>
  </r>
  <r>
    <x v="435"/>
    <x v="1"/>
    <m/>
    <x v="6"/>
    <x v="2"/>
    <x v="127"/>
    <m/>
    <m/>
    <m/>
    <n v="1"/>
    <n v="201208"/>
    <n v="35000"/>
  </r>
  <r>
    <x v="435"/>
    <x v="1"/>
    <m/>
    <x v="34"/>
    <x v="2"/>
    <x v="128"/>
    <m/>
    <m/>
    <m/>
    <n v="24"/>
    <n v="201208"/>
    <n v="890400"/>
  </r>
  <r>
    <x v="435"/>
    <x v="1"/>
    <m/>
    <x v="25"/>
    <x v="2"/>
    <x v="129"/>
    <m/>
    <m/>
    <m/>
    <n v="1"/>
    <n v="201208"/>
    <n v="99000"/>
  </r>
  <r>
    <x v="435"/>
    <x v="1"/>
    <m/>
    <x v="0"/>
    <x v="2"/>
    <x v="130"/>
    <m/>
    <m/>
    <m/>
    <n v="22"/>
    <n v="201208"/>
    <n v="726000"/>
  </r>
  <r>
    <x v="435"/>
    <x v="1"/>
    <m/>
    <x v="0"/>
    <x v="2"/>
    <x v="131"/>
    <m/>
    <m/>
    <m/>
    <n v="2"/>
    <n v="201208"/>
    <n v="66000"/>
  </r>
  <r>
    <x v="435"/>
    <x v="1"/>
    <m/>
    <x v="0"/>
    <x v="2"/>
    <x v="168"/>
    <m/>
    <m/>
    <m/>
    <n v="1"/>
    <n v="201208"/>
    <n v="20000"/>
  </r>
  <r>
    <x v="435"/>
    <x v="1"/>
    <m/>
    <x v="30"/>
    <x v="2"/>
    <x v="132"/>
    <m/>
    <m/>
    <m/>
    <n v="2"/>
    <n v="201208"/>
    <n v="44800"/>
  </r>
  <r>
    <x v="435"/>
    <x v="1"/>
    <m/>
    <x v="30"/>
    <x v="2"/>
    <x v="133"/>
    <m/>
    <m/>
    <m/>
    <n v="3"/>
    <n v="201208"/>
    <n v="117600"/>
  </r>
  <r>
    <x v="435"/>
    <x v="1"/>
    <m/>
    <x v="34"/>
    <x v="2"/>
    <x v="134"/>
    <m/>
    <m/>
    <m/>
    <n v="1"/>
    <n v="201208"/>
    <n v="37100"/>
  </r>
  <r>
    <x v="435"/>
    <x v="1"/>
    <m/>
    <x v="1"/>
    <x v="2"/>
    <x v="135"/>
    <m/>
    <m/>
    <m/>
    <n v="1"/>
    <n v="201208"/>
    <n v="20000"/>
  </r>
  <r>
    <x v="435"/>
    <x v="1"/>
    <m/>
    <x v="1"/>
    <x v="2"/>
    <x v="165"/>
    <m/>
    <m/>
    <m/>
    <n v="1"/>
    <n v="201208"/>
    <n v="35000"/>
  </r>
  <r>
    <x v="435"/>
    <x v="1"/>
    <m/>
    <x v="36"/>
    <x v="2"/>
    <x v="136"/>
    <m/>
    <m/>
    <m/>
    <n v="1"/>
    <n v="201208"/>
    <n v="28000"/>
  </r>
  <r>
    <x v="435"/>
    <x v="1"/>
    <m/>
    <x v="36"/>
    <x v="2"/>
    <x v="176"/>
    <m/>
    <m/>
    <m/>
    <n v="2"/>
    <n v="201208"/>
    <n v="98000"/>
  </r>
  <r>
    <x v="435"/>
    <x v="1"/>
    <m/>
    <x v="36"/>
    <x v="2"/>
    <x v="137"/>
    <m/>
    <m/>
    <m/>
    <n v="1"/>
    <n v="201208"/>
    <n v="42000"/>
  </r>
  <r>
    <x v="435"/>
    <x v="1"/>
    <m/>
    <x v="0"/>
    <x v="2"/>
    <x v="138"/>
    <m/>
    <m/>
    <m/>
    <n v="39"/>
    <n v="201208"/>
    <n v="780000"/>
  </r>
  <r>
    <x v="435"/>
    <x v="1"/>
    <m/>
    <x v="0"/>
    <x v="2"/>
    <x v="139"/>
    <m/>
    <m/>
    <m/>
    <n v="22"/>
    <n v="201208"/>
    <n v="770000"/>
  </r>
  <r>
    <x v="435"/>
    <x v="1"/>
    <m/>
    <x v="32"/>
    <x v="2"/>
    <x v="140"/>
    <m/>
    <m/>
    <m/>
    <n v="3"/>
    <n v="201208"/>
    <n v="111300"/>
  </r>
  <r>
    <x v="435"/>
    <x v="1"/>
    <m/>
    <x v="18"/>
    <x v="2"/>
    <x v="125"/>
    <m/>
    <m/>
    <m/>
    <n v="22"/>
    <n v="201208"/>
    <n v="66000"/>
  </r>
  <r>
    <x v="435"/>
    <x v="1"/>
    <m/>
    <x v="4"/>
    <x v="2"/>
    <x v="142"/>
    <m/>
    <m/>
    <m/>
    <n v="2"/>
    <n v="201208"/>
    <n v="8000"/>
  </r>
  <r>
    <x v="435"/>
    <x v="1"/>
    <m/>
    <x v="4"/>
    <x v="2"/>
    <x v="143"/>
    <m/>
    <m/>
    <m/>
    <n v="4"/>
    <n v="201208"/>
    <n v="80000"/>
  </r>
  <r>
    <x v="435"/>
    <x v="1"/>
    <m/>
    <x v="31"/>
    <x v="2"/>
    <x v="145"/>
    <m/>
    <m/>
    <m/>
    <n v="23"/>
    <n v="201208"/>
    <n v="515200"/>
  </r>
  <r>
    <x v="435"/>
    <x v="1"/>
    <m/>
    <x v="31"/>
    <x v="2"/>
    <x v="146"/>
    <m/>
    <m/>
    <m/>
    <n v="37"/>
    <n v="201208"/>
    <n v="1450400"/>
  </r>
  <r>
    <x v="435"/>
    <x v="1"/>
    <m/>
    <x v="32"/>
    <x v="2"/>
    <x v="147"/>
    <m/>
    <m/>
    <m/>
    <n v="28"/>
    <n v="201208"/>
    <n v="1038800"/>
  </r>
  <r>
    <x v="435"/>
    <x v="1"/>
    <m/>
    <x v="31"/>
    <x v="2"/>
    <x v="145"/>
    <m/>
    <m/>
    <m/>
    <n v="1"/>
    <n v="201208"/>
    <n v="22400"/>
  </r>
  <r>
    <x v="435"/>
    <x v="1"/>
    <m/>
    <x v="31"/>
    <x v="2"/>
    <x v="146"/>
    <m/>
    <m/>
    <m/>
    <n v="4"/>
    <n v="201208"/>
    <n v="156800"/>
  </r>
  <r>
    <x v="435"/>
    <x v="1"/>
    <m/>
    <x v="32"/>
    <x v="2"/>
    <x v="147"/>
    <m/>
    <m/>
    <m/>
    <n v="2"/>
    <n v="201208"/>
    <n v="74200"/>
  </r>
  <r>
    <x v="435"/>
    <x v="1"/>
    <m/>
    <x v="22"/>
    <x v="2"/>
    <x v="150"/>
    <m/>
    <m/>
    <m/>
    <n v="2"/>
    <n v="201208"/>
    <n v="76000"/>
  </r>
  <r>
    <x v="435"/>
    <x v="1"/>
    <m/>
    <x v="5"/>
    <x v="2"/>
    <x v="151"/>
    <m/>
    <m/>
    <m/>
    <n v="17"/>
    <n v="201208"/>
    <n v="476000"/>
  </r>
  <r>
    <x v="435"/>
    <x v="1"/>
    <m/>
    <x v="5"/>
    <x v="2"/>
    <x v="152"/>
    <m/>
    <m/>
    <m/>
    <n v="10"/>
    <n v="201208"/>
    <n v="480000"/>
  </r>
  <r>
    <x v="435"/>
    <x v="1"/>
    <m/>
    <x v="5"/>
    <x v="2"/>
    <x v="153"/>
    <m/>
    <m/>
    <m/>
    <n v="2"/>
    <n v="201208"/>
    <n v="56000"/>
  </r>
  <r>
    <x v="435"/>
    <x v="1"/>
    <m/>
    <x v="33"/>
    <x v="2"/>
    <x v="155"/>
    <m/>
    <m/>
    <m/>
    <n v="5"/>
    <n v="201208"/>
    <n v="91000"/>
  </r>
  <r>
    <x v="435"/>
    <x v="1"/>
    <m/>
    <x v="19"/>
    <x v="2"/>
    <x v="157"/>
    <m/>
    <m/>
    <m/>
    <n v="10"/>
    <n v="201208"/>
    <n v="130000"/>
  </r>
  <r>
    <x v="435"/>
    <x v="1"/>
    <m/>
    <x v="19"/>
    <x v="2"/>
    <x v="158"/>
    <m/>
    <m/>
    <m/>
    <n v="1"/>
    <n v="201208"/>
    <n v="24000"/>
  </r>
  <r>
    <x v="435"/>
    <x v="1"/>
    <m/>
    <x v="35"/>
    <x v="2"/>
    <x v="170"/>
    <m/>
    <m/>
    <m/>
    <n v="1"/>
    <n v="201208"/>
    <n v="4000"/>
  </r>
  <r>
    <x v="435"/>
    <x v="1"/>
    <m/>
    <x v="18"/>
    <x v="2"/>
    <x v="161"/>
    <m/>
    <m/>
    <m/>
    <n v="20"/>
    <n v="201208"/>
    <n v="60000"/>
  </r>
  <r>
    <x v="435"/>
    <x v="1"/>
    <m/>
    <x v="0"/>
    <x v="9"/>
    <x v="162"/>
    <m/>
    <m/>
    <m/>
    <n v="1"/>
    <n v="201208"/>
    <n v="20000"/>
  </r>
  <r>
    <x v="435"/>
    <x v="1"/>
    <m/>
    <x v="0"/>
    <x v="2"/>
    <x v="178"/>
    <m/>
    <m/>
    <m/>
    <n v="1"/>
    <n v="201208"/>
    <n v="35000"/>
  </r>
  <r>
    <x v="435"/>
    <x v="1"/>
    <m/>
    <x v="0"/>
    <x v="2"/>
    <x v="179"/>
    <m/>
    <m/>
    <m/>
    <n v="1"/>
    <n v="201208"/>
    <n v="3000"/>
  </r>
  <r>
    <x v="436"/>
    <x v="0"/>
    <m/>
    <x v="0"/>
    <x v="1"/>
    <x v="123"/>
    <m/>
    <m/>
    <m/>
    <n v="1"/>
    <n v="201208"/>
    <n v="35000"/>
  </r>
  <r>
    <x v="436"/>
    <x v="0"/>
    <m/>
    <x v="0"/>
    <x v="7"/>
    <x v="163"/>
    <m/>
    <m/>
    <m/>
    <n v="3"/>
    <n v="201208"/>
    <n v="60000"/>
  </r>
  <r>
    <x v="436"/>
    <x v="0"/>
    <m/>
    <x v="0"/>
    <x v="3"/>
    <x v="164"/>
    <m/>
    <m/>
    <m/>
    <n v="3"/>
    <n v="201208"/>
    <n v="0"/>
  </r>
  <r>
    <x v="436"/>
    <x v="0"/>
    <m/>
    <x v="31"/>
    <x v="3"/>
    <x v="88"/>
    <m/>
    <m/>
    <m/>
    <n v="1"/>
    <n v="201208"/>
    <n v="0"/>
  </r>
  <r>
    <x v="436"/>
    <x v="0"/>
    <m/>
    <x v="6"/>
    <x v="2"/>
    <x v="126"/>
    <m/>
    <m/>
    <m/>
    <n v="1"/>
    <n v="201208"/>
    <n v="20000"/>
  </r>
  <r>
    <x v="436"/>
    <x v="0"/>
    <m/>
    <x v="34"/>
    <x v="2"/>
    <x v="128"/>
    <m/>
    <m/>
    <m/>
    <n v="21"/>
    <n v="201208"/>
    <n v="779100"/>
  </r>
  <r>
    <x v="436"/>
    <x v="0"/>
    <m/>
    <x v="25"/>
    <x v="2"/>
    <x v="129"/>
    <m/>
    <m/>
    <m/>
    <n v="2"/>
    <n v="201208"/>
    <n v="198000"/>
  </r>
  <r>
    <x v="436"/>
    <x v="0"/>
    <m/>
    <x v="0"/>
    <x v="2"/>
    <x v="130"/>
    <m/>
    <m/>
    <m/>
    <n v="39"/>
    <n v="201208"/>
    <n v="1287000"/>
  </r>
  <r>
    <x v="436"/>
    <x v="0"/>
    <m/>
    <x v="0"/>
    <x v="2"/>
    <x v="168"/>
    <m/>
    <m/>
    <m/>
    <n v="2"/>
    <n v="201208"/>
    <n v="40000"/>
  </r>
  <r>
    <x v="436"/>
    <x v="0"/>
    <m/>
    <x v="0"/>
    <x v="2"/>
    <x v="178"/>
    <m/>
    <m/>
    <m/>
    <n v="1"/>
    <n v="201208"/>
    <n v="35000"/>
  </r>
  <r>
    <x v="436"/>
    <x v="0"/>
    <m/>
    <x v="0"/>
    <x v="2"/>
    <x v="179"/>
    <m/>
    <m/>
    <m/>
    <n v="3"/>
    <n v="201208"/>
    <n v="9000"/>
  </r>
  <r>
    <x v="436"/>
    <x v="0"/>
    <m/>
    <x v="30"/>
    <x v="2"/>
    <x v="132"/>
    <m/>
    <m/>
    <m/>
    <n v="8"/>
    <n v="201208"/>
    <n v="179200"/>
  </r>
  <r>
    <x v="436"/>
    <x v="0"/>
    <m/>
    <x v="34"/>
    <x v="2"/>
    <x v="134"/>
    <m/>
    <m/>
    <m/>
    <n v="1"/>
    <n v="201208"/>
    <n v="37100"/>
  </r>
  <r>
    <x v="436"/>
    <x v="0"/>
    <m/>
    <x v="1"/>
    <x v="2"/>
    <x v="135"/>
    <m/>
    <m/>
    <m/>
    <n v="5"/>
    <n v="201208"/>
    <n v="100000"/>
  </r>
  <r>
    <x v="436"/>
    <x v="0"/>
    <m/>
    <x v="36"/>
    <x v="2"/>
    <x v="136"/>
    <m/>
    <m/>
    <m/>
    <n v="2"/>
    <n v="201208"/>
    <n v="56000"/>
  </r>
  <r>
    <x v="436"/>
    <x v="0"/>
    <m/>
    <x v="0"/>
    <x v="2"/>
    <x v="138"/>
    <m/>
    <m/>
    <m/>
    <n v="39"/>
    <n v="201208"/>
    <n v="780000"/>
  </r>
  <r>
    <x v="436"/>
    <x v="0"/>
    <m/>
    <x v="0"/>
    <x v="2"/>
    <x v="139"/>
    <m/>
    <m/>
    <m/>
    <n v="30"/>
    <n v="201208"/>
    <n v="1050000"/>
  </r>
  <r>
    <x v="436"/>
    <x v="0"/>
    <m/>
    <x v="32"/>
    <x v="2"/>
    <x v="140"/>
    <m/>
    <m/>
    <m/>
    <n v="9"/>
    <n v="201208"/>
    <n v="333900"/>
  </r>
  <r>
    <x v="436"/>
    <x v="0"/>
    <m/>
    <x v="18"/>
    <x v="2"/>
    <x v="125"/>
    <m/>
    <m/>
    <m/>
    <n v="25"/>
    <n v="201208"/>
    <n v="75000"/>
  </r>
  <r>
    <x v="436"/>
    <x v="0"/>
    <m/>
    <x v="0"/>
    <x v="2"/>
    <x v="139"/>
    <m/>
    <m/>
    <m/>
    <n v="1"/>
    <n v="201208"/>
    <n v="35000"/>
  </r>
  <r>
    <x v="436"/>
    <x v="0"/>
    <m/>
    <x v="0"/>
    <x v="2"/>
    <x v="141"/>
    <m/>
    <m/>
    <m/>
    <n v="2"/>
    <n v="201208"/>
    <n v="66000"/>
  </r>
  <r>
    <x v="436"/>
    <x v="0"/>
    <m/>
    <x v="4"/>
    <x v="2"/>
    <x v="142"/>
    <m/>
    <m/>
    <m/>
    <n v="2"/>
    <n v="201208"/>
    <n v="8000"/>
  </r>
  <r>
    <x v="436"/>
    <x v="0"/>
    <m/>
    <x v="4"/>
    <x v="2"/>
    <x v="143"/>
    <m/>
    <m/>
    <m/>
    <n v="5"/>
    <n v="201208"/>
    <n v="100000"/>
  </r>
  <r>
    <x v="436"/>
    <x v="0"/>
    <m/>
    <x v="4"/>
    <x v="2"/>
    <x v="144"/>
    <m/>
    <m/>
    <m/>
    <n v="1"/>
    <n v="201208"/>
    <n v="4000"/>
  </r>
  <r>
    <x v="436"/>
    <x v="0"/>
    <m/>
    <x v="31"/>
    <x v="2"/>
    <x v="145"/>
    <m/>
    <m/>
    <m/>
    <n v="43"/>
    <n v="201208"/>
    <n v="963200"/>
  </r>
  <r>
    <x v="436"/>
    <x v="0"/>
    <m/>
    <x v="31"/>
    <x v="2"/>
    <x v="146"/>
    <m/>
    <m/>
    <m/>
    <n v="39"/>
    <n v="201208"/>
    <n v="1528800"/>
  </r>
  <r>
    <x v="436"/>
    <x v="0"/>
    <m/>
    <x v="32"/>
    <x v="2"/>
    <x v="147"/>
    <m/>
    <m/>
    <m/>
    <n v="25"/>
    <n v="201208"/>
    <n v="927500"/>
  </r>
  <r>
    <x v="436"/>
    <x v="0"/>
    <m/>
    <x v="31"/>
    <x v="2"/>
    <x v="145"/>
    <m/>
    <m/>
    <m/>
    <n v="3"/>
    <n v="201208"/>
    <n v="67200"/>
  </r>
  <r>
    <x v="436"/>
    <x v="0"/>
    <m/>
    <x v="31"/>
    <x v="2"/>
    <x v="146"/>
    <m/>
    <m/>
    <m/>
    <n v="1"/>
    <n v="201208"/>
    <n v="39200"/>
  </r>
  <r>
    <x v="436"/>
    <x v="0"/>
    <m/>
    <x v="0"/>
    <x v="2"/>
    <x v="149"/>
    <m/>
    <m/>
    <m/>
    <n v="2"/>
    <n v="201208"/>
    <n v="40000"/>
  </r>
  <r>
    <x v="436"/>
    <x v="0"/>
    <m/>
    <x v="0"/>
    <x v="2"/>
    <x v="174"/>
    <m/>
    <m/>
    <m/>
    <n v="1"/>
    <n v="201208"/>
    <n v="35000"/>
  </r>
  <r>
    <x v="436"/>
    <x v="0"/>
    <m/>
    <x v="22"/>
    <x v="2"/>
    <x v="150"/>
    <m/>
    <m/>
    <m/>
    <n v="5"/>
    <n v="201208"/>
    <n v="190000"/>
  </r>
  <r>
    <x v="436"/>
    <x v="0"/>
    <m/>
    <x v="22"/>
    <x v="2"/>
    <x v="150"/>
    <m/>
    <m/>
    <m/>
    <n v="1"/>
    <n v="201208"/>
    <n v="38000"/>
  </r>
  <r>
    <x v="436"/>
    <x v="0"/>
    <m/>
    <x v="5"/>
    <x v="2"/>
    <x v="151"/>
    <m/>
    <m/>
    <m/>
    <n v="15"/>
    <n v="201208"/>
    <n v="420000"/>
  </r>
  <r>
    <x v="436"/>
    <x v="0"/>
    <m/>
    <x v="5"/>
    <x v="2"/>
    <x v="152"/>
    <m/>
    <m/>
    <m/>
    <n v="2"/>
    <n v="201208"/>
    <n v="96000"/>
  </r>
  <r>
    <x v="436"/>
    <x v="0"/>
    <m/>
    <x v="5"/>
    <x v="2"/>
    <x v="153"/>
    <m/>
    <m/>
    <m/>
    <n v="1"/>
    <n v="201208"/>
    <n v="28000"/>
  </r>
  <r>
    <x v="436"/>
    <x v="0"/>
    <m/>
    <x v="33"/>
    <x v="2"/>
    <x v="155"/>
    <m/>
    <m/>
    <m/>
    <n v="2"/>
    <n v="201208"/>
    <n v="36400"/>
  </r>
  <r>
    <x v="436"/>
    <x v="0"/>
    <m/>
    <x v="33"/>
    <x v="2"/>
    <x v="156"/>
    <m/>
    <m/>
    <m/>
    <n v="1"/>
    <n v="201208"/>
    <n v="33800"/>
  </r>
  <r>
    <x v="436"/>
    <x v="0"/>
    <m/>
    <x v="19"/>
    <x v="2"/>
    <x v="157"/>
    <m/>
    <m/>
    <m/>
    <n v="14"/>
    <n v="201208"/>
    <n v="182000"/>
  </r>
  <r>
    <x v="436"/>
    <x v="0"/>
    <m/>
    <x v="19"/>
    <x v="2"/>
    <x v="158"/>
    <m/>
    <m/>
    <m/>
    <n v="1"/>
    <n v="201208"/>
    <n v="24000"/>
  </r>
  <r>
    <x v="436"/>
    <x v="0"/>
    <m/>
    <x v="35"/>
    <x v="2"/>
    <x v="160"/>
    <m/>
    <m/>
    <m/>
    <n v="5"/>
    <n v="201208"/>
    <n v="100000"/>
  </r>
  <r>
    <x v="436"/>
    <x v="0"/>
    <m/>
    <x v="18"/>
    <x v="2"/>
    <x v="161"/>
    <m/>
    <m/>
    <m/>
    <n v="19"/>
    <n v="201208"/>
    <n v="57000"/>
  </r>
  <r>
    <x v="436"/>
    <x v="0"/>
    <m/>
    <x v="30"/>
    <x v="9"/>
    <x v="171"/>
    <m/>
    <m/>
    <m/>
    <n v="1"/>
    <n v="201208"/>
    <n v="22400"/>
  </r>
  <r>
    <x v="436"/>
    <x v="0"/>
    <m/>
    <x v="0"/>
    <x v="9"/>
    <x v="162"/>
    <m/>
    <m/>
    <m/>
    <n v="1"/>
    <n v="201208"/>
    <n v="20000"/>
  </r>
  <r>
    <x v="436"/>
    <x v="0"/>
    <m/>
    <x v="32"/>
    <x v="2"/>
    <x v="180"/>
    <m/>
    <m/>
    <m/>
    <n v="1"/>
    <n v="201208"/>
    <n v="37100"/>
  </r>
  <r>
    <x v="436"/>
    <x v="0"/>
    <m/>
    <x v="19"/>
    <x v="2"/>
    <x v="181"/>
    <m/>
    <m/>
    <m/>
    <n v="1"/>
    <n v="201208"/>
    <n v="13000"/>
  </r>
  <r>
    <x v="437"/>
    <x v="2"/>
    <m/>
    <x v="0"/>
    <x v="1"/>
    <x v="123"/>
    <m/>
    <m/>
    <m/>
    <n v="6"/>
    <n v="201208"/>
    <n v="210000"/>
  </r>
  <r>
    <x v="437"/>
    <x v="2"/>
    <m/>
    <x v="0"/>
    <x v="7"/>
    <x v="163"/>
    <m/>
    <m/>
    <m/>
    <n v="1"/>
    <n v="201208"/>
    <n v="20000"/>
  </r>
  <r>
    <x v="437"/>
    <x v="2"/>
    <m/>
    <x v="36"/>
    <x v="3"/>
    <x v="173"/>
    <m/>
    <m/>
    <m/>
    <n v="11"/>
    <n v="201208"/>
    <n v="0"/>
  </r>
  <r>
    <x v="437"/>
    <x v="2"/>
    <m/>
    <x v="31"/>
    <x v="3"/>
    <x v="88"/>
    <m/>
    <m/>
    <m/>
    <n v="2"/>
    <n v="201208"/>
    <n v="0"/>
  </r>
  <r>
    <x v="437"/>
    <x v="2"/>
    <m/>
    <x v="6"/>
    <x v="2"/>
    <x v="126"/>
    <m/>
    <m/>
    <m/>
    <n v="3"/>
    <n v="201208"/>
    <n v="60000"/>
  </r>
  <r>
    <x v="437"/>
    <x v="2"/>
    <m/>
    <x v="34"/>
    <x v="2"/>
    <x v="128"/>
    <m/>
    <m/>
    <m/>
    <n v="22"/>
    <n v="201208"/>
    <n v="816200"/>
  </r>
  <r>
    <x v="437"/>
    <x v="2"/>
    <m/>
    <x v="25"/>
    <x v="2"/>
    <x v="129"/>
    <m/>
    <m/>
    <m/>
    <n v="1"/>
    <n v="201208"/>
    <n v="99000"/>
  </r>
  <r>
    <x v="437"/>
    <x v="2"/>
    <m/>
    <x v="0"/>
    <x v="2"/>
    <x v="130"/>
    <m/>
    <m/>
    <m/>
    <n v="32"/>
    <n v="201208"/>
    <n v="1056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68"/>
    <m/>
    <m/>
    <m/>
    <n v="2"/>
    <n v="201208"/>
    <n v="40000"/>
  </r>
  <r>
    <x v="437"/>
    <x v="2"/>
    <m/>
    <x v="0"/>
    <x v="2"/>
    <x v="178"/>
    <m/>
    <m/>
    <m/>
    <n v="3"/>
    <n v="201208"/>
    <n v="105000"/>
  </r>
  <r>
    <x v="437"/>
    <x v="2"/>
    <m/>
    <x v="32"/>
    <x v="2"/>
    <x v="180"/>
    <m/>
    <m/>
    <m/>
    <n v="1"/>
    <n v="201208"/>
    <n v="37100"/>
  </r>
  <r>
    <x v="437"/>
    <x v="2"/>
    <m/>
    <x v="0"/>
    <x v="2"/>
    <x v="179"/>
    <m/>
    <m/>
    <m/>
    <n v="1"/>
    <n v="201208"/>
    <n v="3000"/>
  </r>
  <r>
    <x v="437"/>
    <x v="2"/>
    <m/>
    <x v="30"/>
    <x v="2"/>
    <x v="132"/>
    <m/>
    <m/>
    <m/>
    <n v="2"/>
    <n v="201208"/>
    <n v="44800"/>
  </r>
  <r>
    <x v="437"/>
    <x v="2"/>
    <m/>
    <x v="34"/>
    <x v="2"/>
    <x v="134"/>
    <m/>
    <m/>
    <m/>
    <n v="1"/>
    <n v="201208"/>
    <n v="37100"/>
  </r>
  <r>
    <x v="437"/>
    <x v="2"/>
    <m/>
    <x v="1"/>
    <x v="2"/>
    <x v="135"/>
    <m/>
    <m/>
    <m/>
    <n v="3"/>
    <n v="201208"/>
    <n v="60000"/>
  </r>
  <r>
    <x v="437"/>
    <x v="2"/>
    <m/>
    <x v="1"/>
    <x v="2"/>
    <x v="165"/>
    <m/>
    <m/>
    <m/>
    <n v="1"/>
    <n v="201208"/>
    <n v="35000"/>
  </r>
  <r>
    <x v="437"/>
    <x v="2"/>
    <m/>
    <x v="36"/>
    <x v="2"/>
    <x v="136"/>
    <m/>
    <m/>
    <m/>
    <n v="1"/>
    <n v="201208"/>
    <n v="28000"/>
  </r>
  <r>
    <x v="437"/>
    <x v="2"/>
    <m/>
    <x v="36"/>
    <x v="2"/>
    <x v="176"/>
    <m/>
    <m/>
    <m/>
    <n v="1"/>
    <n v="201208"/>
    <n v="49000"/>
  </r>
  <r>
    <x v="437"/>
    <x v="2"/>
    <m/>
    <x v="0"/>
    <x v="2"/>
    <x v="138"/>
    <m/>
    <m/>
    <m/>
    <n v="20"/>
    <n v="201208"/>
    <n v="400000"/>
  </r>
  <r>
    <x v="437"/>
    <x v="2"/>
    <m/>
    <x v="0"/>
    <x v="2"/>
    <x v="139"/>
    <m/>
    <m/>
    <m/>
    <n v="25"/>
    <n v="201208"/>
    <n v="875000"/>
  </r>
  <r>
    <x v="437"/>
    <x v="2"/>
    <m/>
    <x v="32"/>
    <x v="2"/>
    <x v="140"/>
    <m/>
    <m/>
    <m/>
    <n v="13"/>
    <n v="201208"/>
    <n v="482300"/>
  </r>
  <r>
    <x v="437"/>
    <x v="2"/>
    <m/>
    <x v="18"/>
    <x v="2"/>
    <x v="125"/>
    <m/>
    <m/>
    <m/>
    <n v="20"/>
    <n v="201208"/>
    <n v="60000"/>
  </r>
  <r>
    <x v="437"/>
    <x v="2"/>
    <m/>
    <x v="4"/>
    <x v="2"/>
    <x v="142"/>
    <m/>
    <m/>
    <m/>
    <n v="1"/>
    <n v="201208"/>
    <n v="4000"/>
  </r>
  <r>
    <x v="437"/>
    <x v="2"/>
    <m/>
    <x v="4"/>
    <x v="2"/>
    <x v="143"/>
    <m/>
    <m/>
    <m/>
    <n v="1"/>
    <n v="201208"/>
    <n v="20000"/>
  </r>
  <r>
    <x v="437"/>
    <x v="2"/>
    <m/>
    <x v="4"/>
    <x v="2"/>
    <x v="144"/>
    <m/>
    <m/>
    <m/>
    <n v="2"/>
    <n v="201208"/>
    <n v="8000"/>
  </r>
  <r>
    <x v="437"/>
    <x v="2"/>
    <m/>
    <x v="31"/>
    <x v="2"/>
    <x v="145"/>
    <m/>
    <m/>
    <m/>
    <n v="16"/>
    <n v="201208"/>
    <n v="358400"/>
  </r>
  <r>
    <x v="437"/>
    <x v="2"/>
    <m/>
    <x v="31"/>
    <x v="2"/>
    <x v="146"/>
    <m/>
    <m/>
    <m/>
    <n v="27"/>
    <n v="201208"/>
    <n v="1058400"/>
  </r>
  <r>
    <x v="437"/>
    <x v="2"/>
    <m/>
    <x v="32"/>
    <x v="2"/>
    <x v="147"/>
    <m/>
    <m/>
    <m/>
    <n v="17"/>
    <n v="201208"/>
    <n v="630700"/>
  </r>
  <r>
    <x v="437"/>
    <x v="2"/>
    <m/>
    <x v="31"/>
    <x v="2"/>
    <x v="146"/>
    <m/>
    <m/>
    <m/>
    <n v="9"/>
    <n v="201208"/>
    <n v="352800"/>
  </r>
  <r>
    <x v="437"/>
    <x v="2"/>
    <m/>
    <x v="32"/>
    <x v="2"/>
    <x v="147"/>
    <m/>
    <m/>
    <m/>
    <n v="2"/>
    <n v="201208"/>
    <n v="74200"/>
  </r>
  <r>
    <x v="437"/>
    <x v="2"/>
    <m/>
    <x v="0"/>
    <x v="2"/>
    <x v="174"/>
    <m/>
    <m/>
    <m/>
    <n v="1"/>
    <n v="201208"/>
    <n v="35000"/>
  </r>
  <r>
    <x v="437"/>
    <x v="2"/>
    <m/>
    <x v="22"/>
    <x v="2"/>
    <x v="150"/>
    <m/>
    <m/>
    <m/>
    <n v="3"/>
    <n v="201208"/>
    <n v="114000"/>
  </r>
  <r>
    <x v="437"/>
    <x v="2"/>
    <m/>
    <x v="22"/>
    <x v="2"/>
    <x v="150"/>
    <m/>
    <m/>
    <m/>
    <n v="5"/>
    <n v="201208"/>
    <n v="190000"/>
  </r>
  <r>
    <x v="437"/>
    <x v="2"/>
    <m/>
    <x v="5"/>
    <x v="2"/>
    <x v="151"/>
    <m/>
    <m/>
    <m/>
    <n v="8"/>
    <n v="201208"/>
    <n v="224000"/>
  </r>
  <r>
    <x v="437"/>
    <x v="2"/>
    <m/>
    <x v="5"/>
    <x v="2"/>
    <x v="152"/>
    <m/>
    <m/>
    <m/>
    <n v="6"/>
    <n v="201208"/>
    <n v="288000"/>
  </r>
  <r>
    <x v="437"/>
    <x v="2"/>
    <m/>
    <x v="5"/>
    <x v="2"/>
    <x v="153"/>
    <m/>
    <m/>
    <m/>
    <n v="2"/>
    <n v="201208"/>
    <n v="56000"/>
  </r>
  <r>
    <x v="437"/>
    <x v="2"/>
    <m/>
    <x v="33"/>
    <x v="2"/>
    <x v="156"/>
    <m/>
    <m/>
    <m/>
    <n v="1"/>
    <n v="201208"/>
    <n v="33800"/>
  </r>
  <r>
    <x v="437"/>
    <x v="2"/>
    <m/>
    <x v="19"/>
    <x v="2"/>
    <x v="157"/>
    <m/>
    <m/>
    <m/>
    <n v="2"/>
    <n v="201208"/>
    <n v="26000"/>
  </r>
  <r>
    <x v="437"/>
    <x v="2"/>
    <m/>
    <x v="19"/>
    <x v="2"/>
    <x v="158"/>
    <m/>
    <m/>
    <m/>
    <n v="5"/>
    <n v="201208"/>
    <n v="120000"/>
  </r>
  <r>
    <x v="437"/>
    <x v="2"/>
    <m/>
    <x v="35"/>
    <x v="2"/>
    <x v="170"/>
    <m/>
    <m/>
    <m/>
    <n v="1"/>
    <n v="201208"/>
    <n v="4000"/>
  </r>
  <r>
    <x v="437"/>
    <x v="2"/>
    <m/>
    <x v="35"/>
    <x v="2"/>
    <x v="160"/>
    <m/>
    <m/>
    <m/>
    <n v="2"/>
    <n v="201208"/>
    <n v="40000"/>
  </r>
  <r>
    <x v="437"/>
    <x v="2"/>
    <m/>
    <x v="18"/>
    <x v="2"/>
    <x v="161"/>
    <m/>
    <m/>
    <m/>
    <n v="12"/>
    <n v="201208"/>
    <n v="36000"/>
  </r>
  <r>
    <x v="437"/>
    <x v="2"/>
    <m/>
    <x v="0"/>
    <x v="9"/>
    <x v="162"/>
    <m/>
    <m/>
    <m/>
    <n v="2"/>
    <n v="201208"/>
    <n v="40000"/>
  </r>
  <r>
    <x v="439"/>
    <x v="6"/>
    <m/>
    <x v="0"/>
    <x v="7"/>
    <x v="163"/>
    <m/>
    <m/>
    <m/>
    <n v="3"/>
    <n v="201208"/>
    <n v="60000"/>
  </r>
  <r>
    <x v="439"/>
    <x v="6"/>
    <m/>
    <x v="6"/>
    <x v="2"/>
    <x v="126"/>
    <m/>
    <m/>
    <m/>
    <n v="1"/>
    <n v="201208"/>
    <n v="20000"/>
  </r>
  <r>
    <x v="439"/>
    <x v="6"/>
    <m/>
    <x v="6"/>
    <x v="2"/>
    <x v="127"/>
    <m/>
    <m/>
    <m/>
    <n v="1"/>
    <n v="201208"/>
    <n v="35000"/>
  </r>
  <r>
    <x v="439"/>
    <x v="6"/>
    <m/>
    <x v="34"/>
    <x v="2"/>
    <x v="128"/>
    <m/>
    <m/>
    <m/>
    <n v="23"/>
    <n v="201208"/>
    <n v="853300"/>
  </r>
  <r>
    <x v="439"/>
    <x v="6"/>
    <m/>
    <x v="25"/>
    <x v="2"/>
    <x v="129"/>
    <m/>
    <m/>
    <m/>
    <n v="3"/>
    <n v="201208"/>
    <n v="297000"/>
  </r>
  <r>
    <x v="439"/>
    <x v="6"/>
    <m/>
    <x v="0"/>
    <x v="2"/>
    <x v="130"/>
    <m/>
    <m/>
    <m/>
    <n v="29"/>
    <n v="201208"/>
    <n v="957000"/>
  </r>
  <r>
    <x v="439"/>
    <x v="6"/>
    <m/>
    <x v="0"/>
    <x v="2"/>
    <x v="131"/>
    <m/>
    <m/>
    <m/>
    <n v="1"/>
    <n v="201208"/>
    <n v="33000"/>
  </r>
  <r>
    <x v="439"/>
    <x v="6"/>
    <m/>
    <x v="0"/>
    <x v="2"/>
    <x v="168"/>
    <m/>
    <m/>
    <m/>
    <n v="7"/>
    <n v="201208"/>
    <n v="140000"/>
  </r>
  <r>
    <x v="439"/>
    <x v="6"/>
    <m/>
    <x v="0"/>
    <x v="2"/>
    <x v="178"/>
    <m/>
    <m/>
    <m/>
    <n v="1"/>
    <n v="201208"/>
    <n v="35000"/>
  </r>
  <r>
    <x v="439"/>
    <x v="6"/>
    <m/>
    <x v="32"/>
    <x v="2"/>
    <x v="180"/>
    <m/>
    <m/>
    <m/>
    <n v="1"/>
    <n v="201208"/>
    <n v="37100"/>
  </r>
  <r>
    <x v="439"/>
    <x v="6"/>
    <m/>
    <x v="0"/>
    <x v="2"/>
    <x v="179"/>
    <m/>
    <m/>
    <m/>
    <n v="4"/>
    <n v="201208"/>
    <n v="12000"/>
  </r>
  <r>
    <x v="439"/>
    <x v="6"/>
    <m/>
    <x v="30"/>
    <x v="2"/>
    <x v="132"/>
    <m/>
    <m/>
    <m/>
    <n v="4"/>
    <n v="201208"/>
    <n v="89600"/>
  </r>
  <r>
    <x v="439"/>
    <x v="6"/>
    <m/>
    <x v="30"/>
    <x v="2"/>
    <x v="133"/>
    <m/>
    <m/>
    <m/>
    <n v="2"/>
    <n v="201208"/>
    <n v="78400"/>
  </r>
  <r>
    <x v="439"/>
    <x v="6"/>
    <m/>
    <x v="34"/>
    <x v="2"/>
    <x v="134"/>
    <m/>
    <m/>
    <m/>
    <n v="2"/>
    <n v="201208"/>
    <n v="74200"/>
  </r>
  <r>
    <x v="439"/>
    <x v="6"/>
    <m/>
    <x v="1"/>
    <x v="2"/>
    <x v="135"/>
    <m/>
    <m/>
    <m/>
    <n v="2"/>
    <n v="201208"/>
    <n v="40000"/>
  </r>
  <r>
    <x v="439"/>
    <x v="6"/>
    <m/>
    <x v="36"/>
    <x v="2"/>
    <x v="136"/>
    <m/>
    <m/>
    <m/>
    <n v="4"/>
    <n v="201208"/>
    <n v="112000"/>
  </r>
  <r>
    <x v="439"/>
    <x v="6"/>
    <m/>
    <x v="36"/>
    <x v="2"/>
    <x v="137"/>
    <m/>
    <m/>
    <m/>
    <n v="1"/>
    <n v="201208"/>
    <n v="42000"/>
  </r>
  <r>
    <x v="439"/>
    <x v="6"/>
    <m/>
    <x v="0"/>
    <x v="2"/>
    <x v="138"/>
    <m/>
    <m/>
    <m/>
    <n v="38"/>
    <n v="201208"/>
    <n v="760000"/>
  </r>
  <r>
    <x v="439"/>
    <x v="6"/>
    <m/>
    <x v="0"/>
    <x v="2"/>
    <x v="139"/>
    <m/>
    <m/>
    <m/>
    <n v="13"/>
    <n v="201208"/>
    <n v="455000"/>
  </r>
  <r>
    <x v="439"/>
    <x v="6"/>
    <m/>
    <x v="32"/>
    <x v="2"/>
    <x v="140"/>
    <m/>
    <m/>
    <m/>
    <n v="6"/>
    <n v="201208"/>
    <n v="222600"/>
  </r>
  <r>
    <x v="439"/>
    <x v="6"/>
    <m/>
    <x v="18"/>
    <x v="2"/>
    <x v="125"/>
    <m/>
    <m/>
    <m/>
    <n v="19"/>
    <n v="201208"/>
    <n v="57000"/>
  </r>
  <r>
    <x v="439"/>
    <x v="6"/>
    <m/>
    <x v="0"/>
    <x v="2"/>
    <x v="141"/>
    <m/>
    <m/>
    <m/>
    <n v="3"/>
    <n v="201208"/>
    <n v="99000"/>
  </r>
  <r>
    <x v="439"/>
    <x v="6"/>
    <m/>
    <x v="4"/>
    <x v="2"/>
    <x v="142"/>
    <m/>
    <m/>
    <m/>
    <n v="4"/>
    <n v="201208"/>
    <n v="16000"/>
  </r>
  <r>
    <x v="439"/>
    <x v="6"/>
    <m/>
    <x v="4"/>
    <x v="2"/>
    <x v="143"/>
    <m/>
    <m/>
    <m/>
    <n v="6"/>
    <n v="201208"/>
    <n v="120000"/>
  </r>
  <r>
    <x v="439"/>
    <x v="6"/>
    <m/>
    <x v="4"/>
    <x v="2"/>
    <x v="144"/>
    <m/>
    <m/>
    <m/>
    <n v="1"/>
    <n v="201208"/>
    <n v="4000"/>
  </r>
  <r>
    <x v="439"/>
    <x v="6"/>
    <m/>
    <x v="31"/>
    <x v="2"/>
    <x v="145"/>
    <m/>
    <m/>
    <m/>
    <n v="25"/>
    <n v="201208"/>
    <n v="560000"/>
  </r>
  <r>
    <x v="439"/>
    <x v="6"/>
    <m/>
    <x v="31"/>
    <x v="2"/>
    <x v="146"/>
    <m/>
    <m/>
    <m/>
    <n v="35"/>
    <n v="201208"/>
    <n v="1372000"/>
  </r>
  <r>
    <x v="439"/>
    <x v="6"/>
    <m/>
    <x v="32"/>
    <x v="2"/>
    <x v="147"/>
    <m/>
    <m/>
    <m/>
    <n v="9"/>
    <n v="201208"/>
    <n v="333900"/>
  </r>
  <r>
    <x v="439"/>
    <x v="6"/>
    <m/>
    <x v="31"/>
    <x v="2"/>
    <x v="145"/>
    <m/>
    <m/>
    <m/>
    <n v="2"/>
    <n v="201208"/>
    <n v="44800"/>
  </r>
  <r>
    <x v="439"/>
    <x v="6"/>
    <m/>
    <x v="31"/>
    <x v="2"/>
    <x v="146"/>
    <m/>
    <m/>
    <m/>
    <n v="3"/>
    <n v="201208"/>
    <n v="117600"/>
  </r>
  <r>
    <x v="439"/>
    <x v="6"/>
    <m/>
    <x v="32"/>
    <x v="2"/>
    <x v="147"/>
    <m/>
    <m/>
    <m/>
    <n v="2"/>
    <n v="201208"/>
    <n v="74200"/>
  </r>
  <r>
    <x v="439"/>
    <x v="6"/>
    <m/>
    <x v="0"/>
    <x v="2"/>
    <x v="148"/>
    <m/>
    <m/>
    <m/>
    <n v="1"/>
    <n v="201208"/>
    <n v="20000"/>
  </r>
  <r>
    <x v="439"/>
    <x v="6"/>
    <m/>
    <x v="0"/>
    <x v="2"/>
    <x v="149"/>
    <m/>
    <m/>
    <m/>
    <n v="3"/>
    <n v="201208"/>
    <n v="60000"/>
  </r>
  <r>
    <x v="439"/>
    <x v="6"/>
    <m/>
    <x v="18"/>
    <x v="2"/>
    <x v="166"/>
    <m/>
    <m/>
    <m/>
    <n v="1"/>
    <n v="201208"/>
    <n v="3000"/>
  </r>
  <r>
    <x v="439"/>
    <x v="6"/>
    <m/>
    <x v="22"/>
    <x v="2"/>
    <x v="150"/>
    <m/>
    <m/>
    <m/>
    <n v="4"/>
    <n v="201208"/>
    <n v="152000"/>
  </r>
  <r>
    <x v="439"/>
    <x v="6"/>
    <m/>
    <x v="22"/>
    <x v="2"/>
    <x v="150"/>
    <m/>
    <m/>
    <m/>
    <n v="2"/>
    <n v="201208"/>
    <n v="76000"/>
  </r>
  <r>
    <x v="439"/>
    <x v="6"/>
    <m/>
    <x v="5"/>
    <x v="2"/>
    <x v="151"/>
    <m/>
    <m/>
    <m/>
    <n v="9"/>
    <n v="201208"/>
    <n v="252000"/>
  </r>
  <r>
    <x v="439"/>
    <x v="6"/>
    <m/>
    <x v="5"/>
    <x v="2"/>
    <x v="152"/>
    <m/>
    <m/>
    <m/>
    <n v="4"/>
    <n v="201208"/>
    <n v="192000"/>
  </r>
  <r>
    <x v="439"/>
    <x v="6"/>
    <m/>
    <x v="5"/>
    <x v="2"/>
    <x v="153"/>
    <m/>
    <m/>
    <m/>
    <n v="5"/>
    <n v="201208"/>
    <n v="140000"/>
  </r>
  <r>
    <x v="439"/>
    <x v="6"/>
    <m/>
    <x v="33"/>
    <x v="2"/>
    <x v="156"/>
    <m/>
    <m/>
    <m/>
    <n v="1"/>
    <n v="201208"/>
    <n v="33800"/>
  </r>
  <r>
    <x v="439"/>
    <x v="6"/>
    <m/>
    <x v="19"/>
    <x v="2"/>
    <x v="157"/>
    <m/>
    <m/>
    <m/>
    <n v="12"/>
    <n v="201208"/>
    <n v="156000"/>
  </r>
  <r>
    <x v="439"/>
    <x v="6"/>
    <m/>
    <x v="19"/>
    <x v="2"/>
    <x v="158"/>
    <m/>
    <m/>
    <m/>
    <n v="4"/>
    <n v="201208"/>
    <n v="96000"/>
  </r>
  <r>
    <x v="439"/>
    <x v="6"/>
    <m/>
    <x v="19"/>
    <x v="2"/>
    <x v="159"/>
    <m/>
    <m/>
    <m/>
    <n v="3"/>
    <n v="201208"/>
    <n v="99000"/>
  </r>
  <r>
    <x v="439"/>
    <x v="6"/>
    <m/>
    <x v="19"/>
    <x v="2"/>
    <x v="181"/>
    <m/>
    <m/>
    <m/>
    <n v="2"/>
    <n v="201208"/>
    <n v="26000"/>
  </r>
  <r>
    <x v="439"/>
    <x v="6"/>
    <m/>
    <x v="35"/>
    <x v="2"/>
    <x v="170"/>
    <m/>
    <m/>
    <m/>
    <n v="2"/>
    <n v="201208"/>
    <n v="8000"/>
  </r>
  <r>
    <x v="439"/>
    <x v="6"/>
    <m/>
    <x v="18"/>
    <x v="2"/>
    <x v="161"/>
    <m/>
    <m/>
    <m/>
    <n v="8"/>
    <n v="201208"/>
    <n v="24000"/>
  </r>
  <r>
    <x v="439"/>
    <x v="6"/>
    <m/>
    <x v="18"/>
    <x v="2"/>
    <x v="161"/>
    <m/>
    <m/>
    <m/>
    <n v="1"/>
    <n v="201208"/>
    <n v="3000"/>
  </r>
  <r>
    <x v="438"/>
    <x v="5"/>
    <m/>
    <x v="0"/>
    <x v="7"/>
    <x v="163"/>
    <m/>
    <m/>
    <m/>
    <n v="2"/>
    <n v="201208"/>
    <n v="40000"/>
  </r>
  <r>
    <x v="438"/>
    <x v="5"/>
    <m/>
    <x v="6"/>
    <x v="2"/>
    <x v="126"/>
    <m/>
    <m/>
    <m/>
    <n v="2"/>
    <n v="201208"/>
    <n v="40000"/>
  </r>
  <r>
    <x v="438"/>
    <x v="5"/>
    <m/>
    <x v="34"/>
    <x v="2"/>
    <x v="128"/>
    <m/>
    <m/>
    <m/>
    <n v="13"/>
    <n v="201208"/>
    <n v="482300"/>
  </r>
  <r>
    <x v="438"/>
    <x v="5"/>
    <m/>
    <x v="25"/>
    <x v="2"/>
    <x v="129"/>
    <m/>
    <m/>
    <m/>
    <n v="1"/>
    <n v="201208"/>
    <n v="99000"/>
  </r>
  <r>
    <x v="438"/>
    <x v="5"/>
    <m/>
    <x v="0"/>
    <x v="2"/>
    <x v="130"/>
    <m/>
    <m/>
    <m/>
    <n v="18"/>
    <n v="201208"/>
    <n v="594000"/>
  </r>
  <r>
    <x v="438"/>
    <x v="5"/>
    <m/>
    <x v="0"/>
    <x v="2"/>
    <x v="131"/>
    <m/>
    <m/>
    <m/>
    <n v="3"/>
    <n v="201208"/>
    <n v="99000"/>
  </r>
  <r>
    <x v="438"/>
    <x v="5"/>
    <m/>
    <x v="0"/>
    <x v="2"/>
    <x v="168"/>
    <m/>
    <m/>
    <m/>
    <n v="1"/>
    <n v="201208"/>
    <n v="20000"/>
  </r>
  <r>
    <x v="438"/>
    <x v="5"/>
    <m/>
    <x v="0"/>
    <x v="2"/>
    <x v="178"/>
    <m/>
    <m/>
    <m/>
    <n v="1"/>
    <n v="201208"/>
    <n v="35000"/>
  </r>
  <r>
    <x v="438"/>
    <x v="5"/>
    <m/>
    <x v="0"/>
    <x v="2"/>
    <x v="179"/>
    <m/>
    <m/>
    <m/>
    <n v="1"/>
    <n v="201208"/>
    <n v="3000"/>
  </r>
  <r>
    <x v="438"/>
    <x v="5"/>
    <m/>
    <x v="30"/>
    <x v="2"/>
    <x v="132"/>
    <m/>
    <m/>
    <m/>
    <n v="4"/>
    <n v="201208"/>
    <n v="89600"/>
  </r>
  <r>
    <x v="438"/>
    <x v="5"/>
    <m/>
    <x v="1"/>
    <x v="2"/>
    <x v="135"/>
    <m/>
    <m/>
    <m/>
    <n v="2"/>
    <n v="201208"/>
    <n v="40000"/>
  </r>
  <r>
    <x v="438"/>
    <x v="5"/>
    <m/>
    <x v="36"/>
    <x v="2"/>
    <x v="136"/>
    <m/>
    <m/>
    <m/>
    <n v="5"/>
    <n v="201208"/>
    <n v="140000"/>
  </r>
  <r>
    <x v="438"/>
    <x v="5"/>
    <m/>
    <x v="36"/>
    <x v="2"/>
    <x v="137"/>
    <m/>
    <m/>
    <m/>
    <n v="2"/>
    <n v="201208"/>
    <n v="84000"/>
  </r>
  <r>
    <x v="438"/>
    <x v="5"/>
    <m/>
    <x v="0"/>
    <x v="2"/>
    <x v="138"/>
    <m/>
    <m/>
    <m/>
    <n v="31"/>
    <n v="201208"/>
    <n v="620000"/>
  </r>
  <r>
    <x v="438"/>
    <x v="5"/>
    <m/>
    <x v="0"/>
    <x v="2"/>
    <x v="139"/>
    <m/>
    <m/>
    <m/>
    <n v="17"/>
    <n v="201208"/>
    <n v="595000"/>
  </r>
  <r>
    <x v="438"/>
    <x v="5"/>
    <m/>
    <x v="32"/>
    <x v="2"/>
    <x v="140"/>
    <m/>
    <m/>
    <m/>
    <n v="10"/>
    <n v="201208"/>
    <n v="371000"/>
  </r>
  <r>
    <x v="438"/>
    <x v="5"/>
    <m/>
    <x v="18"/>
    <x v="2"/>
    <x v="125"/>
    <m/>
    <m/>
    <m/>
    <n v="16"/>
    <n v="201208"/>
    <n v="48000"/>
  </r>
  <r>
    <x v="438"/>
    <x v="5"/>
    <m/>
    <x v="0"/>
    <x v="2"/>
    <x v="138"/>
    <m/>
    <m/>
    <m/>
    <n v="1"/>
    <n v="201208"/>
    <n v="20000"/>
  </r>
  <r>
    <x v="438"/>
    <x v="5"/>
    <m/>
    <x v="4"/>
    <x v="2"/>
    <x v="142"/>
    <m/>
    <m/>
    <m/>
    <n v="1"/>
    <n v="201208"/>
    <n v="4000"/>
  </r>
  <r>
    <x v="438"/>
    <x v="5"/>
    <m/>
    <x v="31"/>
    <x v="2"/>
    <x v="145"/>
    <m/>
    <m/>
    <m/>
    <n v="17"/>
    <n v="201208"/>
    <n v="380800"/>
  </r>
  <r>
    <x v="438"/>
    <x v="5"/>
    <m/>
    <x v="31"/>
    <x v="2"/>
    <x v="146"/>
    <m/>
    <m/>
    <m/>
    <n v="19"/>
    <n v="201208"/>
    <n v="744800"/>
  </r>
  <r>
    <x v="438"/>
    <x v="5"/>
    <m/>
    <x v="32"/>
    <x v="2"/>
    <x v="147"/>
    <m/>
    <m/>
    <m/>
    <n v="16"/>
    <n v="201208"/>
    <n v="593600"/>
  </r>
  <r>
    <x v="438"/>
    <x v="5"/>
    <m/>
    <x v="31"/>
    <x v="2"/>
    <x v="145"/>
    <m/>
    <m/>
    <m/>
    <n v="2"/>
    <n v="201208"/>
    <n v="44800"/>
  </r>
  <r>
    <x v="438"/>
    <x v="5"/>
    <m/>
    <x v="31"/>
    <x v="2"/>
    <x v="146"/>
    <m/>
    <m/>
    <m/>
    <n v="5"/>
    <n v="201208"/>
    <n v="196000"/>
  </r>
  <r>
    <x v="438"/>
    <x v="5"/>
    <m/>
    <x v="32"/>
    <x v="2"/>
    <x v="147"/>
    <m/>
    <m/>
    <m/>
    <n v="3"/>
    <n v="201208"/>
    <n v="111300"/>
  </r>
  <r>
    <x v="438"/>
    <x v="5"/>
    <m/>
    <x v="0"/>
    <x v="2"/>
    <x v="148"/>
    <m/>
    <m/>
    <m/>
    <n v="1"/>
    <n v="201208"/>
    <n v="20000"/>
  </r>
  <r>
    <x v="438"/>
    <x v="5"/>
    <m/>
    <x v="22"/>
    <x v="2"/>
    <x v="150"/>
    <m/>
    <m/>
    <m/>
    <n v="4"/>
    <n v="201208"/>
    <n v="152000"/>
  </r>
  <r>
    <x v="438"/>
    <x v="5"/>
    <m/>
    <x v="22"/>
    <x v="2"/>
    <x v="150"/>
    <m/>
    <m/>
    <m/>
    <n v="4"/>
    <n v="201208"/>
    <n v="152000"/>
  </r>
  <r>
    <x v="438"/>
    <x v="5"/>
    <m/>
    <x v="5"/>
    <x v="2"/>
    <x v="151"/>
    <m/>
    <m/>
    <m/>
    <n v="10"/>
    <n v="201208"/>
    <n v="280000"/>
  </r>
  <r>
    <x v="438"/>
    <x v="5"/>
    <m/>
    <x v="5"/>
    <x v="2"/>
    <x v="152"/>
    <m/>
    <m/>
    <m/>
    <n v="5"/>
    <n v="201208"/>
    <n v="240000"/>
  </r>
  <r>
    <x v="438"/>
    <x v="5"/>
    <m/>
    <x v="5"/>
    <x v="2"/>
    <x v="153"/>
    <m/>
    <m/>
    <m/>
    <n v="3"/>
    <n v="201208"/>
    <n v="84000"/>
  </r>
  <r>
    <x v="438"/>
    <x v="5"/>
    <m/>
    <x v="33"/>
    <x v="2"/>
    <x v="156"/>
    <m/>
    <m/>
    <m/>
    <n v="1"/>
    <n v="201208"/>
    <n v="33800"/>
  </r>
  <r>
    <x v="438"/>
    <x v="5"/>
    <m/>
    <x v="19"/>
    <x v="2"/>
    <x v="157"/>
    <m/>
    <m/>
    <m/>
    <n v="10"/>
    <n v="201208"/>
    <n v="130000"/>
  </r>
  <r>
    <x v="438"/>
    <x v="5"/>
    <m/>
    <x v="19"/>
    <x v="2"/>
    <x v="158"/>
    <m/>
    <m/>
    <m/>
    <n v="3"/>
    <n v="201208"/>
    <n v="72000"/>
  </r>
  <r>
    <x v="438"/>
    <x v="5"/>
    <m/>
    <x v="35"/>
    <x v="2"/>
    <x v="160"/>
    <m/>
    <m/>
    <m/>
    <n v="1"/>
    <n v="201208"/>
    <n v="20000"/>
  </r>
  <r>
    <x v="438"/>
    <x v="5"/>
    <m/>
    <x v="18"/>
    <x v="2"/>
    <x v="161"/>
    <m/>
    <m/>
    <m/>
    <n v="8"/>
    <n v="201208"/>
    <n v="24000"/>
  </r>
  <r>
    <x v="438"/>
    <x v="5"/>
    <m/>
    <x v="18"/>
    <x v="2"/>
    <x v="161"/>
    <m/>
    <m/>
    <m/>
    <n v="1"/>
    <n v="201208"/>
    <n v="3000"/>
  </r>
  <r>
    <x v="438"/>
    <x v="5"/>
    <m/>
    <x v="19"/>
    <x v="6"/>
    <x v="181"/>
    <m/>
    <m/>
    <m/>
    <n v="0"/>
    <n v="201208"/>
    <n v="0"/>
  </r>
  <r>
    <x v="440"/>
    <x v="3"/>
    <m/>
    <x v="0"/>
    <x v="1"/>
    <x v="123"/>
    <m/>
    <m/>
    <m/>
    <n v="8"/>
    <n v="201208"/>
    <n v="280000"/>
  </r>
  <r>
    <x v="440"/>
    <x v="3"/>
    <m/>
    <x v="0"/>
    <x v="7"/>
    <x v="163"/>
    <m/>
    <m/>
    <m/>
    <n v="2"/>
    <n v="201208"/>
    <n v="40000"/>
  </r>
  <r>
    <x v="440"/>
    <x v="3"/>
    <m/>
    <x v="0"/>
    <x v="3"/>
    <x v="164"/>
    <m/>
    <m/>
    <m/>
    <n v="3"/>
    <n v="201208"/>
    <n v="0"/>
  </r>
  <r>
    <x v="440"/>
    <x v="3"/>
    <m/>
    <x v="5"/>
    <x v="3"/>
    <x v="182"/>
    <m/>
    <m/>
    <m/>
    <n v="5"/>
    <n v="201208"/>
    <n v="0"/>
  </r>
  <r>
    <x v="440"/>
    <x v="3"/>
    <m/>
    <x v="6"/>
    <x v="2"/>
    <x v="126"/>
    <m/>
    <m/>
    <m/>
    <n v="2"/>
    <n v="201208"/>
    <n v="40000"/>
  </r>
  <r>
    <x v="440"/>
    <x v="3"/>
    <m/>
    <x v="34"/>
    <x v="2"/>
    <x v="128"/>
    <m/>
    <m/>
    <m/>
    <n v="24"/>
    <n v="201208"/>
    <n v="890400"/>
  </r>
  <r>
    <x v="440"/>
    <x v="3"/>
    <m/>
    <x v="25"/>
    <x v="2"/>
    <x v="129"/>
    <m/>
    <m/>
    <m/>
    <n v="1"/>
    <n v="201208"/>
    <n v="99000"/>
  </r>
  <r>
    <x v="440"/>
    <x v="3"/>
    <m/>
    <x v="0"/>
    <x v="2"/>
    <x v="130"/>
    <m/>
    <m/>
    <m/>
    <n v="42"/>
    <n v="201208"/>
    <n v="1386000"/>
  </r>
  <r>
    <x v="440"/>
    <x v="3"/>
    <m/>
    <x v="0"/>
    <x v="2"/>
    <x v="131"/>
    <m/>
    <m/>
    <m/>
    <n v="4"/>
    <n v="201208"/>
    <n v="132000"/>
  </r>
  <r>
    <x v="440"/>
    <x v="3"/>
    <m/>
    <x v="0"/>
    <x v="2"/>
    <x v="168"/>
    <m/>
    <m/>
    <m/>
    <n v="2"/>
    <n v="201208"/>
    <n v="40000"/>
  </r>
  <r>
    <x v="440"/>
    <x v="3"/>
    <m/>
    <x v="0"/>
    <x v="2"/>
    <x v="178"/>
    <m/>
    <m/>
    <m/>
    <n v="1"/>
    <n v="201208"/>
    <n v="35000"/>
  </r>
  <r>
    <x v="440"/>
    <x v="3"/>
    <m/>
    <x v="32"/>
    <x v="2"/>
    <x v="180"/>
    <m/>
    <m/>
    <m/>
    <n v="1"/>
    <n v="201208"/>
    <n v="37100"/>
  </r>
  <r>
    <x v="440"/>
    <x v="3"/>
    <m/>
    <x v="0"/>
    <x v="2"/>
    <x v="179"/>
    <m/>
    <m/>
    <m/>
    <n v="2"/>
    <n v="201208"/>
    <n v="6000"/>
  </r>
  <r>
    <x v="440"/>
    <x v="3"/>
    <m/>
    <x v="30"/>
    <x v="2"/>
    <x v="132"/>
    <m/>
    <m/>
    <m/>
    <n v="8"/>
    <n v="201208"/>
    <n v="179200"/>
  </r>
  <r>
    <x v="440"/>
    <x v="3"/>
    <m/>
    <x v="30"/>
    <x v="2"/>
    <x v="133"/>
    <m/>
    <m/>
    <m/>
    <n v="2"/>
    <n v="201208"/>
    <n v="78400"/>
  </r>
  <r>
    <x v="440"/>
    <x v="3"/>
    <m/>
    <x v="34"/>
    <x v="2"/>
    <x v="134"/>
    <m/>
    <m/>
    <m/>
    <n v="2"/>
    <n v="201208"/>
    <n v="74200"/>
  </r>
  <r>
    <x v="440"/>
    <x v="3"/>
    <m/>
    <x v="1"/>
    <x v="2"/>
    <x v="135"/>
    <m/>
    <m/>
    <m/>
    <n v="1"/>
    <n v="201208"/>
    <n v="20000"/>
  </r>
  <r>
    <x v="440"/>
    <x v="3"/>
    <m/>
    <x v="1"/>
    <x v="2"/>
    <x v="183"/>
    <m/>
    <m/>
    <m/>
    <n v="1"/>
    <n v="201208"/>
    <n v="17500"/>
  </r>
  <r>
    <x v="440"/>
    <x v="3"/>
    <m/>
    <x v="36"/>
    <x v="2"/>
    <x v="136"/>
    <m/>
    <m/>
    <m/>
    <n v="4"/>
    <n v="201208"/>
    <n v="112000"/>
  </r>
  <r>
    <x v="440"/>
    <x v="3"/>
    <m/>
    <x v="36"/>
    <x v="2"/>
    <x v="176"/>
    <m/>
    <m/>
    <m/>
    <n v="1"/>
    <n v="201208"/>
    <n v="49000"/>
  </r>
  <r>
    <x v="440"/>
    <x v="3"/>
    <m/>
    <x v="36"/>
    <x v="2"/>
    <x v="137"/>
    <m/>
    <m/>
    <m/>
    <n v="1"/>
    <n v="201208"/>
    <n v="42000"/>
  </r>
  <r>
    <x v="440"/>
    <x v="3"/>
    <m/>
    <x v="0"/>
    <x v="2"/>
    <x v="138"/>
    <m/>
    <m/>
    <m/>
    <n v="36"/>
    <n v="201208"/>
    <n v="720000"/>
  </r>
  <r>
    <x v="440"/>
    <x v="3"/>
    <m/>
    <x v="0"/>
    <x v="2"/>
    <x v="139"/>
    <m/>
    <m/>
    <m/>
    <n v="25"/>
    <n v="201208"/>
    <n v="875000"/>
  </r>
  <r>
    <x v="440"/>
    <x v="3"/>
    <m/>
    <x v="32"/>
    <x v="2"/>
    <x v="140"/>
    <m/>
    <m/>
    <m/>
    <n v="4"/>
    <n v="201208"/>
    <n v="148400"/>
  </r>
  <r>
    <x v="440"/>
    <x v="3"/>
    <m/>
    <x v="18"/>
    <x v="2"/>
    <x v="125"/>
    <m/>
    <m/>
    <m/>
    <n v="24"/>
    <n v="201208"/>
    <n v="72000"/>
  </r>
  <r>
    <x v="440"/>
    <x v="3"/>
    <m/>
    <x v="0"/>
    <x v="2"/>
    <x v="139"/>
    <m/>
    <m/>
    <m/>
    <n v="1"/>
    <n v="201208"/>
    <n v="35000"/>
  </r>
  <r>
    <x v="440"/>
    <x v="3"/>
    <m/>
    <x v="0"/>
    <x v="2"/>
    <x v="141"/>
    <m/>
    <m/>
    <m/>
    <n v="4"/>
    <n v="201208"/>
    <n v="132000"/>
  </r>
  <r>
    <x v="440"/>
    <x v="3"/>
    <m/>
    <x v="4"/>
    <x v="2"/>
    <x v="142"/>
    <m/>
    <m/>
    <m/>
    <n v="4"/>
    <n v="201208"/>
    <n v="16000"/>
  </r>
  <r>
    <x v="440"/>
    <x v="3"/>
    <m/>
    <x v="4"/>
    <x v="2"/>
    <x v="143"/>
    <m/>
    <m/>
    <m/>
    <n v="6"/>
    <n v="201208"/>
    <n v="120000"/>
  </r>
  <r>
    <x v="440"/>
    <x v="3"/>
    <m/>
    <x v="4"/>
    <x v="2"/>
    <x v="144"/>
    <m/>
    <m/>
    <m/>
    <n v="7"/>
    <n v="201208"/>
    <n v="28000"/>
  </r>
  <r>
    <x v="440"/>
    <x v="3"/>
    <m/>
    <x v="31"/>
    <x v="2"/>
    <x v="145"/>
    <m/>
    <m/>
    <m/>
    <n v="30"/>
    <n v="201208"/>
    <n v="672000"/>
  </r>
  <r>
    <x v="440"/>
    <x v="3"/>
    <m/>
    <x v="31"/>
    <x v="2"/>
    <x v="146"/>
    <m/>
    <m/>
    <m/>
    <n v="22"/>
    <n v="201208"/>
    <n v="862400"/>
  </r>
  <r>
    <x v="440"/>
    <x v="3"/>
    <m/>
    <x v="32"/>
    <x v="2"/>
    <x v="147"/>
    <m/>
    <m/>
    <m/>
    <n v="16"/>
    <n v="201208"/>
    <n v="593600"/>
  </r>
  <r>
    <x v="440"/>
    <x v="3"/>
    <m/>
    <x v="31"/>
    <x v="2"/>
    <x v="145"/>
    <m/>
    <m/>
    <m/>
    <n v="1"/>
    <n v="201208"/>
    <n v="22400"/>
  </r>
  <r>
    <x v="440"/>
    <x v="3"/>
    <m/>
    <x v="31"/>
    <x v="2"/>
    <x v="146"/>
    <m/>
    <m/>
    <m/>
    <n v="4"/>
    <n v="201208"/>
    <n v="156800"/>
  </r>
  <r>
    <x v="440"/>
    <x v="3"/>
    <m/>
    <x v="32"/>
    <x v="2"/>
    <x v="147"/>
    <m/>
    <m/>
    <m/>
    <n v="2"/>
    <n v="201208"/>
    <n v="74200"/>
  </r>
  <r>
    <x v="440"/>
    <x v="3"/>
    <m/>
    <x v="22"/>
    <x v="2"/>
    <x v="150"/>
    <m/>
    <m/>
    <m/>
    <n v="6"/>
    <n v="201208"/>
    <n v="228000"/>
  </r>
  <r>
    <x v="440"/>
    <x v="3"/>
    <m/>
    <x v="22"/>
    <x v="2"/>
    <x v="150"/>
    <m/>
    <m/>
    <m/>
    <n v="2"/>
    <n v="201208"/>
    <n v="76000"/>
  </r>
  <r>
    <x v="440"/>
    <x v="3"/>
    <m/>
    <x v="5"/>
    <x v="2"/>
    <x v="151"/>
    <m/>
    <m/>
    <m/>
    <n v="23"/>
    <n v="201208"/>
    <n v="644000"/>
  </r>
  <r>
    <x v="440"/>
    <x v="3"/>
    <m/>
    <x v="5"/>
    <x v="2"/>
    <x v="152"/>
    <m/>
    <m/>
    <m/>
    <n v="4"/>
    <n v="201208"/>
    <n v="192000"/>
  </r>
  <r>
    <x v="440"/>
    <x v="3"/>
    <m/>
    <x v="5"/>
    <x v="2"/>
    <x v="153"/>
    <m/>
    <m/>
    <m/>
    <n v="1"/>
    <n v="201208"/>
    <n v="28000"/>
  </r>
  <r>
    <x v="440"/>
    <x v="3"/>
    <m/>
    <x v="33"/>
    <x v="2"/>
    <x v="155"/>
    <m/>
    <m/>
    <m/>
    <n v="3"/>
    <n v="201208"/>
    <n v="54600"/>
  </r>
  <r>
    <x v="440"/>
    <x v="3"/>
    <m/>
    <x v="33"/>
    <x v="2"/>
    <x v="156"/>
    <m/>
    <m/>
    <m/>
    <n v="1"/>
    <n v="201208"/>
    <n v="33800"/>
  </r>
  <r>
    <x v="440"/>
    <x v="3"/>
    <m/>
    <x v="19"/>
    <x v="2"/>
    <x v="157"/>
    <m/>
    <m/>
    <m/>
    <n v="11"/>
    <n v="201208"/>
    <n v="143000"/>
  </r>
  <r>
    <x v="440"/>
    <x v="3"/>
    <m/>
    <x v="19"/>
    <x v="2"/>
    <x v="158"/>
    <m/>
    <m/>
    <m/>
    <n v="7"/>
    <n v="201208"/>
    <n v="168000"/>
  </r>
  <r>
    <x v="440"/>
    <x v="3"/>
    <m/>
    <x v="35"/>
    <x v="2"/>
    <x v="170"/>
    <m/>
    <m/>
    <m/>
    <n v="3"/>
    <n v="201208"/>
    <n v="12000"/>
  </r>
  <r>
    <x v="440"/>
    <x v="3"/>
    <m/>
    <x v="35"/>
    <x v="2"/>
    <x v="160"/>
    <m/>
    <m/>
    <m/>
    <n v="3"/>
    <n v="201208"/>
    <n v="60000"/>
  </r>
  <r>
    <x v="440"/>
    <x v="3"/>
    <m/>
    <x v="18"/>
    <x v="2"/>
    <x v="161"/>
    <m/>
    <m/>
    <m/>
    <n v="34"/>
    <n v="201208"/>
    <n v="102000"/>
  </r>
  <r>
    <x v="440"/>
    <x v="3"/>
    <m/>
    <x v="0"/>
    <x v="9"/>
    <x v="162"/>
    <m/>
    <m/>
    <m/>
    <n v="2"/>
    <n v="201208"/>
    <n v="40000"/>
  </r>
  <r>
    <x v="441"/>
    <x v="4"/>
    <m/>
    <x v="0"/>
    <x v="7"/>
    <x v="163"/>
    <m/>
    <m/>
    <m/>
    <n v="5"/>
    <n v="201208"/>
    <n v="100000"/>
  </r>
  <r>
    <x v="441"/>
    <x v="4"/>
    <m/>
    <x v="0"/>
    <x v="3"/>
    <x v="164"/>
    <m/>
    <m/>
    <m/>
    <n v="2"/>
    <n v="201208"/>
    <n v="0"/>
  </r>
  <r>
    <x v="441"/>
    <x v="4"/>
    <m/>
    <x v="6"/>
    <x v="2"/>
    <x v="126"/>
    <m/>
    <m/>
    <m/>
    <n v="2"/>
    <n v="201208"/>
    <n v="40000"/>
  </r>
  <r>
    <x v="441"/>
    <x v="4"/>
    <m/>
    <x v="6"/>
    <x v="2"/>
    <x v="127"/>
    <m/>
    <m/>
    <m/>
    <n v="1"/>
    <n v="201208"/>
    <n v="35000"/>
  </r>
  <r>
    <x v="441"/>
    <x v="4"/>
    <m/>
    <x v="34"/>
    <x v="2"/>
    <x v="128"/>
    <m/>
    <m/>
    <m/>
    <n v="12"/>
    <n v="201208"/>
    <n v="445200"/>
  </r>
  <r>
    <x v="441"/>
    <x v="4"/>
    <m/>
    <x v="25"/>
    <x v="2"/>
    <x v="129"/>
    <m/>
    <m/>
    <m/>
    <n v="5"/>
    <n v="201208"/>
    <n v="495000"/>
  </r>
  <r>
    <x v="441"/>
    <x v="4"/>
    <m/>
    <x v="0"/>
    <x v="2"/>
    <x v="130"/>
    <m/>
    <m/>
    <m/>
    <n v="27"/>
    <n v="201208"/>
    <n v="891000"/>
  </r>
  <r>
    <x v="441"/>
    <x v="4"/>
    <m/>
    <x v="0"/>
    <x v="2"/>
    <x v="131"/>
    <m/>
    <m/>
    <m/>
    <n v="2"/>
    <n v="201208"/>
    <n v="66000"/>
  </r>
  <r>
    <x v="441"/>
    <x v="4"/>
    <m/>
    <x v="0"/>
    <x v="2"/>
    <x v="168"/>
    <m/>
    <m/>
    <m/>
    <n v="4"/>
    <n v="201208"/>
    <n v="80000"/>
  </r>
  <r>
    <x v="441"/>
    <x v="4"/>
    <m/>
    <x v="0"/>
    <x v="2"/>
    <x v="178"/>
    <m/>
    <m/>
    <m/>
    <n v="2"/>
    <n v="201208"/>
    <n v="70000"/>
  </r>
  <r>
    <x v="441"/>
    <x v="4"/>
    <m/>
    <x v="0"/>
    <x v="2"/>
    <x v="179"/>
    <m/>
    <m/>
    <m/>
    <n v="4"/>
    <n v="201208"/>
    <n v="12000"/>
  </r>
  <r>
    <x v="441"/>
    <x v="4"/>
    <m/>
    <x v="30"/>
    <x v="2"/>
    <x v="132"/>
    <m/>
    <m/>
    <m/>
    <n v="1"/>
    <n v="201208"/>
    <n v="22400"/>
  </r>
  <r>
    <x v="441"/>
    <x v="4"/>
    <m/>
    <x v="30"/>
    <x v="2"/>
    <x v="133"/>
    <m/>
    <m/>
    <m/>
    <n v="3"/>
    <n v="201208"/>
    <n v="117600"/>
  </r>
  <r>
    <x v="441"/>
    <x v="4"/>
    <m/>
    <x v="34"/>
    <x v="2"/>
    <x v="134"/>
    <m/>
    <m/>
    <m/>
    <n v="3"/>
    <n v="201208"/>
    <n v="111300"/>
  </r>
  <r>
    <x v="441"/>
    <x v="4"/>
    <m/>
    <x v="1"/>
    <x v="2"/>
    <x v="135"/>
    <m/>
    <m/>
    <m/>
    <n v="4"/>
    <n v="201208"/>
    <n v="80000"/>
  </r>
  <r>
    <x v="441"/>
    <x v="4"/>
    <m/>
    <x v="1"/>
    <x v="2"/>
    <x v="165"/>
    <m/>
    <m/>
    <m/>
    <n v="1"/>
    <n v="201208"/>
    <n v="35000"/>
  </r>
  <r>
    <x v="441"/>
    <x v="4"/>
    <m/>
    <x v="36"/>
    <x v="2"/>
    <x v="136"/>
    <m/>
    <m/>
    <m/>
    <n v="4"/>
    <n v="201208"/>
    <n v="112000"/>
  </r>
  <r>
    <x v="441"/>
    <x v="4"/>
    <m/>
    <x v="36"/>
    <x v="2"/>
    <x v="176"/>
    <m/>
    <m/>
    <m/>
    <n v="2"/>
    <n v="201208"/>
    <n v="98000"/>
  </r>
  <r>
    <x v="441"/>
    <x v="4"/>
    <m/>
    <x v="0"/>
    <x v="2"/>
    <x v="138"/>
    <m/>
    <m/>
    <m/>
    <n v="29"/>
    <n v="201208"/>
    <n v="580000"/>
  </r>
  <r>
    <x v="441"/>
    <x v="4"/>
    <m/>
    <x v="0"/>
    <x v="2"/>
    <x v="139"/>
    <m/>
    <m/>
    <m/>
    <n v="27"/>
    <n v="201208"/>
    <n v="945000"/>
  </r>
  <r>
    <x v="441"/>
    <x v="4"/>
    <m/>
    <x v="32"/>
    <x v="2"/>
    <x v="140"/>
    <m/>
    <m/>
    <m/>
    <n v="4"/>
    <n v="201208"/>
    <n v="148400"/>
  </r>
  <r>
    <x v="441"/>
    <x v="4"/>
    <m/>
    <x v="18"/>
    <x v="2"/>
    <x v="125"/>
    <m/>
    <m/>
    <m/>
    <n v="15"/>
    <n v="201208"/>
    <n v="45000"/>
  </r>
  <r>
    <x v="441"/>
    <x v="4"/>
    <m/>
    <x v="0"/>
    <x v="2"/>
    <x v="139"/>
    <m/>
    <m/>
    <m/>
    <n v="1"/>
    <n v="201208"/>
    <n v="35000"/>
  </r>
  <r>
    <x v="441"/>
    <x v="4"/>
    <m/>
    <x v="0"/>
    <x v="2"/>
    <x v="141"/>
    <m/>
    <m/>
    <m/>
    <n v="2"/>
    <n v="201208"/>
    <n v="66000"/>
  </r>
  <r>
    <x v="441"/>
    <x v="4"/>
    <m/>
    <x v="4"/>
    <x v="2"/>
    <x v="143"/>
    <m/>
    <m/>
    <m/>
    <n v="10"/>
    <n v="201208"/>
    <n v="200000"/>
  </r>
  <r>
    <x v="441"/>
    <x v="4"/>
    <m/>
    <x v="4"/>
    <x v="2"/>
    <x v="144"/>
    <m/>
    <m/>
    <m/>
    <n v="3"/>
    <n v="201208"/>
    <n v="12000"/>
  </r>
  <r>
    <x v="441"/>
    <x v="4"/>
    <m/>
    <x v="31"/>
    <x v="2"/>
    <x v="145"/>
    <m/>
    <m/>
    <m/>
    <n v="23"/>
    <n v="201208"/>
    <n v="515200"/>
  </r>
  <r>
    <x v="441"/>
    <x v="4"/>
    <m/>
    <x v="31"/>
    <x v="2"/>
    <x v="146"/>
    <m/>
    <m/>
    <m/>
    <n v="34"/>
    <n v="201208"/>
    <n v="1332800"/>
  </r>
  <r>
    <x v="441"/>
    <x v="4"/>
    <m/>
    <x v="32"/>
    <x v="2"/>
    <x v="147"/>
    <m/>
    <m/>
    <m/>
    <n v="27"/>
    <n v="201208"/>
    <n v="1001700"/>
  </r>
  <r>
    <x v="441"/>
    <x v="4"/>
    <m/>
    <x v="31"/>
    <x v="2"/>
    <x v="145"/>
    <m/>
    <m/>
    <m/>
    <n v="1"/>
    <n v="201208"/>
    <n v="22400"/>
  </r>
  <r>
    <x v="441"/>
    <x v="4"/>
    <m/>
    <x v="31"/>
    <x v="2"/>
    <x v="146"/>
    <m/>
    <m/>
    <m/>
    <n v="5"/>
    <n v="201208"/>
    <n v="196000"/>
  </r>
  <r>
    <x v="441"/>
    <x v="4"/>
    <m/>
    <x v="32"/>
    <x v="2"/>
    <x v="147"/>
    <m/>
    <m/>
    <m/>
    <n v="1"/>
    <n v="201208"/>
    <n v="37100"/>
  </r>
  <r>
    <x v="441"/>
    <x v="4"/>
    <m/>
    <x v="0"/>
    <x v="2"/>
    <x v="148"/>
    <m/>
    <m/>
    <m/>
    <n v="1"/>
    <n v="201208"/>
    <n v="20000"/>
  </r>
  <r>
    <x v="441"/>
    <x v="4"/>
    <m/>
    <x v="0"/>
    <x v="2"/>
    <x v="149"/>
    <m/>
    <m/>
    <m/>
    <n v="2"/>
    <n v="201208"/>
    <n v="40000"/>
  </r>
  <r>
    <x v="441"/>
    <x v="4"/>
    <m/>
    <x v="22"/>
    <x v="2"/>
    <x v="150"/>
    <m/>
    <m/>
    <m/>
    <n v="5"/>
    <n v="201208"/>
    <n v="190000"/>
  </r>
  <r>
    <x v="441"/>
    <x v="4"/>
    <m/>
    <x v="22"/>
    <x v="2"/>
    <x v="150"/>
    <m/>
    <m/>
    <m/>
    <n v="1"/>
    <n v="201208"/>
    <n v="38000"/>
  </r>
  <r>
    <x v="441"/>
    <x v="4"/>
    <m/>
    <x v="5"/>
    <x v="2"/>
    <x v="151"/>
    <m/>
    <m/>
    <m/>
    <n v="21"/>
    <n v="201208"/>
    <n v="588000"/>
  </r>
  <r>
    <x v="441"/>
    <x v="4"/>
    <m/>
    <x v="5"/>
    <x v="2"/>
    <x v="152"/>
    <m/>
    <m/>
    <m/>
    <n v="5"/>
    <n v="201208"/>
    <n v="240000"/>
  </r>
  <r>
    <x v="441"/>
    <x v="4"/>
    <m/>
    <x v="5"/>
    <x v="2"/>
    <x v="153"/>
    <m/>
    <m/>
    <m/>
    <n v="1"/>
    <n v="201208"/>
    <n v="28000"/>
  </r>
  <r>
    <x v="441"/>
    <x v="4"/>
    <m/>
    <x v="33"/>
    <x v="2"/>
    <x v="155"/>
    <m/>
    <m/>
    <m/>
    <n v="1"/>
    <n v="201208"/>
    <n v="18200"/>
  </r>
  <r>
    <x v="441"/>
    <x v="4"/>
    <m/>
    <x v="33"/>
    <x v="2"/>
    <x v="156"/>
    <m/>
    <m/>
    <m/>
    <n v="1"/>
    <n v="201208"/>
    <n v="33800"/>
  </r>
  <r>
    <x v="441"/>
    <x v="4"/>
    <m/>
    <x v="19"/>
    <x v="2"/>
    <x v="157"/>
    <m/>
    <m/>
    <m/>
    <n v="11"/>
    <n v="201208"/>
    <n v="143000"/>
  </r>
  <r>
    <x v="441"/>
    <x v="4"/>
    <m/>
    <x v="19"/>
    <x v="2"/>
    <x v="158"/>
    <m/>
    <m/>
    <m/>
    <n v="4"/>
    <n v="201208"/>
    <n v="96000"/>
  </r>
  <r>
    <x v="441"/>
    <x v="4"/>
    <m/>
    <x v="35"/>
    <x v="2"/>
    <x v="170"/>
    <m/>
    <m/>
    <m/>
    <n v="1"/>
    <n v="201208"/>
    <n v="4000"/>
  </r>
  <r>
    <x v="441"/>
    <x v="4"/>
    <m/>
    <x v="35"/>
    <x v="2"/>
    <x v="160"/>
    <m/>
    <m/>
    <m/>
    <n v="4"/>
    <n v="201208"/>
    <n v="80000"/>
  </r>
  <r>
    <x v="441"/>
    <x v="4"/>
    <m/>
    <x v="18"/>
    <x v="2"/>
    <x v="161"/>
    <m/>
    <m/>
    <m/>
    <n v="18"/>
    <n v="201208"/>
    <n v="54000"/>
  </r>
  <r>
    <x v="441"/>
    <x v="4"/>
    <m/>
    <x v="18"/>
    <x v="2"/>
    <x v="161"/>
    <m/>
    <m/>
    <m/>
    <n v="1"/>
    <n v="201208"/>
    <n v="3000"/>
  </r>
  <r>
    <x v="441"/>
    <x v="4"/>
    <m/>
    <x v="0"/>
    <x v="9"/>
    <x v="162"/>
    <m/>
    <m/>
    <m/>
    <n v="1"/>
    <n v="201208"/>
    <n v="20000"/>
  </r>
  <r>
    <x v="442"/>
    <x v="1"/>
    <m/>
    <x v="0"/>
    <x v="1"/>
    <x v="123"/>
    <m/>
    <m/>
    <m/>
    <n v="4"/>
    <n v="201208"/>
    <n v="140000"/>
  </r>
  <r>
    <x v="442"/>
    <x v="1"/>
    <m/>
    <x v="0"/>
    <x v="1"/>
    <x v="124"/>
    <m/>
    <m/>
    <m/>
    <n v="1"/>
    <n v="201208"/>
    <n v="20000"/>
  </r>
  <r>
    <x v="442"/>
    <x v="1"/>
    <m/>
    <x v="6"/>
    <x v="5"/>
    <x v="172"/>
    <m/>
    <m/>
    <m/>
    <n v="10"/>
    <n v="201208"/>
    <n v="200000"/>
  </r>
  <r>
    <x v="442"/>
    <x v="1"/>
    <m/>
    <x v="0"/>
    <x v="7"/>
    <x v="163"/>
    <m/>
    <m/>
    <m/>
    <n v="2"/>
    <n v="201208"/>
    <n v="40000"/>
  </r>
  <r>
    <x v="442"/>
    <x v="1"/>
    <m/>
    <x v="0"/>
    <x v="3"/>
    <x v="164"/>
    <m/>
    <m/>
    <m/>
    <n v="1"/>
    <n v="201208"/>
    <n v="0"/>
  </r>
  <r>
    <x v="442"/>
    <x v="1"/>
    <m/>
    <x v="31"/>
    <x v="3"/>
    <x v="88"/>
    <m/>
    <m/>
    <m/>
    <n v="2"/>
    <n v="201208"/>
    <n v="0"/>
  </r>
  <r>
    <x v="442"/>
    <x v="1"/>
    <m/>
    <x v="6"/>
    <x v="2"/>
    <x v="126"/>
    <m/>
    <m/>
    <m/>
    <n v="3"/>
    <n v="201208"/>
    <n v="60000"/>
  </r>
  <r>
    <x v="442"/>
    <x v="1"/>
    <m/>
    <x v="34"/>
    <x v="2"/>
    <x v="128"/>
    <m/>
    <m/>
    <m/>
    <n v="17"/>
    <n v="201208"/>
    <n v="630700"/>
  </r>
  <r>
    <x v="442"/>
    <x v="1"/>
    <m/>
    <x v="25"/>
    <x v="2"/>
    <x v="129"/>
    <m/>
    <m/>
    <m/>
    <n v="1"/>
    <n v="201208"/>
    <n v="99000"/>
  </r>
  <r>
    <x v="442"/>
    <x v="1"/>
    <m/>
    <x v="0"/>
    <x v="2"/>
    <x v="130"/>
    <m/>
    <m/>
    <m/>
    <n v="27"/>
    <n v="201208"/>
    <n v="891000"/>
  </r>
  <r>
    <x v="442"/>
    <x v="1"/>
    <m/>
    <x v="0"/>
    <x v="2"/>
    <x v="168"/>
    <m/>
    <m/>
    <m/>
    <n v="1"/>
    <n v="201208"/>
    <n v="20000"/>
  </r>
  <r>
    <x v="442"/>
    <x v="1"/>
    <m/>
    <x v="0"/>
    <x v="2"/>
    <x v="178"/>
    <m/>
    <m/>
    <m/>
    <n v="1"/>
    <n v="201208"/>
    <n v="35000"/>
  </r>
  <r>
    <x v="442"/>
    <x v="1"/>
    <m/>
    <x v="0"/>
    <x v="2"/>
    <x v="179"/>
    <m/>
    <m/>
    <m/>
    <n v="1"/>
    <n v="201208"/>
    <n v="3000"/>
  </r>
  <r>
    <x v="442"/>
    <x v="1"/>
    <m/>
    <x v="30"/>
    <x v="2"/>
    <x v="132"/>
    <m/>
    <m/>
    <m/>
    <n v="2"/>
    <n v="201208"/>
    <n v="44800"/>
  </r>
  <r>
    <x v="442"/>
    <x v="1"/>
    <m/>
    <x v="30"/>
    <x v="2"/>
    <x v="133"/>
    <m/>
    <m/>
    <m/>
    <n v="2"/>
    <n v="201208"/>
    <n v="78400"/>
  </r>
  <r>
    <x v="442"/>
    <x v="1"/>
    <m/>
    <x v="1"/>
    <x v="2"/>
    <x v="135"/>
    <m/>
    <m/>
    <m/>
    <n v="4"/>
    <n v="201208"/>
    <n v="80000"/>
  </r>
  <r>
    <x v="442"/>
    <x v="1"/>
    <m/>
    <x v="1"/>
    <x v="2"/>
    <x v="165"/>
    <m/>
    <m/>
    <m/>
    <n v="1"/>
    <n v="201208"/>
    <n v="35000"/>
  </r>
  <r>
    <x v="442"/>
    <x v="1"/>
    <m/>
    <x v="1"/>
    <x v="2"/>
    <x v="183"/>
    <m/>
    <m/>
    <m/>
    <n v="1"/>
    <n v="201208"/>
    <n v="17500"/>
  </r>
  <r>
    <x v="442"/>
    <x v="1"/>
    <m/>
    <x v="36"/>
    <x v="2"/>
    <x v="136"/>
    <m/>
    <m/>
    <m/>
    <n v="3"/>
    <n v="201208"/>
    <n v="84000"/>
  </r>
  <r>
    <x v="442"/>
    <x v="1"/>
    <m/>
    <x v="36"/>
    <x v="2"/>
    <x v="137"/>
    <m/>
    <m/>
    <m/>
    <n v="2"/>
    <n v="201208"/>
    <n v="84000"/>
  </r>
  <r>
    <x v="442"/>
    <x v="1"/>
    <m/>
    <x v="0"/>
    <x v="2"/>
    <x v="138"/>
    <m/>
    <m/>
    <m/>
    <n v="27"/>
    <n v="201208"/>
    <n v="540000"/>
  </r>
  <r>
    <x v="442"/>
    <x v="1"/>
    <m/>
    <x v="0"/>
    <x v="2"/>
    <x v="139"/>
    <m/>
    <m/>
    <m/>
    <n v="28"/>
    <n v="201208"/>
    <n v="980000"/>
  </r>
  <r>
    <x v="442"/>
    <x v="1"/>
    <m/>
    <x v="32"/>
    <x v="2"/>
    <x v="140"/>
    <m/>
    <m/>
    <m/>
    <n v="8"/>
    <n v="201208"/>
    <n v="296800"/>
  </r>
  <r>
    <x v="442"/>
    <x v="1"/>
    <m/>
    <x v="18"/>
    <x v="2"/>
    <x v="125"/>
    <m/>
    <m/>
    <m/>
    <n v="20"/>
    <n v="201208"/>
    <n v="60000"/>
  </r>
  <r>
    <x v="442"/>
    <x v="1"/>
    <m/>
    <x v="0"/>
    <x v="2"/>
    <x v="138"/>
    <m/>
    <m/>
    <m/>
    <n v="1"/>
    <n v="201208"/>
    <n v="20000"/>
  </r>
  <r>
    <x v="442"/>
    <x v="1"/>
    <m/>
    <x v="4"/>
    <x v="2"/>
    <x v="143"/>
    <m/>
    <m/>
    <m/>
    <n v="6"/>
    <n v="201208"/>
    <n v="120000"/>
  </r>
  <r>
    <x v="442"/>
    <x v="1"/>
    <m/>
    <x v="4"/>
    <x v="2"/>
    <x v="144"/>
    <m/>
    <m/>
    <m/>
    <n v="3"/>
    <n v="201208"/>
    <n v="12000"/>
  </r>
  <r>
    <x v="442"/>
    <x v="1"/>
    <m/>
    <x v="31"/>
    <x v="2"/>
    <x v="145"/>
    <m/>
    <m/>
    <m/>
    <n v="24"/>
    <n v="201208"/>
    <n v="537600"/>
  </r>
  <r>
    <x v="442"/>
    <x v="1"/>
    <m/>
    <x v="31"/>
    <x v="2"/>
    <x v="146"/>
    <m/>
    <m/>
    <m/>
    <n v="32"/>
    <n v="201208"/>
    <n v="1254400"/>
  </r>
  <r>
    <x v="442"/>
    <x v="1"/>
    <m/>
    <x v="32"/>
    <x v="2"/>
    <x v="147"/>
    <m/>
    <m/>
    <m/>
    <n v="16"/>
    <n v="201208"/>
    <n v="593600"/>
  </r>
  <r>
    <x v="442"/>
    <x v="1"/>
    <m/>
    <x v="31"/>
    <x v="2"/>
    <x v="146"/>
    <m/>
    <m/>
    <m/>
    <n v="3"/>
    <n v="201208"/>
    <n v="117600"/>
  </r>
  <r>
    <x v="442"/>
    <x v="1"/>
    <m/>
    <x v="32"/>
    <x v="2"/>
    <x v="147"/>
    <m/>
    <m/>
    <m/>
    <n v="2"/>
    <n v="201208"/>
    <n v="74200"/>
  </r>
  <r>
    <x v="442"/>
    <x v="1"/>
    <m/>
    <x v="0"/>
    <x v="2"/>
    <x v="149"/>
    <m/>
    <m/>
    <m/>
    <n v="1"/>
    <n v="201208"/>
    <n v="20000"/>
  </r>
  <r>
    <x v="442"/>
    <x v="1"/>
    <m/>
    <x v="31"/>
    <x v="2"/>
    <x v="184"/>
    <m/>
    <m/>
    <m/>
    <n v="1"/>
    <n v="201208"/>
    <n v="39200"/>
  </r>
  <r>
    <x v="442"/>
    <x v="1"/>
    <m/>
    <x v="32"/>
    <x v="2"/>
    <x v="185"/>
    <m/>
    <m/>
    <m/>
    <n v="1"/>
    <n v="201208"/>
    <n v="37100"/>
  </r>
  <r>
    <x v="442"/>
    <x v="1"/>
    <m/>
    <x v="31"/>
    <x v="2"/>
    <x v="186"/>
    <m/>
    <m/>
    <m/>
    <n v="9"/>
    <n v="201208"/>
    <n v="201600"/>
  </r>
  <r>
    <x v="442"/>
    <x v="1"/>
    <m/>
    <x v="31"/>
    <x v="2"/>
    <x v="187"/>
    <m/>
    <m/>
    <m/>
    <n v="10"/>
    <n v="201208"/>
    <n v="392000"/>
  </r>
  <r>
    <x v="442"/>
    <x v="1"/>
    <m/>
    <x v="32"/>
    <x v="2"/>
    <x v="188"/>
    <m/>
    <m/>
    <m/>
    <n v="3"/>
    <n v="201208"/>
    <n v="111300"/>
  </r>
  <r>
    <x v="442"/>
    <x v="1"/>
    <m/>
    <x v="22"/>
    <x v="2"/>
    <x v="150"/>
    <m/>
    <m/>
    <m/>
    <n v="4"/>
    <n v="201208"/>
    <n v="152000"/>
  </r>
  <r>
    <x v="442"/>
    <x v="1"/>
    <m/>
    <x v="5"/>
    <x v="2"/>
    <x v="151"/>
    <m/>
    <m/>
    <m/>
    <n v="14"/>
    <n v="201208"/>
    <n v="392000"/>
  </r>
  <r>
    <x v="442"/>
    <x v="1"/>
    <m/>
    <x v="5"/>
    <x v="2"/>
    <x v="152"/>
    <m/>
    <m/>
    <m/>
    <n v="3"/>
    <n v="201208"/>
    <n v="144000"/>
  </r>
  <r>
    <x v="442"/>
    <x v="1"/>
    <m/>
    <x v="5"/>
    <x v="2"/>
    <x v="153"/>
    <m/>
    <m/>
    <m/>
    <n v="1"/>
    <n v="201208"/>
    <n v="28000"/>
  </r>
  <r>
    <x v="442"/>
    <x v="1"/>
    <m/>
    <x v="33"/>
    <x v="2"/>
    <x v="155"/>
    <m/>
    <m/>
    <m/>
    <n v="1"/>
    <n v="201208"/>
    <n v="18200"/>
  </r>
  <r>
    <x v="442"/>
    <x v="1"/>
    <m/>
    <x v="33"/>
    <x v="2"/>
    <x v="156"/>
    <m/>
    <m/>
    <m/>
    <n v="1"/>
    <n v="201208"/>
    <n v="33800"/>
  </r>
  <r>
    <x v="442"/>
    <x v="1"/>
    <m/>
    <x v="19"/>
    <x v="2"/>
    <x v="157"/>
    <m/>
    <m/>
    <m/>
    <n v="7"/>
    <n v="201208"/>
    <n v="91000"/>
  </r>
  <r>
    <x v="442"/>
    <x v="1"/>
    <m/>
    <x v="19"/>
    <x v="2"/>
    <x v="158"/>
    <m/>
    <m/>
    <m/>
    <n v="3"/>
    <n v="201208"/>
    <n v="72000"/>
  </r>
  <r>
    <x v="442"/>
    <x v="1"/>
    <m/>
    <x v="19"/>
    <x v="2"/>
    <x v="159"/>
    <m/>
    <m/>
    <m/>
    <n v="1"/>
    <n v="201208"/>
    <n v="33000"/>
  </r>
  <r>
    <x v="442"/>
    <x v="1"/>
    <m/>
    <x v="19"/>
    <x v="2"/>
    <x v="181"/>
    <m/>
    <m/>
    <m/>
    <n v="1"/>
    <n v="201208"/>
    <n v="13000"/>
  </r>
  <r>
    <x v="442"/>
    <x v="1"/>
    <m/>
    <x v="35"/>
    <x v="2"/>
    <x v="160"/>
    <m/>
    <m/>
    <m/>
    <n v="6"/>
    <n v="201208"/>
    <n v="120000"/>
  </r>
  <r>
    <x v="442"/>
    <x v="1"/>
    <m/>
    <x v="18"/>
    <x v="2"/>
    <x v="161"/>
    <m/>
    <m/>
    <m/>
    <n v="18"/>
    <n v="201208"/>
    <n v="54000"/>
  </r>
  <r>
    <x v="442"/>
    <x v="1"/>
    <m/>
    <x v="18"/>
    <x v="2"/>
    <x v="161"/>
    <m/>
    <m/>
    <m/>
    <n v="1"/>
    <n v="201208"/>
    <n v="3000"/>
  </r>
  <r>
    <x v="443"/>
    <x v="0"/>
    <m/>
    <x v="0"/>
    <x v="1"/>
    <x v="123"/>
    <m/>
    <m/>
    <m/>
    <n v="1"/>
    <n v="201208"/>
    <n v="35000"/>
  </r>
  <r>
    <x v="443"/>
    <x v="0"/>
    <m/>
    <x v="0"/>
    <x v="1"/>
    <x v="124"/>
    <m/>
    <m/>
    <m/>
    <n v="1"/>
    <n v="201208"/>
    <n v="20000"/>
  </r>
  <r>
    <x v="443"/>
    <x v="0"/>
    <m/>
    <x v="0"/>
    <x v="7"/>
    <x v="163"/>
    <m/>
    <m/>
    <m/>
    <n v="3"/>
    <n v="201208"/>
    <n v="60000"/>
  </r>
  <r>
    <x v="443"/>
    <x v="0"/>
    <m/>
    <x v="0"/>
    <x v="3"/>
    <x v="164"/>
    <m/>
    <m/>
    <m/>
    <n v="31"/>
    <n v="201208"/>
    <n v="0"/>
  </r>
  <r>
    <x v="443"/>
    <x v="0"/>
    <m/>
    <x v="31"/>
    <x v="3"/>
    <x v="88"/>
    <m/>
    <m/>
    <m/>
    <n v="6"/>
    <n v="201208"/>
    <n v="0"/>
  </r>
  <r>
    <x v="443"/>
    <x v="0"/>
    <m/>
    <x v="6"/>
    <x v="2"/>
    <x v="126"/>
    <m/>
    <m/>
    <m/>
    <n v="1"/>
    <n v="201208"/>
    <n v="20000"/>
  </r>
  <r>
    <x v="443"/>
    <x v="0"/>
    <m/>
    <x v="6"/>
    <x v="2"/>
    <x v="127"/>
    <m/>
    <m/>
    <m/>
    <n v="1"/>
    <n v="201208"/>
    <n v="35000"/>
  </r>
  <r>
    <x v="443"/>
    <x v="0"/>
    <m/>
    <x v="34"/>
    <x v="2"/>
    <x v="128"/>
    <m/>
    <m/>
    <m/>
    <n v="19"/>
    <n v="201208"/>
    <n v="704900"/>
  </r>
  <r>
    <x v="443"/>
    <x v="0"/>
    <m/>
    <x v="25"/>
    <x v="2"/>
    <x v="129"/>
    <m/>
    <m/>
    <m/>
    <n v="1"/>
    <n v="201208"/>
    <n v="99000"/>
  </r>
  <r>
    <x v="443"/>
    <x v="0"/>
    <m/>
    <x v="0"/>
    <x v="2"/>
    <x v="130"/>
    <m/>
    <m/>
    <m/>
    <n v="25"/>
    <n v="201208"/>
    <n v="825000"/>
  </r>
  <r>
    <x v="443"/>
    <x v="0"/>
    <m/>
    <x v="0"/>
    <x v="2"/>
    <x v="131"/>
    <m/>
    <m/>
    <m/>
    <n v="2"/>
    <n v="201208"/>
    <n v="66000"/>
  </r>
  <r>
    <x v="443"/>
    <x v="0"/>
    <m/>
    <x v="30"/>
    <x v="2"/>
    <x v="132"/>
    <m/>
    <m/>
    <m/>
    <n v="7"/>
    <n v="201208"/>
    <n v="156800"/>
  </r>
  <r>
    <x v="443"/>
    <x v="0"/>
    <m/>
    <x v="1"/>
    <x v="2"/>
    <x v="135"/>
    <m/>
    <m/>
    <m/>
    <n v="2"/>
    <n v="201208"/>
    <n v="40000"/>
  </r>
  <r>
    <x v="443"/>
    <x v="0"/>
    <m/>
    <x v="36"/>
    <x v="2"/>
    <x v="136"/>
    <m/>
    <m/>
    <m/>
    <n v="2"/>
    <n v="201208"/>
    <n v="56000"/>
  </r>
  <r>
    <x v="443"/>
    <x v="0"/>
    <m/>
    <x v="36"/>
    <x v="2"/>
    <x v="137"/>
    <m/>
    <m/>
    <m/>
    <n v="1"/>
    <n v="201208"/>
    <n v="42000"/>
  </r>
  <r>
    <x v="443"/>
    <x v="0"/>
    <m/>
    <x v="0"/>
    <x v="2"/>
    <x v="138"/>
    <m/>
    <m/>
    <m/>
    <n v="24"/>
    <n v="201208"/>
    <n v="480000"/>
  </r>
  <r>
    <x v="443"/>
    <x v="0"/>
    <m/>
    <x v="0"/>
    <x v="2"/>
    <x v="139"/>
    <m/>
    <m/>
    <m/>
    <n v="28"/>
    <n v="201208"/>
    <n v="980000"/>
  </r>
  <r>
    <x v="443"/>
    <x v="0"/>
    <m/>
    <x v="32"/>
    <x v="2"/>
    <x v="140"/>
    <m/>
    <m/>
    <m/>
    <n v="6"/>
    <n v="201208"/>
    <n v="222600"/>
  </r>
  <r>
    <x v="443"/>
    <x v="0"/>
    <m/>
    <x v="18"/>
    <x v="2"/>
    <x v="125"/>
    <m/>
    <m/>
    <m/>
    <n v="20"/>
    <n v="201208"/>
    <n v="60000"/>
  </r>
  <r>
    <x v="443"/>
    <x v="0"/>
    <m/>
    <x v="0"/>
    <x v="2"/>
    <x v="138"/>
    <m/>
    <m/>
    <m/>
    <n v="1"/>
    <n v="201208"/>
    <n v="20000"/>
  </r>
  <r>
    <x v="443"/>
    <x v="0"/>
    <m/>
    <x v="0"/>
    <x v="2"/>
    <x v="141"/>
    <m/>
    <m/>
    <m/>
    <n v="2"/>
    <n v="201208"/>
    <n v="66000"/>
  </r>
  <r>
    <x v="443"/>
    <x v="0"/>
    <m/>
    <x v="4"/>
    <x v="2"/>
    <x v="143"/>
    <m/>
    <m/>
    <m/>
    <n v="5"/>
    <n v="201208"/>
    <n v="100000"/>
  </r>
  <r>
    <x v="443"/>
    <x v="0"/>
    <m/>
    <x v="4"/>
    <x v="2"/>
    <x v="144"/>
    <m/>
    <m/>
    <m/>
    <n v="7"/>
    <n v="201208"/>
    <n v="28000"/>
  </r>
  <r>
    <x v="443"/>
    <x v="0"/>
    <m/>
    <x v="31"/>
    <x v="2"/>
    <x v="145"/>
    <m/>
    <m/>
    <m/>
    <n v="28"/>
    <n v="201208"/>
    <n v="627200"/>
  </r>
  <r>
    <x v="443"/>
    <x v="0"/>
    <m/>
    <x v="31"/>
    <x v="2"/>
    <x v="146"/>
    <m/>
    <m/>
    <m/>
    <n v="35"/>
    <n v="201208"/>
    <n v="1372000"/>
  </r>
  <r>
    <x v="443"/>
    <x v="0"/>
    <m/>
    <x v="32"/>
    <x v="2"/>
    <x v="147"/>
    <m/>
    <m/>
    <m/>
    <n v="18"/>
    <n v="201208"/>
    <n v="667800"/>
  </r>
  <r>
    <x v="443"/>
    <x v="0"/>
    <m/>
    <x v="0"/>
    <x v="2"/>
    <x v="149"/>
    <m/>
    <m/>
    <m/>
    <n v="1"/>
    <n v="201208"/>
    <n v="20000"/>
  </r>
  <r>
    <x v="443"/>
    <x v="0"/>
    <m/>
    <x v="31"/>
    <x v="2"/>
    <x v="189"/>
    <m/>
    <m/>
    <m/>
    <n v="4"/>
    <n v="201208"/>
    <n v="89600"/>
  </r>
  <r>
    <x v="443"/>
    <x v="0"/>
    <m/>
    <x v="31"/>
    <x v="2"/>
    <x v="184"/>
    <m/>
    <m/>
    <m/>
    <n v="8"/>
    <n v="201208"/>
    <n v="313600"/>
  </r>
  <r>
    <x v="443"/>
    <x v="0"/>
    <m/>
    <x v="32"/>
    <x v="2"/>
    <x v="185"/>
    <m/>
    <m/>
    <m/>
    <n v="3"/>
    <n v="201208"/>
    <n v="111300"/>
  </r>
  <r>
    <x v="443"/>
    <x v="0"/>
    <m/>
    <x v="31"/>
    <x v="2"/>
    <x v="186"/>
    <m/>
    <m/>
    <m/>
    <n v="15"/>
    <n v="201208"/>
    <n v="336000"/>
  </r>
  <r>
    <x v="443"/>
    <x v="0"/>
    <m/>
    <x v="31"/>
    <x v="2"/>
    <x v="187"/>
    <m/>
    <m/>
    <m/>
    <n v="13"/>
    <n v="201208"/>
    <n v="509600"/>
  </r>
  <r>
    <x v="443"/>
    <x v="0"/>
    <m/>
    <x v="32"/>
    <x v="2"/>
    <x v="188"/>
    <m/>
    <m/>
    <m/>
    <n v="12"/>
    <n v="201208"/>
    <n v="445200"/>
  </r>
  <r>
    <x v="443"/>
    <x v="0"/>
    <m/>
    <x v="22"/>
    <x v="2"/>
    <x v="150"/>
    <m/>
    <m/>
    <m/>
    <n v="3"/>
    <n v="201208"/>
    <n v="114000"/>
  </r>
  <r>
    <x v="443"/>
    <x v="0"/>
    <m/>
    <x v="22"/>
    <x v="2"/>
    <x v="150"/>
    <m/>
    <m/>
    <m/>
    <n v="4"/>
    <n v="201208"/>
    <n v="152000"/>
  </r>
  <r>
    <x v="443"/>
    <x v="0"/>
    <m/>
    <x v="5"/>
    <x v="2"/>
    <x v="151"/>
    <m/>
    <m/>
    <m/>
    <n v="13"/>
    <n v="201208"/>
    <n v="364000"/>
  </r>
  <r>
    <x v="443"/>
    <x v="0"/>
    <m/>
    <x v="5"/>
    <x v="2"/>
    <x v="152"/>
    <m/>
    <m/>
    <m/>
    <n v="4"/>
    <n v="201208"/>
    <n v="192000"/>
  </r>
  <r>
    <x v="443"/>
    <x v="0"/>
    <m/>
    <x v="5"/>
    <x v="2"/>
    <x v="153"/>
    <m/>
    <m/>
    <m/>
    <n v="2"/>
    <n v="201208"/>
    <n v="56000"/>
  </r>
  <r>
    <x v="443"/>
    <x v="0"/>
    <m/>
    <x v="33"/>
    <x v="2"/>
    <x v="155"/>
    <m/>
    <m/>
    <m/>
    <n v="3"/>
    <n v="201208"/>
    <n v="54600"/>
  </r>
  <r>
    <x v="443"/>
    <x v="0"/>
    <m/>
    <x v="19"/>
    <x v="2"/>
    <x v="157"/>
    <m/>
    <m/>
    <m/>
    <n v="16"/>
    <n v="201208"/>
    <n v="208000"/>
  </r>
  <r>
    <x v="443"/>
    <x v="0"/>
    <m/>
    <x v="19"/>
    <x v="2"/>
    <x v="158"/>
    <m/>
    <m/>
    <m/>
    <n v="2"/>
    <n v="201208"/>
    <n v="48000"/>
  </r>
  <r>
    <x v="443"/>
    <x v="0"/>
    <m/>
    <x v="19"/>
    <x v="2"/>
    <x v="159"/>
    <m/>
    <m/>
    <m/>
    <n v="1"/>
    <n v="201208"/>
    <n v="33000"/>
  </r>
  <r>
    <x v="443"/>
    <x v="0"/>
    <m/>
    <x v="35"/>
    <x v="2"/>
    <x v="160"/>
    <m/>
    <m/>
    <m/>
    <n v="4"/>
    <n v="201208"/>
    <n v="80000"/>
  </r>
  <r>
    <x v="443"/>
    <x v="0"/>
    <m/>
    <x v="18"/>
    <x v="2"/>
    <x v="161"/>
    <m/>
    <m/>
    <m/>
    <n v="16"/>
    <n v="201208"/>
    <n v="48000"/>
  </r>
  <r>
    <x v="443"/>
    <x v="0"/>
    <m/>
    <x v="0"/>
    <x v="9"/>
    <x v="162"/>
    <m/>
    <m/>
    <m/>
    <n v="4"/>
    <n v="201208"/>
    <n v="80000"/>
  </r>
  <r>
    <x v="444"/>
    <x v="2"/>
    <m/>
    <x v="0"/>
    <x v="1"/>
    <x v="123"/>
    <m/>
    <m/>
    <m/>
    <n v="3"/>
    <n v="201208"/>
    <n v="105000"/>
  </r>
  <r>
    <x v="444"/>
    <x v="2"/>
    <m/>
    <x v="0"/>
    <x v="7"/>
    <x v="163"/>
    <m/>
    <m/>
    <m/>
    <n v="3"/>
    <n v="201208"/>
    <n v="60000"/>
  </r>
  <r>
    <x v="444"/>
    <x v="2"/>
    <m/>
    <x v="0"/>
    <x v="3"/>
    <x v="164"/>
    <m/>
    <m/>
    <m/>
    <n v="1"/>
    <n v="201208"/>
    <n v="0"/>
  </r>
  <r>
    <x v="444"/>
    <x v="2"/>
    <m/>
    <x v="34"/>
    <x v="2"/>
    <x v="128"/>
    <m/>
    <m/>
    <m/>
    <n v="19"/>
    <n v="201208"/>
    <n v="704900"/>
  </r>
  <r>
    <x v="444"/>
    <x v="2"/>
    <m/>
    <x v="25"/>
    <x v="2"/>
    <x v="129"/>
    <m/>
    <m/>
    <m/>
    <n v="1"/>
    <n v="201208"/>
    <n v="99000"/>
  </r>
  <r>
    <x v="444"/>
    <x v="2"/>
    <m/>
    <x v="0"/>
    <x v="2"/>
    <x v="130"/>
    <m/>
    <m/>
    <m/>
    <n v="21"/>
    <n v="201208"/>
    <n v="693000"/>
  </r>
  <r>
    <x v="444"/>
    <x v="2"/>
    <m/>
    <x v="0"/>
    <x v="2"/>
    <x v="131"/>
    <m/>
    <m/>
    <m/>
    <n v="2"/>
    <n v="201208"/>
    <n v="66000"/>
  </r>
  <r>
    <x v="444"/>
    <x v="2"/>
    <m/>
    <x v="0"/>
    <x v="2"/>
    <x v="168"/>
    <m/>
    <m/>
    <m/>
    <n v="1"/>
    <n v="201208"/>
    <n v="20000"/>
  </r>
  <r>
    <x v="444"/>
    <x v="2"/>
    <m/>
    <x v="30"/>
    <x v="2"/>
    <x v="132"/>
    <m/>
    <m/>
    <m/>
    <n v="4"/>
    <n v="201208"/>
    <n v="89600"/>
  </r>
  <r>
    <x v="444"/>
    <x v="2"/>
    <m/>
    <x v="30"/>
    <x v="2"/>
    <x v="133"/>
    <m/>
    <m/>
    <m/>
    <n v="1"/>
    <n v="201208"/>
    <n v="39200"/>
  </r>
  <r>
    <x v="444"/>
    <x v="2"/>
    <m/>
    <x v="34"/>
    <x v="2"/>
    <x v="134"/>
    <m/>
    <m/>
    <m/>
    <n v="1"/>
    <n v="201208"/>
    <n v="37100"/>
  </r>
  <r>
    <x v="444"/>
    <x v="2"/>
    <m/>
    <x v="1"/>
    <x v="2"/>
    <x v="135"/>
    <m/>
    <m/>
    <m/>
    <n v="6"/>
    <n v="201208"/>
    <n v="120000"/>
  </r>
  <r>
    <x v="444"/>
    <x v="2"/>
    <m/>
    <x v="1"/>
    <x v="2"/>
    <x v="165"/>
    <m/>
    <m/>
    <m/>
    <n v="1"/>
    <n v="201208"/>
    <n v="35000"/>
  </r>
  <r>
    <x v="444"/>
    <x v="2"/>
    <m/>
    <x v="36"/>
    <x v="2"/>
    <x v="136"/>
    <m/>
    <m/>
    <m/>
    <n v="3"/>
    <n v="201208"/>
    <n v="84000"/>
  </r>
  <r>
    <x v="444"/>
    <x v="2"/>
    <m/>
    <x v="0"/>
    <x v="2"/>
    <x v="138"/>
    <m/>
    <m/>
    <m/>
    <n v="31"/>
    <n v="201208"/>
    <n v="620000"/>
  </r>
  <r>
    <x v="444"/>
    <x v="2"/>
    <m/>
    <x v="0"/>
    <x v="2"/>
    <x v="139"/>
    <m/>
    <m/>
    <m/>
    <n v="24"/>
    <n v="201208"/>
    <n v="840000"/>
  </r>
  <r>
    <x v="444"/>
    <x v="2"/>
    <m/>
    <x v="32"/>
    <x v="2"/>
    <x v="140"/>
    <m/>
    <m/>
    <m/>
    <n v="8"/>
    <n v="201208"/>
    <n v="296800"/>
  </r>
  <r>
    <x v="444"/>
    <x v="2"/>
    <m/>
    <x v="18"/>
    <x v="2"/>
    <x v="125"/>
    <m/>
    <m/>
    <m/>
    <n v="13"/>
    <n v="201208"/>
    <n v="39000"/>
  </r>
  <r>
    <x v="444"/>
    <x v="2"/>
    <m/>
    <x v="0"/>
    <x v="2"/>
    <x v="138"/>
    <m/>
    <m/>
    <m/>
    <n v="1"/>
    <n v="201208"/>
    <n v="20000"/>
  </r>
  <r>
    <x v="444"/>
    <x v="2"/>
    <m/>
    <x v="0"/>
    <x v="2"/>
    <x v="141"/>
    <m/>
    <m/>
    <m/>
    <n v="2"/>
    <n v="201208"/>
    <n v="66000"/>
  </r>
  <r>
    <x v="444"/>
    <x v="2"/>
    <m/>
    <x v="4"/>
    <x v="2"/>
    <x v="142"/>
    <m/>
    <m/>
    <m/>
    <n v="1"/>
    <n v="201208"/>
    <n v="4000"/>
  </r>
  <r>
    <x v="444"/>
    <x v="2"/>
    <m/>
    <x v="4"/>
    <x v="2"/>
    <x v="143"/>
    <m/>
    <m/>
    <m/>
    <n v="8"/>
    <n v="201208"/>
    <n v="160000"/>
  </r>
  <r>
    <x v="444"/>
    <x v="2"/>
    <m/>
    <x v="4"/>
    <x v="2"/>
    <x v="144"/>
    <m/>
    <m/>
    <m/>
    <n v="1"/>
    <n v="201208"/>
    <n v="4000"/>
  </r>
  <r>
    <x v="444"/>
    <x v="2"/>
    <m/>
    <x v="31"/>
    <x v="2"/>
    <x v="145"/>
    <m/>
    <m/>
    <m/>
    <n v="23"/>
    <n v="201208"/>
    <n v="515200"/>
  </r>
  <r>
    <x v="444"/>
    <x v="2"/>
    <m/>
    <x v="31"/>
    <x v="2"/>
    <x v="146"/>
    <m/>
    <m/>
    <m/>
    <n v="25"/>
    <n v="201208"/>
    <n v="980000"/>
  </r>
  <r>
    <x v="444"/>
    <x v="2"/>
    <m/>
    <x v="32"/>
    <x v="2"/>
    <x v="147"/>
    <m/>
    <m/>
    <m/>
    <n v="33"/>
    <n v="201208"/>
    <n v="1224300"/>
  </r>
  <r>
    <x v="444"/>
    <x v="2"/>
    <m/>
    <x v="31"/>
    <x v="2"/>
    <x v="189"/>
    <m/>
    <m/>
    <m/>
    <n v="3"/>
    <n v="201208"/>
    <n v="67200"/>
  </r>
  <r>
    <x v="444"/>
    <x v="2"/>
    <m/>
    <x v="31"/>
    <x v="2"/>
    <x v="184"/>
    <m/>
    <m/>
    <m/>
    <n v="7"/>
    <n v="201208"/>
    <n v="274400"/>
  </r>
  <r>
    <x v="444"/>
    <x v="2"/>
    <m/>
    <x v="32"/>
    <x v="2"/>
    <x v="185"/>
    <m/>
    <m/>
    <m/>
    <n v="2"/>
    <n v="201208"/>
    <n v="74200"/>
  </r>
  <r>
    <x v="444"/>
    <x v="2"/>
    <m/>
    <x v="31"/>
    <x v="2"/>
    <x v="186"/>
    <m/>
    <m/>
    <m/>
    <n v="42"/>
    <n v="201208"/>
    <n v="940800"/>
  </r>
  <r>
    <x v="444"/>
    <x v="2"/>
    <m/>
    <x v="31"/>
    <x v="2"/>
    <x v="187"/>
    <m/>
    <m/>
    <m/>
    <n v="48"/>
    <n v="201208"/>
    <n v="1881600"/>
  </r>
  <r>
    <x v="444"/>
    <x v="2"/>
    <m/>
    <x v="32"/>
    <x v="2"/>
    <x v="188"/>
    <m/>
    <m/>
    <m/>
    <n v="21"/>
    <n v="201208"/>
    <n v="779100"/>
  </r>
  <r>
    <x v="444"/>
    <x v="2"/>
    <m/>
    <x v="22"/>
    <x v="2"/>
    <x v="150"/>
    <m/>
    <m/>
    <m/>
    <n v="5"/>
    <n v="201208"/>
    <n v="190000"/>
  </r>
  <r>
    <x v="444"/>
    <x v="2"/>
    <m/>
    <x v="22"/>
    <x v="2"/>
    <x v="150"/>
    <m/>
    <m/>
    <m/>
    <n v="1"/>
    <n v="201208"/>
    <n v="38000"/>
  </r>
  <r>
    <x v="444"/>
    <x v="2"/>
    <m/>
    <x v="5"/>
    <x v="2"/>
    <x v="151"/>
    <m/>
    <m/>
    <m/>
    <n v="19"/>
    <n v="201208"/>
    <n v="532000"/>
  </r>
  <r>
    <x v="444"/>
    <x v="2"/>
    <m/>
    <x v="5"/>
    <x v="2"/>
    <x v="152"/>
    <m/>
    <m/>
    <m/>
    <n v="6"/>
    <n v="201208"/>
    <n v="288000"/>
  </r>
  <r>
    <x v="444"/>
    <x v="2"/>
    <m/>
    <x v="5"/>
    <x v="2"/>
    <x v="153"/>
    <m/>
    <m/>
    <m/>
    <n v="1"/>
    <n v="201208"/>
    <n v="28000"/>
  </r>
  <r>
    <x v="444"/>
    <x v="2"/>
    <m/>
    <x v="33"/>
    <x v="2"/>
    <x v="155"/>
    <m/>
    <m/>
    <m/>
    <n v="3"/>
    <n v="201208"/>
    <n v="54600"/>
  </r>
  <r>
    <x v="444"/>
    <x v="2"/>
    <m/>
    <x v="19"/>
    <x v="2"/>
    <x v="157"/>
    <m/>
    <m/>
    <m/>
    <n v="6"/>
    <n v="201208"/>
    <n v="78000"/>
  </r>
  <r>
    <x v="444"/>
    <x v="2"/>
    <m/>
    <x v="19"/>
    <x v="2"/>
    <x v="158"/>
    <m/>
    <m/>
    <m/>
    <n v="2"/>
    <n v="201208"/>
    <n v="48000"/>
  </r>
  <r>
    <x v="444"/>
    <x v="2"/>
    <m/>
    <x v="19"/>
    <x v="2"/>
    <x v="159"/>
    <m/>
    <m/>
    <m/>
    <n v="2"/>
    <n v="201208"/>
    <n v="66000"/>
  </r>
  <r>
    <x v="444"/>
    <x v="2"/>
    <m/>
    <x v="35"/>
    <x v="2"/>
    <x v="160"/>
    <m/>
    <m/>
    <m/>
    <n v="1"/>
    <n v="201208"/>
    <n v="20000"/>
  </r>
  <r>
    <x v="444"/>
    <x v="2"/>
    <m/>
    <x v="18"/>
    <x v="2"/>
    <x v="161"/>
    <m/>
    <m/>
    <m/>
    <n v="13"/>
    <n v="201208"/>
    <n v="39000"/>
  </r>
  <r>
    <x v="444"/>
    <x v="2"/>
    <m/>
    <x v="0"/>
    <x v="9"/>
    <x v="162"/>
    <m/>
    <m/>
    <m/>
    <n v="1"/>
    <n v="201208"/>
    <n v="20000"/>
  </r>
  <r>
    <x v="445"/>
    <x v="5"/>
    <m/>
    <x v="0"/>
    <x v="7"/>
    <x v="163"/>
    <m/>
    <m/>
    <m/>
    <n v="2"/>
    <n v="201208"/>
    <n v="40000"/>
  </r>
  <r>
    <x v="445"/>
    <x v="5"/>
    <m/>
    <x v="6"/>
    <x v="2"/>
    <x v="126"/>
    <m/>
    <m/>
    <m/>
    <n v="1"/>
    <n v="201208"/>
    <n v="20000"/>
  </r>
  <r>
    <x v="445"/>
    <x v="5"/>
    <m/>
    <x v="6"/>
    <x v="2"/>
    <x v="127"/>
    <m/>
    <m/>
    <m/>
    <n v="2"/>
    <n v="201208"/>
    <n v="70000"/>
  </r>
  <r>
    <x v="445"/>
    <x v="5"/>
    <m/>
    <x v="34"/>
    <x v="2"/>
    <x v="128"/>
    <m/>
    <m/>
    <m/>
    <n v="15"/>
    <n v="201208"/>
    <n v="556500"/>
  </r>
  <r>
    <x v="445"/>
    <x v="5"/>
    <m/>
    <x v="0"/>
    <x v="2"/>
    <x v="130"/>
    <m/>
    <m/>
    <m/>
    <n v="17"/>
    <n v="201208"/>
    <n v="561000"/>
  </r>
  <r>
    <x v="445"/>
    <x v="5"/>
    <m/>
    <x v="0"/>
    <x v="2"/>
    <x v="131"/>
    <m/>
    <m/>
    <m/>
    <n v="3"/>
    <n v="201208"/>
    <n v="99000"/>
  </r>
  <r>
    <x v="445"/>
    <x v="5"/>
    <m/>
    <x v="30"/>
    <x v="2"/>
    <x v="132"/>
    <m/>
    <m/>
    <m/>
    <n v="2"/>
    <n v="201208"/>
    <n v="44800"/>
  </r>
  <r>
    <x v="445"/>
    <x v="5"/>
    <m/>
    <x v="30"/>
    <x v="2"/>
    <x v="133"/>
    <m/>
    <m/>
    <m/>
    <n v="2"/>
    <n v="201208"/>
    <n v="78400"/>
  </r>
  <r>
    <x v="445"/>
    <x v="5"/>
    <m/>
    <x v="1"/>
    <x v="2"/>
    <x v="165"/>
    <m/>
    <m/>
    <m/>
    <n v="2"/>
    <n v="201208"/>
    <n v="70000"/>
  </r>
  <r>
    <x v="445"/>
    <x v="5"/>
    <m/>
    <x v="36"/>
    <x v="2"/>
    <x v="136"/>
    <m/>
    <m/>
    <m/>
    <n v="3"/>
    <n v="201208"/>
    <n v="84000"/>
  </r>
  <r>
    <x v="445"/>
    <x v="5"/>
    <m/>
    <x v="36"/>
    <x v="2"/>
    <x v="176"/>
    <m/>
    <m/>
    <m/>
    <n v="1"/>
    <n v="201208"/>
    <n v="49000"/>
  </r>
  <r>
    <x v="445"/>
    <x v="5"/>
    <m/>
    <x v="0"/>
    <x v="2"/>
    <x v="138"/>
    <m/>
    <m/>
    <m/>
    <n v="26"/>
    <n v="201208"/>
    <n v="520000"/>
  </r>
  <r>
    <x v="445"/>
    <x v="5"/>
    <m/>
    <x v="0"/>
    <x v="2"/>
    <x v="139"/>
    <m/>
    <m/>
    <m/>
    <n v="21"/>
    <n v="201208"/>
    <n v="735000"/>
  </r>
  <r>
    <x v="445"/>
    <x v="5"/>
    <m/>
    <x v="32"/>
    <x v="2"/>
    <x v="140"/>
    <m/>
    <m/>
    <m/>
    <n v="6"/>
    <n v="201208"/>
    <n v="222600"/>
  </r>
  <r>
    <x v="445"/>
    <x v="5"/>
    <m/>
    <x v="18"/>
    <x v="2"/>
    <x v="125"/>
    <m/>
    <m/>
    <m/>
    <n v="15"/>
    <n v="201208"/>
    <n v="45000"/>
  </r>
  <r>
    <x v="445"/>
    <x v="5"/>
    <m/>
    <x v="0"/>
    <x v="2"/>
    <x v="139"/>
    <m/>
    <m/>
    <m/>
    <n v="1"/>
    <n v="201208"/>
    <n v="35000"/>
  </r>
  <r>
    <x v="445"/>
    <x v="5"/>
    <m/>
    <x v="0"/>
    <x v="2"/>
    <x v="141"/>
    <m/>
    <m/>
    <m/>
    <n v="1"/>
    <n v="201208"/>
    <n v="33000"/>
  </r>
  <r>
    <x v="445"/>
    <x v="5"/>
    <m/>
    <x v="4"/>
    <x v="2"/>
    <x v="143"/>
    <m/>
    <m/>
    <m/>
    <n v="4"/>
    <n v="201208"/>
    <n v="80000"/>
  </r>
  <r>
    <x v="445"/>
    <x v="5"/>
    <m/>
    <x v="4"/>
    <x v="2"/>
    <x v="144"/>
    <m/>
    <m/>
    <m/>
    <n v="1"/>
    <n v="201208"/>
    <n v="4000"/>
  </r>
  <r>
    <x v="445"/>
    <x v="5"/>
    <m/>
    <x v="31"/>
    <x v="2"/>
    <x v="145"/>
    <m/>
    <m/>
    <m/>
    <n v="10"/>
    <n v="201208"/>
    <n v="224000"/>
  </r>
  <r>
    <x v="445"/>
    <x v="5"/>
    <m/>
    <x v="31"/>
    <x v="2"/>
    <x v="146"/>
    <m/>
    <m/>
    <m/>
    <n v="12"/>
    <n v="201208"/>
    <n v="470400"/>
  </r>
  <r>
    <x v="445"/>
    <x v="5"/>
    <m/>
    <x v="32"/>
    <x v="2"/>
    <x v="147"/>
    <m/>
    <m/>
    <m/>
    <n v="9"/>
    <n v="201208"/>
    <n v="333900"/>
  </r>
  <r>
    <x v="445"/>
    <x v="5"/>
    <m/>
    <x v="0"/>
    <x v="2"/>
    <x v="149"/>
    <m/>
    <m/>
    <m/>
    <n v="2"/>
    <n v="201208"/>
    <n v="40000"/>
  </r>
  <r>
    <x v="445"/>
    <x v="5"/>
    <m/>
    <x v="18"/>
    <x v="2"/>
    <x v="166"/>
    <m/>
    <m/>
    <m/>
    <n v="1"/>
    <n v="201208"/>
    <n v="3000"/>
  </r>
  <r>
    <x v="445"/>
    <x v="5"/>
    <m/>
    <x v="31"/>
    <x v="2"/>
    <x v="189"/>
    <m/>
    <m/>
    <m/>
    <n v="3"/>
    <n v="201208"/>
    <n v="67200"/>
  </r>
  <r>
    <x v="445"/>
    <x v="5"/>
    <m/>
    <x v="31"/>
    <x v="2"/>
    <x v="184"/>
    <m/>
    <m/>
    <m/>
    <n v="2"/>
    <n v="201208"/>
    <n v="78400"/>
  </r>
  <r>
    <x v="445"/>
    <x v="5"/>
    <m/>
    <x v="32"/>
    <x v="2"/>
    <x v="185"/>
    <m/>
    <m/>
    <m/>
    <n v="1"/>
    <n v="201208"/>
    <n v="37100"/>
  </r>
  <r>
    <x v="445"/>
    <x v="5"/>
    <m/>
    <x v="31"/>
    <x v="2"/>
    <x v="186"/>
    <m/>
    <m/>
    <m/>
    <n v="7"/>
    <n v="201208"/>
    <n v="156800"/>
  </r>
  <r>
    <x v="445"/>
    <x v="5"/>
    <m/>
    <x v="31"/>
    <x v="2"/>
    <x v="187"/>
    <m/>
    <m/>
    <m/>
    <n v="5"/>
    <n v="201208"/>
    <n v="196000"/>
  </r>
  <r>
    <x v="445"/>
    <x v="5"/>
    <m/>
    <x v="32"/>
    <x v="2"/>
    <x v="188"/>
    <m/>
    <m/>
    <m/>
    <n v="4"/>
    <n v="201208"/>
    <n v="148400"/>
  </r>
  <r>
    <x v="445"/>
    <x v="5"/>
    <m/>
    <x v="22"/>
    <x v="2"/>
    <x v="150"/>
    <m/>
    <m/>
    <m/>
    <n v="1"/>
    <n v="201208"/>
    <n v="38000"/>
  </r>
  <r>
    <x v="445"/>
    <x v="5"/>
    <m/>
    <x v="5"/>
    <x v="2"/>
    <x v="151"/>
    <m/>
    <m/>
    <m/>
    <n v="10"/>
    <n v="201208"/>
    <n v="280000"/>
  </r>
  <r>
    <x v="445"/>
    <x v="5"/>
    <m/>
    <x v="5"/>
    <x v="2"/>
    <x v="152"/>
    <m/>
    <m/>
    <m/>
    <n v="1"/>
    <n v="201208"/>
    <n v="48000"/>
  </r>
  <r>
    <x v="445"/>
    <x v="5"/>
    <m/>
    <x v="5"/>
    <x v="2"/>
    <x v="153"/>
    <m/>
    <m/>
    <m/>
    <n v="1"/>
    <n v="201208"/>
    <n v="28000"/>
  </r>
  <r>
    <x v="445"/>
    <x v="5"/>
    <m/>
    <x v="19"/>
    <x v="2"/>
    <x v="157"/>
    <m/>
    <m/>
    <m/>
    <n v="2"/>
    <n v="201208"/>
    <n v="26000"/>
  </r>
  <r>
    <x v="445"/>
    <x v="5"/>
    <m/>
    <x v="19"/>
    <x v="2"/>
    <x v="158"/>
    <m/>
    <m/>
    <m/>
    <n v="2"/>
    <n v="201208"/>
    <n v="48000"/>
  </r>
  <r>
    <x v="445"/>
    <x v="5"/>
    <m/>
    <x v="19"/>
    <x v="2"/>
    <x v="159"/>
    <m/>
    <m/>
    <m/>
    <n v="2"/>
    <n v="201208"/>
    <n v="66000"/>
  </r>
  <r>
    <x v="445"/>
    <x v="5"/>
    <m/>
    <x v="35"/>
    <x v="2"/>
    <x v="160"/>
    <m/>
    <m/>
    <m/>
    <n v="3"/>
    <n v="201208"/>
    <n v="60000"/>
  </r>
  <r>
    <x v="445"/>
    <x v="5"/>
    <m/>
    <x v="18"/>
    <x v="2"/>
    <x v="161"/>
    <m/>
    <m/>
    <m/>
    <n v="19"/>
    <n v="201208"/>
    <n v="57000"/>
  </r>
  <r>
    <x v="446"/>
    <x v="6"/>
    <m/>
    <x v="0"/>
    <x v="7"/>
    <x v="163"/>
    <m/>
    <m/>
    <m/>
    <n v="4"/>
    <n v="201208"/>
    <n v="80000"/>
  </r>
  <r>
    <x v="446"/>
    <x v="6"/>
    <m/>
    <x v="6"/>
    <x v="2"/>
    <x v="127"/>
    <m/>
    <m/>
    <m/>
    <n v="1"/>
    <n v="201208"/>
    <n v="35000"/>
  </r>
  <r>
    <x v="446"/>
    <x v="6"/>
    <m/>
    <x v="34"/>
    <x v="2"/>
    <x v="128"/>
    <m/>
    <m/>
    <m/>
    <n v="26"/>
    <n v="201208"/>
    <n v="964600"/>
  </r>
  <r>
    <x v="446"/>
    <x v="6"/>
    <m/>
    <x v="25"/>
    <x v="2"/>
    <x v="129"/>
    <m/>
    <m/>
    <m/>
    <n v="1"/>
    <n v="201208"/>
    <n v="99000"/>
  </r>
  <r>
    <x v="446"/>
    <x v="6"/>
    <m/>
    <x v="0"/>
    <x v="2"/>
    <x v="130"/>
    <m/>
    <m/>
    <m/>
    <n v="29"/>
    <n v="201208"/>
    <n v="957000"/>
  </r>
  <r>
    <x v="446"/>
    <x v="6"/>
    <m/>
    <x v="0"/>
    <x v="2"/>
    <x v="131"/>
    <m/>
    <m/>
    <m/>
    <n v="2"/>
    <n v="201208"/>
    <n v="66000"/>
  </r>
  <r>
    <x v="446"/>
    <x v="6"/>
    <m/>
    <x v="30"/>
    <x v="2"/>
    <x v="132"/>
    <m/>
    <m/>
    <m/>
    <n v="4"/>
    <n v="201208"/>
    <n v="89600"/>
  </r>
  <r>
    <x v="446"/>
    <x v="6"/>
    <m/>
    <x v="30"/>
    <x v="2"/>
    <x v="133"/>
    <m/>
    <m/>
    <m/>
    <n v="2"/>
    <n v="201208"/>
    <n v="78400"/>
  </r>
  <r>
    <x v="446"/>
    <x v="6"/>
    <m/>
    <x v="1"/>
    <x v="2"/>
    <x v="135"/>
    <m/>
    <m/>
    <m/>
    <n v="1"/>
    <n v="201208"/>
    <n v="20000"/>
  </r>
  <r>
    <x v="446"/>
    <x v="6"/>
    <m/>
    <x v="1"/>
    <x v="2"/>
    <x v="165"/>
    <m/>
    <m/>
    <m/>
    <n v="1"/>
    <n v="201208"/>
    <n v="35000"/>
  </r>
  <r>
    <x v="446"/>
    <x v="6"/>
    <m/>
    <x v="36"/>
    <x v="2"/>
    <x v="136"/>
    <m/>
    <m/>
    <m/>
    <n v="4"/>
    <n v="201208"/>
    <n v="112000"/>
  </r>
  <r>
    <x v="446"/>
    <x v="6"/>
    <m/>
    <x v="36"/>
    <x v="2"/>
    <x v="176"/>
    <m/>
    <m/>
    <m/>
    <n v="2"/>
    <n v="201208"/>
    <n v="98000"/>
  </r>
  <r>
    <x v="446"/>
    <x v="6"/>
    <m/>
    <x v="0"/>
    <x v="2"/>
    <x v="138"/>
    <m/>
    <m/>
    <m/>
    <n v="39"/>
    <n v="201208"/>
    <n v="780000"/>
  </r>
  <r>
    <x v="446"/>
    <x v="6"/>
    <m/>
    <x v="0"/>
    <x v="2"/>
    <x v="139"/>
    <m/>
    <m/>
    <m/>
    <n v="22"/>
    <n v="201208"/>
    <n v="770000"/>
  </r>
  <r>
    <x v="446"/>
    <x v="6"/>
    <m/>
    <x v="32"/>
    <x v="2"/>
    <x v="140"/>
    <m/>
    <m/>
    <m/>
    <n v="9"/>
    <n v="201208"/>
    <n v="333900"/>
  </r>
  <r>
    <x v="446"/>
    <x v="6"/>
    <m/>
    <x v="18"/>
    <x v="2"/>
    <x v="125"/>
    <m/>
    <m/>
    <m/>
    <n v="21"/>
    <n v="201208"/>
    <n v="63000"/>
  </r>
  <r>
    <x v="446"/>
    <x v="6"/>
    <m/>
    <x v="0"/>
    <x v="2"/>
    <x v="138"/>
    <m/>
    <m/>
    <m/>
    <n v="1"/>
    <n v="201208"/>
    <n v="20000"/>
  </r>
  <r>
    <x v="446"/>
    <x v="6"/>
    <m/>
    <x v="0"/>
    <x v="2"/>
    <x v="141"/>
    <m/>
    <m/>
    <m/>
    <n v="2"/>
    <n v="201208"/>
    <n v="66000"/>
  </r>
  <r>
    <x v="446"/>
    <x v="6"/>
    <m/>
    <x v="4"/>
    <x v="2"/>
    <x v="143"/>
    <m/>
    <m/>
    <m/>
    <n v="6"/>
    <n v="201208"/>
    <n v="120000"/>
  </r>
  <r>
    <x v="446"/>
    <x v="6"/>
    <m/>
    <x v="4"/>
    <x v="2"/>
    <x v="144"/>
    <m/>
    <m/>
    <m/>
    <n v="3"/>
    <n v="201208"/>
    <n v="12000"/>
  </r>
  <r>
    <x v="446"/>
    <x v="6"/>
    <m/>
    <x v="31"/>
    <x v="2"/>
    <x v="145"/>
    <m/>
    <m/>
    <m/>
    <n v="12"/>
    <n v="201208"/>
    <n v="268800"/>
  </r>
  <r>
    <x v="446"/>
    <x v="6"/>
    <m/>
    <x v="31"/>
    <x v="2"/>
    <x v="146"/>
    <m/>
    <m/>
    <m/>
    <n v="23"/>
    <n v="201208"/>
    <n v="901600"/>
  </r>
  <r>
    <x v="446"/>
    <x v="6"/>
    <m/>
    <x v="32"/>
    <x v="2"/>
    <x v="147"/>
    <m/>
    <m/>
    <m/>
    <n v="16"/>
    <n v="201208"/>
    <n v="593600"/>
  </r>
  <r>
    <x v="446"/>
    <x v="6"/>
    <m/>
    <x v="0"/>
    <x v="2"/>
    <x v="148"/>
    <m/>
    <m/>
    <m/>
    <n v="1"/>
    <n v="201208"/>
    <n v="20000"/>
  </r>
  <r>
    <x v="446"/>
    <x v="6"/>
    <m/>
    <x v="0"/>
    <x v="2"/>
    <x v="149"/>
    <m/>
    <m/>
    <m/>
    <n v="1"/>
    <n v="201208"/>
    <n v="20000"/>
  </r>
  <r>
    <x v="446"/>
    <x v="6"/>
    <m/>
    <x v="0"/>
    <x v="2"/>
    <x v="174"/>
    <m/>
    <m/>
    <m/>
    <n v="1"/>
    <n v="201208"/>
    <n v="35000"/>
  </r>
  <r>
    <x v="446"/>
    <x v="6"/>
    <m/>
    <x v="18"/>
    <x v="2"/>
    <x v="166"/>
    <m/>
    <m/>
    <m/>
    <n v="1"/>
    <n v="201208"/>
    <n v="3000"/>
  </r>
  <r>
    <x v="446"/>
    <x v="6"/>
    <m/>
    <x v="31"/>
    <x v="2"/>
    <x v="189"/>
    <m/>
    <m/>
    <m/>
    <n v="3"/>
    <n v="201208"/>
    <n v="67200"/>
  </r>
  <r>
    <x v="446"/>
    <x v="6"/>
    <m/>
    <x v="31"/>
    <x v="2"/>
    <x v="184"/>
    <m/>
    <m/>
    <m/>
    <n v="11"/>
    <n v="201208"/>
    <n v="431200"/>
  </r>
  <r>
    <x v="446"/>
    <x v="6"/>
    <m/>
    <x v="32"/>
    <x v="2"/>
    <x v="185"/>
    <m/>
    <m/>
    <m/>
    <n v="3"/>
    <n v="201208"/>
    <n v="111300"/>
  </r>
  <r>
    <x v="446"/>
    <x v="6"/>
    <m/>
    <x v="31"/>
    <x v="2"/>
    <x v="186"/>
    <m/>
    <m/>
    <m/>
    <n v="6"/>
    <n v="201208"/>
    <n v="134400"/>
  </r>
  <r>
    <x v="446"/>
    <x v="6"/>
    <m/>
    <x v="31"/>
    <x v="2"/>
    <x v="187"/>
    <m/>
    <m/>
    <m/>
    <n v="4"/>
    <n v="201208"/>
    <n v="156800"/>
  </r>
  <r>
    <x v="446"/>
    <x v="6"/>
    <m/>
    <x v="32"/>
    <x v="2"/>
    <x v="188"/>
    <m/>
    <m/>
    <m/>
    <n v="10"/>
    <n v="201208"/>
    <n v="371000"/>
  </r>
  <r>
    <x v="446"/>
    <x v="6"/>
    <m/>
    <x v="22"/>
    <x v="2"/>
    <x v="150"/>
    <m/>
    <m/>
    <m/>
    <n v="10"/>
    <n v="201208"/>
    <n v="380000"/>
  </r>
  <r>
    <x v="446"/>
    <x v="6"/>
    <m/>
    <x v="22"/>
    <x v="2"/>
    <x v="150"/>
    <m/>
    <m/>
    <m/>
    <n v="1"/>
    <n v="201208"/>
    <n v="38000"/>
  </r>
  <r>
    <x v="446"/>
    <x v="6"/>
    <m/>
    <x v="5"/>
    <x v="2"/>
    <x v="151"/>
    <m/>
    <m/>
    <m/>
    <n v="17"/>
    <n v="201208"/>
    <n v="476000"/>
  </r>
  <r>
    <x v="446"/>
    <x v="6"/>
    <m/>
    <x v="5"/>
    <x v="2"/>
    <x v="152"/>
    <m/>
    <m/>
    <m/>
    <n v="3"/>
    <n v="201208"/>
    <n v="144000"/>
  </r>
  <r>
    <x v="446"/>
    <x v="6"/>
    <m/>
    <x v="5"/>
    <x v="2"/>
    <x v="153"/>
    <m/>
    <m/>
    <m/>
    <n v="3"/>
    <n v="201208"/>
    <n v="84000"/>
  </r>
  <r>
    <x v="446"/>
    <x v="6"/>
    <m/>
    <x v="33"/>
    <x v="2"/>
    <x v="155"/>
    <m/>
    <m/>
    <m/>
    <n v="2"/>
    <n v="201208"/>
    <n v="36400"/>
  </r>
  <r>
    <x v="446"/>
    <x v="6"/>
    <m/>
    <x v="19"/>
    <x v="2"/>
    <x v="157"/>
    <m/>
    <m/>
    <m/>
    <n v="6"/>
    <n v="201208"/>
    <n v="78000"/>
  </r>
  <r>
    <x v="446"/>
    <x v="6"/>
    <m/>
    <x v="19"/>
    <x v="2"/>
    <x v="158"/>
    <m/>
    <m/>
    <m/>
    <n v="4"/>
    <n v="201208"/>
    <n v="96000"/>
  </r>
  <r>
    <x v="446"/>
    <x v="6"/>
    <m/>
    <x v="35"/>
    <x v="2"/>
    <x v="170"/>
    <m/>
    <m/>
    <m/>
    <n v="2"/>
    <n v="201208"/>
    <n v="8000"/>
  </r>
  <r>
    <x v="446"/>
    <x v="6"/>
    <m/>
    <x v="35"/>
    <x v="2"/>
    <x v="160"/>
    <m/>
    <m/>
    <m/>
    <n v="1"/>
    <n v="201208"/>
    <n v="20000"/>
  </r>
  <r>
    <x v="446"/>
    <x v="6"/>
    <m/>
    <x v="18"/>
    <x v="2"/>
    <x v="161"/>
    <m/>
    <m/>
    <m/>
    <n v="8"/>
    <n v="201208"/>
    <n v="24000"/>
  </r>
  <r>
    <x v="447"/>
    <x v="3"/>
    <m/>
    <x v="0"/>
    <x v="1"/>
    <x v="123"/>
    <m/>
    <m/>
    <m/>
    <n v="6"/>
    <n v="201208"/>
    <n v="210000"/>
  </r>
  <r>
    <x v="447"/>
    <x v="3"/>
    <m/>
    <x v="0"/>
    <x v="1"/>
    <x v="124"/>
    <m/>
    <m/>
    <m/>
    <n v="3"/>
    <n v="201208"/>
    <n v="60000"/>
  </r>
  <r>
    <x v="447"/>
    <x v="3"/>
    <m/>
    <x v="0"/>
    <x v="3"/>
    <x v="164"/>
    <m/>
    <m/>
    <m/>
    <n v="3"/>
    <n v="201208"/>
    <n v="0"/>
  </r>
  <r>
    <x v="447"/>
    <x v="3"/>
    <m/>
    <x v="0"/>
    <x v="3"/>
    <x v="190"/>
    <m/>
    <m/>
    <m/>
    <n v="1"/>
    <n v="201208"/>
    <n v="0"/>
  </r>
  <r>
    <x v="447"/>
    <x v="3"/>
    <m/>
    <x v="0"/>
    <x v="5"/>
    <x v="164"/>
    <m/>
    <m/>
    <m/>
    <n v="10"/>
    <n v="201208"/>
    <n v="102270"/>
  </r>
  <r>
    <x v="447"/>
    <x v="3"/>
    <m/>
    <x v="0"/>
    <x v="7"/>
    <x v="163"/>
    <m/>
    <m/>
    <m/>
    <n v="8"/>
    <n v="201208"/>
    <n v="160000"/>
  </r>
  <r>
    <x v="447"/>
    <x v="3"/>
    <m/>
    <x v="6"/>
    <x v="2"/>
    <x v="126"/>
    <m/>
    <m/>
    <m/>
    <n v="3"/>
    <n v="201208"/>
    <n v="60000"/>
  </r>
  <r>
    <x v="447"/>
    <x v="3"/>
    <m/>
    <x v="6"/>
    <x v="2"/>
    <x v="127"/>
    <m/>
    <m/>
    <m/>
    <n v="2"/>
    <n v="201208"/>
    <n v="70000"/>
  </r>
  <r>
    <x v="447"/>
    <x v="3"/>
    <m/>
    <x v="34"/>
    <x v="2"/>
    <x v="128"/>
    <m/>
    <m/>
    <m/>
    <n v="30"/>
    <n v="201208"/>
    <n v="1113000"/>
  </r>
  <r>
    <x v="447"/>
    <x v="3"/>
    <m/>
    <x v="0"/>
    <x v="2"/>
    <x v="130"/>
    <m/>
    <m/>
    <m/>
    <n v="39"/>
    <n v="201208"/>
    <n v="1287000"/>
  </r>
  <r>
    <x v="447"/>
    <x v="3"/>
    <m/>
    <x v="0"/>
    <x v="2"/>
    <x v="131"/>
    <m/>
    <m/>
    <m/>
    <n v="1"/>
    <n v="201208"/>
    <n v="33000"/>
  </r>
  <r>
    <x v="447"/>
    <x v="3"/>
    <m/>
    <x v="30"/>
    <x v="2"/>
    <x v="132"/>
    <m/>
    <m/>
    <m/>
    <n v="7"/>
    <n v="201208"/>
    <n v="156800"/>
  </r>
  <r>
    <x v="447"/>
    <x v="3"/>
    <m/>
    <x v="34"/>
    <x v="2"/>
    <x v="134"/>
    <m/>
    <m/>
    <m/>
    <n v="2"/>
    <n v="201208"/>
    <n v="74200"/>
  </r>
  <r>
    <x v="447"/>
    <x v="3"/>
    <m/>
    <x v="1"/>
    <x v="2"/>
    <x v="135"/>
    <m/>
    <m/>
    <m/>
    <n v="3"/>
    <n v="201208"/>
    <n v="60000"/>
  </r>
  <r>
    <x v="447"/>
    <x v="3"/>
    <m/>
    <x v="1"/>
    <x v="2"/>
    <x v="165"/>
    <m/>
    <m/>
    <m/>
    <n v="1"/>
    <n v="201208"/>
    <n v="35000"/>
  </r>
  <r>
    <x v="447"/>
    <x v="3"/>
    <m/>
    <x v="36"/>
    <x v="2"/>
    <x v="136"/>
    <m/>
    <m/>
    <m/>
    <n v="4"/>
    <n v="201208"/>
    <n v="112000"/>
  </r>
  <r>
    <x v="447"/>
    <x v="3"/>
    <m/>
    <x v="36"/>
    <x v="2"/>
    <x v="137"/>
    <m/>
    <m/>
    <m/>
    <n v="1"/>
    <n v="201208"/>
    <n v="42000"/>
  </r>
  <r>
    <x v="447"/>
    <x v="3"/>
    <m/>
    <x v="0"/>
    <x v="2"/>
    <x v="138"/>
    <m/>
    <m/>
    <m/>
    <n v="51"/>
    <n v="201208"/>
    <n v="1020000"/>
  </r>
  <r>
    <x v="447"/>
    <x v="3"/>
    <m/>
    <x v="0"/>
    <x v="2"/>
    <x v="139"/>
    <m/>
    <m/>
    <m/>
    <n v="29"/>
    <n v="201208"/>
    <n v="1015000"/>
  </r>
  <r>
    <x v="447"/>
    <x v="3"/>
    <m/>
    <x v="32"/>
    <x v="2"/>
    <x v="140"/>
    <m/>
    <m/>
    <m/>
    <n v="13"/>
    <n v="201208"/>
    <n v="482300"/>
  </r>
  <r>
    <x v="447"/>
    <x v="3"/>
    <m/>
    <x v="18"/>
    <x v="2"/>
    <x v="125"/>
    <m/>
    <m/>
    <m/>
    <n v="25"/>
    <n v="201208"/>
    <n v="75000"/>
  </r>
  <r>
    <x v="447"/>
    <x v="3"/>
    <m/>
    <x v="4"/>
    <x v="2"/>
    <x v="143"/>
    <m/>
    <m/>
    <m/>
    <n v="11"/>
    <n v="201208"/>
    <n v="220000"/>
  </r>
  <r>
    <x v="447"/>
    <x v="3"/>
    <m/>
    <x v="31"/>
    <x v="2"/>
    <x v="145"/>
    <m/>
    <m/>
    <m/>
    <n v="24"/>
    <n v="201208"/>
    <n v="537600"/>
  </r>
  <r>
    <x v="447"/>
    <x v="3"/>
    <m/>
    <x v="31"/>
    <x v="2"/>
    <x v="146"/>
    <m/>
    <m/>
    <m/>
    <n v="35"/>
    <n v="201208"/>
    <n v="1372000"/>
  </r>
  <r>
    <x v="447"/>
    <x v="3"/>
    <m/>
    <x v="32"/>
    <x v="2"/>
    <x v="147"/>
    <m/>
    <m/>
    <m/>
    <n v="19"/>
    <n v="201208"/>
    <n v="704900"/>
  </r>
  <r>
    <x v="447"/>
    <x v="3"/>
    <m/>
    <x v="0"/>
    <x v="2"/>
    <x v="149"/>
    <m/>
    <m/>
    <m/>
    <n v="1"/>
    <n v="201208"/>
    <n v="20000"/>
  </r>
  <r>
    <x v="447"/>
    <x v="3"/>
    <m/>
    <x v="31"/>
    <x v="2"/>
    <x v="189"/>
    <m/>
    <m/>
    <m/>
    <n v="8"/>
    <n v="201208"/>
    <n v="179200"/>
  </r>
  <r>
    <x v="447"/>
    <x v="3"/>
    <m/>
    <x v="31"/>
    <x v="2"/>
    <x v="184"/>
    <m/>
    <m/>
    <m/>
    <n v="16"/>
    <n v="201208"/>
    <n v="627200"/>
  </r>
  <r>
    <x v="447"/>
    <x v="3"/>
    <m/>
    <x v="32"/>
    <x v="2"/>
    <x v="185"/>
    <m/>
    <m/>
    <m/>
    <n v="6"/>
    <n v="201208"/>
    <n v="222600"/>
  </r>
  <r>
    <x v="447"/>
    <x v="3"/>
    <m/>
    <x v="31"/>
    <x v="2"/>
    <x v="186"/>
    <m/>
    <m/>
    <m/>
    <n v="18"/>
    <n v="201208"/>
    <n v="403200"/>
  </r>
  <r>
    <x v="447"/>
    <x v="3"/>
    <m/>
    <x v="31"/>
    <x v="2"/>
    <x v="187"/>
    <m/>
    <m/>
    <m/>
    <n v="21"/>
    <n v="201208"/>
    <n v="823200"/>
  </r>
  <r>
    <x v="447"/>
    <x v="3"/>
    <m/>
    <x v="32"/>
    <x v="2"/>
    <x v="188"/>
    <m/>
    <m/>
    <m/>
    <n v="11"/>
    <n v="201208"/>
    <n v="408100"/>
  </r>
  <r>
    <x v="447"/>
    <x v="3"/>
    <m/>
    <x v="22"/>
    <x v="2"/>
    <x v="150"/>
    <m/>
    <m/>
    <m/>
    <n v="7"/>
    <n v="201208"/>
    <n v="266000"/>
  </r>
  <r>
    <x v="447"/>
    <x v="3"/>
    <m/>
    <x v="22"/>
    <x v="2"/>
    <x v="150"/>
    <m/>
    <m/>
    <m/>
    <n v="3"/>
    <n v="201208"/>
    <n v="114000"/>
  </r>
  <r>
    <x v="447"/>
    <x v="3"/>
    <m/>
    <x v="5"/>
    <x v="2"/>
    <x v="151"/>
    <m/>
    <m/>
    <m/>
    <n v="24"/>
    <n v="201208"/>
    <n v="672000"/>
  </r>
  <r>
    <x v="447"/>
    <x v="3"/>
    <m/>
    <x v="5"/>
    <x v="2"/>
    <x v="152"/>
    <m/>
    <m/>
    <m/>
    <n v="7"/>
    <n v="201208"/>
    <n v="336000"/>
  </r>
  <r>
    <x v="447"/>
    <x v="3"/>
    <m/>
    <x v="5"/>
    <x v="2"/>
    <x v="153"/>
    <m/>
    <m/>
    <m/>
    <n v="3"/>
    <n v="201208"/>
    <n v="84000"/>
  </r>
  <r>
    <x v="447"/>
    <x v="3"/>
    <m/>
    <x v="5"/>
    <x v="2"/>
    <x v="154"/>
    <m/>
    <m/>
    <m/>
    <n v="1"/>
    <n v="201208"/>
    <n v="28000"/>
  </r>
  <r>
    <x v="447"/>
    <x v="3"/>
    <m/>
    <x v="33"/>
    <x v="2"/>
    <x v="155"/>
    <m/>
    <m/>
    <m/>
    <n v="6"/>
    <n v="201208"/>
    <n v="109200"/>
  </r>
  <r>
    <x v="447"/>
    <x v="3"/>
    <m/>
    <x v="33"/>
    <x v="2"/>
    <x v="156"/>
    <m/>
    <m/>
    <m/>
    <n v="2"/>
    <n v="201208"/>
    <n v="67600"/>
  </r>
  <r>
    <x v="447"/>
    <x v="3"/>
    <m/>
    <x v="19"/>
    <x v="2"/>
    <x v="157"/>
    <m/>
    <m/>
    <m/>
    <n v="15"/>
    <n v="201208"/>
    <n v="195000"/>
  </r>
  <r>
    <x v="447"/>
    <x v="3"/>
    <m/>
    <x v="19"/>
    <x v="2"/>
    <x v="158"/>
    <m/>
    <m/>
    <m/>
    <n v="2"/>
    <n v="201208"/>
    <n v="48000"/>
  </r>
  <r>
    <x v="447"/>
    <x v="3"/>
    <m/>
    <x v="19"/>
    <x v="2"/>
    <x v="159"/>
    <m/>
    <m/>
    <m/>
    <n v="1"/>
    <n v="201208"/>
    <n v="33000"/>
  </r>
  <r>
    <x v="447"/>
    <x v="3"/>
    <m/>
    <x v="19"/>
    <x v="2"/>
    <x v="181"/>
    <m/>
    <m/>
    <m/>
    <n v="2"/>
    <n v="201208"/>
    <n v="26000"/>
  </r>
  <r>
    <x v="447"/>
    <x v="3"/>
    <m/>
    <x v="35"/>
    <x v="2"/>
    <x v="170"/>
    <m/>
    <m/>
    <m/>
    <n v="2"/>
    <n v="201208"/>
    <n v="8000"/>
  </r>
  <r>
    <x v="447"/>
    <x v="3"/>
    <m/>
    <x v="35"/>
    <x v="2"/>
    <x v="160"/>
    <m/>
    <m/>
    <m/>
    <n v="6"/>
    <n v="201208"/>
    <n v="120000"/>
  </r>
  <r>
    <x v="447"/>
    <x v="3"/>
    <m/>
    <x v="18"/>
    <x v="2"/>
    <x v="161"/>
    <m/>
    <m/>
    <m/>
    <n v="22"/>
    <n v="201208"/>
    <n v="66000"/>
  </r>
  <r>
    <x v="447"/>
    <x v="3"/>
    <m/>
    <x v="18"/>
    <x v="2"/>
    <x v="161"/>
    <m/>
    <m/>
    <m/>
    <n v="2"/>
    <n v="201208"/>
    <n v="6000"/>
  </r>
  <r>
    <x v="448"/>
    <x v="4"/>
    <m/>
    <x v="0"/>
    <x v="1"/>
    <x v="123"/>
    <m/>
    <m/>
    <m/>
    <n v="2"/>
    <n v="201208"/>
    <n v="70000"/>
  </r>
  <r>
    <x v="448"/>
    <x v="4"/>
    <m/>
    <x v="0"/>
    <x v="1"/>
    <x v="124"/>
    <m/>
    <m/>
    <m/>
    <n v="1"/>
    <n v="201208"/>
    <n v="20000"/>
  </r>
  <r>
    <x v="448"/>
    <x v="4"/>
    <m/>
    <x v="4"/>
    <x v="5"/>
    <x v="191"/>
    <m/>
    <m/>
    <m/>
    <n v="5"/>
    <n v="201208"/>
    <n v="81820"/>
  </r>
  <r>
    <x v="448"/>
    <x v="4"/>
    <m/>
    <x v="0"/>
    <x v="7"/>
    <x v="163"/>
    <m/>
    <m/>
    <m/>
    <n v="4"/>
    <n v="201208"/>
    <n v="80000"/>
  </r>
  <r>
    <x v="448"/>
    <x v="4"/>
    <m/>
    <x v="0"/>
    <x v="3"/>
    <x v="164"/>
    <m/>
    <m/>
    <m/>
    <n v="9"/>
    <n v="201208"/>
    <n v="0"/>
  </r>
  <r>
    <x v="448"/>
    <x v="4"/>
    <m/>
    <x v="31"/>
    <x v="3"/>
    <x v="88"/>
    <m/>
    <m/>
    <m/>
    <n v="7"/>
    <n v="201208"/>
    <n v="0"/>
  </r>
  <r>
    <x v="448"/>
    <x v="4"/>
    <m/>
    <x v="6"/>
    <x v="2"/>
    <x v="126"/>
    <m/>
    <m/>
    <m/>
    <n v="2"/>
    <n v="201208"/>
    <n v="40000"/>
  </r>
  <r>
    <x v="448"/>
    <x v="4"/>
    <m/>
    <x v="34"/>
    <x v="2"/>
    <x v="128"/>
    <m/>
    <m/>
    <m/>
    <n v="31"/>
    <n v="201208"/>
    <n v="1150100"/>
  </r>
  <r>
    <x v="448"/>
    <x v="4"/>
    <m/>
    <x v="25"/>
    <x v="2"/>
    <x v="129"/>
    <m/>
    <m/>
    <m/>
    <n v="1"/>
    <n v="201208"/>
    <n v="99000"/>
  </r>
  <r>
    <x v="448"/>
    <x v="4"/>
    <m/>
    <x v="0"/>
    <x v="2"/>
    <x v="130"/>
    <m/>
    <m/>
    <m/>
    <n v="47"/>
    <n v="201208"/>
    <n v="1551000"/>
  </r>
  <r>
    <x v="448"/>
    <x v="4"/>
    <m/>
    <x v="0"/>
    <x v="2"/>
    <x v="131"/>
    <m/>
    <m/>
    <m/>
    <n v="7"/>
    <n v="201208"/>
    <n v="231000"/>
  </r>
  <r>
    <x v="448"/>
    <x v="4"/>
    <m/>
    <x v="30"/>
    <x v="2"/>
    <x v="132"/>
    <m/>
    <m/>
    <m/>
    <n v="16"/>
    <n v="201208"/>
    <n v="358400"/>
  </r>
  <r>
    <x v="448"/>
    <x v="4"/>
    <m/>
    <x v="30"/>
    <x v="2"/>
    <x v="133"/>
    <m/>
    <m/>
    <m/>
    <n v="2"/>
    <n v="201208"/>
    <n v="78400"/>
  </r>
  <r>
    <x v="448"/>
    <x v="4"/>
    <m/>
    <x v="34"/>
    <x v="2"/>
    <x v="134"/>
    <m/>
    <m/>
    <m/>
    <n v="2"/>
    <n v="201208"/>
    <n v="74200"/>
  </r>
  <r>
    <x v="448"/>
    <x v="4"/>
    <m/>
    <x v="1"/>
    <x v="2"/>
    <x v="135"/>
    <m/>
    <m/>
    <m/>
    <n v="3"/>
    <n v="201208"/>
    <n v="60000"/>
  </r>
  <r>
    <x v="448"/>
    <x v="4"/>
    <m/>
    <x v="36"/>
    <x v="2"/>
    <x v="136"/>
    <m/>
    <m/>
    <m/>
    <n v="3"/>
    <n v="201208"/>
    <n v="84000"/>
  </r>
  <r>
    <x v="448"/>
    <x v="4"/>
    <m/>
    <x v="36"/>
    <x v="2"/>
    <x v="176"/>
    <m/>
    <m/>
    <m/>
    <n v="1"/>
    <n v="201208"/>
    <n v="49000"/>
  </r>
  <r>
    <x v="448"/>
    <x v="4"/>
    <m/>
    <x v="0"/>
    <x v="2"/>
    <x v="138"/>
    <m/>
    <m/>
    <m/>
    <n v="46"/>
    <n v="201208"/>
    <n v="920000"/>
  </r>
  <r>
    <x v="448"/>
    <x v="4"/>
    <m/>
    <x v="0"/>
    <x v="2"/>
    <x v="139"/>
    <m/>
    <m/>
    <m/>
    <n v="26"/>
    <n v="201208"/>
    <n v="910000"/>
  </r>
  <r>
    <x v="448"/>
    <x v="4"/>
    <m/>
    <x v="32"/>
    <x v="2"/>
    <x v="140"/>
    <m/>
    <m/>
    <m/>
    <n v="9"/>
    <n v="201208"/>
    <n v="333900"/>
  </r>
  <r>
    <x v="448"/>
    <x v="4"/>
    <m/>
    <x v="18"/>
    <x v="2"/>
    <x v="125"/>
    <m/>
    <m/>
    <m/>
    <n v="23"/>
    <n v="201208"/>
    <n v="69000"/>
  </r>
  <r>
    <x v="448"/>
    <x v="4"/>
    <m/>
    <x v="0"/>
    <x v="2"/>
    <x v="138"/>
    <m/>
    <m/>
    <m/>
    <n v="1"/>
    <n v="201208"/>
    <n v="20000"/>
  </r>
  <r>
    <x v="448"/>
    <x v="4"/>
    <m/>
    <x v="4"/>
    <x v="2"/>
    <x v="142"/>
    <m/>
    <m/>
    <m/>
    <n v="1"/>
    <n v="201208"/>
    <n v="4000"/>
  </r>
  <r>
    <x v="448"/>
    <x v="4"/>
    <m/>
    <x v="4"/>
    <x v="2"/>
    <x v="143"/>
    <m/>
    <m/>
    <m/>
    <n v="2"/>
    <n v="201208"/>
    <n v="40000"/>
  </r>
  <r>
    <x v="448"/>
    <x v="4"/>
    <m/>
    <x v="4"/>
    <x v="2"/>
    <x v="144"/>
    <m/>
    <m/>
    <m/>
    <n v="7"/>
    <n v="201208"/>
    <n v="28000"/>
  </r>
  <r>
    <x v="448"/>
    <x v="4"/>
    <m/>
    <x v="31"/>
    <x v="2"/>
    <x v="145"/>
    <m/>
    <m/>
    <m/>
    <n v="47"/>
    <n v="201208"/>
    <n v="1052800"/>
  </r>
  <r>
    <x v="448"/>
    <x v="4"/>
    <m/>
    <x v="31"/>
    <x v="2"/>
    <x v="146"/>
    <m/>
    <m/>
    <m/>
    <n v="61"/>
    <n v="201208"/>
    <n v="2391200"/>
  </r>
  <r>
    <x v="448"/>
    <x v="4"/>
    <m/>
    <x v="32"/>
    <x v="2"/>
    <x v="147"/>
    <m/>
    <m/>
    <m/>
    <n v="32"/>
    <n v="201208"/>
    <n v="1187200"/>
  </r>
  <r>
    <x v="448"/>
    <x v="4"/>
    <m/>
    <x v="0"/>
    <x v="2"/>
    <x v="148"/>
    <m/>
    <m/>
    <m/>
    <n v="1"/>
    <n v="201208"/>
    <n v="20000"/>
  </r>
  <r>
    <x v="448"/>
    <x v="4"/>
    <m/>
    <x v="0"/>
    <x v="2"/>
    <x v="174"/>
    <m/>
    <m/>
    <m/>
    <n v="1"/>
    <n v="201208"/>
    <n v="35000"/>
  </r>
  <r>
    <x v="448"/>
    <x v="4"/>
    <m/>
    <x v="31"/>
    <x v="2"/>
    <x v="189"/>
    <m/>
    <m/>
    <m/>
    <n v="12"/>
    <n v="201208"/>
    <n v="268800"/>
  </r>
  <r>
    <x v="448"/>
    <x v="4"/>
    <m/>
    <x v="31"/>
    <x v="2"/>
    <x v="184"/>
    <m/>
    <m/>
    <m/>
    <n v="21"/>
    <n v="201208"/>
    <n v="823200"/>
  </r>
  <r>
    <x v="448"/>
    <x v="4"/>
    <m/>
    <x v="32"/>
    <x v="2"/>
    <x v="185"/>
    <m/>
    <m/>
    <m/>
    <n v="6"/>
    <n v="201208"/>
    <n v="222600"/>
  </r>
  <r>
    <x v="448"/>
    <x v="4"/>
    <m/>
    <x v="31"/>
    <x v="2"/>
    <x v="186"/>
    <m/>
    <m/>
    <m/>
    <n v="76"/>
    <n v="201208"/>
    <n v="1702400"/>
  </r>
  <r>
    <x v="448"/>
    <x v="4"/>
    <m/>
    <x v="31"/>
    <x v="2"/>
    <x v="187"/>
    <m/>
    <m/>
    <m/>
    <n v="59"/>
    <n v="201208"/>
    <n v="2312800"/>
  </r>
  <r>
    <x v="448"/>
    <x v="4"/>
    <m/>
    <x v="32"/>
    <x v="2"/>
    <x v="188"/>
    <m/>
    <m/>
    <m/>
    <n v="58"/>
    <n v="201208"/>
    <n v="2151800"/>
  </r>
  <r>
    <x v="448"/>
    <x v="4"/>
    <m/>
    <x v="22"/>
    <x v="2"/>
    <x v="150"/>
    <m/>
    <m/>
    <m/>
    <n v="8"/>
    <n v="201208"/>
    <n v="304000"/>
  </r>
  <r>
    <x v="448"/>
    <x v="4"/>
    <m/>
    <x v="5"/>
    <x v="2"/>
    <x v="151"/>
    <m/>
    <m/>
    <m/>
    <n v="21"/>
    <n v="201208"/>
    <n v="588000"/>
  </r>
  <r>
    <x v="448"/>
    <x v="4"/>
    <m/>
    <x v="5"/>
    <x v="2"/>
    <x v="152"/>
    <m/>
    <m/>
    <m/>
    <n v="5"/>
    <n v="201208"/>
    <n v="240000"/>
  </r>
  <r>
    <x v="448"/>
    <x v="4"/>
    <m/>
    <x v="5"/>
    <x v="2"/>
    <x v="153"/>
    <m/>
    <m/>
    <m/>
    <n v="7"/>
    <n v="201208"/>
    <n v="196000"/>
  </r>
  <r>
    <x v="448"/>
    <x v="4"/>
    <m/>
    <x v="33"/>
    <x v="2"/>
    <x v="155"/>
    <m/>
    <m/>
    <m/>
    <n v="4"/>
    <n v="201208"/>
    <n v="72800"/>
  </r>
  <r>
    <x v="448"/>
    <x v="4"/>
    <m/>
    <x v="19"/>
    <x v="2"/>
    <x v="157"/>
    <m/>
    <m/>
    <m/>
    <n v="22"/>
    <n v="201208"/>
    <n v="286000"/>
  </r>
  <r>
    <x v="448"/>
    <x v="4"/>
    <m/>
    <x v="19"/>
    <x v="2"/>
    <x v="158"/>
    <m/>
    <m/>
    <m/>
    <n v="9"/>
    <n v="201208"/>
    <n v="216000"/>
  </r>
  <r>
    <x v="448"/>
    <x v="4"/>
    <m/>
    <x v="19"/>
    <x v="2"/>
    <x v="159"/>
    <m/>
    <m/>
    <m/>
    <n v="2"/>
    <n v="201208"/>
    <n v="66000"/>
  </r>
  <r>
    <x v="448"/>
    <x v="4"/>
    <m/>
    <x v="35"/>
    <x v="2"/>
    <x v="160"/>
    <m/>
    <m/>
    <m/>
    <n v="3"/>
    <n v="201208"/>
    <n v="60000"/>
  </r>
  <r>
    <x v="448"/>
    <x v="4"/>
    <m/>
    <x v="18"/>
    <x v="2"/>
    <x v="161"/>
    <m/>
    <m/>
    <m/>
    <n v="33"/>
    <n v="201208"/>
    <n v="99000"/>
  </r>
  <r>
    <x v="448"/>
    <x v="4"/>
    <m/>
    <x v="18"/>
    <x v="2"/>
    <x v="161"/>
    <m/>
    <m/>
    <m/>
    <n v="1"/>
    <n v="201208"/>
    <n v="3000"/>
  </r>
  <r>
    <x v="449"/>
    <x v="1"/>
    <m/>
    <x v="0"/>
    <x v="1"/>
    <x v="123"/>
    <m/>
    <m/>
    <m/>
    <n v="3"/>
    <n v="201208"/>
    <n v="105000"/>
  </r>
  <r>
    <x v="449"/>
    <x v="1"/>
    <m/>
    <x v="0"/>
    <x v="7"/>
    <x v="163"/>
    <m/>
    <m/>
    <m/>
    <n v="3"/>
    <n v="201208"/>
    <n v="60000"/>
  </r>
  <r>
    <x v="449"/>
    <x v="1"/>
    <m/>
    <x v="0"/>
    <x v="3"/>
    <x v="164"/>
    <m/>
    <m/>
    <m/>
    <n v="5"/>
    <n v="201208"/>
    <n v="0"/>
  </r>
  <r>
    <x v="449"/>
    <x v="1"/>
    <m/>
    <x v="6"/>
    <x v="2"/>
    <x v="126"/>
    <m/>
    <m/>
    <m/>
    <n v="3"/>
    <n v="201208"/>
    <n v="60000"/>
  </r>
  <r>
    <x v="449"/>
    <x v="1"/>
    <m/>
    <x v="6"/>
    <x v="2"/>
    <x v="127"/>
    <m/>
    <m/>
    <m/>
    <n v="1"/>
    <n v="201208"/>
    <n v="35000"/>
  </r>
  <r>
    <x v="449"/>
    <x v="1"/>
    <m/>
    <x v="34"/>
    <x v="2"/>
    <x v="128"/>
    <m/>
    <m/>
    <m/>
    <n v="30"/>
    <n v="201208"/>
    <n v="1113000"/>
  </r>
  <r>
    <x v="449"/>
    <x v="1"/>
    <m/>
    <x v="25"/>
    <x v="2"/>
    <x v="129"/>
    <m/>
    <m/>
    <m/>
    <n v="3"/>
    <n v="201208"/>
    <n v="297000"/>
  </r>
  <r>
    <x v="449"/>
    <x v="1"/>
    <m/>
    <x v="0"/>
    <x v="2"/>
    <x v="130"/>
    <m/>
    <m/>
    <m/>
    <n v="33"/>
    <n v="201208"/>
    <n v="1089000"/>
  </r>
  <r>
    <x v="449"/>
    <x v="1"/>
    <m/>
    <x v="0"/>
    <x v="2"/>
    <x v="131"/>
    <m/>
    <m/>
    <m/>
    <n v="4"/>
    <n v="201208"/>
    <n v="132000"/>
  </r>
  <r>
    <x v="449"/>
    <x v="1"/>
    <m/>
    <x v="0"/>
    <x v="2"/>
    <x v="168"/>
    <m/>
    <m/>
    <m/>
    <n v="1"/>
    <n v="201208"/>
    <n v="20000"/>
  </r>
  <r>
    <x v="449"/>
    <x v="1"/>
    <m/>
    <x v="32"/>
    <x v="2"/>
    <x v="180"/>
    <m/>
    <m/>
    <m/>
    <n v="1"/>
    <n v="201208"/>
    <n v="37100"/>
  </r>
  <r>
    <x v="449"/>
    <x v="1"/>
    <m/>
    <x v="0"/>
    <x v="2"/>
    <x v="179"/>
    <m/>
    <m/>
    <m/>
    <n v="2"/>
    <n v="201208"/>
    <n v="6000"/>
  </r>
  <r>
    <x v="449"/>
    <x v="1"/>
    <m/>
    <x v="0"/>
    <x v="2"/>
    <x v="178"/>
    <m/>
    <m/>
    <m/>
    <n v="1"/>
    <n v="201208"/>
    <n v="35000"/>
  </r>
  <r>
    <x v="449"/>
    <x v="1"/>
    <m/>
    <x v="30"/>
    <x v="2"/>
    <x v="132"/>
    <m/>
    <m/>
    <m/>
    <n v="10"/>
    <n v="201208"/>
    <n v="224000"/>
  </r>
  <r>
    <x v="449"/>
    <x v="1"/>
    <m/>
    <x v="30"/>
    <x v="2"/>
    <x v="133"/>
    <m/>
    <m/>
    <m/>
    <n v="4"/>
    <n v="201208"/>
    <n v="156800"/>
  </r>
  <r>
    <x v="449"/>
    <x v="1"/>
    <m/>
    <x v="34"/>
    <x v="2"/>
    <x v="134"/>
    <m/>
    <m/>
    <m/>
    <n v="2"/>
    <n v="201208"/>
    <n v="74200"/>
  </r>
  <r>
    <x v="449"/>
    <x v="1"/>
    <m/>
    <x v="1"/>
    <x v="2"/>
    <x v="135"/>
    <m/>
    <m/>
    <m/>
    <n v="2"/>
    <n v="201208"/>
    <n v="40000"/>
  </r>
  <r>
    <x v="449"/>
    <x v="1"/>
    <m/>
    <x v="36"/>
    <x v="2"/>
    <x v="136"/>
    <m/>
    <m/>
    <m/>
    <n v="3"/>
    <n v="201208"/>
    <n v="84000"/>
  </r>
  <r>
    <x v="449"/>
    <x v="1"/>
    <m/>
    <x v="36"/>
    <x v="2"/>
    <x v="176"/>
    <m/>
    <m/>
    <m/>
    <n v="1"/>
    <n v="201208"/>
    <n v="49000"/>
  </r>
  <r>
    <x v="449"/>
    <x v="1"/>
    <m/>
    <x v="0"/>
    <x v="2"/>
    <x v="138"/>
    <m/>
    <m/>
    <m/>
    <n v="45"/>
    <n v="201208"/>
    <n v="900000"/>
  </r>
  <r>
    <x v="449"/>
    <x v="1"/>
    <m/>
    <x v="0"/>
    <x v="2"/>
    <x v="139"/>
    <m/>
    <m/>
    <m/>
    <n v="22"/>
    <n v="201208"/>
    <n v="770000"/>
  </r>
  <r>
    <x v="449"/>
    <x v="1"/>
    <m/>
    <x v="32"/>
    <x v="2"/>
    <x v="140"/>
    <m/>
    <m/>
    <m/>
    <n v="18"/>
    <n v="201208"/>
    <n v="667800"/>
  </r>
  <r>
    <x v="449"/>
    <x v="1"/>
    <m/>
    <x v="18"/>
    <x v="2"/>
    <x v="125"/>
    <m/>
    <m/>
    <m/>
    <n v="29"/>
    <n v="201208"/>
    <n v="87000"/>
  </r>
  <r>
    <x v="449"/>
    <x v="1"/>
    <m/>
    <x v="0"/>
    <x v="2"/>
    <x v="141"/>
    <m/>
    <m/>
    <m/>
    <n v="3"/>
    <n v="201208"/>
    <n v="99000"/>
  </r>
  <r>
    <x v="449"/>
    <x v="1"/>
    <m/>
    <x v="4"/>
    <x v="2"/>
    <x v="143"/>
    <m/>
    <m/>
    <m/>
    <n v="6"/>
    <n v="201208"/>
    <n v="120000"/>
  </r>
  <r>
    <x v="449"/>
    <x v="1"/>
    <m/>
    <x v="4"/>
    <x v="2"/>
    <x v="144"/>
    <m/>
    <m/>
    <m/>
    <n v="5"/>
    <n v="201208"/>
    <n v="20000"/>
  </r>
  <r>
    <x v="449"/>
    <x v="1"/>
    <m/>
    <x v="31"/>
    <x v="2"/>
    <x v="145"/>
    <m/>
    <m/>
    <m/>
    <n v="63"/>
    <n v="201208"/>
    <n v="1411200"/>
  </r>
  <r>
    <x v="449"/>
    <x v="1"/>
    <m/>
    <x v="31"/>
    <x v="2"/>
    <x v="146"/>
    <m/>
    <m/>
    <m/>
    <n v="113"/>
    <n v="201208"/>
    <n v="4429600"/>
  </r>
  <r>
    <x v="449"/>
    <x v="1"/>
    <m/>
    <x v="32"/>
    <x v="2"/>
    <x v="147"/>
    <m/>
    <m/>
    <m/>
    <n v="46"/>
    <n v="201208"/>
    <n v="1706600"/>
  </r>
  <r>
    <x v="449"/>
    <x v="1"/>
    <m/>
    <x v="0"/>
    <x v="2"/>
    <x v="148"/>
    <m/>
    <m/>
    <m/>
    <n v="2"/>
    <n v="201208"/>
    <n v="40000"/>
  </r>
  <r>
    <x v="449"/>
    <x v="1"/>
    <m/>
    <x v="31"/>
    <x v="2"/>
    <x v="189"/>
    <m/>
    <m/>
    <m/>
    <n v="9"/>
    <n v="201208"/>
    <n v="201600"/>
  </r>
  <r>
    <x v="449"/>
    <x v="1"/>
    <m/>
    <x v="31"/>
    <x v="2"/>
    <x v="184"/>
    <m/>
    <m/>
    <m/>
    <n v="11"/>
    <n v="201208"/>
    <n v="431200"/>
  </r>
  <r>
    <x v="449"/>
    <x v="1"/>
    <m/>
    <x v="32"/>
    <x v="2"/>
    <x v="185"/>
    <m/>
    <m/>
    <m/>
    <n v="3"/>
    <n v="201208"/>
    <n v="111300"/>
  </r>
  <r>
    <x v="449"/>
    <x v="1"/>
    <m/>
    <x v="31"/>
    <x v="2"/>
    <x v="186"/>
    <m/>
    <m/>
    <m/>
    <n v="208"/>
    <n v="201208"/>
    <n v="4659200"/>
  </r>
  <r>
    <x v="449"/>
    <x v="1"/>
    <m/>
    <x v="31"/>
    <x v="2"/>
    <x v="187"/>
    <m/>
    <m/>
    <m/>
    <n v="224"/>
    <n v="201208"/>
    <n v="8780800"/>
  </r>
  <r>
    <x v="449"/>
    <x v="1"/>
    <m/>
    <x v="32"/>
    <x v="2"/>
    <x v="188"/>
    <m/>
    <m/>
    <m/>
    <n v="125"/>
    <n v="201208"/>
    <n v="4637500"/>
  </r>
  <r>
    <x v="449"/>
    <x v="1"/>
    <m/>
    <x v="22"/>
    <x v="2"/>
    <x v="150"/>
    <m/>
    <m/>
    <m/>
    <n v="12"/>
    <n v="201208"/>
    <n v="456000"/>
  </r>
  <r>
    <x v="449"/>
    <x v="1"/>
    <m/>
    <x v="22"/>
    <x v="2"/>
    <x v="150"/>
    <m/>
    <m/>
    <m/>
    <n v="2"/>
    <n v="201208"/>
    <n v="76000"/>
  </r>
  <r>
    <x v="449"/>
    <x v="1"/>
    <m/>
    <x v="5"/>
    <x v="2"/>
    <x v="151"/>
    <m/>
    <m/>
    <m/>
    <n v="19"/>
    <n v="201208"/>
    <n v="532000"/>
  </r>
  <r>
    <x v="449"/>
    <x v="1"/>
    <m/>
    <x v="5"/>
    <x v="2"/>
    <x v="152"/>
    <m/>
    <m/>
    <m/>
    <n v="6"/>
    <n v="201208"/>
    <n v="288000"/>
  </r>
  <r>
    <x v="449"/>
    <x v="1"/>
    <m/>
    <x v="5"/>
    <x v="2"/>
    <x v="153"/>
    <m/>
    <m/>
    <m/>
    <n v="4"/>
    <n v="201208"/>
    <n v="112000"/>
  </r>
  <r>
    <x v="449"/>
    <x v="1"/>
    <m/>
    <x v="33"/>
    <x v="2"/>
    <x v="155"/>
    <m/>
    <m/>
    <m/>
    <n v="7"/>
    <n v="201208"/>
    <n v="127400"/>
  </r>
  <r>
    <x v="449"/>
    <x v="1"/>
    <m/>
    <x v="19"/>
    <x v="2"/>
    <x v="157"/>
    <m/>
    <m/>
    <m/>
    <n v="28"/>
    <n v="201208"/>
    <n v="364000"/>
  </r>
  <r>
    <x v="449"/>
    <x v="1"/>
    <m/>
    <x v="19"/>
    <x v="2"/>
    <x v="158"/>
    <m/>
    <m/>
    <m/>
    <n v="6"/>
    <n v="201208"/>
    <n v="144000"/>
  </r>
  <r>
    <x v="449"/>
    <x v="1"/>
    <m/>
    <x v="19"/>
    <x v="2"/>
    <x v="159"/>
    <m/>
    <m/>
    <m/>
    <n v="1"/>
    <n v="201208"/>
    <n v="33000"/>
  </r>
  <r>
    <x v="449"/>
    <x v="1"/>
    <m/>
    <x v="35"/>
    <x v="2"/>
    <x v="160"/>
    <m/>
    <m/>
    <m/>
    <n v="5"/>
    <n v="201208"/>
    <n v="100000"/>
  </r>
  <r>
    <x v="449"/>
    <x v="1"/>
    <m/>
    <x v="18"/>
    <x v="2"/>
    <x v="161"/>
    <m/>
    <m/>
    <m/>
    <n v="23"/>
    <n v="201208"/>
    <n v="69000"/>
  </r>
  <r>
    <x v="449"/>
    <x v="1"/>
    <m/>
    <x v="18"/>
    <x v="2"/>
    <x v="161"/>
    <m/>
    <m/>
    <m/>
    <n v="9"/>
    <n v="201208"/>
    <n v="27000"/>
  </r>
  <r>
    <x v="450"/>
    <x v="0"/>
    <m/>
    <x v="0"/>
    <x v="1"/>
    <x v="123"/>
    <m/>
    <m/>
    <m/>
    <n v="1"/>
    <n v="201208"/>
    <n v="35000"/>
  </r>
  <r>
    <x v="450"/>
    <x v="0"/>
    <m/>
    <x v="0"/>
    <x v="7"/>
    <x v="163"/>
    <m/>
    <m/>
    <m/>
    <n v="1"/>
    <n v="201208"/>
    <n v="20000"/>
  </r>
  <r>
    <x v="450"/>
    <x v="0"/>
    <m/>
    <x v="6"/>
    <x v="2"/>
    <x v="126"/>
    <m/>
    <m/>
    <m/>
    <n v="5"/>
    <n v="201208"/>
    <n v="100000"/>
  </r>
  <r>
    <x v="450"/>
    <x v="0"/>
    <m/>
    <x v="6"/>
    <x v="2"/>
    <x v="127"/>
    <m/>
    <m/>
    <m/>
    <n v="1"/>
    <n v="201208"/>
    <n v="35000"/>
  </r>
  <r>
    <x v="450"/>
    <x v="0"/>
    <m/>
    <x v="34"/>
    <x v="2"/>
    <x v="128"/>
    <m/>
    <m/>
    <m/>
    <n v="48"/>
    <n v="201208"/>
    <n v="1780800"/>
  </r>
  <r>
    <x v="450"/>
    <x v="0"/>
    <m/>
    <x v="25"/>
    <x v="2"/>
    <x v="129"/>
    <m/>
    <m/>
    <m/>
    <n v="3"/>
    <n v="201208"/>
    <n v="297000"/>
  </r>
  <r>
    <x v="450"/>
    <x v="0"/>
    <m/>
    <x v="0"/>
    <x v="2"/>
    <x v="130"/>
    <m/>
    <m/>
    <m/>
    <n v="26"/>
    <n v="201208"/>
    <n v="858000"/>
  </r>
  <r>
    <x v="450"/>
    <x v="0"/>
    <m/>
    <x v="0"/>
    <x v="2"/>
    <x v="131"/>
    <m/>
    <m/>
    <m/>
    <n v="3"/>
    <n v="201208"/>
    <n v="99000"/>
  </r>
  <r>
    <x v="450"/>
    <x v="0"/>
    <m/>
    <x v="0"/>
    <x v="2"/>
    <x v="168"/>
    <m/>
    <m/>
    <m/>
    <n v="2"/>
    <n v="201208"/>
    <n v="40000"/>
  </r>
  <r>
    <x v="450"/>
    <x v="0"/>
    <m/>
    <x v="0"/>
    <x v="2"/>
    <x v="178"/>
    <m/>
    <m/>
    <m/>
    <n v="1"/>
    <n v="201208"/>
    <n v="35000"/>
  </r>
  <r>
    <x v="450"/>
    <x v="0"/>
    <m/>
    <x v="31"/>
    <x v="2"/>
    <x v="192"/>
    <m/>
    <m/>
    <m/>
    <n v="1"/>
    <n v="201208"/>
    <n v="39200"/>
  </r>
  <r>
    <x v="450"/>
    <x v="0"/>
    <m/>
    <x v="30"/>
    <x v="2"/>
    <x v="132"/>
    <m/>
    <m/>
    <m/>
    <n v="6"/>
    <n v="201208"/>
    <n v="134400"/>
  </r>
  <r>
    <x v="450"/>
    <x v="0"/>
    <m/>
    <x v="30"/>
    <x v="2"/>
    <x v="133"/>
    <m/>
    <m/>
    <m/>
    <n v="2"/>
    <n v="201208"/>
    <n v="78400"/>
  </r>
  <r>
    <x v="450"/>
    <x v="0"/>
    <m/>
    <x v="34"/>
    <x v="2"/>
    <x v="134"/>
    <m/>
    <m/>
    <m/>
    <n v="3"/>
    <n v="201208"/>
    <n v="111300"/>
  </r>
  <r>
    <x v="450"/>
    <x v="0"/>
    <m/>
    <x v="1"/>
    <x v="2"/>
    <x v="135"/>
    <m/>
    <m/>
    <m/>
    <n v="2"/>
    <n v="201208"/>
    <n v="40000"/>
  </r>
  <r>
    <x v="450"/>
    <x v="0"/>
    <m/>
    <x v="1"/>
    <x v="2"/>
    <x v="165"/>
    <m/>
    <m/>
    <m/>
    <n v="1"/>
    <n v="201208"/>
    <n v="35000"/>
  </r>
  <r>
    <x v="450"/>
    <x v="0"/>
    <m/>
    <x v="36"/>
    <x v="2"/>
    <x v="136"/>
    <m/>
    <m/>
    <m/>
    <n v="5"/>
    <n v="201208"/>
    <n v="140000"/>
  </r>
  <r>
    <x v="450"/>
    <x v="0"/>
    <m/>
    <x v="36"/>
    <x v="2"/>
    <x v="137"/>
    <m/>
    <m/>
    <m/>
    <n v="1"/>
    <n v="201208"/>
    <n v="42000"/>
  </r>
  <r>
    <x v="450"/>
    <x v="0"/>
    <m/>
    <x v="0"/>
    <x v="2"/>
    <x v="138"/>
    <m/>
    <m/>
    <m/>
    <n v="53"/>
    <n v="201208"/>
    <n v="1060000"/>
  </r>
  <r>
    <x v="450"/>
    <x v="0"/>
    <m/>
    <x v="0"/>
    <x v="2"/>
    <x v="139"/>
    <m/>
    <m/>
    <m/>
    <n v="39"/>
    <n v="201208"/>
    <n v="1365000"/>
  </r>
  <r>
    <x v="450"/>
    <x v="0"/>
    <m/>
    <x v="32"/>
    <x v="2"/>
    <x v="140"/>
    <m/>
    <m/>
    <m/>
    <n v="38"/>
    <n v="201208"/>
    <n v="1409800"/>
  </r>
  <r>
    <x v="450"/>
    <x v="0"/>
    <m/>
    <x v="18"/>
    <x v="2"/>
    <x v="125"/>
    <m/>
    <m/>
    <m/>
    <n v="43"/>
    <n v="201208"/>
    <n v="129000"/>
  </r>
  <r>
    <x v="450"/>
    <x v="0"/>
    <m/>
    <x v="0"/>
    <x v="2"/>
    <x v="138"/>
    <m/>
    <m/>
    <m/>
    <n v="1"/>
    <n v="201208"/>
    <n v="20000"/>
  </r>
  <r>
    <x v="450"/>
    <x v="0"/>
    <m/>
    <x v="4"/>
    <x v="2"/>
    <x v="142"/>
    <m/>
    <m/>
    <m/>
    <n v="3"/>
    <n v="201208"/>
    <n v="12000"/>
  </r>
  <r>
    <x v="450"/>
    <x v="0"/>
    <m/>
    <x v="4"/>
    <x v="2"/>
    <x v="143"/>
    <m/>
    <m/>
    <m/>
    <n v="8"/>
    <n v="201208"/>
    <n v="160000"/>
  </r>
  <r>
    <x v="450"/>
    <x v="0"/>
    <m/>
    <x v="4"/>
    <x v="2"/>
    <x v="144"/>
    <m/>
    <m/>
    <m/>
    <n v="5"/>
    <n v="201208"/>
    <n v="20000"/>
  </r>
  <r>
    <x v="450"/>
    <x v="0"/>
    <m/>
    <x v="31"/>
    <x v="2"/>
    <x v="145"/>
    <m/>
    <m/>
    <m/>
    <n v="81"/>
    <n v="201208"/>
    <n v="1814400"/>
  </r>
  <r>
    <x v="450"/>
    <x v="0"/>
    <m/>
    <x v="31"/>
    <x v="2"/>
    <x v="146"/>
    <m/>
    <m/>
    <m/>
    <n v="86"/>
    <n v="201208"/>
    <n v="3371200"/>
  </r>
  <r>
    <x v="450"/>
    <x v="0"/>
    <m/>
    <x v="32"/>
    <x v="2"/>
    <x v="147"/>
    <m/>
    <m/>
    <m/>
    <n v="68"/>
    <n v="201208"/>
    <n v="2522800"/>
  </r>
  <r>
    <x v="450"/>
    <x v="0"/>
    <m/>
    <x v="0"/>
    <x v="2"/>
    <x v="149"/>
    <m/>
    <m/>
    <m/>
    <n v="3"/>
    <n v="201208"/>
    <n v="60000"/>
  </r>
  <r>
    <x v="450"/>
    <x v="0"/>
    <m/>
    <x v="0"/>
    <x v="2"/>
    <x v="174"/>
    <m/>
    <m/>
    <m/>
    <n v="1"/>
    <n v="201208"/>
    <n v="35000"/>
  </r>
  <r>
    <x v="450"/>
    <x v="0"/>
    <m/>
    <x v="18"/>
    <x v="2"/>
    <x v="166"/>
    <m/>
    <m/>
    <m/>
    <n v="1"/>
    <n v="201208"/>
    <n v="3000"/>
  </r>
  <r>
    <x v="450"/>
    <x v="0"/>
    <m/>
    <x v="31"/>
    <x v="2"/>
    <x v="189"/>
    <m/>
    <m/>
    <m/>
    <n v="42"/>
    <n v="201208"/>
    <n v="940800"/>
  </r>
  <r>
    <x v="450"/>
    <x v="0"/>
    <m/>
    <x v="31"/>
    <x v="2"/>
    <x v="184"/>
    <m/>
    <m/>
    <m/>
    <n v="50"/>
    <n v="201208"/>
    <n v="1960000"/>
  </r>
  <r>
    <x v="450"/>
    <x v="0"/>
    <m/>
    <x v="32"/>
    <x v="2"/>
    <x v="185"/>
    <m/>
    <m/>
    <m/>
    <n v="24"/>
    <n v="201208"/>
    <n v="890400"/>
  </r>
  <r>
    <x v="450"/>
    <x v="0"/>
    <m/>
    <x v="31"/>
    <x v="2"/>
    <x v="186"/>
    <m/>
    <m/>
    <m/>
    <n v="142"/>
    <n v="201208"/>
    <n v="3180800"/>
  </r>
  <r>
    <x v="450"/>
    <x v="0"/>
    <m/>
    <x v="31"/>
    <x v="2"/>
    <x v="187"/>
    <m/>
    <m/>
    <m/>
    <n v="149"/>
    <n v="201208"/>
    <n v="5840800"/>
  </r>
  <r>
    <x v="450"/>
    <x v="0"/>
    <m/>
    <x v="32"/>
    <x v="2"/>
    <x v="188"/>
    <m/>
    <m/>
    <m/>
    <n v="78"/>
    <n v="201208"/>
    <n v="2893800"/>
  </r>
  <r>
    <x v="450"/>
    <x v="0"/>
    <m/>
    <x v="22"/>
    <x v="2"/>
    <x v="150"/>
    <m/>
    <m/>
    <m/>
    <n v="11"/>
    <n v="201208"/>
    <n v="418000"/>
  </r>
  <r>
    <x v="450"/>
    <x v="0"/>
    <m/>
    <x v="22"/>
    <x v="2"/>
    <x v="150"/>
    <m/>
    <m/>
    <m/>
    <n v="5"/>
    <n v="201208"/>
    <n v="190000"/>
  </r>
  <r>
    <x v="450"/>
    <x v="0"/>
    <m/>
    <x v="5"/>
    <x v="2"/>
    <x v="151"/>
    <m/>
    <m/>
    <m/>
    <n v="20"/>
    <n v="201208"/>
    <n v="560000"/>
  </r>
  <r>
    <x v="450"/>
    <x v="0"/>
    <m/>
    <x v="5"/>
    <x v="2"/>
    <x v="152"/>
    <m/>
    <m/>
    <m/>
    <n v="4"/>
    <n v="201208"/>
    <n v="192000"/>
  </r>
  <r>
    <x v="450"/>
    <x v="0"/>
    <m/>
    <x v="5"/>
    <x v="2"/>
    <x v="153"/>
    <m/>
    <m/>
    <m/>
    <n v="2"/>
    <n v="201208"/>
    <n v="56000"/>
  </r>
  <r>
    <x v="450"/>
    <x v="0"/>
    <m/>
    <x v="33"/>
    <x v="2"/>
    <x v="155"/>
    <m/>
    <m/>
    <m/>
    <n v="5"/>
    <n v="201208"/>
    <n v="91000"/>
  </r>
  <r>
    <x v="450"/>
    <x v="0"/>
    <m/>
    <x v="33"/>
    <x v="2"/>
    <x v="156"/>
    <m/>
    <m/>
    <m/>
    <n v="2"/>
    <n v="201208"/>
    <n v="67600"/>
  </r>
  <r>
    <x v="450"/>
    <x v="0"/>
    <m/>
    <x v="19"/>
    <x v="2"/>
    <x v="157"/>
    <m/>
    <m/>
    <m/>
    <n v="18"/>
    <n v="201208"/>
    <n v="234000"/>
  </r>
  <r>
    <x v="450"/>
    <x v="0"/>
    <m/>
    <x v="19"/>
    <x v="2"/>
    <x v="158"/>
    <m/>
    <m/>
    <m/>
    <n v="5"/>
    <n v="201208"/>
    <n v="120000"/>
  </r>
  <r>
    <x v="450"/>
    <x v="0"/>
    <m/>
    <x v="19"/>
    <x v="2"/>
    <x v="159"/>
    <m/>
    <m/>
    <m/>
    <n v="2"/>
    <n v="201208"/>
    <n v="66000"/>
  </r>
  <r>
    <x v="450"/>
    <x v="0"/>
    <m/>
    <x v="19"/>
    <x v="2"/>
    <x v="181"/>
    <m/>
    <m/>
    <m/>
    <n v="1"/>
    <n v="201208"/>
    <n v="13000"/>
  </r>
  <r>
    <x v="450"/>
    <x v="0"/>
    <m/>
    <x v="35"/>
    <x v="2"/>
    <x v="170"/>
    <m/>
    <m/>
    <m/>
    <n v="2"/>
    <n v="201208"/>
    <n v="8000"/>
  </r>
  <r>
    <x v="450"/>
    <x v="0"/>
    <m/>
    <x v="35"/>
    <x v="2"/>
    <x v="160"/>
    <m/>
    <m/>
    <m/>
    <n v="4"/>
    <n v="201208"/>
    <n v="80000"/>
  </r>
  <r>
    <x v="450"/>
    <x v="0"/>
    <m/>
    <x v="18"/>
    <x v="2"/>
    <x v="161"/>
    <m/>
    <m/>
    <m/>
    <n v="25"/>
    <n v="201208"/>
    <n v="75000"/>
  </r>
  <r>
    <x v="450"/>
    <x v="0"/>
    <m/>
    <x v="18"/>
    <x v="2"/>
    <x v="161"/>
    <m/>
    <m/>
    <m/>
    <n v="2"/>
    <n v="201208"/>
    <n v="6000"/>
  </r>
  <r>
    <x v="451"/>
    <x v="2"/>
    <m/>
    <x v="0"/>
    <x v="7"/>
    <x v="163"/>
    <m/>
    <m/>
    <m/>
    <n v="1"/>
    <n v="201208"/>
    <n v="20000"/>
  </r>
  <r>
    <x v="451"/>
    <x v="2"/>
    <m/>
    <x v="6"/>
    <x v="2"/>
    <x v="126"/>
    <m/>
    <m/>
    <m/>
    <n v="5"/>
    <n v="201208"/>
    <n v="100000"/>
  </r>
  <r>
    <x v="451"/>
    <x v="2"/>
    <m/>
    <x v="34"/>
    <x v="2"/>
    <x v="128"/>
    <m/>
    <m/>
    <m/>
    <n v="61"/>
    <n v="201208"/>
    <n v="2263100"/>
  </r>
  <r>
    <x v="451"/>
    <x v="2"/>
    <m/>
    <x v="25"/>
    <x v="2"/>
    <x v="129"/>
    <m/>
    <m/>
    <m/>
    <n v="4"/>
    <n v="201208"/>
    <n v="396000"/>
  </r>
  <r>
    <x v="451"/>
    <x v="2"/>
    <m/>
    <x v="0"/>
    <x v="2"/>
    <x v="130"/>
    <m/>
    <m/>
    <m/>
    <n v="29"/>
    <n v="201208"/>
    <n v="957000"/>
  </r>
  <r>
    <x v="451"/>
    <x v="2"/>
    <m/>
    <x v="0"/>
    <x v="2"/>
    <x v="168"/>
    <m/>
    <m/>
    <m/>
    <n v="2"/>
    <n v="201208"/>
    <n v="40000"/>
  </r>
  <r>
    <x v="451"/>
    <x v="2"/>
    <m/>
    <x v="0"/>
    <x v="2"/>
    <x v="178"/>
    <m/>
    <m/>
    <m/>
    <n v="1"/>
    <n v="201208"/>
    <n v="35000"/>
  </r>
  <r>
    <x v="451"/>
    <x v="2"/>
    <m/>
    <x v="0"/>
    <x v="2"/>
    <x v="179"/>
    <m/>
    <m/>
    <m/>
    <n v="2"/>
    <n v="201208"/>
    <n v="6000"/>
  </r>
  <r>
    <x v="451"/>
    <x v="2"/>
    <m/>
    <x v="30"/>
    <x v="2"/>
    <x v="132"/>
    <m/>
    <m/>
    <m/>
    <n v="14"/>
    <n v="201208"/>
    <n v="313600"/>
  </r>
  <r>
    <x v="451"/>
    <x v="2"/>
    <m/>
    <x v="30"/>
    <x v="2"/>
    <x v="133"/>
    <m/>
    <m/>
    <m/>
    <n v="3"/>
    <n v="201208"/>
    <n v="117600"/>
  </r>
  <r>
    <x v="451"/>
    <x v="2"/>
    <m/>
    <x v="34"/>
    <x v="2"/>
    <x v="134"/>
    <m/>
    <m/>
    <m/>
    <n v="3"/>
    <n v="201208"/>
    <n v="111300"/>
  </r>
  <r>
    <x v="451"/>
    <x v="2"/>
    <m/>
    <x v="1"/>
    <x v="2"/>
    <x v="135"/>
    <m/>
    <m/>
    <m/>
    <n v="4"/>
    <n v="201208"/>
    <n v="80000"/>
  </r>
  <r>
    <x v="451"/>
    <x v="2"/>
    <m/>
    <x v="1"/>
    <x v="2"/>
    <x v="165"/>
    <m/>
    <m/>
    <m/>
    <n v="2"/>
    <n v="201208"/>
    <n v="70000"/>
  </r>
  <r>
    <x v="451"/>
    <x v="2"/>
    <m/>
    <x v="36"/>
    <x v="2"/>
    <x v="136"/>
    <m/>
    <m/>
    <m/>
    <n v="3"/>
    <n v="201208"/>
    <n v="84000"/>
  </r>
  <r>
    <x v="451"/>
    <x v="2"/>
    <m/>
    <x v="0"/>
    <x v="2"/>
    <x v="138"/>
    <m/>
    <m/>
    <m/>
    <n v="104"/>
    <n v="201208"/>
    <n v="2080000"/>
  </r>
  <r>
    <x v="451"/>
    <x v="2"/>
    <m/>
    <x v="0"/>
    <x v="2"/>
    <x v="139"/>
    <m/>
    <m/>
    <m/>
    <n v="67"/>
    <n v="201208"/>
    <n v="2345000"/>
  </r>
  <r>
    <x v="451"/>
    <x v="2"/>
    <m/>
    <x v="32"/>
    <x v="2"/>
    <x v="140"/>
    <m/>
    <m/>
    <m/>
    <n v="76"/>
    <n v="201208"/>
    <n v="2819600"/>
  </r>
  <r>
    <x v="451"/>
    <x v="2"/>
    <m/>
    <x v="18"/>
    <x v="2"/>
    <x v="125"/>
    <m/>
    <m/>
    <m/>
    <n v="92"/>
    <n v="201208"/>
    <n v="276000"/>
  </r>
  <r>
    <x v="451"/>
    <x v="2"/>
    <m/>
    <x v="0"/>
    <x v="2"/>
    <x v="141"/>
    <m/>
    <m/>
    <m/>
    <n v="1"/>
    <n v="201208"/>
    <n v="33000"/>
  </r>
  <r>
    <x v="451"/>
    <x v="2"/>
    <m/>
    <x v="4"/>
    <x v="2"/>
    <x v="142"/>
    <m/>
    <m/>
    <m/>
    <n v="2"/>
    <n v="201208"/>
    <n v="8000"/>
  </r>
  <r>
    <x v="451"/>
    <x v="2"/>
    <m/>
    <x v="4"/>
    <x v="2"/>
    <x v="143"/>
    <m/>
    <m/>
    <m/>
    <n v="12"/>
    <n v="201208"/>
    <n v="240000"/>
  </r>
  <r>
    <x v="451"/>
    <x v="2"/>
    <m/>
    <x v="4"/>
    <x v="2"/>
    <x v="144"/>
    <m/>
    <m/>
    <m/>
    <n v="1"/>
    <n v="201208"/>
    <n v="4000"/>
  </r>
  <r>
    <x v="451"/>
    <x v="2"/>
    <m/>
    <x v="31"/>
    <x v="2"/>
    <x v="145"/>
    <m/>
    <m/>
    <m/>
    <n v="56"/>
    <n v="201208"/>
    <n v="1254400"/>
  </r>
  <r>
    <x v="451"/>
    <x v="2"/>
    <m/>
    <x v="31"/>
    <x v="2"/>
    <x v="146"/>
    <m/>
    <m/>
    <m/>
    <n v="98"/>
    <n v="201208"/>
    <n v="3841600"/>
  </r>
  <r>
    <x v="451"/>
    <x v="2"/>
    <m/>
    <x v="32"/>
    <x v="2"/>
    <x v="147"/>
    <m/>
    <m/>
    <m/>
    <n v="66"/>
    <n v="201208"/>
    <n v="2448600"/>
  </r>
  <r>
    <x v="451"/>
    <x v="2"/>
    <m/>
    <x v="0"/>
    <x v="2"/>
    <x v="148"/>
    <m/>
    <m/>
    <m/>
    <n v="2"/>
    <n v="201208"/>
    <n v="40000"/>
  </r>
  <r>
    <x v="451"/>
    <x v="2"/>
    <m/>
    <x v="32"/>
    <x v="2"/>
    <x v="169"/>
    <m/>
    <m/>
    <m/>
    <n v="1"/>
    <n v="201208"/>
    <n v="37100"/>
  </r>
  <r>
    <x v="451"/>
    <x v="2"/>
    <m/>
    <x v="31"/>
    <x v="2"/>
    <x v="189"/>
    <m/>
    <m/>
    <m/>
    <n v="17"/>
    <n v="201208"/>
    <n v="380800"/>
  </r>
  <r>
    <x v="451"/>
    <x v="2"/>
    <m/>
    <x v="31"/>
    <x v="2"/>
    <x v="184"/>
    <m/>
    <m/>
    <m/>
    <n v="29"/>
    <n v="201208"/>
    <n v="1136800"/>
  </r>
  <r>
    <x v="451"/>
    <x v="2"/>
    <m/>
    <x v="32"/>
    <x v="2"/>
    <x v="185"/>
    <m/>
    <m/>
    <m/>
    <n v="19"/>
    <n v="201208"/>
    <n v="704900"/>
  </r>
  <r>
    <x v="451"/>
    <x v="2"/>
    <m/>
    <x v="31"/>
    <x v="2"/>
    <x v="186"/>
    <m/>
    <m/>
    <m/>
    <n v="146"/>
    <n v="201208"/>
    <n v="3270400"/>
  </r>
  <r>
    <x v="451"/>
    <x v="2"/>
    <m/>
    <x v="31"/>
    <x v="2"/>
    <x v="187"/>
    <m/>
    <m/>
    <m/>
    <n v="146"/>
    <n v="201208"/>
    <n v="5723200"/>
  </r>
  <r>
    <x v="451"/>
    <x v="2"/>
    <m/>
    <x v="32"/>
    <x v="2"/>
    <x v="188"/>
    <m/>
    <m/>
    <m/>
    <n v="99"/>
    <n v="201208"/>
    <n v="3672900"/>
  </r>
  <r>
    <x v="451"/>
    <x v="2"/>
    <m/>
    <x v="22"/>
    <x v="2"/>
    <x v="150"/>
    <m/>
    <m/>
    <m/>
    <n v="10"/>
    <n v="201208"/>
    <n v="380000"/>
  </r>
  <r>
    <x v="451"/>
    <x v="2"/>
    <m/>
    <x v="22"/>
    <x v="2"/>
    <x v="150"/>
    <m/>
    <m/>
    <m/>
    <n v="6"/>
    <n v="201208"/>
    <n v="228000"/>
  </r>
  <r>
    <x v="451"/>
    <x v="2"/>
    <m/>
    <x v="5"/>
    <x v="2"/>
    <x v="151"/>
    <m/>
    <m/>
    <m/>
    <n v="16"/>
    <n v="201208"/>
    <n v="448000"/>
  </r>
  <r>
    <x v="451"/>
    <x v="2"/>
    <m/>
    <x v="5"/>
    <x v="2"/>
    <x v="152"/>
    <m/>
    <m/>
    <m/>
    <n v="7"/>
    <n v="201208"/>
    <n v="336000"/>
  </r>
  <r>
    <x v="451"/>
    <x v="2"/>
    <m/>
    <x v="5"/>
    <x v="2"/>
    <x v="153"/>
    <m/>
    <m/>
    <m/>
    <n v="9"/>
    <n v="201208"/>
    <n v="252000"/>
  </r>
  <r>
    <x v="451"/>
    <x v="2"/>
    <m/>
    <x v="33"/>
    <x v="2"/>
    <x v="155"/>
    <m/>
    <m/>
    <m/>
    <n v="7"/>
    <n v="201208"/>
    <n v="127400"/>
  </r>
  <r>
    <x v="451"/>
    <x v="2"/>
    <m/>
    <x v="33"/>
    <x v="2"/>
    <x v="156"/>
    <m/>
    <m/>
    <m/>
    <n v="2"/>
    <n v="201208"/>
    <n v="67600"/>
  </r>
  <r>
    <x v="451"/>
    <x v="2"/>
    <m/>
    <x v="19"/>
    <x v="2"/>
    <x v="157"/>
    <m/>
    <m/>
    <m/>
    <n v="26"/>
    <n v="201208"/>
    <n v="338000"/>
  </r>
  <r>
    <x v="451"/>
    <x v="2"/>
    <m/>
    <x v="19"/>
    <x v="2"/>
    <x v="158"/>
    <m/>
    <m/>
    <m/>
    <n v="6"/>
    <n v="201208"/>
    <n v="144000"/>
  </r>
  <r>
    <x v="451"/>
    <x v="2"/>
    <m/>
    <x v="19"/>
    <x v="2"/>
    <x v="159"/>
    <m/>
    <m/>
    <m/>
    <n v="5"/>
    <n v="201208"/>
    <n v="165000"/>
  </r>
  <r>
    <x v="451"/>
    <x v="2"/>
    <m/>
    <x v="35"/>
    <x v="2"/>
    <x v="160"/>
    <m/>
    <m/>
    <m/>
    <n v="8"/>
    <n v="201208"/>
    <n v="160000"/>
  </r>
  <r>
    <x v="451"/>
    <x v="2"/>
    <m/>
    <x v="18"/>
    <x v="2"/>
    <x v="161"/>
    <m/>
    <m/>
    <m/>
    <n v="36"/>
    <n v="201208"/>
    <n v="108000"/>
  </r>
  <r>
    <x v="451"/>
    <x v="2"/>
    <m/>
    <x v="18"/>
    <x v="2"/>
    <x v="161"/>
    <m/>
    <m/>
    <m/>
    <n v="1"/>
    <n v="201208"/>
    <n v="3000"/>
  </r>
  <r>
    <x v="452"/>
    <x v="5"/>
    <m/>
    <x v="0"/>
    <x v="7"/>
    <x v="163"/>
    <m/>
    <m/>
    <m/>
    <n v="5"/>
    <n v="201208"/>
    <n v="100000"/>
  </r>
  <r>
    <x v="452"/>
    <x v="5"/>
    <m/>
    <x v="6"/>
    <x v="2"/>
    <x v="126"/>
    <m/>
    <m/>
    <m/>
    <n v="4"/>
    <n v="201208"/>
    <n v="80000"/>
  </r>
  <r>
    <x v="452"/>
    <x v="5"/>
    <m/>
    <x v="6"/>
    <x v="2"/>
    <x v="127"/>
    <m/>
    <m/>
    <m/>
    <n v="2"/>
    <n v="201208"/>
    <n v="70000"/>
  </r>
  <r>
    <x v="452"/>
    <x v="5"/>
    <m/>
    <x v="34"/>
    <x v="2"/>
    <x v="128"/>
    <m/>
    <m/>
    <m/>
    <n v="31"/>
    <n v="201208"/>
    <n v="1150100"/>
  </r>
  <r>
    <x v="452"/>
    <x v="5"/>
    <m/>
    <x v="25"/>
    <x v="2"/>
    <x v="129"/>
    <m/>
    <m/>
    <m/>
    <n v="4"/>
    <n v="201208"/>
    <n v="396000"/>
  </r>
  <r>
    <x v="452"/>
    <x v="5"/>
    <m/>
    <x v="0"/>
    <x v="2"/>
    <x v="130"/>
    <m/>
    <m/>
    <m/>
    <n v="25"/>
    <n v="201208"/>
    <n v="825000"/>
  </r>
  <r>
    <x v="452"/>
    <x v="5"/>
    <m/>
    <x v="0"/>
    <x v="2"/>
    <x v="131"/>
    <m/>
    <m/>
    <m/>
    <n v="2"/>
    <n v="201208"/>
    <n v="66000"/>
  </r>
  <r>
    <x v="452"/>
    <x v="5"/>
    <m/>
    <x v="0"/>
    <x v="2"/>
    <x v="168"/>
    <m/>
    <m/>
    <m/>
    <n v="1"/>
    <n v="201208"/>
    <n v="20000"/>
  </r>
  <r>
    <x v="452"/>
    <x v="5"/>
    <m/>
    <x v="32"/>
    <x v="2"/>
    <x v="180"/>
    <m/>
    <m/>
    <m/>
    <n v="1"/>
    <n v="201208"/>
    <n v="37100"/>
  </r>
  <r>
    <x v="452"/>
    <x v="5"/>
    <m/>
    <x v="0"/>
    <x v="2"/>
    <x v="179"/>
    <m/>
    <m/>
    <m/>
    <n v="1"/>
    <n v="201208"/>
    <n v="3000"/>
  </r>
  <r>
    <x v="452"/>
    <x v="5"/>
    <m/>
    <x v="30"/>
    <x v="2"/>
    <x v="132"/>
    <m/>
    <m/>
    <m/>
    <n v="8"/>
    <n v="201208"/>
    <n v="179200"/>
  </r>
  <r>
    <x v="452"/>
    <x v="5"/>
    <m/>
    <x v="30"/>
    <x v="2"/>
    <x v="133"/>
    <m/>
    <m/>
    <m/>
    <n v="1"/>
    <n v="201208"/>
    <n v="39200"/>
  </r>
  <r>
    <x v="452"/>
    <x v="5"/>
    <m/>
    <x v="34"/>
    <x v="2"/>
    <x v="134"/>
    <m/>
    <m/>
    <m/>
    <n v="4"/>
    <n v="201208"/>
    <n v="148400"/>
  </r>
  <r>
    <x v="452"/>
    <x v="5"/>
    <m/>
    <x v="1"/>
    <x v="2"/>
    <x v="135"/>
    <m/>
    <m/>
    <m/>
    <n v="3"/>
    <n v="201208"/>
    <n v="60000"/>
  </r>
  <r>
    <x v="452"/>
    <x v="5"/>
    <m/>
    <x v="1"/>
    <x v="2"/>
    <x v="165"/>
    <m/>
    <m/>
    <m/>
    <n v="1"/>
    <n v="201208"/>
    <n v="35000"/>
  </r>
  <r>
    <x v="452"/>
    <x v="5"/>
    <m/>
    <x v="36"/>
    <x v="2"/>
    <x v="136"/>
    <m/>
    <m/>
    <m/>
    <n v="2"/>
    <n v="201208"/>
    <n v="56000"/>
  </r>
  <r>
    <x v="452"/>
    <x v="5"/>
    <m/>
    <x v="0"/>
    <x v="2"/>
    <x v="138"/>
    <m/>
    <m/>
    <m/>
    <n v="64"/>
    <n v="201208"/>
    <n v="1280000"/>
  </r>
  <r>
    <x v="452"/>
    <x v="5"/>
    <m/>
    <x v="0"/>
    <x v="2"/>
    <x v="139"/>
    <m/>
    <m/>
    <m/>
    <n v="36"/>
    <n v="201208"/>
    <n v="1260000"/>
  </r>
  <r>
    <x v="452"/>
    <x v="5"/>
    <m/>
    <x v="32"/>
    <x v="2"/>
    <x v="140"/>
    <m/>
    <m/>
    <m/>
    <n v="35"/>
    <n v="201208"/>
    <n v="1298500"/>
  </r>
  <r>
    <x v="452"/>
    <x v="5"/>
    <m/>
    <x v="18"/>
    <x v="2"/>
    <x v="125"/>
    <m/>
    <m/>
    <m/>
    <n v="59"/>
    <n v="201208"/>
    <n v="177000"/>
  </r>
  <r>
    <x v="452"/>
    <x v="5"/>
    <m/>
    <x v="0"/>
    <x v="2"/>
    <x v="138"/>
    <m/>
    <m/>
    <m/>
    <n v="1"/>
    <n v="201208"/>
    <n v="20000"/>
  </r>
  <r>
    <x v="452"/>
    <x v="5"/>
    <m/>
    <x v="0"/>
    <x v="2"/>
    <x v="141"/>
    <m/>
    <m/>
    <m/>
    <n v="1"/>
    <n v="201208"/>
    <n v="33000"/>
  </r>
  <r>
    <x v="452"/>
    <x v="5"/>
    <m/>
    <x v="4"/>
    <x v="2"/>
    <x v="143"/>
    <m/>
    <m/>
    <m/>
    <n v="6"/>
    <n v="201208"/>
    <n v="120000"/>
  </r>
  <r>
    <x v="452"/>
    <x v="5"/>
    <m/>
    <x v="4"/>
    <x v="2"/>
    <x v="144"/>
    <m/>
    <m/>
    <m/>
    <n v="1"/>
    <n v="201208"/>
    <n v="4000"/>
  </r>
  <r>
    <x v="452"/>
    <x v="5"/>
    <m/>
    <x v="31"/>
    <x v="2"/>
    <x v="145"/>
    <m/>
    <m/>
    <m/>
    <n v="59"/>
    <n v="201208"/>
    <n v="1321600"/>
  </r>
  <r>
    <x v="452"/>
    <x v="5"/>
    <m/>
    <x v="31"/>
    <x v="2"/>
    <x v="146"/>
    <m/>
    <m/>
    <m/>
    <n v="74"/>
    <n v="201208"/>
    <n v="2900800"/>
  </r>
  <r>
    <x v="452"/>
    <x v="5"/>
    <m/>
    <x v="32"/>
    <x v="2"/>
    <x v="147"/>
    <m/>
    <m/>
    <m/>
    <n v="62"/>
    <n v="201208"/>
    <n v="2300200"/>
  </r>
  <r>
    <x v="452"/>
    <x v="5"/>
    <m/>
    <x v="0"/>
    <x v="2"/>
    <x v="149"/>
    <m/>
    <m/>
    <m/>
    <n v="1"/>
    <n v="201208"/>
    <n v="20000"/>
  </r>
  <r>
    <x v="452"/>
    <x v="5"/>
    <m/>
    <x v="31"/>
    <x v="2"/>
    <x v="189"/>
    <m/>
    <m/>
    <m/>
    <n v="18"/>
    <n v="201208"/>
    <n v="403200"/>
  </r>
  <r>
    <x v="452"/>
    <x v="5"/>
    <m/>
    <x v="31"/>
    <x v="2"/>
    <x v="184"/>
    <m/>
    <m/>
    <m/>
    <n v="24"/>
    <n v="201208"/>
    <n v="940800"/>
  </r>
  <r>
    <x v="452"/>
    <x v="5"/>
    <m/>
    <x v="32"/>
    <x v="2"/>
    <x v="185"/>
    <m/>
    <m/>
    <m/>
    <n v="12"/>
    <n v="201208"/>
    <n v="445200"/>
  </r>
  <r>
    <x v="452"/>
    <x v="5"/>
    <m/>
    <x v="31"/>
    <x v="2"/>
    <x v="186"/>
    <m/>
    <m/>
    <m/>
    <n v="104"/>
    <n v="201208"/>
    <n v="2329600"/>
  </r>
  <r>
    <x v="452"/>
    <x v="5"/>
    <m/>
    <x v="31"/>
    <x v="2"/>
    <x v="187"/>
    <m/>
    <m/>
    <m/>
    <n v="105"/>
    <n v="201208"/>
    <n v="4116000"/>
  </r>
  <r>
    <x v="452"/>
    <x v="5"/>
    <m/>
    <x v="32"/>
    <x v="2"/>
    <x v="188"/>
    <m/>
    <m/>
    <m/>
    <n v="57"/>
    <n v="201208"/>
    <n v="2114700"/>
  </r>
  <r>
    <x v="452"/>
    <x v="5"/>
    <m/>
    <x v="22"/>
    <x v="2"/>
    <x v="150"/>
    <m/>
    <m/>
    <m/>
    <n v="8"/>
    <n v="201208"/>
    <n v="304000"/>
  </r>
  <r>
    <x v="452"/>
    <x v="5"/>
    <m/>
    <x v="22"/>
    <x v="2"/>
    <x v="150"/>
    <m/>
    <m/>
    <m/>
    <n v="6"/>
    <n v="201208"/>
    <n v="228000"/>
  </r>
  <r>
    <x v="452"/>
    <x v="5"/>
    <m/>
    <x v="5"/>
    <x v="2"/>
    <x v="151"/>
    <m/>
    <m/>
    <m/>
    <n v="19"/>
    <n v="201208"/>
    <n v="532000"/>
  </r>
  <r>
    <x v="452"/>
    <x v="5"/>
    <m/>
    <x v="5"/>
    <x v="2"/>
    <x v="152"/>
    <m/>
    <m/>
    <m/>
    <n v="6"/>
    <n v="201208"/>
    <n v="288000"/>
  </r>
  <r>
    <x v="452"/>
    <x v="5"/>
    <m/>
    <x v="5"/>
    <x v="2"/>
    <x v="153"/>
    <m/>
    <m/>
    <m/>
    <n v="6"/>
    <n v="201208"/>
    <n v="168000"/>
  </r>
  <r>
    <x v="452"/>
    <x v="5"/>
    <m/>
    <x v="33"/>
    <x v="2"/>
    <x v="155"/>
    <m/>
    <m/>
    <m/>
    <n v="1"/>
    <n v="201208"/>
    <n v="18200"/>
  </r>
  <r>
    <x v="452"/>
    <x v="5"/>
    <m/>
    <x v="33"/>
    <x v="2"/>
    <x v="156"/>
    <m/>
    <m/>
    <m/>
    <n v="1"/>
    <n v="201208"/>
    <n v="33800"/>
  </r>
  <r>
    <x v="452"/>
    <x v="5"/>
    <m/>
    <x v="19"/>
    <x v="2"/>
    <x v="157"/>
    <m/>
    <m/>
    <m/>
    <n v="23"/>
    <n v="201208"/>
    <n v="299000"/>
  </r>
  <r>
    <x v="452"/>
    <x v="5"/>
    <m/>
    <x v="19"/>
    <x v="2"/>
    <x v="158"/>
    <m/>
    <m/>
    <m/>
    <n v="2"/>
    <n v="201208"/>
    <n v="48000"/>
  </r>
  <r>
    <x v="452"/>
    <x v="5"/>
    <m/>
    <x v="19"/>
    <x v="2"/>
    <x v="159"/>
    <m/>
    <m/>
    <m/>
    <n v="3"/>
    <n v="201208"/>
    <n v="99000"/>
  </r>
  <r>
    <x v="452"/>
    <x v="5"/>
    <m/>
    <x v="19"/>
    <x v="2"/>
    <x v="181"/>
    <m/>
    <m/>
    <m/>
    <n v="1"/>
    <n v="201208"/>
    <n v="13000"/>
  </r>
  <r>
    <x v="452"/>
    <x v="5"/>
    <m/>
    <x v="35"/>
    <x v="2"/>
    <x v="160"/>
    <m/>
    <m/>
    <m/>
    <n v="1"/>
    <n v="201208"/>
    <n v="20000"/>
  </r>
  <r>
    <x v="452"/>
    <x v="5"/>
    <m/>
    <x v="18"/>
    <x v="2"/>
    <x v="161"/>
    <m/>
    <m/>
    <m/>
    <n v="13"/>
    <n v="201208"/>
    <n v="39000"/>
  </r>
  <r>
    <x v="453"/>
    <x v="6"/>
    <m/>
    <x v="0"/>
    <x v="7"/>
    <x v="163"/>
    <m/>
    <m/>
    <m/>
    <n v="2"/>
    <n v="201208"/>
    <n v="40000"/>
  </r>
  <r>
    <x v="453"/>
    <x v="6"/>
    <m/>
    <x v="6"/>
    <x v="2"/>
    <x v="126"/>
    <m/>
    <m/>
    <m/>
    <n v="1"/>
    <n v="201208"/>
    <n v="20000"/>
  </r>
  <r>
    <x v="453"/>
    <x v="6"/>
    <m/>
    <x v="6"/>
    <x v="2"/>
    <x v="127"/>
    <m/>
    <m/>
    <m/>
    <n v="1"/>
    <n v="201208"/>
    <n v="35000"/>
  </r>
  <r>
    <x v="453"/>
    <x v="6"/>
    <m/>
    <x v="34"/>
    <x v="2"/>
    <x v="128"/>
    <m/>
    <m/>
    <m/>
    <n v="39"/>
    <n v="201208"/>
    <n v="1446900"/>
  </r>
  <r>
    <x v="453"/>
    <x v="6"/>
    <m/>
    <x v="25"/>
    <x v="2"/>
    <x v="129"/>
    <m/>
    <m/>
    <m/>
    <n v="5"/>
    <n v="201208"/>
    <n v="495000"/>
  </r>
  <r>
    <x v="453"/>
    <x v="6"/>
    <m/>
    <x v="0"/>
    <x v="2"/>
    <x v="130"/>
    <m/>
    <m/>
    <m/>
    <n v="32"/>
    <n v="201208"/>
    <n v="1056000"/>
  </r>
  <r>
    <x v="453"/>
    <x v="6"/>
    <m/>
    <x v="0"/>
    <x v="2"/>
    <x v="131"/>
    <m/>
    <m/>
    <m/>
    <n v="1"/>
    <n v="201208"/>
    <n v="33000"/>
  </r>
  <r>
    <x v="453"/>
    <x v="6"/>
    <m/>
    <x v="0"/>
    <x v="2"/>
    <x v="168"/>
    <m/>
    <m/>
    <m/>
    <n v="1"/>
    <n v="201208"/>
    <n v="20000"/>
  </r>
  <r>
    <x v="453"/>
    <x v="6"/>
    <m/>
    <x v="30"/>
    <x v="2"/>
    <x v="132"/>
    <m/>
    <m/>
    <m/>
    <n v="16"/>
    <n v="201208"/>
    <n v="358400"/>
  </r>
  <r>
    <x v="453"/>
    <x v="6"/>
    <m/>
    <x v="30"/>
    <x v="2"/>
    <x v="133"/>
    <m/>
    <m/>
    <m/>
    <n v="3"/>
    <n v="201208"/>
    <n v="117600"/>
  </r>
  <r>
    <x v="453"/>
    <x v="6"/>
    <m/>
    <x v="34"/>
    <x v="2"/>
    <x v="134"/>
    <m/>
    <m/>
    <m/>
    <n v="2"/>
    <n v="201208"/>
    <n v="74200"/>
  </r>
  <r>
    <x v="453"/>
    <x v="6"/>
    <m/>
    <x v="1"/>
    <x v="2"/>
    <x v="135"/>
    <m/>
    <m/>
    <m/>
    <n v="2"/>
    <n v="201208"/>
    <n v="40000"/>
  </r>
  <r>
    <x v="453"/>
    <x v="6"/>
    <m/>
    <x v="1"/>
    <x v="2"/>
    <x v="165"/>
    <m/>
    <m/>
    <m/>
    <n v="1"/>
    <n v="201208"/>
    <n v="35000"/>
  </r>
  <r>
    <x v="453"/>
    <x v="6"/>
    <m/>
    <x v="36"/>
    <x v="2"/>
    <x v="136"/>
    <m/>
    <m/>
    <m/>
    <n v="4"/>
    <n v="201208"/>
    <n v="112000"/>
  </r>
  <r>
    <x v="453"/>
    <x v="6"/>
    <m/>
    <x v="36"/>
    <x v="2"/>
    <x v="176"/>
    <m/>
    <m/>
    <m/>
    <n v="1"/>
    <n v="201208"/>
    <n v="49000"/>
  </r>
  <r>
    <x v="453"/>
    <x v="6"/>
    <m/>
    <x v="36"/>
    <x v="2"/>
    <x v="137"/>
    <m/>
    <m/>
    <m/>
    <n v="1"/>
    <n v="201208"/>
    <n v="42000"/>
  </r>
  <r>
    <x v="453"/>
    <x v="6"/>
    <m/>
    <x v="0"/>
    <x v="2"/>
    <x v="138"/>
    <m/>
    <m/>
    <m/>
    <n v="70"/>
    <n v="201208"/>
    <n v="1400000"/>
  </r>
  <r>
    <x v="453"/>
    <x v="6"/>
    <m/>
    <x v="0"/>
    <x v="2"/>
    <x v="139"/>
    <m/>
    <m/>
    <m/>
    <n v="38"/>
    <n v="201208"/>
    <n v="1330000"/>
  </r>
  <r>
    <x v="453"/>
    <x v="6"/>
    <m/>
    <x v="32"/>
    <x v="2"/>
    <x v="140"/>
    <m/>
    <m/>
    <m/>
    <n v="31"/>
    <n v="201208"/>
    <n v="1150100"/>
  </r>
  <r>
    <x v="453"/>
    <x v="6"/>
    <m/>
    <x v="18"/>
    <x v="2"/>
    <x v="125"/>
    <m/>
    <m/>
    <m/>
    <n v="41"/>
    <n v="201208"/>
    <n v="123000"/>
  </r>
  <r>
    <x v="453"/>
    <x v="6"/>
    <m/>
    <x v="0"/>
    <x v="2"/>
    <x v="139"/>
    <m/>
    <m/>
    <m/>
    <n v="1"/>
    <n v="201208"/>
    <n v="35000"/>
  </r>
  <r>
    <x v="453"/>
    <x v="6"/>
    <m/>
    <x v="4"/>
    <x v="2"/>
    <x v="142"/>
    <m/>
    <m/>
    <m/>
    <n v="1"/>
    <n v="201208"/>
    <n v="4000"/>
  </r>
  <r>
    <x v="453"/>
    <x v="6"/>
    <m/>
    <x v="4"/>
    <x v="2"/>
    <x v="143"/>
    <m/>
    <m/>
    <m/>
    <n v="4"/>
    <n v="201208"/>
    <n v="80000"/>
  </r>
  <r>
    <x v="453"/>
    <x v="6"/>
    <m/>
    <x v="4"/>
    <x v="2"/>
    <x v="144"/>
    <m/>
    <m/>
    <m/>
    <n v="5"/>
    <n v="201208"/>
    <n v="20000"/>
  </r>
  <r>
    <x v="453"/>
    <x v="6"/>
    <m/>
    <x v="31"/>
    <x v="2"/>
    <x v="145"/>
    <m/>
    <m/>
    <m/>
    <n v="62"/>
    <n v="201208"/>
    <n v="1388800"/>
  </r>
  <r>
    <x v="453"/>
    <x v="6"/>
    <m/>
    <x v="31"/>
    <x v="2"/>
    <x v="146"/>
    <m/>
    <m/>
    <m/>
    <n v="88"/>
    <n v="201208"/>
    <n v="3449600"/>
  </r>
  <r>
    <x v="453"/>
    <x v="6"/>
    <m/>
    <x v="32"/>
    <x v="2"/>
    <x v="147"/>
    <m/>
    <m/>
    <m/>
    <n v="57"/>
    <n v="201208"/>
    <n v="2114700"/>
  </r>
  <r>
    <x v="453"/>
    <x v="6"/>
    <m/>
    <x v="0"/>
    <x v="2"/>
    <x v="148"/>
    <m/>
    <m/>
    <m/>
    <n v="1"/>
    <n v="201208"/>
    <n v="20000"/>
  </r>
  <r>
    <x v="453"/>
    <x v="6"/>
    <m/>
    <x v="31"/>
    <x v="2"/>
    <x v="189"/>
    <m/>
    <m/>
    <m/>
    <n v="19"/>
    <n v="201208"/>
    <n v="425600"/>
  </r>
  <r>
    <x v="453"/>
    <x v="6"/>
    <m/>
    <x v="31"/>
    <x v="2"/>
    <x v="184"/>
    <m/>
    <m/>
    <m/>
    <n v="32"/>
    <n v="201208"/>
    <n v="1254400"/>
  </r>
  <r>
    <x v="453"/>
    <x v="6"/>
    <m/>
    <x v="32"/>
    <x v="2"/>
    <x v="185"/>
    <m/>
    <m/>
    <m/>
    <n v="19"/>
    <n v="201208"/>
    <n v="704900"/>
  </r>
  <r>
    <x v="453"/>
    <x v="6"/>
    <m/>
    <x v="31"/>
    <x v="2"/>
    <x v="186"/>
    <m/>
    <m/>
    <m/>
    <n v="103"/>
    <n v="201208"/>
    <n v="2307200"/>
  </r>
  <r>
    <x v="453"/>
    <x v="6"/>
    <m/>
    <x v="31"/>
    <x v="2"/>
    <x v="187"/>
    <m/>
    <m/>
    <m/>
    <n v="101"/>
    <n v="201208"/>
    <n v="3959200"/>
  </r>
  <r>
    <x v="453"/>
    <x v="6"/>
    <m/>
    <x v="32"/>
    <x v="2"/>
    <x v="188"/>
    <m/>
    <m/>
    <m/>
    <n v="61"/>
    <n v="201208"/>
    <n v="2263100"/>
  </r>
  <r>
    <x v="453"/>
    <x v="6"/>
    <m/>
    <x v="22"/>
    <x v="2"/>
    <x v="150"/>
    <m/>
    <m/>
    <m/>
    <n v="5"/>
    <n v="201208"/>
    <n v="190000"/>
  </r>
  <r>
    <x v="453"/>
    <x v="6"/>
    <m/>
    <x v="22"/>
    <x v="2"/>
    <x v="150"/>
    <m/>
    <m/>
    <m/>
    <n v="8"/>
    <n v="201208"/>
    <n v="304000"/>
  </r>
  <r>
    <x v="453"/>
    <x v="6"/>
    <m/>
    <x v="5"/>
    <x v="2"/>
    <x v="151"/>
    <m/>
    <m/>
    <m/>
    <n v="19"/>
    <n v="201208"/>
    <n v="532000"/>
  </r>
  <r>
    <x v="453"/>
    <x v="6"/>
    <m/>
    <x v="5"/>
    <x v="2"/>
    <x v="152"/>
    <m/>
    <m/>
    <m/>
    <n v="8"/>
    <n v="201208"/>
    <n v="384000"/>
  </r>
  <r>
    <x v="453"/>
    <x v="6"/>
    <m/>
    <x v="5"/>
    <x v="2"/>
    <x v="153"/>
    <m/>
    <m/>
    <m/>
    <n v="11"/>
    <n v="201208"/>
    <n v="308000"/>
  </r>
  <r>
    <x v="453"/>
    <x v="6"/>
    <m/>
    <x v="33"/>
    <x v="2"/>
    <x v="155"/>
    <m/>
    <m/>
    <m/>
    <n v="9"/>
    <n v="201208"/>
    <n v="163800"/>
  </r>
  <r>
    <x v="453"/>
    <x v="6"/>
    <m/>
    <x v="33"/>
    <x v="2"/>
    <x v="156"/>
    <m/>
    <m/>
    <m/>
    <n v="1"/>
    <n v="201208"/>
    <n v="33800"/>
  </r>
  <r>
    <x v="453"/>
    <x v="6"/>
    <m/>
    <x v="19"/>
    <x v="2"/>
    <x v="157"/>
    <m/>
    <m/>
    <m/>
    <n v="23"/>
    <n v="201208"/>
    <n v="299000"/>
  </r>
  <r>
    <x v="453"/>
    <x v="6"/>
    <m/>
    <x v="19"/>
    <x v="2"/>
    <x v="158"/>
    <m/>
    <m/>
    <m/>
    <n v="3"/>
    <n v="201208"/>
    <n v="72000"/>
  </r>
  <r>
    <x v="453"/>
    <x v="6"/>
    <m/>
    <x v="19"/>
    <x v="2"/>
    <x v="159"/>
    <m/>
    <m/>
    <m/>
    <n v="2"/>
    <n v="201208"/>
    <n v="66000"/>
  </r>
  <r>
    <x v="453"/>
    <x v="6"/>
    <m/>
    <x v="19"/>
    <x v="2"/>
    <x v="181"/>
    <m/>
    <m/>
    <m/>
    <n v="1"/>
    <n v="201208"/>
    <n v="13000"/>
  </r>
  <r>
    <x v="453"/>
    <x v="6"/>
    <m/>
    <x v="35"/>
    <x v="2"/>
    <x v="170"/>
    <m/>
    <m/>
    <m/>
    <n v="1"/>
    <n v="201208"/>
    <n v="4000"/>
  </r>
  <r>
    <x v="453"/>
    <x v="6"/>
    <m/>
    <x v="35"/>
    <x v="2"/>
    <x v="160"/>
    <m/>
    <m/>
    <m/>
    <n v="3"/>
    <n v="201208"/>
    <n v="60000"/>
  </r>
  <r>
    <x v="453"/>
    <x v="6"/>
    <m/>
    <x v="18"/>
    <x v="2"/>
    <x v="161"/>
    <m/>
    <m/>
    <m/>
    <n v="28"/>
    <n v="201208"/>
    <n v="84000"/>
  </r>
  <r>
    <x v="453"/>
    <x v="6"/>
    <m/>
    <x v="18"/>
    <x v="2"/>
    <x v="161"/>
    <m/>
    <m/>
    <m/>
    <n v="2"/>
    <n v="201208"/>
    <n v="6000"/>
  </r>
  <r>
    <x v="454"/>
    <x v="3"/>
    <m/>
    <x v="0"/>
    <x v="1"/>
    <x v="123"/>
    <m/>
    <m/>
    <m/>
    <n v="7"/>
    <n v="201208"/>
    <n v="245000"/>
  </r>
  <r>
    <x v="454"/>
    <x v="3"/>
    <m/>
    <x v="0"/>
    <x v="1"/>
    <x v="124"/>
    <m/>
    <m/>
    <m/>
    <n v="1"/>
    <n v="201208"/>
    <n v="20000"/>
  </r>
  <r>
    <x v="454"/>
    <x v="3"/>
    <m/>
    <x v="4"/>
    <x v="5"/>
    <x v="191"/>
    <m/>
    <m/>
    <m/>
    <n v="3"/>
    <n v="201208"/>
    <n v="49092"/>
  </r>
  <r>
    <x v="454"/>
    <x v="3"/>
    <m/>
    <x v="0"/>
    <x v="7"/>
    <x v="163"/>
    <m/>
    <m/>
    <m/>
    <n v="6"/>
    <n v="201208"/>
    <n v="120000"/>
  </r>
  <r>
    <x v="454"/>
    <x v="3"/>
    <m/>
    <x v="0"/>
    <x v="3"/>
    <x v="164"/>
    <m/>
    <m/>
    <m/>
    <n v="6"/>
    <n v="201208"/>
    <n v="0"/>
  </r>
  <r>
    <x v="454"/>
    <x v="3"/>
    <m/>
    <x v="6"/>
    <x v="2"/>
    <x v="126"/>
    <m/>
    <m/>
    <m/>
    <n v="3"/>
    <n v="201208"/>
    <n v="60000"/>
  </r>
  <r>
    <x v="454"/>
    <x v="3"/>
    <m/>
    <x v="6"/>
    <x v="2"/>
    <x v="127"/>
    <m/>
    <m/>
    <m/>
    <n v="2"/>
    <n v="201208"/>
    <n v="70000"/>
  </r>
  <r>
    <x v="454"/>
    <x v="3"/>
    <m/>
    <x v="34"/>
    <x v="2"/>
    <x v="128"/>
    <m/>
    <m/>
    <m/>
    <n v="52"/>
    <n v="201208"/>
    <n v="1929200"/>
  </r>
  <r>
    <x v="454"/>
    <x v="3"/>
    <m/>
    <x v="25"/>
    <x v="2"/>
    <x v="129"/>
    <m/>
    <m/>
    <m/>
    <n v="1"/>
    <n v="201208"/>
    <n v="99000"/>
  </r>
  <r>
    <x v="454"/>
    <x v="3"/>
    <m/>
    <x v="0"/>
    <x v="2"/>
    <x v="130"/>
    <m/>
    <m/>
    <m/>
    <n v="59"/>
    <n v="201208"/>
    <n v="1947000"/>
  </r>
  <r>
    <x v="454"/>
    <x v="3"/>
    <m/>
    <x v="0"/>
    <x v="2"/>
    <x v="131"/>
    <m/>
    <m/>
    <m/>
    <n v="3"/>
    <n v="201208"/>
    <n v="99000"/>
  </r>
  <r>
    <x v="454"/>
    <x v="3"/>
    <m/>
    <x v="0"/>
    <x v="2"/>
    <x v="168"/>
    <m/>
    <m/>
    <m/>
    <n v="1"/>
    <n v="201208"/>
    <n v="20000"/>
  </r>
  <r>
    <x v="454"/>
    <x v="3"/>
    <m/>
    <x v="0"/>
    <x v="2"/>
    <x v="178"/>
    <m/>
    <m/>
    <m/>
    <n v="2"/>
    <n v="201208"/>
    <n v="70000"/>
  </r>
  <r>
    <x v="454"/>
    <x v="3"/>
    <m/>
    <x v="32"/>
    <x v="2"/>
    <x v="180"/>
    <m/>
    <m/>
    <m/>
    <n v="1"/>
    <n v="201208"/>
    <n v="37100"/>
  </r>
  <r>
    <x v="454"/>
    <x v="3"/>
    <m/>
    <x v="0"/>
    <x v="2"/>
    <x v="179"/>
    <m/>
    <m/>
    <m/>
    <n v="2"/>
    <n v="201208"/>
    <n v="6000"/>
  </r>
  <r>
    <x v="454"/>
    <x v="3"/>
    <m/>
    <x v="30"/>
    <x v="2"/>
    <x v="132"/>
    <m/>
    <m/>
    <m/>
    <n v="19"/>
    <n v="201208"/>
    <n v="425600"/>
  </r>
  <r>
    <x v="454"/>
    <x v="3"/>
    <m/>
    <x v="30"/>
    <x v="2"/>
    <x v="133"/>
    <m/>
    <m/>
    <m/>
    <n v="2"/>
    <n v="201208"/>
    <n v="78400"/>
  </r>
  <r>
    <x v="454"/>
    <x v="3"/>
    <m/>
    <x v="34"/>
    <x v="2"/>
    <x v="134"/>
    <m/>
    <m/>
    <m/>
    <n v="3"/>
    <n v="201208"/>
    <n v="111300"/>
  </r>
  <r>
    <x v="454"/>
    <x v="3"/>
    <m/>
    <x v="1"/>
    <x v="2"/>
    <x v="135"/>
    <m/>
    <m/>
    <m/>
    <n v="3"/>
    <n v="201208"/>
    <n v="60000"/>
  </r>
  <r>
    <x v="454"/>
    <x v="3"/>
    <m/>
    <x v="1"/>
    <x v="2"/>
    <x v="165"/>
    <m/>
    <m/>
    <m/>
    <n v="2"/>
    <n v="201208"/>
    <n v="70000"/>
  </r>
  <r>
    <x v="454"/>
    <x v="3"/>
    <m/>
    <x v="36"/>
    <x v="2"/>
    <x v="136"/>
    <m/>
    <m/>
    <m/>
    <n v="5"/>
    <n v="201208"/>
    <n v="140000"/>
  </r>
  <r>
    <x v="454"/>
    <x v="3"/>
    <m/>
    <x v="36"/>
    <x v="2"/>
    <x v="176"/>
    <m/>
    <m/>
    <m/>
    <n v="1"/>
    <n v="201208"/>
    <n v="49000"/>
  </r>
  <r>
    <x v="454"/>
    <x v="3"/>
    <m/>
    <x v="0"/>
    <x v="2"/>
    <x v="138"/>
    <m/>
    <m/>
    <m/>
    <n v="82"/>
    <n v="201208"/>
    <n v="1640000"/>
  </r>
  <r>
    <x v="454"/>
    <x v="3"/>
    <m/>
    <x v="0"/>
    <x v="2"/>
    <x v="139"/>
    <m/>
    <m/>
    <m/>
    <n v="34"/>
    <n v="201208"/>
    <n v="1190000"/>
  </r>
  <r>
    <x v="454"/>
    <x v="3"/>
    <m/>
    <x v="32"/>
    <x v="2"/>
    <x v="140"/>
    <m/>
    <m/>
    <m/>
    <n v="31"/>
    <n v="201208"/>
    <n v="1150100"/>
  </r>
  <r>
    <x v="454"/>
    <x v="3"/>
    <m/>
    <x v="18"/>
    <x v="2"/>
    <x v="125"/>
    <m/>
    <m/>
    <m/>
    <n v="47"/>
    <n v="201208"/>
    <n v="141000"/>
  </r>
  <r>
    <x v="454"/>
    <x v="3"/>
    <m/>
    <x v="0"/>
    <x v="2"/>
    <x v="141"/>
    <m/>
    <m/>
    <m/>
    <n v="1"/>
    <n v="201208"/>
    <n v="33000"/>
  </r>
  <r>
    <x v="454"/>
    <x v="3"/>
    <m/>
    <x v="4"/>
    <x v="2"/>
    <x v="142"/>
    <m/>
    <m/>
    <m/>
    <n v="12"/>
    <n v="201208"/>
    <n v="48000"/>
  </r>
  <r>
    <x v="454"/>
    <x v="3"/>
    <m/>
    <x v="4"/>
    <x v="2"/>
    <x v="143"/>
    <m/>
    <m/>
    <m/>
    <n v="8"/>
    <n v="201208"/>
    <n v="160000"/>
  </r>
  <r>
    <x v="454"/>
    <x v="3"/>
    <m/>
    <x v="31"/>
    <x v="2"/>
    <x v="145"/>
    <m/>
    <m/>
    <m/>
    <n v="75"/>
    <n v="201208"/>
    <n v="1680000"/>
  </r>
  <r>
    <x v="454"/>
    <x v="3"/>
    <m/>
    <x v="31"/>
    <x v="2"/>
    <x v="146"/>
    <m/>
    <m/>
    <m/>
    <n v="86"/>
    <n v="201208"/>
    <n v="3371200"/>
  </r>
  <r>
    <x v="454"/>
    <x v="3"/>
    <m/>
    <x v="32"/>
    <x v="2"/>
    <x v="147"/>
    <m/>
    <m/>
    <m/>
    <n v="64"/>
    <n v="201208"/>
    <n v="2374400"/>
  </r>
  <r>
    <x v="454"/>
    <x v="3"/>
    <m/>
    <x v="0"/>
    <x v="2"/>
    <x v="148"/>
    <m/>
    <m/>
    <m/>
    <n v="1"/>
    <n v="201208"/>
    <n v="20000"/>
  </r>
  <r>
    <x v="454"/>
    <x v="3"/>
    <m/>
    <x v="0"/>
    <x v="2"/>
    <x v="149"/>
    <m/>
    <m/>
    <m/>
    <n v="2"/>
    <n v="201208"/>
    <n v="40000"/>
  </r>
  <r>
    <x v="454"/>
    <x v="3"/>
    <m/>
    <x v="31"/>
    <x v="2"/>
    <x v="189"/>
    <m/>
    <m/>
    <m/>
    <n v="16"/>
    <n v="201208"/>
    <n v="358400"/>
  </r>
  <r>
    <x v="454"/>
    <x v="3"/>
    <m/>
    <x v="31"/>
    <x v="2"/>
    <x v="184"/>
    <m/>
    <m/>
    <m/>
    <n v="22"/>
    <n v="201208"/>
    <n v="862400"/>
  </r>
  <r>
    <x v="454"/>
    <x v="3"/>
    <m/>
    <x v="32"/>
    <x v="2"/>
    <x v="185"/>
    <m/>
    <m/>
    <m/>
    <n v="3"/>
    <n v="201208"/>
    <n v="111300"/>
  </r>
  <r>
    <x v="454"/>
    <x v="3"/>
    <m/>
    <x v="31"/>
    <x v="2"/>
    <x v="186"/>
    <m/>
    <m/>
    <m/>
    <n v="116"/>
    <n v="201208"/>
    <n v="2598400"/>
  </r>
  <r>
    <x v="454"/>
    <x v="3"/>
    <m/>
    <x v="31"/>
    <x v="2"/>
    <x v="187"/>
    <m/>
    <m/>
    <m/>
    <n v="134"/>
    <n v="201208"/>
    <n v="5252800"/>
  </r>
  <r>
    <x v="454"/>
    <x v="3"/>
    <m/>
    <x v="32"/>
    <x v="2"/>
    <x v="188"/>
    <m/>
    <m/>
    <m/>
    <n v="71"/>
    <n v="201208"/>
    <n v="2634100"/>
  </r>
  <r>
    <x v="454"/>
    <x v="3"/>
    <m/>
    <x v="22"/>
    <x v="2"/>
    <x v="150"/>
    <m/>
    <m/>
    <m/>
    <n v="8"/>
    <n v="201208"/>
    <n v="304000"/>
  </r>
  <r>
    <x v="454"/>
    <x v="3"/>
    <m/>
    <x v="22"/>
    <x v="2"/>
    <x v="150"/>
    <m/>
    <m/>
    <m/>
    <n v="7"/>
    <n v="201208"/>
    <n v="266000"/>
  </r>
  <r>
    <x v="454"/>
    <x v="3"/>
    <m/>
    <x v="5"/>
    <x v="2"/>
    <x v="151"/>
    <m/>
    <m/>
    <m/>
    <n v="35"/>
    <n v="201208"/>
    <n v="980000"/>
  </r>
  <r>
    <x v="454"/>
    <x v="3"/>
    <m/>
    <x v="5"/>
    <x v="2"/>
    <x v="152"/>
    <m/>
    <m/>
    <m/>
    <n v="6"/>
    <n v="201208"/>
    <n v="288000"/>
  </r>
  <r>
    <x v="454"/>
    <x v="3"/>
    <m/>
    <x v="5"/>
    <x v="2"/>
    <x v="153"/>
    <m/>
    <m/>
    <m/>
    <n v="6"/>
    <n v="201208"/>
    <n v="168000"/>
  </r>
  <r>
    <x v="454"/>
    <x v="3"/>
    <m/>
    <x v="33"/>
    <x v="2"/>
    <x v="155"/>
    <m/>
    <m/>
    <m/>
    <n v="4"/>
    <n v="201208"/>
    <n v="72800"/>
  </r>
  <r>
    <x v="454"/>
    <x v="3"/>
    <m/>
    <x v="33"/>
    <x v="2"/>
    <x v="156"/>
    <m/>
    <m/>
    <m/>
    <n v="1"/>
    <n v="201208"/>
    <n v="33800"/>
  </r>
  <r>
    <x v="454"/>
    <x v="3"/>
    <m/>
    <x v="19"/>
    <x v="2"/>
    <x v="157"/>
    <m/>
    <m/>
    <m/>
    <n v="32"/>
    <n v="201208"/>
    <n v="416000"/>
  </r>
  <r>
    <x v="454"/>
    <x v="3"/>
    <m/>
    <x v="19"/>
    <x v="2"/>
    <x v="158"/>
    <m/>
    <m/>
    <m/>
    <n v="1"/>
    <n v="201208"/>
    <n v="24000"/>
  </r>
  <r>
    <x v="454"/>
    <x v="3"/>
    <m/>
    <x v="19"/>
    <x v="2"/>
    <x v="159"/>
    <m/>
    <m/>
    <m/>
    <n v="1"/>
    <n v="201208"/>
    <n v="33000"/>
  </r>
  <r>
    <x v="454"/>
    <x v="3"/>
    <m/>
    <x v="35"/>
    <x v="2"/>
    <x v="170"/>
    <m/>
    <m/>
    <m/>
    <n v="5"/>
    <n v="201208"/>
    <n v="20000"/>
  </r>
  <r>
    <x v="454"/>
    <x v="3"/>
    <m/>
    <x v="35"/>
    <x v="2"/>
    <x v="160"/>
    <m/>
    <m/>
    <m/>
    <n v="3"/>
    <n v="201208"/>
    <n v="60000"/>
  </r>
  <r>
    <x v="454"/>
    <x v="3"/>
    <m/>
    <x v="18"/>
    <x v="2"/>
    <x v="161"/>
    <m/>
    <m/>
    <m/>
    <n v="31"/>
    <n v="201208"/>
    <n v="93000"/>
  </r>
  <r>
    <x v="454"/>
    <x v="3"/>
    <m/>
    <x v="18"/>
    <x v="2"/>
    <x v="161"/>
    <m/>
    <m/>
    <m/>
    <n v="4"/>
    <n v="201208"/>
    <n v="12000"/>
  </r>
  <r>
    <x v="455"/>
    <x v="4"/>
    <m/>
    <x v="0"/>
    <x v="1"/>
    <x v="123"/>
    <m/>
    <m/>
    <m/>
    <n v="1"/>
    <n v="201208"/>
    <n v="35000"/>
  </r>
  <r>
    <x v="455"/>
    <x v="4"/>
    <m/>
    <x v="4"/>
    <x v="5"/>
    <x v="191"/>
    <m/>
    <m/>
    <m/>
    <n v="3"/>
    <n v="201208"/>
    <n v="49092"/>
  </r>
  <r>
    <x v="455"/>
    <x v="4"/>
    <m/>
    <x v="0"/>
    <x v="7"/>
    <x v="163"/>
    <m/>
    <m/>
    <m/>
    <n v="2"/>
    <n v="201208"/>
    <n v="40000"/>
  </r>
  <r>
    <x v="455"/>
    <x v="4"/>
    <m/>
    <x v="6"/>
    <x v="3"/>
    <x v="172"/>
    <m/>
    <m/>
    <m/>
    <n v="3"/>
    <n v="201208"/>
    <n v="0"/>
  </r>
  <r>
    <x v="455"/>
    <x v="4"/>
    <m/>
    <x v="0"/>
    <x v="3"/>
    <x v="164"/>
    <m/>
    <m/>
    <m/>
    <n v="4"/>
    <n v="201208"/>
    <n v="0"/>
  </r>
  <r>
    <x v="455"/>
    <x v="4"/>
    <m/>
    <x v="6"/>
    <x v="2"/>
    <x v="126"/>
    <m/>
    <m/>
    <m/>
    <n v="2"/>
    <n v="201208"/>
    <n v="40000"/>
  </r>
  <r>
    <x v="455"/>
    <x v="4"/>
    <m/>
    <x v="34"/>
    <x v="2"/>
    <x v="128"/>
    <m/>
    <m/>
    <m/>
    <n v="45"/>
    <n v="201208"/>
    <n v="1669500"/>
  </r>
  <r>
    <x v="455"/>
    <x v="4"/>
    <m/>
    <x v="25"/>
    <x v="2"/>
    <x v="129"/>
    <m/>
    <m/>
    <m/>
    <n v="3"/>
    <n v="201208"/>
    <n v="297000"/>
  </r>
  <r>
    <x v="455"/>
    <x v="4"/>
    <m/>
    <x v="0"/>
    <x v="2"/>
    <x v="130"/>
    <m/>
    <m/>
    <m/>
    <n v="39"/>
    <n v="201208"/>
    <n v="1287000"/>
  </r>
  <r>
    <x v="455"/>
    <x v="4"/>
    <m/>
    <x v="0"/>
    <x v="2"/>
    <x v="131"/>
    <m/>
    <m/>
    <m/>
    <n v="2"/>
    <n v="201208"/>
    <n v="66000"/>
  </r>
  <r>
    <x v="455"/>
    <x v="4"/>
    <m/>
    <x v="0"/>
    <x v="2"/>
    <x v="168"/>
    <m/>
    <m/>
    <m/>
    <n v="2"/>
    <n v="201208"/>
    <n v="40000"/>
  </r>
  <r>
    <x v="455"/>
    <x v="4"/>
    <m/>
    <x v="0"/>
    <x v="2"/>
    <x v="178"/>
    <m/>
    <m/>
    <m/>
    <n v="5"/>
    <n v="201208"/>
    <n v="175000"/>
  </r>
  <r>
    <x v="455"/>
    <x v="4"/>
    <m/>
    <x v="32"/>
    <x v="2"/>
    <x v="180"/>
    <m/>
    <m/>
    <m/>
    <n v="1"/>
    <n v="201208"/>
    <n v="37100"/>
  </r>
  <r>
    <x v="455"/>
    <x v="4"/>
    <m/>
    <x v="0"/>
    <x v="2"/>
    <x v="179"/>
    <m/>
    <m/>
    <m/>
    <n v="8"/>
    <n v="201208"/>
    <n v="24000"/>
  </r>
  <r>
    <x v="455"/>
    <x v="4"/>
    <m/>
    <x v="30"/>
    <x v="2"/>
    <x v="132"/>
    <m/>
    <m/>
    <m/>
    <n v="15"/>
    <n v="201208"/>
    <n v="336000"/>
  </r>
  <r>
    <x v="455"/>
    <x v="4"/>
    <m/>
    <x v="30"/>
    <x v="2"/>
    <x v="133"/>
    <m/>
    <m/>
    <m/>
    <n v="1"/>
    <n v="201208"/>
    <n v="39200"/>
  </r>
  <r>
    <x v="455"/>
    <x v="4"/>
    <m/>
    <x v="34"/>
    <x v="2"/>
    <x v="134"/>
    <m/>
    <m/>
    <m/>
    <n v="1"/>
    <n v="201208"/>
    <n v="37100"/>
  </r>
  <r>
    <x v="455"/>
    <x v="4"/>
    <m/>
    <x v="1"/>
    <x v="2"/>
    <x v="135"/>
    <m/>
    <m/>
    <m/>
    <n v="4"/>
    <n v="201208"/>
    <n v="80000"/>
  </r>
  <r>
    <x v="455"/>
    <x v="4"/>
    <m/>
    <x v="36"/>
    <x v="2"/>
    <x v="136"/>
    <m/>
    <m/>
    <m/>
    <n v="5"/>
    <n v="201208"/>
    <n v="140000"/>
  </r>
  <r>
    <x v="455"/>
    <x v="4"/>
    <m/>
    <x v="36"/>
    <x v="2"/>
    <x v="176"/>
    <m/>
    <m/>
    <m/>
    <n v="1"/>
    <n v="201208"/>
    <n v="49000"/>
  </r>
  <r>
    <x v="455"/>
    <x v="4"/>
    <m/>
    <x v="36"/>
    <x v="2"/>
    <x v="137"/>
    <m/>
    <m/>
    <m/>
    <n v="2"/>
    <n v="201208"/>
    <n v="84000"/>
  </r>
  <r>
    <x v="455"/>
    <x v="4"/>
    <m/>
    <x v="0"/>
    <x v="2"/>
    <x v="138"/>
    <m/>
    <m/>
    <m/>
    <n v="67"/>
    <n v="201208"/>
    <n v="1340000"/>
  </r>
  <r>
    <x v="455"/>
    <x v="4"/>
    <m/>
    <x v="0"/>
    <x v="2"/>
    <x v="139"/>
    <m/>
    <m/>
    <m/>
    <n v="23"/>
    <n v="201208"/>
    <n v="805000"/>
  </r>
  <r>
    <x v="455"/>
    <x v="4"/>
    <m/>
    <x v="32"/>
    <x v="2"/>
    <x v="140"/>
    <m/>
    <m/>
    <m/>
    <n v="29"/>
    <n v="201208"/>
    <n v="1075900"/>
  </r>
  <r>
    <x v="455"/>
    <x v="4"/>
    <m/>
    <x v="18"/>
    <x v="2"/>
    <x v="125"/>
    <m/>
    <m/>
    <m/>
    <n v="40"/>
    <n v="201208"/>
    <n v="120000"/>
  </r>
  <r>
    <x v="455"/>
    <x v="4"/>
    <m/>
    <x v="0"/>
    <x v="2"/>
    <x v="138"/>
    <m/>
    <m/>
    <m/>
    <n v="1"/>
    <n v="201208"/>
    <n v="20000"/>
  </r>
  <r>
    <x v="455"/>
    <x v="4"/>
    <m/>
    <x v="0"/>
    <x v="2"/>
    <x v="141"/>
    <m/>
    <m/>
    <m/>
    <n v="1"/>
    <n v="201208"/>
    <n v="33000"/>
  </r>
  <r>
    <x v="455"/>
    <x v="4"/>
    <m/>
    <x v="4"/>
    <x v="2"/>
    <x v="143"/>
    <m/>
    <m/>
    <m/>
    <n v="12"/>
    <n v="201208"/>
    <n v="240000"/>
  </r>
  <r>
    <x v="455"/>
    <x v="4"/>
    <m/>
    <x v="4"/>
    <x v="2"/>
    <x v="144"/>
    <m/>
    <m/>
    <m/>
    <n v="1"/>
    <n v="201208"/>
    <n v="4000"/>
  </r>
  <r>
    <x v="455"/>
    <x v="4"/>
    <m/>
    <x v="31"/>
    <x v="2"/>
    <x v="145"/>
    <m/>
    <m/>
    <m/>
    <n v="76"/>
    <n v="201208"/>
    <n v="1702400"/>
  </r>
  <r>
    <x v="455"/>
    <x v="4"/>
    <m/>
    <x v="31"/>
    <x v="2"/>
    <x v="146"/>
    <m/>
    <m/>
    <m/>
    <n v="107"/>
    <n v="201208"/>
    <n v="4194400"/>
  </r>
  <r>
    <x v="455"/>
    <x v="4"/>
    <m/>
    <x v="32"/>
    <x v="2"/>
    <x v="147"/>
    <m/>
    <m/>
    <m/>
    <n v="72"/>
    <n v="201208"/>
    <n v="2671200"/>
  </r>
  <r>
    <x v="455"/>
    <x v="4"/>
    <m/>
    <x v="31"/>
    <x v="2"/>
    <x v="189"/>
    <m/>
    <m/>
    <m/>
    <n v="9"/>
    <n v="201208"/>
    <n v="201600"/>
  </r>
  <r>
    <x v="455"/>
    <x v="4"/>
    <m/>
    <x v="31"/>
    <x v="2"/>
    <x v="184"/>
    <m/>
    <m/>
    <m/>
    <n v="21"/>
    <n v="201208"/>
    <n v="823200"/>
  </r>
  <r>
    <x v="455"/>
    <x v="4"/>
    <m/>
    <x v="32"/>
    <x v="2"/>
    <x v="185"/>
    <m/>
    <m/>
    <m/>
    <n v="12"/>
    <n v="201208"/>
    <n v="445200"/>
  </r>
  <r>
    <x v="455"/>
    <x v="4"/>
    <m/>
    <x v="31"/>
    <x v="2"/>
    <x v="186"/>
    <m/>
    <m/>
    <m/>
    <n v="120"/>
    <n v="201208"/>
    <n v="2688000"/>
  </r>
  <r>
    <x v="455"/>
    <x v="4"/>
    <m/>
    <x v="31"/>
    <x v="2"/>
    <x v="187"/>
    <m/>
    <m/>
    <m/>
    <n v="132"/>
    <n v="201208"/>
    <n v="5174400"/>
  </r>
  <r>
    <x v="455"/>
    <x v="4"/>
    <m/>
    <x v="32"/>
    <x v="2"/>
    <x v="188"/>
    <m/>
    <m/>
    <m/>
    <n v="71"/>
    <n v="201208"/>
    <n v="2634100"/>
  </r>
  <r>
    <x v="455"/>
    <x v="4"/>
    <m/>
    <x v="22"/>
    <x v="2"/>
    <x v="150"/>
    <m/>
    <m/>
    <m/>
    <n v="12"/>
    <n v="201208"/>
    <n v="456000"/>
  </r>
  <r>
    <x v="455"/>
    <x v="4"/>
    <m/>
    <x v="22"/>
    <x v="2"/>
    <x v="150"/>
    <m/>
    <m/>
    <m/>
    <n v="4"/>
    <n v="201208"/>
    <n v="152000"/>
  </r>
  <r>
    <x v="455"/>
    <x v="4"/>
    <m/>
    <x v="5"/>
    <x v="2"/>
    <x v="151"/>
    <m/>
    <m/>
    <m/>
    <n v="33"/>
    <n v="201208"/>
    <n v="924000"/>
  </r>
  <r>
    <x v="455"/>
    <x v="4"/>
    <m/>
    <x v="5"/>
    <x v="2"/>
    <x v="152"/>
    <m/>
    <m/>
    <m/>
    <n v="10"/>
    <n v="201208"/>
    <n v="480000"/>
  </r>
  <r>
    <x v="455"/>
    <x v="4"/>
    <m/>
    <x v="5"/>
    <x v="2"/>
    <x v="153"/>
    <m/>
    <m/>
    <m/>
    <n v="4"/>
    <n v="201208"/>
    <n v="112000"/>
  </r>
  <r>
    <x v="455"/>
    <x v="4"/>
    <m/>
    <x v="5"/>
    <x v="2"/>
    <x v="182"/>
    <m/>
    <m/>
    <m/>
    <n v="2"/>
    <n v="201208"/>
    <n v="56000"/>
  </r>
  <r>
    <x v="455"/>
    <x v="4"/>
    <m/>
    <x v="33"/>
    <x v="2"/>
    <x v="155"/>
    <m/>
    <m/>
    <m/>
    <n v="5"/>
    <n v="201208"/>
    <n v="91000"/>
  </r>
  <r>
    <x v="455"/>
    <x v="4"/>
    <m/>
    <x v="33"/>
    <x v="2"/>
    <x v="156"/>
    <m/>
    <m/>
    <m/>
    <n v="2"/>
    <n v="201208"/>
    <n v="67600"/>
  </r>
  <r>
    <x v="455"/>
    <x v="4"/>
    <m/>
    <x v="19"/>
    <x v="2"/>
    <x v="157"/>
    <m/>
    <m/>
    <m/>
    <n v="18"/>
    <n v="201208"/>
    <n v="234000"/>
  </r>
  <r>
    <x v="455"/>
    <x v="4"/>
    <m/>
    <x v="19"/>
    <x v="2"/>
    <x v="158"/>
    <m/>
    <m/>
    <m/>
    <n v="6"/>
    <n v="201208"/>
    <n v="144000"/>
  </r>
  <r>
    <x v="455"/>
    <x v="4"/>
    <m/>
    <x v="19"/>
    <x v="2"/>
    <x v="159"/>
    <m/>
    <m/>
    <m/>
    <n v="3"/>
    <n v="201208"/>
    <n v="99000"/>
  </r>
  <r>
    <x v="455"/>
    <x v="4"/>
    <m/>
    <x v="35"/>
    <x v="2"/>
    <x v="160"/>
    <m/>
    <m/>
    <m/>
    <n v="4"/>
    <n v="201208"/>
    <n v="80000"/>
  </r>
  <r>
    <x v="455"/>
    <x v="4"/>
    <m/>
    <x v="18"/>
    <x v="2"/>
    <x v="161"/>
    <m/>
    <m/>
    <m/>
    <n v="36"/>
    <n v="201208"/>
    <n v="108000"/>
  </r>
  <r>
    <x v="455"/>
    <x v="4"/>
    <m/>
    <x v="18"/>
    <x v="2"/>
    <x v="161"/>
    <m/>
    <m/>
    <m/>
    <n v="2"/>
    <n v="201208"/>
    <n v="6000"/>
  </r>
  <r>
    <x v="456"/>
    <x v="1"/>
    <m/>
    <x v="0"/>
    <x v="7"/>
    <x v="163"/>
    <m/>
    <m/>
    <m/>
    <n v="3"/>
    <n v="201208"/>
    <n v="60000"/>
  </r>
  <r>
    <x v="456"/>
    <x v="1"/>
    <m/>
    <x v="6"/>
    <x v="3"/>
    <x v="172"/>
    <m/>
    <m/>
    <m/>
    <n v="2"/>
    <n v="201208"/>
    <n v="0"/>
  </r>
  <r>
    <x v="456"/>
    <x v="1"/>
    <m/>
    <x v="0"/>
    <x v="3"/>
    <x v="164"/>
    <m/>
    <m/>
    <m/>
    <n v="6"/>
    <n v="201208"/>
    <n v="0"/>
  </r>
  <r>
    <x v="456"/>
    <x v="1"/>
    <m/>
    <x v="31"/>
    <x v="3"/>
    <x v="88"/>
    <m/>
    <m/>
    <m/>
    <n v="2"/>
    <n v="201208"/>
    <n v="0"/>
  </r>
  <r>
    <x v="456"/>
    <x v="1"/>
    <m/>
    <x v="6"/>
    <x v="2"/>
    <x v="126"/>
    <m/>
    <m/>
    <m/>
    <n v="3"/>
    <n v="201208"/>
    <n v="60000"/>
  </r>
  <r>
    <x v="456"/>
    <x v="1"/>
    <m/>
    <x v="34"/>
    <x v="2"/>
    <x v="128"/>
    <m/>
    <m/>
    <m/>
    <n v="47"/>
    <n v="201208"/>
    <n v="1743700"/>
  </r>
  <r>
    <x v="456"/>
    <x v="1"/>
    <m/>
    <x v="25"/>
    <x v="2"/>
    <x v="129"/>
    <m/>
    <m/>
    <m/>
    <n v="4"/>
    <n v="201208"/>
    <n v="396000"/>
  </r>
  <r>
    <x v="456"/>
    <x v="1"/>
    <m/>
    <x v="0"/>
    <x v="2"/>
    <x v="130"/>
    <m/>
    <m/>
    <m/>
    <n v="25"/>
    <n v="201208"/>
    <n v="825000"/>
  </r>
  <r>
    <x v="456"/>
    <x v="1"/>
    <m/>
    <x v="0"/>
    <x v="2"/>
    <x v="131"/>
    <m/>
    <m/>
    <m/>
    <n v="3"/>
    <n v="201208"/>
    <n v="99000"/>
  </r>
  <r>
    <x v="456"/>
    <x v="1"/>
    <m/>
    <x v="0"/>
    <x v="2"/>
    <x v="168"/>
    <m/>
    <m/>
    <m/>
    <n v="4"/>
    <n v="201208"/>
    <n v="80000"/>
  </r>
  <r>
    <x v="456"/>
    <x v="1"/>
    <m/>
    <x v="0"/>
    <x v="2"/>
    <x v="178"/>
    <m/>
    <m/>
    <m/>
    <n v="1"/>
    <n v="201208"/>
    <n v="35000"/>
  </r>
  <r>
    <x v="456"/>
    <x v="1"/>
    <m/>
    <x v="0"/>
    <x v="2"/>
    <x v="179"/>
    <m/>
    <m/>
    <m/>
    <n v="1"/>
    <n v="201208"/>
    <n v="3000"/>
  </r>
  <r>
    <x v="456"/>
    <x v="1"/>
    <m/>
    <x v="30"/>
    <x v="2"/>
    <x v="132"/>
    <m/>
    <m/>
    <m/>
    <n v="10"/>
    <n v="201208"/>
    <n v="224000"/>
  </r>
  <r>
    <x v="456"/>
    <x v="1"/>
    <m/>
    <x v="30"/>
    <x v="2"/>
    <x v="133"/>
    <m/>
    <m/>
    <m/>
    <n v="2"/>
    <n v="201208"/>
    <n v="78400"/>
  </r>
  <r>
    <x v="456"/>
    <x v="1"/>
    <m/>
    <x v="34"/>
    <x v="2"/>
    <x v="134"/>
    <m/>
    <m/>
    <m/>
    <n v="3"/>
    <n v="201208"/>
    <n v="111300"/>
  </r>
  <r>
    <x v="456"/>
    <x v="1"/>
    <m/>
    <x v="1"/>
    <x v="2"/>
    <x v="135"/>
    <m/>
    <m/>
    <m/>
    <n v="4"/>
    <n v="201208"/>
    <n v="80000"/>
  </r>
  <r>
    <x v="456"/>
    <x v="1"/>
    <m/>
    <x v="1"/>
    <x v="2"/>
    <x v="165"/>
    <m/>
    <m/>
    <m/>
    <n v="2"/>
    <n v="201208"/>
    <n v="70000"/>
  </r>
  <r>
    <x v="456"/>
    <x v="1"/>
    <m/>
    <x v="36"/>
    <x v="2"/>
    <x v="136"/>
    <m/>
    <m/>
    <m/>
    <n v="1"/>
    <n v="201208"/>
    <n v="28000"/>
  </r>
  <r>
    <x v="456"/>
    <x v="1"/>
    <m/>
    <x v="36"/>
    <x v="2"/>
    <x v="137"/>
    <m/>
    <m/>
    <m/>
    <n v="1"/>
    <n v="201208"/>
    <n v="42000"/>
  </r>
  <r>
    <x v="456"/>
    <x v="1"/>
    <m/>
    <x v="0"/>
    <x v="2"/>
    <x v="138"/>
    <m/>
    <m/>
    <m/>
    <n v="51"/>
    <n v="201208"/>
    <n v="1020000"/>
  </r>
  <r>
    <x v="456"/>
    <x v="1"/>
    <m/>
    <x v="0"/>
    <x v="2"/>
    <x v="139"/>
    <m/>
    <m/>
    <m/>
    <n v="19"/>
    <n v="201208"/>
    <n v="665000"/>
  </r>
  <r>
    <x v="456"/>
    <x v="1"/>
    <m/>
    <x v="32"/>
    <x v="2"/>
    <x v="140"/>
    <m/>
    <m/>
    <m/>
    <n v="22"/>
    <n v="201208"/>
    <n v="816200"/>
  </r>
  <r>
    <x v="456"/>
    <x v="1"/>
    <m/>
    <x v="18"/>
    <x v="2"/>
    <x v="125"/>
    <m/>
    <m/>
    <m/>
    <n v="23"/>
    <n v="201208"/>
    <n v="69000"/>
  </r>
  <r>
    <x v="456"/>
    <x v="1"/>
    <m/>
    <x v="0"/>
    <x v="2"/>
    <x v="141"/>
    <m/>
    <m/>
    <m/>
    <n v="1"/>
    <n v="201208"/>
    <n v="33000"/>
  </r>
  <r>
    <x v="456"/>
    <x v="1"/>
    <m/>
    <x v="4"/>
    <x v="2"/>
    <x v="142"/>
    <m/>
    <m/>
    <m/>
    <n v="1"/>
    <n v="201208"/>
    <n v="4000"/>
  </r>
  <r>
    <x v="456"/>
    <x v="1"/>
    <m/>
    <x v="4"/>
    <x v="2"/>
    <x v="143"/>
    <m/>
    <m/>
    <m/>
    <n v="7"/>
    <n v="201208"/>
    <n v="140000"/>
  </r>
  <r>
    <x v="456"/>
    <x v="1"/>
    <m/>
    <x v="31"/>
    <x v="2"/>
    <x v="145"/>
    <m/>
    <m/>
    <m/>
    <n v="73"/>
    <n v="201208"/>
    <n v="1635200"/>
  </r>
  <r>
    <x v="456"/>
    <x v="1"/>
    <m/>
    <x v="31"/>
    <x v="2"/>
    <x v="146"/>
    <m/>
    <m/>
    <m/>
    <n v="98"/>
    <n v="201208"/>
    <n v="3841600"/>
  </r>
  <r>
    <x v="456"/>
    <x v="1"/>
    <m/>
    <x v="32"/>
    <x v="2"/>
    <x v="147"/>
    <m/>
    <m/>
    <m/>
    <n v="53"/>
    <n v="201208"/>
    <n v="1966300"/>
  </r>
  <r>
    <x v="456"/>
    <x v="1"/>
    <m/>
    <x v="0"/>
    <x v="2"/>
    <x v="149"/>
    <m/>
    <m/>
    <m/>
    <n v="1"/>
    <n v="201208"/>
    <n v="20000"/>
  </r>
  <r>
    <x v="456"/>
    <x v="1"/>
    <m/>
    <x v="18"/>
    <x v="2"/>
    <x v="166"/>
    <m/>
    <m/>
    <m/>
    <n v="1"/>
    <n v="201208"/>
    <n v="3000"/>
  </r>
  <r>
    <x v="456"/>
    <x v="1"/>
    <m/>
    <x v="31"/>
    <x v="2"/>
    <x v="189"/>
    <m/>
    <m/>
    <m/>
    <n v="6"/>
    <n v="201208"/>
    <n v="134400"/>
  </r>
  <r>
    <x v="456"/>
    <x v="1"/>
    <m/>
    <x v="31"/>
    <x v="2"/>
    <x v="184"/>
    <m/>
    <m/>
    <m/>
    <n v="12"/>
    <n v="201208"/>
    <n v="470400"/>
  </r>
  <r>
    <x v="456"/>
    <x v="1"/>
    <m/>
    <x v="32"/>
    <x v="2"/>
    <x v="185"/>
    <m/>
    <m/>
    <m/>
    <n v="4"/>
    <n v="201208"/>
    <n v="148400"/>
  </r>
  <r>
    <x v="456"/>
    <x v="1"/>
    <m/>
    <x v="31"/>
    <x v="2"/>
    <x v="186"/>
    <m/>
    <m/>
    <m/>
    <n v="95"/>
    <n v="201208"/>
    <n v="2128000"/>
  </r>
  <r>
    <x v="456"/>
    <x v="1"/>
    <m/>
    <x v="31"/>
    <x v="2"/>
    <x v="187"/>
    <m/>
    <m/>
    <m/>
    <n v="97"/>
    <n v="201208"/>
    <n v="3802400"/>
  </r>
  <r>
    <x v="456"/>
    <x v="1"/>
    <m/>
    <x v="32"/>
    <x v="2"/>
    <x v="188"/>
    <m/>
    <m/>
    <m/>
    <n v="48"/>
    <n v="201208"/>
    <n v="1780800"/>
  </r>
  <r>
    <x v="456"/>
    <x v="1"/>
    <m/>
    <x v="22"/>
    <x v="2"/>
    <x v="150"/>
    <m/>
    <m/>
    <m/>
    <n v="8"/>
    <n v="201208"/>
    <n v="304000"/>
  </r>
  <r>
    <x v="456"/>
    <x v="1"/>
    <m/>
    <x v="22"/>
    <x v="2"/>
    <x v="150"/>
    <m/>
    <m/>
    <m/>
    <n v="5"/>
    <n v="201208"/>
    <n v="190000"/>
  </r>
  <r>
    <x v="456"/>
    <x v="1"/>
    <m/>
    <x v="5"/>
    <x v="2"/>
    <x v="151"/>
    <m/>
    <m/>
    <m/>
    <n v="23"/>
    <n v="201208"/>
    <n v="644000"/>
  </r>
  <r>
    <x v="456"/>
    <x v="1"/>
    <m/>
    <x v="5"/>
    <x v="2"/>
    <x v="152"/>
    <m/>
    <m/>
    <m/>
    <n v="4"/>
    <n v="201208"/>
    <n v="192000"/>
  </r>
  <r>
    <x v="456"/>
    <x v="1"/>
    <m/>
    <x v="5"/>
    <x v="2"/>
    <x v="153"/>
    <m/>
    <m/>
    <m/>
    <n v="9"/>
    <n v="201208"/>
    <n v="252000"/>
  </r>
  <r>
    <x v="456"/>
    <x v="1"/>
    <m/>
    <x v="33"/>
    <x v="2"/>
    <x v="155"/>
    <m/>
    <m/>
    <m/>
    <n v="5"/>
    <n v="201208"/>
    <n v="91000"/>
  </r>
  <r>
    <x v="456"/>
    <x v="1"/>
    <m/>
    <x v="33"/>
    <x v="2"/>
    <x v="156"/>
    <m/>
    <m/>
    <m/>
    <n v="2"/>
    <n v="201208"/>
    <n v="67600"/>
  </r>
  <r>
    <x v="456"/>
    <x v="1"/>
    <m/>
    <x v="19"/>
    <x v="2"/>
    <x v="157"/>
    <m/>
    <m/>
    <m/>
    <n v="22"/>
    <n v="201208"/>
    <n v="286000"/>
  </r>
  <r>
    <x v="456"/>
    <x v="1"/>
    <m/>
    <x v="19"/>
    <x v="2"/>
    <x v="158"/>
    <m/>
    <m/>
    <m/>
    <n v="7"/>
    <n v="201208"/>
    <n v="168000"/>
  </r>
  <r>
    <x v="456"/>
    <x v="1"/>
    <m/>
    <x v="35"/>
    <x v="2"/>
    <x v="170"/>
    <m/>
    <m/>
    <m/>
    <n v="1"/>
    <n v="201208"/>
    <n v="4000"/>
  </r>
  <r>
    <x v="456"/>
    <x v="1"/>
    <m/>
    <x v="35"/>
    <x v="2"/>
    <x v="160"/>
    <m/>
    <m/>
    <m/>
    <n v="4"/>
    <n v="201208"/>
    <n v="80000"/>
  </r>
  <r>
    <x v="456"/>
    <x v="1"/>
    <m/>
    <x v="18"/>
    <x v="2"/>
    <x v="161"/>
    <m/>
    <m/>
    <m/>
    <n v="49"/>
    <n v="201208"/>
    <n v="147000"/>
  </r>
  <r>
    <x v="457"/>
    <x v="0"/>
    <m/>
    <x v="0"/>
    <x v="1"/>
    <x v="123"/>
    <m/>
    <m/>
    <m/>
    <n v="2"/>
    <n v="201208"/>
    <n v="70000"/>
  </r>
  <r>
    <x v="457"/>
    <x v="0"/>
    <m/>
    <x v="6"/>
    <x v="3"/>
    <x v="172"/>
    <m/>
    <m/>
    <m/>
    <n v="3"/>
    <n v="201208"/>
    <n v="0"/>
  </r>
  <r>
    <x v="457"/>
    <x v="0"/>
    <m/>
    <x v="0"/>
    <x v="3"/>
    <x v="164"/>
    <m/>
    <m/>
    <m/>
    <n v="1"/>
    <n v="201208"/>
    <n v="0"/>
  </r>
  <r>
    <x v="457"/>
    <x v="0"/>
    <m/>
    <x v="31"/>
    <x v="3"/>
    <x v="88"/>
    <m/>
    <m/>
    <m/>
    <n v="2"/>
    <n v="201208"/>
    <n v="0"/>
  </r>
  <r>
    <x v="457"/>
    <x v="0"/>
    <m/>
    <x v="6"/>
    <x v="2"/>
    <x v="126"/>
    <m/>
    <m/>
    <m/>
    <n v="1"/>
    <n v="201208"/>
    <n v="20000"/>
  </r>
  <r>
    <x v="457"/>
    <x v="0"/>
    <m/>
    <x v="6"/>
    <x v="2"/>
    <x v="127"/>
    <m/>
    <m/>
    <m/>
    <n v="1"/>
    <n v="201208"/>
    <n v="35000"/>
  </r>
  <r>
    <x v="457"/>
    <x v="0"/>
    <m/>
    <x v="34"/>
    <x v="2"/>
    <x v="128"/>
    <m/>
    <m/>
    <m/>
    <n v="22"/>
    <n v="201208"/>
    <n v="816200"/>
  </r>
  <r>
    <x v="457"/>
    <x v="0"/>
    <m/>
    <x v="25"/>
    <x v="2"/>
    <x v="129"/>
    <m/>
    <m/>
    <m/>
    <n v="2"/>
    <n v="201208"/>
    <n v="198000"/>
  </r>
  <r>
    <x v="457"/>
    <x v="0"/>
    <m/>
    <x v="0"/>
    <x v="2"/>
    <x v="130"/>
    <m/>
    <m/>
    <m/>
    <n v="13"/>
    <n v="201208"/>
    <n v="429000"/>
  </r>
  <r>
    <x v="457"/>
    <x v="0"/>
    <m/>
    <x v="0"/>
    <x v="2"/>
    <x v="131"/>
    <m/>
    <m/>
    <m/>
    <n v="3"/>
    <n v="201208"/>
    <n v="99000"/>
  </r>
  <r>
    <x v="457"/>
    <x v="0"/>
    <m/>
    <x v="0"/>
    <x v="2"/>
    <x v="168"/>
    <m/>
    <m/>
    <m/>
    <n v="1"/>
    <n v="201208"/>
    <n v="20000"/>
  </r>
  <r>
    <x v="457"/>
    <x v="0"/>
    <m/>
    <x v="32"/>
    <x v="2"/>
    <x v="180"/>
    <m/>
    <m/>
    <m/>
    <n v="1"/>
    <n v="201208"/>
    <n v="37100"/>
  </r>
  <r>
    <x v="457"/>
    <x v="0"/>
    <m/>
    <x v="0"/>
    <x v="2"/>
    <x v="179"/>
    <m/>
    <m/>
    <m/>
    <n v="1"/>
    <n v="201208"/>
    <n v="3000"/>
  </r>
  <r>
    <x v="457"/>
    <x v="0"/>
    <m/>
    <x v="30"/>
    <x v="2"/>
    <x v="132"/>
    <m/>
    <m/>
    <m/>
    <n v="7"/>
    <n v="201208"/>
    <n v="156800"/>
  </r>
  <r>
    <x v="457"/>
    <x v="0"/>
    <m/>
    <x v="30"/>
    <x v="2"/>
    <x v="133"/>
    <m/>
    <m/>
    <m/>
    <n v="1"/>
    <n v="201208"/>
    <n v="39200"/>
  </r>
  <r>
    <x v="457"/>
    <x v="0"/>
    <m/>
    <x v="34"/>
    <x v="2"/>
    <x v="134"/>
    <m/>
    <m/>
    <m/>
    <n v="1"/>
    <n v="201208"/>
    <n v="37100"/>
  </r>
  <r>
    <x v="457"/>
    <x v="0"/>
    <m/>
    <x v="1"/>
    <x v="2"/>
    <x v="135"/>
    <m/>
    <m/>
    <m/>
    <n v="3"/>
    <n v="201208"/>
    <n v="60000"/>
  </r>
  <r>
    <x v="457"/>
    <x v="0"/>
    <m/>
    <x v="36"/>
    <x v="2"/>
    <x v="136"/>
    <m/>
    <m/>
    <m/>
    <n v="1"/>
    <n v="201208"/>
    <n v="28000"/>
  </r>
  <r>
    <x v="457"/>
    <x v="0"/>
    <m/>
    <x v="0"/>
    <x v="2"/>
    <x v="138"/>
    <m/>
    <m/>
    <m/>
    <n v="30"/>
    <n v="201208"/>
    <n v="600000"/>
  </r>
  <r>
    <x v="457"/>
    <x v="0"/>
    <m/>
    <x v="0"/>
    <x v="2"/>
    <x v="139"/>
    <m/>
    <m/>
    <m/>
    <n v="10"/>
    <n v="201208"/>
    <n v="350000"/>
  </r>
  <r>
    <x v="457"/>
    <x v="0"/>
    <m/>
    <x v="32"/>
    <x v="2"/>
    <x v="140"/>
    <m/>
    <m/>
    <m/>
    <n v="9"/>
    <n v="201208"/>
    <n v="333900"/>
  </r>
  <r>
    <x v="457"/>
    <x v="0"/>
    <m/>
    <x v="18"/>
    <x v="2"/>
    <x v="125"/>
    <m/>
    <m/>
    <m/>
    <n v="17"/>
    <n v="201208"/>
    <n v="51000"/>
  </r>
  <r>
    <x v="457"/>
    <x v="0"/>
    <m/>
    <x v="0"/>
    <x v="2"/>
    <x v="141"/>
    <m/>
    <m/>
    <m/>
    <n v="1"/>
    <n v="201208"/>
    <n v="33000"/>
  </r>
  <r>
    <x v="457"/>
    <x v="0"/>
    <m/>
    <x v="4"/>
    <x v="2"/>
    <x v="143"/>
    <m/>
    <m/>
    <m/>
    <n v="1"/>
    <n v="201208"/>
    <n v="20000"/>
  </r>
  <r>
    <x v="457"/>
    <x v="0"/>
    <m/>
    <x v="31"/>
    <x v="2"/>
    <x v="145"/>
    <m/>
    <m/>
    <m/>
    <n v="34"/>
    <n v="201208"/>
    <n v="761600"/>
  </r>
  <r>
    <x v="457"/>
    <x v="0"/>
    <m/>
    <x v="31"/>
    <x v="2"/>
    <x v="146"/>
    <m/>
    <m/>
    <m/>
    <n v="33"/>
    <n v="201208"/>
    <n v="1293600"/>
  </r>
  <r>
    <x v="457"/>
    <x v="0"/>
    <m/>
    <x v="32"/>
    <x v="2"/>
    <x v="147"/>
    <m/>
    <m/>
    <m/>
    <n v="29"/>
    <n v="201208"/>
    <n v="1075900"/>
  </r>
  <r>
    <x v="457"/>
    <x v="0"/>
    <m/>
    <x v="0"/>
    <x v="2"/>
    <x v="148"/>
    <m/>
    <m/>
    <m/>
    <n v="2"/>
    <n v="201208"/>
    <n v="40000"/>
  </r>
  <r>
    <x v="457"/>
    <x v="0"/>
    <m/>
    <x v="31"/>
    <x v="2"/>
    <x v="189"/>
    <m/>
    <m/>
    <m/>
    <n v="14"/>
    <n v="201208"/>
    <n v="313600"/>
  </r>
  <r>
    <x v="457"/>
    <x v="0"/>
    <m/>
    <x v="31"/>
    <x v="2"/>
    <x v="184"/>
    <m/>
    <m/>
    <m/>
    <n v="29"/>
    <n v="201208"/>
    <n v="1136800"/>
  </r>
  <r>
    <x v="457"/>
    <x v="0"/>
    <m/>
    <x v="32"/>
    <x v="2"/>
    <x v="185"/>
    <m/>
    <m/>
    <m/>
    <n v="17"/>
    <n v="201208"/>
    <n v="630700"/>
  </r>
  <r>
    <x v="457"/>
    <x v="0"/>
    <m/>
    <x v="31"/>
    <x v="2"/>
    <x v="186"/>
    <m/>
    <m/>
    <m/>
    <n v="70"/>
    <n v="201208"/>
    <n v="1568000"/>
  </r>
  <r>
    <x v="457"/>
    <x v="0"/>
    <m/>
    <x v="31"/>
    <x v="2"/>
    <x v="187"/>
    <m/>
    <m/>
    <m/>
    <n v="66"/>
    <n v="201208"/>
    <n v="2587200"/>
  </r>
  <r>
    <x v="457"/>
    <x v="0"/>
    <m/>
    <x v="32"/>
    <x v="2"/>
    <x v="188"/>
    <m/>
    <m/>
    <m/>
    <n v="23"/>
    <n v="201208"/>
    <n v="853300"/>
  </r>
  <r>
    <x v="457"/>
    <x v="0"/>
    <m/>
    <x v="22"/>
    <x v="2"/>
    <x v="150"/>
    <m/>
    <m/>
    <m/>
    <n v="3"/>
    <n v="201208"/>
    <n v="114000"/>
  </r>
  <r>
    <x v="457"/>
    <x v="0"/>
    <m/>
    <x v="22"/>
    <x v="2"/>
    <x v="150"/>
    <m/>
    <m/>
    <m/>
    <n v="1"/>
    <n v="201208"/>
    <n v="38000"/>
  </r>
  <r>
    <x v="457"/>
    <x v="0"/>
    <m/>
    <x v="5"/>
    <x v="2"/>
    <x v="151"/>
    <m/>
    <m/>
    <m/>
    <n v="11"/>
    <n v="201208"/>
    <n v="308000"/>
  </r>
  <r>
    <x v="457"/>
    <x v="0"/>
    <m/>
    <x v="5"/>
    <x v="2"/>
    <x v="152"/>
    <m/>
    <m/>
    <m/>
    <n v="5"/>
    <n v="201208"/>
    <n v="240000"/>
  </r>
  <r>
    <x v="457"/>
    <x v="0"/>
    <m/>
    <x v="5"/>
    <x v="2"/>
    <x v="153"/>
    <m/>
    <m/>
    <m/>
    <n v="4"/>
    <n v="201208"/>
    <n v="112000"/>
  </r>
  <r>
    <x v="457"/>
    <x v="0"/>
    <m/>
    <x v="33"/>
    <x v="2"/>
    <x v="155"/>
    <m/>
    <m/>
    <m/>
    <n v="1"/>
    <n v="201208"/>
    <n v="18200"/>
  </r>
  <r>
    <x v="457"/>
    <x v="0"/>
    <m/>
    <x v="33"/>
    <x v="2"/>
    <x v="156"/>
    <m/>
    <m/>
    <m/>
    <n v="2"/>
    <n v="201208"/>
    <n v="67600"/>
  </r>
  <r>
    <x v="457"/>
    <x v="0"/>
    <m/>
    <x v="19"/>
    <x v="2"/>
    <x v="157"/>
    <m/>
    <m/>
    <m/>
    <n v="12"/>
    <n v="201208"/>
    <n v="156000"/>
  </r>
  <r>
    <x v="457"/>
    <x v="0"/>
    <m/>
    <x v="19"/>
    <x v="2"/>
    <x v="158"/>
    <m/>
    <m/>
    <m/>
    <n v="3"/>
    <n v="201208"/>
    <n v="72000"/>
  </r>
  <r>
    <x v="457"/>
    <x v="0"/>
    <m/>
    <x v="19"/>
    <x v="2"/>
    <x v="159"/>
    <m/>
    <m/>
    <m/>
    <n v="1"/>
    <n v="201208"/>
    <n v="33000"/>
  </r>
  <r>
    <x v="457"/>
    <x v="0"/>
    <m/>
    <x v="35"/>
    <x v="2"/>
    <x v="160"/>
    <m/>
    <m/>
    <m/>
    <n v="1"/>
    <n v="201208"/>
    <n v="20000"/>
  </r>
  <r>
    <x v="457"/>
    <x v="0"/>
    <m/>
    <x v="18"/>
    <x v="2"/>
    <x v="161"/>
    <m/>
    <m/>
    <m/>
    <n v="18"/>
    <n v="201208"/>
    <n v="54000"/>
  </r>
  <r>
    <x v="458"/>
    <x v="2"/>
    <m/>
    <x v="0"/>
    <x v="7"/>
    <x v="193"/>
    <m/>
    <m/>
    <m/>
    <n v="1"/>
    <n v="201208"/>
    <n v="18000"/>
  </r>
  <r>
    <x v="458"/>
    <x v="2"/>
    <m/>
    <x v="34"/>
    <x v="2"/>
    <x v="128"/>
    <m/>
    <m/>
    <m/>
    <n v="33"/>
    <n v="201208"/>
    <n v="1224300"/>
  </r>
  <r>
    <x v="458"/>
    <x v="2"/>
    <m/>
    <x v="25"/>
    <x v="2"/>
    <x v="129"/>
    <m/>
    <m/>
    <m/>
    <n v="1"/>
    <n v="201208"/>
    <n v="99000"/>
  </r>
  <r>
    <x v="458"/>
    <x v="2"/>
    <m/>
    <x v="0"/>
    <x v="2"/>
    <x v="130"/>
    <m/>
    <m/>
    <m/>
    <n v="20"/>
    <n v="201208"/>
    <n v="660000"/>
  </r>
  <r>
    <x v="458"/>
    <x v="2"/>
    <m/>
    <x v="0"/>
    <x v="2"/>
    <x v="131"/>
    <m/>
    <m/>
    <m/>
    <n v="3"/>
    <n v="201208"/>
    <n v="99000"/>
  </r>
  <r>
    <x v="458"/>
    <x v="2"/>
    <m/>
    <x v="0"/>
    <x v="2"/>
    <x v="178"/>
    <m/>
    <m/>
    <m/>
    <n v="1"/>
    <n v="201208"/>
    <n v="35000"/>
  </r>
  <r>
    <x v="458"/>
    <x v="2"/>
    <m/>
    <x v="30"/>
    <x v="2"/>
    <x v="132"/>
    <m/>
    <m/>
    <m/>
    <n v="15"/>
    <n v="201208"/>
    <n v="336000"/>
  </r>
  <r>
    <x v="458"/>
    <x v="2"/>
    <m/>
    <x v="30"/>
    <x v="2"/>
    <x v="133"/>
    <m/>
    <m/>
    <m/>
    <n v="2"/>
    <n v="201208"/>
    <n v="78400"/>
  </r>
  <r>
    <x v="458"/>
    <x v="2"/>
    <m/>
    <x v="34"/>
    <x v="2"/>
    <x v="134"/>
    <m/>
    <m/>
    <m/>
    <n v="4"/>
    <n v="201208"/>
    <n v="148400"/>
  </r>
  <r>
    <x v="458"/>
    <x v="2"/>
    <m/>
    <x v="1"/>
    <x v="2"/>
    <x v="135"/>
    <m/>
    <m/>
    <m/>
    <n v="2"/>
    <n v="201208"/>
    <n v="40000"/>
  </r>
  <r>
    <x v="458"/>
    <x v="2"/>
    <m/>
    <x v="1"/>
    <x v="2"/>
    <x v="165"/>
    <m/>
    <m/>
    <m/>
    <n v="2"/>
    <n v="201208"/>
    <n v="70000"/>
  </r>
  <r>
    <x v="458"/>
    <x v="2"/>
    <m/>
    <x v="36"/>
    <x v="2"/>
    <x v="136"/>
    <m/>
    <m/>
    <m/>
    <n v="5"/>
    <n v="201208"/>
    <n v="140000"/>
  </r>
  <r>
    <x v="458"/>
    <x v="2"/>
    <m/>
    <x v="0"/>
    <x v="2"/>
    <x v="138"/>
    <m/>
    <m/>
    <m/>
    <n v="49"/>
    <n v="201208"/>
    <n v="980000"/>
  </r>
  <r>
    <x v="458"/>
    <x v="2"/>
    <m/>
    <x v="0"/>
    <x v="2"/>
    <x v="139"/>
    <m/>
    <m/>
    <m/>
    <n v="17"/>
    <n v="201208"/>
    <n v="595000"/>
  </r>
  <r>
    <x v="458"/>
    <x v="2"/>
    <m/>
    <x v="32"/>
    <x v="2"/>
    <x v="140"/>
    <m/>
    <m/>
    <m/>
    <n v="15"/>
    <n v="201208"/>
    <n v="556500"/>
  </r>
  <r>
    <x v="458"/>
    <x v="2"/>
    <m/>
    <x v="18"/>
    <x v="2"/>
    <x v="125"/>
    <m/>
    <m/>
    <m/>
    <n v="24"/>
    <n v="201208"/>
    <n v="72000"/>
  </r>
  <r>
    <x v="458"/>
    <x v="2"/>
    <m/>
    <x v="0"/>
    <x v="2"/>
    <x v="141"/>
    <m/>
    <m/>
    <m/>
    <n v="1"/>
    <n v="201208"/>
    <n v="33000"/>
  </r>
  <r>
    <x v="458"/>
    <x v="2"/>
    <m/>
    <x v="4"/>
    <x v="2"/>
    <x v="142"/>
    <m/>
    <m/>
    <m/>
    <n v="2"/>
    <n v="201208"/>
    <n v="8000"/>
  </r>
  <r>
    <x v="458"/>
    <x v="2"/>
    <m/>
    <x v="4"/>
    <x v="2"/>
    <x v="143"/>
    <m/>
    <m/>
    <m/>
    <n v="7"/>
    <n v="201208"/>
    <n v="140000"/>
  </r>
  <r>
    <x v="458"/>
    <x v="2"/>
    <m/>
    <x v="31"/>
    <x v="2"/>
    <x v="145"/>
    <m/>
    <m/>
    <m/>
    <n v="53"/>
    <n v="201208"/>
    <n v="1187200"/>
  </r>
  <r>
    <x v="458"/>
    <x v="2"/>
    <m/>
    <x v="31"/>
    <x v="2"/>
    <x v="146"/>
    <m/>
    <m/>
    <m/>
    <n v="70"/>
    <n v="201208"/>
    <n v="2744000"/>
  </r>
  <r>
    <x v="458"/>
    <x v="2"/>
    <m/>
    <x v="32"/>
    <x v="2"/>
    <x v="147"/>
    <m/>
    <m/>
    <m/>
    <n v="47"/>
    <n v="201208"/>
    <n v="1743700"/>
  </r>
  <r>
    <x v="458"/>
    <x v="2"/>
    <m/>
    <x v="0"/>
    <x v="2"/>
    <x v="149"/>
    <m/>
    <m/>
    <m/>
    <n v="1"/>
    <n v="201208"/>
    <n v="20000"/>
  </r>
  <r>
    <x v="458"/>
    <x v="2"/>
    <m/>
    <x v="31"/>
    <x v="2"/>
    <x v="189"/>
    <m/>
    <m/>
    <m/>
    <n v="9"/>
    <n v="201208"/>
    <n v="201600"/>
  </r>
  <r>
    <x v="458"/>
    <x v="2"/>
    <m/>
    <x v="31"/>
    <x v="2"/>
    <x v="184"/>
    <m/>
    <m/>
    <m/>
    <n v="11"/>
    <n v="201208"/>
    <n v="431200"/>
  </r>
  <r>
    <x v="458"/>
    <x v="2"/>
    <m/>
    <x v="32"/>
    <x v="2"/>
    <x v="185"/>
    <m/>
    <m/>
    <m/>
    <n v="4"/>
    <n v="201208"/>
    <n v="148400"/>
  </r>
  <r>
    <x v="458"/>
    <x v="2"/>
    <m/>
    <x v="31"/>
    <x v="2"/>
    <x v="186"/>
    <m/>
    <m/>
    <m/>
    <n v="162"/>
    <n v="201208"/>
    <n v="3628800"/>
  </r>
  <r>
    <x v="458"/>
    <x v="2"/>
    <m/>
    <x v="31"/>
    <x v="2"/>
    <x v="187"/>
    <m/>
    <m/>
    <m/>
    <n v="142"/>
    <n v="201208"/>
    <n v="5566400"/>
  </r>
  <r>
    <x v="458"/>
    <x v="2"/>
    <m/>
    <x v="32"/>
    <x v="2"/>
    <x v="188"/>
    <m/>
    <m/>
    <m/>
    <n v="77"/>
    <n v="201208"/>
    <n v="2856700"/>
  </r>
  <r>
    <x v="458"/>
    <x v="2"/>
    <m/>
    <x v="22"/>
    <x v="2"/>
    <x v="150"/>
    <m/>
    <m/>
    <m/>
    <n v="5"/>
    <n v="201208"/>
    <n v="190000"/>
  </r>
  <r>
    <x v="458"/>
    <x v="2"/>
    <m/>
    <x v="22"/>
    <x v="2"/>
    <x v="150"/>
    <m/>
    <m/>
    <m/>
    <n v="2"/>
    <n v="201208"/>
    <n v="76000"/>
  </r>
  <r>
    <x v="458"/>
    <x v="2"/>
    <m/>
    <x v="5"/>
    <x v="2"/>
    <x v="151"/>
    <m/>
    <m/>
    <m/>
    <n v="20"/>
    <n v="201208"/>
    <n v="560000"/>
  </r>
  <r>
    <x v="458"/>
    <x v="2"/>
    <m/>
    <x v="5"/>
    <x v="2"/>
    <x v="152"/>
    <m/>
    <m/>
    <m/>
    <n v="10"/>
    <n v="201208"/>
    <n v="480000"/>
  </r>
  <r>
    <x v="458"/>
    <x v="2"/>
    <m/>
    <x v="5"/>
    <x v="2"/>
    <x v="153"/>
    <m/>
    <m/>
    <m/>
    <n v="4"/>
    <n v="201208"/>
    <n v="112000"/>
  </r>
  <r>
    <x v="458"/>
    <x v="2"/>
    <m/>
    <x v="33"/>
    <x v="2"/>
    <x v="155"/>
    <m/>
    <m/>
    <m/>
    <n v="4"/>
    <n v="201208"/>
    <n v="72800"/>
  </r>
  <r>
    <x v="458"/>
    <x v="2"/>
    <m/>
    <x v="33"/>
    <x v="2"/>
    <x v="156"/>
    <m/>
    <m/>
    <m/>
    <n v="3"/>
    <n v="201208"/>
    <n v="101400"/>
  </r>
  <r>
    <x v="458"/>
    <x v="2"/>
    <m/>
    <x v="19"/>
    <x v="2"/>
    <x v="157"/>
    <m/>
    <m/>
    <m/>
    <n v="15"/>
    <n v="201208"/>
    <n v="195000"/>
  </r>
  <r>
    <x v="458"/>
    <x v="2"/>
    <m/>
    <x v="19"/>
    <x v="2"/>
    <x v="158"/>
    <m/>
    <m/>
    <m/>
    <n v="5"/>
    <n v="201208"/>
    <n v="120000"/>
  </r>
  <r>
    <x v="458"/>
    <x v="2"/>
    <m/>
    <x v="19"/>
    <x v="2"/>
    <x v="159"/>
    <m/>
    <m/>
    <m/>
    <n v="3"/>
    <n v="201208"/>
    <n v="99000"/>
  </r>
  <r>
    <x v="458"/>
    <x v="2"/>
    <m/>
    <x v="35"/>
    <x v="2"/>
    <x v="170"/>
    <m/>
    <m/>
    <m/>
    <n v="3"/>
    <n v="201208"/>
    <n v="12000"/>
  </r>
  <r>
    <x v="458"/>
    <x v="2"/>
    <m/>
    <x v="35"/>
    <x v="2"/>
    <x v="160"/>
    <m/>
    <m/>
    <m/>
    <n v="4"/>
    <n v="201208"/>
    <n v="80000"/>
  </r>
  <r>
    <x v="458"/>
    <x v="2"/>
    <m/>
    <x v="18"/>
    <x v="2"/>
    <x v="161"/>
    <m/>
    <m/>
    <m/>
    <n v="20"/>
    <n v="201208"/>
    <n v="60000"/>
  </r>
  <r>
    <x v="459"/>
    <x v="5"/>
    <m/>
    <x v="0"/>
    <x v="7"/>
    <x v="193"/>
    <m/>
    <m/>
    <m/>
    <n v="3"/>
    <n v="201208"/>
    <n v="54000"/>
  </r>
  <r>
    <x v="459"/>
    <x v="5"/>
    <m/>
    <x v="6"/>
    <x v="2"/>
    <x v="126"/>
    <m/>
    <m/>
    <m/>
    <n v="7"/>
    <n v="201208"/>
    <n v="140000"/>
  </r>
  <r>
    <x v="459"/>
    <x v="5"/>
    <m/>
    <x v="34"/>
    <x v="2"/>
    <x v="128"/>
    <m/>
    <m/>
    <m/>
    <n v="28"/>
    <n v="201208"/>
    <n v="1038800"/>
  </r>
  <r>
    <x v="459"/>
    <x v="5"/>
    <m/>
    <x v="25"/>
    <x v="2"/>
    <x v="129"/>
    <m/>
    <m/>
    <m/>
    <n v="2"/>
    <n v="201208"/>
    <n v="198000"/>
  </r>
  <r>
    <x v="459"/>
    <x v="5"/>
    <m/>
    <x v="0"/>
    <x v="2"/>
    <x v="130"/>
    <m/>
    <m/>
    <m/>
    <n v="27"/>
    <n v="201208"/>
    <n v="891000"/>
  </r>
  <r>
    <x v="459"/>
    <x v="5"/>
    <m/>
    <x v="0"/>
    <x v="2"/>
    <x v="131"/>
    <m/>
    <m/>
    <m/>
    <n v="3"/>
    <n v="201208"/>
    <n v="99000"/>
  </r>
  <r>
    <x v="459"/>
    <x v="5"/>
    <m/>
    <x v="0"/>
    <x v="2"/>
    <x v="178"/>
    <m/>
    <m/>
    <m/>
    <n v="1"/>
    <n v="201208"/>
    <n v="35000"/>
  </r>
  <r>
    <x v="459"/>
    <x v="5"/>
    <m/>
    <x v="0"/>
    <x v="2"/>
    <x v="179"/>
    <m/>
    <m/>
    <m/>
    <n v="1"/>
    <n v="201208"/>
    <n v="3000"/>
  </r>
  <r>
    <x v="459"/>
    <x v="5"/>
    <m/>
    <x v="30"/>
    <x v="2"/>
    <x v="132"/>
    <m/>
    <m/>
    <m/>
    <n v="14"/>
    <n v="201208"/>
    <n v="313600"/>
  </r>
  <r>
    <x v="459"/>
    <x v="5"/>
    <m/>
    <x v="30"/>
    <x v="2"/>
    <x v="133"/>
    <m/>
    <m/>
    <m/>
    <n v="3"/>
    <n v="201208"/>
    <n v="117600"/>
  </r>
  <r>
    <x v="459"/>
    <x v="5"/>
    <m/>
    <x v="34"/>
    <x v="2"/>
    <x v="134"/>
    <m/>
    <m/>
    <m/>
    <n v="2"/>
    <n v="201208"/>
    <n v="74200"/>
  </r>
  <r>
    <x v="459"/>
    <x v="5"/>
    <m/>
    <x v="1"/>
    <x v="2"/>
    <x v="135"/>
    <m/>
    <m/>
    <m/>
    <n v="3"/>
    <n v="201208"/>
    <n v="60000"/>
  </r>
  <r>
    <x v="459"/>
    <x v="5"/>
    <m/>
    <x v="36"/>
    <x v="2"/>
    <x v="136"/>
    <m/>
    <m/>
    <m/>
    <n v="3"/>
    <n v="201208"/>
    <n v="84000"/>
  </r>
  <r>
    <x v="459"/>
    <x v="5"/>
    <m/>
    <x v="36"/>
    <x v="2"/>
    <x v="137"/>
    <m/>
    <m/>
    <m/>
    <n v="3"/>
    <n v="201208"/>
    <n v="126000"/>
  </r>
  <r>
    <x v="459"/>
    <x v="5"/>
    <m/>
    <x v="0"/>
    <x v="2"/>
    <x v="138"/>
    <m/>
    <m/>
    <m/>
    <n v="41"/>
    <n v="201208"/>
    <n v="820000"/>
  </r>
  <r>
    <x v="459"/>
    <x v="5"/>
    <m/>
    <x v="0"/>
    <x v="2"/>
    <x v="139"/>
    <m/>
    <m/>
    <m/>
    <n v="20"/>
    <n v="201208"/>
    <n v="700000"/>
  </r>
  <r>
    <x v="459"/>
    <x v="5"/>
    <m/>
    <x v="32"/>
    <x v="2"/>
    <x v="140"/>
    <m/>
    <m/>
    <m/>
    <n v="18"/>
    <n v="201208"/>
    <n v="667800"/>
  </r>
  <r>
    <x v="459"/>
    <x v="5"/>
    <m/>
    <x v="18"/>
    <x v="2"/>
    <x v="125"/>
    <m/>
    <m/>
    <m/>
    <n v="27"/>
    <n v="201208"/>
    <n v="81000"/>
  </r>
  <r>
    <x v="459"/>
    <x v="5"/>
    <m/>
    <x v="0"/>
    <x v="2"/>
    <x v="141"/>
    <m/>
    <m/>
    <m/>
    <n v="2"/>
    <n v="201208"/>
    <n v="66000"/>
  </r>
  <r>
    <x v="459"/>
    <x v="5"/>
    <m/>
    <x v="4"/>
    <x v="2"/>
    <x v="143"/>
    <m/>
    <m/>
    <m/>
    <n v="5"/>
    <n v="201208"/>
    <n v="100000"/>
  </r>
  <r>
    <x v="459"/>
    <x v="5"/>
    <m/>
    <x v="4"/>
    <x v="2"/>
    <x v="144"/>
    <m/>
    <m/>
    <m/>
    <n v="2"/>
    <n v="201208"/>
    <n v="8000"/>
  </r>
  <r>
    <x v="459"/>
    <x v="5"/>
    <m/>
    <x v="31"/>
    <x v="2"/>
    <x v="145"/>
    <m/>
    <m/>
    <m/>
    <n v="49"/>
    <n v="201208"/>
    <n v="1097600"/>
  </r>
  <r>
    <x v="459"/>
    <x v="5"/>
    <m/>
    <x v="31"/>
    <x v="2"/>
    <x v="146"/>
    <m/>
    <m/>
    <m/>
    <n v="66"/>
    <n v="201208"/>
    <n v="2587200"/>
  </r>
  <r>
    <x v="459"/>
    <x v="5"/>
    <m/>
    <x v="32"/>
    <x v="2"/>
    <x v="147"/>
    <m/>
    <m/>
    <m/>
    <n v="47"/>
    <n v="201208"/>
    <n v="1743700"/>
  </r>
  <r>
    <x v="459"/>
    <x v="5"/>
    <m/>
    <x v="0"/>
    <x v="2"/>
    <x v="148"/>
    <m/>
    <m/>
    <m/>
    <n v="1"/>
    <n v="201208"/>
    <n v="20000"/>
  </r>
  <r>
    <x v="459"/>
    <x v="5"/>
    <m/>
    <x v="0"/>
    <x v="2"/>
    <x v="149"/>
    <m/>
    <m/>
    <m/>
    <n v="3"/>
    <n v="201208"/>
    <n v="60000"/>
  </r>
  <r>
    <x v="459"/>
    <x v="5"/>
    <m/>
    <x v="18"/>
    <x v="2"/>
    <x v="166"/>
    <m/>
    <m/>
    <m/>
    <n v="1"/>
    <n v="201208"/>
    <n v="3000"/>
  </r>
  <r>
    <x v="459"/>
    <x v="5"/>
    <m/>
    <x v="31"/>
    <x v="2"/>
    <x v="189"/>
    <m/>
    <m/>
    <m/>
    <n v="1"/>
    <n v="201208"/>
    <n v="22400"/>
  </r>
  <r>
    <x v="459"/>
    <x v="5"/>
    <m/>
    <x v="31"/>
    <x v="2"/>
    <x v="184"/>
    <m/>
    <m/>
    <m/>
    <n v="13"/>
    <n v="201208"/>
    <n v="509600"/>
  </r>
  <r>
    <x v="459"/>
    <x v="5"/>
    <m/>
    <x v="32"/>
    <x v="2"/>
    <x v="185"/>
    <m/>
    <m/>
    <m/>
    <n v="1"/>
    <n v="201208"/>
    <n v="37100"/>
  </r>
  <r>
    <x v="459"/>
    <x v="5"/>
    <m/>
    <x v="31"/>
    <x v="2"/>
    <x v="186"/>
    <m/>
    <m/>
    <m/>
    <n v="108"/>
    <n v="201208"/>
    <n v="2419200"/>
  </r>
  <r>
    <x v="459"/>
    <x v="5"/>
    <m/>
    <x v="31"/>
    <x v="2"/>
    <x v="187"/>
    <m/>
    <m/>
    <m/>
    <n v="115"/>
    <n v="201208"/>
    <n v="4508000"/>
  </r>
  <r>
    <x v="459"/>
    <x v="5"/>
    <m/>
    <x v="32"/>
    <x v="2"/>
    <x v="188"/>
    <m/>
    <m/>
    <m/>
    <n v="66"/>
    <n v="201208"/>
    <n v="2448600"/>
  </r>
  <r>
    <x v="459"/>
    <x v="5"/>
    <m/>
    <x v="22"/>
    <x v="2"/>
    <x v="150"/>
    <m/>
    <m/>
    <m/>
    <n v="8"/>
    <n v="201208"/>
    <n v="304000"/>
  </r>
  <r>
    <x v="459"/>
    <x v="5"/>
    <m/>
    <x v="22"/>
    <x v="2"/>
    <x v="150"/>
    <m/>
    <m/>
    <m/>
    <n v="5"/>
    <n v="201208"/>
    <n v="190000"/>
  </r>
  <r>
    <x v="459"/>
    <x v="5"/>
    <m/>
    <x v="5"/>
    <x v="2"/>
    <x v="151"/>
    <m/>
    <m/>
    <m/>
    <n v="27"/>
    <n v="201208"/>
    <n v="756000"/>
  </r>
  <r>
    <x v="459"/>
    <x v="5"/>
    <m/>
    <x v="5"/>
    <x v="2"/>
    <x v="152"/>
    <m/>
    <m/>
    <m/>
    <n v="4"/>
    <n v="201208"/>
    <n v="192000"/>
  </r>
  <r>
    <x v="459"/>
    <x v="5"/>
    <m/>
    <x v="5"/>
    <x v="2"/>
    <x v="153"/>
    <m/>
    <m/>
    <m/>
    <n v="2"/>
    <n v="201208"/>
    <n v="56000"/>
  </r>
  <r>
    <x v="459"/>
    <x v="5"/>
    <m/>
    <x v="33"/>
    <x v="2"/>
    <x v="155"/>
    <m/>
    <m/>
    <m/>
    <n v="3"/>
    <n v="201208"/>
    <n v="54600"/>
  </r>
  <r>
    <x v="459"/>
    <x v="5"/>
    <m/>
    <x v="19"/>
    <x v="2"/>
    <x v="157"/>
    <m/>
    <m/>
    <m/>
    <n v="24"/>
    <n v="201208"/>
    <n v="312000"/>
  </r>
  <r>
    <x v="459"/>
    <x v="5"/>
    <m/>
    <x v="19"/>
    <x v="2"/>
    <x v="158"/>
    <m/>
    <m/>
    <m/>
    <n v="5"/>
    <n v="201208"/>
    <n v="120000"/>
  </r>
  <r>
    <x v="459"/>
    <x v="5"/>
    <m/>
    <x v="19"/>
    <x v="2"/>
    <x v="159"/>
    <m/>
    <m/>
    <m/>
    <n v="2"/>
    <n v="201208"/>
    <n v="66000"/>
  </r>
  <r>
    <x v="459"/>
    <x v="5"/>
    <m/>
    <x v="35"/>
    <x v="2"/>
    <x v="160"/>
    <m/>
    <m/>
    <m/>
    <n v="3"/>
    <n v="201208"/>
    <n v="60000"/>
  </r>
  <r>
    <x v="459"/>
    <x v="5"/>
    <m/>
    <x v="18"/>
    <x v="2"/>
    <x v="161"/>
    <m/>
    <m/>
    <m/>
    <n v="21"/>
    <n v="201208"/>
    <n v="63000"/>
  </r>
  <r>
    <x v="459"/>
    <x v="5"/>
    <m/>
    <x v="18"/>
    <x v="2"/>
    <x v="161"/>
    <m/>
    <m/>
    <m/>
    <n v="2"/>
    <n v="201208"/>
    <n v="6000"/>
  </r>
  <r>
    <x v="460"/>
    <x v="6"/>
    <m/>
    <x v="0"/>
    <x v="7"/>
    <x v="193"/>
    <m/>
    <m/>
    <m/>
    <n v="4"/>
    <n v="201208"/>
    <n v="72000"/>
  </r>
  <r>
    <x v="460"/>
    <x v="6"/>
    <m/>
    <x v="6"/>
    <x v="2"/>
    <x v="126"/>
    <m/>
    <m/>
    <m/>
    <n v="3"/>
    <n v="201208"/>
    <n v="60000"/>
  </r>
  <r>
    <x v="460"/>
    <x v="6"/>
    <m/>
    <x v="6"/>
    <x v="2"/>
    <x v="127"/>
    <m/>
    <m/>
    <m/>
    <n v="3"/>
    <n v="201208"/>
    <n v="105000"/>
  </r>
  <r>
    <x v="460"/>
    <x v="6"/>
    <m/>
    <x v="34"/>
    <x v="2"/>
    <x v="128"/>
    <m/>
    <m/>
    <m/>
    <n v="47"/>
    <n v="201208"/>
    <n v="1743700"/>
  </r>
  <r>
    <x v="460"/>
    <x v="6"/>
    <m/>
    <x v="0"/>
    <x v="2"/>
    <x v="130"/>
    <m/>
    <m/>
    <m/>
    <n v="32"/>
    <n v="201208"/>
    <n v="1056000"/>
  </r>
  <r>
    <x v="460"/>
    <x v="6"/>
    <m/>
    <x v="0"/>
    <x v="2"/>
    <x v="131"/>
    <m/>
    <m/>
    <m/>
    <n v="1"/>
    <n v="201208"/>
    <n v="33000"/>
  </r>
  <r>
    <x v="460"/>
    <x v="6"/>
    <m/>
    <x v="0"/>
    <x v="2"/>
    <x v="168"/>
    <m/>
    <m/>
    <m/>
    <n v="1"/>
    <n v="201208"/>
    <n v="20000"/>
  </r>
  <r>
    <x v="460"/>
    <x v="6"/>
    <m/>
    <x v="32"/>
    <x v="2"/>
    <x v="180"/>
    <m/>
    <m/>
    <m/>
    <n v="1"/>
    <n v="201208"/>
    <n v="37100"/>
  </r>
  <r>
    <x v="460"/>
    <x v="6"/>
    <m/>
    <x v="0"/>
    <x v="2"/>
    <x v="179"/>
    <m/>
    <m/>
    <m/>
    <n v="1"/>
    <n v="201208"/>
    <n v="3000"/>
  </r>
  <r>
    <x v="460"/>
    <x v="6"/>
    <m/>
    <x v="30"/>
    <x v="2"/>
    <x v="132"/>
    <m/>
    <m/>
    <m/>
    <n v="14"/>
    <n v="201208"/>
    <n v="313600"/>
  </r>
  <r>
    <x v="460"/>
    <x v="6"/>
    <m/>
    <x v="30"/>
    <x v="2"/>
    <x v="133"/>
    <m/>
    <m/>
    <m/>
    <n v="5"/>
    <n v="201208"/>
    <n v="196000"/>
  </r>
  <r>
    <x v="460"/>
    <x v="6"/>
    <m/>
    <x v="34"/>
    <x v="2"/>
    <x v="134"/>
    <m/>
    <m/>
    <m/>
    <n v="3"/>
    <n v="201208"/>
    <n v="111300"/>
  </r>
  <r>
    <x v="460"/>
    <x v="6"/>
    <m/>
    <x v="1"/>
    <x v="2"/>
    <x v="135"/>
    <m/>
    <m/>
    <m/>
    <n v="3"/>
    <n v="201208"/>
    <n v="60000"/>
  </r>
  <r>
    <x v="460"/>
    <x v="6"/>
    <m/>
    <x v="1"/>
    <x v="2"/>
    <x v="165"/>
    <m/>
    <m/>
    <m/>
    <n v="1"/>
    <n v="201208"/>
    <n v="35000"/>
  </r>
  <r>
    <x v="460"/>
    <x v="6"/>
    <m/>
    <x v="36"/>
    <x v="2"/>
    <x v="136"/>
    <m/>
    <m/>
    <m/>
    <n v="9"/>
    <n v="201208"/>
    <n v="252000"/>
  </r>
  <r>
    <x v="460"/>
    <x v="6"/>
    <m/>
    <x v="0"/>
    <x v="2"/>
    <x v="138"/>
    <m/>
    <m/>
    <m/>
    <n v="53"/>
    <n v="201208"/>
    <n v="1060000"/>
  </r>
  <r>
    <x v="460"/>
    <x v="6"/>
    <m/>
    <x v="0"/>
    <x v="2"/>
    <x v="139"/>
    <m/>
    <m/>
    <m/>
    <n v="30"/>
    <n v="201208"/>
    <n v="1050000"/>
  </r>
  <r>
    <x v="460"/>
    <x v="6"/>
    <m/>
    <x v="32"/>
    <x v="2"/>
    <x v="140"/>
    <m/>
    <m/>
    <m/>
    <n v="23"/>
    <n v="201208"/>
    <n v="853300"/>
  </r>
  <r>
    <x v="460"/>
    <x v="6"/>
    <m/>
    <x v="18"/>
    <x v="2"/>
    <x v="125"/>
    <m/>
    <m/>
    <m/>
    <n v="28"/>
    <n v="201208"/>
    <n v="84000"/>
  </r>
  <r>
    <x v="460"/>
    <x v="6"/>
    <m/>
    <x v="0"/>
    <x v="2"/>
    <x v="138"/>
    <m/>
    <m/>
    <m/>
    <n v="1"/>
    <n v="201208"/>
    <n v="20000"/>
  </r>
  <r>
    <x v="460"/>
    <x v="6"/>
    <m/>
    <x v="0"/>
    <x v="2"/>
    <x v="141"/>
    <m/>
    <m/>
    <m/>
    <n v="1"/>
    <n v="201208"/>
    <n v="33000"/>
  </r>
  <r>
    <x v="460"/>
    <x v="6"/>
    <m/>
    <x v="4"/>
    <x v="2"/>
    <x v="142"/>
    <m/>
    <m/>
    <m/>
    <n v="3"/>
    <n v="201208"/>
    <n v="12000"/>
  </r>
  <r>
    <x v="460"/>
    <x v="6"/>
    <m/>
    <x v="4"/>
    <x v="2"/>
    <x v="143"/>
    <m/>
    <m/>
    <m/>
    <n v="4"/>
    <n v="201208"/>
    <n v="80000"/>
  </r>
  <r>
    <x v="460"/>
    <x v="6"/>
    <m/>
    <x v="4"/>
    <x v="2"/>
    <x v="144"/>
    <m/>
    <m/>
    <m/>
    <n v="4"/>
    <n v="201208"/>
    <n v="16000"/>
  </r>
  <r>
    <x v="460"/>
    <x v="6"/>
    <m/>
    <x v="31"/>
    <x v="2"/>
    <x v="145"/>
    <m/>
    <m/>
    <m/>
    <n v="62"/>
    <n v="201208"/>
    <n v="1388800"/>
  </r>
  <r>
    <x v="460"/>
    <x v="6"/>
    <m/>
    <x v="31"/>
    <x v="2"/>
    <x v="146"/>
    <m/>
    <m/>
    <m/>
    <n v="78"/>
    <n v="201208"/>
    <n v="3057600"/>
  </r>
  <r>
    <x v="460"/>
    <x v="6"/>
    <m/>
    <x v="32"/>
    <x v="2"/>
    <x v="147"/>
    <m/>
    <m/>
    <m/>
    <n v="40"/>
    <n v="201208"/>
    <n v="1484000"/>
  </r>
  <r>
    <x v="460"/>
    <x v="6"/>
    <m/>
    <x v="0"/>
    <x v="2"/>
    <x v="149"/>
    <m/>
    <m/>
    <m/>
    <n v="1"/>
    <n v="201208"/>
    <n v="20000"/>
  </r>
  <r>
    <x v="460"/>
    <x v="6"/>
    <m/>
    <x v="31"/>
    <x v="2"/>
    <x v="189"/>
    <m/>
    <m/>
    <m/>
    <n v="10"/>
    <n v="201208"/>
    <n v="224000"/>
  </r>
  <r>
    <x v="460"/>
    <x v="6"/>
    <m/>
    <x v="31"/>
    <x v="2"/>
    <x v="184"/>
    <m/>
    <m/>
    <m/>
    <n v="21"/>
    <n v="201208"/>
    <n v="823200"/>
  </r>
  <r>
    <x v="460"/>
    <x v="6"/>
    <m/>
    <x v="32"/>
    <x v="2"/>
    <x v="185"/>
    <m/>
    <m/>
    <m/>
    <n v="8"/>
    <n v="201208"/>
    <n v="296800"/>
  </r>
  <r>
    <x v="460"/>
    <x v="6"/>
    <m/>
    <x v="31"/>
    <x v="2"/>
    <x v="186"/>
    <m/>
    <m/>
    <m/>
    <n v="158"/>
    <n v="201208"/>
    <n v="3539200"/>
  </r>
  <r>
    <x v="460"/>
    <x v="6"/>
    <m/>
    <x v="31"/>
    <x v="2"/>
    <x v="187"/>
    <m/>
    <m/>
    <m/>
    <n v="155"/>
    <n v="201208"/>
    <n v="6076000"/>
  </r>
  <r>
    <x v="460"/>
    <x v="6"/>
    <m/>
    <x v="32"/>
    <x v="2"/>
    <x v="188"/>
    <m/>
    <m/>
    <m/>
    <n v="69"/>
    <n v="201208"/>
    <n v="2559900"/>
  </r>
  <r>
    <x v="460"/>
    <x v="6"/>
    <m/>
    <x v="22"/>
    <x v="2"/>
    <x v="150"/>
    <m/>
    <m/>
    <m/>
    <n v="11"/>
    <n v="201208"/>
    <n v="418000"/>
  </r>
  <r>
    <x v="460"/>
    <x v="6"/>
    <m/>
    <x v="22"/>
    <x v="2"/>
    <x v="150"/>
    <m/>
    <m/>
    <m/>
    <n v="2"/>
    <n v="201208"/>
    <n v="76000"/>
  </r>
  <r>
    <x v="460"/>
    <x v="6"/>
    <m/>
    <x v="5"/>
    <x v="2"/>
    <x v="151"/>
    <m/>
    <m/>
    <m/>
    <n v="24"/>
    <n v="201208"/>
    <n v="672000"/>
  </r>
  <r>
    <x v="460"/>
    <x v="6"/>
    <m/>
    <x v="5"/>
    <x v="2"/>
    <x v="152"/>
    <m/>
    <m/>
    <m/>
    <n v="6"/>
    <n v="201208"/>
    <n v="288000"/>
  </r>
  <r>
    <x v="460"/>
    <x v="6"/>
    <m/>
    <x v="5"/>
    <x v="2"/>
    <x v="153"/>
    <m/>
    <m/>
    <m/>
    <n v="4"/>
    <n v="201208"/>
    <n v="112000"/>
  </r>
  <r>
    <x v="460"/>
    <x v="6"/>
    <m/>
    <x v="33"/>
    <x v="2"/>
    <x v="155"/>
    <m/>
    <m/>
    <m/>
    <n v="5"/>
    <n v="201208"/>
    <n v="91000"/>
  </r>
  <r>
    <x v="460"/>
    <x v="6"/>
    <m/>
    <x v="33"/>
    <x v="2"/>
    <x v="156"/>
    <m/>
    <m/>
    <m/>
    <n v="3"/>
    <n v="201208"/>
    <n v="101400"/>
  </r>
  <r>
    <x v="460"/>
    <x v="6"/>
    <m/>
    <x v="19"/>
    <x v="2"/>
    <x v="157"/>
    <m/>
    <m/>
    <m/>
    <n v="24"/>
    <n v="201208"/>
    <n v="312000"/>
  </r>
  <r>
    <x v="460"/>
    <x v="6"/>
    <m/>
    <x v="19"/>
    <x v="2"/>
    <x v="158"/>
    <m/>
    <m/>
    <m/>
    <n v="4"/>
    <n v="201208"/>
    <n v="96000"/>
  </r>
  <r>
    <x v="460"/>
    <x v="6"/>
    <m/>
    <x v="19"/>
    <x v="2"/>
    <x v="159"/>
    <m/>
    <m/>
    <m/>
    <n v="3"/>
    <n v="201208"/>
    <n v="99000"/>
  </r>
  <r>
    <x v="460"/>
    <x v="6"/>
    <m/>
    <x v="35"/>
    <x v="2"/>
    <x v="160"/>
    <m/>
    <m/>
    <m/>
    <n v="1"/>
    <n v="201208"/>
    <n v="20000"/>
  </r>
  <r>
    <x v="460"/>
    <x v="6"/>
    <m/>
    <x v="18"/>
    <x v="2"/>
    <x v="161"/>
    <m/>
    <m/>
    <m/>
    <n v="30"/>
    <n v="201208"/>
    <n v="90000"/>
  </r>
  <r>
    <x v="461"/>
    <x v="3"/>
    <m/>
    <x v="0"/>
    <x v="1"/>
    <x v="123"/>
    <m/>
    <m/>
    <m/>
    <n v="6"/>
    <n v="201208"/>
    <n v="210000"/>
  </r>
  <r>
    <x v="461"/>
    <x v="3"/>
    <m/>
    <x v="0"/>
    <x v="1"/>
    <x v="124"/>
    <m/>
    <m/>
    <m/>
    <n v="2"/>
    <n v="201208"/>
    <n v="40000"/>
  </r>
  <r>
    <x v="461"/>
    <x v="3"/>
    <m/>
    <x v="0"/>
    <x v="7"/>
    <x v="163"/>
    <m/>
    <m/>
    <m/>
    <n v="1"/>
    <n v="201208"/>
    <n v="20000"/>
  </r>
  <r>
    <x v="461"/>
    <x v="3"/>
    <m/>
    <x v="6"/>
    <x v="2"/>
    <x v="126"/>
    <m/>
    <m/>
    <m/>
    <n v="3"/>
    <n v="201208"/>
    <n v="60000"/>
  </r>
  <r>
    <x v="461"/>
    <x v="3"/>
    <m/>
    <x v="6"/>
    <x v="2"/>
    <x v="127"/>
    <m/>
    <m/>
    <m/>
    <n v="2"/>
    <n v="201208"/>
    <n v="70000"/>
  </r>
  <r>
    <x v="461"/>
    <x v="3"/>
    <m/>
    <x v="34"/>
    <x v="2"/>
    <x v="128"/>
    <m/>
    <m/>
    <m/>
    <n v="45"/>
    <n v="201208"/>
    <n v="1669500"/>
  </r>
  <r>
    <x v="461"/>
    <x v="3"/>
    <m/>
    <x v="25"/>
    <x v="2"/>
    <x v="129"/>
    <m/>
    <m/>
    <m/>
    <n v="4"/>
    <n v="201208"/>
    <n v="396000"/>
  </r>
  <r>
    <x v="461"/>
    <x v="3"/>
    <m/>
    <x v="0"/>
    <x v="2"/>
    <x v="130"/>
    <m/>
    <m/>
    <m/>
    <n v="51"/>
    <n v="201208"/>
    <n v="1683000"/>
  </r>
  <r>
    <x v="461"/>
    <x v="3"/>
    <m/>
    <x v="0"/>
    <x v="2"/>
    <x v="131"/>
    <m/>
    <m/>
    <m/>
    <n v="7"/>
    <n v="201208"/>
    <n v="231000"/>
  </r>
  <r>
    <x v="461"/>
    <x v="3"/>
    <m/>
    <x v="0"/>
    <x v="2"/>
    <x v="168"/>
    <m/>
    <m/>
    <m/>
    <n v="1"/>
    <n v="201208"/>
    <n v="20000"/>
  </r>
  <r>
    <x v="461"/>
    <x v="3"/>
    <m/>
    <x v="30"/>
    <x v="2"/>
    <x v="132"/>
    <m/>
    <m/>
    <m/>
    <n v="13"/>
    <n v="201208"/>
    <n v="291200"/>
  </r>
  <r>
    <x v="461"/>
    <x v="3"/>
    <m/>
    <x v="30"/>
    <x v="2"/>
    <x v="133"/>
    <m/>
    <m/>
    <m/>
    <n v="4"/>
    <n v="201208"/>
    <n v="156800"/>
  </r>
  <r>
    <x v="461"/>
    <x v="3"/>
    <m/>
    <x v="34"/>
    <x v="2"/>
    <x v="134"/>
    <m/>
    <m/>
    <m/>
    <n v="1"/>
    <n v="201208"/>
    <n v="37100"/>
  </r>
  <r>
    <x v="461"/>
    <x v="3"/>
    <m/>
    <x v="1"/>
    <x v="2"/>
    <x v="135"/>
    <m/>
    <m/>
    <m/>
    <n v="3"/>
    <n v="201208"/>
    <n v="60000"/>
  </r>
  <r>
    <x v="461"/>
    <x v="3"/>
    <m/>
    <x v="1"/>
    <x v="2"/>
    <x v="165"/>
    <m/>
    <m/>
    <m/>
    <n v="1"/>
    <n v="201208"/>
    <n v="35000"/>
  </r>
  <r>
    <x v="461"/>
    <x v="3"/>
    <m/>
    <x v="36"/>
    <x v="2"/>
    <x v="136"/>
    <m/>
    <m/>
    <m/>
    <n v="7"/>
    <n v="201208"/>
    <n v="196000"/>
  </r>
  <r>
    <x v="461"/>
    <x v="3"/>
    <m/>
    <x v="36"/>
    <x v="2"/>
    <x v="176"/>
    <m/>
    <m/>
    <m/>
    <n v="1"/>
    <n v="201208"/>
    <n v="49000"/>
  </r>
  <r>
    <x v="461"/>
    <x v="3"/>
    <m/>
    <x v="0"/>
    <x v="2"/>
    <x v="138"/>
    <m/>
    <m/>
    <m/>
    <n v="12"/>
    <n v="201208"/>
    <n v="240000"/>
  </r>
  <r>
    <x v="461"/>
    <x v="3"/>
    <m/>
    <x v="0"/>
    <x v="2"/>
    <x v="139"/>
    <m/>
    <m/>
    <m/>
    <n v="18"/>
    <n v="201208"/>
    <n v="630000"/>
  </r>
  <r>
    <x v="461"/>
    <x v="3"/>
    <m/>
    <x v="32"/>
    <x v="2"/>
    <x v="140"/>
    <m/>
    <m/>
    <m/>
    <n v="10"/>
    <n v="201208"/>
    <n v="371000"/>
  </r>
  <r>
    <x v="461"/>
    <x v="3"/>
    <m/>
    <x v="18"/>
    <x v="2"/>
    <x v="125"/>
    <m/>
    <m/>
    <m/>
    <n v="14"/>
    <n v="201208"/>
    <n v="42000"/>
  </r>
  <r>
    <x v="461"/>
    <x v="3"/>
    <m/>
    <x v="0"/>
    <x v="2"/>
    <x v="194"/>
    <m/>
    <m/>
    <m/>
    <n v="28"/>
    <n v="201208"/>
    <n v="560000"/>
  </r>
  <r>
    <x v="461"/>
    <x v="3"/>
    <m/>
    <x v="0"/>
    <x v="2"/>
    <x v="195"/>
    <m/>
    <m/>
    <m/>
    <n v="20"/>
    <n v="201208"/>
    <n v="700000"/>
  </r>
  <r>
    <x v="461"/>
    <x v="3"/>
    <m/>
    <x v="32"/>
    <x v="2"/>
    <x v="196"/>
    <m/>
    <m/>
    <m/>
    <n v="10"/>
    <n v="201208"/>
    <n v="371000"/>
  </r>
  <r>
    <x v="461"/>
    <x v="3"/>
    <m/>
    <x v="0"/>
    <x v="2"/>
    <x v="197"/>
    <m/>
    <m/>
    <m/>
    <n v="13"/>
    <n v="201208"/>
    <n v="39000"/>
  </r>
  <r>
    <x v="461"/>
    <x v="3"/>
    <m/>
    <x v="4"/>
    <x v="2"/>
    <x v="143"/>
    <m/>
    <m/>
    <m/>
    <n v="7"/>
    <n v="201208"/>
    <n v="140000"/>
  </r>
  <r>
    <x v="461"/>
    <x v="3"/>
    <m/>
    <x v="31"/>
    <x v="2"/>
    <x v="145"/>
    <m/>
    <m/>
    <m/>
    <n v="23"/>
    <n v="201208"/>
    <n v="515200"/>
  </r>
  <r>
    <x v="461"/>
    <x v="3"/>
    <m/>
    <x v="31"/>
    <x v="2"/>
    <x v="146"/>
    <m/>
    <m/>
    <m/>
    <n v="38"/>
    <n v="201208"/>
    <n v="1489600"/>
  </r>
  <r>
    <x v="461"/>
    <x v="3"/>
    <m/>
    <x v="32"/>
    <x v="2"/>
    <x v="147"/>
    <m/>
    <m/>
    <m/>
    <n v="17"/>
    <n v="201208"/>
    <n v="630700"/>
  </r>
  <r>
    <x v="461"/>
    <x v="3"/>
    <m/>
    <x v="31"/>
    <x v="2"/>
    <x v="198"/>
    <m/>
    <m/>
    <m/>
    <n v="34"/>
    <n v="201208"/>
    <n v="761600"/>
  </r>
  <r>
    <x v="461"/>
    <x v="3"/>
    <m/>
    <x v="31"/>
    <x v="2"/>
    <x v="199"/>
    <m/>
    <m/>
    <m/>
    <n v="50"/>
    <n v="201208"/>
    <n v="1960000"/>
  </r>
  <r>
    <x v="461"/>
    <x v="3"/>
    <m/>
    <x v="32"/>
    <x v="2"/>
    <x v="200"/>
    <m/>
    <m/>
    <m/>
    <n v="22"/>
    <n v="201208"/>
    <n v="816200"/>
  </r>
  <r>
    <x v="461"/>
    <x v="3"/>
    <m/>
    <x v="0"/>
    <x v="2"/>
    <x v="148"/>
    <m/>
    <m/>
    <m/>
    <n v="1"/>
    <n v="201208"/>
    <n v="20000"/>
  </r>
  <r>
    <x v="461"/>
    <x v="3"/>
    <m/>
    <x v="0"/>
    <x v="2"/>
    <x v="149"/>
    <m/>
    <m/>
    <m/>
    <n v="1"/>
    <n v="201208"/>
    <n v="20000"/>
  </r>
  <r>
    <x v="461"/>
    <x v="3"/>
    <m/>
    <x v="32"/>
    <x v="2"/>
    <x v="169"/>
    <m/>
    <m/>
    <m/>
    <n v="1"/>
    <n v="201208"/>
    <n v="37100"/>
  </r>
  <r>
    <x v="461"/>
    <x v="3"/>
    <m/>
    <x v="31"/>
    <x v="2"/>
    <x v="189"/>
    <m/>
    <m/>
    <m/>
    <n v="10"/>
    <n v="201208"/>
    <n v="224000"/>
  </r>
  <r>
    <x v="461"/>
    <x v="3"/>
    <m/>
    <x v="31"/>
    <x v="2"/>
    <x v="184"/>
    <m/>
    <m/>
    <m/>
    <n v="8"/>
    <n v="201208"/>
    <n v="313600"/>
  </r>
  <r>
    <x v="461"/>
    <x v="3"/>
    <m/>
    <x v="32"/>
    <x v="2"/>
    <x v="185"/>
    <m/>
    <m/>
    <m/>
    <n v="1"/>
    <n v="201208"/>
    <n v="37100"/>
  </r>
  <r>
    <x v="461"/>
    <x v="3"/>
    <m/>
    <x v="31"/>
    <x v="2"/>
    <x v="201"/>
    <m/>
    <m/>
    <m/>
    <n v="5"/>
    <n v="201208"/>
    <n v="112000"/>
  </r>
  <r>
    <x v="461"/>
    <x v="3"/>
    <m/>
    <x v="31"/>
    <x v="2"/>
    <x v="202"/>
    <m/>
    <m/>
    <m/>
    <n v="6"/>
    <n v="201208"/>
    <n v="235200"/>
  </r>
  <r>
    <x v="461"/>
    <x v="3"/>
    <m/>
    <x v="32"/>
    <x v="2"/>
    <x v="203"/>
    <m/>
    <m/>
    <m/>
    <n v="2"/>
    <n v="201208"/>
    <n v="74200"/>
  </r>
  <r>
    <x v="461"/>
    <x v="3"/>
    <m/>
    <x v="31"/>
    <x v="2"/>
    <x v="186"/>
    <m/>
    <m/>
    <m/>
    <n v="55"/>
    <n v="201208"/>
    <n v="1232000"/>
  </r>
  <r>
    <x v="461"/>
    <x v="3"/>
    <m/>
    <x v="31"/>
    <x v="2"/>
    <x v="187"/>
    <m/>
    <m/>
    <m/>
    <n v="54"/>
    <n v="201208"/>
    <n v="2116800"/>
  </r>
  <r>
    <x v="461"/>
    <x v="3"/>
    <m/>
    <x v="32"/>
    <x v="2"/>
    <x v="188"/>
    <m/>
    <m/>
    <m/>
    <n v="26"/>
    <n v="201208"/>
    <n v="964600"/>
  </r>
  <r>
    <x v="461"/>
    <x v="3"/>
    <m/>
    <x v="31"/>
    <x v="2"/>
    <x v="204"/>
    <m/>
    <m/>
    <m/>
    <n v="37"/>
    <n v="201208"/>
    <n v="828800"/>
  </r>
  <r>
    <x v="461"/>
    <x v="3"/>
    <m/>
    <x v="31"/>
    <x v="2"/>
    <x v="205"/>
    <m/>
    <m/>
    <m/>
    <n v="33"/>
    <n v="201208"/>
    <n v="1293600"/>
  </r>
  <r>
    <x v="461"/>
    <x v="3"/>
    <m/>
    <x v="32"/>
    <x v="2"/>
    <x v="206"/>
    <m/>
    <m/>
    <m/>
    <n v="24"/>
    <n v="201208"/>
    <n v="890400"/>
  </r>
  <r>
    <x v="461"/>
    <x v="3"/>
    <m/>
    <x v="22"/>
    <x v="2"/>
    <x v="150"/>
    <m/>
    <m/>
    <m/>
    <n v="9"/>
    <n v="201208"/>
    <n v="342000"/>
  </r>
  <r>
    <x v="461"/>
    <x v="3"/>
    <m/>
    <x v="22"/>
    <x v="2"/>
    <x v="150"/>
    <m/>
    <m/>
    <m/>
    <n v="2"/>
    <n v="201208"/>
    <n v="76000"/>
  </r>
  <r>
    <x v="461"/>
    <x v="3"/>
    <m/>
    <x v="5"/>
    <x v="2"/>
    <x v="151"/>
    <m/>
    <m/>
    <m/>
    <n v="34"/>
    <n v="201208"/>
    <n v="952000"/>
  </r>
  <r>
    <x v="461"/>
    <x v="3"/>
    <m/>
    <x v="5"/>
    <x v="2"/>
    <x v="152"/>
    <m/>
    <m/>
    <m/>
    <n v="12"/>
    <n v="201208"/>
    <n v="576000"/>
  </r>
  <r>
    <x v="461"/>
    <x v="3"/>
    <m/>
    <x v="5"/>
    <x v="2"/>
    <x v="153"/>
    <m/>
    <m/>
    <m/>
    <n v="8"/>
    <n v="201208"/>
    <n v="224000"/>
  </r>
  <r>
    <x v="461"/>
    <x v="3"/>
    <m/>
    <x v="33"/>
    <x v="2"/>
    <x v="155"/>
    <m/>
    <m/>
    <m/>
    <n v="5"/>
    <n v="201208"/>
    <n v="91000"/>
  </r>
  <r>
    <x v="461"/>
    <x v="3"/>
    <m/>
    <x v="33"/>
    <x v="2"/>
    <x v="156"/>
    <m/>
    <m/>
    <m/>
    <n v="2"/>
    <n v="201208"/>
    <n v="67600"/>
  </r>
  <r>
    <x v="461"/>
    <x v="3"/>
    <m/>
    <x v="19"/>
    <x v="2"/>
    <x v="157"/>
    <m/>
    <m/>
    <m/>
    <n v="29"/>
    <n v="201208"/>
    <n v="377000"/>
  </r>
  <r>
    <x v="461"/>
    <x v="3"/>
    <m/>
    <x v="19"/>
    <x v="2"/>
    <x v="158"/>
    <m/>
    <m/>
    <m/>
    <n v="4"/>
    <n v="201208"/>
    <n v="96000"/>
  </r>
  <r>
    <x v="461"/>
    <x v="3"/>
    <m/>
    <x v="19"/>
    <x v="2"/>
    <x v="159"/>
    <m/>
    <m/>
    <m/>
    <n v="1"/>
    <n v="201208"/>
    <n v="33000"/>
  </r>
  <r>
    <x v="461"/>
    <x v="3"/>
    <m/>
    <x v="19"/>
    <x v="2"/>
    <x v="181"/>
    <m/>
    <m/>
    <m/>
    <n v="2"/>
    <n v="201208"/>
    <n v="26000"/>
  </r>
  <r>
    <x v="461"/>
    <x v="3"/>
    <m/>
    <x v="35"/>
    <x v="2"/>
    <x v="170"/>
    <m/>
    <m/>
    <m/>
    <n v="3"/>
    <n v="201208"/>
    <n v="12000"/>
  </r>
  <r>
    <x v="461"/>
    <x v="3"/>
    <m/>
    <x v="35"/>
    <x v="2"/>
    <x v="160"/>
    <m/>
    <m/>
    <m/>
    <n v="3"/>
    <n v="201208"/>
    <n v="60000"/>
  </r>
  <r>
    <x v="461"/>
    <x v="3"/>
    <m/>
    <x v="4"/>
    <x v="2"/>
    <x v="207"/>
    <m/>
    <m/>
    <m/>
    <n v="1"/>
    <n v="201208"/>
    <n v="4000"/>
  </r>
  <r>
    <x v="461"/>
    <x v="3"/>
    <m/>
    <x v="4"/>
    <x v="2"/>
    <x v="208"/>
    <m/>
    <m/>
    <m/>
    <n v="1"/>
    <n v="201208"/>
    <n v="20000"/>
  </r>
  <r>
    <x v="461"/>
    <x v="3"/>
    <m/>
    <x v="18"/>
    <x v="2"/>
    <x v="161"/>
    <m/>
    <m/>
    <m/>
    <n v="40"/>
    <n v="201208"/>
    <n v="120000"/>
  </r>
  <r>
    <x v="461"/>
    <x v="3"/>
    <m/>
    <x v="18"/>
    <x v="2"/>
    <x v="161"/>
    <m/>
    <m/>
    <m/>
    <n v="2"/>
    <n v="201208"/>
    <n v="6000"/>
  </r>
  <r>
    <x v="462"/>
    <x v="4"/>
    <m/>
    <x v="0"/>
    <x v="1"/>
    <x v="123"/>
    <m/>
    <m/>
    <m/>
    <n v="3"/>
    <n v="201208"/>
    <n v="105000"/>
  </r>
  <r>
    <x v="462"/>
    <x v="4"/>
    <m/>
    <x v="0"/>
    <x v="1"/>
    <x v="124"/>
    <m/>
    <m/>
    <m/>
    <n v="3"/>
    <n v="201208"/>
    <n v="60000"/>
  </r>
  <r>
    <x v="462"/>
    <x v="4"/>
    <m/>
    <x v="0"/>
    <x v="5"/>
    <x v="164"/>
    <m/>
    <m/>
    <m/>
    <n v="60"/>
    <n v="201208"/>
    <n v="613620"/>
  </r>
  <r>
    <x v="462"/>
    <x v="4"/>
    <m/>
    <x v="0"/>
    <x v="7"/>
    <x v="163"/>
    <m/>
    <m/>
    <m/>
    <n v="2"/>
    <n v="201208"/>
    <n v="40000"/>
  </r>
  <r>
    <x v="462"/>
    <x v="4"/>
    <m/>
    <x v="0"/>
    <x v="3"/>
    <x v="164"/>
    <m/>
    <m/>
    <m/>
    <n v="3"/>
    <n v="201208"/>
    <n v="0"/>
  </r>
  <r>
    <x v="462"/>
    <x v="4"/>
    <m/>
    <x v="6"/>
    <x v="2"/>
    <x v="126"/>
    <m/>
    <m/>
    <m/>
    <n v="2"/>
    <n v="201208"/>
    <n v="40000"/>
  </r>
  <r>
    <x v="462"/>
    <x v="4"/>
    <m/>
    <x v="6"/>
    <x v="2"/>
    <x v="127"/>
    <m/>
    <m/>
    <m/>
    <n v="2"/>
    <n v="201208"/>
    <n v="70000"/>
  </r>
  <r>
    <x v="462"/>
    <x v="4"/>
    <m/>
    <x v="34"/>
    <x v="2"/>
    <x v="128"/>
    <m/>
    <m/>
    <m/>
    <n v="37"/>
    <n v="201208"/>
    <n v="1372700"/>
  </r>
  <r>
    <x v="462"/>
    <x v="4"/>
    <m/>
    <x v="25"/>
    <x v="2"/>
    <x v="129"/>
    <m/>
    <m/>
    <m/>
    <n v="4"/>
    <n v="201208"/>
    <n v="396000"/>
  </r>
  <r>
    <x v="462"/>
    <x v="4"/>
    <m/>
    <x v="0"/>
    <x v="2"/>
    <x v="130"/>
    <m/>
    <m/>
    <m/>
    <n v="24"/>
    <n v="201208"/>
    <n v="792000"/>
  </r>
  <r>
    <x v="462"/>
    <x v="4"/>
    <m/>
    <x v="0"/>
    <x v="2"/>
    <x v="131"/>
    <m/>
    <m/>
    <m/>
    <n v="4"/>
    <n v="201208"/>
    <n v="132000"/>
  </r>
  <r>
    <x v="462"/>
    <x v="4"/>
    <m/>
    <x v="30"/>
    <x v="2"/>
    <x v="132"/>
    <m/>
    <m/>
    <m/>
    <n v="9"/>
    <n v="201208"/>
    <n v="201600"/>
  </r>
  <r>
    <x v="462"/>
    <x v="4"/>
    <m/>
    <x v="30"/>
    <x v="2"/>
    <x v="133"/>
    <m/>
    <m/>
    <m/>
    <n v="4"/>
    <n v="201208"/>
    <n v="156800"/>
  </r>
  <r>
    <x v="462"/>
    <x v="4"/>
    <m/>
    <x v="34"/>
    <x v="2"/>
    <x v="134"/>
    <m/>
    <m/>
    <m/>
    <n v="2"/>
    <n v="201208"/>
    <n v="74200"/>
  </r>
  <r>
    <x v="462"/>
    <x v="4"/>
    <m/>
    <x v="1"/>
    <x v="2"/>
    <x v="135"/>
    <m/>
    <m/>
    <m/>
    <n v="4"/>
    <n v="201208"/>
    <n v="80000"/>
  </r>
  <r>
    <x v="462"/>
    <x v="4"/>
    <m/>
    <x v="1"/>
    <x v="2"/>
    <x v="165"/>
    <m/>
    <m/>
    <m/>
    <n v="2"/>
    <n v="201208"/>
    <n v="70000"/>
  </r>
  <r>
    <x v="462"/>
    <x v="4"/>
    <m/>
    <x v="36"/>
    <x v="2"/>
    <x v="136"/>
    <m/>
    <m/>
    <m/>
    <n v="5"/>
    <n v="201208"/>
    <n v="140000"/>
  </r>
  <r>
    <x v="462"/>
    <x v="4"/>
    <m/>
    <x v="36"/>
    <x v="2"/>
    <x v="137"/>
    <m/>
    <m/>
    <m/>
    <n v="3"/>
    <n v="201208"/>
    <n v="126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32"/>
    <x v="2"/>
    <x v="140"/>
    <m/>
    <m/>
    <m/>
    <n v="1"/>
    <n v="201208"/>
    <n v="37100"/>
  </r>
  <r>
    <x v="462"/>
    <x v="4"/>
    <m/>
    <x v="18"/>
    <x v="2"/>
    <x v="125"/>
    <m/>
    <m/>
    <m/>
    <n v="1"/>
    <n v="201208"/>
    <n v="3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0"/>
    <x v="2"/>
    <x v="194"/>
    <m/>
    <m/>
    <m/>
    <n v="63"/>
    <n v="201208"/>
    <n v="1260000"/>
  </r>
  <r>
    <x v="462"/>
    <x v="4"/>
    <m/>
    <x v="0"/>
    <x v="2"/>
    <x v="195"/>
    <m/>
    <m/>
    <m/>
    <n v="46"/>
    <n v="201208"/>
    <n v="1610000"/>
  </r>
  <r>
    <x v="462"/>
    <x v="4"/>
    <m/>
    <x v="32"/>
    <x v="2"/>
    <x v="196"/>
    <m/>
    <m/>
    <m/>
    <n v="32"/>
    <n v="201208"/>
    <n v="1187200"/>
  </r>
  <r>
    <x v="462"/>
    <x v="4"/>
    <m/>
    <x v="0"/>
    <x v="2"/>
    <x v="197"/>
    <m/>
    <m/>
    <m/>
    <n v="49"/>
    <n v="201208"/>
    <n v="147000"/>
  </r>
  <r>
    <x v="462"/>
    <x v="4"/>
    <m/>
    <x v="4"/>
    <x v="2"/>
    <x v="143"/>
    <m/>
    <m/>
    <m/>
    <n v="4"/>
    <n v="201208"/>
    <n v="80000"/>
  </r>
  <r>
    <x v="462"/>
    <x v="4"/>
    <m/>
    <x v="4"/>
    <x v="2"/>
    <x v="144"/>
    <m/>
    <m/>
    <m/>
    <n v="6"/>
    <n v="201208"/>
    <n v="24000"/>
  </r>
  <r>
    <x v="462"/>
    <x v="4"/>
    <m/>
    <x v="31"/>
    <x v="2"/>
    <x v="146"/>
    <m/>
    <m/>
    <m/>
    <n v="1"/>
    <n v="201208"/>
    <n v="39200"/>
  </r>
  <r>
    <x v="462"/>
    <x v="4"/>
    <m/>
    <x v="31"/>
    <x v="2"/>
    <x v="198"/>
    <m/>
    <m/>
    <m/>
    <n v="35"/>
    <n v="201208"/>
    <n v="784000"/>
  </r>
  <r>
    <x v="462"/>
    <x v="4"/>
    <m/>
    <x v="31"/>
    <x v="2"/>
    <x v="199"/>
    <m/>
    <m/>
    <m/>
    <n v="55"/>
    <n v="201208"/>
    <n v="2156000"/>
  </r>
  <r>
    <x v="462"/>
    <x v="4"/>
    <m/>
    <x v="32"/>
    <x v="2"/>
    <x v="200"/>
    <m/>
    <m/>
    <m/>
    <n v="28"/>
    <n v="201208"/>
    <n v="1038800"/>
  </r>
  <r>
    <x v="462"/>
    <x v="4"/>
    <m/>
    <x v="0"/>
    <x v="2"/>
    <x v="148"/>
    <m/>
    <m/>
    <m/>
    <n v="1"/>
    <n v="201208"/>
    <n v="20000"/>
  </r>
  <r>
    <x v="462"/>
    <x v="4"/>
    <m/>
    <x v="0"/>
    <x v="2"/>
    <x v="149"/>
    <m/>
    <m/>
    <m/>
    <n v="1"/>
    <n v="201208"/>
    <n v="20000"/>
  </r>
  <r>
    <x v="462"/>
    <x v="4"/>
    <m/>
    <x v="0"/>
    <x v="2"/>
    <x v="174"/>
    <m/>
    <m/>
    <m/>
    <n v="2"/>
    <n v="201208"/>
    <n v="70000"/>
  </r>
  <r>
    <x v="462"/>
    <x v="4"/>
    <m/>
    <x v="31"/>
    <x v="2"/>
    <x v="201"/>
    <m/>
    <m/>
    <m/>
    <n v="13"/>
    <n v="201208"/>
    <n v="291200"/>
  </r>
  <r>
    <x v="462"/>
    <x v="4"/>
    <m/>
    <x v="31"/>
    <x v="2"/>
    <x v="202"/>
    <m/>
    <m/>
    <m/>
    <n v="1"/>
    <n v="201208"/>
    <n v="39200"/>
  </r>
  <r>
    <x v="462"/>
    <x v="4"/>
    <m/>
    <x v="32"/>
    <x v="2"/>
    <x v="203"/>
    <m/>
    <m/>
    <m/>
    <n v="5"/>
    <n v="201208"/>
    <n v="185500"/>
  </r>
  <r>
    <x v="462"/>
    <x v="4"/>
    <m/>
    <x v="31"/>
    <x v="2"/>
    <x v="186"/>
    <m/>
    <m/>
    <m/>
    <n v="2"/>
    <n v="201208"/>
    <n v="44800"/>
  </r>
  <r>
    <x v="462"/>
    <x v="4"/>
    <m/>
    <x v="31"/>
    <x v="2"/>
    <x v="187"/>
    <m/>
    <m/>
    <m/>
    <n v="1"/>
    <n v="201208"/>
    <n v="39200"/>
  </r>
  <r>
    <x v="462"/>
    <x v="4"/>
    <m/>
    <x v="32"/>
    <x v="2"/>
    <x v="188"/>
    <m/>
    <m/>
    <m/>
    <n v="1"/>
    <n v="201208"/>
    <n v="37100"/>
  </r>
  <r>
    <x v="462"/>
    <x v="4"/>
    <m/>
    <x v="31"/>
    <x v="2"/>
    <x v="204"/>
    <m/>
    <m/>
    <m/>
    <n v="33"/>
    <n v="201208"/>
    <n v="739200"/>
  </r>
  <r>
    <x v="462"/>
    <x v="4"/>
    <m/>
    <x v="31"/>
    <x v="2"/>
    <x v="205"/>
    <m/>
    <m/>
    <m/>
    <n v="21"/>
    <n v="201208"/>
    <n v="823200"/>
  </r>
  <r>
    <x v="462"/>
    <x v="4"/>
    <m/>
    <x v="32"/>
    <x v="2"/>
    <x v="206"/>
    <m/>
    <m/>
    <m/>
    <n v="27"/>
    <n v="201208"/>
    <n v="1001700"/>
  </r>
  <r>
    <x v="462"/>
    <x v="4"/>
    <m/>
    <x v="22"/>
    <x v="2"/>
    <x v="150"/>
    <m/>
    <m/>
    <m/>
    <n v="10"/>
    <n v="201208"/>
    <n v="380000"/>
  </r>
  <r>
    <x v="462"/>
    <x v="4"/>
    <m/>
    <x v="22"/>
    <x v="2"/>
    <x v="150"/>
    <m/>
    <m/>
    <m/>
    <n v="2"/>
    <n v="201208"/>
    <n v="76000"/>
  </r>
  <r>
    <x v="462"/>
    <x v="4"/>
    <m/>
    <x v="5"/>
    <x v="2"/>
    <x v="151"/>
    <m/>
    <m/>
    <m/>
    <n v="14"/>
    <n v="201208"/>
    <n v="392000"/>
  </r>
  <r>
    <x v="462"/>
    <x v="4"/>
    <m/>
    <x v="5"/>
    <x v="2"/>
    <x v="152"/>
    <m/>
    <m/>
    <m/>
    <n v="8"/>
    <n v="201208"/>
    <n v="384000"/>
  </r>
  <r>
    <x v="462"/>
    <x v="4"/>
    <m/>
    <x v="5"/>
    <x v="2"/>
    <x v="153"/>
    <m/>
    <m/>
    <m/>
    <n v="3"/>
    <n v="201208"/>
    <n v="84000"/>
  </r>
  <r>
    <x v="462"/>
    <x v="4"/>
    <m/>
    <x v="5"/>
    <x v="2"/>
    <x v="209"/>
    <m/>
    <m/>
    <m/>
    <n v="1"/>
    <n v="201208"/>
    <n v="48000"/>
  </r>
  <r>
    <x v="462"/>
    <x v="4"/>
    <m/>
    <x v="33"/>
    <x v="2"/>
    <x v="155"/>
    <m/>
    <m/>
    <m/>
    <n v="3"/>
    <n v="201208"/>
    <n v="54600"/>
  </r>
  <r>
    <x v="462"/>
    <x v="4"/>
    <m/>
    <x v="33"/>
    <x v="2"/>
    <x v="156"/>
    <m/>
    <m/>
    <m/>
    <n v="3"/>
    <n v="201208"/>
    <n v="101400"/>
  </r>
  <r>
    <x v="462"/>
    <x v="4"/>
    <m/>
    <x v="19"/>
    <x v="2"/>
    <x v="157"/>
    <m/>
    <m/>
    <m/>
    <n v="17"/>
    <n v="201208"/>
    <n v="221000"/>
  </r>
  <r>
    <x v="462"/>
    <x v="4"/>
    <m/>
    <x v="19"/>
    <x v="2"/>
    <x v="158"/>
    <m/>
    <m/>
    <m/>
    <n v="4"/>
    <n v="201208"/>
    <n v="96000"/>
  </r>
  <r>
    <x v="462"/>
    <x v="4"/>
    <m/>
    <x v="19"/>
    <x v="2"/>
    <x v="159"/>
    <m/>
    <m/>
    <m/>
    <n v="5"/>
    <n v="201208"/>
    <n v="165000"/>
  </r>
  <r>
    <x v="462"/>
    <x v="4"/>
    <m/>
    <x v="35"/>
    <x v="2"/>
    <x v="170"/>
    <m/>
    <m/>
    <m/>
    <n v="1"/>
    <n v="201208"/>
    <n v="4000"/>
  </r>
  <r>
    <x v="462"/>
    <x v="4"/>
    <m/>
    <x v="35"/>
    <x v="2"/>
    <x v="160"/>
    <m/>
    <m/>
    <m/>
    <n v="6"/>
    <n v="201208"/>
    <n v="120000"/>
  </r>
  <r>
    <x v="462"/>
    <x v="4"/>
    <m/>
    <x v="4"/>
    <x v="2"/>
    <x v="208"/>
    <m/>
    <m/>
    <m/>
    <n v="1"/>
    <n v="201208"/>
    <n v="20000"/>
  </r>
  <r>
    <x v="462"/>
    <x v="4"/>
    <m/>
    <x v="18"/>
    <x v="2"/>
    <x v="161"/>
    <m/>
    <m/>
    <m/>
    <n v="30"/>
    <n v="201208"/>
    <n v="90000"/>
  </r>
  <r>
    <x v="462"/>
    <x v="4"/>
    <m/>
    <x v="31"/>
    <x v="9"/>
    <x v="210"/>
    <m/>
    <m/>
    <m/>
    <n v="1"/>
    <n v="201208"/>
    <n v="22400"/>
  </r>
  <r>
    <x v="463"/>
    <x v="1"/>
    <m/>
    <x v="0"/>
    <x v="1"/>
    <x v="123"/>
    <m/>
    <m/>
    <m/>
    <n v="6"/>
    <n v="201208"/>
    <n v="210000"/>
  </r>
  <r>
    <x v="463"/>
    <x v="1"/>
    <m/>
    <x v="0"/>
    <x v="1"/>
    <x v="124"/>
    <m/>
    <m/>
    <m/>
    <n v="2"/>
    <n v="201208"/>
    <n v="40000"/>
  </r>
  <r>
    <x v="463"/>
    <x v="1"/>
    <m/>
    <x v="0"/>
    <x v="7"/>
    <x v="163"/>
    <m/>
    <m/>
    <m/>
    <n v="3"/>
    <n v="201208"/>
    <n v="60000"/>
  </r>
  <r>
    <x v="463"/>
    <x v="1"/>
    <m/>
    <x v="6"/>
    <x v="2"/>
    <x v="126"/>
    <m/>
    <m/>
    <m/>
    <n v="3"/>
    <n v="201208"/>
    <n v="60000"/>
  </r>
  <r>
    <x v="463"/>
    <x v="1"/>
    <m/>
    <x v="34"/>
    <x v="2"/>
    <x v="128"/>
    <m/>
    <m/>
    <m/>
    <n v="44"/>
    <n v="201208"/>
    <n v="1632400"/>
  </r>
  <r>
    <x v="463"/>
    <x v="1"/>
    <m/>
    <x v="25"/>
    <x v="2"/>
    <x v="129"/>
    <m/>
    <m/>
    <m/>
    <n v="2"/>
    <n v="201208"/>
    <n v="198000"/>
  </r>
  <r>
    <x v="463"/>
    <x v="1"/>
    <m/>
    <x v="0"/>
    <x v="2"/>
    <x v="130"/>
    <m/>
    <m/>
    <m/>
    <n v="27"/>
    <n v="201208"/>
    <n v="891000"/>
  </r>
  <r>
    <x v="463"/>
    <x v="1"/>
    <m/>
    <x v="0"/>
    <x v="2"/>
    <x v="131"/>
    <m/>
    <m/>
    <m/>
    <n v="4"/>
    <n v="201208"/>
    <n v="132000"/>
  </r>
  <r>
    <x v="463"/>
    <x v="1"/>
    <m/>
    <x v="30"/>
    <x v="2"/>
    <x v="132"/>
    <m/>
    <m/>
    <m/>
    <n v="12"/>
    <n v="201208"/>
    <n v="268800"/>
  </r>
  <r>
    <x v="463"/>
    <x v="1"/>
    <m/>
    <x v="34"/>
    <x v="2"/>
    <x v="134"/>
    <m/>
    <m/>
    <m/>
    <n v="5"/>
    <n v="201208"/>
    <n v="185500"/>
  </r>
  <r>
    <x v="463"/>
    <x v="1"/>
    <m/>
    <x v="1"/>
    <x v="2"/>
    <x v="135"/>
    <m/>
    <m/>
    <m/>
    <n v="2"/>
    <n v="201208"/>
    <n v="40000"/>
  </r>
  <r>
    <x v="463"/>
    <x v="1"/>
    <m/>
    <x v="36"/>
    <x v="2"/>
    <x v="136"/>
    <m/>
    <m/>
    <m/>
    <n v="6"/>
    <n v="201208"/>
    <n v="168000"/>
  </r>
  <r>
    <x v="463"/>
    <x v="1"/>
    <m/>
    <x v="36"/>
    <x v="2"/>
    <x v="176"/>
    <m/>
    <m/>
    <m/>
    <n v="1"/>
    <n v="201208"/>
    <n v="49000"/>
  </r>
  <r>
    <x v="463"/>
    <x v="1"/>
    <m/>
    <x v="0"/>
    <x v="2"/>
    <x v="138"/>
    <m/>
    <m/>
    <m/>
    <n v="1"/>
    <n v="201208"/>
    <n v="20000"/>
  </r>
  <r>
    <x v="463"/>
    <x v="1"/>
    <m/>
    <x v="18"/>
    <x v="2"/>
    <x v="125"/>
    <m/>
    <m/>
    <m/>
    <n v="1"/>
    <n v="201208"/>
    <n v="3000"/>
  </r>
  <r>
    <x v="463"/>
    <x v="1"/>
    <m/>
    <x v="0"/>
    <x v="2"/>
    <x v="194"/>
    <m/>
    <m/>
    <m/>
    <n v="85"/>
    <n v="201208"/>
    <n v="1700000"/>
  </r>
  <r>
    <x v="463"/>
    <x v="1"/>
    <m/>
    <x v="0"/>
    <x v="2"/>
    <x v="195"/>
    <m/>
    <m/>
    <m/>
    <n v="57"/>
    <n v="201208"/>
    <n v="1995000"/>
  </r>
  <r>
    <x v="463"/>
    <x v="1"/>
    <m/>
    <x v="32"/>
    <x v="2"/>
    <x v="196"/>
    <m/>
    <m/>
    <m/>
    <n v="28"/>
    <n v="201208"/>
    <n v="1038800"/>
  </r>
  <r>
    <x v="463"/>
    <x v="1"/>
    <m/>
    <x v="0"/>
    <x v="2"/>
    <x v="197"/>
    <m/>
    <m/>
    <m/>
    <n v="66"/>
    <n v="201208"/>
    <n v="198000"/>
  </r>
  <r>
    <x v="463"/>
    <x v="1"/>
    <m/>
    <x v="4"/>
    <x v="2"/>
    <x v="143"/>
    <m/>
    <m/>
    <m/>
    <n v="7"/>
    <n v="201208"/>
    <n v="140000"/>
  </r>
  <r>
    <x v="463"/>
    <x v="1"/>
    <m/>
    <x v="4"/>
    <x v="2"/>
    <x v="144"/>
    <m/>
    <m/>
    <m/>
    <n v="3"/>
    <n v="201208"/>
    <n v="12000"/>
  </r>
  <r>
    <x v="463"/>
    <x v="1"/>
    <m/>
    <x v="31"/>
    <x v="2"/>
    <x v="145"/>
    <m/>
    <m/>
    <m/>
    <n v="1"/>
    <n v="201208"/>
    <n v="22400"/>
  </r>
  <r>
    <x v="463"/>
    <x v="1"/>
    <m/>
    <x v="31"/>
    <x v="2"/>
    <x v="198"/>
    <m/>
    <m/>
    <m/>
    <n v="37"/>
    <n v="201208"/>
    <n v="828800"/>
  </r>
  <r>
    <x v="463"/>
    <x v="1"/>
    <m/>
    <x v="31"/>
    <x v="2"/>
    <x v="199"/>
    <m/>
    <m/>
    <m/>
    <n v="70"/>
    <n v="201208"/>
    <n v="2744000"/>
  </r>
  <r>
    <x v="463"/>
    <x v="1"/>
    <m/>
    <x v="32"/>
    <x v="2"/>
    <x v="200"/>
    <m/>
    <m/>
    <m/>
    <n v="48"/>
    <n v="201208"/>
    <n v="1780800"/>
  </r>
  <r>
    <x v="463"/>
    <x v="1"/>
    <m/>
    <x v="0"/>
    <x v="2"/>
    <x v="148"/>
    <m/>
    <m/>
    <m/>
    <n v="1"/>
    <n v="201208"/>
    <n v="20000"/>
  </r>
  <r>
    <x v="463"/>
    <x v="1"/>
    <m/>
    <x v="0"/>
    <x v="2"/>
    <x v="149"/>
    <m/>
    <m/>
    <m/>
    <n v="1"/>
    <n v="201208"/>
    <n v="20000"/>
  </r>
  <r>
    <x v="463"/>
    <x v="1"/>
    <m/>
    <x v="31"/>
    <x v="2"/>
    <x v="201"/>
    <m/>
    <m/>
    <m/>
    <n v="11"/>
    <n v="201208"/>
    <n v="246400"/>
  </r>
  <r>
    <x v="463"/>
    <x v="1"/>
    <m/>
    <x v="31"/>
    <x v="2"/>
    <x v="202"/>
    <m/>
    <m/>
    <m/>
    <n v="9"/>
    <n v="201208"/>
    <n v="352800"/>
  </r>
  <r>
    <x v="463"/>
    <x v="1"/>
    <m/>
    <x v="32"/>
    <x v="2"/>
    <x v="203"/>
    <m/>
    <m/>
    <m/>
    <n v="4"/>
    <n v="201208"/>
    <n v="148400"/>
  </r>
  <r>
    <x v="463"/>
    <x v="1"/>
    <m/>
    <x v="31"/>
    <x v="2"/>
    <x v="186"/>
    <m/>
    <m/>
    <m/>
    <n v="1"/>
    <n v="201208"/>
    <n v="22400"/>
  </r>
  <r>
    <x v="463"/>
    <x v="1"/>
    <m/>
    <x v="31"/>
    <x v="2"/>
    <x v="187"/>
    <m/>
    <m/>
    <m/>
    <n v="1"/>
    <n v="201208"/>
    <n v="39200"/>
  </r>
  <r>
    <x v="463"/>
    <x v="1"/>
    <m/>
    <x v="31"/>
    <x v="2"/>
    <x v="204"/>
    <m/>
    <m/>
    <m/>
    <n v="17"/>
    <n v="201208"/>
    <n v="380800"/>
  </r>
  <r>
    <x v="463"/>
    <x v="1"/>
    <m/>
    <x v="31"/>
    <x v="2"/>
    <x v="205"/>
    <m/>
    <m/>
    <m/>
    <n v="22"/>
    <n v="201208"/>
    <n v="862400"/>
  </r>
  <r>
    <x v="463"/>
    <x v="1"/>
    <m/>
    <x v="32"/>
    <x v="2"/>
    <x v="206"/>
    <m/>
    <m/>
    <m/>
    <n v="9"/>
    <n v="201208"/>
    <n v="333900"/>
  </r>
  <r>
    <x v="463"/>
    <x v="1"/>
    <m/>
    <x v="22"/>
    <x v="2"/>
    <x v="150"/>
    <m/>
    <m/>
    <m/>
    <n v="13"/>
    <n v="201208"/>
    <n v="494000"/>
  </r>
  <r>
    <x v="463"/>
    <x v="1"/>
    <m/>
    <x v="22"/>
    <x v="2"/>
    <x v="150"/>
    <m/>
    <m/>
    <m/>
    <n v="5"/>
    <n v="201208"/>
    <n v="190000"/>
  </r>
  <r>
    <x v="463"/>
    <x v="1"/>
    <m/>
    <x v="5"/>
    <x v="2"/>
    <x v="151"/>
    <m/>
    <m/>
    <m/>
    <n v="12"/>
    <n v="201208"/>
    <n v="336000"/>
  </r>
  <r>
    <x v="463"/>
    <x v="1"/>
    <m/>
    <x v="5"/>
    <x v="2"/>
    <x v="152"/>
    <m/>
    <m/>
    <m/>
    <n v="4"/>
    <n v="201208"/>
    <n v="192000"/>
  </r>
  <r>
    <x v="463"/>
    <x v="1"/>
    <m/>
    <x v="5"/>
    <x v="2"/>
    <x v="153"/>
    <m/>
    <m/>
    <m/>
    <n v="4"/>
    <n v="201208"/>
    <n v="112000"/>
  </r>
  <r>
    <x v="463"/>
    <x v="1"/>
    <m/>
    <x v="33"/>
    <x v="2"/>
    <x v="155"/>
    <m/>
    <m/>
    <m/>
    <n v="4"/>
    <n v="201208"/>
    <n v="72800"/>
  </r>
  <r>
    <x v="463"/>
    <x v="1"/>
    <m/>
    <x v="19"/>
    <x v="2"/>
    <x v="157"/>
    <m/>
    <m/>
    <m/>
    <n v="12"/>
    <n v="201208"/>
    <n v="156000"/>
  </r>
  <r>
    <x v="463"/>
    <x v="1"/>
    <m/>
    <x v="19"/>
    <x v="2"/>
    <x v="158"/>
    <m/>
    <m/>
    <m/>
    <n v="2"/>
    <n v="201208"/>
    <n v="48000"/>
  </r>
  <r>
    <x v="463"/>
    <x v="1"/>
    <m/>
    <x v="19"/>
    <x v="2"/>
    <x v="159"/>
    <m/>
    <m/>
    <m/>
    <n v="4"/>
    <n v="201208"/>
    <n v="132000"/>
  </r>
  <r>
    <x v="463"/>
    <x v="1"/>
    <m/>
    <x v="4"/>
    <x v="2"/>
    <x v="208"/>
    <m/>
    <m/>
    <m/>
    <n v="5"/>
    <n v="201208"/>
    <n v="100000"/>
  </r>
  <r>
    <x v="463"/>
    <x v="1"/>
    <m/>
    <x v="18"/>
    <x v="2"/>
    <x v="161"/>
    <m/>
    <m/>
    <m/>
    <n v="26"/>
    <n v="201208"/>
    <n v="78000"/>
  </r>
  <r>
    <x v="463"/>
    <x v="1"/>
    <m/>
    <x v="18"/>
    <x v="2"/>
    <x v="161"/>
    <m/>
    <m/>
    <m/>
    <n v="1"/>
    <n v="201208"/>
    <n v="3000"/>
  </r>
  <r>
    <x v="464"/>
    <x v="0"/>
    <m/>
    <x v="0"/>
    <x v="1"/>
    <x v="123"/>
    <m/>
    <m/>
    <m/>
    <n v="3"/>
    <n v="201208"/>
    <n v="105000"/>
  </r>
  <r>
    <x v="464"/>
    <x v="0"/>
    <m/>
    <x v="4"/>
    <x v="5"/>
    <x v="191"/>
    <m/>
    <m/>
    <m/>
    <n v="2"/>
    <n v="201208"/>
    <n v="32728"/>
  </r>
  <r>
    <x v="464"/>
    <x v="0"/>
    <m/>
    <x v="5"/>
    <x v="5"/>
    <x v="182"/>
    <m/>
    <m/>
    <m/>
    <n v="3"/>
    <n v="201208"/>
    <n v="84000"/>
  </r>
  <r>
    <x v="464"/>
    <x v="0"/>
    <m/>
    <x v="0"/>
    <x v="7"/>
    <x v="163"/>
    <m/>
    <m/>
    <m/>
    <n v="1"/>
    <n v="201208"/>
    <n v="20000"/>
  </r>
  <r>
    <x v="464"/>
    <x v="0"/>
    <m/>
    <x v="0"/>
    <x v="3"/>
    <x v="164"/>
    <m/>
    <m/>
    <m/>
    <n v="2"/>
    <n v="201208"/>
    <n v="0"/>
  </r>
  <r>
    <x v="464"/>
    <x v="0"/>
    <m/>
    <x v="6"/>
    <x v="2"/>
    <x v="126"/>
    <m/>
    <m/>
    <m/>
    <n v="3"/>
    <n v="201208"/>
    <n v="60000"/>
  </r>
  <r>
    <x v="464"/>
    <x v="0"/>
    <m/>
    <x v="6"/>
    <x v="2"/>
    <x v="127"/>
    <m/>
    <m/>
    <m/>
    <n v="1"/>
    <n v="201208"/>
    <n v="35000"/>
  </r>
  <r>
    <x v="464"/>
    <x v="0"/>
    <m/>
    <x v="34"/>
    <x v="2"/>
    <x v="128"/>
    <m/>
    <m/>
    <m/>
    <n v="41"/>
    <n v="201208"/>
    <n v="1521100"/>
  </r>
  <r>
    <x v="464"/>
    <x v="0"/>
    <m/>
    <x v="25"/>
    <x v="2"/>
    <x v="129"/>
    <m/>
    <m/>
    <m/>
    <n v="6"/>
    <n v="201208"/>
    <n v="594000"/>
  </r>
  <r>
    <x v="464"/>
    <x v="0"/>
    <m/>
    <x v="0"/>
    <x v="2"/>
    <x v="130"/>
    <m/>
    <m/>
    <m/>
    <n v="37"/>
    <n v="201208"/>
    <n v="1221000"/>
  </r>
  <r>
    <x v="464"/>
    <x v="0"/>
    <m/>
    <x v="0"/>
    <x v="2"/>
    <x v="131"/>
    <m/>
    <m/>
    <m/>
    <n v="1"/>
    <n v="201208"/>
    <n v="33000"/>
  </r>
  <r>
    <x v="464"/>
    <x v="0"/>
    <m/>
    <x v="30"/>
    <x v="2"/>
    <x v="132"/>
    <m/>
    <m/>
    <m/>
    <n v="10"/>
    <n v="201208"/>
    <n v="224000"/>
  </r>
  <r>
    <x v="464"/>
    <x v="0"/>
    <m/>
    <x v="30"/>
    <x v="2"/>
    <x v="133"/>
    <m/>
    <m/>
    <m/>
    <n v="3"/>
    <n v="201208"/>
    <n v="117600"/>
  </r>
  <r>
    <x v="464"/>
    <x v="0"/>
    <m/>
    <x v="34"/>
    <x v="2"/>
    <x v="134"/>
    <m/>
    <m/>
    <m/>
    <n v="3"/>
    <n v="201208"/>
    <n v="111300"/>
  </r>
  <r>
    <x v="464"/>
    <x v="0"/>
    <m/>
    <x v="1"/>
    <x v="2"/>
    <x v="135"/>
    <m/>
    <m/>
    <m/>
    <n v="3"/>
    <n v="201208"/>
    <n v="60000"/>
  </r>
  <r>
    <x v="464"/>
    <x v="0"/>
    <m/>
    <x v="1"/>
    <x v="2"/>
    <x v="165"/>
    <m/>
    <m/>
    <m/>
    <n v="2"/>
    <n v="201208"/>
    <n v="70000"/>
  </r>
  <r>
    <x v="464"/>
    <x v="0"/>
    <m/>
    <x v="36"/>
    <x v="2"/>
    <x v="136"/>
    <m/>
    <m/>
    <m/>
    <n v="3"/>
    <n v="201208"/>
    <n v="84000"/>
  </r>
  <r>
    <x v="464"/>
    <x v="0"/>
    <m/>
    <x v="36"/>
    <x v="2"/>
    <x v="176"/>
    <m/>
    <m/>
    <m/>
    <n v="2"/>
    <n v="201208"/>
    <n v="98000"/>
  </r>
  <r>
    <x v="464"/>
    <x v="0"/>
    <m/>
    <x v="36"/>
    <x v="2"/>
    <x v="137"/>
    <m/>
    <m/>
    <m/>
    <n v="1"/>
    <n v="201208"/>
    <n v="42000"/>
  </r>
  <r>
    <x v="464"/>
    <x v="0"/>
    <m/>
    <x v="0"/>
    <x v="2"/>
    <x v="194"/>
    <m/>
    <m/>
    <m/>
    <n v="63"/>
    <n v="201208"/>
    <n v="1260000"/>
  </r>
  <r>
    <x v="464"/>
    <x v="0"/>
    <m/>
    <x v="0"/>
    <x v="2"/>
    <x v="195"/>
    <m/>
    <m/>
    <m/>
    <n v="51"/>
    <n v="201208"/>
    <n v="1785000"/>
  </r>
  <r>
    <x v="464"/>
    <x v="0"/>
    <m/>
    <x v="32"/>
    <x v="2"/>
    <x v="196"/>
    <m/>
    <m/>
    <m/>
    <n v="39"/>
    <n v="201208"/>
    <n v="1446900"/>
  </r>
  <r>
    <x v="464"/>
    <x v="0"/>
    <m/>
    <x v="0"/>
    <x v="2"/>
    <x v="197"/>
    <m/>
    <m/>
    <m/>
    <n v="56"/>
    <n v="201208"/>
    <n v="168000"/>
  </r>
  <r>
    <x v="464"/>
    <x v="0"/>
    <m/>
    <x v="4"/>
    <x v="2"/>
    <x v="143"/>
    <m/>
    <m/>
    <m/>
    <n v="6"/>
    <n v="201208"/>
    <n v="120000"/>
  </r>
  <r>
    <x v="464"/>
    <x v="0"/>
    <m/>
    <x v="4"/>
    <x v="2"/>
    <x v="144"/>
    <m/>
    <m/>
    <m/>
    <n v="5"/>
    <n v="201208"/>
    <n v="20000"/>
  </r>
  <r>
    <x v="464"/>
    <x v="0"/>
    <m/>
    <x v="31"/>
    <x v="2"/>
    <x v="198"/>
    <m/>
    <m/>
    <m/>
    <n v="37"/>
    <n v="201208"/>
    <n v="828800"/>
  </r>
  <r>
    <x v="464"/>
    <x v="0"/>
    <m/>
    <x v="31"/>
    <x v="2"/>
    <x v="199"/>
    <m/>
    <m/>
    <m/>
    <n v="61"/>
    <n v="201208"/>
    <n v="2391200"/>
  </r>
  <r>
    <x v="464"/>
    <x v="0"/>
    <m/>
    <x v="32"/>
    <x v="2"/>
    <x v="200"/>
    <m/>
    <m/>
    <m/>
    <n v="34"/>
    <n v="201208"/>
    <n v="1261400"/>
  </r>
  <r>
    <x v="464"/>
    <x v="0"/>
    <m/>
    <x v="0"/>
    <x v="2"/>
    <x v="148"/>
    <m/>
    <m/>
    <m/>
    <n v="1"/>
    <n v="201208"/>
    <n v="20000"/>
  </r>
  <r>
    <x v="464"/>
    <x v="0"/>
    <m/>
    <x v="31"/>
    <x v="2"/>
    <x v="201"/>
    <m/>
    <m/>
    <m/>
    <n v="8"/>
    <n v="201208"/>
    <n v="179200"/>
  </r>
  <r>
    <x v="464"/>
    <x v="0"/>
    <m/>
    <x v="31"/>
    <x v="2"/>
    <x v="202"/>
    <m/>
    <m/>
    <m/>
    <n v="6"/>
    <n v="201208"/>
    <n v="235200"/>
  </r>
  <r>
    <x v="464"/>
    <x v="0"/>
    <m/>
    <x v="32"/>
    <x v="2"/>
    <x v="203"/>
    <m/>
    <m/>
    <m/>
    <n v="2"/>
    <n v="201208"/>
    <n v="74200"/>
  </r>
  <r>
    <x v="464"/>
    <x v="0"/>
    <m/>
    <x v="31"/>
    <x v="2"/>
    <x v="204"/>
    <m/>
    <m/>
    <m/>
    <n v="48"/>
    <n v="201208"/>
    <n v="1075200"/>
  </r>
  <r>
    <x v="464"/>
    <x v="0"/>
    <m/>
    <x v="31"/>
    <x v="2"/>
    <x v="205"/>
    <m/>
    <m/>
    <m/>
    <n v="37"/>
    <n v="201208"/>
    <n v="1450400"/>
  </r>
  <r>
    <x v="464"/>
    <x v="0"/>
    <m/>
    <x v="32"/>
    <x v="2"/>
    <x v="206"/>
    <m/>
    <m/>
    <m/>
    <n v="22"/>
    <n v="201208"/>
    <n v="816200"/>
  </r>
  <r>
    <x v="464"/>
    <x v="0"/>
    <m/>
    <x v="22"/>
    <x v="2"/>
    <x v="150"/>
    <m/>
    <m/>
    <m/>
    <n v="7"/>
    <n v="201208"/>
    <n v="266000"/>
  </r>
  <r>
    <x v="464"/>
    <x v="0"/>
    <m/>
    <x v="22"/>
    <x v="2"/>
    <x v="150"/>
    <m/>
    <m/>
    <m/>
    <n v="5"/>
    <n v="201208"/>
    <n v="190000"/>
  </r>
  <r>
    <x v="464"/>
    <x v="0"/>
    <m/>
    <x v="5"/>
    <x v="2"/>
    <x v="151"/>
    <m/>
    <m/>
    <m/>
    <n v="12"/>
    <n v="201208"/>
    <n v="336000"/>
  </r>
  <r>
    <x v="464"/>
    <x v="0"/>
    <m/>
    <x v="5"/>
    <x v="2"/>
    <x v="152"/>
    <m/>
    <m/>
    <m/>
    <n v="7"/>
    <n v="201208"/>
    <n v="336000"/>
  </r>
  <r>
    <x v="464"/>
    <x v="0"/>
    <m/>
    <x v="5"/>
    <x v="2"/>
    <x v="153"/>
    <m/>
    <m/>
    <m/>
    <n v="7"/>
    <n v="201208"/>
    <n v="196000"/>
  </r>
  <r>
    <x v="464"/>
    <x v="0"/>
    <m/>
    <x v="33"/>
    <x v="2"/>
    <x v="155"/>
    <m/>
    <m/>
    <m/>
    <n v="3"/>
    <n v="201208"/>
    <n v="54600"/>
  </r>
  <r>
    <x v="464"/>
    <x v="0"/>
    <m/>
    <x v="33"/>
    <x v="2"/>
    <x v="156"/>
    <m/>
    <m/>
    <m/>
    <n v="2"/>
    <n v="201208"/>
    <n v="67600"/>
  </r>
  <r>
    <x v="464"/>
    <x v="0"/>
    <m/>
    <x v="19"/>
    <x v="2"/>
    <x v="157"/>
    <m/>
    <m/>
    <m/>
    <n v="14"/>
    <n v="201208"/>
    <n v="182000"/>
  </r>
  <r>
    <x v="464"/>
    <x v="0"/>
    <m/>
    <x v="19"/>
    <x v="2"/>
    <x v="158"/>
    <m/>
    <m/>
    <m/>
    <n v="7"/>
    <n v="201208"/>
    <n v="168000"/>
  </r>
  <r>
    <x v="464"/>
    <x v="0"/>
    <m/>
    <x v="19"/>
    <x v="2"/>
    <x v="159"/>
    <m/>
    <m/>
    <m/>
    <n v="2"/>
    <n v="201208"/>
    <n v="66000"/>
  </r>
  <r>
    <x v="464"/>
    <x v="0"/>
    <m/>
    <x v="35"/>
    <x v="2"/>
    <x v="160"/>
    <m/>
    <m/>
    <m/>
    <n v="2"/>
    <n v="201208"/>
    <n v="40000"/>
  </r>
  <r>
    <x v="464"/>
    <x v="0"/>
    <m/>
    <x v="4"/>
    <x v="2"/>
    <x v="207"/>
    <m/>
    <m/>
    <m/>
    <n v="1"/>
    <n v="201208"/>
    <n v="4000"/>
  </r>
  <r>
    <x v="464"/>
    <x v="0"/>
    <m/>
    <x v="4"/>
    <x v="2"/>
    <x v="208"/>
    <m/>
    <m/>
    <m/>
    <n v="2"/>
    <n v="201208"/>
    <n v="40000"/>
  </r>
  <r>
    <x v="464"/>
    <x v="0"/>
    <m/>
    <x v="18"/>
    <x v="2"/>
    <x v="161"/>
    <m/>
    <m/>
    <m/>
    <n v="20"/>
    <n v="201208"/>
    <n v="60000"/>
  </r>
  <r>
    <x v="464"/>
    <x v="0"/>
    <m/>
    <x v="18"/>
    <x v="2"/>
    <x v="161"/>
    <m/>
    <m/>
    <m/>
    <n v="12"/>
    <n v="201208"/>
    <n v="36000"/>
  </r>
  <r>
    <x v="465"/>
    <x v="2"/>
    <m/>
    <x v="0"/>
    <x v="1"/>
    <x v="123"/>
    <m/>
    <m/>
    <m/>
    <n v="1"/>
    <n v="201208"/>
    <n v="35000"/>
  </r>
  <r>
    <x v="465"/>
    <x v="2"/>
    <m/>
    <x v="0"/>
    <x v="1"/>
    <x v="124"/>
    <m/>
    <m/>
    <m/>
    <n v="1"/>
    <n v="201208"/>
    <n v="20000"/>
  </r>
  <r>
    <x v="465"/>
    <x v="2"/>
    <m/>
    <x v="0"/>
    <x v="7"/>
    <x v="163"/>
    <m/>
    <m/>
    <m/>
    <n v="4"/>
    <n v="201208"/>
    <n v="80000"/>
  </r>
  <r>
    <x v="465"/>
    <x v="2"/>
    <m/>
    <x v="0"/>
    <x v="3"/>
    <x v="164"/>
    <m/>
    <m/>
    <m/>
    <n v="2"/>
    <n v="201208"/>
    <n v="0"/>
  </r>
  <r>
    <x v="465"/>
    <x v="2"/>
    <m/>
    <x v="6"/>
    <x v="2"/>
    <x v="126"/>
    <m/>
    <m/>
    <m/>
    <n v="3"/>
    <n v="201208"/>
    <n v="60000"/>
  </r>
  <r>
    <x v="465"/>
    <x v="2"/>
    <m/>
    <x v="34"/>
    <x v="2"/>
    <x v="128"/>
    <m/>
    <m/>
    <m/>
    <n v="34"/>
    <n v="201208"/>
    <n v="1261400"/>
  </r>
  <r>
    <x v="465"/>
    <x v="2"/>
    <m/>
    <x v="25"/>
    <x v="2"/>
    <x v="129"/>
    <m/>
    <m/>
    <m/>
    <n v="5"/>
    <n v="201208"/>
    <n v="495000"/>
  </r>
  <r>
    <x v="465"/>
    <x v="2"/>
    <m/>
    <x v="0"/>
    <x v="2"/>
    <x v="130"/>
    <m/>
    <m/>
    <m/>
    <n v="30"/>
    <n v="201208"/>
    <n v="990000"/>
  </r>
  <r>
    <x v="465"/>
    <x v="2"/>
    <m/>
    <x v="30"/>
    <x v="2"/>
    <x v="132"/>
    <m/>
    <m/>
    <m/>
    <n v="13"/>
    <n v="201208"/>
    <n v="291200"/>
  </r>
  <r>
    <x v="465"/>
    <x v="2"/>
    <m/>
    <x v="30"/>
    <x v="2"/>
    <x v="133"/>
    <m/>
    <m/>
    <m/>
    <n v="1"/>
    <n v="201208"/>
    <n v="39200"/>
  </r>
  <r>
    <x v="465"/>
    <x v="2"/>
    <m/>
    <x v="34"/>
    <x v="2"/>
    <x v="134"/>
    <m/>
    <m/>
    <m/>
    <n v="1"/>
    <n v="201208"/>
    <n v="37100"/>
  </r>
  <r>
    <x v="465"/>
    <x v="2"/>
    <m/>
    <x v="1"/>
    <x v="2"/>
    <x v="135"/>
    <m/>
    <m/>
    <m/>
    <n v="2"/>
    <n v="201208"/>
    <n v="40000"/>
  </r>
  <r>
    <x v="465"/>
    <x v="2"/>
    <m/>
    <x v="36"/>
    <x v="2"/>
    <x v="136"/>
    <m/>
    <m/>
    <m/>
    <n v="2"/>
    <n v="201208"/>
    <n v="56000"/>
  </r>
  <r>
    <x v="465"/>
    <x v="2"/>
    <m/>
    <x v="36"/>
    <x v="2"/>
    <x v="137"/>
    <m/>
    <m/>
    <m/>
    <n v="1"/>
    <n v="201208"/>
    <n v="42000"/>
  </r>
  <r>
    <x v="465"/>
    <x v="2"/>
    <m/>
    <x v="0"/>
    <x v="2"/>
    <x v="138"/>
    <m/>
    <m/>
    <m/>
    <n v="1"/>
    <n v="201208"/>
    <n v="20000"/>
  </r>
  <r>
    <x v="465"/>
    <x v="2"/>
    <m/>
    <x v="0"/>
    <x v="2"/>
    <x v="211"/>
    <m/>
    <m/>
    <m/>
    <n v="35"/>
    <n v="201208"/>
    <n v="700000"/>
  </r>
  <r>
    <x v="465"/>
    <x v="2"/>
    <m/>
    <x v="0"/>
    <x v="2"/>
    <x v="194"/>
    <m/>
    <m/>
    <m/>
    <n v="22"/>
    <n v="201208"/>
    <n v="440000"/>
  </r>
  <r>
    <x v="465"/>
    <x v="2"/>
    <m/>
    <x v="0"/>
    <x v="2"/>
    <x v="212"/>
    <m/>
    <m/>
    <m/>
    <n v="21"/>
    <n v="201208"/>
    <n v="735000"/>
  </r>
  <r>
    <x v="465"/>
    <x v="2"/>
    <m/>
    <x v="0"/>
    <x v="2"/>
    <x v="195"/>
    <m/>
    <m/>
    <m/>
    <n v="10"/>
    <n v="201208"/>
    <n v="350000"/>
  </r>
  <r>
    <x v="465"/>
    <x v="2"/>
    <m/>
    <x v="32"/>
    <x v="2"/>
    <x v="213"/>
    <m/>
    <m/>
    <m/>
    <n v="30"/>
    <n v="201208"/>
    <n v="1113000"/>
  </r>
  <r>
    <x v="465"/>
    <x v="2"/>
    <m/>
    <x v="32"/>
    <x v="2"/>
    <x v="196"/>
    <m/>
    <m/>
    <m/>
    <n v="12"/>
    <n v="201208"/>
    <n v="445200"/>
  </r>
  <r>
    <x v="465"/>
    <x v="2"/>
    <m/>
    <x v="0"/>
    <x v="2"/>
    <x v="197"/>
    <m/>
    <m/>
    <m/>
    <n v="53"/>
    <n v="201208"/>
    <n v="159000"/>
  </r>
  <r>
    <x v="465"/>
    <x v="2"/>
    <m/>
    <x v="4"/>
    <x v="2"/>
    <x v="142"/>
    <m/>
    <m/>
    <m/>
    <n v="1"/>
    <n v="201208"/>
    <n v="4000"/>
  </r>
  <r>
    <x v="465"/>
    <x v="2"/>
    <m/>
    <x v="4"/>
    <x v="2"/>
    <x v="143"/>
    <m/>
    <m/>
    <m/>
    <n v="7"/>
    <n v="201208"/>
    <n v="140000"/>
  </r>
  <r>
    <x v="465"/>
    <x v="2"/>
    <m/>
    <x v="4"/>
    <x v="2"/>
    <x v="144"/>
    <m/>
    <m/>
    <m/>
    <n v="2"/>
    <n v="201208"/>
    <n v="8000"/>
  </r>
  <r>
    <x v="465"/>
    <x v="2"/>
    <m/>
    <x v="31"/>
    <x v="2"/>
    <x v="198"/>
    <m/>
    <m/>
    <m/>
    <n v="39"/>
    <n v="201208"/>
    <n v="873600"/>
  </r>
  <r>
    <x v="465"/>
    <x v="2"/>
    <m/>
    <x v="31"/>
    <x v="2"/>
    <x v="199"/>
    <m/>
    <m/>
    <m/>
    <n v="51"/>
    <n v="201208"/>
    <n v="1999200"/>
  </r>
  <r>
    <x v="465"/>
    <x v="2"/>
    <m/>
    <x v="31"/>
    <x v="2"/>
    <x v="214"/>
    <m/>
    <m/>
    <m/>
    <n v="3"/>
    <n v="201208"/>
    <n v="163800"/>
  </r>
  <r>
    <x v="465"/>
    <x v="2"/>
    <m/>
    <x v="32"/>
    <x v="2"/>
    <x v="200"/>
    <m/>
    <m/>
    <m/>
    <n v="17"/>
    <n v="201208"/>
    <n v="630700"/>
  </r>
  <r>
    <x v="465"/>
    <x v="2"/>
    <m/>
    <x v="32"/>
    <x v="2"/>
    <x v="200"/>
    <m/>
    <m/>
    <m/>
    <n v="6"/>
    <n v="201208"/>
    <n v="222600"/>
  </r>
  <r>
    <x v="465"/>
    <x v="2"/>
    <m/>
    <x v="0"/>
    <x v="2"/>
    <x v="148"/>
    <m/>
    <m/>
    <m/>
    <n v="1"/>
    <n v="201208"/>
    <n v="20000"/>
  </r>
  <r>
    <x v="465"/>
    <x v="2"/>
    <m/>
    <x v="31"/>
    <x v="2"/>
    <x v="201"/>
    <m/>
    <m/>
    <m/>
    <n v="5"/>
    <n v="201208"/>
    <n v="112000"/>
  </r>
  <r>
    <x v="465"/>
    <x v="2"/>
    <m/>
    <x v="31"/>
    <x v="2"/>
    <x v="202"/>
    <m/>
    <m/>
    <m/>
    <n v="9"/>
    <n v="201208"/>
    <n v="352800"/>
  </r>
  <r>
    <x v="465"/>
    <x v="2"/>
    <m/>
    <x v="31"/>
    <x v="2"/>
    <x v="215"/>
    <m/>
    <m/>
    <m/>
    <n v="1"/>
    <n v="201208"/>
    <n v="54600"/>
  </r>
  <r>
    <x v="465"/>
    <x v="2"/>
    <m/>
    <x v="32"/>
    <x v="2"/>
    <x v="203"/>
    <m/>
    <m/>
    <m/>
    <n v="3"/>
    <n v="201208"/>
    <n v="111300"/>
  </r>
  <r>
    <x v="465"/>
    <x v="2"/>
    <m/>
    <x v="31"/>
    <x v="2"/>
    <x v="204"/>
    <m/>
    <m/>
    <m/>
    <n v="44"/>
    <n v="201208"/>
    <n v="985600"/>
  </r>
  <r>
    <x v="465"/>
    <x v="2"/>
    <m/>
    <x v="31"/>
    <x v="2"/>
    <x v="205"/>
    <m/>
    <m/>
    <m/>
    <n v="59"/>
    <n v="201208"/>
    <n v="2312800"/>
  </r>
  <r>
    <x v="465"/>
    <x v="2"/>
    <m/>
    <x v="31"/>
    <x v="2"/>
    <x v="216"/>
    <m/>
    <m/>
    <m/>
    <n v="4"/>
    <n v="201208"/>
    <n v="218400"/>
  </r>
  <r>
    <x v="465"/>
    <x v="2"/>
    <m/>
    <x v="32"/>
    <x v="2"/>
    <x v="206"/>
    <m/>
    <m/>
    <m/>
    <n v="21"/>
    <n v="201208"/>
    <n v="779100"/>
  </r>
  <r>
    <x v="465"/>
    <x v="2"/>
    <m/>
    <x v="32"/>
    <x v="2"/>
    <x v="206"/>
    <m/>
    <m/>
    <m/>
    <n v="4"/>
    <n v="201208"/>
    <n v="148400"/>
  </r>
  <r>
    <x v="465"/>
    <x v="2"/>
    <m/>
    <x v="22"/>
    <x v="2"/>
    <x v="150"/>
    <m/>
    <m/>
    <m/>
    <n v="9"/>
    <n v="201208"/>
    <n v="342000"/>
  </r>
  <r>
    <x v="465"/>
    <x v="2"/>
    <m/>
    <x v="22"/>
    <x v="2"/>
    <x v="150"/>
    <m/>
    <m/>
    <m/>
    <n v="1"/>
    <n v="201208"/>
    <n v="38000"/>
  </r>
  <r>
    <x v="465"/>
    <x v="2"/>
    <m/>
    <x v="5"/>
    <x v="2"/>
    <x v="151"/>
    <m/>
    <m/>
    <m/>
    <n v="18"/>
    <n v="201208"/>
    <n v="504000"/>
  </r>
  <r>
    <x v="465"/>
    <x v="2"/>
    <m/>
    <x v="5"/>
    <x v="2"/>
    <x v="152"/>
    <m/>
    <m/>
    <m/>
    <n v="2"/>
    <n v="201208"/>
    <n v="96000"/>
  </r>
  <r>
    <x v="465"/>
    <x v="2"/>
    <m/>
    <x v="5"/>
    <x v="2"/>
    <x v="153"/>
    <m/>
    <m/>
    <m/>
    <n v="1"/>
    <n v="201208"/>
    <n v="28000"/>
  </r>
  <r>
    <x v="465"/>
    <x v="2"/>
    <m/>
    <x v="33"/>
    <x v="2"/>
    <x v="155"/>
    <m/>
    <m/>
    <m/>
    <n v="7"/>
    <n v="201208"/>
    <n v="127400"/>
  </r>
  <r>
    <x v="465"/>
    <x v="2"/>
    <m/>
    <x v="33"/>
    <x v="2"/>
    <x v="156"/>
    <m/>
    <m/>
    <m/>
    <n v="1"/>
    <n v="201208"/>
    <n v="33800"/>
  </r>
  <r>
    <x v="465"/>
    <x v="2"/>
    <m/>
    <x v="19"/>
    <x v="2"/>
    <x v="157"/>
    <m/>
    <m/>
    <m/>
    <n v="28"/>
    <n v="201208"/>
    <n v="364000"/>
  </r>
  <r>
    <x v="465"/>
    <x v="2"/>
    <m/>
    <x v="19"/>
    <x v="2"/>
    <x v="158"/>
    <m/>
    <m/>
    <m/>
    <n v="1"/>
    <n v="201208"/>
    <n v="24000"/>
  </r>
  <r>
    <x v="465"/>
    <x v="2"/>
    <m/>
    <x v="19"/>
    <x v="2"/>
    <x v="159"/>
    <m/>
    <m/>
    <m/>
    <n v="3"/>
    <n v="201208"/>
    <n v="99000"/>
  </r>
  <r>
    <x v="465"/>
    <x v="2"/>
    <m/>
    <x v="35"/>
    <x v="2"/>
    <x v="160"/>
    <m/>
    <m/>
    <m/>
    <n v="1"/>
    <n v="201208"/>
    <n v="20000"/>
  </r>
  <r>
    <x v="465"/>
    <x v="2"/>
    <m/>
    <x v="4"/>
    <x v="2"/>
    <x v="207"/>
    <m/>
    <m/>
    <m/>
    <n v="1"/>
    <n v="201208"/>
    <n v="4000"/>
  </r>
  <r>
    <x v="465"/>
    <x v="2"/>
    <m/>
    <x v="4"/>
    <x v="2"/>
    <x v="208"/>
    <m/>
    <m/>
    <m/>
    <n v="2"/>
    <n v="201208"/>
    <n v="40000"/>
  </r>
  <r>
    <x v="465"/>
    <x v="2"/>
    <m/>
    <x v="18"/>
    <x v="2"/>
    <x v="161"/>
    <m/>
    <m/>
    <m/>
    <n v="26"/>
    <n v="201208"/>
    <n v="78000"/>
  </r>
  <r>
    <x v="466"/>
    <x v="5"/>
    <m/>
    <x v="0"/>
    <x v="7"/>
    <x v="163"/>
    <m/>
    <m/>
    <m/>
    <n v="4"/>
    <n v="201208"/>
    <n v="80000"/>
  </r>
  <r>
    <x v="466"/>
    <x v="5"/>
    <m/>
    <x v="6"/>
    <x v="2"/>
    <x v="126"/>
    <m/>
    <m/>
    <m/>
    <n v="5"/>
    <n v="201208"/>
    <n v="100000"/>
  </r>
  <r>
    <x v="466"/>
    <x v="5"/>
    <m/>
    <x v="6"/>
    <x v="2"/>
    <x v="127"/>
    <m/>
    <m/>
    <m/>
    <n v="2"/>
    <n v="201208"/>
    <n v="70000"/>
  </r>
  <r>
    <x v="466"/>
    <x v="5"/>
    <m/>
    <x v="34"/>
    <x v="2"/>
    <x v="128"/>
    <m/>
    <m/>
    <m/>
    <n v="37"/>
    <n v="201208"/>
    <n v="1372700"/>
  </r>
  <r>
    <x v="466"/>
    <x v="5"/>
    <m/>
    <x v="25"/>
    <x v="2"/>
    <x v="129"/>
    <m/>
    <m/>
    <m/>
    <n v="2"/>
    <n v="201208"/>
    <n v="198000"/>
  </r>
  <r>
    <x v="466"/>
    <x v="5"/>
    <m/>
    <x v="0"/>
    <x v="2"/>
    <x v="130"/>
    <m/>
    <m/>
    <m/>
    <n v="29"/>
    <n v="201208"/>
    <n v="957000"/>
  </r>
  <r>
    <x v="466"/>
    <x v="5"/>
    <m/>
    <x v="0"/>
    <x v="2"/>
    <x v="131"/>
    <m/>
    <m/>
    <m/>
    <n v="1"/>
    <n v="201208"/>
    <n v="33000"/>
  </r>
  <r>
    <x v="466"/>
    <x v="5"/>
    <m/>
    <x v="0"/>
    <x v="2"/>
    <x v="168"/>
    <m/>
    <m/>
    <m/>
    <n v="3"/>
    <n v="201208"/>
    <n v="60000"/>
  </r>
  <r>
    <x v="466"/>
    <x v="5"/>
    <m/>
    <x v="0"/>
    <x v="2"/>
    <x v="178"/>
    <m/>
    <m/>
    <m/>
    <n v="1"/>
    <n v="201208"/>
    <n v="35000"/>
  </r>
  <r>
    <x v="466"/>
    <x v="5"/>
    <m/>
    <x v="0"/>
    <x v="2"/>
    <x v="179"/>
    <m/>
    <m/>
    <m/>
    <n v="2"/>
    <n v="201208"/>
    <n v="6000"/>
  </r>
  <r>
    <x v="466"/>
    <x v="5"/>
    <m/>
    <x v="30"/>
    <x v="2"/>
    <x v="132"/>
    <m/>
    <m/>
    <m/>
    <n v="9"/>
    <n v="201208"/>
    <n v="201600"/>
  </r>
  <r>
    <x v="466"/>
    <x v="5"/>
    <m/>
    <x v="30"/>
    <x v="2"/>
    <x v="133"/>
    <m/>
    <m/>
    <m/>
    <n v="1"/>
    <n v="201208"/>
    <n v="39200"/>
  </r>
  <r>
    <x v="466"/>
    <x v="5"/>
    <m/>
    <x v="34"/>
    <x v="2"/>
    <x v="134"/>
    <m/>
    <m/>
    <m/>
    <n v="2"/>
    <n v="201208"/>
    <n v="74200"/>
  </r>
  <r>
    <x v="466"/>
    <x v="5"/>
    <m/>
    <x v="1"/>
    <x v="2"/>
    <x v="135"/>
    <m/>
    <m/>
    <m/>
    <n v="5"/>
    <n v="201208"/>
    <n v="100000"/>
  </r>
  <r>
    <x v="466"/>
    <x v="5"/>
    <m/>
    <x v="1"/>
    <x v="2"/>
    <x v="165"/>
    <m/>
    <m/>
    <m/>
    <n v="1"/>
    <n v="201208"/>
    <n v="35000"/>
  </r>
  <r>
    <x v="466"/>
    <x v="5"/>
    <m/>
    <x v="36"/>
    <x v="2"/>
    <x v="136"/>
    <m/>
    <m/>
    <m/>
    <n v="3"/>
    <n v="201208"/>
    <n v="84000"/>
  </r>
  <r>
    <x v="466"/>
    <x v="5"/>
    <m/>
    <x v="36"/>
    <x v="2"/>
    <x v="176"/>
    <m/>
    <m/>
    <m/>
    <n v="1"/>
    <n v="201208"/>
    <n v="49000"/>
  </r>
  <r>
    <x v="466"/>
    <x v="5"/>
    <m/>
    <x v="36"/>
    <x v="2"/>
    <x v="137"/>
    <m/>
    <m/>
    <m/>
    <n v="1"/>
    <n v="201208"/>
    <n v="42000"/>
  </r>
  <r>
    <x v="466"/>
    <x v="5"/>
    <m/>
    <x v="0"/>
    <x v="2"/>
    <x v="138"/>
    <m/>
    <m/>
    <m/>
    <n v="2"/>
    <n v="201208"/>
    <n v="40000"/>
  </r>
  <r>
    <x v="466"/>
    <x v="5"/>
    <m/>
    <x v="32"/>
    <x v="2"/>
    <x v="140"/>
    <m/>
    <m/>
    <m/>
    <n v="1"/>
    <n v="201208"/>
    <n v="37100"/>
  </r>
  <r>
    <x v="466"/>
    <x v="5"/>
    <m/>
    <x v="0"/>
    <x v="2"/>
    <x v="211"/>
    <m/>
    <m/>
    <m/>
    <n v="65"/>
    <n v="201208"/>
    <n v="1300000"/>
  </r>
  <r>
    <x v="466"/>
    <x v="5"/>
    <m/>
    <x v="0"/>
    <x v="2"/>
    <x v="212"/>
    <m/>
    <m/>
    <m/>
    <n v="46"/>
    <n v="201208"/>
    <n v="1610000"/>
  </r>
  <r>
    <x v="466"/>
    <x v="5"/>
    <m/>
    <x v="32"/>
    <x v="2"/>
    <x v="213"/>
    <m/>
    <m/>
    <m/>
    <n v="31"/>
    <n v="201208"/>
    <n v="1150100"/>
  </r>
  <r>
    <x v="466"/>
    <x v="5"/>
    <m/>
    <x v="32"/>
    <x v="2"/>
    <x v="196"/>
    <m/>
    <m/>
    <m/>
    <n v="1"/>
    <n v="201208"/>
    <n v="37100"/>
  </r>
  <r>
    <x v="466"/>
    <x v="5"/>
    <m/>
    <x v="0"/>
    <x v="2"/>
    <x v="197"/>
    <m/>
    <m/>
    <m/>
    <n v="55"/>
    <n v="201208"/>
    <n v="165000"/>
  </r>
  <r>
    <x v="466"/>
    <x v="5"/>
    <m/>
    <x v="4"/>
    <x v="2"/>
    <x v="142"/>
    <m/>
    <m/>
    <m/>
    <n v="1"/>
    <n v="201208"/>
    <n v="4000"/>
  </r>
  <r>
    <x v="466"/>
    <x v="5"/>
    <m/>
    <x v="4"/>
    <x v="2"/>
    <x v="143"/>
    <m/>
    <m/>
    <m/>
    <n v="6"/>
    <n v="201208"/>
    <n v="120000"/>
  </r>
  <r>
    <x v="466"/>
    <x v="5"/>
    <m/>
    <x v="4"/>
    <x v="2"/>
    <x v="144"/>
    <m/>
    <m/>
    <m/>
    <n v="3"/>
    <n v="201208"/>
    <n v="12000"/>
  </r>
  <r>
    <x v="466"/>
    <x v="5"/>
    <m/>
    <x v="31"/>
    <x v="2"/>
    <x v="198"/>
    <m/>
    <m/>
    <m/>
    <n v="40"/>
    <n v="201208"/>
    <n v="896000"/>
  </r>
  <r>
    <x v="466"/>
    <x v="5"/>
    <m/>
    <x v="31"/>
    <x v="2"/>
    <x v="199"/>
    <m/>
    <m/>
    <m/>
    <n v="45"/>
    <n v="201208"/>
    <n v="1764000"/>
  </r>
  <r>
    <x v="466"/>
    <x v="5"/>
    <m/>
    <x v="31"/>
    <x v="2"/>
    <x v="214"/>
    <m/>
    <m/>
    <m/>
    <n v="14"/>
    <n v="201208"/>
    <n v="764400"/>
  </r>
  <r>
    <x v="466"/>
    <x v="5"/>
    <m/>
    <x v="32"/>
    <x v="2"/>
    <x v="200"/>
    <m/>
    <m/>
    <m/>
    <n v="11"/>
    <n v="201208"/>
    <n v="408100"/>
  </r>
  <r>
    <x v="466"/>
    <x v="5"/>
    <m/>
    <x v="0"/>
    <x v="2"/>
    <x v="148"/>
    <m/>
    <m/>
    <m/>
    <n v="1"/>
    <n v="201208"/>
    <n v="20000"/>
  </r>
  <r>
    <x v="466"/>
    <x v="5"/>
    <m/>
    <x v="31"/>
    <x v="2"/>
    <x v="201"/>
    <m/>
    <m/>
    <m/>
    <n v="12"/>
    <n v="201208"/>
    <n v="268800"/>
  </r>
  <r>
    <x v="466"/>
    <x v="5"/>
    <m/>
    <x v="31"/>
    <x v="2"/>
    <x v="202"/>
    <m/>
    <m/>
    <m/>
    <n v="7"/>
    <n v="201208"/>
    <n v="274400"/>
  </r>
  <r>
    <x v="466"/>
    <x v="5"/>
    <m/>
    <x v="31"/>
    <x v="2"/>
    <x v="215"/>
    <m/>
    <m/>
    <m/>
    <n v="3"/>
    <n v="201208"/>
    <n v="163800"/>
  </r>
  <r>
    <x v="466"/>
    <x v="5"/>
    <m/>
    <x v="32"/>
    <x v="2"/>
    <x v="203"/>
    <m/>
    <m/>
    <m/>
    <n v="1"/>
    <n v="201208"/>
    <n v="37100"/>
  </r>
  <r>
    <x v="466"/>
    <x v="5"/>
    <m/>
    <x v="31"/>
    <x v="2"/>
    <x v="204"/>
    <m/>
    <m/>
    <m/>
    <n v="32"/>
    <n v="201208"/>
    <n v="716800"/>
  </r>
  <r>
    <x v="466"/>
    <x v="5"/>
    <m/>
    <x v="31"/>
    <x v="2"/>
    <x v="205"/>
    <m/>
    <m/>
    <m/>
    <n v="42"/>
    <n v="201208"/>
    <n v="1646400"/>
  </r>
  <r>
    <x v="466"/>
    <x v="5"/>
    <m/>
    <x v="31"/>
    <x v="2"/>
    <x v="216"/>
    <m/>
    <m/>
    <m/>
    <n v="8"/>
    <n v="201208"/>
    <n v="436800"/>
  </r>
  <r>
    <x v="466"/>
    <x v="5"/>
    <m/>
    <x v="32"/>
    <x v="2"/>
    <x v="206"/>
    <m/>
    <m/>
    <m/>
    <n v="1"/>
    <n v="201208"/>
    <n v="37100"/>
  </r>
  <r>
    <x v="466"/>
    <x v="5"/>
    <m/>
    <x v="32"/>
    <x v="2"/>
    <x v="206"/>
    <m/>
    <m/>
    <m/>
    <n v="21"/>
    <n v="201208"/>
    <n v="779100"/>
  </r>
  <r>
    <x v="466"/>
    <x v="5"/>
    <m/>
    <x v="22"/>
    <x v="2"/>
    <x v="150"/>
    <m/>
    <m/>
    <m/>
    <n v="3"/>
    <n v="201208"/>
    <n v="114000"/>
  </r>
  <r>
    <x v="466"/>
    <x v="5"/>
    <m/>
    <x v="22"/>
    <x v="2"/>
    <x v="150"/>
    <m/>
    <m/>
    <m/>
    <n v="5"/>
    <n v="201208"/>
    <n v="190000"/>
  </r>
  <r>
    <x v="466"/>
    <x v="5"/>
    <m/>
    <x v="5"/>
    <x v="2"/>
    <x v="151"/>
    <m/>
    <m/>
    <m/>
    <n v="14"/>
    <n v="201208"/>
    <n v="392000"/>
  </r>
  <r>
    <x v="466"/>
    <x v="5"/>
    <m/>
    <x v="5"/>
    <x v="2"/>
    <x v="152"/>
    <m/>
    <m/>
    <m/>
    <n v="6"/>
    <n v="201208"/>
    <n v="288000"/>
  </r>
  <r>
    <x v="466"/>
    <x v="5"/>
    <m/>
    <x v="5"/>
    <x v="2"/>
    <x v="153"/>
    <m/>
    <m/>
    <m/>
    <n v="8"/>
    <n v="201208"/>
    <n v="224000"/>
  </r>
  <r>
    <x v="466"/>
    <x v="5"/>
    <m/>
    <x v="33"/>
    <x v="2"/>
    <x v="156"/>
    <m/>
    <m/>
    <m/>
    <n v="3"/>
    <n v="201208"/>
    <n v="101400"/>
  </r>
  <r>
    <x v="466"/>
    <x v="5"/>
    <m/>
    <x v="19"/>
    <x v="2"/>
    <x v="157"/>
    <m/>
    <m/>
    <m/>
    <n v="15"/>
    <n v="201208"/>
    <n v="195000"/>
  </r>
  <r>
    <x v="466"/>
    <x v="5"/>
    <m/>
    <x v="19"/>
    <x v="2"/>
    <x v="158"/>
    <m/>
    <m/>
    <m/>
    <n v="6"/>
    <n v="201208"/>
    <n v="144000"/>
  </r>
  <r>
    <x v="466"/>
    <x v="5"/>
    <m/>
    <x v="19"/>
    <x v="2"/>
    <x v="159"/>
    <m/>
    <m/>
    <m/>
    <n v="1"/>
    <n v="201208"/>
    <n v="33000"/>
  </r>
  <r>
    <x v="466"/>
    <x v="5"/>
    <m/>
    <x v="19"/>
    <x v="2"/>
    <x v="181"/>
    <m/>
    <m/>
    <m/>
    <n v="1"/>
    <n v="201208"/>
    <n v="13000"/>
  </r>
  <r>
    <x v="466"/>
    <x v="5"/>
    <m/>
    <x v="35"/>
    <x v="2"/>
    <x v="170"/>
    <m/>
    <m/>
    <m/>
    <n v="1"/>
    <n v="201208"/>
    <n v="4000"/>
  </r>
  <r>
    <x v="466"/>
    <x v="5"/>
    <m/>
    <x v="35"/>
    <x v="2"/>
    <x v="160"/>
    <m/>
    <m/>
    <m/>
    <n v="4"/>
    <n v="201208"/>
    <n v="80000"/>
  </r>
  <r>
    <x v="466"/>
    <x v="5"/>
    <m/>
    <x v="4"/>
    <x v="2"/>
    <x v="208"/>
    <m/>
    <m/>
    <m/>
    <n v="1"/>
    <n v="201208"/>
    <n v="20000"/>
  </r>
  <r>
    <x v="466"/>
    <x v="5"/>
    <m/>
    <x v="18"/>
    <x v="2"/>
    <x v="161"/>
    <m/>
    <m/>
    <m/>
    <n v="29"/>
    <n v="201208"/>
    <n v="87000"/>
  </r>
  <r>
    <x v="466"/>
    <x v="5"/>
    <m/>
    <x v="18"/>
    <x v="2"/>
    <x v="161"/>
    <m/>
    <m/>
    <m/>
    <n v="2"/>
    <n v="201208"/>
    <n v="6000"/>
  </r>
  <r>
    <x v="467"/>
    <x v="6"/>
    <m/>
    <x v="0"/>
    <x v="7"/>
    <x v="163"/>
    <m/>
    <m/>
    <m/>
    <n v="3"/>
    <n v="201208"/>
    <n v="60000"/>
  </r>
  <r>
    <x v="467"/>
    <x v="6"/>
    <m/>
    <x v="6"/>
    <x v="2"/>
    <x v="126"/>
    <m/>
    <m/>
    <m/>
    <n v="1"/>
    <n v="201208"/>
    <n v="20000"/>
  </r>
  <r>
    <x v="467"/>
    <x v="6"/>
    <m/>
    <x v="34"/>
    <x v="2"/>
    <x v="128"/>
    <m/>
    <m/>
    <m/>
    <n v="44"/>
    <n v="201208"/>
    <n v="1632400"/>
  </r>
  <r>
    <x v="467"/>
    <x v="6"/>
    <m/>
    <x v="25"/>
    <x v="2"/>
    <x v="129"/>
    <m/>
    <m/>
    <m/>
    <n v="2"/>
    <n v="201208"/>
    <n v="198000"/>
  </r>
  <r>
    <x v="467"/>
    <x v="6"/>
    <m/>
    <x v="0"/>
    <x v="2"/>
    <x v="130"/>
    <m/>
    <m/>
    <m/>
    <n v="35"/>
    <n v="201208"/>
    <n v="1155000"/>
  </r>
  <r>
    <x v="467"/>
    <x v="6"/>
    <m/>
    <x v="0"/>
    <x v="2"/>
    <x v="168"/>
    <m/>
    <m/>
    <m/>
    <n v="3"/>
    <n v="201208"/>
    <n v="60000"/>
  </r>
  <r>
    <x v="467"/>
    <x v="6"/>
    <m/>
    <x v="0"/>
    <x v="2"/>
    <x v="178"/>
    <m/>
    <m/>
    <m/>
    <n v="1"/>
    <n v="201208"/>
    <n v="35000"/>
  </r>
  <r>
    <x v="467"/>
    <x v="6"/>
    <m/>
    <x v="30"/>
    <x v="2"/>
    <x v="132"/>
    <m/>
    <m/>
    <m/>
    <n v="19"/>
    <n v="201208"/>
    <n v="425600"/>
  </r>
  <r>
    <x v="467"/>
    <x v="6"/>
    <m/>
    <x v="30"/>
    <x v="2"/>
    <x v="133"/>
    <m/>
    <m/>
    <m/>
    <n v="2"/>
    <n v="201208"/>
    <n v="78400"/>
  </r>
  <r>
    <x v="467"/>
    <x v="6"/>
    <m/>
    <x v="34"/>
    <x v="2"/>
    <x v="134"/>
    <m/>
    <m/>
    <m/>
    <n v="1"/>
    <n v="201208"/>
    <n v="37100"/>
  </r>
  <r>
    <x v="467"/>
    <x v="6"/>
    <m/>
    <x v="1"/>
    <x v="2"/>
    <x v="135"/>
    <m/>
    <m/>
    <m/>
    <n v="3"/>
    <n v="201208"/>
    <n v="60000"/>
  </r>
  <r>
    <x v="467"/>
    <x v="6"/>
    <m/>
    <x v="36"/>
    <x v="2"/>
    <x v="136"/>
    <m/>
    <m/>
    <m/>
    <n v="8"/>
    <n v="201208"/>
    <n v="224000"/>
  </r>
  <r>
    <x v="467"/>
    <x v="6"/>
    <m/>
    <x v="36"/>
    <x v="2"/>
    <x v="176"/>
    <m/>
    <m/>
    <m/>
    <n v="1"/>
    <n v="201208"/>
    <n v="49000"/>
  </r>
  <r>
    <x v="467"/>
    <x v="6"/>
    <m/>
    <x v="0"/>
    <x v="2"/>
    <x v="139"/>
    <m/>
    <m/>
    <m/>
    <n v="1"/>
    <n v="201208"/>
    <n v="35000"/>
  </r>
  <r>
    <x v="467"/>
    <x v="6"/>
    <m/>
    <x v="0"/>
    <x v="2"/>
    <x v="141"/>
    <m/>
    <m/>
    <m/>
    <n v="1"/>
    <n v="201208"/>
    <n v="33000"/>
  </r>
  <r>
    <x v="467"/>
    <x v="6"/>
    <m/>
    <x v="0"/>
    <x v="2"/>
    <x v="211"/>
    <m/>
    <m/>
    <m/>
    <n v="71"/>
    <n v="201208"/>
    <n v="1420000"/>
  </r>
  <r>
    <x v="467"/>
    <x v="6"/>
    <m/>
    <x v="0"/>
    <x v="2"/>
    <x v="212"/>
    <m/>
    <m/>
    <m/>
    <n v="55"/>
    <n v="201208"/>
    <n v="1925000"/>
  </r>
  <r>
    <x v="467"/>
    <x v="6"/>
    <m/>
    <x v="0"/>
    <x v="2"/>
    <x v="195"/>
    <m/>
    <m/>
    <m/>
    <n v="1"/>
    <n v="201208"/>
    <n v="35000"/>
  </r>
  <r>
    <x v="467"/>
    <x v="6"/>
    <m/>
    <x v="32"/>
    <x v="2"/>
    <x v="213"/>
    <m/>
    <m/>
    <m/>
    <n v="58"/>
    <n v="201208"/>
    <n v="2151800"/>
  </r>
  <r>
    <x v="467"/>
    <x v="6"/>
    <m/>
    <x v="0"/>
    <x v="2"/>
    <x v="197"/>
    <m/>
    <m/>
    <m/>
    <n v="49"/>
    <n v="201208"/>
    <n v="147000"/>
  </r>
  <r>
    <x v="467"/>
    <x v="6"/>
    <m/>
    <x v="4"/>
    <x v="2"/>
    <x v="143"/>
    <m/>
    <m/>
    <m/>
    <n v="6"/>
    <n v="201208"/>
    <n v="120000"/>
  </r>
  <r>
    <x v="467"/>
    <x v="6"/>
    <m/>
    <x v="4"/>
    <x v="2"/>
    <x v="144"/>
    <m/>
    <m/>
    <m/>
    <n v="5"/>
    <n v="201208"/>
    <n v="20000"/>
  </r>
  <r>
    <x v="467"/>
    <x v="6"/>
    <m/>
    <x v="31"/>
    <x v="2"/>
    <x v="198"/>
    <m/>
    <m/>
    <m/>
    <n v="59"/>
    <n v="201208"/>
    <n v="1321600"/>
  </r>
  <r>
    <x v="467"/>
    <x v="6"/>
    <m/>
    <x v="31"/>
    <x v="2"/>
    <x v="199"/>
    <m/>
    <m/>
    <m/>
    <n v="74"/>
    <n v="201208"/>
    <n v="2900800"/>
  </r>
  <r>
    <x v="467"/>
    <x v="6"/>
    <m/>
    <x v="31"/>
    <x v="2"/>
    <x v="214"/>
    <m/>
    <m/>
    <m/>
    <n v="6"/>
    <n v="201208"/>
    <n v="327600"/>
  </r>
  <r>
    <x v="467"/>
    <x v="6"/>
    <m/>
    <x v="32"/>
    <x v="2"/>
    <x v="200"/>
    <m/>
    <m/>
    <m/>
    <n v="1"/>
    <n v="201208"/>
    <n v="37100"/>
  </r>
  <r>
    <x v="467"/>
    <x v="6"/>
    <m/>
    <x v="32"/>
    <x v="2"/>
    <x v="200"/>
    <m/>
    <m/>
    <m/>
    <n v="18"/>
    <n v="201208"/>
    <n v="667800"/>
  </r>
  <r>
    <x v="467"/>
    <x v="6"/>
    <m/>
    <x v="0"/>
    <x v="2"/>
    <x v="148"/>
    <m/>
    <m/>
    <m/>
    <n v="2"/>
    <n v="201208"/>
    <n v="40000"/>
  </r>
  <r>
    <x v="467"/>
    <x v="6"/>
    <m/>
    <x v="31"/>
    <x v="2"/>
    <x v="201"/>
    <m/>
    <m/>
    <m/>
    <n v="9"/>
    <n v="201208"/>
    <n v="201600"/>
  </r>
  <r>
    <x v="467"/>
    <x v="6"/>
    <m/>
    <x v="31"/>
    <x v="2"/>
    <x v="202"/>
    <m/>
    <m/>
    <m/>
    <n v="10"/>
    <n v="201208"/>
    <n v="392000"/>
  </r>
  <r>
    <x v="467"/>
    <x v="6"/>
    <m/>
    <x v="32"/>
    <x v="2"/>
    <x v="203"/>
    <m/>
    <m/>
    <m/>
    <n v="1"/>
    <n v="201208"/>
    <n v="37100"/>
  </r>
  <r>
    <x v="467"/>
    <x v="6"/>
    <m/>
    <x v="31"/>
    <x v="2"/>
    <x v="204"/>
    <m/>
    <m/>
    <m/>
    <n v="51"/>
    <n v="201208"/>
    <n v="1142400"/>
  </r>
  <r>
    <x v="467"/>
    <x v="6"/>
    <m/>
    <x v="31"/>
    <x v="2"/>
    <x v="205"/>
    <m/>
    <m/>
    <m/>
    <n v="75"/>
    <n v="201208"/>
    <n v="2940000"/>
  </r>
  <r>
    <x v="467"/>
    <x v="6"/>
    <m/>
    <x v="31"/>
    <x v="2"/>
    <x v="216"/>
    <m/>
    <m/>
    <m/>
    <n v="12"/>
    <n v="201208"/>
    <n v="655200"/>
  </r>
  <r>
    <x v="467"/>
    <x v="6"/>
    <m/>
    <x v="32"/>
    <x v="2"/>
    <x v="206"/>
    <m/>
    <m/>
    <m/>
    <n v="22"/>
    <n v="201208"/>
    <n v="816200"/>
  </r>
  <r>
    <x v="467"/>
    <x v="6"/>
    <m/>
    <x v="22"/>
    <x v="2"/>
    <x v="150"/>
    <m/>
    <m/>
    <m/>
    <n v="11"/>
    <n v="201208"/>
    <n v="418000"/>
  </r>
  <r>
    <x v="467"/>
    <x v="6"/>
    <m/>
    <x v="22"/>
    <x v="2"/>
    <x v="150"/>
    <m/>
    <m/>
    <m/>
    <n v="4"/>
    <n v="201208"/>
    <n v="152000"/>
  </r>
  <r>
    <x v="467"/>
    <x v="6"/>
    <m/>
    <x v="5"/>
    <x v="2"/>
    <x v="151"/>
    <m/>
    <m/>
    <m/>
    <n v="29"/>
    <n v="201208"/>
    <n v="812000"/>
  </r>
  <r>
    <x v="467"/>
    <x v="6"/>
    <m/>
    <x v="5"/>
    <x v="2"/>
    <x v="152"/>
    <m/>
    <m/>
    <m/>
    <n v="6"/>
    <n v="201208"/>
    <n v="288000"/>
  </r>
  <r>
    <x v="467"/>
    <x v="6"/>
    <m/>
    <x v="5"/>
    <x v="2"/>
    <x v="153"/>
    <m/>
    <m/>
    <m/>
    <n v="7"/>
    <n v="201208"/>
    <n v="196000"/>
  </r>
  <r>
    <x v="467"/>
    <x v="6"/>
    <m/>
    <x v="33"/>
    <x v="2"/>
    <x v="155"/>
    <m/>
    <m/>
    <m/>
    <n v="5"/>
    <n v="201208"/>
    <n v="91000"/>
  </r>
  <r>
    <x v="467"/>
    <x v="6"/>
    <m/>
    <x v="33"/>
    <x v="2"/>
    <x v="156"/>
    <m/>
    <m/>
    <m/>
    <n v="1"/>
    <n v="201208"/>
    <n v="33800"/>
  </r>
  <r>
    <x v="467"/>
    <x v="6"/>
    <m/>
    <x v="19"/>
    <x v="2"/>
    <x v="157"/>
    <m/>
    <m/>
    <m/>
    <n v="30"/>
    <n v="201208"/>
    <n v="390000"/>
  </r>
  <r>
    <x v="467"/>
    <x v="6"/>
    <m/>
    <x v="19"/>
    <x v="2"/>
    <x v="158"/>
    <m/>
    <m/>
    <m/>
    <n v="7"/>
    <n v="201208"/>
    <n v="168000"/>
  </r>
  <r>
    <x v="467"/>
    <x v="6"/>
    <m/>
    <x v="19"/>
    <x v="2"/>
    <x v="159"/>
    <m/>
    <m/>
    <m/>
    <n v="2"/>
    <n v="201208"/>
    <n v="66000"/>
  </r>
  <r>
    <x v="467"/>
    <x v="6"/>
    <m/>
    <x v="35"/>
    <x v="2"/>
    <x v="170"/>
    <m/>
    <m/>
    <m/>
    <n v="1"/>
    <n v="201208"/>
    <n v="4000"/>
  </r>
  <r>
    <x v="467"/>
    <x v="6"/>
    <m/>
    <x v="35"/>
    <x v="2"/>
    <x v="160"/>
    <m/>
    <m/>
    <m/>
    <n v="6"/>
    <n v="201208"/>
    <n v="120000"/>
  </r>
  <r>
    <x v="467"/>
    <x v="6"/>
    <m/>
    <x v="4"/>
    <x v="2"/>
    <x v="208"/>
    <m/>
    <m/>
    <m/>
    <n v="4"/>
    <n v="201208"/>
    <n v="80000"/>
  </r>
  <r>
    <x v="467"/>
    <x v="6"/>
    <m/>
    <x v="18"/>
    <x v="2"/>
    <x v="161"/>
    <m/>
    <m/>
    <m/>
    <n v="23"/>
    <n v="201208"/>
    <n v="69000"/>
  </r>
  <r>
    <x v="467"/>
    <x v="6"/>
    <m/>
    <x v="18"/>
    <x v="2"/>
    <x v="161"/>
    <m/>
    <m/>
    <m/>
    <n v="2"/>
    <n v="201208"/>
    <n v="6000"/>
  </r>
  <r>
    <x v="468"/>
    <x v="3"/>
    <m/>
    <x v="0"/>
    <x v="1"/>
    <x v="123"/>
    <m/>
    <m/>
    <m/>
    <n v="5"/>
    <n v="201208"/>
    <n v="175000"/>
  </r>
  <r>
    <x v="468"/>
    <x v="3"/>
    <m/>
    <x v="0"/>
    <x v="7"/>
    <x v="163"/>
    <m/>
    <m/>
    <m/>
    <n v="2"/>
    <n v="201208"/>
    <n v="40000"/>
  </r>
  <r>
    <x v="468"/>
    <x v="3"/>
    <m/>
    <x v="19"/>
    <x v="3"/>
    <x v="217"/>
    <m/>
    <m/>
    <m/>
    <n v="2"/>
    <n v="201208"/>
    <n v="40000"/>
  </r>
  <r>
    <x v="468"/>
    <x v="3"/>
    <m/>
    <x v="6"/>
    <x v="2"/>
    <x v="126"/>
    <m/>
    <m/>
    <m/>
    <n v="2"/>
    <n v="201208"/>
    <n v="40000"/>
  </r>
  <r>
    <x v="468"/>
    <x v="3"/>
    <m/>
    <x v="6"/>
    <x v="2"/>
    <x v="127"/>
    <m/>
    <m/>
    <m/>
    <n v="4"/>
    <n v="201208"/>
    <n v="140000"/>
  </r>
  <r>
    <x v="468"/>
    <x v="3"/>
    <m/>
    <x v="34"/>
    <x v="2"/>
    <x v="128"/>
    <m/>
    <m/>
    <m/>
    <n v="69"/>
    <n v="201208"/>
    <n v="2559900"/>
  </r>
  <r>
    <x v="468"/>
    <x v="3"/>
    <m/>
    <x v="25"/>
    <x v="2"/>
    <x v="129"/>
    <m/>
    <m/>
    <m/>
    <n v="3"/>
    <n v="201208"/>
    <n v="297000"/>
  </r>
  <r>
    <x v="468"/>
    <x v="3"/>
    <m/>
    <x v="0"/>
    <x v="2"/>
    <x v="130"/>
    <m/>
    <m/>
    <m/>
    <n v="39"/>
    <n v="201208"/>
    <n v="1287000"/>
  </r>
  <r>
    <x v="468"/>
    <x v="3"/>
    <m/>
    <x v="30"/>
    <x v="2"/>
    <x v="132"/>
    <m/>
    <m/>
    <m/>
    <n v="13"/>
    <n v="201208"/>
    <n v="291200"/>
  </r>
  <r>
    <x v="468"/>
    <x v="3"/>
    <m/>
    <x v="30"/>
    <x v="2"/>
    <x v="133"/>
    <m/>
    <m/>
    <m/>
    <n v="6"/>
    <n v="201208"/>
    <n v="235200"/>
  </r>
  <r>
    <x v="468"/>
    <x v="3"/>
    <m/>
    <x v="34"/>
    <x v="2"/>
    <x v="134"/>
    <m/>
    <m/>
    <m/>
    <n v="5"/>
    <n v="201208"/>
    <n v="185500"/>
  </r>
  <r>
    <x v="468"/>
    <x v="3"/>
    <m/>
    <x v="1"/>
    <x v="2"/>
    <x v="135"/>
    <m/>
    <m/>
    <m/>
    <n v="4"/>
    <n v="201208"/>
    <n v="80000"/>
  </r>
  <r>
    <x v="468"/>
    <x v="3"/>
    <m/>
    <x v="36"/>
    <x v="2"/>
    <x v="136"/>
    <m/>
    <m/>
    <m/>
    <n v="4"/>
    <n v="201208"/>
    <n v="112000"/>
  </r>
  <r>
    <x v="468"/>
    <x v="3"/>
    <m/>
    <x v="36"/>
    <x v="2"/>
    <x v="176"/>
    <m/>
    <m/>
    <m/>
    <n v="2"/>
    <n v="201208"/>
    <n v="98000"/>
  </r>
  <r>
    <x v="468"/>
    <x v="3"/>
    <m/>
    <x v="0"/>
    <x v="2"/>
    <x v="211"/>
    <m/>
    <m/>
    <m/>
    <n v="68"/>
    <n v="201208"/>
    <n v="1360000"/>
  </r>
  <r>
    <x v="468"/>
    <x v="3"/>
    <m/>
    <x v="0"/>
    <x v="2"/>
    <x v="212"/>
    <m/>
    <m/>
    <m/>
    <n v="49"/>
    <n v="201208"/>
    <n v="1715000"/>
  </r>
  <r>
    <x v="468"/>
    <x v="3"/>
    <m/>
    <x v="32"/>
    <x v="2"/>
    <x v="213"/>
    <m/>
    <m/>
    <m/>
    <n v="69"/>
    <n v="201208"/>
    <n v="2559900"/>
  </r>
  <r>
    <x v="468"/>
    <x v="3"/>
    <m/>
    <x v="0"/>
    <x v="2"/>
    <x v="197"/>
    <m/>
    <m/>
    <m/>
    <n v="53"/>
    <n v="201208"/>
    <n v="159000"/>
  </r>
  <r>
    <x v="468"/>
    <x v="3"/>
    <m/>
    <x v="4"/>
    <x v="2"/>
    <x v="142"/>
    <m/>
    <m/>
    <m/>
    <n v="1"/>
    <n v="201208"/>
    <n v="4000"/>
  </r>
  <r>
    <x v="468"/>
    <x v="3"/>
    <m/>
    <x v="4"/>
    <x v="2"/>
    <x v="143"/>
    <m/>
    <m/>
    <m/>
    <n v="8"/>
    <n v="201208"/>
    <n v="160000"/>
  </r>
  <r>
    <x v="468"/>
    <x v="3"/>
    <m/>
    <x v="4"/>
    <x v="2"/>
    <x v="144"/>
    <m/>
    <m/>
    <m/>
    <n v="4"/>
    <n v="201208"/>
    <n v="16000"/>
  </r>
  <r>
    <x v="468"/>
    <x v="3"/>
    <m/>
    <x v="31"/>
    <x v="2"/>
    <x v="198"/>
    <m/>
    <m/>
    <m/>
    <n v="74"/>
    <n v="201208"/>
    <n v="1657600"/>
  </r>
  <r>
    <x v="468"/>
    <x v="3"/>
    <m/>
    <x v="31"/>
    <x v="2"/>
    <x v="199"/>
    <m/>
    <m/>
    <m/>
    <n v="105"/>
    <n v="201208"/>
    <n v="4116000"/>
  </r>
  <r>
    <x v="468"/>
    <x v="3"/>
    <m/>
    <x v="31"/>
    <x v="2"/>
    <x v="214"/>
    <m/>
    <m/>
    <m/>
    <n v="21"/>
    <n v="201208"/>
    <n v="1146600"/>
  </r>
  <r>
    <x v="468"/>
    <x v="3"/>
    <m/>
    <x v="32"/>
    <x v="2"/>
    <x v="200"/>
    <m/>
    <m/>
    <m/>
    <n v="1"/>
    <n v="201208"/>
    <n v="37100"/>
  </r>
  <r>
    <x v="468"/>
    <x v="3"/>
    <m/>
    <x v="32"/>
    <x v="2"/>
    <x v="200"/>
    <m/>
    <m/>
    <m/>
    <n v="34"/>
    <n v="201208"/>
    <n v="1261400"/>
  </r>
  <r>
    <x v="468"/>
    <x v="3"/>
    <m/>
    <x v="31"/>
    <x v="2"/>
    <x v="201"/>
    <m/>
    <m/>
    <m/>
    <n v="7"/>
    <n v="201208"/>
    <n v="156800"/>
  </r>
  <r>
    <x v="468"/>
    <x v="3"/>
    <m/>
    <x v="31"/>
    <x v="2"/>
    <x v="202"/>
    <m/>
    <m/>
    <m/>
    <n v="9"/>
    <n v="201208"/>
    <n v="352800"/>
  </r>
  <r>
    <x v="468"/>
    <x v="3"/>
    <m/>
    <x v="31"/>
    <x v="2"/>
    <x v="215"/>
    <m/>
    <m/>
    <m/>
    <n v="3"/>
    <n v="201208"/>
    <n v="163800"/>
  </r>
  <r>
    <x v="468"/>
    <x v="3"/>
    <m/>
    <x v="31"/>
    <x v="2"/>
    <x v="204"/>
    <m/>
    <m/>
    <m/>
    <n v="89"/>
    <n v="201208"/>
    <n v="1993600"/>
  </r>
  <r>
    <x v="468"/>
    <x v="3"/>
    <m/>
    <x v="31"/>
    <x v="2"/>
    <x v="205"/>
    <m/>
    <m/>
    <m/>
    <n v="117"/>
    <n v="201208"/>
    <n v="4586400"/>
  </r>
  <r>
    <x v="468"/>
    <x v="3"/>
    <m/>
    <x v="31"/>
    <x v="2"/>
    <x v="216"/>
    <m/>
    <m/>
    <m/>
    <n v="18"/>
    <n v="201208"/>
    <n v="982800"/>
  </r>
  <r>
    <x v="468"/>
    <x v="3"/>
    <m/>
    <x v="32"/>
    <x v="2"/>
    <x v="206"/>
    <m/>
    <m/>
    <m/>
    <n v="29"/>
    <n v="201208"/>
    <n v="1075900"/>
  </r>
  <r>
    <x v="468"/>
    <x v="3"/>
    <m/>
    <x v="22"/>
    <x v="2"/>
    <x v="150"/>
    <m/>
    <m/>
    <m/>
    <n v="13"/>
    <n v="201208"/>
    <n v="494000"/>
  </r>
  <r>
    <x v="468"/>
    <x v="3"/>
    <m/>
    <x v="22"/>
    <x v="2"/>
    <x v="150"/>
    <m/>
    <m/>
    <m/>
    <n v="9"/>
    <n v="201208"/>
    <n v="342000"/>
  </r>
  <r>
    <x v="468"/>
    <x v="3"/>
    <m/>
    <x v="5"/>
    <x v="2"/>
    <x v="151"/>
    <m/>
    <m/>
    <m/>
    <n v="19"/>
    <n v="201208"/>
    <n v="532000"/>
  </r>
  <r>
    <x v="468"/>
    <x v="3"/>
    <m/>
    <x v="5"/>
    <x v="2"/>
    <x v="152"/>
    <m/>
    <m/>
    <m/>
    <n v="6"/>
    <n v="201208"/>
    <n v="288000"/>
  </r>
  <r>
    <x v="468"/>
    <x v="3"/>
    <m/>
    <x v="5"/>
    <x v="2"/>
    <x v="153"/>
    <m/>
    <m/>
    <m/>
    <n v="6"/>
    <n v="201208"/>
    <n v="168000"/>
  </r>
  <r>
    <x v="468"/>
    <x v="3"/>
    <m/>
    <x v="5"/>
    <x v="2"/>
    <x v="154"/>
    <m/>
    <m/>
    <m/>
    <n v="1"/>
    <n v="201208"/>
    <n v="28000"/>
  </r>
  <r>
    <x v="468"/>
    <x v="3"/>
    <m/>
    <x v="33"/>
    <x v="2"/>
    <x v="155"/>
    <m/>
    <m/>
    <m/>
    <n v="5"/>
    <n v="201208"/>
    <n v="91000"/>
  </r>
  <r>
    <x v="468"/>
    <x v="3"/>
    <m/>
    <x v="33"/>
    <x v="2"/>
    <x v="156"/>
    <m/>
    <m/>
    <m/>
    <n v="3"/>
    <n v="201208"/>
    <n v="101400"/>
  </r>
  <r>
    <x v="468"/>
    <x v="3"/>
    <m/>
    <x v="19"/>
    <x v="2"/>
    <x v="157"/>
    <m/>
    <m/>
    <m/>
    <n v="29"/>
    <n v="201208"/>
    <n v="377000"/>
  </r>
  <r>
    <x v="468"/>
    <x v="3"/>
    <m/>
    <x v="19"/>
    <x v="2"/>
    <x v="158"/>
    <m/>
    <m/>
    <m/>
    <n v="7"/>
    <n v="201208"/>
    <n v="168000"/>
  </r>
  <r>
    <x v="468"/>
    <x v="3"/>
    <m/>
    <x v="19"/>
    <x v="2"/>
    <x v="159"/>
    <m/>
    <m/>
    <m/>
    <n v="4"/>
    <n v="201208"/>
    <n v="132000"/>
  </r>
  <r>
    <x v="468"/>
    <x v="3"/>
    <m/>
    <x v="19"/>
    <x v="2"/>
    <x v="181"/>
    <m/>
    <m/>
    <m/>
    <n v="1"/>
    <n v="201208"/>
    <n v="13000"/>
  </r>
  <r>
    <x v="468"/>
    <x v="3"/>
    <m/>
    <x v="35"/>
    <x v="2"/>
    <x v="170"/>
    <m/>
    <m/>
    <m/>
    <n v="1"/>
    <n v="201208"/>
    <n v="4000"/>
  </r>
  <r>
    <x v="468"/>
    <x v="3"/>
    <m/>
    <x v="4"/>
    <x v="2"/>
    <x v="208"/>
    <m/>
    <m/>
    <m/>
    <n v="3"/>
    <n v="201208"/>
    <n v="60000"/>
  </r>
  <r>
    <x v="468"/>
    <x v="3"/>
    <m/>
    <x v="18"/>
    <x v="2"/>
    <x v="161"/>
    <m/>
    <m/>
    <m/>
    <n v="24"/>
    <n v="201208"/>
    <n v="72000"/>
  </r>
  <r>
    <x v="468"/>
    <x v="3"/>
    <m/>
    <x v="18"/>
    <x v="2"/>
    <x v="161"/>
    <m/>
    <m/>
    <m/>
    <n v="1"/>
    <n v="201208"/>
    <n v="3000"/>
  </r>
  <r>
    <x v="469"/>
    <x v="4"/>
    <m/>
    <x v="6"/>
    <x v="2"/>
    <x v="126"/>
    <m/>
    <m/>
    <m/>
    <n v="3"/>
    <n v="201208"/>
    <n v="60000"/>
  </r>
  <r>
    <x v="469"/>
    <x v="4"/>
    <m/>
    <x v="6"/>
    <x v="2"/>
    <x v="127"/>
    <m/>
    <m/>
    <m/>
    <n v="1"/>
    <n v="201208"/>
    <n v="35000"/>
  </r>
  <r>
    <x v="469"/>
    <x v="4"/>
    <m/>
    <x v="34"/>
    <x v="2"/>
    <x v="128"/>
    <m/>
    <m/>
    <m/>
    <n v="66"/>
    <n v="201208"/>
    <n v="2448600"/>
  </r>
  <r>
    <x v="469"/>
    <x v="4"/>
    <m/>
    <x v="25"/>
    <x v="2"/>
    <x v="129"/>
    <m/>
    <m/>
    <m/>
    <n v="3"/>
    <n v="201208"/>
    <n v="297000"/>
  </r>
  <r>
    <x v="469"/>
    <x v="4"/>
    <m/>
    <x v="0"/>
    <x v="2"/>
    <x v="130"/>
    <m/>
    <m/>
    <m/>
    <n v="46"/>
    <n v="201208"/>
    <n v="1518000"/>
  </r>
  <r>
    <x v="469"/>
    <x v="4"/>
    <m/>
    <x v="0"/>
    <x v="2"/>
    <x v="131"/>
    <m/>
    <m/>
    <m/>
    <n v="1"/>
    <n v="201208"/>
    <n v="33000"/>
  </r>
  <r>
    <x v="469"/>
    <x v="4"/>
    <m/>
    <x v="0"/>
    <x v="2"/>
    <x v="168"/>
    <m/>
    <m/>
    <m/>
    <n v="1"/>
    <n v="201208"/>
    <n v="20000"/>
  </r>
  <r>
    <x v="469"/>
    <x v="4"/>
    <m/>
    <x v="30"/>
    <x v="2"/>
    <x v="132"/>
    <m/>
    <m/>
    <m/>
    <n v="18"/>
    <n v="201208"/>
    <n v="403200"/>
  </r>
  <r>
    <x v="469"/>
    <x v="4"/>
    <m/>
    <x v="30"/>
    <x v="2"/>
    <x v="133"/>
    <m/>
    <m/>
    <m/>
    <n v="3"/>
    <n v="201208"/>
    <n v="117600"/>
  </r>
  <r>
    <x v="469"/>
    <x v="4"/>
    <m/>
    <x v="34"/>
    <x v="2"/>
    <x v="134"/>
    <m/>
    <m/>
    <m/>
    <n v="2"/>
    <n v="201208"/>
    <n v="74200"/>
  </r>
  <r>
    <x v="469"/>
    <x v="4"/>
    <m/>
    <x v="1"/>
    <x v="2"/>
    <x v="135"/>
    <m/>
    <m/>
    <m/>
    <n v="2"/>
    <n v="201208"/>
    <n v="40000"/>
  </r>
  <r>
    <x v="469"/>
    <x v="4"/>
    <m/>
    <x v="1"/>
    <x v="2"/>
    <x v="165"/>
    <m/>
    <m/>
    <m/>
    <n v="1"/>
    <n v="201208"/>
    <n v="35000"/>
  </r>
  <r>
    <x v="469"/>
    <x v="4"/>
    <m/>
    <x v="36"/>
    <x v="2"/>
    <x v="136"/>
    <m/>
    <m/>
    <m/>
    <n v="2"/>
    <n v="201208"/>
    <n v="56000"/>
  </r>
  <r>
    <x v="469"/>
    <x v="4"/>
    <m/>
    <x v="36"/>
    <x v="2"/>
    <x v="176"/>
    <m/>
    <m/>
    <m/>
    <n v="1"/>
    <n v="201208"/>
    <n v="49000"/>
  </r>
  <r>
    <x v="469"/>
    <x v="4"/>
    <m/>
    <x v="0"/>
    <x v="2"/>
    <x v="218"/>
    <m/>
    <m/>
    <m/>
    <n v="16"/>
    <n v="201208"/>
    <n v="320000"/>
  </r>
  <r>
    <x v="469"/>
    <x v="4"/>
    <m/>
    <x v="0"/>
    <x v="2"/>
    <x v="219"/>
    <m/>
    <m/>
    <m/>
    <n v="17"/>
    <n v="201208"/>
    <n v="595000"/>
  </r>
  <r>
    <x v="469"/>
    <x v="4"/>
    <m/>
    <x v="32"/>
    <x v="2"/>
    <x v="220"/>
    <m/>
    <m/>
    <m/>
    <n v="19"/>
    <n v="201208"/>
    <n v="704900"/>
  </r>
  <r>
    <x v="469"/>
    <x v="4"/>
    <m/>
    <x v="18"/>
    <x v="2"/>
    <x v="125"/>
    <m/>
    <m/>
    <m/>
    <n v="9"/>
    <n v="201208"/>
    <n v="27000"/>
  </r>
  <r>
    <x v="469"/>
    <x v="4"/>
    <m/>
    <x v="0"/>
    <x v="2"/>
    <x v="138"/>
    <m/>
    <m/>
    <m/>
    <n v="2"/>
    <n v="201208"/>
    <n v="40000"/>
  </r>
  <r>
    <x v="469"/>
    <x v="4"/>
    <m/>
    <x v="0"/>
    <x v="2"/>
    <x v="141"/>
    <m/>
    <m/>
    <m/>
    <n v="1"/>
    <n v="201208"/>
    <n v="33000"/>
  </r>
  <r>
    <x v="469"/>
    <x v="4"/>
    <m/>
    <x v="0"/>
    <x v="2"/>
    <x v="211"/>
    <m/>
    <m/>
    <m/>
    <n v="78"/>
    <n v="201208"/>
    <n v="1560000"/>
  </r>
  <r>
    <x v="469"/>
    <x v="4"/>
    <m/>
    <x v="0"/>
    <x v="2"/>
    <x v="212"/>
    <m/>
    <m/>
    <m/>
    <n v="57"/>
    <n v="201208"/>
    <n v="1995000"/>
  </r>
  <r>
    <x v="469"/>
    <x v="4"/>
    <m/>
    <x v="32"/>
    <x v="2"/>
    <x v="213"/>
    <m/>
    <m/>
    <m/>
    <n v="48"/>
    <n v="201208"/>
    <n v="1780800"/>
  </r>
  <r>
    <x v="469"/>
    <x v="4"/>
    <m/>
    <x v="0"/>
    <x v="2"/>
    <x v="197"/>
    <m/>
    <m/>
    <m/>
    <n v="64"/>
    <n v="201208"/>
    <n v="192000"/>
  </r>
  <r>
    <x v="469"/>
    <x v="4"/>
    <m/>
    <x v="4"/>
    <x v="2"/>
    <x v="142"/>
    <m/>
    <m/>
    <m/>
    <n v="2"/>
    <n v="201208"/>
    <n v="8000"/>
  </r>
  <r>
    <x v="469"/>
    <x v="4"/>
    <m/>
    <x v="4"/>
    <x v="2"/>
    <x v="143"/>
    <m/>
    <m/>
    <m/>
    <n v="4"/>
    <n v="201208"/>
    <n v="80000"/>
  </r>
  <r>
    <x v="469"/>
    <x v="4"/>
    <m/>
    <x v="4"/>
    <x v="2"/>
    <x v="144"/>
    <m/>
    <m/>
    <m/>
    <n v="2"/>
    <n v="201208"/>
    <n v="8000"/>
  </r>
  <r>
    <x v="469"/>
    <x v="4"/>
    <m/>
    <x v="31"/>
    <x v="2"/>
    <x v="145"/>
    <m/>
    <m/>
    <m/>
    <n v="31"/>
    <n v="201208"/>
    <n v="694400"/>
  </r>
  <r>
    <x v="469"/>
    <x v="4"/>
    <m/>
    <x v="31"/>
    <x v="2"/>
    <x v="146"/>
    <m/>
    <m/>
    <m/>
    <n v="32"/>
    <n v="201208"/>
    <n v="1254400"/>
  </r>
  <r>
    <x v="469"/>
    <x v="4"/>
    <m/>
    <x v="31"/>
    <x v="2"/>
    <x v="221"/>
    <m/>
    <m/>
    <m/>
    <n v="4"/>
    <n v="201208"/>
    <n v="218400"/>
  </r>
  <r>
    <x v="469"/>
    <x v="4"/>
    <m/>
    <x v="32"/>
    <x v="2"/>
    <x v="147"/>
    <m/>
    <m/>
    <m/>
    <n v="6"/>
    <n v="201208"/>
    <n v="222600"/>
  </r>
  <r>
    <x v="469"/>
    <x v="4"/>
    <m/>
    <x v="31"/>
    <x v="2"/>
    <x v="198"/>
    <m/>
    <m/>
    <m/>
    <n v="39"/>
    <n v="201208"/>
    <n v="873600"/>
  </r>
  <r>
    <x v="469"/>
    <x v="4"/>
    <m/>
    <x v="31"/>
    <x v="2"/>
    <x v="199"/>
    <m/>
    <m/>
    <m/>
    <n v="74"/>
    <n v="201208"/>
    <n v="2900800"/>
  </r>
  <r>
    <x v="469"/>
    <x v="4"/>
    <m/>
    <x v="31"/>
    <x v="2"/>
    <x v="214"/>
    <m/>
    <m/>
    <m/>
    <n v="15"/>
    <n v="201208"/>
    <n v="819000"/>
  </r>
  <r>
    <x v="469"/>
    <x v="4"/>
    <m/>
    <x v="32"/>
    <x v="2"/>
    <x v="200"/>
    <m/>
    <m/>
    <m/>
    <n v="14"/>
    <n v="201208"/>
    <n v="519400"/>
  </r>
  <r>
    <x v="469"/>
    <x v="4"/>
    <m/>
    <x v="0"/>
    <x v="2"/>
    <x v="148"/>
    <m/>
    <m/>
    <m/>
    <n v="2"/>
    <n v="201208"/>
    <n v="40000"/>
  </r>
  <r>
    <x v="469"/>
    <x v="4"/>
    <m/>
    <x v="31"/>
    <x v="2"/>
    <x v="189"/>
    <m/>
    <m/>
    <m/>
    <n v="5"/>
    <n v="201208"/>
    <n v="112000"/>
  </r>
  <r>
    <x v="469"/>
    <x v="4"/>
    <m/>
    <x v="31"/>
    <x v="2"/>
    <x v="184"/>
    <m/>
    <m/>
    <m/>
    <n v="3"/>
    <n v="201208"/>
    <n v="117600"/>
  </r>
  <r>
    <x v="469"/>
    <x v="4"/>
    <m/>
    <x v="31"/>
    <x v="2"/>
    <x v="201"/>
    <m/>
    <m/>
    <m/>
    <n v="7"/>
    <n v="201208"/>
    <n v="156800"/>
  </r>
  <r>
    <x v="469"/>
    <x v="4"/>
    <m/>
    <x v="31"/>
    <x v="2"/>
    <x v="202"/>
    <m/>
    <m/>
    <m/>
    <n v="9"/>
    <n v="201208"/>
    <n v="352800"/>
  </r>
  <r>
    <x v="469"/>
    <x v="4"/>
    <m/>
    <x v="31"/>
    <x v="2"/>
    <x v="215"/>
    <m/>
    <m/>
    <m/>
    <n v="2"/>
    <n v="201208"/>
    <n v="109200"/>
  </r>
  <r>
    <x v="469"/>
    <x v="4"/>
    <m/>
    <x v="32"/>
    <x v="2"/>
    <x v="203"/>
    <m/>
    <m/>
    <m/>
    <n v="4"/>
    <n v="201208"/>
    <n v="148400"/>
  </r>
  <r>
    <x v="469"/>
    <x v="4"/>
    <m/>
    <x v="31"/>
    <x v="2"/>
    <x v="186"/>
    <m/>
    <m/>
    <m/>
    <n v="35"/>
    <n v="201208"/>
    <n v="784000"/>
  </r>
  <r>
    <x v="469"/>
    <x v="4"/>
    <m/>
    <x v="31"/>
    <x v="2"/>
    <x v="187"/>
    <m/>
    <m/>
    <m/>
    <n v="22"/>
    <n v="201208"/>
    <n v="862400"/>
  </r>
  <r>
    <x v="469"/>
    <x v="4"/>
    <m/>
    <x v="31"/>
    <x v="2"/>
    <x v="222"/>
    <m/>
    <m/>
    <m/>
    <n v="2"/>
    <n v="201208"/>
    <n v="109200"/>
  </r>
  <r>
    <x v="469"/>
    <x v="4"/>
    <m/>
    <x v="32"/>
    <x v="2"/>
    <x v="188"/>
    <m/>
    <m/>
    <m/>
    <n v="8"/>
    <n v="201208"/>
    <n v="296800"/>
  </r>
  <r>
    <x v="469"/>
    <x v="4"/>
    <m/>
    <x v="31"/>
    <x v="2"/>
    <x v="204"/>
    <m/>
    <m/>
    <m/>
    <n v="48"/>
    <n v="201208"/>
    <n v="1075200"/>
  </r>
  <r>
    <x v="469"/>
    <x v="4"/>
    <m/>
    <x v="31"/>
    <x v="2"/>
    <x v="205"/>
    <m/>
    <m/>
    <m/>
    <n v="60"/>
    <n v="201208"/>
    <n v="2352000"/>
  </r>
  <r>
    <x v="469"/>
    <x v="4"/>
    <m/>
    <x v="31"/>
    <x v="2"/>
    <x v="216"/>
    <m/>
    <m/>
    <m/>
    <n v="5"/>
    <n v="201208"/>
    <n v="273000"/>
  </r>
  <r>
    <x v="469"/>
    <x v="4"/>
    <m/>
    <x v="32"/>
    <x v="2"/>
    <x v="206"/>
    <m/>
    <m/>
    <m/>
    <n v="24"/>
    <n v="201208"/>
    <n v="890400"/>
  </r>
  <r>
    <x v="469"/>
    <x v="4"/>
    <m/>
    <x v="22"/>
    <x v="2"/>
    <x v="150"/>
    <m/>
    <m/>
    <m/>
    <n v="9"/>
    <n v="201208"/>
    <n v="342000"/>
  </r>
  <r>
    <x v="469"/>
    <x v="4"/>
    <m/>
    <x v="22"/>
    <x v="2"/>
    <x v="150"/>
    <m/>
    <m/>
    <m/>
    <n v="7"/>
    <n v="201208"/>
    <n v="266000"/>
  </r>
  <r>
    <x v="469"/>
    <x v="4"/>
    <m/>
    <x v="5"/>
    <x v="2"/>
    <x v="151"/>
    <m/>
    <m/>
    <m/>
    <n v="22"/>
    <n v="201208"/>
    <n v="616000"/>
  </r>
  <r>
    <x v="469"/>
    <x v="4"/>
    <m/>
    <x v="5"/>
    <x v="2"/>
    <x v="152"/>
    <m/>
    <m/>
    <m/>
    <n v="7"/>
    <n v="201208"/>
    <n v="336000"/>
  </r>
  <r>
    <x v="469"/>
    <x v="4"/>
    <m/>
    <x v="5"/>
    <x v="2"/>
    <x v="153"/>
    <m/>
    <m/>
    <m/>
    <n v="13"/>
    <n v="201208"/>
    <n v="364000"/>
  </r>
  <r>
    <x v="469"/>
    <x v="4"/>
    <m/>
    <x v="5"/>
    <x v="2"/>
    <x v="209"/>
    <m/>
    <m/>
    <m/>
    <n v="1"/>
    <n v="201208"/>
    <n v="48000"/>
  </r>
  <r>
    <x v="469"/>
    <x v="4"/>
    <m/>
    <x v="33"/>
    <x v="2"/>
    <x v="155"/>
    <m/>
    <m/>
    <m/>
    <n v="9"/>
    <n v="201208"/>
    <n v="163800"/>
  </r>
  <r>
    <x v="469"/>
    <x v="4"/>
    <m/>
    <x v="33"/>
    <x v="2"/>
    <x v="156"/>
    <m/>
    <m/>
    <m/>
    <n v="3"/>
    <n v="201208"/>
    <n v="101400"/>
  </r>
  <r>
    <x v="469"/>
    <x v="4"/>
    <m/>
    <x v="19"/>
    <x v="2"/>
    <x v="157"/>
    <m/>
    <m/>
    <m/>
    <n v="31"/>
    <n v="201208"/>
    <n v="403000"/>
  </r>
  <r>
    <x v="469"/>
    <x v="4"/>
    <m/>
    <x v="19"/>
    <x v="2"/>
    <x v="158"/>
    <m/>
    <m/>
    <m/>
    <n v="6"/>
    <n v="201208"/>
    <n v="144000"/>
  </r>
  <r>
    <x v="469"/>
    <x v="4"/>
    <m/>
    <x v="19"/>
    <x v="2"/>
    <x v="159"/>
    <m/>
    <m/>
    <m/>
    <n v="2"/>
    <n v="201208"/>
    <n v="66000"/>
  </r>
  <r>
    <x v="469"/>
    <x v="4"/>
    <m/>
    <x v="19"/>
    <x v="2"/>
    <x v="181"/>
    <m/>
    <m/>
    <m/>
    <n v="2"/>
    <n v="201208"/>
    <n v="26000"/>
  </r>
  <r>
    <x v="469"/>
    <x v="4"/>
    <m/>
    <x v="35"/>
    <x v="2"/>
    <x v="170"/>
    <m/>
    <m/>
    <m/>
    <n v="1"/>
    <n v="201208"/>
    <n v="4000"/>
  </r>
  <r>
    <x v="469"/>
    <x v="4"/>
    <m/>
    <x v="35"/>
    <x v="2"/>
    <x v="160"/>
    <m/>
    <m/>
    <m/>
    <n v="3"/>
    <n v="201208"/>
    <n v="60000"/>
  </r>
  <r>
    <x v="469"/>
    <x v="4"/>
    <m/>
    <x v="4"/>
    <x v="2"/>
    <x v="208"/>
    <m/>
    <m/>
    <m/>
    <n v="2"/>
    <n v="201208"/>
    <n v="40000"/>
  </r>
  <r>
    <x v="469"/>
    <x v="4"/>
    <m/>
    <x v="18"/>
    <x v="2"/>
    <x v="161"/>
    <m/>
    <m/>
    <m/>
    <n v="41"/>
    <n v="201208"/>
    <n v="123000"/>
  </r>
  <r>
    <x v="470"/>
    <x v="1"/>
    <m/>
    <x v="0"/>
    <x v="1"/>
    <x v="123"/>
    <m/>
    <m/>
    <m/>
    <n v="3"/>
    <n v="201208"/>
    <n v="105000"/>
  </r>
  <r>
    <x v="470"/>
    <x v="1"/>
    <m/>
    <x v="0"/>
    <x v="7"/>
    <x v="163"/>
    <m/>
    <m/>
    <m/>
    <n v="3"/>
    <n v="201208"/>
    <n v="60000"/>
  </r>
  <r>
    <x v="470"/>
    <x v="1"/>
    <m/>
    <x v="6"/>
    <x v="2"/>
    <x v="126"/>
    <m/>
    <m/>
    <m/>
    <n v="3"/>
    <n v="201208"/>
    <n v="60000"/>
  </r>
  <r>
    <x v="470"/>
    <x v="1"/>
    <m/>
    <x v="34"/>
    <x v="2"/>
    <x v="128"/>
    <m/>
    <m/>
    <m/>
    <n v="60"/>
    <n v="201208"/>
    <n v="2226000"/>
  </r>
  <r>
    <x v="470"/>
    <x v="1"/>
    <m/>
    <x v="25"/>
    <x v="2"/>
    <x v="129"/>
    <m/>
    <m/>
    <m/>
    <n v="3"/>
    <n v="201208"/>
    <n v="297000"/>
  </r>
  <r>
    <x v="470"/>
    <x v="1"/>
    <m/>
    <x v="0"/>
    <x v="2"/>
    <x v="130"/>
    <m/>
    <m/>
    <m/>
    <n v="47"/>
    <n v="201208"/>
    <n v="1551000"/>
  </r>
  <r>
    <x v="470"/>
    <x v="1"/>
    <m/>
    <x v="0"/>
    <x v="2"/>
    <x v="168"/>
    <m/>
    <m/>
    <m/>
    <n v="2"/>
    <n v="201208"/>
    <n v="40000"/>
  </r>
  <r>
    <x v="470"/>
    <x v="1"/>
    <m/>
    <x v="30"/>
    <x v="2"/>
    <x v="132"/>
    <m/>
    <m/>
    <m/>
    <n v="20"/>
    <n v="201208"/>
    <n v="448000"/>
  </r>
  <r>
    <x v="470"/>
    <x v="1"/>
    <m/>
    <x v="30"/>
    <x v="2"/>
    <x v="133"/>
    <m/>
    <m/>
    <m/>
    <n v="1"/>
    <n v="201208"/>
    <n v="39200"/>
  </r>
  <r>
    <x v="470"/>
    <x v="1"/>
    <m/>
    <x v="1"/>
    <x v="2"/>
    <x v="135"/>
    <m/>
    <m/>
    <m/>
    <n v="6"/>
    <n v="201208"/>
    <n v="120000"/>
  </r>
  <r>
    <x v="470"/>
    <x v="1"/>
    <m/>
    <x v="36"/>
    <x v="2"/>
    <x v="136"/>
    <m/>
    <m/>
    <m/>
    <n v="2"/>
    <n v="201208"/>
    <n v="56000"/>
  </r>
  <r>
    <x v="470"/>
    <x v="1"/>
    <m/>
    <x v="36"/>
    <x v="2"/>
    <x v="176"/>
    <m/>
    <m/>
    <m/>
    <n v="1"/>
    <n v="201208"/>
    <n v="49000"/>
  </r>
  <r>
    <x v="470"/>
    <x v="1"/>
    <m/>
    <x v="36"/>
    <x v="2"/>
    <x v="137"/>
    <m/>
    <m/>
    <m/>
    <n v="1"/>
    <n v="201208"/>
    <n v="42000"/>
  </r>
  <r>
    <x v="470"/>
    <x v="1"/>
    <m/>
    <x v="0"/>
    <x v="2"/>
    <x v="218"/>
    <m/>
    <m/>
    <m/>
    <n v="78"/>
    <n v="201208"/>
    <n v="1560000"/>
  </r>
  <r>
    <x v="470"/>
    <x v="1"/>
    <m/>
    <x v="0"/>
    <x v="2"/>
    <x v="219"/>
    <m/>
    <m/>
    <m/>
    <n v="57"/>
    <n v="201208"/>
    <n v="1995000"/>
  </r>
  <r>
    <x v="470"/>
    <x v="1"/>
    <m/>
    <x v="32"/>
    <x v="2"/>
    <x v="220"/>
    <m/>
    <m/>
    <m/>
    <n v="52"/>
    <n v="201208"/>
    <n v="1929200"/>
  </r>
  <r>
    <x v="470"/>
    <x v="1"/>
    <m/>
    <x v="18"/>
    <x v="2"/>
    <x v="125"/>
    <m/>
    <m/>
    <m/>
    <n v="63"/>
    <n v="201208"/>
    <n v="189000"/>
  </r>
  <r>
    <x v="470"/>
    <x v="1"/>
    <m/>
    <x v="0"/>
    <x v="2"/>
    <x v="138"/>
    <m/>
    <m/>
    <m/>
    <n v="2"/>
    <n v="201208"/>
    <n v="40000"/>
  </r>
  <r>
    <x v="470"/>
    <x v="1"/>
    <m/>
    <x v="0"/>
    <x v="2"/>
    <x v="211"/>
    <m/>
    <m/>
    <m/>
    <n v="1"/>
    <n v="201208"/>
    <n v="20000"/>
  </r>
  <r>
    <x v="470"/>
    <x v="1"/>
    <m/>
    <x v="0"/>
    <x v="2"/>
    <x v="197"/>
    <m/>
    <m/>
    <m/>
    <n v="1"/>
    <n v="201208"/>
    <n v="3000"/>
  </r>
  <r>
    <x v="470"/>
    <x v="1"/>
    <m/>
    <x v="4"/>
    <x v="2"/>
    <x v="143"/>
    <m/>
    <m/>
    <m/>
    <n v="6"/>
    <n v="201208"/>
    <n v="120000"/>
  </r>
  <r>
    <x v="470"/>
    <x v="1"/>
    <m/>
    <x v="4"/>
    <x v="2"/>
    <x v="144"/>
    <m/>
    <m/>
    <m/>
    <n v="10"/>
    <n v="201208"/>
    <n v="40000"/>
  </r>
  <r>
    <x v="470"/>
    <x v="1"/>
    <m/>
    <x v="31"/>
    <x v="2"/>
    <x v="145"/>
    <m/>
    <m/>
    <m/>
    <n v="80"/>
    <n v="201208"/>
    <n v="1792000"/>
  </r>
  <r>
    <x v="470"/>
    <x v="1"/>
    <m/>
    <x v="31"/>
    <x v="2"/>
    <x v="146"/>
    <m/>
    <m/>
    <m/>
    <n v="99"/>
    <n v="201208"/>
    <n v="3880800"/>
  </r>
  <r>
    <x v="470"/>
    <x v="1"/>
    <m/>
    <x v="31"/>
    <x v="2"/>
    <x v="221"/>
    <m/>
    <m/>
    <m/>
    <n v="18"/>
    <n v="201208"/>
    <n v="982800"/>
  </r>
  <r>
    <x v="470"/>
    <x v="1"/>
    <m/>
    <x v="32"/>
    <x v="2"/>
    <x v="147"/>
    <m/>
    <m/>
    <m/>
    <n v="23"/>
    <n v="201208"/>
    <n v="853300"/>
  </r>
  <r>
    <x v="470"/>
    <x v="1"/>
    <m/>
    <x v="31"/>
    <x v="2"/>
    <x v="198"/>
    <m/>
    <m/>
    <m/>
    <n v="1"/>
    <n v="201208"/>
    <n v="22400"/>
  </r>
  <r>
    <x v="470"/>
    <x v="1"/>
    <m/>
    <x v="31"/>
    <x v="2"/>
    <x v="199"/>
    <m/>
    <m/>
    <m/>
    <n v="2"/>
    <n v="201208"/>
    <n v="78400"/>
  </r>
  <r>
    <x v="470"/>
    <x v="1"/>
    <m/>
    <x v="32"/>
    <x v="2"/>
    <x v="200"/>
    <m/>
    <m/>
    <m/>
    <n v="1"/>
    <n v="201208"/>
    <n v="37100"/>
  </r>
  <r>
    <x v="470"/>
    <x v="1"/>
    <m/>
    <x v="0"/>
    <x v="2"/>
    <x v="148"/>
    <m/>
    <m/>
    <m/>
    <n v="1"/>
    <n v="201208"/>
    <n v="20000"/>
  </r>
  <r>
    <x v="470"/>
    <x v="1"/>
    <m/>
    <x v="31"/>
    <x v="2"/>
    <x v="189"/>
    <m/>
    <m/>
    <m/>
    <n v="5"/>
    <n v="201208"/>
    <n v="112000"/>
  </r>
  <r>
    <x v="470"/>
    <x v="1"/>
    <m/>
    <x v="31"/>
    <x v="2"/>
    <x v="184"/>
    <m/>
    <m/>
    <m/>
    <n v="14"/>
    <n v="201208"/>
    <n v="548800"/>
  </r>
  <r>
    <x v="470"/>
    <x v="1"/>
    <m/>
    <x v="31"/>
    <x v="2"/>
    <x v="223"/>
    <m/>
    <m/>
    <m/>
    <n v="5"/>
    <n v="201208"/>
    <n v="273000"/>
  </r>
  <r>
    <x v="470"/>
    <x v="1"/>
    <m/>
    <x v="32"/>
    <x v="2"/>
    <x v="185"/>
    <m/>
    <m/>
    <m/>
    <n v="1"/>
    <n v="201208"/>
    <n v="37100"/>
  </r>
  <r>
    <x v="470"/>
    <x v="1"/>
    <m/>
    <x v="31"/>
    <x v="2"/>
    <x v="186"/>
    <m/>
    <m/>
    <m/>
    <n v="86"/>
    <n v="201208"/>
    <n v="1926400"/>
  </r>
  <r>
    <x v="470"/>
    <x v="1"/>
    <m/>
    <x v="31"/>
    <x v="2"/>
    <x v="187"/>
    <m/>
    <m/>
    <m/>
    <n v="81"/>
    <n v="201208"/>
    <n v="3175200"/>
  </r>
  <r>
    <x v="470"/>
    <x v="1"/>
    <m/>
    <x v="31"/>
    <x v="2"/>
    <x v="222"/>
    <m/>
    <m/>
    <m/>
    <n v="6"/>
    <n v="201208"/>
    <n v="327600"/>
  </r>
  <r>
    <x v="470"/>
    <x v="1"/>
    <m/>
    <x v="32"/>
    <x v="2"/>
    <x v="188"/>
    <m/>
    <m/>
    <m/>
    <n v="17"/>
    <n v="201208"/>
    <n v="630700"/>
  </r>
  <r>
    <x v="470"/>
    <x v="1"/>
    <m/>
    <x v="22"/>
    <x v="2"/>
    <x v="150"/>
    <m/>
    <m/>
    <m/>
    <n v="8"/>
    <n v="201208"/>
    <n v="304000"/>
  </r>
  <r>
    <x v="470"/>
    <x v="1"/>
    <m/>
    <x v="22"/>
    <x v="2"/>
    <x v="150"/>
    <m/>
    <m/>
    <m/>
    <n v="8"/>
    <n v="201208"/>
    <n v="304000"/>
  </r>
  <r>
    <x v="470"/>
    <x v="1"/>
    <m/>
    <x v="5"/>
    <x v="2"/>
    <x v="151"/>
    <m/>
    <m/>
    <m/>
    <n v="22"/>
    <n v="201208"/>
    <n v="616000"/>
  </r>
  <r>
    <x v="470"/>
    <x v="1"/>
    <m/>
    <x v="5"/>
    <x v="2"/>
    <x v="152"/>
    <m/>
    <m/>
    <m/>
    <n v="10"/>
    <n v="201208"/>
    <n v="480000"/>
  </r>
  <r>
    <x v="470"/>
    <x v="1"/>
    <m/>
    <x v="5"/>
    <x v="2"/>
    <x v="153"/>
    <m/>
    <m/>
    <m/>
    <n v="5"/>
    <n v="201208"/>
    <n v="140000"/>
  </r>
  <r>
    <x v="470"/>
    <x v="1"/>
    <m/>
    <x v="33"/>
    <x v="2"/>
    <x v="155"/>
    <m/>
    <m/>
    <m/>
    <n v="4"/>
    <n v="201208"/>
    <n v="72800"/>
  </r>
  <r>
    <x v="470"/>
    <x v="1"/>
    <m/>
    <x v="33"/>
    <x v="2"/>
    <x v="156"/>
    <m/>
    <m/>
    <m/>
    <n v="4"/>
    <n v="201208"/>
    <n v="135200"/>
  </r>
  <r>
    <x v="470"/>
    <x v="1"/>
    <m/>
    <x v="19"/>
    <x v="2"/>
    <x v="157"/>
    <m/>
    <m/>
    <m/>
    <n v="27"/>
    <n v="201208"/>
    <n v="351000"/>
  </r>
  <r>
    <x v="470"/>
    <x v="1"/>
    <m/>
    <x v="19"/>
    <x v="2"/>
    <x v="158"/>
    <m/>
    <m/>
    <m/>
    <n v="6"/>
    <n v="201208"/>
    <n v="144000"/>
  </r>
  <r>
    <x v="470"/>
    <x v="1"/>
    <m/>
    <x v="19"/>
    <x v="2"/>
    <x v="159"/>
    <m/>
    <m/>
    <m/>
    <n v="3"/>
    <n v="201208"/>
    <n v="99000"/>
  </r>
  <r>
    <x v="470"/>
    <x v="1"/>
    <m/>
    <x v="35"/>
    <x v="2"/>
    <x v="170"/>
    <m/>
    <m/>
    <m/>
    <n v="1"/>
    <n v="201208"/>
    <n v="4000"/>
  </r>
  <r>
    <x v="470"/>
    <x v="1"/>
    <m/>
    <x v="35"/>
    <x v="2"/>
    <x v="160"/>
    <m/>
    <m/>
    <m/>
    <n v="2"/>
    <n v="201208"/>
    <n v="40000"/>
  </r>
  <r>
    <x v="470"/>
    <x v="1"/>
    <m/>
    <x v="4"/>
    <x v="2"/>
    <x v="208"/>
    <m/>
    <m/>
    <m/>
    <n v="8"/>
    <n v="201208"/>
    <n v="160000"/>
  </r>
  <r>
    <x v="470"/>
    <x v="1"/>
    <m/>
    <x v="18"/>
    <x v="2"/>
    <x v="161"/>
    <m/>
    <m/>
    <m/>
    <n v="46"/>
    <n v="201208"/>
    <n v="138000"/>
  </r>
  <r>
    <x v="470"/>
    <x v="1"/>
    <m/>
    <x v="18"/>
    <x v="2"/>
    <x v="161"/>
    <m/>
    <m/>
    <m/>
    <n v="1"/>
    <n v="201208"/>
    <n v="3000"/>
  </r>
  <r>
    <x v="471"/>
    <x v="0"/>
    <m/>
    <x v="0"/>
    <x v="1"/>
    <x v="124"/>
    <m/>
    <m/>
    <m/>
    <n v="1"/>
    <n v="201208"/>
    <n v="20000"/>
  </r>
  <r>
    <x v="471"/>
    <x v="0"/>
    <m/>
    <x v="0"/>
    <x v="3"/>
    <x v="164"/>
    <m/>
    <m/>
    <m/>
    <n v="6"/>
    <n v="201208"/>
    <n v="0"/>
  </r>
  <r>
    <x v="471"/>
    <x v="0"/>
    <m/>
    <x v="6"/>
    <x v="2"/>
    <x v="126"/>
    <m/>
    <m/>
    <m/>
    <n v="2"/>
    <n v="201208"/>
    <n v="40000"/>
  </r>
  <r>
    <x v="471"/>
    <x v="0"/>
    <m/>
    <x v="34"/>
    <x v="2"/>
    <x v="128"/>
    <m/>
    <m/>
    <m/>
    <n v="72"/>
    <n v="201208"/>
    <n v="2671200"/>
  </r>
  <r>
    <x v="471"/>
    <x v="0"/>
    <m/>
    <x v="25"/>
    <x v="2"/>
    <x v="129"/>
    <m/>
    <m/>
    <m/>
    <n v="2"/>
    <n v="201208"/>
    <n v="198000"/>
  </r>
  <r>
    <x v="471"/>
    <x v="0"/>
    <m/>
    <x v="0"/>
    <x v="2"/>
    <x v="130"/>
    <m/>
    <m/>
    <m/>
    <n v="28"/>
    <n v="201208"/>
    <n v="924000"/>
  </r>
  <r>
    <x v="471"/>
    <x v="0"/>
    <m/>
    <x v="0"/>
    <x v="2"/>
    <x v="224"/>
    <m/>
    <m/>
    <m/>
    <n v="10"/>
    <n v="201208"/>
    <n v="330000"/>
  </r>
  <r>
    <x v="471"/>
    <x v="0"/>
    <m/>
    <x v="0"/>
    <x v="2"/>
    <x v="225"/>
    <m/>
    <m/>
    <m/>
    <n v="1"/>
    <n v="201208"/>
    <n v="38000"/>
  </r>
  <r>
    <x v="471"/>
    <x v="0"/>
    <m/>
    <x v="0"/>
    <x v="2"/>
    <x v="178"/>
    <m/>
    <m/>
    <m/>
    <n v="2"/>
    <n v="201208"/>
    <n v="70000"/>
  </r>
  <r>
    <x v="471"/>
    <x v="0"/>
    <m/>
    <x v="0"/>
    <x v="2"/>
    <x v="179"/>
    <m/>
    <m/>
    <m/>
    <n v="1"/>
    <n v="201208"/>
    <n v="3000"/>
  </r>
  <r>
    <x v="471"/>
    <x v="0"/>
    <m/>
    <x v="30"/>
    <x v="2"/>
    <x v="132"/>
    <m/>
    <m/>
    <m/>
    <n v="12"/>
    <n v="201208"/>
    <n v="268800"/>
  </r>
  <r>
    <x v="471"/>
    <x v="0"/>
    <m/>
    <x v="30"/>
    <x v="2"/>
    <x v="133"/>
    <m/>
    <m/>
    <m/>
    <n v="5"/>
    <n v="201208"/>
    <n v="196000"/>
  </r>
  <r>
    <x v="471"/>
    <x v="0"/>
    <m/>
    <x v="34"/>
    <x v="2"/>
    <x v="134"/>
    <m/>
    <m/>
    <m/>
    <n v="4"/>
    <n v="201208"/>
    <n v="148400"/>
  </r>
  <r>
    <x v="471"/>
    <x v="0"/>
    <m/>
    <x v="1"/>
    <x v="2"/>
    <x v="135"/>
    <m/>
    <m/>
    <m/>
    <n v="4"/>
    <n v="201208"/>
    <n v="80000"/>
  </r>
  <r>
    <x v="471"/>
    <x v="0"/>
    <m/>
    <x v="36"/>
    <x v="2"/>
    <x v="136"/>
    <m/>
    <m/>
    <m/>
    <n v="1"/>
    <n v="201208"/>
    <n v="28000"/>
  </r>
  <r>
    <x v="471"/>
    <x v="0"/>
    <m/>
    <x v="36"/>
    <x v="2"/>
    <x v="176"/>
    <m/>
    <m/>
    <m/>
    <n v="2"/>
    <n v="201208"/>
    <n v="98000"/>
  </r>
  <r>
    <x v="471"/>
    <x v="0"/>
    <m/>
    <x v="0"/>
    <x v="2"/>
    <x v="218"/>
    <m/>
    <m/>
    <m/>
    <n v="74"/>
    <n v="201208"/>
    <n v="1480000"/>
  </r>
  <r>
    <x v="471"/>
    <x v="0"/>
    <m/>
    <x v="0"/>
    <x v="2"/>
    <x v="219"/>
    <m/>
    <m/>
    <m/>
    <n v="58"/>
    <n v="201208"/>
    <n v="2030000"/>
  </r>
  <r>
    <x v="471"/>
    <x v="0"/>
    <m/>
    <x v="32"/>
    <x v="2"/>
    <x v="220"/>
    <m/>
    <m/>
    <m/>
    <n v="39"/>
    <n v="201208"/>
    <n v="1446900"/>
  </r>
  <r>
    <x v="471"/>
    <x v="0"/>
    <m/>
    <x v="18"/>
    <x v="2"/>
    <x v="125"/>
    <m/>
    <m/>
    <m/>
    <n v="60"/>
    <n v="201208"/>
    <n v="180000"/>
  </r>
  <r>
    <x v="471"/>
    <x v="0"/>
    <m/>
    <x v="0"/>
    <x v="2"/>
    <x v="141"/>
    <m/>
    <m/>
    <m/>
    <n v="2"/>
    <n v="201208"/>
    <n v="66000"/>
  </r>
  <r>
    <x v="471"/>
    <x v="0"/>
    <m/>
    <x v="4"/>
    <x v="2"/>
    <x v="143"/>
    <m/>
    <m/>
    <m/>
    <n v="4"/>
    <n v="201208"/>
    <n v="80000"/>
  </r>
  <r>
    <x v="471"/>
    <x v="0"/>
    <m/>
    <x v="4"/>
    <x v="2"/>
    <x v="144"/>
    <m/>
    <m/>
    <m/>
    <n v="1"/>
    <n v="201208"/>
    <n v="4000"/>
  </r>
  <r>
    <x v="471"/>
    <x v="0"/>
    <m/>
    <x v="31"/>
    <x v="2"/>
    <x v="145"/>
    <m/>
    <m/>
    <m/>
    <n v="70"/>
    <n v="201208"/>
    <n v="1568000"/>
  </r>
  <r>
    <x v="471"/>
    <x v="0"/>
    <m/>
    <x v="31"/>
    <x v="2"/>
    <x v="146"/>
    <m/>
    <m/>
    <m/>
    <n v="87"/>
    <n v="201208"/>
    <n v="3410400"/>
  </r>
  <r>
    <x v="471"/>
    <x v="0"/>
    <m/>
    <x v="31"/>
    <x v="2"/>
    <x v="221"/>
    <m/>
    <m/>
    <m/>
    <n v="18"/>
    <n v="201208"/>
    <n v="982800"/>
  </r>
  <r>
    <x v="471"/>
    <x v="0"/>
    <m/>
    <x v="32"/>
    <x v="2"/>
    <x v="147"/>
    <m/>
    <m/>
    <m/>
    <n v="25"/>
    <n v="201208"/>
    <n v="927500"/>
  </r>
  <r>
    <x v="471"/>
    <x v="0"/>
    <m/>
    <x v="31"/>
    <x v="2"/>
    <x v="198"/>
    <m/>
    <m/>
    <m/>
    <n v="1"/>
    <n v="201208"/>
    <n v="22400"/>
  </r>
  <r>
    <x v="471"/>
    <x v="0"/>
    <m/>
    <x v="31"/>
    <x v="2"/>
    <x v="189"/>
    <m/>
    <m/>
    <m/>
    <n v="7"/>
    <n v="201208"/>
    <n v="156800"/>
  </r>
  <r>
    <x v="471"/>
    <x v="0"/>
    <m/>
    <x v="31"/>
    <x v="2"/>
    <x v="184"/>
    <m/>
    <m/>
    <m/>
    <n v="11"/>
    <n v="201208"/>
    <n v="431200"/>
  </r>
  <r>
    <x v="471"/>
    <x v="0"/>
    <m/>
    <x v="31"/>
    <x v="2"/>
    <x v="223"/>
    <m/>
    <m/>
    <m/>
    <n v="3"/>
    <n v="201208"/>
    <n v="163800"/>
  </r>
  <r>
    <x v="471"/>
    <x v="0"/>
    <m/>
    <x v="32"/>
    <x v="2"/>
    <x v="185"/>
    <m/>
    <m/>
    <m/>
    <n v="2"/>
    <n v="201208"/>
    <n v="74200"/>
  </r>
  <r>
    <x v="471"/>
    <x v="0"/>
    <m/>
    <x v="31"/>
    <x v="2"/>
    <x v="186"/>
    <m/>
    <m/>
    <m/>
    <n v="70"/>
    <n v="201208"/>
    <n v="1568000"/>
  </r>
  <r>
    <x v="471"/>
    <x v="0"/>
    <m/>
    <x v="31"/>
    <x v="2"/>
    <x v="187"/>
    <m/>
    <m/>
    <m/>
    <n v="77"/>
    <n v="201208"/>
    <n v="3018400"/>
  </r>
  <r>
    <x v="471"/>
    <x v="0"/>
    <m/>
    <x v="31"/>
    <x v="2"/>
    <x v="222"/>
    <m/>
    <m/>
    <m/>
    <n v="8"/>
    <n v="201208"/>
    <n v="436800"/>
  </r>
  <r>
    <x v="471"/>
    <x v="0"/>
    <m/>
    <x v="32"/>
    <x v="2"/>
    <x v="188"/>
    <m/>
    <m/>
    <m/>
    <n v="21"/>
    <n v="201208"/>
    <n v="779100"/>
  </r>
  <r>
    <x v="471"/>
    <x v="0"/>
    <m/>
    <x v="31"/>
    <x v="2"/>
    <x v="204"/>
    <m/>
    <m/>
    <m/>
    <n v="1"/>
    <n v="201208"/>
    <n v="22400"/>
  </r>
  <r>
    <x v="471"/>
    <x v="0"/>
    <m/>
    <x v="31"/>
    <x v="2"/>
    <x v="216"/>
    <m/>
    <m/>
    <m/>
    <n v="1"/>
    <n v="201208"/>
    <n v="54600"/>
  </r>
  <r>
    <x v="471"/>
    <x v="0"/>
    <m/>
    <x v="22"/>
    <x v="2"/>
    <x v="150"/>
    <m/>
    <m/>
    <m/>
    <n v="9"/>
    <n v="201208"/>
    <n v="342000"/>
  </r>
  <r>
    <x v="471"/>
    <x v="0"/>
    <m/>
    <x v="22"/>
    <x v="2"/>
    <x v="150"/>
    <m/>
    <m/>
    <m/>
    <n v="8"/>
    <n v="201208"/>
    <n v="304000"/>
  </r>
  <r>
    <x v="471"/>
    <x v="0"/>
    <m/>
    <x v="5"/>
    <x v="2"/>
    <x v="151"/>
    <m/>
    <m/>
    <m/>
    <n v="21"/>
    <n v="201208"/>
    <n v="588000"/>
  </r>
  <r>
    <x v="471"/>
    <x v="0"/>
    <m/>
    <x v="5"/>
    <x v="2"/>
    <x v="152"/>
    <m/>
    <m/>
    <m/>
    <n v="10"/>
    <n v="201208"/>
    <n v="480000"/>
  </r>
  <r>
    <x v="471"/>
    <x v="0"/>
    <m/>
    <x v="5"/>
    <x v="2"/>
    <x v="153"/>
    <m/>
    <m/>
    <m/>
    <n v="6"/>
    <n v="201208"/>
    <n v="168000"/>
  </r>
  <r>
    <x v="471"/>
    <x v="0"/>
    <m/>
    <x v="5"/>
    <x v="2"/>
    <x v="209"/>
    <m/>
    <m/>
    <m/>
    <n v="1"/>
    <n v="201208"/>
    <n v="48000"/>
  </r>
  <r>
    <x v="471"/>
    <x v="0"/>
    <m/>
    <x v="33"/>
    <x v="2"/>
    <x v="155"/>
    <m/>
    <m/>
    <m/>
    <n v="2"/>
    <n v="201208"/>
    <n v="36400"/>
  </r>
  <r>
    <x v="471"/>
    <x v="0"/>
    <m/>
    <x v="19"/>
    <x v="2"/>
    <x v="157"/>
    <m/>
    <m/>
    <m/>
    <n v="28"/>
    <n v="201208"/>
    <n v="364000"/>
  </r>
  <r>
    <x v="471"/>
    <x v="0"/>
    <m/>
    <x v="19"/>
    <x v="2"/>
    <x v="158"/>
    <m/>
    <m/>
    <m/>
    <n v="5"/>
    <n v="201208"/>
    <n v="120000"/>
  </r>
  <r>
    <x v="471"/>
    <x v="0"/>
    <m/>
    <x v="19"/>
    <x v="2"/>
    <x v="159"/>
    <m/>
    <m/>
    <m/>
    <n v="5"/>
    <n v="201208"/>
    <n v="165000"/>
  </r>
  <r>
    <x v="471"/>
    <x v="0"/>
    <m/>
    <x v="19"/>
    <x v="2"/>
    <x v="181"/>
    <m/>
    <m/>
    <m/>
    <n v="3"/>
    <n v="201208"/>
    <n v="39000"/>
  </r>
  <r>
    <x v="471"/>
    <x v="0"/>
    <m/>
    <x v="35"/>
    <x v="2"/>
    <x v="160"/>
    <m/>
    <m/>
    <m/>
    <n v="2"/>
    <n v="201208"/>
    <n v="40000"/>
  </r>
  <r>
    <x v="471"/>
    <x v="0"/>
    <m/>
    <x v="4"/>
    <x v="2"/>
    <x v="207"/>
    <m/>
    <m/>
    <m/>
    <n v="1"/>
    <n v="201208"/>
    <n v="4000"/>
  </r>
  <r>
    <x v="471"/>
    <x v="0"/>
    <m/>
    <x v="4"/>
    <x v="2"/>
    <x v="208"/>
    <m/>
    <m/>
    <m/>
    <n v="3"/>
    <n v="201208"/>
    <n v="60000"/>
  </r>
  <r>
    <x v="471"/>
    <x v="0"/>
    <m/>
    <x v="18"/>
    <x v="2"/>
    <x v="161"/>
    <m/>
    <m/>
    <m/>
    <n v="18"/>
    <n v="201208"/>
    <n v="54000"/>
  </r>
  <r>
    <x v="471"/>
    <x v="0"/>
    <m/>
    <x v="18"/>
    <x v="2"/>
    <x v="161"/>
    <m/>
    <m/>
    <m/>
    <n v="4"/>
    <n v="201208"/>
    <n v="12000"/>
  </r>
  <r>
    <x v="471"/>
    <x v="0"/>
    <m/>
    <x v="31"/>
    <x v="9"/>
    <x v="167"/>
    <m/>
    <m/>
    <m/>
    <n v="1"/>
    <n v="201208"/>
    <n v="22400"/>
  </r>
  <r>
    <x v="471"/>
    <x v="0"/>
    <m/>
    <x v="39"/>
    <x v="9"/>
    <x v="226"/>
    <m/>
    <m/>
    <m/>
    <n v="1"/>
    <n v="201208"/>
    <n v="38000"/>
  </r>
  <r>
    <x v="472"/>
    <x v="2"/>
    <m/>
    <x v="0"/>
    <x v="1"/>
    <x v="123"/>
    <m/>
    <m/>
    <m/>
    <n v="2"/>
    <n v="201208"/>
    <n v="70000"/>
  </r>
  <r>
    <x v="472"/>
    <x v="2"/>
    <m/>
    <x v="0"/>
    <x v="7"/>
    <x v="163"/>
    <m/>
    <m/>
    <m/>
    <n v="1"/>
    <n v="201208"/>
    <n v="20000"/>
  </r>
  <r>
    <x v="472"/>
    <x v="2"/>
    <m/>
    <x v="6"/>
    <x v="2"/>
    <x v="126"/>
    <m/>
    <m/>
    <m/>
    <n v="1"/>
    <n v="201208"/>
    <n v="20000"/>
  </r>
  <r>
    <x v="472"/>
    <x v="2"/>
    <m/>
    <x v="6"/>
    <x v="2"/>
    <x v="127"/>
    <m/>
    <m/>
    <m/>
    <n v="2"/>
    <n v="201208"/>
    <n v="70000"/>
  </r>
  <r>
    <x v="472"/>
    <x v="2"/>
    <m/>
    <x v="31"/>
    <x v="2"/>
    <x v="227"/>
    <m/>
    <m/>
    <m/>
    <n v="22"/>
    <n v="201208"/>
    <n v="492800"/>
  </r>
  <r>
    <x v="472"/>
    <x v="2"/>
    <m/>
    <x v="31"/>
    <x v="2"/>
    <x v="228"/>
    <m/>
    <m/>
    <m/>
    <n v="11"/>
    <n v="201208"/>
    <n v="431200"/>
  </r>
  <r>
    <x v="472"/>
    <x v="2"/>
    <m/>
    <x v="31"/>
    <x v="2"/>
    <x v="229"/>
    <m/>
    <m/>
    <m/>
    <n v="10"/>
    <n v="201208"/>
    <n v="546000"/>
  </r>
  <r>
    <x v="472"/>
    <x v="2"/>
    <m/>
    <x v="32"/>
    <x v="2"/>
    <x v="230"/>
    <m/>
    <m/>
    <m/>
    <n v="7"/>
    <n v="201208"/>
    <n v="259700"/>
  </r>
  <r>
    <x v="472"/>
    <x v="2"/>
    <m/>
    <x v="31"/>
    <x v="2"/>
    <x v="231"/>
    <m/>
    <m/>
    <m/>
    <n v="1"/>
    <n v="201208"/>
    <n v="22400"/>
  </r>
  <r>
    <x v="472"/>
    <x v="2"/>
    <m/>
    <x v="31"/>
    <x v="2"/>
    <x v="232"/>
    <m/>
    <m/>
    <m/>
    <n v="2"/>
    <n v="201208"/>
    <n v="78400"/>
  </r>
  <r>
    <x v="472"/>
    <x v="2"/>
    <m/>
    <x v="31"/>
    <x v="2"/>
    <x v="233"/>
    <m/>
    <m/>
    <m/>
    <n v="1"/>
    <n v="201208"/>
    <n v="54600"/>
  </r>
  <r>
    <x v="472"/>
    <x v="2"/>
    <m/>
    <x v="32"/>
    <x v="2"/>
    <x v="234"/>
    <m/>
    <m/>
    <m/>
    <n v="1"/>
    <n v="201208"/>
    <n v="37100"/>
  </r>
  <r>
    <x v="472"/>
    <x v="2"/>
    <m/>
    <x v="31"/>
    <x v="2"/>
    <x v="235"/>
    <m/>
    <m/>
    <m/>
    <n v="9"/>
    <n v="201208"/>
    <n v="201600"/>
  </r>
  <r>
    <x v="472"/>
    <x v="2"/>
    <m/>
    <x v="31"/>
    <x v="2"/>
    <x v="236"/>
    <m/>
    <m/>
    <m/>
    <n v="14"/>
    <n v="201208"/>
    <n v="548800"/>
  </r>
  <r>
    <x v="472"/>
    <x v="2"/>
    <m/>
    <x v="31"/>
    <x v="2"/>
    <x v="237"/>
    <m/>
    <m/>
    <m/>
    <n v="7"/>
    <n v="201208"/>
    <n v="382200"/>
  </r>
  <r>
    <x v="472"/>
    <x v="2"/>
    <m/>
    <x v="32"/>
    <x v="2"/>
    <x v="238"/>
    <m/>
    <m/>
    <m/>
    <n v="6"/>
    <n v="201208"/>
    <n v="222600"/>
  </r>
  <r>
    <x v="472"/>
    <x v="2"/>
    <m/>
    <x v="34"/>
    <x v="2"/>
    <x v="128"/>
    <m/>
    <m/>
    <m/>
    <n v="52"/>
    <n v="201208"/>
    <n v="1929200"/>
  </r>
  <r>
    <x v="472"/>
    <x v="2"/>
    <m/>
    <x v="25"/>
    <x v="2"/>
    <x v="129"/>
    <m/>
    <m/>
    <m/>
    <n v="3"/>
    <n v="201208"/>
    <n v="297000"/>
  </r>
  <r>
    <x v="472"/>
    <x v="2"/>
    <m/>
    <x v="0"/>
    <x v="2"/>
    <x v="224"/>
    <m/>
    <m/>
    <m/>
    <n v="37"/>
    <n v="201208"/>
    <n v="1221000"/>
  </r>
  <r>
    <x v="472"/>
    <x v="2"/>
    <m/>
    <x v="0"/>
    <x v="2"/>
    <x v="225"/>
    <m/>
    <m/>
    <m/>
    <n v="12"/>
    <n v="201208"/>
    <n v="456000"/>
  </r>
  <r>
    <x v="472"/>
    <x v="2"/>
    <m/>
    <x v="0"/>
    <x v="2"/>
    <x v="168"/>
    <m/>
    <m/>
    <m/>
    <n v="1"/>
    <n v="201208"/>
    <n v="20000"/>
  </r>
  <r>
    <x v="472"/>
    <x v="2"/>
    <m/>
    <x v="0"/>
    <x v="2"/>
    <x v="179"/>
    <m/>
    <m/>
    <m/>
    <n v="2"/>
    <n v="201208"/>
    <n v="6000"/>
  </r>
  <r>
    <x v="472"/>
    <x v="2"/>
    <m/>
    <x v="30"/>
    <x v="2"/>
    <x v="132"/>
    <m/>
    <m/>
    <m/>
    <n v="13"/>
    <n v="201208"/>
    <n v="291200"/>
  </r>
  <r>
    <x v="472"/>
    <x v="2"/>
    <m/>
    <x v="30"/>
    <x v="2"/>
    <x v="133"/>
    <m/>
    <m/>
    <m/>
    <n v="7"/>
    <n v="201208"/>
    <n v="274400"/>
  </r>
  <r>
    <x v="472"/>
    <x v="2"/>
    <m/>
    <x v="34"/>
    <x v="2"/>
    <x v="134"/>
    <m/>
    <m/>
    <m/>
    <n v="2"/>
    <n v="201208"/>
    <n v="74200"/>
  </r>
  <r>
    <x v="472"/>
    <x v="2"/>
    <m/>
    <x v="1"/>
    <x v="2"/>
    <x v="135"/>
    <m/>
    <m/>
    <m/>
    <n v="3"/>
    <n v="201208"/>
    <n v="60000"/>
  </r>
  <r>
    <x v="472"/>
    <x v="2"/>
    <m/>
    <x v="1"/>
    <x v="2"/>
    <x v="165"/>
    <m/>
    <m/>
    <m/>
    <n v="1"/>
    <n v="201208"/>
    <n v="35000"/>
  </r>
  <r>
    <x v="472"/>
    <x v="2"/>
    <m/>
    <x v="36"/>
    <x v="2"/>
    <x v="136"/>
    <m/>
    <m/>
    <m/>
    <n v="5"/>
    <n v="201208"/>
    <n v="140000"/>
  </r>
  <r>
    <x v="472"/>
    <x v="2"/>
    <m/>
    <x v="36"/>
    <x v="2"/>
    <x v="176"/>
    <m/>
    <m/>
    <m/>
    <n v="1"/>
    <n v="201208"/>
    <n v="49000"/>
  </r>
  <r>
    <x v="472"/>
    <x v="2"/>
    <m/>
    <x v="0"/>
    <x v="2"/>
    <x v="218"/>
    <m/>
    <m/>
    <m/>
    <n v="68"/>
    <n v="201208"/>
    <n v="1360000"/>
  </r>
  <r>
    <x v="472"/>
    <x v="2"/>
    <m/>
    <x v="0"/>
    <x v="2"/>
    <x v="239"/>
    <m/>
    <m/>
    <m/>
    <n v="11"/>
    <n v="201208"/>
    <n v="220000"/>
  </r>
  <r>
    <x v="472"/>
    <x v="2"/>
    <m/>
    <x v="0"/>
    <x v="2"/>
    <x v="240"/>
    <m/>
    <m/>
    <m/>
    <n v="15"/>
    <n v="201208"/>
    <n v="525000"/>
  </r>
  <r>
    <x v="472"/>
    <x v="2"/>
    <m/>
    <x v="0"/>
    <x v="2"/>
    <x v="219"/>
    <m/>
    <m/>
    <m/>
    <n v="31"/>
    <n v="201208"/>
    <n v="1085000"/>
  </r>
  <r>
    <x v="472"/>
    <x v="2"/>
    <m/>
    <x v="32"/>
    <x v="2"/>
    <x v="220"/>
    <m/>
    <m/>
    <m/>
    <n v="41"/>
    <n v="201208"/>
    <n v="1521100"/>
  </r>
  <r>
    <x v="472"/>
    <x v="2"/>
    <m/>
    <x v="18"/>
    <x v="2"/>
    <x v="125"/>
    <m/>
    <m/>
    <m/>
    <n v="63"/>
    <n v="201208"/>
    <n v="189000"/>
  </r>
  <r>
    <x v="472"/>
    <x v="2"/>
    <m/>
    <x v="0"/>
    <x v="2"/>
    <x v="138"/>
    <m/>
    <m/>
    <m/>
    <n v="1"/>
    <n v="201208"/>
    <n v="20000"/>
  </r>
  <r>
    <x v="472"/>
    <x v="2"/>
    <m/>
    <x v="0"/>
    <x v="2"/>
    <x v="141"/>
    <m/>
    <m/>
    <m/>
    <n v="2"/>
    <n v="201208"/>
    <n v="66000"/>
  </r>
  <r>
    <x v="472"/>
    <x v="2"/>
    <m/>
    <x v="32"/>
    <x v="2"/>
    <x v="213"/>
    <m/>
    <m/>
    <m/>
    <n v="2"/>
    <n v="201208"/>
    <n v="74200"/>
  </r>
  <r>
    <x v="472"/>
    <x v="2"/>
    <m/>
    <x v="0"/>
    <x v="2"/>
    <x v="197"/>
    <m/>
    <m/>
    <m/>
    <n v="1"/>
    <n v="201208"/>
    <n v="3000"/>
  </r>
  <r>
    <x v="472"/>
    <x v="2"/>
    <m/>
    <x v="4"/>
    <x v="2"/>
    <x v="142"/>
    <m/>
    <m/>
    <m/>
    <n v="1"/>
    <n v="201208"/>
    <n v="4000"/>
  </r>
  <r>
    <x v="472"/>
    <x v="2"/>
    <m/>
    <x v="4"/>
    <x v="2"/>
    <x v="143"/>
    <m/>
    <m/>
    <m/>
    <n v="4"/>
    <n v="201208"/>
    <n v="80000"/>
  </r>
  <r>
    <x v="472"/>
    <x v="2"/>
    <m/>
    <x v="4"/>
    <x v="2"/>
    <x v="144"/>
    <m/>
    <m/>
    <m/>
    <n v="8"/>
    <n v="201208"/>
    <n v="32000"/>
  </r>
  <r>
    <x v="472"/>
    <x v="2"/>
    <m/>
    <x v="31"/>
    <x v="2"/>
    <x v="145"/>
    <m/>
    <m/>
    <m/>
    <n v="36"/>
    <n v="201208"/>
    <n v="806400"/>
  </r>
  <r>
    <x v="472"/>
    <x v="2"/>
    <m/>
    <x v="31"/>
    <x v="2"/>
    <x v="146"/>
    <m/>
    <m/>
    <m/>
    <n v="34"/>
    <n v="201208"/>
    <n v="1332800"/>
  </r>
  <r>
    <x v="472"/>
    <x v="2"/>
    <m/>
    <x v="31"/>
    <x v="2"/>
    <x v="221"/>
    <m/>
    <m/>
    <m/>
    <n v="5"/>
    <n v="201208"/>
    <n v="273000"/>
  </r>
  <r>
    <x v="472"/>
    <x v="2"/>
    <m/>
    <x v="32"/>
    <x v="2"/>
    <x v="147"/>
    <m/>
    <m/>
    <m/>
    <n v="15"/>
    <n v="201208"/>
    <n v="556500"/>
  </r>
  <r>
    <x v="472"/>
    <x v="2"/>
    <m/>
    <x v="31"/>
    <x v="2"/>
    <x v="198"/>
    <m/>
    <m/>
    <m/>
    <n v="1"/>
    <n v="201208"/>
    <n v="22400"/>
  </r>
  <r>
    <x v="472"/>
    <x v="2"/>
    <m/>
    <x v="0"/>
    <x v="2"/>
    <x v="148"/>
    <m/>
    <m/>
    <m/>
    <n v="2"/>
    <n v="201208"/>
    <n v="40000"/>
  </r>
  <r>
    <x v="472"/>
    <x v="2"/>
    <m/>
    <x v="31"/>
    <x v="2"/>
    <x v="189"/>
    <m/>
    <m/>
    <m/>
    <n v="3"/>
    <n v="201208"/>
    <n v="67200"/>
  </r>
  <r>
    <x v="472"/>
    <x v="2"/>
    <m/>
    <x v="31"/>
    <x v="2"/>
    <x v="184"/>
    <m/>
    <m/>
    <m/>
    <n v="4"/>
    <n v="201208"/>
    <n v="156800"/>
  </r>
  <r>
    <x v="472"/>
    <x v="2"/>
    <m/>
    <x v="31"/>
    <x v="2"/>
    <x v="186"/>
    <m/>
    <m/>
    <m/>
    <n v="35"/>
    <n v="201208"/>
    <n v="784000"/>
  </r>
  <r>
    <x v="472"/>
    <x v="2"/>
    <m/>
    <x v="31"/>
    <x v="2"/>
    <x v="187"/>
    <m/>
    <m/>
    <m/>
    <n v="27"/>
    <n v="201208"/>
    <n v="1058400"/>
  </r>
  <r>
    <x v="472"/>
    <x v="2"/>
    <m/>
    <x v="31"/>
    <x v="2"/>
    <x v="222"/>
    <m/>
    <m/>
    <m/>
    <n v="4"/>
    <n v="201208"/>
    <n v="218400"/>
  </r>
  <r>
    <x v="472"/>
    <x v="2"/>
    <m/>
    <x v="32"/>
    <x v="2"/>
    <x v="188"/>
    <m/>
    <m/>
    <m/>
    <n v="13"/>
    <n v="201208"/>
    <n v="482300"/>
  </r>
  <r>
    <x v="472"/>
    <x v="2"/>
    <m/>
    <x v="22"/>
    <x v="2"/>
    <x v="150"/>
    <m/>
    <m/>
    <m/>
    <n v="9"/>
    <n v="201208"/>
    <n v="342000"/>
  </r>
  <r>
    <x v="472"/>
    <x v="2"/>
    <m/>
    <x v="22"/>
    <x v="2"/>
    <x v="150"/>
    <m/>
    <m/>
    <m/>
    <n v="7"/>
    <n v="201208"/>
    <n v="266000"/>
  </r>
  <r>
    <x v="472"/>
    <x v="2"/>
    <m/>
    <x v="5"/>
    <x v="2"/>
    <x v="151"/>
    <m/>
    <m/>
    <m/>
    <n v="24"/>
    <n v="201208"/>
    <n v="672000"/>
  </r>
  <r>
    <x v="472"/>
    <x v="2"/>
    <m/>
    <x v="5"/>
    <x v="2"/>
    <x v="152"/>
    <m/>
    <m/>
    <m/>
    <n v="5"/>
    <n v="201208"/>
    <n v="240000"/>
  </r>
  <r>
    <x v="472"/>
    <x v="2"/>
    <m/>
    <x v="5"/>
    <x v="2"/>
    <x v="153"/>
    <m/>
    <m/>
    <m/>
    <n v="13"/>
    <n v="201208"/>
    <n v="364000"/>
  </r>
  <r>
    <x v="472"/>
    <x v="2"/>
    <m/>
    <x v="33"/>
    <x v="2"/>
    <x v="155"/>
    <m/>
    <m/>
    <m/>
    <n v="2"/>
    <n v="201208"/>
    <n v="36400"/>
  </r>
  <r>
    <x v="472"/>
    <x v="2"/>
    <m/>
    <x v="33"/>
    <x v="2"/>
    <x v="156"/>
    <m/>
    <m/>
    <m/>
    <n v="2"/>
    <n v="201208"/>
    <n v="67600"/>
  </r>
  <r>
    <x v="472"/>
    <x v="2"/>
    <m/>
    <x v="19"/>
    <x v="2"/>
    <x v="157"/>
    <m/>
    <m/>
    <m/>
    <n v="19"/>
    <n v="201208"/>
    <n v="247000"/>
  </r>
  <r>
    <x v="472"/>
    <x v="2"/>
    <m/>
    <x v="19"/>
    <x v="2"/>
    <x v="158"/>
    <m/>
    <m/>
    <m/>
    <n v="7"/>
    <n v="201208"/>
    <n v="168000"/>
  </r>
  <r>
    <x v="472"/>
    <x v="2"/>
    <m/>
    <x v="19"/>
    <x v="2"/>
    <x v="159"/>
    <m/>
    <m/>
    <m/>
    <n v="3"/>
    <n v="201208"/>
    <n v="99000"/>
  </r>
  <r>
    <x v="472"/>
    <x v="2"/>
    <m/>
    <x v="19"/>
    <x v="2"/>
    <x v="181"/>
    <m/>
    <m/>
    <m/>
    <n v="1"/>
    <n v="201208"/>
    <n v="13000"/>
  </r>
  <r>
    <x v="472"/>
    <x v="2"/>
    <m/>
    <x v="35"/>
    <x v="2"/>
    <x v="170"/>
    <m/>
    <m/>
    <m/>
    <n v="1"/>
    <n v="201208"/>
    <n v="4000"/>
  </r>
  <r>
    <x v="472"/>
    <x v="2"/>
    <m/>
    <x v="35"/>
    <x v="2"/>
    <x v="160"/>
    <m/>
    <m/>
    <m/>
    <n v="4"/>
    <n v="201208"/>
    <n v="80000"/>
  </r>
  <r>
    <x v="472"/>
    <x v="2"/>
    <m/>
    <x v="4"/>
    <x v="2"/>
    <x v="241"/>
    <m/>
    <m/>
    <m/>
    <n v="1"/>
    <n v="201208"/>
    <n v="20000"/>
  </r>
  <r>
    <x v="472"/>
    <x v="2"/>
    <m/>
    <x v="4"/>
    <x v="2"/>
    <x v="208"/>
    <m/>
    <m/>
    <m/>
    <n v="1"/>
    <n v="201208"/>
    <n v="20000"/>
  </r>
  <r>
    <x v="472"/>
    <x v="2"/>
    <m/>
    <x v="18"/>
    <x v="2"/>
    <x v="161"/>
    <m/>
    <m/>
    <m/>
    <n v="16"/>
    <n v="201208"/>
    <n v="48000"/>
  </r>
  <r>
    <x v="472"/>
    <x v="2"/>
    <m/>
    <x v="18"/>
    <x v="2"/>
    <x v="161"/>
    <m/>
    <m/>
    <m/>
    <n v="1"/>
    <n v="201208"/>
    <n v="3000"/>
  </r>
  <r>
    <x v="473"/>
    <x v="5"/>
    <m/>
    <x v="0"/>
    <x v="7"/>
    <x v="163"/>
    <m/>
    <m/>
    <m/>
    <n v="3"/>
    <n v="201208"/>
    <n v="60000"/>
  </r>
  <r>
    <x v="473"/>
    <x v="5"/>
    <m/>
    <x v="6"/>
    <x v="2"/>
    <x v="126"/>
    <m/>
    <m/>
    <m/>
    <n v="1"/>
    <n v="201208"/>
    <n v="20000"/>
  </r>
  <r>
    <x v="473"/>
    <x v="5"/>
    <m/>
    <x v="6"/>
    <x v="2"/>
    <x v="127"/>
    <m/>
    <m/>
    <m/>
    <n v="2"/>
    <n v="201208"/>
    <n v="70000"/>
  </r>
  <r>
    <x v="473"/>
    <x v="5"/>
    <m/>
    <x v="31"/>
    <x v="2"/>
    <x v="227"/>
    <m/>
    <m/>
    <m/>
    <n v="31"/>
    <n v="201208"/>
    <n v="694400"/>
  </r>
  <r>
    <x v="473"/>
    <x v="5"/>
    <m/>
    <x v="31"/>
    <x v="2"/>
    <x v="228"/>
    <m/>
    <m/>
    <m/>
    <n v="35"/>
    <n v="201208"/>
    <n v="1372000"/>
  </r>
  <r>
    <x v="473"/>
    <x v="5"/>
    <m/>
    <x v="31"/>
    <x v="2"/>
    <x v="229"/>
    <m/>
    <m/>
    <m/>
    <n v="28"/>
    <n v="201208"/>
    <n v="1528800"/>
  </r>
  <r>
    <x v="473"/>
    <x v="5"/>
    <m/>
    <x v="32"/>
    <x v="2"/>
    <x v="230"/>
    <m/>
    <m/>
    <m/>
    <n v="10"/>
    <n v="201208"/>
    <n v="371000"/>
  </r>
  <r>
    <x v="473"/>
    <x v="5"/>
    <m/>
    <x v="31"/>
    <x v="2"/>
    <x v="231"/>
    <m/>
    <m/>
    <m/>
    <n v="6"/>
    <n v="201208"/>
    <n v="134400"/>
  </r>
  <r>
    <x v="473"/>
    <x v="5"/>
    <m/>
    <x v="31"/>
    <x v="2"/>
    <x v="232"/>
    <m/>
    <m/>
    <m/>
    <n v="4"/>
    <n v="201208"/>
    <n v="156800"/>
  </r>
  <r>
    <x v="473"/>
    <x v="5"/>
    <m/>
    <x v="31"/>
    <x v="2"/>
    <x v="233"/>
    <m/>
    <m/>
    <m/>
    <n v="3"/>
    <n v="201208"/>
    <n v="163800"/>
  </r>
  <r>
    <x v="473"/>
    <x v="5"/>
    <m/>
    <x v="32"/>
    <x v="2"/>
    <x v="234"/>
    <m/>
    <m/>
    <m/>
    <n v="2"/>
    <n v="201208"/>
    <n v="74200"/>
  </r>
  <r>
    <x v="473"/>
    <x v="5"/>
    <m/>
    <x v="31"/>
    <x v="2"/>
    <x v="235"/>
    <m/>
    <m/>
    <m/>
    <n v="37"/>
    <n v="201208"/>
    <n v="828800"/>
  </r>
  <r>
    <x v="473"/>
    <x v="5"/>
    <m/>
    <x v="31"/>
    <x v="2"/>
    <x v="236"/>
    <m/>
    <m/>
    <m/>
    <n v="25"/>
    <n v="201208"/>
    <n v="980000"/>
  </r>
  <r>
    <x v="473"/>
    <x v="5"/>
    <m/>
    <x v="31"/>
    <x v="2"/>
    <x v="237"/>
    <m/>
    <m/>
    <m/>
    <n v="21"/>
    <n v="201208"/>
    <n v="1146600"/>
  </r>
  <r>
    <x v="473"/>
    <x v="5"/>
    <m/>
    <x v="32"/>
    <x v="2"/>
    <x v="238"/>
    <m/>
    <m/>
    <m/>
    <n v="10"/>
    <n v="201208"/>
    <n v="371000"/>
  </r>
  <r>
    <x v="473"/>
    <x v="5"/>
    <m/>
    <x v="34"/>
    <x v="2"/>
    <x v="128"/>
    <m/>
    <m/>
    <m/>
    <n v="35"/>
    <n v="201208"/>
    <n v="1298500"/>
  </r>
  <r>
    <x v="473"/>
    <x v="5"/>
    <m/>
    <x v="25"/>
    <x v="2"/>
    <x v="129"/>
    <m/>
    <m/>
    <m/>
    <n v="3"/>
    <n v="201208"/>
    <n v="297000"/>
  </r>
  <r>
    <x v="473"/>
    <x v="5"/>
    <m/>
    <x v="0"/>
    <x v="2"/>
    <x v="224"/>
    <m/>
    <m/>
    <m/>
    <n v="21"/>
    <n v="201208"/>
    <n v="693000"/>
  </r>
  <r>
    <x v="473"/>
    <x v="5"/>
    <m/>
    <x v="0"/>
    <x v="2"/>
    <x v="225"/>
    <m/>
    <m/>
    <m/>
    <n v="6"/>
    <n v="201208"/>
    <n v="228000"/>
  </r>
  <r>
    <x v="473"/>
    <x v="5"/>
    <m/>
    <x v="0"/>
    <x v="2"/>
    <x v="178"/>
    <m/>
    <m/>
    <m/>
    <n v="1"/>
    <n v="201208"/>
    <n v="35000"/>
  </r>
  <r>
    <x v="473"/>
    <x v="5"/>
    <m/>
    <x v="30"/>
    <x v="2"/>
    <x v="132"/>
    <m/>
    <m/>
    <m/>
    <n v="11"/>
    <n v="201208"/>
    <n v="246400"/>
  </r>
  <r>
    <x v="473"/>
    <x v="5"/>
    <m/>
    <x v="34"/>
    <x v="2"/>
    <x v="134"/>
    <m/>
    <m/>
    <m/>
    <n v="3"/>
    <n v="201208"/>
    <n v="111300"/>
  </r>
  <r>
    <x v="473"/>
    <x v="5"/>
    <m/>
    <x v="1"/>
    <x v="2"/>
    <x v="135"/>
    <m/>
    <m/>
    <m/>
    <n v="2"/>
    <n v="201208"/>
    <n v="40000"/>
  </r>
  <r>
    <x v="473"/>
    <x v="5"/>
    <m/>
    <x v="1"/>
    <x v="2"/>
    <x v="165"/>
    <m/>
    <m/>
    <m/>
    <n v="1"/>
    <n v="201208"/>
    <n v="35000"/>
  </r>
  <r>
    <x v="473"/>
    <x v="5"/>
    <m/>
    <x v="36"/>
    <x v="2"/>
    <x v="136"/>
    <m/>
    <m/>
    <m/>
    <n v="2"/>
    <n v="201208"/>
    <n v="56000"/>
  </r>
  <r>
    <x v="473"/>
    <x v="5"/>
    <m/>
    <x v="0"/>
    <x v="2"/>
    <x v="218"/>
    <m/>
    <m/>
    <m/>
    <n v="48"/>
    <n v="201208"/>
    <n v="960000"/>
  </r>
  <r>
    <x v="473"/>
    <x v="5"/>
    <m/>
    <x v="0"/>
    <x v="2"/>
    <x v="239"/>
    <m/>
    <m/>
    <m/>
    <n v="18"/>
    <n v="201208"/>
    <n v="360000"/>
  </r>
  <r>
    <x v="473"/>
    <x v="5"/>
    <m/>
    <x v="0"/>
    <x v="2"/>
    <x v="240"/>
    <m/>
    <m/>
    <m/>
    <n v="25"/>
    <n v="201208"/>
    <n v="875000"/>
  </r>
  <r>
    <x v="473"/>
    <x v="5"/>
    <m/>
    <x v="32"/>
    <x v="2"/>
    <x v="220"/>
    <m/>
    <m/>
    <m/>
    <n v="12"/>
    <n v="201208"/>
    <n v="445200"/>
  </r>
  <r>
    <x v="473"/>
    <x v="5"/>
    <m/>
    <x v="18"/>
    <x v="2"/>
    <x v="125"/>
    <m/>
    <m/>
    <m/>
    <n v="20"/>
    <n v="201208"/>
    <n v="60000"/>
  </r>
  <r>
    <x v="473"/>
    <x v="5"/>
    <m/>
    <x v="0"/>
    <x v="2"/>
    <x v="139"/>
    <m/>
    <m/>
    <m/>
    <n v="1"/>
    <n v="201208"/>
    <n v="35000"/>
  </r>
  <r>
    <x v="473"/>
    <x v="5"/>
    <m/>
    <x v="4"/>
    <x v="2"/>
    <x v="143"/>
    <m/>
    <m/>
    <m/>
    <n v="6"/>
    <n v="201208"/>
    <n v="120000"/>
  </r>
  <r>
    <x v="473"/>
    <x v="5"/>
    <m/>
    <x v="4"/>
    <x v="2"/>
    <x v="144"/>
    <m/>
    <m/>
    <m/>
    <n v="12"/>
    <n v="201208"/>
    <n v="48000"/>
  </r>
  <r>
    <x v="473"/>
    <x v="5"/>
    <m/>
    <x v="31"/>
    <x v="2"/>
    <x v="145"/>
    <m/>
    <m/>
    <m/>
    <n v="3"/>
    <n v="201208"/>
    <n v="67200"/>
  </r>
  <r>
    <x v="473"/>
    <x v="5"/>
    <m/>
    <x v="22"/>
    <x v="2"/>
    <x v="150"/>
    <m/>
    <m/>
    <m/>
    <n v="9"/>
    <n v="201208"/>
    <n v="342000"/>
  </r>
  <r>
    <x v="473"/>
    <x v="5"/>
    <m/>
    <x v="22"/>
    <x v="2"/>
    <x v="150"/>
    <m/>
    <m/>
    <m/>
    <n v="4"/>
    <n v="201208"/>
    <n v="152000"/>
  </r>
  <r>
    <x v="473"/>
    <x v="5"/>
    <m/>
    <x v="5"/>
    <x v="2"/>
    <x v="151"/>
    <m/>
    <m/>
    <m/>
    <n v="19"/>
    <n v="201208"/>
    <n v="532000"/>
  </r>
  <r>
    <x v="473"/>
    <x v="5"/>
    <m/>
    <x v="5"/>
    <x v="2"/>
    <x v="152"/>
    <m/>
    <m/>
    <m/>
    <n v="2"/>
    <n v="201208"/>
    <n v="96000"/>
  </r>
  <r>
    <x v="473"/>
    <x v="5"/>
    <m/>
    <x v="5"/>
    <x v="2"/>
    <x v="153"/>
    <m/>
    <m/>
    <m/>
    <n v="2"/>
    <n v="201208"/>
    <n v="56000"/>
  </r>
  <r>
    <x v="473"/>
    <x v="5"/>
    <m/>
    <x v="33"/>
    <x v="2"/>
    <x v="155"/>
    <m/>
    <m/>
    <m/>
    <n v="3"/>
    <n v="201208"/>
    <n v="54600"/>
  </r>
  <r>
    <x v="473"/>
    <x v="5"/>
    <m/>
    <x v="33"/>
    <x v="2"/>
    <x v="156"/>
    <m/>
    <m/>
    <m/>
    <n v="1"/>
    <n v="201208"/>
    <n v="33800"/>
  </r>
  <r>
    <x v="473"/>
    <x v="5"/>
    <m/>
    <x v="19"/>
    <x v="2"/>
    <x v="157"/>
    <m/>
    <m/>
    <m/>
    <n v="16"/>
    <n v="201208"/>
    <n v="208000"/>
  </r>
  <r>
    <x v="473"/>
    <x v="5"/>
    <m/>
    <x v="19"/>
    <x v="2"/>
    <x v="158"/>
    <m/>
    <m/>
    <m/>
    <n v="3"/>
    <n v="201208"/>
    <n v="72000"/>
  </r>
  <r>
    <x v="473"/>
    <x v="5"/>
    <m/>
    <x v="19"/>
    <x v="2"/>
    <x v="159"/>
    <m/>
    <m/>
    <m/>
    <n v="2"/>
    <n v="201208"/>
    <n v="66000"/>
  </r>
  <r>
    <x v="473"/>
    <x v="5"/>
    <m/>
    <x v="4"/>
    <x v="2"/>
    <x v="242"/>
    <m/>
    <m/>
    <m/>
    <n v="1"/>
    <n v="201208"/>
    <n v="20000"/>
  </r>
  <r>
    <x v="473"/>
    <x v="5"/>
    <m/>
    <x v="4"/>
    <x v="2"/>
    <x v="241"/>
    <m/>
    <m/>
    <m/>
    <n v="1"/>
    <n v="201208"/>
    <n v="20000"/>
  </r>
  <r>
    <x v="473"/>
    <x v="5"/>
    <m/>
    <x v="18"/>
    <x v="2"/>
    <x v="161"/>
    <m/>
    <m/>
    <m/>
    <n v="21"/>
    <n v="201208"/>
    <n v="63000"/>
  </r>
  <r>
    <x v="473"/>
    <x v="5"/>
    <m/>
    <x v="18"/>
    <x v="2"/>
    <x v="161"/>
    <m/>
    <m/>
    <m/>
    <n v="2"/>
    <n v="201208"/>
    <n v="6000"/>
  </r>
  <r>
    <x v="474"/>
    <x v="6"/>
    <m/>
    <x v="0"/>
    <x v="7"/>
    <x v="163"/>
    <m/>
    <m/>
    <m/>
    <n v="2"/>
    <n v="201208"/>
    <n v="40000"/>
  </r>
  <r>
    <x v="474"/>
    <x v="6"/>
    <m/>
    <x v="6"/>
    <x v="2"/>
    <x v="126"/>
    <m/>
    <m/>
    <m/>
    <n v="2"/>
    <n v="201208"/>
    <n v="40000"/>
  </r>
  <r>
    <x v="474"/>
    <x v="6"/>
    <m/>
    <x v="6"/>
    <x v="2"/>
    <x v="127"/>
    <m/>
    <m/>
    <m/>
    <n v="1"/>
    <n v="201208"/>
    <n v="35000"/>
  </r>
  <r>
    <x v="474"/>
    <x v="6"/>
    <m/>
    <x v="31"/>
    <x v="2"/>
    <x v="227"/>
    <m/>
    <m/>
    <m/>
    <n v="37"/>
    <n v="201208"/>
    <n v="828800"/>
  </r>
  <r>
    <x v="474"/>
    <x v="6"/>
    <m/>
    <x v="31"/>
    <x v="2"/>
    <x v="228"/>
    <m/>
    <m/>
    <m/>
    <n v="38"/>
    <n v="201208"/>
    <n v="1489600"/>
  </r>
  <r>
    <x v="474"/>
    <x v="6"/>
    <m/>
    <x v="31"/>
    <x v="2"/>
    <x v="229"/>
    <m/>
    <m/>
    <m/>
    <n v="31"/>
    <n v="201208"/>
    <n v="1692600"/>
  </r>
  <r>
    <x v="474"/>
    <x v="6"/>
    <m/>
    <x v="32"/>
    <x v="2"/>
    <x v="230"/>
    <m/>
    <m/>
    <m/>
    <n v="16"/>
    <n v="201208"/>
    <n v="593600"/>
  </r>
  <r>
    <x v="474"/>
    <x v="6"/>
    <m/>
    <x v="31"/>
    <x v="2"/>
    <x v="231"/>
    <m/>
    <m/>
    <m/>
    <n v="6"/>
    <n v="201208"/>
    <n v="134400"/>
  </r>
  <r>
    <x v="474"/>
    <x v="6"/>
    <m/>
    <x v="31"/>
    <x v="2"/>
    <x v="232"/>
    <m/>
    <m/>
    <m/>
    <n v="7"/>
    <n v="201208"/>
    <n v="274400"/>
  </r>
  <r>
    <x v="474"/>
    <x v="6"/>
    <m/>
    <x v="31"/>
    <x v="2"/>
    <x v="233"/>
    <m/>
    <m/>
    <m/>
    <n v="4"/>
    <n v="201208"/>
    <n v="218400"/>
  </r>
  <r>
    <x v="474"/>
    <x v="6"/>
    <m/>
    <x v="32"/>
    <x v="2"/>
    <x v="234"/>
    <m/>
    <m/>
    <m/>
    <n v="3"/>
    <n v="201208"/>
    <n v="111300"/>
  </r>
  <r>
    <x v="474"/>
    <x v="6"/>
    <m/>
    <x v="31"/>
    <x v="2"/>
    <x v="235"/>
    <m/>
    <m/>
    <m/>
    <n v="36"/>
    <n v="201208"/>
    <n v="806400"/>
  </r>
  <r>
    <x v="474"/>
    <x v="6"/>
    <m/>
    <x v="31"/>
    <x v="2"/>
    <x v="236"/>
    <m/>
    <m/>
    <m/>
    <n v="26"/>
    <n v="201208"/>
    <n v="1019200"/>
  </r>
  <r>
    <x v="474"/>
    <x v="6"/>
    <m/>
    <x v="31"/>
    <x v="2"/>
    <x v="237"/>
    <m/>
    <m/>
    <m/>
    <n v="23"/>
    <n v="201208"/>
    <n v="1255800"/>
  </r>
  <r>
    <x v="474"/>
    <x v="6"/>
    <m/>
    <x v="32"/>
    <x v="2"/>
    <x v="238"/>
    <m/>
    <m/>
    <m/>
    <n v="11"/>
    <n v="201208"/>
    <n v="408100"/>
  </r>
  <r>
    <x v="474"/>
    <x v="6"/>
    <m/>
    <x v="34"/>
    <x v="2"/>
    <x v="128"/>
    <m/>
    <m/>
    <m/>
    <n v="45"/>
    <n v="201208"/>
    <n v="1669500"/>
  </r>
  <r>
    <x v="474"/>
    <x v="6"/>
    <m/>
    <x v="25"/>
    <x v="2"/>
    <x v="129"/>
    <m/>
    <m/>
    <m/>
    <n v="4"/>
    <n v="201208"/>
    <n v="396000"/>
  </r>
  <r>
    <x v="474"/>
    <x v="6"/>
    <m/>
    <x v="0"/>
    <x v="2"/>
    <x v="224"/>
    <m/>
    <m/>
    <m/>
    <n v="42"/>
    <n v="201208"/>
    <n v="1386000"/>
  </r>
  <r>
    <x v="474"/>
    <x v="6"/>
    <m/>
    <x v="0"/>
    <x v="2"/>
    <x v="225"/>
    <m/>
    <m/>
    <m/>
    <n v="10"/>
    <n v="201208"/>
    <n v="380000"/>
  </r>
  <r>
    <x v="474"/>
    <x v="6"/>
    <m/>
    <x v="0"/>
    <x v="2"/>
    <x v="168"/>
    <m/>
    <m/>
    <m/>
    <n v="1"/>
    <n v="201208"/>
    <n v="20000"/>
  </r>
  <r>
    <x v="474"/>
    <x v="6"/>
    <m/>
    <x v="0"/>
    <x v="2"/>
    <x v="179"/>
    <m/>
    <m/>
    <m/>
    <n v="1"/>
    <n v="201208"/>
    <n v="3000"/>
  </r>
  <r>
    <x v="474"/>
    <x v="6"/>
    <m/>
    <x v="30"/>
    <x v="2"/>
    <x v="132"/>
    <m/>
    <m/>
    <m/>
    <n v="10"/>
    <n v="201208"/>
    <n v="224000"/>
  </r>
  <r>
    <x v="474"/>
    <x v="6"/>
    <m/>
    <x v="30"/>
    <x v="2"/>
    <x v="133"/>
    <m/>
    <m/>
    <m/>
    <n v="4"/>
    <n v="201208"/>
    <n v="156800"/>
  </r>
  <r>
    <x v="474"/>
    <x v="6"/>
    <m/>
    <x v="34"/>
    <x v="2"/>
    <x v="134"/>
    <m/>
    <m/>
    <m/>
    <n v="1"/>
    <n v="201208"/>
    <n v="37100"/>
  </r>
  <r>
    <x v="474"/>
    <x v="6"/>
    <m/>
    <x v="1"/>
    <x v="2"/>
    <x v="135"/>
    <m/>
    <m/>
    <m/>
    <n v="6"/>
    <n v="201208"/>
    <n v="120000"/>
  </r>
  <r>
    <x v="474"/>
    <x v="6"/>
    <m/>
    <x v="36"/>
    <x v="2"/>
    <x v="136"/>
    <m/>
    <m/>
    <m/>
    <n v="5"/>
    <n v="201208"/>
    <n v="140000"/>
  </r>
  <r>
    <x v="474"/>
    <x v="6"/>
    <m/>
    <x v="0"/>
    <x v="2"/>
    <x v="218"/>
    <m/>
    <m/>
    <m/>
    <n v="65"/>
    <n v="201208"/>
    <n v="1300000"/>
  </r>
  <r>
    <x v="474"/>
    <x v="6"/>
    <m/>
    <x v="0"/>
    <x v="2"/>
    <x v="239"/>
    <m/>
    <m/>
    <m/>
    <n v="20"/>
    <n v="201208"/>
    <n v="400000"/>
  </r>
  <r>
    <x v="474"/>
    <x v="6"/>
    <m/>
    <x v="0"/>
    <x v="2"/>
    <x v="240"/>
    <m/>
    <m/>
    <m/>
    <n v="32"/>
    <n v="201208"/>
    <n v="1120000"/>
  </r>
  <r>
    <x v="474"/>
    <x v="6"/>
    <m/>
    <x v="32"/>
    <x v="2"/>
    <x v="220"/>
    <m/>
    <m/>
    <m/>
    <n v="30"/>
    <n v="201208"/>
    <n v="1113000"/>
  </r>
  <r>
    <x v="474"/>
    <x v="6"/>
    <m/>
    <x v="18"/>
    <x v="2"/>
    <x v="125"/>
    <m/>
    <m/>
    <m/>
    <n v="52"/>
    <n v="201208"/>
    <n v="156000"/>
  </r>
  <r>
    <x v="474"/>
    <x v="6"/>
    <m/>
    <x v="4"/>
    <x v="2"/>
    <x v="142"/>
    <m/>
    <m/>
    <m/>
    <n v="2"/>
    <n v="201208"/>
    <n v="8000"/>
  </r>
  <r>
    <x v="474"/>
    <x v="6"/>
    <m/>
    <x v="4"/>
    <x v="2"/>
    <x v="143"/>
    <m/>
    <m/>
    <m/>
    <n v="5"/>
    <n v="201208"/>
    <n v="100000"/>
  </r>
  <r>
    <x v="474"/>
    <x v="6"/>
    <m/>
    <x v="4"/>
    <x v="2"/>
    <x v="144"/>
    <m/>
    <m/>
    <m/>
    <n v="5"/>
    <n v="201208"/>
    <n v="20000"/>
  </r>
  <r>
    <x v="474"/>
    <x v="6"/>
    <m/>
    <x v="31"/>
    <x v="2"/>
    <x v="146"/>
    <m/>
    <m/>
    <m/>
    <n v="1"/>
    <n v="201208"/>
    <n v="39200"/>
  </r>
  <r>
    <x v="474"/>
    <x v="6"/>
    <m/>
    <x v="22"/>
    <x v="2"/>
    <x v="150"/>
    <m/>
    <m/>
    <m/>
    <n v="9"/>
    <n v="201208"/>
    <n v="342000"/>
  </r>
  <r>
    <x v="474"/>
    <x v="6"/>
    <m/>
    <x v="22"/>
    <x v="2"/>
    <x v="150"/>
    <m/>
    <m/>
    <m/>
    <n v="4"/>
    <n v="201208"/>
    <n v="152000"/>
  </r>
  <r>
    <x v="474"/>
    <x v="6"/>
    <m/>
    <x v="5"/>
    <x v="2"/>
    <x v="151"/>
    <m/>
    <m/>
    <m/>
    <n v="21"/>
    <n v="201208"/>
    <n v="588000"/>
  </r>
  <r>
    <x v="474"/>
    <x v="6"/>
    <m/>
    <x v="5"/>
    <x v="2"/>
    <x v="152"/>
    <m/>
    <m/>
    <m/>
    <n v="13"/>
    <n v="201208"/>
    <n v="624000"/>
  </r>
  <r>
    <x v="474"/>
    <x v="6"/>
    <m/>
    <x v="5"/>
    <x v="2"/>
    <x v="153"/>
    <m/>
    <m/>
    <m/>
    <n v="6"/>
    <n v="201208"/>
    <n v="168000"/>
  </r>
  <r>
    <x v="474"/>
    <x v="6"/>
    <m/>
    <x v="33"/>
    <x v="2"/>
    <x v="155"/>
    <m/>
    <m/>
    <m/>
    <n v="2"/>
    <n v="201208"/>
    <n v="36400"/>
  </r>
  <r>
    <x v="474"/>
    <x v="6"/>
    <m/>
    <x v="33"/>
    <x v="2"/>
    <x v="156"/>
    <m/>
    <m/>
    <m/>
    <n v="2"/>
    <n v="201208"/>
    <n v="67600"/>
  </r>
  <r>
    <x v="474"/>
    <x v="6"/>
    <m/>
    <x v="19"/>
    <x v="2"/>
    <x v="157"/>
    <m/>
    <m/>
    <m/>
    <n v="18"/>
    <n v="201208"/>
    <n v="234000"/>
  </r>
  <r>
    <x v="474"/>
    <x v="6"/>
    <m/>
    <x v="19"/>
    <x v="2"/>
    <x v="158"/>
    <m/>
    <m/>
    <m/>
    <n v="7"/>
    <n v="201208"/>
    <n v="168000"/>
  </r>
  <r>
    <x v="474"/>
    <x v="6"/>
    <m/>
    <x v="19"/>
    <x v="2"/>
    <x v="159"/>
    <m/>
    <m/>
    <m/>
    <n v="2"/>
    <n v="201208"/>
    <n v="66000"/>
  </r>
  <r>
    <x v="474"/>
    <x v="6"/>
    <m/>
    <x v="35"/>
    <x v="2"/>
    <x v="170"/>
    <m/>
    <m/>
    <m/>
    <n v="2"/>
    <n v="201208"/>
    <n v="8000"/>
  </r>
  <r>
    <x v="474"/>
    <x v="6"/>
    <m/>
    <x v="4"/>
    <x v="2"/>
    <x v="242"/>
    <m/>
    <m/>
    <m/>
    <n v="1"/>
    <n v="201208"/>
    <n v="20000"/>
  </r>
  <r>
    <x v="474"/>
    <x v="6"/>
    <m/>
    <x v="4"/>
    <x v="2"/>
    <x v="241"/>
    <m/>
    <m/>
    <m/>
    <n v="4"/>
    <n v="201208"/>
    <n v="80000"/>
  </r>
  <r>
    <x v="474"/>
    <x v="6"/>
    <m/>
    <x v="18"/>
    <x v="2"/>
    <x v="161"/>
    <m/>
    <m/>
    <m/>
    <n v="15"/>
    <n v="201208"/>
    <n v="45000"/>
  </r>
  <r>
    <x v="475"/>
    <x v="3"/>
    <m/>
    <x v="0"/>
    <x v="1"/>
    <x v="123"/>
    <m/>
    <m/>
    <m/>
    <n v="3"/>
    <n v="201208"/>
    <n v="105000"/>
  </r>
  <r>
    <x v="475"/>
    <x v="3"/>
    <m/>
    <x v="0"/>
    <x v="1"/>
    <x v="124"/>
    <m/>
    <m/>
    <m/>
    <n v="2"/>
    <n v="201208"/>
    <n v="40000"/>
  </r>
  <r>
    <x v="475"/>
    <x v="3"/>
    <m/>
    <x v="0"/>
    <x v="7"/>
    <x v="163"/>
    <m/>
    <m/>
    <m/>
    <n v="2"/>
    <n v="201208"/>
    <n v="40000"/>
  </r>
  <r>
    <x v="475"/>
    <x v="3"/>
    <m/>
    <x v="31"/>
    <x v="3"/>
    <x v="88"/>
    <m/>
    <m/>
    <m/>
    <n v="1"/>
    <n v="201208"/>
    <n v="0"/>
  </r>
  <r>
    <x v="475"/>
    <x v="3"/>
    <m/>
    <x v="6"/>
    <x v="2"/>
    <x v="126"/>
    <m/>
    <m/>
    <m/>
    <n v="3"/>
    <n v="201208"/>
    <n v="60000"/>
  </r>
  <r>
    <x v="475"/>
    <x v="3"/>
    <m/>
    <x v="6"/>
    <x v="2"/>
    <x v="127"/>
    <m/>
    <m/>
    <m/>
    <n v="1"/>
    <n v="201208"/>
    <n v="35000"/>
  </r>
  <r>
    <x v="475"/>
    <x v="3"/>
    <m/>
    <x v="31"/>
    <x v="2"/>
    <x v="227"/>
    <m/>
    <m/>
    <m/>
    <n v="39"/>
    <n v="201208"/>
    <n v="873600"/>
  </r>
  <r>
    <x v="475"/>
    <x v="3"/>
    <m/>
    <x v="31"/>
    <x v="2"/>
    <x v="228"/>
    <m/>
    <m/>
    <m/>
    <n v="27"/>
    <n v="201208"/>
    <n v="1058400"/>
  </r>
  <r>
    <x v="475"/>
    <x v="3"/>
    <m/>
    <x v="31"/>
    <x v="2"/>
    <x v="229"/>
    <m/>
    <m/>
    <m/>
    <n v="24"/>
    <n v="201208"/>
    <n v="1310400"/>
  </r>
  <r>
    <x v="475"/>
    <x v="3"/>
    <m/>
    <x v="32"/>
    <x v="2"/>
    <x v="230"/>
    <m/>
    <m/>
    <m/>
    <n v="10"/>
    <n v="201208"/>
    <n v="371000"/>
  </r>
  <r>
    <x v="475"/>
    <x v="3"/>
    <m/>
    <x v="31"/>
    <x v="2"/>
    <x v="231"/>
    <m/>
    <m/>
    <m/>
    <n v="6"/>
    <n v="201208"/>
    <n v="134400"/>
  </r>
  <r>
    <x v="475"/>
    <x v="3"/>
    <m/>
    <x v="31"/>
    <x v="2"/>
    <x v="232"/>
    <m/>
    <m/>
    <m/>
    <n v="4"/>
    <n v="201208"/>
    <n v="156800"/>
  </r>
  <r>
    <x v="475"/>
    <x v="3"/>
    <m/>
    <x v="31"/>
    <x v="2"/>
    <x v="233"/>
    <m/>
    <m/>
    <m/>
    <n v="7"/>
    <n v="201208"/>
    <n v="382200"/>
  </r>
  <r>
    <x v="475"/>
    <x v="3"/>
    <m/>
    <x v="32"/>
    <x v="2"/>
    <x v="234"/>
    <m/>
    <m/>
    <m/>
    <n v="1"/>
    <n v="201208"/>
    <n v="37100"/>
  </r>
  <r>
    <x v="475"/>
    <x v="3"/>
    <m/>
    <x v="31"/>
    <x v="2"/>
    <x v="235"/>
    <m/>
    <m/>
    <m/>
    <n v="21"/>
    <n v="201208"/>
    <n v="470400"/>
  </r>
  <r>
    <x v="475"/>
    <x v="3"/>
    <m/>
    <x v="31"/>
    <x v="2"/>
    <x v="236"/>
    <m/>
    <m/>
    <m/>
    <n v="17"/>
    <n v="201208"/>
    <n v="666400"/>
  </r>
  <r>
    <x v="475"/>
    <x v="3"/>
    <m/>
    <x v="31"/>
    <x v="2"/>
    <x v="237"/>
    <m/>
    <m/>
    <m/>
    <n v="8"/>
    <n v="201208"/>
    <n v="436800"/>
  </r>
  <r>
    <x v="475"/>
    <x v="3"/>
    <m/>
    <x v="32"/>
    <x v="2"/>
    <x v="238"/>
    <m/>
    <m/>
    <m/>
    <n v="9"/>
    <n v="201208"/>
    <n v="333900"/>
  </r>
  <r>
    <x v="475"/>
    <x v="3"/>
    <m/>
    <x v="34"/>
    <x v="2"/>
    <x v="128"/>
    <m/>
    <m/>
    <m/>
    <n v="57"/>
    <n v="201208"/>
    <n v="2114700"/>
  </r>
  <r>
    <x v="475"/>
    <x v="3"/>
    <m/>
    <x v="25"/>
    <x v="2"/>
    <x v="129"/>
    <m/>
    <m/>
    <m/>
    <n v="6"/>
    <n v="201208"/>
    <n v="594000"/>
  </r>
  <r>
    <x v="475"/>
    <x v="3"/>
    <m/>
    <x v="0"/>
    <x v="2"/>
    <x v="224"/>
    <m/>
    <m/>
    <m/>
    <n v="45"/>
    <n v="201208"/>
    <n v="1485000"/>
  </r>
  <r>
    <x v="475"/>
    <x v="3"/>
    <m/>
    <x v="0"/>
    <x v="2"/>
    <x v="225"/>
    <m/>
    <m/>
    <m/>
    <n v="18"/>
    <n v="201208"/>
    <n v="684000"/>
  </r>
  <r>
    <x v="475"/>
    <x v="3"/>
    <m/>
    <x v="0"/>
    <x v="2"/>
    <x v="131"/>
    <m/>
    <m/>
    <m/>
    <n v="2"/>
    <n v="201208"/>
    <n v="66000"/>
  </r>
  <r>
    <x v="475"/>
    <x v="3"/>
    <m/>
    <x v="30"/>
    <x v="2"/>
    <x v="132"/>
    <m/>
    <m/>
    <m/>
    <n v="13"/>
    <n v="201208"/>
    <n v="291200"/>
  </r>
  <r>
    <x v="475"/>
    <x v="3"/>
    <m/>
    <x v="30"/>
    <x v="2"/>
    <x v="133"/>
    <m/>
    <m/>
    <m/>
    <n v="2"/>
    <n v="201208"/>
    <n v="78400"/>
  </r>
  <r>
    <x v="475"/>
    <x v="3"/>
    <m/>
    <x v="34"/>
    <x v="2"/>
    <x v="134"/>
    <m/>
    <m/>
    <m/>
    <n v="2"/>
    <n v="201208"/>
    <n v="74200"/>
  </r>
  <r>
    <x v="475"/>
    <x v="3"/>
    <m/>
    <x v="1"/>
    <x v="2"/>
    <x v="135"/>
    <m/>
    <m/>
    <m/>
    <n v="2"/>
    <n v="201208"/>
    <n v="40000"/>
  </r>
  <r>
    <x v="475"/>
    <x v="3"/>
    <m/>
    <x v="36"/>
    <x v="2"/>
    <x v="136"/>
    <m/>
    <m/>
    <m/>
    <n v="4"/>
    <n v="201208"/>
    <n v="112000"/>
  </r>
  <r>
    <x v="475"/>
    <x v="3"/>
    <m/>
    <x v="0"/>
    <x v="2"/>
    <x v="218"/>
    <m/>
    <m/>
    <m/>
    <n v="73"/>
    <n v="201208"/>
    <n v="1460000"/>
  </r>
  <r>
    <x v="475"/>
    <x v="3"/>
    <m/>
    <x v="0"/>
    <x v="2"/>
    <x v="239"/>
    <m/>
    <m/>
    <m/>
    <n v="36"/>
    <n v="201208"/>
    <n v="720000"/>
  </r>
  <r>
    <x v="475"/>
    <x v="3"/>
    <m/>
    <x v="0"/>
    <x v="2"/>
    <x v="240"/>
    <m/>
    <m/>
    <m/>
    <n v="48"/>
    <n v="201208"/>
    <n v="1680000"/>
  </r>
  <r>
    <x v="475"/>
    <x v="3"/>
    <m/>
    <x v="0"/>
    <x v="2"/>
    <x v="219"/>
    <m/>
    <m/>
    <m/>
    <n v="1"/>
    <n v="201208"/>
    <n v="35000"/>
  </r>
  <r>
    <x v="475"/>
    <x v="3"/>
    <m/>
    <x v="32"/>
    <x v="2"/>
    <x v="220"/>
    <m/>
    <m/>
    <m/>
    <n v="47"/>
    <n v="201208"/>
    <n v="1743700"/>
  </r>
  <r>
    <x v="475"/>
    <x v="3"/>
    <m/>
    <x v="18"/>
    <x v="2"/>
    <x v="125"/>
    <m/>
    <m/>
    <m/>
    <n v="54"/>
    <n v="201208"/>
    <n v="162000"/>
  </r>
  <r>
    <x v="475"/>
    <x v="3"/>
    <m/>
    <x v="0"/>
    <x v="2"/>
    <x v="138"/>
    <m/>
    <m/>
    <m/>
    <n v="1"/>
    <n v="201208"/>
    <n v="20000"/>
  </r>
  <r>
    <x v="475"/>
    <x v="3"/>
    <m/>
    <x v="4"/>
    <x v="2"/>
    <x v="143"/>
    <m/>
    <m/>
    <m/>
    <n v="12"/>
    <n v="201208"/>
    <n v="240000"/>
  </r>
  <r>
    <x v="475"/>
    <x v="3"/>
    <m/>
    <x v="31"/>
    <x v="2"/>
    <x v="145"/>
    <m/>
    <m/>
    <m/>
    <n v="1"/>
    <n v="201208"/>
    <n v="22400"/>
  </r>
  <r>
    <x v="475"/>
    <x v="3"/>
    <m/>
    <x v="0"/>
    <x v="2"/>
    <x v="148"/>
    <m/>
    <m/>
    <m/>
    <n v="1"/>
    <n v="201208"/>
    <n v="20000"/>
  </r>
  <r>
    <x v="475"/>
    <x v="3"/>
    <m/>
    <x v="22"/>
    <x v="2"/>
    <x v="150"/>
    <m/>
    <m/>
    <m/>
    <n v="10"/>
    <n v="201208"/>
    <n v="380000"/>
  </r>
  <r>
    <x v="475"/>
    <x v="3"/>
    <m/>
    <x v="22"/>
    <x v="2"/>
    <x v="150"/>
    <m/>
    <m/>
    <m/>
    <n v="5"/>
    <n v="201208"/>
    <n v="190000"/>
  </r>
  <r>
    <x v="475"/>
    <x v="3"/>
    <m/>
    <x v="5"/>
    <x v="2"/>
    <x v="151"/>
    <m/>
    <m/>
    <m/>
    <n v="17"/>
    <n v="201208"/>
    <n v="476000"/>
  </r>
  <r>
    <x v="475"/>
    <x v="3"/>
    <m/>
    <x v="5"/>
    <x v="2"/>
    <x v="152"/>
    <m/>
    <m/>
    <m/>
    <n v="4"/>
    <n v="201208"/>
    <n v="192000"/>
  </r>
  <r>
    <x v="475"/>
    <x v="3"/>
    <m/>
    <x v="5"/>
    <x v="2"/>
    <x v="153"/>
    <m/>
    <m/>
    <m/>
    <n v="13"/>
    <n v="201208"/>
    <n v="364000"/>
  </r>
  <r>
    <x v="475"/>
    <x v="3"/>
    <m/>
    <x v="33"/>
    <x v="2"/>
    <x v="155"/>
    <m/>
    <m/>
    <m/>
    <n v="3"/>
    <n v="201208"/>
    <n v="54600"/>
  </r>
  <r>
    <x v="475"/>
    <x v="3"/>
    <m/>
    <x v="33"/>
    <x v="2"/>
    <x v="156"/>
    <m/>
    <m/>
    <m/>
    <n v="1"/>
    <n v="201208"/>
    <n v="33800"/>
  </r>
  <r>
    <x v="475"/>
    <x v="3"/>
    <m/>
    <x v="19"/>
    <x v="2"/>
    <x v="157"/>
    <m/>
    <m/>
    <m/>
    <n v="24"/>
    <n v="201208"/>
    <n v="312000"/>
  </r>
  <r>
    <x v="475"/>
    <x v="3"/>
    <m/>
    <x v="19"/>
    <x v="2"/>
    <x v="158"/>
    <m/>
    <m/>
    <m/>
    <n v="5"/>
    <n v="201208"/>
    <n v="120000"/>
  </r>
  <r>
    <x v="475"/>
    <x v="3"/>
    <m/>
    <x v="19"/>
    <x v="2"/>
    <x v="159"/>
    <m/>
    <m/>
    <m/>
    <n v="4"/>
    <n v="201208"/>
    <n v="132000"/>
  </r>
  <r>
    <x v="475"/>
    <x v="3"/>
    <m/>
    <x v="35"/>
    <x v="2"/>
    <x v="160"/>
    <m/>
    <m/>
    <m/>
    <n v="3"/>
    <n v="201208"/>
    <n v="60000"/>
  </r>
  <r>
    <x v="475"/>
    <x v="3"/>
    <m/>
    <x v="4"/>
    <x v="2"/>
    <x v="243"/>
    <m/>
    <m/>
    <m/>
    <n v="2"/>
    <n v="201208"/>
    <n v="8000"/>
  </r>
  <r>
    <x v="475"/>
    <x v="3"/>
    <m/>
    <x v="4"/>
    <x v="2"/>
    <x v="242"/>
    <m/>
    <m/>
    <m/>
    <n v="2"/>
    <n v="201208"/>
    <n v="40000"/>
  </r>
  <r>
    <x v="475"/>
    <x v="3"/>
    <m/>
    <x v="4"/>
    <x v="2"/>
    <x v="207"/>
    <m/>
    <m/>
    <m/>
    <n v="2"/>
    <n v="201208"/>
    <n v="8000"/>
  </r>
  <r>
    <x v="475"/>
    <x v="3"/>
    <m/>
    <x v="4"/>
    <x v="2"/>
    <x v="241"/>
    <m/>
    <m/>
    <m/>
    <n v="4"/>
    <n v="201208"/>
    <n v="80000"/>
  </r>
  <r>
    <x v="475"/>
    <x v="3"/>
    <m/>
    <x v="18"/>
    <x v="2"/>
    <x v="161"/>
    <m/>
    <m/>
    <m/>
    <n v="22"/>
    <n v="201208"/>
    <n v="66000"/>
  </r>
  <r>
    <x v="475"/>
    <x v="3"/>
    <m/>
    <x v="33"/>
    <x v="9"/>
    <x v="244"/>
    <m/>
    <m/>
    <m/>
    <n v="1"/>
    <n v="201208"/>
    <n v="18200"/>
  </r>
  <r>
    <x v="476"/>
    <x v="4"/>
    <m/>
    <x v="0"/>
    <x v="1"/>
    <x v="123"/>
    <m/>
    <m/>
    <m/>
    <n v="2"/>
    <n v="201208"/>
    <n v="70000"/>
  </r>
  <r>
    <x v="476"/>
    <x v="4"/>
    <m/>
    <x v="0"/>
    <x v="7"/>
    <x v="163"/>
    <m/>
    <m/>
    <m/>
    <n v="4"/>
    <n v="201208"/>
    <n v="80000"/>
  </r>
  <r>
    <x v="476"/>
    <x v="4"/>
    <m/>
    <x v="0"/>
    <x v="3"/>
    <x v="164"/>
    <m/>
    <m/>
    <m/>
    <n v="4"/>
    <n v="201208"/>
    <n v="0"/>
  </r>
  <r>
    <x v="476"/>
    <x v="4"/>
    <m/>
    <x v="6"/>
    <x v="2"/>
    <x v="126"/>
    <m/>
    <m/>
    <m/>
    <n v="4"/>
    <n v="201208"/>
    <n v="80000"/>
  </r>
  <r>
    <x v="476"/>
    <x v="4"/>
    <m/>
    <x v="6"/>
    <x v="2"/>
    <x v="127"/>
    <m/>
    <m/>
    <m/>
    <n v="1"/>
    <n v="201208"/>
    <n v="35000"/>
  </r>
  <r>
    <x v="476"/>
    <x v="4"/>
    <m/>
    <x v="31"/>
    <x v="2"/>
    <x v="227"/>
    <m/>
    <m/>
    <m/>
    <n v="30"/>
    <n v="201208"/>
    <n v="672000"/>
  </r>
  <r>
    <x v="476"/>
    <x v="4"/>
    <m/>
    <x v="31"/>
    <x v="2"/>
    <x v="228"/>
    <m/>
    <m/>
    <m/>
    <n v="26"/>
    <n v="201208"/>
    <n v="1019200"/>
  </r>
  <r>
    <x v="476"/>
    <x v="4"/>
    <m/>
    <x v="31"/>
    <x v="2"/>
    <x v="229"/>
    <m/>
    <m/>
    <m/>
    <n v="26"/>
    <n v="201208"/>
    <n v="1419600"/>
  </r>
  <r>
    <x v="476"/>
    <x v="4"/>
    <m/>
    <x v="32"/>
    <x v="2"/>
    <x v="230"/>
    <m/>
    <m/>
    <m/>
    <n v="8"/>
    <n v="201208"/>
    <n v="296800"/>
  </r>
  <r>
    <x v="476"/>
    <x v="4"/>
    <m/>
    <x v="31"/>
    <x v="2"/>
    <x v="231"/>
    <m/>
    <m/>
    <m/>
    <n v="4"/>
    <n v="201208"/>
    <n v="89600"/>
  </r>
  <r>
    <x v="476"/>
    <x v="4"/>
    <m/>
    <x v="31"/>
    <x v="2"/>
    <x v="232"/>
    <m/>
    <m/>
    <m/>
    <n v="1"/>
    <n v="201208"/>
    <n v="39200"/>
  </r>
  <r>
    <x v="476"/>
    <x v="4"/>
    <m/>
    <x v="31"/>
    <x v="2"/>
    <x v="233"/>
    <m/>
    <m/>
    <m/>
    <n v="5"/>
    <n v="201208"/>
    <n v="273000"/>
  </r>
  <r>
    <x v="476"/>
    <x v="4"/>
    <m/>
    <x v="31"/>
    <x v="2"/>
    <x v="235"/>
    <m/>
    <m/>
    <m/>
    <n v="15"/>
    <n v="201208"/>
    <n v="336000"/>
  </r>
  <r>
    <x v="476"/>
    <x v="4"/>
    <m/>
    <x v="31"/>
    <x v="2"/>
    <x v="236"/>
    <m/>
    <m/>
    <m/>
    <n v="18"/>
    <n v="201208"/>
    <n v="705600"/>
  </r>
  <r>
    <x v="476"/>
    <x v="4"/>
    <m/>
    <x v="31"/>
    <x v="2"/>
    <x v="237"/>
    <m/>
    <m/>
    <m/>
    <n v="10"/>
    <n v="201208"/>
    <n v="546000"/>
  </r>
  <r>
    <x v="476"/>
    <x v="4"/>
    <m/>
    <x v="32"/>
    <x v="2"/>
    <x v="238"/>
    <m/>
    <m/>
    <m/>
    <n v="4"/>
    <n v="201208"/>
    <n v="148400"/>
  </r>
  <r>
    <x v="476"/>
    <x v="4"/>
    <m/>
    <x v="34"/>
    <x v="2"/>
    <x v="128"/>
    <m/>
    <m/>
    <m/>
    <n v="40"/>
    <n v="201208"/>
    <n v="1484000"/>
  </r>
  <r>
    <x v="476"/>
    <x v="4"/>
    <m/>
    <x v="25"/>
    <x v="2"/>
    <x v="129"/>
    <m/>
    <m/>
    <m/>
    <n v="3"/>
    <n v="201208"/>
    <n v="297000"/>
  </r>
  <r>
    <x v="476"/>
    <x v="4"/>
    <m/>
    <x v="0"/>
    <x v="2"/>
    <x v="224"/>
    <m/>
    <m/>
    <m/>
    <n v="42"/>
    <n v="201208"/>
    <n v="1386000"/>
  </r>
  <r>
    <x v="476"/>
    <x v="4"/>
    <m/>
    <x v="0"/>
    <x v="2"/>
    <x v="225"/>
    <m/>
    <m/>
    <m/>
    <n v="12"/>
    <n v="201208"/>
    <n v="456000"/>
  </r>
  <r>
    <x v="476"/>
    <x v="4"/>
    <m/>
    <x v="0"/>
    <x v="2"/>
    <x v="131"/>
    <m/>
    <m/>
    <m/>
    <n v="1"/>
    <n v="201208"/>
    <n v="33000"/>
  </r>
  <r>
    <x v="476"/>
    <x v="4"/>
    <m/>
    <x v="0"/>
    <x v="2"/>
    <x v="168"/>
    <m/>
    <m/>
    <m/>
    <n v="1"/>
    <n v="201208"/>
    <n v="20000"/>
  </r>
  <r>
    <x v="476"/>
    <x v="4"/>
    <m/>
    <x v="0"/>
    <x v="2"/>
    <x v="178"/>
    <m/>
    <m/>
    <m/>
    <n v="1"/>
    <n v="201208"/>
    <n v="35000"/>
  </r>
  <r>
    <x v="476"/>
    <x v="4"/>
    <m/>
    <x v="0"/>
    <x v="2"/>
    <x v="179"/>
    <m/>
    <m/>
    <m/>
    <n v="1"/>
    <n v="201208"/>
    <n v="3000"/>
  </r>
  <r>
    <x v="476"/>
    <x v="4"/>
    <m/>
    <x v="30"/>
    <x v="2"/>
    <x v="132"/>
    <m/>
    <m/>
    <m/>
    <n v="7"/>
    <n v="201208"/>
    <n v="156800"/>
  </r>
  <r>
    <x v="476"/>
    <x v="4"/>
    <m/>
    <x v="30"/>
    <x v="2"/>
    <x v="133"/>
    <m/>
    <m/>
    <m/>
    <n v="3"/>
    <n v="201208"/>
    <n v="117600"/>
  </r>
  <r>
    <x v="476"/>
    <x v="4"/>
    <m/>
    <x v="34"/>
    <x v="2"/>
    <x v="134"/>
    <m/>
    <m/>
    <m/>
    <n v="3"/>
    <n v="201208"/>
    <n v="111300"/>
  </r>
  <r>
    <x v="476"/>
    <x v="4"/>
    <m/>
    <x v="1"/>
    <x v="2"/>
    <x v="135"/>
    <m/>
    <m/>
    <m/>
    <n v="5"/>
    <n v="201208"/>
    <n v="100000"/>
  </r>
  <r>
    <x v="476"/>
    <x v="4"/>
    <m/>
    <x v="1"/>
    <x v="2"/>
    <x v="165"/>
    <m/>
    <m/>
    <m/>
    <n v="1"/>
    <n v="201208"/>
    <n v="35000"/>
  </r>
  <r>
    <x v="476"/>
    <x v="4"/>
    <m/>
    <x v="36"/>
    <x v="2"/>
    <x v="136"/>
    <m/>
    <m/>
    <m/>
    <n v="2"/>
    <n v="201208"/>
    <n v="56000"/>
  </r>
  <r>
    <x v="476"/>
    <x v="4"/>
    <m/>
    <x v="36"/>
    <x v="2"/>
    <x v="176"/>
    <m/>
    <m/>
    <m/>
    <n v="2"/>
    <n v="201208"/>
    <n v="98000"/>
  </r>
  <r>
    <x v="476"/>
    <x v="4"/>
    <m/>
    <x v="36"/>
    <x v="2"/>
    <x v="137"/>
    <m/>
    <m/>
    <m/>
    <n v="2"/>
    <n v="201208"/>
    <n v="84000"/>
  </r>
  <r>
    <x v="476"/>
    <x v="4"/>
    <m/>
    <x v="0"/>
    <x v="2"/>
    <x v="218"/>
    <m/>
    <m/>
    <m/>
    <n v="62"/>
    <n v="201208"/>
    <n v="1240000"/>
  </r>
  <r>
    <x v="476"/>
    <x v="4"/>
    <m/>
    <x v="0"/>
    <x v="2"/>
    <x v="239"/>
    <m/>
    <m/>
    <m/>
    <n v="9"/>
    <n v="201208"/>
    <n v="180000"/>
  </r>
  <r>
    <x v="476"/>
    <x v="4"/>
    <m/>
    <x v="0"/>
    <x v="2"/>
    <x v="240"/>
    <m/>
    <m/>
    <m/>
    <n v="32"/>
    <n v="201208"/>
    <n v="1120000"/>
  </r>
  <r>
    <x v="476"/>
    <x v="4"/>
    <m/>
    <x v="32"/>
    <x v="2"/>
    <x v="220"/>
    <m/>
    <m/>
    <m/>
    <n v="18"/>
    <n v="201208"/>
    <n v="667800"/>
  </r>
  <r>
    <x v="476"/>
    <x v="4"/>
    <m/>
    <x v="18"/>
    <x v="2"/>
    <x v="125"/>
    <m/>
    <m/>
    <m/>
    <n v="32"/>
    <n v="201208"/>
    <n v="96000"/>
  </r>
  <r>
    <x v="476"/>
    <x v="4"/>
    <m/>
    <x v="4"/>
    <x v="2"/>
    <x v="143"/>
    <m/>
    <m/>
    <m/>
    <n v="1"/>
    <n v="201208"/>
    <n v="20000"/>
  </r>
  <r>
    <x v="476"/>
    <x v="4"/>
    <m/>
    <x v="4"/>
    <x v="2"/>
    <x v="144"/>
    <m/>
    <m/>
    <m/>
    <n v="3"/>
    <n v="201208"/>
    <n v="12000"/>
  </r>
  <r>
    <x v="476"/>
    <x v="4"/>
    <m/>
    <x v="22"/>
    <x v="2"/>
    <x v="150"/>
    <m/>
    <m/>
    <m/>
    <n v="8"/>
    <n v="201208"/>
    <n v="304000"/>
  </r>
  <r>
    <x v="476"/>
    <x v="4"/>
    <m/>
    <x v="22"/>
    <x v="2"/>
    <x v="150"/>
    <m/>
    <m/>
    <m/>
    <n v="3"/>
    <n v="201208"/>
    <n v="114000"/>
  </r>
  <r>
    <x v="476"/>
    <x v="4"/>
    <m/>
    <x v="5"/>
    <x v="2"/>
    <x v="151"/>
    <m/>
    <m/>
    <m/>
    <n v="12"/>
    <n v="201208"/>
    <n v="336000"/>
  </r>
  <r>
    <x v="476"/>
    <x v="4"/>
    <m/>
    <x v="5"/>
    <x v="2"/>
    <x v="152"/>
    <m/>
    <m/>
    <m/>
    <n v="7"/>
    <n v="201208"/>
    <n v="336000"/>
  </r>
  <r>
    <x v="476"/>
    <x v="4"/>
    <m/>
    <x v="5"/>
    <x v="2"/>
    <x v="153"/>
    <m/>
    <m/>
    <m/>
    <n v="3"/>
    <n v="201208"/>
    <n v="84000"/>
  </r>
  <r>
    <x v="476"/>
    <x v="4"/>
    <m/>
    <x v="33"/>
    <x v="2"/>
    <x v="155"/>
    <m/>
    <m/>
    <m/>
    <n v="3"/>
    <n v="201208"/>
    <n v="54600"/>
  </r>
  <r>
    <x v="476"/>
    <x v="4"/>
    <m/>
    <x v="33"/>
    <x v="2"/>
    <x v="156"/>
    <m/>
    <m/>
    <m/>
    <n v="2"/>
    <n v="201208"/>
    <n v="67600"/>
  </r>
  <r>
    <x v="476"/>
    <x v="4"/>
    <m/>
    <x v="19"/>
    <x v="2"/>
    <x v="157"/>
    <m/>
    <m/>
    <m/>
    <n v="20"/>
    <n v="201208"/>
    <n v="260000"/>
  </r>
  <r>
    <x v="476"/>
    <x v="4"/>
    <m/>
    <x v="19"/>
    <x v="2"/>
    <x v="158"/>
    <m/>
    <m/>
    <m/>
    <n v="5"/>
    <n v="201208"/>
    <n v="120000"/>
  </r>
  <r>
    <x v="476"/>
    <x v="4"/>
    <m/>
    <x v="19"/>
    <x v="2"/>
    <x v="159"/>
    <m/>
    <m/>
    <m/>
    <n v="3"/>
    <n v="201208"/>
    <n v="99000"/>
  </r>
  <r>
    <x v="476"/>
    <x v="4"/>
    <m/>
    <x v="35"/>
    <x v="2"/>
    <x v="160"/>
    <m/>
    <m/>
    <m/>
    <n v="2"/>
    <n v="201208"/>
    <n v="40000"/>
  </r>
  <r>
    <x v="476"/>
    <x v="4"/>
    <m/>
    <x v="4"/>
    <x v="2"/>
    <x v="242"/>
    <m/>
    <m/>
    <m/>
    <n v="2"/>
    <n v="201208"/>
    <n v="40000"/>
  </r>
  <r>
    <x v="476"/>
    <x v="4"/>
    <m/>
    <x v="18"/>
    <x v="2"/>
    <x v="161"/>
    <m/>
    <m/>
    <m/>
    <n v="9"/>
    <n v="201208"/>
    <n v="27000"/>
  </r>
  <r>
    <x v="477"/>
    <x v="1"/>
    <m/>
    <x v="0"/>
    <x v="1"/>
    <x v="124"/>
    <m/>
    <m/>
    <m/>
    <n v="2"/>
    <n v="201208"/>
    <n v="40000"/>
  </r>
  <r>
    <x v="477"/>
    <x v="1"/>
    <m/>
    <x v="6"/>
    <x v="5"/>
    <x v="172"/>
    <m/>
    <m/>
    <m/>
    <n v="20"/>
    <n v="201208"/>
    <n v="400000"/>
  </r>
  <r>
    <x v="477"/>
    <x v="1"/>
    <m/>
    <x v="0"/>
    <x v="7"/>
    <x v="163"/>
    <m/>
    <m/>
    <m/>
    <n v="6"/>
    <n v="201208"/>
    <n v="120000"/>
  </r>
  <r>
    <x v="477"/>
    <x v="1"/>
    <m/>
    <x v="31"/>
    <x v="3"/>
    <x v="245"/>
    <m/>
    <m/>
    <m/>
    <n v="900"/>
    <n v="201208"/>
    <n v="0"/>
  </r>
  <r>
    <x v="477"/>
    <x v="1"/>
    <m/>
    <x v="6"/>
    <x v="2"/>
    <x v="126"/>
    <m/>
    <m/>
    <m/>
    <n v="2"/>
    <n v="201208"/>
    <n v="40000"/>
  </r>
  <r>
    <x v="477"/>
    <x v="1"/>
    <m/>
    <x v="6"/>
    <x v="2"/>
    <x v="127"/>
    <m/>
    <m/>
    <m/>
    <n v="2"/>
    <n v="201208"/>
    <n v="70000"/>
  </r>
  <r>
    <x v="477"/>
    <x v="1"/>
    <m/>
    <x v="31"/>
    <x v="2"/>
    <x v="227"/>
    <m/>
    <m/>
    <m/>
    <n v="39"/>
    <n v="201208"/>
    <n v="873600"/>
  </r>
  <r>
    <x v="477"/>
    <x v="1"/>
    <m/>
    <x v="31"/>
    <x v="2"/>
    <x v="228"/>
    <m/>
    <m/>
    <m/>
    <n v="23"/>
    <n v="201208"/>
    <n v="901600"/>
  </r>
  <r>
    <x v="477"/>
    <x v="1"/>
    <m/>
    <x v="31"/>
    <x v="2"/>
    <x v="229"/>
    <m/>
    <m/>
    <m/>
    <n v="28"/>
    <n v="201208"/>
    <n v="1528800"/>
  </r>
  <r>
    <x v="477"/>
    <x v="1"/>
    <m/>
    <x v="32"/>
    <x v="2"/>
    <x v="230"/>
    <m/>
    <m/>
    <m/>
    <n v="8"/>
    <n v="201208"/>
    <n v="296800"/>
  </r>
  <r>
    <x v="477"/>
    <x v="1"/>
    <m/>
    <x v="31"/>
    <x v="2"/>
    <x v="231"/>
    <m/>
    <m/>
    <m/>
    <n v="1"/>
    <n v="201208"/>
    <n v="22400"/>
  </r>
  <r>
    <x v="477"/>
    <x v="1"/>
    <m/>
    <x v="31"/>
    <x v="2"/>
    <x v="232"/>
    <m/>
    <m/>
    <m/>
    <n v="4"/>
    <n v="201208"/>
    <n v="156800"/>
  </r>
  <r>
    <x v="477"/>
    <x v="1"/>
    <m/>
    <x v="31"/>
    <x v="2"/>
    <x v="233"/>
    <m/>
    <m/>
    <m/>
    <n v="5"/>
    <n v="201208"/>
    <n v="273000"/>
  </r>
  <r>
    <x v="477"/>
    <x v="1"/>
    <m/>
    <x v="32"/>
    <x v="2"/>
    <x v="234"/>
    <m/>
    <m/>
    <m/>
    <n v="1"/>
    <n v="201208"/>
    <n v="37100"/>
  </r>
  <r>
    <x v="477"/>
    <x v="1"/>
    <m/>
    <x v="31"/>
    <x v="2"/>
    <x v="235"/>
    <m/>
    <m/>
    <m/>
    <n v="15"/>
    <n v="201208"/>
    <n v="336000"/>
  </r>
  <r>
    <x v="477"/>
    <x v="1"/>
    <m/>
    <x v="31"/>
    <x v="2"/>
    <x v="236"/>
    <m/>
    <m/>
    <m/>
    <n v="15"/>
    <n v="201208"/>
    <n v="588000"/>
  </r>
  <r>
    <x v="477"/>
    <x v="1"/>
    <m/>
    <x v="31"/>
    <x v="2"/>
    <x v="237"/>
    <m/>
    <m/>
    <m/>
    <n v="8"/>
    <n v="201208"/>
    <n v="436800"/>
  </r>
  <r>
    <x v="477"/>
    <x v="1"/>
    <m/>
    <x v="32"/>
    <x v="2"/>
    <x v="238"/>
    <m/>
    <m/>
    <m/>
    <n v="5"/>
    <n v="201208"/>
    <n v="185500"/>
  </r>
  <r>
    <x v="477"/>
    <x v="1"/>
    <m/>
    <x v="34"/>
    <x v="2"/>
    <x v="128"/>
    <m/>
    <m/>
    <m/>
    <n v="60"/>
    <n v="201208"/>
    <n v="2226000"/>
  </r>
  <r>
    <x v="477"/>
    <x v="1"/>
    <m/>
    <x v="25"/>
    <x v="2"/>
    <x v="129"/>
    <m/>
    <m/>
    <m/>
    <n v="2"/>
    <n v="201208"/>
    <n v="198000"/>
  </r>
  <r>
    <x v="477"/>
    <x v="1"/>
    <m/>
    <x v="5"/>
    <x v="2"/>
    <x v="246"/>
    <m/>
    <m/>
    <m/>
    <n v="55"/>
    <n v="201208"/>
    <n v="1540000"/>
  </r>
  <r>
    <x v="477"/>
    <x v="1"/>
    <m/>
    <x v="5"/>
    <x v="2"/>
    <x v="247"/>
    <m/>
    <m/>
    <m/>
    <n v="81"/>
    <n v="201208"/>
    <n v="2268000"/>
  </r>
  <r>
    <x v="477"/>
    <x v="1"/>
    <m/>
    <x v="0"/>
    <x v="2"/>
    <x v="224"/>
    <m/>
    <m/>
    <m/>
    <n v="64"/>
    <n v="201208"/>
    <n v="2112000"/>
  </r>
  <r>
    <x v="477"/>
    <x v="1"/>
    <m/>
    <x v="0"/>
    <x v="2"/>
    <x v="225"/>
    <m/>
    <m/>
    <m/>
    <n v="25"/>
    <n v="201208"/>
    <n v="950000"/>
  </r>
  <r>
    <x v="477"/>
    <x v="1"/>
    <m/>
    <x v="0"/>
    <x v="2"/>
    <x v="168"/>
    <m/>
    <m/>
    <m/>
    <n v="2"/>
    <n v="201208"/>
    <n v="40000"/>
  </r>
  <r>
    <x v="477"/>
    <x v="1"/>
    <m/>
    <x v="0"/>
    <x v="2"/>
    <x v="179"/>
    <m/>
    <m/>
    <m/>
    <n v="1"/>
    <n v="201208"/>
    <n v="3000"/>
  </r>
  <r>
    <x v="477"/>
    <x v="1"/>
    <m/>
    <x v="30"/>
    <x v="2"/>
    <x v="132"/>
    <m/>
    <m/>
    <m/>
    <n v="13"/>
    <n v="201208"/>
    <n v="291200"/>
  </r>
  <r>
    <x v="477"/>
    <x v="1"/>
    <m/>
    <x v="30"/>
    <x v="2"/>
    <x v="133"/>
    <m/>
    <m/>
    <m/>
    <n v="2"/>
    <n v="201208"/>
    <n v="78400"/>
  </r>
  <r>
    <x v="477"/>
    <x v="1"/>
    <m/>
    <x v="34"/>
    <x v="2"/>
    <x v="134"/>
    <m/>
    <m/>
    <m/>
    <n v="6"/>
    <n v="201208"/>
    <n v="222600"/>
  </r>
  <r>
    <x v="477"/>
    <x v="1"/>
    <m/>
    <x v="1"/>
    <x v="2"/>
    <x v="135"/>
    <m/>
    <m/>
    <m/>
    <n v="5"/>
    <n v="201208"/>
    <n v="100000"/>
  </r>
  <r>
    <x v="477"/>
    <x v="1"/>
    <m/>
    <x v="36"/>
    <x v="2"/>
    <x v="136"/>
    <m/>
    <m/>
    <m/>
    <n v="10"/>
    <n v="201208"/>
    <n v="280000"/>
  </r>
  <r>
    <x v="477"/>
    <x v="1"/>
    <m/>
    <x v="36"/>
    <x v="2"/>
    <x v="137"/>
    <m/>
    <m/>
    <m/>
    <n v="2"/>
    <n v="201208"/>
    <n v="84000"/>
  </r>
  <r>
    <x v="477"/>
    <x v="1"/>
    <m/>
    <x v="0"/>
    <x v="2"/>
    <x v="218"/>
    <m/>
    <m/>
    <m/>
    <n v="71"/>
    <n v="201208"/>
    <n v="1420000"/>
  </r>
  <r>
    <x v="477"/>
    <x v="1"/>
    <m/>
    <x v="0"/>
    <x v="2"/>
    <x v="240"/>
    <m/>
    <m/>
    <m/>
    <n v="61"/>
    <n v="201208"/>
    <n v="2135000"/>
  </r>
  <r>
    <x v="477"/>
    <x v="1"/>
    <m/>
    <x v="32"/>
    <x v="2"/>
    <x v="220"/>
    <m/>
    <m/>
    <m/>
    <n v="29"/>
    <n v="201208"/>
    <n v="1075900"/>
  </r>
  <r>
    <x v="477"/>
    <x v="1"/>
    <m/>
    <x v="18"/>
    <x v="2"/>
    <x v="125"/>
    <m/>
    <m/>
    <m/>
    <n v="55"/>
    <n v="201208"/>
    <n v="165000"/>
  </r>
  <r>
    <x v="477"/>
    <x v="1"/>
    <m/>
    <x v="0"/>
    <x v="2"/>
    <x v="141"/>
    <m/>
    <m/>
    <m/>
    <n v="3"/>
    <n v="201208"/>
    <n v="99000"/>
  </r>
  <r>
    <x v="477"/>
    <x v="1"/>
    <m/>
    <x v="4"/>
    <x v="2"/>
    <x v="142"/>
    <m/>
    <m/>
    <m/>
    <n v="1"/>
    <n v="201208"/>
    <n v="4000"/>
  </r>
  <r>
    <x v="477"/>
    <x v="1"/>
    <m/>
    <x v="4"/>
    <x v="2"/>
    <x v="143"/>
    <m/>
    <m/>
    <m/>
    <n v="19"/>
    <n v="201208"/>
    <n v="380000"/>
  </r>
  <r>
    <x v="477"/>
    <x v="1"/>
    <m/>
    <x v="0"/>
    <x v="2"/>
    <x v="164"/>
    <m/>
    <m/>
    <m/>
    <n v="1"/>
    <n v="201208"/>
    <n v="20000"/>
  </r>
  <r>
    <x v="477"/>
    <x v="1"/>
    <m/>
    <x v="22"/>
    <x v="2"/>
    <x v="150"/>
    <m/>
    <m/>
    <m/>
    <n v="15"/>
    <n v="201208"/>
    <n v="570000"/>
  </r>
  <r>
    <x v="477"/>
    <x v="1"/>
    <m/>
    <x v="22"/>
    <x v="2"/>
    <x v="150"/>
    <m/>
    <m/>
    <m/>
    <n v="8"/>
    <n v="201208"/>
    <n v="304000"/>
  </r>
  <r>
    <x v="477"/>
    <x v="1"/>
    <m/>
    <x v="5"/>
    <x v="2"/>
    <x v="151"/>
    <m/>
    <m/>
    <m/>
    <n v="28"/>
    <n v="201208"/>
    <n v="784000"/>
  </r>
  <r>
    <x v="477"/>
    <x v="1"/>
    <m/>
    <x v="5"/>
    <x v="2"/>
    <x v="152"/>
    <m/>
    <m/>
    <m/>
    <n v="16"/>
    <n v="201208"/>
    <n v="768000"/>
  </r>
  <r>
    <x v="477"/>
    <x v="1"/>
    <m/>
    <x v="5"/>
    <x v="2"/>
    <x v="153"/>
    <m/>
    <m/>
    <m/>
    <n v="8"/>
    <n v="201208"/>
    <n v="224000"/>
  </r>
  <r>
    <x v="477"/>
    <x v="1"/>
    <m/>
    <x v="33"/>
    <x v="2"/>
    <x v="155"/>
    <m/>
    <m/>
    <m/>
    <n v="6"/>
    <n v="201208"/>
    <n v="109200"/>
  </r>
  <r>
    <x v="477"/>
    <x v="1"/>
    <m/>
    <x v="19"/>
    <x v="2"/>
    <x v="157"/>
    <m/>
    <m/>
    <m/>
    <n v="26"/>
    <n v="201208"/>
    <n v="338000"/>
  </r>
  <r>
    <x v="477"/>
    <x v="1"/>
    <m/>
    <x v="19"/>
    <x v="2"/>
    <x v="158"/>
    <m/>
    <m/>
    <m/>
    <n v="6"/>
    <n v="201208"/>
    <n v="144000"/>
  </r>
  <r>
    <x v="477"/>
    <x v="1"/>
    <m/>
    <x v="19"/>
    <x v="2"/>
    <x v="159"/>
    <m/>
    <m/>
    <m/>
    <n v="5"/>
    <n v="201208"/>
    <n v="165000"/>
  </r>
  <r>
    <x v="477"/>
    <x v="1"/>
    <m/>
    <x v="35"/>
    <x v="2"/>
    <x v="170"/>
    <m/>
    <m/>
    <m/>
    <n v="3"/>
    <n v="201208"/>
    <n v="12000"/>
  </r>
  <r>
    <x v="477"/>
    <x v="1"/>
    <m/>
    <x v="35"/>
    <x v="2"/>
    <x v="160"/>
    <m/>
    <m/>
    <m/>
    <n v="2"/>
    <n v="201208"/>
    <n v="40000"/>
  </r>
  <r>
    <x v="477"/>
    <x v="1"/>
    <m/>
    <x v="4"/>
    <x v="2"/>
    <x v="243"/>
    <m/>
    <m/>
    <m/>
    <n v="4"/>
    <n v="201208"/>
    <n v="16000"/>
  </r>
  <r>
    <x v="477"/>
    <x v="1"/>
    <m/>
    <x v="4"/>
    <x v="2"/>
    <x v="242"/>
    <m/>
    <m/>
    <m/>
    <n v="1"/>
    <n v="201208"/>
    <n v="20000"/>
  </r>
  <r>
    <x v="477"/>
    <x v="1"/>
    <m/>
    <x v="4"/>
    <x v="2"/>
    <x v="207"/>
    <m/>
    <m/>
    <m/>
    <n v="6"/>
    <n v="201208"/>
    <n v="24000"/>
  </r>
  <r>
    <x v="477"/>
    <x v="1"/>
    <m/>
    <x v="4"/>
    <x v="2"/>
    <x v="241"/>
    <m/>
    <m/>
    <m/>
    <n v="4"/>
    <n v="201208"/>
    <n v="80000"/>
  </r>
  <r>
    <x v="477"/>
    <x v="1"/>
    <m/>
    <x v="18"/>
    <x v="2"/>
    <x v="161"/>
    <m/>
    <m/>
    <m/>
    <n v="34"/>
    <n v="201208"/>
    <n v="102000"/>
  </r>
  <r>
    <x v="477"/>
    <x v="1"/>
    <m/>
    <x v="18"/>
    <x v="2"/>
    <x v="161"/>
    <m/>
    <m/>
    <m/>
    <n v="6"/>
    <n v="201208"/>
    <n v="18000"/>
  </r>
  <r>
    <x v="478"/>
    <x v="0"/>
    <m/>
    <x v="0"/>
    <x v="7"/>
    <x v="163"/>
    <m/>
    <m/>
    <m/>
    <n v="3"/>
    <n v="201208"/>
    <n v="60000"/>
  </r>
  <r>
    <x v="478"/>
    <x v="0"/>
    <m/>
    <x v="6"/>
    <x v="2"/>
    <x v="126"/>
    <m/>
    <m/>
    <m/>
    <n v="7"/>
    <n v="201208"/>
    <n v="140000"/>
  </r>
  <r>
    <x v="478"/>
    <x v="0"/>
    <m/>
    <x v="31"/>
    <x v="2"/>
    <x v="227"/>
    <m/>
    <m/>
    <m/>
    <n v="28"/>
    <n v="201208"/>
    <n v="627200"/>
  </r>
  <r>
    <x v="478"/>
    <x v="0"/>
    <m/>
    <x v="31"/>
    <x v="2"/>
    <x v="228"/>
    <m/>
    <m/>
    <m/>
    <n v="32"/>
    <n v="201208"/>
    <n v="1254400"/>
  </r>
  <r>
    <x v="478"/>
    <x v="0"/>
    <m/>
    <x v="31"/>
    <x v="2"/>
    <x v="229"/>
    <m/>
    <m/>
    <m/>
    <n v="27"/>
    <n v="201208"/>
    <n v="1474200"/>
  </r>
  <r>
    <x v="478"/>
    <x v="0"/>
    <m/>
    <x v="32"/>
    <x v="2"/>
    <x v="230"/>
    <m/>
    <m/>
    <m/>
    <n v="13"/>
    <n v="201208"/>
    <n v="482300"/>
  </r>
  <r>
    <x v="478"/>
    <x v="0"/>
    <m/>
    <x v="31"/>
    <x v="2"/>
    <x v="231"/>
    <m/>
    <m/>
    <m/>
    <n v="3"/>
    <n v="201208"/>
    <n v="67200"/>
  </r>
  <r>
    <x v="478"/>
    <x v="0"/>
    <m/>
    <x v="31"/>
    <x v="2"/>
    <x v="232"/>
    <m/>
    <m/>
    <m/>
    <n v="6"/>
    <n v="201208"/>
    <n v="235200"/>
  </r>
  <r>
    <x v="478"/>
    <x v="0"/>
    <m/>
    <x v="31"/>
    <x v="2"/>
    <x v="233"/>
    <m/>
    <m/>
    <m/>
    <n v="1"/>
    <n v="201208"/>
    <n v="54600"/>
  </r>
  <r>
    <x v="478"/>
    <x v="0"/>
    <m/>
    <x v="31"/>
    <x v="2"/>
    <x v="235"/>
    <m/>
    <m/>
    <m/>
    <n v="13"/>
    <n v="201208"/>
    <n v="291200"/>
  </r>
  <r>
    <x v="478"/>
    <x v="0"/>
    <m/>
    <x v="31"/>
    <x v="2"/>
    <x v="236"/>
    <m/>
    <m/>
    <m/>
    <n v="9"/>
    <n v="201208"/>
    <n v="352800"/>
  </r>
  <r>
    <x v="478"/>
    <x v="0"/>
    <m/>
    <x v="31"/>
    <x v="2"/>
    <x v="237"/>
    <m/>
    <m/>
    <m/>
    <n v="9"/>
    <n v="201208"/>
    <n v="491400"/>
  </r>
  <r>
    <x v="478"/>
    <x v="0"/>
    <m/>
    <x v="32"/>
    <x v="2"/>
    <x v="238"/>
    <m/>
    <m/>
    <m/>
    <n v="8"/>
    <n v="201208"/>
    <n v="296800"/>
  </r>
  <r>
    <x v="478"/>
    <x v="0"/>
    <m/>
    <x v="34"/>
    <x v="2"/>
    <x v="128"/>
    <m/>
    <m/>
    <m/>
    <n v="53"/>
    <n v="201208"/>
    <n v="1966300"/>
  </r>
  <r>
    <x v="478"/>
    <x v="0"/>
    <m/>
    <x v="25"/>
    <x v="2"/>
    <x v="129"/>
    <m/>
    <m/>
    <m/>
    <n v="6"/>
    <n v="201208"/>
    <n v="594000"/>
  </r>
  <r>
    <x v="478"/>
    <x v="0"/>
    <m/>
    <x v="5"/>
    <x v="2"/>
    <x v="246"/>
    <m/>
    <m/>
    <m/>
    <n v="12"/>
    <n v="201208"/>
    <n v="336000"/>
  </r>
  <r>
    <x v="478"/>
    <x v="0"/>
    <m/>
    <x v="5"/>
    <x v="2"/>
    <x v="247"/>
    <m/>
    <m/>
    <m/>
    <n v="19"/>
    <n v="201208"/>
    <n v="532000"/>
  </r>
  <r>
    <x v="478"/>
    <x v="0"/>
    <m/>
    <x v="0"/>
    <x v="2"/>
    <x v="224"/>
    <m/>
    <m/>
    <m/>
    <n v="30"/>
    <n v="201208"/>
    <n v="990000"/>
  </r>
  <r>
    <x v="478"/>
    <x v="0"/>
    <m/>
    <x v="0"/>
    <x v="2"/>
    <x v="225"/>
    <m/>
    <m/>
    <m/>
    <n v="10"/>
    <n v="201208"/>
    <n v="380000"/>
  </r>
  <r>
    <x v="478"/>
    <x v="0"/>
    <m/>
    <x v="0"/>
    <x v="2"/>
    <x v="178"/>
    <m/>
    <m/>
    <m/>
    <n v="1"/>
    <n v="201208"/>
    <n v="35000"/>
  </r>
  <r>
    <x v="478"/>
    <x v="0"/>
    <m/>
    <x v="30"/>
    <x v="2"/>
    <x v="132"/>
    <m/>
    <m/>
    <m/>
    <n v="14"/>
    <n v="201208"/>
    <n v="313600"/>
  </r>
  <r>
    <x v="478"/>
    <x v="0"/>
    <m/>
    <x v="34"/>
    <x v="2"/>
    <x v="134"/>
    <m/>
    <m/>
    <m/>
    <n v="2"/>
    <n v="201208"/>
    <n v="74200"/>
  </r>
  <r>
    <x v="478"/>
    <x v="0"/>
    <m/>
    <x v="1"/>
    <x v="2"/>
    <x v="135"/>
    <m/>
    <m/>
    <m/>
    <n v="1"/>
    <n v="201208"/>
    <n v="20000"/>
  </r>
  <r>
    <x v="478"/>
    <x v="0"/>
    <m/>
    <x v="1"/>
    <x v="2"/>
    <x v="165"/>
    <m/>
    <m/>
    <m/>
    <n v="1"/>
    <n v="201208"/>
    <n v="35000"/>
  </r>
  <r>
    <x v="478"/>
    <x v="0"/>
    <m/>
    <x v="36"/>
    <x v="2"/>
    <x v="136"/>
    <m/>
    <m/>
    <m/>
    <n v="6"/>
    <n v="201208"/>
    <n v="168000"/>
  </r>
  <r>
    <x v="478"/>
    <x v="0"/>
    <m/>
    <x v="36"/>
    <x v="2"/>
    <x v="176"/>
    <m/>
    <m/>
    <m/>
    <n v="2"/>
    <n v="201208"/>
    <n v="98000"/>
  </r>
  <r>
    <x v="478"/>
    <x v="0"/>
    <m/>
    <x v="0"/>
    <x v="2"/>
    <x v="218"/>
    <m/>
    <m/>
    <m/>
    <n v="71"/>
    <n v="201208"/>
    <n v="1420000"/>
  </r>
  <r>
    <x v="478"/>
    <x v="0"/>
    <m/>
    <x v="0"/>
    <x v="2"/>
    <x v="240"/>
    <m/>
    <m/>
    <m/>
    <n v="46"/>
    <n v="201208"/>
    <n v="1610000"/>
  </r>
  <r>
    <x v="478"/>
    <x v="0"/>
    <m/>
    <x v="0"/>
    <x v="2"/>
    <x v="219"/>
    <m/>
    <m/>
    <m/>
    <n v="1"/>
    <n v="201208"/>
    <n v="35000"/>
  </r>
  <r>
    <x v="478"/>
    <x v="0"/>
    <m/>
    <x v="32"/>
    <x v="2"/>
    <x v="220"/>
    <m/>
    <m/>
    <m/>
    <n v="21"/>
    <n v="201208"/>
    <n v="779100"/>
  </r>
  <r>
    <x v="478"/>
    <x v="0"/>
    <m/>
    <x v="18"/>
    <x v="2"/>
    <x v="125"/>
    <m/>
    <m/>
    <m/>
    <n v="49"/>
    <n v="201208"/>
    <n v="147000"/>
  </r>
  <r>
    <x v="478"/>
    <x v="0"/>
    <m/>
    <x v="4"/>
    <x v="2"/>
    <x v="142"/>
    <m/>
    <m/>
    <m/>
    <n v="4"/>
    <n v="201208"/>
    <n v="16000"/>
  </r>
  <r>
    <x v="478"/>
    <x v="0"/>
    <m/>
    <x v="4"/>
    <x v="2"/>
    <x v="143"/>
    <m/>
    <m/>
    <m/>
    <n v="4"/>
    <n v="201208"/>
    <n v="80000"/>
  </r>
  <r>
    <x v="478"/>
    <x v="0"/>
    <m/>
    <x v="4"/>
    <x v="2"/>
    <x v="144"/>
    <m/>
    <m/>
    <m/>
    <n v="8"/>
    <n v="201208"/>
    <n v="32000"/>
  </r>
  <r>
    <x v="478"/>
    <x v="0"/>
    <m/>
    <x v="0"/>
    <x v="2"/>
    <x v="148"/>
    <m/>
    <m/>
    <m/>
    <n v="1"/>
    <n v="201208"/>
    <n v="20000"/>
  </r>
  <r>
    <x v="478"/>
    <x v="0"/>
    <m/>
    <x v="22"/>
    <x v="2"/>
    <x v="150"/>
    <m/>
    <m/>
    <m/>
    <n v="5"/>
    <n v="201208"/>
    <n v="190000"/>
  </r>
  <r>
    <x v="478"/>
    <x v="0"/>
    <m/>
    <x v="22"/>
    <x v="2"/>
    <x v="150"/>
    <m/>
    <m/>
    <m/>
    <n v="4"/>
    <n v="201208"/>
    <n v="152000"/>
  </r>
  <r>
    <x v="478"/>
    <x v="0"/>
    <m/>
    <x v="5"/>
    <x v="2"/>
    <x v="151"/>
    <m/>
    <m/>
    <m/>
    <n v="19"/>
    <n v="201208"/>
    <n v="532000"/>
  </r>
  <r>
    <x v="478"/>
    <x v="0"/>
    <m/>
    <x v="5"/>
    <x v="2"/>
    <x v="152"/>
    <m/>
    <m/>
    <m/>
    <n v="4"/>
    <n v="201208"/>
    <n v="192000"/>
  </r>
  <r>
    <x v="478"/>
    <x v="0"/>
    <m/>
    <x v="5"/>
    <x v="2"/>
    <x v="153"/>
    <m/>
    <m/>
    <m/>
    <n v="3"/>
    <n v="201208"/>
    <n v="84000"/>
  </r>
  <r>
    <x v="478"/>
    <x v="0"/>
    <m/>
    <x v="33"/>
    <x v="2"/>
    <x v="155"/>
    <m/>
    <m/>
    <m/>
    <n v="3"/>
    <n v="201208"/>
    <n v="54600"/>
  </r>
  <r>
    <x v="478"/>
    <x v="0"/>
    <m/>
    <x v="19"/>
    <x v="2"/>
    <x v="157"/>
    <m/>
    <m/>
    <m/>
    <n v="16"/>
    <n v="201208"/>
    <n v="208000"/>
  </r>
  <r>
    <x v="478"/>
    <x v="0"/>
    <m/>
    <x v="19"/>
    <x v="2"/>
    <x v="158"/>
    <m/>
    <m/>
    <m/>
    <n v="9"/>
    <n v="201208"/>
    <n v="216000"/>
  </r>
  <r>
    <x v="478"/>
    <x v="0"/>
    <m/>
    <x v="19"/>
    <x v="2"/>
    <x v="159"/>
    <m/>
    <m/>
    <m/>
    <n v="2"/>
    <n v="201208"/>
    <n v="66000"/>
  </r>
  <r>
    <x v="478"/>
    <x v="0"/>
    <m/>
    <x v="35"/>
    <x v="2"/>
    <x v="170"/>
    <m/>
    <m/>
    <m/>
    <n v="2"/>
    <n v="201208"/>
    <n v="8000"/>
  </r>
  <r>
    <x v="478"/>
    <x v="0"/>
    <m/>
    <x v="35"/>
    <x v="2"/>
    <x v="160"/>
    <m/>
    <m/>
    <m/>
    <n v="3"/>
    <n v="201208"/>
    <n v="60000"/>
  </r>
  <r>
    <x v="478"/>
    <x v="0"/>
    <m/>
    <x v="4"/>
    <x v="2"/>
    <x v="242"/>
    <m/>
    <m/>
    <m/>
    <n v="1"/>
    <n v="201208"/>
    <n v="20000"/>
  </r>
  <r>
    <x v="478"/>
    <x v="0"/>
    <m/>
    <x v="4"/>
    <x v="2"/>
    <x v="207"/>
    <m/>
    <m/>
    <m/>
    <n v="4"/>
    <n v="201208"/>
    <n v="16000"/>
  </r>
  <r>
    <x v="478"/>
    <x v="0"/>
    <m/>
    <x v="4"/>
    <x v="2"/>
    <x v="241"/>
    <m/>
    <m/>
    <m/>
    <n v="2"/>
    <n v="201208"/>
    <n v="40000"/>
  </r>
  <r>
    <x v="478"/>
    <x v="0"/>
    <m/>
    <x v="18"/>
    <x v="2"/>
    <x v="161"/>
    <m/>
    <m/>
    <m/>
    <n v="21"/>
    <n v="201208"/>
    <n v="63000"/>
  </r>
  <r>
    <x v="478"/>
    <x v="0"/>
    <m/>
    <x v="18"/>
    <x v="2"/>
    <x v="161"/>
    <m/>
    <m/>
    <m/>
    <n v="4"/>
    <n v="201208"/>
    <n v="12000"/>
  </r>
  <r>
    <x v="478"/>
    <x v="0"/>
    <m/>
    <x v="6"/>
    <x v="9"/>
    <x v="248"/>
    <m/>
    <m/>
    <m/>
    <n v="1"/>
    <n v="201208"/>
    <n v="20000"/>
  </r>
  <r>
    <x v="479"/>
    <x v="2"/>
    <m/>
    <x v="0"/>
    <x v="1"/>
    <x v="123"/>
    <m/>
    <m/>
    <m/>
    <n v="1"/>
    <n v="201208"/>
    <n v="35000"/>
  </r>
  <r>
    <x v="479"/>
    <x v="2"/>
    <m/>
    <x v="0"/>
    <x v="1"/>
    <x v="124"/>
    <m/>
    <m/>
    <m/>
    <n v="1"/>
    <n v="201208"/>
    <n v="20000"/>
  </r>
  <r>
    <x v="479"/>
    <x v="2"/>
    <m/>
    <x v="0"/>
    <x v="7"/>
    <x v="163"/>
    <m/>
    <m/>
    <m/>
    <n v="1"/>
    <n v="201208"/>
    <n v="20000"/>
  </r>
  <r>
    <x v="479"/>
    <x v="2"/>
    <m/>
    <x v="6"/>
    <x v="2"/>
    <x v="126"/>
    <m/>
    <m/>
    <m/>
    <n v="1"/>
    <n v="201208"/>
    <n v="20000"/>
  </r>
  <r>
    <x v="479"/>
    <x v="2"/>
    <m/>
    <x v="6"/>
    <x v="2"/>
    <x v="127"/>
    <m/>
    <m/>
    <m/>
    <n v="1"/>
    <n v="201208"/>
    <n v="35000"/>
  </r>
  <r>
    <x v="479"/>
    <x v="2"/>
    <m/>
    <x v="31"/>
    <x v="2"/>
    <x v="227"/>
    <m/>
    <m/>
    <m/>
    <n v="34"/>
    <n v="201208"/>
    <n v="761600"/>
  </r>
  <r>
    <x v="479"/>
    <x v="2"/>
    <m/>
    <x v="31"/>
    <x v="2"/>
    <x v="228"/>
    <m/>
    <m/>
    <m/>
    <n v="31"/>
    <n v="201208"/>
    <n v="1215200"/>
  </r>
  <r>
    <x v="479"/>
    <x v="2"/>
    <m/>
    <x v="31"/>
    <x v="2"/>
    <x v="229"/>
    <m/>
    <m/>
    <m/>
    <n v="28"/>
    <n v="201208"/>
    <n v="1528800"/>
  </r>
  <r>
    <x v="479"/>
    <x v="2"/>
    <m/>
    <x v="32"/>
    <x v="2"/>
    <x v="230"/>
    <m/>
    <m/>
    <m/>
    <n v="15"/>
    <n v="201208"/>
    <n v="556500"/>
  </r>
  <r>
    <x v="479"/>
    <x v="2"/>
    <m/>
    <x v="31"/>
    <x v="2"/>
    <x v="231"/>
    <m/>
    <m/>
    <m/>
    <n v="1"/>
    <n v="201208"/>
    <n v="22400"/>
  </r>
  <r>
    <x v="479"/>
    <x v="2"/>
    <m/>
    <x v="31"/>
    <x v="2"/>
    <x v="232"/>
    <m/>
    <m/>
    <m/>
    <n v="1"/>
    <n v="201208"/>
    <n v="39200"/>
  </r>
  <r>
    <x v="479"/>
    <x v="2"/>
    <m/>
    <x v="31"/>
    <x v="2"/>
    <x v="233"/>
    <m/>
    <m/>
    <m/>
    <n v="2"/>
    <n v="201208"/>
    <n v="109200"/>
  </r>
  <r>
    <x v="479"/>
    <x v="2"/>
    <m/>
    <x v="32"/>
    <x v="2"/>
    <x v="234"/>
    <m/>
    <m/>
    <m/>
    <n v="1"/>
    <n v="201208"/>
    <n v="37100"/>
  </r>
  <r>
    <x v="479"/>
    <x v="2"/>
    <m/>
    <x v="31"/>
    <x v="2"/>
    <x v="235"/>
    <m/>
    <m/>
    <m/>
    <n v="12"/>
    <n v="201208"/>
    <n v="268800"/>
  </r>
  <r>
    <x v="479"/>
    <x v="2"/>
    <m/>
    <x v="31"/>
    <x v="2"/>
    <x v="236"/>
    <m/>
    <m/>
    <m/>
    <n v="7"/>
    <n v="201208"/>
    <n v="274400"/>
  </r>
  <r>
    <x v="479"/>
    <x v="2"/>
    <m/>
    <x v="31"/>
    <x v="2"/>
    <x v="237"/>
    <m/>
    <m/>
    <m/>
    <n v="5"/>
    <n v="201208"/>
    <n v="273000"/>
  </r>
  <r>
    <x v="479"/>
    <x v="2"/>
    <m/>
    <x v="32"/>
    <x v="2"/>
    <x v="238"/>
    <m/>
    <m/>
    <m/>
    <n v="4"/>
    <n v="201208"/>
    <n v="148400"/>
  </r>
  <r>
    <x v="479"/>
    <x v="2"/>
    <m/>
    <x v="34"/>
    <x v="2"/>
    <x v="128"/>
    <m/>
    <m/>
    <m/>
    <n v="38"/>
    <n v="201208"/>
    <n v="1409800"/>
  </r>
  <r>
    <x v="479"/>
    <x v="2"/>
    <m/>
    <x v="25"/>
    <x v="2"/>
    <x v="129"/>
    <m/>
    <m/>
    <m/>
    <n v="2"/>
    <n v="201208"/>
    <n v="198000"/>
  </r>
  <r>
    <x v="479"/>
    <x v="2"/>
    <m/>
    <x v="5"/>
    <x v="2"/>
    <x v="246"/>
    <m/>
    <m/>
    <m/>
    <n v="13"/>
    <n v="201208"/>
    <n v="364000"/>
  </r>
  <r>
    <x v="479"/>
    <x v="2"/>
    <m/>
    <x v="5"/>
    <x v="2"/>
    <x v="247"/>
    <m/>
    <m/>
    <m/>
    <n v="5"/>
    <n v="201208"/>
    <n v="140000"/>
  </r>
  <r>
    <x v="479"/>
    <x v="2"/>
    <m/>
    <x v="0"/>
    <x v="2"/>
    <x v="224"/>
    <m/>
    <m/>
    <m/>
    <n v="24"/>
    <n v="201208"/>
    <n v="792000"/>
  </r>
  <r>
    <x v="479"/>
    <x v="2"/>
    <m/>
    <x v="0"/>
    <x v="2"/>
    <x v="225"/>
    <m/>
    <m/>
    <m/>
    <n v="12"/>
    <n v="201208"/>
    <n v="456000"/>
  </r>
  <r>
    <x v="479"/>
    <x v="2"/>
    <m/>
    <x v="30"/>
    <x v="2"/>
    <x v="132"/>
    <m/>
    <m/>
    <m/>
    <n v="10"/>
    <n v="201208"/>
    <n v="224000"/>
  </r>
  <r>
    <x v="479"/>
    <x v="2"/>
    <m/>
    <x v="30"/>
    <x v="2"/>
    <x v="133"/>
    <m/>
    <m/>
    <m/>
    <n v="1"/>
    <n v="201208"/>
    <n v="39200"/>
  </r>
  <r>
    <x v="479"/>
    <x v="2"/>
    <m/>
    <x v="34"/>
    <x v="2"/>
    <x v="134"/>
    <m/>
    <m/>
    <m/>
    <n v="1"/>
    <n v="201208"/>
    <n v="37100"/>
  </r>
  <r>
    <x v="479"/>
    <x v="2"/>
    <m/>
    <x v="1"/>
    <x v="2"/>
    <x v="135"/>
    <m/>
    <m/>
    <m/>
    <n v="4"/>
    <n v="201208"/>
    <n v="80000"/>
  </r>
  <r>
    <x v="479"/>
    <x v="2"/>
    <m/>
    <x v="36"/>
    <x v="2"/>
    <x v="136"/>
    <m/>
    <m/>
    <m/>
    <n v="3"/>
    <n v="201208"/>
    <n v="84000"/>
  </r>
  <r>
    <x v="479"/>
    <x v="2"/>
    <m/>
    <x v="36"/>
    <x v="2"/>
    <x v="137"/>
    <m/>
    <m/>
    <m/>
    <n v="2"/>
    <n v="201208"/>
    <n v="84000"/>
  </r>
  <r>
    <x v="479"/>
    <x v="2"/>
    <m/>
    <x v="0"/>
    <x v="2"/>
    <x v="218"/>
    <m/>
    <m/>
    <m/>
    <n v="39"/>
    <n v="201208"/>
    <n v="780000"/>
  </r>
  <r>
    <x v="479"/>
    <x v="2"/>
    <m/>
    <x v="0"/>
    <x v="2"/>
    <x v="240"/>
    <m/>
    <m/>
    <m/>
    <n v="42"/>
    <n v="201208"/>
    <n v="1470000"/>
  </r>
  <r>
    <x v="479"/>
    <x v="2"/>
    <m/>
    <x v="32"/>
    <x v="2"/>
    <x v="220"/>
    <m/>
    <m/>
    <m/>
    <n v="14"/>
    <n v="201208"/>
    <n v="519400"/>
  </r>
  <r>
    <x v="479"/>
    <x v="2"/>
    <m/>
    <x v="18"/>
    <x v="2"/>
    <x v="125"/>
    <m/>
    <m/>
    <m/>
    <n v="32"/>
    <n v="201208"/>
    <n v="96000"/>
  </r>
  <r>
    <x v="479"/>
    <x v="2"/>
    <m/>
    <x v="0"/>
    <x v="2"/>
    <x v="141"/>
    <m/>
    <m/>
    <m/>
    <n v="1"/>
    <n v="201208"/>
    <n v="33000"/>
  </r>
  <r>
    <x v="479"/>
    <x v="2"/>
    <m/>
    <x v="4"/>
    <x v="2"/>
    <x v="142"/>
    <m/>
    <m/>
    <m/>
    <n v="3"/>
    <n v="201208"/>
    <n v="12000"/>
  </r>
  <r>
    <x v="479"/>
    <x v="2"/>
    <m/>
    <x v="4"/>
    <x v="2"/>
    <x v="143"/>
    <m/>
    <m/>
    <m/>
    <n v="14"/>
    <n v="201208"/>
    <n v="280000"/>
  </r>
  <r>
    <x v="479"/>
    <x v="2"/>
    <m/>
    <x v="0"/>
    <x v="2"/>
    <x v="148"/>
    <m/>
    <m/>
    <m/>
    <n v="1"/>
    <n v="201208"/>
    <n v="20000"/>
  </r>
  <r>
    <x v="479"/>
    <x v="2"/>
    <m/>
    <x v="22"/>
    <x v="2"/>
    <x v="150"/>
    <m/>
    <m/>
    <m/>
    <n v="6"/>
    <n v="201208"/>
    <n v="228000"/>
  </r>
  <r>
    <x v="479"/>
    <x v="2"/>
    <m/>
    <x v="22"/>
    <x v="2"/>
    <x v="150"/>
    <m/>
    <m/>
    <m/>
    <n v="1"/>
    <n v="201208"/>
    <n v="38000"/>
  </r>
  <r>
    <x v="479"/>
    <x v="2"/>
    <m/>
    <x v="5"/>
    <x v="2"/>
    <x v="151"/>
    <m/>
    <m/>
    <m/>
    <n v="29"/>
    <n v="201208"/>
    <n v="812000"/>
  </r>
  <r>
    <x v="479"/>
    <x v="2"/>
    <m/>
    <x v="5"/>
    <x v="2"/>
    <x v="152"/>
    <m/>
    <m/>
    <m/>
    <n v="5"/>
    <n v="201208"/>
    <n v="240000"/>
  </r>
  <r>
    <x v="479"/>
    <x v="2"/>
    <m/>
    <x v="5"/>
    <x v="2"/>
    <x v="153"/>
    <m/>
    <m/>
    <m/>
    <n v="4"/>
    <n v="201208"/>
    <n v="112000"/>
  </r>
  <r>
    <x v="479"/>
    <x v="2"/>
    <m/>
    <x v="33"/>
    <x v="2"/>
    <x v="155"/>
    <m/>
    <m/>
    <m/>
    <n v="4"/>
    <n v="201208"/>
    <n v="72800"/>
  </r>
  <r>
    <x v="479"/>
    <x v="2"/>
    <m/>
    <x v="19"/>
    <x v="2"/>
    <x v="157"/>
    <m/>
    <m/>
    <m/>
    <n v="20"/>
    <n v="201208"/>
    <n v="260000"/>
  </r>
  <r>
    <x v="479"/>
    <x v="2"/>
    <m/>
    <x v="19"/>
    <x v="2"/>
    <x v="158"/>
    <m/>
    <m/>
    <m/>
    <n v="4"/>
    <n v="201208"/>
    <n v="96000"/>
  </r>
  <r>
    <x v="479"/>
    <x v="2"/>
    <m/>
    <x v="19"/>
    <x v="2"/>
    <x v="159"/>
    <m/>
    <m/>
    <m/>
    <n v="2"/>
    <n v="201208"/>
    <n v="66000"/>
  </r>
  <r>
    <x v="479"/>
    <x v="2"/>
    <m/>
    <x v="19"/>
    <x v="2"/>
    <x v="181"/>
    <m/>
    <m/>
    <m/>
    <n v="1"/>
    <n v="201208"/>
    <n v="13000"/>
  </r>
  <r>
    <x v="479"/>
    <x v="2"/>
    <m/>
    <x v="35"/>
    <x v="2"/>
    <x v="160"/>
    <m/>
    <m/>
    <m/>
    <n v="4"/>
    <n v="201208"/>
    <n v="80000"/>
  </r>
  <r>
    <x v="479"/>
    <x v="2"/>
    <m/>
    <x v="4"/>
    <x v="2"/>
    <x v="241"/>
    <m/>
    <m/>
    <m/>
    <n v="3"/>
    <n v="201208"/>
    <n v="60000"/>
  </r>
  <r>
    <x v="479"/>
    <x v="2"/>
    <m/>
    <x v="18"/>
    <x v="2"/>
    <x v="161"/>
    <m/>
    <m/>
    <m/>
    <n v="17"/>
    <n v="201208"/>
    <n v="51000"/>
  </r>
  <r>
    <x v="479"/>
    <x v="2"/>
    <m/>
    <x v="18"/>
    <x v="2"/>
    <x v="161"/>
    <m/>
    <m/>
    <m/>
    <n v="2"/>
    <n v="201208"/>
    <n v="6000"/>
  </r>
  <r>
    <x v="480"/>
    <x v="5"/>
    <m/>
    <x v="0"/>
    <x v="7"/>
    <x v="163"/>
    <m/>
    <m/>
    <m/>
    <n v="4"/>
    <n v="201208"/>
    <n v="80000"/>
  </r>
  <r>
    <x v="480"/>
    <x v="5"/>
    <m/>
    <x v="31"/>
    <x v="2"/>
    <x v="227"/>
    <m/>
    <m/>
    <m/>
    <n v="32"/>
    <n v="201208"/>
    <n v="716800"/>
  </r>
  <r>
    <x v="480"/>
    <x v="5"/>
    <m/>
    <x v="31"/>
    <x v="2"/>
    <x v="228"/>
    <m/>
    <m/>
    <m/>
    <n v="25"/>
    <n v="201208"/>
    <n v="980000"/>
  </r>
  <r>
    <x v="480"/>
    <x v="5"/>
    <m/>
    <x v="31"/>
    <x v="2"/>
    <x v="229"/>
    <m/>
    <m/>
    <m/>
    <n v="26"/>
    <n v="201208"/>
    <n v="1419600"/>
  </r>
  <r>
    <x v="480"/>
    <x v="5"/>
    <m/>
    <x v="32"/>
    <x v="2"/>
    <x v="230"/>
    <m/>
    <m/>
    <m/>
    <n v="8"/>
    <n v="201208"/>
    <n v="296800"/>
  </r>
  <r>
    <x v="480"/>
    <x v="5"/>
    <m/>
    <x v="31"/>
    <x v="2"/>
    <x v="232"/>
    <m/>
    <m/>
    <m/>
    <n v="2"/>
    <n v="201208"/>
    <n v="78400"/>
  </r>
  <r>
    <x v="480"/>
    <x v="5"/>
    <m/>
    <x v="31"/>
    <x v="2"/>
    <x v="233"/>
    <m/>
    <m/>
    <m/>
    <n v="3"/>
    <n v="201208"/>
    <n v="163800"/>
  </r>
  <r>
    <x v="480"/>
    <x v="5"/>
    <m/>
    <x v="32"/>
    <x v="2"/>
    <x v="234"/>
    <m/>
    <m/>
    <m/>
    <n v="1"/>
    <n v="201208"/>
    <n v="37100"/>
  </r>
  <r>
    <x v="480"/>
    <x v="5"/>
    <m/>
    <x v="31"/>
    <x v="2"/>
    <x v="235"/>
    <m/>
    <m/>
    <m/>
    <n v="15"/>
    <n v="201208"/>
    <n v="336000"/>
  </r>
  <r>
    <x v="480"/>
    <x v="5"/>
    <m/>
    <x v="31"/>
    <x v="2"/>
    <x v="236"/>
    <m/>
    <m/>
    <m/>
    <n v="16"/>
    <n v="201208"/>
    <n v="627200"/>
  </r>
  <r>
    <x v="480"/>
    <x v="5"/>
    <m/>
    <x v="31"/>
    <x v="2"/>
    <x v="237"/>
    <m/>
    <m/>
    <m/>
    <n v="12"/>
    <n v="201208"/>
    <n v="655200"/>
  </r>
  <r>
    <x v="480"/>
    <x v="5"/>
    <m/>
    <x v="32"/>
    <x v="2"/>
    <x v="238"/>
    <m/>
    <m/>
    <m/>
    <n v="9"/>
    <n v="201208"/>
    <n v="333900"/>
  </r>
  <r>
    <x v="480"/>
    <x v="5"/>
    <m/>
    <x v="34"/>
    <x v="2"/>
    <x v="128"/>
    <m/>
    <m/>
    <m/>
    <n v="23"/>
    <n v="201208"/>
    <n v="853300"/>
  </r>
  <r>
    <x v="480"/>
    <x v="5"/>
    <m/>
    <x v="25"/>
    <x v="2"/>
    <x v="129"/>
    <m/>
    <m/>
    <m/>
    <n v="5"/>
    <n v="201208"/>
    <n v="495000"/>
  </r>
  <r>
    <x v="480"/>
    <x v="5"/>
    <m/>
    <x v="5"/>
    <x v="2"/>
    <x v="246"/>
    <m/>
    <m/>
    <m/>
    <n v="4"/>
    <n v="201208"/>
    <n v="112000"/>
  </r>
  <r>
    <x v="480"/>
    <x v="5"/>
    <m/>
    <x v="5"/>
    <x v="2"/>
    <x v="247"/>
    <m/>
    <m/>
    <m/>
    <n v="3"/>
    <n v="201208"/>
    <n v="84000"/>
  </r>
  <r>
    <x v="480"/>
    <x v="5"/>
    <m/>
    <x v="0"/>
    <x v="2"/>
    <x v="224"/>
    <m/>
    <m/>
    <m/>
    <n v="20"/>
    <n v="201208"/>
    <n v="660000"/>
  </r>
  <r>
    <x v="480"/>
    <x v="5"/>
    <m/>
    <x v="0"/>
    <x v="2"/>
    <x v="225"/>
    <m/>
    <m/>
    <m/>
    <n v="7"/>
    <n v="201208"/>
    <n v="266000"/>
  </r>
  <r>
    <x v="480"/>
    <x v="5"/>
    <m/>
    <x v="30"/>
    <x v="2"/>
    <x v="132"/>
    <m/>
    <m/>
    <m/>
    <n v="6"/>
    <n v="201208"/>
    <n v="134400"/>
  </r>
  <r>
    <x v="480"/>
    <x v="5"/>
    <m/>
    <x v="30"/>
    <x v="2"/>
    <x v="133"/>
    <m/>
    <m/>
    <m/>
    <n v="3"/>
    <n v="201208"/>
    <n v="117600"/>
  </r>
  <r>
    <x v="480"/>
    <x v="5"/>
    <m/>
    <x v="1"/>
    <x v="2"/>
    <x v="135"/>
    <m/>
    <m/>
    <m/>
    <n v="1"/>
    <n v="201208"/>
    <n v="20000"/>
  </r>
  <r>
    <x v="480"/>
    <x v="5"/>
    <m/>
    <x v="1"/>
    <x v="2"/>
    <x v="165"/>
    <m/>
    <m/>
    <m/>
    <n v="1"/>
    <n v="201208"/>
    <n v="35000"/>
  </r>
  <r>
    <x v="480"/>
    <x v="5"/>
    <m/>
    <x v="1"/>
    <x v="2"/>
    <x v="183"/>
    <m/>
    <m/>
    <m/>
    <n v="1"/>
    <n v="201208"/>
    <n v="17500"/>
  </r>
  <r>
    <x v="480"/>
    <x v="5"/>
    <m/>
    <x v="36"/>
    <x v="2"/>
    <x v="136"/>
    <m/>
    <m/>
    <m/>
    <n v="2"/>
    <n v="201208"/>
    <n v="56000"/>
  </r>
  <r>
    <x v="480"/>
    <x v="5"/>
    <m/>
    <x v="0"/>
    <x v="2"/>
    <x v="218"/>
    <m/>
    <m/>
    <m/>
    <n v="40"/>
    <n v="201208"/>
    <n v="800000"/>
  </r>
  <r>
    <x v="480"/>
    <x v="5"/>
    <m/>
    <x v="0"/>
    <x v="2"/>
    <x v="240"/>
    <m/>
    <m/>
    <m/>
    <n v="36"/>
    <n v="201208"/>
    <n v="1260000"/>
  </r>
  <r>
    <x v="480"/>
    <x v="5"/>
    <m/>
    <x v="32"/>
    <x v="2"/>
    <x v="220"/>
    <m/>
    <m/>
    <m/>
    <n v="11"/>
    <n v="201208"/>
    <n v="408100"/>
  </r>
  <r>
    <x v="480"/>
    <x v="5"/>
    <m/>
    <x v="18"/>
    <x v="2"/>
    <x v="125"/>
    <m/>
    <m/>
    <m/>
    <n v="22"/>
    <n v="201208"/>
    <n v="66000"/>
  </r>
  <r>
    <x v="480"/>
    <x v="5"/>
    <m/>
    <x v="0"/>
    <x v="2"/>
    <x v="138"/>
    <m/>
    <m/>
    <m/>
    <n v="1"/>
    <n v="201208"/>
    <n v="20000"/>
  </r>
  <r>
    <x v="480"/>
    <x v="5"/>
    <m/>
    <x v="4"/>
    <x v="2"/>
    <x v="142"/>
    <m/>
    <m/>
    <m/>
    <n v="2"/>
    <n v="201208"/>
    <n v="8000"/>
  </r>
  <r>
    <x v="480"/>
    <x v="5"/>
    <m/>
    <x v="4"/>
    <x v="2"/>
    <x v="143"/>
    <m/>
    <m/>
    <m/>
    <n v="6"/>
    <n v="201208"/>
    <n v="120000"/>
  </r>
  <r>
    <x v="480"/>
    <x v="5"/>
    <m/>
    <x v="4"/>
    <x v="2"/>
    <x v="144"/>
    <m/>
    <m/>
    <m/>
    <n v="2"/>
    <n v="201208"/>
    <n v="8000"/>
  </r>
  <r>
    <x v="480"/>
    <x v="5"/>
    <m/>
    <x v="22"/>
    <x v="2"/>
    <x v="150"/>
    <m/>
    <m/>
    <m/>
    <n v="5"/>
    <n v="201208"/>
    <n v="190000"/>
  </r>
  <r>
    <x v="480"/>
    <x v="5"/>
    <m/>
    <x v="22"/>
    <x v="2"/>
    <x v="150"/>
    <m/>
    <m/>
    <m/>
    <n v="8"/>
    <n v="201208"/>
    <n v="304000"/>
  </r>
  <r>
    <x v="480"/>
    <x v="5"/>
    <m/>
    <x v="5"/>
    <x v="2"/>
    <x v="151"/>
    <m/>
    <m/>
    <m/>
    <n v="12"/>
    <n v="201208"/>
    <n v="336000"/>
  </r>
  <r>
    <x v="480"/>
    <x v="5"/>
    <m/>
    <x v="5"/>
    <x v="2"/>
    <x v="152"/>
    <m/>
    <m/>
    <m/>
    <n v="4"/>
    <n v="201208"/>
    <n v="192000"/>
  </r>
  <r>
    <x v="480"/>
    <x v="5"/>
    <m/>
    <x v="5"/>
    <x v="2"/>
    <x v="153"/>
    <m/>
    <m/>
    <m/>
    <n v="7"/>
    <n v="201208"/>
    <n v="196000"/>
  </r>
  <r>
    <x v="480"/>
    <x v="5"/>
    <m/>
    <x v="33"/>
    <x v="2"/>
    <x v="156"/>
    <m/>
    <m/>
    <m/>
    <n v="3"/>
    <n v="201208"/>
    <n v="101400"/>
  </r>
  <r>
    <x v="480"/>
    <x v="5"/>
    <m/>
    <x v="19"/>
    <x v="2"/>
    <x v="157"/>
    <m/>
    <m/>
    <m/>
    <n v="12"/>
    <n v="201208"/>
    <n v="156000"/>
  </r>
  <r>
    <x v="480"/>
    <x v="5"/>
    <m/>
    <x v="19"/>
    <x v="2"/>
    <x v="158"/>
    <m/>
    <m/>
    <m/>
    <n v="1"/>
    <n v="201208"/>
    <n v="24000"/>
  </r>
  <r>
    <x v="480"/>
    <x v="5"/>
    <m/>
    <x v="19"/>
    <x v="2"/>
    <x v="159"/>
    <m/>
    <m/>
    <m/>
    <n v="2"/>
    <n v="201208"/>
    <n v="66000"/>
  </r>
  <r>
    <x v="480"/>
    <x v="5"/>
    <m/>
    <x v="35"/>
    <x v="2"/>
    <x v="160"/>
    <m/>
    <m/>
    <m/>
    <n v="3"/>
    <n v="201208"/>
    <n v="60000"/>
  </r>
  <r>
    <x v="480"/>
    <x v="5"/>
    <m/>
    <x v="18"/>
    <x v="2"/>
    <x v="161"/>
    <m/>
    <m/>
    <m/>
    <n v="4"/>
    <n v="201208"/>
    <n v="12000"/>
  </r>
  <r>
    <x v="481"/>
    <x v="6"/>
    <m/>
    <x v="0"/>
    <x v="7"/>
    <x v="163"/>
    <m/>
    <m/>
    <m/>
    <n v="4"/>
    <n v="201208"/>
    <n v="80000"/>
  </r>
  <r>
    <x v="481"/>
    <x v="6"/>
    <m/>
    <x v="6"/>
    <x v="2"/>
    <x v="126"/>
    <m/>
    <m/>
    <m/>
    <n v="3"/>
    <n v="201208"/>
    <n v="60000"/>
  </r>
  <r>
    <x v="481"/>
    <x v="6"/>
    <m/>
    <x v="31"/>
    <x v="2"/>
    <x v="227"/>
    <m/>
    <m/>
    <m/>
    <n v="34"/>
    <n v="201208"/>
    <n v="761600"/>
  </r>
  <r>
    <x v="481"/>
    <x v="6"/>
    <m/>
    <x v="31"/>
    <x v="2"/>
    <x v="228"/>
    <m/>
    <m/>
    <m/>
    <n v="33"/>
    <n v="201208"/>
    <n v="1293600"/>
  </r>
  <r>
    <x v="481"/>
    <x v="6"/>
    <m/>
    <x v="31"/>
    <x v="2"/>
    <x v="229"/>
    <m/>
    <m/>
    <m/>
    <n v="33"/>
    <n v="201208"/>
    <n v="1801800"/>
  </r>
  <r>
    <x v="481"/>
    <x v="6"/>
    <m/>
    <x v="32"/>
    <x v="2"/>
    <x v="230"/>
    <m/>
    <m/>
    <m/>
    <n v="5"/>
    <n v="201208"/>
    <n v="185500"/>
  </r>
  <r>
    <x v="481"/>
    <x v="6"/>
    <m/>
    <x v="31"/>
    <x v="2"/>
    <x v="231"/>
    <m/>
    <m/>
    <m/>
    <n v="5"/>
    <n v="201208"/>
    <n v="112000"/>
  </r>
  <r>
    <x v="481"/>
    <x v="6"/>
    <m/>
    <x v="31"/>
    <x v="2"/>
    <x v="232"/>
    <m/>
    <m/>
    <m/>
    <n v="1"/>
    <n v="201208"/>
    <n v="39200"/>
  </r>
  <r>
    <x v="481"/>
    <x v="6"/>
    <m/>
    <x v="32"/>
    <x v="2"/>
    <x v="234"/>
    <m/>
    <m/>
    <m/>
    <n v="1"/>
    <n v="201208"/>
    <n v="37100"/>
  </r>
  <r>
    <x v="481"/>
    <x v="6"/>
    <m/>
    <x v="31"/>
    <x v="2"/>
    <x v="235"/>
    <m/>
    <m/>
    <m/>
    <n v="21"/>
    <n v="201208"/>
    <n v="470400"/>
  </r>
  <r>
    <x v="481"/>
    <x v="6"/>
    <m/>
    <x v="31"/>
    <x v="2"/>
    <x v="236"/>
    <m/>
    <m/>
    <m/>
    <n v="17"/>
    <n v="201208"/>
    <n v="666400"/>
  </r>
  <r>
    <x v="481"/>
    <x v="6"/>
    <m/>
    <x v="31"/>
    <x v="2"/>
    <x v="237"/>
    <m/>
    <m/>
    <m/>
    <n v="28"/>
    <n v="201208"/>
    <n v="1528800"/>
  </r>
  <r>
    <x v="481"/>
    <x v="6"/>
    <m/>
    <x v="32"/>
    <x v="2"/>
    <x v="238"/>
    <m/>
    <m/>
    <m/>
    <n v="7"/>
    <n v="201208"/>
    <n v="259700"/>
  </r>
  <r>
    <x v="481"/>
    <x v="6"/>
    <m/>
    <x v="34"/>
    <x v="2"/>
    <x v="128"/>
    <m/>
    <m/>
    <m/>
    <n v="55"/>
    <n v="201208"/>
    <n v="2040500"/>
  </r>
  <r>
    <x v="481"/>
    <x v="6"/>
    <m/>
    <x v="25"/>
    <x v="2"/>
    <x v="129"/>
    <m/>
    <m/>
    <m/>
    <n v="1"/>
    <n v="201208"/>
    <n v="99000"/>
  </r>
  <r>
    <x v="481"/>
    <x v="6"/>
    <m/>
    <x v="5"/>
    <x v="2"/>
    <x v="246"/>
    <m/>
    <m/>
    <m/>
    <n v="48"/>
    <n v="201208"/>
    <n v="1344000"/>
  </r>
  <r>
    <x v="481"/>
    <x v="6"/>
    <m/>
    <x v="5"/>
    <x v="2"/>
    <x v="247"/>
    <m/>
    <m/>
    <m/>
    <n v="62"/>
    <n v="201208"/>
    <n v="1736000"/>
  </r>
  <r>
    <x v="481"/>
    <x v="6"/>
    <m/>
    <x v="0"/>
    <x v="2"/>
    <x v="224"/>
    <m/>
    <m/>
    <m/>
    <n v="42"/>
    <n v="201208"/>
    <n v="1386000"/>
  </r>
  <r>
    <x v="481"/>
    <x v="6"/>
    <m/>
    <x v="0"/>
    <x v="2"/>
    <x v="225"/>
    <m/>
    <m/>
    <m/>
    <n v="10"/>
    <n v="201208"/>
    <n v="380000"/>
  </r>
  <r>
    <x v="481"/>
    <x v="6"/>
    <m/>
    <x v="30"/>
    <x v="2"/>
    <x v="132"/>
    <m/>
    <m/>
    <m/>
    <n v="17"/>
    <n v="201208"/>
    <n v="380800"/>
  </r>
  <r>
    <x v="481"/>
    <x v="6"/>
    <m/>
    <x v="30"/>
    <x v="2"/>
    <x v="133"/>
    <m/>
    <m/>
    <m/>
    <n v="3"/>
    <n v="201208"/>
    <n v="117600"/>
  </r>
  <r>
    <x v="481"/>
    <x v="6"/>
    <m/>
    <x v="34"/>
    <x v="2"/>
    <x v="134"/>
    <m/>
    <m/>
    <m/>
    <n v="7"/>
    <n v="201208"/>
    <n v="259700"/>
  </r>
  <r>
    <x v="481"/>
    <x v="6"/>
    <m/>
    <x v="1"/>
    <x v="2"/>
    <x v="135"/>
    <m/>
    <m/>
    <m/>
    <n v="4"/>
    <n v="201208"/>
    <n v="80000"/>
  </r>
  <r>
    <x v="481"/>
    <x v="6"/>
    <m/>
    <x v="36"/>
    <x v="2"/>
    <x v="136"/>
    <m/>
    <m/>
    <m/>
    <n v="4"/>
    <n v="201208"/>
    <n v="112000"/>
  </r>
  <r>
    <x v="481"/>
    <x v="6"/>
    <m/>
    <x v="36"/>
    <x v="2"/>
    <x v="137"/>
    <m/>
    <m/>
    <m/>
    <n v="2"/>
    <n v="201208"/>
    <n v="84000"/>
  </r>
  <r>
    <x v="481"/>
    <x v="6"/>
    <m/>
    <x v="0"/>
    <x v="2"/>
    <x v="218"/>
    <m/>
    <m/>
    <m/>
    <n v="67"/>
    <n v="201208"/>
    <n v="1340000"/>
  </r>
  <r>
    <x v="481"/>
    <x v="6"/>
    <m/>
    <x v="0"/>
    <x v="2"/>
    <x v="240"/>
    <m/>
    <m/>
    <m/>
    <n v="45"/>
    <n v="201208"/>
    <n v="1575000"/>
  </r>
  <r>
    <x v="481"/>
    <x v="6"/>
    <m/>
    <x v="32"/>
    <x v="2"/>
    <x v="220"/>
    <m/>
    <m/>
    <m/>
    <n v="23"/>
    <n v="201208"/>
    <n v="853300"/>
  </r>
  <r>
    <x v="481"/>
    <x v="6"/>
    <m/>
    <x v="18"/>
    <x v="2"/>
    <x v="125"/>
    <m/>
    <m/>
    <m/>
    <n v="26"/>
    <n v="201208"/>
    <n v="78000"/>
  </r>
  <r>
    <x v="481"/>
    <x v="6"/>
    <m/>
    <x v="0"/>
    <x v="2"/>
    <x v="141"/>
    <m/>
    <m/>
    <m/>
    <n v="1"/>
    <n v="201208"/>
    <n v="33000"/>
  </r>
  <r>
    <x v="481"/>
    <x v="6"/>
    <m/>
    <x v="4"/>
    <x v="2"/>
    <x v="142"/>
    <m/>
    <m/>
    <m/>
    <n v="2"/>
    <n v="201208"/>
    <n v="8000"/>
  </r>
  <r>
    <x v="481"/>
    <x v="6"/>
    <m/>
    <x v="4"/>
    <x v="2"/>
    <x v="143"/>
    <m/>
    <m/>
    <m/>
    <n v="10"/>
    <n v="201208"/>
    <n v="200000"/>
  </r>
  <r>
    <x v="481"/>
    <x v="6"/>
    <m/>
    <x v="4"/>
    <x v="2"/>
    <x v="144"/>
    <m/>
    <m/>
    <m/>
    <n v="1"/>
    <n v="201208"/>
    <n v="4000"/>
  </r>
  <r>
    <x v="481"/>
    <x v="6"/>
    <m/>
    <x v="0"/>
    <x v="2"/>
    <x v="148"/>
    <m/>
    <m/>
    <m/>
    <n v="1"/>
    <n v="201208"/>
    <n v="20000"/>
  </r>
  <r>
    <x v="481"/>
    <x v="6"/>
    <m/>
    <x v="22"/>
    <x v="2"/>
    <x v="150"/>
    <m/>
    <m/>
    <m/>
    <n v="9"/>
    <n v="201208"/>
    <n v="342000"/>
  </r>
  <r>
    <x v="481"/>
    <x v="6"/>
    <m/>
    <x v="22"/>
    <x v="2"/>
    <x v="150"/>
    <m/>
    <m/>
    <m/>
    <n v="3"/>
    <n v="201208"/>
    <n v="114000"/>
  </r>
  <r>
    <x v="481"/>
    <x v="6"/>
    <m/>
    <x v="5"/>
    <x v="2"/>
    <x v="151"/>
    <m/>
    <m/>
    <m/>
    <n v="35"/>
    <n v="201208"/>
    <n v="980000"/>
  </r>
  <r>
    <x v="481"/>
    <x v="6"/>
    <m/>
    <x v="5"/>
    <x v="2"/>
    <x v="152"/>
    <m/>
    <m/>
    <m/>
    <n v="9"/>
    <n v="201208"/>
    <n v="432000"/>
  </r>
  <r>
    <x v="481"/>
    <x v="6"/>
    <m/>
    <x v="5"/>
    <x v="2"/>
    <x v="153"/>
    <m/>
    <m/>
    <m/>
    <n v="2"/>
    <n v="201208"/>
    <n v="56000"/>
  </r>
  <r>
    <x v="481"/>
    <x v="6"/>
    <m/>
    <x v="33"/>
    <x v="2"/>
    <x v="155"/>
    <m/>
    <m/>
    <m/>
    <n v="5"/>
    <n v="201208"/>
    <n v="91000"/>
  </r>
  <r>
    <x v="481"/>
    <x v="6"/>
    <m/>
    <x v="33"/>
    <x v="2"/>
    <x v="156"/>
    <m/>
    <m/>
    <m/>
    <n v="3"/>
    <n v="201208"/>
    <n v="101400"/>
  </r>
  <r>
    <x v="481"/>
    <x v="6"/>
    <m/>
    <x v="19"/>
    <x v="2"/>
    <x v="157"/>
    <m/>
    <m/>
    <m/>
    <n v="23"/>
    <n v="201208"/>
    <n v="299000"/>
  </r>
  <r>
    <x v="481"/>
    <x v="6"/>
    <m/>
    <x v="19"/>
    <x v="2"/>
    <x v="158"/>
    <m/>
    <m/>
    <m/>
    <n v="5"/>
    <n v="201208"/>
    <n v="120000"/>
  </r>
  <r>
    <x v="481"/>
    <x v="6"/>
    <m/>
    <x v="19"/>
    <x v="2"/>
    <x v="159"/>
    <m/>
    <m/>
    <m/>
    <n v="2"/>
    <n v="201208"/>
    <n v="66000"/>
  </r>
  <r>
    <x v="481"/>
    <x v="6"/>
    <m/>
    <x v="19"/>
    <x v="2"/>
    <x v="181"/>
    <m/>
    <m/>
    <m/>
    <n v="2"/>
    <n v="201208"/>
    <n v="26000"/>
  </r>
  <r>
    <x v="481"/>
    <x v="6"/>
    <m/>
    <x v="35"/>
    <x v="2"/>
    <x v="170"/>
    <m/>
    <m/>
    <m/>
    <n v="1"/>
    <n v="201208"/>
    <n v="4000"/>
  </r>
  <r>
    <x v="481"/>
    <x v="6"/>
    <m/>
    <x v="35"/>
    <x v="2"/>
    <x v="160"/>
    <m/>
    <m/>
    <m/>
    <n v="1"/>
    <n v="201208"/>
    <n v="20000"/>
  </r>
  <r>
    <x v="481"/>
    <x v="6"/>
    <m/>
    <x v="4"/>
    <x v="2"/>
    <x v="243"/>
    <m/>
    <m/>
    <m/>
    <n v="4"/>
    <n v="201208"/>
    <n v="16000"/>
  </r>
  <r>
    <x v="481"/>
    <x v="6"/>
    <m/>
    <x v="4"/>
    <x v="2"/>
    <x v="241"/>
    <m/>
    <m/>
    <m/>
    <n v="7"/>
    <n v="201208"/>
    <n v="140000"/>
  </r>
  <r>
    <x v="481"/>
    <x v="6"/>
    <m/>
    <x v="18"/>
    <x v="2"/>
    <x v="161"/>
    <m/>
    <m/>
    <m/>
    <n v="28"/>
    <n v="201208"/>
    <n v="84000"/>
  </r>
  <r>
    <x v="481"/>
    <x v="6"/>
    <m/>
    <x v="18"/>
    <x v="2"/>
    <x v="161"/>
    <m/>
    <m/>
    <m/>
    <n v="2"/>
    <n v="201208"/>
    <n v="6000"/>
  </r>
  <r>
    <x v="482"/>
    <x v="3"/>
    <m/>
    <x v="0"/>
    <x v="1"/>
    <x v="123"/>
    <m/>
    <m/>
    <m/>
    <n v="2"/>
    <n v="201208"/>
    <n v="70000"/>
  </r>
  <r>
    <x v="482"/>
    <x v="3"/>
    <m/>
    <x v="0"/>
    <x v="7"/>
    <x v="163"/>
    <m/>
    <m/>
    <m/>
    <n v="9"/>
    <n v="201208"/>
    <n v="180000"/>
  </r>
  <r>
    <x v="482"/>
    <x v="3"/>
    <m/>
    <x v="18"/>
    <x v="3"/>
    <x v="19"/>
    <m/>
    <m/>
    <m/>
    <n v="250"/>
    <n v="201208"/>
    <n v="0"/>
  </r>
  <r>
    <x v="482"/>
    <x v="3"/>
    <m/>
    <x v="36"/>
    <x v="3"/>
    <x v="173"/>
    <m/>
    <m/>
    <m/>
    <n v="1"/>
    <n v="201208"/>
    <n v="0"/>
  </r>
  <r>
    <x v="482"/>
    <x v="3"/>
    <m/>
    <x v="6"/>
    <x v="2"/>
    <x v="126"/>
    <m/>
    <m/>
    <m/>
    <n v="3"/>
    <n v="201208"/>
    <n v="60000"/>
  </r>
  <r>
    <x v="482"/>
    <x v="3"/>
    <m/>
    <x v="31"/>
    <x v="2"/>
    <x v="227"/>
    <m/>
    <m/>
    <m/>
    <n v="50"/>
    <n v="201208"/>
    <n v="1120000"/>
  </r>
  <r>
    <x v="482"/>
    <x v="3"/>
    <m/>
    <x v="31"/>
    <x v="2"/>
    <x v="228"/>
    <m/>
    <m/>
    <m/>
    <n v="32"/>
    <n v="201208"/>
    <n v="1254400"/>
  </r>
  <r>
    <x v="482"/>
    <x v="3"/>
    <m/>
    <x v="31"/>
    <x v="2"/>
    <x v="229"/>
    <m/>
    <m/>
    <m/>
    <n v="35"/>
    <n v="201208"/>
    <n v="1911000"/>
  </r>
  <r>
    <x v="482"/>
    <x v="3"/>
    <m/>
    <x v="32"/>
    <x v="2"/>
    <x v="230"/>
    <m/>
    <m/>
    <m/>
    <n v="17"/>
    <n v="201208"/>
    <n v="630700"/>
  </r>
  <r>
    <x v="482"/>
    <x v="3"/>
    <m/>
    <x v="31"/>
    <x v="2"/>
    <x v="232"/>
    <m/>
    <m/>
    <m/>
    <n v="1"/>
    <n v="201208"/>
    <n v="39200"/>
  </r>
  <r>
    <x v="482"/>
    <x v="3"/>
    <m/>
    <x v="32"/>
    <x v="2"/>
    <x v="234"/>
    <m/>
    <m/>
    <m/>
    <n v="1"/>
    <n v="201208"/>
    <n v="37100"/>
  </r>
  <r>
    <x v="482"/>
    <x v="3"/>
    <m/>
    <x v="31"/>
    <x v="2"/>
    <x v="235"/>
    <m/>
    <m/>
    <m/>
    <n v="38"/>
    <n v="201208"/>
    <n v="851200"/>
  </r>
  <r>
    <x v="482"/>
    <x v="3"/>
    <m/>
    <x v="31"/>
    <x v="2"/>
    <x v="236"/>
    <m/>
    <m/>
    <m/>
    <n v="39"/>
    <n v="201208"/>
    <n v="1528800"/>
  </r>
  <r>
    <x v="482"/>
    <x v="3"/>
    <m/>
    <x v="31"/>
    <x v="2"/>
    <x v="237"/>
    <m/>
    <m/>
    <m/>
    <n v="20"/>
    <n v="201208"/>
    <n v="1092000"/>
  </r>
  <r>
    <x v="482"/>
    <x v="3"/>
    <m/>
    <x v="32"/>
    <x v="2"/>
    <x v="238"/>
    <m/>
    <m/>
    <m/>
    <n v="15"/>
    <n v="201208"/>
    <n v="556500"/>
  </r>
  <r>
    <x v="482"/>
    <x v="3"/>
    <m/>
    <x v="34"/>
    <x v="2"/>
    <x v="128"/>
    <m/>
    <m/>
    <m/>
    <n v="48"/>
    <n v="201208"/>
    <n v="1780800"/>
  </r>
  <r>
    <x v="482"/>
    <x v="3"/>
    <m/>
    <x v="25"/>
    <x v="2"/>
    <x v="129"/>
    <m/>
    <m/>
    <m/>
    <n v="6"/>
    <n v="201208"/>
    <n v="594000"/>
  </r>
  <r>
    <x v="482"/>
    <x v="3"/>
    <m/>
    <x v="5"/>
    <x v="2"/>
    <x v="246"/>
    <m/>
    <m/>
    <m/>
    <n v="7"/>
    <n v="201208"/>
    <n v="196000"/>
  </r>
  <r>
    <x v="482"/>
    <x v="3"/>
    <m/>
    <x v="5"/>
    <x v="2"/>
    <x v="247"/>
    <m/>
    <m/>
    <m/>
    <n v="11"/>
    <n v="201208"/>
    <n v="308000"/>
  </r>
  <r>
    <x v="482"/>
    <x v="3"/>
    <m/>
    <x v="0"/>
    <x v="2"/>
    <x v="224"/>
    <m/>
    <m/>
    <m/>
    <n v="47"/>
    <n v="201208"/>
    <n v="1551000"/>
  </r>
  <r>
    <x v="482"/>
    <x v="3"/>
    <m/>
    <x v="0"/>
    <x v="2"/>
    <x v="225"/>
    <m/>
    <m/>
    <m/>
    <n v="15"/>
    <n v="201208"/>
    <n v="570000"/>
  </r>
  <r>
    <x v="482"/>
    <x v="3"/>
    <m/>
    <x v="0"/>
    <x v="2"/>
    <x v="131"/>
    <m/>
    <m/>
    <m/>
    <n v="1"/>
    <n v="201208"/>
    <n v="33000"/>
  </r>
  <r>
    <x v="482"/>
    <x v="3"/>
    <m/>
    <x v="30"/>
    <x v="2"/>
    <x v="132"/>
    <m/>
    <m/>
    <m/>
    <n v="13"/>
    <n v="201208"/>
    <n v="291200"/>
  </r>
  <r>
    <x v="482"/>
    <x v="3"/>
    <m/>
    <x v="30"/>
    <x v="2"/>
    <x v="133"/>
    <m/>
    <m/>
    <m/>
    <n v="3"/>
    <n v="201208"/>
    <n v="117600"/>
  </r>
  <r>
    <x v="482"/>
    <x v="3"/>
    <m/>
    <x v="34"/>
    <x v="2"/>
    <x v="134"/>
    <m/>
    <m/>
    <m/>
    <n v="1"/>
    <n v="201208"/>
    <n v="37100"/>
  </r>
  <r>
    <x v="482"/>
    <x v="3"/>
    <m/>
    <x v="1"/>
    <x v="2"/>
    <x v="135"/>
    <m/>
    <m/>
    <m/>
    <n v="1"/>
    <n v="201208"/>
    <n v="20000"/>
  </r>
  <r>
    <x v="482"/>
    <x v="3"/>
    <m/>
    <x v="1"/>
    <x v="2"/>
    <x v="165"/>
    <m/>
    <m/>
    <m/>
    <n v="1"/>
    <n v="201208"/>
    <n v="35000"/>
  </r>
  <r>
    <x v="482"/>
    <x v="3"/>
    <m/>
    <x v="36"/>
    <x v="2"/>
    <x v="136"/>
    <m/>
    <m/>
    <m/>
    <n v="4"/>
    <n v="201208"/>
    <n v="112000"/>
  </r>
  <r>
    <x v="482"/>
    <x v="3"/>
    <m/>
    <x v="36"/>
    <x v="2"/>
    <x v="176"/>
    <m/>
    <m/>
    <m/>
    <n v="2"/>
    <n v="201208"/>
    <n v="98000"/>
  </r>
  <r>
    <x v="482"/>
    <x v="3"/>
    <m/>
    <x v="36"/>
    <x v="2"/>
    <x v="137"/>
    <m/>
    <m/>
    <m/>
    <n v="2"/>
    <n v="201208"/>
    <n v="84000"/>
  </r>
  <r>
    <x v="482"/>
    <x v="3"/>
    <m/>
    <x v="0"/>
    <x v="2"/>
    <x v="218"/>
    <m/>
    <m/>
    <m/>
    <n v="76"/>
    <n v="201208"/>
    <n v="1520000"/>
  </r>
  <r>
    <x v="482"/>
    <x v="3"/>
    <m/>
    <x v="0"/>
    <x v="2"/>
    <x v="240"/>
    <m/>
    <m/>
    <m/>
    <n v="55"/>
    <n v="201208"/>
    <n v="1925000"/>
  </r>
  <r>
    <x v="482"/>
    <x v="3"/>
    <m/>
    <x v="32"/>
    <x v="2"/>
    <x v="220"/>
    <m/>
    <m/>
    <m/>
    <n v="29"/>
    <n v="201208"/>
    <n v="1075900"/>
  </r>
  <r>
    <x v="482"/>
    <x v="3"/>
    <m/>
    <x v="18"/>
    <x v="2"/>
    <x v="125"/>
    <m/>
    <m/>
    <m/>
    <n v="54"/>
    <n v="201208"/>
    <n v="162000"/>
  </r>
  <r>
    <x v="482"/>
    <x v="3"/>
    <m/>
    <x v="4"/>
    <x v="2"/>
    <x v="142"/>
    <m/>
    <m/>
    <m/>
    <n v="4"/>
    <n v="201208"/>
    <n v="16000"/>
  </r>
  <r>
    <x v="482"/>
    <x v="3"/>
    <m/>
    <x v="4"/>
    <x v="2"/>
    <x v="143"/>
    <m/>
    <m/>
    <m/>
    <n v="6"/>
    <n v="201208"/>
    <n v="120000"/>
  </r>
  <r>
    <x v="482"/>
    <x v="3"/>
    <m/>
    <x v="4"/>
    <x v="2"/>
    <x v="144"/>
    <m/>
    <m/>
    <m/>
    <n v="22"/>
    <n v="201208"/>
    <n v="88000"/>
  </r>
  <r>
    <x v="482"/>
    <x v="3"/>
    <m/>
    <x v="0"/>
    <x v="2"/>
    <x v="148"/>
    <m/>
    <m/>
    <m/>
    <n v="1"/>
    <n v="201208"/>
    <n v="20000"/>
  </r>
  <r>
    <x v="482"/>
    <x v="3"/>
    <m/>
    <x v="22"/>
    <x v="2"/>
    <x v="150"/>
    <m/>
    <m/>
    <m/>
    <n v="11"/>
    <n v="201208"/>
    <n v="418000"/>
  </r>
  <r>
    <x v="482"/>
    <x v="3"/>
    <m/>
    <x v="22"/>
    <x v="2"/>
    <x v="150"/>
    <m/>
    <m/>
    <m/>
    <n v="4"/>
    <n v="201208"/>
    <n v="152000"/>
  </r>
  <r>
    <x v="482"/>
    <x v="3"/>
    <m/>
    <x v="5"/>
    <x v="2"/>
    <x v="151"/>
    <m/>
    <m/>
    <m/>
    <n v="27"/>
    <n v="201208"/>
    <n v="756000"/>
  </r>
  <r>
    <x v="482"/>
    <x v="3"/>
    <m/>
    <x v="5"/>
    <x v="2"/>
    <x v="152"/>
    <m/>
    <m/>
    <m/>
    <n v="8"/>
    <n v="201208"/>
    <n v="384000"/>
  </r>
  <r>
    <x v="482"/>
    <x v="3"/>
    <m/>
    <x v="5"/>
    <x v="2"/>
    <x v="153"/>
    <m/>
    <m/>
    <m/>
    <n v="10"/>
    <n v="201208"/>
    <n v="280000"/>
  </r>
  <r>
    <x v="482"/>
    <x v="3"/>
    <m/>
    <x v="33"/>
    <x v="2"/>
    <x v="155"/>
    <m/>
    <m/>
    <m/>
    <n v="1"/>
    <n v="201208"/>
    <n v="18200"/>
  </r>
  <r>
    <x v="482"/>
    <x v="3"/>
    <m/>
    <x v="19"/>
    <x v="2"/>
    <x v="157"/>
    <m/>
    <m/>
    <m/>
    <n v="21"/>
    <n v="201208"/>
    <n v="273000"/>
  </r>
  <r>
    <x v="482"/>
    <x v="3"/>
    <m/>
    <x v="19"/>
    <x v="2"/>
    <x v="158"/>
    <m/>
    <m/>
    <m/>
    <n v="5"/>
    <n v="201208"/>
    <n v="120000"/>
  </r>
  <r>
    <x v="482"/>
    <x v="3"/>
    <m/>
    <x v="19"/>
    <x v="2"/>
    <x v="159"/>
    <m/>
    <m/>
    <m/>
    <n v="7"/>
    <n v="201208"/>
    <n v="231000"/>
  </r>
  <r>
    <x v="482"/>
    <x v="3"/>
    <m/>
    <x v="19"/>
    <x v="2"/>
    <x v="181"/>
    <m/>
    <m/>
    <m/>
    <n v="1"/>
    <n v="201208"/>
    <n v="13000"/>
  </r>
  <r>
    <x v="482"/>
    <x v="3"/>
    <m/>
    <x v="35"/>
    <x v="2"/>
    <x v="160"/>
    <m/>
    <m/>
    <m/>
    <n v="1"/>
    <n v="201208"/>
    <n v="20000"/>
  </r>
  <r>
    <x v="482"/>
    <x v="3"/>
    <m/>
    <x v="4"/>
    <x v="2"/>
    <x v="242"/>
    <m/>
    <m/>
    <m/>
    <n v="2"/>
    <n v="201208"/>
    <n v="40000"/>
  </r>
  <r>
    <x v="482"/>
    <x v="3"/>
    <m/>
    <x v="4"/>
    <x v="2"/>
    <x v="241"/>
    <m/>
    <m/>
    <m/>
    <n v="4"/>
    <n v="201208"/>
    <n v="80000"/>
  </r>
  <r>
    <x v="482"/>
    <x v="3"/>
    <m/>
    <x v="18"/>
    <x v="2"/>
    <x v="161"/>
    <m/>
    <m/>
    <m/>
    <n v="18"/>
    <n v="201208"/>
    <n v="54000"/>
  </r>
  <r>
    <x v="482"/>
    <x v="3"/>
    <m/>
    <x v="18"/>
    <x v="2"/>
    <x v="161"/>
    <m/>
    <m/>
    <m/>
    <n v="1"/>
    <n v="201208"/>
    <n v="3000"/>
  </r>
  <r>
    <x v="483"/>
    <x v="4"/>
    <m/>
    <x v="0"/>
    <x v="1"/>
    <x v="123"/>
    <m/>
    <m/>
    <m/>
    <n v="2"/>
    <n v="201208"/>
    <n v="70000"/>
  </r>
  <r>
    <x v="483"/>
    <x v="4"/>
    <m/>
    <x v="0"/>
    <x v="1"/>
    <x v="124"/>
    <m/>
    <m/>
    <m/>
    <n v="1"/>
    <n v="201208"/>
    <n v="20000"/>
  </r>
  <r>
    <x v="483"/>
    <x v="4"/>
    <m/>
    <x v="0"/>
    <x v="7"/>
    <x v="163"/>
    <m/>
    <m/>
    <m/>
    <n v="3"/>
    <n v="201208"/>
    <n v="60000"/>
  </r>
  <r>
    <x v="483"/>
    <x v="4"/>
    <m/>
    <x v="0"/>
    <x v="3"/>
    <x v="164"/>
    <m/>
    <m/>
    <m/>
    <n v="1"/>
    <n v="201208"/>
    <n v="0"/>
  </r>
  <r>
    <x v="483"/>
    <x v="4"/>
    <m/>
    <x v="6"/>
    <x v="2"/>
    <x v="126"/>
    <m/>
    <m/>
    <m/>
    <n v="5"/>
    <n v="201208"/>
    <n v="100000"/>
  </r>
  <r>
    <x v="483"/>
    <x v="4"/>
    <m/>
    <x v="6"/>
    <x v="2"/>
    <x v="127"/>
    <m/>
    <m/>
    <m/>
    <n v="2"/>
    <n v="201208"/>
    <n v="70000"/>
  </r>
  <r>
    <x v="483"/>
    <x v="4"/>
    <m/>
    <x v="31"/>
    <x v="2"/>
    <x v="227"/>
    <m/>
    <m/>
    <m/>
    <n v="54"/>
    <n v="201208"/>
    <n v="1209600"/>
  </r>
  <r>
    <x v="483"/>
    <x v="4"/>
    <m/>
    <x v="31"/>
    <x v="2"/>
    <x v="228"/>
    <m/>
    <m/>
    <m/>
    <n v="38"/>
    <n v="201208"/>
    <n v="1489600"/>
  </r>
  <r>
    <x v="483"/>
    <x v="4"/>
    <m/>
    <x v="31"/>
    <x v="2"/>
    <x v="229"/>
    <m/>
    <m/>
    <m/>
    <n v="35"/>
    <n v="201208"/>
    <n v="1911000"/>
  </r>
  <r>
    <x v="483"/>
    <x v="4"/>
    <m/>
    <x v="32"/>
    <x v="2"/>
    <x v="230"/>
    <m/>
    <m/>
    <m/>
    <n v="30"/>
    <n v="201208"/>
    <n v="1113000"/>
  </r>
  <r>
    <x v="483"/>
    <x v="4"/>
    <m/>
    <x v="31"/>
    <x v="2"/>
    <x v="231"/>
    <m/>
    <m/>
    <m/>
    <n v="1"/>
    <n v="201208"/>
    <n v="22400"/>
  </r>
  <r>
    <x v="483"/>
    <x v="4"/>
    <m/>
    <x v="31"/>
    <x v="2"/>
    <x v="232"/>
    <m/>
    <m/>
    <m/>
    <n v="1"/>
    <n v="201208"/>
    <n v="39200"/>
  </r>
  <r>
    <x v="483"/>
    <x v="4"/>
    <m/>
    <x v="31"/>
    <x v="2"/>
    <x v="235"/>
    <m/>
    <m/>
    <m/>
    <n v="49"/>
    <n v="201208"/>
    <n v="1097600"/>
  </r>
  <r>
    <x v="483"/>
    <x v="4"/>
    <m/>
    <x v="31"/>
    <x v="2"/>
    <x v="236"/>
    <m/>
    <m/>
    <m/>
    <n v="48"/>
    <n v="201208"/>
    <n v="1881600"/>
  </r>
  <r>
    <x v="483"/>
    <x v="4"/>
    <m/>
    <x v="31"/>
    <x v="2"/>
    <x v="237"/>
    <m/>
    <m/>
    <m/>
    <n v="32"/>
    <n v="201208"/>
    <n v="1747200"/>
  </r>
  <r>
    <x v="483"/>
    <x v="4"/>
    <m/>
    <x v="32"/>
    <x v="2"/>
    <x v="238"/>
    <m/>
    <m/>
    <m/>
    <n v="8"/>
    <n v="201208"/>
    <n v="296800"/>
  </r>
  <r>
    <x v="483"/>
    <x v="4"/>
    <m/>
    <x v="34"/>
    <x v="2"/>
    <x v="128"/>
    <m/>
    <m/>
    <m/>
    <n v="38"/>
    <n v="201208"/>
    <n v="1409800"/>
  </r>
  <r>
    <x v="483"/>
    <x v="4"/>
    <m/>
    <x v="25"/>
    <x v="2"/>
    <x v="129"/>
    <m/>
    <m/>
    <m/>
    <n v="4"/>
    <n v="201208"/>
    <n v="396000"/>
  </r>
  <r>
    <x v="483"/>
    <x v="4"/>
    <m/>
    <x v="5"/>
    <x v="2"/>
    <x v="247"/>
    <m/>
    <m/>
    <m/>
    <n v="1"/>
    <n v="201208"/>
    <n v="28000"/>
  </r>
  <r>
    <x v="483"/>
    <x v="4"/>
    <m/>
    <x v="0"/>
    <x v="2"/>
    <x v="224"/>
    <m/>
    <m/>
    <m/>
    <n v="27"/>
    <n v="201208"/>
    <n v="891000"/>
  </r>
  <r>
    <x v="483"/>
    <x v="4"/>
    <m/>
    <x v="0"/>
    <x v="2"/>
    <x v="225"/>
    <m/>
    <m/>
    <m/>
    <n v="7"/>
    <n v="201208"/>
    <n v="266000"/>
  </r>
  <r>
    <x v="483"/>
    <x v="4"/>
    <m/>
    <x v="0"/>
    <x v="2"/>
    <x v="168"/>
    <m/>
    <m/>
    <m/>
    <n v="1"/>
    <n v="201208"/>
    <n v="20000"/>
  </r>
  <r>
    <x v="483"/>
    <x v="4"/>
    <m/>
    <x v="30"/>
    <x v="2"/>
    <x v="132"/>
    <m/>
    <m/>
    <m/>
    <n v="17"/>
    <n v="201208"/>
    <n v="380800"/>
  </r>
  <r>
    <x v="483"/>
    <x v="4"/>
    <m/>
    <x v="30"/>
    <x v="2"/>
    <x v="133"/>
    <m/>
    <m/>
    <m/>
    <n v="3"/>
    <n v="201208"/>
    <n v="117600"/>
  </r>
  <r>
    <x v="483"/>
    <x v="4"/>
    <m/>
    <x v="34"/>
    <x v="2"/>
    <x v="134"/>
    <m/>
    <m/>
    <m/>
    <n v="3"/>
    <n v="201208"/>
    <n v="111300"/>
  </r>
  <r>
    <x v="483"/>
    <x v="4"/>
    <m/>
    <x v="1"/>
    <x v="2"/>
    <x v="135"/>
    <m/>
    <m/>
    <m/>
    <n v="1"/>
    <n v="201208"/>
    <n v="20000"/>
  </r>
  <r>
    <x v="483"/>
    <x v="4"/>
    <m/>
    <x v="1"/>
    <x v="2"/>
    <x v="165"/>
    <m/>
    <m/>
    <m/>
    <n v="2"/>
    <n v="201208"/>
    <n v="70000"/>
  </r>
  <r>
    <x v="483"/>
    <x v="4"/>
    <m/>
    <x v="36"/>
    <x v="2"/>
    <x v="136"/>
    <m/>
    <m/>
    <m/>
    <n v="8"/>
    <n v="201208"/>
    <n v="224000"/>
  </r>
  <r>
    <x v="483"/>
    <x v="4"/>
    <m/>
    <x v="36"/>
    <x v="2"/>
    <x v="137"/>
    <m/>
    <m/>
    <m/>
    <n v="2"/>
    <n v="201208"/>
    <n v="84000"/>
  </r>
  <r>
    <x v="483"/>
    <x v="4"/>
    <m/>
    <x v="0"/>
    <x v="2"/>
    <x v="218"/>
    <m/>
    <m/>
    <m/>
    <n v="78"/>
    <n v="201208"/>
    <n v="1560000"/>
  </r>
  <r>
    <x v="483"/>
    <x v="4"/>
    <m/>
    <x v="0"/>
    <x v="2"/>
    <x v="240"/>
    <m/>
    <m/>
    <m/>
    <n v="67"/>
    <n v="201208"/>
    <n v="2345000"/>
  </r>
  <r>
    <x v="483"/>
    <x v="4"/>
    <m/>
    <x v="32"/>
    <x v="2"/>
    <x v="220"/>
    <m/>
    <m/>
    <m/>
    <n v="27"/>
    <n v="201208"/>
    <n v="1001700"/>
  </r>
  <r>
    <x v="483"/>
    <x v="4"/>
    <m/>
    <x v="18"/>
    <x v="2"/>
    <x v="125"/>
    <m/>
    <m/>
    <m/>
    <n v="54"/>
    <n v="201208"/>
    <n v="162000"/>
  </r>
  <r>
    <x v="483"/>
    <x v="4"/>
    <m/>
    <x v="0"/>
    <x v="2"/>
    <x v="141"/>
    <m/>
    <m/>
    <m/>
    <n v="1"/>
    <n v="201208"/>
    <n v="33000"/>
  </r>
  <r>
    <x v="483"/>
    <x v="4"/>
    <m/>
    <x v="4"/>
    <x v="2"/>
    <x v="142"/>
    <m/>
    <m/>
    <m/>
    <n v="2"/>
    <n v="201208"/>
    <n v="8000"/>
  </r>
  <r>
    <x v="483"/>
    <x v="4"/>
    <m/>
    <x v="4"/>
    <x v="2"/>
    <x v="143"/>
    <m/>
    <m/>
    <m/>
    <n v="9"/>
    <n v="201208"/>
    <n v="180000"/>
  </r>
  <r>
    <x v="483"/>
    <x v="4"/>
    <m/>
    <x v="4"/>
    <x v="2"/>
    <x v="144"/>
    <m/>
    <m/>
    <m/>
    <n v="5"/>
    <n v="201208"/>
    <n v="20000"/>
  </r>
  <r>
    <x v="483"/>
    <x v="4"/>
    <m/>
    <x v="0"/>
    <x v="2"/>
    <x v="148"/>
    <m/>
    <m/>
    <m/>
    <n v="2"/>
    <n v="201208"/>
    <n v="40000"/>
  </r>
  <r>
    <x v="483"/>
    <x v="4"/>
    <m/>
    <x v="22"/>
    <x v="2"/>
    <x v="150"/>
    <m/>
    <m/>
    <m/>
    <n v="12"/>
    <n v="201208"/>
    <n v="456000"/>
  </r>
  <r>
    <x v="483"/>
    <x v="4"/>
    <m/>
    <x v="22"/>
    <x v="2"/>
    <x v="150"/>
    <m/>
    <m/>
    <m/>
    <n v="4"/>
    <n v="201208"/>
    <n v="152000"/>
  </r>
  <r>
    <x v="483"/>
    <x v="4"/>
    <m/>
    <x v="5"/>
    <x v="2"/>
    <x v="151"/>
    <m/>
    <m/>
    <m/>
    <n v="21"/>
    <n v="201208"/>
    <n v="588000"/>
  </r>
  <r>
    <x v="483"/>
    <x v="4"/>
    <m/>
    <x v="5"/>
    <x v="2"/>
    <x v="152"/>
    <m/>
    <m/>
    <m/>
    <n v="11"/>
    <n v="201208"/>
    <n v="528000"/>
  </r>
  <r>
    <x v="483"/>
    <x v="4"/>
    <m/>
    <x v="5"/>
    <x v="2"/>
    <x v="153"/>
    <m/>
    <m/>
    <m/>
    <n v="4"/>
    <n v="201208"/>
    <n v="112000"/>
  </r>
  <r>
    <x v="483"/>
    <x v="4"/>
    <m/>
    <x v="33"/>
    <x v="2"/>
    <x v="155"/>
    <m/>
    <m/>
    <m/>
    <n v="7"/>
    <n v="201208"/>
    <n v="127400"/>
  </r>
  <r>
    <x v="483"/>
    <x v="4"/>
    <m/>
    <x v="33"/>
    <x v="2"/>
    <x v="156"/>
    <m/>
    <m/>
    <m/>
    <n v="3"/>
    <n v="201208"/>
    <n v="101400"/>
  </r>
  <r>
    <x v="483"/>
    <x v="4"/>
    <m/>
    <x v="19"/>
    <x v="2"/>
    <x v="157"/>
    <m/>
    <m/>
    <m/>
    <n v="24"/>
    <n v="201208"/>
    <n v="312000"/>
  </r>
  <r>
    <x v="483"/>
    <x v="4"/>
    <m/>
    <x v="19"/>
    <x v="2"/>
    <x v="158"/>
    <m/>
    <m/>
    <m/>
    <n v="6"/>
    <n v="201208"/>
    <n v="144000"/>
  </r>
  <r>
    <x v="483"/>
    <x v="4"/>
    <m/>
    <x v="19"/>
    <x v="2"/>
    <x v="159"/>
    <m/>
    <m/>
    <m/>
    <n v="4"/>
    <n v="201208"/>
    <n v="132000"/>
  </r>
  <r>
    <x v="483"/>
    <x v="4"/>
    <m/>
    <x v="35"/>
    <x v="2"/>
    <x v="160"/>
    <m/>
    <m/>
    <m/>
    <n v="2"/>
    <n v="201208"/>
    <n v="40000"/>
  </r>
  <r>
    <x v="483"/>
    <x v="4"/>
    <m/>
    <x v="4"/>
    <x v="2"/>
    <x v="242"/>
    <m/>
    <m/>
    <m/>
    <n v="1"/>
    <n v="201208"/>
    <n v="20000"/>
  </r>
  <r>
    <x v="483"/>
    <x v="4"/>
    <m/>
    <x v="4"/>
    <x v="2"/>
    <x v="207"/>
    <m/>
    <m/>
    <m/>
    <n v="2"/>
    <n v="201208"/>
    <n v="8000"/>
  </r>
  <r>
    <x v="483"/>
    <x v="4"/>
    <m/>
    <x v="4"/>
    <x v="2"/>
    <x v="241"/>
    <m/>
    <m/>
    <m/>
    <n v="10"/>
    <n v="201208"/>
    <n v="200000"/>
  </r>
  <r>
    <x v="483"/>
    <x v="4"/>
    <m/>
    <x v="18"/>
    <x v="2"/>
    <x v="161"/>
    <m/>
    <m/>
    <m/>
    <n v="24"/>
    <n v="201208"/>
    <n v="72000"/>
  </r>
  <r>
    <x v="484"/>
    <x v="1"/>
    <m/>
    <x v="0"/>
    <x v="1"/>
    <x v="123"/>
    <m/>
    <m/>
    <m/>
    <n v="1"/>
    <n v="201208"/>
    <n v="35000"/>
  </r>
  <r>
    <x v="484"/>
    <x v="1"/>
    <m/>
    <x v="0"/>
    <x v="1"/>
    <x v="124"/>
    <m/>
    <m/>
    <m/>
    <n v="2"/>
    <n v="201208"/>
    <n v="40000"/>
  </r>
  <r>
    <x v="484"/>
    <x v="1"/>
    <m/>
    <x v="0"/>
    <x v="7"/>
    <x v="163"/>
    <m/>
    <m/>
    <m/>
    <n v="2"/>
    <n v="201208"/>
    <n v="40000"/>
  </r>
  <r>
    <x v="484"/>
    <x v="1"/>
    <m/>
    <x v="0"/>
    <x v="3"/>
    <x v="164"/>
    <m/>
    <m/>
    <m/>
    <n v="162"/>
    <n v="201208"/>
    <n v="0"/>
  </r>
  <r>
    <x v="484"/>
    <x v="1"/>
    <m/>
    <x v="31"/>
    <x v="3"/>
    <x v="88"/>
    <m/>
    <m/>
    <m/>
    <n v="40"/>
    <n v="201208"/>
    <n v="0"/>
  </r>
  <r>
    <x v="484"/>
    <x v="1"/>
    <m/>
    <x v="6"/>
    <x v="2"/>
    <x v="126"/>
    <m/>
    <m/>
    <m/>
    <n v="5"/>
    <n v="201208"/>
    <n v="100000"/>
  </r>
  <r>
    <x v="484"/>
    <x v="1"/>
    <m/>
    <x v="6"/>
    <x v="2"/>
    <x v="127"/>
    <m/>
    <m/>
    <m/>
    <n v="3"/>
    <n v="201208"/>
    <n v="105000"/>
  </r>
  <r>
    <x v="484"/>
    <x v="1"/>
    <m/>
    <x v="31"/>
    <x v="2"/>
    <x v="227"/>
    <m/>
    <m/>
    <m/>
    <n v="32"/>
    <n v="201208"/>
    <n v="716800"/>
  </r>
  <r>
    <x v="484"/>
    <x v="1"/>
    <m/>
    <x v="31"/>
    <x v="2"/>
    <x v="228"/>
    <m/>
    <m/>
    <m/>
    <n v="33"/>
    <n v="201208"/>
    <n v="1293600"/>
  </r>
  <r>
    <x v="484"/>
    <x v="1"/>
    <m/>
    <x v="31"/>
    <x v="2"/>
    <x v="229"/>
    <m/>
    <m/>
    <m/>
    <n v="15"/>
    <n v="201208"/>
    <n v="819000"/>
  </r>
  <r>
    <x v="484"/>
    <x v="1"/>
    <m/>
    <x v="32"/>
    <x v="2"/>
    <x v="230"/>
    <m/>
    <m/>
    <m/>
    <n v="12"/>
    <n v="201208"/>
    <n v="445200"/>
  </r>
  <r>
    <x v="484"/>
    <x v="1"/>
    <m/>
    <x v="31"/>
    <x v="2"/>
    <x v="233"/>
    <m/>
    <m/>
    <m/>
    <n v="1"/>
    <n v="201208"/>
    <n v="54600"/>
  </r>
  <r>
    <x v="484"/>
    <x v="1"/>
    <m/>
    <x v="31"/>
    <x v="2"/>
    <x v="235"/>
    <m/>
    <m/>
    <m/>
    <n v="51"/>
    <n v="201208"/>
    <n v="1142400"/>
  </r>
  <r>
    <x v="484"/>
    <x v="1"/>
    <m/>
    <x v="31"/>
    <x v="2"/>
    <x v="236"/>
    <m/>
    <m/>
    <m/>
    <n v="28"/>
    <n v="201208"/>
    <n v="1097600"/>
  </r>
  <r>
    <x v="484"/>
    <x v="1"/>
    <m/>
    <x v="31"/>
    <x v="2"/>
    <x v="237"/>
    <m/>
    <m/>
    <m/>
    <n v="18"/>
    <n v="201208"/>
    <n v="982800"/>
  </r>
  <r>
    <x v="484"/>
    <x v="1"/>
    <m/>
    <x v="32"/>
    <x v="2"/>
    <x v="238"/>
    <m/>
    <m/>
    <m/>
    <n v="8"/>
    <n v="201208"/>
    <n v="296800"/>
  </r>
  <r>
    <x v="484"/>
    <x v="1"/>
    <m/>
    <x v="34"/>
    <x v="2"/>
    <x v="128"/>
    <m/>
    <m/>
    <m/>
    <n v="64"/>
    <n v="201208"/>
    <n v="2374400"/>
  </r>
  <r>
    <x v="484"/>
    <x v="1"/>
    <m/>
    <x v="25"/>
    <x v="2"/>
    <x v="129"/>
    <m/>
    <m/>
    <m/>
    <n v="3"/>
    <n v="201208"/>
    <n v="297000"/>
  </r>
  <r>
    <x v="484"/>
    <x v="1"/>
    <m/>
    <x v="0"/>
    <x v="2"/>
    <x v="224"/>
    <m/>
    <m/>
    <m/>
    <n v="36"/>
    <n v="201208"/>
    <n v="1188000"/>
  </r>
  <r>
    <x v="484"/>
    <x v="1"/>
    <m/>
    <x v="0"/>
    <x v="2"/>
    <x v="225"/>
    <m/>
    <m/>
    <m/>
    <n v="17"/>
    <n v="201208"/>
    <n v="646000"/>
  </r>
  <r>
    <x v="484"/>
    <x v="1"/>
    <m/>
    <x v="30"/>
    <x v="2"/>
    <x v="132"/>
    <m/>
    <m/>
    <m/>
    <n v="13"/>
    <n v="201208"/>
    <n v="291200"/>
  </r>
  <r>
    <x v="484"/>
    <x v="1"/>
    <m/>
    <x v="34"/>
    <x v="2"/>
    <x v="134"/>
    <m/>
    <m/>
    <m/>
    <n v="1"/>
    <n v="201208"/>
    <n v="37100"/>
  </r>
  <r>
    <x v="484"/>
    <x v="1"/>
    <m/>
    <x v="1"/>
    <x v="2"/>
    <x v="165"/>
    <m/>
    <m/>
    <m/>
    <n v="2"/>
    <n v="201208"/>
    <n v="70000"/>
  </r>
  <r>
    <x v="484"/>
    <x v="1"/>
    <m/>
    <x v="36"/>
    <x v="2"/>
    <x v="136"/>
    <m/>
    <m/>
    <m/>
    <n v="8"/>
    <n v="201208"/>
    <n v="224000"/>
  </r>
  <r>
    <x v="484"/>
    <x v="1"/>
    <m/>
    <x v="0"/>
    <x v="2"/>
    <x v="218"/>
    <m/>
    <m/>
    <m/>
    <n v="117"/>
    <n v="201208"/>
    <n v="2340000"/>
  </r>
  <r>
    <x v="484"/>
    <x v="1"/>
    <m/>
    <x v="0"/>
    <x v="2"/>
    <x v="240"/>
    <m/>
    <m/>
    <m/>
    <n v="60"/>
    <n v="201208"/>
    <n v="2100000"/>
  </r>
  <r>
    <x v="484"/>
    <x v="1"/>
    <m/>
    <x v="32"/>
    <x v="2"/>
    <x v="220"/>
    <m/>
    <m/>
    <m/>
    <n v="41"/>
    <n v="201208"/>
    <n v="1521100"/>
  </r>
  <r>
    <x v="484"/>
    <x v="1"/>
    <m/>
    <x v="18"/>
    <x v="2"/>
    <x v="125"/>
    <m/>
    <m/>
    <m/>
    <n v="67"/>
    <n v="201208"/>
    <n v="201000"/>
  </r>
  <r>
    <x v="484"/>
    <x v="1"/>
    <m/>
    <x v="0"/>
    <x v="2"/>
    <x v="138"/>
    <m/>
    <m/>
    <m/>
    <n v="1"/>
    <n v="201208"/>
    <n v="20000"/>
  </r>
  <r>
    <x v="484"/>
    <x v="1"/>
    <m/>
    <x v="0"/>
    <x v="2"/>
    <x v="139"/>
    <m/>
    <m/>
    <m/>
    <n v="1"/>
    <n v="201208"/>
    <n v="35000"/>
  </r>
  <r>
    <x v="484"/>
    <x v="1"/>
    <m/>
    <x v="0"/>
    <x v="2"/>
    <x v="141"/>
    <m/>
    <m/>
    <m/>
    <n v="1"/>
    <n v="201208"/>
    <n v="33000"/>
  </r>
  <r>
    <x v="484"/>
    <x v="1"/>
    <m/>
    <x v="4"/>
    <x v="2"/>
    <x v="142"/>
    <m/>
    <m/>
    <m/>
    <n v="2"/>
    <n v="201208"/>
    <n v="8000"/>
  </r>
  <r>
    <x v="484"/>
    <x v="1"/>
    <m/>
    <x v="4"/>
    <x v="2"/>
    <x v="143"/>
    <m/>
    <m/>
    <m/>
    <n v="7"/>
    <n v="201208"/>
    <n v="140000"/>
  </r>
  <r>
    <x v="484"/>
    <x v="1"/>
    <m/>
    <x v="4"/>
    <x v="2"/>
    <x v="144"/>
    <m/>
    <m/>
    <m/>
    <n v="18"/>
    <n v="201208"/>
    <n v="72000"/>
  </r>
  <r>
    <x v="484"/>
    <x v="1"/>
    <m/>
    <x v="31"/>
    <x v="2"/>
    <x v="145"/>
    <m/>
    <m/>
    <m/>
    <n v="23"/>
    <n v="201208"/>
    <n v="515200"/>
  </r>
  <r>
    <x v="484"/>
    <x v="1"/>
    <m/>
    <x v="31"/>
    <x v="2"/>
    <x v="146"/>
    <m/>
    <m/>
    <m/>
    <n v="20"/>
    <n v="201208"/>
    <n v="784000"/>
  </r>
  <r>
    <x v="484"/>
    <x v="1"/>
    <m/>
    <x v="31"/>
    <x v="2"/>
    <x v="249"/>
    <m/>
    <m/>
    <m/>
    <n v="9"/>
    <n v="201208"/>
    <n v="491400"/>
  </r>
  <r>
    <x v="484"/>
    <x v="1"/>
    <m/>
    <x v="32"/>
    <x v="2"/>
    <x v="147"/>
    <m/>
    <m/>
    <m/>
    <n v="3"/>
    <n v="201208"/>
    <n v="111300"/>
  </r>
  <r>
    <x v="484"/>
    <x v="1"/>
    <m/>
    <x v="0"/>
    <x v="2"/>
    <x v="148"/>
    <m/>
    <m/>
    <m/>
    <n v="1"/>
    <n v="201208"/>
    <n v="20000"/>
  </r>
  <r>
    <x v="484"/>
    <x v="1"/>
    <m/>
    <x v="0"/>
    <x v="2"/>
    <x v="250"/>
    <m/>
    <m/>
    <m/>
    <n v="4"/>
    <n v="201208"/>
    <n v="80000"/>
  </r>
  <r>
    <x v="484"/>
    <x v="1"/>
    <m/>
    <x v="0"/>
    <x v="2"/>
    <x v="251"/>
    <m/>
    <m/>
    <m/>
    <n v="2"/>
    <n v="201208"/>
    <n v="70000"/>
  </r>
  <r>
    <x v="484"/>
    <x v="1"/>
    <m/>
    <x v="18"/>
    <x v="2"/>
    <x v="252"/>
    <m/>
    <m/>
    <m/>
    <n v="3"/>
    <n v="201208"/>
    <n v="9000"/>
  </r>
  <r>
    <x v="484"/>
    <x v="1"/>
    <m/>
    <x v="31"/>
    <x v="2"/>
    <x v="186"/>
    <m/>
    <m/>
    <m/>
    <n v="12"/>
    <n v="201208"/>
    <n v="268800"/>
  </r>
  <r>
    <x v="484"/>
    <x v="1"/>
    <m/>
    <x v="31"/>
    <x v="2"/>
    <x v="187"/>
    <m/>
    <m/>
    <m/>
    <n v="13"/>
    <n v="201208"/>
    <n v="509600"/>
  </r>
  <r>
    <x v="484"/>
    <x v="1"/>
    <m/>
    <x v="32"/>
    <x v="2"/>
    <x v="188"/>
    <m/>
    <m/>
    <m/>
    <n v="3"/>
    <n v="201208"/>
    <n v="111300"/>
  </r>
  <r>
    <x v="484"/>
    <x v="1"/>
    <m/>
    <x v="22"/>
    <x v="2"/>
    <x v="150"/>
    <m/>
    <m/>
    <m/>
    <n v="5"/>
    <n v="201208"/>
    <n v="190000"/>
  </r>
  <r>
    <x v="484"/>
    <x v="1"/>
    <m/>
    <x v="22"/>
    <x v="2"/>
    <x v="150"/>
    <m/>
    <m/>
    <m/>
    <n v="10"/>
    <n v="201208"/>
    <n v="380000"/>
  </r>
  <r>
    <x v="484"/>
    <x v="1"/>
    <m/>
    <x v="5"/>
    <x v="2"/>
    <x v="151"/>
    <m/>
    <m/>
    <m/>
    <n v="25"/>
    <n v="201208"/>
    <n v="700000"/>
  </r>
  <r>
    <x v="484"/>
    <x v="1"/>
    <m/>
    <x v="5"/>
    <x v="2"/>
    <x v="152"/>
    <m/>
    <m/>
    <m/>
    <n v="9"/>
    <n v="201208"/>
    <n v="432000"/>
  </r>
  <r>
    <x v="484"/>
    <x v="1"/>
    <m/>
    <x v="5"/>
    <x v="2"/>
    <x v="153"/>
    <m/>
    <m/>
    <m/>
    <n v="14"/>
    <n v="201208"/>
    <n v="392000"/>
  </r>
  <r>
    <x v="484"/>
    <x v="1"/>
    <m/>
    <x v="33"/>
    <x v="2"/>
    <x v="155"/>
    <m/>
    <m/>
    <m/>
    <n v="2"/>
    <n v="201208"/>
    <n v="36400"/>
  </r>
  <r>
    <x v="484"/>
    <x v="1"/>
    <m/>
    <x v="33"/>
    <x v="2"/>
    <x v="156"/>
    <m/>
    <m/>
    <m/>
    <n v="3"/>
    <n v="201208"/>
    <n v="101400"/>
  </r>
  <r>
    <x v="484"/>
    <x v="1"/>
    <m/>
    <x v="19"/>
    <x v="2"/>
    <x v="157"/>
    <m/>
    <m/>
    <m/>
    <n v="19"/>
    <n v="201208"/>
    <n v="247000"/>
  </r>
  <r>
    <x v="484"/>
    <x v="1"/>
    <m/>
    <x v="19"/>
    <x v="2"/>
    <x v="158"/>
    <m/>
    <m/>
    <m/>
    <n v="5"/>
    <n v="201208"/>
    <n v="120000"/>
  </r>
  <r>
    <x v="484"/>
    <x v="1"/>
    <m/>
    <x v="35"/>
    <x v="2"/>
    <x v="170"/>
    <m/>
    <m/>
    <m/>
    <n v="1"/>
    <n v="201208"/>
    <n v="4000"/>
  </r>
  <r>
    <x v="484"/>
    <x v="1"/>
    <m/>
    <x v="4"/>
    <x v="2"/>
    <x v="243"/>
    <m/>
    <m/>
    <m/>
    <n v="2"/>
    <n v="201208"/>
    <n v="8000"/>
  </r>
  <r>
    <x v="484"/>
    <x v="1"/>
    <m/>
    <x v="4"/>
    <x v="2"/>
    <x v="242"/>
    <m/>
    <m/>
    <m/>
    <n v="2"/>
    <n v="201208"/>
    <n v="40000"/>
  </r>
  <r>
    <x v="484"/>
    <x v="1"/>
    <m/>
    <x v="4"/>
    <x v="2"/>
    <x v="207"/>
    <m/>
    <m/>
    <m/>
    <n v="2"/>
    <n v="201208"/>
    <n v="8000"/>
  </r>
  <r>
    <x v="484"/>
    <x v="1"/>
    <m/>
    <x v="18"/>
    <x v="2"/>
    <x v="161"/>
    <m/>
    <m/>
    <m/>
    <n v="16"/>
    <n v="201208"/>
    <n v="48000"/>
  </r>
  <r>
    <x v="484"/>
    <x v="1"/>
    <m/>
    <x v="18"/>
    <x v="2"/>
    <x v="161"/>
    <m/>
    <m/>
    <m/>
    <n v="1"/>
    <n v="201208"/>
    <n v="3000"/>
  </r>
  <r>
    <x v="485"/>
    <x v="0"/>
    <m/>
    <x v="0"/>
    <x v="1"/>
    <x v="123"/>
    <m/>
    <m/>
    <m/>
    <n v="1"/>
    <n v="201208"/>
    <n v="35000"/>
  </r>
  <r>
    <x v="485"/>
    <x v="0"/>
    <m/>
    <x v="6"/>
    <x v="2"/>
    <x v="126"/>
    <m/>
    <m/>
    <m/>
    <n v="4"/>
    <n v="201208"/>
    <n v="80000"/>
  </r>
  <r>
    <x v="485"/>
    <x v="0"/>
    <m/>
    <x v="6"/>
    <x v="2"/>
    <x v="127"/>
    <m/>
    <m/>
    <m/>
    <n v="1"/>
    <n v="201208"/>
    <n v="35000"/>
  </r>
  <r>
    <x v="485"/>
    <x v="0"/>
    <m/>
    <x v="32"/>
    <x v="2"/>
    <x v="230"/>
    <m/>
    <m/>
    <m/>
    <n v="1"/>
    <n v="201208"/>
    <n v="37100"/>
  </r>
  <r>
    <x v="485"/>
    <x v="0"/>
    <m/>
    <x v="31"/>
    <x v="2"/>
    <x v="235"/>
    <m/>
    <m/>
    <m/>
    <n v="1"/>
    <n v="201208"/>
    <n v="22400"/>
  </r>
  <r>
    <x v="485"/>
    <x v="0"/>
    <m/>
    <x v="31"/>
    <x v="2"/>
    <x v="237"/>
    <m/>
    <m/>
    <m/>
    <n v="1"/>
    <n v="201208"/>
    <n v="54600"/>
  </r>
  <r>
    <x v="485"/>
    <x v="0"/>
    <m/>
    <x v="34"/>
    <x v="2"/>
    <x v="128"/>
    <m/>
    <m/>
    <m/>
    <n v="59"/>
    <n v="201208"/>
    <n v="2188900"/>
  </r>
  <r>
    <x v="485"/>
    <x v="0"/>
    <m/>
    <x v="25"/>
    <x v="2"/>
    <x v="129"/>
    <m/>
    <m/>
    <m/>
    <n v="5"/>
    <n v="201208"/>
    <n v="495000"/>
  </r>
  <r>
    <x v="485"/>
    <x v="0"/>
    <m/>
    <x v="5"/>
    <x v="2"/>
    <x v="246"/>
    <m/>
    <m/>
    <m/>
    <n v="1"/>
    <n v="201208"/>
    <n v="28000"/>
  </r>
  <r>
    <x v="485"/>
    <x v="0"/>
    <m/>
    <x v="0"/>
    <x v="2"/>
    <x v="224"/>
    <m/>
    <m/>
    <m/>
    <n v="40"/>
    <n v="201208"/>
    <n v="1320000"/>
  </r>
  <r>
    <x v="485"/>
    <x v="0"/>
    <m/>
    <x v="0"/>
    <x v="2"/>
    <x v="225"/>
    <m/>
    <m/>
    <m/>
    <n v="9"/>
    <n v="201208"/>
    <n v="342000"/>
  </r>
  <r>
    <x v="485"/>
    <x v="0"/>
    <m/>
    <x v="30"/>
    <x v="2"/>
    <x v="132"/>
    <m/>
    <m/>
    <m/>
    <n v="10"/>
    <n v="201208"/>
    <n v="224000"/>
  </r>
  <r>
    <x v="485"/>
    <x v="0"/>
    <m/>
    <x v="30"/>
    <x v="2"/>
    <x v="133"/>
    <m/>
    <m/>
    <m/>
    <n v="2"/>
    <n v="201208"/>
    <n v="78400"/>
  </r>
  <r>
    <x v="485"/>
    <x v="0"/>
    <m/>
    <x v="34"/>
    <x v="2"/>
    <x v="134"/>
    <m/>
    <m/>
    <m/>
    <n v="3"/>
    <n v="201208"/>
    <n v="111300"/>
  </r>
  <r>
    <x v="485"/>
    <x v="0"/>
    <m/>
    <x v="1"/>
    <x v="2"/>
    <x v="135"/>
    <m/>
    <m/>
    <m/>
    <n v="3"/>
    <n v="201208"/>
    <n v="60000"/>
  </r>
  <r>
    <x v="485"/>
    <x v="0"/>
    <m/>
    <x v="36"/>
    <x v="2"/>
    <x v="136"/>
    <m/>
    <m/>
    <m/>
    <n v="4"/>
    <n v="201208"/>
    <n v="112000"/>
  </r>
  <r>
    <x v="485"/>
    <x v="0"/>
    <m/>
    <x v="36"/>
    <x v="2"/>
    <x v="176"/>
    <m/>
    <m/>
    <m/>
    <n v="2"/>
    <n v="201208"/>
    <n v="98000"/>
  </r>
  <r>
    <x v="485"/>
    <x v="0"/>
    <m/>
    <x v="36"/>
    <x v="2"/>
    <x v="137"/>
    <m/>
    <m/>
    <m/>
    <n v="2"/>
    <n v="201208"/>
    <n v="84000"/>
  </r>
  <r>
    <x v="485"/>
    <x v="0"/>
    <m/>
    <x v="0"/>
    <x v="2"/>
    <x v="218"/>
    <m/>
    <m/>
    <m/>
    <n v="112"/>
    <n v="201208"/>
    <n v="2240000"/>
  </r>
  <r>
    <x v="485"/>
    <x v="0"/>
    <m/>
    <x v="0"/>
    <x v="2"/>
    <x v="240"/>
    <m/>
    <m/>
    <m/>
    <n v="91"/>
    <n v="201208"/>
    <n v="3185000"/>
  </r>
  <r>
    <x v="485"/>
    <x v="0"/>
    <m/>
    <x v="32"/>
    <x v="2"/>
    <x v="220"/>
    <m/>
    <m/>
    <m/>
    <n v="46"/>
    <n v="201208"/>
    <n v="1706600"/>
  </r>
  <r>
    <x v="485"/>
    <x v="0"/>
    <m/>
    <x v="18"/>
    <x v="2"/>
    <x v="125"/>
    <m/>
    <m/>
    <m/>
    <n v="86"/>
    <n v="201208"/>
    <n v="258000"/>
  </r>
  <r>
    <x v="485"/>
    <x v="0"/>
    <m/>
    <x v="0"/>
    <x v="2"/>
    <x v="139"/>
    <m/>
    <m/>
    <m/>
    <n v="1"/>
    <n v="201208"/>
    <n v="35000"/>
  </r>
  <r>
    <x v="485"/>
    <x v="0"/>
    <m/>
    <x v="0"/>
    <x v="2"/>
    <x v="141"/>
    <m/>
    <m/>
    <m/>
    <n v="1"/>
    <n v="201208"/>
    <n v="33000"/>
  </r>
  <r>
    <x v="485"/>
    <x v="0"/>
    <m/>
    <x v="4"/>
    <x v="2"/>
    <x v="142"/>
    <m/>
    <m/>
    <m/>
    <n v="5"/>
    <n v="201208"/>
    <n v="20000"/>
  </r>
  <r>
    <x v="485"/>
    <x v="0"/>
    <m/>
    <x v="4"/>
    <x v="2"/>
    <x v="143"/>
    <m/>
    <m/>
    <m/>
    <n v="8"/>
    <n v="201208"/>
    <n v="160000"/>
  </r>
  <r>
    <x v="485"/>
    <x v="0"/>
    <m/>
    <x v="4"/>
    <x v="2"/>
    <x v="144"/>
    <m/>
    <m/>
    <m/>
    <n v="7"/>
    <n v="201208"/>
    <n v="28000"/>
  </r>
  <r>
    <x v="485"/>
    <x v="0"/>
    <m/>
    <x v="31"/>
    <x v="2"/>
    <x v="145"/>
    <m/>
    <m/>
    <m/>
    <n v="43"/>
    <n v="201208"/>
    <n v="963200"/>
  </r>
  <r>
    <x v="485"/>
    <x v="0"/>
    <m/>
    <x v="31"/>
    <x v="2"/>
    <x v="146"/>
    <m/>
    <m/>
    <m/>
    <n v="40"/>
    <n v="201208"/>
    <n v="1568000"/>
  </r>
  <r>
    <x v="485"/>
    <x v="0"/>
    <m/>
    <x v="31"/>
    <x v="2"/>
    <x v="249"/>
    <m/>
    <m/>
    <m/>
    <n v="37"/>
    <n v="201208"/>
    <n v="2020200"/>
  </r>
  <r>
    <x v="485"/>
    <x v="0"/>
    <m/>
    <x v="32"/>
    <x v="2"/>
    <x v="147"/>
    <m/>
    <m/>
    <m/>
    <n v="11"/>
    <n v="201208"/>
    <n v="408100"/>
  </r>
  <r>
    <x v="485"/>
    <x v="0"/>
    <m/>
    <x v="0"/>
    <x v="2"/>
    <x v="148"/>
    <m/>
    <m/>
    <m/>
    <n v="1"/>
    <n v="201208"/>
    <n v="20000"/>
  </r>
  <r>
    <x v="485"/>
    <x v="0"/>
    <m/>
    <x v="31"/>
    <x v="2"/>
    <x v="189"/>
    <m/>
    <m/>
    <m/>
    <n v="1"/>
    <n v="201208"/>
    <n v="22400"/>
  </r>
  <r>
    <x v="485"/>
    <x v="0"/>
    <m/>
    <x v="31"/>
    <x v="2"/>
    <x v="253"/>
    <m/>
    <m/>
    <m/>
    <n v="1"/>
    <n v="201208"/>
    <n v="54600"/>
  </r>
  <r>
    <x v="485"/>
    <x v="0"/>
    <m/>
    <x v="0"/>
    <x v="2"/>
    <x v="250"/>
    <m/>
    <m/>
    <m/>
    <n v="7"/>
    <n v="201208"/>
    <n v="140000"/>
  </r>
  <r>
    <x v="485"/>
    <x v="0"/>
    <m/>
    <x v="0"/>
    <x v="2"/>
    <x v="251"/>
    <m/>
    <m/>
    <m/>
    <n v="3"/>
    <n v="201208"/>
    <n v="105000"/>
  </r>
  <r>
    <x v="485"/>
    <x v="0"/>
    <m/>
    <x v="32"/>
    <x v="2"/>
    <x v="254"/>
    <m/>
    <m/>
    <m/>
    <n v="2"/>
    <n v="201208"/>
    <n v="74200"/>
  </r>
  <r>
    <x v="485"/>
    <x v="0"/>
    <m/>
    <x v="18"/>
    <x v="2"/>
    <x v="252"/>
    <m/>
    <m/>
    <m/>
    <n v="4"/>
    <n v="201208"/>
    <n v="12000"/>
  </r>
  <r>
    <x v="485"/>
    <x v="0"/>
    <m/>
    <x v="31"/>
    <x v="2"/>
    <x v="186"/>
    <m/>
    <m/>
    <m/>
    <n v="46"/>
    <n v="201208"/>
    <n v="1030400"/>
  </r>
  <r>
    <x v="485"/>
    <x v="0"/>
    <m/>
    <x v="31"/>
    <x v="2"/>
    <x v="187"/>
    <m/>
    <m/>
    <m/>
    <n v="35"/>
    <n v="201208"/>
    <n v="1372000"/>
  </r>
  <r>
    <x v="485"/>
    <x v="0"/>
    <m/>
    <x v="31"/>
    <x v="2"/>
    <x v="255"/>
    <m/>
    <m/>
    <m/>
    <n v="27"/>
    <n v="201208"/>
    <n v="1474200"/>
  </r>
  <r>
    <x v="485"/>
    <x v="0"/>
    <m/>
    <x v="32"/>
    <x v="2"/>
    <x v="188"/>
    <m/>
    <m/>
    <m/>
    <n v="14"/>
    <n v="201208"/>
    <n v="519400"/>
  </r>
  <r>
    <x v="485"/>
    <x v="0"/>
    <m/>
    <x v="22"/>
    <x v="2"/>
    <x v="150"/>
    <m/>
    <m/>
    <m/>
    <n v="8"/>
    <n v="201208"/>
    <n v="304000"/>
  </r>
  <r>
    <x v="485"/>
    <x v="0"/>
    <m/>
    <x v="22"/>
    <x v="2"/>
    <x v="150"/>
    <m/>
    <m/>
    <m/>
    <n v="11"/>
    <n v="201208"/>
    <n v="418000"/>
  </r>
  <r>
    <x v="485"/>
    <x v="0"/>
    <m/>
    <x v="5"/>
    <x v="2"/>
    <x v="151"/>
    <m/>
    <m/>
    <m/>
    <n v="23"/>
    <n v="201208"/>
    <n v="644000"/>
  </r>
  <r>
    <x v="485"/>
    <x v="0"/>
    <m/>
    <x v="5"/>
    <x v="2"/>
    <x v="152"/>
    <m/>
    <m/>
    <m/>
    <n v="7"/>
    <n v="201208"/>
    <n v="336000"/>
  </r>
  <r>
    <x v="485"/>
    <x v="0"/>
    <m/>
    <x v="5"/>
    <x v="2"/>
    <x v="153"/>
    <m/>
    <m/>
    <m/>
    <n v="11"/>
    <n v="201208"/>
    <n v="308000"/>
  </r>
  <r>
    <x v="485"/>
    <x v="0"/>
    <m/>
    <x v="33"/>
    <x v="2"/>
    <x v="155"/>
    <m/>
    <m/>
    <m/>
    <n v="5"/>
    <n v="201208"/>
    <n v="91000"/>
  </r>
  <r>
    <x v="485"/>
    <x v="0"/>
    <m/>
    <x v="33"/>
    <x v="2"/>
    <x v="156"/>
    <m/>
    <m/>
    <m/>
    <n v="1"/>
    <n v="201208"/>
    <n v="33800"/>
  </r>
  <r>
    <x v="485"/>
    <x v="0"/>
    <m/>
    <x v="19"/>
    <x v="2"/>
    <x v="157"/>
    <m/>
    <m/>
    <m/>
    <n v="31"/>
    <n v="201208"/>
    <n v="403000"/>
  </r>
  <r>
    <x v="485"/>
    <x v="0"/>
    <m/>
    <x v="19"/>
    <x v="2"/>
    <x v="158"/>
    <m/>
    <m/>
    <m/>
    <n v="8"/>
    <n v="201208"/>
    <n v="192000"/>
  </r>
  <r>
    <x v="485"/>
    <x v="0"/>
    <m/>
    <x v="19"/>
    <x v="2"/>
    <x v="159"/>
    <m/>
    <m/>
    <m/>
    <n v="3"/>
    <n v="201208"/>
    <n v="99000"/>
  </r>
  <r>
    <x v="485"/>
    <x v="0"/>
    <m/>
    <x v="19"/>
    <x v="2"/>
    <x v="181"/>
    <m/>
    <m/>
    <m/>
    <n v="1"/>
    <n v="201208"/>
    <n v="13000"/>
  </r>
  <r>
    <x v="485"/>
    <x v="0"/>
    <m/>
    <x v="35"/>
    <x v="2"/>
    <x v="160"/>
    <m/>
    <m/>
    <m/>
    <n v="1"/>
    <n v="201208"/>
    <n v="20000"/>
  </r>
  <r>
    <x v="485"/>
    <x v="0"/>
    <m/>
    <x v="4"/>
    <x v="2"/>
    <x v="241"/>
    <m/>
    <m/>
    <m/>
    <n v="3"/>
    <n v="201208"/>
    <n v="60000"/>
  </r>
  <r>
    <x v="485"/>
    <x v="0"/>
    <m/>
    <x v="18"/>
    <x v="2"/>
    <x v="161"/>
    <m/>
    <m/>
    <m/>
    <n v="32"/>
    <n v="201208"/>
    <n v="96000"/>
  </r>
  <r>
    <x v="485"/>
    <x v="0"/>
    <m/>
    <x v="18"/>
    <x v="2"/>
    <x v="161"/>
    <m/>
    <m/>
    <m/>
    <n v="1"/>
    <n v="201208"/>
    <n v="3000"/>
  </r>
  <r>
    <x v="486"/>
    <x v="2"/>
    <m/>
    <x v="0"/>
    <x v="7"/>
    <x v="163"/>
    <m/>
    <m/>
    <m/>
    <n v="6"/>
    <n v="201208"/>
    <n v="120000"/>
  </r>
  <r>
    <x v="486"/>
    <x v="2"/>
    <m/>
    <x v="6"/>
    <x v="2"/>
    <x v="126"/>
    <m/>
    <m/>
    <m/>
    <n v="3"/>
    <n v="201208"/>
    <n v="60000"/>
  </r>
  <r>
    <x v="486"/>
    <x v="2"/>
    <m/>
    <x v="32"/>
    <x v="2"/>
    <x v="230"/>
    <m/>
    <m/>
    <m/>
    <n v="1"/>
    <n v="201208"/>
    <n v="37100"/>
  </r>
  <r>
    <x v="486"/>
    <x v="2"/>
    <m/>
    <x v="34"/>
    <x v="2"/>
    <x v="128"/>
    <m/>
    <m/>
    <m/>
    <n v="57"/>
    <n v="201208"/>
    <n v="2114700"/>
  </r>
  <r>
    <x v="486"/>
    <x v="2"/>
    <m/>
    <x v="25"/>
    <x v="2"/>
    <x v="129"/>
    <m/>
    <m/>
    <m/>
    <n v="5"/>
    <n v="201208"/>
    <n v="495000"/>
  </r>
  <r>
    <x v="486"/>
    <x v="2"/>
    <m/>
    <x v="0"/>
    <x v="2"/>
    <x v="224"/>
    <m/>
    <m/>
    <m/>
    <n v="47"/>
    <n v="201208"/>
    <n v="1551000"/>
  </r>
  <r>
    <x v="486"/>
    <x v="2"/>
    <m/>
    <x v="0"/>
    <x v="2"/>
    <x v="225"/>
    <m/>
    <m/>
    <m/>
    <n v="15"/>
    <n v="201208"/>
    <n v="570000"/>
  </r>
  <r>
    <x v="486"/>
    <x v="2"/>
    <m/>
    <x v="30"/>
    <x v="2"/>
    <x v="132"/>
    <m/>
    <m/>
    <m/>
    <n v="10"/>
    <n v="201208"/>
    <n v="224000"/>
  </r>
  <r>
    <x v="486"/>
    <x v="2"/>
    <m/>
    <x v="30"/>
    <x v="2"/>
    <x v="133"/>
    <m/>
    <m/>
    <m/>
    <n v="3"/>
    <n v="201208"/>
    <n v="117600"/>
  </r>
  <r>
    <x v="486"/>
    <x v="2"/>
    <m/>
    <x v="34"/>
    <x v="2"/>
    <x v="134"/>
    <m/>
    <m/>
    <m/>
    <n v="3"/>
    <n v="201208"/>
    <n v="111300"/>
  </r>
  <r>
    <x v="486"/>
    <x v="2"/>
    <m/>
    <x v="1"/>
    <x v="2"/>
    <x v="135"/>
    <m/>
    <m/>
    <m/>
    <n v="5"/>
    <n v="201208"/>
    <n v="100000"/>
  </r>
  <r>
    <x v="486"/>
    <x v="2"/>
    <m/>
    <x v="1"/>
    <x v="2"/>
    <x v="165"/>
    <m/>
    <m/>
    <m/>
    <n v="1"/>
    <n v="201208"/>
    <n v="35000"/>
  </r>
  <r>
    <x v="486"/>
    <x v="2"/>
    <m/>
    <x v="1"/>
    <x v="2"/>
    <x v="183"/>
    <m/>
    <m/>
    <m/>
    <n v="1"/>
    <n v="201208"/>
    <n v="17500"/>
  </r>
  <r>
    <x v="486"/>
    <x v="2"/>
    <m/>
    <x v="36"/>
    <x v="2"/>
    <x v="136"/>
    <m/>
    <m/>
    <m/>
    <n v="10"/>
    <n v="201208"/>
    <n v="280000"/>
  </r>
  <r>
    <x v="486"/>
    <x v="2"/>
    <m/>
    <x v="36"/>
    <x v="2"/>
    <x v="137"/>
    <m/>
    <m/>
    <m/>
    <n v="3"/>
    <n v="201208"/>
    <n v="126000"/>
  </r>
  <r>
    <x v="486"/>
    <x v="2"/>
    <m/>
    <x v="0"/>
    <x v="2"/>
    <x v="218"/>
    <m/>
    <m/>
    <m/>
    <n v="127"/>
    <n v="201208"/>
    <n v="2540000"/>
  </r>
  <r>
    <x v="486"/>
    <x v="2"/>
    <m/>
    <x v="0"/>
    <x v="2"/>
    <x v="240"/>
    <m/>
    <m/>
    <m/>
    <n v="73"/>
    <n v="201208"/>
    <n v="2555000"/>
  </r>
  <r>
    <x v="486"/>
    <x v="2"/>
    <m/>
    <x v="32"/>
    <x v="2"/>
    <x v="220"/>
    <m/>
    <m/>
    <m/>
    <n v="33"/>
    <n v="201208"/>
    <n v="1224300"/>
  </r>
  <r>
    <x v="486"/>
    <x v="2"/>
    <m/>
    <x v="18"/>
    <x v="2"/>
    <x v="125"/>
    <m/>
    <m/>
    <m/>
    <n v="82"/>
    <n v="201208"/>
    <n v="246000"/>
  </r>
  <r>
    <x v="486"/>
    <x v="2"/>
    <m/>
    <x v="0"/>
    <x v="2"/>
    <x v="138"/>
    <m/>
    <m/>
    <m/>
    <n v="1"/>
    <n v="201208"/>
    <n v="20000"/>
  </r>
  <r>
    <x v="486"/>
    <x v="2"/>
    <m/>
    <x v="4"/>
    <x v="2"/>
    <x v="142"/>
    <m/>
    <m/>
    <m/>
    <n v="3"/>
    <n v="201208"/>
    <n v="12000"/>
  </r>
  <r>
    <x v="486"/>
    <x v="2"/>
    <m/>
    <x v="4"/>
    <x v="2"/>
    <x v="143"/>
    <m/>
    <m/>
    <m/>
    <n v="16"/>
    <n v="201208"/>
    <n v="320000"/>
  </r>
  <r>
    <x v="486"/>
    <x v="2"/>
    <m/>
    <x v="31"/>
    <x v="2"/>
    <x v="145"/>
    <m/>
    <m/>
    <m/>
    <n v="43"/>
    <n v="201208"/>
    <n v="963200"/>
  </r>
  <r>
    <x v="486"/>
    <x v="2"/>
    <m/>
    <x v="31"/>
    <x v="2"/>
    <x v="146"/>
    <m/>
    <m/>
    <m/>
    <n v="39"/>
    <n v="201208"/>
    <n v="1528800"/>
  </r>
  <r>
    <x v="486"/>
    <x v="2"/>
    <m/>
    <x v="31"/>
    <x v="2"/>
    <x v="249"/>
    <m/>
    <m/>
    <m/>
    <n v="23"/>
    <n v="201208"/>
    <n v="1255800"/>
  </r>
  <r>
    <x v="486"/>
    <x v="2"/>
    <m/>
    <x v="32"/>
    <x v="2"/>
    <x v="147"/>
    <m/>
    <m/>
    <m/>
    <n v="19"/>
    <n v="201208"/>
    <n v="704900"/>
  </r>
  <r>
    <x v="486"/>
    <x v="2"/>
    <m/>
    <x v="31"/>
    <x v="2"/>
    <x v="184"/>
    <m/>
    <m/>
    <m/>
    <n v="1"/>
    <n v="201208"/>
    <n v="39200"/>
  </r>
  <r>
    <x v="486"/>
    <x v="2"/>
    <m/>
    <x v="31"/>
    <x v="2"/>
    <x v="253"/>
    <m/>
    <m/>
    <m/>
    <n v="1"/>
    <n v="201208"/>
    <n v="54600"/>
  </r>
  <r>
    <x v="486"/>
    <x v="2"/>
    <m/>
    <x v="0"/>
    <x v="2"/>
    <x v="250"/>
    <m/>
    <m/>
    <m/>
    <n v="3"/>
    <n v="201208"/>
    <n v="60000"/>
  </r>
  <r>
    <x v="486"/>
    <x v="2"/>
    <m/>
    <x v="0"/>
    <x v="2"/>
    <x v="251"/>
    <m/>
    <m/>
    <m/>
    <n v="8"/>
    <n v="201208"/>
    <n v="280000"/>
  </r>
  <r>
    <x v="486"/>
    <x v="2"/>
    <m/>
    <x v="32"/>
    <x v="2"/>
    <x v="254"/>
    <m/>
    <m/>
    <m/>
    <n v="1"/>
    <n v="201208"/>
    <n v="37100"/>
  </r>
  <r>
    <x v="486"/>
    <x v="2"/>
    <m/>
    <x v="18"/>
    <x v="2"/>
    <x v="252"/>
    <m/>
    <m/>
    <m/>
    <n v="3"/>
    <n v="201208"/>
    <n v="9000"/>
  </r>
  <r>
    <x v="486"/>
    <x v="2"/>
    <m/>
    <x v="31"/>
    <x v="2"/>
    <x v="186"/>
    <m/>
    <m/>
    <m/>
    <n v="38"/>
    <n v="201208"/>
    <n v="851200"/>
  </r>
  <r>
    <x v="486"/>
    <x v="2"/>
    <m/>
    <x v="31"/>
    <x v="2"/>
    <x v="187"/>
    <m/>
    <m/>
    <m/>
    <n v="22"/>
    <n v="201208"/>
    <n v="862400"/>
  </r>
  <r>
    <x v="486"/>
    <x v="2"/>
    <m/>
    <x v="31"/>
    <x v="2"/>
    <x v="255"/>
    <m/>
    <m/>
    <m/>
    <n v="9"/>
    <n v="201208"/>
    <n v="491400"/>
  </r>
  <r>
    <x v="486"/>
    <x v="2"/>
    <m/>
    <x v="32"/>
    <x v="2"/>
    <x v="188"/>
    <m/>
    <m/>
    <m/>
    <n v="7"/>
    <n v="201208"/>
    <n v="259700"/>
  </r>
  <r>
    <x v="486"/>
    <x v="2"/>
    <m/>
    <x v="22"/>
    <x v="2"/>
    <x v="150"/>
    <m/>
    <m/>
    <m/>
    <n v="11"/>
    <n v="201208"/>
    <n v="418000"/>
  </r>
  <r>
    <x v="486"/>
    <x v="2"/>
    <m/>
    <x v="22"/>
    <x v="2"/>
    <x v="150"/>
    <m/>
    <m/>
    <m/>
    <n v="9"/>
    <n v="201208"/>
    <n v="342000"/>
  </r>
  <r>
    <x v="486"/>
    <x v="2"/>
    <m/>
    <x v="5"/>
    <x v="2"/>
    <x v="151"/>
    <m/>
    <m/>
    <m/>
    <n v="22"/>
    <n v="201208"/>
    <n v="616000"/>
  </r>
  <r>
    <x v="486"/>
    <x v="2"/>
    <m/>
    <x v="5"/>
    <x v="2"/>
    <x v="152"/>
    <m/>
    <m/>
    <m/>
    <n v="10"/>
    <n v="201208"/>
    <n v="480000"/>
  </r>
  <r>
    <x v="486"/>
    <x v="2"/>
    <m/>
    <x v="5"/>
    <x v="2"/>
    <x v="153"/>
    <m/>
    <m/>
    <m/>
    <n v="9"/>
    <n v="201208"/>
    <n v="252000"/>
  </r>
  <r>
    <x v="486"/>
    <x v="2"/>
    <m/>
    <x v="33"/>
    <x v="2"/>
    <x v="155"/>
    <m/>
    <m/>
    <m/>
    <n v="4"/>
    <n v="201208"/>
    <n v="72800"/>
  </r>
  <r>
    <x v="486"/>
    <x v="2"/>
    <m/>
    <x v="19"/>
    <x v="2"/>
    <x v="157"/>
    <m/>
    <m/>
    <m/>
    <n v="31"/>
    <n v="201208"/>
    <n v="403000"/>
  </r>
  <r>
    <x v="486"/>
    <x v="2"/>
    <m/>
    <x v="19"/>
    <x v="2"/>
    <x v="158"/>
    <m/>
    <m/>
    <m/>
    <n v="4"/>
    <n v="201208"/>
    <n v="96000"/>
  </r>
  <r>
    <x v="486"/>
    <x v="2"/>
    <m/>
    <x v="19"/>
    <x v="2"/>
    <x v="159"/>
    <m/>
    <m/>
    <m/>
    <n v="3"/>
    <n v="201208"/>
    <n v="99000"/>
  </r>
  <r>
    <x v="486"/>
    <x v="2"/>
    <m/>
    <x v="19"/>
    <x v="2"/>
    <x v="181"/>
    <m/>
    <m/>
    <m/>
    <n v="2"/>
    <n v="201208"/>
    <n v="26000"/>
  </r>
  <r>
    <x v="486"/>
    <x v="2"/>
    <m/>
    <x v="35"/>
    <x v="2"/>
    <x v="160"/>
    <m/>
    <m/>
    <m/>
    <n v="3"/>
    <n v="201208"/>
    <n v="60000"/>
  </r>
  <r>
    <x v="486"/>
    <x v="2"/>
    <m/>
    <x v="4"/>
    <x v="2"/>
    <x v="241"/>
    <m/>
    <m/>
    <m/>
    <n v="3"/>
    <n v="201208"/>
    <n v="60000"/>
  </r>
  <r>
    <x v="486"/>
    <x v="2"/>
    <m/>
    <x v="18"/>
    <x v="2"/>
    <x v="161"/>
    <m/>
    <m/>
    <m/>
    <n v="26"/>
    <n v="201208"/>
    <n v="78000"/>
  </r>
  <r>
    <x v="486"/>
    <x v="2"/>
    <m/>
    <x v="18"/>
    <x v="2"/>
    <x v="161"/>
    <m/>
    <m/>
    <m/>
    <n v="3"/>
    <n v="201208"/>
    <n v="9000"/>
  </r>
  <r>
    <x v="487"/>
    <x v="5"/>
    <m/>
    <x v="0"/>
    <x v="7"/>
    <x v="163"/>
    <m/>
    <m/>
    <m/>
    <n v="3"/>
    <n v="201208"/>
    <n v="60000"/>
  </r>
  <r>
    <x v="487"/>
    <x v="5"/>
    <m/>
    <x v="6"/>
    <x v="2"/>
    <x v="126"/>
    <m/>
    <m/>
    <m/>
    <n v="2"/>
    <n v="201208"/>
    <n v="40000"/>
  </r>
  <r>
    <x v="487"/>
    <x v="5"/>
    <m/>
    <x v="6"/>
    <x v="2"/>
    <x v="127"/>
    <m/>
    <m/>
    <m/>
    <n v="1"/>
    <n v="201208"/>
    <n v="35000"/>
  </r>
  <r>
    <x v="487"/>
    <x v="5"/>
    <m/>
    <x v="34"/>
    <x v="2"/>
    <x v="128"/>
    <m/>
    <m/>
    <m/>
    <n v="74"/>
    <n v="201208"/>
    <n v="2745400"/>
  </r>
  <r>
    <x v="487"/>
    <x v="5"/>
    <m/>
    <x v="25"/>
    <x v="2"/>
    <x v="129"/>
    <m/>
    <m/>
    <m/>
    <n v="4"/>
    <n v="201208"/>
    <n v="396000"/>
  </r>
  <r>
    <x v="487"/>
    <x v="5"/>
    <m/>
    <x v="0"/>
    <x v="2"/>
    <x v="224"/>
    <m/>
    <m/>
    <m/>
    <n v="39"/>
    <n v="201208"/>
    <n v="1287000"/>
  </r>
  <r>
    <x v="487"/>
    <x v="5"/>
    <m/>
    <x v="0"/>
    <x v="2"/>
    <x v="225"/>
    <m/>
    <m/>
    <m/>
    <n v="18"/>
    <n v="201208"/>
    <n v="684000"/>
  </r>
  <r>
    <x v="487"/>
    <x v="5"/>
    <m/>
    <x v="30"/>
    <x v="2"/>
    <x v="132"/>
    <m/>
    <m/>
    <m/>
    <n v="17"/>
    <n v="201208"/>
    <n v="380800"/>
  </r>
  <r>
    <x v="487"/>
    <x v="5"/>
    <m/>
    <x v="30"/>
    <x v="2"/>
    <x v="133"/>
    <m/>
    <m/>
    <m/>
    <n v="3"/>
    <n v="201208"/>
    <n v="117600"/>
  </r>
  <r>
    <x v="487"/>
    <x v="5"/>
    <m/>
    <x v="34"/>
    <x v="2"/>
    <x v="134"/>
    <m/>
    <m/>
    <m/>
    <n v="5"/>
    <n v="201208"/>
    <n v="185500"/>
  </r>
  <r>
    <x v="487"/>
    <x v="5"/>
    <m/>
    <x v="1"/>
    <x v="2"/>
    <x v="135"/>
    <m/>
    <m/>
    <m/>
    <n v="3"/>
    <n v="201208"/>
    <n v="60000"/>
  </r>
  <r>
    <x v="487"/>
    <x v="5"/>
    <m/>
    <x v="36"/>
    <x v="2"/>
    <x v="136"/>
    <m/>
    <m/>
    <m/>
    <n v="6"/>
    <n v="201208"/>
    <n v="168000"/>
  </r>
  <r>
    <x v="487"/>
    <x v="5"/>
    <m/>
    <x v="36"/>
    <x v="2"/>
    <x v="137"/>
    <m/>
    <m/>
    <m/>
    <n v="2"/>
    <n v="201208"/>
    <n v="84000"/>
  </r>
  <r>
    <x v="487"/>
    <x v="5"/>
    <m/>
    <x v="0"/>
    <x v="2"/>
    <x v="218"/>
    <m/>
    <m/>
    <m/>
    <n v="143"/>
    <n v="201208"/>
    <n v="2860000"/>
  </r>
  <r>
    <x v="487"/>
    <x v="5"/>
    <m/>
    <x v="0"/>
    <x v="2"/>
    <x v="240"/>
    <m/>
    <m/>
    <m/>
    <n v="92"/>
    <n v="201208"/>
    <n v="3220000"/>
  </r>
  <r>
    <x v="487"/>
    <x v="5"/>
    <m/>
    <x v="32"/>
    <x v="2"/>
    <x v="220"/>
    <m/>
    <m/>
    <m/>
    <n v="42"/>
    <n v="201208"/>
    <n v="1558200"/>
  </r>
  <r>
    <x v="487"/>
    <x v="5"/>
    <m/>
    <x v="18"/>
    <x v="2"/>
    <x v="125"/>
    <m/>
    <m/>
    <m/>
    <n v="101"/>
    <n v="201208"/>
    <n v="303000"/>
  </r>
  <r>
    <x v="487"/>
    <x v="5"/>
    <m/>
    <x v="4"/>
    <x v="2"/>
    <x v="142"/>
    <m/>
    <m/>
    <m/>
    <n v="1"/>
    <n v="201208"/>
    <n v="4000"/>
  </r>
  <r>
    <x v="487"/>
    <x v="5"/>
    <m/>
    <x v="4"/>
    <x v="2"/>
    <x v="143"/>
    <m/>
    <m/>
    <m/>
    <n v="5"/>
    <n v="201208"/>
    <n v="100000"/>
  </r>
  <r>
    <x v="487"/>
    <x v="5"/>
    <m/>
    <x v="4"/>
    <x v="2"/>
    <x v="144"/>
    <m/>
    <m/>
    <m/>
    <n v="6"/>
    <n v="201208"/>
    <n v="24000"/>
  </r>
  <r>
    <x v="487"/>
    <x v="5"/>
    <m/>
    <x v="31"/>
    <x v="2"/>
    <x v="145"/>
    <m/>
    <m/>
    <m/>
    <n v="49"/>
    <n v="201208"/>
    <n v="1097600"/>
  </r>
  <r>
    <x v="487"/>
    <x v="5"/>
    <m/>
    <x v="31"/>
    <x v="2"/>
    <x v="146"/>
    <m/>
    <m/>
    <m/>
    <n v="35"/>
    <n v="201208"/>
    <n v="1372000"/>
  </r>
  <r>
    <x v="487"/>
    <x v="5"/>
    <m/>
    <x v="31"/>
    <x v="2"/>
    <x v="249"/>
    <m/>
    <m/>
    <m/>
    <n v="26"/>
    <n v="201208"/>
    <n v="1419600"/>
  </r>
  <r>
    <x v="487"/>
    <x v="5"/>
    <m/>
    <x v="32"/>
    <x v="2"/>
    <x v="147"/>
    <m/>
    <m/>
    <m/>
    <n v="10"/>
    <n v="201208"/>
    <n v="371000"/>
  </r>
  <r>
    <x v="487"/>
    <x v="5"/>
    <m/>
    <x v="0"/>
    <x v="2"/>
    <x v="148"/>
    <m/>
    <m/>
    <m/>
    <n v="3"/>
    <n v="201208"/>
    <n v="60000"/>
  </r>
  <r>
    <x v="487"/>
    <x v="5"/>
    <m/>
    <x v="0"/>
    <x v="2"/>
    <x v="250"/>
    <m/>
    <m/>
    <m/>
    <n v="3"/>
    <n v="201208"/>
    <n v="60000"/>
  </r>
  <r>
    <x v="487"/>
    <x v="5"/>
    <m/>
    <x v="0"/>
    <x v="2"/>
    <x v="251"/>
    <m/>
    <m/>
    <m/>
    <n v="6"/>
    <n v="201208"/>
    <n v="210000"/>
  </r>
  <r>
    <x v="487"/>
    <x v="5"/>
    <m/>
    <x v="32"/>
    <x v="2"/>
    <x v="254"/>
    <m/>
    <m/>
    <m/>
    <n v="3"/>
    <n v="201208"/>
    <n v="111300"/>
  </r>
  <r>
    <x v="487"/>
    <x v="5"/>
    <m/>
    <x v="18"/>
    <x v="2"/>
    <x v="252"/>
    <m/>
    <m/>
    <m/>
    <n v="5"/>
    <n v="201208"/>
    <n v="15000"/>
  </r>
  <r>
    <x v="487"/>
    <x v="5"/>
    <m/>
    <x v="31"/>
    <x v="2"/>
    <x v="186"/>
    <m/>
    <m/>
    <m/>
    <n v="46"/>
    <n v="201208"/>
    <n v="1030400"/>
  </r>
  <r>
    <x v="487"/>
    <x v="5"/>
    <m/>
    <x v="31"/>
    <x v="2"/>
    <x v="187"/>
    <m/>
    <m/>
    <m/>
    <n v="39"/>
    <n v="201208"/>
    <n v="1528800"/>
  </r>
  <r>
    <x v="487"/>
    <x v="5"/>
    <m/>
    <x v="31"/>
    <x v="2"/>
    <x v="255"/>
    <m/>
    <m/>
    <m/>
    <n v="24"/>
    <n v="201208"/>
    <n v="1310400"/>
  </r>
  <r>
    <x v="487"/>
    <x v="5"/>
    <m/>
    <x v="32"/>
    <x v="2"/>
    <x v="188"/>
    <m/>
    <m/>
    <m/>
    <n v="15"/>
    <n v="201208"/>
    <n v="556500"/>
  </r>
  <r>
    <x v="487"/>
    <x v="5"/>
    <m/>
    <x v="22"/>
    <x v="2"/>
    <x v="150"/>
    <m/>
    <m/>
    <m/>
    <n v="9"/>
    <n v="201208"/>
    <n v="342000"/>
  </r>
  <r>
    <x v="487"/>
    <x v="5"/>
    <m/>
    <x v="22"/>
    <x v="2"/>
    <x v="150"/>
    <m/>
    <m/>
    <m/>
    <n v="21"/>
    <n v="201208"/>
    <n v="798000"/>
  </r>
  <r>
    <x v="487"/>
    <x v="5"/>
    <m/>
    <x v="5"/>
    <x v="2"/>
    <x v="151"/>
    <m/>
    <m/>
    <m/>
    <n v="24"/>
    <n v="201208"/>
    <n v="672000"/>
  </r>
  <r>
    <x v="487"/>
    <x v="5"/>
    <m/>
    <x v="5"/>
    <x v="2"/>
    <x v="152"/>
    <m/>
    <m/>
    <m/>
    <n v="9"/>
    <n v="201208"/>
    <n v="432000"/>
  </r>
  <r>
    <x v="487"/>
    <x v="5"/>
    <m/>
    <x v="5"/>
    <x v="2"/>
    <x v="153"/>
    <m/>
    <m/>
    <m/>
    <n v="14"/>
    <n v="201208"/>
    <n v="392000"/>
  </r>
  <r>
    <x v="487"/>
    <x v="5"/>
    <m/>
    <x v="33"/>
    <x v="2"/>
    <x v="155"/>
    <m/>
    <m/>
    <m/>
    <n v="3"/>
    <n v="201208"/>
    <n v="54600"/>
  </r>
  <r>
    <x v="487"/>
    <x v="5"/>
    <m/>
    <x v="33"/>
    <x v="2"/>
    <x v="156"/>
    <m/>
    <m/>
    <m/>
    <n v="2"/>
    <n v="201208"/>
    <n v="67600"/>
  </r>
  <r>
    <x v="487"/>
    <x v="5"/>
    <m/>
    <x v="19"/>
    <x v="2"/>
    <x v="157"/>
    <m/>
    <m/>
    <m/>
    <n v="33"/>
    <n v="201208"/>
    <n v="429000"/>
  </r>
  <r>
    <x v="487"/>
    <x v="5"/>
    <m/>
    <x v="19"/>
    <x v="2"/>
    <x v="158"/>
    <m/>
    <m/>
    <m/>
    <n v="6"/>
    <n v="201208"/>
    <n v="144000"/>
  </r>
  <r>
    <x v="487"/>
    <x v="5"/>
    <m/>
    <x v="19"/>
    <x v="2"/>
    <x v="159"/>
    <m/>
    <m/>
    <m/>
    <n v="3"/>
    <n v="201208"/>
    <n v="99000"/>
  </r>
  <r>
    <x v="487"/>
    <x v="5"/>
    <m/>
    <x v="19"/>
    <x v="2"/>
    <x v="181"/>
    <m/>
    <m/>
    <m/>
    <n v="1"/>
    <n v="201208"/>
    <n v="13000"/>
  </r>
  <r>
    <x v="487"/>
    <x v="5"/>
    <m/>
    <x v="4"/>
    <x v="2"/>
    <x v="207"/>
    <m/>
    <m/>
    <m/>
    <n v="1"/>
    <n v="201208"/>
    <n v="4000"/>
  </r>
  <r>
    <x v="487"/>
    <x v="5"/>
    <m/>
    <x v="4"/>
    <x v="2"/>
    <x v="241"/>
    <m/>
    <m/>
    <m/>
    <n v="1"/>
    <n v="201208"/>
    <n v="20000"/>
  </r>
  <r>
    <x v="487"/>
    <x v="5"/>
    <m/>
    <x v="18"/>
    <x v="2"/>
    <x v="161"/>
    <m/>
    <m/>
    <m/>
    <n v="17"/>
    <n v="201208"/>
    <n v="51000"/>
  </r>
  <r>
    <x v="487"/>
    <x v="5"/>
    <m/>
    <x v="18"/>
    <x v="2"/>
    <x v="161"/>
    <m/>
    <m/>
    <m/>
    <n v="1"/>
    <n v="201208"/>
    <n v="3000"/>
  </r>
  <r>
    <x v="488"/>
    <x v="6"/>
    <m/>
    <x v="0"/>
    <x v="7"/>
    <x v="163"/>
    <m/>
    <m/>
    <m/>
    <n v="4"/>
    <n v="201208"/>
    <n v="80000"/>
  </r>
  <r>
    <x v="488"/>
    <x v="6"/>
    <m/>
    <x v="6"/>
    <x v="2"/>
    <x v="126"/>
    <m/>
    <m/>
    <m/>
    <n v="6"/>
    <n v="201208"/>
    <n v="120000"/>
  </r>
  <r>
    <x v="488"/>
    <x v="6"/>
    <m/>
    <x v="34"/>
    <x v="2"/>
    <x v="128"/>
    <m/>
    <m/>
    <m/>
    <n v="82"/>
    <n v="201208"/>
    <n v="3042200"/>
  </r>
  <r>
    <x v="488"/>
    <x v="6"/>
    <m/>
    <x v="25"/>
    <x v="2"/>
    <x v="129"/>
    <m/>
    <m/>
    <m/>
    <n v="6"/>
    <n v="201208"/>
    <n v="594000"/>
  </r>
  <r>
    <x v="488"/>
    <x v="6"/>
    <m/>
    <x v="0"/>
    <x v="2"/>
    <x v="224"/>
    <m/>
    <m/>
    <m/>
    <n v="41"/>
    <n v="201208"/>
    <n v="1353000"/>
  </r>
  <r>
    <x v="488"/>
    <x v="6"/>
    <m/>
    <x v="0"/>
    <x v="2"/>
    <x v="225"/>
    <m/>
    <m/>
    <m/>
    <n v="6"/>
    <n v="201208"/>
    <n v="228000"/>
  </r>
  <r>
    <x v="488"/>
    <x v="6"/>
    <m/>
    <x v="30"/>
    <x v="2"/>
    <x v="132"/>
    <m/>
    <m/>
    <m/>
    <n v="12"/>
    <n v="201208"/>
    <n v="268800"/>
  </r>
  <r>
    <x v="488"/>
    <x v="6"/>
    <m/>
    <x v="30"/>
    <x v="2"/>
    <x v="133"/>
    <m/>
    <m/>
    <m/>
    <n v="1"/>
    <n v="201208"/>
    <n v="39200"/>
  </r>
  <r>
    <x v="488"/>
    <x v="6"/>
    <m/>
    <x v="34"/>
    <x v="2"/>
    <x v="134"/>
    <m/>
    <m/>
    <m/>
    <n v="2"/>
    <n v="201208"/>
    <n v="74200"/>
  </r>
  <r>
    <x v="488"/>
    <x v="6"/>
    <m/>
    <x v="1"/>
    <x v="2"/>
    <x v="135"/>
    <m/>
    <m/>
    <m/>
    <n v="33"/>
    <n v="201208"/>
    <n v="660000"/>
  </r>
  <r>
    <x v="488"/>
    <x v="6"/>
    <m/>
    <x v="1"/>
    <x v="2"/>
    <x v="165"/>
    <m/>
    <m/>
    <m/>
    <n v="32"/>
    <n v="201208"/>
    <n v="1120000"/>
  </r>
  <r>
    <x v="488"/>
    <x v="6"/>
    <m/>
    <x v="1"/>
    <x v="2"/>
    <x v="183"/>
    <m/>
    <m/>
    <m/>
    <n v="3"/>
    <n v="201208"/>
    <n v="52500"/>
  </r>
  <r>
    <x v="488"/>
    <x v="6"/>
    <m/>
    <x v="36"/>
    <x v="2"/>
    <x v="136"/>
    <m/>
    <m/>
    <m/>
    <n v="3"/>
    <n v="201208"/>
    <n v="84000"/>
  </r>
  <r>
    <x v="488"/>
    <x v="6"/>
    <m/>
    <x v="0"/>
    <x v="2"/>
    <x v="218"/>
    <m/>
    <m/>
    <m/>
    <n v="113"/>
    <n v="201208"/>
    <n v="2260000"/>
  </r>
  <r>
    <x v="488"/>
    <x v="6"/>
    <m/>
    <x v="0"/>
    <x v="2"/>
    <x v="240"/>
    <m/>
    <m/>
    <m/>
    <n v="74"/>
    <n v="201208"/>
    <n v="2590000"/>
  </r>
  <r>
    <x v="488"/>
    <x v="6"/>
    <m/>
    <x v="32"/>
    <x v="2"/>
    <x v="220"/>
    <m/>
    <m/>
    <m/>
    <n v="28"/>
    <n v="201208"/>
    <n v="1038800"/>
  </r>
  <r>
    <x v="488"/>
    <x v="6"/>
    <m/>
    <x v="18"/>
    <x v="2"/>
    <x v="125"/>
    <m/>
    <m/>
    <m/>
    <n v="60"/>
    <n v="201208"/>
    <n v="180000"/>
  </r>
  <r>
    <x v="488"/>
    <x v="6"/>
    <m/>
    <x v="0"/>
    <x v="2"/>
    <x v="139"/>
    <m/>
    <m/>
    <m/>
    <n v="1"/>
    <n v="201208"/>
    <n v="35000"/>
  </r>
  <r>
    <x v="488"/>
    <x v="6"/>
    <m/>
    <x v="4"/>
    <x v="2"/>
    <x v="142"/>
    <m/>
    <m/>
    <m/>
    <n v="2"/>
    <n v="201208"/>
    <n v="8000"/>
  </r>
  <r>
    <x v="488"/>
    <x v="6"/>
    <m/>
    <x v="4"/>
    <x v="2"/>
    <x v="143"/>
    <m/>
    <m/>
    <m/>
    <n v="7"/>
    <n v="201208"/>
    <n v="140000"/>
  </r>
  <r>
    <x v="488"/>
    <x v="6"/>
    <m/>
    <x v="4"/>
    <x v="2"/>
    <x v="144"/>
    <m/>
    <m/>
    <m/>
    <n v="2"/>
    <n v="201208"/>
    <n v="8000"/>
  </r>
  <r>
    <x v="488"/>
    <x v="6"/>
    <m/>
    <x v="31"/>
    <x v="2"/>
    <x v="145"/>
    <m/>
    <m/>
    <m/>
    <n v="45"/>
    <n v="201208"/>
    <n v="1008000"/>
  </r>
  <r>
    <x v="488"/>
    <x v="6"/>
    <m/>
    <x v="31"/>
    <x v="2"/>
    <x v="146"/>
    <m/>
    <m/>
    <m/>
    <n v="40"/>
    <n v="201208"/>
    <n v="1568000"/>
  </r>
  <r>
    <x v="488"/>
    <x v="6"/>
    <m/>
    <x v="31"/>
    <x v="2"/>
    <x v="249"/>
    <m/>
    <m/>
    <m/>
    <n v="34"/>
    <n v="201208"/>
    <n v="1856400"/>
  </r>
  <r>
    <x v="488"/>
    <x v="6"/>
    <m/>
    <x v="32"/>
    <x v="2"/>
    <x v="147"/>
    <m/>
    <m/>
    <m/>
    <n v="16"/>
    <n v="201208"/>
    <n v="593600"/>
  </r>
  <r>
    <x v="488"/>
    <x v="6"/>
    <m/>
    <x v="0"/>
    <x v="2"/>
    <x v="148"/>
    <m/>
    <m/>
    <m/>
    <n v="2"/>
    <n v="201208"/>
    <n v="40000"/>
  </r>
  <r>
    <x v="488"/>
    <x v="6"/>
    <m/>
    <x v="31"/>
    <x v="2"/>
    <x v="189"/>
    <m/>
    <m/>
    <m/>
    <n v="1"/>
    <n v="201208"/>
    <n v="22400"/>
  </r>
  <r>
    <x v="488"/>
    <x v="6"/>
    <m/>
    <x v="31"/>
    <x v="2"/>
    <x v="184"/>
    <m/>
    <m/>
    <m/>
    <n v="1"/>
    <n v="201208"/>
    <n v="39200"/>
  </r>
  <r>
    <x v="488"/>
    <x v="6"/>
    <m/>
    <x v="0"/>
    <x v="2"/>
    <x v="250"/>
    <m/>
    <m/>
    <m/>
    <n v="3"/>
    <n v="201208"/>
    <n v="60000"/>
  </r>
  <r>
    <x v="488"/>
    <x v="6"/>
    <m/>
    <x v="0"/>
    <x v="2"/>
    <x v="251"/>
    <m/>
    <m/>
    <m/>
    <n v="5"/>
    <n v="201208"/>
    <n v="175000"/>
  </r>
  <r>
    <x v="488"/>
    <x v="6"/>
    <m/>
    <x v="32"/>
    <x v="2"/>
    <x v="254"/>
    <m/>
    <m/>
    <m/>
    <n v="1"/>
    <n v="201208"/>
    <n v="37100"/>
  </r>
  <r>
    <x v="488"/>
    <x v="6"/>
    <m/>
    <x v="18"/>
    <x v="2"/>
    <x v="252"/>
    <m/>
    <m/>
    <m/>
    <n v="3"/>
    <n v="201208"/>
    <n v="9000"/>
  </r>
  <r>
    <x v="488"/>
    <x v="6"/>
    <m/>
    <x v="31"/>
    <x v="2"/>
    <x v="186"/>
    <m/>
    <m/>
    <m/>
    <n v="38"/>
    <n v="201208"/>
    <n v="851200"/>
  </r>
  <r>
    <x v="488"/>
    <x v="6"/>
    <m/>
    <x v="31"/>
    <x v="2"/>
    <x v="187"/>
    <m/>
    <m/>
    <m/>
    <n v="35"/>
    <n v="201208"/>
    <n v="1372000"/>
  </r>
  <r>
    <x v="488"/>
    <x v="6"/>
    <m/>
    <x v="31"/>
    <x v="2"/>
    <x v="255"/>
    <m/>
    <m/>
    <m/>
    <n v="14"/>
    <n v="201208"/>
    <n v="764400"/>
  </r>
  <r>
    <x v="488"/>
    <x v="6"/>
    <m/>
    <x v="32"/>
    <x v="2"/>
    <x v="188"/>
    <m/>
    <m/>
    <m/>
    <n v="9"/>
    <n v="201208"/>
    <n v="333900"/>
  </r>
  <r>
    <x v="488"/>
    <x v="6"/>
    <m/>
    <x v="22"/>
    <x v="2"/>
    <x v="150"/>
    <m/>
    <m/>
    <m/>
    <n v="7"/>
    <n v="201208"/>
    <n v="266000"/>
  </r>
  <r>
    <x v="488"/>
    <x v="6"/>
    <m/>
    <x v="22"/>
    <x v="2"/>
    <x v="150"/>
    <m/>
    <m/>
    <m/>
    <n v="8"/>
    <n v="201208"/>
    <n v="304000"/>
  </r>
  <r>
    <x v="488"/>
    <x v="6"/>
    <m/>
    <x v="5"/>
    <x v="2"/>
    <x v="151"/>
    <m/>
    <m/>
    <m/>
    <n v="25"/>
    <n v="201208"/>
    <n v="700000"/>
  </r>
  <r>
    <x v="488"/>
    <x v="6"/>
    <m/>
    <x v="5"/>
    <x v="2"/>
    <x v="152"/>
    <m/>
    <m/>
    <m/>
    <n v="6"/>
    <n v="201208"/>
    <n v="288000"/>
  </r>
  <r>
    <x v="488"/>
    <x v="6"/>
    <m/>
    <x v="5"/>
    <x v="2"/>
    <x v="153"/>
    <m/>
    <m/>
    <m/>
    <n v="11"/>
    <n v="201208"/>
    <n v="308000"/>
  </r>
  <r>
    <x v="488"/>
    <x v="6"/>
    <m/>
    <x v="33"/>
    <x v="2"/>
    <x v="155"/>
    <m/>
    <m/>
    <m/>
    <n v="2"/>
    <n v="201208"/>
    <n v="36400"/>
  </r>
  <r>
    <x v="488"/>
    <x v="6"/>
    <m/>
    <x v="19"/>
    <x v="2"/>
    <x v="157"/>
    <m/>
    <m/>
    <m/>
    <n v="28"/>
    <n v="201208"/>
    <n v="364000"/>
  </r>
  <r>
    <x v="488"/>
    <x v="6"/>
    <m/>
    <x v="19"/>
    <x v="2"/>
    <x v="158"/>
    <m/>
    <m/>
    <m/>
    <n v="3"/>
    <n v="201208"/>
    <n v="72000"/>
  </r>
  <r>
    <x v="488"/>
    <x v="6"/>
    <m/>
    <x v="19"/>
    <x v="2"/>
    <x v="159"/>
    <m/>
    <m/>
    <m/>
    <n v="1"/>
    <n v="201208"/>
    <n v="33000"/>
  </r>
  <r>
    <x v="488"/>
    <x v="6"/>
    <m/>
    <x v="19"/>
    <x v="2"/>
    <x v="181"/>
    <m/>
    <m/>
    <m/>
    <n v="2"/>
    <n v="201208"/>
    <n v="26000"/>
  </r>
  <r>
    <x v="488"/>
    <x v="6"/>
    <m/>
    <x v="35"/>
    <x v="2"/>
    <x v="170"/>
    <m/>
    <m/>
    <m/>
    <n v="4"/>
    <n v="201208"/>
    <n v="16000"/>
  </r>
  <r>
    <x v="488"/>
    <x v="6"/>
    <m/>
    <x v="35"/>
    <x v="2"/>
    <x v="160"/>
    <m/>
    <m/>
    <m/>
    <n v="2"/>
    <n v="201208"/>
    <n v="40000"/>
  </r>
  <r>
    <x v="488"/>
    <x v="6"/>
    <m/>
    <x v="4"/>
    <x v="2"/>
    <x v="243"/>
    <m/>
    <m/>
    <m/>
    <n v="1"/>
    <n v="201208"/>
    <n v="4000"/>
  </r>
  <r>
    <x v="488"/>
    <x v="6"/>
    <m/>
    <x v="4"/>
    <x v="2"/>
    <x v="207"/>
    <m/>
    <m/>
    <m/>
    <n v="1"/>
    <n v="201208"/>
    <n v="4000"/>
  </r>
  <r>
    <x v="488"/>
    <x v="6"/>
    <m/>
    <x v="4"/>
    <x v="2"/>
    <x v="241"/>
    <m/>
    <m/>
    <m/>
    <n v="2"/>
    <n v="201208"/>
    <n v="40000"/>
  </r>
  <r>
    <x v="488"/>
    <x v="6"/>
    <m/>
    <x v="18"/>
    <x v="2"/>
    <x v="161"/>
    <m/>
    <m/>
    <m/>
    <n v="14"/>
    <n v="201208"/>
    <n v="42000"/>
  </r>
  <r>
    <x v="488"/>
    <x v="6"/>
    <m/>
    <x v="18"/>
    <x v="2"/>
    <x v="161"/>
    <m/>
    <m/>
    <m/>
    <n v="1"/>
    <n v="201208"/>
    <n v="3000"/>
  </r>
  <r>
    <x v="489"/>
    <x v="3"/>
    <m/>
    <x v="0"/>
    <x v="1"/>
    <x v="123"/>
    <m/>
    <m/>
    <m/>
    <n v="12"/>
    <n v="201208"/>
    <n v="420000"/>
  </r>
  <r>
    <x v="489"/>
    <x v="3"/>
    <m/>
    <x v="0"/>
    <x v="1"/>
    <x v="124"/>
    <m/>
    <m/>
    <m/>
    <n v="4"/>
    <n v="201208"/>
    <n v="80000"/>
  </r>
  <r>
    <x v="489"/>
    <x v="3"/>
    <m/>
    <x v="0"/>
    <x v="7"/>
    <x v="163"/>
    <m/>
    <m/>
    <m/>
    <n v="3"/>
    <n v="201208"/>
    <n v="60000"/>
  </r>
  <r>
    <x v="489"/>
    <x v="3"/>
    <m/>
    <x v="0"/>
    <x v="3"/>
    <x v="164"/>
    <m/>
    <m/>
    <m/>
    <n v="2"/>
    <n v="201208"/>
    <n v="0"/>
  </r>
  <r>
    <x v="489"/>
    <x v="3"/>
    <m/>
    <x v="0"/>
    <x v="3"/>
    <x v="256"/>
    <m/>
    <m/>
    <m/>
    <n v="2"/>
    <n v="201208"/>
    <n v="0"/>
  </r>
  <r>
    <x v="489"/>
    <x v="3"/>
    <m/>
    <x v="31"/>
    <x v="3"/>
    <x v="88"/>
    <m/>
    <m/>
    <m/>
    <n v="1"/>
    <n v="201208"/>
    <n v="0"/>
  </r>
  <r>
    <x v="489"/>
    <x v="3"/>
    <m/>
    <x v="6"/>
    <x v="2"/>
    <x v="126"/>
    <m/>
    <m/>
    <m/>
    <n v="8"/>
    <n v="201208"/>
    <n v="160000"/>
  </r>
  <r>
    <x v="489"/>
    <x v="3"/>
    <m/>
    <x v="6"/>
    <x v="2"/>
    <x v="127"/>
    <m/>
    <m/>
    <m/>
    <n v="2"/>
    <n v="201208"/>
    <n v="70000"/>
  </r>
  <r>
    <x v="489"/>
    <x v="3"/>
    <m/>
    <x v="34"/>
    <x v="2"/>
    <x v="128"/>
    <m/>
    <m/>
    <m/>
    <n v="102"/>
    <n v="201208"/>
    <n v="3784200"/>
  </r>
  <r>
    <x v="489"/>
    <x v="3"/>
    <m/>
    <x v="25"/>
    <x v="2"/>
    <x v="129"/>
    <m/>
    <m/>
    <m/>
    <n v="5"/>
    <n v="201208"/>
    <n v="495000"/>
  </r>
  <r>
    <x v="489"/>
    <x v="3"/>
    <m/>
    <x v="0"/>
    <x v="2"/>
    <x v="224"/>
    <m/>
    <m/>
    <m/>
    <n v="70"/>
    <n v="201208"/>
    <n v="2310000"/>
  </r>
  <r>
    <x v="489"/>
    <x v="3"/>
    <m/>
    <x v="0"/>
    <x v="2"/>
    <x v="225"/>
    <m/>
    <m/>
    <m/>
    <n v="15"/>
    <n v="201208"/>
    <n v="570000"/>
  </r>
  <r>
    <x v="489"/>
    <x v="3"/>
    <m/>
    <x v="0"/>
    <x v="2"/>
    <x v="131"/>
    <m/>
    <m/>
    <m/>
    <n v="2"/>
    <n v="201208"/>
    <n v="66000"/>
  </r>
  <r>
    <x v="489"/>
    <x v="3"/>
    <m/>
    <x v="30"/>
    <x v="2"/>
    <x v="132"/>
    <m/>
    <m/>
    <m/>
    <n v="18"/>
    <n v="201208"/>
    <n v="403200"/>
  </r>
  <r>
    <x v="489"/>
    <x v="3"/>
    <m/>
    <x v="30"/>
    <x v="2"/>
    <x v="133"/>
    <m/>
    <m/>
    <m/>
    <n v="6"/>
    <n v="201208"/>
    <n v="235200"/>
  </r>
  <r>
    <x v="489"/>
    <x v="3"/>
    <m/>
    <x v="34"/>
    <x v="2"/>
    <x v="134"/>
    <m/>
    <m/>
    <m/>
    <n v="4"/>
    <n v="201208"/>
    <n v="148400"/>
  </r>
  <r>
    <x v="489"/>
    <x v="3"/>
    <m/>
    <x v="1"/>
    <x v="2"/>
    <x v="135"/>
    <m/>
    <m/>
    <m/>
    <n v="49"/>
    <n v="201208"/>
    <n v="980000"/>
  </r>
  <r>
    <x v="489"/>
    <x v="3"/>
    <m/>
    <x v="1"/>
    <x v="2"/>
    <x v="165"/>
    <m/>
    <m/>
    <m/>
    <n v="52"/>
    <n v="201208"/>
    <n v="1820000"/>
  </r>
  <r>
    <x v="489"/>
    <x v="3"/>
    <m/>
    <x v="1"/>
    <x v="2"/>
    <x v="183"/>
    <m/>
    <m/>
    <m/>
    <n v="1"/>
    <n v="201208"/>
    <n v="17500"/>
  </r>
  <r>
    <x v="489"/>
    <x v="3"/>
    <m/>
    <x v="36"/>
    <x v="2"/>
    <x v="136"/>
    <m/>
    <m/>
    <m/>
    <n v="13"/>
    <n v="201208"/>
    <n v="364000"/>
  </r>
  <r>
    <x v="489"/>
    <x v="3"/>
    <m/>
    <x v="36"/>
    <x v="2"/>
    <x v="176"/>
    <m/>
    <m/>
    <m/>
    <n v="1"/>
    <n v="201208"/>
    <n v="49000"/>
  </r>
  <r>
    <x v="489"/>
    <x v="3"/>
    <m/>
    <x v="36"/>
    <x v="2"/>
    <x v="137"/>
    <m/>
    <m/>
    <m/>
    <n v="1"/>
    <n v="201208"/>
    <n v="42000"/>
  </r>
  <r>
    <x v="489"/>
    <x v="3"/>
    <m/>
    <x v="0"/>
    <x v="2"/>
    <x v="218"/>
    <m/>
    <m/>
    <m/>
    <n v="121"/>
    <n v="201208"/>
    <n v="2420000"/>
  </r>
  <r>
    <x v="489"/>
    <x v="3"/>
    <m/>
    <x v="0"/>
    <x v="2"/>
    <x v="240"/>
    <m/>
    <m/>
    <m/>
    <n v="101"/>
    <n v="201208"/>
    <n v="3535000"/>
  </r>
  <r>
    <x v="489"/>
    <x v="3"/>
    <m/>
    <x v="32"/>
    <x v="2"/>
    <x v="220"/>
    <m/>
    <m/>
    <m/>
    <n v="47"/>
    <n v="201208"/>
    <n v="1743700"/>
  </r>
  <r>
    <x v="489"/>
    <x v="3"/>
    <m/>
    <x v="18"/>
    <x v="2"/>
    <x v="125"/>
    <m/>
    <m/>
    <m/>
    <n v="83"/>
    <n v="201208"/>
    <n v="249000"/>
  </r>
  <r>
    <x v="489"/>
    <x v="3"/>
    <m/>
    <x v="0"/>
    <x v="2"/>
    <x v="138"/>
    <m/>
    <m/>
    <m/>
    <n v="2"/>
    <n v="201208"/>
    <n v="40000"/>
  </r>
  <r>
    <x v="489"/>
    <x v="3"/>
    <m/>
    <x v="4"/>
    <x v="2"/>
    <x v="142"/>
    <m/>
    <m/>
    <m/>
    <n v="2"/>
    <n v="201208"/>
    <n v="8000"/>
  </r>
  <r>
    <x v="489"/>
    <x v="3"/>
    <m/>
    <x v="4"/>
    <x v="2"/>
    <x v="143"/>
    <m/>
    <m/>
    <m/>
    <n v="18"/>
    <n v="201208"/>
    <n v="360000"/>
  </r>
  <r>
    <x v="489"/>
    <x v="3"/>
    <m/>
    <x v="4"/>
    <x v="2"/>
    <x v="144"/>
    <m/>
    <m/>
    <m/>
    <n v="8"/>
    <n v="201208"/>
    <n v="32000"/>
  </r>
  <r>
    <x v="489"/>
    <x v="3"/>
    <m/>
    <x v="31"/>
    <x v="2"/>
    <x v="145"/>
    <m/>
    <m/>
    <m/>
    <n v="72"/>
    <n v="201208"/>
    <n v="1612800"/>
  </r>
  <r>
    <x v="489"/>
    <x v="3"/>
    <m/>
    <x v="31"/>
    <x v="2"/>
    <x v="146"/>
    <m/>
    <m/>
    <m/>
    <n v="78"/>
    <n v="201208"/>
    <n v="3057600"/>
  </r>
  <r>
    <x v="489"/>
    <x v="3"/>
    <m/>
    <x v="31"/>
    <x v="2"/>
    <x v="249"/>
    <m/>
    <m/>
    <m/>
    <n v="44"/>
    <n v="201208"/>
    <n v="2402400"/>
  </r>
  <r>
    <x v="489"/>
    <x v="3"/>
    <m/>
    <x v="32"/>
    <x v="2"/>
    <x v="147"/>
    <m/>
    <m/>
    <m/>
    <n v="23"/>
    <n v="201208"/>
    <n v="853300"/>
  </r>
  <r>
    <x v="489"/>
    <x v="3"/>
    <m/>
    <x v="0"/>
    <x v="2"/>
    <x v="148"/>
    <m/>
    <m/>
    <m/>
    <n v="6"/>
    <n v="201208"/>
    <n v="120000"/>
  </r>
  <r>
    <x v="489"/>
    <x v="3"/>
    <m/>
    <x v="31"/>
    <x v="2"/>
    <x v="189"/>
    <m/>
    <m/>
    <m/>
    <n v="1"/>
    <n v="201208"/>
    <n v="22400"/>
  </r>
  <r>
    <x v="489"/>
    <x v="3"/>
    <m/>
    <x v="31"/>
    <x v="2"/>
    <x v="184"/>
    <m/>
    <m/>
    <m/>
    <n v="1"/>
    <n v="201208"/>
    <n v="39200"/>
  </r>
  <r>
    <x v="489"/>
    <x v="3"/>
    <m/>
    <x v="31"/>
    <x v="2"/>
    <x v="253"/>
    <m/>
    <m/>
    <m/>
    <n v="1"/>
    <n v="201208"/>
    <n v="54600"/>
  </r>
  <r>
    <x v="489"/>
    <x v="3"/>
    <m/>
    <x v="0"/>
    <x v="2"/>
    <x v="250"/>
    <m/>
    <m/>
    <m/>
    <n v="3"/>
    <n v="201208"/>
    <n v="60000"/>
  </r>
  <r>
    <x v="489"/>
    <x v="3"/>
    <m/>
    <x v="0"/>
    <x v="2"/>
    <x v="251"/>
    <m/>
    <m/>
    <m/>
    <n v="1"/>
    <n v="201208"/>
    <n v="35000"/>
  </r>
  <r>
    <x v="489"/>
    <x v="3"/>
    <m/>
    <x v="31"/>
    <x v="2"/>
    <x v="186"/>
    <m/>
    <m/>
    <m/>
    <n v="41"/>
    <n v="201208"/>
    <n v="918400"/>
  </r>
  <r>
    <x v="489"/>
    <x v="3"/>
    <m/>
    <x v="31"/>
    <x v="2"/>
    <x v="187"/>
    <m/>
    <m/>
    <m/>
    <n v="53"/>
    <n v="201208"/>
    <n v="2077600"/>
  </r>
  <r>
    <x v="489"/>
    <x v="3"/>
    <m/>
    <x v="31"/>
    <x v="2"/>
    <x v="255"/>
    <m/>
    <m/>
    <m/>
    <n v="27"/>
    <n v="201208"/>
    <n v="1474200"/>
  </r>
  <r>
    <x v="489"/>
    <x v="3"/>
    <m/>
    <x v="32"/>
    <x v="2"/>
    <x v="188"/>
    <m/>
    <m/>
    <m/>
    <n v="16"/>
    <n v="201208"/>
    <n v="593600"/>
  </r>
  <r>
    <x v="489"/>
    <x v="3"/>
    <m/>
    <x v="22"/>
    <x v="2"/>
    <x v="150"/>
    <m/>
    <m/>
    <m/>
    <n v="10"/>
    <n v="201208"/>
    <n v="380000"/>
  </r>
  <r>
    <x v="489"/>
    <x v="3"/>
    <m/>
    <x v="22"/>
    <x v="2"/>
    <x v="150"/>
    <m/>
    <m/>
    <m/>
    <n v="12"/>
    <n v="201208"/>
    <n v="456000"/>
  </r>
  <r>
    <x v="489"/>
    <x v="3"/>
    <m/>
    <x v="5"/>
    <x v="2"/>
    <x v="151"/>
    <m/>
    <m/>
    <m/>
    <n v="42"/>
    <n v="201208"/>
    <n v="1176000"/>
  </r>
  <r>
    <x v="489"/>
    <x v="3"/>
    <m/>
    <x v="5"/>
    <x v="2"/>
    <x v="152"/>
    <m/>
    <m/>
    <m/>
    <n v="11"/>
    <n v="201208"/>
    <n v="528000"/>
  </r>
  <r>
    <x v="489"/>
    <x v="3"/>
    <m/>
    <x v="5"/>
    <x v="2"/>
    <x v="153"/>
    <m/>
    <m/>
    <m/>
    <n v="10"/>
    <n v="201208"/>
    <n v="280000"/>
  </r>
  <r>
    <x v="489"/>
    <x v="3"/>
    <m/>
    <x v="33"/>
    <x v="2"/>
    <x v="155"/>
    <m/>
    <m/>
    <m/>
    <n v="6"/>
    <n v="201208"/>
    <n v="109200"/>
  </r>
  <r>
    <x v="489"/>
    <x v="3"/>
    <m/>
    <x v="33"/>
    <x v="2"/>
    <x v="156"/>
    <m/>
    <m/>
    <m/>
    <n v="3"/>
    <n v="201208"/>
    <n v="101400"/>
  </r>
  <r>
    <x v="489"/>
    <x v="3"/>
    <m/>
    <x v="19"/>
    <x v="2"/>
    <x v="157"/>
    <m/>
    <m/>
    <m/>
    <n v="26"/>
    <n v="201208"/>
    <n v="338000"/>
  </r>
  <r>
    <x v="489"/>
    <x v="3"/>
    <m/>
    <x v="19"/>
    <x v="2"/>
    <x v="158"/>
    <m/>
    <m/>
    <m/>
    <n v="9"/>
    <n v="201208"/>
    <n v="216000"/>
  </r>
  <r>
    <x v="489"/>
    <x v="3"/>
    <m/>
    <x v="19"/>
    <x v="2"/>
    <x v="159"/>
    <m/>
    <m/>
    <m/>
    <n v="8"/>
    <n v="201208"/>
    <n v="264000"/>
  </r>
  <r>
    <x v="489"/>
    <x v="3"/>
    <m/>
    <x v="19"/>
    <x v="2"/>
    <x v="181"/>
    <m/>
    <m/>
    <m/>
    <n v="2"/>
    <n v="201208"/>
    <n v="26000"/>
  </r>
  <r>
    <x v="489"/>
    <x v="3"/>
    <m/>
    <x v="35"/>
    <x v="2"/>
    <x v="170"/>
    <m/>
    <m/>
    <m/>
    <n v="2"/>
    <n v="201208"/>
    <n v="8000"/>
  </r>
  <r>
    <x v="489"/>
    <x v="3"/>
    <m/>
    <x v="35"/>
    <x v="2"/>
    <x v="160"/>
    <m/>
    <m/>
    <m/>
    <n v="4"/>
    <n v="201208"/>
    <n v="80000"/>
  </r>
  <r>
    <x v="489"/>
    <x v="3"/>
    <m/>
    <x v="4"/>
    <x v="2"/>
    <x v="242"/>
    <m/>
    <m/>
    <m/>
    <n v="4"/>
    <n v="201208"/>
    <n v="80000"/>
  </r>
  <r>
    <x v="489"/>
    <x v="3"/>
    <m/>
    <x v="4"/>
    <x v="2"/>
    <x v="207"/>
    <m/>
    <m/>
    <m/>
    <n v="1"/>
    <n v="201208"/>
    <n v="4000"/>
  </r>
  <r>
    <x v="489"/>
    <x v="3"/>
    <m/>
    <x v="4"/>
    <x v="2"/>
    <x v="241"/>
    <m/>
    <m/>
    <m/>
    <n v="4"/>
    <n v="201208"/>
    <n v="80000"/>
  </r>
  <r>
    <x v="489"/>
    <x v="3"/>
    <m/>
    <x v="18"/>
    <x v="2"/>
    <x v="161"/>
    <m/>
    <m/>
    <m/>
    <n v="47"/>
    <n v="201208"/>
    <n v="141000"/>
  </r>
  <r>
    <x v="489"/>
    <x v="3"/>
    <m/>
    <x v="18"/>
    <x v="2"/>
    <x v="161"/>
    <m/>
    <m/>
    <m/>
    <n v="6"/>
    <n v="201208"/>
    <n v="18000"/>
  </r>
  <r>
    <x v="489"/>
    <x v="3"/>
    <m/>
    <x v="4"/>
    <x v="9"/>
    <x v="257"/>
    <m/>
    <m/>
    <m/>
    <n v="2"/>
    <n v="201208"/>
    <n v="8000"/>
  </r>
  <r>
    <x v="489"/>
    <x v="3"/>
    <m/>
    <x v="31"/>
    <x v="9"/>
    <x v="167"/>
    <m/>
    <m/>
    <m/>
    <n v="1"/>
    <n v="201208"/>
    <n v="22400"/>
  </r>
  <r>
    <x v="490"/>
    <x v="4"/>
    <m/>
    <x v="0"/>
    <x v="1"/>
    <x v="123"/>
    <m/>
    <m/>
    <m/>
    <n v="3"/>
    <n v="201208"/>
    <n v="105000"/>
  </r>
  <r>
    <x v="490"/>
    <x v="4"/>
    <m/>
    <x v="0"/>
    <x v="1"/>
    <x v="124"/>
    <m/>
    <m/>
    <m/>
    <n v="1"/>
    <n v="201208"/>
    <n v="20000"/>
  </r>
  <r>
    <x v="490"/>
    <x v="4"/>
    <m/>
    <x v="0"/>
    <x v="7"/>
    <x v="163"/>
    <m/>
    <m/>
    <m/>
    <n v="1"/>
    <n v="201208"/>
    <n v="20000"/>
  </r>
  <r>
    <x v="490"/>
    <x v="4"/>
    <m/>
    <x v="0"/>
    <x v="3"/>
    <x v="256"/>
    <m/>
    <m/>
    <m/>
    <n v="2"/>
    <n v="201208"/>
    <n v="0"/>
  </r>
  <r>
    <x v="490"/>
    <x v="4"/>
    <m/>
    <x v="6"/>
    <x v="2"/>
    <x v="126"/>
    <m/>
    <m/>
    <m/>
    <n v="5"/>
    <n v="201208"/>
    <n v="100000"/>
  </r>
  <r>
    <x v="490"/>
    <x v="4"/>
    <m/>
    <x v="34"/>
    <x v="2"/>
    <x v="128"/>
    <m/>
    <m/>
    <m/>
    <n v="60"/>
    <n v="201208"/>
    <n v="2226000"/>
  </r>
  <r>
    <x v="490"/>
    <x v="4"/>
    <m/>
    <x v="25"/>
    <x v="2"/>
    <x v="129"/>
    <m/>
    <m/>
    <m/>
    <n v="1"/>
    <n v="201208"/>
    <n v="99000"/>
  </r>
  <r>
    <x v="490"/>
    <x v="4"/>
    <m/>
    <x v="0"/>
    <x v="2"/>
    <x v="224"/>
    <m/>
    <m/>
    <m/>
    <n v="36"/>
    <n v="201208"/>
    <n v="1188000"/>
  </r>
  <r>
    <x v="490"/>
    <x v="4"/>
    <m/>
    <x v="0"/>
    <x v="2"/>
    <x v="225"/>
    <m/>
    <m/>
    <m/>
    <n v="10"/>
    <n v="201208"/>
    <n v="380000"/>
  </r>
  <r>
    <x v="490"/>
    <x v="4"/>
    <m/>
    <x v="30"/>
    <x v="2"/>
    <x v="132"/>
    <m/>
    <m/>
    <m/>
    <n v="11"/>
    <n v="201208"/>
    <n v="246400"/>
  </r>
  <r>
    <x v="490"/>
    <x v="4"/>
    <m/>
    <x v="30"/>
    <x v="2"/>
    <x v="133"/>
    <m/>
    <m/>
    <m/>
    <n v="2"/>
    <n v="201208"/>
    <n v="78400"/>
  </r>
  <r>
    <x v="490"/>
    <x v="4"/>
    <m/>
    <x v="34"/>
    <x v="2"/>
    <x v="134"/>
    <m/>
    <m/>
    <m/>
    <n v="3"/>
    <n v="201208"/>
    <n v="111300"/>
  </r>
  <r>
    <x v="490"/>
    <x v="4"/>
    <m/>
    <x v="1"/>
    <x v="2"/>
    <x v="135"/>
    <m/>
    <m/>
    <m/>
    <n v="25"/>
    <n v="201208"/>
    <n v="500000"/>
  </r>
  <r>
    <x v="490"/>
    <x v="4"/>
    <m/>
    <x v="1"/>
    <x v="2"/>
    <x v="165"/>
    <m/>
    <m/>
    <m/>
    <n v="17"/>
    <n v="201208"/>
    <n v="595000"/>
  </r>
  <r>
    <x v="490"/>
    <x v="4"/>
    <m/>
    <x v="36"/>
    <x v="2"/>
    <x v="136"/>
    <m/>
    <m/>
    <m/>
    <n v="8"/>
    <n v="201208"/>
    <n v="224000"/>
  </r>
  <r>
    <x v="490"/>
    <x v="4"/>
    <m/>
    <x v="36"/>
    <x v="2"/>
    <x v="176"/>
    <m/>
    <m/>
    <m/>
    <n v="2"/>
    <n v="201208"/>
    <n v="98000"/>
  </r>
  <r>
    <x v="490"/>
    <x v="4"/>
    <m/>
    <x v="0"/>
    <x v="2"/>
    <x v="218"/>
    <m/>
    <m/>
    <m/>
    <n v="50"/>
    <n v="201208"/>
    <n v="1000000"/>
  </r>
  <r>
    <x v="490"/>
    <x v="4"/>
    <m/>
    <x v="0"/>
    <x v="2"/>
    <x v="240"/>
    <m/>
    <m/>
    <m/>
    <n v="46"/>
    <n v="201208"/>
    <n v="1610000"/>
  </r>
  <r>
    <x v="490"/>
    <x v="4"/>
    <m/>
    <x v="32"/>
    <x v="2"/>
    <x v="220"/>
    <m/>
    <m/>
    <m/>
    <n v="16"/>
    <n v="201208"/>
    <n v="593600"/>
  </r>
  <r>
    <x v="490"/>
    <x v="4"/>
    <m/>
    <x v="18"/>
    <x v="2"/>
    <x v="125"/>
    <m/>
    <m/>
    <m/>
    <n v="45"/>
    <n v="201208"/>
    <n v="135000"/>
  </r>
  <r>
    <x v="490"/>
    <x v="4"/>
    <m/>
    <x v="0"/>
    <x v="2"/>
    <x v="138"/>
    <m/>
    <m/>
    <m/>
    <n v="1"/>
    <n v="201208"/>
    <n v="20000"/>
  </r>
  <r>
    <x v="490"/>
    <x v="4"/>
    <m/>
    <x v="0"/>
    <x v="2"/>
    <x v="139"/>
    <m/>
    <m/>
    <m/>
    <n v="1"/>
    <n v="201208"/>
    <n v="35000"/>
  </r>
  <r>
    <x v="490"/>
    <x v="4"/>
    <m/>
    <x v="0"/>
    <x v="2"/>
    <x v="141"/>
    <m/>
    <m/>
    <m/>
    <n v="1"/>
    <n v="201208"/>
    <n v="33000"/>
  </r>
  <r>
    <x v="490"/>
    <x v="4"/>
    <m/>
    <x v="4"/>
    <x v="2"/>
    <x v="143"/>
    <m/>
    <m/>
    <m/>
    <n v="9"/>
    <n v="201208"/>
    <n v="180000"/>
  </r>
  <r>
    <x v="490"/>
    <x v="4"/>
    <m/>
    <x v="4"/>
    <x v="2"/>
    <x v="144"/>
    <m/>
    <m/>
    <m/>
    <n v="3"/>
    <n v="201208"/>
    <n v="12000"/>
  </r>
  <r>
    <x v="490"/>
    <x v="4"/>
    <m/>
    <x v="0"/>
    <x v="2"/>
    <x v="258"/>
    <m/>
    <m/>
    <m/>
    <n v="31"/>
    <n v="201208"/>
    <n v="620000"/>
  </r>
  <r>
    <x v="490"/>
    <x v="4"/>
    <m/>
    <x v="0"/>
    <x v="2"/>
    <x v="259"/>
    <m/>
    <m/>
    <m/>
    <n v="40"/>
    <n v="201208"/>
    <n v="1400000"/>
  </r>
  <r>
    <x v="490"/>
    <x v="4"/>
    <m/>
    <x v="32"/>
    <x v="2"/>
    <x v="260"/>
    <m/>
    <m/>
    <m/>
    <n v="17"/>
    <n v="201208"/>
    <n v="630700"/>
  </r>
  <r>
    <x v="490"/>
    <x v="4"/>
    <m/>
    <x v="18"/>
    <x v="2"/>
    <x v="261"/>
    <m/>
    <m/>
    <m/>
    <n v="22"/>
    <n v="201208"/>
    <n v="66000"/>
  </r>
  <r>
    <x v="490"/>
    <x v="4"/>
    <m/>
    <x v="31"/>
    <x v="2"/>
    <x v="145"/>
    <m/>
    <m/>
    <m/>
    <n v="49"/>
    <n v="201208"/>
    <n v="1097600"/>
  </r>
  <r>
    <x v="490"/>
    <x v="4"/>
    <m/>
    <x v="31"/>
    <x v="2"/>
    <x v="146"/>
    <m/>
    <m/>
    <m/>
    <n v="49"/>
    <n v="201208"/>
    <n v="1920800"/>
  </r>
  <r>
    <x v="490"/>
    <x v="4"/>
    <m/>
    <x v="31"/>
    <x v="2"/>
    <x v="249"/>
    <m/>
    <m/>
    <m/>
    <n v="35"/>
    <n v="201208"/>
    <n v="1911000"/>
  </r>
  <r>
    <x v="490"/>
    <x v="4"/>
    <m/>
    <x v="32"/>
    <x v="2"/>
    <x v="147"/>
    <m/>
    <m/>
    <m/>
    <n v="18"/>
    <n v="201208"/>
    <n v="667800"/>
  </r>
  <r>
    <x v="490"/>
    <x v="4"/>
    <m/>
    <x v="0"/>
    <x v="2"/>
    <x v="148"/>
    <m/>
    <m/>
    <m/>
    <n v="2"/>
    <n v="201208"/>
    <n v="40000"/>
  </r>
  <r>
    <x v="490"/>
    <x v="4"/>
    <m/>
    <x v="31"/>
    <x v="2"/>
    <x v="189"/>
    <m/>
    <m/>
    <m/>
    <n v="1"/>
    <n v="201208"/>
    <n v="22400"/>
  </r>
  <r>
    <x v="490"/>
    <x v="4"/>
    <m/>
    <x v="31"/>
    <x v="2"/>
    <x v="184"/>
    <m/>
    <m/>
    <m/>
    <n v="1"/>
    <n v="201208"/>
    <n v="39200"/>
  </r>
  <r>
    <x v="490"/>
    <x v="4"/>
    <m/>
    <x v="31"/>
    <x v="2"/>
    <x v="186"/>
    <m/>
    <m/>
    <m/>
    <n v="34"/>
    <n v="201208"/>
    <n v="761600"/>
  </r>
  <r>
    <x v="490"/>
    <x v="4"/>
    <m/>
    <x v="31"/>
    <x v="2"/>
    <x v="187"/>
    <m/>
    <m/>
    <m/>
    <n v="32"/>
    <n v="201208"/>
    <n v="1254400"/>
  </r>
  <r>
    <x v="490"/>
    <x v="4"/>
    <m/>
    <x v="31"/>
    <x v="2"/>
    <x v="255"/>
    <m/>
    <m/>
    <m/>
    <n v="19"/>
    <n v="201208"/>
    <n v="1037400"/>
  </r>
  <r>
    <x v="490"/>
    <x v="4"/>
    <m/>
    <x v="32"/>
    <x v="2"/>
    <x v="188"/>
    <m/>
    <m/>
    <m/>
    <n v="12"/>
    <n v="201208"/>
    <n v="445200"/>
  </r>
  <r>
    <x v="490"/>
    <x v="4"/>
    <m/>
    <x v="22"/>
    <x v="2"/>
    <x v="150"/>
    <m/>
    <m/>
    <m/>
    <n v="14"/>
    <n v="201208"/>
    <n v="532000"/>
  </r>
  <r>
    <x v="490"/>
    <x v="4"/>
    <m/>
    <x v="22"/>
    <x v="2"/>
    <x v="150"/>
    <m/>
    <m/>
    <m/>
    <n v="6"/>
    <n v="201208"/>
    <n v="228000"/>
  </r>
  <r>
    <x v="490"/>
    <x v="4"/>
    <m/>
    <x v="5"/>
    <x v="2"/>
    <x v="151"/>
    <m/>
    <m/>
    <m/>
    <n v="27"/>
    <n v="201208"/>
    <n v="756000"/>
  </r>
  <r>
    <x v="490"/>
    <x v="4"/>
    <m/>
    <x v="5"/>
    <x v="2"/>
    <x v="152"/>
    <m/>
    <m/>
    <m/>
    <n v="5"/>
    <n v="201208"/>
    <n v="240000"/>
  </r>
  <r>
    <x v="490"/>
    <x v="4"/>
    <m/>
    <x v="5"/>
    <x v="2"/>
    <x v="153"/>
    <m/>
    <m/>
    <m/>
    <n v="6"/>
    <n v="201208"/>
    <n v="168000"/>
  </r>
  <r>
    <x v="490"/>
    <x v="4"/>
    <m/>
    <x v="33"/>
    <x v="2"/>
    <x v="155"/>
    <m/>
    <m/>
    <m/>
    <n v="4"/>
    <n v="201208"/>
    <n v="72800"/>
  </r>
  <r>
    <x v="490"/>
    <x v="4"/>
    <m/>
    <x v="33"/>
    <x v="2"/>
    <x v="156"/>
    <m/>
    <m/>
    <m/>
    <n v="1"/>
    <n v="201208"/>
    <n v="33800"/>
  </r>
  <r>
    <x v="490"/>
    <x v="4"/>
    <m/>
    <x v="19"/>
    <x v="2"/>
    <x v="157"/>
    <m/>
    <m/>
    <m/>
    <n v="23"/>
    <n v="201208"/>
    <n v="299000"/>
  </r>
  <r>
    <x v="490"/>
    <x v="4"/>
    <m/>
    <x v="19"/>
    <x v="2"/>
    <x v="158"/>
    <m/>
    <m/>
    <m/>
    <n v="8"/>
    <n v="201208"/>
    <n v="192000"/>
  </r>
  <r>
    <x v="490"/>
    <x v="4"/>
    <m/>
    <x v="19"/>
    <x v="2"/>
    <x v="159"/>
    <m/>
    <m/>
    <m/>
    <n v="5"/>
    <n v="201208"/>
    <n v="165000"/>
  </r>
  <r>
    <x v="490"/>
    <x v="4"/>
    <m/>
    <x v="19"/>
    <x v="2"/>
    <x v="181"/>
    <m/>
    <m/>
    <m/>
    <n v="2"/>
    <n v="201208"/>
    <n v="26000"/>
  </r>
  <r>
    <x v="490"/>
    <x v="4"/>
    <m/>
    <x v="35"/>
    <x v="2"/>
    <x v="170"/>
    <m/>
    <m/>
    <m/>
    <n v="1"/>
    <n v="201208"/>
    <n v="4000"/>
  </r>
  <r>
    <x v="490"/>
    <x v="4"/>
    <m/>
    <x v="35"/>
    <x v="2"/>
    <x v="160"/>
    <m/>
    <m/>
    <m/>
    <n v="1"/>
    <n v="201208"/>
    <n v="20000"/>
  </r>
  <r>
    <x v="490"/>
    <x v="4"/>
    <m/>
    <x v="4"/>
    <x v="2"/>
    <x v="243"/>
    <m/>
    <m/>
    <m/>
    <n v="2"/>
    <n v="201208"/>
    <n v="8000"/>
  </r>
  <r>
    <x v="490"/>
    <x v="4"/>
    <m/>
    <x v="4"/>
    <x v="2"/>
    <x v="242"/>
    <m/>
    <m/>
    <m/>
    <n v="1"/>
    <n v="201208"/>
    <n v="20000"/>
  </r>
  <r>
    <x v="490"/>
    <x v="4"/>
    <m/>
    <x v="4"/>
    <x v="2"/>
    <x v="207"/>
    <m/>
    <m/>
    <m/>
    <n v="4"/>
    <n v="201208"/>
    <n v="16000"/>
  </r>
  <r>
    <x v="490"/>
    <x v="4"/>
    <m/>
    <x v="4"/>
    <x v="2"/>
    <x v="241"/>
    <m/>
    <m/>
    <m/>
    <n v="3"/>
    <n v="201208"/>
    <n v="60000"/>
  </r>
  <r>
    <x v="490"/>
    <x v="4"/>
    <m/>
    <x v="18"/>
    <x v="2"/>
    <x v="161"/>
    <m/>
    <m/>
    <m/>
    <n v="26"/>
    <n v="201208"/>
    <n v="78000"/>
  </r>
  <r>
    <x v="490"/>
    <x v="4"/>
    <m/>
    <x v="1"/>
    <x v="9"/>
    <x v="262"/>
    <m/>
    <m/>
    <m/>
    <n v="1"/>
    <n v="201208"/>
    <n v="20000"/>
  </r>
  <r>
    <x v="490"/>
    <x v="4"/>
    <m/>
    <x v="31"/>
    <x v="9"/>
    <x v="167"/>
    <m/>
    <m/>
    <m/>
    <n v="1"/>
    <n v="201208"/>
    <n v="22400"/>
  </r>
  <r>
    <x v="491"/>
    <x v="1"/>
    <m/>
    <x v="0"/>
    <x v="1"/>
    <x v="123"/>
    <m/>
    <m/>
    <m/>
    <n v="5"/>
    <n v="201208"/>
    <n v="175000"/>
  </r>
  <r>
    <x v="491"/>
    <x v="1"/>
    <m/>
    <x v="0"/>
    <x v="7"/>
    <x v="163"/>
    <m/>
    <m/>
    <m/>
    <n v="1"/>
    <n v="201208"/>
    <n v="20000"/>
  </r>
  <r>
    <x v="491"/>
    <x v="1"/>
    <m/>
    <x v="0"/>
    <x v="3"/>
    <x v="256"/>
    <m/>
    <m/>
    <m/>
    <n v="3"/>
    <n v="201208"/>
    <n v="0"/>
  </r>
  <r>
    <x v="491"/>
    <x v="1"/>
    <m/>
    <x v="6"/>
    <x v="2"/>
    <x v="126"/>
    <m/>
    <m/>
    <m/>
    <n v="2"/>
    <n v="201208"/>
    <n v="40000"/>
  </r>
  <r>
    <x v="491"/>
    <x v="1"/>
    <m/>
    <x v="6"/>
    <x v="2"/>
    <x v="127"/>
    <m/>
    <m/>
    <m/>
    <n v="1"/>
    <n v="201208"/>
    <n v="35000"/>
  </r>
  <r>
    <x v="491"/>
    <x v="1"/>
    <m/>
    <x v="34"/>
    <x v="2"/>
    <x v="128"/>
    <m/>
    <m/>
    <m/>
    <n v="62"/>
    <n v="201208"/>
    <n v="2300200"/>
  </r>
  <r>
    <x v="491"/>
    <x v="1"/>
    <m/>
    <x v="25"/>
    <x v="2"/>
    <x v="129"/>
    <m/>
    <m/>
    <m/>
    <n v="1"/>
    <n v="201208"/>
    <n v="99000"/>
  </r>
  <r>
    <x v="491"/>
    <x v="1"/>
    <m/>
    <x v="0"/>
    <x v="2"/>
    <x v="224"/>
    <m/>
    <m/>
    <m/>
    <n v="30"/>
    <n v="201208"/>
    <n v="990000"/>
  </r>
  <r>
    <x v="491"/>
    <x v="1"/>
    <m/>
    <x v="0"/>
    <x v="2"/>
    <x v="225"/>
    <m/>
    <m/>
    <m/>
    <n v="4"/>
    <n v="201208"/>
    <n v="152000"/>
  </r>
  <r>
    <x v="491"/>
    <x v="1"/>
    <m/>
    <x v="0"/>
    <x v="2"/>
    <x v="131"/>
    <m/>
    <m/>
    <m/>
    <n v="1"/>
    <n v="201208"/>
    <n v="33000"/>
  </r>
  <r>
    <x v="491"/>
    <x v="1"/>
    <m/>
    <x v="30"/>
    <x v="2"/>
    <x v="132"/>
    <m/>
    <m/>
    <m/>
    <n v="9"/>
    <n v="201208"/>
    <n v="201600"/>
  </r>
  <r>
    <x v="491"/>
    <x v="1"/>
    <m/>
    <x v="30"/>
    <x v="2"/>
    <x v="133"/>
    <m/>
    <m/>
    <m/>
    <n v="4"/>
    <n v="201208"/>
    <n v="156800"/>
  </r>
  <r>
    <x v="491"/>
    <x v="1"/>
    <m/>
    <x v="34"/>
    <x v="2"/>
    <x v="134"/>
    <m/>
    <m/>
    <m/>
    <n v="3"/>
    <n v="201208"/>
    <n v="111300"/>
  </r>
  <r>
    <x v="491"/>
    <x v="1"/>
    <m/>
    <x v="1"/>
    <x v="2"/>
    <x v="135"/>
    <m/>
    <m/>
    <m/>
    <n v="9"/>
    <n v="201208"/>
    <n v="180000"/>
  </r>
  <r>
    <x v="491"/>
    <x v="1"/>
    <m/>
    <x v="1"/>
    <x v="2"/>
    <x v="165"/>
    <m/>
    <m/>
    <m/>
    <n v="12"/>
    <n v="201208"/>
    <n v="420000"/>
  </r>
  <r>
    <x v="491"/>
    <x v="1"/>
    <m/>
    <x v="36"/>
    <x v="2"/>
    <x v="136"/>
    <m/>
    <m/>
    <m/>
    <n v="5"/>
    <n v="201208"/>
    <n v="140000"/>
  </r>
  <r>
    <x v="491"/>
    <x v="1"/>
    <m/>
    <x v="36"/>
    <x v="2"/>
    <x v="137"/>
    <m/>
    <m/>
    <m/>
    <n v="1"/>
    <n v="201208"/>
    <n v="42000"/>
  </r>
  <r>
    <x v="491"/>
    <x v="1"/>
    <m/>
    <x v="0"/>
    <x v="2"/>
    <x v="240"/>
    <m/>
    <m/>
    <m/>
    <n v="3"/>
    <n v="201208"/>
    <n v="105000"/>
  </r>
  <r>
    <x v="491"/>
    <x v="1"/>
    <m/>
    <x v="18"/>
    <x v="2"/>
    <x v="125"/>
    <m/>
    <m/>
    <m/>
    <n v="2"/>
    <n v="201208"/>
    <n v="6000"/>
  </r>
  <r>
    <x v="491"/>
    <x v="1"/>
    <m/>
    <x v="0"/>
    <x v="2"/>
    <x v="138"/>
    <m/>
    <m/>
    <m/>
    <n v="1"/>
    <n v="201208"/>
    <n v="20000"/>
  </r>
  <r>
    <x v="491"/>
    <x v="1"/>
    <m/>
    <x v="0"/>
    <x v="2"/>
    <x v="141"/>
    <m/>
    <m/>
    <m/>
    <n v="2"/>
    <n v="201208"/>
    <n v="66000"/>
  </r>
  <r>
    <x v="491"/>
    <x v="1"/>
    <m/>
    <x v="4"/>
    <x v="2"/>
    <x v="142"/>
    <m/>
    <m/>
    <m/>
    <n v="1"/>
    <n v="201208"/>
    <n v="4000"/>
  </r>
  <r>
    <x v="491"/>
    <x v="1"/>
    <m/>
    <x v="4"/>
    <x v="2"/>
    <x v="143"/>
    <m/>
    <m/>
    <m/>
    <n v="10"/>
    <n v="201208"/>
    <n v="200000"/>
  </r>
  <r>
    <x v="491"/>
    <x v="1"/>
    <m/>
    <x v="0"/>
    <x v="2"/>
    <x v="258"/>
    <m/>
    <m/>
    <m/>
    <n v="55"/>
    <n v="201208"/>
    <n v="1100000"/>
  </r>
  <r>
    <x v="491"/>
    <x v="1"/>
    <m/>
    <x v="0"/>
    <x v="2"/>
    <x v="259"/>
    <m/>
    <m/>
    <m/>
    <n v="83"/>
    <n v="201208"/>
    <n v="2905000"/>
  </r>
  <r>
    <x v="491"/>
    <x v="1"/>
    <m/>
    <x v="32"/>
    <x v="2"/>
    <x v="260"/>
    <m/>
    <m/>
    <m/>
    <n v="34"/>
    <n v="201208"/>
    <n v="1261400"/>
  </r>
  <r>
    <x v="491"/>
    <x v="1"/>
    <m/>
    <x v="18"/>
    <x v="2"/>
    <x v="261"/>
    <m/>
    <m/>
    <m/>
    <n v="44"/>
    <n v="201208"/>
    <n v="132000"/>
  </r>
  <r>
    <x v="491"/>
    <x v="1"/>
    <m/>
    <x v="31"/>
    <x v="2"/>
    <x v="145"/>
    <m/>
    <m/>
    <m/>
    <n v="53"/>
    <n v="201208"/>
    <n v="1187200"/>
  </r>
  <r>
    <x v="491"/>
    <x v="1"/>
    <m/>
    <x v="31"/>
    <x v="2"/>
    <x v="146"/>
    <m/>
    <m/>
    <m/>
    <n v="46"/>
    <n v="201208"/>
    <n v="1803200"/>
  </r>
  <r>
    <x v="491"/>
    <x v="1"/>
    <m/>
    <x v="31"/>
    <x v="2"/>
    <x v="249"/>
    <m/>
    <m/>
    <m/>
    <n v="29"/>
    <n v="201208"/>
    <n v="1583400"/>
  </r>
  <r>
    <x v="491"/>
    <x v="1"/>
    <m/>
    <x v="32"/>
    <x v="2"/>
    <x v="147"/>
    <m/>
    <m/>
    <m/>
    <n v="15"/>
    <n v="201208"/>
    <n v="556500"/>
  </r>
  <r>
    <x v="491"/>
    <x v="1"/>
    <m/>
    <x v="32"/>
    <x v="2"/>
    <x v="254"/>
    <m/>
    <m/>
    <m/>
    <n v="1"/>
    <n v="201208"/>
    <n v="37100"/>
  </r>
  <r>
    <x v="491"/>
    <x v="1"/>
    <m/>
    <x v="18"/>
    <x v="2"/>
    <x v="252"/>
    <m/>
    <m/>
    <m/>
    <n v="1"/>
    <n v="201208"/>
    <n v="3000"/>
  </r>
  <r>
    <x v="491"/>
    <x v="1"/>
    <m/>
    <x v="31"/>
    <x v="2"/>
    <x v="186"/>
    <m/>
    <m/>
    <m/>
    <n v="27"/>
    <n v="201208"/>
    <n v="604800"/>
  </r>
  <r>
    <x v="491"/>
    <x v="1"/>
    <m/>
    <x v="31"/>
    <x v="2"/>
    <x v="187"/>
    <m/>
    <m/>
    <m/>
    <n v="32"/>
    <n v="201208"/>
    <n v="1254400"/>
  </r>
  <r>
    <x v="491"/>
    <x v="1"/>
    <m/>
    <x v="31"/>
    <x v="2"/>
    <x v="255"/>
    <m/>
    <m/>
    <m/>
    <n v="10"/>
    <n v="201208"/>
    <n v="546000"/>
  </r>
  <r>
    <x v="491"/>
    <x v="1"/>
    <m/>
    <x v="32"/>
    <x v="2"/>
    <x v="188"/>
    <m/>
    <m/>
    <m/>
    <n v="3"/>
    <n v="201208"/>
    <n v="111300"/>
  </r>
  <r>
    <x v="491"/>
    <x v="1"/>
    <m/>
    <x v="22"/>
    <x v="2"/>
    <x v="150"/>
    <m/>
    <m/>
    <m/>
    <n v="6"/>
    <n v="201208"/>
    <n v="228000"/>
  </r>
  <r>
    <x v="491"/>
    <x v="1"/>
    <m/>
    <x v="22"/>
    <x v="2"/>
    <x v="150"/>
    <m/>
    <m/>
    <m/>
    <n v="6"/>
    <n v="201208"/>
    <n v="228000"/>
  </r>
  <r>
    <x v="491"/>
    <x v="1"/>
    <m/>
    <x v="5"/>
    <x v="2"/>
    <x v="151"/>
    <m/>
    <m/>
    <m/>
    <n v="23"/>
    <n v="201208"/>
    <n v="644000"/>
  </r>
  <r>
    <x v="491"/>
    <x v="1"/>
    <m/>
    <x v="5"/>
    <x v="2"/>
    <x v="152"/>
    <m/>
    <m/>
    <m/>
    <n v="6"/>
    <n v="201208"/>
    <n v="288000"/>
  </r>
  <r>
    <x v="491"/>
    <x v="1"/>
    <m/>
    <x v="5"/>
    <x v="2"/>
    <x v="153"/>
    <m/>
    <m/>
    <m/>
    <n v="6"/>
    <n v="201208"/>
    <n v="168000"/>
  </r>
  <r>
    <x v="491"/>
    <x v="1"/>
    <m/>
    <x v="33"/>
    <x v="2"/>
    <x v="155"/>
    <m/>
    <m/>
    <m/>
    <n v="2"/>
    <n v="201208"/>
    <n v="36400"/>
  </r>
  <r>
    <x v="491"/>
    <x v="1"/>
    <m/>
    <x v="19"/>
    <x v="2"/>
    <x v="157"/>
    <m/>
    <m/>
    <m/>
    <n v="19"/>
    <n v="201208"/>
    <n v="247000"/>
  </r>
  <r>
    <x v="491"/>
    <x v="1"/>
    <m/>
    <x v="19"/>
    <x v="2"/>
    <x v="158"/>
    <m/>
    <m/>
    <m/>
    <n v="6"/>
    <n v="201208"/>
    <n v="144000"/>
  </r>
  <r>
    <x v="491"/>
    <x v="1"/>
    <m/>
    <x v="19"/>
    <x v="2"/>
    <x v="159"/>
    <m/>
    <m/>
    <m/>
    <n v="4"/>
    <n v="201208"/>
    <n v="132000"/>
  </r>
  <r>
    <x v="491"/>
    <x v="1"/>
    <m/>
    <x v="19"/>
    <x v="2"/>
    <x v="181"/>
    <m/>
    <m/>
    <m/>
    <n v="1"/>
    <n v="201208"/>
    <n v="13000"/>
  </r>
  <r>
    <x v="491"/>
    <x v="1"/>
    <m/>
    <x v="35"/>
    <x v="2"/>
    <x v="170"/>
    <m/>
    <m/>
    <m/>
    <n v="1"/>
    <n v="201208"/>
    <n v="4000"/>
  </r>
  <r>
    <x v="491"/>
    <x v="1"/>
    <m/>
    <x v="35"/>
    <x v="2"/>
    <x v="160"/>
    <m/>
    <m/>
    <m/>
    <n v="1"/>
    <n v="201208"/>
    <n v="20000"/>
  </r>
  <r>
    <x v="491"/>
    <x v="1"/>
    <m/>
    <x v="4"/>
    <x v="2"/>
    <x v="241"/>
    <m/>
    <m/>
    <m/>
    <n v="1"/>
    <n v="201208"/>
    <n v="20000"/>
  </r>
  <r>
    <x v="491"/>
    <x v="1"/>
    <m/>
    <x v="18"/>
    <x v="2"/>
    <x v="161"/>
    <m/>
    <m/>
    <m/>
    <n v="22"/>
    <n v="201208"/>
    <n v="66000"/>
  </r>
  <r>
    <x v="491"/>
    <x v="1"/>
    <m/>
    <x v="18"/>
    <x v="2"/>
    <x v="161"/>
    <m/>
    <m/>
    <m/>
    <n v="3"/>
    <n v="201208"/>
    <n v="9000"/>
  </r>
  <r>
    <x v="491"/>
    <x v="1"/>
    <m/>
    <x v="1"/>
    <x v="9"/>
    <x v="262"/>
    <m/>
    <m/>
    <m/>
    <n v="1"/>
    <n v="201208"/>
    <n v="20000"/>
  </r>
  <r>
    <x v="491"/>
    <x v="1"/>
    <m/>
    <x v="19"/>
    <x v="9"/>
    <x v="263"/>
    <m/>
    <m/>
    <m/>
    <n v="2"/>
    <n v="201208"/>
    <n v="26000"/>
  </r>
  <r>
    <x v="492"/>
    <x v="0"/>
    <m/>
    <x v="0"/>
    <x v="1"/>
    <x v="123"/>
    <m/>
    <m/>
    <m/>
    <n v="8"/>
    <n v="201208"/>
    <n v="280000"/>
  </r>
  <r>
    <x v="492"/>
    <x v="0"/>
    <m/>
    <x v="30"/>
    <x v="5"/>
    <x v="264"/>
    <m/>
    <m/>
    <m/>
    <n v="40"/>
    <n v="201208"/>
    <n v="458200"/>
  </r>
  <r>
    <x v="492"/>
    <x v="0"/>
    <m/>
    <x v="0"/>
    <x v="7"/>
    <x v="163"/>
    <m/>
    <m/>
    <m/>
    <n v="3"/>
    <n v="201208"/>
    <n v="60000"/>
  </r>
  <r>
    <x v="492"/>
    <x v="0"/>
    <m/>
    <x v="0"/>
    <x v="3"/>
    <x v="164"/>
    <m/>
    <m/>
    <m/>
    <n v="10"/>
    <n v="201208"/>
    <n v="0"/>
  </r>
  <r>
    <x v="492"/>
    <x v="0"/>
    <m/>
    <x v="6"/>
    <x v="2"/>
    <x v="126"/>
    <m/>
    <m/>
    <m/>
    <n v="3"/>
    <n v="201208"/>
    <n v="60000"/>
  </r>
  <r>
    <x v="492"/>
    <x v="0"/>
    <m/>
    <x v="34"/>
    <x v="2"/>
    <x v="128"/>
    <m/>
    <m/>
    <m/>
    <n v="54"/>
    <n v="201208"/>
    <n v="2003400"/>
  </r>
  <r>
    <x v="492"/>
    <x v="0"/>
    <m/>
    <x v="25"/>
    <x v="2"/>
    <x v="129"/>
    <m/>
    <m/>
    <m/>
    <n v="1"/>
    <n v="201208"/>
    <n v="99000"/>
  </r>
  <r>
    <x v="492"/>
    <x v="0"/>
    <m/>
    <x v="0"/>
    <x v="2"/>
    <x v="224"/>
    <m/>
    <m/>
    <m/>
    <n v="34"/>
    <n v="201208"/>
    <n v="1122000"/>
  </r>
  <r>
    <x v="492"/>
    <x v="0"/>
    <m/>
    <x v="0"/>
    <x v="2"/>
    <x v="225"/>
    <m/>
    <m/>
    <m/>
    <n v="9"/>
    <n v="201208"/>
    <n v="342000"/>
  </r>
  <r>
    <x v="492"/>
    <x v="0"/>
    <m/>
    <x v="30"/>
    <x v="2"/>
    <x v="132"/>
    <m/>
    <m/>
    <m/>
    <n v="14"/>
    <n v="201208"/>
    <n v="313600"/>
  </r>
  <r>
    <x v="492"/>
    <x v="0"/>
    <m/>
    <x v="30"/>
    <x v="2"/>
    <x v="133"/>
    <m/>
    <m/>
    <m/>
    <n v="3"/>
    <n v="201208"/>
    <n v="117600"/>
  </r>
  <r>
    <x v="492"/>
    <x v="0"/>
    <m/>
    <x v="34"/>
    <x v="2"/>
    <x v="134"/>
    <m/>
    <m/>
    <m/>
    <n v="1"/>
    <n v="201208"/>
    <n v="37100"/>
  </r>
  <r>
    <x v="492"/>
    <x v="0"/>
    <m/>
    <x v="1"/>
    <x v="2"/>
    <x v="135"/>
    <m/>
    <m/>
    <m/>
    <n v="15"/>
    <n v="201208"/>
    <n v="300000"/>
  </r>
  <r>
    <x v="492"/>
    <x v="0"/>
    <m/>
    <x v="1"/>
    <x v="2"/>
    <x v="165"/>
    <m/>
    <m/>
    <m/>
    <n v="12"/>
    <n v="201208"/>
    <n v="420000"/>
  </r>
  <r>
    <x v="492"/>
    <x v="0"/>
    <m/>
    <x v="1"/>
    <x v="2"/>
    <x v="183"/>
    <m/>
    <m/>
    <m/>
    <n v="1"/>
    <n v="201208"/>
    <n v="17500"/>
  </r>
  <r>
    <x v="492"/>
    <x v="0"/>
    <m/>
    <x v="36"/>
    <x v="2"/>
    <x v="136"/>
    <m/>
    <m/>
    <m/>
    <n v="7"/>
    <n v="201208"/>
    <n v="196000"/>
  </r>
  <r>
    <x v="492"/>
    <x v="0"/>
    <m/>
    <x v="0"/>
    <x v="2"/>
    <x v="218"/>
    <m/>
    <m/>
    <m/>
    <n v="2"/>
    <n v="201208"/>
    <n v="40000"/>
  </r>
  <r>
    <x v="492"/>
    <x v="0"/>
    <m/>
    <x v="18"/>
    <x v="2"/>
    <x v="125"/>
    <m/>
    <m/>
    <m/>
    <n v="1"/>
    <n v="201208"/>
    <n v="3000"/>
  </r>
  <r>
    <x v="492"/>
    <x v="0"/>
    <m/>
    <x v="0"/>
    <x v="2"/>
    <x v="141"/>
    <m/>
    <m/>
    <m/>
    <n v="1"/>
    <n v="201208"/>
    <n v="33000"/>
  </r>
  <r>
    <x v="492"/>
    <x v="0"/>
    <m/>
    <x v="4"/>
    <x v="2"/>
    <x v="142"/>
    <m/>
    <m/>
    <m/>
    <n v="3"/>
    <n v="201208"/>
    <n v="12000"/>
  </r>
  <r>
    <x v="492"/>
    <x v="0"/>
    <m/>
    <x v="4"/>
    <x v="2"/>
    <x v="143"/>
    <m/>
    <m/>
    <m/>
    <n v="5"/>
    <n v="201208"/>
    <n v="100000"/>
  </r>
  <r>
    <x v="492"/>
    <x v="0"/>
    <m/>
    <x v="4"/>
    <x v="2"/>
    <x v="144"/>
    <m/>
    <m/>
    <m/>
    <n v="6"/>
    <n v="201208"/>
    <n v="24000"/>
  </r>
  <r>
    <x v="492"/>
    <x v="0"/>
    <m/>
    <x v="0"/>
    <x v="2"/>
    <x v="258"/>
    <m/>
    <m/>
    <m/>
    <n v="47"/>
    <n v="201208"/>
    <n v="940000"/>
  </r>
  <r>
    <x v="492"/>
    <x v="0"/>
    <m/>
    <x v="0"/>
    <x v="2"/>
    <x v="259"/>
    <m/>
    <m/>
    <m/>
    <n v="54"/>
    <n v="201208"/>
    <n v="1890000"/>
  </r>
  <r>
    <x v="492"/>
    <x v="0"/>
    <m/>
    <x v="32"/>
    <x v="2"/>
    <x v="260"/>
    <m/>
    <m/>
    <m/>
    <n v="24"/>
    <n v="201208"/>
    <n v="890400"/>
  </r>
  <r>
    <x v="492"/>
    <x v="0"/>
    <m/>
    <x v="18"/>
    <x v="2"/>
    <x v="261"/>
    <m/>
    <m/>
    <m/>
    <n v="30"/>
    <n v="201208"/>
    <n v="90000"/>
  </r>
  <r>
    <x v="492"/>
    <x v="0"/>
    <m/>
    <x v="31"/>
    <x v="2"/>
    <x v="145"/>
    <m/>
    <m/>
    <m/>
    <n v="51"/>
    <n v="201208"/>
    <n v="1142400"/>
  </r>
  <r>
    <x v="492"/>
    <x v="0"/>
    <m/>
    <x v="31"/>
    <x v="2"/>
    <x v="146"/>
    <m/>
    <m/>
    <m/>
    <n v="52"/>
    <n v="201208"/>
    <n v="2038400"/>
  </r>
  <r>
    <x v="492"/>
    <x v="0"/>
    <m/>
    <x v="31"/>
    <x v="2"/>
    <x v="249"/>
    <m/>
    <m/>
    <m/>
    <n v="38"/>
    <n v="201208"/>
    <n v="2074800"/>
  </r>
  <r>
    <x v="492"/>
    <x v="0"/>
    <m/>
    <x v="32"/>
    <x v="2"/>
    <x v="147"/>
    <m/>
    <m/>
    <m/>
    <n v="13"/>
    <n v="201208"/>
    <n v="482300"/>
  </r>
  <r>
    <x v="492"/>
    <x v="0"/>
    <m/>
    <x v="31"/>
    <x v="2"/>
    <x v="184"/>
    <m/>
    <m/>
    <m/>
    <n v="1"/>
    <n v="201208"/>
    <n v="39200"/>
  </r>
  <r>
    <x v="492"/>
    <x v="0"/>
    <m/>
    <x v="31"/>
    <x v="2"/>
    <x v="186"/>
    <m/>
    <m/>
    <m/>
    <n v="43"/>
    <n v="201208"/>
    <n v="963200"/>
  </r>
  <r>
    <x v="492"/>
    <x v="0"/>
    <m/>
    <x v="31"/>
    <x v="2"/>
    <x v="187"/>
    <m/>
    <m/>
    <m/>
    <n v="37"/>
    <n v="201208"/>
    <n v="1450400"/>
  </r>
  <r>
    <x v="492"/>
    <x v="0"/>
    <m/>
    <x v="31"/>
    <x v="2"/>
    <x v="255"/>
    <m/>
    <m/>
    <m/>
    <n v="25"/>
    <n v="201208"/>
    <n v="1365000"/>
  </r>
  <r>
    <x v="492"/>
    <x v="0"/>
    <m/>
    <x v="32"/>
    <x v="2"/>
    <x v="188"/>
    <m/>
    <m/>
    <m/>
    <n v="19"/>
    <n v="201208"/>
    <n v="704900"/>
  </r>
  <r>
    <x v="492"/>
    <x v="0"/>
    <m/>
    <x v="22"/>
    <x v="2"/>
    <x v="150"/>
    <m/>
    <m/>
    <m/>
    <n v="6"/>
    <n v="201208"/>
    <n v="228000"/>
  </r>
  <r>
    <x v="492"/>
    <x v="0"/>
    <m/>
    <x v="22"/>
    <x v="2"/>
    <x v="150"/>
    <m/>
    <m/>
    <m/>
    <n v="3"/>
    <n v="201208"/>
    <n v="114000"/>
  </r>
  <r>
    <x v="492"/>
    <x v="0"/>
    <m/>
    <x v="5"/>
    <x v="2"/>
    <x v="151"/>
    <m/>
    <m/>
    <m/>
    <n v="11"/>
    <n v="201208"/>
    <n v="308000"/>
  </r>
  <r>
    <x v="492"/>
    <x v="0"/>
    <m/>
    <x v="5"/>
    <x v="2"/>
    <x v="152"/>
    <m/>
    <m/>
    <m/>
    <n v="8"/>
    <n v="201208"/>
    <n v="384000"/>
  </r>
  <r>
    <x v="492"/>
    <x v="0"/>
    <m/>
    <x v="5"/>
    <x v="2"/>
    <x v="153"/>
    <m/>
    <m/>
    <m/>
    <n v="6"/>
    <n v="201208"/>
    <n v="168000"/>
  </r>
  <r>
    <x v="492"/>
    <x v="0"/>
    <m/>
    <x v="33"/>
    <x v="2"/>
    <x v="155"/>
    <m/>
    <m/>
    <m/>
    <n v="2"/>
    <n v="201208"/>
    <n v="36400"/>
  </r>
  <r>
    <x v="492"/>
    <x v="0"/>
    <m/>
    <x v="33"/>
    <x v="2"/>
    <x v="156"/>
    <m/>
    <m/>
    <m/>
    <n v="1"/>
    <n v="201208"/>
    <n v="33800"/>
  </r>
  <r>
    <x v="492"/>
    <x v="0"/>
    <m/>
    <x v="19"/>
    <x v="2"/>
    <x v="157"/>
    <m/>
    <m/>
    <m/>
    <n v="18"/>
    <n v="201208"/>
    <n v="234000"/>
  </r>
  <r>
    <x v="492"/>
    <x v="0"/>
    <m/>
    <x v="19"/>
    <x v="2"/>
    <x v="158"/>
    <m/>
    <m/>
    <m/>
    <n v="4"/>
    <n v="201208"/>
    <n v="96000"/>
  </r>
  <r>
    <x v="492"/>
    <x v="0"/>
    <m/>
    <x v="19"/>
    <x v="2"/>
    <x v="159"/>
    <m/>
    <m/>
    <m/>
    <n v="5"/>
    <n v="201208"/>
    <n v="165000"/>
  </r>
  <r>
    <x v="492"/>
    <x v="0"/>
    <m/>
    <x v="35"/>
    <x v="2"/>
    <x v="170"/>
    <m/>
    <m/>
    <m/>
    <n v="3"/>
    <n v="201208"/>
    <n v="12000"/>
  </r>
  <r>
    <x v="492"/>
    <x v="0"/>
    <m/>
    <x v="35"/>
    <x v="2"/>
    <x v="160"/>
    <m/>
    <m/>
    <m/>
    <n v="2"/>
    <n v="201208"/>
    <n v="40000"/>
  </r>
  <r>
    <x v="492"/>
    <x v="0"/>
    <m/>
    <x v="4"/>
    <x v="2"/>
    <x v="207"/>
    <m/>
    <m/>
    <m/>
    <n v="2"/>
    <n v="201208"/>
    <n v="8000"/>
  </r>
  <r>
    <x v="492"/>
    <x v="0"/>
    <m/>
    <x v="4"/>
    <x v="2"/>
    <x v="241"/>
    <m/>
    <m/>
    <m/>
    <n v="1"/>
    <n v="201208"/>
    <n v="20000"/>
  </r>
  <r>
    <x v="492"/>
    <x v="0"/>
    <m/>
    <x v="18"/>
    <x v="2"/>
    <x v="161"/>
    <m/>
    <m/>
    <m/>
    <n v="20"/>
    <n v="201208"/>
    <n v="60000"/>
  </r>
  <r>
    <x v="492"/>
    <x v="0"/>
    <m/>
    <x v="18"/>
    <x v="2"/>
    <x v="161"/>
    <m/>
    <m/>
    <m/>
    <n v="2"/>
    <n v="201208"/>
    <n v="6000"/>
  </r>
  <r>
    <x v="492"/>
    <x v="0"/>
    <m/>
    <x v="30"/>
    <x v="9"/>
    <x v="171"/>
    <m/>
    <m/>
    <m/>
    <n v="1"/>
    <n v="201208"/>
    <n v="22400"/>
  </r>
  <r>
    <x v="492"/>
    <x v="0"/>
    <m/>
    <x v="31"/>
    <x v="9"/>
    <x v="167"/>
    <m/>
    <m/>
    <m/>
    <n v="1"/>
    <n v="201208"/>
    <n v="22400"/>
  </r>
  <r>
    <x v="493"/>
    <x v="2"/>
    <m/>
    <x v="0"/>
    <x v="1"/>
    <x v="123"/>
    <m/>
    <m/>
    <m/>
    <n v="7"/>
    <n v="201208"/>
    <n v="245000"/>
  </r>
  <r>
    <x v="493"/>
    <x v="2"/>
    <m/>
    <x v="6"/>
    <x v="2"/>
    <x v="126"/>
    <m/>
    <m/>
    <m/>
    <n v="6"/>
    <n v="201208"/>
    <n v="120000"/>
  </r>
  <r>
    <x v="493"/>
    <x v="2"/>
    <m/>
    <x v="34"/>
    <x v="2"/>
    <x v="128"/>
    <m/>
    <m/>
    <m/>
    <n v="41"/>
    <n v="201208"/>
    <n v="1521100"/>
  </r>
  <r>
    <x v="493"/>
    <x v="2"/>
    <m/>
    <x v="0"/>
    <x v="2"/>
    <x v="224"/>
    <m/>
    <m/>
    <m/>
    <n v="28"/>
    <n v="201208"/>
    <n v="924000"/>
  </r>
  <r>
    <x v="493"/>
    <x v="2"/>
    <m/>
    <x v="0"/>
    <x v="2"/>
    <x v="225"/>
    <m/>
    <m/>
    <m/>
    <n v="6"/>
    <n v="201208"/>
    <n v="228000"/>
  </r>
  <r>
    <x v="493"/>
    <x v="2"/>
    <m/>
    <x v="30"/>
    <x v="2"/>
    <x v="132"/>
    <m/>
    <m/>
    <m/>
    <n v="12"/>
    <n v="201208"/>
    <n v="268800"/>
  </r>
  <r>
    <x v="493"/>
    <x v="2"/>
    <m/>
    <x v="30"/>
    <x v="2"/>
    <x v="133"/>
    <m/>
    <m/>
    <m/>
    <n v="3"/>
    <n v="201208"/>
    <n v="117600"/>
  </r>
  <r>
    <x v="493"/>
    <x v="2"/>
    <m/>
    <x v="1"/>
    <x v="2"/>
    <x v="135"/>
    <m/>
    <m/>
    <m/>
    <n v="12"/>
    <n v="201208"/>
    <n v="240000"/>
  </r>
  <r>
    <x v="493"/>
    <x v="2"/>
    <m/>
    <x v="1"/>
    <x v="2"/>
    <x v="165"/>
    <m/>
    <m/>
    <m/>
    <n v="10"/>
    <n v="201208"/>
    <n v="350000"/>
  </r>
  <r>
    <x v="493"/>
    <x v="2"/>
    <m/>
    <x v="36"/>
    <x v="2"/>
    <x v="136"/>
    <m/>
    <m/>
    <m/>
    <n v="7"/>
    <n v="201208"/>
    <n v="196000"/>
  </r>
  <r>
    <x v="493"/>
    <x v="2"/>
    <m/>
    <x v="0"/>
    <x v="2"/>
    <x v="218"/>
    <m/>
    <m/>
    <m/>
    <n v="1"/>
    <n v="201208"/>
    <n v="20000"/>
  </r>
  <r>
    <x v="493"/>
    <x v="2"/>
    <m/>
    <x v="4"/>
    <x v="2"/>
    <x v="142"/>
    <m/>
    <m/>
    <m/>
    <n v="3"/>
    <n v="201208"/>
    <n v="12000"/>
  </r>
  <r>
    <x v="493"/>
    <x v="2"/>
    <m/>
    <x v="4"/>
    <x v="2"/>
    <x v="143"/>
    <m/>
    <m/>
    <m/>
    <n v="7"/>
    <n v="201208"/>
    <n v="140000"/>
  </r>
  <r>
    <x v="493"/>
    <x v="2"/>
    <m/>
    <x v="4"/>
    <x v="2"/>
    <x v="144"/>
    <m/>
    <m/>
    <m/>
    <n v="4"/>
    <n v="201208"/>
    <n v="16000"/>
  </r>
  <r>
    <x v="493"/>
    <x v="2"/>
    <m/>
    <x v="0"/>
    <x v="2"/>
    <x v="258"/>
    <m/>
    <m/>
    <m/>
    <n v="35"/>
    <n v="201208"/>
    <n v="700000"/>
  </r>
  <r>
    <x v="493"/>
    <x v="2"/>
    <m/>
    <x v="0"/>
    <x v="2"/>
    <x v="259"/>
    <m/>
    <m/>
    <m/>
    <n v="20"/>
    <n v="201208"/>
    <n v="700000"/>
  </r>
  <r>
    <x v="493"/>
    <x v="2"/>
    <m/>
    <x v="32"/>
    <x v="2"/>
    <x v="260"/>
    <m/>
    <m/>
    <m/>
    <n v="20"/>
    <n v="201208"/>
    <n v="742000"/>
  </r>
  <r>
    <x v="493"/>
    <x v="2"/>
    <m/>
    <x v="18"/>
    <x v="2"/>
    <x v="261"/>
    <m/>
    <m/>
    <m/>
    <n v="18"/>
    <n v="201208"/>
    <n v="54000"/>
  </r>
  <r>
    <x v="493"/>
    <x v="2"/>
    <m/>
    <x v="31"/>
    <x v="2"/>
    <x v="145"/>
    <m/>
    <m/>
    <m/>
    <n v="37"/>
    <n v="201208"/>
    <n v="828800"/>
  </r>
  <r>
    <x v="493"/>
    <x v="2"/>
    <m/>
    <x v="31"/>
    <x v="2"/>
    <x v="146"/>
    <m/>
    <m/>
    <m/>
    <n v="28"/>
    <n v="201208"/>
    <n v="1097600"/>
  </r>
  <r>
    <x v="493"/>
    <x v="2"/>
    <m/>
    <x v="31"/>
    <x v="2"/>
    <x v="249"/>
    <m/>
    <m/>
    <m/>
    <n v="28"/>
    <n v="201208"/>
    <n v="1528800"/>
  </r>
  <r>
    <x v="493"/>
    <x v="2"/>
    <m/>
    <x v="32"/>
    <x v="2"/>
    <x v="147"/>
    <m/>
    <m/>
    <m/>
    <n v="12"/>
    <n v="201208"/>
    <n v="445200"/>
  </r>
  <r>
    <x v="493"/>
    <x v="2"/>
    <m/>
    <x v="0"/>
    <x v="2"/>
    <x v="148"/>
    <m/>
    <m/>
    <m/>
    <n v="1"/>
    <n v="201208"/>
    <n v="20000"/>
  </r>
  <r>
    <x v="493"/>
    <x v="2"/>
    <m/>
    <x v="31"/>
    <x v="2"/>
    <x v="189"/>
    <m/>
    <m/>
    <m/>
    <n v="1"/>
    <n v="201208"/>
    <n v="22400"/>
  </r>
  <r>
    <x v="493"/>
    <x v="2"/>
    <m/>
    <x v="31"/>
    <x v="2"/>
    <x v="186"/>
    <m/>
    <m/>
    <m/>
    <n v="23"/>
    <n v="201208"/>
    <n v="515200"/>
  </r>
  <r>
    <x v="493"/>
    <x v="2"/>
    <m/>
    <x v="31"/>
    <x v="2"/>
    <x v="187"/>
    <m/>
    <m/>
    <m/>
    <n v="25"/>
    <n v="201208"/>
    <n v="980000"/>
  </r>
  <r>
    <x v="493"/>
    <x v="2"/>
    <m/>
    <x v="31"/>
    <x v="2"/>
    <x v="255"/>
    <m/>
    <m/>
    <m/>
    <n v="18"/>
    <n v="201208"/>
    <n v="982800"/>
  </r>
  <r>
    <x v="493"/>
    <x v="2"/>
    <m/>
    <x v="32"/>
    <x v="2"/>
    <x v="188"/>
    <m/>
    <m/>
    <m/>
    <n v="15"/>
    <n v="201208"/>
    <n v="556500"/>
  </r>
  <r>
    <x v="493"/>
    <x v="2"/>
    <m/>
    <x v="22"/>
    <x v="2"/>
    <x v="150"/>
    <m/>
    <m/>
    <m/>
    <n v="9"/>
    <n v="201208"/>
    <n v="342000"/>
  </r>
  <r>
    <x v="493"/>
    <x v="2"/>
    <m/>
    <x v="22"/>
    <x v="2"/>
    <x v="150"/>
    <m/>
    <m/>
    <m/>
    <n v="5"/>
    <n v="201208"/>
    <n v="190000"/>
  </r>
  <r>
    <x v="493"/>
    <x v="2"/>
    <m/>
    <x v="5"/>
    <x v="2"/>
    <x v="151"/>
    <m/>
    <m/>
    <m/>
    <n v="22"/>
    <n v="201208"/>
    <n v="616000"/>
  </r>
  <r>
    <x v="493"/>
    <x v="2"/>
    <m/>
    <x v="5"/>
    <x v="2"/>
    <x v="152"/>
    <m/>
    <m/>
    <m/>
    <n v="4"/>
    <n v="201208"/>
    <n v="192000"/>
  </r>
  <r>
    <x v="493"/>
    <x v="2"/>
    <m/>
    <x v="5"/>
    <x v="2"/>
    <x v="153"/>
    <m/>
    <m/>
    <m/>
    <n v="3"/>
    <n v="201208"/>
    <n v="84000"/>
  </r>
  <r>
    <x v="493"/>
    <x v="2"/>
    <m/>
    <x v="33"/>
    <x v="2"/>
    <x v="155"/>
    <m/>
    <m/>
    <m/>
    <n v="3"/>
    <n v="201208"/>
    <n v="54600"/>
  </r>
  <r>
    <x v="493"/>
    <x v="2"/>
    <m/>
    <x v="19"/>
    <x v="2"/>
    <x v="157"/>
    <m/>
    <m/>
    <m/>
    <n v="18"/>
    <n v="201208"/>
    <n v="234000"/>
  </r>
  <r>
    <x v="493"/>
    <x v="2"/>
    <m/>
    <x v="19"/>
    <x v="2"/>
    <x v="158"/>
    <m/>
    <m/>
    <m/>
    <n v="4"/>
    <n v="201208"/>
    <n v="96000"/>
  </r>
  <r>
    <x v="493"/>
    <x v="2"/>
    <m/>
    <x v="19"/>
    <x v="2"/>
    <x v="159"/>
    <m/>
    <m/>
    <m/>
    <n v="1"/>
    <n v="201208"/>
    <n v="33000"/>
  </r>
  <r>
    <x v="493"/>
    <x v="2"/>
    <m/>
    <x v="19"/>
    <x v="2"/>
    <x v="181"/>
    <m/>
    <m/>
    <m/>
    <n v="2"/>
    <n v="201208"/>
    <n v="26000"/>
  </r>
  <r>
    <x v="493"/>
    <x v="2"/>
    <m/>
    <x v="35"/>
    <x v="2"/>
    <x v="170"/>
    <m/>
    <m/>
    <m/>
    <n v="4"/>
    <n v="201208"/>
    <n v="16000"/>
  </r>
  <r>
    <x v="493"/>
    <x v="2"/>
    <m/>
    <x v="35"/>
    <x v="2"/>
    <x v="160"/>
    <m/>
    <m/>
    <m/>
    <n v="4"/>
    <n v="201208"/>
    <n v="80000"/>
  </r>
  <r>
    <x v="493"/>
    <x v="2"/>
    <m/>
    <x v="4"/>
    <x v="2"/>
    <x v="243"/>
    <m/>
    <m/>
    <m/>
    <n v="4"/>
    <n v="201208"/>
    <n v="16000"/>
  </r>
  <r>
    <x v="493"/>
    <x v="2"/>
    <m/>
    <x v="4"/>
    <x v="2"/>
    <x v="207"/>
    <m/>
    <m/>
    <m/>
    <n v="2"/>
    <n v="201208"/>
    <n v="8000"/>
  </r>
  <r>
    <x v="493"/>
    <x v="2"/>
    <m/>
    <x v="4"/>
    <x v="2"/>
    <x v="241"/>
    <m/>
    <m/>
    <m/>
    <n v="2"/>
    <n v="201208"/>
    <n v="40000"/>
  </r>
  <r>
    <x v="493"/>
    <x v="2"/>
    <m/>
    <x v="18"/>
    <x v="2"/>
    <x v="161"/>
    <m/>
    <m/>
    <m/>
    <n v="12"/>
    <n v="201208"/>
    <n v="36000"/>
  </r>
  <r>
    <x v="494"/>
    <x v="5"/>
    <m/>
    <x v="0"/>
    <x v="7"/>
    <x v="163"/>
    <m/>
    <m/>
    <m/>
    <n v="4"/>
    <n v="201208"/>
    <n v="80000"/>
  </r>
  <r>
    <x v="494"/>
    <x v="5"/>
    <m/>
    <x v="6"/>
    <x v="2"/>
    <x v="126"/>
    <m/>
    <m/>
    <m/>
    <n v="1"/>
    <n v="201208"/>
    <n v="20000"/>
  </r>
  <r>
    <x v="494"/>
    <x v="5"/>
    <m/>
    <x v="6"/>
    <x v="2"/>
    <x v="127"/>
    <m/>
    <m/>
    <m/>
    <n v="1"/>
    <n v="201208"/>
    <n v="35000"/>
  </r>
  <r>
    <x v="494"/>
    <x v="5"/>
    <m/>
    <x v="34"/>
    <x v="2"/>
    <x v="128"/>
    <m/>
    <m/>
    <m/>
    <n v="33"/>
    <n v="201208"/>
    <n v="1224300"/>
  </r>
  <r>
    <x v="494"/>
    <x v="5"/>
    <m/>
    <x v="0"/>
    <x v="2"/>
    <x v="224"/>
    <m/>
    <m/>
    <m/>
    <n v="21"/>
    <n v="201208"/>
    <n v="693000"/>
  </r>
  <r>
    <x v="494"/>
    <x v="5"/>
    <m/>
    <x v="0"/>
    <x v="2"/>
    <x v="225"/>
    <m/>
    <m/>
    <m/>
    <n v="8"/>
    <n v="201208"/>
    <n v="304000"/>
  </r>
  <r>
    <x v="494"/>
    <x v="5"/>
    <m/>
    <x v="30"/>
    <x v="2"/>
    <x v="132"/>
    <m/>
    <m/>
    <m/>
    <n v="7"/>
    <n v="201208"/>
    <n v="156800"/>
  </r>
  <r>
    <x v="494"/>
    <x v="5"/>
    <m/>
    <x v="30"/>
    <x v="2"/>
    <x v="133"/>
    <m/>
    <m/>
    <m/>
    <n v="1"/>
    <n v="201208"/>
    <n v="39200"/>
  </r>
  <r>
    <x v="494"/>
    <x v="5"/>
    <m/>
    <x v="34"/>
    <x v="2"/>
    <x v="134"/>
    <m/>
    <m/>
    <m/>
    <n v="1"/>
    <n v="201208"/>
    <n v="37100"/>
  </r>
  <r>
    <x v="494"/>
    <x v="5"/>
    <m/>
    <x v="1"/>
    <x v="2"/>
    <x v="135"/>
    <m/>
    <m/>
    <m/>
    <n v="8"/>
    <n v="201208"/>
    <n v="160000"/>
  </r>
  <r>
    <x v="494"/>
    <x v="5"/>
    <m/>
    <x v="1"/>
    <x v="2"/>
    <x v="165"/>
    <m/>
    <m/>
    <m/>
    <n v="5"/>
    <n v="201208"/>
    <n v="175000"/>
  </r>
  <r>
    <x v="494"/>
    <x v="5"/>
    <m/>
    <x v="36"/>
    <x v="2"/>
    <x v="136"/>
    <m/>
    <m/>
    <m/>
    <n v="3"/>
    <n v="201208"/>
    <n v="84000"/>
  </r>
  <r>
    <x v="494"/>
    <x v="5"/>
    <m/>
    <x v="0"/>
    <x v="2"/>
    <x v="139"/>
    <m/>
    <m/>
    <m/>
    <n v="1"/>
    <n v="201208"/>
    <n v="35000"/>
  </r>
  <r>
    <x v="494"/>
    <x v="5"/>
    <m/>
    <x v="4"/>
    <x v="2"/>
    <x v="143"/>
    <m/>
    <m/>
    <m/>
    <n v="4"/>
    <n v="201208"/>
    <n v="80000"/>
  </r>
  <r>
    <x v="494"/>
    <x v="5"/>
    <m/>
    <x v="0"/>
    <x v="2"/>
    <x v="258"/>
    <m/>
    <m/>
    <m/>
    <n v="23"/>
    <n v="201208"/>
    <n v="460000"/>
  </r>
  <r>
    <x v="494"/>
    <x v="5"/>
    <m/>
    <x v="0"/>
    <x v="2"/>
    <x v="259"/>
    <m/>
    <m/>
    <m/>
    <n v="14"/>
    <n v="201208"/>
    <n v="490000"/>
  </r>
  <r>
    <x v="494"/>
    <x v="5"/>
    <m/>
    <x v="32"/>
    <x v="2"/>
    <x v="260"/>
    <m/>
    <m/>
    <m/>
    <n v="11"/>
    <n v="201208"/>
    <n v="408100"/>
  </r>
  <r>
    <x v="494"/>
    <x v="5"/>
    <m/>
    <x v="18"/>
    <x v="2"/>
    <x v="261"/>
    <m/>
    <m/>
    <m/>
    <n v="10"/>
    <n v="201208"/>
    <n v="30000"/>
  </r>
  <r>
    <x v="494"/>
    <x v="5"/>
    <m/>
    <x v="31"/>
    <x v="2"/>
    <x v="145"/>
    <m/>
    <m/>
    <m/>
    <n v="24"/>
    <n v="201208"/>
    <n v="537600"/>
  </r>
  <r>
    <x v="494"/>
    <x v="5"/>
    <m/>
    <x v="31"/>
    <x v="2"/>
    <x v="146"/>
    <m/>
    <m/>
    <m/>
    <n v="25"/>
    <n v="201208"/>
    <n v="980000"/>
  </r>
  <r>
    <x v="494"/>
    <x v="5"/>
    <m/>
    <x v="31"/>
    <x v="2"/>
    <x v="249"/>
    <m/>
    <m/>
    <m/>
    <n v="27"/>
    <n v="201208"/>
    <n v="1474200"/>
  </r>
  <r>
    <x v="494"/>
    <x v="5"/>
    <m/>
    <x v="32"/>
    <x v="2"/>
    <x v="147"/>
    <m/>
    <m/>
    <m/>
    <n v="15"/>
    <n v="201208"/>
    <n v="556500"/>
  </r>
  <r>
    <x v="494"/>
    <x v="5"/>
    <m/>
    <x v="0"/>
    <x v="2"/>
    <x v="148"/>
    <m/>
    <m/>
    <m/>
    <n v="2"/>
    <n v="201208"/>
    <n v="40000"/>
  </r>
  <r>
    <x v="494"/>
    <x v="5"/>
    <m/>
    <x v="31"/>
    <x v="2"/>
    <x v="186"/>
    <m/>
    <m/>
    <m/>
    <n v="17"/>
    <n v="201208"/>
    <n v="380800"/>
  </r>
  <r>
    <x v="494"/>
    <x v="5"/>
    <m/>
    <x v="31"/>
    <x v="2"/>
    <x v="187"/>
    <m/>
    <m/>
    <m/>
    <n v="23"/>
    <n v="201208"/>
    <n v="901600"/>
  </r>
  <r>
    <x v="494"/>
    <x v="5"/>
    <m/>
    <x v="31"/>
    <x v="2"/>
    <x v="255"/>
    <m/>
    <m/>
    <m/>
    <n v="15"/>
    <n v="201208"/>
    <n v="819000"/>
  </r>
  <r>
    <x v="494"/>
    <x v="5"/>
    <m/>
    <x v="32"/>
    <x v="2"/>
    <x v="188"/>
    <m/>
    <m/>
    <m/>
    <n v="8"/>
    <n v="201208"/>
    <n v="296800"/>
  </r>
  <r>
    <x v="494"/>
    <x v="5"/>
    <m/>
    <x v="22"/>
    <x v="2"/>
    <x v="150"/>
    <m/>
    <m/>
    <m/>
    <n v="2"/>
    <n v="201208"/>
    <n v="76000"/>
  </r>
  <r>
    <x v="494"/>
    <x v="5"/>
    <m/>
    <x v="22"/>
    <x v="2"/>
    <x v="150"/>
    <m/>
    <m/>
    <m/>
    <n v="1"/>
    <n v="201208"/>
    <n v="38000"/>
  </r>
  <r>
    <x v="494"/>
    <x v="5"/>
    <m/>
    <x v="5"/>
    <x v="2"/>
    <x v="151"/>
    <m/>
    <m/>
    <m/>
    <n v="16"/>
    <n v="201208"/>
    <n v="448000"/>
  </r>
  <r>
    <x v="494"/>
    <x v="5"/>
    <m/>
    <x v="5"/>
    <x v="2"/>
    <x v="152"/>
    <m/>
    <m/>
    <m/>
    <n v="6"/>
    <n v="201208"/>
    <n v="288000"/>
  </r>
  <r>
    <x v="494"/>
    <x v="5"/>
    <m/>
    <x v="5"/>
    <x v="2"/>
    <x v="153"/>
    <m/>
    <m/>
    <m/>
    <n v="1"/>
    <n v="201208"/>
    <n v="28000"/>
  </r>
  <r>
    <x v="494"/>
    <x v="5"/>
    <m/>
    <x v="33"/>
    <x v="2"/>
    <x v="155"/>
    <m/>
    <m/>
    <m/>
    <n v="5"/>
    <n v="201208"/>
    <n v="91000"/>
  </r>
  <r>
    <x v="494"/>
    <x v="5"/>
    <m/>
    <x v="19"/>
    <x v="2"/>
    <x v="157"/>
    <m/>
    <m/>
    <m/>
    <n v="14"/>
    <n v="201208"/>
    <n v="182000"/>
  </r>
  <r>
    <x v="494"/>
    <x v="5"/>
    <m/>
    <x v="19"/>
    <x v="2"/>
    <x v="158"/>
    <m/>
    <m/>
    <m/>
    <n v="2"/>
    <n v="201208"/>
    <n v="48000"/>
  </r>
  <r>
    <x v="494"/>
    <x v="5"/>
    <m/>
    <x v="19"/>
    <x v="2"/>
    <x v="159"/>
    <m/>
    <m/>
    <m/>
    <n v="2"/>
    <n v="201208"/>
    <n v="66000"/>
  </r>
  <r>
    <x v="494"/>
    <x v="5"/>
    <m/>
    <x v="35"/>
    <x v="2"/>
    <x v="160"/>
    <m/>
    <m/>
    <m/>
    <n v="1"/>
    <n v="201208"/>
    <n v="20000"/>
  </r>
  <r>
    <x v="494"/>
    <x v="5"/>
    <m/>
    <x v="4"/>
    <x v="2"/>
    <x v="242"/>
    <m/>
    <m/>
    <m/>
    <n v="1"/>
    <n v="201208"/>
    <n v="20000"/>
  </r>
  <r>
    <x v="494"/>
    <x v="5"/>
    <m/>
    <x v="4"/>
    <x v="2"/>
    <x v="241"/>
    <m/>
    <m/>
    <m/>
    <n v="2"/>
    <n v="201208"/>
    <n v="40000"/>
  </r>
  <r>
    <x v="494"/>
    <x v="5"/>
    <m/>
    <x v="18"/>
    <x v="2"/>
    <x v="161"/>
    <m/>
    <m/>
    <m/>
    <n v="16"/>
    <n v="201208"/>
    <n v="48000"/>
  </r>
  <r>
    <x v="494"/>
    <x v="5"/>
    <m/>
    <x v="18"/>
    <x v="2"/>
    <x v="161"/>
    <m/>
    <m/>
    <m/>
    <n v="1"/>
    <n v="201208"/>
    <n v="3000"/>
  </r>
  <r>
    <x v="495"/>
    <x v="6"/>
    <m/>
    <x v="0"/>
    <x v="7"/>
    <x v="163"/>
    <m/>
    <m/>
    <m/>
    <n v="1"/>
    <n v="201208"/>
    <n v="20000"/>
  </r>
  <r>
    <x v="495"/>
    <x v="6"/>
    <m/>
    <x v="6"/>
    <x v="2"/>
    <x v="126"/>
    <m/>
    <m/>
    <m/>
    <n v="1"/>
    <n v="201208"/>
    <n v="20000"/>
  </r>
  <r>
    <x v="495"/>
    <x v="6"/>
    <m/>
    <x v="6"/>
    <x v="2"/>
    <x v="127"/>
    <m/>
    <m/>
    <m/>
    <n v="2"/>
    <n v="201208"/>
    <n v="70000"/>
  </r>
  <r>
    <x v="495"/>
    <x v="6"/>
    <m/>
    <x v="34"/>
    <x v="2"/>
    <x v="128"/>
    <m/>
    <m/>
    <m/>
    <n v="40"/>
    <n v="201208"/>
    <n v="1484000"/>
  </r>
  <r>
    <x v="495"/>
    <x v="6"/>
    <m/>
    <x v="25"/>
    <x v="2"/>
    <x v="129"/>
    <m/>
    <m/>
    <m/>
    <n v="2"/>
    <n v="201208"/>
    <n v="198000"/>
  </r>
  <r>
    <x v="495"/>
    <x v="6"/>
    <m/>
    <x v="0"/>
    <x v="2"/>
    <x v="224"/>
    <m/>
    <m/>
    <m/>
    <n v="21"/>
    <n v="201208"/>
    <n v="693000"/>
  </r>
  <r>
    <x v="495"/>
    <x v="6"/>
    <m/>
    <x v="0"/>
    <x v="2"/>
    <x v="225"/>
    <m/>
    <m/>
    <m/>
    <n v="8"/>
    <n v="201208"/>
    <n v="304000"/>
  </r>
  <r>
    <x v="495"/>
    <x v="6"/>
    <m/>
    <x v="30"/>
    <x v="2"/>
    <x v="132"/>
    <m/>
    <m/>
    <m/>
    <n v="6"/>
    <n v="201208"/>
    <n v="134400"/>
  </r>
  <r>
    <x v="495"/>
    <x v="6"/>
    <m/>
    <x v="30"/>
    <x v="2"/>
    <x v="133"/>
    <m/>
    <m/>
    <m/>
    <n v="3"/>
    <n v="201208"/>
    <n v="117600"/>
  </r>
  <r>
    <x v="495"/>
    <x v="6"/>
    <m/>
    <x v="34"/>
    <x v="2"/>
    <x v="134"/>
    <m/>
    <m/>
    <m/>
    <n v="1"/>
    <n v="201208"/>
    <n v="37100"/>
  </r>
  <r>
    <x v="495"/>
    <x v="6"/>
    <m/>
    <x v="1"/>
    <x v="2"/>
    <x v="135"/>
    <m/>
    <m/>
    <m/>
    <n v="5"/>
    <n v="201208"/>
    <n v="100000"/>
  </r>
  <r>
    <x v="495"/>
    <x v="6"/>
    <m/>
    <x v="1"/>
    <x v="2"/>
    <x v="165"/>
    <m/>
    <m/>
    <m/>
    <n v="7"/>
    <n v="201208"/>
    <n v="245000"/>
  </r>
  <r>
    <x v="495"/>
    <x v="6"/>
    <m/>
    <x v="36"/>
    <x v="2"/>
    <x v="136"/>
    <m/>
    <m/>
    <m/>
    <n v="1"/>
    <n v="201208"/>
    <n v="28000"/>
  </r>
  <r>
    <x v="495"/>
    <x v="6"/>
    <m/>
    <x v="36"/>
    <x v="2"/>
    <x v="176"/>
    <m/>
    <m/>
    <m/>
    <n v="1"/>
    <n v="201208"/>
    <n v="49000"/>
  </r>
  <r>
    <x v="495"/>
    <x v="6"/>
    <m/>
    <x v="4"/>
    <x v="2"/>
    <x v="142"/>
    <m/>
    <m/>
    <m/>
    <n v="2"/>
    <n v="201208"/>
    <n v="8000"/>
  </r>
  <r>
    <x v="495"/>
    <x v="6"/>
    <m/>
    <x v="4"/>
    <x v="2"/>
    <x v="143"/>
    <m/>
    <m/>
    <m/>
    <n v="4"/>
    <n v="201208"/>
    <n v="80000"/>
  </r>
  <r>
    <x v="495"/>
    <x v="6"/>
    <m/>
    <x v="0"/>
    <x v="2"/>
    <x v="258"/>
    <m/>
    <m/>
    <m/>
    <n v="23"/>
    <n v="201208"/>
    <n v="460000"/>
  </r>
  <r>
    <x v="495"/>
    <x v="6"/>
    <m/>
    <x v="0"/>
    <x v="2"/>
    <x v="259"/>
    <m/>
    <m/>
    <m/>
    <n v="45"/>
    <n v="201208"/>
    <n v="1575000"/>
  </r>
  <r>
    <x v="495"/>
    <x v="6"/>
    <m/>
    <x v="32"/>
    <x v="2"/>
    <x v="260"/>
    <m/>
    <m/>
    <m/>
    <n v="24"/>
    <n v="201208"/>
    <n v="890400"/>
  </r>
  <r>
    <x v="495"/>
    <x v="6"/>
    <m/>
    <x v="18"/>
    <x v="2"/>
    <x v="261"/>
    <m/>
    <m/>
    <m/>
    <n v="26"/>
    <n v="201208"/>
    <n v="78000"/>
  </r>
  <r>
    <x v="495"/>
    <x v="6"/>
    <m/>
    <x v="31"/>
    <x v="2"/>
    <x v="145"/>
    <m/>
    <m/>
    <m/>
    <n v="25"/>
    <n v="201208"/>
    <n v="560000"/>
  </r>
  <r>
    <x v="495"/>
    <x v="6"/>
    <m/>
    <x v="31"/>
    <x v="2"/>
    <x v="146"/>
    <m/>
    <m/>
    <m/>
    <n v="23"/>
    <n v="201208"/>
    <n v="901600"/>
  </r>
  <r>
    <x v="495"/>
    <x v="6"/>
    <m/>
    <x v="31"/>
    <x v="2"/>
    <x v="249"/>
    <m/>
    <m/>
    <m/>
    <n v="25"/>
    <n v="201208"/>
    <n v="1365000"/>
  </r>
  <r>
    <x v="495"/>
    <x v="6"/>
    <m/>
    <x v="32"/>
    <x v="2"/>
    <x v="147"/>
    <m/>
    <m/>
    <m/>
    <n v="11"/>
    <n v="201208"/>
    <n v="408100"/>
  </r>
  <r>
    <x v="495"/>
    <x v="6"/>
    <m/>
    <x v="0"/>
    <x v="2"/>
    <x v="148"/>
    <m/>
    <m/>
    <m/>
    <n v="2"/>
    <n v="201208"/>
    <n v="40000"/>
  </r>
  <r>
    <x v="495"/>
    <x v="6"/>
    <m/>
    <x v="31"/>
    <x v="2"/>
    <x v="186"/>
    <m/>
    <m/>
    <m/>
    <n v="16"/>
    <n v="201208"/>
    <n v="358400"/>
  </r>
  <r>
    <x v="495"/>
    <x v="6"/>
    <m/>
    <x v="31"/>
    <x v="2"/>
    <x v="187"/>
    <m/>
    <m/>
    <m/>
    <n v="25"/>
    <n v="201208"/>
    <n v="980000"/>
  </r>
  <r>
    <x v="495"/>
    <x v="6"/>
    <m/>
    <x v="31"/>
    <x v="2"/>
    <x v="255"/>
    <m/>
    <m/>
    <m/>
    <n v="18"/>
    <n v="201208"/>
    <n v="982800"/>
  </r>
  <r>
    <x v="495"/>
    <x v="6"/>
    <m/>
    <x v="32"/>
    <x v="2"/>
    <x v="188"/>
    <m/>
    <m/>
    <m/>
    <n v="9"/>
    <n v="201208"/>
    <n v="333900"/>
  </r>
  <r>
    <x v="495"/>
    <x v="6"/>
    <m/>
    <x v="22"/>
    <x v="2"/>
    <x v="150"/>
    <m/>
    <m/>
    <m/>
    <n v="6"/>
    <n v="201208"/>
    <n v="228000"/>
  </r>
  <r>
    <x v="495"/>
    <x v="6"/>
    <m/>
    <x v="22"/>
    <x v="2"/>
    <x v="150"/>
    <m/>
    <m/>
    <m/>
    <n v="4"/>
    <n v="201208"/>
    <n v="152000"/>
  </r>
  <r>
    <x v="495"/>
    <x v="6"/>
    <m/>
    <x v="5"/>
    <x v="2"/>
    <x v="151"/>
    <m/>
    <m/>
    <m/>
    <n v="16"/>
    <n v="201208"/>
    <n v="448000"/>
  </r>
  <r>
    <x v="495"/>
    <x v="6"/>
    <m/>
    <x v="5"/>
    <x v="2"/>
    <x v="152"/>
    <m/>
    <m/>
    <m/>
    <n v="8"/>
    <n v="201208"/>
    <n v="384000"/>
  </r>
  <r>
    <x v="495"/>
    <x v="6"/>
    <m/>
    <x v="5"/>
    <x v="2"/>
    <x v="153"/>
    <m/>
    <m/>
    <m/>
    <n v="6"/>
    <n v="201208"/>
    <n v="168000"/>
  </r>
  <r>
    <x v="495"/>
    <x v="6"/>
    <m/>
    <x v="33"/>
    <x v="2"/>
    <x v="155"/>
    <m/>
    <m/>
    <m/>
    <n v="1"/>
    <n v="201208"/>
    <n v="18200"/>
  </r>
  <r>
    <x v="495"/>
    <x v="6"/>
    <m/>
    <x v="33"/>
    <x v="2"/>
    <x v="156"/>
    <m/>
    <m/>
    <m/>
    <n v="1"/>
    <n v="201208"/>
    <n v="33800"/>
  </r>
  <r>
    <x v="495"/>
    <x v="6"/>
    <m/>
    <x v="19"/>
    <x v="2"/>
    <x v="157"/>
    <m/>
    <m/>
    <m/>
    <n v="10"/>
    <n v="201208"/>
    <n v="130000"/>
  </r>
  <r>
    <x v="495"/>
    <x v="6"/>
    <m/>
    <x v="19"/>
    <x v="2"/>
    <x v="158"/>
    <m/>
    <m/>
    <m/>
    <n v="2"/>
    <n v="201208"/>
    <n v="48000"/>
  </r>
  <r>
    <x v="495"/>
    <x v="6"/>
    <m/>
    <x v="19"/>
    <x v="2"/>
    <x v="159"/>
    <m/>
    <m/>
    <m/>
    <n v="3"/>
    <n v="201208"/>
    <n v="99000"/>
  </r>
  <r>
    <x v="495"/>
    <x v="6"/>
    <m/>
    <x v="35"/>
    <x v="2"/>
    <x v="170"/>
    <m/>
    <m/>
    <m/>
    <n v="1"/>
    <n v="201208"/>
    <n v="4000"/>
  </r>
  <r>
    <x v="495"/>
    <x v="6"/>
    <m/>
    <x v="35"/>
    <x v="2"/>
    <x v="160"/>
    <m/>
    <m/>
    <m/>
    <n v="4"/>
    <n v="201208"/>
    <n v="80000"/>
  </r>
  <r>
    <x v="495"/>
    <x v="6"/>
    <m/>
    <x v="4"/>
    <x v="2"/>
    <x v="241"/>
    <m/>
    <m/>
    <m/>
    <n v="1"/>
    <n v="201208"/>
    <n v="20000"/>
  </r>
  <r>
    <x v="495"/>
    <x v="6"/>
    <m/>
    <x v="18"/>
    <x v="2"/>
    <x v="161"/>
    <m/>
    <m/>
    <m/>
    <n v="19"/>
    <n v="201208"/>
    <n v="57000"/>
  </r>
  <r>
    <x v="496"/>
    <x v="3"/>
    <m/>
    <x v="0"/>
    <x v="1"/>
    <x v="123"/>
    <m/>
    <m/>
    <m/>
    <n v="27"/>
    <n v="201208"/>
    <n v="945000"/>
  </r>
  <r>
    <x v="496"/>
    <x v="3"/>
    <m/>
    <x v="0"/>
    <x v="1"/>
    <x v="124"/>
    <m/>
    <m/>
    <m/>
    <n v="1"/>
    <n v="201208"/>
    <n v="20000"/>
  </r>
  <r>
    <x v="496"/>
    <x v="3"/>
    <m/>
    <x v="0"/>
    <x v="7"/>
    <x v="163"/>
    <m/>
    <m/>
    <m/>
    <n v="6"/>
    <n v="201208"/>
    <n v="120000"/>
  </r>
  <r>
    <x v="496"/>
    <x v="3"/>
    <m/>
    <x v="6"/>
    <x v="2"/>
    <x v="126"/>
    <m/>
    <m/>
    <m/>
    <n v="4"/>
    <n v="201208"/>
    <n v="80000"/>
  </r>
  <r>
    <x v="496"/>
    <x v="3"/>
    <m/>
    <x v="6"/>
    <x v="2"/>
    <x v="127"/>
    <m/>
    <m/>
    <m/>
    <n v="2"/>
    <n v="201208"/>
    <n v="70000"/>
  </r>
  <r>
    <x v="496"/>
    <x v="3"/>
    <m/>
    <x v="34"/>
    <x v="2"/>
    <x v="128"/>
    <m/>
    <m/>
    <m/>
    <n v="37"/>
    <n v="201208"/>
    <n v="1372700"/>
  </r>
  <r>
    <x v="496"/>
    <x v="3"/>
    <m/>
    <x v="25"/>
    <x v="2"/>
    <x v="129"/>
    <m/>
    <m/>
    <m/>
    <n v="1"/>
    <n v="201208"/>
    <n v="99000"/>
  </r>
  <r>
    <x v="496"/>
    <x v="3"/>
    <m/>
    <x v="0"/>
    <x v="2"/>
    <x v="224"/>
    <m/>
    <m/>
    <m/>
    <n v="6"/>
    <n v="201208"/>
    <n v="198000"/>
  </r>
  <r>
    <x v="496"/>
    <x v="3"/>
    <m/>
    <x v="0"/>
    <x v="2"/>
    <x v="225"/>
    <m/>
    <m/>
    <m/>
    <n v="6"/>
    <n v="201208"/>
    <n v="228000"/>
  </r>
  <r>
    <x v="496"/>
    <x v="3"/>
    <m/>
    <x v="0"/>
    <x v="2"/>
    <x v="265"/>
    <m/>
    <m/>
    <m/>
    <n v="12"/>
    <n v="201208"/>
    <n v="396000"/>
  </r>
  <r>
    <x v="496"/>
    <x v="3"/>
    <m/>
    <x v="0"/>
    <x v="2"/>
    <x v="266"/>
    <m/>
    <m/>
    <m/>
    <n v="6"/>
    <n v="201208"/>
    <n v="198000"/>
  </r>
  <r>
    <x v="496"/>
    <x v="3"/>
    <m/>
    <x v="30"/>
    <x v="2"/>
    <x v="132"/>
    <m/>
    <m/>
    <m/>
    <n v="7"/>
    <n v="201208"/>
    <n v="156800"/>
  </r>
  <r>
    <x v="496"/>
    <x v="3"/>
    <m/>
    <x v="30"/>
    <x v="2"/>
    <x v="133"/>
    <m/>
    <m/>
    <m/>
    <n v="5"/>
    <n v="201208"/>
    <n v="196000"/>
  </r>
  <r>
    <x v="496"/>
    <x v="3"/>
    <m/>
    <x v="1"/>
    <x v="2"/>
    <x v="135"/>
    <m/>
    <m/>
    <m/>
    <n v="13"/>
    <n v="201208"/>
    <n v="260000"/>
  </r>
  <r>
    <x v="496"/>
    <x v="3"/>
    <m/>
    <x v="1"/>
    <x v="2"/>
    <x v="165"/>
    <m/>
    <m/>
    <m/>
    <n v="8"/>
    <n v="201208"/>
    <n v="280000"/>
  </r>
  <r>
    <x v="496"/>
    <x v="3"/>
    <m/>
    <x v="36"/>
    <x v="2"/>
    <x v="136"/>
    <m/>
    <m/>
    <m/>
    <n v="7"/>
    <n v="201208"/>
    <n v="196000"/>
  </r>
  <r>
    <x v="496"/>
    <x v="3"/>
    <m/>
    <x v="36"/>
    <x v="2"/>
    <x v="137"/>
    <m/>
    <m/>
    <m/>
    <n v="2"/>
    <n v="201208"/>
    <n v="84000"/>
  </r>
  <r>
    <x v="496"/>
    <x v="3"/>
    <m/>
    <x v="4"/>
    <x v="2"/>
    <x v="142"/>
    <m/>
    <m/>
    <m/>
    <n v="2"/>
    <n v="201208"/>
    <n v="8000"/>
  </r>
  <r>
    <x v="496"/>
    <x v="3"/>
    <m/>
    <x v="4"/>
    <x v="2"/>
    <x v="143"/>
    <m/>
    <m/>
    <m/>
    <n v="1"/>
    <n v="201208"/>
    <n v="20000"/>
  </r>
  <r>
    <x v="496"/>
    <x v="3"/>
    <m/>
    <x v="4"/>
    <x v="2"/>
    <x v="144"/>
    <m/>
    <m/>
    <m/>
    <n v="10"/>
    <n v="201208"/>
    <n v="40000"/>
  </r>
  <r>
    <x v="496"/>
    <x v="3"/>
    <m/>
    <x v="0"/>
    <x v="2"/>
    <x v="258"/>
    <m/>
    <m/>
    <m/>
    <n v="34"/>
    <n v="201208"/>
    <n v="680000"/>
  </r>
  <r>
    <x v="496"/>
    <x v="3"/>
    <m/>
    <x v="0"/>
    <x v="2"/>
    <x v="259"/>
    <m/>
    <m/>
    <m/>
    <n v="19"/>
    <n v="201208"/>
    <n v="665000"/>
  </r>
  <r>
    <x v="496"/>
    <x v="3"/>
    <m/>
    <x v="32"/>
    <x v="2"/>
    <x v="260"/>
    <m/>
    <m/>
    <m/>
    <n v="18"/>
    <n v="201208"/>
    <n v="667800"/>
  </r>
  <r>
    <x v="496"/>
    <x v="3"/>
    <m/>
    <x v="18"/>
    <x v="2"/>
    <x v="261"/>
    <m/>
    <m/>
    <m/>
    <n v="19"/>
    <n v="201208"/>
    <n v="57000"/>
  </r>
  <r>
    <x v="496"/>
    <x v="3"/>
    <m/>
    <x v="31"/>
    <x v="2"/>
    <x v="145"/>
    <m/>
    <m/>
    <m/>
    <n v="30"/>
    <n v="201208"/>
    <n v="672000"/>
  </r>
  <r>
    <x v="496"/>
    <x v="3"/>
    <m/>
    <x v="31"/>
    <x v="2"/>
    <x v="146"/>
    <m/>
    <m/>
    <m/>
    <n v="41"/>
    <n v="201208"/>
    <n v="1607200"/>
  </r>
  <r>
    <x v="496"/>
    <x v="3"/>
    <m/>
    <x v="31"/>
    <x v="2"/>
    <x v="249"/>
    <m/>
    <m/>
    <m/>
    <n v="21"/>
    <n v="201208"/>
    <n v="1146600"/>
  </r>
  <r>
    <x v="496"/>
    <x v="3"/>
    <m/>
    <x v="32"/>
    <x v="2"/>
    <x v="147"/>
    <m/>
    <m/>
    <m/>
    <n v="4"/>
    <n v="201208"/>
    <n v="148400"/>
  </r>
  <r>
    <x v="496"/>
    <x v="3"/>
    <m/>
    <x v="0"/>
    <x v="2"/>
    <x v="148"/>
    <m/>
    <m/>
    <m/>
    <n v="1"/>
    <n v="201208"/>
    <n v="20000"/>
  </r>
  <r>
    <x v="496"/>
    <x v="3"/>
    <m/>
    <x v="31"/>
    <x v="2"/>
    <x v="184"/>
    <m/>
    <m/>
    <m/>
    <n v="1"/>
    <n v="201208"/>
    <n v="39200"/>
  </r>
  <r>
    <x v="496"/>
    <x v="3"/>
    <m/>
    <x v="31"/>
    <x v="2"/>
    <x v="186"/>
    <m/>
    <m/>
    <m/>
    <n v="26"/>
    <n v="201208"/>
    <n v="582400"/>
  </r>
  <r>
    <x v="496"/>
    <x v="3"/>
    <m/>
    <x v="31"/>
    <x v="2"/>
    <x v="187"/>
    <m/>
    <m/>
    <m/>
    <n v="24"/>
    <n v="201208"/>
    <n v="940800"/>
  </r>
  <r>
    <x v="496"/>
    <x v="3"/>
    <m/>
    <x v="31"/>
    <x v="2"/>
    <x v="255"/>
    <m/>
    <m/>
    <m/>
    <n v="16"/>
    <n v="201208"/>
    <n v="873600"/>
  </r>
  <r>
    <x v="496"/>
    <x v="3"/>
    <m/>
    <x v="32"/>
    <x v="2"/>
    <x v="188"/>
    <m/>
    <m/>
    <m/>
    <n v="7"/>
    <n v="201208"/>
    <n v="259700"/>
  </r>
  <r>
    <x v="496"/>
    <x v="3"/>
    <m/>
    <x v="22"/>
    <x v="2"/>
    <x v="150"/>
    <m/>
    <m/>
    <m/>
    <n v="10"/>
    <n v="201208"/>
    <n v="380000"/>
  </r>
  <r>
    <x v="496"/>
    <x v="3"/>
    <m/>
    <x v="22"/>
    <x v="2"/>
    <x v="150"/>
    <m/>
    <m/>
    <m/>
    <n v="7"/>
    <n v="201208"/>
    <n v="266000"/>
  </r>
  <r>
    <x v="496"/>
    <x v="3"/>
    <m/>
    <x v="5"/>
    <x v="2"/>
    <x v="151"/>
    <m/>
    <m/>
    <m/>
    <n v="13"/>
    <n v="201208"/>
    <n v="364000"/>
  </r>
  <r>
    <x v="496"/>
    <x v="3"/>
    <m/>
    <x v="5"/>
    <x v="2"/>
    <x v="152"/>
    <m/>
    <m/>
    <m/>
    <n v="15"/>
    <n v="201208"/>
    <n v="720000"/>
  </r>
  <r>
    <x v="496"/>
    <x v="3"/>
    <m/>
    <x v="5"/>
    <x v="2"/>
    <x v="153"/>
    <m/>
    <m/>
    <m/>
    <n v="4"/>
    <n v="201208"/>
    <n v="112000"/>
  </r>
  <r>
    <x v="496"/>
    <x v="3"/>
    <m/>
    <x v="33"/>
    <x v="2"/>
    <x v="155"/>
    <m/>
    <m/>
    <m/>
    <n v="5"/>
    <n v="201208"/>
    <n v="91000"/>
  </r>
  <r>
    <x v="496"/>
    <x v="3"/>
    <m/>
    <x v="19"/>
    <x v="2"/>
    <x v="157"/>
    <m/>
    <m/>
    <m/>
    <n v="10"/>
    <n v="201208"/>
    <n v="130000"/>
  </r>
  <r>
    <x v="496"/>
    <x v="3"/>
    <m/>
    <x v="19"/>
    <x v="2"/>
    <x v="158"/>
    <m/>
    <m/>
    <m/>
    <n v="5"/>
    <n v="201208"/>
    <n v="120000"/>
  </r>
  <r>
    <x v="496"/>
    <x v="3"/>
    <m/>
    <x v="19"/>
    <x v="2"/>
    <x v="159"/>
    <m/>
    <m/>
    <m/>
    <n v="3"/>
    <n v="201208"/>
    <n v="99000"/>
  </r>
  <r>
    <x v="496"/>
    <x v="3"/>
    <m/>
    <x v="35"/>
    <x v="2"/>
    <x v="170"/>
    <m/>
    <m/>
    <m/>
    <n v="1"/>
    <n v="201208"/>
    <n v="4000"/>
  </r>
  <r>
    <x v="496"/>
    <x v="3"/>
    <m/>
    <x v="35"/>
    <x v="2"/>
    <x v="160"/>
    <m/>
    <m/>
    <m/>
    <n v="3"/>
    <n v="201208"/>
    <n v="60000"/>
  </r>
  <r>
    <x v="496"/>
    <x v="3"/>
    <m/>
    <x v="4"/>
    <x v="2"/>
    <x v="242"/>
    <m/>
    <m/>
    <m/>
    <n v="1"/>
    <n v="201208"/>
    <n v="20000"/>
  </r>
  <r>
    <x v="496"/>
    <x v="3"/>
    <m/>
    <x v="4"/>
    <x v="2"/>
    <x v="207"/>
    <m/>
    <m/>
    <m/>
    <n v="3"/>
    <n v="201208"/>
    <n v="12000"/>
  </r>
  <r>
    <x v="496"/>
    <x v="3"/>
    <m/>
    <x v="4"/>
    <x v="2"/>
    <x v="241"/>
    <m/>
    <m/>
    <m/>
    <n v="1"/>
    <n v="201208"/>
    <n v="20000"/>
  </r>
  <r>
    <x v="496"/>
    <x v="3"/>
    <m/>
    <x v="18"/>
    <x v="2"/>
    <x v="161"/>
    <m/>
    <m/>
    <m/>
    <n v="11"/>
    <n v="201208"/>
    <n v="33000"/>
  </r>
  <r>
    <x v="496"/>
    <x v="3"/>
    <m/>
    <x v="18"/>
    <x v="2"/>
    <x v="161"/>
    <m/>
    <m/>
    <m/>
    <n v="3"/>
    <n v="201208"/>
    <n v="9000"/>
  </r>
  <r>
    <x v="497"/>
    <x v="7"/>
    <m/>
    <x v="10"/>
    <x v="0"/>
    <x v="0"/>
    <m/>
    <m/>
    <m/>
    <m/>
    <m/>
    <m/>
  </r>
  <r>
    <x v="498"/>
    <x v="4"/>
    <m/>
    <x v="0"/>
    <x v="1"/>
    <x v="123"/>
    <m/>
    <m/>
    <m/>
    <n v="7"/>
    <n v="201208"/>
    <n v="245000"/>
  </r>
  <r>
    <x v="498"/>
    <x v="4"/>
    <m/>
    <x v="0"/>
    <x v="1"/>
    <x v="124"/>
    <m/>
    <m/>
    <m/>
    <n v="1"/>
    <n v="201208"/>
    <n v="20000"/>
  </r>
  <r>
    <x v="498"/>
    <x v="4"/>
    <m/>
    <x v="0"/>
    <x v="7"/>
    <x v="163"/>
    <m/>
    <m/>
    <m/>
    <n v="4"/>
    <n v="201208"/>
    <n v="80000"/>
  </r>
  <r>
    <x v="498"/>
    <x v="4"/>
    <m/>
    <x v="1"/>
    <x v="3"/>
    <x v="267"/>
    <m/>
    <m/>
    <m/>
    <n v="3"/>
    <n v="201208"/>
    <n v="0"/>
  </r>
  <r>
    <x v="498"/>
    <x v="4"/>
    <m/>
    <x v="31"/>
    <x v="3"/>
    <x v="88"/>
    <m/>
    <m/>
    <m/>
    <n v="17"/>
    <n v="201208"/>
    <n v="0"/>
  </r>
  <r>
    <x v="498"/>
    <x v="4"/>
    <m/>
    <x v="6"/>
    <x v="2"/>
    <x v="126"/>
    <m/>
    <m/>
    <m/>
    <n v="3"/>
    <n v="201208"/>
    <n v="60000"/>
  </r>
  <r>
    <x v="498"/>
    <x v="4"/>
    <m/>
    <x v="34"/>
    <x v="2"/>
    <x v="128"/>
    <m/>
    <m/>
    <m/>
    <n v="24"/>
    <n v="201208"/>
    <n v="890400"/>
  </r>
  <r>
    <x v="498"/>
    <x v="4"/>
    <m/>
    <x v="0"/>
    <x v="2"/>
    <x v="131"/>
    <m/>
    <m/>
    <m/>
    <n v="1"/>
    <n v="201208"/>
    <n v="33000"/>
  </r>
  <r>
    <x v="498"/>
    <x v="4"/>
    <m/>
    <x v="0"/>
    <x v="2"/>
    <x v="265"/>
    <m/>
    <m/>
    <m/>
    <n v="14"/>
    <n v="201208"/>
    <n v="462000"/>
  </r>
  <r>
    <x v="498"/>
    <x v="4"/>
    <m/>
    <x v="0"/>
    <x v="2"/>
    <x v="266"/>
    <m/>
    <m/>
    <m/>
    <n v="2"/>
    <n v="201208"/>
    <n v="66000"/>
  </r>
  <r>
    <x v="498"/>
    <x v="4"/>
    <m/>
    <x v="30"/>
    <x v="2"/>
    <x v="132"/>
    <m/>
    <m/>
    <m/>
    <n v="7"/>
    <n v="201208"/>
    <n v="156800"/>
  </r>
  <r>
    <x v="498"/>
    <x v="4"/>
    <m/>
    <x v="30"/>
    <x v="2"/>
    <x v="133"/>
    <m/>
    <m/>
    <m/>
    <n v="1"/>
    <n v="201208"/>
    <n v="39200"/>
  </r>
  <r>
    <x v="498"/>
    <x v="4"/>
    <m/>
    <x v="34"/>
    <x v="2"/>
    <x v="134"/>
    <m/>
    <m/>
    <m/>
    <n v="6"/>
    <n v="201208"/>
    <n v="222600"/>
  </r>
  <r>
    <x v="498"/>
    <x v="4"/>
    <m/>
    <x v="1"/>
    <x v="2"/>
    <x v="135"/>
    <m/>
    <m/>
    <m/>
    <n v="6"/>
    <n v="201208"/>
    <n v="120000"/>
  </r>
  <r>
    <x v="498"/>
    <x v="4"/>
    <m/>
    <x v="1"/>
    <x v="2"/>
    <x v="165"/>
    <m/>
    <m/>
    <m/>
    <n v="4"/>
    <n v="201208"/>
    <n v="140000"/>
  </r>
  <r>
    <x v="498"/>
    <x v="4"/>
    <m/>
    <x v="36"/>
    <x v="2"/>
    <x v="136"/>
    <m/>
    <m/>
    <m/>
    <n v="2"/>
    <n v="201208"/>
    <n v="56000"/>
  </r>
  <r>
    <x v="498"/>
    <x v="4"/>
    <m/>
    <x v="36"/>
    <x v="2"/>
    <x v="137"/>
    <m/>
    <m/>
    <m/>
    <n v="1"/>
    <n v="201208"/>
    <n v="42000"/>
  </r>
  <r>
    <x v="498"/>
    <x v="4"/>
    <m/>
    <x v="0"/>
    <x v="2"/>
    <x v="141"/>
    <m/>
    <m/>
    <m/>
    <n v="1"/>
    <n v="201208"/>
    <n v="33000"/>
  </r>
  <r>
    <x v="498"/>
    <x v="4"/>
    <m/>
    <x v="4"/>
    <x v="2"/>
    <x v="142"/>
    <m/>
    <m/>
    <m/>
    <n v="1"/>
    <n v="201208"/>
    <n v="4000"/>
  </r>
  <r>
    <x v="498"/>
    <x v="4"/>
    <m/>
    <x v="4"/>
    <x v="2"/>
    <x v="143"/>
    <m/>
    <m/>
    <m/>
    <n v="2"/>
    <n v="201208"/>
    <n v="40000"/>
  </r>
  <r>
    <x v="498"/>
    <x v="4"/>
    <m/>
    <x v="0"/>
    <x v="2"/>
    <x v="258"/>
    <m/>
    <m/>
    <m/>
    <n v="24"/>
    <n v="201208"/>
    <n v="480000"/>
  </r>
  <r>
    <x v="498"/>
    <x v="4"/>
    <m/>
    <x v="0"/>
    <x v="2"/>
    <x v="259"/>
    <m/>
    <m/>
    <m/>
    <n v="25"/>
    <n v="201208"/>
    <n v="875000"/>
  </r>
  <r>
    <x v="498"/>
    <x v="4"/>
    <m/>
    <x v="32"/>
    <x v="2"/>
    <x v="260"/>
    <m/>
    <m/>
    <m/>
    <n v="9"/>
    <n v="201208"/>
    <n v="333900"/>
  </r>
  <r>
    <x v="498"/>
    <x v="4"/>
    <m/>
    <x v="18"/>
    <x v="2"/>
    <x v="261"/>
    <m/>
    <m/>
    <m/>
    <n v="23"/>
    <n v="201208"/>
    <n v="69000"/>
  </r>
  <r>
    <x v="498"/>
    <x v="4"/>
    <m/>
    <x v="31"/>
    <x v="2"/>
    <x v="145"/>
    <m/>
    <m/>
    <m/>
    <n v="21"/>
    <n v="201208"/>
    <n v="470400"/>
  </r>
  <r>
    <x v="498"/>
    <x v="4"/>
    <m/>
    <x v="31"/>
    <x v="2"/>
    <x v="146"/>
    <m/>
    <m/>
    <m/>
    <n v="21"/>
    <n v="201208"/>
    <n v="823200"/>
  </r>
  <r>
    <x v="498"/>
    <x v="4"/>
    <m/>
    <x v="31"/>
    <x v="2"/>
    <x v="249"/>
    <m/>
    <m/>
    <m/>
    <n v="20"/>
    <n v="201208"/>
    <n v="1092000"/>
  </r>
  <r>
    <x v="498"/>
    <x v="4"/>
    <m/>
    <x v="32"/>
    <x v="2"/>
    <x v="147"/>
    <m/>
    <m/>
    <m/>
    <n v="7"/>
    <n v="201208"/>
    <n v="259700"/>
  </r>
  <r>
    <x v="498"/>
    <x v="4"/>
    <m/>
    <x v="0"/>
    <x v="2"/>
    <x v="148"/>
    <m/>
    <m/>
    <m/>
    <n v="2"/>
    <n v="201208"/>
    <n v="40000"/>
  </r>
  <r>
    <x v="498"/>
    <x v="4"/>
    <m/>
    <x v="31"/>
    <x v="2"/>
    <x v="189"/>
    <m/>
    <m/>
    <m/>
    <n v="1"/>
    <n v="201208"/>
    <n v="22400"/>
  </r>
  <r>
    <x v="498"/>
    <x v="4"/>
    <m/>
    <x v="31"/>
    <x v="2"/>
    <x v="186"/>
    <m/>
    <m/>
    <m/>
    <n v="17"/>
    <n v="201208"/>
    <n v="380800"/>
  </r>
  <r>
    <x v="498"/>
    <x v="4"/>
    <m/>
    <x v="31"/>
    <x v="2"/>
    <x v="187"/>
    <m/>
    <m/>
    <m/>
    <n v="22"/>
    <n v="201208"/>
    <n v="862400"/>
  </r>
  <r>
    <x v="498"/>
    <x v="4"/>
    <m/>
    <x v="31"/>
    <x v="2"/>
    <x v="255"/>
    <m/>
    <m/>
    <m/>
    <n v="5"/>
    <n v="201208"/>
    <n v="273000"/>
  </r>
  <r>
    <x v="498"/>
    <x v="4"/>
    <m/>
    <x v="32"/>
    <x v="2"/>
    <x v="188"/>
    <m/>
    <m/>
    <m/>
    <n v="9"/>
    <n v="201208"/>
    <n v="333900"/>
  </r>
  <r>
    <x v="498"/>
    <x v="4"/>
    <m/>
    <x v="22"/>
    <x v="2"/>
    <x v="150"/>
    <m/>
    <m/>
    <m/>
    <n v="6"/>
    <n v="201208"/>
    <n v="228000"/>
  </r>
  <r>
    <x v="498"/>
    <x v="4"/>
    <m/>
    <x v="22"/>
    <x v="2"/>
    <x v="150"/>
    <m/>
    <m/>
    <m/>
    <n v="2"/>
    <n v="201208"/>
    <n v="76000"/>
  </r>
  <r>
    <x v="498"/>
    <x v="4"/>
    <m/>
    <x v="5"/>
    <x v="2"/>
    <x v="151"/>
    <m/>
    <m/>
    <m/>
    <n v="15"/>
    <n v="201208"/>
    <n v="420000"/>
  </r>
  <r>
    <x v="498"/>
    <x v="4"/>
    <m/>
    <x v="5"/>
    <x v="2"/>
    <x v="152"/>
    <m/>
    <m/>
    <m/>
    <n v="7"/>
    <n v="201208"/>
    <n v="336000"/>
  </r>
  <r>
    <x v="498"/>
    <x v="4"/>
    <m/>
    <x v="33"/>
    <x v="2"/>
    <x v="155"/>
    <m/>
    <m/>
    <m/>
    <n v="1"/>
    <n v="201208"/>
    <n v="18200"/>
  </r>
  <r>
    <x v="498"/>
    <x v="4"/>
    <m/>
    <x v="19"/>
    <x v="2"/>
    <x v="157"/>
    <m/>
    <m/>
    <m/>
    <n v="8"/>
    <n v="201208"/>
    <n v="104000"/>
  </r>
  <r>
    <x v="498"/>
    <x v="4"/>
    <m/>
    <x v="19"/>
    <x v="2"/>
    <x v="158"/>
    <m/>
    <m/>
    <m/>
    <n v="5"/>
    <n v="201208"/>
    <n v="120000"/>
  </r>
  <r>
    <x v="498"/>
    <x v="4"/>
    <m/>
    <x v="35"/>
    <x v="2"/>
    <x v="170"/>
    <m/>
    <m/>
    <m/>
    <n v="1"/>
    <n v="201208"/>
    <n v="4000"/>
  </r>
  <r>
    <x v="498"/>
    <x v="4"/>
    <m/>
    <x v="18"/>
    <x v="2"/>
    <x v="161"/>
    <m/>
    <m/>
    <m/>
    <n v="9"/>
    <n v="201208"/>
    <n v="27000"/>
  </r>
  <r>
    <x v="498"/>
    <x v="4"/>
    <m/>
    <x v="18"/>
    <x v="2"/>
    <x v="161"/>
    <m/>
    <m/>
    <m/>
    <n v="10"/>
    <n v="201208"/>
    <n v="30000"/>
  </r>
  <r>
    <x v="497"/>
    <x v="7"/>
    <m/>
    <x v="10"/>
    <x v="0"/>
    <x v="0"/>
    <m/>
    <m/>
    <m/>
    <m/>
    <m/>
    <m/>
  </r>
</pivotCacheRecords>
</file>

<file path=xl/pivotCache/pivotCacheRecords2.xml><?xml version="1.0" encoding="utf-8"?>
<pivotCacheRecords xmlns="http://schemas.openxmlformats.org/spreadsheetml/2006/main" count="15078">
  <r>
    <x v="0"/>
    <x v="0"/>
    <s v="카카오광고"/>
    <x v="0"/>
    <x v="0"/>
    <x v="0"/>
    <m/>
    <m/>
    <n v="52249.99999999999"/>
    <m/>
    <m/>
    <m/>
  </r>
  <r>
    <x v="1"/>
    <x v="1"/>
    <s v="카카오광고"/>
    <x v="0"/>
    <x v="0"/>
    <x v="0"/>
    <m/>
    <m/>
    <n v="127120"/>
    <m/>
    <m/>
    <m/>
  </r>
  <r>
    <x v="2"/>
    <x v="0"/>
    <s v="카카오광고"/>
    <x v="0"/>
    <x v="0"/>
    <x v="0"/>
    <m/>
    <m/>
    <n v="101030"/>
    <m/>
    <m/>
    <m/>
  </r>
  <r>
    <x v="3"/>
    <x v="2"/>
    <s v="카카오광고"/>
    <x v="0"/>
    <x v="0"/>
    <x v="0"/>
    <m/>
    <m/>
    <n v="114860"/>
    <m/>
    <m/>
    <m/>
  </r>
  <r>
    <x v="4"/>
    <x v="3"/>
    <s v="네이버 쇼핑검색"/>
    <x v="0"/>
    <x v="0"/>
    <x v="0"/>
    <m/>
    <m/>
    <n v="749.9999999999999"/>
    <m/>
    <m/>
    <m/>
  </r>
  <r>
    <x v="5"/>
    <x v="4"/>
    <s v="네이버 쇼핑검색"/>
    <x v="0"/>
    <x v="0"/>
    <x v="0"/>
    <m/>
    <m/>
    <n v="499.9999999999999"/>
    <m/>
    <m/>
    <m/>
  </r>
  <r>
    <x v="6"/>
    <x v="1"/>
    <s v="네이버 쇼핑검색"/>
    <x v="0"/>
    <x v="0"/>
    <x v="0"/>
    <m/>
    <m/>
    <n v="2560"/>
    <m/>
    <m/>
    <m/>
  </r>
  <r>
    <x v="7"/>
    <x v="2"/>
    <s v="네이버 쇼핑검색"/>
    <x v="0"/>
    <x v="0"/>
    <x v="0"/>
    <m/>
    <m/>
    <n v="4650"/>
    <m/>
    <m/>
    <m/>
  </r>
  <r>
    <x v="8"/>
    <x v="5"/>
    <s v="네이버 쇼핑검색"/>
    <x v="0"/>
    <x v="0"/>
    <x v="0"/>
    <m/>
    <m/>
    <n v="4350"/>
    <m/>
    <m/>
    <m/>
  </r>
  <r>
    <x v="9"/>
    <x v="6"/>
    <s v="네이버 쇼핑검색"/>
    <x v="0"/>
    <x v="0"/>
    <x v="0"/>
    <m/>
    <m/>
    <n v="5400"/>
    <m/>
    <m/>
    <m/>
  </r>
  <r>
    <x v="10"/>
    <x v="3"/>
    <s v="네이버 쇼핑검색"/>
    <x v="0"/>
    <x v="0"/>
    <x v="0"/>
    <m/>
    <m/>
    <n v="4980"/>
    <m/>
    <m/>
    <m/>
  </r>
  <r>
    <x v="11"/>
    <x v="4"/>
    <s v="네이버 쇼핑검색"/>
    <x v="0"/>
    <x v="0"/>
    <x v="0"/>
    <m/>
    <m/>
    <n v="3910"/>
    <m/>
    <m/>
    <m/>
  </r>
  <r>
    <x v="12"/>
    <x v="1"/>
    <s v="네이버 쇼핑검색"/>
    <x v="0"/>
    <x v="0"/>
    <x v="0"/>
    <m/>
    <m/>
    <n v="3060"/>
    <m/>
    <m/>
    <m/>
  </r>
  <r>
    <x v="13"/>
    <x v="0"/>
    <s v="네이버 쇼핑검색"/>
    <x v="0"/>
    <x v="0"/>
    <x v="0"/>
    <m/>
    <m/>
    <n v="3400"/>
    <m/>
    <m/>
    <m/>
  </r>
  <r>
    <x v="14"/>
    <x v="2"/>
    <s v="네이버 쇼핑검색"/>
    <x v="0"/>
    <x v="0"/>
    <x v="0"/>
    <m/>
    <m/>
    <n v="5300"/>
    <m/>
    <m/>
    <m/>
  </r>
  <r>
    <x v="15"/>
    <x v="5"/>
    <s v="네이버 쇼핑검색"/>
    <x v="0"/>
    <x v="0"/>
    <x v="0"/>
    <m/>
    <m/>
    <n v="5280"/>
    <m/>
    <m/>
    <m/>
  </r>
  <r>
    <x v="16"/>
    <x v="6"/>
    <s v="네이버 쇼핑검색"/>
    <x v="0"/>
    <x v="0"/>
    <x v="0"/>
    <m/>
    <m/>
    <n v="6079.999999999999"/>
    <m/>
    <m/>
    <m/>
  </r>
  <r>
    <x v="17"/>
    <x v="3"/>
    <s v="네이버 쇼핑검색"/>
    <x v="0"/>
    <x v="0"/>
    <x v="0"/>
    <m/>
    <m/>
    <n v="3680"/>
    <m/>
    <m/>
    <m/>
  </r>
  <r>
    <x v="18"/>
    <x v="4"/>
    <s v="네이버 쇼핑검색"/>
    <x v="0"/>
    <x v="0"/>
    <x v="0"/>
    <m/>
    <m/>
    <n v="4090"/>
    <m/>
    <m/>
    <m/>
  </r>
  <r>
    <x v="19"/>
    <x v="1"/>
    <s v="네이버 쇼핑검색"/>
    <x v="0"/>
    <x v="0"/>
    <x v="0"/>
    <m/>
    <m/>
    <n v="4240"/>
    <m/>
    <m/>
    <m/>
  </r>
  <r>
    <x v="0"/>
    <x v="0"/>
    <s v="네이버 쇼핑검색"/>
    <x v="0"/>
    <x v="0"/>
    <x v="0"/>
    <m/>
    <m/>
    <n v="3320"/>
    <m/>
    <m/>
    <m/>
  </r>
  <r>
    <x v="20"/>
    <x v="2"/>
    <s v="네이버 쇼핑검색"/>
    <x v="0"/>
    <x v="0"/>
    <x v="0"/>
    <m/>
    <m/>
    <n v="4750"/>
    <m/>
    <m/>
    <m/>
  </r>
  <r>
    <x v="21"/>
    <x v="5"/>
    <s v="네이버 쇼핑검색"/>
    <x v="0"/>
    <x v="0"/>
    <x v="0"/>
    <m/>
    <m/>
    <n v="3810"/>
    <m/>
    <m/>
    <m/>
  </r>
  <r>
    <x v="22"/>
    <x v="6"/>
    <s v="네이버 쇼핑검색"/>
    <x v="0"/>
    <x v="0"/>
    <x v="0"/>
    <m/>
    <m/>
    <n v="4080"/>
    <m/>
    <m/>
    <m/>
  </r>
  <r>
    <x v="23"/>
    <x v="3"/>
    <s v="네이버 쇼핑검색"/>
    <x v="0"/>
    <x v="0"/>
    <x v="0"/>
    <m/>
    <m/>
    <n v="3600"/>
    <m/>
    <m/>
    <m/>
  </r>
  <r>
    <x v="24"/>
    <x v="4"/>
    <s v="네이버 쇼핑검색"/>
    <x v="0"/>
    <x v="0"/>
    <x v="0"/>
    <m/>
    <m/>
    <n v="2300"/>
    <m/>
    <m/>
    <m/>
  </r>
  <r>
    <x v="1"/>
    <x v="1"/>
    <s v="네이버 쇼핑검색"/>
    <x v="0"/>
    <x v="0"/>
    <x v="0"/>
    <m/>
    <m/>
    <n v="2660"/>
    <m/>
    <m/>
    <m/>
  </r>
  <r>
    <x v="2"/>
    <x v="0"/>
    <s v="네이버 쇼핑검색"/>
    <x v="0"/>
    <x v="0"/>
    <x v="0"/>
    <m/>
    <m/>
    <n v="2100"/>
    <m/>
    <m/>
    <m/>
  </r>
  <r>
    <x v="7"/>
    <x v="2"/>
    <s v="네이버 브랜드검색"/>
    <x v="0"/>
    <x v="0"/>
    <x v="0"/>
    <m/>
    <m/>
    <n v="20000"/>
    <m/>
    <m/>
    <m/>
  </r>
  <r>
    <x v="8"/>
    <x v="5"/>
    <s v="네이버 브랜드검색"/>
    <x v="0"/>
    <x v="0"/>
    <x v="0"/>
    <m/>
    <m/>
    <n v="20000"/>
    <m/>
    <m/>
    <m/>
  </r>
  <r>
    <x v="9"/>
    <x v="6"/>
    <s v="네이버 브랜드검색"/>
    <x v="0"/>
    <x v="0"/>
    <x v="0"/>
    <m/>
    <m/>
    <n v="20000"/>
    <m/>
    <m/>
    <m/>
  </r>
  <r>
    <x v="10"/>
    <x v="3"/>
    <s v="네이버 브랜드검색"/>
    <x v="0"/>
    <x v="0"/>
    <x v="0"/>
    <m/>
    <m/>
    <n v="20000"/>
    <m/>
    <m/>
    <m/>
  </r>
  <r>
    <x v="11"/>
    <x v="4"/>
    <s v="네이버 브랜드검색"/>
    <x v="0"/>
    <x v="0"/>
    <x v="0"/>
    <m/>
    <m/>
    <n v="20000"/>
    <m/>
    <m/>
    <m/>
  </r>
  <r>
    <x v="12"/>
    <x v="1"/>
    <s v="네이버 브랜드검색"/>
    <x v="0"/>
    <x v="0"/>
    <x v="0"/>
    <m/>
    <m/>
    <n v="20000"/>
    <m/>
    <m/>
    <m/>
  </r>
  <r>
    <x v="13"/>
    <x v="0"/>
    <s v="네이버 브랜드검색"/>
    <x v="0"/>
    <x v="0"/>
    <x v="0"/>
    <m/>
    <m/>
    <n v="20000"/>
    <m/>
    <m/>
    <m/>
  </r>
  <r>
    <x v="14"/>
    <x v="2"/>
    <s v="네이버 브랜드검색"/>
    <x v="0"/>
    <x v="0"/>
    <x v="0"/>
    <m/>
    <m/>
    <n v="20000"/>
    <m/>
    <m/>
    <m/>
  </r>
  <r>
    <x v="15"/>
    <x v="5"/>
    <s v="네이버 브랜드검색"/>
    <x v="0"/>
    <x v="0"/>
    <x v="0"/>
    <m/>
    <m/>
    <n v="20000"/>
    <m/>
    <m/>
    <m/>
  </r>
  <r>
    <x v="16"/>
    <x v="6"/>
    <s v="네이버 브랜드검색"/>
    <x v="0"/>
    <x v="0"/>
    <x v="0"/>
    <m/>
    <m/>
    <n v="20000"/>
    <m/>
    <m/>
    <m/>
  </r>
  <r>
    <x v="17"/>
    <x v="3"/>
    <s v="네이버 브랜드검색"/>
    <x v="0"/>
    <x v="0"/>
    <x v="0"/>
    <m/>
    <m/>
    <n v="20000"/>
    <m/>
    <m/>
    <m/>
  </r>
  <r>
    <x v="18"/>
    <x v="4"/>
    <s v="네이버 브랜드검색"/>
    <x v="0"/>
    <x v="0"/>
    <x v="0"/>
    <m/>
    <m/>
    <n v="20000"/>
    <m/>
    <m/>
    <m/>
  </r>
  <r>
    <x v="19"/>
    <x v="1"/>
    <s v="네이버 브랜드검색"/>
    <x v="0"/>
    <x v="0"/>
    <x v="0"/>
    <m/>
    <m/>
    <n v="20000"/>
    <m/>
    <m/>
    <m/>
  </r>
  <r>
    <x v="0"/>
    <x v="0"/>
    <s v="네이버 브랜드검색"/>
    <x v="0"/>
    <x v="0"/>
    <x v="0"/>
    <m/>
    <m/>
    <n v="20000"/>
    <m/>
    <m/>
    <m/>
  </r>
  <r>
    <x v="20"/>
    <x v="2"/>
    <s v="네이버 브랜드검색"/>
    <x v="0"/>
    <x v="0"/>
    <x v="0"/>
    <m/>
    <m/>
    <n v="20000"/>
    <m/>
    <m/>
    <m/>
  </r>
  <r>
    <x v="21"/>
    <x v="5"/>
    <s v="네이버 브랜드검색"/>
    <x v="0"/>
    <x v="0"/>
    <x v="0"/>
    <m/>
    <m/>
    <n v="20000"/>
    <m/>
    <m/>
    <m/>
  </r>
  <r>
    <x v="22"/>
    <x v="6"/>
    <s v="네이버 브랜드검색"/>
    <x v="0"/>
    <x v="0"/>
    <x v="0"/>
    <m/>
    <m/>
    <n v="20000"/>
    <m/>
    <m/>
    <m/>
  </r>
  <r>
    <x v="23"/>
    <x v="3"/>
    <s v="네이버 브랜드검색"/>
    <x v="0"/>
    <x v="0"/>
    <x v="0"/>
    <m/>
    <m/>
    <n v="20000"/>
    <m/>
    <m/>
    <m/>
  </r>
  <r>
    <x v="24"/>
    <x v="4"/>
    <s v="네이버 브랜드검색"/>
    <x v="0"/>
    <x v="0"/>
    <x v="0"/>
    <m/>
    <m/>
    <n v="20000"/>
    <m/>
    <m/>
    <m/>
  </r>
  <r>
    <x v="1"/>
    <x v="1"/>
    <s v="네이버 브랜드검색"/>
    <x v="0"/>
    <x v="0"/>
    <x v="0"/>
    <m/>
    <m/>
    <n v="20000"/>
    <m/>
    <m/>
    <m/>
  </r>
  <r>
    <x v="2"/>
    <x v="0"/>
    <s v="네이버 브랜드검색"/>
    <x v="0"/>
    <x v="0"/>
    <x v="0"/>
    <m/>
    <m/>
    <n v="20000"/>
    <m/>
    <m/>
    <m/>
  </r>
  <r>
    <x v="20"/>
    <x v="2"/>
    <s v="인스타그램(랄라블라)"/>
    <x v="0"/>
    <x v="0"/>
    <x v="0"/>
    <m/>
    <m/>
    <n v="55923"/>
    <m/>
    <m/>
    <m/>
  </r>
  <r>
    <x v="21"/>
    <x v="5"/>
    <s v="인스타그램(랄라블라)"/>
    <x v="0"/>
    <x v="0"/>
    <x v="0"/>
    <m/>
    <m/>
    <n v="57647"/>
    <m/>
    <m/>
    <m/>
  </r>
  <r>
    <x v="22"/>
    <x v="6"/>
    <s v="인스타그램(랄라블라)"/>
    <x v="0"/>
    <x v="0"/>
    <x v="0"/>
    <m/>
    <m/>
    <n v="50514"/>
    <m/>
    <m/>
    <m/>
  </r>
  <r>
    <x v="23"/>
    <x v="3"/>
    <s v="인스타그램(랄라블라)"/>
    <x v="0"/>
    <x v="0"/>
    <x v="0"/>
    <m/>
    <m/>
    <n v="46315"/>
    <m/>
    <m/>
    <m/>
  </r>
  <r>
    <x v="24"/>
    <x v="4"/>
    <s v="인스타그램(랄라블라)"/>
    <x v="0"/>
    <x v="0"/>
    <x v="0"/>
    <m/>
    <m/>
    <n v="46910"/>
    <m/>
    <m/>
    <m/>
  </r>
  <r>
    <x v="1"/>
    <x v="1"/>
    <s v="인스타그램(랄라블라)"/>
    <x v="0"/>
    <x v="0"/>
    <x v="0"/>
    <m/>
    <m/>
    <n v="49688"/>
    <m/>
    <m/>
    <m/>
  </r>
  <r>
    <x v="2"/>
    <x v="0"/>
    <s v="인스타그램(랄라블라)"/>
    <x v="0"/>
    <x v="0"/>
    <x v="0"/>
    <m/>
    <m/>
    <n v="52405"/>
    <m/>
    <m/>
    <m/>
  </r>
  <r>
    <x v="25"/>
    <x v="4"/>
    <s v="인스타그램(전환)"/>
    <x v="0"/>
    <x v="0"/>
    <x v="0"/>
    <m/>
    <m/>
    <n v="962876"/>
    <m/>
    <m/>
    <m/>
  </r>
  <r>
    <x v="26"/>
    <x v="1"/>
    <s v="인스타그램(전환)"/>
    <x v="0"/>
    <x v="0"/>
    <x v="0"/>
    <m/>
    <m/>
    <n v="952678"/>
    <m/>
    <m/>
    <m/>
  </r>
  <r>
    <x v="27"/>
    <x v="0"/>
    <s v="인스타그램(전환)"/>
    <x v="0"/>
    <x v="0"/>
    <x v="0"/>
    <m/>
    <m/>
    <n v="848492"/>
    <m/>
    <m/>
    <m/>
  </r>
  <r>
    <x v="28"/>
    <x v="2"/>
    <s v="인스타그램(전환)"/>
    <x v="0"/>
    <x v="0"/>
    <x v="0"/>
    <m/>
    <m/>
    <n v="658633"/>
    <m/>
    <m/>
    <m/>
  </r>
  <r>
    <x v="29"/>
    <x v="5"/>
    <s v="인스타그램(전환)"/>
    <x v="0"/>
    <x v="0"/>
    <x v="0"/>
    <m/>
    <m/>
    <n v="715729"/>
    <m/>
    <m/>
    <m/>
  </r>
  <r>
    <x v="30"/>
    <x v="6"/>
    <s v="인스타그램(전환)"/>
    <x v="0"/>
    <x v="0"/>
    <x v="0"/>
    <m/>
    <m/>
    <n v="701516"/>
    <m/>
    <m/>
    <m/>
  </r>
  <r>
    <x v="4"/>
    <x v="3"/>
    <s v="인스타그램(전환)"/>
    <x v="0"/>
    <x v="0"/>
    <x v="0"/>
    <m/>
    <m/>
    <n v="679664"/>
    <m/>
    <m/>
    <m/>
  </r>
  <r>
    <x v="5"/>
    <x v="4"/>
    <s v="인스타그램(전환)"/>
    <x v="0"/>
    <x v="0"/>
    <x v="0"/>
    <m/>
    <m/>
    <n v="680421"/>
    <m/>
    <m/>
    <m/>
  </r>
  <r>
    <x v="6"/>
    <x v="1"/>
    <s v="인스타그램(전환)"/>
    <x v="0"/>
    <x v="0"/>
    <x v="0"/>
    <m/>
    <m/>
    <n v="711011"/>
    <m/>
    <m/>
    <m/>
  </r>
  <r>
    <x v="31"/>
    <x v="0"/>
    <s v="인스타그램(전환)"/>
    <x v="0"/>
    <x v="0"/>
    <x v="0"/>
    <m/>
    <m/>
    <n v="801407"/>
    <m/>
    <m/>
    <m/>
  </r>
  <r>
    <x v="7"/>
    <x v="2"/>
    <s v="인스타그램(전환)"/>
    <x v="0"/>
    <x v="0"/>
    <x v="0"/>
    <m/>
    <m/>
    <n v="839323"/>
    <m/>
    <m/>
    <m/>
  </r>
  <r>
    <x v="8"/>
    <x v="5"/>
    <s v="인스타그램(전환)"/>
    <x v="0"/>
    <x v="0"/>
    <x v="0"/>
    <m/>
    <m/>
    <n v="888039"/>
    <m/>
    <m/>
    <m/>
  </r>
  <r>
    <x v="9"/>
    <x v="6"/>
    <s v="인스타그램(전환)"/>
    <x v="0"/>
    <x v="0"/>
    <x v="0"/>
    <m/>
    <m/>
    <n v="991477"/>
    <m/>
    <m/>
    <m/>
  </r>
  <r>
    <x v="10"/>
    <x v="3"/>
    <s v="인스타그램(전환)"/>
    <x v="0"/>
    <x v="0"/>
    <x v="0"/>
    <m/>
    <m/>
    <n v="1448244"/>
    <m/>
    <m/>
    <m/>
  </r>
  <r>
    <x v="11"/>
    <x v="4"/>
    <s v="인스타그램(전환)"/>
    <x v="0"/>
    <x v="0"/>
    <x v="0"/>
    <m/>
    <m/>
    <n v="1095944"/>
    <m/>
    <m/>
    <m/>
  </r>
  <r>
    <x v="12"/>
    <x v="1"/>
    <s v="인스타그램(전환)"/>
    <x v="0"/>
    <x v="0"/>
    <x v="0"/>
    <m/>
    <m/>
    <n v="1062483"/>
    <m/>
    <m/>
    <m/>
  </r>
  <r>
    <x v="13"/>
    <x v="0"/>
    <s v="인스타그램(전환)"/>
    <x v="0"/>
    <x v="0"/>
    <x v="0"/>
    <m/>
    <m/>
    <n v="1231696"/>
    <m/>
    <m/>
    <m/>
  </r>
  <r>
    <x v="14"/>
    <x v="2"/>
    <s v="인스타그램(전환)"/>
    <x v="0"/>
    <x v="0"/>
    <x v="0"/>
    <m/>
    <m/>
    <n v="1242437"/>
    <m/>
    <m/>
    <m/>
  </r>
  <r>
    <x v="15"/>
    <x v="5"/>
    <s v="인스타그램(전환)"/>
    <x v="0"/>
    <x v="0"/>
    <x v="0"/>
    <m/>
    <m/>
    <n v="1327349"/>
    <m/>
    <m/>
    <m/>
  </r>
  <r>
    <x v="16"/>
    <x v="6"/>
    <s v="인스타그램(전환)"/>
    <x v="0"/>
    <x v="0"/>
    <x v="0"/>
    <m/>
    <m/>
    <n v="1302895"/>
    <m/>
    <m/>
    <m/>
  </r>
  <r>
    <x v="17"/>
    <x v="3"/>
    <s v="인스타그램(전환)"/>
    <x v="0"/>
    <x v="0"/>
    <x v="0"/>
    <m/>
    <m/>
    <n v="1256239"/>
    <m/>
    <m/>
    <m/>
  </r>
  <r>
    <x v="18"/>
    <x v="4"/>
    <s v="인스타그램(전환)"/>
    <x v="0"/>
    <x v="0"/>
    <x v="0"/>
    <m/>
    <m/>
    <n v="972541"/>
    <m/>
    <m/>
    <m/>
  </r>
  <r>
    <x v="19"/>
    <x v="1"/>
    <s v="인스타그램(전환)"/>
    <x v="0"/>
    <x v="0"/>
    <x v="0"/>
    <m/>
    <m/>
    <n v="950442"/>
    <m/>
    <m/>
    <m/>
  </r>
  <r>
    <x v="0"/>
    <x v="0"/>
    <s v="인스타그램(전환)"/>
    <x v="0"/>
    <x v="0"/>
    <x v="0"/>
    <m/>
    <m/>
    <n v="959391"/>
    <m/>
    <m/>
    <m/>
  </r>
  <r>
    <x v="20"/>
    <x v="2"/>
    <s v="인스타그램(전환)"/>
    <x v="0"/>
    <x v="0"/>
    <x v="0"/>
    <m/>
    <m/>
    <n v="973744"/>
    <m/>
    <m/>
    <m/>
  </r>
  <r>
    <x v="21"/>
    <x v="5"/>
    <s v="인스타그램(전환)"/>
    <x v="0"/>
    <x v="0"/>
    <x v="0"/>
    <m/>
    <m/>
    <n v="1033779"/>
    <m/>
    <m/>
    <m/>
  </r>
  <r>
    <x v="22"/>
    <x v="6"/>
    <s v="인스타그램(전환)"/>
    <x v="0"/>
    <x v="0"/>
    <x v="0"/>
    <m/>
    <m/>
    <n v="1006539"/>
    <m/>
    <m/>
    <m/>
  </r>
  <r>
    <x v="23"/>
    <x v="3"/>
    <s v="인스타그램(전환)"/>
    <x v="0"/>
    <x v="0"/>
    <x v="0"/>
    <m/>
    <m/>
    <n v="965223"/>
    <m/>
    <m/>
    <m/>
  </r>
  <r>
    <x v="24"/>
    <x v="4"/>
    <s v="인스타그램(전환)"/>
    <x v="0"/>
    <x v="0"/>
    <x v="0"/>
    <m/>
    <m/>
    <n v="874147"/>
    <m/>
    <m/>
    <m/>
  </r>
  <r>
    <x v="1"/>
    <x v="1"/>
    <s v="인스타그램(전환)"/>
    <x v="0"/>
    <x v="0"/>
    <x v="0"/>
    <m/>
    <m/>
    <n v="779088"/>
    <m/>
    <m/>
    <m/>
  </r>
  <r>
    <x v="2"/>
    <x v="0"/>
    <s v="인스타그램(전환)"/>
    <x v="0"/>
    <x v="0"/>
    <x v="0"/>
    <m/>
    <m/>
    <n v="768209"/>
    <m/>
    <m/>
    <m/>
  </r>
  <r>
    <x v="10"/>
    <x v="3"/>
    <s v="인스타그램(전환)"/>
    <x v="0"/>
    <x v="0"/>
    <x v="0"/>
    <m/>
    <m/>
    <n v="54560"/>
    <m/>
    <m/>
    <m/>
  </r>
  <r>
    <x v="11"/>
    <x v="4"/>
    <s v="인스타그램(전환)"/>
    <x v="0"/>
    <x v="0"/>
    <x v="0"/>
    <m/>
    <m/>
    <n v="98976"/>
    <m/>
    <m/>
    <m/>
  </r>
  <r>
    <x v="12"/>
    <x v="1"/>
    <s v="인스타그램(전환)"/>
    <x v="0"/>
    <x v="0"/>
    <x v="0"/>
    <m/>
    <m/>
    <n v="95090"/>
    <m/>
    <m/>
    <m/>
  </r>
  <r>
    <x v="13"/>
    <x v="0"/>
    <s v="인스타그램(전환)"/>
    <x v="0"/>
    <x v="0"/>
    <x v="0"/>
    <m/>
    <m/>
    <n v="42439"/>
    <m/>
    <m/>
    <m/>
  </r>
  <r>
    <x v="19"/>
    <x v="1"/>
    <s v="인스타그램(전환)"/>
    <x v="0"/>
    <x v="0"/>
    <x v="0"/>
    <m/>
    <m/>
    <n v="94502"/>
    <m/>
    <m/>
    <m/>
  </r>
  <r>
    <x v="0"/>
    <x v="0"/>
    <s v="인스타그램(전환)"/>
    <x v="0"/>
    <x v="0"/>
    <x v="0"/>
    <m/>
    <m/>
    <n v="113465"/>
    <m/>
    <m/>
    <m/>
  </r>
  <r>
    <x v="20"/>
    <x v="2"/>
    <s v="인스타그램(전환)"/>
    <x v="0"/>
    <x v="0"/>
    <x v="0"/>
    <m/>
    <m/>
    <n v="76761"/>
    <m/>
    <m/>
    <m/>
  </r>
  <r>
    <x v="1"/>
    <x v="1"/>
    <s v="페이스북(전환)"/>
    <x v="0"/>
    <x v="0"/>
    <x v="0"/>
    <m/>
    <m/>
    <n v="93017"/>
    <m/>
    <m/>
    <m/>
  </r>
  <r>
    <x v="2"/>
    <x v="0"/>
    <s v="페이스북(전환)"/>
    <x v="0"/>
    <x v="0"/>
    <x v="0"/>
    <m/>
    <m/>
    <n v="191158"/>
    <m/>
    <m/>
    <m/>
  </r>
  <r>
    <x v="25"/>
    <x v="4"/>
    <s v="인스타그램(블로그)"/>
    <x v="0"/>
    <x v="0"/>
    <x v="0"/>
    <m/>
    <m/>
    <n v="49774"/>
    <m/>
    <m/>
    <m/>
  </r>
  <r>
    <x v="26"/>
    <x v="1"/>
    <s v="인스타그램(블로그)"/>
    <x v="0"/>
    <x v="0"/>
    <x v="0"/>
    <m/>
    <m/>
    <n v="50726"/>
    <m/>
    <m/>
    <m/>
  </r>
  <r>
    <x v="27"/>
    <x v="0"/>
    <s v="인스타그램(블로그)"/>
    <x v="0"/>
    <x v="0"/>
    <x v="0"/>
    <m/>
    <m/>
    <n v="50497"/>
    <m/>
    <m/>
    <m/>
  </r>
  <r>
    <x v="28"/>
    <x v="2"/>
    <s v="인스타그램(블로그)"/>
    <x v="0"/>
    <x v="0"/>
    <x v="0"/>
    <m/>
    <m/>
    <n v="49298"/>
    <m/>
    <m/>
    <m/>
  </r>
  <r>
    <x v="29"/>
    <x v="5"/>
    <s v="인스타그램(블로그)"/>
    <x v="0"/>
    <x v="0"/>
    <x v="0"/>
    <m/>
    <m/>
    <n v="51462"/>
    <m/>
    <m/>
    <m/>
  </r>
  <r>
    <x v="30"/>
    <x v="6"/>
    <s v="인스타그램(블로그)"/>
    <x v="0"/>
    <x v="0"/>
    <x v="0"/>
    <m/>
    <m/>
    <n v="50117"/>
    <m/>
    <m/>
    <m/>
  </r>
  <r>
    <x v="4"/>
    <x v="3"/>
    <s v="인스타그램(블로그)"/>
    <x v="0"/>
    <x v="0"/>
    <x v="0"/>
    <m/>
    <m/>
    <n v="48825"/>
    <m/>
    <m/>
    <m/>
  </r>
  <r>
    <x v="5"/>
    <x v="4"/>
    <s v="인스타그램(블로그)"/>
    <x v="0"/>
    <x v="0"/>
    <x v="0"/>
    <m/>
    <m/>
    <n v="48567"/>
    <m/>
    <m/>
    <m/>
  </r>
  <r>
    <x v="6"/>
    <x v="1"/>
    <s v="인스타그램(블로그)"/>
    <x v="0"/>
    <x v="0"/>
    <x v="0"/>
    <m/>
    <m/>
    <n v="50934"/>
    <m/>
    <m/>
    <m/>
  </r>
  <r>
    <x v="31"/>
    <x v="0"/>
    <s v="인스타그램(블로그)"/>
    <x v="0"/>
    <x v="0"/>
    <x v="0"/>
    <m/>
    <m/>
    <n v="48326"/>
    <m/>
    <m/>
    <m/>
  </r>
  <r>
    <x v="7"/>
    <x v="2"/>
    <s v="인스타그램(블로그)"/>
    <x v="0"/>
    <x v="0"/>
    <x v="0"/>
    <m/>
    <m/>
    <n v="50887"/>
    <m/>
    <m/>
    <m/>
  </r>
  <r>
    <x v="8"/>
    <x v="5"/>
    <s v="인스타그램(블로그)"/>
    <x v="0"/>
    <x v="0"/>
    <x v="0"/>
    <m/>
    <m/>
    <n v="52340"/>
    <m/>
    <m/>
    <m/>
  </r>
  <r>
    <x v="9"/>
    <x v="6"/>
    <s v="인스타그램(블로그)"/>
    <x v="0"/>
    <x v="0"/>
    <x v="0"/>
    <m/>
    <m/>
    <n v="50374"/>
    <m/>
    <m/>
    <m/>
  </r>
  <r>
    <x v="10"/>
    <x v="3"/>
    <s v="인스타그램(블로그)"/>
    <x v="0"/>
    <x v="0"/>
    <x v="0"/>
    <m/>
    <m/>
    <n v="48341"/>
    <m/>
    <m/>
    <m/>
  </r>
  <r>
    <x v="11"/>
    <x v="4"/>
    <s v="인스타그램(블로그)"/>
    <x v="0"/>
    <x v="0"/>
    <x v="0"/>
    <m/>
    <m/>
    <n v="50532"/>
    <m/>
    <m/>
    <m/>
  </r>
  <r>
    <x v="12"/>
    <x v="1"/>
    <s v="인스타그램(블로그)"/>
    <x v="0"/>
    <x v="0"/>
    <x v="0"/>
    <m/>
    <m/>
    <n v="49563"/>
    <m/>
    <m/>
    <m/>
  </r>
  <r>
    <x v="13"/>
    <x v="0"/>
    <s v="인스타그램(블로그)"/>
    <x v="0"/>
    <x v="0"/>
    <x v="0"/>
    <m/>
    <m/>
    <n v="48582"/>
    <m/>
    <m/>
    <m/>
  </r>
  <r>
    <x v="14"/>
    <x v="2"/>
    <s v="인스타그램(블로그)"/>
    <x v="0"/>
    <x v="0"/>
    <x v="0"/>
    <m/>
    <m/>
    <n v="49537"/>
    <m/>
    <m/>
    <m/>
  </r>
  <r>
    <x v="15"/>
    <x v="5"/>
    <s v="인스타그램(블로그)"/>
    <x v="0"/>
    <x v="0"/>
    <x v="0"/>
    <m/>
    <m/>
    <n v="53066"/>
    <m/>
    <m/>
    <m/>
  </r>
  <r>
    <x v="16"/>
    <x v="6"/>
    <s v="인스타그램(블로그)"/>
    <x v="0"/>
    <x v="0"/>
    <x v="0"/>
    <m/>
    <m/>
    <n v="50474"/>
    <m/>
    <m/>
    <m/>
  </r>
  <r>
    <x v="17"/>
    <x v="3"/>
    <s v="인스타그램(블로그)"/>
    <x v="0"/>
    <x v="0"/>
    <x v="0"/>
    <m/>
    <m/>
    <n v="48652"/>
    <m/>
    <m/>
    <m/>
  </r>
  <r>
    <x v="18"/>
    <x v="4"/>
    <s v="인스타그램(블로그)"/>
    <x v="0"/>
    <x v="0"/>
    <x v="0"/>
    <m/>
    <m/>
    <n v="50035"/>
    <m/>
    <m/>
    <m/>
  </r>
  <r>
    <x v="19"/>
    <x v="1"/>
    <s v="인스타그램(블로그)"/>
    <x v="0"/>
    <x v="0"/>
    <x v="0"/>
    <m/>
    <m/>
    <n v="48896"/>
    <m/>
    <m/>
    <m/>
  </r>
  <r>
    <x v="0"/>
    <x v="0"/>
    <s v="인스타그램(블로그)"/>
    <x v="0"/>
    <x v="0"/>
    <x v="0"/>
    <m/>
    <m/>
    <n v="50890"/>
    <m/>
    <m/>
    <m/>
  </r>
  <r>
    <x v="20"/>
    <x v="2"/>
    <s v="인스타그램(블로그)"/>
    <x v="0"/>
    <x v="0"/>
    <x v="0"/>
    <m/>
    <m/>
    <n v="48343"/>
    <m/>
    <m/>
    <m/>
  </r>
  <r>
    <x v="21"/>
    <x v="5"/>
    <s v="인스타그램(블로그)"/>
    <x v="0"/>
    <x v="0"/>
    <x v="0"/>
    <m/>
    <m/>
    <n v="52710"/>
    <m/>
    <m/>
    <m/>
  </r>
  <r>
    <x v="22"/>
    <x v="6"/>
    <s v="인스타그램(블로그)"/>
    <x v="0"/>
    <x v="0"/>
    <x v="0"/>
    <m/>
    <m/>
    <n v="50207"/>
    <m/>
    <m/>
    <m/>
  </r>
  <r>
    <x v="23"/>
    <x v="3"/>
    <s v="인스타그램(블로그)"/>
    <x v="0"/>
    <x v="0"/>
    <x v="0"/>
    <m/>
    <m/>
    <n v="49578"/>
    <m/>
    <m/>
    <m/>
  </r>
  <r>
    <x v="24"/>
    <x v="4"/>
    <s v="인스타그램(블로그)"/>
    <x v="0"/>
    <x v="0"/>
    <x v="0"/>
    <m/>
    <m/>
    <n v="48347"/>
    <m/>
    <m/>
    <m/>
  </r>
  <r>
    <x v="1"/>
    <x v="1"/>
    <s v="인스타그램(블로그)"/>
    <x v="0"/>
    <x v="0"/>
    <x v="0"/>
    <m/>
    <m/>
    <n v="49943"/>
    <m/>
    <m/>
    <m/>
  </r>
  <r>
    <x v="2"/>
    <x v="0"/>
    <s v="인스타그램(블로그)"/>
    <x v="0"/>
    <x v="0"/>
    <x v="0"/>
    <m/>
    <m/>
    <n v="50434"/>
    <m/>
    <m/>
    <m/>
  </r>
  <r>
    <x v="3"/>
    <x v="2"/>
    <s v="인스타그램(전환)"/>
    <x v="0"/>
    <x v="0"/>
    <x v="0"/>
    <m/>
    <m/>
    <n v="802115"/>
    <m/>
    <m/>
    <m/>
  </r>
  <r>
    <x v="32"/>
    <x v="5"/>
    <s v="인스타그램(전환)"/>
    <x v="0"/>
    <x v="0"/>
    <x v="0"/>
    <m/>
    <m/>
    <n v="667446"/>
    <m/>
    <m/>
    <m/>
  </r>
  <r>
    <x v="33"/>
    <x v="6"/>
    <s v="인스타그램(전환)"/>
    <x v="0"/>
    <x v="0"/>
    <x v="0"/>
    <m/>
    <m/>
    <n v="601447"/>
    <m/>
    <m/>
    <m/>
  </r>
  <r>
    <x v="34"/>
    <x v="3"/>
    <s v="인스타그램(전환)"/>
    <x v="0"/>
    <x v="0"/>
    <x v="0"/>
    <m/>
    <m/>
    <n v="693226"/>
    <m/>
    <m/>
    <m/>
  </r>
  <r>
    <x v="35"/>
    <x v="4"/>
    <s v="인스타그램(전환)"/>
    <x v="0"/>
    <x v="0"/>
    <x v="0"/>
    <m/>
    <m/>
    <n v="621868"/>
    <m/>
    <m/>
    <m/>
  </r>
  <r>
    <x v="36"/>
    <x v="1"/>
    <s v="인스타그램(전환)"/>
    <x v="0"/>
    <x v="0"/>
    <x v="0"/>
    <m/>
    <m/>
    <n v="569821"/>
    <m/>
    <m/>
    <m/>
  </r>
  <r>
    <x v="37"/>
    <x v="0"/>
    <s v="인스타그램(전환)"/>
    <x v="0"/>
    <x v="0"/>
    <x v="0"/>
    <m/>
    <m/>
    <n v="578903"/>
    <m/>
    <m/>
    <m/>
  </r>
  <r>
    <x v="38"/>
    <x v="2"/>
    <s v="인스타그램(전환)"/>
    <x v="0"/>
    <x v="0"/>
    <x v="0"/>
    <m/>
    <m/>
    <n v="577486"/>
    <m/>
    <m/>
    <m/>
  </r>
  <r>
    <x v="39"/>
    <x v="5"/>
    <s v="인스타그램(전환)"/>
    <x v="0"/>
    <x v="0"/>
    <x v="0"/>
    <m/>
    <m/>
    <n v="621286"/>
    <m/>
    <m/>
    <m/>
  </r>
  <r>
    <x v="40"/>
    <x v="6"/>
    <s v="인스타그램(전환)"/>
    <x v="0"/>
    <x v="0"/>
    <x v="0"/>
    <m/>
    <m/>
    <n v="601372"/>
    <m/>
    <m/>
    <m/>
  </r>
  <r>
    <x v="41"/>
    <x v="3"/>
    <s v="인스타그램(전환)"/>
    <x v="0"/>
    <x v="0"/>
    <x v="0"/>
    <m/>
    <m/>
    <n v="577770"/>
    <m/>
    <m/>
    <m/>
  </r>
  <r>
    <x v="42"/>
    <x v="4"/>
    <s v="인스타그램(전환)"/>
    <x v="0"/>
    <x v="0"/>
    <x v="0"/>
    <m/>
    <m/>
    <n v="595670"/>
    <m/>
    <m/>
    <m/>
  </r>
  <r>
    <x v="43"/>
    <x v="1"/>
    <s v="인스타그램(전환)"/>
    <x v="0"/>
    <x v="0"/>
    <x v="0"/>
    <m/>
    <m/>
    <n v="608592"/>
    <m/>
    <m/>
    <m/>
  </r>
  <r>
    <x v="44"/>
    <x v="0"/>
    <s v="인스타그램(전환)"/>
    <x v="0"/>
    <x v="0"/>
    <x v="0"/>
    <m/>
    <m/>
    <n v="587517"/>
    <m/>
    <m/>
    <m/>
  </r>
  <r>
    <x v="45"/>
    <x v="2"/>
    <s v="인스타그램(전환)"/>
    <x v="0"/>
    <x v="0"/>
    <x v="0"/>
    <m/>
    <m/>
    <n v="616005"/>
    <m/>
    <m/>
    <m/>
  </r>
  <r>
    <x v="46"/>
    <x v="5"/>
    <s v="인스타그램(전환)"/>
    <x v="0"/>
    <x v="0"/>
    <x v="0"/>
    <m/>
    <m/>
    <n v="455656"/>
    <m/>
    <m/>
    <m/>
  </r>
  <r>
    <x v="47"/>
    <x v="6"/>
    <s v="인스타그램(전환)"/>
    <x v="0"/>
    <x v="0"/>
    <x v="0"/>
    <m/>
    <m/>
    <n v="501264"/>
    <m/>
    <m/>
    <m/>
  </r>
  <r>
    <x v="48"/>
    <x v="3"/>
    <s v="인스타그램(전환)"/>
    <x v="0"/>
    <x v="0"/>
    <x v="0"/>
    <m/>
    <m/>
    <n v="499673"/>
    <m/>
    <m/>
    <m/>
  </r>
  <r>
    <x v="49"/>
    <x v="4"/>
    <s v="인스타그램(전환)"/>
    <x v="0"/>
    <x v="0"/>
    <x v="0"/>
    <m/>
    <m/>
    <n v="482970"/>
    <m/>
    <m/>
    <m/>
  </r>
  <r>
    <x v="50"/>
    <x v="1"/>
    <s v="인스타그램(전환)"/>
    <x v="0"/>
    <x v="0"/>
    <x v="0"/>
    <m/>
    <m/>
    <n v="490600"/>
    <m/>
    <m/>
    <m/>
  </r>
  <r>
    <x v="51"/>
    <x v="0"/>
    <s v="인스타그램(전환)"/>
    <x v="0"/>
    <x v="0"/>
    <x v="0"/>
    <m/>
    <m/>
    <n v="498482"/>
    <m/>
    <m/>
    <m/>
  </r>
  <r>
    <x v="52"/>
    <x v="2"/>
    <s v="인스타그램(전환)"/>
    <x v="0"/>
    <x v="0"/>
    <x v="0"/>
    <m/>
    <m/>
    <n v="497099"/>
    <m/>
    <m/>
    <m/>
  </r>
  <r>
    <x v="53"/>
    <x v="5"/>
    <s v="인스타그램(전환)"/>
    <x v="0"/>
    <x v="0"/>
    <x v="0"/>
    <m/>
    <m/>
    <n v="529912"/>
    <m/>
    <m/>
    <m/>
  </r>
  <r>
    <x v="54"/>
    <x v="6"/>
    <s v="인스타그램(전환)"/>
    <x v="0"/>
    <x v="0"/>
    <x v="0"/>
    <m/>
    <m/>
    <n v="501169"/>
    <m/>
    <m/>
    <m/>
  </r>
  <r>
    <x v="55"/>
    <x v="3"/>
    <s v="인스타그램(전환)"/>
    <x v="0"/>
    <x v="0"/>
    <x v="0"/>
    <m/>
    <m/>
    <n v="480687"/>
    <m/>
    <m/>
    <m/>
  </r>
  <r>
    <x v="56"/>
    <x v="4"/>
    <s v="인스타그램(전환)"/>
    <x v="0"/>
    <x v="0"/>
    <x v="0"/>
    <m/>
    <m/>
    <n v="498963"/>
    <m/>
    <m/>
    <m/>
  </r>
  <r>
    <x v="57"/>
    <x v="1"/>
    <s v="인스타그램(전환)"/>
    <x v="0"/>
    <x v="0"/>
    <x v="0"/>
    <m/>
    <m/>
    <n v="490233"/>
    <m/>
    <m/>
    <m/>
  </r>
  <r>
    <x v="58"/>
    <x v="0"/>
    <s v="인스타그램(전환)"/>
    <x v="0"/>
    <x v="0"/>
    <x v="0"/>
    <m/>
    <m/>
    <n v="488641"/>
    <m/>
    <m/>
    <m/>
  </r>
  <r>
    <x v="59"/>
    <x v="2"/>
    <s v="인스타그램(전환)"/>
    <x v="0"/>
    <x v="0"/>
    <x v="0"/>
    <m/>
    <m/>
    <n v="511305"/>
    <m/>
    <m/>
    <m/>
  </r>
  <r>
    <x v="60"/>
    <x v="5"/>
    <s v="인스타그램(전환)"/>
    <x v="0"/>
    <x v="0"/>
    <x v="0"/>
    <m/>
    <m/>
    <n v="529002"/>
    <m/>
    <m/>
    <m/>
  </r>
  <r>
    <x v="3"/>
    <x v="2"/>
    <s v="인스타그램(랄라블라)"/>
    <x v="0"/>
    <x v="0"/>
    <x v="0"/>
    <m/>
    <m/>
    <n v="52275"/>
    <m/>
    <m/>
    <m/>
  </r>
  <r>
    <x v="32"/>
    <x v="5"/>
    <s v="인스타그램(랄라블라)"/>
    <x v="0"/>
    <x v="0"/>
    <x v="0"/>
    <m/>
    <m/>
    <n v="51893"/>
    <m/>
    <m/>
    <m/>
  </r>
  <r>
    <x v="33"/>
    <x v="6"/>
    <s v="인스타그램(랄라블라)"/>
    <x v="0"/>
    <x v="0"/>
    <x v="0"/>
    <m/>
    <m/>
    <n v="50491"/>
    <m/>
    <m/>
    <m/>
  </r>
  <r>
    <x v="34"/>
    <x v="3"/>
    <s v="인스타그램(랄라블라)"/>
    <x v="0"/>
    <x v="0"/>
    <x v="0"/>
    <m/>
    <m/>
    <n v="12046"/>
    <m/>
    <m/>
    <m/>
  </r>
  <r>
    <x v="35"/>
    <x v="4"/>
    <s v="인스타그램(랄라블라)"/>
    <x v="0"/>
    <x v="0"/>
    <x v="0"/>
    <m/>
    <m/>
    <n v="54874"/>
    <m/>
    <m/>
    <m/>
  </r>
  <r>
    <x v="36"/>
    <x v="1"/>
    <s v="인스타그램(랄라블라)"/>
    <x v="0"/>
    <x v="0"/>
    <x v="0"/>
    <m/>
    <m/>
    <n v="57633"/>
    <m/>
    <m/>
    <m/>
  </r>
  <r>
    <x v="37"/>
    <x v="0"/>
    <s v="인스타그램(랄라블라)"/>
    <x v="0"/>
    <x v="0"/>
    <x v="0"/>
    <m/>
    <m/>
    <n v="57304"/>
    <m/>
    <m/>
    <m/>
  </r>
  <r>
    <x v="38"/>
    <x v="2"/>
    <s v="인스타그램(랄라블라)"/>
    <x v="0"/>
    <x v="0"/>
    <x v="0"/>
    <m/>
    <m/>
    <n v="57666"/>
    <m/>
    <m/>
    <m/>
  </r>
  <r>
    <x v="39"/>
    <x v="5"/>
    <s v="인스타그램(랄라블라)"/>
    <x v="0"/>
    <x v="0"/>
    <x v="0"/>
    <m/>
    <m/>
    <n v="57655"/>
    <m/>
    <m/>
    <m/>
  </r>
  <r>
    <x v="40"/>
    <x v="6"/>
    <s v="인스타그램(랄라블라)"/>
    <x v="0"/>
    <x v="0"/>
    <x v="0"/>
    <m/>
    <m/>
    <n v="50134"/>
    <m/>
    <m/>
    <m/>
  </r>
  <r>
    <x v="41"/>
    <x v="3"/>
    <s v="인스타그램(랄라블라)"/>
    <x v="0"/>
    <x v="0"/>
    <x v="0"/>
    <m/>
    <m/>
    <n v="34293"/>
    <m/>
    <m/>
    <m/>
  </r>
  <r>
    <x v="42"/>
    <x v="4"/>
    <s v="인스타그램(랄라블라)"/>
    <x v="0"/>
    <x v="0"/>
    <x v="0"/>
    <m/>
    <m/>
    <n v="24871"/>
    <m/>
    <m/>
    <m/>
  </r>
  <r>
    <x v="43"/>
    <x v="1"/>
    <s v="인스타그램(랄라블라)"/>
    <x v="0"/>
    <x v="0"/>
    <x v="0"/>
    <m/>
    <m/>
    <n v="23891"/>
    <m/>
    <m/>
    <m/>
  </r>
  <r>
    <x v="44"/>
    <x v="0"/>
    <s v="인스타그램(랄라블라)"/>
    <x v="0"/>
    <x v="0"/>
    <x v="0"/>
    <m/>
    <m/>
    <n v="24721"/>
    <m/>
    <m/>
    <m/>
  </r>
  <r>
    <x v="45"/>
    <x v="2"/>
    <s v="인스타그램(랄라블라)"/>
    <x v="0"/>
    <x v="0"/>
    <x v="0"/>
    <m/>
    <m/>
    <n v="25411"/>
    <m/>
    <m/>
    <m/>
  </r>
  <r>
    <x v="46"/>
    <x v="5"/>
    <s v="인스타그램(랄라블라)"/>
    <x v="0"/>
    <x v="0"/>
    <x v="0"/>
    <m/>
    <m/>
    <n v="25174"/>
    <m/>
    <m/>
    <m/>
  </r>
  <r>
    <x v="47"/>
    <x v="6"/>
    <s v="인스타그램(랄라블라)"/>
    <x v="0"/>
    <x v="0"/>
    <x v="0"/>
    <m/>
    <m/>
    <n v="25041"/>
    <m/>
    <m/>
    <m/>
  </r>
  <r>
    <x v="48"/>
    <x v="3"/>
    <s v="인스타그램(랄라블라)"/>
    <x v="0"/>
    <x v="0"/>
    <x v="0"/>
    <m/>
    <m/>
    <n v="24011"/>
    <m/>
    <m/>
    <m/>
  </r>
  <r>
    <x v="49"/>
    <x v="4"/>
    <s v="인스타그램(랄라블라)"/>
    <x v="0"/>
    <x v="0"/>
    <x v="0"/>
    <m/>
    <m/>
    <n v="25223"/>
    <m/>
    <m/>
    <m/>
  </r>
  <r>
    <x v="50"/>
    <x v="1"/>
    <s v="인스타그램(랄라블라)"/>
    <x v="0"/>
    <x v="0"/>
    <x v="0"/>
    <m/>
    <m/>
    <n v="24434"/>
    <m/>
    <m/>
    <m/>
  </r>
  <r>
    <x v="51"/>
    <x v="0"/>
    <s v="인스타그램(랄라블라)"/>
    <x v="0"/>
    <x v="0"/>
    <x v="0"/>
    <m/>
    <m/>
    <n v="25463"/>
    <m/>
    <m/>
    <m/>
  </r>
  <r>
    <x v="52"/>
    <x v="2"/>
    <s v="인스타그램(랄라블라)"/>
    <x v="0"/>
    <x v="0"/>
    <x v="0"/>
    <m/>
    <m/>
    <n v="25474"/>
    <m/>
    <m/>
    <m/>
  </r>
  <r>
    <x v="53"/>
    <x v="5"/>
    <s v="인스타그램(랄라블라)"/>
    <x v="0"/>
    <x v="0"/>
    <x v="0"/>
    <m/>
    <m/>
    <n v="25354"/>
    <m/>
    <m/>
    <m/>
  </r>
  <r>
    <x v="54"/>
    <x v="6"/>
    <s v="인스타그램(랄라블라)"/>
    <x v="0"/>
    <x v="0"/>
    <x v="0"/>
    <m/>
    <m/>
    <n v="25051"/>
    <m/>
    <m/>
    <m/>
  </r>
  <r>
    <x v="55"/>
    <x v="3"/>
    <s v="인스타그램(랄라블라)"/>
    <x v="0"/>
    <x v="0"/>
    <x v="0"/>
    <m/>
    <m/>
    <n v="24121"/>
    <m/>
    <m/>
    <m/>
  </r>
  <r>
    <x v="56"/>
    <x v="4"/>
    <s v="인스타그램(랄라블라)"/>
    <x v="0"/>
    <x v="0"/>
    <x v="0"/>
    <m/>
    <m/>
    <n v="25156"/>
    <m/>
    <m/>
    <m/>
  </r>
  <r>
    <x v="57"/>
    <x v="1"/>
    <s v="인스타그램(랄라블라)"/>
    <x v="0"/>
    <x v="0"/>
    <x v="0"/>
    <m/>
    <m/>
    <n v="25190"/>
    <m/>
    <m/>
    <m/>
  </r>
  <r>
    <x v="58"/>
    <x v="0"/>
    <s v="인스타그램(랄라블라)"/>
    <x v="0"/>
    <x v="0"/>
    <x v="0"/>
    <m/>
    <m/>
    <n v="24853"/>
    <m/>
    <m/>
    <m/>
  </r>
  <r>
    <x v="59"/>
    <x v="2"/>
    <s v="인스타그램(랄라블라)"/>
    <x v="0"/>
    <x v="0"/>
    <x v="0"/>
    <m/>
    <m/>
    <n v="25392"/>
    <m/>
    <m/>
    <m/>
  </r>
  <r>
    <x v="60"/>
    <x v="5"/>
    <s v="인스타그램(랄라블라)"/>
    <x v="0"/>
    <x v="0"/>
    <x v="0"/>
    <m/>
    <m/>
    <n v="25237"/>
    <m/>
    <m/>
    <m/>
  </r>
  <r>
    <x v="3"/>
    <x v="2"/>
    <s v="페이스북(전환)"/>
    <x v="0"/>
    <x v="0"/>
    <x v="0"/>
    <m/>
    <m/>
    <n v="195181"/>
    <m/>
    <m/>
    <m/>
  </r>
  <r>
    <x v="32"/>
    <x v="5"/>
    <s v="페이스북(전환)"/>
    <x v="0"/>
    <x v="0"/>
    <x v="0"/>
    <m/>
    <m/>
    <n v="122294"/>
    <m/>
    <m/>
    <m/>
  </r>
  <r>
    <x v="3"/>
    <x v="2"/>
    <s v="인스타그램(블로그)"/>
    <x v="0"/>
    <x v="0"/>
    <x v="0"/>
    <m/>
    <m/>
    <n v="50491"/>
    <m/>
    <m/>
    <m/>
  </r>
  <r>
    <x v="32"/>
    <x v="5"/>
    <s v="인스타그램(블로그)"/>
    <x v="0"/>
    <x v="0"/>
    <x v="0"/>
    <m/>
    <m/>
    <n v="51000"/>
    <m/>
    <m/>
    <m/>
  </r>
  <r>
    <x v="33"/>
    <x v="6"/>
    <s v="인스타그램(블로그)"/>
    <x v="0"/>
    <x v="0"/>
    <x v="0"/>
    <m/>
    <m/>
    <n v="50259"/>
    <m/>
    <m/>
    <m/>
  </r>
  <r>
    <x v="34"/>
    <x v="3"/>
    <s v="인스타그램(블로그)"/>
    <x v="0"/>
    <x v="0"/>
    <x v="0"/>
    <m/>
    <m/>
    <n v="48151"/>
    <m/>
    <m/>
    <m/>
  </r>
  <r>
    <x v="35"/>
    <x v="4"/>
    <s v="인스타그램(블로그)"/>
    <x v="0"/>
    <x v="0"/>
    <x v="0"/>
    <m/>
    <m/>
    <n v="50427"/>
    <m/>
    <m/>
    <m/>
  </r>
  <r>
    <x v="36"/>
    <x v="1"/>
    <s v="인스타그램(블로그)"/>
    <x v="0"/>
    <x v="0"/>
    <x v="0"/>
    <m/>
    <m/>
    <n v="49368"/>
    <m/>
    <m/>
    <m/>
  </r>
  <r>
    <x v="37"/>
    <x v="0"/>
    <s v="인스타그램(블로그)"/>
    <x v="0"/>
    <x v="0"/>
    <x v="0"/>
    <m/>
    <m/>
    <n v="50701"/>
    <m/>
    <m/>
    <m/>
  </r>
  <r>
    <x v="38"/>
    <x v="2"/>
    <s v="인스타그램(블로그)"/>
    <x v="0"/>
    <x v="0"/>
    <x v="0"/>
    <m/>
    <m/>
    <n v="48869"/>
    <m/>
    <m/>
    <m/>
  </r>
  <r>
    <x v="39"/>
    <x v="5"/>
    <s v="인스타그램(블로그)"/>
    <x v="0"/>
    <x v="0"/>
    <x v="0"/>
    <m/>
    <m/>
    <n v="52197"/>
    <m/>
    <m/>
    <m/>
  </r>
  <r>
    <x v="40"/>
    <x v="6"/>
    <s v="인스타그램(블로그)"/>
    <x v="0"/>
    <x v="0"/>
    <x v="0"/>
    <m/>
    <m/>
    <n v="50252"/>
    <m/>
    <m/>
    <m/>
  </r>
  <r>
    <x v="41"/>
    <x v="3"/>
    <s v="인스타그램(블로그)"/>
    <x v="0"/>
    <x v="0"/>
    <x v="0"/>
    <m/>
    <m/>
    <n v="48298"/>
    <m/>
    <m/>
    <m/>
  </r>
  <r>
    <x v="42"/>
    <x v="4"/>
    <s v="인스타그램(블로그)"/>
    <x v="0"/>
    <x v="0"/>
    <x v="0"/>
    <m/>
    <m/>
    <n v="50619"/>
    <m/>
    <m/>
    <m/>
  </r>
  <r>
    <x v="43"/>
    <x v="1"/>
    <s v="인스타그램(블로그)"/>
    <x v="0"/>
    <x v="0"/>
    <x v="0"/>
    <m/>
    <m/>
    <n v="50372"/>
    <m/>
    <m/>
    <m/>
  </r>
  <r>
    <x v="44"/>
    <x v="0"/>
    <s v="인스타그램(블로그)"/>
    <x v="0"/>
    <x v="0"/>
    <x v="0"/>
    <m/>
    <m/>
    <n v="49210"/>
    <m/>
    <m/>
    <m/>
  </r>
  <r>
    <x v="45"/>
    <x v="2"/>
    <s v="인스타그램(블로그)"/>
    <x v="0"/>
    <x v="0"/>
    <x v="0"/>
    <m/>
    <m/>
    <n v="50263"/>
    <m/>
    <m/>
    <m/>
  </r>
  <r>
    <x v="46"/>
    <x v="5"/>
    <s v="인스타그램(블로그)"/>
    <x v="0"/>
    <x v="0"/>
    <x v="0"/>
    <m/>
    <m/>
    <n v="50957"/>
    <m/>
    <m/>
    <m/>
  </r>
  <r>
    <x v="47"/>
    <x v="6"/>
    <s v="인스타그램(블로그)"/>
    <x v="0"/>
    <x v="0"/>
    <x v="0"/>
    <m/>
    <m/>
    <n v="50130"/>
    <m/>
    <m/>
    <m/>
  </r>
  <r>
    <x v="48"/>
    <x v="3"/>
    <s v="인스타그램(블로그)"/>
    <x v="0"/>
    <x v="0"/>
    <x v="0"/>
    <m/>
    <m/>
    <n v="48778"/>
    <m/>
    <m/>
    <m/>
  </r>
  <r>
    <x v="49"/>
    <x v="4"/>
    <s v="인스타그램(블로그)"/>
    <x v="0"/>
    <x v="0"/>
    <x v="0"/>
    <m/>
    <m/>
    <n v="48602"/>
    <m/>
    <m/>
    <m/>
  </r>
  <r>
    <x v="50"/>
    <x v="1"/>
    <s v="인스타그램(블로그)"/>
    <x v="0"/>
    <x v="0"/>
    <x v="0"/>
    <m/>
    <m/>
    <n v="49190"/>
    <m/>
    <m/>
    <m/>
  </r>
  <r>
    <x v="51"/>
    <x v="0"/>
    <s v="인스타그램(블로그)"/>
    <x v="0"/>
    <x v="0"/>
    <x v="0"/>
    <m/>
    <m/>
    <n v="50596"/>
    <m/>
    <m/>
    <m/>
  </r>
  <r>
    <x v="52"/>
    <x v="2"/>
    <s v="인스타그램(블로그)"/>
    <x v="0"/>
    <x v="0"/>
    <x v="0"/>
    <m/>
    <m/>
    <n v="50082"/>
    <m/>
    <m/>
    <m/>
  </r>
  <r>
    <x v="53"/>
    <x v="5"/>
    <s v="인스타그램(블로그)"/>
    <x v="0"/>
    <x v="0"/>
    <x v="0"/>
    <m/>
    <m/>
    <n v="52622"/>
    <m/>
    <m/>
    <m/>
  </r>
  <r>
    <x v="54"/>
    <x v="6"/>
    <s v="인스타그램(블로그)"/>
    <x v="0"/>
    <x v="0"/>
    <x v="0"/>
    <m/>
    <m/>
    <n v="50158"/>
    <m/>
    <m/>
    <m/>
  </r>
  <r>
    <x v="55"/>
    <x v="3"/>
    <s v="인스타그램(블로그)"/>
    <x v="0"/>
    <x v="0"/>
    <x v="0"/>
    <m/>
    <m/>
    <n v="48491"/>
    <m/>
    <m/>
    <m/>
  </r>
  <r>
    <x v="56"/>
    <x v="4"/>
    <s v="인스타그램(블로그)"/>
    <x v="0"/>
    <x v="0"/>
    <x v="0"/>
    <m/>
    <m/>
    <n v="49023"/>
    <m/>
    <m/>
    <m/>
  </r>
  <r>
    <x v="57"/>
    <x v="1"/>
    <s v="인스타그램(블로그)"/>
    <x v="0"/>
    <x v="0"/>
    <x v="0"/>
    <m/>
    <m/>
    <n v="49431"/>
    <m/>
    <m/>
    <m/>
  </r>
  <r>
    <x v="58"/>
    <x v="0"/>
    <s v="인스타그램(블로그)"/>
    <x v="0"/>
    <x v="0"/>
    <x v="0"/>
    <m/>
    <m/>
    <n v="48688"/>
    <m/>
    <m/>
    <m/>
  </r>
  <r>
    <x v="59"/>
    <x v="2"/>
    <s v="인스타그램(블로그)"/>
    <x v="0"/>
    <x v="0"/>
    <x v="0"/>
    <m/>
    <m/>
    <n v="51824"/>
    <m/>
    <m/>
    <m/>
  </r>
  <r>
    <x v="60"/>
    <x v="5"/>
    <s v="인스타그램(블로그)"/>
    <x v="0"/>
    <x v="0"/>
    <x v="0"/>
    <m/>
    <m/>
    <n v="52385"/>
    <m/>
    <m/>
    <m/>
  </r>
  <r>
    <x v="3"/>
    <x v="2"/>
    <s v="네이버 쇼핑검색"/>
    <x v="0"/>
    <x v="0"/>
    <x v="0"/>
    <m/>
    <m/>
    <n v="3900"/>
    <m/>
    <m/>
    <m/>
  </r>
  <r>
    <x v="32"/>
    <x v="5"/>
    <s v="네이버 쇼핑검색"/>
    <x v="0"/>
    <x v="0"/>
    <x v="0"/>
    <m/>
    <m/>
    <n v="3110"/>
    <m/>
    <m/>
    <m/>
  </r>
  <r>
    <x v="33"/>
    <x v="6"/>
    <s v="네이버 쇼핑검색"/>
    <x v="0"/>
    <x v="0"/>
    <x v="0"/>
    <m/>
    <m/>
    <n v="4670"/>
    <m/>
    <m/>
    <m/>
  </r>
  <r>
    <x v="34"/>
    <x v="3"/>
    <s v="네이버 쇼핑검색"/>
    <x v="0"/>
    <x v="0"/>
    <x v="0"/>
    <m/>
    <m/>
    <n v="2640"/>
    <m/>
    <m/>
    <m/>
  </r>
  <r>
    <x v="35"/>
    <x v="4"/>
    <s v="네이버 쇼핑검색"/>
    <x v="0"/>
    <x v="0"/>
    <x v="0"/>
    <m/>
    <m/>
    <n v="3990"/>
    <m/>
    <m/>
    <m/>
  </r>
  <r>
    <x v="36"/>
    <x v="1"/>
    <s v="네이버 쇼핑검색"/>
    <x v="0"/>
    <x v="0"/>
    <x v="0"/>
    <m/>
    <m/>
    <n v="4940"/>
    <m/>
    <m/>
    <m/>
  </r>
  <r>
    <x v="37"/>
    <x v="0"/>
    <s v="네이버 쇼핑검색"/>
    <x v="0"/>
    <x v="0"/>
    <x v="0"/>
    <m/>
    <m/>
    <n v="3990"/>
    <m/>
    <m/>
    <m/>
  </r>
  <r>
    <x v="38"/>
    <x v="2"/>
    <s v="네이버 쇼핑검색"/>
    <x v="0"/>
    <x v="0"/>
    <x v="0"/>
    <m/>
    <m/>
    <n v="4550"/>
    <m/>
    <m/>
    <m/>
  </r>
  <r>
    <x v="39"/>
    <x v="5"/>
    <s v="네이버 쇼핑검색"/>
    <x v="0"/>
    <x v="0"/>
    <x v="0"/>
    <m/>
    <m/>
    <n v="4020"/>
    <m/>
    <m/>
    <m/>
  </r>
  <r>
    <x v="40"/>
    <x v="6"/>
    <s v="네이버 쇼핑검색"/>
    <x v="0"/>
    <x v="0"/>
    <x v="0"/>
    <m/>
    <m/>
    <n v="4750"/>
    <m/>
    <m/>
    <m/>
  </r>
  <r>
    <x v="41"/>
    <x v="3"/>
    <s v="네이버 쇼핑검색"/>
    <x v="0"/>
    <x v="0"/>
    <x v="0"/>
    <m/>
    <m/>
    <n v="4560"/>
    <m/>
    <m/>
    <m/>
  </r>
  <r>
    <x v="42"/>
    <x v="4"/>
    <s v="네이버 쇼핑검색"/>
    <x v="0"/>
    <x v="0"/>
    <x v="0"/>
    <m/>
    <m/>
    <n v="12350"/>
    <m/>
    <m/>
    <m/>
  </r>
  <r>
    <x v="43"/>
    <x v="1"/>
    <s v="네이버 쇼핑검색"/>
    <x v="0"/>
    <x v="0"/>
    <x v="0"/>
    <m/>
    <m/>
    <n v="6509.999999999999"/>
    <m/>
    <m/>
    <m/>
  </r>
  <r>
    <x v="44"/>
    <x v="0"/>
    <s v="네이버 쇼핑검색"/>
    <x v="0"/>
    <x v="0"/>
    <x v="0"/>
    <m/>
    <m/>
    <n v="4990"/>
    <m/>
    <m/>
    <m/>
  </r>
  <r>
    <x v="45"/>
    <x v="2"/>
    <s v="네이버 쇼핑검색"/>
    <x v="0"/>
    <x v="0"/>
    <x v="0"/>
    <m/>
    <m/>
    <n v="5400"/>
    <m/>
    <m/>
    <m/>
  </r>
  <r>
    <x v="46"/>
    <x v="5"/>
    <s v="네이버 쇼핑검색"/>
    <x v="0"/>
    <x v="0"/>
    <x v="0"/>
    <m/>
    <m/>
    <n v="4600"/>
    <m/>
    <m/>
    <m/>
  </r>
  <r>
    <x v="47"/>
    <x v="6"/>
    <s v="네이버 쇼핑검색"/>
    <x v="0"/>
    <x v="0"/>
    <x v="0"/>
    <m/>
    <m/>
    <n v="6199.999999999999"/>
    <m/>
    <m/>
    <m/>
  </r>
  <r>
    <x v="48"/>
    <x v="3"/>
    <s v="네이버 쇼핑검색"/>
    <x v="0"/>
    <x v="0"/>
    <x v="0"/>
    <m/>
    <m/>
    <n v="3980"/>
    <m/>
    <m/>
    <m/>
  </r>
  <r>
    <x v="49"/>
    <x v="4"/>
    <s v="네이버 쇼핑검색"/>
    <x v="0"/>
    <x v="0"/>
    <x v="0"/>
    <m/>
    <m/>
    <n v="8800"/>
    <m/>
    <m/>
    <m/>
  </r>
  <r>
    <x v="50"/>
    <x v="1"/>
    <s v="네이버 쇼핑검색"/>
    <x v="0"/>
    <x v="0"/>
    <x v="0"/>
    <m/>
    <m/>
    <n v="5799.999999999999"/>
    <m/>
    <m/>
    <m/>
  </r>
  <r>
    <x v="51"/>
    <x v="0"/>
    <s v="네이버 쇼핑검색"/>
    <x v="0"/>
    <x v="0"/>
    <x v="0"/>
    <m/>
    <m/>
    <n v="5590"/>
    <m/>
    <m/>
    <m/>
  </r>
  <r>
    <x v="52"/>
    <x v="2"/>
    <s v="네이버 쇼핑검색"/>
    <x v="0"/>
    <x v="0"/>
    <x v="0"/>
    <m/>
    <m/>
    <n v="5350"/>
    <m/>
    <m/>
    <m/>
  </r>
  <r>
    <x v="53"/>
    <x v="5"/>
    <s v="네이버 쇼핑검색"/>
    <x v="0"/>
    <x v="0"/>
    <x v="0"/>
    <m/>
    <m/>
    <n v="5200"/>
    <m/>
    <m/>
    <m/>
  </r>
  <r>
    <x v="54"/>
    <x v="6"/>
    <s v="네이버 쇼핑검색"/>
    <x v="0"/>
    <x v="0"/>
    <x v="0"/>
    <m/>
    <m/>
    <n v="6799.999999999999"/>
    <m/>
    <m/>
    <m/>
  </r>
  <r>
    <x v="55"/>
    <x v="3"/>
    <s v="네이버 쇼핑검색"/>
    <x v="0"/>
    <x v="0"/>
    <x v="0"/>
    <m/>
    <m/>
    <n v="6199.999999999999"/>
    <m/>
    <m/>
    <m/>
  </r>
  <r>
    <x v="56"/>
    <x v="4"/>
    <s v="네이버 쇼핑검색"/>
    <x v="0"/>
    <x v="0"/>
    <x v="0"/>
    <m/>
    <m/>
    <n v="5350"/>
    <m/>
    <m/>
    <m/>
  </r>
  <r>
    <x v="57"/>
    <x v="1"/>
    <s v="네이버 쇼핑검색"/>
    <x v="0"/>
    <x v="0"/>
    <x v="0"/>
    <m/>
    <m/>
    <n v="3600"/>
    <m/>
    <m/>
    <m/>
  </r>
  <r>
    <x v="58"/>
    <x v="0"/>
    <s v="네이버 쇼핑검색"/>
    <x v="0"/>
    <x v="0"/>
    <x v="0"/>
    <m/>
    <m/>
    <n v="3390"/>
    <m/>
    <m/>
    <m/>
  </r>
  <r>
    <x v="59"/>
    <x v="2"/>
    <s v="네이버 쇼핑검색"/>
    <x v="0"/>
    <x v="0"/>
    <x v="0"/>
    <m/>
    <m/>
    <n v="4550"/>
    <m/>
    <m/>
    <m/>
  </r>
  <r>
    <x v="60"/>
    <x v="5"/>
    <s v="네이버 쇼핑검색"/>
    <x v="0"/>
    <x v="0"/>
    <x v="0"/>
    <m/>
    <m/>
    <n v="3600"/>
    <m/>
    <m/>
    <m/>
  </r>
  <r>
    <x v="3"/>
    <x v="2"/>
    <s v="네이버 브랜드검색"/>
    <x v="0"/>
    <x v="0"/>
    <x v="0"/>
    <m/>
    <m/>
    <n v="20000"/>
    <m/>
    <m/>
    <m/>
  </r>
  <r>
    <x v="32"/>
    <x v="5"/>
    <s v="네이버 브랜드검색"/>
    <x v="0"/>
    <x v="0"/>
    <x v="0"/>
    <m/>
    <m/>
    <n v="20000"/>
    <m/>
    <m/>
    <m/>
  </r>
  <r>
    <x v="33"/>
    <x v="6"/>
    <s v="네이버 브랜드검색"/>
    <x v="0"/>
    <x v="0"/>
    <x v="0"/>
    <m/>
    <m/>
    <n v="20000"/>
    <m/>
    <m/>
    <m/>
  </r>
  <r>
    <x v="34"/>
    <x v="3"/>
    <s v="네이버 브랜드검색"/>
    <x v="0"/>
    <x v="0"/>
    <x v="0"/>
    <m/>
    <m/>
    <n v="20000"/>
    <m/>
    <m/>
    <m/>
  </r>
  <r>
    <x v="35"/>
    <x v="4"/>
    <s v="네이버 브랜드검색"/>
    <x v="0"/>
    <x v="0"/>
    <x v="0"/>
    <m/>
    <m/>
    <n v="20000"/>
    <m/>
    <m/>
    <m/>
  </r>
  <r>
    <x v="36"/>
    <x v="1"/>
    <s v="네이버 브랜드검색"/>
    <x v="0"/>
    <x v="0"/>
    <x v="0"/>
    <m/>
    <m/>
    <n v="20000"/>
    <m/>
    <m/>
    <m/>
  </r>
  <r>
    <x v="37"/>
    <x v="0"/>
    <s v="네이버 브랜드검색"/>
    <x v="0"/>
    <x v="0"/>
    <x v="0"/>
    <m/>
    <m/>
    <n v="20000"/>
    <m/>
    <m/>
    <m/>
  </r>
  <r>
    <x v="38"/>
    <x v="2"/>
    <s v="네이버 브랜드검색"/>
    <x v="0"/>
    <x v="0"/>
    <x v="0"/>
    <m/>
    <m/>
    <n v="20000"/>
    <m/>
    <m/>
    <m/>
  </r>
  <r>
    <x v="39"/>
    <x v="5"/>
    <s v="네이버 브랜드검색"/>
    <x v="0"/>
    <x v="0"/>
    <x v="0"/>
    <m/>
    <m/>
    <n v="20000"/>
    <m/>
    <m/>
    <m/>
  </r>
  <r>
    <x v="40"/>
    <x v="6"/>
    <s v="네이버 브랜드검색"/>
    <x v="0"/>
    <x v="0"/>
    <x v="0"/>
    <m/>
    <m/>
    <n v="20000"/>
    <m/>
    <m/>
    <m/>
  </r>
  <r>
    <x v="41"/>
    <x v="3"/>
    <s v="네이버 브랜드검색"/>
    <x v="0"/>
    <x v="0"/>
    <x v="0"/>
    <m/>
    <m/>
    <n v="20000"/>
    <m/>
    <m/>
    <m/>
  </r>
  <r>
    <x v="42"/>
    <x v="4"/>
    <s v="네이버 브랜드검색"/>
    <x v="0"/>
    <x v="0"/>
    <x v="0"/>
    <m/>
    <m/>
    <n v="20000"/>
    <m/>
    <m/>
    <m/>
  </r>
  <r>
    <x v="43"/>
    <x v="1"/>
    <s v="네이버 브랜드검색"/>
    <x v="0"/>
    <x v="0"/>
    <x v="0"/>
    <m/>
    <m/>
    <n v="20000"/>
    <m/>
    <m/>
    <m/>
  </r>
  <r>
    <x v="44"/>
    <x v="0"/>
    <s v="네이버 브랜드검색"/>
    <x v="0"/>
    <x v="0"/>
    <x v="0"/>
    <m/>
    <m/>
    <n v="20000"/>
    <m/>
    <m/>
    <m/>
  </r>
  <r>
    <x v="45"/>
    <x v="2"/>
    <s v="네이버 브랜드검색"/>
    <x v="0"/>
    <x v="0"/>
    <x v="0"/>
    <m/>
    <m/>
    <n v="20000"/>
    <m/>
    <m/>
    <m/>
  </r>
  <r>
    <x v="46"/>
    <x v="5"/>
    <s v="네이버 브랜드검색"/>
    <x v="0"/>
    <x v="0"/>
    <x v="0"/>
    <m/>
    <m/>
    <n v="20000"/>
    <m/>
    <m/>
    <m/>
  </r>
  <r>
    <x v="47"/>
    <x v="6"/>
    <s v="네이버 브랜드검색"/>
    <x v="0"/>
    <x v="0"/>
    <x v="0"/>
    <m/>
    <m/>
    <n v="20000"/>
    <m/>
    <m/>
    <m/>
  </r>
  <r>
    <x v="48"/>
    <x v="3"/>
    <s v="네이버 브랜드검색"/>
    <x v="0"/>
    <x v="0"/>
    <x v="0"/>
    <m/>
    <m/>
    <n v="20000"/>
    <m/>
    <m/>
    <m/>
  </r>
  <r>
    <x v="49"/>
    <x v="4"/>
    <s v="네이버 브랜드검색"/>
    <x v="0"/>
    <x v="0"/>
    <x v="0"/>
    <m/>
    <m/>
    <n v="20000"/>
    <m/>
    <m/>
    <m/>
  </r>
  <r>
    <x v="50"/>
    <x v="1"/>
    <s v="네이버 브랜드검색"/>
    <x v="0"/>
    <x v="0"/>
    <x v="0"/>
    <m/>
    <m/>
    <n v="20000"/>
    <m/>
    <m/>
    <m/>
  </r>
  <r>
    <x v="51"/>
    <x v="0"/>
    <s v="네이버 브랜드검색"/>
    <x v="0"/>
    <x v="0"/>
    <x v="0"/>
    <m/>
    <m/>
    <n v="20000"/>
    <m/>
    <m/>
    <m/>
  </r>
  <r>
    <x v="52"/>
    <x v="2"/>
    <s v="네이버 브랜드검색"/>
    <x v="0"/>
    <x v="0"/>
    <x v="0"/>
    <m/>
    <m/>
    <n v="20000"/>
    <m/>
    <m/>
    <m/>
  </r>
  <r>
    <x v="53"/>
    <x v="5"/>
    <s v="네이버 브랜드검색"/>
    <x v="0"/>
    <x v="0"/>
    <x v="0"/>
    <m/>
    <m/>
    <n v="20000"/>
    <m/>
    <m/>
    <m/>
  </r>
  <r>
    <x v="54"/>
    <x v="6"/>
    <s v="네이버 브랜드검색"/>
    <x v="0"/>
    <x v="0"/>
    <x v="0"/>
    <m/>
    <m/>
    <n v="20000"/>
    <m/>
    <m/>
    <m/>
  </r>
  <r>
    <x v="55"/>
    <x v="3"/>
    <s v="네이버 브랜드검색"/>
    <x v="0"/>
    <x v="0"/>
    <x v="0"/>
    <m/>
    <m/>
    <n v="20000"/>
    <m/>
    <m/>
    <m/>
  </r>
  <r>
    <x v="56"/>
    <x v="4"/>
    <s v="네이버 브랜드검색"/>
    <x v="0"/>
    <x v="0"/>
    <x v="0"/>
    <m/>
    <m/>
    <n v="20000"/>
    <m/>
    <m/>
    <m/>
  </r>
  <r>
    <x v="57"/>
    <x v="1"/>
    <s v="네이버 브랜드검색"/>
    <x v="0"/>
    <x v="0"/>
    <x v="0"/>
    <m/>
    <m/>
    <n v="20000"/>
    <m/>
    <m/>
    <m/>
  </r>
  <r>
    <x v="58"/>
    <x v="0"/>
    <s v="네이버 브랜드검색"/>
    <x v="0"/>
    <x v="0"/>
    <x v="0"/>
    <m/>
    <m/>
    <n v="20000"/>
    <m/>
    <m/>
    <m/>
  </r>
  <r>
    <x v="59"/>
    <x v="2"/>
    <s v="네이버 브랜드검색"/>
    <x v="0"/>
    <x v="0"/>
    <x v="0"/>
    <m/>
    <m/>
    <n v="20000"/>
    <m/>
    <m/>
    <m/>
  </r>
  <r>
    <x v="60"/>
    <x v="5"/>
    <s v="네이버 브랜드검색"/>
    <x v="0"/>
    <x v="0"/>
    <x v="0"/>
    <m/>
    <m/>
    <n v="20000"/>
    <m/>
    <m/>
    <m/>
  </r>
  <r>
    <x v="44"/>
    <x v="0"/>
    <s v="네이버 무상캐시"/>
    <x v="0"/>
    <x v="0"/>
    <x v="0"/>
    <m/>
    <m/>
    <n v="-2400"/>
    <m/>
    <m/>
    <m/>
  </r>
  <r>
    <x v="45"/>
    <x v="2"/>
    <s v="네이버 무상캐시"/>
    <x v="0"/>
    <x v="0"/>
    <x v="0"/>
    <m/>
    <m/>
    <n v="-4260"/>
    <m/>
    <m/>
    <m/>
  </r>
  <r>
    <x v="31"/>
    <x v="0"/>
    <s v="유튜브(지안씨_일반)"/>
    <x v="0"/>
    <x v="0"/>
    <x v="0"/>
    <m/>
    <m/>
    <n v="2500000"/>
    <m/>
    <m/>
    <m/>
  </r>
  <r>
    <x v="8"/>
    <x v="5"/>
    <s v="네이버(어성초토너)"/>
    <x v="0"/>
    <x v="0"/>
    <x v="0"/>
    <m/>
    <m/>
    <n v="1000000"/>
    <m/>
    <m/>
    <m/>
  </r>
  <r>
    <x v="35"/>
    <x v="4"/>
    <s v="유튜브(챙잇_브랜디드)"/>
    <x v="0"/>
    <x v="0"/>
    <x v="0"/>
    <m/>
    <m/>
    <n v="6000000"/>
    <m/>
    <m/>
    <m/>
  </r>
  <r>
    <x v="37"/>
    <x v="0"/>
    <s v="유튜브(단미_반기획)"/>
    <x v="0"/>
    <x v="0"/>
    <x v="0"/>
    <m/>
    <m/>
    <n v="4500000"/>
    <m/>
    <m/>
    <m/>
  </r>
  <r>
    <x v="41"/>
    <x v="3"/>
    <s v="커뮤니티(쭉빵카페)"/>
    <x v="0"/>
    <x v="0"/>
    <x v="0"/>
    <m/>
    <m/>
    <n v="1500000"/>
    <m/>
    <m/>
    <m/>
  </r>
  <r>
    <x v="61"/>
    <x v="6"/>
    <s v="인스타그램(랄라블라)"/>
    <x v="0"/>
    <x v="0"/>
    <x v="0"/>
    <m/>
    <m/>
    <n v="25050"/>
    <m/>
    <m/>
    <m/>
  </r>
  <r>
    <x v="61"/>
    <x v="6"/>
    <s v="인스타그램(블로그)"/>
    <x v="0"/>
    <x v="0"/>
    <x v="0"/>
    <m/>
    <m/>
    <n v="50064"/>
    <m/>
    <m/>
    <m/>
  </r>
  <r>
    <x v="61"/>
    <x v="6"/>
    <s v="인스타그램(전환)"/>
    <x v="0"/>
    <x v="0"/>
    <x v="0"/>
    <m/>
    <m/>
    <n v="501023"/>
    <m/>
    <m/>
    <m/>
  </r>
  <r>
    <x v="61"/>
    <x v="6"/>
    <s v="네이버 브랜드검색"/>
    <x v="0"/>
    <x v="0"/>
    <x v="0"/>
    <m/>
    <m/>
    <n v="20000"/>
    <m/>
    <m/>
    <m/>
  </r>
  <r>
    <x v="61"/>
    <x v="6"/>
    <s v="네이버 쇼핑검색"/>
    <x v="0"/>
    <x v="0"/>
    <x v="0"/>
    <m/>
    <m/>
    <n v="6599.999999999999"/>
    <m/>
    <m/>
    <m/>
  </r>
  <r>
    <x v="62"/>
    <x v="3"/>
    <s v="인스타그램(랄라블라)"/>
    <x v="0"/>
    <x v="0"/>
    <x v="0"/>
    <m/>
    <m/>
    <n v="23962"/>
    <m/>
    <m/>
    <m/>
  </r>
  <r>
    <x v="62"/>
    <x v="3"/>
    <s v="인스타그램(블로그)"/>
    <x v="0"/>
    <x v="0"/>
    <x v="0"/>
    <m/>
    <m/>
    <n v="48392"/>
    <m/>
    <m/>
    <m/>
  </r>
  <r>
    <x v="62"/>
    <x v="3"/>
    <s v="인스타그램(전환)"/>
    <x v="0"/>
    <x v="0"/>
    <x v="0"/>
    <m/>
    <m/>
    <n v="483331"/>
    <m/>
    <m/>
    <m/>
  </r>
  <r>
    <x v="62"/>
    <x v="3"/>
    <s v="네이버 브랜드검색"/>
    <x v="0"/>
    <x v="0"/>
    <x v="0"/>
    <m/>
    <m/>
    <n v="20000"/>
    <m/>
    <m/>
    <m/>
  </r>
  <r>
    <x v="62"/>
    <x v="3"/>
    <s v="네이버 쇼핑검색"/>
    <x v="0"/>
    <x v="0"/>
    <x v="0"/>
    <m/>
    <m/>
    <n v="4360"/>
    <m/>
    <m/>
    <m/>
  </r>
  <r>
    <x v="63"/>
    <x v="4"/>
    <s v="인스타그램(랄라블라)"/>
    <x v="0"/>
    <x v="0"/>
    <x v="0"/>
    <m/>
    <m/>
    <n v="25278"/>
    <m/>
    <m/>
    <m/>
  </r>
  <r>
    <x v="63"/>
    <x v="4"/>
    <s v="인스타그램(블로그)"/>
    <x v="0"/>
    <x v="0"/>
    <x v="0"/>
    <m/>
    <m/>
    <n v="50330"/>
    <m/>
    <m/>
    <m/>
  </r>
  <r>
    <x v="63"/>
    <x v="4"/>
    <s v="인스타그램(전환)"/>
    <x v="0"/>
    <x v="0"/>
    <x v="0"/>
    <m/>
    <m/>
    <n v="499445"/>
    <m/>
    <m/>
    <m/>
  </r>
  <r>
    <x v="63"/>
    <x v="4"/>
    <s v="네이버 브랜드검색"/>
    <x v="0"/>
    <x v="0"/>
    <x v="0"/>
    <m/>
    <m/>
    <n v="20000"/>
    <m/>
    <m/>
    <m/>
  </r>
  <r>
    <x v="63"/>
    <x v="4"/>
    <s v="네이버 쇼핑검색"/>
    <x v="0"/>
    <x v="0"/>
    <x v="0"/>
    <m/>
    <m/>
    <n v="216363.6363636364"/>
    <m/>
    <m/>
    <m/>
  </r>
  <r>
    <x v="64"/>
    <x v="1"/>
    <s v="인스타그램(랄라블라)"/>
    <x v="0"/>
    <x v="0"/>
    <x v="0"/>
    <m/>
    <m/>
    <n v="25144"/>
    <m/>
    <m/>
    <m/>
  </r>
  <r>
    <x v="64"/>
    <x v="1"/>
    <s v="인스타그램(블로그)"/>
    <x v="0"/>
    <x v="0"/>
    <x v="0"/>
    <m/>
    <m/>
    <n v="48615"/>
    <m/>
    <m/>
    <m/>
  </r>
  <r>
    <x v="64"/>
    <x v="1"/>
    <s v="인스타그램(전환)"/>
    <x v="0"/>
    <x v="0"/>
    <x v="0"/>
    <m/>
    <m/>
    <n v="484160"/>
    <m/>
    <m/>
    <m/>
  </r>
  <r>
    <x v="64"/>
    <x v="1"/>
    <s v="네이버 브랜드검색"/>
    <x v="0"/>
    <x v="0"/>
    <x v="0"/>
    <m/>
    <m/>
    <n v="20000"/>
    <m/>
    <m/>
    <m/>
  </r>
  <r>
    <x v="64"/>
    <x v="1"/>
    <s v="네이버 쇼핑검색"/>
    <x v="0"/>
    <x v="0"/>
    <x v="0"/>
    <m/>
    <m/>
    <n v="5600"/>
    <m/>
    <m/>
    <m/>
  </r>
  <r>
    <x v="65"/>
    <x v="0"/>
    <s v="인스타그램(랄라블라)"/>
    <x v="0"/>
    <x v="0"/>
    <x v="0"/>
    <m/>
    <m/>
    <n v="24640"/>
    <m/>
    <m/>
    <m/>
  </r>
  <r>
    <x v="65"/>
    <x v="0"/>
    <s v="인스타그램(블로그)"/>
    <x v="0"/>
    <x v="0"/>
    <x v="0"/>
    <m/>
    <m/>
    <n v="50478"/>
    <m/>
    <m/>
    <m/>
  </r>
  <r>
    <x v="65"/>
    <x v="0"/>
    <s v="인스타그램(전환)"/>
    <x v="0"/>
    <x v="0"/>
    <x v="0"/>
    <m/>
    <m/>
    <n v="497363"/>
    <m/>
    <m/>
    <m/>
  </r>
  <r>
    <x v="65"/>
    <x v="0"/>
    <s v="네이버 브랜드검색"/>
    <x v="0"/>
    <x v="0"/>
    <x v="0"/>
    <m/>
    <m/>
    <n v="20000"/>
    <m/>
    <m/>
    <m/>
  </r>
  <r>
    <x v="65"/>
    <x v="0"/>
    <s v="네이버 쇼핑검색"/>
    <x v="0"/>
    <x v="0"/>
    <x v="0"/>
    <m/>
    <m/>
    <n v="4980"/>
    <m/>
    <m/>
    <m/>
  </r>
  <r>
    <x v="66"/>
    <x v="2"/>
    <s v="인스타그램(랄라블라)"/>
    <x v="0"/>
    <x v="0"/>
    <x v="0"/>
    <m/>
    <m/>
    <n v="25591"/>
    <m/>
    <m/>
    <m/>
  </r>
  <r>
    <x v="66"/>
    <x v="2"/>
    <s v="인스타그램(블로그)"/>
    <x v="0"/>
    <x v="0"/>
    <x v="0"/>
    <m/>
    <m/>
    <n v="49603"/>
    <m/>
    <m/>
    <m/>
  </r>
  <r>
    <x v="66"/>
    <x v="2"/>
    <s v="인스타그램(전환)"/>
    <x v="0"/>
    <x v="0"/>
    <x v="0"/>
    <m/>
    <m/>
    <n v="498941"/>
    <m/>
    <m/>
    <m/>
  </r>
  <r>
    <x v="66"/>
    <x v="2"/>
    <s v="네이버 브랜드검색"/>
    <x v="0"/>
    <x v="0"/>
    <x v="0"/>
    <m/>
    <m/>
    <n v="20000"/>
    <m/>
    <m/>
    <m/>
  </r>
  <r>
    <x v="66"/>
    <x v="2"/>
    <s v="네이버 쇼핑검색"/>
    <x v="0"/>
    <x v="0"/>
    <x v="0"/>
    <m/>
    <m/>
    <n v="5200"/>
    <m/>
    <m/>
    <m/>
  </r>
  <r>
    <x v="67"/>
    <x v="5"/>
    <s v="인스타그램(랄라블라)"/>
    <x v="0"/>
    <x v="0"/>
    <x v="0"/>
    <m/>
    <m/>
    <n v="25335"/>
    <m/>
    <m/>
    <m/>
  </r>
  <r>
    <x v="67"/>
    <x v="5"/>
    <s v="인스타그램(블로그)"/>
    <x v="0"/>
    <x v="0"/>
    <x v="0"/>
    <m/>
    <m/>
    <n v="52518"/>
    <m/>
    <m/>
    <m/>
  </r>
  <r>
    <x v="67"/>
    <x v="5"/>
    <s v="인스타그램(전환)"/>
    <x v="0"/>
    <x v="0"/>
    <x v="0"/>
    <m/>
    <m/>
    <n v="535722"/>
    <m/>
    <m/>
    <m/>
  </r>
  <r>
    <x v="67"/>
    <x v="5"/>
    <s v="네이버 브랜드검색"/>
    <x v="0"/>
    <x v="0"/>
    <x v="0"/>
    <m/>
    <m/>
    <n v="20000"/>
    <m/>
    <m/>
    <m/>
  </r>
  <r>
    <x v="67"/>
    <x v="5"/>
    <s v="네이버 쇼핑검색"/>
    <x v="0"/>
    <x v="0"/>
    <x v="0"/>
    <m/>
    <m/>
    <n v="4200"/>
    <m/>
    <m/>
    <m/>
  </r>
  <r>
    <x v="68"/>
    <x v="6"/>
    <s v="인스타그램(랄라블라)"/>
    <x v="0"/>
    <x v="0"/>
    <x v="0"/>
    <m/>
    <m/>
    <n v="25053"/>
    <m/>
    <m/>
    <m/>
  </r>
  <r>
    <x v="68"/>
    <x v="6"/>
    <s v="인스타그램(블로그)"/>
    <x v="0"/>
    <x v="0"/>
    <x v="0"/>
    <m/>
    <m/>
    <n v="50474"/>
    <m/>
    <m/>
    <m/>
  </r>
  <r>
    <x v="68"/>
    <x v="6"/>
    <s v="인스타그램(전환)"/>
    <x v="0"/>
    <x v="0"/>
    <x v="0"/>
    <m/>
    <m/>
    <n v="501350"/>
    <m/>
    <m/>
    <m/>
  </r>
  <r>
    <x v="68"/>
    <x v="6"/>
    <s v="네이버 브랜드검색"/>
    <x v="0"/>
    <x v="0"/>
    <x v="0"/>
    <m/>
    <m/>
    <n v="20000"/>
    <m/>
    <m/>
    <m/>
  </r>
  <r>
    <x v="68"/>
    <x v="6"/>
    <s v="네이버 쇼핑검색"/>
    <x v="0"/>
    <x v="0"/>
    <x v="0"/>
    <m/>
    <m/>
    <n v="5799.999999999999"/>
    <m/>
    <m/>
    <m/>
  </r>
  <r>
    <x v="69"/>
    <x v="3"/>
    <s v="인스타그램(랄라블라)"/>
    <x v="0"/>
    <x v="0"/>
    <x v="0"/>
    <m/>
    <m/>
    <n v="24046"/>
    <m/>
    <m/>
    <m/>
  </r>
  <r>
    <x v="69"/>
    <x v="3"/>
    <s v="인스타그램(블로그)"/>
    <x v="0"/>
    <x v="0"/>
    <x v="0"/>
    <m/>
    <m/>
    <n v="49038"/>
    <m/>
    <m/>
    <m/>
  </r>
  <r>
    <x v="69"/>
    <x v="3"/>
    <s v="인스타그램(전환)"/>
    <x v="0"/>
    <x v="0"/>
    <x v="0"/>
    <m/>
    <m/>
    <n v="488953"/>
    <m/>
    <m/>
    <m/>
  </r>
  <r>
    <x v="69"/>
    <x v="3"/>
    <s v="네이버 브랜드검색"/>
    <x v="0"/>
    <x v="0"/>
    <x v="0"/>
    <m/>
    <m/>
    <n v="20000"/>
    <m/>
    <m/>
    <m/>
  </r>
  <r>
    <x v="69"/>
    <x v="3"/>
    <s v="네이버 쇼핑검색"/>
    <x v="0"/>
    <x v="0"/>
    <x v="0"/>
    <m/>
    <m/>
    <n v="5000"/>
    <m/>
    <m/>
    <m/>
  </r>
  <r>
    <x v="70"/>
    <x v="4"/>
    <s v="인스타그램(랄라블라)"/>
    <x v="0"/>
    <x v="0"/>
    <x v="0"/>
    <m/>
    <m/>
    <n v="25294"/>
    <m/>
    <m/>
    <m/>
  </r>
  <r>
    <x v="70"/>
    <x v="4"/>
    <s v="인스타그램(블로그)"/>
    <x v="0"/>
    <x v="0"/>
    <x v="0"/>
    <m/>
    <m/>
    <n v="48642"/>
    <m/>
    <m/>
    <m/>
  </r>
  <r>
    <x v="70"/>
    <x v="4"/>
    <s v="인스타그램(전환)"/>
    <x v="0"/>
    <x v="0"/>
    <x v="0"/>
    <m/>
    <m/>
    <n v="492391"/>
    <m/>
    <m/>
    <m/>
  </r>
  <r>
    <x v="70"/>
    <x v="4"/>
    <s v="네이버 브랜드검색"/>
    <x v="0"/>
    <x v="0"/>
    <x v="0"/>
    <m/>
    <m/>
    <n v="20000"/>
    <m/>
    <m/>
    <m/>
  </r>
  <r>
    <x v="70"/>
    <x v="4"/>
    <s v="네이버 쇼핑검색"/>
    <x v="0"/>
    <x v="0"/>
    <x v="0"/>
    <m/>
    <m/>
    <n v="7199.999999999999"/>
    <m/>
    <m/>
    <m/>
  </r>
  <r>
    <x v="71"/>
    <x v="1"/>
    <s v="인스타그램(랄라블라)"/>
    <x v="0"/>
    <x v="0"/>
    <x v="0"/>
    <m/>
    <m/>
    <n v="25143"/>
    <m/>
    <m/>
    <m/>
  </r>
  <r>
    <x v="71"/>
    <x v="1"/>
    <s v="인스타그램(블로그)"/>
    <x v="0"/>
    <x v="0"/>
    <x v="0"/>
    <m/>
    <m/>
    <n v="50353"/>
    <m/>
    <m/>
    <m/>
  </r>
  <r>
    <x v="71"/>
    <x v="1"/>
    <s v="인스타그램(전환)"/>
    <x v="0"/>
    <x v="0"/>
    <x v="0"/>
    <m/>
    <m/>
    <n v="501665"/>
    <m/>
    <m/>
    <m/>
  </r>
  <r>
    <x v="71"/>
    <x v="1"/>
    <s v="네이버 브랜드검색"/>
    <x v="0"/>
    <x v="0"/>
    <x v="0"/>
    <m/>
    <m/>
    <n v="20000"/>
    <m/>
    <m/>
    <m/>
  </r>
  <r>
    <x v="71"/>
    <x v="1"/>
    <s v="네이버 쇼핑검색"/>
    <x v="0"/>
    <x v="0"/>
    <x v="0"/>
    <m/>
    <m/>
    <n v="5200"/>
    <m/>
    <m/>
    <m/>
  </r>
  <r>
    <x v="72"/>
    <x v="0"/>
    <s v="인스타그램(랄라블라)"/>
    <x v="0"/>
    <x v="0"/>
    <x v="0"/>
    <m/>
    <m/>
    <n v="24502"/>
    <m/>
    <m/>
    <m/>
  </r>
  <r>
    <x v="72"/>
    <x v="0"/>
    <s v="인스타그램(블로그)"/>
    <x v="0"/>
    <x v="0"/>
    <x v="0"/>
    <m/>
    <m/>
    <n v="49344"/>
    <m/>
    <m/>
    <m/>
  </r>
  <r>
    <x v="72"/>
    <x v="0"/>
    <s v="인스타그램(전환)"/>
    <x v="0"/>
    <x v="0"/>
    <x v="0"/>
    <m/>
    <m/>
    <n v="535379"/>
    <m/>
    <m/>
    <m/>
  </r>
  <r>
    <x v="72"/>
    <x v="0"/>
    <s v="네이버 브랜드검색"/>
    <x v="0"/>
    <x v="0"/>
    <x v="0"/>
    <m/>
    <m/>
    <n v="20000"/>
    <m/>
    <m/>
    <m/>
  </r>
  <r>
    <x v="72"/>
    <x v="0"/>
    <s v="네이버 쇼핑검색"/>
    <x v="0"/>
    <x v="0"/>
    <x v="0"/>
    <m/>
    <m/>
    <n v="4600"/>
    <m/>
    <m/>
    <m/>
  </r>
  <r>
    <x v="73"/>
    <x v="2"/>
    <s v="인스타그램(랄라블라)"/>
    <x v="0"/>
    <x v="0"/>
    <x v="0"/>
    <m/>
    <m/>
    <n v="25527"/>
    <m/>
    <m/>
    <m/>
  </r>
  <r>
    <x v="73"/>
    <x v="2"/>
    <s v="인스타그램(블로그)"/>
    <x v="0"/>
    <x v="0"/>
    <x v="0"/>
    <m/>
    <m/>
    <n v="49212"/>
    <m/>
    <m/>
    <m/>
  </r>
  <r>
    <x v="73"/>
    <x v="2"/>
    <s v="인스타그램(전환)"/>
    <x v="0"/>
    <x v="0"/>
    <x v="0"/>
    <m/>
    <m/>
    <n v="660359"/>
    <m/>
    <m/>
    <m/>
  </r>
  <r>
    <x v="73"/>
    <x v="2"/>
    <s v="네이버 브랜드검색"/>
    <x v="0"/>
    <x v="0"/>
    <x v="0"/>
    <m/>
    <m/>
    <n v="20000"/>
    <m/>
    <m/>
    <m/>
  </r>
  <r>
    <x v="73"/>
    <x v="2"/>
    <s v="네이버 쇼핑검색"/>
    <x v="0"/>
    <x v="0"/>
    <x v="0"/>
    <m/>
    <m/>
    <n v="5170"/>
    <m/>
    <m/>
    <m/>
  </r>
  <r>
    <x v="74"/>
    <x v="5"/>
    <s v="인스타그램(랄라블라)"/>
    <x v="0"/>
    <x v="0"/>
    <x v="0"/>
    <m/>
    <m/>
    <n v="25435"/>
    <m/>
    <m/>
    <m/>
  </r>
  <r>
    <x v="74"/>
    <x v="5"/>
    <s v="인스타그램(블로그)"/>
    <x v="0"/>
    <x v="0"/>
    <x v="0"/>
    <m/>
    <m/>
    <n v="52937"/>
    <m/>
    <m/>
    <m/>
  </r>
  <r>
    <x v="74"/>
    <x v="5"/>
    <s v="인스타그램(전환)"/>
    <x v="0"/>
    <x v="0"/>
    <x v="0"/>
    <m/>
    <m/>
    <n v="505800"/>
    <m/>
    <m/>
    <m/>
  </r>
  <r>
    <x v="74"/>
    <x v="5"/>
    <s v="네이버 브랜드검색"/>
    <x v="0"/>
    <x v="0"/>
    <x v="0"/>
    <m/>
    <m/>
    <n v="20000"/>
    <m/>
    <m/>
    <m/>
  </r>
  <r>
    <x v="74"/>
    <x v="5"/>
    <s v="네이버 쇼핑검색"/>
    <x v="0"/>
    <x v="0"/>
    <x v="0"/>
    <m/>
    <m/>
    <n v="31090"/>
    <m/>
    <m/>
    <m/>
  </r>
  <r>
    <x v="75"/>
    <x v="6"/>
    <s v="인스타그램(랄라블라)"/>
    <x v="0"/>
    <x v="0"/>
    <x v="0"/>
    <m/>
    <m/>
    <n v="25029"/>
    <m/>
    <m/>
    <m/>
  </r>
  <r>
    <x v="75"/>
    <x v="6"/>
    <s v="인스타그램(블로그)"/>
    <x v="0"/>
    <x v="0"/>
    <x v="0"/>
    <m/>
    <m/>
    <n v="50268"/>
    <m/>
    <m/>
    <m/>
  </r>
  <r>
    <x v="75"/>
    <x v="6"/>
    <s v="인스타그램(전환)"/>
    <x v="0"/>
    <x v="0"/>
    <x v="0"/>
    <m/>
    <m/>
    <n v="501303"/>
    <m/>
    <m/>
    <m/>
  </r>
  <r>
    <x v="75"/>
    <x v="6"/>
    <s v="네이버 브랜드검색"/>
    <x v="0"/>
    <x v="0"/>
    <x v="0"/>
    <m/>
    <m/>
    <n v="20000"/>
    <m/>
    <m/>
    <m/>
  </r>
  <r>
    <x v="75"/>
    <x v="6"/>
    <s v="네이버 쇼핑검색"/>
    <x v="0"/>
    <x v="0"/>
    <x v="0"/>
    <m/>
    <m/>
    <n v="66390"/>
    <m/>
    <m/>
    <m/>
  </r>
  <r>
    <x v="76"/>
    <x v="3"/>
    <s v="인스타그램(랄라블라)"/>
    <x v="0"/>
    <x v="0"/>
    <x v="0"/>
    <m/>
    <m/>
    <n v="24111"/>
    <m/>
    <m/>
    <m/>
  </r>
  <r>
    <x v="76"/>
    <x v="3"/>
    <s v="인스타그램(블로그)"/>
    <x v="0"/>
    <x v="0"/>
    <x v="0"/>
    <m/>
    <m/>
    <n v="48303"/>
    <m/>
    <m/>
    <m/>
  </r>
  <r>
    <x v="76"/>
    <x v="3"/>
    <s v="인스타그램(전환)"/>
    <x v="0"/>
    <x v="0"/>
    <x v="0"/>
    <m/>
    <m/>
    <n v="483008"/>
    <m/>
    <m/>
    <m/>
  </r>
  <r>
    <x v="76"/>
    <x v="3"/>
    <s v="네이버 브랜드검색"/>
    <x v="0"/>
    <x v="0"/>
    <x v="0"/>
    <m/>
    <m/>
    <n v="20000"/>
    <m/>
    <m/>
    <m/>
  </r>
  <r>
    <x v="76"/>
    <x v="3"/>
    <s v="네이버 쇼핑검색"/>
    <x v="0"/>
    <x v="0"/>
    <x v="0"/>
    <m/>
    <m/>
    <n v="13520"/>
    <m/>
    <m/>
    <m/>
  </r>
  <r>
    <x v="77"/>
    <x v="4"/>
    <s v="인스타그램(랄라블라)"/>
    <x v="0"/>
    <x v="0"/>
    <x v="0"/>
    <m/>
    <m/>
    <n v="24294"/>
    <m/>
    <m/>
    <m/>
  </r>
  <r>
    <x v="77"/>
    <x v="4"/>
    <s v="인스타그램(블로그)"/>
    <x v="0"/>
    <x v="0"/>
    <x v="0"/>
    <m/>
    <m/>
    <n v="49118"/>
    <m/>
    <m/>
    <m/>
  </r>
  <r>
    <x v="77"/>
    <x v="4"/>
    <s v="인스타그램(전환)"/>
    <x v="0"/>
    <x v="0"/>
    <x v="0"/>
    <m/>
    <m/>
    <n v="496204"/>
    <m/>
    <m/>
    <m/>
  </r>
  <r>
    <x v="77"/>
    <x v="4"/>
    <s v="네이버 브랜드검색"/>
    <x v="0"/>
    <x v="0"/>
    <x v="0"/>
    <m/>
    <m/>
    <n v="20000"/>
    <m/>
    <m/>
    <m/>
  </r>
  <r>
    <x v="77"/>
    <x v="4"/>
    <s v="네이버 쇼핑검색"/>
    <x v="0"/>
    <x v="0"/>
    <x v="0"/>
    <m/>
    <m/>
    <n v="8200"/>
    <m/>
    <m/>
    <m/>
  </r>
  <r>
    <x v="78"/>
    <x v="1"/>
    <s v="인스타그램(랄라블라)"/>
    <x v="0"/>
    <x v="0"/>
    <x v="0"/>
    <m/>
    <m/>
    <n v="24611"/>
    <m/>
    <m/>
    <m/>
  </r>
  <r>
    <x v="78"/>
    <x v="1"/>
    <s v="인스타그램(블로그)"/>
    <x v="0"/>
    <x v="0"/>
    <x v="0"/>
    <m/>
    <m/>
    <n v="48682"/>
    <m/>
    <m/>
    <m/>
  </r>
  <r>
    <x v="78"/>
    <x v="1"/>
    <s v="인스타그램(전환)"/>
    <x v="0"/>
    <x v="0"/>
    <x v="0"/>
    <m/>
    <m/>
    <n v="493802"/>
    <m/>
    <m/>
    <m/>
  </r>
  <r>
    <x v="78"/>
    <x v="1"/>
    <s v="네이버 브랜드검색"/>
    <x v="0"/>
    <x v="0"/>
    <x v="0"/>
    <m/>
    <m/>
    <n v="20000"/>
    <m/>
    <m/>
    <m/>
  </r>
  <r>
    <x v="78"/>
    <x v="1"/>
    <s v="네이버 쇼핑검색"/>
    <x v="0"/>
    <x v="0"/>
    <x v="0"/>
    <m/>
    <m/>
    <n v="9600"/>
    <m/>
    <m/>
    <m/>
  </r>
  <r>
    <x v="78"/>
    <x v="1"/>
    <s v="속닥"/>
    <x v="0"/>
    <x v="0"/>
    <x v="0"/>
    <m/>
    <m/>
    <n v="1500000"/>
    <m/>
    <m/>
    <m/>
  </r>
  <r>
    <x v="79"/>
    <x v="0"/>
    <s v="인스타그램(랄라블라)"/>
    <x v="0"/>
    <x v="0"/>
    <x v="0"/>
    <m/>
    <m/>
    <n v="24707"/>
    <m/>
    <m/>
    <m/>
  </r>
  <r>
    <x v="79"/>
    <x v="0"/>
    <s v="인스타그램(블로그)"/>
    <x v="0"/>
    <x v="0"/>
    <x v="0"/>
    <m/>
    <m/>
    <n v="50103"/>
    <m/>
    <m/>
    <m/>
  </r>
  <r>
    <x v="79"/>
    <x v="0"/>
    <s v="인스타그램(전환)"/>
    <x v="0"/>
    <x v="0"/>
    <x v="0"/>
    <m/>
    <m/>
    <n v="495558"/>
    <m/>
    <m/>
    <m/>
  </r>
  <r>
    <x v="79"/>
    <x v="0"/>
    <s v="네이버 브랜드검색"/>
    <x v="0"/>
    <x v="0"/>
    <x v="0"/>
    <m/>
    <m/>
    <n v="20000"/>
    <m/>
    <m/>
    <m/>
  </r>
  <r>
    <x v="79"/>
    <x v="0"/>
    <s v="네이버 쇼핑검색"/>
    <x v="0"/>
    <x v="0"/>
    <x v="0"/>
    <m/>
    <m/>
    <n v="12600"/>
    <m/>
    <m/>
    <m/>
  </r>
  <r>
    <x v="80"/>
    <x v="2"/>
    <s v="인스타그램(랄라블라)"/>
    <x v="0"/>
    <x v="0"/>
    <x v="0"/>
    <m/>
    <m/>
    <n v="26167"/>
    <m/>
    <m/>
    <m/>
  </r>
  <r>
    <x v="80"/>
    <x v="2"/>
    <s v="인스타그램(블로그)"/>
    <x v="0"/>
    <x v="0"/>
    <x v="0"/>
    <m/>
    <m/>
    <n v="49883"/>
    <m/>
    <m/>
    <m/>
  </r>
  <r>
    <x v="80"/>
    <x v="2"/>
    <s v="인스타그램(전환)"/>
    <x v="0"/>
    <x v="0"/>
    <x v="0"/>
    <m/>
    <m/>
    <n v="495653"/>
    <m/>
    <m/>
    <m/>
  </r>
  <r>
    <x v="80"/>
    <x v="2"/>
    <s v="네이버 브랜드검색"/>
    <x v="0"/>
    <x v="0"/>
    <x v="0"/>
    <m/>
    <m/>
    <n v="20000"/>
    <m/>
    <m/>
    <m/>
  </r>
  <r>
    <x v="80"/>
    <x v="2"/>
    <s v="네이버 쇼핑검색"/>
    <x v="0"/>
    <x v="0"/>
    <x v="0"/>
    <m/>
    <m/>
    <n v="7799.999999999999"/>
    <m/>
    <m/>
    <m/>
  </r>
  <r>
    <x v="80"/>
    <x v="2"/>
    <s v="카카오톡 메시지"/>
    <x v="1"/>
    <x v="0"/>
    <x v="0"/>
    <m/>
    <m/>
    <n v="15495"/>
    <m/>
    <m/>
    <m/>
  </r>
  <r>
    <x v="80"/>
    <x v="2"/>
    <s v="카카오톡 메시지"/>
    <x v="1"/>
    <x v="0"/>
    <x v="1"/>
    <m/>
    <m/>
    <n v="20"/>
    <m/>
    <m/>
    <m/>
  </r>
  <r>
    <x v="78"/>
    <x v="1"/>
    <s v="SMS"/>
    <x v="2"/>
    <x v="0"/>
    <x v="1"/>
    <m/>
    <m/>
    <n v="3900"/>
    <m/>
    <m/>
    <m/>
  </r>
  <r>
    <x v="78"/>
    <x v="1"/>
    <s v="SMS"/>
    <x v="2"/>
    <x v="0"/>
    <x v="0"/>
    <m/>
    <m/>
    <n v="1000"/>
    <m/>
    <m/>
    <m/>
  </r>
  <r>
    <x v="79"/>
    <x v="0"/>
    <s v="SMS"/>
    <x v="2"/>
    <x v="0"/>
    <x v="0"/>
    <m/>
    <m/>
    <n v="3500"/>
    <m/>
    <m/>
    <m/>
  </r>
  <r>
    <x v="79"/>
    <x v="0"/>
    <s v="SMS"/>
    <x v="1"/>
    <x v="0"/>
    <x v="1"/>
    <m/>
    <m/>
    <n v="400"/>
    <m/>
    <m/>
    <m/>
  </r>
  <r>
    <x v="79"/>
    <x v="0"/>
    <s v="SMS"/>
    <x v="1"/>
    <x v="0"/>
    <x v="2"/>
    <m/>
    <m/>
    <n v="120"/>
    <m/>
    <m/>
    <m/>
  </r>
  <r>
    <x v="80"/>
    <x v="2"/>
    <s v="SMS"/>
    <x v="1"/>
    <x v="0"/>
    <x v="0"/>
    <m/>
    <m/>
    <n v="16900"/>
    <m/>
    <m/>
    <m/>
  </r>
  <r>
    <x v="80"/>
    <x v="2"/>
    <s v="SMS"/>
    <x v="1"/>
    <x v="0"/>
    <x v="1"/>
    <m/>
    <m/>
    <n v="100"/>
    <m/>
    <m/>
    <m/>
  </r>
  <r>
    <x v="81"/>
    <x v="5"/>
    <s v="인스타그램(랄라블라)"/>
    <x v="0"/>
    <x v="0"/>
    <x v="0"/>
    <m/>
    <m/>
    <n v="26081"/>
    <m/>
    <m/>
    <m/>
  </r>
  <r>
    <x v="81"/>
    <x v="5"/>
    <s v="인스타그램(블로그)"/>
    <x v="0"/>
    <x v="0"/>
    <x v="0"/>
    <m/>
    <m/>
    <n v="53643"/>
    <m/>
    <m/>
    <m/>
  </r>
  <r>
    <x v="81"/>
    <x v="5"/>
    <s v="인스타그램(전환)"/>
    <x v="0"/>
    <x v="0"/>
    <x v="0"/>
    <m/>
    <m/>
    <n v="534472"/>
    <m/>
    <m/>
    <m/>
  </r>
  <r>
    <x v="81"/>
    <x v="5"/>
    <s v="네이버 브랜드검색"/>
    <x v="0"/>
    <x v="0"/>
    <x v="0"/>
    <m/>
    <m/>
    <n v="20000"/>
    <m/>
    <m/>
    <m/>
  </r>
  <r>
    <x v="81"/>
    <x v="5"/>
    <s v="네이버 쇼핑검색"/>
    <x v="0"/>
    <x v="0"/>
    <x v="0"/>
    <m/>
    <m/>
    <n v="6399.999999999999"/>
    <m/>
    <m/>
    <m/>
  </r>
  <r>
    <x v="82"/>
    <x v="6"/>
    <s v="인스타그램(랄라블라)"/>
    <x v="0"/>
    <x v="0"/>
    <x v="0"/>
    <m/>
    <m/>
    <n v="25023"/>
    <m/>
    <m/>
    <m/>
  </r>
  <r>
    <x v="82"/>
    <x v="6"/>
    <s v="인스타그램(블로그)"/>
    <x v="0"/>
    <x v="0"/>
    <x v="0"/>
    <m/>
    <m/>
    <n v="50131"/>
    <m/>
    <m/>
    <m/>
  </r>
  <r>
    <x v="82"/>
    <x v="6"/>
    <s v="인스타그램(전환)"/>
    <x v="0"/>
    <x v="0"/>
    <x v="0"/>
    <m/>
    <m/>
    <n v="500422"/>
    <m/>
    <m/>
    <m/>
  </r>
  <r>
    <x v="82"/>
    <x v="6"/>
    <s v="네이버 브랜드검색"/>
    <x v="0"/>
    <x v="0"/>
    <x v="0"/>
    <m/>
    <m/>
    <n v="20000"/>
    <m/>
    <m/>
    <m/>
  </r>
  <r>
    <x v="82"/>
    <x v="6"/>
    <s v="네이버 쇼핑검색"/>
    <x v="0"/>
    <x v="0"/>
    <x v="0"/>
    <m/>
    <m/>
    <n v="7399.999999999999"/>
    <m/>
    <m/>
    <m/>
  </r>
  <r>
    <x v="83"/>
    <x v="3"/>
    <s v="인스타그램(랄라블라)"/>
    <x v="0"/>
    <x v="0"/>
    <x v="0"/>
    <m/>
    <m/>
    <n v="24146"/>
    <m/>
    <m/>
    <m/>
  </r>
  <r>
    <x v="83"/>
    <x v="3"/>
    <s v="인스타그램(블로그)"/>
    <x v="0"/>
    <x v="0"/>
    <x v="0"/>
    <m/>
    <m/>
    <n v="48348"/>
    <m/>
    <m/>
    <m/>
  </r>
  <r>
    <x v="83"/>
    <x v="3"/>
    <s v="인스타그램(전환)"/>
    <x v="0"/>
    <x v="0"/>
    <x v="0"/>
    <m/>
    <m/>
    <n v="482007"/>
    <m/>
    <m/>
    <m/>
  </r>
  <r>
    <x v="83"/>
    <x v="3"/>
    <s v="네이버 브랜드검색"/>
    <x v="0"/>
    <x v="0"/>
    <x v="0"/>
    <m/>
    <m/>
    <n v="20000"/>
    <m/>
    <m/>
    <m/>
  </r>
  <r>
    <x v="83"/>
    <x v="3"/>
    <s v="네이버 쇼핑검색"/>
    <x v="0"/>
    <x v="0"/>
    <x v="0"/>
    <m/>
    <m/>
    <n v="5000"/>
    <m/>
    <m/>
    <m/>
  </r>
  <r>
    <x v="83"/>
    <x v="3"/>
    <s v="카카오톡 메시지"/>
    <x v="1"/>
    <x v="0"/>
    <x v="3"/>
    <m/>
    <m/>
    <n v="600"/>
    <m/>
    <m/>
    <m/>
  </r>
  <r>
    <x v="83"/>
    <x v="3"/>
    <s v="카카오톡 메시지"/>
    <x v="1"/>
    <x v="0"/>
    <x v="4"/>
    <m/>
    <m/>
    <n v="1820"/>
    <m/>
    <m/>
    <m/>
  </r>
  <r>
    <x v="83"/>
    <x v="3"/>
    <s v="SMS"/>
    <x v="1"/>
    <x v="0"/>
    <x v="1"/>
    <m/>
    <m/>
    <n v="30"/>
    <m/>
    <m/>
    <m/>
  </r>
  <r>
    <x v="83"/>
    <x v="3"/>
    <s v="SMS"/>
    <x v="1"/>
    <x v="0"/>
    <x v="1"/>
    <m/>
    <m/>
    <n v="70"/>
    <m/>
    <m/>
    <m/>
  </r>
  <r>
    <x v="83"/>
    <x v="3"/>
    <s v="SMS"/>
    <x v="1"/>
    <x v="0"/>
    <x v="3"/>
    <m/>
    <m/>
    <n v="1680"/>
    <m/>
    <m/>
    <m/>
  </r>
  <r>
    <x v="83"/>
    <x v="3"/>
    <s v="SMS"/>
    <x v="1"/>
    <x v="0"/>
    <x v="4"/>
    <m/>
    <m/>
    <n v="300"/>
    <m/>
    <m/>
    <m/>
  </r>
  <r>
    <x v="83"/>
    <x v="3"/>
    <s v="SMS"/>
    <x v="0"/>
    <x v="0"/>
    <x v="5"/>
    <m/>
    <m/>
    <n v="350"/>
    <m/>
    <m/>
    <m/>
  </r>
  <r>
    <x v="84"/>
    <x v="4"/>
    <s v="인스타그램(랄라블라)"/>
    <x v="0"/>
    <x v="0"/>
    <x v="0"/>
    <m/>
    <m/>
    <n v="25209"/>
    <m/>
    <m/>
    <m/>
  </r>
  <r>
    <x v="84"/>
    <x v="4"/>
    <s v="인스타그램(블로그)"/>
    <x v="0"/>
    <x v="0"/>
    <x v="0"/>
    <m/>
    <m/>
    <n v="48581"/>
    <m/>
    <m/>
    <m/>
  </r>
  <r>
    <x v="84"/>
    <x v="4"/>
    <s v="인스타그램(전환)"/>
    <x v="0"/>
    <x v="0"/>
    <x v="0"/>
    <m/>
    <m/>
    <n v="487985"/>
    <m/>
    <m/>
    <m/>
  </r>
  <r>
    <x v="84"/>
    <x v="4"/>
    <s v="네이버 브랜드검색"/>
    <x v="0"/>
    <x v="0"/>
    <x v="0"/>
    <m/>
    <m/>
    <n v="20000"/>
    <m/>
    <m/>
    <m/>
  </r>
  <r>
    <x v="84"/>
    <x v="4"/>
    <s v="네이버 쇼핑검색"/>
    <x v="0"/>
    <x v="0"/>
    <x v="0"/>
    <m/>
    <m/>
    <n v="5400"/>
    <m/>
    <m/>
    <m/>
  </r>
  <r>
    <x v="84"/>
    <x v="4"/>
    <s v="카카오톡 메시지"/>
    <x v="2"/>
    <x v="0"/>
    <x v="6"/>
    <m/>
    <m/>
    <n v="60"/>
    <m/>
    <m/>
    <m/>
  </r>
  <r>
    <x v="84"/>
    <x v="4"/>
    <s v="SMS"/>
    <x v="2"/>
    <x v="0"/>
    <x v="1"/>
    <m/>
    <m/>
    <n v="30"/>
    <m/>
    <m/>
    <m/>
  </r>
  <r>
    <x v="84"/>
    <x v="4"/>
    <s v="SMS"/>
    <x v="2"/>
    <x v="0"/>
    <x v="6"/>
    <m/>
    <m/>
    <n v="390"/>
    <m/>
    <m/>
    <m/>
  </r>
  <r>
    <x v="84"/>
    <x v="4"/>
    <s v="SMS"/>
    <x v="1"/>
    <x v="0"/>
    <x v="7"/>
    <m/>
    <m/>
    <n v="1680"/>
    <m/>
    <m/>
    <m/>
  </r>
  <r>
    <x v="84"/>
    <x v="4"/>
    <s v="홈페이지 스킨 구매"/>
    <x v="3"/>
    <x v="0"/>
    <x v="0"/>
    <m/>
    <m/>
    <n v="227272.7272727273"/>
    <m/>
    <m/>
    <m/>
  </r>
  <r>
    <x v="85"/>
    <x v="1"/>
    <s v="인스타그램(랄라블라)"/>
    <x v="0"/>
    <x v="0"/>
    <x v="0"/>
    <m/>
    <m/>
    <n v="25202"/>
    <m/>
    <m/>
    <m/>
  </r>
  <r>
    <x v="85"/>
    <x v="1"/>
    <s v="인스타그램(블로그)"/>
    <x v="0"/>
    <x v="0"/>
    <x v="0"/>
    <m/>
    <m/>
    <n v="50805"/>
    <m/>
    <m/>
    <m/>
  </r>
  <r>
    <x v="85"/>
    <x v="1"/>
    <s v="인스타그램(전환)"/>
    <x v="0"/>
    <x v="0"/>
    <x v="0"/>
    <m/>
    <m/>
    <n v="509049"/>
    <m/>
    <m/>
    <m/>
  </r>
  <r>
    <x v="85"/>
    <x v="1"/>
    <s v="네이버 브랜드검색"/>
    <x v="0"/>
    <x v="0"/>
    <x v="0"/>
    <m/>
    <m/>
    <n v="20000"/>
    <m/>
    <m/>
    <m/>
  </r>
  <r>
    <x v="85"/>
    <x v="1"/>
    <s v="네이버 쇼핑검색"/>
    <x v="0"/>
    <x v="0"/>
    <x v="0"/>
    <m/>
    <m/>
    <n v="5799.999999999999"/>
    <m/>
    <m/>
    <m/>
  </r>
  <r>
    <x v="86"/>
    <x v="0"/>
    <s v="인스타그램(랄라블라)"/>
    <x v="0"/>
    <x v="0"/>
    <x v="0"/>
    <m/>
    <m/>
    <n v="24384"/>
    <m/>
    <m/>
    <m/>
  </r>
  <r>
    <x v="86"/>
    <x v="0"/>
    <s v="인스타그램(블로그)"/>
    <x v="0"/>
    <x v="0"/>
    <x v="0"/>
    <m/>
    <m/>
    <n v="49397"/>
    <m/>
    <m/>
    <m/>
  </r>
  <r>
    <x v="86"/>
    <x v="0"/>
    <s v="인스타그램(전환)"/>
    <x v="0"/>
    <x v="0"/>
    <x v="0"/>
    <m/>
    <m/>
    <n v="506898"/>
    <m/>
    <m/>
    <m/>
  </r>
  <r>
    <x v="86"/>
    <x v="0"/>
    <s v="네이버 브랜드검색"/>
    <x v="0"/>
    <x v="0"/>
    <x v="0"/>
    <m/>
    <m/>
    <n v="20000"/>
    <m/>
    <m/>
    <m/>
  </r>
  <r>
    <x v="86"/>
    <x v="0"/>
    <s v="네이버 쇼핑검색"/>
    <x v="0"/>
    <x v="0"/>
    <x v="0"/>
    <m/>
    <m/>
    <n v="8800"/>
    <m/>
    <m/>
    <m/>
  </r>
  <r>
    <x v="86"/>
    <x v="0"/>
    <s v="카카오톡 메시지"/>
    <x v="1"/>
    <x v="0"/>
    <x v="8"/>
    <m/>
    <m/>
    <n v="660"/>
    <m/>
    <m/>
    <m/>
  </r>
  <r>
    <x v="86"/>
    <x v="0"/>
    <s v="SMS"/>
    <x v="1"/>
    <x v="0"/>
    <x v="1"/>
    <m/>
    <m/>
    <n v="100"/>
    <m/>
    <m/>
    <m/>
  </r>
  <r>
    <x v="86"/>
    <x v="0"/>
    <s v="SMS"/>
    <x v="1"/>
    <x v="0"/>
    <x v="8"/>
    <m/>
    <m/>
    <n v="1470"/>
    <m/>
    <m/>
    <m/>
  </r>
  <r>
    <x v="87"/>
    <x v="2"/>
    <s v="인스타그램(랄라블라)"/>
    <x v="0"/>
    <x v="0"/>
    <x v="0"/>
    <m/>
    <m/>
    <n v="24523"/>
    <m/>
    <m/>
    <m/>
  </r>
  <r>
    <x v="87"/>
    <x v="2"/>
    <s v="인스타그램(블로그)"/>
    <x v="0"/>
    <x v="0"/>
    <x v="0"/>
    <m/>
    <m/>
    <n v="49321"/>
    <m/>
    <m/>
    <m/>
  </r>
  <r>
    <x v="87"/>
    <x v="2"/>
    <s v="인스타그램(전환)"/>
    <x v="0"/>
    <x v="0"/>
    <x v="0"/>
    <m/>
    <m/>
    <n v="490909"/>
    <m/>
    <m/>
    <m/>
  </r>
  <r>
    <x v="87"/>
    <x v="2"/>
    <s v="네이버 브랜드검색"/>
    <x v="0"/>
    <x v="0"/>
    <x v="0"/>
    <m/>
    <m/>
    <n v="20000"/>
    <m/>
    <m/>
    <m/>
  </r>
  <r>
    <x v="87"/>
    <x v="2"/>
    <s v="네이버 쇼핑검색"/>
    <x v="0"/>
    <x v="0"/>
    <x v="0"/>
    <m/>
    <m/>
    <n v="10400"/>
    <m/>
    <m/>
    <m/>
  </r>
  <r>
    <x v="87"/>
    <x v="2"/>
    <s v="카카오톡 메시지"/>
    <x v="2"/>
    <x v="0"/>
    <x v="9"/>
    <m/>
    <m/>
    <n v="40"/>
    <m/>
    <m/>
    <m/>
  </r>
  <r>
    <x v="87"/>
    <x v="2"/>
    <s v="SMS"/>
    <x v="2"/>
    <x v="0"/>
    <x v="1"/>
    <m/>
    <m/>
    <n v="70"/>
    <m/>
    <m/>
    <m/>
  </r>
  <r>
    <x v="87"/>
    <x v="2"/>
    <s v="SMS"/>
    <x v="2"/>
    <x v="0"/>
    <x v="9"/>
    <m/>
    <m/>
    <n v="420"/>
    <m/>
    <m/>
    <m/>
  </r>
  <r>
    <x v="87"/>
    <x v="2"/>
    <s v="제품 촬영"/>
    <x v="1"/>
    <x v="0"/>
    <x v="0"/>
    <m/>
    <m/>
    <n v="2550000"/>
    <m/>
    <m/>
    <m/>
  </r>
  <r>
    <x v="88"/>
    <x v="5"/>
    <s v="인스타그램(랄라블라)"/>
    <x v="0"/>
    <x v="0"/>
    <x v="0"/>
    <m/>
    <m/>
    <n v="26513"/>
    <m/>
    <m/>
    <m/>
  </r>
  <r>
    <x v="88"/>
    <x v="5"/>
    <s v="인스타그램(블로그)"/>
    <x v="0"/>
    <x v="0"/>
    <x v="0"/>
    <m/>
    <m/>
    <n v="53417"/>
    <m/>
    <m/>
    <m/>
  </r>
  <r>
    <x v="88"/>
    <x v="5"/>
    <s v="인스타그램(전환)"/>
    <x v="0"/>
    <x v="0"/>
    <x v="0"/>
    <m/>
    <m/>
    <n v="522730"/>
    <m/>
    <m/>
    <m/>
  </r>
  <r>
    <x v="88"/>
    <x v="5"/>
    <s v="네이버 브랜드검색"/>
    <x v="0"/>
    <x v="0"/>
    <x v="0"/>
    <m/>
    <m/>
    <n v="20000"/>
    <m/>
    <m/>
    <m/>
  </r>
  <r>
    <x v="88"/>
    <x v="5"/>
    <s v="네이버 쇼핑검색"/>
    <x v="0"/>
    <x v="0"/>
    <x v="0"/>
    <m/>
    <m/>
    <n v="7999.999999999999"/>
    <m/>
    <m/>
    <m/>
  </r>
  <r>
    <x v="89"/>
    <x v="6"/>
    <s v="인스타그램(랄라블라)"/>
    <x v="0"/>
    <x v="0"/>
    <x v="0"/>
    <m/>
    <m/>
    <n v="25038"/>
    <m/>
    <m/>
    <m/>
  </r>
  <r>
    <x v="89"/>
    <x v="6"/>
    <s v="인스타그램(블로그)"/>
    <x v="0"/>
    <x v="0"/>
    <x v="0"/>
    <m/>
    <m/>
    <n v="50087"/>
    <m/>
    <m/>
    <m/>
  </r>
  <r>
    <x v="89"/>
    <x v="6"/>
    <s v="인스타그램(전환)"/>
    <x v="0"/>
    <x v="0"/>
    <x v="0"/>
    <m/>
    <m/>
    <n v="500903"/>
    <m/>
    <m/>
    <m/>
  </r>
  <r>
    <x v="89"/>
    <x v="6"/>
    <s v="네이버 브랜드검색"/>
    <x v="0"/>
    <x v="0"/>
    <x v="0"/>
    <m/>
    <m/>
    <n v="20000"/>
    <m/>
    <m/>
    <m/>
  </r>
  <r>
    <x v="89"/>
    <x v="6"/>
    <s v="네이버 쇼핑검색"/>
    <x v="0"/>
    <x v="0"/>
    <x v="0"/>
    <m/>
    <m/>
    <n v="8600"/>
    <m/>
    <m/>
    <m/>
  </r>
  <r>
    <x v="90"/>
    <x v="3"/>
    <s v="인스타그램(랄라블라)"/>
    <x v="0"/>
    <x v="0"/>
    <x v="0"/>
    <m/>
    <m/>
    <n v="25008"/>
    <m/>
    <m/>
    <m/>
  </r>
  <r>
    <x v="90"/>
    <x v="3"/>
    <s v="인스타그램(블로그)"/>
    <x v="0"/>
    <x v="0"/>
    <x v="0"/>
    <m/>
    <m/>
    <n v="48434"/>
    <m/>
    <m/>
    <m/>
  </r>
  <r>
    <x v="90"/>
    <x v="3"/>
    <s v="인스타그램(전환)"/>
    <x v="0"/>
    <x v="0"/>
    <x v="0"/>
    <m/>
    <m/>
    <n v="491635"/>
    <m/>
    <m/>
    <m/>
  </r>
  <r>
    <x v="90"/>
    <x v="3"/>
    <s v="네이버 브랜드검색"/>
    <x v="0"/>
    <x v="0"/>
    <x v="0"/>
    <m/>
    <m/>
    <n v="20000"/>
    <m/>
    <m/>
    <m/>
  </r>
  <r>
    <x v="90"/>
    <x v="3"/>
    <s v="네이버 쇼핑검색"/>
    <x v="0"/>
    <x v="0"/>
    <x v="0"/>
    <m/>
    <m/>
    <n v="7799.999999999999"/>
    <m/>
    <m/>
    <m/>
  </r>
  <r>
    <x v="91"/>
    <x v="4"/>
    <s v="인스타그램(랄라블라)"/>
    <x v="0"/>
    <x v="0"/>
    <x v="0"/>
    <m/>
    <m/>
    <n v="25025"/>
    <m/>
    <m/>
    <m/>
  </r>
  <r>
    <x v="91"/>
    <x v="4"/>
    <s v="인스타그램(블로그)"/>
    <x v="0"/>
    <x v="0"/>
    <x v="0"/>
    <m/>
    <m/>
    <n v="48488"/>
    <m/>
    <m/>
    <m/>
  </r>
  <r>
    <x v="91"/>
    <x v="4"/>
    <s v="인스타그램(전환)"/>
    <x v="0"/>
    <x v="0"/>
    <x v="0"/>
    <m/>
    <m/>
    <n v="482471"/>
    <m/>
    <m/>
    <m/>
  </r>
  <r>
    <x v="91"/>
    <x v="4"/>
    <s v="네이버 브랜드검색"/>
    <x v="0"/>
    <x v="0"/>
    <x v="0"/>
    <m/>
    <m/>
    <n v="20000"/>
    <m/>
    <m/>
    <m/>
  </r>
  <r>
    <x v="91"/>
    <x v="4"/>
    <s v="네이버 쇼핑검색"/>
    <x v="0"/>
    <x v="0"/>
    <x v="0"/>
    <m/>
    <m/>
    <n v="4520"/>
    <m/>
    <m/>
    <m/>
  </r>
  <r>
    <x v="92"/>
    <x v="1"/>
    <s v="인스타그램(랄라블라)"/>
    <x v="0"/>
    <x v="0"/>
    <x v="0"/>
    <m/>
    <m/>
    <n v="24210"/>
    <m/>
    <m/>
    <m/>
  </r>
  <r>
    <x v="92"/>
    <x v="1"/>
    <s v="인스타그램(블로그)"/>
    <x v="0"/>
    <x v="0"/>
    <x v="0"/>
    <m/>
    <m/>
    <n v="50968"/>
    <m/>
    <m/>
    <m/>
  </r>
  <r>
    <x v="92"/>
    <x v="1"/>
    <s v="인스타그램(전환)"/>
    <x v="0"/>
    <x v="0"/>
    <x v="0"/>
    <m/>
    <m/>
    <n v="507324"/>
    <m/>
    <m/>
    <m/>
  </r>
  <r>
    <x v="92"/>
    <x v="1"/>
    <s v="네이버 브랜드검색"/>
    <x v="0"/>
    <x v="0"/>
    <x v="0"/>
    <m/>
    <m/>
    <n v="20000"/>
    <m/>
    <m/>
    <m/>
  </r>
  <r>
    <x v="92"/>
    <x v="1"/>
    <s v="네이버 쇼핑검색"/>
    <x v="0"/>
    <x v="0"/>
    <x v="0"/>
    <m/>
    <m/>
    <n v="5999.999999999999"/>
    <m/>
    <m/>
    <m/>
  </r>
  <r>
    <x v="93"/>
    <x v="0"/>
    <s v="인스타그램(랄라블라)"/>
    <x v="0"/>
    <x v="0"/>
    <x v="0"/>
    <m/>
    <m/>
    <n v="25247"/>
    <m/>
    <m/>
    <m/>
  </r>
  <r>
    <x v="93"/>
    <x v="0"/>
    <s v="인스타그램(블로그)"/>
    <x v="0"/>
    <x v="0"/>
    <x v="0"/>
    <m/>
    <m/>
    <n v="49752"/>
    <m/>
    <m/>
    <m/>
  </r>
  <r>
    <x v="93"/>
    <x v="0"/>
    <s v="인스타그램(전환)"/>
    <x v="0"/>
    <x v="0"/>
    <x v="0"/>
    <m/>
    <m/>
    <n v="506596"/>
    <m/>
    <m/>
    <m/>
  </r>
  <r>
    <x v="93"/>
    <x v="0"/>
    <s v="네이버 브랜드검색"/>
    <x v="0"/>
    <x v="0"/>
    <x v="0"/>
    <m/>
    <m/>
    <n v="20000"/>
    <m/>
    <m/>
    <m/>
  </r>
  <r>
    <x v="93"/>
    <x v="0"/>
    <s v="네이버 쇼핑검색"/>
    <x v="0"/>
    <x v="0"/>
    <x v="0"/>
    <m/>
    <m/>
    <n v="6999.999999999999"/>
    <m/>
    <m/>
    <m/>
  </r>
  <r>
    <x v="93"/>
    <x v="0"/>
    <s v="SMS"/>
    <x v="1"/>
    <x v="0"/>
    <x v="10"/>
    <m/>
    <m/>
    <n v="140"/>
    <m/>
    <m/>
    <m/>
  </r>
  <r>
    <x v="93"/>
    <x v="0"/>
    <s v="SMS"/>
    <x v="1"/>
    <x v="0"/>
    <x v="9"/>
    <m/>
    <m/>
    <n v="980"/>
    <m/>
    <m/>
    <m/>
  </r>
  <r>
    <x v="93"/>
    <x v="0"/>
    <s v="카카오톡 메시지"/>
    <x v="1"/>
    <x v="0"/>
    <x v="9"/>
    <m/>
    <m/>
    <n v="440"/>
    <m/>
    <m/>
    <m/>
  </r>
  <r>
    <x v="94"/>
    <x v="2"/>
    <s v="인스타그램(랄라블라)"/>
    <x v="0"/>
    <x v="0"/>
    <x v="0"/>
    <m/>
    <m/>
    <n v="25155"/>
    <m/>
    <m/>
    <m/>
  </r>
  <r>
    <x v="94"/>
    <x v="2"/>
    <s v="인스타그램(블로그)"/>
    <x v="0"/>
    <x v="0"/>
    <x v="0"/>
    <m/>
    <m/>
    <n v="49100"/>
    <m/>
    <m/>
    <m/>
  </r>
  <r>
    <x v="94"/>
    <x v="2"/>
    <s v="인스타그램(전환)"/>
    <x v="0"/>
    <x v="0"/>
    <x v="0"/>
    <m/>
    <m/>
    <n v="486203"/>
    <m/>
    <m/>
    <m/>
  </r>
  <r>
    <x v="94"/>
    <x v="2"/>
    <s v="네이버 브랜드검색"/>
    <x v="0"/>
    <x v="0"/>
    <x v="0"/>
    <m/>
    <m/>
    <n v="20000"/>
    <m/>
    <m/>
    <m/>
  </r>
  <r>
    <x v="94"/>
    <x v="2"/>
    <s v="네이버 쇼핑검색"/>
    <x v="0"/>
    <x v="0"/>
    <x v="0"/>
    <m/>
    <m/>
    <n v="10200"/>
    <m/>
    <m/>
    <m/>
  </r>
  <r>
    <x v="94"/>
    <x v="2"/>
    <s v="기획사이다"/>
    <x v="0"/>
    <x v="0"/>
    <x v="0"/>
    <m/>
    <m/>
    <n v="5020909.090909091"/>
    <m/>
    <m/>
    <m/>
  </r>
  <r>
    <x v="95"/>
    <x v="5"/>
    <s v="인스타그램(랄라블라)"/>
    <x v="0"/>
    <x v="0"/>
    <x v="0"/>
    <m/>
    <m/>
    <n v="25317"/>
    <m/>
    <m/>
    <m/>
  </r>
  <r>
    <x v="95"/>
    <x v="5"/>
    <s v="인스타그램(블로그)"/>
    <x v="0"/>
    <x v="0"/>
    <x v="0"/>
    <m/>
    <m/>
    <n v="53171"/>
    <m/>
    <m/>
    <m/>
  </r>
  <r>
    <x v="95"/>
    <x v="5"/>
    <s v="인스타그램(전환)"/>
    <x v="0"/>
    <x v="0"/>
    <x v="0"/>
    <m/>
    <m/>
    <n v="524868"/>
    <m/>
    <m/>
    <m/>
  </r>
  <r>
    <x v="95"/>
    <x v="5"/>
    <s v="네이버 브랜드검색"/>
    <x v="0"/>
    <x v="0"/>
    <x v="0"/>
    <m/>
    <m/>
    <n v="20000"/>
    <m/>
    <m/>
    <m/>
  </r>
  <r>
    <x v="95"/>
    <x v="5"/>
    <s v="네이버 쇼핑검색"/>
    <x v="0"/>
    <x v="0"/>
    <x v="0"/>
    <m/>
    <m/>
    <n v="8159.999999999999"/>
    <m/>
    <m/>
    <m/>
  </r>
  <r>
    <x v="96"/>
    <x v="6"/>
    <s v="인스타그램(랄라블라)"/>
    <x v="0"/>
    <x v="0"/>
    <x v="0"/>
    <m/>
    <m/>
    <n v="25019"/>
    <m/>
    <m/>
    <m/>
  </r>
  <r>
    <x v="96"/>
    <x v="6"/>
    <s v="인스타그램(블로그)"/>
    <x v="0"/>
    <x v="0"/>
    <x v="0"/>
    <m/>
    <m/>
    <n v="50056"/>
    <m/>
    <m/>
    <m/>
  </r>
  <r>
    <x v="96"/>
    <x v="6"/>
    <s v="인스타그램(전환)"/>
    <x v="0"/>
    <x v="0"/>
    <x v="0"/>
    <m/>
    <m/>
    <n v="500863"/>
    <m/>
    <m/>
    <m/>
  </r>
  <r>
    <x v="96"/>
    <x v="6"/>
    <s v="네이버 브랜드검색"/>
    <x v="0"/>
    <x v="0"/>
    <x v="0"/>
    <m/>
    <m/>
    <n v="20000"/>
    <m/>
    <m/>
    <m/>
  </r>
  <r>
    <x v="96"/>
    <x v="6"/>
    <s v="네이버 쇼핑검색"/>
    <x v="0"/>
    <x v="0"/>
    <x v="0"/>
    <m/>
    <m/>
    <n v="8200"/>
    <m/>
    <m/>
    <m/>
  </r>
  <r>
    <x v="96"/>
    <x v="6"/>
    <s v="SMS"/>
    <x v="1"/>
    <x v="0"/>
    <x v="11"/>
    <m/>
    <m/>
    <n v="270"/>
    <m/>
    <m/>
    <m/>
  </r>
  <r>
    <x v="96"/>
    <x v="6"/>
    <s v="카카오톡 메시지"/>
    <x v="1"/>
    <x v="0"/>
    <x v="11"/>
    <m/>
    <m/>
    <n v="300"/>
    <m/>
    <m/>
    <m/>
  </r>
  <r>
    <x v="97"/>
    <x v="3"/>
    <s v="인스타그램(랄라블라)"/>
    <x v="0"/>
    <x v="0"/>
    <x v="0"/>
    <m/>
    <m/>
    <n v="24361"/>
    <m/>
    <m/>
    <m/>
  </r>
  <r>
    <x v="97"/>
    <x v="3"/>
    <s v="인스타그램(블로그)"/>
    <x v="0"/>
    <x v="0"/>
    <x v="0"/>
    <m/>
    <m/>
    <n v="48648"/>
    <m/>
    <m/>
    <m/>
  </r>
  <r>
    <x v="97"/>
    <x v="3"/>
    <s v="인스타그램(전환)"/>
    <x v="0"/>
    <x v="0"/>
    <x v="0"/>
    <m/>
    <m/>
    <n v="489928"/>
    <m/>
    <m/>
    <m/>
  </r>
  <r>
    <x v="97"/>
    <x v="3"/>
    <s v="네이버 브랜드검색"/>
    <x v="0"/>
    <x v="0"/>
    <x v="0"/>
    <m/>
    <m/>
    <n v="20000"/>
    <m/>
    <m/>
    <m/>
  </r>
  <r>
    <x v="97"/>
    <x v="3"/>
    <s v="네이버 쇼핑검색"/>
    <x v="0"/>
    <x v="0"/>
    <x v="0"/>
    <m/>
    <m/>
    <n v="8600"/>
    <m/>
    <m/>
    <m/>
  </r>
  <r>
    <x v="97"/>
    <x v="3"/>
    <s v="SMS"/>
    <x v="0"/>
    <x v="0"/>
    <x v="5"/>
    <m/>
    <m/>
    <n v="420"/>
    <m/>
    <m/>
    <m/>
  </r>
  <r>
    <x v="97"/>
    <x v="3"/>
    <s v="자사몰 스킨 교체"/>
    <x v="3"/>
    <x v="0"/>
    <x v="0"/>
    <m/>
    <m/>
    <n v="227272.7272727273"/>
    <m/>
    <m/>
    <m/>
  </r>
  <r>
    <x v="98"/>
    <x v="4"/>
    <s v="인스타그램(랄라블라)"/>
    <x v="0"/>
    <x v="0"/>
    <x v="0"/>
    <m/>
    <m/>
    <n v="25136"/>
    <m/>
    <m/>
    <m/>
  </r>
  <r>
    <x v="98"/>
    <x v="4"/>
    <s v="인스타그램(블로그)"/>
    <x v="0"/>
    <x v="0"/>
    <x v="0"/>
    <m/>
    <m/>
    <n v="50327"/>
    <m/>
    <m/>
    <m/>
  </r>
  <r>
    <x v="98"/>
    <x v="4"/>
    <s v="인스타그램(전환)"/>
    <x v="0"/>
    <x v="0"/>
    <x v="0"/>
    <m/>
    <m/>
    <n v="489707"/>
    <m/>
    <m/>
    <m/>
  </r>
  <r>
    <x v="98"/>
    <x v="4"/>
    <s v="네이버 브랜드검색"/>
    <x v="0"/>
    <x v="0"/>
    <x v="0"/>
    <m/>
    <m/>
    <n v="20000"/>
    <m/>
    <m/>
    <m/>
  </r>
  <r>
    <x v="98"/>
    <x v="4"/>
    <s v="네이버 쇼핑검색"/>
    <x v="0"/>
    <x v="0"/>
    <x v="0"/>
    <m/>
    <m/>
    <n v="7499.999999999999"/>
    <m/>
    <m/>
    <m/>
  </r>
  <r>
    <x v="99"/>
    <x v="1"/>
    <s v="인스타그램(랄라블라)"/>
    <x v="0"/>
    <x v="0"/>
    <x v="0"/>
    <m/>
    <m/>
    <n v="24838"/>
    <m/>
    <m/>
    <m/>
  </r>
  <r>
    <x v="99"/>
    <x v="1"/>
    <s v="인스타그램(블로그)"/>
    <x v="0"/>
    <x v="0"/>
    <x v="0"/>
    <m/>
    <m/>
    <n v="48829"/>
    <m/>
    <m/>
    <m/>
  </r>
  <r>
    <x v="99"/>
    <x v="1"/>
    <s v="인스타그램(전환)"/>
    <x v="0"/>
    <x v="0"/>
    <x v="0"/>
    <m/>
    <m/>
    <n v="495239"/>
    <m/>
    <m/>
    <m/>
  </r>
  <r>
    <x v="99"/>
    <x v="1"/>
    <s v="네이버 브랜드검색"/>
    <x v="0"/>
    <x v="0"/>
    <x v="0"/>
    <m/>
    <m/>
    <n v="20000"/>
    <m/>
    <m/>
    <m/>
  </r>
  <r>
    <x v="99"/>
    <x v="1"/>
    <s v="네이버 쇼핑검색"/>
    <x v="0"/>
    <x v="0"/>
    <x v="0"/>
    <m/>
    <m/>
    <n v="8800"/>
    <m/>
    <m/>
    <m/>
  </r>
  <r>
    <x v="100"/>
    <x v="0"/>
    <s v="인스타그램(랄라블라)"/>
    <x v="0"/>
    <x v="0"/>
    <x v="0"/>
    <m/>
    <m/>
    <n v="25030"/>
    <m/>
    <m/>
    <m/>
  </r>
  <r>
    <x v="100"/>
    <x v="0"/>
    <s v="인스타그램(블로그)"/>
    <x v="0"/>
    <x v="0"/>
    <x v="0"/>
    <m/>
    <m/>
    <n v="49879"/>
    <m/>
    <m/>
    <m/>
  </r>
  <r>
    <x v="100"/>
    <x v="0"/>
    <s v="인스타그램(전환)"/>
    <x v="0"/>
    <x v="0"/>
    <x v="0"/>
    <m/>
    <m/>
    <n v="491968"/>
    <m/>
    <m/>
    <m/>
  </r>
  <r>
    <x v="100"/>
    <x v="0"/>
    <s v="네이버 쇼핑검색"/>
    <x v="0"/>
    <x v="0"/>
    <x v="0"/>
    <m/>
    <m/>
    <n v="26000"/>
    <m/>
    <m/>
    <m/>
  </r>
  <r>
    <x v="101"/>
    <x v="2"/>
    <s v="인스타그램(랄라블라)"/>
    <x v="0"/>
    <x v="0"/>
    <x v="0"/>
    <m/>
    <m/>
    <n v="25323"/>
    <m/>
    <m/>
    <m/>
  </r>
  <r>
    <x v="101"/>
    <x v="2"/>
    <s v="인스타그램(블로그)"/>
    <x v="0"/>
    <x v="0"/>
    <x v="0"/>
    <m/>
    <m/>
    <n v="49081"/>
    <m/>
    <m/>
    <m/>
  </r>
  <r>
    <x v="101"/>
    <x v="2"/>
    <s v="인스타그램(전환)"/>
    <x v="0"/>
    <x v="0"/>
    <x v="0"/>
    <m/>
    <m/>
    <n v="496107"/>
    <m/>
    <m/>
    <m/>
  </r>
  <r>
    <x v="101"/>
    <x v="2"/>
    <s v="네이버 브랜드검색"/>
    <x v="0"/>
    <x v="0"/>
    <x v="0"/>
    <m/>
    <m/>
    <n v="40000"/>
    <m/>
    <m/>
    <m/>
  </r>
  <r>
    <x v="101"/>
    <x v="2"/>
    <s v="네이버 쇼핑검색"/>
    <x v="0"/>
    <x v="0"/>
    <x v="0"/>
    <m/>
    <m/>
    <n v="16200"/>
    <m/>
    <m/>
    <m/>
  </r>
  <r>
    <x v="101"/>
    <x v="2"/>
    <s v="SMS"/>
    <x v="0"/>
    <x v="0"/>
    <x v="12"/>
    <m/>
    <m/>
    <n v="70"/>
    <m/>
    <m/>
    <m/>
  </r>
  <r>
    <x v="101"/>
    <x v="2"/>
    <s v="SMS"/>
    <x v="0"/>
    <x v="0"/>
    <x v="13"/>
    <m/>
    <m/>
    <n v="1960"/>
    <m/>
    <m/>
    <m/>
  </r>
  <r>
    <x v="101"/>
    <x v="2"/>
    <s v="카카오톡 메시지"/>
    <x v="0"/>
    <x v="0"/>
    <x v="13"/>
    <m/>
    <m/>
    <n v="560"/>
    <m/>
    <m/>
    <m/>
  </r>
  <r>
    <x v="102"/>
    <x v="5"/>
    <s v="인스타그램(랄라블라)"/>
    <x v="0"/>
    <x v="0"/>
    <x v="0"/>
    <m/>
    <m/>
    <n v="25293"/>
    <m/>
    <m/>
    <m/>
  </r>
  <r>
    <x v="102"/>
    <x v="5"/>
    <s v="인스타그램(블로그)"/>
    <x v="0"/>
    <x v="0"/>
    <x v="0"/>
    <m/>
    <m/>
    <n v="53180"/>
    <m/>
    <m/>
    <m/>
  </r>
  <r>
    <x v="102"/>
    <x v="5"/>
    <s v="인스타그램(전환)"/>
    <x v="0"/>
    <x v="0"/>
    <x v="0"/>
    <m/>
    <m/>
    <n v="536188"/>
    <m/>
    <m/>
    <m/>
  </r>
  <r>
    <x v="102"/>
    <x v="5"/>
    <s v="네이버 브랜드검색"/>
    <x v="0"/>
    <x v="0"/>
    <x v="0"/>
    <m/>
    <m/>
    <n v="40000"/>
    <m/>
    <m/>
    <m/>
  </r>
  <r>
    <x v="102"/>
    <x v="5"/>
    <s v="네이버 쇼핑검색"/>
    <x v="0"/>
    <x v="0"/>
    <x v="0"/>
    <m/>
    <m/>
    <n v="14790"/>
    <m/>
    <m/>
    <m/>
  </r>
  <r>
    <x v="103"/>
    <x v="6"/>
    <s v="인스타그램(랄라블라)"/>
    <x v="0"/>
    <x v="0"/>
    <x v="0"/>
    <m/>
    <m/>
    <n v="25102"/>
    <m/>
    <m/>
    <m/>
  </r>
  <r>
    <x v="103"/>
    <x v="6"/>
    <s v="인스타그램(블로그)"/>
    <x v="0"/>
    <x v="0"/>
    <x v="0"/>
    <m/>
    <m/>
    <n v="50229"/>
    <m/>
    <m/>
    <m/>
  </r>
  <r>
    <x v="103"/>
    <x v="6"/>
    <s v="인스타그램(전환)"/>
    <x v="0"/>
    <x v="0"/>
    <x v="0"/>
    <m/>
    <m/>
    <n v="502252"/>
    <m/>
    <m/>
    <m/>
  </r>
  <r>
    <x v="103"/>
    <x v="6"/>
    <s v="네이버 브랜드검색"/>
    <x v="0"/>
    <x v="0"/>
    <x v="0"/>
    <m/>
    <m/>
    <n v="40000"/>
    <m/>
    <m/>
    <m/>
  </r>
  <r>
    <x v="103"/>
    <x v="6"/>
    <s v="네이버 쇼핑검색"/>
    <x v="0"/>
    <x v="0"/>
    <x v="0"/>
    <m/>
    <m/>
    <n v="33000"/>
    <m/>
    <m/>
    <m/>
  </r>
  <r>
    <x v="104"/>
    <x v="3"/>
    <s v="인스타그램(랄라블라)"/>
    <x v="0"/>
    <x v="0"/>
    <x v="0"/>
    <m/>
    <m/>
    <n v="24749"/>
    <m/>
    <m/>
    <m/>
  </r>
  <r>
    <x v="104"/>
    <x v="3"/>
    <s v="인스타그램(블로그)"/>
    <x v="0"/>
    <x v="0"/>
    <x v="0"/>
    <m/>
    <m/>
    <n v="48691"/>
    <m/>
    <m/>
    <m/>
  </r>
  <r>
    <x v="104"/>
    <x v="3"/>
    <s v="인스타그램(전환)"/>
    <x v="0"/>
    <x v="0"/>
    <x v="0"/>
    <m/>
    <m/>
    <n v="481370"/>
    <m/>
    <m/>
    <m/>
  </r>
  <r>
    <x v="104"/>
    <x v="3"/>
    <s v="네이버 브랜드검색"/>
    <x v="0"/>
    <x v="0"/>
    <x v="0"/>
    <m/>
    <m/>
    <n v="40000"/>
    <m/>
    <m/>
    <m/>
  </r>
  <r>
    <x v="104"/>
    <x v="3"/>
    <s v="네이버 쇼핑검색"/>
    <x v="0"/>
    <x v="0"/>
    <x v="0"/>
    <m/>
    <m/>
    <n v="81800"/>
    <m/>
    <m/>
    <m/>
  </r>
  <r>
    <x v="104"/>
    <x v="3"/>
    <s v="SMS"/>
    <x v="0"/>
    <x v="0"/>
    <x v="12"/>
    <m/>
    <m/>
    <n v="70"/>
    <m/>
    <m/>
    <m/>
  </r>
  <r>
    <x v="104"/>
    <x v="3"/>
    <s v="SMS"/>
    <x v="0"/>
    <x v="0"/>
    <x v="13"/>
    <m/>
    <m/>
    <n v="17010"/>
    <m/>
    <m/>
    <m/>
  </r>
  <r>
    <x v="105"/>
    <x v="4"/>
    <s v="인스타그램(랄라블라)"/>
    <x v="0"/>
    <x v="0"/>
    <x v="0"/>
    <m/>
    <m/>
    <n v="24810"/>
    <m/>
    <m/>
    <m/>
  </r>
  <r>
    <x v="105"/>
    <x v="4"/>
    <s v="인스타그램(블로그)"/>
    <x v="0"/>
    <x v="0"/>
    <x v="0"/>
    <m/>
    <m/>
    <n v="49247"/>
    <m/>
    <m/>
    <m/>
  </r>
  <r>
    <x v="105"/>
    <x v="4"/>
    <s v="인스타그램(전환)"/>
    <x v="0"/>
    <x v="0"/>
    <x v="0"/>
    <m/>
    <m/>
    <n v="604360"/>
    <m/>
    <m/>
    <m/>
  </r>
  <r>
    <x v="105"/>
    <x v="4"/>
    <s v="네이버 브랜드검색"/>
    <x v="0"/>
    <x v="0"/>
    <x v="0"/>
    <m/>
    <m/>
    <n v="40000"/>
    <m/>
    <m/>
    <m/>
  </r>
  <r>
    <x v="105"/>
    <x v="4"/>
    <s v="네이버 쇼핑검색"/>
    <x v="0"/>
    <x v="0"/>
    <x v="0"/>
    <m/>
    <m/>
    <n v="30800"/>
    <m/>
    <m/>
    <m/>
  </r>
  <r>
    <x v="105"/>
    <x v="4"/>
    <s v="SMS"/>
    <x v="0"/>
    <x v="0"/>
    <x v="13"/>
    <m/>
    <m/>
    <n v="23240"/>
    <m/>
    <m/>
    <m/>
  </r>
  <r>
    <x v="105"/>
    <x v="4"/>
    <s v="SMS"/>
    <x v="0"/>
    <x v="0"/>
    <x v="5"/>
    <m/>
    <m/>
    <n v="770"/>
    <m/>
    <m/>
    <m/>
  </r>
  <r>
    <x v="106"/>
    <x v="1"/>
    <s v="인스타그램(랄라블라)"/>
    <x v="0"/>
    <x v="0"/>
    <x v="0"/>
    <m/>
    <m/>
    <n v="24404"/>
    <m/>
    <m/>
    <m/>
  </r>
  <r>
    <x v="106"/>
    <x v="1"/>
    <s v="인스타그램(블로그)"/>
    <x v="0"/>
    <x v="0"/>
    <x v="0"/>
    <m/>
    <m/>
    <n v="50234"/>
    <m/>
    <m/>
    <m/>
  </r>
  <r>
    <x v="106"/>
    <x v="1"/>
    <s v="인스타그램(전환)"/>
    <x v="0"/>
    <x v="0"/>
    <x v="0"/>
    <m/>
    <m/>
    <n v="684990"/>
    <m/>
    <m/>
    <m/>
  </r>
  <r>
    <x v="106"/>
    <x v="1"/>
    <s v="네이버 브랜드검색"/>
    <x v="0"/>
    <x v="0"/>
    <x v="0"/>
    <m/>
    <m/>
    <n v="40000"/>
    <m/>
    <m/>
    <m/>
  </r>
  <r>
    <x v="106"/>
    <x v="1"/>
    <s v="네이버 쇼핑검색"/>
    <x v="0"/>
    <x v="0"/>
    <x v="0"/>
    <m/>
    <m/>
    <n v="17400"/>
    <m/>
    <m/>
    <m/>
  </r>
  <r>
    <x v="107"/>
    <x v="0"/>
    <s v="인스타그램(랄라블라)"/>
    <x v="0"/>
    <x v="0"/>
    <x v="0"/>
    <m/>
    <m/>
    <n v="25351"/>
    <m/>
    <m/>
    <m/>
  </r>
  <r>
    <x v="107"/>
    <x v="0"/>
    <s v="인스타그램(블로그)"/>
    <x v="0"/>
    <x v="0"/>
    <x v="0"/>
    <m/>
    <m/>
    <n v="49365"/>
    <m/>
    <m/>
    <m/>
  </r>
  <r>
    <x v="107"/>
    <x v="0"/>
    <s v="인스타그램(전환)"/>
    <x v="0"/>
    <x v="0"/>
    <x v="0"/>
    <m/>
    <m/>
    <n v="553775"/>
    <m/>
    <m/>
    <m/>
  </r>
  <r>
    <x v="107"/>
    <x v="0"/>
    <s v="네이버 브랜드검색"/>
    <x v="0"/>
    <x v="0"/>
    <x v="0"/>
    <m/>
    <m/>
    <n v="40000"/>
    <m/>
    <m/>
    <m/>
  </r>
  <r>
    <x v="107"/>
    <x v="0"/>
    <s v="네이버 쇼핑검색"/>
    <x v="0"/>
    <x v="0"/>
    <x v="0"/>
    <m/>
    <m/>
    <n v="13200"/>
    <m/>
    <m/>
    <m/>
  </r>
  <r>
    <x v="108"/>
    <x v="2"/>
    <s v="인스타그램(랄라블라)"/>
    <x v="0"/>
    <x v="0"/>
    <x v="0"/>
    <m/>
    <m/>
    <n v="25200"/>
    <m/>
    <m/>
    <m/>
  </r>
  <r>
    <x v="108"/>
    <x v="2"/>
    <s v="인스타그램(블로그)"/>
    <x v="0"/>
    <x v="0"/>
    <x v="0"/>
    <m/>
    <m/>
    <n v="49280"/>
    <m/>
    <m/>
    <m/>
  </r>
  <r>
    <x v="108"/>
    <x v="2"/>
    <s v="인스타그램(전환)"/>
    <x v="0"/>
    <x v="0"/>
    <x v="0"/>
    <m/>
    <m/>
    <n v="465220"/>
    <m/>
    <m/>
    <m/>
  </r>
  <r>
    <x v="108"/>
    <x v="2"/>
    <s v="네이버 브랜드검색"/>
    <x v="0"/>
    <x v="0"/>
    <x v="0"/>
    <m/>
    <m/>
    <n v="40000"/>
    <m/>
    <m/>
    <m/>
  </r>
  <r>
    <x v="108"/>
    <x v="2"/>
    <s v="네이버 쇼핑검색"/>
    <x v="0"/>
    <x v="0"/>
    <x v="0"/>
    <m/>
    <m/>
    <n v="14200"/>
    <m/>
    <m/>
    <m/>
  </r>
  <r>
    <x v="109"/>
    <x v="5"/>
    <s v="인스타그램(랄라블라)"/>
    <x v="0"/>
    <x v="0"/>
    <x v="0"/>
    <m/>
    <m/>
    <n v="25384"/>
    <m/>
    <m/>
    <m/>
  </r>
  <r>
    <x v="109"/>
    <x v="5"/>
    <s v="인스타그램(블로그)"/>
    <x v="0"/>
    <x v="0"/>
    <x v="0"/>
    <m/>
    <m/>
    <n v="52954"/>
    <m/>
    <m/>
    <m/>
  </r>
  <r>
    <x v="109"/>
    <x v="5"/>
    <s v="인스타그램(전환)"/>
    <x v="0"/>
    <x v="0"/>
    <x v="0"/>
    <m/>
    <m/>
    <n v="498379"/>
    <m/>
    <m/>
    <m/>
  </r>
  <r>
    <x v="109"/>
    <x v="5"/>
    <s v="네이버 브랜드검색"/>
    <x v="0"/>
    <x v="0"/>
    <x v="0"/>
    <m/>
    <m/>
    <n v="40000"/>
    <m/>
    <m/>
    <m/>
  </r>
  <r>
    <x v="109"/>
    <x v="5"/>
    <s v="네이버 쇼핑검색"/>
    <x v="0"/>
    <x v="0"/>
    <x v="0"/>
    <m/>
    <m/>
    <n v="9000"/>
    <m/>
    <m/>
    <m/>
  </r>
  <r>
    <x v="110"/>
    <x v="6"/>
    <s v="인스타그램(랄라블라)"/>
    <x v="0"/>
    <x v="0"/>
    <x v="0"/>
    <m/>
    <m/>
    <n v="25032"/>
    <m/>
    <m/>
    <m/>
  </r>
  <r>
    <x v="110"/>
    <x v="6"/>
    <s v="인스타그램(블로그)"/>
    <x v="0"/>
    <x v="0"/>
    <x v="0"/>
    <m/>
    <m/>
    <n v="50287"/>
    <m/>
    <m/>
    <m/>
  </r>
  <r>
    <x v="110"/>
    <x v="6"/>
    <s v="인스타그램(전환)"/>
    <x v="0"/>
    <x v="0"/>
    <x v="0"/>
    <m/>
    <m/>
    <n v="501252"/>
    <m/>
    <m/>
    <m/>
  </r>
  <r>
    <x v="110"/>
    <x v="6"/>
    <s v="네이버 브랜드검색"/>
    <x v="0"/>
    <x v="0"/>
    <x v="0"/>
    <m/>
    <m/>
    <n v="40000"/>
    <m/>
    <m/>
    <m/>
  </r>
  <r>
    <x v="110"/>
    <x v="6"/>
    <s v="네이버 쇼핑검색"/>
    <x v="0"/>
    <x v="0"/>
    <x v="0"/>
    <m/>
    <m/>
    <n v="8800"/>
    <m/>
    <m/>
    <m/>
  </r>
  <r>
    <x v="111"/>
    <x v="3"/>
    <s v="인스타그램(랄라블라)"/>
    <x v="0"/>
    <x v="0"/>
    <x v="0"/>
    <m/>
    <m/>
    <n v="24943"/>
    <m/>
    <m/>
    <m/>
  </r>
  <r>
    <x v="111"/>
    <x v="3"/>
    <s v="인스타그램(블로그)"/>
    <x v="0"/>
    <x v="0"/>
    <x v="0"/>
    <m/>
    <m/>
    <n v="48673"/>
    <m/>
    <m/>
    <m/>
  </r>
  <r>
    <x v="111"/>
    <x v="3"/>
    <s v="인스타그램(전환)"/>
    <x v="0"/>
    <x v="0"/>
    <x v="0"/>
    <m/>
    <m/>
    <n v="480127"/>
    <m/>
    <m/>
    <m/>
  </r>
  <r>
    <x v="111"/>
    <x v="3"/>
    <s v="네이버 브랜드검색"/>
    <x v="0"/>
    <x v="0"/>
    <x v="0"/>
    <m/>
    <m/>
    <n v="40000"/>
    <m/>
    <m/>
    <m/>
  </r>
  <r>
    <x v="111"/>
    <x v="3"/>
    <s v="네이버 쇼핑검색"/>
    <x v="0"/>
    <x v="0"/>
    <x v="0"/>
    <m/>
    <m/>
    <n v="7569.999999999999"/>
    <m/>
    <m/>
    <m/>
  </r>
  <r>
    <x v="112"/>
    <x v="4"/>
    <s v="인스타그램(랄라블라)"/>
    <x v="0"/>
    <x v="0"/>
    <x v="0"/>
    <m/>
    <m/>
    <n v="25062"/>
    <m/>
    <m/>
    <m/>
  </r>
  <r>
    <x v="112"/>
    <x v="4"/>
    <s v="인스타그램(블로그)"/>
    <x v="0"/>
    <x v="0"/>
    <x v="0"/>
    <m/>
    <m/>
    <n v="48795"/>
    <m/>
    <m/>
    <m/>
  </r>
  <r>
    <x v="112"/>
    <x v="4"/>
    <s v="인스타그램(전환)"/>
    <x v="0"/>
    <x v="0"/>
    <x v="0"/>
    <m/>
    <m/>
    <n v="499793"/>
    <m/>
    <m/>
    <m/>
  </r>
  <r>
    <x v="112"/>
    <x v="4"/>
    <s v="네이버 브랜드검색"/>
    <x v="0"/>
    <x v="0"/>
    <x v="0"/>
    <m/>
    <m/>
    <n v="40000"/>
    <m/>
    <m/>
    <m/>
  </r>
  <r>
    <x v="112"/>
    <x v="4"/>
    <s v="네이버 쇼핑검색"/>
    <x v="0"/>
    <x v="0"/>
    <x v="0"/>
    <m/>
    <m/>
    <n v="2540"/>
    <m/>
    <m/>
    <m/>
  </r>
  <r>
    <x v="112"/>
    <x v="4"/>
    <s v="SMS"/>
    <x v="0"/>
    <x v="0"/>
    <x v="5"/>
    <m/>
    <m/>
    <n v="490"/>
    <m/>
    <m/>
    <m/>
  </r>
  <r>
    <x v="113"/>
    <x v="1"/>
    <s v="인스타그램(랄라블라)"/>
    <x v="0"/>
    <x v="0"/>
    <x v="0"/>
    <m/>
    <m/>
    <n v="24888"/>
    <m/>
    <m/>
    <m/>
  </r>
  <r>
    <x v="113"/>
    <x v="1"/>
    <s v="인스타그램(블로그)"/>
    <x v="0"/>
    <x v="0"/>
    <x v="0"/>
    <m/>
    <m/>
    <n v="48827"/>
    <m/>
    <m/>
    <m/>
  </r>
  <r>
    <x v="113"/>
    <x v="1"/>
    <s v="인스타그램(전환)"/>
    <x v="0"/>
    <x v="0"/>
    <x v="0"/>
    <m/>
    <m/>
    <n v="490496"/>
    <m/>
    <m/>
    <m/>
  </r>
  <r>
    <x v="113"/>
    <x v="1"/>
    <s v="네이버 브랜드검색"/>
    <x v="0"/>
    <x v="0"/>
    <x v="0"/>
    <m/>
    <m/>
    <n v="40000"/>
    <m/>
    <m/>
    <m/>
  </r>
  <r>
    <x v="113"/>
    <x v="1"/>
    <s v="네이버 쇼핑검색"/>
    <x v="0"/>
    <x v="0"/>
    <x v="0"/>
    <m/>
    <m/>
    <n v="1660"/>
    <m/>
    <m/>
    <m/>
  </r>
  <r>
    <x v="114"/>
    <x v="0"/>
    <s v="인스타그램(랄라블라)"/>
    <x v="0"/>
    <x v="0"/>
    <x v="0"/>
    <m/>
    <m/>
    <n v="25051"/>
    <m/>
    <m/>
    <m/>
  </r>
  <r>
    <x v="114"/>
    <x v="0"/>
    <s v="인스타그램(블로그)"/>
    <x v="0"/>
    <x v="0"/>
    <x v="0"/>
    <m/>
    <m/>
    <n v="50576"/>
    <m/>
    <m/>
    <m/>
  </r>
  <r>
    <x v="114"/>
    <x v="0"/>
    <s v="인스타그램(전환)"/>
    <x v="0"/>
    <x v="0"/>
    <x v="0"/>
    <m/>
    <m/>
    <n v="494002"/>
    <m/>
    <m/>
    <m/>
  </r>
  <r>
    <x v="114"/>
    <x v="0"/>
    <s v="네이버 브랜드검색"/>
    <x v="0"/>
    <x v="0"/>
    <x v="0"/>
    <m/>
    <m/>
    <n v="40000"/>
    <m/>
    <m/>
    <m/>
  </r>
  <r>
    <x v="114"/>
    <x v="0"/>
    <s v="네이버 쇼핑검색"/>
    <x v="0"/>
    <x v="0"/>
    <x v="0"/>
    <m/>
    <m/>
    <n v="1210"/>
    <m/>
    <m/>
    <m/>
  </r>
  <r>
    <x v="115"/>
    <x v="2"/>
    <s v="인스타그램(랄라블라)"/>
    <x v="0"/>
    <x v="0"/>
    <x v="0"/>
    <m/>
    <m/>
    <n v="24730"/>
    <m/>
    <m/>
    <m/>
  </r>
  <r>
    <x v="115"/>
    <x v="2"/>
    <s v="인스타그램(블로그)"/>
    <x v="0"/>
    <x v="0"/>
    <x v="0"/>
    <m/>
    <m/>
    <n v="51482"/>
    <m/>
    <m/>
    <m/>
  </r>
  <r>
    <x v="115"/>
    <x v="2"/>
    <s v="인스타그램(전환)"/>
    <x v="0"/>
    <x v="0"/>
    <x v="0"/>
    <m/>
    <m/>
    <n v="517886"/>
    <m/>
    <m/>
    <m/>
  </r>
  <r>
    <x v="115"/>
    <x v="2"/>
    <s v="네이버 브랜드검색"/>
    <x v="0"/>
    <x v="0"/>
    <x v="0"/>
    <m/>
    <m/>
    <n v="40000"/>
    <m/>
    <m/>
    <m/>
  </r>
  <r>
    <x v="115"/>
    <x v="2"/>
    <s v="네이버 쇼핑검색"/>
    <x v="0"/>
    <x v="0"/>
    <x v="0"/>
    <m/>
    <m/>
    <n v="3160"/>
    <m/>
    <m/>
    <m/>
  </r>
  <r>
    <x v="116"/>
    <x v="5"/>
    <s v="인스타그램(랄라블라)"/>
    <x v="0"/>
    <x v="0"/>
    <x v="0"/>
    <m/>
    <m/>
    <n v="25293"/>
    <m/>
    <m/>
    <m/>
  </r>
  <r>
    <x v="116"/>
    <x v="5"/>
    <s v="인스타그램(블로그)"/>
    <x v="0"/>
    <x v="0"/>
    <x v="0"/>
    <m/>
    <m/>
    <n v="51360"/>
    <m/>
    <m/>
    <m/>
  </r>
  <r>
    <x v="116"/>
    <x v="5"/>
    <s v="인스타그램(전환)"/>
    <x v="0"/>
    <x v="0"/>
    <x v="0"/>
    <m/>
    <m/>
    <n v="516444"/>
    <m/>
    <m/>
    <m/>
  </r>
  <r>
    <x v="116"/>
    <x v="5"/>
    <s v="네이버 브랜드검색"/>
    <x v="0"/>
    <x v="0"/>
    <x v="0"/>
    <m/>
    <m/>
    <n v="40000"/>
    <m/>
    <m/>
    <m/>
  </r>
  <r>
    <x v="116"/>
    <x v="5"/>
    <s v="네이버 쇼핑검색"/>
    <x v="0"/>
    <x v="0"/>
    <x v="0"/>
    <m/>
    <m/>
    <n v="3720"/>
    <m/>
    <m/>
    <m/>
  </r>
  <r>
    <x v="117"/>
    <x v="6"/>
    <s v="인스타그램(랄라블라)"/>
    <x v="0"/>
    <x v="0"/>
    <x v="0"/>
    <m/>
    <m/>
    <n v="25052"/>
    <m/>
    <m/>
    <m/>
  </r>
  <r>
    <x v="117"/>
    <x v="6"/>
    <s v="인스타그램(블로그)"/>
    <x v="0"/>
    <x v="0"/>
    <x v="0"/>
    <m/>
    <m/>
    <n v="50159"/>
    <m/>
    <m/>
    <m/>
  </r>
  <r>
    <x v="117"/>
    <x v="6"/>
    <s v="인스타그램(전환)"/>
    <x v="0"/>
    <x v="0"/>
    <x v="0"/>
    <m/>
    <m/>
    <n v="593910"/>
    <m/>
    <m/>
    <m/>
  </r>
  <r>
    <x v="117"/>
    <x v="6"/>
    <s v="네이버 브랜드검색"/>
    <x v="0"/>
    <x v="0"/>
    <x v="0"/>
    <m/>
    <m/>
    <n v="40000"/>
    <m/>
    <m/>
    <m/>
  </r>
  <r>
    <x v="117"/>
    <x v="6"/>
    <s v="네이버 쇼핑검색"/>
    <x v="0"/>
    <x v="0"/>
    <x v="0"/>
    <m/>
    <m/>
    <n v="3860"/>
    <m/>
    <m/>
    <m/>
  </r>
  <r>
    <x v="118"/>
    <x v="3"/>
    <s v="인스타그램(랄라블라)"/>
    <x v="0"/>
    <x v="0"/>
    <x v="0"/>
    <m/>
    <m/>
    <n v="25045"/>
    <m/>
    <m/>
    <m/>
  </r>
  <r>
    <x v="118"/>
    <x v="3"/>
    <s v="인스타그램(블로그)"/>
    <x v="0"/>
    <x v="0"/>
    <x v="0"/>
    <m/>
    <m/>
    <n v="50158"/>
    <m/>
    <m/>
    <m/>
  </r>
  <r>
    <x v="118"/>
    <x v="3"/>
    <s v="인스타그램(전환)"/>
    <x v="0"/>
    <x v="0"/>
    <x v="0"/>
    <m/>
    <m/>
    <n v="600972"/>
    <m/>
    <m/>
    <m/>
  </r>
  <r>
    <x v="118"/>
    <x v="3"/>
    <s v="네이버 브랜드검색"/>
    <x v="0"/>
    <x v="0"/>
    <x v="0"/>
    <m/>
    <m/>
    <n v="40000"/>
    <m/>
    <m/>
    <m/>
  </r>
  <r>
    <x v="118"/>
    <x v="3"/>
    <s v="네이버 쇼핑검색"/>
    <x v="0"/>
    <x v="0"/>
    <x v="0"/>
    <m/>
    <m/>
    <n v="5170"/>
    <m/>
    <m/>
    <m/>
  </r>
  <r>
    <x v="119"/>
    <x v="4"/>
    <s v="인스타그램(랄라블라)"/>
    <x v="0"/>
    <x v="0"/>
    <x v="0"/>
    <m/>
    <m/>
    <n v="24487"/>
    <m/>
    <m/>
    <m/>
  </r>
  <r>
    <x v="119"/>
    <x v="4"/>
    <s v="인스타그램(블로그)"/>
    <x v="0"/>
    <x v="0"/>
    <x v="0"/>
    <m/>
    <m/>
    <n v="48587"/>
    <m/>
    <m/>
    <m/>
  </r>
  <r>
    <x v="119"/>
    <x v="4"/>
    <s v="인스타그램(전환)"/>
    <x v="0"/>
    <x v="0"/>
    <x v="0"/>
    <m/>
    <m/>
    <n v="686218"/>
    <m/>
    <m/>
    <m/>
  </r>
  <r>
    <x v="119"/>
    <x v="4"/>
    <s v="네이버 브랜드검색"/>
    <x v="0"/>
    <x v="0"/>
    <x v="0"/>
    <m/>
    <m/>
    <n v="40000"/>
    <m/>
    <m/>
    <m/>
  </r>
  <r>
    <x v="119"/>
    <x v="4"/>
    <s v="네이버 쇼핑검색"/>
    <x v="0"/>
    <x v="0"/>
    <x v="0"/>
    <m/>
    <m/>
    <n v="5709.999999999999"/>
    <m/>
    <m/>
    <m/>
  </r>
  <r>
    <x v="119"/>
    <x v="4"/>
    <s v="SMS"/>
    <x v="0"/>
    <x v="0"/>
    <x v="5"/>
    <m/>
    <m/>
    <n v="280"/>
    <m/>
    <m/>
    <m/>
  </r>
  <r>
    <x v="120"/>
    <x v="1"/>
    <s v="인스타그램(랄라블라)"/>
    <x v="0"/>
    <x v="0"/>
    <x v="0"/>
    <m/>
    <m/>
    <n v="25154"/>
    <m/>
    <m/>
    <m/>
  </r>
  <r>
    <x v="120"/>
    <x v="1"/>
    <s v="인스타그램(블로그)"/>
    <x v="0"/>
    <x v="0"/>
    <x v="0"/>
    <m/>
    <m/>
    <n v="49075"/>
    <m/>
    <m/>
    <m/>
  </r>
  <r>
    <x v="120"/>
    <x v="1"/>
    <s v="인스타그램(전환)"/>
    <x v="0"/>
    <x v="0"/>
    <x v="0"/>
    <m/>
    <m/>
    <n v="886929"/>
    <m/>
    <m/>
    <m/>
  </r>
  <r>
    <x v="120"/>
    <x v="1"/>
    <s v="네이버 브랜드검색"/>
    <x v="0"/>
    <x v="0"/>
    <x v="0"/>
    <m/>
    <m/>
    <n v="40000"/>
    <m/>
    <m/>
    <m/>
  </r>
  <r>
    <x v="120"/>
    <x v="1"/>
    <s v="네이버 쇼핑검색"/>
    <x v="0"/>
    <x v="0"/>
    <x v="0"/>
    <m/>
    <m/>
    <n v="9760"/>
    <m/>
    <m/>
    <m/>
  </r>
  <r>
    <x v="121"/>
    <x v="0"/>
    <s v="인스타그램(랄라블라)"/>
    <x v="0"/>
    <x v="0"/>
    <x v="0"/>
    <m/>
    <m/>
    <n v="25112"/>
    <m/>
    <m/>
    <m/>
  </r>
  <r>
    <x v="121"/>
    <x v="0"/>
    <s v="인스타그램(블로그)"/>
    <x v="0"/>
    <x v="0"/>
    <x v="0"/>
    <m/>
    <m/>
    <n v="50557"/>
    <m/>
    <m/>
    <m/>
  </r>
  <r>
    <x v="121"/>
    <x v="0"/>
    <s v="인스타그램(전환)"/>
    <x v="0"/>
    <x v="0"/>
    <x v="0"/>
    <m/>
    <m/>
    <n v="877355"/>
    <m/>
    <m/>
    <m/>
  </r>
  <r>
    <x v="121"/>
    <x v="0"/>
    <s v="인스타그램(소재 테스트)"/>
    <x v="1"/>
    <x v="0"/>
    <x v="14"/>
    <m/>
    <m/>
    <n v="20906"/>
    <m/>
    <m/>
    <m/>
  </r>
  <r>
    <x v="121"/>
    <x v="0"/>
    <s v="네이버 브랜드검색"/>
    <x v="0"/>
    <x v="0"/>
    <x v="0"/>
    <m/>
    <m/>
    <n v="40000"/>
    <m/>
    <m/>
    <m/>
  </r>
  <r>
    <x v="121"/>
    <x v="0"/>
    <s v="네이버 쇼핑검색"/>
    <x v="0"/>
    <x v="0"/>
    <x v="0"/>
    <m/>
    <m/>
    <n v="8860"/>
    <m/>
    <m/>
    <m/>
  </r>
  <r>
    <x v="122"/>
    <x v="2"/>
    <s v="인스타그램(랄라블라)"/>
    <x v="0"/>
    <x v="0"/>
    <x v="0"/>
    <m/>
    <m/>
    <n v="24943"/>
    <m/>
    <m/>
    <m/>
  </r>
  <r>
    <x v="122"/>
    <x v="2"/>
    <s v="인스타그램(블로그)"/>
    <x v="0"/>
    <x v="0"/>
    <x v="0"/>
    <m/>
    <m/>
    <n v="49605"/>
    <m/>
    <m/>
    <m/>
  </r>
  <r>
    <x v="122"/>
    <x v="2"/>
    <s v="인스타그램(전환)"/>
    <x v="0"/>
    <x v="0"/>
    <x v="0"/>
    <m/>
    <m/>
    <n v="884997"/>
    <m/>
    <m/>
    <m/>
  </r>
  <r>
    <x v="122"/>
    <x v="2"/>
    <s v="인스타그램(소재 테스트)"/>
    <x v="1"/>
    <x v="0"/>
    <x v="14"/>
    <m/>
    <m/>
    <n v="22089"/>
    <m/>
    <m/>
    <m/>
  </r>
  <r>
    <x v="122"/>
    <x v="2"/>
    <s v="네이버 브랜드검색"/>
    <x v="0"/>
    <x v="0"/>
    <x v="0"/>
    <m/>
    <m/>
    <n v="40000"/>
    <m/>
    <m/>
    <m/>
  </r>
  <r>
    <x v="122"/>
    <x v="2"/>
    <s v="네이버 쇼핑검색"/>
    <x v="0"/>
    <x v="0"/>
    <x v="0"/>
    <m/>
    <m/>
    <n v="5110"/>
    <m/>
    <m/>
    <m/>
  </r>
  <r>
    <x v="123"/>
    <x v="5"/>
    <s v="인스타그램(랄라블라)"/>
    <x v="0"/>
    <x v="0"/>
    <x v="0"/>
    <m/>
    <m/>
    <n v="25207"/>
    <m/>
    <m/>
    <m/>
  </r>
  <r>
    <x v="123"/>
    <x v="5"/>
    <s v="인스타그램(블로그)"/>
    <x v="0"/>
    <x v="0"/>
    <x v="0"/>
    <m/>
    <m/>
    <n v="51859"/>
    <m/>
    <m/>
    <m/>
  </r>
  <r>
    <x v="123"/>
    <x v="5"/>
    <s v="인스타그램(전환)"/>
    <x v="0"/>
    <x v="0"/>
    <x v="0"/>
    <m/>
    <m/>
    <n v="943975"/>
    <m/>
    <m/>
    <m/>
  </r>
  <r>
    <x v="123"/>
    <x v="5"/>
    <s v="네이버 브랜드검색"/>
    <x v="0"/>
    <x v="0"/>
    <x v="0"/>
    <m/>
    <m/>
    <n v="40000"/>
    <m/>
    <m/>
    <m/>
  </r>
  <r>
    <x v="123"/>
    <x v="5"/>
    <s v="네이버 쇼핑검색"/>
    <x v="0"/>
    <x v="0"/>
    <x v="0"/>
    <m/>
    <m/>
    <n v="4580"/>
    <m/>
    <m/>
    <m/>
  </r>
  <r>
    <x v="124"/>
    <x v="6"/>
    <s v="인스타그램(랄라블라)"/>
    <x v="0"/>
    <x v="0"/>
    <x v="0"/>
    <m/>
    <m/>
    <n v="25051"/>
    <m/>
    <m/>
    <m/>
  </r>
  <r>
    <x v="124"/>
    <x v="6"/>
    <s v="인스타그램(블로그)"/>
    <x v="0"/>
    <x v="0"/>
    <x v="0"/>
    <m/>
    <m/>
    <n v="50262"/>
    <m/>
    <m/>
    <m/>
  </r>
  <r>
    <x v="124"/>
    <x v="6"/>
    <s v="인스타그램(전환)"/>
    <x v="0"/>
    <x v="0"/>
    <x v="0"/>
    <m/>
    <m/>
    <n v="940952"/>
    <m/>
    <m/>
    <m/>
  </r>
  <r>
    <x v="124"/>
    <x v="6"/>
    <s v="네이버 브랜드검색"/>
    <x v="0"/>
    <x v="0"/>
    <x v="0"/>
    <m/>
    <m/>
    <n v="40000"/>
    <m/>
    <m/>
    <m/>
  </r>
  <r>
    <x v="124"/>
    <x v="6"/>
    <s v="네이버 쇼핑검색"/>
    <x v="0"/>
    <x v="0"/>
    <x v="0"/>
    <m/>
    <m/>
    <n v="5390"/>
    <m/>
    <m/>
    <m/>
  </r>
  <r>
    <x v="125"/>
    <x v="3"/>
    <s v="인스타그램(랄라블라)"/>
    <x v="0"/>
    <x v="0"/>
    <x v="0"/>
    <m/>
    <m/>
    <n v="24985"/>
    <m/>
    <m/>
    <m/>
  </r>
  <r>
    <x v="125"/>
    <x v="3"/>
    <s v="인스타그램(블로그)"/>
    <x v="0"/>
    <x v="0"/>
    <x v="0"/>
    <m/>
    <m/>
    <n v="48641"/>
    <m/>
    <m/>
    <m/>
  </r>
  <r>
    <x v="125"/>
    <x v="3"/>
    <s v="인스타그램(전환)"/>
    <x v="0"/>
    <x v="0"/>
    <x v="0"/>
    <m/>
    <m/>
    <n v="967479"/>
    <m/>
    <m/>
    <m/>
  </r>
  <r>
    <x v="125"/>
    <x v="3"/>
    <s v="네이버 브랜드검색"/>
    <x v="0"/>
    <x v="0"/>
    <x v="0"/>
    <m/>
    <m/>
    <n v="40000"/>
    <m/>
    <m/>
    <m/>
  </r>
  <r>
    <x v="125"/>
    <x v="3"/>
    <s v="네이버 쇼핑검색"/>
    <x v="0"/>
    <x v="0"/>
    <x v="0"/>
    <m/>
    <m/>
    <n v="3770"/>
    <m/>
    <m/>
    <m/>
  </r>
  <r>
    <x v="126"/>
    <x v="4"/>
    <s v="인스타그램(랄라블라)"/>
    <x v="0"/>
    <x v="0"/>
    <x v="0"/>
    <m/>
    <m/>
    <n v="24994"/>
    <m/>
    <m/>
    <m/>
  </r>
  <r>
    <x v="126"/>
    <x v="4"/>
    <s v="인스타그램(블로그)"/>
    <x v="0"/>
    <x v="0"/>
    <x v="0"/>
    <m/>
    <m/>
    <n v="49541"/>
    <m/>
    <m/>
    <m/>
  </r>
  <r>
    <x v="126"/>
    <x v="4"/>
    <s v="인스타그램(전환)"/>
    <x v="0"/>
    <x v="0"/>
    <x v="0"/>
    <m/>
    <m/>
    <n v="778733"/>
    <m/>
    <m/>
    <m/>
  </r>
  <r>
    <x v="126"/>
    <x v="4"/>
    <s v="네이버 브랜드검색"/>
    <x v="0"/>
    <x v="0"/>
    <x v="0"/>
    <m/>
    <m/>
    <n v="40000"/>
    <m/>
    <m/>
    <m/>
  </r>
  <r>
    <x v="126"/>
    <x v="4"/>
    <s v="네이버 쇼핑검색"/>
    <x v="0"/>
    <x v="0"/>
    <x v="0"/>
    <m/>
    <m/>
    <n v="2760"/>
    <m/>
    <m/>
    <m/>
  </r>
  <r>
    <x v="127"/>
    <x v="1"/>
    <s v="인스타그램(랄라블라)"/>
    <x v="0"/>
    <x v="0"/>
    <x v="0"/>
    <m/>
    <m/>
    <n v="24996"/>
    <m/>
    <m/>
    <m/>
  </r>
  <r>
    <x v="127"/>
    <x v="1"/>
    <s v="인스타그램(블로그)"/>
    <x v="0"/>
    <x v="0"/>
    <x v="0"/>
    <m/>
    <m/>
    <n v="49920"/>
    <m/>
    <m/>
    <m/>
  </r>
  <r>
    <x v="127"/>
    <x v="1"/>
    <s v="인스타그램(전환)"/>
    <x v="0"/>
    <x v="0"/>
    <x v="0"/>
    <m/>
    <m/>
    <n v="783943"/>
    <m/>
    <m/>
    <m/>
  </r>
  <r>
    <x v="127"/>
    <x v="1"/>
    <s v="네이버 브랜드검색"/>
    <x v="0"/>
    <x v="0"/>
    <x v="0"/>
    <m/>
    <m/>
    <n v="40000"/>
    <m/>
    <m/>
    <m/>
  </r>
  <r>
    <x v="127"/>
    <x v="1"/>
    <s v="네이버 쇼핑검색"/>
    <x v="0"/>
    <x v="0"/>
    <x v="0"/>
    <m/>
    <m/>
    <n v="2300"/>
    <m/>
    <m/>
    <m/>
  </r>
  <r>
    <x v="128"/>
    <x v="0"/>
    <s v="인스타그램(랄라블라)"/>
    <x v="0"/>
    <x v="0"/>
    <x v="0"/>
    <m/>
    <m/>
    <n v="23266"/>
    <m/>
    <m/>
    <m/>
  </r>
  <r>
    <x v="128"/>
    <x v="0"/>
    <s v="인스타그램(블로그)"/>
    <x v="0"/>
    <x v="0"/>
    <x v="0"/>
    <m/>
    <m/>
    <n v="49386"/>
    <m/>
    <m/>
    <m/>
  </r>
  <r>
    <x v="128"/>
    <x v="0"/>
    <s v="인스타그램(전환)"/>
    <x v="0"/>
    <x v="0"/>
    <x v="0"/>
    <m/>
    <m/>
    <n v="783018"/>
    <m/>
    <m/>
    <m/>
  </r>
  <r>
    <x v="128"/>
    <x v="0"/>
    <s v="네이버 브랜드검색"/>
    <x v="0"/>
    <x v="0"/>
    <x v="0"/>
    <m/>
    <m/>
    <n v="40000"/>
    <m/>
    <m/>
    <m/>
  </r>
  <r>
    <x v="128"/>
    <x v="0"/>
    <s v="네이버 쇼핑검색"/>
    <x v="0"/>
    <x v="0"/>
    <x v="0"/>
    <m/>
    <m/>
    <n v="1420"/>
    <m/>
    <m/>
    <m/>
  </r>
  <r>
    <x v="129"/>
    <x v="2"/>
    <s v="인스타그램(랄라블라)"/>
    <x v="0"/>
    <x v="0"/>
    <x v="0"/>
    <m/>
    <m/>
    <n v="25901"/>
    <m/>
    <m/>
    <m/>
  </r>
  <r>
    <x v="129"/>
    <x v="2"/>
    <s v="인스타그램(블로그)"/>
    <x v="0"/>
    <x v="0"/>
    <x v="0"/>
    <m/>
    <m/>
    <n v="49270"/>
    <m/>
    <m/>
    <m/>
  </r>
  <r>
    <x v="129"/>
    <x v="2"/>
    <s v="인스타그램(전환)"/>
    <x v="1"/>
    <x v="0"/>
    <x v="0"/>
    <m/>
    <m/>
    <n v="67166"/>
    <m/>
    <m/>
    <m/>
  </r>
  <r>
    <x v="129"/>
    <x v="2"/>
    <s v="인스타그램(리타게팅 전환)"/>
    <x v="1"/>
    <x v="0"/>
    <x v="0"/>
    <m/>
    <m/>
    <n v="32275"/>
    <m/>
    <m/>
    <m/>
  </r>
  <r>
    <x v="129"/>
    <x v="2"/>
    <s v="인스타그램(전환)"/>
    <x v="0"/>
    <x v="0"/>
    <x v="0"/>
    <m/>
    <m/>
    <n v="810349"/>
    <m/>
    <m/>
    <m/>
  </r>
  <r>
    <x v="129"/>
    <x v="2"/>
    <s v="네이버 브랜드검색"/>
    <x v="0"/>
    <x v="0"/>
    <x v="0"/>
    <m/>
    <m/>
    <n v="40000"/>
    <m/>
    <m/>
    <m/>
  </r>
  <r>
    <x v="129"/>
    <x v="2"/>
    <s v="네이버 쇼핑검색"/>
    <x v="0"/>
    <x v="0"/>
    <x v="0"/>
    <m/>
    <m/>
    <n v="2900"/>
    <m/>
    <m/>
    <m/>
  </r>
  <r>
    <x v="130"/>
    <x v="5"/>
    <s v="인스타그램(랄라블라)"/>
    <x v="0"/>
    <x v="0"/>
    <x v="0"/>
    <m/>
    <m/>
    <n v="25807"/>
    <m/>
    <m/>
    <m/>
  </r>
  <r>
    <x v="130"/>
    <x v="5"/>
    <s v="인스타그램(블로그)"/>
    <x v="0"/>
    <x v="0"/>
    <x v="0"/>
    <m/>
    <m/>
    <n v="52980"/>
    <m/>
    <m/>
    <m/>
  </r>
  <r>
    <x v="130"/>
    <x v="5"/>
    <s v="인스타그램(전환)"/>
    <x v="0"/>
    <x v="0"/>
    <x v="0"/>
    <m/>
    <m/>
    <n v="834251"/>
    <m/>
    <m/>
    <m/>
  </r>
  <r>
    <x v="130"/>
    <x v="5"/>
    <s v="네이버 브랜드검색"/>
    <x v="0"/>
    <x v="0"/>
    <x v="0"/>
    <m/>
    <m/>
    <n v="40000"/>
    <m/>
    <m/>
    <m/>
  </r>
  <r>
    <x v="130"/>
    <x v="5"/>
    <s v="네이버 쇼핑검색"/>
    <x v="0"/>
    <x v="0"/>
    <x v="0"/>
    <m/>
    <m/>
    <n v="3510"/>
    <m/>
    <m/>
    <m/>
  </r>
  <r>
    <x v="131"/>
    <x v="6"/>
    <s v="인스타그램(랄라블라)"/>
    <x v="0"/>
    <x v="0"/>
    <x v="0"/>
    <m/>
    <m/>
    <n v="25052"/>
    <m/>
    <m/>
    <m/>
  </r>
  <r>
    <x v="131"/>
    <x v="6"/>
    <s v="인스타그램(블로그)"/>
    <x v="0"/>
    <x v="0"/>
    <x v="0"/>
    <m/>
    <m/>
    <n v="50187"/>
    <m/>
    <m/>
    <m/>
  </r>
  <r>
    <x v="131"/>
    <x v="6"/>
    <s v="인스타그램(전환)"/>
    <x v="0"/>
    <x v="0"/>
    <x v="0"/>
    <m/>
    <m/>
    <n v="948018"/>
    <m/>
    <m/>
    <m/>
  </r>
  <r>
    <x v="131"/>
    <x v="6"/>
    <s v="네이버 브랜드검색"/>
    <x v="0"/>
    <x v="0"/>
    <x v="0"/>
    <m/>
    <m/>
    <n v="40000"/>
    <m/>
    <m/>
    <m/>
  </r>
  <r>
    <x v="131"/>
    <x v="6"/>
    <s v="네이버 쇼핑검색"/>
    <x v="0"/>
    <x v="0"/>
    <x v="0"/>
    <m/>
    <m/>
    <n v="1890"/>
    <m/>
    <m/>
    <m/>
  </r>
  <r>
    <x v="132"/>
    <x v="3"/>
    <s v="인스타그램(랄라블라)"/>
    <x v="0"/>
    <x v="0"/>
    <x v="0"/>
    <m/>
    <m/>
    <n v="25007"/>
    <m/>
    <m/>
    <m/>
  </r>
  <r>
    <x v="132"/>
    <x v="3"/>
    <s v="인스타그램(블로그)"/>
    <x v="0"/>
    <x v="0"/>
    <x v="0"/>
    <m/>
    <m/>
    <n v="48782"/>
    <m/>
    <m/>
    <m/>
  </r>
  <r>
    <x v="132"/>
    <x v="3"/>
    <s v="인스타그램(전환)"/>
    <x v="1"/>
    <x v="0"/>
    <x v="0"/>
    <m/>
    <m/>
    <n v="113411"/>
    <m/>
    <m/>
    <m/>
  </r>
  <r>
    <x v="132"/>
    <x v="3"/>
    <s v="인스타그램(리타게팅 전환)"/>
    <x v="1"/>
    <x v="0"/>
    <x v="0"/>
    <m/>
    <m/>
    <n v="57142"/>
    <m/>
    <m/>
    <m/>
  </r>
  <r>
    <x v="132"/>
    <x v="3"/>
    <s v="인스타그램(전환)"/>
    <x v="0"/>
    <x v="0"/>
    <x v="0"/>
    <m/>
    <m/>
    <n v="861713"/>
    <m/>
    <m/>
    <m/>
  </r>
  <r>
    <x v="132"/>
    <x v="3"/>
    <s v="네이버 브랜드검색"/>
    <x v="0"/>
    <x v="0"/>
    <x v="0"/>
    <m/>
    <m/>
    <n v="40000"/>
    <m/>
    <m/>
    <m/>
  </r>
  <r>
    <x v="132"/>
    <x v="3"/>
    <s v="네이버 쇼핑검색"/>
    <x v="0"/>
    <x v="0"/>
    <x v="0"/>
    <m/>
    <m/>
    <n v="5060"/>
    <m/>
    <m/>
    <m/>
  </r>
  <r>
    <x v="133"/>
    <x v="4"/>
    <s v="인스타그램(랄라블라)"/>
    <x v="0"/>
    <x v="0"/>
    <x v="0"/>
    <m/>
    <m/>
    <n v="25031"/>
    <m/>
    <m/>
    <m/>
  </r>
  <r>
    <x v="133"/>
    <x v="4"/>
    <s v="인스타그램(블로그)"/>
    <x v="0"/>
    <x v="0"/>
    <x v="0"/>
    <m/>
    <m/>
    <n v="50367"/>
    <m/>
    <m/>
    <m/>
  </r>
  <r>
    <x v="133"/>
    <x v="4"/>
    <s v="인스타그램(전환)"/>
    <x v="1"/>
    <x v="0"/>
    <x v="0"/>
    <m/>
    <m/>
    <n v="115027"/>
    <m/>
    <m/>
    <m/>
  </r>
  <r>
    <x v="133"/>
    <x v="4"/>
    <s v="인스타그램(리타게팅 전환)"/>
    <x v="1"/>
    <x v="0"/>
    <x v="0"/>
    <m/>
    <m/>
    <n v="79711"/>
    <m/>
    <m/>
    <m/>
  </r>
  <r>
    <x v="133"/>
    <x v="4"/>
    <s v="인스타그램(전환)"/>
    <x v="0"/>
    <x v="0"/>
    <x v="0"/>
    <m/>
    <m/>
    <n v="1046622"/>
    <m/>
    <m/>
    <m/>
  </r>
  <r>
    <x v="133"/>
    <x v="4"/>
    <s v="네이버 브랜드검색"/>
    <x v="0"/>
    <x v="0"/>
    <x v="0"/>
    <m/>
    <m/>
    <n v="40000"/>
    <m/>
    <m/>
    <m/>
  </r>
  <r>
    <x v="133"/>
    <x v="4"/>
    <s v="네이버 쇼핑검색"/>
    <x v="0"/>
    <x v="0"/>
    <x v="0"/>
    <m/>
    <m/>
    <n v="7399.999999999999"/>
    <m/>
    <m/>
    <m/>
  </r>
  <r>
    <x v="134"/>
    <x v="1"/>
    <s v="인스타그램(랄라블라)"/>
    <x v="0"/>
    <x v="0"/>
    <x v="0"/>
    <m/>
    <m/>
    <n v="24956"/>
    <m/>
    <m/>
    <m/>
  </r>
  <r>
    <x v="134"/>
    <x v="1"/>
    <s v="인스타그램(블로그)"/>
    <x v="0"/>
    <x v="0"/>
    <x v="0"/>
    <m/>
    <m/>
    <n v="49536"/>
    <m/>
    <m/>
    <m/>
  </r>
  <r>
    <x v="134"/>
    <x v="1"/>
    <s v="인스타그램(전환)"/>
    <x v="1"/>
    <x v="0"/>
    <x v="0"/>
    <m/>
    <m/>
    <n v="128474"/>
    <m/>
    <m/>
    <m/>
  </r>
  <r>
    <x v="134"/>
    <x v="1"/>
    <s v="인스타그램(리타게팅 전환)"/>
    <x v="1"/>
    <x v="0"/>
    <x v="0"/>
    <m/>
    <m/>
    <n v="95244"/>
    <m/>
    <m/>
    <m/>
  </r>
  <r>
    <x v="134"/>
    <x v="1"/>
    <s v="인스타그램(전환)"/>
    <x v="0"/>
    <x v="0"/>
    <x v="0"/>
    <m/>
    <m/>
    <n v="1273431"/>
    <m/>
    <m/>
    <m/>
  </r>
  <r>
    <x v="134"/>
    <x v="1"/>
    <s v="네이버 브랜드검색"/>
    <x v="0"/>
    <x v="0"/>
    <x v="0"/>
    <m/>
    <m/>
    <n v="40000"/>
    <m/>
    <m/>
    <m/>
  </r>
  <r>
    <x v="134"/>
    <x v="1"/>
    <s v="네이버 쇼핑검색"/>
    <x v="0"/>
    <x v="0"/>
    <x v="0"/>
    <m/>
    <m/>
    <n v="6149.999999999999"/>
    <m/>
    <m/>
    <m/>
  </r>
  <r>
    <x v="135"/>
    <x v="0"/>
    <s v="인스타그램(랄라블라)"/>
    <x v="0"/>
    <x v="0"/>
    <x v="0"/>
    <m/>
    <m/>
    <n v="24314"/>
    <m/>
    <m/>
    <m/>
  </r>
  <r>
    <x v="135"/>
    <x v="0"/>
    <s v="인스타그램(블로그)"/>
    <x v="0"/>
    <x v="0"/>
    <x v="0"/>
    <m/>
    <m/>
    <n v="48891"/>
    <m/>
    <m/>
    <m/>
  </r>
  <r>
    <x v="135"/>
    <x v="0"/>
    <s v="인스타그램(전환)"/>
    <x v="1"/>
    <x v="0"/>
    <x v="0"/>
    <m/>
    <m/>
    <n v="141392"/>
    <m/>
    <m/>
    <m/>
  </r>
  <r>
    <x v="135"/>
    <x v="0"/>
    <s v="인스타그램(리타게팅 전환)"/>
    <x v="1"/>
    <x v="0"/>
    <x v="0"/>
    <m/>
    <m/>
    <n v="96100"/>
    <m/>
    <m/>
    <m/>
  </r>
  <r>
    <x v="135"/>
    <x v="0"/>
    <s v="인스타그램(전환)"/>
    <x v="0"/>
    <x v="0"/>
    <x v="0"/>
    <m/>
    <m/>
    <n v="977869"/>
    <m/>
    <m/>
    <m/>
  </r>
  <r>
    <x v="135"/>
    <x v="0"/>
    <s v="네이버 브랜드검색"/>
    <x v="0"/>
    <x v="0"/>
    <x v="0"/>
    <m/>
    <m/>
    <n v="40000"/>
    <m/>
    <m/>
    <m/>
  </r>
  <r>
    <x v="135"/>
    <x v="0"/>
    <s v="네이버 쇼핑검색"/>
    <x v="0"/>
    <x v="0"/>
    <x v="0"/>
    <m/>
    <m/>
    <n v="7049.999999999999"/>
    <m/>
    <m/>
    <m/>
  </r>
  <r>
    <x v="136"/>
    <x v="2"/>
    <s v="인스타그램(랄라블라)"/>
    <x v="0"/>
    <x v="0"/>
    <x v="0"/>
    <m/>
    <m/>
    <n v="25092"/>
    <m/>
    <m/>
    <m/>
  </r>
  <r>
    <x v="136"/>
    <x v="2"/>
    <s v="인스타그램(블로그)"/>
    <x v="0"/>
    <x v="0"/>
    <x v="0"/>
    <m/>
    <m/>
    <n v="49140"/>
    <m/>
    <m/>
    <m/>
  </r>
  <r>
    <x v="136"/>
    <x v="2"/>
    <s v="인스타그램(전환)"/>
    <x v="1"/>
    <x v="0"/>
    <x v="0"/>
    <m/>
    <m/>
    <n v="141363"/>
    <m/>
    <m/>
    <m/>
  </r>
  <r>
    <x v="136"/>
    <x v="2"/>
    <s v="인스타그램(리타게팅 전환)"/>
    <x v="1"/>
    <x v="0"/>
    <x v="0"/>
    <m/>
    <m/>
    <n v="97370"/>
    <m/>
    <m/>
    <m/>
  </r>
  <r>
    <x v="136"/>
    <x v="2"/>
    <s v="인스타그램(전환)"/>
    <x v="0"/>
    <x v="0"/>
    <x v="0"/>
    <m/>
    <m/>
    <n v="915783"/>
    <m/>
    <m/>
    <m/>
  </r>
  <r>
    <x v="136"/>
    <x v="2"/>
    <s v="네이버 브랜드검색"/>
    <x v="0"/>
    <x v="0"/>
    <x v="0"/>
    <m/>
    <m/>
    <n v="40000"/>
    <m/>
    <m/>
    <m/>
  </r>
  <r>
    <x v="136"/>
    <x v="2"/>
    <s v="네이버 쇼핑검색"/>
    <x v="0"/>
    <x v="0"/>
    <x v="0"/>
    <m/>
    <m/>
    <n v="4470"/>
    <m/>
    <m/>
    <m/>
  </r>
  <r>
    <x v="137"/>
    <x v="5"/>
    <s v="인스타그램(랄라블라)"/>
    <x v="0"/>
    <x v="0"/>
    <x v="0"/>
    <m/>
    <m/>
    <n v="25548"/>
    <m/>
    <m/>
    <m/>
  </r>
  <r>
    <x v="137"/>
    <x v="5"/>
    <s v="인스타그램(블로그)"/>
    <x v="0"/>
    <x v="0"/>
    <x v="0"/>
    <m/>
    <m/>
    <n v="53097"/>
    <m/>
    <m/>
    <m/>
  </r>
  <r>
    <x v="137"/>
    <x v="5"/>
    <s v="인스타그램(전환)"/>
    <x v="1"/>
    <x v="0"/>
    <x v="0"/>
    <m/>
    <m/>
    <n v="154516"/>
    <m/>
    <m/>
    <m/>
  </r>
  <r>
    <x v="137"/>
    <x v="5"/>
    <s v="인스타그램(리타게팅 전환)"/>
    <x v="1"/>
    <x v="0"/>
    <x v="0"/>
    <m/>
    <m/>
    <n v="104333"/>
    <m/>
    <m/>
    <m/>
  </r>
  <r>
    <x v="137"/>
    <x v="5"/>
    <s v="인스타그램(전환)"/>
    <x v="0"/>
    <x v="0"/>
    <x v="0"/>
    <m/>
    <m/>
    <n v="860913"/>
    <m/>
    <m/>
    <m/>
  </r>
  <r>
    <x v="137"/>
    <x v="5"/>
    <s v="네이버 브랜드검색"/>
    <x v="0"/>
    <x v="0"/>
    <x v="0"/>
    <m/>
    <m/>
    <n v="40000"/>
    <m/>
    <m/>
    <m/>
  </r>
  <r>
    <x v="137"/>
    <x v="5"/>
    <s v="네이버 쇼핑검색"/>
    <x v="0"/>
    <x v="0"/>
    <x v="0"/>
    <m/>
    <m/>
    <n v="4030"/>
    <m/>
    <m/>
    <m/>
  </r>
  <r>
    <x v="138"/>
    <x v="6"/>
    <s v="인스타그램(랄라블라)"/>
    <x v="0"/>
    <x v="0"/>
    <x v="0"/>
    <m/>
    <m/>
    <n v="25036"/>
    <m/>
    <m/>
    <m/>
  </r>
  <r>
    <x v="138"/>
    <x v="6"/>
    <s v="인스타그램(블로그)"/>
    <x v="0"/>
    <x v="0"/>
    <x v="0"/>
    <m/>
    <m/>
    <n v="50151"/>
    <m/>
    <m/>
    <m/>
  </r>
  <r>
    <x v="138"/>
    <x v="6"/>
    <s v="인스타그램(전환)"/>
    <x v="1"/>
    <x v="0"/>
    <x v="0"/>
    <m/>
    <m/>
    <n v="150810"/>
    <m/>
    <m/>
    <m/>
  </r>
  <r>
    <x v="138"/>
    <x v="6"/>
    <s v="인스타그램(리타게팅 전환)"/>
    <x v="1"/>
    <x v="0"/>
    <x v="0"/>
    <m/>
    <m/>
    <n v="100567"/>
    <m/>
    <m/>
    <m/>
  </r>
  <r>
    <x v="138"/>
    <x v="6"/>
    <s v="인스타그램(전환)"/>
    <x v="0"/>
    <x v="0"/>
    <x v="0"/>
    <m/>
    <m/>
    <n v="801780"/>
    <m/>
    <m/>
    <m/>
  </r>
  <r>
    <x v="138"/>
    <x v="6"/>
    <s v="네이버 브랜드검색"/>
    <x v="0"/>
    <x v="0"/>
    <x v="0"/>
    <m/>
    <m/>
    <n v="40000"/>
    <m/>
    <m/>
    <m/>
  </r>
  <r>
    <x v="138"/>
    <x v="6"/>
    <s v="네이버 쇼핑검색"/>
    <x v="0"/>
    <x v="0"/>
    <x v="0"/>
    <m/>
    <m/>
    <n v="3150"/>
    <m/>
    <m/>
    <m/>
  </r>
  <r>
    <x v="139"/>
    <x v="3"/>
    <s v="인스타그램(랄라블라)"/>
    <x v="0"/>
    <x v="0"/>
    <x v="0"/>
    <m/>
    <m/>
    <n v="25062"/>
    <m/>
    <m/>
    <m/>
  </r>
  <r>
    <x v="139"/>
    <x v="3"/>
    <s v="인스타그램(블로그)"/>
    <x v="0"/>
    <x v="0"/>
    <x v="0"/>
    <m/>
    <m/>
    <n v="48554"/>
    <m/>
    <m/>
    <m/>
  </r>
  <r>
    <x v="139"/>
    <x v="3"/>
    <s v="인스타그램(전환)"/>
    <x v="1"/>
    <x v="0"/>
    <x v="0"/>
    <m/>
    <m/>
    <n v="145221"/>
    <m/>
    <m/>
    <m/>
  </r>
  <r>
    <x v="139"/>
    <x v="3"/>
    <s v="인스타그램(리타게팅 전환)"/>
    <x v="1"/>
    <x v="0"/>
    <x v="0"/>
    <m/>
    <m/>
    <n v="97916"/>
    <m/>
    <m/>
    <m/>
  </r>
  <r>
    <x v="139"/>
    <x v="3"/>
    <s v="인스타그램(전환)"/>
    <x v="0"/>
    <x v="0"/>
    <x v="0"/>
    <m/>
    <m/>
    <n v="785804"/>
    <m/>
    <m/>
    <m/>
  </r>
  <r>
    <x v="139"/>
    <x v="3"/>
    <s v="네이버 브랜드검색"/>
    <x v="0"/>
    <x v="0"/>
    <x v="0"/>
    <m/>
    <m/>
    <n v="40000"/>
    <m/>
    <m/>
    <m/>
  </r>
  <r>
    <x v="139"/>
    <x v="3"/>
    <s v="네이버 쇼핑검색"/>
    <x v="0"/>
    <x v="0"/>
    <x v="0"/>
    <m/>
    <m/>
    <n v="2980"/>
    <m/>
    <m/>
    <m/>
  </r>
  <r>
    <x v="140"/>
    <x v="4"/>
    <s v="인스타그램(랄라블라)"/>
    <x v="0"/>
    <x v="0"/>
    <x v="0"/>
    <m/>
    <m/>
    <n v="24148"/>
    <m/>
    <m/>
    <m/>
  </r>
  <r>
    <x v="140"/>
    <x v="4"/>
    <s v="인스타그램(블로그)"/>
    <x v="0"/>
    <x v="0"/>
    <x v="0"/>
    <m/>
    <m/>
    <n v="49801"/>
    <m/>
    <m/>
    <m/>
  </r>
  <r>
    <x v="140"/>
    <x v="4"/>
    <s v="인스타그램(전환)"/>
    <x v="1"/>
    <x v="0"/>
    <x v="0"/>
    <m/>
    <m/>
    <n v="148874"/>
    <m/>
    <m/>
    <m/>
  </r>
  <r>
    <x v="140"/>
    <x v="4"/>
    <s v="인스타그램(리타게팅 전환)"/>
    <x v="1"/>
    <x v="0"/>
    <x v="0"/>
    <m/>
    <m/>
    <n v="99182"/>
    <m/>
    <m/>
    <m/>
  </r>
  <r>
    <x v="140"/>
    <x v="4"/>
    <s v="인스타그램(전환)"/>
    <x v="0"/>
    <x v="0"/>
    <x v="0"/>
    <m/>
    <m/>
    <n v="816053"/>
    <m/>
    <m/>
    <m/>
  </r>
  <r>
    <x v="140"/>
    <x v="4"/>
    <s v="네이버 브랜드검색"/>
    <x v="0"/>
    <x v="0"/>
    <x v="0"/>
    <m/>
    <m/>
    <n v="40000"/>
    <m/>
    <m/>
    <m/>
  </r>
  <r>
    <x v="140"/>
    <x v="4"/>
    <s v="네이버 쇼핑검색"/>
    <x v="0"/>
    <x v="0"/>
    <x v="0"/>
    <m/>
    <m/>
    <n v="11840"/>
    <m/>
    <m/>
    <m/>
  </r>
  <r>
    <x v="141"/>
    <x v="1"/>
    <s v="인스타그램(랄라블라)"/>
    <x v="0"/>
    <x v="0"/>
    <x v="0"/>
    <m/>
    <m/>
    <n v="24705"/>
    <m/>
    <m/>
    <m/>
  </r>
  <r>
    <x v="141"/>
    <x v="1"/>
    <s v="인스타그램(블로그)"/>
    <x v="0"/>
    <x v="0"/>
    <x v="0"/>
    <m/>
    <m/>
    <n v="49139"/>
    <m/>
    <m/>
    <m/>
  </r>
  <r>
    <x v="141"/>
    <x v="1"/>
    <s v="인스타그램(전환)"/>
    <x v="1"/>
    <x v="0"/>
    <x v="0"/>
    <m/>
    <m/>
    <n v="147403"/>
    <m/>
    <m/>
    <m/>
  </r>
  <r>
    <x v="141"/>
    <x v="1"/>
    <s v="인스타그램(리타게팅 전환)"/>
    <x v="1"/>
    <x v="0"/>
    <x v="0"/>
    <m/>
    <m/>
    <n v="98531"/>
    <m/>
    <m/>
    <m/>
  </r>
  <r>
    <x v="141"/>
    <x v="1"/>
    <s v="인스타그램(전환)"/>
    <x v="0"/>
    <x v="0"/>
    <x v="0"/>
    <m/>
    <m/>
    <n v="955570"/>
    <m/>
    <m/>
    <m/>
  </r>
  <r>
    <x v="141"/>
    <x v="1"/>
    <s v="네이버 브랜드검색"/>
    <x v="0"/>
    <x v="0"/>
    <x v="0"/>
    <m/>
    <m/>
    <n v="40000"/>
    <m/>
    <m/>
    <m/>
  </r>
  <r>
    <x v="141"/>
    <x v="1"/>
    <s v="네이버 쇼핑검색"/>
    <x v="0"/>
    <x v="0"/>
    <x v="0"/>
    <m/>
    <m/>
    <n v="12530"/>
    <m/>
    <m/>
    <m/>
  </r>
  <r>
    <x v="142"/>
    <x v="0"/>
    <s v="인스타그램(랄라블라)"/>
    <x v="0"/>
    <x v="0"/>
    <x v="0"/>
    <m/>
    <m/>
    <n v="25396"/>
    <m/>
    <m/>
    <m/>
  </r>
  <r>
    <x v="142"/>
    <x v="0"/>
    <s v="인스타그램(블로그)"/>
    <x v="0"/>
    <x v="0"/>
    <x v="0"/>
    <m/>
    <m/>
    <n v="49969"/>
    <m/>
    <m/>
    <m/>
  </r>
  <r>
    <x v="142"/>
    <x v="0"/>
    <s v="인스타그램(전환)"/>
    <x v="1"/>
    <x v="0"/>
    <x v="0"/>
    <m/>
    <m/>
    <n v="152714"/>
    <m/>
    <m/>
    <m/>
  </r>
  <r>
    <x v="142"/>
    <x v="0"/>
    <s v="인스타그램(리타게팅 전환)"/>
    <x v="1"/>
    <x v="0"/>
    <x v="0"/>
    <m/>
    <m/>
    <n v="100943"/>
    <m/>
    <m/>
    <m/>
  </r>
  <r>
    <x v="142"/>
    <x v="0"/>
    <s v="페이스북(전환)"/>
    <x v="0"/>
    <x v="0"/>
    <x v="0"/>
    <m/>
    <m/>
    <n v="117740"/>
    <m/>
    <m/>
    <m/>
  </r>
  <r>
    <x v="142"/>
    <x v="0"/>
    <s v="인스타그램(전환)"/>
    <x v="0"/>
    <x v="0"/>
    <x v="0"/>
    <m/>
    <m/>
    <n v="986135"/>
    <m/>
    <m/>
    <m/>
  </r>
  <r>
    <x v="142"/>
    <x v="0"/>
    <s v="네이버 브랜드검색"/>
    <x v="0"/>
    <x v="0"/>
    <x v="0"/>
    <m/>
    <m/>
    <n v="40000"/>
    <m/>
    <m/>
    <m/>
  </r>
  <r>
    <x v="142"/>
    <x v="0"/>
    <s v="네이버 쇼핑검색"/>
    <x v="0"/>
    <x v="0"/>
    <x v="0"/>
    <m/>
    <m/>
    <n v="8520"/>
    <m/>
    <m/>
    <m/>
  </r>
  <r>
    <x v="143"/>
    <x v="2"/>
    <s v="인스타그램(랄라블라)"/>
    <x v="0"/>
    <x v="0"/>
    <x v="0"/>
    <m/>
    <m/>
    <n v="23660"/>
    <m/>
    <m/>
    <m/>
  </r>
  <r>
    <x v="143"/>
    <x v="2"/>
    <s v="인스타그램(블로그)"/>
    <x v="0"/>
    <x v="0"/>
    <x v="0"/>
    <m/>
    <m/>
    <n v="49631"/>
    <m/>
    <m/>
    <m/>
  </r>
  <r>
    <x v="143"/>
    <x v="2"/>
    <s v="인스타그램(전환)"/>
    <x v="1"/>
    <x v="0"/>
    <x v="0"/>
    <m/>
    <m/>
    <n v="148239"/>
    <m/>
    <m/>
    <m/>
  </r>
  <r>
    <x v="143"/>
    <x v="2"/>
    <s v="인스타그램(리타게팅 전환)"/>
    <x v="1"/>
    <x v="0"/>
    <x v="0"/>
    <m/>
    <m/>
    <n v="99950"/>
    <m/>
    <m/>
    <m/>
  </r>
  <r>
    <x v="143"/>
    <x v="2"/>
    <s v="페이스북(전환)"/>
    <x v="0"/>
    <x v="0"/>
    <x v="0"/>
    <m/>
    <m/>
    <n v="116341"/>
    <m/>
    <m/>
    <m/>
  </r>
  <r>
    <x v="143"/>
    <x v="2"/>
    <s v="인스타그램(전환)"/>
    <x v="0"/>
    <x v="0"/>
    <x v="0"/>
    <m/>
    <m/>
    <n v="977618"/>
    <m/>
    <m/>
    <m/>
  </r>
  <r>
    <x v="143"/>
    <x v="2"/>
    <s v="네이버 브랜드검색"/>
    <x v="0"/>
    <x v="0"/>
    <x v="0"/>
    <m/>
    <m/>
    <n v="40000"/>
    <m/>
    <m/>
    <m/>
  </r>
  <r>
    <x v="143"/>
    <x v="2"/>
    <s v="네이버 쇼핑검색"/>
    <x v="0"/>
    <x v="0"/>
    <x v="0"/>
    <m/>
    <m/>
    <n v="4580"/>
    <m/>
    <m/>
    <m/>
  </r>
  <r>
    <x v="144"/>
    <x v="5"/>
    <s v="인스타그램(랄라블라)"/>
    <x v="0"/>
    <x v="0"/>
    <x v="0"/>
    <m/>
    <m/>
    <n v="26992"/>
    <m/>
    <m/>
    <m/>
  </r>
  <r>
    <x v="144"/>
    <x v="5"/>
    <s v="인스타그램(블로그)"/>
    <x v="0"/>
    <x v="0"/>
    <x v="0"/>
    <m/>
    <m/>
    <n v="52753"/>
    <m/>
    <m/>
    <m/>
  </r>
  <r>
    <x v="144"/>
    <x v="5"/>
    <s v="인스타그램(전환)"/>
    <x v="1"/>
    <x v="0"/>
    <x v="0"/>
    <m/>
    <m/>
    <n v="156739"/>
    <m/>
    <m/>
    <m/>
  </r>
  <r>
    <x v="144"/>
    <x v="5"/>
    <s v="인스타그램(리타게팅 전환)"/>
    <x v="1"/>
    <x v="0"/>
    <x v="0"/>
    <m/>
    <m/>
    <n v="102911"/>
    <m/>
    <m/>
    <m/>
  </r>
  <r>
    <x v="144"/>
    <x v="5"/>
    <s v="페이스북(전환)"/>
    <x v="0"/>
    <x v="0"/>
    <x v="0"/>
    <m/>
    <m/>
    <n v="116977"/>
    <m/>
    <m/>
    <m/>
  </r>
  <r>
    <x v="144"/>
    <x v="5"/>
    <s v="인스타그램(전환)"/>
    <x v="0"/>
    <x v="0"/>
    <x v="0"/>
    <m/>
    <m/>
    <n v="1038014"/>
    <m/>
    <m/>
    <m/>
  </r>
  <r>
    <x v="144"/>
    <x v="5"/>
    <s v="네이버 브랜드검색"/>
    <x v="0"/>
    <x v="0"/>
    <x v="0"/>
    <m/>
    <m/>
    <n v="40000"/>
    <m/>
    <m/>
    <m/>
  </r>
  <r>
    <x v="144"/>
    <x v="5"/>
    <s v="네이버 쇼핑검색"/>
    <x v="0"/>
    <x v="0"/>
    <x v="0"/>
    <m/>
    <m/>
    <n v="4530"/>
    <m/>
    <m/>
    <m/>
  </r>
  <r>
    <x v="145"/>
    <x v="6"/>
    <s v="인스타그램(랄라블라)"/>
    <x v="0"/>
    <x v="0"/>
    <x v="0"/>
    <m/>
    <m/>
    <n v="25049"/>
    <m/>
    <m/>
    <m/>
  </r>
  <r>
    <x v="145"/>
    <x v="6"/>
    <s v="인스타그램(블로그)"/>
    <x v="0"/>
    <x v="0"/>
    <x v="0"/>
    <m/>
    <m/>
    <n v="50231"/>
    <m/>
    <m/>
    <m/>
  </r>
  <r>
    <x v="145"/>
    <x v="6"/>
    <s v="인스타그램(전환)"/>
    <x v="1"/>
    <x v="0"/>
    <x v="0"/>
    <m/>
    <m/>
    <n v="150432"/>
    <m/>
    <m/>
    <m/>
  </r>
  <r>
    <x v="145"/>
    <x v="6"/>
    <s v="인스타그램(리타게팅 전환)"/>
    <x v="1"/>
    <x v="0"/>
    <x v="0"/>
    <m/>
    <m/>
    <n v="100276"/>
    <m/>
    <m/>
    <m/>
  </r>
  <r>
    <x v="145"/>
    <x v="6"/>
    <s v="페이스북(전환)"/>
    <x v="0"/>
    <x v="0"/>
    <x v="0"/>
    <m/>
    <m/>
    <n v="102044"/>
    <m/>
    <m/>
    <m/>
  </r>
  <r>
    <x v="145"/>
    <x v="6"/>
    <s v="인스타그램(전환)"/>
    <x v="0"/>
    <x v="0"/>
    <x v="0"/>
    <m/>
    <m/>
    <n v="1156344"/>
    <m/>
    <m/>
    <m/>
  </r>
  <r>
    <x v="145"/>
    <x v="6"/>
    <s v="네이버 브랜드검색"/>
    <x v="0"/>
    <x v="0"/>
    <x v="0"/>
    <m/>
    <m/>
    <n v="40000"/>
    <m/>
    <m/>
    <m/>
  </r>
  <r>
    <x v="145"/>
    <x v="6"/>
    <s v="네이버 쇼핑검색"/>
    <x v="0"/>
    <x v="0"/>
    <x v="0"/>
    <m/>
    <m/>
    <n v="8410"/>
    <m/>
    <m/>
    <m/>
  </r>
  <r>
    <x v="146"/>
    <x v="3"/>
    <s v="인스타그램(랄라블라)"/>
    <x v="0"/>
    <x v="0"/>
    <x v="0"/>
    <m/>
    <m/>
    <n v="25019"/>
    <m/>
    <m/>
    <m/>
  </r>
  <r>
    <x v="146"/>
    <x v="3"/>
    <s v="인스타그램(블로그)"/>
    <x v="0"/>
    <x v="0"/>
    <x v="0"/>
    <m/>
    <m/>
    <n v="49616"/>
    <m/>
    <m/>
    <m/>
  </r>
  <r>
    <x v="146"/>
    <x v="3"/>
    <s v="인스타그램(전환)"/>
    <x v="1"/>
    <x v="0"/>
    <x v="0"/>
    <m/>
    <m/>
    <n v="145106"/>
    <m/>
    <m/>
    <m/>
  </r>
  <r>
    <x v="146"/>
    <x v="3"/>
    <s v="인스타그램(리타게팅 전환)"/>
    <x v="1"/>
    <x v="0"/>
    <x v="0"/>
    <m/>
    <m/>
    <n v="96801"/>
    <m/>
    <m/>
    <m/>
  </r>
  <r>
    <x v="146"/>
    <x v="3"/>
    <s v="페이스북(전환)"/>
    <x v="0"/>
    <x v="0"/>
    <x v="0"/>
    <m/>
    <m/>
    <n v="97792"/>
    <m/>
    <m/>
    <m/>
  </r>
  <r>
    <x v="146"/>
    <x v="3"/>
    <s v="인스타그램(전환)"/>
    <x v="0"/>
    <x v="0"/>
    <x v="0"/>
    <m/>
    <m/>
    <n v="1577445"/>
    <m/>
    <m/>
    <m/>
  </r>
  <r>
    <x v="146"/>
    <x v="3"/>
    <s v="네이버 브랜드검색"/>
    <x v="0"/>
    <x v="0"/>
    <x v="0"/>
    <m/>
    <m/>
    <n v="40000"/>
    <m/>
    <m/>
    <m/>
  </r>
  <r>
    <x v="146"/>
    <x v="3"/>
    <s v="네이버 쇼핑검색"/>
    <x v="0"/>
    <x v="0"/>
    <x v="0"/>
    <m/>
    <m/>
    <n v="9170"/>
    <m/>
    <m/>
    <m/>
  </r>
  <r>
    <x v="147"/>
    <x v="4"/>
    <s v="인스타그램(랄라블라)"/>
    <x v="0"/>
    <x v="0"/>
    <x v="0"/>
    <m/>
    <m/>
    <n v="21776"/>
    <m/>
    <m/>
    <m/>
  </r>
  <r>
    <x v="147"/>
    <x v="4"/>
    <s v="인스타그램(블로그)"/>
    <x v="0"/>
    <x v="0"/>
    <x v="0"/>
    <m/>
    <m/>
    <n v="50163"/>
    <m/>
    <m/>
    <m/>
  </r>
  <r>
    <x v="147"/>
    <x v="4"/>
    <s v="인스타그램(전환)"/>
    <x v="1"/>
    <x v="0"/>
    <x v="0"/>
    <m/>
    <m/>
    <n v="151239"/>
    <m/>
    <m/>
    <m/>
  </r>
  <r>
    <x v="147"/>
    <x v="4"/>
    <s v="인스타그램(리타게팅 전환)"/>
    <x v="1"/>
    <x v="0"/>
    <x v="0"/>
    <m/>
    <m/>
    <n v="100980"/>
    <m/>
    <m/>
    <m/>
  </r>
  <r>
    <x v="147"/>
    <x v="4"/>
    <s v="페이스북(전환)"/>
    <x v="0"/>
    <x v="0"/>
    <x v="0"/>
    <m/>
    <m/>
    <n v="46828"/>
    <m/>
    <m/>
    <m/>
  </r>
  <r>
    <x v="147"/>
    <x v="4"/>
    <s v="인스타그램(전환)"/>
    <x v="0"/>
    <x v="0"/>
    <x v="0"/>
    <m/>
    <m/>
    <n v="1981573"/>
    <m/>
    <m/>
    <m/>
  </r>
  <r>
    <x v="147"/>
    <x v="4"/>
    <s v="네이버 브랜드검색"/>
    <x v="0"/>
    <x v="0"/>
    <x v="0"/>
    <m/>
    <m/>
    <n v="40000"/>
    <m/>
    <m/>
    <m/>
  </r>
  <r>
    <x v="147"/>
    <x v="4"/>
    <s v="네이버 쇼핑검색"/>
    <x v="0"/>
    <x v="0"/>
    <x v="0"/>
    <m/>
    <m/>
    <n v="11300"/>
    <m/>
    <m/>
    <m/>
  </r>
  <r>
    <x v="148"/>
    <x v="1"/>
    <s v="인스타그램(랄라블라)"/>
    <x v="0"/>
    <x v="0"/>
    <x v="0"/>
    <m/>
    <m/>
    <n v="24653"/>
    <m/>
    <m/>
    <m/>
  </r>
  <r>
    <x v="148"/>
    <x v="1"/>
    <s v="인스타그램(블로그)"/>
    <x v="0"/>
    <x v="0"/>
    <x v="0"/>
    <m/>
    <m/>
    <n v="49299"/>
    <m/>
    <m/>
    <m/>
  </r>
  <r>
    <x v="148"/>
    <x v="1"/>
    <s v="인스타그램(전환)"/>
    <x v="1"/>
    <x v="0"/>
    <x v="0"/>
    <m/>
    <m/>
    <n v="150159"/>
    <m/>
    <m/>
    <m/>
  </r>
  <r>
    <x v="148"/>
    <x v="1"/>
    <s v="인스타그램(리타게팅 전환)"/>
    <x v="1"/>
    <x v="0"/>
    <x v="0"/>
    <m/>
    <m/>
    <n v="100641"/>
    <m/>
    <m/>
    <m/>
  </r>
  <r>
    <x v="148"/>
    <x v="1"/>
    <s v="인스타그램(리타게팅 전환)"/>
    <x v="0"/>
    <x v="0"/>
    <x v="0"/>
    <m/>
    <m/>
    <n v="111254"/>
    <m/>
    <m/>
    <m/>
  </r>
  <r>
    <x v="148"/>
    <x v="1"/>
    <s v="페이스북(전환)"/>
    <x v="0"/>
    <x v="0"/>
    <x v="0"/>
    <m/>
    <m/>
    <n v="113862"/>
    <m/>
    <m/>
    <m/>
  </r>
  <r>
    <x v="148"/>
    <x v="1"/>
    <s v="인스타그램(전환)"/>
    <x v="0"/>
    <x v="0"/>
    <x v="0"/>
    <m/>
    <m/>
    <n v="1508890"/>
    <m/>
    <m/>
    <m/>
  </r>
  <r>
    <x v="148"/>
    <x v="1"/>
    <s v="네이버 브랜드검색"/>
    <x v="0"/>
    <x v="0"/>
    <x v="0"/>
    <m/>
    <m/>
    <n v="40000"/>
    <m/>
    <m/>
    <m/>
  </r>
  <r>
    <x v="148"/>
    <x v="1"/>
    <s v="네이버 쇼핑검색"/>
    <x v="0"/>
    <x v="0"/>
    <x v="0"/>
    <m/>
    <m/>
    <n v="10180"/>
    <m/>
    <m/>
    <m/>
  </r>
  <r>
    <x v="149"/>
    <x v="0"/>
    <s v="인스타그램(랄라블라)"/>
    <x v="0"/>
    <x v="0"/>
    <x v="0"/>
    <m/>
    <m/>
    <n v="23750"/>
    <m/>
    <m/>
    <m/>
  </r>
  <r>
    <x v="149"/>
    <x v="0"/>
    <s v="인스타그램(블로그)"/>
    <x v="0"/>
    <x v="0"/>
    <x v="0"/>
    <m/>
    <m/>
    <n v="50451"/>
    <m/>
    <m/>
    <m/>
  </r>
  <r>
    <x v="149"/>
    <x v="0"/>
    <s v="인스타그램(리타게팅 전환)"/>
    <x v="0"/>
    <x v="0"/>
    <x v="0"/>
    <m/>
    <m/>
    <n v="182686"/>
    <m/>
    <m/>
    <m/>
  </r>
  <r>
    <x v="149"/>
    <x v="0"/>
    <s v="인스타그램(전환)"/>
    <x v="1"/>
    <x v="0"/>
    <x v="0"/>
    <m/>
    <m/>
    <n v="151008"/>
    <m/>
    <m/>
    <m/>
  </r>
  <r>
    <x v="149"/>
    <x v="0"/>
    <s v="인스타그램(리타게팅 전환)"/>
    <x v="1"/>
    <x v="0"/>
    <x v="0"/>
    <m/>
    <m/>
    <n v="98364"/>
    <m/>
    <m/>
    <m/>
  </r>
  <r>
    <x v="149"/>
    <x v="0"/>
    <s v="페이스북(전환)"/>
    <x v="0"/>
    <x v="0"/>
    <x v="0"/>
    <m/>
    <m/>
    <n v="114945"/>
    <m/>
    <m/>
    <m/>
  </r>
  <r>
    <x v="149"/>
    <x v="0"/>
    <s v="인스타그램(전환)"/>
    <x v="0"/>
    <x v="0"/>
    <x v="0"/>
    <m/>
    <m/>
    <n v="1429646"/>
    <m/>
    <m/>
    <m/>
  </r>
  <r>
    <x v="149"/>
    <x v="0"/>
    <s v="일본 인스타그램(1324참여)"/>
    <x v="0"/>
    <x v="0"/>
    <x v="0"/>
    <m/>
    <m/>
    <n v="30625"/>
    <m/>
    <m/>
    <m/>
  </r>
  <r>
    <x v="149"/>
    <x v="0"/>
    <s v="일본 인스타그램(2540참여)"/>
    <x v="0"/>
    <x v="0"/>
    <x v="0"/>
    <m/>
    <m/>
    <n v="30561"/>
    <m/>
    <m/>
    <m/>
  </r>
  <r>
    <x v="149"/>
    <x v="0"/>
    <s v="네이버 브랜드검색"/>
    <x v="0"/>
    <x v="0"/>
    <x v="0"/>
    <m/>
    <m/>
    <n v="40000"/>
    <m/>
    <m/>
    <m/>
  </r>
  <r>
    <x v="149"/>
    <x v="0"/>
    <s v="네이버 쇼핑검색"/>
    <x v="0"/>
    <x v="0"/>
    <x v="0"/>
    <m/>
    <m/>
    <n v="5060"/>
    <m/>
    <m/>
    <m/>
  </r>
  <r>
    <x v="150"/>
    <x v="2"/>
    <s v="인스타그램(랄라블라)"/>
    <x v="0"/>
    <x v="0"/>
    <x v="0"/>
    <m/>
    <m/>
    <n v="24049"/>
    <m/>
    <m/>
    <m/>
  </r>
  <r>
    <x v="150"/>
    <x v="2"/>
    <s v="인스타그램(블로그)"/>
    <x v="0"/>
    <x v="0"/>
    <x v="0"/>
    <m/>
    <m/>
    <n v="49602"/>
    <m/>
    <m/>
    <m/>
  </r>
  <r>
    <x v="150"/>
    <x v="2"/>
    <s v="인스타그램(리타게팅 전환)"/>
    <x v="0"/>
    <x v="0"/>
    <x v="0"/>
    <m/>
    <m/>
    <n v="232179"/>
    <m/>
    <m/>
    <m/>
  </r>
  <r>
    <x v="150"/>
    <x v="2"/>
    <s v="인스타그램(전환)"/>
    <x v="1"/>
    <x v="0"/>
    <x v="0"/>
    <m/>
    <m/>
    <n v="146465"/>
    <m/>
    <m/>
    <m/>
  </r>
  <r>
    <x v="150"/>
    <x v="2"/>
    <s v="인스타그램(리타게팅 전환)"/>
    <x v="1"/>
    <x v="0"/>
    <x v="0"/>
    <m/>
    <m/>
    <n v="97845"/>
    <m/>
    <m/>
    <m/>
  </r>
  <r>
    <x v="150"/>
    <x v="2"/>
    <s v="페이스북(전환)"/>
    <x v="0"/>
    <x v="0"/>
    <x v="0"/>
    <m/>
    <m/>
    <n v="113615"/>
    <m/>
    <m/>
    <m/>
  </r>
  <r>
    <x v="150"/>
    <x v="2"/>
    <s v="인스타그램(전환)"/>
    <x v="0"/>
    <x v="0"/>
    <x v="0"/>
    <m/>
    <m/>
    <n v="1415107"/>
    <m/>
    <m/>
    <m/>
  </r>
  <r>
    <x v="150"/>
    <x v="2"/>
    <s v="일본 인스타그램(1324참여)"/>
    <x v="0"/>
    <x v="0"/>
    <x v="0"/>
    <m/>
    <m/>
    <n v="7192"/>
    <m/>
    <m/>
    <m/>
  </r>
  <r>
    <x v="150"/>
    <x v="2"/>
    <s v="일본 인스타그램(2540참여)"/>
    <x v="0"/>
    <x v="0"/>
    <x v="0"/>
    <m/>
    <m/>
    <n v="9003"/>
    <m/>
    <m/>
    <m/>
  </r>
  <r>
    <x v="150"/>
    <x v="2"/>
    <s v="네이버 브랜드검색"/>
    <x v="0"/>
    <x v="0"/>
    <x v="0"/>
    <m/>
    <m/>
    <n v="40000"/>
    <m/>
    <m/>
    <m/>
  </r>
  <r>
    <x v="150"/>
    <x v="2"/>
    <s v="네이버 쇼핑검색"/>
    <x v="0"/>
    <x v="0"/>
    <x v="0"/>
    <m/>
    <m/>
    <n v="4630"/>
    <m/>
    <m/>
    <m/>
  </r>
  <r>
    <x v="151"/>
    <x v="5"/>
    <s v="인스타그램(랄라블라)"/>
    <x v="0"/>
    <x v="0"/>
    <x v="0"/>
    <m/>
    <m/>
    <n v="26181"/>
    <m/>
    <m/>
    <m/>
  </r>
  <r>
    <x v="151"/>
    <x v="5"/>
    <s v="인스타그램(블로그)"/>
    <x v="0"/>
    <x v="0"/>
    <x v="0"/>
    <m/>
    <m/>
    <n v="50630"/>
    <m/>
    <m/>
    <m/>
  </r>
  <r>
    <x v="151"/>
    <x v="5"/>
    <s v="인스타그램(리타게팅 전환)"/>
    <x v="0"/>
    <x v="0"/>
    <x v="0"/>
    <m/>
    <m/>
    <n v="249525"/>
    <m/>
    <m/>
    <m/>
  </r>
  <r>
    <x v="151"/>
    <x v="5"/>
    <s v="인스타그램(전환)"/>
    <x v="1"/>
    <x v="0"/>
    <x v="0"/>
    <m/>
    <m/>
    <n v="83388"/>
    <m/>
    <m/>
    <m/>
  </r>
  <r>
    <x v="151"/>
    <x v="5"/>
    <s v="인스타그램(리타게팅 전환)"/>
    <x v="1"/>
    <x v="0"/>
    <x v="0"/>
    <m/>
    <m/>
    <n v="68204"/>
    <m/>
    <m/>
    <m/>
  </r>
  <r>
    <x v="151"/>
    <x v="5"/>
    <s v="페이스북(전환)"/>
    <x v="0"/>
    <x v="0"/>
    <x v="0"/>
    <m/>
    <m/>
    <n v="42732"/>
    <m/>
    <m/>
    <m/>
  </r>
  <r>
    <x v="151"/>
    <x v="5"/>
    <s v="인스타그램(전환)"/>
    <x v="0"/>
    <x v="0"/>
    <x v="0"/>
    <m/>
    <m/>
    <n v="1239708"/>
    <m/>
    <m/>
    <m/>
  </r>
  <r>
    <x v="151"/>
    <x v="5"/>
    <s v="네이버 브랜드검색"/>
    <x v="0"/>
    <x v="0"/>
    <x v="0"/>
    <m/>
    <m/>
    <n v="40000"/>
    <m/>
    <m/>
    <m/>
  </r>
  <r>
    <x v="151"/>
    <x v="5"/>
    <s v="네이버 쇼핑검색"/>
    <x v="0"/>
    <x v="0"/>
    <x v="0"/>
    <m/>
    <m/>
    <n v="3630"/>
    <m/>
    <m/>
    <m/>
  </r>
  <r>
    <x v="152"/>
    <x v="6"/>
    <s v="인스타그램(랄라블라)"/>
    <x v="0"/>
    <x v="0"/>
    <x v="0"/>
    <m/>
    <m/>
    <n v="24896"/>
    <m/>
    <m/>
    <m/>
  </r>
  <r>
    <x v="152"/>
    <x v="6"/>
    <s v="인스타그램(블로그)"/>
    <x v="0"/>
    <x v="0"/>
    <x v="0"/>
    <m/>
    <m/>
    <n v="50142"/>
    <m/>
    <m/>
    <m/>
  </r>
  <r>
    <x v="152"/>
    <x v="6"/>
    <s v="인스타그램(리타게팅 전환)"/>
    <x v="0"/>
    <x v="0"/>
    <x v="0"/>
    <m/>
    <m/>
    <n v="250875"/>
    <m/>
    <m/>
    <m/>
  </r>
  <r>
    <x v="152"/>
    <x v="6"/>
    <s v="인스타그램(전환)"/>
    <x v="0"/>
    <x v="0"/>
    <x v="0"/>
    <m/>
    <m/>
    <n v="1202324"/>
    <m/>
    <m/>
    <m/>
  </r>
  <r>
    <x v="152"/>
    <x v="6"/>
    <s v="네이버 브랜드검색"/>
    <x v="0"/>
    <x v="0"/>
    <x v="0"/>
    <m/>
    <m/>
    <n v="40000"/>
    <m/>
    <m/>
    <m/>
  </r>
  <r>
    <x v="152"/>
    <x v="6"/>
    <s v="네이버 쇼핑검색"/>
    <x v="0"/>
    <x v="0"/>
    <x v="0"/>
    <m/>
    <m/>
    <n v="3790"/>
    <m/>
    <m/>
    <m/>
  </r>
  <r>
    <x v="153"/>
    <x v="3"/>
    <s v="인스타그램(랄라블라)"/>
    <x v="0"/>
    <x v="0"/>
    <x v="0"/>
    <m/>
    <m/>
    <n v="23767"/>
    <m/>
    <m/>
    <m/>
  </r>
  <r>
    <x v="153"/>
    <x v="3"/>
    <s v="인스타그램(블로그)"/>
    <x v="0"/>
    <x v="0"/>
    <x v="0"/>
    <m/>
    <m/>
    <n v="48538"/>
    <m/>
    <m/>
    <m/>
  </r>
  <r>
    <x v="153"/>
    <x v="3"/>
    <s v="인스타그램(리타게팅 전환)"/>
    <x v="0"/>
    <x v="0"/>
    <x v="0"/>
    <m/>
    <m/>
    <n v="243451"/>
    <m/>
    <m/>
    <m/>
  </r>
  <r>
    <x v="153"/>
    <x v="3"/>
    <s v="인스타그램(전환)"/>
    <x v="0"/>
    <x v="0"/>
    <x v="0"/>
    <m/>
    <m/>
    <n v="1168022"/>
    <m/>
    <m/>
    <m/>
  </r>
  <r>
    <x v="153"/>
    <x v="3"/>
    <s v="네이버 브랜드검색"/>
    <x v="0"/>
    <x v="0"/>
    <x v="0"/>
    <m/>
    <m/>
    <n v="40000"/>
    <m/>
    <m/>
    <m/>
  </r>
  <r>
    <x v="153"/>
    <x v="3"/>
    <s v="네이버 쇼핑검색"/>
    <x v="0"/>
    <x v="0"/>
    <x v="0"/>
    <m/>
    <m/>
    <n v="2970"/>
    <m/>
    <m/>
    <m/>
  </r>
  <r>
    <x v="154"/>
    <x v="4"/>
    <s v="인스타그램(랄라블라)"/>
    <x v="0"/>
    <x v="0"/>
    <x v="0"/>
    <m/>
    <m/>
    <n v="23871"/>
    <m/>
    <m/>
    <m/>
  </r>
  <r>
    <x v="154"/>
    <x v="4"/>
    <s v="인스타그램(블로그)"/>
    <x v="0"/>
    <x v="0"/>
    <x v="0"/>
    <m/>
    <m/>
    <n v="50217"/>
    <m/>
    <m/>
    <m/>
  </r>
  <r>
    <x v="154"/>
    <x v="4"/>
    <s v="인스타그램(리타게팅 전환)"/>
    <x v="0"/>
    <x v="0"/>
    <x v="0"/>
    <m/>
    <m/>
    <n v="251796"/>
    <m/>
    <m/>
    <m/>
  </r>
  <r>
    <x v="154"/>
    <x v="4"/>
    <s v="인스타그램(전환)"/>
    <x v="1"/>
    <x v="0"/>
    <x v="0"/>
    <m/>
    <m/>
    <n v="90511"/>
    <m/>
    <m/>
    <m/>
  </r>
  <r>
    <x v="154"/>
    <x v="4"/>
    <s v="인스타그램(전환)"/>
    <x v="0"/>
    <x v="0"/>
    <x v="0"/>
    <m/>
    <m/>
    <n v="1165707"/>
    <m/>
    <m/>
    <m/>
  </r>
  <r>
    <x v="154"/>
    <x v="4"/>
    <s v="네이버 브랜드검색"/>
    <x v="0"/>
    <x v="0"/>
    <x v="0"/>
    <m/>
    <m/>
    <n v="40000"/>
    <m/>
    <m/>
    <m/>
  </r>
  <r>
    <x v="154"/>
    <x v="4"/>
    <s v="네이버 쇼핑검색"/>
    <x v="0"/>
    <x v="0"/>
    <x v="0"/>
    <m/>
    <m/>
    <n v="3800"/>
    <m/>
    <m/>
    <m/>
  </r>
  <r>
    <x v="155"/>
    <x v="1"/>
    <s v="인스타그램(랄라블라)"/>
    <x v="0"/>
    <x v="0"/>
    <x v="0"/>
    <m/>
    <m/>
    <n v="25685"/>
    <m/>
    <m/>
    <m/>
  </r>
  <r>
    <x v="155"/>
    <x v="1"/>
    <s v="인스타그램(블로그)"/>
    <x v="0"/>
    <x v="0"/>
    <x v="0"/>
    <m/>
    <m/>
    <n v="48430"/>
    <m/>
    <m/>
    <m/>
  </r>
  <r>
    <x v="155"/>
    <x v="1"/>
    <s v="인스타그램(리타게팅 전환)"/>
    <x v="0"/>
    <x v="0"/>
    <x v="0"/>
    <m/>
    <m/>
    <n v="244644"/>
    <m/>
    <m/>
    <m/>
  </r>
  <r>
    <x v="155"/>
    <x v="1"/>
    <s v="인스타그램(전환)"/>
    <x v="1"/>
    <x v="0"/>
    <x v="0"/>
    <m/>
    <m/>
    <n v="91027"/>
    <m/>
    <m/>
    <m/>
  </r>
  <r>
    <x v="155"/>
    <x v="1"/>
    <s v="인스타그램(리타게팅 전환)"/>
    <x v="1"/>
    <x v="0"/>
    <x v="0"/>
    <m/>
    <m/>
    <n v="113126"/>
    <m/>
    <m/>
    <m/>
  </r>
  <r>
    <x v="155"/>
    <x v="1"/>
    <s v="인스타그램(전환)"/>
    <x v="0"/>
    <x v="0"/>
    <x v="0"/>
    <m/>
    <m/>
    <n v="847988"/>
    <m/>
    <m/>
    <m/>
  </r>
  <r>
    <x v="155"/>
    <x v="1"/>
    <s v="네이버 브랜드검색"/>
    <x v="0"/>
    <x v="0"/>
    <x v="0"/>
    <m/>
    <m/>
    <n v="40000"/>
    <m/>
    <m/>
    <m/>
  </r>
  <r>
    <x v="155"/>
    <x v="1"/>
    <s v="네이버 쇼핑검색"/>
    <x v="0"/>
    <x v="0"/>
    <x v="0"/>
    <m/>
    <m/>
    <n v="6549.999999999999"/>
    <m/>
    <m/>
    <m/>
  </r>
  <r>
    <x v="156"/>
    <x v="0"/>
    <s v="인스타그램(랄라블라)"/>
    <x v="0"/>
    <x v="0"/>
    <x v="0"/>
    <m/>
    <m/>
    <n v="24511"/>
    <m/>
    <m/>
    <m/>
  </r>
  <r>
    <x v="156"/>
    <x v="0"/>
    <s v="인스타그램(블로그)"/>
    <x v="0"/>
    <x v="0"/>
    <x v="0"/>
    <m/>
    <m/>
    <n v="49318"/>
    <m/>
    <m/>
    <m/>
  </r>
  <r>
    <x v="156"/>
    <x v="0"/>
    <s v="인스타그램(리타게팅 전환)"/>
    <x v="0"/>
    <x v="0"/>
    <x v="0"/>
    <m/>
    <m/>
    <n v="247808"/>
    <m/>
    <m/>
    <m/>
  </r>
  <r>
    <x v="156"/>
    <x v="0"/>
    <s v="인스타그램(전환)"/>
    <x v="1"/>
    <x v="0"/>
    <x v="0"/>
    <m/>
    <m/>
    <n v="91488"/>
    <m/>
    <m/>
    <m/>
  </r>
  <r>
    <x v="156"/>
    <x v="0"/>
    <s v="인스타그램(리타게팅 전환)"/>
    <x v="1"/>
    <x v="0"/>
    <x v="0"/>
    <m/>
    <m/>
    <n v="113952"/>
    <m/>
    <m/>
    <m/>
  </r>
  <r>
    <x v="156"/>
    <x v="0"/>
    <s v="인스타그램(전환)"/>
    <x v="0"/>
    <x v="0"/>
    <x v="0"/>
    <m/>
    <m/>
    <n v="751846"/>
    <m/>
    <m/>
    <m/>
  </r>
  <r>
    <x v="156"/>
    <x v="0"/>
    <s v="네이버 브랜드검색"/>
    <x v="0"/>
    <x v="0"/>
    <x v="0"/>
    <m/>
    <m/>
    <n v="40000"/>
    <m/>
    <m/>
    <m/>
  </r>
  <r>
    <x v="156"/>
    <x v="0"/>
    <s v="네이버 쇼핑검색"/>
    <x v="0"/>
    <x v="0"/>
    <x v="0"/>
    <m/>
    <m/>
    <n v="5300"/>
    <m/>
    <m/>
    <m/>
  </r>
  <r>
    <x v="157"/>
    <x v="2"/>
    <s v="인스타그램(랄라블라)"/>
    <x v="0"/>
    <x v="0"/>
    <x v="0"/>
    <m/>
    <m/>
    <n v="26202"/>
    <m/>
    <m/>
    <m/>
  </r>
  <r>
    <x v="157"/>
    <x v="2"/>
    <s v="인스타그램(블로그)"/>
    <x v="0"/>
    <x v="0"/>
    <x v="0"/>
    <m/>
    <m/>
    <n v="50108"/>
    <m/>
    <m/>
    <m/>
  </r>
  <r>
    <x v="157"/>
    <x v="2"/>
    <s v="인스타그램(리타게팅 전환)"/>
    <x v="0"/>
    <x v="0"/>
    <x v="0"/>
    <m/>
    <m/>
    <n v="167196"/>
    <m/>
    <m/>
    <m/>
  </r>
  <r>
    <x v="157"/>
    <x v="2"/>
    <s v="인스타그램(전환)"/>
    <x v="1"/>
    <x v="0"/>
    <x v="0"/>
    <m/>
    <m/>
    <n v="91068"/>
    <m/>
    <m/>
    <m/>
  </r>
  <r>
    <x v="157"/>
    <x v="2"/>
    <s v="인스타그램(리타게팅 전환)"/>
    <x v="1"/>
    <x v="0"/>
    <x v="0"/>
    <m/>
    <m/>
    <n v="114351"/>
    <m/>
    <m/>
    <m/>
  </r>
  <r>
    <x v="157"/>
    <x v="2"/>
    <s v="인스타그램(전환)"/>
    <x v="0"/>
    <x v="0"/>
    <x v="0"/>
    <m/>
    <m/>
    <n v="762515"/>
    <m/>
    <m/>
    <m/>
  </r>
  <r>
    <x v="157"/>
    <x v="2"/>
    <s v="네이버 브랜드검색"/>
    <x v="0"/>
    <x v="0"/>
    <x v="0"/>
    <m/>
    <m/>
    <n v="40000"/>
    <m/>
    <m/>
    <m/>
  </r>
  <r>
    <x v="157"/>
    <x v="2"/>
    <s v="네이버 쇼핑검색"/>
    <x v="0"/>
    <x v="0"/>
    <x v="0"/>
    <m/>
    <m/>
    <n v="4390"/>
    <m/>
    <m/>
    <m/>
  </r>
  <r>
    <x v="158"/>
    <x v="5"/>
    <s v="인스타그램(랄라블라)"/>
    <x v="0"/>
    <x v="0"/>
    <x v="0"/>
    <m/>
    <m/>
    <n v="26068"/>
    <m/>
    <m/>
    <m/>
  </r>
  <r>
    <x v="158"/>
    <x v="5"/>
    <s v="인스타그램(블로그)"/>
    <x v="0"/>
    <x v="0"/>
    <x v="0"/>
    <m/>
    <m/>
    <n v="53236"/>
    <m/>
    <m/>
    <m/>
  </r>
  <r>
    <x v="158"/>
    <x v="5"/>
    <s v="인스타그램(리타게팅 전환)"/>
    <x v="0"/>
    <x v="0"/>
    <x v="0"/>
    <m/>
    <m/>
    <n v="94855"/>
    <m/>
    <m/>
    <m/>
  </r>
  <r>
    <x v="158"/>
    <x v="5"/>
    <s v="인스타그램(전환)"/>
    <x v="1"/>
    <x v="0"/>
    <x v="0"/>
    <m/>
    <m/>
    <n v="92091"/>
    <m/>
    <m/>
    <m/>
  </r>
  <r>
    <x v="158"/>
    <x v="5"/>
    <s v="인스타그램(리타게팅 전환)"/>
    <x v="1"/>
    <x v="0"/>
    <x v="0"/>
    <m/>
    <m/>
    <n v="115321"/>
    <m/>
    <m/>
    <m/>
  </r>
  <r>
    <x v="158"/>
    <x v="5"/>
    <s v="인스타그램(전환)"/>
    <x v="0"/>
    <x v="0"/>
    <x v="0"/>
    <m/>
    <m/>
    <n v="818350"/>
    <m/>
    <m/>
    <m/>
  </r>
  <r>
    <x v="158"/>
    <x v="5"/>
    <s v="네이버 브랜드검색"/>
    <x v="0"/>
    <x v="0"/>
    <x v="0"/>
    <m/>
    <m/>
    <n v="40000"/>
    <m/>
    <m/>
    <m/>
  </r>
  <r>
    <x v="158"/>
    <x v="5"/>
    <s v="네이버 쇼핑검색"/>
    <x v="0"/>
    <x v="0"/>
    <x v="0"/>
    <m/>
    <m/>
    <n v="6169.999999999999"/>
    <m/>
    <m/>
    <m/>
  </r>
  <r>
    <x v="159"/>
    <x v="6"/>
    <s v="인스타그램(랄라블라)"/>
    <x v="0"/>
    <x v="0"/>
    <x v="0"/>
    <m/>
    <m/>
    <n v="23918"/>
    <m/>
    <m/>
    <m/>
  </r>
  <r>
    <x v="159"/>
    <x v="6"/>
    <s v="인스타그램(블로그)"/>
    <x v="0"/>
    <x v="0"/>
    <x v="0"/>
    <m/>
    <m/>
    <n v="50203"/>
    <m/>
    <m/>
    <m/>
  </r>
  <r>
    <x v="159"/>
    <x v="6"/>
    <s v="인스타그램(리타게팅 전환)"/>
    <x v="0"/>
    <x v="0"/>
    <x v="0"/>
    <m/>
    <m/>
    <n v="100479"/>
    <m/>
    <m/>
    <m/>
  </r>
  <r>
    <x v="159"/>
    <x v="6"/>
    <s v="인스타그램(전환)"/>
    <x v="1"/>
    <x v="0"/>
    <x v="0"/>
    <m/>
    <m/>
    <n v="80228"/>
    <m/>
    <m/>
    <m/>
  </r>
  <r>
    <x v="159"/>
    <x v="6"/>
    <s v="인스타그램(리타게팅 전환)"/>
    <x v="1"/>
    <x v="0"/>
    <x v="0"/>
    <m/>
    <m/>
    <n v="100457"/>
    <m/>
    <m/>
    <m/>
  </r>
  <r>
    <x v="159"/>
    <x v="6"/>
    <s v="인스타그램(전환)"/>
    <x v="0"/>
    <x v="0"/>
    <x v="0"/>
    <m/>
    <m/>
    <n v="801211"/>
    <m/>
    <m/>
    <m/>
  </r>
  <r>
    <x v="159"/>
    <x v="6"/>
    <s v="네이버 브랜드검색"/>
    <x v="0"/>
    <x v="0"/>
    <x v="0"/>
    <m/>
    <m/>
    <n v="40000"/>
    <m/>
    <m/>
    <m/>
  </r>
  <r>
    <x v="159"/>
    <x v="6"/>
    <s v="네이버 쇼핑검색"/>
    <x v="0"/>
    <x v="0"/>
    <x v="0"/>
    <m/>
    <m/>
    <n v="4060"/>
    <m/>
    <m/>
    <m/>
  </r>
  <r>
    <x v="160"/>
    <x v="3"/>
    <s v="인스타그램(랄라블라)"/>
    <x v="0"/>
    <x v="0"/>
    <x v="0"/>
    <m/>
    <m/>
    <n v="23906"/>
    <m/>
    <m/>
    <m/>
  </r>
  <r>
    <x v="160"/>
    <x v="3"/>
    <s v="인스타그램(블로그)"/>
    <x v="0"/>
    <x v="0"/>
    <x v="0"/>
    <m/>
    <m/>
    <n v="48783"/>
    <m/>
    <m/>
    <m/>
  </r>
  <r>
    <x v="160"/>
    <x v="3"/>
    <s v="인스타그램(리타게팅 전환)"/>
    <x v="0"/>
    <x v="0"/>
    <x v="0"/>
    <m/>
    <m/>
    <n v="98877"/>
    <m/>
    <m/>
    <m/>
  </r>
  <r>
    <x v="160"/>
    <x v="3"/>
    <s v="인스타그램(전환)"/>
    <x v="1"/>
    <x v="0"/>
    <x v="0"/>
    <m/>
    <m/>
    <n v="45752"/>
    <m/>
    <m/>
    <m/>
  </r>
  <r>
    <x v="160"/>
    <x v="3"/>
    <s v="인스타그램(리타게팅 전환)"/>
    <x v="1"/>
    <x v="0"/>
    <x v="0"/>
    <m/>
    <m/>
    <n v="60474"/>
    <m/>
    <m/>
    <m/>
  </r>
  <r>
    <x v="160"/>
    <x v="3"/>
    <s v="인스타그램(전환)"/>
    <x v="0"/>
    <x v="0"/>
    <x v="0"/>
    <m/>
    <m/>
    <n v="776856"/>
    <m/>
    <m/>
    <m/>
  </r>
  <r>
    <x v="160"/>
    <x v="3"/>
    <s v="네이버 브랜드검색"/>
    <x v="0"/>
    <x v="0"/>
    <x v="0"/>
    <m/>
    <m/>
    <n v="40000"/>
    <m/>
    <m/>
    <m/>
  </r>
  <r>
    <x v="160"/>
    <x v="3"/>
    <s v="네이버 쇼핑검색"/>
    <x v="0"/>
    <x v="0"/>
    <x v="0"/>
    <m/>
    <m/>
    <n v="6669.999999999999"/>
    <m/>
    <m/>
    <m/>
  </r>
  <r>
    <x v="161"/>
    <x v="4"/>
    <s v="인스타그램(랄라블라)"/>
    <x v="0"/>
    <x v="0"/>
    <x v="0"/>
    <m/>
    <m/>
    <n v="24385"/>
    <m/>
    <m/>
    <m/>
  </r>
  <r>
    <x v="161"/>
    <x v="4"/>
    <s v="인스타그램(블로그)"/>
    <x v="0"/>
    <x v="0"/>
    <x v="0"/>
    <m/>
    <m/>
    <n v="49892"/>
    <m/>
    <m/>
    <m/>
  </r>
  <r>
    <x v="161"/>
    <x v="4"/>
    <s v="인스타그램(리타게팅 전환)"/>
    <x v="0"/>
    <x v="0"/>
    <x v="0"/>
    <m/>
    <m/>
    <n v="100905"/>
    <m/>
    <m/>
    <m/>
  </r>
  <r>
    <x v="161"/>
    <x v="4"/>
    <s v="인스타그램(전환)"/>
    <x v="0"/>
    <x v="0"/>
    <x v="0"/>
    <m/>
    <m/>
    <n v="800054"/>
    <m/>
    <m/>
    <m/>
  </r>
  <r>
    <x v="161"/>
    <x v="4"/>
    <s v="네이버 브랜드검색"/>
    <x v="0"/>
    <x v="0"/>
    <x v="0"/>
    <m/>
    <m/>
    <n v="40000"/>
    <m/>
    <m/>
    <m/>
  </r>
  <r>
    <x v="161"/>
    <x v="4"/>
    <s v="네이버 쇼핑검색"/>
    <x v="0"/>
    <x v="0"/>
    <x v="0"/>
    <m/>
    <m/>
    <n v="57869.99999999999"/>
    <m/>
    <m/>
    <m/>
  </r>
  <r>
    <x v="161"/>
    <x v="4"/>
    <s v="유튜브(최모나)"/>
    <x v="0"/>
    <x v="0"/>
    <x v="0"/>
    <m/>
    <m/>
    <n v="818181.8181818181"/>
    <m/>
    <m/>
    <m/>
  </r>
  <r>
    <x v="162"/>
    <x v="1"/>
    <s v="인스타그램(랄라블라)"/>
    <x v="0"/>
    <x v="0"/>
    <x v="0"/>
    <m/>
    <m/>
    <n v="24884"/>
    <m/>
    <m/>
    <m/>
  </r>
  <r>
    <x v="162"/>
    <x v="1"/>
    <s v="인스타그램(블로그)"/>
    <x v="0"/>
    <x v="0"/>
    <x v="0"/>
    <m/>
    <m/>
    <n v="48955"/>
    <m/>
    <m/>
    <m/>
  </r>
  <r>
    <x v="162"/>
    <x v="1"/>
    <s v="인스타그램(리타게팅 전환)"/>
    <x v="0"/>
    <x v="0"/>
    <x v="0"/>
    <m/>
    <m/>
    <n v="96615"/>
    <m/>
    <m/>
    <m/>
  </r>
  <r>
    <x v="162"/>
    <x v="1"/>
    <s v="인스타그램(전환)"/>
    <x v="0"/>
    <x v="0"/>
    <x v="0"/>
    <m/>
    <m/>
    <n v="787574"/>
    <m/>
    <m/>
    <m/>
  </r>
  <r>
    <x v="162"/>
    <x v="1"/>
    <s v="네이버 브랜드검색"/>
    <x v="0"/>
    <x v="0"/>
    <x v="0"/>
    <m/>
    <m/>
    <n v="40000"/>
    <m/>
    <m/>
    <m/>
  </r>
  <r>
    <x v="162"/>
    <x v="1"/>
    <s v="네이버 쇼핑검색"/>
    <x v="0"/>
    <x v="0"/>
    <x v="0"/>
    <m/>
    <m/>
    <n v="67250"/>
    <m/>
    <m/>
    <m/>
  </r>
  <r>
    <x v="151"/>
    <x v="5"/>
    <s v="기획사이다"/>
    <x v="0"/>
    <x v="0"/>
    <x v="0"/>
    <m/>
    <m/>
    <n v="6015909"/>
    <m/>
    <m/>
    <m/>
  </r>
  <r>
    <x v="151"/>
    <x v="5"/>
    <s v="기획사이다"/>
    <x v="0"/>
    <x v="0"/>
    <x v="0"/>
    <m/>
    <m/>
    <n v="2400000"/>
    <m/>
    <m/>
    <m/>
  </r>
  <r>
    <x v="156"/>
    <x v="0"/>
    <s v="트위터(일본)"/>
    <x v="0"/>
    <x v="0"/>
    <x v="0"/>
    <m/>
    <m/>
    <n v="29801"/>
    <m/>
    <m/>
    <m/>
  </r>
  <r>
    <x v="146"/>
    <x v="3"/>
    <s v="트위터(일본)"/>
    <x v="0"/>
    <x v="0"/>
    <x v="0"/>
    <m/>
    <m/>
    <n v="39251"/>
    <m/>
    <m/>
    <m/>
  </r>
  <r>
    <x v="148"/>
    <x v="1"/>
    <s v="트위터(일본)"/>
    <x v="0"/>
    <x v="0"/>
    <x v="0"/>
    <m/>
    <m/>
    <n v="50000"/>
    <m/>
    <m/>
    <m/>
  </r>
  <r>
    <x v="149"/>
    <x v="0"/>
    <s v="트위터(일본)"/>
    <x v="0"/>
    <x v="0"/>
    <x v="0"/>
    <m/>
    <m/>
    <n v="50000"/>
    <m/>
    <m/>
    <m/>
  </r>
  <r>
    <x v="150"/>
    <x v="2"/>
    <s v="트위터(일본)"/>
    <x v="0"/>
    <x v="0"/>
    <x v="0"/>
    <m/>
    <m/>
    <n v="35283"/>
    <m/>
    <m/>
    <m/>
  </r>
  <r>
    <x v="163"/>
    <x v="0"/>
    <s v="인스타그램(랄라블라)"/>
    <x v="0"/>
    <x v="0"/>
    <x v="0"/>
    <m/>
    <m/>
    <n v="18412"/>
    <m/>
    <m/>
    <m/>
  </r>
  <r>
    <x v="163"/>
    <x v="0"/>
    <s v="인스타그램(블로그)"/>
    <x v="0"/>
    <x v="0"/>
    <x v="0"/>
    <m/>
    <m/>
    <n v="36663"/>
    <m/>
    <m/>
    <m/>
  </r>
  <r>
    <x v="163"/>
    <x v="0"/>
    <s v="인스타그램(리타게팅 전환)"/>
    <x v="0"/>
    <x v="0"/>
    <x v="0"/>
    <m/>
    <m/>
    <n v="73400"/>
    <m/>
    <m/>
    <m/>
  </r>
  <r>
    <x v="163"/>
    <x v="0"/>
    <s v="인스타그램(전환)"/>
    <x v="0"/>
    <x v="0"/>
    <x v="0"/>
    <m/>
    <m/>
    <n v="646600"/>
    <m/>
    <m/>
    <m/>
  </r>
  <r>
    <x v="163"/>
    <x v="0"/>
    <s v="페북/인스타(전환)"/>
    <x v="0"/>
    <x v="0"/>
    <x v="0"/>
    <m/>
    <m/>
    <n v="107518"/>
    <m/>
    <m/>
    <m/>
  </r>
  <r>
    <x v="163"/>
    <x v="0"/>
    <s v="네이버 브랜드검색"/>
    <x v="0"/>
    <x v="0"/>
    <x v="0"/>
    <m/>
    <m/>
    <n v="40000"/>
    <m/>
    <m/>
    <m/>
  </r>
  <r>
    <x v="163"/>
    <x v="0"/>
    <s v="네이버 쇼핑검색"/>
    <x v="0"/>
    <x v="0"/>
    <x v="0"/>
    <m/>
    <m/>
    <n v="43180"/>
    <m/>
    <m/>
    <m/>
  </r>
  <r>
    <x v="164"/>
    <x v="2"/>
    <s v="인스타그램(전환)"/>
    <x v="0"/>
    <x v="0"/>
    <x v="0"/>
    <m/>
    <m/>
    <n v="285531"/>
    <m/>
    <m/>
    <m/>
  </r>
  <r>
    <x v="164"/>
    <x v="2"/>
    <s v="페북/인스타(전환)"/>
    <x v="0"/>
    <x v="0"/>
    <x v="0"/>
    <m/>
    <m/>
    <n v="108058"/>
    <m/>
    <m/>
    <m/>
  </r>
  <r>
    <x v="164"/>
    <x v="2"/>
    <s v="네이버 브랜드검색"/>
    <x v="0"/>
    <x v="0"/>
    <x v="0"/>
    <m/>
    <m/>
    <n v="40000"/>
    <m/>
    <m/>
    <m/>
  </r>
  <r>
    <x v="164"/>
    <x v="2"/>
    <s v="네이버 쇼핑검색"/>
    <x v="0"/>
    <x v="0"/>
    <x v="0"/>
    <m/>
    <m/>
    <n v="29000"/>
    <m/>
    <m/>
    <m/>
  </r>
  <r>
    <x v="165"/>
    <x v="5"/>
    <s v="인스타그램(전환)"/>
    <x v="0"/>
    <x v="0"/>
    <x v="0"/>
    <m/>
    <m/>
    <n v="308193"/>
    <m/>
    <m/>
    <m/>
  </r>
  <r>
    <x v="165"/>
    <x v="5"/>
    <s v="페북/인스타(전환)"/>
    <x v="0"/>
    <x v="0"/>
    <x v="0"/>
    <m/>
    <m/>
    <n v="112509"/>
    <m/>
    <m/>
    <m/>
  </r>
  <r>
    <x v="165"/>
    <x v="5"/>
    <s v="네이버 브랜드검색"/>
    <x v="0"/>
    <x v="0"/>
    <x v="0"/>
    <m/>
    <m/>
    <n v="40000"/>
    <m/>
    <m/>
    <m/>
  </r>
  <r>
    <x v="165"/>
    <x v="5"/>
    <s v="네이버 쇼핑검색"/>
    <x v="0"/>
    <x v="0"/>
    <x v="0"/>
    <m/>
    <m/>
    <n v="31590"/>
    <m/>
    <m/>
    <m/>
  </r>
  <r>
    <x v="166"/>
    <x v="6"/>
    <s v="인스타그램(전환)"/>
    <x v="0"/>
    <x v="0"/>
    <x v="0"/>
    <m/>
    <m/>
    <n v="300794"/>
    <m/>
    <m/>
    <m/>
  </r>
  <r>
    <x v="166"/>
    <x v="6"/>
    <s v="페북/인스타(전환)"/>
    <x v="0"/>
    <x v="0"/>
    <x v="0"/>
    <m/>
    <m/>
    <n v="100404"/>
    <m/>
    <m/>
    <m/>
  </r>
  <r>
    <x v="166"/>
    <x v="6"/>
    <s v="네이버 브랜드검색"/>
    <x v="0"/>
    <x v="0"/>
    <x v="0"/>
    <m/>
    <m/>
    <n v="40000"/>
    <m/>
    <m/>
    <m/>
  </r>
  <r>
    <x v="166"/>
    <x v="6"/>
    <s v="네이버 쇼핑검색"/>
    <x v="0"/>
    <x v="0"/>
    <x v="0"/>
    <m/>
    <m/>
    <n v="32670"/>
    <m/>
    <m/>
    <m/>
  </r>
  <r>
    <x v="167"/>
    <x v="3"/>
    <s v="인스타그램(전환)"/>
    <x v="0"/>
    <x v="0"/>
    <x v="0"/>
    <m/>
    <m/>
    <n v="291717"/>
    <m/>
    <m/>
    <m/>
  </r>
  <r>
    <x v="167"/>
    <x v="3"/>
    <s v="페북/인스타(전환)"/>
    <x v="0"/>
    <x v="0"/>
    <x v="0"/>
    <m/>
    <m/>
    <n v="96289"/>
    <m/>
    <m/>
    <m/>
  </r>
  <r>
    <x v="167"/>
    <x v="3"/>
    <s v="네이버 브랜드검색"/>
    <x v="0"/>
    <x v="0"/>
    <x v="0"/>
    <m/>
    <m/>
    <n v="40000"/>
    <m/>
    <m/>
    <m/>
  </r>
  <r>
    <x v="167"/>
    <x v="3"/>
    <s v="네이버 쇼핑검색"/>
    <x v="0"/>
    <x v="0"/>
    <x v="0"/>
    <m/>
    <m/>
    <n v="32680"/>
    <m/>
    <m/>
    <m/>
  </r>
  <r>
    <x v="168"/>
    <x v="4"/>
    <s v="인스타그램(전환)"/>
    <x v="0"/>
    <x v="0"/>
    <x v="0"/>
    <m/>
    <m/>
    <n v="297007"/>
    <m/>
    <m/>
    <m/>
  </r>
  <r>
    <x v="168"/>
    <x v="4"/>
    <s v="페북/인스타(전환)"/>
    <x v="0"/>
    <x v="0"/>
    <x v="0"/>
    <m/>
    <m/>
    <n v="100970"/>
    <m/>
    <m/>
    <m/>
  </r>
  <r>
    <x v="168"/>
    <x v="4"/>
    <s v="네이버 브랜드검색"/>
    <x v="0"/>
    <x v="0"/>
    <x v="0"/>
    <m/>
    <m/>
    <n v="40000"/>
    <m/>
    <m/>
    <m/>
  </r>
  <r>
    <x v="168"/>
    <x v="4"/>
    <s v="네이버 쇼핑검색"/>
    <x v="0"/>
    <x v="0"/>
    <x v="0"/>
    <m/>
    <m/>
    <n v="35400"/>
    <m/>
    <m/>
    <m/>
  </r>
  <r>
    <x v="169"/>
    <x v="1"/>
    <s v="인스타그램(리타게팅 전환)"/>
    <x v="0"/>
    <x v="0"/>
    <x v="0"/>
    <m/>
    <m/>
    <n v="114819"/>
    <m/>
    <m/>
    <m/>
  </r>
  <r>
    <x v="169"/>
    <x v="1"/>
    <s v="인스타그램(전환)"/>
    <x v="0"/>
    <x v="0"/>
    <x v="0"/>
    <m/>
    <m/>
    <n v="582410"/>
    <m/>
    <m/>
    <m/>
  </r>
  <r>
    <x v="169"/>
    <x v="1"/>
    <s v="페북/인스타(전환)"/>
    <x v="0"/>
    <x v="0"/>
    <x v="0"/>
    <m/>
    <m/>
    <n v="527873"/>
    <m/>
    <m/>
    <m/>
  </r>
  <r>
    <x v="169"/>
    <x v="1"/>
    <s v="네이버 브랜드검색"/>
    <x v="0"/>
    <x v="0"/>
    <x v="0"/>
    <m/>
    <m/>
    <n v="40000"/>
    <m/>
    <m/>
    <m/>
  </r>
  <r>
    <x v="169"/>
    <x v="1"/>
    <s v="네이버 쇼핑검색"/>
    <x v="0"/>
    <x v="0"/>
    <x v="0"/>
    <m/>
    <m/>
    <n v="33440"/>
    <m/>
    <m/>
    <m/>
  </r>
  <r>
    <x v="170"/>
    <x v="0"/>
    <s v="인스타그램(리타게팅 전환)"/>
    <x v="0"/>
    <x v="0"/>
    <x v="0"/>
    <m/>
    <m/>
    <n v="115219"/>
    <m/>
    <m/>
    <m/>
  </r>
  <r>
    <x v="170"/>
    <x v="0"/>
    <s v="인스타그램(전환)"/>
    <x v="0"/>
    <x v="0"/>
    <x v="0"/>
    <m/>
    <m/>
    <n v="973333"/>
    <m/>
    <m/>
    <m/>
  </r>
  <r>
    <x v="170"/>
    <x v="0"/>
    <s v="페북/인스타(전환)"/>
    <x v="0"/>
    <x v="0"/>
    <x v="0"/>
    <m/>
    <m/>
    <n v="966267"/>
    <m/>
    <m/>
    <m/>
  </r>
  <r>
    <x v="170"/>
    <x v="0"/>
    <s v="네이버 브랜드검색"/>
    <x v="0"/>
    <x v="0"/>
    <x v="0"/>
    <m/>
    <m/>
    <n v="40000"/>
    <m/>
    <m/>
    <m/>
  </r>
  <r>
    <x v="170"/>
    <x v="0"/>
    <s v="네이버 쇼핑검색"/>
    <x v="0"/>
    <x v="0"/>
    <x v="0"/>
    <m/>
    <m/>
    <n v="32450"/>
    <m/>
    <m/>
    <m/>
  </r>
  <r>
    <x v="171"/>
    <x v="2"/>
    <s v="인스타그램(랄라블라)"/>
    <x v="0"/>
    <x v="0"/>
    <x v="0"/>
    <m/>
    <m/>
    <n v="38071"/>
    <m/>
    <m/>
    <m/>
  </r>
  <r>
    <x v="171"/>
    <x v="2"/>
    <s v="인스타그램(리타게팅 전환)"/>
    <x v="0"/>
    <x v="0"/>
    <x v="0"/>
    <m/>
    <m/>
    <n v="113974"/>
    <m/>
    <m/>
    <m/>
  </r>
  <r>
    <x v="171"/>
    <x v="2"/>
    <s v="인스타그램(전환)"/>
    <x v="0"/>
    <x v="0"/>
    <x v="0"/>
    <m/>
    <m/>
    <n v="954284"/>
    <m/>
    <m/>
    <m/>
  </r>
  <r>
    <x v="171"/>
    <x v="2"/>
    <s v="페북/인스타(전환)"/>
    <x v="0"/>
    <x v="0"/>
    <x v="0"/>
    <m/>
    <m/>
    <n v="964493"/>
    <m/>
    <m/>
    <m/>
  </r>
  <r>
    <x v="171"/>
    <x v="2"/>
    <s v="네이버 브랜드검색"/>
    <x v="0"/>
    <x v="0"/>
    <x v="0"/>
    <m/>
    <m/>
    <n v="40000"/>
    <m/>
    <m/>
    <m/>
  </r>
  <r>
    <x v="171"/>
    <x v="2"/>
    <s v="네이버 쇼핑검색"/>
    <x v="0"/>
    <x v="0"/>
    <x v="0"/>
    <m/>
    <m/>
    <n v="32440"/>
    <m/>
    <m/>
    <m/>
  </r>
  <r>
    <x v="172"/>
    <x v="5"/>
    <s v="인스타그램(랄라블라)"/>
    <x v="0"/>
    <x v="0"/>
    <x v="0"/>
    <m/>
    <m/>
    <n v="65806"/>
    <m/>
    <m/>
    <m/>
  </r>
  <r>
    <x v="172"/>
    <x v="5"/>
    <s v="인스타그램(리타게팅 전환)"/>
    <x v="0"/>
    <x v="0"/>
    <x v="0"/>
    <m/>
    <m/>
    <n v="115051"/>
    <m/>
    <m/>
    <m/>
  </r>
  <r>
    <x v="172"/>
    <x v="5"/>
    <s v="인스타그램(전환)"/>
    <x v="0"/>
    <x v="0"/>
    <x v="0"/>
    <m/>
    <m/>
    <n v="1029711"/>
    <m/>
    <m/>
    <m/>
  </r>
  <r>
    <x v="172"/>
    <x v="5"/>
    <s v="페북/인스타(전환)"/>
    <x v="0"/>
    <x v="0"/>
    <x v="0"/>
    <m/>
    <m/>
    <n v="1025853"/>
    <m/>
    <m/>
    <m/>
  </r>
  <r>
    <x v="172"/>
    <x v="5"/>
    <s v="네이버 브랜드검색"/>
    <x v="0"/>
    <x v="0"/>
    <x v="0"/>
    <m/>
    <m/>
    <n v="40000"/>
    <m/>
    <m/>
    <m/>
  </r>
  <r>
    <x v="172"/>
    <x v="5"/>
    <s v="네이버 쇼핑검색"/>
    <x v="0"/>
    <x v="0"/>
    <x v="0"/>
    <m/>
    <m/>
    <n v="26390"/>
    <m/>
    <m/>
    <m/>
  </r>
  <r>
    <x v="173"/>
    <x v="6"/>
    <s v="인스타그램(랄라블라)"/>
    <x v="0"/>
    <x v="0"/>
    <x v="0"/>
    <m/>
    <m/>
    <n v="65659"/>
    <m/>
    <m/>
    <m/>
  </r>
  <r>
    <x v="173"/>
    <x v="6"/>
    <s v="인스타그램(리타게팅 전환)"/>
    <x v="0"/>
    <x v="0"/>
    <x v="0"/>
    <m/>
    <m/>
    <n v="100503"/>
    <m/>
    <m/>
    <m/>
  </r>
  <r>
    <x v="173"/>
    <x v="6"/>
    <s v="인스타그램(전환)"/>
    <x v="0"/>
    <x v="0"/>
    <x v="0"/>
    <m/>
    <m/>
    <n v="778502"/>
    <m/>
    <m/>
    <m/>
  </r>
  <r>
    <x v="173"/>
    <x v="6"/>
    <s v="페북/인스타(전환)"/>
    <x v="0"/>
    <x v="0"/>
    <x v="0"/>
    <m/>
    <m/>
    <n v="768475"/>
    <m/>
    <m/>
    <m/>
  </r>
  <r>
    <x v="173"/>
    <x v="6"/>
    <s v="네이버 브랜드검색"/>
    <x v="0"/>
    <x v="0"/>
    <x v="0"/>
    <m/>
    <m/>
    <n v="40000"/>
    <m/>
    <m/>
    <m/>
  </r>
  <r>
    <x v="173"/>
    <x v="6"/>
    <s v="네이버 쇼핑검색"/>
    <x v="0"/>
    <x v="0"/>
    <x v="0"/>
    <m/>
    <m/>
    <n v="34000"/>
    <m/>
    <m/>
    <m/>
  </r>
  <r>
    <x v="174"/>
    <x v="3"/>
    <s v="인스타그램(랄라블라)"/>
    <x v="0"/>
    <x v="0"/>
    <x v="0"/>
    <m/>
    <m/>
    <n v="66343"/>
    <m/>
    <m/>
    <m/>
  </r>
  <r>
    <x v="174"/>
    <x v="3"/>
    <s v="인스타그램(리타게팅 전환)"/>
    <x v="0"/>
    <x v="0"/>
    <x v="0"/>
    <m/>
    <m/>
    <n v="98342"/>
    <m/>
    <m/>
    <m/>
  </r>
  <r>
    <x v="174"/>
    <x v="3"/>
    <s v="인스타그램(전환)"/>
    <x v="0"/>
    <x v="0"/>
    <x v="0"/>
    <m/>
    <m/>
    <n v="669307"/>
    <m/>
    <m/>
    <m/>
  </r>
  <r>
    <x v="174"/>
    <x v="3"/>
    <s v="페북/인스타(전환)"/>
    <x v="0"/>
    <x v="0"/>
    <x v="0"/>
    <m/>
    <m/>
    <n v="792950"/>
    <m/>
    <m/>
    <m/>
  </r>
  <r>
    <x v="174"/>
    <x v="3"/>
    <s v="인스타그램(일본1324)"/>
    <x v="0"/>
    <x v="0"/>
    <x v="0"/>
    <m/>
    <m/>
    <n v="34222"/>
    <m/>
    <m/>
    <m/>
  </r>
  <r>
    <x v="174"/>
    <x v="3"/>
    <s v="인스타그램(일본2540)"/>
    <x v="0"/>
    <x v="0"/>
    <x v="0"/>
    <m/>
    <m/>
    <n v="33859"/>
    <m/>
    <m/>
    <m/>
  </r>
  <r>
    <x v="174"/>
    <x v="3"/>
    <s v="네이버 GFA"/>
    <x v="0"/>
    <x v="0"/>
    <x v="0"/>
    <m/>
    <m/>
    <n v="2911.818181818182"/>
    <m/>
    <m/>
    <m/>
  </r>
  <r>
    <x v="174"/>
    <x v="3"/>
    <s v="네이버 브랜드검색"/>
    <x v="0"/>
    <x v="0"/>
    <x v="0"/>
    <m/>
    <m/>
    <n v="40000"/>
    <m/>
    <m/>
    <m/>
  </r>
  <r>
    <x v="174"/>
    <x v="3"/>
    <s v="네이버 쇼핑검색"/>
    <x v="0"/>
    <x v="0"/>
    <x v="0"/>
    <m/>
    <m/>
    <n v="23000"/>
    <m/>
    <m/>
    <m/>
  </r>
  <r>
    <x v="174"/>
    <x v="3"/>
    <s v="카카오톡 메시지"/>
    <x v="4"/>
    <x v="0"/>
    <x v="0"/>
    <m/>
    <m/>
    <n v="103754.5454545454"/>
    <m/>
    <m/>
    <m/>
  </r>
  <r>
    <x v="175"/>
    <x v="4"/>
    <s v="인스타그램(랄라블라)"/>
    <x v="0"/>
    <x v="0"/>
    <x v="0"/>
    <m/>
    <m/>
    <n v="71691"/>
    <m/>
    <m/>
    <m/>
  </r>
  <r>
    <x v="175"/>
    <x v="4"/>
    <s v="인스타그램(리타게팅 전환)"/>
    <x v="0"/>
    <x v="0"/>
    <x v="0"/>
    <m/>
    <m/>
    <n v="100761"/>
    <m/>
    <m/>
    <m/>
  </r>
  <r>
    <x v="175"/>
    <x v="4"/>
    <s v="인스타그램(전환)"/>
    <x v="0"/>
    <x v="0"/>
    <x v="0"/>
    <m/>
    <m/>
    <n v="697451"/>
    <m/>
    <m/>
    <m/>
  </r>
  <r>
    <x v="175"/>
    <x v="4"/>
    <s v="페북/인스타(전환)"/>
    <x v="0"/>
    <x v="0"/>
    <x v="0"/>
    <m/>
    <m/>
    <n v="469859"/>
    <m/>
    <m/>
    <m/>
  </r>
  <r>
    <x v="175"/>
    <x v="4"/>
    <s v="인스타그램(일본1324)"/>
    <x v="0"/>
    <x v="0"/>
    <x v="0"/>
    <m/>
    <m/>
    <n v="34356"/>
    <m/>
    <m/>
    <m/>
  </r>
  <r>
    <x v="175"/>
    <x v="4"/>
    <s v="인스타그램(일본2540)"/>
    <x v="0"/>
    <x v="0"/>
    <x v="0"/>
    <m/>
    <m/>
    <n v="34277"/>
    <m/>
    <m/>
    <m/>
  </r>
  <r>
    <x v="175"/>
    <x v="4"/>
    <s v="네이버 GFA"/>
    <x v="0"/>
    <x v="0"/>
    <x v="0"/>
    <m/>
    <m/>
    <n v="280418.1818181818"/>
    <m/>
    <m/>
    <m/>
  </r>
  <r>
    <x v="175"/>
    <x v="4"/>
    <s v="네이버 브랜드검색"/>
    <x v="0"/>
    <x v="0"/>
    <x v="0"/>
    <m/>
    <m/>
    <n v="40000"/>
    <m/>
    <m/>
    <m/>
  </r>
  <r>
    <x v="175"/>
    <x v="4"/>
    <s v="네이버 쇼핑검색"/>
    <x v="0"/>
    <x v="0"/>
    <x v="0"/>
    <m/>
    <m/>
    <n v="42060"/>
    <m/>
    <m/>
    <m/>
  </r>
  <r>
    <x v="176"/>
    <x v="1"/>
    <s v="인스타그램(랄라블라)"/>
    <x v="0"/>
    <x v="0"/>
    <x v="0"/>
    <m/>
    <m/>
    <n v="70343"/>
    <m/>
    <m/>
    <m/>
  </r>
  <r>
    <x v="176"/>
    <x v="1"/>
    <s v="인스타그램(리타게팅 전환)"/>
    <x v="0"/>
    <x v="0"/>
    <x v="0"/>
    <m/>
    <m/>
    <n v="100507"/>
    <m/>
    <m/>
    <m/>
  </r>
  <r>
    <x v="176"/>
    <x v="1"/>
    <s v="인스타그램(전환)"/>
    <x v="0"/>
    <x v="0"/>
    <x v="0"/>
    <m/>
    <m/>
    <n v="563049"/>
    <m/>
    <m/>
    <m/>
  </r>
  <r>
    <x v="176"/>
    <x v="1"/>
    <s v="페북/인스타(전환)"/>
    <x v="0"/>
    <x v="0"/>
    <x v="0"/>
    <m/>
    <m/>
    <n v="370029"/>
    <m/>
    <m/>
    <m/>
  </r>
  <r>
    <x v="176"/>
    <x v="1"/>
    <s v="인스타그램(일본1324)"/>
    <x v="0"/>
    <x v="0"/>
    <x v="0"/>
    <m/>
    <m/>
    <n v="34406"/>
    <m/>
    <m/>
    <m/>
  </r>
  <r>
    <x v="176"/>
    <x v="1"/>
    <s v="인스타그램(일본2540)"/>
    <x v="0"/>
    <x v="0"/>
    <x v="0"/>
    <m/>
    <m/>
    <n v="34369"/>
    <m/>
    <m/>
    <m/>
  </r>
  <r>
    <x v="176"/>
    <x v="1"/>
    <s v="네이버 GFA"/>
    <x v="0"/>
    <x v="0"/>
    <x v="0"/>
    <m/>
    <m/>
    <n v="163685.4545454545"/>
    <m/>
    <m/>
    <m/>
  </r>
  <r>
    <x v="176"/>
    <x v="1"/>
    <s v="네이버 브랜드검색"/>
    <x v="0"/>
    <x v="0"/>
    <x v="0"/>
    <m/>
    <m/>
    <n v="40000"/>
    <m/>
    <m/>
    <m/>
  </r>
  <r>
    <x v="176"/>
    <x v="1"/>
    <s v="네이버 쇼핑검색"/>
    <x v="0"/>
    <x v="0"/>
    <x v="0"/>
    <m/>
    <m/>
    <n v="136420"/>
    <m/>
    <m/>
    <m/>
  </r>
  <r>
    <x v="177"/>
    <x v="0"/>
    <s v="인스타그램(랄라블라)"/>
    <x v="0"/>
    <x v="0"/>
    <x v="0"/>
    <m/>
    <m/>
    <n v="69934"/>
    <m/>
    <m/>
    <m/>
  </r>
  <r>
    <x v="177"/>
    <x v="0"/>
    <s v="인스타그램(리타게팅 전환)"/>
    <x v="0"/>
    <x v="0"/>
    <x v="0"/>
    <m/>
    <m/>
    <n v="97751"/>
    <m/>
    <m/>
    <m/>
  </r>
  <r>
    <x v="177"/>
    <x v="0"/>
    <s v="인스타그램(전환)"/>
    <x v="0"/>
    <x v="0"/>
    <x v="0"/>
    <m/>
    <m/>
    <n v="631359"/>
    <m/>
    <m/>
    <m/>
  </r>
  <r>
    <x v="177"/>
    <x v="0"/>
    <s v="페북/인스타(전환)"/>
    <x v="0"/>
    <x v="0"/>
    <x v="0"/>
    <m/>
    <m/>
    <n v="629539"/>
    <m/>
    <m/>
    <m/>
  </r>
  <r>
    <x v="177"/>
    <x v="0"/>
    <s v="인스타그램(일본1324)"/>
    <x v="0"/>
    <x v="0"/>
    <x v="0"/>
    <m/>
    <m/>
    <n v="34527"/>
    <m/>
    <m/>
    <m/>
  </r>
  <r>
    <x v="177"/>
    <x v="0"/>
    <s v="인스타그램(일본2540)"/>
    <x v="0"/>
    <x v="0"/>
    <x v="0"/>
    <m/>
    <m/>
    <n v="34274"/>
    <m/>
    <m/>
    <m/>
  </r>
  <r>
    <x v="177"/>
    <x v="0"/>
    <s v="네이버 GFA"/>
    <x v="0"/>
    <x v="0"/>
    <x v="0"/>
    <m/>
    <m/>
    <n v="62130.90909090909"/>
    <m/>
    <m/>
    <m/>
  </r>
  <r>
    <x v="177"/>
    <x v="0"/>
    <s v="네이버 브랜드검색"/>
    <x v="0"/>
    <x v="0"/>
    <x v="0"/>
    <m/>
    <m/>
    <n v="40000"/>
    <m/>
    <m/>
    <m/>
  </r>
  <r>
    <x v="177"/>
    <x v="0"/>
    <s v="네이버 쇼핑검색"/>
    <x v="0"/>
    <x v="0"/>
    <x v="0"/>
    <m/>
    <m/>
    <n v="94759.99999999999"/>
    <m/>
    <m/>
    <m/>
  </r>
  <r>
    <x v="178"/>
    <x v="2"/>
    <s v="인스타그램(랄라블라)"/>
    <x v="0"/>
    <x v="0"/>
    <x v="0"/>
    <m/>
    <m/>
    <n v="44144"/>
    <m/>
    <m/>
    <m/>
  </r>
  <r>
    <x v="178"/>
    <x v="2"/>
    <s v="인스타그램(리타게팅 전환)"/>
    <x v="0"/>
    <x v="0"/>
    <x v="0"/>
    <m/>
    <m/>
    <n v="97086"/>
    <m/>
    <m/>
    <m/>
  </r>
  <r>
    <x v="178"/>
    <x v="2"/>
    <s v="인스타그램(전환)"/>
    <x v="0"/>
    <x v="0"/>
    <x v="0"/>
    <m/>
    <m/>
    <n v="517350"/>
    <m/>
    <m/>
    <m/>
  </r>
  <r>
    <x v="178"/>
    <x v="2"/>
    <s v="페북/인스타(전환)"/>
    <x v="0"/>
    <x v="0"/>
    <x v="0"/>
    <m/>
    <m/>
    <n v="519416"/>
    <m/>
    <m/>
    <m/>
  </r>
  <r>
    <x v="178"/>
    <x v="2"/>
    <s v="인스타그램(일본1324)"/>
    <x v="0"/>
    <x v="0"/>
    <x v="0"/>
    <m/>
    <m/>
    <n v="46395"/>
    <m/>
    <m/>
    <m/>
  </r>
  <r>
    <x v="178"/>
    <x v="2"/>
    <s v="인스타그램(일본2540)"/>
    <x v="0"/>
    <x v="0"/>
    <x v="0"/>
    <m/>
    <m/>
    <n v="12525"/>
    <m/>
    <m/>
    <m/>
  </r>
  <r>
    <x v="178"/>
    <x v="2"/>
    <s v="네이버 브랜드검색"/>
    <x v="0"/>
    <x v="0"/>
    <x v="0"/>
    <m/>
    <m/>
    <n v="40000"/>
    <m/>
    <m/>
    <m/>
  </r>
  <r>
    <x v="178"/>
    <x v="2"/>
    <s v="네이버 쇼핑검색"/>
    <x v="0"/>
    <x v="0"/>
    <x v="0"/>
    <m/>
    <m/>
    <n v="51979.99999999999"/>
    <m/>
    <m/>
    <m/>
  </r>
  <r>
    <x v="179"/>
    <x v="5"/>
    <s v="인스타그램(랄라블라)"/>
    <x v="0"/>
    <x v="0"/>
    <x v="0"/>
    <m/>
    <m/>
    <n v="28199"/>
    <m/>
    <m/>
    <m/>
  </r>
  <r>
    <x v="179"/>
    <x v="5"/>
    <s v="인스타그램(리타게팅 전환)"/>
    <x v="0"/>
    <x v="0"/>
    <x v="0"/>
    <m/>
    <m/>
    <n v="105050"/>
    <m/>
    <m/>
    <m/>
  </r>
  <r>
    <x v="179"/>
    <x v="5"/>
    <s v="인스타그램(전환)"/>
    <x v="0"/>
    <x v="0"/>
    <x v="0"/>
    <m/>
    <m/>
    <n v="459420"/>
    <m/>
    <m/>
    <m/>
  </r>
  <r>
    <x v="179"/>
    <x v="5"/>
    <s v="페북/인스타(전환)"/>
    <x v="0"/>
    <x v="0"/>
    <x v="0"/>
    <m/>
    <m/>
    <n v="457215"/>
    <m/>
    <m/>
    <m/>
  </r>
  <r>
    <x v="179"/>
    <x v="5"/>
    <s v="인스타그램(일본1324)"/>
    <x v="0"/>
    <x v="0"/>
    <x v="0"/>
    <m/>
    <m/>
    <n v="55334"/>
    <m/>
    <m/>
    <m/>
  </r>
  <r>
    <x v="179"/>
    <x v="5"/>
    <s v="네이버 브랜드검색"/>
    <x v="0"/>
    <x v="0"/>
    <x v="0"/>
    <m/>
    <m/>
    <n v="40000"/>
    <m/>
    <m/>
    <m/>
  </r>
  <r>
    <x v="179"/>
    <x v="5"/>
    <s v="네이버 쇼핑검색"/>
    <x v="0"/>
    <x v="0"/>
    <x v="0"/>
    <m/>
    <m/>
    <n v="45010"/>
    <m/>
    <m/>
    <m/>
  </r>
  <r>
    <x v="180"/>
    <x v="6"/>
    <s v="인스타그램(랄라블라)"/>
    <x v="0"/>
    <x v="0"/>
    <x v="0"/>
    <m/>
    <m/>
    <n v="30021"/>
    <m/>
    <m/>
    <m/>
  </r>
  <r>
    <x v="180"/>
    <x v="6"/>
    <s v="인스타그램(리타게팅 전환)"/>
    <x v="0"/>
    <x v="0"/>
    <x v="0"/>
    <m/>
    <m/>
    <n v="100381"/>
    <m/>
    <m/>
    <m/>
  </r>
  <r>
    <x v="180"/>
    <x v="6"/>
    <s v="인스타그램(전환)"/>
    <x v="0"/>
    <x v="0"/>
    <x v="0"/>
    <m/>
    <m/>
    <n v="500593"/>
    <m/>
    <m/>
    <m/>
  </r>
  <r>
    <x v="180"/>
    <x v="6"/>
    <s v="페북/인스타(전환)"/>
    <x v="0"/>
    <x v="0"/>
    <x v="0"/>
    <m/>
    <m/>
    <n v="497457"/>
    <m/>
    <m/>
    <m/>
  </r>
  <r>
    <x v="180"/>
    <x v="6"/>
    <s v="인스타그램(일본1324)"/>
    <x v="0"/>
    <x v="0"/>
    <x v="0"/>
    <m/>
    <m/>
    <n v="60104"/>
    <m/>
    <m/>
    <m/>
  </r>
  <r>
    <x v="180"/>
    <x v="6"/>
    <s v="네이버 브랜드검색"/>
    <x v="0"/>
    <x v="0"/>
    <x v="0"/>
    <m/>
    <m/>
    <n v="40000"/>
    <m/>
    <m/>
    <m/>
  </r>
  <r>
    <x v="180"/>
    <x v="6"/>
    <s v="네이버 쇼핑검색"/>
    <x v="0"/>
    <x v="0"/>
    <x v="0"/>
    <m/>
    <m/>
    <n v="60699.99999999999"/>
    <m/>
    <m/>
    <m/>
  </r>
  <r>
    <x v="181"/>
    <x v="3"/>
    <s v="인스타그램(랄라블라)"/>
    <x v="0"/>
    <x v="0"/>
    <x v="0"/>
    <m/>
    <m/>
    <n v="30063"/>
    <m/>
    <m/>
    <m/>
  </r>
  <r>
    <x v="181"/>
    <x v="3"/>
    <s v="인스타그램(리타게팅 전환)"/>
    <x v="0"/>
    <x v="0"/>
    <x v="0"/>
    <m/>
    <m/>
    <n v="98277"/>
    <m/>
    <m/>
    <m/>
  </r>
  <r>
    <x v="181"/>
    <x v="3"/>
    <s v="인스타그램(전환)"/>
    <x v="0"/>
    <x v="0"/>
    <x v="0"/>
    <m/>
    <m/>
    <n v="483368"/>
    <m/>
    <m/>
    <m/>
  </r>
  <r>
    <x v="181"/>
    <x v="3"/>
    <s v="인스타VC(전환)"/>
    <x v="0"/>
    <x v="0"/>
    <x v="0"/>
    <m/>
    <m/>
    <n v="148860"/>
    <m/>
    <m/>
    <m/>
  </r>
  <r>
    <x v="181"/>
    <x v="3"/>
    <s v="페북/인스타(전환)"/>
    <x v="0"/>
    <x v="0"/>
    <x v="0"/>
    <m/>
    <m/>
    <n v="396871"/>
    <m/>
    <m/>
    <m/>
  </r>
  <r>
    <x v="181"/>
    <x v="3"/>
    <s v="인스타그램(일본1324)"/>
    <x v="0"/>
    <x v="0"/>
    <x v="0"/>
    <m/>
    <m/>
    <n v="60007"/>
    <m/>
    <m/>
    <m/>
  </r>
  <r>
    <x v="181"/>
    <x v="3"/>
    <s v="네이버 GFA"/>
    <x v="0"/>
    <x v="0"/>
    <x v="0"/>
    <m/>
    <m/>
    <n v="265129.0909090909"/>
    <m/>
    <m/>
    <m/>
  </r>
  <r>
    <x v="181"/>
    <x v="3"/>
    <s v="카카오광고"/>
    <x v="0"/>
    <x v="0"/>
    <x v="0"/>
    <m/>
    <m/>
    <n v="2300"/>
    <m/>
    <m/>
    <m/>
  </r>
  <r>
    <x v="181"/>
    <x v="3"/>
    <s v="네이버 브랜드검색"/>
    <x v="0"/>
    <x v="0"/>
    <x v="0"/>
    <m/>
    <m/>
    <n v="40000"/>
    <m/>
    <m/>
    <m/>
  </r>
  <r>
    <x v="181"/>
    <x v="3"/>
    <s v="네이버 쇼핑검색"/>
    <x v="0"/>
    <x v="0"/>
    <x v="0"/>
    <m/>
    <m/>
    <n v="82950"/>
    <m/>
    <m/>
    <m/>
  </r>
  <r>
    <x v="182"/>
    <x v="4"/>
    <s v="인스타그램(랄라블라)"/>
    <x v="0"/>
    <x v="0"/>
    <x v="0"/>
    <m/>
    <m/>
    <n v="30031"/>
    <m/>
    <m/>
    <m/>
  </r>
  <r>
    <x v="182"/>
    <x v="4"/>
    <s v="인스타그램(리타게팅 전환)"/>
    <x v="0"/>
    <x v="0"/>
    <x v="0"/>
    <m/>
    <m/>
    <n v="99718"/>
    <m/>
    <m/>
    <m/>
  </r>
  <r>
    <x v="182"/>
    <x v="4"/>
    <s v="인스타그램(전환)"/>
    <x v="0"/>
    <x v="0"/>
    <x v="0"/>
    <m/>
    <m/>
    <n v="582204"/>
    <m/>
    <m/>
    <m/>
  </r>
  <r>
    <x v="182"/>
    <x v="4"/>
    <s v="인스타VC(전환)"/>
    <x v="0"/>
    <x v="0"/>
    <x v="0"/>
    <m/>
    <m/>
    <n v="259105"/>
    <m/>
    <m/>
    <m/>
  </r>
  <r>
    <x v="182"/>
    <x v="4"/>
    <s v="페북/인스타(전환)"/>
    <x v="0"/>
    <x v="0"/>
    <x v="0"/>
    <m/>
    <m/>
    <n v="345807"/>
    <m/>
    <m/>
    <m/>
  </r>
  <r>
    <x v="182"/>
    <x v="4"/>
    <s v="인스타그램(일본1324)"/>
    <x v="0"/>
    <x v="0"/>
    <x v="0"/>
    <m/>
    <m/>
    <n v="60032"/>
    <m/>
    <m/>
    <m/>
  </r>
  <r>
    <x v="182"/>
    <x v="4"/>
    <s v="네이버 GFA"/>
    <x v="0"/>
    <x v="0"/>
    <x v="0"/>
    <m/>
    <m/>
    <n v="263225.4545454545"/>
    <m/>
    <m/>
    <m/>
  </r>
  <r>
    <x v="182"/>
    <x v="4"/>
    <s v="카카오광고"/>
    <x v="0"/>
    <x v="0"/>
    <x v="0"/>
    <m/>
    <m/>
    <n v="7229.999999999999"/>
    <m/>
    <m/>
    <m/>
  </r>
  <r>
    <x v="182"/>
    <x v="4"/>
    <s v="네이버 브랜드검색"/>
    <x v="0"/>
    <x v="0"/>
    <x v="0"/>
    <m/>
    <m/>
    <n v="40000"/>
    <m/>
    <m/>
    <m/>
  </r>
  <r>
    <x v="182"/>
    <x v="4"/>
    <s v="네이버 쇼핑검색"/>
    <x v="0"/>
    <x v="0"/>
    <x v="0"/>
    <m/>
    <m/>
    <n v="82970"/>
    <m/>
    <m/>
    <m/>
  </r>
  <r>
    <x v="183"/>
    <x v="1"/>
    <s v="인스타그램(랄라블라)"/>
    <x v="0"/>
    <x v="0"/>
    <x v="0"/>
    <m/>
    <m/>
    <n v="29052"/>
    <m/>
    <m/>
    <m/>
  </r>
  <r>
    <x v="183"/>
    <x v="1"/>
    <s v="인스타그램(리타게팅 전환)"/>
    <x v="0"/>
    <x v="0"/>
    <x v="0"/>
    <m/>
    <m/>
    <n v="100123"/>
    <m/>
    <m/>
    <m/>
  </r>
  <r>
    <x v="183"/>
    <x v="1"/>
    <s v="인스타그램(전환)"/>
    <x v="0"/>
    <x v="0"/>
    <x v="0"/>
    <m/>
    <m/>
    <n v="597557"/>
    <m/>
    <m/>
    <m/>
  </r>
  <r>
    <x v="183"/>
    <x v="1"/>
    <s v="인스타VC(전환)"/>
    <x v="0"/>
    <x v="0"/>
    <x v="0"/>
    <m/>
    <m/>
    <n v="194338"/>
    <m/>
    <m/>
    <m/>
  </r>
  <r>
    <x v="183"/>
    <x v="1"/>
    <s v="페북/인스타(전환)"/>
    <x v="0"/>
    <x v="0"/>
    <x v="0"/>
    <m/>
    <m/>
    <n v="338278"/>
    <m/>
    <m/>
    <m/>
  </r>
  <r>
    <x v="183"/>
    <x v="1"/>
    <s v="인스타그램(일본1324)"/>
    <x v="0"/>
    <x v="0"/>
    <x v="0"/>
    <m/>
    <m/>
    <n v="59965"/>
    <m/>
    <m/>
    <m/>
  </r>
  <r>
    <x v="183"/>
    <x v="1"/>
    <s v="네이버 GFA"/>
    <x v="0"/>
    <x v="0"/>
    <x v="0"/>
    <m/>
    <m/>
    <n v="374032.7272727272"/>
    <m/>
    <m/>
    <m/>
  </r>
  <r>
    <x v="183"/>
    <x v="1"/>
    <s v="카카오광고"/>
    <x v="0"/>
    <x v="0"/>
    <x v="0"/>
    <m/>
    <m/>
    <n v="5639.999999999999"/>
    <m/>
    <m/>
    <m/>
  </r>
  <r>
    <x v="183"/>
    <x v="1"/>
    <s v="네이버 브랜드검색"/>
    <x v="0"/>
    <x v="0"/>
    <x v="0"/>
    <m/>
    <m/>
    <n v="40000"/>
    <m/>
    <m/>
    <m/>
  </r>
  <r>
    <x v="183"/>
    <x v="1"/>
    <s v="네이버 쇼핑검색"/>
    <x v="0"/>
    <x v="0"/>
    <x v="0"/>
    <m/>
    <m/>
    <n v="87780"/>
    <m/>
    <m/>
    <m/>
  </r>
  <r>
    <x v="184"/>
    <x v="0"/>
    <s v="인스타그램(랄라블라)"/>
    <x v="0"/>
    <x v="0"/>
    <x v="0"/>
    <m/>
    <m/>
    <n v="29604"/>
    <m/>
    <m/>
    <m/>
  </r>
  <r>
    <x v="184"/>
    <x v="0"/>
    <s v="인스타그램(리타게팅 전환)"/>
    <x v="0"/>
    <x v="0"/>
    <x v="0"/>
    <m/>
    <m/>
    <n v="100834"/>
    <m/>
    <m/>
    <m/>
  </r>
  <r>
    <x v="184"/>
    <x v="0"/>
    <s v="인스타그램(전환)"/>
    <x v="0"/>
    <x v="0"/>
    <x v="0"/>
    <m/>
    <m/>
    <n v="600724"/>
    <m/>
    <m/>
    <m/>
  </r>
  <r>
    <x v="184"/>
    <x v="0"/>
    <s v="인스타VC(전환)"/>
    <x v="0"/>
    <x v="0"/>
    <x v="0"/>
    <m/>
    <m/>
    <n v="196303"/>
    <m/>
    <m/>
    <m/>
  </r>
  <r>
    <x v="184"/>
    <x v="0"/>
    <s v="페북/인스타(전환)"/>
    <x v="0"/>
    <x v="0"/>
    <x v="0"/>
    <m/>
    <m/>
    <n v="352025"/>
    <m/>
    <m/>
    <m/>
  </r>
  <r>
    <x v="184"/>
    <x v="0"/>
    <s v="인스타그램(일본1324)"/>
    <x v="0"/>
    <x v="0"/>
    <x v="0"/>
    <m/>
    <m/>
    <n v="60061"/>
    <m/>
    <m/>
    <m/>
  </r>
  <r>
    <x v="184"/>
    <x v="0"/>
    <s v="네이버 GFA"/>
    <x v="0"/>
    <x v="0"/>
    <x v="0"/>
    <m/>
    <m/>
    <n v="358552.7272727272"/>
    <m/>
    <m/>
    <m/>
  </r>
  <r>
    <x v="184"/>
    <x v="0"/>
    <s v="카카오광고"/>
    <x v="0"/>
    <x v="0"/>
    <x v="0"/>
    <m/>
    <m/>
    <n v="14580"/>
    <m/>
    <m/>
    <m/>
  </r>
  <r>
    <x v="184"/>
    <x v="0"/>
    <s v="네이버 브랜드검색"/>
    <x v="0"/>
    <x v="0"/>
    <x v="0"/>
    <m/>
    <m/>
    <n v="40000"/>
    <m/>
    <m/>
    <m/>
  </r>
  <r>
    <x v="184"/>
    <x v="0"/>
    <s v="네이버 쇼핑검색"/>
    <x v="0"/>
    <x v="0"/>
    <x v="0"/>
    <m/>
    <m/>
    <n v="81810"/>
    <m/>
    <m/>
    <m/>
  </r>
  <r>
    <x v="185"/>
    <x v="2"/>
    <s v="인스타그램(랄라블라)"/>
    <x v="0"/>
    <x v="0"/>
    <x v="0"/>
    <m/>
    <m/>
    <n v="29860"/>
    <m/>
    <m/>
    <m/>
  </r>
  <r>
    <x v="185"/>
    <x v="2"/>
    <s v="인스타그램(리타게팅 전환)"/>
    <x v="0"/>
    <x v="0"/>
    <x v="0"/>
    <m/>
    <m/>
    <n v="96590"/>
    <m/>
    <m/>
    <m/>
  </r>
  <r>
    <x v="185"/>
    <x v="2"/>
    <s v="인스타그램(전환)"/>
    <x v="0"/>
    <x v="0"/>
    <x v="0"/>
    <m/>
    <m/>
    <n v="576471"/>
    <m/>
    <m/>
    <m/>
  </r>
  <r>
    <x v="185"/>
    <x v="2"/>
    <s v="인스타VC(전환)"/>
    <x v="0"/>
    <x v="0"/>
    <x v="0"/>
    <m/>
    <m/>
    <n v="189805"/>
    <m/>
    <m/>
    <m/>
  </r>
  <r>
    <x v="185"/>
    <x v="2"/>
    <s v="페북/인스타(전환)"/>
    <x v="0"/>
    <x v="0"/>
    <x v="0"/>
    <m/>
    <m/>
    <n v="337759"/>
    <m/>
    <m/>
    <m/>
  </r>
  <r>
    <x v="185"/>
    <x v="2"/>
    <s v="인스타그램(일본1324)"/>
    <x v="0"/>
    <x v="0"/>
    <x v="0"/>
    <m/>
    <m/>
    <n v="60060"/>
    <m/>
    <m/>
    <m/>
  </r>
  <r>
    <x v="185"/>
    <x v="2"/>
    <s v="네이버 GFA"/>
    <x v="0"/>
    <x v="0"/>
    <x v="0"/>
    <m/>
    <m/>
    <n v="251520"/>
    <m/>
    <m/>
    <m/>
  </r>
  <r>
    <x v="185"/>
    <x v="2"/>
    <s v="카카오광고"/>
    <x v="0"/>
    <x v="0"/>
    <x v="0"/>
    <m/>
    <m/>
    <n v="8079.999999999999"/>
    <m/>
    <m/>
    <m/>
  </r>
  <r>
    <x v="185"/>
    <x v="2"/>
    <s v="네이버 브랜드검색"/>
    <x v="0"/>
    <x v="0"/>
    <x v="0"/>
    <m/>
    <m/>
    <n v="40000"/>
    <m/>
    <m/>
    <m/>
  </r>
  <r>
    <x v="185"/>
    <x v="2"/>
    <s v="네이버 쇼핑검색"/>
    <x v="0"/>
    <x v="0"/>
    <x v="0"/>
    <m/>
    <m/>
    <n v="64399.99999999999"/>
    <m/>
    <m/>
    <m/>
  </r>
  <r>
    <x v="186"/>
    <x v="5"/>
    <s v="인스타그램(랄라블라)"/>
    <x v="0"/>
    <x v="0"/>
    <x v="0"/>
    <m/>
    <m/>
    <n v="31369"/>
    <m/>
    <m/>
    <m/>
  </r>
  <r>
    <x v="186"/>
    <x v="5"/>
    <s v="인스타그램(리타게팅 전환)"/>
    <x v="0"/>
    <x v="0"/>
    <x v="0"/>
    <m/>
    <m/>
    <n v="104077"/>
    <m/>
    <m/>
    <m/>
  </r>
  <r>
    <x v="186"/>
    <x v="5"/>
    <s v="인스타그램(전환)"/>
    <x v="0"/>
    <x v="0"/>
    <x v="0"/>
    <m/>
    <m/>
    <n v="622164"/>
    <m/>
    <m/>
    <m/>
  </r>
  <r>
    <x v="186"/>
    <x v="5"/>
    <s v="인스타VC(전환)"/>
    <x v="0"/>
    <x v="0"/>
    <x v="0"/>
    <m/>
    <m/>
    <n v="201971"/>
    <m/>
    <m/>
    <m/>
  </r>
  <r>
    <x v="186"/>
    <x v="5"/>
    <s v="페북/인스타(전환)"/>
    <x v="0"/>
    <x v="0"/>
    <x v="0"/>
    <m/>
    <m/>
    <n v="362776"/>
    <m/>
    <m/>
    <m/>
  </r>
  <r>
    <x v="186"/>
    <x v="5"/>
    <s v="인스타그램(일본1324)"/>
    <x v="0"/>
    <x v="0"/>
    <x v="0"/>
    <m/>
    <m/>
    <n v="59754"/>
    <m/>
    <m/>
    <m/>
  </r>
  <r>
    <x v="186"/>
    <x v="5"/>
    <s v="카카오광고"/>
    <x v="0"/>
    <x v="0"/>
    <x v="0"/>
    <m/>
    <m/>
    <n v="10090"/>
    <m/>
    <m/>
    <m/>
  </r>
  <r>
    <x v="186"/>
    <x v="5"/>
    <s v="네이버 브랜드검색"/>
    <x v="0"/>
    <x v="0"/>
    <x v="0"/>
    <m/>
    <m/>
    <n v="40000"/>
    <m/>
    <m/>
    <m/>
  </r>
  <r>
    <x v="186"/>
    <x v="5"/>
    <s v="네이버 쇼핑검색"/>
    <x v="0"/>
    <x v="0"/>
    <x v="0"/>
    <m/>
    <m/>
    <n v="59969.99999999999"/>
    <m/>
    <m/>
    <m/>
  </r>
  <r>
    <x v="187"/>
    <x v="6"/>
    <s v="인스타그램(랄라블라)"/>
    <x v="0"/>
    <x v="0"/>
    <x v="0"/>
    <m/>
    <m/>
    <n v="30061"/>
    <m/>
    <m/>
    <m/>
  </r>
  <r>
    <x v="187"/>
    <x v="6"/>
    <s v="인스타그램(리타게팅 전환)"/>
    <x v="0"/>
    <x v="0"/>
    <x v="0"/>
    <m/>
    <m/>
    <n v="100532"/>
    <m/>
    <m/>
    <m/>
  </r>
  <r>
    <x v="187"/>
    <x v="6"/>
    <s v="인스타그램(전환)"/>
    <x v="0"/>
    <x v="0"/>
    <x v="0"/>
    <m/>
    <m/>
    <n v="600782"/>
    <m/>
    <m/>
    <m/>
  </r>
  <r>
    <x v="187"/>
    <x v="6"/>
    <s v="인스타VC(전환)"/>
    <x v="0"/>
    <x v="0"/>
    <x v="0"/>
    <m/>
    <m/>
    <n v="200202"/>
    <m/>
    <m/>
    <m/>
  </r>
  <r>
    <x v="187"/>
    <x v="6"/>
    <s v="페북/인스타(전환)"/>
    <x v="0"/>
    <x v="0"/>
    <x v="0"/>
    <m/>
    <m/>
    <n v="351072"/>
    <m/>
    <m/>
    <m/>
  </r>
  <r>
    <x v="187"/>
    <x v="6"/>
    <s v="인스타그램(일본1324)"/>
    <x v="0"/>
    <x v="0"/>
    <x v="0"/>
    <m/>
    <m/>
    <n v="60104"/>
    <m/>
    <m/>
    <m/>
  </r>
  <r>
    <x v="187"/>
    <x v="6"/>
    <s v="카카오광고"/>
    <x v="0"/>
    <x v="0"/>
    <x v="0"/>
    <m/>
    <m/>
    <n v="10840"/>
    <m/>
    <m/>
    <m/>
  </r>
  <r>
    <x v="187"/>
    <x v="6"/>
    <s v="네이버 브랜드검색"/>
    <x v="0"/>
    <x v="0"/>
    <x v="0"/>
    <m/>
    <m/>
    <n v="40000"/>
    <m/>
    <m/>
    <m/>
  </r>
  <r>
    <x v="187"/>
    <x v="6"/>
    <s v="네이버 쇼핑검색"/>
    <x v="0"/>
    <x v="0"/>
    <x v="0"/>
    <m/>
    <m/>
    <n v="61979.99999999999"/>
    <m/>
    <m/>
    <m/>
  </r>
  <r>
    <x v="182"/>
    <x v="4"/>
    <s v="기획사이다"/>
    <x v="0"/>
    <x v="0"/>
    <x v="0"/>
    <m/>
    <m/>
    <n v="9018181.818181818"/>
    <m/>
    <m/>
    <m/>
  </r>
  <r>
    <x v="182"/>
    <x v="4"/>
    <s v="기획사이다"/>
    <x v="4"/>
    <x v="0"/>
    <x v="0"/>
    <m/>
    <m/>
    <n v="3520909.090909091"/>
    <m/>
    <m/>
    <m/>
  </r>
  <r>
    <x v="188"/>
    <x v="3"/>
    <s v="인스타그램(랄라블라)"/>
    <x v="0"/>
    <x v="0"/>
    <x v="0"/>
    <m/>
    <m/>
    <n v="29524"/>
    <m/>
    <m/>
    <m/>
  </r>
  <r>
    <x v="189"/>
    <x v="4"/>
    <s v="인스타그램(랄라블라)"/>
    <x v="0"/>
    <x v="0"/>
    <x v="0"/>
    <m/>
    <m/>
    <n v="29965"/>
    <m/>
    <m/>
    <m/>
  </r>
  <r>
    <x v="190"/>
    <x v="1"/>
    <s v="인스타그램(랄라블라)"/>
    <x v="0"/>
    <x v="0"/>
    <x v="0"/>
    <m/>
    <m/>
    <n v="29619"/>
    <m/>
    <m/>
    <m/>
  </r>
  <r>
    <x v="191"/>
    <x v="0"/>
    <s v="인스타그램(랄라블라)"/>
    <x v="0"/>
    <x v="0"/>
    <x v="0"/>
    <m/>
    <m/>
    <n v="30325"/>
    <m/>
    <m/>
    <m/>
  </r>
  <r>
    <x v="192"/>
    <x v="2"/>
    <s v="인스타그램(랄라블라)"/>
    <x v="0"/>
    <x v="0"/>
    <x v="0"/>
    <m/>
    <m/>
    <n v="30300"/>
    <m/>
    <m/>
    <m/>
  </r>
  <r>
    <x v="193"/>
    <x v="5"/>
    <s v="인스타그램(랄라블라)"/>
    <x v="0"/>
    <x v="0"/>
    <x v="0"/>
    <m/>
    <m/>
    <n v="30205"/>
    <m/>
    <m/>
    <m/>
  </r>
  <r>
    <x v="194"/>
    <x v="6"/>
    <s v="인스타그램(랄라블라)"/>
    <x v="0"/>
    <x v="0"/>
    <x v="0"/>
    <m/>
    <m/>
    <n v="29599"/>
    <m/>
    <m/>
    <m/>
  </r>
  <r>
    <x v="195"/>
    <x v="3"/>
    <s v="인스타그램(랄라블라)"/>
    <x v="0"/>
    <x v="0"/>
    <x v="0"/>
    <m/>
    <m/>
    <n v="29272"/>
    <m/>
    <m/>
    <m/>
  </r>
  <r>
    <x v="196"/>
    <x v="4"/>
    <s v="인스타그램(랄라블라)"/>
    <x v="0"/>
    <x v="0"/>
    <x v="0"/>
    <m/>
    <m/>
    <n v="30293"/>
    <m/>
    <m/>
    <m/>
  </r>
  <r>
    <x v="197"/>
    <x v="1"/>
    <s v="인스타그램(랄라블라)"/>
    <x v="0"/>
    <x v="0"/>
    <x v="0"/>
    <m/>
    <m/>
    <n v="30249"/>
    <m/>
    <m/>
    <m/>
  </r>
  <r>
    <x v="198"/>
    <x v="0"/>
    <s v="인스타그램(랄라블라)"/>
    <x v="0"/>
    <x v="0"/>
    <x v="0"/>
    <m/>
    <m/>
    <n v="29359"/>
    <m/>
    <m/>
    <m/>
  </r>
  <r>
    <x v="199"/>
    <x v="2"/>
    <s v="인스타그램(랄라블라)"/>
    <x v="0"/>
    <x v="0"/>
    <x v="0"/>
    <m/>
    <m/>
    <n v="30627"/>
    <m/>
    <m/>
    <m/>
  </r>
  <r>
    <x v="200"/>
    <x v="5"/>
    <s v="인스타그램(랄라블라)"/>
    <x v="0"/>
    <x v="0"/>
    <x v="0"/>
    <m/>
    <m/>
    <n v="30601"/>
    <m/>
    <m/>
    <m/>
  </r>
  <r>
    <x v="201"/>
    <x v="6"/>
    <s v="인스타그램(랄라블라)"/>
    <x v="0"/>
    <x v="0"/>
    <x v="0"/>
    <m/>
    <m/>
    <n v="30049"/>
    <m/>
    <m/>
    <m/>
  </r>
  <r>
    <x v="202"/>
    <x v="3"/>
    <s v="인스타그램(랄라블라)"/>
    <x v="0"/>
    <x v="0"/>
    <x v="0"/>
    <m/>
    <m/>
    <n v="30010"/>
    <m/>
    <m/>
    <m/>
  </r>
  <r>
    <x v="203"/>
    <x v="4"/>
    <s v="인스타그램(랄라블라)"/>
    <x v="0"/>
    <x v="0"/>
    <x v="0"/>
    <m/>
    <m/>
    <n v="30006"/>
    <m/>
    <m/>
    <m/>
  </r>
  <r>
    <x v="204"/>
    <x v="1"/>
    <s v="인스타그램(랄라블라)"/>
    <x v="0"/>
    <x v="0"/>
    <x v="0"/>
    <m/>
    <m/>
    <n v="30070"/>
    <m/>
    <m/>
    <m/>
  </r>
  <r>
    <x v="205"/>
    <x v="0"/>
    <s v="인스타그램(랄라블라)"/>
    <x v="0"/>
    <x v="0"/>
    <x v="0"/>
    <m/>
    <m/>
    <n v="29986"/>
    <m/>
    <m/>
    <m/>
  </r>
  <r>
    <x v="206"/>
    <x v="2"/>
    <s v="인스타그램(랄라블라)"/>
    <x v="0"/>
    <x v="0"/>
    <x v="0"/>
    <m/>
    <m/>
    <n v="29823"/>
    <m/>
    <m/>
    <m/>
  </r>
  <r>
    <x v="207"/>
    <x v="5"/>
    <s v="인스타그램(랄라블라)"/>
    <x v="0"/>
    <x v="0"/>
    <x v="0"/>
    <m/>
    <m/>
    <n v="30056"/>
    <m/>
    <m/>
    <m/>
  </r>
  <r>
    <x v="208"/>
    <x v="6"/>
    <s v="인스타그램(랄라블라)"/>
    <x v="0"/>
    <x v="0"/>
    <x v="0"/>
    <m/>
    <m/>
    <n v="30131"/>
    <m/>
    <m/>
    <m/>
  </r>
  <r>
    <x v="209"/>
    <x v="3"/>
    <s v="인스타그램(랄라블라)"/>
    <x v="0"/>
    <x v="0"/>
    <x v="0"/>
    <m/>
    <m/>
    <n v="29568"/>
    <m/>
    <m/>
    <m/>
  </r>
  <r>
    <x v="210"/>
    <x v="4"/>
    <s v="인스타그램(랄라블라)"/>
    <x v="0"/>
    <x v="0"/>
    <x v="0"/>
    <m/>
    <m/>
    <n v="29454"/>
    <m/>
    <m/>
    <m/>
  </r>
  <r>
    <x v="211"/>
    <x v="1"/>
    <s v="인스타그램(랄라블라)"/>
    <x v="0"/>
    <x v="0"/>
    <x v="0"/>
    <m/>
    <m/>
    <n v="30326"/>
    <m/>
    <m/>
    <m/>
  </r>
  <r>
    <x v="212"/>
    <x v="0"/>
    <s v="인스타그램(랄라블라)"/>
    <x v="0"/>
    <x v="0"/>
    <x v="0"/>
    <m/>
    <m/>
    <n v="30189"/>
    <m/>
    <m/>
    <m/>
  </r>
  <r>
    <x v="188"/>
    <x v="3"/>
    <s v="인스타그램(일본1324)"/>
    <x v="0"/>
    <x v="0"/>
    <x v="0"/>
    <m/>
    <m/>
    <n v="60091"/>
    <m/>
    <m/>
    <m/>
  </r>
  <r>
    <x v="189"/>
    <x v="4"/>
    <s v="인스타그램(일본1324)"/>
    <x v="0"/>
    <x v="0"/>
    <x v="0"/>
    <m/>
    <m/>
    <n v="27136"/>
    <m/>
    <m/>
    <m/>
  </r>
  <r>
    <x v="191"/>
    <x v="0"/>
    <s v="인스타그램(일본1324)"/>
    <x v="0"/>
    <x v="0"/>
    <x v="0"/>
    <m/>
    <m/>
    <n v="68319"/>
    <m/>
    <m/>
    <m/>
  </r>
  <r>
    <x v="192"/>
    <x v="2"/>
    <s v="인스타그램(일본1324)"/>
    <x v="0"/>
    <x v="0"/>
    <x v="0"/>
    <m/>
    <m/>
    <n v="69126"/>
    <m/>
    <m/>
    <m/>
  </r>
  <r>
    <x v="193"/>
    <x v="5"/>
    <s v="인스타그램(일본1324)"/>
    <x v="0"/>
    <x v="0"/>
    <x v="0"/>
    <m/>
    <m/>
    <n v="69113"/>
    <m/>
    <m/>
    <m/>
  </r>
  <r>
    <x v="194"/>
    <x v="6"/>
    <s v="인스타그램(일본1324)"/>
    <x v="0"/>
    <x v="0"/>
    <x v="0"/>
    <m/>
    <m/>
    <n v="59824"/>
    <m/>
    <m/>
    <m/>
  </r>
  <r>
    <x v="195"/>
    <x v="3"/>
    <s v="인스타그램(일본1324)"/>
    <x v="0"/>
    <x v="0"/>
    <x v="0"/>
    <m/>
    <m/>
    <n v="60087"/>
    <m/>
    <m/>
    <m/>
  </r>
  <r>
    <x v="196"/>
    <x v="4"/>
    <s v="인스타그램(일본1324)"/>
    <x v="0"/>
    <x v="0"/>
    <x v="0"/>
    <m/>
    <m/>
    <n v="60098"/>
    <m/>
    <m/>
    <m/>
  </r>
  <r>
    <x v="197"/>
    <x v="1"/>
    <s v="인스타그램(일본1324)"/>
    <x v="0"/>
    <x v="0"/>
    <x v="0"/>
    <m/>
    <m/>
    <n v="60118"/>
    <m/>
    <m/>
    <m/>
  </r>
  <r>
    <x v="198"/>
    <x v="0"/>
    <s v="인스타그램(일본1324)"/>
    <x v="0"/>
    <x v="0"/>
    <x v="0"/>
    <m/>
    <m/>
    <n v="60030"/>
    <m/>
    <m/>
    <m/>
  </r>
  <r>
    <x v="199"/>
    <x v="2"/>
    <s v="인스타그램(일본1324)"/>
    <x v="0"/>
    <x v="0"/>
    <x v="0"/>
    <m/>
    <m/>
    <n v="105463"/>
    <m/>
    <m/>
    <m/>
  </r>
  <r>
    <x v="200"/>
    <x v="5"/>
    <s v="인스타그램(일본1324)"/>
    <x v="0"/>
    <x v="0"/>
    <x v="0"/>
    <m/>
    <m/>
    <n v="139054"/>
    <m/>
    <m/>
    <m/>
  </r>
  <r>
    <x v="201"/>
    <x v="6"/>
    <s v="인스타그램(일본1324)"/>
    <x v="0"/>
    <x v="0"/>
    <x v="0"/>
    <m/>
    <m/>
    <n v="150143"/>
    <m/>
    <m/>
    <m/>
  </r>
  <r>
    <x v="202"/>
    <x v="3"/>
    <s v="인스타그램(일본1324)"/>
    <x v="0"/>
    <x v="0"/>
    <x v="0"/>
    <m/>
    <m/>
    <n v="150138"/>
    <m/>
    <m/>
    <m/>
  </r>
  <r>
    <x v="203"/>
    <x v="4"/>
    <s v="인스타그램(일본1324)"/>
    <x v="0"/>
    <x v="0"/>
    <x v="0"/>
    <m/>
    <m/>
    <n v="149667"/>
    <m/>
    <m/>
    <m/>
  </r>
  <r>
    <x v="204"/>
    <x v="1"/>
    <s v="인스타그램(일본1324)"/>
    <x v="0"/>
    <x v="0"/>
    <x v="0"/>
    <m/>
    <m/>
    <n v="148373"/>
    <m/>
    <m/>
    <m/>
  </r>
  <r>
    <x v="205"/>
    <x v="0"/>
    <s v="인스타그램(일본1324)"/>
    <x v="0"/>
    <x v="0"/>
    <x v="0"/>
    <m/>
    <m/>
    <n v="146982"/>
    <m/>
    <m/>
    <m/>
  </r>
  <r>
    <x v="206"/>
    <x v="2"/>
    <s v="인스타그램(일본1324)"/>
    <x v="0"/>
    <x v="0"/>
    <x v="0"/>
    <m/>
    <m/>
    <n v="151948"/>
    <m/>
    <m/>
    <m/>
  </r>
  <r>
    <x v="207"/>
    <x v="5"/>
    <s v="인스타그램(일본1324)"/>
    <x v="0"/>
    <x v="0"/>
    <x v="0"/>
    <m/>
    <m/>
    <n v="152712"/>
    <m/>
    <m/>
    <m/>
  </r>
  <r>
    <x v="208"/>
    <x v="6"/>
    <s v="인스타그램(일본1324)"/>
    <x v="0"/>
    <x v="0"/>
    <x v="0"/>
    <m/>
    <m/>
    <n v="151033"/>
    <m/>
    <m/>
    <m/>
  </r>
  <r>
    <x v="209"/>
    <x v="3"/>
    <s v="인스타그램(일본1324)"/>
    <x v="0"/>
    <x v="0"/>
    <x v="0"/>
    <m/>
    <m/>
    <n v="149879"/>
    <m/>
    <m/>
    <m/>
  </r>
  <r>
    <x v="210"/>
    <x v="4"/>
    <s v="인스타그램(일본1324)"/>
    <x v="0"/>
    <x v="0"/>
    <x v="0"/>
    <m/>
    <m/>
    <n v="149682"/>
    <m/>
    <m/>
    <m/>
  </r>
  <r>
    <x v="211"/>
    <x v="1"/>
    <s v="인스타그램(일본1324)"/>
    <x v="0"/>
    <x v="0"/>
    <x v="0"/>
    <m/>
    <m/>
    <n v="149463"/>
    <m/>
    <m/>
    <m/>
  </r>
  <r>
    <x v="212"/>
    <x v="0"/>
    <s v="인스타그램(일본1324)"/>
    <x v="0"/>
    <x v="0"/>
    <x v="0"/>
    <m/>
    <m/>
    <n v="149704"/>
    <m/>
    <m/>
    <m/>
  </r>
  <r>
    <x v="188"/>
    <x v="3"/>
    <s v="인스타그램(전환)"/>
    <x v="0"/>
    <x v="0"/>
    <x v="0"/>
    <m/>
    <m/>
    <n v="583748"/>
    <m/>
    <m/>
    <m/>
  </r>
  <r>
    <x v="189"/>
    <x v="4"/>
    <s v="인스타그램(전환)"/>
    <x v="0"/>
    <x v="0"/>
    <x v="0"/>
    <m/>
    <m/>
    <n v="588087"/>
    <m/>
    <m/>
    <m/>
  </r>
  <r>
    <x v="190"/>
    <x v="1"/>
    <s v="인스타그램(전환)"/>
    <x v="0"/>
    <x v="0"/>
    <x v="0"/>
    <m/>
    <m/>
    <n v="590710"/>
    <m/>
    <m/>
    <m/>
  </r>
  <r>
    <x v="191"/>
    <x v="0"/>
    <s v="인스타그램(전환)"/>
    <x v="0"/>
    <x v="0"/>
    <x v="0"/>
    <m/>
    <m/>
    <n v="593965"/>
    <m/>
    <m/>
    <m/>
  </r>
  <r>
    <x v="192"/>
    <x v="2"/>
    <s v="인스타그램(전환)"/>
    <x v="0"/>
    <x v="0"/>
    <x v="0"/>
    <m/>
    <m/>
    <n v="594150"/>
    <m/>
    <m/>
    <m/>
  </r>
  <r>
    <x v="193"/>
    <x v="5"/>
    <s v="인스타그램(전환)"/>
    <x v="0"/>
    <x v="0"/>
    <x v="0"/>
    <m/>
    <m/>
    <n v="648558"/>
    <m/>
    <m/>
    <m/>
  </r>
  <r>
    <x v="194"/>
    <x v="6"/>
    <s v="인스타그램(전환)"/>
    <x v="0"/>
    <x v="0"/>
    <x v="0"/>
    <m/>
    <m/>
    <n v="600965"/>
    <m/>
    <m/>
    <m/>
  </r>
  <r>
    <x v="195"/>
    <x v="3"/>
    <s v="인스타그램(전환)"/>
    <x v="0"/>
    <x v="0"/>
    <x v="0"/>
    <m/>
    <m/>
    <n v="578385"/>
    <m/>
    <m/>
    <m/>
  </r>
  <r>
    <x v="196"/>
    <x v="4"/>
    <s v="인스타그램(전환)"/>
    <x v="0"/>
    <x v="0"/>
    <x v="0"/>
    <m/>
    <m/>
    <n v="581746"/>
    <m/>
    <m/>
    <m/>
  </r>
  <r>
    <x v="197"/>
    <x v="1"/>
    <s v="인스타그램(전환)"/>
    <x v="0"/>
    <x v="0"/>
    <x v="0"/>
    <m/>
    <m/>
    <n v="610360"/>
    <m/>
    <m/>
    <m/>
  </r>
  <r>
    <x v="198"/>
    <x v="0"/>
    <s v="인스타그램(전환)"/>
    <x v="0"/>
    <x v="0"/>
    <x v="0"/>
    <m/>
    <m/>
    <n v="590891"/>
    <m/>
    <m/>
    <m/>
  </r>
  <r>
    <x v="199"/>
    <x v="2"/>
    <s v="인스타그램(전환)"/>
    <x v="0"/>
    <x v="0"/>
    <x v="0"/>
    <m/>
    <m/>
    <n v="592901"/>
    <m/>
    <m/>
    <m/>
  </r>
  <r>
    <x v="200"/>
    <x v="5"/>
    <s v="인스타그램(전환)"/>
    <x v="0"/>
    <x v="0"/>
    <x v="0"/>
    <m/>
    <m/>
    <n v="644752"/>
    <m/>
    <m/>
    <m/>
  </r>
  <r>
    <x v="201"/>
    <x v="6"/>
    <s v="인스타그램(전환)"/>
    <x v="0"/>
    <x v="0"/>
    <x v="0"/>
    <m/>
    <m/>
    <n v="601660"/>
    <m/>
    <m/>
    <m/>
  </r>
  <r>
    <x v="202"/>
    <x v="3"/>
    <s v="인스타그램(전환)"/>
    <x v="0"/>
    <x v="0"/>
    <x v="0"/>
    <m/>
    <m/>
    <n v="477360"/>
    <m/>
    <m/>
    <m/>
  </r>
  <r>
    <x v="203"/>
    <x v="4"/>
    <s v="인스타그램(전환)"/>
    <x v="0"/>
    <x v="0"/>
    <x v="0"/>
    <m/>
    <m/>
    <n v="385294"/>
    <m/>
    <m/>
    <m/>
  </r>
  <r>
    <x v="204"/>
    <x v="1"/>
    <s v="인스타그램(전환)"/>
    <x v="0"/>
    <x v="0"/>
    <x v="0"/>
    <m/>
    <m/>
    <n v="382499"/>
    <m/>
    <m/>
    <m/>
  </r>
  <r>
    <x v="205"/>
    <x v="0"/>
    <s v="인스타그램(전환)"/>
    <x v="0"/>
    <x v="0"/>
    <x v="0"/>
    <m/>
    <m/>
    <n v="441853"/>
    <m/>
    <m/>
    <m/>
  </r>
  <r>
    <x v="206"/>
    <x v="2"/>
    <s v="인스타그램(전환)"/>
    <x v="0"/>
    <x v="0"/>
    <x v="0"/>
    <m/>
    <m/>
    <n v="462558"/>
    <m/>
    <m/>
    <m/>
  </r>
  <r>
    <x v="207"/>
    <x v="5"/>
    <s v="인스타그램(전환)"/>
    <x v="0"/>
    <x v="0"/>
    <x v="0"/>
    <m/>
    <m/>
    <n v="498843"/>
    <m/>
    <m/>
    <m/>
  </r>
  <r>
    <x v="208"/>
    <x v="6"/>
    <s v="인스타그램(전환)"/>
    <x v="0"/>
    <x v="0"/>
    <x v="0"/>
    <m/>
    <m/>
    <n v="500575"/>
    <m/>
    <m/>
    <m/>
  </r>
  <r>
    <x v="209"/>
    <x v="3"/>
    <s v="인스타그램(전환)"/>
    <x v="0"/>
    <x v="0"/>
    <x v="0"/>
    <m/>
    <m/>
    <n v="483769"/>
    <m/>
    <m/>
    <m/>
  </r>
  <r>
    <x v="210"/>
    <x v="4"/>
    <s v="인스타그램(전환)"/>
    <x v="0"/>
    <x v="0"/>
    <x v="0"/>
    <m/>
    <m/>
    <n v="483464"/>
    <m/>
    <m/>
    <m/>
  </r>
  <r>
    <x v="211"/>
    <x v="1"/>
    <s v="인스타그램(전환)"/>
    <x v="0"/>
    <x v="0"/>
    <x v="0"/>
    <m/>
    <m/>
    <n v="614832"/>
    <m/>
    <m/>
    <m/>
  </r>
  <r>
    <x v="212"/>
    <x v="0"/>
    <s v="인스타그램(전환)"/>
    <x v="0"/>
    <x v="0"/>
    <x v="0"/>
    <m/>
    <m/>
    <n v="554402"/>
    <m/>
    <m/>
    <m/>
  </r>
  <r>
    <x v="188"/>
    <x v="3"/>
    <s v="인스타그램(리타게팅 전환)"/>
    <x v="0"/>
    <x v="0"/>
    <x v="0"/>
    <m/>
    <m/>
    <n v="100119"/>
    <m/>
    <m/>
    <m/>
  </r>
  <r>
    <x v="189"/>
    <x v="4"/>
    <s v="인스타그램(리타게팅 전환)"/>
    <x v="0"/>
    <x v="0"/>
    <x v="0"/>
    <m/>
    <m/>
    <n v="97230"/>
    <m/>
    <m/>
    <m/>
  </r>
  <r>
    <x v="190"/>
    <x v="1"/>
    <s v="인스타그램(리타게팅 전환)"/>
    <x v="0"/>
    <x v="0"/>
    <x v="0"/>
    <m/>
    <m/>
    <n v="100566"/>
    <m/>
    <m/>
    <m/>
  </r>
  <r>
    <x v="191"/>
    <x v="0"/>
    <s v="인스타그램(리타게팅 전환)"/>
    <x v="0"/>
    <x v="0"/>
    <x v="0"/>
    <m/>
    <m/>
    <n v="100375"/>
    <m/>
    <m/>
    <m/>
  </r>
  <r>
    <x v="192"/>
    <x v="2"/>
    <s v="인스타그램(리타게팅 전환)"/>
    <x v="0"/>
    <x v="0"/>
    <x v="0"/>
    <m/>
    <m/>
    <n v="96880"/>
    <m/>
    <m/>
    <m/>
  </r>
  <r>
    <x v="193"/>
    <x v="5"/>
    <s v="인스타그램(리타게팅 전환)"/>
    <x v="0"/>
    <x v="0"/>
    <x v="0"/>
    <m/>
    <m/>
    <n v="104298"/>
    <m/>
    <m/>
    <m/>
  </r>
  <r>
    <x v="194"/>
    <x v="6"/>
    <s v="인스타그램(리타게팅 전환)"/>
    <x v="0"/>
    <x v="0"/>
    <x v="0"/>
    <m/>
    <m/>
    <n v="100533"/>
    <m/>
    <m/>
    <m/>
  </r>
  <r>
    <x v="195"/>
    <x v="3"/>
    <s v="인스타그램(리타게팅 전환)"/>
    <x v="0"/>
    <x v="0"/>
    <x v="0"/>
    <m/>
    <m/>
    <n v="97614"/>
    <m/>
    <m/>
    <m/>
  </r>
  <r>
    <x v="196"/>
    <x v="4"/>
    <s v="인스타그램(리타게팅 전환)"/>
    <x v="0"/>
    <x v="0"/>
    <x v="0"/>
    <m/>
    <m/>
    <n v="99229"/>
    <m/>
    <m/>
    <m/>
  </r>
  <r>
    <x v="197"/>
    <x v="1"/>
    <s v="인스타그램(리타게팅 전환)"/>
    <x v="0"/>
    <x v="0"/>
    <x v="0"/>
    <m/>
    <m/>
    <n v="101170"/>
    <m/>
    <m/>
    <m/>
  </r>
  <r>
    <x v="198"/>
    <x v="0"/>
    <s v="인스타그램(리타게팅 전환)"/>
    <x v="0"/>
    <x v="0"/>
    <x v="0"/>
    <m/>
    <m/>
    <n v="96795"/>
    <m/>
    <m/>
    <m/>
  </r>
  <r>
    <x v="199"/>
    <x v="2"/>
    <s v="인스타그램(리타게팅 전환)"/>
    <x v="0"/>
    <x v="0"/>
    <x v="0"/>
    <m/>
    <m/>
    <n v="98991"/>
    <m/>
    <m/>
    <m/>
  </r>
  <r>
    <x v="200"/>
    <x v="5"/>
    <s v="인스타그램(리타게팅 전환)"/>
    <x v="0"/>
    <x v="0"/>
    <x v="0"/>
    <m/>
    <m/>
    <n v="105668"/>
    <m/>
    <m/>
    <m/>
  </r>
  <r>
    <x v="201"/>
    <x v="6"/>
    <s v="인스타그램(리타게팅 전환)"/>
    <x v="0"/>
    <x v="0"/>
    <x v="0"/>
    <m/>
    <m/>
    <n v="100894"/>
    <m/>
    <m/>
    <m/>
  </r>
  <r>
    <x v="202"/>
    <x v="3"/>
    <s v="인스타그램(리타게팅 전환)"/>
    <x v="0"/>
    <x v="0"/>
    <x v="0"/>
    <m/>
    <m/>
    <n v="98923"/>
    <m/>
    <m/>
    <m/>
  </r>
  <r>
    <x v="203"/>
    <x v="4"/>
    <s v="인스타그램(리타게팅 전환)"/>
    <x v="0"/>
    <x v="0"/>
    <x v="0"/>
    <m/>
    <m/>
    <n v="99858"/>
    <m/>
    <m/>
    <m/>
  </r>
  <r>
    <x v="204"/>
    <x v="1"/>
    <s v="인스타그램(리타게팅 전환)"/>
    <x v="0"/>
    <x v="0"/>
    <x v="0"/>
    <m/>
    <m/>
    <n v="97027"/>
    <m/>
    <m/>
    <m/>
  </r>
  <r>
    <x v="205"/>
    <x v="0"/>
    <s v="인스타그램(리타게팅 전환)"/>
    <x v="0"/>
    <x v="0"/>
    <x v="0"/>
    <m/>
    <m/>
    <n v="100389"/>
    <m/>
    <m/>
    <m/>
  </r>
  <r>
    <x v="206"/>
    <x v="2"/>
    <s v="인스타그램(리타게팅 전환)"/>
    <x v="0"/>
    <x v="0"/>
    <x v="0"/>
    <m/>
    <m/>
    <n v="98399"/>
    <m/>
    <m/>
    <m/>
  </r>
  <r>
    <x v="207"/>
    <x v="5"/>
    <s v="인스타그램(리타게팅 전환)"/>
    <x v="0"/>
    <x v="0"/>
    <x v="0"/>
    <m/>
    <m/>
    <n v="104503"/>
    <m/>
    <m/>
    <m/>
  </r>
  <r>
    <x v="208"/>
    <x v="6"/>
    <s v="인스타그램(리타게팅 전환)"/>
    <x v="0"/>
    <x v="0"/>
    <x v="0"/>
    <m/>
    <m/>
    <n v="100416"/>
    <m/>
    <m/>
    <m/>
  </r>
  <r>
    <x v="209"/>
    <x v="3"/>
    <s v="인스타그램(리타게팅 전환)"/>
    <x v="0"/>
    <x v="0"/>
    <x v="0"/>
    <m/>
    <m/>
    <n v="98748"/>
    <m/>
    <m/>
    <m/>
  </r>
  <r>
    <x v="210"/>
    <x v="4"/>
    <s v="인스타그램(리타게팅 전환)"/>
    <x v="0"/>
    <x v="0"/>
    <x v="0"/>
    <m/>
    <m/>
    <n v="97518"/>
    <m/>
    <m/>
    <m/>
  </r>
  <r>
    <x v="211"/>
    <x v="1"/>
    <s v="인스타그램(리타게팅 전환)"/>
    <x v="0"/>
    <x v="0"/>
    <x v="0"/>
    <m/>
    <m/>
    <n v="97837"/>
    <m/>
    <m/>
    <m/>
  </r>
  <r>
    <x v="212"/>
    <x v="0"/>
    <s v="인스타그램(리타게팅 전환)"/>
    <x v="0"/>
    <x v="0"/>
    <x v="0"/>
    <m/>
    <m/>
    <n v="100664"/>
    <m/>
    <m/>
    <m/>
  </r>
  <r>
    <x v="209"/>
    <x v="3"/>
    <s v="인스타그램(소재테스트)"/>
    <x v="0"/>
    <x v="0"/>
    <x v="0"/>
    <m/>
    <m/>
    <n v="15841"/>
    <m/>
    <m/>
    <m/>
  </r>
  <r>
    <x v="210"/>
    <x v="4"/>
    <s v="인스타그램(소재테스트)"/>
    <x v="0"/>
    <x v="0"/>
    <x v="0"/>
    <m/>
    <m/>
    <n v="76604"/>
    <m/>
    <m/>
    <m/>
  </r>
  <r>
    <x v="211"/>
    <x v="1"/>
    <s v="인스타그램(소재테스트)"/>
    <x v="0"/>
    <x v="0"/>
    <x v="0"/>
    <m/>
    <m/>
    <n v="94314"/>
    <m/>
    <m/>
    <m/>
  </r>
  <r>
    <x v="212"/>
    <x v="0"/>
    <s v="인스타그램(소재테스트)"/>
    <x v="0"/>
    <x v="0"/>
    <x v="0"/>
    <m/>
    <m/>
    <n v="98240"/>
    <m/>
    <m/>
    <m/>
  </r>
  <r>
    <x v="188"/>
    <x v="3"/>
    <s v="인스타VC(전환)"/>
    <x v="0"/>
    <x v="0"/>
    <x v="0"/>
    <m/>
    <m/>
    <n v="193838"/>
    <m/>
    <m/>
    <m/>
  </r>
  <r>
    <x v="189"/>
    <x v="4"/>
    <s v="인스타VC(전환)"/>
    <x v="0"/>
    <x v="0"/>
    <x v="0"/>
    <m/>
    <m/>
    <n v="198522"/>
    <m/>
    <m/>
    <m/>
  </r>
  <r>
    <x v="190"/>
    <x v="1"/>
    <s v="인스타VC(전환)"/>
    <x v="0"/>
    <x v="0"/>
    <x v="0"/>
    <m/>
    <m/>
    <n v="197028"/>
    <m/>
    <m/>
    <m/>
  </r>
  <r>
    <x v="191"/>
    <x v="0"/>
    <s v="인스타VC(전환)"/>
    <x v="0"/>
    <x v="0"/>
    <x v="0"/>
    <m/>
    <m/>
    <n v="201794"/>
    <m/>
    <m/>
    <m/>
  </r>
  <r>
    <x v="192"/>
    <x v="2"/>
    <s v="인스타VC(전환)"/>
    <x v="0"/>
    <x v="0"/>
    <x v="0"/>
    <m/>
    <m/>
    <n v="244514"/>
    <m/>
    <m/>
    <m/>
  </r>
  <r>
    <x v="193"/>
    <x v="5"/>
    <s v="인스타VC(전환)"/>
    <x v="0"/>
    <x v="0"/>
    <x v="0"/>
    <m/>
    <m/>
    <n v="276092"/>
    <m/>
    <m/>
    <m/>
  </r>
  <r>
    <x v="194"/>
    <x v="6"/>
    <s v="인스타VC(전환)"/>
    <x v="0"/>
    <x v="0"/>
    <x v="0"/>
    <m/>
    <m/>
    <n v="300406"/>
    <m/>
    <m/>
    <m/>
  </r>
  <r>
    <x v="195"/>
    <x v="3"/>
    <s v="인스타VC(전환)"/>
    <x v="0"/>
    <x v="0"/>
    <x v="0"/>
    <m/>
    <m/>
    <n v="288994"/>
    <m/>
    <m/>
    <m/>
  </r>
  <r>
    <x v="196"/>
    <x v="4"/>
    <s v="인스타VC(전환)"/>
    <x v="0"/>
    <x v="0"/>
    <x v="0"/>
    <m/>
    <m/>
    <n v="291663"/>
    <m/>
    <m/>
    <m/>
  </r>
  <r>
    <x v="197"/>
    <x v="1"/>
    <s v="인스타VC(전환)"/>
    <x v="0"/>
    <x v="0"/>
    <x v="0"/>
    <m/>
    <m/>
    <n v="306467"/>
    <m/>
    <m/>
    <m/>
  </r>
  <r>
    <x v="198"/>
    <x v="0"/>
    <s v="인스타VC(전환)"/>
    <x v="0"/>
    <x v="0"/>
    <x v="0"/>
    <m/>
    <m/>
    <n v="291049"/>
    <m/>
    <m/>
    <m/>
  </r>
  <r>
    <x v="199"/>
    <x v="2"/>
    <s v="인스타VC(전환)"/>
    <x v="0"/>
    <x v="0"/>
    <x v="0"/>
    <m/>
    <m/>
    <n v="298086"/>
    <m/>
    <m/>
    <m/>
  </r>
  <r>
    <x v="200"/>
    <x v="5"/>
    <s v="인스타VC(전환)"/>
    <x v="0"/>
    <x v="0"/>
    <x v="0"/>
    <m/>
    <m/>
    <n v="323296"/>
    <m/>
    <m/>
    <m/>
  </r>
  <r>
    <x v="201"/>
    <x v="6"/>
    <s v="인스타VC(전환)"/>
    <x v="0"/>
    <x v="0"/>
    <x v="0"/>
    <m/>
    <m/>
    <n v="300456"/>
    <m/>
    <m/>
    <m/>
  </r>
  <r>
    <x v="202"/>
    <x v="3"/>
    <s v="인스타VC(전환)"/>
    <x v="0"/>
    <x v="0"/>
    <x v="0"/>
    <m/>
    <m/>
    <n v="295506"/>
    <m/>
    <m/>
    <m/>
  </r>
  <r>
    <x v="203"/>
    <x v="4"/>
    <s v="인스타VC(전환)"/>
    <x v="0"/>
    <x v="0"/>
    <x v="0"/>
    <m/>
    <m/>
    <n v="301922"/>
    <m/>
    <m/>
    <m/>
  </r>
  <r>
    <x v="204"/>
    <x v="1"/>
    <s v="인스타VC(전환)"/>
    <x v="0"/>
    <x v="0"/>
    <x v="0"/>
    <m/>
    <m/>
    <n v="287517"/>
    <m/>
    <m/>
    <m/>
  </r>
  <r>
    <x v="205"/>
    <x v="0"/>
    <s v="인스타VC(전환)"/>
    <x v="0"/>
    <x v="0"/>
    <x v="0"/>
    <m/>
    <m/>
    <n v="182105"/>
    <m/>
    <m/>
    <m/>
  </r>
  <r>
    <x v="206"/>
    <x v="2"/>
    <s v="인스타VC(전환)"/>
    <x v="0"/>
    <x v="0"/>
    <x v="0"/>
    <m/>
    <m/>
    <n v="56878"/>
    <m/>
    <m/>
    <m/>
  </r>
  <r>
    <x v="188"/>
    <x v="3"/>
    <s v="페북/인스타(전환)"/>
    <x v="0"/>
    <x v="0"/>
    <x v="0"/>
    <m/>
    <m/>
    <n v="350873"/>
    <m/>
    <m/>
    <m/>
  </r>
  <r>
    <x v="189"/>
    <x v="4"/>
    <s v="페북/인스타(전환)"/>
    <x v="0"/>
    <x v="0"/>
    <x v="0"/>
    <m/>
    <m/>
    <n v="233976"/>
    <m/>
    <m/>
    <m/>
  </r>
  <r>
    <x v="190"/>
    <x v="1"/>
    <s v="페북/인스타(전환)"/>
    <x v="0"/>
    <x v="0"/>
    <x v="0"/>
    <m/>
    <m/>
    <n v="149815"/>
    <m/>
    <m/>
    <m/>
  </r>
  <r>
    <x v="188"/>
    <x v="3"/>
    <s v="네이버 쇼핑검색"/>
    <x v="0"/>
    <x v="0"/>
    <x v="0"/>
    <m/>
    <m/>
    <n v="64099.99999999999"/>
    <m/>
    <m/>
    <m/>
  </r>
  <r>
    <x v="189"/>
    <x v="4"/>
    <s v="네이버 쇼핑검색"/>
    <x v="0"/>
    <x v="0"/>
    <x v="0"/>
    <m/>
    <m/>
    <n v="55869.99999999999"/>
    <m/>
    <m/>
    <m/>
  </r>
  <r>
    <x v="190"/>
    <x v="1"/>
    <s v="네이버 쇼핑검색"/>
    <x v="0"/>
    <x v="0"/>
    <x v="0"/>
    <m/>
    <m/>
    <n v="43590"/>
    <m/>
    <m/>
    <m/>
  </r>
  <r>
    <x v="191"/>
    <x v="0"/>
    <s v="네이버 쇼핑검색"/>
    <x v="0"/>
    <x v="0"/>
    <x v="0"/>
    <m/>
    <m/>
    <n v="56699.99999999999"/>
    <m/>
    <m/>
    <m/>
  </r>
  <r>
    <x v="192"/>
    <x v="2"/>
    <s v="네이버 쇼핑검색"/>
    <x v="0"/>
    <x v="0"/>
    <x v="0"/>
    <m/>
    <m/>
    <n v="46109.99999999999"/>
    <m/>
    <m/>
    <m/>
  </r>
  <r>
    <x v="193"/>
    <x v="5"/>
    <s v="네이버 쇼핑검색"/>
    <x v="0"/>
    <x v="0"/>
    <x v="0"/>
    <m/>
    <m/>
    <n v="44870"/>
    <m/>
    <m/>
    <m/>
  </r>
  <r>
    <x v="194"/>
    <x v="6"/>
    <s v="네이버 쇼핑검색"/>
    <x v="0"/>
    <x v="0"/>
    <x v="0"/>
    <m/>
    <m/>
    <n v="49699.99999999999"/>
    <m/>
    <m/>
    <m/>
  </r>
  <r>
    <x v="195"/>
    <x v="3"/>
    <s v="네이버 쇼핑검색"/>
    <x v="0"/>
    <x v="0"/>
    <x v="0"/>
    <m/>
    <m/>
    <n v="51799.99999999999"/>
    <m/>
    <m/>
    <m/>
  </r>
  <r>
    <x v="196"/>
    <x v="4"/>
    <s v="네이버 쇼핑검색"/>
    <x v="0"/>
    <x v="0"/>
    <x v="0"/>
    <m/>
    <m/>
    <n v="41550"/>
    <m/>
    <m/>
    <m/>
  </r>
  <r>
    <x v="197"/>
    <x v="1"/>
    <s v="네이버 쇼핑검색"/>
    <x v="0"/>
    <x v="0"/>
    <x v="0"/>
    <m/>
    <m/>
    <n v="38940"/>
    <m/>
    <m/>
    <m/>
  </r>
  <r>
    <x v="198"/>
    <x v="0"/>
    <s v="네이버 쇼핑검색"/>
    <x v="0"/>
    <x v="0"/>
    <x v="0"/>
    <m/>
    <m/>
    <n v="39520"/>
    <m/>
    <m/>
    <m/>
  </r>
  <r>
    <x v="199"/>
    <x v="2"/>
    <s v="네이버 쇼핑검색"/>
    <x v="0"/>
    <x v="0"/>
    <x v="0"/>
    <m/>
    <m/>
    <n v="34060"/>
    <m/>
    <m/>
    <m/>
  </r>
  <r>
    <x v="200"/>
    <x v="5"/>
    <s v="네이버 쇼핑검색"/>
    <x v="0"/>
    <x v="0"/>
    <x v="0"/>
    <m/>
    <m/>
    <n v="34360"/>
    <m/>
    <m/>
    <m/>
  </r>
  <r>
    <x v="201"/>
    <x v="6"/>
    <s v="네이버 쇼핑검색"/>
    <x v="0"/>
    <x v="0"/>
    <x v="0"/>
    <m/>
    <m/>
    <n v="32460"/>
    <m/>
    <m/>
    <m/>
  </r>
  <r>
    <x v="202"/>
    <x v="3"/>
    <s v="네이버 쇼핑검색"/>
    <x v="0"/>
    <x v="0"/>
    <x v="0"/>
    <m/>
    <m/>
    <n v="32620"/>
    <m/>
    <m/>
    <m/>
  </r>
  <r>
    <x v="203"/>
    <x v="4"/>
    <s v="네이버 쇼핑검색"/>
    <x v="0"/>
    <x v="0"/>
    <x v="0"/>
    <m/>
    <m/>
    <n v="26520"/>
    <m/>
    <m/>
    <m/>
  </r>
  <r>
    <x v="204"/>
    <x v="1"/>
    <s v="네이버 쇼핑검색"/>
    <x v="0"/>
    <x v="0"/>
    <x v="0"/>
    <m/>
    <m/>
    <n v="28190"/>
    <m/>
    <m/>
    <m/>
  </r>
  <r>
    <x v="205"/>
    <x v="0"/>
    <s v="네이버 쇼핑검색"/>
    <x v="0"/>
    <x v="0"/>
    <x v="0"/>
    <m/>
    <m/>
    <n v="27640"/>
    <m/>
    <m/>
    <m/>
  </r>
  <r>
    <x v="206"/>
    <x v="2"/>
    <s v="네이버 쇼핑검색"/>
    <x v="0"/>
    <x v="0"/>
    <x v="0"/>
    <m/>
    <m/>
    <n v="39170"/>
    <m/>
    <m/>
    <m/>
  </r>
  <r>
    <x v="207"/>
    <x v="5"/>
    <s v="네이버 쇼핑검색"/>
    <x v="0"/>
    <x v="0"/>
    <x v="0"/>
    <m/>
    <m/>
    <n v="29070"/>
    <m/>
    <m/>
    <m/>
  </r>
  <r>
    <x v="208"/>
    <x v="6"/>
    <s v="네이버 쇼핑검색"/>
    <x v="0"/>
    <x v="0"/>
    <x v="0"/>
    <m/>
    <m/>
    <n v="29090"/>
    <m/>
    <m/>
    <m/>
  </r>
  <r>
    <x v="209"/>
    <x v="3"/>
    <s v="네이버 쇼핑검색"/>
    <x v="0"/>
    <x v="0"/>
    <x v="0"/>
    <m/>
    <m/>
    <n v="40950"/>
    <m/>
    <m/>
    <m/>
  </r>
  <r>
    <x v="210"/>
    <x v="4"/>
    <s v="네이버 쇼핑검색"/>
    <x v="0"/>
    <x v="0"/>
    <x v="0"/>
    <m/>
    <m/>
    <n v="28460"/>
    <m/>
    <m/>
    <m/>
  </r>
  <r>
    <x v="211"/>
    <x v="1"/>
    <s v="네이버 쇼핑검색"/>
    <x v="0"/>
    <x v="0"/>
    <x v="0"/>
    <m/>
    <m/>
    <n v="18630"/>
    <m/>
    <m/>
    <m/>
  </r>
  <r>
    <x v="212"/>
    <x v="0"/>
    <s v="네이버 쇼핑검색"/>
    <x v="0"/>
    <x v="0"/>
    <x v="0"/>
    <m/>
    <m/>
    <n v="28050"/>
    <m/>
    <m/>
    <m/>
  </r>
  <r>
    <x v="188"/>
    <x v="3"/>
    <s v="네이버 브랜드검색"/>
    <x v="0"/>
    <x v="0"/>
    <x v="0"/>
    <m/>
    <m/>
    <n v="40000"/>
    <m/>
    <m/>
    <m/>
  </r>
  <r>
    <x v="189"/>
    <x v="4"/>
    <s v="네이버 브랜드검색"/>
    <x v="0"/>
    <x v="0"/>
    <x v="0"/>
    <m/>
    <m/>
    <n v="40000"/>
    <m/>
    <m/>
    <m/>
  </r>
  <r>
    <x v="190"/>
    <x v="1"/>
    <s v="네이버 브랜드검색"/>
    <x v="0"/>
    <x v="0"/>
    <x v="0"/>
    <m/>
    <m/>
    <n v="40000"/>
    <m/>
    <m/>
    <m/>
  </r>
  <r>
    <x v="191"/>
    <x v="0"/>
    <s v="네이버 브랜드검색"/>
    <x v="0"/>
    <x v="0"/>
    <x v="0"/>
    <m/>
    <m/>
    <n v="40000"/>
    <m/>
    <m/>
    <m/>
  </r>
  <r>
    <x v="192"/>
    <x v="2"/>
    <s v="네이버 브랜드검색"/>
    <x v="0"/>
    <x v="0"/>
    <x v="0"/>
    <m/>
    <m/>
    <n v="40000"/>
    <m/>
    <m/>
    <m/>
  </r>
  <r>
    <x v="193"/>
    <x v="5"/>
    <s v="네이버 브랜드검색"/>
    <x v="0"/>
    <x v="0"/>
    <x v="0"/>
    <m/>
    <m/>
    <n v="40000"/>
    <m/>
    <m/>
    <m/>
  </r>
  <r>
    <x v="194"/>
    <x v="6"/>
    <s v="네이버 브랜드검색"/>
    <x v="0"/>
    <x v="0"/>
    <x v="0"/>
    <m/>
    <m/>
    <n v="40000"/>
    <m/>
    <m/>
    <m/>
  </r>
  <r>
    <x v="195"/>
    <x v="3"/>
    <s v="네이버 브랜드검색"/>
    <x v="0"/>
    <x v="0"/>
    <x v="0"/>
    <m/>
    <m/>
    <n v="40000"/>
    <m/>
    <m/>
    <m/>
  </r>
  <r>
    <x v="196"/>
    <x v="4"/>
    <s v="네이버 브랜드검색"/>
    <x v="0"/>
    <x v="0"/>
    <x v="0"/>
    <m/>
    <m/>
    <n v="40000"/>
    <m/>
    <m/>
    <m/>
  </r>
  <r>
    <x v="197"/>
    <x v="1"/>
    <s v="네이버 브랜드검색"/>
    <x v="0"/>
    <x v="0"/>
    <x v="0"/>
    <m/>
    <m/>
    <n v="40000"/>
    <m/>
    <m/>
    <m/>
  </r>
  <r>
    <x v="198"/>
    <x v="0"/>
    <s v="네이버 브랜드검색"/>
    <x v="0"/>
    <x v="0"/>
    <x v="0"/>
    <m/>
    <m/>
    <n v="40000"/>
    <m/>
    <m/>
    <m/>
  </r>
  <r>
    <x v="199"/>
    <x v="2"/>
    <s v="네이버 브랜드검색"/>
    <x v="0"/>
    <x v="0"/>
    <x v="0"/>
    <m/>
    <m/>
    <n v="40000"/>
    <m/>
    <m/>
    <m/>
  </r>
  <r>
    <x v="200"/>
    <x v="5"/>
    <s v="네이버 브랜드검색"/>
    <x v="0"/>
    <x v="0"/>
    <x v="0"/>
    <m/>
    <m/>
    <n v="40000"/>
    <m/>
    <m/>
    <m/>
  </r>
  <r>
    <x v="201"/>
    <x v="6"/>
    <s v="네이버 브랜드검색"/>
    <x v="0"/>
    <x v="0"/>
    <x v="0"/>
    <m/>
    <m/>
    <n v="40000"/>
    <m/>
    <m/>
    <m/>
  </r>
  <r>
    <x v="202"/>
    <x v="3"/>
    <s v="네이버 브랜드검색"/>
    <x v="0"/>
    <x v="0"/>
    <x v="0"/>
    <m/>
    <m/>
    <n v="40000"/>
    <m/>
    <m/>
    <m/>
  </r>
  <r>
    <x v="203"/>
    <x v="4"/>
    <s v="네이버 브랜드검색"/>
    <x v="0"/>
    <x v="0"/>
    <x v="0"/>
    <m/>
    <m/>
    <n v="40000"/>
    <m/>
    <m/>
    <m/>
  </r>
  <r>
    <x v="204"/>
    <x v="1"/>
    <s v="네이버 브랜드검색"/>
    <x v="0"/>
    <x v="0"/>
    <x v="0"/>
    <m/>
    <m/>
    <n v="40000"/>
    <m/>
    <m/>
    <m/>
  </r>
  <r>
    <x v="205"/>
    <x v="0"/>
    <s v="네이버 브랜드검색"/>
    <x v="0"/>
    <x v="0"/>
    <x v="0"/>
    <m/>
    <m/>
    <n v="40000"/>
    <m/>
    <m/>
    <m/>
  </r>
  <r>
    <x v="206"/>
    <x v="2"/>
    <s v="네이버 브랜드검색"/>
    <x v="0"/>
    <x v="0"/>
    <x v="0"/>
    <m/>
    <m/>
    <n v="40000"/>
    <m/>
    <m/>
    <m/>
  </r>
  <r>
    <x v="207"/>
    <x v="5"/>
    <s v="네이버 브랜드검색"/>
    <x v="0"/>
    <x v="0"/>
    <x v="0"/>
    <m/>
    <m/>
    <n v="40000"/>
    <m/>
    <m/>
    <m/>
  </r>
  <r>
    <x v="208"/>
    <x v="6"/>
    <s v="네이버 브랜드검색"/>
    <x v="0"/>
    <x v="0"/>
    <x v="0"/>
    <m/>
    <m/>
    <n v="40000"/>
    <m/>
    <m/>
    <m/>
  </r>
  <r>
    <x v="209"/>
    <x v="3"/>
    <s v="네이버 브랜드검색"/>
    <x v="0"/>
    <x v="0"/>
    <x v="0"/>
    <m/>
    <m/>
    <n v="40000"/>
    <m/>
    <m/>
    <m/>
  </r>
  <r>
    <x v="210"/>
    <x v="4"/>
    <s v="네이버 브랜드검색"/>
    <x v="0"/>
    <x v="0"/>
    <x v="0"/>
    <m/>
    <m/>
    <n v="40000"/>
    <m/>
    <m/>
    <m/>
  </r>
  <r>
    <x v="211"/>
    <x v="1"/>
    <s v="네이버 브랜드검색"/>
    <x v="0"/>
    <x v="0"/>
    <x v="0"/>
    <m/>
    <m/>
    <n v="40000"/>
    <m/>
    <m/>
    <m/>
  </r>
  <r>
    <x v="212"/>
    <x v="0"/>
    <s v="네이버 브랜드검색"/>
    <x v="0"/>
    <x v="0"/>
    <x v="0"/>
    <m/>
    <m/>
    <n v="40000"/>
    <m/>
    <m/>
    <m/>
  </r>
  <r>
    <x v="188"/>
    <x v="3"/>
    <s v="카카오광고"/>
    <x v="0"/>
    <x v="0"/>
    <x v="0"/>
    <m/>
    <m/>
    <n v="6859.999999999999"/>
    <m/>
    <m/>
    <m/>
  </r>
  <r>
    <x v="189"/>
    <x v="4"/>
    <s v="카카오광고"/>
    <x v="0"/>
    <x v="0"/>
    <x v="0"/>
    <m/>
    <m/>
    <n v="7759.999999999999"/>
    <m/>
    <m/>
    <m/>
  </r>
  <r>
    <x v="190"/>
    <x v="1"/>
    <s v="카카오광고"/>
    <x v="0"/>
    <x v="0"/>
    <x v="0"/>
    <m/>
    <m/>
    <n v="7529.999999999999"/>
    <m/>
    <m/>
    <m/>
  </r>
  <r>
    <x v="191"/>
    <x v="0"/>
    <s v="카카오광고"/>
    <x v="0"/>
    <x v="0"/>
    <x v="0"/>
    <m/>
    <m/>
    <n v="10720"/>
    <m/>
    <m/>
    <m/>
  </r>
  <r>
    <x v="192"/>
    <x v="2"/>
    <s v="카카오광고"/>
    <x v="0"/>
    <x v="0"/>
    <x v="0"/>
    <m/>
    <m/>
    <n v="10150"/>
    <m/>
    <m/>
    <m/>
  </r>
  <r>
    <x v="193"/>
    <x v="5"/>
    <s v="카카오광고"/>
    <x v="0"/>
    <x v="0"/>
    <x v="0"/>
    <m/>
    <m/>
    <n v="10890"/>
    <m/>
    <m/>
    <m/>
  </r>
  <r>
    <x v="194"/>
    <x v="6"/>
    <s v="카카오광고"/>
    <x v="0"/>
    <x v="0"/>
    <x v="0"/>
    <m/>
    <m/>
    <n v="5659.999999999999"/>
    <m/>
    <m/>
    <m/>
  </r>
  <r>
    <x v="195"/>
    <x v="3"/>
    <s v="카카오광고"/>
    <x v="0"/>
    <x v="0"/>
    <x v="0"/>
    <m/>
    <m/>
    <n v="8320"/>
    <m/>
    <m/>
    <m/>
  </r>
  <r>
    <x v="196"/>
    <x v="4"/>
    <s v="카카오광고"/>
    <x v="0"/>
    <x v="0"/>
    <x v="0"/>
    <m/>
    <m/>
    <n v="9260"/>
    <m/>
    <m/>
    <m/>
  </r>
  <r>
    <x v="197"/>
    <x v="1"/>
    <s v="카카오광고"/>
    <x v="0"/>
    <x v="0"/>
    <x v="0"/>
    <m/>
    <m/>
    <n v="6989.999999999999"/>
    <m/>
    <m/>
    <m/>
  </r>
  <r>
    <x v="198"/>
    <x v="0"/>
    <s v="카카오광고"/>
    <x v="0"/>
    <x v="0"/>
    <x v="0"/>
    <m/>
    <m/>
    <n v="5879.999999999999"/>
    <m/>
    <m/>
    <m/>
  </r>
  <r>
    <x v="199"/>
    <x v="2"/>
    <s v="카카오광고"/>
    <x v="0"/>
    <x v="0"/>
    <x v="0"/>
    <m/>
    <m/>
    <n v="16930"/>
    <m/>
    <m/>
    <m/>
  </r>
  <r>
    <x v="200"/>
    <x v="5"/>
    <s v="카카오광고"/>
    <x v="0"/>
    <x v="0"/>
    <x v="0"/>
    <m/>
    <m/>
    <n v="6789.999999999999"/>
    <m/>
    <m/>
    <m/>
  </r>
  <r>
    <x v="201"/>
    <x v="6"/>
    <s v="카카오광고"/>
    <x v="0"/>
    <x v="0"/>
    <x v="0"/>
    <m/>
    <m/>
    <n v="13110"/>
    <m/>
    <m/>
    <m/>
  </r>
  <r>
    <x v="202"/>
    <x v="3"/>
    <s v="카카오광고"/>
    <x v="0"/>
    <x v="0"/>
    <x v="0"/>
    <m/>
    <m/>
    <n v="8570"/>
    <m/>
    <m/>
    <m/>
  </r>
  <r>
    <x v="203"/>
    <x v="4"/>
    <s v="카카오광고"/>
    <x v="0"/>
    <x v="0"/>
    <x v="0"/>
    <m/>
    <m/>
    <n v="10830"/>
    <m/>
    <m/>
    <m/>
  </r>
  <r>
    <x v="205"/>
    <x v="0"/>
    <s v="카카오광고"/>
    <x v="0"/>
    <x v="0"/>
    <x v="0"/>
    <m/>
    <m/>
    <n v="12590"/>
    <m/>
    <m/>
    <m/>
  </r>
  <r>
    <x v="206"/>
    <x v="2"/>
    <s v="카카오광고"/>
    <x v="0"/>
    <x v="0"/>
    <x v="0"/>
    <m/>
    <m/>
    <n v="12960"/>
    <m/>
    <m/>
    <m/>
  </r>
  <r>
    <x v="207"/>
    <x v="5"/>
    <s v="카카오광고"/>
    <x v="0"/>
    <x v="0"/>
    <x v="0"/>
    <m/>
    <m/>
    <n v="12310"/>
    <m/>
    <m/>
    <m/>
  </r>
  <r>
    <x v="208"/>
    <x v="6"/>
    <s v="카카오광고"/>
    <x v="0"/>
    <x v="0"/>
    <x v="0"/>
    <m/>
    <m/>
    <n v="11640"/>
    <m/>
    <m/>
    <m/>
  </r>
  <r>
    <x v="209"/>
    <x v="3"/>
    <s v="카카오광고"/>
    <x v="0"/>
    <x v="0"/>
    <x v="0"/>
    <m/>
    <m/>
    <n v="13150"/>
    <m/>
    <m/>
    <m/>
  </r>
  <r>
    <x v="210"/>
    <x v="4"/>
    <s v="카카오광고"/>
    <x v="0"/>
    <x v="0"/>
    <x v="0"/>
    <m/>
    <m/>
    <n v="13320"/>
    <m/>
    <m/>
    <m/>
  </r>
  <r>
    <x v="211"/>
    <x v="1"/>
    <s v="카카오광고"/>
    <x v="0"/>
    <x v="0"/>
    <x v="0"/>
    <m/>
    <m/>
    <n v="4450"/>
    <m/>
    <m/>
    <m/>
  </r>
  <r>
    <x v="212"/>
    <x v="0"/>
    <s v="카카오광고"/>
    <x v="0"/>
    <x v="0"/>
    <x v="0"/>
    <m/>
    <m/>
    <n v="4320"/>
    <m/>
    <m/>
    <m/>
  </r>
  <r>
    <x v="188"/>
    <x v="3"/>
    <s v="네이버 GFA"/>
    <x v="0"/>
    <x v="0"/>
    <x v="0"/>
    <m/>
    <m/>
    <n v="428873.6363636364"/>
    <m/>
    <m/>
    <m/>
  </r>
  <r>
    <x v="189"/>
    <x v="4"/>
    <s v="네이버 GFA"/>
    <x v="0"/>
    <x v="0"/>
    <x v="0"/>
    <m/>
    <m/>
    <n v="494276.3636363636"/>
    <m/>
    <m/>
    <m/>
  </r>
  <r>
    <x v="190"/>
    <x v="1"/>
    <s v="네이버 GFA"/>
    <x v="0"/>
    <x v="0"/>
    <x v="0"/>
    <m/>
    <m/>
    <n v="372426.3636363636"/>
    <m/>
    <m/>
    <m/>
  </r>
  <r>
    <x v="191"/>
    <x v="0"/>
    <s v="네이버 GFA"/>
    <x v="0"/>
    <x v="0"/>
    <x v="0"/>
    <m/>
    <m/>
    <n v="312596.3636363636"/>
    <m/>
    <m/>
    <m/>
  </r>
  <r>
    <x v="192"/>
    <x v="2"/>
    <s v="네이버 GFA"/>
    <x v="0"/>
    <x v="0"/>
    <x v="0"/>
    <m/>
    <m/>
    <n v="454718.1818181818"/>
    <m/>
    <m/>
    <m/>
  </r>
  <r>
    <x v="195"/>
    <x v="3"/>
    <s v="네이버 GFA"/>
    <x v="0"/>
    <x v="0"/>
    <x v="0"/>
    <m/>
    <m/>
    <n v="528575.4545454545"/>
    <m/>
    <m/>
    <m/>
  </r>
  <r>
    <x v="196"/>
    <x v="4"/>
    <s v="네이버 GFA"/>
    <x v="0"/>
    <x v="0"/>
    <x v="0"/>
    <m/>
    <m/>
    <n v="534620"/>
    <m/>
    <m/>
    <m/>
  </r>
  <r>
    <x v="198"/>
    <x v="0"/>
    <s v="네이버 GFA"/>
    <x v="0"/>
    <x v="0"/>
    <x v="0"/>
    <m/>
    <m/>
    <n v="178296.3636363636"/>
    <m/>
    <m/>
    <m/>
  </r>
  <r>
    <x v="199"/>
    <x v="2"/>
    <s v="네이버 GFA"/>
    <x v="0"/>
    <x v="0"/>
    <x v="0"/>
    <m/>
    <m/>
    <n v="315627.2727272727"/>
    <m/>
    <m/>
    <m/>
  </r>
  <r>
    <x v="202"/>
    <x v="3"/>
    <s v="네이버 GFA"/>
    <x v="0"/>
    <x v="0"/>
    <x v="0"/>
    <m/>
    <m/>
    <n v="225719.0909090909"/>
    <m/>
    <m/>
    <m/>
  </r>
  <r>
    <x v="203"/>
    <x v="4"/>
    <s v="네이버 GFA"/>
    <x v="0"/>
    <x v="0"/>
    <x v="0"/>
    <m/>
    <m/>
    <n v="202246.3636363636"/>
    <m/>
    <m/>
    <m/>
  </r>
  <r>
    <x v="204"/>
    <x v="1"/>
    <s v="네이버 GFA"/>
    <x v="0"/>
    <x v="0"/>
    <x v="0"/>
    <m/>
    <m/>
    <n v="90146.36363636363"/>
    <m/>
    <m/>
    <m/>
  </r>
  <r>
    <x v="205"/>
    <x v="0"/>
    <s v="네이버 GFA"/>
    <x v="0"/>
    <x v="0"/>
    <x v="0"/>
    <m/>
    <m/>
    <n v="96320.90909090909"/>
    <m/>
    <m/>
    <m/>
  </r>
  <r>
    <x v="206"/>
    <x v="2"/>
    <s v="네이버 GFA"/>
    <x v="0"/>
    <x v="0"/>
    <x v="0"/>
    <m/>
    <m/>
    <n v="136253.6363636364"/>
    <m/>
    <m/>
    <m/>
  </r>
  <r>
    <x v="207"/>
    <x v="5"/>
    <s v="네이버 GFA"/>
    <x v="0"/>
    <x v="0"/>
    <x v="0"/>
    <m/>
    <m/>
    <n v="146149.0909090909"/>
    <m/>
    <m/>
    <m/>
  </r>
  <r>
    <x v="208"/>
    <x v="6"/>
    <s v="네이버 GFA"/>
    <x v="0"/>
    <x v="0"/>
    <x v="0"/>
    <m/>
    <m/>
    <n v="139627.2727272727"/>
    <m/>
    <m/>
    <m/>
  </r>
  <r>
    <x v="209"/>
    <x v="3"/>
    <s v="네이버 GFA"/>
    <x v="0"/>
    <x v="0"/>
    <x v="0"/>
    <m/>
    <m/>
    <n v="134183.6363636364"/>
    <m/>
    <m/>
    <m/>
  </r>
  <r>
    <x v="210"/>
    <x v="4"/>
    <s v="네이버 GFA"/>
    <x v="0"/>
    <x v="0"/>
    <x v="0"/>
    <m/>
    <m/>
    <n v="157556.3636363636"/>
    <m/>
    <m/>
    <m/>
  </r>
  <r>
    <x v="211"/>
    <x v="1"/>
    <s v="네이버 GFA"/>
    <x v="0"/>
    <x v="0"/>
    <x v="0"/>
    <m/>
    <m/>
    <n v="332770"/>
    <m/>
    <m/>
    <m/>
  </r>
  <r>
    <x v="212"/>
    <x v="0"/>
    <s v="네이버 GFA"/>
    <x v="0"/>
    <x v="0"/>
    <x v="0"/>
    <m/>
    <m/>
    <n v="253.6363636363636"/>
    <m/>
    <m/>
    <m/>
  </r>
  <r>
    <x v="195"/>
    <x v="3"/>
    <s v="카카오톡 메시지"/>
    <x v="5"/>
    <x v="0"/>
    <x v="0"/>
    <m/>
    <m/>
    <n v="153630"/>
    <m/>
    <m/>
    <m/>
  </r>
  <r>
    <x v="196"/>
    <x v="4"/>
    <s v="카카오톡 메시지"/>
    <x v="5"/>
    <x v="0"/>
    <x v="0"/>
    <m/>
    <m/>
    <n v="152940"/>
    <m/>
    <m/>
    <m/>
  </r>
  <r>
    <x v="199"/>
    <x v="2"/>
    <s v="기획사이다"/>
    <x v="0"/>
    <x v="0"/>
    <x v="0"/>
    <m/>
    <m/>
    <n v="6699999.999999999"/>
    <m/>
    <m/>
    <m/>
  </r>
  <r>
    <x v="213"/>
    <x v="2"/>
    <s v="네이버 쇼핑검색"/>
    <x v="0"/>
    <x v="0"/>
    <x v="0"/>
    <m/>
    <m/>
    <n v="32470"/>
    <m/>
    <m/>
    <m/>
  </r>
  <r>
    <x v="214"/>
    <x v="5"/>
    <s v="네이버 쇼핑검색"/>
    <x v="0"/>
    <x v="0"/>
    <x v="0"/>
    <m/>
    <m/>
    <n v="30520"/>
    <m/>
    <m/>
    <m/>
  </r>
  <r>
    <x v="215"/>
    <x v="6"/>
    <s v="네이버 쇼핑검색"/>
    <x v="0"/>
    <x v="0"/>
    <x v="0"/>
    <m/>
    <m/>
    <n v="32090"/>
    <m/>
    <m/>
    <m/>
  </r>
  <r>
    <x v="216"/>
    <x v="3"/>
    <s v="네이버 쇼핑검색"/>
    <x v="0"/>
    <x v="0"/>
    <x v="0"/>
    <m/>
    <m/>
    <n v="25450"/>
    <m/>
    <m/>
    <m/>
  </r>
  <r>
    <x v="217"/>
    <x v="4"/>
    <s v="네이버 쇼핑검색"/>
    <x v="0"/>
    <x v="0"/>
    <x v="0"/>
    <m/>
    <m/>
    <n v="28650"/>
    <m/>
    <m/>
    <m/>
  </r>
  <r>
    <x v="218"/>
    <x v="1"/>
    <s v="네이버 쇼핑검색"/>
    <x v="0"/>
    <x v="0"/>
    <x v="0"/>
    <m/>
    <m/>
    <n v="31470"/>
    <m/>
    <m/>
    <m/>
  </r>
  <r>
    <x v="219"/>
    <x v="0"/>
    <s v="네이버 쇼핑검색"/>
    <x v="0"/>
    <x v="0"/>
    <x v="0"/>
    <m/>
    <m/>
    <n v="44090"/>
    <m/>
    <m/>
    <m/>
  </r>
  <r>
    <x v="220"/>
    <x v="2"/>
    <s v="네이버 쇼핑검색"/>
    <x v="0"/>
    <x v="0"/>
    <x v="0"/>
    <m/>
    <m/>
    <n v="53829.99999999999"/>
    <m/>
    <m/>
    <m/>
  </r>
  <r>
    <x v="221"/>
    <x v="5"/>
    <s v="네이버 쇼핑검색"/>
    <x v="0"/>
    <x v="0"/>
    <x v="0"/>
    <m/>
    <m/>
    <n v="34860"/>
    <m/>
    <m/>
    <m/>
  </r>
  <r>
    <x v="222"/>
    <x v="6"/>
    <s v="네이버 쇼핑검색"/>
    <x v="0"/>
    <x v="0"/>
    <x v="0"/>
    <m/>
    <m/>
    <n v="35680"/>
    <m/>
    <m/>
    <m/>
  </r>
  <r>
    <x v="223"/>
    <x v="3"/>
    <s v="네이버 쇼핑검색"/>
    <x v="0"/>
    <x v="0"/>
    <x v="0"/>
    <m/>
    <m/>
    <n v="43660"/>
    <m/>
    <m/>
    <m/>
  </r>
  <r>
    <x v="224"/>
    <x v="4"/>
    <s v="네이버 쇼핑검색"/>
    <x v="0"/>
    <x v="0"/>
    <x v="0"/>
    <m/>
    <m/>
    <n v="29390"/>
    <m/>
    <m/>
    <m/>
  </r>
  <r>
    <x v="225"/>
    <x v="1"/>
    <s v="네이버 쇼핑검색"/>
    <x v="0"/>
    <x v="0"/>
    <x v="0"/>
    <m/>
    <m/>
    <n v="31880"/>
    <m/>
    <m/>
    <m/>
  </r>
  <r>
    <x v="226"/>
    <x v="0"/>
    <s v="네이버 쇼핑검색"/>
    <x v="0"/>
    <x v="0"/>
    <x v="0"/>
    <m/>
    <m/>
    <n v="26640"/>
    <m/>
    <m/>
    <m/>
  </r>
  <r>
    <x v="227"/>
    <x v="2"/>
    <s v="네이버 쇼핑검색"/>
    <x v="0"/>
    <x v="0"/>
    <x v="0"/>
    <m/>
    <m/>
    <n v="25230"/>
    <m/>
    <m/>
    <m/>
  </r>
  <r>
    <x v="228"/>
    <x v="5"/>
    <s v="네이버 쇼핑검색"/>
    <x v="0"/>
    <x v="0"/>
    <x v="0"/>
    <m/>
    <m/>
    <n v="27420"/>
    <m/>
    <m/>
    <m/>
  </r>
  <r>
    <x v="229"/>
    <x v="6"/>
    <s v="네이버 쇼핑검색"/>
    <x v="0"/>
    <x v="0"/>
    <x v="0"/>
    <m/>
    <m/>
    <n v="26640"/>
    <m/>
    <m/>
    <m/>
  </r>
  <r>
    <x v="230"/>
    <x v="3"/>
    <s v="네이버 쇼핑검색"/>
    <x v="0"/>
    <x v="0"/>
    <x v="0"/>
    <m/>
    <m/>
    <n v="54949.99999999999"/>
    <m/>
    <m/>
    <m/>
  </r>
  <r>
    <x v="231"/>
    <x v="4"/>
    <s v="네이버 쇼핑검색"/>
    <x v="0"/>
    <x v="0"/>
    <x v="0"/>
    <m/>
    <m/>
    <n v="47029.99999999999"/>
    <m/>
    <m/>
    <m/>
  </r>
  <r>
    <x v="232"/>
    <x v="1"/>
    <s v="네이버 쇼핑검색"/>
    <x v="0"/>
    <x v="0"/>
    <x v="0"/>
    <m/>
    <m/>
    <n v="37110"/>
    <m/>
    <m/>
    <m/>
  </r>
  <r>
    <x v="233"/>
    <x v="0"/>
    <s v="네이버 쇼핑검색"/>
    <x v="0"/>
    <x v="0"/>
    <x v="0"/>
    <m/>
    <m/>
    <n v="28530"/>
    <m/>
    <m/>
    <m/>
  </r>
  <r>
    <x v="234"/>
    <x v="2"/>
    <s v="네이버 쇼핑검색"/>
    <x v="0"/>
    <x v="0"/>
    <x v="0"/>
    <m/>
    <m/>
    <n v="20300"/>
    <m/>
    <m/>
    <m/>
  </r>
  <r>
    <x v="235"/>
    <x v="5"/>
    <s v="네이버 쇼핑검색"/>
    <x v="0"/>
    <x v="0"/>
    <x v="0"/>
    <m/>
    <m/>
    <n v="20990"/>
    <m/>
    <m/>
    <m/>
  </r>
  <r>
    <x v="236"/>
    <x v="6"/>
    <s v="네이버 쇼핑검색"/>
    <x v="0"/>
    <x v="0"/>
    <x v="0"/>
    <m/>
    <m/>
    <n v="29750"/>
    <m/>
    <m/>
    <m/>
  </r>
  <r>
    <x v="237"/>
    <x v="3"/>
    <s v="네이버 쇼핑검색"/>
    <x v="0"/>
    <x v="0"/>
    <x v="0"/>
    <m/>
    <m/>
    <n v="48819.99999999999"/>
    <m/>
    <m/>
    <m/>
  </r>
  <r>
    <x v="238"/>
    <x v="4"/>
    <s v="네이버 쇼핑검색"/>
    <x v="0"/>
    <x v="0"/>
    <x v="0"/>
    <m/>
    <m/>
    <n v="48889.99999999999"/>
    <m/>
    <m/>
    <m/>
  </r>
  <r>
    <x v="239"/>
    <x v="1"/>
    <s v="네이버 쇼핑검색"/>
    <x v="0"/>
    <x v="0"/>
    <x v="0"/>
    <m/>
    <m/>
    <n v="42540"/>
    <m/>
    <m/>
    <m/>
  </r>
  <r>
    <x v="240"/>
    <x v="0"/>
    <s v="네이버 쇼핑검색"/>
    <x v="0"/>
    <x v="0"/>
    <x v="0"/>
    <m/>
    <m/>
    <n v="34260"/>
    <m/>
    <m/>
    <m/>
  </r>
  <r>
    <x v="241"/>
    <x v="2"/>
    <s v="네이버 쇼핑검색"/>
    <x v="0"/>
    <x v="0"/>
    <x v="0"/>
    <m/>
    <m/>
    <n v="33500"/>
    <m/>
    <m/>
    <m/>
  </r>
  <r>
    <x v="242"/>
    <x v="5"/>
    <s v="네이버 쇼핑검색"/>
    <x v="0"/>
    <x v="0"/>
    <x v="0"/>
    <m/>
    <m/>
    <n v="36510"/>
    <m/>
    <m/>
    <m/>
  </r>
  <r>
    <x v="243"/>
    <x v="6"/>
    <s v="네이버 쇼핑검색"/>
    <x v="0"/>
    <x v="0"/>
    <x v="0"/>
    <m/>
    <m/>
    <n v="43510"/>
    <m/>
    <m/>
    <m/>
  </r>
  <r>
    <x v="213"/>
    <x v="2"/>
    <s v="네이버 브랜드검색"/>
    <x v="0"/>
    <x v="0"/>
    <x v="0"/>
    <m/>
    <m/>
    <n v="40000"/>
    <m/>
    <m/>
    <m/>
  </r>
  <r>
    <x v="214"/>
    <x v="5"/>
    <s v="네이버 브랜드검색"/>
    <x v="0"/>
    <x v="0"/>
    <x v="0"/>
    <m/>
    <m/>
    <n v="40000"/>
    <m/>
    <m/>
    <m/>
  </r>
  <r>
    <x v="215"/>
    <x v="6"/>
    <s v="네이버 브랜드검색"/>
    <x v="0"/>
    <x v="0"/>
    <x v="0"/>
    <m/>
    <m/>
    <n v="40000"/>
    <m/>
    <m/>
    <m/>
  </r>
  <r>
    <x v="216"/>
    <x v="3"/>
    <s v="네이버 브랜드검색"/>
    <x v="0"/>
    <x v="0"/>
    <x v="0"/>
    <m/>
    <m/>
    <n v="40000"/>
    <m/>
    <m/>
    <m/>
  </r>
  <r>
    <x v="217"/>
    <x v="4"/>
    <s v="네이버 브랜드검색"/>
    <x v="0"/>
    <x v="0"/>
    <x v="0"/>
    <m/>
    <m/>
    <n v="65000"/>
    <m/>
    <m/>
    <m/>
  </r>
  <r>
    <x v="218"/>
    <x v="1"/>
    <s v="네이버 브랜드검색"/>
    <x v="0"/>
    <x v="0"/>
    <x v="0"/>
    <m/>
    <m/>
    <n v="65000"/>
    <m/>
    <m/>
    <m/>
  </r>
  <r>
    <x v="219"/>
    <x v="0"/>
    <s v="네이버 브랜드검색"/>
    <x v="0"/>
    <x v="0"/>
    <x v="0"/>
    <m/>
    <m/>
    <n v="65000"/>
    <m/>
    <m/>
    <m/>
  </r>
  <r>
    <x v="220"/>
    <x v="2"/>
    <s v="네이버 브랜드검색"/>
    <x v="0"/>
    <x v="0"/>
    <x v="0"/>
    <m/>
    <m/>
    <n v="65000"/>
    <m/>
    <m/>
    <m/>
  </r>
  <r>
    <x v="221"/>
    <x v="5"/>
    <s v="네이버 브랜드검색"/>
    <x v="0"/>
    <x v="0"/>
    <x v="0"/>
    <m/>
    <m/>
    <n v="65000"/>
    <m/>
    <m/>
    <m/>
  </r>
  <r>
    <x v="222"/>
    <x v="6"/>
    <s v="네이버 브랜드검색"/>
    <x v="0"/>
    <x v="0"/>
    <x v="0"/>
    <m/>
    <m/>
    <n v="65000"/>
    <m/>
    <m/>
    <m/>
  </r>
  <r>
    <x v="223"/>
    <x v="3"/>
    <s v="네이버 브랜드검색"/>
    <x v="0"/>
    <x v="0"/>
    <x v="0"/>
    <m/>
    <m/>
    <n v="65000"/>
    <m/>
    <m/>
    <m/>
  </r>
  <r>
    <x v="224"/>
    <x v="4"/>
    <s v="네이버 브랜드검색"/>
    <x v="0"/>
    <x v="0"/>
    <x v="0"/>
    <m/>
    <m/>
    <n v="65000"/>
    <m/>
    <m/>
    <m/>
  </r>
  <r>
    <x v="225"/>
    <x v="1"/>
    <s v="네이버 브랜드검색"/>
    <x v="0"/>
    <x v="0"/>
    <x v="0"/>
    <m/>
    <m/>
    <n v="65000"/>
    <m/>
    <m/>
    <m/>
  </r>
  <r>
    <x v="226"/>
    <x v="0"/>
    <s v="네이버 브랜드검색"/>
    <x v="0"/>
    <x v="0"/>
    <x v="0"/>
    <m/>
    <m/>
    <n v="65000"/>
    <m/>
    <m/>
    <m/>
  </r>
  <r>
    <x v="227"/>
    <x v="2"/>
    <s v="네이버 브랜드검색"/>
    <x v="0"/>
    <x v="0"/>
    <x v="0"/>
    <m/>
    <m/>
    <n v="65000"/>
    <m/>
    <m/>
    <m/>
  </r>
  <r>
    <x v="228"/>
    <x v="5"/>
    <s v="네이버 브랜드검색"/>
    <x v="0"/>
    <x v="0"/>
    <x v="0"/>
    <m/>
    <m/>
    <n v="65000"/>
    <m/>
    <m/>
    <m/>
  </r>
  <r>
    <x v="229"/>
    <x v="6"/>
    <s v="네이버 브랜드검색"/>
    <x v="0"/>
    <x v="0"/>
    <x v="0"/>
    <m/>
    <m/>
    <n v="65000"/>
    <m/>
    <m/>
    <m/>
  </r>
  <r>
    <x v="230"/>
    <x v="3"/>
    <s v="네이버 브랜드검색"/>
    <x v="0"/>
    <x v="0"/>
    <x v="0"/>
    <m/>
    <m/>
    <n v="65000"/>
    <m/>
    <m/>
    <m/>
  </r>
  <r>
    <x v="231"/>
    <x v="4"/>
    <s v="네이버 브랜드검색"/>
    <x v="0"/>
    <x v="0"/>
    <x v="0"/>
    <m/>
    <m/>
    <n v="65000"/>
    <m/>
    <m/>
    <m/>
  </r>
  <r>
    <x v="232"/>
    <x v="1"/>
    <s v="네이버 브랜드검색"/>
    <x v="0"/>
    <x v="0"/>
    <x v="0"/>
    <m/>
    <m/>
    <n v="65000"/>
    <m/>
    <m/>
    <m/>
  </r>
  <r>
    <x v="233"/>
    <x v="0"/>
    <s v="네이버 브랜드검색"/>
    <x v="0"/>
    <x v="0"/>
    <x v="0"/>
    <m/>
    <m/>
    <n v="65000"/>
    <m/>
    <m/>
    <m/>
  </r>
  <r>
    <x v="234"/>
    <x v="2"/>
    <s v="네이버 브랜드검색"/>
    <x v="0"/>
    <x v="0"/>
    <x v="0"/>
    <m/>
    <m/>
    <n v="65000"/>
    <m/>
    <m/>
    <m/>
  </r>
  <r>
    <x v="235"/>
    <x v="5"/>
    <s v="네이버 브랜드검색"/>
    <x v="0"/>
    <x v="0"/>
    <x v="0"/>
    <m/>
    <m/>
    <n v="65000"/>
    <m/>
    <m/>
    <m/>
  </r>
  <r>
    <x v="236"/>
    <x v="6"/>
    <s v="네이버 브랜드검색"/>
    <x v="0"/>
    <x v="0"/>
    <x v="0"/>
    <m/>
    <m/>
    <n v="65000"/>
    <m/>
    <m/>
    <m/>
  </r>
  <r>
    <x v="237"/>
    <x v="3"/>
    <s v="네이버 브랜드검색"/>
    <x v="0"/>
    <x v="0"/>
    <x v="0"/>
    <m/>
    <m/>
    <n v="65000"/>
    <m/>
    <m/>
    <m/>
  </r>
  <r>
    <x v="238"/>
    <x v="4"/>
    <s v="네이버 브랜드검색"/>
    <x v="0"/>
    <x v="0"/>
    <x v="0"/>
    <m/>
    <m/>
    <n v="65000"/>
    <m/>
    <m/>
    <m/>
  </r>
  <r>
    <x v="239"/>
    <x v="1"/>
    <s v="네이버 브랜드검색"/>
    <x v="0"/>
    <x v="0"/>
    <x v="0"/>
    <m/>
    <m/>
    <n v="65000"/>
    <m/>
    <m/>
    <m/>
  </r>
  <r>
    <x v="240"/>
    <x v="0"/>
    <s v="네이버 브랜드검색"/>
    <x v="0"/>
    <x v="0"/>
    <x v="0"/>
    <m/>
    <m/>
    <n v="65000"/>
    <m/>
    <m/>
    <m/>
  </r>
  <r>
    <x v="241"/>
    <x v="2"/>
    <s v="네이버 브랜드검색"/>
    <x v="0"/>
    <x v="0"/>
    <x v="0"/>
    <m/>
    <m/>
    <n v="120000"/>
    <m/>
    <m/>
    <m/>
  </r>
  <r>
    <x v="242"/>
    <x v="5"/>
    <s v="네이버 브랜드검색"/>
    <x v="0"/>
    <x v="0"/>
    <x v="0"/>
    <m/>
    <m/>
    <n v="120000"/>
    <m/>
    <m/>
    <m/>
  </r>
  <r>
    <x v="243"/>
    <x v="6"/>
    <s v="네이버 브랜드검색"/>
    <x v="0"/>
    <x v="0"/>
    <x v="0"/>
    <m/>
    <m/>
    <n v="120000"/>
    <m/>
    <m/>
    <m/>
  </r>
  <r>
    <x v="213"/>
    <x v="2"/>
    <s v="페이스북/인스타그램"/>
    <x v="0"/>
    <x v="0"/>
    <x v="0"/>
    <m/>
    <m/>
    <n v="845384"/>
    <m/>
    <m/>
    <m/>
  </r>
  <r>
    <x v="214"/>
    <x v="5"/>
    <s v="페이스북/인스타그램"/>
    <x v="0"/>
    <x v="0"/>
    <x v="0"/>
    <m/>
    <m/>
    <n v="856413"/>
    <m/>
    <m/>
    <m/>
  </r>
  <r>
    <x v="215"/>
    <x v="6"/>
    <s v="페이스북/인스타그램"/>
    <x v="0"/>
    <x v="0"/>
    <x v="0"/>
    <m/>
    <m/>
    <n v="830640"/>
    <m/>
    <m/>
    <m/>
  </r>
  <r>
    <x v="216"/>
    <x v="3"/>
    <s v="페이스북/인스타그램"/>
    <x v="0"/>
    <x v="0"/>
    <x v="0"/>
    <m/>
    <m/>
    <n v="1078378"/>
    <m/>
    <m/>
    <m/>
  </r>
  <r>
    <x v="217"/>
    <x v="4"/>
    <s v="페이스북/인스타그램"/>
    <x v="0"/>
    <x v="0"/>
    <x v="0"/>
    <m/>
    <m/>
    <n v="1218327"/>
    <m/>
    <m/>
    <m/>
  </r>
  <r>
    <x v="218"/>
    <x v="1"/>
    <s v="페이스북/인스타그램"/>
    <x v="0"/>
    <x v="0"/>
    <x v="0"/>
    <m/>
    <m/>
    <n v="1208655"/>
    <m/>
    <m/>
    <m/>
  </r>
  <r>
    <x v="219"/>
    <x v="0"/>
    <s v="페이스북/인스타그램"/>
    <x v="0"/>
    <x v="0"/>
    <x v="0"/>
    <m/>
    <m/>
    <n v="1427473"/>
    <m/>
    <m/>
    <m/>
  </r>
  <r>
    <x v="220"/>
    <x v="2"/>
    <s v="페이스북/인스타그램"/>
    <x v="0"/>
    <x v="0"/>
    <x v="0"/>
    <m/>
    <m/>
    <n v="1081225"/>
    <m/>
    <m/>
    <m/>
  </r>
  <r>
    <x v="221"/>
    <x v="5"/>
    <s v="페이스북/인스타그램"/>
    <x v="0"/>
    <x v="0"/>
    <x v="0"/>
    <m/>
    <m/>
    <n v="959003"/>
    <m/>
    <m/>
    <m/>
  </r>
  <r>
    <x v="222"/>
    <x v="6"/>
    <s v="페이스북/인스타그램"/>
    <x v="0"/>
    <x v="0"/>
    <x v="0"/>
    <m/>
    <m/>
    <n v="982497"/>
    <m/>
    <m/>
    <m/>
  </r>
  <r>
    <x v="223"/>
    <x v="3"/>
    <s v="페이스북/인스타그램"/>
    <x v="0"/>
    <x v="0"/>
    <x v="0"/>
    <m/>
    <m/>
    <n v="1143378"/>
    <m/>
    <m/>
    <m/>
  </r>
  <r>
    <x v="224"/>
    <x v="4"/>
    <s v="페이스북/인스타그램"/>
    <x v="0"/>
    <x v="0"/>
    <x v="0"/>
    <m/>
    <m/>
    <n v="1647564"/>
    <m/>
    <m/>
    <m/>
  </r>
  <r>
    <x v="225"/>
    <x v="1"/>
    <s v="페이스북/인스타그램"/>
    <x v="0"/>
    <x v="0"/>
    <x v="0"/>
    <m/>
    <m/>
    <n v="1773703"/>
    <m/>
    <m/>
    <m/>
  </r>
  <r>
    <x v="226"/>
    <x v="0"/>
    <s v="페이스북/인스타그램"/>
    <x v="0"/>
    <x v="0"/>
    <x v="0"/>
    <m/>
    <m/>
    <n v="1834312"/>
    <m/>
    <m/>
    <m/>
  </r>
  <r>
    <x v="227"/>
    <x v="2"/>
    <s v="페이스북/인스타그램"/>
    <x v="0"/>
    <x v="0"/>
    <x v="0"/>
    <m/>
    <m/>
    <n v="1793861"/>
    <m/>
    <m/>
    <m/>
  </r>
  <r>
    <x v="228"/>
    <x v="5"/>
    <s v="페이스북/인스타그램"/>
    <x v="0"/>
    <x v="0"/>
    <x v="0"/>
    <m/>
    <m/>
    <n v="1820383"/>
    <m/>
    <m/>
    <m/>
  </r>
  <r>
    <x v="229"/>
    <x v="6"/>
    <s v="페이스북/인스타그램"/>
    <x v="0"/>
    <x v="0"/>
    <x v="0"/>
    <m/>
    <m/>
    <n v="1734431"/>
    <m/>
    <m/>
    <m/>
  </r>
  <r>
    <x v="230"/>
    <x v="3"/>
    <s v="페이스북/인스타그램"/>
    <x v="0"/>
    <x v="0"/>
    <x v="0"/>
    <m/>
    <m/>
    <n v="1534702"/>
    <m/>
    <m/>
    <m/>
  </r>
  <r>
    <x v="231"/>
    <x v="4"/>
    <s v="페이스북/인스타그램"/>
    <x v="0"/>
    <x v="0"/>
    <x v="0"/>
    <m/>
    <m/>
    <n v="1163561"/>
    <m/>
    <m/>
    <m/>
  </r>
  <r>
    <x v="232"/>
    <x v="1"/>
    <s v="페이스북/인스타그램"/>
    <x v="0"/>
    <x v="0"/>
    <x v="0"/>
    <m/>
    <m/>
    <n v="943347"/>
    <m/>
    <m/>
    <m/>
  </r>
  <r>
    <x v="233"/>
    <x v="0"/>
    <s v="페이스북/인스타그램"/>
    <x v="0"/>
    <x v="0"/>
    <x v="0"/>
    <m/>
    <m/>
    <n v="922300"/>
    <m/>
    <m/>
    <m/>
  </r>
  <r>
    <x v="234"/>
    <x v="2"/>
    <s v="페이스북/인스타그램"/>
    <x v="0"/>
    <x v="0"/>
    <x v="0"/>
    <m/>
    <m/>
    <n v="914938"/>
    <m/>
    <m/>
    <m/>
  </r>
  <r>
    <x v="235"/>
    <x v="5"/>
    <s v="페이스북/인스타그램"/>
    <x v="0"/>
    <x v="0"/>
    <x v="0"/>
    <m/>
    <m/>
    <n v="986710"/>
    <m/>
    <m/>
    <m/>
  </r>
  <r>
    <x v="236"/>
    <x v="6"/>
    <s v="페이스북/인스타그램"/>
    <x v="0"/>
    <x v="0"/>
    <x v="0"/>
    <m/>
    <m/>
    <n v="932160"/>
    <m/>
    <m/>
    <m/>
  </r>
  <r>
    <x v="237"/>
    <x v="3"/>
    <s v="페이스북/인스타그램"/>
    <x v="0"/>
    <x v="0"/>
    <x v="0"/>
    <m/>
    <m/>
    <n v="914415"/>
    <m/>
    <m/>
    <m/>
  </r>
  <r>
    <x v="238"/>
    <x v="4"/>
    <s v="페이스북/인스타그램"/>
    <x v="0"/>
    <x v="0"/>
    <x v="0"/>
    <m/>
    <m/>
    <n v="1036184"/>
    <m/>
    <m/>
    <m/>
  </r>
  <r>
    <x v="239"/>
    <x v="1"/>
    <s v="페이스북/인스타그램"/>
    <x v="0"/>
    <x v="0"/>
    <x v="0"/>
    <m/>
    <m/>
    <n v="1397067"/>
    <m/>
    <m/>
    <m/>
  </r>
  <r>
    <x v="240"/>
    <x v="0"/>
    <s v="페이스북/인스타그램"/>
    <x v="0"/>
    <x v="0"/>
    <x v="0"/>
    <m/>
    <m/>
    <n v="1270208"/>
    <m/>
    <m/>
    <m/>
  </r>
  <r>
    <x v="241"/>
    <x v="2"/>
    <s v="페이스북/인스타그램"/>
    <x v="0"/>
    <x v="0"/>
    <x v="0"/>
    <m/>
    <m/>
    <n v="1138471"/>
    <m/>
    <m/>
    <m/>
  </r>
  <r>
    <x v="242"/>
    <x v="5"/>
    <s v="페이스북/인스타그램"/>
    <x v="0"/>
    <x v="0"/>
    <x v="0"/>
    <m/>
    <m/>
    <n v="1189427"/>
    <m/>
    <m/>
    <m/>
  </r>
  <r>
    <x v="243"/>
    <x v="6"/>
    <s v="페이스북/인스타그램"/>
    <x v="0"/>
    <x v="0"/>
    <x v="0"/>
    <m/>
    <m/>
    <n v="1132767"/>
    <m/>
    <m/>
    <m/>
  </r>
  <r>
    <x v="213"/>
    <x v="2"/>
    <s v="카카오광고"/>
    <x v="0"/>
    <x v="0"/>
    <x v="0"/>
    <m/>
    <m/>
    <n v="11830"/>
    <m/>
    <m/>
    <m/>
  </r>
  <r>
    <x v="214"/>
    <x v="5"/>
    <s v="카카오광고"/>
    <x v="0"/>
    <x v="0"/>
    <x v="0"/>
    <m/>
    <m/>
    <n v="13430"/>
    <m/>
    <m/>
    <m/>
  </r>
  <r>
    <x v="215"/>
    <x v="6"/>
    <s v="카카오광고"/>
    <x v="0"/>
    <x v="0"/>
    <x v="0"/>
    <m/>
    <m/>
    <n v="6699.999999999999"/>
    <m/>
    <m/>
    <m/>
  </r>
  <r>
    <x v="216"/>
    <x v="3"/>
    <s v="카카오광고"/>
    <x v="0"/>
    <x v="0"/>
    <x v="0"/>
    <m/>
    <m/>
    <n v="9590"/>
    <m/>
    <m/>
    <m/>
  </r>
  <r>
    <x v="217"/>
    <x v="4"/>
    <s v="카카오광고"/>
    <x v="0"/>
    <x v="0"/>
    <x v="0"/>
    <m/>
    <m/>
    <n v="9880"/>
    <m/>
    <m/>
    <m/>
  </r>
  <r>
    <x v="218"/>
    <x v="1"/>
    <s v="카카오광고"/>
    <x v="0"/>
    <x v="0"/>
    <x v="0"/>
    <m/>
    <m/>
    <n v="9430"/>
    <m/>
    <m/>
    <m/>
  </r>
  <r>
    <x v="219"/>
    <x v="0"/>
    <s v="카카오광고"/>
    <x v="0"/>
    <x v="0"/>
    <x v="0"/>
    <m/>
    <m/>
    <n v="7049.999999999999"/>
    <m/>
    <m/>
    <m/>
  </r>
  <r>
    <x v="220"/>
    <x v="2"/>
    <s v="카카오광고"/>
    <x v="0"/>
    <x v="0"/>
    <x v="0"/>
    <m/>
    <m/>
    <n v="10380"/>
    <m/>
    <m/>
    <m/>
  </r>
  <r>
    <x v="221"/>
    <x v="5"/>
    <s v="카카오광고"/>
    <x v="0"/>
    <x v="0"/>
    <x v="0"/>
    <m/>
    <m/>
    <n v="7949.999999999999"/>
    <m/>
    <m/>
    <m/>
  </r>
  <r>
    <x v="222"/>
    <x v="6"/>
    <s v="카카오광고"/>
    <x v="0"/>
    <x v="0"/>
    <x v="0"/>
    <m/>
    <m/>
    <n v="15550"/>
    <m/>
    <m/>
    <m/>
  </r>
  <r>
    <x v="223"/>
    <x v="3"/>
    <s v="카카오광고"/>
    <x v="0"/>
    <x v="0"/>
    <x v="0"/>
    <m/>
    <m/>
    <n v="14370"/>
    <m/>
    <m/>
    <m/>
  </r>
  <r>
    <x v="224"/>
    <x v="4"/>
    <s v="카카오광고"/>
    <x v="0"/>
    <x v="0"/>
    <x v="0"/>
    <m/>
    <m/>
    <n v="12550"/>
    <m/>
    <m/>
    <m/>
  </r>
  <r>
    <x v="225"/>
    <x v="1"/>
    <s v="카카오광고"/>
    <x v="0"/>
    <x v="0"/>
    <x v="0"/>
    <m/>
    <m/>
    <n v="11960"/>
    <m/>
    <m/>
    <m/>
  </r>
  <r>
    <x v="226"/>
    <x v="0"/>
    <s v="카카오광고"/>
    <x v="0"/>
    <x v="0"/>
    <x v="0"/>
    <m/>
    <m/>
    <n v="14380"/>
    <m/>
    <m/>
    <m/>
  </r>
  <r>
    <x v="227"/>
    <x v="2"/>
    <s v="카카오광고"/>
    <x v="0"/>
    <x v="0"/>
    <x v="0"/>
    <m/>
    <m/>
    <n v="14610"/>
    <m/>
    <m/>
    <m/>
  </r>
  <r>
    <x v="228"/>
    <x v="5"/>
    <s v="카카오광고"/>
    <x v="0"/>
    <x v="0"/>
    <x v="0"/>
    <m/>
    <m/>
    <n v="10080"/>
    <m/>
    <m/>
    <m/>
  </r>
  <r>
    <x v="229"/>
    <x v="6"/>
    <s v="카카오광고"/>
    <x v="0"/>
    <x v="0"/>
    <x v="0"/>
    <m/>
    <m/>
    <n v="10790"/>
    <m/>
    <m/>
    <m/>
  </r>
  <r>
    <x v="230"/>
    <x v="3"/>
    <s v="카카오광고"/>
    <x v="0"/>
    <x v="0"/>
    <x v="0"/>
    <m/>
    <m/>
    <n v="8680"/>
    <m/>
    <m/>
    <m/>
  </r>
  <r>
    <x v="231"/>
    <x v="4"/>
    <s v="카카오광고"/>
    <x v="0"/>
    <x v="0"/>
    <x v="0"/>
    <m/>
    <m/>
    <n v="9740"/>
    <m/>
    <m/>
    <m/>
  </r>
  <r>
    <x v="232"/>
    <x v="1"/>
    <s v="카카오광고"/>
    <x v="0"/>
    <x v="0"/>
    <x v="0"/>
    <m/>
    <m/>
    <n v="11780"/>
    <m/>
    <m/>
    <m/>
  </r>
  <r>
    <x v="233"/>
    <x v="0"/>
    <s v="카카오광고"/>
    <x v="0"/>
    <x v="0"/>
    <x v="0"/>
    <m/>
    <m/>
    <n v="8260"/>
    <m/>
    <m/>
    <m/>
  </r>
  <r>
    <x v="234"/>
    <x v="2"/>
    <s v="카카오광고"/>
    <x v="0"/>
    <x v="0"/>
    <x v="0"/>
    <m/>
    <m/>
    <n v="11410"/>
    <m/>
    <m/>
    <m/>
  </r>
  <r>
    <x v="235"/>
    <x v="5"/>
    <s v="카카오광고"/>
    <x v="0"/>
    <x v="0"/>
    <x v="0"/>
    <m/>
    <m/>
    <n v="11060"/>
    <m/>
    <m/>
    <m/>
  </r>
  <r>
    <x v="236"/>
    <x v="6"/>
    <s v="카카오광고"/>
    <x v="0"/>
    <x v="0"/>
    <x v="0"/>
    <m/>
    <m/>
    <n v="12050"/>
    <m/>
    <m/>
    <m/>
  </r>
  <r>
    <x v="237"/>
    <x v="3"/>
    <s v="카카오광고"/>
    <x v="0"/>
    <x v="0"/>
    <x v="0"/>
    <m/>
    <m/>
    <n v="14110"/>
    <m/>
    <m/>
    <m/>
  </r>
  <r>
    <x v="238"/>
    <x v="4"/>
    <s v="카카오광고"/>
    <x v="0"/>
    <x v="0"/>
    <x v="0"/>
    <m/>
    <m/>
    <n v="11310"/>
    <m/>
    <m/>
    <m/>
  </r>
  <r>
    <x v="239"/>
    <x v="1"/>
    <s v="카카오광고"/>
    <x v="0"/>
    <x v="0"/>
    <x v="0"/>
    <m/>
    <m/>
    <n v="10900"/>
    <m/>
    <m/>
    <m/>
  </r>
  <r>
    <x v="240"/>
    <x v="0"/>
    <s v="카카오광고"/>
    <x v="0"/>
    <x v="0"/>
    <x v="0"/>
    <m/>
    <m/>
    <n v="10830"/>
    <m/>
    <m/>
    <m/>
  </r>
  <r>
    <x v="241"/>
    <x v="2"/>
    <s v="카카오광고"/>
    <x v="0"/>
    <x v="0"/>
    <x v="0"/>
    <m/>
    <m/>
    <n v="11860"/>
    <m/>
    <m/>
    <m/>
  </r>
  <r>
    <x v="242"/>
    <x v="5"/>
    <s v="카카오광고"/>
    <x v="0"/>
    <x v="0"/>
    <x v="0"/>
    <m/>
    <m/>
    <n v="10440"/>
    <m/>
    <m/>
    <m/>
  </r>
  <r>
    <x v="243"/>
    <x v="6"/>
    <s v="카카오광고"/>
    <x v="0"/>
    <x v="0"/>
    <x v="0"/>
    <m/>
    <m/>
    <n v="13900"/>
    <m/>
    <m/>
    <m/>
  </r>
  <r>
    <x v="216"/>
    <x v="3"/>
    <s v="네이버 GFA"/>
    <x v="0"/>
    <x v="0"/>
    <x v="0"/>
    <m/>
    <m/>
    <n v="256125.4545454545"/>
    <m/>
    <m/>
    <m/>
  </r>
  <r>
    <x v="218"/>
    <x v="1"/>
    <s v="네이버 GFA"/>
    <x v="0"/>
    <x v="0"/>
    <x v="0"/>
    <m/>
    <m/>
    <n v="113381.8181818182"/>
    <m/>
    <m/>
    <m/>
  </r>
  <r>
    <x v="219"/>
    <x v="0"/>
    <s v="네이버 GFA"/>
    <x v="0"/>
    <x v="0"/>
    <x v="0"/>
    <m/>
    <m/>
    <n v="161790"/>
    <m/>
    <m/>
    <m/>
  </r>
  <r>
    <x v="220"/>
    <x v="2"/>
    <s v="네이버 GFA"/>
    <x v="0"/>
    <x v="0"/>
    <x v="0"/>
    <m/>
    <m/>
    <n v="171693.6363636364"/>
    <m/>
    <m/>
    <m/>
  </r>
  <r>
    <x v="221"/>
    <x v="5"/>
    <s v="네이버 GFA"/>
    <x v="0"/>
    <x v="0"/>
    <x v="0"/>
    <m/>
    <m/>
    <n v="180380.9090909091"/>
    <m/>
    <m/>
    <m/>
  </r>
  <r>
    <x v="222"/>
    <x v="6"/>
    <s v="네이버 GFA"/>
    <x v="0"/>
    <x v="0"/>
    <x v="0"/>
    <m/>
    <m/>
    <n v="175014.5454545454"/>
    <m/>
    <m/>
    <m/>
  </r>
  <r>
    <x v="223"/>
    <x v="3"/>
    <s v="네이버 GFA"/>
    <x v="0"/>
    <x v="0"/>
    <x v="0"/>
    <m/>
    <m/>
    <n v="176703.6363636364"/>
    <m/>
    <m/>
    <m/>
  </r>
  <r>
    <x v="224"/>
    <x v="4"/>
    <s v="네이버 GFA"/>
    <x v="0"/>
    <x v="0"/>
    <x v="0"/>
    <m/>
    <m/>
    <n v="176079.0909090909"/>
    <m/>
    <m/>
    <m/>
  </r>
  <r>
    <x v="225"/>
    <x v="1"/>
    <s v="네이버 GFA"/>
    <x v="0"/>
    <x v="0"/>
    <x v="0"/>
    <m/>
    <m/>
    <n v="176261.8181818182"/>
    <m/>
    <m/>
    <m/>
  </r>
  <r>
    <x v="226"/>
    <x v="0"/>
    <s v="네이버 GFA"/>
    <x v="0"/>
    <x v="0"/>
    <x v="0"/>
    <m/>
    <m/>
    <n v="174419.0909090909"/>
    <m/>
    <m/>
    <m/>
  </r>
  <r>
    <x v="227"/>
    <x v="2"/>
    <s v="네이버 GFA"/>
    <x v="0"/>
    <x v="0"/>
    <x v="0"/>
    <m/>
    <m/>
    <n v="174179.0909090909"/>
    <m/>
    <m/>
    <m/>
  </r>
  <r>
    <x v="228"/>
    <x v="5"/>
    <s v="네이버 GFA"/>
    <x v="0"/>
    <x v="0"/>
    <x v="0"/>
    <m/>
    <m/>
    <n v="175095.4545454545"/>
    <m/>
    <m/>
    <m/>
  </r>
  <r>
    <x v="229"/>
    <x v="6"/>
    <s v="네이버 GFA"/>
    <x v="0"/>
    <x v="0"/>
    <x v="0"/>
    <m/>
    <m/>
    <n v="175893.6363636364"/>
    <m/>
    <m/>
    <m/>
  </r>
  <r>
    <x v="230"/>
    <x v="3"/>
    <s v="네이버 GFA"/>
    <x v="0"/>
    <x v="0"/>
    <x v="0"/>
    <m/>
    <m/>
    <n v="173066.3636363636"/>
    <m/>
    <m/>
    <m/>
  </r>
  <r>
    <x v="231"/>
    <x v="4"/>
    <s v="네이버 GFA"/>
    <x v="0"/>
    <x v="0"/>
    <x v="0"/>
    <m/>
    <m/>
    <n v="173985.4545454545"/>
    <m/>
    <m/>
    <m/>
  </r>
  <r>
    <x v="232"/>
    <x v="1"/>
    <s v="네이버 GFA"/>
    <x v="0"/>
    <x v="0"/>
    <x v="0"/>
    <m/>
    <m/>
    <n v="170103.6363636364"/>
    <m/>
    <m/>
    <m/>
  </r>
  <r>
    <x v="233"/>
    <x v="0"/>
    <s v="네이버 GFA"/>
    <x v="0"/>
    <x v="0"/>
    <x v="0"/>
    <m/>
    <m/>
    <n v="165450.9090909091"/>
    <m/>
    <m/>
    <m/>
  </r>
  <r>
    <x v="234"/>
    <x v="2"/>
    <s v="네이버 GFA"/>
    <x v="0"/>
    <x v="0"/>
    <x v="0"/>
    <m/>
    <m/>
    <n v="165850.9090909091"/>
    <m/>
    <m/>
    <m/>
  </r>
  <r>
    <x v="235"/>
    <x v="5"/>
    <s v="네이버 GFA"/>
    <x v="0"/>
    <x v="0"/>
    <x v="0"/>
    <m/>
    <m/>
    <n v="106975.4545454545"/>
    <m/>
    <m/>
    <m/>
  </r>
  <r>
    <x v="240"/>
    <x v="0"/>
    <s v="네이버 GFA"/>
    <x v="0"/>
    <x v="0"/>
    <x v="0"/>
    <m/>
    <m/>
    <n v="1211.818181818182"/>
    <m/>
    <m/>
    <m/>
  </r>
  <r>
    <x v="226"/>
    <x v="0"/>
    <s v="카카오톡 메시지"/>
    <x v="6"/>
    <x v="0"/>
    <x v="0"/>
    <m/>
    <m/>
    <n v="195720"/>
    <m/>
    <m/>
    <m/>
  </r>
  <r>
    <x v="237"/>
    <x v="3"/>
    <s v="카카오톡 메시지"/>
    <x v="6"/>
    <x v="0"/>
    <x v="0"/>
    <m/>
    <m/>
    <n v="207615"/>
    <m/>
    <m/>
    <m/>
  </r>
  <r>
    <x v="237"/>
    <x v="3"/>
    <s v="기획사이다"/>
    <x v="0"/>
    <x v="0"/>
    <x v="0"/>
    <m/>
    <m/>
    <n v="8000000"/>
    <m/>
    <m/>
    <m/>
  </r>
  <r>
    <x v="244"/>
    <x v="4"/>
    <s v="기획사이다"/>
    <x v="0"/>
    <x v="0"/>
    <x v="0"/>
    <m/>
    <m/>
    <n v="7727272.727272727"/>
    <m/>
    <m/>
    <m/>
  </r>
  <r>
    <x v="245"/>
    <x v="3"/>
    <s v="기획사이다"/>
    <x v="0"/>
    <x v="0"/>
    <x v="0"/>
    <m/>
    <m/>
    <n v="10743636.36363636"/>
    <m/>
    <m/>
    <m/>
  </r>
  <r>
    <x v="246"/>
    <x v="3"/>
    <s v="네이버 브랜드검색"/>
    <x v="0"/>
    <x v="0"/>
    <x v="0"/>
    <m/>
    <m/>
    <n v="120000"/>
    <m/>
    <m/>
    <m/>
  </r>
  <r>
    <x v="247"/>
    <x v="4"/>
    <s v="네이버 브랜드검색"/>
    <x v="0"/>
    <x v="0"/>
    <x v="0"/>
    <m/>
    <m/>
    <n v="120000"/>
    <m/>
    <m/>
    <m/>
  </r>
  <r>
    <x v="248"/>
    <x v="1"/>
    <s v="네이버 브랜드검색"/>
    <x v="0"/>
    <x v="0"/>
    <x v="0"/>
    <m/>
    <m/>
    <n v="120000"/>
    <m/>
    <m/>
    <m/>
  </r>
  <r>
    <x v="249"/>
    <x v="0"/>
    <s v="네이버 브랜드검색"/>
    <x v="0"/>
    <x v="0"/>
    <x v="0"/>
    <m/>
    <m/>
    <n v="120000"/>
    <m/>
    <m/>
    <m/>
  </r>
  <r>
    <x v="250"/>
    <x v="2"/>
    <s v="네이버 브랜드검색"/>
    <x v="0"/>
    <x v="0"/>
    <x v="0"/>
    <m/>
    <m/>
    <n v="120000"/>
    <m/>
    <m/>
    <m/>
  </r>
  <r>
    <x v="251"/>
    <x v="5"/>
    <s v="네이버 브랜드검색"/>
    <x v="0"/>
    <x v="0"/>
    <x v="0"/>
    <m/>
    <m/>
    <n v="120000"/>
    <m/>
    <m/>
    <m/>
  </r>
  <r>
    <x v="252"/>
    <x v="6"/>
    <s v="네이버 브랜드검색"/>
    <x v="0"/>
    <x v="0"/>
    <x v="0"/>
    <m/>
    <m/>
    <n v="120000"/>
    <m/>
    <m/>
    <m/>
  </r>
  <r>
    <x v="253"/>
    <x v="3"/>
    <s v="네이버 브랜드검색"/>
    <x v="0"/>
    <x v="0"/>
    <x v="0"/>
    <m/>
    <m/>
    <n v="120000"/>
    <m/>
    <m/>
    <m/>
  </r>
  <r>
    <x v="254"/>
    <x v="4"/>
    <s v="네이버 브랜드검색"/>
    <x v="0"/>
    <x v="0"/>
    <x v="0"/>
    <m/>
    <m/>
    <n v="120000"/>
    <m/>
    <m/>
    <m/>
  </r>
  <r>
    <x v="255"/>
    <x v="1"/>
    <s v="네이버 브랜드검색"/>
    <x v="0"/>
    <x v="0"/>
    <x v="0"/>
    <m/>
    <m/>
    <n v="120000"/>
    <m/>
    <m/>
    <m/>
  </r>
  <r>
    <x v="256"/>
    <x v="0"/>
    <s v="네이버 브랜드검색"/>
    <x v="0"/>
    <x v="0"/>
    <x v="0"/>
    <m/>
    <m/>
    <n v="120000"/>
    <m/>
    <m/>
    <m/>
  </r>
  <r>
    <x v="257"/>
    <x v="2"/>
    <s v="네이버 브랜드검색"/>
    <x v="0"/>
    <x v="0"/>
    <x v="0"/>
    <m/>
    <m/>
    <n v="120000"/>
    <m/>
    <m/>
    <m/>
  </r>
  <r>
    <x v="258"/>
    <x v="5"/>
    <s v="네이버 브랜드검색"/>
    <x v="0"/>
    <x v="0"/>
    <x v="0"/>
    <m/>
    <m/>
    <n v="120000"/>
    <m/>
    <m/>
    <m/>
  </r>
  <r>
    <x v="259"/>
    <x v="6"/>
    <s v="네이버 브랜드검색"/>
    <x v="0"/>
    <x v="0"/>
    <x v="0"/>
    <m/>
    <m/>
    <n v="120000"/>
    <m/>
    <m/>
    <m/>
  </r>
  <r>
    <x v="260"/>
    <x v="3"/>
    <s v="네이버 브랜드검색"/>
    <x v="0"/>
    <x v="0"/>
    <x v="0"/>
    <m/>
    <m/>
    <n v="120000"/>
    <m/>
    <m/>
    <m/>
  </r>
  <r>
    <x v="261"/>
    <x v="4"/>
    <s v="네이버 브랜드검색"/>
    <x v="0"/>
    <x v="0"/>
    <x v="0"/>
    <m/>
    <m/>
    <n v="120000"/>
    <m/>
    <m/>
    <m/>
  </r>
  <r>
    <x v="262"/>
    <x v="1"/>
    <s v="네이버 브랜드검색"/>
    <x v="0"/>
    <x v="0"/>
    <x v="0"/>
    <m/>
    <m/>
    <n v="120000"/>
    <m/>
    <m/>
    <m/>
  </r>
  <r>
    <x v="263"/>
    <x v="0"/>
    <s v="네이버 브랜드검색"/>
    <x v="0"/>
    <x v="0"/>
    <x v="0"/>
    <m/>
    <m/>
    <n v="120000"/>
    <m/>
    <m/>
    <m/>
  </r>
  <r>
    <x v="264"/>
    <x v="2"/>
    <s v="네이버 브랜드검색"/>
    <x v="0"/>
    <x v="0"/>
    <x v="0"/>
    <m/>
    <m/>
    <n v="120000"/>
    <m/>
    <m/>
    <m/>
  </r>
  <r>
    <x v="265"/>
    <x v="5"/>
    <s v="네이버 브랜드검색"/>
    <x v="0"/>
    <x v="0"/>
    <x v="0"/>
    <m/>
    <m/>
    <n v="120000"/>
    <m/>
    <m/>
    <m/>
  </r>
  <r>
    <x v="266"/>
    <x v="6"/>
    <s v="네이버 브랜드검색"/>
    <x v="0"/>
    <x v="0"/>
    <x v="0"/>
    <m/>
    <m/>
    <n v="120000"/>
    <m/>
    <m/>
    <m/>
  </r>
  <r>
    <x v="267"/>
    <x v="3"/>
    <s v="네이버 브랜드검색"/>
    <x v="0"/>
    <x v="0"/>
    <x v="0"/>
    <m/>
    <m/>
    <n v="120000"/>
    <m/>
    <m/>
    <m/>
  </r>
  <r>
    <x v="268"/>
    <x v="4"/>
    <s v="네이버 브랜드검색"/>
    <x v="0"/>
    <x v="0"/>
    <x v="0"/>
    <m/>
    <m/>
    <n v="120000"/>
    <m/>
    <m/>
    <m/>
  </r>
  <r>
    <x v="269"/>
    <x v="1"/>
    <s v="네이버 브랜드검색"/>
    <x v="0"/>
    <x v="0"/>
    <x v="0"/>
    <m/>
    <m/>
    <n v="120000"/>
    <m/>
    <m/>
    <m/>
  </r>
  <r>
    <x v="270"/>
    <x v="0"/>
    <s v="네이버 브랜드검색"/>
    <x v="0"/>
    <x v="0"/>
    <x v="0"/>
    <m/>
    <m/>
    <n v="100000"/>
    <m/>
    <m/>
    <m/>
  </r>
  <r>
    <x v="271"/>
    <x v="2"/>
    <s v="네이버 브랜드검색"/>
    <x v="0"/>
    <x v="0"/>
    <x v="0"/>
    <m/>
    <m/>
    <n v="100000"/>
    <m/>
    <m/>
    <m/>
  </r>
  <r>
    <x v="272"/>
    <x v="5"/>
    <s v="네이버 브랜드검색"/>
    <x v="0"/>
    <x v="0"/>
    <x v="0"/>
    <m/>
    <m/>
    <n v="100000"/>
    <m/>
    <m/>
    <m/>
  </r>
  <r>
    <x v="273"/>
    <x v="6"/>
    <s v="네이버 브랜드검색"/>
    <x v="0"/>
    <x v="0"/>
    <x v="0"/>
    <m/>
    <m/>
    <n v="100000"/>
    <m/>
    <m/>
    <m/>
  </r>
  <r>
    <x v="274"/>
    <x v="3"/>
    <s v="네이버 브랜드검색"/>
    <x v="0"/>
    <x v="0"/>
    <x v="0"/>
    <m/>
    <m/>
    <n v="100000"/>
    <m/>
    <m/>
    <m/>
  </r>
  <r>
    <x v="275"/>
    <x v="4"/>
    <s v="네이버 브랜드검색"/>
    <x v="0"/>
    <x v="0"/>
    <x v="0"/>
    <m/>
    <m/>
    <n v="100000"/>
    <m/>
    <m/>
    <m/>
  </r>
  <r>
    <x v="276"/>
    <x v="1"/>
    <s v="네이버 브랜드검색"/>
    <x v="0"/>
    <x v="0"/>
    <x v="0"/>
    <m/>
    <m/>
    <n v="100000"/>
    <m/>
    <m/>
    <m/>
  </r>
  <r>
    <x v="277"/>
    <x v="0"/>
    <s v="네이버 브랜드검색"/>
    <x v="0"/>
    <x v="0"/>
    <x v="0"/>
    <m/>
    <m/>
    <n v="50000"/>
    <m/>
    <m/>
    <m/>
  </r>
  <r>
    <x v="278"/>
    <x v="2"/>
    <s v="네이버 브랜드검색"/>
    <x v="0"/>
    <x v="0"/>
    <x v="0"/>
    <m/>
    <m/>
    <n v="50000"/>
    <m/>
    <m/>
    <m/>
  </r>
  <r>
    <x v="279"/>
    <x v="5"/>
    <s v="네이버 브랜드검색"/>
    <x v="0"/>
    <x v="0"/>
    <x v="0"/>
    <m/>
    <m/>
    <n v="50000"/>
    <m/>
    <m/>
    <m/>
  </r>
  <r>
    <x v="280"/>
    <x v="6"/>
    <s v="네이버 브랜드검색"/>
    <x v="0"/>
    <x v="0"/>
    <x v="0"/>
    <m/>
    <m/>
    <n v="50000"/>
    <m/>
    <m/>
    <m/>
  </r>
  <r>
    <x v="281"/>
    <x v="3"/>
    <s v="네이버 브랜드검색"/>
    <x v="0"/>
    <x v="0"/>
    <x v="0"/>
    <m/>
    <m/>
    <n v="50000"/>
    <m/>
    <m/>
    <m/>
  </r>
  <r>
    <x v="282"/>
    <x v="4"/>
    <s v="네이버 브랜드검색"/>
    <x v="0"/>
    <x v="0"/>
    <x v="0"/>
    <m/>
    <m/>
    <n v="50000"/>
    <m/>
    <m/>
    <m/>
  </r>
  <r>
    <x v="283"/>
    <x v="1"/>
    <s v="네이버 브랜드검색"/>
    <x v="0"/>
    <x v="0"/>
    <x v="0"/>
    <m/>
    <m/>
    <n v="50000"/>
    <m/>
    <m/>
    <m/>
  </r>
  <r>
    <x v="284"/>
    <x v="0"/>
    <s v="네이버 브랜드검색"/>
    <x v="0"/>
    <x v="0"/>
    <x v="0"/>
    <m/>
    <m/>
    <n v="50000"/>
    <m/>
    <m/>
    <m/>
  </r>
  <r>
    <x v="285"/>
    <x v="2"/>
    <s v="네이버 브랜드검색"/>
    <x v="0"/>
    <x v="0"/>
    <x v="0"/>
    <m/>
    <m/>
    <n v="50000"/>
    <m/>
    <m/>
    <m/>
  </r>
  <r>
    <x v="286"/>
    <x v="5"/>
    <s v="네이버 브랜드검색"/>
    <x v="0"/>
    <x v="0"/>
    <x v="0"/>
    <m/>
    <m/>
    <n v="50000"/>
    <m/>
    <m/>
    <m/>
  </r>
  <r>
    <x v="287"/>
    <x v="6"/>
    <s v="네이버 브랜드검색"/>
    <x v="0"/>
    <x v="0"/>
    <x v="0"/>
    <m/>
    <m/>
    <n v="50000"/>
    <m/>
    <m/>
    <m/>
  </r>
  <r>
    <x v="288"/>
    <x v="3"/>
    <s v="네이버 브랜드검색"/>
    <x v="0"/>
    <x v="0"/>
    <x v="0"/>
    <m/>
    <m/>
    <n v="50000"/>
    <m/>
    <m/>
    <m/>
  </r>
  <r>
    <x v="289"/>
    <x v="4"/>
    <s v="네이버 브랜드검색"/>
    <x v="0"/>
    <x v="0"/>
    <x v="0"/>
    <m/>
    <m/>
    <n v="50000"/>
    <m/>
    <m/>
    <m/>
  </r>
  <r>
    <x v="290"/>
    <x v="1"/>
    <s v="네이버 브랜드검색"/>
    <x v="0"/>
    <x v="0"/>
    <x v="0"/>
    <m/>
    <m/>
    <n v="50000"/>
    <m/>
    <m/>
    <m/>
  </r>
  <r>
    <x v="291"/>
    <x v="0"/>
    <s v="네이버 브랜드검색"/>
    <x v="0"/>
    <x v="0"/>
    <x v="0"/>
    <m/>
    <m/>
    <n v="50000"/>
    <m/>
    <m/>
    <m/>
  </r>
  <r>
    <x v="292"/>
    <x v="2"/>
    <s v="네이버 브랜드검색"/>
    <x v="0"/>
    <x v="0"/>
    <x v="0"/>
    <m/>
    <m/>
    <n v="50000"/>
    <m/>
    <m/>
    <m/>
  </r>
  <r>
    <x v="293"/>
    <x v="5"/>
    <s v="네이버 브랜드검색"/>
    <x v="0"/>
    <x v="0"/>
    <x v="0"/>
    <m/>
    <m/>
    <n v="50000"/>
    <m/>
    <m/>
    <m/>
  </r>
  <r>
    <x v="294"/>
    <x v="6"/>
    <s v="네이버 브랜드검색"/>
    <x v="0"/>
    <x v="0"/>
    <x v="0"/>
    <m/>
    <m/>
    <n v="50000"/>
    <m/>
    <m/>
    <m/>
  </r>
  <r>
    <x v="295"/>
    <x v="3"/>
    <s v="네이버 브랜드검색"/>
    <x v="0"/>
    <x v="0"/>
    <x v="0"/>
    <m/>
    <m/>
    <n v="50000"/>
    <m/>
    <m/>
    <m/>
  </r>
  <r>
    <x v="246"/>
    <x v="3"/>
    <s v="페이스북/인스타그램"/>
    <x v="0"/>
    <x v="0"/>
    <x v="0"/>
    <m/>
    <m/>
    <n v="906693"/>
    <m/>
    <m/>
    <m/>
  </r>
  <r>
    <x v="247"/>
    <x v="4"/>
    <s v="페이스북/인스타그램"/>
    <x v="0"/>
    <x v="0"/>
    <x v="0"/>
    <m/>
    <m/>
    <n v="913859"/>
    <m/>
    <m/>
    <m/>
  </r>
  <r>
    <x v="248"/>
    <x v="1"/>
    <s v="페이스북/인스타그램"/>
    <x v="0"/>
    <x v="0"/>
    <x v="0"/>
    <m/>
    <m/>
    <n v="925087"/>
    <m/>
    <m/>
    <m/>
  </r>
  <r>
    <x v="249"/>
    <x v="0"/>
    <s v="페이스북/인스타그램"/>
    <x v="0"/>
    <x v="0"/>
    <x v="0"/>
    <m/>
    <m/>
    <n v="918197"/>
    <m/>
    <m/>
    <m/>
  </r>
  <r>
    <x v="250"/>
    <x v="2"/>
    <s v="페이스북/인스타그램"/>
    <x v="0"/>
    <x v="0"/>
    <x v="0"/>
    <m/>
    <m/>
    <n v="867829"/>
    <m/>
    <m/>
    <m/>
  </r>
  <r>
    <x v="251"/>
    <x v="5"/>
    <s v="페이스북/인스타그램"/>
    <x v="0"/>
    <x v="0"/>
    <x v="0"/>
    <m/>
    <m/>
    <n v="1045713"/>
    <m/>
    <m/>
    <m/>
  </r>
  <r>
    <x v="252"/>
    <x v="6"/>
    <s v="페이스북/인스타그램"/>
    <x v="0"/>
    <x v="0"/>
    <x v="0"/>
    <m/>
    <m/>
    <n v="931396"/>
    <m/>
    <m/>
    <m/>
  </r>
  <r>
    <x v="253"/>
    <x v="3"/>
    <s v="페이스북/인스타그램"/>
    <x v="0"/>
    <x v="0"/>
    <x v="0"/>
    <m/>
    <m/>
    <n v="908951"/>
    <m/>
    <m/>
    <m/>
  </r>
  <r>
    <x v="254"/>
    <x v="4"/>
    <s v="페이스북/인스타그램"/>
    <x v="0"/>
    <x v="0"/>
    <x v="0"/>
    <m/>
    <m/>
    <n v="929852"/>
    <m/>
    <m/>
    <m/>
  </r>
  <r>
    <x v="255"/>
    <x v="1"/>
    <s v="페이스북/인스타그램"/>
    <x v="0"/>
    <x v="0"/>
    <x v="0"/>
    <m/>
    <m/>
    <n v="950064"/>
    <m/>
    <m/>
    <m/>
  </r>
  <r>
    <x v="256"/>
    <x v="0"/>
    <s v="페이스북/인스타그램"/>
    <x v="0"/>
    <x v="0"/>
    <x v="0"/>
    <m/>
    <m/>
    <n v="1046113"/>
    <m/>
    <m/>
    <m/>
  </r>
  <r>
    <x v="257"/>
    <x v="2"/>
    <s v="페이스북/인스타그램"/>
    <x v="0"/>
    <x v="0"/>
    <x v="0"/>
    <m/>
    <m/>
    <n v="1103296"/>
    <m/>
    <m/>
    <m/>
  </r>
  <r>
    <x v="258"/>
    <x v="5"/>
    <s v="페이스북/인스타그램"/>
    <x v="0"/>
    <x v="0"/>
    <x v="0"/>
    <m/>
    <m/>
    <n v="1055474"/>
    <m/>
    <m/>
    <m/>
  </r>
  <r>
    <x v="259"/>
    <x v="6"/>
    <s v="페이스북/인스타그램"/>
    <x v="0"/>
    <x v="0"/>
    <x v="0"/>
    <m/>
    <m/>
    <n v="980815"/>
    <m/>
    <m/>
    <m/>
  </r>
  <r>
    <x v="260"/>
    <x v="3"/>
    <s v="페이스북/인스타그램"/>
    <x v="0"/>
    <x v="0"/>
    <x v="0"/>
    <m/>
    <m/>
    <n v="944873"/>
    <m/>
    <m/>
    <m/>
  </r>
  <r>
    <x v="261"/>
    <x v="4"/>
    <s v="페이스북/인스타그램"/>
    <x v="0"/>
    <x v="0"/>
    <x v="0"/>
    <m/>
    <m/>
    <n v="975856"/>
    <m/>
    <m/>
    <m/>
  </r>
  <r>
    <x v="262"/>
    <x v="1"/>
    <s v="페이스북/인스타그램"/>
    <x v="0"/>
    <x v="0"/>
    <x v="0"/>
    <m/>
    <m/>
    <n v="1013497"/>
    <m/>
    <m/>
    <m/>
  </r>
  <r>
    <x v="263"/>
    <x v="0"/>
    <s v="페이스북/인스타그램"/>
    <x v="0"/>
    <x v="0"/>
    <x v="0"/>
    <m/>
    <m/>
    <n v="1194806"/>
    <m/>
    <m/>
    <m/>
  </r>
  <r>
    <x v="264"/>
    <x v="2"/>
    <s v="페이스북/인스타그램"/>
    <x v="0"/>
    <x v="0"/>
    <x v="0"/>
    <m/>
    <m/>
    <n v="1093008"/>
    <m/>
    <m/>
    <m/>
  </r>
  <r>
    <x v="265"/>
    <x v="5"/>
    <s v="페이스북/인스타그램"/>
    <x v="0"/>
    <x v="0"/>
    <x v="0"/>
    <m/>
    <m/>
    <n v="997917"/>
    <m/>
    <m/>
    <m/>
  </r>
  <r>
    <x v="266"/>
    <x v="6"/>
    <s v="페이스북/인스타그램"/>
    <x v="0"/>
    <x v="0"/>
    <x v="0"/>
    <m/>
    <m/>
    <n v="981630"/>
    <m/>
    <m/>
    <m/>
  </r>
  <r>
    <x v="267"/>
    <x v="3"/>
    <s v="페이스북/인스타그램"/>
    <x v="0"/>
    <x v="0"/>
    <x v="0"/>
    <m/>
    <m/>
    <n v="958828"/>
    <m/>
    <m/>
    <m/>
  </r>
  <r>
    <x v="268"/>
    <x v="4"/>
    <s v="페이스북/인스타그램"/>
    <x v="0"/>
    <x v="0"/>
    <x v="0"/>
    <m/>
    <m/>
    <n v="984741"/>
    <m/>
    <m/>
    <m/>
  </r>
  <r>
    <x v="269"/>
    <x v="1"/>
    <s v="페이스북/인스타그램"/>
    <x v="0"/>
    <x v="0"/>
    <x v="0"/>
    <m/>
    <m/>
    <n v="957482"/>
    <m/>
    <m/>
    <m/>
  </r>
  <r>
    <x v="270"/>
    <x v="0"/>
    <s v="페이스북/인스타그램"/>
    <x v="0"/>
    <x v="0"/>
    <x v="0"/>
    <m/>
    <m/>
    <n v="955821"/>
    <m/>
    <m/>
    <m/>
  </r>
  <r>
    <x v="271"/>
    <x v="2"/>
    <s v="페이스북/인스타그램"/>
    <x v="0"/>
    <x v="0"/>
    <x v="0"/>
    <m/>
    <m/>
    <n v="971434"/>
    <m/>
    <m/>
    <m/>
  </r>
  <r>
    <x v="272"/>
    <x v="5"/>
    <s v="페이스북/인스타그램"/>
    <x v="0"/>
    <x v="0"/>
    <x v="0"/>
    <m/>
    <m/>
    <n v="1050035"/>
    <m/>
    <m/>
    <m/>
  </r>
  <r>
    <x v="273"/>
    <x v="6"/>
    <s v="페이스북/인스타그램"/>
    <x v="0"/>
    <x v="0"/>
    <x v="0"/>
    <m/>
    <m/>
    <n v="983009"/>
    <m/>
    <m/>
    <m/>
  </r>
  <r>
    <x v="274"/>
    <x v="3"/>
    <s v="페이스북/인스타그램"/>
    <x v="0"/>
    <x v="0"/>
    <x v="0"/>
    <m/>
    <m/>
    <n v="864619"/>
    <m/>
    <m/>
    <m/>
  </r>
  <r>
    <x v="275"/>
    <x v="4"/>
    <s v="페이스북/인스타그램"/>
    <x v="0"/>
    <x v="0"/>
    <x v="0"/>
    <m/>
    <m/>
    <n v="589284"/>
    <m/>
    <m/>
    <m/>
  </r>
  <r>
    <x v="276"/>
    <x v="1"/>
    <s v="페이스북/인스타그램"/>
    <x v="0"/>
    <x v="0"/>
    <x v="0"/>
    <m/>
    <m/>
    <n v="475294"/>
    <m/>
    <m/>
    <m/>
  </r>
  <r>
    <x v="277"/>
    <x v="0"/>
    <s v="페이스북/인스타그램"/>
    <x v="0"/>
    <x v="0"/>
    <x v="0"/>
    <m/>
    <m/>
    <n v="460614"/>
    <m/>
    <m/>
    <m/>
  </r>
  <r>
    <x v="278"/>
    <x v="2"/>
    <s v="페이스북/인스타그램"/>
    <x v="0"/>
    <x v="0"/>
    <x v="0"/>
    <m/>
    <m/>
    <n v="407525"/>
    <m/>
    <m/>
    <m/>
  </r>
  <r>
    <x v="279"/>
    <x v="5"/>
    <s v="페이스북/인스타그램"/>
    <x v="0"/>
    <x v="0"/>
    <x v="0"/>
    <m/>
    <m/>
    <n v="297970"/>
    <m/>
    <m/>
    <m/>
  </r>
  <r>
    <x v="280"/>
    <x v="6"/>
    <s v="페이스북/인스타그램"/>
    <x v="0"/>
    <x v="0"/>
    <x v="0"/>
    <m/>
    <m/>
    <n v="442737"/>
    <m/>
    <m/>
    <m/>
  </r>
  <r>
    <x v="281"/>
    <x v="3"/>
    <s v="페이스북/인스타그램"/>
    <x v="0"/>
    <x v="0"/>
    <x v="0"/>
    <m/>
    <m/>
    <n v="507581"/>
    <m/>
    <m/>
    <m/>
  </r>
  <r>
    <x v="282"/>
    <x v="4"/>
    <s v="페이스북/인스타그램"/>
    <x v="0"/>
    <x v="0"/>
    <x v="0"/>
    <m/>
    <m/>
    <n v="493234"/>
    <m/>
    <m/>
    <m/>
  </r>
  <r>
    <x v="283"/>
    <x v="1"/>
    <s v="페이스북/인스타그램"/>
    <x v="0"/>
    <x v="0"/>
    <x v="0"/>
    <m/>
    <m/>
    <n v="410599"/>
    <m/>
    <m/>
    <m/>
  </r>
  <r>
    <x v="284"/>
    <x v="0"/>
    <s v="페이스북/인스타그램"/>
    <x v="0"/>
    <x v="0"/>
    <x v="0"/>
    <m/>
    <m/>
    <n v="432117"/>
    <m/>
    <m/>
    <m/>
  </r>
  <r>
    <x v="285"/>
    <x v="2"/>
    <s v="페이스북/인스타그램"/>
    <x v="0"/>
    <x v="0"/>
    <x v="0"/>
    <m/>
    <m/>
    <n v="475119"/>
    <m/>
    <m/>
    <m/>
  </r>
  <r>
    <x v="286"/>
    <x v="5"/>
    <s v="페이스북/인스타그램"/>
    <x v="0"/>
    <x v="0"/>
    <x v="0"/>
    <m/>
    <m/>
    <n v="336260"/>
    <m/>
    <m/>
    <m/>
  </r>
  <r>
    <x v="287"/>
    <x v="6"/>
    <s v="페이스북/인스타그램"/>
    <x v="0"/>
    <x v="0"/>
    <x v="0"/>
    <m/>
    <m/>
    <n v="683454"/>
    <m/>
    <m/>
    <m/>
  </r>
  <r>
    <x v="288"/>
    <x v="3"/>
    <s v="페이스북/인스타그램"/>
    <x v="0"/>
    <x v="0"/>
    <x v="0"/>
    <m/>
    <m/>
    <n v="748942"/>
    <m/>
    <m/>
    <m/>
  </r>
  <r>
    <x v="289"/>
    <x v="4"/>
    <s v="페이스북/인스타그램"/>
    <x v="0"/>
    <x v="0"/>
    <x v="0"/>
    <m/>
    <m/>
    <n v="1193212"/>
    <m/>
    <m/>
    <m/>
  </r>
  <r>
    <x v="290"/>
    <x v="1"/>
    <s v="페이스북/인스타그램"/>
    <x v="0"/>
    <x v="0"/>
    <x v="0"/>
    <m/>
    <m/>
    <n v="907765"/>
    <m/>
    <m/>
    <m/>
  </r>
  <r>
    <x v="291"/>
    <x v="0"/>
    <s v="페이스북/인스타그램"/>
    <x v="0"/>
    <x v="0"/>
    <x v="0"/>
    <m/>
    <m/>
    <n v="677537"/>
    <m/>
    <m/>
    <m/>
  </r>
  <r>
    <x v="292"/>
    <x v="2"/>
    <s v="페이스북/인스타그램"/>
    <x v="0"/>
    <x v="0"/>
    <x v="0"/>
    <m/>
    <m/>
    <n v="505633"/>
    <m/>
    <m/>
    <m/>
  </r>
  <r>
    <x v="293"/>
    <x v="5"/>
    <s v="페이스북/인스타그램"/>
    <x v="0"/>
    <x v="0"/>
    <x v="0"/>
    <m/>
    <m/>
    <n v="366610"/>
    <m/>
    <m/>
    <m/>
  </r>
  <r>
    <x v="294"/>
    <x v="6"/>
    <s v="페이스북/인스타그램"/>
    <x v="0"/>
    <x v="0"/>
    <x v="0"/>
    <m/>
    <m/>
    <n v="499987"/>
    <m/>
    <m/>
    <m/>
  </r>
  <r>
    <x v="295"/>
    <x v="3"/>
    <s v="페이스북/인스타그램"/>
    <x v="0"/>
    <x v="0"/>
    <x v="0"/>
    <m/>
    <m/>
    <n v="344181"/>
    <m/>
    <m/>
    <m/>
  </r>
  <r>
    <x v="246"/>
    <x v="3"/>
    <s v="페이스북/인스타그램"/>
    <x v="6"/>
    <x v="0"/>
    <x v="0"/>
    <m/>
    <m/>
    <n v="230258"/>
    <m/>
    <m/>
    <m/>
  </r>
  <r>
    <x v="247"/>
    <x v="4"/>
    <s v="페이스북/인스타그램"/>
    <x v="6"/>
    <x v="0"/>
    <x v="0"/>
    <m/>
    <m/>
    <n v="306777"/>
    <m/>
    <m/>
    <m/>
  </r>
  <r>
    <x v="248"/>
    <x v="1"/>
    <s v="페이스북/인스타그램"/>
    <x v="6"/>
    <x v="0"/>
    <x v="0"/>
    <m/>
    <m/>
    <n v="349054"/>
    <m/>
    <m/>
    <m/>
  </r>
  <r>
    <x v="249"/>
    <x v="0"/>
    <s v="페이스북/인스타그램"/>
    <x v="6"/>
    <x v="0"/>
    <x v="0"/>
    <m/>
    <m/>
    <n v="347887"/>
    <m/>
    <m/>
    <m/>
  </r>
  <r>
    <x v="250"/>
    <x v="2"/>
    <s v="페이스북/인스타그램"/>
    <x v="6"/>
    <x v="0"/>
    <x v="0"/>
    <m/>
    <m/>
    <n v="288936"/>
    <m/>
    <m/>
    <m/>
  </r>
  <r>
    <x v="251"/>
    <x v="5"/>
    <s v="페이스북/인스타그램"/>
    <x v="6"/>
    <x v="0"/>
    <x v="0"/>
    <m/>
    <m/>
    <n v="255359"/>
    <m/>
    <m/>
    <m/>
  </r>
  <r>
    <x v="252"/>
    <x v="6"/>
    <s v="페이스북/인스타그램"/>
    <x v="6"/>
    <x v="0"/>
    <x v="0"/>
    <m/>
    <m/>
    <n v="251005"/>
    <m/>
    <m/>
    <m/>
  </r>
  <r>
    <x v="253"/>
    <x v="3"/>
    <s v="페이스북/인스타그램"/>
    <x v="6"/>
    <x v="0"/>
    <x v="0"/>
    <m/>
    <m/>
    <n v="202755"/>
    <m/>
    <m/>
    <m/>
  </r>
  <r>
    <x v="254"/>
    <x v="4"/>
    <s v="페이스북/인스타그램"/>
    <x v="6"/>
    <x v="0"/>
    <x v="0"/>
    <m/>
    <m/>
    <n v="191655"/>
    <m/>
    <m/>
    <m/>
  </r>
  <r>
    <x v="255"/>
    <x v="1"/>
    <s v="페이스북/인스타그램"/>
    <x v="6"/>
    <x v="0"/>
    <x v="0"/>
    <m/>
    <m/>
    <n v="189906"/>
    <m/>
    <m/>
    <m/>
  </r>
  <r>
    <x v="256"/>
    <x v="0"/>
    <s v="페이스북/인스타그램"/>
    <x v="6"/>
    <x v="0"/>
    <x v="0"/>
    <m/>
    <m/>
    <n v="194898"/>
    <m/>
    <m/>
    <m/>
  </r>
  <r>
    <x v="257"/>
    <x v="2"/>
    <s v="페이스북/인스타그램"/>
    <x v="6"/>
    <x v="0"/>
    <x v="0"/>
    <m/>
    <m/>
    <n v="197022"/>
    <m/>
    <m/>
    <m/>
  </r>
  <r>
    <x v="258"/>
    <x v="5"/>
    <s v="페이스북/인스타그램"/>
    <x v="6"/>
    <x v="0"/>
    <x v="0"/>
    <m/>
    <m/>
    <n v="210002"/>
    <m/>
    <m/>
    <m/>
  </r>
  <r>
    <x v="259"/>
    <x v="6"/>
    <s v="페이스북/인스타그램"/>
    <x v="6"/>
    <x v="0"/>
    <x v="0"/>
    <m/>
    <m/>
    <n v="200976"/>
    <m/>
    <m/>
    <m/>
  </r>
  <r>
    <x v="260"/>
    <x v="3"/>
    <s v="페이스북/인스타그램"/>
    <x v="6"/>
    <x v="0"/>
    <x v="0"/>
    <m/>
    <m/>
    <n v="191422"/>
    <m/>
    <m/>
    <m/>
  </r>
  <r>
    <x v="261"/>
    <x v="4"/>
    <s v="페이스북/인스타그램"/>
    <x v="6"/>
    <x v="0"/>
    <x v="0"/>
    <m/>
    <m/>
    <n v="211328"/>
    <m/>
    <m/>
    <m/>
  </r>
  <r>
    <x v="262"/>
    <x v="1"/>
    <s v="페이스북/인스타그램"/>
    <x v="6"/>
    <x v="0"/>
    <x v="0"/>
    <m/>
    <m/>
    <n v="250306"/>
    <m/>
    <m/>
    <m/>
  </r>
  <r>
    <x v="263"/>
    <x v="0"/>
    <s v="페이스북/인스타그램"/>
    <x v="6"/>
    <x v="0"/>
    <x v="0"/>
    <m/>
    <m/>
    <n v="808409"/>
    <m/>
    <m/>
    <m/>
  </r>
  <r>
    <x v="264"/>
    <x v="2"/>
    <s v="페이스북/인스타그램"/>
    <x v="6"/>
    <x v="0"/>
    <x v="0"/>
    <m/>
    <m/>
    <n v="715304"/>
    <m/>
    <m/>
    <m/>
  </r>
  <r>
    <x v="265"/>
    <x v="5"/>
    <s v="페이스북/인스타그램"/>
    <x v="6"/>
    <x v="0"/>
    <x v="0"/>
    <m/>
    <m/>
    <n v="102806"/>
    <m/>
    <m/>
    <m/>
  </r>
  <r>
    <x v="267"/>
    <x v="3"/>
    <s v="페이스북/인스타그램"/>
    <x v="6"/>
    <x v="0"/>
    <x v="0"/>
    <m/>
    <m/>
    <n v="37887"/>
    <m/>
    <m/>
    <m/>
  </r>
  <r>
    <x v="268"/>
    <x v="4"/>
    <s v="페이스북/인스타그램"/>
    <x v="6"/>
    <x v="0"/>
    <x v="0"/>
    <m/>
    <m/>
    <n v="108574"/>
    <m/>
    <m/>
    <m/>
  </r>
  <r>
    <x v="269"/>
    <x v="1"/>
    <s v="페이스북/인스타그램"/>
    <x v="6"/>
    <x v="0"/>
    <x v="0"/>
    <m/>
    <m/>
    <n v="22905"/>
    <m/>
    <m/>
    <m/>
  </r>
  <r>
    <x v="270"/>
    <x v="0"/>
    <s v="페이스북/인스타그램"/>
    <x v="6"/>
    <x v="0"/>
    <x v="0"/>
    <m/>
    <m/>
    <n v="240418"/>
    <m/>
    <m/>
    <m/>
  </r>
  <r>
    <x v="271"/>
    <x v="2"/>
    <s v="페이스북/인스타그램"/>
    <x v="6"/>
    <x v="0"/>
    <x v="0"/>
    <m/>
    <m/>
    <n v="564316"/>
    <m/>
    <m/>
    <m/>
  </r>
  <r>
    <x v="272"/>
    <x v="5"/>
    <s v="페이스북/인스타그램"/>
    <x v="6"/>
    <x v="0"/>
    <x v="0"/>
    <m/>
    <m/>
    <n v="434729"/>
    <m/>
    <m/>
    <m/>
  </r>
  <r>
    <x v="273"/>
    <x v="6"/>
    <s v="페이스북/인스타그램"/>
    <x v="6"/>
    <x v="0"/>
    <x v="0"/>
    <m/>
    <m/>
    <n v="263331"/>
    <m/>
    <m/>
    <m/>
  </r>
  <r>
    <x v="274"/>
    <x v="3"/>
    <s v="페이스북/인스타그램"/>
    <x v="6"/>
    <x v="0"/>
    <x v="0"/>
    <m/>
    <m/>
    <n v="426827"/>
    <m/>
    <m/>
    <m/>
  </r>
  <r>
    <x v="275"/>
    <x v="4"/>
    <s v="페이스북/인스타그램"/>
    <x v="6"/>
    <x v="0"/>
    <x v="0"/>
    <m/>
    <m/>
    <n v="1013264"/>
    <m/>
    <m/>
    <m/>
  </r>
  <r>
    <x v="276"/>
    <x v="1"/>
    <s v="페이스북/인스타그램"/>
    <x v="6"/>
    <x v="0"/>
    <x v="0"/>
    <m/>
    <m/>
    <n v="537522"/>
    <m/>
    <m/>
    <m/>
  </r>
  <r>
    <x v="277"/>
    <x v="0"/>
    <s v="페이스북/인스타그램"/>
    <x v="6"/>
    <x v="0"/>
    <x v="0"/>
    <m/>
    <m/>
    <n v="234502"/>
    <m/>
    <m/>
    <m/>
  </r>
  <r>
    <x v="278"/>
    <x v="2"/>
    <s v="페이스북/인스타그램"/>
    <x v="6"/>
    <x v="0"/>
    <x v="0"/>
    <m/>
    <m/>
    <n v="142802"/>
    <m/>
    <m/>
    <m/>
  </r>
  <r>
    <x v="280"/>
    <x v="6"/>
    <s v="페이스북/인스타그램"/>
    <x v="6"/>
    <x v="0"/>
    <x v="0"/>
    <m/>
    <m/>
    <n v="198885"/>
    <m/>
    <m/>
    <m/>
  </r>
  <r>
    <x v="281"/>
    <x v="3"/>
    <s v="페이스북/인스타그램"/>
    <x v="6"/>
    <x v="0"/>
    <x v="0"/>
    <m/>
    <m/>
    <n v="346014"/>
    <m/>
    <m/>
    <m/>
  </r>
  <r>
    <x v="282"/>
    <x v="4"/>
    <s v="페이스북/인스타그램"/>
    <x v="6"/>
    <x v="0"/>
    <x v="0"/>
    <m/>
    <m/>
    <n v="400190"/>
    <m/>
    <m/>
    <m/>
  </r>
  <r>
    <x v="283"/>
    <x v="1"/>
    <s v="페이스북/인스타그램"/>
    <x v="6"/>
    <x v="0"/>
    <x v="0"/>
    <m/>
    <m/>
    <n v="224787"/>
    <m/>
    <m/>
    <m/>
  </r>
  <r>
    <x v="284"/>
    <x v="0"/>
    <s v="페이스북/인스타그램"/>
    <x v="6"/>
    <x v="0"/>
    <x v="0"/>
    <m/>
    <m/>
    <n v="68869"/>
    <m/>
    <m/>
    <m/>
  </r>
  <r>
    <x v="287"/>
    <x v="6"/>
    <s v="페이스북/인스타그램"/>
    <x v="6"/>
    <x v="0"/>
    <x v="0"/>
    <m/>
    <m/>
    <n v="196749"/>
    <m/>
    <m/>
    <m/>
  </r>
  <r>
    <x v="288"/>
    <x v="3"/>
    <s v="페이스북/인스타그램"/>
    <x v="6"/>
    <x v="0"/>
    <x v="0"/>
    <m/>
    <m/>
    <n v="623302"/>
    <m/>
    <m/>
    <m/>
  </r>
  <r>
    <x v="289"/>
    <x v="4"/>
    <s v="페이스북/인스타그램"/>
    <x v="6"/>
    <x v="0"/>
    <x v="0"/>
    <m/>
    <m/>
    <n v="321690"/>
    <m/>
    <m/>
    <m/>
  </r>
  <r>
    <x v="290"/>
    <x v="1"/>
    <s v="페이스북/인스타그램"/>
    <x v="6"/>
    <x v="0"/>
    <x v="0"/>
    <m/>
    <m/>
    <n v="7062"/>
    <m/>
    <m/>
    <m/>
  </r>
  <r>
    <x v="283"/>
    <x v="1"/>
    <s v="네이버 GFA"/>
    <x v="6"/>
    <x v="0"/>
    <x v="0"/>
    <m/>
    <m/>
    <n v="14084.54545454545"/>
    <m/>
    <m/>
    <m/>
  </r>
  <r>
    <x v="284"/>
    <x v="0"/>
    <s v="네이버 GFA"/>
    <x v="6"/>
    <x v="0"/>
    <x v="0"/>
    <m/>
    <m/>
    <n v="104525.4545454545"/>
    <m/>
    <m/>
    <m/>
  </r>
  <r>
    <x v="285"/>
    <x v="2"/>
    <s v="네이버 GFA"/>
    <x v="6"/>
    <x v="0"/>
    <x v="0"/>
    <m/>
    <m/>
    <n v="116573.6363636364"/>
    <m/>
    <m/>
    <m/>
  </r>
  <r>
    <x v="286"/>
    <x v="5"/>
    <s v="네이버 GFA"/>
    <x v="6"/>
    <x v="0"/>
    <x v="0"/>
    <m/>
    <m/>
    <n v="82024.54545454544"/>
    <m/>
    <m/>
    <m/>
  </r>
  <r>
    <x v="287"/>
    <x v="6"/>
    <s v="네이버 GFA"/>
    <x v="6"/>
    <x v="0"/>
    <x v="0"/>
    <m/>
    <m/>
    <n v="62659.0909090909"/>
    <m/>
    <m/>
    <m/>
  </r>
  <r>
    <x v="288"/>
    <x v="3"/>
    <s v="네이버 GFA"/>
    <x v="6"/>
    <x v="0"/>
    <x v="0"/>
    <m/>
    <m/>
    <n v="220084.5454545454"/>
    <m/>
    <m/>
    <m/>
  </r>
  <r>
    <x v="289"/>
    <x v="4"/>
    <s v="네이버 GFA"/>
    <x v="6"/>
    <x v="0"/>
    <x v="0"/>
    <m/>
    <m/>
    <n v="261468.1818181818"/>
    <m/>
    <m/>
    <m/>
  </r>
  <r>
    <x v="290"/>
    <x v="1"/>
    <s v="네이버 GFA"/>
    <x v="6"/>
    <x v="0"/>
    <x v="0"/>
    <m/>
    <m/>
    <n v="216820.9090909091"/>
    <m/>
    <m/>
    <m/>
  </r>
  <r>
    <x v="291"/>
    <x v="0"/>
    <s v="네이버 GFA"/>
    <x v="6"/>
    <x v="0"/>
    <x v="0"/>
    <m/>
    <m/>
    <n v="206910"/>
    <m/>
    <m/>
    <m/>
  </r>
  <r>
    <x v="292"/>
    <x v="2"/>
    <s v="네이버 GFA"/>
    <x v="6"/>
    <x v="0"/>
    <x v="0"/>
    <m/>
    <m/>
    <n v="198557.2727272727"/>
    <m/>
    <m/>
    <m/>
  </r>
  <r>
    <x v="293"/>
    <x v="5"/>
    <s v="네이버 GFA"/>
    <x v="6"/>
    <x v="0"/>
    <x v="0"/>
    <m/>
    <m/>
    <n v="76952.72727272726"/>
    <m/>
    <m/>
    <m/>
  </r>
  <r>
    <x v="294"/>
    <x v="6"/>
    <s v="네이버 GFA"/>
    <x v="6"/>
    <x v="0"/>
    <x v="0"/>
    <m/>
    <m/>
    <n v="81342.72727272726"/>
    <m/>
    <m/>
    <m/>
  </r>
  <r>
    <x v="295"/>
    <x v="3"/>
    <s v="네이버 GFA"/>
    <x v="6"/>
    <x v="0"/>
    <x v="0"/>
    <m/>
    <m/>
    <n v="188838.1818181818"/>
    <m/>
    <m/>
    <m/>
  </r>
  <r>
    <x v="283"/>
    <x v="1"/>
    <s v="네이버 GFA"/>
    <x v="0"/>
    <x v="0"/>
    <x v="0"/>
    <m/>
    <m/>
    <n v="86108.18181818181"/>
    <m/>
    <m/>
    <m/>
  </r>
  <r>
    <x v="288"/>
    <x v="3"/>
    <s v="네이버 GFA"/>
    <x v="0"/>
    <x v="0"/>
    <x v="0"/>
    <m/>
    <m/>
    <n v="259598.1818181818"/>
    <m/>
    <m/>
    <m/>
  </r>
  <r>
    <x v="289"/>
    <x v="4"/>
    <s v="네이버 GFA"/>
    <x v="0"/>
    <x v="0"/>
    <x v="0"/>
    <m/>
    <m/>
    <n v="691918.1818181818"/>
    <m/>
    <m/>
    <m/>
  </r>
  <r>
    <x v="290"/>
    <x v="1"/>
    <s v="네이버 GFA"/>
    <x v="0"/>
    <x v="0"/>
    <x v="0"/>
    <m/>
    <m/>
    <n v="420592.7272727272"/>
    <m/>
    <m/>
    <m/>
  </r>
  <r>
    <x v="291"/>
    <x v="0"/>
    <s v="네이버 GFA"/>
    <x v="0"/>
    <x v="0"/>
    <x v="0"/>
    <m/>
    <m/>
    <n v="447038.1818181818"/>
    <m/>
    <m/>
    <m/>
  </r>
  <r>
    <x v="292"/>
    <x v="2"/>
    <s v="네이버 GFA"/>
    <x v="0"/>
    <x v="0"/>
    <x v="0"/>
    <m/>
    <m/>
    <n v="270964.5454545454"/>
    <m/>
    <m/>
    <m/>
  </r>
  <r>
    <x v="293"/>
    <x v="5"/>
    <s v="네이버 GFA"/>
    <x v="0"/>
    <x v="0"/>
    <x v="0"/>
    <m/>
    <m/>
    <n v="35880"/>
    <m/>
    <m/>
    <m/>
  </r>
  <r>
    <x v="294"/>
    <x v="6"/>
    <s v="네이버 GFA"/>
    <x v="0"/>
    <x v="0"/>
    <x v="0"/>
    <m/>
    <m/>
    <n v="36828.18181818182"/>
    <m/>
    <m/>
    <m/>
  </r>
  <r>
    <x v="295"/>
    <x v="3"/>
    <s v="네이버 GFA"/>
    <x v="0"/>
    <x v="0"/>
    <x v="0"/>
    <m/>
    <m/>
    <n v="493568.1818181818"/>
    <m/>
    <m/>
    <m/>
  </r>
  <r>
    <x v="246"/>
    <x v="3"/>
    <s v="카카오광고"/>
    <x v="0"/>
    <x v="0"/>
    <x v="0"/>
    <m/>
    <m/>
    <n v="14500"/>
    <m/>
    <m/>
    <m/>
  </r>
  <r>
    <x v="247"/>
    <x v="4"/>
    <s v="카카오광고"/>
    <x v="0"/>
    <x v="0"/>
    <x v="0"/>
    <m/>
    <m/>
    <n v="13730"/>
    <m/>
    <m/>
    <m/>
  </r>
  <r>
    <x v="248"/>
    <x v="1"/>
    <s v="카카오광고"/>
    <x v="0"/>
    <x v="0"/>
    <x v="0"/>
    <m/>
    <m/>
    <n v="13750"/>
    <m/>
    <m/>
    <m/>
  </r>
  <r>
    <x v="249"/>
    <x v="0"/>
    <s v="카카오광고"/>
    <x v="0"/>
    <x v="0"/>
    <x v="0"/>
    <m/>
    <m/>
    <n v="13790"/>
    <m/>
    <m/>
    <m/>
  </r>
  <r>
    <x v="250"/>
    <x v="2"/>
    <s v="카카오광고"/>
    <x v="0"/>
    <x v="0"/>
    <x v="0"/>
    <m/>
    <m/>
    <n v="14150"/>
    <m/>
    <m/>
    <m/>
  </r>
  <r>
    <x v="251"/>
    <x v="5"/>
    <s v="카카오광고"/>
    <x v="0"/>
    <x v="0"/>
    <x v="0"/>
    <m/>
    <m/>
    <n v="13990"/>
    <m/>
    <m/>
    <m/>
  </r>
  <r>
    <x v="252"/>
    <x v="6"/>
    <s v="카카오광고"/>
    <x v="0"/>
    <x v="0"/>
    <x v="0"/>
    <m/>
    <m/>
    <n v="11230"/>
    <m/>
    <m/>
    <m/>
  </r>
  <r>
    <x v="253"/>
    <x v="3"/>
    <s v="카카오광고"/>
    <x v="0"/>
    <x v="0"/>
    <x v="0"/>
    <m/>
    <m/>
    <n v="10020"/>
    <m/>
    <m/>
    <m/>
  </r>
  <r>
    <x v="254"/>
    <x v="4"/>
    <s v="카카오광고"/>
    <x v="0"/>
    <x v="0"/>
    <x v="0"/>
    <m/>
    <m/>
    <n v="14440"/>
    <m/>
    <m/>
    <m/>
  </r>
  <r>
    <x v="255"/>
    <x v="1"/>
    <s v="카카오광고"/>
    <x v="0"/>
    <x v="0"/>
    <x v="0"/>
    <m/>
    <m/>
    <n v="13040"/>
    <m/>
    <m/>
    <m/>
  </r>
  <r>
    <x v="256"/>
    <x v="0"/>
    <s v="카카오광고"/>
    <x v="0"/>
    <x v="0"/>
    <x v="0"/>
    <m/>
    <m/>
    <n v="10450"/>
    <m/>
    <m/>
    <m/>
  </r>
  <r>
    <x v="257"/>
    <x v="2"/>
    <s v="카카오광고"/>
    <x v="0"/>
    <x v="0"/>
    <x v="0"/>
    <m/>
    <m/>
    <n v="9690"/>
    <m/>
    <m/>
    <m/>
  </r>
  <r>
    <x v="258"/>
    <x v="5"/>
    <s v="카카오광고"/>
    <x v="0"/>
    <x v="0"/>
    <x v="0"/>
    <m/>
    <m/>
    <n v="12320"/>
    <m/>
    <m/>
    <m/>
  </r>
  <r>
    <x v="259"/>
    <x v="6"/>
    <s v="카카오광고"/>
    <x v="0"/>
    <x v="0"/>
    <x v="0"/>
    <m/>
    <m/>
    <n v="10090"/>
    <m/>
    <m/>
    <m/>
  </r>
  <r>
    <x v="260"/>
    <x v="3"/>
    <s v="카카오광고"/>
    <x v="0"/>
    <x v="0"/>
    <x v="0"/>
    <m/>
    <m/>
    <n v="11090"/>
    <m/>
    <m/>
    <m/>
  </r>
  <r>
    <x v="261"/>
    <x v="4"/>
    <s v="카카오광고"/>
    <x v="0"/>
    <x v="0"/>
    <x v="0"/>
    <m/>
    <m/>
    <n v="8360"/>
    <m/>
    <m/>
    <m/>
  </r>
  <r>
    <x v="262"/>
    <x v="1"/>
    <s v="카카오광고"/>
    <x v="0"/>
    <x v="0"/>
    <x v="0"/>
    <m/>
    <m/>
    <n v="7179.999999999999"/>
    <m/>
    <m/>
    <m/>
  </r>
  <r>
    <x v="263"/>
    <x v="0"/>
    <s v="카카오광고"/>
    <x v="0"/>
    <x v="0"/>
    <x v="0"/>
    <m/>
    <m/>
    <n v="10070"/>
    <m/>
    <m/>
    <m/>
  </r>
  <r>
    <x v="264"/>
    <x v="2"/>
    <s v="카카오광고"/>
    <x v="0"/>
    <x v="0"/>
    <x v="0"/>
    <m/>
    <m/>
    <n v="4070"/>
    <m/>
    <m/>
    <m/>
  </r>
  <r>
    <x v="265"/>
    <x v="5"/>
    <s v="카카오광고"/>
    <x v="0"/>
    <x v="0"/>
    <x v="0"/>
    <m/>
    <m/>
    <n v="12050"/>
    <m/>
    <m/>
    <m/>
  </r>
  <r>
    <x v="266"/>
    <x v="6"/>
    <s v="카카오광고"/>
    <x v="0"/>
    <x v="0"/>
    <x v="0"/>
    <m/>
    <m/>
    <n v="7429.999999999999"/>
    <m/>
    <m/>
    <m/>
  </r>
  <r>
    <x v="267"/>
    <x v="3"/>
    <s v="카카오광고"/>
    <x v="0"/>
    <x v="0"/>
    <x v="0"/>
    <m/>
    <m/>
    <n v="8059.999999999999"/>
    <m/>
    <m/>
    <m/>
  </r>
  <r>
    <x v="268"/>
    <x v="4"/>
    <s v="카카오광고"/>
    <x v="0"/>
    <x v="0"/>
    <x v="0"/>
    <m/>
    <m/>
    <n v="4180"/>
    <m/>
    <m/>
    <m/>
  </r>
  <r>
    <x v="269"/>
    <x v="1"/>
    <s v="카카오광고"/>
    <x v="0"/>
    <x v="0"/>
    <x v="0"/>
    <m/>
    <m/>
    <n v="9650"/>
    <m/>
    <m/>
    <m/>
  </r>
  <r>
    <x v="270"/>
    <x v="0"/>
    <s v="카카오광고"/>
    <x v="0"/>
    <x v="0"/>
    <x v="0"/>
    <m/>
    <m/>
    <n v="6129.999999999999"/>
    <m/>
    <m/>
    <m/>
  </r>
  <r>
    <x v="271"/>
    <x v="2"/>
    <s v="카카오광고"/>
    <x v="0"/>
    <x v="0"/>
    <x v="0"/>
    <m/>
    <m/>
    <n v="6989.999999999999"/>
    <m/>
    <m/>
    <m/>
  </r>
  <r>
    <x v="272"/>
    <x v="5"/>
    <s v="카카오광고"/>
    <x v="0"/>
    <x v="0"/>
    <x v="0"/>
    <m/>
    <m/>
    <n v="6389.999999999999"/>
    <m/>
    <m/>
    <m/>
  </r>
  <r>
    <x v="273"/>
    <x v="6"/>
    <s v="카카오광고"/>
    <x v="0"/>
    <x v="0"/>
    <x v="0"/>
    <m/>
    <m/>
    <n v="9060"/>
    <m/>
    <m/>
    <m/>
  </r>
  <r>
    <x v="274"/>
    <x v="3"/>
    <s v="카카오광고"/>
    <x v="0"/>
    <x v="0"/>
    <x v="0"/>
    <m/>
    <m/>
    <n v="9640"/>
    <m/>
    <m/>
    <m/>
  </r>
  <r>
    <x v="275"/>
    <x v="4"/>
    <s v="카카오광고"/>
    <x v="0"/>
    <x v="0"/>
    <x v="0"/>
    <m/>
    <m/>
    <n v="9650"/>
    <m/>
    <m/>
    <m/>
  </r>
  <r>
    <x v="276"/>
    <x v="1"/>
    <s v="카카오광고"/>
    <x v="0"/>
    <x v="0"/>
    <x v="0"/>
    <m/>
    <m/>
    <n v="6369.999999999999"/>
    <m/>
    <m/>
    <m/>
  </r>
  <r>
    <x v="277"/>
    <x v="0"/>
    <s v="카카오광고"/>
    <x v="0"/>
    <x v="0"/>
    <x v="0"/>
    <m/>
    <m/>
    <n v="8820"/>
    <m/>
    <m/>
    <m/>
  </r>
  <r>
    <x v="278"/>
    <x v="2"/>
    <s v="카카오광고"/>
    <x v="0"/>
    <x v="0"/>
    <x v="0"/>
    <m/>
    <m/>
    <n v="10530"/>
    <m/>
    <m/>
    <m/>
  </r>
  <r>
    <x v="279"/>
    <x v="5"/>
    <s v="카카오광고"/>
    <x v="0"/>
    <x v="0"/>
    <x v="0"/>
    <m/>
    <m/>
    <n v="6489.999999999999"/>
    <m/>
    <m/>
    <m/>
  </r>
  <r>
    <x v="280"/>
    <x v="6"/>
    <s v="카카오광고"/>
    <x v="0"/>
    <x v="0"/>
    <x v="0"/>
    <m/>
    <m/>
    <n v="15000"/>
    <m/>
    <m/>
    <m/>
  </r>
  <r>
    <x v="281"/>
    <x v="3"/>
    <s v="카카오광고"/>
    <x v="0"/>
    <x v="0"/>
    <x v="0"/>
    <m/>
    <m/>
    <n v="8690"/>
    <m/>
    <m/>
    <m/>
  </r>
  <r>
    <x v="282"/>
    <x v="4"/>
    <s v="카카오광고"/>
    <x v="0"/>
    <x v="0"/>
    <x v="0"/>
    <m/>
    <m/>
    <n v="4740"/>
    <m/>
    <m/>
    <m/>
  </r>
  <r>
    <x v="283"/>
    <x v="1"/>
    <s v="카카오광고"/>
    <x v="0"/>
    <x v="0"/>
    <x v="0"/>
    <m/>
    <m/>
    <n v="3780"/>
    <m/>
    <m/>
    <m/>
  </r>
  <r>
    <x v="284"/>
    <x v="0"/>
    <s v="카카오광고"/>
    <x v="0"/>
    <x v="0"/>
    <x v="0"/>
    <m/>
    <m/>
    <n v="4620"/>
    <m/>
    <m/>
    <m/>
  </r>
  <r>
    <x v="285"/>
    <x v="2"/>
    <s v="카카오광고"/>
    <x v="0"/>
    <x v="0"/>
    <x v="0"/>
    <m/>
    <m/>
    <n v="5929.999999999999"/>
    <m/>
    <m/>
    <m/>
  </r>
  <r>
    <x v="286"/>
    <x v="5"/>
    <s v="카카오광고"/>
    <x v="0"/>
    <x v="0"/>
    <x v="0"/>
    <m/>
    <m/>
    <n v="5869.999999999999"/>
    <m/>
    <m/>
    <m/>
  </r>
  <r>
    <x v="287"/>
    <x v="6"/>
    <s v="카카오광고"/>
    <x v="0"/>
    <x v="0"/>
    <x v="0"/>
    <m/>
    <m/>
    <n v="6559.999999999999"/>
    <m/>
    <m/>
    <m/>
  </r>
  <r>
    <x v="288"/>
    <x v="3"/>
    <s v="카카오광고"/>
    <x v="0"/>
    <x v="0"/>
    <x v="0"/>
    <m/>
    <m/>
    <n v="12410"/>
    <m/>
    <m/>
    <m/>
  </r>
  <r>
    <x v="289"/>
    <x v="4"/>
    <s v="카카오광고"/>
    <x v="0"/>
    <x v="0"/>
    <x v="0"/>
    <m/>
    <m/>
    <n v="11300"/>
    <m/>
    <m/>
    <m/>
  </r>
  <r>
    <x v="290"/>
    <x v="1"/>
    <s v="카카오광고"/>
    <x v="0"/>
    <x v="0"/>
    <x v="0"/>
    <m/>
    <m/>
    <n v="10090"/>
    <m/>
    <m/>
    <m/>
  </r>
  <r>
    <x v="291"/>
    <x v="0"/>
    <s v="카카오광고"/>
    <x v="0"/>
    <x v="0"/>
    <x v="0"/>
    <m/>
    <m/>
    <n v="6449.999999999999"/>
    <m/>
    <m/>
    <m/>
  </r>
  <r>
    <x v="292"/>
    <x v="2"/>
    <s v="카카오광고"/>
    <x v="0"/>
    <x v="0"/>
    <x v="0"/>
    <m/>
    <m/>
    <n v="13500"/>
    <m/>
    <m/>
    <m/>
  </r>
  <r>
    <x v="293"/>
    <x v="5"/>
    <s v="카카오광고"/>
    <x v="0"/>
    <x v="0"/>
    <x v="0"/>
    <m/>
    <m/>
    <n v="13790"/>
    <m/>
    <m/>
    <m/>
  </r>
  <r>
    <x v="294"/>
    <x v="6"/>
    <s v="카카오광고"/>
    <x v="0"/>
    <x v="0"/>
    <x v="0"/>
    <m/>
    <m/>
    <n v="7479.999999999999"/>
    <m/>
    <m/>
    <m/>
  </r>
  <r>
    <x v="295"/>
    <x v="3"/>
    <s v="카카오광고"/>
    <x v="0"/>
    <x v="0"/>
    <x v="0"/>
    <m/>
    <m/>
    <n v="6879.999999999999"/>
    <m/>
    <m/>
    <m/>
  </r>
  <r>
    <x v="284"/>
    <x v="0"/>
    <s v="카카오광고"/>
    <x v="6"/>
    <x v="0"/>
    <x v="0"/>
    <m/>
    <m/>
    <n v="20520"/>
    <m/>
    <m/>
    <m/>
  </r>
  <r>
    <x v="285"/>
    <x v="2"/>
    <s v="카카오광고"/>
    <x v="6"/>
    <x v="0"/>
    <x v="0"/>
    <m/>
    <m/>
    <n v="58539.99999999999"/>
    <m/>
    <m/>
    <m/>
  </r>
  <r>
    <x v="288"/>
    <x v="3"/>
    <s v="카카오광고"/>
    <x v="6"/>
    <x v="0"/>
    <x v="0"/>
    <m/>
    <m/>
    <n v="183590"/>
    <m/>
    <m/>
    <m/>
  </r>
  <r>
    <x v="289"/>
    <x v="4"/>
    <s v="카카오광고"/>
    <x v="6"/>
    <x v="0"/>
    <x v="0"/>
    <m/>
    <m/>
    <n v="136720"/>
    <m/>
    <m/>
    <m/>
  </r>
  <r>
    <x v="290"/>
    <x v="1"/>
    <s v="카카오광고"/>
    <x v="6"/>
    <x v="0"/>
    <x v="0"/>
    <m/>
    <m/>
    <n v="24400"/>
    <m/>
    <m/>
    <m/>
  </r>
  <r>
    <x v="263"/>
    <x v="0"/>
    <s v="카카오톡 메시지"/>
    <x v="6"/>
    <x v="0"/>
    <x v="0"/>
    <m/>
    <m/>
    <n v="235830"/>
    <m/>
    <m/>
    <m/>
  </r>
  <r>
    <x v="246"/>
    <x v="3"/>
    <s v="네이버 쇼핑검색"/>
    <x v="0"/>
    <x v="0"/>
    <x v="0"/>
    <m/>
    <m/>
    <n v="39350"/>
    <m/>
    <m/>
    <m/>
  </r>
  <r>
    <x v="247"/>
    <x v="4"/>
    <s v="네이버 쇼핑검색"/>
    <x v="0"/>
    <x v="0"/>
    <x v="0"/>
    <m/>
    <m/>
    <n v="41210"/>
    <m/>
    <m/>
    <m/>
  </r>
  <r>
    <x v="248"/>
    <x v="1"/>
    <s v="네이버 쇼핑검색"/>
    <x v="0"/>
    <x v="0"/>
    <x v="0"/>
    <m/>
    <m/>
    <n v="33600"/>
    <m/>
    <m/>
    <m/>
  </r>
  <r>
    <x v="249"/>
    <x v="0"/>
    <s v="네이버 쇼핑검색"/>
    <x v="0"/>
    <x v="0"/>
    <x v="0"/>
    <m/>
    <m/>
    <n v="36100"/>
    <m/>
    <m/>
    <m/>
  </r>
  <r>
    <x v="250"/>
    <x v="2"/>
    <s v="네이버 쇼핑검색"/>
    <x v="0"/>
    <x v="0"/>
    <x v="0"/>
    <m/>
    <m/>
    <n v="24530"/>
    <m/>
    <m/>
    <m/>
  </r>
  <r>
    <x v="251"/>
    <x v="5"/>
    <s v="네이버 쇼핑검색"/>
    <x v="0"/>
    <x v="0"/>
    <x v="0"/>
    <m/>
    <m/>
    <n v="26990"/>
    <m/>
    <m/>
    <m/>
  </r>
  <r>
    <x v="252"/>
    <x v="6"/>
    <s v="네이버 쇼핑검색"/>
    <x v="0"/>
    <x v="0"/>
    <x v="0"/>
    <m/>
    <m/>
    <n v="61669.99999999999"/>
    <m/>
    <m/>
    <m/>
  </r>
  <r>
    <x v="253"/>
    <x v="3"/>
    <s v="네이버 쇼핑검색"/>
    <x v="0"/>
    <x v="0"/>
    <x v="0"/>
    <m/>
    <m/>
    <n v="66260"/>
    <m/>
    <m/>
    <m/>
  </r>
  <r>
    <x v="254"/>
    <x v="4"/>
    <s v="네이버 쇼핑검색"/>
    <x v="0"/>
    <x v="0"/>
    <x v="0"/>
    <m/>
    <m/>
    <n v="50569.99999999999"/>
    <m/>
    <m/>
    <m/>
  </r>
  <r>
    <x v="255"/>
    <x v="1"/>
    <s v="네이버 쇼핑검색"/>
    <x v="0"/>
    <x v="0"/>
    <x v="0"/>
    <m/>
    <m/>
    <n v="43930"/>
    <m/>
    <m/>
    <m/>
  </r>
  <r>
    <x v="256"/>
    <x v="0"/>
    <s v="네이버 쇼핑검색"/>
    <x v="0"/>
    <x v="0"/>
    <x v="0"/>
    <m/>
    <m/>
    <n v="36670"/>
    <m/>
    <m/>
    <m/>
  </r>
  <r>
    <x v="257"/>
    <x v="2"/>
    <s v="네이버 쇼핑검색"/>
    <x v="0"/>
    <x v="0"/>
    <x v="0"/>
    <m/>
    <m/>
    <n v="32100"/>
    <m/>
    <m/>
    <m/>
  </r>
  <r>
    <x v="258"/>
    <x v="5"/>
    <s v="네이버 쇼핑검색"/>
    <x v="0"/>
    <x v="0"/>
    <x v="0"/>
    <m/>
    <m/>
    <n v="35790"/>
    <m/>
    <m/>
    <m/>
  </r>
  <r>
    <x v="259"/>
    <x v="6"/>
    <s v="네이버 쇼핑검색"/>
    <x v="0"/>
    <x v="0"/>
    <x v="0"/>
    <m/>
    <m/>
    <n v="39970"/>
    <m/>
    <m/>
    <m/>
  </r>
  <r>
    <x v="260"/>
    <x v="3"/>
    <s v="네이버 쇼핑검색"/>
    <x v="0"/>
    <x v="0"/>
    <x v="0"/>
    <m/>
    <m/>
    <n v="33700"/>
    <m/>
    <m/>
    <m/>
  </r>
  <r>
    <x v="261"/>
    <x v="4"/>
    <s v="네이버 쇼핑검색"/>
    <x v="0"/>
    <x v="0"/>
    <x v="0"/>
    <m/>
    <m/>
    <n v="38960"/>
    <m/>
    <m/>
    <m/>
  </r>
  <r>
    <x v="262"/>
    <x v="1"/>
    <s v="네이버 쇼핑검색"/>
    <x v="0"/>
    <x v="0"/>
    <x v="0"/>
    <m/>
    <m/>
    <n v="31830"/>
    <m/>
    <m/>
    <m/>
  </r>
  <r>
    <x v="263"/>
    <x v="0"/>
    <s v="네이버 쇼핑검색"/>
    <x v="0"/>
    <x v="0"/>
    <x v="0"/>
    <m/>
    <m/>
    <n v="53899.99999999999"/>
    <m/>
    <m/>
    <m/>
  </r>
  <r>
    <x v="264"/>
    <x v="2"/>
    <s v="네이버 쇼핑검색"/>
    <x v="0"/>
    <x v="0"/>
    <x v="0"/>
    <m/>
    <m/>
    <n v="59449.99999999999"/>
    <m/>
    <m/>
    <m/>
  </r>
  <r>
    <x v="265"/>
    <x v="5"/>
    <s v="네이버 쇼핑검색"/>
    <x v="0"/>
    <x v="0"/>
    <x v="0"/>
    <m/>
    <m/>
    <n v="50379.99999999999"/>
    <m/>
    <m/>
    <m/>
  </r>
  <r>
    <x v="266"/>
    <x v="6"/>
    <s v="네이버 쇼핑검색"/>
    <x v="0"/>
    <x v="0"/>
    <x v="0"/>
    <m/>
    <m/>
    <n v="58689.99999999999"/>
    <m/>
    <m/>
    <m/>
  </r>
  <r>
    <x v="267"/>
    <x v="3"/>
    <s v="네이버 쇼핑검색"/>
    <x v="0"/>
    <x v="0"/>
    <x v="0"/>
    <m/>
    <m/>
    <n v="40720"/>
    <m/>
    <m/>
    <m/>
  </r>
  <r>
    <x v="268"/>
    <x v="4"/>
    <s v="네이버 쇼핑검색"/>
    <x v="0"/>
    <x v="0"/>
    <x v="0"/>
    <m/>
    <m/>
    <n v="41070"/>
    <m/>
    <m/>
    <m/>
  </r>
  <r>
    <x v="269"/>
    <x v="1"/>
    <s v="네이버 쇼핑검색"/>
    <x v="0"/>
    <x v="0"/>
    <x v="0"/>
    <m/>
    <m/>
    <n v="40080"/>
    <m/>
    <m/>
    <m/>
  </r>
  <r>
    <x v="270"/>
    <x v="0"/>
    <s v="네이버 쇼핑검색"/>
    <x v="0"/>
    <x v="0"/>
    <x v="0"/>
    <m/>
    <m/>
    <n v="41990"/>
    <m/>
    <m/>
    <m/>
  </r>
  <r>
    <x v="271"/>
    <x v="2"/>
    <s v="네이버 쇼핑검색"/>
    <x v="0"/>
    <x v="0"/>
    <x v="0"/>
    <m/>
    <m/>
    <n v="29240"/>
    <m/>
    <m/>
    <m/>
  </r>
  <r>
    <x v="272"/>
    <x v="5"/>
    <s v="네이버 쇼핑검색"/>
    <x v="0"/>
    <x v="0"/>
    <x v="0"/>
    <m/>
    <m/>
    <n v="34320"/>
    <m/>
    <m/>
    <m/>
  </r>
  <r>
    <x v="273"/>
    <x v="6"/>
    <s v="네이버 쇼핑검색"/>
    <x v="0"/>
    <x v="0"/>
    <x v="0"/>
    <m/>
    <m/>
    <n v="43070"/>
    <m/>
    <m/>
    <m/>
  </r>
  <r>
    <x v="274"/>
    <x v="3"/>
    <s v="네이버 쇼핑검색"/>
    <x v="0"/>
    <x v="0"/>
    <x v="0"/>
    <m/>
    <m/>
    <n v="46459.99999999999"/>
    <m/>
    <m/>
    <m/>
  </r>
  <r>
    <x v="275"/>
    <x v="4"/>
    <s v="네이버 쇼핑검색"/>
    <x v="0"/>
    <x v="0"/>
    <x v="0"/>
    <m/>
    <m/>
    <n v="35600"/>
    <m/>
    <m/>
    <m/>
  </r>
  <r>
    <x v="276"/>
    <x v="1"/>
    <s v="네이버 쇼핑검색"/>
    <x v="0"/>
    <x v="0"/>
    <x v="0"/>
    <m/>
    <m/>
    <n v="36290"/>
    <m/>
    <m/>
    <m/>
  </r>
  <r>
    <x v="277"/>
    <x v="0"/>
    <s v="네이버 쇼핑검색"/>
    <x v="0"/>
    <x v="0"/>
    <x v="0"/>
    <m/>
    <m/>
    <n v="35640"/>
    <m/>
    <m/>
    <m/>
  </r>
  <r>
    <x v="278"/>
    <x v="2"/>
    <s v="네이버 쇼핑검색"/>
    <x v="0"/>
    <x v="0"/>
    <x v="0"/>
    <m/>
    <m/>
    <n v="25110"/>
    <m/>
    <m/>
    <m/>
  </r>
  <r>
    <x v="279"/>
    <x v="5"/>
    <s v="네이버 쇼핑검색"/>
    <x v="0"/>
    <x v="0"/>
    <x v="0"/>
    <m/>
    <m/>
    <n v="24360"/>
    <m/>
    <m/>
    <m/>
  </r>
  <r>
    <x v="280"/>
    <x v="6"/>
    <s v="네이버 쇼핑검색"/>
    <x v="0"/>
    <x v="0"/>
    <x v="0"/>
    <m/>
    <m/>
    <n v="37020"/>
    <m/>
    <m/>
    <m/>
  </r>
  <r>
    <x v="281"/>
    <x v="3"/>
    <s v="네이버 쇼핑검색"/>
    <x v="0"/>
    <x v="0"/>
    <x v="0"/>
    <m/>
    <m/>
    <n v="36580"/>
    <m/>
    <m/>
    <m/>
  </r>
  <r>
    <x v="282"/>
    <x v="4"/>
    <s v="네이버 쇼핑검색"/>
    <x v="0"/>
    <x v="0"/>
    <x v="0"/>
    <m/>
    <m/>
    <n v="37650"/>
    <m/>
    <m/>
    <m/>
  </r>
  <r>
    <x v="283"/>
    <x v="1"/>
    <s v="네이버 쇼핑검색"/>
    <x v="0"/>
    <x v="0"/>
    <x v="0"/>
    <m/>
    <m/>
    <n v="35970"/>
    <m/>
    <m/>
    <m/>
  </r>
  <r>
    <x v="284"/>
    <x v="0"/>
    <s v="네이버 쇼핑검색"/>
    <x v="0"/>
    <x v="0"/>
    <x v="0"/>
    <m/>
    <m/>
    <n v="31940"/>
    <m/>
    <m/>
    <m/>
  </r>
  <r>
    <x v="285"/>
    <x v="2"/>
    <s v="네이버 쇼핑검색"/>
    <x v="0"/>
    <x v="0"/>
    <x v="0"/>
    <m/>
    <m/>
    <n v="27430"/>
    <m/>
    <m/>
    <m/>
  </r>
  <r>
    <x v="286"/>
    <x v="5"/>
    <s v="네이버 쇼핑검색"/>
    <x v="0"/>
    <x v="0"/>
    <x v="0"/>
    <m/>
    <m/>
    <n v="27690"/>
    <m/>
    <m/>
    <m/>
  </r>
  <r>
    <x v="287"/>
    <x v="6"/>
    <s v="네이버 쇼핑검색"/>
    <x v="0"/>
    <x v="0"/>
    <x v="0"/>
    <m/>
    <m/>
    <n v="38590"/>
    <m/>
    <m/>
    <m/>
  </r>
  <r>
    <x v="288"/>
    <x v="3"/>
    <s v="네이버 쇼핑검색"/>
    <x v="0"/>
    <x v="0"/>
    <x v="0"/>
    <m/>
    <m/>
    <n v="39350"/>
    <m/>
    <m/>
    <m/>
  </r>
  <r>
    <x v="289"/>
    <x v="4"/>
    <s v="네이버 쇼핑검색"/>
    <x v="0"/>
    <x v="0"/>
    <x v="0"/>
    <m/>
    <m/>
    <n v="39550"/>
    <m/>
    <m/>
    <m/>
  </r>
  <r>
    <x v="290"/>
    <x v="1"/>
    <s v="네이버 쇼핑검색"/>
    <x v="0"/>
    <x v="0"/>
    <x v="0"/>
    <m/>
    <m/>
    <n v="41910"/>
    <m/>
    <m/>
    <m/>
  </r>
  <r>
    <x v="291"/>
    <x v="0"/>
    <s v="네이버 쇼핑검색"/>
    <x v="0"/>
    <x v="0"/>
    <x v="0"/>
    <m/>
    <m/>
    <n v="46859.99999999999"/>
    <m/>
    <m/>
    <m/>
  </r>
  <r>
    <x v="292"/>
    <x v="2"/>
    <s v="네이버 쇼핑검색"/>
    <x v="0"/>
    <x v="0"/>
    <x v="0"/>
    <m/>
    <m/>
    <n v="40430"/>
    <m/>
    <m/>
    <m/>
  </r>
  <r>
    <x v="293"/>
    <x v="5"/>
    <s v="네이버 쇼핑검색"/>
    <x v="0"/>
    <x v="0"/>
    <x v="0"/>
    <m/>
    <m/>
    <n v="37750"/>
    <m/>
    <m/>
    <m/>
  </r>
  <r>
    <x v="294"/>
    <x v="6"/>
    <s v="네이버 쇼핑검색"/>
    <x v="0"/>
    <x v="0"/>
    <x v="0"/>
    <m/>
    <m/>
    <n v="37290"/>
    <m/>
    <m/>
    <m/>
  </r>
  <r>
    <x v="295"/>
    <x v="3"/>
    <s v="네이버 쇼핑검색"/>
    <x v="0"/>
    <x v="0"/>
    <x v="0"/>
    <m/>
    <m/>
    <n v="51359.99999999999"/>
    <m/>
    <m/>
    <m/>
  </r>
  <r>
    <x v="251"/>
    <x v="5"/>
    <s v="유튜브_윤이든"/>
    <x v="0"/>
    <x v="0"/>
    <x v="0"/>
    <m/>
    <m/>
    <n v="1200000"/>
    <m/>
    <m/>
    <m/>
  </r>
  <r>
    <x v="262"/>
    <x v="1"/>
    <s v="유튜브_카멜"/>
    <x v="0"/>
    <x v="0"/>
    <x v="0"/>
    <m/>
    <m/>
    <n v="200000"/>
    <m/>
    <m/>
    <m/>
  </r>
  <r>
    <x v="265"/>
    <x v="5"/>
    <s v="유튜브_귄펭"/>
    <x v="0"/>
    <x v="0"/>
    <x v="0"/>
    <m/>
    <m/>
    <n v="1200000"/>
    <m/>
    <m/>
    <m/>
  </r>
  <r>
    <x v="266"/>
    <x v="6"/>
    <s v="유튜브_심톨"/>
    <x v="0"/>
    <x v="0"/>
    <x v="0"/>
    <m/>
    <m/>
    <n v="1000000"/>
    <m/>
    <m/>
    <m/>
  </r>
  <r>
    <x v="276"/>
    <x v="1"/>
    <s v="유튜브_꿀랄라"/>
    <x v="0"/>
    <x v="0"/>
    <x v="0"/>
    <m/>
    <m/>
    <n v="500000"/>
    <m/>
    <m/>
    <m/>
  </r>
  <r>
    <x v="278"/>
    <x v="2"/>
    <s v="유튜브_비타천서영"/>
    <x v="0"/>
    <x v="0"/>
    <x v="0"/>
    <m/>
    <m/>
    <n v="230000"/>
    <m/>
    <m/>
    <m/>
  </r>
  <r>
    <x v="283"/>
    <x v="1"/>
    <s v="유튜브_나답게"/>
    <x v="0"/>
    <x v="0"/>
    <x v="0"/>
    <m/>
    <m/>
    <n v="700000"/>
    <m/>
    <m/>
    <m/>
  </r>
  <r>
    <x v="285"/>
    <x v="2"/>
    <s v="유튜브_킴키미"/>
    <x v="0"/>
    <x v="0"/>
    <x v="0"/>
    <m/>
    <m/>
    <n v="615363.6363636364"/>
    <m/>
    <m/>
    <m/>
  </r>
  <r>
    <x v="285"/>
    <x v="2"/>
    <s v="유튜브_챙잇뷰티"/>
    <x v="0"/>
    <x v="0"/>
    <x v="0"/>
    <m/>
    <m/>
    <n v="10400000"/>
    <m/>
    <m/>
    <m/>
  </r>
  <r>
    <x v="286"/>
    <x v="5"/>
    <s v="유튜브_츄츄"/>
    <x v="0"/>
    <x v="0"/>
    <x v="0"/>
    <m/>
    <m/>
    <n v="700000"/>
    <m/>
    <m/>
    <m/>
  </r>
  <r>
    <x v="287"/>
    <x v="6"/>
    <s v="유튜브_단이"/>
    <x v="0"/>
    <x v="0"/>
    <x v="0"/>
    <m/>
    <m/>
    <n v="1200000"/>
    <m/>
    <m/>
    <m/>
  </r>
  <r>
    <x v="256"/>
    <x v="0"/>
    <s v="유튜브 디스커버리"/>
    <x v="0"/>
    <x v="0"/>
    <x v="0"/>
    <m/>
    <m/>
    <n v="3319"/>
    <m/>
    <m/>
    <m/>
  </r>
  <r>
    <x v="257"/>
    <x v="2"/>
    <s v="유튜브 디스커버리"/>
    <x v="0"/>
    <x v="0"/>
    <x v="0"/>
    <m/>
    <m/>
    <n v="91286"/>
    <m/>
    <m/>
    <m/>
  </r>
  <r>
    <x v="258"/>
    <x v="5"/>
    <s v="유튜브 디스커버리"/>
    <x v="0"/>
    <x v="0"/>
    <x v="0"/>
    <m/>
    <m/>
    <n v="107479"/>
    <m/>
    <m/>
    <m/>
  </r>
  <r>
    <x v="259"/>
    <x v="6"/>
    <s v="유튜브 디스커버리"/>
    <x v="0"/>
    <x v="0"/>
    <x v="0"/>
    <m/>
    <m/>
    <n v="99648"/>
    <m/>
    <m/>
    <m/>
  </r>
  <r>
    <x v="260"/>
    <x v="3"/>
    <s v="유튜브 디스커버리"/>
    <x v="0"/>
    <x v="0"/>
    <x v="0"/>
    <m/>
    <m/>
    <n v="131205"/>
    <m/>
    <m/>
    <m/>
  </r>
  <r>
    <x v="261"/>
    <x v="4"/>
    <s v="유튜브 디스커버리"/>
    <x v="0"/>
    <x v="0"/>
    <x v="0"/>
    <m/>
    <m/>
    <n v="135938"/>
    <m/>
    <m/>
    <m/>
  </r>
  <r>
    <x v="262"/>
    <x v="1"/>
    <s v="유튜브 디스커버리"/>
    <x v="0"/>
    <x v="0"/>
    <x v="0"/>
    <m/>
    <m/>
    <n v="121292"/>
    <m/>
    <m/>
    <m/>
  </r>
  <r>
    <x v="263"/>
    <x v="0"/>
    <s v="유튜브 디스커버리"/>
    <x v="0"/>
    <x v="0"/>
    <x v="0"/>
    <m/>
    <m/>
    <n v="141139"/>
    <m/>
    <m/>
    <m/>
  </r>
  <r>
    <x v="264"/>
    <x v="2"/>
    <s v="유튜브 디스커버리"/>
    <x v="0"/>
    <x v="0"/>
    <x v="0"/>
    <m/>
    <m/>
    <n v="148486"/>
    <m/>
    <m/>
    <m/>
  </r>
  <r>
    <x v="265"/>
    <x v="5"/>
    <s v="유튜브 디스커버리"/>
    <x v="0"/>
    <x v="0"/>
    <x v="0"/>
    <m/>
    <m/>
    <n v="146521"/>
    <m/>
    <m/>
    <m/>
  </r>
  <r>
    <x v="266"/>
    <x v="6"/>
    <s v="유튜브 디스커버리"/>
    <x v="0"/>
    <x v="0"/>
    <x v="0"/>
    <m/>
    <m/>
    <n v="143074"/>
    <m/>
    <m/>
    <m/>
  </r>
  <r>
    <x v="267"/>
    <x v="3"/>
    <s v="유튜브 디스커버리"/>
    <x v="0"/>
    <x v="0"/>
    <x v="0"/>
    <m/>
    <m/>
    <n v="127425"/>
    <m/>
    <m/>
    <m/>
  </r>
  <r>
    <x v="268"/>
    <x v="4"/>
    <s v="유튜브 디스커버리"/>
    <x v="0"/>
    <x v="0"/>
    <x v="0"/>
    <m/>
    <m/>
    <n v="347051"/>
    <m/>
    <m/>
    <m/>
  </r>
  <r>
    <x v="269"/>
    <x v="1"/>
    <s v="유튜브 디스커버리"/>
    <x v="0"/>
    <x v="0"/>
    <x v="0"/>
    <m/>
    <m/>
    <n v="850307"/>
    <m/>
    <m/>
    <m/>
  </r>
  <r>
    <x v="270"/>
    <x v="0"/>
    <s v="유튜브 디스커버리"/>
    <x v="0"/>
    <x v="0"/>
    <x v="0"/>
    <m/>
    <m/>
    <n v="838477"/>
    <m/>
    <m/>
    <m/>
  </r>
  <r>
    <x v="271"/>
    <x v="2"/>
    <s v="유튜브 디스커버리"/>
    <x v="0"/>
    <x v="0"/>
    <x v="0"/>
    <m/>
    <m/>
    <n v="830207"/>
    <m/>
    <m/>
    <m/>
  </r>
  <r>
    <x v="272"/>
    <x v="5"/>
    <s v="유튜브 디스커버리"/>
    <x v="0"/>
    <x v="0"/>
    <x v="0"/>
    <m/>
    <m/>
    <n v="835662"/>
    <m/>
    <m/>
    <m/>
  </r>
  <r>
    <x v="273"/>
    <x v="6"/>
    <s v="유튜브 디스커버리"/>
    <x v="0"/>
    <x v="0"/>
    <x v="0"/>
    <m/>
    <m/>
    <n v="927598"/>
    <m/>
    <m/>
    <m/>
  </r>
  <r>
    <x v="274"/>
    <x v="3"/>
    <s v="유튜브 디스커버리"/>
    <x v="0"/>
    <x v="0"/>
    <x v="0"/>
    <m/>
    <m/>
    <n v="933664"/>
    <m/>
    <m/>
    <m/>
  </r>
  <r>
    <x v="275"/>
    <x v="4"/>
    <s v="유튜브 디스커버리"/>
    <x v="0"/>
    <x v="0"/>
    <x v="0"/>
    <m/>
    <m/>
    <n v="601963"/>
    <m/>
    <m/>
    <m/>
  </r>
  <r>
    <x v="276"/>
    <x v="1"/>
    <s v="유튜브 디스커버리"/>
    <x v="0"/>
    <x v="0"/>
    <x v="0"/>
    <m/>
    <m/>
    <n v="332793"/>
    <m/>
    <m/>
    <m/>
  </r>
  <r>
    <x v="277"/>
    <x v="0"/>
    <s v="유튜브 디스커버리"/>
    <x v="0"/>
    <x v="0"/>
    <x v="0"/>
    <m/>
    <m/>
    <n v="331866"/>
    <m/>
    <m/>
    <m/>
  </r>
  <r>
    <x v="278"/>
    <x v="2"/>
    <s v="유튜브 디스커버리"/>
    <x v="0"/>
    <x v="0"/>
    <x v="0"/>
    <m/>
    <m/>
    <n v="81624"/>
    <m/>
    <m/>
    <m/>
  </r>
  <r>
    <x v="284"/>
    <x v="0"/>
    <s v="유튜브 디스커버리"/>
    <x v="0"/>
    <x v="0"/>
    <x v="0"/>
    <m/>
    <m/>
    <n v="63532"/>
    <m/>
    <m/>
    <m/>
  </r>
  <r>
    <x v="285"/>
    <x v="2"/>
    <s v="유튜브 디스커버리"/>
    <x v="0"/>
    <x v="0"/>
    <x v="0"/>
    <m/>
    <m/>
    <n v="49216"/>
    <m/>
    <m/>
    <m/>
  </r>
  <r>
    <x v="286"/>
    <x v="5"/>
    <s v="유튜브 디스커버리"/>
    <x v="0"/>
    <x v="0"/>
    <x v="0"/>
    <m/>
    <m/>
    <n v="49548"/>
    <m/>
    <m/>
    <m/>
  </r>
  <r>
    <x v="287"/>
    <x v="6"/>
    <s v="유튜브 디스커버리"/>
    <x v="0"/>
    <x v="0"/>
    <x v="0"/>
    <m/>
    <m/>
    <n v="49961"/>
    <m/>
    <m/>
    <m/>
  </r>
  <r>
    <x v="288"/>
    <x v="3"/>
    <s v="유튜브 디스커버리"/>
    <x v="0"/>
    <x v="0"/>
    <x v="0"/>
    <m/>
    <m/>
    <n v="156856"/>
    <m/>
    <m/>
    <m/>
  </r>
  <r>
    <x v="289"/>
    <x v="4"/>
    <s v="유튜브 디스커버리"/>
    <x v="0"/>
    <x v="0"/>
    <x v="0"/>
    <m/>
    <m/>
    <n v="54759"/>
    <m/>
    <m/>
    <m/>
  </r>
  <r>
    <x v="290"/>
    <x v="1"/>
    <s v="유튜브 디스커버리"/>
    <x v="0"/>
    <x v="0"/>
    <x v="0"/>
    <m/>
    <m/>
    <n v="156693"/>
    <m/>
    <m/>
    <m/>
  </r>
  <r>
    <x v="291"/>
    <x v="0"/>
    <s v="유튜브 디스커버리"/>
    <x v="0"/>
    <x v="0"/>
    <x v="0"/>
    <m/>
    <m/>
    <n v="53197"/>
    <m/>
    <m/>
    <m/>
  </r>
  <r>
    <x v="292"/>
    <x v="2"/>
    <s v="유튜브 디스커버리"/>
    <x v="0"/>
    <x v="0"/>
    <x v="0"/>
    <m/>
    <m/>
    <n v="50309"/>
    <m/>
    <m/>
    <m/>
  </r>
  <r>
    <x v="293"/>
    <x v="5"/>
    <s v="유튜브 디스커버리"/>
    <x v="0"/>
    <x v="0"/>
    <x v="0"/>
    <m/>
    <m/>
    <n v="50327"/>
    <m/>
    <m/>
    <m/>
  </r>
  <r>
    <x v="294"/>
    <x v="6"/>
    <s v="유튜브 디스커버리"/>
    <x v="0"/>
    <x v="0"/>
    <x v="0"/>
    <m/>
    <m/>
    <n v="50178"/>
    <m/>
    <m/>
    <m/>
  </r>
  <r>
    <x v="295"/>
    <x v="3"/>
    <s v="유튜브 디스커버리"/>
    <x v="0"/>
    <x v="0"/>
    <x v="0"/>
    <m/>
    <m/>
    <n v="22729"/>
    <m/>
    <m/>
    <m/>
  </r>
  <r>
    <x v="244"/>
    <x v="4"/>
    <s v="페이스북/인스타그램"/>
    <x v="6"/>
    <x v="0"/>
    <x v="0"/>
    <m/>
    <m/>
    <n v="76703"/>
    <m/>
    <m/>
    <m/>
  </r>
  <r>
    <x v="296"/>
    <x v="1"/>
    <s v="페이스북/인스타그램"/>
    <x v="6"/>
    <x v="0"/>
    <x v="0"/>
    <m/>
    <m/>
    <n v="255149"/>
    <m/>
    <m/>
    <m/>
  </r>
  <r>
    <x v="297"/>
    <x v="0"/>
    <s v="페이스북/인스타그램"/>
    <x v="6"/>
    <x v="0"/>
    <x v="0"/>
    <m/>
    <m/>
    <n v="127809"/>
    <m/>
    <m/>
    <m/>
  </r>
  <r>
    <x v="298"/>
    <x v="2"/>
    <s v="페이스북/인스타그램"/>
    <x v="6"/>
    <x v="0"/>
    <x v="0"/>
    <m/>
    <m/>
    <n v="26537"/>
    <m/>
    <m/>
    <m/>
  </r>
  <r>
    <x v="299"/>
    <x v="5"/>
    <s v="페이스북/인스타그램"/>
    <x v="6"/>
    <x v="0"/>
    <x v="0"/>
    <m/>
    <m/>
    <n v="96455"/>
    <m/>
    <m/>
    <m/>
  </r>
  <r>
    <x v="300"/>
    <x v="6"/>
    <s v="페이스북/인스타그램"/>
    <x v="6"/>
    <x v="0"/>
    <x v="0"/>
    <m/>
    <m/>
    <n v="81552"/>
    <m/>
    <m/>
    <m/>
  </r>
  <r>
    <x v="301"/>
    <x v="3"/>
    <s v="페이스북/인스타그램"/>
    <x v="6"/>
    <x v="0"/>
    <x v="0"/>
    <m/>
    <m/>
    <n v="79582"/>
    <m/>
    <m/>
    <m/>
  </r>
  <r>
    <x v="244"/>
    <x v="4"/>
    <s v="페이스북/인스타그램"/>
    <x v="0"/>
    <x v="0"/>
    <x v="0"/>
    <m/>
    <m/>
    <n v="30139"/>
    <m/>
    <m/>
    <m/>
  </r>
  <r>
    <x v="296"/>
    <x v="1"/>
    <s v="페이스북/인스타그램"/>
    <x v="0"/>
    <x v="0"/>
    <x v="0"/>
    <m/>
    <m/>
    <n v="997161"/>
    <m/>
    <m/>
    <m/>
  </r>
  <r>
    <x v="297"/>
    <x v="0"/>
    <s v="페이스북/인스타그램"/>
    <x v="0"/>
    <x v="0"/>
    <x v="0"/>
    <m/>
    <m/>
    <n v="911539"/>
    <m/>
    <m/>
    <m/>
  </r>
  <r>
    <x v="298"/>
    <x v="2"/>
    <s v="페이스북/인스타그램"/>
    <x v="0"/>
    <x v="0"/>
    <x v="0"/>
    <m/>
    <m/>
    <n v="682505"/>
    <m/>
    <m/>
    <m/>
  </r>
  <r>
    <x v="299"/>
    <x v="5"/>
    <s v="페이스북/인스타그램"/>
    <x v="0"/>
    <x v="0"/>
    <x v="0"/>
    <m/>
    <m/>
    <n v="446074"/>
    <m/>
    <m/>
    <m/>
  </r>
  <r>
    <x v="300"/>
    <x v="6"/>
    <s v="페이스북/인스타그램"/>
    <x v="0"/>
    <x v="0"/>
    <x v="0"/>
    <m/>
    <m/>
    <n v="602841"/>
    <m/>
    <m/>
    <m/>
  </r>
  <r>
    <x v="301"/>
    <x v="3"/>
    <s v="페이스북/인스타그램"/>
    <x v="0"/>
    <x v="0"/>
    <x v="0"/>
    <m/>
    <m/>
    <n v="866686"/>
    <m/>
    <m/>
    <m/>
  </r>
  <r>
    <x v="244"/>
    <x v="4"/>
    <s v="네이버 GFA"/>
    <x v="6"/>
    <x v="0"/>
    <x v="0"/>
    <m/>
    <m/>
    <n v="371851.8181818182"/>
    <m/>
    <m/>
    <m/>
  </r>
  <r>
    <x v="296"/>
    <x v="1"/>
    <s v="네이버 GFA"/>
    <x v="6"/>
    <x v="0"/>
    <x v="0"/>
    <m/>
    <m/>
    <n v="446914.5454545454"/>
    <m/>
    <m/>
    <m/>
  </r>
  <r>
    <x v="297"/>
    <x v="0"/>
    <s v="네이버 GFA"/>
    <x v="6"/>
    <x v="0"/>
    <x v="0"/>
    <m/>
    <m/>
    <n v="70551.81818181818"/>
    <m/>
    <m/>
    <m/>
  </r>
  <r>
    <x v="301"/>
    <x v="3"/>
    <s v="네이버 GFA"/>
    <x v="6"/>
    <x v="0"/>
    <x v="0"/>
    <m/>
    <m/>
    <n v="25896.36363636364"/>
    <m/>
    <m/>
    <m/>
  </r>
  <r>
    <x v="296"/>
    <x v="1"/>
    <s v="네이버 GFA"/>
    <x v="0"/>
    <x v="0"/>
    <x v="0"/>
    <m/>
    <m/>
    <n v="54467.27272727272"/>
    <m/>
    <m/>
    <m/>
  </r>
  <r>
    <x v="297"/>
    <x v="0"/>
    <s v="네이버 GFA"/>
    <x v="0"/>
    <x v="0"/>
    <x v="0"/>
    <m/>
    <m/>
    <n v="127239.0909090909"/>
    <m/>
    <m/>
    <m/>
  </r>
  <r>
    <x v="298"/>
    <x v="2"/>
    <s v="네이버 GFA"/>
    <x v="0"/>
    <x v="0"/>
    <x v="0"/>
    <m/>
    <m/>
    <n v="143582.7272727273"/>
    <m/>
    <m/>
    <m/>
  </r>
  <r>
    <x v="299"/>
    <x v="5"/>
    <s v="네이버 GFA"/>
    <x v="0"/>
    <x v="0"/>
    <x v="0"/>
    <m/>
    <m/>
    <n v="142633.6363636364"/>
    <m/>
    <m/>
    <m/>
  </r>
  <r>
    <x v="300"/>
    <x v="6"/>
    <s v="네이버 GFA"/>
    <x v="0"/>
    <x v="0"/>
    <x v="0"/>
    <m/>
    <m/>
    <n v="131167.2727272727"/>
    <m/>
    <m/>
    <m/>
  </r>
  <r>
    <x v="301"/>
    <x v="3"/>
    <s v="네이버 GFA"/>
    <x v="0"/>
    <x v="0"/>
    <x v="0"/>
    <m/>
    <m/>
    <n v="384813.6363636364"/>
    <m/>
    <m/>
    <m/>
  </r>
  <r>
    <x v="244"/>
    <x v="4"/>
    <s v="네이버 쇼핑검색"/>
    <x v="0"/>
    <x v="0"/>
    <x v="0"/>
    <m/>
    <m/>
    <n v="42270"/>
    <m/>
    <m/>
    <m/>
  </r>
  <r>
    <x v="296"/>
    <x v="1"/>
    <s v="네이버 쇼핑검색"/>
    <x v="0"/>
    <x v="0"/>
    <x v="0"/>
    <m/>
    <m/>
    <n v="41850"/>
    <m/>
    <m/>
    <m/>
  </r>
  <r>
    <x v="297"/>
    <x v="0"/>
    <s v="네이버 쇼핑검색"/>
    <x v="0"/>
    <x v="0"/>
    <x v="0"/>
    <m/>
    <m/>
    <n v="44490"/>
    <m/>
    <m/>
    <m/>
  </r>
  <r>
    <x v="298"/>
    <x v="2"/>
    <s v="네이버 쇼핑검색"/>
    <x v="0"/>
    <x v="0"/>
    <x v="0"/>
    <m/>
    <m/>
    <n v="31110"/>
    <m/>
    <m/>
    <m/>
  </r>
  <r>
    <x v="299"/>
    <x v="5"/>
    <s v="네이버 쇼핑검색"/>
    <x v="0"/>
    <x v="0"/>
    <x v="0"/>
    <m/>
    <m/>
    <n v="32950"/>
    <m/>
    <m/>
    <m/>
  </r>
  <r>
    <x v="300"/>
    <x v="6"/>
    <s v="네이버 쇼핑검색"/>
    <x v="0"/>
    <x v="0"/>
    <x v="0"/>
    <m/>
    <m/>
    <n v="38950"/>
    <m/>
    <m/>
    <m/>
  </r>
  <r>
    <x v="301"/>
    <x v="3"/>
    <s v="네이버 쇼핑검색"/>
    <x v="0"/>
    <x v="0"/>
    <x v="0"/>
    <m/>
    <m/>
    <n v="47119.99999999999"/>
    <m/>
    <m/>
    <m/>
  </r>
  <r>
    <x v="244"/>
    <x v="4"/>
    <s v="네이버 브랜드검색"/>
    <x v="0"/>
    <x v="0"/>
    <x v="0"/>
    <m/>
    <m/>
    <n v="50000"/>
    <m/>
    <m/>
    <m/>
  </r>
  <r>
    <x v="296"/>
    <x v="1"/>
    <s v="네이버 브랜드검색"/>
    <x v="0"/>
    <x v="0"/>
    <x v="0"/>
    <m/>
    <m/>
    <n v="50000"/>
    <m/>
    <m/>
    <m/>
  </r>
  <r>
    <x v="297"/>
    <x v="0"/>
    <s v="네이버 브랜드검색"/>
    <x v="0"/>
    <x v="0"/>
    <x v="0"/>
    <m/>
    <m/>
    <n v="50000"/>
    <m/>
    <m/>
    <m/>
  </r>
  <r>
    <x v="298"/>
    <x v="2"/>
    <s v="네이버 브랜드검색"/>
    <x v="0"/>
    <x v="0"/>
    <x v="0"/>
    <m/>
    <m/>
    <n v="50000"/>
    <m/>
    <m/>
    <m/>
  </r>
  <r>
    <x v="299"/>
    <x v="5"/>
    <s v="네이버 브랜드검색"/>
    <x v="0"/>
    <x v="0"/>
    <x v="0"/>
    <m/>
    <m/>
    <n v="50000"/>
    <m/>
    <m/>
    <m/>
  </r>
  <r>
    <x v="300"/>
    <x v="6"/>
    <s v="네이버 브랜드검색"/>
    <x v="0"/>
    <x v="0"/>
    <x v="0"/>
    <m/>
    <m/>
    <n v="50000"/>
    <m/>
    <m/>
    <m/>
  </r>
  <r>
    <x v="301"/>
    <x v="3"/>
    <s v="네이버 브랜드검색"/>
    <x v="0"/>
    <x v="0"/>
    <x v="0"/>
    <m/>
    <m/>
    <n v="50000"/>
    <m/>
    <m/>
    <m/>
  </r>
  <r>
    <x v="296"/>
    <x v="1"/>
    <s v="유튜브 디스커버리(이미지)"/>
    <x v="0"/>
    <x v="0"/>
    <x v="0"/>
    <m/>
    <m/>
    <n v="214315"/>
    <m/>
    <m/>
    <m/>
  </r>
  <r>
    <x v="297"/>
    <x v="0"/>
    <s v="유튜브 디스커버리(이미지)"/>
    <x v="0"/>
    <x v="0"/>
    <x v="0"/>
    <m/>
    <m/>
    <n v="73621"/>
    <m/>
    <m/>
    <m/>
  </r>
  <r>
    <x v="301"/>
    <x v="3"/>
    <s v="유튜브 디스커버리(이미지)"/>
    <x v="0"/>
    <x v="0"/>
    <x v="0"/>
    <m/>
    <m/>
    <n v="200687"/>
    <m/>
    <m/>
    <m/>
  </r>
  <r>
    <x v="298"/>
    <x v="2"/>
    <s v="카카오광고"/>
    <x v="0"/>
    <x v="0"/>
    <x v="0"/>
    <m/>
    <m/>
    <n v="5849.999999999999"/>
    <m/>
    <m/>
    <m/>
  </r>
  <r>
    <x v="299"/>
    <x v="5"/>
    <s v="카카오광고"/>
    <x v="0"/>
    <x v="0"/>
    <x v="0"/>
    <m/>
    <m/>
    <n v="11600"/>
    <m/>
    <m/>
    <m/>
  </r>
  <r>
    <x v="300"/>
    <x v="6"/>
    <s v="카카오광고"/>
    <x v="0"/>
    <x v="0"/>
    <x v="0"/>
    <m/>
    <m/>
    <n v="10660"/>
    <m/>
    <m/>
    <m/>
  </r>
  <r>
    <x v="301"/>
    <x v="3"/>
    <s v="카카오광고"/>
    <x v="0"/>
    <x v="0"/>
    <x v="0"/>
    <m/>
    <m/>
    <n v="12490"/>
    <m/>
    <m/>
    <m/>
  </r>
  <r>
    <x v="302"/>
    <x v="4"/>
    <s v="페이스북/인스타그램"/>
    <x v="6"/>
    <x v="0"/>
    <x v="0"/>
    <m/>
    <m/>
    <n v="20460"/>
    <m/>
    <m/>
    <m/>
  </r>
  <r>
    <x v="302"/>
    <x v="4"/>
    <s v="페이스북/인스타그램"/>
    <x v="0"/>
    <x v="0"/>
    <x v="0"/>
    <m/>
    <m/>
    <n v="1066370"/>
    <m/>
    <m/>
    <m/>
  </r>
  <r>
    <x v="303"/>
    <x v="1"/>
    <s v="페이스북/인스타그램"/>
    <x v="0"/>
    <x v="0"/>
    <x v="0"/>
    <m/>
    <m/>
    <n v="1021026"/>
    <m/>
    <m/>
    <m/>
  </r>
  <r>
    <x v="302"/>
    <x v="4"/>
    <s v="네이버 GFA"/>
    <x v="6"/>
    <x v="0"/>
    <x v="0"/>
    <m/>
    <m/>
    <n v="26576.36363636364"/>
    <m/>
    <m/>
    <m/>
  </r>
  <r>
    <x v="302"/>
    <x v="4"/>
    <s v="네이버 GFA"/>
    <x v="6"/>
    <x v="0"/>
    <x v="0"/>
    <m/>
    <m/>
    <n v="73693.63636363635"/>
    <m/>
    <m/>
    <m/>
  </r>
  <r>
    <x v="303"/>
    <x v="1"/>
    <s v="네이버 GFA"/>
    <x v="0"/>
    <x v="0"/>
    <x v="0"/>
    <m/>
    <m/>
    <n v="212996.3636363636"/>
    <m/>
    <m/>
    <m/>
  </r>
  <r>
    <x v="303"/>
    <x v="1"/>
    <s v="네이버 GFA"/>
    <x v="0"/>
    <x v="0"/>
    <x v="0"/>
    <m/>
    <m/>
    <n v="408134.5454545454"/>
    <m/>
    <m/>
    <m/>
  </r>
  <r>
    <x v="302"/>
    <x v="4"/>
    <s v="네이버 쇼핑검색"/>
    <x v="0"/>
    <x v="0"/>
    <x v="0"/>
    <m/>
    <m/>
    <n v="47729.99999999999"/>
    <m/>
    <m/>
    <m/>
  </r>
  <r>
    <x v="303"/>
    <x v="1"/>
    <s v="네이버 쇼핑검색"/>
    <x v="0"/>
    <x v="0"/>
    <x v="0"/>
    <m/>
    <m/>
    <n v="46159.99999999999"/>
    <m/>
    <m/>
    <m/>
  </r>
  <r>
    <x v="302"/>
    <x v="4"/>
    <s v="네이버 브랜드검색"/>
    <x v="0"/>
    <x v="0"/>
    <x v="0"/>
    <m/>
    <m/>
    <n v="50000"/>
    <m/>
    <m/>
    <m/>
  </r>
  <r>
    <x v="303"/>
    <x v="1"/>
    <s v="네이버 브랜드검색"/>
    <x v="0"/>
    <x v="0"/>
    <x v="0"/>
    <m/>
    <m/>
    <n v="50000"/>
    <m/>
    <m/>
    <m/>
  </r>
  <r>
    <x v="302"/>
    <x v="4"/>
    <s v="유튜브 디스커버리(이미지)"/>
    <x v="0"/>
    <x v="0"/>
    <x v="0"/>
    <m/>
    <m/>
    <n v="29720"/>
    <m/>
    <m/>
    <m/>
  </r>
  <r>
    <x v="303"/>
    <x v="1"/>
    <s v="유튜브 디스커버리(이미지)"/>
    <x v="0"/>
    <x v="0"/>
    <x v="0"/>
    <m/>
    <m/>
    <n v="171893"/>
    <m/>
    <m/>
    <m/>
  </r>
  <r>
    <x v="302"/>
    <x v="4"/>
    <s v="카카오광고"/>
    <x v="0"/>
    <x v="0"/>
    <x v="0"/>
    <m/>
    <m/>
    <n v="8420"/>
    <m/>
    <m/>
    <m/>
  </r>
  <r>
    <x v="303"/>
    <x v="1"/>
    <s v="카카오광고"/>
    <x v="0"/>
    <x v="0"/>
    <x v="0"/>
    <m/>
    <m/>
    <n v="7849.999999999999"/>
    <m/>
    <m/>
    <m/>
  </r>
  <r>
    <x v="304"/>
    <x v="0"/>
    <s v="페이스북/인스타그램"/>
    <x v="6"/>
    <x v="0"/>
    <x v="0"/>
    <m/>
    <m/>
    <n v="31984"/>
    <m/>
    <m/>
    <m/>
  </r>
  <r>
    <x v="305"/>
    <x v="2"/>
    <s v="페이스북/인스타그램"/>
    <x v="6"/>
    <x v="0"/>
    <x v="0"/>
    <m/>
    <m/>
    <n v="122997"/>
    <m/>
    <m/>
    <m/>
  </r>
  <r>
    <x v="304"/>
    <x v="0"/>
    <s v="페이스북/인스타그램"/>
    <x v="0"/>
    <x v="0"/>
    <x v="0"/>
    <m/>
    <m/>
    <n v="1020142"/>
    <m/>
    <m/>
    <m/>
  </r>
  <r>
    <x v="305"/>
    <x v="2"/>
    <s v="페이스북/인스타그램"/>
    <x v="0"/>
    <x v="0"/>
    <x v="0"/>
    <m/>
    <m/>
    <n v="872616"/>
    <m/>
    <m/>
    <m/>
  </r>
  <r>
    <x v="306"/>
    <x v="5"/>
    <s v="페이스북/인스타그램"/>
    <x v="0"/>
    <x v="0"/>
    <x v="0"/>
    <m/>
    <m/>
    <n v="594496"/>
    <m/>
    <m/>
    <m/>
  </r>
  <r>
    <x v="307"/>
    <x v="6"/>
    <s v="페이스북/인스타그램"/>
    <x v="0"/>
    <x v="0"/>
    <x v="0"/>
    <m/>
    <m/>
    <n v="827226"/>
    <m/>
    <m/>
    <m/>
  </r>
  <r>
    <x v="308"/>
    <x v="3"/>
    <s v="페이스북/인스타그램"/>
    <x v="0"/>
    <x v="0"/>
    <x v="0"/>
    <m/>
    <m/>
    <n v="724791"/>
    <m/>
    <m/>
    <m/>
  </r>
  <r>
    <x v="309"/>
    <x v="4"/>
    <s v="페이스북/인스타그램"/>
    <x v="0"/>
    <x v="0"/>
    <x v="0"/>
    <m/>
    <m/>
    <n v="826114"/>
    <m/>
    <m/>
    <m/>
  </r>
  <r>
    <x v="309"/>
    <x v="4"/>
    <s v="페이스북/인스타그램"/>
    <x v="6"/>
    <x v="0"/>
    <x v="0"/>
    <m/>
    <m/>
    <n v="22414"/>
    <m/>
    <m/>
    <m/>
  </r>
  <r>
    <x v="304"/>
    <x v="0"/>
    <s v="네이버 GFA"/>
    <x v="0"/>
    <x v="0"/>
    <x v="0"/>
    <m/>
    <m/>
    <n v="567455.4545454545"/>
    <m/>
    <m/>
    <m/>
  </r>
  <r>
    <x v="305"/>
    <x v="2"/>
    <s v="네이버 GFA"/>
    <x v="0"/>
    <x v="0"/>
    <x v="0"/>
    <m/>
    <m/>
    <n v="249744"/>
    <m/>
    <m/>
    <m/>
  </r>
  <r>
    <x v="306"/>
    <x v="5"/>
    <s v="네이버 GFA"/>
    <x v="0"/>
    <x v="0"/>
    <x v="0"/>
    <m/>
    <m/>
    <n v="310"/>
    <m/>
    <m/>
    <m/>
  </r>
  <r>
    <x v="308"/>
    <x v="3"/>
    <s v="네이버 GFA"/>
    <x v="0"/>
    <x v="0"/>
    <x v="0"/>
    <m/>
    <m/>
    <n v="402019.0909090909"/>
    <m/>
    <m/>
    <m/>
  </r>
  <r>
    <x v="309"/>
    <x v="4"/>
    <s v="네이버 GFA"/>
    <x v="0"/>
    <x v="0"/>
    <x v="0"/>
    <m/>
    <m/>
    <n v="429790.9090909091"/>
    <m/>
    <m/>
    <m/>
  </r>
  <r>
    <x v="304"/>
    <x v="0"/>
    <s v="네이버 GFA"/>
    <x v="6"/>
    <x v="0"/>
    <x v="0"/>
    <m/>
    <m/>
    <n v="86620.90909090909"/>
    <m/>
    <m/>
    <m/>
  </r>
  <r>
    <x v="305"/>
    <x v="2"/>
    <s v="네이버 GFA"/>
    <x v="6"/>
    <x v="0"/>
    <x v="0"/>
    <m/>
    <m/>
    <n v="46508.18181818182"/>
    <m/>
    <m/>
    <m/>
  </r>
  <r>
    <x v="308"/>
    <x v="3"/>
    <s v="네이버 GFA"/>
    <x v="6"/>
    <x v="0"/>
    <x v="0"/>
    <m/>
    <m/>
    <n v="66323.63636363635"/>
    <m/>
    <m/>
    <m/>
  </r>
  <r>
    <x v="309"/>
    <x v="4"/>
    <s v="네이버 GFA"/>
    <x v="6"/>
    <x v="0"/>
    <x v="0"/>
    <m/>
    <m/>
    <n v="65862.72727272726"/>
    <m/>
    <m/>
    <m/>
  </r>
  <r>
    <x v="304"/>
    <x v="0"/>
    <s v="네이버 쇼핑검색"/>
    <x v="0"/>
    <x v="0"/>
    <x v="0"/>
    <m/>
    <m/>
    <n v="66320"/>
    <m/>
    <m/>
    <m/>
  </r>
  <r>
    <x v="305"/>
    <x v="2"/>
    <s v="네이버 쇼핑검색"/>
    <x v="0"/>
    <x v="0"/>
    <x v="0"/>
    <m/>
    <m/>
    <n v="69020"/>
    <m/>
    <m/>
    <m/>
  </r>
  <r>
    <x v="306"/>
    <x v="5"/>
    <s v="네이버 쇼핑검색"/>
    <x v="0"/>
    <x v="0"/>
    <x v="0"/>
    <m/>
    <m/>
    <n v="51379.99999999999"/>
    <m/>
    <m/>
    <m/>
  </r>
  <r>
    <x v="307"/>
    <x v="6"/>
    <s v="네이버 쇼핑검색"/>
    <x v="0"/>
    <x v="0"/>
    <x v="0"/>
    <m/>
    <m/>
    <n v="54469.99999999999"/>
    <m/>
    <m/>
    <m/>
  </r>
  <r>
    <x v="308"/>
    <x v="3"/>
    <s v="네이버 쇼핑검색"/>
    <x v="0"/>
    <x v="0"/>
    <x v="0"/>
    <m/>
    <m/>
    <n v="54269.99999999999"/>
    <m/>
    <m/>
    <m/>
  </r>
  <r>
    <x v="309"/>
    <x v="4"/>
    <s v="네이버 쇼핑검색"/>
    <x v="0"/>
    <x v="0"/>
    <x v="0"/>
    <m/>
    <m/>
    <n v="56029.99999999999"/>
    <m/>
    <m/>
    <m/>
  </r>
  <r>
    <x v="304"/>
    <x v="0"/>
    <s v="네이버 브랜드검색"/>
    <x v="0"/>
    <x v="0"/>
    <x v="0"/>
    <m/>
    <m/>
    <n v="50000"/>
    <m/>
    <m/>
    <m/>
  </r>
  <r>
    <x v="305"/>
    <x v="2"/>
    <s v="네이버 브랜드검색"/>
    <x v="0"/>
    <x v="0"/>
    <x v="0"/>
    <m/>
    <m/>
    <n v="50000"/>
    <m/>
    <m/>
    <m/>
  </r>
  <r>
    <x v="306"/>
    <x v="5"/>
    <s v="네이버 브랜드검색"/>
    <x v="0"/>
    <x v="0"/>
    <x v="0"/>
    <m/>
    <m/>
    <n v="50000"/>
    <m/>
    <m/>
    <m/>
  </r>
  <r>
    <x v="307"/>
    <x v="6"/>
    <s v="네이버 브랜드검색"/>
    <x v="0"/>
    <x v="0"/>
    <x v="0"/>
    <m/>
    <m/>
    <n v="50000"/>
    <m/>
    <m/>
    <m/>
  </r>
  <r>
    <x v="308"/>
    <x v="3"/>
    <s v="네이버 브랜드검색"/>
    <x v="0"/>
    <x v="0"/>
    <x v="0"/>
    <m/>
    <m/>
    <n v="50000"/>
    <m/>
    <m/>
    <m/>
  </r>
  <r>
    <x v="309"/>
    <x v="4"/>
    <s v="네이버 브랜드검색"/>
    <x v="0"/>
    <x v="0"/>
    <x v="0"/>
    <m/>
    <m/>
    <n v="50000"/>
    <m/>
    <m/>
    <m/>
  </r>
  <r>
    <x v="304"/>
    <x v="0"/>
    <s v="유튜브 디스커버리(이미지)"/>
    <x v="0"/>
    <x v="0"/>
    <x v="0"/>
    <m/>
    <m/>
    <n v="261"/>
    <m/>
    <m/>
    <m/>
  </r>
  <r>
    <x v="305"/>
    <x v="2"/>
    <s v="유튜브 디스커버리(이미지)"/>
    <x v="0"/>
    <x v="0"/>
    <x v="0"/>
    <m/>
    <m/>
    <n v="3118"/>
    <m/>
    <m/>
    <m/>
  </r>
  <r>
    <x v="306"/>
    <x v="5"/>
    <s v="유튜브 디스커버리(이미지)"/>
    <x v="0"/>
    <x v="0"/>
    <x v="0"/>
    <m/>
    <m/>
    <n v="109778"/>
    <m/>
    <m/>
    <m/>
  </r>
  <r>
    <x v="307"/>
    <x v="6"/>
    <s v="유튜브 디스커버리(이미지)"/>
    <x v="0"/>
    <x v="0"/>
    <x v="0"/>
    <m/>
    <m/>
    <n v="101121"/>
    <m/>
    <m/>
    <m/>
  </r>
  <r>
    <x v="308"/>
    <x v="3"/>
    <s v="유튜브 디스커버리(이미지)"/>
    <x v="0"/>
    <x v="0"/>
    <x v="0"/>
    <m/>
    <m/>
    <n v="246567"/>
    <m/>
    <m/>
    <m/>
  </r>
  <r>
    <x v="309"/>
    <x v="4"/>
    <s v="유튜브 디스커버리(이미지)"/>
    <x v="0"/>
    <x v="0"/>
    <x v="0"/>
    <m/>
    <m/>
    <n v="257827"/>
    <m/>
    <m/>
    <m/>
  </r>
  <r>
    <x v="304"/>
    <x v="0"/>
    <s v="카카오광고"/>
    <x v="0"/>
    <x v="0"/>
    <x v="0"/>
    <m/>
    <m/>
    <n v="11600"/>
    <m/>
    <m/>
    <m/>
  </r>
  <r>
    <x v="305"/>
    <x v="2"/>
    <s v="카카오광고"/>
    <x v="0"/>
    <x v="0"/>
    <x v="0"/>
    <m/>
    <m/>
    <n v="8410"/>
    <m/>
    <m/>
    <m/>
  </r>
  <r>
    <x v="306"/>
    <x v="5"/>
    <s v="카카오광고"/>
    <x v="0"/>
    <x v="0"/>
    <x v="0"/>
    <m/>
    <m/>
    <n v="9460"/>
    <m/>
    <m/>
    <m/>
  </r>
  <r>
    <x v="307"/>
    <x v="6"/>
    <s v="카카오광고"/>
    <x v="0"/>
    <x v="0"/>
    <x v="0"/>
    <m/>
    <m/>
    <n v="7329.999999999999"/>
    <m/>
    <m/>
    <m/>
  </r>
  <r>
    <x v="308"/>
    <x v="3"/>
    <s v="카카오광고"/>
    <x v="0"/>
    <x v="0"/>
    <x v="0"/>
    <m/>
    <m/>
    <n v="11730"/>
    <m/>
    <m/>
    <m/>
  </r>
  <r>
    <x v="309"/>
    <x v="4"/>
    <s v="카카오광고"/>
    <x v="0"/>
    <x v="0"/>
    <x v="0"/>
    <m/>
    <m/>
    <n v="6919.999999999999"/>
    <m/>
    <m/>
    <m/>
  </r>
  <r>
    <x v="310"/>
    <x v="1"/>
    <s v="페이스북/인스타그램"/>
    <x v="6"/>
    <x v="0"/>
    <x v="0"/>
    <m/>
    <m/>
    <n v="155241"/>
    <m/>
    <m/>
    <m/>
  </r>
  <r>
    <x v="311"/>
    <x v="0"/>
    <s v="페이스북/인스타그램"/>
    <x v="6"/>
    <x v="0"/>
    <x v="0"/>
    <m/>
    <m/>
    <n v="142618"/>
    <m/>
    <m/>
    <m/>
  </r>
  <r>
    <x v="310"/>
    <x v="1"/>
    <s v="페이스북/인스타그램"/>
    <x v="0"/>
    <x v="0"/>
    <x v="0"/>
    <m/>
    <m/>
    <n v="242218"/>
    <m/>
    <m/>
    <m/>
  </r>
  <r>
    <x v="310"/>
    <x v="1"/>
    <s v="네이버 GFA"/>
    <x v="6"/>
    <x v="0"/>
    <x v="0"/>
    <m/>
    <m/>
    <n v="7437.272727272727"/>
    <m/>
    <m/>
    <m/>
  </r>
  <r>
    <x v="310"/>
    <x v="1"/>
    <s v="네이버 GFA"/>
    <x v="0"/>
    <x v="0"/>
    <x v="0"/>
    <m/>
    <m/>
    <n v="69681.81818181818"/>
    <m/>
    <m/>
    <m/>
  </r>
  <r>
    <x v="310"/>
    <x v="1"/>
    <s v="네이버 쇼핑검색"/>
    <x v="0"/>
    <x v="0"/>
    <x v="0"/>
    <m/>
    <m/>
    <n v="53659.99999999999"/>
    <m/>
    <m/>
    <m/>
  </r>
  <r>
    <x v="311"/>
    <x v="0"/>
    <s v="네이버 쇼핑검색"/>
    <x v="0"/>
    <x v="0"/>
    <x v="0"/>
    <m/>
    <m/>
    <n v="46679.99999999999"/>
    <m/>
    <m/>
    <m/>
  </r>
  <r>
    <x v="310"/>
    <x v="1"/>
    <s v="네이버 브랜드검색"/>
    <x v="0"/>
    <x v="0"/>
    <x v="0"/>
    <m/>
    <m/>
    <n v="50000"/>
    <m/>
    <m/>
    <m/>
  </r>
  <r>
    <x v="311"/>
    <x v="0"/>
    <s v="네이버 브랜드검색"/>
    <x v="0"/>
    <x v="0"/>
    <x v="0"/>
    <m/>
    <m/>
    <n v="50000"/>
    <m/>
    <m/>
    <m/>
  </r>
  <r>
    <x v="310"/>
    <x v="1"/>
    <s v="카카오광고"/>
    <x v="0"/>
    <x v="0"/>
    <x v="0"/>
    <m/>
    <m/>
    <n v="4020"/>
    <m/>
    <m/>
    <m/>
  </r>
  <r>
    <x v="310"/>
    <x v="1"/>
    <s v="문자대표"/>
    <x v="0"/>
    <x v="0"/>
    <x v="0"/>
    <m/>
    <m/>
    <n v="2460"/>
    <m/>
    <m/>
    <m/>
  </r>
  <r>
    <x v="312"/>
    <x v="2"/>
    <s v="페이스북/인스타그램"/>
    <x v="6"/>
    <x v="0"/>
    <x v="0"/>
    <m/>
    <m/>
    <n v="28688"/>
    <m/>
    <m/>
    <m/>
  </r>
  <r>
    <x v="313"/>
    <x v="5"/>
    <s v="페이스북/인스타그램"/>
    <x v="6"/>
    <x v="0"/>
    <x v="0"/>
    <m/>
    <m/>
    <n v="8459"/>
    <m/>
    <m/>
    <m/>
  </r>
  <r>
    <x v="314"/>
    <x v="6"/>
    <s v="페이스북/인스타그램"/>
    <x v="0"/>
    <x v="0"/>
    <x v="0"/>
    <m/>
    <m/>
    <n v="174582"/>
    <m/>
    <m/>
    <m/>
  </r>
  <r>
    <x v="312"/>
    <x v="2"/>
    <s v="네이버 쇼핑검색"/>
    <x v="0"/>
    <x v="0"/>
    <x v="0"/>
    <m/>
    <m/>
    <n v="43420"/>
    <m/>
    <m/>
    <m/>
  </r>
  <r>
    <x v="313"/>
    <x v="5"/>
    <s v="네이버 쇼핑검색"/>
    <x v="0"/>
    <x v="0"/>
    <x v="0"/>
    <m/>
    <m/>
    <n v="40630"/>
    <m/>
    <m/>
    <m/>
  </r>
  <r>
    <x v="314"/>
    <x v="6"/>
    <s v="네이버 쇼핑검색"/>
    <x v="0"/>
    <x v="0"/>
    <x v="0"/>
    <m/>
    <m/>
    <n v="44520"/>
    <m/>
    <m/>
    <m/>
  </r>
  <r>
    <x v="312"/>
    <x v="2"/>
    <s v="네이버 브랜드검색"/>
    <x v="0"/>
    <x v="0"/>
    <x v="0"/>
    <m/>
    <m/>
    <n v="50000"/>
    <m/>
    <m/>
    <m/>
  </r>
  <r>
    <x v="313"/>
    <x v="5"/>
    <s v="네이버 브랜드검색"/>
    <x v="0"/>
    <x v="0"/>
    <x v="0"/>
    <m/>
    <m/>
    <n v="50000"/>
    <m/>
    <m/>
    <m/>
  </r>
  <r>
    <x v="314"/>
    <x v="6"/>
    <s v="네이버 브랜드검색"/>
    <x v="0"/>
    <x v="0"/>
    <x v="0"/>
    <m/>
    <m/>
    <n v="50000"/>
    <m/>
    <m/>
    <m/>
  </r>
  <r>
    <x v="315"/>
    <x v="1"/>
    <s v="페이스북/인스타그램"/>
    <x v="5"/>
    <x v="0"/>
    <x v="0"/>
    <m/>
    <m/>
    <n v="29818"/>
    <m/>
    <m/>
    <m/>
  </r>
  <r>
    <x v="316"/>
    <x v="0"/>
    <s v="페이스북/인스타그램"/>
    <x v="5"/>
    <x v="0"/>
    <x v="0"/>
    <m/>
    <m/>
    <n v="182538"/>
    <m/>
    <m/>
    <m/>
  </r>
  <r>
    <x v="317"/>
    <x v="3"/>
    <s v="페이스북/인스타그램"/>
    <x v="0"/>
    <x v="0"/>
    <x v="0"/>
    <m/>
    <m/>
    <n v="186936"/>
    <m/>
    <m/>
    <m/>
  </r>
  <r>
    <x v="318"/>
    <x v="4"/>
    <s v="페이스북/인스타그램"/>
    <x v="0"/>
    <x v="0"/>
    <x v="0"/>
    <m/>
    <m/>
    <n v="328834"/>
    <m/>
    <m/>
    <m/>
  </r>
  <r>
    <x v="315"/>
    <x v="1"/>
    <s v="페이스북/인스타그램"/>
    <x v="0"/>
    <x v="0"/>
    <x v="0"/>
    <m/>
    <m/>
    <n v="377139"/>
    <m/>
    <m/>
    <m/>
  </r>
  <r>
    <x v="316"/>
    <x v="0"/>
    <s v="페이스북/인스타그램"/>
    <x v="0"/>
    <x v="0"/>
    <x v="0"/>
    <m/>
    <m/>
    <n v="380062"/>
    <m/>
    <m/>
    <m/>
  </r>
  <r>
    <x v="317"/>
    <x v="3"/>
    <s v="네이버 GFA"/>
    <x v="6"/>
    <x v="0"/>
    <x v="0"/>
    <m/>
    <m/>
    <n v="35943.63636363636"/>
    <m/>
    <m/>
    <m/>
  </r>
  <r>
    <x v="318"/>
    <x v="4"/>
    <s v="네이버 GFA"/>
    <x v="6"/>
    <x v="0"/>
    <x v="0"/>
    <m/>
    <m/>
    <n v="67935.45454545454"/>
    <m/>
    <m/>
    <m/>
  </r>
  <r>
    <x v="315"/>
    <x v="1"/>
    <s v="네이버 GFA"/>
    <x v="6"/>
    <x v="0"/>
    <x v="0"/>
    <m/>
    <m/>
    <n v="29291.81818181818"/>
    <m/>
    <m/>
    <m/>
  </r>
  <r>
    <x v="316"/>
    <x v="0"/>
    <s v="네이버 GFA"/>
    <x v="6"/>
    <x v="0"/>
    <x v="0"/>
    <m/>
    <m/>
    <n v="14801.81818181818"/>
    <m/>
    <m/>
    <m/>
  </r>
  <r>
    <x v="317"/>
    <x v="3"/>
    <s v="네이버 GFA"/>
    <x v="0"/>
    <x v="0"/>
    <x v="0"/>
    <m/>
    <m/>
    <n v="356192.7272727272"/>
    <m/>
    <m/>
    <m/>
  </r>
  <r>
    <x v="318"/>
    <x v="4"/>
    <s v="네이버 GFA"/>
    <x v="0"/>
    <x v="0"/>
    <x v="0"/>
    <m/>
    <m/>
    <n v="593463.6363636364"/>
    <m/>
    <m/>
    <m/>
  </r>
  <r>
    <x v="315"/>
    <x v="1"/>
    <s v="네이버 GFA"/>
    <x v="0"/>
    <x v="0"/>
    <x v="0"/>
    <m/>
    <m/>
    <n v="297630.9090909091"/>
    <m/>
    <m/>
    <m/>
  </r>
  <r>
    <x v="316"/>
    <x v="0"/>
    <s v="네이버 GFA"/>
    <x v="0"/>
    <x v="0"/>
    <x v="0"/>
    <m/>
    <m/>
    <n v="282929.0909090909"/>
    <m/>
    <m/>
    <m/>
  </r>
  <r>
    <x v="317"/>
    <x v="3"/>
    <s v="네이버 쇼핑검색"/>
    <x v="0"/>
    <x v="0"/>
    <x v="0"/>
    <m/>
    <m/>
    <n v="67760"/>
    <m/>
    <m/>
    <m/>
  </r>
  <r>
    <x v="318"/>
    <x v="4"/>
    <s v="네이버 쇼핑검색"/>
    <x v="0"/>
    <x v="0"/>
    <x v="0"/>
    <m/>
    <m/>
    <n v="68230"/>
    <m/>
    <m/>
    <m/>
  </r>
  <r>
    <x v="315"/>
    <x v="1"/>
    <s v="네이버 쇼핑검색"/>
    <x v="0"/>
    <x v="0"/>
    <x v="0"/>
    <m/>
    <m/>
    <n v="56339.99999999999"/>
    <m/>
    <m/>
    <m/>
  </r>
  <r>
    <x v="316"/>
    <x v="0"/>
    <s v="네이버 쇼핑검색"/>
    <x v="0"/>
    <x v="0"/>
    <x v="0"/>
    <m/>
    <m/>
    <n v="47289.99999999999"/>
    <m/>
    <m/>
    <m/>
  </r>
  <r>
    <x v="317"/>
    <x v="3"/>
    <s v="네이버 브랜드검색"/>
    <x v="0"/>
    <x v="0"/>
    <x v="0"/>
    <m/>
    <m/>
    <n v="50000"/>
    <m/>
    <m/>
    <m/>
  </r>
  <r>
    <x v="318"/>
    <x v="4"/>
    <s v="네이버 브랜드검색"/>
    <x v="0"/>
    <x v="0"/>
    <x v="0"/>
    <m/>
    <m/>
    <n v="50000"/>
    <m/>
    <m/>
    <m/>
  </r>
  <r>
    <x v="315"/>
    <x v="1"/>
    <s v="네이버 브랜드검색"/>
    <x v="0"/>
    <x v="0"/>
    <x v="0"/>
    <m/>
    <m/>
    <n v="50000"/>
    <m/>
    <m/>
    <m/>
  </r>
  <r>
    <x v="316"/>
    <x v="0"/>
    <s v="네이버 브랜드검색"/>
    <x v="0"/>
    <x v="0"/>
    <x v="0"/>
    <m/>
    <m/>
    <n v="50000"/>
    <m/>
    <m/>
    <m/>
  </r>
  <r>
    <x v="317"/>
    <x v="3"/>
    <s v="유튜브 디스커버리(이미지)"/>
    <x v="0"/>
    <x v="0"/>
    <x v="0"/>
    <m/>
    <m/>
    <n v="327394"/>
    <m/>
    <m/>
    <m/>
  </r>
  <r>
    <x v="318"/>
    <x v="4"/>
    <s v="유튜브 디스커버리(이미지)"/>
    <x v="0"/>
    <x v="0"/>
    <x v="0"/>
    <m/>
    <m/>
    <n v="130650"/>
    <m/>
    <m/>
    <m/>
  </r>
  <r>
    <x v="315"/>
    <x v="1"/>
    <s v="유튜브 디스커버리(이미지)"/>
    <x v="0"/>
    <x v="0"/>
    <x v="0"/>
    <m/>
    <m/>
    <n v="282379"/>
    <m/>
    <m/>
    <m/>
  </r>
  <r>
    <x v="316"/>
    <x v="0"/>
    <s v="유튜브 디스커버리(이미지)"/>
    <x v="0"/>
    <x v="0"/>
    <x v="0"/>
    <m/>
    <m/>
    <n v="203662"/>
    <m/>
    <m/>
    <m/>
  </r>
  <r>
    <x v="315"/>
    <x v="1"/>
    <s v="문자대표"/>
    <x v="0"/>
    <x v="0"/>
    <x v="0"/>
    <m/>
    <m/>
    <n v="630"/>
    <m/>
    <m/>
    <m/>
  </r>
  <r>
    <x v="319"/>
    <x v="2"/>
    <s v="페이스북/인스타그램"/>
    <x v="5"/>
    <x v="0"/>
    <x v="0"/>
    <m/>
    <m/>
    <n v="163267"/>
    <m/>
    <m/>
    <m/>
  </r>
  <r>
    <x v="319"/>
    <x v="2"/>
    <s v="페이스북/인스타그램"/>
    <x v="0"/>
    <x v="0"/>
    <x v="0"/>
    <m/>
    <m/>
    <n v="263148"/>
    <m/>
    <m/>
    <m/>
  </r>
  <r>
    <x v="319"/>
    <x v="2"/>
    <s v="네이버 GFA"/>
    <x v="6"/>
    <x v="0"/>
    <x v="0"/>
    <m/>
    <m/>
    <n v="16087.27272727273"/>
    <m/>
    <m/>
    <m/>
  </r>
  <r>
    <x v="319"/>
    <x v="2"/>
    <s v="네이버 GFA"/>
    <x v="0"/>
    <x v="0"/>
    <x v="0"/>
    <m/>
    <m/>
    <n v="188749.0909090909"/>
    <m/>
    <m/>
    <m/>
  </r>
  <r>
    <x v="320"/>
    <x v="5"/>
    <s v="네이버 쇼핑검색"/>
    <x v="0"/>
    <x v="0"/>
    <x v="0"/>
    <m/>
    <m/>
    <n v="48139.99999999999"/>
    <m/>
    <m/>
    <m/>
  </r>
  <r>
    <x v="321"/>
    <x v="6"/>
    <s v="네이버 쇼핑검색"/>
    <x v="0"/>
    <x v="0"/>
    <x v="0"/>
    <m/>
    <m/>
    <n v="34710"/>
    <m/>
    <m/>
    <m/>
  </r>
  <r>
    <x v="322"/>
    <x v="3"/>
    <s v="네이버 쇼핑검색"/>
    <x v="0"/>
    <x v="0"/>
    <x v="0"/>
    <m/>
    <m/>
    <n v="47189.99999999999"/>
    <m/>
    <m/>
    <m/>
  </r>
  <r>
    <x v="323"/>
    <x v="4"/>
    <s v="네이버 쇼핑검색"/>
    <x v="0"/>
    <x v="0"/>
    <x v="0"/>
    <m/>
    <m/>
    <n v="46689.99999999999"/>
    <m/>
    <m/>
    <m/>
  </r>
  <r>
    <x v="324"/>
    <x v="1"/>
    <s v="네이버 쇼핑검색"/>
    <x v="0"/>
    <x v="0"/>
    <x v="0"/>
    <m/>
    <m/>
    <n v="54669.99999999999"/>
    <m/>
    <m/>
    <m/>
  </r>
  <r>
    <x v="325"/>
    <x v="0"/>
    <s v="네이버 쇼핑검색"/>
    <x v="0"/>
    <x v="0"/>
    <x v="0"/>
    <m/>
    <m/>
    <n v="39540"/>
    <m/>
    <m/>
    <m/>
  </r>
  <r>
    <x v="319"/>
    <x v="2"/>
    <s v="네이버 브랜드검색"/>
    <x v="0"/>
    <x v="0"/>
    <x v="0"/>
    <m/>
    <m/>
    <n v="50000"/>
    <m/>
    <m/>
    <m/>
  </r>
  <r>
    <x v="320"/>
    <x v="5"/>
    <s v="네이버 브랜드검색"/>
    <x v="0"/>
    <x v="0"/>
    <x v="0"/>
    <m/>
    <m/>
    <n v="50000"/>
    <m/>
    <m/>
    <m/>
  </r>
  <r>
    <x v="321"/>
    <x v="6"/>
    <s v="네이버 브랜드검색"/>
    <x v="0"/>
    <x v="0"/>
    <x v="0"/>
    <m/>
    <m/>
    <n v="50000"/>
    <m/>
    <m/>
    <m/>
  </r>
  <r>
    <x v="322"/>
    <x v="3"/>
    <s v="네이버 브랜드검색"/>
    <x v="0"/>
    <x v="0"/>
    <x v="0"/>
    <m/>
    <m/>
    <n v="50000"/>
    <m/>
    <m/>
    <m/>
  </r>
  <r>
    <x v="323"/>
    <x v="4"/>
    <s v="네이버 브랜드검색"/>
    <x v="0"/>
    <x v="0"/>
    <x v="0"/>
    <m/>
    <m/>
    <n v="50000"/>
    <m/>
    <m/>
    <m/>
  </r>
  <r>
    <x v="324"/>
    <x v="1"/>
    <s v="네이버 브랜드검색"/>
    <x v="0"/>
    <x v="0"/>
    <x v="0"/>
    <m/>
    <m/>
    <n v="50000"/>
    <m/>
    <m/>
    <m/>
  </r>
  <r>
    <x v="325"/>
    <x v="0"/>
    <s v="네이버 브랜드검색"/>
    <x v="0"/>
    <x v="0"/>
    <x v="0"/>
    <m/>
    <m/>
    <n v="50000"/>
    <m/>
    <m/>
    <m/>
  </r>
  <r>
    <x v="319"/>
    <x v="2"/>
    <s v="유튜브 디스커버리(이미지)"/>
    <x v="0"/>
    <x v="0"/>
    <x v="0"/>
    <m/>
    <m/>
    <n v="44919"/>
    <m/>
    <m/>
    <m/>
  </r>
  <r>
    <x v="324"/>
    <x v="1"/>
    <s v="카카오톡 메시지"/>
    <x v="0"/>
    <x v="0"/>
    <x v="0"/>
    <m/>
    <m/>
    <n v="5478"/>
    <m/>
    <m/>
    <m/>
  </r>
  <r>
    <x v="324"/>
    <x v="1"/>
    <s v="문자대표"/>
    <x v="0"/>
    <x v="0"/>
    <x v="0"/>
    <m/>
    <m/>
    <n v="8070"/>
    <m/>
    <m/>
    <m/>
  </r>
  <r>
    <x v="326"/>
    <x v="6"/>
    <s v="페이스북/인스타그램"/>
    <x v="0"/>
    <x v="0"/>
    <x v="0"/>
    <m/>
    <m/>
    <n v="150097"/>
    <m/>
    <m/>
    <m/>
  </r>
  <r>
    <x v="327"/>
    <x v="3"/>
    <s v="페이스북/인스타그램"/>
    <x v="0"/>
    <x v="0"/>
    <x v="0"/>
    <m/>
    <m/>
    <n v="263174"/>
    <m/>
    <m/>
    <m/>
  </r>
  <r>
    <x v="328"/>
    <x v="4"/>
    <s v="페이스북/인스타그램"/>
    <x v="0"/>
    <x v="0"/>
    <x v="0"/>
    <m/>
    <m/>
    <n v="347976"/>
    <m/>
    <m/>
    <m/>
  </r>
  <r>
    <x v="329"/>
    <x v="1"/>
    <s v="페이스북/인스타그램"/>
    <x v="0"/>
    <x v="0"/>
    <x v="0"/>
    <m/>
    <m/>
    <n v="185499"/>
    <m/>
    <m/>
    <m/>
  </r>
  <r>
    <x v="330"/>
    <x v="0"/>
    <s v="페이스북/인스타그램"/>
    <x v="0"/>
    <x v="0"/>
    <x v="0"/>
    <m/>
    <m/>
    <n v="266513"/>
    <m/>
    <m/>
    <m/>
  </r>
  <r>
    <x v="331"/>
    <x v="2"/>
    <s v="페이스북/인스타그램"/>
    <x v="0"/>
    <x v="0"/>
    <x v="0"/>
    <m/>
    <m/>
    <n v="221180"/>
    <m/>
    <m/>
    <m/>
  </r>
  <r>
    <x v="332"/>
    <x v="5"/>
    <s v="페이스북/인스타그램"/>
    <x v="0"/>
    <x v="0"/>
    <x v="0"/>
    <m/>
    <m/>
    <n v="106388"/>
    <m/>
    <m/>
    <m/>
  </r>
  <r>
    <x v="333"/>
    <x v="6"/>
    <s v="페이스북/인스타그램"/>
    <x v="0"/>
    <x v="0"/>
    <x v="0"/>
    <m/>
    <m/>
    <n v="146130"/>
    <m/>
    <m/>
    <m/>
  </r>
  <r>
    <x v="245"/>
    <x v="3"/>
    <s v="페이스북/인스타그램"/>
    <x v="0"/>
    <x v="0"/>
    <x v="0"/>
    <m/>
    <m/>
    <n v="225894"/>
    <m/>
    <m/>
    <m/>
  </r>
  <r>
    <x v="334"/>
    <x v="4"/>
    <s v="페이스북/인스타그램"/>
    <x v="0"/>
    <x v="0"/>
    <x v="0"/>
    <m/>
    <m/>
    <n v="276037"/>
    <m/>
    <m/>
    <m/>
  </r>
  <r>
    <x v="335"/>
    <x v="1"/>
    <s v="페이스북/인스타그램"/>
    <x v="0"/>
    <x v="0"/>
    <x v="0"/>
    <m/>
    <m/>
    <n v="273861"/>
    <m/>
    <m/>
    <m/>
  </r>
  <r>
    <x v="245"/>
    <x v="3"/>
    <s v="페이스북/인스타그램"/>
    <x v="5"/>
    <x v="0"/>
    <x v="0"/>
    <m/>
    <m/>
    <n v="19610"/>
    <m/>
    <m/>
    <m/>
  </r>
  <r>
    <x v="334"/>
    <x v="4"/>
    <s v="페이스북/인스타그램"/>
    <x v="5"/>
    <x v="0"/>
    <x v="0"/>
    <m/>
    <m/>
    <n v="246783"/>
    <m/>
    <m/>
    <m/>
  </r>
  <r>
    <x v="335"/>
    <x v="1"/>
    <s v="페이스북/인스타그램"/>
    <x v="5"/>
    <x v="0"/>
    <x v="0"/>
    <m/>
    <m/>
    <n v="185504"/>
    <m/>
    <m/>
    <m/>
  </r>
  <r>
    <x v="327"/>
    <x v="3"/>
    <s v="네이버 GFA"/>
    <x v="0"/>
    <x v="0"/>
    <x v="0"/>
    <m/>
    <m/>
    <n v="357111.8181818182"/>
    <m/>
    <m/>
    <m/>
  </r>
  <r>
    <x v="328"/>
    <x v="4"/>
    <s v="네이버 GFA"/>
    <x v="0"/>
    <x v="0"/>
    <x v="0"/>
    <m/>
    <m/>
    <n v="412806.3636363636"/>
    <m/>
    <m/>
    <m/>
  </r>
  <r>
    <x v="329"/>
    <x v="1"/>
    <s v="네이버 GFA"/>
    <x v="0"/>
    <x v="0"/>
    <x v="0"/>
    <m/>
    <m/>
    <n v="370464.5454545454"/>
    <m/>
    <m/>
    <m/>
  </r>
  <r>
    <x v="330"/>
    <x v="0"/>
    <s v="네이버 GFA"/>
    <x v="0"/>
    <x v="0"/>
    <x v="0"/>
    <m/>
    <m/>
    <n v="440808.1818181818"/>
    <m/>
    <m/>
    <m/>
  </r>
  <r>
    <x v="331"/>
    <x v="2"/>
    <s v="네이버 GFA"/>
    <x v="0"/>
    <x v="0"/>
    <x v="0"/>
    <m/>
    <m/>
    <n v="310808.1818181818"/>
    <m/>
    <m/>
    <m/>
  </r>
  <r>
    <x v="332"/>
    <x v="5"/>
    <s v="네이버 GFA"/>
    <x v="0"/>
    <x v="0"/>
    <x v="0"/>
    <m/>
    <m/>
    <n v="158205.4545454545"/>
    <m/>
    <m/>
    <m/>
  </r>
  <r>
    <x v="333"/>
    <x v="6"/>
    <s v="네이버 GFA"/>
    <x v="0"/>
    <x v="0"/>
    <x v="0"/>
    <m/>
    <m/>
    <n v="158178.1818181818"/>
    <m/>
    <m/>
    <m/>
  </r>
  <r>
    <x v="245"/>
    <x v="3"/>
    <s v="네이버 GFA"/>
    <x v="0"/>
    <x v="0"/>
    <x v="0"/>
    <m/>
    <m/>
    <n v="227434.5454545454"/>
    <m/>
    <m/>
    <m/>
  </r>
  <r>
    <x v="334"/>
    <x v="4"/>
    <s v="네이버 GFA"/>
    <x v="0"/>
    <x v="0"/>
    <x v="0"/>
    <m/>
    <m/>
    <n v="223165.4545454545"/>
    <m/>
    <m/>
    <m/>
  </r>
  <r>
    <x v="335"/>
    <x v="1"/>
    <s v="네이버 GFA"/>
    <x v="0"/>
    <x v="0"/>
    <x v="0"/>
    <m/>
    <m/>
    <n v="425641.8181818182"/>
    <m/>
    <m/>
    <m/>
  </r>
  <r>
    <x v="327"/>
    <x v="3"/>
    <s v="네이버 GFA"/>
    <x v="6"/>
    <x v="0"/>
    <x v="0"/>
    <m/>
    <m/>
    <n v="68737.27272727272"/>
    <m/>
    <m/>
    <m/>
  </r>
  <r>
    <x v="328"/>
    <x v="4"/>
    <s v="네이버 GFA"/>
    <x v="6"/>
    <x v="0"/>
    <x v="0"/>
    <m/>
    <m/>
    <n v="26470.90909090909"/>
    <m/>
    <m/>
    <m/>
  </r>
  <r>
    <x v="329"/>
    <x v="1"/>
    <s v="네이버 GFA"/>
    <x v="6"/>
    <x v="0"/>
    <x v="0"/>
    <m/>
    <m/>
    <n v="17612.72727272727"/>
    <m/>
    <m/>
    <m/>
  </r>
  <r>
    <x v="330"/>
    <x v="0"/>
    <s v="네이버 GFA"/>
    <x v="6"/>
    <x v="0"/>
    <x v="0"/>
    <m/>
    <m/>
    <n v="35782.72727272727"/>
    <m/>
    <m/>
    <m/>
  </r>
  <r>
    <x v="331"/>
    <x v="2"/>
    <s v="네이버 GFA"/>
    <x v="6"/>
    <x v="0"/>
    <x v="0"/>
    <m/>
    <m/>
    <n v="30262.72727272727"/>
    <m/>
    <m/>
    <m/>
  </r>
  <r>
    <x v="332"/>
    <x v="5"/>
    <s v="네이버 GFA"/>
    <x v="6"/>
    <x v="0"/>
    <x v="0"/>
    <m/>
    <m/>
    <n v="34480"/>
    <m/>
    <m/>
    <m/>
  </r>
  <r>
    <x v="333"/>
    <x v="6"/>
    <s v="네이버 GFA"/>
    <x v="6"/>
    <x v="0"/>
    <x v="0"/>
    <m/>
    <m/>
    <n v="32842.72727272727"/>
    <m/>
    <m/>
    <m/>
  </r>
  <r>
    <x v="245"/>
    <x v="3"/>
    <s v="네이버 GFA"/>
    <x v="6"/>
    <x v="0"/>
    <x v="0"/>
    <m/>
    <m/>
    <n v="28893.63636363636"/>
    <m/>
    <m/>
    <m/>
  </r>
  <r>
    <x v="334"/>
    <x v="4"/>
    <s v="네이버 GFA"/>
    <x v="6"/>
    <x v="0"/>
    <x v="0"/>
    <m/>
    <m/>
    <n v="34178.18181818182"/>
    <m/>
    <m/>
    <m/>
  </r>
  <r>
    <x v="335"/>
    <x v="1"/>
    <s v="네이버 GFA"/>
    <x v="6"/>
    <x v="0"/>
    <x v="0"/>
    <m/>
    <m/>
    <n v="63110.90909090909"/>
    <m/>
    <m/>
    <m/>
  </r>
  <r>
    <x v="325"/>
    <x v="0"/>
    <s v="네이버 쇼핑검색"/>
    <x v="0"/>
    <x v="0"/>
    <x v="0"/>
    <m/>
    <m/>
    <n v="39570"/>
    <m/>
    <m/>
    <m/>
  </r>
  <r>
    <x v="336"/>
    <x v="2"/>
    <s v="네이버 쇼핑검색"/>
    <x v="0"/>
    <x v="0"/>
    <x v="0"/>
    <m/>
    <m/>
    <n v="32760"/>
    <m/>
    <m/>
    <m/>
  </r>
  <r>
    <x v="337"/>
    <x v="5"/>
    <s v="네이버 쇼핑검색"/>
    <x v="0"/>
    <x v="0"/>
    <x v="0"/>
    <m/>
    <m/>
    <n v="33820"/>
    <m/>
    <m/>
    <m/>
  </r>
  <r>
    <x v="326"/>
    <x v="6"/>
    <s v="네이버 쇼핑검색"/>
    <x v="0"/>
    <x v="0"/>
    <x v="0"/>
    <m/>
    <m/>
    <n v="43310"/>
    <m/>
    <m/>
    <m/>
  </r>
  <r>
    <x v="327"/>
    <x v="3"/>
    <s v="네이버 쇼핑검색"/>
    <x v="0"/>
    <x v="0"/>
    <x v="0"/>
    <m/>
    <m/>
    <n v="51589.99999999999"/>
    <m/>
    <m/>
    <m/>
  </r>
  <r>
    <x v="328"/>
    <x v="4"/>
    <s v="네이버 쇼핑검색"/>
    <x v="0"/>
    <x v="0"/>
    <x v="0"/>
    <m/>
    <m/>
    <n v="54609.99999999999"/>
    <m/>
    <m/>
    <m/>
  </r>
  <r>
    <x v="329"/>
    <x v="1"/>
    <s v="네이버 쇼핑검색"/>
    <x v="0"/>
    <x v="0"/>
    <x v="0"/>
    <m/>
    <m/>
    <n v="47649.99999999999"/>
    <m/>
    <m/>
    <m/>
  </r>
  <r>
    <x v="330"/>
    <x v="0"/>
    <s v="네이버 쇼핑검색"/>
    <x v="0"/>
    <x v="0"/>
    <x v="0"/>
    <m/>
    <m/>
    <n v="48399.99999999999"/>
    <m/>
    <m/>
    <m/>
  </r>
  <r>
    <x v="331"/>
    <x v="2"/>
    <s v="네이버 쇼핑검색"/>
    <x v="0"/>
    <x v="0"/>
    <x v="0"/>
    <m/>
    <m/>
    <n v="37770"/>
    <m/>
    <m/>
    <m/>
  </r>
  <r>
    <x v="332"/>
    <x v="5"/>
    <s v="네이버 쇼핑검색"/>
    <x v="0"/>
    <x v="0"/>
    <x v="0"/>
    <m/>
    <m/>
    <n v="34740"/>
    <m/>
    <m/>
    <m/>
  </r>
  <r>
    <x v="333"/>
    <x v="6"/>
    <s v="네이버 쇼핑검색"/>
    <x v="0"/>
    <x v="0"/>
    <x v="0"/>
    <m/>
    <m/>
    <n v="39880"/>
    <m/>
    <m/>
    <m/>
  </r>
  <r>
    <x v="245"/>
    <x v="3"/>
    <s v="네이버 쇼핑검색"/>
    <x v="0"/>
    <x v="0"/>
    <x v="0"/>
    <m/>
    <m/>
    <n v="47229.99999999999"/>
    <m/>
    <m/>
    <m/>
  </r>
  <r>
    <x v="334"/>
    <x v="4"/>
    <s v="네이버 쇼핑검색"/>
    <x v="0"/>
    <x v="0"/>
    <x v="0"/>
    <m/>
    <m/>
    <n v="47599.99999999999"/>
    <m/>
    <m/>
    <m/>
  </r>
  <r>
    <x v="335"/>
    <x v="1"/>
    <s v="네이버 쇼핑검색"/>
    <x v="0"/>
    <x v="0"/>
    <x v="0"/>
    <m/>
    <m/>
    <n v="38150"/>
    <m/>
    <m/>
    <m/>
  </r>
  <r>
    <x v="325"/>
    <x v="0"/>
    <s v="네이버 브랜드검색"/>
    <x v="0"/>
    <x v="0"/>
    <x v="0"/>
    <m/>
    <m/>
    <n v="50000"/>
    <m/>
    <m/>
    <m/>
  </r>
  <r>
    <x v="336"/>
    <x v="2"/>
    <s v="네이버 브랜드검색"/>
    <x v="0"/>
    <x v="0"/>
    <x v="0"/>
    <m/>
    <m/>
    <n v="50000"/>
    <m/>
    <m/>
    <m/>
  </r>
  <r>
    <x v="337"/>
    <x v="5"/>
    <s v="네이버 브랜드검색"/>
    <x v="0"/>
    <x v="0"/>
    <x v="0"/>
    <m/>
    <m/>
    <n v="50000"/>
    <m/>
    <m/>
    <m/>
  </r>
  <r>
    <x v="326"/>
    <x v="6"/>
    <s v="네이버 브랜드검색"/>
    <x v="0"/>
    <x v="0"/>
    <x v="0"/>
    <m/>
    <m/>
    <n v="50000"/>
    <m/>
    <m/>
    <m/>
  </r>
  <r>
    <x v="327"/>
    <x v="3"/>
    <s v="네이버 브랜드검색"/>
    <x v="0"/>
    <x v="0"/>
    <x v="0"/>
    <m/>
    <m/>
    <n v="50000"/>
    <m/>
    <m/>
    <m/>
  </r>
  <r>
    <x v="328"/>
    <x v="4"/>
    <s v="네이버 브랜드검색"/>
    <x v="0"/>
    <x v="0"/>
    <x v="0"/>
    <m/>
    <m/>
    <n v="50000"/>
    <m/>
    <m/>
    <m/>
  </r>
  <r>
    <x v="329"/>
    <x v="1"/>
    <s v="네이버 브랜드검색"/>
    <x v="0"/>
    <x v="0"/>
    <x v="0"/>
    <m/>
    <m/>
    <n v="50000"/>
    <m/>
    <m/>
    <m/>
  </r>
  <r>
    <x v="330"/>
    <x v="0"/>
    <s v="네이버 브랜드검색"/>
    <x v="0"/>
    <x v="0"/>
    <x v="0"/>
    <m/>
    <m/>
    <n v="50000"/>
    <m/>
    <m/>
    <m/>
  </r>
  <r>
    <x v="331"/>
    <x v="2"/>
    <s v="네이버 브랜드검색"/>
    <x v="0"/>
    <x v="0"/>
    <x v="0"/>
    <m/>
    <m/>
    <n v="50000"/>
    <m/>
    <m/>
    <m/>
  </r>
  <r>
    <x v="332"/>
    <x v="5"/>
    <s v="네이버 브랜드검색"/>
    <x v="0"/>
    <x v="0"/>
    <x v="0"/>
    <m/>
    <m/>
    <n v="50000"/>
    <m/>
    <m/>
    <m/>
  </r>
  <r>
    <x v="333"/>
    <x v="6"/>
    <s v="네이버 브랜드검색"/>
    <x v="0"/>
    <x v="0"/>
    <x v="0"/>
    <m/>
    <m/>
    <n v="50000"/>
    <m/>
    <m/>
    <m/>
  </r>
  <r>
    <x v="245"/>
    <x v="3"/>
    <s v="네이버 브랜드검색"/>
    <x v="0"/>
    <x v="0"/>
    <x v="0"/>
    <m/>
    <m/>
    <n v="50000"/>
    <m/>
    <m/>
    <m/>
  </r>
  <r>
    <x v="334"/>
    <x v="4"/>
    <s v="네이버 브랜드검색"/>
    <x v="0"/>
    <x v="0"/>
    <x v="0"/>
    <m/>
    <m/>
    <n v="50000"/>
    <m/>
    <m/>
    <m/>
  </r>
  <r>
    <x v="335"/>
    <x v="1"/>
    <s v="네이버 브랜드검색"/>
    <x v="0"/>
    <x v="0"/>
    <x v="0"/>
    <m/>
    <m/>
    <n v="50000"/>
    <m/>
    <m/>
    <m/>
  </r>
  <r>
    <x v="327"/>
    <x v="3"/>
    <s v="유튜브 디스커버리"/>
    <x v="0"/>
    <x v="0"/>
    <x v="0"/>
    <m/>
    <m/>
    <n v="1052805"/>
    <m/>
    <m/>
    <m/>
  </r>
  <r>
    <x v="328"/>
    <x v="4"/>
    <s v="유튜브 디스커버리"/>
    <x v="0"/>
    <x v="0"/>
    <x v="0"/>
    <m/>
    <m/>
    <n v="614892"/>
    <m/>
    <m/>
    <m/>
  </r>
  <r>
    <x v="329"/>
    <x v="1"/>
    <s v="유튜브 디스커버리"/>
    <x v="0"/>
    <x v="0"/>
    <x v="0"/>
    <m/>
    <m/>
    <n v="316320"/>
    <m/>
    <m/>
    <m/>
  </r>
  <r>
    <x v="330"/>
    <x v="0"/>
    <s v="유튜브 디스커버리"/>
    <x v="0"/>
    <x v="0"/>
    <x v="0"/>
    <m/>
    <m/>
    <n v="233538"/>
    <m/>
    <m/>
    <m/>
  </r>
  <r>
    <x v="331"/>
    <x v="2"/>
    <s v="유튜브 디스커버리"/>
    <x v="0"/>
    <x v="0"/>
    <x v="0"/>
    <m/>
    <m/>
    <n v="366135"/>
    <m/>
    <m/>
    <m/>
  </r>
  <r>
    <x v="332"/>
    <x v="5"/>
    <s v="유튜브 디스커버리"/>
    <x v="0"/>
    <x v="0"/>
    <x v="0"/>
    <m/>
    <m/>
    <n v="298485"/>
    <m/>
    <m/>
    <m/>
  </r>
  <r>
    <x v="333"/>
    <x v="6"/>
    <s v="유튜브 디스커버리"/>
    <x v="0"/>
    <x v="0"/>
    <x v="0"/>
    <m/>
    <m/>
    <n v="219144"/>
    <m/>
    <m/>
    <m/>
  </r>
  <r>
    <x v="245"/>
    <x v="3"/>
    <s v="유튜브 디스커버리"/>
    <x v="0"/>
    <x v="0"/>
    <x v="0"/>
    <m/>
    <m/>
    <n v="114132"/>
    <m/>
    <m/>
    <m/>
  </r>
  <r>
    <x v="334"/>
    <x v="4"/>
    <s v="유튜브 디스커버리"/>
    <x v="0"/>
    <x v="0"/>
    <x v="0"/>
    <m/>
    <m/>
    <n v="738334"/>
    <m/>
    <m/>
    <m/>
  </r>
  <r>
    <x v="327"/>
    <x v="3"/>
    <s v="유튜브 디스커버리(이미지)"/>
    <x v="0"/>
    <x v="0"/>
    <x v="0"/>
    <m/>
    <m/>
    <n v="350935"/>
    <m/>
    <m/>
    <m/>
  </r>
  <r>
    <x v="328"/>
    <x v="4"/>
    <s v="유튜브 디스커버리(이미지)"/>
    <x v="0"/>
    <x v="0"/>
    <x v="0"/>
    <m/>
    <m/>
    <n v="204964"/>
    <m/>
    <m/>
    <m/>
  </r>
  <r>
    <x v="329"/>
    <x v="1"/>
    <s v="유튜브 디스커버리(이미지)"/>
    <x v="0"/>
    <x v="0"/>
    <x v="0"/>
    <m/>
    <m/>
    <n v="105440"/>
    <m/>
    <m/>
    <m/>
  </r>
  <r>
    <x v="330"/>
    <x v="0"/>
    <s v="유튜브 디스커버리(이미지)"/>
    <x v="0"/>
    <x v="0"/>
    <x v="0"/>
    <m/>
    <m/>
    <n v="77846"/>
    <m/>
    <m/>
    <m/>
  </r>
  <r>
    <x v="331"/>
    <x v="2"/>
    <s v="유튜브 디스커버리(이미지)"/>
    <x v="0"/>
    <x v="0"/>
    <x v="0"/>
    <m/>
    <m/>
    <n v="122045"/>
    <m/>
    <m/>
    <m/>
  </r>
  <r>
    <x v="332"/>
    <x v="5"/>
    <s v="유튜브 디스커버리(이미지)"/>
    <x v="0"/>
    <x v="0"/>
    <x v="0"/>
    <m/>
    <m/>
    <n v="99495"/>
    <m/>
    <m/>
    <m/>
  </r>
  <r>
    <x v="333"/>
    <x v="6"/>
    <s v="유튜브 디스커버리(이미지)"/>
    <x v="0"/>
    <x v="0"/>
    <x v="0"/>
    <m/>
    <m/>
    <n v="73048"/>
    <m/>
    <m/>
    <m/>
  </r>
  <r>
    <x v="245"/>
    <x v="3"/>
    <s v="유튜브 디스커버리(이미지)"/>
    <x v="0"/>
    <x v="0"/>
    <x v="0"/>
    <m/>
    <m/>
    <n v="38044"/>
    <m/>
    <m/>
    <m/>
  </r>
  <r>
    <x v="334"/>
    <x v="4"/>
    <s v="유튜브 디스커버리(이미지)"/>
    <x v="0"/>
    <x v="0"/>
    <x v="0"/>
    <m/>
    <m/>
    <n v="3151"/>
    <m/>
    <m/>
    <m/>
  </r>
  <r>
    <x v="335"/>
    <x v="1"/>
    <s v="페이스북/인스타그램"/>
    <x v="0"/>
    <x v="0"/>
    <x v="0"/>
    <m/>
    <m/>
    <n v="273861"/>
    <m/>
    <m/>
    <m/>
  </r>
  <r>
    <x v="338"/>
    <x v="0"/>
    <s v="페이스북/인스타그램"/>
    <x v="0"/>
    <x v="0"/>
    <x v="0"/>
    <m/>
    <m/>
    <n v="275318"/>
    <m/>
    <m/>
    <m/>
  </r>
  <r>
    <x v="339"/>
    <x v="2"/>
    <s v="페이스북/인스타그램"/>
    <x v="0"/>
    <x v="0"/>
    <x v="0"/>
    <m/>
    <m/>
    <n v="270296"/>
    <m/>
    <m/>
    <m/>
  </r>
  <r>
    <x v="340"/>
    <x v="5"/>
    <s v="페이스북/인스타그램"/>
    <x v="0"/>
    <x v="0"/>
    <x v="0"/>
    <m/>
    <m/>
    <n v="161036"/>
    <m/>
    <m/>
    <m/>
  </r>
  <r>
    <x v="341"/>
    <x v="6"/>
    <s v="페이스북/인스타그램"/>
    <x v="0"/>
    <x v="0"/>
    <x v="0"/>
    <m/>
    <m/>
    <n v="213800"/>
    <m/>
    <m/>
    <m/>
  </r>
  <r>
    <x v="342"/>
    <x v="3"/>
    <s v="페이스북/인스타그램"/>
    <x v="0"/>
    <x v="0"/>
    <x v="0"/>
    <m/>
    <m/>
    <n v="266242"/>
    <m/>
    <m/>
    <m/>
  </r>
  <r>
    <x v="343"/>
    <x v="4"/>
    <s v="페이스북/인스타그램"/>
    <x v="0"/>
    <x v="0"/>
    <x v="0"/>
    <m/>
    <m/>
    <n v="267945"/>
    <m/>
    <m/>
    <m/>
  </r>
  <r>
    <x v="344"/>
    <x v="1"/>
    <s v="페이스북/인스타그램"/>
    <x v="0"/>
    <x v="0"/>
    <x v="0"/>
    <m/>
    <m/>
    <n v="279998"/>
    <m/>
    <m/>
    <m/>
  </r>
  <r>
    <x v="345"/>
    <x v="0"/>
    <s v="페이스북/인스타그램"/>
    <x v="0"/>
    <x v="0"/>
    <x v="0"/>
    <m/>
    <m/>
    <n v="271807"/>
    <m/>
    <m/>
    <m/>
  </r>
  <r>
    <x v="346"/>
    <x v="2"/>
    <s v="페이스북/인스타그램"/>
    <x v="0"/>
    <x v="0"/>
    <x v="0"/>
    <m/>
    <m/>
    <n v="231681"/>
    <m/>
    <m/>
    <m/>
  </r>
  <r>
    <x v="347"/>
    <x v="5"/>
    <s v="페이스북/인스타그램"/>
    <x v="0"/>
    <x v="0"/>
    <x v="0"/>
    <m/>
    <m/>
    <n v="154489"/>
    <m/>
    <m/>
    <m/>
  </r>
  <r>
    <x v="348"/>
    <x v="6"/>
    <s v="페이스북/인스타그램"/>
    <x v="0"/>
    <x v="0"/>
    <x v="0"/>
    <m/>
    <m/>
    <n v="206446"/>
    <m/>
    <m/>
    <m/>
  </r>
  <r>
    <x v="349"/>
    <x v="3"/>
    <s v="페이스북/인스타그램"/>
    <x v="0"/>
    <x v="0"/>
    <x v="0"/>
    <m/>
    <m/>
    <n v="252222"/>
    <m/>
    <m/>
    <m/>
  </r>
  <r>
    <x v="350"/>
    <x v="4"/>
    <s v="페이스북/인스타그램"/>
    <x v="0"/>
    <x v="0"/>
    <x v="0"/>
    <m/>
    <m/>
    <n v="254997"/>
    <m/>
    <m/>
    <m/>
  </r>
  <r>
    <x v="351"/>
    <x v="1"/>
    <s v="페이스북/인스타그램"/>
    <x v="0"/>
    <x v="0"/>
    <x v="0"/>
    <m/>
    <m/>
    <n v="258789"/>
    <m/>
    <m/>
    <m/>
  </r>
  <r>
    <x v="352"/>
    <x v="0"/>
    <s v="페이스북/인스타그램"/>
    <x v="0"/>
    <x v="0"/>
    <x v="0"/>
    <m/>
    <m/>
    <n v="251761"/>
    <m/>
    <m/>
    <m/>
  </r>
  <r>
    <x v="338"/>
    <x v="0"/>
    <s v="네이버 GFA"/>
    <x v="0"/>
    <x v="0"/>
    <x v="0"/>
    <m/>
    <m/>
    <n v="333464.5454545454"/>
    <m/>
    <m/>
    <m/>
  </r>
  <r>
    <x v="339"/>
    <x v="2"/>
    <s v="네이버 GFA"/>
    <x v="0"/>
    <x v="0"/>
    <x v="0"/>
    <m/>
    <m/>
    <n v="136250.9090909091"/>
    <m/>
    <m/>
    <m/>
  </r>
  <r>
    <x v="340"/>
    <x v="5"/>
    <s v="네이버 GFA"/>
    <x v="0"/>
    <x v="0"/>
    <x v="0"/>
    <m/>
    <m/>
    <n v="150902.7272727273"/>
    <m/>
    <m/>
    <m/>
  </r>
  <r>
    <x v="341"/>
    <x v="6"/>
    <s v="네이버 GFA"/>
    <x v="0"/>
    <x v="0"/>
    <x v="0"/>
    <m/>
    <m/>
    <n v="150136.3636363636"/>
    <m/>
    <m/>
    <m/>
  </r>
  <r>
    <x v="342"/>
    <x v="3"/>
    <s v="네이버 GFA"/>
    <x v="0"/>
    <x v="0"/>
    <x v="0"/>
    <m/>
    <m/>
    <n v="196039.0909090909"/>
    <m/>
    <m/>
    <m/>
  </r>
  <r>
    <x v="343"/>
    <x v="4"/>
    <s v="네이버 GFA"/>
    <x v="0"/>
    <x v="0"/>
    <x v="0"/>
    <m/>
    <m/>
    <n v="158441.8181818182"/>
    <m/>
    <m/>
    <m/>
  </r>
  <r>
    <x v="344"/>
    <x v="1"/>
    <s v="네이버 GFA"/>
    <x v="0"/>
    <x v="0"/>
    <x v="0"/>
    <m/>
    <m/>
    <n v="95989.0909090909"/>
    <m/>
    <m/>
    <m/>
  </r>
  <r>
    <x v="345"/>
    <x v="0"/>
    <s v="네이버 GFA"/>
    <x v="0"/>
    <x v="0"/>
    <x v="0"/>
    <m/>
    <m/>
    <n v="94370.90909090909"/>
    <m/>
    <m/>
    <m/>
  </r>
  <r>
    <x v="346"/>
    <x v="2"/>
    <s v="네이버 GFA"/>
    <x v="0"/>
    <x v="0"/>
    <x v="0"/>
    <m/>
    <m/>
    <n v="56099.99999999999"/>
    <m/>
    <m/>
    <m/>
  </r>
  <r>
    <x v="347"/>
    <x v="5"/>
    <s v="네이버 GFA"/>
    <x v="0"/>
    <x v="0"/>
    <x v="0"/>
    <m/>
    <m/>
    <n v="58006.36363636363"/>
    <m/>
    <m/>
    <m/>
  </r>
  <r>
    <x v="348"/>
    <x v="6"/>
    <s v="네이버 GFA"/>
    <x v="0"/>
    <x v="0"/>
    <x v="0"/>
    <m/>
    <m/>
    <n v="63279.99999999999"/>
    <m/>
    <m/>
    <m/>
  </r>
  <r>
    <x v="349"/>
    <x v="3"/>
    <s v="네이버 GFA"/>
    <x v="0"/>
    <x v="0"/>
    <x v="0"/>
    <m/>
    <m/>
    <n v="33799.0909090909"/>
    <m/>
    <m/>
    <m/>
  </r>
  <r>
    <x v="350"/>
    <x v="4"/>
    <s v="네이버 GFA"/>
    <x v="0"/>
    <x v="0"/>
    <x v="0"/>
    <m/>
    <m/>
    <n v="135907.2727272727"/>
    <m/>
    <m/>
    <m/>
  </r>
  <r>
    <x v="351"/>
    <x v="1"/>
    <s v="네이버 GFA"/>
    <x v="0"/>
    <x v="0"/>
    <x v="0"/>
    <m/>
    <m/>
    <n v="148635.4545454545"/>
    <m/>
    <m/>
    <m/>
  </r>
  <r>
    <x v="352"/>
    <x v="0"/>
    <s v="네이버 GFA"/>
    <x v="0"/>
    <x v="0"/>
    <x v="0"/>
    <m/>
    <m/>
    <n v="127749.0909090909"/>
    <m/>
    <m/>
    <m/>
  </r>
  <r>
    <x v="338"/>
    <x v="0"/>
    <s v="네이버 GFA"/>
    <x v="6"/>
    <x v="0"/>
    <x v="0"/>
    <m/>
    <m/>
    <n v="42720"/>
    <m/>
    <m/>
    <m/>
  </r>
  <r>
    <x v="339"/>
    <x v="2"/>
    <s v="네이버 GFA"/>
    <x v="6"/>
    <x v="0"/>
    <x v="0"/>
    <m/>
    <m/>
    <n v="17560.90909090909"/>
    <m/>
    <m/>
    <m/>
  </r>
  <r>
    <x v="340"/>
    <x v="5"/>
    <s v="네이버 GFA"/>
    <x v="6"/>
    <x v="0"/>
    <x v="0"/>
    <m/>
    <m/>
    <n v="23557.27272727272"/>
    <m/>
    <m/>
    <m/>
  </r>
  <r>
    <x v="341"/>
    <x v="6"/>
    <s v="네이버 GFA"/>
    <x v="6"/>
    <x v="0"/>
    <x v="0"/>
    <m/>
    <m/>
    <n v="30493.63636363636"/>
    <m/>
    <m/>
    <m/>
  </r>
  <r>
    <x v="342"/>
    <x v="3"/>
    <s v="네이버 GFA"/>
    <x v="6"/>
    <x v="0"/>
    <x v="0"/>
    <m/>
    <m/>
    <n v="22386.36363636364"/>
    <m/>
    <m/>
    <m/>
  </r>
  <r>
    <x v="343"/>
    <x v="4"/>
    <s v="네이버 GFA"/>
    <x v="6"/>
    <x v="0"/>
    <x v="0"/>
    <m/>
    <m/>
    <n v="15495.45454545454"/>
    <m/>
    <m/>
    <m/>
  </r>
  <r>
    <x v="344"/>
    <x v="1"/>
    <s v="네이버 GFA"/>
    <x v="6"/>
    <x v="0"/>
    <x v="0"/>
    <m/>
    <m/>
    <n v="10581.81818181818"/>
    <m/>
    <m/>
    <m/>
  </r>
  <r>
    <x v="345"/>
    <x v="0"/>
    <s v="네이버 GFA"/>
    <x v="6"/>
    <x v="0"/>
    <x v="0"/>
    <m/>
    <m/>
    <n v="3779.090909090909"/>
    <m/>
    <m/>
    <m/>
  </r>
  <r>
    <x v="346"/>
    <x v="2"/>
    <s v="네이버 GFA"/>
    <x v="6"/>
    <x v="0"/>
    <x v="0"/>
    <m/>
    <m/>
    <n v="4013.636363636364"/>
    <m/>
    <m/>
    <m/>
  </r>
  <r>
    <x v="347"/>
    <x v="5"/>
    <s v="네이버 GFA"/>
    <x v="6"/>
    <x v="0"/>
    <x v="0"/>
    <m/>
    <m/>
    <n v="12565.45454545454"/>
    <m/>
    <m/>
    <m/>
  </r>
  <r>
    <x v="348"/>
    <x v="6"/>
    <s v="네이버 GFA"/>
    <x v="6"/>
    <x v="0"/>
    <x v="0"/>
    <m/>
    <m/>
    <n v="10719.09090909091"/>
    <m/>
    <m/>
    <m/>
  </r>
  <r>
    <x v="349"/>
    <x v="3"/>
    <s v="네이버 GFA"/>
    <x v="6"/>
    <x v="0"/>
    <x v="0"/>
    <m/>
    <m/>
    <n v="2304.545454545455"/>
    <m/>
    <m/>
    <m/>
  </r>
  <r>
    <x v="350"/>
    <x v="4"/>
    <s v="네이버 GFA"/>
    <x v="6"/>
    <x v="0"/>
    <x v="0"/>
    <m/>
    <m/>
    <n v="575.4545454545454"/>
    <m/>
    <m/>
    <m/>
  </r>
  <r>
    <x v="351"/>
    <x v="1"/>
    <s v="네이버 GFA"/>
    <x v="6"/>
    <x v="0"/>
    <x v="0"/>
    <m/>
    <m/>
    <n v="291.8181818181818"/>
    <m/>
    <m/>
    <m/>
  </r>
  <r>
    <x v="338"/>
    <x v="0"/>
    <s v="네이버 쇼핑검색"/>
    <x v="0"/>
    <x v="0"/>
    <x v="0"/>
    <m/>
    <m/>
    <n v="42590"/>
    <m/>
    <m/>
    <m/>
  </r>
  <r>
    <x v="339"/>
    <x v="2"/>
    <s v="네이버 쇼핑검색"/>
    <x v="0"/>
    <x v="0"/>
    <x v="0"/>
    <m/>
    <m/>
    <n v="35400"/>
    <m/>
    <m/>
    <m/>
  </r>
  <r>
    <x v="340"/>
    <x v="5"/>
    <s v="네이버 쇼핑검색"/>
    <x v="0"/>
    <x v="0"/>
    <x v="0"/>
    <m/>
    <m/>
    <n v="28620"/>
    <m/>
    <m/>
    <m/>
  </r>
  <r>
    <x v="341"/>
    <x v="6"/>
    <s v="네이버 쇼핑검색"/>
    <x v="0"/>
    <x v="0"/>
    <x v="0"/>
    <m/>
    <m/>
    <n v="40030"/>
    <m/>
    <m/>
    <m/>
  </r>
  <r>
    <x v="342"/>
    <x v="3"/>
    <s v="네이버 쇼핑검색"/>
    <x v="0"/>
    <x v="0"/>
    <x v="0"/>
    <m/>
    <m/>
    <n v="43350"/>
    <m/>
    <m/>
    <m/>
  </r>
  <r>
    <x v="343"/>
    <x v="4"/>
    <s v="네이버 쇼핑검색"/>
    <x v="0"/>
    <x v="0"/>
    <x v="0"/>
    <m/>
    <m/>
    <n v="47769.99999999999"/>
    <m/>
    <m/>
    <m/>
  </r>
  <r>
    <x v="344"/>
    <x v="1"/>
    <s v="네이버 쇼핑검색"/>
    <x v="0"/>
    <x v="0"/>
    <x v="0"/>
    <m/>
    <m/>
    <n v="63949.99999999999"/>
    <m/>
    <m/>
    <m/>
  </r>
  <r>
    <x v="345"/>
    <x v="0"/>
    <s v="네이버 쇼핑검색"/>
    <x v="0"/>
    <x v="0"/>
    <x v="0"/>
    <m/>
    <m/>
    <n v="46359.99999999999"/>
    <m/>
    <m/>
    <m/>
  </r>
  <r>
    <x v="346"/>
    <x v="2"/>
    <s v="네이버 쇼핑검색"/>
    <x v="0"/>
    <x v="0"/>
    <x v="0"/>
    <m/>
    <m/>
    <n v="28480"/>
    <m/>
    <m/>
    <m/>
  </r>
  <r>
    <x v="347"/>
    <x v="5"/>
    <s v="네이버 쇼핑검색"/>
    <x v="0"/>
    <x v="0"/>
    <x v="0"/>
    <m/>
    <m/>
    <n v="26500"/>
    <m/>
    <m/>
    <m/>
  </r>
  <r>
    <x v="348"/>
    <x v="6"/>
    <s v="네이버 쇼핑검색"/>
    <x v="0"/>
    <x v="0"/>
    <x v="0"/>
    <m/>
    <m/>
    <n v="26850"/>
    <m/>
    <m/>
    <m/>
  </r>
  <r>
    <x v="349"/>
    <x v="3"/>
    <s v="네이버 쇼핑검색"/>
    <x v="0"/>
    <x v="0"/>
    <x v="0"/>
    <m/>
    <m/>
    <n v="34990"/>
    <m/>
    <m/>
    <m/>
  </r>
  <r>
    <x v="350"/>
    <x v="4"/>
    <s v="네이버 쇼핑검색"/>
    <x v="0"/>
    <x v="0"/>
    <x v="0"/>
    <m/>
    <m/>
    <n v="31640"/>
    <m/>
    <m/>
    <m/>
  </r>
  <r>
    <x v="351"/>
    <x v="1"/>
    <s v="네이버 쇼핑검색"/>
    <x v="0"/>
    <x v="0"/>
    <x v="0"/>
    <m/>
    <m/>
    <n v="21910"/>
    <m/>
    <m/>
    <m/>
  </r>
  <r>
    <x v="352"/>
    <x v="0"/>
    <s v="네이버 쇼핑검색"/>
    <x v="0"/>
    <x v="0"/>
    <x v="0"/>
    <m/>
    <m/>
    <n v="35530"/>
    <m/>
    <m/>
    <m/>
  </r>
  <r>
    <x v="338"/>
    <x v="0"/>
    <s v="네이버 브랜드검색"/>
    <x v="0"/>
    <x v="0"/>
    <x v="0"/>
    <m/>
    <m/>
    <n v="50000"/>
    <m/>
    <m/>
    <m/>
  </r>
  <r>
    <x v="339"/>
    <x v="2"/>
    <s v="네이버 브랜드검색"/>
    <x v="0"/>
    <x v="0"/>
    <x v="0"/>
    <m/>
    <m/>
    <n v="50000"/>
    <m/>
    <m/>
    <m/>
  </r>
  <r>
    <x v="340"/>
    <x v="5"/>
    <s v="네이버 브랜드검색"/>
    <x v="0"/>
    <x v="0"/>
    <x v="0"/>
    <m/>
    <m/>
    <n v="50000"/>
    <m/>
    <m/>
    <m/>
  </r>
  <r>
    <x v="341"/>
    <x v="6"/>
    <s v="네이버 브랜드검색"/>
    <x v="0"/>
    <x v="0"/>
    <x v="0"/>
    <m/>
    <m/>
    <n v="50000"/>
    <m/>
    <m/>
    <m/>
  </r>
  <r>
    <x v="342"/>
    <x v="3"/>
    <s v="네이버 브랜드검색"/>
    <x v="0"/>
    <x v="0"/>
    <x v="0"/>
    <m/>
    <m/>
    <n v="50000"/>
    <m/>
    <m/>
    <m/>
  </r>
  <r>
    <x v="343"/>
    <x v="4"/>
    <s v="네이버 브랜드검색"/>
    <x v="0"/>
    <x v="0"/>
    <x v="0"/>
    <m/>
    <m/>
    <n v="50000"/>
    <m/>
    <m/>
    <m/>
  </r>
  <r>
    <x v="344"/>
    <x v="1"/>
    <s v="네이버 브랜드검색"/>
    <x v="0"/>
    <x v="0"/>
    <x v="0"/>
    <m/>
    <m/>
    <n v="50000"/>
    <m/>
    <m/>
    <m/>
  </r>
  <r>
    <x v="345"/>
    <x v="0"/>
    <s v="네이버 브랜드검색"/>
    <x v="0"/>
    <x v="0"/>
    <x v="0"/>
    <m/>
    <m/>
    <n v="50000"/>
    <m/>
    <m/>
    <m/>
  </r>
  <r>
    <x v="346"/>
    <x v="2"/>
    <s v="네이버 브랜드검색"/>
    <x v="0"/>
    <x v="0"/>
    <x v="0"/>
    <m/>
    <m/>
    <n v="50000"/>
    <m/>
    <m/>
    <m/>
  </r>
  <r>
    <x v="347"/>
    <x v="5"/>
    <s v="네이버 브랜드검색"/>
    <x v="0"/>
    <x v="0"/>
    <x v="0"/>
    <m/>
    <m/>
    <n v="50000"/>
    <m/>
    <m/>
    <m/>
  </r>
  <r>
    <x v="348"/>
    <x v="6"/>
    <s v="네이버 브랜드검색"/>
    <x v="0"/>
    <x v="0"/>
    <x v="0"/>
    <m/>
    <m/>
    <n v="50000"/>
    <m/>
    <m/>
    <m/>
  </r>
  <r>
    <x v="349"/>
    <x v="3"/>
    <s v="네이버 브랜드검색"/>
    <x v="0"/>
    <x v="0"/>
    <x v="0"/>
    <m/>
    <m/>
    <n v="50000"/>
    <m/>
    <m/>
    <m/>
  </r>
  <r>
    <x v="350"/>
    <x v="4"/>
    <s v="네이버 브랜드검색"/>
    <x v="0"/>
    <x v="0"/>
    <x v="0"/>
    <m/>
    <m/>
    <n v="50000"/>
    <m/>
    <m/>
    <m/>
  </r>
  <r>
    <x v="351"/>
    <x v="1"/>
    <s v="네이버 브랜드검색"/>
    <x v="0"/>
    <x v="0"/>
    <x v="0"/>
    <m/>
    <m/>
    <n v="50000"/>
    <m/>
    <m/>
    <m/>
  </r>
  <r>
    <x v="352"/>
    <x v="0"/>
    <s v="네이버 브랜드검색"/>
    <x v="0"/>
    <x v="0"/>
    <x v="0"/>
    <m/>
    <m/>
    <n v="50000"/>
    <m/>
    <m/>
    <m/>
  </r>
  <r>
    <x v="350"/>
    <x v="4"/>
    <s v="유튜브 디스커버리"/>
    <x v="0"/>
    <x v="0"/>
    <x v="0"/>
    <m/>
    <m/>
    <n v="31727"/>
    <m/>
    <m/>
    <m/>
  </r>
  <r>
    <x v="351"/>
    <x v="1"/>
    <s v="유튜브 디스커버리"/>
    <x v="0"/>
    <x v="0"/>
    <x v="0"/>
    <m/>
    <m/>
    <n v="738585"/>
    <m/>
    <m/>
    <m/>
  </r>
  <r>
    <x v="350"/>
    <x v="4"/>
    <s v="카카오광고"/>
    <x v="0"/>
    <x v="0"/>
    <x v="0"/>
    <m/>
    <m/>
    <n v="2180"/>
    <m/>
    <m/>
    <m/>
  </r>
  <r>
    <x v="351"/>
    <x v="1"/>
    <s v="카카오광고"/>
    <x v="0"/>
    <x v="0"/>
    <x v="0"/>
    <m/>
    <m/>
    <n v="11020"/>
    <m/>
    <m/>
    <m/>
  </r>
  <r>
    <x v="352"/>
    <x v="0"/>
    <s v="카카오광고"/>
    <x v="0"/>
    <x v="0"/>
    <x v="0"/>
    <m/>
    <m/>
    <n v="13340"/>
    <m/>
    <m/>
    <m/>
  </r>
  <r>
    <x v="344"/>
    <x v="1"/>
    <s v="카카오톡 메시지"/>
    <x v="7"/>
    <x v="0"/>
    <x v="0"/>
    <m/>
    <m/>
    <n v="351765"/>
    <m/>
    <m/>
    <m/>
  </r>
  <r>
    <x v="349"/>
    <x v="3"/>
    <s v="카카오톡 메시지"/>
    <x v="7"/>
    <x v="0"/>
    <x v="0"/>
    <m/>
    <m/>
    <n v="355035"/>
    <m/>
    <m/>
    <m/>
  </r>
  <r>
    <x v="351"/>
    <x v="1"/>
    <s v="카카오톡 메시지"/>
    <x v="7"/>
    <x v="0"/>
    <x v="0"/>
    <m/>
    <m/>
    <n v="355305"/>
    <m/>
    <m/>
    <m/>
  </r>
  <r>
    <x v="352"/>
    <x v="0"/>
    <s v="카카오톡 메시지"/>
    <x v="7"/>
    <x v="0"/>
    <x v="0"/>
    <m/>
    <m/>
    <n v="600"/>
    <m/>
    <m/>
    <m/>
  </r>
  <r>
    <x v="342"/>
    <x v="3"/>
    <s v="문자대표"/>
    <x v="0"/>
    <x v="0"/>
    <x v="0"/>
    <m/>
    <m/>
    <n v="1260"/>
    <m/>
    <m/>
    <m/>
  </r>
  <r>
    <x v="346"/>
    <x v="2"/>
    <s v="문자대표"/>
    <x v="0"/>
    <x v="0"/>
    <x v="0"/>
    <m/>
    <m/>
    <n v="2170"/>
    <m/>
    <m/>
    <m/>
  </r>
  <r>
    <x v="349"/>
    <x v="3"/>
    <s v="문자대표"/>
    <x v="0"/>
    <x v="0"/>
    <x v="0"/>
    <m/>
    <m/>
    <n v="280"/>
    <m/>
    <m/>
    <m/>
  </r>
  <r>
    <x v="352"/>
    <x v="0"/>
    <s v="문자대표"/>
    <x v="0"/>
    <x v="0"/>
    <x v="0"/>
    <m/>
    <m/>
    <n v="23520"/>
    <m/>
    <m/>
    <m/>
  </r>
  <r>
    <x v="335"/>
    <x v="1"/>
    <s v="페이스북/인스타그램"/>
    <x v="5"/>
    <x v="0"/>
    <x v="0"/>
    <m/>
    <m/>
    <n v="185516"/>
    <m/>
    <m/>
    <m/>
  </r>
  <r>
    <x v="338"/>
    <x v="0"/>
    <s v="페이스북/인스타그램"/>
    <x v="5"/>
    <x v="0"/>
    <x v="0"/>
    <m/>
    <m/>
    <n v="331815"/>
    <m/>
    <m/>
    <m/>
  </r>
  <r>
    <x v="339"/>
    <x v="2"/>
    <s v="페이스북/인스타그램"/>
    <x v="5"/>
    <x v="0"/>
    <x v="0"/>
    <m/>
    <m/>
    <n v="335937"/>
    <m/>
    <m/>
    <m/>
  </r>
  <r>
    <x v="340"/>
    <x v="5"/>
    <s v="페이스북/인스타그램"/>
    <x v="5"/>
    <x v="0"/>
    <x v="0"/>
    <m/>
    <m/>
    <n v="213015"/>
    <m/>
    <m/>
    <m/>
  </r>
  <r>
    <x v="341"/>
    <x v="6"/>
    <s v="페이스북/인스타그램"/>
    <x v="5"/>
    <x v="0"/>
    <x v="0"/>
    <m/>
    <m/>
    <n v="312072"/>
    <m/>
    <m/>
    <m/>
  </r>
  <r>
    <x v="342"/>
    <x v="3"/>
    <s v="페이스북/인스타그램"/>
    <x v="5"/>
    <x v="0"/>
    <x v="0"/>
    <m/>
    <m/>
    <n v="719466"/>
    <m/>
    <m/>
    <m/>
  </r>
  <r>
    <x v="343"/>
    <x v="4"/>
    <s v="페이스북/인스타그램"/>
    <x v="5"/>
    <x v="0"/>
    <x v="0"/>
    <m/>
    <m/>
    <n v="744020"/>
    <m/>
    <m/>
    <m/>
  </r>
  <r>
    <x v="344"/>
    <x v="1"/>
    <s v="페이스북/인스타그램"/>
    <x v="5"/>
    <x v="0"/>
    <x v="0"/>
    <m/>
    <m/>
    <n v="552089"/>
    <m/>
    <m/>
    <m/>
  </r>
  <r>
    <x v="345"/>
    <x v="0"/>
    <s v="페이스북/인스타그램"/>
    <x v="5"/>
    <x v="0"/>
    <x v="0"/>
    <m/>
    <m/>
    <n v="445261"/>
    <m/>
    <m/>
    <m/>
  </r>
  <r>
    <x v="346"/>
    <x v="2"/>
    <s v="페이스북/인스타그램"/>
    <x v="5"/>
    <x v="0"/>
    <x v="0"/>
    <m/>
    <m/>
    <n v="105830"/>
    <m/>
    <m/>
    <m/>
  </r>
  <r>
    <x v="352"/>
    <x v="0"/>
    <s v="페이스북/인스타그램"/>
    <x v="5"/>
    <x v="0"/>
    <x v="0"/>
    <m/>
    <m/>
    <n v="216683"/>
    <m/>
    <m/>
    <m/>
  </r>
  <r>
    <x v="353"/>
    <x v="2"/>
    <s v="페이스북/인스타그램"/>
    <x v="0"/>
    <x v="0"/>
    <x v="0"/>
    <m/>
    <m/>
    <n v="235543"/>
    <m/>
    <m/>
    <m/>
  </r>
  <r>
    <x v="354"/>
    <x v="5"/>
    <s v="페이스북/인스타그램"/>
    <x v="0"/>
    <x v="0"/>
    <x v="0"/>
    <m/>
    <m/>
    <n v="148761"/>
    <m/>
    <m/>
    <m/>
  </r>
  <r>
    <x v="355"/>
    <x v="6"/>
    <s v="페이스북/인스타그램"/>
    <x v="0"/>
    <x v="0"/>
    <x v="0"/>
    <m/>
    <m/>
    <n v="208582"/>
    <m/>
    <m/>
    <m/>
  </r>
  <r>
    <x v="356"/>
    <x v="3"/>
    <s v="페이스북/인스타그램"/>
    <x v="0"/>
    <x v="0"/>
    <x v="0"/>
    <m/>
    <m/>
    <n v="246690"/>
    <m/>
    <m/>
    <m/>
  </r>
  <r>
    <x v="357"/>
    <x v="4"/>
    <s v="페이스북/인스타그램"/>
    <x v="0"/>
    <x v="0"/>
    <x v="0"/>
    <m/>
    <m/>
    <n v="253011"/>
    <m/>
    <m/>
    <m/>
  </r>
  <r>
    <x v="358"/>
    <x v="1"/>
    <s v="페이스북/인스타그램"/>
    <x v="0"/>
    <x v="0"/>
    <x v="0"/>
    <m/>
    <m/>
    <n v="254590"/>
    <m/>
    <m/>
    <m/>
  </r>
  <r>
    <x v="359"/>
    <x v="0"/>
    <s v="페이스북/인스타그램"/>
    <x v="0"/>
    <x v="0"/>
    <x v="0"/>
    <m/>
    <m/>
    <n v="211902"/>
    <m/>
    <m/>
    <m/>
  </r>
  <r>
    <x v="360"/>
    <x v="2"/>
    <s v="페이스북/인스타그램"/>
    <x v="0"/>
    <x v="0"/>
    <x v="0"/>
    <m/>
    <m/>
    <n v="158698"/>
    <m/>
    <m/>
    <m/>
  </r>
  <r>
    <x v="361"/>
    <x v="5"/>
    <s v="페이스북/인스타그램"/>
    <x v="0"/>
    <x v="0"/>
    <x v="0"/>
    <m/>
    <m/>
    <n v="100022"/>
    <m/>
    <m/>
    <m/>
  </r>
  <r>
    <x v="362"/>
    <x v="6"/>
    <s v="페이스북/인스타그램"/>
    <x v="0"/>
    <x v="0"/>
    <x v="0"/>
    <m/>
    <m/>
    <n v="71603"/>
    <m/>
    <m/>
    <m/>
  </r>
  <r>
    <x v="363"/>
    <x v="3"/>
    <s v="페이스북/인스타그램"/>
    <x v="0"/>
    <x v="0"/>
    <x v="0"/>
    <m/>
    <m/>
    <n v="102072"/>
    <m/>
    <m/>
    <m/>
  </r>
  <r>
    <x v="364"/>
    <x v="4"/>
    <s v="페이스북/인스타그램"/>
    <x v="0"/>
    <x v="0"/>
    <x v="0"/>
    <m/>
    <m/>
    <n v="102929"/>
    <m/>
    <m/>
    <m/>
  </r>
  <r>
    <x v="365"/>
    <x v="1"/>
    <s v="페이스북/인스타그램"/>
    <x v="0"/>
    <x v="0"/>
    <x v="0"/>
    <m/>
    <m/>
    <n v="103665"/>
    <m/>
    <m/>
    <m/>
  </r>
  <r>
    <x v="366"/>
    <x v="0"/>
    <s v="페이스북/인스타그램"/>
    <x v="0"/>
    <x v="0"/>
    <x v="0"/>
    <m/>
    <m/>
    <n v="105706"/>
    <m/>
    <m/>
    <m/>
  </r>
  <r>
    <x v="367"/>
    <x v="2"/>
    <s v="페이스북/인스타그램"/>
    <x v="0"/>
    <x v="0"/>
    <x v="0"/>
    <m/>
    <m/>
    <n v="106104"/>
    <m/>
    <m/>
    <m/>
  </r>
  <r>
    <x v="368"/>
    <x v="5"/>
    <s v="페이스북/인스타그램"/>
    <x v="0"/>
    <x v="0"/>
    <x v="0"/>
    <m/>
    <m/>
    <n v="107897"/>
    <m/>
    <m/>
    <m/>
  </r>
  <r>
    <x v="369"/>
    <x v="6"/>
    <s v="페이스북/인스타그램"/>
    <x v="0"/>
    <x v="0"/>
    <x v="0"/>
    <m/>
    <m/>
    <n v="100068"/>
    <m/>
    <m/>
    <m/>
  </r>
  <r>
    <x v="358"/>
    <x v="1"/>
    <s v="페이스북/인스타그램"/>
    <x v="8"/>
    <x v="0"/>
    <x v="0"/>
    <m/>
    <m/>
    <n v="19472"/>
    <m/>
    <m/>
    <m/>
  </r>
  <r>
    <x v="359"/>
    <x v="0"/>
    <s v="페이스북/인스타그램"/>
    <x v="8"/>
    <x v="0"/>
    <x v="0"/>
    <m/>
    <m/>
    <n v="96089"/>
    <m/>
    <m/>
    <m/>
  </r>
  <r>
    <x v="360"/>
    <x v="2"/>
    <s v="페이스북/인스타그램"/>
    <x v="8"/>
    <x v="0"/>
    <x v="0"/>
    <m/>
    <m/>
    <n v="154130"/>
    <m/>
    <m/>
    <m/>
  </r>
  <r>
    <x v="361"/>
    <x v="5"/>
    <s v="페이스북/인스타그램"/>
    <x v="8"/>
    <x v="0"/>
    <x v="0"/>
    <m/>
    <m/>
    <n v="185811"/>
    <m/>
    <m/>
    <m/>
  </r>
  <r>
    <x v="362"/>
    <x v="6"/>
    <s v="페이스북/인스타그램"/>
    <x v="8"/>
    <x v="0"/>
    <x v="0"/>
    <m/>
    <m/>
    <n v="265705"/>
    <m/>
    <m/>
    <m/>
  </r>
  <r>
    <x v="356"/>
    <x v="3"/>
    <s v="페이스북/인스타그램"/>
    <x v="7"/>
    <x v="0"/>
    <x v="0"/>
    <m/>
    <m/>
    <n v="177775"/>
    <m/>
    <m/>
    <m/>
  </r>
  <r>
    <x v="357"/>
    <x v="4"/>
    <s v="페이스북/인스타그램"/>
    <x v="7"/>
    <x v="0"/>
    <x v="0"/>
    <m/>
    <m/>
    <n v="306041"/>
    <m/>
    <m/>
    <m/>
  </r>
  <r>
    <x v="358"/>
    <x v="1"/>
    <s v="페이스북/인스타그램"/>
    <x v="7"/>
    <x v="0"/>
    <x v="0"/>
    <m/>
    <m/>
    <n v="433832"/>
    <m/>
    <m/>
    <m/>
  </r>
  <r>
    <x v="359"/>
    <x v="0"/>
    <s v="페이스북/인스타그램"/>
    <x v="7"/>
    <x v="0"/>
    <x v="0"/>
    <m/>
    <m/>
    <n v="603519"/>
    <m/>
    <m/>
    <m/>
  </r>
  <r>
    <x v="360"/>
    <x v="2"/>
    <s v="페이스북/인스타그램"/>
    <x v="7"/>
    <x v="0"/>
    <x v="0"/>
    <m/>
    <m/>
    <n v="570376"/>
    <m/>
    <m/>
    <m/>
  </r>
  <r>
    <x v="361"/>
    <x v="5"/>
    <s v="페이스북/인스타그램"/>
    <x v="7"/>
    <x v="0"/>
    <x v="0"/>
    <m/>
    <m/>
    <n v="392415"/>
    <m/>
    <m/>
    <m/>
  </r>
  <r>
    <x v="362"/>
    <x v="6"/>
    <s v="페이스북/인스타그램"/>
    <x v="7"/>
    <x v="0"/>
    <x v="0"/>
    <m/>
    <m/>
    <n v="680858"/>
    <m/>
    <m/>
    <m/>
  </r>
  <r>
    <x v="363"/>
    <x v="3"/>
    <s v="페이스북/인스타그램"/>
    <x v="7"/>
    <x v="0"/>
    <x v="0"/>
    <m/>
    <m/>
    <n v="740050"/>
    <m/>
    <m/>
    <m/>
  </r>
  <r>
    <x v="364"/>
    <x v="4"/>
    <s v="페이스북/인스타그램"/>
    <x v="7"/>
    <x v="0"/>
    <x v="0"/>
    <m/>
    <m/>
    <n v="465992"/>
    <m/>
    <m/>
    <m/>
  </r>
  <r>
    <x v="365"/>
    <x v="1"/>
    <s v="페이스북/인스타그램"/>
    <x v="7"/>
    <x v="0"/>
    <x v="0"/>
    <m/>
    <m/>
    <n v="232280"/>
    <m/>
    <m/>
    <m/>
  </r>
  <r>
    <x v="366"/>
    <x v="0"/>
    <s v="페이스북/인스타그램"/>
    <x v="7"/>
    <x v="0"/>
    <x v="0"/>
    <m/>
    <m/>
    <n v="197082"/>
    <m/>
    <m/>
    <m/>
  </r>
  <r>
    <x v="367"/>
    <x v="2"/>
    <s v="페이스북/인스타그램"/>
    <x v="7"/>
    <x v="0"/>
    <x v="0"/>
    <m/>
    <m/>
    <n v="196868"/>
    <m/>
    <m/>
    <m/>
  </r>
  <r>
    <x v="368"/>
    <x v="5"/>
    <s v="페이스북/인스타그램"/>
    <x v="7"/>
    <x v="0"/>
    <x v="0"/>
    <m/>
    <m/>
    <n v="253700"/>
    <m/>
    <m/>
    <m/>
  </r>
  <r>
    <x v="369"/>
    <x v="6"/>
    <s v="페이스북/인스타그램"/>
    <x v="7"/>
    <x v="0"/>
    <x v="0"/>
    <m/>
    <m/>
    <n v="529548"/>
    <m/>
    <m/>
    <m/>
  </r>
  <r>
    <x v="353"/>
    <x v="2"/>
    <s v="페이스북/인스타그램"/>
    <x v="5"/>
    <x v="0"/>
    <x v="0"/>
    <m/>
    <m/>
    <n v="195501"/>
    <m/>
    <m/>
    <m/>
  </r>
  <r>
    <x v="354"/>
    <x v="5"/>
    <s v="페이스북/인스타그램"/>
    <x v="5"/>
    <x v="0"/>
    <x v="0"/>
    <m/>
    <m/>
    <n v="178475"/>
    <m/>
    <m/>
    <m/>
  </r>
  <r>
    <x v="355"/>
    <x v="6"/>
    <s v="페이스북/인스타그램"/>
    <x v="5"/>
    <x v="0"/>
    <x v="0"/>
    <m/>
    <m/>
    <n v="141041"/>
    <m/>
    <m/>
    <m/>
  </r>
  <r>
    <x v="356"/>
    <x v="3"/>
    <s v="페이스북/인스타그램"/>
    <x v="5"/>
    <x v="0"/>
    <x v="0"/>
    <m/>
    <m/>
    <n v="223709"/>
    <m/>
    <m/>
    <m/>
  </r>
  <r>
    <x v="357"/>
    <x v="4"/>
    <s v="페이스북/인스타그램"/>
    <x v="5"/>
    <x v="0"/>
    <x v="0"/>
    <m/>
    <m/>
    <n v="147153"/>
    <m/>
    <m/>
    <m/>
  </r>
  <r>
    <x v="359"/>
    <x v="0"/>
    <s v="페이스북/인스타그램"/>
    <x v="5"/>
    <x v="0"/>
    <x v="0"/>
    <m/>
    <m/>
    <n v="48070"/>
    <m/>
    <m/>
    <m/>
  </r>
  <r>
    <x v="360"/>
    <x v="2"/>
    <s v="페이스북/인스타그램"/>
    <x v="5"/>
    <x v="0"/>
    <x v="0"/>
    <m/>
    <m/>
    <n v="188083"/>
    <m/>
    <m/>
    <m/>
  </r>
  <r>
    <x v="361"/>
    <x v="5"/>
    <s v="페이스북/인스타그램"/>
    <x v="5"/>
    <x v="0"/>
    <x v="0"/>
    <m/>
    <m/>
    <n v="552436"/>
    <m/>
    <m/>
    <m/>
  </r>
  <r>
    <x v="362"/>
    <x v="6"/>
    <s v="페이스북/인스타그램"/>
    <x v="5"/>
    <x v="0"/>
    <x v="0"/>
    <m/>
    <m/>
    <n v="452018"/>
    <m/>
    <m/>
    <m/>
  </r>
  <r>
    <x v="363"/>
    <x v="3"/>
    <s v="페이스북/인스타그램"/>
    <x v="5"/>
    <x v="0"/>
    <x v="0"/>
    <m/>
    <m/>
    <n v="337484"/>
    <m/>
    <m/>
    <m/>
  </r>
  <r>
    <x v="364"/>
    <x v="4"/>
    <s v="페이스북/인스타그램"/>
    <x v="5"/>
    <x v="0"/>
    <x v="0"/>
    <m/>
    <m/>
    <n v="323865"/>
    <m/>
    <m/>
    <m/>
  </r>
  <r>
    <x v="365"/>
    <x v="1"/>
    <s v="페이스북/인스타그램"/>
    <x v="5"/>
    <x v="0"/>
    <x v="0"/>
    <m/>
    <m/>
    <n v="111371"/>
    <m/>
    <m/>
    <m/>
  </r>
  <r>
    <x v="366"/>
    <x v="0"/>
    <s v="페이스북/인스타그램"/>
    <x v="5"/>
    <x v="0"/>
    <x v="0"/>
    <m/>
    <m/>
    <n v="7061"/>
    <m/>
    <m/>
    <m/>
  </r>
  <r>
    <x v="367"/>
    <x v="2"/>
    <s v="페이스북/인스타그램"/>
    <x v="5"/>
    <x v="0"/>
    <x v="0"/>
    <m/>
    <m/>
    <n v="101079"/>
    <m/>
    <m/>
    <m/>
  </r>
  <r>
    <x v="368"/>
    <x v="5"/>
    <s v="페이스북/인스타그램"/>
    <x v="5"/>
    <x v="0"/>
    <x v="0"/>
    <m/>
    <m/>
    <n v="248465"/>
    <m/>
    <m/>
    <m/>
  </r>
  <r>
    <x v="369"/>
    <x v="6"/>
    <s v="페이스북/인스타그램"/>
    <x v="5"/>
    <x v="0"/>
    <x v="0"/>
    <m/>
    <m/>
    <n v="500289"/>
    <m/>
    <m/>
    <m/>
  </r>
  <r>
    <x v="354"/>
    <x v="5"/>
    <s v="네이버 GFA"/>
    <x v="6"/>
    <x v="0"/>
    <x v="0"/>
    <m/>
    <m/>
    <n v="263.6363636363636"/>
    <m/>
    <m/>
    <m/>
  </r>
  <r>
    <x v="355"/>
    <x v="6"/>
    <s v="네이버 GFA"/>
    <x v="6"/>
    <x v="0"/>
    <x v="0"/>
    <m/>
    <m/>
    <n v="2083.636363636364"/>
    <m/>
    <m/>
    <m/>
  </r>
  <r>
    <x v="353"/>
    <x v="2"/>
    <s v="네이버 GFA"/>
    <x v="0"/>
    <x v="0"/>
    <x v="0"/>
    <m/>
    <m/>
    <n v="120660"/>
    <m/>
    <m/>
    <m/>
  </r>
  <r>
    <x v="354"/>
    <x v="5"/>
    <s v="네이버 GFA"/>
    <x v="0"/>
    <x v="0"/>
    <x v="0"/>
    <m/>
    <m/>
    <n v="115405.4545454545"/>
    <m/>
    <m/>
    <m/>
  </r>
  <r>
    <x v="355"/>
    <x v="6"/>
    <s v="네이버 GFA"/>
    <x v="0"/>
    <x v="0"/>
    <x v="0"/>
    <m/>
    <m/>
    <n v="114250"/>
    <m/>
    <m/>
    <m/>
  </r>
  <r>
    <x v="356"/>
    <x v="3"/>
    <s v="네이버 GFA"/>
    <x v="0"/>
    <x v="0"/>
    <x v="0"/>
    <m/>
    <m/>
    <n v="78933.63636363635"/>
    <m/>
    <m/>
    <m/>
  </r>
  <r>
    <x v="357"/>
    <x v="4"/>
    <s v="네이버 GFA"/>
    <x v="0"/>
    <x v="0"/>
    <x v="0"/>
    <m/>
    <m/>
    <n v="182068.1818181818"/>
    <m/>
    <m/>
    <m/>
  </r>
  <r>
    <x v="358"/>
    <x v="1"/>
    <s v="네이버 GFA"/>
    <x v="0"/>
    <x v="0"/>
    <x v="0"/>
    <m/>
    <m/>
    <n v="190875.4545454545"/>
    <m/>
    <m/>
    <m/>
  </r>
  <r>
    <x v="359"/>
    <x v="0"/>
    <s v="네이버 GFA"/>
    <x v="0"/>
    <x v="0"/>
    <x v="0"/>
    <m/>
    <m/>
    <n v="258735.4545454545"/>
    <m/>
    <m/>
    <m/>
  </r>
  <r>
    <x v="360"/>
    <x v="2"/>
    <s v="네이버 GFA"/>
    <x v="0"/>
    <x v="0"/>
    <x v="0"/>
    <m/>
    <m/>
    <n v="206150.9090909091"/>
    <m/>
    <m/>
    <m/>
  </r>
  <r>
    <x v="361"/>
    <x v="5"/>
    <s v="네이버 GFA"/>
    <x v="0"/>
    <x v="0"/>
    <x v="0"/>
    <m/>
    <m/>
    <n v="122402.7272727273"/>
    <m/>
    <m/>
    <m/>
  </r>
  <r>
    <x v="362"/>
    <x v="6"/>
    <s v="네이버 GFA"/>
    <x v="0"/>
    <x v="0"/>
    <x v="0"/>
    <m/>
    <m/>
    <n v="119765.4545454545"/>
    <m/>
    <m/>
    <m/>
  </r>
  <r>
    <x v="363"/>
    <x v="3"/>
    <s v="네이버 GFA"/>
    <x v="0"/>
    <x v="0"/>
    <x v="0"/>
    <m/>
    <m/>
    <n v="138131.8181818182"/>
    <m/>
    <m/>
    <m/>
  </r>
  <r>
    <x v="364"/>
    <x v="4"/>
    <s v="네이버 GFA"/>
    <x v="0"/>
    <x v="0"/>
    <x v="0"/>
    <m/>
    <m/>
    <n v="73740"/>
    <m/>
    <m/>
    <m/>
  </r>
  <r>
    <x v="365"/>
    <x v="1"/>
    <s v="네이버 GFA"/>
    <x v="0"/>
    <x v="0"/>
    <x v="0"/>
    <m/>
    <m/>
    <n v="81552.72727272726"/>
    <m/>
    <m/>
    <m/>
  </r>
  <r>
    <x v="366"/>
    <x v="0"/>
    <s v="네이버 GFA"/>
    <x v="0"/>
    <x v="0"/>
    <x v="0"/>
    <m/>
    <m/>
    <n v="94656"/>
    <m/>
    <m/>
    <m/>
  </r>
  <r>
    <x v="367"/>
    <x v="2"/>
    <s v="네이버 GFA"/>
    <x v="0"/>
    <x v="0"/>
    <x v="0"/>
    <m/>
    <m/>
    <n v="94028.99999999999"/>
    <m/>
    <m/>
    <m/>
  </r>
  <r>
    <x v="368"/>
    <x v="5"/>
    <s v="네이버 GFA"/>
    <x v="0"/>
    <x v="0"/>
    <x v="0"/>
    <m/>
    <m/>
    <n v="92848"/>
    <m/>
    <m/>
    <m/>
  </r>
  <r>
    <x v="369"/>
    <x v="6"/>
    <s v="네이버 GFA"/>
    <x v="0"/>
    <x v="0"/>
    <x v="0"/>
    <m/>
    <m/>
    <n v="91853"/>
    <m/>
    <m/>
    <m/>
  </r>
  <r>
    <x v="353"/>
    <x v="2"/>
    <s v="네이버 쇼핑검색"/>
    <x v="0"/>
    <x v="0"/>
    <x v="0"/>
    <m/>
    <m/>
    <n v="25530"/>
    <m/>
    <m/>
    <m/>
  </r>
  <r>
    <x v="354"/>
    <x v="5"/>
    <s v="네이버 쇼핑검색"/>
    <x v="0"/>
    <x v="0"/>
    <x v="0"/>
    <m/>
    <m/>
    <n v="20800"/>
    <m/>
    <m/>
    <m/>
  </r>
  <r>
    <x v="355"/>
    <x v="6"/>
    <s v="네이버 쇼핑검색"/>
    <x v="0"/>
    <x v="0"/>
    <x v="0"/>
    <m/>
    <m/>
    <n v="23990"/>
    <m/>
    <m/>
    <m/>
  </r>
  <r>
    <x v="356"/>
    <x v="3"/>
    <s v="네이버 쇼핑검색"/>
    <x v="0"/>
    <x v="0"/>
    <x v="0"/>
    <m/>
    <m/>
    <n v="24100"/>
    <m/>
    <m/>
    <m/>
  </r>
  <r>
    <x v="357"/>
    <x v="4"/>
    <s v="네이버 쇼핑검색"/>
    <x v="0"/>
    <x v="0"/>
    <x v="0"/>
    <m/>
    <m/>
    <n v="27640"/>
    <m/>
    <m/>
    <m/>
  </r>
  <r>
    <x v="358"/>
    <x v="1"/>
    <s v="네이버 쇼핑검색"/>
    <x v="0"/>
    <x v="0"/>
    <x v="0"/>
    <m/>
    <m/>
    <n v="36400"/>
    <m/>
    <m/>
    <m/>
  </r>
  <r>
    <x v="359"/>
    <x v="0"/>
    <s v="네이버 쇼핑검색"/>
    <x v="0"/>
    <x v="0"/>
    <x v="0"/>
    <m/>
    <m/>
    <n v="33140"/>
    <m/>
    <m/>
    <m/>
  </r>
  <r>
    <x v="360"/>
    <x v="2"/>
    <s v="네이버 쇼핑검색"/>
    <x v="0"/>
    <x v="0"/>
    <x v="0"/>
    <m/>
    <m/>
    <n v="28130"/>
    <m/>
    <m/>
    <m/>
  </r>
  <r>
    <x v="361"/>
    <x v="5"/>
    <s v="네이버 쇼핑검색"/>
    <x v="0"/>
    <x v="0"/>
    <x v="0"/>
    <m/>
    <m/>
    <n v="22180"/>
    <m/>
    <m/>
    <m/>
  </r>
  <r>
    <x v="362"/>
    <x v="6"/>
    <s v="네이버 쇼핑검색"/>
    <x v="0"/>
    <x v="0"/>
    <x v="0"/>
    <m/>
    <m/>
    <n v="24750"/>
    <m/>
    <m/>
    <m/>
  </r>
  <r>
    <x v="363"/>
    <x v="3"/>
    <s v="네이버 쇼핑검색"/>
    <x v="0"/>
    <x v="0"/>
    <x v="0"/>
    <m/>
    <m/>
    <n v="25210"/>
    <m/>
    <m/>
    <m/>
  </r>
  <r>
    <x v="364"/>
    <x v="4"/>
    <s v="네이버 쇼핑검색"/>
    <x v="0"/>
    <x v="0"/>
    <x v="0"/>
    <m/>
    <m/>
    <n v="15970"/>
    <m/>
    <m/>
    <m/>
  </r>
  <r>
    <x v="365"/>
    <x v="1"/>
    <s v="네이버 쇼핑검색"/>
    <x v="0"/>
    <x v="0"/>
    <x v="0"/>
    <m/>
    <m/>
    <n v="18790"/>
    <m/>
    <m/>
    <m/>
  </r>
  <r>
    <x v="366"/>
    <x v="0"/>
    <s v="네이버 쇼핑검색"/>
    <x v="0"/>
    <x v="0"/>
    <x v="0"/>
    <m/>
    <m/>
    <n v="23738"/>
    <m/>
    <m/>
    <m/>
  </r>
  <r>
    <x v="367"/>
    <x v="2"/>
    <s v="네이버 쇼핑검색"/>
    <x v="0"/>
    <x v="0"/>
    <x v="0"/>
    <m/>
    <m/>
    <n v="29062"/>
    <m/>
    <m/>
    <m/>
  </r>
  <r>
    <x v="368"/>
    <x v="5"/>
    <s v="네이버 쇼핑검색"/>
    <x v="0"/>
    <x v="0"/>
    <x v="0"/>
    <m/>
    <m/>
    <n v="29106"/>
    <m/>
    <m/>
    <m/>
  </r>
  <r>
    <x v="369"/>
    <x v="6"/>
    <s v="네이버 쇼핑검색"/>
    <x v="0"/>
    <x v="0"/>
    <x v="0"/>
    <m/>
    <m/>
    <n v="40645"/>
    <m/>
    <m/>
    <m/>
  </r>
  <r>
    <x v="353"/>
    <x v="2"/>
    <s v="네이버 브랜드검색"/>
    <x v="0"/>
    <x v="0"/>
    <x v="0"/>
    <m/>
    <m/>
    <n v="50000"/>
    <m/>
    <m/>
    <m/>
  </r>
  <r>
    <x v="354"/>
    <x v="5"/>
    <s v="네이버 브랜드검색"/>
    <x v="0"/>
    <x v="0"/>
    <x v="0"/>
    <m/>
    <m/>
    <n v="50000"/>
    <m/>
    <m/>
    <m/>
  </r>
  <r>
    <x v="355"/>
    <x v="6"/>
    <s v="네이버 브랜드검색"/>
    <x v="0"/>
    <x v="0"/>
    <x v="0"/>
    <m/>
    <m/>
    <n v="50000"/>
    <m/>
    <m/>
    <m/>
  </r>
  <r>
    <x v="356"/>
    <x v="3"/>
    <s v="네이버 브랜드검색"/>
    <x v="0"/>
    <x v="0"/>
    <x v="0"/>
    <m/>
    <m/>
    <n v="50000"/>
    <m/>
    <m/>
    <m/>
  </r>
  <r>
    <x v="357"/>
    <x v="4"/>
    <s v="네이버 브랜드검색"/>
    <x v="0"/>
    <x v="0"/>
    <x v="0"/>
    <m/>
    <m/>
    <n v="50000"/>
    <m/>
    <m/>
    <m/>
  </r>
  <r>
    <x v="358"/>
    <x v="1"/>
    <s v="네이버 브랜드검색"/>
    <x v="0"/>
    <x v="0"/>
    <x v="0"/>
    <m/>
    <m/>
    <n v="50000"/>
    <m/>
    <m/>
    <m/>
  </r>
  <r>
    <x v="359"/>
    <x v="0"/>
    <s v="네이버 브랜드검색"/>
    <x v="0"/>
    <x v="0"/>
    <x v="0"/>
    <m/>
    <m/>
    <n v="50000"/>
    <m/>
    <m/>
    <m/>
  </r>
  <r>
    <x v="360"/>
    <x v="2"/>
    <s v="네이버 브랜드검색"/>
    <x v="0"/>
    <x v="0"/>
    <x v="0"/>
    <m/>
    <m/>
    <n v="50000"/>
    <m/>
    <m/>
    <m/>
  </r>
  <r>
    <x v="361"/>
    <x v="5"/>
    <s v="네이버 브랜드검색"/>
    <x v="0"/>
    <x v="0"/>
    <x v="0"/>
    <m/>
    <m/>
    <n v="50000"/>
    <m/>
    <m/>
    <m/>
  </r>
  <r>
    <x v="362"/>
    <x v="6"/>
    <s v="네이버 브랜드검색"/>
    <x v="0"/>
    <x v="0"/>
    <x v="0"/>
    <m/>
    <m/>
    <n v="50000"/>
    <m/>
    <m/>
    <m/>
  </r>
  <r>
    <x v="363"/>
    <x v="3"/>
    <s v="네이버 브랜드검색"/>
    <x v="0"/>
    <x v="0"/>
    <x v="0"/>
    <m/>
    <m/>
    <n v="50000"/>
    <m/>
    <m/>
    <m/>
  </r>
  <r>
    <x v="364"/>
    <x v="4"/>
    <s v="네이버 브랜드검색"/>
    <x v="0"/>
    <x v="0"/>
    <x v="0"/>
    <m/>
    <m/>
    <n v="50000"/>
    <m/>
    <m/>
    <m/>
  </r>
  <r>
    <x v="365"/>
    <x v="1"/>
    <s v="네이버 브랜드검색"/>
    <x v="0"/>
    <x v="0"/>
    <x v="0"/>
    <m/>
    <m/>
    <n v="50000"/>
    <m/>
    <m/>
    <m/>
  </r>
  <r>
    <x v="366"/>
    <x v="0"/>
    <s v="네이버 브랜드검색"/>
    <x v="0"/>
    <x v="0"/>
    <x v="0"/>
    <m/>
    <m/>
    <n v="50000"/>
    <m/>
    <m/>
    <m/>
  </r>
  <r>
    <x v="367"/>
    <x v="2"/>
    <s v="네이버 브랜드검색"/>
    <x v="0"/>
    <x v="0"/>
    <x v="0"/>
    <m/>
    <m/>
    <n v="50000"/>
    <m/>
    <m/>
    <m/>
  </r>
  <r>
    <x v="368"/>
    <x v="5"/>
    <s v="네이버 브랜드검색"/>
    <x v="0"/>
    <x v="0"/>
    <x v="0"/>
    <m/>
    <m/>
    <n v="50000"/>
    <m/>
    <m/>
    <m/>
  </r>
  <r>
    <x v="369"/>
    <x v="6"/>
    <s v="네이버 브랜드검색"/>
    <x v="0"/>
    <x v="0"/>
    <x v="0"/>
    <m/>
    <m/>
    <n v="50000"/>
    <m/>
    <m/>
    <m/>
  </r>
  <r>
    <x v="353"/>
    <x v="2"/>
    <s v="카카오광고"/>
    <x v="0"/>
    <x v="0"/>
    <x v="0"/>
    <m/>
    <m/>
    <n v="11850"/>
    <m/>
    <m/>
    <m/>
  </r>
  <r>
    <x v="354"/>
    <x v="5"/>
    <s v="카카오광고"/>
    <x v="0"/>
    <x v="0"/>
    <x v="0"/>
    <m/>
    <m/>
    <n v="8210"/>
    <m/>
    <m/>
    <m/>
  </r>
  <r>
    <x v="355"/>
    <x v="6"/>
    <s v="카카오광고"/>
    <x v="0"/>
    <x v="0"/>
    <x v="0"/>
    <m/>
    <m/>
    <n v="5570"/>
    <m/>
    <m/>
    <m/>
  </r>
  <r>
    <x v="356"/>
    <x v="3"/>
    <s v="카카오광고"/>
    <x v="0"/>
    <x v="0"/>
    <x v="0"/>
    <m/>
    <m/>
    <n v="7659.999999999999"/>
    <m/>
    <m/>
    <m/>
  </r>
  <r>
    <x v="357"/>
    <x v="4"/>
    <s v="카카오광고"/>
    <x v="0"/>
    <x v="0"/>
    <x v="0"/>
    <m/>
    <m/>
    <n v="14830"/>
    <m/>
    <m/>
    <m/>
  </r>
  <r>
    <x v="358"/>
    <x v="1"/>
    <s v="카카오광고"/>
    <x v="0"/>
    <x v="0"/>
    <x v="0"/>
    <m/>
    <m/>
    <n v="6939.999999999999"/>
    <m/>
    <m/>
    <m/>
  </r>
  <r>
    <x v="359"/>
    <x v="0"/>
    <s v="카카오광고"/>
    <x v="0"/>
    <x v="0"/>
    <x v="0"/>
    <m/>
    <m/>
    <n v="7709.999999999999"/>
    <m/>
    <m/>
    <m/>
  </r>
  <r>
    <x v="360"/>
    <x v="2"/>
    <s v="카카오광고"/>
    <x v="0"/>
    <x v="0"/>
    <x v="0"/>
    <m/>
    <m/>
    <n v="14070"/>
    <m/>
    <m/>
    <m/>
  </r>
  <r>
    <x v="361"/>
    <x v="5"/>
    <s v="카카오광고"/>
    <x v="0"/>
    <x v="0"/>
    <x v="0"/>
    <m/>
    <m/>
    <n v="15110"/>
    <m/>
    <m/>
    <m/>
  </r>
  <r>
    <x v="362"/>
    <x v="6"/>
    <s v="카카오광고"/>
    <x v="0"/>
    <x v="0"/>
    <x v="0"/>
    <m/>
    <m/>
    <n v="11460"/>
    <m/>
    <m/>
    <m/>
  </r>
  <r>
    <x v="363"/>
    <x v="3"/>
    <s v="카카오광고"/>
    <x v="0"/>
    <x v="0"/>
    <x v="0"/>
    <m/>
    <m/>
    <n v="12400"/>
    <m/>
    <m/>
    <m/>
  </r>
  <r>
    <x v="364"/>
    <x v="4"/>
    <s v="카카오광고"/>
    <x v="0"/>
    <x v="0"/>
    <x v="0"/>
    <m/>
    <m/>
    <n v="11350"/>
    <m/>
    <m/>
    <m/>
  </r>
  <r>
    <x v="365"/>
    <x v="1"/>
    <s v="카카오광고"/>
    <x v="0"/>
    <x v="0"/>
    <x v="0"/>
    <m/>
    <m/>
    <n v="10740"/>
    <m/>
    <m/>
    <m/>
  </r>
  <r>
    <x v="366"/>
    <x v="0"/>
    <s v="카카오광고"/>
    <x v="0"/>
    <x v="0"/>
    <x v="0"/>
    <m/>
    <m/>
    <n v="9280"/>
    <m/>
    <m/>
    <m/>
  </r>
  <r>
    <x v="367"/>
    <x v="2"/>
    <s v="카카오광고"/>
    <x v="0"/>
    <x v="0"/>
    <x v="0"/>
    <m/>
    <m/>
    <n v="7769.999999999999"/>
    <m/>
    <m/>
    <m/>
  </r>
  <r>
    <x v="368"/>
    <x v="5"/>
    <s v="카카오광고"/>
    <x v="0"/>
    <x v="0"/>
    <x v="0"/>
    <m/>
    <m/>
    <n v="13900"/>
    <m/>
    <m/>
    <m/>
  </r>
  <r>
    <x v="369"/>
    <x v="6"/>
    <s v="카카오광고"/>
    <x v="0"/>
    <x v="0"/>
    <x v="0"/>
    <m/>
    <m/>
    <n v="15540"/>
    <m/>
    <m/>
    <m/>
  </r>
  <r>
    <x v="358"/>
    <x v="1"/>
    <s v="문자대표"/>
    <x v="0"/>
    <x v="0"/>
    <x v="0"/>
    <m/>
    <m/>
    <n v="900"/>
    <m/>
    <m/>
    <m/>
  </r>
  <r>
    <x v="363"/>
    <x v="3"/>
    <s v="문자대표"/>
    <x v="0"/>
    <x v="0"/>
    <x v="0"/>
    <m/>
    <m/>
    <n v="210"/>
    <m/>
    <m/>
    <m/>
  </r>
  <r>
    <x v="355"/>
    <x v="6"/>
    <s v="유튜브 디스커버리"/>
    <x v="0"/>
    <x v="0"/>
    <x v="0"/>
    <m/>
    <m/>
    <n v="716242"/>
    <m/>
    <m/>
    <m/>
  </r>
  <r>
    <x v="356"/>
    <x v="3"/>
    <s v="유튜브 디스커버리"/>
    <x v="0"/>
    <x v="0"/>
    <x v="0"/>
    <m/>
    <m/>
    <n v="365864"/>
    <m/>
    <m/>
    <m/>
  </r>
  <r>
    <x v="357"/>
    <x v="4"/>
    <s v="유튜브 디스커버리"/>
    <x v="0"/>
    <x v="0"/>
    <x v="0"/>
    <m/>
    <m/>
    <n v="13853"/>
    <m/>
    <m/>
    <m/>
  </r>
  <r>
    <x v="358"/>
    <x v="1"/>
    <s v="유튜브 디스커버리"/>
    <x v="0"/>
    <x v="0"/>
    <x v="0"/>
    <m/>
    <m/>
    <n v="733412"/>
    <m/>
    <m/>
    <m/>
  </r>
  <r>
    <x v="359"/>
    <x v="0"/>
    <s v="유튜브 디스커버리"/>
    <x v="0"/>
    <x v="0"/>
    <x v="0"/>
    <m/>
    <m/>
    <n v="312293"/>
    <m/>
    <m/>
    <m/>
  </r>
  <r>
    <x v="362"/>
    <x v="6"/>
    <s v="유튜브 디스커버리"/>
    <x v="0"/>
    <x v="0"/>
    <x v="0"/>
    <m/>
    <m/>
    <n v="627057"/>
    <m/>
    <m/>
    <m/>
  </r>
  <r>
    <x v="368"/>
    <x v="5"/>
    <s v="유튜브 디스커버리"/>
    <x v="0"/>
    <x v="0"/>
    <x v="0"/>
    <m/>
    <m/>
    <n v="842650"/>
    <m/>
    <m/>
    <m/>
  </r>
  <r>
    <x v="369"/>
    <x v="6"/>
    <s v="유튜브 디스커버리"/>
    <x v="0"/>
    <x v="0"/>
    <x v="0"/>
    <m/>
    <m/>
    <n v="945485"/>
    <m/>
    <m/>
    <m/>
  </r>
  <r>
    <x v="370"/>
    <x v="3"/>
    <s v="페이스북/인스타그램"/>
    <x v="0"/>
    <x v="0"/>
    <x v="0"/>
    <m/>
    <m/>
    <n v="162344"/>
    <m/>
    <m/>
    <m/>
  </r>
  <r>
    <x v="371"/>
    <x v="4"/>
    <s v="페이스북/인스타그램"/>
    <x v="0"/>
    <x v="0"/>
    <x v="0"/>
    <m/>
    <m/>
    <n v="299408"/>
    <m/>
    <m/>
    <m/>
  </r>
  <r>
    <x v="372"/>
    <x v="1"/>
    <s v="페이스북/인스타그램"/>
    <x v="0"/>
    <x v="0"/>
    <x v="0"/>
    <m/>
    <m/>
    <n v="60293"/>
    <m/>
    <m/>
    <m/>
  </r>
  <r>
    <x v="370"/>
    <x v="3"/>
    <s v="페이스북/인스타그램"/>
    <x v="8"/>
    <x v="0"/>
    <x v="0"/>
    <m/>
    <m/>
    <n v="128769"/>
    <m/>
    <m/>
    <m/>
  </r>
  <r>
    <x v="371"/>
    <x v="4"/>
    <s v="페이스북/인스타그램"/>
    <x v="8"/>
    <x v="0"/>
    <x v="0"/>
    <m/>
    <m/>
    <n v="286613"/>
    <m/>
    <m/>
    <m/>
  </r>
  <r>
    <x v="372"/>
    <x v="1"/>
    <s v="페이스북/인스타그램"/>
    <x v="8"/>
    <x v="0"/>
    <x v="0"/>
    <m/>
    <m/>
    <n v="294932"/>
    <m/>
    <m/>
    <m/>
  </r>
  <r>
    <x v="373"/>
    <x v="0"/>
    <s v="페이스북/인스타그램"/>
    <x v="8"/>
    <x v="0"/>
    <x v="0"/>
    <m/>
    <m/>
    <n v="226414"/>
    <m/>
    <m/>
    <m/>
  </r>
  <r>
    <x v="374"/>
    <x v="2"/>
    <s v="페이스북/인스타그램"/>
    <x v="8"/>
    <x v="0"/>
    <x v="0"/>
    <m/>
    <m/>
    <n v="101844"/>
    <m/>
    <m/>
    <m/>
  </r>
  <r>
    <x v="375"/>
    <x v="5"/>
    <s v="페이스북/인스타그램"/>
    <x v="8"/>
    <x v="0"/>
    <x v="0"/>
    <m/>
    <m/>
    <n v="94922"/>
    <m/>
    <m/>
    <m/>
  </r>
  <r>
    <x v="376"/>
    <x v="6"/>
    <s v="페이스북/인스타그램"/>
    <x v="8"/>
    <x v="0"/>
    <x v="0"/>
    <m/>
    <m/>
    <n v="154644"/>
    <m/>
    <m/>
    <m/>
  </r>
  <r>
    <x v="377"/>
    <x v="3"/>
    <s v="페이스북/인스타그램"/>
    <x v="8"/>
    <x v="0"/>
    <x v="0"/>
    <m/>
    <m/>
    <n v="163137"/>
    <m/>
    <m/>
    <m/>
  </r>
  <r>
    <x v="378"/>
    <x v="4"/>
    <s v="페이스북/인스타그램"/>
    <x v="8"/>
    <x v="0"/>
    <x v="0"/>
    <m/>
    <m/>
    <n v="169691"/>
    <m/>
    <m/>
    <m/>
  </r>
  <r>
    <x v="379"/>
    <x v="1"/>
    <s v="페이스북/인스타그램"/>
    <x v="8"/>
    <x v="0"/>
    <x v="0"/>
    <m/>
    <m/>
    <n v="242887"/>
    <m/>
    <m/>
    <m/>
  </r>
  <r>
    <x v="380"/>
    <x v="0"/>
    <s v="페이스북/인스타그램"/>
    <x v="8"/>
    <x v="0"/>
    <x v="0"/>
    <m/>
    <m/>
    <n v="366247"/>
    <m/>
    <m/>
    <m/>
  </r>
  <r>
    <x v="381"/>
    <x v="2"/>
    <s v="페이스북/인스타그램"/>
    <x v="8"/>
    <x v="0"/>
    <x v="0"/>
    <m/>
    <m/>
    <n v="204512"/>
    <m/>
    <m/>
    <m/>
  </r>
  <r>
    <x v="382"/>
    <x v="5"/>
    <s v="페이스북/인스타그램"/>
    <x v="8"/>
    <x v="0"/>
    <x v="0"/>
    <m/>
    <m/>
    <n v="72440"/>
    <m/>
    <m/>
    <m/>
  </r>
  <r>
    <x v="383"/>
    <x v="6"/>
    <s v="페이스북/인스타그램"/>
    <x v="8"/>
    <x v="0"/>
    <x v="0"/>
    <m/>
    <m/>
    <n v="104358"/>
    <m/>
    <m/>
    <m/>
  </r>
  <r>
    <x v="384"/>
    <x v="3"/>
    <s v="페이스북/인스타그램"/>
    <x v="8"/>
    <x v="0"/>
    <x v="0"/>
    <m/>
    <m/>
    <n v="156159"/>
    <m/>
    <m/>
    <m/>
  </r>
  <r>
    <x v="370"/>
    <x v="3"/>
    <s v="페이스북/인스타그램"/>
    <x v="7"/>
    <x v="0"/>
    <x v="0"/>
    <m/>
    <m/>
    <n v="779174"/>
    <m/>
    <m/>
    <m/>
  </r>
  <r>
    <x v="371"/>
    <x v="4"/>
    <s v="페이스북/인스타그램"/>
    <x v="7"/>
    <x v="0"/>
    <x v="0"/>
    <m/>
    <m/>
    <n v="822603"/>
    <m/>
    <m/>
    <m/>
  </r>
  <r>
    <x v="372"/>
    <x v="1"/>
    <s v="페이스북/인스타그램"/>
    <x v="7"/>
    <x v="0"/>
    <x v="0"/>
    <m/>
    <m/>
    <n v="323746"/>
    <m/>
    <m/>
    <m/>
  </r>
  <r>
    <x v="370"/>
    <x v="3"/>
    <s v="페이스북/인스타그램"/>
    <x v="5"/>
    <x v="0"/>
    <x v="0"/>
    <m/>
    <m/>
    <n v="376554"/>
    <m/>
    <m/>
    <m/>
  </r>
  <r>
    <x v="371"/>
    <x v="4"/>
    <s v="페이스북/인스타그램"/>
    <x v="5"/>
    <x v="0"/>
    <x v="0"/>
    <m/>
    <m/>
    <n v="317503"/>
    <m/>
    <m/>
    <m/>
  </r>
  <r>
    <x v="372"/>
    <x v="1"/>
    <s v="페이스북/인스타그램"/>
    <x v="5"/>
    <x v="0"/>
    <x v="0"/>
    <m/>
    <m/>
    <n v="267187"/>
    <m/>
    <m/>
    <m/>
  </r>
  <r>
    <x v="373"/>
    <x v="0"/>
    <s v="페이스북/인스타그램"/>
    <x v="5"/>
    <x v="0"/>
    <x v="0"/>
    <m/>
    <m/>
    <n v="264361"/>
    <m/>
    <m/>
    <m/>
  </r>
  <r>
    <x v="374"/>
    <x v="2"/>
    <s v="페이스북/인스타그램"/>
    <x v="5"/>
    <x v="0"/>
    <x v="0"/>
    <m/>
    <m/>
    <n v="228009"/>
    <m/>
    <m/>
    <m/>
  </r>
  <r>
    <x v="375"/>
    <x v="5"/>
    <s v="페이스북/인스타그램"/>
    <x v="5"/>
    <x v="0"/>
    <x v="0"/>
    <m/>
    <m/>
    <n v="114163"/>
    <m/>
    <m/>
    <m/>
  </r>
  <r>
    <x v="376"/>
    <x v="6"/>
    <s v="페이스북/인스타그램"/>
    <x v="5"/>
    <x v="0"/>
    <x v="0"/>
    <m/>
    <m/>
    <n v="166660"/>
    <m/>
    <m/>
    <m/>
  </r>
  <r>
    <x v="377"/>
    <x v="3"/>
    <s v="페이스북/인스타그램"/>
    <x v="5"/>
    <x v="0"/>
    <x v="0"/>
    <m/>
    <m/>
    <n v="117470"/>
    <m/>
    <m/>
    <m/>
  </r>
  <r>
    <x v="378"/>
    <x v="4"/>
    <s v="페이스북/인스타그램"/>
    <x v="5"/>
    <x v="0"/>
    <x v="0"/>
    <m/>
    <m/>
    <n v="119686"/>
    <m/>
    <m/>
    <m/>
  </r>
  <r>
    <x v="379"/>
    <x v="1"/>
    <s v="페이스북/인스타그램"/>
    <x v="5"/>
    <x v="0"/>
    <x v="0"/>
    <m/>
    <m/>
    <n v="146644"/>
    <m/>
    <m/>
    <m/>
  </r>
  <r>
    <x v="380"/>
    <x v="0"/>
    <s v="페이스북/인스타그램"/>
    <x v="5"/>
    <x v="0"/>
    <x v="0"/>
    <m/>
    <m/>
    <n v="158624"/>
    <m/>
    <m/>
    <m/>
  </r>
  <r>
    <x v="381"/>
    <x v="2"/>
    <s v="페이스북/인스타그램"/>
    <x v="5"/>
    <x v="0"/>
    <x v="0"/>
    <m/>
    <m/>
    <n v="116627"/>
    <m/>
    <m/>
    <m/>
  </r>
  <r>
    <x v="382"/>
    <x v="5"/>
    <s v="페이스북/인스타그램"/>
    <x v="5"/>
    <x v="0"/>
    <x v="0"/>
    <m/>
    <m/>
    <n v="106812"/>
    <m/>
    <m/>
    <m/>
  </r>
  <r>
    <x v="383"/>
    <x v="6"/>
    <s v="페이스북/인스타그램"/>
    <x v="5"/>
    <x v="0"/>
    <x v="0"/>
    <m/>
    <m/>
    <n v="81251"/>
    <m/>
    <m/>
    <m/>
  </r>
  <r>
    <x v="384"/>
    <x v="3"/>
    <s v="페이스북/인스타그램"/>
    <x v="5"/>
    <x v="0"/>
    <x v="0"/>
    <m/>
    <m/>
    <n v="104094"/>
    <m/>
    <m/>
    <m/>
  </r>
  <r>
    <x v="370"/>
    <x v="3"/>
    <s v="페이스북/인스타그램"/>
    <x v="9"/>
    <x v="0"/>
    <x v="0"/>
    <m/>
    <m/>
    <n v="11288"/>
    <m/>
    <m/>
    <m/>
  </r>
  <r>
    <x v="371"/>
    <x v="4"/>
    <s v="페이스북/인스타그램"/>
    <x v="9"/>
    <x v="0"/>
    <x v="0"/>
    <m/>
    <m/>
    <n v="94622"/>
    <m/>
    <m/>
    <m/>
  </r>
  <r>
    <x v="372"/>
    <x v="1"/>
    <s v="페이스북/인스타그램"/>
    <x v="9"/>
    <x v="0"/>
    <x v="0"/>
    <m/>
    <m/>
    <n v="170932"/>
    <m/>
    <m/>
    <m/>
  </r>
  <r>
    <x v="373"/>
    <x v="0"/>
    <s v="페이스북/인스타그램"/>
    <x v="9"/>
    <x v="0"/>
    <x v="0"/>
    <m/>
    <m/>
    <n v="100272"/>
    <m/>
    <m/>
    <m/>
  </r>
  <r>
    <x v="374"/>
    <x v="2"/>
    <s v="페이스북/인스타그램"/>
    <x v="9"/>
    <x v="0"/>
    <x v="0"/>
    <m/>
    <m/>
    <n v="93488"/>
    <m/>
    <m/>
    <m/>
  </r>
  <r>
    <x v="375"/>
    <x v="5"/>
    <s v="페이스북/인스타그램"/>
    <x v="9"/>
    <x v="0"/>
    <x v="0"/>
    <m/>
    <m/>
    <n v="54017"/>
    <m/>
    <m/>
    <m/>
  </r>
  <r>
    <x v="376"/>
    <x v="6"/>
    <s v="페이스북/인스타그램"/>
    <x v="9"/>
    <x v="0"/>
    <x v="0"/>
    <m/>
    <m/>
    <n v="50176"/>
    <m/>
    <m/>
    <m/>
  </r>
  <r>
    <x v="377"/>
    <x v="3"/>
    <s v="페이스북/인스타그램"/>
    <x v="9"/>
    <x v="0"/>
    <x v="0"/>
    <m/>
    <m/>
    <n v="54792"/>
    <m/>
    <m/>
    <m/>
  </r>
  <r>
    <x v="378"/>
    <x v="4"/>
    <s v="페이스북/인스타그램"/>
    <x v="9"/>
    <x v="0"/>
    <x v="0"/>
    <m/>
    <m/>
    <n v="147188"/>
    <m/>
    <m/>
    <m/>
  </r>
  <r>
    <x v="379"/>
    <x v="1"/>
    <s v="페이스북/인스타그램"/>
    <x v="9"/>
    <x v="0"/>
    <x v="0"/>
    <m/>
    <m/>
    <n v="511957"/>
    <m/>
    <m/>
    <m/>
  </r>
  <r>
    <x v="380"/>
    <x v="0"/>
    <s v="페이스북/인스타그램"/>
    <x v="9"/>
    <x v="0"/>
    <x v="0"/>
    <m/>
    <m/>
    <n v="262634"/>
    <m/>
    <m/>
    <m/>
  </r>
  <r>
    <x v="381"/>
    <x v="2"/>
    <s v="페이스북/인스타그램"/>
    <x v="9"/>
    <x v="0"/>
    <x v="0"/>
    <m/>
    <m/>
    <n v="284781"/>
    <m/>
    <m/>
    <m/>
  </r>
  <r>
    <x v="382"/>
    <x v="5"/>
    <s v="페이스북/인스타그램"/>
    <x v="9"/>
    <x v="0"/>
    <x v="0"/>
    <m/>
    <m/>
    <n v="453685"/>
    <m/>
    <m/>
    <m/>
  </r>
  <r>
    <x v="383"/>
    <x v="6"/>
    <s v="페이스북/인스타그램"/>
    <x v="9"/>
    <x v="0"/>
    <x v="0"/>
    <m/>
    <m/>
    <n v="448994"/>
    <m/>
    <m/>
    <m/>
  </r>
  <r>
    <x v="384"/>
    <x v="3"/>
    <s v="페이스북/인스타그램"/>
    <x v="9"/>
    <x v="0"/>
    <x v="0"/>
    <m/>
    <m/>
    <n v="1196397"/>
    <m/>
    <m/>
    <m/>
  </r>
  <r>
    <x v="370"/>
    <x v="3"/>
    <s v="네이버 GFA"/>
    <x v="0"/>
    <x v="0"/>
    <x v="0"/>
    <m/>
    <m/>
    <n v="113605.7851239673"/>
    <m/>
    <m/>
    <m/>
  </r>
  <r>
    <x v="371"/>
    <x v="4"/>
    <s v="네이버 GFA"/>
    <x v="0"/>
    <x v="0"/>
    <x v="0"/>
    <m/>
    <m/>
    <n v="97124.79338842999"/>
    <m/>
    <m/>
    <m/>
  </r>
  <r>
    <x v="370"/>
    <x v="3"/>
    <s v="네이버 쇼핑검색"/>
    <x v="0"/>
    <x v="0"/>
    <x v="0"/>
    <m/>
    <m/>
    <n v="32770"/>
    <m/>
    <m/>
    <m/>
  </r>
  <r>
    <x v="371"/>
    <x v="4"/>
    <s v="네이버 쇼핑검색"/>
    <x v="0"/>
    <x v="0"/>
    <x v="0"/>
    <m/>
    <m/>
    <n v="22450"/>
    <m/>
    <m/>
    <m/>
  </r>
  <r>
    <x v="371"/>
    <x v="4"/>
    <s v="유튜브 디스커버리"/>
    <x v="0"/>
    <x v="0"/>
    <x v="0"/>
    <m/>
    <m/>
    <n v="1829630"/>
    <m/>
    <m/>
    <m/>
  </r>
  <r>
    <x v="370"/>
    <x v="3"/>
    <s v="네이버 브랜드검색"/>
    <x v="0"/>
    <x v="0"/>
    <x v="0"/>
    <m/>
    <m/>
    <n v="50000"/>
    <m/>
    <m/>
    <m/>
  </r>
  <r>
    <x v="371"/>
    <x v="4"/>
    <s v="네이버 브랜드검색"/>
    <x v="0"/>
    <x v="0"/>
    <x v="0"/>
    <m/>
    <m/>
    <n v="50000"/>
    <m/>
    <m/>
    <m/>
  </r>
  <r>
    <x v="372"/>
    <x v="1"/>
    <s v="네이버 브랜드검색"/>
    <x v="0"/>
    <x v="0"/>
    <x v="0"/>
    <m/>
    <m/>
    <n v="50000"/>
    <m/>
    <m/>
    <m/>
  </r>
  <r>
    <x v="373"/>
    <x v="0"/>
    <s v="네이버 브랜드검색"/>
    <x v="0"/>
    <x v="0"/>
    <x v="0"/>
    <m/>
    <m/>
    <n v="50000"/>
    <m/>
    <m/>
    <m/>
  </r>
  <r>
    <x v="374"/>
    <x v="2"/>
    <s v="네이버 브랜드검색"/>
    <x v="0"/>
    <x v="0"/>
    <x v="0"/>
    <m/>
    <m/>
    <n v="50000"/>
    <m/>
    <m/>
    <m/>
  </r>
  <r>
    <x v="375"/>
    <x v="5"/>
    <s v="네이버 브랜드검색"/>
    <x v="0"/>
    <x v="0"/>
    <x v="0"/>
    <m/>
    <m/>
    <n v="50000"/>
    <m/>
    <m/>
    <m/>
  </r>
  <r>
    <x v="376"/>
    <x v="6"/>
    <s v="네이버 브랜드검색"/>
    <x v="0"/>
    <x v="0"/>
    <x v="0"/>
    <m/>
    <m/>
    <n v="50000"/>
    <m/>
    <m/>
    <m/>
  </r>
  <r>
    <x v="377"/>
    <x v="3"/>
    <s v="네이버 브랜드검색"/>
    <x v="0"/>
    <x v="0"/>
    <x v="0"/>
    <m/>
    <m/>
    <n v="50000"/>
    <m/>
    <m/>
    <m/>
  </r>
  <r>
    <x v="378"/>
    <x v="4"/>
    <s v="네이버 브랜드검색"/>
    <x v="0"/>
    <x v="0"/>
    <x v="0"/>
    <m/>
    <m/>
    <n v="50000"/>
    <m/>
    <m/>
    <m/>
  </r>
  <r>
    <x v="379"/>
    <x v="1"/>
    <s v="네이버 브랜드검색"/>
    <x v="0"/>
    <x v="0"/>
    <x v="0"/>
    <m/>
    <m/>
    <n v="50000"/>
    <m/>
    <m/>
    <m/>
  </r>
  <r>
    <x v="380"/>
    <x v="0"/>
    <s v="네이버 브랜드검색"/>
    <x v="0"/>
    <x v="0"/>
    <x v="0"/>
    <m/>
    <m/>
    <n v="50000"/>
    <m/>
    <m/>
    <m/>
  </r>
  <r>
    <x v="381"/>
    <x v="2"/>
    <s v="네이버 브랜드검색"/>
    <x v="0"/>
    <x v="0"/>
    <x v="0"/>
    <m/>
    <m/>
    <n v="50000"/>
    <m/>
    <m/>
    <m/>
  </r>
  <r>
    <x v="382"/>
    <x v="5"/>
    <s v="네이버 브랜드검색"/>
    <x v="0"/>
    <x v="0"/>
    <x v="0"/>
    <m/>
    <m/>
    <n v="50000"/>
    <m/>
    <m/>
    <m/>
  </r>
  <r>
    <x v="383"/>
    <x v="6"/>
    <s v="네이버 브랜드검색"/>
    <x v="0"/>
    <x v="0"/>
    <x v="0"/>
    <m/>
    <m/>
    <n v="50000"/>
    <m/>
    <m/>
    <m/>
  </r>
  <r>
    <x v="384"/>
    <x v="3"/>
    <s v="네이버 브랜드검색"/>
    <x v="0"/>
    <x v="0"/>
    <x v="0"/>
    <m/>
    <m/>
    <n v="50000"/>
    <m/>
    <m/>
    <m/>
  </r>
  <r>
    <x v="370"/>
    <x v="3"/>
    <s v="카카오광고"/>
    <x v="0"/>
    <x v="0"/>
    <x v="0"/>
    <m/>
    <m/>
    <n v="9590"/>
    <m/>
    <m/>
    <m/>
  </r>
  <r>
    <x v="371"/>
    <x v="4"/>
    <s v="카카오광고"/>
    <x v="0"/>
    <x v="0"/>
    <x v="0"/>
    <m/>
    <m/>
    <n v="6540"/>
    <m/>
    <m/>
    <m/>
  </r>
  <r>
    <x v="385"/>
    <x v="4"/>
    <s v="네이버 GFA"/>
    <x v="10"/>
    <x v="0"/>
    <x v="0"/>
    <m/>
    <m/>
    <n v="0"/>
    <m/>
    <m/>
    <m/>
  </r>
  <r>
    <x v="385"/>
    <x v="4"/>
    <s v="네이버 쇼핑검색"/>
    <x v="10"/>
    <x v="0"/>
    <x v="0"/>
    <m/>
    <m/>
    <n v="0"/>
    <m/>
    <m/>
    <m/>
  </r>
  <r>
    <x v="385"/>
    <x v="4"/>
    <s v="네이버 브랜드검색"/>
    <x v="0"/>
    <x v="0"/>
    <x v="0"/>
    <m/>
    <m/>
    <n v="50000"/>
    <m/>
    <m/>
    <m/>
  </r>
  <r>
    <x v="385"/>
    <x v="4"/>
    <s v="유튜브 디스커버리"/>
    <x v="10"/>
    <x v="0"/>
    <x v="0"/>
    <m/>
    <m/>
    <n v="0"/>
    <m/>
    <m/>
    <m/>
  </r>
  <r>
    <x v="385"/>
    <x v="4"/>
    <s v="페이스북/인스타그램"/>
    <x v="8"/>
    <x v="0"/>
    <x v="0"/>
    <m/>
    <m/>
    <n v="256759"/>
    <m/>
    <m/>
    <m/>
  </r>
  <r>
    <x v="385"/>
    <x v="4"/>
    <s v="페이스북/인스타그램"/>
    <x v="5"/>
    <x v="0"/>
    <x v="0"/>
    <m/>
    <m/>
    <n v="104461"/>
    <m/>
    <m/>
    <m/>
  </r>
  <r>
    <x v="385"/>
    <x v="4"/>
    <s v="페이스북/인스타그램"/>
    <x v="9"/>
    <x v="0"/>
    <x v="0"/>
    <m/>
    <m/>
    <n v="910520"/>
    <m/>
    <m/>
    <m/>
  </r>
  <r>
    <x v="385"/>
    <x v="4"/>
    <s v="카카오광고"/>
    <x v="10"/>
    <x v="0"/>
    <x v="0"/>
    <m/>
    <m/>
    <n v="0"/>
    <m/>
    <m/>
    <m/>
  </r>
  <r>
    <x v="386"/>
    <x v="1"/>
    <s v="페이스북/인스타그램"/>
    <x v="8"/>
    <x v="0"/>
    <x v="0"/>
    <m/>
    <m/>
    <n v="71895"/>
    <m/>
    <m/>
    <m/>
  </r>
  <r>
    <x v="386"/>
    <x v="1"/>
    <s v="페이스북/인스타그램"/>
    <x v="5"/>
    <x v="0"/>
    <x v="0"/>
    <m/>
    <m/>
    <n v="87699"/>
    <m/>
    <m/>
    <m/>
  </r>
  <r>
    <x v="386"/>
    <x v="1"/>
    <s v="페이스북/인스타그램"/>
    <x v="9"/>
    <x v="0"/>
    <x v="0"/>
    <m/>
    <m/>
    <n v="865195"/>
    <m/>
    <m/>
    <m/>
  </r>
  <r>
    <x v="386"/>
    <x v="1"/>
    <s v="네이버 GFA"/>
    <x v="10"/>
    <x v="0"/>
    <x v="0"/>
    <m/>
    <m/>
    <n v="0"/>
    <m/>
    <m/>
    <m/>
  </r>
  <r>
    <x v="386"/>
    <x v="1"/>
    <s v="네이버 브랜드검색"/>
    <x v="0"/>
    <x v="0"/>
    <x v="0"/>
    <m/>
    <m/>
    <n v="50000"/>
    <m/>
    <m/>
    <m/>
  </r>
  <r>
    <x v="386"/>
    <x v="1"/>
    <s v="네이버 쇼핑검색"/>
    <x v="10"/>
    <x v="0"/>
    <x v="0"/>
    <m/>
    <m/>
    <n v="0"/>
    <m/>
    <m/>
    <m/>
  </r>
  <r>
    <x v="386"/>
    <x v="1"/>
    <s v="카카오광고"/>
    <x v="10"/>
    <x v="0"/>
    <x v="0"/>
    <m/>
    <m/>
    <n v="0"/>
    <m/>
    <m/>
    <m/>
  </r>
  <r>
    <x v="386"/>
    <x v="1"/>
    <s v="유튜브 디스커버리"/>
    <x v="10"/>
    <x v="0"/>
    <x v="0"/>
    <m/>
    <m/>
    <n v="0"/>
    <m/>
    <m/>
    <m/>
  </r>
  <r>
    <x v="387"/>
    <x v="0"/>
    <s v="페이스북/인스타그램"/>
    <x v="8"/>
    <x v="0"/>
    <x v="0"/>
    <m/>
    <m/>
    <n v="0"/>
    <m/>
    <m/>
    <m/>
  </r>
  <r>
    <x v="387"/>
    <x v="0"/>
    <s v="페이스북/인스타그램"/>
    <x v="5"/>
    <x v="0"/>
    <x v="0"/>
    <m/>
    <m/>
    <n v="53826"/>
    <m/>
    <m/>
    <m/>
  </r>
  <r>
    <x v="387"/>
    <x v="0"/>
    <s v="페이스북/인스타그램"/>
    <x v="9"/>
    <x v="0"/>
    <x v="0"/>
    <m/>
    <m/>
    <n v="515422"/>
    <m/>
    <m/>
    <m/>
  </r>
  <r>
    <x v="387"/>
    <x v="0"/>
    <s v="네이버 GFA"/>
    <x v="10"/>
    <x v="0"/>
    <x v="0"/>
    <m/>
    <m/>
    <n v="0"/>
    <m/>
    <m/>
    <m/>
  </r>
  <r>
    <x v="387"/>
    <x v="0"/>
    <s v="네이버 브랜드검색"/>
    <x v="0"/>
    <x v="0"/>
    <x v="0"/>
    <m/>
    <m/>
    <n v="50000"/>
    <m/>
    <m/>
    <m/>
  </r>
  <r>
    <x v="387"/>
    <x v="0"/>
    <s v="네이버 쇼핑검색"/>
    <x v="10"/>
    <x v="0"/>
    <x v="0"/>
    <m/>
    <m/>
    <n v="0"/>
    <m/>
    <m/>
    <m/>
  </r>
  <r>
    <x v="387"/>
    <x v="0"/>
    <s v="카카오광고"/>
    <x v="10"/>
    <x v="0"/>
    <x v="0"/>
    <m/>
    <m/>
    <n v="0"/>
    <m/>
    <m/>
    <m/>
  </r>
  <r>
    <x v="387"/>
    <x v="0"/>
    <s v="유튜브 디스커버리"/>
    <x v="10"/>
    <x v="0"/>
    <x v="0"/>
    <m/>
    <m/>
    <n v="0"/>
    <m/>
    <m/>
    <m/>
  </r>
  <r>
    <x v="388"/>
    <x v="2"/>
    <s v="페이스북/인스타그램"/>
    <x v="7"/>
    <x v="0"/>
    <x v="0"/>
    <m/>
    <m/>
    <n v="184340"/>
    <m/>
    <m/>
    <m/>
  </r>
  <r>
    <x v="388"/>
    <x v="2"/>
    <s v="페이스북/인스타그램"/>
    <x v="5"/>
    <x v="0"/>
    <x v="0"/>
    <m/>
    <m/>
    <n v="28306"/>
    <m/>
    <m/>
    <m/>
  </r>
  <r>
    <x v="388"/>
    <x v="2"/>
    <s v="페이스북/인스타그램"/>
    <x v="9"/>
    <x v="0"/>
    <x v="0"/>
    <m/>
    <m/>
    <n v="155672"/>
    <m/>
    <m/>
    <m/>
  </r>
  <r>
    <x v="388"/>
    <x v="2"/>
    <s v="네이버 브랜드검색"/>
    <x v="0"/>
    <x v="0"/>
    <x v="0"/>
    <m/>
    <m/>
    <n v="50000"/>
    <m/>
    <m/>
    <m/>
  </r>
  <r>
    <x v="388"/>
    <x v="2"/>
    <s v="네이버 GFA"/>
    <x v="10"/>
    <x v="0"/>
    <x v="0"/>
    <m/>
    <m/>
    <n v="0"/>
    <m/>
    <m/>
    <m/>
  </r>
  <r>
    <x v="388"/>
    <x v="2"/>
    <s v="네이버 쇼핑검색"/>
    <x v="10"/>
    <x v="0"/>
    <x v="0"/>
    <m/>
    <m/>
    <n v="0"/>
    <m/>
    <m/>
    <m/>
  </r>
  <r>
    <x v="388"/>
    <x v="2"/>
    <s v="카카오광고"/>
    <x v="10"/>
    <x v="0"/>
    <x v="0"/>
    <m/>
    <m/>
    <n v="0"/>
    <m/>
    <m/>
    <m/>
  </r>
  <r>
    <x v="388"/>
    <x v="2"/>
    <s v="유튜브 디스커버리"/>
    <x v="10"/>
    <x v="0"/>
    <x v="0"/>
    <m/>
    <m/>
    <n v="0"/>
    <m/>
    <m/>
    <m/>
  </r>
  <r>
    <x v="389"/>
    <x v="5"/>
    <s v="페이스북/인스타그램"/>
    <x v="7"/>
    <x v="0"/>
    <x v="0"/>
    <m/>
    <m/>
    <n v="430540"/>
    <m/>
    <m/>
    <m/>
  </r>
  <r>
    <x v="389"/>
    <x v="5"/>
    <s v="페이스북/인스타그램"/>
    <x v="5"/>
    <x v="0"/>
    <x v="0"/>
    <m/>
    <m/>
    <n v="0"/>
    <m/>
    <m/>
    <m/>
  </r>
  <r>
    <x v="389"/>
    <x v="5"/>
    <s v="페이스북/인스타그램"/>
    <x v="9"/>
    <x v="0"/>
    <x v="0"/>
    <m/>
    <m/>
    <n v="112256"/>
    <m/>
    <m/>
    <m/>
  </r>
  <r>
    <x v="389"/>
    <x v="5"/>
    <s v="네이버 브랜드검색"/>
    <x v="0"/>
    <x v="0"/>
    <x v="0"/>
    <m/>
    <m/>
    <n v="50000"/>
    <m/>
    <m/>
    <m/>
  </r>
  <r>
    <x v="389"/>
    <x v="5"/>
    <s v="네이버 GFA"/>
    <x v="10"/>
    <x v="0"/>
    <x v="0"/>
    <m/>
    <m/>
    <n v="0"/>
    <m/>
    <m/>
    <m/>
  </r>
  <r>
    <x v="389"/>
    <x v="5"/>
    <s v="네이버 쇼핑검색"/>
    <x v="10"/>
    <x v="0"/>
    <x v="0"/>
    <m/>
    <m/>
    <n v="0"/>
    <m/>
    <m/>
    <m/>
  </r>
  <r>
    <x v="389"/>
    <x v="5"/>
    <s v="카카오광고"/>
    <x v="10"/>
    <x v="0"/>
    <x v="0"/>
    <m/>
    <m/>
    <n v="0"/>
    <m/>
    <m/>
    <m/>
  </r>
  <r>
    <x v="389"/>
    <x v="5"/>
    <s v="유튜브 디스커버리"/>
    <x v="10"/>
    <x v="0"/>
    <x v="0"/>
    <m/>
    <m/>
    <n v="0"/>
    <m/>
    <m/>
    <m/>
  </r>
  <r>
    <x v="390"/>
    <x v="6"/>
    <s v="페이스북/인스타그램"/>
    <x v="7"/>
    <x v="0"/>
    <x v="0"/>
    <m/>
    <m/>
    <n v="652211"/>
    <m/>
    <m/>
    <m/>
  </r>
  <r>
    <x v="390"/>
    <x v="6"/>
    <s v="페이스북/인스타그램"/>
    <x v="5"/>
    <x v="0"/>
    <x v="0"/>
    <m/>
    <m/>
    <n v="0"/>
    <m/>
    <m/>
    <m/>
  </r>
  <r>
    <x v="390"/>
    <x v="6"/>
    <s v="페이스북/인스타그램"/>
    <x v="9"/>
    <x v="0"/>
    <x v="0"/>
    <m/>
    <m/>
    <n v="145039"/>
    <m/>
    <m/>
    <m/>
  </r>
  <r>
    <x v="390"/>
    <x v="6"/>
    <s v="네이버 브랜드검색"/>
    <x v="0"/>
    <x v="0"/>
    <x v="0"/>
    <m/>
    <m/>
    <n v="50000"/>
    <m/>
    <m/>
    <m/>
  </r>
  <r>
    <x v="390"/>
    <x v="6"/>
    <s v="네이버 GFA"/>
    <x v="10"/>
    <x v="0"/>
    <x v="0"/>
    <m/>
    <m/>
    <n v="0"/>
    <m/>
    <m/>
    <m/>
  </r>
  <r>
    <x v="390"/>
    <x v="6"/>
    <s v="네이버 쇼핑검색"/>
    <x v="10"/>
    <x v="0"/>
    <x v="0"/>
    <m/>
    <m/>
    <n v="0"/>
    <m/>
    <m/>
    <m/>
  </r>
  <r>
    <x v="390"/>
    <x v="6"/>
    <s v="카카오광고"/>
    <x v="10"/>
    <x v="0"/>
    <x v="0"/>
    <m/>
    <m/>
    <n v="0"/>
    <m/>
    <m/>
    <m/>
  </r>
  <r>
    <x v="390"/>
    <x v="6"/>
    <s v="유튜브 디스커버리"/>
    <x v="10"/>
    <x v="0"/>
    <x v="0"/>
    <m/>
    <m/>
    <n v="0"/>
    <m/>
    <m/>
    <m/>
  </r>
  <r>
    <x v="391"/>
    <x v="3"/>
    <s v="페이스북/인스타그램"/>
    <x v="7"/>
    <x v="0"/>
    <x v="0"/>
    <m/>
    <m/>
    <n v="975473"/>
    <m/>
    <m/>
    <m/>
  </r>
  <r>
    <x v="391"/>
    <x v="3"/>
    <s v="페이스북/인스타그램"/>
    <x v="9"/>
    <x v="0"/>
    <x v="0"/>
    <m/>
    <m/>
    <n v="228009"/>
    <m/>
    <m/>
    <m/>
  </r>
  <r>
    <x v="391"/>
    <x v="3"/>
    <s v="네이버 브랜드검색"/>
    <x v="0"/>
    <x v="0"/>
    <x v="0"/>
    <m/>
    <m/>
    <n v="50000"/>
    <m/>
    <m/>
    <m/>
  </r>
  <r>
    <x v="391"/>
    <x v="3"/>
    <s v="카카오광고"/>
    <x v="10"/>
    <x v="0"/>
    <x v="0"/>
    <m/>
    <m/>
    <n v="0"/>
    <m/>
    <m/>
    <m/>
  </r>
  <r>
    <x v="391"/>
    <x v="3"/>
    <s v="네이버 GFA"/>
    <x v="10"/>
    <x v="0"/>
    <x v="0"/>
    <m/>
    <m/>
    <n v="0"/>
    <m/>
    <m/>
    <m/>
  </r>
  <r>
    <x v="391"/>
    <x v="3"/>
    <s v="네이버 쇼핑검색"/>
    <x v="10"/>
    <x v="0"/>
    <x v="0"/>
    <m/>
    <m/>
    <n v="0"/>
    <m/>
    <m/>
    <m/>
  </r>
  <r>
    <x v="391"/>
    <x v="3"/>
    <s v="유튜브 디스커버리"/>
    <x v="10"/>
    <x v="0"/>
    <x v="0"/>
    <m/>
    <m/>
    <n v="0"/>
    <m/>
    <m/>
    <m/>
  </r>
  <r>
    <x v="392"/>
    <x v="4"/>
    <s v="네이버 브랜드검색"/>
    <x v="0"/>
    <x v="0"/>
    <x v="0"/>
    <m/>
    <m/>
    <n v="50000"/>
    <m/>
    <m/>
    <m/>
  </r>
  <r>
    <x v="392"/>
    <x v="4"/>
    <s v="카카오광고"/>
    <x v="10"/>
    <x v="0"/>
    <x v="0"/>
    <m/>
    <m/>
    <n v="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2"/>
    <x v="4"/>
    <s v="페이스북/인스타그램"/>
    <x v="7"/>
    <x v="0"/>
    <x v="0"/>
    <m/>
    <m/>
    <n v="907870"/>
    <m/>
    <m/>
    <m/>
  </r>
  <r>
    <x v="392"/>
    <x v="4"/>
    <s v="페이스북/인스타그램"/>
    <x v="9"/>
    <x v="0"/>
    <x v="0"/>
    <m/>
    <m/>
    <n v="210011"/>
    <m/>
    <m/>
    <m/>
  </r>
  <r>
    <x v="392"/>
    <x v="4"/>
    <s v="페이스북/인스타그램"/>
    <x v="5"/>
    <x v="0"/>
    <x v="0"/>
    <m/>
    <m/>
    <n v="101099"/>
    <m/>
    <m/>
    <m/>
  </r>
  <r>
    <x v="392"/>
    <x v="4"/>
    <s v="네이버 브랜드검색"/>
    <x v="0"/>
    <x v="0"/>
    <x v="0"/>
    <m/>
    <m/>
    <n v="5000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3"/>
    <x v="1"/>
    <s v="페이스북/인스타그램"/>
    <x v="7"/>
    <x v="0"/>
    <x v="0"/>
    <m/>
    <m/>
    <n v="822775"/>
    <m/>
    <m/>
    <m/>
  </r>
  <r>
    <x v="393"/>
    <x v="1"/>
    <s v="페이스북/인스타그램"/>
    <x v="0"/>
    <x v="0"/>
    <x v="0"/>
    <m/>
    <m/>
    <n v="78561"/>
    <m/>
    <m/>
    <m/>
  </r>
  <r>
    <x v="393"/>
    <x v="1"/>
    <s v="페이스북/인스타그램"/>
    <x v="9"/>
    <x v="0"/>
    <x v="0"/>
    <m/>
    <m/>
    <n v="122006"/>
    <m/>
    <m/>
    <m/>
  </r>
  <r>
    <x v="393"/>
    <x v="1"/>
    <s v="페이스북/인스타그램"/>
    <x v="5"/>
    <x v="0"/>
    <x v="0"/>
    <m/>
    <m/>
    <n v="185467"/>
    <m/>
    <m/>
    <m/>
  </r>
  <r>
    <x v="393"/>
    <x v="1"/>
    <s v="네이버 브랜드검색"/>
    <x v="0"/>
    <x v="0"/>
    <x v="0"/>
    <m/>
    <m/>
    <n v="50000"/>
    <m/>
    <m/>
    <m/>
  </r>
  <r>
    <x v="393"/>
    <x v="1"/>
    <s v="카카오광고"/>
    <x v="0"/>
    <x v="0"/>
    <x v="0"/>
    <m/>
    <m/>
    <n v="17550"/>
    <m/>
    <m/>
    <m/>
  </r>
  <r>
    <x v="393"/>
    <x v="1"/>
    <s v="네이버 쇼핑검색"/>
    <x v="10"/>
    <x v="0"/>
    <x v="0"/>
    <m/>
    <m/>
    <n v="0"/>
    <m/>
    <m/>
    <m/>
  </r>
  <r>
    <x v="393"/>
    <x v="1"/>
    <s v="유튜브 디스커버리"/>
    <x v="10"/>
    <x v="0"/>
    <x v="0"/>
    <m/>
    <m/>
    <n v="0"/>
    <m/>
    <m/>
    <m/>
  </r>
  <r>
    <x v="394"/>
    <x v="0"/>
    <s v="페이스북/인스타그램"/>
    <x v="7"/>
    <x v="0"/>
    <x v="0"/>
    <m/>
    <m/>
    <n v="782743"/>
    <m/>
    <m/>
    <m/>
  </r>
  <r>
    <x v="394"/>
    <x v="0"/>
    <s v="페이스북/인스타그램"/>
    <x v="0"/>
    <x v="0"/>
    <x v="0"/>
    <m/>
    <m/>
    <n v="192418"/>
    <m/>
    <m/>
    <m/>
  </r>
  <r>
    <x v="394"/>
    <x v="0"/>
    <s v="페이스북/인스타그램"/>
    <x v="9"/>
    <x v="0"/>
    <x v="0"/>
    <m/>
    <m/>
    <n v="88926"/>
    <m/>
    <m/>
    <m/>
  </r>
  <r>
    <x v="394"/>
    <x v="0"/>
    <s v="페이스북/인스타그램"/>
    <x v="5"/>
    <x v="0"/>
    <x v="0"/>
    <m/>
    <m/>
    <n v="10539"/>
    <m/>
    <m/>
    <m/>
  </r>
  <r>
    <x v="394"/>
    <x v="0"/>
    <s v="네이버 브랜드검색"/>
    <x v="0"/>
    <x v="0"/>
    <x v="0"/>
    <m/>
    <m/>
    <n v="50000"/>
    <m/>
    <m/>
    <m/>
  </r>
  <r>
    <x v="394"/>
    <x v="0"/>
    <s v="카카오광고"/>
    <x v="0"/>
    <x v="0"/>
    <x v="0"/>
    <m/>
    <m/>
    <n v="19640"/>
    <m/>
    <m/>
    <m/>
  </r>
  <r>
    <x v="394"/>
    <x v="0"/>
    <s v="유튜브 디스커버리"/>
    <x v="0"/>
    <x v="0"/>
    <x v="0"/>
    <m/>
    <m/>
    <n v="569931"/>
    <m/>
    <m/>
    <m/>
  </r>
  <r>
    <x v="394"/>
    <x v="0"/>
    <s v="네이버 쇼핑검색"/>
    <x v="10"/>
    <x v="0"/>
    <x v="0"/>
    <m/>
    <m/>
    <n v="0"/>
    <m/>
    <m/>
    <m/>
  </r>
  <r>
    <x v="395"/>
    <x v="2"/>
    <s v="페이스북/인스타그램"/>
    <x v="7"/>
    <x v="0"/>
    <x v="0"/>
    <m/>
    <m/>
    <n v="665182"/>
    <m/>
    <m/>
    <m/>
  </r>
  <r>
    <x v="395"/>
    <x v="2"/>
    <s v="페이스북/인스타그램"/>
    <x v="0"/>
    <x v="0"/>
    <x v="0"/>
    <m/>
    <m/>
    <n v="158836"/>
    <m/>
    <m/>
    <m/>
  </r>
  <r>
    <x v="395"/>
    <x v="2"/>
    <s v="페이스북/인스타그램"/>
    <x v="9"/>
    <x v="0"/>
    <x v="0"/>
    <m/>
    <m/>
    <n v="56622"/>
    <m/>
    <m/>
    <m/>
  </r>
  <r>
    <x v="395"/>
    <x v="2"/>
    <s v="페이스북/인스타그램"/>
    <x v="5"/>
    <x v="0"/>
    <x v="0"/>
    <m/>
    <m/>
    <n v="0"/>
    <m/>
    <m/>
    <m/>
  </r>
  <r>
    <x v="395"/>
    <x v="2"/>
    <s v="네이버 브랜드검색"/>
    <x v="0"/>
    <x v="0"/>
    <x v="0"/>
    <m/>
    <m/>
    <n v="50000"/>
    <m/>
    <m/>
    <m/>
  </r>
  <r>
    <x v="395"/>
    <x v="2"/>
    <s v="카카오광고"/>
    <x v="0"/>
    <x v="0"/>
    <x v="0"/>
    <m/>
    <m/>
    <n v="18570"/>
    <m/>
    <m/>
    <m/>
  </r>
  <r>
    <x v="395"/>
    <x v="2"/>
    <s v="유튜브 디스커버리"/>
    <x v="0"/>
    <x v="0"/>
    <x v="0"/>
    <m/>
    <m/>
    <n v="192487"/>
    <m/>
    <m/>
    <m/>
  </r>
  <r>
    <x v="395"/>
    <x v="2"/>
    <s v="네이버 쇼핑검색"/>
    <x v="10"/>
    <x v="0"/>
    <x v="0"/>
    <m/>
    <m/>
    <n v="0"/>
    <m/>
    <m/>
    <m/>
  </r>
  <r>
    <x v="396"/>
    <x v="5"/>
    <s v="페이스북/인스타그램"/>
    <x v="7"/>
    <x v="0"/>
    <x v="0"/>
    <m/>
    <m/>
    <n v="387151"/>
    <m/>
    <m/>
    <m/>
  </r>
  <r>
    <x v="396"/>
    <x v="5"/>
    <s v="페이스북/인스타그램"/>
    <x v="0"/>
    <x v="0"/>
    <x v="0"/>
    <m/>
    <m/>
    <n v="96380"/>
    <m/>
    <m/>
    <m/>
  </r>
  <r>
    <x v="396"/>
    <x v="5"/>
    <s v="페이스북/인스타그램"/>
    <x v="9"/>
    <x v="0"/>
    <x v="0"/>
    <m/>
    <m/>
    <n v="62269"/>
    <m/>
    <m/>
    <m/>
  </r>
  <r>
    <x v="396"/>
    <x v="5"/>
    <s v="페이스북/인스타그램"/>
    <x v="5"/>
    <x v="0"/>
    <x v="0"/>
    <m/>
    <m/>
    <n v="0"/>
    <m/>
    <m/>
    <m/>
  </r>
  <r>
    <x v="396"/>
    <x v="5"/>
    <s v="네이버 브랜드검색"/>
    <x v="0"/>
    <x v="0"/>
    <x v="0"/>
    <m/>
    <m/>
    <n v="50000"/>
    <m/>
    <m/>
    <m/>
  </r>
  <r>
    <x v="396"/>
    <x v="5"/>
    <s v="카카오광고"/>
    <x v="0"/>
    <x v="0"/>
    <x v="0"/>
    <m/>
    <m/>
    <n v="14310"/>
    <m/>
    <m/>
    <m/>
  </r>
  <r>
    <x v="396"/>
    <x v="5"/>
    <s v="유튜브 디스커버리"/>
    <x v="10"/>
    <x v="0"/>
    <x v="0"/>
    <m/>
    <m/>
    <n v="0"/>
    <m/>
    <m/>
    <m/>
  </r>
  <r>
    <x v="396"/>
    <x v="5"/>
    <s v="네이버 쇼핑검색"/>
    <x v="10"/>
    <x v="0"/>
    <x v="0"/>
    <m/>
    <m/>
    <n v="0"/>
    <m/>
    <m/>
    <m/>
  </r>
  <r>
    <x v="397"/>
    <x v="6"/>
    <s v="페이스북/인스타그램"/>
    <x v="7"/>
    <x v="0"/>
    <x v="0"/>
    <m/>
    <m/>
    <n v="624382"/>
    <m/>
    <m/>
    <m/>
  </r>
  <r>
    <x v="397"/>
    <x v="6"/>
    <s v="페이스북/인스타그램"/>
    <x v="0"/>
    <x v="0"/>
    <x v="0"/>
    <m/>
    <m/>
    <n v="157009"/>
    <m/>
    <m/>
    <m/>
  </r>
  <r>
    <x v="397"/>
    <x v="6"/>
    <s v="페이스북/인스타그램"/>
    <x v="9"/>
    <x v="0"/>
    <x v="0"/>
    <m/>
    <m/>
    <n v="92426"/>
    <m/>
    <m/>
    <m/>
  </r>
  <r>
    <x v="397"/>
    <x v="6"/>
    <s v="페이스북/인스타그램"/>
    <x v="5"/>
    <x v="0"/>
    <x v="0"/>
    <m/>
    <m/>
    <n v="203489"/>
    <m/>
    <m/>
    <m/>
  </r>
  <r>
    <x v="397"/>
    <x v="6"/>
    <s v="네이버 브랜드검색"/>
    <x v="0"/>
    <x v="0"/>
    <x v="0"/>
    <m/>
    <m/>
    <n v="50000"/>
    <m/>
    <m/>
    <m/>
  </r>
  <r>
    <x v="397"/>
    <x v="6"/>
    <s v="카카오광고"/>
    <x v="0"/>
    <x v="0"/>
    <x v="0"/>
    <m/>
    <m/>
    <n v="18610"/>
    <m/>
    <m/>
    <m/>
  </r>
  <r>
    <x v="397"/>
    <x v="6"/>
    <s v="유튜브 디스커버리"/>
    <x v="10"/>
    <x v="0"/>
    <x v="0"/>
    <m/>
    <m/>
    <n v="0"/>
    <m/>
    <m/>
    <m/>
  </r>
  <r>
    <x v="397"/>
    <x v="6"/>
    <s v="네이버 쇼핑검색"/>
    <x v="10"/>
    <x v="0"/>
    <x v="0"/>
    <m/>
    <m/>
    <n v="0"/>
    <m/>
    <m/>
    <m/>
  </r>
  <r>
    <x v="398"/>
    <x v="3"/>
    <s v="페이스북/인스타그램"/>
    <x v="7"/>
    <x v="0"/>
    <x v="0"/>
    <m/>
    <m/>
    <n v="863467"/>
    <m/>
    <m/>
    <m/>
  </r>
  <r>
    <x v="398"/>
    <x v="3"/>
    <s v="페이스북/인스타그램"/>
    <x v="8"/>
    <x v="0"/>
    <x v="0"/>
    <m/>
    <m/>
    <n v="347365"/>
    <m/>
    <m/>
    <m/>
  </r>
  <r>
    <x v="398"/>
    <x v="3"/>
    <s v="페이스북/인스타그램"/>
    <x v="0"/>
    <x v="0"/>
    <x v="0"/>
    <m/>
    <m/>
    <n v="383836"/>
    <m/>
    <m/>
    <m/>
  </r>
  <r>
    <x v="398"/>
    <x v="3"/>
    <s v="페이스북/인스타그램"/>
    <x v="9"/>
    <x v="0"/>
    <x v="0"/>
    <m/>
    <m/>
    <n v="0"/>
    <m/>
    <m/>
    <m/>
  </r>
  <r>
    <x v="398"/>
    <x v="3"/>
    <s v="페이스북/인스타그램"/>
    <x v="5"/>
    <x v="0"/>
    <x v="0"/>
    <m/>
    <m/>
    <n v="226072"/>
    <m/>
    <m/>
    <m/>
  </r>
  <r>
    <x v="398"/>
    <x v="3"/>
    <s v="네이버 브랜드검색"/>
    <x v="0"/>
    <x v="0"/>
    <x v="0"/>
    <m/>
    <m/>
    <n v="50000"/>
    <m/>
    <m/>
    <m/>
  </r>
  <r>
    <x v="398"/>
    <x v="3"/>
    <s v="카카오광고"/>
    <x v="0"/>
    <x v="0"/>
    <x v="0"/>
    <m/>
    <m/>
    <n v="18550"/>
    <m/>
    <m/>
    <m/>
  </r>
  <r>
    <x v="398"/>
    <x v="3"/>
    <s v="유튜브 디스커버리"/>
    <x v="0"/>
    <x v="0"/>
    <x v="0"/>
    <m/>
    <m/>
    <n v="107265"/>
    <m/>
    <m/>
    <m/>
  </r>
  <r>
    <x v="398"/>
    <x v="3"/>
    <s v="네이버 쇼핑검색"/>
    <x v="10"/>
    <x v="0"/>
    <x v="0"/>
    <m/>
    <m/>
    <n v="0"/>
    <m/>
    <m/>
    <m/>
  </r>
  <r>
    <x v="398"/>
    <x v="3"/>
    <s v="네이버 GFA"/>
    <x v="5"/>
    <x v="0"/>
    <x v="0"/>
    <m/>
    <m/>
    <n v="82663.63636363635"/>
    <m/>
    <m/>
    <m/>
  </r>
  <r>
    <x v="397"/>
    <x v="6"/>
    <s v="네이버 GFA"/>
    <x v="5"/>
    <x v="0"/>
    <x v="0"/>
    <m/>
    <m/>
    <n v="74653.63636363635"/>
    <m/>
    <m/>
    <m/>
  </r>
  <r>
    <x v="393"/>
    <x v="1"/>
    <s v="네이버 GFA"/>
    <x v="0"/>
    <x v="0"/>
    <x v="0"/>
    <m/>
    <m/>
    <n v="2310"/>
    <m/>
    <m/>
    <m/>
  </r>
  <r>
    <x v="393"/>
    <x v="1"/>
    <s v="네이버 GFA"/>
    <x v="0"/>
    <x v="0"/>
    <x v="0"/>
    <m/>
    <m/>
    <n v="33650"/>
    <m/>
    <m/>
    <m/>
  </r>
  <r>
    <x v="398"/>
    <x v="3"/>
    <s v="네이버 GFA"/>
    <x v="0"/>
    <x v="0"/>
    <x v="0"/>
    <m/>
    <m/>
    <n v="8962.727272727272"/>
    <m/>
    <m/>
    <m/>
  </r>
  <r>
    <x v="397"/>
    <x v="6"/>
    <s v="네이버 GFA"/>
    <x v="0"/>
    <x v="0"/>
    <x v="0"/>
    <m/>
    <m/>
    <n v="8751.818181818182"/>
    <m/>
    <m/>
    <m/>
  </r>
  <r>
    <x v="394"/>
    <x v="0"/>
    <s v="네이버 GFA"/>
    <x v="0"/>
    <x v="0"/>
    <x v="0"/>
    <m/>
    <m/>
    <n v="1101.818181818182"/>
    <m/>
    <m/>
    <m/>
  </r>
  <r>
    <x v="394"/>
    <x v="0"/>
    <s v="네이버 GFA"/>
    <x v="0"/>
    <x v="0"/>
    <x v="0"/>
    <m/>
    <m/>
    <n v="61509.99999999999"/>
    <m/>
    <m/>
    <m/>
  </r>
  <r>
    <x v="398"/>
    <x v="3"/>
    <s v="네이버 GFA"/>
    <x v="0"/>
    <x v="0"/>
    <x v="0"/>
    <m/>
    <m/>
    <n v="10920.90909090909"/>
    <m/>
    <m/>
    <m/>
  </r>
  <r>
    <x v="397"/>
    <x v="6"/>
    <s v="네이버 GFA"/>
    <x v="0"/>
    <x v="0"/>
    <x v="0"/>
    <m/>
    <m/>
    <n v="4210"/>
    <m/>
    <m/>
    <m/>
  </r>
  <r>
    <x v="395"/>
    <x v="2"/>
    <s v="네이버 GFA"/>
    <x v="5"/>
    <x v="0"/>
    <x v="0"/>
    <m/>
    <m/>
    <n v="16806.36363636364"/>
    <m/>
    <m/>
    <m/>
  </r>
  <r>
    <x v="395"/>
    <x v="2"/>
    <s v="네이버 GFA"/>
    <x v="0"/>
    <x v="0"/>
    <x v="0"/>
    <m/>
    <m/>
    <n v="8129.999999999999"/>
    <m/>
    <m/>
    <m/>
  </r>
  <r>
    <x v="395"/>
    <x v="2"/>
    <s v="네이버 GFA"/>
    <x v="0"/>
    <x v="0"/>
    <x v="0"/>
    <m/>
    <m/>
    <n v="600"/>
    <m/>
    <m/>
    <m/>
  </r>
  <r>
    <x v="395"/>
    <x v="2"/>
    <s v="네이버 GFA"/>
    <x v="0"/>
    <x v="0"/>
    <x v="0"/>
    <m/>
    <m/>
    <n v="62720.90909090909"/>
    <m/>
    <m/>
    <m/>
  </r>
  <r>
    <x v="398"/>
    <x v="3"/>
    <s v="네이버 GFA"/>
    <x v="0"/>
    <x v="0"/>
    <x v="0"/>
    <m/>
    <m/>
    <n v="94498.18181818181"/>
    <m/>
    <m/>
    <m/>
  </r>
  <r>
    <x v="397"/>
    <x v="6"/>
    <s v="네이버 GFA"/>
    <x v="0"/>
    <x v="0"/>
    <x v="0"/>
    <m/>
    <m/>
    <n v="70489.0909090909"/>
    <m/>
    <m/>
    <m/>
  </r>
  <r>
    <x v="396"/>
    <x v="5"/>
    <s v="네이버 GFA"/>
    <x v="5"/>
    <x v="0"/>
    <x v="0"/>
    <m/>
    <m/>
    <n v="16528.18181818182"/>
    <m/>
    <m/>
    <m/>
  </r>
  <r>
    <x v="396"/>
    <x v="5"/>
    <s v="네이버 GFA"/>
    <x v="0"/>
    <x v="0"/>
    <x v="0"/>
    <m/>
    <m/>
    <n v="8532.727272727272"/>
    <m/>
    <m/>
    <m/>
  </r>
  <r>
    <x v="396"/>
    <x v="5"/>
    <s v="네이버 GFA"/>
    <x v="0"/>
    <x v="0"/>
    <x v="0"/>
    <m/>
    <m/>
    <n v="0"/>
    <m/>
    <m/>
    <m/>
  </r>
  <r>
    <x v="396"/>
    <x v="5"/>
    <s v="네이버 GFA"/>
    <x v="0"/>
    <x v="0"/>
    <x v="0"/>
    <m/>
    <m/>
    <n v="62665.45454545454"/>
    <m/>
    <m/>
    <m/>
  </r>
  <r>
    <x v="399"/>
    <x v="4"/>
    <s v="페이스북/인스타그램"/>
    <x v="7"/>
    <x v="0"/>
    <x v="0"/>
    <m/>
    <m/>
    <n v="1089081"/>
    <m/>
    <m/>
    <m/>
  </r>
  <r>
    <x v="399"/>
    <x v="4"/>
    <s v="페이스북/인스타그램"/>
    <x v="8"/>
    <x v="0"/>
    <x v="0"/>
    <m/>
    <m/>
    <n v="378357"/>
    <m/>
    <m/>
    <m/>
  </r>
  <r>
    <x v="399"/>
    <x v="4"/>
    <s v="페이스북/인스타그램"/>
    <x v="0"/>
    <x v="0"/>
    <x v="0"/>
    <m/>
    <m/>
    <n v="356283"/>
    <m/>
    <m/>
    <m/>
  </r>
  <r>
    <x v="399"/>
    <x v="4"/>
    <s v="페이스북/인스타그램"/>
    <x v="5"/>
    <x v="0"/>
    <x v="0"/>
    <m/>
    <m/>
    <n v="236739"/>
    <m/>
    <m/>
    <m/>
  </r>
  <r>
    <x v="399"/>
    <x v="4"/>
    <s v="네이버 브랜드검색"/>
    <x v="0"/>
    <x v="0"/>
    <x v="0"/>
    <m/>
    <m/>
    <n v="50000"/>
    <m/>
    <m/>
    <m/>
  </r>
  <r>
    <x v="399"/>
    <x v="4"/>
    <s v="카카오광고"/>
    <x v="0"/>
    <x v="0"/>
    <x v="0"/>
    <m/>
    <m/>
    <n v="19240"/>
    <m/>
    <m/>
    <m/>
  </r>
  <r>
    <x v="399"/>
    <x v="4"/>
    <s v="유튜브 디스커버리"/>
    <x v="0"/>
    <x v="0"/>
    <x v="0"/>
    <m/>
    <m/>
    <n v="156857"/>
    <m/>
    <m/>
    <m/>
  </r>
  <r>
    <x v="399"/>
    <x v="4"/>
    <s v="네이버 쇼핑검색"/>
    <x v="10"/>
    <x v="0"/>
    <x v="0"/>
    <m/>
    <m/>
    <n v="0"/>
    <m/>
    <m/>
    <m/>
  </r>
  <r>
    <x v="399"/>
    <x v="4"/>
    <s v="네이버 GFA"/>
    <x v="0"/>
    <x v="0"/>
    <x v="0"/>
    <m/>
    <m/>
    <n v="107757.2727272727"/>
    <m/>
    <m/>
    <m/>
  </r>
  <r>
    <x v="399"/>
    <x v="4"/>
    <s v="네이버 GFA"/>
    <x v="5"/>
    <x v="0"/>
    <x v="0"/>
    <m/>
    <m/>
    <n v="34852.72727272727"/>
    <m/>
    <m/>
    <m/>
  </r>
  <r>
    <x v="400"/>
    <x v="1"/>
    <s v="카카오광고"/>
    <x v="0"/>
    <x v="0"/>
    <x v="0"/>
    <m/>
    <m/>
    <n v="13450"/>
    <m/>
    <m/>
    <m/>
  </r>
  <r>
    <x v="401"/>
    <x v="0"/>
    <s v="카카오광고"/>
    <x v="0"/>
    <x v="0"/>
    <x v="0"/>
    <m/>
    <m/>
    <n v="9790"/>
    <m/>
    <m/>
    <m/>
  </r>
  <r>
    <x v="402"/>
    <x v="2"/>
    <s v="카카오광고"/>
    <x v="0"/>
    <x v="0"/>
    <x v="0"/>
    <m/>
    <m/>
    <n v="15030"/>
    <m/>
    <m/>
    <m/>
  </r>
  <r>
    <x v="403"/>
    <x v="5"/>
    <s v="카카오광고"/>
    <x v="0"/>
    <x v="0"/>
    <x v="0"/>
    <m/>
    <m/>
    <n v="17730"/>
    <m/>
    <m/>
    <m/>
  </r>
  <r>
    <x v="404"/>
    <x v="6"/>
    <s v="카카오광고"/>
    <x v="0"/>
    <x v="0"/>
    <x v="0"/>
    <m/>
    <m/>
    <n v="15870"/>
    <m/>
    <m/>
    <m/>
  </r>
  <r>
    <x v="400"/>
    <x v="1"/>
    <s v="네이버 브랜드검색"/>
    <x v="0"/>
    <x v="0"/>
    <x v="0"/>
    <m/>
    <m/>
    <n v="50000"/>
    <m/>
    <m/>
    <m/>
  </r>
  <r>
    <x v="401"/>
    <x v="0"/>
    <s v="네이버 브랜드검색"/>
    <x v="0"/>
    <x v="0"/>
    <x v="0"/>
    <m/>
    <m/>
    <n v="50000"/>
    <m/>
    <m/>
    <m/>
  </r>
  <r>
    <x v="402"/>
    <x v="2"/>
    <s v="네이버 브랜드검색"/>
    <x v="0"/>
    <x v="0"/>
    <x v="0"/>
    <m/>
    <m/>
    <n v="50000"/>
    <m/>
    <m/>
    <m/>
  </r>
  <r>
    <x v="403"/>
    <x v="5"/>
    <s v="네이버 브랜드검색"/>
    <x v="0"/>
    <x v="0"/>
    <x v="0"/>
    <m/>
    <m/>
    <n v="50000"/>
    <m/>
    <m/>
    <m/>
  </r>
  <r>
    <x v="404"/>
    <x v="6"/>
    <s v="네이버 브랜드검색"/>
    <x v="0"/>
    <x v="0"/>
    <x v="0"/>
    <m/>
    <m/>
    <n v="50000"/>
    <m/>
    <m/>
    <m/>
  </r>
  <r>
    <x v="400"/>
    <x v="1"/>
    <s v="네이버 GFA"/>
    <x v="5"/>
    <x v="0"/>
    <x v="0"/>
    <m/>
    <m/>
    <n v="131950.9090909091"/>
    <m/>
    <m/>
    <m/>
  </r>
  <r>
    <x v="401"/>
    <x v="0"/>
    <s v="네이버 GFA"/>
    <x v="5"/>
    <x v="0"/>
    <x v="0"/>
    <m/>
    <m/>
    <n v="131804.5454545454"/>
    <m/>
    <m/>
    <m/>
  </r>
  <r>
    <x v="402"/>
    <x v="2"/>
    <s v="네이버 GFA"/>
    <x v="5"/>
    <x v="0"/>
    <x v="0"/>
    <m/>
    <m/>
    <n v="120883.6363636364"/>
    <m/>
    <m/>
    <m/>
  </r>
  <r>
    <x v="403"/>
    <x v="5"/>
    <s v="네이버 GFA"/>
    <x v="5"/>
    <x v="0"/>
    <x v="0"/>
    <m/>
    <m/>
    <n v="85180.90909090909"/>
    <m/>
    <m/>
    <m/>
  </r>
  <r>
    <x v="404"/>
    <x v="6"/>
    <s v="네이버 GFA"/>
    <x v="5"/>
    <x v="0"/>
    <x v="0"/>
    <m/>
    <m/>
    <n v="87226.36363636363"/>
    <m/>
    <m/>
    <m/>
  </r>
  <r>
    <x v="400"/>
    <x v="1"/>
    <s v="네이버 GFA"/>
    <x v="0"/>
    <x v="0"/>
    <x v="0"/>
    <m/>
    <m/>
    <n v="76726.36363636363"/>
    <m/>
    <m/>
    <m/>
  </r>
  <r>
    <x v="401"/>
    <x v="0"/>
    <s v="네이버 GFA"/>
    <x v="0"/>
    <x v="0"/>
    <x v="0"/>
    <m/>
    <m/>
    <n v="78690"/>
    <m/>
    <m/>
    <m/>
  </r>
  <r>
    <x v="402"/>
    <x v="2"/>
    <s v="네이버 GFA"/>
    <x v="0"/>
    <x v="0"/>
    <x v="0"/>
    <m/>
    <m/>
    <n v="70262.72727272728"/>
    <m/>
    <m/>
    <m/>
  </r>
  <r>
    <x v="403"/>
    <x v="5"/>
    <s v="네이버 GFA"/>
    <x v="0"/>
    <x v="0"/>
    <x v="0"/>
    <m/>
    <m/>
    <n v="71009.0909090909"/>
    <m/>
    <m/>
    <m/>
  </r>
  <r>
    <x v="404"/>
    <x v="6"/>
    <s v="네이버 GFA"/>
    <x v="0"/>
    <x v="0"/>
    <x v="0"/>
    <m/>
    <m/>
    <n v="83579.0909090909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0"/>
    <x v="1"/>
    <s v="페이스북/인스타그램"/>
    <x v="5"/>
    <x v="0"/>
    <x v="0"/>
    <m/>
    <m/>
    <n v="162027"/>
    <m/>
    <m/>
    <m/>
  </r>
  <r>
    <x v="400"/>
    <x v="1"/>
    <s v="페이스북/인스타그램"/>
    <x v="0"/>
    <x v="0"/>
    <x v="0"/>
    <m/>
    <m/>
    <n v="341032"/>
    <m/>
    <m/>
    <m/>
  </r>
  <r>
    <x v="400"/>
    <x v="1"/>
    <s v="페이스북/인스타그램"/>
    <x v="8"/>
    <x v="0"/>
    <x v="0"/>
    <m/>
    <m/>
    <n v="410463"/>
    <m/>
    <m/>
    <m/>
  </r>
  <r>
    <x v="400"/>
    <x v="1"/>
    <s v="페이스북/인스타그램"/>
    <x v="7"/>
    <x v="0"/>
    <x v="0"/>
    <m/>
    <m/>
    <n v="1307372"/>
    <m/>
    <m/>
    <m/>
  </r>
  <r>
    <x v="401"/>
    <x v="0"/>
    <s v="페이스북/인스타그램"/>
    <x v="5"/>
    <x v="0"/>
    <x v="0"/>
    <m/>
    <m/>
    <n v="77964"/>
    <m/>
    <m/>
    <m/>
  </r>
  <r>
    <x v="401"/>
    <x v="0"/>
    <s v="페이스북/인스타그램"/>
    <x v="0"/>
    <x v="0"/>
    <x v="0"/>
    <m/>
    <m/>
    <n v="435763"/>
    <m/>
    <m/>
    <m/>
  </r>
  <r>
    <x v="401"/>
    <x v="0"/>
    <s v="페이스북/인스타그램"/>
    <x v="8"/>
    <x v="0"/>
    <x v="0"/>
    <m/>
    <m/>
    <n v="282188"/>
    <m/>
    <m/>
    <m/>
  </r>
  <r>
    <x v="401"/>
    <x v="0"/>
    <s v="페이스북/인스타그램"/>
    <x v="7"/>
    <x v="0"/>
    <x v="0"/>
    <m/>
    <m/>
    <n v="934532"/>
    <m/>
    <m/>
    <m/>
  </r>
  <r>
    <x v="402"/>
    <x v="2"/>
    <s v="페이스북/인스타그램"/>
    <x v="5"/>
    <x v="0"/>
    <x v="0"/>
    <m/>
    <m/>
    <n v="95007"/>
    <m/>
    <m/>
    <m/>
  </r>
  <r>
    <x v="402"/>
    <x v="2"/>
    <s v="페이스북/인스타그램"/>
    <x v="0"/>
    <x v="0"/>
    <x v="0"/>
    <m/>
    <m/>
    <n v="491693"/>
    <m/>
    <m/>
    <m/>
  </r>
  <r>
    <x v="402"/>
    <x v="2"/>
    <s v="페이스북/인스타그램"/>
    <x v="8"/>
    <x v="0"/>
    <x v="0"/>
    <m/>
    <m/>
    <n v="161950"/>
    <m/>
    <m/>
    <m/>
  </r>
  <r>
    <x v="402"/>
    <x v="2"/>
    <s v="페이스북/인스타그램"/>
    <x v="7"/>
    <x v="0"/>
    <x v="0"/>
    <m/>
    <m/>
    <n v="1120441"/>
    <m/>
    <m/>
    <m/>
  </r>
  <r>
    <x v="403"/>
    <x v="5"/>
    <s v="페이스북/인스타그램"/>
    <x v="5"/>
    <x v="0"/>
    <x v="0"/>
    <m/>
    <m/>
    <n v="101089"/>
    <m/>
    <m/>
    <m/>
  </r>
  <r>
    <x v="403"/>
    <x v="5"/>
    <s v="페이스북/인스타그램"/>
    <x v="0"/>
    <x v="0"/>
    <x v="0"/>
    <m/>
    <m/>
    <n v="289980"/>
    <m/>
    <m/>
    <m/>
  </r>
  <r>
    <x v="403"/>
    <x v="5"/>
    <s v="페이스북/인스타그램"/>
    <x v="8"/>
    <x v="0"/>
    <x v="0"/>
    <m/>
    <m/>
    <n v="119195"/>
    <m/>
    <m/>
    <m/>
  </r>
  <r>
    <x v="403"/>
    <x v="5"/>
    <s v="페이스북/인스타그램"/>
    <x v="7"/>
    <x v="0"/>
    <x v="0"/>
    <m/>
    <m/>
    <n v="809431"/>
    <m/>
    <m/>
    <m/>
  </r>
  <r>
    <x v="404"/>
    <x v="6"/>
    <s v="페이스북/인스타그램"/>
    <x v="5"/>
    <x v="0"/>
    <x v="0"/>
    <m/>
    <m/>
    <n v="54178"/>
    <m/>
    <m/>
    <m/>
  </r>
  <r>
    <x v="404"/>
    <x v="6"/>
    <s v="페이스북/인스타그램"/>
    <x v="0"/>
    <x v="0"/>
    <x v="0"/>
    <m/>
    <m/>
    <n v="258075"/>
    <m/>
    <m/>
    <m/>
  </r>
  <r>
    <x v="404"/>
    <x v="6"/>
    <s v="페이스북/인스타그램"/>
    <x v="8"/>
    <x v="0"/>
    <x v="0"/>
    <m/>
    <m/>
    <n v="131322"/>
    <m/>
    <m/>
    <m/>
  </r>
  <r>
    <x v="404"/>
    <x v="6"/>
    <s v="페이스북/인스타그램"/>
    <x v="7"/>
    <x v="0"/>
    <x v="0"/>
    <m/>
    <m/>
    <n v="745960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5"/>
    <x v="3"/>
    <s v="페이스북/인스타그램"/>
    <x v="7"/>
    <x v="0"/>
    <x v="0"/>
    <m/>
    <m/>
    <n v="551449"/>
    <m/>
    <m/>
    <m/>
  </r>
  <r>
    <x v="405"/>
    <x v="3"/>
    <s v="페이스북/인스타그램"/>
    <x v="8"/>
    <x v="0"/>
    <x v="0"/>
    <m/>
    <m/>
    <n v="100745"/>
    <m/>
    <m/>
    <m/>
  </r>
  <r>
    <x v="405"/>
    <x v="3"/>
    <s v="페이스북/인스타그램"/>
    <x v="0"/>
    <x v="0"/>
    <x v="0"/>
    <m/>
    <m/>
    <n v="233475"/>
    <m/>
    <m/>
    <m/>
  </r>
  <r>
    <x v="405"/>
    <x v="3"/>
    <s v="페이스북/인스타그램"/>
    <x v="5"/>
    <x v="0"/>
    <x v="0"/>
    <m/>
    <m/>
    <n v="48375"/>
    <m/>
    <m/>
    <m/>
  </r>
  <r>
    <x v="405"/>
    <x v="3"/>
    <s v="네이버 브랜드검색"/>
    <x v="0"/>
    <x v="0"/>
    <x v="0"/>
    <m/>
    <m/>
    <n v="50000"/>
    <m/>
    <m/>
    <m/>
  </r>
  <r>
    <x v="405"/>
    <x v="3"/>
    <s v="카카오광고"/>
    <x v="0"/>
    <x v="0"/>
    <x v="0"/>
    <m/>
    <m/>
    <n v="14080"/>
    <m/>
    <m/>
    <m/>
  </r>
  <r>
    <x v="405"/>
    <x v="3"/>
    <s v="유튜브 디스커버리"/>
    <x v="0"/>
    <x v="0"/>
    <x v="0"/>
    <m/>
    <m/>
    <n v="712963"/>
    <m/>
    <m/>
    <m/>
  </r>
  <r>
    <x v="405"/>
    <x v="3"/>
    <s v="네이버 쇼핑검색"/>
    <x v="10"/>
    <x v="0"/>
    <x v="0"/>
    <m/>
    <m/>
    <n v="0"/>
    <m/>
    <m/>
    <m/>
  </r>
  <r>
    <x v="405"/>
    <x v="3"/>
    <s v="네이버 GFA"/>
    <x v="0"/>
    <x v="0"/>
    <x v="0"/>
    <m/>
    <m/>
    <n v="99279.0909090909"/>
    <m/>
    <m/>
    <m/>
  </r>
  <r>
    <x v="405"/>
    <x v="3"/>
    <s v="네이버 GFA"/>
    <x v="5"/>
    <x v="0"/>
    <x v="0"/>
    <m/>
    <m/>
    <n v="87280.90909090909"/>
    <m/>
    <m/>
    <m/>
  </r>
  <r>
    <x v="406"/>
    <x v="4"/>
    <s v="페이스북/인스타그램"/>
    <x v="7"/>
    <x v="0"/>
    <x v="0"/>
    <m/>
    <m/>
    <n v="540431"/>
    <m/>
    <m/>
    <m/>
  </r>
  <r>
    <x v="406"/>
    <x v="4"/>
    <s v="페이스북/인스타그램"/>
    <x v="8"/>
    <x v="0"/>
    <x v="0"/>
    <m/>
    <m/>
    <n v="77308"/>
    <m/>
    <m/>
    <m/>
  </r>
  <r>
    <x v="406"/>
    <x v="4"/>
    <s v="페이스북/인스타그램"/>
    <x v="0"/>
    <x v="0"/>
    <x v="0"/>
    <m/>
    <m/>
    <n v="269244"/>
    <m/>
    <m/>
    <m/>
  </r>
  <r>
    <x v="406"/>
    <x v="4"/>
    <s v="페이스북/인스타그램"/>
    <x v="5"/>
    <x v="0"/>
    <x v="0"/>
    <m/>
    <m/>
    <n v="80153"/>
    <m/>
    <m/>
    <m/>
  </r>
  <r>
    <x v="406"/>
    <x v="4"/>
    <s v="네이버 브랜드검색"/>
    <x v="0"/>
    <x v="0"/>
    <x v="0"/>
    <m/>
    <m/>
    <n v="50000"/>
    <m/>
    <m/>
    <m/>
  </r>
  <r>
    <x v="406"/>
    <x v="4"/>
    <s v="카카오광고"/>
    <x v="0"/>
    <x v="0"/>
    <x v="0"/>
    <m/>
    <m/>
    <n v="7109.999999999999"/>
    <m/>
    <m/>
    <m/>
  </r>
  <r>
    <x v="406"/>
    <x v="4"/>
    <s v="유튜브 디스커버리"/>
    <x v="0"/>
    <x v="0"/>
    <x v="0"/>
    <m/>
    <m/>
    <n v="744022"/>
    <m/>
    <m/>
    <m/>
  </r>
  <r>
    <x v="406"/>
    <x v="4"/>
    <s v="네이버 쇼핑검색"/>
    <x v="10"/>
    <x v="0"/>
    <x v="0"/>
    <m/>
    <m/>
    <n v="0"/>
    <m/>
    <m/>
    <m/>
  </r>
  <r>
    <x v="406"/>
    <x v="4"/>
    <s v="네이버 GFA"/>
    <x v="0"/>
    <x v="0"/>
    <x v="0"/>
    <m/>
    <m/>
    <n v="97432.72727272726"/>
    <m/>
    <m/>
    <m/>
  </r>
  <r>
    <x v="406"/>
    <x v="4"/>
    <s v="네이버 GFA"/>
    <x v="7"/>
    <x v="0"/>
    <x v="0"/>
    <m/>
    <m/>
    <n v="41498.18181818182"/>
    <m/>
    <m/>
    <m/>
  </r>
  <r>
    <x v="406"/>
    <x v="4"/>
    <s v="네이버 GFA"/>
    <x v="5"/>
    <x v="0"/>
    <x v="0"/>
    <m/>
    <m/>
    <n v="48751.81818181818"/>
    <m/>
    <m/>
    <m/>
  </r>
  <r>
    <x v="407"/>
    <x v="1"/>
    <s v="페이스북/인스타그램"/>
    <x v="7"/>
    <x v="0"/>
    <x v="0"/>
    <m/>
    <m/>
    <n v="508988"/>
    <m/>
    <m/>
    <m/>
  </r>
  <r>
    <x v="407"/>
    <x v="1"/>
    <s v="페이스북/인스타그램"/>
    <x v="8"/>
    <x v="0"/>
    <x v="0"/>
    <m/>
    <m/>
    <n v="33869"/>
    <m/>
    <m/>
    <m/>
  </r>
  <r>
    <x v="407"/>
    <x v="1"/>
    <s v="페이스북/인스타그램"/>
    <x v="0"/>
    <x v="0"/>
    <x v="0"/>
    <m/>
    <m/>
    <n v="267708"/>
    <m/>
    <m/>
    <m/>
  </r>
  <r>
    <x v="407"/>
    <x v="1"/>
    <s v="페이스북/인스타그램"/>
    <x v="5"/>
    <x v="0"/>
    <x v="0"/>
    <m/>
    <m/>
    <n v="79558"/>
    <m/>
    <m/>
    <m/>
  </r>
  <r>
    <x v="407"/>
    <x v="1"/>
    <s v="네이버 브랜드검색"/>
    <x v="0"/>
    <x v="0"/>
    <x v="0"/>
    <m/>
    <m/>
    <n v="50000"/>
    <m/>
    <m/>
    <m/>
  </r>
  <r>
    <x v="407"/>
    <x v="1"/>
    <s v="카카오광고"/>
    <x v="0"/>
    <x v="0"/>
    <x v="0"/>
    <m/>
    <m/>
    <n v="5759.999999999999"/>
    <m/>
    <m/>
    <m/>
  </r>
  <r>
    <x v="407"/>
    <x v="1"/>
    <s v="유튜브 디스커버리"/>
    <x v="0"/>
    <x v="0"/>
    <x v="0"/>
    <m/>
    <m/>
    <n v="612180"/>
    <m/>
    <m/>
    <m/>
  </r>
  <r>
    <x v="407"/>
    <x v="1"/>
    <s v="네이버 쇼핑검색"/>
    <x v="10"/>
    <x v="0"/>
    <x v="0"/>
    <m/>
    <m/>
    <n v="0"/>
    <m/>
    <m/>
    <m/>
  </r>
  <r>
    <x v="407"/>
    <x v="1"/>
    <s v="네이버 GFA"/>
    <x v="5"/>
    <x v="0"/>
    <x v="0"/>
    <m/>
    <m/>
    <n v="18160.90909090909"/>
    <m/>
    <m/>
    <m/>
  </r>
  <r>
    <x v="407"/>
    <x v="1"/>
    <s v="네이버 GFA"/>
    <x v="0"/>
    <x v="0"/>
    <x v="0"/>
    <m/>
    <m/>
    <n v="33053.63636363636"/>
    <m/>
    <m/>
    <m/>
  </r>
  <r>
    <x v="407"/>
    <x v="1"/>
    <s v="네이버 GFA"/>
    <x v="7"/>
    <x v="0"/>
    <x v="0"/>
    <m/>
    <m/>
    <n v="101838.1818181818"/>
    <m/>
    <m/>
    <m/>
  </r>
  <r>
    <x v="408"/>
    <x v="0"/>
    <s v="페이스북/인스타그램"/>
    <x v="7"/>
    <x v="0"/>
    <x v="0"/>
    <m/>
    <m/>
    <n v="675423"/>
    <m/>
    <m/>
    <m/>
  </r>
  <r>
    <x v="408"/>
    <x v="0"/>
    <s v="페이스북/인스타그램"/>
    <x v="8"/>
    <x v="0"/>
    <x v="0"/>
    <m/>
    <m/>
    <n v="0"/>
    <m/>
    <m/>
    <m/>
  </r>
  <r>
    <x v="408"/>
    <x v="0"/>
    <s v="페이스북/인스타그램"/>
    <x v="0"/>
    <x v="0"/>
    <x v="0"/>
    <m/>
    <m/>
    <n v="243229"/>
    <m/>
    <m/>
    <m/>
  </r>
  <r>
    <x v="408"/>
    <x v="0"/>
    <s v="페이스북/인스타그램"/>
    <x v="5"/>
    <x v="0"/>
    <x v="0"/>
    <m/>
    <m/>
    <n v="76369"/>
    <m/>
    <m/>
    <m/>
  </r>
  <r>
    <x v="408"/>
    <x v="0"/>
    <s v="네이버 브랜드검색"/>
    <x v="0"/>
    <x v="0"/>
    <x v="0"/>
    <m/>
    <m/>
    <n v="50000"/>
    <m/>
    <m/>
    <m/>
  </r>
  <r>
    <x v="408"/>
    <x v="0"/>
    <s v="카카오광고"/>
    <x v="0"/>
    <x v="0"/>
    <x v="0"/>
    <m/>
    <m/>
    <n v="3830"/>
    <m/>
    <m/>
    <m/>
  </r>
  <r>
    <x v="408"/>
    <x v="0"/>
    <s v="유튜브 디스커버리"/>
    <x v="0"/>
    <x v="0"/>
    <x v="0"/>
    <m/>
    <m/>
    <n v="638052"/>
    <m/>
    <m/>
    <m/>
  </r>
  <r>
    <x v="408"/>
    <x v="0"/>
    <s v="네이버 쇼핑검색"/>
    <x v="10"/>
    <x v="0"/>
    <x v="0"/>
    <m/>
    <m/>
    <n v="0"/>
    <m/>
    <m/>
    <m/>
  </r>
  <r>
    <x v="408"/>
    <x v="0"/>
    <s v="네이버 GFA"/>
    <x v="5"/>
    <x v="0"/>
    <x v="0"/>
    <m/>
    <m/>
    <n v="18160.90909090909"/>
    <m/>
    <m/>
    <m/>
  </r>
  <r>
    <x v="408"/>
    <x v="0"/>
    <s v="네이버 GFA"/>
    <x v="0"/>
    <x v="0"/>
    <x v="0"/>
    <m/>
    <m/>
    <n v="134402"/>
    <m/>
    <m/>
    <m/>
  </r>
  <r>
    <x v="408"/>
    <x v="0"/>
    <s v="네이버 GFA"/>
    <x v="7"/>
    <x v="0"/>
    <x v="0"/>
    <m/>
    <m/>
    <n v="110842"/>
    <m/>
    <m/>
    <m/>
  </r>
  <r>
    <x v="409"/>
    <x v="2"/>
    <s v="페이스북/인스타그램"/>
    <x v="5"/>
    <x v="0"/>
    <x v="0"/>
    <m/>
    <m/>
    <n v="56130.8"/>
    <m/>
    <m/>
    <m/>
  </r>
  <r>
    <x v="410"/>
    <x v="5"/>
    <s v="페이스북/인스타그램"/>
    <x v="5"/>
    <x v="0"/>
    <x v="0"/>
    <m/>
    <m/>
    <n v="0"/>
    <m/>
    <m/>
    <m/>
  </r>
  <r>
    <x v="411"/>
    <x v="6"/>
    <s v="페이스북/인스타그램"/>
    <x v="5"/>
    <x v="0"/>
    <x v="0"/>
    <m/>
    <m/>
    <n v="0"/>
    <m/>
    <m/>
    <m/>
  </r>
  <r>
    <x v="409"/>
    <x v="2"/>
    <s v="페이스북/인스타그램"/>
    <x v="0"/>
    <x v="0"/>
    <x v="0"/>
    <m/>
    <m/>
    <n v="252253.1"/>
    <m/>
    <m/>
    <m/>
  </r>
  <r>
    <x v="410"/>
    <x v="5"/>
    <s v="페이스북/인스타그램"/>
    <x v="0"/>
    <x v="0"/>
    <x v="0"/>
    <m/>
    <m/>
    <n v="190950.1"/>
    <m/>
    <m/>
    <m/>
  </r>
  <r>
    <x v="411"/>
    <x v="6"/>
    <s v="페이스북/인스타그램"/>
    <x v="0"/>
    <x v="0"/>
    <x v="0"/>
    <m/>
    <m/>
    <n v="342908.5"/>
    <m/>
    <m/>
    <m/>
  </r>
  <r>
    <x v="409"/>
    <x v="2"/>
    <s v="페이스북/인스타그램"/>
    <x v="7"/>
    <x v="0"/>
    <x v="0"/>
    <m/>
    <m/>
    <n v="858453.2000000001"/>
    <m/>
    <m/>
    <m/>
  </r>
  <r>
    <x v="410"/>
    <x v="5"/>
    <s v="페이스북/인스타그램"/>
    <x v="7"/>
    <x v="0"/>
    <x v="0"/>
    <m/>
    <m/>
    <n v="642998.4"/>
    <m/>
    <m/>
    <m/>
  </r>
  <r>
    <x v="411"/>
    <x v="6"/>
    <s v="페이스북/인스타그램"/>
    <x v="7"/>
    <x v="0"/>
    <x v="0"/>
    <m/>
    <m/>
    <n v="842033.5"/>
    <m/>
    <m/>
    <m/>
  </r>
  <r>
    <x v="409"/>
    <x v="2"/>
    <s v="네이버 브랜드검색"/>
    <x v="0"/>
    <x v="0"/>
    <x v="0"/>
    <m/>
    <m/>
    <n v="50000"/>
    <m/>
    <m/>
    <m/>
  </r>
  <r>
    <x v="410"/>
    <x v="5"/>
    <s v="네이버 브랜드검색"/>
    <x v="0"/>
    <x v="0"/>
    <x v="0"/>
    <m/>
    <m/>
    <n v="50000"/>
    <m/>
    <m/>
    <m/>
  </r>
  <r>
    <x v="411"/>
    <x v="6"/>
    <s v="네이버 브랜드검색"/>
    <x v="0"/>
    <x v="0"/>
    <x v="0"/>
    <m/>
    <m/>
    <n v="50000"/>
    <m/>
    <m/>
    <m/>
  </r>
  <r>
    <x v="409"/>
    <x v="2"/>
    <s v="카카오광고"/>
    <x v="0"/>
    <x v="0"/>
    <x v="0"/>
    <m/>
    <m/>
    <n v="2948"/>
    <m/>
    <m/>
    <m/>
  </r>
  <r>
    <x v="410"/>
    <x v="5"/>
    <s v="카카오광고"/>
    <x v="0"/>
    <x v="0"/>
    <x v="0"/>
    <m/>
    <m/>
    <n v="5060"/>
    <m/>
    <m/>
    <m/>
  </r>
  <r>
    <x v="411"/>
    <x v="6"/>
    <s v="카카오광고"/>
    <x v="0"/>
    <x v="0"/>
    <x v="0"/>
    <m/>
    <m/>
    <n v="10494"/>
    <m/>
    <m/>
    <m/>
  </r>
  <r>
    <x v="409"/>
    <x v="2"/>
    <s v="유튜브 디스커버리"/>
    <x v="0"/>
    <x v="0"/>
    <x v="0"/>
    <m/>
    <m/>
    <n v="7661.500000000001"/>
    <m/>
    <m/>
    <m/>
  </r>
  <r>
    <x v="410"/>
    <x v="5"/>
    <s v="유튜브 디스커버리"/>
    <x v="0"/>
    <x v="0"/>
    <x v="0"/>
    <m/>
    <m/>
    <n v="0"/>
    <m/>
    <m/>
    <m/>
  </r>
  <r>
    <x v="411"/>
    <x v="6"/>
    <s v="유튜브 디스커버리"/>
    <x v="0"/>
    <x v="0"/>
    <x v="0"/>
    <m/>
    <m/>
    <n v="1418685.4"/>
    <m/>
    <m/>
    <m/>
  </r>
  <r>
    <x v="409"/>
    <x v="2"/>
    <s v="네이버 쇼핑검색"/>
    <x v="10"/>
    <x v="0"/>
    <x v="0"/>
    <m/>
    <m/>
    <n v="700"/>
    <m/>
    <m/>
    <m/>
  </r>
  <r>
    <x v="410"/>
    <x v="5"/>
    <s v="네이버 쇼핑검색"/>
    <x v="10"/>
    <x v="0"/>
    <x v="0"/>
    <m/>
    <m/>
    <n v="1450"/>
    <m/>
    <m/>
    <m/>
  </r>
  <r>
    <x v="411"/>
    <x v="6"/>
    <s v="네이버 쇼핑검색"/>
    <x v="10"/>
    <x v="0"/>
    <x v="0"/>
    <m/>
    <m/>
    <n v="749.9999999999999"/>
    <m/>
    <m/>
    <m/>
  </r>
  <r>
    <x v="409"/>
    <x v="2"/>
    <s v="네이버 GFA"/>
    <x v="0"/>
    <x v="0"/>
    <x v="0"/>
    <m/>
    <m/>
    <n v="186729"/>
    <m/>
    <m/>
    <m/>
  </r>
  <r>
    <x v="410"/>
    <x v="5"/>
    <s v="네이버 GFA"/>
    <x v="0"/>
    <x v="0"/>
    <x v="0"/>
    <m/>
    <m/>
    <n v="185288"/>
    <m/>
    <m/>
    <m/>
  </r>
  <r>
    <x v="411"/>
    <x v="6"/>
    <s v="네이버 GFA"/>
    <x v="0"/>
    <x v="0"/>
    <x v="0"/>
    <m/>
    <m/>
    <n v="207935"/>
    <m/>
    <m/>
    <m/>
  </r>
  <r>
    <x v="409"/>
    <x v="2"/>
    <s v="네이버 GFA"/>
    <x v="7"/>
    <x v="0"/>
    <x v="0"/>
    <m/>
    <m/>
    <n v="105211"/>
    <m/>
    <m/>
    <m/>
  </r>
  <r>
    <x v="410"/>
    <x v="5"/>
    <s v="네이버 GFA"/>
    <x v="7"/>
    <x v="0"/>
    <x v="0"/>
    <m/>
    <m/>
    <n v="102960"/>
    <m/>
    <m/>
    <m/>
  </r>
  <r>
    <x v="411"/>
    <x v="6"/>
    <s v="네이버 GFA"/>
    <x v="7"/>
    <x v="0"/>
    <x v="0"/>
    <m/>
    <m/>
    <n v="104000"/>
    <m/>
    <m/>
    <m/>
  </r>
  <r>
    <x v="412"/>
    <x v="3"/>
    <s v="페이스북/인스타그램"/>
    <x v="7"/>
    <x v="0"/>
    <x v="0"/>
    <m/>
    <m/>
    <n v="1095342"/>
    <m/>
    <m/>
    <m/>
  </r>
  <r>
    <x v="412"/>
    <x v="3"/>
    <s v="페이스북/인스타그램"/>
    <x v="0"/>
    <x v="0"/>
    <x v="0"/>
    <m/>
    <m/>
    <n v="542992"/>
    <m/>
    <m/>
    <m/>
  </r>
  <r>
    <x v="412"/>
    <x v="3"/>
    <s v="네이버 브랜드검색"/>
    <x v="0"/>
    <x v="0"/>
    <x v="0"/>
    <m/>
    <m/>
    <n v="50000"/>
    <m/>
    <m/>
    <m/>
  </r>
  <r>
    <x v="412"/>
    <x v="3"/>
    <s v="카카오광고"/>
    <x v="0"/>
    <x v="0"/>
    <x v="0"/>
    <m/>
    <m/>
    <n v="9760"/>
    <m/>
    <m/>
    <m/>
  </r>
  <r>
    <x v="412"/>
    <x v="3"/>
    <s v="카카오톡 메시지"/>
    <x v="11"/>
    <x v="0"/>
    <x v="0"/>
    <m/>
    <m/>
    <n v="419654.9999999999"/>
    <m/>
    <m/>
    <m/>
  </r>
  <r>
    <x v="412"/>
    <x v="3"/>
    <s v="유튜브 디스커버리"/>
    <x v="0"/>
    <x v="0"/>
    <x v="0"/>
    <m/>
    <m/>
    <n v="638052"/>
    <m/>
    <m/>
    <m/>
  </r>
  <r>
    <x v="412"/>
    <x v="3"/>
    <s v="네이버 쇼핑검색"/>
    <x v="10"/>
    <x v="0"/>
    <x v="0"/>
    <m/>
    <m/>
    <n v="1600"/>
    <m/>
    <m/>
    <m/>
  </r>
  <r>
    <x v="412"/>
    <x v="3"/>
    <s v="네이버 GFA"/>
    <x v="0"/>
    <x v="0"/>
    <x v="0"/>
    <m/>
    <m/>
    <n v="105332.7272727273"/>
    <m/>
    <m/>
    <m/>
  </r>
  <r>
    <x v="412"/>
    <x v="3"/>
    <s v="네이버 GFA"/>
    <x v="7"/>
    <x v="0"/>
    <x v="0"/>
    <m/>
    <m/>
    <n v="83241.81818181818"/>
    <m/>
    <m/>
    <m/>
  </r>
  <r>
    <x v="413"/>
    <x v="4"/>
    <s v="페이스북/인스타그램"/>
    <x v="7"/>
    <x v="0"/>
    <x v="0"/>
    <m/>
    <m/>
    <n v="1517096"/>
    <m/>
    <m/>
    <m/>
  </r>
  <r>
    <x v="413"/>
    <x v="4"/>
    <s v="페이스북/인스타그램"/>
    <x v="0"/>
    <x v="0"/>
    <x v="0"/>
    <m/>
    <m/>
    <n v="709070"/>
    <m/>
    <m/>
    <m/>
  </r>
  <r>
    <x v="413"/>
    <x v="4"/>
    <s v="네이버 브랜드검색"/>
    <x v="0"/>
    <x v="0"/>
    <x v="0"/>
    <m/>
    <m/>
    <n v="50000"/>
    <m/>
    <m/>
    <m/>
  </r>
  <r>
    <x v="413"/>
    <x v="4"/>
    <s v="카카오광고"/>
    <x v="7"/>
    <x v="0"/>
    <x v="0"/>
    <m/>
    <m/>
    <n v="6109.999999999999"/>
    <m/>
    <m/>
    <m/>
  </r>
  <r>
    <x v="413"/>
    <x v="4"/>
    <s v="카카오광고"/>
    <x v="0"/>
    <x v="0"/>
    <x v="0"/>
    <m/>
    <m/>
    <n v="7069.999999999999"/>
    <m/>
    <m/>
    <m/>
  </r>
  <r>
    <x v="413"/>
    <x v="4"/>
    <s v="카카오톡 메시지"/>
    <x v="11"/>
    <x v="0"/>
    <x v="0"/>
    <m/>
    <m/>
    <n v="1875"/>
    <m/>
    <m/>
    <m/>
  </r>
  <r>
    <x v="413"/>
    <x v="4"/>
    <s v="유튜브 디스커버리"/>
    <x v="0"/>
    <x v="0"/>
    <x v="0"/>
    <m/>
    <m/>
    <n v="402456"/>
    <m/>
    <m/>
    <m/>
  </r>
  <r>
    <x v="413"/>
    <x v="4"/>
    <s v="네이버 쇼핑검색"/>
    <x v="10"/>
    <x v="0"/>
    <x v="0"/>
    <m/>
    <m/>
    <n v="2020"/>
    <m/>
    <m/>
    <m/>
  </r>
  <r>
    <x v="413"/>
    <x v="4"/>
    <s v="네이버 GFA"/>
    <x v="0"/>
    <x v="0"/>
    <x v="0"/>
    <m/>
    <m/>
    <n v="593328.1818181818"/>
    <m/>
    <m/>
    <m/>
  </r>
  <r>
    <x v="413"/>
    <x v="4"/>
    <s v="네이버 GFA"/>
    <x v="7"/>
    <x v="0"/>
    <x v="0"/>
    <m/>
    <m/>
    <n v="402930.9090909091"/>
    <m/>
    <m/>
    <m/>
  </r>
  <r>
    <x v="414"/>
    <x v="1"/>
    <s v="페이스북/인스타그램"/>
    <x v="7"/>
    <x v="0"/>
    <x v="0"/>
    <m/>
    <m/>
    <n v="1950185"/>
    <m/>
    <m/>
    <m/>
  </r>
  <r>
    <x v="414"/>
    <x v="1"/>
    <s v="페이스북/인스타그램"/>
    <x v="0"/>
    <x v="0"/>
    <x v="0"/>
    <m/>
    <m/>
    <n v="1130434"/>
    <m/>
    <m/>
    <m/>
  </r>
  <r>
    <x v="414"/>
    <x v="1"/>
    <s v="네이버 브랜드검색"/>
    <x v="0"/>
    <x v="0"/>
    <x v="0"/>
    <m/>
    <m/>
    <n v="50000"/>
    <m/>
    <m/>
    <m/>
  </r>
  <r>
    <x v="414"/>
    <x v="1"/>
    <s v="카카오광고"/>
    <x v="7"/>
    <x v="0"/>
    <x v="0"/>
    <m/>
    <m/>
    <n v="63969.99999999999"/>
    <m/>
    <m/>
    <m/>
  </r>
  <r>
    <x v="414"/>
    <x v="1"/>
    <s v="카카오광고"/>
    <x v="0"/>
    <x v="0"/>
    <x v="0"/>
    <m/>
    <m/>
    <n v="3510"/>
    <m/>
    <m/>
    <m/>
  </r>
  <r>
    <x v="414"/>
    <x v="1"/>
    <s v="유튜브 디스커버리"/>
    <x v="0"/>
    <x v="0"/>
    <x v="0"/>
    <m/>
    <m/>
    <n v="1227326"/>
    <m/>
    <m/>
    <m/>
  </r>
  <r>
    <x v="414"/>
    <x v="1"/>
    <s v="네이버 쇼핑검색"/>
    <x v="10"/>
    <x v="0"/>
    <x v="0"/>
    <m/>
    <m/>
    <n v="1360"/>
    <m/>
    <m/>
    <m/>
  </r>
  <r>
    <x v="414"/>
    <x v="1"/>
    <s v="네이버 GFA"/>
    <x v="0"/>
    <x v="0"/>
    <x v="0"/>
    <m/>
    <m/>
    <n v="1529730.909090909"/>
    <m/>
    <m/>
    <m/>
  </r>
  <r>
    <x v="414"/>
    <x v="1"/>
    <s v="네이버 GFA"/>
    <x v="7"/>
    <x v="0"/>
    <x v="0"/>
    <m/>
    <m/>
    <n v="3406176.363636363"/>
    <m/>
    <m/>
    <m/>
  </r>
  <r>
    <x v="415"/>
    <x v="0"/>
    <s v="페이스북/인스타그램"/>
    <x v="7"/>
    <x v="0"/>
    <x v="0"/>
    <m/>
    <m/>
    <n v="1887111"/>
    <m/>
    <m/>
    <m/>
  </r>
  <r>
    <x v="415"/>
    <x v="0"/>
    <s v="페이스북/인스타그램"/>
    <x v="0"/>
    <x v="0"/>
    <x v="0"/>
    <m/>
    <m/>
    <n v="826067"/>
    <m/>
    <m/>
    <m/>
  </r>
  <r>
    <x v="415"/>
    <x v="0"/>
    <s v="네이버 브랜드검색"/>
    <x v="0"/>
    <x v="0"/>
    <x v="0"/>
    <m/>
    <m/>
    <n v="50000"/>
    <m/>
    <m/>
    <m/>
  </r>
  <r>
    <x v="415"/>
    <x v="0"/>
    <s v="카카오광고"/>
    <x v="7"/>
    <x v="0"/>
    <x v="0"/>
    <m/>
    <m/>
    <n v="83670"/>
    <m/>
    <m/>
    <m/>
  </r>
  <r>
    <x v="415"/>
    <x v="0"/>
    <s v="카카오광고"/>
    <x v="0"/>
    <x v="0"/>
    <x v="0"/>
    <m/>
    <m/>
    <n v="6869.999999999999"/>
    <m/>
    <m/>
    <m/>
  </r>
  <r>
    <x v="415"/>
    <x v="0"/>
    <s v="유튜브 디스커버리"/>
    <x v="0"/>
    <x v="0"/>
    <x v="0"/>
    <m/>
    <m/>
    <n v="943814"/>
    <m/>
    <m/>
    <m/>
  </r>
  <r>
    <x v="415"/>
    <x v="0"/>
    <s v="네이버 쇼핑검색"/>
    <x v="10"/>
    <x v="0"/>
    <x v="0"/>
    <m/>
    <m/>
    <n v="3150"/>
    <m/>
    <m/>
    <m/>
  </r>
  <r>
    <x v="415"/>
    <x v="0"/>
    <s v="네이버 GFA"/>
    <x v="0"/>
    <x v="0"/>
    <x v="0"/>
    <m/>
    <m/>
    <n v="3541251.818181817"/>
    <m/>
    <m/>
    <m/>
  </r>
  <r>
    <x v="415"/>
    <x v="0"/>
    <s v="네이버 GFA"/>
    <x v="7"/>
    <x v="0"/>
    <x v="0"/>
    <m/>
    <m/>
    <n v="2317206.363636363"/>
    <m/>
    <m/>
    <m/>
  </r>
  <r>
    <x v="416"/>
    <x v="2"/>
    <s v="페이스북/인스타그램"/>
    <x v="7"/>
    <x v="0"/>
    <x v="0"/>
    <m/>
    <m/>
    <n v="1188283"/>
    <m/>
    <m/>
    <m/>
  </r>
  <r>
    <x v="417"/>
    <x v="5"/>
    <s v="페이스북/인스타그램"/>
    <x v="7"/>
    <x v="0"/>
    <x v="0"/>
    <m/>
    <m/>
    <n v="681412"/>
    <m/>
    <m/>
    <m/>
  </r>
  <r>
    <x v="418"/>
    <x v="6"/>
    <s v="페이스북/인스타그램"/>
    <x v="7"/>
    <x v="0"/>
    <x v="0"/>
    <m/>
    <m/>
    <n v="802161"/>
    <m/>
    <m/>
    <m/>
  </r>
  <r>
    <x v="416"/>
    <x v="2"/>
    <s v="페이스북/인스타그램"/>
    <x v="0"/>
    <x v="0"/>
    <x v="0"/>
    <m/>
    <m/>
    <n v="698256"/>
    <m/>
    <m/>
    <m/>
  </r>
  <r>
    <x v="417"/>
    <x v="5"/>
    <s v="페이스북/인스타그램"/>
    <x v="0"/>
    <x v="0"/>
    <x v="0"/>
    <m/>
    <m/>
    <n v="480099"/>
    <m/>
    <m/>
    <m/>
  </r>
  <r>
    <x v="418"/>
    <x v="6"/>
    <s v="페이스북/인스타그램"/>
    <x v="0"/>
    <x v="0"/>
    <x v="0"/>
    <m/>
    <m/>
    <n v="633026"/>
    <m/>
    <m/>
    <m/>
  </r>
  <r>
    <x v="416"/>
    <x v="2"/>
    <s v="네이버 브랜드검색"/>
    <x v="0"/>
    <x v="0"/>
    <x v="0"/>
    <m/>
    <m/>
    <n v="50000"/>
    <m/>
    <m/>
    <m/>
  </r>
  <r>
    <x v="417"/>
    <x v="5"/>
    <s v="네이버 브랜드검색"/>
    <x v="0"/>
    <x v="0"/>
    <x v="0"/>
    <m/>
    <m/>
    <n v="50000"/>
    <m/>
    <m/>
    <m/>
  </r>
  <r>
    <x v="418"/>
    <x v="6"/>
    <s v="네이버 브랜드검색"/>
    <x v="0"/>
    <x v="0"/>
    <x v="0"/>
    <m/>
    <m/>
    <n v="50000"/>
    <m/>
    <m/>
    <m/>
  </r>
  <r>
    <x v="416"/>
    <x v="2"/>
    <s v="카카오광고"/>
    <x v="7"/>
    <x v="0"/>
    <x v="0"/>
    <m/>
    <m/>
    <n v="468040"/>
    <m/>
    <m/>
    <m/>
  </r>
  <r>
    <x v="417"/>
    <x v="5"/>
    <s v="카카오광고"/>
    <x v="7"/>
    <x v="0"/>
    <x v="0"/>
    <m/>
    <m/>
    <n v="488350"/>
    <m/>
    <m/>
    <m/>
  </r>
  <r>
    <x v="418"/>
    <x v="6"/>
    <s v="카카오광고"/>
    <x v="7"/>
    <x v="0"/>
    <x v="0"/>
    <m/>
    <m/>
    <n v="448770"/>
    <m/>
    <m/>
    <m/>
  </r>
  <r>
    <x v="416"/>
    <x v="2"/>
    <s v="카카오광고"/>
    <x v="0"/>
    <x v="0"/>
    <x v="0"/>
    <m/>
    <m/>
    <n v="7629.999999999999"/>
    <m/>
    <m/>
    <m/>
  </r>
  <r>
    <x v="417"/>
    <x v="5"/>
    <s v="카카오광고"/>
    <x v="0"/>
    <x v="0"/>
    <x v="0"/>
    <m/>
    <m/>
    <n v="16150"/>
    <m/>
    <m/>
    <m/>
  </r>
  <r>
    <x v="418"/>
    <x v="6"/>
    <s v="카카오광고"/>
    <x v="0"/>
    <x v="0"/>
    <x v="0"/>
    <m/>
    <m/>
    <n v="20180"/>
    <m/>
    <m/>
    <m/>
  </r>
  <r>
    <x v="416"/>
    <x v="2"/>
    <s v="유튜브 디스커버리"/>
    <x v="0"/>
    <x v="0"/>
    <x v="0"/>
    <m/>
    <m/>
    <n v="856621"/>
    <m/>
    <m/>
    <m/>
  </r>
  <r>
    <x v="417"/>
    <x v="5"/>
    <s v="유튜브 디스커버리"/>
    <x v="0"/>
    <x v="0"/>
    <x v="0"/>
    <m/>
    <m/>
    <n v="47433"/>
    <m/>
    <m/>
    <m/>
  </r>
  <r>
    <x v="418"/>
    <x v="6"/>
    <s v="유튜브 디스커버리"/>
    <x v="0"/>
    <x v="0"/>
    <x v="0"/>
    <m/>
    <m/>
    <n v="1268865"/>
    <m/>
    <m/>
    <m/>
  </r>
  <r>
    <x v="416"/>
    <x v="2"/>
    <s v="네이버 쇼핑검색"/>
    <x v="10"/>
    <x v="0"/>
    <x v="0"/>
    <m/>
    <m/>
    <n v="4440"/>
    <m/>
    <m/>
    <m/>
  </r>
  <r>
    <x v="417"/>
    <x v="5"/>
    <s v="네이버 쇼핑검색"/>
    <x v="10"/>
    <x v="0"/>
    <x v="0"/>
    <m/>
    <m/>
    <n v="3450"/>
    <m/>
    <m/>
    <m/>
  </r>
  <r>
    <x v="418"/>
    <x v="6"/>
    <s v="네이버 쇼핑검색"/>
    <x v="10"/>
    <x v="0"/>
    <x v="0"/>
    <m/>
    <m/>
    <n v="5659.999999999999"/>
    <m/>
    <m/>
    <m/>
  </r>
  <r>
    <x v="416"/>
    <x v="2"/>
    <s v="네이버 GFA"/>
    <x v="0"/>
    <x v="0"/>
    <x v="0"/>
    <m/>
    <m/>
    <n v="1603258.181818182"/>
    <m/>
    <m/>
    <m/>
  </r>
  <r>
    <x v="417"/>
    <x v="5"/>
    <s v="네이버 GFA"/>
    <x v="0"/>
    <x v="0"/>
    <x v="0"/>
    <m/>
    <m/>
    <n v="608941.8181818181"/>
    <m/>
    <m/>
    <m/>
  </r>
  <r>
    <x v="418"/>
    <x v="6"/>
    <s v="네이버 GFA"/>
    <x v="0"/>
    <x v="0"/>
    <x v="0"/>
    <m/>
    <m/>
    <n v="2589041.818181818"/>
    <m/>
    <m/>
    <m/>
  </r>
  <r>
    <x v="416"/>
    <x v="2"/>
    <s v="네이버 GFA"/>
    <x v="7"/>
    <x v="0"/>
    <x v="0"/>
    <m/>
    <m/>
    <n v="2110130.909090909"/>
    <m/>
    <m/>
    <m/>
  </r>
  <r>
    <x v="417"/>
    <x v="5"/>
    <s v="네이버 GFA"/>
    <x v="7"/>
    <x v="0"/>
    <x v="0"/>
    <m/>
    <m/>
    <n v="806149.0909090908"/>
    <m/>
    <m/>
    <m/>
  </r>
  <r>
    <x v="418"/>
    <x v="6"/>
    <s v="네이버 GFA"/>
    <x v="7"/>
    <x v="0"/>
    <x v="0"/>
    <m/>
    <m/>
    <n v="3048233.636363636"/>
    <m/>
    <m/>
    <m/>
  </r>
  <r>
    <x v="419"/>
    <x v="3"/>
    <s v="페이스북/인스타그램"/>
    <x v="7"/>
    <x v="0"/>
    <x v="0"/>
    <m/>
    <m/>
    <n v="928434"/>
    <m/>
    <m/>
    <m/>
  </r>
  <r>
    <x v="419"/>
    <x v="3"/>
    <s v="페이스북/인스타그램"/>
    <x v="0"/>
    <x v="0"/>
    <x v="0"/>
    <m/>
    <m/>
    <n v="858361"/>
    <m/>
    <m/>
    <m/>
  </r>
  <r>
    <x v="419"/>
    <x v="3"/>
    <s v="네이버 브랜드검색"/>
    <x v="0"/>
    <x v="0"/>
    <x v="0"/>
    <m/>
    <m/>
    <n v="50000"/>
    <m/>
    <m/>
    <m/>
  </r>
  <r>
    <x v="418"/>
    <x v="6"/>
    <s v="카카오광고"/>
    <x v="7"/>
    <x v="0"/>
    <x v="0"/>
    <m/>
    <m/>
    <n v="520729.9999999999"/>
    <m/>
    <m/>
    <m/>
  </r>
  <r>
    <x v="419"/>
    <x v="3"/>
    <s v="카카오광고"/>
    <x v="0"/>
    <x v="0"/>
    <x v="0"/>
    <m/>
    <m/>
    <n v="18520"/>
    <m/>
    <m/>
    <m/>
  </r>
  <r>
    <x v="419"/>
    <x v="3"/>
    <s v="유튜브 디스커버리"/>
    <x v="0"/>
    <x v="0"/>
    <x v="0"/>
    <m/>
    <m/>
    <n v="1209324"/>
    <m/>
    <m/>
    <m/>
  </r>
  <r>
    <x v="419"/>
    <x v="3"/>
    <s v="네이버 쇼핑검색"/>
    <x v="10"/>
    <x v="0"/>
    <x v="0"/>
    <m/>
    <m/>
    <n v="6919.999999999999"/>
    <m/>
    <m/>
    <m/>
  </r>
  <r>
    <x v="419"/>
    <x v="3"/>
    <s v="네이버 GFA"/>
    <x v="0"/>
    <x v="0"/>
    <x v="0"/>
    <m/>
    <m/>
    <n v="1295640"/>
    <m/>
    <m/>
    <m/>
  </r>
  <r>
    <x v="419"/>
    <x v="3"/>
    <s v="네이버 GFA"/>
    <x v="7"/>
    <x v="0"/>
    <x v="0"/>
    <m/>
    <m/>
    <n v="4074146.363636363"/>
    <m/>
    <m/>
    <m/>
  </r>
  <r>
    <x v="420"/>
    <x v="4"/>
    <s v="페이스북/인스타그램"/>
    <x v="7"/>
    <x v="0"/>
    <x v="0"/>
    <m/>
    <m/>
    <n v="315456"/>
    <m/>
    <m/>
    <m/>
  </r>
  <r>
    <x v="420"/>
    <x v="4"/>
    <s v="페이스북/인스타그램"/>
    <x v="0"/>
    <x v="0"/>
    <x v="0"/>
    <m/>
    <m/>
    <n v="723891"/>
    <m/>
    <m/>
    <m/>
  </r>
  <r>
    <x v="420"/>
    <x v="4"/>
    <s v="네이버 브랜드검색"/>
    <x v="0"/>
    <x v="0"/>
    <x v="0"/>
    <m/>
    <m/>
    <n v="50000"/>
    <m/>
    <m/>
    <m/>
  </r>
  <r>
    <x v="420"/>
    <x v="4"/>
    <s v="카카오광고"/>
    <x v="7"/>
    <x v="0"/>
    <x v="0"/>
    <m/>
    <m/>
    <n v="402169.9999999999"/>
    <m/>
    <m/>
    <m/>
  </r>
  <r>
    <x v="420"/>
    <x v="4"/>
    <s v="카카오광고"/>
    <x v="0"/>
    <x v="0"/>
    <x v="0"/>
    <m/>
    <m/>
    <n v="16810"/>
    <m/>
    <m/>
    <m/>
  </r>
  <r>
    <x v="420"/>
    <x v="4"/>
    <s v="유튜브 디스커버리"/>
    <x v="0"/>
    <x v="0"/>
    <x v="0"/>
    <m/>
    <m/>
    <n v="1736247"/>
    <m/>
    <m/>
    <m/>
  </r>
  <r>
    <x v="420"/>
    <x v="4"/>
    <s v="네이버 쇼핑검색"/>
    <x v="10"/>
    <x v="0"/>
    <x v="0"/>
    <m/>
    <m/>
    <n v="8680"/>
    <m/>
    <m/>
    <m/>
  </r>
  <r>
    <x v="420"/>
    <x v="4"/>
    <s v="네이버 GFA"/>
    <x v="0"/>
    <x v="0"/>
    <x v="0"/>
    <m/>
    <m/>
    <n v="332516.3636363636"/>
    <m/>
    <m/>
    <m/>
  </r>
  <r>
    <x v="420"/>
    <x v="4"/>
    <s v="네이버 GFA"/>
    <x v="7"/>
    <x v="0"/>
    <x v="0"/>
    <m/>
    <m/>
    <n v="2306842.727272727"/>
    <m/>
    <m/>
    <m/>
  </r>
  <r>
    <x v="421"/>
    <x v="1"/>
    <s v="페이스북/인스타그램"/>
    <x v="7"/>
    <x v="0"/>
    <x v="0"/>
    <m/>
    <m/>
    <n v="857103"/>
    <m/>
    <m/>
    <m/>
  </r>
  <r>
    <x v="421"/>
    <x v="1"/>
    <s v="페이스북/인스타그램"/>
    <x v="0"/>
    <x v="0"/>
    <x v="0"/>
    <m/>
    <m/>
    <n v="583205"/>
    <m/>
    <m/>
    <m/>
  </r>
  <r>
    <x v="421"/>
    <x v="1"/>
    <s v="네이버 브랜드검색"/>
    <x v="0"/>
    <x v="0"/>
    <x v="0"/>
    <m/>
    <m/>
    <n v="50000"/>
    <m/>
    <m/>
    <m/>
  </r>
  <r>
    <x v="421"/>
    <x v="1"/>
    <s v="카카오광고"/>
    <x v="7"/>
    <x v="0"/>
    <x v="0"/>
    <m/>
    <m/>
    <n v="280560"/>
    <m/>
    <m/>
    <m/>
  </r>
  <r>
    <x v="421"/>
    <x v="1"/>
    <s v="카카오광고"/>
    <x v="0"/>
    <x v="0"/>
    <x v="0"/>
    <m/>
    <m/>
    <n v="18580"/>
    <m/>
    <m/>
    <m/>
  </r>
  <r>
    <x v="421"/>
    <x v="1"/>
    <s v="유튜브 디스커버리"/>
    <x v="0"/>
    <x v="0"/>
    <x v="0"/>
    <m/>
    <m/>
    <n v="759646"/>
    <m/>
    <m/>
    <m/>
  </r>
  <r>
    <x v="421"/>
    <x v="1"/>
    <s v="네이버 쇼핑검색"/>
    <x v="10"/>
    <x v="0"/>
    <x v="0"/>
    <m/>
    <m/>
    <n v="18650"/>
    <m/>
    <m/>
    <m/>
  </r>
  <r>
    <x v="421"/>
    <x v="1"/>
    <s v="네이버 GFA"/>
    <x v="0"/>
    <x v="0"/>
    <x v="0"/>
    <m/>
    <m/>
    <n v="861334.5454545454"/>
    <m/>
    <m/>
    <m/>
  </r>
  <r>
    <x v="421"/>
    <x v="1"/>
    <s v="네이버 GFA"/>
    <x v="7"/>
    <x v="0"/>
    <x v="0"/>
    <m/>
    <m/>
    <n v="1368027.272727273"/>
    <m/>
    <m/>
    <m/>
  </r>
  <r>
    <x v="422"/>
    <x v="0"/>
    <s v="페이스북/인스타그램"/>
    <x v="7"/>
    <x v="0"/>
    <x v="0"/>
    <m/>
    <m/>
    <n v="964901"/>
    <m/>
    <m/>
    <m/>
  </r>
  <r>
    <x v="422"/>
    <x v="0"/>
    <s v="페이스북/인스타그램"/>
    <x v="0"/>
    <x v="0"/>
    <x v="0"/>
    <m/>
    <m/>
    <n v="534450"/>
    <m/>
    <m/>
    <m/>
  </r>
  <r>
    <x v="422"/>
    <x v="0"/>
    <s v="네이버 브랜드검색"/>
    <x v="0"/>
    <x v="0"/>
    <x v="0"/>
    <m/>
    <m/>
    <n v="50000"/>
    <m/>
    <m/>
    <m/>
  </r>
  <r>
    <x v="422"/>
    <x v="0"/>
    <s v="카카오광고"/>
    <x v="0"/>
    <x v="0"/>
    <x v="0"/>
    <m/>
    <m/>
    <n v="14150"/>
    <m/>
    <m/>
    <m/>
  </r>
  <r>
    <x v="422"/>
    <x v="0"/>
    <s v="유튜브 디스커버리"/>
    <x v="0"/>
    <x v="0"/>
    <x v="0"/>
    <m/>
    <m/>
    <n v="763963"/>
    <m/>
    <m/>
    <m/>
  </r>
  <r>
    <x v="422"/>
    <x v="0"/>
    <s v="네이버 쇼핑검색"/>
    <x v="10"/>
    <x v="0"/>
    <x v="0"/>
    <m/>
    <m/>
    <n v="27870"/>
    <m/>
    <m/>
    <m/>
  </r>
  <r>
    <x v="422"/>
    <x v="0"/>
    <s v="네이버 GFA"/>
    <x v="0"/>
    <x v="0"/>
    <x v="0"/>
    <m/>
    <m/>
    <n v="419798.1818181818"/>
    <m/>
    <m/>
    <m/>
  </r>
  <r>
    <x v="422"/>
    <x v="0"/>
    <s v="네이버 GFA"/>
    <x v="7"/>
    <x v="0"/>
    <x v="0"/>
    <m/>
    <m/>
    <n v="877144.5454545454"/>
    <m/>
    <m/>
    <m/>
  </r>
  <r>
    <x v="423"/>
    <x v="2"/>
    <s v="페이스북/인스타그램"/>
    <x v="0"/>
    <x v="0"/>
    <x v="0"/>
    <m/>
    <m/>
    <n v="431446"/>
    <m/>
    <m/>
    <m/>
  </r>
  <r>
    <x v="424"/>
    <x v="5"/>
    <s v="페이스북/인스타그램"/>
    <x v="0"/>
    <x v="0"/>
    <x v="0"/>
    <m/>
    <m/>
    <n v="286457"/>
    <m/>
    <m/>
    <m/>
  </r>
  <r>
    <x v="425"/>
    <x v="6"/>
    <s v="페이스북/인스타그램"/>
    <x v="0"/>
    <x v="0"/>
    <x v="0"/>
    <m/>
    <m/>
    <n v="333834"/>
    <m/>
    <m/>
    <m/>
  </r>
  <r>
    <x v="423"/>
    <x v="2"/>
    <s v="페이스북/인스타그램"/>
    <x v="7"/>
    <x v="0"/>
    <x v="0"/>
    <m/>
    <m/>
    <n v="987151"/>
    <m/>
    <m/>
    <m/>
  </r>
  <r>
    <x v="424"/>
    <x v="5"/>
    <s v="페이스북/인스타그램"/>
    <x v="7"/>
    <x v="0"/>
    <x v="0"/>
    <m/>
    <m/>
    <n v="722230"/>
    <m/>
    <m/>
    <m/>
  </r>
  <r>
    <x v="425"/>
    <x v="6"/>
    <s v="페이스북/인스타그램"/>
    <x v="7"/>
    <x v="0"/>
    <x v="0"/>
    <m/>
    <m/>
    <n v="664134"/>
    <m/>
    <m/>
    <m/>
  </r>
  <r>
    <x v="423"/>
    <x v="2"/>
    <s v="네이버 브랜드검색"/>
    <x v="0"/>
    <x v="0"/>
    <x v="0"/>
    <m/>
    <m/>
    <n v="50000"/>
    <m/>
    <m/>
    <m/>
  </r>
  <r>
    <x v="424"/>
    <x v="5"/>
    <s v="네이버 브랜드검색"/>
    <x v="0"/>
    <x v="0"/>
    <x v="0"/>
    <m/>
    <m/>
    <n v="50000"/>
    <m/>
    <m/>
    <m/>
  </r>
  <r>
    <x v="425"/>
    <x v="6"/>
    <s v="네이버 브랜드검색"/>
    <x v="0"/>
    <x v="0"/>
    <x v="0"/>
    <m/>
    <m/>
    <n v="50000"/>
    <m/>
    <m/>
    <m/>
  </r>
  <r>
    <x v="423"/>
    <x v="2"/>
    <s v="카카오광고"/>
    <x v="0"/>
    <x v="0"/>
    <x v="0"/>
    <m/>
    <m/>
    <n v="15060"/>
    <m/>
    <m/>
    <m/>
  </r>
  <r>
    <x v="424"/>
    <x v="5"/>
    <s v="카카오광고"/>
    <x v="0"/>
    <x v="0"/>
    <x v="0"/>
    <m/>
    <m/>
    <n v="19710"/>
    <m/>
    <m/>
    <m/>
  </r>
  <r>
    <x v="425"/>
    <x v="6"/>
    <s v="카카오광고"/>
    <x v="0"/>
    <x v="0"/>
    <x v="0"/>
    <m/>
    <m/>
    <n v="18560"/>
    <m/>
    <m/>
    <m/>
  </r>
  <r>
    <x v="423"/>
    <x v="2"/>
    <s v="유튜브 디스커버리"/>
    <x v="0"/>
    <x v="0"/>
    <x v="0"/>
    <m/>
    <m/>
    <n v="399039"/>
    <m/>
    <m/>
    <m/>
  </r>
  <r>
    <x v="424"/>
    <x v="5"/>
    <s v="유튜브 디스커버리"/>
    <x v="0"/>
    <x v="0"/>
    <x v="0"/>
    <m/>
    <m/>
    <n v="8726"/>
    <m/>
    <m/>
    <m/>
  </r>
  <r>
    <x v="425"/>
    <x v="6"/>
    <s v="유튜브 디스커버리"/>
    <x v="0"/>
    <x v="0"/>
    <x v="0"/>
    <m/>
    <m/>
    <n v="1581294"/>
    <m/>
    <m/>
    <m/>
  </r>
  <r>
    <x v="423"/>
    <x v="2"/>
    <s v="네이버 쇼핑검색"/>
    <x v="10"/>
    <x v="0"/>
    <x v="0"/>
    <m/>
    <m/>
    <n v="15940"/>
    <m/>
    <m/>
    <m/>
  </r>
  <r>
    <x v="424"/>
    <x v="5"/>
    <s v="네이버 쇼핑검색"/>
    <x v="10"/>
    <x v="0"/>
    <x v="0"/>
    <m/>
    <m/>
    <n v="14410"/>
    <m/>
    <m/>
    <m/>
  </r>
  <r>
    <x v="425"/>
    <x v="6"/>
    <s v="네이버 쇼핑검색"/>
    <x v="10"/>
    <x v="0"/>
    <x v="0"/>
    <m/>
    <m/>
    <n v="64169.99999999999"/>
    <m/>
    <m/>
    <m/>
  </r>
  <r>
    <x v="423"/>
    <x v="2"/>
    <s v="네이버 GFA"/>
    <x v="0"/>
    <x v="0"/>
    <x v="0"/>
    <m/>
    <m/>
    <n v="298774.5454545454"/>
    <m/>
    <m/>
    <m/>
  </r>
  <r>
    <x v="424"/>
    <x v="5"/>
    <s v="네이버 GFA"/>
    <x v="0"/>
    <x v="0"/>
    <x v="0"/>
    <m/>
    <m/>
    <n v="262276.3636363636"/>
    <m/>
    <m/>
    <m/>
  </r>
  <r>
    <x v="425"/>
    <x v="6"/>
    <s v="네이버 GFA"/>
    <x v="0"/>
    <x v="0"/>
    <x v="0"/>
    <m/>
    <m/>
    <n v="176421.8181818182"/>
    <m/>
    <m/>
    <m/>
  </r>
  <r>
    <x v="423"/>
    <x v="2"/>
    <s v="네이버 GFA"/>
    <x v="7"/>
    <x v="0"/>
    <x v="0"/>
    <m/>
    <m/>
    <n v="820149.9999999999"/>
    <m/>
    <m/>
    <m/>
  </r>
  <r>
    <x v="424"/>
    <x v="5"/>
    <s v="네이버 GFA"/>
    <x v="7"/>
    <x v="0"/>
    <x v="0"/>
    <m/>
    <m/>
    <n v="554280"/>
    <m/>
    <m/>
    <m/>
  </r>
  <r>
    <x v="425"/>
    <x v="6"/>
    <s v="네이버 GFA"/>
    <x v="7"/>
    <x v="0"/>
    <x v="0"/>
    <m/>
    <m/>
    <n v="837673.6363636364"/>
    <m/>
    <m/>
    <m/>
  </r>
  <r>
    <x v="426"/>
    <x v="3"/>
    <s v="페이스북/인스타그램"/>
    <x v="7"/>
    <x v="0"/>
    <x v="0"/>
    <m/>
    <m/>
    <n v="853330"/>
    <m/>
    <m/>
    <m/>
  </r>
  <r>
    <x v="426"/>
    <x v="3"/>
    <s v="페이스북/인스타그램"/>
    <x v="0"/>
    <x v="0"/>
    <x v="0"/>
    <m/>
    <m/>
    <n v="350797"/>
    <m/>
    <m/>
    <m/>
  </r>
  <r>
    <x v="426"/>
    <x v="3"/>
    <s v="페이스북/인스타그램"/>
    <x v="12"/>
    <x v="0"/>
    <x v="0"/>
    <m/>
    <m/>
    <n v="47564"/>
    <m/>
    <m/>
    <m/>
  </r>
  <r>
    <x v="426"/>
    <x v="3"/>
    <s v="네이버 브랜드검색"/>
    <x v="0"/>
    <x v="0"/>
    <x v="0"/>
    <m/>
    <m/>
    <n v="50000"/>
    <m/>
    <m/>
    <m/>
  </r>
  <r>
    <x v="426"/>
    <x v="3"/>
    <s v="카카오광고"/>
    <x v="0"/>
    <x v="0"/>
    <x v="0"/>
    <m/>
    <m/>
    <n v="19850"/>
    <m/>
    <m/>
    <m/>
  </r>
  <r>
    <x v="426"/>
    <x v="3"/>
    <s v="유튜브 디스커버리"/>
    <x v="0"/>
    <x v="0"/>
    <x v="0"/>
    <m/>
    <m/>
    <n v="1094393"/>
    <m/>
    <m/>
    <m/>
  </r>
  <r>
    <x v="426"/>
    <x v="3"/>
    <s v="네이버 쇼핑검색"/>
    <x v="10"/>
    <x v="0"/>
    <x v="0"/>
    <m/>
    <m/>
    <n v="76130"/>
    <m/>
    <m/>
    <m/>
  </r>
  <r>
    <x v="426"/>
    <x v="3"/>
    <s v="네이버 GFA"/>
    <x v="0"/>
    <x v="0"/>
    <x v="0"/>
    <m/>
    <m/>
    <n v="498056.3636363636"/>
    <m/>
    <m/>
    <m/>
  </r>
  <r>
    <x v="426"/>
    <x v="3"/>
    <s v="네이버 GFA"/>
    <x v="7"/>
    <x v="0"/>
    <x v="0"/>
    <m/>
    <m/>
    <n v="1537047.272727273"/>
    <m/>
    <m/>
    <m/>
  </r>
  <r>
    <x v="427"/>
    <x v="4"/>
    <s v="페이스북/인스타그램"/>
    <x v="7"/>
    <x v="0"/>
    <x v="0"/>
    <m/>
    <m/>
    <n v="943112"/>
    <m/>
    <m/>
    <m/>
  </r>
  <r>
    <x v="427"/>
    <x v="4"/>
    <s v="페이스북/인스타그램"/>
    <x v="0"/>
    <x v="0"/>
    <x v="0"/>
    <m/>
    <m/>
    <n v="440995"/>
    <m/>
    <m/>
    <m/>
  </r>
  <r>
    <x v="427"/>
    <x v="4"/>
    <s v="페이스북/인스타그램"/>
    <x v="12"/>
    <x v="0"/>
    <x v="0"/>
    <m/>
    <m/>
    <n v="127726"/>
    <m/>
    <m/>
    <m/>
  </r>
  <r>
    <x v="427"/>
    <x v="4"/>
    <s v="네이버 브랜드검색"/>
    <x v="0"/>
    <x v="0"/>
    <x v="0"/>
    <m/>
    <m/>
    <n v="50000"/>
    <m/>
    <m/>
    <m/>
  </r>
  <r>
    <x v="427"/>
    <x v="4"/>
    <s v="카카오광고"/>
    <x v="0"/>
    <x v="0"/>
    <x v="0"/>
    <m/>
    <m/>
    <n v="19410"/>
    <m/>
    <m/>
    <m/>
  </r>
  <r>
    <x v="427"/>
    <x v="4"/>
    <s v="유튜브 디스커버리"/>
    <x v="0"/>
    <x v="0"/>
    <x v="0"/>
    <m/>
    <m/>
    <n v="1029733"/>
    <m/>
    <m/>
    <m/>
  </r>
  <r>
    <x v="427"/>
    <x v="4"/>
    <s v="네이버 쇼핑검색"/>
    <x v="10"/>
    <x v="0"/>
    <x v="0"/>
    <m/>
    <m/>
    <n v="47439.99999999999"/>
    <m/>
    <m/>
    <m/>
  </r>
  <r>
    <x v="427"/>
    <x v="4"/>
    <s v="네이버 GFA"/>
    <x v="0"/>
    <x v="0"/>
    <x v="0"/>
    <m/>
    <m/>
    <n v="219165.4545454545"/>
    <m/>
    <m/>
    <m/>
  </r>
  <r>
    <x v="427"/>
    <x v="4"/>
    <s v="네이버 GFA"/>
    <x v="7"/>
    <x v="0"/>
    <x v="0"/>
    <m/>
    <m/>
    <n v="1081099.090909091"/>
    <m/>
    <m/>
    <m/>
  </r>
  <r>
    <x v="428"/>
    <x v="1"/>
    <s v="페이스북/인스타그램"/>
    <x v="7"/>
    <x v="0"/>
    <x v="0"/>
    <m/>
    <m/>
    <n v="1148196"/>
    <m/>
    <m/>
    <m/>
  </r>
  <r>
    <x v="428"/>
    <x v="1"/>
    <s v="페이스북/인스타그램"/>
    <x v="0"/>
    <x v="0"/>
    <x v="0"/>
    <m/>
    <m/>
    <n v="333590"/>
    <m/>
    <m/>
    <m/>
  </r>
  <r>
    <x v="428"/>
    <x v="1"/>
    <s v="페이스북/인스타그램"/>
    <x v="13"/>
    <x v="0"/>
    <x v="0"/>
    <m/>
    <m/>
    <n v="33664"/>
    <m/>
    <m/>
    <m/>
  </r>
  <r>
    <x v="428"/>
    <x v="1"/>
    <s v="페이스북/인스타그램"/>
    <x v="12"/>
    <x v="0"/>
    <x v="0"/>
    <m/>
    <m/>
    <n v="2311"/>
    <m/>
    <m/>
    <m/>
  </r>
  <r>
    <x v="428"/>
    <x v="1"/>
    <s v="네이버 브랜드검색"/>
    <x v="0"/>
    <x v="0"/>
    <x v="0"/>
    <m/>
    <m/>
    <n v="50000"/>
    <m/>
    <m/>
    <m/>
  </r>
  <r>
    <x v="428"/>
    <x v="1"/>
    <s v="카카오광고"/>
    <x v="0"/>
    <x v="0"/>
    <x v="0"/>
    <m/>
    <m/>
    <n v="21300"/>
    <m/>
    <m/>
    <m/>
  </r>
  <r>
    <x v="428"/>
    <x v="1"/>
    <s v="유튜브 디스커버리"/>
    <x v="0"/>
    <x v="0"/>
    <x v="0"/>
    <m/>
    <m/>
    <n v="934582"/>
    <m/>
    <m/>
    <m/>
  </r>
  <r>
    <x v="428"/>
    <x v="1"/>
    <s v="네이버 쇼핑검색"/>
    <x v="10"/>
    <x v="0"/>
    <x v="0"/>
    <m/>
    <m/>
    <n v="53839.99999999999"/>
    <m/>
    <m/>
    <m/>
  </r>
  <r>
    <x v="428"/>
    <x v="1"/>
    <s v="네이버 GFA"/>
    <x v="0"/>
    <x v="0"/>
    <x v="0"/>
    <m/>
    <m/>
    <n v="142269.0909090909"/>
    <m/>
    <m/>
    <m/>
  </r>
  <r>
    <x v="428"/>
    <x v="1"/>
    <s v="네이버 GFA"/>
    <x v="7"/>
    <x v="0"/>
    <x v="0"/>
    <m/>
    <m/>
    <n v="1379818.181818182"/>
    <m/>
    <m/>
    <m/>
  </r>
  <r>
    <x v="429"/>
    <x v="0"/>
    <s v="페이스북/인스타그램"/>
    <x v="7"/>
    <x v="0"/>
    <x v="0"/>
    <m/>
    <m/>
    <n v="1302382"/>
    <m/>
    <m/>
    <m/>
  </r>
  <r>
    <x v="429"/>
    <x v="0"/>
    <s v="페이스북/인스타그램"/>
    <x v="0"/>
    <x v="0"/>
    <x v="0"/>
    <m/>
    <m/>
    <n v="431376"/>
    <m/>
    <m/>
    <m/>
  </r>
  <r>
    <x v="429"/>
    <x v="0"/>
    <s v="페이스북/인스타그램"/>
    <x v="13"/>
    <x v="0"/>
    <x v="0"/>
    <m/>
    <m/>
    <n v="34551"/>
    <m/>
    <m/>
    <m/>
  </r>
  <r>
    <x v="429"/>
    <x v="0"/>
    <s v="네이버 브랜드검색"/>
    <x v="0"/>
    <x v="0"/>
    <x v="0"/>
    <m/>
    <m/>
    <n v="50000"/>
    <m/>
    <m/>
    <m/>
  </r>
  <r>
    <x v="429"/>
    <x v="0"/>
    <s v="카카오광고"/>
    <x v="0"/>
    <x v="0"/>
    <x v="0"/>
    <m/>
    <m/>
    <n v="18920"/>
    <m/>
    <m/>
    <m/>
  </r>
  <r>
    <x v="429"/>
    <x v="0"/>
    <s v="유튜브 디스커버리"/>
    <x v="0"/>
    <x v="0"/>
    <x v="0"/>
    <m/>
    <m/>
    <n v="889380"/>
    <m/>
    <m/>
    <m/>
  </r>
  <r>
    <x v="429"/>
    <x v="0"/>
    <s v="네이버 쇼핑검색"/>
    <x v="10"/>
    <x v="0"/>
    <x v="0"/>
    <m/>
    <m/>
    <n v="57879.99999999999"/>
    <m/>
    <m/>
    <m/>
  </r>
  <r>
    <x v="429"/>
    <x v="0"/>
    <s v="네이버 GFA"/>
    <x v="0"/>
    <x v="0"/>
    <x v="0"/>
    <m/>
    <m/>
    <n v="112554.5454545454"/>
    <m/>
    <m/>
    <m/>
  </r>
  <r>
    <x v="429"/>
    <x v="0"/>
    <s v="네이버 GFA"/>
    <x v="7"/>
    <x v="0"/>
    <x v="0"/>
    <m/>
    <m/>
    <n v="1680220"/>
    <m/>
    <m/>
    <m/>
  </r>
  <r>
    <x v="430"/>
    <x v="2"/>
    <s v="페이스북/인스타그램"/>
    <x v="7"/>
    <x v="0"/>
    <x v="0"/>
    <m/>
    <m/>
    <n v="1170195"/>
    <m/>
    <m/>
    <m/>
  </r>
  <r>
    <x v="431"/>
    <x v="5"/>
    <s v="페이스북/인스타그램"/>
    <x v="7"/>
    <x v="0"/>
    <x v="0"/>
    <m/>
    <m/>
    <n v="727778"/>
    <m/>
    <m/>
    <m/>
  </r>
  <r>
    <x v="432"/>
    <x v="6"/>
    <s v="페이스북/인스타그램"/>
    <x v="7"/>
    <x v="0"/>
    <x v="0"/>
    <m/>
    <m/>
    <n v="1059336"/>
    <m/>
    <m/>
    <m/>
  </r>
  <r>
    <x v="430"/>
    <x v="2"/>
    <s v="페이스북/인스타그램"/>
    <x v="0"/>
    <x v="0"/>
    <x v="0"/>
    <m/>
    <m/>
    <n v="415294"/>
    <m/>
    <m/>
    <m/>
  </r>
  <r>
    <x v="431"/>
    <x v="5"/>
    <s v="페이스북/인스타그램"/>
    <x v="0"/>
    <x v="0"/>
    <x v="0"/>
    <m/>
    <m/>
    <n v="289894"/>
    <m/>
    <m/>
    <m/>
  </r>
  <r>
    <x v="432"/>
    <x v="6"/>
    <s v="페이스북/인스타그램"/>
    <x v="0"/>
    <x v="0"/>
    <x v="0"/>
    <m/>
    <m/>
    <n v="451685"/>
    <m/>
    <m/>
    <m/>
  </r>
  <r>
    <x v="430"/>
    <x v="2"/>
    <s v="페이스북/인스타그램"/>
    <x v="13"/>
    <x v="0"/>
    <x v="0"/>
    <m/>
    <m/>
    <n v="26235"/>
    <m/>
    <m/>
    <m/>
  </r>
  <r>
    <x v="431"/>
    <x v="5"/>
    <s v="페이스북/인스타그램"/>
    <x v="13"/>
    <x v="0"/>
    <x v="0"/>
    <m/>
    <m/>
    <n v="14539"/>
    <m/>
    <m/>
    <m/>
  </r>
  <r>
    <x v="432"/>
    <x v="6"/>
    <s v="페이스북/인스타그램"/>
    <x v="13"/>
    <x v="0"/>
    <x v="0"/>
    <m/>
    <m/>
    <n v="20426"/>
    <m/>
    <m/>
    <m/>
  </r>
  <r>
    <x v="430"/>
    <x v="2"/>
    <s v="네이버 브랜드검색"/>
    <x v="0"/>
    <x v="0"/>
    <x v="0"/>
    <m/>
    <m/>
    <n v="50000"/>
    <m/>
    <m/>
    <m/>
  </r>
  <r>
    <x v="431"/>
    <x v="5"/>
    <s v="네이버 브랜드검색"/>
    <x v="0"/>
    <x v="0"/>
    <x v="0"/>
    <m/>
    <m/>
    <n v="50000"/>
    <m/>
    <m/>
    <m/>
  </r>
  <r>
    <x v="432"/>
    <x v="6"/>
    <s v="네이버 브랜드검색"/>
    <x v="0"/>
    <x v="0"/>
    <x v="0"/>
    <m/>
    <m/>
    <n v="50000"/>
    <m/>
    <m/>
    <m/>
  </r>
  <r>
    <x v="430"/>
    <x v="2"/>
    <s v="카카오광고"/>
    <x v="0"/>
    <x v="0"/>
    <x v="0"/>
    <m/>
    <m/>
    <n v="19240"/>
    <m/>
    <m/>
    <m/>
  </r>
  <r>
    <x v="431"/>
    <x v="5"/>
    <s v="카카오광고"/>
    <x v="0"/>
    <x v="0"/>
    <x v="0"/>
    <m/>
    <m/>
    <n v="18450"/>
    <m/>
    <m/>
    <m/>
  </r>
  <r>
    <x v="432"/>
    <x v="6"/>
    <s v="카카오광고"/>
    <x v="0"/>
    <x v="0"/>
    <x v="0"/>
    <m/>
    <m/>
    <n v="20100"/>
    <m/>
    <m/>
    <m/>
  </r>
  <r>
    <x v="430"/>
    <x v="2"/>
    <s v="유튜브 디스커버리"/>
    <x v="0"/>
    <x v="0"/>
    <x v="0"/>
    <m/>
    <m/>
    <n v="405589"/>
    <m/>
    <m/>
    <m/>
  </r>
  <r>
    <x v="431"/>
    <x v="5"/>
    <s v="유튜브 디스커버리"/>
    <x v="0"/>
    <x v="0"/>
    <x v="0"/>
    <m/>
    <m/>
    <n v="50220"/>
    <m/>
    <m/>
    <m/>
  </r>
  <r>
    <x v="432"/>
    <x v="6"/>
    <s v="유튜브 디스커버리"/>
    <x v="0"/>
    <x v="0"/>
    <x v="0"/>
    <m/>
    <m/>
    <n v="915343"/>
    <m/>
    <m/>
    <m/>
  </r>
  <r>
    <x v="430"/>
    <x v="2"/>
    <s v="네이버 쇼핑검색"/>
    <x v="10"/>
    <x v="0"/>
    <x v="0"/>
    <m/>
    <m/>
    <n v="55519.99999999999"/>
    <m/>
    <m/>
    <m/>
  </r>
  <r>
    <x v="431"/>
    <x v="5"/>
    <s v="네이버 쇼핑검색"/>
    <x v="10"/>
    <x v="0"/>
    <x v="0"/>
    <m/>
    <m/>
    <n v="45859.99999999999"/>
    <m/>
    <m/>
    <m/>
  </r>
  <r>
    <x v="432"/>
    <x v="6"/>
    <s v="네이버 쇼핑검색"/>
    <x v="10"/>
    <x v="0"/>
    <x v="0"/>
    <m/>
    <m/>
    <n v="54209.99999999999"/>
    <m/>
    <m/>
    <m/>
  </r>
  <r>
    <x v="430"/>
    <x v="2"/>
    <s v="네이버 GFA"/>
    <x v="0"/>
    <x v="0"/>
    <x v="0"/>
    <m/>
    <m/>
    <n v="103876.3636363636"/>
    <m/>
    <m/>
    <m/>
  </r>
  <r>
    <x v="431"/>
    <x v="5"/>
    <s v="네이버 GFA"/>
    <x v="0"/>
    <x v="0"/>
    <x v="0"/>
    <m/>
    <m/>
    <n v="51640.90909090909"/>
    <m/>
    <m/>
    <m/>
  </r>
  <r>
    <x v="432"/>
    <x v="6"/>
    <s v="네이버 GFA"/>
    <x v="0"/>
    <x v="0"/>
    <x v="0"/>
    <m/>
    <m/>
    <n v="86579.09090909091"/>
    <m/>
    <m/>
    <m/>
  </r>
  <r>
    <x v="430"/>
    <x v="2"/>
    <s v="네이버 GFA"/>
    <x v="7"/>
    <x v="0"/>
    <x v="0"/>
    <m/>
    <m/>
    <n v="992682.7272727272"/>
    <m/>
    <m/>
    <m/>
  </r>
  <r>
    <x v="431"/>
    <x v="5"/>
    <s v="네이버 GFA"/>
    <x v="7"/>
    <x v="0"/>
    <x v="0"/>
    <m/>
    <m/>
    <n v="1009000"/>
    <m/>
    <m/>
    <m/>
  </r>
  <r>
    <x v="432"/>
    <x v="6"/>
    <s v="네이버 GFA"/>
    <x v="7"/>
    <x v="0"/>
    <x v="0"/>
    <m/>
    <m/>
    <n v="1401953.636363636"/>
    <m/>
    <m/>
    <m/>
  </r>
  <r>
    <x v="433"/>
    <x v="3"/>
    <s v="페이스북/인스타그램"/>
    <x v="7"/>
    <x v="0"/>
    <x v="0"/>
    <m/>
    <m/>
    <n v="2073295"/>
    <m/>
    <m/>
    <m/>
  </r>
  <r>
    <x v="433"/>
    <x v="3"/>
    <s v="페이스북/인스타그램"/>
    <x v="0"/>
    <x v="0"/>
    <x v="0"/>
    <m/>
    <m/>
    <n v="594494"/>
    <m/>
    <m/>
    <m/>
  </r>
  <r>
    <x v="433"/>
    <x v="3"/>
    <s v="페이스북/인스타그램"/>
    <x v="13"/>
    <x v="0"/>
    <x v="0"/>
    <m/>
    <m/>
    <n v="27255"/>
    <m/>
    <m/>
    <m/>
  </r>
  <r>
    <x v="433"/>
    <x v="3"/>
    <s v="네이버 브랜드검색"/>
    <x v="0"/>
    <x v="0"/>
    <x v="0"/>
    <m/>
    <m/>
    <n v="50000"/>
    <m/>
    <m/>
    <m/>
  </r>
  <r>
    <x v="433"/>
    <x v="3"/>
    <s v="카카오광고"/>
    <x v="0"/>
    <x v="0"/>
    <x v="0"/>
    <m/>
    <m/>
    <n v="19630"/>
    <m/>
    <m/>
    <m/>
  </r>
  <r>
    <x v="433"/>
    <x v="3"/>
    <s v="카카오광고"/>
    <x v="14"/>
    <x v="0"/>
    <x v="0"/>
    <m/>
    <m/>
    <n v="393224.9999999999"/>
    <m/>
    <m/>
    <m/>
  </r>
  <r>
    <x v="433"/>
    <x v="3"/>
    <s v="유튜브 디스커버리"/>
    <x v="0"/>
    <x v="0"/>
    <x v="0"/>
    <m/>
    <m/>
    <n v="789084"/>
    <m/>
    <m/>
    <m/>
  </r>
  <r>
    <x v="433"/>
    <x v="3"/>
    <s v="네이버 쇼핑검색"/>
    <x v="10"/>
    <x v="0"/>
    <x v="0"/>
    <m/>
    <m/>
    <n v="70980"/>
    <m/>
    <m/>
    <m/>
  </r>
  <r>
    <x v="433"/>
    <x v="3"/>
    <s v="네이버 GFA"/>
    <x v="0"/>
    <x v="0"/>
    <x v="0"/>
    <m/>
    <m/>
    <n v="88787.27272727272"/>
    <m/>
    <m/>
    <m/>
  </r>
  <r>
    <x v="433"/>
    <x v="3"/>
    <s v="네이버 GFA"/>
    <x v="7"/>
    <x v="0"/>
    <x v="0"/>
    <m/>
    <m/>
    <n v="1362062.727272727"/>
    <m/>
    <m/>
    <m/>
  </r>
  <r>
    <x v="434"/>
    <x v="4"/>
    <s v="페이스북/인스타그램"/>
    <x v="7"/>
    <x v="0"/>
    <x v="0"/>
    <m/>
    <m/>
    <n v="1393656"/>
    <m/>
    <m/>
    <m/>
  </r>
  <r>
    <x v="434"/>
    <x v="4"/>
    <s v="페이스북/인스타그램"/>
    <x v="0"/>
    <x v="0"/>
    <x v="0"/>
    <m/>
    <m/>
    <n v="719581"/>
    <m/>
    <m/>
    <m/>
  </r>
  <r>
    <x v="434"/>
    <x v="4"/>
    <s v="페이스북/인스타그램"/>
    <x v="13"/>
    <x v="0"/>
    <x v="0"/>
    <m/>
    <m/>
    <n v="29973"/>
    <m/>
    <m/>
    <m/>
  </r>
  <r>
    <x v="434"/>
    <x v="4"/>
    <s v="네이버 브랜드검색"/>
    <x v="0"/>
    <x v="0"/>
    <x v="0"/>
    <m/>
    <m/>
    <n v="50000"/>
    <m/>
    <m/>
    <m/>
  </r>
  <r>
    <x v="434"/>
    <x v="4"/>
    <s v="카카오광고"/>
    <x v="0"/>
    <x v="0"/>
    <x v="0"/>
    <m/>
    <m/>
    <n v="19550"/>
    <m/>
    <m/>
    <m/>
  </r>
  <r>
    <x v="434"/>
    <x v="4"/>
    <s v="카카오광고"/>
    <x v="14"/>
    <x v="0"/>
    <x v="0"/>
    <m/>
    <m/>
    <n v="854.9999999999999"/>
    <m/>
    <m/>
    <m/>
  </r>
  <r>
    <x v="434"/>
    <x v="4"/>
    <s v="유튜브 디스커버리"/>
    <x v="0"/>
    <x v="0"/>
    <x v="0"/>
    <m/>
    <m/>
    <n v="770309"/>
    <m/>
    <m/>
    <m/>
  </r>
  <r>
    <x v="434"/>
    <x v="4"/>
    <s v="네이버 쇼핑검색"/>
    <x v="10"/>
    <x v="0"/>
    <x v="0"/>
    <m/>
    <m/>
    <n v="54049.99999999999"/>
    <m/>
    <m/>
    <m/>
  </r>
  <r>
    <x v="434"/>
    <x v="4"/>
    <s v="네이버 GFA"/>
    <x v="0"/>
    <x v="0"/>
    <x v="0"/>
    <m/>
    <m/>
    <n v="87133.63636363635"/>
    <m/>
    <m/>
    <m/>
  </r>
  <r>
    <x v="434"/>
    <x v="4"/>
    <s v="네이버 GFA"/>
    <x v="7"/>
    <x v="0"/>
    <x v="0"/>
    <m/>
    <m/>
    <n v="1236332.727272727"/>
    <m/>
    <m/>
    <m/>
  </r>
  <r>
    <x v="435"/>
    <x v="1"/>
    <s v="페이스북/인스타그램"/>
    <x v="7"/>
    <x v="0"/>
    <x v="0"/>
    <m/>
    <m/>
    <n v="939509"/>
    <m/>
    <m/>
    <m/>
  </r>
  <r>
    <x v="435"/>
    <x v="1"/>
    <s v="페이스북/인스타그램"/>
    <x v="0"/>
    <x v="0"/>
    <x v="0"/>
    <m/>
    <m/>
    <n v="1076522"/>
    <m/>
    <m/>
    <m/>
  </r>
  <r>
    <x v="435"/>
    <x v="1"/>
    <s v="페이스북/인스타그램"/>
    <x v="13"/>
    <x v="0"/>
    <x v="0"/>
    <m/>
    <m/>
    <n v="28707"/>
    <m/>
    <m/>
    <m/>
  </r>
  <r>
    <x v="435"/>
    <x v="1"/>
    <s v="네이버 브랜드검색"/>
    <x v="0"/>
    <x v="0"/>
    <x v="0"/>
    <m/>
    <m/>
    <n v="50000"/>
    <m/>
    <m/>
    <m/>
  </r>
  <r>
    <x v="435"/>
    <x v="1"/>
    <s v="카카오광고"/>
    <x v="0"/>
    <x v="0"/>
    <x v="0"/>
    <m/>
    <m/>
    <n v="19710"/>
    <m/>
    <m/>
    <m/>
  </r>
  <r>
    <x v="435"/>
    <x v="1"/>
    <s v="카카오광고"/>
    <x v="15"/>
    <x v="0"/>
    <x v="0"/>
    <m/>
    <m/>
    <n v="394994.9999999999"/>
    <m/>
    <m/>
    <m/>
  </r>
  <r>
    <x v="435"/>
    <x v="1"/>
    <s v="유튜브 디스커버리"/>
    <x v="0"/>
    <x v="0"/>
    <x v="0"/>
    <m/>
    <m/>
    <n v="787971"/>
    <m/>
    <m/>
    <m/>
  </r>
  <r>
    <x v="435"/>
    <x v="1"/>
    <s v="네이버 쇼핑검색"/>
    <x v="10"/>
    <x v="0"/>
    <x v="0"/>
    <m/>
    <m/>
    <n v="41990"/>
    <m/>
    <m/>
    <m/>
  </r>
  <r>
    <x v="435"/>
    <x v="1"/>
    <s v="네이버 GFA"/>
    <x v="0"/>
    <x v="0"/>
    <x v="0"/>
    <m/>
    <m/>
    <n v="89142.72727272726"/>
    <m/>
    <m/>
    <m/>
  </r>
  <r>
    <x v="435"/>
    <x v="1"/>
    <s v="네이버 GFA"/>
    <x v="7"/>
    <x v="0"/>
    <x v="0"/>
    <m/>
    <m/>
    <n v="1364131.818181818"/>
    <m/>
    <m/>
    <m/>
  </r>
  <r>
    <x v="436"/>
    <x v="0"/>
    <s v="페이스북/인스타그램"/>
    <x v="7"/>
    <x v="0"/>
    <x v="0"/>
    <m/>
    <m/>
    <n v="805790"/>
    <m/>
    <m/>
    <m/>
  </r>
  <r>
    <x v="436"/>
    <x v="0"/>
    <s v="페이스북/인스타그램"/>
    <x v="0"/>
    <x v="0"/>
    <x v="0"/>
    <m/>
    <m/>
    <n v="1323945"/>
    <m/>
    <m/>
    <m/>
  </r>
  <r>
    <x v="436"/>
    <x v="0"/>
    <s v="페이스북/인스타그램"/>
    <x v="13"/>
    <x v="0"/>
    <x v="0"/>
    <m/>
    <m/>
    <n v="29653"/>
    <m/>
    <m/>
    <m/>
  </r>
  <r>
    <x v="436"/>
    <x v="0"/>
    <s v="네이버 브랜드검색"/>
    <x v="0"/>
    <x v="0"/>
    <x v="0"/>
    <m/>
    <m/>
    <n v="50000"/>
    <m/>
    <m/>
    <m/>
  </r>
  <r>
    <x v="436"/>
    <x v="0"/>
    <s v="카카오광고"/>
    <x v="0"/>
    <x v="0"/>
    <x v="0"/>
    <m/>
    <m/>
    <n v="22748"/>
    <m/>
    <m/>
    <m/>
  </r>
  <r>
    <x v="436"/>
    <x v="0"/>
    <s v="유튜브 디스커버리"/>
    <x v="0"/>
    <x v="0"/>
    <x v="0"/>
    <m/>
    <m/>
    <n v="617778"/>
    <m/>
    <m/>
    <m/>
  </r>
  <r>
    <x v="436"/>
    <x v="0"/>
    <s v="네이버 쇼핑검색"/>
    <x v="10"/>
    <x v="0"/>
    <x v="0"/>
    <m/>
    <m/>
    <n v="38010"/>
    <m/>
    <m/>
    <m/>
  </r>
  <r>
    <x v="436"/>
    <x v="0"/>
    <s v="네이버 GFA"/>
    <x v="0"/>
    <x v="0"/>
    <x v="0"/>
    <m/>
    <m/>
    <n v="81578.18181818181"/>
    <m/>
    <m/>
    <m/>
  </r>
  <r>
    <x v="436"/>
    <x v="0"/>
    <s v="네이버 GFA"/>
    <x v="7"/>
    <x v="0"/>
    <x v="0"/>
    <m/>
    <m/>
    <n v="1176778.181818182"/>
    <m/>
    <m/>
    <m/>
  </r>
  <r>
    <x v="437"/>
    <x v="2"/>
    <s v="네이버 브랜드검색"/>
    <x v="0"/>
    <x v="0"/>
    <x v="0"/>
    <m/>
    <m/>
    <n v="50000"/>
    <m/>
    <m/>
    <m/>
  </r>
  <r>
    <x v="438"/>
    <x v="5"/>
    <s v="네이버 브랜드검색"/>
    <x v="0"/>
    <x v="0"/>
    <x v="0"/>
    <m/>
    <m/>
    <n v="50000"/>
    <m/>
    <m/>
    <m/>
  </r>
  <r>
    <x v="439"/>
    <x v="6"/>
    <s v="네이버 브랜드검색"/>
    <x v="0"/>
    <x v="0"/>
    <x v="0"/>
    <m/>
    <m/>
    <n v="50000"/>
    <m/>
    <m/>
    <m/>
  </r>
  <r>
    <x v="437"/>
    <x v="2"/>
    <s v="페이스북/인스타그램"/>
    <x v="13"/>
    <x v="0"/>
    <x v="0"/>
    <m/>
    <m/>
    <n v="29765"/>
    <m/>
    <m/>
    <m/>
  </r>
  <r>
    <x v="438"/>
    <x v="5"/>
    <s v="페이스북/인스타그램"/>
    <x v="13"/>
    <x v="0"/>
    <x v="0"/>
    <m/>
    <m/>
    <n v="32830"/>
    <m/>
    <m/>
    <m/>
  </r>
  <r>
    <x v="439"/>
    <x v="6"/>
    <s v="페이스북/인스타그램"/>
    <x v="13"/>
    <x v="0"/>
    <x v="0"/>
    <m/>
    <m/>
    <n v="29945"/>
    <m/>
    <m/>
    <m/>
  </r>
  <r>
    <x v="437"/>
    <x v="2"/>
    <s v="페이스북/인스타그램"/>
    <x v="0"/>
    <x v="0"/>
    <x v="0"/>
    <m/>
    <m/>
    <n v="1036025"/>
    <m/>
    <m/>
    <m/>
  </r>
  <r>
    <x v="438"/>
    <x v="5"/>
    <s v="페이스북/인스타그램"/>
    <x v="0"/>
    <x v="0"/>
    <x v="0"/>
    <m/>
    <m/>
    <n v="651098"/>
    <m/>
    <m/>
    <m/>
  </r>
  <r>
    <x v="439"/>
    <x v="6"/>
    <s v="페이스북/인스타그램"/>
    <x v="0"/>
    <x v="0"/>
    <x v="0"/>
    <m/>
    <m/>
    <n v="690242"/>
    <m/>
    <m/>
    <m/>
  </r>
  <r>
    <x v="437"/>
    <x v="2"/>
    <s v="페이스북/인스타그램"/>
    <x v="7"/>
    <x v="0"/>
    <x v="0"/>
    <m/>
    <m/>
    <n v="680743"/>
    <m/>
    <m/>
    <m/>
  </r>
  <r>
    <x v="438"/>
    <x v="5"/>
    <s v="페이스북/인스타그램"/>
    <x v="7"/>
    <x v="0"/>
    <x v="0"/>
    <m/>
    <m/>
    <n v="459554"/>
    <m/>
    <m/>
    <m/>
  </r>
  <r>
    <x v="439"/>
    <x v="6"/>
    <s v="페이스북/인스타그램"/>
    <x v="7"/>
    <x v="0"/>
    <x v="0"/>
    <m/>
    <m/>
    <n v="534059"/>
    <m/>
    <m/>
    <m/>
  </r>
  <r>
    <x v="437"/>
    <x v="2"/>
    <s v="카카오광고"/>
    <x v="0"/>
    <x v="0"/>
    <x v="0"/>
    <m/>
    <m/>
    <n v="20840"/>
    <m/>
    <m/>
    <m/>
  </r>
  <r>
    <x v="438"/>
    <x v="5"/>
    <s v="카카오광고"/>
    <x v="0"/>
    <x v="0"/>
    <x v="0"/>
    <m/>
    <m/>
    <n v="18830"/>
    <m/>
    <m/>
    <m/>
  </r>
  <r>
    <x v="439"/>
    <x v="6"/>
    <s v="카카오광고"/>
    <x v="0"/>
    <x v="0"/>
    <x v="0"/>
    <m/>
    <m/>
    <n v="18950"/>
    <m/>
    <m/>
    <m/>
  </r>
  <r>
    <x v="437"/>
    <x v="2"/>
    <s v="유튜브 디스커버리"/>
    <x v="0"/>
    <x v="0"/>
    <x v="0"/>
    <m/>
    <m/>
    <n v="182561"/>
    <m/>
    <m/>
    <m/>
  </r>
  <r>
    <x v="439"/>
    <x v="6"/>
    <s v="유튜브 디스커버리"/>
    <x v="0"/>
    <x v="0"/>
    <x v="0"/>
    <m/>
    <m/>
    <n v="1095387"/>
    <m/>
    <m/>
    <m/>
  </r>
  <r>
    <x v="437"/>
    <x v="2"/>
    <s v="네이버 쇼핑검색"/>
    <x v="10"/>
    <x v="0"/>
    <x v="0"/>
    <m/>
    <m/>
    <n v="43560"/>
    <m/>
    <m/>
    <m/>
  </r>
  <r>
    <x v="438"/>
    <x v="5"/>
    <s v="네이버 쇼핑검색"/>
    <x v="10"/>
    <x v="0"/>
    <x v="0"/>
    <m/>
    <m/>
    <n v="38790"/>
    <m/>
    <m/>
    <m/>
  </r>
  <r>
    <x v="439"/>
    <x v="6"/>
    <s v="네이버 쇼핑검색"/>
    <x v="10"/>
    <x v="0"/>
    <x v="0"/>
    <m/>
    <m/>
    <n v="48489.99999999999"/>
    <m/>
    <m/>
    <m/>
  </r>
  <r>
    <x v="437"/>
    <x v="2"/>
    <s v="네이버 GFA"/>
    <x v="0"/>
    <x v="0"/>
    <x v="0"/>
    <m/>
    <m/>
    <n v="108913.6363636364"/>
    <m/>
    <m/>
    <m/>
  </r>
  <r>
    <x v="438"/>
    <x v="5"/>
    <s v="네이버 GFA"/>
    <x v="0"/>
    <x v="0"/>
    <x v="0"/>
    <m/>
    <m/>
    <n v="115110.9090909091"/>
    <m/>
    <m/>
    <m/>
  </r>
  <r>
    <x v="439"/>
    <x v="6"/>
    <s v="네이버 GFA"/>
    <x v="0"/>
    <x v="0"/>
    <x v="0"/>
    <m/>
    <m/>
    <n v="115298.1818181818"/>
    <m/>
    <m/>
    <m/>
  </r>
  <r>
    <x v="437"/>
    <x v="2"/>
    <s v="네이버 GFA"/>
    <x v="7"/>
    <x v="0"/>
    <x v="0"/>
    <m/>
    <m/>
    <n v="738482.7272727272"/>
    <m/>
    <m/>
    <m/>
  </r>
  <r>
    <x v="438"/>
    <x v="5"/>
    <s v="네이버 GFA"/>
    <x v="7"/>
    <x v="0"/>
    <x v="0"/>
    <m/>
    <m/>
    <n v="402244.5454545454"/>
    <m/>
    <m/>
    <m/>
  </r>
  <r>
    <x v="439"/>
    <x v="6"/>
    <s v="네이버 GFA"/>
    <x v="7"/>
    <x v="0"/>
    <x v="0"/>
    <m/>
    <m/>
    <n v="456658.1818181818"/>
    <m/>
    <m/>
    <m/>
  </r>
  <r>
    <x v="440"/>
    <x v="3"/>
    <s v="네이버 브랜드검색"/>
    <x v="0"/>
    <x v="0"/>
    <x v="0"/>
    <m/>
    <m/>
    <n v="50000"/>
    <m/>
    <m/>
    <m/>
  </r>
  <r>
    <x v="440"/>
    <x v="3"/>
    <s v="페이스북/인스타그램"/>
    <x v="7"/>
    <x v="0"/>
    <x v="0"/>
    <m/>
    <m/>
    <n v="667461"/>
    <m/>
    <m/>
    <m/>
  </r>
  <r>
    <x v="440"/>
    <x v="3"/>
    <s v="페이스북/인스타그램"/>
    <x v="0"/>
    <x v="0"/>
    <x v="0"/>
    <m/>
    <m/>
    <n v="708904"/>
    <m/>
    <m/>
    <m/>
  </r>
  <r>
    <x v="440"/>
    <x v="3"/>
    <s v="페이스북/인스타그램"/>
    <x v="13"/>
    <x v="0"/>
    <x v="0"/>
    <m/>
    <m/>
    <n v="28398"/>
    <m/>
    <m/>
    <m/>
  </r>
  <r>
    <x v="440"/>
    <x v="3"/>
    <s v="유튜브 디스커버리"/>
    <x v="0"/>
    <x v="0"/>
    <x v="0"/>
    <m/>
    <m/>
    <n v="600833"/>
    <m/>
    <m/>
    <m/>
  </r>
  <r>
    <x v="440"/>
    <x v="3"/>
    <s v="네이버 쇼핑검색"/>
    <x v="10"/>
    <x v="0"/>
    <x v="0"/>
    <m/>
    <m/>
    <n v="45529.99999999999"/>
    <m/>
    <m/>
    <m/>
  </r>
  <r>
    <x v="440"/>
    <x v="3"/>
    <s v="카카오광고"/>
    <x v="0"/>
    <x v="0"/>
    <x v="0"/>
    <m/>
    <m/>
    <n v="19340"/>
    <m/>
    <m/>
    <m/>
  </r>
  <r>
    <x v="440"/>
    <x v="3"/>
    <s v="네이버 GFA"/>
    <x v="0"/>
    <x v="0"/>
    <x v="0"/>
    <m/>
    <m/>
    <n v="294351.8181818182"/>
    <m/>
    <m/>
    <m/>
  </r>
  <r>
    <x v="440"/>
    <x v="3"/>
    <s v="네이버 GFA"/>
    <x v="7"/>
    <x v="0"/>
    <x v="0"/>
    <m/>
    <m/>
    <n v="803529.9999999999"/>
    <m/>
    <m/>
    <m/>
  </r>
  <r>
    <x v="441"/>
    <x v="4"/>
    <s v="네이버 브랜드검색"/>
    <x v="0"/>
    <x v="0"/>
    <x v="0"/>
    <m/>
    <m/>
    <n v="50000"/>
    <m/>
    <m/>
    <m/>
  </r>
  <r>
    <x v="441"/>
    <x v="4"/>
    <s v="페이스북/인스타그램"/>
    <x v="7"/>
    <x v="0"/>
    <x v="0"/>
    <m/>
    <m/>
    <n v="617038"/>
    <m/>
    <m/>
    <m/>
  </r>
  <r>
    <x v="441"/>
    <x v="4"/>
    <s v="페이스북/인스타그램"/>
    <x v="0"/>
    <x v="0"/>
    <x v="0"/>
    <m/>
    <m/>
    <n v="697755"/>
    <m/>
    <m/>
    <m/>
  </r>
  <r>
    <x v="441"/>
    <x v="4"/>
    <s v="페이스북/인스타그램"/>
    <x v="13"/>
    <x v="0"/>
    <x v="0"/>
    <m/>
    <m/>
    <n v="28614"/>
    <m/>
    <m/>
    <m/>
  </r>
  <r>
    <x v="441"/>
    <x v="4"/>
    <s v="유튜브 디스커버리"/>
    <x v="0"/>
    <x v="0"/>
    <x v="0"/>
    <m/>
    <m/>
    <n v="511588"/>
    <m/>
    <m/>
    <m/>
  </r>
  <r>
    <x v="441"/>
    <x v="4"/>
    <s v="네이버 쇼핑검색"/>
    <x v="10"/>
    <x v="0"/>
    <x v="0"/>
    <m/>
    <m/>
    <n v="41870"/>
    <m/>
    <m/>
    <m/>
  </r>
  <r>
    <x v="441"/>
    <x v="4"/>
    <s v="카카오광고"/>
    <x v="0"/>
    <x v="0"/>
    <x v="0"/>
    <m/>
    <m/>
    <n v="19610"/>
    <m/>
    <m/>
    <m/>
  </r>
  <r>
    <x v="441"/>
    <x v="4"/>
    <s v="네이버 GFA"/>
    <x v="0"/>
    <x v="0"/>
    <x v="0"/>
    <m/>
    <m/>
    <n v="74514.54545454544"/>
    <m/>
    <m/>
    <m/>
  </r>
  <r>
    <x v="441"/>
    <x v="4"/>
    <s v="네이버 GFA"/>
    <x v="7"/>
    <x v="0"/>
    <x v="0"/>
    <m/>
    <m/>
    <n v="827286.3636363635"/>
    <m/>
    <m/>
    <m/>
  </r>
  <r>
    <x v="442"/>
    <x v="1"/>
    <s v="네이버 브랜드검색"/>
    <x v="0"/>
    <x v="0"/>
    <x v="0"/>
    <m/>
    <m/>
    <n v="50000"/>
    <m/>
    <m/>
    <m/>
  </r>
  <r>
    <x v="442"/>
    <x v="1"/>
    <s v="페이스북/인스타그램"/>
    <x v="7"/>
    <x v="0"/>
    <x v="0"/>
    <m/>
    <m/>
    <n v="351879"/>
    <m/>
    <m/>
    <m/>
  </r>
  <r>
    <x v="442"/>
    <x v="1"/>
    <s v="페이스북/인스타그램"/>
    <x v="0"/>
    <x v="0"/>
    <x v="0"/>
    <m/>
    <m/>
    <n v="531512"/>
    <m/>
    <m/>
    <m/>
  </r>
  <r>
    <x v="442"/>
    <x v="1"/>
    <s v="페이스북/인스타그램"/>
    <x v="13"/>
    <x v="0"/>
    <x v="0"/>
    <m/>
    <m/>
    <n v="29780"/>
    <m/>
    <m/>
    <m/>
  </r>
  <r>
    <x v="442"/>
    <x v="1"/>
    <s v="유튜브 디스커버리"/>
    <x v="0"/>
    <x v="0"/>
    <x v="0"/>
    <m/>
    <m/>
    <n v="473220"/>
    <m/>
    <m/>
    <m/>
  </r>
  <r>
    <x v="442"/>
    <x v="1"/>
    <s v="네이버 쇼핑검색"/>
    <x v="10"/>
    <x v="0"/>
    <x v="0"/>
    <m/>
    <m/>
    <n v="53639.99999999999"/>
    <m/>
    <m/>
    <m/>
  </r>
  <r>
    <x v="442"/>
    <x v="1"/>
    <s v="카카오광고"/>
    <x v="0"/>
    <x v="0"/>
    <x v="0"/>
    <m/>
    <m/>
    <n v="20650"/>
    <m/>
    <m/>
    <m/>
  </r>
  <r>
    <x v="442"/>
    <x v="1"/>
    <s v="네이버 GFA"/>
    <x v="0"/>
    <x v="0"/>
    <x v="0"/>
    <m/>
    <m/>
    <n v="80195.45454545454"/>
    <m/>
    <m/>
    <m/>
  </r>
  <r>
    <x v="442"/>
    <x v="1"/>
    <s v="네이버 GFA"/>
    <x v="7"/>
    <x v="0"/>
    <x v="0"/>
    <m/>
    <m/>
    <n v="1017833.636363636"/>
    <m/>
    <m/>
    <m/>
  </r>
  <r>
    <x v="443"/>
    <x v="0"/>
    <s v="네이버 브랜드검색"/>
    <x v="0"/>
    <x v="0"/>
    <x v="0"/>
    <m/>
    <m/>
    <n v="50000"/>
    <m/>
    <m/>
    <m/>
  </r>
  <r>
    <x v="443"/>
    <x v="0"/>
    <s v="페이스북/인스타그램"/>
    <x v="7"/>
    <x v="0"/>
    <x v="0"/>
    <m/>
    <m/>
    <n v="532595"/>
    <m/>
    <m/>
    <m/>
  </r>
  <r>
    <x v="443"/>
    <x v="0"/>
    <s v="페이스북/인스타그램"/>
    <x v="13"/>
    <x v="0"/>
    <x v="0"/>
    <m/>
    <m/>
    <n v="29907"/>
    <m/>
    <m/>
    <m/>
  </r>
  <r>
    <x v="443"/>
    <x v="0"/>
    <s v="페이스북/인스타그램"/>
    <x v="0"/>
    <x v="0"/>
    <x v="0"/>
    <m/>
    <m/>
    <n v="403242"/>
    <m/>
    <m/>
    <m/>
  </r>
  <r>
    <x v="443"/>
    <x v="0"/>
    <s v="유튜브 디스커버리"/>
    <x v="0"/>
    <x v="0"/>
    <x v="0"/>
    <m/>
    <m/>
    <n v="393785"/>
    <m/>
    <m/>
    <m/>
  </r>
  <r>
    <x v="443"/>
    <x v="0"/>
    <s v="네이버 쇼핑검색"/>
    <x v="10"/>
    <x v="0"/>
    <x v="0"/>
    <m/>
    <m/>
    <n v="40238"/>
    <m/>
    <m/>
    <m/>
  </r>
  <r>
    <x v="443"/>
    <x v="0"/>
    <s v="카카오광고"/>
    <x v="0"/>
    <x v="0"/>
    <x v="0"/>
    <m/>
    <m/>
    <n v="20944"/>
    <m/>
    <m/>
    <m/>
  </r>
  <r>
    <x v="443"/>
    <x v="0"/>
    <s v="네이버 GFA"/>
    <x v="0"/>
    <x v="0"/>
    <x v="0"/>
    <m/>
    <m/>
    <n v="115568"/>
    <m/>
    <m/>
    <m/>
  </r>
  <r>
    <x v="443"/>
    <x v="0"/>
    <s v="네이버 GFA"/>
    <x v="7"/>
    <x v="0"/>
    <x v="0"/>
    <m/>
    <m/>
    <n v="1659017"/>
    <m/>
    <m/>
    <m/>
  </r>
  <r>
    <x v="444"/>
    <x v="2"/>
    <s v="네이버 브랜드검색"/>
    <x v="0"/>
    <x v="0"/>
    <x v="0"/>
    <m/>
    <m/>
    <n v="50000"/>
    <m/>
    <m/>
    <m/>
  </r>
  <r>
    <x v="445"/>
    <x v="5"/>
    <s v="네이버 브랜드검색"/>
    <x v="10"/>
    <x v="0"/>
    <x v="0"/>
    <m/>
    <m/>
    <n v="50000"/>
    <m/>
    <m/>
    <m/>
  </r>
  <r>
    <x v="446"/>
    <x v="6"/>
    <s v="네이버 브랜드검색"/>
    <x v="10"/>
    <x v="0"/>
    <x v="0"/>
    <m/>
    <m/>
    <n v="50000"/>
    <m/>
    <m/>
    <m/>
  </r>
  <r>
    <x v="444"/>
    <x v="2"/>
    <s v="페이스북/인스타그램"/>
    <x v="13"/>
    <x v="0"/>
    <x v="0"/>
    <m/>
    <m/>
    <n v="30117"/>
    <m/>
    <m/>
    <m/>
  </r>
  <r>
    <x v="445"/>
    <x v="5"/>
    <s v="페이스북/인스타그램"/>
    <x v="13"/>
    <x v="0"/>
    <x v="0"/>
    <m/>
    <m/>
    <n v="33190"/>
    <m/>
    <m/>
    <m/>
  </r>
  <r>
    <x v="446"/>
    <x v="6"/>
    <s v="페이스북/인스타그램"/>
    <x v="13"/>
    <x v="0"/>
    <x v="0"/>
    <m/>
    <m/>
    <n v="29831"/>
    <m/>
    <m/>
    <m/>
  </r>
  <r>
    <x v="444"/>
    <x v="2"/>
    <s v="페이스북/인스타그램"/>
    <x v="0"/>
    <x v="0"/>
    <x v="0"/>
    <m/>
    <m/>
    <n v="476717"/>
    <m/>
    <m/>
    <m/>
  </r>
  <r>
    <x v="445"/>
    <x v="5"/>
    <s v="페이스북/인스타그램"/>
    <x v="0"/>
    <x v="0"/>
    <x v="0"/>
    <m/>
    <m/>
    <n v="273939"/>
    <m/>
    <m/>
    <m/>
  </r>
  <r>
    <x v="446"/>
    <x v="6"/>
    <s v="페이스북/인스타그램"/>
    <x v="0"/>
    <x v="0"/>
    <x v="0"/>
    <m/>
    <m/>
    <n v="441639"/>
    <m/>
    <m/>
    <m/>
  </r>
  <r>
    <x v="444"/>
    <x v="2"/>
    <s v="페이스북/인스타그램"/>
    <x v="7"/>
    <x v="0"/>
    <x v="0"/>
    <m/>
    <m/>
    <n v="520593"/>
    <m/>
    <m/>
    <m/>
  </r>
  <r>
    <x v="445"/>
    <x v="5"/>
    <s v="페이스북/인스타그램"/>
    <x v="7"/>
    <x v="0"/>
    <x v="0"/>
    <m/>
    <m/>
    <n v="264465"/>
    <m/>
    <m/>
    <m/>
  </r>
  <r>
    <x v="446"/>
    <x v="6"/>
    <s v="페이스북/인스타그램"/>
    <x v="7"/>
    <x v="0"/>
    <x v="0"/>
    <m/>
    <m/>
    <n v="390906"/>
    <m/>
    <m/>
    <m/>
  </r>
  <r>
    <x v="444"/>
    <x v="2"/>
    <s v="유튜브 디스커버리"/>
    <x v="0"/>
    <x v="0"/>
    <x v="0"/>
    <m/>
    <m/>
    <n v="983"/>
    <m/>
    <m/>
    <m/>
  </r>
  <r>
    <x v="444"/>
    <x v="2"/>
    <s v="유튜브 디스커버리"/>
    <x v="0"/>
    <x v="0"/>
    <x v="0"/>
    <m/>
    <m/>
    <n v="208744"/>
    <m/>
    <m/>
    <m/>
  </r>
  <r>
    <x v="446"/>
    <x v="6"/>
    <s v="유튜브 디스커버리"/>
    <x v="0"/>
    <x v="0"/>
    <x v="0"/>
    <m/>
    <m/>
    <n v="79344"/>
    <m/>
    <m/>
    <m/>
  </r>
  <r>
    <x v="446"/>
    <x v="6"/>
    <s v="유튜브 디스커버리"/>
    <x v="0"/>
    <x v="0"/>
    <x v="0"/>
    <m/>
    <m/>
    <n v="197720"/>
    <m/>
    <m/>
    <m/>
  </r>
  <r>
    <x v="446"/>
    <x v="6"/>
    <s v="유튜브 디스커버리"/>
    <x v="0"/>
    <x v="0"/>
    <x v="0"/>
    <m/>
    <m/>
    <n v="503223"/>
    <m/>
    <m/>
    <m/>
  </r>
  <r>
    <x v="444"/>
    <x v="2"/>
    <s v="네이버 쇼핑검색"/>
    <x v="10"/>
    <x v="0"/>
    <x v="0"/>
    <m/>
    <m/>
    <n v="55770"/>
    <m/>
    <m/>
    <m/>
  </r>
  <r>
    <x v="445"/>
    <x v="5"/>
    <s v="네이버 쇼핑검색"/>
    <x v="10"/>
    <x v="0"/>
    <x v="0"/>
    <m/>
    <m/>
    <n v="58058"/>
    <m/>
    <m/>
    <m/>
  </r>
  <r>
    <x v="446"/>
    <x v="6"/>
    <s v="네이버 쇼핑검색"/>
    <x v="10"/>
    <x v="0"/>
    <x v="0"/>
    <m/>
    <m/>
    <n v="77891"/>
    <m/>
    <m/>
    <m/>
  </r>
  <r>
    <x v="444"/>
    <x v="2"/>
    <s v="카카오광고"/>
    <x v="0"/>
    <x v="0"/>
    <x v="0"/>
    <m/>
    <m/>
    <n v="20933"/>
    <m/>
    <m/>
    <m/>
  </r>
  <r>
    <x v="445"/>
    <x v="5"/>
    <s v="카카오광고"/>
    <x v="0"/>
    <x v="0"/>
    <x v="0"/>
    <m/>
    <m/>
    <n v="21384"/>
    <m/>
    <m/>
    <m/>
  </r>
  <r>
    <x v="446"/>
    <x v="6"/>
    <s v="카카오광고"/>
    <x v="0"/>
    <x v="0"/>
    <x v="0"/>
    <m/>
    <m/>
    <n v="20339"/>
    <m/>
    <m/>
    <m/>
  </r>
  <r>
    <x v="444"/>
    <x v="2"/>
    <s v="네이버 GFA"/>
    <x v="0"/>
    <x v="0"/>
    <x v="0"/>
    <m/>
    <m/>
    <n v="109865"/>
    <m/>
    <m/>
    <m/>
  </r>
  <r>
    <x v="445"/>
    <x v="5"/>
    <s v="네이버 GFA"/>
    <x v="0"/>
    <x v="0"/>
    <x v="0"/>
    <m/>
    <m/>
    <n v="113894"/>
    <m/>
    <m/>
    <m/>
  </r>
  <r>
    <x v="446"/>
    <x v="6"/>
    <s v="네이버 GFA"/>
    <x v="0"/>
    <x v="0"/>
    <x v="0"/>
    <m/>
    <m/>
    <n v="310218"/>
    <m/>
    <m/>
    <m/>
  </r>
  <r>
    <x v="444"/>
    <x v="2"/>
    <s v="네이버 GFA"/>
    <x v="7"/>
    <x v="0"/>
    <x v="0"/>
    <m/>
    <m/>
    <n v="3345112"/>
    <m/>
    <m/>
    <m/>
  </r>
  <r>
    <x v="445"/>
    <x v="5"/>
    <s v="네이버 GFA"/>
    <x v="7"/>
    <x v="0"/>
    <x v="0"/>
    <m/>
    <m/>
    <n v="943232"/>
    <m/>
    <m/>
    <m/>
  </r>
  <r>
    <x v="446"/>
    <x v="6"/>
    <s v="네이버 GFA"/>
    <x v="7"/>
    <x v="0"/>
    <x v="0"/>
    <m/>
    <m/>
    <n v="1230760"/>
    <m/>
    <m/>
    <m/>
  </r>
  <r>
    <x v="447"/>
    <x v="3"/>
    <s v="네이버 브랜드검색"/>
    <x v="0"/>
    <x v="0"/>
    <x v="0"/>
    <m/>
    <m/>
    <n v="50000"/>
    <m/>
    <m/>
    <m/>
  </r>
  <r>
    <x v="447"/>
    <x v="3"/>
    <s v="페이스북/인스타그램"/>
    <x v="7"/>
    <x v="0"/>
    <x v="0"/>
    <m/>
    <m/>
    <n v="556870"/>
    <m/>
    <m/>
    <m/>
  </r>
  <r>
    <x v="447"/>
    <x v="3"/>
    <s v="페이스북/인스타그램"/>
    <x v="13"/>
    <x v="0"/>
    <x v="0"/>
    <m/>
    <m/>
    <n v="28288"/>
    <m/>
    <m/>
    <m/>
  </r>
  <r>
    <x v="447"/>
    <x v="3"/>
    <s v="페이스북/인스타그램"/>
    <x v="0"/>
    <x v="0"/>
    <x v="0"/>
    <m/>
    <m/>
    <n v="502275"/>
    <m/>
    <m/>
    <m/>
  </r>
  <r>
    <x v="447"/>
    <x v="3"/>
    <s v="유튜브 디스커버리"/>
    <x v="10"/>
    <x v="0"/>
    <x v="0"/>
    <m/>
    <m/>
    <n v="15894"/>
    <m/>
    <m/>
    <m/>
  </r>
  <r>
    <x v="447"/>
    <x v="3"/>
    <s v="유튜브 디스커버리"/>
    <x v="10"/>
    <x v="0"/>
    <x v="0"/>
    <m/>
    <m/>
    <n v="236787"/>
    <m/>
    <m/>
    <m/>
  </r>
  <r>
    <x v="447"/>
    <x v="3"/>
    <s v="유튜브 디스커버리"/>
    <x v="10"/>
    <x v="0"/>
    <x v="0"/>
    <m/>
    <m/>
    <n v="376148"/>
    <m/>
    <m/>
    <m/>
  </r>
  <r>
    <x v="447"/>
    <x v="3"/>
    <s v="네이버 쇼핑검색"/>
    <x v="10"/>
    <x v="0"/>
    <x v="0"/>
    <m/>
    <m/>
    <n v="79086.36363636363"/>
    <m/>
    <m/>
    <m/>
  </r>
  <r>
    <x v="447"/>
    <x v="3"/>
    <s v="카카오광고"/>
    <x v="0"/>
    <x v="0"/>
    <x v="0"/>
    <m/>
    <m/>
    <n v="21010"/>
    <m/>
    <m/>
    <m/>
  </r>
  <r>
    <x v="447"/>
    <x v="3"/>
    <s v="네이버 GFA"/>
    <x v="0"/>
    <x v="0"/>
    <x v="0"/>
    <m/>
    <m/>
    <n v="295571.8181818182"/>
    <m/>
    <m/>
    <m/>
  </r>
  <r>
    <x v="447"/>
    <x v="3"/>
    <s v="네이버 GFA"/>
    <x v="7"/>
    <x v="0"/>
    <x v="0"/>
    <m/>
    <m/>
    <n v="2491376.363636363"/>
    <m/>
    <m/>
    <m/>
  </r>
  <r>
    <x v="448"/>
    <x v="4"/>
    <s v="네이버 브랜드검색"/>
    <x v="0"/>
    <x v="0"/>
    <x v="0"/>
    <m/>
    <m/>
    <n v="50000"/>
    <m/>
    <m/>
    <m/>
  </r>
  <r>
    <x v="448"/>
    <x v="4"/>
    <s v="페이스북/인스타그램"/>
    <x v="0"/>
    <x v="0"/>
    <x v="0"/>
    <m/>
    <m/>
    <n v="508977"/>
    <m/>
    <m/>
    <m/>
  </r>
  <r>
    <x v="448"/>
    <x v="4"/>
    <s v="페이스북/인스타그램"/>
    <x v="13"/>
    <x v="0"/>
    <x v="0"/>
    <m/>
    <m/>
    <n v="30422"/>
    <m/>
    <m/>
    <m/>
  </r>
  <r>
    <x v="448"/>
    <x v="4"/>
    <s v="페이스북/인스타그램"/>
    <x v="7"/>
    <x v="0"/>
    <x v="0"/>
    <m/>
    <m/>
    <n v="658660"/>
    <m/>
    <m/>
    <m/>
  </r>
  <r>
    <x v="448"/>
    <x v="4"/>
    <s v="유튜브 디스커버리"/>
    <x v="0"/>
    <x v="0"/>
    <x v="0"/>
    <m/>
    <m/>
    <n v="215606"/>
    <m/>
    <m/>
    <m/>
  </r>
  <r>
    <x v="448"/>
    <x v="4"/>
    <s v="유튜브 디스커버리"/>
    <x v="0"/>
    <x v="0"/>
    <x v="0"/>
    <m/>
    <m/>
    <n v="351084"/>
    <m/>
    <m/>
    <m/>
  </r>
  <r>
    <x v="448"/>
    <x v="4"/>
    <s v="유튜브 디스커버리"/>
    <x v="0"/>
    <x v="0"/>
    <x v="0"/>
    <m/>
    <m/>
    <n v="49021"/>
    <m/>
    <m/>
    <m/>
  </r>
  <r>
    <x v="448"/>
    <x v="4"/>
    <s v="네이버 쇼핑검색"/>
    <x v="10"/>
    <x v="0"/>
    <x v="0"/>
    <m/>
    <m/>
    <n v="73200"/>
    <m/>
    <m/>
    <m/>
  </r>
  <r>
    <x v="448"/>
    <x v="4"/>
    <s v="네이버 쇼핑검색"/>
    <x v="10"/>
    <x v="0"/>
    <x v="0"/>
    <m/>
    <m/>
    <n v="7059.999999999999"/>
    <m/>
    <m/>
    <m/>
  </r>
  <r>
    <x v="448"/>
    <x v="4"/>
    <s v="카카오광고"/>
    <x v="0"/>
    <x v="0"/>
    <x v="0"/>
    <m/>
    <m/>
    <n v="21280"/>
    <m/>
    <m/>
    <m/>
  </r>
  <r>
    <x v="448"/>
    <x v="4"/>
    <s v="네이버 GFA"/>
    <x v="0"/>
    <x v="0"/>
    <x v="0"/>
    <m/>
    <m/>
    <n v="0"/>
    <m/>
    <m/>
    <m/>
  </r>
  <r>
    <x v="448"/>
    <x v="4"/>
    <s v="네이버 GFA"/>
    <x v="7"/>
    <x v="0"/>
    <x v="0"/>
    <m/>
    <m/>
    <n v="4854766.363636363"/>
    <m/>
    <m/>
    <m/>
  </r>
  <r>
    <x v="448"/>
    <x v="4"/>
    <s v="네이버 GFA"/>
    <x v="0"/>
    <x v="0"/>
    <x v="0"/>
    <m/>
    <m/>
    <n v="5917.272727272727"/>
    <m/>
    <m/>
    <m/>
  </r>
  <r>
    <x v="449"/>
    <x v="1"/>
    <s v="네이버 브랜드검색"/>
    <x v="0"/>
    <x v="0"/>
    <x v="0"/>
    <m/>
    <m/>
    <n v="50000"/>
    <m/>
    <m/>
    <m/>
  </r>
  <r>
    <x v="449"/>
    <x v="1"/>
    <s v="네이버 쇼핑검색"/>
    <x v="10"/>
    <x v="0"/>
    <x v="0"/>
    <m/>
    <m/>
    <n v="70540"/>
    <m/>
    <m/>
    <m/>
  </r>
  <r>
    <x v="449"/>
    <x v="1"/>
    <s v="네이버 쇼핑검색"/>
    <x v="10"/>
    <x v="0"/>
    <x v="0"/>
    <m/>
    <m/>
    <n v="5150"/>
    <m/>
    <m/>
    <m/>
  </r>
  <r>
    <x v="449"/>
    <x v="1"/>
    <s v="페이스북/인스타그램"/>
    <x v="0"/>
    <x v="0"/>
    <x v="0"/>
    <m/>
    <m/>
    <n v="108674"/>
    <m/>
    <m/>
    <m/>
  </r>
  <r>
    <x v="449"/>
    <x v="1"/>
    <s v="페이스북/인스타그램"/>
    <x v="0"/>
    <x v="0"/>
    <x v="0"/>
    <m/>
    <m/>
    <n v="731063"/>
    <m/>
    <m/>
    <m/>
  </r>
  <r>
    <x v="449"/>
    <x v="1"/>
    <s v="페이스북/인스타그램"/>
    <x v="13"/>
    <x v="0"/>
    <x v="0"/>
    <m/>
    <m/>
    <n v="30380"/>
    <m/>
    <m/>
    <m/>
  </r>
  <r>
    <x v="449"/>
    <x v="1"/>
    <s v="페이스북/인스타그램"/>
    <x v="7"/>
    <x v="0"/>
    <x v="0"/>
    <m/>
    <m/>
    <n v="861599"/>
    <m/>
    <m/>
    <m/>
  </r>
  <r>
    <x v="449"/>
    <x v="1"/>
    <s v="유튜브 디스커버리"/>
    <x v="0"/>
    <x v="0"/>
    <x v="0"/>
    <m/>
    <m/>
    <n v="25939"/>
    <m/>
    <m/>
    <m/>
  </r>
  <r>
    <x v="449"/>
    <x v="1"/>
    <s v="유튜브 디스커버리"/>
    <x v="0"/>
    <x v="0"/>
    <x v="0"/>
    <m/>
    <m/>
    <n v="322010"/>
    <m/>
    <m/>
    <m/>
  </r>
  <r>
    <x v="449"/>
    <x v="1"/>
    <s v="유튜브 디스커버리"/>
    <x v="0"/>
    <x v="0"/>
    <x v="0"/>
    <m/>
    <m/>
    <n v="203542"/>
    <m/>
    <m/>
    <m/>
  </r>
  <r>
    <x v="449"/>
    <x v="1"/>
    <s v="카카오광고"/>
    <x v="0"/>
    <x v="0"/>
    <x v="0"/>
    <m/>
    <m/>
    <n v="19110"/>
    <m/>
    <m/>
    <m/>
  </r>
  <r>
    <x v="449"/>
    <x v="1"/>
    <s v="네이버 GFA"/>
    <x v="0"/>
    <x v="0"/>
    <x v="0"/>
    <m/>
    <m/>
    <n v="40205.45454545454"/>
    <m/>
    <m/>
    <m/>
  </r>
  <r>
    <x v="449"/>
    <x v="1"/>
    <s v="네이버 GFA"/>
    <x v="7"/>
    <x v="0"/>
    <x v="0"/>
    <m/>
    <m/>
    <n v="8848441.818181818"/>
    <m/>
    <m/>
    <m/>
  </r>
  <r>
    <x v="449"/>
    <x v="1"/>
    <s v="네이버 GFA"/>
    <x v="0"/>
    <x v="0"/>
    <x v="0"/>
    <m/>
    <m/>
    <n v="129368.1818181818"/>
    <m/>
    <m/>
    <m/>
  </r>
  <r>
    <x v="450"/>
    <x v="0"/>
    <s v="네이버 브랜드검색"/>
    <x v="0"/>
    <x v="0"/>
    <x v="0"/>
    <m/>
    <m/>
    <n v="50000"/>
    <m/>
    <m/>
    <m/>
  </r>
  <r>
    <x v="451"/>
    <x v="2"/>
    <s v="네이버 브랜드검색"/>
    <x v="0"/>
    <x v="0"/>
    <x v="0"/>
    <m/>
    <m/>
    <n v="50000"/>
    <m/>
    <m/>
    <m/>
  </r>
  <r>
    <x v="452"/>
    <x v="5"/>
    <s v="네이버 브랜드검색"/>
    <x v="0"/>
    <x v="0"/>
    <x v="0"/>
    <m/>
    <m/>
    <n v="50000"/>
    <m/>
    <m/>
    <m/>
  </r>
  <r>
    <x v="453"/>
    <x v="6"/>
    <s v="네이버 브랜드검색"/>
    <x v="0"/>
    <x v="0"/>
    <x v="0"/>
    <m/>
    <m/>
    <n v="50000"/>
    <m/>
    <m/>
    <m/>
  </r>
  <r>
    <x v="450"/>
    <x v="0"/>
    <s v="페이스북/인스타그램"/>
    <x v="7"/>
    <x v="0"/>
    <x v="0"/>
    <m/>
    <m/>
    <n v="583197"/>
    <m/>
    <m/>
    <m/>
  </r>
  <r>
    <x v="450"/>
    <x v="0"/>
    <s v="페이스북/인스타그램"/>
    <x v="13"/>
    <x v="0"/>
    <x v="0"/>
    <m/>
    <m/>
    <n v="25495"/>
    <m/>
    <m/>
    <m/>
  </r>
  <r>
    <x v="450"/>
    <x v="0"/>
    <s v="페이스북/인스타그램"/>
    <x v="0"/>
    <x v="0"/>
    <x v="0"/>
    <m/>
    <m/>
    <n v="582971"/>
    <m/>
    <m/>
    <m/>
  </r>
  <r>
    <x v="451"/>
    <x v="2"/>
    <s v="페이스북/인스타그램"/>
    <x v="7"/>
    <x v="0"/>
    <x v="0"/>
    <m/>
    <m/>
    <n v="312632"/>
    <m/>
    <m/>
    <m/>
  </r>
  <r>
    <x v="451"/>
    <x v="2"/>
    <s v="페이스북/인스타그램"/>
    <x v="13"/>
    <x v="0"/>
    <x v="0"/>
    <m/>
    <m/>
    <n v="14749"/>
    <m/>
    <m/>
    <m/>
  </r>
  <r>
    <x v="451"/>
    <x v="2"/>
    <s v="페이스북/인스타그램"/>
    <x v="0"/>
    <x v="0"/>
    <x v="0"/>
    <m/>
    <m/>
    <n v="395548"/>
    <m/>
    <m/>
    <m/>
  </r>
  <r>
    <x v="452"/>
    <x v="5"/>
    <s v="페이스북/인스타그램"/>
    <x v="7"/>
    <x v="0"/>
    <x v="0"/>
    <m/>
    <m/>
    <n v="269521"/>
    <m/>
    <m/>
    <m/>
  </r>
  <r>
    <x v="452"/>
    <x v="5"/>
    <s v="페이스북/인스타그램"/>
    <x v="13"/>
    <x v="0"/>
    <x v="0"/>
    <m/>
    <m/>
    <n v="14716"/>
    <m/>
    <m/>
    <m/>
  </r>
  <r>
    <x v="452"/>
    <x v="5"/>
    <s v="페이스북/인스타그램"/>
    <x v="0"/>
    <x v="0"/>
    <x v="0"/>
    <m/>
    <m/>
    <n v="303250"/>
    <m/>
    <m/>
    <m/>
  </r>
  <r>
    <x v="453"/>
    <x v="6"/>
    <s v="페이스북/인스타그램"/>
    <x v="7"/>
    <x v="0"/>
    <x v="0"/>
    <m/>
    <m/>
    <n v="363467"/>
    <m/>
    <m/>
    <m/>
  </r>
  <r>
    <x v="453"/>
    <x v="6"/>
    <s v="페이스북/인스타그램"/>
    <x v="13"/>
    <x v="0"/>
    <x v="0"/>
    <m/>
    <m/>
    <n v="18686"/>
    <m/>
    <m/>
    <m/>
  </r>
  <r>
    <x v="453"/>
    <x v="6"/>
    <s v="페이스북/인스타그램"/>
    <x v="0"/>
    <x v="0"/>
    <x v="0"/>
    <m/>
    <m/>
    <n v="394478"/>
    <m/>
    <m/>
    <m/>
  </r>
  <r>
    <x v="450"/>
    <x v="0"/>
    <s v="유튜브 디스커버리"/>
    <x v="0"/>
    <x v="0"/>
    <x v="0"/>
    <m/>
    <m/>
    <n v="534676"/>
    <m/>
    <m/>
    <m/>
  </r>
  <r>
    <x v="451"/>
    <x v="2"/>
    <s v="유튜브 디스커버리"/>
    <x v="0"/>
    <x v="0"/>
    <x v="0"/>
    <m/>
    <m/>
    <n v="182373"/>
    <m/>
    <m/>
    <m/>
  </r>
  <r>
    <x v="452"/>
    <x v="5"/>
    <s v="유튜브 디스커버리"/>
    <x v="0"/>
    <x v="0"/>
    <x v="0"/>
    <m/>
    <m/>
    <n v="0"/>
    <m/>
    <m/>
    <m/>
  </r>
  <r>
    <x v="453"/>
    <x v="6"/>
    <s v="유튜브 디스커버리"/>
    <x v="0"/>
    <x v="0"/>
    <x v="0"/>
    <m/>
    <m/>
    <n v="1076361"/>
    <m/>
    <m/>
    <m/>
  </r>
  <r>
    <x v="450"/>
    <x v="0"/>
    <s v="네이버 쇼핑검색"/>
    <x v="10"/>
    <x v="0"/>
    <x v="0"/>
    <m/>
    <m/>
    <n v="55719.99999999999"/>
    <m/>
    <m/>
    <m/>
  </r>
  <r>
    <x v="451"/>
    <x v="2"/>
    <s v="네이버 쇼핑검색"/>
    <x v="10"/>
    <x v="0"/>
    <x v="0"/>
    <m/>
    <m/>
    <n v="79070"/>
    <m/>
    <m/>
    <m/>
  </r>
  <r>
    <x v="452"/>
    <x v="5"/>
    <s v="네이버 쇼핑검색"/>
    <x v="10"/>
    <x v="0"/>
    <x v="0"/>
    <m/>
    <m/>
    <n v="85560"/>
    <m/>
    <m/>
    <m/>
  </r>
  <r>
    <x v="453"/>
    <x v="6"/>
    <s v="네이버 쇼핑검색"/>
    <x v="10"/>
    <x v="0"/>
    <x v="0"/>
    <m/>
    <m/>
    <n v="104540"/>
    <m/>
    <m/>
    <m/>
  </r>
  <r>
    <x v="450"/>
    <x v="0"/>
    <s v="네이버 쇼핑검색"/>
    <x v="10"/>
    <x v="0"/>
    <x v="0"/>
    <m/>
    <m/>
    <n v="2490"/>
    <m/>
    <m/>
    <m/>
  </r>
  <r>
    <x v="451"/>
    <x v="2"/>
    <s v="네이버 쇼핑검색"/>
    <x v="10"/>
    <x v="0"/>
    <x v="0"/>
    <m/>
    <m/>
    <n v="1080"/>
    <m/>
    <m/>
    <m/>
  </r>
  <r>
    <x v="452"/>
    <x v="5"/>
    <s v="네이버 쇼핑검색"/>
    <x v="10"/>
    <x v="0"/>
    <x v="0"/>
    <m/>
    <m/>
    <n v="3000"/>
    <m/>
    <m/>
    <m/>
  </r>
  <r>
    <x v="453"/>
    <x v="6"/>
    <s v="네이버 쇼핑검색"/>
    <x v="10"/>
    <x v="0"/>
    <x v="0"/>
    <m/>
    <m/>
    <n v="2160"/>
    <m/>
    <m/>
    <m/>
  </r>
  <r>
    <x v="450"/>
    <x v="0"/>
    <s v="카카오광고"/>
    <x v="0"/>
    <x v="0"/>
    <x v="0"/>
    <m/>
    <m/>
    <n v="74730"/>
    <m/>
    <m/>
    <m/>
  </r>
  <r>
    <x v="451"/>
    <x v="2"/>
    <s v="카카오광고"/>
    <x v="0"/>
    <x v="0"/>
    <x v="0"/>
    <m/>
    <m/>
    <n v="274320"/>
    <m/>
    <m/>
    <m/>
  </r>
  <r>
    <x v="452"/>
    <x v="5"/>
    <s v="카카오광고"/>
    <x v="0"/>
    <x v="0"/>
    <x v="0"/>
    <m/>
    <m/>
    <n v="326510"/>
    <m/>
    <m/>
    <m/>
  </r>
  <r>
    <x v="453"/>
    <x v="6"/>
    <s v="카카오광고"/>
    <x v="0"/>
    <x v="0"/>
    <x v="0"/>
    <m/>
    <m/>
    <n v="340230"/>
    <m/>
    <m/>
    <m/>
  </r>
  <r>
    <x v="453"/>
    <x v="6"/>
    <s v="네이버 GFA"/>
    <x v="0"/>
    <x v="0"/>
    <x v="0"/>
    <m/>
    <m/>
    <n v="12705.45454545454"/>
    <m/>
    <m/>
    <m/>
  </r>
  <r>
    <x v="452"/>
    <x v="5"/>
    <s v="네이버 GFA"/>
    <x v="0"/>
    <x v="0"/>
    <x v="0"/>
    <m/>
    <m/>
    <n v="2502.727272727273"/>
    <m/>
    <m/>
    <m/>
  </r>
  <r>
    <x v="451"/>
    <x v="2"/>
    <s v="네이버 GFA"/>
    <x v="0"/>
    <x v="0"/>
    <x v="0"/>
    <m/>
    <m/>
    <n v="7595.454545454545"/>
    <m/>
    <m/>
    <m/>
  </r>
  <r>
    <x v="450"/>
    <x v="0"/>
    <s v="네이버 GFA"/>
    <x v="0"/>
    <x v="0"/>
    <x v="0"/>
    <m/>
    <m/>
    <n v="17692.72727272727"/>
    <m/>
    <m/>
    <m/>
  </r>
  <r>
    <x v="453"/>
    <x v="6"/>
    <s v="네이버 GFA"/>
    <x v="7"/>
    <x v="0"/>
    <x v="0"/>
    <m/>
    <m/>
    <n v="5466429.090909091"/>
    <m/>
    <m/>
    <m/>
  </r>
  <r>
    <x v="452"/>
    <x v="5"/>
    <s v="네이버 GFA"/>
    <x v="7"/>
    <x v="0"/>
    <x v="0"/>
    <m/>
    <m/>
    <n v="4972238.181818182"/>
    <m/>
    <m/>
    <m/>
  </r>
  <r>
    <x v="451"/>
    <x v="2"/>
    <s v="네이버 GFA"/>
    <x v="7"/>
    <x v="0"/>
    <x v="0"/>
    <m/>
    <m/>
    <n v="7568151.818181817"/>
    <m/>
    <m/>
    <m/>
  </r>
  <r>
    <x v="450"/>
    <x v="0"/>
    <s v="네이버 GFA"/>
    <x v="7"/>
    <x v="0"/>
    <x v="0"/>
    <m/>
    <m/>
    <n v="8243889.09090909"/>
    <m/>
    <m/>
    <m/>
  </r>
  <r>
    <x v="453"/>
    <x v="6"/>
    <s v="네이버 GFA"/>
    <x v="0"/>
    <x v="0"/>
    <x v="0"/>
    <m/>
    <m/>
    <n v="1639073.636363636"/>
    <m/>
    <m/>
    <m/>
  </r>
  <r>
    <x v="452"/>
    <x v="5"/>
    <s v="네이버 GFA"/>
    <x v="0"/>
    <x v="0"/>
    <x v="0"/>
    <m/>
    <m/>
    <n v="1447581.818181818"/>
    <m/>
    <m/>
    <m/>
  </r>
  <r>
    <x v="451"/>
    <x v="2"/>
    <s v="네이버 GFA"/>
    <x v="0"/>
    <x v="0"/>
    <x v="0"/>
    <m/>
    <m/>
    <n v="3607028.181818182"/>
    <m/>
    <m/>
    <m/>
  </r>
  <r>
    <x v="450"/>
    <x v="0"/>
    <s v="네이버 GFA"/>
    <x v="0"/>
    <x v="0"/>
    <x v="0"/>
    <m/>
    <m/>
    <n v="2169074.545454545"/>
    <m/>
    <m/>
    <m/>
  </r>
  <r>
    <x v="454"/>
    <x v="3"/>
    <s v="페이스북/인스타그램"/>
    <x v="0"/>
    <x v="0"/>
    <x v="0"/>
    <m/>
    <m/>
    <n v="572374"/>
    <m/>
    <m/>
    <m/>
  </r>
  <r>
    <x v="454"/>
    <x v="3"/>
    <s v="페이스북/인스타그램"/>
    <x v="13"/>
    <x v="0"/>
    <x v="0"/>
    <m/>
    <m/>
    <n v="28557"/>
    <m/>
    <m/>
    <m/>
  </r>
  <r>
    <x v="454"/>
    <x v="3"/>
    <s v="페이스북/인스타그램"/>
    <x v="7"/>
    <x v="0"/>
    <x v="0"/>
    <m/>
    <m/>
    <n v="525216"/>
    <m/>
    <m/>
    <m/>
  </r>
  <r>
    <x v="454"/>
    <x v="3"/>
    <s v="네이버 쇼핑검색"/>
    <x v="10"/>
    <x v="0"/>
    <x v="0"/>
    <m/>
    <m/>
    <n v="99769.99999999999"/>
    <m/>
    <m/>
    <m/>
  </r>
  <r>
    <x v="454"/>
    <x v="3"/>
    <s v="네이버 쇼핑검색"/>
    <x v="10"/>
    <x v="0"/>
    <x v="0"/>
    <m/>
    <m/>
    <n v="2740"/>
    <m/>
    <m/>
    <m/>
  </r>
  <r>
    <x v="454"/>
    <x v="3"/>
    <s v="네이버 브랜드검색"/>
    <x v="0"/>
    <x v="0"/>
    <x v="0"/>
    <m/>
    <m/>
    <n v="50000"/>
    <m/>
    <m/>
    <m/>
  </r>
  <r>
    <x v="454"/>
    <x v="3"/>
    <s v="네이버 GFA"/>
    <x v="7"/>
    <x v="0"/>
    <x v="0"/>
    <m/>
    <m/>
    <n v="5898856.363636363"/>
    <m/>
    <m/>
    <m/>
  </r>
  <r>
    <x v="454"/>
    <x v="3"/>
    <s v="네이버 GFA"/>
    <x v="0"/>
    <x v="0"/>
    <x v="0"/>
    <m/>
    <m/>
    <n v="1605961.818181818"/>
    <m/>
    <m/>
    <m/>
  </r>
  <r>
    <x v="454"/>
    <x v="3"/>
    <s v="카카오광고"/>
    <x v="0"/>
    <x v="0"/>
    <x v="0"/>
    <m/>
    <m/>
    <n v="189330"/>
    <m/>
    <m/>
    <m/>
  </r>
  <r>
    <x v="454"/>
    <x v="3"/>
    <s v="유튜브 디스커버리"/>
    <x v="0"/>
    <x v="0"/>
    <x v="0"/>
    <m/>
    <m/>
    <n v="1068230"/>
    <m/>
    <m/>
    <m/>
  </r>
  <r>
    <x v="455"/>
    <x v="4"/>
    <s v="페이스북/인스타그램"/>
    <x v="0"/>
    <x v="0"/>
    <x v="0"/>
    <m/>
    <m/>
    <n v="465502"/>
    <m/>
    <m/>
    <m/>
  </r>
  <r>
    <x v="455"/>
    <x v="4"/>
    <s v="페이스북/인스타그램"/>
    <x v="13"/>
    <x v="0"/>
    <x v="0"/>
    <m/>
    <m/>
    <n v="29242"/>
    <m/>
    <m/>
    <m/>
  </r>
  <r>
    <x v="455"/>
    <x v="4"/>
    <s v="페이스북/인스타그램"/>
    <x v="7"/>
    <x v="0"/>
    <x v="0"/>
    <m/>
    <m/>
    <n v="436261"/>
    <m/>
    <m/>
    <m/>
  </r>
  <r>
    <x v="455"/>
    <x v="4"/>
    <s v="네이버 쇼핑검색"/>
    <x v="10"/>
    <x v="0"/>
    <x v="0"/>
    <m/>
    <m/>
    <n v="72500"/>
    <m/>
    <m/>
    <m/>
  </r>
  <r>
    <x v="455"/>
    <x v="4"/>
    <s v="네이버 쇼핑검색"/>
    <x v="10"/>
    <x v="0"/>
    <x v="0"/>
    <m/>
    <m/>
    <n v="5110"/>
    <m/>
    <m/>
    <m/>
  </r>
  <r>
    <x v="455"/>
    <x v="4"/>
    <s v="네이버 GFA"/>
    <x v="7"/>
    <x v="0"/>
    <x v="0"/>
    <m/>
    <m/>
    <n v="7245109.09090909"/>
    <m/>
    <m/>
    <m/>
  </r>
  <r>
    <x v="455"/>
    <x v="4"/>
    <s v="네이버 GFA"/>
    <x v="0"/>
    <x v="0"/>
    <x v="0"/>
    <m/>
    <m/>
    <n v="1028383.636363636"/>
    <m/>
    <m/>
    <m/>
  </r>
  <r>
    <x v="455"/>
    <x v="4"/>
    <s v="카카오광고"/>
    <x v="0"/>
    <x v="0"/>
    <x v="0"/>
    <m/>
    <m/>
    <n v="154720"/>
    <m/>
    <m/>
    <m/>
  </r>
  <r>
    <x v="455"/>
    <x v="4"/>
    <s v="유튜브 디스커버리"/>
    <x v="0"/>
    <x v="0"/>
    <x v="0"/>
    <m/>
    <m/>
    <n v="583328"/>
    <m/>
    <m/>
    <m/>
  </r>
  <r>
    <x v="456"/>
    <x v="1"/>
    <s v="페이스북/인스타그램"/>
    <x v="0"/>
    <x v="0"/>
    <x v="0"/>
    <m/>
    <m/>
    <n v="396063"/>
    <m/>
    <m/>
    <m/>
  </r>
  <r>
    <x v="456"/>
    <x v="1"/>
    <s v="페이스북/인스타그램"/>
    <x v="13"/>
    <x v="0"/>
    <x v="0"/>
    <m/>
    <m/>
    <n v="29833"/>
    <m/>
    <m/>
    <m/>
  </r>
  <r>
    <x v="456"/>
    <x v="1"/>
    <s v="페이스북/인스타그램"/>
    <x v="7"/>
    <x v="0"/>
    <x v="0"/>
    <m/>
    <m/>
    <n v="535112"/>
    <m/>
    <m/>
    <m/>
  </r>
  <r>
    <x v="456"/>
    <x v="1"/>
    <s v="네이버 쇼핑검색"/>
    <x v="16"/>
    <x v="0"/>
    <x v="0"/>
    <m/>
    <m/>
    <n v="57649.99999999999"/>
    <m/>
    <m/>
    <m/>
  </r>
  <r>
    <x v="456"/>
    <x v="1"/>
    <s v="네이버 쇼핑검색"/>
    <x v="16"/>
    <x v="0"/>
    <x v="0"/>
    <m/>
    <m/>
    <n v="8410"/>
    <m/>
    <m/>
    <m/>
  </r>
  <r>
    <x v="456"/>
    <x v="1"/>
    <s v="카카오광고"/>
    <x v="0"/>
    <x v="0"/>
    <x v="0"/>
    <m/>
    <m/>
    <n v="209750"/>
    <m/>
    <m/>
    <m/>
  </r>
  <r>
    <x v="456"/>
    <x v="1"/>
    <s v="네이버 GFA"/>
    <x v="7"/>
    <x v="0"/>
    <x v="0"/>
    <m/>
    <m/>
    <n v="4674090.909090909"/>
    <m/>
    <m/>
    <m/>
  </r>
  <r>
    <x v="456"/>
    <x v="1"/>
    <s v="네이버 GFA"/>
    <x v="0"/>
    <x v="0"/>
    <x v="0"/>
    <m/>
    <m/>
    <n v="1219902.727272727"/>
    <m/>
    <m/>
    <m/>
  </r>
  <r>
    <x v="456"/>
    <x v="1"/>
    <s v="유튜브 디스커버리"/>
    <x v="0"/>
    <x v="0"/>
    <x v="0"/>
    <m/>
    <m/>
    <n v="669567"/>
    <m/>
    <m/>
    <m/>
  </r>
  <r>
    <x v="457"/>
    <x v="0"/>
    <s v="페이스북/인스타그램"/>
    <x v="7"/>
    <x v="0"/>
    <x v="0"/>
    <m/>
    <m/>
    <n v="470501"/>
    <m/>
    <m/>
    <m/>
  </r>
  <r>
    <x v="457"/>
    <x v="0"/>
    <s v="페이스북/인스타그램"/>
    <x v="13"/>
    <x v="0"/>
    <x v="0"/>
    <m/>
    <m/>
    <n v="23643"/>
    <m/>
    <m/>
    <m/>
  </r>
  <r>
    <x v="457"/>
    <x v="0"/>
    <s v="페이스북/인스타그램"/>
    <x v="0"/>
    <x v="0"/>
    <x v="0"/>
    <m/>
    <m/>
    <n v="268765"/>
    <m/>
    <m/>
    <m/>
  </r>
  <r>
    <x v="458"/>
    <x v="2"/>
    <s v="페이스북/인스타그램"/>
    <x v="7"/>
    <x v="0"/>
    <x v="0"/>
    <m/>
    <m/>
    <n v="276149"/>
    <m/>
    <m/>
    <m/>
  </r>
  <r>
    <x v="458"/>
    <x v="2"/>
    <s v="페이스북/인스타그램"/>
    <x v="13"/>
    <x v="0"/>
    <x v="0"/>
    <m/>
    <m/>
    <n v="14766"/>
    <m/>
    <m/>
    <m/>
  </r>
  <r>
    <x v="458"/>
    <x v="2"/>
    <s v="페이스북/인스타그램"/>
    <x v="0"/>
    <x v="0"/>
    <x v="0"/>
    <m/>
    <m/>
    <n v="141734"/>
    <m/>
    <m/>
    <m/>
  </r>
  <r>
    <x v="459"/>
    <x v="5"/>
    <s v="페이스북/인스타그램"/>
    <x v="7"/>
    <x v="0"/>
    <x v="0"/>
    <m/>
    <m/>
    <n v="274432"/>
    <m/>
    <m/>
    <m/>
  </r>
  <r>
    <x v="459"/>
    <x v="5"/>
    <s v="페이스북/인스타그램"/>
    <x v="13"/>
    <x v="0"/>
    <x v="0"/>
    <m/>
    <m/>
    <n v="14743"/>
    <m/>
    <m/>
    <m/>
  </r>
  <r>
    <x v="459"/>
    <x v="5"/>
    <s v="페이스북/인스타그램"/>
    <x v="0"/>
    <x v="0"/>
    <x v="0"/>
    <m/>
    <m/>
    <n v="136847"/>
    <m/>
    <m/>
    <m/>
  </r>
  <r>
    <x v="460"/>
    <x v="6"/>
    <s v="페이스북/인스타그램"/>
    <x v="7"/>
    <x v="0"/>
    <x v="0"/>
    <m/>
    <m/>
    <n v="391919"/>
    <m/>
    <m/>
    <m/>
  </r>
  <r>
    <x v="460"/>
    <x v="6"/>
    <s v="페이스북/인스타그램"/>
    <x v="13"/>
    <x v="0"/>
    <x v="0"/>
    <m/>
    <m/>
    <n v="20180"/>
    <m/>
    <m/>
    <m/>
  </r>
  <r>
    <x v="460"/>
    <x v="6"/>
    <s v="페이스북/인스타그램"/>
    <x v="0"/>
    <x v="0"/>
    <x v="0"/>
    <m/>
    <m/>
    <n v="194399"/>
    <m/>
    <m/>
    <m/>
  </r>
  <r>
    <x v="457"/>
    <x v="0"/>
    <s v="페이스북/인스타그램"/>
    <x v="0"/>
    <x v="0"/>
    <x v="0"/>
    <m/>
    <m/>
    <n v="93955"/>
    <m/>
    <m/>
    <m/>
  </r>
  <r>
    <x v="458"/>
    <x v="2"/>
    <s v="페이스북/인스타그램"/>
    <x v="0"/>
    <x v="0"/>
    <x v="0"/>
    <m/>
    <m/>
    <n v="99315"/>
    <m/>
    <m/>
    <m/>
  </r>
  <r>
    <x v="459"/>
    <x v="5"/>
    <s v="페이스북/인스타그램"/>
    <x v="0"/>
    <x v="0"/>
    <x v="0"/>
    <m/>
    <m/>
    <n v="98328"/>
    <m/>
    <m/>
    <m/>
  </r>
  <r>
    <x v="460"/>
    <x v="6"/>
    <s v="페이스북/인스타그램"/>
    <x v="0"/>
    <x v="0"/>
    <x v="0"/>
    <m/>
    <m/>
    <n v="100338"/>
    <m/>
    <m/>
    <m/>
  </r>
  <r>
    <x v="457"/>
    <x v="0"/>
    <s v="카카오광고"/>
    <x v="0"/>
    <x v="0"/>
    <x v="0"/>
    <m/>
    <m/>
    <n v="239620"/>
    <m/>
    <m/>
    <m/>
  </r>
  <r>
    <x v="458"/>
    <x v="2"/>
    <s v="카카오광고"/>
    <x v="0"/>
    <x v="0"/>
    <x v="0"/>
    <m/>
    <m/>
    <n v="352100"/>
    <m/>
    <m/>
    <m/>
  </r>
  <r>
    <x v="459"/>
    <x v="5"/>
    <s v="카카오광고"/>
    <x v="0"/>
    <x v="0"/>
    <x v="0"/>
    <m/>
    <m/>
    <n v="342610"/>
    <m/>
    <m/>
    <m/>
  </r>
  <r>
    <x v="460"/>
    <x v="6"/>
    <s v="카카오광고"/>
    <x v="0"/>
    <x v="0"/>
    <x v="0"/>
    <m/>
    <m/>
    <n v="401589.9999999999"/>
    <m/>
    <m/>
    <m/>
  </r>
  <r>
    <x v="457"/>
    <x v="0"/>
    <s v="카카오광고"/>
    <x v="0"/>
    <x v="0"/>
    <x v="0"/>
    <m/>
    <m/>
    <n v="277610"/>
    <m/>
    <m/>
    <m/>
  </r>
  <r>
    <x v="458"/>
    <x v="2"/>
    <s v="카카오광고"/>
    <x v="0"/>
    <x v="0"/>
    <x v="0"/>
    <m/>
    <m/>
    <n v="274550"/>
    <m/>
    <m/>
    <m/>
  </r>
  <r>
    <x v="459"/>
    <x v="5"/>
    <s v="카카오광고"/>
    <x v="0"/>
    <x v="0"/>
    <x v="0"/>
    <m/>
    <m/>
    <n v="273320"/>
    <m/>
    <m/>
    <m/>
  </r>
  <r>
    <x v="460"/>
    <x v="6"/>
    <s v="카카오광고"/>
    <x v="0"/>
    <x v="0"/>
    <x v="0"/>
    <m/>
    <m/>
    <n v="274780"/>
    <m/>
    <m/>
    <m/>
  </r>
  <r>
    <x v="457"/>
    <x v="0"/>
    <s v="네이버 쇼핑검색"/>
    <x v="10"/>
    <x v="0"/>
    <x v="0"/>
    <m/>
    <m/>
    <n v="46049.99999999999"/>
    <m/>
    <m/>
    <m/>
  </r>
  <r>
    <x v="458"/>
    <x v="2"/>
    <s v="네이버 쇼핑검색"/>
    <x v="10"/>
    <x v="0"/>
    <x v="0"/>
    <m/>
    <m/>
    <n v="60939.99999999999"/>
    <m/>
    <m/>
    <m/>
  </r>
  <r>
    <x v="459"/>
    <x v="5"/>
    <s v="네이버 쇼핑검색"/>
    <x v="10"/>
    <x v="0"/>
    <x v="0"/>
    <m/>
    <m/>
    <n v="70940"/>
    <m/>
    <m/>
    <m/>
  </r>
  <r>
    <x v="460"/>
    <x v="6"/>
    <s v="네이버 쇼핑검색"/>
    <x v="10"/>
    <x v="0"/>
    <x v="0"/>
    <m/>
    <m/>
    <n v="93559.99999999999"/>
    <m/>
    <m/>
    <m/>
  </r>
  <r>
    <x v="457"/>
    <x v="0"/>
    <s v="네이버 쇼핑검색"/>
    <x v="10"/>
    <x v="0"/>
    <x v="0"/>
    <m/>
    <m/>
    <n v="3240"/>
    <m/>
    <m/>
    <m/>
  </r>
  <r>
    <x v="458"/>
    <x v="2"/>
    <s v="네이버 쇼핑검색"/>
    <x v="10"/>
    <x v="0"/>
    <x v="0"/>
    <m/>
    <m/>
    <n v="1080"/>
    <m/>
    <m/>
    <m/>
  </r>
  <r>
    <x v="459"/>
    <x v="5"/>
    <s v="네이버 쇼핑검색"/>
    <x v="10"/>
    <x v="0"/>
    <x v="0"/>
    <m/>
    <m/>
    <n v="2370"/>
    <m/>
    <m/>
    <m/>
  </r>
  <r>
    <x v="460"/>
    <x v="6"/>
    <s v="네이버 쇼핑검색"/>
    <x v="10"/>
    <x v="0"/>
    <x v="0"/>
    <m/>
    <m/>
    <n v="3780"/>
    <m/>
    <m/>
    <m/>
  </r>
  <r>
    <x v="457"/>
    <x v="0"/>
    <s v="네이버 GFA"/>
    <x v="7"/>
    <x v="0"/>
    <x v="0"/>
    <m/>
    <m/>
    <n v="19827.27272727272"/>
    <m/>
    <m/>
    <m/>
  </r>
  <r>
    <x v="457"/>
    <x v="0"/>
    <s v="네이버 GFA"/>
    <x v="7"/>
    <x v="0"/>
    <x v="0"/>
    <m/>
    <m/>
    <n v="86008.18181818181"/>
    <m/>
    <m/>
    <m/>
  </r>
  <r>
    <x v="457"/>
    <x v="0"/>
    <s v="네이버 GFA"/>
    <x v="7"/>
    <x v="0"/>
    <x v="0"/>
    <m/>
    <m/>
    <n v="117669.0909090909"/>
    <m/>
    <m/>
    <m/>
  </r>
  <r>
    <x v="457"/>
    <x v="0"/>
    <s v="네이버 GFA"/>
    <x v="7"/>
    <x v="0"/>
    <x v="0"/>
    <m/>
    <m/>
    <n v="710663.6363636364"/>
    <m/>
    <m/>
    <m/>
  </r>
  <r>
    <x v="458"/>
    <x v="2"/>
    <s v="네이버 GFA"/>
    <x v="7"/>
    <x v="0"/>
    <x v="0"/>
    <m/>
    <m/>
    <n v="6738761.818181817"/>
    <m/>
    <m/>
    <m/>
  </r>
  <r>
    <x v="458"/>
    <x v="2"/>
    <s v="네이버 GFA"/>
    <x v="7"/>
    <x v="0"/>
    <x v="0"/>
    <m/>
    <m/>
    <n v="5368067.272727272"/>
    <m/>
    <m/>
    <m/>
  </r>
  <r>
    <x v="459"/>
    <x v="5"/>
    <s v="네이버 GFA"/>
    <x v="7"/>
    <x v="0"/>
    <x v="0"/>
    <m/>
    <m/>
    <n v="5791245.454545454"/>
    <m/>
    <m/>
    <m/>
  </r>
  <r>
    <x v="459"/>
    <x v="5"/>
    <s v="네이버 GFA"/>
    <x v="7"/>
    <x v="0"/>
    <x v="0"/>
    <m/>
    <m/>
    <n v="3551437.272727272"/>
    <m/>
    <m/>
    <m/>
  </r>
  <r>
    <x v="460"/>
    <x v="6"/>
    <s v="네이버 GFA"/>
    <x v="0"/>
    <x v="0"/>
    <x v="0"/>
    <m/>
    <m/>
    <n v="448435.4545454545"/>
    <m/>
    <m/>
    <m/>
  </r>
  <r>
    <x v="460"/>
    <x v="6"/>
    <s v="네이버 GFA"/>
    <x v="0"/>
    <x v="0"/>
    <x v="0"/>
    <m/>
    <m/>
    <n v="448393.6363636364"/>
    <m/>
    <m/>
    <m/>
  </r>
  <r>
    <x v="460"/>
    <x v="6"/>
    <s v="네이버 GFA"/>
    <x v="0"/>
    <x v="0"/>
    <x v="0"/>
    <m/>
    <m/>
    <n v="452163.6363636364"/>
    <m/>
    <m/>
    <m/>
  </r>
  <r>
    <x v="460"/>
    <x v="6"/>
    <s v="네이버 GFA"/>
    <x v="0"/>
    <x v="0"/>
    <x v="0"/>
    <m/>
    <m/>
    <n v="285906.3636363636"/>
    <m/>
    <m/>
    <m/>
  </r>
  <r>
    <x v="457"/>
    <x v="0"/>
    <s v="유튜브 디스커버리"/>
    <x v="0"/>
    <x v="0"/>
    <x v="0"/>
    <m/>
    <m/>
    <n v="177030"/>
    <m/>
    <m/>
    <m/>
  </r>
  <r>
    <x v="457"/>
    <x v="0"/>
    <s v="유튜브 디스커버리"/>
    <x v="0"/>
    <x v="0"/>
    <x v="0"/>
    <m/>
    <m/>
    <n v="386851"/>
    <m/>
    <m/>
    <m/>
  </r>
  <r>
    <x v="457"/>
    <x v="0"/>
    <s v="유튜브 디스커버리"/>
    <x v="0"/>
    <x v="0"/>
    <x v="0"/>
    <m/>
    <m/>
    <n v="227577"/>
    <m/>
    <m/>
    <m/>
  </r>
  <r>
    <x v="458"/>
    <x v="2"/>
    <s v="유튜브 디스커버리"/>
    <x v="0"/>
    <x v="0"/>
    <x v="0"/>
    <m/>
    <m/>
    <n v="207043"/>
    <m/>
    <m/>
    <m/>
  </r>
  <r>
    <x v="458"/>
    <x v="2"/>
    <s v="유튜브 디스커버리"/>
    <x v="0"/>
    <x v="0"/>
    <x v="0"/>
    <m/>
    <m/>
    <n v="150727"/>
    <m/>
    <m/>
    <m/>
  </r>
  <r>
    <x v="458"/>
    <x v="2"/>
    <s v="유튜브 디스커버리"/>
    <x v="0"/>
    <x v="0"/>
    <x v="0"/>
    <m/>
    <m/>
    <n v="7309"/>
    <m/>
    <m/>
    <m/>
  </r>
  <r>
    <x v="459"/>
    <x v="5"/>
    <s v="유튜브 디스커버리"/>
    <x v="0"/>
    <x v="0"/>
    <x v="0"/>
    <m/>
    <m/>
    <n v="25"/>
    <m/>
    <m/>
    <m/>
  </r>
  <r>
    <x v="459"/>
    <x v="5"/>
    <s v="유튜브 디스커버리"/>
    <x v="0"/>
    <x v="0"/>
    <x v="0"/>
    <m/>
    <m/>
    <n v="12"/>
    <m/>
    <m/>
    <m/>
  </r>
  <r>
    <x v="461"/>
    <x v="3"/>
    <s v="페이스북/인스타그램"/>
    <x v="0"/>
    <x v="0"/>
    <x v="0"/>
    <m/>
    <m/>
    <n v="389907"/>
    <m/>
    <m/>
    <m/>
  </r>
  <r>
    <x v="461"/>
    <x v="3"/>
    <s v="페이스북/인스타그램"/>
    <x v="13"/>
    <x v="0"/>
    <x v="0"/>
    <m/>
    <m/>
    <n v="28686"/>
    <m/>
    <m/>
    <m/>
  </r>
  <r>
    <x v="461"/>
    <x v="3"/>
    <s v="페이스북/인스타그램"/>
    <x v="7"/>
    <x v="0"/>
    <x v="0"/>
    <m/>
    <m/>
    <n v="553994"/>
    <m/>
    <m/>
    <m/>
  </r>
  <r>
    <x v="461"/>
    <x v="3"/>
    <s v="페이스북/인스타그램"/>
    <x v="0"/>
    <x v="0"/>
    <x v="0"/>
    <m/>
    <m/>
    <n v="4417"/>
    <m/>
    <m/>
    <m/>
  </r>
  <r>
    <x v="461"/>
    <x v="3"/>
    <s v="네이버 GFA"/>
    <x v="7"/>
    <x v="0"/>
    <x v="0"/>
    <m/>
    <m/>
    <n v="34779.0909090909"/>
    <m/>
    <m/>
    <m/>
  </r>
  <r>
    <x v="461"/>
    <x v="3"/>
    <s v="네이버 GFA"/>
    <x v="7"/>
    <x v="0"/>
    <x v="0"/>
    <m/>
    <m/>
    <n v="246019.0909090909"/>
    <m/>
    <m/>
    <m/>
  </r>
  <r>
    <x v="461"/>
    <x v="3"/>
    <s v="네이버 GFA"/>
    <x v="7"/>
    <x v="0"/>
    <x v="0"/>
    <m/>
    <m/>
    <n v="3260623.636363636"/>
    <m/>
    <m/>
    <m/>
  </r>
  <r>
    <x v="461"/>
    <x v="3"/>
    <s v="네이버 GFA"/>
    <x v="0"/>
    <x v="0"/>
    <x v="0"/>
    <m/>
    <m/>
    <n v="451964.5454545454"/>
    <m/>
    <m/>
    <m/>
  </r>
  <r>
    <x v="461"/>
    <x v="3"/>
    <s v="카카오광고"/>
    <x v="4"/>
    <x v="0"/>
    <x v="0"/>
    <m/>
    <m/>
    <n v="601215"/>
    <m/>
    <m/>
    <m/>
  </r>
  <r>
    <x v="461"/>
    <x v="3"/>
    <s v="유튜브 디스커버리"/>
    <x v="0"/>
    <x v="0"/>
    <x v="0"/>
    <m/>
    <m/>
    <n v="437812"/>
    <m/>
    <m/>
    <m/>
  </r>
  <r>
    <x v="461"/>
    <x v="3"/>
    <s v="유튜브 디스커버리"/>
    <x v="0"/>
    <x v="0"/>
    <x v="0"/>
    <m/>
    <m/>
    <n v="397700"/>
    <m/>
    <m/>
    <m/>
  </r>
  <r>
    <x v="461"/>
    <x v="3"/>
    <s v="유튜브 디스커버리"/>
    <x v="0"/>
    <x v="0"/>
    <x v="0"/>
    <m/>
    <m/>
    <n v="212130"/>
    <m/>
    <m/>
    <m/>
  </r>
  <r>
    <x v="461"/>
    <x v="3"/>
    <s v="네이버 쇼핑검색"/>
    <x v="10"/>
    <x v="0"/>
    <x v="0"/>
    <m/>
    <m/>
    <n v="87290"/>
    <m/>
    <m/>
    <m/>
  </r>
  <r>
    <x v="461"/>
    <x v="3"/>
    <s v="네이버 쇼핑검색"/>
    <x v="10"/>
    <x v="0"/>
    <x v="0"/>
    <m/>
    <m/>
    <n v="5610"/>
    <m/>
    <m/>
    <m/>
  </r>
  <r>
    <x v="462"/>
    <x v="4"/>
    <s v="페이스북/인스타그램"/>
    <x v="7"/>
    <x v="0"/>
    <x v="0"/>
    <m/>
    <m/>
    <n v="587974"/>
    <m/>
    <m/>
    <m/>
  </r>
  <r>
    <x v="462"/>
    <x v="4"/>
    <s v="페이스북/인스타그램"/>
    <x v="13"/>
    <x v="0"/>
    <x v="0"/>
    <m/>
    <m/>
    <n v="29185"/>
    <m/>
    <m/>
    <m/>
  </r>
  <r>
    <x v="462"/>
    <x v="4"/>
    <s v="페이스북/인스타그램"/>
    <x v="0"/>
    <x v="0"/>
    <x v="0"/>
    <m/>
    <m/>
    <n v="438806"/>
    <m/>
    <m/>
    <m/>
  </r>
  <r>
    <x v="462"/>
    <x v="4"/>
    <s v="네이버 GFA"/>
    <x v="7"/>
    <x v="0"/>
    <x v="0"/>
    <m/>
    <m/>
    <n v="1134130.909090909"/>
    <m/>
    <m/>
    <m/>
  </r>
  <r>
    <x v="462"/>
    <x v="4"/>
    <s v="네이버 GFA"/>
    <x v="0"/>
    <x v="0"/>
    <x v="0"/>
    <m/>
    <m/>
    <n v="1600309.090909091"/>
    <m/>
    <m/>
    <m/>
  </r>
  <r>
    <x v="462"/>
    <x v="4"/>
    <s v="네이버 쇼핑검색"/>
    <x v="10"/>
    <x v="0"/>
    <x v="0"/>
    <m/>
    <m/>
    <n v="67470"/>
    <m/>
    <m/>
    <m/>
  </r>
  <r>
    <x v="462"/>
    <x v="4"/>
    <s v="네이버 쇼핑검색"/>
    <x v="10"/>
    <x v="0"/>
    <x v="0"/>
    <m/>
    <m/>
    <n v="5939.999999999999"/>
    <m/>
    <m/>
    <m/>
  </r>
  <r>
    <x v="462"/>
    <x v="4"/>
    <s v="유튜브 디스커버리"/>
    <x v="0"/>
    <x v="0"/>
    <x v="0"/>
    <m/>
    <m/>
    <n v="26573"/>
    <m/>
    <m/>
    <m/>
  </r>
  <r>
    <x v="462"/>
    <x v="4"/>
    <s v="유튜브 디스커버리"/>
    <x v="0"/>
    <x v="0"/>
    <x v="0"/>
    <m/>
    <m/>
    <n v="4105"/>
    <m/>
    <m/>
    <m/>
  </r>
  <r>
    <x v="462"/>
    <x v="4"/>
    <s v="유튜브 디스커버리"/>
    <x v="0"/>
    <x v="0"/>
    <x v="0"/>
    <m/>
    <m/>
    <n v="388990"/>
    <m/>
    <m/>
    <m/>
  </r>
  <r>
    <x v="462"/>
    <x v="4"/>
    <s v="유튜브 디스커버리"/>
    <x v="0"/>
    <x v="0"/>
    <x v="0"/>
    <m/>
    <m/>
    <n v="266746"/>
    <m/>
    <m/>
    <m/>
  </r>
  <r>
    <x v="463"/>
    <x v="1"/>
    <s v="페이스북/인스타그램"/>
    <x v="7"/>
    <x v="0"/>
    <x v="0"/>
    <m/>
    <m/>
    <n v="575755"/>
    <m/>
    <m/>
    <m/>
  </r>
  <r>
    <x v="463"/>
    <x v="1"/>
    <s v="페이스북/인스타그램"/>
    <x v="13"/>
    <x v="0"/>
    <x v="0"/>
    <m/>
    <m/>
    <n v="30096"/>
    <m/>
    <m/>
    <m/>
  </r>
  <r>
    <x v="463"/>
    <x v="1"/>
    <s v="페이스북/인스타그램"/>
    <x v="0"/>
    <x v="0"/>
    <x v="0"/>
    <m/>
    <m/>
    <n v="563578"/>
    <m/>
    <m/>
    <m/>
  </r>
  <r>
    <x v="463"/>
    <x v="1"/>
    <s v="네이버 GFA"/>
    <x v="0"/>
    <x v="0"/>
    <x v="0"/>
    <m/>
    <m/>
    <n v="80821.81818181818"/>
    <m/>
    <m/>
    <m/>
  </r>
  <r>
    <x v="463"/>
    <x v="1"/>
    <s v="네이버 GFA"/>
    <x v="7"/>
    <x v="0"/>
    <x v="0"/>
    <m/>
    <m/>
    <n v="708453.6363636364"/>
    <m/>
    <m/>
    <m/>
  </r>
  <r>
    <x v="463"/>
    <x v="1"/>
    <s v="네이버 GFA"/>
    <x v="0"/>
    <x v="0"/>
    <x v="0"/>
    <m/>
    <m/>
    <n v="2782894.545454545"/>
    <m/>
    <m/>
    <m/>
  </r>
  <r>
    <x v="463"/>
    <x v="1"/>
    <s v="네이버 쇼핑검색"/>
    <x v="10"/>
    <x v="0"/>
    <x v="0"/>
    <m/>
    <m/>
    <n v="72180"/>
    <m/>
    <m/>
    <m/>
  </r>
  <r>
    <x v="463"/>
    <x v="1"/>
    <s v="네이버 쇼핑검색"/>
    <x v="10"/>
    <x v="0"/>
    <x v="0"/>
    <m/>
    <m/>
    <n v="9440"/>
    <m/>
    <m/>
    <m/>
  </r>
  <r>
    <x v="463"/>
    <x v="1"/>
    <s v="유튜브 디스커버리"/>
    <x v="0"/>
    <x v="0"/>
    <x v="0"/>
    <m/>
    <m/>
    <n v="109493"/>
    <m/>
    <m/>
    <m/>
  </r>
  <r>
    <x v="463"/>
    <x v="1"/>
    <s v="유튜브 디스커버리"/>
    <x v="0"/>
    <x v="0"/>
    <x v="0"/>
    <m/>
    <m/>
    <n v="8492"/>
    <m/>
    <m/>
    <m/>
  </r>
  <r>
    <x v="463"/>
    <x v="1"/>
    <s v="카카오광고"/>
    <x v="4"/>
    <x v="0"/>
    <x v="0"/>
    <m/>
    <m/>
    <n v="0"/>
    <m/>
    <m/>
    <m/>
  </r>
  <r>
    <x v="463"/>
    <x v="1"/>
    <s v="카카오광고"/>
    <x v="0"/>
    <x v="0"/>
    <x v="0"/>
    <m/>
    <m/>
    <n v="230494"/>
    <m/>
    <m/>
    <m/>
  </r>
  <r>
    <x v="464"/>
    <x v="0"/>
    <s v="페이스북/인스타그램"/>
    <x v="7"/>
    <x v="0"/>
    <x v="0"/>
    <m/>
    <m/>
    <n v="763254"/>
    <m/>
    <m/>
    <m/>
  </r>
  <r>
    <x v="464"/>
    <x v="0"/>
    <s v="페이스북/인스타그램"/>
    <x v="13"/>
    <x v="0"/>
    <x v="0"/>
    <m/>
    <m/>
    <n v="29666"/>
    <m/>
    <m/>
    <m/>
  </r>
  <r>
    <x v="464"/>
    <x v="0"/>
    <s v="페이스북/인스타그램"/>
    <x v="0"/>
    <x v="0"/>
    <x v="0"/>
    <m/>
    <m/>
    <n v="726284"/>
    <m/>
    <m/>
    <m/>
  </r>
  <r>
    <x v="464"/>
    <x v="0"/>
    <s v="네이버 GFA"/>
    <x v="7"/>
    <x v="0"/>
    <x v="0"/>
    <m/>
    <m/>
    <n v="1188988.181818182"/>
    <m/>
    <m/>
    <m/>
  </r>
  <r>
    <x v="464"/>
    <x v="0"/>
    <s v="네이버 GFA"/>
    <x v="0"/>
    <x v="0"/>
    <x v="0"/>
    <m/>
    <m/>
    <n v="2128515.454545455"/>
    <m/>
    <m/>
    <m/>
  </r>
  <r>
    <x v="464"/>
    <x v="0"/>
    <s v="카카오광고"/>
    <x v="4"/>
    <x v="0"/>
    <x v="0"/>
    <m/>
    <m/>
    <n v="0"/>
    <m/>
    <m/>
    <m/>
  </r>
  <r>
    <x v="464"/>
    <x v="0"/>
    <s v="카카오광고"/>
    <x v="0"/>
    <x v="0"/>
    <x v="0"/>
    <m/>
    <m/>
    <n v="215410"/>
    <m/>
    <m/>
    <m/>
  </r>
  <r>
    <x v="464"/>
    <x v="0"/>
    <s v="유튜브 디스커버리"/>
    <x v="0"/>
    <x v="0"/>
    <x v="0"/>
    <m/>
    <m/>
    <n v="108846"/>
    <m/>
    <m/>
    <m/>
  </r>
  <r>
    <x v="464"/>
    <x v="0"/>
    <s v="유튜브 디스커버리"/>
    <x v="0"/>
    <x v="0"/>
    <x v="0"/>
    <m/>
    <m/>
    <n v="8393"/>
    <m/>
    <m/>
    <m/>
  </r>
  <r>
    <x v="464"/>
    <x v="0"/>
    <s v="네이버 쇼핑검색"/>
    <x v="10"/>
    <x v="0"/>
    <x v="0"/>
    <m/>
    <m/>
    <n v="81850"/>
    <m/>
    <m/>
    <m/>
  </r>
  <r>
    <x v="464"/>
    <x v="0"/>
    <s v="네이버 쇼핑검색"/>
    <x v="10"/>
    <x v="0"/>
    <x v="0"/>
    <m/>
    <m/>
    <n v="5659.999999999999"/>
    <m/>
    <m/>
    <m/>
  </r>
  <r>
    <x v="465"/>
    <x v="2"/>
    <s v="페이스북/인스타그램"/>
    <x v="7"/>
    <x v="0"/>
    <x v="0"/>
    <m/>
    <m/>
    <n v="759375"/>
    <m/>
    <m/>
    <m/>
  </r>
  <r>
    <x v="465"/>
    <x v="2"/>
    <s v="페이스북/인스타그램"/>
    <x v="13"/>
    <x v="0"/>
    <x v="0"/>
    <m/>
    <m/>
    <n v="24784"/>
    <m/>
    <m/>
    <m/>
  </r>
  <r>
    <x v="465"/>
    <x v="2"/>
    <s v="페이스북/인스타그램"/>
    <x v="0"/>
    <x v="0"/>
    <x v="0"/>
    <m/>
    <m/>
    <n v="664201"/>
    <m/>
    <m/>
    <m/>
  </r>
  <r>
    <x v="465"/>
    <x v="2"/>
    <s v="카카오광고"/>
    <x v="0"/>
    <x v="0"/>
    <x v="0"/>
    <m/>
    <m/>
    <n v="145760"/>
    <m/>
    <m/>
    <m/>
  </r>
  <r>
    <x v="465"/>
    <x v="2"/>
    <s v="네이버 GFA"/>
    <x v="0"/>
    <x v="0"/>
    <x v="0"/>
    <m/>
    <m/>
    <n v="177399.0909090909"/>
    <m/>
    <m/>
    <m/>
  </r>
  <r>
    <x v="465"/>
    <x v="2"/>
    <s v="네이버 GFA"/>
    <x v="0"/>
    <x v="0"/>
    <x v="0"/>
    <m/>
    <m/>
    <n v="191388.1818181818"/>
    <m/>
    <m/>
    <m/>
  </r>
  <r>
    <x v="465"/>
    <x v="2"/>
    <s v="네이버 GFA"/>
    <x v="7"/>
    <x v="0"/>
    <x v="0"/>
    <m/>
    <m/>
    <n v="2048086.363636364"/>
    <m/>
    <m/>
    <m/>
  </r>
  <r>
    <x v="465"/>
    <x v="2"/>
    <s v="네이버 GFA"/>
    <x v="0"/>
    <x v="0"/>
    <x v="0"/>
    <m/>
    <m/>
    <n v="1304849.090909091"/>
    <m/>
    <m/>
    <m/>
  </r>
  <r>
    <x v="465"/>
    <x v="2"/>
    <s v="네이버 쇼핑검색"/>
    <x v="10"/>
    <x v="0"/>
    <x v="0"/>
    <m/>
    <m/>
    <n v="66460"/>
    <m/>
    <m/>
    <m/>
  </r>
  <r>
    <x v="465"/>
    <x v="2"/>
    <s v="네이버 쇼핑검색"/>
    <x v="10"/>
    <x v="0"/>
    <x v="0"/>
    <m/>
    <m/>
    <n v="4860"/>
    <m/>
    <m/>
    <m/>
  </r>
  <r>
    <x v="466"/>
    <x v="5"/>
    <s v="페이스북/인스타그램"/>
    <x v="7"/>
    <x v="0"/>
    <x v="0"/>
    <m/>
    <m/>
    <n v="382476"/>
    <m/>
    <m/>
    <m/>
  </r>
  <r>
    <x v="466"/>
    <x v="5"/>
    <s v="페이스북/인스타그램"/>
    <x v="13"/>
    <x v="0"/>
    <x v="0"/>
    <m/>
    <m/>
    <n v="14588"/>
    <m/>
    <m/>
    <m/>
  </r>
  <r>
    <x v="466"/>
    <x v="5"/>
    <s v="페이스북/인스타그램"/>
    <x v="0"/>
    <x v="0"/>
    <x v="0"/>
    <m/>
    <m/>
    <n v="396965"/>
    <m/>
    <m/>
    <m/>
  </r>
  <r>
    <x v="466"/>
    <x v="5"/>
    <s v="네이버 GFA"/>
    <x v="7"/>
    <x v="0"/>
    <x v="0"/>
    <m/>
    <m/>
    <n v="1572439.090909091"/>
    <m/>
    <m/>
    <m/>
  </r>
  <r>
    <x v="466"/>
    <x v="5"/>
    <s v="네이버 GFA"/>
    <x v="0"/>
    <x v="0"/>
    <x v="0"/>
    <m/>
    <m/>
    <n v="1742430"/>
    <m/>
    <m/>
    <m/>
  </r>
  <r>
    <x v="466"/>
    <x v="5"/>
    <s v="카카오광고"/>
    <x v="0"/>
    <x v="0"/>
    <x v="0"/>
    <m/>
    <m/>
    <n v="145810"/>
    <m/>
    <m/>
    <m/>
  </r>
  <r>
    <x v="466"/>
    <x v="5"/>
    <s v="네이버 쇼핑검색"/>
    <x v="10"/>
    <x v="0"/>
    <x v="0"/>
    <m/>
    <m/>
    <n v="83880"/>
    <m/>
    <m/>
    <m/>
  </r>
  <r>
    <x v="466"/>
    <x v="5"/>
    <s v="네이버 쇼핑검색"/>
    <x v="10"/>
    <x v="0"/>
    <x v="0"/>
    <m/>
    <m/>
    <n v="2390"/>
    <m/>
    <m/>
    <m/>
  </r>
  <r>
    <x v="467"/>
    <x v="6"/>
    <s v="페이스북/인스타그램"/>
    <x v="7"/>
    <x v="0"/>
    <x v="0"/>
    <m/>
    <m/>
    <n v="593602"/>
    <m/>
    <m/>
    <m/>
  </r>
  <r>
    <x v="467"/>
    <x v="6"/>
    <s v="페이스북/인스타그램"/>
    <x v="13"/>
    <x v="0"/>
    <x v="0"/>
    <m/>
    <m/>
    <n v="21647"/>
    <m/>
    <m/>
    <m/>
  </r>
  <r>
    <x v="467"/>
    <x v="6"/>
    <s v="페이스북/인스타그램"/>
    <x v="0"/>
    <x v="0"/>
    <x v="0"/>
    <m/>
    <m/>
    <n v="544987"/>
    <m/>
    <m/>
    <m/>
  </r>
  <r>
    <x v="467"/>
    <x v="6"/>
    <s v="네이버 GFA"/>
    <x v="7"/>
    <x v="0"/>
    <x v="0"/>
    <m/>
    <m/>
    <n v="2513507.272727272"/>
    <m/>
    <m/>
    <m/>
  </r>
  <r>
    <x v="467"/>
    <x v="6"/>
    <s v="네이버 GFA"/>
    <x v="0"/>
    <x v="0"/>
    <x v="0"/>
    <m/>
    <m/>
    <n v="1751517.272727272"/>
    <m/>
    <m/>
    <m/>
  </r>
  <r>
    <x v="467"/>
    <x v="6"/>
    <s v="카카오광고"/>
    <x v="0"/>
    <x v="0"/>
    <x v="0"/>
    <m/>
    <m/>
    <n v="145630"/>
    <m/>
    <m/>
    <m/>
  </r>
  <r>
    <x v="467"/>
    <x v="6"/>
    <s v="네이버 쇼핑검색"/>
    <x v="10"/>
    <x v="0"/>
    <x v="0"/>
    <m/>
    <m/>
    <n v="104120"/>
    <m/>
    <m/>
    <m/>
  </r>
  <r>
    <x v="467"/>
    <x v="6"/>
    <s v="네이버 쇼핑검색"/>
    <x v="10"/>
    <x v="0"/>
    <x v="0"/>
    <m/>
    <m/>
    <n v="5540"/>
    <m/>
    <m/>
    <m/>
  </r>
  <r>
    <x v="468"/>
    <x v="3"/>
    <s v="페이스북/인스타그램"/>
    <x v="7"/>
    <x v="0"/>
    <x v="0"/>
    <m/>
    <m/>
    <n v="917219"/>
    <m/>
    <m/>
    <m/>
  </r>
  <r>
    <x v="468"/>
    <x v="3"/>
    <s v="페이스북/인스타그램"/>
    <x v="13"/>
    <x v="0"/>
    <x v="0"/>
    <m/>
    <m/>
    <n v="29167"/>
    <m/>
    <m/>
    <m/>
  </r>
  <r>
    <x v="468"/>
    <x v="3"/>
    <s v="페이스북/인스타그램"/>
    <x v="0"/>
    <x v="0"/>
    <x v="0"/>
    <m/>
    <m/>
    <n v="769075"/>
    <m/>
    <m/>
    <m/>
  </r>
  <r>
    <x v="468"/>
    <x v="3"/>
    <s v="네이버 GFA"/>
    <x v="7"/>
    <x v="0"/>
    <x v="0"/>
    <m/>
    <m/>
    <n v="4815417.272727272"/>
    <m/>
    <m/>
    <m/>
  </r>
  <r>
    <x v="468"/>
    <x v="3"/>
    <s v="네이버 GFA"/>
    <x v="0"/>
    <x v="0"/>
    <x v="0"/>
    <m/>
    <m/>
    <n v="1574307.272727273"/>
    <m/>
    <m/>
    <m/>
  </r>
  <r>
    <x v="468"/>
    <x v="3"/>
    <s v="네이버 쇼핑검색"/>
    <x v="10"/>
    <x v="0"/>
    <x v="0"/>
    <m/>
    <m/>
    <n v="73150"/>
    <m/>
    <m/>
    <m/>
  </r>
  <r>
    <x v="468"/>
    <x v="3"/>
    <s v="네이버 쇼핑검색"/>
    <x v="10"/>
    <x v="0"/>
    <x v="0"/>
    <m/>
    <m/>
    <n v="4070"/>
    <m/>
    <m/>
    <m/>
  </r>
  <r>
    <x v="468"/>
    <x v="3"/>
    <s v="카카오광고"/>
    <x v="0"/>
    <x v="0"/>
    <x v="0"/>
    <m/>
    <m/>
    <n v="14050"/>
    <m/>
    <m/>
    <m/>
  </r>
  <r>
    <x v="468"/>
    <x v="3"/>
    <s v="카카오광고"/>
    <x v="0"/>
    <x v="0"/>
    <x v="0"/>
    <m/>
    <m/>
    <n v="0"/>
    <m/>
    <m/>
    <m/>
  </r>
  <r>
    <x v="468"/>
    <x v="3"/>
    <s v="카카오광고"/>
    <x v="4"/>
    <x v="0"/>
    <x v="0"/>
    <m/>
    <m/>
    <n v="0"/>
    <m/>
    <m/>
    <m/>
  </r>
  <r>
    <x v="468"/>
    <x v="3"/>
    <s v="카카오광고"/>
    <x v="0"/>
    <x v="0"/>
    <x v="0"/>
    <m/>
    <m/>
    <n v="399.9999999999999"/>
    <m/>
    <m/>
    <m/>
  </r>
  <r>
    <x v="468"/>
    <x v="3"/>
    <s v="카카오광고"/>
    <x v="0"/>
    <x v="0"/>
    <x v="0"/>
    <m/>
    <m/>
    <n v="16340"/>
    <m/>
    <m/>
    <m/>
  </r>
  <r>
    <x v="469"/>
    <x v="4"/>
    <s v="페이스북/인스타그램"/>
    <x v="7"/>
    <x v="0"/>
    <x v="0"/>
    <m/>
    <m/>
    <n v="1355340"/>
    <m/>
    <m/>
    <m/>
  </r>
  <r>
    <x v="469"/>
    <x v="4"/>
    <s v="페이스북/인스타그램"/>
    <x v="13"/>
    <x v="0"/>
    <x v="0"/>
    <m/>
    <m/>
    <n v="29809"/>
    <m/>
    <m/>
    <m/>
  </r>
  <r>
    <x v="469"/>
    <x v="4"/>
    <s v="페이스북/인스타그램"/>
    <x v="0"/>
    <x v="0"/>
    <x v="0"/>
    <m/>
    <m/>
    <n v="898915"/>
    <m/>
    <m/>
    <m/>
  </r>
  <r>
    <x v="469"/>
    <x v="4"/>
    <s v="네이버 GFA"/>
    <x v="0"/>
    <x v="0"/>
    <x v="0"/>
    <m/>
    <m/>
    <n v="126157.2727272727"/>
    <m/>
    <m/>
    <m/>
  </r>
  <r>
    <x v="469"/>
    <x v="4"/>
    <s v="네이버 GFA"/>
    <x v="0"/>
    <x v="0"/>
    <x v="0"/>
    <m/>
    <m/>
    <n v="221923.6363636364"/>
    <m/>
    <m/>
    <m/>
  </r>
  <r>
    <x v="469"/>
    <x v="4"/>
    <s v="네이버 GFA"/>
    <x v="7"/>
    <x v="0"/>
    <x v="0"/>
    <m/>
    <m/>
    <n v="89470.90909090909"/>
    <m/>
    <m/>
    <m/>
  </r>
  <r>
    <x v="469"/>
    <x v="4"/>
    <s v="네이버 GFA"/>
    <x v="7"/>
    <x v="0"/>
    <x v="0"/>
    <m/>
    <m/>
    <n v="4321121.818181817"/>
    <m/>
    <m/>
    <m/>
  </r>
  <r>
    <x v="469"/>
    <x v="4"/>
    <s v="네이버 GFA"/>
    <x v="0"/>
    <x v="0"/>
    <x v="0"/>
    <m/>
    <m/>
    <n v="2526459.090909091"/>
    <m/>
    <m/>
    <m/>
  </r>
  <r>
    <x v="469"/>
    <x v="4"/>
    <s v="카카오광고"/>
    <x v="0"/>
    <x v="0"/>
    <x v="0"/>
    <m/>
    <m/>
    <n v="12720"/>
    <m/>
    <m/>
    <m/>
  </r>
  <r>
    <x v="469"/>
    <x v="4"/>
    <s v="카카오광고"/>
    <x v="0"/>
    <x v="0"/>
    <x v="0"/>
    <m/>
    <m/>
    <n v="0"/>
    <m/>
    <m/>
    <m/>
  </r>
  <r>
    <x v="469"/>
    <x v="4"/>
    <s v="카카오광고"/>
    <x v="4"/>
    <x v="0"/>
    <x v="0"/>
    <m/>
    <m/>
    <n v="0"/>
    <m/>
    <m/>
    <m/>
  </r>
  <r>
    <x v="469"/>
    <x v="4"/>
    <s v="카카오광고"/>
    <x v="0"/>
    <x v="0"/>
    <x v="0"/>
    <m/>
    <m/>
    <n v="98269.99999999999"/>
    <m/>
    <m/>
    <m/>
  </r>
  <r>
    <x v="469"/>
    <x v="4"/>
    <s v="카카오광고"/>
    <x v="0"/>
    <x v="0"/>
    <x v="0"/>
    <m/>
    <m/>
    <n v="0"/>
    <m/>
    <m/>
    <m/>
  </r>
  <r>
    <x v="469"/>
    <x v="4"/>
    <s v="네이버 쇼핑검색"/>
    <x v="10"/>
    <x v="0"/>
    <x v="0"/>
    <m/>
    <m/>
    <n v="113800"/>
    <m/>
    <m/>
    <m/>
  </r>
  <r>
    <x v="469"/>
    <x v="4"/>
    <s v="네이버 쇼핑검색"/>
    <x v="10"/>
    <x v="0"/>
    <x v="0"/>
    <m/>
    <m/>
    <n v="3370"/>
    <m/>
    <m/>
    <m/>
  </r>
  <r>
    <x v="469"/>
    <x v="4"/>
    <s v="유튜브 디스커버리"/>
    <x v="0"/>
    <x v="0"/>
    <x v="0"/>
    <m/>
    <m/>
    <n v="14"/>
    <m/>
    <m/>
    <m/>
  </r>
  <r>
    <x v="470"/>
    <x v="1"/>
    <s v="페이스북/인스타그램"/>
    <x v="7"/>
    <x v="0"/>
    <x v="0"/>
    <m/>
    <m/>
    <n v="1280435"/>
    <m/>
    <m/>
    <m/>
  </r>
  <r>
    <x v="470"/>
    <x v="1"/>
    <s v="페이스북/인스타그램"/>
    <x v="13"/>
    <x v="0"/>
    <x v="0"/>
    <m/>
    <m/>
    <n v="29776"/>
    <m/>
    <m/>
    <m/>
  </r>
  <r>
    <x v="470"/>
    <x v="1"/>
    <s v="페이스북/인스타그램"/>
    <x v="0"/>
    <x v="0"/>
    <x v="0"/>
    <m/>
    <m/>
    <n v="965977"/>
    <m/>
    <m/>
    <m/>
  </r>
  <r>
    <x v="470"/>
    <x v="1"/>
    <s v="네이버 GFA"/>
    <x v="0"/>
    <x v="0"/>
    <x v="0"/>
    <m/>
    <m/>
    <n v="239509.0909090909"/>
    <m/>
    <m/>
    <m/>
  </r>
  <r>
    <x v="470"/>
    <x v="1"/>
    <s v="네이버 GFA"/>
    <x v="0"/>
    <x v="0"/>
    <x v="0"/>
    <m/>
    <m/>
    <n v="127179.0909090909"/>
    <m/>
    <m/>
    <m/>
  </r>
  <r>
    <x v="470"/>
    <x v="1"/>
    <s v="네이버 GFA"/>
    <x v="7"/>
    <x v="0"/>
    <x v="0"/>
    <m/>
    <m/>
    <n v="28251.81818181818"/>
    <m/>
    <m/>
    <m/>
  </r>
  <r>
    <x v="470"/>
    <x v="1"/>
    <s v="네이버 GFA"/>
    <x v="7"/>
    <x v="0"/>
    <x v="0"/>
    <m/>
    <m/>
    <n v="3652972.727272727"/>
    <m/>
    <m/>
    <m/>
  </r>
  <r>
    <x v="470"/>
    <x v="1"/>
    <s v="네이버 GFA"/>
    <x v="0"/>
    <x v="0"/>
    <x v="0"/>
    <m/>
    <m/>
    <n v="1873231.818181818"/>
    <m/>
    <m/>
    <m/>
  </r>
  <r>
    <x v="470"/>
    <x v="1"/>
    <s v="카카오광고"/>
    <x v="0"/>
    <x v="0"/>
    <x v="0"/>
    <m/>
    <m/>
    <n v="25770"/>
    <m/>
    <m/>
    <m/>
  </r>
  <r>
    <x v="470"/>
    <x v="1"/>
    <s v="카카오광고"/>
    <x v="0"/>
    <x v="0"/>
    <x v="0"/>
    <m/>
    <m/>
    <n v="330"/>
    <m/>
    <m/>
    <m/>
  </r>
  <r>
    <x v="470"/>
    <x v="1"/>
    <s v="카카오광고"/>
    <x v="4"/>
    <x v="0"/>
    <x v="0"/>
    <m/>
    <m/>
    <n v="0"/>
    <m/>
    <m/>
    <m/>
  </r>
  <r>
    <x v="470"/>
    <x v="1"/>
    <s v="카카오광고"/>
    <x v="0"/>
    <x v="0"/>
    <x v="0"/>
    <m/>
    <m/>
    <n v="16620"/>
    <m/>
    <m/>
    <m/>
  </r>
  <r>
    <x v="470"/>
    <x v="1"/>
    <s v="네이버 쇼핑검색"/>
    <x v="10"/>
    <x v="0"/>
    <x v="0"/>
    <m/>
    <m/>
    <n v="113670"/>
    <m/>
    <m/>
    <m/>
  </r>
  <r>
    <x v="470"/>
    <x v="1"/>
    <s v="네이버 쇼핑검색"/>
    <x v="10"/>
    <x v="0"/>
    <x v="0"/>
    <m/>
    <m/>
    <n v="5100"/>
    <m/>
    <m/>
    <m/>
  </r>
  <r>
    <x v="471"/>
    <x v="0"/>
    <s v="페이스북/인스타그램"/>
    <x v="7"/>
    <x v="0"/>
    <x v="0"/>
    <m/>
    <m/>
    <n v="1280998"/>
    <m/>
    <m/>
    <m/>
  </r>
  <r>
    <x v="471"/>
    <x v="0"/>
    <s v="페이스북/인스타그램"/>
    <x v="13"/>
    <x v="0"/>
    <x v="0"/>
    <m/>
    <m/>
    <n v="29631"/>
    <m/>
    <m/>
    <m/>
  </r>
  <r>
    <x v="471"/>
    <x v="0"/>
    <s v="페이스북/인스타그램"/>
    <x v="0"/>
    <x v="0"/>
    <x v="0"/>
    <m/>
    <m/>
    <n v="979024"/>
    <m/>
    <m/>
    <m/>
  </r>
  <r>
    <x v="471"/>
    <x v="0"/>
    <s v="네이버 GFA"/>
    <x v="0"/>
    <x v="0"/>
    <x v="0"/>
    <m/>
    <m/>
    <n v="185104.5454545454"/>
    <m/>
    <m/>
    <m/>
  </r>
  <r>
    <x v="471"/>
    <x v="0"/>
    <s v="네이버 GFA"/>
    <x v="0"/>
    <x v="0"/>
    <x v="0"/>
    <m/>
    <m/>
    <n v="2517577.272727272"/>
    <m/>
    <m/>
    <m/>
  </r>
  <r>
    <x v="471"/>
    <x v="0"/>
    <s v="네이버 GFA"/>
    <x v="7"/>
    <x v="0"/>
    <x v="0"/>
    <m/>
    <m/>
    <n v="99646.36363636363"/>
    <m/>
    <m/>
    <m/>
  </r>
  <r>
    <x v="471"/>
    <x v="0"/>
    <s v="네이버 GFA"/>
    <x v="7"/>
    <x v="0"/>
    <x v="0"/>
    <m/>
    <m/>
    <n v="3001660.909090909"/>
    <m/>
    <m/>
    <m/>
  </r>
  <r>
    <x v="471"/>
    <x v="0"/>
    <s v="네이버 GFA"/>
    <x v="0"/>
    <x v="0"/>
    <x v="0"/>
    <m/>
    <m/>
    <n v="1004407.272727273"/>
    <m/>
    <m/>
    <m/>
  </r>
  <r>
    <x v="471"/>
    <x v="0"/>
    <s v="카카오광고"/>
    <x v="0"/>
    <x v="0"/>
    <x v="0"/>
    <m/>
    <m/>
    <n v="48799.99999999999"/>
    <m/>
    <m/>
    <m/>
  </r>
  <r>
    <x v="471"/>
    <x v="0"/>
    <s v="카카오광고"/>
    <x v="0"/>
    <x v="0"/>
    <x v="0"/>
    <m/>
    <m/>
    <n v="310"/>
    <m/>
    <m/>
    <m/>
  </r>
  <r>
    <x v="471"/>
    <x v="0"/>
    <s v="카카오광고"/>
    <x v="4"/>
    <x v="0"/>
    <x v="0"/>
    <m/>
    <m/>
    <n v="0"/>
    <m/>
    <m/>
    <m/>
  </r>
  <r>
    <x v="471"/>
    <x v="0"/>
    <s v="카카오광고"/>
    <x v="0"/>
    <x v="0"/>
    <x v="0"/>
    <m/>
    <m/>
    <n v="21210"/>
    <m/>
    <m/>
    <m/>
  </r>
  <r>
    <x v="471"/>
    <x v="0"/>
    <s v="네이버 쇼핑검색"/>
    <x v="10"/>
    <x v="0"/>
    <x v="0"/>
    <m/>
    <m/>
    <n v="106410"/>
    <m/>
    <m/>
    <m/>
  </r>
  <r>
    <x v="471"/>
    <x v="0"/>
    <s v="네이버 쇼핑검색"/>
    <x v="10"/>
    <x v="0"/>
    <x v="0"/>
    <m/>
    <m/>
    <n v="8330"/>
    <m/>
    <m/>
    <m/>
  </r>
  <r>
    <x v="472"/>
    <x v="2"/>
    <s v="페이스북/인스타그램"/>
    <x v="7"/>
    <x v="0"/>
    <x v="0"/>
    <m/>
    <m/>
    <n v="986500"/>
    <m/>
    <m/>
    <m/>
  </r>
  <r>
    <x v="472"/>
    <x v="2"/>
    <s v="페이스북/인스타그램"/>
    <x v="13"/>
    <x v="0"/>
    <x v="0"/>
    <m/>
    <m/>
    <n v="23745"/>
    <m/>
    <m/>
    <m/>
  </r>
  <r>
    <x v="472"/>
    <x v="2"/>
    <s v="페이스북/인스타그램"/>
    <x v="0"/>
    <x v="0"/>
    <x v="0"/>
    <m/>
    <m/>
    <n v="847801"/>
    <m/>
    <m/>
    <m/>
  </r>
  <r>
    <x v="472"/>
    <x v="2"/>
    <s v="네이버 GFA"/>
    <x v="0"/>
    <x v="0"/>
    <x v="0"/>
    <m/>
    <m/>
    <n v="47807.27272727272"/>
    <m/>
    <m/>
    <m/>
  </r>
  <r>
    <x v="472"/>
    <x v="2"/>
    <s v="네이버 GFA"/>
    <x v="0"/>
    <x v="0"/>
    <x v="0"/>
    <m/>
    <m/>
    <n v="925710.9090909091"/>
    <m/>
    <m/>
    <m/>
  </r>
  <r>
    <x v="472"/>
    <x v="2"/>
    <s v="네이버 GFA"/>
    <x v="0"/>
    <x v="0"/>
    <x v="0"/>
    <m/>
    <m/>
    <n v="96797.27272727272"/>
    <m/>
    <m/>
    <m/>
  </r>
  <r>
    <x v="472"/>
    <x v="2"/>
    <s v="네이버 GFA"/>
    <x v="7"/>
    <x v="0"/>
    <x v="0"/>
    <m/>
    <m/>
    <n v="55806.36363636363"/>
    <m/>
    <m/>
    <m/>
  </r>
  <r>
    <x v="472"/>
    <x v="2"/>
    <s v="네이버 GFA"/>
    <x v="0"/>
    <x v="0"/>
    <x v="0"/>
    <m/>
    <m/>
    <n v="25725.45454545454"/>
    <m/>
    <m/>
    <m/>
  </r>
  <r>
    <x v="472"/>
    <x v="2"/>
    <s v="네이버 GFA"/>
    <x v="0"/>
    <x v="0"/>
    <x v="0"/>
    <m/>
    <m/>
    <n v="122155.4545454545"/>
    <m/>
    <m/>
    <m/>
  </r>
  <r>
    <x v="472"/>
    <x v="2"/>
    <s v="네이버 GFA"/>
    <x v="7"/>
    <x v="0"/>
    <x v="0"/>
    <m/>
    <m/>
    <n v="887.2727272727273"/>
    <m/>
    <m/>
    <m/>
  </r>
  <r>
    <x v="472"/>
    <x v="2"/>
    <s v="네이버 GFA"/>
    <x v="7"/>
    <x v="0"/>
    <x v="0"/>
    <m/>
    <m/>
    <n v="2389717.272727272"/>
    <m/>
    <m/>
    <m/>
  </r>
  <r>
    <x v="472"/>
    <x v="2"/>
    <s v="네이버 GFA"/>
    <x v="0"/>
    <x v="0"/>
    <x v="0"/>
    <m/>
    <m/>
    <n v="1193048.181818182"/>
    <m/>
    <m/>
    <m/>
  </r>
  <r>
    <x v="472"/>
    <x v="2"/>
    <s v="카카오광고"/>
    <x v="0"/>
    <x v="0"/>
    <x v="0"/>
    <m/>
    <m/>
    <n v="999.1485148514852"/>
    <m/>
    <m/>
    <m/>
  </r>
  <r>
    <x v="472"/>
    <x v="2"/>
    <s v="카카오광고"/>
    <x v="0"/>
    <x v="0"/>
    <x v="0"/>
    <m/>
    <m/>
    <n v="24.61386138613861"/>
    <m/>
    <m/>
    <m/>
  </r>
  <r>
    <x v="472"/>
    <x v="2"/>
    <s v="카카오광고"/>
    <x v="4"/>
    <x v="0"/>
    <x v="0"/>
    <m/>
    <m/>
    <n v="0"/>
    <m/>
    <m/>
    <m/>
  </r>
  <r>
    <x v="472"/>
    <x v="2"/>
    <s v="네이버 쇼핑검색"/>
    <x v="10"/>
    <x v="0"/>
    <x v="0"/>
    <m/>
    <m/>
    <n v="78180"/>
    <m/>
    <m/>
    <m/>
  </r>
  <r>
    <x v="472"/>
    <x v="2"/>
    <s v="네이버 쇼핑검색"/>
    <x v="10"/>
    <x v="0"/>
    <x v="0"/>
    <m/>
    <m/>
    <n v="9230"/>
    <m/>
    <m/>
    <m/>
  </r>
  <r>
    <x v="473"/>
    <x v="5"/>
    <s v="페이스북/인스타그램"/>
    <x v="7"/>
    <x v="0"/>
    <x v="0"/>
    <m/>
    <m/>
    <n v="627180"/>
    <m/>
    <m/>
    <m/>
  </r>
  <r>
    <x v="473"/>
    <x v="5"/>
    <s v="페이스북/인스타그램"/>
    <x v="13"/>
    <x v="0"/>
    <x v="0"/>
    <m/>
    <m/>
    <n v="14486"/>
    <m/>
    <m/>
    <m/>
  </r>
  <r>
    <x v="473"/>
    <x v="5"/>
    <s v="페이스북/인스타그램"/>
    <x v="0"/>
    <x v="0"/>
    <x v="0"/>
    <m/>
    <m/>
    <n v="449092"/>
    <m/>
    <m/>
    <m/>
  </r>
  <r>
    <x v="473"/>
    <x v="5"/>
    <s v="네이버 GFA"/>
    <x v="0"/>
    <x v="0"/>
    <x v="0"/>
    <m/>
    <m/>
    <n v="21173.63636363636"/>
    <m/>
    <m/>
    <m/>
  </r>
  <r>
    <x v="473"/>
    <x v="5"/>
    <s v="네이버 GFA"/>
    <x v="0"/>
    <x v="0"/>
    <x v="0"/>
    <m/>
    <m/>
    <n v="830171.8181818181"/>
    <m/>
    <m/>
    <m/>
  </r>
  <r>
    <x v="473"/>
    <x v="5"/>
    <s v="네이버 GFA"/>
    <x v="0"/>
    <x v="0"/>
    <x v="0"/>
    <m/>
    <m/>
    <n v="50482.72727272727"/>
    <m/>
    <m/>
    <m/>
  </r>
  <r>
    <x v="473"/>
    <x v="5"/>
    <s v="네이버 GFA"/>
    <x v="7"/>
    <x v="0"/>
    <x v="0"/>
    <m/>
    <m/>
    <n v="55729.0909090909"/>
    <m/>
    <m/>
    <m/>
  </r>
  <r>
    <x v="473"/>
    <x v="5"/>
    <s v="네이버 GFA"/>
    <x v="0"/>
    <x v="0"/>
    <x v="0"/>
    <m/>
    <m/>
    <n v="66562.72727272726"/>
    <m/>
    <m/>
    <m/>
  </r>
  <r>
    <x v="473"/>
    <x v="5"/>
    <s v="네이버 GFA"/>
    <x v="7"/>
    <x v="0"/>
    <x v="0"/>
    <m/>
    <m/>
    <n v="1910135.454545454"/>
    <m/>
    <m/>
    <m/>
  </r>
  <r>
    <x v="473"/>
    <x v="5"/>
    <s v="네이버 GFA"/>
    <x v="0"/>
    <x v="0"/>
    <x v="0"/>
    <m/>
    <m/>
    <n v="432878.1818181818"/>
    <m/>
    <m/>
    <m/>
  </r>
  <r>
    <x v="473"/>
    <x v="5"/>
    <s v="카카오광고"/>
    <x v="0"/>
    <x v="0"/>
    <x v="0"/>
    <m/>
    <m/>
    <n v="1029.207920792079"/>
    <m/>
    <m/>
    <m/>
  </r>
  <r>
    <x v="473"/>
    <x v="5"/>
    <s v="카카오광고"/>
    <x v="0"/>
    <x v="0"/>
    <x v="0"/>
    <m/>
    <m/>
    <n v="37.79207920792079"/>
    <m/>
    <m/>
    <m/>
  </r>
  <r>
    <x v="473"/>
    <x v="5"/>
    <s v="카카오광고"/>
    <x v="4"/>
    <x v="0"/>
    <x v="0"/>
    <m/>
    <m/>
    <n v="0"/>
    <m/>
    <m/>
    <m/>
  </r>
  <r>
    <x v="473"/>
    <x v="5"/>
    <s v="네이버 쇼핑검색"/>
    <x v="10"/>
    <x v="0"/>
    <x v="0"/>
    <m/>
    <m/>
    <n v="69020"/>
    <m/>
    <m/>
    <m/>
  </r>
  <r>
    <x v="473"/>
    <x v="5"/>
    <s v="네이버 쇼핑검색"/>
    <x v="10"/>
    <x v="0"/>
    <x v="0"/>
    <m/>
    <m/>
    <n v="1500"/>
    <m/>
    <m/>
    <m/>
  </r>
  <r>
    <x v="474"/>
    <x v="6"/>
    <s v="페이스북/인스타그램"/>
    <x v="7"/>
    <x v="0"/>
    <x v="0"/>
    <m/>
    <m/>
    <n v="876422"/>
    <m/>
    <m/>
    <m/>
  </r>
  <r>
    <x v="474"/>
    <x v="6"/>
    <s v="페이스북/인스타그램"/>
    <x v="13"/>
    <x v="0"/>
    <x v="0"/>
    <m/>
    <m/>
    <n v="20674"/>
    <m/>
    <m/>
    <m/>
  </r>
  <r>
    <x v="474"/>
    <x v="6"/>
    <s v="페이스북/인스타그램"/>
    <x v="0"/>
    <x v="0"/>
    <x v="0"/>
    <m/>
    <m/>
    <n v="575297"/>
    <m/>
    <m/>
    <m/>
  </r>
  <r>
    <x v="474"/>
    <x v="6"/>
    <s v="네이버 GFA"/>
    <x v="0"/>
    <x v="0"/>
    <x v="0"/>
    <m/>
    <m/>
    <n v="234301.8181818182"/>
    <m/>
    <m/>
    <m/>
  </r>
  <r>
    <x v="474"/>
    <x v="6"/>
    <s v="네이버 GFA"/>
    <x v="7"/>
    <x v="0"/>
    <x v="0"/>
    <m/>
    <m/>
    <n v="76277.27272727272"/>
    <m/>
    <m/>
    <m/>
  </r>
  <r>
    <x v="474"/>
    <x v="6"/>
    <s v="네이버 GFA"/>
    <x v="0"/>
    <x v="0"/>
    <x v="0"/>
    <m/>
    <m/>
    <n v="88877.27272727272"/>
    <m/>
    <m/>
    <m/>
  </r>
  <r>
    <x v="474"/>
    <x v="6"/>
    <s v="네이버 GFA"/>
    <x v="7"/>
    <x v="0"/>
    <x v="0"/>
    <m/>
    <m/>
    <n v="2216896.363636363"/>
    <m/>
    <m/>
    <m/>
  </r>
  <r>
    <x v="474"/>
    <x v="6"/>
    <s v="네이버 GFA"/>
    <x v="0"/>
    <x v="0"/>
    <x v="0"/>
    <m/>
    <m/>
    <n v="1089642.727272727"/>
    <m/>
    <m/>
    <m/>
  </r>
  <r>
    <x v="474"/>
    <x v="6"/>
    <s v="카카오광고"/>
    <x v="0"/>
    <x v="0"/>
    <x v="0"/>
    <m/>
    <m/>
    <n v="1000.346534653465"/>
    <m/>
    <m/>
    <m/>
  </r>
  <r>
    <x v="474"/>
    <x v="6"/>
    <s v="카카오광고"/>
    <x v="0"/>
    <x v="0"/>
    <x v="0"/>
    <m/>
    <m/>
    <n v="120.2376237623762"/>
    <m/>
    <m/>
    <m/>
  </r>
  <r>
    <x v="474"/>
    <x v="6"/>
    <s v="카카오광고"/>
    <x v="4"/>
    <x v="0"/>
    <x v="0"/>
    <m/>
    <m/>
    <n v="0"/>
    <m/>
    <m/>
    <m/>
  </r>
  <r>
    <x v="474"/>
    <x v="6"/>
    <s v="네이버 쇼핑검색"/>
    <x v="10"/>
    <x v="0"/>
    <x v="0"/>
    <m/>
    <m/>
    <n v="93889.99999999999"/>
    <m/>
    <m/>
    <m/>
  </r>
  <r>
    <x v="474"/>
    <x v="6"/>
    <s v="네이버 쇼핑검색"/>
    <x v="10"/>
    <x v="0"/>
    <x v="0"/>
    <m/>
    <m/>
    <n v="3560"/>
    <m/>
    <m/>
    <m/>
  </r>
  <r>
    <x v="472"/>
    <x v="2"/>
    <s v="유튜브 디스커버리"/>
    <x v="0"/>
    <x v="0"/>
    <x v="0"/>
    <m/>
    <m/>
    <n v="97137"/>
    <m/>
    <m/>
    <m/>
  </r>
  <r>
    <x v="473"/>
    <x v="5"/>
    <s v="유튜브 디스커버리"/>
    <x v="0"/>
    <x v="0"/>
    <x v="0"/>
    <m/>
    <m/>
    <n v="824"/>
    <m/>
    <m/>
    <m/>
  </r>
  <r>
    <x v="474"/>
    <x v="6"/>
    <s v="유튜브 디스커버리"/>
    <x v="0"/>
    <x v="0"/>
    <x v="0"/>
    <m/>
    <m/>
    <n v="204892"/>
    <m/>
    <m/>
    <m/>
  </r>
  <r>
    <x v="474"/>
    <x v="6"/>
    <s v="유튜브 디스커버리"/>
    <x v="0"/>
    <x v="0"/>
    <x v="0"/>
    <m/>
    <m/>
    <n v="213740"/>
    <m/>
    <m/>
    <m/>
  </r>
  <r>
    <x v="475"/>
    <x v="3"/>
    <s v="페이스북/인스타그램"/>
    <x v="7"/>
    <x v="0"/>
    <x v="0"/>
    <m/>
    <m/>
    <n v="890364"/>
    <m/>
    <m/>
    <m/>
  </r>
  <r>
    <x v="475"/>
    <x v="3"/>
    <s v="페이스북/인스타그램"/>
    <x v="13"/>
    <x v="0"/>
    <x v="0"/>
    <m/>
    <m/>
    <n v="28680"/>
    <m/>
    <m/>
    <m/>
  </r>
  <r>
    <x v="475"/>
    <x v="3"/>
    <s v="페이스북/인스타그램"/>
    <x v="0"/>
    <x v="0"/>
    <x v="0"/>
    <m/>
    <m/>
    <n v="1031724"/>
    <m/>
    <m/>
    <m/>
  </r>
  <r>
    <x v="475"/>
    <x v="3"/>
    <s v="네이버 GFA"/>
    <x v="0"/>
    <x v="0"/>
    <x v="0"/>
    <m/>
    <m/>
    <n v="165233.6363636364"/>
    <m/>
    <m/>
    <m/>
  </r>
  <r>
    <x v="475"/>
    <x v="3"/>
    <s v="네이버 GFA"/>
    <x v="0"/>
    <x v="0"/>
    <x v="0"/>
    <m/>
    <m/>
    <n v="0"/>
    <m/>
    <m/>
    <m/>
  </r>
  <r>
    <x v="475"/>
    <x v="3"/>
    <s v="네이버 GFA"/>
    <x v="7"/>
    <x v="0"/>
    <x v="0"/>
    <m/>
    <m/>
    <n v="87379.0909090909"/>
    <m/>
    <m/>
    <m/>
  </r>
  <r>
    <x v="475"/>
    <x v="3"/>
    <s v="네이버 GFA"/>
    <x v="0"/>
    <x v="0"/>
    <x v="0"/>
    <m/>
    <m/>
    <n v="60797.27272727272"/>
    <m/>
    <m/>
    <m/>
  </r>
  <r>
    <x v="475"/>
    <x v="3"/>
    <s v="네이버 GFA"/>
    <x v="7"/>
    <x v="0"/>
    <x v="0"/>
    <m/>
    <m/>
    <n v="925197.2727272727"/>
    <m/>
    <m/>
    <m/>
  </r>
  <r>
    <x v="475"/>
    <x v="3"/>
    <s v="네이버 GFA"/>
    <x v="0"/>
    <x v="0"/>
    <x v="0"/>
    <m/>
    <m/>
    <n v="1644108.181818182"/>
    <m/>
    <m/>
    <m/>
  </r>
  <r>
    <x v="475"/>
    <x v="3"/>
    <s v="카카오광고"/>
    <x v="0"/>
    <x v="0"/>
    <x v="0"/>
    <m/>
    <m/>
    <n v="73520"/>
    <m/>
    <m/>
    <m/>
  </r>
  <r>
    <x v="475"/>
    <x v="3"/>
    <s v="카카오광고"/>
    <x v="4"/>
    <x v="0"/>
    <x v="0"/>
    <m/>
    <m/>
    <n v="521504.9999999999"/>
    <m/>
    <m/>
    <m/>
  </r>
  <r>
    <x v="475"/>
    <x v="3"/>
    <s v="네이버 쇼핑검색"/>
    <x v="10"/>
    <x v="0"/>
    <x v="0"/>
    <m/>
    <m/>
    <n v="88740"/>
    <m/>
    <m/>
    <m/>
  </r>
  <r>
    <x v="475"/>
    <x v="3"/>
    <s v="네이버 쇼핑검색"/>
    <x v="10"/>
    <x v="0"/>
    <x v="0"/>
    <m/>
    <m/>
    <n v="8730"/>
    <m/>
    <m/>
    <m/>
  </r>
  <r>
    <x v="475"/>
    <x v="3"/>
    <s v="유튜브 디스커버리"/>
    <x v="0"/>
    <x v="0"/>
    <x v="0"/>
    <m/>
    <m/>
    <n v="97137"/>
    <m/>
    <m/>
    <m/>
  </r>
  <r>
    <x v="475"/>
    <x v="3"/>
    <s v="유튜브 디스커버리"/>
    <x v="0"/>
    <x v="0"/>
    <x v="0"/>
    <m/>
    <m/>
    <n v="213972"/>
    <m/>
    <m/>
    <m/>
  </r>
  <r>
    <x v="475"/>
    <x v="3"/>
    <s v="유튜브 디스커버리"/>
    <x v="0"/>
    <x v="0"/>
    <x v="0"/>
    <m/>
    <m/>
    <n v="824"/>
    <m/>
    <m/>
    <m/>
  </r>
  <r>
    <x v="475"/>
    <x v="3"/>
    <s v="유튜브 디스커버리"/>
    <x v="0"/>
    <x v="0"/>
    <x v="0"/>
    <m/>
    <m/>
    <n v="204892"/>
    <m/>
    <m/>
    <m/>
  </r>
  <r>
    <x v="476"/>
    <x v="4"/>
    <s v="페이스북/인스타그램"/>
    <x v="7"/>
    <x v="0"/>
    <x v="0"/>
    <m/>
    <m/>
    <n v="865074"/>
    <m/>
    <m/>
    <m/>
  </r>
  <r>
    <x v="476"/>
    <x v="4"/>
    <s v="페이스북/인스타그램"/>
    <x v="13"/>
    <x v="0"/>
    <x v="0"/>
    <m/>
    <m/>
    <n v="28993"/>
    <m/>
    <m/>
    <m/>
  </r>
  <r>
    <x v="476"/>
    <x v="4"/>
    <s v="페이스북/인스타그램"/>
    <x v="0"/>
    <x v="0"/>
    <x v="0"/>
    <m/>
    <m/>
    <n v="1207196"/>
    <m/>
    <m/>
    <m/>
  </r>
  <r>
    <x v="476"/>
    <x v="4"/>
    <s v="네이버 GFA"/>
    <x v="0"/>
    <x v="0"/>
    <x v="0"/>
    <m/>
    <m/>
    <n v="121243.6363636364"/>
    <m/>
    <m/>
    <m/>
  </r>
  <r>
    <x v="476"/>
    <x v="4"/>
    <s v="네이버 GFA"/>
    <x v="7"/>
    <x v="0"/>
    <x v="0"/>
    <m/>
    <m/>
    <n v="96576.36363636363"/>
    <m/>
    <m/>
    <m/>
  </r>
  <r>
    <x v="476"/>
    <x v="4"/>
    <s v="네이버 GFA"/>
    <x v="0"/>
    <x v="0"/>
    <x v="0"/>
    <m/>
    <m/>
    <n v="62130.90909090909"/>
    <m/>
    <m/>
    <m/>
  </r>
  <r>
    <x v="476"/>
    <x v="4"/>
    <s v="네이버 GFA"/>
    <x v="7"/>
    <x v="0"/>
    <x v="0"/>
    <m/>
    <m/>
    <n v="917292.7272727272"/>
    <m/>
    <m/>
    <m/>
  </r>
  <r>
    <x v="476"/>
    <x v="4"/>
    <s v="네이버 GFA"/>
    <x v="0"/>
    <x v="0"/>
    <x v="0"/>
    <m/>
    <m/>
    <n v="687455.4545454545"/>
    <m/>
    <m/>
    <m/>
  </r>
  <r>
    <x v="476"/>
    <x v="4"/>
    <s v="네이버 쇼핑검색"/>
    <x v="10"/>
    <x v="0"/>
    <x v="0"/>
    <m/>
    <m/>
    <n v="84250"/>
    <m/>
    <m/>
    <m/>
  </r>
  <r>
    <x v="476"/>
    <x v="4"/>
    <s v="네이버 쇼핑검색"/>
    <x v="10"/>
    <x v="0"/>
    <x v="0"/>
    <m/>
    <m/>
    <n v="4470"/>
    <m/>
    <m/>
    <m/>
  </r>
  <r>
    <x v="476"/>
    <x v="4"/>
    <s v="카카오광고"/>
    <x v="0"/>
    <x v="0"/>
    <x v="0"/>
    <m/>
    <m/>
    <n v="12680"/>
    <m/>
    <m/>
    <m/>
  </r>
  <r>
    <x v="476"/>
    <x v="4"/>
    <s v="카카오광고"/>
    <x v="4"/>
    <x v="0"/>
    <x v="0"/>
    <m/>
    <m/>
    <n v="0"/>
    <m/>
    <m/>
    <m/>
  </r>
  <r>
    <x v="476"/>
    <x v="4"/>
    <s v="유튜브 디스커버리"/>
    <x v="0"/>
    <x v="0"/>
    <x v="0"/>
    <m/>
    <m/>
    <n v="51436"/>
    <m/>
    <m/>
    <m/>
  </r>
  <r>
    <x v="476"/>
    <x v="4"/>
    <s v="유튜브 디스커버리"/>
    <x v="0"/>
    <x v="0"/>
    <x v="0"/>
    <m/>
    <m/>
    <n v="204031"/>
    <m/>
    <m/>
    <m/>
  </r>
  <r>
    <x v="476"/>
    <x v="4"/>
    <s v="유튜브 디스커버리"/>
    <x v="0"/>
    <x v="0"/>
    <x v="0"/>
    <m/>
    <m/>
    <n v="90349"/>
    <m/>
    <m/>
    <m/>
  </r>
  <r>
    <x v="476"/>
    <x v="4"/>
    <s v="유튜브 디스커버리"/>
    <x v="0"/>
    <x v="0"/>
    <x v="0"/>
    <m/>
    <m/>
    <n v="102389"/>
    <m/>
    <m/>
    <m/>
  </r>
  <r>
    <x v="476"/>
    <x v="4"/>
    <s v="유튜브 디스커버리"/>
    <x v="0"/>
    <x v="0"/>
    <x v="0"/>
    <m/>
    <m/>
    <n v="138395"/>
    <m/>
    <m/>
    <m/>
  </r>
  <r>
    <x v="476"/>
    <x v="4"/>
    <s v="유튜브 디스커버리"/>
    <x v="0"/>
    <x v="0"/>
    <x v="0"/>
    <m/>
    <m/>
    <n v="17"/>
    <m/>
    <m/>
    <m/>
  </r>
  <r>
    <x v="476"/>
    <x v="4"/>
    <s v="유튜브 디스커버리"/>
    <x v="0"/>
    <x v="0"/>
    <x v="0"/>
    <m/>
    <m/>
    <n v="51790"/>
    <m/>
    <m/>
    <m/>
  </r>
  <r>
    <x v="476"/>
    <x v="4"/>
    <s v="유튜브 디스커버리"/>
    <x v="0"/>
    <x v="0"/>
    <x v="0"/>
    <m/>
    <m/>
    <n v="3703"/>
    <m/>
    <m/>
    <m/>
  </r>
  <r>
    <x v="476"/>
    <x v="4"/>
    <s v="유튜브 디스커버리"/>
    <x v="0"/>
    <x v="0"/>
    <x v="0"/>
    <m/>
    <m/>
    <n v="978"/>
    <m/>
    <m/>
    <m/>
  </r>
  <r>
    <x v="477"/>
    <x v="1"/>
    <s v="페이스북/인스타그램"/>
    <x v="7"/>
    <x v="0"/>
    <x v="0"/>
    <m/>
    <m/>
    <n v="624016"/>
    <m/>
    <m/>
    <m/>
  </r>
  <r>
    <x v="477"/>
    <x v="1"/>
    <s v="페이스북/인스타그램"/>
    <x v="13"/>
    <x v="0"/>
    <x v="0"/>
    <m/>
    <m/>
    <n v="29969"/>
    <m/>
    <m/>
    <m/>
  </r>
  <r>
    <x v="477"/>
    <x v="1"/>
    <s v="페이스북/인스타그램"/>
    <x v="0"/>
    <x v="0"/>
    <x v="0"/>
    <m/>
    <m/>
    <n v="968055"/>
    <m/>
    <m/>
    <m/>
  </r>
  <r>
    <x v="477"/>
    <x v="1"/>
    <s v="네이버 GFA"/>
    <x v="0"/>
    <x v="0"/>
    <x v="0"/>
    <m/>
    <m/>
    <n v="639854.5454545454"/>
    <m/>
    <m/>
    <m/>
  </r>
  <r>
    <x v="477"/>
    <x v="1"/>
    <s v="네이버 GFA"/>
    <x v="7"/>
    <x v="0"/>
    <x v="0"/>
    <m/>
    <m/>
    <n v="42272.72727272727"/>
    <m/>
    <m/>
    <m/>
  </r>
  <r>
    <x v="477"/>
    <x v="1"/>
    <s v="네이버 GFA"/>
    <x v="7"/>
    <x v="0"/>
    <x v="0"/>
    <m/>
    <m/>
    <n v="727950.9090909091"/>
    <m/>
    <m/>
    <m/>
  </r>
  <r>
    <x v="477"/>
    <x v="1"/>
    <s v="네이버 GFA"/>
    <x v="0"/>
    <x v="0"/>
    <x v="0"/>
    <m/>
    <m/>
    <n v="1186279.090909091"/>
    <m/>
    <m/>
    <m/>
  </r>
  <r>
    <x v="477"/>
    <x v="1"/>
    <s v="네이버 쇼핑검색"/>
    <x v="10"/>
    <x v="0"/>
    <x v="0"/>
    <m/>
    <m/>
    <n v="53999.99999999999"/>
    <m/>
    <m/>
    <m/>
  </r>
  <r>
    <x v="477"/>
    <x v="1"/>
    <s v="네이버 쇼핑검색"/>
    <x v="10"/>
    <x v="0"/>
    <x v="0"/>
    <m/>
    <m/>
    <n v="3320"/>
    <m/>
    <m/>
    <m/>
  </r>
  <r>
    <x v="477"/>
    <x v="1"/>
    <s v="카카오광고"/>
    <x v="0"/>
    <x v="0"/>
    <x v="0"/>
    <m/>
    <m/>
    <n v="6099.999999999999"/>
    <m/>
    <m/>
    <m/>
  </r>
  <r>
    <x v="477"/>
    <x v="1"/>
    <s v="카카오광고"/>
    <x v="5"/>
    <x v="0"/>
    <x v="0"/>
    <m/>
    <m/>
    <n v="664215"/>
    <m/>
    <m/>
    <m/>
  </r>
  <r>
    <x v="477"/>
    <x v="1"/>
    <s v="유튜브 디스커버리"/>
    <x v="0"/>
    <x v="0"/>
    <x v="0"/>
    <m/>
    <m/>
    <n v="105383"/>
    <m/>
    <m/>
    <m/>
  </r>
  <r>
    <x v="477"/>
    <x v="1"/>
    <s v="유튜브 디스커버리"/>
    <x v="0"/>
    <x v="0"/>
    <x v="0"/>
    <m/>
    <m/>
    <n v="15221"/>
    <m/>
    <m/>
    <m/>
  </r>
  <r>
    <x v="477"/>
    <x v="1"/>
    <s v="유튜브 디스커버리"/>
    <x v="0"/>
    <x v="0"/>
    <x v="0"/>
    <m/>
    <m/>
    <n v="7"/>
    <m/>
    <m/>
    <m/>
  </r>
  <r>
    <x v="477"/>
    <x v="1"/>
    <s v="유튜브 디스커버리"/>
    <x v="0"/>
    <x v="0"/>
    <x v="0"/>
    <m/>
    <m/>
    <n v="51469"/>
    <m/>
    <m/>
    <m/>
  </r>
  <r>
    <x v="477"/>
    <x v="1"/>
    <s v="유튜브 디스커버리"/>
    <x v="0"/>
    <x v="0"/>
    <x v="0"/>
    <m/>
    <m/>
    <n v="17589"/>
    <m/>
    <m/>
    <m/>
  </r>
  <r>
    <x v="477"/>
    <x v="1"/>
    <s v="유튜브 디스커버리"/>
    <x v="0"/>
    <x v="0"/>
    <x v="0"/>
    <m/>
    <m/>
    <n v="3060"/>
    <m/>
    <m/>
    <m/>
  </r>
  <r>
    <x v="478"/>
    <x v="0"/>
    <s v="페이스북/인스타그램"/>
    <x v="7"/>
    <x v="0"/>
    <x v="0"/>
    <m/>
    <m/>
    <n v="376572"/>
    <m/>
    <m/>
    <m/>
  </r>
  <r>
    <x v="478"/>
    <x v="0"/>
    <s v="페이스북/인스타그램"/>
    <x v="13"/>
    <x v="0"/>
    <x v="0"/>
    <m/>
    <m/>
    <n v="30235"/>
    <m/>
    <m/>
    <m/>
  </r>
  <r>
    <x v="478"/>
    <x v="0"/>
    <s v="페이스북/인스타그램"/>
    <x v="0"/>
    <x v="0"/>
    <x v="0"/>
    <m/>
    <m/>
    <n v="728488"/>
    <m/>
    <m/>
    <m/>
  </r>
  <r>
    <x v="478"/>
    <x v="0"/>
    <s v="네이버 GFA"/>
    <x v="0"/>
    <x v="0"/>
    <x v="0"/>
    <m/>
    <m/>
    <n v="164105.4545454545"/>
    <m/>
    <m/>
    <m/>
  </r>
  <r>
    <x v="478"/>
    <x v="0"/>
    <s v="네이버 GFA"/>
    <x v="7"/>
    <x v="0"/>
    <x v="0"/>
    <m/>
    <m/>
    <n v="145608.1818181818"/>
    <m/>
    <m/>
    <m/>
  </r>
  <r>
    <x v="478"/>
    <x v="0"/>
    <s v="네이버 GFA"/>
    <x v="0"/>
    <x v="0"/>
    <x v="0"/>
    <m/>
    <m/>
    <n v="0"/>
    <m/>
    <m/>
    <m/>
  </r>
  <r>
    <x v="478"/>
    <x v="0"/>
    <s v="네이버 GFA"/>
    <x v="7"/>
    <x v="0"/>
    <x v="0"/>
    <m/>
    <m/>
    <n v="854033.6363636362"/>
    <m/>
    <m/>
    <m/>
  </r>
  <r>
    <x v="478"/>
    <x v="0"/>
    <s v="네이버 GFA"/>
    <x v="0"/>
    <x v="0"/>
    <x v="0"/>
    <m/>
    <m/>
    <n v="1104577.272727273"/>
    <m/>
    <m/>
    <m/>
  </r>
  <r>
    <x v="478"/>
    <x v="0"/>
    <s v="네이버 쇼핑검색"/>
    <x v="10"/>
    <x v="0"/>
    <x v="0"/>
    <m/>
    <m/>
    <n v="40110"/>
    <m/>
    <m/>
    <m/>
  </r>
  <r>
    <x v="478"/>
    <x v="0"/>
    <s v="네이버 쇼핑검색"/>
    <x v="10"/>
    <x v="0"/>
    <x v="0"/>
    <m/>
    <m/>
    <n v="3580"/>
    <m/>
    <m/>
    <m/>
  </r>
  <r>
    <x v="478"/>
    <x v="0"/>
    <s v="카카오광고"/>
    <x v="0"/>
    <x v="0"/>
    <x v="0"/>
    <m/>
    <m/>
    <n v="1230"/>
    <m/>
    <m/>
    <m/>
  </r>
  <r>
    <x v="478"/>
    <x v="0"/>
    <s v="카카오광고"/>
    <x v="5"/>
    <x v="0"/>
    <x v="0"/>
    <m/>
    <m/>
    <n v="0"/>
    <m/>
    <m/>
    <m/>
  </r>
  <r>
    <x v="478"/>
    <x v="0"/>
    <s v="유튜브 디스커버리"/>
    <x v="0"/>
    <x v="0"/>
    <x v="0"/>
    <m/>
    <m/>
    <n v="23616"/>
    <m/>
    <m/>
    <m/>
  </r>
  <r>
    <x v="478"/>
    <x v="0"/>
    <s v="유튜브 디스커버리"/>
    <x v="0"/>
    <x v="0"/>
    <x v="0"/>
    <m/>
    <m/>
    <n v="1010"/>
    <m/>
    <m/>
    <m/>
  </r>
  <r>
    <x v="478"/>
    <x v="0"/>
    <s v="유튜브 디스커버리"/>
    <x v="0"/>
    <x v="0"/>
    <x v="0"/>
    <m/>
    <m/>
    <n v="168"/>
    <m/>
    <m/>
    <m/>
  </r>
  <r>
    <x v="478"/>
    <x v="0"/>
    <s v="유튜브 디스커버리"/>
    <x v="0"/>
    <x v="0"/>
    <x v="0"/>
    <m/>
    <m/>
    <n v="1602"/>
    <m/>
    <m/>
    <m/>
  </r>
  <r>
    <x v="478"/>
    <x v="0"/>
    <s v="유튜브 디스커버리"/>
    <x v="0"/>
    <x v="0"/>
    <x v="0"/>
    <m/>
    <m/>
    <n v="29384"/>
    <m/>
    <m/>
    <m/>
  </r>
  <r>
    <x v="478"/>
    <x v="0"/>
    <s v="유튜브 디스커버리"/>
    <x v="0"/>
    <x v="0"/>
    <x v="0"/>
    <m/>
    <m/>
    <n v="2925"/>
    <m/>
    <m/>
    <m/>
  </r>
  <r>
    <x v="478"/>
    <x v="0"/>
    <s v="유튜브 디스커버리"/>
    <x v="0"/>
    <x v="0"/>
    <x v="0"/>
    <m/>
    <m/>
    <n v="25947"/>
    <m/>
    <m/>
    <m/>
  </r>
  <r>
    <x v="479"/>
    <x v="2"/>
    <s v="페이스북/인스타그램"/>
    <x v="7"/>
    <x v="0"/>
    <x v="0"/>
    <m/>
    <m/>
    <n v="305554"/>
    <m/>
    <m/>
    <m/>
  </r>
  <r>
    <x v="479"/>
    <x v="2"/>
    <s v="페이스북/인스타그램"/>
    <x v="13"/>
    <x v="0"/>
    <x v="0"/>
    <m/>
    <m/>
    <n v="25027"/>
    <m/>
    <m/>
    <m/>
  </r>
  <r>
    <x v="479"/>
    <x v="2"/>
    <s v="페이스북/인스타그램"/>
    <x v="0"/>
    <x v="0"/>
    <x v="0"/>
    <m/>
    <m/>
    <n v="462706"/>
    <m/>
    <m/>
    <m/>
  </r>
  <r>
    <x v="480"/>
    <x v="5"/>
    <s v="페이스북/인스타그램"/>
    <x v="7"/>
    <x v="0"/>
    <x v="0"/>
    <m/>
    <m/>
    <n v="294867"/>
    <m/>
    <m/>
    <m/>
  </r>
  <r>
    <x v="480"/>
    <x v="5"/>
    <s v="페이스북/인스타그램"/>
    <x v="13"/>
    <x v="0"/>
    <x v="0"/>
    <m/>
    <m/>
    <n v="14504"/>
    <m/>
    <m/>
    <m/>
  </r>
  <r>
    <x v="480"/>
    <x v="5"/>
    <s v="페이스북/인스타그램"/>
    <x v="0"/>
    <x v="0"/>
    <x v="0"/>
    <m/>
    <m/>
    <n v="313194"/>
    <m/>
    <m/>
    <m/>
  </r>
  <r>
    <x v="481"/>
    <x v="6"/>
    <s v="페이스북/인스타그램"/>
    <x v="7"/>
    <x v="0"/>
    <x v="0"/>
    <m/>
    <m/>
    <n v="373773"/>
    <m/>
    <m/>
    <m/>
  </r>
  <r>
    <x v="481"/>
    <x v="6"/>
    <s v="페이스북/인스타그램"/>
    <x v="13"/>
    <x v="0"/>
    <x v="0"/>
    <m/>
    <m/>
    <n v="20374"/>
    <m/>
    <m/>
    <m/>
  </r>
  <r>
    <x v="481"/>
    <x v="6"/>
    <s v="페이스북/인스타그램"/>
    <x v="0"/>
    <x v="0"/>
    <x v="0"/>
    <m/>
    <m/>
    <n v="501611"/>
    <m/>
    <m/>
    <m/>
  </r>
  <r>
    <x v="479"/>
    <x v="2"/>
    <s v="네이버 GFA"/>
    <x v="7"/>
    <x v="0"/>
    <x v="0"/>
    <m/>
    <m/>
    <n v="74490.90909090909"/>
    <m/>
    <m/>
    <m/>
  </r>
  <r>
    <x v="479"/>
    <x v="2"/>
    <s v="네이버 GFA"/>
    <x v="7"/>
    <x v="0"/>
    <x v="0"/>
    <m/>
    <m/>
    <n v="832594.5454545454"/>
    <m/>
    <m/>
    <m/>
  </r>
  <r>
    <x v="479"/>
    <x v="2"/>
    <s v="네이버 GFA"/>
    <x v="0"/>
    <x v="0"/>
    <x v="0"/>
    <m/>
    <m/>
    <n v="1186129.090909091"/>
    <m/>
    <m/>
    <m/>
  </r>
  <r>
    <x v="480"/>
    <x v="5"/>
    <s v="네이버 GFA"/>
    <x v="0"/>
    <x v="0"/>
    <x v="0"/>
    <m/>
    <m/>
    <n v="0"/>
    <m/>
    <m/>
    <m/>
  </r>
  <r>
    <x v="480"/>
    <x v="5"/>
    <s v="네이버 GFA"/>
    <x v="7"/>
    <x v="0"/>
    <x v="0"/>
    <m/>
    <m/>
    <n v="230190.9090909091"/>
    <m/>
    <m/>
    <m/>
  </r>
  <r>
    <x v="480"/>
    <x v="5"/>
    <s v="네이버 GFA"/>
    <x v="7"/>
    <x v="0"/>
    <x v="0"/>
    <m/>
    <m/>
    <n v="1315490"/>
    <m/>
    <m/>
    <m/>
  </r>
  <r>
    <x v="480"/>
    <x v="5"/>
    <s v="네이버 GFA"/>
    <x v="0"/>
    <x v="0"/>
    <x v="0"/>
    <m/>
    <m/>
    <n v="473944.5454545454"/>
    <m/>
    <m/>
    <m/>
  </r>
  <r>
    <x v="481"/>
    <x v="6"/>
    <s v="네이버 GFA"/>
    <x v="0"/>
    <x v="0"/>
    <x v="0"/>
    <m/>
    <m/>
    <n v="0"/>
    <m/>
    <m/>
    <m/>
  </r>
  <r>
    <x v="481"/>
    <x v="6"/>
    <s v="네이버 GFA"/>
    <x v="7"/>
    <x v="0"/>
    <x v="0"/>
    <m/>
    <m/>
    <n v="363636.3636363636"/>
    <m/>
    <m/>
    <m/>
  </r>
  <r>
    <x v="481"/>
    <x v="6"/>
    <s v="네이버 GFA"/>
    <x v="7"/>
    <x v="0"/>
    <x v="0"/>
    <m/>
    <m/>
    <n v="1606093.636363636"/>
    <m/>
    <m/>
    <m/>
  </r>
  <r>
    <x v="481"/>
    <x v="6"/>
    <s v="네이버 GFA"/>
    <x v="0"/>
    <x v="0"/>
    <x v="0"/>
    <m/>
    <m/>
    <n v="308248.1818181818"/>
    <m/>
    <m/>
    <m/>
  </r>
  <r>
    <x v="479"/>
    <x v="2"/>
    <s v="네이버 쇼핑검색"/>
    <x v="10"/>
    <x v="0"/>
    <x v="0"/>
    <m/>
    <m/>
    <n v="34870"/>
    <m/>
    <m/>
    <m/>
  </r>
  <r>
    <x v="479"/>
    <x v="2"/>
    <s v="네이버 쇼핑검색"/>
    <x v="10"/>
    <x v="0"/>
    <x v="0"/>
    <m/>
    <m/>
    <n v="4590"/>
    <m/>
    <m/>
    <m/>
  </r>
  <r>
    <x v="480"/>
    <x v="5"/>
    <s v="네이버 쇼핑검색"/>
    <x v="10"/>
    <x v="0"/>
    <x v="0"/>
    <m/>
    <m/>
    <n v="30750"/>
    <m/>
    <m/>
    <m/>
  </r>
  <r>
    <x v="480"/>
    <x v="5"/>
    <s v="네이버 쇼핑검색"/>
    <x v="10"/>
    <x v="0"/>
    <x v="0"/>
    <m/>
    <m/>
    <n v="399.9999999999999"/>
    <m/>
    <m/>
    <m/>
  </r>
  <r>
    <x v="481"/>
    <x v="6"/>
    <s v="네이버 쇼핑검색"/>
    <x v="10"/>
    <x v="0"/>
    <x v="0"/>
    <m/>
    <m/>
    <n v="37280"/>
    <m/>
    <m/>
    <m/>
  </r>
  <r>
    <x v="481"/>
    <x v="6"/>
    <s v="네이버 쇼핑검색"/>
    <x v="10"/>
    <x v="0"/>
    <x v="0"/>
    <m/>
    <m/>
    <n v="1250"/>
    <m/>
    <m/>
    <m/>
  </r>
  <r>
    <x v="479"/>
    <x v="2"/>
    <s v="카카오광고"/>
    <x v="0"/>
    <x v="0"/>
    <x v="0"/>
    <m/>
    <m/>
    <n v="1680"/>
    <m/>
    <m/>
    <m/>
  </r>
  <r>
    <x v="479"/>
    <x v="2"/>
    <s v="카카오광고"/>
    <x v="5"/>
    <x v="0"/>
    <x v="0"/>
    <m/>
    <m/>
    <n v="0"/>
    <m/>
    <m/>
    <m/>
  </r>
  <r>
    <x v="479"/>
    <x v="2"/>
    <s v="카카오광고"/>
    <x v="5"/>
    <x v="0"/>
    <x v="0"/>
    <m/>
    <m/>
    <n v="0"/>
    <m/>
    <m/>
    <m/>
  </r>
  <r>
    <x v="480"/>
    <x v="5"/>
    <s v="카카오광고"/>
    <x v="0"/>
    <x v="0"/>
    <x v="0"/>
    <m/>
    <m/>
    <n v="399.9999999999999"/>
    <m/>
    <m/>
    <m/>
  </r>
  <r>
    <x v="480"/>
    <x v="5"/>
    <s v="카카오광고"/>
    <x v="5"/>
    <x v="0"/>
    <x v="0"/>
    <m/>
    <m/>
    <n v="0"/>
    <m/>
    <m/>
    <m/>
  </r>
  <r>
    <x v="480"/>
    <x v="5"/>
    <s v="카카오광고"/>
    <x v="5"/>
    <x v="0"/>
    <x v="0"/>
    <m/>
    <m/>
    <n v="0"/>
    <m/>
    <m/>
    <m/>
  </r>
  <r>
    <x v="481"/>
    <x v="6"/>
    <s v="카카오광고"/>
    <x v="0"/>
    <x v="0"/>
    <x v="0"/>
    <m/>
    <m/>
    <n v="449.9999999999999"/>
    <m/>
    <m/>
    <m/>
  </r>
  <r>
    <x v="481"/>
    <x v="6"/>
    <s v="카카오광고"/>
    <x v="5"/>
    <x v="0"/>
    <x v="0"/>
    <m/>
    <m/>
    <n v="662205"/>
    <m/>
    <m/>
    <m/>
  </r>
  <r>
    <x v="481"/>
    <x v="6"/>
    <s v="카카오광고"/>
    <x v="5"/>
    <x v="0"/>
    <x v="0"/>
    <m/>
    <m/>
    <n v="0"/>
    <m/>
    <m/>
    <m/>
  </r>
  <r>
    <x v="479"/>
    <x v="2"/>
    <s v="유튜브 디스커버리"/>
    <x v="0"/>
    <x v="0"/>
    <x v="0"/>
    <m/>
    <m/>
    <n v="164292"/>
    <m/>
    <m/>
    <m/>
  </r>
  <r>
    <x v="479"/>
    <x v="2"/>
    <s v="유튜브 디스커버리"/>
    <x v="0"/>
    <x v="0"/>
    <x v="0"/>
    <m/>
    <m/>
    <n v="7924"/>
    <m/>
    <m/>
    <m/>
  </r>
  <r>
    <x v="479"/>
    <x v="2"/>
    <s v="유튜브 디스커버리"/>
    <x v="17"/>
    <x v="0"/>
    <x v="0"/>
    <m/>
    <m/>
    <n v="200"/>
    <m/>
    <m/>
    <m/>
  </r>
  <r>
    <x v="479"/>
    <x v="2"/>
    <s v="유튜브 디스커버리"/>
    <x v="17"/>
    <x v="0"/>
    <x v="0"/>
    <m/>
    <m/>
    <n v="10942"/>
    <m/>
    <m/>
    <m/>
  </r>
  <r>
    <x v="479"/>
    <x v="2"/>
    <s v="유튜브 디스커버리"/>
    <x v="0"/>
    <x v="0"/>
    <x v="0"/>
    <m/>
    <m/>
    <n v="35138"/>
    <m/>
    <m/>
    <m/>
  </r>
  <r>
    <x v="479"/>
    <x v="2"/>
    <s v="유튜브 디스커버리"/>
    <x v="0"/>
    <x v="0"/>
    <x v="0"/>
    <m/>
    <m/>
    <n v="12350"/>
    <m/>
    <m/>
    <m/>
  </r>
  <r>
    <x v="479"/>
    <x v="2"/>
    <s v="유튜브 디스커버리"/>
    <x v="0"/>
    <x v="0"/>
    <x v="0"/>
    <m/>
    <m/>
    <n v="668"/>
    <m/>
    <m/>
    <m/>
  </r>
  <r>
    <x v="480"/>
    <x v="5"/>
    <s v="유튜브 디스커버리"/>
    <x v="0"/>
    <x v="0"/>
    <x v="0"/>
    <m/>
    <m/>
    <n v="25405"/>
    <m/>
    <m/>
    <m/>
  </r>
  <r>
    <x v="480"/>
    <x v="5"/>
    <s v="유튜브 디스커버리"/>
    <x v="17"/>
    <x v="0"/>
    <x v="0"/>
    <m/>
    <m/>
    <n v="23961"/>
    <m/>
    <m/>
    <m/>
  </r>
  <r>
    <x v="480"/>
    <x v="5"/>
    <s v="유튜브 디스커버리"/>
    <x v="0"/>
    <x v="0"/>
    <x v="0"/>
    <m/>
    <m/>
    <n v="65204"/>
    <m/>
    <m/>
    <m/>
  </r>
  <r>
    <x v="480"/>
    <x v="5"/>
    <s v="유튜브 디스커버리"/>
    <x v="0"/>
    <x v="0"/>
    <x v="0"/>
    <m/>
    <m/>
    <n v="4916"/>
    <m/>
    <m/>
    <m/>
  </r>
  <r>
    <x v="480"/>
    <x v="5"/>
    <s v="유튜브 디스커버리"/>
    <x v="0"/>
    <x v="0"/>
    <x v="0"/>
    <m/>
    <m/>
    <n v="1242"/>
    <m/>
    <m/>
    <m/>
  </r>
  <r>
    <x v="480"/>
    <x v="5"/>
    <s v="유튜브 디스커버리"/>
    <x v="17"/>
    <x v="0"/>
    <x v="0"/>
    <m/>
    <m/>
    <n v="175"/>
    <m/>
    <m/>
    <m/>
  </r>
  <r>
    <x v="480"/>
    <x v="5"/>
    <s v="유튜브 디스커버리"/>
    <x v="0"/>
    <x v="0"/>
    <x v="0"/>
    <m/>
    <m/>
    <n v="374"/>
    <m/>
    <m/>
    <m/>
  </r>
  <r>
    <x v="481"/>
    <x v="6"/>
    <s v="유튜브 디스커버리"/>
    <x v="0"/>
    <x v="0"/>
    <x v="0"/>
    <m/>
    <m/>
    <n v="16076"/>
    <m/>
    <m/>
    <m/>
  </r>
  <r>
    <x v="481"/>
    <x v="6"/>
    <s v="유튜브 디스커버리"/>
    <x v="0"/>
    <x v="0"/>
    <x v="0"/>
    <m/>
    <m/>
    <n v="50507"/>
    <m/>
    <m/>
    <m/>
  </r>
  <r>
    <x v="481"/>
    <x v="6"/>
    <s v="유튜브 디스커버리"/>
    <x v="0"/>
    <x v="0"/>
    <x v="0"/>
    <m/>
    <m/>
    <n v="55"/>
    <m/>
    <m/>
    <m/>
  </r>
  <r>
    <x v="481"/>
    <x v="6"/>
    <s v="유튜브 디스커버리"/>
    <x v="0"/>
    <x v="0"/>
    <x v="0"/>
    <m/>
    <m/>
    <n v="65457"/>
    <m/>
    <m/>
    <m/>
  </r>
  <r>
    <x v="481"/>
    <x v="6"/>
    <s v="유튜브 디스커버리"/>
    <x v="0"/>
    <x v="0"/>
    <x v="0"/>
    <m/>
    <m/>
    <n v="8256"/>
    <m/>
    <m/>
    <m/>
  </r>
  <r>
    <x v="481"/>
    <x v="6"/>
    <s v="유튜브 디스커버리"/>
    <x v="0"/>
    <x v="0"/>
    <x v="0"/>
    <m/>
    <m/>
    <n v="956"/>
    <m/>
    <m/>
    <m/>
  </r>
  <r>
    <x v="481"/>
    <x v="6"/>
    <s v="유튜브 디스커버리"/>
    <x v="0"/>
    <x v="0"/>
    <x v="0"/>
    <m/>
    <m/>
    <n v="12840"/>
    <m/>
    <m/>
    <m/>
  </r>
  <r>
    <x v="481"/>
    <x v="6"/>
    <s v="유튜브 디스커버리"/>
    <x v="0"/>
    <x v="0"/>
    <x v="0"/>
    <m/>
    <m/>
    <n v="32391"/>
    <m/>
    <m/>
    <m/>
  </r>
  <r>
    <x v="481"/>
    <x v="6"/>
    <s v="유튜브 디스커버리"/>
    <x v="0"/>
    <x v="0"/>
    <x v="0"/>
    <m/>
    <m/>
    <n v="210"/>
    <m/>
    <m/>
    <m/>
  </r>
  <r>
    <x v="481"/>
    <x v="6"/>
    <s v="유튜브 디스커버리"/>
    <x v="17"/>
    <x v="0"/>
    <x v="0"/>
    <m/>
    <m/>
    <n v="40248"/>
    <m/>
    <m/>
    <m/>
  </r>
  <r>
    <x v="481"/>
    <x v="6"/>
    <s v="유튜브 디스커버리"/>
    <x v="17"/>
    <x v="0"/>
    <x v="0"/>
    <m/>
    <m/>
    <n v="410"/>
    <m/>
    <m/>
    <m/>
  </r>
  <r>
    <x v="482"/>
    <x v="3"/>
    <s v="페이스북/인스타그램"/>
    <x v="7"/>
    <x v="0"/>
    <x v="0"/>
    <m/>
    <m/>
    <n v="349027"/>
    <m/>
    <m/>
    <m/>
  </r>
  <r>
    <x v="482"/>
    <x v="3"/>
    <s v="페이스북/인스타그램"/>
    <x v="13"/>
    <x v="0"/>
    <x v="0"/>
    <m/>
    <m/>
    <n v="28483"/>
    <m/>
    <m/>
    <m/>
  </r>
  <r>
    <x v="482"/>
    <x v="3"/>
    <s v="페이스북/인스타그램"/>
    <x v="0"/>
    <x v="0"/>
    <x v="0"/>
    <m/>
    <m/>
    <n v="760084"/>
    <m/>
    <m/>
    <m/>
  </r>
  <r>
    <x v="482"/>
    <x v="3"/>
    <s v="네이버 GFA"/>
    <x v="7"/>
    <x v="0"/>
    <x v="0"/>
    <m/>
    <m/>
    <n v="386729.0909090909"/>
    <m/>
    <m/>
    <m/>
  </r>
  <r>
    <x v="482"/>
    <x v="3"/>
    <s v="네이버 GFA"/>
    <x v="7"/>
    <x v="0"/>
    <x v="0"/>
    <m/>
    <m/>
    <n v="1273889.090909091"/>
    <m/>
    <m/>
    <m/>
  </r>
  <r>
    <x v="482"/>
    <x v="3"/>
    <s v="네이버 GFA"/>
    <x v="0"/>
    <x v="0"/>
    <x v="0"/>
    <m/>
    <m/>
    <n v="359906.3636363636"/>
    <m/>
    <m/>
    <m/>
  </r>
  <r>
    <x v="482"/>
    <x v="3"/>
    <s v="네이버 쇼핑검색"/>
    <x v="10"/>
    <x v="0"/>
    <x v="0"/>
    <m/>
    <m/>
    <n v="48429.99999999999"/>
    <m/>
    <m/>
    <m/>
  </r>
  <r>
    <x v="482"/>
    <x v="3"/>
    <s v="네이버 쇼핑검색"/>
    <x v="10"/>
    <x v="0"/>
    <x v="0"/>
    <m/>
    <m/>
    <n v="5430"/>
    <m/>
    <m/>
    <m/>
  </r>
  <r>
    <x v="482"/>
    <x v="3"/>
    <s v="네이버 쇼핑박스"/>
    <x v="7"/>
    <x v="0"/>
    <x v="0"/>
    <m/>
    <m/>
    <n v="649350.64"/>
    <m/>
    <m/>
    <m/>
  </r>
  <r>
    <x v="482"/>
    <x v="3"/>
    <s v="카카오광고"/>
    <x v="0"/>
    <x v="0"/>
    <x v="0"/>
    <m/>
    <m/>
    <n v="429.9999999999999"/>
    <m/>
    <m/>
    <m/>
  </r>
  <r>
    <x v="482"/>
    <x v="3"/>
    <s v="카카오광고"/>
    <x v="0"/>
    <x v="0"/>
    <x v="0"/>
    <m/>
    <m/>
    <n v="180"/>
    <m/>
    <m/>
    <m/>
  </r>
  <r>
    <x v="482"/>
    <x v="3"/>
    <s v="유튜브 디스커버리"/>
    <x v="0"/>
    <x v="0"/>
    <x v="0"/>
    <m/>
    <m/>
    <n v="59"/>
    <m/>
    <m/>
    <m/>
  </r>
  <r>
    <x v="482"/>
    <x v="3"/>
    <s v="유튜브 디스커버리"/>
    <x v="17"/>
    <x v="0"/>
    <x v="0"/>
    <m/>
    <m/>
    <n v="110"/>
    <m/>
    <m/>
    <m/>
  </r>
  <r>
    <x v="482"/>
    <x v="3"/>
    <s v="유튜브 디스커버리"/>
    <x v="0"/>
    <x v="0"/>
    <x v="0"/>
    <m/>
    <m/>
    <n v="138"/>
    <m/>
    <m/>
    <m/>
  </r>
  <r>
    <x v="482"/>
    <x v="3"/>
    <s v="유튜브 디스커버리"/>
    <x v="0"/>
    <x v="0"/>
    <x v="0"/>
    <m/>
    <m/>
    <n v="51328"/>
    <m/>
    <m/>
    <m/>
  </r>
  <r>
    <x v="482"/>
    <x v="3"/>
    <s v="유튜브 디스커버리"/>
    <x v="0"/>
    <x v="0"/>
    <x v="0"/>
    <m/>
    <m/>
    <n v="64642"/>
    <m/>
    <m/>
    <m/>
  </r>
  <r>
    <x v="482"/>
    <x v="3"/>
    <s v="유튜브 디스커버리"/>
    <x v="0"/>
    <x v="0"/>
    <x v="0"/>
    <m/>
    <m/>
    <n v="1285"/>
    <m/>
    <m/>
    <m/>
  </r>
  <r>
    <x v="482"/>
    <x v="3"/>
    <s v="유튜브 디스커버리"/>
    <x v="0"/>
    <x v="0"/>
    <x v="0"/>
    <m/>
    <m/>
    <n v="105001"/>
    <m/>
    <m/>
    <m/>
  </r>
  <r>
    <x v="482"/>
    <x v="3"/>
    <s v="유튜브 디스커버리"/>
    <x v="17"/>
    <x v="0"/>
    <x v="0"/>
    <m/>
    <m/>
    <n v="83454"/>
    <m/>
    <m/>
    <m/>
  </r>
  <r>
    <x v="482"/>
    <x v="3"/>
    <s v="유튜브 디스커버리"/>
    <x v="0"/>
    <x v="0"/>
    <x v="0"/>
    <m/>
    <m/>
    <n v="25359"/>
    <m/>
    <m/>
    <m/>
  </r>
  <r>
    <x v="482"/>
    <x v="3"/>
    <s v="유튜브 디스커버리"/>
    <x v="0"/>
    <x v="0"/>
    <x v="0"/>
    <m/>
    <m/>
    <n v="284246"/>
    <m/>
    <m/>
    <m/>
  </r>
  <r>
    <x v="482"/>
    <x v="3"/>
    <s v="유튜브 디스커버리"/>
    <x v="0"/>
    <x v="0"/>
    <x v="0"/>
    <m/>
    <m/>
    <n v="28383"/>
    <m/>
    <m/>
    <m/>
  </r>
  <r>
    <x v="482"/>
    <x v="3"/>
    <s v="유튜브 디스커버리"/>
    <x v="0"/>
    <x v="0"/>
    <x v="0"/>
    <m/>
    <m/>
    <n v="1004"/>
    <m/>
    <m/>
    <m/>
  </r>
  <r>
    <x v="482"/>
    <x v="3"/>
    <s v="유튜브 디스커버리"/>
    <x v="0"/>
    <x v="0"/>
    <x v="0"/>
    <m/>
    <m/>
    <n v="10073"/>
    <m/>
    <m/>
    <m/>
  </r>
  <r>
    <x v="482"/>
    <x v="3"/>
    <s v="유튜브 디스커버리"/>
    <x v="0"/>
    <x v="0"/>
    <x v="0"/>
    <m/>
    <m/>
    <n v="44411"/>
    <m/>
    <m/>
    <m/>
  </r>
  <r>
    <x v="482"/>
    <x v="3"/>
    <s v="유튜브 디스커버리"/>
    <x v="0"/>
    <x v="0"/>
    <x v="0"/>
    <m/>
    <m/>
    <n v="1127"/>
    <m/>
    <m/>
    <m/>
  </r>
  <r>
    <x v="483"/>
    <x v="4"/>
    <s v="페이스북/인스타그램"/>
    <x v="7"/>
    <x v="0"/>
    <x v="0"/>
    <m/>
    <m/>
    <n v="444208"/>
    <m/>
    <m/>
    <m/>
  </r>
  <r>
    <x v="483"/>
    <x v="4"/>
    <s v="페이스북/인스타그램"/>
    <x v="13"/>
    <x v="0"/>
    <x v="0"/>
    <m/>
    <m/>
    <n v="29349"/>
    <m/>
    <m/>
    <m/>
  </r>
  <r>
    <x v="483"/>
    <x v="4"/>
    <s v="페이스북/인스타그램"/>
    <x v="0"/>
    <x v="0"/>
    <x v="0"/>
    <m/>
    <m/>
    <n v="763309"/>
    <m/>
    <m/>
    <m/>
  </r>
  <r>
    <x v="483"/>
    <x v="4"/>
    <s v="네이버 GFA"/>
    <x v="7"/>
    <x v="0"/>
    <x v="0"/>
    <m/>
    <m/>
    <n v="471122.7272727272"/>
    <m/>
    <m/>
    <m/>
  </r>
  <r>
    <x v="483"/>
    <x v="4"/>
    <s v="네이버 GFA"/>
    <x v="7"/>
    <x v="0"/>
    <x v="0"/>
    <m/>
    <m/>
    <n v="1741337.272727272"/>
    <m/>
    <m/>
    <m/>
  </r>
  <r>
    <x v="483"/>
    <x v="4"/>
    <s v="네이버 GFA"/>
    <x v="0"/>
    <x v="0"/>
    <x v="0"/>
    <m/>
    <m/>
    <n v="1290054.545454545"/>
    <m/>
    <m/>
    <m/>
  </r>
  <r>
    <x v="483"/>
    <x v="4"/>
    <s v="네이버 쇼핑검색"/>
    <x v="10"/>
    <x v="0"/>
    <x v="0"/>
    <m/>
    <m/>
    <n v="54169.99999999999"/>
    <m/>
    <m/>
    <m/>
  </r>
  <r>
    <x v="483"/>
    <x v="4"/>
    <s v="네이버 쇼핑검색"/>
    <x v="10"/>
    <x v="0"/>
    <x v="0"/>
    <m/>
    <m/>
    <n v="3970"/>
    <m/>
    <m/>
    <m/>
  </r>
  <r>
    <x v="483"/>
    <x v="4"/>
    <s v="네이버 쇼핑박스"/>
    <x v="7"/>
    <x v="0"/>
    <x v="0"/>
    <m/>
    <m/>
    <n v="649350.64"/>
    <m/>
    <m/>
    <m/>
  </r>
  <r>
    <x v="483"/>
    <x v="4"/>
    <s v="카카오광고"/>
    <x v="0"/>
    <x v="0"/>
    <x v="0"/>
    <m/>
    <m/>
    <n v="759.9999999999999"/>
    <m/>
    <m/>
    <m/>
  </r>
  <r>
    <x v="483"/>
    <x v="4"/>
    <s v="카카오광고"/>
    <x v="0"/>
    <x v="0"/>
    <x v="0"/>
    <m/>
    <m/>
    <n v="98389.99999999999"/>
    <m/>
    <m/>
    <m/>
  </r>
  <r>
    <x v="483"/>
    <x v="4"/>
    <s v="유튜브 디스커버리"/>
    <x v="0"/>
    <x v="0"/>
    <x v="0"/>
    <m/>
    <m/>
    <n v="124863"/>
    <m/>
    <m/>
    <m/>
  </r>
  <r>
    <x v="483"/>
    <x v="4"/>
    <s v="유튜브 디스커버리"/>
    <x v="0"/>
    <x v="0"/>
    <x v="0"/>
    <m/>
    <m/>
    <n v="51853"/>
    <m/>
    <m/>
    <m/>
  </r>
  <r>
    <x v="483"/>
    <x v="4"/>
    <s v="유튜브 디스커버리"/>
    <x v="0"/>
    <x v="0"/>
    <x v="0"/>
    <m/>
    <m/>
    <n v="354093"/>
    <m/>
    <m/>
    <m/>
  </r>
  <r>
    <x v="483"/>
    <x v="4"/>
    <s v="유튜브 디스커버리"/>
    <x v="0"/>
    <x v="0"/>
    <x v="0"/>
    <m/>
    <m/>
    <n v="408282"/>
    <m/>
    <m/>
    <m/>
  </r>
  <r>
    <x v="483"/>
    <x v="4"/>
    <s v="유튜브 디스커버리"/>
    <x v="0"/>
    <x v="0"/>
    <x v="0"/>
    <m/>
    <m/>
    <n v="70349"/>
    <m/>
    <m/>
    <m/>
  </r>
  <r>
    <x v="483"/>
    <x v="4"/>
    <s v="유튜브 디스커버리"/>
    <x v="17"/>
    <x v="0"/>
    <x v="0"/>
    <m/>
    <m/>
    <n v="239"/>
    <m/>
    <m/>
    <m/>
  </r>
  <r>
    <x v="483"/>
    <x v="4"/>
    <s v="유튜브 디스커버리"/>
    <x v="0"/>
    <x v="0"/>
    <x v="0"/>
    <m/>
    <m/>
    <n v="108354"/>
    <m/>
    <m/>
    <m/>
  </r>
  <r>
    <x v="483"/>
    <x v="4"/>
    <s v="유튜브 디스커버리"/>
    <x v="17"/>
    <x v="0"/>
    <x v="0"/>
    <m/>
    <m/>
    <n v="45951"/>
    <m/>
    <m/>
    <m/>
  </r>
  <r>
    <x v="483"/>
    <x v="4"/>
    <s v="유튜브 디스커버리"/>
    <x v="0"/>
    <x v="0"/>
    <x v="0"/>
    <m/>
    <m/>
    <n v="86944"/>
    <m/>
    <m/>
    <m/>
  </r>
  <r>
    <x v="483"/>
    <x v="4"/>
    <s v="유튜브 디스커버리"/>
    <x v="0"/>
    <x v="0"/>
    <x v="0"/>
    <m/>
    <m/>
    <n v="101569"/>
    <m/>
    <m/>
    <m/>
  </r>
  <r>
    <x v="483"/>
    <x v="4"/>
    <s v="유튜브 디스커버리"/>
    <x v="0"/>
    <x v="0"/>
    <x v="0"/>
    <m/>
    <m/>
    <n v="34245"/>
    <m/>
    <m/>
    <m/>
  </r>
  <r>
    <x v="483"/>
    <x v="4"/>
    <s v="유튜브 디스커버리"/>
    <x v="0"/>
    <x v="0"/>
    <x v="0"/>
    <m/>
    <m/>
    <n v="61989"/>
    <m/>
    <m/>
    <m/>
  </r>
  <r>
    <x v="483"/>
    <x v="4"/>
    <s v="유튜브 디스커버리"/>
    <x v="0"/>
    <x v="0"/>
    <x v="0"/>
    <m/>
    <m/>
    <n v="68255"/>
    <m/>
    <m/>
    <m/>
  </r>
  <r>
    <x v="483"/>
    <x v="4"/>
    <s v="유튜브 디스커버리"/>
    <x v="0"/>
    <x v="0"/>
    <x v="0"/>
    <m/>
    <m/>
    <n v="48943"/>
    <m/>
    <m/>
    <m/>
  </r>
  <r>
    <x v="483"/>
    <x v="4"/>
    <s v="유튜브 디스커버리"/>
    <x v="0"/>
    <x v="0"/>
    <x v="0"/>
    <m/>
    <m/>
    <n v="26425"/>
    <m/>
    <m/>
    <m/>
  </r>
  <r>
    <x v="483"/>
    <x v="4"/>
    <s v="유튜브 디스커버리"/>
    <x v="0"/>
    <x v="0"/>
    <x v="0"/>
    <m/>
    <m/>
    <n v="162112"/>
    <m/>
    <m/>
    <m/>
  </r>
  <r>
    <x v="483"/>
    <x v="4"/>
    <s v="유튜브 디스커버리"/>
    <x v="0"/>
    <x v="0"/>
    <x v="0"/>
    <m/>
    <m/>
    <n v="70062"/>
    <m/>
    <m/>
    <m/>
  </r>
  <r>
    <x v="483"/>
    <x v="4"/>
    <s v="유튜브 디스커버리"/>
    <x v="0"/>
    <x v="0"/>
    <x v="0"/>
    <m/>
    <m/>
    <n v="1417"/>
    <m/>
    <m/>
    <m/>
  </r>
  <r>
    <x v="483"/>
    <x v="4"/>
    <s v="유튜브 디스커버리"/>
    <x v="0"/>
    <x v="0"/>
    <x v="0"/>
    <m/>
    <m/>
    <n v="480132"/>
    <m/>
    <m/>
    <m/>
  </r>
  <r>
    <x v="484"/>
    <x v="1"/>
    <s v="페이스북/인스타그램"/>
    <x v="7"/>
    <x v="0"/>
    <x v="0"/>
    <m/>
    <m/>
    <n v="482361"/>
    <m/>
    <m/>
    <m/>
  </r>
  <r>
    <x v="484"/>
    <x v="1"/>
    <s v="페이스북/인스타그램"/>
    <x v="13"/>
    <x v="0"/>
    <x v="0"/>
    <m/>
    <m/>
    <n v="29657"/>
    <m/>
    <m/>
    <m/>
  </r>
  <r>
    <x v="484"/>
    <x v="1"/>
    <s v="페이스북/인스타그램"/>
    <x v="0"/>
    <x v="0"/>
    <x v="0"/>
    <m/>
    <m/>
    <n v="847301"/>
    <m/>
    <m/>
    <m/>
  </r>
  <r>
    <x v="484"/>
    <x v="1"/>
    <s v="네이버 GFA"/>
    <x v="0"/>
    <x v="0"/>
    <x v="0"/>
    <m/>
    <m/>
    <n v="49696.36363636363"/>
    <m/>
    <m/>
    <m/>
  </r>
  <r>
    <x v="484"/>
    <x v="1"/>
    <s v="네이버 GFA"/>
    <x v="7"/>
    <x v="0"/>
    <x v="0"/>
    <m/>
    <m/>
    <n v="570630.9090909091"/>
    <m/>
    <m/>
    <m/>
  </r>
  <r>
    <x v="484"/>
    <x v="1"/>
    <s v="네이버 GFA"/>
    <x v="7"/>
    <x v="0"/>
    <x v="0"/>
    <m/>
    <m/>
    <n v="1720624.545454545"/>
    <m/>
    <m/>
    <m/>
  </r>
  <r>
    <x v="484"/>
    <x v="1"/>
    <s v="네이버 GFA"/>
    <x v="0"/>
    <x v="0"/>
    <x v="0"/>
    <m/>
    <m/>
    <n v="867085.4545454545"/>
    <m/>
    <m/>
    <m/>
  </r>
  <r>
    <x v="484"/>
    <x v="1"/>
    <s v="네이버 쇼핑검색"/>
    <x v="10"/>
    <x v="0"/>
    <x v="0"/>
    <m/>
    <m/>
    <n v="45339.99999999999"/>
    <m/>
    <m/>
    <m/>
  </r>
  <r>
    <x v="484"/>
    <x v="1"/>
    <s v="네이버 쇼핑검색"/>
    <x v="10"/>
    <x v="0"/>
    <x v="0"/>
    <m/>
    <m/>
    <n v="4530"/>
    <m/>
    <m/>
    <m/>
  </r>
  <r>
    <x v="484"/>
    <x v="1"/>
    <s v="네이버 쇼핑박스"/>
    <x v="7"/>
    <x v="0"/>
    <x v="0"/>
    <m/>
    <m/>
    <n v="649350.64"/>
    <m/>
    <m/>
    <m/>
  </r>
  <r>
    <x v="484"/>
    <x v="1"/>
    <s v="카카오광고"/>
    <x v="0"/>
    <x v="0"/>
    <x v="0"/>
    <m/>
    <m/>
    <n v="819.9999999999999"/>
    <m/>
    <m/>
    <m/>
  </r>
  <r>
    <x v="484"/>
    <x v="1"/>
    <s v="카카오광고"/>
    <x v="0"/>
    <x v="0"/>
    <x v="0"/>
    <m/>
    <m/>
    <n v="187960"/>
    <m/>
    <m/>
    <m/>
  </r>
  <r>
    <x v="484"/>
    <x v="1"/>
    <s v="유튜브 디스커버리"/>
    <x v="0"/>
    <x v="0"/>
    <x v="0"/>
    <m/>
    <m/>
    <n v="610297"/>
    <m/>
    <m/>
    <m/>
  </r>
  <r>
    <x v="484"/>
    <x v="1"/>
    <s v="유튜브 디스커버리"/>
    <x v="0"/>
    <x v="0"/>
    <x v="0"/>
    <m/>
    <m/>
    <n v="137314"/>
    <m/>
    <m/>
    <m/>
  </r>
  <r>
    <x v="484"/>
    <x v="1"/>
    <s v="유튜브 디스커버리"/>
    <x v="0"/>
    <x v="0"/>
    <x v="0"/>
    <m/>
    <m/>
    <n v="40764"/>
    <m/>
    <m/>
    <m/>
  </r>
  <r>
    <x v="484"/>
    <x v="1"/>
    <s v="유튜브 디스커버리"/>
    <x v="17"/>
    <x v="0"/>
    <x v="0"/>
    <m/>
    <m/>
    <n v="1092"/>
    <m/>
    <m/>
    <m/>
  </r>
  <r>
    <x v="484"/>
    <x v="1"/>
    <s v="유튜브 디스커버리"/>
    <x v="0"/>
    <x v="0"/>
    <x v="0"/>
    <m/>
    <m/>
    <n v="409021"/>
    <m/>
    <m/>
    <m/>
  </r>
  <r>
    <x v="484"/>
    <x v="1"/>
    <s v="유튜브 디스커버리"/>
    <x v="0"/>
    <x v="0"/>
    <x v="0"/>
    <m/>
    <m/>
    <n v="384862"/>
    <m/>
    <m/>
    <m/>
  </r>
  <r>
    <x v="484"/>
    <x v="1"/>
    <s v="유튜브 디스커버리"/>
    <x v="0"/>
    <x v="0"/>
    <x v="0"/>
    <m/>
    <m/>
    <n v="51733"/>
    <m/>
    <m/>
    <m/>
  </r>
  <r>
    <x v="484"/>
    <x v="1"/>
    <s v="유튜브 디스커버리"/>
    <x v="0"/>
    <x v="0"/>
    <x v="0"/>
    <m/>
    <m/>
    <n v="1138"/>
    <m/>
    <m/>
    <m/>
  </r>
  <r>
    <x v="484"/>
    <x v="1"/>
    <s v="유튜브 디스커버리"/>
    <x v="0"/>
    <x v="0"/>
    <x v="0"/>
    <m/>
    <m/>
    <n v="144562"/>
    <m/>
    <m/>
    <m/>
  </r>
  <r>
    <x v="484"/>
    <x v="1"/>
    <s v="유튜브 디스커버리"/>
    <x v="0"/>
    <x v="0"/>
    <x v="0"/>
    <m/>
    <m/>
    <n v="206975"/>
    <m/>
    <m/>
    <m/>
  </r>
  <r>
    <x v="484"/>
    <x v="1"/>
    <s v="유튜브 디스커버리"/>
    <x v="0"/>
    <x v="0"/>
    <x v="0"/>
    <m/>
    <m/>
    <n v="96409"/>
    <m/>
    <m/>
    <m/>
  </r>
  <r>
    <x v="484"/>
    <x v="1"/>
    <s v="유튜브 디스커버리"/>
    <x v="0"/>
    <x v="0"/>
    <x v="0"/>
    <m/>
    <m/>
    <n v="199780"/>
    <m/>
    <m/>
    <m/>
  </r>
  <r>
    <x v="484"/>
    <x v="1"/>
    <s v="유튜브 디스커버리"/>
    <x v="0"/>
    <x v="0"/>
    <x v="0"/>
    <m/>
    <m/>
    <n v="179"/>
    <m/>
    <m/>
    <m/>
  </r>
  <r>
    <x v="484"/>
    <x v="1"/>
    <s v="유튜브 디스커버리"/>
    <x v="0"/>
    <x v="0"/>
    <x v="0"/>
    <m/>
    <m/>
    <n v="52122"/>
    <m/>
    <m/>
    <m/>
  </r>
  <r>
    <x v="484"/>
    <x v="1"/>
    <s v="유튜브 디스커버리"/>
    <x v="0"/>
    <x v="0"/>
    <x v="0"/>
    <m/>
    <m/>
    <n v="52384"/>
    <m/>
    <m/>
    <m/>
  </r>
  <r>
    <x v="484"/>
    <x v="1"/>
    <s v="유튜브 디스커버리"/>
    <x v="0"/>
    <x v="0"/>
    <x v="0"/>
    <m/>
    <m/>
    <n v="1048718"/>
    <m/>
    <m/>
    <m/>
  </r>
  <r>
    <x v="484"/>
    <x v="1"/>
    <s v="유튜브 디스커버리"/>
    <x v="0"/>
    <x v="0"/>
    <x v="0"/>
    <m/>
    <m/>
    <n v="272079"/>
    <m/>
    <m/>
    <m/>
  </r>
  <r>
    <x v="484"/>
    <x v="1"/>
    <s v="유튜브 디스커버리"/>
    <x v="0"/>
    <x v="0"/>
    <x v="0"/>
    <m/>
    <m/>
    <n v="52679"/>
    <m/>
    <m/>
    <m/>
  </r>
  <r>
    <x v="484"/>
    <x v="1"/>
    <s v="유튜브 디스커버리"/>
    <x v="0"/>
    <x v="0"/>
    <x v="0"/>
    <m/>
    <m/>
    <n v="228342"/>
    <m/>
    <m/>
    <m/>
  </r>
  <r>
    <x v="484"/>
    <x v="1"/>
    <s v="유튜브 디스커버리"/>
    <x v="0"/>
    <x v="0"/>
    <x v="0"/>
    <m/>
    <m/>
    <n v="5240"/>
    <m/>
    <m/>
    <m/>
  </r>
  <r>
    <x v="484"/>
    <x v="1"/>
    <s v="유튜브 디스커버리"/>
    <x v="17"/>
    <x v="0"/>
    <x v="0"/>
    <m/>
    <m/>
    <n v="150266"/>
    <m/>
    <m/>
    <m/>
  </r>
  <r>
    <x v="484"/>
    <x v="1"/>
    <s v="유튜브 디스커버리"/>
    <x v="0"/>
    <x v="0"/>
    <x v="0"/>
    <m/>
    <m/>
    <n v="65553"/>
    <m/>
    <m/>
    <m/>
  </r>
  <r>
    <x v="485"/>
    <x v="0"/>
    <s v="페이스북/인스타그램"/>
    <x v="7"/>
    <x v="0"/>
    <x v="0"/>
    <m/>
    <m/>
    <n v="484946"/>
    <m/>
    <m/>
    <m/>
  </r>
  <r>
    <x v="485"/>
    <x v="0"/>
    <s v="페이스북/인스타그램"/>
    <x v="13"/>
    <x v="0"/>
    <x v="0"/>
    <m/>
    <m/>
    <n v="30293"/>
    <m/>
    <m/>
    <m/>
  </r>
  <r>
    <x v="485"/>
    <x v="0"/>
    <s v="페이스북/인스타그램"/>
    <x v="0"/>
    <x v="0"/>
    <x v="0"/>
    <m/>
    <m/>
    <n v="1328496"/>
    <m/>
    <m/>
    <m/>
  </r>
  <r>
    <x v="485"/>
    <x v="0"/>
    <s v="네이버 GFA"/>
    <x v="0"/>
    <x v="0"/>
    <x v="0"/>
    <m/>
    <m/>
    <n v="67492.72727272726"/>
    <m/>
    <m/>
    <m/>
  </r>
  <r>
    <x v="485"/>
    <x v="0"/>
    <s v="네이버 GFA"/>
    <x v="7"/>
    <x v="0"/>
    <x v="0"/>
    <m/>
    <m/>
    <n v="425816.3636363636"/>
    <m/>
    <m/>
    <m/>
  </r>
  <r>
    <x v="485"/>
    <x v="0"/>
    <s v="네이버 GFA"/>
    <x v="7"/>
    <x v="0"/>
    <x v="0"/>
    <m/>
    <m/>
    <n v="1354725.454545454"/>
    <m/>
    <m/>
    <m/>
  </r>
  <r>
    <x v="485"/>
    <x v="0"/>
    <s v="네이버 GFA"/>
    <x v="0"/>
    <x v="0"/>
    <x v="0"/>
    <m/>
    <m/>
    <n v="628834.5454545454"/>
    <m/>
    <m/>
    <m/>
  </r>
  <r>
    <x v="485"/>
    <x v="0"/>
    <s v="네이버 쇼핑검색"/>
    <x v="10"/>
    <x v="0"/>
    <x v="0"/>
    <m/>
    <m/>
    <n v="56799.99999999999"/>
    <m/>
    <m/>
    <m/>
  </r>
  <r>
    <x v="485"/>
    <x v="0"/>
    <s v="네이버 쇼핑검색"/>
    <x v="10"/>
    <x v="0"/>
    <x v="0"/>
    <m/>
    <m/>
    <n v="6139.999999999999"/>
    <m/>
    <m/>
    <m/>
  </r>
  <r>
    <x v="485"/>
    <x v="0"/>
    <s v="네이버 쇼핑박스"/>
    <x v="7"/>
    <x v="0"/>
    <x v="0"/>
    <m/>
    <m/>
    <n v="649350.64"/>
    <m/>
    <m/>
    <m/>
  </r>
  <r>
    <x v="485"/>
    <x v="0"/>
    <s v="카카오광고"/>
    <x v="0"/>
    <x v="0"/>
    <x v="0"/>
    <m/>
    <m/>
    <n v="909.9999999999999"/>
    <m/>
    <m/>
    <m/>
  </r>
  <r>
    <x v="485"/>
    <x v="0"/>
    <s v="카카오광고"/>
    <x v="0"/>
    <x v="0"/>
    <x v="0"/>
    <m/>
    <m/>
    <n v="225570"/>
    <m/>
    <m/>
    <m/>
  </r>
  <r>
    <x v="485"/>
    <x v="0"/>
    <s v="유튜브 디스커버리"/>
    <x v="17"/>
    <x v="0"/>
    <x v="0"/>
    <m/>
    <m/>
    <n v="21591"/>
    <m/>
    <m/>
    <m/>
  </r>
  <r>
    <x v="485"/>
    <x v="0"/>
    <s v="유튜브 디스커버리"/>
    <x v="0"/>
    <x v="0"/>
    <x v="0"/>
    <m/>
    <m/>
    <n v="376541"/>
    <m/>
    <m/>
    <m/>
  </r>
  <r>
    <x v="485"/>
    <x v="0"/>
    <s v="유튜브 디스커버리"/>
    <x v="0"/>
    <x v="0"/>
    <x v="0"/>
    <m/>
    <m/>
    <n v="405917"/>
    <m/>
    <m/>
    <m/>
  </r>
  <r>
    <x v="485"/>
    <x v="0"/>
    <s v="유튜브 디스커버리"/>
    <x v="0"/>
    <x v="0"/>
    <x v="0"/>
    <m/>
    <m/>
    <n v="26573"/>
    <m/>
    <m/>
    <m/>
  </r>
  <r>
    <x v="485"/>
    <x v="0"/>
    <s v="유튜브 디스커버리"/>
    <x v="0"/>
    <x v="0"/>
    <x v="0"/>
    <m/>
    <m/>
    <n v="107037"/>
    <m/>
    <m/>
    <m/>
  </r>
  <r>
    <x v="485"/>
    <x v="0"/>
    <s v="유튜브 디스커버리"/>
    <x v="0"/>
    <x v="0"/>
    <x v="0"/>
    <m/>
    <m/>
    <n v="583333"/>
    <m/>
    <m/>
    <m/>
  </r>
  <r>
    <x v="485"/>
    <x v="0"/>
    <s v="유튜브 디스커버리"/>
    <x v="0"/>
    <x v="0"/>
    <x v="0"/>
    <m/>
    <m/>
    <n v="41926"/>
    <m/>
    <m/>
    <m/>
  </r>
  <r>
    <x v="485"/>
    <x v="0"/>
    <s v="유튜브 디스커버리"/>
    <x v="0"/>
    <x v="0"/>
    <x v="0"/>
    <m/>
    <m/>
    <n v="7866"/>
    <m/>
    <m/>
    <m/>
  </r>
  <r>
    <x v="485"/>
    <x v="0"/>
    <s v="유튜브 디스커버리"/>
    <x v="0"/>
    <x v="0"/>
    <x v="0"/>
    <m/>
    <m/>
    <n v="17885"/>
    <m/>
    <m/>
    <m/>
  </r>
  <r>
    <x v="485"/>
    <x v="0"/>
    <s v="유튜브 디스커버리"/>
    <x v="17"/>
    <x v="0"/>
    <x v="0"/>
    <m/>
    <m/>
    <n v="408435"/>
    <m/>
    <m/>
    <m/>
  </r>
  <r>
    <x v="485"/>
    <x v="0"/>
    <s v="유튜브 디스커버리"/>
    <x v="0"/>
    <x v="0"/>
    <x v="0"/>
    <m/>
    <m/>
    <n v="95659"/>
    <m/>
    <m/>
    <m/>
  </r>
  <r>
    <x v="485"/>
    <x v="0"/>
    <s v="유튜브 디스커버리"/>
    <x v="0"/>
    <x v="0"/>
    <x v="0"/>
    <m/>
    <m/>
    <n v="20067"/>
    <m/>
    <m/>
    <m/>
  </r>
  <r>
    <x v="485"/>
    <x v="0"/>
    <s v="유튜브 디스커버리"/>
    <x v="0"/>
    <x v="0"/>
    <x v="0"/>
    <m/>
    <m/>
    <n v="52484"/>
    <m/>
    <m/>
    <m/>
  </r>
  <r>
    <x v="485"/>
    <x v="0"/>
    <s v="유튜브 디스커버리"/>
    <x v="0"/>
    <x v="0"/>
    <x v="0"/>
    <m/>
    <m/>
    <n v="553107"/>
    <m/>
    <m/>
    <m/>
  </r>
  <r>
    <x v="485"/>
    <x v="0"/>
    <s v="유튜브 디스커버리"/>
    <x v="7"/>
    <x v="0"/>
    <x v="0"/>
    <m/>
    <m/>
    <n v="229"/>
    <m/>
    <m/>
    <m/>
  </r>
  <r>
    <x v="485"/>
    <x v="0"/>
    <s v="유튜브 디스커버리"/>
    <x v="0"/>
    <x v="0"/>
    <x v="0"/>
    <m/>
    <m/>
    <n v="659975"/>
    <m/>
    <m/>
    <m/>
  </r>
  <r>
    <x v="485"/>
    <x v="0"/>
    <s v="유튜브 디스커버리"/>
    <x v="0"/>
    <x v="0"/>
    <x v="0"/>
    <m/>
    <m/>
    <n v="201977"/>
    <m/>
    <m/>
    <m/>
  </r>
  <r>
    <x v="485"/>
    <x v="0"/>
    <s v="유튜브 디스커버리"/>
    <x v="0"/>
    <x v="0"/>
    <x v="0"/>
    <m/>
    <m/>
    <n v="77372"/>
    <m/>
    <m/>
    <m/>
  </r>
  <r>
    <x v="485"/>
    <x v="0"/>
    <s v="유튜브 디스커버리"/>
    <x v="0"/>
    <x v="0"/>
    <x v="0"/>
    <m/>
    <m/>
    <n v="2389"/>
    <m/>
    <m/>
    <m/>
  </r>
  <r>
    <x v="485"/>
    <x v="0"/>
    <s v="유튜브 디스커버리"/>
    <x v="0"/>
    <x v="0"/>
    <x v="0"/>
    <m/>
    <m/>
    <n v="63088"/>
    <m/>
    <m/>
    <m/>
  </r>
  <r>
    <x v="485"/>
    <x v="0"/>
    <s v="유튜브 디스커버리"/>
    <x v="0"/>
    <x v="0"/>
    <x v="0"/>
    <m/>
    <m/>
    <n v="484"/>
    <m/>
    <m/>
    <m/>
  </r>
  <r>
    <x v="485"/>
    <x v="0"/>
    <s v="유튜브 디스커버리"/>
    <x v="0"/>
    <x v="0"/>
    <x v="0"/>
    <m/>
    <m/>
    <n v="208909"/>
    <m/>
    <m/>
    <m/>
  </r>
  <r>
    <x v="485"/>
    <x v="0"/>
    <s v="유튜브 디스커버리"/>
    <x v="0"/>
    <x v="0"/>
    <x v="0"/>
    <m/>
    <m/>
    <n v="127892"/>
    <m/>
    <m/>
    <m/>
  </r>
  <r>
    <x v="485"/>
    <x v="0"/>
    <s v="유튜브 디스커버리"/>
    <x v="0"/>
    <x v="0"/>
    <x v="0"/>
    <m/>
    <m/>
    <n v="1059480"/>
    <m/>
    <m/>
    <m/>
  </r>
  <r>
    <x v="485"/>
    <x v="0"/>
    <s v="유튜브 디스커버리"/>
    <x v="0"/>
    <x v="0"/>
    <x v="0"/>
    <m/>
    <m/>
    <n v="131870"/>
    <m/>
    <m/>
    <m/>
  </r>
  <r>
    <x v="485"/>
    <x v="0"/>
    <s v="유튜브 디스커버리"/>
    <x v="0"/>
    <x v="0"/>
    <x v="0"/>
    <m/>
    <m/>
    <n v="18896"/>
    <m/>
    <m/>
    <m/>
  </r>
  <r>
    <x v="486"/>
    <x v="2"/>
    <s v="페이스북/인스타그램"/>
    <x v="7"/>
    <x v="0"/>
    <x v="0"/>
    <m/>
    <m/>
    <n v="381154"/>
    <m/>
    <m/>
    <m/>
  </r>
  <r>
    <x v="486"/>
    <x v="2"/>
    <s v="페이스북/인스타그램"/>
    <x v="13"/>
    <x v="0"/>
    <x v="0"/>
    <m/>
    <m/>
    <n v="29831"/>
    <m/>
    <m/>
    <m/>
  </r>
  <r>
    <x v="486"/>
    <x v="2"/>
    <s v="페이스북/인스타그램"/>
    <x v="0"/>
    <x v="0"/>
    <x v="0"/>
    <m/>
    <m/>
    <n v="938088"/>
    <m/>
    <m/>
    <m/>
  </r>
  <r>
    <x v="487"/>
    <x v="5"/>
    <s v="페이스북/인스타그램"/>
    <x v="7"/>
    <x v="0"/>
    <x v="0"/>
    <m/>
    <m/>
    <n v="296389"/>
    <m/>
    <m/>
    <m/>
  </r>
  <r>
    <x v="487"/>
    <x v="5"/>
    <s v="페이스북/인스타그램"/>
    <x v="13"/>
    <x v="0"/>
    <x v="0"/>
    <m/>
    <m/>
    <n v="30711"/>
    <m/>
    <m/>
    <m/>
  </r>
  <r>
    <x v="487"/>
    <x v="5"/>
    <s v="페이스북/인스타그램"/>
    <x v="0"/>
    <x v="0"/>
    <x v="0"/>
    <m/>
    <m/>
    <n v="636745"/>
    <m/>
    <m/>
    <m/>
  </r>
  <r>
    <x v="488"/>
    <x v="6"/>
    <s v="페이스북/인스타그램"/>
    <x v="7"/>
    <x v="0"/>
    <x v="0"/>
    <m/>
    <m/>
    <n v="366550"/>
    <m/>
    <m/>
    <m/>
  </r>
  <r>
    <x v="488"/>
    <x v="6"/>
    <s v="페이스북/인스타그램"/>
    <x v="13"/>
    <x v="0"/>
    <x v="0"/>
    <m/>
    <m/>
    <n v="30015"/>
    <m/>
    <m/>
    <m/>
  </r>
  <r>
    <x v="488"/>
    <x v="6"/>
    <s v="페이스북/인스타그램"/>
    <x v="0"/>
    <x v="0"/>
    <x v="0"/>
    <m/>
    <m/>
    <n v="792392"/>
    <m/>
    <m/>
    <m/>
  </r>
  <r>
    <x v="486"/>
    <x v="2"/>
    <s v="네이버 GFA"/>
    <x v="0"/>
    <x v="0"/>
    <x v="0"/>
    <m/>
    <m/>
    <n v="605653.6363636364"/>
    <m/>
    <m/>
    <m/>
  </r>
  <r>
    <x v="486"/>
    <x v="2"/>
    <s v="네이버 GFA"/>
    <x v="7"/>
    <x v="0"/>
    <x v="0"/>
    <m/>
    <m/>
    <n v="280507.2727272727"/>
    <m/>
    <m/>
    <m/>
  </r>
  <r>
    <x v="486"/>
    <x v="2"/>
    <s v="네이버 GFA"/>
    <x v="7"/>
    <x v="0"/>
    <x v="0"/>
    <m/>
    <m/>
    <n v="1150436.363636364"/>
    <m/>
    <m/>
    <m/>
  </r>
  <r>
    <x v="486"/>
    <x v="2"/>
    <s v="네이버 GFA"/>
    <x v="0"/>
    <x v="0"/>
    <x v="0"/>
    <m/>
    <m/>
    <n v="1317699.090909091"/>
    <m/>
    <m/>
    <m/>
  </r>
  <r>
    <x v="487"/>
    <x v="5"/>
    <s v="네이버 GFA"/>
    <x v="0"/>
    <x v="0"/>
    <x v="0"/>
    <m/>
    <m/>
    <n v="485759.0909090909"/>
    <m/>
    <m/>
    <m/>
  </r>
  <r>
    <x v="487"/>
    <x v="5"/>
    <s v="네이버 GFA"/>
    <x v="7"/>
    <x v="0"/>
    <x v="0"/>
    <m/>
    <m/>
    <n v="1787412.727272727"/>
    <m/>
    <m/>
    <m/>
  </r>
  <r>
    <x v="487"/>
    <x v="5"/>
    <s v="네이버 GFA"/>
    <x v="7"/>
    <x v="0"/>
    <x v="0"/>
    <m/>
    <m/>
    <n v="987566.3636363635"/>
    <m/>
    <m/>
    <m/>
  </r>
  <r>
    <x v="487"/>
    <x v="5"/>
    <s v="네이버 GFA"/>
    <x v="0"/>
    <x v="0"/>
    <x v="0"/>
    <m/>
    <m/>
    <n v="1465180.909090909"/>
    <m/>
    <m/>
    <m/>
  </r>
  <r>
    <x v="488"/>
    <x v="6"/>
    <s v="네이버 GFA"/>
    <x v="0"/>
    <x v="0"/>
    <x v="0"/>
    <m/>
    <m/>
    <n v="53764.54545454545"/>
    <m/>
    <m/>
    <m/>
  </r>
  <r>
    <x v="488"/>
    <x v="6"/>
    <s v="네이버 GFA"/>
    <x v="7"/>
    <x v="0"/>
    <x v="0"/>
    <m/>
    <m/>
    <n v="861039.9999999999"/>
    <m/>
    <m/>
    <m/>
  </r>
  <r>
    <x v="488"/>
    <x v="6"/>
    <s v="네이버 GFA"/>
    <x v="7"/>
    <x v="0"/>
    <x v="0"/>
    <m/>
    <m/>
    <n v="1114197.272727273"/>
    <m/>
    <m/>
    <m/>
  </r>
  <r>
    <x v="488"/>
    <x v="6"/>
    <s v="네이버 GFA"/>
    <x v="0"/>
    <x v="0"/>
    <x v="0"/>
    <m/>
    <m/>
    <n v="1154444.545454545"/>
    <m/>
    <m/>
    <m/>
  </r>
  <r>
    <x v="486"/>
    <x v="2"/>
    <s v="네이버 쇼핑검색"/>
    <x v="10"/>
    <x v="0"/>
    <x v="0"/>
    <m/>
    <m/>
    <n v="51119.99999999999"/>
    <m/>
    <m/>
    <m/>
  </r>
  <r>
    <x v="486"/>
    <x v="2"/>
    <s v="네이버 쇼핑검색"/>
    <x v="10"/>
    <x v="0"/>
    <x v="0"/>
    <m/>
    <m/>
    <n v="3620"/>
    <m/>
    <m/>
    <m/>
  </r>
  <r>
    <x v="487"/>
    <x v="5"/>
    <s v="네이버 쇼핑검색"/>
    <x v="10"/>
    <x v="0"/>
    <x v="0"/>
    <m/>
    <m/>
    <n v="66860"/>
    <m/>
    <m/>
    <m/>
  </r>
  <r>
    <x v="487"/>
    <x v="5"/>
    <s v="네이버 쇼핑검색"/>
    <x v="10"/>
    <x v="0"/>
    <x v="0"/>
    <m/>
    <m/>
    <n v="2680"/>
    <m/>
    <m/>
    <m/>
  </r>
  <r>
    <x v="488"/>
    <x v="6"/>
    <s v="네이버 쇼핑검색"/>
    <x v="10"/>
    <x v="0"/>
    <x v="0"/>
    <m/>
    <m/>
    <n v="60389.99999999999"/>
    <m/>
    <m/>
    <m/>
  </r>
  <r>
    <x v="488"/>
    <x v="6"/>
    <s v="네이버 쇼핑검색"/>
    <x v="10"/>
    <x v="0"/>
    <x v="0"/>
    <m/>
    <m/>
    <n v="4530"/>
    <m/>
    <m/>
    <m/>
  </r>
  <r>
    <x v="486"/>
    <x v="2"/>
    <s v="네이버 쇼핑박스"/>
    <x v="7"/>
    <x v="0"/>
    <x v="0"/>
    <m/>
    <m/>
    <n v="649350.64"/>
    <m/>
    <m/>
    <m/>
  </r>
  <r>
    <x v="487"/>
    <x v="5"/>
    <s v="네이버 쇼핑박스"/>
    <x v="7"/>
    <x v="0"/>
    <x v="0"/>
    <m/>
    <m/>
    <n v="649350.64"/>
    <m/>
    <m/>
    <m/>
  </r>
  <r>
    <x v="488"/>
    <x v="6"/>
    <s v="네이버 쇼핑박스"/>
    <x v="7"/>
    <x v="0"/>
    <x v="0"/>
    <m/>
    <m/>
    <n v="649350.64"/>
    <m/>
    <m/>
    <m/>
  </r>
  <r>
    <x v="486"/>
    <x v="2"/>
    <s v="카카오광고"/>
    <x v="0"/>
    <x v="0"/>
    <x v="0"/>
    <m/>
    <m/>
    <n v="4740"/>
    <m/>
    <m/>
    <m/>
  </r>
  <r>
    <x v="486"/>
    <x v="2"/>
    <s v="카카오광고"/>
    <x v="0"/>
    <x v="0"/>
    <x v="0"/>
    <m/>
    <m/>
    <n v="173060"/>
    <m/>
    <m/>
    <m/>
  </r>
  <r>
    <x v="487"/>
    <x v="5"/>
    <s v="카카오광고"/>
    <x v="0"/>
    <x v="0"/>
    <x v="0"/>
    <m/>
    <m/>
    <n v="6859.999999999999"/>
    <m/>
    <m/>
    <m/>
  </r>
  <r>
    <x v="487"/>
    <x v="5"/>
    <s v="카카오광고"/>
    <x v="0"/>
    <x v="0"/>
    <x v="0"/>
    <m/>
    <m/>
    <n v="94989.99999999999"/>
    <m/>
    <m/>
    <m/>
  </r>
  <r>
    <x v="488"/>
    <x v="6"/>
    <s v="카카오광고"/>
    <x v="0"/>
    <x v="0"/>
    <x v="0"/>
    <m/>
    <m/>
    <n v="3850"/>
    <m/>
    <m/>
    <m/>
  </r>
  <r>
    <x v="488"/>
    <x v="6"/>
    <s v="카카오광고"/>
    <x v="0"/>
    <x v="0"/>
    <x v="0"/>
    <m/>
    <m/>
    <n v="154550"/>
    <m/>
    <m/>
    <m/>
  </r>
  <r>
    <x v="486"/>
    <x v="2"/>
    <s v="유튜브 디스커버리"/>
    <x v="0"/>
    <x v="0"/>
    <x v="0"/>
    <m/>
    <m/>
    <n v="97806"/>
    <m/>
    <m/>
    <m/>
  </r>
  <r>
    <x v="486"/>
    <x v="2"/>
    <s v="유튜브 디스커버리"/>
    <x v="7"/>
    <x v="0"/>
    <x v="0"/>
    <m/>
    <m/>
    <n v="2456"/>
    <m/>
    <m/>
    <m/>
  </r>
  <r>
    <x v="486"/>
    <x v="2"/>
    <s v="유튜브 디스커버리"/>
    <x v="0"/>
    <x v="0"/>
    <x v="0"/>
    <m/>
    <m/>
    <n v="103510"/>
    <m/>
    <m/>
    <m/>
  </r>
  <r>
    <x v="486"/>
    <x v="2"/>
    <s v="유튜브 디스커버리"/>
    <x v="0"/>
    <x v="0"/>
    <x v="0"/>
    <m/>
    <m/>
    <n v="240917"/>
    <m/>
    <m/>
    <m/>
  </r>
  <r>
    <x v="486"/>
    <x v="2"/>
    <s v="유튜브 디스커버리"/>
    <x v="0"/>
    <x v="0"/>
    <x v="0"/>
    <m/>
    <m/>
    <n v="5534"/>
    <m/>
    <m/>
    <m/>
  </r>
  <r>
    <x v="486"/>
    <x v="2"/>
    <s v="유튜브 디스커버리"/>
    <x v="0"/>
    <x v="0"/>
    <x v="0"/>
    <m/>
    <m/>
    <n v="2281355"/>
    <m/>
    <m/>
    <m/>
  </r>
  <r>
    <x v="486"/>
    <x v="2"/>
    <s v="유튜브 디스커버리"/>
    <x v="0"/>
    <x v="0"/>
    <x v="0"/>
    <m/>
    <m/>
    <n v="147418"/>
    <m/>
    <m/>
    <m/>
  </r>
  <r>
    <x v="486"/>
    <x v="2"/>
    <s v="유튜브 디스커버리"/>
    <x v="17"/>
    <x v="0"/>
    <x v="0"/>
    <m/>
    <m/>
    <n v="138409"/>
    <m/>
    <m/>
    <m/>
  </r>
  <r>
    <x v="486"/>
    <x v="2"/>
    <s v="유튜브 디스커버리"/>
    <x v="0"/>
    <x v="0"/>
    <x v="0"/>
    <m/>
    <m/>
    <n v="64192"/>
    <m/>
    <m/>
    <m/>
  </r>
  <r>
    <x v="486"/>
    <x v="2"/>
    <s v="유튜브 디스커버리"/>
    <x v="0"/>
    <x v="0"/>
    <x v="0"/>
    <m/>
    <m/>
    <n v="536286"/>
    <m/>
    <m/>
    <m/>
  </r>
  <r>
    <x v="486"/>
    <x v="2"/>
    <s v="유튜브 디스커버리"/>
    <x v="0"/>
    <x v="0"/>
    <x v="0"/>
    <m/>
    <m/>
    <n v="135253"/>
    <m/>
    <m/>
    <m/>
  </r>
  <r>
    <x v="486"/>
    <x v="2"/>
    <s v="유튜브 디스커버리"/>
    <x v="0"/>
    <x v="0"/>
    <x v="0"/>
    <m/>
    <m/>
    <n v="121068"/>
    <m/>
    <m/>
    <m/>
  </r>
  <r>
    <x v="486"/>
    <x v="2"/>
    <s v="유튜브 디스커버리"/>
    <x v="17"/>
    <x v="0"/>
    <x v="0"/>
    <m/>
    <m/>
    <n v="376043"/>
    <m/>
    <m/>
    <m/>
  </r>
  <r>
    <x v="486"/>
    <x v="2"/>
    <s v="유튜브 디스커버리"/>
    <x v="0"/>
    <x v="0"/>
    <x v="0"/>
    <m/>
    <m/>
    <n v="31497"/>
    <m/>
    <m/>
    <m/>
  </r>
  <r>
    <x v="486"/>
    <x v="2"/>
    <s v="유튜브 디스커버리"/>
    <x v="0"/>
    <x v="0"/>
    <x v="0"/>
    <m/>
    <m/>
    <n v="18218"/>
    <m/>
    <m/>
    <m/>
  </r>
  <r>
    <x v="486"/>
    <x v="2"/>
    <s v="유튜브 디스커버리"/>
    <x v="0"/>
    <x v="0"/>
    <x v="0"/>
    <m/>
    <m/>
    <n v="31685"/>
    <m/>
    <m/>
    <m/>
  </r>
  <r>
    <x v="487"/>
    <x v="5"/>
    <s v="유튜브 디스커버리"/>
    <x v="0"/>
    <x v="0"/>
    <x v="0"/>
    <m/>
    <m/>
    <n v="411905"/>
    <m/>
    <m/>
    <m/>
  </r>
  <r>
    <x v="487"/>
    <x v="5"/>
    <s v="유튜브 디스커버리"/>
    <x v="0"/>
    <x v="0"/>
    <x v="0"/>
    <m/>
    <m/>
    <n v="47"/>
    <m/>
    <m/>
    <m/>
  </r>
  <r>
    <x v="487"/>
    <x v="5"/>
    <s v="유튜브 디스커버리"/>
    <x v="0"/>
    <x v="0"/>
    <x v="0"/>
    <m/>
    <m/>
    <n v="5030220"/>
    <m/>
    <m/>
    <m/>
  </r>
  <r>
    <x v="487"/>
    <x v="5"/>
    <s v="유튜브 디스커버리"/>
    <x v="0"/>
    <x v="0"/>
    <x v="0"/>
    <m/>
    <m/>
    <n v="8932"/>
    <m/>
    <m/>
    <m/>
  </r>
  <r>
    <x v="487"/>
    <x v="5"/>
    <s v="유튜브 디스커버리"/>
    <x v="0"/>
    <x v="0"/>
    <x v="0"/>
    <m/>
    <m/>
    <n v="76399"/>
    <m/>
    <m/>
    <m/>
  </r>
  <r>
    <x v="487"/>
    <x v="5"/>
    <s v="유튜브 디스커버리"/>
    <x v="17"/>
    <x v="0"/>
    <x v="0"/>
    <m/>
    <m/>
    <n v="153920"/>
    <m/>
    <m/>
    <m/>
  </r>
  <r>
    <x v="487"/>
    <x v="5"/>
    <s v="유튜브 디스커버리"/>
    <x v="0"/>
    <x v="0"/>
    <x v="0"/>
    <m/>
    <m/>
    <n v="43792"/>
    <m/>
    <m/>
    <m/>
  </r>
  <r>
    <x v="487"/>
    <x v="5"/>
    <s v="유튜브 디스커버리"/>
    <x v="0"/>
    <x v="0"/>
    <x v="0"/>
    <m/>
    <m/>
    <n v="12111"/>
    <m/>
    <m/>
    <m/>
  </r>
  <r>
    <x v="487"/>
    <x v="5"/>
    <s v="유튜브 디스커버리"/>
    <x v="17"/>
    <x v="0"/>
    <x v="0"/>
    <m/>
    <m/>
    <n v="114208"/>
    <m/>
    <m/>
    <m/>
  </r>
  <r>
    <x v="487"/>
    <x v="5"/>
    <s v="유튜브 디스커버리"/>
    <x v="0"/>
    <x v="0"/>
    <x v="0"/>
    <m/>
    <m/>
    <n v="102400"/>
    <m/>
    <m/>
    <m/>
  </r>
  <r>
    <x v="487"/>
    <x v="5"/>
    <s v="유튜브 디스커버리"/>
    <x v="0"/>
    <x v="0"/>
    <x v="0"/>
    <m/>
    <m/>
    <n v="40982"/>
    <m/>
    <m/>
    <m/>
  </r>
  <r>
    <x v="487"/>
    <x v="5"/>
    <s v="유튜브 디스커버리"/>
    <x v="7"/>
    <x v="0"/>
    <x v="0"/>
    <m/>
    <m/>
    <n v="52450"/>
    <m/>
    <m/>
    <m/>
  </r>
  <r>
    <x v="487"/>
    <x v="5"/>
    <s v="유튜브 디스커버리"/>
    <x v="0"/>
    <x v="0"/>
    <x v="0"/>
    <m/>
    <m/>
    <n v="414820"/>
    <m/>
    <m/>
    <m/>
  </r>
  <r>
    <x v="487"/>
    <x v="5"/>
    <s v="유튜브 디스커버리"/>
    <x v="0"/>
    <x v="0"/>
    <x v="0"/>
    <m/>
    <m/>
    <n v="34715"/>
    <m/>
    <m/>
    <m/>
  </r>
  <r>
    <x v="488"/>
    <x v="6"/>
    <s v="유튜브 디스커버리"/>
    <x v="0"/>
    <x v="0"/>
    <x v="0"/>
    <m/>
    <m/>
    <n v="201241"/>
    <m/>
    <m/>
    <m/>
  </r>
  <r>
    <x v="488"/>
    <x v="6"/>
    <s v="유튜브 디스커버리"/>
    <x v="0"/>
    <x v="0"/>
    <x v="0"/>
    <m/>
    <m/>
    <n v="253713"/>
    <m/>
    <m/>
    <m/>
  </r>
  <r>
    <x v="488"/>
    <x v="6"/>
    <s v="유튜브 디스커버리"/>
    <x v="7"/>
    <x v="0"/>
    <x v="0"/>
    <m/>
    <m/>
    <n v="37345"/>
    <m/>
    <m/>
    <m/>
  </r>
  <r>
    <x v="488"/>
    <x v="6"/>
    <s v="유튜브 디스커버리"/>
    <x v="0"/>
    <x v="0"/>
    <x v="0"/>
    <m/>
    <m/>
    <n v="403716"/>
    <m/>
    <m/>
    <m/>
  </r>
  <r>
    <x v="488"/>
    <x v="6"/>
    <s v="유튜브 디스커버리"/>
    <x v="0"/>
    <x v="0"/>
    <x v="0"/>
    <m/>
    <m/>
    <n v="407010"/>
    <m/>
    <m/>
    <m/>
  </r>
  <r>
    <x v="488"/>
    <x v="6"/>
    <s v="유튜브 디스커버리"/>
    <x v="0"/>
    <x v="0"/>
    <x v="0"/>
    <m/>
    <m/>
    <n v="339267"/>
    <m/>
    <m/>
    <m/>
  </r>
  <r>
    <x v="488"/>
    <x v="6"/>
    <s v="유튜브 디스커버리"/>
    <x v="0"/>
    <x v="0"/>
    <x v="0"/>
    <m/>
    <m/>
    <n v="616717"/>
    <m/>
    <m/>
    <m/>
  </r>
  <r>
    <x v="488"/>
    <x v="6"/>
    <s v="유튜브 디스커버리"/>
    <x v="0"/>
    <x v="0"/>
    <x v="0"/>
    <m/>
    <m/>
    <n v="113861"/>
    <m/>
    <m/>
    <m/>
  </r>
  <r>
    <x v="488"/>
    <x v="6"/>
    <s v="유튜브 디스커버리"/>
    <x v="17"/>
    <x v="0"/>
    <x v="0"/>
    <m/>
    <m/>
    <n v="17229"/>
    <m/>
    <m/>
    <m/>
  </r>
  <r>
    <x v="488"/>
    <x v="6"/>
    <s v="유튜브 디스커버리"/>
    <x v="0"/>
    <x v="0"/>
    <x v="0"/>
    <m/>
    <m/>
    <n v="8068"/>
    <m/>
    <m/>
    <m/>
  </r>
  <r>
    <x v="488"/>
    <x v="6"/>
    <s v="유튜브 디스커버리"/>
    <x v="17"/>
    <x v="0"/>
    <x v="0"/>
    <m/>
    <m/>
    <n v="100832"/>
    <m/>
    <m/>
    <m/>
  </r>
  <r>
    <x v="488"/>
    <x v="6"/>
    <s v="유튜브 디스커버리"/>
    <x v="0"/>
    <x v="0"/>
    <x v="0"/>
    <m/>
    <m/>
    <n v="401732"/>
    <m/>
    <m/>
    <m/>
  </r>
  <r>
    <x v="488"/>
    <x v="6"/>
    <s v="유튜브 디스커버리"/>
    <x v="0"/>
    <x v="0"/>
    <x v="0"/>
    <m/>
    <m/>
    <n v="421315"/>
    <m/>
    <m/>
    <m/>
  </r>
  <r>
    <x v="488"/>
    <x v="6"/>
    <s v="유튜브 디스커버리"/>
    <x v="0"/>
    <x v="0"/>
    <x v="0"/>
    <m/>
    <m/>
    <n v="94943"/>
    <m/>
    <m/>
    <m/>
  </r>
  <r>
    <x v="489"/>
    <x v="3"/>
    <s v="페이스북/인스타그램"/>
    <x v="7"/>
    <x v="0"/>
    <x v="0"/>
    <m/>
    <m/>
    <n v="588384"/>
    <m/>
    <m/>
    <m/>
  </r>
  <r>
    <x v="489"/>
    <x v="3"/>
    <s v="페이스북/인스타그램"/>
    <x v="13"/>
    <x v="0"/>
    <x v="0"/>
    <m/>
    <m/>
    <n v="29681"/>
    <m/>
    <m/>
    <m/>
  </r>
  <r>
    <x v="489"/>
    <x v="3"/>
    <s v="페이스북/인스타그램"/>
    <x v="0"/>
    <x v="0"/>
    <x v="0"/>
    <m/>
    <m/>
    <n v="1334989"/>
    <m/>
    <m/>
    <m/>
  </r>
  <r>
    <x v="489"/>
    <x v="3"/>
    <s v="네이버 GFA"/>
    <x v="0"/>
    <x v="0"/>
    <x v="0"/>
    <m/>
    <m/>
    <n v="0"/>
    <m/>
    <m/>
    <m/>
  </r>
  <r>
    <x v="489"/>
    <x v="3"/>
    <s v="네이버 GFA"/>
    <x v="7"/>
    <x v="0"/>
    <x v="0"/>
    <m/>
    <m/>
    <n v="592426.3636363635"/>
    <m/>
    <m/>
    <m/>
  </r>
  <r>
    <x v="489"/>
    <x v="3"/>
    <s v="네이버 GFA"/>
    <x v="7"/>
    <x v="0"/>
    <x v="0"/>
    <m/>
    <m/>
    <n v="1827081.818181818"/>
    <m/>
    <m/>
    <m/>
  </r>
  <r>
    <x v="489"/>
    <x v="3"/>
    <s v="네이버 GFA"/>
    <x v="0"/>
    <x v="0"/>
    <x v="0"/>
    <m/>
    <m/>
    <n v="694119.0909090908"/>
    <m/>
    <m/>
    <m/>
  </r>
  <r>
    <x v="489"/>
    <x v="3"/>
    <s v="네이버 쇼핑검색"/>
    <x v="10"/>
    <x v="0"/>
    <x v="0"/>
    <m/>
    <m/>
    <n v="61909.99999999999"/>
    <m/>
    <m/>
    <m/>
  </r>
  <r>
    <x v="489"/>
    <x v="3"/>
    <s v="네이버 쇼핑검색"/>
    <x v="10"/>
    <x v="0"/>
    <x v="0"/>
    <m/>
    <m/>
    <n v="6619.999999999999"/>
    <m/>
    <m/>
    <m/>
  </r>
  <r>
    <x v="489"/>
    <x v="3"/>
    <s v="카카오광고"/>
    <x v="0"/>
    <x v="0"/>
    <x v="0"/>
    <m/>
    <m/>
    <n v="7789.999999999999"/>
    <m/>
    <m/>
    <m/>
  </r>
  <r>
    <x v="489"/>
    <x v="3"/>
    <s v="카카오광고"/>
    <x v="0"/>
    <x v="0"/>
    <x v="0"/>
    <m/>
    <m/>
    <n v="700140"/>
    <m/>
    <m/>
    <m/>
  </r>
  <r>
    <x v="489"/>
    <x v="3"/>
    <s v="카카오광고"/>
    <x v="0"/>
    <x v="0"/>
    <x v="0"/>
    <m/>
    <m/>
    <n v="615330"/>
    <m/>
    <m/>
    <m/>
  </r>
  <r>
    <x v="489"/>
    <x v="3"/>
    <s v="유튜브 디스커버리"/>
    <x v="0"/>
    <x v="0"/>
    <x v="0"/>
    <m/>
    <m/>
    <n v="221529.0909090909"/>
    <m/>
    <m/>
    <m/>
  </r>
  <r>
    <x v="489"/>
    <x v="3"/>
    <s v="유튜브 디스커버리"/>
    <x v="7"/>
    <x v="0"/>
    <x v="0"/>
    <m/>
    <m/>
    <n v="115528.1818181818"/>
    <m/>
    <m/>
    <m/>
  </r>
  <r>
    <x v="489"/>
    <x v="3"/>
    <s v="유튜브 디스커버리"/>
    <x v="17"/>
    <x v="0"/>
    <x v="0"/>
    <m/>
    <m/>
    <n v="9216.363636363636"/>
    <m/>
    <m/>
    <m/>
  </r>
  <r>
    <x v="489"/>
    <x v="3"/>
    <s v="유튜브 디스커버리"/>
    <x v="0"/>
    <x v="0"/>
    <x v="0"/>
    <m/>
    <m/>
    <n v="116160.9090909091"/>
    <m/>
    <m/>
    <m/>
  </r>
  <r>
    <x v="489"/>
    <x v="3"/>
    <s v="유튜브 디스커버리"/>
    <x v="0"/>
    <x v="0"/>
    <x v="0"/>
    <m/>
    <m/>
    <n v="246941.8181818181"/>
    <m/>
    <m/>
    <m/>
  </r>
  <r>
    <x v="489"/>
    <x v="3"/>
    <s v="유튜브 디스커버리"/>
    <x v="0"/>
    <x v="0"/>
    <x v="0"/>
    <m/>
    <m/>
    <n v="3201.818181818182"/>
    <m/>
    <m/>
    <m/>
  </r>
  <r>
    <x v="489"/>
    <x v="3"/>
    <s v="유튜브 디스커버리"/>
    <x v="0"/>
    <x v="0"/>
    <x v="0"/>
    <m/>
    <m/>
    <n v="124275.4545454545"/>
    <m/>
    <m/>
    <m/>
  </r>
  <r>
    <x v="489"/>
    <x v="3"/>
    <s v="유튜브 디스커버리"/>
    <x v="0"/>
    <x v="0"/>
    <x v="0"/>
    <m/>
    <m/>
    <n v="1596.363636363636"/>
    <m/>
    <m/>
    <m/>
  </r>
  <r>
    <x v="489"/>
    <x v="3"/>
    <s v="유튜브 디스커버리"/>
    <x v="0"/>
    <x v="0"/>
    <x v="0"/>
    <m/>
    <m/>
    <n v="82667.27272727272"/>
    <m/>
    <m/>
    <m/>
  </r>
  <r>
    <x v="489"/>
    <x v="3"/>
    <s v="유튜브 디스커버리"/>
    <x v="0"/>
    <x v="0"/>
    <x v="0"/>
    <m/>
    <m/>
    <n v="1709.090909090909"/>
    <m/>
    <m/>
    <m/>
  </r>
  <r>
    <x v="489"/>
    <x v="3"/>
    <s v="유튜브 디스커버리"/>
    <x v="0"/>
    <x v="0"/>
    <x v="0"/>
    <m/>
    <m/>
    <n v="83020.90909090909"/>
    <m/>
    <m/>
    <m/>
  </r>
  <r>
    <x v="489"/>
    <x v="3"/>
    <s v="유튜브 디스커버리"/>
    <x v="0"/>
    <x v="0"/>
    <x v="0"/>
    <m/>
    <m/>
    <n v="286118.1818181818"/>
    <m/>
    <m/>
    <m/>
  </r>
  <r>
    <x v="489"/>
    <x v="3"/>
    <s v="유튜브 디스커버리"/>
    <x v="0"/>
    <x v="0"/>
    <x v="0"/>
    <m/>
    <m/>
    <n v="249345.4545454545"/>
    <m/>
    <m/>
    <m/>
  </r>
  <r>
    <x v="489"/>
    <x v="3"/>
    <s v="유튜브 디스커버리"/>
    <x v="0"/>
    <x v="0"/>
    <x v="0"/>
    <m/>
    <m/>
    <n v="189850.9090909091"/>
    <m/>
    <m/>
    <m/>
  </r>
  <r>
    <x v="489"/>
    <x v="3"/>
    <s v="유튜브 디스커버리"/>
    <x v="0"/>
    <x v="0"/>
    <x v="0"/>
    <m/>
    <m/>
    <n v="1798.181818181818"/>
    <m/>
    <m/>
    <m/>
  </r>
  <r>
    <x v="489"/>
    <x v="3"/>
    <s v="유튜브 디스커버리"/>
    <x v="0"/>
    <x v="0"/>
    <x v="0"/>
    <m/>
    <m/>
    <n v="200663.6363636364"/>
    <m/>
    <m/>
    <m/>
  </r>
  <r>
    <x v="490"/>
    <x v="4"/>
    <s v="페이스북/인스타그램"/>
    <x v="0"/>
    <x v="0"/>
    <x v="0"/>
    <m/>
    <m/>
    <n v="29602"/>
    <m/>
    <m/>
    <m/>
  </r>
  <r>
    <x v="490"/>
    <x v="4"/>
    <s v="페이스북/인스타그램"/>
    <x v="7"/>
    <x v="0"/>
    <x v="0"/>
    <m/>
    <m/>
    <n v="305475"/>
    <m/>
    <m/>
    <m/>
  </r>
  <r>
    <x v="490"/>
    <x v="4"/>
    <s v="페이스북/인스타그램"/>
    <x v="13"/>
    <x v="0"/>
    <x v="0"/>
    <m/>
    <m/>
    <n v="18606"/>
    <m/>
    <m/>
    <m/>
  </r>
  <r>
    <x v="490"/>
    <x v="4"/>
    <s v="페이스북/인스타그램"/>
    <x v="0"/>
    <x v="0"/>
    <x v="0"/>
    <m/>
    <m/>
    <n v="934350"/>
    <m/>
    <m/>
    <m/>
  </r>
  <r>
    <x v="490"/>
    <x v="4"/>
    <s v="네이버 GFA"/>
    <x v="7"/>
    <x v="0"/>
    <x v="0"/>
    <m/>
    <m/>
    <n v="142510.9090909091"/>
    <m/>
    <m/>
    <m/>
  </r>
  <r>
    <x v="490"/>
    <x v="4"/>
    <s v="네이버 GFA"/>
    <x v="0"/>
    <x v="0"/>
    <x v="0"/>
    <m/>
    <m/>
    <n v="67130.90909090909"/>
    <m/>
    <m/>
    <m/>
  </r>
  <r>
    <x v="490"/>
    <x v="4"/>
    <s v="네이버 GFA"/>
    <x v="7"/>
    <x v="0"/>
    <x v="0"/>
    <m/>
    <m/>
    <n v="516337.2727272727"/>
    <m/>
    <m/>
    <m/>
  </r>
  <r>
    <x v="490"/>
    <x v="4"/>
    <s v="네이버 GFA"/>
    <x v="7"/>
    <x v="0"/>
    <x v="0"/>
    <m/>
    <m/>
    <n v="1232533.636363636"/>
    <m/>
    <m/>
    <m/>
  </r>
  <r>
    <x v="490"/>
    <x v="4"/>
    <s v="네이버 GFA"/>
    <x v="0"/>
    <x v="0"/>
    <x v="0"/>
    <m/>
    <m/>
    <n v="3117240.909090909"/>
    <m/>
    <m/>
    <m/>
  </r>
  <r>
    <x v="490"/>
    <x v="4"/>
    <s v="네이버 쇼핑검색"/>
    <x v="10"/>
    <x v="0"/>
    <x v="0"/>
    <m/>
    <m/>
    <n v="50049.99999999999"/>
    <m/>
    <m/>
    <m/>
  </r>
  <r>
    <x v="490"/>
    <x v="4"/>
    <s v="네이버 쇼핑검색"/>
    <x v="10"/>
    <x v="0"/>
    <x v="0"/>
    <m/>
    <m/>
    <n v="7369.999999999999"/>
    <m/>
    <m/>
    <m/>
  </r>
  <r>
    <x v="490"/>
    <x v="4"/>
    <s v="카카오광고"/>
    <x v="0"/>
    <x v="0"/>
    <x v="0"/>
    <m/>
    <m/>
    <n v="7209.999999999999"/>
    <m/>
    <m/>
    <m/>
  </r>
  <r>
    <x v="490"/>
    <x v="4"/>
    <s v="카카오광고"/>
    <x v="0"/>
    <x v="0"/>
    <x v="0"/>
    <m/>
    <m/>
    <n v="5595"/>
    <m/>
    <m/>
    <m/>
  </r>
  <r>
    <x v="490"/>
    <x v="4"/>
    <s v="카카오광고"/>
    <x v="0"/>
    <x v="0"/>
    <x v="0"/>
    <m/>
    <m/>
    <n v="202550"/>
    <m/>
    <m/>
    <m/>
  </r>
  <r>
    <x v="490"/>
    <x v="4"/>
    <s v="유튜브 디스커버리"/>
    <x v="0"/>
    <x v="0"/>
    <x v="0"/>
    <m/>
    <m/>
    <n v="238515"/>
    <m/>
    <m/>
    <m/>
  </r>
  <r>
    <x v="490"/>
    <x v="4"/>
    <s v="유튜브 디스커버리"/>
    <x v="0"/>
    <x v="0"/>
    <x v="0"/>
    <m/>
    <m/>
    <n v="1437"/>
    <m/>
    <m/>
    <m/>
  </r>
  <r>
    <x v="490"/>
    <x v="4"/>
    <s v="유튜브 디스커버리"/>
    <x v="7"/>
    <x v="0"/>
    <x v="0"/>
    <m/>
    <m/>
    <n v="205556"/>
    <m/>
    <m/>
    <m/>
  </r>
  <r>
    <x v="490"/>
    <x v="4"/>
    <s v="유튜브 디스커버리"/>
    <x v="0"/>
    <x v="0"/>
    <x v="0"/>
    <m/>
    <m/>
    <n v="88378"/>
    <m/>
    <m/>
    <m/>
  </r>
  <r>
    <x v="490"/>
    <x v="4"/>
    <s v="유튜브 디스커버리"/>
    <x v="0"/>
    <x v="0"/>
    <x v="0"/>
    <m/>
    <m/>
    <n v="134776"/>
    <m/>
    <m/>
    <m/>
  </r>
  <r>
    <x v="490"/>
    <x v="4"/>
    <s v="유튜브 디스커버리"/>
    <x v="0"/>
    <x v="0"/>
    <x v="0"/>
    <m/>
    <m/>
    <n v="252279"/>
    <m/>
    <m/>
    <m/>
  </r>
  <r>
    <x v="490"/>
    <x v="4"/>
    <s v="유튜브 디스커버리"/>
    <x v="0"/>
    <x v="0"/>
    <x v="0"/>
    <m/>
    <m/>
    <n v="268911"/>
    <m/>
    <m/>
    <m/>
  </r>
  <r>
    <x v="490"/>
    <x v="4"/>
    <s v="유튜브 디스커버리"/>
    <x v="0"/>
    <x v="0"/>
    <x v="0"/>
    <m/>
    <m/>
    <n v="207328"/>
    <m/>
    <m/>
    <m/>
  </r>
  <r>
    <x v="490"/>
    <x v="4"/>
    <s v="유튜브 디스커버리"/>
    <x v="0"/>
    <x v="0"/>
    <x v="0"/>
    <m/>
    <m/>
    <n v="180"/>
    <m/>
    <m/>
    <m/>
  </r>
  <r>
    <x v="490"/>
    <x v="4"/>
    <s v="유튜브 디스커버리"/>
    <x v="0"/>
    <x v="0"/>
    <x v="0"/>
    <m/>
    <m/>
    <n v="23"/>
    <m/>
    <m/>
    <m/>
  </r>
  <r>
    <x v="490"/>
    <x v="4"/>
    <s v="유튜브 디스커버리"/>
    <x v="0"/>
    <x v="0"/>
    <x v="0"/>
    <m/>
    <m/>
    <n v="310548"/>
    <m/>
    <m/>
    <m/>
  </r>
  <r>
    <x v="491"/>
    <x v="1"/>
    <s v="페이스북/인스타그램"/>
    <x v="0"/>
    <x v="0"/>
    <x v="0"/>
    <m/>
    <m/>
    <n v="807176"/>
    <m/>
    <m/>
    <m/>
  </r>
  <r>
    <x v="491"/>
    <x v="1"/>
    <s v="페이스북/인스타그램"/>
    <x v="7"/>
    <x v="0"/>
    <x v="0"/>
    <m/>
    <m/>
    <n v="167794"/>
    <m/>
    <m/>
    <m/>
  </r>
  <r>
    <x v="491"/>
    <x v="1"/>
    <s v="페이스북/인스타그램"/>
    <x v="0"/>
    <x v="0"/>
    <x v="0"/>
    <m/>
    <m/>
    <n v="98123"/>
    <m/>
    <m/>
    <m/>
  </r>
  <r>
    <x v="491"/>
    <x v="1"/>
    <s v="네이버 GFA"/>
    <x v="0"/>
    <x v="0"/>
    <x v="0"/>
    <m/>
    <m/>
    <n v="1488740"/>
    <m/>
    <m/>
    <m/>
  </r>
  <r>
    <x v="491"/>
    <x v="1"/>
    <s v="네이버 GFA"/>
    <x v="7"/>
    <x v="0"/>
    <x v="0"/>
    <m/>
    <m/>
    <n v="54439.0909090909"/>
    <m/>
    <m/>
    <m/>
  </r>
  <r>
    <x v="491"/>
    <x v="1"/>
    <s v="네이버 GFA"/>
    <x v="0"/>
    <x v="0"/>
    <x v="0"/>
    <m/>
    <m/>
    <n v="93839.99999999999"/>
    <m/>
    <m/>
    <m/>
  </r>
  <r>
    <x v="491"/>
    <x v="1"/>
    <s v="네이버 GFA"/>
    <x v="7"/>
    <x v="0"/>
    <x v="0"/>
    <m/>
    <m/>
    <n v="268933.6363636364"/>
    <m/>
    <m/>
    <m/>
  </r>
  <r>
    <x v="491"/>
    <x v="1"/>
    <s v="네이버 GFA"/>
    <x v="7"/>
    <x v="0"/>
    <x v="0"/>
    <m/>
    <m/>
    <n v="1410914.545454545"/>
    <m/>
    <m/>
    <m/>
  </r>
  <r>
    <x v="491"/>
    <x v="1"/>
    <s v="네이버 GFA"/>
    <x v="0"/>
    <x v="0"/>
    <x v="0"/>
    <m/>
    <m/>
    <n v="2846732.727272727"/>
    <m/>
    <m/>
    <m/>
  </r>
  <r>
    <x v="491"/>
    <x v="1"/>
    <s v="네이버 쇼핑검색"/>
    <x v="10"/>
    <x v="0"/>
    <x v="0"/>
    <m/>
    <m/>
    <n v="51279.99999999999"/>
    <m/>
    <m/>
    <m/>
  </r>
  <r>
    <x v="491"/>
    <x v="1"/>
    <s v="네이버 쇼핑검색"/>
    <x v="10"/>
    <x v="0"/>
    <x v="0"/>
    <m/>
    <m/>
    <n v="4110"/>
    <m/>
    <m/>
    <m/>
  </r>
  <r>
    <x v="491"/>
    <x v="1"/>
    <s v="카카오광고"/>
    <x v="0"/>
    <x v="0"/>
    <x v="0"/>
    <m/>
    <m/>
    <n v="6799.999999999999"/>
    <m/>
    <m/>
    <m/>
  </r>
  <r>
    <x v="491"/>
    <x v="1"/>
    <s v="카카오광고"/>
    <x v="0"/>
    <x v="0"/>
    <x v="0"/>
    <m/>
    <m/>
    <n v="4680"/>
    <m/>
    <m/>
    <m/>
  </r>
  <r>
    <x v="491"/>
    <x v="1"/>
    <s v="카카오광고"/>
    <x v="0"/>
    <x v="0"/>
    <x v="0"/>
    <m/>
    <m/>
    <n v="104970"/>
    <m/>
    <m/>
    <m/>
  </r>
  <r>
    <x v="491"/>
    <x v="1"/>
    <s v="유튜브 디스커버리"/>
    <x v="0"/>
    <x v="0"/>
    <x v="0"/>
    <m/>
    <m/>
    <n v="267134"/>
    <m/>
    <m/>
    <m/>
  </r>
  <r>
    <x v="491"/>
    <x v="1"/>
    <s v="유튜브 디스커버리"/>
    <x v="0"/>
    <x v="0"/>
    <x v="0"/>
    <m/>
    <m/>
    <n v="275030"/>
    <m/>
    <m/>
    <m/>
  </r>
  <r>
    <x v="491"/>
    <x v="1"/>
    <s v="유튜브 디스커버리"/>
    <x v="0"/>
    <x v="0"/>
    <x v="0"/>
    <m/>
    <m/>
    <n v="312915"/>
    <m/>
    <m/>
    <m/>
  </r>
  <r>
    <x v="491"/>
    <x v="1"/>
    <s v="유튜브 디스커버리"/>
    <x v="0"/>
    <x v="0"/>
    <x v="0"/>
    <m/>
    <m/>
    <n v="206705"/>
    <m/>
    <m/>
    <m/>
  </r>
  <r>
    <x v="491"/>
    <x v="1"/>
    <s v="유튜브 디스커버리"/>
    <x v="0"/>
    <x v="0"/>
    <x v="0"/>
    <m/>
    <m/>
    <n v="1"/>
    <m/>
    <m/>
    <m/>
  </r>
  <r>
    <x v="491"/>
    <x v="1"/>
    <s v="유튜브 디스커버리"/>
    <x v="0"/>
    <x v="0"/>
    <x v="0"/>
    <m/>
    <m/>
    <n v="480"/>
    <m/>
    <m/>
    <m/>
  </r>
  <r>
    <x v="491"/>
    <x v="1"/>
    <s v="유튜브 디스커버리"/>
    <x v="7"/>
    <x v="0"/>
    <x v="0"/>
    <m/>
    <m/>
    <n v="66090"/>
    <m/>
    <m/>
    <m/>
  </r>
  <r>
    <x v="491"/>
    <x v="1"/>
    <s v="유튜브 디스커버리"/>
    <x v="0"/>
    <x v="0"/>
    <x v="0"/>
    <m/>
    <m/>
    <n v="219387"/>
    <m/>
    <m/>
    <m/>
  </r>
  <r>
    <x v="491"/>
    <x v="1"/>
    <s v="유튜브 디스커버리"/>
    <x v="0"/>
    <x v="0"/>
    <x v="0"/>
    <m/>
    <m/>
    <n v="132403"/>
    <m/>
    <m/>
    <m/>
  </r>
  <r>
    <x v="491"/>
    <x v="1"/>
    <s v="유튜브 디스커버리"/>
    <x v="0"/>
    <x v="0"/>
    <x v="0"/>
    <m/>
    <m/>
    <n v="279994"/>
    <m/>
    <m/>
    <m/>
  </r>
  <r>
    <x v="492"/>
    <x v="0"/>
    <s v="페이스북/인스타그램"/>
    <x v="0"/>
    <x v="0"/>
    <x v="0"/>
    <m/>
    <m/>
    <n v="97353"/>
    <m/>
    <m/>
    <m/>
  </r>
  <r>
    <x v="492"/>
    <x v="0"/>
    <s v="페이스북/인스타그램"/>
    <x v="7"/>
    <x v="0"/>
    <x v="0"/>
    <m/>
    <m/>
    <n v="164954"/>
    <m/>
    <m/>
    <m/>
  </r>
  <r>
    <x v="492"/>
    <x v="0"/>
    <s v="페이스북/인스타그램"/>
    <x v="0"/>
    <x v="0"/>
    <x v="0"/>
    <m/>
    <m/>
    <n v="729757"/>
    <m/>
    <m/>
    <m/>
  </r>
  <r>
    <x v="492"/>
    <x v="0"/>
    <s v="네이버 쇼핑검색"/>
    <x v="10"/>
    <x v="0"/>
    <x v="0"/>
    <m/>
    <m/>
    <n v="59879.99999999999"/>
    <m/>
    <m/>
    <m/>
  </r>
  <r>
    <x v="492"/>
    <x v="0"/>
    <s v="네이버 쇼핑검색"/>
    <x v="10"/>
    <x v="0"/>
    <x v="0"/>
    <m/>
    <m/>
    <n v="7289.999999999999"/>
    <m/>
    <m/>
    <m/>
  </r>
  <r>
    <x v="492"/>
    <x v="0"/>
    <s v="네이버 GFA"/>
    <x v="0"/>
    <x v="0"/>
    <x v="0"/>
    <m/>
    <m/>
    <n v="0"/>
    <m/>
    <m/>
    <m/>
  </r>
  <r>
    <x v="492"/>
    <x v="0"/>
    <s v="네이버 GFA"/>
    <x v="7"/>
    <x v="0"/>
    <x v="0"/>
    <m/>
    <m/>
    <n v="29533.63636363636"/>
    <m/>
    <m/>
    <m/>
  </r>
  <r>
    <x v="492"/>
    <x v="0"/>
    <s v="네이버 GFA"/>
    <x v="0"/>
    <x v="0"/>
    <x v="0"/>
    <m/>
    <m/>
    <n v="242373.6363636364"/>
    <m/>
    <m/>
    <m/>
  </r>
  <r>
    <x v="492"/>
    <x v="0"/>
    <s v="네이버 GFA"/>
    <x v="7"/>
    <x v="0"/>
    <x v="0"/>
    <m/>
    <m/>
    <n v="595274.5454545454"/>
    <m/>
    <m/>
    <m/>
  </r>
  <r>
    <x v="492"/>
    <x v="0"/>
    <s v="네이버 GFA"/>
    <x v="7"/>
    <x v="0"/>
    <x v="0"/>
    <m/>
    <m/>
    <n v="2198620.909090909"/>
    <m/>
    <m/>
    <m/>
  </r>
  <r>
    <x v="492"/>
    <x v="0"/>
    <s v="네이버 GFA"/>
    <x v="0"/>
    <x v="0"/>
    <x v="0"/>
    <m/>
    <m/>
    <n v="607031.8181818181"/>
    <m/>
    <m/>
    <m/>
  </r>
  <r>
    <x v="492"/>
    <x v="0"/>
    <s v="카카오광고"/>
    <x v="0"/>
    <x v="0"/>
    <x v="0"/>
    <m/>
    <m/>
    <n v="5769.999999999999"/>
    <m/>
    <m/>
    <m/>
  </r>
  <r>
    <x v="492"/>
    <x v="0"/>
    <s v="카카오광고"/>
    <x v="0"/>
    <x v="0"/>
    <x v="0"/>
    <m/>
    <m/>
    <n v="4380"/>
    <m/>
    <m/>
    <m/>
  </r>
  <r>
    <x v="492"/>
    <x v="0"/>
    <s v="카카오광고"/>
    <x v="0"/>
    <x v="0"/>
    <x v="0"/>
    <m/>
    <m/>
    <n v="153320"/>
    <m/>
    <m/>
    <m/>
  </r>
  <r>
    <x v="492"/>
    <x v="0"/>
    <s v="유튜브 디스커버리"/>
    <x v="0"/>
    <x v="0"/>
    <x v="0"/>
    <m/>
    <m/>
    <n v="417202"/>
    <m/>
    <m/>
    <m/>
  </r>
  <r>
    <x v="492"/>
    <x v="0"/>
    <s v="유튜브 디스커버리"/>
    <x v="0"/>
    <x v="0"/>
    <x v="0"/>
    <m/>
    <m/>
    <n v="205490"/>
    <m/>
    <m/>
    <m/>
  </r>
  <r>
    <x v="492"/>
    <x v="0"/>
    <s v="유튜브 디스커버리"/>
    <x v="0"/>
    <x v="0"/>
    <x v="0"/>
    <m/>
    <m/>
    <n v="290675"/>
    <m/>
    <m/>
    <m/>
  </r>
  <r>
    <x v="492"/>
    <x v="0"/>
    <s v="유튜브 디스커버리"/>
    <x v="0"/>
    <x v="0"/>
    <x v="0"/>
    <m/>
    <m/>
    <n v="410985"/>
    <m/>
    <m/>
    <m/>
  </r>
  <r>
    <x v="492"/>
    <x v="0"/>
    <s v="유튜브 디스커버리"/>
    <x v="0"/>
    <x v="0"/>
    <x v="0"/>
    <m/>
    <m/>
    <n v="271270"/>
    <m/>
    <m/>
    <m/>
  </r>
  <r>
    <x v="492"/>
    <x v="0"/>
    <s v="유튜브 디스커버리"/>
    <x v="0"/>
    <x v="0"/>
    <x v="0"/>
    <m/>
    <m/>
    <n v="144439"/>
    <m/>
    <m/>
    <m/>
  </r>
  <r>
    <x v="492"/>
    <x v="0"/>
    <s v="유튜브 디스커버리"/>
    <x v="0"/>
    <x v="0"/>
    <x v="0"/>
    <m/>
    <m/>
    <n v="130433"/>
    <m/>
    <m/>
    <m/>
  </r>
  <r>
    <x v="492"/>
    <x v="0"/>
    <s v="유튜브 디스커버리"/>
    <x v="0"/>
    <x v="0"/>
    <x v="0"/>
    <m/>
    <m/>
    <n v="26212"/>
    <m/>
    <m/>
    <m/>
  </r>
  <r>
    <x v="492"/>
    <x v="0"/>
    <s v="유튜브 디스커버리"/>
    <x v="7"/>
    <x v="0"/>
    <x v="0"/>
    <m/>
    <m/>
    <n v="101911"/>
    <m/>
    <m/>
    <m/>
  </r>
  <r>
    <x v="492"/>
    <x v="0"/>
    <s v="유튜브 디스커버리"/>
    <x v="0"/>
    <x v="0"/>
    <x v="0"/>
    <m/>
    <m/>
    <n v="1164"/>
    <m/>
    <m/>
    <m/>
  </r>
  <r>
    <x v="493"/>
    <x v="2"/>
    <s v="페이스북/인스타그램"/>
    <x v="0"/>
    <x v="0"/>
    <x v="0"/>
    <m/>
    <m/>
    <n v="75472"/>
    <m/>
    <m/>
    <m/>
  </r>
  <r>
    <x v="493"/>
    <x v="2"/>
    <s v="페이스북/인스타그램"/>
    <x v="7"/>
    <x v="0"/>
    <x v="0"/>
    <m/>
    <m/>
    <n v="167247"/>
    <m/>
    <m/>
    <m/>
  </r>
  <r>
    <x v="493"/>
    <x v="2"/>
    <s v="페이스북/인스타그램"/>
    <x v="0"/>
    <x v="0"/>
    <x v="0"/>
    <m/>
    <m/>
    <n v="596704"/>
    <m/>
    <m/>
    <m/>
  </r>
  <r>
    <x v="494"/>
    <x v="5"/>
    <s v="페이스북/인스타그램"/>
    <x v="0"/>
    <x v="0"/>
    <x v="0"/>
    <m/>
    <m/>
    <n v="48585"/>
    <m/>
    <m/>
    <m/>
  </r>
  <r>
    <x v="494"/>
    <x v="5"/>
    <s v="페이스북/인스타그램"/>
    <x v="7"/>
    <x v="0"/>
    <x v="0"/>
    <m/>
    <m/>
    <n v="175825"/>
    <m/>
    <m/>
    <m/>
  </r>
  <r>
    <x v="494"/>
    <x v="5"/>
    <s v="페이스북/인스타그램"/>
    <x v="0"/>
    <x v="0"/>
    <x v="0"/>
    <m/>
    <m/>
    <n v="387601"/>
    <m/>
    <m/>
    <m/>
  </r>
  <r>
    <x v="495"/>
    <x v="6"/>
    <s v="페이스북/인스타그램"/>
    <x v="0"/>
    <x v="0"/>
    <x v="0"/>
    <m/>
    <m/>
    <n v="48920"/>
    <m/>
    <m/>
    <m/>
  </r>
  <r>
    <x v="495"/>
    <x v="6"/>
    <s v="페이스북/인스타그램"/>
    <x v="7"/>
    <x v="0"/>
    <x v="0"/>
    <m/>
    <m/>
    <n v="195927"/>
    <m/>
    <m/>
    <m/>
  </r>
  <r>
    <x v="495"/>
    <x v="6"/>
    <s v="페이스북/인스타그램"/>
    <x v="0"/>
    <x v="0"/>
    <x v="0"/>
    <m/>
    <m/>
    <n v="497274"/>
    <m/>
    <m/>
    <m/>
  </r>
  <r>
    <x v="493"/>
    <x v="2"/>
    <s v="네이버 GFA"/>
    <x v="7"/>
    <x v="0"/>
    <x v="0"/>
    <m/>
    <m/>
    <n v="102388.1818181818"/>
    <m/>
    <m/>
    <m/>
  </r>
  <r>
    <x v="493"/>
    <x v="2"/>
    <s v="네이버 GFA"/>
    <x v="0"/>
    <x v="0"/>
    <x v="0"/>
    <m/>
    <m/>
    <n v="316981.8181818182"/>
    <m/>
    <m/>
    <m/>
  </r>
  <r>
    <x v="493"/>
    <x v="2"/>
    <s v="네이버 GFA"/>
    <x v="7"/>
    <x v="0"/>
    <x v="0"/>
    <m/>
    <m/>
    <n v="383296.3636363636"/>
    <m/>
    <m/>
    <m/>
  </r>
  <r>
    <x v="493"/>
    <x v="2"/>
    <s v="네이버 GFA"/>
    <x v="7"/>
    <x v="0"/>
    <x v="0"/>
    <m/>
    <m/>
    <n v="1432445.454545454"/>
    <m/>
    <m/>
    <m/>
  </r>
  <r>
    <x v="493"/>
    <x v="2"/>
    <s v="네이버 GFA"/>
    <x v="0"/>
    <x v="0"/>
    <x v="0"/>
    <m/>
    <m/>
    <n v="167582.7272727273"/>
    <m/>
    <m/>
    <m/>
  </r>
  <r>
    <x v="494"/>
    <x v="5"/>
    <s v="네이버 GFA"/>
    <x v="0"/>
    <x v="0"/>
    <x v="0"/>
    <m/>
    <m/>
    <n v="0"/>
    <m/>
    <m/>
    <m/>
  </r>
  <r>
    <x v="494"/>
    <x v="5"/>
    <s v="네이버 GFA"/>
    <x v="7"/>
    <x v="0"/>
    <x v="0"/>
    <m/>
    <m/>
    <n v="75820.90909090909"/>
    <m/>
    <m/>
    <m/>
  </r>
  <r>
    <x v="494"/>
    <x v="5"/>
    <s v="네이버 GFA"/>
    <x v="0"/>
    <x v="0"/>
    <x v="0"/>
    <m/>
    <m/>
    <n v="375879.9999999999"/>
    <m/>
    <m/>
    <m/>
  </r>
  <r>
    <x v="494"/>
    <x v="5"/>
    <s v="네이버 GFA"/>
    <x v="7"/>
    <x v="0"/>
    <x v="0"/>
    <m/>
    <m/>
    <n v="154457.2727272727"/>
    <m/>
    <m/>
    <m/>
  </r>
  <r>
    <x v="494"/>
    <x v="5"/>
    <s v="네이버 GFA"/>
    <x v="7"/>
    <x v="0"/>
    <x v="0"/>
    <m/>
    <m/>
    <n v="1181763.636363636"/>
    <m/>
    <m/>
    <m/>
  </r>
  <r>
    <x v="494"/>
    <x v="5"/>
    <s v="네이버 GFA"/>
    <x v="0"/>
    <x v="0"/>
    <x v="0"/>
    <m/>
    <m/>
    <n v="997950.9090909091"/>
    <m/>
    <m/>
    <m/>
  </r>
  <r>
    <x v="495"/>
    <x v="6"/>
    <s v="네이버 GFA"/>
    <x v="7"/>
    <x v="0"/>
    <x v="0"/>
    <m/>
    <m/>
    <n v="46575.45454545454"/>
    <m/>
    <m/>
    <m/>
  </r>
  <r>
    <x v="495"/>
    <x v="6"/>
    <s v="네이버 GFA"/>
    <x v="0"/>
    <x v="0"/>
    <x v="0"/>
    <m/>
    <m/>
    <n v="429888.1818181818"/>
    <m/>
    <m/>
    <m/>
  </r>
  <r>
    <x v="495"/>
    <x v="6"/>
    <s v="네이버 GFA"/>
    <x v="7"/>
    <x v="0"/>
    <x v="0"/>
    <m/>
    <m/>
    <n v="321972.7272727272"/>
    <m/>
    <m/>
    <m/>
  </r>
  <r>
    <x v="495"/>
    <x v="6"/>
    <s v="네이버 GFA"/>
    <x v="7"/>
    <x v="0"/>
    <x v="0"/>
    <m/>
    <m/>
    <n v="1008679.090909091"/>
    <m/>
    <m/>
    <m/>
  </r>
  <r>
    <x v="495"/>
    <x v="6"/>
    <s v="네이버 GFA"/>
    <x v="0"/>
    <x v="0"/>
    <x v="0"/>
    <m/>
    <m/>
    <n v="966384.5454545454"/>
    <m/>
    <m/>
    <m/>
  </r>
  <r>
    <x v="493"/>
    <x v="2"/>
    <s v="카카오광고"/>
    <x v="0"/>
    <x v="0"/>
    <x v="0"/>
    <m/>
    <m/>
    <n v="2800"/>
    <m/>
    <m/>
    <m/>
  </r>
  <r>
    <x v="493"/>
    <x v="2"/>
    <s v="카카오광고"/>
    <x v="0"/>
    <x v="0"/>
    <x v="0"/>
    <m/>
    <m/>
    <n v="4395"/>
    <m/>
    <m/>
    <m/>
  </r>
  <r>
    <x v="493"/>
    <x v="2"/>
    <s v="카카오광고"/>
    <x v="0"/>
    <x v="0"/>
    <x v="0"/>
    <m/>
    <m/>
    <n v="379849.9999999999"/>
    <m/>
    <m/>
    <m/>
  </r>
  <r>
    <x v="494"/>
    <x v="5"/>
    <s v="카카오광고"/>
    <x v="0"/>
    <x v="0"/>
    <x v="0"/>
    <m/>
    <m/>
    <n v="4260"/>
    <m/>
    <m/>
    <m/>
  </r>
  <r>
    <x v="494"/>
    <x v="5"/>
    <s v="카카오광고"/>
    <x v="0"/>
    <x v="0"/>
    <x v="0"/>
    <m/>
    <m/>
    <n v="2760"/>
    <m/>
    <m/>
    <m/>
  </r>
  <r>
    <x v="494"/>
    <x v="5"/>
    <s v="카카오광고"/>
    <x v="0"/>
    <x v="0"/>
    <x v="0"/>
    <m/>
    <m/>
    <n v="416729.9999999999"/>
    <m/>
    <m/>
    <m/>
  </r>
  <r>
    <x v="495"/>
    <x v="6"/>
    <s v="카카오광고"/>
    <x v="0"/>
    <x v="0"/>
    <x v="0"/>
    <m/>
    <m/>
    <n v="6579.999999999999"/>
    <m/>
    <m/>
    <m/>
  </r>
  <r>
    <x v="495"/>
    <x v="6"/>
    <s v="카카오광고"/>
    <x v="0"/>
    <x v="0"/>
    <x v="0"/>
    <m/>
    <m/>
    <n v="3225"/>
    <m/>
    <m/>
    <m/>
  </r>
  <r>
    <x v="495"/>
    <x v="6"/>
    <s v="카카오광고"/>
    <x v="0"/>
    <x v="0"/>
    <x v="0"/>
    <m/>
    <m/>
    <n v="374819.9999999999"/>
    <m/>
    <m/>
    <m/>
  </r>
  <r>
    <x v="493"/>
    <x v="2"/>
    <s v="유튜브 디스커버리"/>
    <x v="0"/>
    <x v="0"/>
    <x v="0"/>
    <m/>
    <m/>
    <n v="79353"/>
    <m/>
    <m/>
    <m/>
  </r>
  <r>
    <x v="493"/>
    <x v="2"/>
    <s v="유튜브 디스커버리"/>
    <x v="0"/>
    <x v="0"/>
    <x v="0"/>
    <m/>
    <m/>
    <n v="139935"/>
    <m/>
    <m/>
    <m/>
  </r>
  <r>
    <x v="493"/>
    <x v="2"/>
    <s v="유튜브 디스커버리"/>
    <x v="0"/>
    <x v="0"/>
    <x v="0"/>
    <m/>
    <m/>
    <n v="101375"/>
    <m/>
    <m/>
    <m/>
  </r>
  <r>
    <x v="493"/>
    <x v="2"/>
    <s v="유튜브 디스커버리"/>
    <x v="0"/>
    <x v="0"/>
    <x v="0"/>
    <m/>
    <m/>
    <n v="47133"/>
    <m/>
    <m/>
    <m/>
  </r>
  <r>
    <x v="493"/>
    <x v="2"/>
    <s v="유튜브 디스커버리"/>
    <x v="0"/>
    <x v="0"/>
    <x v="0"/>
    <m/>
    <m/>
    <n v="100791"/>
    <m/>
    <m/>
    <m/>
  </r>
  <r>
    <x v="493"/>
    <x v="2"/>
    <s v="유튜브 디스커버리"/>
    <x v="0"/>
    <x v="0"/>
    <x v="0"/>
    <m/>
    <m/>
    <n v="171056"/>
    <m/>
    <m/>
    <m/>
  </r>
  <r>
    <x v="493"/>
    <x v="2"/>
    <s v="유튜브 디스커버리"/>
    <x v="0"/>
    <x v="0"/>
    <x v="0"/>
    <m/>
    <m/>
    <n v="100101"/>
    <m/>
    <m/>
    <m/>
  </r>
  <r>
    <x v="493"/>
    <x v="2"/>
    <s v="유튜브 디스커버리"/>
    <x v="0"/>
    <x v="0"/>
    <x v="0"/>
    <m/>
    <m/>
    <n v="163458"/>
    <m/>
    <m/>
    <m/>
  </r>
  <r>
    <x v="493"/>
    <x v="2"/>
    <s v="유튜브 디스커버리"/>
    <x v="0"/>
    <x v="0"/>
    <x v="0"/>
    <m/>
    <m/>
    <n v="89352"/>
    <m/>
    <m/>
    <m/>
  </r>
  <r>
    <x v="493"/>
    <x v="2"/>
    <s v="유튜브 디스커버리"/>
    <x v="0"/>
    <x v="0"/>
    <x v="0"/>
    <m/>
    <m/>
    <n v="128337"/>
    <m/>
    <m/>
    <m/>
  </r>
  <r>
    <x v="493"/>
    <x v="2"/>
    <s v="유튜브 디스커버리"/>
    <x v="7"/>
    <x v="0"/>
    <x v="0"/>
    <m/>
    <m/>
    <n v="125316"/>
    <m/>
    <m/>
    <m/>
  </r>
  <r>
    <x v="493"/>
    <x v="2"/>
    <s v="유튜브 디스커버리"/>
    <x v="0"/>
    <x v="0"/>
    <x v="0"/>
    <m/>
    <m/>
    <n v="69132"/>
    <m/>
    <m/>
    <m/>
  </r>
  <r>
    <x v="494"/>
    <x v="5"/>
    <s v="유튜브 디스커버리"/>
    <x v="0"/>
    <x v="0"/>
    <x v="0"/>
    <m/>
    <m/>
    <n v="99942"/>
    <m/>
    <m/>
    <m/>
  </r>
  <r>
    <x v="494"/>
    <x v="5"/>
    <s v="유튜브 디스커버리"/>
    <x v="7"/>
    <x v="0"/>
    <x v="0"/>
    <m/>
    <m/>
    <n v="135187"/>
    <m/>
    <m/>
    <m/>
  </r>
  <r>
    <x v="494"/>
    <x v="5"/>
    <s v="유튜브 디스커버리"/>
    <x v="0"/>
    <x v="0"/>
    <x v="0"/>
    <m/>
    <m/>
    <n v="99830"/>
    <m/>
    <m/>
    <m/>
  </r>
  <r>
    <x v="494"/>
    <x v="5"/>
    <s v="유튜브 디스커버리"/>
    <x v="0"/>
    <x v="0"/>
    <x v="0"/>
    <m/>
    <m/>
    <n v="208193"/>
    <m/>
    <m/>
    <m/>
  </r>
  <r>
    <x v="494"/>
    <x v="5"/>
    <s v="유튜브 디스커버리"/>
    <x v="0"/>
    <x v="0"/>
    <x v="0"/>
    <m/>
    <m/>
    <n v="119502"/>
    <m/>
    <m/>
    <m/>
  </r>
  <r>
    <x v="494"/>
    <x v="5"/>
    <s v="유튜브 디스커버리"/>
    <x v="0"/>
    <x v="0"/>
    <x v="0"/>
    <m/>
    <m/>
    <n v="111919"/>
    <m/>
    <m/>
    <m/>
  </r>
  <r>
    <x v="494"/>
    <x v="5"/>
    <s v="유튜브 디스커버리"/>
    <x v="0"/>
    <x v="0"/>
    <x v="0"/>
    <m/>
    <m/>
    <n v="200630"/>
    <m/>
    <m/>
    <m/>
  </r>
  <r>
    <x v="494"/>
    <x v="5"/>
    <s v="유튜브 디스커버리"/>
    <x v="0"/>
    <x v="0"/>
    <x v="0"/>
    <m/>
    <m/>
    <n v="26749"/>
    <m/>
    <m/>
    <m/>
  </r>
  <r>
    <x v="494"/>
    <x v="5"/>
    <s v="유튜브 디스커버리"/>
    <x v="0"/>
    <x v="0"/>
    <x v="0"/>
    <m/>
    <m/>
    <n v="65304"/>
    <m/>
    <m/>
    <m/>
  </r>
  <r>
    <x v="494"/>
    <x v="5"/>
    <s v="유튜브 디스커버리"/>
    <x v="0"/>
    <x v="0"/>
    <x v="0"/>
    <m/>
    <m/>
    <n v="99983"/>
    <m/>
    <m/>
    <m/>
  </r>
  <r>
    <x v="494"/>
    <x v="5"/>
    <s v="유튜브 디스커버리"/>
    <x v="0"/>
    <x v="0"/>
    <x v="0"/>
    <m/>
    <m/>
    <n v="7627"/>
    <m/>
    <m/>
    <m/>
  </r>
  <r>
    <x v="495"/>
    <x v="6"/>
    <s v="유튜브 디스커버리"/>
    <x v="7"/>
    <x v="0"/>
    <x v="0"/>
    <m/>
    <m/>
    <n v="334629"/>
    <m/>
    <m/>
    <m/>
  </r>
  <r>
    <x v="495"/>
    <x v="6"/>
    <s v="유튜브 디스커버리"/>
    <x v="0"/>
    <x v="0"/>
    <x v="0"/>
    <m/>
    <m/>
    <n v="130479"/>
    <m/>
    <m/>
    <m/>
  </r>
  <r>
    <x v="495"/>
    <x v="6"/>
    <s v="유튜브 디스커버리"/>
    <x v="0"/>
    <x v="0"/>
    <x v="0"/>
    <m/>
    <m/>
    <n v="99985"/>
    <m/>
    <m/>
    <m/>
  </r>
  <r>
    <x v="495"/>
    <x v="6"/>
    <s v="유튜브 디스커버리"/>
    <x v="0"/>
    <x v="0"/>
    <x v="0"/>
    <m/>
    <m/>
    <n v="160420"/>
    <m/>
    <m/>
    <m/>
  </r>
  <r>
    <x v="495"/>
    <x v="6"/>
    <s v="유튜브 디스커버리"/>
    <x v="0"/>
    <x v="0"/>
    <x v="0"/>
    <m/>
    <m/>
    <n v="99999"/>
    <m/>
    <m/>
    <m/>
  </r>
  <r>
    <x v="495"/>
    <x v="6"/>
    <s v="유튜브 디스커버리"/>
    <x v="0"/>
    <x v="0"/>
    <x v="0"/>
    <m/>
    <m/>
    <n v="294078"/>
    <m/>
    <m/>
    <m/>
  </r>
  <r>
    <x v="495"/>
    <x v="6"/>
    <s v="유튜브 디스커버리"/>
    <x v="0"/>
    <x v="0"/>
    <x v="0"/>
    <m/>
    <m/>
    <n v="90709"/>
    <m/>
    <m/>
    <m/>
  </r>
  <r>
    <x v="495"/>
    <x v="6"/>
    <s v="유튜브 디스커버리"/>
    <x v="0"/>
    <x v="0"/>
    <x v="0"/>
    <m/>
    <m/>
    <n v="341893"/>
    <m/>
    <m/>
    <m/>
  </r>
  <r>
    <x v="495"/>
    <x v="6"/>
    <s v="유튜브 디스커버리"/>
    <x v="0"/>
    <x v="0"/>
    <x v="0"/>
    <m/>
    <m/>
    <n v="422080"/>
    <m/>
    <m/>
    <m/>
  </r>
  <r>
    <x v="495"/>
    <x v="6"/>
    <s v="유튜브 디스커버리"/>
    <x v="0"/>
    <x v="0"/>
    <x v="0"/>
    <m/>
    <m/>
    <n v="619962"/>
    <m/>
    <m/>
    <m/>
  </r>
  <r>
    <x v="495"/>
    <x v="6"/>
    <s v="유튜브 디스커버리"/>
    <x v="0"/>
    <x v="0"/>
    <x v="0"/>
    <m/>
    <m/>
    <n v="99860"/>
    <m/>
    <m/>
    <m/>
  </r>
  <r>
    <x v="495"/>
    <x v="6"/>
    <s v="유튜브 디스커버리"/>
    <x v="0"/>
    <x v="0"/>
    <x v="0"/>
    <m/>
    <m/>
    <n v="731"/>
    <m/>
    <m/>
    <m/>
  </r>
  <r>
    <x v="495"/>
    <x v="6"/>
    <s v="유튜브 디스커버리"/>
    <x v="0"/>
    <x v="0"/>
    <x v="0"/>
    <m/>
    <m/>
    <n v="200308"/>
    <m/>
    <m/>
    <m/>
  </r>
  <r>
    <x v="496"/>
    <x v="3"/>
    <s v="페이스북/인스타그램"/>
    <x v="0"/>
    <x v="0"/>
    <x v="0"/>
    <m/>
    <m/>
    <n v="48506"/>
    <m/>
    <m/>
    <m/>
  </r>
  <r>
    <x v="496"/>
    <x v="3"/>
    <s v="페이스북/인스타그램"/>
    <x v="7"/>
    <x v="0"/>
    <x v="0"/>
    <m/>
    <m/>
    <n v="239582"/>
    <m/>
    <m/>
    <m/>
  </r>
  <r>
    <x v="496"/>
    <x v="3"/>
    <s v="페이스북/인스타그램"/>
    <x v="0"/>
    <x v="0"/>
    <x v="0"/>
    <m/>
    <m/>
    <n v="845612"/>
    <m/>
    <m/>
    <m/>
  </r>
  <r>
    <x v="496"/>
    <x v="3"/>
    <s v="네이버 GFA"/>
    <x v="7"/>
    <x v="0"/>
    <x v="0"/>
    <m/>
    <m/>
    <n v="26399.09090909091"/>
    <m/>
    <m/>
    <m/>
  </r>
  <r>
    <x v="496"/>
    <x v="3"/>
    <s v="네이버 GFA"/>
    <x v="0"/>
    <x v="0"/>
    <x v="0"/>
    <m/>
    <m/>
    <n v="374303.6363636364"/>
    <m/>
    <m/>
    <m/>
  </r>
  <r>
    <x v="496"/>
    <x v="3"/>
    <s v="네이버 GFA"/>
    <x v="7"/>
    <x v="0"/>
    <x v="0"/>
    <m/>
    <m/>
    <n v="683280.9090909091"/>
    <m/>
    <m/>
    <m/>
  </r>
  <r>
    <x v="496"/>
    <x v="3"/>
    <s v="네이버 GFA"/>
    <x v="7"/>
    <x v="0"/>
    <x v="0"/>
    <m/>
    <m/>
    <n v="577695.4545454545"/>
    <m/>
    <m/>
    <m/>
  </r>
  <r>
    <x v="496"/>
    <x v="3"/>
    <s v="네이버 GFA"/>
    <x v="0"/>
    <x v="0"/>
    <x v="0"/>
    <m/>
    <m/>
    <n v="901785.4545454545"/>
    <m/>
    <m/>
    <m/>
  </r>
  <r>
    <x v="496"/>
    <x v="3"/>
    <s v="유튜브 디스커버리"/>
    <x v="0"/>
    <x v="0"/>
    <x v="0"/>
    <m/>
    <m/>
    <n v="244944"/>
    <m/>
    <m/>
    <m/>
  </r>
  <r>
    <x v="496"/>
    <x v="3"/>
    <s v="유튜브 디스커버리"/>
    <x v="0"/>
    <x v="0"/>
    <x v="0"/>
    <m/>
    <m/>
    <n v="212420"/>
    <m/>
    <m/>
    <m/>
  </r>
  <r>
    <x v="496"/>
    <x v="3"/>
    <s v="유튜브 디스커버리"/>
    <x v="0"/>
    <x v="0"/>
    <x v="0"/>
    <m/>
    <m/>
    <n v="161633"/>
    <m/>
    <m/>
    <m/>
  </r>
  <r>
    <x v="496"/>
    <x v="3"/>
    <s v="유튜브 디스커버리"/>
    <x v="0"/>
    <x v="0"/>
    <x v="0"/>
    <m/>
    <m/>
    <n v="103927"/>
    <m/>
    <m/>
    <m/>
  </r>
  <r>
    <x v="496"/>
    <x v="3"/>
    <s v="유튜브 디스커버리"/>
    <x v="0"/>
    <x v="0"/>
    <x v="0"/>
    <m/>
    <m/>
    <n v="11591"/>
    <m/>
    <m/>
    <m/>
  </r>
  <r>
    <x v="496"/>
    <x v="3"/>
    <s v="유튜브 디스커버리"/>
    <x v="0"/>
    <x v="0"/>
    <x v="0"/>
    <m/>
    <m/>
    <n v="355"/>
    <m/>
    <m/>
    <m/>
  </r>
  <r>
    <x v="496"/>
    <x v="3"/>
    <s v="유튜브 디스커버리"/>
    <x v="0"/>
    <x v="0"/>
    <x v="0"/>
    <m/>
    <m/>
    <n v="520650"/>
    <m/>
    <m/>
    <m/>
  </r>
  <r>
    <x v="496"/>
    <x v="3"/>
    <s v="유튜브 디스커버리"/>
    <x v="0"/>
    <x v="0"/>
    <x v="0"/>
    <m/>
    <m/>
    <n v="52013"/>
    <m/>
    <m/>
    <m/>
  </r>
  <r>
    <x v="496"/>
    <x v="3"/>
    <s v="유튜브 디스커버리"/>
    <x v="0"/>
    <x v="0"/>
    <x v="0"/>
    <m/>
    <m/>
    <n v="1184"/>
    <m/>
    <m/>
    <m/>
  </r>
  <r>
    <x v="496"/>
    <x v="3"/>
    <s v="유튜브 디스커버리"/>
    <x v="0"/>
    <x v="0"/>
    <x v="0"/>
    <m/>
    <m/>
    <n v="127676"/>
    <m/>
    <m/>
    <m/>
  </r>
  <r>
    <x v="496"/>
    <x v="3"/>
    <s v="유튜브 디스커버리"/>
    <x v="0"/>
    <x v="0"/>
    <x v="0"/>
    <m/>
    <m/>
    <n v="106771"/>
    <m/>
    <m/>
    <m/>
  </r>
  <r>
    <x v="496"/>
    <x v="3"/>
    <s v="유튜브 디스커버리"/>
    <x v="7"/>
    <x v="0"/>
    <x v="0"/>
    <m/>
    <m/>
    <n v="201765"/>
    <m/>
    <m/>
    <m/>
  </r>
  <r>
    <x v="496"/>
    <x v="3"/>
    <s v="유튜브 디스커버리"/>
    <x v="0"/>
    <x v="0"/>
    <x v="0"/>
    <m/>
    <m/>
    <n v="51219"/>
    <m/>
    <m/>
    <m/>
  </r>
  <r>
    <x v="496"/>
    <x v="3"/>
    <s v="유튜브 디스커버리"/>
    <x v="0"/>
    <x v="0"/>
    <x v="0"/>
    <m/>
    <m/>
    <n v="44662"/>
    <m/>
    <m/>
    <m/>
  </r>
  <r>
    <x v="496"/>
    <x v="3"/>
    <s v="유튜브 디스커버리"/>
    <x v="0"/>
    <x v="0"/>
    <x v="0"/>
    <m/>
    <m/>
    <n v="95051"/>
    <m/>
    <m/>
    <m/>
  </r>
  <r>
    <x v="496"/>
    <x v="3"/>
    <s v="카카오광고"/>
    <x v="0"/>
    <x v="0"/>
    <x v="0"/>
    <m/>
    <m/>
    <n v="90979.99999999999"/>
    <m/>
    <m/>
    <m/>
  </r>
  <r>
    <x v="496"/>
    <x v="3"/>
    <s v="카카오광고"/>
    <x v="0"/>
    <x v="0"/>
    <x v="0"/>
    <m/>
    <m/>
    <n v="44060"/>
    <m/>
    <m/>
    <m/>
  </r>
  <r>
    <x v="496"/>
    <x v="3"/>
    <s v="카카오광고"/>
    <x v="0"/>
    <x v="0"/>
    <x v="0"/>
    <m/>
    <m/>
    <n v="3540"/>
    <m/>
    <m/>
    <m/>
  </r>
  <r>
    <x v="496"/>
    <x v="3"/>
    <s v="카카오광고"/>
    <x v="0"/>
    <x v="0"/>
    <x v="0"/>
    <m/>
    <m/>
    <n v="225990"/>
    <m/>
    <m/>
    <m/>
  </r>
  <r>
    <x v="496"/>
    <x v="3"/>
    <s v="카카오광고"/>
    <x v="17"/>
    <x v="0"/>
    <x v="0"/>
    <m/>
    <m/>
    <n v="9350"/>
    <m/>
    <m/>
    <m/>
  </r>
  <r>
    <x v="497"/>
    <x v="7"/>
    <m/>
    <x v="10"/>
    <x v="0"/>
    <x v="0"/>
    <m/>
    <m/>
    <m/>
    <m/>
    <m/>
    <m/>
  </r>
  <r>
    <x v="498"/>
    <x v="4"/>
    <s v="페이스북/인스타그램"/>
    <x v="0"/>
    <x v="0"/>
    <x v="0"/>
    <m/>
    <m/>
    <n v="48529"/>
    <m/>
    <m/>
    <m/>
  </r>
  <r>
    <x v="498"/>
    <x v="4"/>
    <s v="페이스북/인스타그램"/>
    <x v="7"/>
    <x v="0"/>
    <x v="0"/>
    <m/>
    <m/>
    <n v="334152"/>
    <m/>
    <m/>
    <m/>
  </r>
  <r>
    <x v="498"/>
    <x v="4"/>
    <s v="페이스북/인스타그램"/>
    <x v="0"/>
    <x v="0"/>
    <x v="0"/>
    <m/>
    <m/>
    <n v="619814"/>
    <m/>
    <m/>
    <m/>
  </r>
  <r>
    <x v="498"/>
    <x v="4"/>
    <s v="네이버 GFA"/>
    <x v="0"/>
    <x v="0"/>
    <x v="0"/>
    <m/>
    <m/>
    <n v="2075520.909090909"/>
    <m/>
    <m/>
    <m/>
  </r>
  <r>
    <x v="498"/>
    <x v="4"/>
    <s v="네이버 GFA"/>
    <x v="7"/>
    <x v="0"/>
    <x v="0"/>
    <m/>
    <m/>
    <n v="48698.18181818182"/>
    <m/>
    <m/>
    <m/>
  </r>
  <r>
    <x v="498"/>
    <x v="4"/>
    <s v="네이버 GFA"/>
    <x v="0"/>
    <x v="0"/>
    <x v="0"/>
    <m/>
    <m/>
    <n v="352459.0909090909"/>
    <m/>
    <m/>
    <m/>
  </r>
  <r>
    <x v="498"/>
    <x v="4"/>
    <s v="네이버 GFA"/>
    <x v="7"/>
    <x v="0"/>
    <x v="0"/>
    <m/>
    <m/>
    <n v="701131.8181818181"/>
    <m/>
    <m/>
    <m/>
  </r>
  <r>
    <x v="498"/>
    <x v="4"/>
    <s v="네이버 GFA"/>
    <x v="7"/>
    <x v="0"/>
    <x v="0"/>
    <m/>
    <m/>
    <n v="381647.2727272727"/>
    <m/>
    <m/>
    <m/>
  </r>
  <r>
    <x v="498"/>
    <x v="4"/>
    <s v="네이버 GFA"/>
    <x v="0"/>
    <x v="0"/>
    <x v="0"/>
    <m/>
    <m/>
    <n v="1058298.181818182"/>
    <m/>
    <m/>
    <m/>
  </r>
  <r>
    <x v="498"/>
    <x v="4"/>
    <s v="카카오광고"/>
    <x v="0"/>
    <x v="0"/>
    <x v="0"/>
    <m/>
    <m/>
    <n v="0"/>
    <m/>
    <m/>
    <m/>
  </r>
  <r>
    <x v="498"/>
    <x v="4"/>
    <s v="카카오광고"/>
    <x v="0"/>
    <x v="0"/>
    <x v="0"/>
    <m/>
    <m/>
    <n v="91069.99999999999"/>
    <m/>
    <m/>
    <m/>
  </r>
  <r>
    <x v="498"/>
    <x v="4"/>
    <s v="카카오광고"/>
    <x v="0"/>
    <x v="0"/>
    <x v="0"/>
    <m/>
    <m/>
    <n v="2970"/>
    <m/>
    <m/>
    <m/>
  </r>
  <r>
    <x v="498"/>
    <x v="4"/>
    <s v="카카오광고"/>
    <x v="0"/>
    <x v="0"/>
    <x v="0"/>
    <m/>
    <m/>
    <n v="2460"/>
    <m/>
    <m/>
    <m/>
  </r>
  <r>
    <x v="498"/>
    <x v="4"/>
    <s v="카카오광고"/>
    <x v="17"/>
    <x v="0"/>
    <x v="0"/>
    <m/>
    <m/>
    <n v="78610"/>
    <m/>
    <m/>
    <m/>
  </r>
  <r>
    <x v="498"/>
    <x v="4"/>
    <s v="카카오광고"/>
    <x v="0"/>
    <x v="0"/>
    <x v="0"/>
    <m/>
    <m/>
    <n v="559060"/>
    <m/>
    <m/>
    <m/>
  </r>
  <r>
    <x v="498"/>
    <x v="4"/>
    <s v="유튜브 디스커버리"/>
    <x v="0"/>
    <x v="0"/>
    <x v="0"/>
    <m/>
    <m/>
    <n v="224182"/>
    <m/>
    <m/>
    <m/>
  </r>
  <r>
    <x v="498"/>
    <x v="4"/>
    <s v="유튜브 디스커버리"/>
    <x v="0"/>
    <x v="0"/>
    <x v="0"/>
    <m/>
    <m/>
    <n v="257121"/>
    <m/>
    <m/>
    <m/>
  </r>
  <r>
    <x v="498"/>
    <x v="4"/>
    <s v="유튜브 디스커버리"/>
    <x v="0"/>
    <x v="0"/>
    <x v="0"/>
    <m/>
    <m/>
    <n v="208552"/>
    <m/>
    <m/>
    <m/>
  </r>
  <r>
    <x v="498"/>
    <x v="4"/>
    <s v="유튜브 디스커버리"/>
    <x v="0"/>
    <x v="0"/>
    <x v="0"/>
    <m/>
    <m/>
    <n v="14960"/>
    <m/>
    <m/>
    <m/>
  </r>
  <r>
    <x v="498"/>
    <x v="4"/>
    <s v="유튜브 디스커버리"/>
    <x v="0"/>
    <x v="0"/>
    <x v="0"/>
    <m/>
    <m/>
    <n v="114901"/>
    <m/>
    <m/>
    <m/>
  </r>
  <r>
    <x v="498"/>
    <x v="4"/>
    <s v="유튜브 디스커버리"/>
    <x v="0"/>
    <x v="0"/>
    <x v="0"/>
    <m/>
    <m/>
    <n v="112759"/>
    <m/>
    <m/>
    <m/>
  </r>
  <r>
    <x v="498"/>
    <x v="4"/>
    <s v="유튜브 디스커버리"/>
    <x v="0"/>
    <x v="0"/>
    <x v="0"/>
    <m/>
    <m/>
    <n v="2404"/>
    <m/>
    <m/>
    <m/>
  </r>
  <r>
    <x v="498"/>
    <x v="4"/>
    <s v="유튜브 디스커버리"/>
    <x v="0"/>
    <x v="0"/>
    <x v="0"/>
    <m/>
    <m/>
    <n v="103771"/>
    <m/>
    <m/>
    <m/>
  </r>
  <r>
    <x v="498"/>
    <x v="4"/>
    <s v="유튜브 디스커버리"/>
    <x v="0"/>
    <x v="0"/>
    <x v="0"/>
    <m/>
    <m/>
    <n v="211072"/>
    <m/>
    <m/>
    <m/>
  </r>
  <r>
    <x v="498"/>
    <x v="4"/>
    <s v="유튜브 디스커버리"/>
    <x v="0"/>
    <x v="0"/>
    <x v="0"/>
    <m/>
    <m/>
    <n v="314014"/>
    <m/>
    <m/>
    <m/>
  </r>
  <r>
    <x v="498"/>
    <x v="4"/>
    <s v="유튜브 디스커버리"/>
    <x v="0"/>
    <x v="0"/>
    <x v="0"/>
    <m/>
    <m/>
    <n v="456"/>
    <m/>
    <m/>
    <m/>
  </r>
  <r>
    <x v="498"/>
    <x v="4"/>
    <s v="유튜브 디스커버리"/>
    <x v="0"/>
    <x v="0"/>
    <x v="0"/>
    <m/>
    <m/>
    <n v="12921"/>
    <m/>
    <m/>
    <m/>
  </r>
  <r>
    <x v="498"/>
    <x v="4"/>
    <s v="유튜브 디스커버리"/>
    <x v="0"/>
    <x v="0"/>
    <x v="0"/>
    <m/>
    <m/>
    <n v="22154"/>
    <m/>
    <m/>
    <m/>
  </r>
  <r>
    <x v="498"/>
    <x v="4"/>
    <s v="유튜브 디스커버리"/>
    <x v="0"/>
    <x v="0"/>
    <x v="0"/>
    <m/>
    <m/>
    <n v="12878"/>
    <m/>
    <m/>
    <m/>
  </r>
  <r>
    <x v="498"/>
    <x v="4"/>
    <s v="유튜브 디스커버리"/>
    <x v="0"/>
    <x v="0"/>
    <x v="0"/>
    <m/>
    <m/>
    <n v="127715"/>
    <m/>
    <m/>
    <m/>
  </r>
  <r>
    <x v="498"/>
    <x v="4"/>
    <s v="유튜브 디스커버리"/>
    <x v="0"/>
    <x v="0"/>
    <x v="0"/>
    <m/>
    <m/>
    <n v="114044"/>
    <m/>
    <m/>
    <m/>
  </r>
  <r>
    <x v="498"/>
    <x v="4"/>
    <s v="유튜브 디스커버리"/>
    <x v="7"/>
    <x v="0"/>
    <x v="0"/>
    <m/>
    <m/>
    <n v="93750"/>
    <m/>
    <m/>
    <m/>
  </r>
  <r>
    <x v="498"/>
    <x v="4"/>
    <s v="유튜브 디스커버리"/>
    <x v="0"/>
    <x v="0"/>
    <x v="0"/>
    <m/>
    <m/>
    <n v="51292"/>
    <m/>
    <m/>
    <m/>
  </r>
  <r>
    <x v="498"/>
    <x v="4"/>
    <s v="유튜브 디스커버리"/>
    <x v="0"/>
    <x v="0"/>
    <x v="0"/>
    <m/>
    <m/>
    <n v="43518"/>
    <m/>
    <m/>
    <m/>
  </r>
  <r>
    <x v="498"/>
    <x v="4"/>
    <s v="유튜브 디스커버리"/>
    <x v="0"/>
    <x v="0"/>
    <x v="0"/>
    <m/>
    <m/>
    <n v="796"/>
    <m/>
    <m/>
    <m/>
  </r>
  <r>
    <x v="498"/>
    <x v="4"/>
    <s v="유튜브 디스커버리"/>
    <x v="0"/>
    <x v="0"/>
    <x v="0"/>
    <m/>
    <m/>
    <n v="93221"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9"/>
    <x v="0"/>
    <m/>
    <x v="0"/>
    <x v="1"/>
    <x v="15"/>
    <n v="190801"/>
    <n v="190801"/>
    <m/>
    <n v="4"/>
    <n v="190801"/>
    <n v="80000"/>
  </r>
  <r>
    <x v="499"/>
    <x v="0"/>
    <m/>
    <x v="0"/>
    <x v="1"/>
    <x v="16"/>
    <n v="190801"/>
    <n v="190801"/>
    <m/>
    <n v="4"/>
    <n v="190801"/>
    <n v="140000"/>
  </r>
  <r>
    <x v="499"/>
    <x v="0"/>
    <m/>
    <x v="0"/>
    <x v="2"/>
    <x v="15"/>
    <n v="190801"/>
    <n v="190801"/>
    <m/>
    <n v="38"/>
    <n v="190801"/>
    <n v="760000"/>
  </r>
  <r>
    <x v="499"/>
    <x v="0"/>
    <m/>
    <x v="0"/>
    <x v="2"/>
    <x v="16"/>
    <n v="190801"/>
    <n v="190801"/>
    <m/>
    <n v="42"/>
    <n v="190801"/>
    <n v="1470000"/>
  </r>
  <r>
    <x v="500"/>
    <x v="2"/>
    <m/>
    <x v="0"/>
    <x v="1"/>
    <x v="15"/>
    <n v="190801"/>
    <n v="190801"/>
    <m/>
    <n v="3"/>
    <n v="190801"/>
    <n v="60000"/>
  </r>
  <r>
    <x v="500"/>
    <x v="2"/>
    <m/>
    <x v="0"/>
    <x v="1"/>
    <x v="16"/>
    <n v="190801"/>
    <n v="190801"/>
    <m/>
    <n v="3"/>
    <n v="190801"/>
    <n v="105000"/>
  </r>
  <r>
    <x v="500"/>
    <x v="2"/>
    <m/>
    <x v="0"/>
    <x v="2"/>
    <x v="15"/>
    <n v="190801"/>
    <n v="190801"/>
    <m/>
    <n v="35"/>
    <n v="190801"/>
    <n v="700000"/>
  </r>
  <r>
    <x v="500"/>
    <x v="2"/>
    <m/>
    <x v="0"/>
    <x v="2"/>
    <x v="16"/>
    <n v="190801"/>
    <n v="190801"/>
    <m/>
    <n v="31"/>
    <n v="190801"/>
    <n v="1085000"/>
  </r>
  <r>
    <x v="501"/>
    <x v="5"/>
    <m/>
    <x v="0"/>
    <x v="1"/>
    <x v="15"/>
    <n v="190801"/>
    <n v="190801"/>
    <m/>
    <n v="3"/>
    <n v="190801"/>
    <n v="60000"/>
  </r>
  <r>
    <x v="501"/>
    <x v="5"/>
    <m/>
    <x v="0"/>
    <x v="3"/>
    <x v="15"/>
    <n v="190801"/>
    <n v="190801"/>
    <m/>
    <n v="10"/>
    <n v="190801"/>
    <n v="0"/>
  </r>
  <r>
    <x v="501"/>
    <x v="5"/>
    <m/>
    <x v="0"/>
    <x v="2"/>
    <x v="15"/>
    <n v="190801"/>
    <n v="190801"/>
    <m/>
    <n v="39"/>
    <n v="190801"/>
    <n v="780000"/>
  </r>
  <r>
    <x v="502"/>
    <x v="6"/>
    <m/>
    <x v="0"/>
    <x v="2"/>
    <x v="16"/>
    <n v="190801"/>
    <n v="190801"/>
    <m/>
    <n v="35"/>
    <n v="190801"/>
    <n v="1225000"/>
  </r>
  <r>
    <x v="502"/>
    <x v="6"/>
    <m/>
    <x v="0"/>
    <x v="1"/>
    <x v="15"/>
    <n v="190801"/>
    <n v="190801"/>
    <m/>
    <n v="4"/>
    <n v="190801"/>
    <n v="80000"/>
  </r>
  <r>
    <x v="502"/>
    <x v="6"/>
    <m/>
    <x v="0"/>
    <x v="3"/>
    <x v="15"/>
    <n v="190801"/>
    <n v="190801"/>
    <m/>
    <n v="3"/>
    <n v="190801"/>
    <n v="0"/>
  </r>
  <r>
    <x v="502"/>
    <x v="6"/>
    <m/>
    <x v="0"/>
    <x v="2"/>
    <x v="15"/>
    <n v="190801"/>
    <n v="190801"/>
    <m/>
    <n v="37"/>
    <n v="190801"/>
    <n v="740000"/>
  </r>
  <r>
    <x v="503"/>
    <x v="3"/>
    <m/>
    <x v="0"/>
    <x v="2"/>
    <x v="16"/>
    <n v="190801"/>
    <n v="190801"/>
    <m/>
    <n v="27"/>
    <n v="190801"/>
    <n v="945000"/>
  </r>
  <r>
    <x v="503"/>
    <x v="3"/>
    <m/>
    <x v="0"/>
    <x v="1"/>
    <x v="15"/>
    <n v="190801"/>
    <n v="190801"/>
    <m/>
    <n v="8"/>
    <n v="190801"/>
    <n v="160000"/>
  </r>
  <r>
    <x v="503"/>
    <x v="3"/>
    <m/>
    <x v="0"/>
    <x v="2"/>
    <x v="15"/>
    <n v="190801"/>
    <n v="190801"/>
    <m/>
    <n v="31"/>
    <n v="190801"/>
    <n v="620000"/>
  </r>
  <r>
    <x v="25"/>
    <x v="4"/>
    <m/>
    <x v="0"/>
    <x v="2"/>
    <x v="15"/>
    <n v="190801"/>
    <n v="190801"/>
    <m/>
    <n v="55"/>
    <n v="190801"/>
    <n v="1100000"/>
  </r>
  <r>
    <x v="25"/>
    <x v="4"/>
    <m/>
    <x v="0"/>
    <x v="2"/>
    <x v="16"/>
    <n v="190801"/>
    <n v="190801"/>
    <m/>
    <n v="47"/>
    <n v="190801"/>
    <n v="1645000"/>
  </r>
  <r>
    <x v="25"/>
    <x v="4"/>
    <m/>
    <x v="0"/>
    <x v="1"/>
    <x v="15"/>
    <n v="190801"/>
    <n v="190801"/>
    <m/>
    <n v="25"/>
    <n v="190801"/>
    <n v="500000"/>
  </r>
  <r>
    <x v="26"/>
    <x v="1"/>
    <m/>
    <x v="0"/>
    <x v="2"/>
    <x v="15"/>
    <n v="190801"/>
    <n v="190801"/>
    <m/>
    <n v="54"/>
    <n v="190801"/>
    <n v="1080000"/>
  </r>
  <r>
    <x v="26"/>
    <x v="1"/>
    <m/>
    <x v="0"/>
    <x v="2"/>
    <x v="16"/>
    <n v="190801"/>
    <n v="190801"/>
    <m/>
    <n v="47"/>
    <n v="190801"/>
    <n v="1645000"/>
  </r>
  <r>
    <x v="26"/>
    <x v="1"/>
    <m/>
    <x v="0"/>
    <x v="1"/>
    <x v="15"/>
    <n v="190801"/>
    <n v="190801"/>
    <m/>
    <n v="2"/>
    <n v="190801"/>
    <n v="40000"/>
  </r>
  <r>
    <x v="27"/>
    <x v="0"/>
    <m/>
    <x v="0"/>
    <x v="2"/>
    <x v="15"/>
    <n v="190801"/>
    <n v="190801"/>
    <m/>
    <n v="36"/>
    <n v="190801"/>
    <n v="720000"/>
  </r>
  <r>
    <x v="27"/>
    <x v="0"/>
    <m/>
    <x v="0"/>
    <x v="2"/>
    <x v="16"/>
    <n v="190801"/>
    <n v="190801"/>
    <m/>
    <n v="41"/>
    <n v="190801"/>
    <n v="1435000"/>
  </r>
  <r>
    <x v="27"/>
    <x v="0"/>
    <m/>
    <x v="0"/>
    <x v="1"/>
    <x v="15"/>
    <n v="190801"/>
    <n v="190801"/>
    <m/>
    <n v="11"/>
    <n v="190801"/>
    <n v="220000"/>
  </r>
  <r>
    <x v="28"/>
    <x v="2"/>
    <m/>
    <x v="0"/>
    <x v="2"/>
    <x v="15"/>
    <n v="190801"/>
    <n v="190801"/>
    <m/>
    <n v="35"/>
    <n v="190801"/>
    <n v="700000"/>
  </r>
  <r>
    <x v="28"/>
    <x v="2"/>
    <m/>
    <x v="0"/>
    <x v="2"/>
    <x v="16"/>
    <n v="190801"/>
    <n v="190801"/>
    <m/>
    <n v="38"/>
    <n v="190801"/>
    <n v="1330000"/>
  </r>
  <r>
    <x v="28"/>
    <x v="2"/>
    <m/>
    <x v="0"/>
    <x v="3"/>
    <x v="15"/>
    <n v="190801"/>
    <n v="190801"/>
    <m/>
    <n v="2"/>
    <n v="190801"/>
    <n v="0"/>
  </r>
  <r>
    <x v="28"/>
    <x v="2"/>
    <m/>
    <x v="0"/>
    <x v="1"/>
    <x v="15"/>
    <n v="190801"/>
    <n v="190801"/>
    <m/>
    <n v="4"/>
    <n v="190801"/>
    <n v="80000"/>
  </r>
  <r>
    <x v="29"/>
    <x v="5"/>
    <m/>
    <x v="0"/>
    <x v="2"/>
    <x v="16"/>
    <n v="190801"/>
    <n v="190801"/>
    <m/>
    <n v="40"/>
    <n v="190801"/>
    <n v="1400000"/>
  </r>
  <r>
    <x v="29"/>
    <x v="5"/>
    <m/>
    <x v="0"/>
    <x v="1"/>
    <x v="15"/>
    <n v="190801"/>
    <n v="190801"/>
    <m/>
    <n v="8"/>
    <n v="190801"/>
    <n v="160000"/>
  </r>
  <r>
    <x v="29"/>
    <x v="5"/>
    <m/>
    <x v="0"/>
    <x v="2"/>
    <x v="15"/>
    <n v="190801"/>
    <n v="190801"/>
    <m/>
    <n v="31"/>
    <n v="190801"/>
    <n v="620000"/>
  </r>
  <r>
    <x v="30"/>
    <x v="6"/>
    <m/>
    <x v="0"/>
    <x v="2"/>
    <x v="16"/>
    <n v="190801"/>
    <n v="190801"/>
    <m/>
    <n v="27"/>
    <n v="190801"/>
    <n v="945000"/>
  </r>
  <r>
    <x v="30"/>
    <x v="6"/>
    <m/>
    <x v="0"/>
    <x v="1"/>
    <x v="15"/>
    <n v="190801"/>
    <n v="190801"/>
    <m/>
    <n v="4"/>
    <n v="190801"/>
    <n v="80000"/>
  </r>
  <r>
    <x v="30"/>
    <x v="6"/>
    <m/>
    <x v="0"/>
    <x v="3"/>
    <x v="15"/>
    <n v="190801"/>
    <n v="190801"/>
    <m/>
    <n v="3"/>
    <n v="190801"/>
    <n v="0"/>
  </r>
  <r>
    <x v="30"/>
    <x v="6"/>
    <m/>
    <x v="0"/>
    <x v="2"/>
    <x v="15"/>
    <n v="190801"/>
    <n v="190801"/>
    <m/>
    <n v="37"/>
    <n v="190801"/>
    <n v="740000"/>
  </r>
  <r>
    <x v="4"/>
    <x v="3"/>
    <m/>
    <x v="0"/>
    <x v="2"/>
    <x v="16"/>
    <n v="190801"/>
    <n v="190801"/>
    <m/>
    <n v="35"/>
    <n v="190801"/>
    <n v="1225000"/>
  </r>
  <r>
    <x v="4"/>
    <x v="3"/>
    <m/>
    <x v="0"/>
    <x v="1"/>
    <x v="15"/>
    <n v="190801"/>
    <n v="190801"/>
    <m/>
    <n v="3"/>
    <n v="190801"/>
    <n v="60000"/>
  </r>
  <r>
    <x v="4"/>
    <x v="3"/>
    <m/>
    <x v="0"/>
    <x v="2"/>
    <x v="15"/>
    <n v="190801"/>
    <n v="190801"/>
    <m/>
    <n v="39"/>
    <n v="190801"/>
    <n v="780000"/>
  </r>
  <r>
    <x v="4"/>
    <x v="3"/>
    <m/>
    <x v="0"/>
    <x v="3"/>
    <x v="15"/>
    <n v="190801"/>
    <n v="190801"/>
    <m/>
    <n v="10"/>
    <n v="190801"/>
    <n v="0"/>
  </r>
  <r>
    <x v="5"/>
    <x v="4"/>
    <m/>
    <x v="0"/>
    <x v="1"/>
    <x v="15"/>
    <n v="190801"/>
    <n v="190801"/>
    <m/>
    <n v="3"/>
    <n v="190801"/>
    <n v="60000"/>
  </r>
  <r>
    <x v="5"/>
    <x v="4"/>
    <m/>
    <x v="0"/>
    <x v="1"/>
    <x v="16"/>
    <n v="190801"/>
    <n v="190801"/>
    <m/>
    <n v="3"/>
    <n v="190801"/>
    <n v="105000"/>
  </r>
  <r>
    <x v="5"/>
    <x v="4"/>
    <m/>
    <x v="0"/>
    <x v="2"/>
    <x v="15"/>
    <n v="190801"/>
    <n v="190801"/>
    <m/>
    <n v="35"/>
    <n v="190801"/>
    <n v="700000"/>
  </r>
  <r>
    <x v="5"/>
    <x v="4"/>
    <m/>
    <x v="0"/>
    <x v="2"/>
    <x v="16"/>
    <n v="190801"/>
    <n v="190801"/>
    <m/>
    <n v="31"/>
    <n v="190801"/>
    <n v="1085000"/>
  </r>
  <r>
    <x v="6"/>
    <x v="1"/>
    <m/>
    <x v="0"/>
    <x v="1"/>
    <x v="15"/>
    <n v="190801"/>
    <n v="190801"/>
    <m/>
    <n v="4"/>
    <n v="190801"/>
    <n v="80000"/>
  </r>
  <r>
    <x v="6"/>
    <x v="1"/>
    <m/>
    <x v="0"/>
    <x v="1"/>
    <x v="16"/>
    <n v="190801"/>
    <n v="190801"/>
    <m/>
    <n v="4"/>
    <n v="190801"/>
    <n v="140000"/>
  </r>
  <r>
    <x v="6"/>
    <x v="1"/>
    <m/>
    <x v="0"/>
    <x v="2"/>
    <x v="15"/>
    <n v="190801"/>
    <n v="190801"/>
    <m/>
    <n v="38"/>
    <n v="190801"/>
    <n v="760000"/>
  </r>
  <r>
    <x v="6"/>
    <x v="1"/>
    <m/>
    <x v="0"/>
    <x v="2"/>
    <x v="16"/>
    <n v="190801"/>
    <n v="190801"/>
    <m/>
    <n v="42"/>
    <n v="190801"/>
    <n v="1470000"/>
  </r>
  <r>
    <x v="31"/>
    <x v="0"/>
    <m/>
    <x v="0"/>
    <x v="1"/>
    <x v="15"/>
    <n v="190801"/>
    <n v="190801"/>
    <m/>
    <n v="5"/>
    <n v="190801"/>
    <n v="100000"/>
  </r>
  <r>
    <x v="31"/>
    <x v="0"/>
    <m/>
    <x v="0"/>
    <x v="1"/>
    <x v="16"/>
    <n v="190801"/>
    <n v="190801"/>
    <m/>
    <n v="5"/>
    <n v="190801"/>
    <n v="175000"/>
  </r>
  <r>
    <x v="31"/>
    <x v="0"/>
    <m/>
    <x v="0"/>
    <x v="2"/>
    <x v="15"/>
    <n v="190801"/>
    <n v="190801"/>
    <m/>
    <n v="49"/>
    <n v="190801"/>
    <n v="980000"/>
  </r>
  <r>
    <x v="31"/>
    <x v="0"/>
    <m/>
    <x v="0"/>
    <x v="2"/>
    <x v="16"/>
    <n v="190801"/>
    <n v="190801"/>
    <m/>
    <n v="44"/>
    <n v="190801"/>
    <n v="1540000"/>
  </r>
  <r>
    <x v="7"/>
    <x v="2"/>
    <m/>
    <x v="0"/>
    <x v="1"/>
    <x v="15"/>
    <n v="190801"/>
    <n v="190801"/>
    <m/>
    <n v="5"/>
    <n v="190801"/>
    <n v="100000"/>
  </r>
  <r>
    <x v="7"/>
    <x v="2"/>
    <m/>
    <x v="0"/>
    <x v="1"/>
    <x v="16"/>
    <n v="190801"/>
    <n v="190801"/>
    <m/>
    <n v="5"/>
    <n v="190801"/>
    <n v="175000"/>
  </r>
  <r>
    <x v="7"/>
    <x v="2"/>
    <m/>
    <x v="0"/>
    <x v="2"/>
    <x v="15"/>
    <n v="190801"/>
    <n v="190801"/>
    <m/>
    <n v="46"/>
    <n v="190801"/>
    <n v="920000"/>
  </r>
  <r>
    <x v="7"/>
    <x v="2"/>
    <m/>
    <x v="0"/>
    <x v="2"/>
    <x v="16"/>
    <n v="190801"/>
    <n v="190801"/>
    <m/>
    <n v="49"/>
    <n v="190801"/>
    <n v="1715000"/>
  </r>
  <r>
    <x v="7"/>
    <x v="2"/>
    <m/>
    <x v="0"/>
    <x v="2"/>
    <x v="16"/>
    <n v="190801"/>
    <n v="190801"/>
    <m/>
    <n v="1"/>
    <n v="190801"/>
    <n v="35000"/>
  </r>
  <r>
    <x v="8"/>
    <x v="5"/>
    <m/>
    <x v="0"/>
    <x v="1"/>
    <x v="16"/>
    <n v="190801"/>
    <n v="190801"/>
    <m/>
    <n v="7"/>
    <n v="190801"/>
    <n v="245000"/>
  </r>
  <r>
    <x v="8"/>
    <x v="5"/>
    <m/>
    <x v="0"/>
    <x v="2"/>
    <x v="15"/>
    <n v="190801"/>
    <n v="190801"/>
    <m/>
    <n v="45"/>
    <n v="190801"/>
    <n v="900000"/>
  </r>
  <r>
    <x v="8"/>
    <x v="5"/>
    <m/>
    <x v="0"/>
    <x v="2"/>
    <x v="16"/>
    <n v="190801"/>
    <n v="190801"/>
    <m/>
    <n v="39"/>
    <n v="190801"/>
    <n v="1365000"/>
  </r>
  <r>
    <x v="9"/>
    <x v="6"/>
    <m/>
    <x v="0"/>
    <x v="1"/>
    <x v="15"/>
    <n v="190801"/>
    <n v="190801"/>
    <m/>
    <n v="1"/>
    <n v="190801"/>
    <n v="20000"/>
  </r>
  <r>
    <x v="9"/>
    <x v="6"/>
    <m/>
    <x v="0"/>
    <x v="1"/>
    <x v="16"/>
    <n v="190801"/>
    <n v="190801"/>
    <m/>
    <n v="4"/>
    <n v="190801"/>
    <n v="140000"/>
  </r>
  <r>
    <x v="9"/>
    <x v="6"/>
    <m/>
    <x v="0"/>
    <x v="2"/>
    <x v="15"/>
    <n v="190801"/>
    <n v="190801"/>
    <m/>
    <n v="48"/>
    <n v="190801"/>
    <n v="960000"/>
  </r>
  <r>
    <x v="9"/>
    <x v="6"/>
    <m/>
    <x v="0"/>
    <x v="2"/>
    <x v="16"/>
    <n v="190801"/>
    <n v="190801"/>
    <m/>
    <n v="66"/>
    <n v="190801"/>
    <n v="2310000"/>
  </r>
  <r>
    <x v="9"/>
    <x v="6"/>
    <m/>
    <x v="0"/>
    <x v="2"/>
    <x v="16"/>
    <n v="190801"/>
    <n v="190801"/>
    <m/>
    <n v="2"/>
    <n v="190801"/>
    <n v="70000"/>
  </r>
  <r>
    <x v="10"/>
    <x v="3"/>
    <m/>
    <x v="0"/>
    <x v="1"/>
    <x v="15"/>
    <n v="190801"/>
    <n v="190801"/>
    <m/>
    <n v="6"/>
    <n v="190801"/>
    <n v="120000"/>
  </r>
  <r>
    <x v="10"/>
    <x v="3"/>
    <m/>
    <x v="0"/>
    <x v="1"/>
    <x v="16"/>
    <n v="190801"/>
    <n v="190801"/>
    <m/>
    <n v="6"/>
    <n v="190801"/>
    <n v="210000"/>
  </r>
  <r>
    <x v="10"/>
    <x v="3"/>
    <m/>
    <x v="0"/>
    <x v="2"/>
    <x v="15"/>
    <n v="190801"/>
    <n v="190801"/>
    <m/>
    <n v="60"/>
    <n v="190801"/>
    <n v="1200000"/>
  </r>
  <r>
    <x v="10"/>
    <x v="3"/>
    <m/>
    <x v="0"/>
    <x v="2"/>
    <x v="16"/>
    <n v="190801"/>
    <n v="190801"/>
    <m/>
    <n v="69"/>
    <n v="190801"/>
    <n v="2415000"/>
  </r>
  <r>
    <x v="10"/>
    <x v="3"/>
    <m/>
    <x v="0"/>
    <x v="2"/>
    <x v="16"/>
    <n v="190801"/>
    <n v="190801"/>
    <m/>
    <n v="2"/>
    <n v="190801"/>
    <n v="70000"/>
  </r>
  <r>
    <x v="11"/>
    <x v="4"/>
    <m/>
    <x v="0"/>
    <x v="1"/>
    <x v="15"/>
    <n v="190801"/>
    <n v="190801"/>
    <m/>
    <n v="5"/>
    <n v="190801"/>
    <n v="100000"/>
  </r>
  <r>
    <x v="11"/>
    <x v="4"/>
    <m/>
    <x v="0"/>
    <x v="1"/>
    <x v="16"/>
    <n v="190801"/>
    <n v="190801"/>
    <m/>
    <n v="5"/>
    <n v="190801"/>
    <n v="175000"/>
  </r>
  <r>
    <x v="11"/>
    <x v="4"/>
    <m/>
    <x v="0"/>
    <x v="2"/>
    <x v="15"/>
    <n v="190801"/>
    <n v="190801"/>
    <m/>
    <n v="56"/>
    <n v="190801"/>
    <n v="1120000"/>
  </r>
  <r>
    <x v="11"/>
    <x v="4"/>
    <m/>
    <x v="0"/>
    <x v="2"/>
    <x v="16"/>
    <n v="190801"/>
    <n v="190801"/>
    <m/>
    <n v="36"/>
    <n v="190801"/>
    <n v="1260000"/>
  </r>
  <r>
    <x v="11"/>
    <x v="4"/>
    <m/>
    <x v="0"/>
    <x v="2"/>
    <x v="16"/>
    <n v="190801"/>
    <n v="190801"/>
    <m/>
    <n v="6"/>
    <n v="190801"/>
    <n v="210000"/>
  </r>
  <r>
    <x v="12"/>
    <x v="1"/>
    <m/>
    <x v="0"/>
    <x v="1"/>
    <x v="15"/>
    <n v="190801"/>
    <n v="190801"/>
    <m/>
    <n v="3"/>
    <n v="190801"/>
    <n v="60000"/>
  </r>
  <r>
    <x v="12"/>
    <x v="1"/>
    <m/>
    <x v="0"/>
    <x v="1"/>
    <x v="16"/>
    <n v="190801"/>
    <n v="190801"/>
    <m/>
    <n v="2"/>
    <n v="190801"/>
    <n v="70000"/>
  </r>
  <r>
    <x v="12"/>
    <x v="1"/>
    <m/>
    <x v="0"/>
    <x v="2"/>
    <x v="15"/>
    <n v="190801"/>
    <n v="190801"/>
    <m/>
    <n v="63"/>
    <n v="190801"/>
    <n v="1260000"/>
  </r>
  <r>
    <x v="12"/>
    <x v="1"/>
    <m/>
    <x v="0"/>
    <x v="2"/>
    <x v="16"/>
    <n v="190801"/>
    <n v="190801"/>
    <m/>
    <n v="43"/>
    <n v="190801"/>
    <n v="1505000"/>
  </r>
  <r>
    <x v="12"/>
    <x v="1"/>
    <m/>
    <x v="0"/>
    <x v="2"/>
    <x v="16"/>
    <n v="190801"/>
    <n v="190801"/>
    <m/>
    <n v="8"/>
    <n v="190801"/>
    <n v="280000"/>
  </r>
  <r>
    <x v="13"/>
    <x v="0"/>
    <m/>
    <x v="0"/>
    <x v="1"/>
    <x v="15"/>
    <n v="190801"/>
    <n v="190801"/>
    <m/>
    <n v="2"/>
    <n v="190801"/>
    <n v="40000"/>
  </r>
  <r>
    <x v="13"/>
    <x v="0"/>
    <m/>
    <x v="0"/>
    <x v="1"/>
    <x v="16"/>
    <n v="190801"/>
    <n v="190801"/>
    <m/>
    <n v="2"/>
    <n v="190801"/>
    <n v="70000"/>
  </r>
  <r>
    <x v="13"/>
    <x v="0"/>
    <m/>
    <x v="0"/>
    <x v="2"/>
    <x v="15"/>
    <n v="190801"/>
    <n v="190801"/>
    <m/>
    <n v="46"/>
    <n v="190801"/>
    <n v="920000"/>
  </r>
  <r>
    <x v="13"/>
    <x v="0"/>
    <m/>
    <x v="0"/>
    <x v="2"/>
    <x v="16"/>
    <n v="190801"/>
    <n v="190801"/>
    <m/>
    <n v="51"/>
    <n v="190801"/>
    <n v="1785000"/>
  </r>
  <r>
    <x v="13"/>
    <x v="0"/>
    <m/>
    <x v="0"/>
    <x v="2"/>
    <x v="16"/>
    <n v="190801"/>
    <n v="190801"/>
    <m/>
    <n v="4"/>
    <n v="190801"/>
    <n v="140000"/>
  </r>
  <r>
    <x v="14"/>
    <x v="2"/>
    <m/>
    <x v="0"/>
    <x v="1"/>
    <x v="15"/>
    <n v="190801"/>
    <n v="190801"/>
    <m/>
    <n v="3"/>
    <n v="190801"/>
    <n v="60000"/>
  </r>
  <r>
    <x v="14"/>
    <x v="2"/>
    <m/>
    <x v="0"/>
    <x v="1"/>
    <x v="16"/>
    <n v="190801"/>
    <n v="190801"/>
    <m/>
    <n v="1"/>
    <n v="190801"/>
    <n v="35000"/>
  </r>
  <r>
    <x v="14"/>
    <x v="2"/>
    <m/>
    <x v="0"/>
    <x v="2"/>
    <x v="15"/>
    <n v="190801"/>
    <n v="190801"/>
    <m/>
    <n v="43"/>
    <n v="190801"/>
    <n v="860000"/>
  </r>
  <r>
    <x v="14"/>
    <x v="2"/>
    <m/>
    <x v="0"/>
    <x v="2"/>
    <x v="16"/>
    <n v="190801"/>
    <n v="190801"/>
    <m/>
    <n v="49"/>
    <n v="190801"/>
    <n v="1715000"/>
  </r>
  <r>
    <x v="14"/>
    <x v="2"/>
    <m/>
    <x v="0"/>
    <x v="2"/>
    <x v="16"/>
    <n v="190801"/>
    <n v="190801"/>
    <m/>
    <n v="7"/>
    <n v="190801"/>
    <n v="245000"/>
  </r>
  <r>
    <x v="15"/>
    <x v="5"/>
    <m/>
    <x v="0"/>
    <x v="1"/>
    <x v="15"/>
    <n v="190801"/>
    <n v="190801"/>
    <m/>
    <n v="3"/>
    <n v="190801"/>
    <n v="60000"/>
  </r>
  <r>
    <x v="15"/>
    <x v="5"/>
    <m/>
    <x v="0"/>
    <x v="1"/>
    <x v="16"/>
    <n v="190801"/>
    <n v="190801"/>
    <m/>
    <n v="3"/>
    <n v="190801"/>
    <n v="105000"/>
  </r>
  <r>
    <x v="15"/>
    <x v="5"/>
    <m/>
    <x v="0"/>
    <x v="2"/>
    <x v="15"/>
    <n v="190801"/>
    <n v="190801"/>
    <m/>
    <n v="51"/>
    <n v="190801"/>
    <n v="1020000"/>
  </r>
  <r>
    <x v="15"/>
    <x v="5"/>
    <m/>
    <x v="0"/>
    <x v="2"/>
    <x v="16"/>
    <n v="190801"/>
    <n v="190801"/>
    <m/>
    <n v="42"/>
    <n v="190801"/>
    <n v="1470000"/>
  </r>
  <r>
    <x v="15"/>
    <x v="5"/>
    <m/>
    <x v="0"/>
    <x v="2"/>
    <x v="16"/>
    <n v="190801"/>
    <n v="190801"/>
    <m/>
    <n v="3"/>
    <n v="190801"/>
    <n v="105000"/>
  </r>
  <r>
    <x v="16"/>
    <x v="6"/>
    <m/>
    <x v="0"/>
    <x v="1"/>
    <x v="15"/>
    <n v="190801"/>
    <n v="190801"/>
    <m/>
    <n v="2"/>
    <n v="190801"/>
    <n v="40000"/>
  </r>
  <r>
    <x v="16"/>
    <x v="6"/>
    <m/>
    <x v="0"/>
    <x v="1"/>
    <x v="16"/>
    <n v="190801"/>
    <n v="190801"/>
    <m/>
    <n v="4"/>
    <n v="190801"/>
    <n v="140000"/>
  </r>
  <r>
    <x v="16"/>
    <x v="6"/>
    <m/>
    <x v="0"/>
    <x v="2"/>
    <x v="15"/>
    <n v="190801"/>
    <n v="190801"/>
    <m/>
    <n v="53"/>
    <n v="190801"/>
    <n v="1060000"/>
  </r>
  <r>
    <x v="16"/>
    <x v="6"/>
    <m/>
    <x v="0"/>
    <x v="2"/>
    <x v="16"/>
    <n v="190801"/>
    <n v="190801"/>
    <m/>
    <n v="44"/>
    <n v="190801"/>
    <n v="1540000"/>
  </r>
  <r>
    <x v="16"/>
    <x v="6"/>
    <m/>
    <x v="0"/>
    <x v="2"/>
    <x v="16"/>
    <n v="190801"/>
    <n v="190801"/>
    <m/>
    <n v="6"/>
    <n v="190801"/>
    <n v="210000"/>
  </r>
  <r>
    <x v="17"/>
    <x v="3"/>
    <m/>
    <x v="0"/>
    <x v="1"/>
    <x v="16"/>
    <n v="190801"/>
    <n v="190801"/>
    <m/>
    <n v="2"/>
    <n v="190801"/>
    <n v="70000"/>
  </r>
  <r>
    <x v="17"/>
    <x v="3"/>
    <m/>
    <x v="0"/>
    <x v="2"/>
    <x v="15"/>
    <n v="190801"/>
    <n v="190801"/>
    <m/>
    <n v="40"/>
    <n v="190801"/>
    <n v="800000"/>
  </r>
  <r>
    <x v="17"/>
    <x v="3"/>
    <m/>
    <x v="0"/>
    <x v="2"/>
    <x v="16"/>
    <n v="190801"/>
    <n v="190801"/>
    <m/>
    <n v="66"/>
    <n v="190801"/>
    <n v="2310000"/>
  </r>
  <r>
    <x v="17"/>
    <x v="3"/>
    <m/>
    <x v="0"/>
    <x v="2"/>
    <x v="16"/>
    <n v="190801"/>
    <n v="190801"/>
    <m/>
    <n v="12"/>
    <n v="190801"/>
    <n v="420000"/>
  </r>
  <r>
    <x v="18"/>
    <x v="4"/>
    <m/>
    <x v="0"/>
    <x v="1"/>
    <x v="15"/>
    <n v="190801"/>
    <n v="190801"/>
    <m/>
    <n v="2"/>
    <n v="190801"/>
    <n v="40000"/>
  </r>
  <r>
    <x v="18"/>
    <x v="4"/>
    <m/>
    <x v="0"/>
    <x v="1"/>
    <x v="16"/>
    <n v="190801"/>
    <n v="190801"/>
    <m/>
    <n v="1"/>
    <n v="190801"/>
    <n v="35000"/>
  </r>
  <r>
    <x v="18"/>
    <x v="4"/>
    <m/>
    <x v="0"/>
    <x v="2"/>
    <x v="17"/>
    <n v="190801"/>
    <n v="190801"/>
    <m/>
    <n v="2"/>
    <n v="190801"/>
    <n v="66000"/>
  </r>
  <r>
    <x v="18"/>
    <x v="4"/>
    <m/>
    <x v="0"/>
    <x v="2"/>
    <x v="15"/>
    <n v="190801"/>
    <n v="190801"/>
    <m/>
    <n v="48"/>
    <n v="190801"/>
    <n v="960000"/>
  </r>
  <r>
    <x v="18"/>
    <x v="4"/>
    <m/>
    <x v="0"/>
    <x v="2"/>
    <x v="16"/>
    <n v="190801"/>
    <n v="190801"/>
    <m/>
    <n v="43"/>
    <n v="190801"/>
    <n v="1505000"/>
  </r>
  <r>
    <x v="18"/>
    <x v="4"/>
    <m/>
    <x v="0"/>
    <x v="2"/>
    <x v="16"/>
    <n v="190801"/>
    <n v="190801"/>
    <m/>
    <n v="4"/>
    <n v="190801"/>
    <n v="140000"/>
  </r>
  <r>
    <x v="19"/>
    <x v="1"/>
    <m/>
    <x v="0"/>
    <x v="1"/>
    <x v="15"/>
    <n v="190801"/>
    <n v="190801"/>
    <m/>
    <n v="1"/>
    <n v="190801"/>
    <n v="20000"/>
  </r>
  <r>
    <x v="19"/>
    <x v="1"/>
    <m/>
    <x v="0"/>
    <x v="1"/>
    <x v="16"/>
    <n v="190801"/>
    <n v="190801"/>
    <m/>
    <n v="1"/>
    <n v="190801"/>
    <n v="35000"/>
  </r>
  <r>
    <x v="19"/>
    <x v="1"/>
    <m/>
    <x v="0"/>
    <x v="3"/>
    <x v="17"/>
    <n v="190801"/>
    <n v="190801"/>
    <m/>
    <n v="1"/>
    <n v="190801"/>
    <n v="0"/>
  </r>
  <r>
    <x v="19"/>
    <x v="1"/>
    <m/>
    <x v="0"/>
    <x v="2"/>
    <x v="17"/>
    <n v="190801"/>
    <n v="190801"/>
    <m/>
    <n v="58"/>
    <n v="190801"/>
    <n v="1914000"/>
  </r>
  <r>
    <x v="19"/>
    <x v="1"/>
    <m/>
    <x v="0"/>
    <x v="2"/>
    <x v="15"/>
    <n v="190801"/>
    <n v="190801"/>
    <m/>
    <n v="40"/>
    <n v="190801"/>
    <n v="800000"/>
  </r>
  <r>
    <x v="19"/>
    <x v="1"/>
    <m/>
    <x v="0"/>
    <x v="2"/>
    <x v="16"/>
    <n v="190801"/>
    <n v="190801"/>
    <m/>
    <n v="35"/>
    <n v="190801"/>
    <n v="1225000"/>
  </r>
  <r>
    <x v="19"/>
    <x v="1"/>
    <m/>
    <x v="0"/>
    <x v="2"/>
    <x v="16"/>
    <n v="190801"/>
    <n v="190801"/>
    <m/>
    <n v="1"/>
    <n v="190801"/>
    <n v="35000"/>
  </r>
  <r>
    <x v="19"/>
    <x v="1"/>
    <m/>
    <x v="0"/>
    <x v="2"/>
    <x v="16"/>
    <n v="190801"/>
    <n v="190801"/>
    <m/>
    <n v="5"/>
    <n v="190801"/>
    <n v="175000"/>
  </r>
  <r>
    <x v="0"/>
    <x v="0"/>
    <m/>
    <x v="0"/>
    <x v="1"/>
    <x v="15"/>
    <n v="190801"/>
    <n v="190801"/>
    <m/>
    <n v="3"/>
    <n v="190801"/>
    <n v="60000"/>
  </r>
  <r>
    <x v="0"/>
    <x v="0"/>
    <m/>
    <x v="0"/>
    <x v="1"/>
    <x v="16"/>
    <n v="190801"/>
    <n v="190801"/>
    <m/>
    <n v="4"/>
    <n v="190801"/>
    <n v="140000"/>
  </r>
  <r>
    <x v="0"/>
    <x v="0"/>
    <m/>
    <x v="0"/>
    <x v="2"/>
    <x v="17"/>
    <n v="190801"/>
    <n v="190801"/>
    <m/>
    <n v="36"/>
    <n v="190801"/>
    <n v="1188000"/>
  </r>
  <r>
    <x v="0"/>
    <x v="0"/>
    <m/>
    <x v="0"/>
    <x v="2"/>
    <x v="15"/>
    <n v="190801"/>
    <n v="190801"/>
    <m/>
    <n v="26"/>
    <n v="190801"/>
    <n v="520000"/>
  </r>
  <r>
    <x v="0"/>
    <x v="0"/>
    <m/>
    <x v="0"/>
    <x v="2"/>
    <x v="16"/>
    <n v="190801"/>
    <n v="190801"/>
    <m/>
    <n v="13"/>
    <n v="190801"/>
    <n v="455000"/>
  </r>
  <r>
    <x v="20"/>
    <x v="2"/>
    <m/>
    <x v="0"/>
    <x v="1"/>
    <x v="15"/>
    <n v="190801"/>
    <n v="190801"/>
    <m/>
    <n v="1"/>
    <n v="190801"/>
    <n v="20000"/>
  </r>
  <r>
    <x v="20"/>
    <x v="2"/>
    <m/>
    <x v="0"/>
    <x v="1"/>
    <x v="16"/>
    <n v="190801"/>
    <n v="190801"/>
    <m/>
    <n v="1"/>
    <n v="190801"/>
    <n v="35000"/>
  </r>
  <r>
    <x v="20"/>
    <x v="2"/>
    <m/>
    <x v="0"/>
    <x v="3"/>
    <x v="17"/>
    <n v="190801"/>
    <n v="190801"/>
    <m/>
    <n v="6"/>
    <n v="190801"/>
    <n v="0"/>
  </r>
  <r>
    <x v="20"/>
    <x v="2"/>
    <m/>
    <x v="0"/>
    <x v="2"/>
    <x v="17"/>
    <n v="190801"/>
    <n v="190801"/>
    <m/>
    <n v="24"/>
    <n v="190801"/>
    <n v="792000"/>
  </r>
  <r>
    <x v="20"/>
    <x v="2"/>
    <m/>
    <x v="0"/>
    <x v="2"/>
    <x v="15"/>
    <n v="190801"/>
    <n v="190801"/>
    <m/>
    <n v="27"/>
    <n v="190801"/>
    <n v="540000"/>
  </r>
  <r>
    <x v="20"/>
    <x v="2"/>
    <m/>
    <x v="0"/>
    <x v="2"/>
    <x v="17"/>
    <n v="190801"/>
    <n v="190801"/>
    <m/>
    <n v="30"/>
    <n v="190801"/>
    <n v="990000"/>
  </r>
  <r>
    <x v="21"/>
    <x v="5"/>
    <m/>
    <x v="0"/>
    <x v="1"/>
    <x v="16"/>
    <n v="190801"/>
    <n v="190801"/>
    <m/>
    <n v="4"/>
    <n v="190801"/>
    <n v="140000"/>
  </r>
  <r>
    <x v="21"/>
    <x v="5"/>
    <m/>
    <x v="0"/>
    <x v="2"/>
    <x v="17"/>
    <n v="190801"/>
    <n v="190801"/>
    <m/>
    <n v="16"/>
    <n v="190801"/>
    <n v="528000"/>
  </r>
  <r>
    <x v="21"/>
    <x v="5"/>
    <m/>
    <x v="0"/>
    <x v="2"/>
    <x v="15"/>
    <n v="190801"/>
    <n v="190801"/>
    <m/>
    <n v="26"/>
    <n v="190801"/>
    <n v="520000"/>
  </r>
  <r>
    <x v="21"/>
    <x v="5"/>
    <m/>
    <x v="0"/>
    <x v="2"/>
    <x v="17"/>
    <n v="190801"/>
    <n v="190801"/>
    <m/>
    <n v="24"/>
    <n v="190801"/>
    <n v="792000"/>
  </r>
  <r>
    <x v="22"/>
    <x v="6"/>
    <m/>
    <x v="0"/>
    <x v="1"/>
    <x v="15"/>
    <n v="190801"/>
    <n v="190801"/>
    <m/>
    <n v="1"/>
    <n v="190801"/>
    <n v="20000"/>
  </r>
  <r>
    <x v="22"/>
    <x v="6"/>
    <m/>
    <x v="0"/>
    <x v="1"/>
    <x v="16"/>
    <n v="190801"/>
    <n v="190801"/>
    <m/>
    <n v="2"/>
    <n v="190801"/>
    <n v="70000"/>
  </r>
  <r>
    <x v="22"/>
    <x v="6"/>
    <m/>
    <x v="0"/>
    <x v="2"/>
    <x v="17"/>
    <n v="190801"/>
    <n v="190801"/>
    <m/>
    <n v="20"/>
    <n v="190801"/>
    <n v="660000"/>
  </r>
  <r>
    <x v="22"/>
    <x v="6"/>
    <m/>
    <x v="0"/>
    <x v="2"/>
    <x v="15"/>
    <n v="190801"/>
    <n v="190801"/>
    <m/>
    <n v="36"/>
    <n v="190801"/>
    <n v="720000"/>
  </r>
  <r>
    <x v="22"/>
    <x v="6"/>
    <m/>
    <x v="0"/>
    <x v="2"/>
    <x v="17"/>
    <n v="190801"/>
    <n v="190801"/>
    <m/>
    <n v="26"/>
    <n v="190801"/>
    <n v="858000"/>
  </r>
  <r>
    <x v="23"/>
    <x v="3"/>
    <m/>
    <x v="0"/>
    <x v="1"/>
    <x v="16"/>
    <n v="190801"/>
    <n v="190801"/>
    <m/>
    <n v="7"/>
    <n v="190801"/>
    <n v="245000"/>
  </r>
  <r>
    <x v="23"/>
    <x v="3"/>
    <m/>
    <x v="0"/>
    <x v="2"/>
    <x v="17"/>
    <n v="190801"/>
    <n v="190801"/>
    <m/>
    <n v="24"/>
    <n v="190801"/>
    <n v="792000"/>
  </r>
  <r>
    <x v="23"/>
    <x v="3"/>
    <m/>
    <x v="0"/>
    <x v="2"/>
    <x v="15"/>
    <n v="190801"/>
    <n v="190801"/>
    <m/>
    <n v="27"/>
    <n v="190801"/>
    <n v="540000"/>
  </r>
  <r>
    <x v="23"/>
    <x v="3"/>
    <m/>
    <x v="0"/>
    <x v="2"/>
    <x v="17"/>
    <n v="190801"/>
    <n v="190801"/>
    <m/>
    <n v="26"/>
    <n v="190801"/>
    <n v="858000"/>
  </r>
  <r>
    <x v="24"/>
    <x v="4"/>
    <m/>
    <x v="0"/>
    <x v="1"/>
    <x v="16"/>
    <n v="190801"/>
    <n v="190801"/>
    <m/>
    <n v="7"/>
    <n v="190801"/>
    <n v="245000"/>
  </r>
  <r>
    <x v="24"/>
    <x v="4"/>
    <m/>
    <x v="0"/>
    <x v="3"/>
    <x v="17"/>
    <n v="190801"/>
    <n v="190801"/>
    <m/>
    <n v="1"/>
    <n v="190801"/>
    <n v="0"/>
  </r>
  <r>
    <x v="24"/>
    <x v="4"/>
    <m/>
    <x v="0"/>
    <x v="2"/>
    <x v="17"/>
    <n v="190801"/>
    <n v="190801"/>
    <m/>
    <n v="19"/>
    <n v="190801"/>
    <n v="627000"/>
  </r>
  <r>
    <x v="24"/>
    <x v="4"/>
    <m/>
    <x v="0"/>
    <x v="2"/>
    <x v="15"/>
    <n v="190801"/>
    <n v="190801"/>
    <m/>
    <n v="35"/>
    <n v="190801"/>
    <n v="700000"/>
  </r>
  <r>
    <x v="24"/>
    <x v="4"/>
    <m/>
    <x v="0"/>
    <x v="2"/>
    <x v="17"/>
    <n v="190801"/>
    <n v="190801"/>
    <m/>
    <n v="24"/>
    <n v="190801"/>
    <n v="792000"/>
  </r>
  <r>
    <x v="1"/>
    <x v="1"/>
    <m/>
    <x v="0"/>
    <x v="1"/>
    <x v="16"/>
    <n v="190801"/>
    <n v="190801"/>
    <m/>
    <n v="1"/>
    <n v="190801"/>
    <n v="35000"/>
  </r>
  <r>
    <x v="1"/>
    <x v="1"/>
    <m/>
    <x v="0"/>
    <x v="2"/>
    <x v="15"/>
    <n v="190801"/>
    <n v="190801"/>
    <m/>
    <n v="43"/>
    <n v="190801"/>
    <n v="860000"/>
  </r>
  <r>
    <x v="1"/>
    <x v="1"/>
    <m/>
    <x v="0"/>
    <x v="2"/>
    <x v="17"/>
    <n v="190801"/>
    <n v="190801"/>
    <m/>
    <n v="25"/>
    <n v="190801"/>
    <n v="825000"/>
  </r>
  <r>
    <x v="2"/>
    <x v="0"/>
    <m/>
    <x v="0"/>
    <x v="2"/>
    <x v="17"/>
    <n v="190801"/>
    <n v="190801"/>
    <m/>
    <n v="20"/>
    <n v="190801"/>
    <n v="660000"/>
  </r>
  <r>
    <x v="2"/>
    <x v="0"/>
    <m/>
    <x v="0"/>
    <x v="2"/>
    <x v="15"/>
    <n v="190801"/>
    <n v="190801"/>
    <m/>
    <n v="20"/>
    <n v="190801"/>
    <n v="400000"/>
  </r>
  <r>
    <x v="2"/>
    <x v="0"/>
    <m/>
    <x v="0"/>
    <x v="2"/>
    <x v="17"/>
    <n v="190801"/>
    <n v="190801"/>
    <m/>
    <n v="34"/>
    <n v="190801"/>
    <n v="1122000"/>
  </r>
  <r>
    <x v="3"/>
    <x v="2"/>
    <m/>
    <x v="0"/>
    <x v="1"/>
    <x v="15"/>
    <n v="190801"/>
    <n v="190801"/>
    <m/>
    <n v="3"/>
    <n v="190801"/>
    <n v="60000"/>
  </r>
  <r>
    <x v="3"/>
    <x v="2"/>
    <m/>
    <x v="0"/>
    <x v="1"/>
    <x v="16"/>
    <n v="190801"/>
    <n v="190801"/>
    <m/>
    <n v="5"/>
    <n v="190801"/>
    <n v="175000"/>
  </r>
  <r>
    <x v="3"/>
    <x v="2"/>
    <m/>
    <x v="0"/>
    <x v="2"/>
    <x v="17"/>
    <n v="190801"/>
    <n v="190801"/>
    <m/>
    <n v="45"/>
    <n v="190801"/>
    <n v="1485000"/>
  </r>
  <r>
    <x v="3"/>
    <x v="2"/>
    <m/>
    <x v="0"/>
    <x v="2"/>
    <x v="15"/>
    <n v="190801"/>
    <n v="190801"/>
    <m/>
    <n v="35"/>
    <n v="190801"/>
    <n v="700000"/>
  </r>
  <r>
    <x v="3"/>
    <x v="2"/>
    <m/>
    <x v="0"/>
    <x v="2"/>
    <x v="16"/>
    <n v="190801"/>
    <n v="190801"/>
    <m/>
    <n v="4"/>
    <n v="190801"/>
    <n v="140000"/>
  </r>
  <r>
    <x v="32"/>
    <x v="5"/>
    <m/>
    <x v="0"/>
    <x v="1"/>
    <x v="16"/>
    <n v="190801"/>
    <n v="190801"/>
    <m/>
    <n v="3"/>
    <n v="190801"/>
    <n v="105000"/>
  </r>
  <r>
    <x v="32"/>
    <x v="5"/>
    <m/>
    <x v="0"/>
    <x v="2"/>
    <x v="17"/>
    <n v="190801"/>
    <n v="190801"/>
    <m/>
    <n v="15"/>
    <n v="190801"/>
    <n v="495000"/>
  </r>
  <r>
    <x v="32"/>
    <x v="5"/>
    <m/>
    <x v="0"/>
    <x v="2"/>
    <x v="15"/>
    <n v="190801"/>
    <n v="190801"/>
    <m/>
    <n v="26"/>
    <n v="190801"/>
    <n v="520000"/>
  </r>
  <r>
    <x v="32"/>
    <x v="5"/>
    <m/>
    <x v="0"/>
    <x v="2"/>
    <x v="16"/>
    <n v="190801"/>
    <n v="190801"/>
    <m/>
    <n v="17"/>
    <n v="190801"/>
    <n v="595000"/>
  </r>
  <r>
    <x v="33"/>
    <x v="6"/>
    <m/>
    <x v="0"/>
    <x v="1"/>
    <x v="15"/>
    <n v="190801"/>
    <n v="190801"/>
    <m/>
    <n v="1"/>
    <n v="190801"/>
    <n v="20000"/>
  </r>
  <r>
    <x v="33"/>
    <x v="6"/>
    <m/>
    <x v="0"/>
    <x v="1"/>
    <x v="16"/>
    <n v="190801"/>
    <n v="190801"/>
    <m/>
    <n v="6"/>
    <n v="190801"/>
    <n v="210000"/>
  </r>
  <r>
    <x v="33"/>
    <x v="6"/>
    <m/>
    <x v="0"/>
    <x v="2"/>
    <x v="17"/>
    <n v="190801"/>
    <n v="190801"/>
    <m/>
    <n v="21"/>
    <n v="190801"/>
    <n v="693000"/>
  </r>
  <r>
    <x v="33"/>
    <x v="6"/>
    <m/>
    <x v="0"/>
    <x v="2"/>
    <x v="15"/>
    <n v="190801"/>
    <n v="190801"/>
    <m/>
    <n v="27"/>
    <n v="190801"/>
    <n v="540000"/>
  </r>
  <r>
    <x v="33"/>
    <x v="6"/>
    <m/>
    <x v="0"/>
    <x v="2"/>
    <x v="16"/>
    <n v="190801"/>
    <n v="190801"/>
    <m/>
    <n v="18"/>
    <n v="190801"/>
    <n v="630000"/>
  </r>
  <r>
    <x v="34"/>
    <x v="3"/>
    <m/>
    <x v="0"/>
    <x v="1"/>
    <x v="15"/>
    <n v="190801"/>
    <n v="190801"/>
    <m/>
    <n v="1"/>
    <n v="190801"/>
    <n v="20000"/>
  </r>
  <r>
    <x v="34"/>
    <x v="3"/>
    <m/>
    <x v="0"/>
    <x v="1"/>
    <x v="16"/>
    <n v="190801"/>
    <n v="190801"/>
    <m/>
    <n v="9"/>
    <n v="190801"/>
    <n v="315000"/>
  </r>
  <r>
    <x v="34"/>
    <x v="3"/>
    <m/>
    <x v="0"/>
    <x v="2"/>
    <x v="17"/>
    <n v="190801"/>
    <n v="190801"/>
    <m/>
    <n v="25"/>
    <n v="190801"/>
    <n v="825000"/>
  </r>
  <r>
    <x v="34"/>
    <x v="3"/>
    <m/>
    <x v="0"/>
    <x v="2"/>
    <x v="15"/>
    <n v="190801"/>
    <n v="190801"/>
    <m/>
    <n v="24"/>
    <n v="190801"/>
    <n v="480000"/>
  </r>
  <r>
    <x v="34"/>
    <x v="3"/>
    <m/>
    <x v="0"/>
    <x v="2"/>
    <x v="16"/>
    <n v="190801"/>
    <n v="190801"/>
    <m/>
    <n v="28"/>
    <n v="190801"/>
    <n v="980000"/>
  </r>
  <r>
    <x v="34"/>
    <x v="3"/>
    <m/>
    <x v="0"/>
    <x v="3"/>
    <x v="15"/>
    <n v="190801"/>
    <n v="190801"/>
    <m/>
    <n v="6"/>
    <n v="190801"/>
    <n v="0"/>
  </r>
  <r>
    <x v="35"/>
    <x v="4"/>
    <m/>
    <x v="0"/>
    <x v="1"/>
    <x v="15"/>
    <n v="190801"/>
    <n v="190801"/>
    <m/>
    <n v="1"/>
    <n v="190801"/>
    <n v="20000"/>
  </r>
  <r>
    <x v="35"/>
    <x v="4"/>
    <m/>
    <x v="0"/>
    <x v="1"/>
    <x v="16"/>
    <n v="190801"/>
    <n v="190801"/>
    <m/>
    <n v="2"/>
    <n v="190801"/>
    <n v="70000"/>
  </r>
  <r>
    <x v="35"/>
    <x v="4"/>
    <m/>
    <x v="0"/>
    <x v="2"/>
    <x v="17"/>
    <n v="190801"/>
    <n v="190801"/>
    <m/>
    <n v="23"/>
    <n v="190801"/>
    <n v="759000"/>
  </r>
  <r>
    <x v="35"/>
    <x v="4"/>
    <m/>
    <x v="0"/>
    <x v="2"/>
    <x v="15"/>
    <n v="190801"/>
    <n v="190801"/>
    <m/>
    <n v="40"/>
    <n v="190801"/>
    <n v="800000"/>
  </r>
  <r>
    <x v="35"/>
    <x v="4"/>
    <m/>
    <x v="0"/>
    <x v="2"/>
    <x v="16"/>
    <n v="190801"/>
    <n v="190801"/>
    <m/>
    <n v="17"/>
    <n v="190801"/>
    <n v="595000"/>
  </r>
  <r>
    <x v="36"/>
    <x v="1"/>
    <m/>
    <x v="0"/>
    <x v="1"/>
    <x v="15"/>
    <n v="190801"/>
    <n v="190801"/>
    <m/>
    <n v="1"/>
    <n v="190801"/>
    <n v="20000"/>
  </r>
  <r>
    <x v="36"/>
    <x v="1"/>
    <m/>
    <x v="0"/>
    <x v="1"/>
    <x v="16"/>
    <n v="190801"/>
    <n v="190801"/>
    <m/>
    <n v="5"/>
    <n v="190801"/>
    <n v="175000"/>
  </r>
  <r>
    <x v="36"/>
    <x v="1"/>
    <m/>
    <x v="0"/>
    <x v="2"/>
    <x v="17"/>
    <n v="190801"/>
    <n v="190801"/>
    <m/>
    <n v="21"/>
    <n v="190801"/>
    <n v="693000"/>
  </r>
  <r>
    <x v="36"/>
    <x v="1"/>
    <m/>
    <x v="0"/>
    <x v="2"/>
    <x v="15"/>
    <n v="190801"/>
    <n v="190801"/>
    <m/>
    <n v="32"/>
    <n v="190801"/>
    <n v="640000"/>
  </r>
  <r>
    <x v="36"/>
    <x v="1"/>
    <m/>
    <x v="0"/>
    <x v="2"/>
    <x v="16"/>
    <n v="190801"/>
    <n v="190801"/>
    <m/>
    <n v="22"/>
    <n v="190801"/>
    <n v="770000"/>
  </r>
  <r>
    <x v="37"/>
    <x v="0"/>
    <m/>
    <x v="0"/>
    <x v="1"/>
    <x v="15"/>
    <n v="190801"/>
    <n v="190801"/>
    <m/>
    <n v="2"/>
    <n v="190801"/>
    <n v="40000"/>
  </r>
  <r>
    <x v="37"/>
    <x v="0"/>
    <m/>
    <x v="0"/>
    <x v="1"/>
    <x v="16"/>
    <n v="190801"/>
    <n v="190801"/>
    <m/>
    <n v="3"/>
    <n v="190801"/>
    <n v="105000"/>
  </r>
  <r>
    <x v="37"/>
    <x v="0"/>
    <m/>
    <x v="0"/>
    <x v="2"/>
    <x v="17"/>
    <n v="190801"/>
    <n v="190801"/>
    <m/>
    <n v="18"/>
    <n v="190801"/>
    <n v="594000"/>
  </r>
  <r>
    <x v="37"/>
    <x v="0"/>
    <m/>
    <x v="0"/>
    <x v="2"/>
    <x v="15"/>
    <n v="190801"/>
    <n v="190801"/>
    <m/>
    <n v="34"/>
    <n v="190801"/>
    <n v="680000"/>
  </r>
  <r>
    <x v="37"/>
    <x v="0"/>
    <m/>
    <x v="0"/>
    <x v="2"/>
    <x v="16"/>
    <n v="190801"/>
    <n v="190801"/>
    <m/>
    <n v="24"/>
    <n v="190801"/>
    <n v="840000"/>
  </r>
  <r>
    <x v="37"/>
    <x v="0"/>
    <m/>
    <x v="0"/>
    <x v="3"/>
    <x v="15"/>
    <n v="190801"/>
    <n v="190801"/>
    <m/>
    <n v="1"/>
    <n v="190801"/>
    <n v="0"/>
  </r>
  <r>
    <x v="38"/>
    <x v="2"/>
    <m/>
    <x v="0"/>
    <x v="1"/>
    <x v="16"/>
    <n v="190801"/>
    <n v="190801"/>
    <m/>
    <n v="5"/>
    <n v="190801"/>
    <n v="175000"/>
  </r>
  <r>
    <x v="38"/>
    <x v="2"/>
    <m/>
    <x v="0"/>
    <x v="2"/>
    <x v="17"/>
    <n v="190801"/>
    <n v="190801"/>
    <m/>
    <n v="8"/>
    <n v="190801"/>
    <n v="264000"/>
  </r>
  <r>
    <x v="38"/>
    <x v="2"/>
    <m/>
    <x v="0"/>
    <x v="2"/>
    <x v="15"/>
    <n v="190801"/>
    <n v="190801"/>
    <m/>
    <n v="27"/>
    <n v="190801"/>
    <n v="540000"/>
  </r>
  <r>
    <x v="38"/>
    <x v="2"/>
    <m/>
    <x v="0"/>
    <x v="2"/>
    <x v="16"/>
    <n v="190801"/>
    <n v="190801"/>
    <m/>
    <n v="12"/>
    <n v="190801"/>
    <n v="420000"/>
  </r>
  <r>
    <x v="38"/>
    <x v="2"/>
    <m/>
    <x v="0"/>
    <x v="3"/>
    <x v="15"/>
    <n v="190801"/>
    <n v="190801"/>
    <m/>
    <n v="20"/>
    <n v="190801"/>
    <n v="0"/>
  </r>
  <r>
    <x v="39"/>
    <x v="5"/>
    <m/>
    <x v="0"/>
    <x v="1"/>
    <x v="16"/>
    <n v="190801"/>
    <n v="190801"/>
    <m/>
    <n v="3"/>
    <n v="190801"/>
    <n v="105000"/>
  </r>
  <r>
    <x v="39"/>
    <x v="5"/>
    <m/>
    <x v="0"/>
    <x v="2"/>
    <x v="17"/>
    <n v="190801"/>
    <n v="190801"/>
    <m/>
    <n v="13"/>
    <n v="190801"/>
    <n v="429000"/>
  </r>
  <r>
    <x v="39"/>
    <x v="5"/>
    <m/>
    <x v="0"/>
    <x v="2"/>
    <x v="15"/>
    <n v="190801"/>
    <n v="190801"/>
    <m/>
    <n v="27"/>
    <n v="190801"/>
    <n v="540000"/>
  </r>
  <r>
    <x v="39"/>
    <x v="5"/>
    <m/>
    <x v="0"/>
    <x v="2"/>
    <x v="16"/>
    <n v="190801"/>
    <n v="190801"/>
    <m/>
    <n v="19"/>
    <n v="190801"/>
    <n v="665000"/>
  </r>
  <r>
    <x v="40"/>
    <x v="6"/>
    <m/>
    <x v="0"/>
    <x v="1"/>
    <x v="15"/>
    <n v="190801"/>
    <n v="190801"/>
    <m/>
    <n v="1"/>
    <n v="190801"/>
    <n v="20000"/>
  </r>
  <r>
    <x v="40"/>
    <x v="6"/>
    <m/>
    <x v="0"/>
    <x v="1"/>
    <x v="16"/>
    <n v="190801"/>
    <n v="190801"/>
    <m/>
    <n v="4"/>
    <n v="190801"/>
    <n v="140000"/>
  </r>
  <r>
    <x v="40"/>
    <x v="6"/>
    <m/>
    <x v="0"/>
    <x v="2"/>
    <x v="17"/>
    <n v="190801"/>
    <n v="190801"/>
    <m/>
    <n v="20"/>
    <n v="190801"/>
    <n v="660000"/>
  </r>
  <r>
    <x v="40"/>
    <x v="6"/>
    <m/>
    <x v="0"/>
    <x v="2"/>
    <x v="15"/>
    <n v="190801"/>
    <n v="190801"/>
    <m/>
    <n v="33"/>
    <n v="190801"/>
    <n v="660000"/>
  </r>
  <r>
    <x v="40"/>
    <x v="6"/>
    <m/>
    <x v="0"/>
    <x v="2"/>
    <x v="16"/>
    <n v="190801"/>
    <n v="190801"/>
    <m/>
    <n v="25"/>
    <n v="190801"/>
    <n v="875000"/>
  </r>
  <r>
    <x v="41"/>
    <x v="3"/>
    <m/>
    <x v="0"/>
    <x v="1"/>
    <x v="15"/>
    <n v="190801"/>
    <n v="190801"/>
    <m/>
    <n v="1"/>
    <n v="190801"/>
    <n v="20000"/>
  </r>
  <r>
    <x v="41"/>
    <x v="3"/>
    <m/>
    <x v="0"/>
    <x v="1"/>
    <x v="16"/>
    <n v="190801"/>
    <n v="190801"/>
    <m/>
    <n v="6"/>
    <n v="190801"/>
    <n v="210000"/>
  </r>
  <r>
    <x v="41"/>
    <x v="3"/>
    <m/>
    <x v="0"/>
    <x v="2"/>
    <x v="17"/>
    <n v="190801"/>
    <n v="190801"/>
    <m/>
    <n v="28"/>
    <n v="190801"/>
    <n v="924000"/>
  </r>
  <r>
    <x v="41"/>
    <x v="3"/>
    <m/>
    <x v="0"/>
    <x v="2"/>
    <x v="15"/>
    <n v="190801"/>
    <n v="190801"/>
    <m/>
    <n v="36"/>
    <n v="190801"/>
    <n v="720000"/>
  </r>
  <r>
    <x v="41"/>
    <x v="3"/>
    <m/>
    <x v="0"/>
    <x v="2"/>
    <x v="16"/>
    <n v="190801"/>
    <n v="190801"/>
    <m/>
    <n v="16"/>
    <n v="190801"/>
    <n v="560000"/>
  </r>
  <r>
    <x v="42"/>
    <x v="4"/>
    <m/>
    <x v="0"/>
    <x v="1"/>
    <x v="15"/>
    <n v="190801"/>
    <n v="190801"/>
    <m/>
    <n v="2"/>
    <n v="190801"/>
    <n v="40000"/>
  </r>
  <r>
    <x v="42"/>
    <x v="4"/>
    <m/>
    <x v="0"/>
    <x v="1"/>
    <x v="16"/>
    <n v="190801"/>
    <n v="190801"/>
    <m/>
    <n v="7"/>
    <n v="190801"/>
    <n v="245000"/>
  </r>
  <r>
    <x v="42"/>
    <x v="4"/>
    <m/>
    <x v="0"/>
    <x v="2"/>
    <x v="17"/>
    <n v="190801"/>
    <n v="190801"/>
    <m/>
    <n v="29"/>
    <n v="190801"/>
    <n v="957000"/>
  </r>
  <r>
    <x v="42"/>
    <x v="4"/>
    <m/>
    <x v="0"/>
    <x v="2"/>
    <x v="15"/>
    <n v="190801"/>
    <n v="190801"/>
    <m/>
    <n v="41"/>
    <n v="190801"/>
    <n v="820000"/>
  </r>
  <r>
    <x v="42"/>
    <x v="4"/>
    <m/>
    <x v="0"/>
    <x v="2"/>
    <x v="16"/>
    <n v="190801"/>
    <n v="190801"/>
    <m/>
    <n v="26"/>
    <n v="190801"/>
    <n v="910000"/>
  </r>
  <r>
    <x v="42"/>
    <x v="4"/>
    <m/>
    <x v="0"/>
    <x v="3"/>
    <x v="15"/>
    <n v="190801"/>
    <n v="190801"/>
    <m/>
    <n v="4"/>
    <n v="190801"/>
    <n v="0"/>
  </r>
  <r>
    <x v="43"/>
    <x v="1"/>
    <m/>
    <x v="0"/>
    <x v="1"/>
    <x v="16"/>
    <n v="190801"/>
    <n v="190801"/>
    <m/>
    <n v="1"/>
    <n v="190801"/>
    <n v="35000"/>
  </r>
  <r>
    <x v="43"/>
    <x v="1"/>
    <m/>
    <x v="0"/>
    <x v="2"/>
    <x v="17"/>
    <n v="190801"/>
    <n v="190801"/>
    <m/>
    <n v="31"/>
    <n v="190801"/>
    <n v="1023000"/>
  </r>
  <r>
    <x v="43"/>
    <x v="1"/>
    <m/>
    <x v="0"/>
    <x v="2"/>
    <x v="15"/>
    <n v="190801"/>
    <n v="190801"/>
    <m/>
    <n v="36"/>
    <n v="190801"/>
    <n v="720000"/>
  </r>
  <r>
    <x v="43"/>
    <x v="1"/>
    <m/>
    <x v="0"/>
    <x v="2"/>
    <x v="16"/>
    <n v="190801"/>
    <n v="190801"/>
    <m/>
    <n v="25"/>
    <n v="190801"/>
    <n v="875000"/>
  </r>
  <r>
    <x v="44"/>
    <x v="0"/>
    <m/>
    <x v="0"/>
    <x v="1"/>
    <x v="15"/>
    <n v="190801"/>
    <n v="190801"/>
    <m/>
    <n v="2"/>
    <n v="190801"/>
    <n v="40000"/>
  </r>
  <r>
    <x v="44"/>
    <x v="0"/>
    <m/>
    <x v="0"/>
    <x v="1"/>
    <x v="16"/>
    <n v="190801"/>
    <n v="190801"/>
    <m/>
    <n v="5"/>
    <n v="190801"/>
    <n v="175000"/>
  </r>
  <r>
    <x v="44"/>
    <x v="0"/>
    <m/>
    <x v="0"/>
    <x v="2"/>
    <x v="17"/>
    <n v="190801"/>
    <n v="190801"/>
    <m/>
    <n v="21"/>
    <n v="190801"/>
    <n v="693000"/>
  </r>
  <r>
    <x v="44"/>
    <x v="0"/>
    <m/>
    <x v="0"/>
    <x v="2"/>
    <x v="15"/>
    <n v="190801"/>
    <n v="190801"/>
    <m/>
    <n v="23"/>
    <n v="190801"/>
    <n v="460000"/>
  </r>
  <r>
    <x v="44"/>
    <x v="0"/>
    <m/>
    <x v="0"/>
    <x v="2"/>
    <x v="16"/>
    <n v="190801"/>
    <n v="190801"/>
    <m/>
    <n v="17"/>
    <n v="190801"/>
    <n v="595000"/>
  </r>
  <r>
    <x v="45"/>
    <x v="2"/>
    <m/>
    <x v="0"/>
    <x v="1"/>
    <x v="15"/>
    <n v="190801"/>
    <n v="190801"/>
    <m/>
    <n v="1"/>
    <n v="190801"/>
    <n v="20000"/>
  </r>
  <r>
    <x v="45"/>
    <x v="2"/>
    <m/>
    <x v="0"/>
    <x v="1"/>
    <x v="16"/>
    <n v="190801"/>
    <n v="190801"/>
    <m/>
    <n v="1"/>
    <n v="190801"/>
    <n v="35000"/>
  </r>
  <r>
    <x v="45"/>
    <x v="2"/>
    <m/>
    <x v="0"/>
    <x v="2"/>
    <x v="17"/>
    <n v="190801"/>
    <n v="190801"/>
    <m/>
    <n v="12"/>
    <n v="190801"/>
    <n v="396000"/>
  </r>
  <r>
    <x v="45"/>
    <x v="2"/>
    <m/>
    <x v="0"/>
    <x v="2"/>
    <x v="15"/>
    <n v="190801"/>
    <n v="190801"/>
    <m/>
    <n v="21"/>
    <n v="190801"/>
    <n v="420000"/>
  </r>
  <r>
    <x v="45"/>
    <x v="2"/>
    <m/>
    <x v="0"/>
    <x v="2"/>
    <x v="16"/>
    <n v="190801"/>
    <n v="190801"/>
    <m/>
    <n v="27"/>
    <n v="190801"/>
    <n v="945000"/>
  </r>
  <r>
    <x v="46"/>
    <x v="5"/>
    <m/>
    <x v="0"/>
    <x v="1"/>
    <x v="15"/>
    <n v="190801"/>
    <n v="190801"/>
    <m/>
    <n v="1"/>
    <n v="190801"/>
    <n v="20000"/>
  </r>
  <r>
    <x v="46"/>
    <x v="5"/>
    <m/>
    <x v="0"/>
    <x v="1"/>
    <x v="16"/>
    <n v="190801"/>
    <n v="190801"/>
    <m/>
    <n v="1"/>
    <n v="190801"/>
    <n v="35000"/>
  </r>
  <r>
    <x v="46"/>
    <x v="5"/>
    <m/>
    <x v="0"/>
    <x v="2"/>
    <x v="17"/>
    <n v="190801"/>
    <n v="190801"/>
    <m/>
    <n v="13"/>
    <n v="190801"/>
    <n v="429000"/>
  </r>
  <r>
    <x v="46"/>
    <x v="5"/>
    <m/>
    <x v="0"/>
    <x v="2"/>
    <x v="15"/>
    <n v="190801"/>
    <n v="190801"/>
    <m/>
    <n v="24"/>
    <n v="190801"/>
    <n v="480000"/>
  </r>
  <r>
    <x v="46"/>
    <x v="5"/>
    <m/>
    <x v="0"/>
    <x v="2"/>
    <x v="16"/>
    <n v="190801"/>
    <n v="190801"/>
    <m/>
    <n v="13"/>
    <n v="190801"/>
    <n v="455000"/>
  </r>
  <r>
    <x v="47"/>
    <x v="6"/>
    <m/>
    <x v="0"/>
    <x v="1"/>
    <x v="16"/>
    <n v="190801"/>
    <n v="190801"/>
    <m/>
    <n v="5"/>
    <n v="190801"/>
    <n v="175000"/>
  </r>
  <r>
    <x v="47"/>
    <x v="6"/>
    <m/>
    <x v="0"/>
    <x v="2"/>
    <x v="17"/>
    <n v="190801"/>
    <n v="190801"/>
    <m/>
    <n v="30"/>
    <n v="190801"/>
    <n v="990000"/>
  </r>
  <r>
    <x v="47"/>
    <x v="6"/>
    <m/>
    <x v="0"/>
    <x v="2"/>
    <x v="15"/>
    <n v="190801"/>
    <n v="190801"/>
    <m/>
    <n v="29"/>
    <n v="190801"/>
    <n v="580000"/>
  </r>
  <r>
    <x v="47"/>
    <x v="6"/>
    <m/>
    <x v="0"/>
    <x v="2"/>
    <x v="16"/>
    <n v="190801"/>
    <n v="190801"/>
    <m/>
    <n v="21"/>
    <n v="190801"/>
    <n v="735000"/>
  </r>
  <r>
    <x v="48"/>
    <x v="3"/>
    <m/>
    <x v="0"/>
    <x v="1"/>
    <x v="16"/>
    <n v="190801"/>
    <n v="190801"/>
    <m/>
    <n v="3"/>
    <n v="190801"/>
    <n v="105000"/>
  </r>
  <r>
    <x v="48"/>
    <x v="3"/>
    <m/>
    <x v="0"/>
    <x v="2"/>
    <x v="17"/>
    <n v="190801"/>
    <n v="190801"/>
    <m/>
    <n v="25"/>
    <n v="190801"/>
    <n v="825000"/>
  </r>
  <r>
    <x v="48"/>
    <x v="3"/>
    <m/>
    <x v="0"/>
    <x v="2"/>
    <x v="15"/>
    <n v="190801"/>
    <n v="190801"/>
    <m/>
    <n v="32"/>
    <n v="190801"/>
    <n v="640000"/>
  </r>
  <r>
    <x v="48"/>
    <x v="3"/>
    <m/>
    <x v="0"/>
    <x v="2"/>
    <x v="16"/>
    <n v="190801"/>
    <n v="190801"/>
    <m/>
    <n v="12"/>
    <n v="190801"/>
    <n v="420000"/>
  </r>
  <r>
    <x v="49"/>
    <x v="4"/>
    <m/>
    <x v="0"/>
    <x v="1"/>
    <x v="16"/>
    <n v="190801"/>
    <n v="190801"/>
    <m/>
    <n v="5"/>
    <n v="190801"/>
    <n v="175000"/>
  </r>
  <r>
    <x v="49"/>
    <x v="4"/>
    <m/>
    <x v="0"/>
    <x v="2"/>
    <x v="17"/>
    <n v="190801"/>
    <n v="190801"/>
    <m/>
    <n v="20"/>
    <n v="190801"/>
    <n v="660000"/>
  </r>
  <r>
    <x v="49"/>
    <x v="4"/>
    <m/>
    <x v="0"/>
    <x v="2"/>
    <x v="15"/>
    <n v="190801"/>
    <n v="190801"/>
    <m/>
    <n v="11"/>
    <n v="190801"/>
    <n v="220000"/>
  </r>
  <r>
    <x v="49"/>
    <x v="4"/>
    <m/>
    <x v="0"/>
    <x v="2"/>
    <x v="16"/>
    <n v="190801"/>
    <n v="190801"/>
    <m/>
    <n v="19"/>
    <n v="190801"/>
    <n v="665000"/>
  </r>
  <r>
    <x v="50"/>
    <x v="1"/>
    <m/>
    <x v="0"/>
    <x v="1"/>
    <x v="15"/>
    <n v="190801"/>
    <n v="190801"/>
    <m/>
    <n v="2"/>
    <n v="190801"/>
    <n v="40000"/>
  </r>
  <r>
    <x v="50"/>
    <x v="1"/>
    <m/>
    <x v="0"/>
    <x v="1"/>
    <x v="16"/>
    <n v="190801"/>
    <n v="190801"/>
    <m/>
    <n v="2"/>
    <n v="190801"/>
    <n v="70000"/>
  </r>
  <r>
    <x v="50"/>
    <x v="1"/>
    <m/>
    <x v="0"/>
    <x v="2"/>
    <x v="17"/>
    <n v="190801"/>
    <n v="190801"/>
    <m/>
    <n v="16"/>
    <n v="190801"/>
    <n v="528000"/>
  </r>
  <r>
    <x v="50"/>
    <x v="1"/>
    <m/>
    <x v="0"/>
    <x v="2"/>
    <x v="15"/>
    <n v="190801"/>
    <n v="190801"/>
    <m/>
    <n v="30"/>
    <n v="190801"/>
    <n v="600000"/>
  </r>
  <r>
    <x v="50"/>
    <x v="1"/>
    <m/>
    <x v="0"/>
    <x v="2"/>
    <x v="16"/>
    <n v="190801"/>
    <n v="190801"/>
    <m/>
    <n v="12"/>
    <n v="190801"/>
    <n v="420000"/>
  </r>
  <r>
    <x v="51"/>
    <x v="0"/>
    <m/>
    <x v="0"/>
    <x v="2"/>
    <x v="17"/>
    <n v="190801"/>
    <n v="190801"/>
    <m/>
    <n v="24"/>
    <n v="190801"/>
    <n v="792000"/>
  </r>
  <r>
    <x v="51"/>
    <x v="0"/>
    <m/>
    <x v="0"/>
    <x v="2"/>
    <x v="15"/>
    <n v="190801"/>
    <n v="190801"/>
    <m/>
    <n v="21"/>
    <n v="190801"/>
    <n v="420000"/>
  </r>
  <r>
    <x v="51"/>
    <x v="0"/>
    <m/>
    <x v="0"/>
    <x v="2"/>
    <x v="16"/>
    <n v="190801"/>
    <n v="190801"/>
    <m/>
    <n v="17"/>
    <n v="190801"/>
    <n v="595000"/>
  </r>
  <r>
    <x v="52"/>
    <x v="2"/>
    <m/>
    <x v="0"/>
    <x v="1"/>
    <x v="16"/>
    <n v="190801"/>
    <n v="190801"/>
    <m/>
    <n v="1"/>
    <n v="190801"/>
    <n v="35000"/>
  </r>
  <r>
    <x v="52"/>
    <x v="2"/>
    <m/>
    <x v="0"/>
    <x v="2"/>
    <x v="17"/>
    <n v="190801"/>
    <n v="190801"/>
    <m/>
    <n v="20"/>
    <n v="190801"/>
    <n v="660000"/>
  </r>
  <r>
    <x v="52"/>
    <x v="2"/>
    <m/>
    <x v="0"/>
    <x v="2"/>
    <x v="15"/>
    <n v="190801"/>
    <n v="190801"/>
    <m/>
    <n v="21"/>
    <n v="190801"/>
    <n v="420000"/>
  </r>
  <r>
    <x v="52"/>
    <x v="2"/>
    <m/>
    <x v="0"/>
    <x v="2"/>
    <x v="16"/>
    <n v="190801"/>
    <n v="190801"/>
    <m/>
    <n v="12"/>
    <n v="190801"/>
    <n v="420000"/>
  </r>
  <r>
    <x v="53"/>
    <x v="5"/>
    <m/>
    <x v="0"/>
    <x v="2"/>
    <x v="17"/>
    <n v="190801"/>
    <n v="190801"/>
    <m/>
    <n v="19"/>
    <n v="190801"/>
    <n v="627000"/>
  </r>
  <r>
    <x v="53"/>
    <x v="5"/>
    <m/>
    <x v="0"/>
    <x v="2"/>
    <x v="15"/>
    <n v="190801"/>
    <n v="190801"/>
    <m/>
    <n v="23"/>
    <n v="190801"/>
    <n v="460000"/>
  </r>
  <r>
    <x v="53"/>
    <x v="5"/>
    <m/>
    <x v="0"/>
    <x v="2"/>
    <x v="16"/>
    <n v="190801"/>
    <n v="190801"/>
    <m/>
    <n v="15"/>
    <n v="190801"/>
    <n v="525000"/>
  </r>
  <r>
    <x v="54"/>
    <x v="6"/>
    <m/>
    <x v="0"/>
    <x v="1"/>
    <x v="15"/>
    <n v="190801"/>
    <n v="190801"/>
    <m/>
    <n v="1"/>
    <n v="190801"/>
    <n v="20000"/>
  </r>
  <r>
    <x v="54"/>
    <x v="6"/>
    <m/>
    <x v="0"/>
    <x v="2"/>
    <x v="17"/>
    <n v="190801"/>
    <n v="190801"/>
    <m/>
    <n v="21"/>
    <n v="190801"/>
    <n v="693000"/>
  </r>
  <r>
    <x v="54"/>
    <x v="6"/>
    <m/>
    <x v="0"/>
    <x v="2"/>
    <x v="15"/>
    <n v="190801"/>
    <n v="190801"/>
    <m/>
    <n v="27"/>
    <n v="190801"/>
    <n v="540000"/>
  </r>
  <r>
    <x v="54"/>
    <x v="6"/>
    <m/>
    <x v="0"/>
    <x v="2"/>
    <x v="16"/>
    <n v="190801"/>
    <n v="190801"/>
    <m/>
    <n v="9"/>
    <n v="190801"/>
    <n v="315000"/>
  </r>
  <r>
    <x v="55"/>
    <x v="3"/>
    <m/>
    <x v="0"/>
    <x v="1"/>
    <x v="15"/>
    <n v="190801"/>
    <n v="190801"/>
    <m/>
    <n v="1"/>
    <n v="190801"/>
    <n v="20000"/>
  </r>
  <r>
    <x v="55"/>
    <x v="3"/>
    <m/>
    <x v="0"/>
    <x v="1"/>
    <x v="16"/>
    <n v="190801"/>
    <n v="190801"/>
    <m/>
    <n v="1"/>
    <n v="190801"/>
    <n v="35000"/>
  </r>
  <r>
    <x v="55"/>
    <x v="3"/>
    <m/>
    <x v="0"/>
    <x v="2"/>
    <x v="17"/>
    <n v="190801"/>
    <n v="190801"/>
    <m/>
    <n v="27"/>
    <n v="190801"/>
    <n v="891000"/>
  </r>
  <r>
    <x v="55"/>
    <x v="3"/>
    <m/>
    <x v="0"/>
    <x v="2"/>
    <x v="15"/>
    <n v="190801"/>
    <n v="190801"/>
    <m/>
    <n v="26"/>
    <n v="190801"/>
    <n v="520000"/>
  </r>
  <r>
    <x v="55"/>
    <x v="3"/>
    <m/>
    <x v="0"/>
    <x v="2"/>
    <x v="16"/>
    <n v="190801"/>
    <n v="190801"/>
    <m/>
    <n v="22"/>
    <n v="190801"/>
    <n v="770000"/>
  </r>
  <r>
    <x v="56"/>
    <x v="4"/>
    <m/>
    <x v="0"/>
    <x v="1"/>
    <x v="16"/>
    <n v="190801"/>
    <n v="190801"/>
    <m/>
    <n v="5"/>
    <n v="190801"/>
    <n v="175000"/>
  </r>
  <r>
    <x v="56"/>
    <x v="4"/>
    <m/>
    <x v="0"/>
    <x v="2"/>
    <x v="17"/>
    <n v="190801"/>
    <n v="190801"/>
    <m/>
    <n v="14"/>
    <n v="190801"/>
    <n v="462000"/>
  </r>
  <r>
    <x v="56"/>
    <x v="4"/>
    <m/>
    <x v="0"/>
    <x v="2"/>
    <x v="15"/>
    <n v="190801"/>
    <n v="190801"/>
    <m/>
    <n v="22"/>
    <n v="190801"/>
    <n v="440000"/>
  </r>
  <r>
    <x v="56"/>
    <x v="4"/>
    <m/>
    <x v="0"/>
    <x v="2"/>
    <x v="16"/>
    <n v="190801"/>
    <n v="190801"/>
    <m/>
    <n v="16"/>
    <n v="190801"/>
    <n v="560000"/>
  </r>
  <r>
    <x v="57"/>
    <x v="1"/>
    <m/>
    <x v="0"/>
    <x v="1"/>
    <x v="15"/>
    <n v="190801"/>
    <n v="190801"/>
    <m/>
    <n v="2"/>
    <n v="190801"/>
    <n v="40000"/>
  </r>
  <r>
    <x v="57"/>
    <x v="1"/>
    <m/>
    <x v="0"/>
    <x v="1"/>
    <x v="16"/>
    <n v="190801"/>
    <n v="190801"/>
    <m/>
    <n v="9"/>
    <n v="190801"/>
    <n v="315000"/>
  </r>
  <r>
    <x v="57"/>
    <x v="1"/>
    <m/>
    <x v="0"/>
    <x v="2"/>
    <x v="17"/>
    <n v="190801"/>
    <n v="190801"/>
    <m/>
    <n v="17"/>
    <n v="190801"/>
    <n v="561000"/>
  </r>
  <r>
    <x v="57"/>
    <x v="1"/>
    <m/>
    <x v="0"/>
    <x v="2"/>
    <x v="15"/>
    <n v="190801"/>
    <n v="190801"/>
    <m/>
    <n v="16"/>
    <n v="190801"/>
    <n v="320000"/>
  </r>
  <r>
    <x v="57"/>
    <x v="1"/>
    <m/>
    <x v="0"/>
    <x v="2"/>
    <x v="16"/>
    <n v="190801"/>
    <n v="190801"/>
    <m/>
    <n v="10"/>
    <n v="190801"/>
    <n v="350000"/>
  </r>
  <r>
    <x v="58"/>
    <x v="0"/>
    <m/>
    <x v="0"/>
    <x v="1"/>
    <x v="15"/>
    <n v="190801"/>
    <n v="190801"/>
    <m/>
    <n v="1"/>
    <n v="190801"/>
    <n v="20000"/>
  </r>
  <r>
    <x v="58"/>
    <x v="0"/>
    <m/>
    <x v="0"/>
    <x v="2"/>
    <x v="17"/>
    <n v="190801"/>
    <n v="190801"/>
    <m/>
    <n v="21"/>
    <n v="190801"/>
    <n v="693000"/>
  </r>
  <r>
    <x v="58"/>
    <x v="0"/>
    <m/>
    <x v="0"/>
    <x v="2"/>
    <x v="15"/>
    <n v="190801"/>
    <n v="190801"/>
    <m/>
    <n v="23"/>
    <n v="190801"/>
    <n v="460000"/>
  </r>
  <r>
    <x v="58"/>
    <x v="0"/>
    <m/>
    <x v="0"/>
    <x v="2"/>
    <x v="16"/>
    <n v="190801"/>
    <n v="190801"/>
    <m/>
    <n v="15"/>
    <n v="190801"/>
    <n v="525000"/>
  </r>
  <r>
    <x v="59"/>
    <x v="2"/>
    <m/>
    <x v="0"/>
    <x v="1"/>
    <x v="15"/>
    <n v="190801"/>
    <n v="190801"/>
    <m/>
    <n v="1"/>
    <n v="190801"/>
    <n v="20000"/>
  </r>
  <r>
    <x v="59"/>
    <x v="2"/>
    <m/>
    <x v="0"/>
    <x v="1"/>
    <x v="16"/>
    <n v="190801"/>
    <n v="190801"/>
    <m/>
    <n v="5"/>
    <n v="190801"/>
    <n v="175000"/>
  </r>
  <r>
    <x v="59"/>
    <x v="2"/>
    <m/>
    <x v="0"/>
    <x v="2"/>
    <x v="17"/>
    <n v="190801"/>
    <n v="190801"/>
    <m/>
    <n v="10"/>
    <n v="190801"/>
    <n v="330000"/>
  </r>
  <r>
    <x v="59"/>
    <x v="2"/>
    <m/>
    <x v="0"/>
    <x v="2"/>
    <x v="15"/>
    <n v="190801"/>
    <n v="190801"/>
    <m/>
    <n v="16"/>
    <n v="190801"/>
    <n v="320000"/>
  </r>
  <r>
    <x v="59"/>
    <x v="2"/>
    <m/>
    <x v="0"/>
    <x v="2"/>
    <x v="16"/>
    <n v="190801"/>
    <n v="190801"/>
    <m/>
    <n v="4"/>
    <n v="190801"/>
    <n v="140000"/>
  </r>
  <r>
    <x v="60"/>
    <x v="5"/>
    <m/>
    <x v="0"/>
    <x v="1"/>
    <x v="16"/>
    <n v="190801"/>
    <n v="190801"/>
    <m/>
    <n v="4"/>
    <n v="190801"/>
    <n v="140000"/>
  </r>
  <r>
    <x v="60"/>
    <x v="5"/>
    <m/>
    <x v="0"/>
    <x v="2"/>
    <x v="17"/>
    <n v="190801"/>
    <n v="190801"/>
    <m/>
    <n v="10"/>
    <n v="190801"/>
    <n v="330000"/>
  </r>
  <r>
    <x v="60"/>
    <x v="5"/>
    <m/>
    <x v="0"/>
    <x v="2"/>
    <x v="15"/>
    <n v="190801"/>
    <n v="190801"/>
    <m/>
    <n v="14"/>
    <n v="190801"/>
    <n v="280000"/>
  </r>
  <r>
    <x v="60"/>
    <x v="5"/>
    <m/>
    <x v="0"/>
    <x v="2"/>
    <x v="16"/>
    <n v="190801"/>
    <n v="190801"/>
    <m/>
    <n v="17"/>
    <n v="190801"/>
    <n v="595000"/>
  </r>
  <r>
    <x v="61"/>
    <x v="6"/>
    <m/>
    <x v="0"/>
    <x v="1"/>
    <x v="15"/>
    <n v="190801"/>
    <n v="190801"/>
    <m/>
    <n v="1"/>
    <n v="190801"/>
    <n v="20000"/>
  </r>
  <r>
    <x v="61"/>
    <x v="6"/>
    <m/>
    <x v="0"/>
    <x v="1"/>
    <x v="16"/>
    <n v="190801"/>
    <n v="190801"/>
    <m/>
    <n v="1"/>
    <n v="190801"/>
    <n v="35000"/>
  </r>
  <r>
    <x v="61"/>
    <x v="6"/>
    <m/>
    <x v="0"/>
    <x v="2"/>
    <x v="17"/>
    <n v="190801"/>
    <n v="190801"/>
    <m/>
    <n v="24"/>
    <n v="190801"/>
    <n v="792000"/>
  </r>
  <r>
    <x v="61"/>
    <x v="6"/>
    <m/>
    <x v="0"/>
    <x v="2"/>
    <x v="15"/>
    <n v="190801"/>
    <n v="190801"/>
    <m/>
    <n v="18"/>
    <n v="190801"/>
    <n v="360000"/>
  </r>
  <r>
    <x v="61"/>
    <x v="6"/>
    <m/>
    <x v="0"/>
    <x v="2"/>
    <x v="16"/>
    <n v="190801"/>
    <n v="190801"/>
    <m/>
    <n v="12"/>
    <n v="190801"/>
    <n v="420000"/>
  </r>
  <r>
    <x v="62"/>
    <x v="3"/>
    <m/>
    <x v="0"/>
    <x v="1"/>
    <x v="15"/>
    <n v="190801"/>
    <n v="190801"/>
    <m/>
    <n v="1"/>
    <n v="190801"/>
    <n v="20000"/>
  </r>
  <r>
    <x v="62"/>
    <x v="3"/>
    <m/>
    <x v="0"/>
    <x v="1"/>
    <x v="16"/>
    <n v="190801"/>
    <n v="190801"/>
    <m/>
    <n v="3"/>
    <n v="190801"/>
    <n v="105000"/>
  </r>
  <r>
    <x v="62"/>
    <x v="3"/>
    <m/>
    <x v="0"/>
    <x v="2"/>
    <x v="17"/>
    <n v="190801"/>
    <n v="190801"/>
    <m/>
    <n v="22"/>
    <n v="190801"/>
    <n v="726000"/>
  </r>
  <r>
    <x v="62"/>
    <x v="3"/>
    <m/>
    <x v="0"/>
    <x v="2"/>
    <x v="15"/>
    <n v="190801"/>
    <n v="190801"/>
    <m/>
    <n v="34"/>
    <n v="190801"/>
    <n v="680000"/>
  </r>
  <r>
    <x v="62"/>
    <x v="3"/>
    <m/>
    <x v="0"/>
    <x v="2"/>
    <x v="16"/>
    <n v="190801"/>
    <n v="190801"/>
    <m/>
    <n v="29"/>
    <n v="190801"/>
    <n v="1015000"/>
  </r>
  <r>
    <x v="63"/>
    <x v="4"/>
    <m/>
    <x v="0"/>
    <x v="1"/>
    <x v="15"/>
    <n v="190801"/>
    <n v="190801"/>
    <m/>
    <n v="2"/>
    <n v="190801"/>
    <n v="40000"/>
  </r>
  <r>
    <x v="63"/>
    <x v="4"/>
    <m/>
    <x v="0"/>
    <x v="1"/>
    <x v="16"/>
    <n v="190801"/>
    <n v="190801"/>
    <m/>
    <n v="1"/>
    <n v="190801"/>
    <n v="35000"/>
  </r>
  <r>
    <x v="63"/>
    <x v="4"/>
    <m/>
    <x v="0"/>
    <x v="2"/>
    <x v="17"/>
    <n v="190801"/>
    <n v="190801"/>
    <m/>
    <n v="32"/>
    <n v="190801"/>
    <n v="1056000"/>
  </r>
  <r>
    <x v="63"/>
    <x v="4"/>
    <m/>
    <x v="0"/>
    <x v="2"/>
    <x v="15"/>
    <n v="190801"/>
    <n v="190801"/>
    <m/>
    <n v="19"/>
    <n v="190801"/>
    <n v="380000"/>
  </r>
  <r>
    <x v="63"/>
    <x v="4"/>
    <m/>
    <x v="0"/>
    <x v="2"/>
    <x v="16"/>
    <n v="190801"/>
    <n v="190801"/>
    <m/>
    <n v="21"/>
    <n v="190801"/>
    <n v="735000"/>
  </r>
  <r>
    <x v="64"/>
    <x v="1"/>
    <m/>
    <x v="0"/>
    <x v="2"/>
    <x v="17"/>
    <n v="190801"/>
    <n v="190801"/>
    <m/>
    <n v="15"/>
    <n v="190801"/>
    <n v="495000"/>
  </r>
  <r>
    <x v="64"/>
    <x v="1"/>
    <m/>
    <x v="0"/>
    <x v="2"/>
    <x v="15"/>
    <n v="190801"/>
    <n v="190801"/>
    <m/>
    <n v="22"/>
    <n v="190801"/>
    <n v="440000"/>
  </r>
  <r>
    <x v="64"/>
    <x v="1"/>
    <m/>
    <x v="0"/>
    <x v="2"/>
    <x v="16"/>
    <n v="190801"/>
    <n v="190801"/>
    <m/>
    <n v="18"/>
    <n v="190801"/>
    <n v="630000"/>
  </r>
  <r>
    <x v="65"/>
    <x v="0"/>
    <m/>
    <x v="0"/>
    <x v="1"/>
    <x v="15"/>
    <n v="190801"/>
    <n v="190801"/>
    <m/>
    <n v="1"/>
    <n v="190801"/>
    <n v="20000"/>
  </r>
  <r>
    <x v="65"/>
    <x v="0"/>
    <m/>
    <x v="0"/>
    <x v="1"/>
    <x v="16"/>
    <n v="190801"/>
    <n v="190801"/>
    <m/>
    <n v="4"/>
    <n v="190801"/>
    <n v="140000"/>
  </r>
  <r>
    <x v="65"/>
    <x v="0"/>
    <m/>
    <x v="0"/>
    <x v="2"/>
    <x v="17"/>
    <n v="190801"/>
    <n v="190801"/>
    <m/>
    <n v="18"/>
    <n v="190801"/>
    <n v="594000"/>
  </r>
  <r>
    <x v="65"/>
    <x v="0"/>
    <m/>
    <x v="0"/>
    <x v="2"/>
    <x v="15"/>
    <n v="190801"/>
    <n v="190801"/>
    <m/>
    <n v="22"/>
    <n v="190801"/>
    <n v="440000"/>
  </r>
  <r>
    <x v="65"/>
    <x v="0"/>
    <m/>
    <x v="0"/>
    <x v="2"/>
    <x v="16"/>
    <n v="190801"/>
    <n v="190801"/>
    <m/>
    <n v="14"/>
    <n v="190801"/>
    <n v="490000"/>
  </r>
  <r>
    <x v="65"/>
    <x v="0"/>
    <m/>
    <x v="0"/>
    <x v="3"/>
    <x v="15"/>
    <n v="190801"/>
    <n v="190801"/>
    <m/>
    <n v="10"/>
    <n v="190801"/>
    <n v="0"/>
  </r>
  <r>
    <x v="66"/>
    <x v="2"/>
    <m/>
    <x v="0"/>
    <x v="2"/>
    <x v="17"/>
    <n v="190801"/>
    <n v="190801"/>
    <m/>
    <n v="10"/>
    <n v="190801"/>
    <n v="330000"/>
  </r>
  <r>
    <x v="66"/>
    <x v="2"/>
    <m/>
    <x v="0"/>
    <x v="2"/>
    <x v="15"/>
    <n v="190801"/>
    <n v="190801"/>
    <m/>
    <n v="20"/>
    <n v="190801"/>
    <n v="400000"/>
  </r>
  <r>
    <x v="66"/>
    <x v="2"/>
    <m/>
    <x v="0"/>
    <x v="2"/>
    <x v="16"/>
    <n v="190801"/>
    <n v="190801"/>
    <m/>
    <n v="13"/>
    <n v="190801"/>
    <n v="455000"/>
  </r>
  <r>
    <x v="67"/>
    <x v="5"/>
    <m/>
    <x v="0"/>
    <x v="2"/>
    <x v="17"/>
    <n v="190801"/>
    <n v="190801"/>
    <m/>
    <n v="11"/>
    <n v="190801"/>
    <n v="363000"/>
  </r>
  <r>
    <x v="67"/>
    <x v="5"/>
    <m/>
    <x v="0"/>
    <x v="2"/>
    <x v="15"/>
    <n v="190801"/>
    <n v="190801"/>
    <m/>
    <n v="15"/>
    <n v="190801"/>
    <n v="300000"/>
  </r>
  <r>
    <x v="67"/>
    <x v="5"/>
    <m/>
    <x v="0"/>
    <x v="2"/>
    <x v="16"/>
    <n v="190801"/>
    <n v="190801"/>
    <m/>
    <n v="9"/>
    <n v="190801"/>
    <n v="315000"/>
  </r>
  <r>
    <x v="68"/>
    <x v="6"/>
    <m/>
    <x v="0"/>
    <x v="1"/>
    <x v="16"/>
    <n v="190801"/>
    <n v="190801"/>
    <m/>
    <n v="2"/>
    <n v="190801"/>
    <n v="70000"/>
  </r>
  <r>
    <x v="68"/>
    <x v="6"/>
    <m/>
    <x v="0"/>
    <x v="2"/>
    <x v="17"/>
    <n v="190801"/>
    <n v="190801"/>
    <m/>
    <n v="17"/>
    <n v="190801"/>
    <n v="561000"/>
  </r>
  <r>
    <x v="68"/>
    <x v="6"/>
    <m/>
    <x v="0"/>
    <x v="2"/>
    <x v="15"/>
    <n v="190801"/>
    <n v="190801"/>
    <m/>
    <n v="17"/>
    <n v="190801"/>
    <n v="340000"/>
  </r>
  <r>
    <x v="68"/>
    <x v="6"/>
    <m/>
    <x v="0"/>
    <x v="2"/>
    <x v="16"/>
    <n v="190801"/>
    <n v="190801"/>
    <m/>
    <n v="15"/>
    <n v="190801"/>
    <n v="525000"/>
  </r>
  <r>
    <x v="69"/>
    <x v="3"/>
    <m/>
    <x v="0"/>
    <x v="1"/>
    <x v="15"/>
    <n v="190801"/>
    <n v="190801"/>
    <m/>
    <n v="2"/>
    <n v="190801"/>
    <n v="40000"/>
  </r>
  <r>
    <x v="69"/>
    <x v="3"/>
    <m/>
    <x v="0"/>
    <x v="1"/>
    <x v="16"/>
    <n v="190801"/>
    <n v="190801"/>
    <m/>
    <n v="5"/>
    <n v="190801"/>
    <n v="175000"/>
  </r>
  <r>
    <x v="69"/>
    <x v="3"/>
    <m/>
    <x v="0"/>
    <x v="2"/>
    <x v="17"/>
    <n v="190801"/>
    <n v="190801"/>
    <m/>
    <n v="23"/>
    <n v="190801"/>
    <n v="759000"/>
  </r>
  <r>
    <x v="69"/>
    <x v="3"/>
    <m/>
    <x v="0"/>
    <x v="2"/>
    <x v="15"/>
    <n v="190801"/>
    <n v="190801"/>
    <m/>
    <n v="24"/>
    <n v="190801"/>
    <n v="480000"/>
  </r>
  <r>
    <x v="69"/>
    <x v="3"/>
    <m/>
    <x v="0"/>
    <x v="2"/>
    <x v="16"/>
    <n v="190801"/>
    <n v="190801"/>
    <m/>
    <n v="20"/>
    <n v="190801"/>
    <n v="700000"/>
  </r>
  <r>
    <x v="69"/>
    <x v="3"/>
    <m/>
    <x v="0"/>
    <x v="3"/>
    <x v="15"/>
    <n v="190801"/>
    <n v="190801"/>
    <m/>
    <n v="4"/>
    <n v="190801"/>
    <n v="0"/>
  </r>
  <r>
    <x v="70"/>
    <x v="4"/>
    <m/>
    <x v="0"/>
    <x v="1"/>
    <x v="16"/>
    <n v="190801"/>
    <n v="190801"/>
    <m/>
    <n v="2"/>
    <n v="190801"/>
    <n v="70000"/>
  </r>
  <r>
    <x v="70"/>
    <x v="4"/>
    <m/>
    <x v="0"/>
    <x v="3"/>
    <x v="15"/>
    <n v="190801"/>
    <n v="190801"/>
    <m/>
    <n v="5"/>
    <n v="190801"/>
    <n v="0"/>
  </r>
  <r>
    <x v="70"/>
    <x v="4"/>
    <m/>
    <x v="0"/>
    <x v="2"/>
    <x v="17"/>
    <n v="190801"/>
    <n v="190801"/>
    <m/>
    <n v="30"/>
    <n v="190801"/>
    <n v="990000"/>
  </r>
  <r>
    <x v="70"/>
    <x v="4"/>
    <m/>
    <x v="0"/>
    <x v="2"/>
    <x v="15"/>
    <n v="190801"/>
    <n v="190801"/>
    <m/>
    <n v="23"/>
    <n v="190801"/>
    <n v="460000"/>
  </r>
  <r>
    <x v="70"/>
    <x v="4"/>
    <m/>
    <x v="0"/>
    <x v="2"/>
    <x v="16"/>
    <n v="190801"/>
    <n v="190801"/>
    <m/>
    <n v="19"/>
    <n v="190801"/>
    <n v="665000"/>
  </r>
  <r>
    <x v="70"/>
    <x v="4"/>
    <m/>
    <x v="0"/>
    <x v="4"/>
    <x v="16"/>
    <n v="190801"/>
    <n v="190801"/>
    <m/>
    <n v="2"/>
    <n v="190801"/>
    <n v="88000"/>
  </r>
  <r>
    <x v="71"/>
    <x v="1"/>
    <m/>
    <x v="0"/>
    <x v="1"/>
    <x v="16"/>
    <n v="190801"/>
    <n v="190801"/>
    <m/>
    <n v="4"/>
    <n v="190801"/>
    <n v="140000"/>
  </r>
  <r>
    <x v="71"/>
    <x v="1"/>
    <m/>
    <x v="0"/>
    <x v="2"/>
    <x v="17"/>
    <n v="190801"/>
    <n v="190801"/>
    <m/>
    <n v="23"/>
    <n v="190801"/>
    <n v="759000"/>
  </r>
  <r>
    <x v="71"/>
    <x v="1"/>
    <m/>
    <x v="0"/>
    <x v="2"/>
    <x v="15"/>
    <n v="190801"/>
    <n v="190801"/>
    <m/>
    <n v="21"/>
    <n v="190801"/>
    <n v="420000"/>
  </r>
  <r>
    <x v="71"/>
    <x v="1"/>
    <m/>
    <x v="0"/>
    <x v="2"/>
    <x v="16"/>
    <n v="190801"/>
    <n v="190801"/>
    <m/>
    <n v="20"/>
    <n v="190801"/>
    <n v="700000"/>
  </r>
  <r>
    <x v="71"/>
    <x v="1"/>
    <m/>
    <x v="0"/>
    <x v="4"/>
    <x v="15"/>
    <n v="190801"/>
    <n v="190801"/>
    <m/>
    <n v="1"/>
    <n v="190801"/>
    <n v="31500"/>
  </r>
  <r>
    <x v="71"/>
    <x v="1"/>
    <m/>
    <x v="0"/>
    <x v="4"/>
    <x v="16"/>
    <n v="190801"/>
    <n v="190801"/>
    <m/>
    <n v="1"/>
    <n v="190801"/>
    <n v="44000"/>
  </r>
  <r>
    <x v="72"/>
    <x v="0"/>
    <m/>
    <x v="0"/>
    <x v="1"/>
    <x v="16"/>
    <n v="190801"/>
    <n v="190801"/>
    <m/>
    <n v="2"/>
    <n v="190801"/>
    <n v="70000"/>
  </r>
  <r>
    <x v="72"/>
    <x v="0"/>
    <m/>
    <x v="0"/>
    <x v="3"/>
    <x v="15"/>
    <n v="190801"/>
    <n v="190801"/>
    <m/>
    <n v="5"/>
    <n v="190801"/>
    <n v="0"/>
  </r>
  <r>
    <x v="72"/>
    <x v="0"/>
    <m/>
    <x v="0"/>
    <x v="2"/>
    <x v="17"/>
    <n v="190801"/>
    <n v="190801"/>
    <m/>
    <n v="14"/>
    <n v="190801"/>
    <n v="462000"/>
  </r>
  <r>
    <x v="72"/>
    <x v="0"/>
    <m/>
    <x v="0"/>
    <x v="2"/>
    <x v="15"/>
    <n v="190801"/>
    <n v="190801"/>
    <m/>
    <n v="24"/>
    <n v="190801"/>
    <n v="480000"/>
  </r>
  <r>
    <x v="72"/>
    <x v="0"/>
    <m/>
    <x v="0"/>
    <x v="2"/>
    <x v="16"/>
    <n v="190801"/>
    <n v="190801"/>
    <m/>
    <n v="22"/>
    <n v="190801"/>
    <n v="770000"/>
  </r>
  <r>
    <x v="73"/>
    <x v="2"/>
    <m/>
    <x v="1"/>
    <x v="3"/>
    <x v="18"/>
    <n v="190801"/>
    <n v="190801"/>
    <m/>
    <n v="20"/>
    <n v="190801"/>
    <n v="0"/>
  </r>
  <r>
    <x v="73"/>
    <x v="2"/>
    <m/>
    <x v="0"/>
    <x v="1"/>
    <x v="16"/>
    <n v="190801"/>
    <n v="190801"/>
    <m/>
    <n v="1"/>
    <n v="190801"/>
    <n v="35000"/>
  </r>
  <r>
    <x v="73"/>
    <x v="2"/>
    <m/>
    <x v="0"/>
    <x v="2"/>
    <x v="17"/>
    <n v="190801"/>
    <n v="190801"/>
    <m/>
    <n v="29"/>
    <n v="190801"/>
    <n v="957000"/>
  </r>
  <r>
    <x v="73"/>
    <x v="2"/>
    <m/>
    <x v="0"/>
    <x v="2"/>
    <x v="15"/>
    <n v="190801"/>
    <n v="190801"/>
    <m/>
    <n v="26"/>
    <n v="190801"/>
    <n v="520000"/>
  </r>
  <r>
    <x v="73"/>
    <x v="2"/>
    <m/>
    <x v="0"/>
    <x v="2"/>
    <x v="16"/>
    <n v="190801"/>
    <n v="190801"/>
    <m/>
    <n v="15"/>
    <n v="190801"/>
    <n v="525000"/>
  </r>
  <r>
    <x v="74"/>
    <x v="5"/>
    <m/>
    <x v="0"/>
    <x v="1"/>
    <x v="16"/>
    <n v="190801"/>
    <n v="190801"/>
    <m/>
    <n v="4"/>
    <n v="190801"/>
    <n v="140000"/>
  </r>
  <r>
    <x v="74"/>
    <x v="5"/>
    <m/>
    <x v="0"/>
    <x v="2"/>
    <x v="17"/>
    <n v="190801"/>
    <n v="190801"/>
    <m/>
    <n v="75"/>
    <n v="190801"/>
    <n v="2475000"/>
  </r>
  <r>
    <x v="74"/>
    <x v="5"/>
    <m/>
    <x v="0"/>
    <x v="2"/>
    <x v="15"/>
    <n v="190801"/>
    <n v="190801"/>
    <m/>
    <n v="73"/>
    <n v="190801"/>
    <n v="1460000"/>
  </r>
  <r>
    <x v="74"/>
    <x v="5"/>
    <m/>
    <x v="0"/>
    <x v="2"/>
    <x v="16"/>
    <n v="190801"/>
    <n v="190801"/>
    <m/>
    <n v="36"/>
    <n v="190801"/>
    <n v="1260000"/>
  </r>
  <r>
    <x v="75"/>
    <x v="6"/>
    <m/>
    <x v="0"/>
    <x v="1"/>
    <x v="15"/>
    <n v="190801"/>
    <n v="190801"/>
    <m/>
    <n v="1"/>
    <n v="190801"/>
    <n v="20000"/>
  </r>
  <r>
    <x v="75"/>
    <x v="6"/>
    <m/>
    <x v="0"/>
    <x v="1"/>
    <x v="16"/>
    <n v="190801"/>
    <n v="190801"/>
    <m/>
    <n v="11"/>
    <n v="190801"/>
    <n v="385000"/>
  </r>
  <r>
    <x v="75"/>
    <x v="6"/>
    <m/>
    <x v="0"/>
    <x v="2"/>
    <x v="17"/>
    <n v="190801"/>
    <n v="190801"/>
    <m/>
    <n v="175"/>
    <n v="190801"/>
    <n v="5775000"/>
  </r>
  <r>
    <x v="75"/>
    <x v="6"/>
    <m/>
    <x v="0"/>
    <x v="2"/>
    <x v="15"/>
    <n v="190801"/>
    <n v="190801"/>
    <m/>
    <n v="144"/>
    <n v="190801"/>
    <n v="2880000"/>
  </r>
  <r>
    <x v="75"/>
    <x v="6"/>
    <m/>
    <x v="0"/>
    <x v="2"/>
    <x v="16"/>
    <n v="190801"/>
    <n v="190801"/>
    <m/>
    <n v="66"/>
    <n v="190801"/>
    <n v="2310000"/>
  </r>
  <r>
    <x v="76"/>
    <x v="3"/>
    <m/>
    <x v="0"/>
    <x v="1"/>
    <x v="15"/>
    <n v="190801"/>
    <n v="190801"/>
    <m/>
    <n v="1"/>
    <n v="190801"/>
    <n v="20000"/>
  </r>
  <r>
    <x v="76"/>
    <x v="3"/>
    <m/>
    <x v="0"/>
    <x v="1"/>
    <x v="16"/>
    <n v="190801"/>
    <n v="190801"/>
    <m/>
    <n v="8"/>
    <n v="190801"/>
    <n v="280000"/>
  </r>
  <r>
    <x v="76"/>
    <x v="3"/>
    <m/>
    <x v="0"/>
    <x v="2"/>
    <x v="17"/>
    <n v="190801"/>
    <n v="190801"/>
    <m/>
    <n v="36"/>
    <n v="190801"/>
    <n v="1188000"/>
  </r>
  <r>
    <x v="76"/>
    <x v="3"/>
    <m/>
    <x v="0"/>
    <x v="2"/>
    <x v="15"/>
    <n v="190801"/>
    <n v="190801"/>
    <m/>
    <n v="37"/>
    <n v="190801"/>
    <n v="740000"/>
  </r>
  <r>
    <x v="76"/>
    <x v="3"/>
    <m/>
    <x v="0"/>
    <x v="2"/>
    <x v="16"/>
    <n v="190801"/>
    <n v="190801"/>
    <m/>
    <n v="34"/>
    <n v="190801"/>
    <n v="1190000"/>
  </r>
  <r>
    <x v="77"/>
    <x v="4"/>
    <m/>
    <x v="0"/>
    <x v="1"/>
    <x v="16"/>
    <n v="190801"/>
    <n v="190801"/>
    <m/>
    <n v="11"/>
    <n v="190801"/>
    <n v="385000"/>
  </r>
  <r>
    <x v="77"/>
    <x v="4"/>
    <m/>
    <x v="0"/>
    <x v="2"/>
    <x v="17"/>
    <n v="190801"/>
    <n v="190801"/>
    <m/>
    <n v="29"/>
    <n v="190801"/>
    <n v="957000"/>
  </r>
  <r>
    <x v="77"/>
    <x v="4"/>
    <m/>
    <x v="0"/>
    <x v="2"/>
    <x v="15"/>
    <n v="190801"/>
    <n v="190801"/>
    <m/>
    <n v="45"/>
    <n v="190801"/>
    <n v="900000"/>
  </r>
  <r>
    <x v="77"/>
    <x v="4"/>
    <m/>
    <x v="0"/>
    <x v="2"/>
    <x v="16"/>
    <n v="190801"/>
    <n v="190801"/>
    <m/>
    <n v="31"/>
    <n v="190801"/>
    <n v="1085000"/>
  </r>
  <r>
    <x v="78"/>
    <x v="1"/>
    <m/>
    <x v="0"/>
    <x v="1"/>
    <x v="16"/>
    <n v="190801"/>
    <n v="190801"/>
    <m/>
    <n v="6"/>
    <n v="190801"/>
    <n v="210000"/>
  </r>
  <r>
    <x v="78"/>
    <x v="1"/>
    <m/>
    <x v="0"/>
    <x v="2"/>
    <x v="17"/>
    <n v="190801"/>
    <n v="190801"/>
    <m/>
    <n v="39"/>
    <n v="190801"/>
    <n v="1287000"/>
  </r>
  <r>
    <x v="78"/>
    <x v="1"/>
    <m/>
    <x v="0"/>
    <x v="2"/>
    <x v="15"/>
    <n v="190801"/>
    <n v="190801"/>
    <m/>
    <n v="28"/>
    <n v="190801"/>
    <n v="560000"/>
  </r>
  <r>
    <x v="78"/>
    <x v="1"/>
    <m/>
    <x v="0"/>
    <x v="2"/>
    <x v="16"/>
    <n v="190801"/>
    <n v="190801"/>
    <m/>
    <n v="23"/>
    <n v="190801"/>
    <n v="805000"/>
  </r>
  <r>
    <x v="78"/>
    <x v="1"/>
    <m/>
    <x v="0"/>
    <x v="3"/>
    <x v="15"/>
    <n v="190801"/>
    <n v="190801"/>
    <m/>
    <n v="11"/>
    <n v="190801"/>
    <n v="0"/>
  </r>
  <r>
    <x v="79"/>
    <x v="0"/>
    <m/>
    <x v="0"/>
    <x v="1"/>
    <x v="16"/>
    <n v="190801"/>
    <n v="190801"/>
    <m/>
    <n v="2"/>
    <n v="190801"/>
    <n v="70000"/>
  </r>
  <r>
    <x v="79"/>
    <x v="0"/>
    <m/>
    <x v="0"/>
    <x v="2"/>
    <x v="17"/>
    <n v="190801"/>
    <n v="190801"/>
    <m/>
    <n v="34"/>
    <n v="190801"/>
    <n v="1122000"/>
  </r>
  <r>
    <x v="79"/>
    <x v="0"/>
    <m/>
    <x v="0"/>
    <x v="2"/>
    <x v="15"/>
    <n v="190801"/>
    <n v="190801"/>
    <m/>
    <n v="36"/>
    <n v="190801"/>
    <n v="720000"/>
  </r>
  <r>
    <x v="79"/>
    <x v="0"/>
    <m/>
    <x v="0"/>
    <x v="2"/>
    <x v="16"/>
    <n v="190801"/>
    <n v="190801"/>
    <m/>
    <n v="26"/>
    <n v="190801"/>
    <n v="910000"/>
  </r>
  <r>
    <x v="80"/>
    <x v="2"/>
    <m/>
    <x v="0"/>
    <x v="1"/>
    <x v="15"/>
    <n v="190801"/>
    <n v="190801"/>
    <m/>
    <n v="1"/>
    <n v="190801"/>
    <n v="20000"/>
  </r>
  <r>
    <x v="80"/>
    <x v="2"/>
    <m/>
    <x v="0"/>
    <x v="1"/>
    <x v="16"/>
    <n v="190801"/>
    <n v="190801"/>
    <m/>
    <n v="7"/>
    <n v="190801"/>
    <n v="245000"/>
  </r>
  <r>
    <x v="80"/>
    <x v="2"/>
    <m/>
    <x v="0"/>
    <x v="2"/>
    <x v="17"/>
    <n v="190801"/>
    <n v="190801"/>
    <m/>
    <n v="35"/>
    <n v="190801"/>
    <n v="1155000"/>
  </r>
  <r>
    <x v="80"/>
    <x v="2"/>
    <m/>
    <x v="0"/>
    <x v="2"/>
    <x v="15"/>
    <n v="190801"/>
    <n v="190801"/>
    <m/>
    <n v="27"/>
    <n v="190801"/>
    <n v="540000"/>
  </r>
  <r>
    <x v="80"/>
    <x v="2"/>
    <m/>
    <x v="0"/>
    <x v="2"/>
    <x v="16"/>
    <n v="190801"/>
    <n v="190801"/>
    <m/>
    <n v="25"/>
    <n v="190801"/>
    <n v="875000"/>
  </r>
  <r>
    <x v="81"/>
    <x v="5"/>
    <m/>
    <x v="0"/>
    <x v="1"/>
    <x v="15"/>
    <n v="190801"/>
    <n v="190801"/>
    <m/>
    <n v="2"/>
    <n v="190801"/>
    <n v="40000"/>
  </r>
  <r>
    <x v="81"/>
    <x v="5"/>
    <m/>
    <x v="0"/>
    <x v="1"/>
    <x v="16"/>
    <n v="190801"/>
    <n v="190801"/>
    <m/>
    <n v="1"/>
    <n v="190801"/>
    <n v="35000"/>
  </r>
  <r>
    <x v="81"/>
    <x v="5"/>
    <m/>
    <x v="0"/>
    <x v="2"/>
    <x v="17"/>
    <n v="190801"/>
    <n v="190801"/>
    <m/>
    <n v="37"/>
    <n v="190801"/>
    <n v="1221000"/>
  </r>
  <r>
    <x v="81"/>
    <x v="5"/>
    <m/>
    <x v="0"/>
    <x v="2"/>
    <x v="15"/>
    <n v="190801"/>
    <n v="190801"/>
    <m/>
    <n v="17"/>
    <n v="190801"/>
    <n v="340000"/>
  </r>
  <r>
    <x v="81"/>
    <x v="5"/>
    <m/>
    <x v="0"/>
    <x v="2"/>
    <x v="16"/>
    <n v="190801"/>
    <n v="190801"/>
    <m/>
    <n v="15"/>
    <n v="190801"/>
    <n v="525000"/>
  </r>
  <r>
    <x v="82"/>
    <x v="6"/>
    <m/>
    <x v="0"/>
    <x v="1"/>
    <x v="16"/>
    <n v="190801"/>
    <n v="190801"/>
    <m/>
    <n v="3"/>
    <n v="190801"/>
    <n v="105000"/>
  </r>
  <r>
    <x v="82"/>
    <x v="6"/>
    <m/>
    <x v="0"/>
    <x v="2"/>
    <x v="17"/>
    <n v="190801"/>
    <n v="190801"/>
    <m/>
    <n v="24"/>
    <n v="190801"/>
    <n v="792000"/>
  </r>
  <r>
    <x v="82"/>
    <x v="6"/>
    <m/>
    <x v="0"/>
    <x v="2"/>
    <x v="15"/>
    <n v="190801"/>
    <n v="190801"/>
    <m/>
    <n v="27"/>
    <n v="190801"/>
    <n v="540000"/>
  </r>
  <r>
    <x v="82"/>
    <x v="6"/>
    <m/>
    <x v="0"/>
    <x v="2"/>
    <x v="16"/>
    <n v="190801"/>
    <n v="190801"/>
    <m/>
    <n v="8"/>
    <n v="190801"/>
    <n v="280000"/>
  </r>
  <r>
    <x v="83"/>
    <x v="3"/>
    <m/>
    <x v="0"/>
    <x v="1"/>
    <x v="16"/>
    <n v="190801"/>
    <n v="190801"/>
    <m/>
    <n v="2"/>
    <n v="190801"/>
    <n v="70000"/>
  </r>
  <r>
    <x v="83"/>
    <x v="3"/>
    <m/>
    <x v="0"/>
    <x v="2"/>
    <x v="17"/>
    <n v="190801"/>
    <n v="190801"/>
    <m/>
    <n v="17"/>
    <n v="190801"/>
    <n v="561000"/>
  </r>
  <r>
    <x v="83"/>
    <x v="3"/>
    <m/>
    <x v="0"/>
    <x v="2"/>
    <x v="15"/>
    <n v="190801"/>
    <n v="190801"/>
    <m/>
    <n v="18"/>
    <n v="190801"/>
    <n v="360000"/>
  </r>
  <r>
    <x v="83"/>
    <x v="3"/>
    <m/>
    <x v="0"/>
    <x v="2"/>
    <x v="16"/>
    <n v="190801"/>
    <n v="190801"/>
    <m/>
    <n v="22"/>
    <n v="190801"/>
    <n v="770000"/>
  </r>
  <r>
    <x v="83"/>
    <x v="3"/>
    <m/>
    <x v="0"/>
    <x v="4"/>
    <x v="15"/>
    <n v="190801"/>
    <n v="190801"/>
    <m/>
    <n v="3"/>
    <n v="190801"/>
    <n v="94500"/>
  </r>
  <r>
    <x v="83"/>
    <x v="3"/>
    <m/>
    <x v="0"/>
    <x v="4"/>
    <x v="16"/>
    <n v="190801"/>
    <n v="190801"/>
    <m/>
    <n v="4"/>
    <n v="190801"/>
    <n v="176000"/>
  </r>
  <r>
    <x v="72"/>
    <x v="0"/>
    <m/>
    <x v="0"/>
    <x v="4"/>
    <x v="15"/>
    <n v="190801"/>
    <n v="190801"/>
    <m/>
    <n v="1"/>
    <n v="190801"/>
    <n v="31500"/>
  </r>
  <r>
    <x v="72"/>
    <x v="0"/>
    <m/>
    <x v="0"/>
    <x v="4"/>
    <x v="16"/>
    <n v="190801"/>
    <n v="190801"/>
    <m/>
    <n v="1"/>
    <n v="190801"/>
    <n v="44000"/>
  </r>
  <r>
    <x v="73"/>
    <x v="2"/>
    <m/>
    <x v="0"/>
    <x v="4"/>
    <x v="15"/>
    <n v="190801"/>
    <n v="190801"/>
    <m/>
    <n v="2"/>
    <n v="190801"/>
    <n v="63000"/>
  </r>
  <r>
    <x v="77"/>
    <x v="4"/>
    <m/>
    <x v="0"/>
    <x v="4"/>
    <x v="15"/>
    <n v="190801"/>
    <n v="190801"/>
    <m/>
    <n v="7"/>
    <n v="190801"/>
    <n v="220500"/>
  </r>
  <r>
    <x v="77"/>
    <x v="4"/>
    <m/>
    <x v="0"/>
    <x v="4"/>
    <x v="16"/>
    <n v="190801"/>
    <n v="190801"/>
    <m/>
    <n v="18"/>
    <n v="190801"/>
    <n v="792000"/>
  </r>
  <r>
    <x v="78"/>
    <x v="1"/>
    <m/>
    <x v="0"/>
    <x v="4"/>
    <x v="16"/>
    <n v="190801"/>
    <n v="190801"/>
    <m/>
    <n v="2"/>
    <n v="190801"/>
    <n v="88000"/>
  </r>
  <r>
    <x v="80"/>
    <x v="2"/>
    <m/>
    <x v="0"/>
    <x v="4"/>
    <x v="15"/>
    <n v="190801"/>
    <n v="190801"/>
    <m/>
    <n v="2"/>
    <n v="190801"/>
    <n v="63000"/>
  </r>
  <r>
    <x v="80"/>
    <x v="2"/>
    <m/>
    <x v="0"/>
    <x v="4"/>
    <x v="16"/>
    <n v="190801"/>
    <n v="190801"/>
    <m/>
    <n v="2"/>
    <n v="190801"/>
    <n v="88000"/>
  </r>
  <r>
    <x v="84"/>
    <x v="4"/>
    <m/>
    <x v="0"/>
    <x v="1"/>
    <x v="15"/>
    <n v="190801"/>
    <n v="190801"/>
    <m/>
    <n v="1"/>
    <n v="190801"/>
    <n v="20000"/>
  </r>
  <r>
    <x v="84"/>
    <x v="4"/>
    <m/>
    <x v="0"/>
    <x v="1"/>
    <x v="16"/>
    <n v="190801"/>
    <n v="190801"/>
    <m/>
    <n v="2"/>
    <n v="190801"/>
    <n v="70000"/>
  </r>
  <r>
    <x v="84"/>
    <x v="4"/>
    <m/>
    <x v="0"/>
    <x v="2"/>
    <x v="17"/>
    <n v="190801"/>
    <n v="190801"/>
    <m/>
    <n v="22"/>
    <n v="190801"/>
    <n v="726000"/>
  </r>
  <r>
    <x v="84"/>
    <x v="4"/>
    <m/>
    <x v="0"/>
    <x v="2"/>
    <x v="15"/>
    <n v="190801"/>
    <n v="190801"/>
    <m/>
    <n v="18"/>
    <n v="190801"/>
    <n v="360000"/>
  </r>
  <r>
    <x v="84"/>
    <x v="4"/>
    <m/>
    <x v="0"/>
    <x v="2"/>
    <x v="16"/>
    <n v="190801"/>
    <n v="190801"/>
    <m/>
    <n v="18"/>
    <n v="190801"/>
    <n v="630000"/>
  </r>
  <r>
    <x v="84"/>
    <x v="4"/>
    <m/>
    <x v="0"/>
    <x v="4"/>
    <x v="15"/>
    <n v="190801"/>
    <n v="190801"/>
    <m/>
    <n v="2"/>
    <n v="190801"/>
    <n v="63000"/>
  </r>
  <r>
    <x v="84"/>
    <x v="4"/>
    <m/>
    <x v="0"/>
    <x v="3"/>
    <x v="15"/>
    <n v="190801"/>
    <n v="190801"/>
    <m/>
    <n v="25"/>
    <n v="190801"/>
    <n v="0"/>
  </r>
  <r>
    <x v="84"/>
    <x v="4"/>
    <m/>
    <x v="1"/>
    <x v="3"/>
    <x v="18"/>
    <n v="190801"/>
    <n v="190801"/>
    <m/>
    <n v="10"/>
    <n v="190801"/>
    <n v="0"/>
  </r>
  <r>
    <x v="84"/>
    <x v="4"/>
    <m/>
    <x v="18"/>
    <x v="3"/>
    <x v="19"/>
    <n v="190801"/>
    <n v="190801"/>
    <m/>
    <n v="20"/>
    <n v="190801"/>
    <n v="0"/>
  </r>
  <r>
    <x v="85"/>
    <x v="1"/>
    <m/>
    <x v="0"/>
    <x v="1"/>
    <x v="15"/>
    <n v="190801"/>
    <n v="190801"/>
    <m/>
    <n v="2"/>
    <n v="190801"/>
    <n v="40000"/>
  </r>
  <r>
    <x v="85"/>
    <x v="1"/>
    <m/>
    <x v="0"/>
    <x v="1"/>
    <x v="16"/>
    <n v="190801"/>
    <n v="190801"/>
    <m/>
    <n v="9"/>
    <n v="190801"/>
    <n v="315000"/>
  </r>
  <r>
    <x v="85"/>
    <x v="1"/>
    <m/>
    <x v="0"/>
    <x v="2"/>
    <x v="17"/>
    <n v="190801"/>
    <n v="190801"/>
    <m/>
    <n v="29"/>
    <n v="190801"/>
    <n v="957000"/>
  </r>
  <r>
    <x v="85"/>
    <x v="1"/>
    <m/>
    <x v="0"/>
    <x v="2"/>
    <x v="15"/>
    <n v="190801"/>
    <n v="190801"/>
    <m/>
    <n v="29"/>
    <n v="190801"/>
    <n v="580000"/>
  </r>
  <r>
    <x v="85"/>
    <x v="1"/>
    <m/>
    <x v="0"/>
    <x v="2"/>
    <x v="16"/>
    <n v="190801"/>
    <n v="190801"/>
    <m/>
    <n v="17"/>
    <n v="190801"/>
    <n v="595000"/>
  </r>
  <r>
    <x v="86"/>
    <x v="0"/>
    <m/>
    <x v="0"/>
    <x v="1"/>
    <x v="15"/>
    <n v="190801"/>
    <n v="190801"/>
    <m/>
    <n v="3"/>
    <n v="190801"/>
    <n v="60000"/>
  </r>
  <r>
    <x v="86"/>
    <x v="0"/>
    <m/>
    <x v="0"/>
    <x v="1"/>
    <x v="16"/>
    <n v="190801"/>
    <n v="190801"/>
    <m/>
    <n v="10"/>
    <n v="190801"/>
    <n v="350000"/>
  </r>
  <r>
    <x v="86"/>
    <x v="0"/>
    <m/>
    <x v="0"/>
    <x v="2"/>
    <x v="17"/>
    <n v="190801"/>
    <n v="190801"/>
    <m/>
    <n v="29"/>
    <n v="190801"/>
    <n v="957000"/>
  </r>
  <r>
    <x v="86"/>
    <x v="0"/>
    <m/>
    <x v="0"/>
    <x v="2"/>
    <x v="15"/>
    <n v="190801"/>
    <n v="190801"/>
    <m/>
    <n v="36"/>
    <n v="190801"/>
    <n v="720000"/>
  </r>
  <r>
    <x v="86"/>
    <x v="0"/>
    <m/>
    <x v="0"/>
    <x v="2"/>
    <x v="16"/>
    <n v="190801"/>
    <n v="190801"/>
    <m/>
    <n v="26"/>
    <n v="190801"/>
    <n v="910000"/>
  </r>
  <r>
    <x v="86"/>
    <x v="0"/>
    <m/>
    <x v="0"/>
    <x v="4"/>
    <x v="15"/>
    <n v="190801"/>
    <n v="190801"/>
    <m/>
    <n v="3"/>
    <n v="190801"/>
    <n v="94500"/>
  </r>
  <r>
    <x v="86"/>
    <x v="0"/>
    <m/>
    <x v="0"/>
    <x v="4"/>
    <x v="16"/>
    <n v="190801"/>
    <n v="190801"/>
    <m/>
    <n v="1"/>
    <n v="190801"/>
    <n v="44000"/>
  </r>
  <r>
    <x v="87"/>
    <x v="2"/>
    <m/>
    <x v="0"/>
    <x v="1"/>
    <x v="15"/>
    <n v="190801"/>
    <n v="190801"/>
    <m/>
    <n v="1"/>
    <n v="190801"/>
    <n v="20000"/>
  </r>
  <r>
    <x v="87"/>
    <x v="2"/>
    <m/>
    <x v="0"/>
    <x v="1"/>
    <x v="16"/>
    <n v="190801"/>
    <n v="190801"/>
    <m/>
    <n v="4"/>
    <n v="190801"/>
    <n v="140000"/>
  </r>
  <r>
    <x v="87"/>
    <x v="2"/>
    <m/>
    <x v="0"/>
    <x v="2"/>
    <x v="17"/>
    <n v="190801"/>
    <n v="190801"/>
    <m/>
    <n v="28"/>
    <n v="190801"/>
    <n v="924000"/>
  </r>
  <r>
    <x v="87"/>
    <x v="2"/>
    <m/>
    <x v="0"/>
    <x v="2"/>
    <x v="15"/>
    <n v="190801"/>
    <n v="190801"/>
    <m/>
    <n v="26"/>
    <n v="190801"/>
    <n v="520000"/>
  </r>
  <r>
    <x v="87"/>
    <x v="2"/>
    <m/>
    <x v="0"/>
    <x v="2"/>
    <x v="16"/>
    <n v="190801"/>
    <n v="190801"/>
    <m/>
    <n v="25"/>
    <n v="190801"/>
    <n v="875000"/>
  </r>
  <r>
    <x v="87"/>
    <x v="2"/>
    <m/>
    <x v="0"/>
    <x v="4"/>
    <x v="15"/>
    <n v="190801"/>
    <n v="190801"/>
    <m/>
    <n v="4"/>
    <n v="190801"/>
    <n v="126000"/>
  </r>
  <r>
    <x v="88"/>
    <x v="5"/>
    <m/>
    <x v="0"/>
    <x v="1"/>
    <x v="16"/>
    <n v="190801"/>
    <n v="190801"/>
    <m/>
    <n v="1"/>
    <n v="190801"/>
    <n v="35000"/>
  </r>
  <r>
    <x v="88"/>
    <x v="5"/>
    <m/>
    <x v="0"/>
    <x v="2"/>
    <x v="17"/>
    <n v="190801"/>
    <n v="190801"/>
    <m/>
    <n v="28"/>
    <n v="190801"/>
    <n v="924000"/>
  </r>
  <r>
    <x v="88"/>
    <x v="5"/>
    <m/>
    <x v="0"/>
    <x v="2"/>
    <x v="15"/>
    <n v="190801"/>
    <n v="190801"/>
    <m/>
    <n v="21"/>
    <n v="190801"/>
    <n v="420000"/>
  </r>
  <r>
    <x v="88"/>
    <x v="5"/>
    <m/>
    <x v="0"/>
    <x v="2"/>
    <x v="16"/>
    <n v="190801"/>
    <n v="190801"/>
    <m/>
    <n v="21"/>
    <n v="190801"/>
    <n v="735000"/>
  </r>
  <r>
    <x v="89"/>
    <x v="6"/>
    <m/>
    <x v="0"/>
    <x v="1"/>
    <x v="16"/>
    <n v="190801"/>
    <n v="190801"/>
    <m/>
    <n v="5"/>
    <n v="190801"/>
    <n v="175000"/>
  </r>
  <r>
    <x v="89"/>
    <x v="6"/>
    <m/>
    <x v="0"/>
    <x v="2"/>
    <x v="17"/>
    <n v="190801"/>
    <n v="190801"/>
    <m/>
    <n v="19"/>
    <n v="190801"/>
    <n v="627000"/>
  </r>
  <r>
    <x v="89"/>
    <x v="6"/>
    <m/>
    <x v="0"/>
    <x v="2"/>
    <x v="15"/>
    <n v="190801"/>
    <n v="190801"/>
    <m/>
    <n v="28"/>
    <n v="190801"/>
    <n v="560000"/>
  </r>
  <r>
    <x v="89"/>
    <x v="6"/>
    <m/>
    <x v="0"/>
    <x v="2"/>
    <x v="16"/>
    <n v="190801"/>
    <n v="190801"/>
    <m/>
    <n v="10"/>
    <n v="190801"/>
    <n v="350000"/>
  </r>
  <r>
    <x v="90"/>
    <x v="3"/>
    <m/>
    <x v="0"/>
    <x v="1"/>
    <x v="15"/>
    <n v="190801"/>
    <n v="190801"/>
    <m/>
    <n v="2"/>
    <n v="190801"/>
    <n v="40000"/>
  </r>
  <r>
    <x v="90"/>
    <x v="3"/>
    <m/>
    <x v="0"/>
    <x v="1"/>
    <x v="16"/>
    <n v="190801"/>
    <n v="190801"/>
    <m/>
    <n v="5"/>
    <n v="190801"/>
    <n v="175000"/>
  </r>
  <r>
    <x v="90"/>
    <x v="3"/>
    <m/>
    <x v="0"/>
    <x v="2"/>
    <x v="17"/>
    <n v="190801"/>
    <n v="190801"/>
    <m/>
    <n v="25"/>
    <n v="190801"/>
    <n v="825000"/>
  </r>
  <r>
    <x v="90"/>
    <x v="3"/>
    <m/>
    <x v="0"/>
    <x v="2"/>
    <x v="15"/>
    <n v="190801"/>
    <n v="190801"/>
    <m/>
    <n v="29"/>
    <n v="190801"/>
    <n v="580000"/>
  </r>
  <r>
    <x v="90"/>
    <x v="3"/>
    <m/>
    <x v="0"/>
    <x v="2"/>
    <x v="16"/>
    <n v="190801"/>
    <n v="190801"/>
    <m/>
    <n v="22"/>
    <n v="190801"/>
    <n v="770000"/>
  </r>
  <r>
    <x v="90"/>
    <x v="3"/>
    <m/>
    <x v="0"/>
    <x v="3"/>
    <x v="15"/>
    <n v="190801"/>
    <n v="190801"/>
    <m/>
    <n v="2"/>
    <n v="190801"/>
    <n v="0"/>
  </r>
  <r>
    <x v="91"/>
    <x v="4"/>
    <m/>
    <x v="0"/>
    <x v="1"/>
    <x v="15"/>
    <n v="190801"/>
    <n v="190801"/>
    <m/>
    <n v="1"/>
    <n v="190801"/>
    <n v="20000"/>
  </r>
  <r>
    <x v="91"/>
    <x v="4"/>
    <m/>
    <x v="0"/>
    <x v="1"/>
    <x v="16"/>
    <n v="190801"/>
    <n v="190801"/>
    <m/>
    <n v="25"/>
    <n v="190801"/>
    <n v="875000"/>
  </r>
  <r>
    <x v="91"/>
    <x v="4"/>
    <m/>
    <x v="0"/>
    <x v="2"/>
    <x v="17"/>
    <n v="190801"/>
    <n v="190801"/>
    <m/>
    <n v="13"/>
    <n v="190801"/>
    <n v="429000"/>
  </r>
  <r>
    <x v="91"/>
    <x v="4"/>
    <m/>
    <x v="0"/>
    <x v="2"/>
    <x v="15"/>
    <n v="190801"/>
    <n v="190801"/>
    <m/>
    <n v="19"/>
    <n v="190801"/>
    <n v="380000"/>
  </r>
  <r>
    <x v="91"/>
    <x v="4"/>
    <m/>
    <x v="0"/>
    <x v="2"/>
    <x v="16"/>
    <n v="190801"/>
    <n v="190801"/>
    <m/>
    <n v="15"/>
    <n v="190801"/>
    <n v="525000"/>
  </r>
  <r>
    <x v="91"/>
    <x v="4"/>
    <m/>
    <x v="0"/>
    <x v="4"/>
    <x v="15"/>
    <n v="190801"/>
    <n v="190801"/>
    <m/>
    <n v="4"/>
    <n v="190801"/>
    <n v="126000"/>
  </r>
  <r>
    <x v="91"/>
    <x v="4"/>
    <m/>
    <x v="0"/>
    <x v="4"/>
    <x v="16"/>
    <n v="190801"/>
    <n v="190801"/>
    <m/>
    <n v="2"/>
    <n v="190801"/>
    <n v="88000"/>
  </r>
  <r>
    <x v="91"/>
    <x v="4"/>
    <m/>
    <x v="1"/>
    <x v="3"/>
    <x v="18"/>
    <n v="190801"/>
    <n v="190801"/>
    <m/>
    <n v="10"/>
    <n v="190801"/>
    <n v="0"/>
  </r>
  <r>
    <x v="92"/>
    <x v="1"/>
    <m/>
    <x v="0"/>
    <x v="1"/>
    <x v="16"/>
    <n v="190801"/>
    <n v="190801"/>
    <m/>
    <n v="2"/>
    <n v="190801"/>
    <n v="70000"/>
  </r>
  <r>
    <x v="92"/>
    <x v="1"/>
    <m/>
    <x v="0"/>
    <x v="2"/>
    <x v="17"/>
    <n v="190801"/>
    <n v="190801"/>
    <m/>
    <n v="31"/>
    <n v="190801"/>
    <n v="1023000"/>
  </r>
  <r>
    <x v="92"/>
    <x v="1"/>
    <m/>
    <x v="0"/>
    <x v="2"/>
    <x v="15"/>
    <n v="190801"/>
    <n v="190801"/>
    <m/>
    <n v="28"/>
    <n v="190801"/>
    <n v="560000"/>
  </r>
  <r>
    <x v="92"/>
    <x v="1"/>
    <m/>
    <x v="0"/>
    <x v="2"/>
    <x v="16"/>
    <n v="190801"/>
    <n v="190801"/>
    <m/>
    <n v="21"/>
    <n v="190801"/>
    <n v="735000"/>
  </r>
  <r>
    <x v="93"/>
    <x v="0"/>
    <m/>
    <x v="0"/>
    <x v="1"/>
    <x v="15"/>
    <n v="190801"/>
    <n v="190801"/>
    <m/>
    <n v="1"/>
    <n v="190801"/>
    <n v="20000"/>
  </r>
  <r>
    <x v="93"/>
    <x v="0"/>
    <m/>
    <x v="0"/>
    <x v="1"/>
    <x v="16"/>
    <n v="190801"/>
    <n v="190801"/>
    <m/>
    <n v="3"/>
    <n v="190801"/>
    <n v="105000"/>
  </r>
  <r>
    <x v="93"/>
    <x v="0"/>
    <m/>
    <x v="0"/>
    <x v="2"/>
    <x v="17"/>
    <n v="190801"/>
    <n v="190801"/>
    <m/>
    <n v="31"/>
    <n v="190801"/>
    <n v="1023000"/>
  </r>
  <r>
    <x v="93"/>
    <x v="0"/>
    <m/>
    <x v="0"/>
    <x v="2"/>
    <x v="15"/>
    <n v="190801"/>
    <n v="190801"/>
    <m/>
    <n v="33"/>
    <n v="190801"/>
    <n v="660000"/>
  </r>
  <r>
    <x v="93"/>
    <x v="0"/>
    <m/>
    <x v="0"/>
    <x v="2"/>
    <x v="16"/>
    <n v="190801"/>
    <n v="190801"/>
    <m/>
    <n v="28"/>
    <n v="190801"/>
    <n v="980000"/>
  </r>
  <r>
    <x v="93"/>
    <x v="0"/>
    <m/>
    <x v="0"/>
    <x v="4"/>
    <x v="15"/>
    <n v="190801"/>
    <n v="190801"/>
    <m/>
    <n v="3"/>
    <n v="190801"/>
    <n v="94500"/>
  </r>
  <r>
    <x v="93"/>
    <x v="0"/>
    <m/>
    <x v="0"/>
    <x v="3"/>
    <x v="15"/>
    <n v="190801"/>
    <n v="190801"/>
    <m/>
    <n v="1"/>
    <n v="190801"/>
    <n v="0"/>
  </r>
  <r>
    <x v="94"/>
    <x v="2"/>
    <m/>
    <x v="0"/>
    <x v="1"/>
    <x v="15"/>
    <n v="190801"/>
    <n v="190801"/>
    <m/>
    <n v="1"/>
    <n v="190801"/>
    <n v="20000"/>
  </r>
  <r>
    <x v="94"/>
    <x v="2"/>
    <m/>
    <x v="0"/>
    <x v="1"/>
    <x v="16"/>
    <n v="190801"/>
    <n v="190801"/>
    <m/>
    <n v="3"/>
    <n v="190801"/>
    <n v="105000"/>
  </r>
  <r>
    <x v="94"/>
    <x v="2"/>
    <m/>
    <x v="0"/>
    <x v="2"/>
    <x v="17"/>
    <n v="190801"/>
    <n v="190801"/>
    <m/>
    <n v="26"/>
    <n v="190801"/>
    <n v="858000"/>
  </r>
  <r>
    <x v="94"/>
    <x v="2"/>
    <m/>
    <x v="0"/>
    <x v="2"/>
    <x v="15"/>
    <n v="190801"/>
    <n v="190801"/>
    <m/>
    <n v="34"/>
    <n v="190801"/>
    <n v="680000"/>
  </r>
  <r>
    <x v="94"/>
    <x v="2"/>
    <m/>
    <x v="0"/>
    <x v="2"/>
    <x v="16"/>
    <n v="190801"/>
    <n v="190801"/>
    <m/>
    <n v="22"/>
    <n v="190801"/>
    <n v="770000"/>
  </r>
  <r>
    <x v="94"/>
    <x v="2"/>
    <m/>
    <x v="0"/>
    <x v="4"/>
    <x v="15"/>
    <n v="190801"/>
    <n v="190801"/>
    <m/>
    <n v="3"/>
    <n v="190801"/>
    <n v="94500"/>
  </r>
  <r>
    <x v="94"/>
    <x v="2"/>
    <m/>
    <x v="1"/>
    <x v="2"/>
    <x v="18"/>
    <n v="190801"/>
    <n v="190801"/>
    <m/>
    <n v="1"/>
    <n v="190801"/>
    <n v="20000"/>
  </r>
  <r>
    <x v="95"/>
    <x v="5"/>
    <m/>
    <x v="0"/>
    <x v="1"/>
    <x v="16"/>
    <n v="190801"/>
    <n v="190801"/>
    <m/>
    <n v="6"/>
    <n v="190801"/>
    <n v="210000"/>
  </r>
  <r>
    <x v="95"/>
    <x v="5"/>
    <m/>
    <x v="0"/>
    <x v="2"/>
    <x v="17"/>
    <n v="190801"/>
    <n v="190801"/>
    <m/>
    <n v="35"/>
    <n v="190801"/>
    <n v="1155000"/>
  </r>
  <r>
    <x v="95"/>
    <x v="5"/>
    <m/>
    <x v="0"/>
    <x v="2"/>
    <x v="15"/>
    <n v="190801"/>
    <n v="190801"/>
    <m/>
    <n v="19"/>
    <n v="190801"/>
    <n v="380000"/>
  </r>
  <r>
    <x v="95"/>
    <x v="5"/>
    <m/>
    <x v="0"/>
    <x v="2"/>
    <x v="16"/>
    <n v="190801"/>
    <n v="190801"/>
    <m/>
    <n v="11"/>
    <n v="190801"/>
    <n v="385000"/>
  </r>
  <r>
    <x v="95"/>
    <x v="5"/>
    <m/>
    <x v="1"/>
    <x v="2"/>
    <x v="18"/>
    <n v="190801"/>
    <n v="190801"/>
    <m/>
    <n v="1"/>
    <n v="190801"/>
    <n v="20000"/>
  </r>
  <r>
    <x v="96"/>
    <x v="6"/>
    <m/>
    <x v="0"/>
    <x v="1"/>
    <x v="15"/>
    <n v="190801"/>
    <n v="190801"/>
    <m/>
    <n v="1"/>
    <n v="190801"/>
    <n v="20000"/>
  </r>
  <r>
    <x v="96"/>
    <x v="6"/>
    <m/>
    <x v="0"/>
    <x v="1"/>
    <x v="16"/>
    <n v="190801"/>
    <n v="190801"/>
    <m/>
    <n v="1"/>
    <n v="190801"/>
    <n v="35000"/>
  </r>
  <r>
    <x v="96"/>
    <x v="6"/>
    <m/>
    <x v="1"/>
    <x v="2"/>
    <x v="18"/>
    <n v="190801"/>
    <n v="190801"/>
    <m/>
    <n v="1"/>
    <n v="190801"/>
    <n v="20000"/>
  </r>
  <r>
    <x v="96"/>
    <x v="6"/>
    <m/>
    <x v="0"/>
    <x v="2"/>
    <x v="17"/>
    <n v="190801"/>
    <n v="190801"/>
    <m/>
    <n v="22"/>
    <n v="190801"/>
    <n v="726000"/>
  </r>
  <r>
    <x v="96"/>
    <x v="6"/>
    <m/>
    <x v="0"/>
    <x v="2"/>
    <x v="15"/>
    <n v="190801"/>
    <n v="190801"/>
    <m/>
    <n v="22"/>
    <n v="190801"/>
    <n v="440000"/>
  </r>
  <r>
    <x v="96"/>
    <x v="6"/>
    <m/>
    <x v="0"/>
    <x v="2"/>
    <x v="16"/>
    <n v="190801"/>
    <n v="190801"/>
    <m/>
    <n v="29"/>
    <n v="190801"/>
    <n v="1015000"/>
  </r>
  <r>
    <x v="97"/>
    <x v="3"/>
    <m/>
    <x v="0"/>
    <x v="1"/>
    <x v="15"/>
    <n v="190801"/>
    <n v="190801"/>
    <m/>
    <n v="1"/>
    <n v="190801"/>
    <n v="20000"/>
  </r>
  <r>
    <x v="97"/>
    <x v="3"/>
    <m/>
    <x v="0"/>
    <x v="1"/>
    <x v="16"/>
    <n v="190801"/>
    <n v="190801"/>
    <m/>
    <n v="5"/>
    <n v="190801"/>
    <n v="175000"/>
  </r>
  <r>
    <x v="97"/>
    <x v="3"/>
    <m/>
    <x v="1"/>
    <x v="2"/>
    <x v="18"/>
    <n v="190801"/>
    <n v="190801"/>
    <m/>
    <n v="2"/>
    <n v="190801"/>
    <n v="40000"/>
  </r>
  <r>
    <x v="97"/>
    <x v="3"/>
    <m/>
    <x v="0"/>
    <x v="2"/>
    <x v="17"/>
    <n v="190801"/>
    <n v="190801"/>
    <m/>
    <n v="32"/>
    <n v="190801"/>
    <n v="1056000"/>
  </r>
  <r>
    <x v="97"/>
    <x v="3"/>
    <m/>
    <x v="0"/>
    <x v="2"/>
    <x v="15"/>
    <n v="190801"/>
    <n v="190801"/>
    <m/>
    <n v="32"/>
    <n v="190801"/>
    <n v="640000"/>
  </r>
  <r>
    <x v="97"/>
    <x v="3"/>
    <m/>
    <x v="0"/>
    <x v="2"/>
    <x v="16"/>
    <n v="190801"/>
    <n v="190801"/>
    <m/>
    <n v="29"/>
    <n v="190801"/>
    <n v="1015000"/>
  </r>
  <r>
    <x v="97"/>
    <x v="3"/>
    <m/>
    <x v="0"/>
    <x v="4"/>
    <x v="15"/>
    <n v="190801"/>
    <n v="190801"/>
    <m/>
    <n v="9"/>
    <n v="190801"/>
    <n v="283500"/>
  </r>
  <r>
    <x v="97"/>
    <x v="3"/>
    <m/>
    <x v="0"/>
    <x v="4"/>
    <x v="16"/>
    <n v="190801"/>
    <n v="190801"/>
    <m/>
    <n v="3"/>
    <n v="190801"/>
    <n v="132000"/>
  </r>
  <r>
    <x v="97"/>
    <x v="3"/>
    <m/>
    <x v="1"/>
    <x v="3"/>
    <x v="18"/>
    <n v="190801"/>
    <n v="190801"/>
    <m/>
    <n v="2"/>
    <n v="190801"/>
    <n v="0"/>
  </r>
  <r>
    <x v="98"/>
    <x v="4"/>
    <m/>
    <x v="0"/>
    <x v="1"/>
    <x v="15"/>
    <n v="190801"/>
    <n v="190801"/>
    <m/>
    <n v="2"/>
    <n v="190801"/>
    <n v="40000"/>
  </r>
  <r>
    <x v="98"/>
    <x v="4"/>
    <m/>
    <x v="0"/>
    <x v="1"/>
    <x v="16"/>
    <n v="190801"/>
    <n v="190801"/>
    <m/>
    <n v="2"/>
    <n v="190801"/>
    <n v="70000"/>
  </r>
  <r>
    <x v="98"/>
    <x v="4"/>
    <m/>
    <x v="1"/>
    <x v="2"/>
    <x v="18"/>
    <n v="190801"/>
    <n v="190801"/>
    <m/>
    <n v="6"/>
    <n v="190801"/>
    <n v="120000"/>
  </r>
  <r>
    <x v="98"/>
    <x v="4"/>
    <m/>
    <x v="0"/>
    <x v="2"/>
    <x v="17"/>
    <n v="190801"/>
    <n v="190801"/>
    <m/>
    <n v="36"/>
    <n v="190801"/>
    <n v="1188000"/>
  </r>
  <r>
    <x v="98"/>
    <x v="4"/>
    <m/>
    <x v="0"/>
    <x v="2"/>
    <x v="15"/>
    <n v="190801"/>
    <n v="190801"/>
    <m/>
    <n v="21"/>
    <n v="190801"/>
    <n v="420000"/>
  </r>
  <r>
    <x v="98"/>
    <x v="4"/>
    <m/>
    <x v="0"/>
    <x v="2"/>
    <x v="16"/>
    <n v="190801"/>
    <n v="190801"/>
    <m/>
    <n v="24"/>
    <n v="190801"/>
    <n v="840000"/>
  </r>
  <r>
    <x v="98"/>
    <x v="4"/>
    <m/>
    <x v="0"/>
    <x v="4"/>
    <x v="15"/>
    <n v="190801"/>
    <n v="190801"/>
    <m/>
    <n v="1"/>
    <n v="190801"/>
    <n v="31500"/>
  </r>
  <r>
    <x v="98"/>
    <x v="4"/>
    <m/>
    <x v="0"/>
    <x v="4"/>
    <x v="16"/>
    <n v="190801"/>
    <n v="190801"/>
    <m/>
    <n v="2"/>
    <n v="190801"/>
    <n v="88000"/>
  </r>
  <r>
    <x v="99"/>
    <x v="1"/>
    <m/>
    <x v="0"/>
    <x v="1"/>
    <x v="15"/>
    <n v="190801"/>
    <n v="190801"/>
    <m/>
    <n v="1"/>
    <n v="190801"/>
    <n v="20000"/>
  </r>
  <r>
    <x v="99"/>
    <x v="1"/>
    <m/>
    <x v="0"/>
    <x v="1"/>
    <x v="16"/>
    <n v="190801"/>
    <n v="190801"/>
    <m/>
    <n v="1"/>
    <n v="190801"/>
    <n v="35000"/>
  </r>
  <r>
    <x v="99"/>
    <x v="1"/>
    <m/>
    <x v="1"/>
    <x v="2"/>
    <x v="18"/>
    <n v="190801"/>
    <n v="190801"/>
    <m/>
    <n v="2"/>
    <n v="190801"/>
    <n v="40000"/>
  </r>
  <r>
    <x v="99"/>
    <x v="1"/>
    <m/>
    <x v="0"/>
    <x v="2"/>
    <x v="17"/>
    <n v="190801"/>
    <n v="190801"/>
    <m/>
    <n v="28"/>
    <n v="190801"/>
    <n v="924000"/>
  </r>
  <r>
    <x v="99"/>
    <x v="1"/>
    <m/>
    <x v="0"/>
    <x v="2"/>
    <x v="15"/>
    <n v="190801"/>
    <n v="190801"/>
    <m/>
    <n v="32"/>
    <n v="190801"/>
    <n v="640000"/>
  </r>
  <r>
    <x v="99"/>
    <x v="1"/>
    <m/>
    <x v="0"/>
    <x v="2"/>
    <x v="16"/>
    <n v="190801"/>
    <n v="190801"/>
    <m/>
    <n v="21"/>
    <n v="190801"/>
    <n v="735000"/>
  </r>
  <r>
    <x v="99"/>
    <x v="1"/>
    <m/>
    <x v="0"/>
    <x v="4"/>
    <x v="15"/>
    <n v="190801"/>
    <n v="190801"/>
    <m/>
    <n v="3"/>
    <n v="190801"/>
    <n v="94500"/>
  </r>
  <r>
    <x v="100"/>
    <x v="0"/>
    <m/>
    <x v="0"/>
    <x v="1"/>
    <x v="16"/>
    <n v="190801"/>
    <n v="190801"/>
    <m/>
    <n v="6"/>
    <n v="190801"/>
    <n v="210000"/>
  </r>
  <r>
    <x v="100"/>
    <x v="0"/>
    <m/>
    <x v="0"/>
    <x v="5"/>
    <x v="15"/>
    <n v="190801"/>
    <n v="190801"/>
    <m/>
    <n v="30"/>
    <n v="190801"/>
    <n v="306810"/>
  </r>
  <r>
    <x v="100"/>
    <x v="0"/>
    <m/>
    <x v="0"/>
    <x v="3"/>
    <x v="15"/>
    <n v="190801"/>
    <n v="190801"/>
    <m/>
    <n v="1"/>
    <n v="190801"/>
    <n v="0"/>
  </r>
  <r>
    <x v="100"/>
    <x v="0"/>
    <m/>
    <x v="1"/>
    <x v="3"/>
    <x v="18"/>
    <n v="190801"/>
    <n v="190801"/>
    <m/>
    <n v="1"/>
    <n v="190801"/>
    <n v="0"/>
  </r>
  <r>
    <x v="100"/>
    <x v="0"/>
    <m/>
    <x v="1"/>
    <x v="2"/>
    <x v="18"/>
    <n v="190801"/>
    <n v="190801"/>
    <m/>
    <n v="3"/>
    <n v="190801"/>
    <n v="60000"/>
  </r>
  <r>
    <x v="100"/>
    <x v="0"/>
    <m/>
    <x v="0"/>
    <x v="2"/>
    <x v="17"/>
    <n v="190801"/>
    <n v="190801"/>
    <m/>
    <n v="38"/>
    <n v="190801"/>
    <n v="1254000"/>
  </r>
  <r>
    <x v="100"/>
    <x v="0"/>
    <m/>
    <x v="0"/>
    <x v="2"/>
    <x v="15"/>
    <n v="190801"/>
    <n v="190801"/>
    <m/>
    <n v="45"/>
    <n v="190801"/>
    <n v="900000"/>
  </r>
  <r>
    <x v="100"/>
    <x v="0"/>
    <m/>
    <x v="0"/>
    <x v="2"/>
    <x v="16"/>
    <n v="190801"/>
    <n v="190801"/>
    <m/>
    <n v="16"/>
    <n v="190801"/>
    <n v="560000"/>
  </r>
  <r>
    <x v="100"/>
    <x v="0"/>
    <m/>
    <x v="0"/>
    <x v="4"/>
    <x v="15"/>
    <n v="190801"/>
    <n v="190801"/>
    <m/>
    <n v="3"/>
    <n v="190801"/>
    <n v="94500"/>
  </r>
  <r>
    <x v="100"/>
    <x v="0"/>
    <m/>
    <x v="0"/>
    <x v="4"/>
    <x v="16"/>
    <n v="190801"/>
    <n v="190801"/>
    <m/>
    <n v="1"/>
    <n v="190801"/>
    <n v="44000"/>
  </r>
  <r>
    <x v="101"/>
    <x v="2"/>
    <m/>
    <x v="0"/>
    <x v="1"/>
    <x v="15"/>
    <n v="190801"/>
    <n v="190801"/>
    <m/>
    <n v="3"/>
    <n v="190801"/>
    <n v="60000"/>
  </r>
  <r>
    <x v="101"/>
    <x v="2"/>
    <m/>
    <x v="0"/>
    <x v="1"/>
    <x v="16"/>
    <n v="190801"/>
    <n v="190801"/>
    <m/>
    <n v="13"/>
    <n v="190801"/>
    <n v="455000"/>
  </r>
  <r>
    <x v="101"/>
    <x v="2"/>
    <m/>
    <x v="1"/>
    <x v="3"/>
    <x v="18"/>
    <n v="190801"/>
    <n v="190801"/>
    <m/>
    <n v="20"/>
    <n v="190801"/>
    <n v="0"/>
  </r>
  <r>
    <x v="101"/>
    <x v="2"/>
    <m/>
    <x v="0"/>
    <x v="2"/>
    <x v="17"/>
    <n v="190801"/>
    <n v="190801"/>
    <m/>
    <n v="27"/>
    <n v="190801"/>
    <n v="891000"/>
  </r>
  <r>
    <x v="101"/>
    <x v="2"/>
    <m/>
    <x v="0"/>
    <x v="2"/>
    <x v="15"/>
    <n v="190801"/>
    <n v="190801"/>
    <m/>
    <n v="29"/>
    <n v="190801"/>
    <n v="580000"/>
  </r>
  <r>
    <x v="101"/>
    <x v="2"/>
    <m/>
    <x v="0"/>
    <x v="2"/>
    <x v="16"/>
    <n v="190801"/>
    <n v="190801"/>
    <m/>
    <n v="31"/>
    <n v="190801"/>
    <n v="1085000"/>
  </r>
  <r>
    <x v="101"/>
    <x v="2"/>
    <m/>
    <x v="0"/>
    <x v="4"/>
    <x v="15"/>
    <n v="190801"/>
    <n v="190801"/>
    <m/>
    <n v="1"/>
    <n v="190801"/>
    <n v="31500"/>
  </r>
  <r>
    <x v="101"/>
    <x v="2"/>
    <m/>
    <x v="0"/>
    <x v="4"/>
    <x v="16"/>
    <n v="190801"/>
    <n v="190801"/>
    <m/>
    <n v="1"/>
    <n v="190801"/>
    <n v="44000"/>
  </r>
  <r>
    <x v="102"/>
    <x v="5"/>
    <m/>
    <x v="1"/>
    <x v="2"/>
    <x v="18"/>
    <n v="190801"/>
    <n v="190801"/>
    <m/>
    <n v="1"/>
    <n v="190801"/>
    <n v="20000"/>
  </r>
  <r>
    <x v="102"/>
    <x v="5"/>
    <m/>
    <x v="0"/>
    <x v="2"/>
    <x v="17"/>
    <n v="190801"/>
    <n v="190801"/>
    <m/>
    <n v="33"/>
    <n v="190801"/>
    <n v="1089000"/>
  </r>
  <r>
    <x v="102"/>
    <x v="5"/>
    <m/>
    <x v="0"/>
    <x v="2"/>
    <x v="15"/>
    <n v="190801"/>
    <n v="190801"/>
    <m/>
    <n v="28"/>
    <n v="190801"/>
    <n v="560000"/>
  </r>
  <r>
    <x v="102"/>
    <x v="5"/>
    <m/>
    <x v="0"/>
    <x v="2"/>
    <x v="16"/>
    <n v="190801"/>
    <n v="190801"/>
    <m/>
    <n v="16"/>
    <n v="190801"/>
    <n v="560000"/>
  </r>
  <r>
    <x v="103"/>
    <x v="6"/>
    <m/>
    <x v="0"/>
    <x v="1"/>
    <x v="15"/>
    <n v="190801"/>
    <n v="190801"/>
    <m/>
    <n v="1"/>
    <n v="190801"/>
    <n v="20000"/>
  </r>
  <r>
    <x v="103"/>
    <x v="6"/>
    <m/>
    <x v="0"/>
    <x v="1"/>
    <x v="16"/>
    <n v="190801"/>
    <n v="190801"/>
    <m/>
    <n v="4"/>
    <n v="190801"/>
    <n v="140000"/>
  </r>
  <r>
    <x v="103"/>
    <x v="6"/>
    <m/>
    <x v="1"/>
    <x v="2"/>
    <x v="18"/>
    <n v="190801"/>
    <n v="190801"/>
    <m/>
    <n v="2"/>
    <n v="190801"/>
    <n v="40000"/>
  </r>
  <r>
    <x v="103"/>
    <x v="6"/>
    <m/>
    <x v="0"/>
    <x v="2"/>
    <x v="17"/>
    <n v="190801"/>
    <n v="190801"/>
    <m/>
    <n v="42"/>
    <n v="190801"/>
    <n v="1386000"/>
  </r>
  <r>
    <x v="103"/>
    <x v="6"/>
    <m/>
    <x v="0"/>
    <x v="2"/>
    <x v="15"/>
    <n v="190801"/>
    <n v="190801"/>
    <m/>
    <n v="41"/>
    <n v="190801"/>
    <n v="820000"/>
  </r>
  <r>
    <x v="103"/>
    <x v="6"/>
    <m/>
    <x v="0"/>
    <x v="2"/>
    <x v="16"/>
    <n v="190801"/>
    <n v="190801"/>
    <m/>
    <n v="23"/>
    <n v="190801"/>
    <n v="805000"/>
  </r>
  <r>
    <x v="104"/>
    <x v="3"/>
    <m/>
    <x v="0"/>
    <x v="1"/>
    <x v="15"/>
    <n v="190801"/>
    <n v="190801"/>
    <m/>
    <n v="4"/>
    <n v="190801"/>
    <n v="80000"/>
  </r>
  <r>
    <x v="104"/>
    <x v="3"/>
    <m/>
    <x v="0"/>
    <x v="1"/>
    <x v="16"/>
    <n v="190801"/>
    <n v="190801"/>
    <m/>
    <n v="6"/>
    <n v="190801"/>
    <n v="210000"/>
  </r>
  <r>
    <x v="104"/>
    <x v="3"/>
    <m/>
    <x v="1"/>
    <x v="2"/>
    <x v="18"/>
    <n v="190801"/>
    <n v="190801"/>
    <m/>
    <n v="2"/>
    <n v="190801"/>
    <n v="40000"/>
  </r>
  <r>
    <x v="104"/>
    <x v="3"/>
    <m/>
    <x v="0"/>
    <x v="2"/>
    <x v="17"/>
    <n v="190801"/>
    <n v="190801"/>
    <m/>
    <n v="90"/>
    <n v="190801"/>
    <n v="2970000"/>
  </r>
  <r>
    <x v="104"/>
    <x v="3"/>
    <m/>
    <x v="0"/>
    <x v="2"/>
    <x v="15"/>
    <n v="190801"/>
    <n v="190801"/>
    <m/>
    <n v="138"/>
    <n v="190801"/>
    <n v="2760000"/>
  </r>
  <r>
    <x v="104"/>
    <x v="3"/>
    <m/>
    <x v="0"/>
    <x v="2"/>
    <x v="16"/>
    <n v="190801"/>
    <n v="190801"/>
    <m/>
    <n v="54"/>
    <n v="190801"/>
    <n v="1890000"/>
  </r>
  <r>
    <x v="104"/>
    <x v="3"/>
    <m/>
    <x v="0"/>
    <x v="3"/>
    <x v="15"/>
    <n v="190801"/>
    <n v="190801"/>
    <m/>
    <n v="1"/>
    <n v="190801"/>
    <n v="0"/>
  </r>
  <r>
    <x v="104"/>
    <x v="3"/>
    <m/>
    <x v="1"/>
    <x v="3"/>
    <x v="18"/>
    <n v="190801"/>
    <n v="190801"/>
    <m/>
    <n v="4"/>
    <n v="190801"/>
    <n v="0"/>
  </r>
  <r>
    <x v="104"/>
    <x v="3"/>
    <m/>
    <x v="18"/>
    <x v="3"/>
    <x v="19"/>
    <n v="190801"/>
    <n v="190801"/>
    <m/>
    <n v="4"/>
    <n v="190801"/>
    <n v="0"/>
  </r>
  <r>
    <x v="104"/>
    <x v="3"/>
    <m/>
    <x v="0"/>
    <x v="3"/>
    <x v="20"/>
    <n v="190801"/>
    <n v="190801"/>
    <m/>
    <n v="4"/>
    <n v="190801"/>
    <n v="0"/>
  </r>
  <r>
    <x v="104"/>
    <x v="3"/>
    <m/>
    <x v="0"/>
    <x v="4"/>
    <x v="15"/>
    <n v="190801"/>
    <n v="190801"/>
    <m/>
    <n v="5"/>
    <n v="190801"/>
    <n v="157500"/>
  </r>
  <r>
    <x v="104"/>
    <x v="3"/>
    <m/>
    <x v="0"/>
    <x v="4"/>
    <x v="16"/>
    <n v="190801"/>
    <n v="190801"/>
    <m/>
    <n v="5"/>
    <n v="190801"/>
    <n v="220000"/>
  </r>
  <r>
    <x v="105"/>
    <x v="4"/>
    <m/>
    <x v="0"/>
    <x v="1"/>
    <x v="15"/>
    <n v="190801"/>
    <n v="190801"/>
    <m/>
    <n v="1"/>
    <n v="190801"/>
    <n v="20000"/>
  </r>
  <r>
    <x v="105"/>
    <x v="4"/>
    <m/>
    <x v="0"/>
    <x v="1"/>
    <x v="16"/>
    <n v="190801"/>
    <n v="190801"/>
    <m/>
    <n v="5"/>
    <n v="190801"/>
    <n v="175000"/>
  </r>
  <r>
    <x v="105"/>
    <x v="4"/>
    <m/>
    <x v="1"/>
    <x v="2"/>
    <x v="18"/>
    <n v="190801"/>
    <n v="190801"/>
    <m/>
    <n v="1"/>
    <n v="190801"/>
    <n v="20000"/>
  </r>
  <r>
    <x v="105"/>
    <x v="4"/>
    <m/>
    <x v="0"/>
    <x v="2"/>
    <x v="17"/>
    <n v="190801"/>
    <n v="190801"/>
    <m/>
    <n v="55"/>
    <n v="190801"/>
    <n v="1815000"/>
  </r>
  <r>
    <x v="105"/>
    <x v="4"/>
    <m/>
    <x v="0"/>
    <x v="2"/>
    <x v="15"/>
    <n v="190801"/>
    <n v="190801"/>
    <m/>
    <n v="52"/>
    <n v="190801"/>
    <n v="1040000"/>
  </r>
  <r>
    <x v="105"/>
    <x v="4"/>
    <m/>
    <x v="0"/>
    <x v="2"/>
    <x v="16"/>
    <n v="190801"/>
    <n v="190801"/>
    <m/>
    <n v="28"/>
    <n v="190801"/>
    <n v="980000"/>
  </r>
  <r>
    <x v="106"/>
    <x v="1"/>
    <m/>
    <x v="0"/>
    <x v="1"/>
    <x v="16"/>
    <n v="190801"/>
    <n v="190801"/>
    <m/>
    <n v="8"/>
    <n v="190801"/>
    <n v="280000"/>
  </r>
  <r>
    <x v="106"/>
    <x v="1"/>
    <m/>
    <x v="18"/>
    <x v="2"/>
    <x v="19"/>
    <n v="190801"/>
    <n v="190801"/>
    <m/>
    <n v="7"/>
    <n v="190801"/>
    <n v="28000"/>
  </r>
  <r>
    <x v="106"/>
    <x v="1"/>
    <m/>
    <x v="1"/>
    <x v="2"/>
    <x v="18"/>
    <n v="190801"/>
    <n v="190801"/>
    <m/>
    <n v="3"/>
    <n v="190801"/>
    <n v="60000"/>
  </r>
  <r>
    <x v="106"/>
    <x v="1"/>
    <m/>
    <x v="0"/>
    <x v="2"/>
    <x v="17"/>
    <n v="190801"/>
    <n v="190801"/>
    <m/>
    <n v="44"/>
    <n v="190801"/>
    <n v="1452000"/>
  </r>
  <r>
    <x v="106"/>
    <x v="1"/>
    <m/>
    <x v="0"/>
    <x v="2"/>
    <x v="15"/>
    <n v="190801"/>
    <n v="190801"/>
    <m/>
    <n v="33"/>
    <n v="190801"/>
    <n v="660000"/>
  </r>
  <r>
    <x v="106"/>
    <x v="1"/>
    <m/>
    <x v="0"/>
    <x v="2"/>
    <x v="16"/>
    <n v="190801"/>
    <n v="190801"/>
    <m/>
    <n v="28"/>
    <n v="190801"/>
    <n v="980000"/>
  </r>
  <r>
    <x v="106"/>
    <x v="1"/>
    <m/>
    <x v="0"/>
    <x v="4"/>
    <x v="15"/>
    <n v="190801"/>
    <n v="190801"/>
    <m/>
    <n v="7"/>
    <n v="190801"/>
    <n v="220500"/>
  </r>
  <r>
    <x v="106"/>
    <x v="1"/>
    <m/>
    <x v="0"/>
    <x v="4"/>
    <x v="16"/>
    <n v="190801"/>
    <n v="190801"/>
    <m/>
    <n v="2"/>
    <n v="190801"/>
    <n v="88000"/>
  </r>
  <r>
    <x v="107"/>
    <x v="0"/>
    <m/>
    <x v="0"/>
    <x v="1"/>
    <x v="16"/>
    <n v="190801"/>
    <n v="190801"/>
    <m/>
    <n v="3"/>
    <n v="190801"/>
    <n v="105000"/>
  </r>
  <r>
    <x v="107"/>
    <x v="0"/>
    <m/>
    <x v="18"/>
    <x v="2"/>
    <x v="19"/>
    <n v="190801"/>
    <n v="190801"/>
    <m/>
    <n v="2"/>
    <n v="190801"/>
    <n v="8000"/>
  </r>
  <r>
    <x v="107"/>
    <x v="0"/>
    <m/>
    <x v="1"/>
    <x v="2"/>
    <x v="18"/>
    <n v="190801"/>
    <n v="190801"/>
    <m/>
    <n v="1"/>
    <n v="190801"/>
    <n v="20000"/>
  </r>
  <r>
    <x v="107"/>
    <x v="0"/>
    <m/>
    <x v="0"/>
    <x v="2"/>
    <x v="17"/>
    <n v="190801"/>
    <n v="190801"/>
    <m/>
    <n v="25"/>
    <n v="190801"/>
    <n v="825000"/>
  </r>
  <r>
    <x v="107"/>
    <x v="0"/>
    <m/>
    <x v="0"/>
    <x v="2"/>
    <x v="15"/>
    <n v="190801"/>
    <n v="190801"/>
    <m/>
    <n v="31"/>
    <n v="190801"/>
    <n v="620000"/>
  </r>
  <r>
    <x v="107"/>
    <x v="0"/>
    <m/>
    <x v="0"/>
    <x v="2"/>
    <x v="16"/>
    <n v="190801"/>
    <n v="190801"/>
    <m/>
    <n v="22"/>
    <n v="190801"/>
    <n v="770000"/>
  </r>
  <r>
    <x v="107"/>
    <x v="0"/>
    <m/>
    <x v="0"/>
    <x v="4"/>
    <x v="15"/>
    <n v="190801"/>
    <n v="190801"/>
    <m/>
    <n v="2"/>
    <n v="190801"/>
    <n v="63000"/>
  </r>
  <r>
    <x v="107"/>
    <x v="0"/>
    <m/>
    <x v="0"/>
    <x v="4"/>
    <x v="16"/>
    <n v="190801"/>
    <n v="190801"/>
    <m/>
    <n v="3"/>
    <n v="190801"/>
    <n v="132000"/>
  </r>
  <r>
    <x v="108"/>
    <x v="2"/>
    <m/>
    <x v="0"/>
    <x v="1"/>
    <x v="16"/>
    <n v="190801"/>
    <n v="190801"/>
    <m/>
    <n v="104"/>
    <n v="190801"/>
    <n v="3640000"/>
  </r>
  <r>
    <x v="108"/>
    <x v="2"/>
    <m/>
    <x v="0"/>
    <x v="2"/>
    <x v="19"/>
    <n v="190801"/>
    <n v="190801"/>
    <m/>
    <n v="8"/>
    <n v="190801"/>
    <n v="24000"/>
  </r>
  <r>
    <x v="108"/>
    <x v="2"/>
    <m/>
    <x v="1"/>
    <x v="2"/>
    <x v="18"/>
    <n v="190801"/>
    <n v="190801"/>
    <m/>
    <n v="2"/>
    <n v="190801"/>
    <n v="40000"/>
  </r>
  <r>
    <x v="108"/>
    <x v="2"/>
    <m/>
    <x v="0"/>
    <x v="2"/>
    <x v="17"/>
    <n v="190801"/>
    <n v="190801"/>
    <m/>
    <n v="24"/>
    <n v="190801"/>
    <n v="792000"/>
  </r>
  <r>
    <x v="108"/>
    <x v="2"/>
    <m/>
    <x v="0"/>
    <x v="2"/>
    <x v="15"/>
    <n v="190801"/>
    <n v="190801"/>
    <m/>
    <n v="39"/>
    <n v="190801"/>
    <n v="780000"/>
  </r>
  <r>
    <x v="108"/>
    <x v="2"/>
    <m/>
    <x v="0"/>
    <x v="2"/>
    <x v="16"/>
    <n v="190801"/>
    <n v="190801"/>
    <m/>
    <n v="27"/>
    <n v="190801"/>
    <n v="945000"/>
  </r>
  <r>
    <x v="108"/>
    <x v="2"/>
    <m/>
    <x v="0"/>
    <x v="4"/>
    <x v="15"/>
    <n v="190801"/>
    <n v="190801"/>
    <m/>
    <n v="1"/>
    <n v="190801"/>
    <n v="31500"/>
  </r>
  <r>
    <x v="108"/>
    <x v="2"/>
    <m/>
    <x v="0"/>
    <x v="4"/>
    <x v="16"/>
    <n v="190801"/>
    <n v="190801"/>
    <m/>
    <n v="2"/>
    <n v="190801"/>
    <n v="88000"/>
  </r>
  <r>
    <x v="109"/>
    <x v="5"/>
    <m/>
    <x v="0"/>
    <x v="1"/>
    <x v="16"/>
    <n v="190801"/>
    <n v="190801"/>
    <m/>
    <n v="2"/>
    <n v="190801"/>
    <n v="70000"/>
  </r>
  <r>
    <x v="109"/>
    <x v="5"/>
    <m/>
    <x v="18"/>
    <x v="2"/>
    <x v="19"/>
    <n v="190801"/>
    <n v="190801"/>
    <m/>
    <n v="2"/>
    <n v="190801"/>
    <n v="8000"/>
  </r>
  <r>
    <x v="109"/>
    <x v="5"/>
    <m/>
    <x v="1"/>
    <x v="2"/>
    <x v="18"/>
    <n v="190801"/>
    <n v="190801"/>
    <m/>
    <n v="2"/>
    <n v="190801"/>
    <n v="40000"/>
  </r>
  <r>
    <x v="109"/>
    <x v="5"/>
    <m/>
    <x v="0"/>
    <x v="2"/>
    <x v="19"/>
    <n v="190801"/>
    <n v="190801"/>
    <m/>
    <n v="20"/>
    <n v="190801"/>
    <n v="60000"/>
  </r>
  <r>
    <x v="109"/>
    <x v="5"/>
    <m/>
    <x v="0"/>
    <x v="2"/>
    <x v="17"/>
    <n v="190801"/>
    <n v="190801"/>
    <m/>
    <n v="20"/>
    <n v="190801"/>
    <n v="660000"/>
  </r>
  <r>
    <x v="109"/>
    <x v="5"/>
    <m/>
    <x v="0"/>
    <x v="2"/>
    <x v="15"/>
    <n v="190801"/>
    <n v="190801"/>
    <m/>
    <n v="37"/>
    <n v="190801"/>
    <n v="740000"/>
  </r>
  <r>
    <x v="109"/>
    <x v="5"/>
    <m/>
    <x v="0"/>
    <x v="2"/>
    <x v="16"/>
    <n v="190801"/>
    <n v="190801"/>
    <m/>
    <n v="24"/>
    <n v="190801"/>
    <n v="840000"/>
  </r>
  <r>
    <x v="110"/>
    <x v="6"/>
    <m/>
    <x v="0"/>
    <x v="1"/>
    <x v="16"/>
    <n v="190801"/>
    <n v="190801"/>
    <m/>
    <n v="3"/>
    <n v="190801"/>
    <n v="105000"/>
  </r>
  <r>
    <x v="110"/>
    <x v="6"/>
    <m/>
    <x v="18"/>
    <x v="2"/>
    <x v="19"/>
    <n v="190801"/>
    <n v="190801"/>
    <m/>
    <n v="7"/>
    <n v="190801"/>
    <n v="28000"/>
  </r>
  <r>
    <x v="110"/>
    <x v="6"/>
    <m/>
    <x v="1"/>
    <x v="2"/>
    <x v="18"/>
    <n v="190801"/>
    <n v="190801"/>
    <m/>
    <n v="3"/>
    <n v="190801"/>
    <n v="60000"/>
  </r>
  <r>
    <x v="110"/>
    <x v="6"/>
    <m/>
    <x v="0"/>
    <x v="2"/>
    <x v="19"/>
    <n v="190801"/>
    <n v="190801"/>
    <m/>
    <n v="18"/>
    <n v="190801"/>
    <n v="54000"/>
  </r>
  <r>
    <x v="110"/>
    <x v="6"/>
    <m/>
    <x v="0"/>
    <x v="2"/>
    <x v="17"/>
    <n v="190801"/>
    <n v="190801"/>
    <m/>
    <n v="22"/>
    <n v="190801"/>
    <n v="726000"/>
  </r>
  <r>
    <x v="110"/>
    <x v="6"/>
    <m/>
    <x v="0"/>
    <x v="2"/>
    <x v="15"/>
    <n v="190801"/>
    <n v="190801"/>
    <m/>
    <n v="40"/>
    <n v="190801"/>
    <n v="800000"/>
  </r>
  <r>
    <x v="110"/>
    <x v="6"/>
    <m/>
    <x v="0"/>
    <x v="2"/>
    <x v="16"/>
    <n v="190801"/>
    <n v="190801"/>
    <m/>
    <n v="28"/>
    <n v="190801"/>
    <n v="980000"/>
  </r>
  <r>
    <x v="111"/>
    <x v="3"/>
    <m/>
    <x v="0"/>
    <x v="1"/>
    <x v="16"/>
    <n v="190801"/>
    <n v="190801"/>
    <m/>
    <n v="7"/>
    <n v="190801"/>
    <n v="245000"/>
  </r>
  <r>
    <x v="111"/>
    <x v="3"/>
    <m/>
    <x v="1"/>
    <x v="2"/>
    <x v="18"/>
    <n v="190801"/>
    <n v="190801"/>
    <m/>
    <n v="3"/>
    <n v="190801"/>
    <n v="60000"/>
  </r>
  <r>
    <x v="111"/>
    <x v="3"/>
    <m/>
    <x v="0"/>
    <x v="2"/>
    <x v="19"/>
    <n v="190801"/>
    <n v="190801"/>
    <m/>
    <n v="35"/>
    <n v="190801"/>
    <n v="105000"/>
  </r>
  <r>
    <x v="111"/>
    <x v="3"/>
    <m/>
    <x v="0"/>
    <x v="2"/>
    <x v="17"/>
    <n v="190801"/>
    <n v="190801"/>
    <m/>
    <n v="35"/>
    <n v="190801"/>
    <n v="1155000"/>
  </r>
  <r>
    <x v="111"/>
    <x v="3"/>
    <m/>
    <x v="0"/>
    <x v="2"/>
    <x v="15"/>
    <n v="190801"/>
    <n v="190801"/>
    <m/>
    <n v="29"/>
    <n v="190801"/>
    <n v="580000"/>
  </r>
  <r>
    <x v="111"/>
    <x v="3"/>
    <m/>
    <x v="0"/>
    <x v="2"/>
    <x v="16"/>
    <n v="190801"/>
    <n v="190801"/>
    <m/>
    <n v="26"/>
    <n v="190801"/>
    <n v="910000"/>
  </r>
  <r>
    <x v="111"/>
    <x v="3"/>
    <m/>
    <x v="0"/>
    <x v="4"/>
    <x v="15"/>
    <n v="190801"/>
    <n v="190801"/>
    <m/>
    <n v="15"/>
    <n v="190801"/>
    <n v="472500"/>
  </r>
  <r>
    <x v="111"/>
    <x v="3"/>
    <m/>
    <x v="0"/>
    <x v="4"/>
    <x v="16"/>
    <n v="190801"/>
    <n v="190801"/>
    <m/>
    <n v="5"/>
    <n v="190801"/>
    <n v="220000"/>
  </r>
  <r>
    <x v="111"/>
    <x v="3"/>
    <m/>
    <x v="0"/>
    <x v="3"/>
    <x v="15"/>
    <n v="190801"/>
    <n v="190801"/>
    <m/>
    <n v="2"/>
    <n v="190801"/>
    <n v="0"/>
  </r>
  <r>
    <x v="112"/>
    <x v="4"/>
    <m/>
    <x v="0"/>
    <x v="1"/>
    <x v="15"/>
    <n v="190801"/>
    <n v="190801"/>
    <m/>
    <n v="2"/>
    <n v="190801"/>
    <n v="40000"/>
  </r>
  <r>
    <x v="112"/>
    <x v="4"/>
    <m/>
    <x v="0"/>
    <x v="1"/>
    <x v="16"/>
    <n v="190801"/>
    <n v="190801"/>
    <m/>
    <n v="7"/>
    <n v="190801"/>
    <n v="245000"/>
  </r>
  <r>
    <x v="112"/>
    <x v="4"/>
    <m/>
    <x v="1"/>
    <x v="2"/>
    <x v="18"/>
    <n v="190801"/>
    <n v="190801"/>
    <m/>
    <n v="2"/>
    <n v="190801"/>
    <n v="40000"/>
  </r>
  <r>
    <x v="112"/>
    <x v="4"/>
    <m/>
    <x v="0"/>
    <x v="2"/>
    <x v="15"/>
    <n v="190801"/>
    <n v="190801"/>
    <m/>
    <n v="39"/>
    <n v="190801"/>
    <n v="780000"/>
  </r>
  <r>
    <x v="112"/>
    <x v="4"/>
    <m/>
    <x v="0"/>
    <x v="2"/>
    <x v="16"/>
    <n v="190801"/>
    <n v="190801"/>
    <m/>
    <n v="27"/>
    <n v="190801"/>
    <n v="945000"/>
  </r>
  <r>
    <x v="112"/>
    <x v="4"/>
    <m/>
    <x v="0"/>
    <x v="2"/>
    <x v="17"/>
    <n v="190801"/>
    <n v="190801"/>
    <m/>
    <n v="17"/>
    <n v="190801"/>
    <n v="561000"/>
  </r>
  <r>
    <x v="112"/>
    <x v="4"/>
    <m/>
    <x v="0"/>
    <x v="2"/>
    <x v="19"/>
    <n v="190801"/>
    <n v="190801"/>
    <m/>
    <n v="19"/>
    <n v="190801"/>
    <n v="57000"/>
  </r>
  <r>
    <x v="112"/>
    <x v="4"/>
    <m/>
    <x v="0"/>
    <x v="4"/>
    <x v="15"/>
    <n v="190801"/>
    <n v="190801"/>
    <m/>
    <n v="50"/>
    <n v="190801"/>
    <n v="1575000"/>
  </r>
  <r>
    <x v="112"/>
    <x v="4"/>
    <m/>
    <x v="0"/>
    <x v="4"/>
    <x v="16"/>
    <n v="190801"/>
    <n v="190801"/>
    <m/>
    <n v="4"/>
    <n v="190801"/>
    <n v="176000"/>
  </r>
  <r>
    <x v="113"/>
    <x v="1"/>
    <m/>
    <x v="0"/>
    <x v="1"/>
    <x v="16"/>
    <n v="190801"/>
    <n v="190801"/>
    <m/>
    <n v="4"/>
    <n v="190801"/>
    <n v="140000"/>
  </r>
  <r>
    <x v="113"/>
    <x v="1"/>
    <m/>
    <x v="1"/>
    <x v="2"/>
    <x v="18"/>
    <n v="190801"/>
    <n v="190801"/>
    <m/>
    <n v="2"/>
    <n v="190801"/>
    <n v="40000"/>
  </r>
  <r>
    <x v="113"/>
    <x v="1"/>
    <m/>
    <x v="0"/>
    <x v="2"/>
    <x v="15"/>
    <n v="190801"/>
    <n v="190801"/>
    <m/>
    <n v="23"/>
    <n v="190801"/>
    <n v="460000"/>
  </r>
  <r>
    <x v="113"/>
    <x v="1"/>
    <m/>
    <x v="0"/>
    <x v="2"/>
    <x v="16"/>
    <n v="190801"/>
    <n v="190801"/>
    <m/>
    <n v="21"/>
    <n v="190801"/>
    <n v="735000"/>
  </r>
  <r>
    <x v="113"/>
    <x v="1"/>
    <m/>
    <x v="0"/>
    <x v="2"/>
    <x v="17"/>
    <n v="190801"/>
    <n v="190801"/>
    <m/>
    <n v="19"/>
    <n v="190801"/>
    <n v="627000"/>
  </r>
  <r>
    <x v="113"/>
    <x v="1"/>
    <m/>
    <x v="0"/>
    <x v="2"/>
    <x v="19"/>
    <n v="190801"/>
    <n v="190801"/>
    <m/>
    <n v="23"/>
    <n v="190801"/>
    <n v="69000"/>
  </r>
  <r>
    <x v="113"/>
    <x v="1"/>
    <m/>
    <x v="0"/>
    <x v="4"/>
    <x v="15"/>
    <n v="190801"/>
    <n v="190801"/>
    <m/>
    <n v="42"/>
    <n v="190801"/>
    <n v="1323000"/>
  </r>
  <r>
    <x v="113"/>
    <x v="1"/>
    <m/>
    <x v="0"/>
    <x v="4"/>
    <x v="16"/>
    <n v="190801"/>
    <n v="190801"/>
    <m/>
    <n v="15"/>
    <n v="190801"/>
    <n v="660000"/>
  </r>
  <r>
    <x v="114"/>
    <x v="0"/>
    <m/>
    <x v="0"/>
    <x v="1"/>
    <x v="15"/>
    <n v="190801"/>
    <n v="190801"/>
    <m/>
    <n v="1"/>
    <n v="190801"/>
    <n v="20000"/>
  </r>
  <r>
    <x v="114"/>
    <x v="0"/>
    <m/>
    <x v="0"/>
    <x v="1"/>
    <x v="16"/>
    <n v="190801"/>
    <n v="190801"/>
    <m/>
    <n v="2"/>
    <n v="190801"/>
    <n v="70000"/>
  </r>
  <r>
    <x v="114"/>
    <x v="0"/>
    <m/>
    <x v="1"/>
    <x v="2"/>
    <x v="18"/>
    <n v="190801"/>
    <n v="190801"/>
    <m/>
    <n v="1"/>
    <n v="190801"/>
    <n v="20000"/>
  </r>
  <r>
    <x v="114"/>
    <x v="0"/>
    <m/>
    <x v="0"/>
    <x v="2"/>
    <x v="15"/>
    <n v="190801"/>
    <n v="190801"/>
    <m/>
    <n v="21"/>
    <n v="190801"/>
    <n v="420000"/>
  </r>
  <r>
    <x v="114"/>
    <x v="0"/>
    <m/>
    <x v="0"/>
    <x v="2"/>
    <x v="16"/>
    <n v="190801"/>
    <n v="190801"/>
    <m/>
    <n v="25"/>
    <n v="190801"/>
    <n v="875000"/>
  </r>
  <r>
    <x v="114"/>
    <x v="0"/>
    <m/>
    <x v="0"/>
    <x v="2"/>
    <x v="17"/>
    <n v="190801"/>
    <n v="190801"/>
    <m/>
    <n v="12"/>
    <n v="190801"/>
    <n v="396000"/>
  </r>
  <r>
    <x v="114"/>
    <x v="0"/>
    <m/>
    <x v="0"/>
    <x v="2"/>
    <x v="19"/>
    <n v="190801"/>
    <n v="190801"/>
    <m/>
    <n v="24"/>
    <n v="190801"/>
    <n v="72000"/>
  </r>
  <r>
    <x v="115"/>
    <x v="2"/>
    <m/>
    <x v="0"/>
    <x v="1"/>
    <x v="16"/>
    <n v="190801"/>
    <n v="190801"/>
    <m/>
    <n v="3"/>
    <n v="190801"/>
    <n v="105000"/>
  </r>
  <r>
    <x v="115"/>
    <x v="2"/>
    <m/>
    <x v="1"/>
    <x v="2"/>
    <x v="18"/>
    <n v="190801"/>
    <n v="190801"/>
    <m/>
    <n v="2"/>
    <n v="190801"/>
    <n v="40000"/>
  </r>
  <r>
    <x v="115"/>
    <x v="2"/>
    <m/>
    <x v="0"/>
    <x v="2"/>
    <x v="15"/>
    <n v="190801"/>
    <n v="190801"/>
    <m/>
    <n v="22"/>
    <n v="190801"/>
    <n v="440000"/>
  </r>
  <r>
    <x v="115"/>
    <x v="2"/>
    <m/>
    <x v="0"/>
    <x v="2"/>
    <x v="16"/>
    <n v="190801"/>
    <n v="190801"/>
    <m/>
    <n v="31"/>
    <n v="190801"/>
    <n v="1085000"/>
  </r>
  <r>
    <x v="115"/>
    <x v="2"/>
    <m/>
    <x v="0"/>
    <x v="2"/>
    <x v="17"/>
    <n v="190801"/>
    <n v="190801"/>
    <m/>
    <n v="13"/>
    <n v="190801"/>
    <n v="429000"/>
  </r>
  <r>
    <x v="115"/>
    <x v="2"/>
    <m/>
    <x v="0"/>
    <x v="2"/>
    <x v="19"/>
    <n v="190801"/>
    <n v="190801"/>
    <m/>
    <n v="33"/>
    <n v="190801"/>
    <n v="99000"/>
  </r>
  <r>
    <x v="116"/>
    <x v="5"/>
    <m/>
    <x v="0"/>
    <x v="1"/>
    <x v="15"/>
    <n v="190801"/>
    <n v="190801"/>
    <m/>
    <n v="1"/>
    <n v="190801"/>
    <n v="20000"/>
  </r>
  <r>
    <x v="116"/>
    <x v="5"/>
    <m/>
    <x v="0"/>
    <x v="1"/>
    <x v="16"/>
    <n v="190801"/>
    <n v="190801"/>
    <m/>
    <n v="1"/>
    <n v="190801"/>
    <n v="35000"/>
  </r>
  <r>
    <x v="116"/>
    <x v="5"/>
    <m/>
    <x v="1"/>
    <x v="2"/>
    <x v="18"/>
    <n v="190801"/>
    <n v="190801"/>
    <m/>
    <n v="3"/>
    <n v="190801"/>
    <n v="60000"/>
  </r>
  <r>
    <x v="116"/>
    <x v="5"/>
    <m/>
    <x v="0"/>
    <x v="2"/>
    <x v="15"/>
    <n v="190801"/>
    <n v="190801"/>
    <m/>
    <n v="21"/>
    <n v="190801"/>
    <n v="420000"/>
  </r>
  <r>
    <x v="116"/>
    <x v="5"/>
    <m/>
    <x v="0"/>
    <x v="2"/>
    <x v="16"/>
    <n v="190801"/>
    <n v="190801"/>
    <m/>
    <n v="25"/>
    <n v="190801"/>
    <n v="875000"/>
  </r>
  <r>
    <x v="116"/>
    <x v="5"/>
    <m/>
    <x v="0"/>
    <x v="2"/>
    <x v="17"/>
    <n v="190801"/>
    <n v="190801"/>
    <m/>
    <n v="17"/>
    <n v="190801"/>
    <n v="561000"/>
  </r>
  <r>
    <x v="116"/>
    <x v="5"/>
    <m/>
    <x v="0"/>
    <x v="2"/>
    <x v="19"/>
    <n v="190801"/>
    <n v="190801"/>
    <m/>
    <n v="31"/>
    <n v="190801"/>
    <n v="93000"/>
  </r>
  <r>
    <x v="117"/>
    <x v="6"/>
    <m/>
    <x v="0"/>
    <x v="1"/>
    <x v="15"/>
    <n v="190801"/>
    <n v="190801"/>
    <m/>
    <n v="1"/>
    <n v="190801"/>
    <n v="20000"/>
  </r>
  <r>
    <x v="117"/>
    <x v="6"/>
    <m/>
    <x v="0"/>
    <x v="1"/>
    <x v="16"/>
    <n v="190801"/>
    <n v="190801"/>
    <m/>
    <n v="102"/>
    <n v="190801"/>
    <n v="3570000"/>
  </r>
  <r>
    <x v="117"/>
    <x v="6"/>
    <m/>
    <x v="1"/>
    <x v="2"/>
    <x v="18"/>
    <n v="190801"/>
    <n v="190801"/>
    <m/>
    <n v="1"/>
    <n v="190801"/>
    <n v="20000"/>
  </r>
  <r>
    <x v="117"/>
    <x v="6"/>
    <m/>
    <x v="0"/>
    <x v="2"/>
    <x v="15"/>
    <n v="190801"/>
    <n v="190801"/>
    <m/>
    <n v="48"/>
    <n v="190801"/>
    <n v="960000"/>
  </r>
  <r>
    <x v="117"/>
    <x v="6"/>
    <m/>
    <x v="0"/>
    <x v="2"/>
    <x v="16"/>
    <n v="190801"/>
    <n v="190801"/>
    <m/>
    <n v="32"/>
    <n v="190801"/>
    <n v="1120000"/>
  </r>
  <r>
    <x v="117"/>
    <x v="6"/>
    <m/>
    <x v="0"/>
    <x v="2"/>
    <x v="17"/>
    <n v="190801"/>
    <n v="190801"/>
    <m/>
    <n v="22"/>
    <n v="190801"/>
    <n v="726000"/>
  </r>
  <r>
    <x v="117"/>
    <x v="6"/>
    <m/>
    <x v="0"/>
    <x v="2"/>
    <x v="19"/>
    <n v="190801"/>
    <n v="190801"/>
    <m/>
    <n v="49"/>
    <n v="190801"/>
    <n v="147000"/>
  </r>
  <r>
    <x v="117"/>
    <x v="6"/>
    <m/>
    <x v="18"/>
    <x v="2"/>
    <x v="19"/>
    <n v="190801"/>
    <n v="190801"/>
    <m/>
    <n v="3"/>
    <n v="190801"/>
    <n v="12000"/>
  </r>
  <r>
    <x v="118"/>
    <x v="3"/>
    <m/>
    <x v="0"/>
    <x v="1"/>
    <x v="16"/>
    <n v="190801"/>
    <n v="190801"/>
    <m/>
    <n v="8"/>
    <n v="190801"/>
    <n v="280000"/>
  </r>
  <r>
    <x v="118"/>
    <x v="3"/>
    <m/>
    <x v="1"/>
    <x v="2"/>
    <x v="18"/>
    <n v="190801"/>
    <n v="190801"/>
    <m/>
    <n v="4"/>
    <n v="190801"/>
    <n v="80000"/>
  </r>
  <r>
    <x v="118"/>
    <x v="3"/>
    <m/>
    <x v="0"/>
    <x v="2"/>
    <x v="15"/>
    <n v="190801"/>
    <n v="190801"/>
    <m/>
    <n v="52"/>
    <n v="190801"/>
    <n v="1040000"/>
  </r>
  <r>
    <x v="118"/>
    <x v="3"/>
    <m/>
    <x v="0"/>
    <x v="2"/>
    <x v="16"/>
    <n v="190801"/>
    <n v="190801"/>
    <m/>
    <n v="51"/>
    <n v="190801"/>
    <n v="1785000"/>
  </r>
  <r>
    <x v="118"/>
    <x v="3"/>
    <m/>
    <x v="0"/>
    <x v="2"/>
    <x v="17"/>
    <n v="190801"/>
    <n v="190801"/>
    <m/>
    <n v="41"/>
    <n v="190801"/>
    <n v="1353000"/>
  </r>
  <r>
    <x v="118"/>
    <x v="3"/>
    <m/>
    <x v="0"/>
    <x v="2"/>
    <x v="19"/>
    <n v="190801"/>
    <n v="190801"/>
    <m/>
    <n v="59"/>
    <n v="190801"/>
    <n v="177000"/>
  </r>
  <r>
    <x v="118"/>
    <x v="3"/>
    <m/>
    <x v="18"/>
    <x v="2"/>
    <x v="19"/>
    <n v="190801"/>
    <n v="190801"/>
    <m/>
    <n v="1"/>
    <n v="190801"/>
    <n v="4000"/>
  </r>
  <r>
    <x v="119"/>
    <x v="4"/>
    <m/>
    <x v="0"/>
    <x v="1"/>
    <x v="15"/>
    <n v="190801"/>
    <n v="190801"/>
    <m/>
    <n v="3"/>
    <n v="190801"/>
    <n v="60000"/>
  </r>
  <r>
    <x v="119"/>
    <x v="4"/>
    <m/>
    <x v="0"/>
    <x v="1"/>
    <x v="16"/>
    <n v="190801"/>
    <n v="190801"/>
    <m/>
    <n v="204"/>
    <n v="190801"/>
    <n v="7140000"/>
  </r>
  <r>
    <x v="119"/>
    <x v="4"/>
    <m/>
    <x v="1"/>
    <x v="2"/>
    <x v="18"/>
    <n v="190801"/>
    <n v="190801"/>
    <m/>
    <n v="3"/>
    <n v="190801"/>
    <n v="60000"/>
  </r>
  <r>
    <x v="119"/>
    <x v="4"/>
    <m/>
    <x v="0"/>
    <x v="2"/>
    <x v="15"/>
    <n v="190801"/>
    <n v="190801"/>
    <m/>
    <n v="64"/>
    <n v="190801"/>
    <n v="1280000"/>
  </r>
  <r>
    <x v="119"/>
    <x v="4"/>
    <m/>
    <x v="0"/>
    <x v="2"/>
    <x v="16"/>
    <n v="190801"/>
    <n v="190801"/>
    <m/>
    <n v="54"/>
    <n v="190801"/>
    <n v="1890000"/>
  </r>
  <r>
    <x v="119"/>
    <x v="4"/>
    <m/>
    <x v="0"/>
    <x v="2"/>
    <x v="17"/>
    <n v="190801"/>
    <n v="190801"/>
    <m/>
    <n v="35"/>
    <n v="190801"/>
    <n v="1155000"/>
  </r>
  <r>
    <x v="119"/>
    <x v="4"/>
    <m/>
    <x v="0"/>
    <x v="2"/>
    <x v="19"/>
    <n v="190801"/>
    <n v="190801"/>
    <m/>
    <n v="63"/>
    <n v="190801"/>
    <n v="189000"/>
  </r>
  <r>
    <x v="119"/>
    <x v="4"/>
    <m/>
    <x v="0"/>
    <x v="4"/>
    <x v="15"/>
    <n v="190801"/>
    <n v="190801"/>
    <m/>
    <n v="124"/>
    <n v="190801"/>
    <n v="3906000"/>
  </r>
  <r>
    <x v="119"/>
    <x v="4"/>
    <m/>
    <x v="0"/>
    <x v="4"/>
    <x v="16"/>
    <n v="190801"/>
    <n v="190801"/>
    <m/>
    <n v="24"/>
    <n v="190801"/>
    <n v="1056000"/>
  </r>
  <r>
    <x v="120"/>
    <x v="1"/>
    <m/>
    <x v="0"/>
    <x v="1"/>
    <x v="15"/>
    <n v="190801"/>
    <n v="190801"/>
    <m/>
    <n v="5"/>
    <n v="190801"/>
    <n v="100000"/>
  </r>
  <r>
    <x v="120"/>
    <x v="1"/>
    <m/>
    <x v="0"/>
    <x v="1"/>
    <x v="16"/>
    <n v="190801"/>
    <n v="190801"/>
    <m/>
    <n v="44"/>
    <n v="190801"/>
    <n v="1540000"/>
  </r>
  <r>
    <x v="120"/>
    <x v="1"/>
    <m/>
    <x v="1"/>
    <x v="2"/>
    <x v="18"/>
    <n v="190801"/>
    <n v="190801"/>
    <m/>
    <n v="5"/>
    <n v="190801"/>
    <n v="100000"/>
  </r>
  <r>
    <x v="120"/>
    <x v="1"/>
    <m/>
    <x v="0"/>
    <x v="2"/>
    <x v="15"/>
    <n v="190801"/>
    <n v="190801"/>
    <m/>
    <n v="72"/>
    <n v="190801"/>
    <n v="1440000"/>
  </r>
  <r>
    <x v="120"/>
    <x v="1"/>
    <m/>
    <x v="0"/>
    <x v="2"/>
    <x v="16"/>
    <n v="190801"/>
    <n v="190801"/>
    <m/>
    <n v="72"/>
    <n v="190801"/>
    <n v="2520000"/>
  </r>
  <r>
    <x v="120"/>
    <x v="1"/>
    <m/>
    <x v="0"/>
    <x v="2"/>
    <x v="17"/>
    <n v="190801"/>
    <n v="190801"/>
    <m/>
    <n v="69"/>
    <n v="190801"/>
    <n v="2277000"/>
  </r>
  <r>
    <x v="120"/>
    <x v="1"/>
    <m/>
    <x v="0"/>
    <x v="2"/>
    <x v="19"/>
    <n v="190801"/>
    <n v="190801"/>
    <m/>
    <n v="78"/>
    <n v="190801"/>
    <n v="234000"/>
  </r>
  <r>
    <x v="120"/>
    <x v="1"/>
    <m/>
    <x v="0"/>
    <x v="4"/>
    <x v="15"/>
    <n v="190801"/>
    <n v="190801"/>
    <m/>
    <n v="9"/>
    <n v="190801"/>
    <n v="283500"/>
  </r>
  <r>
    <x v="120"/>
    <x v="1"/>
    <m/>
    <x v="0"/>
    <x v="3"/>
    <x v="17"/>
    <n v="190801"/>
    <n v="190801"/>
    <m/>
    <n v="1"/>
    <n v="190801"/>
    <n v="0"/>
  </r>
  <r>
    <x v="121"/>
    <x v="0"/>
    <m/>
    <x v="0"/>
    <x v="1"/>
    <x v="16"/>
    <n v="190801"/>
    <n v="190801"/>
    <m/>
    <n v="34"/>
    <n v="190801"/>
    <n v="1190000"/>
  </r>
  <r>
    <x v="121"/>
    <x v="0"/>
    <m/>
    <x v="1"/>
    <x v="2"/>
    <x v="18"/>
    <n v="190801"/>
    <n v="190801"/>
    <m/>
    <n v="2"/>
    <n v="190801"/>
    <n v="40000"/>
  </r>
  <r>
    <x v="121"/>
    <x v="0"/>
    <m/>
    <x v="0"/>
    <x v="2"/>
    <x v="15"/>
    <n v="190801"/>
    <n v="190801"/>
    <m/>
    <n v="59"/>
    <n v="190801"/>
    <n v="1180000"/>
  </r>
  <r>
    <x v="121"/>
    <x v="0"/>
    <m/>
    <x v="0"/>
    <x v="2"/>
    <x v="16"/>
    <n v="190801"/>
    <n v="190801"/>
    <m/>
    <n v="74"/>
    <n v="190801"/>
    <n v="2590000"/>
  </r>
  <r>
    <x v="121"/>
    <x v="0"/>
    <m/>
    <x v="0"/>
    <x v="2"/>
    <x v="17"/>
    <n v="190801"/>
    <n v="190801"/>
    <m/>
    <n v="60"/>
    <n v="190801"/>
    <n v="1980000"/>
  </r>
  <r>
    <x v="121"/>
    <x v="0"/>
    <m/>
    <x v="0"/>
    <x v="2"/>
    <x v="19"/>
    <n v="190801"/>
    <n v="190801"/>
    <m/>
    <n v="75"/>
    <n v="190801"/>
    <n v="225000"/>
  </r>
  <r>
    <x v="122"/>
    <x v="2"/>
    <m/>
    <x v="0"/>
    <x v="1"/>
    <x v="16"/>
    <n v="190801"/>
    <n v="190801"/>
    <m/>
    <n v="222"/>
    <n v="190801"/>
    <n v="7770000"/>
  </r>
  <r>
    <x v="122"/>
    <x v="2"/>
    <m/>
    <x v="18"/>
    <x v="2"/>
    <x v="19"/>
    <n v="190801"/>
    <n v="190801"/>
    <m/>
    <n v="1"/>
    <n v="190801"/>
    <n v="4000"/>
  </r>
  <r>
    <x v="122"/>
    <x v="2"/>
    <m/>
    <x v="1"/>
    <x v="2"/>
    <x v="18"/>
    <n v="190801"/>
    <n v="190801"/>
    <m/>
    <n v="4"/>
    <n v="190801"/>
    <n v="80000"/>
  </r>
  <r>
    <x v="122"/>
    <x v="2"/>
    <m/>
    <x v="0"/>
    <x v="2"/>
    <x v="15"/>
    <n v="190801"/>
    <n v="190801"/>
    <m/>
    <n v="49"/>
    <n v="190801"/>
    <n v="980000"/>
  </r>
  <r>
    <x v="122"/>
    <x v="2"/>
    <m/>
    <x v="0"/>
    <x v="2"/>
    <x v="16"/>
    <n v="190801"/>
    <n v="190801"/>
    <m/>
    <n v="55"/>
    <n v="190801"/>
    <n v="1925000"/>
  </r>
  <r>
    <x v="122"/>
    <x v="2"/>
    <m/>
    <x v="0"/>
    <x v="2"/>
    <x v="17"/>
    <n v="190801"/>
    <n v="190801"/>
    <m/>
    <n v="33"/>
    <n v="190801"/>
    <n v="1089000"/>
  </r>
  <r>
    <x v="122"/>
    <x v="2"/>
    <m/>
    <x v="0"/>
    <x v="2"/>
    <x v="19"/>
    <n v="190801"/>
    <n v="190801"/>
    <m/>
    <n v="54"/>
    <n v="190801"/>
    <n v="162000"/>
  </r>
  <r>
    <x v="122"/>
    <x v="2"/>
    <m/>
    <x v="0"/>
    <x v="4"/>
    <x v="15"/>
    <n v="190801"/>
    <n v="190801"/>
    <m/>
    <n v="18"/>
    <n v="190801"/>
    <n v="567000"/>
  </r>
  <r>
    <x v="122"/>
    <x v="2"/>
    <m/>
    <x v="0"/>
    <x v="4"/>
    <x v="16"/>
    <n v="190801"/>
    <n v="190801"/>
    <m/>
    <n v="5"/>
    <n v="190801"/>
    <n v="220000"/>
  </r>
  <r>
    <x v="123"/>
    <x v="5"/>
    <m/>
    <x v="0"/>
    <x v="1"/>
    <x v="15"/>
    <n v="190801"/>
    <n v="190801"/>
    <m/>
    <n v="2"/>
    <n v="190801"/>
    <n v="40000"/>
  </r>
  <r>
    <x v="123"/>
    <x v="5"/>
    <m/>
    <x v="0"/>
    <x v="1"/>
    <x v="16"/>
    <n v="190801"/>
    <n v="190801"/>
    <m/>
    <n v="14"/>
    <n v="190801"/>
    <n v="490000"/>
  </r>
  <r>
    <x v="123"/>
    <x v="5"/>
    <m/>
    <x v="1"/>
    <x v="2"/>
    <x v="18"/>
    <n v="190801"/>
    <n v="190801"/>
    <m/>
    <n v="5"/>
    <n v="190801"/>
    <n v="100000"/>
  </r>
  <r>
    <x v="123"/>
    <x v="5"/>
    <m/>
    <x v="0"/>
    <x v="2"/>
    <x v="15"/>
    <n v="190801"/>
    <n v="190801"/>
    <m/>
    <n v="60"/>
    <n v="190801"/>
    <n v="1200000"/>
  </r>
  <r>
    <x v="123"/>
    <x v="5"/>
    <m/>
    <x v="0"/>
    <x v="2"/>
    <x v="16"/>
    <n v="190801"/>
    <n v="190801"/>
    <m/>
    <n v="55"/>
    <n v="190801"/>
    <n v="1925000"/>
  </r>
  <r>
    <x v="123"/>
    <x v="5"/>
    <m/>
    <x v="0"/>
    <x v="2"/>
    <x v="17"/>
    <n v="190801"/>
    <n v="190801"/>
    <m/>
    <n v="37"/>
    <n v="190801"/>
    <n v="1221000"/>
  </r>
  <r>
    <x v="123"/>
    <x v="5"/>
    <m/>
    <x v="0"/>
    <x v="2"/>
    <x v="19"/>
    <n v="190801"/>
    <n v="190801"/>
    <m/>
    <n v="47"/>
    <n v="190801"/>
    <n v="141000"/>
  </r>
  <r>
    <x v="124"/>
    <x v="6"/>
    <m/>
    <x v="0"/>
    <x v="1"/>
    <x v="15"/>
    <n v="190801"/>
    <n v="190801"/>
    <m/>
    <n v="3"/>
    <n v="190801"/>
    <n v="60000"/>
  </r>
  <r>
    <x v="124"/>
    <x v="6"/>
    <m/>
    <x v="0"/>
    <x v="1"/>
    <x v="16"/>
    <n v="190801"/>
    <n v="190801"/>
    <m/>
    <n v="10"/>
    <n v="190801"/>
    <n v="350000"/>
  </r>
  <r>
    <x v="124"/>
    <x v="6"/>
    <m/>
    <x v="18"/>
    <x v="2"/>
    <x v="19"/>
    <n v="190801"/>
    <n v="190801"/>
    <m/>
    <n v="3"/>
    <n v="190801"/>
    <n v="12000"/>
  </r>
  <r>
    <x v="124"/>
    <x v="6"/>
    <m/>
    <x v="1"/>
    <x v="2"/>
    <x v="18"/>
    <n v="190801"/>
    <n v="190801"/>
    <m/>
    <n v="8"/>
    <n v="190801"/>
    <n v="160000"/>
  </r>
  <r>
    <x v="124"/>
    <x v="6"/>
    <m/>
    <x v="0"/>
    <x v="2"/>
    <x v="15"/>
    <n v="190801"/>
    <n v="190801"/>
    <m/>
    <n v="55"/>
    <n v="190801"/>
    <n v="1100000"/>
  </r>
  <r>
    <x v="124"/>
    <x v="6"/>
    <m/>
    <x v="0"/>
    <x v="2"/>
    <x v="16"/>
    <n v="190801"/>
    <n v="190801"/>
    <m/>
    <n v="55"/>
    <n v="190801"/>
    <n v="1925000"/>
  </r>
  <r>
    <x v="124"/>
    <x v="6"/>
    <m/>
    <x v="0"/>
    <x v="2"/>
    <x v="17"/>
    <n v="190801"/>
    <n v="190801"/>
    <m/>
    <n v="41"/>
    <n v="190801"/>
    <n v="1353000"/>
  </r>
  <r>
    <x v="124"/>
    <x v="6"/>
    <m/>
    <x v="0"/>
    <x v="2"/>
    <x v="19"/>
    <n v="190801"/>
    <n v="190801"/>
    <m/>
    <n v="68"/>
    <n v="190801"/>
    <n v="204000"/>
  </r>
  <r>
    <x v="124"/>
    <x v="6"/>
    <m/>
    <x v="0"/>
    <x v="6"/>
    <x v="15"/>
    <n v="190801"/>
    <n v="190801"/>
    <m/>
    <n v="911"/>
    <n v="190801"/>
    <n v="8260948"/>
  </r>
  <r>
    <x v="125"/>
    <x v="3"/>
    <m/>
    <x v="0"/>
    <x v="1"/>
    <x v="15"/>
    <n v="190801"/>
    <n v="190801"/>
    <m/>
    <n v="3"/>
    <n v="190801"/>
    <n v="60000"/>
  </r>
  <r>
    <x v="125"/>
    <x v="3"/>
    <m/>
    <x v="0"/>
    <x v="1"/>
    <x v="16"/>
    <n v="190801"/>
    <n v="190801"/>
    <m/>
    <n v="117"/>
    <n v="190801"/>
    <n v="4095000"/>
  </r>
  <r>
    <x v="125"/>
    <x v="3"/>
    <m/>
    <x v="1"/>
    <x v="2"/>
    <x v="18"/>
    <n v="190801"/>
    <n v="190801"/>
    <m/>
    <n v="4"/>
    <n v="190801"/>
    <n v="80000"/>
  </r>
  <r>
    <x v="125"/>
    <x v="3"/>
    <m/>
    <x v="0"/>
    <x v="2"/>
    <x v="15"/>
    <n v="190801"/>
    <n v="190801"/>
    <m/>
    <n v="56"/>
    <n v="190801"/>
    <n v="1120000"/>
  </r>
  <r>
    <x v="125"/>
    <x v="3"/>
    <m/>
    <x v="0"/>
    <x v="2"/>
    <x v="16"/>
    <n v="190801"/>
    <n v="190801"/>
    <m/>
    <n v="50"/>
    <n v="190801"/>
    <n v="1750000"/>
  </r>
  <r>
    <x v="125"/>
    <x v="3"/>
    <m/>
    <x v="0"/>
    <x v="2"/>
    <x v="17"/>
    <n v="190801"/>
    <n v="190801"/>
    <m/>
    <n v="44"/>
    <n v="190801"/>
    <n v="1452000"/>
  </r>
  <r>
    <x v="125"/>
    <x v="3"/>
    <m/>
    <x v="0"/>
    <x v="2"/>
    <x v="19"/>
    <n v="190801"/>
    <n v="190801"/>
    <m/>
    <n v="58"/>
    <n v="190801"/>
    <n v="174000"/>
  </r>
  <r>
    <x v="125"/>
    <x v="3"/>
    <m/>
    <x v="0"/>
    <x v="4"/>
    <x v="15"/>
    <n v="190801"/>
    <n v="190801"/>
    <m/>
    <n v="18"/>
    <n v="190801"/>
    <n v="567000"/>
  </r>
  <r>
    <x v="125"/>
    <x v="3"/>
    <m/>
    <x v="0"/>
    <x v="4"/>
    <x v="16"/>
    <n v="190801"/>
    <n v="190801"/>
    <m/>
    <n v="5"/>
    <n v="190801"/>
    <n v="220000"/>
  </r>
  <r>
    <x v="126"/>
    <x v="4"/>
    <m/>
    <x v="0"/>
    <x v="1"/>
    <x v="16"/>
    <n v="190801"/>
    <n v="190801"/>
    <m/>
    <n v="28"/>
    <n v="190801"/>
    <n v="980000"/>
  </r>
  <r>
    <x v="126"/>
    <x v="4"/>
    <m/>
    <x v="1"/>
    <x v="2"/>
    <x v="18"/>
    <n v="190801"/>
    <n v="190801"/>
    <m/>
    <n v="2"/>
    <n v="190801"/>
    <n v="40000"/>
  </r>
  <r>
    <x v="126"/>
    <x v="4"/>
    <m/>
    <x v="0"/>
    <x v="2"/>
    <x v="15"/>
    <n v="190801"/>
    <n v="190801"/>
    <m/>
    <n v="46"/>
    <n v="190801"/>
    <n v="920000"/>
  </r>
  <r>
    <x v="126"/>
    <x v="4"/>
    <m/>
    <x v="0"/>
    <x v="2"/>
    <x v="16"/>
    <n v="190801"/>
    <n v="190801"/>
    <m/>
    <n v="40"/>
    <n v="190801"/>
    <n v="1400000"/>
  </r>
  <r>
    <x v="126"/>
    <x v="4"/>
    <m/>
    <x v="0"/>
    <x v="2"/>
    <x v="17"/>
    <n v="190801"/>
    <n v="190801"/>
    <m/>
    <n v="35"/>
    <n v="190801"/>
    <n v="1155000"/>
  </r>
  <r>
    <x v="126"/>
    <x v="4"/>
    <m/>
    <x v="0"/>
    <x v="2"/>
    <x v="19"/>
    <n v="190801"/>
    <n v="190801"/>
    <m/>
    <n v="62"/>
    <n v="190801"/>
    <n v="186000"/>
  </r>
  <r>
    <x v="127"/>
    <x v="1"/>
    <m/>
    <x v="0"/>
    <x v="1"/>
    <x v="15"/>
    <n v="190801"/>
    <n v="190801"/>
    <m/>
    <n v="6"/>
    <n v="190801"/>
    <n v="120000"/>
  </r>
  <r>
    <x v="127"/>
    <x v="1"/>
    <m/>
    <x v="0"/>
    <x v="1"/>
    <x v="16"/>
    <n v="190801"/>
    <n v="190801"/>
    <m/>
    <n v="9"/>
    <n v="190801"/>
    <n v="315000"/>
  </r>
  <r>
    <x v="127"/>
    <x v="1"/>
    <m/>
    <x v="1"/>
    <x v="2"/>
    <x v="18"/>
    <n v="190801"/>
    <n v="190801"/>
    <m/>
    <n v="8"/>
    <n v="190801"/>
    <n v="160000"/>
  </r>
  <r>
    <x v="127"/>
    <x v="1"/>
    <m/>
    <x v="0"/>
    <x v="2"/>
    <x v="15"/>
    <n v="190801"/>
    <n v="190801"/>
    <m/>
    <n v="56"/>
    <n v="190801"/>
    <n v="1120000"/>
  </r>
  <r>
    <x v="127"/>
    <x v="1"/>
    <m/>
    <x v="0"/>
    <x v="2"/>
    <x v="16"/>
    <n v="190801"/>
    <n v="190801"/>
    <m/>
    <n v="37"/>
    <n v="190801"/>
    <n v="1295000"/>
  </r>
  <r>
    <x v="127"/>
    <x v="1"/>
    <m/>
    <x v="0"/>
    <x v="2"/>
    <x v="17"/>
    <n v="190801"/>
    <n v="190801"/>
    <m/>
    <n v="40"/>
    <n v="190801"/>
    <n v="1320000"/>
  </r>
  <r>
    <x v="127"/>
    <x v="1"/>
    <m/>
    <x v="0"/>
    <x v="2"/>
    <x v="19"/>
    <n v="190801"/>
    <n v="190801"/>
    <m/>
    <n v="53"/>
    <n v="190801"/>
    <n v="159000"/>
  </r>
  <r>
    <x v="127"/>
    <x v="1"/>
    <m/>
    <x v="0"/>
    <x v="4"/>
    <x v="15"/>
    <n v="190801"/>
    <n v="190801"/>
    <m/>
    <n v="14"/>
    <n v="190801"/>
    <n v="441000"/>
  </r>
  <r>
    <x v="127"/>
    <x v="1"/>
    <m/>
    <x v="0"/>
    <x v="4"/>
    <x v="16"/>
    <n v="190801"/>
    <n v="190801"/>
    <m/>
    <n v="2"/>
    <n v="190801"/>
    <n v="88000"/>
  </r>
  <r>
    <x v="128"/>
    <x v="0"/>
    <m/>
    <x v="0"/>
    <x v="1"/>
    <x v="15"/>
    <n v="190801"/>
    <n v="190801"/>
    <m/>
    <n v="1"/>
    <n v="190801"/>
    <n v="20000"/>
  </r>
  <r>
    <x v="128"/>
    <x v="0"/>
    <m/>
    <x v="0"/>
    <x v="3"/>
    <x v="15"/>
    <n v="190801"/>
    <n v="190801"/>
    <m/>
    <n v="1"/>
    <n v="190801"/>
    <n v="0"/>
  </r>
  <r>
    <x v="128"/>
    <x v="0"/>
    <m/>
    <x v="18"/>
    <x v="2"/>
    <x v="19"/>
    <n v="190801"/>
    <n v="190801"/>
    <m/>
    <n v="1"/>
    <n v="190801"/>
    <n v="4000"/>
  </r>
  <r>
    <x v="128"/>
    <x v="0"/>
    <m/>
    <x v="1"/>
    <x v="2"/>
    <x v="18"/>
    <n v="190801"/>
    <n v="190801"/>
    <m/>
    <n v="9"/>
    <n v="190801"/>
    <n v="180000"/>
  </r>
  <r>
    <x v="128"/>
    <x v="0"/>
    <m/>
    <x v="0"/>
    <x v="2"/>
    <x v="15"/>
    <n v="190801"/>
    <n v="190801"/>
    <m/>
    <n v="34"/>
    <n v="190801"/>
    <n v="680000"/>
  </r>
  <r>
    <x v="128"/>
    <x v="0"/>
    <m/>
    <x v="0"/>
    <x v="2"/>
    <x v="16"/>
    <n v="190801"/>
    <n v="190801"/>
    <m/>
    <n v="65"/>
    <n v="190801"/>
    <n v="2275000"/>
  </r>
  <r>
    <x v="128"/>
    <x v="0"/>
    <m/>
    <x v="0"/>
    <x v="2"/>
    <x v="17"/>
    <n v="190801"/>
    <n v="190801"/>
    <m/>
    <n v="38"/>
    <n v="190801"/>
    <n v="1254000"/>
  </r>
  <r>
    <x v="128"/>
    <x v="0"/>
    <m/>
    <x v="0"/>
    <x v="2"/>
    <x v="19"/>
    <n v="190801"/>
    <n v="190801"/>
    <m/>
    <n v="44"/>
    <n v="190801"/>
    <n v="132000"/>
  </r>
  <r>
    <x v="128"/>
    <x v="0"/>
    <m/>
    <x v="0"/>
    <x v="4"/>
    <x v="15"/>
    <n v="190801"/>
    <n v="190801"/>
    <m/>
    <n v="6"/>
    <n v="190801"/>
    <n v="189000"/>
  </r>
  <r>
    <x v="129"/>
    <x v="2"/>
    <m/>
    <x v="0"/>
    <x v="3"/>
    <x v="15"/>
    <n v="190801"/>
    <n v="190801"/>
    <m/>
    <n v="1"/>
    <n v="190801"/>
    <n v="0"/>
  </r>
  <r>
    <x v="129"/>
    <x v="2"/>
    <m/>
    <x v="18"/>
    <x v="2"/>
    <x v="19"/>
    <n v="190801"/>
    <n v="190801"/>
    <m/>
    <n v="1"/>
    <n v="190801"/>
    <n v="4000"/>
  </r>
  <r>
    <x v="129"/>
    <x v="2"/>
    <m/>
    <x v="1"/>
    <x v="2"/>
    <x v="18"/>
    <n v="190801"/>
    <n v="190801"/>
    <m/>
    <n v="6"/>
    <n v="190801"/>
    <n v="120000"/>
  </r>
  <r>
    <x v="129"/>
    <x v="2"/>
    <m/>
    <x v="0"/>
    <x v="2"/>
    <x v="15"/>
    <n v="190801"/>
    <n v="190801"/>
    <m/>
    <n v="44"/>
    <n v="190801"/>
    <n v="880000"/>
  </r>
  <r>
    <x v="129"/>
    <x v="2"/>
    <m/>
    <x v="0"/>
    <x v="2"/>
    <x v="16"/>
    <n v="190801"/>
    <n v="190801"/>
    <m/>
    <n v="154"/>
    <n v="190801"/>
    <n v="5390000"/>
  </r>
  <r>
    <x v="129"/>
    <x v="2"/>
    <m/>
    <x v="0"/>
    <x v="2"/>
    <x v="17"/>
    <n v="190801"/>
    <n v="190801"/>
    <m/>
    <n v="23"/>
    <n v="190801"/>
    <n v="759000"/>
  </r>
  <r>
    <x v="129"/>
    <x v="2"/>
    <m/>
    <x v="0"/>
    <x v="2"/>
    <x v="19"/>
    <n v="190801"/>
    <n v="190801"/>
    <m/>
    <n v="48"/>
    <n v="190801"/>
    <n v="144000"/>
  </r>
  <r>
    <x v="129"/>
    <x v="2"/>
    <m/>
    <x v="0"/>
    <x v="4"/>
    <x v="15"/>
    <n v="190801"/>
    <n v="190801"/>
    <m/>
    <n v="4"/>
    <n v="190801"/>
    <n v="126000"/>
  </r>
  <r>
    <x v="129"/>
    <x v="2"/>
    <m/>
    <x v="0"/>
    <x v="4"/>
    <x v="16"/>
    <n v="190801"/>
    <n v="190801"/>
    <m/>
    <n v="1"/>
    <n v="190801"/>
    <n v="44000"/>
  </r>
  <r>
    <x v="130"/>
    <x v="5"/>
    <m/>
    <x v="18"/>
    <x v="2"/>
    <x v="19"/>
    <n v="190801"/>
    <n v="190801"/>
    <m/>
    <n v="6"/>
    <n v="190801"/>
    <n v="24000"/>
  </r>
  <r>
    <x v="130"/>
    <x v="5"/>
    <m/>
    <x v="1"/>
    <x v="2"/>
    <x v="18"/>
    <n v="190801"/>
    <n v="190801"/>
    <m/>
    <n v="5"/>
    <n v="190801"/>
    <n v="100000"/>
  </r>
  <r>
    <x v="130"/>
    <x v="5"/>
    <m/>
    <x v="1"/>
    <x v="2"/>
    <x v="21"/>
    <n v="190801"/>
    <n v="190801"/>
    <m/>
    <n v="1"/>
    <n v="190801"/>
    <n v="35000"/>
  </r>
  <r>
    <x v="130"/>
    <x v="5"/>
    <m/>
    <x v="0"/>
    <x v="2"/>
    <x v="15"/>
    <n v="190801"/>
    <n v="190801"/>
    <m/>
    <n v="35"/>
    <n v="190801"/>
    <n v="700000"/>
  </r>
  <r>
    <x v="130"/>
    <x v="5"/>
    <m/>
    <x v="0"/>
    <x v="2"/>
    <x v="16"/>
    <n v="190801"/>
    <n v="190801"/>
    <m/>
    <n v="30"/>
    <n v="190801"/>
    <n v="1050000"/>
  </r>
  <r>
    <x v="130"/>
    <x v="5"/>
    <m/>
    <x v="0"/>
    <x v="2"/>
    <x v="17"/>
    <n v="190801"/>
    <n v="190801"/>
    <m/>
    <n v="33"/>
    <n v="190801"/>
    <n v="1089000"/>
  </r>
  <r>
    <x v="130"/>
    <x v="5"/>
    <m/>
    <x v="0"/>
    <x v="2"/>
    <x v="19"/>
    <n v="190801"/>
    <n v="190801"/>
    <m/>
    <n v="37"/>
    <n v="190801"/>
    <n v="111000"/>
  </r>
  <r>
    <x v="131"/>
    <x v="6"/>
    <m/>
    <x v="1"/>
    <x v="2"/>
    <x v="18"/>
    <n v="190801"/>
    <n v="190801"/>
    <m/>
    <n v="6"/>
    <n v="190801"/>
    <n v="120000"/>
  </r>
  <r>
    <x v="131"/>
    <x v="6"/>
    <m/>
    <x v="1"/>
    <x v="2"/>
    <x v="21"/>
    <n v="190801"/>
    <n v="190801"/>
    <m/>
    <n v="1"/>
    <n v="190801"/>
    <n v="35000"/>
  </r>
  <r>
    <x v="131"/>
    <x v="6"/>
    <m/>
    <x v="0"/>
    <x v="2"/>
    <x v="15"/>
    <n v="190801"/>
    <n v="190801"/>
    <m/>
    <n v="52"/>
    <n v="190801"/>
    <n v="1040000"/>
  </r>
  <r>
    <x v="131"/>
    <x v="6"/>
    <m/>
    <x v="0"/>
    <x v="2"/>
    <x v="16"/>
    <n v="190801"/>
    <n v="190801"/>
    <m/>
    <n v="40"/>
    <n v="190801"/>
    <n v="1400000"/>
  </r>
  <r>
    <x v="131"/>
    <x v="6"/>
    <m/>
    <x v="0"/>
    <x v="2"/>
    <x v="17"/>
    <n v="190801"/>
    <n v="190801"/>
    <m/>
    <n v="33"/>
    <n v="190801"/>
    <n v="1089000"/>
  </r>
  <r>
    <x v="131"/>
    <x v="6"/>
    <m/>
    <x v="0"/>
    <x v="2"/>
    <x v="19"/>
    <n v="190801"/>
    <n v="190801"/>
    <m/>
    <n v="48"/>
    <n v="190801"/>
    <n v="144000"/>
  </r>
  <r>
    <x v="132"/>
    <x v="3"/>
    <m/>
    <x v="0"/>
    <x v="1"/>
    <x v="15"/>
    <n v="190801"/>
    <n v="190801"/>
    <m/>
    <n v="7"/>
    <n v="190801"/>
    <n v="140000"/>
  </r>
  <r>
    <x v="132"/>
    <x v="3"/>
    <m/>
    <x v="0"/>
    <x v="1"/>
    <x v="16"/>
    <n v="190801"/>
    <n v="190801"/>
    <m/>
    <n v="27"/>
    <n v="190801"/>
    <n v="945000"/>
  </r>
  <r>
    <x v="132"/>
    <x v="3"/>
    <m/>
    <x v="0"/>
    <x v="3"/>
    <x v="15"/>
    <n v="190801"/>
    <n v="190801"/>
    <m/>
    <n v="85"/>
    <n v="190801"/>
    <n v="0"/>
  </r>
  <r>
    <x v="132"/>
    <x v="3"/>
    <m/>
    <x v="0"/>
    <x v="3"/>
    <x v="17"/>
    <n v="190801"/>
    <n v="190801"/>
    <m/>
    <n v="2"/>
    <n v="190801"/>
    <n v="0"/>
  </r>
  <r>
    <x v="132"/>
    <x v="3"/>
    <m/>
    <x v="1"/>
    <x v="3"/>
    <x v="18"/>
    <n v="190801"/>
    <n v="190801"/>
    <m/>
    <n v="81"/>
    <n v="190801"/>
    <n v="0"/>
  </r>
  <r>
    <x v="132"/>
    <x v="3"/>
    <m/>
    <x v="19"/>
    <x v="3"/>
    <x v="22"/>
    <n v="190801"/>
    <n v="190801"/>
    <m/>
    <n v="60"/>
    <n v="190801"/>
    <n v="0"/>
  </r>
  <r>
    <x v="132"/>
    <x v="3"/>
    <m/>
    <x v="1"/>
    <x v="2"/>
    <x v="18"/>
    <n v="190801"/>
    <n v="190801"/>
    <m/>
    <n v="12"/>
    <n v="190801"/>
    <n v="240000"/>
  </r>
  <r>
    <x v="132"/>
    <x v="3"/>
    <m/>
    <x v="0"/>
    <x v="2"/>
    <x v="15"/>
    <n v="190801"/>
    <n v="190801"/>
    <m/>
    <n v="94"/>
    <n v="190801"/>
    <n v="1880000"/>
  </r>
  <r>
    <x v="132"/>
    <x v="3"/>
    <m/>
    <x v="0"/>
    <x v="2"/>
    <x v="16"/>
    <n v="190801"/>
    <n v="190801"/>
    <m/>
    <n v="172"/>
    <n v="190801"/>
    <n v="6020000"/>
  </r>
  <r>
    <x v="132"/>
    <x v="3"/>
    <m/>
    <x v="0"/>
    <x v="2"/>
    <x v="17"/>
    <n v="190801"/>
    <n v="190801"/>
    <m/>
    <n v="53"/>
    <n v="190801"/>
    <n v="1749000"/>
  </r>
  <r>
    <x v="132"/>
    <x v="3"/>
    <m/>
    <x v="0"/>
    <x v="2"/>
    <x v="19"/>
    <n v="190801"/>
    <n v="190801"/>
    <m/>
    <n v="85"/>
    <n v="190801"/>
    <n v="255000"/>
  </r>
  <r>
    <x v="132"/>
    <x v="3"/>
    <m/>
    <x v="0"/>
    <x v="4"/>
    <x v="15"/>
    <n v="190801"/>
    <n v="190801"/>
    <m/>
    <n v="31"/>
    <n v="190801"/>
    <n v="976500"/>
  </r>
  <r>
    <x v="132"/>
    <x v="3"/>
    <m/>
    <x v="0"/>
    <x v="4"/>
    <x v="16"/>
    <n v="190801"/>
    <n v="190801"/>
    <m/>
    <n v="14"/>
    <n v="190801"/>
    <n v="616000"/>
  </r>
  <r>
    <x v="133"/>
    <x v="4"/>
    <m/>
    <x v="0"/>
    <x v="1"/>
    <x v="15"/>
    <n v="190801"/>
    <n v="190801"/>
    <m/>
    <n v="6"/>
    <n v="190801"/>
    <n v="120000"/>
  </r>
  <r>
    <x v="133"/>
    <x v="4"/>
    <m/>
    <x v="0"/>
    <x v="1"/>
    <x v="16"/>
    <n v="190801"/>
    <n v="190801"/>
    <m/>
    <n v="15"/>
    <n v="190801"/>
    <n v="525000"/>
  </r>
  <r>
    <x v="133"/>
    <x v="4"/>
    <m/>
    <x v="0"/>
    <x v="3"/>
    <x v="15"/>
    <n v="190801"/>
    <n v="190801"/>
    <m/>
    <n v="7"/>
    <n v="190801"/>
    <n v="0"/>
  </r>
  <r>
    <x v="133"/>
    <x v="4"/>
    <m/>
    <x v="1"/>
    <x v="3"/>
    <x v="18"/>
    <n v="190801"/>
    <n v="190801"/>
    <m/>
    <n v="1"/>
    <n v="190801"/>
    <n v="0"/>
  </r>
  <r>
    <x v="133"/>
    <x v="4"/>
    <m/>
    <x v="19"/>
    <x v="3"/>
    <x v="22"/>
    <n v="190801"/>
    <n v="190801"/>
    <m/>
    <n v="1"/>
    <n v="190801"/>
    <n v="0"/>
  </r>
  <r>
    <x v="133"/>
    <x v="4"/>
    <m/>
    <x v="18"/>
    <x v="2"/>
    <x v="19"/>
    <n v="190801"/>
    <n v="190801"/>
    <m/>
    <n v="5"/>
    <n v="190801"/>
    <n v="20000"/>
  </r>
  <r>
    <x v="133"/>
    <x v="4"/>
    <m/>
    <x v="1"/>
    <x v="2"/>
    <x v="18"/>
    <n v="190801"/>
    <n v="190801"/>
    <m/>
    <n v="17"/>
    <n v="190801"/>
    <n v="340000"/>
  </r>
  <r>
    <x v="133"/>
    <x v="4"/>
    <m/>
    <x v="1"/>
    <x v="2"/>
    <x v="21"/>
    <n v="190801"/>
    <n v="190801"/>
    <m/>
    <n v="4"/>
    <n v="190801"/>
    <n v="140000"/>
  </r>
  <r>
    <x v="133"/>
    <x v="4"/>
    <m/>
    <x v="0"/>
    <x v="2"/>
    <x v="15"/>
    <n v="190801"/>
    <n v="190801"/>
    <m/>
    <n v="109"/>
    <n v="190801"/>
    <n v="2180000"/>
  </r>
  <r>
    <x v="133"/>
    <x v="4"/>
    <m/>
    <x v="0"/>
    <x v="2"/>
    <x v="16"/>
    <n v="190801"/>
    <n v="190801"/>
    <m/>
    <n v="104"/>
    <n v="190801"/>
    <n v="3640000"/>
  </r>
  <r>
    <x v="133"/>
    <x v="4"/>
    <m/>
    <x v="0"/>
    <x v="2"/>
    <x v="17"/>
    <n v="190801"/>
    <n v="190801"/>
    <m/>
    <n v="58"/>
    <n v="190801"/>
    <n v="1914000"/>
  </r>
  <r>
    <x v="133"/>
    <x v="4"/>
    <m/>
    <x v="0"/>
    <x v="2"/>
    <x v="19"/>
    <n v="190801"/>
    <n v="190801"/>
    <m/>
    <n v="109"/>
    <n v="190801"/>
    <n v="327000"/>
  </r>
  <r>
    <x v="133"/>
    <x v="4"/>
    <m/>
    <x v="19"/>
    <x v="2"/>
    <x v="22"/>
    <n v="190801"/>
    <n v="190801"/>
    <m/>
    <n v="7"/>
    <n v="190801"/>
    <n v="91000"/>
  </r>
  <r>
    <x v="133"/>
    <x v="4"/>
    <m/>
    <x v="19"/>
    <x v="2"/>
    <x v="23"/>
    <n v="190801"/>
    <n v="190801"/>
    <m/>
    <n v="2"/>
    <n v="190801"/>
    <n v="48000"/>
  </r>
  <r>
    <x v="133"/>
    <x v="4"/>
    <m/>
    <x v="19"/>
    <x v="2"/>
    <x v="24"/>
    <n v="190801"/>
    <n v="190801"/>
    <m/>
    <n v="1"/>
    <n v="190801"/>
    <n v="33000"/>
  </r>
  <r>
    <x v="133"/>
    <x v="4"/>
    <m/>
    <x v="0"/>
    <x v="4"/>
    <x v="15"/>
    <n v="190801"/>
    <n v="190801"/>
    <m/>
    <n v="10"/>
    <n v="190801"/>
    <n v="315000"/>
  </r>
  <r>
    <x v="133"/>
    <x v="4"/>
    <m/>
    <x v="0"/>
    <x v="4"/>
    <x v="16"/>
    <n v="190801"/>
    <n v="190801"/>
    <m/>
    <n v="1"/>
    <n v="190801"/>
    <n v="44000"/>
  </r>
  <r>
    <x v="134"/>
    <x v="1"/>
    <m/>
    <x v="0"/>
    <x v="1"/>
    <x v="15"/>
    <n v="190801"/>
    <n v="190801"/>
    <m/>
    <n v="2"/>
    <n v="190801"/>
    <n v="40000"/>
  </r>
  <r>
    <x v="134"/>
    <x v="1"/>
    <m/>
    <x v="0"/>
    <x v="1"/>
    <x v="16"/>
    <n v="190801"/>
    <n v="190801"/>
    <m/>
    <n v="19"/>
    <n v="190801"/>
    <n v="665000"/>
  </r>
  <r>
    <x v="134"/>
    <x v="1"/>
    <m/>
    <x v="18"/>
    <x v="2"/>
    <x v="19"/>
    <n v="190801"/>
    <n v="190801"/>
    <m/>
    <n v="1"/>
    <n v="190801"/>
    <n v="4000"/>
  </r>
  <r>
    <x v="134"/>
    <x v="1"/>
    <m/>
    <x v="1"/>
    <x v="2"/>
    <x v="18"/>
    <n v="190801"/>
    <n v="190801"/>
    <m/>
    <n v="4"/>
    <n v="190801"/>
    <n v="80000"/>
  </r>
  <r>
    <x v="134"/>
    <x v="1"/>
    <m/>
    <x v="1"/>
    <x v="2"/>
    <x v="21"/>
    <n v="190801"/>
    <n v="190801"/>
    <m/>
    <n v="1"/>
    <n v="190801"/>
    <n v="35000"/>
  </r>
  <r>
    <x v="134"/>
    <x v="1"/>
    <m/>
    <x v="0"/>
    <x v="2"/>
    <x v="15"/>
    <n v="190801"/>
    <n v="190801"/>
    <m/>
    <n v="94"/>
    <n v="190801"/>
    <n v="1880000"/>
  </r>
  <r>
    <x v="134"/>
    <x v="1"/>
    <m/>
    <x v="0"/>
    <x v="2"/>
    <x v="16"/>
    <n v="190801"/>
    <n v="190801"/>
    <m/>
    <n v="182"/>
    <n v="190801"/>
    <n v="6370000"/>
  </r>
  <r>
    <x v="134"/>
    <x v="1"/>
    <m/>
    <x v="0"/>
    <x v="2"/>
    <x v="17"/>
    <n v="190801"/>
    <n v="190801"/>
    <m/>
    <n v="46"/>
    <n v="190801"/>
    <n v="1518000"/>
  </r>
  <r>
    <x v="134"/>
    <x v="1"/>
    <m/>
    <x v="0"/>
    <x v="2"/>
    <x v="19"/>
    <n v="190801"/>
    <n v="190801"/>
    <m/>
    <n v="86"/>
    <n v="190801"/>
    <n v="258000"/>
  </r>
  <r>
    <x v="134"/>
    <x v="1"/>
    <m/>
    <x v="19"/>
    <x v="2"/>
    <x v="22"/>
    <n v="190801"/>
    <n v="190801"/>
    <m/>
    <n v="11"/>
    <n v="190801"/>
    <n v="143000"/>
  </r>
  <r>
    <x v="134"/>
    <x v="1"/>
    <m/>
    <x v="19"/>
    <x v="2"/>
    <x v="24"/>
    <n v="190801"/>
    <n v="190801"/>
    <m/>
    <n v="1"/>
    <n v="190801"/>
    <n v="33000"/>
  </r>
  <r>
    <x v="134"/>
    <x v="1"/>
    <m/>
    <x v="0"/>
    <x v="4"/>
    <x v="15"/>
    <n v="190801"/>
    <n v="190801"/>
    <m/>
    <n v="12"/>
    <n v="190801"/>
    <n v="378000"/>
  </r>
  <r>
    <x v="134"/>
    <x v="1"/>
    <m/>
    <x v="0"/>
    <x v="4"/>
    <x v="16"/>
    <n v="190801"/>
    <n v="190801"/>
    <m/>
    <n v="4"/>
    <n v="190801"/>
    <n v="176000"/>
  </r>
  <r>
    <x v="135"/>
    <x v="0"/>
    <m/>
    <x v="0"/>
    <x v="1"/>
    <x v="16"/>
    <n v="190801"/>
    <n v="190801"/>
    <m/>
    <n v="16"/>
    <n v="190801"/>
    <n v="560000"/>
  </r>
  <r>
    <x v="135"/>
    <x v="0"/>
    <m/>
    <x v="0"/>
    <x v="3"/>
    <x v="15"/>
    <n v="190801"/>
    <n v="190801"/>
    <m/>
    <n v="10"/>
    <n v="190801"/>
    <n v="0"/>
  </r>
  <r>
    <x v="135"/>
    <x v="0"/>
    <m/>
    <x v="19"/>
    <x v="3"/>
    <x v="22"/>
    <n v="190801"/>
    <n v="190801"/>
    <m/>
    <n v="8"/>
    <n v="190801"/>
    <n v="0"/>
  </r>
  <r>
    <x v="135"/>
    <x v="0"/>
    <m/>
    <x v="18"/>
    <x v="3"/>
    <x v="19"/>
    <n v="190801"/>
    <n v="190801"/>
    <m/>
    <n v="8"/>
    <n v="190801"/>
    <n v="0"/>
  </r>
  <r>
    <x v="135"/>
    <x v="0"/>
    <m/>
    <x v="1"/>
    <x v="2"/>
    <x v="18"/>
    <n v="190801"/>
    <n v="190801"/>
    <m/>
    <n v="11"/>
    <n v="190801"/>
    <n v="220000"/>
  </r>
  <r>
    <x v="135"/>
    <x v="0"/>
    <m/>
    <x v="1"/>
    <x v="2"/>
    <x v="21"/>
    <n v="190801"/>
    <n v="190801"/>
    <m/>
    <n v="2"/>
    <n v="190801"/>
    <n v="70000"/>
  </r>
  <r>
    <x v="135"/>
    <x v="0"/>
    <m/>
    <x v="0"/>
    <x v="2"/>
    <x v="15"/>
    <n v="190801"/>
    <n v="190801"/>
    <m/>
    <n v="73"/>
    <n v="190801"/>
    <n v="1460000"/>
  </r>
  <r>
    <x v="135"/>
    <x v="0"/>
    <m/>
    <x v="0"/>
    <x v="2"/>
    <x v="16"/>
    <n v="190801"/>
    <n v="190801"/>
    <m/>
    <n v="57"/>
    <n v="190801"/>
    <n v="1995000"/>
  </r>
  <r>
    <x v="135"/>
    <x v="0"/>
    <m/>
    <x v="0"/>
    <x v="2"/>
    <x v="17"/>
    <n v="190801"/>
    <n v="190801"/>
    <m/>
    <n v="39"/>
    <n v="190801"/>
    <n v="1287000"/>
  </r>
  <r>
    <x v="135"/>
    <x v="0"/>
    <m/>
    <x v="0"/>
    <x v="2"/>
    <x v="19"/>
    <n v="190801"/>
    <n v="190801"/>
    <m/>
    <n v="65"/>
    <n v="190801"/>
    <n v="195000"/>
  </r>
  <r>
    <x v="135"/>
    <x v="0"/>
    <m/>
    <x v="19"/>
    <x v="2"/>
    <x v="22"/>
    <n v="190801"/>
    <n v="190801"/>
    <m/>
    <n v="14"/>
    <n v="190801"/>
    <n v="182000"/>
  </r>
  <r>
    <x v="135"/>
    <x v="0"/>
    <m/>
    <x v="0"/>
    <x v="4"/>
    <x v="15"/>
    <n v="190801"/>
    <n v="190801"/>
    <m/>
    <n v="3"/>
    <n v="190801"/>
    <n v="94500"/>
  </r>
  <r>
    <x v="135"/>
    <x v="0"/>
    <m/>
    <x v="0"/>
    <x v="4"/>
    <x v="16"/>
    <n v="190801"/>
    <n v="190801"/>
    <m/>
    <n v="1"/>
    <n v="190801"/>
    <n v="44000"/>
  </r>
  <r>
    <x v="136"/>
    <x v="2"/>
    <m/>
    <x v="0"/>
    <x v="1"/>
    <x v="16"/>
    <n v="190801"/>
    <n v="190801"/>
    <m/>
    <n v="9"/>
    <n v="190801"/>
    <n v="315000"/>
  </r>
  <r>
    <x v="136"/>
    <x v="2"/>
    <m/>
    <x v="0"/>
    <x v="7"/>
    <x v="15"/>
    <n v="190801"/>
    <n v="190801"/>
    <m/>
    <n v="11"/>
    <n v="190801"/>
    <n v="220000"/>
  </r>
  <r>
    <x v="136"/>
    <x v="2"/>
    <m/>
    <x v="1"/>
    <x v="2"/>
    <x v="18"/>
    <n v="190801"/>
    <n v="190801"/>
    <m/>
    <n v="4"/>
    <n v="190801"/>
    <n v="80000"/>
  </r>
  <r>
    <x v="136"/>
    <x v="2"/>
    <m/>
    <x v="1"/>
    <x v="2"/>
    <x v="21"/>
    <n v="190801"/>
    <n v="190801"/>
    <m/>
    <n v="4"/>
    <n v="190801"/>
    <n v="140000"/>
  </r>
  <r>
    <x v="136"/>
    <x v="2"/>
    <m/>
    <x v="0"/>
    <x v="2"/>
    <x v="15"/>
    <n v="190801"/>
    <n v="190801"/>
    <m/>
    <n v="64"/>
    <n v="190801"/>
    <n v="1280000"/>
  </r>
  <r>
    <x v="136"/>
    <x v="2"/>
    <m/>
    <x v="0"/>
    <x v="2"/>
    <x v="16"/>
    <n v="190801"/>
    <n v="190801"/>
    <m/>
    <n v="37"/>
    <n v="190801"/>
    <n v="1295000"/>
  </r>
  <r>
    <x v="136"/>
    <x v="2"/>
    <m/>
    <x v="0"/>
    <x v="2"/>
    <x v="17"/>
    <n v="190801"/>
    <n v="190801"/>
    <m/>
    <n v="31"/>
    <n v="190801"/>
    <n v="1023000"/>
  </r>
  <r>
    <x v="136"/>
    <x v="2"/>
    <m/>
    <x v="0"/>
    <x v="2"/>
    <x v="19"/>
    <n v="190801"/>
    <n v="190801"/>
    <m/>
    <n v="51"/>
    <n v="190801"/>
    <n v="153000"/>
  </r>
  <r>
    <x v="136"/>
    <x v="2"/>
    <m/>
    <x v="19"/>
    <x v="2"/>
    <x v="22"/>
    <n v="190801"/>
    <n v="190801"/>
    <m/>
    <n v="7"/>
    <n v="190801"/>
    <n v="91000"/>
  </r>
  <r>
    <x v="136"/>
    <x v="2"/>
    <m/>
    <x v="19"/>
    <x v="2"/>
    <x v="23"/>
    <n v="190801"/>
    <n v="190801"/>
    <m/>
    <n v="2"/>
    <n v="190801"/>
    <n v="48000"/>
  </r>
  <r>
    <x v="136"/>
    <x v="2"/>
    <m/>
    <x v="19"/>
    <x v="2"/>
    <x v="24"/>
    <n v="190801"/>
    <n v="190801"/>
    <m/>
    <n v="1"/>
    <n v="190801"/>
    <n v="33000"/>
  </r>
  <r>
    <x v="136"/>
    <x v="2"/>
    <m/>
    <x v="0"/>
    <x v="4"/>
    <x v="15"/>
    <n v="190801"/>
    <n v="190801"/>
    <m/>
    <n v="2"/>
    <n v="190801"/>
    <n v="63000"/>
  </r>
  <r>
    <x v="136"/>
    <x v="2"/>
    <m/>
    <x v="0"/>
    <x v="4"/>
    <x v="16"/>
    <n v="190801"/>
    <n v="190801"/>
    <m/>
    <n v="2"/>
    <n v="190801"/>
    <n v="88000"/>
  </r>
  <r>
    <x v="137"/>
    <x v="5"/>
    <m/>
    <x v="0"/>
    <x v="7"/>
    <x v="15"/>
    <n v="190801"/>
    <n v="190801"/>
    <m/>
    <n v="12"/>
    <n v="190801"/>
    <n v="240000"/>
  </r>
  <r>
    <x v="137"/>
    <x v="5"/>
    <m/>
    <x v="1"/>
    <x v="2"/>
    <x v="18"/>
    <n v="190801"/>
    <n v="190801"/>
    <m/>
    <n v="6"/>
    <n v="190801"/>
    <n v="120000"/>
  </r>
  <r>
    <x v="137"/>
    <x v="5"/>
    <m/>
    <x v="0"/>
    <x v="2"/>
    <x v="15"/>
    <n v="190801"/>
    <n v="190801"/>
    <m/>
    <n v="40"/>
    <n v="190801"/>
    <n v="800000"/>
  </r>
  <r>
    <x v="137"/>
    <x v="5"/>
    <m/>
    <x v="0"/>
    <x v="2"/>
    <x v="16"/>
    <n v="190801"/>
    <n v="190801"/>
    <m/>
    <n v="40"/>
    <n v="190801"/>
    <n v="1400000"/>
  </r>
  <r>
    <x v="137"/>
    <x v="5"/>
    <m/>
    <x v="0"/>
    <x v="2"/>
    <x v="17"/>
    <n v="190801"/>
    <n v="190801"/>
    <m/>
    <n v="25"/>
    <n v="190801"/>
    <n v="825000"/>
  </r>
  <r>
    <x v="137"/>
    <x v="5"/>
    <m/>
    <x v="0"/>
    <x v="2"/>
    <x v="19"/>
    <n v="190801"/>
    <n v="190801"/>
    <m/>
    <n v="38"/>
    <n v="190801"/>
    <n v="114000"/>
  </r>
  <r>
    <x v="137"/>
    <x v="5"/>
    <m/>
    <x v="19"/>
    <x v="2"/>
    <x v="22"/>
    <n v="190801"/>
    <n v="190801"/>
    <m/>
    <n v="6"/>
    <n v="190801"/>
    <n v="78000"/>
  </r>
  <r>
    <x v="137"/>
    <x v="5"/>
    <m/>
    <x v="19"/>
    <x v="2"/>
    <x v="23"/>
    <n v="190801"/>
    <n v="190801"/>
    <m/>
    <n v="1"/>
    <n v="190801"/>
    <n v="24000"/>
  </r>
  <r>
    <x v="137"/>
    <x v="5"/>
    <m/>
    <x v="19"/>
    <x v="2"/>
    <x v="24"/>
    <n v="190801"/>
    <n v="190801"/>
    <m/>
    <n v="1"/>
    <n v="190801"/>
    <n v="33000"/>
  </r>
  <r>
    <x v="138"/>
    <x v="6"/>
    <m/>
    <x v="0"/>
    <x v="7"/>
    <x v="15"/>
    <n v="190801"/>
    <n v="190801"/>
    <m/>
    <n v="6"/>
    <n v="190801"/>
    <n v="120000"/>
  </r>
  <r>
    <x v="138"/>
    <x v="6"/>
    <m/>
    <x v="1"/>
    <x v="2"/>
    <x v="18"/>
    <n v="190801"/>
    <n v="190801"/>
    <m/>
    <n v="11"/>
    <n v="190801"/>
    <n v="220000"/>
  </r>
  <r>
    <x v="138"/>
    <x v="6"/>
    <m/>
    <x v="1"/>
    <x v="2"/>
    <x v="21"/>
    <n v="190801"/>
    <n v="190801"/>
    <m/>
    <n v="3"/>
    <n v="190801"/>
    <n v="105000"/>
  </r>
  <r>
    <x v="138"/>
    <x v="6"/>
    <m/>
    <x v="0"/>
    <x v="2"/>
    <x v="15"/>
    <n v="190801"/>
    <n v="190801"/>
    <m/>
    <n v="39"/>
    <n v="190801"/>
    <n v="780000"/>
  </r>
  <r>
    <x v="138"/>
    <x v="6"/>
    <m/>
    <x v="0"/>
    <x v="2"/>
    <x v="16"/>
    <n v="190801"/>
    <n v="190801"/>
    <m/>
    <n v="30"/>
    <n v="190801"/>
    <n v="1050000"/>
  </r>
  <r>
    <x v="138"/>
    <x v="6"/>
    <m/>
    <x v="0"/>
    <x v="2"/>
    <x v="17"/>
    <n v="190801"/>
    <n v="190801"/>
    <m/>
    <n v="33"/>
    <n v="190801"/>
    <n v="1089000"/>
  </r>
  <r>
    <x v="138"/>
    <x v="6"/>
    <m/>
    <x v="0"/>
    <x v="2"/>
    <x v="19"/>
    <n v="190801"/>
    <n v="190801"/>
    <m/>
    <n v="57"/>
    <n v="190801"/>
    <n v="171000"/>
  </r>
  <r>
    <x v="138"/>
    <x v="6"/>
    <m/>
    <x v="19"/>
    <x v="2"/>
    <x v="22"/>
    <n v="190801"/>
    <n v="190801"/>
    <m/>
    <n v="8"/>
    <n v="190801"/>
    <n v="104000"/>
  </r>
  <r>
    <x v="138"/>
    <x v="6"/>
    <m/>
    <x v="19"/>
    <x v="2"/>
    <x v="23"/>
    <n v="190801"/>
    <n v="190801"/>
    <m/>
    <n v="1"/>
    <n v="190801"/>
    <n v="24000"/>
  </r>
  <r>
    <x v="131"/>
    <x v="6"/>
    <m/>
    <x v="0"/>
    <x v="6"/>
    <x v="15"/>
    <n v="190801"/>
    <n v="190801"/>
    <m/>
    <n v="419"/>
    <n v="190801"/>
    <n v="3799492"/>
  </r>
  <r>
    <x v="131"/>
    <x v="6"/>
    <m/>
    <x v="19"/>
    <x v="6"/>
    <x v="22"/>
    <n v="190801"/>
    <n v="190801"/>
    <m/>
    <n v="3"/>
    <n v="190801"/>
    <n v="20373"/>
  </r>
  <r>
    <x v="138"/>
    <x v="6"/>
    <m/>
    <x v="0"/>
    <x v="6"/>
    <x v="15"/>
    <n v="190801"/>
    <n v="190801"/>
    <m/>
    <n v="551"/>
    <n v="190801"/>
    <n v="4996468"/>
  </r>
  <r>
    <x v="138"/>
    <x v="6"/>
    <m/>
    <x v="19"/>
    <x v="6"/>
    <x v="22"/>
    <n v="190801"/>
    <n v="190801"/>
    <m/>
    <n v="8"/>
    <n v="190801"/>
    <n v="54328"/>
  </r>
  <r>
    <x v="138"/>
    <x v="6"/>
    <m/>
    <x v="1"/>
    <x v="6"/>
    <x v="18"/>
    <n v="190801"/>
    <n v="190801"/>
    <m/>
    <n v="5"/>
    <n v="190801"/>
    <n v="46025"/>
  </r>
  <r>
    <x v="139"/>
    <x v="3"/>
    <m/>
    <x v="0"/>
    <x v="1"/>
    <x v="15"/>
    <n v="190801"/>
    <n v="190801"/>
    <m/>
    <n v="1"/>
    <n v="190801"/>
    <n v="20000"/>
  </r>
  <r>
    <x v="139"/>
    <x v="3"/>
    <m/>
    <x v="0"/>
    <x v="1"/>
    <x v="16"/>
    <n v="190801"/>
    <n v="190801"/>
    <m/>
    <n v="136"/>
    <n v="190801"/>
    <n v="4760000"/>
  </r>
  <r>
    <x v="139"/>
    <x v="3"/>
    <m/>
    <x v="0"/>
    <x v="7"/>
    <x v="15"/>
    <n v="190801"/>
    <n v="190801"/>
    <m/>
    <n v="11"/>
    <n v="190801"/>
    <n v="220000"/>
  </r>
  <r>
    <x v="139"/>
    <x v="3"/>
    <m/>
    <x v="0"/>
    <x v="3"/>
    <x v="15"/>
    <n v="190801"/>
    <n v="190801"/>
    <m/>
    <n v="2"/>
    <n v="190801"/>
    <n v="0"/>
  </r>
  <r>
    <x v="139"/>
    <x v="3"/>
    <m/>
    <x v="19"/>
    <x v="3"/>
    <x v="22"/>
    <n v="190801"/>
    <n v="190801"/>
    <m/>
    <n v="2"/>
    <n v="190801"/>
    <n v="0"/>
  </r>
  <r>
    <x v="139"/>
    <x v="3"/>
    <m/>
    <x v="0"/>
    <x v="3"/>
    <x v="19"/>
    <n v="190801"/>
    <n v="190801"/>
    <m/>
    <n v="1"/>
    <n v="190801"/>
    <n v="0"/>
  </r>
  <r>
    <x v="139"/>
    <x v="3"/>
    <m/>
    <x v="18"/>
    <x v="2"/>
    <x v="19"/>
    <n v="190801"/>
    <n v="190801"/>
    <m/>
    <n v="4"/>
    <n v="190801"/>
    <n v="16000"/>
  </r>
  <r>
    <x v="139"/>
    <x v="3"/>
    <m/>
    <x v="1"/>
    <x v="2"/>
    <x v="18"/>
    <n v="190801"/>
    <n v="190801"/>
    <m/>
    <n v="12"/>
    <n v="190801"/>
    <n v="240000"/>
  </r>
  <r>
    <x v="139"/>
    <x v="3"/>
    <m/>
    <x v="0"/>
    <x v="2"/>
    <x v="15"/>
    <n v="190801"/>
    <n v="190801"/>
    <m/>
    <n v="37"/>
    <n v="190801"/>
    <n v="740000"/>
  </r>
  <r>
    <x v="139"/>
    <x v="3"/>
    <m/>
    <x v="0"/>
    <x v="2"/>
    <x v="16"/>
    <n v="190801"/>
    <n v="190801"/>
    <m/>
    <n v="44"/>
    <n v="190801"/>
    <n v="1540000"/>
  </r>
  <r>
    <x v="139"/>
    <x v="3"/>
    <m/>
    <x v="0"/>
    <x v="2"/>
    <x v="17"/>
    <n v="190801"/>
    <n v="190801"/>
    <m/>
    <n v="45"/>
    <n v="190801"/>
    <n v="1485000"/>
  </r>
  <r>
    <x v="139"/>
    <x v="3"/>
    <m/>
    <x v="0"/>
    <x v="2"/>
    <x v="19"/>
    <n v="190801"/>
    <n v="190801"/>
    <m/>
    <n v="64"/>
    <n v="190801"/>
    <n v="192000"/>
  </r>
  <r>
    <x v="139"/>
    <x v="3"/>
    <m/>
    <x v="19"/>
    <x v="2"/>
    <x v="22"/>
    <n v="190801"/>
    <n v="190801"/>
    <m/>
    <n v="4"/>
    <n v="190801"/>
    <n v="52000"/>
  </r>
  <r>
    <x v="139"/>
    <x v="3"/>
    <m/>
    <x v="19"/>
    <x v="2"/>
    <x v="23"/>
    <n v="190801"/>
    <n v="190801"/>
    <m/>
    <n v="4"/>
    <n v="190801"/>
    <n v="96000"/>
  </r>
  <r>
    <x v="139"/>
    <x v="3"/>
    <m/>
    <x v="0"/>
    <x v="4"/>
    <x v="15"/>
    <n v="190801"/>
    <n v="190801"/>
    <m/>
    <n v="24"/>
    <n v="190801"/>
    <n v="756000"/>
  </r>
  <r>
    <x v="139"/>
    <x v="3"/>
    <m/>
    <x v="0"/>
    <x v="4"/>
    <x v="16"/>
    <n v="190801"/>
    <n v="190801"/>
    <m/>
    <n v="10"/>
    <n v="190801"/>
    <n v="440000"/>
  </r>
  <r>
    <x v="139"/>
    <x v="3"/>
    <m/>
    <x v="1"/>
    <x v="4"/>
    <x v="18"/>
    <n v="190801"/>
    <n v="190801"/>
    <m/>
    <n v="1"/>
    <n v="190801"/>
    <n v="31500"/>
  </r>
  <r>
    <x v="140"/>
    <x v="4"/>
    <m/>
    <x v="0"/>
    <x v="1"/>
    <x v="16"/>
    <n v="190801"/>
    <n v="190801"/>
    <m/>
    <n v="7"/>
    <n v="190801"/>
    <n v="245000"/>
  </r>
  <r>
    <x v="140"/>
    <x v="4"/>
    <m/>
    <x v="0"/>
    <x v="7"/>
    <x v="15"/>
    <n v="190801"/>
    <n v="190801"/>
    <m/>
    <n v="36"/>
    <n v="190801"/>
    <n v="720000"/>
  </r>
  <r>
    <x v="140"/>
    <x v="4"/>
    <m/>
    <x v="0"/>
    <x v="3"/>
    <x v="15"/>
    <n v="190801"/>
    <n v="190801"/>
    <m/>
    <n v="1"/>
    <n v="190801"/>
    <n v="0"/>
  </r>
  <r>
    <x v="140"/>
    <x v="4"/>
    <m/>
    <x v="1"/>
    <x v="3"/>
    <x v="18"/>
    <n v="190801"/>
    <n v="190801"/>
    <m/>
    <n v="1"/>
    <n v="190801"/>
    <n v="0"/>
  </r>
  <r>
    <x v="140"/>
    <x v="4"/>
    <m/>
    <x v="18"/>
    <x v="2"/>
    <x v="19"/>
    <n v="190801"/>
    <n v="190801"/>
    <m/>
    <n v="2"/>
    <n v="190801"/>
    <n v="8000"/>
  </r>
  <r>
    <x v="140"/>
    <x v="4"/>
    <m/>
    <x v="1"/>
    <x v="2"/>
    <x v="18"/>
    <n v="190801"/>
    <n v="190801"/>
    <m/>
    <n v="11"/>
    <n v="190801"/>
    <n v="220000"/>
  </r>
  <r>
    <x v="140"/>
    <x v="4"/>
    <m/>
    <x v="1"/>
    <x v="2"/>
    <x v="21"/>
    <n v="190801"/>
    <n v="190801"/>
    <m/>
    <n v="4"/>
    <n v="190801"/>
    <n v="140000"/>
  </r>
  <r>
    <x v="140"/>
    <x v="4"/>
    <m/>
    <x v="0"/>
    <x v="2"/>
    <x v="15"/>
    <n v="190801"/>
    <n v="190801"/>
    <m/>
    <n v="99"/>
    <n v="190801"/>
    <n v="1980000"/>
  </r>
  <r>
    <x v="140"/>
    <x v="4"/>
    <m/>
    <x v="0"/>
    <x v="2"/>
    <x v="16"/>
    <n v="190801"/>
    <n v="190801"/>
    <m/>
    <n v="189"/>
    <n v="190801"/>
    <n v="6615000"/>
  </r>
  <r>
    <x v="140"/>
    <x v="4"/>
    <m/>
    <x v="0"/>
    <x v="2"/>
    <x v="17"/>
    <n v="190801"/>
    <n v="190801"/>
    <m/>
    <n v="32"/>
    <n v="190801"/>
    <n v="1056000"/>
  </r>
  <r>
    <x v="140"/>
    <x v="4"/>
    <m/>
    <x v="0"/>
    <x v="2"/>
    <x v="19"/>
    <n v="190801"/>
    <n v="190801"/>
    <m/>
    <n v="89"/>
    <n v="190801"/>
    <n v="267000"/>
  </r>
  <r>
    <x v="140"/>
    <x v="4"/>
    <m/>
    <x v="19"/>
    <x v="2"/>
    <x v="22"/>
    <n v="190801"/>
    <n v="190801"/>
    <m/>
    <n v="17"/>
    <n v="190801"/>
    <n v="221000"/>
  </r>
  <r>
    <x v="140"/>
    <x v="4"/>
    <m/>
    <x v="19"/>
    <x v="2"/>
    <x v="23"/>
    <n v="190801"/>
    <n v="190801"/>
    <m/>
    <n v="2"/>
    <n v="190801"/>
    <n v="48000"/>
  </r>
  <r>
    <x v="140"/>
    <x v="4"/>
    <m/>
    <x v="0"/>
    <x v="4"/>
    <x v="15"/>
    <n v="190801"/>
    <n v="190801"/>
    <m/>
    <n v="8"/>
    <n v="190801"/>
    <n v="252000"/>
  </r>
  <r>
    <x v="140"/>
    <x v="4"/>
    <m/>
    <x v="0"/>
    <x v="4"/>
    <x v="16"/>
    <n v="190801"/>
    <n v="190801"/>
    <m/>
    <n v="5"/>
    <n v="190801"/>
    <n v="220000"/>
  </r>
  <r>
    <x v="141"/>
    <x v="1"/>
    <m/>
    <x v="0"/>
    <x v="1"/>
    <x v="15"/>
    <n v="190801"/>
    <n v="190801"/>
    <m/>
    <n v="29"/>
    <n v="190801"/>
    <n v="580000"/>
  </r>
  <r>
    <x v="141"/>
    <x v="1"/>
    <m/>
    <x v="0"/>
    <x v="1"/>
    <x v="16"/>
    <n v="190801"/>
    <n v="190801"/>
    <m/>
    <n v="5"/>
    <n v="190801"/>
    <n v="175000"/>
  </r>
  <r>
    <x v="141"/>
    <x v="1"/>
    <m/>
    <x v="0"/>
    <x v="7"/>
    <x v="15"/>
    <n v="190801"/>
    <n v="190801"/>
    <m/>
    <n v="59"/>
    <n v="190801"/>
    <n v="1180000"/>
  </r>
  <r>
    <x v="141"/>
    <x v="1"/>
    <m/>
    <x v="18"/>
    <x v="2"/>
    <x v="19"/>
    <n v="190801"/>
    <n v="190801"/>
    <m/>
    <n v="2"/>
    <n v="190801"/>
    <n v="8000"/>
  </r>
  <r>
    <x v="141"/>
    <x v="1"/>
    <m/>
    <x v="1"/>
    <x v="2"/>
    <x v="18"/>
    <n v="190801"/>
    <n v="190801"/>
    <m/>
    <n v="10"/>
    <n v="190801"/>
    <n v="200000"/>
  </r>
  <r>
    <x v="141"/>
    <x v="1"/>
    <m/>
    <x v="1"/>
    <x v="2"/>
    <x v="21"/>
    <n v="190801"/>
    <n v="190801"/>
    <m/>
    <n v="2"/>
    <n v="190801"/>
    <n v="70000"/>
  </r>
  <r>
    <x v="141"/>
    <x v="1"/>
    <m/>
    <x v="0"/>
    <x v="2"/>
    <x v="15"/>
    <n v="190801"/>
    <n v="190801"/>
    <m/>
    <n v="163"/>
    <n v="190801"/>
    <n v="3260000"/>
  </r>
  <r>
    <x v="141"/>
    <x v="1"/>
    <m/>
    <x v="0"/>
    <x v="2"/>
    <x v="16"/>
    <n v="190801"/>
    <n v="190801"/>
    <m/>
    <n v="233"/>
    <n v="190801"/>
    <n v="8155000"/>
  </r>
  <r>
    <x v="141"/>
    <x v="1"/>
    <m/>
    <x v="0"/>
    <x v="2"/>
    <x v="17"/>
    <n v="190801"/>
    <n v="190801"/>
    <m/>
    <n v="111"/>
    <n v="190801"/>
    <n v="3663000"/>
  </r>
  <r>
    <x v="141"/>
    <x v="1"/>
    <m/>
    <x v="0"/>
    <x v="2"/>
    <x v="19"/>
    <n v="190801"/>
    <n v="190801"/>
    <m/>
    <n v="81"/>
    <n v="190801"/>
    <n v="243000"/>
  </r>
  <r>
    <x v="141"/>
    <x v="1"/>
    <m/>
    <x v="19"/>
    <x v="2"/>
    <x v="22"/>
    <n v="190801"/>
    <n v="190801"/>
    <m/>
    <n v="41"/>
    <n v="190801"/>
    <n v="533000"/>
  </r>
  <r>
    <x v="141"/>
    <x v="1"/>
    <m/>
    <x v="19"/>
    <x v="2"/>
    <x v="23"/>
    <n v="190801"/>
    <n v="190801"/>
    <m/>
    <n v="2"/>
    <n v="190801"/>
    <n v="48000"/>
  </r>
  <r>
    <x v="141"/>
    <x v="1"/>
    <m/>
    <x v="0"/>
    <x v="4"/>
    <x v="15"/>
    <n v="190801"/>
    <n v="190801"/>
    <m/>
    <n v="10"/>
    <n v="190801"/>
    <n v="315000"/>
  </r>
  <r>
    <x v="141"/>
    <x v="1"/>
    <m/>
    <x v="0"/>
    <x v="4"/>
    <x v="16"/>
    <n v="190801"/>
    <n v="190801"/>
    <m/>
    <n v="5"/>
    <n v="190801"/>
    <n v="220000"/>
  </r>
  <r>
    <x v="142"/>
    <x v="0"/>
    <m/>
    <x v="0"/>
    <x v="1"/>
    <x v="15"/>
    <n v="190801"/>
    <n v="190801"/>
    <m/>
    <n v="23"/>
    <n v="190801"/>
    <n v="460000"/>
  </r>
  <r>
    <x v="142"/>
    <x v="0"/>
    <m/>
    <x v="0"/>
    <x v="1"/>
    <x v="16"/>
    <n v="190801"/>
    <n v="190801"/>
    <m/>
    <n v="17"/>
    <n v="190801"/>
    <n v="595000"/>
  </r>
  <r>
    <x v="142"/>
    <x v="0"/>
    <m/>
    <x v="0"/>
    <x v="7"/>
    <x v="15"/>
    <n v="190801"/>
    <n v="190801"/>
    <m/>
    <n v="45"/>
    <n v="190801"/>
    <n v="900000"/>
  </r>
  <r>
    <x v="142"/>
    <x v="0"/>
    <m/>
    <x v="0"/>
    <x v="5"/>
    <x v="15"/>
    <n v="190801"/>
    <n v="190801"/>
    <m/>
    <n v="20"/>
    <n v="190801"/>
    <n v="204540"/>
  </r>
  <r>
    <x v="142"/>
    <x v="0"/>
    <m/>
    <x v="1"/>
    <x v="2"/>
    <x v="18"/>
    <n v="190801"/>
    <n v="190801"/>
    <m/>
    <n v="18"/>
    <n v="190801"/>
    <n v="360000"/>
  </r>
  <r>
    <x v="142"/>
    <x v="0"/>
    <m/>
    <x v="1"/>
    <x v="2"/>
    <x v="21"/>
    <n v="190801"/>
    <n v="190801"/>
    <m/>
    <n v="5"/>
    <n v="190801"/>
    <n v="175000"/>
  </r>
  <r>
    <x v="142"/>
    <x v="0"/>
    <m/>
    <x v="0"/>
    <x v="2"/>
    <x v="15"/>
    <n v="190801"/>
    <n v="190801"/>
    <m/>
    <n v="125"/>
    <n v="190801"/>
    <n v="2500000"/>
  </r>
  <r>
    <x v="142"/>
    <x v="0"/>
    <m/>
    <x v="0"/>
    <x v="2"/>
    <x v="16"/>
    <n v="190801"/>
    <n v="190801"/>
    <m/>
    <n v="169"/>
    <n v="190801"/>
    <n v="5915000"/>
  </r>
  <r>
    <x v="142"/>
    <x v="0"/>
    <m/>
    <x v="0"/>
    <x v="2"/>
    <x v="17"/>
    <n v="190801"/>
    <n v="190801"/>
    <m/>
    <n v="117"/>
    <n v="190801"/>
    <n v="3861000"/>
  </r>
  <r>
    <x v="142"/>
    <x v="0"/>
    <m/>
    <x v="0"/>
    <x v="2"/>
    <x v="19"/>
    <n v="190801"/>
    <n v="190801"/>
    <m/>
    <n v="19"/>
    <n v="190801"/>
    <n v="57000"/>
  </r>
  <r>
    <x v="142"/>
    <x v="0"/>
    <m/>
    <x v="19"/>
    <x v="2"/>
    <x v="22"/>
    <n v="190801"/>
    <n v="190801"/>
    <m/>
    <n v="26"/>
    <n v="190801"/>
    <n v="338000"/>
  </r>
  <r>
    <x v="142"/>
    <x v="0"/>
    <m/>
    <x v="19"/>
    <x v="2"/>
    <x v="23"/>
    <n v="190801"/>
    <n v="190801"/>
    <m/>
    <n v="1"/>
    <n v="190801"/>
    <n v="24000"/>
  </r>
  <r>
    <x v="142"/>
    <x v="0"/>
    <m/>
    <x v="19"/>
    <x v="2"/>
    <x v="24"/>
    <n v="190801"/>
    <n v="190801"/>
    <m/>
    <n v="2"/>
    <n v="190801"/>
    <n v="66000"/>
  </r>
  <r>
    <x v="142"/>
    <x v="0"/>
    <m/>
    <x v="0"/>
    <x v="4"/>
    <x v="15"/>
    <n v="190801"/>
    <n v="190801"/>
    <m/>
    <n v="9"/>
    <n v="190801"/>
    <n v="283500"/>
  </r>
  <r>
    <x v="142"/>
    <x v="0"/>
    <m/>
    <x v="0"/>
    <x v="4"/>
    <x v="16"/>
    <n v="190801"/>
    <n v="190801"/>
    <m/>
    <n v="4"/>
    <n v="190801"/>
    <n v="176000"/>
  </r>
  <r>
    <x v="143"/>
    <x v="2"/>
    <m/>
    <x v="0"/>
    <x v="1"/>
    <x v="15"/>
    <n v="190801"/>
    <n v="190801"/>
    <m/>
    <n v="9"/>
    <n v="190801"/>
    <n v="180000"/>
  </r>
  <r>
    <x v="143"/>
    <x v="2"/>
    <m/>
    <x v="0"/>
    <x v="1"/>
    <x v="16"/>
    <n v="190801"/>
    <n v="190801"/>
    <m/>
    <n v="20"/>
    <n v="190801"/>
    <n v="700000"/>
  </r>
  <r>
    <x v="143"/>
    <x v="2"/>
    <m/>
    <x v="0"/>
    <x v="7"/>
    <x v="15"/>
    <n v="190801"/>
    <n v="190801"/>
    <m/>
    <n v="31"/>
    <n v="190801"/>
    <n v="620000"/>
  </r>
  <r>
    <x v="143"/>
    <x v="2"/>
    <m/>
    <x v="19"/>
    <x v="3"/>
    <x v="22"/>
    <n v="190801"/>
    <n v="190801"/>
    <m/>
    <n v="10"/>
    <n v="190801"/>
    <n v="0"/>
  </r>
  <r>
    <x v="143"/>
    <x v="2"/>
    <m/>
    <x v="0"/>
    <x v="2"/>
    <x v="15"/>
    <n v="190801"/>
    <n v="190801"/>
    <m/>
    <n v="84"/>
    <n v="190801"/>
    <n v="1680000"/>
  </r>
  <r>
    <x v="143"/>
    <x v="2"/>
    <m/>
    <x v="0"/>
    <x v="2"/>
    <x v="16"/>
    <n v="190801"/>
    <n v="190801"/>
    <m/>
    <n v="48"/>
    <n v="190801"/>
    <n v="1680000"/>
  </r>
  <r>
    <x v="143"/>
    <x v="2"/>
    <m/>
    <x v="0"/>
    <x v="2"/>
    <x v="17"/>
    <n v="190801"/>
    <n v="190801"/>
    <m/>
    <n v="85"/>
    <n v="190801"/>
    <n v="2805000"/>
  </r>
  <r>
    <x v="143"/>
    <x v="2"/>
    <m/>
    <x v="0"/>
    <x v="2"/>
    <x v="19"/>
    <n v="190801"/>
    <n v="190801"/>
    <m/>
    <n v="60"/>
    <n v="190801"/>
    <n v="180000"/>
  </r>
  <r>
    <x v="143"/>
    <x v="2"/>
    <m/>
    <x v="19"/>
    <x v="2"/>
    <x v="22"/>
    <n v="190801"/>
    <n v="190801"/>
    <m/>
    <n v="23"/>
    <n v="190801"/>
    <n v="299000"/>
  </r>
  <r>
    <x v="143"/>
    <x v="2"/>
    <m/>
    <x v="1"/>
    <x v="2"/>
    <x v="18"/>
    <n v="190801"/>
    <n v="190801"/>
    <m/>
    <n v="12"/>
    <n v="190801"/>
    <n v="240000"/>
  </r>
  <r>
    <x v="143"/>
    <x v="2"/>
    <m/>
    <x v="19"/>
    <x v="2"/>
    <x v="24"/>
    <n v="190801"/>
    <n v="190801"/>
    <m/>
    <n v="1"/>
    <n v="190801"/>
    <n v="33000"/>
  </r>
  <r>
    <x v="144"/>
    <x v="5"/>
    <m/>
    <x v="0"/>
    <x v="7"/>
    <x v="15"/>
    <n v="190801"/>
    <n v="190801"/>
    <m/>
    <n v="42"/>
    <n v="190801"/>
    <n v="840000"/>
  </r>
  <r>
    <x v="144"/>
    <x v="5"/>
    <m/>
    <x v="1"/>
    <x v="2"/>
    <x v="18"/>
    <n v="190801"/>
    <n v="190801"/>
    <m/>
    <n v="7"/>
    <n v="190801"/>
    <n v="140000"/>
  </r>
  <r>
    <x v="144"/>
    <x v="5"/>
    <m/>
    <x v="1"/>
    <x v="2"/>
    <x v="21"/>
    <n v="190801"/>
    <n v="190801"/>
    <m/>
    <n v="1"/>
    <n v="190801"/>
    <n v="35000"/>
  </r>
  <r>
    <x v="144"/>
    <x v="5"/>
    <m/>
    <x v="0"/>
    <x v="2"/>
    <x v="15"/>
    <n v="190801"/>
    <n v="190801"/>
    <m/>
    <n v="60"/>
    <n v="190801"/>
    <n v="1200000"/>
  </r>
  <r>
    <x v="144"/>
    <x v="5"/>
    <m/>
    <x v="0"/>
    <x v="2"/>
    <x v="16"/>
    <n v="190801"/>
    <n v="190801"/>
    <m/>
    <n v="58"/>
    <n v="190801"/>
    <n v="2030000"/>
  </r>
  <r>
    <x v="144"/>
    <x v="5"/>
    <m/>
    <x v="0"/>
    <x v="2"/>
    <x v="17"/>
    <n v="190801"/>
    <n v="190801"/>
    <m/>
    <n v="79"/>
    <n v="190801"/>
    <n v="2607000"/>
  </r>
  <r>
    <x v="144"/>
    <x v="5"/>
    <m/>
    <x v="0"/>
    <x v="2"/>
    <x v="19"/>
    <n v="190801"/>
    <n v="190801"/>
    <m/>
    <n v="32"/>
    <n v="190801"/>
    <n v="96000"/>
  </r>
  <r>
    <x v="144"/>
    <x v="5"/>
    <m/>
    <x v="19"/>
    <x v="2"/>
    <x v="22"/>
    <n v="190801"/>
    <n v="190801"/>
    <m/>
    <n v="22"/>
    <n v="190801"/>
    <n v="286000"/>
  </r>
  <r>
    <x v="144"/>
    <x v="5"/>
    <m/>
    <x v="19"/>
    <x v="2"/>
    <x v="24"/>
    <n v="190801"/>
    <n v="190801"/>
    <m/>
    <n v="1"/>
    <n v="190801"/>
    <n v="33000"/>
  </r>
  <r>
    <x v="145"/>
    <x v="6"/>
    <m/>
    <x v="0"/>
    <x v="7"/>
    <x v="15"/>
    <n v="190801"/>
    <n v="190801"/>
    <m/>
    <n v="40"/>
    <n v="190801"/>
    <n v="800000"/>
  </r>
  <r>
    <x v="145"/>
    <x v="6"/>
    <m/>
    <x v="1"/>
    <x v="2"/>
    <x v="18"/>
    <n v="190801"/>
    <n v="190801"/>
    <m/>
    <n v="13"/>
    <n v="190801"/>
    <n v="260000"/>
  </r>
  <r>
    <x v="145"/>
    <x v="6"/>
    <m/>
    <x v="1"/>
    <x v="2"/>
    <x v="21"/>
    <n v="190801"/>
    <n v="190801"/>
    <m/>
    <n v="2"/>
    <n v="190801"/>
    <n v="70000"/>
  </r>
  <r>
    <x v="145"/>
    <x v="6"/>
    <m/>
    <x v="0"/>
    <x v="2"/>
    <x v="15"/>
    <n v="190801"/>
    <n v="190801"/>
    <m/>
    <n v="82"/>
    <n v="190801"/>
    <n v="1640000"/>
  </r>
  <r>
    <x v="145"/>
    <x v="6"/>
    <m/>
    <x v="0"/>
    <x v="2"/>
    <x v="16"/>
    <n v="190801"/>
    <n v="190801"/>
    <m/>
    <n v="168"/>
    <n v="190801"/>
    <n v="5880000"/>
  </r>
  <r>
    <x v="145"/>
    <x v="6"/>
    <m/>
    <x v="0"/>
    <x v="2"/>
    <x v="17"/>
    <n v="190801"/>
    <n v="190801"/>
    <m/>
    <n v="91"/>
    <n v="190801"/>
    <n v="3003000"/>
  </r>
  <r>
    <x v="145"/>
    <x v="6"/>
    <m/>
    <x v="0"/>
    <x v="2"/>
    <x v="19"/>
    <n v="190801"/>
    <n v="190801"/>
    <m/>
    <n v="38"/>
    <n v="190801"/>
    <n v="114000"/>
  </r>
  <r>
    <x v="145"/>
    <x v="6"/>
    <m/>
    <x v="19"/>
    <x v="2"/>
    <x v="22"/>
    <n v="190801"/>
    <n v="190801"/>
    <m/>
    <n v="24"/>
    <n v="190801"/>
    <n v="312000"/>
  </r>
  <r>
    <x v="145"/>
    <x v="6"/>
    <m/>
    <x v="19"/>
    <x v="2"/>
    <x v="23"/>
    <n v="190801"/>
    <n v="190801"/>
    <m/>
    <n v="2"/>
    <n v="190801"/>
    <n v="48000"/>
  </r>
  <r>
    <x v="146"/>
    <x v="3"/>
    <m/>
    <x v="0"/>
    <x v="1"/>
    <x v="15"/>
    <n v="190801"/>
    <n v="190801"/>
    <m/>
    <n v="13"/>
    <n v="190801"/>
    <n v="260000"/>
  </r>
  <r>
    <x v="146"/>
    <x v="3"/>
    <m/>
    <x v="0"/>
    <x v="1"/>
    <x v="16"/>
    <n v="190801"/>
    <n v="190801"/>
    <m/>
    <n v="52"/>
    <n v="190801"/>
    <n v="1820000"/>
  </r>
  <r>
    <x v="146"/>
    <x v="3"/>
    <m/>
    <x v="0"/>
    <x v="7"/>
    <x v="15"/>
    <n v="190801"/>
    <n v="190801"/>
    <m/>
    <n v="8"/>
    <n v="190801"/>
    <n v="160000"/>
  </r>
  <r>
    <x v="146"/>
    <x v="3"/>
    <m/>
    <x v="0"/>
    <x v="3"/>
    <x v="15"/>
    <n v="190801"/>
    <n v="190801"/>
    <m/>
    <n v="40"/>
    <n v="190801"/>
    <n v="0"/>
  </r>
  <r>
    <x v="146"/>
    <x v="3"/>
    <m/>
    <x v="19"/>
    <x v="3"/>
    <x v="22"/>
    <n v="190801"/>
    <n v="190801"/>
    <m/>
    <n v="19"/>
    <n v="190801"/>
    <n v="0"/>
  </r>
  <r>
    <x v="146"/>
    <x v="3"/>
    <m/>
    <x v="1"/>
    <x v="3"/>
    <x v="18"/>
    <n v="190801"/>
    <n v="190801"/>
    <m/>
    <n v="19"/>
    <n v="190801"/>
    <n v="0"/>
  </r>
  <r>
    <x v="146"/>
    <x v="3"/>
    <m/>
    <x v="1"/>
    <x v="2"/>
    <x v="18"/>
    <n v="190801"/>
    <n v="190801"/>
    <m/>
    <n v="20"/>
    <n v="190801"/>
    <n v="400000"/>
  </r>
  <r>
    <x v="146"/>
    <x v="3"/>
    <m/>
    <x v="1"/>
    <x v="2"/>
    <x v="21"/>
    <n v="190801"/>
    <n v="190801"/>
    <m/>
    <n v="2"/>
    <n v="190801"/>
    <n v="70000"/>
  </r>
  <r>
    <x v="146"/>
    <x v="3"/>
    <m/>
    <x v="0"/>
    <x v="2"/>
    <x v="15"/>
    <n v="190801"/>
    <n v="190801"/>
    <m/>
    <n v="125"/>
    <n v="190801"/>
    <n v="2500000"/>
  </r>
  <r>
    <x v="146"/>
    <x v="3"/>
    <m/>
    <x v="0"/>
    <x v="2"/>
    <x v="16"/>
    <n v="190801"/>
    <n v="190801"/>
    <m/>
    <n v="97"/>
    <n v="190801"/>
    <n v="3395000"/>
  </r>
  <r>
    <x v="146"/>
    <x v="3"/>
    <m/>
    <x v="0"/>
    <x v="2"/>
    <x v="17"/>
    <n v="190801"/>
    <n v="190801"/>
    <m/>
    <n v="103"/>
    <n v="190801"/>
    <n v="3399000"/>
  </r>
  <r>
    <x v="146"/>
    <x v="3"/>
    <m/>
    <x v="0"/>
    <x v="2"/>
    <x v="19"/>
    <n v="190801"/>
    <n v="190801"/>
    <m/>
    <n v="56"/>
    <n v="190801"/>
    <n v="168000"/>
  </r>
  <r>
    <x v="146"/>
    <x v="3"/>
    <m/>
    <x v="19"/>
    <x v="2"/>
    <x v="22"/>
    <n v="190801"/>
    <n v="190801"/>
    <m/>
    <n v="31"/>
    <n v="190801"/>
    <n v="403000"/>
  </r>
  <r>
    <x v="146"/>
    <x v="3"/>
    <m/>
    <x v="19"/>
    <x v="2"/>
    <x v="23"/>
    <n v="190801"/>
    <n v="190801"/>
    <m/>
    <n v="3"/>
    <n v="190801"/>
    <n v="72000"/>
  </r>
  <r>
    <x v="146"/>
    <x v="3"/>
    <m/>
    <x v="19"/>
    <x v="2"/>
    <x v="24"/>
    <n v="190801"/>
    <n v="190801"/>
    <m/>
    <n v="1"/>
    <n v="190801"/>
    <n v="33000"/>
  </r>
  <r>
    <x v="146"/>
    <x v="3"/>
    <m/>
    <x v="0"/>
    <x v="4"/>
    <x v="15"/>
    <n v="190801"/>
    <n v="190801"/>
    <m/>
    <n v="4"/>
    <n v="190801"/>
    <n v="126000"/>
  </r>
  <r>
    <x v="147"/>
    <x v="4"/>
    <m/>
    <x v="0"/>
    <x v="1"/>
    <x v="15"/>
    <n v="190801"/>
    <n v="190801"/>
    <m/>
    <n v="15"/>
    <n v="190801"/>
    <n v="300000"/>
  </r>
  <r>
    <x v="147"/>
    <x v="4"/>
    <m/>
    <x v="0"/>
    <x v="1"/>
    <x v="16"/>
    <n v="190801"/>
    <n v="190801"/>
    <m/>
    <n v="50"/>
    <n v="190801"/>
    <n v="1750000"/>
  </r>
  <r>
    <x v="147"/>
    <x v="4"/>
    <m/>
    <x v="0"/>
    <x v="7"/>
    <x v="15"/>
    <n v="190801"/>
    <n v="190801"/>
    <m/>
    <n v="47"/>
    <n v="190801"/>
    <n v="940000"/>
  </r>
  <r>
    <x v="147"/>
    <x v="4"/>
    <m/>
    <x v="1"/>
    <x v="2"/>
    <x v="18"/>
    <n v="190801"/>
    <n v="190801"/>
    <m/>
    <n v="15"/>
    <n v="190801"/>
    <n v="300000"/>
  </r>
  <r>
    <x v="147"/>
    <x v="4"/>
    <m/>
    <x v="1"/>
    <x v="2"/>
    <x v="21"/>
    <n v="190801"/>
    <n v="190801"/>
    <m/>
    <n v="1"/>
    <n v="190801"/>
    <n v="35000"/>
  </r>
  <r>
    <x v="147"/>
    <x v="4"/>
    <m/>
    <x v="0"/>
    <x v="2"/>
    <x v="15"/>
    <n v="190801"/>
    <n v="190801"/>
    <m/>
    <n v="165"/>
    <n v="190801"/>
    <n v="3300000"/>
  </r>
  <r>
    <x v="147"/>
    <x v="4"/>
    <m/>
    <x v="0"/>
    <x v="2"/>
    <x v="16"/>
    <n v="190801"/>
    <n v="190801"/>
    <m/>
    <n v="225"/>
    <n v="190801"/>
    <n v="7875000"/>
  </r>
  <r>
    <x v="147"/>
    <x v="4"/>
    <m/>
    <x v="0"/>
    <x v="2"/>
    <x v="17"/>
    <n v="190801"/>
    <n v="190801"/>
    <m/>
    <n v="138"/>
    <n v="190801"/>
    <n v="4554000"/>
  </r>
  <r>
    <x v="147"/>
    <x v="4"/>
    <m/>
    <x v="0"/>
    <x v="2"/>
    <x v="19"/>
    <n v="190801"/>
    <n v="190801"/>
    <m/>
    <n v="102"/>
    <n v="190801"/>
    <n v="306000"/>
  </r>
  <r>
    <x v="147"/>
    <x v="4"/>
    <m/>
    <x v="19"/>
    <x v="2"/>
    <x v="22"/>
    <n v="190801"/>
    <n v="190801"/>
    <m/>
    <n v="33"/>
    <n v="190801"/>
    <n v="429000"/>
  </r>
  <r>
    <x v="147"/>
    <x v="4"/>
    <m/>
    <x v="19"/>
    <x v="2"/>
    <x v="23"/>
    <n v="190801"/>
    <n v="190801"/>
    <m/>
    <n v="5"/>
    <n v="190801"/>
    <n v="120000"/>
  </r>
  <r>
    <x v="147"/>
    <x v="4"/>
    <m/>
    <x v="19"/>
    <x v="2"/>
    <x v="24"/>
    <n v="190801"/>
    <n v="190801"/>
    <m/>
    <n v="2"/>
    <n v="190801"/>
    <n v="66000"/>
  </r>
  <r>
    <x v="147"/>
    <x v="4"/>
    <m/>
    <x v="0"/>
    <x v="4"/>
    <x v="15"/>
    <n v="190801"/>
    <n v="190801"/>
    <m/>
    <n v="33"/>
    <n v="190801"/>
    <n v="1039500"/>
  </r>
  <r>
    <x v="147"/>
    <x v="4"/>
    <m/>
    <x v="0"/>
    <x v="4"/>
    <x v="16"/>
    <n v="190801"/>
    <n v="190801"/>
    <m/>
    <n v="10"/>
    <n v="190801"/>
    <n v="440000"/>
  </r>
  <r>
    <x v="147"/>
    <x v="4"/>
    <m/>
    <x v="1"/>
    <x v="4"/>
    <x v="18"/>
    <n v="190801"/>
    <n v="190801"/>
    <m/>
    <n v="2"/>
    <n v="190801"/>
    <n v="63000"/>
  </r>
  <r>
    <x v="148"/>
    <x v="1"/>
    <m/>
    <x v="0"/>
    <x v="1"/>
    <x v="15"/>
    <n v="190801"/>
    <n v="190801"/>
    <m/>
    <n v="4"/>
    <n v="190801"/>
    <n v="80000"/>
  </r>
  <r>
    <x v="148"/>
    <x v="1"/>
    <m/>
    <x v="0"/>
    <x v="1"/>
    <x v="16"/>
    <n v="190801"/>
    <n v="190801"/>
    <m/>
    <n v="24"/>
    <n v="190801"/>
    <n v="840000"/>
  </r>
  <r>
    <x v="148"/>
    <x v="1"/>
    <m/>
    <x v="0"/>
    <x v="7"/>
    <x v="15"/>
    <n v="190801"/>
    <n v="190801"/>
    <m/>
    <n v="60"/>
    <n v="190801"/>
    <n v="1200000"/>
  </r>
  <r>
    <x v="148"/>
    <x v="1"/>
    <m/>
    <x v="0"/>
    <x v="3"/>
    <x v="15"/>
    <n v="190801"/>
    <n v="190801"/>
    <m/>
    <n v="3"/>
    <n v="190801"/>
    <n v="0"/>
  </r>
  <r>
    <x v="148"/>
    <x v="1"/>
    <m/>
    <x v="19"/>
    <x v="3"/>
    <x v="22"/>
    <n v="190801"/>
    <n v="190801"/>
    <m/>
    <n v="1"/>
    <n v="190801"/>
    <n v="0"/>
  </r>
  <r>
    <x v="148"/>
    <x v="1"/>
    <m/>
    <x v="1"/>
    <x v="3"/>
    <x v="18"/>
    <n v="190801"/>
    <n v="190801"/>
    <m/>
    <n v="1"/>
    <n v="190801"/>
    <n v="0"/>
  </r>
  <r>
    <x v="148"/>
    <x v="1"/>
    <m/>
    <x v="18"/>
    <x v="3"/>
    <x v="19"/>
    <n v="190801"/>
    <n v="190801"/>
    <m/>
    <n v="1"/>
    <n v="190801"/>
    <n v="0"/>
  </r>
  <r>
    <x v="148"/>
    <x v="1"/>
    <m/>
    <x v="1"/>
    <x v="2"/>
    <x v="18"/>
    <n v="190801"/>
    <n v="190801"/>
    <m/>
    <n v="28"/>
    <n v="190801"/>
    <n v="560000"/>
  </r>
  <r>
    <x v="148"/>
    <x v="1"/>
    <m/>
    <x v="1"/>
    <x v="2"/>
    <x v="21"/>
    <n v="190801"/>
    <n v="190801"/>
    <m/>
    <n v="4"/>
    <n v="190801"/>
    <n v="140000"/>
  </r>
  <r>
    <x v="148"/>
    <x v="1"/>
    <m/>
    <x v="0"/>
    <x v="2"/>
    <x v="15"/>
    <n v="190801"/>
    <n v="190801"/>
    <m/>
    <n v="116"/>
    <n v="190801"/>
    <n v="2320000"/>
  </r>
  <r>
    <x v="148"/>
    <x v="1"/>
    <m/>
    <x v="0"/>
    <x v="2"/>
    <x v="16"/>
    <n v="190801"/>
    <n v="190801"/>
    <m/>
    <n v="95"/>
    <n v="190801"/>
    <n v="3325000"/>
  </r>
  <r>
    <x v="148"/>
    <x v="1"/>
    <m/>
    <x v="0"/>
    <x v="2"/>
    <x v="17"/>
    <n v="190801"/>
    <n v="190801"/>
    <m/>
    <n v="158"/>
    <n v="190801"/>
    <n v="5214000"/>
  </r>
  <r>
    <x v="148"/>
    <x v="1"/>
    <m/>
    <x v="0"/>
    <x v="2"/>
    <x v="19"/>
    <n v="190801"/>
    <n v="190801"/>
    <m/>
    <n v="78"/>
    <n v="190801"/>
    <n v="234000"/>
  </r>
  <r>
    <x v="148"/>
    <x v="1"/>
    <m/>
    <x v="19"/>
    <x v="2"/>
    <x v="22"/>
    <n v="190801"/>
    <n v="190801"/>
    <m/>
    <n v="27"/>
    <n v="190801"/>
    <n v="351000"/>
  </r>
  <r>
    <x v="148"/>
    <x v="1"/>
    <m/>
    <x v="19"/>
    <x v="2"/>
    <x v="23"/>
    <n v="190801"/>
    <n v="190801"/>
    <m/>
    <n v="3"/>
    <n v="190801"/>
    <n v="72000"/>
  </r>
  <r>
    <x v="148"/>
    <x v="1"/>
    <m/>
    <x v="19"/>
    <x v="2"/>
    <x v="24"/>
    <n v="190801"/>
    <n v="190801"/>
    <m/>
    <n v="3"/>
    <n v="190801"/>
    <n v="99000"/>
  </r>
  <r>
    <x v="148"/>
    <x v="1"/>
    <m/>
    <x v="0"/>
    <x v="4"/>
    <x v="15"/>
    <n v="190801"/>
    <n v="190801"/>
    <m/>
    <n v="3"/>
    <n v="190801"/>
    <n v="94500"/>
  </r>
  <r>
    <x v="148"/>
    <x v="1"/>
    <m/>
    <x v="0"/>
    <x v="4"/>
    <x v="16"/>
    <n v="190801"/>
    <n v="190801"/>
    <m/>
    <n v="5"/>
    <n v="190801"/>
    <n v="220000"/>
  </r>
  <r>
    <x v="149"/>
    <x v="0"/>
    <m/>
    <x v="0"/>
    <x v="1"/>
    <x v="15"/>
    <n v="190801"/>
    <n v="190801"/>
    <m/>
    <n v="3"/>
    <n v="190801"/>
    <n v="60000"/>
  </r>
  <r>
    <x v="149"/>
    <x v="0"/>
    <m/>
    <x v="0"/>
    <x v="1"/>
    <x v="16"/>
    <n v="190801"/>
    <n v="190801"/>
    <m/>
    <n v="11"/>
    <n v="190801"/>
    <n v="385000"/>
  </r>
  <r>
    <x v="149"/>
    <x v="0"/>
    <m/>
    <x v="0"/>
    <x v="7"/>
    <x v="15"/>
    <n v="190801"/>
    <n v="190801"/>
    <m/>
    <n v="40"/>
    <n v="190801"/>
    <n v="800000"/>
  </r>
  <r>
    <x v="149"/>
    <x v="0"/>
    <m/>
    <x v="1"/>
    <x v="2"/>
    <x v="18"/>
    <n v="190801"/>
    <n v="190801"/>
    <m/>
    <n v="12"/>
    <n v="190801"/>
    <n v="240000"/>
  </r>
  <r>
    <x v="149"/>
    <x v="0"/>
    <m/>
    <x v="1"/>
    <x v="2"/>
    <x v="21"/>
    <n v="190801"/>
    <n v="190801"/>
    <m/>
    <n v="4"/>
    <n v="190801"/>
    <n v="140000"/>
  </r>
  <r>
    <x v="149"/>
    <x v="0"/>
    <m/>
    <x v="0"/>
    <x v="2"/>
    <x v="15"/>
    <n v="190801"/>
    <n v="190801"/>
    <m/>
    <n v="116"/>
    <n v="190801"/>
    <n v="2320000"/>
  </r>
  <r>
    <x v="149"/>
    <x v="0"/>
    <m/>
    <x v="0"/>
    <x v="2"/>
    <x v="16"/>
    <n v="190801"/>
    <n v="190801"/>
    <m/>
    <n v="89"/>
    <n v="190801"/>
    <n v="3115000"/>
  </r>
  <r>
    <x v="149"/>
    <x v="0"/>
    <m/>
    <x v="0"/>
    <x v="2"/>
    <x v="17"/>
    <n v="190801"/>
    <n v="190801"/>
    <m/>
    <n v="101"/>
    <n v="190801"/>
    <n v="3333000"/>
  </r>
  <r>
    <x v="149"/>
    <x v="0"/>
    <m/>
    <x v="0"/>
    <x v="2"/>
    <x v="19"/>
    <n v="190801"/>
    <n v="190801"/>
    <m/>
    <n v="72"/>
    <n v="190801"/>
    <n v="216000"/>
  </r>
  <r>
    <x v="149"/>
    <x v="0"/>
    <m/>
    <x v="19"/>
    <x v="2"/>
    <x v="22"/>
    <n v="190801"/>
    <n v="190801"/>
    <m/>
    <n v="20"/>
    <n v="190801"/>
    <n v="260000"/>
  </r>
  <r>
    <x v="149"/>
    <x v="0"/>
    <m/>
    <x v="19"/>
    <x v="2"/>
    <x v="23"/>
    <n v="190801"/>
    <n v="190801"/>
    <m/>
    <n v="2"/>
    <n v="190801"/>
    <n v="48000"/>
  </r>
  <r>
    <x v="149"/>
    <x v="0"/>
    <m/>
    <x v="19"/>
    <x v="2"/>
    <x v="24"/>
    <n v="190801"/>
    <n v="190801"/>
    <m/>
    <n v="1"/>
    <n v="190801"/>
    <n v="33000"/>
  </r>
  <r>
    <x v="149"/>
    <x v="0"/>
    <m/>
    <x v="0"/>
    <x v="4"/>
    <x v="15"/>
    <n v="190801"/>
    <n v="190801"/>
    <m/>
    <n v="7"/>
    <n v="190801"/>
    <n v="220500"/>
  </r>
  <r>
    <x v="149"/>
    <x v="0"/>
    <m/>
    <x v="0"/>
    <x v="4"/>
    <x v="16"/>
    <n v="190801"/>
    <n v="190801"/>
    <m/>
    <n v="4"/>
    <n v="190801"/>
    <n v="176000"/>
  </r>
  <r>
    <x v="150"/>
    <x v="2"/>
    <m/>
    <x v="0"/>
    <x v="1"/>
    <x v="15"/>
    <n v="190801"/>
    <n v="190801"/>
    <m/>
    <n v="2"/>
    <n v="190801"/>
    <n v="40000"/>
  </r>
  <r>
    <x v="150"/>
    <x v="2"/>
    <m/>
    <x v="0"/>
    <x v="1"/>
    <x v="16"/>
    <n v="190801"/>
    <n v="190801"/>
    <m/>
    <n v="9"/>
    <n v="190801"/>
    <n v="315000"/>
  </r>
  <r>
    <x v="150"/>
    <x v="2"/>
    <m/>
    <x v="0"/>
    <x v="7"/>
    <x v="15"/>
    <n v="190801"/>
    <n v="190801"/>
    <m/>
    <n v="31"/>
    <n v="190801"/>
    <n v="620000"/>
  </r>
  <r>
    <x v="150"/>
    <x v="2"/>
    <m/>
    <x v="1"/>
    <x v="2"/>
    <x v="18"/>
    <n v="190801"/>
    <n v="190801"/>
    <m/>
    <n v="18"/>
    <n v="190801"/>
    <n v="360000"/>
  </r>
  <r>
    <x v="150"/>
    <x v="2"/>
    <m/>
    <x v="0"/>
    <x v="2"/>
    <x v="15"/>
    <n v="190801"/>
    <n v="190801"/>
    <m/>
    <n v="100"/>
    <n v="190801"/>
    <n v="2000000"/>
  </r>
  <r>
    <x v="150"/>
    <x v="2"/>
    <m/>
    <x v="0"/>
    <x v="2"/>
    <x v="16"/>
    <n v="190801"/>
    <n v="190801"/>
    <m/>
    <n v="85"/>
    <n v="190801"/>
    <n v="2975000"/>
  </r>
  <r>
    <x v="150"/>
    <x v="2"/>
    <m/>
    <x v="0"/>
    <x v="2"/>
    <x v="17"/>
    <n v="190801"/>
    <n v="190801"/>
    <m/>
    <n v="59"/>
    <n v="190801"/>
    <n v="1947000"/>
  </r>
  <r>
    <x v="150"/>
    <x v="2"/>
    <m/>
    <x v="0"/>
    <x v="2"/>
    <x v="19"/>
    <n v="190801"/>
    <n v="190801"/>
    <m/>
    <n v="75"/>
    <n v="190801"/>
    <n v="225000"/>
  </r>
  <r>
    <x v="150"/>
    <x v="2"/>
    <m/>
    <x v="19"/>
    <x v="2"/>
    <x v="22"/>
    <n v="190801"/>
    <n v="190801"/>
    <m/>
    <n v="19"/>
    <n v="190801"/>
    <n v="247000"/>
  </r>
  <r>
    <x v="150"/>
    <x v="2"/>
    <m/>
    <x v="19"/>
    <x v="2"/>
    <x v="23"/>
    <n v="190801"/>
    <n v="190801"/>
    <m/>
    <n v="5"/>
    <n v="190801"/>
    <n v="120000"/>
  </r>
  <r>
    <x v="150"/>
    <x v="2"/>
    <m/>
    <x v="0"/>
    <x v="4"/>
    <x v="15"/>
    <n v="190801"/>
    <n v="190801"/>
    <m/>
    <n v="12"/>
    <n v="190801"/>
    <n v="378000"/>
  </r>
  <r>
    <x v="150"/>
    <x v="2"/>
    <m/>
    <x v="0"/>
    <x v="4"/>
    <x v="16"/>
    <n v="190801"/>
    <n v="190801"/>
    <m/>
    <n v="7"/>
    <n v="190801"/>
    <n v="308000"/>
  </r>
  <r>
    <x v="151"/>
    <x v="5"/>
    <m/>
    <x v="0"/>
    <x v="7"/>
    <x v="15"/>
    <n v="190801"/>
    <n v="190801"/>
    <m/>
    <n v="31"/>
    <n v="190801"/>
    <n v="620000"/>
  </r>
  <r>
    <x v="151"/>
    <x v="5"/>
    <m/>
    <x v="1"/>
    <x v="2"/>
    <x v="18"/>
    <n v="190801"/>
    <n v="190801"/>
    <m/>
    <n v="11"/>
    <n v="190801"/>
    <n v="220000"/>
  </r>
  <r>
    <x v="151"/>
    <x v="5"/>
    <m/>
    <x v="1"/>
    <x v="2"/>
    <x v="21"/>
    <n v="190801"/>
    <n v="190801"/>
    <m/>
    <n v="3"/>
    <n v="190801"/>
    <n v="105000"/>
  </r>
  <r>
    <x v="151"/>
    <x v="5"/>
    <m/>
    <x v="0"/>
    <x v="2"/>
    <x v="15"/>
    <n v="190801"/>
    <n v="190801"/>
    <m/>
    <n v="71"/>
    <n v="190801"/>
    <n v="1420000"/>
  </r>
  <r>
    <x v="151"/>
    <x v="5"/>
    <m/>
    <x v="0"/>
    <x v="2"/>
    <x v="16"/>
    <n v="190801"/>
    <n v="190801"/>
    <m/>
    <n v="44"/>
    <n v="190801"/>
    <n v="1540000"/>
  </r>
  <r>
    <x v="151"/>
    <x v="5"/>
    <m/>
    <x v="0"/>
    <x v="2"/>
    <x v="17"/>
    <n v="190801"/>
    <n v="190801"/>
    <m/>
    <n v="75"/>
    <n v="190801"/>
    <n v="2475000"/>
  </r>
  <r>
    <x v="151"/>
    <x v="5"/>
    <m/>
    <x v="0"/>
    <x v="2"/>
    <x v="19"/>
    <n v="190801"/>
    <n v="190801"/>
    <m/>
    <n v="45"/>
    <n v="190801"/>
    <n v="135000"/>
  </r>
  <r>
    <x v="151"/>
    <x v="5"/>
    <m/>
    <x v="19"/>
    <x v="2"/>
    <x v="22"/>
    <n v="190801"/>
    <n v="190801"/>
    <m/>
    <n v="24"/>
    <n v="190801"/>
    <n v="312000"/>
  </r>
  <r>
    <x v="151"/>
    <x v="5"/>
    <m/>
    <x v="19"/>
    <x v="2"/>
    <x v="23"/>
    <n v="190801"/>
    <n v="190801"/>
    <m/>
    <n v="2"/>
    <n v="190801"/>
    <n v="48000"/>
  </r>
  <r>
    <x v="151"/>
    <x v="5"/>
    <m/>
    <x v="19"/>
    <x v="2"/>
    <x v="24"/>
    <n v="190801"/>
    <n v="190801"/>
    <m/>
    <n v="2"/>
    <n v="190801"/>
    <n v="66000"/>
  </r>
  <r>
    <x v="152"/>
    <x v="6"/>
    <m/>
    <x v="0"/>
    <x v="7"/>
    <x v="15"/>
    <n v="190801"/>
    <n v="190801"/>
    <m/>
    <n v="33"/>
    <n v="190801"/>
    <n v="660000"/>
  </r>
  <r>
    <x v="152"/>
    <x v="6"/>
    <m/>
    <x v="1"/>
    <x v="2"/>
    <x v="18"/>
    <n v="190801"/>
    <n v="190801"/>
    <m/>
    <n v="6"/>
    <n v="190801"/>
    <n v="120000"/>
  </r>
  <r>
    <x v="152"/>
    <x v="6"/>
    <m/>
    <x v="1"/>
    <x v="2"/>
    <x v="21"/>
    <n v="190801"/>
    <n v="190801"/>
    <m/>
    <n v="1"/>
    <n v="190801"/>
    <n v="35000"/>
  </r>
  <r>
    <x v="152"/>
    <x v="6"/>
    <m/>
    <x v="0"/>
    <x v="2"/>
    <x v="15"/>
    <n v="190801"/>
    <n v="190801"/>
    <m/>
    <n v="93"/>
    <n v="190801"/>
    <n v="1860000"/>
  </r>
  <r>
    <x v="152"/>
    <x v="6"/>
    <m/>
    <x v="0"/>
    <x v="2"/>
    <x v="16"/>
    <n v="190801"/>
    <n v="190801"/>
    <m/>
    <n v="111"/>
    <n v="190801"/>
    <n v="3885000"/>
  </r>
  <r>
    <x v="152"/>
    <x v="6"/>
    <m/>
    <x v="0"/>
    <x v="2"/>
    <x v="17"/>
    <n v="190801"/>
    <n v="190801"/>
    <m/>
    <n v="33"/>
    <n v="190801"/>
    <n v="1089000"/>
  </r>
  <r>
    <x v="152"/>
    <x v="6"/>
    <m/>
    <x v="0"/>
    <x v="2"/>
    <x v="19"/>
    <n v="190801"/>
    <n v="190801"/>
    <m/>
    <n v="61"/>
    <n v="190801"/>
    <n v="183000"/>
  </r>
  <r>
    <x v="152"/>
    <x v="6"/>
    <m/>
    <x v="19"/>
    <x v="2"/>
    <x v="22"/>
    <n v="190801"/>
    <n v="190801"/>
    <m/>
    <n v="25"/>
    <n v="190801"/>
    <n v="325000"/>
  </r>
  <r>
    <x v="152"/>
    <x v="6"/>
    <m/>
    <x v="19"/>
    <x v="2"/>
    <x v="23"/>
    <n v="190801"/>
    <n v="190801"/>
    <m/>
    <n v="5"/>
    <n v="190801"/>
    <n v="120000"/>
  </r>
  <r>
    <x v="152"/>
    <x v="6"/>
    <m/>
    <x v="19"/>
    <x v="2"/>
    <x v="24"/>
    <n v="190801"/>
    <n v="190801"/>
    <m/>
    <n v="1"/>
    <n v="190801"/>
    <n v="33000"/>
  </r>
  <r>
    <x v="152"/>
    <x v="6"/>
    <m/>
    <x v="20"/>
    <x v="6"/>
    <x v="25"/>
    <n v="190801"/>
    <n v="190801"/>
    <m/>
    <n v="1369"/>
    <n v="190801"/>
    <n v="13301204"/>
  </r>
  <r>
    <x v="152"/>
    <x v="6"/>
    <m/>
    <x v="0"/>
    <x v="6"/>
    <x v="15"/>
    <n v="190801"/>
    <n v="190801"/>
    <m/>
    <n v="557"/>
    <n v="190801"/>
    <n v="5050876"/>
  </r>
  <r>
    <x v="152"/>
    <x v="6"/>
    <m/>
    <x v="1"/>
    <x v="6"/>
    <x v="18"/>
    <n v="190801"/>
    <n v="190801"/>
    <m/>
    <n v="6"/>
    <n v="190801"/>
    <n v="55230"/>
  </r>
  <r>
    <x v="152"/>
    <x v="6"/>
    <m/>
    <x v="19"/>
    <x v="6"/>
    <x v="22"/>
    <n v="190801"/>
    <n v="190801"/>
    <m/>
    <n v="11"/>
    <n v="190801"/>
    <n v="74701"/>
  </r>
  <r>
    <x v="153"/>
    <x v="3"/>
    <m/>
    <x v="0"/>
    <x v="1"/>
    <x v="15"/>
    <n v="190801"/>
    <n v="190801"/>
    <m/>
    <n v="11"/>
    <n v="190801"/>
    <n v="220000"/>
  </r>
  <r>
    <x v="153"/>
    <x v="3"/>
    <m/>
    <x v="0"/>
    <x v="1"/>
    <x v="16"/>
    <n v="190801"/>
    <n v="190801"/>
    <m/>
    <n v="43"/>
    <n v="190801"/>
    <n v="1505000"/>
  </r>
  <r>
    <x v="153"/>
    <x v="3"/>
    <m/>
    <x v="0"/>
    <x v="7"/>
    <x v="15"/>
    <n v="190801"/>
    <n v="190801"/>
    <m/>
    <n v="34"/>
    <n v="190801"/>
    <n v="680000"/>
  </r>
  <r>
    <x v="153"/>
    <x v="3"/>
    <m/>
    <x v="1"/>
    <x v="2"/>
    <x v="18"/>
    <n v="190801"/>
    <n v="190801"/>
    <m/>
    <n v="15"/>
    <n v="190801"/>
    <n v="300000"/>
  </r>
  <r>
    <x v="153"/>
    <x v="3"/>
    <m/>
    <x v="0"/>
    <x v="2"/>
    <x v="15"/>
    <n v="190801"/>
    <n v="190801"/>
    <m/>
    <n v="111"/>
    <n v="190801"/>
    <n v="2220000"/>
  </r>
  <r>
    <x v="153"/>
    <x v="3"/>
    <m/>
    <x v="0"/>
    <x v="2"/>
    <x v="16"/>
    <n v="190801"/>
    <n v="190801"/>
    <m/>
    <n v="118"/>
    <n v="190801"/>
    <n v="4130000"/>
  </r>
  <r>
    <x v="153"/>
    <x v="3"/>
    <m/>
    <x v="0"/>
    <x v="2"/>
    <x v="17"/>
    <n v="190801"/>
    <n v="190801"/>
    <m/>
    <n v="1"/>
    <n v="190801"/>
    <n v="33000"/>
  </r>
  <r>
    <x v="153"/>
    <x v="3"/>
    <m/>
    <x v="0"/>
    <x v="2"/>
    <x v="19"/>
    <n v="190801"/>
    <n v="190801"/>
    <m/>
    <n v="61"/>
    <n v="190801"/>
    <n v="183000"/>
  </r>
  <r>
    <x v="153"/>
    <x v="3"/>
    <m/>
    <x v="19"/>
    <x v="2"/>
    <x v="22"/>
    <n v="190801"/>
    <n v="190801"/>
    <m/>
    <n v="21"/>
    <n v="190801"/>
    <n v="273000"/>
  </r>
  <r>
    <x v="153"/>
    <x v="3"/>
    <m/>
    <x v="19"/>
    <x v="2"/>
    <x v="23"/>
    <n v="190801"/>
    <n v="190801"/>
    <m/>
    <n v="1"/>
    <n v="190801"/>
    <n v="24000"/>
  </r>
  <r>
    <x v="153"/>
    <x v="3"/>
    <m/>
    <x v="19"/>
    <x v="2"/>
    <x v="24"/>
    <n v="190801"/>
    <n v="190801"/>
    <m/>
    <n v="1"/>
    <n v="190801"/>
    <n v="33000"/>
  </r>
  <r>
    <x v="153"/>
    <x v="3"/>
    <m/>
    <x v="0"/>
    <x v="4"/>
    <x v="15"/>
    <n v="190801"/>
    <n v="190801"/>
    <m/>
    <n v="37"/>
    <n v="190801"/>
    <n v="1165500"/>
  </r>
  <r>
    <x v="153"/>
    <x v="3"/>
    <m/>
    <x v="0"/>
    <x v="4"/>
    <x v="16"/>
    <n v="190801"/>
    <n v="190801"/>
    <m/>
    <n v="10"/>
    <n v="190801"/>
    <n v="440000"/>
  </r>
  <r>
    <x v="153"/>
    <x v="3"/>
    <m/>
    <x v="1"/>
    <x v="4"/>
    <x v="18"/>
    <n v="190801"/>
    <n v="190801"/>
    <m/>
    <n v="2"/>
    <n v="190801"/>
    <n v="63000"/>
  </r>
  <r>
    <x v="154"/>
    <x v="4"/>
    <m/>
    <x v="0"/>
    <x v="1"/>
    <x v="15"/>
    <n v="190801"/>
    <n v="190801"/>
    <m/>
    <n v="4"/>
    <n v="190801"/>
    <n v="80000"/>
  </r>
  <r>
    <x v="154"/>
    <x v="4"/>
    <m/>
    <x v="0"/>
    <x v="1"/>
    <x v="16"/>
    <n v="190801"/>
    <n v="190801"/>
    <m/>
    <n v="22"/>
    <n v="190801"/>
    <n v="770000"/>
  </r>
  <r>
    <x v="154"/>
    <x v="4"/>
    <m/>
    <x v="0"/>
    <x v="7"/>
    <x v="15"/>
    <n v="190801"/>
    <n v="190801"/>
    <m/>
    <n v="55"/>
    <n v="190801"/>
    <n v="1100000"/>
  </r>
  <r>
    <x v="154"/>
    <x v="4"/>
    <m/>
    <x v="18"/>
    <x v="3"/>
    <x v="19"/>
    <n v="190801"/>
    <n v="190801"/>
    <m/>
    <n v="500"/>
    <n v="190801"/>
    <n v="0"/>
  </r>
  <r>
    <x v="154"/>
    <x v="4"/>
    <m/>
    <x v="0"/>
    <x v="3"/>
    <x v="20"/>
    <n v="190801"/>
    <n v="190801"/>
    <m/>
    <n v="500"/>
    <n v="190801"/>
    <n v="0"/>
  </r>
  <r>
    <x v="154"/>
    <x v="4"/>
    <m/>
    <x v="0"/>
    <x v="3"/>
    <x v="17"/>
    <n v="190801"/>
    <n v="190801"/>
    <m/>
    <n v="2"/>
    <n v="190801"/>
    <n v="0"/>
  </r>
  <r>
    <x v="154"/>
    <x v="4"/>
    <m/>
    <x v="1"/>
    <x v="2"/>
    <x v="18"/>
    <n v="190801"/>
    <n v="190801"/>
    <m/>
    <n v="17"/>
    <n v="190801"/>
    <n v="340000"/>
  </r>
  <r>
    <x v="154"/>
    <x v="4"/>
    <m/>
    <x v="1"/>
    <x v="2"/>
    <x v="21"/>
    <n v="190801"/>
    <n v="190801"/>
    <m/>
    <n v="2"/>
    <n v="190801"/>
    <n v="70000"/>
  </r>
  <r>
    <x v="154"/>
    <x v="4"/>
    <m/>
    <x v="0"/>
    <x v="2"/>
    <x v="15"/>
    <n v="190801"/>
    <n v="190801"/>
    <m/>
    <n v="121"/>
    <n v="190801"/>
    <n v="2420000"/>
  </r>
  <r>
    <x v="154"/>
    <x v="4"/>
    <m/>
    <x v="0"/>
    <x v="2"/>
    <x v="16"/>
    <n v="190801"/>
    <n v="190801"/>
    <m/>
    <n v="155"/>
    <n v="190801"/>
    <n v="5425000"/>
  </r>
  <r>
    <x v="154"/>
    <x v="4"/>
    <m/>
    <x v="0"/>
    <x v="2"/>
    <x v="17"/>
    <n v="190801"/>
    <n v="190801"/>
    <m/>
    <n v="1"/>
    <n v="190801"/>
    <n v="33000"/>
  </r>
  <r>
    <x v="154"/>
    <x v="4"/>
    <m/>
    <x v="0"/>
    <x v="2"/>
    <x v="19"/>
    <n v="190801"/>
    <n v="190801"/>
    <m/>
    <n v="75"/>
    <n v="190801"/>
    <n v="225000"/>
  </r>
  <r>
    <x v="154"/>
    <x v="4"/>
    <m/>
    <x v="19"/>
    <x v="2"/>
    <x v="22"/>
    <n v="190801"/>
    <n v="190801"/>
    <m/>
    <n v="28"/>
    <n v="190801"/>
    <n v="364000"/>
  </r>
  <r>
    <x v="154"/>
    <x v="4"/>
    <m/>
    <x v="19"/>
    <x v="2"/>
    <x v="23"/>
    <n v="190801"/>
    <n v="190801"/>
    <m/>
    <n v="6"/>
    <n v="190801"/>
    <n v="144000"/>
  </r>
  <r>
    <x v="154"/>
    <x v="4"/>
    <m/>
    <x v="0"/>
    <x v="4"/>
    <x v="15"/>
    <n v="190801"/>
    <n v="190801"/>
    <m/>
    <n v="7"/>
    <n v="190801"/>
    <n v="220500"/>
  </r>
  <r>
    <x v="154"/>
    <x v="4"/>
    <m/>
    <x v="0"/>
    <x v="4"/>
    <x v="16"/>
    <n v="190801"/>
    <n v="190801"/>
    <m/>
    <n v="1"/>
    <n v="190801"/>
    <n v="44000"/>
  </r>
  <r>
    <x v="155"/>
    <x v="1"/>
    <m/>
    <x v="0"/>
    <x v="1"/>
    <x v="15"/>
    <n v="190801"/>
    <n v="190801"/>
    <m/>
    <n v="2"/>
    <n v="190801"/>
    <n v="40000"/>
  </r>
  <r>
    <x v="155"/>
    <x v="1"/>
    <m/>
    <x v="0"/>
    <x v="1"/>
    <x v="16"/>
    <n v="190801"/>
    <n v="190801"/>
    <m/>
    <n v="21"/>
    <n v="190801"/>
    <n v="735000"/>
  </r>
  <r>
    <x v="155"/>
    <x v="1"/>
    <m/>
    <x v="0"/>
    <x v="7"/>
    <x v="15"/>
    <n v="190801"/>
    <n v="190801"/>
    <m/>
    <n v="32"/>
    <n v="190801"/>
    <n v="640000"/>
  </r>
  <r>
    <x v="155"/>
    <x v="1"/>
    <m/>
    <x v="1"/>
    <x v="2"/>
    <x v="18"/>
    <n v="190801"/>
    <n v="190801"/>
    <m/>
    <n v="13"/>
    <n v="190801"/>
    <n v="260000"/>
  </r>
  <r>
    <x v="155"/>
    <x v="1"/>
    <m/>
    <x v="1"/>
    <x v="2"/>
    <x v="21"/>
    <n v="190801"/>
    <n v="190801"/>
    <m/>
    <n v="2"/>
    <n v="190801"/>
    <n v="70000"/>
  </r>
  <r>
    <x v="155"/>
    <x v="1"/>
    <m/>
    <x v="0"/>
    <x v="2"/>
    <x v="15"/>
    <n v="190801"/>
    <n v="190801"/>
    <m/>
    <n v="116"/>
    <n v="190801"/>
    <n v="2320000"/>
  </r>
  <r>
    <x v="155"/>
    <x v="1"/>
    <m/>
    <x v="0"/>
    <x v="2"/>
    <x v="16"/>
    <n v="190801"/>
    <n v="190801"/>
    <m/>
    <n v="253"/>
    <n v="190801"/>
    <n v="8855000"/>
  </r>
  <r>
    <x v="155"/>
    <x v="1"/>
    <m/>
    <x v="0"/>
    <x v="2"/>
    <x v="17"/>
    <n v="190801"/>
    <n v="190801"/>
    <m/>
    <n v="2"/>
    <n v="190801"/>
    <n v="66000"/>
  </r>
  <r>
    <x v="155"/>
    <x v="1"/>
    <m/>
    <x v="0"/>
    <x v="2"/>
    <x v="19"/>
    <n v="190801"/>
    <n v="190801"/>
    <m/>
    <n v="72"/>
    <n v="190801"/>
    <n v="216000"/>
  </r>
  <r>
    <x v="155"/>
    <x v="1"/>
    <m/>
    <x v="19"/>
    <x v="2"/>
    <x v="22"/>
    <n v="190801"/>
    <n v="190801"/>
    <m/>
    <n v="21"/>
    <n v="190801"/>
    <n v="273000"/>
  </r>
  <r>
    <x v="155"/>
    <x v="1"/>
    <m/>
    <x v="19"/>
    <x v="2"/>
    <x v="23"/>
    <n v="190801"/>
    <n v="190801"/>
    <m/>
    <n v="16"/>
    <n v="190801"/>
    <n v="384000"/>
  </r>
  <r>
    <x v="155"/>
    <x v="1"/>
    <m/>
    <x v="0"/>
    <x v="4"/>
    <x v="15"/>
    <n v="190801"/>
    <n v="190801"/>
    <m/>
    <n v="19"/>
    <n v="190801"/>
    <n v="598500"/>
  </r>
  <r>
    <x v="155"/>
    <x v="1"/>
    <m/>
    <x v="0"/>
    <x v="4"/>
    <x v="16"/>
    <n v="190801"/>
    <n v="190801"/>
    <m/>
    <n v="3"/>
    <n v="190801"/>
    <n v="132000"/>
  </r>
  <r>
    <x v="156"/>
    <x v="0"/>
    <m/>
    <x v="0"/>
    <x v="1"/>
    <x v="15"/>
    <n v="190801"/>
    <n v="190801"/>
    <m/>
    <n v="1"/>
    <n v="190801"/>
    <n v="20000"/>
  </r>
  <r>
    <x v="156"/>
    <x v="0"/>
    <m/>
    <x v="0"/>
    <x v="1"/>
    <x v="16"/>
    <n v="190801"/>
    <n v="190801"/>
    <m/>
    <n v="18"/>
    <n v="190801"/>
    <n v="630000"/>
  </r>
  <r>
    <x v="156"/>
    <x v="0"/>
    <m/>
    <x v="0"/>
    <x v="7"/>
    <x v="15"/>
    <n v="190801"/>
    <n v="190801"/>
    <m/>
    <n v="36"/>
    <n v="190801"/>
    <n v="720000"/>
  </r>
  <r>
    <x v="156"/>
    <x v="0"/>
    <m/>
    <x v="1"/>
    <x v="2"/>
    <x v="18"/>
    <n v="190801"/>
    <n v="190801"/>
    <m/>
    <n v="15"/>
    <n v="190801"/>
    <n v="300000"/>
  </r>
  <r>
    <x v="156"/>
    <x v="0"/>
    <m/>
    <x v="1"/>
    <x v="2"/>
    <x v="21"/>
    <n v="190801"/>
    <n v="190801"/>
    <m/>
    <n v="3"/>
    <n v="190801"/>
    <n v="105000"/>
  </r>
  <r>
    <x v="156"/>
    <x v="0"/>
    <m/>
    <x v="0"/>
    <x v="2"/>
    <x v="15"/>
    <n v="190801"/>
    <n v="190801"/>
    <m/>
    <n v="125"/>
    <n v="190801"/>
    <n v="2500000"/>
  </r>
  <r>
    <x v="156"/>
    <x v="0"/>
    <m/>
    <x v="0"/>
    <x v="2"/>
    <x v="16"/>
    <n v="190801"/>
    <n v="190801"/>
    <m/>
    <n v="286"/>
    <n v="190801"/>
    <n v="10010000"/>
  </r>
  <r>
    <x v="156"/>
    <x v="0"/>
    <m/>
    <x v="0"/>
    <x v="2"/>
    <x v="17"/>
    <n v="190801"/>
    <n v="190801"/>
    <m/>
    <n v="2"/>
    <n v="190801"/>
    <n v="66000"/>
  </r>
  <r>
    <x v="156"/>
    <x v="0"/>
    <m/>
    <x v="0"/>
    <x v="2"/>
    <x v="19"/>
    <n v="190801"/>
    <n v="190801"/>
    <m/>
    <n v="133"/>
    <n v="190801"/>
    <n v="399000"/>
  </r>
  <r>
    <x v="156"/>
    <x v="0"/>
    <m/>
    <x v="19"/>
    <x v="2"/>
    <x v="22"/>
    <n v="190801"/>
    <n v="190801"/>
    <m/>
    <n v="18"/>
    <n v="190801"/>
    <n v="234000"/>
  </r>
  <r>
    <x v="156"/>
    <x v="0"/>
    <m/>
    <x v="19"/>
    <x v="2"/>
    <x v="23"/>
    <n v="190801"/>
    <n v="190801"/>
    <m/>
    <n v="1"/>
    <n v="190801"/>
    <n v="24000"/>
  </r>
  <r>
    <x v="156"/>
    <x v="0"/>
    <m/>
    <x v="0"/>
    <x v="4"/>
    <x v="15"/>
    <n v="190801"/>
    <n v="190801"/>
    <m/>
    <n v="44"/>
    <n v="190801"/>
    <n v="1386000"/>
  </r>
  <r>
    <x v="156"/>
    <x v="0"/>
    <m/>
    <x v="0"/>
    <x v="4"/>
    <x v="16"/>
    <n v="190801"/>
    <n v="190801"/>
    <m/>
    <n v="14"/>
    <n v="190801"/>
    <n v="616000"/>
  </r>
  <r>
    <x v="156"/>
    <x v="0"/>
    <m/>
    <x v="1"/>
    <x v="4"/>
    <x v="18"/>
    <n v="190801"/>
    <n v="190801"/>
    <m/>
    <n v="2"/>
    <n v="190801"/>
    <n v="63000"/>
  </r>
  <r>
    <x v="157"/>
    <x v="2"/>
    <m/>
    <x v="0"/>
    <x v="1"/>
    <x v="15"/>
    <n v="190801"/>
    <n v="190801"/>
    <m/>
    <n v="3"/>
    <n v="190801"/>
    <n v="60000"/>
  </r>
  <r>
    <x v="157"/>
    <x v="2"/>
    <m/>
    <x v="0"/>
    <x v="1"/>
    <x v="16"/>
    <n v="190801"/>
    <n v="190801"/>
    <m/>
    <n v="17"/>
    <n v="190801"/>
    <n v="595000"/>
  </r>
  <r>
    <x v="157"/>
    <x v="2"/>
    <m/>
    <x v="0"/>
    <x v="7"/>
    <x v="15"/>
    <n v="190801"/>
    <n v="190801"/>
    <m/>
    <n v="25"/>
    <n v="190801"/>
    <n v="500000"/>
  </r>
  <r>
    <x v="157"/>
    <x v="2"/>
    <m/>
    <x v="0"/>
    <x v="3"/>
    <x v="15"/>
    <n v="190801"/>
    <n v="190801"/>
    <m/>
    <n v="1"/>
    <n v="190801"/>
    <n v="0"/>
  </r>
  <r>
    <x v="157"/>
    <x v="2"/>
    <m/>
    <x v="1"/>
    <x v="2"/>
    <x v="18"/>
    <n v="190801"/>
    <n v="190801"/>
    <m/>
    <n v="13"/>
    <n v="190801"/>
    <n v="260000"/>
  </r>
  <r>
    <x v="157"/>
    <x v="2"/>
    <m/>
    <x v="1"/>
    <x v="2"/>
    <x v="21"/>
    <n v="190801"/>
    <n v="190801"/>
    <m/>
    <n v="3"/>
    <n v="190801"/>
    <n v="105000"/>
  </r>
  <r>
    <x v="157"/>
    <x v="2"/>
    <m/>
    <x v="0"/>
    <x v="2"/>
    <x v="15"/>
    <n v="190801"/>
    <n v="190801"/>
    <m/>
    <n v="97"/>
    <n v="190801"/>
    <n v="1940000"/>
  </r>
  <r>
    <x v="157"/>
    <x v="2"/>
    <m/>
    <x v="0"/>
    <x v="2"/>
    <x v="16"/>
    <n v="190801"/>
    <n v="190801"/>
    <m/>
    <n v="100"/>
    <n v="190801"/>
    <n v="3500000"/>
  </r>
  <r>
    <x v="157"/>
    <x v="2"/>
    <m/>
    <x v="0"/>
    <x v="2"/>
    <x v="17"/>
    <n v="190801"/>
    <n v="190801"/>
    <m/>
    <n v="42"/>
    <n v="190801"/>
    <n v="1386000"/>
  </r>
  <r>
    <x v="157"/>
    <x v="2"/>
    <m/>
    <x v="0"/>
    <x v="2"/>
    <x v="19"/>
    <n v="190801"/>
    <n v="190801"/>
    <m/>
    <n v="104"/>
    <n v="190801"/>
    <n v="312000"/>
  </r>
  <r>
    <x v="157"/>
    <x v="2"/>
    <m/>
    <x v="19"/>
    <x v="2"/>
    <x v="22"/>
    <n v="190801"/>
    <n v="190801"/>
    <m/>
    <n v="14"/>
    <n v="190801"/>
    <n v="182000"/>
  </r>
  <r>
    <x v="157"/>
    <x v="2"/>
    <m/>
    <x v="19"/>
    <x v="2"/>
    <x v="23"/>
    <n v="190801"/>
    <n v="190801"/>
    <m/>
    <n v="3"/>
    <n v="190801"/>
    <n v="72000"/>
  </r>
  <r>
    <x v="157"/>
    <x v="2"/>
    <m/>
    <x v="0"/>
    <x v="4"/>
    <x v="15"/>
    <n v="190801"/>
    <n v="190801"/>
    <m/>
    <n v="33"/>
    <n v="190801"/>
    <n v="1039500"/>
  </r>
  <r>
    <x v="157"/>
    <x v="2"/>
    <m/>
    <x v="0"/>
    <x v="4"/>
    <x v="16"/>
    <n v="190801"/>
    <n v="190801"/>
    <m/>
    <n v="25"/>
    <n v="190801"/>
    <n v="1100000"/>
  </r>
  <r>
    <x v="158"/>
    <x v="5"/>
    <m/>
    <x v="0"/>
    <x v="7"/>
    <x v="15"/>
    <n v="190801"/>
    <n v="190801"/>
    <m/>
    <n v="27"/>
    <n v="190801"/>
    <n v="540000"/>
  </r>
  <r>
    <x v="158"/>
    <x v="5"/>
    <m/>
    <x v="1"/>
    <x v="2"/>
    <x v="18"/>
    <n v="190801"/>
    <n v="190801"/>
    <m/>
    <n v="11"/>
    <n v="190801"/>
    <n v="220000"/>
  </r>
  <r>
    <x v="158"/>
    <x v="5"/>
    <m/>
    <x v="1"/>
    <x v="2"/>
    <x v="21"/>
    <n v="190801"/>
    <n v="190801"/>
    <m/>
    <n v="2"/>
    <n v="190801"/>
    <n v="70000"/>
  </r>
  <r>
    <x v="158"/>
    <x v="5"/>
    <m/>
    <x v="0"/>
    <x v="2"/>
    <x v="15"/>
    <n v="190801"/>
    <n v="190801"/>
    <m/>
    <n v="99"/>
    <n v="190801"/>
    <n v="1980000"/>
  </r>
  <r>
    <x v="158"/>
    <x v="5"/>
    <m/>
    <x v="0"/>
    <x v="2"/>
    <x v="16"/>
    <n v="190801"/>
    <n v="190801"/>
    <m/>
    <n v="63"/>
    <n v="190801"/>
    <n v="2205000"/>
  </r>
  <r>
    <x v="158"/>
    <x v="5"/>
    <m/>
    <x v="0"/>
    <x v="2"/>
    <x v="17"/>
    <n v="190801"/>
    <n v="190801"/>
    <m/>
    <n v="93"/>
    <n v="190801"/>
    <n v="3069000"/>
  </r>
  <r>
    <x v="158"/>
    <x v="5"/>
    <m/>
    <x v="0"/>
    <x v="2"/>
    <x v="19"/>
    <n v="190801"/>
    <n v="190801"/>
    <m/>
    <n v="101"/>
    <n v="190801"/>
    <n v="303000"/>
  </r>
  <r>
    <x v="158"/>
    <x v="5"/>
    <m/>
    <x v="19"/>
    <x v="2"/>
    <x v="22"/>
    <n v="190801"/>
    <n v="190801"/>
    <m/>
    <n v="13"/>
    <n v="190801"/>
    <n v="169000"/>
  </r>
  <r>
    <x v="158"/>
    <x v="5"/>
    <m/>
    <x v="19"/>
    <x v="2"/>
    <x v="23"/>
    <n v="190801"/>
    <n v="190801"/>
    <m/>
    <n v="2"/>
    <n v="190801"/>
    <n v="48000"/>
  </r>
  <r>
    <x v="159"/>
    <x v="6"/>
    <m/>
    <x v="0"/>
    <x v="7"/>
    <x v="15"/>
    <n v="190801"/>
    <n v="190801"/>
    <m/>
    <n v="32"/>
    <n v="190801"/>
    <n v="640000"/>
  </r>
  <r>
    <x v="159"/>
    <x v="6"/>
    <m/>
    <x v="1"/>
    <x v="2"/>
    <x v="18"/>
    <n v="190801"/>
    <n v="190801"/>
    <m/>
    <n v="13"/>
    <n v="190801"/>
    <n v="260000"/>
  </r>
  <r>
    <x v="159"/>
    <x v="6"/>
    <m/>
    <x v="1"/>
    <x v="2"/>
    <x v="21"/>
    <n v="190801"/>
    <n v="190801"/>
    <m/>
    <n v="1"/>
    <n v="190801"/>
    <n v="35000"/>
  </r>
  <r>
    <x v="159"/>
    <x v="6"/>
    <m/>
    <x v="0"/>
    <x v="2"/>
    <x v="15"/>
    <n v="190801"/>
    <n v="190801"/>
    <m/>
    <n v="98"/>
    <n v="190801"/>
    <n v="1960000"/>
  </r>
  <r>
    <x v="159"/>
    <x v="6"/>
    <m/>
    <x v="0"/>
    <x v="2"/>
    <x v="16"/>
    <n v="190801"/>
    <n v="190801"/>
    <m/>
    <n v="68"/>
    <n v="190801"/>
    <n v="2380000"/>
  </r>
  <r>
    <x v="159"/>
    <x v="6"/>
    <m/>
    <x v="0"/>
    <x v="2"/>
    <x v="17"/>
    <n v="190801"/>
    <n v="190801"/>
    <m/>
    <n v="112"/>
    <n v="190801"/>
    <n v="3696000"/>
  </r>
  <r>
    <x v="159"/>
    <x v="6"/>
    <m/>
    <x v="0"/>
    <x v="2"/>
    <x v="19"/>
    <n v="190801"/>
    <n v="190801"/>
    <m/>
    <n v="113"/>
    <n v="190801"/>
    <n v="339000"/>
  </r>
  <r>
    <x v="159"/>
    <x v="6"/>
    <m/>
    <x v="19"/>
    <x v="2"/>
    <x v="22"/>
    <n v="190801"/>
    <n v="190801"/>
    <m/>
    <n v="19"/>
    <n v="190801"/>
    <n v="247000"/>
  </r>
  <r>
    <x v="159"/>
    <x v="6"/>
    <m/>
    <x v="19"/>
    <x v="2"/>
    <x v="23"/>
    <n v="190801"/>
    <n v="190801"/>
    <m/>
    <n v="2"/>
    <n v="190801"/>
    <n v="48000"/>
  </r>
  <r>
    <x v="159"/>
    <x v="6"/>
    <m/>
    <x v="19"/>
    <x v="2"/>
    <x v="24"/>
    <n v="190801"/>
    <n v="190801"/>
    <m/>
    <n v="1"/>
    <n v="190801"/>
    <n v="33000"/>
  </r>
  <r>
    <x v="159"/>
    <x v="6"/>
    <m/>
    <x v="20"/>
    <x v="6"/>
    <x v="25"/>
    <n v="190801"/>
    <n v="190801"/>
    <m/>
    <n v="1325"/>
    <n v="190801"/>
    <n v="12873700"/>
  </r>
  <r>
    <x v="159"/>
    <x v="6"/>
    <m/>
    <x v="0"/>
    <x v="6"/>
    <x v="15"/>
    <n v="190801"/>
    <n v="190801"/>
    <m/>
    <n v="632"/>
    <n v="190801"/>
    <n v="5730976"/>
  </r>
  <r>
    <x v="159"/>
    <x v="6"/>
    <m/>
    <x v="1"/>
    <x v="6"/>
    <x v="18"/>
    <n v="190801"/>
    <n v="190801"/>
    <m/>
    <n v="3"/>
    <n v="190801"/>
    <n v="27615"/>
  </r>
  <r>
    <x v="159"/>
    <x v="6"/>
    <m/>
    <x v="19"/>
    <x v="6"/>
    <x v="22"/>
    <n v="190801"/>
    <n v="190801"/>
    <m/>
    <n v="9"/>
    <n v="190801"/>
    <n v="61119"/>
  </r>
  <r>
    <x v="160"/>
    <x v="3"/>
    <m/>
    <x v="0"/>
    <x v="1"/>
    <x v="15"/>
    <n v="190801"/>
    <n v="190801"/>
    <m/>
    <n v="4"/>
    <n v="190801"/>
    <n v="80000"/>
  </r>
  <r>
    <x v="160"/>
    <x v="3"/>
    <m/>
    <x v="0"/>
    <x v="1"/>
    <x v="16"/>
    <n v="190801"/>
    <n v="190801"/>
    <m/>
    <n v="34"/>
    <n v="190801"/>
    <n v="1190000"/>
  </r>
  <r>
    <x v="160"/>
    <x v="3"/>
    <m/>
    <x v="0"/>
    <x v="7"/>
    <x v="15"/>
    <n v="190801"/>
    <n v="190801"/>
    <m/>
    <n v="22"/>
    <n v="190801"/>
    <n v="440000"/>
  </r>
  <r>
    <x v="160"/>
    <x v="3"/>
    <m/>
    <x v="1"/>
    <x v="2"/>
    <x v="18"/>
    <n v="190801"/>
    <n v="190801"/>
    <m/>
    <n v="13"/>
    <n v="190801"/>
    <n v="260000"/>
  </r>
  <r>
    <x v="160"/>
    <x v="3"/>
    <m/>
    <x v="1"/>
    <x v="2"/>
    <x v="21"/>
    <n v="190801"/>
    <n v="190801"/>
    <m/>
    <n v="3"/>
    <n v="190801"/>
    <n v="105000"/>
  </r>
  <r>
    <x v="160"/>
    <x v="3"/>
    <m/>
    <x v="0"/>
    <x v="2"/>
    <x v="15"/>
    <n v="190801"/>
    <n v="190801"/>
    <m/>
    <n v="87"/>
    <n v="190801"/>
    <n v="1740000"/>
  </r>
  <r>
    <x v="160"/>
    <x v="3"/>
    <m/>
    <x v="0"/>
    <x v="2"/>
    <x v="16"/>
    <n v="190801"/>
    <n v="190801"/>
    <m/>
    <n v="78"/>
    <n v="190801"/>
    <n v="2730000"/>
  </r>
  <r>
    <x v="160"/>
    <x v="3"/>
    <m/>
    <x v="0"/>
    <x v="2"/>
    <x v="17"/>
    <n v="190801"/>
    <n v="190801"/>
    <m/>
    <n v="137"/>
    <n v="190801"/>
    <n v="4521000"/>
  </r>
  <r>
    <x v="160"/>
    <x v="3"/>
    <m/>
    <x v="0"/>
    <x v="2"/>
    <x v="19"/>
    <n v="190801"/>
    <n v="190801"/>
    <m/>
    <n v="105"/>
    <n v="190801"/>
    <n v="315000"/>
  </r>
  <r>
    <x v="160"/>
    <x v="3"/>
    <m/>
    <x v="19"/>
    <x v="2"/>
    <x v="22"/>
    <n v="190801"/>
    <n v="190801"/>
    <m/>
    <n v="17"/>
    <n v="190801"/>
    <n v="221000"/>
  </r>
  <r>
    <x v="160"/>
    <x v="3"/>
    <m/>
    <x v="19"/>
    <x v="2"/>
    <x v="23"/>
    <n v="190801"/>
    <n v="190801"/>
    <m/>
    <n v="3"/>
    <n v="190801"/>
    <n v="72000"/>
  </r>
  <r>
    <x v="160"/>
    <x v="3"/>
    <m/>
    <x v="19"/>
    <x v="2"/>
    <x v="24"/>
    <n v="190801"/>
    <n v="190801"/>
    <m/>
    <n v="1"/>
    <n v="190801"/>
    <n v="33000"/>
  </r>
  <r>
    <x v="160"/>
    <x v="3"/>
    <m/>
    <x v="0"/>
    <x v="4"/>
    <x v="15"/>
    <n v="190801"/>
    <n v="190801"/>
    <m/>
    <n v="85"/>
    <n v="190801"/>
    <n v="2677500"/>
  </r>
  <r>
    <x v="160"/>
    <x v="3"/>
    <m/>
    <x v="0"/>
    <x v="4"/>
    <x v="16"/>
    <n v="190801"/>
    <n v="190801"/>
    <m/>
    <n v="42"/>
    <n v="190801"/>
    <n v="1848000"/>
  </r>
  <r>
    <x v="160"/>
    <x v="3"/>
    <m/>
    <x v="1"/>
    <x v="4"/>
    <x v="18"/>
    <n v="190801"/>
    <n v="190801"/>
    <m/>
    <n v="3"/>
    <n v="190801"/>
    <n v="94500"/>
  </r>
  <r>
    <x v="161"/>
    <x v="4"/>
    <m/>
    <x v="0"/>
    <x v="1"/>
    <x v="15"/>
    <n v="190801"/>
    <n v="190801"/>
    <m/>
    <n v="4"/>
    <n v="190801"/>
    <n v="80000"/>
  </r>
  <r>
    <x v="161"/>
    <x v="4"/>
    <m/>
    <x v="0"/>
    <x v="1"/>
    <x v="16"/>
    <n v="190801"/>
    <n v="190801"/>
    <m/>
    <n v="12"/>
    <n v="190801"/>
    <n v="420000"/>
  </r>
  <r>
    <x v="161"/>
    <x v="4"/>
    <m/>
    <x v="0"/>
    <x v="7"/>
    <x v="15"/>
    <n v="190801"/>
    <n v="190801"/>
    <m/>
    <n v="27"/>
    <n v="190801"/>
    <n v="540000"/>
  </r>
  <r>
    <x v="161"/>
    <x v="4"/>
    <m/>
    <x v="1"/>
    <x v="2"/>
    <x v="18"/>
    <n v="190801"/>
    <n v="190801"/>
    <m/>
    <n v="13"/>
    <n v="190801"/>
    <n v="260000"/>
  </r>
  <r>
    <x v="161"/>
    <x v="4"/>
    <m/>
    <x v="1"/>
    <x v="2"/>
    <x v="21"/>
    <n v="190801"/>
    <n v="190801"/>
    <m/>
    <n v="2"/>
    <n v="190801"/>
    <n v="70000"/>
  </r>
  <r>
    <x v="161"/>
    <x v="4"/>
    <m/>
    <x v="4"/>
    <x v="2"/>
    <x v="26"/>
    <n v="190801"/>
    <n v="190801"/>
    <m/>
    <n v="2"/>
    <n v="190801"/>
    <n v="8000"/>
  </r>
  <r>
    <x v="161"/>
    <x v="4"/>
    <m/>
    <x v="4"/>
    <x v="2"/>
    <x v="27"/>
    <n v="190801"/>
    <n v="190801"/>
    <m/>
    <n v="6"/>
    <n v="190801"/>
    <n v="120000"/>
  </r>
  <r>
    <x v="161"/>
    <x v="4"/>
    <m/>
    <x v="0"/>
    <x v="2"/>
    <x v="15"/>
    <n v="190801"/>
    <n v="190801"/>
    <m/>
    <n v="93"/>
    <n v="190801"/>
    <n v="1860000"/>
  </r>
  <r>
    <x v="161"/>
    <x v="4"/>
    <m/>
    <x v="0"/>
    <x v="2"/>
    <x v="16"/>
    <n v="190801"/>
    <n v="190801"/>
    <m/>
    <n v="58"/>
    <n v="190801"/>
    <n v="2030000"/>
  </r>
  <r>
    <x v="161"/>
    <x v="4"/>
    <m/>
    <x v="0"/>
    <x v="2"/>
    <x v="17"/>
    <n v="190801"/>
    <n v="190801"/>
    <m/>
    <n v="106"/>
    <n v="190801"/>
    <n v="3498000"/>
  </r>
  <r>
    <x v="161"/>
    <x v="4"/>
    <m/>
    <x v="0"/>
    <x v="2"/>
    <x v="19"/>
    <n v="190801"/>
    <n v="190801"/>
    <m/>
    <n v="113"/>
    <n v="190801"/>
    <n v="339000"/>
  </r>
  <r>
    <x v="161"/>
    <x v="4"/>
    <m/>
    <x v="19"/>
    <x v="2"/>
    <x v="22"/>
    <n v="190801"/>
    <n v="190801"/>
    <m/>
    <n v="17"/>
    <n v="190801"/>
    <n v="221000"/>
  </r>
  <r>
    <x v="161"/>
    <x v="4"/>
    <m/>
    <x v="19"/>
    <x v="2"/>
    <x v="23"/>
    <n v="190801"/>
    <n v="190801"/>
    <m/>
    <n v="1"/>
    <n v="190801"/>
    <n v="24000"/>
  </r>
  <r>
    <x v="161"/>
    <x v="4"/>
    <m/>
    <x v="19"/>
    <x v="2"/>
    <x v="24"/>
    <n v="190801"/>
    <n v="190801"/>
    <m/>
    <n v="1"/>
    <n v="190801"/>
    <n v="33000"/>
  </r>
  <r>
    <x v="161"/>
    <x v="4"/>
    <m/>
    <x v="0"/>
    <x v="4"/>
    <x v="15"/>
    <n v="190801"/>
    <n v="190801"/>
    <m/>
    <n v="12"/>
    <n v="190801"/>
    <n v="378000"/>
  </r>
  <r>
    <x v="161"/>
    <x v="4"/>
    <m/>
    <x v="0"/>
    <x v="4"/>
    <x v="16"/>
    <n v="190801"/>
    <n v="190801"/>
    <m/>
    <n v="12"/>
    <n v="190801"/>
    <n v="528000"/>
  </r>
  <r>
    <x v="161"/>
    <x v="4"/>
    <m/>
    <x v="1"/>
    <x v="4"/>
    <x v="18"/>
    <n v="190801"/>
    <n v="190801"/>
    <m/>
    <n v="1"/>
    <n v="190801"/>
    <n v="31500"/>
  </r>
  <r>
    <x v="162"/>
    <x v="1"/>
    <m/>
    <x v="0"/>
    <x v="1"/>
    <x v="15"/>
    <n v="190801"/>
    <n v="190801"/>
    <m/>
    <n v="5"/>
    <n v="190801"/>
    <n v="100000"/>
  </r>
  <r>
    <x v="162"/>
    <x v="1"/>
    <m/>
    <x v="0"/>
    <x v="1"/>
    <x v="16"/>
    <n v="190801"/>
    <n v="190801"/>
    <m/>
    <n v="21"/>
    <n v="190801"/>
    <n v="735000"/>
  </r>
  <r>
    <x v="162"/>
    <x v="1"/>
    <m/>
    <x v="0"/>
    <x v="7"/>
    <x v="15"/>
    <n v="190801"/>
    <n v="190801"/>
    <m/>
    <n v="20"/>
    <n v="190801"/>
    <n v="400000"/>
  </r>
  <r>
    <x v="162"/>
    <x v="1"/>
    <m/>
    <x v="1"/>
    <x v="2"/>
    <x v="18"/>
    <n v="190801"/>
    <n v="190801"/>
    <m/>
    <n v="7"/>
    <n v="190801"/>
    <n v="140000"/>
  </r>
  <r>
    <x v="162"/>
    <x v="1"/>
    <m/>
    <x v="1"/>
    <x v="2"/>
    <x v="21"/>
    <n v="190801"/>
    <n v="190801"/>
    <m/>
    <n v="2"/>
    <n v="190801"/>
    <n v="70000"/>
  </r>
  <r>
    <x v="162"/>
    <x v="1"/>
    <m/>
    <x v="4"/>
    <x v="2"/>
    <x v="26"/>
    <n v="190801"/>
    <n v="190801"/>
    <m/>
    <n v="9"/>
    <n v="190801"/>
    <n v="36000"/>
  </r>
  <r>
    <x v="162"/>
    <x v="1"/>
    <m/>
    <x v="4"/>
    <x v="2"/>
    <x v="27"/>
    <n v="190801"/>
    <n v="190801"/>
    <m/>
    <n v="10"/>
    <n v="190801"/>
    <n v="200000"/>
  </r>
  <r>
    <x v="162"/>
    <x v="1"/>
    <m/>
    <x v="0"/>
    <x v="2"/>
    <x v="15"/>
    <n v="190801"/>
    <n v="190801"/>
    <m/>
    <n v="82"/>
    <n v="190801"/>
    <n v="1640000"/>
  </r>
  <r>
    <x v="162"/>
    <x v="1"/>
    <m/>
    <x v="0"/>
    <x v="2"/>
    <x v="16"/>
    <n v="190801"/>
    <n v="190801"/>
    <m/>
    <n v="271"/>
    <n v="190801"/>
    <n v="9485000"/>
  </r>
  <r>
    <x v="162"/>
    <x v="1"/>
    <m/>
    <x v="0"/>
    <x v="2"/>
    <x v="17"/>
    <n v="190801"/>
    <n v="190801"/>
    <m/>
    <n v="216"/>
    <n v="190801"/>
    <n v="7128000"/>
  </r>
  <r>
    <x v="162"/>
    <x v="1"/>
    <m/>
    <x v="0"/>
    <x v="2"/>
    <x v="19"/>
    <n v="190801"/>
    <n v="190801"/>
    <m/>
    <n v="97"/>
    <n v="190801"/>
    <n v="291000"/>
  </r>
  <r>
    <x v="162"/>
    <x v="1"/>
    <m/>
    <x v="19"/>
    <x v="2"/>
    <x v="22"/>
    <n v="190801"/>
    <n v="190801"/>
    <m/>
    <n v="9"/>
    <n v="190801"/>
    <n v="117000"/>
  </r>
  <r>
    <x v="162"/>
    <x v="1"/>
    <m/>
    <x v="0"/>
    <x v="4"/>
    <x v="15"/>
    <n v="190801"/>
    <n v="190801"/>
    <m/>
    <n v="19"/>
    <n v="190801"/>
    <n v="598500"/>
  </r>
  <r>
    <x v="162"/>
    <x v="1"/>
    <m/>
    <x v="0"/>
    <x v="4"/>
    <x v="16"/>
    <n v="190801"/>
    <n v="190801"/>
    <m/>
    <n v="10"/>
    <n v="190801"/>
    <n v="440000"/>
  </r>
  <r>
    <x v="162"/>
    <x v="1"/>
    <m/>
    <x v="19"/>
    <x v="3"/>
    <x v="22"/>
    <n v="190801"/>
    <n v="190801"/>
    <m/>
    <n v="30"/>
    <n v="190801"/>
    <n v="0"/>
  </r>
  <r>
    <x v="163"/>
    <x v="0"/>
    <m/>
    <x v="0"/>
    <x v="1"/>
    <x v="15"/>
    <n v="190801"/>
    <n v="190801"/>
    <m/>
    <n v="2"/>
    <n v="190801"/>
    <n v="40000"/>
  </r>
  <r>
    <x v="163"/>
    <x v="0"/>
    <m/>
    <x v="0"/>
    <x v="1"/>
    <x v="16"/>
    <n v="190801"/>
    <n v="190801"/>
    <m/>
    <n v="4"/>
    <n v="190801"/>
    <n v="140000"/>
  </r>
  <r>
    <x v="163"/>
    <x v="0"/>
    <m/>
    <x v="0"/>
    <x v="7"/>
    <x v="15"/>
    <n v="190801"/>
    <n v="190801"/>
    <m/>
    <n v="15"/>
    <n v="190801"/>
    <n v="300000"/>
  </r>
  <r>
    <x v="163"/>
    <x v="0"/>
    <m/>
    <x v="1"/>
    <x v="2"/>
    <x v="18"/>
    <n v="190801"/>
    <n v="190801"/>
    <m/>
    <n v="12"/>
    <n v="190801"/>
    <n v="240000"/>
  </r>
  <r>
    <x v="163"/>
    <x v="0"/>
    <m/>
    <x v="1"/>
    <x v="2"/>
    <x v="21"/>
    <n v="190801"/>
    <n v="190801"/>
    <m/>
    <n v="1"/>
    <n v="190801"/>
    <n v="35000"/>
  </r>
  <r>
    <x v="163"/>
    <x v="0"/>
    <m/>
    <x v="0"/>
    <x v="2"/>
    <x v="15"/>
    <n v="190801"/>
    <n v="190801"/>
    <m/>
    <n v="89"/>
    <n v="190801"/>
    <n v="1780000"/>
  </r>
  <r>
    <x v="163"/>
    <x v="0"/>
    <m/>
    <x v="0"/>
    <x v="2"/>
    <x v="16"/>
    <n v="190801"/>
    <n v="190801"/>
    <m/>
    <n v="60"/>
    <n v="190801"/>
    <n v="2100000"/>
  </r>
  <r>
    <x v="163"/>
    <x v="0"/>
    <m/>
    <x v="0"/>
    <x v="2"/>
    <x v="17"/>
    <n v="190801"/>
    <n v="190801"/>
    <m/>
    <n v="80"/>
    <n v="190801"/>
    <n v="2640000"/>
  </r>
  <r>
    <x v="163"/>
    <x v="0"/>
    <m/>
    <x v="0"/>
    <x v="2"/>
    <x v="19"/>
    <n v="190801"/>
    <n v="190801"/>
    <m/>
    <n v="89"/>
    <n v="190801"/>
    <n v="267000"/>
  </r>
  <r>
    <x v="163"/>
    <x v="0"/>
    <m/>
    <x v="19"/>
    <x v="2"/>
    <x v="22"/>
    <n v="190801"/>
    <n v="190801"/>
    <m/>
    <n v="15"/>
    <n v="190801"/>
    <n v="195000"/>
  </r>
  <r>
    <x v="163"/>
    <x v="0"/>
    <m/>
    <x v="0"/>
    <x v="4"/>
    <x v="15"/>
    <n v="190801"/>
    <n v="190801"/>
    <m/>
    <n v="28"/>
    <n v="190801"/>
    <n v="882000"/>
  </r>
  <r>
    <x v="163"/>
    <x v="0"/>
    <m/>
    <x v="0"/>
    <x v="4"/>
    <x v="16"/>
    <n v="190801"/>
    <n v="190801"/>
    <m/>
    <n v="13"/>
    <n v="190801"/>
    <n v="572000"/>
  </r>
  <r>
    <x v="163"/>
    <x v="0"/>
    <m/>
    <x v="19"/>
    <x v="4"/>
    <x v="22"/>
    <n v="190801"/>
    <n v="190801"/>
    <m/>
    <n v="2"/>
    <n v="190801"/>
    <n v="50000"/>
  </r>
  <r>
    <x v="163"/>
    <x v="0"/>
    <m/>
    <x v="1"/>
    <x v="4"/>
    <x v="18"/>
    <n v="190801"/>
    <n v="190801"/>
    <m/>
    <n v="1"/>
    <n v="190801"/>
    <n v="31500"/>
  </r>
  <r>
    <x v="163"/>
    <x v="0"/>
    <m/>
    <x v="4"/>
    <x v="2"/>
    <x v="26"/>
    <n v="190801"/>
    <n v="190801"/>
    <m/>
    <n v="2"/>
    <n v="190801"/>
    <n v="8000"/>
  </r>
  <r>
    <x v="163"/>
    <x v="0"/>
    <m/>
    <x v="4"/>
    <x v="2"/>
    <x v="27"/>
    <n v="190801"/>
    <n v="190801"/>
    <m/>
    <n v="8"/>
    <n v="190801"/>
    <n v="160000"/>
  </r>
  <r>
    <x v="164"/>
    <x v="2"/>
    <m/>
    <x v="0"/>
    <x v="1"/>
    <x v="15"/>
    <n v="190801"/>
    <n v="190801"/>
    <m/>
    <n v="2"/>
    <n v="190801"/>
    <n v="40000"/>
  </r>
  <r>
    <x v="164"/>
    <x v="2"/>
    <m/>
    <x v="0"/>
    <x v="1"/>
    <x v="16"/>
    <n v="190801"/>
    <n v="190801"/>
    <m/>
    <n v="27"/>
    <n v="190801"/>
    <n v="945000"/>
  </r>
  <r>
    <x v="164"/>
    <x v="2"/>
    <m/>
    <x v="0"/>
    <x v="7"/>
    <x v="15"/>
    <n v="190801"/>
    <n v="190801"/>
    <m/>
    <n v="8"/>
    <n v="190801"/>
    <n v="160000"/>
  </r>
  <r>
    <x v="164"/>
    <x v="2"/>
    <m/>
    <x v="1"/>
    <x v="2"/>
    <x v="18"/>
    <n v="190801"/>
    <n v="190801"/>
    <m/>
    <n v="10"/>
    <n v="190801"/>
    <n v="200000"/>
  </r>
  <r>
    <x v="164"/>
    <x v="2"/>
    <m/>
    <x v="1"/>
    <x v="2"/>
    <x v="21"/>
    <n v="190801"/>
    <n v="190801"/>
    <m/>
    <n v="1"/>
    <n v="190801"/>
    <n v="35000"/>
  </r>
  <r>
    <x v="164"/>
    <x v="2"/>
    <m/>
    <x v="0"/>
    <x v="2"/>
    <x v="15"/>
    <n v="190801"/>
    <n v="190801"/>
    <m/>
    <n v="34"/>
    <n v="190801"/>
    <n v="680000"/>
  </r>
  <r>
    <x v="164"/>
    <x v="2"/>
    <m/>
    <x v="0"/>
    <x v="2"/>
    <x v="16"/>
    <n v="190801"/>
    <n v="190801"/>
    <m/>
    <n v="27"/>
    <n v="190801"/>
    <n v="945000"/>
  </r>
  <r>
    <x v="164"/>
    <x v="2"/>
    <m/>
    <x v="0"/>
    <x v="2"/>
    <x v="17"/>
    <n v="190801"/>
    <n v="190801"/>
    <m/>
    <n v="64"/>
    <n v="190801"/>
    <n v="2112000"/>
  </r>
  <r>
    <x v="164"/>
    <x v="2"/>
    <m/>
    <x v="0"/>
    <x v="2"/>
    <x v="19"/>
    <n v="190801"/>
    <n v="190801"/>
    <m/>
    <n v="56"/>
    <n v="190801"/>
    <n v="168000"/>
  </r>
  <r>
    <x v="164"/>
    <x v="2"/>
    <m/>
    <x v="4"/>
    <x v="2"/>
    <x v="26"/>
    <n v="190801"/>
    <n v="190801"/>
    <m/>
    <n v="1"/>
    <n v="190801"/>
    <n v="4000"/>
  </r>
  <r>
    <x v="164"/>
    <x v="2"/>
    <m/>
    <x v="4"/>
    <x v="2"/>
    <x v="27"/>
    <n v="190801"/>
    <n v="190801"/>
    <m/>
    <n v="6"/>
    <n v="190801"/>
    <n v="120000"/>
  </r>
  <r>
    <x v="164"/>
    <x v="2"/>
    <m/>
    <x v="0"/>
    <x v="4"/>
    <x v="15"/>
    <n v="190801"/>
    <n v="190801"/>
    <m/>
    <n v="9"/>
    <n v="190801"/>
    <n v="283500"/>
  </r>
  <r>
    <x v="164"/>
    <x v="2"/>
    <m/>
    <x v="0"/>
    <x v="4"/>
    <x v="16"/>
    <n v="190801"/>
    <n v="190801"/>
    <m/>
    <n v="9"/>
    <n v="190801"/>
    <n v="396000"/>
  </r>
  <r>
    <x v="164"/>
    <x v="2"/>
    <m/>
    <x v="19"/>
    <x v="2"/>
    <x v="22"/>
    <n v="190801"/>
    <n v="190801"/>
    <m/>
    <n v="5"/>
    <n v="190801"/>
    <n v="65000"/>
  </r>
  <r>
    <x v="165"/>
    <x v="5"/>
    <m/>
    <x v="0"/>
    <x v="7"/>
    <x v="15"/>
    <n v="190801"/>
    <n v="190801"/>
    <m/>
    <n v="3"/>
    <n v="190801"/>
    <n v="60000"/>
  </r>
  <r>
    <x v="165"/>
    <x v="5"/>
    <m/>
    <x v="1"/>
    <x v="2"/>
    <x v="18"/>
    <n v="190801"/>
    <n v="190801"/>
    <m/>
    <n v="8"/>
    <n v="190801"/>
    <n v="160000"/>
  </r>
  <r>
    <x v="165"/>
    <x v="5"/>
    <m/>
    <x v="4"/>
    <x v="2"/>
    <x v="26"/>
    <n v="190801"/>
    <n v="190801"/>
    <m/>
    <n v="6"/>
    <n v="190801"/>
    <n v="24000"/>
  </r>
  <r>
    <x v="165"/>
    <x v="5"/>
    <m/>
    <x v="4"/>
    <x v="2"/>
    <x v="27"/>
    <n v="190801"/>
    <n v="190801"/>
    <m/>
    <n v="6"/>
    <n v="190801"/>
    <n v="120000"/>
  </r>
  <r>
    <x v="165"/>
    <x v="5"/>
    <m/>
    <x v="0"/>
    <x v="2"/>
    <x v="15"/>
    <n v="190801"/>
    <n v="190801"/>
    <m/>
    <n v="41"/>
    <n v="190801"/>
    <n v="820000"/>
  </r>
  <r>
    <x v="165"/>
    <x v="5"/>
    <m/>
    <x v="0"/>
    <x v="2"/>
    <x v="16"/>
    <n v="190801"/>
    <n v="190801"/>
    <m/>
    <n v="34"/>
    <n v="190801"/>
    <n v="1190000"/>
  </r>
  <r>
    <x v="165"/>
    <x v="5"/>
    <m/>
    <x v="0"/>
    <x v="2"/>
    <x v="17"/>
    <n v="190801"/>
    <n v="190801"/>
    <m/>
    <n v="60"/>
    <n v="190801"/>
    <n v="1980000"/>
  </r>
  <r>
    <x v="165"/>
    <x v="5"/>
    <m/>
    <x v="19"/>
    <x v="2"/>
    <x v="22"/>
    <n v="190801"/>
    <n v="190801"/>
    <m/>
    <n v="11"/>
    <n v="190801"/>
    <n v="143000"/>
  </r>
  <r>
    <x v="165"/>
    <x v="5"/>
    <m/>
    <x v="19"/>
    <x v="2"/>
    <x v="23"/>
    <n v="190801"/>
    <n v="190801"/>
    <m/>
    <n v="2"/>
    <n v="190801"/>
    <n v="48000"/>
  </r>
  <r>
    <x v="165"/>
    <x v="5"/>
    <m/>
    <x v="0"/>
    <x v="2"/>
    <x v="19"/>
    <n v="190801"/>
    <n v="190801"/>
    <m/>
    <n v="53"/>
    <n v="190801"/>
    <n v="159000"/>
  </r>
  <r>
    <x v="166"/>
    <x v="6"/>
    <m/>
    <x v="0"/>
    <x v="1"/>
    <x v="16"/>
    <n v="190801"/>
    <n v="190801"/>
    <m/>
    <n v="7"/>
    <n v="190801"/>
    <n v="245000"/>
  </r>
  <r>
    <x v="166"/>
    <x v="6"/>
    <m/>
    <x v="0"/>
    <x v="7"/>
    <x v="15"/>
    <n v="190801"/>
    <n v="190801"/>
    <m/>
    <n v="3"/>
    <n v="190801"/>
    <n v="60000"/>
  </r>
  <r>
    <x v="166"/>
    <x v="6"/>
    <m/>
    <x v="1"/>
    <x v="2"/>
    <x v="18"/>
    <n v="190801"/>
    <n v="190801"/>
    <m/>
    <n v="9"/>
    <n v="190801"/>
    <n v="180000"/>
  </r>
  <r>
    <x v="166"/>
    <x v="6"/>
    <m/>
    <x v="4"/>
    <x v="2"/>
    <x v="26"/>
    <n v="190801"/>
    <n v="190801"/>
    <m/>
    <n v="2"/>
    <n v="190801"/>
    <n v="8000"/>
  </r>
  <r>
    <x v="166"/>
    <x v="6"/>
    <m/>
    <x v="4"/>
    <x v="2"/>
    <x v="27"/>
    <n v="190801"/>
    <n v="190801"/>
    <m/>
    <n v="4"/>
    <n v="190801"/>
    <n v="80000"/>
  </r>
  <r>
    <x v="166"/>
    <x v="6"/>
    <m/>
    <x v="0"/>
    <x v="2"/>
    <x v="15"/>
    <n v="190801"/>
    <n v="190801"/>
    <m/>
    <n v="64"/>
    <n v="190801"/>
    <n v="1280000"/>
  </r>
  <r>
    <x v="166"/>
    <x v="6"/>
    <m/>
    <x v="0"/>
    <x v="2"/>
    <x v="16"/>
    <n v="190801"/>
    <n v="190801"/>
    <m/>
    <n v="43"/>
    <n v="190801"/>
    <n v="1505000"/>
  </r>
  <r>
    <x v="166"/>
    <x v="6"/>
    <m/>
    <x v="0"/>
    <x v="2"/>
    <x v="17"/>
    <n v="190801"/>
    <n v="190801"/>
    <m/>
    <n v="64"/>
    <n v="190801"/>
    <n v="2112000"/>
  </r>
  <r>
    <x v="166"/>
    <x v="6"/>
    <m/>
    <x v="19"/>
    <x v="2"/>
    <x v="22"/>
    <n v="190801"/>
    <n v="190801"/>
    <m/>
    <n v="12"/>
    <n v="190801"/>
    <n v="156000"/>
  </r>
  <r>
    <x v="166"/>
    <x v="6"/>
    <m/>
    <x v="0"/>
    <x v="2"/>
    <x v="19"/>
    <n v="190801"/>
    <n v="190801"/>
    <m/>
    <n v="74"/>
    <n v="190801"/>
    <n v="222000"/>
  </r>
  <r>
    <x v="166"/>
    <x v="6"/>
    <m/>
    <x v="20"/>
    <x v="6"/>
    <x v="25"/>
    <n v="190801"/>
    <n v="190801"/>
    <m/>
    <n v="646"/>
    <n v="190801"/>
    <n v="6276536"/>
  </r>
  <r>
    <x v="166"/>
    <x v="6"/>
    <m/>
    <x v="0"/>
    <x v="6"/>
    <x v="15"/>
    <n v="190801"/>
    <n v="190801"/>
    <m/>
    <n v="774"/>
    <n v="190801"/>
    <n v="7018632"/>
  </r>
  <r>
    <x v="166"/>
    <x v="6"/>
    <m/>
    <x v="1"/>
    <x v="6"/>
    <x v="18"/>
    <n v="190801"/>
    <n v="190801"/>
    <m/>
    <n v="10"/>
    <n v="190801"/>
    <n v="92050"/>
  </r>
  <r>
    <x v="166"/>
    <x v="6"/>
    <m/>
    <x v="19"/>
    <x v="6"/>
    <x v="22"/>
    <n v="190801"/>
    <n v="190801"/>
    <m/>
    <n v="19"/>
    <n v="190801"/>
    <n v="129029"/>
  </r>
  <r>
    <x v="167"/>
    <x v="3"/>
    <m/>
    <x v="0"/>
    <x v="1"/>
    <x v="16"/>
    <n v="190801"/>
    <n v="190801"/>
    <m/>
    <n v="6"/>
    <n v="190801"/>
    <n v="210000"/>
  </r>
  <r>
    <x v="167"/>
    <x v="3"/>
    <m/>
    <x v="0"/>
    <x v="7"/>
    <x v="15"/>
    <n v="190801"/>
    <n v="190801"/>
    <m/>
    <n v="7"/>
    <n v="190801"/>
    <n v="140000"/>
  </r>
  <r>
    <x v="167"/>
    <x v="3"/>
    <m/>
    <x v="1"/>
    <x v="2"/>
    <x v="18"/>
    <n v="190801"/>
    <n v="190801"/>
    <m/>
    <n v="6"/>
    <n v="190801"/>
    <n v="120000"/>
  </r>
  <r>
    <x v="167"/>
    <x v="3"/>
    <m/>
    <x v="1"/>
    <x v="2"/>
    <x v="21"/>
    <n v="190801"/>
    <n v="190801"/>
    <m/>
    <n v="1"/>
    <n v="190801"/>
    <n v="35000"/>
  </r>
  <r>
    <x v="167"/>
    <x v="3"/>
    <m/>
    <x v="0"/>
    <x v="2"/>
    <x v="15"/>
    <n v="190801"/>
    <n v="190801"/>
    <m/>
    <n v="64"/>
    <n v="190801"/>
    <n v="1280000"/>
  </r>
  <r>
    <x v="167"/>
    <x v="3"/>
    <m/>
    <x v="0"/>
    <x v="2"/>
    <x v="16"/>
    <n v="190801"/>
    <n v="190801"/>
    <m/>
    <n v="26"/>
    <n v="190801"/>
    <n v="910000"/>
  </r>
  <r>
    <x v="167"/>
    <x v="3"/>
    <m/>
    <x v="0"/>
    <x v="2"/>
    <x v="17"/>
    <n v="190801"/>
    <n v="190801"/>
    <m/>
    <n v="85"/>
    <n v="190801"/>
    <n v="2805000"/>
  </r>
  <r>
    <x v="167"/>
    <x v="3"/>
    <m/>
    <x v="0"/>
    <x v="2"/>
    <x v="19"/>
    <n v="190801"/>
    <n v="190801"/>
    <m/>
    <n v="56"/>
    <n v="190801"/>
    <n v="168000"/>
  </r>
  <r>
    <x v="167"/>
    <x v="3"/>
    <m/>
    <x v="19"/>
    <x v="2"/>
    <x v="22"/>
    <n v="190801"/>
    <n v="190801"/>
    <m/>
    <n v="10"/>
    <n v="190801"/>
    <n v="130000"/>
  </r>
  <r>
    <x v="167"/>
    <x v="3"/>
    <m/>
    <x v="19"/>
    <x v="2"/>
    <x v="23"/>
    <n v="190801"/>
    <n v="190801"/>
    <m/>
    <n v="1"/>
    <n v="190801"/>
    <n v="24000"/>
  </r>
  <r>
    <x v="167"/>
    <x v="3"/>
    <m/>
    <x v="4"/>
    <x v="2"/>
    <x v="26"/>
    <n v="190801"/>
    <n v="190801"/>
    <m/>
    <n v="8"/>
    <n v="190801"/>
    <n v="32000"/>
  </r>
  <r>
    <x v="167"/>
    <x v="3"/>
    <m/>
    <x v="4"/>
    <x v="2"/>
    <x v="27"/>
    <n v="190801"/>
    <n v="190801"/>
    <m/>
    <n v="3"/>
    <n v="190801"/>
    <n v="60000"/>
  </r>
  <r>
    <x v="167"/>
    <x v="3"/>
    <m/>
    <x v="0"/>
    <x v="4"/>
    <x v="15"/>
    <n v="190801"/>
    <n v="190801"/>
    <m/>
    <n v="70"/>
    <n v="190801"/>
    <n v="2205000"/>
  </r>
  <r>
    <x v="167"/>
    <x v="3"/>
    <m/>
    <x v="0"/>
    <x v="4"/>
    <x v="16"/>
    <n v="190801"/>
    <n v="190801"/>
    <m/>
    <n v="33"/>
    <n v="190801"/>
    <n v="1452000"/>
  </r>
  <r>
    <x v="167"/>
    <x v="3"/>
    <m/>
    <x v="19"/>
    <x v="4"/>
    <x v="22"/>
    <n v="190801"/>
    <n v="190801"/>
    <m/>
    <n v="3"/>
    <n v="190801"/>
    <n v="75000"/>
  </r>
  <r>
    <x v="167"/>
    <x v="3"/>
    <m/>
    <x v="1"/>
    <x v="4"/>
    <x v="18"/>
    <n v="190801"/>
    <n v="190801"/>
    <m/>
    <n v="2"/>
    <n v="190801"/>
    <n v="63000"/>
  </r>
  <r>
    <x v="168"/>
    <x v="4"/>
    <m/>
    <x v="0"/>
    <x v="1"/>
    <x v="15"/>
    <n v="190801"/>
    <n v="190801"/>
    <m/>
    <n v="1"/>
    <n v="190801"/>
    <n v="20000"/>
  </r>
  <r>
    <x v="168"/>
    <x v="4"/>
    <m/>
    <x v="0"/>
    <x v="1"/>
    <x v="16"/>
    <n v="190801"/>
    <n v="190801"/>
    <m/>
    <n v="2"/>
    <n v="190801"/>
    <n v="70000"/>
  </r>
  <r>
    <x v="168"/>
    <x v="4"/>
    <m/>
    <x v="0"/>
    <x v="7"/>
    <x v="15"/>
    <n v="190801"/>
    <n v="190801"/>
    <m/>
    <n v="7"/>
    <n v="190801"/>
    <n v="140000"/>
  </r>
  <r>
    <x v="168"/>
    <x v="4"/>
    <m/>
    <x v="1"/>
    <x v="2"/>
    <x v="18"/>
    <n v="190801"/>
    <n v="190801"/>
    <m/>
    <n v="6"/>
    <n v="190801"/>
    <n v="120000"/>
  </r>
  <r>
    <x v="168"/>
    <x v="4"/>
    <m/>
    <x v="1"/>
    <x v="2"/>
    <x v="21"/>
    <n v="190801"/>
    <n v="190801"/>
    <m/>
    <n v="1"/>
    <n v="190801"/>
    <n v="35000"/>
  </r>
  <r>
    <x v="168"/>
    <x v="4"/>
    <m/>
    <x v="0"/>
    <x v="2"/>
    <x v="15"/>
    <n v="190801"/>
    <n v="190801"/>
    <m/>
    <n v="58"/>
    <n v="190801"/>
    <n v="1160000"/>
  </r>
  <r>
    <x v="168"/>
    <x v="4"/>
    <m/>
    <x v="0"/>
    <x v="2"/>
    <x v="16"/>
    <n v="190801"/>
    <n v="190801"/>
    <m/>
    <n v="31"/>
    <n v="190801"/>
    <n v="1085000"/>
  </r>
  <r>
    <x v="168"/>
    <x v="4"/>
    <m/>
    <x v="0"/>
    <x v="2"/>
    <x v="17"/>
    <n v="190801"/>
    <n v="190801"/>
    <m/>
    <n v="75"/>
    <n v="190801"/>
    <n v="2475000"/>
  </r>
  <r>
    <x v="168"/>
    <x v="4"/>
    <m/>
    <x v="0"/>
    <x v="2"/>
    <x v="19"/>
    <n v="190801"/>
    <n v="190801"/>
    <m/>
    <n v="77"/>
    <n v="190801"/>
    <n v="231000"/>
  </r>
  <r>
    <x v="168"/>
    <x v="4"/>
    <m/>
    <x v="19"/>
    <x v="2"/>
    <x v="22"/>
    <n v="190801"/>
    <n v="190801"/>
    <m/>
    <n v="11"/>
    <n v="190801"/>
    <n v="143000"/>
  </r>
  <r>
    <x v="168"/>
    <x v="4"/>
    <m/>
    <x v="19"/>
    <x v="2"/>
    <x v="23"/>
    <n v="190801"/>
    <n v="190801"/>
    <m/>
    <n v="1"/>
    <n v="190801"/>
    <n v="24000"/>
  </r>
  <r>
    <x v="168"/>
    <x v="4"/>
    <m/>
    <x v="19"/>
    <x v="2"/>
    <x v="24"/>
    <n v="190801"/>
    <n v="190801"/>
    <m/>
    <n v="1"/>
    <n v="190801"/>
    <n v="33000"/>
  </r>
  <r>
    <x v="168"/>
    <x v="4"/>
    <m/>
    <x v="4"/>
    <x v="2"/>
    <x v="26"/>
    <n v="190801"/>
    <n v="190801"/>
    <m/>
    <n v="6"/>
    <n v="190801"/>
    <n v="24000"/>
  </r>
  <r>
    <x v="168"/>
    <x v="4"/>
    <m/>
    <x v="4"/>
    <x v="2"/>
    <x v="27"/>
    <n v="190801"/>
    <n v="190801"/>
    <m/>
    <n v="15"/>
    <n v="190801"/>
    <n v="300000"/>
  </r>
  <r>
    <x v="168"/>
    <x v="4"/>
    <m/>
    <x v="0"/>
    <x v="4"/>
    <x v="15"/>
    <n v="190801"/>
    <n v="190801"/>
    <m/>
    <n v="5"/>
    <n v="190801"/>
    <n v="157500"/>
  </r>
  <r>
    <x v="168"/>
    <x v="4"/>
    <m/>
    <x v="0"/>
    <x v="4"/>
    <x v="16"/>
    <n v="190801"/>
    <n v="190801"/>
    <m/>
    <n v="5"/>
    <n v="190801"/>
    <n v="220000"/>
  </r>
  <r>
    <x v="169"/>
    <x v="1"/>
    <m/>
    <x v="0"/>
    <x v="1"/>
    <x v="15"/>
    <n v="190801"/>
    <n v="190801"/>
    <m/>
    <n v="2"/>
    <n v="190801"/>
    <n v="40000"/>
  </r>
  <r>
    <x v="169"/>
    <x v="1"/>
    <m/>
    <x v="0"/>
    <x v="1"/>
    <x v="16"/>
    <n v="190801"/>
    <n v="190801"/>
    <m/>
    <n v="9"/>
    <n v="190801"/>
    <n v="315000"/>
  </r>
  <r>
    <x v="169"/>
    <x v="1"/>
    <m/>
    <x v="0"/>
    <x v="7"/>
    <x v="15"/>
    <n v="190801"/>
    <n v="190801"/>
    <m/>
    <n v="3"/>
    <n v="190801"/>
    <n v="60000"/>
  </r>
  <r>
    <x v="169"/>
    <x v="1"/>
    <m/>
    <x v="1"/>
    <x v="2"/>
    <x v="18"/>
    <n v="190801"/>
    <n v="190801"/>
    <m/>
    <n v="38"/>
    <n v="190801"/>
    <n v="760000"/>
  </r>
  <r>
    <x v="169"/>
    <x v="1"/>
    <m/>
    <x v="1"/>
    <x v="2"/>
    <x v="21"/>
    <n v="190801"/>
    <n v="190801"/>
    <m/>
    <n v="22"/>
    <n v="190801"/>
    <n v="770000"/>
  </r>
  <r>
    <x v="169"/>
    <x v="1"/>
    <m/>
    <x v="0"/>
    <x v="2"/>
    <x v="15"/>
    <n v="190801"/>
    <n v="190801"/>
    <m/>
    <n v="61"/>
    <n v="190801"/>
    <n v="1220000"/>
  </r>
  <r>
    <x v="169"/>
    <x v="1"/>
    <m/>
    <x v="0"/>
    <x v="2"/>
    <x v="16"/>
    <n v="190801"/>
    <n v="190801"/>
    <m/>
    <n v="38"/>
    <n v="190801"/>
    <n v="1330000"/>
  </r>
  <r>
    <x v="169"/>
    <x v="1"/>
    <m/>
    <x v="0"/>
    <x v="2"/>
    <x v="17"/>
    <n v="190801"/>
    <n v="190801"/>
    <m/>
    <n v="75"/>
    <n v="190801"/>
    <n v="2475000"/>
  </r>
  <r>
    <x v="169"/>
    <x v="1"/>
    <m/>
    <x v="0"/>
    <x v="2"/>
    <x v="19"/>
    <n v="190801"/>
    <n v="190801"/>
    <m/>
    <n v="68"/>
    <n v="190801"/>
    <n v="204000"/>
  </r>
  <r>
    <x v="169"/>
    <x v="1"/>
    <m/>
    <x v="19"/>
    <x v="2"/>
    <x v="22"/>
    <n v="190801"/>
    <n v="190801"/>
    <m/>
    <n v="16"/>
    <n v="190801"/>
    <n v="208000"/>
  </r>
  <r>
    <x v="169"/>
    <x v="1"/>
    <m/>
    <x v="19"/>
    <x v="2"/>
    <x v="23"/>
    <n v="190801"/>
    <n v="190801"/>
    <m/>
    <n v="1"/>
    <n v="190801"/>
    <n v="24000"/>
  </r>
  <r>
    <x v="169"/>
    <x v="1"/>
    <m/>
    <x v="19"/>
    <x v="2"/>
    <x v="24"/>
    <n v="190801"/>
    <n v="190801"/>
    <m/>
    <n v="1"/>
    <n v="190801"/>
    <n v="33000"/>
  </r>
  <r>
    <x v="169"/>
    <x v="1"/>
    <m/>
    <x v="4"/>
    <x v="2"/>
    <x v="26"/>
    <n v="190801"/>
    <n v="190801"/>
    <m/>
    <n v="8"/>
    <n v="190801"/>
    <n v="32000"/>
  </r>
  <r>
    <x v="169"/>
    <x v="1"/>
    <m/>
    <x v="4"/>
    <x v="2"/>
    <x v="27"/>
    <n v="190801"/>
    <n v="190801"/>
    <m/>
    <n v="10"/>
    <n v="190801"/>
    <n v="200000"/>
  </r>
  <r>
    <x v="169"/>
    <x v="1"/>
    <m/>
    <x v="0"/>
    <x v="4"/>
    <x v="15"/>
    <n v="190801"/>
    <n v="190801"/>
    <m/>
    <n v="13"/>
    <n v="190801"/>
    <n v="409500"/>
  </r>
  <r>
    <x v="169"/>
    <x v="1"/>
    <m/>
    <x v="0"/>
    <x v="4"/>
    <x v="16"/>
    <n v="190801"/>
    <n v="190801"/>
    <m/>
    <n v="5"/>
    <n v="190801"/>
    <n v="220000"/>
  </r>
  <r>
    <x v="170"/>
    <x v="0"/>
    <m/>
    <x v="0"/>
    <x v="1"/>
    <x v="15"/>
    <n v="190801"/>
    <n v="190801"/>
    <m/>
    <n v="1"/>
    <n v="190801"/>
    <n v="20000"/>
  </r>
  <r>
    <x v="170"/>
    <x v="0"/>
    <m/>
    <x v="0"/>
    <x v="1"/>
    <x v="16"/>
    <n v="190801"/>
    <n v="190801"/>
    <m/>
    <n v="6"/>
    <n v="190801"/>
    <n v="210000"/>
  </r>
  <r>
    <x v="170"/>
    <x v="0"/>
    <m/>
    <x v="0"/>
    <x v="7"/>
    <x v="15"/>
    <n v="190801"/>
    <n v="190801"/>
    <m/>
    <n v="8"/>
    <n v="190801"/>
    <n v="160000"/>
  </r>
  <r>
    <x v="170"/>
    <x v="0"/>
    <m/>
    <x v="1"/>
    <x v="2"/>
    <x v="18"/>
    <n v="190801"/>
    <n v="190801"/>
    <m/>
    <n v="51"/>
    <n v="190801"/>
    <n v="1020000"/>
  </r>
  <r>
    <x v="170"/>
    <x v="0"/>
    <m/>
    <x v="1"/>
    <x v="2"/>
    <x v="21"/>
    <n v="190801"/>
    <n v="190801"/>
    <m/>
    <n v="24"/>
    <n v="190801"/>
    <n v="840000"/>
  </r>
  <r>
    <x v="170"/>
    <x v="0"/>
    <m/>
    <x v="0"/>
    <x v="2"/>
    <x v="15"/>
    <n v="190801"/>
    <n v="190801"/>
    <m/>
    <n v="73"/>
    <n v="190801"/>
    <n v="1460000"/>
  </r>
  <r>
    <x v="170"/>
    <x v="0"/>
    <m/>
    <x v="0"/>
    <x v="2"/>
    <x v="16"/>
    <n v="190801"/>
    <n v="190801"/>
    <m/>
    <n v="55"/>
    <n v="190801"/>
    <n v="1925000"/>
  </r>
  <r>
    <x v="170"/>
    <x v="0"/>
    <m/>
    <x v="0"/>
    <x v="2"/>
    <x v="17"/>
    <n v="190801"/>
    <n v="190801"/>
    <m/>
    <n v="79"/>
    <n v="190801"/>
    <n v="2607000"/>
  </r>
  <r>
    <x v="170"/>
    <x v="0"/>
    <m/>
    <x v="0"/>
    <x v="2"/>
    <x v="19"/>
    <n v="190801"/>
    <n v="190801"/>
    <m/>
    <n v="93"/>
    <n v="190801"/>
    <n v="279000"/>
  </r>
  <r>
    <x v="170"/>
    <x v="0"/>
    <m/>
    <x v="19"/>
    <x v="2"/>
    <x v="22"/>
    <n v="190801"/>
    <n v="190801"/>
    <m/>
    <n v="21"/>
    <n v="190801"/>
    <n v="273000"/>
  </r>
  <r>
    <x v="170"/>
    <x v="0"/>
    <m/>
    <x v="19"/>
    <x v="2"/>
    <x v="23"/>
    <n v="190801"/>
    <n v="190801"/>
    <m/>
    <n v="2"/>
    <n v="190801"/>
    <n v="48000"/>
  </r>
  <r>
    <x v="170"/>
    <x v="0"/>
    <m/>
    <x v="19"/>
    <x v="2"/>
    <x v="24"/>
    <n v="190801"/>
    <n v="190801"/>
    <m/>
    <n v="1"/>
    <n v="190801"/>
    <n v="33000"/>
  </r>
  <r>
    <x v="170"/>
    <x v="0"/>
    <m/>
    <x v="4"/>
    <x v="2"/>
    <x v="26"/>
    <n v="190801"/>
    <n v="190801"/>
    <m/>
    <n v="9"/>
    <n v="190801"/>
    <n v="36000"/>
  </r>
  <r>
    <x v="170"/>
    <x v="0"/>
    <m/>
    <x v="4"/>
    <x v="2"/>
    <x v="27"/>
    <n v="190801"/>
    <n v="190801"/>
    <m/>
    <n v="6"/>
    <n v="190801"/>
    <n v="120000"/>
  </r>
  <r>
    <x v="171"/>
    <x v="2"/>
    <m/>
    <x v="0"/>
    <x v="1"/>
    <x v="16"/>
    <n v="190801"/>
    <n v="190801"/>
    <m/>
    <n v="4"/>
    <n v="190801"/>
    <n v="140000"/>
  </r>
  <r>
    <x v="171"/>
    <x v="2"/>
    <m/>
    <x v="0"/>
    <x v="7"/>
    <x v="15"/>
    <n v="190801"/>
    <n v="190801"/>
    <m/>
    <n v="4"/>
    <n v="190801"/>
    <n v="80000"/>
  </r>
  <r>
    <x v="171"/>
    <x v="2"/>
    <m/>
    <x v="1"/>
    <x v="2"/>
    <x v="18"/>
    <n v="190801"/>
    <n v="190801"/>
    <m/>
    <n v="40"/>
    <n v="190801"/>
    <n v="800000"/>
  </r>
  <r>
    <x v="171"/>
    <x v="2"/>
    <m/>
    <x v="1"/>
    <x v="2"/>
    <x v="21"/>
    <n v="190801"/>
    <n v="190801"/>
    <m/>
    <n v="18"/>
    <n v="190801"/>
    <n v="630000"/>
  </r>
  <r>
    <x v="171"/>
    <x v="2"/>
    <m/>
    <x v="0"/>
    <x v="2"/>
    <x v="15"/>
    <n v="190801"/>
    <n v="190801"/>
    <m/>
    <n v="60"/>
    <n v="190801"/>
    <n v="1200000"/>
  </r>
  <r>
    <x v="171"/>
    <x v="2"/>
    <m/>
    <x v="0"/>
    <x v="2"/>
    <x v="16"/>
    <n v="190801"/>
    <n v="190801"/>
    <m/>
    <n v="40"/>
    <n v="190801"/>
    <n v="1400000"/>
  </r>
  <r>
    <x v="171"/>
    <x v="2"/>
    <m/>
    <x v="0"/>
    <x v="2"/>
    <x v="17"/>
    <n v="190801"/>
    <n v="190801"/>
    <m/>
    <n v="67"/>
    <n v="190801"/>
    <n v="2211000"/>
  </r>
  <r>
    <x v="171"/>
    <x v="2"/>
    <m/>
    <x v="0"/>
    <x v="2"/>
    <x v="19"/>
    <n v="190801"/>
    <n v="190801"/>
    <m/>
    <n v="78"/>
    <n v="190801"/>
    <n v="234000"/>
  </r>
  <r>
    <x v="171"/>
    <x v="2"/>
    <m/>
    <x v="19"/>
    <x v="2"/>
    <x v="22"/>
    <n v="190801"/>
    <n v="190801"/>
    <m/>
    <n v="17"/>
    <n v="190801"/>
    <n v="221000"/>
  </r>
  <r>
    <x v="171"/>
    <x v="2"/>
    <m/>
    <x v="19"/>
    <x v="2"/>
    <x v="23"/>
    <n v="190801"/>
    <n v="190801"/>
    <m/>
    <n v="1"/>
    <n v="190801"/>
    <n v="24000"/>
  </r>
  <r>
    <x v="171"/>
    <x v="2"/>
    <m/>
    <x v="4"/>
    <x v="2"/>
    <x v="26"/>
    <n v="190801"/>
    <n v="190801"/>
    <m/>
    <n v="3"/>
    <n v="190801"/>
    <n v="12000"/>
  </r>
  <r>
    <x v="171"/>
    <x v="2"/>
    <m/>
    <x v="4"/>
    <x v="2"/>
    <x v="27"/>
    <n v="190801"/>
    <n v="190801"/>
    <m/>
    <n v="10"/>
    <n v="190801"/>
    <n v="200000"/>
  </r>
  <r>
    <x v="171"/>
    <x v="2"/>
    <m/>
    <x v="21"/>
    <x v="2"/>
    <x v="15"/>
    <n v="190801"/>
    <n v="190801"/>
    <m/>
    <n v="3"/>
    <n v="190801"/>
    <n v="52500"/>
  </r>
  <r>
    <x v="171"/>
    <x v="2"/>
    <m/>
    <x v="21"/>
    <x v="2"/>
    <x v="18"/>
    <n v="190801"/>
    <n v="190801"/>
    <m/>
    <n v="3"/>
    <n v="190801"/>
    <n v="52500"/>
  </r>
  <r>
    <x v="172"/>
    <x v="5"/>
    <m/>
    <x v="0"/>
    <x v="7"/>
    <x v="15"/>
    <n v="190801"/>
    <n v="190801"/>
    <m/>
    <n v="5"/>
    <n v="190801"/>
    <n v="100000"/>
  </r>
  <r>
    <x v="172"/>
    <x v="5"/>
    <m/>
    <x v="1"/>
    <x v="2"/>
    <x v="18"/>
    <n v="190801"/>
    <n v="190801"/>
    <m/>
    <n v="27"/>
    <n v="190801"/>
    <n v="540000"/>
  </r>
  <r>
    <x v="172"/>
    <x v="5"/>
    <m/>
    <x v="1"/>
    <x v="2"/>
    <x v="21"/>
    <n v="190801"/>
    <n v="190801"/>
    <m/>
    <n v="17"/>
    <n v="190801"/>
    <n v="595000"/>
  </r>
  <r>
    <x v="172"/>
    <x v="5"/>
    <m/>
    <x v="0"/>
    <x v="2"/>
    <x v="15"/>
    <n v="190801"/>
    <n v="190801"/>
    <m/>
    <n v="54"/>
    <n v="190801"/>
    <n v="1080000"/>
  </r>
  <r>
    <x v="172"/>
    <x v="5"/>
    <m/>
    <x v="0"/>
    <x v="2"/>
    <x v="16"/>
    <n v="190801"/>
    <n v="190801"/>
    <m/>
    <n v="31"/>
    <n v="190801"/>
    <n v="1085000"/>
  </r>
  <r>
    <x v="172"/>
    <x v="5"/>
    <m/>
    <x v="0"/>
    <x v="2"/>
    <x v="17"/>
    <n v="190801"/>
    <n v="190801"/>
    <m/>
    <n v="50"/>
    <n v="190801"/>
    <n v="1650000"/>
  </r>
  <r>
    <x v="172"/>
    <x v="5"/>
    <m/>
    <x v="0"/>
    <x v="2"/>
    <x v="19"/>
    <n v="190801"/>
    <n v="190801"/>
    <m/>
    <n v="54"/>
    <n v="190801"/>
    <n v="162000"/>
  </r>
  <r>
    <x v="172"/>
    <x v="5"/>
    <m/>
    <x v="19"/>
    <x v="2"/>
    <x v="22"/>
    <n v="190801"/>
    <n v="190801"/>
    <m/>
    <n v="20"/>
    <n v="190801"/>
    <n v="260000"/>
  </r>
  <r>
    <x v="172"/>
    <x v="5"/>
    <m/>
    <x v="4"/>
    <x v="2"/>
    <x v="26"/>
    <n v="190801"/>
    <n v="190801"/>
    <m/>
    <n v="1"/>
    <n v="190801"/>
    <n v="4000"/>
  </r>
  <r>
    <x v="172"/>
    <x v="5"/>
    <m/>
    <x v="4"/>
    <x v="2"/>
    <x v="27"/>
    <n v="190801"/>
    <n v="190801"/>
    <m/>
    <n v="12"/>
    <n v="190801"/>
    <n v="240000"/>
  </r>
  <r>
    <x v="172"/>
    <x v="5"/>
    <m/>
    <x v="21"/>
    <x v="2"/>
    <x v="15"/>
    <n v="190801"/>
    <n v="190801"/>
    <m/>
    <n v="2"/>
    <n v="190801"/>
    <n v="35000"/>
  </r>
  <r>
    <x v="172"/>
    <x v="5"/>
    <m/>
    <x v="21"/>
    <x v="2"/>
    <x v="18"/>
    <n v="190801"/>
    <n v="190801"/>
    <m/>
    <n v="2"/>
    <n v="190801"/>
    <n v="35000"/>
  </r>
  <r>
    <x v="173"/>
    <x v="6"/>
    <m/>
    <x v="0"/>
    <x v="7"/>
    <x v="15"/>
    <n v="190801"/>
    <n v="190801"/>
    <m/>
    <n v="16"/>
    <n v="190801"/>
    <n v="320000"/>
  </r>
  <r>
    <x v="173"/>
    <x v="6"/>
    <m/>
    <x v="1"/>
    <x v="2"/>
    <x v="18"/>
    <n v="190801"/>
    <n v="190801"/>
    <m/>
    <n v="30"/>
    <n v="190801"/>
    <n v="600000"/>
  </r>
  <r>
    <x v="173"/>
    <x v="6"/>
    <m/>
    <x v="1"/>
    <x v="2"/>
    <x v="21"/>
    <n v="190801"/>
    <n v="190801"/>
    <m/>
    <n v="8"/>
    <n v="190801"/>
    <n v="280000"/>
  </r>
  <r>
    <x v="173"/>
    <x v="6"/>
    <m/>
    <x v="0"/>
    <x v="2"/>
    <x v="15"/>
    <n v="190801"/>
    <n v="190801"/>
    <m/>
    <n v="63"/>
    <n v="190801"/>
    <n v="1260000"/>
  </r>
  <r>
    <x v="173"/>
    <x v="6"/>
    <m/>
    <x v="0"/>
    <x v="2"/>
    <x v="16"/>
    <n v="190801"/>
    <n v="190801"/>
    <m/>
    <n v="31"/>
    <n v="190801"/>
    <n v="1085000"/>
  </r>
  <r>
    <x v="173"/>
    <x v="6"/>
    <m/>
    <x v="0"/>
    <x v="2"/>
    <x v="17"/>
    <n v="190801"/>
    <n v="190801"/>
    <m/>
    <n v="51"/>
    <n v="190801"/>
    <n v="1683000"/>
  </r>
  <r>
    <x v="173"/>
    <x v="6"/>
    <m/>
    <x v="0"/>
    <x v="2"/>
    <x v="19"/>
    <n v="190801"/>
    <n v="190801"/>
    <m/>
    <n v="58"/>
    <n v="190801"/>
    <n v="174000"/>
  </r>
  <r>
    <x v="173"/>
    <x v="6"/>
    <m/>
    <x v="19"/>
    <x v="2"/>
    <x v="22"/>
    <n v="190801"/>
    <n v="190801"/>
    <m/>
    <n v="14"/>
    <n v="190801"/>
    <n v="182000"/>
  </r>
  <r>
    <x v="173"/>
    <x v="6"/>
    <m/>
    <x v="19"/>
    <x v="2"/>
    <x v="23"/>
    <n v="190801"/>
    <n v="190801"/>
    <m/>
    <n v="2"/>
    <n v="190801"/>
    <n v="48000"/>
  </r>
  <r>
    <x v="173"/>
    <x v="6"/>
    <m/>
    <x v="4"/>
    <x v="2"/>
    <x v="26"/>
    <n v="190801"/>
    <n v="190801"/>
    <m/>
    <n v="2"/>
    <n v="190801"/>
    <n v="8000"/>
  </r>
  <r>
    <x v="173"/>
    <x v="6"/>
    <m/>
    <x v="4"/>
    <x v="2"/>
    <x v="27"/>
    <n v="190801"/>
    <n v="190801"/>
    <m/>
    <n v="7"/>
    <n v="190801"/>
    <n v="140000"/>
  </r>
  <r>
    <x v="173"/>
    <x v="6"/>
    <m/>
    <x v="21"/>
    <x v="2"/>
    <x v="15"/>
    <n v="190801"/>
    <n v="190801"/>
    <m/>
    <n v="1"/>
    <n v="190801"/>
    <n v="17500"/>
  </r>
  <r>
    <x v="173"/>
    <x v="6"/>
    <m/>
    <x v="21"/>
    <x v="2"/>
    <x v="18"/>
    <n v="190801"/>
    <n v="190801"/>
    <m/>
    <n v="1"/>
    <n v="190801"/>
    <n v="17500"/>
  </r>
  <r>
    <x v="173"/>
    <x v="6"/>
    <m/>
    <x v="20"/>
    <x v="6"/>
    <x v="25"/>
    <n v="190801"/>
    <n v="190801"/>
    <m/>
    <n v="540"/>
    <n v="190801"/>
    <n v="5246640"/>
  </r>
  <r>
    <x v="173"/>
    <x v="6"/>
    <m/>
    <x v="0"/>
    <x v="6"/>
    <x v="15"/>
    <n v="190801"/>
    <n v="190801"/>
    <m/>
    <n v="605"/>
    <n v="190801"/>
    <n v="5486140"/>
  </r>
  <r>
    <x v="173"/>
    <x v="6"/>
    <m/>
    <x v="1"/>
    <x v="6"/>
    <x v="18"/>
    <n v="190801"/>
    <n v="190801"/>
    <m/>
    <n v="8"/>
    <n v="190801"/>
    <n v="73640"/>
  </r>
  <r>
    <x v="173"/>
    <x v="6"/>
    <m/>
    <x v="19"/>
    <x v="6"/>
    <x v="22"/>
    <n v="190801"/>
    <n v="190801"/>
    <m/>
    <n v="11"/>
    <n v="190801"/>
    <n v="74701"/>
  </r>
  <r>
    <x v="173"/>
    <x v="6"/>
    <m/>
    <x v="4"/>
    <x v="6"/>
    <x v="26"/>
    <n v="190801"/>
    <n v="190801"/>
    <m/>
    <n v="258"/>
    <n v="190801"/>
    <n v="276834"/>
  </r>
  <r>
    <x v="174"/>
    <x v="3"/>
    <m/>
    <x v="0"/>
    <x v="1"/>
    <x v="15"/>
    <n v="190801"/>
    <n v="190801"/>
    <m/>
    <n v="3"/>
    <n v="190801"/>
    <n v="60000"/>
  </r>
  <r>
    <x v="174"/>
    <x v="3"/>
    <m/>
    <x v="0"/>
    <x v="1"/>
    <x v="16"/>
    <n v="190801"/>
    <n v="190801"/>
    <m/>
    <n v="12"/>
    <n v="190801"/>
    <n v="420000"/>
  </r>
  <r>
    <x v="174"/>
    <x v="3"/>
    <m/>
    <x v="0"/>
    <x v="7"/>
    <x v="15"/>
    <n v="190801"/>
    <n v="190801"/>
    <m/>
    <n v="11"/>
    <n v="190801"/>
    <n v="220000"/>
  </r>
  <r>
    <x v="174"/>
    <x v="3"/>
    <m/>
    <x v="5"/>
    <x v="3"/>
    <x v="28"/>
    <n v="190801"/>
    <n v="190801"/>
    <m/>
    <n v="11"/>
    <n v="190801"/>
    <n v="0"/>
  </r>
  <r>
    <x v="174"/>
    <x v="3"/>
    <m/>
    <x v="1"/>
    <x v="2"/>
    <x v="18"/>
    <n v="190801"/>
    <n v="190801"/>
    <m/>
    <n v="39"/>
    <n v="190801"/>
    <n v="780000"/>
  </r>
  <r>
    <x v="174"/>
    <x v="3"/>
    <m/>
    <x v="1"/>
    <x v="2"/>
    <x v="21"/>
    <n v="190801"/>
    <n v="190801"/>
    <m/>
    <n v="11"/>
    <n v="190801"/>
    <n v="385000"/>
  </r>
  <r>
    <x v="174"/>
    <x v="3"/>
    <m/>
    <x v="0"/>
    <x v="2"/>
    <x v="15"/>
    <n v="190801"/>
    <n v="190801"/>
    <m/>
    <n v="100"/>
    <n v="190801"/>
    <n v="2000000"/>
  </r>
  <r>
    <x v="174"/>
    <x v="3"/>
    <m/>
    <x v="0"/>
    <x v="2"/>
    <x v="16"/>
    <n v="190801"/>
    <n v="190801"/>
    <m/>
    <n v="47"/>
    <n v="190801"/>
    <n v="1645000"/>
  </r>
  <r>
    <x v="174"/>
    <x v="3"/>
    <m/>
    <x v="0"/>
    <x v="2"/>
    <x v="17"/>
    <n v="190801"/>
    <n v="190801"/>
    <m/>
    <n v="121"/>
    <n v="190801"/>
    <n v="3993000"/>
  </r>
  <r>
    <x v="174"/>
    <x v="3"/>
    <m/>
    <x v="0"/>
    <x v="2"/>
    <x v="19"/>
    <n v="190801"/>
    <n v="190801"/>
    <m/>
    <n v="118"/>
    <n v="190801"/>
    <n v="354000"/>
  </r>
  <r>
    <x v="174"/>
    <x v="3"/>
    <m/>
    <x v="19"/>
    <x v="2"/>
    <x v="22"/>
    <n v="190801"/>
    <n v="190801"/>
    <m/>
    <n v="22"/>
    <n v="190801"/>
    <n v="286000"/>
  </r>
  <r>
    <x v="174"/>
    <x v="3"/>
    <m/>
    <x v="19"/>
    <x v="2"/>
    <x v="23"/>
    <n v="190801"/>
    <n v="190801"/>
    <m/>
    <n v="2"/>
    <n v="190801"/>
    <n v="48000"/>
  </r>
  <r>
    <x v="174"/>
    <x v="3"/>
    <m/>
    <x v="4"/>
    <x v="2"/>
    <x v="26"/>
    <n v="190801"/>
    <n v="190801"/>
    <m/>
    <n v="804"/>
    <n v="190801"/>
    <n v="3216000"/>
  </r>
  <r>
    <x v="174"/>
    <x v="3"/>
    <m/>
    <x v="21"/>
    <x v="2"/>
    <x v="15"/>
    <n v="190801"/>
    <n v="190801"/>
    <m/>
    <n v="2"/>
    <n v="190801"/>
    <n v="35000"/>
  </r>
  <r>
    <x v="174"/>
    <x v="3"/>
    <m/>
    <x v="21"/>
    <x v="2"/>
    <x v="18"/>
    <n v="190801"/>
    <n v="190801"/>
    <m/>
    <n v="2"/>
    <n v="190801"/>
    <n v="35000"/>
  </r>
  <r>
    <x v="174"/>
    <x v="3"/>
    <m/>
    <x v="0"/>
    <x v="4"/>
    <x v="15"/>
    <n v="190801"/>
    <n v="190801"/>
    <m/>
    <n v="37"/>
    <n v="190801"/>
    <n v="1165500"/>
  </r>
  <r>
    <x v="174"/>
    <x v="3"/>
    <m/>
    <x v="0"/>
    <x v="4"/>
    <x v="16"/>
    <n v="190801"/>
    <n v="190801"/>
    <m/>
    <n v="29"/>
    <n v="190801"/>
    <n v="1276000"/>
  </r>
  <r>
    <x v="174"/>
    <x v="3"/>
    <m/>
    <x v="19"/>
    <x v="4"/>
    <x v="22"/>
    <n v="190801"/>
    <n v="190801"/>
    <m/>
    <n v="1"/>
    <n v="190801"/>
    <n v="25000"/>
  </r>
  <r>
    <x v="174"/>
    <x v="3"/>
    <m/>
    <x v="1"/>
    <x v="4"/>
    <x v="18"/>
    <n v="190801"/>
    <n v="190801"/>
    <m/>
    <n v="2"/>
    <n v="190801"/>
    <n v="63000"/>
  </r>
  <r>
    <x v="175"/>
    <x v="4"/>
    <m/>
    <x v="0"/>
    <x v="1"/>
    <x v="15"/>
    <n v="190801"/>
    <n v="190801"/>
    <m/>
    <n v="1"/>
    <n v="190801"/>
    <n v="20000"/>
  </r>
  <r>
    <x v="175"/>
    <x v="4"/>
    <m/>
    <x v="0"/>
    <x v="1"/>
    <x v="16"/>
    <n v="190801"/>
    <n v="190801"/>
    <m/>
    <n v="11"/>
    <n v="190801"/>
    <n v="385000"/>
  </r>
  <r>
    <x v="175"/>
    <x v="4"/>
    <m/>
    <x v="0"/>
    <x v="7"/>
    <x v="15"/>
    <n v="190801"/>
    <n v="190801"/>
    <m/>
    <n v="11"/>
    <n v="190801"/>
    <n v="220000"/>
  </r>
  <r>
    <x v="175"/>
    <x v="4"/>
    <m/>
    <x v="5"/>
    <x v="3"/>
    <x v="28"/>
    <n v="190801"/>
    <n v="190801"/>
    <m/>
    <n v="2"/>
    <n v="190801"/>
    <n v="0"/>
  </r>
  <r>
    <x v="175"/>
    <x v="4"/>
    <m/>
    <x v="4"/>
    <x v="3"/>
    <x v="27"/>
    <n v="190801"/>
    <n v="190801"/>
    <m/>
    <n v="16"/>
    <n v="190801"/>
    <n v="0"/>
  </r>
  <r>
    <x v="175"/>
    <x v="4"/>
    <m/>
    <x v="0"/>
    <x v="3"/>
    <x v="15"/>
    <n v="190801"/>
    <n v="190801"/>
    <m/>
    <n v="8"/>
    <n v="190801"/>
    <n v="0"/>
  </r>
  <r>
    <x v="175"/>
    <x v="4"/>
    <m/>
    <x v="22"/>
    <x v="3"/>
    <x v="29"/>
    <n v="190801"/>
    <n v="190801"/>
    <m/>
    <n v="21"/>
    <n v="190801"/>
    <n v="0"/>
  </r>
  <r>
    <x v="175"/>
    <x v="4"/>
    <m/>
    <x v="1"/>
    <x v="2"/>
    <x v="18"/>
    <n v="190801"/>
    <n v="190801"/>
    <m/>
    <n v="13"/>
    <n v="190801"/>
    <n v="260000"/>
  </r>
  <r>
    <x v="175"/>
    <x v="4"/>
    <m/>
    <x v="1"/>
    <x v="2"/>
    <x v="21"/>
    <n v="190801"/>
    <n v="190801"/>
    <m/>
    <n v="4"/>
    <n v="190801"/>
    <n v="140000"/>
  </r>
  <r>
    <x v="175"/>
    <x v="4"/>
    <m/>
    <x v="0"/>
    <x v="2"/>
    <x v="15"/>
    <n v="190801"/>
    <n v="190801"/>
    <m/>
    <n v="69"/>
    <n v="190801"/>
    <n v="1380000"/>
  </r>
  <r>
    <x v="175"/>
    <x v="4"/>
    <m/>
    <x v="0"/>
    <x v="2"/>
    <x v="16"/>
    <n v="190801"/>
    <n v="190801"/>
    <m/>
    <n v="240"/>
    <n v="190801"/>
    <n v="8400000"/>
  </r>
  <r>
    <x v="175"/>
    <x v="4"/>
    <m/>
    <x v="0"/>
    <x v="2"/>
    <x v="17"/>
    <n v="190801"/>
    <n v="190801"/>
    <m/>
    <n v="76"/>
    <n v="190801"/>
    <n v="2508000"/>
  </r>
  <r>
    <x v="175"/>
    <x v="4"/>
    <m/>
    <x v="0"/>
    <x v="2"/>
    <x v="19"/>
    <n v="190801"/>
    <n v="190801"/>
    <m/>
    <n v="66"/>
    <n v="190801"/>
    <n v="198000"/>
  </r>
  <r>
    <x v="175"/>
    <x v="4"/>
    <m/>
    <x v="19"/>
    <x v="2"/>
    <x v="22"/>
    <n v="190801"/>
    <n v="190801"/>
    <m/>
    <n v="18"/>
    <n v="190801"/>
    <n v="234000"/>
  </r>
  <r>
    <x v="175"/>
    <x v="4"/>
    <m/>
    <x v="4"/>
    <x v="2"/>
    <x v="27"/>
    <n v="190801"/>
    <n v="190801"/>
    <m/>
    <n v="8"/>
    <n v="190801"/>
    <n v="160000"/>
  </r>
  <r>
    <x v="175"/>
    <x v="4"/>
    <m/>
    <x v="4"/>
    <x v="2"/>
    <x v="26"/>
    <n v="190801"/>
    <n v="190801"/>
    <m/>
    <n v="9"/>
    <n v="190801"/>
    <n v="36000"/>
  </r>
  <r>
    <x v="175"/>
    <x v="4"/>
    <m/>
    <x v="0"/>
    <x v="4"/>
    <x v="15"/>
    <n v="190801"/>
    <n v="190801"/>
    <m/>
    <n v="16"/>
    <n v="190801"/>
    <n v="504000"/>
  </r>
  <r>
    <x v="175"/>
    <x v="4"/>
    <m/>
    <x v="0"/>
    <x v="4"/>
    <x v="16"/>
    <n v="190801"/>
    <n v="190801"/>
    <m/>
    <n v="7"/>
    <n v="190801"/>
    <n v="308000"/>
  </r>
  <r>
    <x v="175"/>
    <x v="4"/>
    <m/>
    <x v="19"/>
    <x v="4"/>
    <x v="22"/>
    <n v="190801"/>
    <n v="190801"/>
    <m/>
    <n v="1"/>
    <n v="190801"/>
    <n v="25000"/>
  </r>
  <r>
    <x v="176"/>
    <x v="1"/>
    <m/>
    <x v="0"/>
    <x v="1"/>
    <x v="15"/>
    <n v="190801"/>
    <n v="190801"/>
    <m/>
    <n v="5"/>
    <n v="190801"/>
    <n v="100000"/>
  </r>
  <r>
    <x v="176"/>
    <x v="1"/>
    <m/>
    <x v="0"/>
    <x v="1"/>
    <x v="16"/>
    <n v="190801"/>
    <n v="190801"/>
    <m/>
    <n v="10"/>
    <n v="190801"/>
    <n v="350000"/>
  </r>
  <r>
    <x v="176"/>
    <x v="1"/>
    <m/>
    <x v="0"/>
    <x v="7"/>
    <x v="15"/>
    <n v="190801"/>
    <n v="190801"/>
    <m/>
    <n v="27"/>
    <n v="190801"/>
    <n v="540000"/>
  </r>
  <r>
    <x v="176"/>
    <x v="1"/>
    <m/>
    <x v="0"/>
    <x v="3"/>
    <x v="15"/>
    <n v="190801"/>
    <n v="190801"/>
    <m/>
    <n v="305"/>
    <n v="190801"/>
    <n v="0"/>
  </r>
  <r>
    <x v="176"/>
    <x v="1"/>
    <m/>
    <x v="0"/>
    <x v="3"/>
    <x v="20"/>
    <n v="190801"/>
    <n v="190801"/>
    <m/>
    <n v="300"/>
    <n v="190801"/>
    <n v="0"/>
  </r>
  <r>
    <x v="176"/>
    <x v="1"/>
    <m/>
    <x v="5"/>
    <x v="3"/>
    <x v="28"/>
    <n v="190801"/>
    <n v="190801"/>
    <m/>
    <n v="1"/>
    <n v="190801"/>
    <n v="0"/>
  </r>
  <r>
    <x v="176"/>
    <x v="1"/>
    <m/>
    <x v="4"/>
    <x v="3"/>
    <x v="27"/>
    <n v="190801"/>
    <n v="190801"/>
    <m/>
    <n v="4"/>
    <n v="190801"/>
    <n v="0"/>
  </r>
  <r>
    <x v="176"/>
    <x v="1"/>
    <m/>
    <x v="1"/>
    <x v="2"/>
    <x v="18"/>
    <n v="190801"/>
    <n v="190801"/>
    <m/>
    <n v="24"/>
    <n v="190801"/>
    <n v="480000"/>
  </r>
  <r>
    <x v="176"/>
    <x v="1"/>
    <m/>
    <x v="1"/>
    <x v="2"/>
    <x v="21"/>
    <n v="190801"/>
    <n v="190801"/>
    <m/>
    <n v="3"/>
    <n v="190801"/>
    <n v="105000"/>
  </r>
  <r>
    <x v="176"/>
    <x v="1"/>
    <m/>
    <x v="0"/>
    <x v="2"/>
    <x v="15"/>
    <n v="190801"/>
    <n v="190801"/>
    <m/>
    <n v="130"/>
    <n v="190801"/>
    <n v="2600000"/>
  </r>
  <r>
    <x v="176"/>
    <x v="1"/>
    <m/>
    <x v="0"/>
    <x v="2"/>
    <x v="16"/>
    <n v="190801"/>
    <n v="190801"/>
    <m/>
    <n v="101"/>
    <n v="190801"/>
    <n v="3535000"/>
  </r>
  <r>
    <x v="176"/>
    <x v="1"/>
    <m/>
    <x v="0"/>
    <x v="2"/>
    <x v="17"/>
    <n v="190801"/>
    <n v="190801"/>
    <m/>
    <n v="153"/>
    <n v="190801"/>
    <n v="5049000"/>
  </r>
  <r>
    <x v="176"/>
    <x v="1"/>
    <m/>
    <x v="0"/>
    <x v="2"/>
    <x v="19"/>
    <n v="190801"/>
    <n v="190801"/>
    <m/>
    <n v="122"/>
    <n v="190801"/>
    <n v="366000"/>
  </r>
  <r>
    <x v="176"/>
    <x v="1"/>
    <m/>
    <x v="4"/>
    <x v="2"/>
    <x v="27"/>
    <n v="190801"/>
    <n v="190801"/>
    <m/>
    <n v="16"/>
    <n v="190801"/>
    <n v="320000"/>
  </r>
  <r>
    <x v="176"/>
    <x v="1"/>
    <m/>
    <x v="4"/>
    <x v="2"/>
    <x v="26"/>
    <n v="190801"/>
    <n v="190801"/>
    <m/>
    <n v="12"/>
    <n v="190801"/>
    <n v="48000"/>
  </r>
  <r>
    <x v="176"/>
    <x v="1"/>
    <m/>
    <x v="19"/>
    <x v="2"/>
    <x v="22"/>
    <n v="190801"/>
    <n v="190801"/>
    <m/>
    <n v="21"/>
    <n v="190801"/>
    <n v="273000"/>
  </r>
  <r>
    <x v="176"/>
    <x v="1"/>
    <m/>
    <x v="19"/>
    <x v="2"/>
    <x v="23"/>
    <n v="190801"/>
    <n v="190801"/>
    <m/>
    <n v="4"/>
    <n v="190801"/>
    <n v="96000"/>
  </r>
  <r>
    <x v="176"/>
    <x v="1"/>
    <m/>
    <x v="0"/>
    <x v="4"/>
    <x v="15"/>
    <n v="190801"/>
    <n v="190801"/>
    <m/>
    <n v="24"/>
    <n v="190801"/>
    <n v="756000"/>
  </r>
  <r>
    <x v="176"/>
    <x v="1"/>
    <m/>
    <x v="0"/>
    <x v="4"/>
    <x v="16"/>
    <n v="190801"/>
    <n v="190801"/>
    <m/>
    <n v="4"/>
    <n v="190801"/>
    <n v="176000"/>
  </r>
  <r>
    <x v="176"/>
    <x v="1"/>
    <m/>
    <x v="19"/>
    <x v="4"/>
    <x v="22"/>
    <n v="190801"/>
    <n v="190801"/>
    <m/>
    <n v="1"/>
    <n v="190801"/>
    <n v="25000"/>
  </r>
  <r>
    <x v="177"/>
    <x v="0"/>
    <m/>
    <x v="0"/>
    <x v="1"/>
    <x v="15"/>
    <n v="190801"/>
    <n v="190801"/>
    <m/>
    <n v="5"/>
    <n v="190801"/>
    <n v="100000"/>
  </r>
  <r>
    <x v="177"/>
    <x v="0"/>
    <m/>
    <x v="0"/>
    <x v="1"/>
    <x v="16"/>
    <n v="190801"/>
    <n v="190801"/>
    <m/>
    <n v="17"/>
    <n v="190801"/>
    <n v="595000"/>
  </r>
  <r>
    <x v="177"/>
    <x v="0"/>
    <m/>
    <x v="0"/>
    <x v="7"/>
    <x v="15"/>
    <n v="190801"/>
    <n v="190801"/>
    <m/>
    <n v="16"/>
    <n v="190801"/>
    <n v="320000"/>
  </r>
  <r>
    <x v="177"/>
    <x v="0"/>
    <m/>
    <x v="4"/>
    <x v="3"/>
    <x v="27"/>
    <n v="190801"/>
    <n v="190801"/>
    <m/>
    <n v="1"/>
    <n v="190801"/>
    <n v="0"/>
  </r>
  <r>
    <x v="177"/>
    <x v="0"/>
    <m/>
    <x v="0"/>
    <x v="3"/>
    <x v="15"/>
    <n v="190801"/>
    <n v="190801"/>
    <m/>
    <n v="1"/>
    <n v="190801"/>
    <n v="0"/>
  </r>
  <r>
    <x v="177"/>
    <x v="0"/>
    <m/>
    <x v="18"/>
    <x v="3"/>
    <x v="19"/>
    <n v="190801"/>
    <n v="190801"/>
    <m/>
    <n v="1"/>
    <n v="190801"/>
    <n v="0"/>
  </r>
  <r>
    <x v="177"/>
    <x v="0"/>
    <m/>
    <x v="1"/>
    <x v="2"/>
    <x v="18"/>
    <n v="190801"/>
    <n v="190801"/>
    <m/>
    <n v="28"/>
    <n v="190801"/>
    <n v="560000"/>
  </r>
  <r>
    <x v="177"/>
    <x v="0"/>
    <m/>
    <x v="1"/>
    <x v="2"/>
    <x v="21"/>
    <n v="190801"/>
    <n v="190801"/>
    <m/>
    <n v="3"/>
    <n v="190801"/>
    <n v="105000"/>
  </r>
  <r>
    <x v="177"/>
    <x v="0"/>
    <m/>
    <x v="0"/>
    <x v="2"/>
    <x v="15"/>
    <n v="190801"/>
    <n v="190801"/>
    <m/>
    <n v="125"/>
    <n v="190801"/>
    <n v="2500000"/>
  </r>
  <r>
    <x v="177"/>
    <x v="0"/>
    <m/>
    <x v="0"/>
    <x v="2"/>
    <x v="16"/>
    <n v="190801"/>
    <n v="190801"/>
    <m/>
    <n v="68"/>
    <n v="190801"/>
    <n v="2380000"/>
  </r>
  <r>
    <x v="177"/>
    <x v="0"/>
    <m/>
    <x v="0"/>
    <x v="2"/>
    <x v="17"/>
    <n v="190801"/>
    <n v="190801"/>
    <m/>
    <n v="120"/>
    <n v="190801"/>
    <n v="3960000"/>
  </r>
  <r>
    <x v="177"/>
    <x v="0"/>
    <m/>
    <x v="0"/>
    <x v="2"/>
    <x v="19"/>
    <n v="190801"/>
    <n v="190801"/>
    <m/>
    <n v="125"/>
    <n v="190801"/>
    <n v="375000"/>
  </r>
  <r>
    <x v="177"/>
    <x v="0"/>
    <m/>
    <x v="4"/>
    <x v="2"/>
    <x v="27"/>
    <n v="190801"/>
    <n v="190801"/>
    <m/>
    <n v="12"/>
    <n v="190801"/>
    <n v="240000"/>
  </r>
  <r>
    <x v="177"/>
    <x v="0"/>
    <m/>
    <x v="4"/>
    <x v="2"/>
    <x v="26"/>
    <n v="190801"/>
    <n v="190801"/>
    <m/>
    <n v="12"/>
    <n v="190801"/>
    <n v="48000"/>
  </r>
  <r>
    <x v="177"/>
    <x v="0"/>
    <m/>
    <x v="19"/>
    <x v="2"/>
    <x v="22"/>
    <n v="190801"/>
    <n v="190801"/>
    <m/>
    <n v="25"/>
    <n v="190801"/>
    <n v="325000"/>
  </r>
  <r>
    <x v="177"/>
    <x v="0"/>
    <m/>
    <x v="19"/>
    <x v="2"/>
    <x v="23"/>
    <n v="190801"/>
    <n v="190801"/>
    <m/>
    <n v="1"/>
    <n v="190801"/>
    <n v="24000"/>
  </r>
  <r>
    <x v="177"/>
    <x v="0"/>
    <m/>
    <x v="0"/>
    <x v="4"/>
    <x v="15"/>
    <n v="190801"/>
    <n v="190801"/>
    <m/>
    <n v="20"/>
    <n v="190801"/>
    <n v="630000"/>
  </r>
  <r>
    <x v="177"/>
    <x v="0"/>
    <m/>
    <x v="0"/>
    <x v="4"/>
    <x v="16"/>
    <n v="190801"/>
    <n v="190801"/>
    <m/>
    <n v="10"/>
    <n v="190801"/>
    <n v="440000"/>
  </r>
  <r>
    <x v="177"/>
    <x v="0"/>
    <m/>
    <x v="1"/>
    <x v="4"/>
    <x v="18"/>
    <n v="190801"/>
    <n v="190801"/>
    <m/>
    <n v="1"/>
    <n v="190801"/>
    <n v="31500"/>
  </r>
  <r>
    <x v="178"/>
    <x v="2"/>
    <m/>
    <x v="0"/>
    <x v="1"/>
    <x v="15"/>
    <n v="190801"/>
    <n v="190801"/>
    <m/>
    <n v="2"/>
    <n v="190801"/>
    <n v="40000"/>
  </r>
  <r>
    <x v="178"/>
    <x v="2"/>
    <m/>
    <x v="0"/>
    <x v="1"/>
    <x v="16"/>
    <n v="190801"/>
    <n v="190801"/>
    <m/>
    <n v="11"/>
    <n v="190801"/>
    <n v="385000"/>
  </r>
  <r>
    <x v="178"/>
    <x v="2"/>
    <m/>
    <x v="0"/>
    <x v="7"/>
    <x v="15"/>
    <n v="190801"/>
    <n v="190801"/>
    <m/>
    <n v="7"/>
    <n v="190801"/>
    <n v="140000"/>
  </r>
  <r>
    <x v="178"/>
    <x v="2"/>
    <m/>
    <x v="4"/>
    <x v="3"/>
    <x v="27"/>
    <n v="190801"/>
    <n v="190801"/>
    <m/>
    <n v="4"/>
    <n v="190801"/>
    <n v="0"/>
  </r>
  <r>
    <x v="178"/>
    <x v="2"/>
    <m/>
    <x v="0"/>
    <x v="3"/>
    <x v="15"/>
    <n v="190801"/>
    <n v="190801"/>
    <m/>
    <n v="7"/>
    <n v="190801"/>
    <n v="0"/>
  </r>
  <r>
    <x v="178"/>
    <x v="2"/>
    <m/>
    <x v="5"/>
    <x v="3"/>
    <x v="28"/>
    <n v="190801"/>
    <n v="190801"/>
    <m/>
    <n v="4"/>
    <n v="190801"/>
    <n v="0"/>
  </r>
  <r>
    <x v="178"/>
    <x v="2"/>
    <m/>
    <x v="1"/>
    <x v="2"/>
    <x v="18"/>
    <n v="190801"/>
    <n v="190801"/>
    <m/>
    <n v="12"/>
    <n v="190801"/>
    <n v="240000"/>
  </r>
  <r>
    <x v="178"/>
    <x v="2"/>
    <m/>
    <x v="1"/>
    <x v="2"/>
    <x v="21"/>
    <n v="190801"/>
    <n v="190801"/>
    <m/>
    <n v="3"/>
    <n v="190801"/>
    <n v="105000"/>
  </r>
  <r>
    <x v="178"/>
    <x v="2"/>
    <m/>
    <x v="0"/>
    <x v="2"/>
    <x v="15"/>
    <n v="190801"/>
    <n v="190801"/>
    <m/>
    <n v="73"/>
    <n v="190801"/>
    <n v="1460000"/>
  </r>
  <r>
    <x v="178"/>
    <x v="2"/>
    <m/>
    <x v="0"/>
    <x v="2"/>
    <x v="16"/>
    <n v="190801"/>
    <n v="190801"/>
    <m/>
    <n v="44"/>
    <n v="190801"/>
    <n v="1540000"/>
  </r>
  <r>
    <x v="178"/>
    <x v="2"/>
    <m/>
    <x v="0"/>
    <x v="2"/>
    <x v="17"/>
    <n v="190801"/>
    <n v="190801"/>
    <m/>
    <n v="61"/>
    <n v="190801"/>
    <n v="2013000"/>
  </r>
  <r>
    <x v="178"/>
    <x v="2"/>
    <m/>
    <x v="0"/>
    <x v="2"/>
    <x v="19"/>
    <n v="190801"/>
    <n v="190801"/>
    <m/>
    <n v="91"/>
    <n v="190801"/>
    <n v="273000"/>
  </r>
  <r>
    <x v="178"/>
    <x v="2"/>
    <m/>
    <x v="4"/>
    <x v="2"/>
    <x v="27"/>
    <n v="190801"/>
    <n v="190801"/>
    <m/>
    <n v="8"/>
    <n v="190801"/>
    <n v="160000"/>
  </r>
  <r>
    <x v="178"/>
    <x v="2"/>
    <m/>
    <x v="4"/>
    <x v="2"/>
    <x v="26"/>
    <n v="190801"/>
    <n v="190801"/>
    <m/>
    <n v="7"/>
    <n v="190801"/>
    <n v="28000"/>
  </r>
  <r>
    <x v="178"/>
    <x v="2"/>
    <m/>
    <x v="19"/>
    <x v="2"/>
    <x v="22"/>
    <n v="190801"/>
    <n v="190801"/>
    <m/>
    <n v="14"/>
    <n v="190801"/>
    <n v="182000"/>
  </r>
  <r>
    <x v="178"/>
    <x v="2"/>
    <m/>
    <x v="0"/>
    <x v="4"/>
    <x v="15"/>
    <n v="190801"/>
    <n v="190801"/>
    <m/>
    <n v="15"/>
    <n v="190801"/>
    <n v="472500"/>
  </r>
  <r>
    <x v="178"/>
    <x v="2"/>
    <m/>
    <x v="0"/>
    <x v="4"/>
    <x v="16"/>
    <n v="190801"/>
    <n v="190801"/>
    <m/>
    <n v="9"/>
    <n v="190801"/>
    <n v="396000"/>
  </r>
  <r>
    <x v="178"/>
    <x v="2"/>
    <m/>
    <x v="19"/>
    <x v="4"/>
    <x v="22"/>
    <n v="190801"/>
    <n v="190801"/>
    <m/>
    <n v="1"/>
    <n v="190801"/>
    <n v="25000"/>
  </r>
  <r>
    <x v="179"/>
    <x v="5"/>
    <m/>
    <x v="0"/>
    <x v="7"/>
    <x v="15"/>
    <n v="190801"/>
    <n v="190801"/>
    <m/>
    <n v="7"/>
    <n v="190801"/>
    <n v="140000"/>
  </r>
  <r>
    <x v="179"/>
    <x v="5"/>
    <m/>
    <x v="1"/>
    <x v="2"/>
    <x v="18"/>
    <n v="190801"/>
    <n v="190801"/>
    <m/>
    <n v="11"/>
    <n v="190801"/>
    <n v="220000"/>
  </r>
  <r>
    <x v="179"/>
    <x v="5"/>
    <m/>
    <x v="0"/>
    <x v="2"/>
    <x v="15"/>
    <n v="190801"/>
    <n v="190801"/>
    <m/>
    <n v="59"/>
    <n v="190801"/>
    <n v="1180000"/>
  </r>
  <r>
    <x v="179"/>
    <x v="5"/>
    <m/>
    <x v="0"/>
    <x v="2"/>
    <x v="16"/>
    <n v="190801"/>
    <n v="190801"/>
    <m/>
    <n v="32"/>
    <n v="190801"/>
    <n v="1120000"/>
  </r>
  <r>
    <x v="179"/>
    <x v="5"/>
    <m/>
    <x v="0"/>
    <x v="2"/>
    <x v="17"/>
    <n v="190801"/>
    <n v="190801"/>
    <m/>
    <n v="53"/>
    <n v="190801"/>
    <n v="1749000"/>
  </r>
  <r>
    <x v="179"/>
    <x v="5"/>
    <m/>
    <x v="0"/>
    <x v="2"/>
    <x v="19"/>
    <n v="190801"/>
    <n v="190801"/>
    <m/>
    <n v="68"/>
    <n v="190801"/>
    <n v="204000"/>
  </r>
  <r>
    <x v="179"/>
    <x v="5"/>
    <m/>
    <x v="4"/>
    <x v="2"/>
    <x v="27"/>
    <n v="190801"/>
    <n v="190801"/>
    <m/>
    <n v="12"/>
    <n v="190801"/>
    <n v="240000"/>
  </r>
  <r>
    <x v="179"/>
    <x v="5"/>
    <m/>
    <x v="4"/>
    <x v="2"/>
    <x v="26"/>
    <n v="190801"/>
    <n v="190801"/>
    <m/>
    <n v="3"/>
    <n v="190801"/>
    <n v="12000"/>
  </r>
  <r>
    <x v="179"/>
    <x v="5"/>
    <m/>
    <x v="19"/>
    <x v="2"/>
    <x v="22"/>
    <n v="190801"/>
    <n v="190801"/>
    <m/>
    <n v="13"/>
    <n v="190801"/>
    <n v="169000"/>
  </r>
  <r>
    <x v="179"/>
    <x v="5"/>
    <m/>
    <x v="19"/>
    <x v="2"/>
    <x v="23"/>
    <n v="190801"/>
    <n v="190801"/>
    <m/>
    <n v="1"/>
    <n v="190801"/>
    <n v="24000"/>
  </r>
  <r>
    <x v="180"/>
    <x v="6"/>
    <m/>
    <x v="0"/>
    <x v="7"/>
    <x v="15"/>
    <n v="190801"/>
    <n v="190801"/>
    <m/>
    <n v="3"/>
    <n v="190801"/>
    <n v="60000"/>
  </r>
  <r>
    <x v="180"/>
    <x v="6"/>
    <m/>
    <x v="1"/>
    <x v="2"/>
    <x v="18"/>
    <n v="190801"/>
    <n v="190801"/>
    <m/>
    <n v="19"/>
    <n v="190801"/>
    <n v="380000"/>
  </r>
  <r>
    <x v="180"/>
    <x v="6"/>
    <m/>
    <x v="1"/>
    <x v="2"/>
    <x v="21"/>
    <n v="190801"/>
    <n v="190801"/>
    <m/>
    <n v="2"/>
    <n v="190801"/>
    <n v="70000"/>
  </r>
  <r>
    <x v="180"/>
    <x v="6"/>
    <m/>
    <x v="0"/>
    <x v="2"/>
    <x v="15"/>
    <n v="190801"/>
    <n v="190801"/>
    <m/>
    <n v="71"/>
    <n v="190801"/>
    <n v="1420000"/>
  </r>
  <r>
    <x v="180"/>
    <x v="6"/>
    <m/>
    <x v="0"/>
    <x v="2"/>
    <x v="16"/>
    <n v="190801"/>
    <n v="190801"/>
    <m/>
    <n v="60"/>
    <n v="190801"/>
    <n v="2100000"/>
  </r>
  <r>
    <x v="180"/>
    <x v="6"/>
    <m/>
    <x v="0"/>
    <x v="2"/>
    <x v="17"/>
    <n v="190801"/>
    <n v="190801"/>
    <m/>
    <n v="87"/>
    <n v="190801"/>
    <n v="2871000"/>
  </r>
  <r>
    <x v="180"/>
    <x v="6"/>
    <m/>
    <x v="0"/>
    <x v="2"/>
    <x v="19"/>
    <n v="190801"/>
    <n v="190801"/>
    <m/>
    <n v="93"/>
    <n v="190801"/>
    <n v="279000"/>
  </r>
  <r>
    <x v="180"/>
    <x v="6"/>
    <m/>
    <x v="4"/>
    <x v="2"/>
    <x v="27"/>
    <n v="190801"/>
    <n v="190801"/>
    <m/>
    <n v="13"/>
    <n v="190801"/>
    <n v="260000"/>
  </r>
  <r>
    <x v="180"/>
    <x v="6"/>
    <m/>
    <x v="4"/>
    <x v="2"/>
    <x v="26"/>
    <n v="190801"/>
    <n v="190801"/>
    <m/>
    <n v="4"/>
    <n v="190801"/>
    <n v="16000"/>
  </r>
  <r>
    <x v="180"/>
    <x v="6"/>
    <m/>
    <x v="19"/>
    <x v="2"/>
    <x v="22"/>
    <n v="190801"/>
    <n v="190801"/>
    <m/>
    <n v="18"/>
    <n v="190801"/>
    <n v="234000"/>
  </r>
  <r>
    <x v="180"/>
    <x v="6"/>
    <m/>
    <x v="21"/>
    <x v="2"/>
    <x v="15"/>
    <n v="190801"/>
    <n v="190801"/>
    <m/>
    <n v="1"/>
    <n v="190801"/>
    <n v="17500"/>
  </r>
  <r>
    <x v="180"/>
    <x v="6"/>
    <m/>
    <x v="21"/>
    <x v="2"/>
    <x v="18"/>
    <n v="190801"/>
    <n v="190801"/>
    <m/>
    <n v="1"/>
    <n v="190801"/>
    <n v="17500"/>
  </r>
  <r>
    <x v="180"/>
    <x v="6"/>
    <m/>
    <x v="20"/>
    <x v="6"/>
    <x v="25"/>
    <n v="190801"/>
    <n v="190801"/>
    <m/>
    <n v="703"/>
    <n v="190801"/>
    <n v="6830348"/>
  </r>
  <r>
    <x v="180"/>
    <x v="6"/>
    <m/>
    <x v="0"/>
    <x v="6"/>
    <x v="15"/>
    <n v="190801"/>
    <n v="190801"/>
    <m/>
    <n v="1028"/>
    <n v="190801"/>
    <n v="9321904"/>
  </r>
  <r>
    <x v="180"/>
    <x v="6"/>
    <m/>
    <x v="1"/>
    <x v="6"/>
    <x v="18"/>
    <n v="190801"/>
    <n v="190801"/>
    <m/>
    <n v="10"/>
    <n v="190801"/>
    <n v="92050"/>
  </r>
  <r>
    <x v="180"/>
    <x v="6"/>
    <m/>
    <x v="19"/>
    <x v="6"/>
    <x v="22"/>
    <n v="190801"/>
    <n v="190801"/>
    <m/>
    <n v="12"/>
    <n v="190801"/>
    <n v="81492"/>
  </r>
  <r>
    <x v="180"/>
    <x v="6"/>
    <m/>
    <x v="4"/>
    <x v="6"/>
    <x v="26"/>
    <n v="190801"/>
    <n v="190801"/>
    <m/>
    <n v="487"/>
    <n v="190801"/>
    <n v="522551"/>
  </r>
  <r>
    <x v="181"/>
    <x v="3"/>
    <m/>
    <x v="0"/>
    <x v="1"/>
    <x v="15"/>
    <n v="190801"/>
    <n v="190801"/>
    <m/>
    <n v="10"/>
    <n v="190801"/>
    <n v="200000"/>
  </r>
  <r>
    <x v="181"/>
    <x v="3"/>
    <m/>
    <x v="0"/>
    <x v="1"/>
    <x v="16"/>
    <n v="190801"/>
    <n v="190801"/>
    <m/>
    <n v="36"/>
    <n v="190801"/>
    <n v="1260000"/>
  </r>
  <r>
    <x v="181"/>
    <x v="3"/>
    <m/>
    <x v="0"/>
    <x v="7"/>
    <x v="15"/>
    <n v="190801"/>
    <n v="190801"/>
    <m/>
    <n v="10"/>
    <n v="190801"/>
    <n v="200000"/>
  </r>
  <r>
    <x v="181"/>
    <x v="3"/>
    <m/>
    <x v="1"/>
    <x v="2"/>
    <x v="18"/>
    <n v="190801"/>
    <n v="190801"/>
    <m/>
    <n v="17"/>
    <n v="190801"/>
    <n v="340000"/>
  </r>
  <r>
    <x v="181"/>
    <x v="3"/>
    <m/>
    <x v="1"/>
    <x v="2"/>
    <x v="21"/>
    <n v="190801"/>
    <n v="190801"/>
    <m/>
    <n v="3"/>
    <n v="190801"/>
    <n v="105000"/>
  </r>
  <r>
    <x v="181"/>
    <x v="3"/>
    <m/>
    <x v="4"/>
    <x v="2"/>
    <x v="26"/>
    <n v="190801"/>
    <n v="190801"/>
    <m/>
    <n v="7"/>
    <n v="190801"/>
    <n v="28000"/>
  </r>
  <r>
    <x v="181"/>
    <x v="3"/>
    <m/>
    <x v="4"/>
    <x v="2"/>
    <x v="27"/>
    <n v="190801"/>
    <n v="190801"/>
    <m/>
    <n v="12"/>
    <n v="190801"/>
    <n v="240000"/>
  </r>
  <r>
    <x v="181"/>
    <x v="3"/>
    <m/>
    <x v="0"/>
    <x v="2"/>
    <x v="15"/>
    <n v="190801"/>
    <n v="190801"/>
    <m/>
    <n v="91"/>
    <n v="190801"/>
    <n v="1820000"/>
  </r>
  <r>
    <x v="181"/>
    <x v="3"/>
    <m/>
    <x v="0"/>
    <x v="2"/>
    <x v="16"/>
    <n v="190801"/>
    <n v="190801"/>
    <m/>
    <n v="50"/>
    <n v="190801"/>
    <n v="1750000"/>
  </r>
  <r>
    <x v="181"/>
    <x v="3"/>
    <m/>
    <x v="0"/>
    <x v="2"/>
    <x v="17"/>
    <n v="190801"/>
    <n v="190801"/>
    <m/>
    <n v="119"/>
    <n v="190801"/>
    <n v="3927000"/>
  </r>
  <r>
    <x v="181"/>
    <x v="3"/>
    <m/>
    <x v="19"/>
    <x v="2"/>
    <x v="22"/>
    <n v="190801"/>
    <n v="190801"/>
    <m/>
    <n v="22"/>
    <n v="190801"/>
    <n v="286000"/>
  </r>
  <r>
    <x v="181"/>
    <x v="3"/>
    <m/>
    <x v="0"/>
    <x v="2"/>
    <x v="19"/>
    <n v="190801"/>
    <n v="190801"/>
    <m/>
    <n v="92"/>
    <n v="190801"/>
    <n v="276000"/>
  </r>
  <r>
    <x v="181"/>
    <x v="3"/>
    <m/>
    <x v="0"/>
    <x v="3"/>
    <x v="15"/>
    <n v="190801"/>
    <n v="190801"/>
    <m/>
    <n v="2"/>
    <n v="190801"/>
    <n v="0"/>
  </r>
  <r>
    <x v="181"/>
    <x v="3"/>
    <m/>
    <x v="0"/>
    <x v="3"/>
    <x v="19"/>
    <n v="190801"/>
    <n v="190801"/>
    <m/>
    <n v="2"/>
    <n v="190801"/>
    <n v="0"/>
  </r>
  <r>
    <x v="181"/>
    <x v="3"/>
    <m/>
    <x v="0"/>
    <x v="4"/>
    <x v="15"/>
    <n v="190801"/>
    <n v="190801"/>
    <m/>
    <n v="61"/>
    <n v="190801"/>
    <n v="1921500"/>
  </r>
  <r>
    <x v="181"/>
    <x v="3"/>
    <m/>
    <x v="0"/>
    <x v="4"/>
    <x v="16"/>
    <n v="190801"/>
    <n v="190801"/>
    <m/>
    <n v="17"/>
    <n v="190801"/>
    <n v="748000"/>
  </r>
  <r>
    <x v="181"/>
    <x v="3"/>
    <m/>
    <x v="19"/>
    <x v="4"/>
    <x v="22"/>
    <n v="190801"/>
    <n v="190801"/>
    <m/>
    <n v="1"/>
    <n v="190801"/>
    <n v="25000"/>
  </r>
  <r>
    <x v="182"/>
    <x v="4"/>
    <m/>
    <x v="0"/>
    <x v="1"/>
    <x v="15"/>
    <n v="190801"/>
    <n v="190801"/>
    <m/>
    <n v="1"/>
    <n v="190801"/>
    <n v="20000"/>
  </r>
  <r>
    <x v="182"/>
    <x v="4"/>
    <m/>
    <x v="0"/>
    <x v="1"/>
    <x v="16"/>
    <n v="190801"/>
    <n v="190801"/>
    <m/>
    <n v="61"/>
    <n v="190801"/>
    <n v="2135000"/>
  </r>
  <r>
    <x v="182"/>
    <x v="4"/>
    <m/>
    <x v="0"/>
    <x v="7"/>
    <x v="15"/>
    <n v="190801"/>
    <n v="190801"/>
    <m/>
    <n v="14"/>
    <n v="190801"/>
    <n v="280000"/>
  </r>
  <r>
    <x v="182"/>
    <x v="4"/>
    <m/>
    <x v="0"/>
    <x v="5"/>
    <x v="15"/>
    <n v="190801"/>
    <n v="190801"/>
    <m/>
    <n v="7"/>
    <n v="190801"/>
    <n v="71589"/>
  </r>
  <r>
    <x v="182"/>
    <x v="4"/>
    <m/>
    <x v="1"/>
    <x v="2"/>
    <x v="18"/>
    <n v="190801"/>
    <n v="190801"/>
    <m/>
    <n v="11"/>
    <n v="190801"/>
    <n v="220000"/>
  </r>
  <r>
    <x v="182"/>
    <x v="4"/>
    <m/>
    <x v="1"/>
    <x v="2"/>
    <x v="21"/>
    <n v="190801"/>
    <n v="190801"/>
    <m/>
    <n v="7"/>
    <n v="190801"/>
    <n v="245000"/>
  </r>
  <r>
    <x v="182"/>
    <x v="4"/>
    <m/>
    <x v="4"/>
    <x v="2"/>
    <x v="26"/>
    <n v="190801"/>
    <n v="190801"/>
    <m/>
    <n v="5"/>
    <n v="190801"/>
    <n v="20000"/>
  </r>
  <r>
    <x v="182"/>
    <x v="4"/>
    <m/>
    <x v="4"/>
    <x v="2"/>
    <x v="27"/>
    <n v="190801"/>
    <n v="190801"/>
    <m/>
    <n v="23"/>
    <n v="190801"/>
    <n v="460000"/>
  </r>
  <r>
    <x v="182"/>
    <x v="4"/>
    <m/>
    <x v="0"/>
    <x v="2"/>
    <x v="15"/>
    <n v="190801"/>
    <n v="190801"/>
    <m/>
    <n v="75"/>
    <n v="190801"/>
    <n v="1500000"/>
  </r>
  <r>
    <x v="182"/>
    <x v="4"/>
    <m/>
    <x v="0"/>
    <x v="2"/>
    <x v="16"/>
    <n v="190801"/>
    <n v="190801"/>
    <m/>
    <n v="49"/>
    <n v="190801"/>
    <n v="1715000"/>
  </r>
  <r>
    <x v="182"/>
    <x v="4"/>
    <m/>
    <x v="0"/>
    <x v="2"/>
    <x v="17"/>
    <n v="190801"/>
    <n v="190801"/>
    <m/>
    <n v="124"/>
    <n v="190801"/>
    <n v="4092000"/>
  </r>
  <r>
    <x v="182"/>
    <x v="4"/>
    <m/>
    <x v="0"/>
    <x v="2"/>
    <x v="19"/>
    <n v="190801"/>
    <n v="190801"/>
    <m/>
    <n v="104"/>
    <n v="190801"/>
    <n v="312000"/>
  </r>
  <r>
    <x v="182"/>
    <x v="4"/>
    <m/>
    <x v="0"/>
    <x v="4"/>
    <x v="15"/>
    <n v="190801"/>
    <n v="190801"/>
    <m/>
    <n v="19"/>
    <n v="190801"/>
    <n v="598500"/>
  </r>
  <r>
    <x v="182"/>
    <x v="4"/>
    <m/>
    <x v="0"/>
    <x v="4"/>
    <x v="16"/>
    <n v="190801"/>
    <n v="190801"/>
    <m/>
    <n v="2"/>
    <n v="190801"/>
    <n v="88000"/>
  </r>
  <r>
    <x v="183"/>
    <x v="1"/>
    <m/>
    <x v="0"/>
    <x v="1"/>
    <x v="15"/>
    <n v="190801"/>
    <n v="190801"/>
    <m/>
    <n v="1"/>
    <n v="190801"/>
    <n v="20000"/>
  </r>
  <r>
    <x v="183"/>
    <x v="1"/>
    <m/>
    <x v="0"/>
    <x v="1"/>
    <x v="16"/>
    <n v="190801"/>
    <n v="190801"/>
    <m/>
    <n v="18"/>
    <n v="190801"/>
    <n v="630000"/>
  </r>
  <r>
    <x v="183"/>
    <x v="1"/>
    <m/>
    <x v="0"/>
    <x v="7"/>
    <x v="15"/>
    <n v="190801"/>
    <n v="190801"/>
    <m/>
    <n v="20"/>
    <n v="190801"/>
    <n v="400000"/>
  </r>
  <r>
    <x v="183"/>
    <x v="1"/>
    <m/>
    <x v="1"/>
    <x v="2"/>
    <x v="18"/>
    <n v="190801"/>
    <n v="190801"/>
    <m/>
    <n v="24"/>
    <n v="190801"/>
    <n v="480000"/>
  </r>
  <r>
    <x v="183"/>
    <x v="1"/>
    <m/>
    <x v="1"/>
    <x v="2"/>
    <x v="21"/>
    <n v="190801"/>
    <n v="190801"/>
    <m/>
    <n v="3"/>
    <n v="190801"/>
    <n v="105000"/>
  </r>
  <r>
    <x v="183"/>
    <x v="1"/>
    <m/>
    <x v="4"/>
    <x v="2"/>
    <x v="26"/>
    <n v="190801"/>
    <n v="190801"/>
    <m/>
    <n v="8"/>
    <n v="190801"/>
    <n v="32000"/>
  </r>
  <r>
    <x v="183"/>
    <x v="1"/>
    <m/>
    <x v="4"/>
    <x v="2"/>
    <x v="27"/>
    <n v="190801"/>
    <n v="190801"/>
    <m/>
    <n v="16"/>
    <n v="190801"/>
    <n v="320000"/>
  </r>
  <r>
    <x v="183"/>
    <x v="1"/>
    <m/>
    <x v="0"/>
    <x v="2"/>
    <x v="15"/>
    <n v="190801"/>
    <n v="190801"/>
    <m/>
    <n v="118"/>
    <n v="190801"/>
    <n v="2360000"/>
  </r>
  <r>
    <x v="183"/>
    <x v="1"/>
    <m/>
    <x v="0"/>
    <x v="2"/>
    <x v="16"/>
    <n v="190801"/>
    <n v="190801"/>
    <m/>
    <n v="80"/>
    <n v="190801"/>
    <n v="2800000"/>
  </r>
  <r>
    <x v="183"/>
    <x v="1"/>
    <m/>
    <x v="0"/>
    <x v="2"/>
    <x v="17"/>
    <n v="190801"/>
    <n v="190801"/>
    <m/>
    <n v="156"/>
    <n v="190801"/>
    <n v="5148000"/>
  </r>
  <r>
    <x v="183"/>
    <x v="1"/>
    <m/>
    <x v="0"/>
    <x v="2"/>
    <x v="19"/>
    <n v="190801"/>
    <n v="190801"/>
    <m/>
    <n v="128"/>
    <n v="190801"/>
    <n v="384000"/>
  </r>
  <r>
    <x v="183"/>
    <x v="1"/>
    <m/>
    <x v="22"/>
    <x v="2"/>
    <x v="29"/>
    <n v="190801"/>
    <n v="190801"/>
    <m/>
    <n v="7"/>
    <n v="190801"/>
    <n v="266000"/>
  </r>
  <r>
    <x v="183"/>
    <x v="1"/>
    <m/>
    <x v="19"/>
    <x v="2"/>
    <x v="22"/>
    <n v="190801"/>
    <n v="190801"/>
    <m/>
    <n v="25"/>
    <n v="190801"/>
    <n v="325000"/>
  </r>
  <r>
    <x v="183"/>
    <x v="1"/>
    <m/>
    <x v="19"/>
    <x v="2"/>
    <x v="24"/>
    <n v="190801"/>
    <n v="190801"/>
    <m/>
    <n v="2"/>
    <n v="190801"/>
    <n v="66000"/>
  </r>
  <r>
    <x v="183"/>
    <x v="1"/>
    <m/>
    <x v="21"/>
    <x v="2"/>
    <x v="15"/>
    <n v="190801"/>
    <n v="190801"/>
    <m/>
    <n v="3"/>
    <n v="190801"/>
    <n v="52500"/>
  </r>
  <r>
    <x v="183"/>
    <x v="1"/>
    <m/>
    <x v="21"/>
    <x v="2"/>
    <x v="18"/>
    <n v="190801"/>
    <n v="190801"/>
    <m/>
    <n v="3"/>
    <n v="190801"/>
    <n v="52500"/>
  </r>
  <r>
    <x v="183"/>
    <x v="1"/>
    <m/>
    <x v="0"/>
    <x v="4"/>
    <x v="15"/>
    <n v="190801"/>
    <n v="190801"/>
    <m/>
    <n v="17"/>
    <n v="190801"/>
    <n v="535500"/>
  </r>
  <r>
    <x v="183"/>
    <x v="1"/>
    <m/>
    <x v="0"/>
    <x v="4"/>
    <x v="16"/>
    <n v="190801"/>
    <n v="190801"/>
    <m/>
    <n v="9"/>
    <n v="190801"/>
    <n v="396000"/>
  </r>
  <r>
    <x v="182"/>
    <x v="4"/>
    <m/>
    <x v="21"/>
    <x v="2"/>
    <x v="15"/>
    <n v="190801"/>
    <n v="190801"/>
    <m/>
    <n v="2"/>
    <n v="190801"/>
    <n v="35000"/>
  </r>
  <r>
    <x v="182"/>
    <x v="4"/>
    <m/>
    <x v="21"/>
    <x v="2"/>
    <x v="18"/>
    <n v="190801"/>
    <n v="190801"/>
    <m/>
    <n v="2"/>
    <n v="190801"/>
    <n v="35000"/>
  </r>
  <r>
    <x v="182"/>
    <x v="4"/>
    <m/>
    <x v="19"/>
    <x v="2"/>
    <x v="22"/>
    <n v="190801"/>
    <n v="190801"/>
    <m/>
    <n v="24"/>
    <n v="190801"/>
    <n v="312000"/>
  </r>
  <r>
    <x v="182"/>
    <x v="4"/>
    <m/>
    <x v="19"/>
    <x v="2"/>
    <x v="23"/>
    <n v="190801"/>
    <n v="190801"/>
    <m/>
    <n v="3"/>
    <n v="190801"/>
    <n v="72000"/>
  </r>
  <r>
    <x v="182"/>
    <x v="4"/>
    <m/>
    <x v="19"/>
    <x v="2"/>
    <x v="24"/>
    <n v="190801"/>
    <n v="190801"/>
    <m/>
    <n v="1"/>
    <n v="190801"/>
    <n v="33000"/>
  </r>
  <r>
    <x v="184"/>
    <x v="0"/>
    <m/>
    <x v="0"/>
    <x v="1"/>
    <x v="15"/>
    <n v="190801"/>
    <n v="190801"/>
    <m/>
    <n v="4"/>
    <n v="190801"/>
    <n v="80000"/>
  </r>
  <r>
    <x v="184"/>
    <x v="0"/>
    <m/>
    <x v="0"/>
    <x v="1"/>
    <x v="16"/>
    <n v="190801"/>
    <n v="190801"/>
    <m/>
    <n v="6"/>
    <n v="190801"/>
    <n v="210000"/>
  </r>
  <r>
    <x v="184"/>
    <x v="0"/>
    <m/>
    <x v="0"/>
    <x v="7"/>
    <x v="15"/>
    <n v="190801"/>
    <n v="190801"/>
    <m/>
    <n v="22"/>
    <n v="190801"/>
    <n v="440000"/>
  </r>
  <r>
    <x v="184"/>
    <x v="0"/>
    <m/>
    <x v="1"/>
    <x v="2"/>
    <x v="18"/>
    <n v="190801"/>
    <n v="190801"/>
    <m/>
    <n v="20"/>
    <n v="190801"/>
    <n v="400000"/>
  </r>
  <r>
    <x v="184"/>
    <x v="0"/>
    <m/>
    <x v="1"/>
    <x v="2"/>
    <x v="21"/>
    <n v="190801"/>
    <n v="190801"/>
    <m/>
    <n v="4"/>
    <n v="190801"/>
    <n v="140000"/>
  </r>
  <r>
    <x v="184"/>
    <x v="0"/>
    <m/>
    <x v="4"/>
    <x v="2"/>
    <x v="26"/>
    <n v="190801"/>
    <n v="190801"/>
    <m/>
    <n v="9"/>
    <n v="190801"/>
    <n v="36000"/>
  </r>
  <r>
    <x v="184"/>
    <x v="0"/>
    <m/>
    <x v="4"/>
    <x v="2"/>
    <x v="27"/>
    <n v="190801"/>
    <n v="190801"/>
    <m/>
    <n v="6"/>
    <n v="190801"/>
    <n v="120000"/>
  </r>
  <r>
    <x v="184"/>
    <x v="0"/>
    <m/>
    <x v="0"/>
    <x v="2"/>
    <x v="15"/>
    <n v="190801"/>
    <n v="190801"/>
    <m/>
    <n v="123"/>
    <n v="190801"/>
    <n v="2460000"/>
  </r>
  <r>
    <x v="184"/>
    <x v="0"/>
    <m/>
    <x v="0"/>
    <x v="2"/>
    <x v="16"/>
    <n v="190801"/>
    <n v="190801"/>
    <m/>
    <n v="190"/>
    <n v="190801"/>
    <n v="6650000"/>
  </r>
  <r>
    <x v="184"/>
    <x v="0"/>
    <m/>
    <x v="0"/>
    <x v="2"/>
    <x v="17"/>
    <n v="190801"/>
    <n v="190801"/>
    <m/>
    <n v="96"/>
    <n v="190801"/>
    <n v="3168000"/>
  </r>
  <r>
    <x v="184"/>
    <x v="0"/>
    <m/>
    <x v="0"/>
    <x v="2"/>
    <x v="19"/>
    <n v="190801"/>
    <n v="190801"/>
    <m/>
    <n v="150"/>
    <n v="190801"/>
    <n v="450000"/>
  </r>
  <r>
    <x v="184"/>
    <x v="0"/>
    <m/>
    <x v="0"/>
    <x v="5"/>
    <x v="15"/>
    <n v="190801"/>
    <n v="190801"/>
    <m/>
    <n v="10"/>
    <n v="190801"/>
    <n v="102270"/>
  </r>
  <r>
    <x v="184"/>
    <x v="0"/>
    <m/>
    <x v="5"/>
    <x v="5"/>
    <x v="28"/>
    <n v="190801"/>
    <n v="190801"/>
    <m/>
    <n v="5"/>
    <n v="190801"/>
    <n v="67500"/>
  </r>
  <r>
    <x v="184"/>
    <x v="0"/>
    <m/>
    <x v="22"/>
    <x v="5"/>
    <x v="29"/>
    <n v="190801"/>
    <n v="190801"/>
    <m/>
    <n v="5"/>
    <n v="190801"/>
    <n v="77725"/>
  </r>
  <r>
    <x v="184"/>
    <x v="0"/>
    <m/>
    <x v="4"/>
    <x v="5"/>
    <x v="26"/>
    <n v="190801"/>
    <n v="190801"/>
    <m/>
    <n v="5"/>
    <n v="190801"/>
    <n v="8180"/>
  </r>
  <r>
    <x v="184"/>
    <x v="0"/>
    <m/>
    <x v="1"/>
    <x v="5"/>
    <x v="18"/>
    <n v="190801"/>
    <n v="190801"/>
    <m/>
    <n v="5"/>
    <n v="190801"/>
    <n v="51135"/>
  </r>
  <r>
    <x v="184"/>
    <x v="0"/>
    <m/>
    <x v="19"/>
    <x v="5"/>
    <x v="22"/>
    <n v="190801"/>
    <n v="190801"/>
    <m/>
    <n v="5"/>
    <n v="190801"/>
    <n v="32725"/>
  </r>
  <r>
    <x v="184"/>
    <x v="0"/>
    <m/>
    <x v="4"/>
    <x v="5"/>
    <x v="27"/>
    <n v="190801"/>
    <n v="190801"/>
    <m/>
    <n v="5"/>
    <n v="190801"/>
    <n v="81820"/>
  </r>
  <r>
    <x v="184"/>
    <x v="0"/>
    <m/>
    <x v="4"/>
    <x v="3"/>
    <x v="27"/>
    <n v="190801"/>
    <n v="190801"/>
    <m/>
    <n v="1"/>
    <n v="190801"/>
    <n v="0"/>
  </r>
  <r>
    <x v="184"/>
    <x v="0"/>
    <m/>
    <x v="0"/>
    <x v="3"/>
    <x v="15"/>
    <n v="190801"/>
    <n v="190801"/>
    <m/>
    <n v="12"/>
    <n v="190801"/>
    <n v="0"/>
  </r>
  <r>
    <x v="184"/>
    <x v="0"/>
    <m/>
    <x v="5"/>
    <x v="3"/>
    <x v="28"/>
    <n v="190801"/>
    <n v="190801"/>
    <m/>
    <n v="32"/>
    <n v="190801"/>
    <n v="0"/>
  </r>
  <r>
    <x v="184"/>
    <x v="0"/>
    <m/>
    <x v="1"/>
    <x v="3"/>
    <x v="18"/>
    <n v="190801"/>
    <n v="190801"/>
    <m/>
    <n v="1"/>
    <n v="190801"/>
    <n v="0"/>
  </r>
  <r>
    <x v="184"/>
    <x v="0"/>
    <m/>
    <x v="19"/>
    <x v="3"/>
    <x v="22"/>
    <n v="190801"/>
    <n v="190801"/>
    <m/>
    <n v="2"/>
    <n v="190801"/>
    <n v="0"/>
  </r>
  <r>
    <x v="184"/>
    <x v="0"/>
    <m/>
    <x v="5"/>
    <x v="2"/>
    <x v="28"/>
    <n v="190801"/>
    <n v="190801"/>
    <m/>
    <n v="5"/>
    <n v="190801"/>
    <n v="140000"/>
  </r>
  <r>
    <x v="184"/>
    <x v="0"/>
    <m/>
    <x v="22"/>
    <x v="2"/>
    <x v="29"/>
    <n v="190801"/>
    <n v="190801"/>
    <m/>
    <n v="13"/>
    <n v="190801"/>
    <n v="494000"/>
  </r>
  <r>
    <x v="184"/>
    <x v="0"/>
    <m/>
    <x v="21"/>
    <x v="2"/>
    <x v="15"/>
    <n v="190801"/>
    <n v="190801"/>
    <m/>
    <n v="4"/>
    <n v="190801"/>
    <n v="70000"/>
  </r>
  <r>
    <x v="184"/>
    <x v="0"/>
    <m/>
    <x v="21"/>
    <x v="2"/>
    <x v="18"/>
    <n v="190801"/>
    <n v="190801"/>
    <m/>
    <n v="4"/>
    <n v="190801"/>
    <n v="70000"/>
  </r>
  <r>
    <x v="184"/>
    <x v="0"/>
    <m/>
    <x v="19"/>
    <x v="2"/>
    <x v="22"/>
    <n v="190801"/>
    <n v="190801"/>
    <m/>
    <n v="21"/>
    <n v="190801"/>
    <n v="273000"/>
  </r>
  <r>
    <x v="184"/>
    <x v="0"/>
    <m/>
    <x v="19"/>
    <x v="2"/>
    <x v="23"/>
    <n v="190801"/>
    <n v="190801"/>
    <m/>
    <n v="3"/>
    <n v="190801"/>
    <n v="72000"/>
  </r>
  <r>
    <x v="184"/>
    <x v="0"/>
    <m/>
    <x v="19"/>
    <x v="2"/>
    <x v="24"/>
    <n v="190801"/>
    <n v="190801"/>
    <m/>
    <n v="4"/>
    <n v="190801"/>
    <n v="132000"/>
  </r>
  <r>
    <x v="184"/>
    <x v="0"/>
    <m/>
    <x v="0"/>
    <x v="4"/>
    <x v="15"/>
    <n v="190801"/>
    <n v="190801"/>
    <m/>
    <n v="23"/>
    <n v="190801"/>
    <n v="724500"/>
  </r>
  <r>
    <x v="184"/>
    <x v="0"/>
    <m/>
    <x v="0"/>
    <x v="4"/>
    <x v="16"/>
    <n v="190801"/>
    <n v="190801"/>
    <m/>
    <n v="6"/>
    <n v="190801"/>
    <n v="264000"/>
  </r>
  <r>
    <x v="184"/>
    <x v="0"/>
    <m/>
    <x v="19"/>
    <x v="4"/>
    <x v="22"/>
    <n v="190801"/>
    <n v="190801"/>
    <m/>
    <n v="1"/>
    <n v="190801"/>
    <n v="25000"/>
  </r>
  <r>
    <x v="182"/>
    <x v="4"/>
    <m/>
    <x v="1"/>
    <x v="5"/>
    <x v="18"/>
    <n v="190801"/>
    <n v="190801"/>
    <m/>
    <n v="7"/>
    <n v="190801"/>
    <n v="71589"/>
  </r>
  <r>
    <x v="182"/>
    <x v="4"/>
    <m/>
    <x v="0"/>
    <x v="5"/>
    <x v="17"/>
    <n v="190801"/>
    <n v="190801"/>
    <m/>
    <n v="7"/>
    <n v="190801"/>
    <n v="141750"/>
  </r>
  <r>
    <x v="185"/>
    <x v="2"/>
    <m/>
    <x v="0"/>
    <x v="1"/>
    <x v="15"/>
    <n v="190801"/>
    <n v="190801"/>
    <m/>
    <n v="3"/>
    <n v="190801"/>
    <n v="60000"/>
  </r>
  <r>
    <x v="185"/>
    <x v="2"/>
    <m/>
    <x v="0"/>
    <x v="1"/>
    <x v="16"/>
    <n v="190801"/>
    <n v="190801"/>
    <m/>
    <n v="17"/>
    <n v="190801"/>
    <n v="595000"/>
  </r>
  <r>
    <x v="185"/>
    <x v="2"/>
    <m/>
    <x v="0"/>
    <x v="7"/>
    <x v="15"/>
    <n v="190801"/>
    <n v="190801"/>
    <m/>
    <n v="32"/>
    <n v="190801"/>
    <n v="640000"/>
  </r>
  <r>
    <x v="185"/>
    <x v="2"/>
    <m/>
    <x v="0"/>
    <x v="3"/>
    <x v="15"/>
    <n v="190801"/>
    <n v="190801"/>
    <m/>
    <n v="1"/>
    <n v="190801"/>
    <n v="0"/>
  </r>
  <r>
    <x v="185"/>
    <x v="2"/>
    <m/>
    <x v="1"/>
    <x v="2"/>
    <x v="18"/>
    <n v="190801"/>
    <n v="190801"/>
    <m/>
    <n v="16"/>
    <n v="190801"/>
    <n v="320000"/>
  </r>
  <r>
    <x v="185"/>
    <x v="2"/>
    <m/>
    <x v="1"/>
    <x v="2"/>
    <x v="21"/>
    <n v="190801"/>
    <n v="190801"/>
    <m/>
    <n v="3"/>
    <n v="190801"/>
    <n v="105000"/>
  </r>
  <r>
    <x v="185"/>
    <x v="2"/>
    <m/>
    <x v="4"/>
    <x v="2"/>
    <x v="26"/>
    <n v="190801"/>
    <n v="190801"/>
    <m/>
    <n v="5"/>
    <n v="190801"/>
    <n v="20000"/>
  </r>
  <r>
    <x v="185"/>
    <x v="2"/>
    <m/>
    <x v="4"/>
    <x v="2"/>
    <x v="27"/>
    <n v="190801"/>
    <n v="190801"/>
    <m/>
    <n v="7"/>
    <n v="190801"/>
    <n v="140000"/>
  </r>
  <r>
    <x v="185"/>
    <x v="2"/>
    <m/>
    <x v="0"/>
    <x v="2"/>
    <x v="15"/>
    <n v="190801"/>
    <n v="190801"/>
    <m/>
    <n v="84"/>
    <n v="190801"/>
    <n v="1680000"/>
  </r>
  <r>
    <x v="185"/>
    <x v="2"/>
    <m/>
    <x v="0"/>
    <x v="2"/>
    <x v="16"/>
    <n v="190801"/>
    <n v="190801"/>
    <m/>
    <n v="71"/>
    <n v="190801"/>
    <n v="2485000"/>
  </r>
  <r>
    <x v="185"/>
    <x v="2"/>
    <m/>
    <x v="0"/>
    <x v="2"/>
    <x v="17"/>
    <n v="190801"/>
    <n v="190801"/>
    <m/>
    <n v="68"/>
    <n v="190801"/>
    <n v="2244000"/>
  </r>
  <r>
    <x v="185"/>
    <x v="2"/>
    <m/>
    <x v="0"/>
    <x v="2"/>
    <x v="19"/>
    <n v="190801"/>
    <n v="190801"/>
    <m/>
    <n v="76"/>
    <n v="190801"/>
    <n v="228000"/>
  </r>
  <r>
    <x v="185"/>
    <x v="2"/>
    <m/>
    <x v="5"/>
    <x v="2"/>
    <x v="28"/>
    <n v="190801"/>
    <n v="190801"/>
    <m/>
    <n v="9"/>
    <n v="190801"/>
    <n v="252000"/>
  </r>
  <r>
    <x v="185"/>
    <x v="2"/>
    <m/>
    <x v="22"/>
    <x v="2"/>
    <x v="29"/>
    <n v="190801"/>
    <n v="190801"/>
    <m/>
    <n v="12"/>
    <n v="190801"/>
    <n v="456000"/>
  </r>
  <r>
    <x v="185"/>
    <x v="2"/>
    <m/>
    <x v="21"/>
    <x v="2"/>
    <x v="15"/>
    <n v="190801"/>
    <n v="190801"/>
    <m/>
    <n v="2"/>
    <n v="190801"/>
    <n v="35000"/>
  </r>
  <r>
    <x v="185"/>
    <x v="2"/>
    <m/>
    <x v="21"/>
    <x v="2"/>
    <x v="18"/>
    <n v="190801"/>
    <n v="190801"/>
    <m/>
    <n v="2"/>
    <n v="190801"/>
    <n v="35000"/>
  </r>
  <r>
    <x v="185"/>
    <x v="2"/>
    <m/>
    <x v="19"/>
    <x v="2"/>
    <x v="22"/>
    <n v="190801"/>
    <n v="190801"/>
    <m/>
    <n v="8"/>
    <n v="190801"/>
    <n v="104000"/>
  </r>
  <r>
    <x v="185"/>
    <x v="2"/>
    <m/>
    <x v="19"/>
    <x v="2"/>
    <x v="23"/>
    <n v="190801"/>
    <n v="190801"/>
    <m/>
    <n v="1"/>
    <n v="190801"/>
    <n v="24000"/>
  </r>
  <r>
    <x v="185"/>
    <x v="2"/>
    <m/>
    <x v="19"/>
    <x v="2"/>
    <x v="24"/>
    <n v="190801"/>
    <n v="190801"/>
    <m/>
    <n v="1"/>
    <n v="190801"/>
    <n v="33000"/>
  </r>
  <r>
    <x v="185"/>
    <x v="2"/>
    <m/>
    <x v="0"/>
    <x v="4"/>
    <x v="15"/>
    <n v="190801"/>
    <n v="190801"/>
    <m/>
    <n v="30"/>
    <n v="190801"/>
    <n v="945000"/>
  </r>
  <r>
    <x v="185"/>
    <x v="2"/>
    <m/>
    <x v="0"/>
    <x v="4"/>
    <x v="16"/>
    <n v="190801"/>
    <n v="190801"/>
    <m/>
    <n v="6"/>
    <n v="190801"/>
    <n v="264000"/>
  </r>
  <r>
    <x v="186"/>
    <x v="5"/>
    <m/>
    <x v="0"/>
    <x v="7"/>
    <x v="15"/>
    <n v="190801"/>
    <n v="190801"/>
    <m/>
    <n v="24"/>
    <n v="190801"/>
    <n v="480000"/>
  </r>
  <r>
    <x v="186"/>
    <x v="5"/>
    <m/>
    <x v="1"/>
    <x v="2"/>
    <x v="18"/>
    <n v="190801"/>
    <n v="190801"/>
    <m/>
    <n v="10"/>
    <n v="190801"/>
    <n v="200000"/>
  </r>
  <r>
    <x v="186"/>
    <x v="5"/>
    <m/>
    <x v="4"/>
    <x v="2"/>
    <x v="26"/>
    <n v="190801"/>
    <n v="190801"/>
    <m/>
    <n v="11"/>
    <n v="190801"/>
    <n v="44000"/>
  </r>
  <r>
    <x v="186"/>
    <x v="5"/>
    <m/>
    <x v="4"/>
    <x v="2"/>
    <x v="27"/>
    <n v="190801"/>
    <n v="190801"/>
    <m/>
    <n v="7"/>
    <n v="190801"/>
    <n v="140000"/>
  </r>
  <r>
    <x v="186"/>
    <x v="5"/>
    <m/>
    <x v="0"/>
    <x v="2"/>
    <x v="15"/>
    <n v="190801"/>
    <n v="190801"/>
    <m/>
    <n v="85"/>
    <n v="190801"/>
    <n v="1700000"/>
  </r>
  <r>
    <x v="186"/>
    <x v="5"/>
    <m/>
    <x v="0"/>
    <x v="2"/>
    <x v="16"/>
    <n v="190801"/>
    <n v="190801"/>
    <m/>
    <n v="78"/>
    <n v="190801"/>
    <n v="2730000"/>
  </r>
  <r>
    <x v="186"/>
    <x v="5"/>
    <m/>
    <x v="0"/>
    <x v="2"/>
    <x v="17"/>
    <n v="190801"/>
    <n v="190801"/>
    <m/>
    <n v="67"/>
    <n v="190801"/>
    <n v="2211000"/>
  </r>
  <r>
    <x v="186"/>
    <x v="5"/>
    <m/>
    <x v="0"/>
    <x v="2"/>
    <x v="19"/>
    <n v="190801"/>
    <n v="190801"/>
    <m/>
    <n v="92"/>
    <n v="190801"/>
    <n v="276000"/>
  </r>
  <r>
    <x v="186"/>
    <x v="5"/>
    <m/>
    <x v="5"/>
    <x v="2"/>
    <x v="28"/>
    <n v="190801"/>
    <n v="190801"/>
    <m/>
    <n v="10"/>
    <n v="190801"/>
    <n v="280000"/>
  </r>
  <r>
    <x v="186"/>
    <x v="5"/>
    <m/>
    <x v="22"/>
    <x v="2"/>
    <x v="29"/>
    <n v="190801"/>
    <n v="190801"/>
    <m/>
    <n v="10"/>
    <n v="190801"/>
    <n v="380000"/>
  </r>
  <r>
    <x v="187"/>
    <x v="6"/>
    <m/>
    <x v="0"/>
    <x v="7"/>
    <x v="15"/>
    <n v="190801"/>
    <n v="190801"/>
    <m/>
    <n v="32"/>
    <n v="190801"/>
    <n v="640000"/>
  </r>
  <r>
    <x v="187"/>
    <x v="6"/>
    <m/>
    <x v="1"/>
    <x v="2"/>
    <x v="18"/>
    <n v="190801"/>
    <n v="190801"/>
    <m/>
    <n v="17"/>
    <n v="190801"/>
    <n v="340000"/>
  </r>
  <r>
    <x v="187"/>
    <x v="6"/>
    <m/>
    <x v="1"/>
    <x v="2"/>
    <x v="21"/>
    <n v="190801"/>
    <n v="190801"/>
    <m/>
    <n v="7"/>
    <n v="190801"/>
    <n v="245000"/>
  </r>
  <r>
    <x v="187"/>
    <x v="6"/>
    <m/>
    <x v="4"/>
    <x v="2"/>
    <x v="26"/>
    <n v="190801"/>
    <n v="190801"/>
    <m/>
    <n v="4"/>
    <n v="190801"/>
    <n v="16000"/>
  </r>
  <r>
    <x v="187"/>
    <x v="6"/>
    <m/>
    <x v="4"/>
    <x v="2"/>
    <x v="27"/>
    <n v="190801"/>
    <n v="190801"/>
    <m/>
    <n v="5"/>
    <n v="190801"/>
    <n v="100000"/>
  </r>
  <r>
    <x v="187"/>
    <x v="6"/>
    <m/>
    <x v="0"/>
    <x v="2"/>
    <x v="15"/>
    <n v="190801"/>
    <n v="190801"/>
    <m/>
    <n v="117"/>
    <n v="190801"/>
    <n v="2340000"/>
  </r>
  <r>
    <x v="187"/>
    <x v="6"/>
    <m/>
    <x v="0"/>
    <x v="2"/>
    <x v="16"/>
    <n v="190801"/>
    <n v="190801"/>
    <m/>
    <n v="63"/>
    <n v="190801"/>
    <n v="2205000"/>
  </r>
  <r>
    <x v="187"/>
    <x v="6"/>
    <m/>
    <x v="0"/>
    <x v="2"/>
    <x v="17"/>
    <n v="190801"/>
    <n v="190801"/>
    <m/>
    <n v="85"/>
    <n v="190801"/>
    <n v="2805000"/>
  </r>
  <r>
    <x v="187"/>
    <x v="6"/>
    <m/>
    <x v="0"/>
    <x v="2"/>
    <x v="19"/>
    <n v="190801"/>
    <n v="190801"/>
    <m/>
    <n v="94"/>
    <n v="190801"/>
    <n v="282000"/>
  </r>
  <r>
    <x v="187"/>
    <x v="6"/>
    <m/>
    <x v="5"/>
    <x v="2"/>
    <x v="28"/>
    <n v="190801"/>
    <n v="190801"/>
    <m/>
    <n v="19"/>
    <n v="190801"/>
    <n v="532000"/>
  </r>
  <r>
    <x v="187"/>
    <x v="6"/>
    <m/>
    <x v="22"/>
    <x v="2"/>
    <x v="29"/>
    <n v="190801"/>
    <n v="190801"/>
    <m/>
    <n v="9"/>
    <n v="190801"/>
    <n v="342000"/>
  </r>
  <r>
    <x v="187"/>
    <x v="6"/>
    <m/>
    <x v="20"/>
    <x v="6"/>
    <x v="25"/>
    <n v="190801"/>
    <n v="190801"/>
    <m/>
    <n v="192"/>
    <n v="190801"/>
    <n v="1865472"/>
  </r>
  <r>
    <x v="187"/>
    <x v="6"/>
    <m/>
    <x v="0"/>
    <x v="6"/>
    <x v="15"/>
    <n v="190801"/>
    <n v="190801"/>
    <m/>
    <n v="1169"/>
    <n v="190801"/>
    <n v="10600492"/>
  </r>
  <r>
    <x v="187"/>
    <x v="6"/>
    <m/>
    <x v="1"/>
    <x v="6"/>
    <x v="18"/>
    <n v="190801"/>
    <n v="190801"/>
    <m/>
    <n v="6"/>
    <n v="190801"/>
    <n v="55230"/>
  </r>
  <r>
    <x v="187"/>
    <x v="6"/>
    <m/>
    <x v="19"/>
    <x v="6"/>
    <x v="22"/>
    <n v="190801"/>
    <n v="190801"/>
    <m/>
    <n v="10"/>
    <n v="190801"/>
    <n v="67910"/>
  </r>
  <r>
    <x v="187"/>
    <x v="6"/>
    <m/>
    <x v="4"/>
    <x v="6"/>
    <x v="26"/>
    <n v="190801"/>
    <n v="190801"/>
    <m/>
    <n v="615"/>
    <n v="190801"/>
    <n v="659895"/>
  </r>
  <r>
    <x v="187"/>
    <x v="6"/>
    <m/>
    <x v="23"/>
    <x v="6"/>
    <x v="30"/>
    <n v="190801"/>
    <n v="190801"/>
    <m/>
    <n v="56"/>
    <n v="190801"/>
    <n v="389984"/>
  </r>
  <r>
    <x v="187"/>
    <x v="6"/>
    <m/>
    <x v="24"/>
    <x v="6"/>
    <x v="31"/>
    <n v="190801"/>
    <n v="190801"/>
    <m/>
    <n v="72"/>
    <n v="190801"/>
    <n v="1071144"/>
  </r>
  <r>
    <x v="187"/>
    <x v="6"/>
    <m/>
    <x v="5"/>
    <x v="6"/>
    <x v="28"/>
    <n v="190801"/>
    <n v="190801"/>
    <m/>
    <n v="2"/>
    <n v="190801"/>
    <n v="29200"/>
  </r>
  <r>
    <x v="187"/>
    <x v="6"/>
    <m/>
    <x v="0"/>
    <x v="6"/>
    <x v="17"/>
    <n v="190801"/>
    <n v="190801"/>
    <m/>
    <n v="273"/>
    <n v="190801"/>
    <n v="4318314"/>
  </r>
  <r>
    <x v="188"/>
    <x v="3"/>
    <m/>
    <x v="0"/>
    <x v="1"/>
    <x v="15"/>
    <n v="190801"/>
    <n v="190801"/>
    <m/>
    <n v="14"/>
    <n v="190801"/>
    <n v="280000"/>
  </r>
  <r>
    <x v="188"/>
    <x v="3"/>
    <m/>
    <x v="0"/>
    <x v="1"/>
    <x v="16"/>
    <n v="190801"/>
    <n v="190801"/>
    <m/>
    <n v="39"/>
    <n v="190801"/>
    <n v="1365000"/>
  </r>
  <r>
    <x v="188"/>
    <x v="3"/>
    <m/>
    <x v="0"/>
    <x v="7"/>
    <x v="15"/>
    <n v="190801"/>
    <n v="190801"/>
    <m/>
    <n v="29"/>
    <n v="190801"/>
    <n v="580000"/>
  </r>
  <r>
    <x v="188"/>
    <x v="3"/>
    <m/>
    <x v="18"/>
    <x v="3"/>
    <x v="19"/>
    <n v="190801"/>
    <n v="190801"/>
    <m/>
    <n v="2"/>
    <n v="190801"/>
    <n v="0"/>
  </r>
  <r>
    <x v="188"/>
    <x v="3"/>
    <m/>
    <x v="1"/>
    <x v="2"/>
    <x v="18"/>
    <n v="190801"/>
    <n v="190801"/>
    <m/>
    <n v="30"/>
    <n v="190801"/>
    <n v="600000"/>
  </r>
  <r>
    <x v="188"/>
    <x v="3"/>
    <m/>
    <x v="1"/>
    <x v="2"/>
    <x v="21"/>
    <n v="190801"/>
    <n v="190801"/>
    <m/>
    <n v="3"/>
    <n v="190801"/>
    <n v="105000"/>
  </r>
  <r>
    <x v="188"/>
    <x v="3"/>
    <m/>
    <x v="4"/>
    <x v="2"/>
    <x v="26"/>
    <n v="190801"/>
    <n v="190801"/>
    <m/>
    <n v="19"/>
    <n v="190801"/>
    <n v="76000"/>
  </r>
  <r>
    <x v="188"/>
    <x v="3"/>
    <m/>
    <x v="4"/>
    <x v="2"/>
    <x v="27"/>
    <n v="190801"/>
    <n v="190801"/>
    <m/>
    <n v="2"/>
    <n v="190801"/>
    <n v="40000"/>
  </r>
  <r>
    <x v="188"/>
    <x v="3"/>
    <m/>
    <x v="0"/>
    <x v="2"/>
    <x v="15"/>
    <n v="190801"/>
    <n v="190801"/>
    <m/>
    <n v="122"/>
    <n v="190801"/>
    <n v="2440000"/>
  </r>
  <r>
    <x v="188"/>
    <x v="3"/>
    <m/>
    <x v="0"/>
    <x v="2"/>
    <x v="16"/>
    <n v="190801"/>
    <n v="190801"/>
    <m/>
    <n v="77"/>
    <n v="190801"/>
    <n v="2695000"/>
  </r>
  <r>
    <x v="188"/>
    <x v="3"/>
    <m/>
    <x v="0"/>
    <x v="2"/>
    <x v="17"/>
    <n v="190801"/>
    <n v="190801"/>
    <m/>
    <n v="84"/>
    <n v="190801"/>
    <n v="2772000"/>
  </r>
  <r>
    <x v="188"/>
    <x v="3"/>
    <m/>
    <x v="0"/>
    <x v="2"/>
    <x v="19"/>
    <n v="190801"/>
    <n v="190801"/>
    <m/>
    <n v="115"/>
    <n v="190801"/>
    <n v="345000"/>
  </r>
  <r>
    <x v="188"/>
    <x v="3"/>
    <m/>
    <x v="5"/>
    <x v="2"/>
    <x v="28"/>
    <n v="190801"/>
    <n v="190801"/>
    <m/>
    <n v="17"/>
    <n v="190801"/>
    <n v="476000"/>
  </r>
  <r>
    <x v="188"/>
    <x v="3"/>
    <m/>
    <x v="22"/>
    <x v="2"/>
    <x v="29"/>
    <n v="190801"/>
    <n v="190801"/>
    <m/>
    <n v="19"/>
    <n v="190801"/>
    <n v="722000"/>
  </r>
  <r>
    <x v="188"/>
    <x v="3"/>
    <m/>
    <x v="21"/>
    <x v="2"/>
    <x v="15"/>
    <n v="190801"/>
    <n v="190801"/>
    <m/>
    <n v="3"/>
    <n v="190801"/>
    <n v="52500"/>
  </r>
  <r>
    <x v="188"/>
    <x v="3"/>
    <m/>
    <x v="21"/>
    <x v="2"/>
    <x v="18"/>
    <n v="190801"/>
    <n v="190801"/>
    <m/>
    <n v="3"/>
    <n v="190801"/>
    <n v="52500"/>
  </r>
  <r>
    <x v="188"/>
    <x v="3"/>
    <m/>
    <x v="0"/>
    <x v="4"/>
    <x v="15"/>
    <n v="190801"/>
    <n v="190801"/>
    <m/>
    <n v="86"/>
    <n v="190801"/>
    <n v="2709000"/>
  </r>
  <r>
    <x v="188"/>
    <x v="3"/>
    <m/>
    <x v="0"/>
    <x v="4"/>
    <x v="16"/>
    <n v="190801"/>
    <n v="190801"/>
    <m/>
    <n v="40"/>
    <n v="190801"/>
    <n v="1760000"/>
  </r>
  <r>
    <x v="188"/>
    <x v="3"/>
    <m/>
    <x v="1"/>
    <x v="4"/>
    <x v="18"/>
    <n v="190801"/>
    <n v="190801"/>
    <m/>
    <n v="1"/>
    <n v="190801"/>
    <n v="31500"/>
  </r>
  <r>
    <x v="189"/>
    <x v="4"/>
    <m/>
    <x v="0"/>
    <x v="1"/>
    <x v="15"/>
    <n v="190801"/>
    <n v="190801"/>
    <m/>
    <n v="6"/>
    <n v="190801"/>
    <n v="120000"/>
  </r>
  <r>
    <x v="189"/>
    <x v="4"/>
    <m/>
    <x v="0"/>
    <x v="1"/>
    <x v="16"/>
    <n v="190801"/>
    <n v="190801"/>
    <m/>
    <n v="7"/>
    <n v="190801"/>
    <n v="245000"/>
  </r>
  <r>
    <x v="189"/>
    <x v="4"/>
    <m/>
    <x v="0"/>
    <x v="7"/>
    <x v="15"/>
    <n v="190801"/>
    <n v="190801"/>
    <m/>
    <n v="6"/>
    <n v="190801"/>
    <n v="120000"/>
  </r>
  <r>
    <x v="189"/>
    <x v="4"/>
    <m/>
    <x v="22"/>
    <x v="3"/>
    <x v="29"/>
    <n v="190801"/>
    <n v="190801"/>
    <m/>
    <n v="60"/>
    <n v="190801"/>
    <n v="0"/>
  </r>
  <r>
    <x v="189"/>
    <x v="4"/>
    <m/>
    <x v="5"/>
    <x v="3"/>
    <x v="28"/>
    <n v="190801"/>
    <n v="190801"/>
    <m/>
    <n v="2"/>
    <n v="190801"/>
    <n v="0"/>
  </r>
  <r>
    <x v="189"/>
    <x v="4"/>
    <m/>
    <x v="4"/>
    <x v="3"/>
    <x v="26"/>
    <n v="190801"/>
    <n v="190801"/>
    <m/>
    <n v="10"/>
    <n v="190801"/>
    <n v="0"/>
  </r>
  <r>
    <x v="189"/>
    <x v="4"/>
    <m/>
    <x v="4"/>
    <x v="3"/>
    <x v="27"/>
    <n v="190801"/>
    <n v="190801"/>
    <m/>
    <n v="5"/>
    <n v="190801"/>
    <n v="0"/>
  </r>
  <r>
    <x v="189"/>
    <x v="4"/>
    <m/>
    <x v="1"/>
    <x v="3"/>
    <x v="18"/>
    <n v="190801"/>
    <n v="190801"/>
    <m/>
    <n v="40"/>
    <n v="190801"/>
    <n v="0"/>
  </r>
  <r>
    <x v="189"/>
    <x v="4"/>
    <m/>
    <x v="1"/>
    <x v="2"/>
    <x v="18"/>
    <n v="190801"/>
    <n v="190801"/>
    <m/>
    <n v="17"/>
    <n v="190801"/>
    <n v="340000"/>
  </r>
  <r>
    <x v="189"/>
    <x v="4"/>
    <m/>
    <x v="1"/>
    <x v="2"/>
    <x v="21"/>
    <n v="190801"/>
    <n v="190801"/>
    <m/>
    <n v="9"/>
    <n v="190801"/>
    <n v="315000"/>
  </r>
  <r>
    <x v="189"/>
    <x v="4"/>
    <m/>
    <x v="4"/>
    <x v="2"/>
    <x v="26"/>
    <n v="190801"/>
    <n v="190801"/>
    <m/>
    <n v="3"/>
    <n v="190801"/>
    <n v="12000"/>
  </r>
  <r>
    <x v="189"/>
    <x v="4"/>
    <m/>
    <x v="4"/>
    <x v="2"/>
    <x v="27"/>
    <n v="190801"/>
    <n v="190801"/>
    <m/>
    <n v="4"/>
    <n v="190801"/>
    <n v="80000"/>
  </r>
  <r>
    <x v="189"/>
    <x v="4"/>
    <m/>
    <x v="0"/>
    <x v="2"/>
    <x v="15"/>
    <n v="190801"/>
    <n v="190801"/>
    <m/>
    <n v="119"/>
    <n v="190801"/>
    <n v="2380000"/>
  </r>
  <r>
    <x v="189"/>
    <x v="4"/>
    <m/>
    <x v="0"/>
    <x v="2"/>
    <x v="16"/>
    <n v="190801"/>
    <n v="190801"/>
    <m/>
    <n v="63"/>
    <n v="190801"/>
    <n v="2205000"/>
  </r>
  <r>
    <x v="189"/>
    <x v="4"/>
    <m/>
    <x v="0"/>
    <x v="2"/>
    <x v="17"/>
    <n v="190801"/>
    <n v="190801"/>
    <m/>
    <n v="71"/>
    <n v="190801"/>
    <n v="2343000"/>
  </r>
  <r>
    <x v="189"/>
    <x v="4"/>
    <m/>
    <x v="0"/>
    <x v="2"/>
    <x v="19"/>
    <n v="190801"/>
    <n v="190801"/>
    <m/>
    <n v="106"/>
    <n v="190801"/>
    <n v="318000"/>
  </r>
  <r>
    <x v="189"/>
    <x v="4"/>
    <m/>
    <x v="5"/>
    <x v="2"/>
    <x v="28"/>
    <n v="190801"/>
    <n v="190801"/>
    <m/>
    <n v="11"/>
    <n v="190801"/>
    <n v="308000"/>
  </r>
  <r>
    <x v="189"/>
    <x v="4"/>
    <m/>
    <x v="22"/>
    <x v="2"/>
    <x v="29"/>
    <n v="190801"/>
    <n v="190801"/>
    <m/>
    <n v="14"/>
    <n v="190801"/>
    <n v="532000"/>
  </r>
  <r>
    <x v="189"/>
    <x v="4"/>
    <m/>
    <x v="21"/>
    <x v="2"/>
    <x v="15"/>
    <n v="190801"/>
    <n v="190801"/>
    <m/>
    <n v="2"/>
    <n v="190801"/>
    <n v="35000"/>
  </r>
  <r>
    <x v="189"/>
    <x v="4"/>
    <m/>
    <x v="21"/>
    <x v="2"/>
    <x v="18"/>
    <n v="190801"/>
    <n v="190801"/>
    <m/>
    <n v="2"/>
    <n v="190801"/>
    <n v="35000"/>
  </r>
  <r>
    <x v="189"/>
    <x v="4"/>
    <m/>
    <x v="0"/>
    <x v="4"/>
    <x v="15"/>
    <n v="190801"/>
    <n v="190801"/>
    <m/>
    <n v="27"/>
    <n v="190801"/>
    <n v="850500"/>
  </r>
  <r>
    <x v="189"/>
    <x v="4"/>
    <m/>
    <x v="0"/>
    <x v="4"/>
    <x v="16"/>
    <n v="190801"/>
    <n v="190801"/>
    <m/>
    <n v="4"/>
    <n v="190801"/>
    <n v="176000"/>
  </r>
  <r>
    <x v="190"/>
    <x v="1"/>
    <m/>
    <x v="0"/>
    <x v="1"/>
    <x v="15"/>
    <n v="190801"/>
    <n v="190801"/>
    <m/>
    <n v="5"/>
    <n v="190801"/>
    <n v="100000"/>
  </r>
  <r>
    <x v="190"/>
    <x v="1"/>
    <m/>
    <x v="0"/>
    <x v="1"/>
    <x v="16"/>
    <n v="190801"/>
    <n v="190801"/>
    <m/>
    <n v="24"/>
    <n v="190801"/>
    <n v="840000"/>
  </r>
  <r>
    <x v="190"/>
    <x v="1"/>
    <m/>
    <x v="0"/>
    <x v="7"/>
    <x v="15"/>
    <n v="190801"/>
    <n v="190801"/>
    <m/>
    <n v="4"/>
    <n v="190801"/>
    <n v="80000"/>
  </r>
  <r>
    <x v="190"/>
    <x v="1"/>
    <m/>
    <x v="0"/>
    <x v="3"/>
    <x v="15"/>
    <n v="190801"/>
    <n v="190801"/>
    <m/>
    <n v="2"/>
    <n v="190801"/>
    <n v="0"/>
  </r>
  <r>
    <x v="190"/>
    <x v="1"/>
    <m/>
    <x v="1"/>
    <x v="2"/>
    <x v="18"/>
    <n v="190801"/>
    <n v="190801"/>
    <m/>
    <n v="14"/>
    <n v="190801"/>
    <n v="280000"/>
  </r>
  <r>
    <x v="190"/>
    <x v="1"/>
    <m/>
    <x v="1"/>
    <x v="2"/>
    <x v="21"/>
    <n v="190801"/>
    <n v="190801"/>
    <m/>
    <n v="2"/>
    <n v="190801"/>
    <n v="70000"/>
  </r>
  <r>
    <x v="190"/>
    <x v="1"/>
    <m/>
    <x v="4"/>
    <x v="2"/>
    <x v="26"/>
    <n v="190801"/>
    <n v="190801"/>
    <m/>
    <n v="8"/>
    <n v="190801"/>
    <n v="32000"/>
  </r>
  <r>
    <x v="190"/>
    <x v="1"/>
    <m/>
    <x v="4"/>
    <x v="2"/>
    <x v="27"/>
    <n v="190801"/>
    <n v="190801"/>
    <m/>
    <n v="2"/>
    <n v="190801"/>
    <n v="40000"/>
  </r>
  <r>
    <x v="190"/>
    <x v="1"/>
    <m/>
    <x v="0"/>
    <x v="2"/>
    <x v="15"/>
    <n v="190801"/>
    <n v="190801"/>
    <m/>
    <n v="92"/>
    <n v="190801"/>
    <n v="1840000"/>
  </r>
  <r>
    <x v="190"/>
    <x v="1"/>
    <m/>
    <x v="0"/>
    <x v="2"/>
    <x v="16"/>
    <n v="190801"/>
    <n v="190801"/>
    <m/>
    <n v="69"/>
    <n v="190801"/>
    <n v="2415000"/>
  </r>
  <r>
    <x v="190"/>
    <x v="1"/>
    <m/>
    <x v="0"/>
    <x v="2"/>
    <x v="17"/>
    <n v="190801"/>
    <n v="190801"/>
    <m/>
    <n v="54"/>
    <n v="190801"/>
    <n v="1782000"/>
  </r>
  <r>
    <x v="190"/>
    <x v="1"/>
    <m/>
    <x v="0"/>
    <x v="2"/>
    <x v="19"/>
    <n v="190801"/>
    <n v="190801"/>
    <m/>
    <n v="73"/>
    <n v="190801"/>
    <n v="219000"/>
  </r>
  <r>
    <x v="190"/>
    <x v="1"/>
    <m/>
    <x v="5"/>
    <x v="2"/>
    <x v="28"/>
    <n v="190801"/>
    <n v="190801"/>
    <m/>
    <n v="12"/>
    <n v="190801"/>
    <n v="336000"/>
  </r>
  <r>
    <x v="190"/>
    <x v="1"/>
    <m/>
    <x v="22"/>
    <x v="2"/>
    <x v="29"/>
    <n v="190801"/>
    <n v="190801"/>
    <m/>
    <n v="11"/>
    <n v="190801"/>
    <n v="418000"/>
  </r>
  <r>
    <x v="190"/>
    <x v="1"/>
    <m/>
    <x v="0"/>
    <x v="4"/>
    <x v="15"/>
    <n v="190801"/>
    <n v="190801"/>
    <m/>
    <n v="20"/>
    <n v="190801"/>
    <n v="630000"/>
  </r>
  <r>
    <x v="190"/>
    <x v="1"/>
    <m/>
    <x v="0"/>
    <x v="4"/>
    <x v="16"/>
    <n v="190801"/>
    <n v="190801"/>
    <m/>
    <n v="6"/>
    <n v="190801"/>
    <n v="264000"/>
  </r>
  <r>
    <x v="191"/>
    <x v="0"/>
    <m/>
    <x v="0"/>
    <x v="1"/>
    <x v="15"/>
    <n v="190801"/>
    <n v="190801"/>
    <m/>
    <n v="1"/>
    <n v="190801"/>
    <n v="20000"/>
  </r>
  <r>
    <x v="191"/>
    <x v="0"/>
    <m/>
    <x v="0"/>
    <x v="1"/>
    <x v="16"/>
    <n v="190801"/>
    <n v="190801"/>
    <m/>
    <n v="11"/>
    <n v="190801"/>
    <n v="385000"/>
  </r>
  <r>
    <x v="191"/>
    <x v="0"/>
    <m/>
    <x v="0"/>
    <x v="7"/>
    <x v="15"/>
    <n v="190801"/>
    <n v="190801"/>
    <m/>
    <n v="1"/>
    <n v="190801"/>
    <n v="20000"/>
  </r>
  <r>
    <x v="191"/>
    <x v="0"/>
    <m/>
    <x v="5"/>
    <x v="3"/>
    <x v="28"/>
    <n v="190801"/>
    <n v="190801"/>
    <m/>
    <n v="1"/>
    <n v="190801"/>
    <n v="0"/>
  </r>
  <r>
    <x v="191"/>
    <x v="0"/>
    <m/>
    <x v="1"/>
    <x v="2"/>
    <x v="18"/>
    <n v="190801"/>
    <n v="190801"/>
    <m/>
    <n v="15"/>
    <n v="190801"/>
    <n v="300000"/>
  </r>
  <r>
    <x v="191"/>
    <x v="0"/>
    <m/>
    <x v="1"/>
    <x v="2"/>
    <x v="21"/>
    <n v="190801"/>
    <n v="190801"/>
    <m/>
    <n v="6"/>
    <n v="190801"/>
    <n v="210000"/>
  </r>
  <r>
    <x v="191"/>
    <x v="0"/>
    <m/>
    <x v="4"/>
    <x v="2"/>
    <x v="26"/>
    <n v="190801"/>
    <n v="190801"/>
    <m/>
    <n v="5"/>
    <n v="190801"/>
    <n v="20000"/>
  </r>
  <r>
    <x v="191"/>
    <x v="0"/>
    <m/>
    <x v="4"/>
    <x v="2"/>
    <x v="27"/>
    <n v="190801"/>
    <n v="190801"/>
    <m/>
    <n v="6"/>
    <n v="190801"/>
    <n v="120000"/>
  </r>
  <r>
    <x v="191"/>
    <x v="0"/>
    <m/>
    <x v="0"/>
    <x v="2"/>
    <x v="15"/>
    <n v="190801"/>
    <n v="190801"/>
    <m/>
    <n v="75"/>
    <n v="190801"/>
    <n v="1500000"/>
  </r>
  <r>
    <x v="191"/>
    <x v="0"/>
    <m/>
    <x v="0"/>
    <x v="2"/>
    <x v="16"/>
    <n v="190801"/>
    <n v="190801"/>
    <m/>
    <n v="63"/>
    <n v="190801"/>
    <n v="2205000"/>
  </r>
  <r>
    <x v="191"/>
    <x v="0"/>
    <m/>
    <x v="0"/>
    <x v="2"/>
    <x v="17"/>
    <n v="190801"/>
    <n v="190801"/>
    <m/>
    <n v="57"/>
    <n v="190801"/>
    <n v="1881000"/>
  </r>
  <r>
    <x v="191"/>
    <x v="0"/>
    <m/>
    <x v="0"/>
    <x v="2"/>
    <x v="19"/>
    <n v="190801"/>
    <n v="190801"/>
    <m/>
    <n v="93"/>
    <n v="190801"/>
    <n v="279000"/>
  </r>
  <r>
    <x v="191"/>
    <x v="0"/>
    <m/>
    <x v="5"/>
    <x v="2"/>
    <x v="28"/>
    <n v="190801"/>
    <n v="190801"/>
    <m/>
    <n v="11"/>
    <n v="190801"/>
    <n v="308000"/>
  </r>
  <r>
    <x v="191"/>
    <x v="0"/>
    <m/>
    <x v="22"/>
    <x v="2"/>
    <x v="29"/>
    <n v="190801"/>
    <n v="190801"/>
    <m/>
    <n v="7"/>
    <n v="190801"/>
    <n v="266000"/>
  </r>
  <r>
    <x v="191"/>
    <x v="0"/>
    <m/>
    <x v="0"/>
    <x v="4"/>
    <x v="15"/>
    <n v="190801"/>
    <n v="190801"/>
    <m/>
    <n v="12"/>
    <n v="190801"/>
    <n v="378000"/>
  </r>
  <r>
    <x v="191"/>
    <x v="0"/>
    <m/>
    <x v="0"/>
    <x v="4"/>
    <x v="16"/>
    <n v="190801"/>
    <n v="190801"/>
    <m/>
    <n v="5"/>
    <n v="190801"/>
    <n v="220000"/>
  </r>
  <r>
    <x v="192"/>
    <x v="2"/>
    <m/>
    <x v="0"/>
    <x v="1"/>
    <x v="15"/>
    <n v="190801"/>
    <n v="190801"/>
    <m/>
    <n v="6"/>
    <n v="190801"/>
    <n v="120000"/>
  </r>
  <r>
    <x v="192"/>
    <x v="2"/>
    <m/>
    <x v="0"/>
    <x v="1"/>
    <x v="16"/>
    <n v="190801"/>
    <n v="190801"/>
    <m/>
    <n v="19"/>
    <n v="190801"/>
    <n v="665000"/>
  </r>
  <r>
    <x v="192"/>
    <x v="2"/>
    <m/>
    <x v="0"/>
    <x v="7"/>
    <x v="15"/>
    <n v="190801"/>
    <n v="190801"/>
    <m/>
    <n v="4"/>
    <n v="190801"/>
    <n v="80000"/>
  </r>
  <r>
    <x v="192"/>
    <x v="2"/>
    <m/>
    <x v="4"/>
    <x v="3"/>
    <x v="27"/>
    <n v="190801"/>
    <n v="190801"/>
    <m/>
    <n v="3"/>
    <n v="190801"/>
    <n v="0"/>
  </r>
  <r>
    <x v="192"/>
    <x v="2"/>
    <m/>
    <x v="0"/>
    <x v="3"/>
    <x v="15"/>
    <n v="190801"/>
    <n v="190801"/>
    <m/>
    <n v="1"/>
    <n v="190801"/>
    <n v="0"/>
  </r>
  <r>
    <x v="192"/>
    <x v="2"/>
    <m/>
    <x v="0"/>
    <x v="3"/>
    <x v="19"/>
    <n v="190801"/>
    <n v="190801"/>
    <m/>
    <n v="1"/>
    <n v="190801"/>
    <n v="0"/>
  </r>
  <r>
    <x v="192"/>
    <x v="2"/>
    <m/>
    <x v="1"/>
    <x v="2"/>
    <x v="18"/>
    <n v="190801"/>
    <n v="190801"/>
    <m/>
    <n v="11"/>
    <n v="190801"/>
    <n v="220000"/>
  </r>
  <r>
    <x v="192"/>
    <x v="2"/>
    <m/>
    <x v="1"/>
    <x v="2"/>
    <x v="21"/>
    <n v="190801"/>
    <n v="190801"/>
    <m/>
    <n v="4"/>
    <n v="190801"/>
    <n v="140000"/>
  </r>
  <r>
    <x v="192"/>
    <x v="2"/>
    <m/>
    <x v="4"/>
    <x v="2"/>
    <x v="26"/>
    <n v="190801"/>
    <n v="190801"/>
    <m/>
    <n v="2"/>
    <n v="190801"/>
    <n v="8000"/>
  </r>
  <r>
    <x v="192"/>
    <x v="2"/>
    <m/>
    <x v="4"/>
    <x v="2"/>
    <x v="27"/>
    <n v="190801"/>
    <n v="190801"/>
    <m/>
    <n v="3"/>
    <n v="190801"/>
    <n v="60000"/>
  </r>
  <r>
    <x v="192"/>
    <x v="2"/>
    <m/>
    <x v="0"/>
    <x v="2"/>
    <x v="15"/>
    <n v="190801"/>
    <n v="190801"/>
    <m/>
    <n v="73"/>
    <n v="190801"/>
    <n v="1460000"/>
  </r>
  <r>
    <x v="192"/>
    <x v="2"/>
    <m/>
    <x v="0"/>
    <x v="2"/>
    <x v="16"/>
    <n v="190801"/>
    <n v="190801"/>
    <m/>
    <n v="64"/>
    <n v="190801"/>
    <n v="2240000"/>
  </r>
  <r>
    <x v="192"/>
    <x v="2"/>
    <m/>
    <x v="0"/>
    <x v="2"/>
    <x v="17"/>
    <n v="190801"/>
    <n v="190801"/>
    <m/>
    <n v="62"/>
    <n v="190801"/>
    <n v="2046000"/>
  </r>
  <r>
    <x v="192"/>
    <x v="2"/>
    <m/>
    <x v="0"/>
    <x v="2"/>
    <x v="19"/>
    <n v="190801"/>
    <n v="190801"/>
    <m/>
    <n v="78"/>
    <n v="190801"/>
    <n v="234000"/>
  </r>
  <r>
    <x v="192"/>
    <x v="2"/>
    <m/>
    <x v="5"/>
    <x v="2"/>
    <x v="28"/>
    <n v="190801"/>
    <n v="190801"/>
    <m/>
    <n v="11"/>
    <n v="190801"/>
    <n v="308000"/>
  </r>
  <r>
    <x v="192"/>
    <x v="2"/>
    <m/>
    <x v="22"/>
    <x v="2"/>
    <x v="29"/>
    <n v="190801"/>
    <n v="190801"/>
    <m/>
    <n v="8"/>
    <n v="190801"/>
    <n v="304000"/>
  </r>
  <r>
    <x v="192"/>
    <x v="2"/>
    <m/>
    <x v="0"/>
    <x v="4"/>
    <x v="15"/>
    <n v="190801"/>
    <n v="190801"/>
    <m/>
    <n v="12"/>
    <n v="190801"/>
    <n v="378000"/>
  </r>
  <r>
    <x v="192"/>
    <x v="2"/>
    <m/>
    <x v="0"/>
    <x v="4"/>
    <x v="16"/>
    <n v="190801"/>
    <n v="190801"/>
    <m/>
    <n v="4"/>
    <n v="190801"/>
    <n v="176000"/>
  </r>
  <r>
    <x v="193"/>
    <x v="5"/>
    <m/>
    <x v="0"/>
    <x v="7"/>
    <x v="15"/>
    <n v="190801"/>
    <n v="190801"/>
    <m/>
    <n v="4"/>
    <n v="190801"/>
    <n v="80000"/>
  </r>
  <r>
    <x v="193"/>
    <x v="5"/>
    <m/>
    <x v="1"/>
    <x v="2"/>
    <x v="18"/>
    <n v="190801"/>
    <n v="190801"/>
    <m/>
    <n v="11"/>
    <n v="190801"/>
    <n v="220000"/>
  </r>
  <r>
    <x v="193"/>
    <x v="5"/>
    <m/>
    <x v="1"/>
    <x v="2"/>
    <x v="21"/>
    <n v="190801"/>
    <n v="190801"/>
    <m/>
    <n v="3"/>
    <n v="190801"/>
    <n v="105000"/>
  </r>
  <r>
    <x v="193"/>
    <x v="5"/>
    <m/>
    <x v="4"/>
    <x v="2"/>
    <x v="27"/>
    <n v="190801"/>
    <n v="190801"/>
    <m/>
    <n v="7"/>
    <n v="190801"/>
    <n v="140000"/>
  </r>
  <r>
    <x v="193"/>
    <x v="5"/>
    <m/>
    <x v="0"/>
    <x v="2"/>
    <x v="15"/>
    <n v="190801"/>
    <n v="190801"/>
    <m/>
    <n v="61"/>
    <n v="190801"/>
    <n v="1220000"/>
  </r>
  <r>
    <x v="193"/>
    <x v="5"/>
    <m/>
    <x v="0"/>
    <x v="2"/>
    <x v="16"/>
    <n v="190801"/>
    <n v="190801"/>
    <m/>
    <n v="52"/>
    <n v="190801"/>
    <n v="1820000"/>
  </r>
  <r>
    <x v="193"/>
    <x v="5"/>
    <m/>
    <x v="0"/>
    <x v="2"/>
    <x v="17"/>
    <n v="190801"/>
    <n v="190801"/>
    <m/>
    <n v="45"/>
    <n v="190801"/>
    <n v="1485000"/>
  </r>
  <r>
    <x v="193"/>
    <x v="5"/>
    <m/>
    <x v="0"/>
    <x v="2"/>
    <x v="19"/>
    <n v="190801"/>
    <n v="190801"/>
    <m/>
    <n v="56"/>
    <n v="190801"/>
    <n v="168000"/>
  </r>
  <r>
    <x v="193"/>
    <x v="5"/>
    <m/>
    <x v="5"/>
    <x v="2"/>
    <x v="28"/>
    <n v="190801"/>
    <n v="190801"/>
    <m/>
    <n v="10"/>
    <n v="190801"/>
    <n v="280000"/>
  </r>
  <r>
    <x v="193"/>
    <x v="5"/>
    <m/>
    <x v="22"/>
    <x v="2"/>
    <x v="29"/>
    <n v="190801"/>
    <n v="190801"/>
    <m/>
    <n v="3"/>
    <n v="190801"/>
    <n v="114000"/>
  </r>
  <r>
    <x v="194"/>
    <x v="6"/>
    <m/>
    <x v="0"/>
    <x v="7"/>
    <x v="15"/>
    <n v="190801"/>
    <n v="190801"/>
    <m/>
    <n v="3"/>
    <n v="190801"/>
    <n v="60000"/>
  </r>
  <r>
    <x v="194"/>
    <x v="6"/>
    <m/>
    <x v="1"/>
    <x v="2"/>
    <x v="18"/>
    <n v="190801"/>
    <n v="190801"/>
    <m/>
    <n v="20"/>
    <n v="190801"/>
    <n v="400000"/>
  </r>
  <r>
    <x v="194"/>
    <x v="6"/>
    <m/>
    <x v="1"/>
    <x v="2"/>
    <x v="21"/>
    <n v="190801"/>
    <n v="190801"/>
    <m/>
    <n v="7"/>
    <n v="190801"/>
    <n v="245000"/>
  </r>
  <r>
    <x v="194"/>
    <x v="6"/>
    <m/>
    <x v="4"/>
    <x v="2"/>
    <x v="26"/>
    <n v="190801"/>
    <n v="190801"/>
    <m/>
    <n v="3"/>
    <n v="190801"/>
    <n v="12000"/>
  </r>
  <r>
    <x v="194"/>
    <x v="6"/>
    <m/>
    <x v="4"/>
    <x v="2"/>
    <x v="27"/>
    <n v="190801"/>
    <n v="190801"/>
    <m/>
    <n v="2"/>
    <n v="190801"/>
    <n v="40000"/>
  </r>
  <r>
    <x v="194"/>
    <x v="6"/>
    <m/>
    <x v="0"/>
    <x v="2"/>
    <x v="15"/>
    <n v="190801"/>
    <n v="190801"/>
    <m/>
    <n v="75"/>
    <n v="190801"/>
    <n v="1500000"/>
  </r>
  <r>
    <x v="194"/>
    <x v="6"/>
    <m/>
    <x v="0"/>
    <x v="2"/>
    <x v="16"/>
    <n v="190801"/>
    <n v="190801"/>
    <m/>
    <n v="57"/>
    <n v="190801"/>
    <n v="1995000"/>
  </r>
  <r>
    <x v="194"/>
    <x v="6"/>
    <m/>
    <x v="0"/>
    <x v="2"/>
    <x v="17"/>
    <n v="190801"/>
    <n v="190801"/>
    <m/>
    <n v="76"/>
    <n v="190801"/>
    <n v="2508000"/>
  </r>
  <r>
    <x v="194"/>
    <x v="6"/>
    <m/>
    <x v="0"/>
    <x v="2"/>
    <x v="19"/>
    <n v="190801"/>
    <n v="190801"/>
    <m/>
    <n v="79"/>
    <n v="190801"/>
    <n v="237000"/>
  </r>
  <r>
    <x v="194"/>
    <x v="6"/>
    <m/>
    <x v="5"/>
    <x v="2"/>
    <x v="28"/>
    <n v="190801"/>
    <n v="190801"/>
    <m/>
    <n v="19"/>
    <n v="190801"/>
    <n v="532000"/>
  </r>
  <r>
    <x v="194"/>
    <x v="6"/>
    <m/>
    <x v="22"/>
    <x v="2"/>
    <x v="29"/>
    <n v="190801"/>
    <n v="190801"/>
    <m/>
    <n v="6"/>
    <n v="190801"/>
    <n v="228000"/>
  </r>
  <r>
    <x v="194"/>
    <x v="6"/>
    <m/>
    <x v="21"/>
    <x v="2"/>
    <x v="15"/>
    <n v="190801"/>
    <n v="190801"/>
    <m/>
    <n v="1"/>
    <n v="190801"/>
    <n v="17500"/>
  </r>
  <r>
    <x v="194"/>
    <x v="6"/>
    <m/>
    <x v="21"/>
    <x v="2"/>
    <x v="18"/>
    <n v="190801"/>
    <n v="190801"/>
    <m/>
    <n v="1"/>
    <n v="190801"/>
    <n v="17500"/>
  </r>
  <r>
    <x v="194"/>
    <x v="6"/>
    <m/>
    <x v="0"/>
    <x v="6"/>
    <x v="15"/>
    <n v="190801"/>
    <n v="190801"/>
    <m/>
    <n v="592"/>
    <n v="190801"/>
    <n v="5368256"/>
  </r>
  <r>
    <x v="194"/>
    <x v="6"/>
    <m/>
    <x v="0"/>
    <x v="6"/>
    <x v="17"/>
    <n v="190801"/>
    <n v="190801"/>
    <m/>
    <n v="483"/>
    <n v="190801"/>
    <n v="7640094"/>
  </r>
  <r>
    <x v="194"/>
    <x v="6"/>
    <m/>
    <x v="4"/>
    <x v="6"/>
    <x v="26"/>
    <n v="190801"/>
    <n v="190801"/>
    <m/>
    <n v="655"/>
    <n v="190801"/>
    <n v="702815"/>
  </r>
  <r>
    <x v="194"/>
    <x v="6"/>
    <m/>
    <x v="5"/>
    <x v="6"/>
    <x v="28"/>
    <n v="190801"/>
    <n v="190801"/>
    <m/>
    <n v="3"/>
    <n v="190801"/>
    <n v="43800"/>
  </r>
  <r>
    <x v="194"/>
    <x v="6"/>
    <m/>
    <x v="22"/>
    <x v="6"/>
    <x v="29"/>
    <n v="190801"/>
    <n v="190801"/>
    <m/>
    <n v="11"/>
    <n v="190801"/>
    <n v="216601"/>
  </r>
  <r>
    <x v="194"/>
    <x v="6"/>
    <m/>
    <x v="24"/>
    <x v="6"/>
    <x v="31"/>
    <n v="190801"/>
    <n v="190801"/>
    <m/>
    <n v="116"/>
    <n v="190801"/>
    <n v="1725732"/>
  </r>
  <r>
    <x v="194"/>
    <x v="6"/>
    <m/>
    <x v="23"/>
    <x v="6"/>
    <x v="30"/>
    <n v="190801"/>
    <n v="190801"/>
    <m/>
    <n v="106"/>
    <n v="190801"/>
    <n v="738184"/>
  </r>
  <r>
    <x v="194"/>
    <x v="6"/>
    <m/>
    <x v="20"/>
    <x v="6"/>
    <x v="25"/>
    <n v="190801"/>
    <n v="190801"/>
    <m/>
    <n v="76"/>
    <n v="190801"/>
    <n v="738416"/>
  </r>
  <r>
    <x v="194"/>
    <x v="6"/>
    <m/>
    <x v="1"/>
    <x v="6"/>
    <x v="18"/>
    <n v="190801"/>
    <n v="190801"/>
    <m/>
    <n v="11"/>
    <n v="190801"/>
    <n v="101255"/>
  </r>
  <r>
    <x v="195"/>
    <x v="3"/>
    <m/>
    <x v="0"/>
    <x v="1"/>
    <x v="15"/>
    <n v="190801"/>
    <n v="190801"/>
    <m/>
    <n v="5"/>
    <n v="190801"/>
    <n v="100000"/>
  </r>
  <r>
    <x v="195"/>
    <x v="3"/>
    <m/>
    <x v="0"/>
    <x v="1"/>
    <x v="16"/>
    <n v="190801"/>
    <n v="190801"/>
    <m/>
    <n v="32"/>
    <n v="190801"/>
    <n v="1120000"/>
  </r>
  <r>
    <x v="195"/>
    <x v="3"/>
    <m/>
    <x v="0"/>
    <x v="7"/>
    <x v="15"/>
    <n v="190801"/>
    <n v="190801"/>
    <m/>
    <n v="5"/>
    <n v="190801"/>
    <n v="100000"/>
  </r>
  <r>
    <x v="195"/>
    <x v="3"/>
    <m/>
    <x v="22"/>
    <x v="2"/>
    <x v="32"/>
    <n v="190801"/>
    <n v="190801"/>
    <m/>
    <n v="42"/>
    <n v="190801"/>
    <n v="1117200"/>
  </r>
  <r>
    <x v="195"/>
    <x v="3"/>
    <m/>
    <x v="5"/>
    <x v="2"/>
    <x v="33"/>
    <n v="190801"/>
    <n v="190801"/>
    <m/>
    <n v="22"/>
    <n v="190801"/>
    <n v="506000"/>
  </r>
  <r>
    <x v="195"/>
    <x v="3"/>
    <m/>
    <x v="1"/>
    <x v="2"/>
    <x v="18"/>
    <n v="190801"/>
    <n v="190801"/>
    <m/>
    <n v="21"/>
    <n v="190801"/>
    <n v="420000"/>
  </r>
  <r>
    <x v="195"/>
    <x v="3"/>
    <m/>
    <x v="1"/>
    <x v="2"/>
    <x v="21"/>
    <n v="190801"/>
    <n v="190801"/>
    <m/>
    <n v="3"/>
    <n v="190801"/>
    <n v="105000"/>
  </r>
  <r>
    <x v="195"/>
    <x v="3"/>
    <m/>
    <x v="4"/>
    <x v="2"/>
    <x v="26"/>
    <n v="190801"/>
    <n v="190801"/>
    <m/>
    <n v="9"/>
    <n v="190801"/>
    <n v="36000"/>
  </r>
  <r>
    <x v="195"/>
    <x v="3"/>
    <m/>
    <x v="4"/>
    <x v="2"/>
    <x v="27"/>
    <n v="190801"/>
    <n v="190801"/>
    <m/>
    <n v="12"/>
    <n v="190801"/>
    <n v="240000"/>
  </r>
  <r>
    <x v="195"/>
    <x v="3"/>
    <m/>
    <x v="0"/>
    <x v="2"/>
    <x v="15"/>
    <n v="190801"/>
    <n v="190801"/>
    <m/>
    <n v="95"/>
    <n v="190801"/>
    <n v="1900000"/>
  </r>
  <r>
    <x v="195"/>
    <x v="3"/>
    <m/>
    <x v="0"/>
    <x v="2"/>
    <x v="16"/>
    <n v="190801"/>
    <n v="190801"/>
    <m/>
    <n v="336"/>
    <n v="190801"/>
    <n v="11760000"/>
  </r>
  <r>
    <x v="195"/>
    <x v="3"/>
    <m/>
    <x v="0"/>
    <x v="2"/>
    <x v="17"/>
    <n v="190801"/>
    <n v="190801"/>
    <m/>
    <n v="87"/>
    <n v="190801"/>
    <n v="2871000"/>
  </r>
  <r>
    <x v="195"/>
    <x v="3"/>
    <m/>
    <x v="0"/>
    <x v="2"/>
    <x v="19"/>
    <n v="190801"/>
    <n v="190801"/>
    <m/>
    <n v="86"/>
    <n v="190801"/>
    <n v="258000"/>
  </r>
  <r>
    <x v="195"/>
    <x v="3"/>
    <m/>
    <x v="5"/>
    <x v="2"/>
    <x v="28"/>
    <n v="190801"/>
    <n v="190801"/>
    <m/>
    <n v="21"/>
    <n v="190801"/>
    <n v="588000"/>
  </r>
  <r>
    <x v="195"/>
    <x v="3"/>
    <m/>
    <x v="22"/>
    <x v="2"/>
    <x v="29"/>
    <n v="190801"/>
    <n v="190801"/>
    <m/>
    <n v="18"/>
    <n v="190801"/>
    <n v="684000"/>
  </r>
  <r>
    <x v="195"/>
    <x v="3"/>
    <m/>
    <x v="21"/>
    <x v="2"/>
    <x v="15"/>
    <n v="190801"/>
    <n v="190801"/>
    <m/>
    <n v="1"/>
    <n v="190801"/>
    <n v="17500"/>
  </r>
  <r>
    <x v="195"/>
    <x v="3"/>
    <m/>
    <x v="21"/>
    <x v="2"/>
    <x v="18"/>
    <n v="190801"/>
    <n v="190801"/>
    <m/>
    <n v="1"/>
    <n v="190801"/>
    <n v="17500"/>
  </r>
  <r>
    <x v="195"/>
    <x v="3"/>
    <m/>
    <x v="0"/>
    <x v="4"/>
    <x v="15"/>
    <n v="190801"/>
    <n v="190801"/>
    <m/>
    <n v="50"/>
    <n v="190801"/>
    <n v="1575000"/>
  </r>
  <r>
    <x v="195"/>
    <x v="3"/>
    <m/>
    <x v="0"/>
    <x v="4"/>
    <x v="16"/>
    <n v="190801"/>
    <n v="190801"/>
    <m/>
    <n v="19"/>
    <n v="190801"/>
    <n v="836000"/>
  </r>
  <r>
    <x v="195"/>
    <x v="3"/>
    <m/>
    <x v="1"/>
    <x v="4"/>
    <x v="18"/>
    <n v="190801"/>
    <n v="190801"/>
    <m/>
    <n v="1"/>
    <n v="190801"/>
    <n v="31500"/>
  </r>
  <r>
    <x v="196"/>
    <x v="4"/>
    <m/>
    <x v="0"/>
    <x v="1"/>
    <x v="15"/>
    <n v="190801"/>
    <n v="190801"/>
    <m/>
    <n v="1"/>
    <n v="190801"/>
    <n v="20000"/>
  </r>
  <r>
    <x v="196"/>
    <x v="4"/>
    <m/>
    <x v="0"/>
    <x v="1"/>
    <x v="16"/>
    <n v="190801"/>
    <n v="190801"/>
    <m/>
    <n v="4"/>
    <n v="190801"/>
    <n v="140000"/>
  </r>
  <r>
    <x v="196"/>
    <x v="4"/>
    <m/>
    <x v="0"/>
    <x v="7"/>
    <x v="15"/>
    <n v="190801"/>
    <n v="190801"/>
    <m/>
    <n v="5"/>
    <n v="190801"/>
    <n v="100000"/>
  </r>
  <r>
    <x v="196"/>
    <x v="4"/>
    <m/>
    <x v="0"/>
    <x v="5"/>
    <x v="15"/>
    <n v="190801"/>
    <n v="190801"/>
    <m/>
    <n v="100"/>
    <n v="190801"/>
    <n v="1022700"/>
  </r>
  <r>
    <x v="196"/>
    <x v="4"/>
    <m/>
    <x v="0"/>
    <x v="3"/>
    <x v="15"/>
    <n v="190801"/>
    <n v="190801"/>
    <m/>
    <n v="20"/>
    <n v="190801"/>
    <n v="0"/>
  </r>
  <r>
    <x v="196"/>
    <x v="4"/>
    <m/>
    <x v="0"/>
    <x v="3"/>
    <x v="17"/>
    <n v="190801"/>
    <n v="190801"/>
    <m/>
    <n v="20"/>
    <n v="190801"/>
    <n v="0"/>
  </r>
  <r>
    <x v="196"/>
    <x v="4"/>
    <m/>
    <x v="5"/>
    <x v="3"/>
    <x v="28"/>
    <n v="190801"/>
    <n v="190801"/>
    <m/>
    <n v="22"/>
    <n v="190801"/>
    <n v="0"/>
  </r>
  <r>
    <x v="196"/>
    <x v="4"/>
    <m/>
    <x v="22"/>
    <x v="3"/>
    <x v="29"/>
    <n v="190801"/>
    <n v="190801"/>
    <m/>
    <n v="22"/>
    <n v="190801"/>
    <n v="0"/>
  </r>
  <r>
    <x v="196"/>
    <x v="4"/>
    <m/>
    <x v="4"/>
    <x v="3"/>
    <x v="27"/>
    <n v="190801"/>
    <n v="190801"/>
    <m/>
    <n v="22"/>
    <n v="190801"/>
    <n v="0"/>
  </r>
  <r>
    <x v="196"/>
    <x v="4"/>
    <m/>
    <x v="22"/>
    <x v="2"/>
    <x v="32"/>
    <n v="190801"/>
    <n v="190801"/>
    <m/>
    <n v="52"/>
    <n v="190801"/>
    <n v="1383200"/>
  </r>
  <r>
    <x v="196"/>
    <x v="4"/>
    <m/>
    <x v="5"/>
    <x v="2"/>
    <x v="33"/>
    <n v="190801"/>
    <n v="190801"/>
    <m/>
    <n v="57"/>
    <n v="190801"/>
    <n v="1311000"/>
  </r>
  <r>
    <x v="196"/>
    <x v="4"/>
    <m/>
    <x v="1"/>
    <x v="2"/>
    <x v="18"/>
    <n v="190801"/>
    <n v="190801"/>
    <m/>
    <n v="19"/>
    <n v="190801"/>
    <n v="380000"/>
  </r>
  <r>
    <x v="196"/>
    <x v="4"/>
    <m/>
    <x v="1"/>
    <x v="2"/>
    <x v="21"/>
    <n v="190801"/>
    <n v="190801"/>
    <m/>
    <n v="5"/>
    <n v="190801"/>
    <n v="175000"/>
  </r>
  <r>
    <x v="196"/>
    <x v="4"/>
    <m/>
    <x v="4"/>
    <x v="2"/>
    <x v="26"/>
    <n v="190801"/>
    <n v="190801"/>
    <m/>
    <n v="9"/>
    <n v="190801"/>
    <n v="36000"/>
  </r>
  <r>
    <x v="196"/>
    <x v="4"/>
    <m/>
    <x v="4"/>
    <x v="2"/>
    <x v="27"/>
    <n v="190801"/>
    <n v="190801"/>
    <m/>
    <n v="10"/>
    <n v="190801"/>
    <n v="200000"/>
  </r>
  <r>
    <x v="196"/>
    <x v="4"/>
    <m/>
    <x v="0"/>
    <x v="2"/>
    <x v="15"/>
    <n v="190801"/>
    <n v="190801"/>
    <m/>
    <n v="99"/>
    <n v="190801"/>
    <n v="1980000"/>
  </r>
  <r>
    <x v="196"/>
    <x v="4"/>
    <m/>
    <x v="0"/>
    <x v="2"/>
    <x v="16"/>
    <n v="190801"/>
    <n v="190801"/>
    <m/>
    <n v="52"/>
    <n v="190801"/>
    <n v="1820000"/>
  </r>
  <r>
    <x v="196"/>
    <x v="4"/>
    <m/>
    <x v="0"/>
    <x v="2"/>
    <x v="17"/>
    <n v="190801"/>
    <n v="190801"/>
    <m/>
    <n v="72"/>
    <n v="190801"/>
    <n v="2376000"/>
  </r>
  <r>
    <x v="196"/>
    <x v="4"/>
    <m/>
    <x v="0"/>
    <x v="2"/>
    <x v="19"/>
    <n v="190801"/>
    <n v="190801"/>
    <m/>
    <n v="105"/>
    <n v="190801"/>
    <n v="315000"/>
  </r>
  <r>
    <x v="196"/>
    <x v="4"/>
    <m/>
    <x v="5"/>
    <x v="2"/>
    <x v="28"/>
    <n v="190801"/>
    <n v="190801"/>
    <m/>
    <n v="15"/>
    <n v="190801"/>
    <n v="420000"/>
  </r>
  <r>
    <x v="196"/>
    <x v="4"/>
    <m/>
    <x v="22"/>
    <x v="2"/>
    <x v="29"/>
    <n v="190801"/>
    <n v="190801"/>
    <m/>
    <n v="7"/>
    <n v="190801"/>
    <n v="266000"/>
  </r>
  <r>
    <x v="196"/>
    <x v="4"/>
    <m/>
    <x v="21"/>
    <x v="2"/>
    <x v="15"/>
    <n v="190801"/>
    <n v="190801"/>
    <m/>
    <n v="1"/>
    <n v="190801"/>
    <n v="17500"/>
  </r>
  <r>
    <x v="196"/>
    <x v="4"/>
    <m/>
    <x v="21"/>
    <x v="2"/>
    <x v="18"/>
    <n v="190801"/>
    <n v="190801"/>
    <m/>
    <n v="1"/>
    <n v="190801"/>
    <n v="17500"/>
  </r>
  <r>
    <x v="196"/>
    <x v="4"/>
    <m/>
    <x v="0"/>
    <x v="4"/>
    <x v="15"/>
    <n v="190801"/>
    <n v="190801"/>
    <m/>
    <n v="17"/>
    <n v="190801"/>
    <n v="535500"/>
  </r>
  <r>
    <x v="196"/>
    <x v="4"/>
    <m/>
    <x v="0"/>
    <x v="4"/>
    <x v="16"/>
    <n v="190801"/>
    <n v="190801"/>
    <m/>
    <n v="5"/>
    <n v="190801"/>
    <n v="220000"/>
  </r>
  <r>
    <x v="197"/>
    <x v="1"/>
    <m/>
    <x v="0"/>
    <x v="7"/>
    <x v="15"/>
    <n v="190801"/>
    <n v="190801"/>
    <m/>
    <n v="15"/>
    <n v="190801"/>
    <n v="300000"/>
  </r>
  <r>
    <x v="197"/>
    <x v="1"/>
    <m/>
    <x v="5"/>
    <x v="2"/>
    <x v="33"/>
    <n v="190801"/>
    <n v="190801"/>
    <m/>
    <n v="2"/>
    <n v="190801"/>
    <n v="46000"/>
  </r>
  <r>
    <x v="197"/>
    <x v="1"/>
    <m/>
    <x v="22"/>
    <x v="2"/>
    <x v="32"/>
    <n v="190801"/>
    <n v="190801"/>
    <m/>
    <n v="1"/>
    <n v="190801"/>
    <n v="26600"/>
  </r>
  <r>
    <x v="197"/>
    <x v="1"/>
    <m/>
    <x v="1"/>
    <x v="2"/>
    <x v="18"/>
    <n v="190801"/>
    <n v="190801"/>
    <m/>
    <n v="15"/>
    <n v="190801"/>
    <n v="300000"/>
  </r>
  <r>
    <x v="197"/>
    <x v="1"/>
    <m/>
    <x v="1"/>
    <x v="2"/>
    <x v="21"/>
    <n v="190801"/>
    <n v="190801"/>
    <m/>
    <n v="3"/>
    <n v="190801"/>
    <n v="105000"/>
  </r>
  <r>
    <x v="197"/>
    <x v="1"/>
    <m/>
    <x v="4"/>
    <x v="2"/>
    <x v="26"/>
    <n v="190801"/>
    <n v="190801"/>
    <m/>
    <n v="2"/>
    <n v="190801"/>
    <n v="8000"/>
  </r>
  <r>
    <x v="197"/>
    <x v="1"/>
    <m/>
    <x v="4"/>
    <x v="2"/>
    <x v="27"/>
    <n v="190801"/>
    <n v="190801"/>
    <m/>
    <n v="7"/>
    <n v="190801"/>
    <n v="140000"/>
  </r>
  <r>
    <x v="197"/>
    <x v="1"/>
    <m/>
    <x v="0"/>
    <x v="2"/>
    <x v="15"/>
    <n v="190801"/>
    <n v="190801"/>
    <m/>
    <n v="68"/>
    <n v="190801"/>
    <n v="1360000"/>
  </r>
  <r>
    <x v="197"/>
    <x v="1"/>
    <m/>
    <x v="0"/>
    <x v="2"/>
    <x v="16"/>
    <n v="190801"/>
    <n v="190801"/>
    <m/>
    <n v="57"/>
    <n v="190801"/>
    <n v="1995000"/>
  </r>
  <r>
    <x v="197"/>
    <x v="1"/>
    <m/>
    <x v="0"/>
    <x v="2"/>
    <x v="17"/>
    <n v="190801"/>
    <n v="190801"/>
    <m/>
    <n v="52"/>
    <n v="190801"/>
    <n v="1716000"/>
  </r>
  <r>
    <x v="197"/>
    <x v="1"/>
    <m/>
    <x v="0"/>
    <x v="2"/>
    <x v="19"/>
    <n v="190801"/>
    <n v="190801"/>
    <m/>
    <n v="72"/>
    <n v="190801"/>
    <n v="216000"/>
  </r>
  <r>
    <x v="197"/>
    <x v="1"/>
    <m/>
    <x v="5"/>
    <x v="2"/>
    <x v="28"/>
    <n v="190801"/>
    <n v="190801"/>
    <m/>
    <n v="20"/>
    <n v="190801"/>
    <n v="560000"/>
  </r>
  <r>
    <x v="197"/>
    <x v="1"/>
    <m/>
    <x v="22"/>
    <x v="2"/>
    <x v="29"/>
    <n v="190801"/>
    <n v="190801"/>
    <m/>
    <n v="11"/>
    <n v="190801"/>
    <n v="418000"/>
  </r>
  <r>
    <x v="197"/>
    <x v="1"/>
    <m/>
    <x v="21"/>
    <x v="2"/>
    <x v="15"/>
    <n v="190801"/>
    <n v="190801"/>
    <m/>
    <n v="1"/>
    <n v="190801"/>
    <n v="17500"/>
  </r>
  <r>
    <x v="197"/>
    <x v="1"/>
    <m/>
    <x v="21"/>
    <x v="2"/>
    <x v="18"/>
    <n v="190801"/>
    <n v="190801"/>
    <m/>
    <n v="1"/>
    <n v="190801"/>
    <n v="17500"/>
  </r>
  <r>
    <x v="197"/>
    <x v="1"/>
    <m/>
    <x v="19"/>
    <x v="2"/>
    <x v="22"/>
    <n v="190801"/>
    <n v="190801"/>
    <m/>
    <n v="1"/>
    <n v="190801"/>
    <n v="13000"/>
  </r>
  <r>
    <x v="198"/>
    <x v="0"/>
    <m/>
    <x v="0"/>
    <x v="1"/>
    <x v="15"/>
    <n v="190801"/>
    <n v="190801"/>
    <m/>
    <n v="2"/>
    <n v="190801"/>
    <n v="40000"/>
  </r>
  <r>
    <x v="198"/>
    <x v="0"/>
    <m/>
    <x v="0"/>
    <x v="1"/>
    <x v="16"/>
    <n v="190801"/>
    <n v="190801"/>
    <m/>
    <n v="26"/>
    <n v="190801"/>
    <n v="910000"/>
  </r>
  <r>
    <x v="198"/>
    <x v="0"/>
    <m/>
    <x v="0"/>
    <x v="7"/>
    <x v="15"/>
    <n v="190801"/>
    <n v="190801"/>
    <m/>
    <n v="11"/>
    <n v="190801"/>
    <n v="220000"/>
  </r>
  <r>
    <x v="198"/>
    <x v="0"/>
    <m/>
    <x v="0"/>
    <x v="5"/>
    <x v="15"/>
    <n v="190801"/>
    <n v="190801"/>
    <m/>
    <n v="200"/>
    <n v="190801"/>
    <n v="2045400"/>
  </r>
  <r>
    <x v="198"/>
    <x v="0"/>
    <m/>
    <x v="19"/>
    <x v="5"/>
    <x v="22"/>
    <n v="190801"/>
    <n v="190801"/>
    <m/>
    <n v="3"/>
    <n v="190801"/>
    <n v="19635"/>
  </r>
  <r>
    <x v="198"/>
    <x v="0"/>
    <m/>
    <x v="22"/>
    <x v="2"/>
    <x v="32"/>
    <n v="190801"/>
    <n v="190801"/>
    <m/>
    <n v="1"/>
    <n v="190801"/>
    <n v="26600"/>
  </r>
  <r>
    <x v="198"/>
    <x v="0"/>
    <m/>
    <x v="1"/>
    <x v="2"/>
    <x v="18"/>
    <n v="190801"/>
    <n v="190801"/>
    <m/>
    <n v="12"/>
    <n v="190801"/>
    <n v="240000"/>
  </r>
  <r>
    <x v="198"/>
    <x v="0"/>
    <m/>
    <x v="1"/>
    <x v="2"/>
    <x v="21"/>
    <n v="190801"/>
    <n v="190801"/>
    <m/>
    <n v="3"/>
    <n v="190801"/>
    <n v="105000"/>
  </r>
  <r>
    <x v="198"/>
    <x v="0"/>
    <m/>
    <x v="4"/>
    <x v="2"/>
    <x v="26"/>
    <n v="190801"/>
    <n v="190801"/>
    <m/>
    <n v="4"/>
    <n v="190801"/>
    <n v="16000"/>
  </r>
  <r>
    <x v="198"/>
    <x v="0"/>
    <m/>
    <x v="4"/>
    <x v="2"/>
    <x v="27"/>
    <n v="190801"/>
    <n v="190801"/>
    <m/>
    <n v="6"/>
    <n v="190801"/>
    <n v="120000"/>
  </r>
  <r>
    <x v="198"/>
    <x v="0"/>
    <m/>
    <x v="0"/>
    <x v="2"/>
    <x v="15"/>
    <n v="190801"/>
    <n v="190801"/>
    <m/>
    <n v="83"/>
    <n v="190801"/>
    <n v="1660000"/>
  </r>
  <r>
    <x v="198"/>
    <x v="0"/>
    <m/>
    <x v="0"/>
    <x v="2"/>
    <x v="16"/>
    <n v="190801"/>
    <n v="190801"/>
    <m/>
    <n v="33"/>
    <n v="190801"/>
    <n v="1155000"/>
  </r>
  <r>
    <x v="198"/>
    <x v="0"/>
    <m/>
    <x v="0"/>
    <x v="2"/>
    <x v="17"/>
    <n v="190801"/>
    <n v="190801"/>
    <m/>
    <n v="41"/>
    <n v="190801"/>
    <n v="1353000"/>
  </r>
  <r>
    <x v="198"/>
    <x v="0"/>
    <m/>
    <x v="0"/>
    <x v="2"/>
    <x v="19"/>
    <n v="190801"/>
    <n v="190801"/>
    <m/>
    <n v="66"/>
    <n v="190801"/>
    <n v="198000"/>
  </r>
  <r>
    <x v="198"/>
    <x v="0"/>
    <m/>
    <x v="5"/>
    <x v="2"/>
    <x v="28"/>
    <n v="190801"/>
    <n v="190801"/>
    <m/>
    <n v="15"/>
    <n v="190801"/>
    <n v="420000"/>
  </r>
  <r>
    <x v="198"/>
    <x v="0"/>
    <m/>
    <x v="22"/>
    <x v="2"/>
    <x v="29"/>
    <n v="190801"/>
    <n v="190801"/>
    <m/>
    <n v="6"/>
    <n v="190801"/>
    <n v="228000"/>
  </r>
  <r>
    <x v="198"/>
    <x v="0"/>
    <m/>
    <x v="21"/>
    <x v="2"/>
    <x v="15"/>
    <n v="190801"/>
    <n v="190801"/>
    <m/>
    <n v="1"/>
    <n v="190801"/>
    <n v="17500"/>
  </r>
  <r>
    <x v="198"/>
    <x v="0"/>
    <m/>
    <x v="21"/>
    <x v="2"/>
    <x v="18"/>
    <n v="190801"/>
    <n v="190801"/>
    <m/>
    <n v="1"/>
    <n v="190801"/>
    <n v="17500"/>
  </r>
  <r>
    <x v="198"/>
    <x v="0"/>
    <m/>
    <x v="0"/>
    <x v="4"/>
    <x v="15"/>
    <n v="190801"/>
    <n v="190801"/>
    <m/>
    <n v="50"/>
    <n v="190801"/>
    <n v="1575000"/>
  </r>
  <r>
    <x v="198"/>
    <x v="0"/>
    <m/>
    <x v="0"/>
    <x v="4"/>
    <x v="16"/>
    <n v="190801"/>
    <n v="190801"/>
    <m/>
    <n v="7"/>
    <n v="190801"/>
    <n v="308000"/>
  </r>
  <r>
    <x v="198"/>
    <x v="0"/>
    <m/>
    <x v="5"/>
    <x v="4"/>
    <x v="28"/>
    <n v="190801"/>
    <n v="190801"/>
    <m/>
    <n v="2"/>
    <n v="190801"/>
    <n v="76000"/>
  </r>
  <r>
    <x v="198"/>
    <x v="0"/>
    <m/>
    <x v="1"/>
    <x v="4"/>
    <x v="18"/>
    <n v="190801"/>
    <n v="190801"/>
    <m/>
    <n v="1"/>
    <n v="190801"/>
    <n v="31500"/>
  </r>
  <r>
    <x v="199"/>
    <x v="2"/>
    <m/>
    <x v="0"/>
    <x v="1"/>
    <x v="15"/>
    <n v="190801"/>
    <n v="190801"/>
    <m/>
    <n v="1"/>
    <n v="190801"/>
    <n v="20000"/>
  </r>
  <r>
    <x v="199"/>
    <x v="2"/>
    <m/>
    <x v="0"/>
    <x v="1"/>
    <x v="16"/>
    <n v="190801"/>
    <n v="190801"/>
    <m/>
    <n v="4"/>
    <n v="190801"/>
    <n v="140000"/>
  </r>
  <r>
    <x v="199"/>
    <x v="2"/>
    <m/>
    <x v="0"/>
    <x v="7"/>
    <x v="15"/>
    <n v="190801"/>
    <n v="190801"/>
    <m/>
    <n v="2"/>
    <n v="190801"/>
    <n v="40000"/>
  </r>
  <r>
    <x v="199"/>
    <x v="2"/>
    <m/>
    <x v="0"/>
    <x v="5"/>
    <x v="15"/>
    <n v="190801"/>
    <n v="190801"/>
    <m/>
    <n v="3"/>
    <n v="190801"/>
    <n v="30681"/>
  </r>
  <r>
    <x v="199"/>
    <x v="2"/>
    <m/>
    <x v="1"/>
    <x v="5"/>
    <x v="18"/>
    <n v="190801"/>
    <n v="190801"/>
    <m/>
    <n v="1"/>
    <n v="190801"/>
    <n v="10227"/>
  </r>
  <r>
    <x v="199"/>
    <x v="2"/>
    <m/>
    <x v="4"/>
    <x v="5"/>
    <x v="26"/>
    <n v="190801"/>
    <n v="190801"/>
    <m/>
    <n v="1"/>
    <n v="190801"/>
    <n v="1636"/>
  </r>
  <r>
    <x v="199"/>
    <x v="2"/>
    <m/>
    <x v="4"/>
    <x v="5"/>
    <x v="27"/>
    <n v="190801"/>
    <n v="190801"/>
    <m/>
    <n v="1"/>
    <n v="190801"/>
    <n v="16364"/>
  </r>
  <r>
    <x v="199"/>
    <x v="2"/>
    <m/>
    <x v="5"/>
    <x v="5"/>
    <x v="28"/>
    <n v="190801"/>
    <n v="190801"/>
    <m/>
    <n v="1"/>
    <n v="190801"/>
    <n v="13500"/>
  </r>
  <r>
    <x v="199"/>
    <x v="2"/>
    <m/>
    <x v="22"/>
    <x v="5"/>
    <x v="29"/>
    <n v="190801"/>
    <n v="190801"/>
    <m/>
    <n v="1"/>
    <n v="190801"/>
    <n v="15545"/>
  </r>
  <r>
    <x v="199"/>
    <x v="2"/>
    <m/>
    <x v="19"/>
    <x v="5"/>
    <x v="22"/>
    <n v="190801"/>
    <n v="190801"/>
    <m/>
    <n v="1"/>
    <n v="190801"/>
    <n v="6545"/>
  </r>
  <r>
    <x v="199"/>
    <x v="2"/>
    <m/>
    <x v="1"/>
    <x v="2"/>
    <x v="18"/>
    <n v="190801"/>
    <n v="190801"/>
    <m/>
    <n v="11"/>
    <n v="190801"/>
    <n v="220000"/>
  </r>
  <r>
    <x v="199"/>
    <x v="2"/>
    <m/>
    <x v="1"/>
    <x v="2"/>
    <x v="21"/>
    <n v="190801"/>
    <n v="190801"/>
    <m/>
    <n v="2"/>
    <n v="190801"/>
    <n v="70000"/>
  </r>
  <r>
    <x v="199"/>
    <x v="2"/>
    <m/>
    <x v="4"/>
    <x v="2"/>
    <x v="26"/>
    <n v="190801"/>
    <n v="190801"/>
    <m/>
    <n v="7"/>
    <n v="190801"/>
    <n v="28000"/>
  </r>
  <r>
    <x v="199"/>
    <x v="2"/>
    <m/>
    <x v="4"/>
    <x v="2"/>
    <x v="27"/>
    <n v="190801"/>
    <n v="190801"/>
    <m/>
    <n v="9"/>
    <n v="190801"/>
    <n v="180000"/>
  </r>
  <r>
    <x v="199"/>
    <x v="2"/>
    <m/>
    <x v="0"/>
    <x v="2"/>
    <x v="15"/>
    <n v="190801"/>
    <n v="190801"/>
    <m/>
    <n v="58"/>
    <n v="190801"/>
    <n v="1160000"/>
  </r>
  <r>
    <x v="199"/>
    <x v="2"/>
    <m/>
    <x v="0"/>
    <x v="2"/>
    <x v="16"/>
    <n v="190801"/>
    <n v="190801"/>
    <m/>
    <n v="51"/>
    <n v="190801"/>
    <n v="1785000"/>
  </r>
  <r>
    <x v="199"/>
    <x v="2"/>
    <m/>
    <x v="0"/>
    <x v="2"/>
    <x v="17"/>
    <n v="190801"/>
    <n v="190801"/>
    <m/>
    <n v="39"/>
    <n v="190801"/>
    <n v="1287000"/>
  </r>
  <r>
    <x v="199"/>
    <x v="2"/>
    <m/>
    <x v="0"/>
    <x v="2"/>
    <x v="19"/>
    <n v="190801"/>
    <n v="190801"/>
    <m/>
    <n v="54"/>
    <n v="190801"/>
    <n v="162000"/>
  </r>
  <r>
    <x v="199"/>
    <x v="2"/>
    <m/>
    <x v="5"/>
    <x v="2"/>
    <x v="28"/>
    <n v="190801"/>
    <n v="190801"/>
    <m/>
    <n v="19"/>
    <n v="190801"/>
    <n v="532000"/>
  </r>
  <r>
    <x v="199"/>
    <x v="2"/>
    <m/>
    <x v="22"/>
    <x v="2"/>
    <x v="29"/>
    <n v="190801"/>
    <n v="190801"/>
    <m/>
    <n v="8"/>
    <n v="190801"/>
    <n v="304000"/>
  </r>
  <r>
    <x v="199"/>
    <x v="2"/>
    <m/>
    <x v="21"/>
    <x v="2"/>
    <x v="15"/>
    <n v="190801"/>
    <n v="190801"/>
    <m/>
    <n v="3"/>
    <n v="190801"/>
    <n v="52500"/>
  </r>
  <r>
    <x v="199"/>
    <x v="2"/>
    <m/>
    <x v="21"/>
    <x v="2"/>
    <x v="18"/>
    <n v="190801"/>
    <n v="190801"/>
    <m/>
    <n v="3"/>
    <n v="190801"/>
    <n v="52500"/>
  </r>
  <r>
    <x v="199"/>
    <x v="2"/>
    <m/>
    <x v="0"/>
    <x v="4"/>
    <x v="15"/>
    <n v="190801"/>
    <n v="190801"/>
    <m/>
    <n v="34"/>
    <n v="190801"/>
    <n v="1071000"/>
  </r>
  <r>
    <x v="199"/>
    <x v="2"/>
    <m/>
    <x v="0"/>
    <x v="4"/>
    <x v="16"/>
    <n v="190801"/>
    <n v="190801"/>
    <m/>
    <n v="3"/>
    <n v="190801"/>
    <n v="132000"/>
  </r>
  <r>
    <x v="200"/>
    <x v="5"/>
    <m/>
    <x v="0"/>
    <x v="7"/>
    <x v="15"/>
    <n v="190801"/>
    <n v="190801"/>
    <m/>
    <n v="1"/>
    <n v="190801"/>
    <n v="20000"/>
  </r>
  <r>
    <x v="200"/>
    <x v="5"/>
    <m/>
    <x v="1"/>
    <x v="2"/>
    <x v="18"/>
    <n v="190801"/>
    <n v="190801"/>
    <m/>
    <n v="5"/>
    <n v="190801"/>
    <n v="100000"/>
  </r>
  <r>
    <x v="200"/>
    <x v="5"/>
    <m/>
    <x v="1"/>
    <x v="2"/>
    <x v="21"/>
    <n v="190801"/>
    <n v="190801"/>
    <m/>
    <n v="4"/>
    <n v="190801"/>
    <n v="140000"/>
  </r>
  <r>
    <x v="200"/>
    <x v="5"/>
    <m/>
    <x v="4"/>
    <x v="2"/>
    <x v="27"/>
    <n v="190801"/>
    <n v="190801"/>
    <m/>
    <n v="1"/>
    <n v="190801"/>
    <n v="20000"/>
  </r>
  <r>
    <x v="200"/>
    <x v="5"/>
    <m/>
    <x v="0"/>
    <x v="2"/>
    <x v="15"/>
    <n v="190801"/>
    <n v="190801"/>
    <m/>
    <n v="43"/>
    <n v="190801"/>
    <n v="860000"/>
  </r>
  <r>
    <x v="200"/>
    <x v="5"/>
    <m/>
    <x v="0"/>
    <x v="2"/>
    <x v="16"/>
    <n v="190801"/>
    <n v="190801"/>
    <m/>
    <n v="27"/>
    <n v="190801"/>
    <n v="945000"/>
  </r>
  <r>
    <x v="200"/>
    <x v="5"/>
    <m/>
    <x v="0"/>
    <x v="2"/>
    <x v="17"/>
    <n v="190801"/>
    <n v="190801"/>
    <m/>
    <n v="42"/>
    <n v="190801"/>
    <n v="1386000"/>
  </r>
  <r>
    <x v="200"/>
    <x v="5"/>
    <m/>
    <x v="0"/>
    <x v="2"/>
    <x v="19"/>
    <n v="190801"/>
    <n v="190801"/>
    <m/>
    <n v="39"/>
    <n v="190801"/>
    <n v="117000"/>
  </r>
  <r>
    <x v="200"/>
    <x v="5"/>
    <m/>
    <x v="5"/>
    <x v="2"/>
    <x v="28"/>
    <n v="190801"/>
    <n v="190801"/>
    <m/>
    <n v="4"/>
    <n v="190801"/>
    <n v="112000"/>
  </r>
  <r>
    <x v="200"/>
    <x v="5"/>
    <m/>
    <x v="22"/>
    <x v="2"/>
    <x v="29"/>
    <n v="190801"/>
    <n v="190801"/>
    <m/>
    <n v="6"/>
    <n v="190801"/>
    <n v="228000"/>
  </r>
  <r>
    <x v="200"/>
    <x v="5"/>
    <m/>
    <x v="21"/>
    <x v="2"/>
    <x v="15"/>
    <n v="190801"/>
    <n v="190801"/>
    <m/>
    <n v="1"/>
    <n v="190801"/>
    <n v="17500"/>
  </r>
  <r>
    <x v="200"/>
    <x v="5"/>
    <m/>
    <x v="21"/>
    <x v="2"/>
    <x v="18"/>
    <n v="190801"/>
    <n v="190801"/>
    <m/>
    <n v="1"/>
    <n v="190801"/>
    <n v="17500"/>
  </r>
  <r>
    <x v="201"/>
    <x v="6"/>
    <m/>
    <x v="0"/>
    <x v="7"/>
    <x v="15"/>
    <n v="190801"/>
    <n v="190801"/>
    <m/>
    <n v="2"/>
    <n v="190801"/>
    <n v="40000"/>
  </r>
  <r>
    <x v="201"/>
    <x v="6"/>
    <m/>
    <x v="1"/>
    <x v="2"/>
    <x v="18"/>
    <n v="190801"/>
    <n v="190801"/>
    <m/>
    <n v="9"/>
    <n v="190801"/>
    <n v="180000"/>
  </r>
  <r>
    <x v="201"/>
    <x v="6"/>
    <m/>
    <x v="1"/>
    <x v="2"/>
    <x v="21"/>
    <n v="190801"/>
    <n v="190801"/>
    <m/>
    <n v="4"/>
    <n v="190801"/>
    <n v="140000"/>
  </r>
  <r>
    <x v="201"/>
    <x v="6"/>
    <m/>
    <x v="4"/>
    <x v="2"/>
    <x v="27"/>
    <n v="190801"/>
    <n v="190801"/>
    <m/>
    <n v="6"/>
    <n v="190801"/>
    <n v="120000"/>
  </r>
  <r>
    <x v="201"/>
    <x v="6"/>
    <m/>
    <x v="0"/>
    <x v="2"/>
    <x v="15"/>
    <n v="190801"/>
    <n v="190801"/>
    <m/>
    <n v="60"/>
    <n v="190801"/>
    <n v="1200000"/>
  </r>
  <r>
    <x v="201"/>
    <x v="6"/>
    <m/>
    <x v="0"/>
    <x v="2"/>
    <x v="16"/>
    <n v="190801"/>
    <n v="190801"/>
    <m/>
    <n v="257"/>
    <n v="190801"/>
    <n v="8995000"/>
  </r>
  <r>
    <x v="201"/>
    <x v="6"/>
    <m/>
    <x v="0"/>
    <x v="2"/>
    <x v="17"/>
    <n v="190801"/>
    <n v="190801"/>
    <m/>
    <n v="50"/>
    <n v="190801"/>
    <n v="1650000"/>
  </r>
  <r>
    <x v="201"/>
    <x v="6"/>
    <m/>
    <x v="0"/>
    <x v="2"/>
    <x v="19"/>
    <n v="190801"/>
    <n v="190801"/>
    <m/>
    <n v="52"/>
    <n v="190801"/>
    <n v="156000"/>
  </r>
  <r>
    <x v="201"/>
    <x v="6"/>
    <m/>
    <x v="5"/>
    <x v="2"/>
    <x v="28"/>
    <n v="190801"/>
    <n v="190801"/>
    <m/>
    <n v="18"/>
    <n v="190801"/>
    <n v="504000"/>
  </r>
  <r>
    <x v="201"/>
    <x v="6"/>
    <m/>
    <x v="22"/>
    <x v="2"/>
    <x v="29"/>
    <n v="190801"/>
    <n v="190801"/>
    <m/>
    <n v="6"/>
    <n v="190801"/>
    <n v="228000"/>
  </r>
  <r>
    <x v="201"/>
    <x v="6"/>
    <m/>
    <x v="21"/>
    <x v="2"/>
    <x v="15"/>
    <n v="190801"/>
    <n v="190801"/>
    <m/>
    <n v="2"/>
    <n v="190801"/>
    <n v="35000"/>
  </r>
  <r>
    <x v="201"/>
    <x v="6"/>
    <m/>
    <x v="21"/>
    <x v="2"/>
    <x v="18"/>
    <n v="190801"/>
    <n v="190801"/>
    <m/>
    <n v="2"/>
    <n v="190801"/>
    <n v="35000"/>
  </r>
  <r>
    <x v="201"/>
    <x v="6"/>
    <m/>
    <x v="0"/>
    <x v="6"/>
    <x v="15"/>
    <n v="190801"/>
    <n v="190801"/>
    <m/>
    <n v="692"/>
    <n v="190801"/>
    <n v="6275056"/>
  </r>
  <r>
    <x v="201"/>
    <x v="6"/>
    <m/>
    <x v="0"/>
    <x v="6"/>
    <x v="17"/>
    <n v="190801"/>
    <n v="190801"/>
    <m/>
    <n v="537"/>
    <n v="190801"/>
    <n v="8494266"/>
  </r>
  <r>
    <x v="201"/>
    <x v="6"/>
    <m/>
    <x v="4"/>
    <x v="6"/>
    <x v="26"/>
    <n v="190801"/>
    <n v="190801"/>
    <m/>
    <n v="1034"/>
    <n v="190801"/>
    <n v="1109482"/>
  </r>
  <r>
    <x v="201"/>
    <x v="6"/>
    <m/>
    <x v="5"/>
    <x v="6"/>
    <x v="28"/>
    <n v="190801"/>
    <n v="190801"/>
    <m/>
    <n v="1"/>
    <n v="190801"/>
    <n v="14600"/>
  </r>
  <r>
    <x v="201"/>
    <x v="6"/>
    <m/>
    <x v="22"/>
    <x v="6"/>
    <x v="29"/>
    <n v="190801"/>
    <n v="190801"/>
    <m/>
    <n v="36"/>
    <n v="190801"/>
    <n v="708876"/>
  </r>
  <r>
    <x v="201"/>
    <x v="6"/>
    <m/>
    <x v="24"/>
    <x v="6"/>
    <x v="31"/>
    <n v="190801"/>
    <n v="190801"/>
    <m/>
    <n v="152"/>
    <n v="190801"/>
    <n v="2261304"/>
  </r>
  <r>
    <x v="201"/>
    <x v="6"/>
    <m/>
    <x v="23"/>
    <x v="6"/>
    <x v="30"/>
    <n v="190801"/>
    <n v="190801"/>
    <m/>
    <n v="132"/>
    <n v="190801"/>
    <n v="919248"/>
  </r>
  <r>
    <x v="201"/>
    <x v="6"/>
    <m/>
    <x v="20"/>
    <x v="6"/>
    <x v="25"/>
    <n v="190801"/>
    <n v="190801"/>
    <m/>
    <n v="56"/>
    <n v="190801"/>
    <n v="544096"/>
  </r>
  <r>
    <x v="201"/>
    <x v="6"/>
    <m/>
    <x v="1"/>
    <x v="6"/>
    <x v="18"/>
    <n v="190801"/>
    <n v="190801"/>
    <m/>
    <n v="24"/>
    <n v="190801"/>
    <n v="220920"/>
  </r>
  <r>
    <x v="201"/>
    <x v="6"/>
    <m/>
    <x v="19"/>
    <x v="6"/>
    <x v="22"/>
    <n v="190801"/>
    <n v="190801"/>
    <m/>
    <n v="2"/>
    <n v="190801"/>
    <n v="13582"/>
  </r>
  <r>
    <x v="202"/>
    <x v="3"/>
    <m/>
    <x v="0"/>
    <x v="1"/>
    <x v="15"/>
    <n v="190801"/>
    <n v="190801"/>
    <m/>
    <n v="3"/>
    <n v="190801"/>
    <n v="60000"/>
  </r>
  <r>
    <x v="202"/>
    <x v="3"/>
    <m/>
    <x v="0"/>
    <x v="1"/>
    <x v="16"/>
    <n v="190801"/>
    <n v="190801"/>
    <m/>
    <n v="14"/>
    <n v="190801"/>
    <n v="490000"/>
  </r>
  <r>
    <x v="202"/>
    <x v="3"/>
    <m/>
    <x v="0"/>
    <x v="7"/>
    <x v="15"/>
    <n v="190801"/>
    <n v="190801"/>
    <m/>
    <n v="3"/>
    <n v="190801"/>
    <n v="60000"/>
  </r>
  <r>
    <x v="202"/>
    <x v="3"/>
    <m/>
    <x v="0"/>
    <x v="3"/>
    <x v="15"/>
    <n v="190801"/>
    <n v="190801"/>
    <m/>
    <n v="28"/>
    <n v="190801"/>
    <n v="0"/>
  </r>
  <r>
    <x v="202"/>
    <x v="3"/>
    <m/>
    <x v="1"/>
    <x v="2"/>
    <x v="18"/>
    <n v="190801"/>
    <n v="190801"/>
    <m/>
    <n v="8"/>
    <n v="190801"/>
    <n v="160000"/>
  </r>
  <r>
    <x v="202"/>
    <x v="3"/>
    <m/>
    <x v="1"/>
    <x v="2"/>
    <x v="21"/>
    <n v="190801"/>
    <n v="190801"/>
    <m/>
    <n v="2"/>
    <n v="190801"/>
    <n v="70000"/>
  </r>
  <r>
    <x v="202"/>
    <x v="3"/>
    <m/>
    <x v="4"/>
    <x v="2"/>
    <x v="26"/>
    <n v="190801"/>
    <n v="190801"/>
    <m/>
    <n v="2"/>
    <n v="190801"/>
    <n v="8000"/>
  </r>
  <r>
    <x v="202"/>
    <x v="3"/>
    <m/>
    <x v="4"/>
    <x v="2"/>
    <x v="27"/>
    <n v="190801"/>
    <n v="190801"/>
    <m/>
    <n v="6"/>
    <n v="190801"/>
    <n v="120000"/>
  </r>
  <r>
    <x v="202"/>
    <x v="3"/>
    <m/>
    <x v="0"/>
    <x v="2"/>
    <x v="15"/>
    <n v="190801"/>
    <n v="190801"/>
    <m/>
    <n v="60"/>
    <n v="190801"/>
    <n v="1200000"/>
  </r>
  <r>
    <x v="202"/>
    <x v="3"/>
    <m/>
    <x v="0"/>
    <x v="2"/>
    <x v="16"/>
    <n v="190801"/>
    <n v="190801"/>
    <m/>
    <n v="44"/>
    <n v="190801"/>
    <n v="1540000"/>
  </r>
  <r>
    <x v="202"/>
    <x v="3"/>
    <m/>
    <x v="0"/>
    <x v="2"/>
    <x v="17"/>
    <n v="190801"/>
    <n v="190801"/>
    <m/>
    <n v="69"/>
    <n v="190801"/>
    <n v="2277000"/>
  </r>
  <r>
    <x v="202"/>
    <x v="3"/>
    <m/>
    <x v="0"/>
    <x v="2"/>
    <x v="19"/>
    <n v="190801"/>
    <n v="190801"/>
    <m/>
    <n v="61"/>
    <n v="190801"/>
    <n v="183000"/>
  </r>
  <r>
    <x v="202"/>
    <x v="3"/>
    <m/>
    <x v="5"/>
    <x v="2"/>
    <x v="28"/>
    <n v="190801"/>
    <n v="190801"/>
    <m/>
    <n v="17"/>
    <n v="190801"/>
    <n v="476000"/>
  </r>
  <r>
    <x v="202"/>
    <x v="3"/>
    <m/>
    <x v="22"/>
    <x v="2"/>
    <x v="29"/>
    <n v="190801"/>
    <n v="190801"/>
    <m/>
    <n v="12"/>
    <n v="190801"/>
    <n v="456000"/>
  </r>
  <r>
    <x v="202"/>
    <x v="3"/>
    <m/>
    <x v="21"/>
    <x v="2"/>
    <x v="15"/>
    <n v="190801"/>
    <n v="190801"/>
    <m/>
    <n v="1"/>
    <n v="190801"/>
    <n v="17500"/>
  </r>
  <r>
    <x v="202"/>
    <x v="3"/>
    <m/>
    <x v="21"/>
    <x v="2"/>
    <x v="18"/>
    <n v="190801"/>
    <n v="190801"/>
    <m/>
    <n v="1"/>
    <n v="190801"/>
    <n v="17500"/>
  </r>
  <r>
    <x v="202"/>
    <x v="3"/>
    <m/>
    <x v="0"/>
    <x v="4"/>
    <x v="15"/>
    <n v="190801"/>
    <n v="190801"/>
    <m/>
    <n v="79"/>
    <n v="190801"/>
    <n v="2488500"/>
  </r>
  <r>
    <x v="202"/>
    <x v="3"/>
    <m/>
    <x v="0"/>
    <x v="4"/>
    <x v="16"/>
    <n v="190801"/>
    <n v="190801"/>
    <m/>
    <n v="30"/>
    <n v="190801"/>
    <n v="1320000"/>
  </r>
  <r>
    <x v="202"/>
    <x v="3"/>
    <m/>
    <x v="5"/>
    <x v="4"/>
    <x v="28"/>
    <n v="190801"/>
    <n v="190801"/>
    <m/>
    <n v="6"/>
    <n v="190801"/>
    <n v="228000"/>
  </r>
  <r>
    <x v="202"/>
    <x v="3"/>
    <m/>
    <x v="1"/>
    <x v="4"/>
    <x v="18"/>
    <n v="190801"/>
    <n v="190801"/>
    <m/>
    <n v="2"/>
    <n v="190801"/>
    <n v="63000"/>
  </r>
  <r>
    <x v="202"/>
    <x v="3"/>
    <m/>
    <x v="4"/>
    <x v="4"/>
    <x v="27"/>
    <n v="190801"/>
    <n v="190801"/>
    <m/>
    <n v="1"/>
    <n v="190801"/>
    <n v="36000"/>
  </r>
  <r>
    <x v="203"/>
    <x v="4"/>
    <m/>
    <x v="0"/>
    <x v="1"/>
    <x v="15"/>
    <n v="190801"/>
    <n v="190801"/>
    <m/>
    <n v="1"/>
    <n v="190801"/>
    <n v="20000"/>
  </r>
  <r>
    <x v="203"/>
    <x v="4"/>
    <m/>
    <x v="0"/>
    <x v="1"/>
    <x v="16"/>
    <n v="190801"/>
    <n v="190801"/>
    <m/>
    <n v="7"/>
    <n v="190801"/>
    <n v="245000"/>
  </r>
  <r>
    <x v="203"/>
    <x v="4"/>
    <m/>
    <x v="0"/>
    <x v="7"/>
    <x v="15"/>
    <n v="190801"/>
    <n v="190801"/>
    <m/>
    <n v="4"/>
    <n v="190801"/>
    <n v="80000"/>
  </r>
  <r>
    <x v="203"/>
    <x v="4"/>
    <m/>
    <x v="1"/>
    <x v="2"/>
    <x v="18"/>
    <n v="190801"/>
    <n v="190801"/>
    <m/>
    <n v="10"/>
    <n v="190801"/>
    <n v="200000"/>
  </r>
  <r>
    <x v="203"/>
    <x v="4"/>
    <m/>
    <x v="1"/>
    <x v="2"/>
    <x v="21"/>
    <n v="190801"/>
    <n v="190801"/>
    <m/>
    <n v="4"/>
    <n v="190801"/>
    <n v="140000"/>
  </r>
  <r>
    <x v="203"/>
    <x v="4"/>
    <m/>
    <x v="4"/>
    <x v="2"/>
    <x v="26"/>
    <n v="190801"/>
    <n v="190801"/>
    <m/>
    <n v="11"/>
    <n v="190801"/>
    <n v="44000"/>
  </r>
  <r>
    <x v="203"/>
    <x v="4"/>
    <m/>
    <x v="4"/>
    <x v="2"/>
    <x v="27"/>
    <n v="190801"/>
    <n v="190801"/>
    <m/>
    <n v="6"/>
    <n v="190801"/>
    <n v="120000"/>
  </r>
  <r>
    <x v="203"/>
    <x v="4"/>
    <m/>
    <x v="0"/>
    <x v="2"/>
    <x v="15"/>
    <n v="190801"/>
    <n v="190801"/>
    <m/>
    <n v="55"/>
    <n v="190801"/>
    <n v="1100000"/>
  </r>
  <r>
    <x v="203"/>
    <x v="4"/>
    <m/>
    <x v="0"/>
    <x v="2"/>
    <x v="16"/>
    <n v="190801"/>
    <n v="190801"/>
    <m/>
    <n v="50"/>
    <n v="190801"/>
    <n v="1750000"/>
  </r>
  <r>
    <x v="203"/>
    <x v="4"/>
    <m/>
    <x v="0"/>
    <x v="2"/>
    <x v="17"/>
    <n v="190801"/>
    <n v="190801"/>
    <m/>
    <n v="46"/>
    <n v="190801"/>
    <n v="1518000"/>
  </r>
  <r>
    <x v="203"/>
    <x v="4"/>
    <m/>
    <x v="0"/>
    <x v="2"/>
    <x v="19"/>
    <n v="190801"/>
    <n v="190801"/>
    <m/>
    <n v="67"/>
    <n v="190801"/>
    <n v="201000"/>
  </r>
  <r>
    <x v="203"/>
    <x v="4"/>
    <m/>
    <x v="5"/>
    <x v="2"/>
    <x v="28"/>
    <n v="190801"/>
    <n v="190801"/>
    <m/>
    <n v="17"/>
    <n v="190801"/>
    <n v="476000"/>
  </r>
  <r>
    <x v="203"/>
    <x v="4"/>
    <m/>
    <x v="22"/>
    <x v="2"/>
    <x v="29"/>
    <n v="190801"/>
    <n v="190801"/>
    <m/>
    <n v="7"/>
    <n v="190801"/>
    <n v="266000"/>
  </r>
  <r>
    <x v="203"/>
    <x v="4"/>
    <m/>
    <x v="21"/>
    <x v="2"/>
    <x v="15"/>
    <n v="190801"/>
    <n v="190801"/>
    <m/>
    <n v="2"/>
    <n v="190801"/>
    <n v="35000"/>
  </r>
  <r>
    <x v="203"/>
    <x v="4"/>
    <m/>
    <x v="21"/>
    <x v="2"/>
    <x v="18"/>
    <n v="190801"/>
    <n v="190801"/>
    <m/>
    <n v="2"/>
    <n v="190801"/>
    <n v="35000"/>
  </r>
  <r>
    <x v="203"/>
    <x v="4"/>
    <m/>
    <x v="19"/>
    <x v="2"/>
    <x v="22"/>
    <n v="190801"/>
    <n v="190801"/>
    <m/>
    <n v="1"/>
    <n v="190801"/>
    <n v="13000"/>
  </r>
  <r>
    <x v="203"/>
    <x v="4"/>
    <m/>
    <x v="0"/>
    <x v="4"/>
    <x v="15"/>
    <n v="190801"/>
    <n v="190801"/>
    <m/>
    <n v="22"/>
    <n v="190801"/>
    <n v="693000"/>
  </r>
  <r>
    <x v="203"/>
    <x v="4"/>
    <m/>
    <x v="0"/>
    <x v="4"/>
    <x v="16"/>
    <n v="190801"/>
    <n v="190801"/>
    <m/>
    <n v="7"/>
    <n v="190801"/>
    <n v="308000"/>
  </r>
  <r>
    <x v="203"/>
    <x v="4"/>
    <m/>
    <x v="5"/>
    <x v="4"/>
    <x v="28"/>
    <n v="190801"/>
    <n v="190801"/>
    <m/>
    <n v="1"/>
    <n v="190801"/>
    <n v="38000"/>
  </r>
  <r>
    <x v="203"/>
    <x v="4"/>
    <m/>
    <x v="1"/>
    <x v="4"/>
    <x v="18"/>
    <n v="190801"/>
    <n v="190801"/>
    <m/>
    <n v="1"/>
    <n v="190801"/>
    <n v="31500"/>
  </r>
  <r>
    <x v="203"/>
    <x v="4"/>
    <m/>
    <x v="4"/>
    <x v="4"/>
    <x v="27"/>
    <n v="190801"/>
    <n v="190801"/>
    <m/>
    <n v="1"/>
    <n v="190801"/>
    <n v="36000"/>
  </r>
  <r>
    <x v="204"/>
    <x v="1"/>
    <m/>
    <x v="0"/>
    <x v="1"/>
    <x v="16"/>
    <n v="190801"/>
    <n v="190801"/>
    <m/>
    <n v="3"/>
    <n v="190801"/>
    <n v="105000"/>
  </r>
  <r>
    <x v="204"/>
    <x v="1"/>
    <m/>
    <x v="0"/>
    <x v="7"/>
    <x v="15"/>
    <n v="190801"/>
    <n v="190801"/>
    <m/>
    <n v="3"/>
    <n v="190801"/>
    <n v="60000"/>
  </r>
  <r>
    <x v="204"/>
    <x v="1"/>
    <m/>
    <x v="0"/>
    <x v="5"/>
    <x v="15"/>
    <n v="190801"/>
    <n v="190801"/>
    <m/>
    <n v="200"/>
    <n v="190801"/>
    <n v="2045400"/>
  </r>
  <r>
    <x v="204"/>
    <x v="1"/>
    <m/>
    <x v="4"/>
    <x v="5"/>
    <x v="27"/>
    <n v="190801"/>
    <n v="190801"/>
    <m/>
    <n v="50"/>
    <n v="190801"/>
    <n v="818200"/>
  </r>
  <r>
    <x v="204"/>
    <x v="1"/>
    <m/>
    <x v="1"/>
    <x v="2"/>
    <x v="18"/>
    <n v="190801"/>
    <n v="190801"/>
    <m/>
    <n v="6"/>
    <n v="190801"/>
    <n v="120000"/>
  </r>
  <r>
    <x v="204"/>
    <x v="1"/>
    <m/>
    <x v="1"/>
    <x v="2"/>
    <x v="21"/>
    <n v="190801"/>
    <n v="190801"/>
    <m/>
    <n v="1"/>
    <n v="190801"/>
    <n v="35000"/>
  </r>
  <r>
    <x v="204"/>
    <x v="1"/>
    <m/>
    <x v="4"/>
    <x v="2"/>
    <x v="26"/>
    <n v="190801"/>
    <n v="190801"/>
    <m/>
    <n v="4"/>
    <n v="190801"/>
    <n v="16000"/>
  </r>
  <r>
    <x v="204"/>
    <x v="1"/>
    <m/>
    <x v="4"/>
    <x v="2"/>
    <x v="27"/>
    <n v="190801"/>
    <n v="190801"/>
    <m/>
    <n v="1"/>
    <n v="190801"/>
    <n v="20000"/>
  </r>
  <r>
    <x v="204"/>
    <x v="1"/>
    <m/>
    <x v="0"/>
    <x v="2"/>
    <x v="15"/>
    <n v="190801"/>
    <n v="190801"/>
    <m/>
    <n v="47"/>
    <n v="190801"/>
    <n v="940000"/>
  </r>
  <r>
    <x v="204"/>
    <x v="1"/>
    <m/>
    <x v="0"/>
    <x v="2"/>
    <x v="16"/>
    <n v="190801"/>
    <n v="190801"/>
    <m/>
    <n v="30"/>
    <n v="190801"/>
    <n v="1050000"/>
  </r>
  <r>
    <x v="204"/>
    <x v="1"/>
    <m/>
    <x v="0"/>
    <x v="2"/>
    <x v="17"/>
    <n v="190801"/>
    <n v="190801"/>
    <m/>
    <n v="43"/>
    <n v="190801"/>
    <n v="1419000"/>
  </r>
  <r>
    <x v="204"/>
    <x v="1"/>
    <m/>
    <x v="0"/>
    <x v="2"/>
    <x v="19"/>
    <n v="190801"/>
    <n v="190801"/>
    <m/>
    <n v="63"/>
    <n v="190801"/>
    <n v="189000"/>
  </r>
  <r>
    <x v="204"/>
    <x v="1"/>
    <m/>
    <x v="5"/>
    <x v="2"/>
    <x v="28"/>
    <n v="190801"/>
    <n v="190801"/>
    <m/>
    <n v="16"/>
    <n v="190801"/>
    <n v="448000"/>
  </r>
  <r>
    <x v="204"/>
    <x v="1"/>
    <m/>
    <x v="22"/>
    <x v="2"/>
    <x v="29"/>
    <n v="190801"/>
    <n v="190801"/>
    <m/>
    <n v="7"/>
    <n v="190801"/>
    <n v="266000"/>
  </r>
  <r>
    <x v="204"/>
    <x v="1"/>
    <m/>
    <x v="21"/>
    <x v="2"/>
    <x v="15"/>
    <n v="190801"/>
    <n v="190801"/>
    <m/>
    <n v="3"/>
    <n v="190801"/>
    <n v="52500"/>
  </r>
  <r>
    <x v="204"/>
    <x v="1"/>
    <m/>
    <x v="21"/>
    <x v="2"/>
    <x v="18"/>
    <n v="190801"/>
    <n v="190801"/>
    <m/>
    <n v="3"/>
    <n v="190801"/>
    <n v="52500"/>
  </r>
  <r>
    <x v="204"/>
    <x v="1"/>
    <m/>
    <x v="0"/>
    <x v="4"/>
    <x v="15"/>
    <n v="190801"/>
    <n v="190801"/>
    <m/>
    <n v="10"/>
    <n v="190801"/>
    <n v="315000"/>
  </r>
  <r>
    <x v="204"/>
    <x v="1"/>
    <m/>
    <x v="0"/>
    <x v="4"/>
    <x v="16"/>
    <n v="190801"/>
    <n v="190801"/>
    <m/>
    <n v="7"/>
    <n v="190801"/>
    <n v="308000"/>
  </r>
  <r>
    <x v="204"/>
    <x v="1"/>
    <m/>
    <x v="5"/>
    <x v="4"/>
    <x v="28"/>
    <n v="190801"/>
    <n v="190801"/>
    <m/>
    <n v="3"/>
    <n v="190801"/>
    <n v="114000"/>
  </r>
  <r>
    <x v="204"/>
    <x v="1"/>
    <m/>
    <x v="25"/>
    <x v="2"/>
    <x v="34"/>
    <n v="190801"/>
    <n v="190801"/>
    <m/>
    <n v="3"/>
    <n v="190801"/>
    <n v="297000"/>
  </r>
  <r>
    <x v="205"/>
    <x v="0"/>
    <m/>
    <x v="0"/>
    <x v="1"/>
    <x v="15"/>
    <n v="190801"/>
    <n v="190801"/>
    <m/>
    <n v="1"/>
    <n v="190801"/>
    <n v="20000"/>
  </r>
  <r>
    <x v="205"/>
    <x v="0"/>
    <m/>
    <x v="0"/>
    <x v="1"/>
    <x v="16"/>
    <n v="190801"/>
    <n v="190801"/>
    <m/>
    <n v="7"/>
    <n v="190801"/>
    <n v="245000"/>
  </r>
  <r>
    <x v="205"/>
    <x v="0"/>
    <m/>
    <x v="0"/>
    <x v="7"/>
    <x v="15"/>
    <n v="190801"/>
    <n v="190801"/>
    <m/>
    <n v="3"/>
    <n v="190801"/>
    <n v="60000"/>
  </r>
  <r>
    <x v="205"/>
    <x v="0"/>
    <m/>
    <x v="25"/>
    <x v="2"/>
    <x v="34"/>
    <n v="190801"/>
    <n v="190801"/>
    <m/>
    <n v="9"/>
    <n v="190801"/>
    <n v="891000"/>
  </r>
  <r>
    <x v="205"/>
    <x v="0"/>
    <m/>
    <x v="1"/>
    <x v="2"/>
    <x v="18"/>
    <n v="190801"/>
    <n v="190801"/>
    <m/>
    <n v="3"/>
    <n v="190801"/>
    <n v="60000"/>
  </r>
  <r>
    <x v="205"/>
    <x v="0"/>
    <m/>
    <x v="4"/>
    <x v="2"/>
    <x v="27"/>
    <n v="190801"/>
    <n v="190801"/>
    <m/>
    <n v="1"/>
    <n v="190801"/>
    <n v="20000"/>
  </r>
  <r>
    <x v="205"/>
    <x v="0"/>
    <m/>
    <x v="0"/>
    <x v="2"/>
    <x v="15"/>
    <n v="190801"/>
    <n v="190801"/>
    <m/>
    <n v="35"/>
    <n v="190801"/>
    <n v="700000"/>
  </r>
  <r>
    <x v="205"/>
    <x v="0"/>
    <m/>
    <x v="0"/>
    <x v="2"/>
    <x v="16"/>
    <n v="190801"/>
    <n v="190801"/>
    <m/>
    <n v="41"/>
    <n v="190801"/>
    <n v="1435000"/>
  </r>
  <r>
    <x v="205"/>
    <x v="0"/>
    <m/>
    <x v="0"/>
    <x v="2"/>
    <x v="17"/>
    <n v="190801"/>
    <n v="190801"/>
    <m/>
    <n v="42"/>
    <n v="190801"/>
    <n v="1386000"/>
  </r>
  <r>
    <x v="205"/>
    <x v="0"/>
    <m/>
    <x v="0"/>
    <x v="2"/>
    <x v="19"/>
    <n v="190801"/>
    <n v="190801"/>
    <m/>
    <n v="46"/>
    <n v="190801"/>
    <n v="138000"/>
  </r>
  <r>
    <x v="205"/>
    <x v="0"/>
    <m/>
    <x v="5"/>
    <x v="2"/>
    <x v="28"/>
    <n v="190801"/>
    <n v="190801"/>
    <m/>
    <n v="11"/>
    <n v="190801"/>
    <n v="308000"/>
  </r>
  <r>
    <x v="205"/>
    <x v="0"/>
    <m/>
    <x v="22"/>
    <x v="2"/>
    <x v="29"/>
    <n v="190801"/>
    <n v="190801"/>
    <m/>
    <n v="4"/>
    <n v="190801"/>
    <n v="152000"/>
  </r>
  <r>
    <x v="205"/>
    <x v="0"/>
    <m/>
    <x v="21"/>
    <x v="2"/>
    <x v="15"/>
    <n v="190801"/>
    <n v="190801"/>
    <m/>
    <n v="1"/>
    <n v="190801"/>
    <n v="17500"/>
  </r>
  <r>
    <x v="205"/>
    <x v="0"/>
    <m/>
    <x v="21"/>
    <x v="2"/>
    <x v="18"/>
    <n v="190801"/>
    <n v="190801"/>
    <m/>
    <n v="1"/>
    <n v="190801"/>
    <n v="17500"/>
  </r>
  <r>
    <x v="205"/>
    <x v="0"/>
    <m/>
    <x v="0"/>
    <x v="4"/>
    <x v="15"/>
    <n v="190801"/>
    <n v="190801"/>
    <m/>
    <n v="20"/>
    <n v="190801"/>
    <n v="630000"/>
  </r>
  <r>
    <x v="205"/>
    <x v="0"/>
    <m/>
    <x v="0"/>
    <x v="4"/>
    <x v="16"/>
    <n v="190801"/>
    <n v="190801"/>
    <m/>
    <n v="11"/>
    <n v="190801"/>
    <n v="484000"/>
  </r>
  <r>
    <x v="205"/>
    <x v="0"/>
    <m/>
    <x v="5"/>
    <x v="4"/>
    <x v="28"/>
    <n v="190801"/>
    <n v="190801"/>
    <m/>
    <n v="2"/>
    <n v="190801"/>
    <n v="76000"/>
  </r>
  <r>
    <x v="206"/>
    <x v="2"/>
    <m/>
    <x v="0"/>
    <x v="1"/>
    <x v="16"/>
    <n v="190801"/>
    <n v="190801"/>
    <m/>
    <n v="2"/>
    <n v="190801"/>
    <n v="70000"/>
  </r>
  <r>
    <x v="206"/>
    <x v="2"/>
    <m/>
    <x v="0"/>
    <x v="7"/>
    <x v="15"/>
    <n v="190801"/>
    <n v="190801"/>
    <m/>
    <n v="3"/>
    <n v="190801"/>
    <n v="60000"/>
  </r>
  <r>
    <x v="206"/>
    <x v="2"/>
    <m/>
    <x v="25"/>
    <x v="2"/>
    <x v="34"/>
    <n v="190801"/>
    <n v="190801"/>
    <m/>
    <n v="6"/>
    <n v="190801"/>
    <n v="594000"/>
  </r>
  <r>
    <x v="206"/>
    <x v="2"/>
    <m/>
    <x v="1"/>
    <x v="2"/>
    <x v="18"/>
    <n v="190801"/>
    <n v="190801"/>
    <m/>
    <n v="1"/>
    <n v="190801"/>
    <n v="20000"/>
  </r>
  <r>
    <x v="206"/>
    <x v="2"/>
    <m/>
    <x v="1"/>
    <x v="2"/>
    <x v="21"/>
    <n v="190801"/>
    <n v="190801"/>
    <m/>
    <n v="1"/>
    <n v="190801"/>
    <n v="35000"/>
  </r>
  <r>
    <x v="206"/>
    <x v="2"/>
    <m/>
    <x v="4"/>
    <x v="2"/>
    <x v="26"/>
    <n v="190801"/>
    <n v="190801"/>
    <m/>
    <n v="3"/>
    <n v="190801"/>
    <n v="12000"/>
  </r>
  <r>
    <x v="206"/>
    <x v="2"/>
    <m/>
    <x v="4"/>
    <x v="2"/>
    <x v="27"/>
    <n v="190801"/>
    <n v="190801"/>
    <m/>
    <n v="10"/>
    <n v="190801"/>
    <n v="200000"/>
  </r>
  <r>
    <x v="206"/>
    <x v="2"/>
    <m/>
    <x v="0"/>
    <x v="2"/>
    <x v="15"/>
    <n v="190801"/>
    <n v="190801"/>
    <m/>
    <n v="38"/>
    <n v="190801"/>
    <n v="760000"/>
  </r>
  <r>
    <x v="206"/>
    <x v="2"/>
    <m/>
    <x v="0"/>
    <x v="2"/>
    <x v="16"/>
    <n v="190801"/>
    <n v="190801"/>
    <m/>
    <n v="33"/>
    <n v="190801"/>
    <n v="1155000"/>
  </r>
  <r>
    <x v="206"/>
    <x v="2"/>
    <m/>
    <x v="0"/>
    <x v="2"/>
    <x v="17"/>
    <n v="190801"/>
    <n v="190801"/>
    <m/>
    <n v="49"/>
    <n v="190801"/>
    <n v="1617000"/>
  </r>
  <r>
    <x v="206"/>
    <x v="2"/>
    <m/>
    <x v="0"/>
    <x v="2"/>
    <x v="19"/>
    <n v="190801"/>
    <n v="190801"/>
    <m/>
    <n v="49"/>
    <n v="190801"/>
    <n v="147000"/>
  </r>
  <r>
    <x v="206"/>
    <x v="2"/>
    <m/>
    <x v="5"/>
    <x v="2"/>
    <x v="28"/>
    <n v="190801"/>
    <n v="190801"/>
    <m/>
    <n v="5"/>
    <n v="190801"/>
    <n v="140000"/>
  </r>
  <r>
    <x v="206"/>
    <x v="2"/>
    <m/>
    <x v="22"/>
    <x v="2"/>
    <x v="29"/>
    <n v="190801"/>
    <n v="190801"/>
    <m/>
    <n v="3"/>
    <n v="190801"/>
    <n v="114000"/>
  </r>
  <r>
    <x v="206"/>
    <x v="2"/>
    <m/>
    <x v="19"/>
    <x v="2"/>
    <x v="22"/>
    <n v="190801"/>
    <n v="190801"/>
    <m/>
    <n v="4"/>
    <n v="190801"/>
    <n v="52000"/>
  </r>
  <r>
    <x v="206"/>
    <x v="2"/>
    <m/>
    <x v="19"/>
    <x v="2"/>
    <x v="23"/>
    <n v="190801"/>
    <n v="190801"/>
    <m/>
    <n v="1"/>
    <n v="190801"/>
    <n v="24000"/>
  </r>
  <r>
    <x v="206"/>
    <x v="2"/>
    <m/>
    <x v="21"/>
    <x v="2"/>
    <x v="15"/>
    <n v="190801"/>
    <n v="190801"/>
    <m/>
    <n v="1"/>
    <n v="190801"/>
    <n v="17500"/>
  </r>
  <r>
    <x v="206"/>
    <x v="2"/>
    <m/>
    <x v="21"/>
    <x v="2"/>
    <x v="18"/>
    <n v="190801"/>
    <n v="190801"/>
    <m/>
    <n v="1"/>
    <n v="190801"/>
    <n v="17500"/>
  </r>
  <r>
    <x v="206"/>
    <x v="2"/>
    <m/>
    <x v="0"/>
    <x v="4"/>
    <x v="15"/>
    <n v="190801"/>
    <n v="190801"/>
    <m/>
    <n v="32"/>
    <n v="190801"/>
    <n v="1008000"/>
  </r>
  <r>
    <x v="206"/>
    <x v="2"/>
    <m/>
    <x v="0"/>
    <x v="4"/>
    <x v="16"/>
    <n v="190801"/>
    <n v="190801"/>
    <m/>
    <n v="13"/>
    <n v="190801"/>
    <n v="572000"/>
  </r>
  <r>
    <x v="206"/>
    <x v="2"/>
    <m/>
    <x v="5"/>
    <x v="4"/>
    <x v="28"/>
    <n v="190801"/>
    <n v="190801"/>
    <m/>
    <n v="8"/>
    <n v="190801"/>
    <n v="304000"/>
  </r>
  <r>
    <x v="206"/>
    <x v="2"/>
    <m/>
    <x v="1"/>
    <x v="4"/>
    <x v="18"/>
    <n v="190801"/>
    <n v="190801"/>
    <m/>
    <n v="4"/>
    <n v="190801"/>
    <n v="126000"/>
  </r>
  <r>
    <x v="206"/>
    <x v="2"/>
    <m/>
    <x v="4"/>
    <x v="4"/>
    <x v="27"/>
    <n v="190801"/>
    <n v="190801"/>
    <m/>
    <n v="1"/>
    <n v="190801"/>
    <n v="36000"/>
  </r>
  <r>
    <x v="207"/>
    <x v="5"/>
    <m/>
    <x v="0"/>
    <x v="7"/>
    <x v="15"/>
    <n v="190801"/>
    <n v="190801"/>
    <m/>
    <n v="1"/>
    <n v="190801"/>
    <n v="20000"/>
  </r>
  <r>
    <x v="207"/>
    <x v="5"/>
    <m/>
    <x v="25"/>
    <x v="2"/>
    <x v="34"/>
    <n v="190801"/>
    <n v="190801"/>
    <m/>
    <n v="4"/>
    <n v="190801"/>
    <n v="396000"/>
  </r>
  <r>
    <x v="207"/>
    <x v="5"/>
    <m/>
    <x v="1"/>
    <x v="2"/>
    <x v="18"/>
    <n v="190801"/>
    <n v="190801"/>
    <m/>
    <n v="2"/>
    <n v="190801"/>
    <n v="40000"/>
  </r>
  <r>
    <x v="207"/>
    <x v="5"/>
    <m/>
    <x v="1"/>
    <x v="2"/>
    <x v="21"/>
    <n v="190801"/>
    <n v="190801"/>
    <m/>
    <n v="2"/>
    <n v="190801"/>
    <n v="70000"/>
  </r>
  <r>
    <x v="207"/>
    <x v="5"/>
    <m/>
    <x v="4"/>
    <x v="2"/>
    <x v="26"/>
    <n v="190801"/>
    <n v="190801"/>
    <m/>
    <n v="2"/>
    <n v="190801"/>
    <n v="8000"/>
  </r>
  <r>
    <x v="207"/>
    <x v="5"/>
    <m/>
    <x v="4"/>
    <x v="2"/>
    <x v="27"/>
    <n v="190801"/>
    <n v="190801"/>
    <m/>
    <n v="1"/>
    <n v="190801"/>
    <n v="20000"/>
  </r>
  <r>
    <x v="207"/>
    <x v="5"/>
    <m/>
    <x v="0"/>
    <x v="2"/>
    <x v="15"/>
    <n v="190801"/>
    <n v="190801"/>
    <m/>
    <n v="49"/>
    <n v="190801"/>
    <n v="980000"/>
  </r>
  <r>
    <x v="207"/>
    <x v="5"/>
    <m/>
    <x v="0"/>
    <x v="2"/>
    <x v="16"/>
    <n v="190801"/>
    <n v="190801"/>
    <m/>
    <n v="31"/>
    <n v="190801"/>
    <n v="1085000"/>
  </r>
  <r>
    <x v="207"/>
    <x v="5"/>
    <m/>
    <x v="0"/>
    <x v="2"/>
    <x v="17"/>
    <n v="190801"/>
    <n v="190801"/>
    <m/>
    <n v="33"/>
    <n v="190801"/>
    <n v="1089000"/>
  </r>
  <r>
    <x v="207"/>
    <x v="5"/>
    <m/>
    <x v="0"/>
    <x v="2"/>
    <x v="19"/>
    <n v="190801"/>
    <n v="190801"/>
    <m/>
    <n v="39"/>
    <n v="190801"/>
    <n v="117000"/>
  </r>
  <r>
    <x v="207"/>
    <x v="5"/>
    <m/>
    <x v="5"/>
    <x v="2"/>
    <x v="28"/>
    <n v="190801"/>
    <n v="190801"/>
    <m/>
    <n v="12"/>
    <n v="190801"/>
    <n v="336000"/>
  </r>
  <r>
    <x v="207"/>
    <x v="5"/>
    <m/>
    <x v="22"/>
    <x v="2"/>
    <x v="29"/>
    <n v="190801"/>
    <n v="190801"/>
    <m/>
    <n v="8"/>
    <n v="190801"/>
    <n v="304000"/>
  </r>
  <r>
    <x v="207"/>
    <x v="5"/>
    <m/>
    <x v="19"/>
    <x v="2"/>
    <x v="22"/>
    <n v="190801"/>
    <n v="190801"/>
    <m/>
    <n v="4"/>
    <n v="190801"/>
    <n v="52000"/>
  </r>
  <r>
    <x v="207"/>
    <x v="5"/>
    <m/>
    <x v="19"/>
    <x v="2"/>
    <x v="24"/>
    <n v="190801"/>
    <n v="190801"/>
    <m/>
    <n v="3"/>
    <n v="190801"/>
    <n v="99000"/>
  </r>
  <r>
    <x v="208"/>
    <x v="6"/>
    <m/>
    <x v="0"/>
    <x v="7"/>
    <x v="15"/>
    <n v="190801"/>
    <n v="190801"/>
    <m/>
    <n v="1"/>
    <n v="190801"/>
    <n v="20000"/>
  </r>
  <r>
    <x v="208"/>
    <x v="6"/>
    <m/>
    <x v="25"/>
    <x v="2"/>
    <x v="34"/>
    <n v="190801"/>
    <n v="190801"/>
    <m/>
    <n v="3"/>
    <n v="190801"/>
    <n v="297000"/>
  </r>
  <r>
    <x v="208"/>
    <x v="6"/>
    <m/>
    <x v="1"/>
    <x v="2"/>
    <x v="18"/>
    <n v="190801"/>
    <n v="190801"/>
    <m/>
    <n v="2"/>
    <n v="190801"/>
    <n v="40000"/>
  </r>
  <r>
    <x v="208"/>
    <x v="6"/>
    <m/>
    <x v="4"/>
    <x v="2"/>
    <x v="27"/>
    <n v="190801"/>
    <n v="190801"/>
    <m/>
    <n v="2"/>
    <n v="190801"/>
    <n v="40000"/>
  </r>
  <r>
    <x v="208"/>
    <x v="6"/>
    <m/>
    <x v="0"/>
    <x v="2"/>
    <x v="15"/>
    <n v="190801"/>
    <n v="190801"/>
    <m/>
    <n v="51"/>
    <n v="190801"/>
    <n v="1020000"/>
  </r>
  <r>
    <x v="208"/>
    <x v="6"/>
    <m/>
    <x v="0"/>
    <x v="2"/>
    <x v="16"/>
    <n v="190801"/>
    <n v="190801"/>
    <m/>
    <n v="335"/>
    <n v="190801"/>
    <n v="11725000"/>
  </r>
  <r>
    <x v="208"/>
    <x v="6"/>
    <m/>
    <x v="0"/>
    <x v="2"/>
    <x v="17"/>
    <n v="190801"/>
    <n v="190801"/>
    <m/>
    <n v="50"/>
    <n v="190801"/>
    <n v="1650000"/>
  </r>
  <r>
    <x v="208"/>
    <x v="6"/>
    <m/>
    <x v="0"/>
    <x v="2"/>
    <x v="19"/>
    <n v="190801"/>
    <n v="190801"/>
    <m/>
    <n v="65"/>
    <n v="190801"/>
    <n v="195000"/>
  </r>
  <r>
    <x v="208"/>
    <x v="6"/>
    <m/>
    <x v="5"/>
    <x v="2"/>
    <x v="28"/>
    <n v="190801"/>
    <n v="190801"/>
    <m/>
    <n v="16"/>
    <n v="190801"/>
    <n v="448000"/>
  </r>
  <r>
    <x v="208"/>
    <x v="6"/>
    <m/>
    <x v="22"/>
    <x v="2"/>
    <x v="29"/>
    <n v="190801"/>
    <n v="190801"/>
    <m/>
    <n v="6"/>
    <n v="190801"/>
    <n v="228000"/>
  </r>
  <r>
    <x v="208"/>
    <x v="6"/>
    <m/>
    <x v="19"/>
    <x v="2"/>
    <x v="22"/>
    <n v="190801"/>
    <n v="190801"/>
    <m/>
    <n v="7"/>
    <n v="190801"/>
    <n v="91000"/>
  </r>
  <r>
    <x v="208"/>
    <x v="6"/>
    <m/>
    <x v="19"/>
    <x v="2"/>
    <x v="23"/>
    <n v="190801"/>
    <n v="190801"/>
    <m/>
    <n v="4"/>
    <n v="190801"/>
    <n v="96000"/>
  </r>
  <r>
    <x v="208"/>
    <x v="6"/>
    <m/>
    <x v="19"/>
    <x v="2"/>
    <x v="24"/>
    <n v="190801"/>
    <n v="190801"/>
    <m/>
    <n v="1"/>
    <n v="190801"/>
    <n v="33000"/>
  </r>
  <r>
    <x v="208"/>
    <x v="6"/>
    <m/>
    <x v="0"/>
    <x v="6"/>
    <x v="15"/>
    <n v="190801"/>
    <n v="190801"/>
    <m/>
    <n v="433"/>
    <n v="190801"/>
    <n v="3926444"/>
  </r>
  <r>
    <x v="208"/>
    <x v="6"/>
    <m/>
    <x v="0"/>
    <x v="6"/>
    <x v="17"/>
    <n v="190801"/>
    <n v="190801"/>
    <m/>
    <n v="444"/>
    <n v="190801"/>
    <n v="7023192"/>
  </r>
  <r>
    <x v="208"/>
    <x v="6"/>
    <m/>
    <x v="4"/>
    <x v="6"/>
    <x v="26"/>
    <n v="190801"/>
    <n v="190801"/>
    <m/>
    <n v="606"/>
    <n v="190801"/>
    <n v="650238"/>
  </r>
  <r>
    <x v="208"/>
    <x v="6"/>
    <m/>
    <x v="5"/>
    <x v="6"/>
    <x v="28"/>
    <n v="190801"/>
    <n v="190801"/>
    <m/>
    <n v="1"/>
    <n v="190801"/>
    <n v="14600"/>
  </r>
  <r>
    <x v="208"/>
    <x v="6"/>
    <m/>
    <x v="22"/>
    <x v="6"/>
    <x v="29"/>
    <n v="190801"/>
    <n v="190801"/>
    <m/>
    <n v="25"/>
    <n v="190801"/>
    <n v="492275"/>
  </r>
  <r>
    <x v="208"/>
    <x v="6"/>
    <m/>
    <x v="24"/>
    <x v="6"/>
    <x v="31"/>
    <n v="190801"/>
    <n v="190801"/>
    <m/>
    <n v="100"/>
    <n v="190801"/>
    <n v="1487700"/>
  </r>
  <r>
    <x v="208"/>
    <x v="6"/>
    <m/>
    <x v="23"/>
    <x v="6"/>
    <x v="30"/>
    <n v="190801"/>
    <n v="190801"/>
    <m/>
    <n v="86"/>
    <n v="190801"/>
    <n v="598904"/>
  </r>
  <r>
    <x v="208"/>
    <x v="6"/>
    <m/>
    <x v="20"/>
    <x v="6"/>
    <x v="25"/>
    <n v="190801"/>
    <n v="190801"/>
    <m/>
    <n v="24"/>
    <n v="190801"/>
    <n v="233184"/>
  </r>
  <r>
    <x v="208"/>
    <x v="6"/>
    <m/>
    <x v="1"/>
    <x v="6"/>
    <x v="18"/>
    <n v="190801"/>
    <n v="190801"/>
    <m/>
    <n v="9"/>
    <n v="190801"/>
    <n v="82845"/>
  </r>
  <r>
    <x v="208"/>
    <x v="6"/>
    <m/>
    <x v="19"/>
    <x v="6"/>
    <x v="22"/>
    <n v="190801"/>
    <n v="190801"/>
    <m/>
    <n v="7"/>
    <n v="190801"/>
    <n v="47537"/>
  </r>
  <r>
    <x v="209"/>
    <x v="3"/>
    <m/>
    <x v="0"/>
    <x v="1"/>
    <x v="15"/>
    <n v="190801"/>
    <n v="190801"/>
    <m/>
    <n v="5"/>
    <n v="190801"/>
    <n v="100000"/>
  </r>
  <r>
    <x v="209"/>
    <x v="3"/>
    <m/>
    <x v="0"/>
    <x v="1"/>
    <x v="16"/>
    <n v="190801"/>
    <n v="190801"/>
    <m/>
    <n v="20"/>
    <n v="190801"/>
    <n v="700000"/>
  </r>
  <r>
    <x v="209"/>
    <x v="3"/>
    <m/>
    <x v="0"/>
    <x v="7"/>
    <x v="15"/>
    <n v="190801"/>
    <n v="190801"/>
    <m/>
    <n v="1"/>
    <n v="190801"/>
    <n v="20000"/>
  </r>
  <r>
    <x v="209"/>
    <x v="3"/>
    <m/>
    <x v="0"/>
    <x v="5"/>
    <x v="15"/>
    <n v="190801"/>
    <n v="190801"/>
    <m/>
    <n v="300"/>
    <n v="190801"/>
    <n v="3068100"/>
  </r>
  <r>
    <x v="209"/>
    <x v="3"/>
    <m/>
    <x v="25"/>
    <x v="2"/>
    <x v="34"/>
    <n v="190801"/>
    <n v="190801"/>
    <m/>
    <n v="5"/>
    <n v="190801"/>
    <n v="495000"/>
  </r>
  <r>
    <x v="209"/>
    <x v="3"/>
    <m/>
    <x v="1"/>
    <x v="2"/>
    <x v="18"/>
    <n v="190801"/>
    <n v="190801"/>
    <m/>
    <n v="6"/>
    <n v="190801"/>
    <n v="120000"/>
  </r>
  <r>
    <x v="209"/>
    <x v="3"/>
    <m/>
    <x v="1"/>
    <x v="2"/>
    <x v="21"/>
    <n v="190801"/>
    <n v="190801"/>
    <m/>
    <n v="1"/>
    <n v="190801"/>
    <n v="35000"/>
  </r>
  <r>
    <x v="209"/>
    <x v="3"/>
    <m/>
    <x v="4"/>
    <x v="2"/>
    <x v="27"/>
    <n v="190801"/>
    <n v="190801"/>
    <m/>
    <n v="4"/>
    <n v="190801"/>
    <n v="80000"/>
  </r>
  <r>
    <x v="209"/>
    <x v="3"/>
    <m/>
    <x v="0"/>
    <x v="2"/>
    <x v="15"/>
    <n v="190801"/>
    <n v="190801"/>
    <m/>
    <n v="53"/>
    <n v="190801"/>
    <n v="1060000"/>
  </r>
  <r>
    <x v="209"/>
    <x v="3"/>
    <m/>
    <x v="0"/>
    <x v="2"/>
    <x v="16"/>
    <n v="190801"/>
    <n v="190801"/>
    <m/>
    <n v="42"/>
    <n v="190801"/>
    <n v="1470000"/>
  </r>
  <r>
    <x v="209"/>
    <x v="3"/>
    <m/>
    <x v="0"/>
    <x v="2"/>
    <x v="17"/>
    <n v="190801"/>
    <n v="190801"/>
    <m/>
    <n v="59"/>
    <n v="190801"/>
    <n v="1947000"/>
  </r>
  <r>
    <x v="209"/>
    <x v="3"/>
    <m/>
    <x v="0"/>
    <x v="2"/>
    <x v="19"/>
    <n v="190801"/>
    <n v="190801"/>
    <m/>
    <n v="71"/>
    <n v="190801"/>
    <n v="213000"/>
  </r>
  <r>
    <x v="209"/>
    <x v="3"/>
    <m/>
    <x v="5"/>
    <x v="2"/>
    <x v="28"/>
    <n v="190801"/>
    <n v="190801"/>
    <m/>
    <n v="17"/>
    <n v="190801"/>
    <n v="476000"/>
  </r>
  <r>
    <x v="209"/>
    <x v="3"/>
    <m/>
    <x v="22"/>
    <x v="2"/>
    <x v="29"/>
    <n v="190801"/>
    <n v="190801"/>
    <m/>
    <n v="4"/>
    <n v="190801"/>
    <n v="152000"/>
  </r>
  <r>
    <x v="209"/>
    <x v="3"/>
    <m/>
    <x v="19"/>
    <x v="2"/>
    <x v="22"/>
    <n v="190801"/>
    <n v="190801"/>
    <m/>
    <n v="8"/>
    <n v="190801"/>
    <n v="104000"/>
  </r>
  <r>
    <x v="209"/>
    <x v="3"/>
    <m/>
    <x v="19"/>
    <x v="2"/>
    <x v="23"/>
    <n v="190801"/>
    <n v="190801"/>
    <m/>
    <n v="5"/>
    <n v="190801"/>
    <n v="120000"/>
  </r>
  <r>
    <x v="209"/>
    <x v="3"/>
    <m/>
    <x v="0"/>
    <x v="4"/>
    <x v="15"/>
    <n v="190801"/>
    <n v="190801"/>
    <m/>
    <n v="90"/>
    <n v="190801"/>
    <n v="2835000"/>
  </r>
  <r>
    <x v="209"/>
    <x v="3"/>
    <m/>
    <x v="0"/>
    <x v="4"/>
    <x v="16"/>
    <n v="190801"/>
    <n v="190801"/>
    <m/>
    <n v="16"/>
    <n v="190801"/>
    <n v="704000"/>
  </r>
  <r>
    <x v="209"/>
    <x v="3"/>
    <m/>
    <x v="5"/>
    <x v="4"/>
    <x v="28"/>
    <n v="190801"/>
    <n v="190801"/>
    <m/>
    <n v="7"/>
    <n v="190801"/>
    <n v="266000"/>
  </r>
  <r>
    <x v="209"/>
    <x v="3"/>
    <m/>
    <x v="19"/>
    <x v="4"/>
    <x v="22"/>
    <n v="190801"/>
    <n v="190801"/>
    <m/>
    <n v="2"/>
    <n v="190801"/>
    <n v="50000"/>
  </r>
  <r>
    <x v="209"/>
    <x v="3"/>
    <m/>
    <x v="4"/>
    <x v="4"/>
    <x v="27"/>
    <n v="190801"/>
    <n v="190801"/>
    <m/>
    <n v="2"/>
    <n v="190801"/>
    <n v="72000"/>
  </r>
  <r>
    <x v="210"/>
    <x v="4"/>
    <m/>
    <x v="0"/>
    <x v="1"/>
    <x v="15"/>
    <n v="190801"/>
    <n v="190801"/>
    <m/>
    <n v="1"/>
    <n v="190801"/>
    <n v="20000"/>
  </r>
  <r>
    <x v="210"/>
    <x v="4"/>
    <m/>
    <x v="0"/>
    <x v="1"/>
    <x v="16"/>
    <n v="190801"/>
    <n v="190801"/>
    <m/>
    <n v="13"/>
    <n v="190801"/>
    <n v="455000"/>
  </r>
  <r>
    <x v="210"/>
    <x v="4"/>
    <m/>
    <x v="0"/>
    <x v="7"/>
    <x v="15"/>
    <n v="190801"/>
    <n v="190801"/>
    <m/>
    <n v="4"/>
    <n v="190801"/>
    <n v="80000"/>
  </r>
  <r>
    <x v="210"/>
    <x v="4"/>
    <m/>
    <x v="25"/>
    <x v="2"/>
    <x v="34"/>
    <n v="190801"/>
    <n v="190801"/>
    <m/>
    <n v="4"/>
    <n v="190801"/>
    <n v="396000"/>
  </r>
  <r>
    <x v="210"/>
    <x v="4"/>
    <m/>
    <x v="1"/>
    <x v="2"/>
    <x v="18"/>
    <n v="190801"/>
    <n v="190801"/>
    <m/>
    <n v="1"/>
    <n v="190801"/>
    <n v="20000"/>
  </r>
  <r>
    <x v="210"/>
    <x v="4"/>
    <m/>
    <x v="4"/>
    <x v="2"/>
    <x v="26"/>
    <n v="190801"/>
    <n v="190801"/>
    <m/>
    <n v="10"/>
    <n v="190801"/>
    <n v="40000"/>
  </r>
  <r>
    <x v="210"/>
    <x v="4"/>
    <m/>
    <x v="4"/>
    <x v="2"/>
    <x v="27"/>
    <n v="190801"/>
    <n v="190801"/>
    <m/>
    <n v="5"/>
    <n v="190801"/>
    <n v="100000"/>
  </r>
  <r>
    <x v="210"/>
    <x v="4"/>
    <m/>
    <x v="0"/>
    <x v="2"/>
    <x v="15"/>
    <n v="190801"/>
    <n v="190801"/>
    <m/>
    <n v="46"/>
    <n v="190801"/>
    <n v="920000"/>
  </r>
  <r>
    <x v="210"/>
    <x v="4"/>
    <m/>
    <x v="0"/>
    <x v="2"/>
    <x v="16"/>
    <n v="190801"/>
    <n v="190801"/>
    <m/>
    <n v="133"/>
    <n v="190801"/>
    <n v="4655000"/>
  </r>
  <r>
    <x v="210"/>
    <x v="4"/>
    <m/>
    <x v="0"/>
    <x v="2"/>
    <x v="17"/>
    <n v="190801"/>
    <n v="190801"/>
    <m/>
    <n v="34"/>
    <n v="190801"/>
    <n v="1122000"/>
  </r>
  <r>
    <x v="210"/>
    <x v="4"/>
    <m/>
    <x v="0"/>
    <x v="2"/>
    <x v="19"/>
    <n v="190801"/>
    <n v="190801"/>
    <m/>
    <n v="45"/>
    <n v="190801"/>
    <n v="135000"/>
  </r>
  <r>
    <x v="210"/>
    <x v="4"/>
    <m/>
    <x v="5"/>
    <x v="2"/>
    <x v="28"/>
    <n v="190801"/>
    <n v="190801"/>
    <m/>
    <n v="11"/>
    <n v="190801"/>
    <n v="308000"/>
  </r>
  <r>
    <x v="210"/>
    <x v="4"/>
    <m/>
    <x v="22"/>
    <x v="2"/>
    <x v="29"/>
    <n v="190801"/>
    <n v="190801"/>
    <m/>
    <n v="3"/>
    <n v="190801"/>
    <n v="114000"/>
  </r>
  <r>
    <x v="210"/>
    <x v="4"/>
    <m/>
    <x v="19"/>
    <x v="2"/>
    <x v="22"/>
    <n v="190801"/>
    <n v="190801"/>
    <m/>
    <n v="5"/>
    <n v="190801"/>
    <n v="65000"/>
  </r>
  <r>
    <x v="210"/>
    <x v="4"/>
    <m/>
    <x v="19"/>
    <x v="2"/>
    <x v="24"/>
    <n v="190801"/>
    <n v="190801"/>
    <m/>
    <n v="1"/>
    <n v="190801"/>
    <n v="33000"/>
  </r>
  <r>
    <x v="210"/>
    <x v="4"/>
    <m/>
    <x v="0"/>
    <x v="4"/>
    <x v="15"/>
    <n v="190801"/>
    <n v="190801"/>
    <m/>
    <n v="25"/>
    <n v="190801"/>
    <n v="787500"/>
  </r>
  <r>
    <x v="210"/>
    <x v="4"/>
    <m/>
    <x v="0"/>
    <x v="4"/>
    <x v="16"/>
    <n v="190801"/>
    <n v="190801"/>
    <m/>
    <n v="7"/>
    <n v="190801"/>
    <n v="308000"/>
  </r>
  <r>
    <x v="210"/>
    <x v="4"/>
    <m/>
    <x v="5"/>
    <x v="4"/>
    <x v="28"/>
    <n v="190801"/>
    <n v="190801"/>
    <m/>
    <n v="1"/>
    <n v="190801"/>
    <n v="38000"/>
  </r>
  <r>
    <x v="210"/>
    <x v="4"/>
    <m/>
    <x v="19"/>
    <x v="4"/>
    <x v="22"/>
    <n v="190801"/>
    <n v="190801"/>
    <m/>
    <n v="1"/>
    <n v="190801"/>
    <n v="25000"/>
  </r>
  <r>
    <x v="210"/>
    <x v="4"/>
    <m/>
    <x v="4"/>
    <x v="4"/>
    <x v="27"/>
    <n v="190801"/>
    <n v="190801"/>
    <m/>
    <n v="2"/>
    <n v="190801"/>
    <n v="72000"/>
  </r>
  <r>
    <x v="211"/>
    <x v="1"/>
    <m/>
    <x v="0"/>
    <x v="1"/>
    <x v="15"/>
    <n v="190801"/>
    <n v="190801"/>
    <m/>
    <n v="3"/>
    <n v="190801"/>
    <n v="60000"/>
  </r>
  <r>
    <x v="211"/>
    <x v="1"/>
    <m/>
    <x v="0"/>
    <x v="1"/>
    <x v="16"/>
    <n v="190801"/>
    <n v="190801"/>
    <m/>
    <n v="4"/>
    <n v="190801"/>
    <n v="140000"/>
  </r>
  <r>
    <x v="211"/>
    <x v="1"/>
    <m/>
    <x v="0"/>
    <x v="7"/>
    <x v="15"/>
    <n v="190801"/>
    <n v="190801"/>
    <m/>
    <n v="1"/>
    <n v="190801"/>
    <n v="20000"/>
  </r>
  <r>
    <x v="211"/>
    <x v="1"/>
    <m/>
    <x v="25"/>
    <x v="2"/>
    <x v="34"/>
    <n v="190801"/>
    <n v="190801"/>
    <m/>
    <n v="7"/>
    <n v="190801"/>
    <n v="693000"/>
  </r>
  <r>
    <x v="211"/>
    <x v="1"/>
    <m/>
    <x v="4"/>
    <x v="2"/>
    <x v="26"/>
    <n v="190801"/>
    <n v="190801"/>
    <m/>
    <n v="1"/>
    <n v="190801"/>
    <n v="4000"/>
  </r>
  <r>
    <x v="211"/>
    <x v="1"/>
    <m/>
    <x v="4"/>
    <x v="2"/>
    <x v="27"/>
    <n v="190801"/>
    <n v="190801"/>
    <m/>
    <n v="4"/>
    <n v="190801"/>
    <n v="80000"/>
  </r>
  <r>
    <x v="211"/>
    <x v="1"/>
    <m/>
    <x v="1"/>
    <x v="2"/>
    <x v="18"/>
    <n v="190801"/>
    <n v="190801"/>
    <m/>
    <n v="2"/>
    <n v="190801"/>
    <n v="40000"/>
  </r>
  <r>
    <x v="211"/>
    <x v="1"/>
    <m/>
    <x v="0"/>
    <x v="2"/>
    <x v="15"/>
    <n v="190801"/>
    <n v="190801"/>
    <m/>
    <n v="42"/>
    <n v="190801"/>
    <n v="840000"/>
  </r>
  <r>
    <x v="211"/>
    <x v="1"/>
    <m/>
    <x v="0"/>
    <x v="2"/>
    <x v="16"/>
    <n v="190801"/>
    <n v="190801"/>
    <m/>
    <n v="39"/>
    <n v="190801"/>
    <n v="1365000"/>
  </r>
  <r>
    <x v="211"/>
    <x v="1"/>
    <m/>
    <x v="0"/>
    <x v="2"/>
    <x v="17"/>
    <n v="190801"/>
    <n v="190801"/>
    <m/>
    <n v="32"/>
    <n v="190801"/>
    <n v="1056000"/>
  </r>
  <r>
    <x v="211"/>
    <x v="1"/>
    <m/>
    <x v="0"/>
    <x v="2"/>
    <x v="19"/>
    <n v="190801"/>
    <n v="190801"/>
    <m/>
    <n v="58"/>
    <n v="190801"/>
    <n v="174000"/>
  </r>
  <r>
    <x v="211"/>
    <x v="1"/>
    <m/>
    <x v="5"/>
    <x v="2"/>
    <x v="28"/>
    <n v="190801"/>
    <n v="190801"/>
    <m/>
    <n v="11"/>
    <n v="190801"/>
    <n v="308000"/>
  </r>
  <r>
    <x v="211"/>
    <x v="1"/>
    <m/>
    <x v="22"/>
    <x v="2"/>
    <x v="29"/>
    <n v="190801"/>
    <n v="190801"/>
    <m/>
    <n v="2"/>
    <n v="190801"/>
    <n v="76000"/>
  </r>
  <r>
    <x v="211"/>
    <x v="1"/>
    <m/>
    <x v="19"/>
    <x v="2"/>
    <x v="22"/>
    <n v="190801"/>
    <n v="190801"/>
    <m/>
    <n v="14"/>
    <n v="190801"/>
    <n v="182000"/>
  </r>
  <r>
    <x v="211"/>
    <x v="1"/>
    <m/>
    <x v="19"/>
    <x v="2"/>
    <x v="23"/>
    <n v="190801"/>
    <n v="190801"/>
    <m/>
    <n v="1"/>
    <n v="190801"/>
    <n v="24000"/>
  </r>
  <r>
    <x v="211"/>
    <x v="1"/>
    <m/>
    <x v="19"/>
    <x v="2"/>
    <x v="24"/>
    <n v="190801"/>
    <n v="190801"/>
    <m/>
    <n v="1"/>
    <n v="190801"/>
    <n v="33000"/>
  </r>
  <r>
    <x v="211"/>
    <x v="1"/>
    <m/>
    <x v="0"/>
    <x v="4"/>
    <x v="15"/>
    <n v="190801"/>
    <n v="190801"/>
    <m/>
    <n v="26"/>
    <n v="190801"/>
    <n v="819000"/>
  </r>
  <r>
    <x v="211"/>
    <x v="1"/>
    <m/>
    <x v="0"/>
    <x v="4"/>
    <x v="16"/>
    <n v="190801"/>
    <n v="190801"/>
    <m/>
    <n v="7"/>
    <n v="190801"/>
    <n v="308000"/>
  </r>
  <r>
    <x v="211"/>
    <x v="1"/>
    <m/>
    <x v="5"/>
    <x v="4"/>
    <x v="28"/>
    <n v="190801"/>
    <n v="190801"/>
    <m/>
    <n v="2"/>
    <n v="190801"/>
    <n v="76000"/>
  </r>
  <r>
    <x v="212"/>
    <x v="0"/>
    <m/>
    <x v="0"/>
    <x v="7"/>
    <x v="15"/>
    <n v="190801"/>
    <n v="190801"/>
    <m/>
    <n v="1"/>
    <n v="190801"/>
    <n v="20000"/>
  </r>
  <r>
    <x v="212"/>
    <x v="0"/>
    <m/>
    <x v="25"/>
    <x v="2"/>
    <x v="34"/>
    <n v="190801"/>
    <n v="190801"/>
    <m/>
    <n v="9"/>
    <n v="190801"/>
    <n v="891000"/>
  </r>
  <r>
    <x v="212"/>
    <x v="0"/>
    <m/>
    <x v="1"/>
    <x v="2"/>
    <x v="18"/>
    <n v="190801"/>
    <n v="190801"/>
    <m/>
    <n v="2"/>
    <n v="190801"/>
    <n v="40000"/>
  </r>
  <r>
    <x v="212"/>
    <x v="0"/>
    <m/>
    <x v="1"/>
    <x v="2"/>
    <x v="21"/>
    <n v="190801"/>
    <n v="190801"/>
    <m/>
    <n v="4"/>
    <n v="190801"/>
    <n v="140000"/>
  </r>
  <r>
    <x v="212"/>
    <x v="0"/>
    <m/>
    <x v="4"/>
    <x v="2"/>
    <x v="27"/>
    <n v="190801"/>
    <n v="190801"/>
    <m/>
    <n v="1"/>
    <n v="190801"/>
    <n v="20000"/>
  </r>
  <r>
    <x v="212"/>
    <x v="0"/>
    <m/>
    <x v="0"/>
    <x v="2"/>
    <x v="15"/>
    <n v="190801"/>
    <n v="190801"/>
    <m/>
    <n v="30"/>
    <n v="190801"/>
    <n v="600000"/>
  </r>
  <r>
    <x v="212"/>
    <x v="0"/>
    <m/>
    <x v="0"/>
    <x v="2"/>
    <x v="16"/>
    <n v="190801"/>
    <n v="190801"/>
    <m/>
    <n v="26"/>
    <n v="190801"/>
    <n v="910000"/>
  </r>
  <r>
    <x v="212"/>
    <x v="0"/>
    <m/>
    <x v="0"/>
    <x v="2"/>
    <x v="17"/>
    <n v="190801"/>
    <n v="190801"/>
    <m/>
    <n v="39"/>
    <n v="190801"/>
    <n v="1287000"/>
  </r>
  <r>
    <x v="212"/>
    <x v="0"/>
    <m/>
    <x v="0"/>
    <x v="2"/>
    <x v="19"/>
    <n v="190801"/>
    <n v="190801"/>
    <m/>
    <n v="38"/>
    <n v="190801"/>
    <n v="114000"/>
  </r>
  <r>
    <x v="212"/>
    <x v="0"/>
    <m/>
    <x v="5"/>
    <x v="2"/>
    <x v="28"/>
    <n v="190801"/>
    <n v="190801"/>
    <m/>
    <n v="11"/>
    <n v="190801"/>
    <n v="308000"/>
  </r>
  <r>
    <x v="212"/>
    <x v="0"/>
    <m/>
    <x v="22"/>
    <x v="2"/>
    <x v="29"/>
    <n v="190801"/>
    <n v="190801"/>
    <m/>
    <n v="3"/>
    <n v="190801"/>
    <n v="114000"/>
  </r>
  <r>
    <x v="212"/>
    <x v="0"/>
    <m/>
    <x v="19"/>
    <x v="2"/>
    <x v="22"/>
    <n v="190801"/>
    <n v="190801"/>
    <m/>
    <n v="5"/>
    <n v="190801"/>
    <n v="65000"/>
  </r>
  <r>
    <x v="212"/>
    <x v="0"/>
    <m/>
    <x v="19"/>
    <x v="2"/>
    <x v="23"/>
    <n v="190801"/>
    <n v="190801"/>
    <m/>
    <n v="1"/>
    <n v="190801"/>
    <n v="24000"/>
  </r>
  <r>
    <x v="213"/>
    <x v="2"/>
    <m/>
    <x v="0"/>
    <x v="7"/>
    <x v="15"/>
    <n v="190801"/>
    <n v="190801"/>
    <m/>
    <n v="5"/>
    <n v="190801"/>
    <n v="100000"/>
  </r>
  <r>
    <x v="213"/>
    <x v="2"/>
    <m/>
    <x v="25"/>
    <x v="2"/>
    <x v="34"/>
    <n v="190801"/>
    <n v="190801"/>
    <m/>
    <n v="4"/>
    <n v="190801"/>
    <n v="396000"/>
  </r>
  <r>
    <x v="213"/>
    <x v="2"/>
    <m/>
    <x v="1"/>
    <x v="2"/>
    <x v="18"/>
    <n v="190801"/>
    <n v="190801"/>
    <m/>
    <n v="4"/>
    <n v="190801"/>
    <n v="80000"/>
  </r>
  <r>
    <x v="213"/>
    <x v="2"/>
    <m/>
    <x v="1"/>
    <x v="2"/>
    <x v="21"/>
    <n v="190801"/>
    <n v="190801"/>
    <m/>
    <n v="1"/>
    <n v="190801"/>
    <n v="35000"/>
  </r>
  <r>
    <x v="213"/>
    <x v="2"/>
    <m/>
    <x v="4"/>
    <x v="2"/>
    <x v="26"/>
    <n v="190801"/>
    <n v="190801"/>
    <m/>
    <n v="2"/>
    <n v="190801"/>
    <n v="8000"/>
  </r>
  <r>
    <x v="213"/>
    <x v="2"/>
    <m/>
    <x v="4"/>
    <x v="2"/>
    <x v="27"/>
    <n v="190801"/>
    <n v="190801"/>
    <m/>
    <n v="6"/>
    <n v="190801"/>
    <n v="120000"/>
  </r>
  <r>
    <x v="213"/>
    <x v="2"/>
    <m/>
    <x v="0"/>
    <x v="2"/>
    <x v="15"/>
    <n v="190801"/>
    <n v="190801"/>
    <m/>
    <n v="59"/>
    <n v="190801"/>
    <n v="1180000"/>
  </r>
  <r>
    <x v="213"/>
    <x v="2"/>
    <m/>
    <x v="0"/>
    <x v="2"/>
    <x v="16"/>
    <n v="190801"/>
    <n v="190801"/>
    <m/>
    <n v="44"/>
    <n v="190801"/>
    <n v="1540000"/>
  </r>
  <r>
    <x v="213"/>
    <x v="2"/>
    <m/>
    <x v="0"/>
    <x v="2"/>
    <x v="17"/>
    <n v="190801"/>
    <n v="190801"/>
    <m/>
    <n v="66"/>
    <n v="190801"/>
    <n v="2178000"/>
  </r>
  <r>
    <x v="213"/>
    <x v="2"/>
    <m/>
    <x v="19"/>
    <x v="2"/>
    <x v="22"/>
    <n v="190801"/>
    <n v="190801"/>
    <m/>
    <n v="9"/>
    <n v="190801"/>
    <n v="117000"/>
  </r>
  <r>
    <x v="213"/>
    <x v="2"/>
    <m/>
    <x v="19"/>
    <x v="2"/>
    <x v="24"/>
    <n v="190801"/>
    <n v="190801"/>
    <m/>
    <n v="1"/>
    <n v="190801"/>
    <n v="33000"/>
  </r>
  <r>
    <x v="213"/>
    <x v="2"/>
    <m/>
    <x v="0"/>
    <x v="2"/>
    <x v="19"/>
    <n v="190801"/>
    <n v="190801"/>
    <m/>
    <n v="56"/>
    <n v="190801"/>
    <n v="168000"/>
  </r>
  <r>
    <x v="213"/>
    <x v="2"/>
    <m/>
    <x v="5"/>
    <x v="2"/>
    <x v="28"/>
    <n v="190801"/>
    <n v="190801"/>
    <m/>
    <n v="12"/>
    <n v="190801"/>
    <n v="336000"/>
  </r>
  <r>
    <x v="213"/>
    <x v="2"/>
    <m/>
    <x v="22"/>
    <x v="2"/>
    <x v="29"/>
    <n v="190801"/>
    <n v="190801"/>
    <m/>
    <n v="3"/>
    <n v="190801"/>
    <n v="114000"/>
  </r>
  <r>
    <x v="214"/>
    <x v="5"/>
    <m/>
    <x v="0"/>
    <x v="7"/>
    <x v="15"/>
    <n v="190801"/>
    <n v="190801"/>
    <m/>
    <n v="5"/>
    <n v="190801"/>
    <n v="100000"/>
  </r>
  <r>
    <x v="214"/>
    <x v="5"/>
    <m/>
    <x v="25"/>
    <x v="2"/>
    <x v="34"/>
    <n v="190801"/>
    <n v="190801"/>
    <m/>
    <n v="7"/>
    <n v="190801"/>
    <n v="693000"/>
  </r>
  <r>
    <x v="214"/>
    <x v="5"/>
    <m/>
    <x v="1"/>
    <x v="2"/>
    <x v="18"/>
    <n v="190801"/>
    <n v="190801"/>
    <m/>
    <n v="3"/>
    <n v="190801"/>
    <n v="60000"/>
  </r>
  <r>
    <x v="214"/>
    <x v="5"/>
    <m/>
    <x v="4"/>
    <x v="2"/>
    <x v="26"/>
    <n v="190801"/>
    <n v="190801"/>
    <m/>
    <n v="10"/>
    <n v="190801"/>
    <n v="40000"/>
  </r>
  <r>
    <x v="214"/>
    <x v="5"/>
    <m/>
    <x v="4"/>
    <x v="2"/>
    <x v="27"/>
    <n v="190801"/>
    <n v="190801"/>
    <m/>
    <n v="4"/>
    <n v="190801"/>
    <n v="80000"/>
  </r>
  <r>
    <x v="214"/>
    <x v="5"/>
    <m/>
    <x v="0"/>
    <x v="2"/>
    <x v="15"/>
    <n v="190801"/>
    <n v="190801"/>
    <m/>
    <n v="49"/>
    <n v="190801"/>
    <n v="980000"/>
  </r>
  <r>
    <x v="214"/>
    <x v="5"/>
    <m/>
    <x v="0"/>
    <x v="2"/>
    <x v="16"/>
    <n v="190801"/>
    <n v="190801"/>
    <m/>
    <n v="35"/>
    <n v="190801"/>
    <n v="1225000"/>
  </r>
  <r>
    <x v="214"/>
    <x v="5"/>
    <m/>
    <x v="0"/>
    <x v="2"/>
    <x v="17"/>
    <n v="190801"/>
    <n v="190801"/>
    <m/>
    <n v="41"/>
    <n v="190801"/>
    <n v="1353000"/>
  </r>
  <r>
    <x v="214"/>
    <x v="5"/>
    <m/>
    <x v="0"/>
    <x v="2"/>
    <x v="19"/>
    <n v="190801"/>
    <n v="190801"/>
    <m/>
    <n v="48"/>
    <n v="190801"/>
    <n v="144000"/>
  </r>
  <r>
    <x v="214"/>
    <x v="5"/>
    <m/>
    <x v="5"/>
    <x v="2"/>
    <x v="28"/>
    <n v="190801"/>
    <n v="190801"/>
    <m/>
    <n v="9"/>
    <n v="190801"/>
    <n v="252000"/>
  </r>
  <r>
    <x v="214"/>
    <x v="5"/>
    <m/>
    <x v="22"/>
    <x v="2"/>
    <x v="29"/>
    <n v="190801"/>
    <n v="190801"/>
    <m/>
    <n v="2"/>
    <n v="190801"/>
    <n v="76000"/>
  </r>
  <r>
    <x v="214"/>
    <x v="5"/>
    <m/>
    <x v="19"/>
    <x v="2"/>
    <x v="22"/>
    <n v="190801"/>
    <n v="190801"/>
    <m/>
    <n v="2"/>
    <n v="190801"/>
    <n v="26000"/>
  </r>
  <r>
    <x v="214"/>
    <x v="5"/>
    <m/>
    <x v="19"/>
    <x v="2"/>
    <x v="23"/>
    <n v="190801"/>
    <n v="190801"/>
    <m/>
    <n v="1"/>
    <n v="190801"/>
    <n v="24000"/>
  </r>
  <r>
    <x v="214"/>
    <x v="5"/>
    <m/>
    <x v="19"/>
    <x v="2"/>
    <x v="24"/>
    <n v="190801"/>
    <n v="190801"/>
    <m/>
    <n v="1"/>
    <n v="190801"/>
    <n v="33000"/>
  </r>
  <r>
    <x v="215"/>
    <x v="6"/>
    <m/>
    <x v="0"/>
    <x v="7"/>
    <x v="15"/>
    <n v="190801"/>
    <n v="190801"/>
    <m/>
    <n v="1"/>
    <n v="190801"/>
    <n v="20000"/>
  </r>
  <r>
    <x v="215"/>
    <x v="6"/>
    <m/>
    <x v="25"/>
    <x v="2"/>
    <x v="34"/>
    <n v="190801"/>
    <n v="190801"/>
    <m/>
    <n v="7"/>
    <n v="190801"/>
    <n v="693000"/>
  </r>
  <r>
    <x v="215"/>
    <x v="6"/>
    <m/>
    <x v="1"/>
    <x v="2"/>
    <x v="18"/>
    <n v="190801"/>
    <n v="190801"/>
    <m/>
    <n v="8"/>
    <n v="190801"/>
    <n v="160000"/>
  </r>
  <r>
    <x v="215"/>
    <x v="6"/>
    <m/>
    <x v="4"/>
    <x v="2"/>
    <x v="26"/>
    <n v="190801"/>
    <n v="190801"/>
    <m/>
    <n v="11"/>
    <n v="190801"/>
    <n v="44000"/>
  </r>
  <r>
    <x v="215"/>
    <x v="6"/>
    <m/>
    <x v="4"/>
    <x v="2"/>
    <x v="27"/>
    <n v="190801"/>
    <n v="190801"/>
    <m/>
    <n v="3"/>
    <n v="190801"/>
    <n v="60000"/>
  </r>
  <r>
    <x v="215"/>
    <x v="6"/>
    <m/>
    <x v="0"/>
    <x v="2"/>
    <x v="15"/>
    <n v="190801"/>
    <n v="190801"/>
    <m/>
    <n v="45"/>
    <n v="190801"/>
    <n v="900000"/>
  </r>
  <r>
    <x v="215"/>
    <x v="6"/>
    <m/>
    <x v="0"/>
    <x v="2"/>
    <x v="16"/>
    <n v="190801"/>
    <n v="190801"/>
    <m/>
    <n v="22"/>
    <n v="190801"/>
    <n v="770000"/>
  </r>
  <r>
    <x v="215"/>
    <x v="6"/>
    <m/>
    <x v="0"/>
    <x v="2"/>
    <x v="17"/>
    <n v="190801"/>
    <n v="190801"/>
    <m/>
    <n v="54"/>
    <n v="190801"/>
    <n v="1782000"/>
  </r>
  <r>
    <x v="215"/>
    <x v="6"/>
    <m/>
    <x v="0"/>
    <x v="2"/>
    <x v="19"/>
    <n v="190801"/>
    <n v="190801"/>
    <m/>
    <n v="47"/>
    <n v="190801"/>
    <n v="141000"/>
  </r>
  <r>
    <x v="215"/>
    <x v="6"/>
    <m/>
    <x v="5"/>
    <x v="2"/>
    <x v="28"/>
    <n v="190801"/>
    <n v="190801"/>
    <m/>
    <n v="10"/>
    <n v="190801"/>
    <n v="280000"/>
  </r>
  <r>
    <x v="215"/>
    <x v="6"/>
    <m/>
    <x v="22"/>
    <x v="2"/>
    <x v="29"/>
    <n v="190801"/>
    <n v="190801"/>
    <m/>
    <n v="6"/>
    <n v="190801"/>
    <n v="228000"/>
  </r>
  <r>
    <x v="215"/>
    <x v="6"/>
    <m/>
    <x v="19"/>
    <x v="2"/>
    <x v="22"/>
    <n v="190801"/>
    <n v="190801"/>
    <m/>
    <n v="10"/>
    <n v="190801"/>
    <n v="130000"/>
  </r>
  <r>
    <x v="215"/>
    <x v="6"/>
    <m/>
    <x v="19"/>
    <x v="2"/>
    <x v="23"/>
    <n v="190801"/>
    <n v="190801"/>
    <m/>
    <n v="2"/>
    <n v="190801"/>
    <n v="48000"/>
  </r>
  <r>
    <x v="215"/>
    <x v="6"/>
    <m/>
    <x v="19"/>
    <x v="2"/>
    <x v="24"/>
    <n v="190801"/>
    <n v="190801"/>
    <m/>
    <n v="1"/>
    <n v="190801"/>
    <n v="33000"/>
  </r>
  <r>
    <x v="215"/>
    <x v="6"/>
    <m/>
    <x v="0"/>
    <x v="6"/>
    <x v="15"/>
    <n v="190801"/>
    <n v="190801"/>
    <m/>
    <n v="338"/>
    <n v="190801"/>
    <n v="3064984"/>
  </r>
  <r>
    <x v="215"/>
    <x v="6"/>
    <m/>
    <x v="0"/>
    <x v="6"/>
    <x v="17"/>
    <n v="190801"/>
    <n v="190801"/>
    <m/>
    <n v="271"/>
    <n v="190801"/>
    <n v="4286678"/>
  </r>
  <r>
    <x v="215"/>
    <x v="6"/>
    <m/>
    <x v="4"/>
    <x v="6"/>
    <x v="26"/>
    <n v="190801"/>
    <n v="190801"/>
    <m/>
    <n v="710"/>
    <n v="190801"/>
    <n v="761830"/>
  </r>
  <r>
    <x v="215"/>
    <x v="6"/>
    <m/>
    <x v="26"/>
    <x v="6"/>
    <x v="35"/>
    <n v="190801"/>
    <n v="190801"/>
    <m/>
    <n v="56"/>
    <n v="190801"/>
    <n v="959336"/>
  </r>
  <r>
    <x v="215"/>
    <x v="6"/>
    <m/>
    <x v="22"/>
    <x v="6"/>
    <x v="29"/>
    <n v="190801"/>
    <n v="190801"/>
    <m/>
    <n v="15"/>
    <n v="190801"/>
    <n v="295365"/>
  </r>
  <r>
    <x v="215"/>
    <x v="6"/>
    <m/>
    <x v="24"/>
    <x v="6"/>
    <x v="31"/>
    <n v="190801"/>
    <n v="190801"/>
    <m/>
    <n v="107"/>
    <n v="190801"/>
    <n v="1591839"/>
  </r>
  <r>
    <x v="215"/>
    <x v="6"/>
    <m/>
    <x v="23"/>
    <x v="6"/>
    <x v="30"/>
    <n v="190801"/>
    <n v="190801"/>
    <m/>
    <n v="88"/>
    <n v="190801"/>
    <n v="612832"/>
  </r>
  <r>
    <x v="215"/>
    <x v="6"/>
    <m/>
    <x v="20"/>
    <x v="6"/>
    <x v="25"/>
    <n v="190801"/>
    <n v="190801"/>
    <m/>
    <n v="22"/>
    <n v="190801"/>
    <n v="213752"/>
  </r>
  <r>
    <x v="215"/>
    <x v="6"/>
    <m/>
    <x v="1"/>
    <x v="6"/>
    <x v="18"/>
    <n v="190801"/>
    <n v="190801"/>
    <m/>
    <n v="3"/>
    <n v="190801"/>
    <n v="27615"/>
  </r>
  <r>
    <x v="215"/>
    <x v="6"/>
    <m/>
    <x v="19"/>
    <x v="6"/>
    <x v="22"/>
    <n v="190801"/>
    <n v="190801"/>
    <m/>
    <n v="4"/>
    <n v="190801"/>
    <n v="27164"/>
  </r>
  <r>
    <x v="215"/>
    <x v="6"/>
    <m/>
    <x v="27"/>
    <x v="6"/>
    <x v="36"/>
    <n v="190801"/>
    <n v="190801"/>
    <m/>
    <n v="473"/>
    <n v="190801"/>
    <n v="4473161"/>
  </r>
  <r>
    <x v="216"/>
    <x v="3"/>
    <m/>
    <x v="0"/>
    <x v="1"/>
    <x v="15"/>
    <n v="190801"/>
    <n v="190801"/>
    <m/>
    <n v="4"/>
    <n v="190801"/>
    <n v="80000"/>
  </r>
  <r>
    <x v="216"/>
    <x v="3"/>
    <m/>
    <x v="0"/>
    <x v="1"/>
    <x v="16"/>
    <n v="190801"/>
    <n v="190801"/>
    <m/>
    <n v="38"/>
    <n v="190801"/>
    <n v="1330000"/>
  </r>
  <r>
    <x v="216"/>
    <x v="3"/>
    <m/>
    <x v="0"/>
    <x v="7"/>
    <x v="15"/>
    <n v="190801"/>
    <n v="190801"/>
    <m/>
    <n v="3"/>
    <n v="190801"/>
    <n v="60000"/>
  </r>
  <r>
    <x v="216"/>
    <x v="3"/>
    <m/>
    <x v="25"/>
    <x v="2"/>
    <x v="34"/>
    <n v="190801"/>
    <n v="190801"/>
    <m/>
    <n v="6"/>
    <n v="190801"/>
    <n v="594000"/>
  </r>
  <r>
    <x v="216"/>
    <x v="3"/>
    <m/>
    <x v="1"/>
    <x v="2"/>
    <x v="18"/>
    <n v="190801"/>
    <n v="190801"/>
    <m/>
    <n v="2"/>
    <n v="190801"/>
    <n v="40000"/>
  </r>
  <r>
    <x v="216"/>
    <x v="3"/>
    <m/>
    <x v="4"/>
    <x v="2"/>
    <x v="26"/>
    <n v="190801"/>
    <n v="190801"/>
    <m/>
    <n v="3"/>
    <n v="190801"/>
    <n v="12000"/>
  </r>
  <r>
    <x v="216"/>
    <x v="3"/>
    <m/>
    <x v="4"/>
    <x v="2"/>
    <x v="27"/>
    <n v="190801"/>
    <n v="190801"/>
    <m/>
    <n v="10"/>
    <n v="190801"/>
    <n v="200000"/>
  </r>
  <r>
    <x v="216"/>
    <x v="3"/>
    <m/>
    <x v="0"/>
    <x v="2"/>
    <x v="15"/>
    <n v="190801"/>
    <n v="190801"/>
    <m/>
    <n v="49"/>
    <n v="190801"/>
    <n v="980000"/>
  </r>
  <r>
    <x v="216"/>
    <x v="3"/>
    <m/>
    <x v="0"/>
    <x v="2"/>
    <x v="16"/>
    <n v="190801"/>
    <n v="190801"/>
    <m/>
    <n v="46"/>
    <n v="190801"/>
    <n v="1610000"/>
  </r>
  <r>
    <x v="216"/>
    <x v="3"/>
    <m/>
    <x v="0"/>
    <x v="2"/>
    <x v="17"/>
    <n v="190801"/>
    <n v="190801"/>
    <m/>
    <n v="57"/>
    <n v="190801"/>
    <n v="1881000"/>
  </r>
  <r>
    <x v="216"/>
    <x v="3"/>
    <m/>
    <x v="0"/>
    <x v="2"/>
    <x v="19"/>
    <n v="190801"/>
    <n v="190801"/>
    <m/>
    <n v="53"/>
    <n v="190801"/>
    <n v="159000"/>
  </r>
  <r>
    <x v="216"/>
    <x v="3"/>
    <m/>
    <x v="5"/>
    <x v="2"/>
    <x v="28"/>
    <n v="190801"/>
    <n v="190801"/>
    <m/>
    <n v="15"/>
    <n v="190801"/>
    <n v="420000"/>
  </r>
  <r>
    <x v="216"/>
    <x v="3"/>
    <m/>
    <x v="22"/>
    <x v="2"/>
    <x v="29"/>
    <n v="190801"/>
    <n v="190801"/>
    <m/>
    <n v="4"/>
    <n v="190801"/>
    <n v="152000"/>
  </r>
  <r>
    <x v="216"/>
    <x v="3"/>
    <m/>
    <x v="19"/>
    <x v="2"/>
    <x v="22"/>
    <n v="190801"/>
    <n v="190801"/>
    <m/>
    <n v="4"/>
    <n v="190801"/>
    <n v="52000"/>
  </r>
  <r>
    <x v="216"/>
    <x v="3"/>
    <m/>
    <x v="19"/>
    <x v="2"/>
    <x v="23"/>
    <n v="190801"/>
    <n v="190801"/>
    <m/>
    <n v="1"/>
    <n v="190801"/>
    <n v="24000"/>
  </r>
  <r>
    <x v="216"/>
    <x v="3"/>
    <m/>
    <x v="19"/>
    <x v="2"/>
    <x v="24"/>
    <n v="190801"/>
    <n v="190801"/>
    <m/>
    <n v="1"/>
    <n v="190801"/>
    <n v="33000"/>
  </r>
  <r>
    <x v="216"/>
    <x v="3"/>
    <m/>
    <x v="0"/>
    <x v="4"/>
    <x v="15"/>
    <n v="190801"/>
    <n v="190801"/>
    <m/>
    <n v="121"/>
    <n v="190801"/>
    <n v="3811500"/>
  </r>
  <r>
    <x v="216"/>
    <x v="3"/>
    <m/>
    <x v="0"/>
    <x v="4"/>
    <x v="16"/>
    <n v="190801"/>
    <n v="190801"/>
    <m/>
    <n v="42"/>
    <n v="190801"/>
    <n v="1848000"/>
  </r>
  <r>
    <x v="216"/>
    <x v="3"/>
    <m/>
    <x v="5"/>
    <x v="4"/>
    <x v="28"/>
    <n v="190801"/>
    <n v="190801"/>
    <m/>
    <n v="10"/>
    <n v="190801"/>
    <n v="380000"/>
  </r>
  <r>
    <x v="216"/>
    <x v="3"/>
    <m/>
    <x v="19"/>
    <x v="4"/>
    <x v="22"/>
    <n v="190801"/>
    <n v="190801"/>
    <m/>
    <n v="2"/>
    <n v="190801"/>
    <n v="50000"/>
  </r>
  <r>
    <x v="216"/>
    <x v="3"/>
    <m/>
    <x v="4"/>
    <x v="4"/>
    <x v="27"/>
    <n v="190801"/>
    <n v="190801"/>
    <m/>
    <n v="1"/>
    <n v="190801"/>
    <n v="36000"/>
  </r>
  <r>
    <x v="216"/>
    <x v="3"/>
    <m/>
    <x v="1"/>
    <x v="4"/>
    <x v="18"/>
    <n v="190801"/>
    <n v="190801"/>
    <m/>
    <n v="1"/>
    <n v="190801"/>
    <n v="31500"/>
  </r>
  <r>
    <x v="217"/>
    <x v="4"/>
    <m/>
    <x v="0"/>
    <x v="7"/>
    <x v="15"/>
    <n v="190801"/>
    <n v="190801"/>
    <m/>
    <n v="5"/>
    <n v="190801"/>
    <n v="100000"/>
  </r>
  <r>
    <x v="217"/>
    <x v="4"/>
    <m/>
    <x v="25"/>
    <x v="2"/>
    <x v="34"/>
    <n v="190801"/>
    <n v="190801"/>
    <m/>
    <n v="5"/>
    <n v="190801"/>
    <n v="495000"/>
  </r>
  <r>
    <x v="217"/>
    <x v="4"/>
    <m/>
    <x v="1"/>
    <x v="2"/>
    <x v="18"/>
    <n v="190801"/>
    <n v="190801"/>
    <m/>
    <n v="3"/>
    <n v="190801"/>
    <n v="60000"/>
  </r>
  <r>
    <x v="217"/>
    <x v="4"/>
    <m/>
    <x v="1"/>
    <x v="2"/>
    <x v="21"/>
    <n v="190801"/>
    <n v="190801"/>
    <m/>
    <n v="1"/>
    <n v="190801"/>
    <n v="35000"/>
  </r>
  <r>
    <x v="217"/>
    <x v="4"/>
    <m/>
    <x v="4"/>
    <x v="2"/>
    <x v="26"/>
    <n v="190801"/>
    <n v="190801"/>
    <m/>
    <n v="3"/>
    <n v="190801"/>
    <n v="12000"/>
  </r>
  <r>
    <x v="217"/>
    <x v="4"/>
    <m/>
    <x v="4"/>
    <x v="2"/>
    <x v="27"/>
    <n v="190801"/>
    <n v="190801"/>
    <m/>
    <n v="5"/>
    <n v="190801"/>
    <n v="100000"/>
  </r>
  <r>
    <x v="217"/>
    <x v="4"/>
    <m/>
    <x v="0"/>
    <x v="2"/>
    <x v="15"/>
    <n v="190801"/>
    <n v="190801"/>
    <m/>
    <n v="62"/>
    <n v="190801"/>
    <n v="1240000"/>
  </r>
  <r>
    <x v="217"/>
    <x v="4"/>
    <m/>
    <x v="0"/>
    <x v="2"/>
    <x v="16"/>
    <n v="190801"/>
    <n v="190801"/>
    <m/>
    <n v="63"/>
    <n v="190801"/>
    <n v="2205000"/>
  </r>
  <r>
    <x v="217"/>
    <x v="4"/>
    <m/>
    <x v="0"/>
    <x v="2"/>
    <x v="17"/>
    <n v="190801"/>
    <n v="190801"/>
    <m/>
    <n v="50"/>
    <n v="190801"/>
    <n v="1650000"/>
  </r>
  <r>
    <x v="217"/>
    <x v="4"/>
    <m/>
    <x v="0"/>
    <x v="2"/>
    <x v="19"/>
    <n v="190801"/>
    <n v="190801"/>
    <m/>
    <n v="58"/>
    <n v="190801"/>
    <n v="174000"/>
  </r>
  <r>
    <x v="217"/>
    <x v="4"/>
    <m/>
    <x v="5"/>
    <x v="2"/>
    <x v="28"/>
    <n v="190801"/>
    <n v="190801"/>
    <m/>
    <n v="16"/>
    <n v="190801"/>
    <n v="448000"/>
  </r>
  <r>
    <x v="217"/>
    <x v="4"/>
    <m/>
    <x v="22"/>
    <x v="2"/>
    <x v="29"/>
    <n v="190801"/>
    <n v="190801"/>
    <m/>
    <n v="10"/>
    <n v="190801"/>
    <n v="380000"/>
  </r>
  <r>
    <x v="217"/>
    <x v="4"/>
    <m/>
    <x v="19"/>
    <x v="2"/>
    <x v="22"/>
    <n v="190801"/>
    <n v="190801"/>
    <m/>
    <n v="7"/>
    <n v="190801"/>
    <n v="91000"/>
  </r>
  <r>
    <x v="217"/>
    <x v="4"/>
    <m/>
    <x v="19"/>
    <x v="2"/>
    <x v="23"/>
    <n v="190801"/>
    <n v="190801"/>
    <m/>
    <n v="1"/>
    <n v="190801"/>
    <n v="24000"/>
  </r>
  <r>
    <x v="217"/>
    <x v="4"/>
    <m/>
    <x v="19"/>
    <x v="2"/>
    <x v="24"/>
    <n v="190801"/>
    <n v="190801"/>
    <m/>
    <n v="2"/>
    <n v="190801"/>
    <n v="66000"/>
  </r>
  <r>
    <x v="218"/>
    <x v="1"/>
    <m/>
    <x v="0"/>
    <x v="1"/>
    <x v="15"/>
    <n v="190801"/>
    <n v="190801"/>
    <m/>
    <n v="2"/>
    <n v="190801"/>
    <n v="40000"/>
  </r>
  <r>
    <x v="218"/>
    <x v="1"/>
    <m/>
    <x v="0"/>
    <x v="1"/>
    <x v="16"/>
    <n v="190801"/>
    <n v="190801"/>
    <m/>
    <n v="22"/>
    <n v="190801"/>
    <n v="770000"/>
  </r>
  <r>
    <x v="218"/>
    <x v="1"/>
    <m/>
    <x v="0"/>
    <x v="7"/>
    <x v="15"/>
    <n v="190801"/>
    <n v="190801"/>
    <m/>
    <n v="7"/>
    <n v="190801"/>
    <n v="140000"/>
  </r>
  <r>
    <x v="218"/>
    <x v="1"/>
    <m/>
    <x v="25"/>
    <x v="2"/>
    <x v="34"/>
    <n v="190801"/>
    <n v="190801"/>
    <m/>
    <n v="12"/>
    <n v="190801"/>
    <n v="1188000"/>
  </r>
  <r>
    <x v="218"/>
    <x v="1"/>
    <m/>
    <x v="1"/>
    <x v="2"/>
    <x v="18"/>
    <n v="190801"/>
    <n v="190801"/>
    <m/>
    <n v="4"/>
    <n v="190801"/>
    <n v="80000"/>
  </r>
  <r>
    <x v="218"/>
    <x v="1"/>
    <m/>
    <x v="4"/>
    <x v="2"/>
    <x v="26"/>
    <n v="190801"/>
    <n v="190801"/>
    <m/>
    <n v="9"/>
    <n v="190801"/>
    <n v="36000"/>
  </r>
  <r>
    <x v="218"/>
    <x v="1"/>
    <m/>
    <x v="4"/>
    <x v="2"/>
    <x v="27"/>
    <n v="190801"/>
    <n v="190801"/>
    <m/>
    <n v="7"/>
    <n v="190801"/>
    <n v="140000"/>
  </r>
  <r>
    <x v="218"/>
    <x v="1"/>
    <m/>
    <x v="0"/>
    <x v="2"/>
    <x v="15"/>
    <n v="190801"/>
    <n v="190801"/>
    <m/>
    <n v="62"/>
    <n v="190801"/>
    <n v="1240000"/>
  </r>
  <r>
    <x v="218"/>
    <x v="1"/>
    <m/>
    <x v="0"/>
    <x v="2"/>
    <x v="16"/>
    <n v="190801"/>
    <n v="190801"/>
    <m/>
    <n v="50"/>
    <n v="190801"/>
    <n v="1750000"/>
  </r>
  <r>
    <x v="218"/>
    <x v="1"/>
    <m/>
    <x v="0"/>
    <x v="2"/>
    <x v="17"/>
    <n v="190801"/>
    <n v="190801"/>
    <m/>
    <n v="58"/>
    <n v="190801"/>
    <n v="1914000"/>
  </r>
  <r>
    <x v="218"/>
    <x v="1"/>
    <m/>
    <x v="0"/>
    <x v="2"/>
    <x v="19"/>
    <n v="190801"/>
    <n v="190801"/>
    <m/>
    <n v="77"/>
    <n v="190801"/>
    <n v="231000"/>
  </r>
  <r>
    <x v="218"/>
    <x v="1"/>
    <m/>
    <x v="5"/>
    <x v="2"/>
    <x v="28"/>
    <n v="190801"/>
    <n v="190801"/>
    <m/>
    <n v="12"/>
    <n v="190801"/>
    <n v="336000"/>
  </r>
  <r>
    <x v="218"/>
    <x v="1"/>
    <m/>
    <x v="22"/>
    <x v="2"/>
    <x v="29"/>
    <n v="190801"/>
    <n v="190801"/>
    <m/>
    <n v="8"/>
    <n v="190801"/>
    <n v="304000"/>
  </r>
  <r>
    <x v="218"/>
    <x v="1"/>
    <m/>
    <x v="19"/>
    <x v="2"/>
    <x v="22"/>
    <n v="190801"/>
    <n v="190801"/>
    <m/>
    <n v="12"/>
    <n v="190801"/>
    <n v="156000"/>
  </r>
  <r>
    <x v="218"/>
    <x v="1"/>
    <m/>
    <x v="19"/>
    <x v="2"/>
    <x v="23"/>
    <n v="190801"/>
    <n v="190801"/>
    <m/>
    <n v="5"/>
    <n v="190801"/>
    <n v="120000"/>
  </r>
  <r>
    <x v="218"/>
    <x v="1"/>
    <m/>
    <x v="19"/>
    <x v="2"/>
    <x v="24"/>
    <n v="190801"/>
    <n v="190801"/>
    <m/>
    <n v="1"/>
    <n v="190801"/>
    <n v="33000"/>
  </r>
  <r>
    <x v="218"/>
    <x v="1"/>
    <m/>
    <x v="0"/>
    <x v="4"/>
    <x v="15"/>
    <n v="190801"/>
    <n v="190801"/>
    <m/>
    <n v="38"/>
    <n v="190801"/>
    <n v="1197000"/>
  </r>
  <r>
    <x v="218"/>
    <x v="1"/>
    <m/>
    <x v="0"/>
    <x v="4"/>
    <x v="16"/>
    <n v="190801"/>
    <n v="190801"/>
    <m/>
    <n v="8"/>
    <n v="190801"/>
    <n v="352000"/>
  </r>
  <r>
    <x v="218"/>
    <x v="1"/>
    <m/>
    <x v="5"/>
    <x v="4"/>
    <x v="28"/>
    <n v="190801"/>
    <n v="190801"/>
    <m/>
    <n v="3"/>
    <n v="190801"/>
    <n v="114000"/>
  </r>
  <r>
    <x v="218"/>
    <x v="1"/>
    <m/>
    <x v="4"/>
    <x v="4"/>
    <x v="27"/>
    <n v="190801"/>
    <n v="190801"/>
    <m/>
    <n v="1"/>
    <n v="190801"/>
    <n v="36000"/>
  </r>
  <r>
    <x v="219"/>
    <x v="0"/>
    <m/>
    <x v="0"/>
    <x v="1"/>
    <x v="15"/>
    <n v="190801"/>
    <n v="190801"/>
    <m/>
    <n v="2"/>
    <n v="190801"/>
    <n v="40000"/>
  </r>
  <r>
    <x v="219"/>
    <x v="0"/>
    <m/>
    <x v="0"/>
    <x v="1"/>
    <x v="16"/>
    <n v="190801"/>
    <n v="190801"/>
    <m/>
    <n v="5"/>
    <n v="190801"/>
    <n v="175000"/>
  </r>
  <r>
    <x v="219"/>
    <x v="0"/>
    <m/>
    <x v="0"/>
    <x v="7"/>
    <x v="15"/>
    <n v="190801"/>
    <n v="190801"/>
    <m/>
    <n v="4"/>
    <n v="190801"/>
    <n v="80000"/>
  </r>
  <r>
    <x v="219"/>
    <x v="0"/>
    <m/>
    <x v="0"/>
    <x v="5"/>
    <x v="15"/>
    <n v="190801"/>
    <n v="190801"/>
    <m/>
    <n v="200"/>
    <n v="190801"/>
    <n v="2045400"/>
  </r>
  <r>
    <x v="219"/>
    <x v="0"/>
    <m/>
    <x v="25"/>
    <x v="2"/>
    <x v="34"/>
    <n v="190801"/>
    <n v="190801"/>
    <m/>
    <n v="11"/>
    <n v="190801"/>
    <n v="1089000"/>
  </r>
  <r>
    <x v="219"/>
    <x v="0"/>
    <m/>
    <x v="1"/>
    <x v="2"/>
    <x v="18"/>
    <n v="190801"/>
    <n v="190801"/>
    <m/>
    <n v="3"/>
    <n v="190801"/>
    <n v="60000"/>
  </r>
  <r>
    <x v="219"/>
    <x v="0"/>
    <m/>
    <x v="1"/>
    <x v="2"/>
    <x v="21"/>
    <n v="190801"/>
    <n v="190801"/>
    <m/>
    <n v="1"/>
    <n v="190801"/>
    <n v="35000"/>
  </r>
  <r>
    <x v="219"/>
    <x v="0"/>
    <m/>
    <x v="4"/>
    <x v="2"/>
    <x v="26"/>
    <n v="190801"/>
    <n v="190801"/>
    <m/>
    <n v="2"/>
    <n v="190801"/>
    <n v="8000"/>
  </r>
  <r>
    <x v="219"/>
    <x v="0"/>
    <m/>
    <x v="4"/>
    <x v="2"/>
    <x v="27"/>
    <n v="190801"/>
    <n v="190801"/>
    <m/>
    <n v="1"/>
    <n v="190801"/>
    <n v="20000"/>
  </r>
  <r>
    <x v="219"/>
    <x v="0"/>
    <m/>
    <x v="0"/>
    <x v="2"/>
    <x v="15"/>
    <n v="190801"/>
    <n v="190801"/>
    <m/>
    <n v="56"/>
    <n v="190801"/>
    <n v="1120000"/>
  </r>
  <r>
    <x v="219"/>
    <x v="0"/>
    <m/>
    <x v="0"/>
    <x v="2"/>
    <x v="16"/>
    <n v="190801"/>
    <n v="190801"/>
    <m/>
    <n v="52"/>
    <n v="190801"/>
    <n v="1820000"/>
  </r>
  <r>
    <x v="219"/>
    <x v="0"/>
    <m/>
    <x v="0"/>
    <x v="2"/>
    <x v="17"/>
    <n v="190801"/>
    <n v="190801"/>
    <m/>
    <n v="48"/>
    <n v="190801"/>
    <n v="1584000"/>
  </r>
  <r>
    <x v="219"/>
    <x v="0"/>
    <m/>
    <x v="0"/>
    <x v="2"/>
    <x v="19"/>
    <n v="190801"/>
    <n v="190801"/>
    <m/>
    <n v="73"/>
    <n v="190801"/>
    <n v="219000"/>
  </r>
  <r>
    <x v="219"/>
    <x v="0"/>
    <m/>
    <x v="5"/>
    <x v="2"/>
    <x v="28"/>
    <n v="190801"/>
    <n v="190801"/>
    <m/>
    <n v="13"/>
    <n v="190801"/>
    <n v="364000"/>
  </r>
  <r>
    <x v="219"/>
    <x v="0"/>
    <m/>
    <x v="22"/>
    <x v="2"/>
    <x v="29"/>
    <n v="190801"/>
    <n v="190801"/>
    <m/>
    <n v="6"/>
    <n v="190801"/>
    <n v="228000"/>
  </r>
  <r>
    <x v="219"/>
    <x v="0"/>
    <m/>
    <x v="19"/>
    <x v="2"/>
    <x v="22"/>
    <n v="190801"/>
    <n v="190801"/>
    <m/>
    <n v="11"/>
    <n v="190801"/>
    <n v="143000"/>
  </r>
  <r>
    <x v="219"/>
    <x v="0"/>
    <m/>
    <x v="19"/>
    <x v="2"/>
    <x v="23"/>
    <n v="190801"/>
    <n v="190801"/>
    <m/>
    <n v="2"/>
    <n v="190801"/>
    <n v="48000"/>
  </r>
  <r>
    <x v="219"/>
    <x v="0"/>
    <m/>
    <x v="0"/>
    <x v="4"/>
    <x v="15"/>
    <n v="190801"/>
    <n v="190801"/>
    <m/>
    <n v="11"/>
    <n v="190801"/>
    <n v="346500"/>
  </r>
  <r>
    <x v="219"/>
    <x v="0"/>
    <m/>
    <x v="0"/>
    <x v="4"/>
    <x v="16"/>
    <n v="190801"/>
    <n v="190801"/>
    <m/>
    <n v="7"/>
    <n v="190801"/>
    <n v="308000"/>
  </r>
  <r>
    <x v="219"/>
    <x v="0"/>
    <m/>
    <x v="5"/>
    <x v="4"/>
    <x v="28"/>
    <n v="190801"/>
    <n v="190801"/>
    <m/>
    <n v="1"/>
    <n v="190801"/>
    <n v="38000"/>
  </r>
  <r>
    <x v="219"/>
    <x v="0"/>
    <m/>
    <x v="19"/>
    <x v="4"/>
    <x v="22"/>
    <n v="190801"/>
    <n v="190801"/>
    <m/>
    <n v="1"/>
    <n v="190801"/>
    <n v="25000"/>
  </r>
  <r>
    <x v="220"/>
    <x v="2"/>
    <m/>
    <x v="0"/>
    <x v="1"/>
    <x v="15"/>
    <n v="190801"/>
    <n v="190801"/>
    <m/>
    <n v="1"/>
    <n v="190801"/>
    <n v="20000"/>
  </r>
  <r>
    <x v="220"/>
    <x v="2"/>
    <m/>
    <x v="0"/>
    <x v="1"/>
    <x v="16"/>
    <n v="190801"/>
    <n v="190801"/>
    <m/>
    <n v="5"/>
    <n v="190801"/>
    <n v="175000"/>
  </r>
  <r>
    <x v="220"/>
    <x v="2"/>
    <m/>
    <x v="0"/>
    <x v="7"/>
    <x v="15"/>
    <n v="190801"/>
    <n v="190801"/>
    <m/>
    <n v="2"/>
    <n v="190801"/>
    <n v="40000"/>
  </r>
  <r>
    <x v="220"/>
    <x v="2"/>
    <m/>
    <x v="25"/>
    <x v="2"/>
    <x v="34"/>
    <n v="190801"/>
    <n v="190801"/>
    <m/>
    <n v="6"/>
    <n v="190801"/>
    <n v="594000"/>
  </r>
  <r>
    <x v="220"/>
    <x v="2"/>
    <m/>
    <x v="1"/>
    <x v="2"/>
    <x v="18"/>
    <n v="190801"/>
    <n v="190801"/>
    <m/>
    <n v="1"/>
    <n v="190801"/>
    <n v="20000"/>
  </r>
  <r>
    <x v="220"/>
    <x v="2"/>
    <m/>
    <x v="4"/>
    <x v="2"/>
    <x v="26"/>
    <n v="190801"/>
    <n v="190801"/>
    <m/>
    <n v="3"/>
    <n v="190801"/>
    <n v="12000"/>
  </r>
  <r>
    <x v="220"/>
    <x v="2"/>
    <m/>
    <x v="4"/>
    <x v="2"/>
    <x v="27"/>
    <n v="190801"/>
    <n v="190801"/>
    <m/>
    <n v="6"/>
    <n v="190801"/>
    <n v="120000"/>
  </r>
  <r>
    <x v="220"/>
    <x v="2"/>
    <m/>
    <x v="0"/>
    <x v="2"/>
    <x v="15"/>
    <n v="190801"/>
    <n v="190801"/>
    <m/>
    <n v="77"/>
    <n v="190801"/>
    <n v="1540000"/>
  </r>
  <r>
    <x v="220"/>
    <x v="2"/>
    <m/>
    <x v="0"/>
    <x v="2"/>
    <x v="16"/>
    <n v="190801"/>
    <n v="190801"/>
    <m/>
    <n v="76"/>
    <n v="190801"/>
    <n v="2660000"/>
  </r>
  <r>
    <x v="220"/>
    <x v="2"/>
    <m/>
    <x v="0"/>
    <x v="2"/>
    <x v="17"/>
    <n v="190801"/>
    <n v="190801"/>
    <m/>
    <n v="77"/>
    <n v="190801"/>
    <n v="2541000"/>
  </r>
  <r>
    <x v="220"/>
    <x v="2"/>
    <m/>
    <x v="0"/>
    <x v="2"/>
    <x v="19"/>
    <n v="190801"/>
    <n v="190801"/>
    <m/>
    <n v="78"/>
    <n v="190801"/>
    <n v="234000"/>
  </r>
  <r>
    <x v="220"/>
    <x v="2"/>
    <m/>
    <x v="5"/>
    <x v="2"/>
    <x v="28"/>
    <n v="190801"/>
    <n v="190801"/>
    <m/>
    <n v="10"/>
    <n v="190801"/>
    <n v="280000"/>
  </r>
  <r>
    <x v="220"/>
    <x v="2"/>
    <m/>
    <x v="22"/>
    <x v="2"/>
    <x v="29"/>
    <n v="190801"/>
    <n v="190801"/>
    <m/>
    <n v="2"/>
    <n v="190801"/>
    <n v="76000"/>
  </r>
  <r>
    <x v="220"/>
    <x v="2"/>
    <m/>
    <x v="0"/>
    <x v="4"/>
    <x v="15"/>
    <n v="190801"/>
    <n v="190801"/>
    <m/>
    <n v="18"/>
    <n v="190801"/>
    <n v="567000"/>
  </r>
  <r>
    <x v="220"/>
    <x v="2"/>
    <m/>
    <x v="0"/>
    <x v="4"/>
    <x v="16"/>
    <n v="190801"/>
    <n v="190801"/>
    <m/>
    <n v="10"/>
    <n v="190801"/>
    <n v="440000"/>
  </r>
  <r>
    <x v="220"/>
    <x v="2"/>
    <m/>
    <x v="5"/>
    <x v="4"/>
    <x v="28"/>
    <n v="190801"/>
    <n v="190801"/>
    <m/>
    <n v="3"/>
    <n v="190801"/>
    <n v="114000"/>
  </r>
  <r>
    <x v="220"/>
    <x v="2"/>
    <m/>
    <x v="19"/>
    <x v="2"/>
    <x v="22"/>
    <n v="190801"/>
    <n v="190801"/>
    <m/>
    <n v="7"/>
    <n v="190801"/>
    <n v="91000"/>
  </r>
  <r>
    <x v="220"/>
    <x v="2"/>
    <m/>
    <x v="19"/>
    <x v="2"/>
    <x v="23"/>
    <n v="190801"/>
    <n v="190801"/>
    <m/>
    <n v="1"/>
    <n v="190801"/>
    <n v="24000"/>
  </r>
  <r>
    <x v="220"/>
    <x v="2"/>
    <m/>
    <x v="19"/>
    <x v="2"/>
    <x v="24"/>
    <n v="190801"/>
    <n v="190801"/>
    <m/>
    <n v="1"/>
    <n v="190801"/>
    <n v="33000"/>
  </r>
  <r>
    <x v="221"/>
    <x v="5"/>
    <m/>
    <x v="0"/>
    <x v="7"/>
    <x v="15"/>
    <n v="190801"/>
    <n v="190801"/>
    <m/>
    <n v="2"/>
    <n v="190801"/>
    <n v="40000"/>
  </r>
  <r>
    <x v="221"/>
    <x v="5"/>
    <m/>
    <x v="25"/>
    <x v="2"/>
    <x v="34"/>
    <n v="190801"/>
    <n v="190801"/>
    <m/>
    <n v="2"/>
    <n v="190801"/>
    <n v="198000"/>
  </r>
  <r>
    <x v="221"/>
    <x v="5"/>
    <m/>
    <x v="1"/>
    <x v="2"/>
    <x v="18"/>
    <n v="190801"/>
    <n v="190801"/>
    <m/>
    <n v="2"/>
    <n v="190801"/>
    <n v="40000"/>
  </r>
  <r>
    <x v="221"/>
    <x v="5"/>
    <m/>
    <x v="1"/>
    <x v="2"/>
    <x v="21"/>
    <n v="190801"/>
    <n v="190801"/>
    <m/>
    <n v="2"/>
    <n v="190801"/>
    <n v="70000"/>
  </r>
  <r>
    <x v="221"/>
    <x v="5"/>
    <m/>
    <x v="4"/>
    <x v="2"/>
    <x v="26"/>
    <n v="190801"/>
    <n v="190801"/>
    <m/>
    <n v="3"/>
    <n v="190801"/>
    <n v="12000"/>
  </r>
  <r>
    <x v="221"/>
    <x v="5"/>
    <m/>
    <x v="4"/>
    <x v="2"/>
    <x v="27"/>
    <n v="190801"/>
    <n v="190801"/>
    <m/>
    <n v="3"/>
    <n v="190801"/>
    <n v="60000"/>
  </r>
  <r>
    <x v="221"/>
    <x v="5"/>
    <m/>
    <x v="0"/>
    <x v="2"/>
    <x v="15"/>
    <n v="190801"/>
    <n v="190801"/>
    <m/>
    <n v="52"/>
    <n v="190801"/>
    <n v="1040000"/>
  </r>
  <r>
    <x v="221"/>
    <x v="5"/>
    <m/>
    <x v="0"/>
    <x v="2"/>
    <x v="16"/>
    <n v="190801"/>
    <n v="190801"/>
    <m/>
    <n v="35"/>
    <n v="190801"/>
    <n v="1225000"/>
  </r>
  <r>
    <x v="221"/>
    <x v="5"/>
    <m/>
    <x v="0"/>
    <x v="2"/>
    <x v="17"/>
    <n v="190801"/>
    <n v="190801"/>
    <m/>
    <n v="60"/>
    <n v="190801"/>
    <n v="1980000"/>
  </r>
  <r>
    <x v="221"/>
    <x v="5"/>
    <m/>
    <x v="0"/>
    <x v="2"/>
    <x v="19"/>
    <n v="190801"/>
    <n v="190801"/>
    <m/>
    <n v="46"/>
    <n v="190801"/>
    <n v="138000"/>
  </r>
  <r>
    <x v="221"/>
    <x v="5"/>
    <m/>
    <x v="5"/>
    <x v="2"/>
    <x v="28"/>
    <n v="190801"/>
    <n v="190801"/>
    <m/>
    <n v="16"/>
    <n v="190801"/>
    <n v="448000"/>
  </r>
  <r>
    <x v="221"/>
    <x v="5"/>
    <m/>
    <x v="22"/>
    <x v="2"/>
    <x v="29"/>
    <n v="190801"/>
    <n v="190801"/>
    <m/>
    <n v="6"/>
    <n v="190801"/>
    <n v="228000"/>
  </r>
  <r>
    <x v="221"/>
    <x v="5"/>
    <m/>
    <x v="19"/>
    <x v="2"/>
    <x v="22"/>
    <n v="190801"/>
    <n v="190801"/>
    <m/>
    <n v="7"/>
    <n v="190801"/>
    <n v="91000"/>
  </r>
  <r>
    <x v="221"/>
    <x v="5"/>
    <m/>
    <x v="19"/>
    <x v="2"/>
    <x v="24"/>
    <n v="190801"/>
    <n v="190801"/>
    <m/>
    <n v="1"/>
    <n v="190801"/>
    <n v="33000"/>
  </r>
  <r>
    <x v="222"/>
    <x v="6"/>
    <m/>
    <x v="0"/>
    <x v="7"/>
    <x v="15"/>
    <n v="190801"/>
    <n v="190801"/>
    <m/>
    <n v="6"/>
    <n v="190801"/>
    <n v="120000"/>
  </r>
  <r>
    <x v="222"/>
    <x v="6"/>
    <m/>
    <x v="25"/>
    <x v="2"/>
    <x v="34"/>
    <n v="190801"/>
    <n v="190801"/>
    <m/>
    <n v="4"/>
    <n v="190801"/>
    <n v="396000"/>
  </r>
  <r>
    <x v="222"/>
    <x v="6"/>
    <m/>
    <x v="1"/>
    <x v="2"/>
    <x v="18"/>
    <n v="190801"/>
    <n v="190801"/>
    <m/>
    <n v="2"/>
    <n v="190801"/>
    <n v="40000"/>
  </r>
  <r>
    <x v="222"/>
    <x v="6"/>
    <m/>
    <x v="4"/>
    <x v="2"/>
    <x v="27"/>
    <n v="190801"/>
    <n v="190801"/>
    <m/>
    <n v="1"/>
    <n v="190801"/>
    <n v="20000"/>
  </r>
  <r>
    <x v="222"/>
    <x v="6"/>
    <m/>
    <x v="0"/>
    <x v="2"/>
    <x v="15"/>
    <n v="190801"/>
    <n v="190801"/>
    <m/>
    <n v="59"/>
    <n v="190801"/>
    <n v="1180000"/>
  </r>
  <r>
    <x v="222"/>
    <x v="6"/>
    <m/>
    <x v="0"/>
    <x v="2"/>
    <x v="16"/>
    <n v="190801"/>
    <n v="190801"/>
    <m/>
    <n v="61"/>
    <n v="190801"/>
    <n v="2135000"/>
  </r>
  <r>
    <x v="222"/>
    <x v="6"/>
    <m/>
    <x v="0"/>
    <x v="2"/>
    <x v="17"/>
    <n v="190801"/>
    <n v="190801"/>
    <m/>
    <n v="58"/>
    <n v="190801"/>
    <n v="1914000"/>
  </r>
  <r>
    <x v="222"/>
    <x v="6"/>
    <m/>
    <x v="0"/>
    <x v="2"/>
    <x v="19"/>
    <n v="190801"/>
    <n v="190801"/>
    <m/>
    <n v="67"/>
    <n v="190801"/>
    <n v="201000"/>
  </r>
  <r>
    <x v="222"/>
    <x v="6"/>
    <m/>
    <x v="5"/>
    <x v="2"/>
    <x v="28"/>
    <n v="190801"/>
    <n v="190801"/>
    <m/>
    <n v="12"/>
    <n v="190801"/>
    <n v="336000"/>
  </r>
  <r>
    <x v="222"/>
    <x v="6"/>
    <m/>
    <x v="22"/>
    <x v="2"/>
    <x v="29"/>
    <n v="190801"/>
    <n v="190801"/>
    <m/>
    <n v="5"/>
    <n v="190801"/>
    <n v="190000"/>
  </r>
  <r>
    <x v="222"/>
    <x v="6"/>
    <m/>
    <x v="19"/>
    <x v="2"/>
    <x v="22"/>
    <n v="190801"/>
    <n v="190801"/>
    <m/>
    <n v="7"/>
    <n v="190801"/>
    <n v="91000"/>
  </r>
  <r>
    <x v="222"/>
    <x v="6"/>
    <m/>
    <x v="19"/>
    <x v="2"/>
    <x v="23"/>
    <n v="190801"/>
    <n v="190801"/>
    <m/>
    <n v="1"/>
    <n v="190801"/>
    <n v="24000"/>
  </r>
  <r>
    <x v="222"/>
    <x v="6"/>
    <m/>
    <x v="0"/>
    <x v="6"/>
    <x v="15"/>
    <n v="190801"/>
    <n v="190801"/>
    <m/>
    <n v="375"/>
    <n v="190801"/>
    <n v="3400500"/>
  </r>
  <r>
    <x v="222"/>
    <x v="6"/>
    <m/>
    <x v="0"/>
    <x v="6"/>
    <x v="17"/>
    <n v="190801"/>
    <n v="190801"/>
    <m/>
    <n v="15"/>
    <n v="190801"/>
    <n v="237270"/>
  </r>
  <r>
    <x v="222"/>
    <x v="6"/>
    <m/>
    <x v="4"/>
    <x v="6"/>
    <x v="26"/>
    <n v="190801"/>
    <n v="190801"/>
    <m/>
    <n v="718"/>
    <n v="190801"/>
    <n v="770414"/>
  </r>
  <r>
    <x v="222"/>
    <x v="6"/>
    <m/>
    <x v="26"/>
    <x v="6"/>
    <x v="35"/>
    <n v="190801"/>
    <n v="190801"/>
    <m/>
    <n v="85"/>
    <n v="190801"/>
    <n v="1456135"/>
  </r>
  <r>
    <x v="222"/>
    <x v="6"/>
    <m/>
    <x v="22"/>
    <x v="6"/>
    <x v="29"/>
    <n v="190801"/>
    <n v="190801"/>
    <m/>
    <n v="8"/>
    <n v="190801"/>
    <n v="157528"/>
  </r>
  <r>
    <x v="222"/>
    <x v="6"/>
    <m/>
    <x v="24"/>
    <x v="6"/>
    <x v="31"/>
    <n v="190801"/>
    <n v="190801"/>
    <m/>
    <n v="82"/>
    <n v="190801"/>
    <n v="1219914"/>
  </r>
  <r>
    <x v="222"/>
    <x v="6"/>
    <m/>
    <x v="23"/>
    <x v="6"/>
    <x v="30"/>
    <n v="190801"/>
    <n v="190801"/>
    <m/>
    <n v="69"/>
    <n v="190801"/>
    <n v="480516"/>
  </r>
  <r>
    <x v="222"/>
    <x v="6"/>
    <m/>
    <x v="20"/>
    <x v="6"/>
    <x v="25"/>
    <n v="190801"/>
    <n v="190801"/>
    <m/>
    <n v="15"/>
    <n v="190801"/>
    <n v="145740"/>
  </r>
  <r>
    <x v="222"/>
    <x v="6"/>
    <m/>
    <x v="1"/>
    <x v="6"/>
    <x v="18"/>
    <n v="190801"/>
    <n v="190801"/>
    <m/>
    <n v="12"/>
    <n v="190801"/>
    <n v="110460"/>
  </r>
  <r>
    <x v="222"/>
    <x v="6"/>
    <m/>
    <x v="19"/>
    <x v="6"/>
    <x v="22"/>
    <n v="190801"/>
    <n v="190801"/>
    <m/>
    <n v="4"/>
    <n v="190801"/>
    <n v="27164"/>
  </r>
  <r>
    <x v="222"/>
    <x v="6"/>
    <m/>
    <x v="27"/>
    <x v="6"/>
    <x v="36"/>
    <n v="190801"/>
    <n v="190801"/>
    <m/>
    <n v="1239"/>
    <n v="190801"/>
    <n v="11717223"/>
  </r>
  <r>
    <x v="223"/>
    <x v="3"/>
    <m/>
    <x v="0"/>
    <x v="1"/>
    <x v="15"/>
    <n v="190801"/>
    <n v="190801"/>
    <m/>
    <n v="1"/>
    <n v="190801"/>
    <n v="20000"/>
  </r>
  <r>
    <x v="223"/>
    <x v="3"/>
    <m/>
    <x v="0"/>
    <x v="1"/>
    <x v="16"/>
    <n v="190801"/>
    <n v="190801"/>
    <m/>
    <n v="9"/>
    <n v="190801"/>
    <n v="315000"/>
  </r>
  <r>
    <x v="223"/>
    <x v="3"/>
    <m/>
    <x v="0"/>
    <x v="7"/>
    <x v="15"/>
    <n v="190801"/>
    <n v="190801"/>
    <m/>
    <n v="5"/>
    <n v="190801"/>
    <n v="100000"/>
  </r>
  <r>
    <x v="223"/>
    <x v="3"/>
    <m/>
    <x v="0"/>
    <x v="5"/>
    <x v="15"/>
    <n v="190801"/>
    <n v="190801"/>
    <m/>
    <n v="300"/>
    <n v="190801"/>
    <n v="3068100"/>
  </r>
  <r>
    <x v="223"/>
    <x v="3"/>
    <m/>
    <x v="19"/>
    <x v="5"/>
    <x v="22"/>
    <n v="190801"/>
    <n v="190801"/>
    <m/>
    <n v="20"/>
    <n v="190801"/>
    <n v="130900"/>
  </r>
  <r>
    <x v="223"/>
    <x v="3"/>
    <m/>
    <x v="22"/>
    <x v="5"/>
    <x v="29"/>
    <n v="190801"/>
    <n v="190801"/>
    <m/>
    <n v="20"/>
    <n v="190801"/>
    <n v="310900"/>
  </r>
  <r>
    <x v="223"/>
    <x v="3"/>
    <m/>
    <x v="25"/>
    <x v="2"/>
    <x v="34"/>
    <n v="190801"/>
    <n v="190801"/>
    <m/>
    <n v="11"/>
    <n v="190801"/>
    <n v="1089000"/>
  </r>
  <r>
    <x v="223"/>
    <x v="3"/>
    <m/>
    <x v="1"/>
    <x v="2"/>
    <x v="18"/>
    <n v="190801"/>
    <n v="190801"/>
    <m/>
    <n v="2"/>
    <n v="190801"/>
    <n v="40000"/>
  </r>
  <r>
    <x v="223"/>
    <x v="3"/>
    <m/>
    <x v="4"/>
    <x v="2"/>
    <x v="26"/>
    <n v="190801"/>
    <n v="190801"/>
    <m/>
    <n v="1"/>
    <n v="190801"/>
    <n v="4000"/>
  </r>
  <r>
    <x v="223"/>
    <x v="3"/>
    <m/>
    <x v="4"/>
    <x v="2"/>
    <x v="27"/>
    <n v="190801"/>
    <n v="190801"/>
    <m/>
    <n v="5"/>
    <n v="190801"/>
    <n v="100000"/>
  </r>
  <r>
    <x v="223"/>
    <x v="3"/>
    <m/>
    <x v="0"/>
    <x v="2"/>
    <x v="15"/>
    <n v="190801"/>
    <n v="190801"/>
    <m/>
    <n v="60"/>
    <n v="190801"/>
    <n v="1200000"/>
  </r>
  <r>
    <x v="223"/>
    <x v="3"/>
    <m/>
    <x v="0"/>
    <x v="2"/>
    <x v="16"/>
    <n v="190801"/>
    <n v="190801"/>
    <m/>
    <n v="254"/>
    <n v="190801"/>
    <n v="8890000"/>
  </r>
  <r>
    <x v="223"/>
    <x v="3"/>
    <m/>
    <x v="0"/>
    <x v="2"/>
    <x v="17"/>
    <n v="190801"/>
    <n v="190801"/>
    <m/>
    <n v="63"/>
    <n v="190801"/>
    <n v="2079000"/>
  </r>
  <r>
    <x v="223"/>
    <x v="3"/>
    <m/>
    <x v="0"/>
    <x v="2"/>
    <x v="19"/>
    <n v="190801"/>
    <n v="190801"/>
    <m/>
    <n v="83"/>
    <n v="190801"/>
    <n v="249000"/>
  </r>
  <r>
    <x v="223"/>
    <x v="3"/>
    <m/>
    <x v="5"/>
    <x v="2"/>
    <x v="28"/>
    <n v="190801"/>
    <n v="190801"/>
    <m/>
    <n v="19"/>
    <n v="190801"/>
    <n v="532000"/>
  </r>
  <r>
    <x v="223"/>
    <x v="3"/>
    <m/>
    <x v="22"/>
    <x v="2"/>
    <x v="29"/>
    <n v="190801"/>
    <n v="190801"/>
    <m/>
    <n v="7"/>
    <n v="190801"/>
    <n v="266000"/>
  </r>
  <r>
    <x v="223"/>
    <x v="3"/>
    <m/>
    <x v="19"/>
    <x v="2"/>
    <x v="22"/>
    <n v="190801"/>
    <n v="190801"/>
    <m/>
    <n v="5"/>
    <n v="190801"/>
    <n v="65000"/>
  </r>
  <r>
    <x v="223"/>
    <x v="3"/>
    <m/>
    <x v="19"/>
    <x v="2"/>
    <x v="23"/>
    <n v="190801"/>
    <n v="190801"/>
    <m/>
    <n v="1"/>
    <n v="190801"/>
    <n v="24000"/>
  </r>
  <r>
    <x v="223"/>
    <x v="3"/>
    <m/>
    <x v="19"/>
    <x v="2"/>
    <x v="24"/>
    <n v="190801"/>
    <n v="190801"/>
    <m/>
    <n v="2"/>
    <n v="190801"/>
    <n v="66000"/>
  </r>
  <r>
    <x v="223"/>
    <x v="3"/>
    <m/>
    <x v="0"/>
    <x v="4"/>
    <x v="15"/>
    <n v="190801"/>
    <n v="190801"/>
    <m/>
    <n v="57"/>
    <n v="190801"/>
    <n v="1795500"/>
  </r>
  <r>
    <x v="223"/>
    <x v="3"/>
    <m/>
    <x v="0"/>
    <x v="4"/>
    <x v="16"/>
    <n v="190801"/>
    <n v="190801"/>
    <m/>
    <n v="37"/>
    <n v="190801"/>
    <n v="1628000"/>
  </r>
  <r>
    <x v="223"/>
    <x v="3"/>
    <m/>
    <x v="5"/>
    <x v="4"/>
    <x v="28"/>
    <n v="190801"/>
    <n v="190801"/>
    <m/>
    <n v="6"/>
    <n v="190801"/>
    <n v="228000"/>
  </r>
  <r>
    <x v="223"/>
    <x v="3"/>
    <m/>
    <x v="1"/>
    <x v="4"/>
    <x v="18"/>
    <n v="190801"/>
    <n v="190801"/>
    <m/>
    <n v="2"/>
    <n v="190801"/>
    <n v="63000"/>
  </r>
  <r>
    <x v="224"/>
    <x v="4"/>
    <m/>
    <x v="0"/>
    <x v="1"/>
    <x v="16"/>
    <n v="190801"/>
    <n v="190801"/>
    <m/>
    <n v="5"/>
    <n v="190801"/>
    <n v="175000"/>
  </r>
  <r>
    <x v="224"/>
    <x v="4"/>
    <m/>
    <x v="25"/>
    <x v="2"/>
    <x v="34"/>
    <n v="190801"/>
    <n v="190801"/>
    <m/>
    <n v="7"/>
    <n v="190801"/>
    <n v="693000"/>
  </r>
  <r>
    <x v="224"/>
    <x v="4"/>
    <m/>
    <x v="1"/>
    <x v="2"/>
    <x v="18"/>
    <n v="190801"/>
    <n v="190801"/>
    <m/>
    <n v="3"/>
    <n v="190801"/>
    <n v="60000"/>
  </r>
  <r>
    <x v="224"/>
    <x v="4"/>
    <m/>
    <x v="4"/>
    <x v="2"/>
    <x v="26"/>
    <n v="190801"/>
    <n v="190801"/>
    <m/>
    <n v="6"/>
    <n v="190801"/>
    <n v="24000"/>
  </r>
  <r>
    <x v="224"/>
    <x v="4"/>
    <m/>
    <x v="4"/>
    <x v="2"/>
    <x v="27"/>
    <n v="190801"/>
    <n v="190801"/>
    <m/>
    <n v="4"/>
    <n v="190801"/>
    <n v="80000"/>
  </r>
  <r>
    <x v="224"/>
    <x v="4"/>
    <m/>
    <x v="0"/>
    <x v="2"/>
    <x v="15"/>
    <n v="190801"/>
    <n v="190801"/>
    <m/>
    <n v="79"/>
    <n v="190801"/>
    <n v="1580000"/>
  </r>
  <r>
    <x v="224"/>
    <x v="4"/>
    <m/>
    <x v="0"/>
    <x v="2"/>
    <x v="16"/>
    <n v="190801"/>
    <n v="190801"/>
    <m/>
    <n v="37"/>
    <n v="190801"/>
    <n v="1295000"/>
  </r>
  <r>
    <x v="224"/>
    <x v="4"/>
    <m/>
    <x v="0"/>
    <x v="2"/>
    <x v="17"/>
    <n v="190801"/>
    <n v="190801"/>
    <m/>
    <n v="56"/>
    <n v="190801"/>
    <n v="1848000"/>
  </r>
  <r>
    <x v="224"/>
    <x v="4"/>
    <m/>
    <x v="0"/>
    <x v="2"/>
    <x v="19"/>
    <n v="190801"/>
    <n v="190801"/>
    <m/>
    <n v="60"/>
    <n v="190801"/>
    <n v="180000"/>
  </r>
  <r>
    <x v="224"/>
    <x v="4"/>
    <m/>
    <x v="5"/>
    <x v="2"/>
    <x v="28"/>
    <n v="190801"/>
    <n v="190801"/>
    <m/>
    <n v="16"/>
    <n v="190801"/>
    <n v="448000"/>
  </r>
  <r>
    <x v="224"/>
    <x v="4"/>
    <m/>
    <x v="22"/>
    <x v="2"/>
    <x v="29"/>
    <n v="190801"/>
    <n v="190801"/>
    <m/>
    <n v="5"/>
    <n v="190801"/>
    <n v="190000"/>
  </r>
  <r>
    <x v="224"/>
    <x v="4"/>
    <m/>
    <x v="0"/>
    <x v="4"/>
    <x v="15"/>
    <n v="190801"/>
    <n v="190801"/>
    <m/>
    <n v="18"/>
    <n v="190801"/>
    <n v="567000"/>
  </r>
  <r>
    <x v="224"/>
    <x v="4"/>
    <m/>
    <x v="0"/>
    <x v="4"/>
    <x v="16"/>
    <n v="190801"/>
    <n v="190801"/>
    <m/>
    <n v="6"/>
    <n v="190801"/>
    <n v="264000"/>
  </r>
  <r>
    <x v="224"/>
    <x v="4"/>
    <m/>
    <x v="5"/>
    <x v="4"/>
    <x v="28"/>
    <n v="190801"/>
    <n v="190801"/>
    <m/>
    <n v="4"/>
    <n v="190801"/>
    <n v="152000"/>
  </r>
  <r>
    <x v="224"/>
    <x v="4"/>
    <m/>
    <x v="1"/>
    <x v="4"/>
    <x v="18"/>
    <n v="190801"/>
    <n v="190801"/>
    <m/>
    <n v="1"/>
    <n v="190801"/>
    <n v="31500"/>
  </r>
  <r>
    <x v="224"/>
    <x v="4"/>
    <m/>
    <x v="19"/>
    <x v="2"/>
    <x v="22"/>
    <n v="190801"/>
    <n v="190801"/>
    <m/>
    <n v="12"/>
    <n v="190801"/>
    <n v="156000"/>
  </r>
  <r>
    <x v="224"/>
    <x v="4"/>
    <m/>
    <x v="19"/>
    <x v="2"/>
    <x v="23"/>
    <n v="190801"/>
    <n v="190801"/>
    <m/>
    <n v="3"/>
    <n v="190801"/>
    <n v="72000"/>
  </r>
  <r>
    <x v="225"/>
    <x v="1"/>
    <m/>
    <x v="0"/>
    <x v="1"/>
    <x v="16"/>
    <n v="190801"/>
    <n v="190801"/>
    <m/>
    <n v="8"/>
    <n v="190801"/>
    <n v="280000"/>
  </r>
  <r>
    <x v="225"/>
    <x v="1"/>
    <m/>
    <x v="0"/>
    <x v="7"/>
    <x v="15"/>
    <n v="190801"/>
    <n v="190801"/>
    <m/>
    <n v="1"/>
    <n v="190801"/>
    <n v="20000"/>
  </r>
  <r>
    <x v="225"/>
    <x v="1"/>
    <m/>
    <x v="25"/>
    <x v="2"/>
    <x v="34"/>
    <n v="190801"/>
    <n v="190801"/>
    <m/>
    <n v="6"/>
    <n v="190801"/>
    <n v="594000"/>
  </r>
  <r>
    <x v="225"/>
    <x v="1"/>
    <m/>
    <x v="1"/>
    <x v="2"/>
    <x v="18"/>
    <n v="190801"/>
    <n v="190801"/>
    <m/>
    <n v="5"/>
    <n v="190801"/>
    <n v="100000"/>
  </r>
  <r>
    <x v="225"/>
    <x v="1"/>
    <m/>
    <x v="4"/>
    <x v="2"/>
    <x v="26"/>
    <n v="190801"/>
    <n v="190801"/>
    <m/>
    <n v="1"/>
    <n v="190801"/>
    <n v="4000"/>
  </r>
  <r>
    <x v="225"/>
    <x v="1"/>
    <m/>
    <x v="4"/>
    <x v="2"/>
    <x v="27"/>
    <n v="190801"/>
    <n v="190801"/>
    <m/>
    <n v="4"/>
    <n v="190801"/>
    <n v="80000"/>
  </r>
  <r>
    <x v="225"/>
    <x v="1"/>
    <m/>
    <x v="0"/>
    <x v="2"/>
    <x v="15"/>
    <n v="190801"/>
    <n v="190801"/>
    <m/>
    <n v="67"/>
    <n v="190801"/>
    <n v="1340000"/>
  </r>
  <r>
    <x v="225"/>
    <x v="1"/>
    <m/>
    <x v="0"/>
    <x v="2"/>
    <x v="16"/>
    <n v="190801"/>
    <n v="190801"/>
    <m/>
    <n v="59"/>
    <n v="190801"/>
    <n v="2065000"/>
  </r>
  <r>
    <x v="225"/>
    <x v="1"/>
    <m/>
    <x v="0"/>
    <x v="2"/>
    <x v="17"/>
    <n v="190801"/>
    <n v="190801"/>
    <m/>
    <n v="60"/>
    <n v="190801"/>
    <n v="1980000"/>
  </r>
  <r>
    <x v="225"/>
    <x v="1"/>
    <m/>
    <x v="0"/>
    <x v="2"/>
    <x v="19"/>
    <n v="190801"/>
    <n v="190801"/>
    <m/>
    <n v="73"/>
    <n v="190801"/>
    <n v="219000"/>
  </r>
  <r>
    <x v="225"/>
    <x v="1"/>
    <m/>
    <x v="5"/>
    <x v="2"/>
    <x v="28"/>
    <n v="190801"/>
    <n v="190801"/>
    <m/>
    <n v="18"/>
    <n v="190801"/>
    <n v="504000"/>
  </r>
  <r>
    <x v="225"/>
    <x v="1"/>
    <m/>
    <x v="22"/>
    <x v="2"/>
    <x v="29"/>
    <n v="190801"/>
    <n v="190801"/>
    <m/>
    <n v="8"/>
    <n v="190801"/>
    <n v="304000"/>
  </r>
  <r>
    <x v="225"/>
    <x v="1"/>
    <m/>
    <x v="19"/>
    <x v="2"/>
    <x v="22"/>
    <n v="190801"/>
    <n v="190801"/>
    <m/>
    <n v="11"/>
    <n v="190801"/>
    <n v="143000"/>
  </r>
  <r>
    <x v="225"/>
    <x v="1"/>
    <m/>
    <x v="19"/>
    <x v="2"/>
    <x v="23"/>
    <n v="190801"/>
    <n v="190801"/>
    <m/>
    <n v="2"/>
    <n v="190801"/>
    <n v="48000"/>
  </r>
  <r>
    <x v="225"/>
    <x v="1"/>
    <m/>
    <x v="19"/>
    <x v="2"/>
    <x v="24"/>
    <n v="190801"/>
    <n v="190801"/>
    <m/>
    <n v="1"/>
    <n v="190801"/>
    <n v="33000"/>
  </r>
  <r>
    <x v="225"/>
    <x v="1"/>
    <m/>
    <x v="0"/>
    <x v="4"/>
    <x v="15"/>
    <n v="190801"/>
    <n v="190801"/>
    <m/>
    <n v="21"/>
    <n v="190801"/>
    <n v="661500"/>
  </r>
  <r>
    <x v="225"/>
    <x v="1"/>
    <m/>
    <x v="0"/>
    <x v="4"/>
    <x v="16"/>
    <n v="190801"/>
    <n v="190801"/>
    <m/>
    <n v="13"/>
    <n v="190801"/>
    <n v="572000"/>
  </r>
  <r>
    <x v="225"/>
    <x v="1"/>
    <m/>
    <x v="5"/>
    <x v="4"/>
    <x v="28"/>
    <n v="190801"/>
    <n v="190801"/>
    <m/>
    <n v="5"/>
    <n v="190801"/>
    <n v="190000"/>
  </r>
  <r>
    <x v="225"/>
    <x v="1"/>
    <m/>
    <x v="1"/>
    <x v="4"/>
    <x v="18"/>
    <n v="190801"/>
    <n v="190801"/>
    <m/>
    <n v="4"/>
    <n v="190801"/>
    <n v="126000"/>
  </r>
  <r>
    <x v="225"/>
    <x v="1"/>
    <m/>
    <x v="19"/>
    <x v="4"/>
    <x v="22"/>
    <n v="190801"/>
    <n v="190801"/>
    <m/>
    <n v="2"/>
    <n v="190801"/>
    <n v="50000"/>
  </r>
  <r>
    <x v="226"/>
    <x v="0"/>
    <m/>
    <x v="0"/>
    <x v="1"/>
    <x v="16"/>
    <n v="190801"/>
    <n v="190801"/>
    <m/>
    <n v="3"/>
    <n v="190801"/>
    <n v="105000"/>
  </r>
  <r>
    <x v="226"/>
    <x v="0"/>
    <m/>
    <x v="0"/>
    <x v="5"/>
    <x v="15"/>
    <n v="190801"/>
    <n v="190801"/>
    <m/>
    <n v="500"/>
    <n v="190801"/>
    <n v="5113500"/>
  </r>
  <r>
    <x v="226"/>
    <x v="0"/>
    <m/>
    <x v="5"/>
    <x v="5"/>
    <x v="28"/>
    <n v="190801"/>
    <n v="190801"/>
    <m/>
    <n v="20"/>
    <n v="190801"/>
    <n v="270000"/>
  </r>
  <r>
    <x v="226"/>
    <x v="0"/>
    <m/>
    <x v="4"/>
    <x v="5"/>
    <x v="27"/>
    <n v="190801"/>
    <n v="190801"/>
    <m/>
    <n v="8"/>
    <n v="190801"/>
    <n v="130912"/>
  </r>
  <r>
    <x v="226"/>
    <x v="0"/>
    <m/>
    <x v="25"/>
    <x v="2"/>
    <x v="34"/>
    <n v="190801"/>
    <n v="190801"/>
    <m/>
    <n v="8"/>
    <n v="190801"/>
    <n v="792000"/>
  </r>
  <r>
    <x v="226"/>
    <x v="0"/>
    <m/>
    <x v="1"/>
    <x v="2"/>
    <x v="18"/>
    <n v="190801"/>
    <n v="190801"/>
    <m/>
    <n v="3"/>
    <n v="190801"/>
    <n v="60000"/>
  </r>
  <r>
    <x v="226"/>
    <x v="0"/>
    <m/>
    <x v="1"/>
    <x v="2"/>
    <x v="21"/>
    <n v="190801"/>
    <n v="190801"/>
    <m/>
    <n v="1"/>
    <n v="190801"/>
    <n v="35000"/>
  </r>
  <r>
    <x v="226"/>
    <x v="0"/>
    <m/>
    <x v="4"/>
    <x v="2"/>
    <x v="26"/>
    <n v="190801"/>
    <n v="190801"/>
    <m/>
    <n v="17"/>
    <n v="190801"/>
    <n v="68000"/>
  </r>
  <r>
    <x v="226"/>
    <x v="0"/>
    <m/>
    <x v="4"/>
    <x v="2"/>
    <x v="27"/>
    <n v="190801"/>
    <n v="190801"/>
    <m/>
    <n v="2"/>
    <n v="190801"/>
    <n v="40000"/>
  </r>
  <r>
    <x v="226"/>
    <x v="0"/>
    <m/>
    <x v="0"/>
    <x v="2"/>
    <x v="15"/>
    <n v="190801"/>
    <n v="190801"/>
    <m/>
    <n v="74"/>
    <n v="190801"/>
    <n v="1480000"/>
  </r>
  <r>
    <x v="226"/>
    <x v="0"/>
    <m/>
    <x v="0"/>
    <x v="2"/>
    <x v="16"/>
    <n v="190801"/>
    <n v="190801"/>
    <m/>
    <n v="53"/>
    <n v="190801"/>
    <n v="1855000"/>
  </r>
  <r>
    <x v="226"/>
    <x v="0"/>
    <m/>
    <x v="0"/>
    <x v="2"/>
    <x v="17"/>
    <n v="190801"/>
    <n v="190801"/>
    <m/>
    <n v="50"/>
    <n v="190801"/>
    <n v="1650000"/>
  </r>
  <r>
    <x v="226"/>
    <x v="0"/>
    <m/>
    <x v="0"/>
    <x v="2"/>
    <x v="19"/>
    <n v="190801"/>
    <n v="190801"/>
    <m/>
    <n v="70"/>
    <n v="190801"/>
    <n v="210000"/>
  </r>
  <r>
    <x v="226"/>
    <x v="0"/>
    <m/>
    <x v="5"/>
    <x v="2"/>
    <x v="28"/>
    <n v="190801"/>
    <n v="190801"/>
    <m/>
    <n v="18"/>
    <n v="190801"/>
    <n v="504000"/>
  </r>
  <r>
    <x v="226"/>
    <x v="0"/>
    <m/>
    <x v="22"/>
    <x v="2"/>
    <x v="29"/>
    <n v="190801"/>
    <n v="190801"/>
    <m/>
    <n v="4"/>
    <n v="190801"/>
    <n v="152000"/>
  </r>
  <r>
    <x v="226"/>
    <x v="0"/>
    <m/>
    <x v="19"/>
    <x v="2"/>
    <x v="22"/>
    <n v="190801"/>
    <n v="190801"/>
    <m/>
    <n v="9"/>
    <n v="190801"/>
    <n v="117000"/>
  </r>
  <r>
    <x v="226"/>
    <x v="0"/>
    <m/>
    <x v="19"/>
    <x v="2"/>
    <x v="24"/>
    <n v="190801"/>
    <n v="190801"/>
    <m/>
    <n v="1"/>
    <n v="190801"/>
    <n v="33000"/>
  </r>
  <r>
    <x v="226"/>
    <x v="0"/>
    <m/>
    <x v="0"/>
    <x v="4"/>
    <x v="15"/>
    <n v="190801"/>
    <n v="190801"/>
    <m/>
    <n v="17"/>
    <n v="190801"/>
    <n v="535500"/>
  </r>
  <r>
    <x v="226"/>
    <x v="0"/>
    <m/>
    <x v="0"/>
    <x v="4"/>
    <x v="16"/>
    <n v="190801"/>
    <n v="190801"/>
    <m/>
    <n v="6"/>
    <n v="190801"/>
    <n v="264000"/>
  </r>
  <r>
    <x v="226"/>
    <x v="0"/>
    <m/>
    <x v="5"/>
    <x v="4"/>
    <x v="28"/>
    <n v="190801"/>
    <n v="190801"/>
    <m/>
    <n v="3"/>
    <n v="190801"/>
    <n v="114000"/>
  </r>
  <r>
    <x v="226"/>
    <x v="0"/>
    <m/>
    <x v="1"/>
    <x v="4"/>
    <x v="18"/>
    <n v="190801"/>
    <n v="190801"/>
    <m/>
    <n v="1"/>
    <n v="190801"/>
    <n v="31500"/>
  </r>
  <r>
    <x v="226"/>
    <x v="0"/>
    <m/>
    <x v="19"/>
    <x v="4"/>
    <x v="22"/>
    <n v="190801"/>
    <n v="190801"/>
    <m/>
    <n v="3"/>
    <n v="190801"/>
    <n v="75000"/>
  </r>
  <r>
    <x v="227"/>
    <x v="2"/>
    <m/>
    <x v="0"/>
    <x v="1"/>
    <x v="16"/>
    <n v="190801"/>
    <n v="190801"/>
    <m/>
    <n v="8"/>
    <n v="190801"/>
    <n v="280000"/>
  </r>
  <r>
    <x v="227"/>
    <x v="2"/>
    <m/>
    <x v="0"/>
    <x v="7"/>
    <x v="15"/>
    <n v="190801"/>
    <n v="190801"/>
    <m/>
    <n v="4"/>
    <n v="190801"/>
    <n v="80000"/>
  </r>
  <r>
    <x v="227"/>
    <x v="2"/>
    <m/>
    <x v="25"/>
    <x v="2"/>
    <x v="34"/>
    <n v="190801"/>
    <n v="190801"/>
    <m/>
    <n v="7"/>
    <n v="190801"/>
    <n v="693000"/>
  </r>
  <r>
    <x v="227"/>
    <x v="2"/>
    <m/>
    <x v="1"/>
    <x v="2"/>
    <x v="18"/>
    <n v="190801"/>
    <n v="190801"/>
    <m/>
    <n v="3"/>
    <n v="190801"/>
    <n v="60000"/>
  </r>
  <r>
    <x v="227"/>
    <x v="2"/>
    <m/>
    <x v="4"/>
    <x v="2"/>
    <x v="26"/>
    <n v="190801"/>
    <n v="190801"/>
    <m/>
    <n v="5"/>
    <n v="190801"/>
    <n v="20000"/>
  </r>
  <r>
    <x v="227"/>
    <x v="2"/>
    <m/>
    <x v="4"/>
    <x v="2"/>
    <x v="27"/>
    <n v="190801"/>
    <n v="190801"/>
    <m/>
    <n v="2"/>
    <n v="190801"/>
    <n v="40000"/>
  </r>
  <r>
    <x v="227"/>
    <x v="2"/>
    <m/>
    <x v="0"/>
    <x v="2"/>
    <x v="15"/>
    <n v="190801"/>
    <n v="190801"/>
    <m/>
    <n v="64"/>
    <n v="190801"/>
    <n v="1280000"/>
  </r>
  <r>
    <x v="227"/>
    <x v="2"/>
    <m/>
    <x v="0"/>
    <x v="2"/>
    <x v="16"/>
    <n v="190801"/>
    <n v="190801"/>
    <m/>
    <n v="37"/>
    <n v="190801"/>
    <n v="1295000"/>
  </r>
  <r>
    <x v="227"/>
    <x v="2"/>
    <m/>
    <x v="0"/>
    <x v="2"/>
    <x v="17"/>
    <n v="190801"/>
    <n v="190801"/>
    <m/>
    <n v="46"/>
    <n v="190801"/>
    <n v="1518000"/>
  </r>
  <r>
    <x v="227"/>
    <x v="2"/>
    <m/>
    <x v="0"/>
    <x v="2"/>
    <x v="19"/>
    <n v="190801"/>
    <n v="190801"/>
    <m/>
    <n v="59"/>
    <n v="190801"/>
    <n v="177000"/>
  </r>
  <r>
    <x v="227"/>
    <x v="2"/>
    <m/>
    <x v="5"/>
    <x v="2"/>
    <x v="28"/>
    <n v="190801"/>
    <n v="190801"/>
    <m/>
    <n v="11"/>
    <n v="190801"/>
    <n v="308000"/>
  </r>
  <r>
    <x v="227"/>
    <x v="2"/>
    <m/>
    <x v="22"/>
    <x v="2"/>
    <x v="29"/>
    <n v="190801"/>
    <n v="190801"/>
    <m/>
    <n v="5"/>
    <n v="190801"/>
    <n v="190000"/>
  </r>
  <r>
    <x v="227"/>
    <x v="2"/>
    <m/>
    <x v="0"/>
    <x v="4"/>
    <x v="15"/>
    <n v="190801"/>
    <n v="190801"/>
    <m/>
    <n v="15"/>
    <n v="190801"/>
    <n v="472500"/>
  </r>
  <r>
    <x v="227"/>
    <x v="2"/>
    <m/>
    <x v="0"/>
    <x v="4"/>
    <x v="16"/>
    <n v="190801"/>
    <n v="190801"/>
    <m/>
    <n v="8"/>
    <n v="190801"/>
    <n v="352000"/>
  </r>
  <r>
    <x v="227"/>
    <x v="2"/>
    <m/>
    <x v="5"/>
    <x v="4"/>
    <x v="28"/>
    <n v="190801"/>
    <n v="190801"/>
    <m/>
    <n v="2"/>
    <n v="190801"/>
    <n v="76000"/>
  </r>
  <r>
    <x v="227"/>
    <x v="2"/>
    <m/>
    <x v="0"/>
    <x v="8"/>
    <x v="15"/>
    <n v="190801"/>
    <n v="190801"/>
    <m/>
    <n v="80"/>
    <n v="190801"/>
    <n v="504000"/>
  </r>
  <r>
    <x v="227"/>
    <x v="2"/>
    <m/>
    <x v="19"/>
    <x v="2"/>
    <x v="22"/>
    <n v="190801"/>
    <n v="190801"/>
    <m/>
    <n v="8"/>
    <n v="190801"/>
    <n v="104000"/>
  </r>
  <r>
    <x v="227"/>
    <x v="2"/>
    <m/>
    <x v="19"/>
    <x v="2"/>
    <x v="23"/>
    <n v="190801"/>
    <n v="190801"/>
    <m/>
    <n v="1"/>
    <n v="190801"/>
    <n v="24000"/>
  </r>
  <r>
    <x v="227"/>
    <x v="2"/>
    <m/>
    <x v="19"/>
    <x v="2"/>
    <x v="24"/>
    <n v="190801"/>
    <n v="190801"/>
    <m/>
    <n v="2"/>
    <n v="190801"/>
    <n v="66000"/>
  </r>
  <r>
    <x v="228"/>
    <x v="5"/>
    <m/>
    <x v="0"/>
    <x v="7"/>
    <x v="15"/>
    <n v="190801"/>
    <n v="190801"/>
    <m/>
    <n v="2"/>
    <n v="190801"/>
    <n v="40000"/>
  </r>
  <r>
    <x v="228"/>
    <x v="5"/>
    <m/>
    <x v="25"/>
    <x v="2"/>
    <x v="34"/>
    <n v="190801"/>
    <n v="190801"/>
    <m/>
    <n v="7"/>
    <n v="190801"/>
    <n v="693000"/>
  </r>
  <r>
    <x v="228"/>
    <x v="5"/>
    <m/>
    <x v="1"/>
    <x v="2"/>
    <x v="18"/>
    <n v="190801"/>
    <n v="190801"/>
    <m/>
    <n v="3"/>
    <n v="190801"/>
    <n v="60000"/>
  </r>
  <r>
    <x v="228"/>
    <x v="5"/>
    <m/>
    <x v="1"/>
    <x v="2"/>
    <x v="21"/>
    <n v="190801"/>
    <n v="190801"/>
    <m/>
    <n v="1"/>
    <n v="190801"/>
    <n v="35000"/>
  </r>
  <r>
    <x v="228"/>
    <x v="5"/>
    <m/>
    <x v="4"/>
    <x v="2"/>
    <x v="26"/>
    <n v="190801"/>
    <n v="190801"/>
    <m/>
    <n v="14"/>
    <n v="190801"/>
    <n v="56000"/>
  </r>
  <r>
    <x v="228"/>
    <x v="5"/>
    <m/>
    <x v="4"/>
    <x v="2"/>
    <x v="27"/>
    <n v="190801"/>
    <n v="190801"/>
    <m/>
    <n v="3"/>
    <n v="190801"/>
    <n v="60000"/>
  </r>
  <r>
    <x v="228"/>
    <x v="5"/>
    <m/>
    <x v="0"/>
    <x v="2"/>
    <x v="15"/>
    <n v="190801"/>
    <n v="190801"/>
    <m/>
    <n v="58"/>
    <n v="190801"/>
    <n v="1160000"/>
  </r>
  <r>
    <x v="228"/>
    <x v="5"/>
    <m/>
    <x v="0"/>
    <x v="2"/>
    <x v="16"/>
    <n v="190801"/>
    <n v="190801"/>
    <m/>
    <n v="38"/>
    <n v="190801"/>
    <n v="1330000"/>
  </r>
  <r>
    <x v="228"/>
    <x v="5"/>
    <m/>
    <x v="0"/>
    <x v="2"/>
    <x v="17"/>
    <n v="190801"/>
    <n v="190801"/>
    <m/>
    <n v="29"/>
    <n v="190801"/>
    <n v="957000"/>
  </r>
  <r>
    <x v="228"/>
    <x v="5"/>
    <m/>
    <x v="0"/>
    <x v="2"/>
    <x v="19"/>
    <n v="190801"/>
    <n v="190801"/>
    <m/>
    <n v="42"/>
    <n v="190801"/>
    <n v="126000"/>
  </r>
  <r>
    <x v="228"/>
    <x v="5"/>
    <m/>
    <x v="5"/>
    <x v="2"/>
    <x v="28"/>
    <n v="190801"/>
    <n v="190801"/>
    <m/>
    <n v="17"/>
    <n v="190801"/>
    <n v="476000"/>
  </r>
  <r>
    <x v="228"/>
    <x v="5"/>
    <m/>
    <x v="22"/>
    <x v="2"/>
    <x v="29"/>
    <n v="190801"/>
    <n v="190801"/>
    <m/>
    <n v="1"/>
    <n v="190801"/>
    <n v="38000"/>
  </r>
  <r>
    <x v="228"/>
    <x v="5"/>
    <m/>
    <x v="19"/>
    <x v="2"/>
    <x v="22"/>
    <n v="190801"/>
    <n v="190801"/>
    <m/>
    <n v="6"/>
    <n v="190801"/>
    <n v="78000"/>
  </r>
  <r>
    <x v="228"/>
    <x v="5"/>
    <m/>
    <x v="19"/>
    <x v="2"/>
    <x v="23"/>
    <n v="190801"/>
    <n v="190801"/>
    <m/>
    <n v="3"/>
    <n v="190801"/>
    <n v="72000"/>
  </r>
  <r>
    <x v="229"/>
    <x v="6"/>
    <m/>
    <x v="0"/>
    <x v="7"/>
    <x v="15"/>
    <n v="190801"/>
    <n v="190801"/>
    <m/>
    <n v="2"/>
    <n v="190801"/>
    <n v="40000"/>
  </r>
  <r>
    <x v="229"/>
    <x v="6"/>
    <m/>
    <x v="25"/>
    <x v="2"/>
    <x v="34"/>
    <n v="190801"/>
    <n v="190801"/>
    <m/>
    <n v="4"/>
    <n v="190801"/>
    <n v="396000"/>
  </r>
  <r>
    <x v="229"/>
    <x v="6"/>
    <m/>
    <x v="1"/>
    <x v="2"/>
    <x v="18"/>
    <n v="190801"/>
    <n v="190801"/>
    <m/>
    <n v="3"/>
    <n v="190801"/>
    <n v="60000"/>
  </r>
  <r>
    <x v="229"/>
    <x v="6"/>
    <m/>
    <x v="4"/>
    <x v="2"/>
    <x v="26"/>
    <n v="190801"/>
    <n v="190801"/>
    <m/>
    <n v="3"/>
    <n v="190801"/>
    <n v="12000"/>
  </r>
  <r>
    <x v="229"/>
    <x v="6"/>
    <m/>
    <x v="4"/>
    <x v="2"/>
    <x v="27"/>
    <n v="190801"/>
    <n v="190801"/>
    <m/>
    <n v="8"/>
    <n v="190801"/>
    <n v="160000"/>
  </r>
  <r>
    <x v="229"/>
    <x v="6"/>
    <m/>
    <x v="0"/>
    <x v="2"/>
    <x v="15"/>
    <n v="190801"/>
    <n v="190801"/>
    <m/>
    <n v="5"/>
    <n v="190801"/>
    <n v="100000"/>
  </r>
  <r>
    <x v="229"/>
    <x v="6"/>
    <m/>
    <x v="0"/>
    <x v="2"/>
    <x v="16"/>
    <n v="190801"/>
    <n v="190801"/>
    <m/>
    <n v="69"/>
    <n v="190801"/>
    <n v="2415000"/>
  </r>
  <r>
    <x v="229"/>
    <x v="6"/>
    <m/>
    <x v="0"/>
    <x v="2"/>
    <x v="17"/>
    <n v="190801"/>
    <n v="190801"/>
    <m/>
    <n v="43"/>
    <n v="190801"/>
    <n v="1419000"/>
  </r>
  <r>
    <x v="229"/>
    <x v="6"/>
    <m/>
    <x v="0"/>
    <x v="2"/>
    <x v="19"/>
    <n v="190801"/>
    <n v="190801"/>
    <m/>
    <n v="65"/>
    <n v="190801"/>
    <n v="195000"/>
  </r>
  <r>
    <x v="229"/>
    <x v="6"/>
    <m/>
    <x v="5"/>
    <x v="2"/>
    <x v="28"/>
    <n v="190801"/>
    <n v="190801"/>
    <m/>
    <n v="15"/>
    <n v="190801"/>
    <n v="420000"/>
  </r>
  <r>
    <x v="229"/>
    <x v="6"/>
    <m/>
    <x v="22"/>
    <x v="2"/>
    <x v="29"/>
    <n v="190801"/>
    <n v="190801"/>
    <m/>
    <n v="9"/>
    <n v="190801"/>
    <n v="342000"/>
  </r>
  <r>
    <x v="229"/>
    <x v="6"/>
    <m/>
    <x v="19"/>
    <x v="2"/>
    <x v="22"/>
    <n v="190801"/>
    <n v="190801"/>
    <m/>
    <n v="12"/>
    <n v="190801"/>
    <n v="156000"/>
  </r>
  <r>
    <x v="229"/>
    <x v="6"/>
    <m/>
    <x v="19"/>
    <x v="2"/>
    <x v="24"/>
    <n v="190801"/>
    <n v="190801"/>
    <m/>
    <n v="2"/>
    <n v="190801"/>
    <n v="66000"/>
  </r>
  <r>
    <x v="229"/>
    <x v="6"/>
    <m/>
    <x v="0"/>
    <x v="6"/>
    <x v="15"/>
    <n v="190801"/>
    <n v="190801"/>
    <m/>
    <n v="424"/>
    <n v="190801"/>
    <n v="3844832"/>
  </r>
  <r>
    <x v="229"/>
    <x v="6"/>
    <m/>
    <x v="0"/>
    <x v="6"/>
    <x v="17"/>
    <n v="190801"/>
    <n v="190801"/>
    <m/>
    <n v="11"/>
    <n v="190801"/>
    <n v="173998"/>
  </r>
  <r>
    <x v="229"/>
    <x v="6"/>
    <m/>
    <x v="4"/>
    <x v="6"/>
    <x v="26"/>
    <n v="190801"/>
    <n v="190801"/>
    <m/>
    <n v="729"/>
    <n v="190801"/>
    <n v="782217"/>
  </r>
  <r>
    <x v="229"/>
    <x v="6"/>
    <m/>
    <x v="26"/>
    <x v="6"/>
    <x v="35"/>
    <n v="190801"/>
    <n v="190801"/>
    <m/>
    <n v="94"/>
    <n v="190801"/>
    <n v="1610314"/>
  </r>
  <r>
    <x v="229"/>
    <x v="6"/>
    <m/>
    <x v="22"/>
    <x v="6"/>
    <x v="29"/>
    <n v="190801"/>
    <n v="190801"/>
    <m/>
    <n v="7"/>
    <n v="190801"/>
    <n v="137837"/>
  </r>
  <r>
    <x v="229"/>
    <x v="6"/>
    <m/>
    <x v="24"/>
    <x v="6"/>
    <x v="31"/>
    <n v="190801"/>
    <n v="190801"/>
    <m/>
    <n v="97"/>
    <n v="190801"/>
    <n v="1443069"/>
  </r>
  <r>
    <x v="229"/>
    <x v="6"/>
    <m/>
    <x v="23"/>
    <x v="6"/>
    <x v="30"/>
    <n v="190801"/>
    <n v="190801"/>
    <m/>
    <n v="89"/>
    <n v="190801"/>
    <n v="619796"/>
  </r>
  <r>
    <x v="229"/>
    <x v="6"/>
    <m/>
    <x v="20"/>
    <x v="6"/>
    <x v="25"/>
    <n v="190801"/>
    <n v="190801"/>
    <m/>
    <n v="11"/>
    <n v="190801"/>
    <n v="106876"/>
  </r>
  <r>
    <x v="229"/>
    <x v="6"/>
    <m/>
    <x v="1"/>
    <x v="6"/>
    <x v="18"/>
    <n v="190801"/>
    <n v="190801"/>
    <m/>
    <n v="1"/>
    <n v="190801"/>
    <n v="9205"/>
  </r>
  <r>
    <x v="229"/>
    <x v="6"/>
    <m/>
    <x v="19"/>
    <x v="6"/>
    <x v="22"/>
    <n v="190801"/>
    <n v="190801"/>
    <m/>
    <n v="1"/>
    <n v="190801"/>
    <n v="6791"/>
  </r>
  <r>
    <x v="229"/>
    <x v="6"/>
    <m/>
    <x v="27"/>
    <x v="6"/>
    <x v="36"/>
    <n v="190801"/>
    <n v="190801"/>
    <m/>
    <n v="1371"/>
    <n v="190801"/>
    <n v="12965547"/>
  </r>
  <r>
    <x v="229"/>
    <x v="6"/>
    <m/>
    <x v="6"/>
    <x v="6"/>
    <x v="37"/>
    <n v="190801"/>
    <n v="190801"/>
    <m/>
    <n v="10"/>
    <n v="190801"/>
    <n v="100000"/>
  </r>
  <r>
    <x v="230"/>
    <x v="3"/>
    <m/>
    <x v="0"/>
    <x v="1"/>
    <x v="15"/>
    <n v="190801"/>
    <n v="190801"/>
    <m/>
    <n v="1"/>
    <n v="190801"/>
    <n v="20000"/>
  </r>
  <r>
    <x v="230"/>
    <x v="3"/>
    <m/>
    <x v="0"/>
    <x v="1"/>
    <x v="16"/>
    <n v="190801"/>
    <n v="190801"/>
    <m/>
    <n v="6"/>
    <n v="190801"/>
    <n v="210000"/>
  </r>
  <r>
    <x v="230"/>
    <x v="3"/>
    <m/>
    <x v="0"/>
    <x v="7"/>
    <x v="15"/>
    <n v="190801"/>
    <n v="190801"/>
    <m/>
    <n v="5"/>
    <n v="190801"/>
    <n v="100000"/>
  </r>
  <r>
    <x v="230"/>
    <x v="3"/>
    <m/>
    <x v="22"/>
    <x v="5"/>
    <x v="29"/>
    <n v="190801"/>
    <n v="190801"/>
    <m/>
    <n v="20"/>
    <n v="190801"/>
    <n v="310900"/>
  </r>
  <r>
    <x v="230"/>
    <x v="3"/>
    <m/>
    <x v="4"/>
    <x v="5"/>
    <x v="27"/>
    <n v="190801"/>
    <n v="190801"/>
    <m/>
    <n v="1"/>
    <n v="190801"/>
    <n v="16364"/>
  </r>
  <r>
    <x v="230"/>
    <x v="3"/>
    <m/>
    <x v="6"/>
    <x v="2"/>
    <x v="37"/>
    <n v="190801"/>
    <n v="190801"/>
    <m/>
    <n v="5"/>
    <n v="190801"/>
    <n v="100000"/>
  </r>
  <r>
    <x v="230"/>
    <x v="3"/>
    <m/>
    <x v="25"/>
    <x v="2"/>
    <x v="34"/>
    <n v="190801"/>
    <n v="190801"/>
    <m/>
    <n v="6"/>
    <n v="190801"/>
    <n v="594000"/>
  </r>
  <r>
    <x v="230"/>
    <x v="3"/>
    <m/>
    <x v="1"/>
    <x v="2"/>
    <x v="18"/>
    <n v="190801"/>
    <n v="190801"/>
    <m/>
    <n v="2"/>
    <n v="190801"/>
    <n v="40000"/>
  </r>
  <r>
    <x v="230"/>
    <x v="3"/>
    <m/>
    <x v="4"/>
    <x v="2"/>
    <x v="26"/>
    <n v="190801"/>
    <n v="190801"/>
    <m/>
    <n v="10"/>
    <n v="190801"/>
    <n v="40000"/>
  </r>
  <r>
    <x v="230"/>
    <x v="3"/>
    <m/>
    <x v="4"/>
    <x v="2"/>
    <x v="27"/>
    <n v="190801"/>
    <n v="190801"/>
    <m/>
    <n v="5"/>
    <n v="190801"/>
    <n v="100000"/>
  </r>
  <r>
    <x v="230"/>
    <x v="3"/>
    <m/>
    <x v="0"/>
    <x v="2"/>
    <x v="15"/>
    <n v="190801"/>
    <n v="190801"/>
    <m/>
    <n v="84"/>
    <n v="190801"/>
    <n v="1680000"/>
  </r>
  <r>
    <x v="230"/>
    <x v="3"/>
    <m/>
    <x v="0"/>
    <x v="2"/>
    <x v="16"/>
    <n v="190801"/>
    <n v="190801"/>
    <m/>
    <n v="293"/>
    <n v="190801"/>
    <n v="10255000"/>
  </r>
  <r>
    <x v="230"/>
    <x v="3"/>
    <m/>
    <x v="0"/>
    <x v="2"/>
    <x v="17"/>
    <n v="190801"/>
    <n v="190801"/>
    <m/>
    <n v="66"/>
    <n v="190801"/>
    <n v="2178000"/>
  </r>
  <r>
    <x v="230"/>
    <x v="3"/>
    <m/>
    <x v="0"/>
    <x v="2"/>
    <x v="19"/>
    <n v="190801"/>
    <n v="190801"/>
    <m/>
    <n v="85"/>
    <n v="190801"/>
    <n v="255000"/>
  </r>
  <r>
    <x v="230"/>
    <x v="3"/>
    <m/>
    <x v="5"/>
    <x v="2"/>
    <x v="28"/>
    <n v="190801"/>
    <n v="190801"/>
    <m/>
    <n v="20"/>
    <n v="190801"/>
    <n v="560000"/>
  </r>
  <r>
    <x v="230"/>
    <x v="3"/>
    <m/>
    <x v="22"/>
    <x v="2"/>
    <x v="29"/>
    <n v="190801"/>
    <n v="190801"/>
    <m/>
    <n v="4"/>
    <n v="190801"/>
    <n v="152000"/>
  </r>
  <r>
    <x v="230"/>
    <x v="3"/>
    <m/>
    <x v="19"/>
    <x v="2"/>
    <x v="22"/>
    <n v="190801"/>
    <n v="190801"/>
    <m/>
    <n v="13"/>
    <n v="190801"/>
    <n v="169000"/>
  </r>
  <r>
    <x v="230"/>
    <x v="3"/>
    <m/>
    <x v="19"/>
    <x v="2"/>
    <x v="23"/>
    <n v="190801"/>
    <n v="190801"/>
    <m/>
    <n v="3"/>
    <n v="190801"/>
    <n v="72000"/>
  </r>
  <r>
    <x v="230"/>
    <x v="3"/>
    <m/>
    <x v="0"/>
    <x v="4"/>
    <x v="15"/>
    <n v="190801"/>
    <n v="190801"/>
    <m/>
    <n v="54"/>
    <n v="190801"/>
    <n v="1701000"/>
  </r>
  <r>
    <x v="230"/>
    <x v="3"/>
    <m/>
    <x v="0"/>
    <x v="4"/>
    <x v="16"/>
    <n v="190801"/>
    <n v="190801"/>
    <m/>
    <n v="18"/>
    <n v="190801"/>
    <n v="792000"/>
  </r>
  <r>
    <x v="230"/>
    <x v="3"/>
    <m/>
    <x v="5"/>
    <x v="4"/>
    <x v="28"/>
    <n v="190801"/>
    <n v="190801"/>
    <m/>
    <n v="8"/>
    <n v="190801"/>
    <n v="304000"/>
  </r>
  <r>
    <x v="230"/>
    <x v="3"/>
    <m/>
    <x v="1"/>
    <x v="4"/>
    <x v="18"/>
    <n v="190801"/>
    <n v="190801"/>
    <m/>
    <n v="1"/>
    <n v="190801"/>
    <n v="31500"/>
  </r>
  <r>
    <x v="230"/>
    <x v="3"/>
    <m/>
    <x v="19"/>
    <x v="4"/>
    <x v="22"/>
    <n v="190801"/>
    <n v="190801"/>
    <m/>
    <n v="1"/>
    <n v="190801"/>
    <n v="25000"/>
  </r>
  <r>
    <x v="230"/>
    <x v="3"/>
    <m/>
    <x v="4"/>
    <x v="4"/>
    <x v="27"/>
    <n v="190801"/>
    <n v="190801"/>
    <m/>
    <n v="1"/>
    <n v="190801"/>
    <n v="36000"/>
  </r>
  <r>
    <x v="231"/>
    <x v="4"/>
    <m/>
    <x v="0"/>
    <x v="1"/>
    <x v="16"/>
    <n v="190801"/>
    <n v="190801"/>
    <m/>
    <n v="4"/>
    <n v="190801"/>
    <n v="140000"/>
  </r>
  <r>
    <x v="231"/>
    <x v="4"/>
    <m/>
    <x v="0"/>
    <x v="7"/>
    <x v="15"/>
    <n v="190801"/>
    <n v="190801"/>
    <m/>
    <n v="9"/>
    <n v="190801"/>
    <n v="180000"/>
  </r>
  <r>
    <x v="231"/>
    <x v="4"/>
    <m/>
    <x v="6"/>
    <x v="2"/>
    <x v="37"/>
    <n v="190801"/>
    <n v="190801"/>
    <m/>
    <n v="3"/>
    <n v="190801"/>
    <n v="60000"/>
  </r>
  <r>
    <x v="231"/>
    <x v="4"/>
    <m/>
    <x v="25"/>
    <x v="2"/>
    <x v="34"/>
    <n v="190801"/>
    <n v="190801"/>
    <m/>
    <n v="10"/>
    <n v="190801"/>
    <n v="990000"/>
  </r>
  <r>
    <x v="231"/>
    <x v="4"/>
    <m/>
    <x v="1"/>
    <x v="2"/>
    <x v="18"/>
    <n v="190801"/>
    <n v="190801"/>
    <m/>
    <n v="4"/>
    <n v="190801"/>
    <n v="80000"/>
  </r>
  <r>
    <x v="231"/>
    <x v="4"/>
    <m/>
    <x v="4"/>
    <x v="2"/>
    <x v="26"/>
    <n v="190801"/>
    <n v="190801"/>
    <m/>
    <n v="2"/>
    <n v="190801"/>
    <n v="8000"/>
  </r>
  <r>
    <x v="231"/>
    <x v="4"/>
    <m/>
    <x v="4"/>
    <x v="2"/>
    <x v="27"/>
    <n v="190801"/>
    <n v="190801"/>
    <m/>
    <n v="1"/>
    <n v="190801"/>
    <n v="20000"/>
  </r>
  <r>
    <x v="231"/>
    <x v="4"/>
    <m/>
    <x v="0"/>
    <x v="2"/>
    <x v="15"/>
    <n v="190801"/>
    <n v="190801"/>
    <m/>
    <n v="68"/>
    <n v="190801"/>
    <n v="1360000"/>
  </r>
  <r>
    <x v="231"/>
    <x v="4"/>
    <m/>
    <x v="0"/>
    <x v="2"/>
    <x v="16"/>
    <n v="190801"/>
    <n v="190801"/>
    <m/>
    <n v="49"/>
    <n v="190801"/>
    <n v="1715000"/>
  </r>
  <r>
    <x v="231"/>
    <x v="4"/>
    <m/>
    <x v="0"/>
    <x v="2"/>
    <x v="17"/>
    <n v="190801"/>
    <n v="190801"/>
    <m/>
    <n v="54"/>
    <n v="190801"/>
    <n v="1782000"/>
  </r>
  <r>
    <x v="231"/>
    <x v="4"/>
    <m/>
    <x v="0"/>
    <x v="2"/>
    <x v="19"/>
    <n v="190801"/>
    <n v="190801"/>
    <m/>
    <n v="71"/>
    <n v="190801"/>
    <n v="213000"/>
  </r>
  <r>
    <x v="231"/>
    <x v="4"/>
    <m/>
    <x v="5"/>
    <x v="2"/>
    <x v="28"/>
    <n v="190801"/>
    <n v="190801"/>
    <m/>
    <n v="13"/>
    <n v="190801"/>
    <n v="364000"/>
  </r>
  <r>
    <x v="231"/>
    <x v="4"/>
    <m/>
    <x v="22"/>
    <x v="2"/>
    <x v="29"/>
    <n v="190801"/>
    <n v="190801"/>
    <m/>
    <n v="4"/>
    <n v="190801"/>
    <n v="152000"/>
  </r>
  <r>
    <x v="231"/>
    <x v="4"/>
    <m/>
    <x v="19"/>
    <x v="2"/>
    <x v="22"/>
    <n v="190801"/>
    <n v="190801"/>
    <m/>
    <n v="6"/>
    <n v="190801"/>
    <n v="78000"/>
  </r>
  <r>
    <x v="231"/>
    <x v="4"/>
    <m/>
    <x v="19"/>
    <x v="2"/>
    <x v="23"/>
    <n v="190801"/>
    <n v="190801"/>
    <m/>
    <n v="1"/>
    <n v="190801"/>
    <n v="24000"/>
  </r>
  <r>
    <x v="231"/>
    <x v="4"/>
    <m/>
    <x v="19"/>
    <x v="2"/>
    <x v="24"/>
    <n v="190801"/>
    <n v="190801"/>
    <m/>
    <n v="1"/>
    <n v="190801"/>
    <n v="33000"/>
  </r>
  <r>
    <x v="231"/>
    <x v="4"/>
    <m/>
    <x v="0"/>
    <x v="4"/>
    <x v="15"/>
    <n v="190801"/>
    <n v="190801"/>
    <m/>
    <n v="18"/>
    <n v="190801"/>
    <n v="567000"/>
  </r>
  <r>
    <x v="231"/>
    <x v="4"/>
    <m/>
    <x v="0"/>
    <x v="4"/>
    <x v="16"/>
    <n v="190801"/>
    <n v="190801"/>
    <m/>
    <n v="8"/>
    <n v="190801"/>
    <n v="352000"/>
  </r>
  <r>
    <x v="232"/>
    <x v="1"/>
    <m/>
    <x v="0"/>
    <x v="1"/>
    <x v="16"/>
    <n v="190801"/>
    <n v="190801"/>
    <m/>
    <n v="1"/>
    <n v="190801"/>
    <n v="35000"/>
  </r>
  <r>
    <x v="232"/>
    <x v="1"/>
    <m/>
    <x v="0"/>
    <x v="7"/>
    <x v="15"/>
    <n v="190801"/>
    <n v="190801"/>
    <m/>
    <n v="4"/>
    <n v="190801"/>
    <n v="80000"/>
  </r>
  <r>
    <x v="232"/>
    <x v="1"/>
    <m/>
    <x v="6"/>
    <x v="2"/>
    <x v="37"/>
    <n v="190801"/>
    <n v="190801"/>
    <m/>
    <n v="4"/>
    <n v="190801"/>
    <n v="80000"/>
  </r>
  <r>
    <x v="232"/>
    <x v="1"/>
    <m/>
    <x v="25"/>
    <x v="2"/>
    <x v="34"/>
    <n v="190801"/>
    <n v="190801"/>
    <m/>
    <n v="7"/>
    <n v="190801"/>
    <n v="693000"/>
  </r>
  <r>
    <x v="232"/>
    <x v="1"/>
    <m/>
    <x v="1"/>
    <x v="2"/>
    <x v="18"/>
    <n v="190801"/>
    <n v="190801"/>
    <m/>
    <n v="3"/>
    <n v="190801"/>
    <n v="60000"/>
  </r>
  <r>
    <x v="232"/>
    <x v="1"/>
    <m/>
    <x v="4"/>
    <x v="2"/>
    <x v="26"/>
    <n v="190801"/>
    <n v="190801"/>
    <m/>
    <n v="6"/>
    <n v="190801"/>
    <n v="24000"/>
  </r>
  <r>
    <x v="232"/>
    <x v="1"/>
    <m/>
    <x v="4"/>
    <x v="2"/>
    <x v="27"/>
    <n v="190801"/>
    <n v="190801"/>
    <m/>
    <n v="4"/>
    <n v="190801"/>
    <n v="80000"/>
  </r>
  <r>
    <x v="232"/>
    <x v="1"/>
    <m/>
    <x v="0"/>
    <x v="2"/>
    <x v="15"/>
    <n v="190801"/>
    <n v="190801"/>
    <m/>
    <n v="57"/>
    <n v="190801"/>
    <n v="1140000"/>
  </r>
  <r>
    <x v="232"/>
    <x v="1"/>
    <m/>
    <x v="0"/>
    <x v="2"/>
    <x v="16"/>
    <n v="190801"/>
    <n v="190801"/>
    <m/>
    <n v="165"/>
    <n v="190801"/>
    <n v="5775000"/>
  </r>
  <r>
    <x v="232"/>
    <x v="1"/>
    <m/>
    <x v="0"/>
    <x v="2"/>
    <x v="17"/>
    <n v="190801"/>
    <n v="190801"/>
    <m/>
    <n v="56"/>
    <n v="190801"/>
    <n v="1848000"/>
  </r>
  <r>
    <x v="232"/>
    <x v="1"/>
    <m/>
    <x v="0"/>
    <x v="2"/>
    <x v="19"/>
    <n v="190801"/>
    <n v="190801"/>
    <m/>
    <n v="66"/>
    <n v="190801"/>
    <n v="198000"/>
  </r>
  <r>
    <x v="232"/>
    <x v="1"/>
    <m/>
    <x v="5"/>
    <x v="2"/>
    <x v="28"/>
    <n v="190801"/>
    <n v="190801"/>
    <m/>
    <n v="15"/>
    <n v="190801"/>
    <n v="420000"/>
  </r>
  <r>
    <x v="232"/>
    <x v="1"/>
    <m/>
    <x v="22"/>
    <x v="2"/>
    <x v="29"/>
    <n v="190801"/>
    <n v="190801"/>
    <m/>
    <n v="5"/>
    <n v="190801"/>
    <n v="190000"/>
  </r>
  <r>
    <x v="232"/>
    <x v="1"/>
    <m/>
    <x v="19"/>
    <x v="2"/>
    <x v="22"/>
    <n v="190801"/>
    <n v="190801"/>
    <m/>
    <n v="7"/>
    <n v="190801"/>
    <n v="91000"/>
  </r>
  <r>
    <x v="232"/>
    <x v="1"/>
    <m/>
    <x v="19"/>
    <x v="2"/>
    <x v="23"/>
    <n v="190801"/>
    <n v="190801"/>
    <m/>
    <n v="1"/>
    <n v="190801"/>
    <n v="24000"/>
  </r>
  <r>
    <x v="232"/>
    <x v="1"/>
    <m/>
    <x v="0"/>
    <x v="8"/>
    <x v="15"/>
    <n v="190801"/>
    <n v="190801"/>
    <m/>
    <n v="200"/>
    <n v="190801"/>
    <n v="1260000"/>
  </r>
  <r>
    <x v="232"/>
    <x v="1"/>
    <m/>
    <x v="0"/>
    <x v="4"/>
    <x v="15"/>
    <n v="190801"/>
    <n v="190801"/>
    <m/>
    <n v="13"/>
    <n v="190801"/>
    <n v="409500"/>
  </r>
  <r>
    <x v="232"/>
    <x v="1"/>
    <m/>
    <x v="0"/>
    <x v="4"/>
    <x v="16"/>
    <n v="190801"/>
    <n v="190801"/>
    <m/>
    <n v="7"/>
    <n v="190801"/>
    <n v="308000"/>
  </r>
  <r>
    <x v="232"/>
    <x v="1"/>
    <m/>
    <x v="5"/>
    <x v="4"/>
    <x v="28"/>
    <n v="190801"/>
    <n v="190801"/>
    <m/>
    <n v="3"/>
    <n v="190801"/>
    <n v="114000"/>
  </r>
  <r>
    <x v="232"/>
    <x v="1"/>
    <m/>
    <x v="4"/>
    <x v="4"/>
    <x v="27"/>
    <n v="190801"/>
    <n v="190801"/>
    <m/>
    <n v="1"/>
    <n v="190801"/>
    <n v="36000"/>
  </r>
  <r>
    <x v="232"/>
    <x v="1"/>
    <m/>
    <x v="1"/>
    <x v="4"/>
    <x v="18"/>
    <n v="190801"/>
    <n v="190801"/>
    <m/>
    <n v="2"/>
    <n v="190801"/>
    <n v="63000"/>
  </r>
  <r>
    <x v="232"/>
    <x v="1"/>
    <m/>
    <x v="19"/>
    <x v="4"/>
    <x v="22"/>
    <n v="190801"/>
    <n v="190801"/>
    <m/>
    <n v="1"/>
    <n v="190801"/>
    <n v="25000"/>
  </r>
  <r>
    <x v="233"/>
    <x v="0"/>
    <m/>
    <x v="0"/>
    <x v="1"/>
    <x v="16"/>
    <n v="190801"/>
    <n v="190801"/>
    <m/>
    <n v="2"/>
    <n v="190801"/>
    <n v="70000"/>
  </r>
  <r>
    <x v="233"/>
    <x v="0"/>
    <m/>
    <x v="0"/>
    <x v="7"/>
    <x v="15"/>
    <n v="190801"/>
    <n v="190801"/>
    <m/>
    <n v="2"/>
    <n v="190801"/>
    <n v="40000"/>
  </r>
  <r>
    <x v="233"/>
    <x v="0"/>
    <m/>
    <x v="6"/>
    <x v="2"/>
    <x v="37"/>
    <n v="190801"/>
    <n v="190801"/>
    <m/>
    <n v="1"/>
    <n v="190801"/>
    <n v="20000"/>
  </r>
  <r>
    <x v="233"/>
    <x v="0"/>
    <m/>
    <x v="25"/>
    <x v="2"/>
    <x v="34"/>
    <n v="190801"/>
    <n v="190801"/>
    <m/>
    <n v="10"/>
    <n v="190801"/>
    <n v="990000"/>
  </r>
  <r>
    <x v="233"/>
    <x v="0"/>
    <m/>
    <x v="1"/>
    <x v="2"/>
    <x v="18"/>
    <n v="190801"/>
    <n v="190801"/>
    <m/>
    <n v="3"/>
    <n v="190801"/>
    <n v="60000"/>
  </r>
  <r>
    <x v="233"/>
    <x v="0"/>
    <m/>
    <x v="4"/>
    <x v="2"/>
    <x v="26"/>
    <n v="190801"/>
    <n v="190801"/>
    <m/>
    <n v="1"/>
    <n v="190801"/>
    <n v="4000"/>
  </r>
  <r>
    <x v="233"/>
    <x v="0"/>
    <m/>
    <x v="4"/>
    <x v="2"/>
    <x v="27"/>
    <n v="190801"/>
    <n v="190801"/>
    <m/>
    <n v="2"/>
    <n v="190801"/>
    <n v="40000"/>
  </r>
  <r>
    <x v="233"/>
    <x v="0"/>
    <m/>
    <x v="0"/>
    <x v="2"/>
    <x v="15"/>
    <n v="190801"/>
    <n v="190801"/>
    <m/>
    <n v="50"/>
    <n v="190801"/>
    <n v="1000000"/>
  </r>
  <r>
    <x v="233"/>
    <x v="0"/>
    <m/>
    <x v="0"/>
    <x v="2"/>
    <x v="16"/>
    <n v="190801"/>
    <n v="190801"/>
    <m/>
    <n v="32"/>
    <n v="190801"/>
    <n v="1120000"/>
  </r>
  <r>
    <x v="233"/>
    <x v="0"/>
    <m/>
    <x v="0"/>
    <x v="2"/>
    <x v="17"/>
    <n v="190801"/>
    <n v="190801"/>
    <m/>
    <n v="47"/>
    <n v="190801"/>
    <n v="1551000"/>
  </r>
  <r>
    <x v="233"/>
    <x v="0"/>
    <m/>
    <x v="0"/>
    <x v="2"/>
    <x v="19"/>
    <n v="190801"/>
    <n v="190801"/>
    <m/>
    <n v="49"/>
    <n v="190801"/>
    <n v="147000"/>
  </r>
  <r>
    <x v="233"/>
    <x v="0"/>
    <m/>
    <x v="5"/>
    <x v="2"/>
    <x v="28"/>
    <n v="190801"/>
    <n v="190801"/>
    <m/>
    <n v="17"/>
    <n v="190801"/>
    <n v="476000"/>
  </r>
  <r>
    <x v="233"/>
    <x v="0"/>
    <m/>
    <x v="22"/>
    <x v="2"/>
    <x v="29"/>
    <n v="190801"/>
    <n v="190801"/>
    <m/>
    <n v="8"/>
    <n v="190801"/>
    <n v="304000"/>
  </r>
  <r>
    <x v="233"/>
    <x v="0"/>
    <m/>
    <x v="0"/>
    <x v="4"/>
    <x v="15"/>
    <n v="190801"/>
    <n v="190801"/>
    <m/>
    <n v="18"/>
    <n v="190801"/>
    <n v="567000"/>
  </r>
  <r>
    <x v="233"/>
    <x v="0"/>
    <m/>
    <x v="0"/>
    <x v="4"/>
    <x v="16"/>
    <n v="190801"/>
    <n v="190801"/>
    <m/>
    <n v="12"/>
    <n v="190801"/>
    <n v="528000"/>
  </r>
  <r>
    <x v="233"/>
    <x v="0"/>
    <m/>
    <x v="5"/>
    <x v="4"/>
    <x v="28"/>
    <n v="190801"/>
    <n v="190801"/>
    <m/>
    <n v="7"/>
    <n v="190801"/>
    <n v="266000"/>
  </r>
  <r>
    <x v="233"/>
    <x v="0"/>
    <m/>
    <x v="1"/>
    <x v="4"/>
    <x v="18"/>
    <n v="190801"/>
    <n v="190801"/>
    <m/>
    <n v="1"/>
    <n v="190801"/>
    <n v="31500"/>
  </r>
  <r>
    <x v="233"/>
    <x v="0"/>
    <m/>
    <x v="19"/>
    <x v="4"/>
    <x v="22"/>
    <n v="190801"/>
    <n v="190801"/>
    <m/>
    <n v="1"/>
    <n v="190801"/>
    <n v="25000"/>
  </r>
  <r>
    <x v="234"/>
    <x v="2"/>
    <m/>
    <x v="0"/>
    <x v="1"/>
    <x v="16"/>
    <n v="190801"/>
    <n v="190801"/>
    <m/>
    <n v="5"/>
    <n v="190801"/>
    <n v="175000"/>
  </r>
  <r>
    <x v="234"/>
    <x v="2"/>
    <m/>
    <x v="0"/>
    <x v="7"/>
    <x v="15"/>
    <n v="190801"/>
    <n v="190801"/>
    <m/>
    <n v="6"/>
    <n v="190801"/>
    <n v="120000"/>
  </r>
  <r>
    <x v="234"/>
    <x v="2"/>
    <m/>
    <x v="25"/>
    <x v="2"/>
    <x v="34"/>
    <n v="190801"/>
    <n v="190801"/>
    <m/>
    <n v="4"/>
    <n v="190801"/>
    <n v="396000"/>
  </r>
  <r>
    <x v="234"/>
    <x v="2"/>
    <m/>
    <x v="1"/>
    <x v="2"/>
    <x v="18"/>
    <n v="190801"/>
    <n v="190801"/>
    <m/>
    <n v="1"/>
    <n v="190801"/>
    <n v="20000"/>
  </r>
  <r>
    <x v="234"/>
    <x v="2"/>
    <m/>
    <x v="1"/>
    <x v="2"/>
    <x v="21"/>
    <n v="190801"/>
    <n v="190801"/>
    <m/>
    <n v="1"/>
    <n v="190801"/>
    <n v="35000"/>
  </r>
  <r>
    <x v="234"/>
    <x v="2"/>
    <m/>
    <x v="0"/>
    <x v="2"/>
    <x v="15"/>
    <n v="190801"/>
    <n v="190801"/>
    <m/>
    <n v="24"/>
    <n v="190801"/>
    <n v="480000"/>
  </r>
  <r>
    <x v="234"/>
    <x v="2"/>
    <m/>
    <x v="0"/>
    <x v="2"/>
    <x v="16"/>
    <n v="190801"/>
    <n v="190801"/>
    <m/>
    <n v="33"/>
    <n v="190801"/>
    <n v="1155000"/>
  </r>
  <r>
    <x v="234"/>
    <x v="2"/>
    <m/>
    <x v="0"/>
    <x v="2"/>
    <x v="17"/>
    <n v="190801"/>
    <n v="190801"/>
    <m/>
    <n v="44"/>
    <n v="190801"/>
    <n v="1452000"/>
  </r>
  <r>
    <x v="234"/>
    <x v="2"/>
    <m/>
    <x v="0"/>
    <x v="2"/>
    <x v="19"/>
    <n v="190801"/>
    <n v="190801"/>
    <m/>
    <n v="40"/>
    <n v="190801"/>
    <n v="120000"/>
  </r>
  <r>
    <x v="234"/>
    <x v="2"/>
    <m/>
    <x v="5"/>
    <x v="2"/>
    <x v="28"/>
    <n v="190801"/>
    <n v="190801"/>
    <m/>
    <n v="3"/>
    <n v="190801"/>
    <n v="84000"/>
  </r>
  <r>
    <x v="234"/>
    <x v="2"/>
    <m/>
    <x v="22"/>
    <x v="2"/>
    <x v="29"/>
    <n v="190801"/>
    <n v="190801"/>
    <m/>
    <n v="3"/>
    <n v="190801"/>
    <n v="114000"/>
  </r>
  <r>
    <x v="234"/>
    <x v="2"/>
    <m/>
    <x v="19"/>
    <x v="2"/>
    <x v="22"/>
    <n v="190801"/>
    <n v="190801"/>
    <m/>
    <n v="4"/>
    <n v="190801"/>
    <n v="52000"/>
  </r>
  <r>
    <x v="234"/>
    <x v="2"/>
    <m/>
    <x v="19"/>
    <x v="2"/>
    <x v="23"/>
    <n v="190801"/>
    <n v="190801"/>
    <m/>
    <n v="1"/>
    <n v="190801"/>
    <n v="24000"/>
  </r>
  <r>
    <x v="234"/>
    <x v="2"/>
    <m/>
    <x v="0"/>
    <x v="4"/>
    <x v="15"/>
    <n v="190801"/>
    <n v="190801"/>
    <m/>
    <n v="25"/>
    <n v="190801"/>
    <n v="787500"/>
  </r>
  <r>
    <x v="234"/>
    <x v="2"/>
    <m/>
    <x v="0"/>
    <x v="4"/>
    <x v="16"/>
    <n v="190801"/>
    <n v="190801"/>
    <m/>
    <n v="8"/>
    <n v="190801"/>
    <n v="352000"/>
  </r>
  <r>
    <x v="234"/>
    <x v="2"/>
    <m/>
    <x v="5"/>
    <x v="4"/>
    <x v="28"/>
    <n v="190801"/>
    <n v="190801"/>
    <m/>
    <n v="5"/>
    <n v="190801"/>
    <n v="190000"/>
  </r>
  <r>
    <x v="234"/>
    <x v="2"/>
    <m/>
    <x v="1"/>
    <x v="4"/>
    <x v="18"/>
    <n v="190801"/>
    <n v="190801"/>
    <m/>
    <n v="1"/>
    <n v="190801"/>
    <n v="31500"/>
  </r>
  <r>
    <x v="234"/>
    <x v="2"/>
    <m/>
    <x v="19"/>
    <x v="4"/>
    <x v="22"/>
    <n v="190801"/>
    <n v="190801"/>
    <m/>
    <n v="1"/>
    <n v="190801"/>
    <n v="25000"/>
  </r>
  <r>
    <x v="234"/>
    <x v="2"/>
    <m/>
    <x v="4"/>
    <x v="4"/>
    <x v="27"/>
    <n v="190801"/>
    <n v="190801"/>
    <m/>
    <n v="1"/>
    <n v="190801"/>
    <n v="36000"/>
  </r>
  <r>
    <x v="233"/>
    <x v="0"/>
    <m/>
    <x v="19"/>
    <x v="2"/>
    <x v="22"/>
    <n v="190801"/>
    <n v="190801"/>
    <m/>
    <n v="12"/>
    <n v="190801"/>
    <n v="156000"/>
  </r>
  <r>
    <x v="233"/>
    <x v="0"/>
    <m/>
    <x v="19"/>
    <x v="2"/>
    <x v="24"/>
    <n v="190801"/>
    <n v="190801"/>
    <m/>
    <n v="2"/>
    <n v="190801"/>
    <n v="66000"/>
  </r>
  <r>
    <x v="235"/>
    <x v="5"/>
    <m/>
    <x v="0"/>
    <x v="7"/>
    <x v="15"/>
    <n v="190801"/>
    <n v="190801"/>
    <m/>
    <n v="3"/>
    <n v="190801"/>
    <n v="60000"/>
  </r>
  <r>
    <x v="235"/>
    <x v="5"/>
    <m/>
    <x v="25"/>
    <x v="2"/>
    <x v="34"/>
    <n v="190801"/>
    <n v="190801"/>
    <m/>
    <n v="3"/>
    <n v="190801"/>
    <n v="297000"/>
  </r>
  <r>
    <x v="235"/>
    <x v="5"/>
    <m/>
    <x v="1"/>
    <x v="2"/>
    <x v="18"/>
    <n v="190801"/>
    <n v="190801"/>
    <m/>
    <n v="2"/>
    <n v="190801"/>
    <n v="40000"/>
  </r>
  <r>
    <x v="235"/>
    <x v="5"/>
    <m/>
    <x v="4"/>
    <x v="2"/>
    <x v="26"/>
    <n v="190801"/>
    <n v="190801"/>
    <m/>
    <n v="2"/>
    <n v="190801"/>
    <n v="8000"/>
  </r>
  <r>
    <x v="235"/>
    <x v="5"/>
    <m/>
    <x v="4"/>
    <x v="2"/>
    <x v="27"/>
    <n v="190801"/>
    <n v="190801"/>
    <m/>
    <n v="2"/>
    <n v="190801"/>
    <n v="40000"/>
  </r>
  <r>
    <x v="235"/>
    <x v="5"/>
    <m/>
    <x v="0"/>
    <x v="2"/>
    <x v="15"/>
    <n v="190801"/>
    <n v="190801"/>
    <m/>
    <n v="22"/>
    <n v="190801"/>
    <n v="440000"/>
  </r>
  <r>
    <x v="235"/>
    <x v="5"/>
    <m/>
    <x v="0"/>
    <x v="2"/>
    <x v="16"/>
    <n v="190801"/>
    <n v="190801"/>
    <m/>
    <n v="33"/>
    <n v="190801"/>
    <n v="1155000"/>
  </r>
  <r>
    <x v="235"/>
    <x v="5"/>
    <m/>
    <x v="0"/>
    <x v="2"/>
    <x v="17"/>
    <n v="190801"/>
    <n v="190801"/>
    <m/>
    <n v="39"/>
    <n v="190801"/>
    <n v="1287000"/>
  </r>
  <r>
    <x v="235"/>
    <x v="5"/>
    <m/>
    <x v="0"/>
    <x v="2"/>
    <x v="19"/>
    <n v="190801"/>
    <n v="190801"/>
    <m/>
    <n v="31"/>
    <n v="190801"/>
    <n v="93000"/>
  </r>
  <r>
    <x v="235"/>
    <x v="5"/>
    <m/>
    <x v="5"/>
    <x v="2"/>
    <x v="28"/>
    <n v="190801"/>
    <n v="190801"/>
    <m/>
    <n v="8"/>
    <n v="190801"/>
    <n v="224000"/>
  </r>
  <r>
    <x v="235"/>
    <x v="5"/>
    <m/>
    <x v="22"/>
    <x v="2"/>
    <x v="29"/>
    <n v="190801"/>
    <n v="190801"/>
    <m/>
    <n v="2"/>
    <n v="190801"/>
    <n v="76000"/>
  </r>
  <r>
    <x v="235"/>
    <x v="5"/>
    <m/>
    <x v="19"/>
    <x v="2"/>
    <x v="22"/>
    <n v="190801"/>
    <n v="190801"/>
    <m/>
    <n v="4"/>
    <n v="190801"/>
    <n v="52000"/>
  </r>
  <r>
    <x v="235"/>
    <x v="5"/>
    <m/>
    <x v="19"/>
    <x v="2"/>
    <x v="23"/>
    <n v="190801"/>
    <n v="190801"/>
    <m/>
    <n v="2"/>
    <n v="190801"/>
    <n v="48000"/>
  </r>
  <r>
    <x v="236"/>
    <x v="6"/>
    <m/>
    <x v="0"/>
    <x v="7"/>
    <x v="15"/>
    <n v="190801"/>
    <n v="190801"/>
    <m/>
    <n v="1"/>
    <n v="190801"/>
    <n v="20000"/>
  </r>
  <r>
    <x v="236"/>
    <x v="6"/>
    <m/>
    <x v="25"/>
    <x v="2"/>
    <x v="34"/>
    <n v="190801"/>
    <n v="190801"/>
    <m/>
    <n v="7"/>
    <n v="190801"/>
    <n v="693000"/>
  </r>
  <r>
    <x v="236"/>
    <x v="6"/>
    <m/>
    <x v="1"/>
    <x v="2"/>
    <x v="18"/>
    <n v="190801"/>
    <n v="190801"/>
    <m/>
    <n v="5"/>
    <n v="190801"/>
    <n v="100000"/>
  </r>
  <r>
    <x v="236"/>
    <x v="6"/>
    <m/>
    <x v="4"/>
    <x v="2"/>
    <x v="26"/>
    <n v="190801"/>
    <n v="190801"/>
    <m/>
    <n v="2"/>
    <n v="190801"/>
    <n v="8000"/>
  </r>
  <r>
    <x v="236"/>
    <x v="6"/>
    <m/>
    <x v="4"/>
    <x v="2"/>
    <x v="27"/>
    <n v="190801"/>
    <n v="190801"/>
    <m/>
    <n v="2"/>
    <n v="190801"/>
    <n v="40000"/>
  </r>
  <r>
    <x v="236"/>
    <x v="6"/>
    <m/>
    <x v="0"/>
    <x v="2"/>
    <x v="15"/>
    <n v="190801"/>
    <n v="190801"/>
    <m/>
    <n v="48"/>
    <n v="190801"/>
    <n v="960000"/>
  </r>
  <r>
    <x v="236"/>
    <x v="6"/>
    <m/>
    <x v="0"/>
    <x v="2"/>
    <x v="16"/>
    <n v="190801"/>
    <n v="190801"/>
    <m/>
    <n v="41"/>
    <n v="190801"/>
    <n v="1435000"/>
  </r>
  <r>
    <x v="236"/>
    <x v="6"/>
    <m/>
    <x v="0"/>
    <x v="2"/>
    <x v="17"/>
    <n v="190801"/>
    <n v="190801"/>
    <m/>
    <n v="37"/>
    <n v="190801"/>
    <n v="1221000"/>
  </r>
  <r>
    <x v="236"/>
    <x v="6"/>
    <m/>
    <x v="0"/>
    <x v="2"/>
    <x v="19"/>
    <n v="190801"/>
    <n v="190801"/>
    <m/>
    <n v="50"/>
    <n v="190801"/>
    <n v="150000"/>
  </r>
  <r>
    <x v="236"/>
    <x v="6"/>
    <m/>
    <x v="5"/>
    <x v="2"/>
    <x v="28"/>
    <n v="190801"/>
    <n v="190801"/>
    <m/>
    <n v="13"/>
    <n v="190801"/>
    <n v="364000"/>
  </r>
  <r>
    <x v="236"/>
    <x v="6"/>
    <m/>
    <x v="22"/>
    <x v="2"/>
    <x v="29"/>
    <n v="190801"/>
    <n v="190801"/>
    <m/>
    <n v="7"/>
    <n v="190801"/>
    <n v="266000"/>
  </r>
  <r>
    <x v="236"/>
    <x v="6"/>
    <m/>
    <x v="19"/>
    <x v="2"/>
    <x v="22"/>
    <n v="190801"/>
    <n v="190801"/>
    <m/>
    <n v="9"/>
    <n v="190801"/>
    <n v="117000"/>
  </r>
  <r>
    <x v="236"/>
    <x v="6"/>
    <m/>
    <x v="19"/>
    <x v="2"/>
    <x v="23"/>
    <n v="190801"/>
    <n v="190801"/>
    <m/>
    <n v="4"/>
    <n v="190801"/>
    <n v="96000"/>
  </r>
  <r>
    <x v="236"/>
    <x v="6"/>
    <m/>
    <x v="19"/>
    <x v="2"/>
    <x v="24"/>
    <n v="190801"/>
    <n v="190801"/>
    <m/>
    <n v="1"/>
    <n v="190801"/>
    <n v="33000"/>
  </r>
  <r>
    <x v="236"/>
    <x v="6"/>
    <m/>
    <x v="0"/>
    <x v="6"/>
    <x v="15"/>
    <n v="190801"/>
    <n v="190801"/>
    <m/>
    <n v="362"/>
    <n v="190801"/>
    <n v="3282616"/>
  </r>
  <r>
    <x v="236"/>
    <x v="6"/>
    <m/>
    <x v="0"/>
    <x v="6"/>
    <x v="17"/>
    <n v="190801"/>
    <n v="190801"/>
    <m/>
    <n v="9"/>
    <n v="190801"/>
    <n v="142362"/>
  </r>
  <r>
    <x v="236"/>
    <x v="6"/>
    <m/>
    <x v="4"/>
    <x v="6"/>
    <x v="26"/>
    <n v="190801"/>
    <n v="190801"/>
    <m/>
    <n v="793"/>
    <n v="190801"/>
    <n v="850889"/>
  </r>
  <r>
    <x v="236"/>
    <x v="6"/>
    <m/>
    <x v="26"/>
    <x v="6"/>
    <x v="35"/>
    <n v="190801"/>
    <n v="190801"/>
    <m/>
    <n v="99"/>
    <n v="190801"/>
    <n v="1695969"/>
  </r>
  <r>
    <x v="236"/>
    <x v="6"/>
    <m/>
    <x v="22"/>
    <x v="6"/>
    <x v="29"/>
    <n v="190801"/>
    <n v="190801"/>
    <m/>
    <n v="9"/>
    <n v="190801"/>
    <n v="177219"/>
  </r>
  <r>
    <x v="236"/>
    <x v="6"/>
    <m/>
    <x v="24"/>
    <x v="6"/>
    <x v="31"/>
    <n v="190801"/>
    <n v="190801"/>
    <m/>
    <n v="108"/>
    <n v="190801"/>
    <n v="1606716"/>
  </r>
  <r>
    <x v="236"/>
    <x v="6"/>
    <m/>
    <x v="23"/>
    <x v="6"/>
    <x v="30"/>
    <n v="190801"/>
    <n v="190801"/>
    <m/>
    <n v="93"/>
    <n v="190801"/>
    <n v="647652"/>
  </r>
  <r>
    <x v="236"/>
    <x v="6"/>
    <m/>
    <x v="20"/>
    <x v="6"/>
    <x v="25"/>
    <n v="190801"/>
    <n v="190801"/>
    <m/>
    <n v="3"/>
    <n v="190801"/>
    <n v="29148"/>
  </r>
  <r>
    <x v="236"/>
    <x v="6"/>
    <m/>
    <x v="19"/>
    <x v="6"/>
    <x v="22"/>
    <n v="190801"/>
    <n v="190801"/>
    <m/>
    <n v="1"/>
    <n v="190801"/>
    <n v="6791"/>
  </r>
  <r>
    <x v="236"/>
    <x v="6"/>
    <m/>
    <x v="27"/>
    <x v="6"/>
    <x v="36"/>
    <n v="190801"/>
    <n v="190801"/>
    <m/>
    <n v="1273"/>
    <n v="190801"/>
    <n v="12038761"/>
  </r>
  <r>
    <x v="236"/>
    <x v="6"/>
    <m/>
    <x v="6"/>
    <x v="6"/>
    <x v="37"/>
    <n v="190801"/>
    <n v="190801"/>
    <m/>
    <n v="19"/>
    <n v="190801"/>
    <n v="190000"/>
  </r>
  <r>
    <x v="237"/>
    <x v="3"/>
    <m/>
    <x v="0"/>
    <x v="1"/>
    <x v="15"/>
    <n v="190801"/>
    <n v="190801"/>
    <m/>
    <n v="2"/>
    <n v="190801"/>
    <n v="40000"/>
  </r>
  <r>
    <x v="237"/>
    <x v="3"/>
    <m/>
    <x v="0"/>
    <x v="1"/>
    <x v="16"/>
    <n v="190801"/>
    <n v="190801"/>
    <m/>
    <n v="9"/>
    <n v="190801"/>
    <n v="315000"/>
  </r>
  <r>
    <x v="237"/>
    <x v="3"/>
    <m/>
    <x v="0"/>
    <x v="7"/>
    <x v="15"/>
    <n v="190801"/>
    <n v="190801"/>
    <m/>
    <n v="4"/>
    <n v="190801"/>
    <n v="80000"/>
  </r>
  <r>
    <x v="237"/>
    <x v="3"/>
    <m/>
    <x v="6"/>
    <x v="2"/>
    <x v="37"/>
    <n v="190801"/>
    <n v="190801"/>
    <m/>
    <n v="58"/>
    <n v="190801"/>
    <n v="1160000"/>
  </r>
  <r>
    <x v="237"/>
    <x v="3"/>
    <m/>
    <x v="25"/>
    <x v="2"/>
    <x v="34"/>
    <n v="190801"/>
    <n v="190801"/>
    <m/>
    <n v="6"/>
    <n v="190801"/>
    <n v="594000"/>
  </r>
  <r>
    <x v="237"/>
    <x v="3"/>
    <m/>
    <x v="1"/>
    <x v="2"/>
    <x v="18"/>
    <n v="190801"/>
    <n v="190801"/>
    <m/>
    <n v="3"/>
    <n v="190801"/>
    <n v="60000"/>
  </r>
  <r>
    <x v="237"/>
    <x v="3"/>
    <m/>
    <x v="1"/>
    <x v="2"/>
    <x v="21"/>
    <n v="190801"/>
    <n v="190801"/>
    <m/>
    <n v="2"/>
    <n v="190801"/>
    <n v="70000"/>
  </r>
  <r>
    <x v="237"/>
    <x v="3"/>
    <m/>
    <x v="4"/>
    <x v="2"/>
    <x v="26"/>
    <n v="190801"/>
    <n v="190801"/>
    <m/>
    <n v="14"/>
    <n v="190801"/>
    <n v="56000"/>
  </r>
  <r>
    <x v="237"/>
    <x v="3"/>
    <m/>
    <x v="4"/>
    <x v="2"/>
    <x v="27"/>
    <n v="190801"/>
    <n v="190801"/>
    <m/>
    <n v="6"/>
    <n v="190801"/>
    <n v="120000"/>
  </r>
  <r>
    <x v="237"/>
    <x v="3"/>
    <m/>
    <x v="0"/>
    <x v="2"/>
    <x v="15"/>
    <n v="190801"/>
    <n v="190801"/>
    <m/>
    <n v="81"/>
    <n v="190801"/>
    <n v="1620000"/>
  </r>
  <r>
    <x v="237"/>
    <x v="3"/>
    <m/>
    <x v="0"/>
    <x v="2"/>
    <x v="16"/>
    <n v="190801"/>
    <n v="190801"/>
    <m/>
    <n v="56"/>
    <n v="190801"/>
    <n v="1960000"/>
  </r>
  <r>
    <x v="237"/>
    <x v="3"/>
    <m/>
    <x v="0"/>
    <x v="2"/>
    <x v="17"/>
    <n v="190801"/>
    <n v="190801"/>
    <m/>
    <n v="81"/>
    <n v="190801"/>
    <n v="2673000"/>
  </r>
  <r>
    <x v="237"/>
    <x v="3"/>
    <m/>
    <x v="0"/>
    <x v="2"/>
    <x v="19"/>
    <n v="190801"/>
    <n v="190801"/>
    <m/>
    <n v="70"/>
    <n v="190801"/>
    <n v="210000"/>
  </r>
  <r>
    <x v="237"/>
    <x v="3"/>
    <m/>
    <x v="5"/>
    <x v="2"/>
    <x v="28"/>
    <n v="190801"/>
    <n v="190801"/>
    <m/>
    <n v="20"/>
    <n v="190801"/>
    <n v="560000"/>
  </r>
  <r>
    <x v="237"/>
    <x v="3"/>
    <m/>
    <x v="22"/>
    <x v="2"/>
    <x v="29"/>
    <n v="190801"/>
    <n v="190801"/>
    <m/>
    <n v="8"/>
    <n v="190801"/>
    <n v="304000"/>
  </r>
  <r>
    <x v="237"/>
    <x v="3"/>
    <m/>
    <x v="19"/>
    <x v="2"/>
    <x v="22"/>
    <n v="190801"/>
    <n v="190801"/>
    <m/>
    <n v="21"/>
    <n v="190801"/>
    <n v="273000"/>
  </r>
  <r>
    <x v="237"/>
    <x v="3"/>
    <m/>
    <x v="19"/>
    <x v="2"/>
    <x v="23"/>
    <n v="190801"/>
    <n v="190801"/>
    <m/>
    <n v="4"/>
    <n v="190801"/>
    <n v="96000"/>
  </r>
  <r>
    <x v="237"/>
    <x v="3"/>
    <m/>
    <x v="19"/>
    <x v="2"/>
    <x v="24"/>
    <n v="190801"/>
    <n v="190801"/>
    <m/>
    <n v="2"/>
    <n v="190801"/>
    <n v="66000"/>
  </r>
  <r>
    <x v="237"/>
    <x v="3"/>
    <m/>
    <x v="0"/>
    <x v="4"/>
    <x v="15"/>
    <n v="190801"/>
    <n v="190801"/>
    <m/>
    <n v="35"/>
    <n v="190801"/>
    <n v="1102500"/>
  </r>
  <r>
    <x v="237"/>
    <x v="3"/>
    <m/>
    <x v="0"/>
    <x v="4"/>
    <x v="16"/>
    <n v="190801"/>
    <n v="190801"/>
    <m/>
    <n v="42"/>
    <n v="190801"/>
    <n v="1848000"/>
  </r>
  <r>
    <x v="237"/>
    <x v="3"/>
    <m/>
    <x v="5"/>
    <x v="4"/>
    <x v="28"/>
    <n v="190801"/>
    <n v="190801"/>
    <m/>
    <n v="9"/>
    <n v="190801"/>
    <n v="342000"/>
  </r>
  <r>
    <x v="237"/>
    <x v="3"/>
    <m/>
    <x v="1"/>
    <x v="4"/>
    <x v="18"/>
    <n v="190801"/>
    <n v="190801"/>
    <m/>
    <n v="2"/>
    <n v="190801"/>
    <n v="63000"/>
  </r>
  <r>
    <x v="238"/>
    <x v="4"/>
    <m/>
    <x v="0"/>
    <x v="1"/>
    <x v="16"/>
    <n v="190801"/>
    <n v="190801"/>
    <m/>
    <n v="5"/>
    <n v="190801"/>
    <n v="175000"/>
  </r>
  <r>
    <x v="238"/>
    <x v="4"/>
    <m/>
    <x v="0"/>
    <x v="7"/>
    <x v="15"/>
    <n v="190801"/>
    <n v="190801"/>
    <m/>
    <n v="1"/>
    <n v="190801"/>
    <n v="20000"/>
  </r>
  <r>
    <x v="238"/>
    <x v="4"/>
    <m/>
    <x v="0"/>
    <x v="5"/>
    <x v="15"/>
    <n v="190801"/>
    <n v="190801"/>
    <m/>
    <n v="200"/>
    <n v="190801"/>
    <n v="2045400"/>
  </r>
  <r>
    <x v="238"/>
    <x v="4"/>
    <m/>
    <x v="4"/>
    <x v="5"/>
    <x v="26"/>
    <n v="190801"/>
    <n v="190801"/>
    <m/>
    <n v="10"/>
    <n v="190801"/>
    <n v="16360"/>
  </r>
  <r>
    <x v="238"/>
    <x v="4"/>
    <m/>
    <x v="19"/>
    <x v="5"/>
    <x v="22"/>
    <n v="190801"/>
    <n v="190801"/>
    <m/>
    <n v="10"/>
    <n v="190801"/>
    <n v="65450"/>
  </r>
  <r>
    <x v="238"/>
    <x v="4"/>
    <m/>
    <x v="6"/>
    <x v="2"/>
    <x v="37"/>
    <n v="190801"/>
    <n v="190801"/>
    <m/>
    <n v="13"/>
    <n v="190801"/>
    <n v="260000"/>
  </r>
  <r>
    <x v="238"/>
    <x v="4"/>
    <m/>
    <x v="25"/>
    <x v="2"/>
    <x v="34"/>
    <n v="190801"/>
    <n v="190801"/>
    <m/>
    <n v="8"/>
    <n v="190801"/>
    <n v="792000"/>
  </r>
  <r>
    <x v="238"/>
    <x v="4"/>
    <m/>
    <x v="1"/>
    <x v="2"/>
    <x v="18"/>
    <n v="190801"/>
    <n v="190801"/>
    <m/>
    <n v="4"/>
    <n v="190801"/>
    <n v="80000"/>
  </r>
  <r>
    <x v="238"/>
    <x v="4"/>
    <m/>
    <x v="1"/>
    <x v="2"/>
    <x v="21"/>
    <n v="190801"/>
    <n v="190801"/>
    <m/>
    <n v="1"/>
    <n v="190801"/>
    <n v="35000"/>
  </r>
  <r>
    <x v="238"/>
    <x v="4"/>
    <m/>
    <x v="4"/>
    <x v="2"/>
    <x v="26"/>
    <n v="190801"/>
    <n v="190801"/>
    <m/>
    <n v="2"/>
    <n v="190801"/>
    <n v="8000"/>
  </r>
  <r>
    <x v="238"/>
    <x v="4"/>
    <m/>
    <x v="4"/>
    <x v="2"/>
    <x v="27"/>
    <n v="190801"/>
    <n v="190801"/>
    <m/>
    <n v="3"/>
    <n v="190801"/>
    <n v="60000"/>
  </r>
  <r>
    <x v="238"/>
    <x v="4"/>
    <m/>
    <x v="0"/>
    <x v="2"/>
    <x v="15"/>
    <n v="190801"/>
    <n v="190801"/>
    <m/>
    <n v="72"/>
    <n v="190801"/>
    <n v="1440000"/>
  </r>
  <r>
    <x v="238"/>
    <x v="4"/>
    <m/>
    <x v="0"/>
    <x v="2"/>
    <x v="16"/>
    <n v="190801"/>
    <n v="190801"/>
    <m/>
    <n v="60"/>
    <n v="190801"/>
    <n v="2100000"/>
  </r>
  <r>
    <x v="238"/>
    <x v="4"/>
    <m/>
    <x v="0"/>
    <x v="2"/>
    <x v="17"/>
    <n v="190801"/>
    <n v="190801"/>
    <m/>
    <n v="69"/>
    <n v="190801"/>
    <n v="2277000"/>
  </r>
  <r>
    <x v="238"/>
    <x v="4"/>
    <m/>
    <x v="0"/>
    <x v="2"/>
    <x v="19"/>
    <n v="190801"/>
    <n v="190801"/>
    <m/>
    <n v="65"/>
    <n v="190801"/>
    <n v="195000"/>
  </r>
  <r>
    <x v="238"/>
    <x v="4"/>
    <m/>
    <x v="5"/>
    <x v="2"/>
    <x v="28"/>
    <n v="190801"/>
    <n v="190801"/>
    <m/>
    <n v="20"/>
    <n v="190801"/>
    <n v="560000"/>
  </r>
  <r>
    <x v="238"/>
    <x v="4"/>
    <m/>
    <x v="22"/>
    <x v="2"/>
    <x v="29"/>
    <n v="190801"/>
    <n v="190801"/>
    <m/>
    <n v="5"/>
    <n v="190801"/>
    <n v="190000"/>
  </r>
  <r>
    <x v="238"/>
    <x v="4"/>
    <m/>
    <x v="19"/>
    <x v="2"/>
    <x v="22"/>
    <n v="190801"/>
    <n v="190801"/>
    <m/>
    <n v="11"/>
    <n v="190801"/>
    <n v="143000"/>
  </r>
  <r>
    <x v="238"/>
    <x v="4"/>
    <m/>
    <x v="19"/>
    <x v="2"/>
    <x v="23"/>
    <n v="190801"/>
    <n v="190801"/>
    <m/>
    <n v="5"/>
    <n v="190801"/>
    <n v="120000"/>
  </r>
  <r>
    <x v="238"/>
    <x v="4"/>
    <m/>
    <x v="19"/>
    <x v="2"/>
    <x v="24"/>
    <n v="190801"/>
    <n v="190801"/>
    <m/>
    <n v="1"/>
    <n v="190801"/>
    <n v="33000"/>
  </r>
  <r>
    <x v="238"/>
    <x v="4"/>
    <m/>
    <x v="0"/>
    <x v="4"/>
    <x v="15"/>
    <n v="190801"/>
    <n v="190801"/>
    <m/>
    <n v="8"/>
    <n v="190801"/>
    <n v="252000"/>
  </r>
  <r>
    <x v="238"/>
    <x v="4"/>
    <m/>
    <x v="0"/>
    <x v="4"/>
    <x v="16"/>
    <n v="190801"/>
    <n v="190801"/>
    <m/>
    <n v="9"/>
    <n v="190801"/>
    <n v="396000"/>
  </r>
  <r>
    <x v="238"/>
    <x v="4"/>
    <m/>
    <x v="5"/>
    <x v="4"/>
    <x v="28"/>
    <n v="190801"/>
    <n v="190801"/>
    <m/>
    <n v="2"/>
    <n v="190801"/>
    <n v="76000"/>
  </r>
  <r>
    <x v="238"/>
    <x v="4"/>
    <m/>
    <x v="1"/>
    <x v="4"/>
    <x v="18"/>
    <n v="190801"/>
    <n v="190801"/>
    <m/>
    <n v="1"/>
    <n v="190801"/>
    <n v="31500"/>
  </r>
  <r>
    <x v="238"/>
    <x v="4"/>
    <m/>
    <x v="19"/>
    <x v="4"/>
    <x v="22"/>
    <n v="190801"/>
    <n v="190801"/>
    <m/>
    <n v="1"/>
    <n v="190801"/>
    <n v="25000"/>
  </r>
  <r>
    <x v="239"/>
    <x v="1"/>
    <m/>
    <x v="0"/>
    <x v="1"/>
    <x v="15"/>
    <n v="190801"/>
    <n v="190801"/>
    <m/>
    <n v="1"/>
    <n v="190801"/>
    <n v="20000"/>
  </r>
  <r>
    <x v="239"/>
    <x v="1"/>
    <m/>
    <x v="0"/>
    <x v="1"/>
    <x v="16"/>
    <n v="190801"/>
    <n v="190801"/>
    <m/>
    <n v="4"/>
    <n v="190801"/>
    <n v="140000"/>
  </r>
  <r>
    <x v="239"/>
    <x v="1"/>
    <m/>
    <x v="0"/>
    <x v="7"/>
    <x v="15"/>
    <n v="190801"/>
    <n v="190801"/>
    <m/>
    <n v="1"/>
    <n v="190801"/>
    <n v="20000"/>
  </r>
  <r>
    <x v="239"/>
    <x v="1"/>
    <m/>
    <x v="0"/>
    <x v="5"/>
    <x v="15"/>
    <n v="190801"/>
    <n v="190801"/>
    <m/>
    <n v="20"/>
    <n v="190801"/>
    <n v="204540"/>
  </r>
  <r>
    <x v="239"/>
    <x v="1"/>
    <m/>
    <x v="6"/>
    <x v="2"/>
    <x v="37"/>
    <n v="190801"/>
    <n v="190801"/>
    <m/>
    <n v="12"/>
    <n v="190801"/>
    <n v="240000"/>
  </r>
  <r>
    <x v="239"/>
    <x v="1"/>
    <m/>
    <x v="25"/>
    <x v="2"/>
    <x v="34"/>
    <n v="190801"/>
    <n v="190801"/>
    <m/>
    <n v="5"/>
    <n v="190801"/>
    <n v="495000"/>
  </r>
  <r>
    <x v="239"/>
    <x v="1"/>
    <m/>
    <x v="1"/>
    <x v="2"/>
    <x v="21"/>
    <n v="190801"/>
    <n v="190801"/>
    <m/>
    <n v="1"/>
    <n v="190801"/>
    <n v="35000"/>
  </r>
  <r>
    <x v="239"/>
    <x v="1"/>
    <m/>
    <x v="4"/>
    <x v="2"/>
    <x v="26"/>
    <n v="190801"/>
    <n v="190801"/>
    <m/>
    <n v="2"/>
    <n v="190801"/>
    <n v="8000"/>
  </r>
  <r>
    <x v="239"/>
    <x v="1"/>
    <m/>
    <x v="4"/>
    <x v="2"/>
    <x v="27"/>
    <n v="190801"/>
    <n v="190801"/>
    <m/>
    <n v="4"/>
    <n v="190801"/>
    <n v="80000"/>
  </r>
  <r>
    <x v="239"/>
    <x v="1"/>
    <m/>
    <x v="0"/>
    <x v="2"/>
    <x v="15"/>
    <n v="190801"/>
    <n v="190801"/>
    <m/>
    <n v="37"/>
    <n v="190801"/>
    <n v="740000"/>
  </r>
  <r>
    <x v="239"/>
    <x v="1"/>
    <m/>
    <x v="0"/>
    <x v="2"/>
    <x v="16"/>
    <n v="190801"/>
    <n v="190801"/>
    <m/>
    <n v="28"/>
    <n v="190801"/>
    <n v="980000"/>
  </r>
  <r>
    <x v="239"/>
    <x v="1"/>
    <m/>
    <x v="0"/>
    <x v="2"/>
    <x v="17"/>
    <n v="190801"/>
    <n v="190801"/>
    <m/>
    <n v="43"/>
    <n v="190801"/>
    <n v="1419000"/>
  </r>
  <r>
    <x v="239"/>
    <x v="1"/>
    <m/>
    <x v="0"/>
    <x v="2"/>
    <x v="19"/>
    <n v="190801"/>
    <n v="190801"/>
    <m/>
    <n v="23"/>
    <n v="190801"/>
    <n v="69000"/>
  </r>
  <r>
    <x v="239"/>
    <x v="1"/>
    <m/>
    <x v="5"/>
    <x v="2"/>
    <x v="28"/>
    <n v="190801"/>
    <n v="190801"/>
    <m/>
    <n v="13"/>
    <n v="190801"/>
    <n v="364000"/>
  </r>
  <r>
    <x v="239"/>
    <x v="1"/>
    <m/>
    <x v="22"/>
    <x v="2"/>
    <x v="29"/>
    <n v="190801"/>
    <n v="190801"/>
    <m/>
    <n v="5"/>
    <n v="190801"/>
    <n v="190000"/>
  </r>
  <r>
    <x v="239"/>
    <x v="1"/>
    <m/>
    <x v="0"/>
    <x v="4"/>
    <x v="15"/>
    <n v="190801"/>
    <n v="190801"/>
    <m/>
    <n v="14"/>
    <n v="190801"/>
    <n v="441000"/>
  </r>
  <r>
    <x v="239"/>
    <x v="1"/>
    <m/>
    <x v="0"/>
    <x v="4"/>
    <x v="16"/>
    <n v="190801"/>
    <n v="190801"/>
    <m/>
    <n v="7"/>
    <n v="190801"/>
    <n v="308000"/>
  </r>
  <r>
    <x v="239"/>
    <x v="1"/>
    <m/>
    <x v="5"/>
    <x v="4"/>
    <x v="28"/>
    <n v="190801"/>
    <n v="190801"/>
    <m/>
    <n v="5"/>
    <n v="190801"/>
    <n v="190000"/>
  </r>
  <r>
    <x v="239"/>
    <x v="1"/>
    <m/>
    <x v="19"/>
    <x v="4"/>
    <x v="22"/>
    <n v="190801"/>
    <n v="190801"/>
    <m/>
    <n v="1"/>
    <n v="190801"/>
    <n v="25000"/>
  </r>
  <r>
    <x v="239"/>
    <x v="1"/>
    <m/>
    <x v="19"/>
    <x v="2"/>
    <x v="22"/>
    <n v="190801"/>
    <n v="190801"/>
    <m/>
    <n v="5"/>
    <n v="190801"/>
    <n v="65000"/>
  </r>
  <r>
    <x v="239"/>
    <x v="1"/>
    <m/>
    <x v="19"/>
    <x v="2"/>
    <x v="23"/>
    <n v="190801"/>
    <n v="190801"/>
    <m/>
    <n v="2"/>
    <n v="190801"/>
    <n v="48000"/>
  </r>
  <r>
    <x v="240"/>
    <x v="0"/>
    <m/>
    <x v="0"/>
    <x v="1"/>
    <x v="15"/>
    <n v="190801"/>
    <n v="190801"/>
    <m/>
    <n v="2"/>
    <n v="190801"/>
    <n v="40000"/>
  </r>
  <r>
    <x v="240"/>
    <x v="0"/>
    <m/>
    <x v="0"/>
    <x v="1"/>
    <x v="16"/>
    <n v="190801"/>
    <n v="190801"/>
    <m/>
    <n v="4"/>
    <n v="190801"/>
    <n v="140000"/>
  </r>
  <r>
    <x v="240"/>
    <x v="0"/>
    <m/>
    <x v="0"/>
    <x v="7"/>
    <x v="15"/>
    <n v="190801"/>
    <n v="190801"/>
    <m/>
    <n v="2"/>
    <n v="190801"/>
    <n v="40000"/>
  </r>
  <r>
    <x v="240"/>
    <x v="0"/>
    <m/>
    <x v="6"/>
    <x v="2"/>
    <x v="37"/>
    <n v="190801"/>
    <n v="190801"/>
    <m/>
    <n v="10"/>
    <n v="190801"/>
    <n v="200000"/>
  </r>
  <r>
    <x v="240"/>
    <x v="0"/>
    <m/>
    <x v="25"/>
    <x v="2"/>
    <x v="34"/>
    <n v="190801"/>
    <n v="190801"/>
    <m/>
    <n v="5"/>
    <n v="190801"/>
    <n v="495000"/>
  </r>
  <r>
    <x v="240"/>
    <x v="0"/>
    <m/>
    <x v="1"/>
    <x v="2"/>
    <x v="18"/>
    <n v="190801"/>
    <n v="190801"/>
    <m/>
    <n v="3"/>
    <n v="190801"/>
    <n v="60000"/>
  </r>
  <r>
    <x v="240"/>
    <x v="0"/>
    <m/>
    <x v="1"/>
    <x v="2"/>
    <x v="21"/>
    <n v="190801"/>
    <n v="190801"/>
    <m/>
    <n v="2"/>
    <n v="190801"/>
    <n v="70000"/>
  </r>
  <r>
    <x v="240"/>
    <x v="0"/>
    <m/>
    <x v="4"/>
    <x v="2"/>
    <x v="26"/>
    <n v="190801"/>
    <n v="190801"/>
    <m/>
    <n v="3"/>
    <n v="190801"/>
    <n v="12000"/>
  </r>
  <r>
    <x v="240"/>
    <x v="0"/>
    <m/>
    <x v="4"/>
    <x v="2"/>
    <x v="27"/>
    <n v="190801"/>
    <n v="190801"/>
    <m/>
    <n v="2"/>
    <n v="190801"/>
    <n v="40000"/>
  </r>
  <r>
    <x v="240"/>
    <x v="0"/>
    <m/>
    <x v="0"/>
    <x v="2"/>
    <x v="15"/>
    <n v="190801"/>
    <n v="190801"/>
    <m/>
    <n v="44"/>
    <n v="190801"/>
    <n v="880000"/>
  </r>
  <r>
    <x v="240"/>
    <x v="0"/>
    <m/>
    <x v="0"/>
    <x v="2"/>
    <x v="16"/>
    <n v="190801"/>
    <n v="190801"/>
    <m/>
    <n v="46"/>
    <n v="190801"/>
    <n v="1610000"/>
  </r>
  <r>
    <x v="240"/>
    <x v="0"/>
    <m/>
    <x v="0"/>
    <x v="2"/>
    <x v="17"/>
    <n v="190801"/>
    <n v="190801"/>
    <m/>
    <n v="38"/>
    <n v="190801"/>
    <n v="1254000"/>
  </r>
  <r>
    <x v="240"/>
    <x v="0"/>
    <m/>
    <x v="0"/>
    <x v="2"/>
    <x v="19"/>
    <n v="190801"/>
    <n v="190801"/>
    <m/>
    <n v="64"/>
    <n v="190801"/>
    <n v="192000"/>
  </r>
  <r>
    <x v="240"/>
    <x v="0"/>
    <m/>
    <x v="5"/>
    <x v="2"/>
    <x v="28"/>
    <n v="190801"/>
    <n v="190801"/>
    <m/>
    <n v="14"/>
    <n v="190801"/>
    <n v="392000"/>
  </r>
  <r>
    <x v="240"/>
    <x v="0"/>
    <m/>
    <x v="22"/>
    <x v="2"/>
    <x v="29"/>
    <n v="190801"/>
    <n v="190801"/>
    <m/>
    <n v="4"/>
    <n v="190801"/>
    <n v="152000"/>
  </r>
  <r>
    <x v="240"/>
    <x v="0"/>
    <m/>
    <x v="19"/>
    <x v="2"/>
    <x v="23"/>
    <n v="190801"/>
    <n v="190801"/>
    <m/>
    <n v="1"/>
    <n v="190801"/>
    <n v="24000"/>
  </r>
  <r>
    <x v="240"/>
    <x v="0"/>
    <m/>
    <x v="0"/>
    <x v="4"/>
    <x v="15"/>
    <n v="190801"/>
    <n v="190801"/>
    <m/>
    <n v="16"/>
    <n v="190801"/>
    <n v="504000"/>
  </r>
  <r>
    <x v="240"/>
    <x v="0"/>
    <m/>
    <x v="0"/>
    <x v="4"/>
    <x v="16"/>
    <n v="190801"/>
    <n v="190801"/>
    <m/>
    <n v="6"/>
    <n v="190801"/>
    <n v="264000"/>
  </r>
  <r>
    <x v="240"/>
    <x v="0"/>
    <m/>
    <x v="5"/>
    <x v="4"/>
    <x v="28"/>
    <n v="190801"/>
    <n v="190801"/>
    <m/>
    <n v="3"/>
    <n v="190801"/>
    <n v="114000"/>
  </r>
  <r>
    <x v="240"/>
    <x v="0"/>
    <m/>
    <x v="1"/>
    <x v="4"/>
    <x v="18"/>
    <n v="190801"/>
    <n v="190801"/>
    <m/>
    <n v="1"/>
    <n v="190801"/>
    <n v="31500"/>
  </r>
  <r>
    <x v="241"/>
    <x v="2"/>
    <m/>
    <x v="0"/>
    <x v="1"/>
    <x v="16"/>
    <n v="190801"/>
    <n v="190801"/>
    <m/>
    <n v="2"/>
    <n v="190801"/>
    <n v="70000"/>
  </r>
  <r>
    <x v="241"/>
    <x v="2"/>
    <m/>
    <x v="0"/>
    <x v="7"/>
    <x v="15"/>
    <n v="190801"/>
    <n v="190801"/>
    <m/>
    <n v="2"/>
    <n v="190801"/>
    <n v="40000"/>
  </r>
  <r>
    <x v="241"/>
    <x v="2"/>
    <m/>
    <x v="6"/>
    <x v="2"/>
    <x v="37"/>
    <n v="190801"/>
    <n v="190801"/>
    <m/>
    <n v="8"/>
    <n v="190801"/>
    <n v="160000"/>
  </r>
  <r>
    <x v="241"/>
    <x v="2"/>
    <m/>
    <x v="25"/>
    <x v="2"/>
    <x v="34"/>
    <n v="190801"/>
    <n v="190801"/>
    <m/>
    <n v="6"/>
    <n v="190801"/>
    <n v="594000"/>
  </r>
  <r>
    <x v="241"/>
    <x v="2"/>
    <m/>
    <x v="1"/>
    <x v="2"/>
    <x v="18"/>
    <n v="190801"/>
    <n v="190801"/>
    <m/>
    <n v="4"/>
    <n v="190801"/>
    <n v="80000"/>
  </r>
  <r>
    <x v="241"/>
    <x v="2"/>
    <m/>
    <x v="4"/>
    <x v="2"/>
    <x v="26"/>
    <n v="190801"/>
    <n v="190801"/>
    <m/>
    <n v="3"/>
    <n v="190801"/>
    <n v="12000"/>
  </r>
  <r>
    <x v="241"/>
    <x v="2"/>
    <m/>
    <x v="4"/>
    <x v="2"/>
    <x v="27"/>
    <n v="190801"/>
    <n v="190801"/>
    <m/>
    <n v="2"/>
    <n v="190801"/>
    <n v="40000"/>
  </r>
  <r>
    <x v="241"/>
    <x v="2"/>
    <m/>
    <x v="0"/>
    <x v="2"/>
    <x v="15"/>
    <n v="190801"/>
    <n v="190801"/>
    <m/>
    <n v="24"/>
    <n v="190801"/>
    <n v="480000"/>
  </r>
  <r>
    <x v="241"/>
    <x v="2"/>
    <m/>
    <x v="0"/>
    <x v="2"/>
    <x v="16"/>
    <n v="190801"/>
    <n v="190801"/>
    <m/>
    <n v="70"/>
    <n v="190801"/>
    <n v="2450000"/>
  </r>
  <r>
    <x v="241"/>
    <x v="2"/>
    <m/>
    <x v="0"/>
    <x v="2"/>
    <x v="17"/>
    <n v="190801"/>
    <n v="190801"/>
    <m/>
    <n v="39"/>
    <n v="190801"/>
    <n v="1287000"/>
  </r>
  <r>
    <x v="241"/>
    <x v="2"/>
    <m/>
    <x v="0"/>
    <x v="2"/>
    <x v="19"/>
    <n v="190801"/>
    <n v="190801"/>
    <m/>
    <n v="23"/>
    <n v="190801"/>
    <n v="69000"/>
  </r>
  <r>
    <x v="241"/>
    <x v="2"/>
    <m/>
    <x v="5"/>
    <x v="2"/>
    <x v="28"/>
    <n v="190801"/>
    <n v="190801"/>
    <m/>
    <n v="12"/>
    <n v="190801"/>
    <n v="336000"/>
  </r>
  <r>
    <x v="241"/>
    <x v="2"/>
    <m/>
    <x v="22"/>
    <x v="2"/>
    <x v="29"/>
    <n v="190801"/>
    <n v="190801"/>
    <m/>
    <n v="5"/>
    <n v="190801"/>
    <n v="190000"/>
  </r>
  <r>
    <x v="241"/>
    <x v="2"/>
    <m/>
    <x v="19"/>
    <x v="2"/>
    <x v="22"/>
    <n v="190801"/>
    <n v="190801"/>
    <m/>
    <n v="3"/>
    <n v="190801"/>
    <n v="39000"/>
  </r>
  <r>
    <x v="241"/>
    <x v="2"/>
    <m/>
    <x v="19"/>
    <x v="2"/>
    <x v="23"/>
    <n v="190801"/>
    <n v="190801"/>
    <m/>
    <n v="3"/>
    <n v="190801"/>
    <n v="72000"/>
  </r>
  <r>
    <x v="241"/>
    <x v="2"/>
    <m/>
    <x v="19"/>
    <x v="2"/>
    <x v="24"/>
    <n v="190801"/>
    <n v="190801"/>
    <m/>
    <n v="1"/>
    <n v="190801"/>
    <n v="33000"/>
  </r>
  <r>
    <x v="241"/>
    <x v="2"/>
    <m/>
    <x v="0"/>
    <x v="4"/>
    <x v="15"/>
    <n v="190801"/>
    <n v="190801"/>
    <m/>
    <n v="15"/>
    <n v="190801"/>
    <n v="472500"/>
  </r>
  <r>
    <x v="241"/>
    <x v="2"/>
    <m/>
    <x v="0"/>
    <x v="4"/>
    <x v="16"/>
    <n v="190801"/>
    <n v="190801"/>
    <m/>
    <n v="17"/>
    <n v="190801"/>
    <n v="748000"/>
  </r>
  <r>
    <x v="241"/>
    <x v="2"/>
    <m/>
    <x v="5"/>
    <x v="4"/>
    <x v="28"/>
    <n v="190801"/>
    <n v="190801"/>
    <m/>
    <n v="2"/>
    <n v="190801"/>
    <n v="76000"/>
  </r>
  <r>
    <x v="242"/>
    <x v="5"/>
    <m/>
    <x v="0"/>
    <x v="7"/>
    <x v="15"/>
    <n v="190801"/>
    <n v="190801"/>
    <m/>
    <n v="2"/>
    <n v="190801"/>
    <n v="40000"/>
  </r>
  <r>
    <x v="242"/>
    <x v="5"/>
    <m/>
    <x v="6"/>
    <x v="2"/>
    <x v="37"/>
    <n v="190801"/>
    <n v="190801"/>
    <m/>
    <n v="7"/>
    <n v="190801"/>
    <n v="140000"/>
  </r>
  <r>
    <x v="242"/>
    <x v="5"/>
    <m/>
    <x v="25"/>
    <x v="2"/>
    <x v="34"/>
    <n v="190801"/>
    <n v="190801"/>
    <m/>
    <n v="7"/>
    <n v="190801"/>
    <n v="693000"/>
  </r>
  <r>
    <x v="242"/>
    <x v="5"/>
    <m/>
    <x v="1"/>
    <x v="2"/>
    <x v="18"/>
    <n v="190801"/>
    <n v="190801"/>
    <m/>
    <n v="2"/>
    <n v="190801"/>
    <n v="40000"/>
  </r>
  <r>
    <x v="242"/>
    <x v="5"/>
    <m/>
    <x v="4"/>
    <x v="2"/>
    <x v="27"/>
    <n v="190801"/>
    <n v="190801"/>
    <m/>
    <n v="1"/>
    <n v="190801"/>
    <n v="20000"/>
  </r>
  <r>
    <x v="242"/>
    <x v="5"/>
    <m/>
    <x v="0"/>
    <x v="2"/>
    <x v="15"/>
    <n v="190801"/>
    <n v="190801"/>
    <m/>
    <n v="38"/>
    <n v="190801"/>
    <n v="760000"/>
  </r>
  <r>
    <x v="242"/>
    <x v="5"/>
    <m/>
    <x v="0"/>
    <x v="2"/>
    <x v="16"/>
    <n v="190801"/>
    <n v="190801"/>
    <m/>
    <n v="31"/>
    <n v="190801"/>
    <n v="1085000"/>
  </r>
  <r>
    <x v="242"/>
    <x v="5"/>
    <m/>
    <x v="0"/>
    <x v="2"/>
    <x v="17"/>
    <n v="190801"/>
    <n v="190801"/>
    <m/>
    <n v="20"/>
    <n v="190801"/>
    <n v="660000"/>
  </r>
  <r>
    <x v="242"/>
    <x v="5"/>
    <m/>
    <x v="0"/>
    <x v="2"/>
    <x v="19"/>
    <n v="190801"/>
    <n v="190801"/>
    <m/>
    <n v="41"/>
    <n v="190801"/>
    <n v="123000"/>
  </r>
  <r>
    <x v="242"/>
    <x v="5"/>
    <m/>
    <x v="5"/>
    <x v="2"/>
    <x v="28"/>
    <n v="190801"/>
    <n v="190801"/>
    <m/>
    <n v="12"/>
    <n v="190801"/>
    <n v="336000"/>
  </r>
  <r>
    <x v="242"/>
    <x v="5"/>
    <m/>
    <x v="22"/>
    <x v="2"/>
    <x v="29"/>
    <n v="190801"/>
    <n v="190801"/>
    <m/>
    <n v="3"/>
    <n v="190801"/>
    <n v="114000"/>
  </r>
  <r>
    <x v="242"/>
    <x v="5"/>
    <m/>
    <x v="19"/>
    <x v="2"/>
    <x v="22"/>
    <n v="190801"/>
    <n v="190801"/>
    <m/>
    <n v="7"/>
    <n v="190801"/>
    <n v="91000"/>
  </r>
  <r>
    <x v="242"/>
    <x v="5"/>
    <m/>
    <x v="19"/>
    <x v="2"/>
    <x v="23"/>
    <n v="190801"/>
    <n v="190801"/>
    <m/>
    <n v="1"/>
    <n v="190801"/>
    <n v="24000"/>
  </r>
  <r>
    <x v="242"/>
    <x v="5"/>
    <m/>
    <x v="19"/>
    <x v="2"/>
    <x v="38"/>
    <n v="190801"/>
    <n v="190801"/>
    <m/>
    <n v="2"/>
    <n v="190801"/>
    <n v="20000"/>
  </r>
  <r>
    <x v="243"/>
    <x v="6"/>
    <m/>
    <x v="0"/>
    <x v="7"/>
    <x v="15"/>
    <n v="190801"/>
    <n v="190801"/>
    <m/>
    <n v="5"/>
    <n v="190801"/>
    <n v="100000"/>
  </r>
  <r>
    <x v="243"/>
    <x v="6"/>
    <m/>
    <x v="6"/>
    <x v="2"/>
    <x v="37"/>
    <n v="190801"/>
    <n v="190801"/>
    <m/>
    <n v="14"/>
    <n v="190801"/>
    <n v="280000"/>
  </r>
  <r>
    <x v="243"/>
    <x v="6"/>
    <m/>
    <x v="19"/>
    <x v="2"/>
    <x v="38"/>
    <n v="190801"/>
    <n v="190801"/>
    <m/>
    <n v="6"/>
    <n v="190801"/>
    <n v="60000"/>
  </r>
  <r>
    <x v="243"/>
    <x v="6"/>
    <m/>
    <x v="25"/>
    <x v="2"/>
    <x v="34"/>
    <n v="190801"/>
    <n v="190801"/>
    <m/>
    <n v="2"/>
    <n v="190801"/>
    <n v="198000"/>
  </r>
  <r>
    <x v="243"/>
    <x v="6"/>
    <m/>
    <x v="1"/>
    <x v="2"/>
    <x v="18"/>
    <n v="190801"/>
    <n v="190801"/>
    <m/>
    <n v="2"/>
    <n v="190801"/>
    <n v="40000"/>
  </r>
  <r>
    <x v="243"/>
    <x v="6"/>
    <m/>
    <x v="4"/>
    <x v="2"/>
    <x v="26"/>
    <n v="190801"/>
    <n v="190801"/>
    <m/>
    <n v="4"/>
    <n v="190801"/>
    <n v="16000"/>
  </r>
  <r>
    <x v="243"/>
    <x v="6"/>
    <m/>
    <x v="4"/>
    <x v="2"/>
    <x v="27"/>
    <n v="190801"/>
    <n v="190801"/>
    <m/>
    <n v="11"/>
    <n v="190801"/>
    <n v="220000"/>
  </r>
  <r>
    <x v="243"/>
    <x v="6"/>
    <m/>
    <x v="0"/>
    <x v="2"/>
    <x v="15"/>
    <n v="190801"/>
    <n v="190801"/>
    <m/>
    <n v="49"/>
    <n v="190801"/>
    <n v="980000"/>
  </r>
  <r>
    <x v="243"/>
    <x v="6"/>
    <m/>
    <x v="0"/>
    <x v="2"/>
    <x v="16"/>
    <n v="190801"/>
    <n v="190801"/>
    <m/>
    <n v="443"/>
    <n v="190801"/>
    <n v="15505000"/>
  </r>
  <r>
    <x v="243"/>
    <x v="6"/>
    <m/>
    <x v="0"/>
    <x v="2"/>
    <x v="17"/>
    <n v="190801"/>
    <n v="190801"/>
    <m/>
    <n v="28"/>
    <n v="190801"/>
    <n v="924000"/>
  </r>
  <r>
    <x v="243"/>
    <x v="6"/>
    <m/>
    <x v="0"/>
    <x v="2"/>
    <x v="19"/>
    <n v="190801"/>
    <n v="190801"/>
    <m/>
    <n v="50"/>
    <n v="190801"/>
    <n v="150000"/>
  </r>
  <r>
    <x v="243"/>
    <x v="6"/>
    <m/>
    <x v="5"/>
    <x v="2"/>
    <x v="28"/>
    <n v="190801"/>
    <n v="190801"/>
    <m/>
    <n v="13"/>
    <n v="190801"/>
    <n v="364000"/>
  </r>
  <r>
    <x v="243"/>
    <x v="6"/>
    <m/>
    <x v="22"/>
    <x v="2"/>
    <x v="29"/>
    <n v="190801"/>
    <n v="190801"/>
    <m/>
    <n v="6"/>
    <n v="190801"/>
    <n v="228000"/>
  </r>
  <r>
    <x v="243"/>
    <x v="6"/>
    <m/>
    <x v="19"/>
    <x v="2"/>
    <x v="22"/>
    <n v="190801"/>
    <n v="190801"/>
    <m/>
    <n v="7"/>
    <n v="190801"/>
    <n v="91000"/>
  </r>
  <r>
    <x v="243"/>
    <x v="6"/>
    <m/>
    <x v="0"/>
    <x v="6"/>
    <x v="15"/>
    <n v="190801"/>
    <n v="190801"/>
    <m/>
    <n v="217"/>
    <n v="190801"/>
    <n v="1967756"/>
  </r>
  <r>
    <x v="243"/>
    <x v="6"/>
    <m/>
    <x v="0"/>
    <x v="6"/>
    <x v="17"/>
    <n v="190801"/>
    <n v="190801"/>
    <m/>
    <n v="39"/>
    <n v="190801"/>
    <n v="616902"/>
  </r>
  <r>
    <x v="243"/>
    <x v="6"/>
    <m/>
    <x v="4"/>
    <x v="6"/>
    <x v="26"/>
    <n v="190801"/>
    <n v="190801"/>
    <m/>
    <n v="611"/>
    <n v="190801"/>
    <n v="655603"/>
  </r>
  <r>
    <x v="243"/>
    <x v="6"/>
    <m/>
    <x v="26"/>
    <x v="6"/>
    <x v="35"/>
    <n v="190801"/>
    <n v="190801"/>
    <m/>
    <n v="97"/>
    <n v="190801"/>
    <n v="1661707"/>
  </r>
  <r>
    <x v="243"/>
    <x v="6"/>
    <m/>
    <x v="22"/>
    <x v="6"/>
    <x v="29"/>
    <n v="190801"/>
    <n v="190801"/>
    <m/>
    <n v="6"/>
    <n v="190801"/>
    <n v="118146"/>
  </r>
  <r>
    <x v="243"/>
    <x v="6"/>
    <m/>
    <x v="24"/>
    <x v="6"/>
    <x v="31"/>
    <n v="190801"/>
    <n v="190801"/>
    <m/>
    <n v="130"/>
    <n v="190801"/>
    <n v="1934010"/>
  </r>
  <r>
    <x v="243"/>
    <x v="6"/>
    <m/>
    <x v="23"/>
    <x v="6"/>
    <x v="30"/>
    <n v="190801"/>
    <n v="190801"/>
    <m/>
    <n v="77"/>
    <n v="190801"/>
    <n v="536228"/>
  </r>
  <r>
    <x v="243"/>
    <x v="6"/>
    <m/>
    <x v="20"/>
    <x v="6"/>
    <x v="25"/>
    <n v="190801"/>
    <n v="190801"/>
    <m/>
    <n v="3"/>
    <n v="190801"/>
    <n v="29148"/>
  </r>
  <r>
    <x v="243"/>
    <x v="6"/>
    <m/>
    <x v="19"/>
    <x v="6"/>
    <x v="22"/>
    <n v="190801"/>
    <n v="190801"/>
    <m/>
    <n v="5"/>
    <n v="190801"/>
    <n v="33955"/>
  </r>
  <r>
    <x v="243"/>
    <x v="6"/>
    <m/>
    <x v="27"/>
    <x v="6"/>
    <x v="36"/>
    <n v="190801"/>
    <n v="190801"/>
    <m/>
    <n v="1584"/>
    <n v="190801"/>
    <n v="14979888"/>
  </r>
  <r>
    <x v="243"/>
    <x v="6"/>
    <m/>
    <x v="6"/>
    <x v="6"/>
    <x v="37"/>
    <n v="190801"/>
    <n v="190801"/>
    <m/>
    <n v="40"/>
    <n v="190801"/>
    <n v="400000"/>
  </r>
  <r>
    <x v="243"/>
    <x v="6"/>
    <m/>
    <x v="28"/>
    <x v="6"/>
    <x v="39"/>
    <n v="190801"/>
    <n v="190801"/>
    <m/>
    <n v="471"/>
    <n v="190801"/>
    <n v="7450278"/>
  </r>
  <r>
    <x v="246"/>
    <x v="3"/>
    <m/>
    <x v="0"/>
    <x v="1"/>
    <x v="15"/>
    <n v="190801"/>
    <n v="190801"/>
    <m/>
    <n v="3"/>
    <n v="190801"/>
    <n v="60000"/>
  </r>
  <r>
    <x v="246"/>
    <x v="3"/>
    <m/>
    <x v="0"/>
    <x v="1"/>
    <x v="16"/>
    <n v="190801"/>
    <n v="190801"/>
    <m/>
    <n v="9"/>
    <n v="190801"/>
    <n v="315000"/>
  </r>
  <r>
    <x v="246"/>
    <x v="3"/>
    <m/>
    <x v="0"/>
    <x v="7"/>
    <x v="15"/>
    <n v="190801"/>
    <n v="190801"/>
    <m/>
    <n v="2"/>
    <n v="190801"/>
    <n v="40000"/>
  </r>
  <r>
    <x v="246"/>
    <x v="3"/>
    <m/>
    <x v="6"/>
    <x v="2"/>
    <x v="37"/>
    <n v="190801"/>
    <n v="190801"/>
    <m/>
    <n v="14"/>
    <n v="190801"/>
    <n v="280000"/>
  </r>
  <r>
    <x v="246"/>
    <x v="3"/>
    <m/>
    <x v="19"/>
    <x v="2"/>
    <x v="38"/>
    <n v="190801"/>
    <n v="190801"/>
    <m/>
    <n v="1"/>
    <n v="190801"/>
    <n v="10000"/>
  </r>
  <r>
    <x v="246"/>
    <x v="3"/>
    <m/>
    <x v="25"/>
    <x v="2"/>
    <x v="34"/>
    <n v="190801"/>
    <n v="190801"/>
    <m/>
    <n v="6"/>
    <n v="190801"/>
    <n v="594000"/>
  </r>
  <r>
    <x v="246"/>
    <x v="3"/>
    <m/>
    <x v="1"/>
    <x v="2"/>
    <x v="18"/>
    <n v="190801"/>
    <n v="190801"/>
    <m/>
    <n v="4"/>
    <n v="190801"/>
    <n v="80000"/>
  </r>
  <r>
    <x v="246"/>
    <x v="3"/>
    <m/>
    <x v="4"/>
    <x v="2"/>
    <x v="26"/>
    <n v="190801"/>
    <n v="190801"/>
    <m/>
    <n v="3"/>
    <n v="190801"/>
    <n v="12000"/>
  </r>
  <r>
    <x v="246"/>
    <x v="3"/>
    <m/>
    <x v="4"/>
    <x v="2"/>
    <x v="27"/>
    <n v="190801"/>
    <n v="190801"/>
    <m/>
    <n v="1"/>
    <n v="190801"/>
    <n v="20000"/>
  </r>
  <r>
    <x v="246"/>
    <x v="3"/>
    <m/>
    <x v="0"/>
    <x v="2"/>
    <x v="15"/>
    <n v="190801"/>
    <n v="190801"/>
    <m/>
    <n v="89"/>
    <n v="190801"/>
    <n v="1780000"/>
  </r>
  <r>
    <x v="246"/>
    <x v="3"/>
    <m/>
    <x v="0"/>
    <x v="2"/>
    <x v="16"/>
    <n v="190801"/>
    <n v="190801"/>
    <m/>
    <n v="50"/>
    <n v="190801"/>
    <n v="1750000"/>
  </r>
  <r>
    <x v="246"/>
    <x v="3"/>
    <m/>
    <x v="0"/>
    <x v="2"/>
    <x v="17"/>
    <n v="190801"/>
    <n v="190801"/>
    <m/>
    <n v="48"/>
    <n v="190801"/>
    <n v="1584000"/>
  </r>
  <r>
    <x v="246"/>
    <x v="3"/>
    <m/>
    <x v="0"/>
    <x v="2"/>
    <x v="19"/>
    <n v="190801"/>
    <n v="190801"/>
    <m/>
    <n v="60"/>
    <n v="190801"/>
    <n v="180000"/>
  </r>
  <r>
    <x v="246"/>
    <x v="3"/>
    <m/>
    <x v="5"/>
    <x v="2"/>
    <x v="28"/>
    <n v="190801"/>
    <n v="190801"/>
    <m/>
    <n v="22"/>
    <n v="190801"/>
    <n v="616000"/>
  </r>
  <r>
    <x v="246"/>
    <x v="3"/>
    <m/>
    <x v="22"/>
    <x v="2"/>
    <x v="29"/>
    <n v="190801"/>
    <n v="190801"/>
    <m/>
    <n v="6"/>
    <n v="190801"/>
    <n v="228000"/>
  </r>
  <r>
    <x v="246"/>
    <x v="3"/>
    <m/>
    <x v="0"/>
    <x v="4"/>
    <x v="15"/>
    <n v="190801"/>
    <n v="190801"/>
    <m/>
    <n v="22"/>
    <n v="190801"/>
    <n v="693000"/>
  </r>
  <r>
    <x v="246"/>
    <x v="3"/>
    <m/>
    <x v="0"/>
    <x v="4"/>
    <x v="16"/>
    <n v="190801"/>
    <n v="190801"/>
    <m/>
    <n v="17"/>
    <n v="190801"/>
    <n v="748000"/>
  </r>
  <r>
    <x v="246"/>
    <x v="3"/>
    <m/>
    <x v="5"/>
    <x v="4"/>
    <x v="28"/>
    <n v="190801"/>
    <n v="190801"/>
    <m/>
    <n v="11"/>
    <n v="190801"/>
    <n v="418000"/>
  </r>
  <r>
    <x v="246"/>
    <x v="3"/>
    <m/>
    <x v="19"/>
    <x v="2"/>
    <x v="22"/>
    <n v="190801"/>
    <n v="190801"/>
    <m/>
    <n v="12"/>
    <n v="190801"/>
    <n v="156000"/>
  </r>
  <r>
    <x v="247"/>
    <x v="4"/>
    <m/>
    <x v="0"/>
    <x v="1"/>
    <x v="15"/>
    <n v="190801"/>
    <n v="190801"/>
    <m/>
    <n v="2"/>
    <n v="190801"/>
    <n v="40000"/>
  </r>
  <r>
    <x v="247"/>
    <x v="4"/>
    <m/>
    <x v="0"/>
    <x v="1"/>
    <x v="16"/>
    <n v="190801"/>
    <n v="190801"/>
    <m/>
    <n v="8"/>
    <n v="190801"/>
    <n v="280000"/>
  </r>
  <r>
    <x v="247"/>
    <x v="4"/>
    <m/>
    <x v="0"/>
    <x v="7"/>
    <x v="15"/>
    <n v="190801"/>
    <n v="190801"/>
    <m/>
    <n v="3"/>
    <n v="190801"/>
    <n v="60000"/>
  </r>
  <r>
    <x v="247"/>
    <x v="4"/>
    <m/>
    <x v="6"/>
    <x v="2"/>
    <x v="37"/>
    <n v="190801"/>
    <n v="190801"/>
    <m/>
    <n v="11"/>
    <n v="190801"/>
    <n v="220000"/>
  </r>
  <r>
    <x v="247"/>
    <x v="4"/>
    <m/>
    <x v="25"/>
    <x v="2"/>
    <x v="34"/>
    <n v="190801"/>
    <n v="190801"/>
    <m/>
    <n v="12"/>
    <n v="190801"/>
    <n v="1188000"/>
  </r>
  <r>
    <x v="247"/>
    <x v="4"/>
    <m/>
    <x v="1"/>
    <x v="2"/>
    <x v="18"/>
    <n v="190801"/>
    <n v="190801"/>
    <m/>
    <n v="1"/>
    <n v="190801"/>
    <n v="20000"/>
  </r>
  <r>
    <x v="247"/>
    <x v="4"/>
    <m/>
    <x v="4"/>
    <x v="2"/>
    <x v="26"/>
    <n v="190801"/>
    <n v="190801"/>
    <m/>
    <n v="4"/>
    <n v="190801"/>
    <n v="16000"/>
  </r>
  <r>
    <x v="247"/>
    <x v="4"/>
    <m/>
    <x v="4"/>
    <x v="2"/>
    <x v="27"/>
    <n v="190801"/>
    <n v="190801"/>
    <m/>
    <n v="4"/>
    <n v="190801"/>
    <n v="80000"/>
  </r>
  <r>
    <x v="247"/>
    <x v="4"/>
    <m/>
    <x v="0"/>
    <x v="2"/>
    <x v="15"/>
    <n v="190801"/>
    <n v="190801"/>
    <m/>
    <n v="63"/>
    <n v="190801"/>
    <n v="1260000"/>
  </r>
  <r>
    <x v="247"/>
    <x v="4"/>
    <m/>
    <x v="0"/>
    <x v="2"/>
    <x v="16"/>
    <n v="190801"/>
    <n v="190801"/>
    <m/>
    <n v="39"/>
    <n v="190801"/>
    <n v="1365000"/>
  </r>
  <r>
    <x v="247"/>
    <x v="4"/>
    <m/>
    <x v="0"/>
    <x v="2"/>
    <x v="17"/>
    <n v="190801"/>
    <n v="190801"/>
    <m/>
    <n v="53"/>
    <n v="190801"/>
    <n v="1749000"/>
  </r>
  <r>
    <x v="247"/>
    <x v="4"/>
    <m/>
    <x v="0"/>
    <x v="2"/>
    <x v="19"/>
    <n v="190801"/>
    <n v="190801"/>
    <m/>
    <n v="60"/>
    <n v="190801"/>
    <n v="180000"/>
  </r>
  <r>
    <x v="247"/>
    <x v="4"/>
    <m/>
    <x v="5"/>
    <x v="2"/>
    <x v="28"/>
    <n v="190801"/>
    <n v="190801"/>
    <m/>
    <n v="8"/>
    <n v="190801"/>
    <n v="224000"/>
  </r>
  <r>
    <x v="247"/>
    <x v="4"/>
    <m/>
    <x v="22"/>
    <x v="2"/>
    <x v="29"/>
    <n v="190801"/>
    <n v="190801"/>
    <m/>
    <n v="5"/>
    <n v="190801"/>
    <n v="190000"/>
  </r>
  <r>
    <x v="247"/>
    <x v="4"/>
    <m/>
    <x v="19"/>
    <x v="2"/>
    <x v="22"/>
    <n v="190801"/>
    <n v="190801"/>
    <m/>
    <n v="9"/>
    <n v="190801"/>
    <n v="117000"/>
  </r>
  <r>
    <x v="247"/>
    <x v="4"/>
    <m/>
    <x v="19"/>
    <x v="2"/>
    <x v="23"/>
    <n v="190801"/>
    <n v="190801"/>
    <m/>
    <n v="1"/>
    <n v="190801"/>
    <n v="24000"/>
  </r>
  <r>
    <x v="247"/>
    <x v="4"/>
    <m/>
    <x v="19"/>
    <x v="2"/>
    <x v="24"/>
    <n v="190801"/>
    <n v="190801"/>
    <m/>
    <n v="3"/>
    <n v="190801"/>
    <n v="99000"/>
  </r>
  <r>
    <x v="247"/>
    <x v="4"/>
    <m/>
    <x v="0"/>
    <x v="4"/>
    <x v="15"/>
    <n v="190801"/>
    <n v="190801"/>
    <m/>
    <n v="12"/>
    <n v="190801"/>
    <n v="378000"/>
  </r>
  <r>
    <x v="247"/>
    <x v="4"/>
    <m/>
    <x v="0"/>
    <x v="4"/>
    <x v="16"/>
    <n v="190801"/>
    <n v="190801"/>
    <m/>
    <n v="2"/>
    <n v="190801"/>
    <n v="88000"/>
  </r>
  <r>
    <x v="247"/>
    <x v="4"/>
    <m/>
    <x v="5"/>
    <x v="4"/>
    <x v="28"/>
    <n v="190801"/>
    <n v="190801"/>
    <m/>
    <n v="2"/>
    <n v="190801"/>
    <n v="76000"/>
  </r>
  <r>
    <x v="248"/>
    <x v="1"/>
    <m/>
    <x v="0"/>
    <x v="1"/>
    <x v="15"/>
    <n v="190801"/>
    <n v="190801"/>
    <m/>
    <n v="2"/>
    <n v="190801"/>
    <n v="40000"/>
  </r>
  <r>
    <x v="248"/>
    <x v="1"/>
    <m/>
    <x v="0"/>
    <x v="1"/>
    <x v="16"/>
    <n v="190801"/>
    <n v="190801"/>
    <m/>
    <n v="3"/>
    <n v="190801"/>
    <n v="105000"/>
  </r>
  <r>
    <x v="248"/>
    <x v="1"/>
    <m/>
    <x v="0"/>
    <x v="7"/>
    <x v="15"/>
    <n v="190801"/>
    <n v="190801"/>
    <m/>
    <n v="3"/>
    <n v="190801"/>
    <n v="60000"/>
  </r>
  <r>
    <x v="248"/>
    <x v="1"/>
    <m/>
    <x v="6"/>
    <x v="2"/>
    <x v="37"/>
    <n v="190801"/>
    <n v="190801"/>
    <m/>
    <n v="13"/>
    <n v="190801"/>
    <n v="260000"/>
  </r>
  <r>
    <x v="248"/>
    <x v="1"/>
    <m/>
    <x v="19"/>
    <x v="2"/>
    <x v="38"/>
    <n v="190801"/>
    <n v="190801"/>
    <m/>
    <n v="3"/>
    <n v="190801"/>
    <n v="30000"/>
  </r>
  <r>
    <x v="248"/>
    <x v="1"/>
    <m/>
    <x v="25"/>
    <x v="2"/>
    <x v="34"/>
    <n v="190801"/>
    <n v="190801"/>
    <m/>
    <n v="4"/>
    <n v="190801"/>
    <n v="396000"/>
  </r>
  <r>
    <x v="248"/>
    <x v="1"/>
    <m/>
    <x v="1"/>
    <x v="2"/>
    <x v="18"/>
    <n v="190801"/>
    <n v="190801"/>
    <m/>
    <n v="1"/>
    <n v="190801"/>
    <n v="20000"/>
  </r>
  <r>
    <x v="248"/>
    <x v="1"/>
    <m/>
    <x v="1"/>
    <x v="2"/>
    <x v="21"/>
    <n v="190801"/>
    <n v="190801"/>
    <m/>
    <n v="2"/>
    <n v="190801"/>
    <n v="70000"/>
  </r>
  <r>
    <x v="248"/>
    <x v="1"/>
    <m/>
    <x v="4"/>
    <x v="2"/>
    <x v="26"/>
    <n v="190801"/>
    <n v="190801"/>
    <m/>
    <n v="6"/>
    <n v="190801"/>
    <n v="24000"/>
  </r>
  <r>
    <x v="248"/>
    <x v="1"/>
    <m/>
    <x v="4"/>
    <x v="2"/>
    <x v="27"/>
    <n v="190801"/>
    <n v="190801"/>
    <m/>
    <n v="9"/>
    <n v="190801"/>
    <n v="180000"/>
  </r>
  <r>
    <x v="248"/>
    <x v="1"/>
    <m/>
    <x v="0"/>
    <x v="2"/>
    <x v="15"/>
    <n v="190801"/>
    <n v="190801"/>
    <m/>
    <n v="56"/>
    <n v="190801"/>
    <n v="1120000"/>
  </r>
  <r>
    <x v="248"/>
    <x v="1"/>
    <m/>
    <x v="0"/>
    <x v="2"/>
    <x v="16"/>
    <n v="190801"/>
    <n v="190801"/>
    <m/>
    <n v="220"/>
    <n v="190801"/>
    <n v="7700000"/>
  </r>
  <r>
    <x v="248"/>
    <x v="1"/>
    <m/>
    <x v="0"/>
    <x v="2"/>
    <x v="17"/>
    <n v="190801"/>
    <n v="190801"/>
    <m/>
    <n v="27"/>
    <n v="190801"/>
    <n v="891000"/>
  </r>
  <r>
    <x v="248"/>
    <x v="1"/>
    <m/>
    <x v="0"/>
    <x v="2"/>
    <x v="19"/>
    <n v="190801"/>
    <n v="190801"/>
    <m/>
    <n v="457"/>
    <n v="190801"/>
    <n v="1371000"/>
  </r>
  <r>
    <x v="248"/>
    <x v="1"/>
    <m/>
    <x v="5"/>
    <x v="2"/>
    <x v="28"/>
    <n v="190801"/>
    <n v="190801"/>
    <m/>
    <n v="19"/>
    <n v="190801"/>
    <n v="532000"/>
  </r>
  <r>
    <x v="248"/>
    <x v="1"/>
    <m/>
    <x v="22"/>
    <x v="2"/>
    <x v="29"/>
    <n v="190801"/>
    <n v="190801"/>
    <m/>
    <n v="5"/>
    <n v="190801"/>
    <n v="190000"/>
  </r>
  <r>
    <x v="248"/>
    <x v="1"/>
    <m/>
    <x v="19"/>
    <x v="2"/>
    <x v="22"/>
    <n v="190801"/>
    <n v="190801"/>
    <m/>
    <n v="6"/>
    <n v="190801"/>
    <n v="78000"/>
  </r>
  <r>
    <x v="248"/>
    <x v="1"/>
    <m/>
    <x v="0"/>
    <x v="4"/>
    <x v="15"/>
    <n v="190801"/>
    <n v="190801"/>
    <m/>
    <n v="25"/>
    <n v="190801"/>
    <n v="787500"/>
  </r>
  <r>
    <x v="248"/>
    <x v="1"/>
    <m/>
    <x v="0"/>
    <x v="4"/>
    <x v="16"/>
    <n v="190801"/>
    <n v="190801"/>
    <m/>
    <n v="43"/>
    <n v="190801"/>
    <n v="1892000"/>
  </r>
  <r>
    <x v="248"/>
    <x v="1"/>
    <m/>
    <x v="5"/>
    <x v="4"/>
    <x v="28"/>
    <n v="190801"/>
    <n v="190801"/>
    <m/>
    <n v="5"/>
    <n v="190801"/>
    <n v="190000"/>
  </r>
  <r>
    <x v="248"/>
    <x v="1"/>
    <m/>
    <x v="4"/>
    <x v="4"/>
    <x v="27"/>
    <n v="190801"/>
    <n v="190801"/>
    <m/>
    <n v="2"/>
    <n v="190801"/>
    <n v="72000"/>
  </r>
  <r>
    <x v="248"/>
    <x v="1"/>
    <m/>
    <x v="19"/>
    <x v="4"/>
    <x v="22"/>
    <n v="190801"/>
    <n v="190801"/>
    <m/>
    <n v="5"/>
    <n v="190801"/>
    <n v="125000"/>
  </r>
  <r>
    <x v="248"/>
    <x v="1"/>
    <m/>
    <x v="1"/>
    <x v="4"/>
    <x v="18"/>
    <n v="190801"/>
    <n v="190801"/>
    <m/>
    <n v="3"/>
    <n v="190801"/>
    <n v="94500"/>
  </r>
  <r>
    <x v="249"/>
    <x v="0"/>
    <m/>
    <x v="0"/>
    <x v="1"/>
    <x v="16"/>
    <n v="190801"/>
    <n v="190801"/>
    <m/>
    <n v="4"/>
    <n v="190801"/>
    <n v="140000"/>
  </r>
  <r>
    <x v="249"/>
    <x v="0"/>
    <m/>
    <x v="0"/>
    <x v="1"/>
    <x v="15"/>
    <n v="190801"/>
    <n v="190801"/>
    <m/>
    <n v="1"/>
    <n v="190801"/>
    <n v="20000"/>
  </r>
  <r>
    <x v="249"/>
    <x v="0"/>
    <m/>
    <x v="0"/>
    <x v="7"/>
    <x v="15"/>
    <n v="190801"/>
    <n v="190801"/>
    <m/>
    <n v="2"/>
    <n v="190801"/>
    <n v="40000"/>
  </r>
  <r>
    <x v="249"/>
    <x v="0"/>
    <m/>
    <x v="0"/>
    <x v="3"/>
    <x v="15"/>
    <n v="190801"/>
    <n v="190801"/>
    <m/>
    <n v="12"/>
    <n v="190801"/>
    <n v="0"/>
  </r>
  <r>
    <x v="249"/>
    <x v="0"/>
    <m/>
    <x v="18"/>
    <x v="3"/>
    <x v="19"/>
    <n v="190801"/>
    <n v="190801"/>
    <m/>
    <n v="3"/>
    <n v="190801"/>
    <n v="0"/>
  </r>
  <r>
    <x v="249"/>
    <x v="0"/>
    <m/>
    <x v="5"/>
    <x v="3"/>
    <x v="28"/>
    <n v="190801"/>
    <n v="190801"/>
    <m/>
    <n v="3"/>
    <n v="190801"/>
    <n v="0"/>
  </r>
  <r>
    <x v="249"/>
    <x v="0"/>
    <m/>
    <x v="4"/>
    <x v="3"/>
    <x v="27"/>
    <n v="190801"/>
    <n v="190801"/>
    <m/>
    <n v="3"/>
    <n v="190801"/>
    <n v="0"/>
  </r>
  <r>
    <x v="249"/>
    <x v="0"/>
    <m/>
    <x v="6"/>
    <x v="3"/>
    <x v="37"/>
    <n v="190801"/>
    <n v="190801"/>
    <m/>
    <n v="3"/>
    <n v="190801"/>
    <n v="0"/>
  </r>
  <r>
    <x v="249"/>
    <x v="0"/>
    <m/>
    <x v="6"/>
    <x v="2"/>
    <x v="37"/>
    <n v="190801"/>
    <n v="190801"/>
    <m/>
    <n v="14"/>
    <n v="190801"/>
    <n v="280000"/>
  </r>
  <r>
    <x v="249"/>
    <x v="0"/>
    <m/>
    <x v="19"/>
    <x v="2"/>
    <x v="38"/>
    <n v="190801"/>
    <n v="190801"/>
    <m/>
    <n v="2"/>
    <n v="190801"/>
    <n v="20000"/>
  </r>
  <r>
    <x v="249"/>
    <x v="0"/>
    <m/>
    <x v="25"/>
    <x v="2"/>
    <x v="34"/>
    <n v="190801"/>
    <n v="190801"/>
    <m/>
    <n v="3"/>
    <n v="190801"/>
    <n v="297000"/>
  </r>
  <r>
    <x v="249"/>
    <x v="0"/>
    <m/>
    <x v="0"/>
    <x v="2"/>
    <x v="17"/>
    <n v="190801"/>
    <n v="190801"/>
    <m/>
    <n v="36"/>
    <n v="190801"/>
    <n v="1188000"/>
  </r>
  <r>
    <x v="249"/>
    <x v="0"/>
    <m/>
    <x v="0"/>
    <x v="2"/>
    <x v="16"/>
    <n v="190801"/>
    <n v="190801"/>
    <m/>
    <n v="4"/>
    <n v="190801"/>
    <n v="140000"/>
  </r>
  <r>
    <x v="249"/>
    <x v="0"/>
    <m/>
    <x v="1"/>
    <x v="2"/>
    <x v="18"/>
    <n v="190801"/>
    <n v="190801"/>
    <m/>
    <n v="4"/>
    <n v="190801"/>
    <n v="80000"/>
  </r>
  <r>
    <x v="249"/>
    <x v="0"/>
    <m/>
    <x v="1"/>
    <x v="2"/>
    <x v="21"/>
    <n v="190801"/>
    <n v="190801"/>
    <m/>
    <n v="1"/>
    <n v="190801"/>
    <n v="35000"/>
  </r>
  <r>
    <x v="249"/>
    <x v="0"/>
    <m/>
    <x v="4"/>
    <x v="2"/>
    <x v="26"/>
    <n v="190801"/>
    <n v="190801"/>
    <m/>
    <n v="4"/>
    <n v="190801"/>
    <n v="16000"/>
  </r>
  <r>
    <x v="249"/>
    <x v="0"/>
    <m/>
    <x v="4"/>
    <x v="2"/>
    <x v="27"/>
    <n v="190801"/>
    <n v="190801"/>
    <m/>
    <n v="2"/>
    <n v="190801"/>
    <n v="40000"/>
  </r>
  <r>
    <x v="249"/>
    <x v="0"/>
    <m/>
    <x v="0"/>
    <x v="2"/>
    <x v="15"/>
    <n v="190801"/>
    <n v="190801"/>
    <m/>
    <n v="71"/>
    <n v="190801"/>
    <n v="1420000"/>
  </r>
  <r>
    <x v="249"/>
    <x v="0"/>
    <m/>
    <x v="0"/>
    <x v="2"/>
    <x v="16"/>
    <n v="190801"/>
    <n v="190801"/>
    <m/>
    <n v="38"/>
    <n v="190801"/>
    <n v="1330000"/>
  </r>
  <r>
    <x v="249"/>
    <x v="0"/>
    <m/>
    <x v="0"/>
    <x v="2"/>
    <x v="19"/>
    <n v="190801"/>
    <n v="190801"/>
    <m/>
    <n v="36"/>
    <n v="190801"/>
    <n v="108000"/>
  </r>
  <r>
    <x v="249"/>
    <x v="0"/>
    <m/>
    <x v="22"/>
    <x v="2"/>
    <x v="29"/>
    <n v="190801"/>
    <n v="190801"/>
    <m/>
    <n v="3"/>
    <n v="190801"/>
    <n v="114000"/>
  </r>
  <r>
    <x v="249"/>
    <x v="0"/>
    <m/>
    <x v="5"/>
    <x v="2"/>
    <x v="28"/>
    <n v="190801"/>
    <n v="190801"/>
    <m/>
    <n v="13"/>
    <n v="190801"/>
    <n v="364000"/>
  </r>
  <r>
    <x v="249"/>
    <x v="0"/>
    <m/>
    <x v="19"/>
    <x v="2"/>
    <x v="22"/>
    <n v="190801"/>
    <n v="190801"/>
    <m/>
    <n v="4"/>
    <n v="190801"/>
    <n v="52000"/>
  </r>
  <r>
    <x v="249"/>
    <x v="0"/>
    <m/>
    <x v="19"/>
    <x v="2"/>
    <x v="23"/>
    <n v="190801"/>
    <n v="190801"/>
    <m/>
    <n v="1"/>
    <n v="190801"/>
    <n v="24000"/>
  </r>
  <r>
    <x v="249"/>
    <x v="0"/>
    <m/>
    <x v="0"/>
    <x v="2"/>
    <x v="19"/>
    <n v="190801"/>
    <n v="190801"/>
    <m/>
    <n v="19"/>
    <n v="190801"/>
    <n v="57000"/>
  </r>
  <r>
    <x v="249"/>
    <x v="0"/>
    <m/>
    <x v="0"/>
    <x v="4"/>
    <x v="15"/>
    <n v="190801"/>
    <n v="190801"/>
    <m/>
    <n v="45"/>
    <n v="190801"/>
    <n v="1417500"/>
  </r>
  <r>
    <x v="249"/>
    <x v="0"/>
    <m/>
    <x v="0"/>
    <x v="4"/>
    <x v="16"/>
    <n v="190801"/>
    <n v="190801"/>
    <m/>
    <n v="52"/>
    <n v="190801"/>
    <n v="2288000"/>
  </r>
  <r>
    <x v="249"/>
    <x v="0"/>
    <m/>
    <x v="5"/>
    <x v="4"/>
    <x v="28"/>
    <n v="190801"/>
    <n v="190801"/>
    <m/>
    <n v="3"/>
    <n v="190801"/>
    <n v="114000"/>
  </r>
  <r>
    <x v="249"/>
    <x v="0"/>
    <m/>
    <x v="4"/>
    <x v="4"/>
    <x v="27"/>
    <n v="190801"/>
    <n v="190801"/>
    <m/>
    <n v="1"/>
    <n v="190801"/>
    <n v="36000"/>
  </r>
  <r>
    <x v="249"/>
    <x v="0"/>
    <m/>
    <x v="1"/>
    <x v="4"/>
    <x v="18"/>
    <n v="190801"/>
    <n v="190801"/>
    <m/>
    <n v="3"/>
    <n v="190801"/>
    <n v="94500"/>
  </r>
  <r>
    <x v="250"/>
    <x v="2"/>
    <m/>
    <x v="0"/>
    <x v="1"/>
    <x v="16"/>
    <n v="190801"/>
    <n v="190801"/>
    <m/>
    <n v="3"/>
    <n v="190801"/>
    <n v="105000"/>
  </r>
  <r>
    <x v="250"/>
    <x v="2"/>
    <m/>
    <x v="0"/>
    <x v="7"/>
    <x v="15"/>
    <n v="190801"/>
    <n v="190801"/>
    <m/>
    <n v="2"/>
    <n v="190801"/>
    <n v="40000"/>
  </r>
  <r>
    <x v="250"/>
    <x v="2"/>
    <m/>
    <x v="0"/>
    <x v="3"/>
    <x v="15"/>
    <n v="190801"/>
    <n v="190801"/>
    <m/>
    <n v="206"/>
    <n v="190801"/>
    <n v="0"/>
  </r>
  <r>
    <x v="250"/>
    <x v="2"/>
    <m/>
    <x v="0"/>
    <x v="3"/>
    <x v="20"/>
    <n v="190801"/>
    <n v="190801"/>
    <m/>
    <n v="200"/>
    <n v="190801"/>
    <n v="0"/>
  </r>
  <r>
    <x v="250"/>
    <x v="2"/>
    <m/>
    <x v="6"/>
    <x v="3"/>
    <x v="37"/>
    <n v="190801"/>
    <n v="190801"/>
    <m/>
    <n v="2"/>
    <n v="190801"/>
    <n v="0"/>
  </r>
  <r>
    <x v="250"/>
    <x v="2"/>
    <m/>
    <x v="5"/>
    <x v="3"/>
    <x v="28"/>
    <n v="190801"/>
    <n v="190801"/>
    <m/>
    <n v="3"/>
    <n v="190801"/>
    <n v="0"/>
  </r>
  <r>
    <x v="250"/>
    <x v="2"/>
    <m/>
    <x v="18"/>
    <x v="3"/>
    <x v="19"/>
    <n v="190801"/>
    <n v="190801"/>
    <m/>
    <n v="2"/>
    <n v="190801"/>
    <n v="0"/>
  </r>
  <r>
    <x v="250"/>
    <x v="2"/>
    <m/>
    <x v="4"/>
    <x v="3"/>
    <x v="27"/>
    <n v="190801"/>
    <n v="190801"/>
    <m/>
    <n v="2"/>
    <n v="190801"/>
    <n v="0"/>
  </r>
  <r>
    <x v="250"/>
    <x v="2"/>
    <m/>
    <x v="6"/>
    <x v="2"/>
    <x v="37"/>
    <n v="190801"/>
    <n v="190801"/>
    <m/>
    <n v="4"/>
    <n v="190801"/>
    <n v="80000"/>
  </r>
  <r>
    <x v="250"/>
    <x v="2"/>
    <m/>
    <x v="19"/>
    <x v="2"/>
    <x v="38"/>
    <n v="190801"/>
    <n v="190801"/>
    <m/>
    <n v="1"/>
    <n v="190801"/>
    <n v="10000"/>
  </r>
  <r>
    <x v="250"/>
    <x v="2"/>
    <m/>
    <x v="25"/>
    <x v="2"/>
    <x v="34"/>
    <n v="190801"/>
    <n v="190801"/>
    <m/>
    <n v="3"/>
    <n v="190801"/>
    <n v="297000"/>
  </r>
  <r>
    <x v="250"/>
    <x v="2"/>
    <m/>
    <x v="0"/>
    <x v="2"/>
    <x v="17"/>
    <n v="190801"/>
    <n v="190801"/>
    <m/>
    <n v="20"/>
    <n v="190801"/>
    <n v="660000"/>
  </r>
  <r>
    <x v="250"/>
    <x v="2"/>
    <m/>
    <x v="1"/>
    <x v="2"/>
    <x v="21"/>
    <n v="190801"/>
    <n v="190801"/>
    <m/>
    <n v="1"/>
    <n v="190801"/>
    <n v="35000"/>
  </r>
  <r>
    <x v="250"/>
    <x v="2"/>
    <m/>
    <x v="4"/>
    <x v="2"/>
    <x v="27"/>
    <n v="190801"/>
    <n v="190801"/>
    <m/>
    <n v="2"/>
    <n v="190801"/>
    <n v="40000"/>
  </r>
  <r>
    <x v="250"/>
    <x v="2"/>
    <m/>
    <x v="0"/>
    <x v="2"/>
    <x v="15"/>
    <n v="190801"/>
    <n v="190801"/>
    <m/>
    <n v="45"/>
    <n v="190801"/>
    <n v="900000"/>
  </r>
  <r>
    <x v="250"/>
    <x v="2"/>
    <m/>
    <x v="0"/>
    <x v="2"/>
    <x v="16"/>
    <n v="190801"/>
    <n v="190801"/>
    <m/>
    <n v="40"/>
    <n v="190801"/>
    <n v="1400000"/>
  </r>
  <r>
    <x v="250"/>
    <x v="2"/>
    <m/>
    <x v="0"/>
    <x v="2"/>
    <x v="19"/>
    <n v="190801"/>
    <n v="190801"/>
    <m/>
    <n v="34"/>
    <n v="190801"/>
    <n v="102000"/>
  </r>
  <r>
    <x v="250"/>
    <x v="2"/>
    <m/>
    <x v="22"/>
    <x v="2"/>
    <x v="29"/>
    <n v="190801"/>
    <n v="190801"/>
    <m/>
    <n v="1"/>
    <n v="190801"/>
    <n v="38000"/>
  </r>
  <r>
    <x v="250"/>
    <x v="2"/>
    <m/>
    <x v="5"/>
    <x v="2"/>
    <x v="28"/>
    <n v="190801"/>
    <n v="190801"/>
    <m/>
    <n v="2"/>
    <n v="190801"/>
    <n v="56000"/>
  </r>
  <r>
    <x v="250"/>
    <x v="2"/>
    <m/>
    <x v="5"/>
    <x v="2"/>
    <x v="28"/>
    <n v="190801"/>
    <n v="190801"/>
    <m/>
    <n v="7"/>
    <n v="190801"/>
    <n v="196000"/>
  </r>
  <r>
    <x v="250"/>
    <x v="2"/>
    <m/>
    <x v="19"/>
    <x v="2"/>
    <x v="22"/>
    <n v="190801"/>
    <n v="190801"/>
    <m/>
    <n v="3"/>
    <n v="190801"/>
    <n v="39000"/>
  </r>
  <r>
    <x v="250"/>
    <x v="2"/>
    <m/>
    <x v="0"/>
    <x v="2"/>
    <x v="19"/>
    <n v="190801"/>
    <n v="190801"/>
    <m/>
    <n v="4"/>
    <n v="190801"/>
    <n v="12000"/>
  </r>
  <r>
    <x v="250"/>
    <x v="2"/>
    <m/>
    <x v="0"/>
    <x v="4"/>
    <x v="15"/>
    <n v="190801"/>
    <n v="190801"/>
    <m/>
    <n v="40"/>
    <n v="190801"/>
    <n v="1260000"/>
  </r>
  <r>
    <x v="250"/>
    <x v="2"/>
    <m/>
    <x v="0"/>
    <x v="4"/>
    <x v="16"/>
    <n v="190801"/>
    <n v="190801"/>
    <m/>
    <n v="31"/>
    <n v="190801"/>
    <n v="1364000"/>
  </r>
  <r>
    <x v="250"/>
    <x v="2"/>
    <m/>
    <x v="5"/>
    <x v="4"/>
    <x v="28"/>
    <n v="190801"/>
    <n v="190801"/>
    <m/>
    <n v="5"/>
    <n v="190801"/>
    <n v="190000"/>
  </r>
  <r>
    <x v="250"/>
    <x v="2"/>
    <m/>
    <x v="4"/>
    <x v="4"/>
    <x v="27"/>
    <n v="190801"/>
    <n v="190801"/>
    <m/>
    <n v="1"/>
    <n v="190801"/>
    <n v="36000"/>
  </r>
  <r>
    <x v="250"/>
    <x v="2"/>
    <m/>
    <x v="19"/>
    <x v="4"/>
    <x v="22"/>
    <n v="190801"/>
    <n v="190801"/>
    <m/>
    <n v="2"/>
    <n v="190801"/>
    <n v="50000"/>
  </r>
  <r>
    <x v="251"/>
    <x v="5"/>
    <m/>
    <x v="0"/>
    <x v="7"/>
    <x v="15"/>
    <n v="190801"/>
    <n v="190801"/>
    <m/>
    <n v="10"/>
    <n v="190801"/>
    <n v="200000"/>
  </r>
  <r>
    <x v="251"/>
    <x v="5"/>
    <m/>
    <x v="6"/>
    <x v="2"/>
    <x v="37"/>
    <n v="190801"/>
    <n v="190801"/>
    <m/>
    <n v="11"/>
    <n v="190801"/>
    <n v="220000"/>
  </r>
  <r>
    <x v="251"/>
    <x v="5"/>
    <m/>
    <x v="19"/>
    <x v="2"/>
    <x v="38"/>
    <n v="190801"/>
    <n v="190801"/>
    <m/>
    <n v="5"/>
    <n v="190801"/>
    <n v="50000"/>
  </r>
  <r>
    <x v="251"/>
    <x v="5"/>
    <m/>
    <x v="25"/>
    <x v="2"/>
    <x v="34"/>
    <n v="190801"/>
    <n v="190801"/>
    <m/>
    <n v="4"/>
    <n v="190801"/>
    <n v="396000"/>
  </r>
  <r>
    <x v="251"/>
    <x v="5"/>
    <m/>
    <x v="0"/>
    <x v="2"/>
    <x v="17"/>
    <n v="190801"/>
    <n v="190801"/>
    <m/>
    <n v="26"/>
    <n v="190801"/>
    <n v="858000"/>
  </r>
  <r>
    <x v="251"/>
    <x v="5"/>
    <m/>
    <x v="0"/>
    <x v="2"/>
    <x v="16"/>
    <n v="190801"/>
    <n v="190801"/>
    <m/>
    <n v="1"/>
    <n v="190801"/>
    <n v="35000"/>
  </r>
  <r>
    <x v="251"/>
    <x v="5"/>
    <m/>
    <x v="1"/>
    <x v="2"/>
    <x v="21"/>
    <n v="190801"/>
    <n v="190801"/>
    <m/>
    <n v="1"/>
    <n v="190801"/>
    <n v="35000"/>
  </r>
  <r>
    <x v="251"/>
    <x v="5"/>
    <m/>
    <x v="4"/>
    <x v="2"/>
    <x v="26"/>
    <n v="190801"/>
    <n v="190801"/>
    <m/>
    <n v="1"/>
    <n v="190801"/>
    <n v="4000"/>
  </r>
  <r>
    <x v="251"/>
    <x v="5"/>
    <m/>
    <x v="4"/>
    <x v="2"/>
    <x v="27"/>
    <n v="190801"/>
    <n v="190801"/>
    <m/>
    <n v="3"/>
    <n v="190801"/>
    <n v="60000"/>
  </r>
  <r>
    <x v="251"/>
    <x v="5"/>
    <m/>
    <x v="4"/>
    <x v="2"/>
    <x v="26"/>
    <n v="190801"/>
    <n v="190801"/>
    <m/>
    <n v="1"/>
    <n v="190801"/>
    <n v="4000"/>
  </r>
  <r>
    <x v="251"/>
    <x v="5"/>
    <m/>
    <x v="0"/>
    <x v="2"/>
    <x v="15"/>
    <n v="190801"/>
    <n v="190801"/>
    <m/>
    <n v="52"/>
    <n v="190801"/>
    <n v="1040000"/>
  </r>
  <r>
    <x v="251"/>
    <x v="5"/>
    <m/>
    <x v="0"/>
    <x v="2"/>
    <x v="16"/>
    <n v="190801"/>
    <n v="190801"/>
    <m/>
    <n v="34"/>
    <n v="190801"/>
    <n v="1190000"/>
  </r>
  <r>
    <x v="251"/>
    <x v="5"/>
    <m/>
    <x v="0"/>
    <x v="2"/>
    <x v="19"/>
    <n v="190801"/>
    <n v="190801"/>
    <m/>
    <n v="28"/>
    <n v="190801"/>
    <n v="84000"/>
  </r>
  <r>
    <x v="251"/>
    <x v="5"/>
    <m/>
    <x v="22"/>
    <x v="2"/>
    <x v="29"/>
    <n v="190801"/>
    <n v="190801"/>
    <m/>
    <n v="4"/>
    <n v="190801"/>
    <n v="152000"/>
  </r>
  <r>
    <x v="251"/>
    <x v="5"/>
    <m/>
    <x v="22"/>
    <x v="2"/>
    <x v="29"/>
    <n v="190801"/>
    <n v="190801"/>
    <m/>
    <n v="1"/>
    <n v="190801"/>
    <n v="38000"/>
  </r>
  <r>
    <x v="251"/>
    <x v="5"/>
    <m/>
    <x v="5"/>
    <x v="2"/>
    <x v="28"/>
    <n v="190801"/>
    <n v="190801"/>
    <m/>
    <n v="3"/>
    <n v="190801"/>
    <n v="84000"/>
  </r>
  <r>
    <x v="251"/>
    <x v="5"/>
    <m/>
    <x v="5"/>
    <x v="2"/>
    <x v="28"/>
    <n v="190801"/>
    <n v="190801"/>
    <m/>
    <n v="8"/>
    <n v="190801"/>
    <n v="224000"/>
  </r>
  <r>
    <x v="251"/>
    <x v="5"/>
    <m/>
    <x v="19"/>
    <x v="2"/>
    <x v="22"/>
    <n v="190801"/>
    <n v="190801"/>
    <m/>
    <n v="10"/>
    <n v="190801"/>
    <n v="130000"/>
  </r>
  <r>
    <x v="251"/>
    <x v="5"/>
    <m/>
    <x v="19"/>
    <x v="2"/>
    <x v="23"/>
    <n v="190801"/>
    <n v="190801"/>
    <m/>
    <n v="1"/>
    <n v="190801"/>
    <n v="24000"/>
  </r>
  <r>
    <x v="251"/>
    <x v="5"/>
    <m/>
    <x v="19"/>
    <x v="2"/>
    <x v="22"/>
    <n v="190801"/>
    <n v="190801"/>
    <m/>
    <n v="1"/>
    <n v="190801"/>
    <n v="13000"/>
  </r>
  <r>
    <x v="251"/>
    <x v="5"/>
    <m/>
    <x v="0"/>
    <x v="2"/>
    <x v="19"/>
    <n v="190801"/>
    <n v="190801"/>
    <m/>
    <n v="10"/>
    <n v="190801"/>
    <n v="30000"/>
  </r>
  <r>
    <x v="251"/>
    <x v="5"/>
    <m/>
    <x v="0"/>
    <x v="2"/>
    <x v="19"/>
    <n v="190801"/>
    <n v="190801"/>
    <m/>
    <n v="1"/>
    <n v="190801"/>
    <n v="3000"/>
  </r>
  <r>
    <x v="252"/>
    <x v="6"/>
    <m/>
    <x v="0"/>
    <x v="7"/>
    <x v="15"/>
    <n v="190801"/>
    <n v="190801"/>
    <m/>
    <n v="19"/>
    <n v="190801"/>
    <n v="380000"/>
  </r>
  <r>
    <x v="252"/>
    <x v="6"/>
    <m/>
    <x v="6"/>
    <x v="2"/>
    <x v="37"/>
    <n v="190801"/>
    <n v="190801"/>
    <m/>
    <n v="10"/>
    <n v="190801"/>
    <n v="200000"/>
  </r>
  <r>
    <x v="252"/>
    <x v="6"/>
    <m/>
    <x v="19"/>
    <x v="2"/>
    <x v="38"/>
    <n v="190801"/>
    <n v="190801"/>
    <m/>
    <n v="7"/>
    <n v="190801"/>
    <n v="70000"/>
  </r>
  <r>
    <x v="252"/>
    <x v="6"/>
    <m/>
    <x v="25"/>
    <x v="2"/>
    <x v="34"/>
    <n v="190801"/>
    <n v="190801"/>
    <m/>
    <n v="3"/>
    <n v="190801"/>
    <n v="297000"/>
  </r>
  <r>
    <x v="252"/>
    <x v="6"/>
    <m/>
    <x v="0"/>
    <x v="2"/>
    <x v="17"/>
    <n v="190801"/>
    <n v="190801"/>
    <m/>
    <n v="35"/>
    <n v="190801"/>
    <n v="1155000"/>
  </r>
  <r>
    <x v="252"/>
    <x v="6"/>
    <m/>
    <x v="0"/>
    <x v="2"/>
    <x v="16"/>
    <n v="190801"/>
    <n v="190801"/>
    <m/>
    <n v="3"/>
    <n v="190801"/>
    <n v="105000"/>
  </r>
  <r>
    <x v="252"/>
    <x v="6"/>
    <m/>
    <x v="1"/>
    <x v="2"/>
    <x v="18"/>
    <n v="190801"/>
    <n v="190801"/>
    <m/>
    <n v="4"/>
    <n v="190801"/>
    <n v="80000"/>
  </r>
  <r>
    <x v="252"/>
    <x v="6"/>
    <m/>
    <x v="1"/>
    <x v="2"/>
    <x v="21"/>
    <n v="190801"/>
    <n v="190801"/>
    <m/>
    <n v="1"/>
    <n v="190801"/>
    <n v="35000"/>
  </r>
  <r>
    <x v="252"/>
    <x v="6"/>
    <m/>
    <x v="4"/>
    <x v="2"/>
    <x v="26"/>
    <n v="190801"/>
    <n v="190801"/>
    <m/>
    <n v="1"/>
    <n v="190801"/>
    <n v="4000"/>
  </r>
  <r>
    <x v="252"/>
    <x v="6"/>
    <m/>
    <x v="4"/>
    <x v="2"/>
    <x v="27"/>
    <n v="190801"/>
    <n v="190801"/>
    <m/>
    <n v="2"/>
    <n v="190801"/>
    <n v="40000"/>
  </r>
  <r>
    <x v="252"/>
    <x v="6"/>
    <m/>
    <x v="0"/>
    <x v="2"/>
    <x v="15"/>
    <n v="190801"/>
    <n v="190801"/>
    <m/>
    <n v="79"/>
    <n v="190801"/>
    <n v="1580000"/>
  </r>
  <r>
    <x v="252"/>
    <x v="6"/>
    <m/>
    <x v="0"/>
    <x v="2"/>
    <x v="16"/>
    <n v="190801"/>
    <n v="190801"/>
    <m/>
    <n v="43"/>
    <n v="190801"/>
    <n v="1505000"/>
  </r>
  <r>
    <x v="252"/>
    <x v="6"/>
    <m/>
    <x v="0"/>
    <x v="2"/>
    <x v="19"/>
    <n v="190801"/>
    <n v="190801"/>
    <m/>
    <n v="43"/>
    <n v="190801"/>
    <n v="129000"/>
  </r>
  <r>
    <x v="252"/>
    <x v="6"/>
    <m/>
    <x v="0"/>
    <x v="2"/>
    <x v="15"/>
    <n v="190801"/>
    <n v="190801"/>
    <m/>
    <n v="3"/>
    <n v="190801"/>
    <n v="60000"/>
  </r>
  <r>
    <x v="252"/>
    <x v="6"/>
    <m/>
    <x v="22"/>
    <x v="2"/>
    <x v="29"/>
    <n v="190801"/>
    <n v="190801"/>
    <m/>
    <n v="5"/>
    <n v="190801"/>
    <n v="190000"/>
  </r>
  <r>
    <x v="252"/>
    <x v="6"/>
    <m/>
    <x v="22"/>
    <x v="2"/>
    <x v="29"/>
    <n v="190801"/>
    <n v="190801"/>
    <m/>
    <n v="1"/>
    <n v="190801"/>
    <n v="38000"/>
  </r>
  <r>
    <x v="252"/>
    <x v="6"/>
    <m/>
    <x v="5"/>
    <x v="2"/>
    <x v="28"/>
    <n v="190801"/>
    <n v="190801"/>
    <m/>
    <n v="4"/>
    <n v="190801"/>
    <n v="112000"/>
  </r>
  <r>
    <x v="252"/>
    <x v="6"/>
    <m/>
    <x v="5"/>
    <x v="2"/>
    <x v="28"/>
    <n v="190801"/>
    <n v="190801"/>
    <m/>
    <n v="9"/>
    <n v="190801"/>
    <n v="252000"/>
  </r>
  <r>
    <x v="252"/>
    <x v="6"/>
    <m/>
    <x v="19"/>
    <x v="2"/>
    <x v="22"/>
    <n v="190801"/>
    <n v="190801"/>
    <m/>
    <n v="9"/>
    <n v="190801"/>
    <n v="117000"/>
  </r>
  <r>
    <x v="252"/>
    <x v="6"/>
    <m/>
    <x v="19"/>
    <x v="2"/>
    <x v="24"/>
    <n v="190801"/>
    <n v="190801"/>
    <m/>
    <n v="1"/>
    <n v="190801"/>
    <n v="33000"/>
  </r>
  <r>
    <x v="252"/>
    <x v="6"/>
    <m/>
    <x v="0"/>
    <x v="2"/>
    <x v="19"/>
    <n v="190801"/>
    <n v="190801"/>
    <m/>
    <n v="11"/>
    <n v="190801"/>
    <n v="33000"/>
  </r>
  <r>
    <x v="252"/>
    <x v="6"/>
    <m/>
    <x v="0"/>
    <x v="2"/>
    <x v="19"/>
    <n v="190801"/>
    <n v="190801"/>
    <m/>
    <n v="1"/>
    <n v="190801"/>
    <n v="3000"/>
  </r>
  <r>
    <x v="252"/>
    <x v="6"/>
    <m/>
    <x v="0"/>
    <x v="6"/>
    <x v="15"/>
    <n v="190801"/>
    <n v="190801"/>
    <m/>
    <n v="40"/>
    <n v="190801"/>
    <n v="362720"/>
  </r>
  <r>
    <x v="252"/>
    <x v="6"/>
    <m/>
    <x v="0"/>
    <x v="6"/>
    <x v="17"/>
    <n v="190801"/>
    <n v="190801"/>
    <m/>
    <n v="48"/>
    <n v="190801"/>
    <n v="759264"/>
  </r>
  <r>
    <x v="252"/>
    <x v="6"/>
    <m/>
    <x v="4"/>
    <x v="6"/>
    <x v="26"/>
    <n v="190801"/>
    <n v="190801"/>
    <m/>
    <n v="718"/>
    <n v="190801"/>
    <n v="770414"/>
  </r>
  <r>
    <x v="252"/>
    <x v="6"/>
    <m/>
    <x v="26"/>
    <x v="6"/>
    <x v="35"/>
    <n v="190801"/>
    <n v="190801"/>
    <m/>
    <n v="81"/>
    <n v="190801"/>
    <n v="1387611"/>
  </r>
  <r>
    <x v="252"/>
    <x v="6"/>
    <m/>
    <x v="22"/>
    <x v="6"/>
    <x v="29"/>
    <n v="190801"/>
    <n v="190801"/>
    <m/>
    <n v="3"/>
    <n v="190801"/>
    <n v="59073"/>
  </r>
  <r>
    <x v="252"/>
    <x v="6"/>
    <m/>
    <x v="24"/>
    <x v="6"/>
    <x v="31"/>
    <n v="190801"/>
    <n v="190801"/>
    <m/>
    <n v="95"/>
    <n v="190801"/>
    <n v="1413315"/>
  </r>
  <r>
    <x v="252"/>
    <x v="6"/>
    <m/>
    <x v="23"/>
    <x v="6"/>
    <x v="30"/>
    <n v="190801"/>
    <n v="190801"/>
    <m/>
    <n v="96"/>
    <n v="190801"/>
    <n v="668544"/>
  </r>
  <r>
    <x v="252"/>
    <x v="6"/>
    <m/>
    <x v="20"/>
    <x v="6"/>
    <x v="25"/>
    <n v="190801"/>
    <n v="190801"/>
    <m/>
    <n v="1"/>
    <n v="190801"/>
    <n v="9716"/>
  </r>
  <r>
    <x v="252"/>
    <x v="6"/>
    <m/>
    <x v="19"/>
    <x v="6"/>
    <x v="22"/>
    <n v="190801"/>
    <n v="190801"/>
    <m/>
    <n v="4"/>
    <n v="190801"/>
    <n v="27164"/>
  </r>
  <r>
    <x v="252"/>
    <x v="6"/>
    <m/>
    <x v="27"/>
    <x v="6"/>
    <x v="36"/>
    <n v="190801"/>
    <n v="190801"/>
    <m/>
    <n v="349"/>
    <n v="190801"/>
    <n v="3300493"/>
  </r>
  <r>
    <x v="252"/>
    <x v="6"/>
    <m/>
    <x v="6"/>
    <x v="6"/>
    <x v="37"/>
    <n v="190801"/>
    <n v="190801"/>
    <m/>
    <n v="58"/>
    <n v="190801"/>
    <n v="580000"/>
  </r>
  <r>
    <x v="252"/>
    <x v="6"/>
    <m/>
    <x v="28"/>
    <x v="6"/>
    <x v="39"/>
    <n v="190801"/>
    <n v="190801"/>
    <m/>
    <n v="1047"/>
    <n v="190801"/>
    <n v="16561446"/>
  </r>
  <r>
    <x v="253"/>
    <x v="3"/>
    <m/>
    <x v="0"/>
    <x v="1"/>
    <x v="15"/>
    <n v="190801"/>
    <n v="190801"/>
    <m/>
    <n v="4"/>
    <n v="190801"/>
    <n v="80000"/>
  </r>
  <r>
    <x v="253"/>
    <x v="3"/>
    <m/>
    <x v="0"/>
    <x v="1"/>
    <x v="16"/>
    <n v="190801"/>
    <n v="190801"/>
    <m/>
    <n v="11"/>
    <n v="190801"/>
    <n v="385000"/>
  </r>
  <r>
    <x v="253"/>
    <x v="3"/>
    <m/>
    <x v="0"/>
    <x v="7"/>
    <x v="15"/>
    <n v="190801"/>
    <n v="190801"/>
    <m/>
    <n v="18"/>
    <n v="190801"/>
    <n v="360000"/>
  </r>
  <r>
    <x v="253"/>
    <x v="3"/>
    <m/>
    <x v="6"/>
    <x v="2"/>
    <x v="37"/>
    <n v="190801"/>
    <n v="190801"/>
    <m/>
    <n v="9"/>
    <n v="190801"/>
    <n v="180000"/>
  </r>
  <r>
    <x v="253"/>
    <x v="3"/>
    <m/>
    <x v="19"/>
    <x v="2"/>
    <x v="38"/>
    <n v="190801"/>
    <n v="190801"/>
    <m/>
    <n v="1"/>
    <n v="190801"/>
    <n v="10000"/>
  </r>
  <r>
    <x v="253"/>
    <x v="3"/>
    <m/>
    <x v="25"/>
    <x v="2"/>
    <x v="34"/>
    <n v="190801"/>
    <n v="190801"/>
    <m/>
    <n v="6"/>
    <n v="190801"/>
    <n v="594000"/>
  </r>
  <r>
    <x v="253"/>
    <x v="3"/>
    <m/>
    <x v="1"/>
    <x v="2"/>
    <x v="18"/>
    <n v="190801"/>
    <n v="190801"/>
    <m/>
    <n v="6"/>
    <n v="190801"/>
    <n v="120000"/>
  </r>
  <r>
    <x v="253"/>
    <x v="3"/>
    <m/>
    <x v="4"/>
    <x v="2"/>
    <x v="26"/>
    <n v="190801"/>
    <n v="190801"/>
    <m/>
    <n v="3"/>
    <n v="190801"/>
    <n v="12000"/>
  </r>
  <r>
    <x v="253"/>
    <x v="3"/>
    <m/>
    <x v="4"/>
    <x v="2"/>
    <x v="27"/>
    <n v="190801"/>
    <n v="190801"/>
    <m/>
    <n v="2"/>
    <n v="190801"/>
    <n v="40000"/>
  </r>
  <r>
    <x v="253"/>
    <x v="3"/>
    <m/>
    <x v="0"/>
    <x v="2"/>
    <x v="15"/>
    <n v="190801"/>
    <n v="190801"/>
    <m/>
    <n v="108"/>
    <n v="190801"/>
    <n v="2160000"/>
  </r>
  <r>
    <x v="253"/>
    <x v="3"/>
    <m/>
    <x v="0"/>
    <x v="2"/>
    <x v="16"/>
    <n v="190801"/>
    <n v="190801"/>
    <m/>
    <n v="69"/>
    <n v="190801"/>
    <n v="2415000"/>
  </r>
  <r>
    <x v="253"/>
    <x v="3"/>
    <m/>
    <x v="0"/>
    <x v="2"/>
    <x v="17"/>
    <n v="190801"/>
    <n v="190801"/>
    <m/>
    <n v="47"/>
    <n v="190801"/>
    <n v="1551000"/>
  </r>
  <r>
    <x v="253"/>
    <x v="3"/>
    <m/>
    <x v="0"/>
    <x v="2"/>
    <x v="19"/>
    <n v="190801"/>
    <n v="190801"/>
    <m/>
    <n v="76"/>
    <n v="190801"/>
    <n v="228000"/>
  </r>
  <r>
    <x v="253"/>
    <x v="3"/>
    <m/>
    <x v="5"/>
    <x v="2"/>
    <x v="28"/>
    <n v="190801"/>
    <n v="190801"/>
    <m/>
    <n v="22"/>
    <n v="190801"/>
    <n v="616000"/>
  </r>
  <r>
    <x v="253"/>
    <x v="3"/>
    <m/>
    <x v="22"/>
    <x v="2"/>
    <x v="29"/>
    <n v="190801"/>
    <n v="190801"/>
    <m/>
    <n v="13"/>
    <n v="190801"/>
    <n v="494000"/>
  </r>
  <r>
    <x v="253"/>
    <x v="3"/>
    <m/>
    <x v="19"/>
    <x v="2"/>
    <x v="22"/>
    <n v="190801"/>
    <n v="190801"/>
    <m/>
    <n v="8"/>
    <n v="190801"/>
    <n v="104000"/>
  </r>
  <r>
    <x v="253"/>
    <x v="3"/>
    <m/>
    <x v="19"/>
    <x v="2"/>
    <x v="24"/>
    <n v="190801"/>
    <n v="190801"/>
    <m/>
    <n v="1"/>
    <n v="190801"/>
    <n v="33000"/>
  </r>
  <r>
    <x v="253"/>
    <x v="3"/>
    <m/>
    <x v="0"/>
    <x v="4"/>
    <x v="15"/>
    <n v="190801"/>
    <n v="190801"/>
    <m/>
    <n v="105"/>
    <n v="190801"/>
    <n v="3307500"/>
  </r>
  <r>
    <x v="253"/>
    <x v="3"/>
    <m/>
    <x v="0"/>
    <x v="4"/>
    <x v="16"/>
    <n v="190801"/>
    <n v="190801"/>
    <m/>
    <n v="93"/>
    <n v="190801"/>
    <n v="4092000"/>
  </r>
  <r>
    <x v="253"/>
    <x v="3"/>
    <m/>
    <x v="5"/>
    <x v="4"/>
    <x v="28"/>
    <n v="190801"/>
    <n v="190801"/>
    <m/>
    <n v="9"/>
    <n v="190801"/>
    <n v="342000"/>
  </r>
  <r>
    <x v="253"/>
    <x v="3"/>
    <m/>
    <x v="1"/>
    <x v="4"/>
    <x v="18"/>
    <n v="190801"/>
    <n v="190801"/>
    <m/>
    <n v="4"/>
    <n v="190801"/>
    <n v="126000"/>
  </r>
  <r>
    <x v="253"/>
    <x v="3"/>
    <m/>
    <x v="4"/>
    <x v="4"/>
    <x v="27"/>
    <n v="190801"/>
    <n v="190801"/>
    <m/>
    <n v="2"/>
    <n v="190801"/>
    <n v="72000"/>
  </r>
  <r>
    <x v="253"/>
    <x v="3"/>
    <m/>
    <x v="19"/>
    <x v="4"/>
    <x v="22"/>
    <n v="190801"/>
    <n v="190801"/>
    <m/>
    <n v="3"/>
    <n v="190801"/>
    <n v="75000"/>
  </r>
  <r>
    <x v="253"/>
    <x v="3"/>
    <m/>
    <x v="0"/>
    <x v="3"/>
    <x v="15"/>
    <n v="190801"/>
    <n v="190801"/>
    <m/>
    <n v="9"/>
    <n v="190801"/>
    <n v="0"/>
  </r>
  <r>
    <x v="253"/>
    <x v="3"/>
    <m/>
    <x v="0"/>
    <x v="3"/>
    <x v="17"/>
    <n v="190801"/>
    <n v="190801"/>
    <m/>
    <n v="1"/>
    <n v="190801"/>
    <n v="0"/>
  </r>
  <r>
    <x v="253"/>
    <x v="3"/>
    <m/>
    <x v="18"/>
    <x v="3"/>
    <x v="19"/>
    <n v="190801"/>
    <n v="190801"/>
    <m/>
    <n v="12"/>
    <n v="190801"/>
    <n v="0"/>
  </r>
  <r>
    <x v="253"/>
    <x v="3"/>
    <m/>
    <x v="5"/>
    <x v="3"/>
    <x v="28"/>
    <n v="190801"/>
    <n v="190801"/>
    <m/>
    <n v="14"/>
    <n v="190801"/>
    <n v="0"/>
  </r>
  <r>
    <x v="253"/>
    <x v="3"/>
    <m/>
    <x v="4"/>
    <x v="3"/>
    <x v="27"/>
    <n v="190801"/>
    <n v="190801"/>
    <m/>
    <n v="22"/>
    <n v="190801"/>
    <n v="0"/>
  </r>
  <r>
    <x v="253"/>
    <x v="3"/>
    <m/>
    <x v="6"/>
    <x v="3"/>
    <x v="37"/>
    <n v="190801"/>
    <n v="190801"/>
    <m/>
    <n v="24"/>
    <n v="190801"/>
    <n v="0"/>
  </r>
  <r>
    <x v="254"/>
    <x v="4"/>
    <m/>
    <x v="0"/>
    <x v="1"/>
    <x v="15"/>
    <n v="190801"/>
    <n v="190801"/>
    <m/>
    <n v="2"/>
    <n v="190801"/>
    <n v="40000"/>
  </r>
  <r>
    <x v="254"/>
    <x v="4"/>
    <m/>
    <x v="0"/>
    <x v="1"/>
    <x v="16"/>
    <n v="190801"/>
    <n v="190801"/>
    <m/>
    <n v="3"/>
    <n v="190801"/>
    <n v="105000"/>
  </r>
  <r>
    <x v="254"/>
    <x v="4"/>
    <m/>
    <x v="0"/>
    <x v="5"/>
    <x v="15"/>
    <n v="190801"/>
    <n v="190801"/>
    <m/>
    <n v="100"/>
    <n v="190801"/>
    <n v="1022700"/>
  </r>
  <r>
    <x v="254"/>
    <x v="4"/>
    <m/>
    <x v="0"/>
    <x v="7"/>
    <x v="15"/>
    <n v="190801"/>
    <n v="190801"/>
    <m/>
    <n v="13"/>
    <n v="190801"/>
    <n v="260000"/>
  </r>
  <r>
    <x v="254"/>
    <x v="4"/>
    <m/>
    <x v="6"/>
    <x v="2"/>
    <x v="37"/>
    <n v="190801"/>
    <n v="190801"/>
    <m/>
    <n v="13"/>
    <n v="190801"/>
    <n v="260000"/>
  </r>
  <r>
    <x v="254"/>
    <x v="4"/>
    <m/>
    <x v="19"/>
    <x v="2"/>
    <x v="38"/>
    <n v="190801"/>
    <n v="190801"/>
    <m/>
    <n v="3"/>
    <n v="190801"/>
    <n v="30000"/>
  </r>
  <r>
    <x v="254"/>
    <x v="4"/>
    <m/>
    <x v="25"/>
    <x v="2"/>
    <x v="34"/>
    <n v="190801"/>
    <n v="190801"/>
    <m/>
    <n v="6"/>
    <n v="190801"/>
    <n v="594000"/>
  </r>
  <r>
    <x v="254"/>
    <x v="4"/>
    <m/>
    <x v="1"/>
    <x v="2"/>
    <x v="18"/>
    <n v="190801"/>
    <n v="190801"/>
    <m/>
    <n v="1"/>
    <n v="190801"/>
    <n v="20000"/>
  </r>
  <r>
    <x v="254"/>
    <x v="4"/>
    <m/>
    <x v="4"/>
    <x v="2"/>
    <x v="26"/>
    <n v="190801"/>
    <n v="190801"/>
    <m/>
    <n v="4"/>
    <n v="190801"/>
    <n v="16000"/>
  </r>
  <r>
    <x v="254"/>
    <x v="4"/>
    <m/>
    <x v="4"/>
    <x v="2"/>
    <x v="27"/>
    <n v="190801"/>
    <n v="190801"/>
    <m/>
    <n v="3"/>
    <n v="190801"/>
    <n v="60000"/>
  </r>
  <r>
    <x v="254"/>
    <x v="4"/>
    <m/>
    <x v="0"/>
    <x v="2"/>
    <x v="15"/>
    <n v="190801"/>
    <n v="190801"/>
    <m/>
    <n v="77"/>
    <n v="190801"/>
    <n v="1540000"/>
  </r>
  <r>
    <x v="254"/>
    <x v="4"/>
    <m/>
    <x v="0"/>
    <x v="2"/>
    <x v="16"/>
    <n v="190801"/>
    <n v="190801"/>
    <m/>
    <n v="56"/>
    <n v="190801"/>
    <n v="1960000"/>
  </r>
  <r>
    <x v="254"/>
    <x v="4"/>
    <m/>
    <x v="0"/>
    <x v="2"/>
    <x v="17"/>
    <n v="190801"/>
    <n v="190801"/>
    <m/>
    <n v="36"/>
    <n v="190801"/>
    <n v="1188000"/>
  </r>
  <r>
    <x v="254"/>
    <x v="4"/>
    <m/>
    <x v="0"/>
    <x v="2"/>
    <x v="19"/>
    <n v="190801"/>
    <n v="190801"/>
    <m/>
    <n v="44"/>
    <n v="190801"/>
    <n v="132000"/>
  </r>
  <r>
    <x v="254"/>
    <x v="4"/>
    <m/>
    <x v="5"/>
    <x v="2"/>
    <x v="28"/>
    <n v="190801"/>
    <n v="190801"/>
    <m/>
    <n v="10"/>
    <n v="190801"/>
    <n v="280000"/>
  </r>
  <r>
    <x v="254"/>
    <x v="4"/>
    <m/>
    <x v="22"/>
    <x v="2"/>
    <x v="29"/>
    <n v="190801"/>
    <n v="190801"/>
    <m/>
    <n v="9"/>
    <n v="190801"/>
    <n v="342000"/>
  </r>
  <r>
    <x v="254"/>
    <x v="4"/>
    <m/>
    <x v="19"/>
    <x v="2"/>
    <x v="22"/>
    <n v="190801"/>
    <n v="190801"/>
    <m/>
    <n v="7"/>
    <n v="190801"/>
    <n v="91000"/>
  </r>
  <r>
    <x v="254"/>
    <x v="4"/>
    <m/>
    <x v="19"/>
    <x v="2"/>
    <x v="24"/>
    <n v="190801"/>
    <n v="190801"/>
    <m/>
    <n v="1"/>
    <n v="190801"/>
    <n v="33000"/>
  </r>
  <r>
    <x v="254"/>
    <x v="4"/>
    <m/>
    <x v="0"/>
    <x v="4"/>
    <x v="15"/>
    <n v="190801"/>
    <n v="190801"/>
    <m/>
    <n v="21"/>
    <n v="190801"/>
    <n v="661500"/>
  </r>
  <r>
    <x v="254"/>
    <x v="4"/>
    <m/>
    <x v="0"/>
    <x v="4"/>
    <x v="16"/>
    <n v="190801"/>
    <n v="190801"/>
    <m/>
    <n v="24"/>
    <n v="190801"/>
    <n v="1056000"/>
  </r>
  <r>
    <x v="254"/>
    <x v="4"/>
    <m/>
    <x v="5"/>
    <x v="4"/>
    <x v="28"/>
    <n v="190801"/>
    <n v="190801"/>
    <m/>
    <n v="1"/>
    <n v="190801"/>
    <n v="38000"/>
  </r>
  <r>
    <x v="254"/>
    <x v="4"/>
    <m/>
    <x v="1"/>
    <x v="4"/>
    <x v="18"/>
    <n v="190801"/>
    <n v="190801"/>
    <m/>
    <n v="2"/>
    <n v="190801"/>
    <n v="63000"/>
  </r>
  <r>
    <x v="254"/>
    <x v="4"/>
    <m/>
    <x v="19"/>
    <x v="4"/>
    <x v="22"/>
    <n v="190801"/>
    <n v="190801"/>
    <m/>
    <n v="1"/>
    <n v="190801"/>
    <n v="25000"/>
  </r>
  <r>
    <x v="254"/>
    <x v="4"/>
    <m/>
    <x v="0"/>
    <x v="3"/>
    <x v="15"/>
    <n v="190801"/>
    <n v="190801"/>
    <m/>
    <n v="7"/>
    <n v="190801"/>
    <n v="0"/>
  </r>
  <r>
    <x v="254"/>
    <x v="4"/>
    <m/>
    <x v="18"/>
    <x v="3"/>
    <x v="19"/>
    <n v="190801"/>
    <n v="190801"/>
    <m/>
    <n v="1"/>
    <n v="190801"/>
    <n v="0"/>
  </r>
  <r>
    <x v="254"/>
    <x v="4"/>
    <m/>
    <x v="5"/>
    <x v="3"/>
    <x v="28"/>
    <n v="190801"/>
    <n v="190801"/>
    <m/>
    <n v="1"/>
    <n v="190801"/>
    <n v="0"/>
  </r>
  <r>
    <x v="254"/>
    <x v="4"/>
    <m/>
    <x v="4"/>
    <x v="3"/>
    <x v="27"/>
    <n v="190801"/>
    <n v="190801"/>
    <m/>
    <n v="1"/>
    <n v="190801"/>
    <n v="0"/>
  </r>
  <r>
    <x v="254"/>
    <x v="4"/>
    <m/>
    <x v="6"/>
    <x v="3"/>
    <x v="37"/>
    <n v="190801"/>
    <n v="190801"/>
    <m/>
    <n v="1"/>
    <n v="190801"/>
    <n v="0"/>
  </r>
  <r>
    <x v="255"/>
    <x v="1"/>
    <m/>
    <x v="0"/>
    <x v="1"/>
    <x v="15"/>
    <n v="190801"/>
    <n v="190801"/>
    <m/>
    <n v="1"/>
    <n v="190801"/>
    <n v="20000"/>
  </r>
  <r>
    <x v="255"/>
    <x v="1"/>
    <m/>
    <x v="0"/>
    <x v="1"/>
    <x v="16"/>
    <n v="190801"/>
    <n v="190801"/>
    <m/>
    <n v="11"/>
    <n v="190801"/>
    <n v="385000"/>
  </r>
  <r>
    <x v="255"/>
    <x v="1"/>
    <m/>
    <x v="0"/>
    <x v="7"/>
    <x v="15"/>
    <n v="190801"/>
    <n v="190801"/>
    <m/>
    <n v="5"/>
    <n v="190801"/>
    <n v="100000"/>
  </r>
  <r>
    <x v="255"/>
    <x v="1"/>
    <m/>
    <x v="6"/>
    <x v="2"/>
    <x v="37"/>
    <n v="190801"/>
    <n v="190801"/>
    <m/>
    <n v="12"/>
    <n v="190801"/>
    <n v="240000"/>
  </r>
  <r>
    <x v="255"/>
    <x v="1"/>
    <m/>
    <x v="19"/>
    <x v="2"/>
    <x v="38"/>
    <n v="190801"/>
    <n v="190801"/>
    <m/>
    <n v="2"/>
    <n v="190801"/>
    <n v="20000"/>
  </r>
  <r>
    <x v="255"/>
    <x v="1"/>
    <m/>
    <x v="25"/>
    <x v="2"/>
    <x v="34"/>
    <n v="190801"/>
    <n v="190801"/>
    <m/>
    <n v="5"/>
    <n v="190801"/>
    <n v="495000"/>
  </r>
  <r>
    <x v="255"/>
    <x v="1"/>
    <m/>
    <x v="1"/>
    <x v="2"/>
    <x v="18"/>
    <n v="190801"/>
    <n v="190801"/>
    <m/>
    <n v="1"/>
    <n v="190801"/>
    <n v="20000"/>
  </r>
  <r>
    <x v="255"/>
    <x v="1"/>
    <m/>
    <x v="1"/>
    <x v="2"/>
    <x v="21"/>
    <n v="190801"/>
    <n v="190801"/>
    <m/>
    <n v="2"/>
    <n v="190801"/>
    <n v="70000"/>
  </r>
  <r>
    <x v="255"/>
    <x v="1"/>
    <m/>
    <x v="4"/>
    <x v="2"/>
    <x v="26"/>
    <n v="190801"/>
    <n v="190801"/>
    <m/>
    <n v="8"/>
    <n v="190801"/>
    <n v="32000"/>
  </r>
  <r>
    <x v="255"/>
    <x v="1"/>
    <m/>
    <x v="4"/>
    <x v="2"/>
    <x v="27"/>
    <n v="190801"/>
    <n v="190801"/>
    <m/>
    <n v="1"/>
    <n v="190801"/>
    <n v="20000"/>
  </r>
  <r>
    <x v="255"/>
    <x v="1"/>
    <m/>
    <x v="0"/>
    <x v="2"/>
    <x v="15"/>
    <n v="190801"/>
    <n v="190801"/>
    <m/>
    <n v="81"/>
    <n v="190801"/>
    <n v="1620000"/>
  </r>
  <r>
    <x v="255"/>
    <x v="1"/>
    <m/>
    <x v="0"/>
    <x v="2"/>
    <x v="16"/>
    <n v="190801"/>
    <n v="190801"/>
    <m/>
    <n v="438"/>
    <n v="190801"/>
    <n v="15330000"/>
  </r>
  <r>
    <x v="255"/>
    <x v="1"/>
    <m/>
    <x v="0"/>
    <x v="2"/>
    <x v="17"/>
    <n v="190801"/>
    <n v="190801"/>
    <m/>
    <n v="37"/>
    <n v="190801"/>
    <n v="1221000"/>
  </r>
  <r>
    <x v="255"/>
    <x v="1"/>
    <m/>
    <x v="0"/>
    <x v="2"/>
    <x v="19"/>
    <n v="190801"/>
    <n v="190801"/>
    <m/>
    <n v="43"/>
    <n v="190801"/>
    <n v="129000"/>
  </r>
  <r>
    <x v="255"/>
    <x v="1"/>
    <m/>
    <x v="5"/>
    <x v="2"/>
    <x v="28"/>
    <n v="190801"/>
    <n v="190801"/>
    <m/>
    <n v="12"/>
    <n v="190801"/>
    <n v="336000"/>
  </r>
  <r>
    <x v="255"/>
    <x v="1"/>
    <m/>
    <x v="22"/>
    <x v="2"/>
    <x v="29"/>
    <n v="190801"/>
    <n v="190801"/>
    <m/>
    <n v="6"/>
    <n v="190801"/>
    <n v="228000"/>
  </r>
  <r>
    <x v="255"/>
    <x v="1"/>
    <m/>
    <x v="19"/>
    <x v="2"/>
    <x v="22"/>
    <n v="190801"/>
    <n v="190801"/>
    <m/>
    <n v="6"/>
    <n v="190801"/>
    <n v="78000"/>
  </r>
  <r>
    <x v="255"/>
    <x v="1"/>
    <m/>
    <x v="19"/>
    <x v="2"/>
    <x v="23"/>
    <n v="190801"/>
    <n v="190801"/>
    <m/>
    <n v="3"/>
    <n v="190801"/>
    <n v="72000"/>
  </r>
  <r>
    <x v="255"/>
    <x v="1"/>
    <m/>
    <x v="0"/>
    <x v="8"/>
    <x v="15"/>
    <n v="190801"/>
    <n v="190801"/>
    <m/>
    <n v="200"/>
    <n v="190801"/>
    <n v="1260000"/>
  </r>
  <r>
    <x v="255"/>
    <x v="1"/>
    <m/>
    <x v="0"/>
    <x v="4"/>
    <x v="15"/>
    <n v="190801"/>
    <n v="190801"/>
    <m/>
    <n v="23"/>
    <n v="190801"/>
    <n v="724500"/>
  </r>
  <r>
    <x v="255"/>
    <x v="1"/>
    <m/>
    <x v="0"/>
    <x v="4"/>
    <x v="16"/>
    <n v="190801"/>
    <n v="190801"/>
    <m/>
    <n v="22"/>
    <n v="190801"/>
    <n v="968000"/>
  </r>
  <r>
    <x v="255"/>
    <x v="1"/>
    <m/>
    <x v="5"/>
    <x v="4"/>
    <x v="28"/>
    <n v="190801"/>
    <n v="190801"/>
    <m/>
    <n v="2"/>
    <n v="190801"/>
    <n v="76000"/>
  </r>
  <r>
    <x v="255"/>
    <x v="1"/>
    <m/>
    <x v="1"/>
    <x v="4"/>
    <x v="18"/>
    <n v="190801"/>
    <n v="190801"/>
    <m/>
    <n v="1"/>
    <n v="190801"/>
    <n v="31500"/>
  </r>
  <r>
    <x v="255"/>
    <x v="1"/>
    <m/>
    <x v="19"/>
    <x v="4"/>
    <x v="22"/>
    <n v="190801"/>
    <n v="190801"/>
    <m/>
    <n v="1"/>
    <n v="190801"/>
    <n v="25000"/>
  </r>
  <r>
    <x v="255"/>
    <x v="1"/>
    <m/>
    <x v="0"/>
    <x v="3"/>
    <x v="15"/>
    <n v="190801"/>
    <n v="190801"/>
    <m/>
    <n v="217"/>
    <n v="190801"/>
    <n v="0"/>
  </r>
  <r>
    <x v="255"/>
    <x v="1"/>
    <m/>
    <x v="0"/>
    <x v="3"/>
    <x v="20"/>
    <n v="190801"/>
    <n v="190801"/>
    <m/>
    <n v="240"/>
    <n v="190801"/>
    <n v="0"/>
  </r>
  <r>
    <x v="255"/>
    <x v="1"/>
    <m/>
    <x v="18"/>
    <x v="3"/>
    <x v="19"/>
    <n v="190801"/>
    <n v="190801"/>
    <m/>
    <n v="1"/>
    <n v="190801"/>
    <n v="0"/>
  </r>
  <r>
    <x v="255"/>
    <x v="1"/>
    <m/>
    <x v="5"/>
    <x v="3"/>
    <x v="28"/>
    <n v="190801"/>
    <n v="190801"/>
    <m/>
    <n v="1"/>
    <n v="190801"/>
    <n v="0"/>
  </r>
  <r>
    <x v="255"/>
    <x v="1"/>
    <m/>
    <x v="4"/>
    <x v="3"/>
    <x v="27"/>
    <n v="190801"/>
    <n v="190801"/>
    <m/>
    <n v="1"/>
    <n v="190801"/>
    <n v="0"/>
  </r>
  <r>
    <x v="255"/>
    <x v="1"/>
    <m/>
    <x v="6"/>
    <x v="3"/>
    <x v="37"/>
    <n v="190801"/>
    <n v="190801"/>
    <m/>
    <n v="1"/>
    <n v="190801"/>
    <n v="0"/>
  </r>
  <r>
    <x v="256"/>
    <x v="0"/>
    <m/>
    <x v="0"/>
    <x v="1"/>
    <x v="16"/>
    <n v="190801"/>
    <n v="190801"/>
    <m/>
    <n v="4"/>
    <n v="190801"/>
    <n v="140000"/>
  </r>
  <r>
    <x v="256"/>
    <x v="0"/>
    <m/>
    <x v="0"/>
    <x v="7"/>
    <x v="15"/>
    <n v="190801"/>
    <n v="190801"/>
    <m/>
    <n v="5"/>
    <n v="190801"/>
    <n v="100000"/>
  </r>
  <r>
    <x v="256"/>
    <x v="0"/>
    <m/>
    <x v="6"/>
    <x v="2"/>
    <x v="37"/>
    <n v="190801"/>
    <n v="190801"/>
    <m/>
    <n v="15"/>
    <n v="190801"/>
    <n v="300000"/>
  </r>
  <r>
    <x v="256"/>
    <x v="0"/>
    <m/>
    <x v="19"/>
    <x v="2"/>
    <x v="38"/>
    <n v="190801"/>
    <n v="190801"/>
    <m/>
    <n v="5"/>
    <n v="190801"/>
    <n v="50000"/>
  </r>
  <r>
    <x v="256"/>
    <x v="0"/>
    <m/>
    <x v="25"/>
    <x v="2"/>
    <x v="34"/>
    <n v="190801"/>
    <n v="190801"/>
    <m/>
    <n v="6"/>
    <n v="190801"/>
    <n v="594000"/>
  </r>
  <r>
    <x v="256"/>
    <x v="0"/>
    <m/>
    <x v="1"/>
    <x v="2"/>
    <x v="18"/>
    <n v="190801"/>
    <n v="190801"/>
    <m/>
    <n v="1"/>
    <n v="190801"/>
    <n v="20000"/>
  </r>
  <r>
    <x v="256"/>
    <x v="0"/>
    <m/>
    <x v="1"/>
    <x v="2"/>
    <x v="21"/>
    <n v="190801"/>
    <n v="190801"/>
    <m/>
    <n v="1"/>
    <n v="190801"/>
    <n v="35000"/>
  </r>
  <r>
    <x v="256"/>
    <x v="0"/>
    <m/>
    <x v="4"/>
    <x v="2"/>
    <x v="26"/>
    <n v="190801"/>
    <n v="190801"/>
    <m/>
    <n v="13"/>
    <n v="190801"/>
    <n v="52000"/>
  </r>
  <r>
    <x v="256"/>
    <x v="0"/>
    <m/>
    <x v="4"/>
    <x v="2"/>
    <x v="27"/>
    <n v="190801"/>
    <n v="190801"/>
    <m/>
    <n v="12"/>
    <n v="190801"/>
    <n v="240000"/>
  </r>
  <r>
    <x v="256"/>
    <x v="0"/>
    <m/>
    <x v="0"/>
    <x v="2"/>
    <x v="15"/>
    <n v="190801"/>
    <n v="190801"/>
    <m/>
    <n v="53"/>
    <n v="190801"/>
    <n v="1060000"/>
  </r>
  <r>
    <x v="256"/>
    <x v="0"/>
    <m/>
    <x v="0"/>
    <x v="2"/>
    <x v="16"/>
    <n v="190801"/>
    <n v="190801"/>
    <m/>
    <n v="49"/>
    <n v="190801"/>
    <n v="1715000"/>
  </r>
  <r>
    <x v="256"/>
    <x v="0"/>
    <m/>
    <x v="0"/>
    <x v="2"/>
    <x v="17"/>
    <n v="190801"/>
    <n v="190801"/>
    <m/>
    <n v="41"/>
    <n v="190801"/>
    <n v="1353000"/>
  </r>
  <r>
    <x v="256"/>
    <x v="0"/>
    <m/>
    <x v="0"/>
    <x v="2"/>
    <x v="19"/>
    <n v="190801"/>
    <n v="190801"/>
    <m/>
    <n v="51"/>
    <n v="190801"/>
    <n v="153000"/>
  </r>
  <r>
    <x v="256"/>
    <x v="0"/>
    <m/>
    <x v="5"/>
    <x v="2"/>
    <x v="28"/>
    <n v="190801"/>
    <n v="190801"/>
    <m/>
    <n v="18"/>
    <n v="190801"/>
    <n v="504000"/>
  </r>
  <r>
    <x v="256"/>
    <x v="0"/>
    <m/>
    <x v="22"/>
    <x v="2"/>
    <x v="29"/>
    <n v="190801"/>
    <n v="190801"/>
    <m/>
    <n v="7"/>
    <n v="190801"/>
    <n v="266000"/>
  </r>
  <r>
    <x v="256"/>
    <x v="0"/>
    <m/>
    <x v="19"/>
    <x v="2"/>
    <x v="22"/>
    <n v="190801"/>
    <n v="190801"/>
    <m/>
    <n v="8"/>
    <n v="190801"/>
    <n v="104000"/>
  </r>
  <r>
    <x v="256"/>
    <x v="0"/>
    <m/>
    <x v="19"/>
    <x v="2"/>
    <x v="23"/>
    <n v="190801"/>
    <n v="190801"/>
    <m/>
    <n v="1"/>
    <n v="190801"/>
    <n v="24000"/>
  </r>
  <r>
    <x v="256"/>
    <x v="0"/>
    <m/>
    <x v="0"/>
    <x v="4"/>
    <x v="15"/>
    <n v="190801"/>
    <n v="190801"/>
    <m/>
    <n v="31"/>
    <n v="190801"/>
    <n v="976500"/>
  </r>
  <r>
    <x v="256"/>
    <x v="0"/>
    <m/>
    <x v="0"/>
    <x v="4"/>
    <x v="16"/>
    <n v="190801"/>
    <n v="190801"/>
    <m/>
    <n v="37"/>
    <n v="190801"/>
    <n v="1628000"/>
  </r>
  <r>
    <x v="256"/>
    <x v="0"/>
    <m/>
    <x v="5"/>
    <x v="4"/>
    <x v="28"/>
    <n v="190801"/>
    <n v="190801"/>
    <m/>
    <n v="2"/>
    <n v="190801"/>
    <n v="76000"/>
  </r>
  <r>
    <x v="256"/>
    <x v="0"/>
    <m/>
    <x v="4"/>
    <x v="4"/>
    <x v="27"/>
    <n v="190801"/>
    <n v="190801"/>
    <m/>
    <n v="1"/>
    <n v="190801"/>
    <n v="36000"/>
  </r>
  <r>
    <x v="256"/>
    <x v="0"/>
    <m/>
    <x v="0"/>
    <x v="3"/>
    <x v="15"/>
    <n v="190801"/>
    <n v="190801"/>
    <m/>
    <n v="2"/>
    <n v="190801"/>
    <n v="0"/>
  </r>
  <r>
    <x v="256"/>
    <x v="0"/>
    <m/>
    <x v="0"/>
    <x v="3"/>
    <x v="20"/>
    <n v="190801"/>
    <n v="190801"/>
    <m/>
    <n v="2"/>
    <n v="190801"/>
    <n v="0"/>
  </r>
  <r>
    <x v="256"/>
    <x v="0"/>
    <m/>
    <x v="5"/>
    <x v="3"/>
    <x v="28"/>
    <n v="190801"/>
    <n v="190801"/>
    <m/>
    <n v="2"/>
    <n v="190801"/>
    <n v="0"/>
  </r>
  <r>
    <x v="256"/>
    <x v="0"/>
    <m/>
    <x v="6"/>
    <x v="3"/>
    <x v="37"/>
    <n v="190801"/>
    <n v="190801"/>
    <m/>
    <n v="2"/>
    <n v="190801"/>
    <n v="0"/>
  </r>
  <r>
    <x v="257"/>
    <x v="2"/>
    <m/>
    <x v="0"/>
    <x v="1"/>
    <x v="16"/>
    <n v="190801"/>
    <n v="190801"/>
    <m/>
    <n v="5"/>
    <n v="190801"/>
    <n v="175000"/>
  </r>
  <r>
    <x v="257"/>
    <x v="2"/>
    <m/>
    <x v="0"/>
    <x v="5"/>
    <x v="15"/>
    <n v="190801"/>
    <n v="190801"/>
    <m/>
    <n v="100"/>
    <n v="190801"/>
    <n v="1022700"/>
  </r>
  <r>
    <x v="257"/>
    <x v="2"/>
    <m/>
    <x v="0"/>
    <x v="7"/>
    <x v="15"/>
    <n v="190801"/>
    <n v="190801"/>
    <m/>
    <n v="5"/>
    <n v="190801"/>
    <n v="100000"/>
  </r>
  <r>
    <x v="257"/>
    <x v="2"/>
    <m/>
    <x v="6"/>
    <x v="2"/>
    <x v="37"/>
    <n v="190801"/>
    <n v="190801"/>
    <m/>
    <n v="28"/>
    <n v="190801"/>
    <n v="560000"/>
  </r>
  <r>
    <x v="257"/>
    <x v="2"/>
    <m/>
    <x v="19"/>
    <x v="2"/>
    <x v="38"/>
    <n v="190801"/>
    <n v="190801"/>
    <m/>
    <n v="1"/>
    <n v="190801"/>
    <n v="10000"/>
  </r>
  <r>
    <x v="257"/>
    <x v="2"/>
    <m/>
    <x v="25"/>
    <x v="2"/>
    <x v="34"/>
    <n v="190801"/>
    <n v="190801"/>
    <m/>
    <n v="4"/>
    <n v="190801"/>
    <n v="396000"/>
  </r>
  <r>
    <x v="257"/>
    <x v="2"/>
    <m/>
    <x v="1"/>
    <x v="2"/>
    <x v="18"/>
    <n v="190801"/>
    <n v="190801"/>
    <m/>
    <n v="3"/>
    <n v="190801"/>
    <n v="60000"/>
  </r>
  <r>
    <x v="257"/>
    <x v="2"/>
    <m/>
    <x v="1"/>
    <x v="2"/>
    <x v="21"/>
    <n v="190801"/>
    <n v="190801"/>
    <m/>
    <n v="10"/>
    <n v="190801"/>
    <n v="350000"/>
  </r>
  <r>
    <x v="257"/>
    <x v="2"/>
    <m/>
    <x v="4"/>
    <x v="2"/>
    <x v="26"/>
    <n v="190801"/>
    <n v="190801"/>
    <m/>
    <n v="1"/>
    <n v="190801"/>
    <n v="4000"/>
  </r>
  <r>
    <x v="257"/>
    <x v="2"/>
    <m/>
    <x v="4"/>
    <x v="2"/>
    <x v="27"/>
    <n v="190801"/>
    <n v="190801"/>
    <m/>
    <n v="80"/>
    <n v="190801"/>
    <n v="1600000"/>
  </r>
  <r>
    <x v="257"/>
    <x v="2"/>
    <m/>
    <x v="0"/>
    <x v="2"/>
    <x v="15"/>
    <n v="190801"/>
    <n v="190801"/>
    <m/>
    <n v="48"/>
    <n v="190801"/>
    <n v="960000"/>
  </r>
  <r>
    <x v="257"/>
    <x v="2"/>
    <m/>
    <x v="0"/>
    <x v="2"/>
    <x v="16"/>
    <n v="190801"/>
    <n v="190801"/>
    <m/>
    <n v="44"/>
    <n v="190801"/>
    <n v="1540000"/>
  </r>
  <r>
    <x v="257"/>
    <x v="2"/>
    <m/>
    <x v="0"/>
    <x v="2"/>
    <x v="17"/>
    <n v="190801"/>
    <n v="190801"/>
    <m/>
    <n v="27"/>
    <n v="190801"/>
    <n v="891000"/>
  </r>
  <r>
    <x v="257"/>
    <x v="2"/>
    <m/>
    <x v="0"/>
    <x v="2"/>
    <x v="19"/>
    <n v="190801"/>
    <n v="190801"/>
    <m/>
    <n v="53"/>
    <n v="190801"/>
    <n v="159000"/>
  </r>
  <r>
    <x v="257"/>
    <x v="2"/>
    <m/>
    <x v="5"/>
    <x v="2"/>
    <x v="28"/>
    <n v="190801"/>
    <n v="190801"/>
    <m/>
    <n v="13"/>
    <n v="190801"/>
    <n v="364000"/>
  </r>
  <r>
    <x v="257"/>
    <x v="2"/>
    <m/>
    <x v="22"/>
    <x v="2"/>
    <x v="29"/>
    <n v="190801"/>
    <n v="190801"/>
    <m/>
    <n v="4"/>
    <n v="190801"/>
    <n v="152000"/>
  </r>
  <r>
    <x v="257"/>
    <x v="2"/>
    <m/>
    <x v="19"/>
    <x v="2"/>
    <x v="22"/>
    <n v="190801"/>
    <n v="190801"/>
    <m/>
    <n v="7"/>
    <n v="190801"/>
    <n v="91000"/>
  </r>
  <r>
    <x v="257"/>
    <x v="2"/>
    <m/>
    <x v="19"/>
    <x v="2"/>
    <x v="23"/>
    <n v="190801"/>
    <n v="190801"/>
    <m/>
    <n v="3"/>
    <n v="190801"/>
    <n v="72000"/>
  </r>
  <r>
    <x v="257"/>
    <x v="2"/>
    <m/>
    <x v="19"/>
    <x v="2"/>
    <x v="24"/>
    <n v="190801"/>
    <n v="190801"/>
    <m/>
    <n v="1"/>
    <n v="190801"/>
    <n v="33000"/>
  </r>
  <r>
    <x v="257"/>
    <x v="2"/>
    <m/>
    <x v="0"/>
    <x v="4"/>
    <x v="15"/>
    <n v="190801"/>
    <n v="190801"/>
    <m/>
    <n v="24"/>
    <n v="190801"/>
    <n v="756000"/>
  </r>
  <r>
    <x v="257"/>
    <x v="2"/>
    <m/>
    <x v="0"/>
    <x v="4"/>
    <x v="16"/>
    <n v="190801"/>
    <n v="190801"/>
    <m/>
    <n v="21"/>
    <n v="190801"/>
    <n v="924000"/>
  </r>
  <r>
    <x v="257"/>
    <x v="2"/>
    <m/>
    <x v="1"/>
    <x v="4"/>
    <x v="18"/>
    <n v="190801"/>
    <n v="190801"/>
    <m/>
    <n v="1"/>
    <n v="190801"/>
    <n v="31500"/>
  </r>
  <r>
    <x v="257"/>
    <x v="2"/>
    <m/>
    <x v="0"/>
    <x v="3"/>
    <x v="15"/>
    <n v="190801"/>
    <n v="190801"/>
    <m/>
    <n v="2"/>
    <n v="190801"/>
    <n v="0"/>
  </r>
  <r>
    <x v="257"/>
    <x v="2"/>
    <m/>
    <x v="0"/>
    <x v="3"/>
    <x v="17"/>
    <n v="190801"/>
    <n v="190801"/>
    <m/>
    <n v="1"/>
    <n v="190801"/>
    <n v="0"/>
  </r>
  <r>
    <x v="257"/>
    <x v="2"/>
    <m/>
    <x v="18"/>
    <x v="3"/>
    <x v="19"/>
    <n v="190801"/>
    <n v="190801"/>
    <m/>
    <n v="1"/>
    <n v="190801"/>
    <n v="0"/>
  </r>
  <r>
    <x v="257"/>
    <x v="2"/>
    <m/>
    <x v="5"/>
    <x v="3"/>
    <x v="28"/>
    <n v="190801"/>
    <n v="190801"/>
    <m/>
    <n v="1"/>
    <n v="190801"/>
    <n v="0"/>
  </r>
  <r>
    <x v="257"/>
    <x v="2"/>
    <m/>
    <x v="4"/>
    <x v="3"/>
    <x v="27"/>
    <n v="190801"/>
    <n v="190801"/>
    <m/>
    <n v="1"/>
    <n v="190801"/>
    <n v="0"/>
  </r>
  <r>
    <x v="257"/>
    <x v="2"/>
    <m/>
    <x v="6"/>
    <x v="3"/>
    <x v="37"/>
    <n v="190801"/>
    <n v="190801"/>
    <m/>
    <n v="1"/>
    <n v="190801"/>
    <n v="0"/>
  </r>
  <r>
    <x v="258"/>
    <x v="5"/>
    <m/>
    <x v="0"/>
    <x v="7"/>
    <x v="15"/>
    <n v="190801"/>
    <n v="190801"/>
    <m/>
    <n v="1"/>
    <n v="190801"/>
    <n v="20000"/>
  </r>
  <r>
    <x v="258"/>
    <x v="5"/>
    <m/>
    <x v="6"/>
    <x v="2"/>
    <x v="37"/>
    <n v="190801"/>
    <n v="190801"/>
    <m/>
    <n v="13"/>
    <n v="190801"/>
    <n v="260000"/>
  </r>
  <r>
    <x v="258"/>
    <x v="5"/>
    <m/>
    <x v="19"/>
    <x v="2"/>
    <x v="38"/>
    <n v="190801"/>
    <n v="190801"/>
    <m/>
    <n v="1"/>
    <n v="190801"/>
    <n v="10000"/>
  </r>
  <r>
    <x v="258"/>
    <x v="5"/>
    <m/>
    <x v="25"/>
    <x v="2"/>
    <x v="34"/>
    <n v="190801"/>
    <n v="190801"/>
    <m/>
    <n v="4"/>
    <n v="190801"/>
    <n v="396000"/>
  </r>
  <r>
    <x v="258"/>
    <x v="5"/>
    <m/>
    <x v="1"/>
    <x v="2"/>
    <x v="18"/>
    <n v="190801"/>
    <n v="190801"/>
    <m/>
    <n v="1"/>
    <n v="190801"/>
    <n v="20000"/>
  </r>
  <r>
    <x v="258"/>
    <x v="5"/>
    <m/>
    <x v="1"/>
    <x v="2"/>
    <x v="21"/>
    <n v="190801"/>
    <n v="190801"/>
    <m/>
    <n v="1"/>
    <n v="190801"/>
    <n v="35000"/>
  </r>
  <r>
    <x v="258"/>
    <x v="5"/>
    <m/>
    <x v="0"/>
    <x v="2"/>
    <x v="15"/>
    <n v="190801"/>
    <n v="190801"/>
    <m/>
    <n v="41"/>
    <n v="190801"/>
    <n v="820000"/>
  </r>
  <r>
    <x v="258"/>
    <x v="5"/>
    <m/>
    <x v="0"/>
    <x v="2"/>
    <x v="16"/>
    <n v="190801"/>
    <n v="190801"/>
    <m/>
    <n v="37"/>
    <n v="190801"/>
    <n v="1295000"/>
  </r>
  <r>
    <x v="258"/>
    <x v="5"/>
    <m/>
    <x v="0"/>
    <x v="2"/>
    <x v="17"/>
    <n v="190801"/>
    <n v="190801"/>
    <m/>
    <n v="22"/>
    <n v="190801"/>
    <n v="726000"/>
  </r>
  <r>
    <x v="258"/>
    <x v="5"/>
    <m/>
    <x v="0"/>
    <x v="2"/>
    <x v="19"/>
    <n v="190801"/>
    <n v="190801"/>
    <m/>
    <n v="34"/>
    <n v="190801"/>
    <n v="102000"/>
  </r>
  <r>
    <x v="258"/>
    <x v="5"/>
    <m/>
    <x v="5"/>
    <x v="2"/>
    <x v="28"/>
    <n v="190801"/>
    <n v="190801"/>
    <m/>
    <n v="10"/>
    <n v="190801"/>
    <n v="280000"/>
  </r>
  <r>
    <x v="258"/>
    <x v="5"/>
    <m/>
    <x v="22"/>
    <x v="2"/>
    <x v="29"/>
    <n v="190801"/>
    <n v="190801"/>
    <m/>
    <n v="6"/>
    <n v="190801"/>
    <n v="228000"/>
  </r>
  <r>
    <x v="258"/>
    <x v="5"/>
    <m/>
    <x v="19"/>
    <x v="2"/>
    <x v="22"/>
    <n v="190801"/>
    <n v="190801"/>
    <m/>
    <n v="5"/>
    <n v="190801"/>
    <n v="65000"/>
  </r>
  <r>
    <x v="258"/>
    <x v="5"/>
    <m/>
    <x v="19"/>
    <x v="2"/>
    <x v="23"/>
    <n v="190801"/>
    <n v="190801"/>
    <m/>
    <n v="1"/>
    <n v="190801"/>
    <n v="24000"/>
  </r>
  <r>
    <x v="258"/>
    <x v="5"/>
    <m/>
    <x v="19"/>
    <x v="2"/>
    <x v="24"/>
    <n v="190801"/>
    <n v="190801"/>
    <m/>
    <n v="1"/>
    <n v="190801"/>
    <n v="33000"/>
  </r>
  <r>
    <x v="259"/>
    <x v="6"/>
    <m/>
    <x v="0"/>
    <x v="7"/>
    <x v="15"/>
    <n v="190801"/>
    <n v="190801"/>
    <m/>
    <n v="7"/>
    <n v="190801"/>
    <n v="140000"/>
  </r>
  <r>
    <x v="259"/>
    <x v="6"/>
    <m/>
    <x v="6"/>
    <x v="2"/>
    <x v="37"/>
    <n v="190801"/>
    <n v="190801"/>
    <m/>
    <n v="7"/>
    <n v="190801"/>
    <n v="140000"/>
  </r>
  <r>
    <x v="259"/>
    <x v="6"/>
    <m/>
    <x v="19"/>
    <x v="2"/>
    <x v="38"/>
    <n v="190801"/>
    <n v="190801"/>
    <m/>
    <n v="1"/>
    <n v="190801"/>
    <n v="10000"/>
  </r>
  <r>
    <x v="259"/>
    <x v="6"/>
    <m/>
    <x v="25"/>
    <x v="2"/>
    <x v="34"/>
    <n v="190801"/>
    <n v="190801"/>
    <m/>
    <n v="8"/>
    <n v="190801"/>
    <n v="792000"/>
  </r>
  <r>
    <x v="259"/>
    <x v="6"/>
    <m/>
    <x v="1"/>
    <x v="2"/>
    <x v="18"/>
    <n v="190801"/>
    <n v="190801"/>
    <m/>
    <n v="4"/>
    <n v="190801"/>
    <n v="80000"/>
  </r>
  <r>
    <x v="259"/>
    <x v="6"/>
    <m/>
    <x v="4"/>
    <x v="2"/>
    <x v="26"/>
    <n v="190801"/>
    <n v="190801"/>
    <m/>
    <n v="2"/>
    <n v="190801"/>
    <n v="8000"/>
  </r>
  <r>
    <x v="259"/>
    <x v="6"/>
    <m/>
    <x v="4"/>
    <x v="2"/>
    <x v="27"/>
    <n v="190801"/>
    <n v="190801"/>
    <m/>
    <n v="4"/>
    <n v="190801"/>
    <n v="80000"/>
  </r>
  <r>
    <x v="259"/>
    <x v="6"/>
    <m/>
    <x v="0"/>
    <x v="2"/>
    <x v="15"/>
    <n v="190801"/>
    <n v="190801"/>
    <m/>
    <n v="46"/>
    <n v="190801"/>
    <n v="920000"/>
  </r>
  <r>
    <x v="259"/>
    <x v="6"/>
    <m/>
    <x v="0"/>
    <x v="2"/>
    <x v="16"/>
    <n v="190801"/>
    <n v="190801"/>
    <m/>
    <n v="54"/>
    <n v="190801"/>
    <n v="1890000"/>
  </r>
  <r>
    <x v="259"/>
    <x v="6"/>
    <m/>
    <x v="0"/>
    <x v="2"/>
    <x v="17"/>
    <n v="190801"/>
    <n v="190801"/>
    <m/>
    <n v="30"/>
    <n v="190801"/>
    <n v="990000"/>
  </r>
  <r>
    <x v="259"/>
    <x v="6"/>
    <m/>
    <x v="0"/>
    <x v="2"/>
    <x v="19"/>
    <n v="190801"/>
    <n v="190801"/>
    <m/>
    <n v="59"/>
    <n v="190801"/>
    <n v="177000"/>
  </r>
  <r>
    <x v="259"/>
    <x v="6"/>
    <m/>
    <x v="5"/>
    <x v="2"/>
    <x v="28"/>
    <n v="190801"/>
    <n v="190801"/>
    <m/>
    <n v="12"/>
    <n v="190801"/>
    <n v="336000"/>
  </r>
  <r>
    <x v="259"/>
    <x v="6"/>
    <m/>
    <x v="22"/>
    <x v="2"/>
    <x v="29"/>
    <n v="190801"/>
    <n v="190801"/>
    <m/>
    <n v="1"/>
    <n v="190801"/>
    <n v="38000"/>
  </r>
  <r>
    <x v="259"/>
    <x v="6"/>
    <m/>
    <x v="19"/>
    <x v="2"/>
    <x v="22"/>
    <n v="190801"/>
    <n v="190801"/>
    <m/>
    <n v="4"/>
    <n v="190801"/>
    <n v="52000"/>
  </r>
  <r>
    <x v="259"/>
    <x v="6"/>
    <m/>
    <x v="19"/>
    <x v="2"/>
    <x v="23"/>
    <n v="190801"/>
    <n v="190801"/>
    <m/>
    <n v="1"/>
    <n v="190801"/>
    <n v="24000"/>
  </r>
  <r>
    <x v="259"/>
    <x v="6"/>
    <m/>
    <x v="19"/>
    <x v="2"/>
    <x v="24"/>
    <n v="190801"/>
    <n v="190801"/>
    <m/>
    <n v="1"/>
    <n v="190801"/>
    <n v="33000"/>
  </r>
  <r>
    <x v="259"/>
    <x v="6"/>
    <m/>
    <x v="0"/>
    <x v="6"/>
    <x v="15"/>
    <n v="190801"/>
    <n v="190801"/>
    <m/>
    <n v="47"/>
    <n v="190801"/>
    <n v="426196"/>
  </r>
  <r>
    <x v="259"/>
    <x v="6"/>
    <m/>
    <x v="0"/>
    <x v="6"/>
    <x v="17"/>
    <n v="190801"/>
    <n v="190801"/>
    <m/>
    <n v="43"/>
    <n v="190801"/>
    <n v="680174"/>
  </r>
  <r>
    <x v="259"/>
    <x v="6"/>
    <m/>
    <x v="4"/>
    <x v="6"/>
    <x v="26"/>
    <n v="190801"/>
    <n v="190801"/>
    <m/>
    <n v="680"/>
    <n v="190801"/>
    <n v="729640"/>
  </r>
  <r>
    <x v="259"/>
    <x v="6"/>
    <m/>
    <x v="26"/>
    <x v="6"/>
    <x v="35"/>
    <n v="190801"/>
    <n v="190801"/>
    <m/>
    <n v="66"/>
    <n v="190801"/>
    <n v="1130646"/>
  </r>
  <r>
    <x v="259"/>
    <x v="6"/>
    <m/>
    <x v="22"/>
    <x v="6"/>
    <x v="29"/>
    <n v="190801"/>
    <n v="190801"/>
    <m/>
    <n v="6"/>
    <n v="190801"/>
    <n v="118146"/>
  </r>
  <r>
    <x v="259"/>
    <x v="6"/>
    <m/>
    <x v="24"/>
    <x v="6"/>
    <x v="31"/>
    <n v="190801"/>
    <n v="190801"/>
    <m/>
    <n v="60"/>
    <n v="190801"/>
    <n v="892620"/>
  </r>
  <r>
    <x v="259"/>
    <x v="6"/>
    <m/>
    <x v="23"/>
    <x v="6"/>
    <x v="30"/>
    <n v="190801"/>
    <n v="190801"/>
    <m/>
    <n v="47"/>
    <n v="190801"/>
    <n v="327308"/>
  </r>
  <r>
    <x v="259"/>
    <x v="6"/>
    <m/>
    <x v="19"/>
    <x v="6"/>
    <x v="22"/>
    <n v="190801"/>
    <n v="190801"/>
    <m/>
    <n v="7"/>
    <n v="190801"/>
    <n v="47537"/>
  </r>
  <r>
    <x v="259"/>
    <x v="6"/>
    <m/>
    <x v="27"/>
    <x v="6"/>
    <x v="36"/>
    <n v="190801"/>
    <n v="190801"/>
    <m/>
    <n v="59"/>
    <n v="190801"/>
    <n v="557963"/>
  </r>
  <r>
    <x v="259"/>
    <x v="6"/>
    <m/>
    <x v="6"/>
    <x v="6"/>
    <x v="37"/>
    <n v="190801"/>
    <n v="190801"/>
    <m/>
    <n v="42"/>
    <n v="190801"/>
    <n v="420000"/>
  </r>
  <r>
    <x v="259"/>
    <x v="6"/>
    <m/>
    <x v="28"/>
    <x v="6"/>
    <x v="39"/>
    <n v="190801"/>
    <n v="190801"/>
    <m/>
    <n v="771"/>
    <n v="190801"/>
    <n v="12195678"/>
  </r>
  <r>
    <x v="260"/>
    <x v="3"/>
    <m/>
    <x v="0"/>
    <x v="1"/>
    <x v="15"/>
    <n v="190801"/>
    <n v="190801"/>
    <m/>
    <n v="2"/>
    <n v="190801"/>
    <n v="40000"/>
  </r>
  <r>
    <x v="260"/>
    <x v="3"/>
    <m/>
    <x v="0"/>
    <x v="1"/>
    <x v="16"/>
    <n v="190801"/>
    <n v="190801"/>
    <m/>
    <n v="5"/>
    <n v="190801"/>
    <n v="175000"/>
  </r>
  <r>
    <x v="260"/>
    <x v="3"/>
    <m/>
    <x v="0"/>
    <x v="7"/>
    <x v="15"/>
    <n v="190801"/>
    <n v="190801"/>
    <m/>
    <n v="3"/>
    <n v="190801"/>
    <n v="60000"/>
  </r>
  <r>
    <x v="260"/>
    <x v="3"/>
    <m/>
    <x v="6"/>
    <x v="2"/>
    <x v="37"/>
    <n v="190801"/>
    <n v="190801"/>
    <m/>
    <n v="11"/>
    <n v="190801"/>
    <n v="220000"/>
  </r>
  <r>
    <x v="260"/>
    <x v="3"/>
    <m/>
    <x v="19"/>
    <x v="2"/>
    <x v="38"/>
    <n v="190801"/>
    <n v="190801"/>
    <m/>
    <n v="3"/>
    <n v="190801"/>
    <n v="30000"/>
  </r>
  <r>
    <x v="260"/>
    <x v="3"/>
    <m/>
    <x v="25"/>
    <x v="2"/>
    <x v="34"/>
    <n v="190801"/>
    <n v="190801"/>
    <m/>
    <n v="4"/>
    <n v="190801"/>
    <n v="396000"/>
  </r>
  <r>
    <x v="260"/>
    <x v="3"/>
    <m/>
    <x v="1"/>
    <x v="2"/>
    <x v="18"/>
    <n v="190801"/>
    <n v="190801"/>
    <m/>
    <n v="2"/>
    <n v="190801"/>
    <n v="40000"/>
  </r>
  <r>
    <x v="260"/>
    <x v="3"/>
    <m/>
    <x v="1"/>
    <x v="2"/>
    <x v="21"/>
    <n v="190801"/>
    <n v="190801"/>
    <m/>
    <n v="2"/>
    <n v="190801"/>
    <n v="70000"/>
  </r>
  <r>
    <x v="260"/>
    <x v="3"/>
    <m/>
    <x v="4"/>
    <x v="2"/>
    <x v="26"/>
    <n v="190801"/>
    <n v="190801"/>
    <m/>
    <n v="2"/>
    <n v="190801"/>
    <n v="8000"/>
  </r>
  <r>
    <x v="260"/>
    <x v="3"/>
    <m/>
    <x v="4"/>
    <x v="2"/>
    <x v="27"/>
    <n v="190801"/>
    <n v="190801"/>
    <m/>
    <n v="8"/>
    <n v="190801"/>
    <n v="160000"/>
  </r>
  <r>
    <x v="260"/>
    <x v="3"/>
    <m/>
    <x v="0"/>
    <x v="2"/>
    <x v="15"/>
    <n v="190801"/>
    <n v="190801"/>
    <m/>
    <n v="59"/>
    <n v="190801"/>
    <n v="1180000"/>
  </r>
  <r>
    <x v="260"/>
    <x v="3"/>
    <m/>
    <x v="0"/>
    <x v="2"/>
    <x v="16"/>
    <n v="190801"/>
    <n v="190801"/>
    <m/>
    <n v="50"/>
    <n v="190801"/>
    <n v="1750000"/>
  </r>
  <r>
    <x v="260"/>
    <x v="3"/>
    <m/>
    <x v="0"/>
    <x v="2"/>
    <x v="17"/>
    <n v="190801"/>
    <n v="190801"/>
    <m/>
    <n v="55"/>
    <n v="190801"/>
    <n v="1815000"/>
  </r>
  <r>
    <x v="260"/>
    <x v="3"/>
    <m/>
    <x v="0"/>
    <x v="2"/>
    <x v="19"/>
    <n v="190801"/>
    <n v="190801"/>
    <m/>
    <n v="51"/>
    <n v="190801"/>
    <n v="153000"/>
  </r>
  <r>
    <x v="260"/>
    <x v="3"/>
    <m/>
    <x v="5"/>
    <x v="2"/>
    <x v="28"/>
    <n v="190801"/>
    <n v="190801"/>
    <m/>
    <n v="17"/>
    <n v="190801"/>
    <n v="476000"/>
  </r>
  <r>
    <x v="260"/>
    <x v="3"/>
    <m/>
    <x v="22"/>
    <x v="2"/>
    <x v="29"/>
    <n v="190801"/>
    <n v="190801"/>
    <m/>
    <n v="5"/>
    <n v="190801"/>
    <n v="190000"/>
  </r>
  <r>
    <x v="260"/>
    <x v="3"/>
    <m/>
    <x v="19"/>
    <x v="2"/>
    <x v="22"/>
    <n v="190801"/>
    <n v="190801"/>
    <m/>
    <n v="10"/>
    <n v="190801"/>
    <n v="130000"/>
  </r>
  <r>
    <x v="260"/>
    <x v="3"/>
    <m/>
    <x v="19"/>
    <x v="2"/>
    <x v="24"/>
    <n v="190801"/>
    <n v="190801"/>
    <m/>
    <n v="1"/>
    <n v="190801"/>
    <n v="33000"/>
  </r>
  <r>
    <x v="260"/>
    <x v="3"/>
    <m/>
    <x v="0"/>
    <x v="3"/>
    <x v="15"/>
    <n v="190801"/>
    <n v="190801"/>
    <m/>
    <n v="2"/>
    <n v="190801"/>
    <n v="0"/>
  </r>
  <r>
    <x v="261"/>
    <x v="4"/>
    <m/>
    <x v="0"/>
    <x v="1"/>
    <x v="16"/>
    <n v="190801"/>
    <n v="190801"/>
    <m/>
    <n v="3"/>
    <n v="190801"/>
    <n v="105000"/>
  </r>
  <r>
    <x v="261"/>
    <x v="4"/>
    <m/>
    <x v="6"/>
    <x v="2"/>
    <x v="37"/>
    <n v="190801"/>
    <n v="190801"/>
    <m/>
    <n v="8"/>
    <n v="190801"/>
    <n v="160000"/>
  </r>
  <r>
    <x v="261"/>
    <x v="4"/>
    <m/>
    <x v="19"/>
    <x v="2"/>
    <x v="38"/>
    <n v="190801"/>
    <n v="190801"/>
    <m/>
    <n v="1"/>
    <n v="190801"/>
    <n v="10000"/>
  </r>
  <r>
    <x v="261"/>
    <x v="4"/>
    <m/>
    <x v="25"/>
    <x v="2"/>
    <x v="34"/>
    <n v="190801"/>
    <n v="190801"/>
    <m/>
    <n v="4"/>
    <n v="190801"/>
    <n v="396000"/>
  </r>
  <r>
    <x v="261"/>
    <x v="4"/>
    <m/>
    <x v="1"/>
    <x v="2"/>
    <x v="18"/>
    <n v="190801"/>
    <n v="190801"/>
    <m/>
    <n v="2"/>
    <n v="190801"/>
    <n v="40000"/>
  </r>
  <r>
    <x v="261"/>
    <x v="4"/>
    <m/>
    <x v="1"/>
    <x v="2"/>
    <x v="21"/>
    <n v="190801"/>
    <n v="190801"/>
    <m/>
    <n v="1"/>
    <n v="190801"/>
    <n v="35000"/>
  </r>
  <r>
    <x v="261"/>
    <x v="4"/>
    <m/>
    <x v="4"/>
    <x v="2"/>
    <x v="26"/>
    <n v="190801"/>
    <n v="190801"/>
    <m/>
    <n v="2"/>
    <n v="190801"/>
    <n v="8000"/>
  </r>
  <r>
    <x v="261"/>
    <x v="4"/>
    <m/>
    <x v="4"/>
    <x v="2"/>
    <x v="27"/>
    <n v="190801"/>
    <n v="190801"/>
    <m/>
    <n v="2"/>
    <n v="190801"/>
    <n v="40000"/>
  </r>
  <r>
    <x v="261"/>
    <x v="4"/>
    <m/>
    <x v="0"/>
    <x v="2"/>
    <x v="15"/>
    <n v="190801"/>
    <n v="190801"/>
    <m/>
    <n v="59"/>
    <n v="190801"/>
    <n v="1180000"/>
  </r>
  <r>
    <x v="261"/>
    <x v="4"/>
    <m/>
    <x v="0"/>
    <x v="2"/>
    <x v="16"/>
    <n v="190801"/>
    <n v="190801"/>
    <m/>
    <n v="45"/>
    <n v="190801"/>
    <n v="1575000"/>
  </r>
  <r>
    <x v="261"/>
    <x v="4"/>
    <m/>
    <x v="0"/>
    <x v="2"/>
    <x v="17"/>
    <n v="190801"/>
    <n v="190801"/>
    <m/>
    <n v="49"/>
    <n v="190801"/>
    <n v="1617000"/>
  </r>
  <r>
    <x v="261"/>
    <x v="4"/>
    <m/>
    <x v="0"/>
    <x v="2"/>
    <x v="19"/>
    <n v="190801"/>
    <n v="190801"/>
    <m/>
    <n v="50"/>
    <n v="190801"/>
    <n v="150000"/>
  </r>
  <r>
    <x v="261"/>
    <x v="4"/>
    <m/>
    <x v="5"/>
    <x v="2"/>
    <x v="28"/>
    <n v="190801"/>
    <n v="190801"/>
    <m/>
    <n v="15"/>
    <n v="190801"/>
    <n v="420000"/>
  </r>
  <r>
    <x v="261"/>
    <x v="4"/>
    <m/>
    <x v="22"/>
    <x v="2"/>
    <x v="29"/>
    <n v="190801"/>
    <n v="190801"/>
    <m/>
    <n v="3"/>
    <n v="190801"/>
    <n v="114000"/>
  </r>
  <r>
    <x v="261"/>
    <x v="4"/>
    <m/>
    <x v="19"/>
    <x v="2"/>
    <x v="22"/>
    <n v="190801"/>
    <n v="190801"/>
    <m/>
    <n v="8"/>
    <n v="190801"/>
    <n v="104000"/>
  </r>
  <r>
    <x v="261"/>
    <x v="4"/>
    <m/>
    <x v="0"/>
    <x v="4"/>
    <x v="15"/>
    <n v="190801"/>
    <n v="190801"/>
    <m/>
    <n v="84"/>
    <n v="190801"/>
    <n v="2646000"/>
  </r>
  <r>
    <x v="261"/>
    <x v="4"/>
    <m/>
    <x v="0"/>
    <x v="4"/>
    <x v="16"/>
    <n v="190801"/>
    <n v="190801"/>
    <m/>
    <n v="90"/>
    <n v="190801"/>
    <n v="3960000"/>
  </r>
  <r>
    <x v="261"/>
    <x v="4"/>
    <m/>
    <x v="5"/>
    <x v="4"/>
    <x v="28"/>
    <n v="190801"/>
    <n v="190801"/>
    <m/>
    <n v="8"/>
    <n v="190801"/>
    <n v="304000"/>
  </r>
  <r>
    <x v="261"/>
    <x v="4"/>
    <m/>
    <x v="1"/>
    <x v="4"/>
    <x v="18"/>
    <n v="190801"/>
    <n v="190801"/>
    <m/>
    <n v="5"/>
    <n v="190801"/>
    <n v="157500"/>
  </r>
  <r>
    <x v="261"/>
    <x v="4"/>
    <m/>
    <x v="4"/>
    <x v="4"/>
    <x v="27"/>
    <n v="190801"/>
    <n v="190801"/>
    <m/>
    <n v="5"/>
    <n v="190801"/>
    <n v="180000"/>
  </r>
  <r>
    <x v="261"/>
    <x v="4"/>
    <m/>
    <x v="19"/>
    <x v="4"/>
    <x v="22"/>
    <n v="190801"/>
    <n v="190801"/>
    <m/>
    <n v="2"/>
    <n v="190801"/>
    <n v="50000"/>
  </r>
  <r>
    <x v="261"/>
    <x v="4"/>
    <m/>
    <x v="0"/>
    <x v="3"/>
    <x v="20"/>
    <n v="190801"/>
    <n v="190801"/>
    <m/>
    <n v="1"/>
    <n v="190801"/>
    <n v="0"/>
  </r>
  <r>
    <x v="261"/>
    <x v="4"/>
    <m/>
    <x v="22"/>
    <x v="3"/>
    <x v="29"/>
    <n v="190801"/>
    <n v="190801"/>
    <m/>
    <n v="40"/>
    <n v="190801"/>
    <n v="0"/>
  </r>
  <r>
    <x v="262"/>
    <x v="1"/>
    <m/>
    <x v="0"/>
    <x v="1"/>
    <x v="16"/>
    <n v="190801"/>
    <n v="190801"/>
    <m/>
    <n v="5"/>
    <n v="190801"/>
    <n v="175000"/>
  </r>
  <r>
    <x v="262"/>
    <x v="1"/>
    <m/>
    <x v="0"/>
    <x v="7"/>
    <x v="15"/>
    <n v="190801"/>
    <n v="190801"/>
    <m/>
    <n v="2"/>
    <n v="190801"/>
    <n v="40000"/>
  </r>
  <r>
    <x v="262"/>
    <x v="1"/>
    <m/>
    <x v="6"/>
    <x v="2"/>
    <x v="37"/>
    <n v="190801"/>
    <n v="190801"/>
    <m/>
    <n v="19"/>
    <n v="190801"/>
    <n v="380000"/>
  </r>
  <r>
    <x v="262"/>
    <x v="1"/>
    <m/>
    <x v="19"/>
    <x v="2"/>
    <x v="38"/>
    <n v="190801"/>
    <n v="190801"/>
    <m/>
    <n v="3"/>
    <n v="190801"/>
    <n v="30000"/>
  </r>
  <r>
    <x v="262"/>
    <x v="1"/>
    <m/>
    <x v="29"/>
    <x v="2"/>
    <x v="40"/>
    <n v="190801"/>
    <n v="190801"/>
    <m/>
    <n v="1"/>
    <n v="190801"/>
    <n v="35000"/>
  </r>
  <r>
    <x v="262"/>
    <x v="1"/>
    <m/>
    <x v="29"/>
    <x v="2"/>
    <x v="41"/>
    <n v="190801"/>
    <n v="190801"/>
    <m/>
    <n v="1"/>
    <n v="190801"/>
    <n v="45000"/>
  </r>
  <r>
    <x v="262"/>
    <x v="1"/>
    <m/>
    <x v="25"/>
    <x v="2"/>
    <x v="34"/>
    <n v="190801"/>
    <n v="190801"/>
    <m/>
    <n v="7"/>
    <n v="190801"/>
    <n v="693000"/>
  </r>
  <r>
    <x v="262"/>
    <x v="1"/>
    <m/>
    <x v="1"/>
    <x v="2"/>
    <x v="18"/>
    <n v="190801"/>
    <n v="190801"/>
    <m/>
    <n v="7"/>
    <n v="190801"/>
    <n v="140000"/>
  </r>
  <r>
    <x v="262"/>
    <x v="1"/>
    <m/>
    <x v="4"/>
    <x v="2"/>
    <x v="26"/>
    <n v="190801"/>
    <n v="190801"/>
    <m/>
    <n v="7"/>
    <n v="190801"/>
    <n v="28000"/>
  </r>
  <r>
    <x v="262"/>
    <x v="1"/>
    <m/>
    <x v="4"/>
    <x v="2"/>
    <x v="27"/>
    <n v="190801"/>
    <n v="190801"/>
    <m/>
    <n v="1"/>
    <n v="190801"/>
    <n v="20000"/>
  </r>
  <r>
    <x v="262"/>
    <x v="1"/>
    <m/>
    <x v="0"/>
    <x v="2"/>
    <x v="15"/>
    <n v="190801"/>
    <n v="190801"/>
    <m/>
    <n v="48"/>
    <n v="190801"/>
    <n v="960000"/>
  </r>
  <r>
    <x v="262"/>
    <x v="1"/>
    <m/>
    <x v="0"/>
    <x v="2"/>
    <x v="16"/>
    <n v="190801"/>
    <n v="190801"/>
    <m/>
    <n v="38"/>
    <n v="190801"/>
    <n v="1330000"/>
  </r>
  <r>
    <x v="262"/>
    <x v="1"/>
    <m/>
    <x v="0"/>
    <x v="2"/>
    <x v="17"/>
    <n v="190801"/>
    <n v="190801"/>
    <m/>
    <n v="45"/>
    <n v="190801"/>
    <n v="1485000"/>
  </r>
  <r>
    <x v="262"/>
    <x v="1"/>
    <m/>
    <x v="0"/>
    <x v="2"/>
    <x v="19"/>
    <n v="190801"/>
    <n v="190801"/>
    <m/>
    <n v="41"/>
    <n v="190801"/>
    <n v="123000"/>
  </r>
  <r>
    <x v="262"/>
    <x v="1"/>
    <m/>
    <x v="5"/>
    <x v="2"/>
    <x v="28"/>
    <n v="190801"/>
    <n v="190801"/>
    <m/>
    <n v="15"/>
    <n v="190801"/>
    <n v="420000"/>
  </r>
  <r>
    <x v="262"/>
    <x v="1"/>
    <m/>
    <x v="22"/>
    <x v="2"/>
    <x v="29"/>
    <n v="190801"/>
    <n v="190801"/>
    <m/>
    <n v="3"/>
    <n v="190801"/>
    <n v="114000"/>
  </r>
  <r>
    <x v="262"/>
    <x v="1"/>
    <m/>
    <x v="19"/>
    <x v="2"/>
    <x v="22"/>
    <n v="190801"/>
    <n v="190801"/>
    <m/>
    <n v="6"/>
    <n v="190801"/>
    <n v="78000"/>
  </r>
  <r>
    <x v="262"/>
    <x v="1"/>
    <m/>
    <x v="0"/>
    <x v="4"/>
    <x v="15"/>
    <n v="190801"/>
    <n v="190801"/>
    <m/>
    <n v="6"/>
    <n v="190801"/>
    <n v="189000"/>
  </r>
  <r>
    <x v="262"/>
    <x v="1"/>
    <m/>
    <x v="0"/>
    <x v="4"/>
    <x v="16"/>
    <n v="190801"/>
    <n v="190801"/>
    <m/>
    <n v="5"/>
    <n v="190801"/>
    <n v="220000"/>
  </r>
  <r>
    <x v="262"/>
    <x v="1"/>
    <m/>
    <x v="5"/>
    <x v="4"/>
    <x v="28"/>
    <n v="190801"/>
    <n v="190801"/>
    <m/>
    <n v="2"/>
    <n v="190801"/>
    <n v="76000"/>
  </r>
  <r>
    <x v="262"/>
    <x v="1"/>
    <m/>
    <x v="4"/>
    <x v="4"/>
    <x v="27"/>
    <n v="190801"/>
    <n v="190801"/>
    <m/>
    <n v="1"/>
    <n v="190801"/>
    <n v="36000"/>
  </r>
  <r>
    <x v="263"/>
    <x v="0"/>
    <m/>
    <x v="0"/>
    <x v="1"/>
    <x v="15"/>
    <n v="190801"/>
    <n v="190801"/>
    <m/>
    <n v="2"/>
    <n v="190801"/>
    <n v="40000"/>
  </r>
  <r>
    <x v="263"/>
    <x v="0"/>
    <m/>
    <x v="0"/>
    <x v="1"/>
    <x v="16"/>
    <n v="190801"/>
    <n v="190801"/>
    <m/>
    <n v="21"/>
    <n v="190801"/>
    <n v="735000"/>
  </r>
  <r>
    <x v="263"/>
    <x v="0"/>
    <m/>
    <x v="6"/>
    <x v="2"/>
    <x v="37"/>
    <n v="190801"/>
    <n v="190801"/>
    <m/>
    <n v="10"/>
    <n v="190801"/>
    <n v="200000"/>
  </r>
  <r>
    <x v="263"/>
    <x v="0"/>
    <m/>
    <x v="6"/>
    <x v="2"/>
    <x v="42"/>
    <n v="190801"/>
    <n v="190801"/>
    <m/>
    <n v="2"/>
    <n v="190801"/>
    <n v="70000"/>
  </r>
  <r>
    <x v="263"/>
    <x v="0"/>
    <m/>
    <x v="19"/>
    <x v="2"/>
    <x v="38"/>
    <n v="190801"/>
    <n v="190801"/>
    <m/>
    <n v="4"/>
    <n v="190801"/>
    <n v="40000"/>
  </r>
  <r>
    <x v="263"/>
    <x v="0"/>
    <m/>
    <x v="29"/>
    <x v="2"/>
    <x v="40"/>
    <n v="190801"/>
    <n v="190801"/>
    <m/>
    <n v="12"/>
    <n v="190801"/>
    <n v="420000"/>
  </r>
  <r>
    <x v="263"/>
    <x v="0"/>
    <m/>
    <x v="29"/>
    <x v="2"/>
    <x v="41"/>
    <n v="190801"/>
    <n v="190801"/>
    <m/>
    <n v="25"/>
    <n v="190801"/>
    <n v="1125000"/>
  </r>
  <r>
    <x v="263"/>
    <x v="0"/>
    <m/>
    <x v="25"/>
    <x v="2"/>
    <x v="34"/>
    <n v="190801"/>
    <n v="190801"/>
    <m/>
    <n v="16"/>
    <n v="190801"/>
    <n v="1584000"/>
  </r>
  <r>
    <x v="263"/>
    <x v="0"/>
    <m/>
    <x v="1"/>
    <x v="2"/>
    <x v="18"/>
    <n v="190801"/>
    <n v="190801"/>
    <m/>
    <n v="4"/>
    <n v="190801"/>
    <n v="80000"/>
  </r>
  <r>
    <x v="263"/>
    <x v="0"/>
    <m/>
    <x v="1"/>
    <x v="2"/>
    <x v="21"/>
    <n v="190801"/>
    <n v="190801"/>
    <m/>
    <n v="1"/>
    <n v="190801"/>
    <n v="35000"/>
  </r>
  <r>
    <x v="263"/>
    <x v="0"/>
    <m/>
    <x v="4"/>
    <x v="2"/>
    <x v="27"/>
    <n v="190801"/>
    <n v="190801"/>
    <m/>
    <n v="7"/>
    <n v="190801"/>
    <n v="140000"/>
  </r>
  <r>
    <x v="263"/>
    <x v="0"/>
    <m/>
    <x v="0"/>
    <x v="2"/>
    <x v="15"/>
    <n v="190801"/>
    <n v="190801"/>
    <m/>
    <n v="51"/>
    <n v="190801"/>
    <n v="1020000"/>
  </r>
  <r>
    <x v="263"/>
    <x v="0"/>
    <m/>
    <x v="0"/>
    <x v="2"/>
    <x v="16"/>
    <n v="190801"/>
    <n v="190801"/>
    <m/>
    <n v="48"/>
    <n v="190801"/>
    <n v="1680000"/>
  </r>
  <r>
    <x v="263"/>
    <x v="0"/>
    <m/>
    <x v="0"/>
    <x v="2"/>
    <x v="17"/>
    <n v="190801"/>
    <n v="190801"/>
    <m/>
    <n v="64"/>
    <n v="190801"/>
    <n v="2112000"/>
  </r>
  <r>
    <x v="263"/>
    <x v="0"/>
    <m/>
    <x v="0"/>
    <x v="2"/>
    <x v="19"/>
    <n v="190801"/>
    <n v="190801"/>
    <m/>
    <n v="67"/>
    <n v="190801"/>
    <n v="201000"/>
  </r>
  <r>
    <x v="263"/>
    <x v="0"/>
    <m/>
    <x v="5"/>
    <x v="2"/>
    <x v="28"/>
    <n v="190801"/>
    <n v="190801"/>
    <m/>
    <n v="11"/>
    <n v="190801"/>
    <n v="308000"/>
  </r>
  <r>
    <x v="263"/>
    <x v="0"/>
    <m/>
    <x v="22"/>
    <x v="2"/>
    <x v="29"/>
    <n v="190801"/>
    <n v="190801"/>
    <m/>
    <n v="3"/>
    <n v="190801"/>
    <n v="114000"/>
  </r>
  <r>
    <x v="263"/>
    <x v="0"/>
    <m/>
    <x v="19"/>
    <x v="2"/>
    <x v="22"/>
    <n v="190801"/>
    <n v="190801"/>
    <m/>
    <n v="9"/>
    <n v="190801"/>
    <n v="117000"/>
  </r>
  <r>
    <x v="263"/>
    <x v="0"/>
    <m/>
    <x v="19"/>
    <x v="2"/>
    <x v="23"/>
    <n v="190801"/>
    <n v="190801"/>
    <m/>
    <n v="4"/>
    <n v="190801"/>
    <n v="96000"/>
  </r>
  <r>
    <x v="263"/>
    <x v="0"/>
    <m/>
    <x v="0"/>
    <x v="4"/>
    <x v="15"/>
    <n v="190801"/>
    <n v="190801"/>
    <m/>
    <n v="12"/>
    <n v="190801"/>
    <n v="378000"/>
  </r>
  <r>
    <x v="263"/>
    <x v="0"/>
    <m/>
    <x v="0"/>
    <x v="4"/>
    <x v="16"/>
    <n v="190801"/>
    <n v="190801"/>
    <m/>
    <n v="5"/>
    <n v="190801"/>
    <n v="220000"/>
  </r>
  <r>
    <x v="263"/>
    <x v="0"/>
    <m/>
    <x v="19"/>
    <x v="4"/>
    <x v="22"/>
    <n v="190801"/>
    <n v="190801"/>
    <m/>
    <n v="1"/>
    <n v="190801"/>
    <n v="25000"/>
  </r>
  <r>
    <x v="263"/>
    <x v="0"/>
    <m/>
    <x v="0"/>
    <x v="9"/>
    <x v="43"/>
    <n v="190801"/>
    <n v="190801"/>
    <m/>
    <n v="1"/>
    <n v="200618"/>
    <n v="32000"/>
  </r>
  <r>
    <x v="263"/>
    <x v="0"/>
    <m/>
    <x v="0"/>
    <x v="9"/>
    <x v="44"/>
    <n v="190801"/>
    <n v="190801"/>
    <m/>
    <n v="5"/>
    <n v="200618"/>
    <n v="87500"/>
  </r>
  <r>
    <x v="263"/>
    <x v="0"/>
    <m/>
    <x v="5"/>
    <x v="9"/>
    <x v="45"/>
    <n v="190801"/>
    <n v="190801"/>
    <m/>
    <n v="2"/>
    <n v="200618"/>
    <n v="42000"/>
  </r>
  <r>
    <x v="263"/>
    <x v="0"/>
    <m/>
    <x v="0"/>
    <x v="3"/>
    <x v="15"/>
    <n v="190801"/>
    <n v="190801"/>
    <m/>
    <n v="2"/>
    <n v="190801"/>
    <n v="0"/>
  </r>
  <r>
    <x v="263"/>
    <x v="0"/>
    <m/>
    <x v="0"/>
    <x v="3"/>
    <x v="20"/>
    <n v="190801"/>
    <n v="190801"/>
    <m/>
    <n v="1"/>
    <n v="190801"/>
    <n v="0"/>
  </r>
  <r>
    <x v="263"/>
    <x v="0"/>
    <m/>
    <x v="0"/>
    <x v="3"/>
    <x v="17"/>
    <n v="190801"/>
    <n v="190801"/>
    <m/>
    <n v="1"/>
    <n v="190801"/>
    <n v="0"/>
  </r>
  <r>
    <x v="263"/>
    <x v="0"/>
    <m/>
    <x v="18"/>
    <x v="3"/>
    <x v="19"/>
    <n v="190801"/>
    <n v="190801"/>
    <m/>
    <n v="2"/>
    <n v="190801"/>
    <n v="0"/>
  </r>
  <r>
    <x v="263"/>
    <x v="0"/>
    <m/>
    <x v="5"/>
    <x v="3"/>
    <x v="28"/>
    <n v="190801"/>
    <n v="190801"/>
    <m/>
    <n v="2"/>
    <n v="190801"/>
    <n v="0"/>
  </r>
  <r>
    <x v="263"/>
    <x v="0"/>
    <m/>
    <x v="4"/>
    <x v="3"/>
    <x v="27"/>
    <n v="190801"/>
    <n v="190801"/>
    <m/>
    <n v="2"/>
    <n v="190801"/>
    <n v="0"/>
  </r>
  <r>
    <x v="263"/>
    <x v="0"/>
    <m/>
    <x v="6"/>
    <x v="3"/>
    <x v="37"/>
    <n v="190801"/>
    <n v="190801"/>
    <m/>
    <n v="1"/>
    <n v="190801"/>
    <n v="0"/>
  </r>
  <r>
    <x v="263"/>
    <x v="0"/>
    <m/>
    <x v="22"/>
    <x v="3"/>
    <x v="29"/>
    <n v="190801"/>
    <n v="190801"/>
    <m/>
    <n v="2"/>
    <n v="190801"/>
    <n v="0"/>
  </r>
  <r>
    <x v="263"/>
    <x v="0"/>
    <m/>
    <x v="1"/>
    <x v="3"/>
    <x v="18"/>
    <n v="190801"/>
    <n v="190801"/>
    <m/>
    <n v="2"/>
    <n v="190801"/>
    <n v="0"/>
  </r>
  <r>
    <x v="263"/>
    <x v="0"/>
    <m/>
    <x v="19"/>
    <x v="3"/>
    <x v="22"/>
    <n v="190801"/>
    <n v="190801"/>
    <m/>
    <n v="2"/>
    <n v="190801"/>
    <n v="0"/>
  </r>
  <r>
    <x v="263"/>
    <x v="0"/>
    <m/>
    <x v="4"/>
    <x v="3"/>
    <x v="26"/>
    <n v="190801"/>
    <n v="190801"/>
    <m/>
    <n v="360"/>
    <n v="190801"/>
    <n v="0"/>
  </r>
  <r>
    <x v="264"/>
    <x v="2"/>
    <m/>
    <x v="0"/>
    <x v="1"/>
    <x v="16"/>
    <n v="190801"/>
    <n v="190801"/>
    <m/>
    <n v="7"/>
    <n v="190801"/>
    <n v="245000"/>
  </r>
  <r>
    <x v="264"/>
    <x v="2"/>
    <m/>
    <x v="0"/>
    <x v="7"/>
    <x v="15"/>
    <n v="190801"/>
    <n v="190801"/>
    <m/>
    <n v="4"/>
    <n v="190801"/>
    <n v="80000"/>
  </r>
  <r>
    <x v="264"/>
    <x v="2"/>
    <m/>
    <x v="6"/>
    <x v="2"/>
    <x v="37"/>
    <n v="190801"/>
    <n v="190801"/>
    <m/>
    <n v="2"/>
    <n v="190801"/>
    <n v="40000"/>
  </r>
  <r>
    <x v="264"/>
    <x v="2"/>
    <m/>
    <x v="19"/>
    <x v="2"/>
    <x v="38"/>
    <n v="190801"/>
    <n v="190801"/>
    <m/>
    <n v="1"/>
    <n v="190801"/>
    <n v="10000"/>
  </r>
  <r>
    <x v="264"/>
    <x v="2"/>
    <m/>
    <x v="29"/>
    <x v="2"/>
    <x v="40"/>
    <n v="190801"/>
    <n v="190801"/>
    <m/>
    <n v="10"/>
    <n v="190801"/>
    <n v="350000"/>
  </r>
  <r>
    <x v="264"/>
    <x v="2"/>
    <m/>
    <x v="29"/>
    <x v="2"/>
    <x v="41"/>
    <n v="190801"/>
    <n v="190801"/>
    <m/>
    <n v="10"/>
    <n v="190801"/>
    <n v="450000"/>
  </r>
  <r>
    <x v="264"/>
    <x v="2"/>
    <m/>
    <x v="25"/>
    <x v="2"/>
    <x v="34"/>
    <n v="190801"/>
    <n v="190801"/>
    <m/>
    <n v="15"/>
    <n v="190801"/>
    <n v="1485000"/>
  </r>
  <r>
    <x v="264"/>
    <x v="2"/>
    <m/>
    <x v="1"/>
    <x v="2"/>
    <x v="18"/>
    <n v="190801"/>
    <n v="190801"/>
    <m/>
    <n v="4"/>
    <n v="190801"/>
    <n v="80000"/>
  </r>
  <r>
    <x v="264"/>
    <x v="2"/>
    <m/>
    <x v="1"/>
    <x v="2"/>
    <x v="21"/>
    <n v="190801"/>
    <n v="190801"/>
    <m/>
    <n v="1"/>
    <n v="190801"/>
    <n v="35000"/>
  </r>
  <r>
    <x v="264"/>
    <x v="2"/>
    <m/>
    <x v="4"/>
    <x v="2"/>
    <x v="27"/>
    <n v="190801"/>
    <n v="190801"/>
    <m/>
    <n v="2"/>
    <n v="190801"/>
    <n v="40000"/>
  </r>
  <r>
    <x v="264"/>
    <x v="2"/>
    <m/>
    <x v="0"/>
    <x v="2"/>
    <x v="15"/>
    <n v="190801"/>
    <n v="190801"/>
    <m/>
    <n v="60"/>
    <n v="190801"/>
    <n v="1200000"/>
  </r>
  <r>
    <x v="264"/>
    <x v="2"/>
    <m/>
    <x v="0"/>
    <x v="2"/>
    <x v="16"/>
    <n v="190801"/>
    <n v="190801"/>
    <m/>
    <n v="127"/>
    <n v="190801"/>
    <n v="4445000"/>
  </r>
  <r>
    <x v="264"/>
    <x v="2"/>
    <m/>
    <x v="0"/>
    <x v="2"/>
    <x v="17"/>
    <n v="190801"/>
    <n v="190801"/>
    <m/>
    <n v="59"/>
    <n v="190801"/>
    <n v="1947000"/>
  </r>
  <r>
    <x v="264"/>
    <x v="2"/>
    <m/>
    <x v="0"/>
    <x v="2"/>
    <x v="19"/>
    <n v="190801"/>
    <n v="190801"/>
    <m/>
    <n v="277"/>
    <n v="190801"/>
    <n v="831000"/>
  </r>
  <r>
    <x v="264"/>
    <x v="2"/>
    <m/>
    <x v="5"/>
    <x v="2"/>
    <x v="28"/>
    <n v="190801"/>
    <n v="190801"/>
    <m/>
    <n v="16"/>
    <n v="190801"/>
    <n v="448000"/>
  </r>
  <r>
    <x v="264"/>
    <x v="2"/>
    <m/>
    <x v="22"/>
    <x v="2"/>
    <x v="29"/>
    <n v="190801"/>
    <n v="190801"/>
    <m/>
    <n v="4"/>
    <n v="190801"/>
    <n v="152000"/>
  </r>
  <r>
    <x v="264"/>
    <x v="2"/>
    <m/>
    <x v="19"/>
    <x v="2"/>
    <x v="22"/>
    <n v="190801"/>
    <n v="190801"/>
    <m/>
    <n v="6"/>
    <n v="190801"/>
    <n v="78000"/>
  </r>
  <r>
    <x v="264"/>
    <x v="2"/>
    <m/>
    <x v="19"/>
    <x v="2"/>
    <x v="23"/>
    <n v="190801"/>
    <n v="190801"/>
    <m/>
    <n v="1"/>
    <n v="190801"/>
    <n v="24000"/>
  </r>
  <r>
    <x v="264"/>
    <x v="2"/>
    <m/>
    <x v="0"/>
    <x v="4"/>
    <x v="15"/>
    <n v="190801"/>
    <n v="190801"/>
    <m/>
    <n v="13"/>
    <n v="190801"/>
    <n v="409500"/>
  </r>
  <r>
    <x v="264"/>
    <x v="2"/>
    <m/>
    <x v="0"/>
    <x v="4"/>
    <x v="16"/>
    <n v="190801"/>
    <n v="190801"/>
    <m/>
    <n v="5"/>
    <n v="190801"/>
    <n v="220000"/>
  </r>
  <r>
    <x v="264"/>
    <x v="2"/>
    <m/>
    <x v="5"/>
    <x v="4"/>
    <x v="28"/>
    <n v="190801"/>
    <n v="190801"/>
    <m/>
    <n v="1"/>
    <n v="190801"/>
    <n v="38000"/>
  </r>
  <r>
    <x v="264"/>
    <x v="2"/>
    <m/>
    <x v="19"/>
    <x v="4"/>
    <x v="22"/>
    <n v="190801"/>
    <n v="190801"/>
    <m/>
    <n v="2"/>
    <n v="190801"/>
    <n v="50000"/>
  </r>
  <r>
    <x v="264"/>
    <x v="2"/>
    <m/>
    <x v="6"/>
    <x v="9"/>
    <x v="46"/>
    <n v="190801"/>
    <n v="190801"/>
    <m/>
    <n v="1"/>
    <n v="200618"/>
    <n v="18000"/>
  </r>
  <r>
    <x v="264"/>
    <x v="2"/>
    <m/>
    <x v="0"/>
    <x v="9"/>
    <x v="44"/>
    <n v="190801"/>
    <n v="190801"/>
    <m/>
    <n v="8"/>
    <n v="200618"/>
    <n v="140000"/>
  </r>
  <r>
    <x v="264"/>
    <x v="2"/>
    <m/>
    <x v="0"/>
    <x v="9"/>
    <x v="43"/>
    <n v="190801"/>
    <n v="190801"/>
    <m/>
    <n v="1"/>
    <n v="200618"/>
    <n v="32000"/>
  </r>
  <r>
    <x v="264"/>
    <x v="2"/>
    <m/>
    <x v="0"/>
    <x v="3"/>
    <x v="15"/>
    <n v="190801"/>
    <n v="190801"/>
    <m/>
    <n v="14"/>
    <n v="190801"/>
    <n v="0"/>
  </r>
  <r>
    <x v="264"/>
    <x v="2"/>
    <m/>
    <x v="0"/>
    <x v="3"/>
    <x v="20"/>
    <n v="190801"/>
    <n v="190801"/>
    <m/>
    <n v="3"/>
    <n v="190801"/>
    <n v="0"/>
  </r>
  <r>
    <x v="264"/>
    <x v="2"/>
    <m/>
    <x v="18"/>
    <x v="3"/>
    <x v="19"/>
    <n v="190801"/>
    <n v="190801"/>
    <m/>
    <n v="4"/>
    <n v="190801"/>
    <n v="0"/>
  </r>
  <r>
    <x v="264"/>
    <x v="2"/>
    <m/>
    <x v="5"/>
    <x v="3"/>
    <x v="28"/>
    <n v="190801"/>
    <n v="190801"/>
    <m/>
    <n v="4"/>
    <n v="190801"/>
    <n v="0"/>
  </r>
  <r>
    <x v="264"/>
    <x v="2"/>
    <m/>
    <x v="6"/>
    <x v="3"/>
    <x v="37"/>
    <n v="190801"/>
    <n v="190801"/>
    <m/>
    <n v="4"/>
    <n v="190801"/>
    <n v="0"/>
  </r>
  <r>
    <x v="265"/>
    <x v="5"/>
    <m/>
    <x v="0"/>
    <x v="7"/>
    <x v="15"/>
    <n v="190801"/>
    <n v="190801"/>
    <m/>
    <n v="2"/>
    <n v="190801"/>
    <n v="40000"/>
  </r>
  <r>
    <x v="265"/>
    <x v="5"/>
    <m/>
    <x v="6"/>
    <x v="2"/>
    <x v="37"/>
    <n v="190801"/>
    <n v="190801"/>
    <m/>
    <n v="1"/>
    <n v="190801"/>
    <n v="20000"/>
  </r>
  <r>
    <x v="265"/>
    <x v="5"/>
    <m/>
    <x v="19"/>
    <x v="2"/>
    <x v="38"/>
    <n v="190801"/>
    <n v="190801"/>
    <m/>
    <n v="1"/>
    <n v="190801"/>
    <n v="10000"/>
  </r>
  <r>
    <x v="265"/>
    <x v="5"/>
    <m/>
    <x v="29"/>
    <x v="2"/>
    <x v="40"/>
    <n v="190801"/>
    <n v="190801"/>
    <m/>
    <n v="2"/>
    <n v="190801"/>
    <n v="70000"/>
  </r>
  <r>
    <x v="265"/>
    <x v="5"/>
    <m/>
    <x v="29"/>
    <x v="2"/>
    <x v="41"/>
    <n v="190801"/>
    <n v="190801"/>
    <m/>
    <n v="4"/>
    <n v="190801"/>
    <n v="180000"/>
  </r>
  <r>
    <x v="265"/>
    <x v="5"/>
    <m/>
    <x v="25"/>
    <x v="2"/>
    <x v="34"/>
    <n v="190801"/>
    <n v="190801"/>
    <m/>
    <n v="9"/>
    <n v="190801"/>
    <n v="891000"/>
  </r>
  <r>
    <x v="265"/>
    <x v="5"/>
    <m/>
    <x v="1"/>
    <x v="2"/>
    <x v="18"/>
    <n v="190801"/>
    <n v="190801"/>
    <m/>
    <n v="1"/>
    <n v="190801"/>
    <n v="20000"/>
  </r>
  <r>
    <x v="265"/>
    <x v="5"/>
    <m/>
    <x v="1"/>
    <x v="2"/>
    <x v="21"/>
    <n v="190801"/>
    <n v="190801"/>
    <m/>
    <n v="1"/>
    <n v="190801"/>
    <n v="35000"/>
  </r>
  <r>
    <x v="265"/>
    <x v="5"/>
    <m/>
    <x v="4"/>
    <x v="2"/>
    <x v="26"/>
    <n v="190801"/>
    <n v="190801"/>
    <m/>
    <n v="3"/>
    <n v="190801"/>
    <n v="12000"/>
  </r>
  <r>
    <x v="265"/>
    <x v="5"/>
    <m/>
    <x v="4"/>
    <x v="2"/>
    <x v="27"/>
    <n v="190801"/>
    <n v="190801"/>
    <m/>
    <n v="3"/>
    <n v="190801"/>
    <n v="60000"/>
  </r>
  <r>
    <x v="265"/>
    <x v="5"/>
    <m/>
    <x v="0"/>
    <x v="2"/>
    <x v="15"/>
    <n v="190801"/>
    <n v="190801"/>
    <m/>
    <n v="65"/>
    <n v="190801"/>
    <n v="1300000"/>
  </r>
  <r>
    <x v="265"/>
    <x v="5"/>
    <m/>
    <x v="0"/>
    <x v="2"/>
    <x v="16"/>
    <n v="190801"/>
    <n v="190801"/>
    <m/>
    <n v="42"/>
    <n v="190801"/>
    <n v="1470000"/>
  </r>
  <r>
    <x v="265"/>
    <x v="5"/>
    <m/>
    <x v="0"/>
    <x v="2"/>
    <x v="17"/>
    <n v="190801"/>
    <n v="190801"/>
    <m/>
    <n v="31"/>
    <n v="190801"/>
    <n v="1023000"/>
  </r>
  <r>
    <x v="265"/>
    <x v="5"/>
    <m/>
    <x v="0"/>
    <x v="2"/>
    <x v="19"/>
    <n v="190801"/>
    <n v="190801"/>
    <m/>
    <n v="46"/>
    <n v="190801"/>
    <n v="138000"/>
  </r>
  <r>
    <x v="265"/>
    <x v="5"/>
    <m/>
    <x v="5"/>
    <x v="2"/>
    <x v="28"/>
    <n v="190801"/>
    <n v="190801"/>
    <m/>
    <n v="9"/>
    <n v="190801"/>
    <n v="252000"/>
  </r>
  <r>
    <x v="265"/>
    <x v="5"/>
    <m/>
    <x v="22"/>
    <x v="2"/>
    <x v="29"/>
    <n v="190801"/>
    <n v="190801"/>
    <m/>
    <n v="3"/>
    <n v="190801"/>
    <n v="114000"/>
  </r>
  <r>
    <x v="265"/>
    <x v="5"/>
    <m/>
    <x v="19"/>
    <x v="2"/>
    <x v="22"/>
    <n v="190801"/>
    <n v="190801"/>
    <m/>
    <n v="9"/>
    <n v="190801"/>
    <n v="117000"/>
  </r>
  <r>
    <x v="265"/>
    <x v="5"/>
    <m/>
    <x v="19"/>
    <x v="2"/>
    <x v="23"/>
    <n v="190801"/>
    <n v="190801"/>
    <m/>
    <n v="2"/>
    <n v="190801"/>
    <n v="48000"/>
  </r>
  <r>
    <x v="265"/>
    <x v="5"/>
    <m/>
    <x v="19"/>
    <x v="2"/>
    <x v="24"/>
    <n v="190801"/>
    <n v="190801"/>
    <m/>
    <n v="2"/>
    <n v="190801"/>
    <n v="66000"/>
  </r>
  <r>
    <x v="265"/>
    <x v="5"/>
    <m/>
    <x v="6"/>
    <x v="9"/>
    <x v="46"/>
    <n v="190801"/>
    <n v="190801"/>
    <m/>
    <n v="1"/>
    <n v="200618"/>
    <n v="18000"/>
  </r>
  <r>
    <x v="265"/>
    <x v="5"/>
    <m/>
    <x v="0"/>
    <x v="9"/>
    <x v="44"/>
    <n v="190801"/>
    <n v="190801"/>
    <m/>
    <n v="8"/>
    <n v="200618"/>
    <n v="140000"/>
  </r>
  <r>
    <x v="265"/>
    <x v="5"/>
    <m/>
    <x v="0"/>
    <x v="9"/>
    <x v="43"/>
    <n v="190801"/>
    <n v="190801"/>
    <m/>
    <n v="2"/>
    <n v="200618"/>
    <n v="64000"/>
  </r>
  <r>
    <x v="266"/>
    <x v="6"/>
    <m/>
    <x v="0"/>
    <x v="7"/>
    <x v="15"/>
    <n v="190801"/>
    <n v="190801"/>
    <m/>
    <n v="5"/>
    <n v="190801"/>
    <n v="100000"/>
  </r>
  <r>
    <x v="266"/>
    <x v="6"/>
    <m/>
    <x v="6"/>
    <x v="2"/>
    <x v="37"/>
    <n v="190801"/>
    <n v="190801"/>
    <m/>
    <n v="4"/>
    <n v="190801"/>
    <n v="80000"/>
  </r>
  <r>
    <x v="266"/>
    <x v="6"/>
    <m/>
    <x v="19"/>
    <x v="2"/>
    <x v="38"/>
    <n v="190801"/>
    <n v="190801"/>
    <m/>
    <n v="1"/>
    <n v="190801"/>
    <n v="10000"/>
  </r>
  <r>
    <x v="266"/>
    <x v="6"/>
    <m/>
    <x v="29"/>
    <x v="2"/>
    <x v="41"/>
    <n v="190801"/>
    <n v="190801"/>
    <m/>
    <n v="2"/>
    <n v="190801"/>
    <n v="90000"/>
  </r>
  <r>
    <x v="266"/>
    <x v="6"/>
    <m/>
    <x v="25"/>
    <x v="2"/>
    <x v="34"/>
    <n v="190801"/>
    <n v="190801"/>
    <m/>
    <n v="7"/>
    <n v="190801"/>
    <n v="693000"/>
  </r>
  <r>
    <x v="266"/>
    <x v="6"/>
    <m/>
    <x v="1"/>
    <x v="2"/>
    <x v="18"/>
    <n v="190801"/>
    <n v="190801"/>
    <m/>
    <n v="2"/>
    <n v="190801"/>
    <n v="40000"/>
  </r>
  <r>
    <x v="266"/>
    <x v="6"/>
    <m/>
    <x v="4"/>
    <x v="2"/>
    <x v="26"/>
    <n v="190801"/>
    <n v="190801"/>
    <m/>
    <n v="7"/>
    <n v="190801"/>
    <n v="28000"/>
  </r>
  <r>
    <x v="266"/>
    <x v="6"/>
    <m/>
    <x v="4"/>
    <x v="2"/>
    <x v="27"/>
    <n v="190801"/>
    <n v="190801"/>
    <m/>
    <n v="3"/>
    <n v="190801"/>
    <n v="60000"/>
  </r>
  <r>
    <x v="266"/>
    <x v="6"/>
    <m/>
    <x v="0"/>
    <x v="2"/>
    <x v="15"/>
    <n v="190801"/>
    <n v="190801"/>
    <m/>
    <n v="65"/>
    <n v="190801"/>
    <n v="1300000"/>
  </r>
  <r>
    <x v="266"/>
    <x v="6"/>
    <m/>
    <x v="0"/>
    <x v="2"/>
    <x v="16"/>
    <n v="190801"/>
    <n v="190801"/>
    <m/>
    <n v="39"/>
    <n v="190801"/>
    <n v="1365000"/>
  </r>
  <r>
    <x v="266"/>
    <x v="6"/>
    <m/>
    <x v="0"/>
    <x v="2"/>
    <x v="17"/>
    <n v="190801"/>
    <n v="190801"/>
    <m/>
    <n v="52"/>
    <n v="190801"/>
    <n v="1716000"/>
  </r>
  <r>
    <x v="266"/>
    <x v="6"/>
    <m/>
    <x v="0"/>
    <x v="2"/>
    <x v="19"/>
    <n v="190801"/>
    <n v="190801"/>
    <m/>
    <n v="44"/>
    <n v="190801"/>
    <n v="132000"/>
  </r>
  <r>
    <x v="266"/>
    <x v="6"/>
    <m/>
    <x v="5"/>
    <x v="2"/>
    <x v="28"/>
    <n v="190801"/>
    <n v="190801"/>
    <m/>
    <n v="17"/>
    <n v="190801"/>
    <n v="476000"/>
  </r>
  <r>
    <x v="266"/>
    <x v="6"/>
    <m/>
    <x v="22"/>
    <x v="2"/>
    <x v="29"/>
    <n v="190801"/>
    <n v="190801"/>
    <m/>
    <n v="8"/>
    <n v="190801"/>
    <n v="304000"/>
  </r>
  <r>
    <x v="266"/>
    <x v="6"/>
    <m/>
    <x v="19"/>
    <x v="2"/>
    <x v="22"/>
    <n v="190801"/>
    <n v="190801"/>
    <m/>
    <n v="3"/>
    <n v="190801"/>
    <n v="39000"/>
  </r>
  <r>
    <x v="266"/>
    <x v="6"/>
    <m/>
    <x v="19"/>
    <x v="2"/>
    <x v="23"/>
    <n v="190801"/>
    <n v="190801"/>
    <m/>
    <n v="2"/>
    <n v="190801"/>
    <n v="48000"/>
  </r>
  <r>
    <x v="266"/>
    <x v="6"/>
    <m/>
    <x v="19"/>
    <x v="2"/>
    <x v="24"/>
    <n v="190801"/>
    <n v="190801"/>
    <m/>
    <n v="2"/>
    <n v="190801"/>
    <n v="66000"/>
  </r>
  <r>
    <x v="266"/>
    <x v="6"/>
    <m/>
    <x v="4"/>
    <x v="9"/>
    <x v="47"/>
    <n v="190801"/>
    <n v="190801"/>
    <m/>
    <n v="3"/>
    <n v="200618"/>
    <n v="12000"/>
  </r>
  <r>
    <x v="266"/>
    <x v="6"/>
    <m/>
    <x v="19"/>
    <x v="9"/>
    <x v="48"/>
    <n v="190801"/>
    <n v="190801"/>
    <m/>
    <n v="1"/>
    <n v="200618"/>
    <n v="12000"/>
  </r>
  <r>
    <x v="266"/>
    <x v="6"/>
    <m/>
    <x v="0"/>
    <x v="9"/>
    <x v="44"/>
    <n v="190801"/>
    <n v="190801"/>
    <m/>
    <n v="16"/>
    <n v="200618"/>
    <n v="280000"/>
  </r>
  <r>
    <x v="266"/>
    <x v="6"/>
    <m/>
    <x v="0"/>
    <x v="9"/>
    <x v="43"/>
    <n v="190801"/>
    <n v="190801"/>
    <m/>
    <n v="3"/>
    <n v="200618"/>
    <n v="96000"/>
  </r>
  <r>
    <x v="266"/>
    <x v="6"/>
    <m/>
    <x v="5"/>
    <x v="9"/>
    <x v="45"/>
    <n v="190801"/>
    <n v="190801"/>
    <m/>
    <n v="1"/>
    <n v="200618"/>
    <n v="21000"/>
  </r>
  <r>
    <x v="266"/>
    <x v="6"/>
    <m/>
    <x v="0"/>
    <x v="6"/>
    <x v="15"/>
    <n v="190801"/>
    <n v="190801"/>
    <m/>
    <n v="57"/>
    <n v="190801"/>
    <n v="516876"/>
  </r>
  <r>
    <x v="266"/>
    <x v="6"/>
    <m/>
    <x v="0"/>
    <x v="6"/>
    <x v="17"/>
    <n v="190801"/>
    <n v="190801"/>
    <m/>
    <n v="54"/>
    <n v="190801"/>
    <n v="854172"/>
  </r>
  <r>
    <x v="266"/>
    <x v="6"/>
    <m/>
    <x v="4"/>
    <x v="6"/>
    <x v="26"/>
    <n v="190801"/>
    <n v="190801"/>
    <m/>
    <n v="473"/>
    <n v="190801"/>
    <n v="507529"/>
  </r>
  <r>
    <x v="266"/>
    <x v="6"/>
    <m/>
    <x v="26"/>
    <x v="6"/>
    <x v="35"/>
    <n v="190801"/>
    <n v="190801"/>
    <m/>
    <n v="77"/>
    <n v="190801"/>
    <n v="1319087"/>
  </r>
  <r>
    <x v="266"/>
    <x v="6"/>
    <m/>
    <x v="22"/>
    <x v="6"/>
    <x v="29"/>
    <n v="190801"/>
    <n v="190801"/>
    <m/>
    <n v="7"/>
    <n v="190801"/>
    <n v="137837"/>
  </r>
  <r>
    <x v="266"/>
    <x v="6"/>
    <m/>
    <x v="24"/>
    <x v="6"/>
    <x v="31"/>
    <n v="190801"/>
    <n v="190801"/>
    <m/>
    <n v="78"/>
    <n v="190801"/>
    <n v="1160406"/>
  </r>
  <r>
    <x v="266"/>
    <x v="6"/>
    <m/>
    <x v="23"/>
    <x v="6"/>
    <x v="30"/>
    <n v="190801"/>
    <n v="190801"/>
    <m/>
    <n v="53"/>
    <n v="190801"/>
    <n v="369092"/>
  </r>
  <r>
    <x v="266"/>
    <x v="6"/>
    <m/>
    <x v="19"/>
    <x v="6"/>
    <x v="22"/>
    <n v="190801"/>
    <n v="190801"/>
    <m/>
    <n v="2"/>
    <n v="190801"/>
    <n v="13582"/>
  </r>
  <r>
    <x v="266"/>
    <x v="6"/>
    <m/>
    <x v="27"/>
    <x v="6"/>
    <x v="36"/>
    <n v="190801"/>
    <n v="190801"/>
    <m/>
    <n v="65"/>
    <n v="190801"/>
    <n v="614705"/>
  </r>
  <r>
    <x v="266"/>
    <x v="6"/>
    <m/>
    <x v="6"/>
    <x v="6"/>
    <x v="37"/>
    <n v="190801"/>
    <n v="190801"/>
    <m/>
    <n v="47"/>
    <n v="190801"/>
    <n v="470000"/>
  </r>
  <r>
    <x v="266"/>
    <x v="6"/>
    <m/>
    <x v="28"/>
    <x v="6"/>
    <x v="39"/>
    <n v="190801"/>
    <n v="190801"/>
    <m/>
    <n v="685"/>
    <n v="190801"/>
    <n v="10835330"/>
  </r>
  <r>
    <x v="266"/>
    <x v="6"/>
    <m/>
    <x v="20"/>
    <x v="6"/>
    <x v="25"/>
    <n v="190801"/>
    <n v="190801"/>
    <m/>
    <n v="1"/>
    <n v="190801"/>
    <n v="9716"/>
  </r>
  <r>
    <x v="267"/>
    <x v="3"/>
    <m/>
    <x v="0"/>
    <x v="1"/>
    <x v="16"/>
    <n v="190801"/>
    <n v="190801"/>
    <m/>
    <n v="14"/>
    <n v="190801"/>
    <n v="490000"/>
  </r>
  <r>
    <x v="267"/>
    <x v="3"/>
    <m/>
    <x v="0"/>
    <x v="5"/>
    <x v="15"/>
    <n v="190801"/>
    <n v="190801"/>
    <m/>
    <n v="310"/>
    <n v="190801"/>
    <n v="3170370"/>
  </r>
  <r>
    <x v="267"/>
    <x v="3"/>
    <m/>
    <x v="0"/>
    <x v="7"/>
    <x v="15"/>
    <n v="190801"/>
    <n v="190801"/>
    <m/>
    <n v="8"/>
    <n v="190801"/>
    <n v="160000"/>
  </r>
  <r>
    <x v="267"/>
    <x v="3"/>
    <m/>
    <x v="6"/>
    <x v="2"/>
    <x v="37"/>
    <n v="190801"/>
    <n v="190801"/>
    <m/>
    <n v="2"/>
    <n v="190801"/>
    <n v="40000"/>
  </r>
  <r>
    <x v="267"/>
    <x v="3"/>
    <m/>
    <x v="6"/>
    <x v="2"/>
    <x v="42"/>
    <n v="190801"/>
    <n v="190801"/>
    <m/>
    <n v="2"/>
    <n v="190801"/>
    <n v="70000"/>
  </r>
  <r>
    <x v="267"/>
    <x v="3"/>
    <m/>
    <x v="29"/>
    <x v="2"/>
    <x v="40"/>
    <n v="190801"/>
    <n v="190801"/>
    <m/>
    <n v="7"/>
    <n v="190801"/>
    <n v="245000"/>
  </r>
  <r>
    <x v="267"/>
    <x v="3"/>
    <m/>
    <x v="29"/>
    <x v="2"/>
    <x v="41"/>
    <n v="190801"/>
    <n v="190801"/>
    <m/>
    <n v="5"/>
    <n v="190801"/>
    <n v="225000"/>
  </r>
  <r>
    <x v="267"/>
    <x v="3"/>
    <m/>
    <x v="25"/>
    <x v="2"/>
    <x v="34"/>
    <n v="190801"/>
    <n v="190801"/>
    <m/>
    <n v="6"/>
    <n v="190801"/>
    <n v="594000"/>
  </r>
  <r>
    <x v="267"/>
    <x v="3"/>
    <m/>
    <x v="1"/>
    <x v="2"/>
    <x v="18"/>
    <n v="190801"/>
    <n v="190801"/>
    <m/>
    <n v="2"/>
    <n v="190801"/>
    <n v="40000"/>
  </r>
  <r>
    <x v="267"/>
    <x v="3"/>
    <m/>
    <x v="4"/>
    <x v="2"/>
    <x v="26"/>
    <n v="190801"/>
    <n v="190801"/>
    <m/>
    <n v="4"/>
    <n v="190801"/>
    <n v="16000"/>
  </r>
  <r>
    <x v="267"/>
    <x v="3"/>
    <m/>
    <x v="4"/>
    <x v="2"/>
    <x v="27"/>
    <n v="190801"/>
    <n v="190801"/>
    <m/>
    <n v="1"/>
    <n v="190801"/>
    <n v="20000"/>
  </r>
  <r>
    <x v="267"/>
    <x v="3"/>
    <m/>
    <x v="0"/>
    <x v="2"/>
    <x v="15"/>
    <n v="190801"/>
    <n v="190801"/>
    <m/>
    <n v="61"/>
    <n v="190801"/>
    <n v="1220000"/>
  </r>
  <r>
    <x v="267"/>
    <x v="3"/>
    <m/>
    <x v="0"/>
    <x v="2"/>
    <x v="16"/>
    <n v="190801"/>
    <n v="190801"/>
    <m/>
    <n v="42"/>
    <n v="190801"/>
    <n v="1470000"/>
  </r>
  <r>
    <x v="267"/>
    <x v="3"/>
    <m/>
    <x v="0"/>
    <x v="2"/>
    <x v="17"/>
    <n v="190801"/>
    <n v="190801"/>
    <m/>
    <n v="55"/>
    <n v="190801"/>
    <n v="1815000"/>
  </r>
  <r>
    <x v="267"/>
    <x v="3"/>
    <m/>
    <x v="0"/>
    <x v="2"/>
    <x v="19"/>
    <n v="190801"/>
    <n v="190801"/>
    <m/>
    <n v="70"/>
    <n v="190801"/>
    <n v="210000"/>
  </r>
  <r>
    <x v="267"/>
    <x v="3"/>
    <m/>
    <x v="5"/>
    <x v="2"/>
    <x v="28"/>
    <n v="190801"/>
    <n v="190801"/>
    <m/>
    <n v="20"/>
    <n v="190801"/>
    <n v="560000"/>
  </r>
  <r>
    <x v="267"/>
    <x v="3"/>
    <m/>
    <x v="22"/>
    <x v="2"/>
    <x v="29"/>
    <n v="190801"/>
    <n v="190801"/>
    <m/>
    <n v="3"/>
    <n v="190801"/>
    <n v="114000"/>
  </r>
  <r>
    <x v="267"/>
    <x v="3"/>
    <m/>
    <x v="19"/>
    <x v="2"/>
    <x v="22"/>
    <n v="190801"/>
    <n v="190801"/>
    <m/>
    <n v="7"/>
    <n v="190801"/>
    <n v="91000"/>
  </r>
  <r>
    <x v="267"/>
    <x v="3"/>
    <m/>
    <x v="19"/>
    <x v="2"/>
    <x v="23"/>
    <n v="190801"/>
    <n v="190801"/>
    <m/>
    <n v="1"/>
    <n v="190801"/>
    <n v="24000"/>
  </r>
  <r>
    <x v="267"/>
    <x v="3"/>
    <m/>
    <x v="19"/>
    <x v="2"/>
    <x v="24"/>
    <n v="190801"/>
    <n v="190801"/>
    <m/>
    <n v="2"/>
    <n v="190801"/>
    <n v="66000"/>
  </r>
  <r>
    <x v="267"/>
    <x v="3"/>
    <m/>
    <x v="0"/>
    <x v="9"/>
    <x v="15"/>
    <n v="190801"/>
    <n v="190801"/>
    <m/>
    <n v="7"/>
    <n v="190801"/>
    <n v="140000"/>
  </r>
  <r>
    <x v="267"/>
    <x v="3"/>
    <m/>
    <x v="22"/>
    <x v="9"/>
    <x v="29"/>
    <n v="190801"/>
    <n v="190801"/>
    <m/>
    <n v="2"/>
    <n v="190801"/>
    <n v="76000"/>
  </r>
  <r>
    <x v="267"/>
    <x v="3"/>
    <m/>
    <x v="0"/>
    <x v="3"/>
    <x v="15"/>
    <n v="190801"/>
    <n v="190801"/>
    <m/>
    <n v="1"/>
    <n v="190801"/>
    <n v="0"/>
  </r>
  <r>
    <x v="267"/>
    <x v="3"/>
    <m/>
    <x v="0"/>
    <x v="3"/>
    <x v="20"/>
    <n v="190801"/>
    <n v="190801"/>
    <m/>
    <n v="1"/>
    <n v="190801"/>
    <n v="0"/>
  </r>
  <r>
    <x v="267"/>
    <x v="3"/>
    <m/>
    <x v="0"/>
    <x v="3"/>
    <x v="17"/>
    <n v="190801"/>
    <n v="190801"/>
    <m/>
    <n v="1"/>
    <n v="190801"/>
    <n v="0"/>
  </r>
  <r>
    <x v="267"/>
    <x v="3"/>
    <m/>
    <x v="5"/>
    <x v="3"/>
    <x v="28"/>
    <n v="190801"/>
    <n v="190801"/>
    <m/>
    <n v="1"/>
    <n v="190801"/>
    <n v="0"/>
  </r>
  <r>
    <x v="267"/>
    <x v="3"/>
    <m/>
    <x v="6"/>
    <x v="3"/>
    <x v="37"/>
    <n v="190801"/>
    <n v="190801"/>
    <m/>
    <n v="1"/>
    <n v="190801"/>
    <n v="0"/>
  </r>
  <r>
    <x v="267"/>
    <x v="3"/>
    <m/>
    <x v="4"/>
    <x v="3"/>
    <x v="27"/>
    <n v="190801"/>
    <n v="190801"/>
    <m/>
    <n v="1"/>
    <n v="190801"/>
    <n v="0"/>
  </r>
  <r>
    <x v="267"/>
    <x v="3"/>
    <m/>
    <x v="22"/>
    <x v="3"/>
    <x v="29"/>
    <n v="190801"/>
    <n v="190801"/>
    <m/>
    <n v="1"/>
    <n v="190801"/>
    <n v="0"/>
  </r>
  <r>
    <x v="267"/>
    <x v="3"/>
    <m/>
    <x v="1"/>
    <x v="3"/>
    <x v="18"/>
    <n v="190801"/>
    <n v="190801"/>
    <m/>
    <n v="1"/>
    <n v="190801"/>
    <n v="0"/>
  </r>
  <r>
    <x v="267"/>
    <x v="3"/>
    <m/>
    <x v="19"/>
    <x v="3"/>
    <x v="22"/>
    <n v="190801"/>
    <n v="190801"/>
    <m/>
    <n v="1"/>
    <n v="190801"/>
    <n v="0"/>
  </r>
  <r>
    <x v="267"/>
    <x v="3"/>
    <m/>
    <x v="18"/>
    <x v="3"/>
    <x v="19"/>
    <n v="190801"/>
    <n v="190801"/>
    <m/>
    <n v="1"/>
    <n v="190801"/>
    <n v="0"/>
  </r>
  <r>
    <x v="268"/>
    <x v="4"/>
    <m/>
    <x v="0"/>
    <x v="1"/>
    <x v="15"/>
    <n v="190801"/>
    <n v="190801"/>
    <m/>
    <n v="1"/>
    <n v="190801"/>
    <n v="20000"/>
  </r>
  <r>
    <x v="268"/>
    <x v="4"/>
    <m/>
    <x v="0"/>
    <x v="1"/>
    <x v="16"/>
    <n v="190801"/>
    <n v="190801"/>
    <m/>
    <n v="5"/>
    <n v="190801"/>
    <n v="175000"/>
  </r>
  <r>
    <x v="268"/>
    <x v="4"/>
    <m/>
    <x v="0"/>
    <x v="7"/>
    <x v="15"/>
    <n v="190801"/>
    <n v="190801"/>
    <m/>
    <n v="3"/>
    <n v="190801"/>
    <n v="60000"/>
  </r>
  <r>
    <x v="268"/>
    <x v="4"/>
    <m/>
    <x v="6"/>
    <x v="2"/>
    <x v="37"/>
    <n v="190801"/>
    <n v="190801"/>
    <m/>
    <n v="5"/>
    <n v="190801"/>
    <n v="100000"/>
  </r>
  <r>
    <x v="268"/>
    <x v="4"/>
    <m/>
    <x v="6"/>
    <x v="2"/>
    <x v="42"/>
    <n v="190801"/>
    <n v="190801"/>
    <m/>
    <n v="2"/>
    <n v="190801"/>
    <n v="70000"/>
  </r>
  <r>
    <x v="268"/>
    <x v="4"/>
    <m/>
    <x v="19"/>
    <x v="2"/>
    <x v="38"/>
    <n v="190801"/>
    <n v="190801"/>
    <m/>
    <n v="3"/>
    <n v="190801"/>
    <n v="30000"/>
  </r>
  <r>
    <x v="268"/>
    <x v="4"/>
    <m/>
    <x v="29"/>
    <x v="2"/>
    <x v="40"/>
    <n v="190801"/>
    <n v="190801"/>
    <m/>
    <n v="7"/>
    <n v="190801"/>
    <n v="245000"/>
  </r>
  <r>
    <x v="268"/>
    <x v="4"/>
    <m/>
    <x v="29"/>
    <x v="2"/>
    <x v="41"/>
    <n v="190801"/>
    <n v="190801"/>
    <m/>
    <n v="11"/>
    <n v="190801"/>
    <n v="495000"/>
  </r>
  <r>
    <x v="268"/>
    <x v="4"/>
    <m/>
    <x v="25"/>
    <x v="2"/>
    <x v="34"/>
    <n v="190801"/>
    <n v="190801"/>
    <m/>
    <n v="7"/>
    <n v="190801"/>
    <n v="693000"/>
  </r>
  <r>
    <x v="268"/>
    <x v="4"/>
    <m/>
    <x v="1"/>
    <x v="2"/>
    <x v="18"/>
    <n v="190801"/>
    <n v="190801"/>
    <m/>
    <n v="2"/>
    <n v="190801"/>
    <n v="40000"/>
  </r>
  <r>
    <x v="268"/>
    <x v="4"/>
    <m/>
    <x v="1"/>
    <x v="2"/>
    <x v="21"/>
    <n v="190801"/>
    <n v="190801"/>
    <m/>
    <n v="1"/>
    <n v="190801"/>
    <n v="35000"/>
  </r>
  <r>
    <x v="268"/>
    <x v="4"/>
    <m/>
    <x v="4"/>
    <x v="2"/>
    <x v="26"/>
    <n v="190801"/>
    <n v="190801"/>
    <m/>
    <n v="1"/>
    <n v="190801"/>
    <n v="4000"/>
  </r>
  <r>
    <x v="268"/>
    <x v="4"/>
    <m/>
    <x v="4"/>
    <x v="2"/>
    <x v="27"/>
    <n v="190801"/>
    <n v="190801"/>
    <m/>
    <n v="5"/>
    <n v="190801"/>
    <n v="100000"/>
  </r>
  <r>
    <x v="268"/>
    <x v="4"/>
    <m/>
    <x v="0"/>
    <x v="2"/>
    <x v="15"/>
    <n v="190801"/>
    <n v="190801"/>
    <m/>
    <n v="65"/>
    <n v="190801"/>
    <n v="1300000"/>
  </r>
  <r>
    <x v="268"/>
    <x v="4"/>
    <m/>
    <x v="0"/>
    <x v="2"/>
    <x v="16"/>
    <n v="190801"/>
    <n v="190801"/>
    <m/>
    <n v="41"/>
    <n v="190801"/>
    <n v="1435000"/>
  </r>
  <r>
    <x v="268"/>
    <x v="4"/>
    <m/>
    <x v="0"/>
    <x v="2"/>
    <x v="17"/>
    <n v="190801"/>
    <n v="190801"/>
    <m/>
    <n v="55"/>
    <n v="190801"/>
    <n v="1815000"/>
  </r>
  <r>
    <x v="268"/>
    <x v="4"/>
    <m/>
    <x v="0"/>
    <x v="2"/>
    <x v="19"/>
    <n v="190801"/>
    <n v="190801"/>
    <m/>
    <n v="54"/>
    <n v="190801"/>
    <n v="162000"/>
  </r>
  <r>
    <x v="268"/>
    <x v="4"/>
    <m/>
    <x v="5"/>
    <x v="2"/>
    <x v="28"/>
    <n v="190801"/>
    <n v="190801"/>
    <m/>
    <n v="14"/>
    <n v="190801"/>
    <n v="392000"/>
  </r>
  <r>
    <x v="268"/>
    <x v="4"/>
    <m/>
    <x v="22"/>
    <x v="2"/>
    <x v="29"/>
    <n v="190801"/>
    <n v="190801"/>
    <m/>
    <n v="8"/>
    <n v="190801"/>
    <n v="304000"/>
  </r>
  <r>
    <x v="268"/>
    <x v="4"/>
    <m/>
    <x v="19"/>
    <x v="2"/>
    <x v="22"/>
    <n v="190801"/>
    <n v="190801"/>
    <m/>
    <n v="7"/>
    <n v="190801"/>
    <n v="91000"/>
  </r>
  <r>
    <x v="268"/>
    <x v="4"/>
    <m/>
    <x v="19"/>
    <x v="2"/>
    <x v="24"/>
    <n v="190801"/>
    <n v="190801"/>
    <m/>
    <n v="1"/>
    <n v="190801"/>
    <n v="33000"/>
  </r>
  <r>
    <x v="268"/>
    <x v="4"/>
    <m/>
    <x v="0"/>
    <x v="4"/>
    <x v="15"/>
    <n v="190801"/>
    <n v="190801"/>
    <m/>
    <n v="30"/>
    <n v="190801"/>
    <n v="945000"/>
  </r>
  <r>
    <x v="268"/>
    <x v="4"/>
    <m/>
    <x v="0"/>
    <x v="4"/>
    <x v="16"/>
    <n v="190801"/>
    <n v="190801"/>
    <m/>
    <n v="23"/>
    <n v="190801"/>
    <n v="1012000"/>
  </r>
  <r>
    <x v="268"/>
    <x v="4"/>
    <m/>
    <x v="5"/>
    <x v="4"/>
    <x v="28"/>
    <n v="190801"/>
    <n v="190801"/>
    <m/>
    <n v="5"/>
    <n v="190801"/>
    <n v="190000"/>
  </r>
  <r>
    <x v="268"/>
    <x v="4"/>
    <m/>
    <x v="1"/>
    <x v="4"/>
    <x v="18"/>
    <n v="190801"/>
    <n v="190801"/>
    <m/>
    <n v="1"/>
    <n v="190801"/>
    <n v="31500"/>
  </r>
  <r>
    <x v="268"/>
    <x v="4"/>
    <m/>
    <x v="4"/>
    <x v="4"/>
    <x v="27"/>
    <n v="190801"/>
    <n v="190801"/>
    <m/>
    <n v="2"/>
    <n v="190801"/>
    <n v="72000"/>
  </r>
  <r>
    <x v="268"/>
    <x v="4"/>
    <m/>
    <x v="19"/>
    <x v="4"/>
    <x v="22"/>
    <n v="190801"/>
    <n v="190801"/>
    <m/>
    <n v="2"/>
    <n v="190801"/>
    <n v="50000"/>
  </r>
  <r>
    <x v="268"/>
    <x v="4"/>
    <m/>
    <x v="5"/>
    <x v="3"/>
    <x v="28"/>
    <n v="190801"/>
    <n v="190801"/>
    <m/>
    <n v="35"/>
    <n v="190801"/>
    <n v="0"/>
  </r>
  <r>
    <x v="268"/>
    <x v="4"/>
    <m/>
    <x v="0"/>
    <x v="9"/>
    <x v="15"/>
    <n v="190801"/>
    <n v="190801"/>
    <m/>
    <n v="4"/>
    <n v="190801"/>
    <n v="80000"/>
  </r>
  <r>
    <x v="269"/>
    <x v="1"/>
    <m/>
    <x v="0"/>
    <x v="1"/>
    <x v="16"/>
    <n v="190801"/>
    <n v="190801"/>
    <m/>
    <n v="4"/>
    <n v="190801"/>
    <n v="140000"/>
  </r>
  <r>
    <x v="269"/>
    <x v="1"/>
    <m/>
    <x v="1"/>
    <x v="5"/>
    <x v="18"/>
    <n v="190801"/>
    <n v="190801"/>
    <m/>
    <n v="5"/>
    <n v="190801"/>
    <n v="51135"/>
  </r>
  <r>
    <x v="269"/>
    <x v="1"/>
    <m/>
    <x v="0"/>
    <x v="7"/>
    <x v="15"/>
    <n v="190801"/>
    <n v="190801"/>
    <m/>
    <n v="9"/>
    <n v="190801"/>
    <n v="180000"/>
  </r>
  <r>
    <x v="269"/>
    <x v="1"/>
    <m/>
    <x v="6"/>
    <x v="2"/>
    <x v="37"/>
    <n v="190801"/>
    <n v="190801"/>
    <m/>
    <n v="2"/>
    <n v="190801"/>
    <n v="40000"/>
  </r>
  <r>
    <x v="269"/>
    <x v="1"/>
    <m/>
    <x v="19"/>
    <x v="2"/>
    <x v="38"/>
    <n v="190801"/>
    <n v="190801"/>
    <m/>
    <n v="1"/>
    <n v="190801"/>
    <n v="10000"/>
  </r>
  <r>
    <x v="269"/>
    <x v="1"/>
    <m/>
    <x v="29"/>
    <x v="2"/>
    <x v="40"/>
    <n v="190801"/>
    <n v="190801"/>
    <m/>
    <n v="3"/>
    <n v="190801"/>
    <n v="105000"/>
  </r>
  <r>
    <x v="269"/>
    <x v="1"/>
    <m/>
    <x v="29"/>
    <x v="2"/>
    <x v="41"/>
    <n v="190801"/>
    <n v="190801"/>
    <m/>
    <n v="2"/>
    <n v="190801"/>
    <n v="90000"/>
  </r>
  <r>
    <x v="269"/>
    <x v="1"/>
    <m/>
    <x v="25"/>
    <x v="2"/>
    <x v="34"/>
    <n v="190801"/>
    <n v="190801"/>
    <m/>
    <n v="6"/>
    <n v="190801"/>
    <n v="594000"/>
  </r>
  <r>
    <x v="269"/>
    <x v="1"/>
    <m/>
    <x v="1"/>
    <x v="2"/>
    <x v="18"/>
    <n v="190801"/>
    <n v="190801"/>
    <m/>
    <n v="1"/>
    <n v="190801"/>
    <n v="20000"/>
  </r>
  <r>
    <x v="269"/>
    <x v="1"/>
    <m/>
    <x v="4"/>
    <x v="2"/>
    <x v="26"/>
    <n v="190801"/>
    <n v="190801"/>
    <m/>
    <n v="3"/>
    <n v="190801"/>
    <n v="12000"/>
  </r>
  <r>
    <x v="269"/>
    <x v="1"/>
    <m/>
    <x v="4"/>
    <x v="2"/>
    <x v="27"/>
    <n v="190801"/>
    <n v="190801"/>
    <m/>
    <n v="1"/>
    <n v="190801"/>
    <n v="20000"/>
  </r>
  <r>
    <x v="269"/>
    <x v="1"/>
    <m/>
    <x v="0"/>
    <x v="2"/>
    <x v="15"/>
    <n v="190801"/>
    <n v="190801"/>
    <m/>
    <n v="49"/>
    <n v="190801"/>
    <n v="980000"/>
  </r>
  <r>
    <x v="269"/>
    <x v="1"/>
    <m/>
    <x v="0"/>
    <x v="2"/>
    <x v="16"/>
    <n v="190801"/>
    <n v="190801"/>
    <m/>
    <n v="37"/>
    <n v="190801"/>
    <n v="1295000"/>
  </r>
  <r>
    <x v="269"/>
    <x v="1"/>
    <m/>
    <x v="0"/>
    <x v="2"/>
    <x v="17"/>
    <n v="190801"/>
    <n v="190801"/>
    <m/>
    <n v="61"/>
    <n v="190801"/>
    <n v="2013000"/>
  </r>
  <r>
    <x v="269"/>
    <x v="1"/>
    <m/>
    <x v="0"/>
    <x v="2"/>
    <x v="19"/>
    <n v="190801"/>
    <n v="190801"/>
    <m/>
    <n v="44"/>
    <n v="190801"/>
    <n v="132000"/>
  </r>
  <r>
    <x v="269"/>
    <x v="1"/>
    <m/>
    <x v="5"/>
    <x v="2"/>
    <x v="28"/>
    <n v="190801"/>
    <n v="190801"/>
    <m/>
    <n v="18"/>
    <n v="190801"/>
    <n v="504000"/>
  </r>
  <r>
    <x v="269"/>
    <x v="1"/>
    <m/>
    <x v="22"/>
    <x v="2"/>
    <x v="29"/>
    <n v="190801"/>
    <n v="190801"/>
    <m/>
    <n v="4"/>
    <n v="190801"/>
    <n v="152000"/>
  </r>
  <r>
    <x v="269"/>
    <x v="1"/>
    <m/>
    <x v="19"/>
    <x v="2"/>
    <x v="22"/>
    <n v="190801"/>
    <n v="190801"/>
    <m/>
    <n v="7"/>
    <n v="190801"/>
    <n v="91000"/>
  </r>
  <r>
    <x v="269"/>
    <x v="1"/>
    <m/>
    <x v="19"/>
    <x v="2"/>
    <x v="24"/>
    <n v="190801"/>
    <n v="190801"/>
    <m/>
    <n v="1"/>
    <n v="190801"/>
    <n v="33000"/>
  </r>
  <r>
    <x v="269"/>
    <x v="1"/>
    <m/>
    <x v="0"/>
    <x v="4"/>
    <x v="15"/>
    <n v="190801"/>
    <n v="190801"/>
    <m/>
    <n v="8"/>
    <n v="190801"/>
    <n v="252000"/>
  </r>
  <r>
    <x v="269"/>
    <x v="1"/>
    <m/>
    <x v="0"/>
    <x v="4"/>
    <x v="16"/>
    <n v="190801"/>
    <n v="190801"/>
    <m/>
    <n v="4"/>
    <n v="190801"/>
    <n v="176000"/>
  </r>
  <r>
    <x v="269"/>
    <x v="1"/>
    <m/>
    <x v="5"/>
    <x v="4"/>
    <x v="28"/>
    <n v="190801"/>
    <n v="190801"/>
    <m/>
    <n v="3"/>
    <n v="190801"/>
    <n v="114000"/>
  </r>
  <r>
    <x v="269"/>
    <x v="1"/>
    <m/>
    <x v="0"/>
    <x v="9"/>
    <x v="15"/>
    <n v="190801"/>
    <n v="190801"/>
    <m/>
    <n v="1"/>
    <n v="190801"/>
    <n v="20000"/>
  </r>
  <r>
    <x v="270"/>
    <x v="0"/>
    <m/>
    <x v="0"/>
    <x v="1"/>
    <x v="15"/>
    <n v="190801"/>
    <n v="190801"/>
    <m/>
    <n v="2"/>
    <n v="190801"/>
    <n v="40000"/>
  </r>
  <r>
    <x v="270"/>
    <x v="0"/>
    <m/>
    <x v="0"/>
    <x v="1"/>
    <x v="16"/>
    <n v="190801"/>
    <n v="190801"/>
    <m/>
    <n v="2"/>
    <n v="190801"/>
    <n v="70000"/>
  </r>
  <r>
    <x v="270"/>
    <x v="0"/>
    <m/>
    <x v="0"/>
    <x v="7"/>
    <x v="15"/>
    <n v="190801"/>
    <n v="190801"/>
    <m/>
    <n v="4"/>
    <n v="190801"/>
    <n v="80000"/>
  </r>
  <r>
    <x v="270"/>
    <x v="0"/>
    <m/>
    <x v="6"/>
    <x v="2"/>
    <x v="37"/>
    <n v="190801"/>
    <n v="190801"/>
    <m/>
    <n v="5"/>
    <n v="190801"/>
    <n v="100000"/>
  </r>
  <r>
    <x v="270"/>
    <x v="0"/>
    <m/>
    <x v="6"/>
    <x v="2"/>
    <x v="42"/>
    <n v="190801"/>
    <n v="190801"/>
    <m/>
    <n v="1"/>
    <n v="190801"/>
    <n v="35000"/>
  </r>
  <r>
    <x v="270"/>
    <x v="0"/>
    <m/>
    <x v="19"/>
    <x v="2"/>
    <x v="38"/>
    <n v="190801"/>
    <n v="190801"/>
    <m/>
    <n v="2"/>
    <n v="190801"/>
    <n v="20000"/>
  </r>
  <r>
    <x v="270"/>
    <x v="0"/>
    <m/>
    <x v="29"/>
    <x v="2"/>
    <x v="40"/>
    <n v="190801"/>
    <n v="190801"/>
    <m/>
    <n v="2"/>
    <n v="190801"/>
    <n v="70000"/>
  </r>
  <r>
    <x v="270"/>
    <x v="0"/>
    <m/>
    <x v="29"/>
    <x v="2"/>
    <x v="41"/>
    <n v="190801"/>
    <n v="190801"/>
    <m/>
    <n v="4"/>
    <n v="190801"/>
    <n v="180000"/>
  </r>
  <r>
    <x v="270"/>
    <x v="0"/>
    <m/>
    <x v="25"/>
    <x v="2"/>
    <x v="34"/>
    <n v="190801"/>
    <n v="190801"/>
    <m/>
    <n v="12"/>
    <n v="190801"/>
    <n v="1188000"/>
  </r>
  <r>
    <x v="270"/>
    <x v="0"/>
    <m/>
    <x v="1"/>
    <x v="2"/>
    <x v="18"/>
    <n v="190801"/>
    <n v="190801"/>
    <m/>
    <n v="5"/>
    <n v="190801"/>
    <n v="100000"/>
  </r>
  <r>
    <x v="270"/>
    <x v="0"/>
    <m/>
    <x v="1"/>
    <x v="2"/>
    <x v="21"/>
    <n v="190801"/>
    <n v="190801"/>
    <m/>
    <n v="1"/>
    <n v="190801"/>
    <n v="35000"/>
  </r>
  <r>
    <x v="270"/>
    <x v="0"/>
    <m/>
    <x v="4"/>
    <x v="2"/>
    <x v="26"/>
    <n v="190801"/>
    <n v="190801"/>
    <m/>
    <n v="1"/>
    <n v="190801"/>
    <n v="4000"/>
  </r>
  <r>
    <x v="270"/>
    <x v="0"/>
    <m/>
    <x v="4"/>
    <x v="2"/>
    <x v="27"/>
    <n v="190801"/>
    <n v="190801"/>
    <m/>
    <n v="1"/>
    <n v="190801"/>
    <n v="20000"/>
  </r>
  <r>
    <x v="270"/>
    <x v="0"/>
    <m/>
    <x v="0"/>
    <x v="2"/>
    <x v="15"/>
    <n v="190801"/>
    <n v="190801"/>
    <m/>
    <n v="55"/>
    <n v="190801"/>
    <n v="1100000"/>
  </r>
  <r>
    <x v="270"/>
    <x v="0"/>
    <m/>
    <x v="0"/>
    <x v="2"/>
    <x v="16"/>
    <n v="190801"/>
    <n v="190801"/>
    <m/>
    <n v="234"/>
    <n v="190801"/>
    <n v="8190000"/>
  </r>
  <r>
    <x v="270"/>
    <x v="0"/>
    <m/>
    <x v="0"/>
    <x v="2"/>
    <x v="17"/>
    <n v="190801"/>
    <n v="190801"/>
    <m/>
    <n v="58"/>
    <n v="190801"/>
    <n v="1914000"/>
  </r>
  <r>
    <x v="270"/>
    <x v="0"/>
    <m/>
    <x v="0"/>
    <x v="2"/>
    <x v="19"/>
    <n v="190801"/>
    <n v="190801"/>
    <m/>
    <n v="129"/>
    <n v="190801"/>
    <n v="387000"/>
  </r>
  <r>
    <x v="270"/>
    <x v="0"/>
    <m/>
    <x v="5"/>
    <x v="2"/>
    <x v="28"/>
    <n v="190801"/>
    <n v="190801"/>
    <m/>
    <n v="10"/>
    <n v="190801"/>
    <n v="280000"/>
  </r>
  <r>
    <x v="270"/>
    <x v="0"/>
    <m/>
    <x v="22"/>
    <x v="2"/>
    <x v="29"/>
    <n v="190801"/>
    <n v="190801"/>
    <m/>
    <n v="3"/>
    <n v="190801"/>
    <n v="114000"/>
  </r>
  <r>
    <x v="270"/>
    <x v="0"/>
    <m/>
    <x v="19"/>
    <x v="2"/>
    <x v="22"/>
    <n v="190801"/>
    <n v="190801"/>
    <m/>
    <n v="10"/>
    <n v="190801"/>
    <n v="130000"/>
  </r>
  <r>
    <x v="270"/>
    <x v="0"/>
    <m/>
    <x v="19"/>
    <x v="2"/>
    <x v="23"/>
    <n v="190801"/>
    <n v="190801"/>
    <m/>
    <n v="1"/>
    <n v="190801"/>
    <n v="24000"/>
  </r>
  <r>
    <x v="270"/>
    <x v="0"/>
    <m/>
    <x v="19"/>
    <x v="2"/>
    <x v="24"/>
    <n v="190801"/>
    <n v="190801"/>
    <m/>
    <n v="2"/>
    <n v="190801"/>
    <n v="66000"/>
  </r>
  <r>
    <x v="270"/>
    <x v="0"/>
    <m/>
    <x v="0"/>
    <x v="4"/>
    <x v="15"/>
    <n v="190801"/>
    <n v="190801"/>
    <m/>
    <n v="10"/>
    <n v="190801"/>
    <n v="315000"/>
  </r>
  <r>
    <x v="270"/>
    <x v="0"/>
    <m/>
    <x v="0"/>
    <x v="4"/>
    <x v="16"/>
    <n v="190801"/>
    <n v="190801"/>
    <m/>
    <n v="6"/>
    <n v="190801"/>
    <n v="264000"/>
  </r>
  <r>
    <x v="270"/>
    <x v="0"/>
    <m/>
    <x v="5"/>
    <x v="4"/>
    <x v="28"/>
    <n v="190801"/>
    <n v="190801"/>
    <m/>
    <n v="1"/>
    <n v="190801"/>
    <n v="38000"/>
  </r>
  <r>
    <x v="270"/>
    <x v="0"/>
    <m/>
    <x v="1"/>
    <x v="9"/>
    <x v="18"/>
    <n v="190801"/>
    <n v="190801"/>
    <m/>
    <n v="1"/>
    <n v="190801"/>
    <n v="20000"/>
  </r>
  <r>
    <x v="270"/>
    <x v="0"/>
    <m/>
    <x v="0"/>
    <x v="9"/>
    <x v="15"/>
    <n v="190801"/>
    <n v="190801"/>
    <m/>
    <n v="5"/>
    <n v="190801"/>
    <n v="100000"/>
  </r>
  <r>
    <x v="270"/>
    <x v="0"/>
    <m/>
    <x v="18"/>
    <x v="3"/>
    <x v="19"/>
    <n v="190801"/>
    <n v="190801"/>
    <m/>
    <n v="30"/>
    <n v="190801"/>
    <n v="0"/>
  </r>
  <r>
    <x v="270"/>
    <x v="0"/>
    <m/>
    <x v="6"/>
    <x v="3"/>
    <x v="37"/>
    <n v="190801"/>
    <n v="190801"/>
    <m/>
    <n v="40"/>
    <n v="190801"/>
    <n v="0"/>
  </r>
  <r>
    <x v="270"/>
    <x v="0"/>
    <m/>
    <x v="19"/>
    <x v="3"/>
    <x v="22"/>
    <n v="190801"/>
    <n v="190801"/>
    <m/>
    <n v="30"/>
    <n v="190801"/>
    <n v="0"/>
  </r>
  <r>
    <x v="271"/>
    <x v="2"/>
    <m/>
    <x v="0"/>
    <x v="1"/>
    <x v="15"/>
    <n v="190801"/>
    <n v="190801"/>
    <m/>
    <n v="2"/>
    <n v="190801"/>
    <n v="40000"/>
  </r>
  <r>
    <x v="271"/>
    <x v="2"/>
    <m/>
    <x v="0"/>
    <x v="1"/>
    <x v="16"/>
    <n v="190801"/>
    <n v="190801"/>
    <m/>
    <n v="2"/>
    <n v="190801"/>
    <n v="70000"/>
  </r>
  <r>
    <x v="271"/>
    <x v="2"/>
    <m/>
    <x v="6"/>
    <x v="5"/>
    <x v="49"/>
    <n v="190801"/>
    <n v="190801"/>
    <m/>
    <n v="10"/>
    <n v="190801"/>
    <n v="112500"/>
  </r>
  <r>
    <x v="271"/>
    <x v="2"/>
    <m/>
    <x v="0"/>
    <x v="5"/>
    <x v="15"/>
    <n v="190801"/>
    <n v="190801"/>
    <m/>
    <n v="150"/>
    <n v="190801"/>
    <n v="1534050"/>
  </r>
  <r>
    <x v="271"/>
    <x v="2"/>
    <m/>
    <x v="0"/>
    <x v="7"/>
    <x v="15"/>
    <n v="190801"/>
    <n v="190801"/>
    <m/>
    <n v="3"/>
    <n v="190801"/>
    <n v="60000"/>
  </r>
  <r>
    <x v="271"/>
    <x v="2"/>
    <m/>
    <x v="6"/>
    <x v="2"/>
    <x v="37"/>
    <n v="190801"/>
    <n v="190801"/>
    <m/>
    <n v="2"/>
    <n v="190801"/>
    <n v="40000"/>
  </r>
  <r>
    <x v="271"/>
    <x v="2"/>
    <m/>
    <x v="6"/>
    <x v="2"/>
    <x v="42"/>
    <n v="190801"/>
    <n v="190801"/>
    <m/>
    <n v="1"/>
    <n v="190801"/>
    <n v="35000"/>
  </r>
  <r>
    <x v="271"/>
    <x v="2"/>
    <m/>
    <x v="29"/>
    <x v="2"/>
    <x v="40"/>
    <n v="190801"/>
    <n v="190801"/>
    <m/>
    <n v="6"/>
    <n v="190801"/>
    <n v="210000"/>
  </r>
  <r>
    <x v="271"/>
    <x v="2"/>
    <m/>
    <x v="29"/>
    <x v="2"/>
    <x v="41"/>
    <n v="190801"/>
    <n v="190801"/>
    <m/>
    <n v="10"/>
    <n v="190801"/>
    <n v="450000"/>
  </r>
  <r>
    <x v="271"/>
    <x v="2"/>
    <m/>
    <x v="25"/>
    <x v="2"/>
    <x v="34"/>
    <n v="190801"/>
    <n v="190801"/>
    <m/>
    <n v="4"/>
    <n v="190801"/>
    <n v="396000"/>
  </r>
  <r>
    <x v="271"/>
    <x v="2"/>
    <m/>
    <x v="1"/>
    <x v="2"/>
    <x v="18"/>
    <n v="190801"/>
    <n v="190801"/>
    <m/>
    <n v="2"/>
    <n v="190801"/>
    <n v="40000"/>
  </r>
  <r>
    <x v="271"/>
    <x v="2"/>
    <m/>
    <x v="4"/>
    <x v="2"/>
    <x v="26"/>
    <n v="190801"/>
    <n v="190801"/>
    <m/>
    <n v="3"/>
    <n v="190801"/>
    <n v="12000"/>
  </r>
  <r>
    <x v="271"/>
    <x v="2"/>
    <m/>
    <x v="0"/>
    <x v="2"/>
    <x v="15"/>
    <n v="190801"/>
    <n v="190801"/>
    <m/>
    <n v="39"/>
    <n v="190801"/>
    <n v="780000"/>
  </r>
  <r>
    <x v="271"/>
    <x v="2"/>
    <m/>
    <x v="0"/>
    <x v="2"/>
    <x v="16"/>
    <n v="190801"/>
    <n v="190801"/>
    <m/>
    <n v="34"/>
    <n v="190801"/>
    <n v="1190000"/>
  </r>
  <r>
    <x v="271"/>
    <x v="2"/>
    <m/>
    <x v="0"/>
    <x v="2"/>
    <x v="17"/>
    <n v="190801"/>
    <n v="190801"/>
    <m/>
    <n v="58"/>
    <n v="190801"/>
    <n v="1914000"/>
  </r>
  <r>
    <x v="271"/>
    <x v="2"/>
    <m/>
    <x v="0"/>
    <x v="2"/>
    <x v="19"/>
    <n v="190801"/>
    <n v="190801"/>
    <m/>
    <n v="48"/>
    <n v="190801"/>
    <n v="144000"/>
  </r>
  <r>
    <x v="271"/>
    <x v="2"/>
    <m/>
    <x v="5"/>
    <x v="2"/>
    <x v="28"/>
    <n v="190801"/>
    <n v="190801"/>
    <m/>
    <n v="18"/>
    <n v="190801"/>
    <n v="504000"/>
  </r>
  <r>
    <x v="271"/>
    <x v="2"/>
    <m/>
    <x v="22"/>
    <x v="2"/>
    <x v="29"/>
    <n v="190801"/>
    <n v="190801"/>
    <m/>
    <n v="4"/>
    <n v="190801"/>
    <n v="152000"/>
  </r>
  <r>
    <x v="271"/>
    <x v="2"/>
    <m/>
    <x v="19"/>
    <x v="2"/>
    <x v="22"/>
    <n v="190801"/>
    <n v="190801"/>
    <m/>
    <n v="8"/>
    <n v="190801"/>
    <n v="104000"/>
  </r>
  <r>
    <x v="271"/>
    <x v="2"/>
    <m/>
    <x v="19"/>
    <x v="2"/>
    <x v="23"/>
    <n v="190801"/>
    <n v="190801"/>
    <m/>
    <n v="1"/>
    <n v="190801"/>
    <n v="24000"/>
  </r>
  <r>
    <x v="271"/>
    <x v="2"/>
    <m/>
    <x v="19"/>
    <x v="2"/>
    <x v="24"/>
    <n v="190801"/>
    <n v="190801"/>
    <m/>
    <n v="1"/>
    <n v="190801"/>
    <n v="33000"/>
  </r>
  <r>
    <x v="271"/>
    <x v="2"/>
    <m/>
    <x v="0"/>
    <x v="4"/>
    <x v="15"/>
    <n v="190801"/>
    <n v="190801"/>
    <m/>
    <n v="4"/>
    <n v="190801"/>
    <n v="126000"/>
  </r>
  <r>
    <x v="271"/>
    <x v="2"/>
    <m/>
    <x v="0"/>
    <x v="4"/>
    <x v="16"/>
    <n v="190801"/>
    <n v="190801"/>
    <m/>
    <n v="5"/>
    <n v="190801"/>
    <n v="220000"/>
  </r>
  <r>
    <x v="271"/>
    <x v="2"/>
    <m/>
    <x v="5"/>
    <x v="4"/>
    <x v="28"/>
    <n v="190801"/>
    <n v="190801"/>
    <m/>
    <n v="2"/>
    <n v="190801"/>
    <n v="76000"/>
  </r>
  <r>
    <x v="271"/>
    <x v="2"/>
    <m/>
    <x v="0"/>
    <x v="9"/>
    <x v="15"/>
    <n v="190801"/>
    <n v="190801"/>
    <m/>
    <n v="6"/>
    <n v="190801"/>
    <n v="120000"/>
  </r>
  <r>
    <x v="272"/>
    <x v="5"/>
    <m/>
    <x v="0"/>
    <x v="7"/>
    <x v="15"/>
    <n v="190801"/>
    <n v="190801"/>
    <m/>
    <n v="7"/>
    <n v="190801"/>
    <n v="140000"/>
  </r>
  <r>
    <x v="272"/>
    <x v="5"/>
    <m/>
    <x v="6"/>
    <x v="2"/>
    <x v="37"/>
    <n v="190801"/>
    <n v="190801"/>
    <m/>
    <n v="4"/>
    <n v="190801"/>
    <n v="80000"/>
  </r>
  <r>
    <x v="272"/>
    <x v="5"/>
    <m/>
    <x v="19"/>
    <x v="2"/>
    <x v="38"/>
    <n v="190801"/>
    <n v="190801"/>
    <m/>
    <n v="1"/>
    <n v="190801"/>
    <n v="10000"/>
  </r>
  <r>
    <x v="272"/>
    <x v="5"/>
    <m/>
    <x v="29"/>
    <x v="2"/>
    <x v="40"/>
    <n v="190801"/>
    <n v="190801"/>
    <m/>
    <n v="4"/>
    <n v="190801"/>
    <n v="140000"/>
  </r>
  <r>
    <x v="272"/>
    <x v="5"/>
    <m/>
    <x v="29"/>
    <x v="2"/>
    <x v="41"/>
    <n v="190801"/>
    <n v="190801"/>
    <m/>
    <n v="4"/>
    <n v="190801"/>
    <n v="180000"/>
  </r>
  <r>
    <x v="272"/>
    <x v="5"/>
    <m/>
    <x v="25"/>
    <x v="2"/>
    <x v="34"/>
    <n v="190801"/>
    <n v="190801"/>
    <m/>
    <n v="6"/>
    <n v="190801"/>
    <n v="594000"/>
  </r>
  <r>
    <x v="272"/>
    <x v="5"/>
    <m/>
    <x v="1"/>
    <x v="2"/>
    <x v="18"/>
    <n v="190801"/>
    <n v="190801"/>
    <m/>
    <n v="3"/>
    <n v="190801"/>
    <n v="60000"/>
  </r>
  <r>
    <x v="272"/>
    <x v="5"/>
    <m/>
    <x v="4"/>
    <x v="2"/>
    <x v="26"/>
    <n v="190801"/>
    <n v="190801"/>
    <m/>
    <n v="1"/>
    <n v="190801"/>
    <n v="4000"/>
  </r>
  <r>
    <x v="272"/>
    <x v="5"/>
    <m/>
    <x v="4"/>
    <x v="2"/>
    <x v="27"/>
    <n v="190801"/>
    <n v="190801"/>
    <m/>
    <n v="2"/>
    <n v="190801"/>
    <n v="40000"/>
  </r>
  <r>
    <x v="272"/>
    <x v="5"/>
    <m/>
    <x v="0"/>
    <x v="2"/>
    <x v="15"/>
    <n v="190801"/>
    <n v="190801"/>
    <m/>
    <n v="32"/>
    <n v="190801"/>
    <n v="640000"/>
  </r>
  <r>
    <x v="272"/>
    <x v="5"/>
    <m/>
    <x v="0"/>
    <x v="2"/>
    <x v="16"/>
    <n v="190801"/>
    <n v="190801"/>
    <m/>
    <n v="41"/>
    <n v="190801"/>
    <n v="1435000"/>
  </r>
  <r>
    <x v="272"/>
    <x v="5"/>
    <m/>
    <x v="0"/>
    <x v="2"/>
    <x v="17"/>
    <n v="190801"/>
    <n v="190801"/>
    <m/>
    <n v="42"/>
    <n v="190801"/>
    <n v="1386000"/>
  </r>
  <r>
    <x v="272"/>
    <x v="5"/>
    <m/>
    <x v="0"/>
    <x v="2"/>
    <x v="19"/>
    <n v="190801"/>
    <n v="190801"/>
    <m/>
    <n v="44"/>
    <n v="190801"/>
    <n v="132000"/>
  </r>
  <r>
    <x v="272"/>
    <x v="5"/>
    <m/>
    <x v="5"/>
    <x v="2"/>
    <x v="28"/>
    <n v="190801"/>
    <n v="190801"/>
    <m/>
    <n v="12"/>
    <n v="190801"/>
    <n v="336000"/>
  </r>
  <r>
    <x v="272"/>
    <x v="5"/>
    <m/>
    <x v="22"/>
    <x v="2"/>
    <x v="29"/>
    <n v="190801"/>
    <n v="190801"/>
    <m/>
    <n v="4"/>
    <n v="190801"/>
    <n v="152000"/>
  </r>
  <r>
    <x v="272"/>
    <x v="5"/>
    <m/>
    <x v="19"/>
    <x v="2"/>
    <x v="22"/>
    <n v="190801"/>
    <n v="190801"/>
    <m/>
    <n v="3"/>
    <n v="190801"/>
    <n v="39000"/>
  </r>
  <r>
    <x v="272"/>
    <x v="5"/>
    <m/>
    <x v="19"/>
    <x v="2"/>
    <x v="23"/>
    <n v="190801"/>
    <n v="190801"/>
    <m/>
    <n v="1"/>
    <n v="190801"/>
    <n v="24000"/>
  </r>
  <r>
    <x v="272"/>
    <x v="5"/>
    <m/>
    <x v="19"/>
    <x v="2"/>
    <x v="24"/>
    <n v="190801"/>
    <n v="190801"/>
    <m/>
    <n v="2"/>
    <n v="190801"/>
    <n v="66000"/>
  </r>
  <r>
    <x v="272"/>
    <x v="5"/>
    <m/>
    <x v="0"/>
    <x v="9"/>
    <x v="15"/>
    <n v="190801"/>
    <n v="190801"/>
    <m/>
    <n v="5"/>
    <n v="190801"/>
    <n v="100000"/>
  </r>
  <r>
    <x v="273"/>
    <x v="6"/>
    <m/>
    <x v="0"/>
    <x v="7"/>
    <x v="15"/>
    <n v="190801"/>
    <n v="190801"/>
    <m/>
    <n v="12"/>
    <n v="190801"/>
    <n v="240000"/>
  </r>
  <r>
    <x v="273"/>
    <x v="6"/>
    <m/>
    <x v="6"/>
    <x v="2"/>
    <x v="37"/>
    <n v="190801"/>
    <n v="190801"/>
    <m/>
    <n v="5"/>
    <n v="190801"/>
    <n v="100000"/>
  </r>
  <r>
    <x v="273"/>
    <x v="6"/>
    <m/>
    <x v="6"/>
    <x v="2"/>
    <x v="42"/>
    <n v="190801"/>
    <n v="190801"/>
    <m/>
    <n v="1"/>
    <n v="190801"/>
    <n v="35000"/>
  </r>
  <r>
    <x v="273"/>
    <x v="6"/>
    <m/>
    <x v="19"/>
    <x v="2"/>
    <x v="38"/>
    <n v="190801"/>
    <n v="190801"/>
    <m/>
    <n v="2"/>
    <n v="190801"/>
    <n v="20000"/>
  </r>
  <r>
    <x v="273"/>
    <x v="6"/>
    <m/>
    <x v="29"/>
    <x v="2"/>
    <x v="40"/>
    <n v="190801"/>
    <n v="190801"/>
    <m/>
    <n v="1"/>
    <n v="190801"/>
    <n v="35000"/>
  </r>
  <r>
    <x v="273"/>
    <x v="6"/>
    <m/>
    <x v="29"/>
    <x v="2"/>
    <x v="41"/>
    <n v="190801"/>
    <n v="190801"/>
    <m/>
    <n v="2"/>
    <n v="190801"/>
    <n v="90000"/>
  </r>
  <r>
    <x v="273"/>
    <x v="6"/>
    <m/>
    <x v="25"/>
    <x v="2"/>
    <x v="34"/>
    <n v="190801"/>
    <n v="190801"/>
    <m/>
    <n v="8"/>
    <n v="190801"/>
    <n v="792000"/>
  </r>
  <r>
    <x v="273"/>
    <x v="6"/>
    <m/>
    <x v="1"/>
    <x v="2"/>
    <x v="18"/>
    <n v="190801"/>
    <n v="190801"/>
    <m/>
    <n v="2"/>
    <n v="190801"/>
    <n v="40000"/>
  </r>
  <r>
    <x v="273"/>
    <x v="6"/>
    <m/>
    <x v="1"/>
    <x v="2"/>
    <x v="21"/>
    <n v="190801"/>
    <n v="190801"/>
    <m/>
    <n v="1"/>
    <n v="190801"/>
    <n v="35000"/>
  </r>
  <r>
    <x v="273"/>
    <x v="6"/>
    <m/>
    <x v="4"/>
    <x v="2"/>
    <x v="26"/>
    <n v="190801"/>
    <n v="190801"/>
    <m/>
    <n v="3"/>
    <n v="190801"/>
    <n v="12000"/>
  </r>
  <r>
    <x v="273"/>
    <x v="6"/>
    <m/>
    <x v="4"/>
    <x v="2"/>
    <x v="27"/>
    <n v="190801"/>
    <n v="190801"/>
    <m/>
    <n v="4"/>
    <n v="190801"/>
    <n v="80000"/>
  </r>
  <r>
    <x v="273"/>
    <x v="6"/>
    <m/>
    <x v="0"/>
    <x v="2"/>
    <x v="15"/>
    <n v="190801"/>
    <n v="190801"/>
    <m/>
    <n v="73"/>
    <n v="190801"/>
    <n v="1460000"/>
  </r>
  <r>
    <x v="273"/>
    <x v="6"/>
    <m/>
    <x v="0"/>
    <x v="2"/>
    <x v="16"/>
    <n v="190801"/>
    <n v="190801"/>
    <m/>
    <n v="31"/>
    <n v="190801"/>
    <n v="1085000"/>
  </r>
  <r>
    <x v="273"/>
    <x v="6"/>
    <m/>
    <x v="0"/>
    <x v="2"/>
    <x v="17"/>
    <n v="190801"/>
    <n v="190801"/>
    <m/>
    <n v="53"/>
    <n v="190801"/>
    <n v="1749000"/>
  </r>
  <r>
    <x v="273"/>
    <x v="6"/>
    <m/>
    <x v="0"/>
    <x v="2"/>
    <x v="19"/>
    <n v="190801"/>
    <n v="190801"/>
    <m/>
    <n v="60"/>
    <n v="190801"/>
    <n v="180000"/>
  </r>
  <r>
    <x v="273"/>
    <x v="6"/>
    <m/>
    <x v="5"/>
    <x v="2"/>
    <x v="28"/>
    <n v="190801"/>
    <n v="190801"/>
    <m/>
    <n v="9"/>
    <n v="190801"/>
    <n v="252000"/>
  </r>
  <r>
    <x v="273"/>
    <x v="6"/>
    <m/>
    <x v="22"/>
    <x v="2"/>
    <x v="29"/>
    <n v="190801"/>
    <n v="190801"/>
    <m/>
    <n v="9"/>
    <n v="190801"/>
    <n v="342000"/>
  </r>
  <r>
    <x v="273"/>
    <x v="6"/>
    <m/>
    <x v="19"/>
    <x v="2"/>
    <x v="22"/>
    <n v="190801"/>
    <n v="190801"/>
    <m/>
    <n v="6"/>
    <n v="190801"/>
    <n v="78000"/>
  </r>
  <r>
    <x v="273"/>
    <x v="6"/>
    <m/>
    <x v="19"/>
    <x v="2"/>
    <x v="24"/>
    <n v="190801"/>
    <n v="190801"/>
    <m/>
    <n v="1"/>
    <n v="190801"/>
    <n v="33000"/>
  </r>
  <r>
    <x v="273"/>
    <x v="6"/>
    <m/>
    <x v="0"/>
    <x v="9"/>
    <x v="15"/>
    <n v="190801"/>
    <n v="190801"/>
    <m/>
    <n v="5"/>
    <n v="190801"/>
    <n v="100000"/>
  </r>
  <r>
    <x v="273"/>
    <x v="6"/>
    <m/>
    <x v="0"/>
    <x v="6"/>
    <x v="15"/>
    <n v="190801"/>
    <n v="190801"/>
    <m/>
    <n v="233"/>
    <n v="190801"/>
    <n v="2112844"/>
  </r>
  <r>
    <x v="273"/>
    <x v="6"/>
    <m/>
    <x v="0"/>
    <x v="6"/>
    <x v="17"/>
    <n v="190801"/>
    <n v="190801"/>
    <m/>
    <n v="90"/>
    <n v="190801"/>
    <n v="1423620"/>
  </r>
  <r>
    <x v="273"/>
    <x v="6"/>
    <m/>
    <x v="4"/>
    <x v="6"/>
    <x v="26"/>
    <n v="190801"/>
    <n v="190801"/>
    <m/>
    <n v="480"/>
    <n v="190801"/>
    <n v="515040"/>
  </r>
  <r>
    <x v="273"/>
    <x v="6"/>
    <m/>
    <x v="26"/>
    <x v="6"/>
    <x v="35"/>
    <n v="190801"/>
    <n v="190801"/>
    <m/>
    <n v="86"/>
    <n v="190801"/>
    <n v="1473266"/>
  </r>
  <r>
    <x v="273"/>
    <x v="6"/>
    <m/>
    <x v="22"/>
    <x v="6"/>
    <x v="29"/>
    <n v="190801"/>
    <n v="190801"/>
    <m/>
    <n v="6"/>
    <n v="190801"/>
    <n v="118146"/>
  </r>
  <r>
    <x v="273"/>
    <x v="6"/>
    <m/>
    <x v="24"/>
    <x v="6"/>
    <x v="31"/>
    <n v="190801"/>
    <n v="190801"/>
    <m/>
    <n v="99"/>
    <n v="190801"/>
    <n v="1472823"/>
  </r>
  <r>
    <x v="273"/>
    <x v="6"/>
    <m/>
    <x v="23"/>
    <x v="6"/>
    <x v="30"/>
    <n v="190801"/>
    <n v="190801"/>
    <m/>
    <n v="66"/>
    <n v="190801"/>
    <n v="459624"/>
  </r>
  <r>
    <x v="273"/>
    <x v="6"/>
    <m/>
    <x v="19"/>
    <x v="6"/>
    <x v="22"/>
    <n v="190801"/>
    <n v="190801"/>
    <m/>
    <n v="7"/>
    <n v="190801"/>
    <n v="47537"/>
  </r>
  <r>
    <x v="273"/>
    <x v="6"/>
    <m/>
    <x v="27"/>
    <x v="6"/>
    <x v="36"/>
    <n v="190801"/>
    <n v="190801"/>
    <m/>
    <n v="175"/>
    <n v="190801"/>
    <n v="1654975"/>
  </r>
  <r>
    <x v="273"/>
    <x v="6"/>
    <m/>
    <x v="6"/>
    <x v="6"/>
    <x v="37"/>
    <n v="190801"/>
    <n v="190801"/>
    <m/>
    <n v="45"/>
    <n v="190801"/>
    <n v="450000"/>
  </r>
  <r>
    <x v="273"/>
    <x v="6"/>
    <m/>
    <x v="28"/>
    <x v="6"/>
    <x v="39"/>
    <n v="190801"/>
    <n v="190801"/>
    <m/>
    <n v="181"/>
    <n v="190801"/>
    <n v="2863058"/>
  </r>
  <r>
    <x v="274"/>
    <x v="3"/>
    <m/>
    <x v="0"/>
    <x v="1"/>
    <x v="15"/>
    <n v="190801"/>
    <n v="190801"/>
    <m/>
    <n v="2"/>
    <n v="190801"/>
    <n v="40000"/>
  </r>
  <r>
    <x v="274"/>
    <x v="3"/>
    <m/>
    <x v="0"/>
    <x v="1"/>
    <x v="16"/>
    <n v="190801"/>
    <n v="190801"/>
    <m/>
    <n v="19"/>
    <n v="190801"/>
    <n v="665000"/>
  </r>
  <r>
    <x v="274"/>
    <x v="3"/>
    <m/>
    <x v="0"/>
    <x v="7"/>
    <x v="15"/>
    <n v="190801"/>
    <n v="190801"/>
    <m/>
    <n v="4"/>
    <n v="190801"/>
    <n v="80000"/>
  </r>
  <r>
    <x v="274"/>
    <x v="3"/>
    <m/>
    <x v="6"/>
    <x v="2"/>
    <x v="37"/>
    <n v="190801"/>
    <n v="190801"/>
    <m/>
    <n v="3"/>
    <n v="190801"/>
    <n v="60000"/>
  </r>
  <r>
    <x v="274"/>
    <x v="3"/>
    <m/>
    <x v="6"/>
    <x v="2"/>
    <x v="42"/>
    <n v="190801"/>
    <n v="190801"/>
    <m/>
    <n v="1"/>
    <n v="190801"/>
    <n v="35000"/>
  </r>
  <r>
    <x v="274"/>
    <x v="3"/>
    <m/>
    <x v="19"/>
    <x v="2"/>
    <x v="38"/>
    <n v="190801"/>
    <n v="190801"/>
    <m/>
    <n v="1"/>
    <n v="190801"/>
    <n v="10000"/>
  </r>
  <r>
    <x v="274"/>
    <x v="3"/>
    <m/>
    <x v="29"/>
    <x v="2"/>
    <x v="40"/>
    <n v="190801"/>
    <n v="190801"/>
    <m/>
    <n v="4"/>
    <n v="190801"/>
    <n v="140000"/>
  </r>
  <r>
    <x v="274"/>
    <x v="3"/>
    <m/>
    <x v="29"/>
    <x v="2"/>
    <x v="41"/>
    <n v="190801"/>
    <n v="190801"/>
    <m/>
    <n v="2"/>
    <n v="190801"/>
    <n v="90000"/>
  </r>
  <r>
    <x v="274"/>
    <x v="3"/>
    <m/>
    <x v="25"/>
    <x v="2"/>
    <x v="34"/>
    <n v="190801"/>
    <n v="190801"/>
    <m/>
    <n v="8"/>
    <n v="190801"/>
    <n v="792000"/>
  </r>
  <r>
    <x v="274"/>
    <x v="3"/>
    <m/>
    <x v="1"/>
    <x v="2"/>
    <x v="18"/>
    <n v="190801"/>
    <n v="190801"/>
    <m/>
    <n v="2"/>
    <n v="190801"/>
    <n v="40000"/>
  </r>
  <r>
    <x v="274"/>
    <x v="3"/>
    <m/>
    <x v="4"/>
    <x v="2"/>
    <x v="26"/>
    <n v="190801"/>
    <n v="190801"/>
    <m/>
    <n v="5"/>
    <n v="190801"/>
    <n v="20000"/>
  </r>
  <r>
    <x v="274"/>
    <x v="3"/>
    <m/>
    <x v="4"/>
    <x v="2"/>
    <x v="27"/>
    <n v="190801"/>
    <n v="190801"/>
    <m/>
    <n v="1"/>
    <n v="190801"/>
    <n v="20000"/>
  </r>
  <r>
    <x v="274"/>
    <x v="3"/>
    <m/>
    <x v="0"/>
    <x v="2"/>
    <x v="15"/>
    <n v="190801"/>
    <n v="190801"/>
    <m/>
    <n v="74"/>
    <n v="190801"/>
    <n v="1480000"/>
  </r>
  <r>
    <x v="274"/>
    <x v="3"/>
    <m/>
    <x v="0"/>
    <x v="2"/>
    <x v="16"/>
    <n v="190801"/>
    <n v="190801"/>
    <m/>
    <n v="42"/>
    <n v="190801"/>
    <n v="1470000"/>
  </r>
  <r>
    <x v="274"/>
    <x v="3"/>
    <m/>
    <x v="0"/>
    <x v="2"/>
    <x v="17"/>
    <n v="190801"/>
    <n v="190801"/>
    <m/>
    <n v="77"/>
    <n v="190801"/>
    <n v="2541000"/>
  </r>
  <r>
    <x v="274"/>
    <x v="3"/>
    <m/>
    <x v="0"/>
    <x v="2"/>
    <x v="19"/>
    <n v="190801"/>
    <n v="190801"/>
    <m/>
    <n v="66"/>
    <n v="190801"/>
    <n v="198000"/>
  </r>
  <r>
    <x v="274"/>
    <x v="3"/>
    <m/>
    <x v="5"/>
    <x v="2"/>
    <x v="28"/>
    <n v="190801"/>
    <n v="190801"/>
    <m/>
    <n v="11"/>
    <n v="190801"/>
    <n v="308000"/>
  </r>
  <r>
    <x v="274"/>
    <x v="3"/>
    <m/>
    <x v="22"/>
    <x v="2"/>
    <x v="29"/>
    <n v="190801"/>
    <n v="190801"/>
    <m/>
    <n v="7"/>
    <n v="190801"/>
    <n v="266000"/>
  </r>
  <r>
    <x v="274"/>
    <x v="3"/>
    <m/>
    <x v="19"/>
    <x v="2"/>
    <x v="22"/>
    <n v="190801"/>
    <n v="190801"/>
    <m/>
    <n v="6"/>
    <n v="190801"/>
    <n v="78000"/>
  </r>
  <r>
    <x v="274"/>
    <x v="3"/>
    <m/>
    <x v="19"/>
    <x v="2"/>
    <x v="24"/>
    <n v="190801"/>
    <n v="190801"/>
    <m/>
    <n v="1"/>
    <n v="190801"/>
    <n v="33000"/>
  </r>
  <r>
    <x v="274"/>
    <x v="3"/>
    <m/>
    <x v="0"/>
    <x v="4"/>
    <x v="15"/>
    <n v="190801"/>
    <n v="190801"/>
    <m/>
    <n v="26"/>
    <n v="190801"/>
    <n v="819000"/>
  </r>
  <r>
    <x v="274"/>
    <x v="3"/>
    <m/>
    <x v="0"/>
    <x v="4"/>
    <x v="16"/>
    <n v="190801"/>
    <n v="190801"/>
    <m/>
    <n v="12"/>
    <n v="190801"/>
    <n v="528000"/>
  </r>
  <r>
    <x v="274"/>
    <x v="3"/>
    <m/>
    <x v="5"/>
    <x v="4"/>
    <x v="28"/>
    <n v="190801"/>
    <n v="190801"/>
    <m/>
    <n v="5"/>
    <n v="190801"/>
    <n v="190000"/>
  </r>
  <r>
    <x v="274"/>
    <x v="3"/>
    <m/>
    <x v="1"/>
    <x v="4"/>
    <x v="18"/>
    <n v="190801"/>
    <n v="190801"/>
    <m/>
    <n v="1"/>
    <n v="190801"/>
    <n v="31500"/>
  </r>
  <r>
    <x v="274"/>
    <x v="3"/>
    <m/>
    <x v="4"/>
    <x v="4"/>
    <x v="27"/>
    <n v="190801"/>
    <n v="190801"/>
    <m/>
    <n v="1"/>
    <n v="190801"/>
    <n v="36000"/>
  </r>
  <r>
    <x v="274"/>
    <x v="3"/>
    <m/>
    <x v="19"/>
    <x v="4"/>
    <x v="22"/>
    <n v="190801"/>
    <n v="190801"/>
    <m/>
    <n v="1"/>
    <n v="190801"/>
    <n v="25000"/>
  </r>
  <r>
    <x v="274"/>
    <x v="3"/>
    <m/>
    <x v="0"/>
    <x v="3"/>
    <x v="15"/>
    <n v="190801"/>
    <n v="190801"/>
    <m/>
    <n v="5"/>
    <n v="190801"/>
    <n v="0"/>
  </r>
  <r>
    <x v="274"/>
    <x v="3"/>
    <m/>
    <x v="18"/>
    <x v="3"/>
    <x v="19"/>
    <n v="190801"/>
    <n v="190801"/>
    <m/>
    <n v="4"/>
    <n v="190801"/>
    <n v="0"/>
  </r>
  <r>
    <x v="274"/>
    <x v="3"/>
    <m/>
    <x v="5"/>
    <x v="3"/>
    <x v="28"/>
    <n v="190801"/>
    <n v="190801"/>
    <m/>
    <n v="4"/>
    <n v="190801"/>
    <n v="0"/>
  </r>
  <r>
    <x v="274"/>
    <x v="3"/>
    <m/>
    <x v="4"/>
    <x v="3"/>
    <x v="27"/>
    <n v="190801"/>
    <n v="190801"/>
    <m/>
    <n v="4"/>
    <n v="190801"/>
    <n v="0"/>
  </r>
  <r>
    <x v="274"/>
    <x v="3"/>
    <m/>
    <x v="6"/>
    <x v="3"/>
    <x v="37"/>
    <n v="190801"/>
    <n v="190801"/>
    <m/>
    <n v="4"/>
    <n v="190801"/>
    <n v="0"/>
  </r>
  <r>
    <x v="274"/>
    <x v="3"/>
    <m/>
    <x v="0"/>
    <x v="9"/>
    <x v="15"/>
    <n v="190801"/>
    <n v="190801"/>
    <m/>
    <n v="8"/>
    <n v="190801"/>
    <n v="160000"/>
  </r>
  <r>
    <x v="275"/>
    <x v="4"/>
    <m/>
    <x v="0"/>
    <x v="1"/>
    <x v="16"/>
    <n v="190801"/>
    <n v="190801"/>
    <m/>
    <n v="7"/>
    <n v="190801"/>
    <n v="245000"/>
  </r>
  <r>
    <x v="275"/>
    <x v="4"/>
    <m/>
    <x v="0"/>
    <x v="5"/>
    <x v="15"/>
    <n v="190801"/>
    <n v="190801"/>
    <m/>
    <n v="250"/>
    <n v="190801"/>
    <n v="2556750"/>
  </r>
  <r>
    <x v="275"/>
    <x v="4"/>
    <m/>
    <x v="0"/>
    <x v="7"/>
    <x v="15"/>
    <n v="190801"/>
    <n v="190801"/>
    <m/>
    <n v="4"/>
    <n v="190801"/>
    <n v="80000"/>
  </r>
  <r>
    <x v="275"/>
    <x v="4"/>
    <m/>
    <x v="6"/>
    <x v="2"/>
    <x v="37"/>
    <n v="190801"/>
    <n v="190801"/>
    <m/>
    <n v="7"/>
    <n v="190801"/>
    <n v="140000"/>
  </r>
  <r>
    <x v="275"/>
    <x v="4"/>
    <m/>
    <x v="6"/>
    <x v="2"/>
    <x v="42"/>
    <n v="190801"/>
    <n v="190801"/>
    <m/>
    <n v="1"/>
    <n v="190801"/>
    <n v="35000"/>
  </r>
  <r>
    <x v="275"/>
    <x v="4"/>
    <m/>
    <x v="19"/>
    <x v="2"/>
    <x v="38"/>
    <n v="190801"/>
    <n v="190801"/>
    <m/>
    <n v="3"/>
    <n v="190801"/>
    <n v="30000"/>
  </r>
  <r>
    <x v="275"/>
    <x v="4"/>
    <m/>
    <x v="29"/>
    <x v="2"/>
    <x v="40"/>
    <n v="190801"/>
    <n v="190801"/>
    <m/>
    <n v="5"/>
    <n v="190801"/>
    <n v="175000"/>
  </r>
  <r>
    <x v="275"/>
    <x v="4"/>
    <m/>
    <x v="29"/>
    <x v="2"/>
    <x v="41"/>
    <n v="190801"/>
    <n v="190801"/>
    <m/>
    <n v="4"/>
    <n v="190801"/>
    <n v="180000"/>
  </r>
  <r>
    <x v="275"/>
    <x v="4"/>
    <m/>
    <x v="25"/>
    <x v="2"/>
    <x v="34"/>
    <n v="190801"/>
    <n v="190801"/>
    <m/>
    <n v="5"/>
    <n v="190801"/>
    <n v="495000"/>
  </r>
  <r>
    <x v="275"/>
    <x v="4"/>
    <m/>
    <x v="1"/>
    <x v="2"/>
    <x v="18"/>
    <n v="190801"/>
    <n v="190801"/>
    <m/>
    <n v="3"/>
    <n v="190801"/>
    <n v="60000"/>
  </r>
  <r>
    <x v="275"/>
    <x v="4"/>
    <m/>
    <x v="4"/>
    <x v="2"/>
    <x v="26"/>
    <n v="190801"/>
    <n v="190801"/>
    <m/>
    <n v="2"/>
    <n v="190801"/>
    <n v="8000"/>
  </r>
  <r>
    <x v="275"/>
    <x v="4"/>
    <m/>
    <x v="4"/>
    <x v="2"/>
    <x v="27"/>
    <n v="190801"/>
    <n v="190801"/>
    <m/>
    <n v="10"/>
    <n v="190801"/>
    <n v="200000"/>
  </r>
  <r>
    <x v="275"/>
    <x v="4"/>
    <m/>
    <x v="0"/>
    <x v="2"/>
    <x v="15"/>
    <n v="190801"/>
    <n v="190801"/>
    <m/>
    <n v="58"/>
    <n v="190801"/>
    <n v="1160000"/>
  </r>
  <r>
    <x v="275"/>
    <x v="4"/>
    <m/>
    <x v="0"/>
    <x v="2"/>
    <x v="16"/>
    <n v="190801"/>
    <n v="190801"/>
    <m/>
    <n v="45"/>
    <n v="190801"/>
    <n v="1575000"/>
  </r>
  <r>
    <x v="275"/>
    <x v="4"/>
    <m/>
    <x v="0"/>
    <x v="2"/>
    <x v="17"/>
    <n v="190801"/>
    <n v="190801"/>
    <m/>
    <n v="65"/>
    <n v="190801"/>
    <n v="2145000"/>
  </r>
  <r>
    <x v="275"/>
    <x v="4"/>
    <m/>
    <x v="0"/>
    <x v="2"/>
    <x v="19"/>
    <n v="190801"/>
    <n v="190801"/>
    <m/>
    <n v="52"/>
    <n v="190801"/>
    <n v="156000"/>
  </r>
  <r>
    <x v="275"/>
    <x v="4"/>
    <m/>
    <x v="5"/>
    <x v="2"/>
    <x v="28"/>
    <n v="190801"/>
    <n v="190801"/>
    <m/>
    <n v="13"/>
    <n v="190801"/>
    <n v="364000"/>
  </r>
  <r>
    <x v="275"/>
    <x v="4"/>
    <m/>
    <x v="22"/>
    <x v="2"/>
    <x v="29"/>
    <n v="190801"/>
    <n v="190801"/>
    <m/>
    <n v="4"/>
    <n v="190801"/>
    <n v="152000"/>
  </r>
  <r>
    <x v="275"/>
    <x v="4"/>
    <m/>
    <x v="19"/>
    <x v="2"/>
    <x v="22"/>
    <n v="190801"/>
    <n v="190801"/>
    <m/>
    <n v="8"/>
    <n v="190801"/>
    <n v="104000"/>
  </r>
  <r>
    <x v="275"/>
    <x v="4"/>
    <m/>
    <x v="19"/>
    <x v="2"/>
    <x v="23"/>
    <n v="190801"/>
    <n v="190801"/>
    <m/>
    <n v="2"/>
    <n v="190801"/>
    <n v="48000"/>
  </r>
  <r>
    <x v="275"/>
    <x v="4"/>
    <m/>
    <x v="19"/>
    <x v="2"/>
    <x v="24"/>
    <n v="190801"/>
    <n v="190801"/>
    <m/>
    <n v="1"/>
    <n v="190801"/>
    <n v="33000"/>
  </r>
  <r>
    <x v="275"/>
    <x v="4"/>
    <m/>
    <x v="0"/>
    <x v="4"/>
    <x v="15"/>
    <n v="190801"/>
    <n v="190801"/>
    <m/>
    <n v="7"/>
    <n v="190801"/>
    <n v="220500"/>
  </r>
  <r>
    <x v="275"/>
    <x v="4"/>
    <m/>
    <x v="0"/>
    <x v="4"/>
    <x v="16"/>
    <n v="190801"/>
    <n v="190801"/>
    <m/>
    <n v="6"/>
    <n v="190801"/>
    <n v="264000"/>
  </r>
  <r>
    <x v="275"/>
    <x v="4"/>
    <m/>
    <x v="5"/>
    <x v="4"/>
    <x v="28"/>
    <n v="190801"/>
    <n v="190801"/>
    <m/>
    <n v="3"/>
    <n v="190801"/>
    <n v="114000"/>
  </r>
  <r>
    <x v="275"/>
    <x v="4"/>
    <m/>
    <x v="0"/>
    <x v="3"/>
    <x v="15"/>
    <n v="190801"/>
    <n v="190801"/>
    <m/>
    <n v="2"/>
    <n v="190801"/>
    <n v="0"/>
  </r>
  <r>
    <x v="275"/>
    <x v="4"/>
    <m/>
    <x v="0"/>
    <x v="9"/>
    <x v="15"/>
    <n v="190801"/>
    <n v="190801"/>
    <m/>
    <n v="1"/>
    <n v="190801"/>
    <n v="20000"/>
  </r>
  <r>
    <x v="275"/>
    <x v="4"/>
    <m/>
    <x v="5"/>
    <x v="9"/>
    <x v="28"/>
    <n v="190801"/>
    <n v="190801"/>
    <m/>
    <n v="1"/>
    <n v="190801"/>
    <n v="28000"/>
  </r>
  <r>
    <x v="276"/>
    <x v="1"/>
    <m/>
    <x v="0"/>
    <x v="1"/>
    <x v="15"/>
    <n v="190801"/>
    <n v="190801"/>
    <m/>
    <n v="1"/>
    <n v="190801"/>
    <n v="20000"/>
  </r>
  <r>
    <x v="276"/>
    <x v="1"/>
    <m/>
    <x v="0"/>
    <x v="1"/>
    <x v="16"/>
    <n v="190801"/>
    <n v="190801"/>
    <m/>
    <n v="11"/>
    <n v="190801"/>
    <n v="385000"/>
  </r>
  <r>
    <x v="276"/>
    <x v="1"/>
    <m/>
    <x v="0"/>
    <x v="7"/>
    <x v="15"/>
    <n v="190801"/>
    <n v="190801"/>
    <m/>
    <n v="15"/>
    <n v="190801"/>
    <n v="300000"/>
  </r>
  <r>
    <x v="276"/>
    <x v="1"/>
    <m/>
    <x v="6"/>
    <x v="2"/>
    <x v="37"/>
    <n v="190801"/>
    <n v="190801"/>
    <m/>
    <n v="9"/>
    <n v="190801"/>
    <n v="180000"/>
  </r>
  <r>
    <x v="276"/>
    <x v="1"/>
    <m/>
    <x v="6"/>
    <x v="2"/>
    <x v="42"/>
    <n v="190801"/>
    <n v="190801"/>
    <m/>
    <n v="5"/>
    <n v="190801"/>
    <n v="175000"/>
  </r>
  <r>
    <x v="276"/>
    <x v="1"/>
    <m/>
    <x v="19"/>
    <x v="2"/>
    <x v="38"/>
    <n v="190801"/>
    <n v="190801"/>
    <m/>
    <n v="3"/>
    <n v="190801"/>
    <n v="30000"/>
  </r>
  <r>
    <x v="276"/>
    <x v="1"/>
    <m/>
    <x v="29"/>
    <x v="2"/>
    <x v="40"/>
    <n v="190801"/>
    <n v="190801"/>
    <m/>
    <n v="3"/>
    <n v="190801"/>
    <n v="105000"/>
  </r>
  <r>
    <x v="276"/>
    <x v="1"/>
    <m/>
    <x v="29"/>
    <x v="2"/>
    <x v="41"/>
    <n v="190801"/>
    <n v="190801"/>
    <m/>
    <n v="10"/>
    <n v="190801"/>
    <n v="450000"/>
  </r>
  <r>
    <x v="276"/>
    <x v="1"/>
    <m/>
    <x v="25"/>
    <x v="2"/>
    <x v="34"/>
    <n v="190801"/>
    <n v="190801"/>
    <m/>
    <n v="5"/>
    <n v="190801"/>
    <n v="495000"/>
  </r>
  <r>
    <x v="276"/>
    <x v="1"/>
    <m/>
    <x v="1"/>
    <x v="2"/>
    <x v="18"/>
    <n v="190801"/>
    <n v="190801"/>
    <m/>
    <n v="2"/>
    <n v="190801"/>
    <n v="40000"/>
  </r>
  <r>
    <x v="276"/>
    <x v="1"/>
    <m/>
    <x v="4"/>
    <x v="2"/>
    <x v="26"/>
    <n v="190801"/>
    <n v="190801"/>
    <m/>
    <n v="6"/>
    <n v="190801"/>
    <n v="24000"/>
  </r>
  <r>
    <x v="276"/>
    <x v="1"/>
    <m/>
    <x v="4"/>
    <x v="2"/>
    <x v="27"/>
    <n v="190801"/>
    <n v="190801"/>
    <m/>
    <n v="2"/>
    <n v="190801"/>
    <n v="40000"/>
  </r>
  <r>
    <x v="276"/>
    <x v="1"/>
    <m/>
    <x v="0"/>
    <x v="2"/>
    <x v="15"/>
    <n v="190801"/>
    <n v="190801"/>
    <m/>
    <n v="69"/>
    <n v="190801"/>
    <n v="1380000"/>
  </r>
  <r>
    <x v="276"/>
    <x v="1"/>
    <m/>
    <x v="0"/>
    <x v="2"/>
    <x v="16"/>
    <n v="190801"/>
    <n v="190801"/>
    <m/>
    <n v="58"/>
    <n v="190801"/>
    <n v="2030000"/>
  </r>
  <r>
    <x v="276"/>
    <x v="1"/>
    <m/>
    <x v="0"/>
    <x v="2"/>
    <x v="17"/>
    <n v="190801"/>
    <n v="190801"/>
    <m/>
    <n v="84"/>
    <n v="190801"/>
    <n v="2772000"/>
  </r>
  <r>
    <x v="276"/>
    <x v="1"/>
    <m/>
    <x v="0"/>
    <x v="2"/>
    <x v="19"/>
    <n v="190801"/>
    <n v="190801"/>
    <m/>
    <n v="90"/>
    <n v="190801"/>
    <n v="270000"/>
  </r>
  <r>
    <x v="276"/>
    <x v="1"/>
    <m/>
    <x v="5"/>
    <x v="2"/>
    <x v="28"/>
    <n v="190801"/>
    <n v="190801"/>
    <m/>
    <n v="23"/>
    <n v="190801"/>
    <n v="644000"/>
  </r>
  <r>
    <x v="276"/>
    <x v="1"/>
    <m/>
    <x v="22"/>
    <x v="2"/>
    <x v="29"/>
    <n v="190801"/>
    <n v="190801"/>
    <m/>
    <n v="8"/>
    <n v="190801"/>
    <n v="304000"/>
  </r>
  <r>
    <x v="276"/>
    <x v="1"/>
    <m/>
    <x v="19"/>
    <x v="2"/>
    <x v="22"/>
    <n v="190801"/>
    <n v="190801"/>
    <m/>
    <n v="9"/>
    <n v="190801"/>
    <n v="117000"/>
  </r>
  <r>
    <x v="276"/>
    <x v="1"/>
    <m/>
    <x v="19"/>
    <x v="2"/>
    <x v="23"/>
    <n v="190801"/>
    <n v="190801"/>
    <m/>
    <n v="1"/>
    <n v="190801"/>
    <n v="24000"/>
  </r>
  <r>
    <x v="276"/>
    <x v="1"/>
    <m/>
    <x v="19"/>
    <x v="2"/>
    <x v="24"/>
    <n v="190801"/>
    <n v="190801"/>
    <m/>
    <n v="2"/>
    <n v="190801"/>
    <n v="66000"/>
  </r>
  <r>
    <x v="276"/>
    <x v="1"/>
    <m/>
    <x v="0"/>
    <x v="4"/>
    <x v="15"/>
    <n v="190801"/>
    <n v="190801"/>
    <m/>
    <n v="7"/>
    <n v="190801"/>
    <n v="220500"/>
  </r>
  <r>
    <x v="276"/>
    <x v="1"/>
    <m/>
    <x v="0"/>
    <x v="4"/>
    <x v="16"/>
    <n v="190801"/>
    <n v="190801"/>
    <m/>
    <n v="6"/>
    <n v="190801"/>
    <n v="264000"/>
  </r>
  <r>
    <x v="276"/>
    <x v="1"/>
    <m/>
    <x v="5"/>
    <x v="4"/>
    <x v="28"/>
    <n v="190801"/>
    <n v="190801"/>
    <m/>
    <n v="4"/>
    <n v="190801"/>
    <n v="152000"/>
  </r>
  <r>
    <x v="276"/>
    <x v="1"/>
    <m/>
    <x v="6"/>
    <x v="3"/>
    <x v="37"/>
    <n v="190801"/>
    <n v="190801"/>
    <m/>
    <n v="2"/>
    <n v="190801"/>
    <n v="0"/>
  </r>
  <r>
    <x v="276"/>
    <x v="1"/>
    <m/>
    <x v="0"/>
    <x v="9"/>
    <x v="15"/>
    <n v="190801"/>
    <n v="190801"/>
    <m/>
    <n v="5"/>
    <n v="190801"/>
    <n v="100000"/>
  </r>
  <r>
    <x v="277"/>
    <x v="0"/>
    <m/>
    <x v="0"/>
    <x v="1"/>
    <x v="15"/>
    <n v="190801"/>
    <n v="190801"/>
    <m/>
    <n v="2"/>
    <n v="190801"/>
    <n v="40000"/>
  </r>
  <r>
    <x v="277"/>
    <x v="0"/>
    <m/>
    <x v="0"/>
    <x v="1"/>
    <x v="16"/>
    <n v="190801"/>
    <n v="190801"/>
    <m/>
    <n v="5"/>
    <n v="190801"/>
    <n v="175000"/>
  </r>
  <r>
    <x v="277"/>
    <x v="0"/>
    <m/>
    <x v="19"/>
    <x v="5"/>
    <x v="50"/>
    <n v="190801"/>
    <n v="190801"/>
    <m/>
    <n v="10"/>
    <n v="190801"/>
    <n v="72000"/>
  </r>
  <r>
    <x v="277"/>
    <x v="0"/>
    <m/>
    <x v="0"/>
    <x v="7"/>
    <x v="15"/>
    <n v="190801"/>
    <n v="190801"/>
    <m/>
    <n v="1"/>
    <n v="190801"/>
    <n v="20000"/>
  </r>
  <r>
    <x v="277"/>
    <x v="0"/>
    <m/>
    <x v="6"/>
    <x v="2"/>
    <x v="37"/>
    <n v="190801"/>
    <n v="190801"/>
    <m/>
    <n v="7"/>
    <n v="190801"/>
    <n v="140000"/>
  </r>
  <r>
    <x v="277"/>
    <x v="0"/>
    <m/>
    <x v="6"/>
    <x v="2"/>
    <x v="42"/>
    <n v="190801"/>
    <n v="190801"/>
    <m/>
    <n v="4"/>
    <n v="190801"/>
    <n v="140000"/>
  </r>
  <r>
    <x v="277"/>
    <x v="0"/>
    <m/>
    <x v="19"/>
    <x v="2"/>
    <x v="38"/>
    <n v="190801"/>
    <n v="190801"/>
    <m/>
    <n v="6"/>
    <n v="190801"/>
    <n v="60000"/>
  </r>
  <r>
    <x v="277"/>
    <x v="0"/>
    <m/>
    <x v="29"/>
    <x v="2"/>
    <x v="40"/>
    <n v="190801"/>
    <n v="190801"/>
    <m/>
    <n v="4"/>
    <n v="190801"/>
    <n v="140000"/>
  </r>
  <r>
    <x v="277"/>
    <x v="0"/>
    <m/>
    <x v="29"/>
    <x v="2"/>
    <x v="41"/>
    <n v="190801"/>
    <n v="190801"/>
    <m/>
    <n v="4"/>
    <n v="190801"/>
    <n v="180000"/>
  </r>
  <r>
    <x v="277"/>
    <x v="0"/>
    <m/>
    <x v="1"/>
    <x v="2"/>
    <x v="18"/>
    <n v="190801"/>
    <n v="190801"/>
    <m/>
    <n v="4"/>
    <n v="190801"/>
    <n v="80000"/>
  </r>
  <r>
    <x v="277"/>
    <x v="0"/>
    <m/>
    <x v="1"/>
    <x v="2"/>
    <x v="21"/>
    <n v="190801"/>
    <n v="190801"/>
    <m/>
    <n v="1"/>
    <n v="190801"/>
    <n v="35000"/>
  </r>
  <r>
    <x v="277"/>
    <x v="0"/>
    <m/>
    <x v="4"/>
    <x v="2"/>
    <x v="26"/>
    <n v="190801"/>
    <n v="190801"/>
    <m/>
    <n v="2"/>
    <n v="190801"/>
    <n v="8000"/>
  </r>
  <r>
    <x v="277"/>
    <x v="0"/>
    <m/>
    <x v="4"/>
    <x v="2"/>
    <x v="27"/>
    <n v="190801"/>
    <n v="190801"/>
    <m/>
    <n v="3"/>
    <n v="190801"/>
    <n v="60000"/>
  </r>
  <r>
    <x v="277"/>
    <x v="0"/>
    <m/>
    <x v="0"/>
    <x v="2"/>
    <x v="15"/>
    <n v="190801"/>
    <n v="190801"/>
    <m/>
    <n v="56"/>
    <n v="190801"/>
    <n v="1120000"/>
  </r>
  <r>
    <x v="277"/>
    <x v="0"/>
    <m/>
    <x v="0"/>
    <x v="2"/>
    <x v="16"/>
    <n v="190801"/>
    <n v="190801"/>
    <m/>
    <n v="40"/>
    <n v="190801"/>
    <n v="1400000"/>
  </r>
  <r>
    <x v="277"/>
    <x v="0"/>
    <m/>
    <x v="0"/>
    <x v="2"/>
    <x v="17"/>
    <n v="190801"/>
    <n v="190801"/>
    <m/>
    <n v="68"/>
    <n v="190801"/>
    <n v="2244000"/>
  </r>
  <r>
    <x v="277"/>
    <x v="0"/>
    <m/>
    <x v="0"/>
    <x v="2"/>
    <x v="19"/>
    <n v="190801"/>
    <n v="190801"/>
    <m/>
    <n v="60"/>
    <n v="190801"/>
    <n v="180000"/>
  </r>
  <r>
    <x v="277"/>
    <x v="0"/>
    <m/>
    <x v="5"/>
    <x v="2"/>
    <x v="28"/>
    <n v="190801"/>
    <n v="190801"/>
    <m/>
    <n v="21"/>
    <n v="190801"/>
    <n v="588000"/>
  </r>
  <r>
    <x v="277"/>
    <x v="0"/>
    <m/>
    <x v="22"/>
    <x v="2"/>
    <x v="29"/>
    <n v="190801"/>
    <n v="190801"/>
    <m/>
    <n v="2"/>
    <n v="190801"/>
    <n v="76000"/>
  </r>
  <r>
    <x v="277"/>
    <x v="0"/>
    <m/>
    <x v="19"/>
    <x v="2"/>
    <x v="22"/>
    <n v="190801"/>
    <n v="190801"/>
    <m/>
    <n v="8"/>
    <n v="190801"/>
    <n v="104000"/>
  </r>
  <r>
    <x v="277"/>
    <x v="0"/>
    <m/>
    <x v="19"/>
    <x v="2"/>
    <x v="23"/>
    <n v="190801"/>
    <n v="190801"/>
    <m/>
    <n v="1"/>
    <n v="190801"/>
    <n v="24000"/>
  </r>
  <r>
    <x v="277"/>
    <x v="0"/>
    <m/>
    <x v="19"/>
    <x v="2"/>
    <x v="24"/>
    <n v="190801"/>
    <n v="190801"/>
    <m/>
    <n v="1"/>
    <n v="190801"/>
    <n v="33000"/>
  </r>
  <r>
    <x v="277"/>
    <x v="0"/>
    <m/>
    <x v="0"/>
    <x v="4"/>
    <x v="15"/>
    <n v="190801"/>
    <n v="190801"/>
    <m/>
    <n v="8"/>
    <n v="190801"/>
    <n v="252000"/>
  </r>
  <r>
    <x v="277"/>
    <x v="0"/>
    <m/>
    <x v="0"/>
    <x v="4"/>
    <x v="16"/>
    <n v="190801"/>
    <n v="190801"/>
    <m/>
    <n v="8"/>
    <n v="190801"/>
    <n v="352000"/>
  </r>
  <r>
    <x v="277"/>
    <x v="0"/>
    <m/>
    <x v="5"/>
    <x v="4"/>
    <x v="28"/>
    <n v="190801"/>
    <n v="190801"/>
    <m/>
    <n v="1"/>
    <n v="190801"/>
    <n v="38000"/>
  </r>
  <r>
    <x v="277"/>
    <x v="0"/>
    <m/>
    <x v="6"/>
    <x v="3"/>
    <x v="37"/>
    <n v="190801"/>
    <n v="190801"/>
    <m/>
    <n v="5"/>
    <n v="190801"/>
    <n v="0"/>
  </r>
  <r>
    <x v="277"/>
    <x v="0"/>
    <m/>
    <x v="0"/>
    <x v="9"/>
    <x v="15"/>
    <n v="190801"/>
    <n v="190801"/>
    <m/>
    <n v="2"/>
    <n v="190801"/>
    <n v="40000"/>
  </r>
  <r>
    <x v="278"/>
    <x v="2"/>
    <m/>
    <x v="0"/>
    <x v="1"/>
    <x v="15"/>
    <n v="190801"/>
    <n v="190801"/>
    <m/>
    <n v="2"/>
    <n v="190801"/>
    <n v="40000"/>
  </r>
  <r>
    <x v="278"/>
    <x v="2"/>
    <m/>
    <x v="0"/>
    <x v="1"/>
    <x v="16"/>
    <n v="190801"/>
    <n v="190801"/>
    <m/>
    <n v="5"/>
    <n v="190801"/>
    <n v="175000"/>
  </r>
  <r>
    <x v="278"/>
    <x v="2"/>
    <m/>
    <x v="0"/>
    <x v="7"/>
    <x v="15"/>
    <n v="190801"/>
    <n v="190801"/>
    <m/>
    <n v="21"/>
    <n v="190801"/>
    <n v="420000"/>
  </r>
  <r>
    <x v="278"/>
    <x v="2"/>
    <m/>
    <x v="6"/>
    <x v="2"/>
    <x v="37"/>
    <n v="190801"/>
    <n v="190801"/>
    <m/>
    <n v="2"/>
    <n v="190801"/>
    <n v="40000"/>
  </r>
  <r>
    <x v="278"/>
    <x v="2"/>
    <m/>
    <x v="6"/>
    <x v="2"/>
    <x v="42"/>
    <n v="190801"/>
    <n v="190801"/>
    <m/>
    <n v="2"/>
    <n v="190801"/>
    <n v="70000"/>
  </r>
  <r>
    <x v="278"/>
    <x v="2"/>
    <m/>
    <x v="29"/>
    <x v="2"/>
    <x v="40"/>
    <n v="190801"/>
    <n v="190801"/>
    <m/>
    <n v="2"/>
    <n v="190801"/>
    <n v="70000"/>
  </r>
  <r>
    <x v="278"/>
    <x v="2"/>
    <m/>
    <x v="29"/>
    <x v="2"/>
    <x v="41"/>
    <n v="190801"/>
    <n v="190801"/>
    <m/>
    <n v="2"/>
    <n v="190801"/>
    <n v="90000"/>
  </r>
  <r>
    <x v="278"/>
    <x v="2"/>
    <m/>
    <x v="25"/>
    <x v="2"/>
    <x v="34"/>
    <n v="190801"/>
    <n v="190801"/>
    <m/>
    <n v="6"/>
    <n v="190801"/>
    <n v="594000"/>
  </r>
  <r>
    <x v="278"/>
    <x v="2"/>
    <m/>
    <x v="1"/>
    <x v="2"/>
    <x v="18"/>
    <n v="190801"/>
    <n v="190801"/>
    <m/>
    <n v="4"/>
    <n v="190801"/>
    <n v="80000"/>
  </r>
  <r>
    <x v="278"/>
    <x v="2"/>
    <m/>
    <x v="4"/>
    <x v="2"/>
    <x v="26"/>
    <n v="190801"/>
    <n v="190801"/>
    <m/>
    <n v="3"/>
    <n v="190801"/>
    <n v="12000"/>
  </r>
  <r>
    <x v="278"/>
    <x v="2"/>
    <m/>
    <x v="0"/>
    <x v="2"/>
    <x v="15"/>
    <n v="190801"/>
    <n v="190801"/>
    <m/>
    <n v="49"/>
    <n v="190801"/>
    <n v="980000"/>
  </r>
  <r>
    <x v="278"/>
    <x v="2"/>
    <m/>
    <x v="0"/>
    <x v="2"/>
    <x v="16"/>
    <n v="190801"/>
    <n v="190801"/>
    <m/>
    <n v="52"/>
    <n v="190801"/>
    <n v="1820000"/>
  </r>
  <r>
    <x v="278"/>
    <x v="2"/>
    <m/>
    <x v="0"/>
    <x v="2"/>
    <x v="17"/>
    <n v="190801"/>
    <n v="190801"/>
    <m/>
    <n v="44"/>
    <n v="190801"/>
    <n v="1452000"/>
  </r>
  <r>
    <x v="278"/>
    <x v="2"/>
    <m/>
    <x v="0"/>
    <x v="2"/>
    <x v="19"/>
    <n v="190801"/>
    <n v="190801"/>
    <m/>
    <n v="38"/>
    <n v="190801"/>
    <n v="114000"/>
  </r>
  <r>
    <x v="278"/>
    <x v="2"/>
    <m/>
    <x v="5"/>
    <x v="2"/>
    <x v="28"/>
    <n v="190801"/>
    <n v="190801"/>
    <m/>
    <n v="10"/>
    <n v="190801"/>
    <n v="280000"/>
  </r>
  <r>
    <x v="278"/>
    <x v="2"/>
    <m/>
    <x v="22"/>
    <x v="2"/>
    <x v="29"/>
    <n v="190801"/>
    <n v="190801"/>
    <m/>
    <n v="3"/>
    <n v="190801"/>
    <n v="114000"/>
  </r>
  <r>
    <x v="278"/>
    <x v="2"/>
    <m/>
    <x v="19"/>
    <x v="2"/>
    <x v="22"/>
    <n v="190801"/>
    <n v="190801"/>
    <m/>
    <n v="6"/>
    <n v="190801"/>
    <n v="78000"/>
  </r>
  <r>
    <x v="278"/>
    <x v="2"/>
    <m/>
    <x v="19"/>
    <x v="2"/>
    <x v="23"/>
    <n v="190801"/>
    <n v="190801"/>
    <m/>
    <n v="2"/>
    <n v="190801"/>
    <n v="48000"/>
  </r>
  <r>
    <x v="278"/>
    <x v="2"/>
    <m/>
    <x v="19"/>
    <x v="2"/>
    <x v="24"/>
    <n v="190801"/>
    <n v="190801"/>
    <m/>
    <n v="1"/>
    <n v="190801"/>
    <n v="33000"/>
  </r>
  <r>
    <x v="278"/>
    <x v="2"/>
    <m/>
    <x v="0"/>
    <x v="4"/>
    <x v="15"/>
    <n v="190801"/>
    <n v="190801"/>
    <m/>
    <n v="12"/>
    <n v="190801"/>
    <n v="378000"/>
  </r>
  <r>
    <x v="278"/>
    <x v="2"/>
    <m/>
    <x v="0"/>
    <x v="4"/>
    <x v="16"/>
    <n v="190801"/>
    <n v="190801"/>
    <m/>
    <n v="7"/>
    <n v="190801"/>
    <n v="308000"/>
  </r>
  <r>
    <x v="278"/>
    <x v="2"/>
    <m/>
    <x v="5"/>
    <x v="4"/>
    <x v="28"/>
    <n v="190801"/>
    <n v="190801"/>
    <m/>
    <n v="3"/>
    <n v="190801"/>
    <n v="114000"/>
  </r>
  <r>
    <x v="278"/>
    <x v="2"/>
    <m/>
    <x v="0"/>
    <x v="3"/>
    <x v="15"/>
    <n v="190801"/>
    <n v="190801"/>
    <m/>
    <n v="2"/>
    <n v="190801"/>
    <n v="0"/>
  </r>
  <r>
    <x v="278"/>
    <x v="2"/>
    <m/>
    <x v="18"/>
    <x v="3"/>
    <x v="19"/>
    <n v="190801"/>
    <n v="190801"/>
    <m/>
    <n v="2"/>
    <n v="190801"/>
    <n v="0"/>
  </r>
  <r>
    <x v="278"/>
    <x v="2"/>
    <m/>
    <x v="6"/>
    <x v="3"/>
    <x v="37"/>
    <n v="190801"/>
    <n v="190801"/>
    <m/>
    <n v="1"/>
    <n v="190801"/>
    <n v="0"/>
  </r>
  <r>
    <x v="278"/>
    <x v="2"/>
    <m/>
    <x v="0"/>
    <x v="9"/>
    <x v="15"/>
    <n v="190801"/>
    <n v="190801"/>
    <m/>
    <n v="5"/>
    <n v="190801"/>
    <n v="100000"/>
  </r>
  <r>
    <x v="279"/>
    <x v="5"/>
    <m/>
    <x v="0"/>
    <x v="7"/>
    <x v="15"/>
    <n v="190801"/>
    <n v="190801"/>
    <m/>
    <n v="13"/>
    <n v="190801"/>
    <n v="260000"/>
  </r>
  <r>
    <x v="279"/>
    <x v="5"/>
    <m/>
    <x v="6"/>
    <x v="2"/>
    <x v="37"/>
    <n v="190801"/>
    <n v="190801"/>
    <m/>
    <n v="2"/>
    <n v="190801"/>
    <n v="40000"/>
  </r>
  <r>
    <x v="279"/>
    <x v="5"/>
    <m/>
    <x v="6"/>
    <x v="2"/>
    <x v="42"/>
    <n v="190801"/>
    <n v="190801"/>
    <m/>
    <n v="1"/>
    <n v="190801"/>
    <n v="35000"/>
  </r>
  <r>
    <x v="279"/>
    <x v="5"/>
    <m/>
    <x v="19"/>
    <x v="2"/>
    <x v="38"/>
    <n v="190801"/>
    <n v="190801"/>
    <m/>
    <n v="1"/>
    <n v="190801"/>
    <n v="10000"/>
  </r>
  <r>
    <x v="279"/>
    <x v="5"/>
    <m/>
    <x v="29"/>
    <x v="2"/>
    <x v="41"/>
    <n v="190801"/>
    <n v="190801"/>
    <m/>
    <n v="1"/>
    <n v="190801"/>
    <n v="45000"/>
  </r>
  <r>
    <x v="279"/>
    <x v="5"/>
    <m/>
    <x v="25"/>
    <x v="2"/>
    <x v="34"/>
    <n v="190801"/>
    <n v="190801"/>
    <m/>
    <n v="3"/>
    <n v="190801"/>
    <n v="297000"/>
  </r>
  <r>
    <x v="279"/>
    <x v="5"/>
    <m/>
    <x v="1"/>
    <x v="2"/>
    <x v="18"/>
    <n v="190801"/>
    <n v="190801"/>
    <m/>
    <n v="2"/>
    <n v="190801"/>
    <n v="40000"/>
  </r>
  <r>
    <x v="279"/>
    <x v="5"/>
    <m/>
    <x v="1"/>
    <x v="2"/>
    <x v="21"/>
    <n v="190801"/>
    <n v="190801"/>
    <m/>
    <n v="1"/>
    <n v="190801"/>
    <n v="35000"/>
  </r>
  <r>
    <x v="279"/>
    <x v="5"/>
    <m/>
    <x v="4"/>
    <x v="2"/>
    <x v="26"/>
    <n v="190801"/>
    <n v="190801"/>
    <m/>
    <n v="2"/>
    <n v="190801"/>
    <n v="8000"/>
  </r>
  <r>
    <x v="279"/>
    <x v="5"/>
    <m/>
    <x v="4"/>
    <x v="2"/>
    <x v="27"/>
    <n v="190801"/>
    <n v="190801"/>
    <m/>
    <n v="4"/>
    <n v="190801"/>
    <n v="80000"/>
  </r>
  <r>
    <x v="279"/>
    <x v="5"/>
    <m/>
    <x v="0"/>
    <x v="2"/>
    <x v="15"/>
    <n v="190801"/>
    <n v="190801"/>
    <m/>
    <n v="43"/>
    <n v="190801"/>
    <n v="860000"/>
  </r>
  <r>
    <x v="279"/>
    <x v="5"/>
    <m/>
    <x v="0"/>
    <x v="2"/>
    <x v="16"/>
    <n v="190801"/>
    <n v="190801"/>
    <m/>
    <n v="24"/>
    <n v="190801"/>
    <n v="840000"/>
  </r>
  <r>
    <x v="279"/>
    <x v="5"/>
    <m/>
    <x v="0"/>
    <x v="2"/>
    <x v="17"/>
    <n v="190801"/>
    <n v="190801"/>
    <m/>
    <n v="38"/>
    <n v="190801"/>
    <n v="1254000"/>
  </r>
  <r>
    <x v="279"/>
    <x v="5"/>
    <m/>
    <x v="0"/>
    <x v="2"/>
    <x v="19"/>
    <n v="190801"/>
    <n v="190801"/>
    <m/>
    <n v="30"/>
    <n v="190801"/>
    <n v="90000"/>
  </r>
  <r>
    <x v="279"/>
    <x v="5"/>
    <m/>
    <x v="5"/>
    <x v="2"/>
    <x v="28"/>
    <n v="190801"/>
    <n v="190801"/>
    <m/>
    <n v="10"/>
    <n v="190801"/>
    <n v="280000"/>
  </r>
  <r>
    <x v="279"/>
    <x v="5"/>
    <m/>
    <x v="22"/>
    <x v="2"/>
    <x v="29"/>
    <n v="190801"/>
    <n v="190801"/>
    <m/>
    <n v="2"/>
    <n v="190801"/>
    <n v="76000"/>
  </r>
  <r>
    <x v="279"/>
    <x v="5"/>
    <m/>
    <x v="19"/>
    <x v="2"/>
    <x v="22"/>
    <n v="190801"/>
    <n v="190801"/>
    <m/>
    <n v="1"/>
    <n v="190801"/>
    <n v="13000"/>
  </r>
  <r>
    <x v="279"/>
    <x v="5"/>
    <m/>
    <x v="19"/>
    <x v="2"/>
    <x v="23"/>
    <n v="190801"/>
    <n v="190801"/>
    <m/>
    <n v="1"/>
    <n v="190801"/>
    <n v="24000"/>
  </r>
  <r>
    <x v="279"/>
    <x v="5"/>
    <m/>
    <x v="0"/>
    <x v="9"/>
    <x v="15"/>
    <n v="190801"/>
    <n v="190801"/>
    <m/>
    <n v="2"/>
    <n v="190801"/>
    <n v="40000"/>
  </r>
  <r>
    <x v="280"/>
    <x v="6"/>
    <m/>
    <x v="0"/>
    <x v="7"/>
    <x v="15"/>
    <n v="190801"/>
    <n v="190801"/>
    <m/>
    <n v="22"/>
    <n v="190801"/>
    <n v="440000"/>
  </r>
  <r>
    <x v="280"/>
    <x v="6"/>
    <m/>
    <x v="6"/>
    <x v="2"/>
    <x v="37"/>
    <n v="190801"/>
    <n v="190801"/>
    <m/>
    <n v="4"/>
    <n v="190801"/>
    <n v="80000"/>
  </r>
  <r>
    <x v="280"/>
    <x v="6"/>
    <m/>
    <x v="6"/>
    <x v="2"/>
    <x v="42"/>
    <n v="190801"/>
    <n v="190801"/>
    <m/>
    <n v="2"/>
    <n v="190801"/>
    <n v="70000"/>
  </r>
  <r>
    <x v="280"/>
    <x v="6"/>
    <m/>
    <x v="19"/>
    <x v="2"/>
    <x v="38"/>
    <n v="190801"/>
    <n v="190801"/>
    <m/>
    <n v="1"/>
    <n v="190801"/>
    <n v="10000"/>
  </r>
  <r>
    <x v="280"/>
    <x v="6"/>
    <m/>
    <x v="29"/>
    <x v="2"/>
    <x v="40"/>
    <n v="190801"/>
    <n v="190801"/>
    <m/>
    <n v="1"/>
    <n v="190801"/>
    <n v="35000"/>
  </r>
  <r>
    <x v="280"/>
    <x v="6"/>
    <m/>
    <x v="29"/>
    <x v="2"/>
    <x v="41"/>
    <n v="190801"/>
    <n v="190801"/>
    <m/>
    <n v="5"/>
    <n v="190801"/>
    <n v="225000"/>
  </r>
  <r>
    <x v="280"/>
    <x v="6"/>
    <m/>
    <x v="25"/>
    <x v="2"/>
    <x v="34"/>
    <n v="190801"/>
    <n v="190801"/>
    <m/>
    <n v="3"/>
    <n v="190801"/>
    <n v="297000"/>
  </r>
  <r>
    <x v="280"/>
    <x v="6"/>
    <m/>
    <x v="1"/>
    <x v="2"/>
    <x v="18"/>
    <n v="190801"/>
    <n v="190801"/>
    <m/>
    <n v="2"/>
    <n v="190801"/>
    <n v="40000"/>
  </r>
  <r>
    <x v="280"/>
    <x v="6"/>
    <m/>
    <x v="1"/>
    <x v="2"/>
    <x v="21"/>
    <n v="190801"/>
    <n v="190801"/>
    <m/>
    <n v="2"/>
    <n v="190801"/>
    <n v="70000"/>
  </r>
  <r>
    <x v="280"/>
    <x v="6"/>
    <m/>
    <x v="4"/>
    <x v="2"/>
    <x v="26"/>
    <n v="190801"/>
    <n v="190801"/>
    <m/>
    <n v="4"/>
    <n v="190801"/>
    <n v="16000"/>
  </r>
  <r>
    <x v="280"/>
    <x v="6"/>
    <m/>
    <x v="4"/>
    <x v="2"/>
    <x v="27"/>
    <n v="190801"/>
    <n v="190801"/>
    <m/>
    <n v="4"/>
    <n v="190801"/>
    <n v="80000"/>
  </r>
  <r>
    <x v="280"/>
    <x v="6"/>
    <m/>
    <x v="0"/>
    <x v="2"/>
    <x v="15"/>
    <n v="190801"/>
    <n v="190801"/>
    <m/>
    <n v="59"/>
    <n v="190801"/>
    <n v="1180000"/>
  </r>
  <r>
    <x v="280"/>
    <x v="6"/>
    <m/>
    <x v="0"/>
    <x v="2"/>
    <x v="16"/>
    <n v="190801"/>
    <n v="190801"/>
    <m/>
    <n v="51"/>
    <n v="190801"/>
    <n v="1785000"/>
  </r>
  <r>
    <x v="280"/>
    <x v="6"/>
    <m/>
    <x v="0"/>
    <x v="2"/>
    <x v="17"/>
    <n v="190801"/>
    <n v="190801"/>
    <m/>
    <n v="53"/>
    <n v="190801"/>
    <n v="1749000"/>
  </r>
  <r>
    <x v="280"/>
    <x v="6"/>
    <m/>
    <x v="0"/>
    <x v="2"/>
    <x v="19"/>
    <n v="190801"/>
    <n v="190801"/>
    <m/>
    <n v="66"/>
    <n v="190801"/>
    <n v="198000"/>
  </r>
  <r>
    <x v="280"/>
    <x v="6"/>
    <m/>
    <x v="5"/>
    <x v="2"/>
    <x v="28"/>
    <n v="190801"/>
    <n v="190801"/>
    <m/>
    <n v="10"/>
    <n v="190801"/>
    <n v="280000"/>
  </r>
  <r>
    <x v="280"/>
    <x v="6"/>
    <m/>
    <x v="22"/>
    <x v="2"/>
    <x v="29"/>
    <n v="190801"/>
    <n v="190801"/>
    <m/>
    <n v="2"/>
    <n v="190801"/>
    <n v="76000"/>
  </r>
  <r>
    <x v="280"/>
    <x v="6"/>
    <m/>
    <x v="19"/>
    <x v="2"/>
    <x v="22"/>
    <n v="190801"/>
    <n v="190801"/>
    <m/>
    <n v="10"/>
    <n v="190801"/>
    <n v="130000"/>
  </r>
  <r>
    <x v="280"/>
    <x v="6"/>
    <m/>
    <x v="19"/>
    <x v="2"/>
    <x v="23"/>
    <n v="190801"/>
    <n v="190801"/>
    <m/>
    <n v="2"/>
    <n v="190801"/>
    <n v="48000"/>
  </r>
  <r>
    <x v="280"/>
    <x v="6"/>
    <m/>
    <x v="0"/>
    <x v="9"/>
    <x v="15"/>
    <n v="190801"/>
    <n v="190801"/>
    <m/>
    <n v="6"/>
    <n v="190801"/>
    <n v="120000"/>
  </r>
  <r>
    <x v="280"/>
    <x v="6"/>
    <m/>
    <x v="0"/>
    <x v="6"/>
    <x v="15"/>
    <n v="190801"/>
    <n v="190801"/>
    <m/>
    <n v="640"/>
    <n v="190801"/>
    <n v="5803520"/>
  </r>
  <r>
    <x v="280"/>
    <x v="6"/>
    <m/>
    <x v="0"/>
    <x v="6"/>
    <x v="17"/>
    <n v="190801"/>
    <n v="190801"/>
    <m/>
    <n v="7"/>
    <n v="190801"/>
    <n v="110726"/>
  </r>
  <r>
    <x v="280"/>
    <x v="6"/>
    <m/>
    <x v="4"/>
    <x v="6"/>
    <x v="26"/>
    <n v="190801"/>
    <n v="190801"/>
    <m/>
    <n v="523"/>
    <n v="190801"/>
    <n v="561179"/>
  </r>
  <r>
    <x v="280"/>
    <x v="6"/>
    <m/>
    <x v="26"/>
    <x v="6"/>
    <x v="35"/>
    <n v="190801"/>
    <n v="190801"/>
    <m/>
    <n v="82"/>
    <n v="190801"/>
    <n v="1404742"/>
  </r>
  <r>
    <x v="280"/>
    <x v="6"/>
    <m/>
    <x v="22"/>
    <x v="6"/>
    <x v="29"/>
    <n v="190801"/>
    <n v="190801"/>
    <m/>
    <n v="17"/>
    <n v="190801"/>
    <n v="334747"/>
  </r>
  <r>
    <x v="280"/>
    <x v="6"/>
    <m/>
    <x v="24"/>
    <x v="6"/>
    <x v="31"/>
    <n v="190801"/>
    <n v="190801"/>
    <m/>
    <n v="73"/>
    <n v="190801"/>
    <n v="1086021"/>
  </r>
  <r>
    <x v="280"/>
    <x v="6"/>
    <m/>
    <x v="23"/>
    <x v="6"/>
    <x v="30"/>
    <n v="190801"/>
    <n v="190801"/>
    <m/>
    <n v="156"/>
    <n v="190801"/>
    <n v="1086384"/>
  </r>
  <r>
    <x v="280"/>
    <x v="6"/>
    <m/>
    <x v="19"/>
    <x v="6"/>
    <x v="22"/>
    <n v="190801"/>
    <n v="190801"/>
    <m/>
    <n v="7"/>
    <n v="190801"/>
    <n v="47537"/>
  </r>
  <r>
    <x v="280"/>
    <x v="6"/>
    <m/>
    <x v="27"/>
    <x v="6"/>
    <x v="36"/>
    <n v="190801"/>
    <n v="190801"/>
    <m/>
    <n v="168"/>
    <n v="190801"/>
    <n v="1588776"/>
  </r>
  <r>
    <x v="280"/>
    <x v="6"/>
    <m/>
    <x v="6"/>
    <x v="6"/>
    <x v="37"/>
    <n v="190801"/>
    <n v="190801"/>
    <m/>
    <n v="38"/>
    <n v="190801"/>
    <n v="380000"/>
  </r>
  <r>
    <x v="280"/>
    <x v="6"/>
    <m/>
    <x v="28"/>
    <x v="6"/>
    <x v="39"/>
    <n v="190801"/>
    <n v="190801"/>
    <m/>
    <n v="32"/>
    <n v="190801"/>
    <n v="506176"/>
  </r>
  <r>
    <x v="280"/>
    <x v="6"/>
    <m/>
    <x v="20"/>
    <x v="6"/>
    <x v="25"/>
    <n v="190801"/>
    <n v="190801"/>
    <m/>
    <n v="1"/>
    <n v="190801"/>
    <n v="9716"/>
  </r>
  <r>
    <x v="281"/>
    <x v="3"/>
    <m/>
    <x v="0"/>
    <x v="1"/>
    <x v="15"/>
    <n v="190801"/>
    <n v="190801"/>
    <m/>
    <n v="2"/>
    <n v="190801"/>
    <n v="40000"/>
  </r>
  <r>
    <x v="281"/>
    <x v="3"/>
    <m/>
    <x v="0"/>
    <x v="1"/>
    <x v="16"/>
    <n v="190801"/>
    <n v="190801"/>
    <m/>
    <n v="14"/>
    <n v="190801"/>
    <n v="490000"/>
  </r>
  <r>
    <x v="281"/>
    <x v="3"/>
    <m/>
    <x v="0"/>
    <x v="7"/>
    <x v="15"/>
    <n v="190801"/>
    <n v="190801"/>
    <m/>
    <n v="16"/>
    <n v="190801"/>
    <n v="320000"/>
  </r>
  <r>
    <x v="281"/>
    <x v="3"/>
    <m/>
    <x v="6"/>
    <x v="2"/>
    <x v="37"/>
    <n v="190801"/>
    <n v="190801"/>
    <m/>
    <n v="6"/>
    <n v="190801"/>
    <n v="120000"/>
  </r>
  <r>
    <x v="281"/>
    <x v="3"/>
    <m/>
    <x v="6"/>
    <x v="2"/>
    <x v="42"/>
    <n v="190801"/>
    <n v="190801"/>
    <m/>
    <n v="1"/>
    <n v="190801"/>
    <n v="35000"/>
  </r>
  <r>
    <x v="281"/>
    <x v="3"/>
    <m/>
    <x v="19"/>
    <x v="2"/>
    <x v="38"/>
    <n v="190801"/>
    <n v="190801"/>
    <m/>
    <n v="1"/>
    <n v="190801"/>
    <n v="10000"/>
  </r>
  <r>
    <x v="281"/>
    <x v="3"/>
    <m/>
    <x v="29"/>
    <x v="2"/>
    <x v="40"/>
    <n v="190801"/>
    <n v="190801"/>
    <m/>
    <n v="8"/>
    <n v="190801"/>
    <n v="280000"/>
  </r>
  <r>
    <x v="281"/>
    <x v="3"/>
    <m/>
    <x v="29"/>
    <x v="2"/>
    <x v="41"/>
    <n v="190801"/>
    <n v="190801"/>
    <m/>
    <n v="8"/>
    <n v="190801"/>
    <n v="360000"/>
  </r>
  <r>
    <x v="281"/>
    <x v="3"/>
    <m/>
    <x v="25"/>
    <x v="2"/>
    <x v="34"/>
    <n v="190801"/>
    <n v="190801"/>
    <m/>
    <n v="10"/>
    <n v="190801"/>
    <n v="990000"/>
  </r>
  <r>
    <x v="281"/>
    <x v="3"/>
    <m/>
    <x v="1"/>
    <x v="2"/>
    <x v="18"/>
    <n v="190801"/>
    <n v="190801"/>
    <m/>
    <n v="3"/>
    <n v="190801"/>
    <n v="60000"/>
  </r>
  <r>
    <x v="281"/>
    <x v="3"/>
    <m/>
    <x v="1"/>
    <x v="2"/>
    <x v="21"/>
    <n v="190801"/>
    <n v="190801"/>
    <m/>
    <n v="1"/>
    <n v="190801"/>
    <n v="35000"/>
  </r>
  <r>
    <x v="281"/>
    <x v="3"/>
    <m/>
    <x v="4"/>
    <x v="2"/>
    <x v="27"/>
    <n v="190801"/>
    <n v="190801"/>
    <m/>
    <n v="60"/>
    <n v="190801"/>
    <n v="1200000"/>
  </r>
  <r>
    <x v="281"/>
    <x v="3"/>
    <m/>
    <x v="0"/>
    <x v="2"/>
    <x v="15"/>
    <n v="190801"/>
    <n v="190801"/>
    <m/>
    <n v="68"/>
    <n v="190801"/>
    <n v="1360000"/>
  </r>
  <r>
    <x v="281"/>
    <x v="3"/>
    <m/>
    <x v="0"/>
    <x v="2"/>
    <x v="16"/>
    <n v="190801"/>
    <n v="190801"/>
    <m/>
    <n v="256"/>
    <n v="190801"/>
    <n v="8960000"/>
  </r>
  <r>
    <x v="281"/>
    <x v="3"/>
    <m/>
    <x v="0"/>
    <x v="2"/>
    <x v="17"/>
    <n v="190801"/>
    <n v="190801"/>
    <m/>
    <n v="73"/>
    <n v="190801"/>
    <n v="2409000"/>
  </r>
  <r>
    <x v="281"/>
    <x v="3"/>
    <m/>
    <x v="0"/>
    <x v="2"/>
    <x v="19"/>
    <n v="190801"/>
    <n v="190801"/>
    <m/>
    <n v="436"/>
    <n v="190801"/>
    <n v="1308000"/>
  </r>
  <r>
    <x v="281"/>
    <x v="3"/>
    <m/>
    <x v="5"/>
    <x v="2"/>
    <x v="28"/>
    <n v="190801"/>
    <n v="190801"/>
    <m/>
    <n v="17"/>
    <n v="190801"/>
    <n v="476000"/>
  </r>
  <r>
    <x v="281"/>
    <x v="3"/>
    <m/>
    <x v="22"/>
    <x v="2"/>
    <x v="29"/>
    <n v="190801"/>
    <n v="190801"/>
    <m/>
    <n v="5"/>
    <n v="190801"/>
    <n v="190000"/>
  </r>
  <r>
    <x v="281"/>
    <x v="3"/>
    <m/>
    <x v="19"/>
    <x v="2"/>
    <x v="22"/>
    <n v="190801"/>
    <n v="190801"/>
    <m/>
    <n v="33"/>
    <n v="190801"/>
    <n v="429000"/>
  </r>
  <r>
    <x v="281"/>
    <x v="3"/>
    <m/>
    <x v="19"/>
    <x v="2"/>
    <x v="23"/>
    <n v="190801"/>
    <n v="190801"/>
    <m/>
    <n v="2"/>
    <n v="190801"/>
    <n v="48000"/>
  </r>
  <r>
    <x v="281"/>
    <x v="3"/>
    <m/>
    <x v="19"/>
    <x v="2"/>
    <x v="24"/>
    <n v="190801"/>
    <n v="190801"/>
    <m/>
    <n v="1"/>
    <n v="190801"/>
    <n v="33000"/>
  </r>
  <r>
    <x v="281"/>
    <x v="3"/>
    <m/>
    <x v="0"/>
    <x v="4"/>
    <x v="15"/>
    <n v="190801"/>
    <n v="190801"/>
    <m/>
    <n v="34"/>
    <n v="190801"/>
    <n v="1071000"/>
  </r>
  <r>
    <x v="281"/>
    <x v="3"/>
    <m/>
    <x v="0"/>
    <x v="4"/>
    <x v="16"/>
    <n v="190801"/>
    <n v="190801"/>
    <m/>
    <n v="7"/>
    <n v="190801"/>
    <n v="308000"/>
  </r>
  <r>
    <x v="281"/>
    <x v="3"/>
    <m/>
    <x v="5"/>
    <x v="4"/>
    <x v="28"/>
    <n v="190801"/>
    <n v="190801"/>
    <m/>
    <n v="2"/>
    <n v="190801"/>
    <n v="76000"/>
  </r>
  <r>
    <x v="281"/>
    <x v="3"/>
    <m/>
    <x v="4"/>
    <x v="4"/>
    <x v="27"/>
    <n v="190801"/>
    <n v="190801"/>
    <m/>
    <n v="2"/>
    <n v="190801"/>
    <n v="72000"/>
  </r>
  <r>
    <x v="281"/>
    <x v="3"/>
    <m/>
    <x v="19"/>
    <x v="4"/>
    <x v="22"/>
    <n v="190801"/>
    <n v="190801"/>
    <m/>
    <n v="2"/>
    <n v="190801"/>
    <n v="50000"/>
  </r>
  <r>
    <x v="281"/>
    <x v="3"/>
    <m/>
    <x v="0"/>
    <x v="3"/>
    <x v="15"/>
    <n v="190801"/>
    <n v="190801"/>
    <m/>
    <n v="5"/>
    <n v="190801"/>
    <n v="0"/>
  </r>
  <r>
    <x v="281"/>
    <x v="3"/>
    <m/>
    <x v="18"/>
    <x v="3"/>
    <x v="19"/>
    <n v="190801"/>
    <n v="190801"/>
    <m/>
    <n v="4"/>
    <n v="190801"/>
    <n v="0"/>
  </r>
  <r>
    <x v="281"/>
    <x v="3"/>
    <m/>
    <x v="5"/>
    <x v="3"/>
    <x v="28"/>
    <n v="190801"/>
    <n v="190801"/>
    <m/>
    <n v="2"/>
    <n v="190801"/>
    <n v="0"/>
  </r>
  <r>
    <x v="281"/>
    <x v="3"/>
    <m/>
    <x v="4"/>
    <x v="3"/>
    <x v="27"/>
    <n v="190801"/>
    <n v="190801"/>
    <m/>
    <n v="2"/>
    <n v="190801"/>
    <n v="0"/>
  </r>
  <r>
    <x v="281"/>
    <x v="3"/>
    <m/>
    <x v="6"/>
    <x v="3"/>
    <x v="37"/>
    <n v="190801"/>
    <n v="190801"/>
    <m/>
    <n v="6"/>
    <n v="190801"/>
    <n v="0"/>
  </r>
  <r>
    <x v="281"/>
    <x v="3"/>
    <m/>
    <x v="0"/>
    <x v="9"/>
    <x v="15"/>
    <n v="190801"/>
    <n v="190801"/>
    <m/>
    <n v="5"/>
    <n v="190801"/>
    <n v="100000"/>
  </r>
  <r>
    <x v="282"/>
    <x v="4"/>
    <m/>
    <x v="0"/>
    <x v="1"/>
    <x v="16"/>
    <n v="190801"/>
    <n v="190801"/>
    <m/>
    <n v="10"/>
    <n v="190801"/>
    <n v="350000"/>
  </r>
  <r>
    <x v="282"/>
    <x v="4"/>
    <m/>
    <x v="0"/>
    <x v="7"/>
    <x v="15"/>
    <n v="190801"/>
    <n v="190801"/>
    <m/>
    <n v="12"/>
    <n v="190801"/>
    <n v="240000"/>
  </r>
  <r>
    <x v="282"/>
    <x v="4"/>
    <m/>
    <x v="6"/>
    <x v="2"/>
    <x v="37"/>
    <n v="190801"/>
    <n v="190801"/>
    <m/>
    <n v="8"/>
    <n v="190801"/>
    <n v="160000"/>
  </r>
  <r>
    <x v="282"/>
    <x v="4"/>
    <m/>
    <x v="6"/>
    <x v="2"/>
    <x v="42"/>
    <n v="190801"/>
    <n v="190801"/>
    <m/>
    <n v="1"/>
    <n v="190801"/>
    <n v="35000"/>
  </r>
  <r>
    <x v="282"/>
    <x v="4"/>
    <m/>
    <x v="19"/>
    <x v="2"/>
    <x v="38"/>
    <n v="190801"/>
    <n v="190801"/>
    <m/>
    <n v="3"/>
    <n v="190801"/>
    <n v="30000"/>
  </r>
  <r>
    <x v="282"/>
    <x v="4"/>
    <m/>
    <x v="29"/>
    <x v="2"/>
    <x v="40"/>
    <n v="190801"/>
    <n v="190801"/>
    <m/>
    <n v="3"/>
    <n v="190801"/>
    <n v="105000"/>
  </r>
  <r>
    <x v="282"/>
    <x v="4"/>
    <m/>
    <x v="29"/>
    <x v="2"/>
    <x v="41"/>
    <n v="190801"/>
    <n v="190801"/>
    <m/>
    <n v="8"/>
    <n v="190801"/>
    <n v="360000"/>
  </r>
  <r>
    <x v="282"/>
    <x v="4"/>
    <m/>
    <x v="25"/>
    <x v="2"/>
    <x v="34"/>
    <n v="190801"/>
    <n v="190801"/>
    <m/>
    <n v="5"/>
    <n v="190801"/>
    <n v="495000"/>
  </r>
  <r>
    <x v="282"/>
    <x v="4"/>
    <m/>
    <x v="1"/>
    <x v="2"/>
    <x v="18"/>
    <n v="190801"/>
    <n v="190801"/>
    <m/>
    <n v="2"/>
    <n v="190801"/>
    <n v="40000"/>
  </r>
  <r>
    <x v="282"/>
    <x v="4"/>
    <m/>
    <x v="4"/>
    <x v="2"/>
    <x v="26"/>
    <n v="190801"/>
    <n v="190801"/>
    <m/>
    <n v="7"/>
    <n v="190801"/>
    <n v="28000"/>
  </r>
  <r>
    <x v="282"/>
    <x v="4"/>
    <m/>
    <x v="4"/>
    <x v="2"/>
    <x v="27"/>
    <n v="190801"/>
    <n v="190801"/>
    <m/>
    <n v="7"/>
    <n v="190801"/>
    <n v="140000"/>
  </r>
  <r>
    <x v="282"/>
    <x v="4"/>
    <m/>
    <x v="0"/>
    <x v="2"/>
    <x v="15"/>
    <n v="190801"/>
    <n v="190801"/>
    <m/>
    <n v="64"/>
    <n v="190801"/>
    <n v="1280000"/>
  </r>
  <r>
    <x v="282"/>
    <x v="4"/>
    <m/>
    <x v="0"/>
    <x v="2"/>
    <x v="16"/>
    <n v="190801"/>
    <n v="190801"/>
    <m/>
    <n v="46"/>
    <n v="190801"/>
    <n v="1610000"/>
  </r>
  <r>
    <x v="282"/>
    <x v="4"/>
    <m/>
    <x v="0"/>
    <x v="2"/>
    <x v="17"/>
    <n v="190801"/>
    <n v="190801"/>
    <m/>
    <n v="56"/>
    <n v="190801"/>
    <n v="1848000"/>
  </r>
  <r>
    <x v="282"/>
    <x v="4"/>
    <m/>
    <x v="0"/>
    <x v="2"/>
    <x v="19"/>
    <n v="190801"/>
    <n v="190801"/>
    <m/>
    <n v="61"/>
    <n v="190801"/>
    <n v="183000"/>
  </r>
  <r>
    <x v="282"/>
    <x v="4"/>
    <m/>
    <x v="5"/>
    <x v="2"/>
    <x v="28"/>
    <n v="190801"/>
    <n v="190801"/>
    <m/>
    <n v="16"/>
    <n v="190801"/>
    <n v="448000"/>
  </r>
  <r>
    <x v="282"/>
    <x v="4"/>
    <m/>
    <x v="22"/>
    <x v="2"/>
    <x v="29"/>
    <n v="190801"/>
    <n v="190801"/>
    <m/>
    <n v="8"/>
    <n v="190801"/>
    <n v="304000"/>
  </r>
  <r>
    <x v="282"/>
    <x v="4"/>
    <m/>
    <x v="19"/>
    <x v="2"/>
    <x v="22"/>
    <n v="190801"/>
    <n v="190801"/>
    <m/>
    <n v="4"/>
    <n v="190801"/>
    <n v="52000"/>
  </r>
  <r>
    <x v="282"/>
    <x v="4"/>
    <m/>
    <x v="19"/>
    <x v="2"/>
    <x v="24"/>
    <n v="190801"/>
    <n v="190801"/>
    <m/>
    <n v="1"/>
    <n v="190801"/>
    <n v="33000"/>
  </r>
  <r>
    <x v="282"/>
    <x v="4"/>
    <m/>
    <x v="0"/>
    <x v="4"/>
    <x v="15"/>
    <n v="190801"/>
    <n v="190801"/>
    <m/>
    <n v="11"/>
    <n v="190801"/>
    <n v="346500"/>
  </r>
  <r>
    <x v="282"/>
    <x v="4"/>
    <m/>
    <x v="0"/>
    <x v="4"/>
    <x v="16"/>
    <n v="190801"/>
    <n v="190801"/>
    <m/>
    <n v="3"/>
    <n v="190801"/>
    <n v="132000"/>
  </r>
  <r>
    <x v="282"/>
    <x v="4"/>
    <m/>
    <x v="5"/>
    <x v="4"/>
    <x v="28"/>
    <n v="190801"/>
    <n v="190801"/>
    <m/>
    <n v="2"/>
    <n v="190801"/>
    <n v="76000"/>
  </r>
  <r>
    <x v="282"/>
    <x v="4"/>
    <m/>
    <x v="0"/>
    <x v="3"/>
    <x v="15"/>
    <n v="190801"/>
    <n v="190801"/>
    <m/>
    <n v="4"/>
    <n v="190801"/>
    <n v="0"/>
  </r>
  <r>
    <x v="282"/>
    <x v="4"/>
    <m/>
    <x v="18"/>
    <x v="3"/>
    <x v="19"/>
    <n v="190801"/>
    <n v="190801"/>
    <m/>
    <n v="4"/>
    <n v="190801"/>
    <n v="0"/>
  </r>
  <r>
    <x v="282"/>
    <x v="4"/>
    <m/>
    <x v="0"/>
    <x v="9"/>
    <x v="15"/>
    <n v="190801"/>
    <n v="190801"/>
    <m/>
    <n v="5"/>
    <n v="190801"/>
    <n v="100000"/>
  </r>
  <r>
    <x v="283"/>
    <x v="1"/>
    <m/>
    <x v="0"/>
    <x v="1"/>
    <x v="15"/>
    <n v="190801"/>
    <n v="190801"/>
    <m/>
    <n v="2"/>
    <n v="190801"/>
    <n v="40000"/>
  </r>
  <r>
    <x v="283"/>
    <x v="1"/>
    <m/>
    <x v="0"/>
    <x v="1"/>
    <x v="16"/>
    <n v="190801"/>
    <n v="190801"/>
    <m/>
    <n v="11"/>
    <n v="190801"/>
    <n v="385000"/>
  </r>
  <r>
    <x v="283"/>
    <x v="1"/>
    <m/>
    <x v="0"/>
    <x v="7"/>
    <x v="15"/>
    <n v="190801"/>
    <n v="190801"/>
    <m/>
    <n v="6"/>
    <n v="190801"/>
    <n v="120000"/>
  </r>
  <r>
    <x v="283"/>
    <x v="1"/>
    <m/>
    <x v="6"/>
    <x v="2"/>
    <x v="37"/>
    <n v="190801"/>
    <n v="190801"/>
    <m/>
    <n v="9"/>
    <n v="190801"/>
    <n v="180000"/>
  </r>
  <r>
    <x v="283"/>
    <x v="1"/>
    <m/>
    <x v="6"/>
    <x v="2"/>
    <x v="42"/>
    <n v="190801"/>
    <n v="190801"/>
    <m/>
    <n v="1"/>
    <n v="190801"/>
    <n v="35000"/>
  </r>
  <r>
    <x v="283"/>
    <x v="1"/>
    <m/>
    <x v="19"/>
    <x v="2"/>
    <x v="38"/>
    <n v="190801"/>
    <n v="190801"/>
    <m/>
    <n v="3"/>
    <n v="190801"/>
    <n v="30000"/>
  </r>
  <r>
    <x v="283"/>
    <x v="1"/>
    <m/>
    <x v="29"/>
    <x v="2"/>
    <x v="40"/>
    <n v="190801"/>
    <n v="190801"/>
    <m/>
    <n v="2"/>
    <n v="190801"/>
    <n v="70000"/>
  </r>
  <r>
    <x v="283"/>
    <x v="1"/>
    <m/>
    <x v="25"/>
    <x v="2"/>
    <x v="34"/>
    <n v="190801"/>
    <n v="190801"/>
    <m/>
    <n v="3"/>
    <n v="190801"/>
    <n v="297000"/>
  </r>
  <r>
    <x v="283"/>
    <x v="1"/>
    <m/>
    <x v="1"/>
    <x v="2"/>
    <x v="18"/>
    <n v="190801"/>
    <n v="190801"/>
    <m/>
    <n v="1"/>
    <n v="190801"/>
    <n v="20000"/>
  </r>
  <r>
    <x v="283"/>
    <x v="1"/>
    <m/>
    <x v="1"/>
    <x v="2"/>
    <x v="21"/>
    <n v="190801"/>
    <n v="190801"/>
    <m/>
    <n v="1"/>
    <n v="190801"/>
    <n v="35000"/>
  </r>
  <r>
    <x v="283"/>
    <x v="1"/>
    <m/>
    <x v="4"/>
    <x v="2"/>
    <x v="26"/>
    <n v="190801"/>
    <n v="190801"/>
    <m/>
    <n v="7"/>
    <n v="190801"/>
    <n v="28000"/>
  </r>
  <r>
    <x v="283"/>
    <x v="1"/>
    <m/>
    <x v="4"/>
    <x v="2"/>
    <x v="27"/>
    <n v="190801"/>
    <n v="190801"/>
    <m/>
    <n v="2"/>
    <n v="190801"/>
    <n v="40000"/>
  </r>
  <r>
    <x v="283"/>
    <x v="1"/>
    <m/>
    <x v="0"/>
    <x v="2"/>
    <x v="15"/>
    <n v="190801"/>
    <n v="190801"/>
    <m/>
    <n v="57"/>
    <n v="190801"/>
    <n v="1140000"/>
  </r>
  <r>
    <x v="283"/>
    <x v="1"/>
    <m/>
    <x v="0"/>
    <x v="2"/>
    <x v="16"/>
    <n v="190801"/>
    <n v="190801"/>
    <m/>
    <n v="47"/>
    <n v="190801"/>
    <n v="1645000"/>
  </r>
  <r>
    <x v="283"/>
    <x v="1"/>
    <m/>
    <x v="0"/>
    <x v="2"/>
    <x v="17"/>
    <n v="190801"/>
    <n v="190801"/>
    <m/>
    <n v="145"/>
    <n v="190801"/>
    <n v="4785000"/>
  </r>
  <r>
    <x v="283"/>
    <x v="1"/>
    <m/>
    <x v="0"/>
    <x v="2"/>
    <x v="19"/>
    <n v="190801"/>
    <n v="190801"/>
    <m/>
    <n v="199"/>
    <n v="190801"/>
    <n v="597000"/>
  </r>
  <r>
    <x v="283"/>
    <x v="1"/>
    <m/>
    <x v="5"/>
    <x v="2"/>
    <x v="28"/>
    <n v="190801"/>
    <n v="190801"/>
    <m/>
    <n v="7"/>
    <n v="190801"/>
    <n v="196000"/>
  </r>
  <r>
    <x v="283"/>
    <x v="1"/>
    <m/>
    <x v="22"/>
    <x v="2"/>
    <x v="29"/>
    <n v="190801"/>
    <n v="190801"/>
    <m/>
    <n v="6"/>
    <n v="190801"/>
    <n v="228000"/>
  </r>
  <r>
    <x v="283"/>
    <x v="1"/>
    <m/>
    <x v="19"/>
    <x v="2"/>
    <x v="22"/>
    <n v="190801"/>
    <n v="190801"/>
    <m/>
    <n v="7"/>
    <n v="190801"/>
    <n v="91000"/>
  </r>
  <r>
    <x v="283"/>
    <x v="1"/>
    <m/>
    <x v="19"/>
    <x v="2"/>
    <x v="24"/>
    <n v="190801"/>
    <n v="190801"/>
    <m/>
    <n v="1"/>
    <n v="190801"/>
    <n v="33000"/>
  </r>
  <r>
    <x v="283"/>
    <x v="1"/>
    <m/>
    <x v="0"/>
    <x v="10"/>
    <x v="15"/>
    <n v="190801"/>
    <n v="190801"/>
    <m/>
    <n v="4"/>
    <n v="190801"/>
    <n v="126000"/>
  </r>
  <r>
    <x v="283"/>
    <x v="1"/>
    <m/>
    <x v="0"/>
    <x v="10"/>
    <x v="16"/>
    <n v="190801"/>
    <n v="190801"/>
    <m/>
    <n v="9"/>
    <n v="190801"/>
    <n v="396000"/>
  </r>
  <r>
    <x v="283"/>
    <x v="1"/>
    <m/>
    <x v="5"/>
    <x v="10"/>
    <x v="28"/>
    <n v="190801"/>
    <n v="190801"/>
    <m/>
    <n v="1"/>
    <n v="190801"/>
    <n v="38000"/>
  </r>
  <r>
    <x v="283"/>
    <x v="1"/>
    <m/>
    <x v="0"/>
    <x v="3"/>
    <x v="15"/>
    <n v="190801"/>
    <n v="190801"/>
    <m/>
    <n v="2"/>
    <n v="190801"/>
    <n v="0"/>
  </r>
  <r>
    <x v="283"/>
    <x v="1"/>
    <m/>
    <x v="18"/>
    <x v="3"/>
    <x v="19"/>
    <n v="190801"/>
    <n v="190801"/>
    <m/>
    <n v="2"/>
    <n v="190801"/>
    <n v="0"/>
  </r>
  <r>
    <x v="283"/>
    <x v="1"/>
    <m/>
    <x v="0"/>
    <x v="9"/>
    <x v="15"/>
    <n v="190801"/>
    <n v="190801"/>
    <m/>
    <n v="7"/>
    <n v="190801"/>
    <n v="140000"/>
  </r>
  <r>
    <x v="283"/>
    <x v="1"/>
    <m/>
    <x v="6"/>
    <x v="9"/>
    <x v="37"/>
    <n v="190801"/>
    <n v="190801"/>
    <m/>
    <n v="2"/>
    <n v="190801"/>
    <n v="40000"/>
  </r>
  <r>
    <x v="284"/>
    <x v="0"/>
    <m/>
    <x v="0"/>
    <x v="1"/>
    <x v="15"/>
    <n v="190801"/>
    <n v="190801"/>
    <m/>
    <n v="2"/>
    <n v="190801"/>
    <n v="40000"/>
  </r>
  <r>
    <x v="284"/>
    <x v="0"/>
    <m/>
    <x v="0"/>
    <x v="1"/>
    <x v="16"/>
    <n v="190801"/>
    <n v="190801"/>
    <m/>
    <n v="5"/>
    <n v="190801"/>
    <n v="175000"/>
  </r>
  <r>
    <x v="284"/>
    <x v="0"/>
    <m/>
    <x v="0"/>
    <x v="7"/>
    <x v="15"/>
    <n v="190801"/>
    <n v="190801"/>
    <m/>
    <n v="27"/>
    <n v="190801"/>
    <n v="540000"/>
  </r>
  <r>
    <x v="284"/>
    <x v="0"/>
    <m/>
    <x v="6"/>
    <x v="2"/>
    <x v="37"/>
    <n v="190801"/>
    <n v="190801"/>
    <m/>
    <n v="7"/>
    <n v="190801"/>
    <n v="140000"/>
  </r>
  <r>
    <x v="284"/>
    <x v="0"/>
    <m/>
    <x v="6"/>
    <x v="2"/>
    <x v="42"/>
    <n v="190801"/>
    <n v="190801"/>
    <m/>
    <n v="4"/>
    <n v="190801"/>
    <n v="140000"/>
  </r>
  <r>
    <x v="284"/>
    <x v="0"/>
    <m/>
    <x v="19"/>
    <x v="2"/>
    <x v="38"/>
    <n v="190801"/>
    <n v="190801"/>
    <m/>
    <n v="7"/>
    <n v="190801"/>
    <n v="70000"/>
  </r>
  <r>
    <x v="284"/>
    <x v="0"/>
    <m/>
    <x v="29"/>
    <x v="2"/>
    <x v="40"/>
    <n v="190801"/>
    <n v="190801"/>
    <m/>
    <n v="6"/>
    <n v="190801"/>
    <n v="210000"/>
  </r>
  <r>
    <x v="284"/>
    <x v="0"/>
    <m/>
    <x v="29"/>
    <x v="2"/>
    <x v="41"/>
    <n v="190801"/>
    <n v="190801"/>
    <m/>
    <n v="6"/>
    <n v="190801"/>
    <n v="270000"/>
  </r>
  <r>
    <x v="284"/>
    <x v="0"/>
    <m/>
    <x v="25"/>
    <x v="2"/>
    <x v="34"/>
    <n v="190801"/>
    <n v="190801"/>
    <m/>
    <n v="5"/>
    <n v="190801"/>
    <n v="495000"/>
  </r>
  <r>
    <x v="284"/>
    <x v="0"/>
    <m/>
    <x v="1"/>
    <x v="2"/>
    <x v="18"/>
    <n v="190801"/>
    <n v="190801"/>
    <m/>
    <n v="2"/>
    <n v="190801"/>
    <n v="40000"/>
  </r>
  <r>
    <x v="284"/>
    <x v="0"/>
    <m/>
    <x v="4"/>
    <x v="2"/>
    <x v="27"/>
    <n v="190801"/>
    <n v="190801"/>
    <m/>
    <n v="1"/>
    <n v="190801"/>
    <n v="20000"/>
  </r>
  <r>
    <x v="284"/>
    <x v="0"/>
    <m/>
    <x v="0"/>
    <x v="2"/>
    <x v="15"/>
    <n v="190801"/>
    <n v="190801"/>
    <m/>
    <n v="67"/>
    <n v="190801"/>
    <n v="1340000"/>
  </r>
  <r>
    <x v="284"/>
    <x v="0"/>
    <m/>
    <x v="0"/>
    <x v="2"/>
    <x v="16"/>
    <n v="190801"/>
    <n v="190801"/>
    <m/>
    <n v="53"/>
    <n v="190801"/>
    <n v="1855000"/>
  </r>
  <r>
    <x v="284"/>
    <x v="0"/>
    <m/>
    <x v="0"/>
    <x v="2"/>
    <x v="17"/>
    <n v="190801"/>
    <n v="190801"/>
    <m/>
    <n v="45"/>
    <n v="190801"/>
    <n v="1485000"/>
  </r>
  <r>
    <x v="284"/>
    <x v="0"/>
    <m/>
    <x v="0"/>
    <x v="2"/>
    <x v="19"/>
    <n v="190801"/>
    <n v="190801"/>
    <m/>
    <n v="51"/>
    <n v="190801"/>
    <n v="153000"/>
  </r>
  <r>
    <x v="284"/>
    <x v="0"/>
    <m/>
    <x v="5"/>
    <x v="2"/>
    <x v="28"/>
    <n v="190801"/>
    <n v="190801"/>
    <m/>
    <n v="16"/>
    <n v="190801"/>
    <n v="448000"/>
  </r>
  <r>
    <x v="284"/>
    <x v="0"/>
    <m/>
    <x v="22"/>
    <x v="2"/>
    <x v="29"/>
    <n v="190801"/>
    <n v="190801"/>
    <m/>
    <n v="9"/>
    <n v="190801"/>
    <n v="342000"/>
  </r>
  <r>
    <x v="284"/>
    <x v="0"/>
    <m/>
    <x v="19"/>
    <x v="2"/>
    <x v="22"/>
    <n v="190801"/>
    <n v="190801"/>
    <m/>
    <n v="4"/>
    <n v="190801"/>
    <n v="52000"/>
  </r>
  <r>
    <x v="284"/>
    <x v="0"/>
    <m/>
    <x v="19"/>
    <x v="2"/>
    <x v="23"/>
    <n v="190801"/>
    <n v="190801"/>
    <m/>
    <n v="5"/>
    <n v="190801"/>
    <n v="120000"/>
  </r>
  <r>
    <x v="284"/>
    <x v="0"/>
    <m/>
    <x v="0"/>
    <x v="10"/>
    <x v="15"/>
    <n v="190801"/>
    <n v="190801"/>
    <m/>
    <n v="7"/>
    <n v="190801"/>
    <n v="220500"/>
  </r>
  <r>
    <x v="284"/>
    <x v="0"/>
    <m/>
    <x v="0"/>
    <x v="10"/>
    <x v="16"/>
    <n v="190801"/>
    <n v="190801"/>
    <m/>
    <n v="4"/>
    <n v="190801"/>
    <n v="176000"/>
  </r>
  <r>
    <x v="284"/>
    <x v="0"/>
    <m/>
    <x v="1"/>
    <x v="10"/>
    <x v="18"/>
    <n v="190801"/>
    <n v="190801"/>
    <m/>
    <n v="1"/>
    <n v="190801"/>
    <n v="31500"/>
  </r>
  <r>
    <x v="284"/>
    <x v="0"/>
    <m/>
    <x v="0"/>
    <x v="3"/>
    <x v="15"/>
    <n v="190801"/>
    <n v="190801"/>
    <m/>
    <n v="3"/>
    <n v="190801"/>
    <n v="0"/>
  </r>
  <r>
    <x v="284"/>
    <x v="0"/>
    <m/>
    <x v="18"/>
    <x v="3"/>
    <x v="19"/>
    <n v="190801"/>
    <n v="190801"/>
    <m/>
    <n v="3"/>
    <n v="190801"/>
    <n v="0"/>
  </r>
  <r>
    <x v="284"/>
    <x v="0"/>
    <m/>
    <x v="6"/>
    <x v="9"/>
    <x v="37"/>
    <n v="190801"/>
    <n v="190801"/>
    <m/>
    <n v="2"/>
    <n v="190801"/>
    <n v="40000"/>
  </r>
  <r>
    <x v="284"/>
    <x v="0"/>
    <m/>
    <x v="0"/>
    <x v="9"/>
    <x v="15"/>
    <n v="190801"/>
    <n v="190801"/>
    <m/>
    <n v="5"/>
    <n v="190801"/>
    <n v="100000"/>
  </r>
  <r>
    <x v="284"/>
    <x v="0"/>
    <m/>
    <x v="5"/>
    <x v="9"/>
    <x v="28"/>
    <n v="190801"/>
    <n v="190801"/>
    <m/>
    <n v="1"/>
    <n v="190801"/>
    <n v="28000"/>
  </r>
  <r>
    <x v="285"/>
    <x v="2"/>
    <m/>
    <x v="0"/>
    <x v="1"/>
    <x v="15"/>
    <n v="190801"/>
    <n v="190801"/>
    <m/>
    <n v="1"/>
    <n v="190801"/>
    <n v="20000"/>
  </r>
  <r>
    <x v="285"/>
    <x v="2"/>
    <m/>
    <x v="0"/>
    <x v="1"/>
    <x v="16"/>
    <n v="190801"/>
    <n v="190801"/>
    <m/>
    <n v="2"/>
    <n v="190801"/>
    <n v="70000"/>
  </r>
  <r>
    <x v="285"/>
    <x v="2"/>
    <m/>
    <x v="0"/>
    <x v="5"/>
    <x v="51"/>
    <n v="190801"/>
    <n v="190801"/>
    <m/>
    <n v="60"/>
    <n v="190801"/>
    <n v="675000"/>
  </r>
  <r>
    <x v="285"/>
    <x v="2"/>
    <m/>
    <x v="0"/>
    <x v="7"/>
    <x v="15"/>
    <n v="190801"/>
    <n v="190801"/>
    <m/>
    <n v="11"/>
    <n v="190801"/>
    <n v="220000"/>
  </r>
  <r>
    <x v="285"/>
    <x v="2"/>
    <m/>
    <x v="6"/>
    <x v="2"/>
    <x v="37"/>
    <n v="190801"/>
    <n v="190801"/>
    <m/>
    <n v="4"/>
    <n v="190801"/>
    <n v="80000"/>
  </r>
  <r>
    <x v="285"/>
    <x v="2"/>
    <m/>
    <x v="6"/>
    <x v="2"/>
    <x v="42"/>
    <n v="190801"/>
    <n v="190801"/>
    <m/>
    <n v="3"/>
    <n v="190801"/>
    <n v="105000"/>
  </r>
  <r>
    <x v="285"/>
    <x v="2"/>
    <m/>
    <x v="19"/>
    <x v="2"/>
    <x v="38"/>
    <n v="190801"/>
    <n v="190801"/>
    <m/>
    <n v="1"/>
    <n v="190801"/>
    <n v="10000"/>
  </r>
  <r>
    <x v="285"/>
    <x v="2"/>
    <m/>
    <x v="29"/>
    <x v="2"/>
    <x v="40"/>
    <n v="190801"/>
    <n v="190801"/>
    <m/>
    <n v="2"/>
    <n v="190801"/>
    <n v="70000"/>
  </r>
  <r>
    <x v="285"/>
    <x v="2"/>
    <m/>
    <x v="29"/>
    <x v="2"/>
    <x v="41"/>
    <n v="190801"/>
    <n v="190801"/>
    <m/>
    <n v="1"/>
    <n v="190801"/>
    <n v="45000"/>
  </r>
  <r>
    <x v="285"/>
    <x v="2"/>
    <m/>
    <x v="25"/>
    <x v="2"/>
    <x v="34"/>
    <n v="190801"/>
    <n v="190801"/>
    <m/>
    <n v="8"/>
    <n v="190801"/>
    <n v="792000"/>
  </r>
  <r>
    <x v="285"/>
    <x v="2"/>
    <m/>
    <x v="1"/>
    <x v="2"/>
    <x v="18"/>
    <n v="190801"/>
    <n v="190801"/>
    <m/>
    <n v="4"/>
    <n v="190801"/>
    <n v="80000"/>
  </r>
  <r>
    <x v="285"/>
    <x v="2"/>
    <m/>
    <x v="1"/>
    <x v="2"/>
    <x v="21"/>
    <n v="190801"/>
    <n v="190801"/>
    <m/>
    <n v="1"/>
    <n v="190801"/>
    <n v="35000"/>
  </r>
  <r>
    <x v="285"/>
    <x v="2"/>
    <m/>
    <x v="0"/>
    <x v="2"/>
    <x v="15"/>
    <n v="190801"/>
    <n v="190801"/>
    <m/>
    <n v="46"/>
    <n v="190801"/>
    <n v="920000"/>
  </r>
  <r>
    <x v="285"/>
    <x v="2"/>
    <m/>
    <x v="0"/>
    <x v="2"/>
    <x v="16"/>
    <n v="190801"/>
    <n v="190801"/>
    <m/>
    <n v="39"/>
    <n v="190801"/>
    <n v="1365000"/>
  </r>
  <r>
    <x v="285"/>
    <x v="2"/>
    <m/>
    <x v="0"/>
    <x v="2"/>
    <x v="17"/>
    <n v="190801"/>
    <n v="190801"/>
    <m/>
    <n v="70"/>
    <n v="190801"/>
    <n v="2310000"/>
  </r>
  <r>
    <x v="285"/>
    <x v="2"/>
    <m/>
    <x v="0"/>
    <x v="2"/>
    <x v="19"/>
    <n v="190801"/>
    <n v="190801"/>
    <m/>
    <n v="54"/>
    <n v="190801"/>
    <n v="162000"/>
  </r>
  <r>
    <x v="285"/>
    <x v="2"/>
    <m/>
    <x v="5"/>
    <x v="2"/>
    <x v="28"/>
    <n v="190801"/>
    <n v="190801"/>
    <m/>
    <n v="17"/>
    <n v="190801"/>
    <n v="476000"/>
  </r>
  <r>
    <x v="285"/>
    <x v="2"/>
    <m/>
    <x v="22"/>
    <x v="2"/>
    <x v="29"/>
    <n v="190801"/>
    <n v="190801"/>
    <m/>
    <n v="3"/>
    <n v="190801"/>
    <n v="114000"/>
  </r>
  <r>
    <x v="285"/>
    <x v="2"/>
    <m/>
    <x v="19"/>
    <x v="2"/>
    <x v="22"/>
    <n v="190801"/>
    <n v="190801"/>
    <m/>
    <n v="4"/>
    <n v="190801"/>
    <n v="52000"/>
  </r>
  <r>
    <x v="285"/>
    <x v="2"/>
    <m/>
    <x v="19"/>
    <x v="2"/>
    <x v="23"/>
    <n v="190801"/>
    <n v="190801"/>
    <m/>
    <n v="4"/>
    <n v="190801"/>
    <n v="96000"/>
  </r>
  <r>
    <x v="285"/>
    <x v="2"/>
    <m/>
    <x v="19"/>
    <x v="2"/>
    <x v="24"/>
    <n v="190801"/>
    <n v="190801"/>
    <m/>
    <n v="2"/>
    <n v="190801"/>
    <n v="66000"/>
  </r>
  <r>
    <x v="285"/>
    <x v="2"/>
    <m/>
    <x v="0"/>
    <x v="10"/>
    <x v="15"/>
    <n v="190801"/>
    <n v="190801"/>
    <m/>
    <n v="5"/>
    <n v="190801"/>
    <n v="157500"/>
  </r>
  <r>
    <x v="285"/>
    <x v="2"/>
    <m/>
    <x v="0"/>
    <x v="10"/>
    <x v="16"/>
    <n v="190801"/>
    <n v="190801"/>
    <m/>
    <n v="3"/>
    <n v="190801"/>
    <n v="132000"/>
  </r>
  <r>
    <x v="285"/>
    <x v="2"/>
    <m/>
    <x v="5"/>
    <x v="10"/>
    <x v="28"/>
    <n v="190801"/>
    <n v="190801"/>
    <m/>
    <n v="1"/>
    <n v="190801"/>
    <n v="38000"/>
  </r>
  <r>
    <x v="285"/>
    <x v="2"/>
    <m/>
    <x v="19"/>
    <x v="10"/>
    <x v="22"/>
    <n v="190801"/>
    <n v="190801"/>
    <m/>
    <n v="1"/>
    <n v="190801"/>
    <n v="25000"/>
  </r>
  <r>
    <x v="285"/>
    <x v="2"/>
    <m/>
    <x v="22"/>
    <x v="10"/>
    <x v="29"/>
    <n v="190801"/>
    <n v="190801"/>
    <m/>
    <n v="1"/>
    <n v="190801"/>
    <n v="43000"/>
  </r>
  <r>
    <x v="285"/>
    <x v="2"/>
    <m/>
    <x v="0"/>
    <x v="9"/>
    <x v="15"/>
    <n v="190801"/>
    <n v="190801"/>
    <m/>
    <n v="1"/>
    <n v="190801"/>
    <n v="20000"/>
  </r>
  <r>
    <x v="286"/>
    <x v="5"/>
    <m/>
    <x v="0"/>
    <x v="7"/>
    <x v="15"/>
    <n v="190801"/>
    <n v="190801"/>
    <m/>
    <n v="8"/>
    <n v="190801"/>
    <n v="160000"/>
  </r>
  <r>
    <x v="286"/>
    <x v="5"/>
    <m/>
    <x v="6"/>
    <x v="2"/>
    <x v="37"/>
    <n v="190801"/>
    <n v="190801"/>
    <m/>
    <n v="4"/>
    <n v="190801"/>
    <n v="80000"/>
  </r>
  <r>
    <x v="286"/>
    <x v="5"/>
    <m/>
    <x v="6"/>
    <x v="2"/>
    <x v="42"/>
    <n v="190801"/>
    <n v="190801"/>
    <m/>
    <n v="3"/>
    <n v="190801"/>
    <n v="105000"/>
  </r>
  <r>
    <x v="286"/>
    <x v="5"/>
    <m/>
    <x v="19"/>
    <x v="2"/>
    <x v="38"/>
    <n v="190801"/>
    <n v="190801"/>
    <m/>
    <n v="1"/>
    <n v="190801"/>
    <n v="10000"/>
  </r>
  <r>
    <x v="286"/>
    <x v="5"/>
    <m/>
    <x v="29"/>
    <x v="2"/>
    <x v="40"/>
    <n v="190801"/>
    <n v="190801"/>
    <m/>
    <n v="3"/>
    <n v="190801"/>
    <n v="105000"/>
  </r>
  <r>
    <x v="286"/>
    <x v="5"/>
    <m/>
    <x v="29"/>
    <x v="2"/>
    <x v="41"/>
    <n v="190801"/>
    <n v="190801"/>
    <m/>
    <n v="5"/>
    <n v="190801"/>
    <n v="225000"/>
  </r>
  <r>
    <x v="286"/>
    <x v="5"/>
    <m/>
    <x v="25"/>
    <x v="2"/>
    <x v="34"/>
    <n v="190801"/>
    <n v="190801"/>
    <m/>
    <n v="4"/>
    <n v="190801"/>
    <n v="396000"/>
  </r>
  <r>
    <x v="286"/>
    <x v="5"/>
    <m/>
    <x v="1"/>
    <x v="2"/>
    <x v="18"/>
    <n v="190801"/>
    <n v="190801"/>
    <m/>
    <n v="1"/>
    <n v="190801"/>
    <n v="20000"/>
  </r>
  <r>
    <x v="286"/>
    <x v="5"/>
    <m/>
    <x v="0"/>
    <x v="2"/>
    <x v="15"/>
    <n v="190801"/>
    <n v="190801"/>
    <m/>
    <n v="42"/>
    <n v="190801"/>
    <n v="840000"/>
  </r>
  <r>
    <x v="286"/>
    <x v="5"/>
    <m/>
    <x v="0"/>
    <x v="2"/>
    <x v="16"/>
    <n v="190801"/>
    <n v="190801"/>
    <m/>
    <n v="28"/>
    <n v="190801"/>
    <n v="980000"/>
  </r>
  <r>
    <x v="286"/>
    <x v="5"/>
    <m/>
    <x v="0"/>
    <x v="2"/>
    <x v="17"/>
    <n v="190801"/>
    <n v="190801"/>
    <m/>
    <n v="48"/>
    <n v="190801"/>
    <n v="1584000"/>
  </r>
  <r>
    <x v="286"/>
    <x v="5"/>
    <m/>
    <x v="0"/>
    <x v="2"/>
    <x v="19"/>
    <n v="190801"/>
    <n v="190801"/>
    <m/>
    <n v="38"/>
    <n v="190801"/>
    <n v="114000"/>
  </r>
  <r>
    <x v="286"/>
    <x v="5"/>
    <m/>
    <x v="5"/>
    <x v="2"/>
    <x v="28"/>
    <n v="190801"/>
    <n v="190801"/>
    <m/>
    <n v="11"/>
    <n v="190801"/>
    <n v="308000"/>
  </r>
  <r>
    <x v="286"/>
    <x v="5"/>
    <m/>
    <x v="22"/>
    <x v="2"/>
    <x v="29"/>
    <n v="190801"/>
    <n v="190801"/>
    <m/>
    <n v="8"/>
    <n v="190801"/>
    <n v="304000"/>
  </r>
  <r>
    <x v="286"/>
    <x v="5"/>
    <m/>
    <x v="19"/>
    <x v="2"/>
    <x v="22"/>
    <n v="190801"/>
    <n v="190801"/>
    <m/>
    <n v="9"/>
    <n v="190801"/>
    <n v="117000"/>
  </r>
  <r>
    <x v="286"/>
    <x v="5"/>
    <m/>
    <x v="19"/>
    <x v="2"/>
    <x v="24"/>
    <n v="190801"/>
    <n v="190801"/>
    <m/>
    <n v="1"/>
    <n v="190801"/>
    <n v="33000"/>
  </r>
  <r>
    <x v="287"/>
    <x v="6"/>
    <m/>
    <x v="0"/>
    <x v="7"/>
    <x v="15"/>
    <n v="190801"/>
    <n v="190801"/>
    <m/>
    <n v="18"/>
    <n v="190801"/>
    <n v="360000"/>
  </r>
  <r>
    <x v="287"/>
    <x v="6"/>
    <m/>
    <x v="6"/>
    <x v="2"/>
    <x v="37"/>
    <n v="190801"/>
    <n v="190801"/>
    <m/>
    <n v="4"/>
    <n v="190801"/>
    <n v="80000"/>
  </r>
  <r>
    <x v="287"/>
    <x v="6"/>
    <m/>
    <x v="6"/>
    <x v="2"/>
    <x v="42"/>
    <n v="190801"/>
    <n v="190801"/>
    <m/>
    <n v="4"/>
    <n v="190801"/>
    <n v="140000"/>
  </r>
  <r>
    <x v="287"/>
    <x v="6"/>
    <m/>
    <x v="19"/>
    <x v="2"/>
    <x v="38"/>
    <n v="190801"/>
    <n v="190801"/>
    <m/>
    <n v="3"/>
    <n v="190801"/>
    <n v="30000"/>
  </r>
  <r>
    <x v="287"/>
    <x v="6"/>
    <m/>
    <x v="29"/>
    <x v="2"/>
    <x v="40"/>
    <n v="190801"/>
    <n v="190801"/>
    <m/>
    <n v="2"/>
    <n v="190801"/>
    <n v="70000"/>
  </r>
  <r>
    <x v="287"/>
    <x v="6"/>
    <m/>
    <x v="29"/>
    <x v="2"/>
    <x v="41"/>
    <n v="190801"/>
    <n v="190801"/>
    <m/>
    <n v="4"/>
    <n v="190801"/>
    <n v="180000"/>
  </r>
  <r>
    <x v="287"/>
    <x v="6"/>
    <m/>
    <x v="25"/>
    <x v="2"/>
    <x v="34"/>
    <n v="190801"/>
    <n v="190801"/>
    <m/>
    <n v="9"/>
    <n v="190801"/>
    <n v="891000"/>
  </r>
  <r>
    <x v="287"/>
    <x v="6"/>
    <m/>
    <x v="1"/>
    <x v="2"/>
    <x v="18"/>
    <n v="190801"/>
    <n v="190801"/>
    <m/>
    <n v="1"/>
    <n v="190801"/>
    <n v="20000"/>
  </r>
  <r>
    <x v="287"/>
    <x v="6"/>
    <m/>
    <x v="1"/>
    <x v="2"/>
    <x v="21"/>
    <n v="190801"/>
    <n v="190801"/>
    <m/>
    <n v="1"/>
    <n v="190801"/>
    <n v="35000"/>
  </r>
  <r>
    <x v="287"/>
    <x v="6"/>
    <m/>
    <x v="0"/>
    <x v="2"/>
    <x v="15"/>
    <n v="190801"/>
    <n v="190801"/>
    <m/>
    <n v="84"/>
    <n v="190801"/>
    <n v="1680000"/>
  </r>
  <r>
    <x v="287"/>
    <x v="6"/>
    <m/>
    <x v="0"/>
    <x v="2"/>
    <x v="16"/>
    <n v="190801"/>
    <n v="190801"/>
    <m/>
    <n v="57"/>
    <n v="190801"/>
    <n v="1995000"/>
  </r>
  <r>
    <x v="287"/>
    <x v="6"/>
    <m/>
    <x v="0"/>
    <x v="2"/>
    <x v="17"/>
    <n v="190801"/>
    <n v="190801"/>
    <m/>
    <n v="64"/>
    <n v="190801"/>
    <n v="2112000"/>
  </r>
  <r>
    <x v="287"/>
    <x v="6"/>
    <m/>
    <x v="0"/>
    <x v="2"/>
    <x v="19"/>
    <n v="190801"/>
    <n v="190801"/>
    <m/>
    <n v="109"/>
    <n v="190801"/>
    <n v="327000"/>
  </r>
  <r>
    <x v="287"/>
    <x v="6"/>
    <m/>
    <x v="5"/>
    <x v="2"/>
    <x v="28"/>
    <n v="190801"/>
    <n v="190801"/>
    <m/>
    <n v="18"/>
    <n v="190801"/>
    <n v="504000"/>
  </r>
  <r>
    <x v="287"/>
    <x v="6"/>
    <m/>
    <x v="22"/>
    <x v="2"/>
    <x v="29"/>
    <n v="190801"/>
    <n v="190801"/>
    <m/>
    <n v="4"/>
    <n v="190801"/>
    <n v="152000"/>
  </r>
  <r>
    <x v="287"/>
    <x v="6"/>
    <m/>
    <x v="19"/>
    <x v="2"/>
    <x v="22"/>
    <n v="190801"/>
    <n v="190801"/>
    <m/>
    <n v="13"/>
    <n v="190801"/>
    <n v="169000"/>
  </r>
  <r>
    <x v="287"/>
    <x v="6"/>
    <m/>
    <x v="19"/>
    <x v="2"/>
    <x v="23"/>
    <n v="190801"/>
    <n v="190801"/>
    <m/>
    <n v="2"/>
    <n v="190801"/>
    <n v="48000"/>
  </r>
  <r>
    <x v="287"/>
    <x v="6"/>
    <m/>
    <x v="19"/>
    <x v="2"/>
    <x v="24"/>
    <n v="190801"/>
    <n v="190801"/>
    <m/>
    <n v="1"/>
    <n v="190801"/>
    <n v="33000"/>
  </r>
  <r>
    <x v="287"/>
    <x v="6"/>
    <m/>
    <x v="0"/>
    <x v="6"/>
    <x v="15"/>
    <n v="190801"/>
    <n v="190801"/>
    <m/>
    <n v="552"/>
    <n v="190801"/>
    <n v="5005536"/>
  </r>
  <r>
    <x v="287"/>
    <x v="6"/>
    <m/>
    <x v="0"/>
    <x v="6"/>
    <x v="17"/>
    <n v="190801"/>
    <n v="190801"/>
    <m/>
    <n v="7"/>
    <n v="190801"/>
    <n v="110726"/>
  </r>
  <r>
    <x v="287"/>
    <x v="6"/>
    <m/>
    <x v="4"/>
    <x v="6"/>
    <x v="26"/>
    <n v="190801"/>
    <n v="190801"/>
    <m/>
    <n v="509"/>
    <n v="190801"/>
    <n v="546157"/>
  </r>
  <r>
    <x v="287"/>
    <x v="6"/>
    <m/>
    <x v="26"/>
    <x v="6"/>
    <x v="35"/>
    <n v="190801"/>
    <n v="190801"/>
    <m/>
    <n v="55"/>
    <n v="190801"/>
    <n v="942205"/>
  </r>
  <r>
    <x v="287"/>
    <x v="6"/>
    <m/>
    <x v="22"/>
    <x v="6"/>
    <x v="29"/>
    <n v="190801"/>
    <n v="190801"/>
    <m/>
    <n v="15"/>
    <n v="190801"/>
    <n v="295365"/>
  </r>
  <r>
    <x v="287"/>
    <x v="6"/>
    <m/>
    <x v="24"/>
    <x v="6"/>
    <x v="31"/>
    <n v="190801"/>
    <n v="190801"/>
    <m/>
    <n v="126"/>
    <n v="190801"/>
    <n v="1874502"/>
  </r>
  <r>
    <x v="287"/>
    <x v="6"/>
    <m/>
    <x v="23"/>
    <x v="6"/>
    <x v="30"/>
    <n v="190801"/>
    <n v="190801"/>
    <m/>
    <n v="168"/>
    <n v="190801"/>
    <n v="1169952"/>
  </r>
  <r>
    <x v="287"/>
    <x v="6"/>
    <m/>
    <x v="20"/>
    <x v="6"/>
    <x v="25"/>
    <n v="190801"/>
    <n v="190801"/>
    <m/>
    <n v="1"/>
    <n v="190801"/>
    <n v="9716"/>
  </r>
  <r>
    <x v="287"/>
    <x v="6"/>
    <m/>
    <x v="19"/>
    <x v="6"/>
    <x v="22"/>
    <n v="190801"/>
    <n v="190801"/>
    <m/>
    <n v="11"/>
    <n v="190801"/>
    <n v="74701"/>
  </r>
  <r>
    <x v="287"/>
    <x v="6"/>
    <m/>
    <x v="27"/>
    <x v="6"/>
    <x v="36"/>
    <n v="190801"/>
    <n v="190801"/>
    <m/>
    <n v="77"/>
    <n v="190801"/>
    <n v="728189"/>
  </r>
  <r>
    <x v="287"/>
    <x v="6"/>
    <m/>
    <x v="6"/>
    <x v="6"/>
    <x v="37"/>
    <n v="190801"/>
    <n v="190801"/>
    <m/>
    <n v="27"/>
    <n v="190801"/>
    <n v="270000"/>
  </r>
  <r>
    <x v="287"/>
    <x v="6"/>
    <m/>
    <x v="28"/>
    <x v="6"/>
    <x v="39"/>
    <n v="190801"/>
    <n v="190801"/>
    <m/>
    <n v="392"/>
    <n v="190801"/>
    <n v="6200656"/>
  </r>
  <r>
    <x v="288"/>
    <x v="3"/>
    <m/>
    <x v="0"/>
    <x v="1"/>
    <x v="15"/>
    <n v="190801"/>
    <n v="190801"/>
    <m/>
    <n v="1"/>
    <n v="190801"/>
    <n v="20000"/>
  </r>
  <r>
    <x v="288"/>
    <x v="3"/>
    <m/>
    <x v="0"/>
    <x v="1"/>
    <x v="16"/>
    <n v="190801"/>
    <n v="190801"/>
    <m/>
    <n v="15"/>
    <n v="190801"/>
    <n v="525000"/>
  </r>
  <r>
    <x v="288"/>
    <x v="3"/>
    <m/>
    <x v="0"/>
    <x v="7"/>
    <x v="15"/>
    <n v="190801"/>
    <n v="190801"/>
    <m/>
    <n v="13"/>
    <n v="190801"/>
    <n v="260000"/>
  </r>
  <r>
    <x v="288"/>
    <x v="3"/>
    <m/>
    <x v="6"/>
    <x v="2"/>
    <x v="37"/>
    <n v="190801"/>
    <n v="190801"/>
    <m/>
    <n v="7"/>
    <n v="190801"/>
    <n v="140000"/>
  </r>
  <r>
    <x v="288"/>
    <x v="3"/>
    <m/>
    <x v="6"/>
    <x v="2"/>
    <x v="42"/>
    <n v="190801"/>
    <n v="190801"/>
    <m/>
    <n v="2"/>
    <n v="190801"/>
    <n v="70000"/>
  </r>
  <r>
    <x v="288"/>
    <x v="3"/>
    <m/>
    <x v="29"/>
    <x v="2"/>
    <x v="40"/>
    <n v="190801"/>
    <n v="190801"/>
    <m/>
    <n v="9"/>
    <n v="190801"/>
    <n v="315000"/>
  </r>
  <r>
    <x v="288"/>
    <x v="3"/>
    <m/>
    <x v="29"/>
    <x v="2"/>
    <x v="41"/>
    <n v="190801"/>
    <n v="190801"/>
    <m/>
    <n v="2"/>
    <n v="190801"/>
    <n v="90000"/>
  </r>
  <r>
    <x v="288"/>
    <x v="3"/>
    <m/>
    <x v="25"/>
    <x v="2"/>
    <x v="34"/>
    <n v="190801"/>
    <n v="190801"/>
    <m/>
    <n v="3"/>
    <n v="190801"/>
    <n v="297000"/>
  </r>
  <r>
    <x v="288"/>
    <x v="3"/>
    <m/>
    <x v="1"/>
    <x v="2"/>
    <x v="18"/>
    <n v="190801"/>
    <n v="190801"/>
    <m/>
    <n v="1"/>
    <n v="190801"/>
    <n v="20000"/>
  </r>
  <r>
    <x v="288"/>
    <x v="3"/>
    <m/>
    <x v="0"/>
    <x v="2"/>
    <x v="15"/>
    <n v="190801"/>
    <n v="190801"/>
    <m/>
    <n v="93"/>
    <n v="190801"/>
    <n v="1860000"/>
  </r>
  <r>
    <x v="288"/>
    <x v="3"/>
    <m/>
    <x v="0"/>
    <x v="2"/>
    <x v="16"/>
    <n v="190801"/>
    <n v="190801"/>
    <m/>
    <n v="109"/>
    <n v="190801"/>
    <n v="3815000"/>
  </r>
  <r>
    <x v="288"/>
    <x v="3"/>
    <m/>
    <x v="0"/>
    <x v="2"/>
    <x v="17"/>
    <n v="190801"/>
    <n v="190801"/>
    <m/>
    <n v="61"/>
    <n v="190801"/>
    <n v="2013000"/>
  </r>
  <r>
    <x v="288"/>
    <x v="3"/>
    <m/>
    <x v="0"/>
    <x v="2"/>
    <x v="19"/>
    <n v="190801"/>
    <n v="190801"/>
    <m/>
    <n v="102"/>
    <n v="190801"/>
    <n v="306000"/>
  </r>
  <r>
    <x v="288"/>
    <x v="3"/>
    <m/>
    <x v="5"/>
    <x v="2"/>
    <x v="28"/>
    <n v="190801"/>
    <n v="190801"/>
    <m/>
    <n v="31"/>
    <n v="190801"/>
    <n v="868000"/>
  </r>
  <r>
    <x v="288"/>
    <x v="3"/>
    <m/>
    <x v="22"/>
    <x v="2"/>
    <x v="29"/>
    <n v="190801"/>
    <n v="190801"/>
    <m/>
    <n v="9"/>
    <n v="190801"/>
    <n v="342000"/>
  </r>
  <r>
    <x v="288"/>
    <x v="3"/>
    <m/>
    <x v="19"/>
    <x v="2"/>
    <x v="22"/>
    <n v="190801"/>
    <n v="190801"/>
    <m/>
    <n v="7"/>
    <n v="190801"/>
    <n v="91000"/>
  </r>
  <r>
    <x v="288"/>
    <x v="3"/>
    <m/>
    <x v="19"/>
    <x v="2"/>
    <x v="23"/>
    <n v="190801"/>
    <n v="190801"/>
    <m/>
    <n v="4"/>
    <n v="190801"/>
    <n v="96000"/>
  </r>
  <r>
    <x v="288"/>
    <x v="3"/>
    <m/>
    <x v="19"/>
    <x v="2"/>
    <x v="24"/>
    <n v="190801"/>
    <n v="190801"/>
    <m/>
    <n v="1"/>
    <n v="190801"/>
    <n v="33000"/>
  </r>
  <r>
    <x v="288"/>
    <x v="3"/>
    <m/>
    <x v="0"/>
    <x v="10"/>
    <x v="15"/>
    <n v="190801"/>
    <n v="190801"/>
    <m/>
    <n v="27"/>
    <n v="190801"/>
    <n v="850500"/>
  </r>
  <r>
    <x v="288"/>
    <x v="3"/>
    <m/>
    <x v="0"/>
    <x v="10"/>
    <x v="16"/>
    <n v="190801"/>
    <n v="190801"/>
    <m/>
    <n v="9"/>
    <n v="190801"/>
    <n v="396000"/>
  </r>
  <r>
    <x v="288"/>
    <x v="3"/>
    <m/>
    <x v="5"/>
    <x v="10"/>
    <x v="28"/>
    <n v="190801"/>
    <n v="190801"/>
    <m/>
    <n v="3"/>
    <n v="190801"/>
    <n v="114000"/>
  </r>
  <r>
    <x v="288"/>
    <x v="3"/>
    <m/>
    <x v="1"/>
    <x v="10"/>
    <x v="18"/>
    <n v="190801"/>
    <n v="190801"/>
    <m/>
    <n v="1"/>
    <n v="190801"/>
    <n v="31500"/>
  </r>
  <r>
    <x v="288"/>
    <x v="3"/>
    <m/>
    <x v="19"/>
    <x v="10"/>
    <x v="22"/>
    <n v="190801"/>
    <n v="190801"/>
    <m/>
    <n v="1"/>
    <n v="190801"/>
    <n v="25000"/>
  </r>
  <r>
    <x v="288"/>
    <x v="3"/>
    <m/>
    <x v="22"/>
    <x v="10"/>
    <x v="29"/>
    <n v="190801"/>
    <n v="190801"/>
    <m/>
    <n v="1"/>
    <n v="190801"/>
    <n v="43000"/>
  </r>
  <r>
    <x v="288"/>
    <x v="3"/>
    <m/>
    <x v="0"/>
    <x v="3"/>
    <x v="15"/>
    <n v="190801"/>
    <n v="190801"/>
    <m/>
    <n v="2"/>
    <n v="190801"/>
    <n v="0"/>
  </r>
  <r>
    <x v="288"/>
    <x v="3"/>
    <m/>
    <x v="0"/>
    <x v="3"/>
    <x v="17"/>
    <n v="190801"/>
    <n v="190801"/>
    <m/>
    <n v="1"/>
    <n v="190801"/>
    <n v="0"/>
  </r>
  <r>
    <x v="288"/>
    <x v="3"/>
    <m/>
    <x v="18"/>
    <x v="3"/>
    <x v="19"/>
    <n v="190801"/>
    <n v="190801"/>
    <m/>
    <n v="3"/>
    <n v="190801"/>
    <n v="0"/>
  </r>
  <r>
    <x v="288"/>
    <x v="3"/>
    <m/>
    <x v="5"/>
    <x v="3"/>
    <x v="28"/>
    <n v="190801"/>
    <n v="190801"/>
    <m/>
    <n v="1"/>
    <n v="190801"/>
    <n v="0"/>
  </r>
  <r>
    <x v="288"/>
    <x v="3"/>
    <m/>
    <x v="4"/>
    <x v="3"/>
    <x v="27"/>
    <n v="190801"/>
    <n v="190801"/>
    <m/>
    <n v="1"/>
    <n v="190801"/>
    <n v="0"/>
  </r>
  <r>
    <x v="288"/>
    <x v="3"/>
    <m/>
    <x v="6"/>
    <x v="3"/>
    <x v="37"/>
    <n v="190801"/>
    <n v="190801"/>
    <m/>
    <n v="1"/>
    <n v="190801"/>
    <n v="0"/>
  </r>
  <r>
    <x v="288"/>
    <x v="3"/>
    <m/>
    <x v="22"/>
    <x v="3"/>
    <x v="29"/>
    <n v="190801"/>
    <n v="190801"/>
    <m/>
    <n v="1"/>
    <n v="190801"/>
    <n v="0"/>
  </r>
  <r>
    <x v="288"/>
    <x v="3"/>
    <m/>
    <x v="1"/>
    <x v="3"/>
    <x v="18"/>
    <n v="190801"/>
    <n v="190801"/>
    <m/>
    <n v="1"/>
    <n v="190801"/>
    <n v="0"/>
  </r>
  <r>
    <x v="288"/>
    <x v="3"/>
    <m/>
    <x v="19"/>
    <x v="3"/>
    <x v="22"/>
    <n v="190801"/>
    <n v="190801"/>
    <m/>
    <n v="1"/>
    <n v="190801"/>
    <n v="0"/>
  </r>
  <r>
    <x v="288"/>
    <x v="3"/>
    <m/>
    <x v="0"/>
    <x v="9"/>
    <x v="15"/>
    <n v="190801"/>
    <n v="190801"/>
    <m/>
    <n v="4"/>
    <n v="190801"/>
    <n v="80000"/>
  </r>
  <r>
    <x v="289"/>
    <x v="4"/>
    <m/>
    <x v="0"/>
    <x v="1"/>
    <x v="15"/>
    <n v="190801"/>
    <n v="190801"/>
    <m/>
    <n v="1"/>
    <n v="190801"/>
    <n v="20000"/>
  </r>
  <r>
    <x v="289"/>
    <x v="4"/>
    <m/>
    <x v="0"/>
    <x v="1"/>
    <x v="16"/>
    <n v="190801"/>
    <n v="190801"/>
    <m/>
    <n v="4"/>
    <n v="190801"/>
    <n v="140000"/>
  </r>
  <r>
    <x v="289"/>
    <x v="4"/>
    <m/>
    <x v="0"/>
    <x v="7"/>
    <x v="15"/>
    <n v="190801"/>
    <n v="190801"/>
    <m/>
    <n v="5"/>
    <n v="190801"/>
    <n v="100000"/>
  </r>
  <r>
    <x v="289"/>
    <x v="4"/>
    <m/>
    <x v="6"/>
    <x v="2"/>
    <x v="37"/>
    <n v="190801"/>
    <n v="190801"/>
    <m/>
    <n v="9"/>
    <n v="190801"/>
    <n v="180000"/>
  </r>
  <r>
    <x v="289"/>
    <x v="4"/>
    <m/>
    <x v="6"/>
    <x v="2"/>
    <x v="42"/>
    <n v="190801"/>
    <n v="190801"/>
    <m/>
    <n v="4"/>
    <n v="190801"/>
    <n v="140000"/>
  </r>
  <r>
    <x v="289"/>
    <x v="4"/>
    <m/>
    <x v="19"/>
    <x v="2"/>
    <x v="38"/>
    <n v="190801"/>
    <n v="190801"/>
    <m/>
    <n v="3"/>
    <n v="190801"/>
    <n v="30000"/>
  </r>
  <r>
    <x v="289"/>
    <x v="4"/>
    <m/>
    <x v="29"/>
    <x v="2"/>
    <x v="40"/>
    <n v="190801"/>
    <n v="190801"/>
    <m/>
    <n v="4"/>
    <n v="190801"/>
    <n v="140000"/>
  </r>
  <r>
    <x v="289"/>
    <x v="4"/>
    <m/>
    <x v="29"/>
    <x v="2"/>
    <x v="41"/>
    <n v="190801"/>
    <n v="190801"/>
    <m/>
    <n v="7"/>
    <n v="190801"/>
    <n v="315000"/>
  </r>
  <r>
    <x v="289"/>
    <x v="4"/>
    <m/>
    <x v="25"/>
    <x v="2"/>
    <x v="34"/>
    <n v="190801"/>
    <n v="190801"/>
    <m/>
    <n v="1"/>
    <n v="190801"/>
    <n v="99000"/>
  </r>
  <r>
    <x v="289"/>
    <x v="4"/>
    <m/>
    <x v="1"/>
    <x v="2"/>
    <x v="18"/>
    <n v="190801"/>
    <n v="190801"/>
    <m/>
    <n v="3"/>
    <n v="190801"/>
    <n v="60000"/>
  </r>
  <r>
    <x v="289"/>
    <x v="4"/>
    <m/>
    <x v="1"/>
    <x v="2"/>
    <x v="21"/>
    <n v="190801"/>
    <n v="190801"/>
    <m/>
    <n v="3"/>
    <n v="190801"/>
    <n v="105000"/>
  </r>
  <r>
    <x v="289"/>
    <x v="4"/>
    <m/>
    <x v="0"/>
    <x v="2"/>
    <x v="15"/>
    <n v="190801"/>
    <n v="190801"/>
    <m/>
    <n v="79"/>
    <n v="190801"/>
    <n v="1580000"/>
  </r>
  <r>
    <x v="289"/>
    <x v="4"/>
    <m/>
    <x v="0"/>
    <x v="2"/>
    <x v="16"/>
    <n v="190801"/>
    <n v="190801"/>
    <m/>
    <n v="74"/>
    <n v="190801"/>
    <n v="2590000"/>
  </r>
  <r>
    <x v="289"/>
    <x v="4"/>
    <m/>
    <x v="0"/>
    <x v="2"/>
    <x v="17"/>
    <n v="190801"/>
    <n v="190801"/>
    <m/>
    <n v="77"/>
    <n v="190801"/>
    <n v="2541000"/>
  </r>
  <r>
    <x v="289"/>
    <x v="4"/>
    <m/>
    <x v="0"/>
    <x v="2"/>
    <x v="19"/>
    <n v="190801"/>
    <n v="190801"/>
    <m/>
    <n v="109"/>
    <n v="190801"/>
    <n v="327000"/>
  </r>
  <r>
    <x v="289"/>
    <x v="4"/>
    <m/>
    <x v="5"/>
    <x v="2"/>
    <x v="28"/>
    <n v="190801"/>
    <n v="190801"/>
    <m/>
    <n v="32"/>
    <n v="190801"/>
    <n v="896000"/>
  </r>
  <r>
    <x v="289"/>
    <x v="4"/>
    <m/>
    <x v="22"/>
    <x v="2"/>
    <x v="29"/>
    <n v="190801"/>
    <n v="190801"/>
    <m/>
    <n v="13"/>
    <n v="190801"/>
    <n v="494000"/>
  </r>
  <r>
    <x v="289"/>
    <x v="4"/>
    <m/>
    <x v="19"/>
    <x v="2"/>
    <x v="22"/>
    <n v="190801"/>
    <n v="190801"/>
    <m/>
    <n v="12"/>
    <n v="190801"/>
    <n v="156000"/>
  </r>
  <r>
    <x v="289"/>
    <x v="4"/>
    <m/>
    <x v="6"/>
    <x v="8"/>
    <x v="37"/>
    <n v="190801"/>
    <n v="190801"/>
    <m/>
    <n v="10"/>
    <n v="190801"/>
    <n v="63000"/>
  </r>
  <r>
    <x v="289"/>
    <x v="4"/>
    <m/>
    <x v="0"/>
    <x v="10"/>
    <x v="15"/>
    <n v="190801"/>
    <n v="190801"/>
    <m/>
    <n v="7"/>
    <n v="190801"/>
    <n v="220500"/>
  </r>
  <r>
    <x v="289"/>
    <x v="4"/>
    <m/>
    <x v="0"/>
    <x v="10"/>
    <x v="16"/>
    <n v="190801"/>
    <n v="190801"/>
    <m/>
    <n v="3"/>
    <n v="190801"/>
    <n v="132000"/>
  </r>
  <r>
    <x v="289"/>
    <x v="4"/>
    <m/>
    <x v="22"/>
    <x v="10"/>
    <x v="29"/>
    <n v="190801"/>
    <n v="190801"/>
    <m/>
    <n v="1"/>
    <n v="190801"/>
    <n v="43000"/>
  </r>
  <r>
    <x v="289"/>
    <x v="4"/>
    <m/>
    <x v="6"/>
    <x v="3"/>
    <x v="37"/>
    <n v="190801"/>
    <n v="190801"/>
    <m/>
    <n v="2"/>
    <n v="190801"/>
    <n v="0"/>
  </r>
  <r>
    <x v="289"/>
    <x v="4"/>
    <m/>
    <x v="0"/>
    <x v="9"/>
    <x v="15"/>
    <n v="190801"/>
    <n v="190801"/>
    <m/>
    <n v="7"/>
    <n v="190801"/>
    <n v="140000"/>
  </r>
  <r>
    <x v="290"/>
    <x v="1"/>
    <m/>
    <x v="0"/>
    <x v="1"/>
    <x v="15"/>
    <n v="190801"/>
    <n v="190801"/>
    <m/>
    <n v="1"/>
    <n v="190801"/>
    <n v="20000"/>
  </r>
  <r>
    <x v="290"/>
    <x v="1"/>
    <m/>
    <x v="0"/>
    <x v="1"/>
    <x v="16"/>
    <n v="190801"/>
    <n v="190801"/>
    <m/>
    <n v="1"/>
    <n v="190801"/>
    <n v="35000"/>
  </r>
  <r>
    <x v="290"/>
    <x v="1"/>
    <m/>
    <x v="22"/>
    <x v="5"/>
    <x v="52"/>
    <n v="190801"/>
    <n v="190801"/>
    <m/>
    <n v="10"/>
    <n v="190801"/>
    <n v="171000"/>
  </r>
  <r>
    <x v="290"/>
    <x v="1"/>
    <m/>
    <x v="0"/>
    <x v="7"/>
    <x v="15"/>
    <n v="190801"/>
    <n v="190801"/>
    <m/>
    <n v="25"/>
    <n v="190801"/>
    <n v="500000"/>
  </r>
  <r>
    <x v="290"/>
    <x v="1"/>
    <m/>
    <x v="6"/>
    <x v="2"/>
    <x v="37"/>
    <n v="190801"/>
    <n v="190801"/>
    <m/>
    <n v="3"/>
    <n v="190801"/>
    <n v="60000"/>
  </r>
  <r>
    <x v="290"/>
    <x v="1"/>
    <m/>
    <x v="6"/>
    <x v="2"/>
    <x v="42"/>
    <n v="190801"/>
    <n v="190801"/>
    <m/>
    <n v="1"/>
    <n v="190801"/>
    <n v="35000"/>
  </r>
  <r>
    <x v="290"/>
    <x v="1"/>
    <m/>
    <x v="29"/>
    <x v="2"/>
    <x v="40"/>
    <n v="190801"/>
    <n v="190801"/>
    <m/>
    <n v="4"/>
    <n v="190801"/>
    <n v="140000"/>
  </r>
  <r>
    <x v="290"/>
    <x v="1"/>
    <m/>
    <x v="29"/>
    <x v="2"/>
    <x v="41"/>
    <n v="190801"/>
    <n v="190801"/>
    <m/>
    <n v="6"/>
    <n v="190801"/>
    <n v="270000"/>
  </r>
  <r>
    <x v="290"/>
    <x v="1"/>
    <m/>
    <x v="1"/>
    <x v="2"/>
    <x v="18"/>
    <n v="190801"/>
    <n v="190801"/>
    <m/>
    <n v="3"/>
    <n v="190801"/>
    <n v="60000"/>
  </r>
  <r>
    <x v="290"/>
    <x v="1"/>
    <m/>
    <x v="1"/>
    <x v="2"/>
    <x v="21"/>
    <n v="190801"/>
    <n v="190801"/>
    <m/>
    <n v="1"/>
    <n v="190801"/>
    <n v="35000"/>
  </r>
  <r>
    <x v="290"/>
    <x v="1"/>
    <m/>
    <x v="0"/>
    <x v="2"/>
    <x v="15"/>
    <n v="190801"/>
    <n v="190801"/>
    <m/>
    <n v="79"/>
    <n v="190801"/>
    <n v="1580000"/>
  </r>
  <r>
    <x v="290"/>
    <x v="1"/>
    <m/>
    <x v="0"/>
    <x v="2"/>
    <x v="16"/>
    <n v="190801"/>
    <n v="190801"/>
    <m/>
    <n v="77"/>
    <n v="190801"/>
    <n v="2695000"/>
  </r>
  <r>
    <x v="290"/>
    <x v="1"/>
    <m/>
    <x v="0"/>
    <x v="2"/>
    <x v="17"/>
    <n v="190801"/>
    <n v="190801"/>
    <m/>
    <n v="69"/>
    <n v="190801"/>
    <n v="2277000"/>
  </r>
  <r>
    <x v="290"/>
    <x v="1"/>
    <m/>
    <x v="0"/>
    <x v="2"/>
    <x v="19"/>
    <n v="190801"/>
    <n v="190801"/>
    <m/>
    <n v="102"/>
    <n v="190801"/>
    <n v="306000"/>
  </r>
  <r>
    <x v="290"/>
    <x v="1"/>
    <m/>
    <x v="5"/>
    <x v="2"/>
    <x v="28"/>
    <n v="190801"/>
    <n v="190801"/>
    <m/>
    <n v="16"/>
    <n v="190801"/>
    <n v="448000"/>
  </r>
  <r>
    <x v="290"/>
    <x v="1"/>
    <m/>
    <x v="22"/>
    <x v="2"/>
    <x v="29"/>
    <n v="190801"/>
    <n v="190801"/>
    <m/>
    <n v="11"/>
    <n v="190801"/>
    <n v="418000"/>
  </r>
  <r>
    <x v="290"/>
    <x v="1"/>
    <m/>
    <x v="19"/>
    <x v="2"/>
    <x v="22"/>
    <n v="190801"/>
    <n v="190801"/>
    <m/>
    <n v="10"/>
    <n v="190801"/>
    <n v="130000"/>
  </r>
  <r>
    <x v="290"/>
    <x v="1"/>
    <m/>
    <x v="19"/>
    <x v="2"/>
    <x v="23"/>
    <n v="190801"/>
    <n v="190801"/>
    <m/>
    <n v="2"/>
    <n v="190801"/>
    <n v="48000"/>
  </r>
  <r>
    <x v="290"/>
    <x v="1"/>
    <m/>
    <x v="19"/>
    <x v="2"/>
    <x v="24"/>
    <n v="190801"/>
    <n v="190801"/>
    <m/>
    <n v="3"/>
    <n v="190801"/>
    <n v="99000"/>
  </r>
  <r>
    <x v="290"/>
    <x v="1"/>
    <m/>
    <x v="0"/>
    <x v="10"/>
    <x v="15"/>
    <n v="190801"/>
    <n v="190801"/>
    <m/>
    <n v="36"/>
    <n v="190801"/>
    <n v="1134000"/>
  </r>
  <r>
    <x v="290"/>
    <x v="1"/>
    <m/>
    <x v="0"/>
    <x v="10"/>
    <x v="16"/>
    <n v="190801"/>
    <n v="190801"/>
    <m/>
    <n v="4"/>
    <n v="190801"/>
    <n v="176000"/>
  </r>
  <r>
    <x v="290"/>
    <x v="1"/>
    <m/>
    <x v="5"/>
    <x v="10"/>
    <x v="28"/>
    <n v="190801"/>
    <n v="190801"/>
    <m/>
    <n v="2"/>
    <n v="190801"/>
    <n v="76000"/>
  </r>
  <r>
    <x v="290"/>
    <x v="1"/>
    <m/>
    <x v="22"/>
    <x v="10"/>
    <x v="29"/>
    <n v="190801"/>
    <n v="190801"/>
    <m/>
    <n v="1"/>
    <n v="190801"/>
    <n v="43000"/>
  </r>
  <r>
    <x v="290"/>
    <x v="1"/>
    <m/>
    <x v="0"/>
    <x v="9"/>
    <x v="15"/>
    <n v="190801"/>
    <n v="190801"/>
    <m/>
    <n v="5"/>
    <n v="190801"/>
    <n v="100000"/>
  </r>
  <r>
    <x v="291"/>
    <x v="0"/>
    <m/>
    <x v="0"/>
    <x v="1"/>
    <x v="15"/>
    <n v="190801"/>
    <n v="190801"/>
    <m/>
    <n v="5"/>
    <n v="190801"/>
    <n v="100000"/>
  </r>
  <r>
    <x v="291"/>
    <x v="0"/>
    <m/>
    <x v="0"/>
    <x v="1"/>
    <x v="16"/>
    <n v="190801"/>
    <n v="190801"/>
    <m/>
    <n v="4"/>
    <n v="190801"/>
    <n v="140000"/>
  </r>
  <r>
    <x v="291"/>
    <x v="0"/>
    <m/>
    <x v="0"/>
    <x v="7"/>
    <x v="15"/>
    <n v="190801"/>
    <n v="190801"/>
    <m/>
    <n v="7"/>
    <n v="190801"/>
    <n v="140000"/>
  </r>
  <r>
    <x v="291"/>
    <x v="0"/>
    <m/>
    <x v="6"/>
    <x v="2"/>
    <x v="37"/>
    <n v="190801"/>
    <n v="190801"/>
    <m/>
    <n v="7"/>
    <n v="190801"/>
    <n v="140000"/>
  </r>
  <r>
    <x v="291"/>
    <x v="0"/>
    <m/>
    <x v="6"/>
    <x v="2"/>
    <x v="42"/>
    <n v="190801"/>
    <n v="190801"/>
    <m/>
    <n v="2"/>
    <n v="190801"/>
    <n v="70000"/>
  </r>
  <r>
    <x v="291"/>
    <x v="0"/>
    <m/>
    <x v="29"/>
    <x v="2"/>
    <x v="40"/>
    <n v="190801"/>
    <n v="190801"/>
    <m/>
    <n v="2"/>
    <n v="190801"/>
    <n v="70000"/>
  </r>
  <r>
    <x v="291"/>
    <x v="0"/>
    <m/>
    <x v="29"/>
    <x v="2"/>
    <x v="41"/>
    <n v="190801"/>
    <n v="190801"/>
    <m/>
    <n v="1"/>
    <n v="190801"/>
    <n v="45000"/>
  </r>
  <r>
    <x v="291"/>
    <x v="0"/>
    <m/>
    <x v="1"/>
    <x v="2"/>
    <x v="18"/>
    <n v="190801"/>
    <n v="190801"/>
    <m/>
    <n v="3"/>
    <n v="190801"/>
    <n v="60000"/>
  </r>
  <r>
    <x v="291"/>
    <x v="0"/>
    <m/>
    <x v="0"/>
    <x v="2"/>
    <x v="15"/>
    <n v="190801"/>
    <n v="190801"/>
    <m/>
    <n v="64"/>
    <n v="190801"/>
    <n v="1280000"/>
  </r>
  <r>
    <x v="291"/>
    <x v="0"/>
    <m/>
    <x v="0"/>
    <x v="2"/>
    <x v="16"/>
    <n v="190801"/>
    <n v="190801"/>
    <m/>
    <n v="92"/>
    <n v="190801"/>
    <n v="3220000"/>
  </r>
  <r>
    <x v="291"/>
    <x v="0"/>
    <m/>
    <x v="0"/>
    <x v="2"/>
    <x v="17"/>
    <n v="190801"/>
    <n v="190801"/>
    <m/>
    <n v="52"/>
    <n v="190801"/>
    <n v="1716000"/>
  </r>
  <r>
    <x v="291"/>
    <x v="0"/>
    <m/>
    <x v="0"/>
    <x v="2"/>
    <x v="19"/>
    <n v="190801"/>
    <n v="190801"/>
    <m/>
    <n v="347"/>
    <n v="190801"/>
    <n v="1041000"/>
  </r>
  <r>
    <x v="291"/>
    <x v="0"/>
    <m/>
    <x v="5"/>
    <x v="2"/>
    <x v="28"/>
    <n v="190801"/>
    <n v="190801"/>
    <m/>
    <n v="220"/>
    <n v="190801"/>
    <n v="6160000"/>
  </r>
  <r>
    <x v="291"/>
    <x v="0"/>
    <m/>
    <x v="22"/>
    <x v="2"/>
    <x v="29"/>
    <n v="190801"/>
    <n v="190801"/>
    <m/>
    <n v="2"/>
    <n v="190801"/>
    <n v="76000"/>
  </r>
  <r>
    <x v="291"/>
    <x v="0"/>
    <m/>
    <x v="19"/>
    <x v="2"/>
    <x v="22"/>
    <n v="190801"/>
    <n v="190801"/>
    <m/>
    <n v="7"/>
    <n v="190801"/>
    <n v="91000"/>
  </r>
  <r>
    <x v="291"/>
    <x v="0"/>
    <m/>
    <x v="19"/>
    <x v="2"/>
    <x v="23"/>
    <n v="190801"/>
    <n v="190801"/>
    <m/>
    <n v="2"/>
    <n v="190801"/>
    <n v="48000"/>
  </r>
  <r>
    <x v="291"/>
    <x v="0"/>
    <m/>
    <x v="0"/>
    <x v="10"/>
    <x v="15"/>
    <n v="190801"/>
    <n v="190801"/>
    <m/>
    <n v="24"/>
    <n v="190801"/>
    <n v="756000"/>
  </r>
  <r>
    <x v="291"/>
    <x v="0"/>
    <m/>
    <x v="0"/>
    <x v="10"/>
    <x v="16"/>
    <n v="190801"/>
    <n v="190801"/>
    <m/>
    <n v="13"/>
    <n v="190801"/>
    <n v="572000"/>
  </r>
  <r>
    <x v="291"/>
    <x v="0"/>
    <m/>
    <x v="5"/>
    <x v="10"/>
    <x v="28"/>
    <n v="190801"/>
    <n v="190801"/>
    <m/>
    <n v="1"/>
    <n v="190801"/>
    <n v="38000"/>
  </r>
  <r>
    <x v="291"/>
    <x v="0"/>
    <m/>
    <x v="1"/>
    <x v="10"/>
    <x v="18"/>
    <n v="190801"/>
    <n v="190801"/>
    <m/>
    <n v="1"/>
    <n v="190801"/>
    <n v="31500"/>
  </r>
  <r>
    <x v="291"/>
    <x v="0"/>
    <m/>
    <x v="19"/>
    <x v="10"/>
    <x v="22"/>
    <n v="190801"/>
    <n v="190801"/>
    <m/>
    <n v="1"/>
    <n v="190801"/>
    <n v="25000"/>
  </r>
  <r>
    <x v="291"/>
    <x v="0"/>
    <m/>
    <x v="22"/>
    <x v="10"/>
    <x v="29"/>
    <n v="190801"/>
    <n v="190801"/>
    <m/>
    <n v="1"/>
    <n v="190801"/>
    <n v="43000"/>
  </r>
  <r>
    <x v="291"/>
    <x v="0"/>
    <m/>
    <x v="0"/>
    <x v="9"/>
    <x v="15"/>
    <n v="190801"/>
    <n v="190801"/>
    <m/>
    <n v="1"/>
    <n v="190801"/>
    <n v="20000"/>
  </r>
  <r>
    <x v="291"/>
    <x v="0"/>
    <m/>
    <x v="6"/>
    <x v="9"/>
    <x v="37"/>
    <n v="190801"/>
    <n v="190801"/>
    <m/>
    <n v="1"/>
    <n v="190801"/>
    <n v="20000"/>
  </r>
  <r>
    <x v="292"/>
    <x v="2"/>
    <m/>
    <x v="0"/>
    <x v="1"/>
    <x v="15"/>
    <n v="190801"/>
    <n v="190801"/>
    <m/>
    <n v="7"/>
    <n v="190801"/>
    <n v="140000"/>
  </r>
  <r>
    <x v="292"/>
    <x v="2"/>
    <m/>
    <x v="0"/>
    <x v="1"/>
    <x v="16"/>
    <n v="190801"/>
    <n v="190801"/>
    <m/>
    <n v="4"/>
    <n v="190801"/>
    <n v="140000"/>
  </r>
  <r>
    <x v="292"/>
    <x v="2"/>
    <m/>
    <x v="0"/>
    <x v="7"/>
    <x v="15"/>
    <n v="190801"/>
    <n v="190801"/>
    <m/>
    <n v="2"/>
    <n v="190801"/>
    <n v="40000"/>
  </r>
  <r>
    <x v="292"/>
    <x v="2"/>
    <m/>
    <x v="6"/>
    <x v="2"/>
    <x v="37"/>
    <n v="190801"/>
    <n v="190801"/>
    <m/>
    <n v="3"/>
    <n v="190801"/>
    <n v="60000"/>
  </r>
  <r>
    <x v="292"/>
    <x v="2"/>
    <m/>
    <x v="6"/>
    <x v="2"/>
    <x v="42"/>
    <n v="190801"/>
    <n v="190801"/>
    <m/>
    <n v="1"/>
    <n v="190801"/>
    <n v="35000"/>
  </r>
  <r>
    <x v="292"/>
    <x v="2"/>
    <m/>
    <x v="19"/>
    <x v="2"/>
    <x v="38"/>
    <n v="190801"/>
    <n v="190801"/>
    <m/>
    <n v="2"/>
    <n v="190801"/>
    <n v="20000"/>
  </r>
  <r>
    <x v="292"/>
    <x v="2"/>
    <m/>
    <x v="29"/>
    <x v="2"/>
    <x v="41"/>
    <n v="190801"/>
    <n v="190801"/>
    <m/>
    <n v="2"/>
    <n v="190801"/>
    <n v="90000"/>
  </r>
  <r>
    <x v="292"/>
    <x v="2"/>
    <m/>
    <x v="1"/>
    <x v="2"/>
    <x v="21"/>
    <n v="190801"/>
    <n v="190801"/>
    <m/>
    <n v="1"/>
    <n v="190801"/>
    <n v="35000"/>
  </r>
  <r>
    <x v="292"/>
    <x v="2"/>
    <m/>
    <x v="0"/>
    <x v="2"/>
    <x v="15"/>
    <n v="190801"/>
    <n v="190801"/>
    <m/>
    <n v="47"/>
    <n v="190801"/>
    <n v="940000"/>
  </r>
  <r>
    <x v="292"/>
    <x v="2"/>
    <m/>
    <x v="0"/>
    <x v="2"/>
    <x v="16"/>
    <n v="190801"/>
    <n v="190801"/>
    <m/>
    <n v="43"/>
    <n v="190801"/>
    <n v="1505000"/>
  </r>
  <r>
    <x v="292"/>
    <x v="2"/>
    <m/>
    <x v="0"/>
    <x v="2"/>
    <x v="17"/>
    <n v="190801"/>
    <n v="190801"/>
    <m/>
    <n v="46"/>
    <n v="190801"/>
    <n v="1518000"/>
  </r>
  <r>
    <x v="292"/>
    <x v="2"/>
    <m/>
    <x v="0"/>
    <x v="2"/>
    <x v="19"/>
    <n v="190801"/>
    <n v="190801"/>
    <m/>
    <n v="56"/>
    <n v="190801"/>
    <n v="168000"/>
  </r>
  <r>
    <x v="292"/>
    <x v="2"/>
    <m/>
    <x v="5"/>
    <x v="2"/>
    <x v="28"/>
    <n v="190801"/>
    <n v="190801"/>
    <m/>
    <n v="14"/>
    <n v="190801"/>
    <n v="392000"/>
  </r>
  <r>
    <x v="292"/>
    <x v="2"/>
    <m/>
    <x v="22"/>
    <x v="2"/>
    <x v="29"/>
    <n v="190801"/>
    <n v="190801"/>
    <m/>
    <n v="5"/>
    <n v="190801"/>
    <n v="190000"/>
  </r>
  <r>
    <x v="292"/>
    <x v="2"/>
    <m/>
    <x v="19"/>
    <x v="2"/>
    <x v="22"/>
    <n v="190801"/>
    <n v="190801"/>
    <m/>
    <n v="7"/>
    <n v="190801"/>
    <n v="91000"/>
  </r>
  <r>
    <x v="292"/>
    <x v="2"/>
    <m/>
    <x v="19"/>
    <x v="2"/>
    <x v="23"/>
    <n v="190801"/>
    <n v="190801"/>
    <m/>
    <n v="1"/>
    <n v="190801"/>
    <n v="24000"/>
  </r>
  <r>
    <x v="292"/>
    <x v="2"/>
    <m/>
    <x v="19"/>
    <x v="2"/>
    <x v="24"/>
    <n v="190801"/>
    <n v="190801"/>
    <m/>
    <n v="1"/>
    <n v="190801"/>
    <n v="33000"/>
  </r>
  <r>
    <x v="292"/>
    <x v="2"/>
    <m/>
    <x v="0"/>
    <x v="10"/>
    <x v="15"/>
    <n v="190801"/>
    <n v="190801"/>
    <m/>
    <n v="17"/>
    <n v="190801"/>
    <n v="535500"/>
  </r>
  <r>
    <x v="292"/>
    <x v="2"/>
    <m/>
    <x v="0"/>
    <x v="10"/>
    <x v="16"/>
    <n v="190801"/>
    <n v="190801"/>
    <m/>
    <n v="3"/>
    <n v="190801"/>
    <n v="132000"/>
  </r>
  <r>
    <x v="292"/>
    <x v="2"/>
    <m/>
    <x v="5"/>
    <x v="10"/>
    <x v="28"/>
    <n v="190801"/>
    <n v="190801"/>
    <m/>
    <n v="1"/>
    <n v="190801"/>
    <n v="38000"/>
  </r>
  <r>
    <x v="292"/>
    <x v="2"/>
    <m/>
    <x v="0"/>
    <x v="9"/>
    <x v="15"/>
    <n v="190801"/>
    <n v="190801"/>
    <m/>
    <n v="8"/>
    <n v="190801"/>
    <n v="160000"/>
  </r>
  <r>
    <x v="293"/>
    <x v="5"/>
    <m/>
    <x v="0"/>
    <x v="7"/>
    <x v="15"/>
    <n v="190801"/>
    <n v="190801"/>
    <m/>
    <n v="5"/>
    <n v="190801"/>
    <n v="100000"/>
  </r>
  <r>
    <x v="293"/>
    <x v="5"/>
    <m/>
    <x v="6"/>
    <x v="2"/>
    <x v="37"/>
    <n v="190801"/>
    <n v="190801"/>
    <m/>
    <n v="4"/>
    <n v="190801"/>
    <n v="80000"/>
  </r>
  <r>
    <x v="293"/>
    <x v="5"/>
    <m/>
    <x v="6"/>
    <x v="2"/>
    <x v="42"/>
    <n v="190801"/>
    <n v="190801"/>
    <m/>
    <n v="1"/>
    <n v="190801"/>
    <n v="35000"/>
  </r>
  <r>
    <x v="293"/>
    <x v="5"/>
    <m/>
    <x v="19"/>
    <x v="2"/>
    <x v="38"/>
    <n v="190801"/>
    <n v="190801"/>
    <m/>
    <n v="2"/>
    <n v="190801"/>
    <n v="20000"/>
  </r>
  <r>
    <x v="293"/>
    <x v="5"/>
    <m/>
    <x v="29"/>
    <x v="2"/>
    <x v="40"/>
    <n v="190801"/>
    <n v="190801"/>
    <m/>
    <n v="4"/>
    <n v="190801"/>
    <n v="140000"/>
  </r>
  <r>
    <x v="293"/>
    <x v="5"/>
    <m/>
    <x v="29"/>
    <x v="2"/>
    <x v="41"/>
    <n v="190801"/>
    <n v="190801"/>
    <m/>
    <n v="3"/>
    <n v="190801"/>
    <n v="135000"/>
  </r>
  <r>
    <x v="293"/>
    <x v="5"/>
    <m/>
    <x v="1"/>
    <x v="2"/>
    <x v="18"/>
    <n v="190801"/>
    <n v="190801"/>
    <m/>
    <n v="2"/>
    <n v="190801"/>
    <n v="40000"/>
  </r>
  <r>
    <x v="293"/>
    <x v="5"/>
    <m/>
    <x v="0"/>
    <x v="2"/>
    <x v="15"/>
    <n v="190801"/>
    <n v="190801"/>
    <m/>
    <n v="44"/>
    <n v="190801"/>
    <n v="880000"/>
  </r>
  <r>
    <x v="293"/>
    <x v="5"/>
    <m/>
    <x v="0"/>
    <x v="2"/>
    <x v="16"/>
    <n v="190801"/>
    <n v="190801"/>
    <m/>
    <n v="38"/>
    <n v="190801"/>
    <n v="1330000"/>
  </r>
  <r>
    <x v="293"/>
    <x v="5"/>
    <m/>
    <x v="0"/>
    <x v="2"/>
    <x v="17"/>
    <n v="190801"/>
    <n v="190801"/>
    <m/>
    <n v="41"/>
    <n v="190801"/>
    <n v="1353000"/>
  </r>
  <r>
    <x v="293"/>
    <x v="5"/>
    <m/>
    <x v="0"/>
    <x v="2"/>
    <x v="19"/>
    <n v="190801"/>
    <n v="190801"/>
    <m/>
    <n v="42"/>
    <n v="190801"/>
    <n v="126000"/>
  </r>
  <r>
    <x v="293"/>
    <x v="5"/>
    <m/>
    <x v="5"/>
    <x v="2"/>
    <x v="28"/>
    <n v="190801"/>
    <n v="190801"/>
    <m/>
    <n v="10"/>
    <n v="190801"/>
    <n v="280000"/>
  </r>
  <r>
    <x v="293"/>
    <x v="5"/>
    <m/>
    <x v="22"/>
    <x v="2"/>
    <x v="29"/>
    <n v="190801"/>
    <n v="190801"/>
    <m/>
    <n v="5"/>
    <n v="190801"/>
    <n v="190000"/>
  </r>
  <r>
    <x v="293"/>
    <x v="5"/>
    <m/>
    <x v="19"/>
    <x v="2"/>
    <x v="22"/>
    <n v="190801"/>
    <n v="190801"/>
    <m/>
    <n v="4"/>
    <n v="190801"/>
    <n v="52000"/>
  </r>
  <r>
    <x v="293"/>
    <x v="5"/>
    <m/>
    <x v="19"/>
    <x v="2"/>
    <x v="23"/>
    <n v="190801"/>
    <n v="190801"/>
    <m/>
    <n v="1"/>
    <n v="190801"/>
    <n v="24000"/>
  </r>
  <r>
    <x v="293"/>
    <x v="5"/>
    <m/>
    <x v="19"/>
    <x v="2"/>
    <x v="24"/>
    <n v="190801"/>
    <n v="190801"/>
    <m/>
    <n v="1"/>
    <n v="190801"/>
    <n v="33000"/>
  </r>
  <r>
    <x v="293"/>
    <x v="5"/>
    <m/>
    <x v="0"/>
    <x v="9"/>
    <x v="15"/>
    <n v="190801"/>
    <n v="190801"/>
    <m/>
    <n v="7"/>
    <n v="190801"/>
    <n v="140000"/>
  </r>
  <r>
    <x v="294"/>
    <x v="6"/>
    <m/>
    <x v="0"/>
    <x v="7"/>
    <x v="15"/>
    <n v="190801"/>
    <n v="190801"/>
    <m/>
    <n v="12"/>
    <n v="190801"/>
    <n v="240000"/>
  </r>
  <r>
    <x v="294"/>
    <x v="6"/>
    <m/>
    <x v="6"/>
    <x v="2"/>
    <x v="37"/>
    <n v="190801"/>
    <n v="190801"/>
    <m/>
    <n v="2"/>
    <n v="190801"/>
    <n v="40000"/>
  </r>
  <r>
    <x v="294"/>
    <x v="6"/>
    <m/>
    <x v="19"/>
    <x v="2"/>
    <x v="38"/>
    <n v="190801"/>
    <n v="190801"/>
    <m/>
    <n v="1"/>
    <n v="190801"/>
    <n v="10000"/>
  </r>
  <r>
    <x v="294"/>
    <x v="6"/>
    <m/>
    <x v="29"/>
    <x v="2"/>
    <x v="40"/>
    <n v="190801"/>
    <n v="190801"/>
    <m/>
    <n v="2"/>
    <n v="190801"/>
    <n v="70000"/>
  </r>
  <r>
    <x v="294"/>
    <x v="6"/>
    <m/>
    <x v="29"/>
    <x v="2"/>
    <x v="41"/>
    <n v="190801"/>
    <n v="190801"/>
    <m/>
    <n v="2"/>
    <n v="190801"/>
    <n v="90000"/>
  </r>
  <r>
    <x v="294"/>
    <x v="6"/>
    <m/>
    <x v="1"/>
    <x v="2"/>
    <x v="18"/>
    <n v="190801"/>
    <n v="190801"/>
    <m/>
    <n v="3"/>
    <n v="190801"/>
    <n v="60000"/>
  </r>
  <r>
    <x v="294"/>
    <x v="6"/>
    <m/>
    <x v="0"/>
    <x v="2"/>
    <x v="15"/>
    <n v="190801"/>
    <n v="190801"/>
    <m/>
    <n v="44"/>
    <n v="190801"/>
    <n v="880000"/>
  </r>
  <r>
    <x v="294"/>
    <x v="6"/>
    <m/>
    <x v="0"/>
    <x v="2"/>
    <x v="16"/>
    <n v="190801"/>
    <n v="190801"/>
    <m/>
    <n v="49"/>
    <n v="190801"/>
    <n v="1715000"/>
  </r>
  <r>
    <x v="294"/>
    <x v="6"/>
    <m/>
    <x v="0"/>
    <x v="2"/>
    <x v="17"/>
    <n v="190801"/>
    <n v="190801"/>
    <m/>
    <n v="53"/>
    <n v="190801"/>
    <n v="1749000"/>
  </r>
  <r>
    <x v="294"/>
    <x v="6"/>
    <m/>
    <x v="0"/>
    <x v="2"/>
    <x v="19"/>
    <n v="190801"/>
    <n v="190801"/>
    <m/>
    <n v="66"/>
    <n v="190801"/>
    <n v="198000"/>
  </r>
  <r>
    <x v="294"/>
    <x v="6"/>
    <m/>
    <x v="5"/>
    <x v="2"/>
    <x v="28"/>
    <n v="190801"/>
    <n v="190801"/>
    <m/>
    <n v="18"/>
    <n v="190801"/>
    <n v="504000"/>
  </r>
  <r>
    <x v="294"/>
    <x v="6"/>
    <m/>
    <x v="22"/>
    <x v="2"/>
    <x v="29"/>
    <n v="190801"/>
    <n v="190801"/>
    <m/>
    <n v="5"/>
    <n v="190801"/>
    <n v="190000"/>
  </r>
  <r>
    <x v="294"/>
    <x v="6"/>
    <m/>
    <x v="19"/>
    <x v="2"/>
    <x v="22"/>
    <n v="190801"/>
    <n v="190801"/>
    <m/>
    <n v="4"/>
    <n v="190801"/>
    <n v="52000"/>
  </r>
  <r>
    <x v="294"/>
    <x v="6"/>
    <m/>
    <x v="19"/>
    <x v="2"/>
    <x v="24"/>
    <n v="190801"/>
    <n v="190801"/>
    <m/>
    <n v="1"/>
    <n v="190801"/>
    <n v="33000"/>
  </r>
  <r>
    <x v="294"/>
    <x v="6"/>
    <m/>
    <x v="0"/>
    <x v="9"/>
    <x v="15"/>
    <n v="190801"/>
    <n v="190801"/>
    <m/>
    <n v="3"/>
    <n v="190801"/>
    <n v="60000"/>
  </r>
  <r>
    <x v="294"/>
    <x v="6"/>
    <m/>
    <x v="6"/>
    <x v="9"/>
    <x v="37"/>
    <n v="190801"/>
    <n v="190801"/>
    <m/>
    <n v="1"/>
    <n v="190801"/>
    <n v="20000"/>
  </r>
  <r>
    <x v="294"/>
    <x v="6"/>
    <m/>
    <x v="0"/>
    <x v="6"/>
    <x v="15"/>
    <n v="190801"/>
    <n v="190801"/>
    <m/>
    <n v="924"/>
    <n v="190801"/>
    <n v="8378832"/>
  </r>
  <r>
    <x v="294"/>
    <x v="6"/>
    <m/>
    <x v="0"/>
    <x v="6"/>
    <x v="17"/>
    <n v="190801"/>
    <n v="190801"/>
    <m/>
    <n v="6"/>
    <n v="190801"/>
    <n v="94908"/>
  </r>
  <r>
    <x v="294"/>
    <x v="6"/>
    <m/>
    <x v="4"/>
    <x v="6"/>
    <x v="26"/>
    <n v="190801"/>
    <n v="190801"/>
    <m/>
    <n v="702"/>
    <n v="190801"/>
    <n v="753246"/>
  </r>
  <r>
    <x v="294"/>
    <x v="6"/>
    <m/>
    <x v="26"/>
    <x v="6"/>
    <x v="35"/>
    <n v="190801"/>
    <n v="190801"/>
    <m/>
    <n v="80"/>
    <n v="190801"/>
    <n v="1370480"/>
  </r>
  <r>
    <x v="294"/>
    <x v="6"/>
    <m/>
    <x v="22"/>
    <x v="6"/>
    <x v="29"/>
    <n v="190801"/>
    <n v="190801"/>
    <m/>
    <n v="24"/>
    <n v="190801"/>
    <n v="472584"/>
  </r>
  <r>
    <x v="294"/>
    <x v="6"/>
    <m/>
    <x v="24"/>
    <x v="6"/>
    <x v="31"/>
    <n v="190801"/>
    <n v="190801"/>
    <m/>
    <n v="96"/>
    <n v="190801"/>
    <n v="1428192"/>
  </r>
  <r>
    <x v="294"/>
    <x v="6"/>
    <m/>
    <x v="23"/>
    <x v="6"/>
    <x v="30"/>
    <n v="190801"/>
    <n v="190801"/>
    <m/>
    <n v="208"/>
    <n v="190801"/>
    <n v="1448512"/>
  </r>
  <r>
    <x v="294"/>
    <x v="6"/>
    <m/>
    <x v="19"/>
    <x v="6"/>
    <x v="22"/>
    <n v="190801"/>
    <n v="190801"/>
    <m/>
    <n v="14"/>
    <n v="190801"/>
    <n v="95074"/>
  </r>
  <r>
    <x v="294"/>
    <x v="6"/>
    <m/>
    <x v="27"/>
    <x v="6"/>
    <x v="36"/>
    <n v="190801"/>
    <n v="190801"/>
    <m/>
    <n v="45"/>
    <n v="190801"/>
    <n v="425565"/>
  </r>
  <r>
    <x v="294"/>
    <x v="6"/>
    <m/>
    <x v="6"/>
    <x v="6"/>
    <x v="37"/>
    <n v="190801"/>
    <n v="190801"/>
    <m/>
    <n v="32"/>
    <n v="190801"/>
    <n v="320000"/>
  </r>
  <r>
    <x v="294"/>
    <x v="6"/>
    <m/>
    <x v="28"/>
    <x v="6"/>
    <x v="39"/>
    <n v="190801"/>
    <n v="190801"/>
    <m/>
    <n v="484"/>
    <n v="190801"/>
    <n v="7655912"/>
  </r>
  <r>
    <x v="295"/>
    <x v="3"/>
    <m/>
    <x v="0"/>
    <x v="1"/>
    <x v="15"/>
    <n v="190801"/>
    <n v="190801"/>
    <m/>
    <n v="8"/>
    <n v="190801"/>
    <n v="160000"/>
  </r>
  <r>
    <x v="295"/>
    <x v="3"/>
    <m/>
    <x v="0"/>
    <x v="1"/>
    <x v="16"/>
    <n v="190801"/>
    <n v="190801"/>
    <m/>
    <n v="21"/>
    <n v="190801"/>
    <n v="735000"/>
  </r>
  <r>
    <x v="295"/>
    <x v="3"/>
    <m/>
    <x v="0"/>
    <x v="7"/>
    <x v="15"/>
    <n v="190801"/>
    <n v="190801"/>
    <m/>
    <n v="5"/>
    <n v="190801"/>
    <n v="100000"/>
  </r>
  <r>
    <x v="295"/>
    <x v="3"/>
    <m/>
    <x v="6"/>
    <x v="2"/>
    <x v="37"/>
    <n v="190801"/>
    <n v="190801"/>
    <m/>
    <n v="3"/>
    <n v="190801"/>
    <n v="60000"/>
  </r>
  <r>
    <x v="295"/>
    <x v="3"/>
    <m/>
    <x v="6"/>
    <x v="2"/>
    <x v="42"/>
    <n v="190801"/>
    <n v="190801"/>
    <m/>
    <n v="3"/>
    <n v="190801"/>
    <n v="105000"/>
  </r>
  <r>
    <x v="295"/>
    <x v="3"/>
    <m/>
    <x v="19"/>
    <x v="2"/>
    <x v="38"/>
    <n v="190801"/>
    <n v="190801"/>
    <m/>
    <n v="3"/>
    <n v="190801"/>
    <n v="30000"/>
  </r>
  <r>
    <x v="295"/>
    <x v="3"/>
    <m/>
    <x v="29"/>
    <x v="2"/>
    <x v="40"/>
    <n v="190801"/>
    <n v="190801"/>
    <m/>
    <n v="6"/>
    <n v="190801"/>
    <n v="210000"/>
  </r>
  <r>
    <x v="295"/>
    <x v="3"/>
    <m/>
    <x v="29"/>
    <x v="2"/>
    <x v="41"/>
    <n v="190801"/>
    <n v="190801"/>
    <m/>
    <n v="10"/>
    <n v="190801"/>
    <n v="450000"/>
  </r>
  <r>
    <x v="295"/>
    <x v="3"/>
    <m/>
    <x v="1"/>
    <x v="2"/>
    <x v="18"/>
    <n v="190801"/>
    <n v="190801"/>
    <m/>
    <n v="3"/>
    <n v="190801"/>
    <n v="60000"/>
  </r>
  <r>
    <x v="295"/>
    <x v="3"/>
    <m/>
    <x v="1"/>
    <x v="2"/>
    <x v="21"/>
    <n v="190801"/>
    <n v="190801"/>
    <m/>
    <n v="1"/>
    <n v="190801"/>
    <n v="35000"/>
  </r>
  <r>
    <x v="295"/>
    <x v="3"/>
    <m/>
    <x v="0"/>
    <x v="2"/>
    <x v="15"/>
    <n v="190801"/>
    <n v="190801"/>
    <m/>
    <n v="62"/>
    <n v="190801"/>
    <n v="1240000"/>
  </r>
  <r>
    <x v="295"/>
    <x v="3"/>
    <m/>
    <x v="0"/>
    <x v="2"/>
    <x v="16"/>
    <n v="190801"/>
    <n v="190801"/>
    <m/>
    <n v="46"/>
    <n v="190801"/>
    <n v="1610000"/>
  </r>
  <r>
    <x v="295"/>
    <x v="3"/>
    <m/>
    <x v="0"/>
    <x v="2"/>
    <x v="17"/>
    <n v="190801"/>
    <n v="190801"/>
    <m/>
    <n v="77"/>
    <n v="190801"/>
    <n v="2541000"/>
  </r>
  <r>
    <x v="295"/>
    <x v="3"/>
    <m/>
    <x v="0"/>
    <x v="2"/>
    <x v="19"/>
    <n v="190801"/>
    <n v="190801"/>
    <m/>
    <n v="72"/>
    <n v="190801"/>
    <n v="216000"/>
  </r>
  <r>
    <x v="295"/>
    <x v="3"/>
    <m/>
    <x v="5"/>
    <x v="2"/>
    <x v="28"/>
    <n v="190801"/>
    <n v="190801"/>
    <m/>
    <n v="23"/>
    <n v="190801"/>
    <n v="644000"/>
  </r>
  <r>
    <x v="295"/>
    <x v="3"/>
    <m/>
    <x v="22"/>
    <x v="2"/>
    <x v="29"/>
    <n v="190801"/>
    <n v="190801"/>
    <m/>
    <n v="11"/>
    <n v="190801"/>
    <n v="418000"/>
  </r>
  <r>
    <x v="295"/>
    <x v="3"/>
    <m/>
    <x v="19"/>
    <x v="2"/>
    <x v="22"/>
    <n v="190801"/>
    <n v="190801"/>
    <m/>
    <n v="14"/>
    <n v="190801"/>
    <n v="182000"/>
  </r>
  <r>
    <x v="295"/>
    <x v="3"/>
    <m/>
    <x v="19"/>
    <x v="2"/>
    <x v="23"/>
    <n v="190801"/>
    <n v="190801"/>
    <m/>
    <n v="3"/>
    <n v="190801"/>
    <n v="72000"/>
  </r>
  <r>
    <x v="295"/>
    <x v="3"/>
    <m/>
    <x v="19"/>
    <x v="2"/>
    <x v="24"/>
    <n v="190801"/>
    <n v="190801"/>
    <m/>
    <n v="1"/>
    <n v="190801"/>
    <n v="33000"/>
  </r>
  <r>
    <x v="295"/>
    <x v="3"/>
    <m/>
    <x v="0"/>
    <x v="10"/>
    <x v="15"/>
    <n v="190801"/>
    <n v="190801"/>
    <m/>
    <n v="72"/>
    <n v="190801"/>
    <n v="2268000"/>
  </r>
  <r>
    <x v="295"/>
    <x v="3"/>
    <m/>
    <x v="0"/>
    <x v="10"/>
    <x v="16"/>
    <n v="190801"/>
    <n v="190801"/>
    <m/>
    <n v="19"/>
    <n v="190801"/>
    <n v="836000"/>
  </r>
  <r>
    <x v="295"/>
    <x v="3"/>
    <m/>
    <x v="5"/>
    <x v="10"/>
    <x v="28"/>
    <n v="190801"/>
    <n v="190801"/>
    <m/>
    <n v="7"/>
    <n v="190801"/>
    <n v="266000"/>
  </r>
  <r>
    <x v="295"/>
    <x v="3"/>
    <m/>
    <x v="1"/>
    <x v="10"/>
    <x v="18"/>
    <n v="190801"/>
    <n v="190801"/>
    <m/>
    <n v="3"/>
    <n v="190801"/>
    <n v="94500"/>
  </r>
  <r>
    <x v="295"/>
    <x v="3"/>
    <m/>
    <x v="22"/>
    <x v="10"/>
    <x v="29"/>
    <n v="190801"/>
    <n v="190801"/>
    <m/>
    <n v="1"/>
    <n v="190801"/>
    <n v="43000"/>
  </r>
  <r>
    <x v="295"/>
    <x v="3"/>
    <m/>
    <x v="0"/>
    <x v="3"/>
    <x v="15"/>
    <n v="190801"/>
    <n v="190801"/>
    <m/>
    <n v="2"/>
    <n v="190801"/>
    <n v="0"/>
  </r>
  <r>
    <x v="295"/>
    <x v="3"/>
    <m/>
    <x v="18"/>
    <x v="3"/>
    <x v="19"/>
    <n v="190801"/>
    <n v="190801"/>
    <m/>
    <n v="2"/>
    <n v="190801"/>
    <n v="0"/>
  </r>
  <r>
    <x v="295"/>
    <x v="3"/>
    <m/>
    <x v="5"/>
    <x v="3"/>
    <x v="28"/>
    <n v="190801"/>
    <n v="190801"/>
    <m/>
    <n v="2"/>
    <n v="190801"/>
    <n v="0"/>
  </r>
  <r>
    <x v="295"/>
    <x v="3"/>
    <m/>
    <x v="4"/>
    <x v="3"/>
    <x v="27"/>
    <n v="190801"/>
    <n v="190801"/>
    <m/>
    <n v="2"/>
    <n v="190801"/>
    <n v="0"/>
  </r>
  <r>
    <x v="295"/>
    <x v="3"/>
    <m/>
    <x v="6"/>
    <x v="3"/>
    <x v="37"/>
    <n v="190801"/>
    <n v="190801"/>
    <m/>
    <n v="2"/>
    <n v="190801"/>
    <n v="0"/>
  </r>
  <r>
    <x v="295"/>
    <x v="3"/>
    <m/>
    <x v="0"/>
    <x v="9"/>
    <x v="15"/>
    <n v="190801"/>
    <n v="190801"/>
    <m/>
    <n v="3"/>
    <n v="190801"/>
    <n v="60000"/>
  </r>
  <r>
    <x v="295"/>
    <x v="3"/>
    <m/>
    <x v="0"/>
    <x v="11"/>
    <x v="15"/>
    <n v="190801"/>
    <n v="190801"/>
    <m/>
    <n v="1"/>
    <n v="190801"/>
    <n v="26200"/>
  </r>
  <r>
    <x v="244"/>
    <x v="4"/>
    <m/>
    <x v="0"/>
    <x v="7"/>
    <x v="15"/>
    <n v="190801"/>
    <n v="190801"/>
    <m/>
    <n v="1"/>
    <n v="190801"/>
    <n v="20000"/>
  </r>
  <r>
    <x v="244"/>
    <x v="4"/>
    <m/>
    <x v="6"/>
    <x v="2"/>
    <x v="37"/>
    <n v="190801"/>
    <n v="190801"/>
    <m/>
    <n v="9"/>
    <n v="190801"/>
    <n v="180000"/>
  </r>
  <r>
    <x v="244"/>
    <x v="4"/>
    <m/>
    <x v="6"/>
    <x v="2"/>
    <x v="42"/>
    <n v="190801"/>
    <n v="190801"/>
    <m/>
    <n v="8"/>
    <n v="190801"/>
    <n v="280000"/>
  </r>
  <r>
    <x v="244"/>
    <x v="4"/>
    <m/>
    <x v="19"/>
    <x v="2"/>
    <x v="38"/>
    <n v="190801"/>
    <n v="190801"/>
    <m/>
    <n v="6"/>
    <n v="190801"/>
    <n v="60000"/>
  </r>
  <r>
    <x v="244"/>
    <x v="4"/>
    <m/>
    <x v="29"/>
    <x v="2"/>
    <x v="40"/>
    <n v="190801"/>
    <n v="190801"/>
    <m/>
    <n v="1"/>
    <n v="190801"/>
    <n v="35000"/>
  </r>
  <r>
    <x v="244"/>
    <x v="4"/>
    <m/>
    <x v="29"/>
    <x v="2"/>
    <x v="41"/>
    <n v="190801"/>
    <n v="190801"/>
    <m/>
    <n v="4"/>
    <n v="190801"/>
    <n v="180000"/>
  </r>
  <r>
    <x v="244"/>
    <x v="4"/>
    <m/>
    <x v="1"/>
    <x v="2"/>
    <x v="18"/>
    <n v="190801"/>
    <n v="190801"/>
    <m/>
    <n v="3"/>
    <n v="190801"/>
    <n v="60000"/>
  </r>
  <r>
    <x v="244"/>
    <x v="4"/>
    <m/>
    <x v="1"/>
    <x v="2"/>
    <x v="21"/>
    <n v="190801"/>
    <n v="190801"/>
    <m/>
    <n v="1"/>
    <n v="190801"/>
    <n v="35000"/>
  </r>
  <r>
    <x v="244"/>
    <x v="4"/>
    <m/>
    <x v="0"/>
    <x v="2"/>
    <x v="15"/>
    <n v="190801"/>
    <n v="190801"/>
    <m/>
    <n v="42"/>
    <n v="190801"/>
    <n v="840000"/>
  </r>
  <r>
    <x v="244"/>
    <x v="4"/>
    <m/>
    <x v="0"/>
    <x v="2"/>
    <x v="16"/>
    <n v="190801"/>
    <n v="190801"/>
    <m/>
    <n v="43"/>
    <n v="190801"/>
    <n v="1505000"/>
  </r>
  <r>
    <x v="244"/>
    <x v="4"/>
    <m/>
    <x v="0"/>
    <x v="2"/>
    <x v="17"/>
    <n v="190801"/>
    <n v="190801"/>
    <m/>
    <n v="45"/>
    <n v="190801"/>
    <n v="1485000"/>
  </r>
  <r>
    <x v="244"/>
    <x v="4"/>
    <m/>
    <x v="0"/>
    <x v="2"/>
    <x v="19"/>
    <n v="190801"/>
    <n v="190801"/>
    <m/>
    <n v="55"/>
    <n v="190801"/>
    <n v="165000"/>
  </r>
  <r>
    <x v="244"/>
    <x v="4"/>
    <m/>
    <x v="5"/>
    <x v="2"/>
    <x v="28"/>
    <n v="190801"/>
    <n v="190801"/>
    <m/>
    <n v="19"/>
    <n v="190801"/>
    <n v="532000"/>
  </r>
  <r>
    <x v="244"/>
    <x v="4"/>
    <m/>
    <x v="22"/>
    <x v="2"/>
    <x v="29"/>
    <n v="190801"/>
    <n v="190801"/>
    <m/>
    <n v="7"/>
    <n v="190801"/>
    <n v="266000"/>
  </r>
  <r>
    <x v="244"/>
    <x v="4"/>
    <m/>
    <x v="19"/>
    <x v="2"/>
    <x v="22"/>
    <n v="190801"/>
    <n v="190801"/>
    <m/>
    <n v="6"/>
    <n v="190801"/>
    <n v="78000"/>
  </r>
  <r>
    <x v="244"/>
    <x v="4"/>
    <m/>
    <x v="19"/>
    <x v="2"/>
    <x v="23"/>
    <n v="190801"/>
    <n v="190801"/>
    <m/>
    <n v="1"/>
    <n v="190801"/>
    <n v="24000"/>
  </r>
  <r>
    <x v="244"/>
    <x v="4"/>
    <m/>
    <x v="19"/>
    <x v="2"/>
    <x v="24"/>
    <n v="190801"/>
    <n v="190801"/>
    <m/>
    <n v="4"/>
    <n v="190801"/>
    <n v="132000"/>
  </r>
  <r>
    <x v="244"/>
    <x v="4"/>
    <m/>
    <x v="0"/>
    <x v="3"/>
    <x v="15"/>
    <n v="190801"/>
    <n v="190801"/>
    <m/>
    <n v="1"/>
    <n v="190801"/>
    <n v="0"/>
  </r>
  <r>
    <x v="244"/>
    <x v="4"/>
    <m/>
    <x v="1"/>
    <x v="9"/>
    <x v="18"/>
    <n v="190801"/>
    <n v="190801"/>
    <m/>
    <n v="1"/>
    <n v="190801"/>
    <n v="20000"/>
  </r>
  <r>
    <x v="296"/>
    <x v="1"/>
    <m/>
    <x v="19"/>
    <x v="5"/>
    <x v="50"/>
    <n v="190801"/>
    <n v="190801"/>
    <m/>
    <n v="10"/>
    <n v="190801"/>
    <n v="72000"/>
  </r>
  <r>
    <x v="296"/>
    <x v="1"/>
    <m/>
    <x v="5"/>
    <x v="5"/>
    <x v="53"/>
    <n v="190801"/>
    <n v="190801"/>
    <m/>
    <n v="20"/>
    <n v="190801"/>
    <n v="297000"/>
  </r>
  <r>
    <x v="296"/>
    <x v="1"/>
    <m/>
    <x v="6"/>
    <x v="2"/>
    <x v="37"/>
    <n v="190801"/>
    <n v="190801"/>
    <m/>
    <n v="9"/>
    <n v="190801"/>
    <n v="180000"/>
  </r>
  <r>
    <x v="296"/>
    <x v="1"/>
    <m/>
    <x v="6"/>
    <x v="2"/>
    <x v="42"/>
    <n v="190801"/>
    <n v="190801"/>
    <m/>
    <n v="5"/>
    <n v="190801"/>
    <n v="175000"/>
  </r>
  <r>
    <x v="296"/>
    <x v="1"/>
    <m/>
    <x v="19"/>
    <x v="2"/>
    <x v="38"/>
    <n v="190801"/>
    <n v="190801"/>
    <m/>
    <n v="3"/>
    <n v="190801"/>
    <n v="30000"/>
  </r>
  <r>
    <x v="296"/>
    <x v="1"/>
    <m/>
    <x v="29"/>
    <x v="2"/>
    <x v="40"/>
    <n v="190801"/>
    <n v="190801"/>
    <m/>
    <n v="7"/>
    <n v="190801"/>
    <n v="245000"/>
  </r>
  <r>
    <x v="296"/>
    <x v="1"/>
    <m/>
    <x v="29"/>
    <x v="2"/>
    <x v="41"/>
    <n v="190801"/>
    <n v="190801"/>
    <m/>
    <n v="7"/>
    <n v="190801"/>
    <n v="315000"/>
  </r>
  <r>
    <x v="296"/>
    <x v="1"/>
    <m/>
    <x v="1"/>
    <x v="2"/>
    <x v="18"/>
    <n v="190801"/>
    <n v="190801"/>
    <m/>
    <n v="3"/>
    <n v="190801"/>
    <n v="60000"/>
  </r>
  <r>
    <x v="296"/>
    <x v="1"/>
    <m/>
    <x v="1"/>
    <x v="2"/>
    <x v="21"/>
    <n v="190801"/>
    <n v="190801"/>
    <m/>
    <n v="1"/>
    <n v="190801"/>
    <n v="35000"/>
  </r>
  <r>
    <x v="296"/>
    <x v="1"/>
    <m/>
    <x v="0"/>
    <x v="2"/>
    <x v="15"/>
    <n v="190801"/>
    <n v="190801"/>
    <m/>
    <n v="78"/>
    <n v="190801"/>
    <n v="1560000"/>
  </r>
  <r>
    <x v="296"/>
    <x v="1"/>
    <m/>
    <x v="0"/>
    <x v="2"/>
    <x v="16"/>
    <n v="190801"/>
    <n v="190801"/>
    <m/>
    <n v="50"/>
    <n v="190801"/>
    <n v="1750000"/>
  </r>
  <r>
    <x v="296"/>
    <x v="1"/>
    <m/>
    <x v="0"/>
    <x v="2"/>
    <x v="17"/>
    <n v="190801"/>
    <n v="190801"/>
    <m/>
    <n v="61"/>
    <n v="190801"/>
    <n v="2013000"/>
  </r>
  <r>
    <x v="296"/>
    <x v="1"/>
    <m/>
    <x v="0"/>
    <x v="2"/>
    <x v="19"/>
    <n v="190801"/>
    <n v="190801"/>
    <m/>
    <n v="72"/>
    <n v="190801"/>
    <n v="216000"/>
  </r>
  <r>
    <x v="296"/>
    <x v="1"/>
    <m/>
    <x v="5"/>
    <x v="2"/>
    <x v="28"/>
    <n v="190801"/>
    <n v="190801"/>
    <m/>
    <n v="17"/>
    <n v="190801"/>
    <n v="476000"/>
  </r>
  <r>
    <x v="296"/>
    <x v="1"/>
    <m/>
    <x v="22"/>
    <x v="2"/>
    <x v="29"/>
    <n v="190801"/>
    <n v="190801"/>
    <m/>
    <n v="8"/>
    <n v="190801"/>
    <n v="304000"/>
  </r>
  <r>
    <x v="296"/>
    <x v="1"/>
    <m/>
    <x v="19"/>
    <x v="2"/>
    <x v="22"/>
    <n v="190801"/>
    <n v="190801"/>
    <m/>
    <n v="1"/>
    <n v="190801"/>
    <n v="13000"/>
  </r>
  <r>
    <x v="296"/>
    <x v="1"/>
    <m/>
    <x v="19"/>
    <x v="2"/>
    <x v="24"/>
    <n v="190801"/>
    <n v="190801"/>
    <m/>
    <n v="1"/>
    <n v="190801"/>
    <n v="33000"/>
  </r>
  <r>
    <x v="296"/>
    <x v="1"/>
    <m/>
    <x v="0"/>
    <x v="3"/>
    <x v="15"/>
    <n v="190801"/>
    <n v="190801"/>
    <m/>
    <n v="2"/>
    <n v="190801"/>
    <n v="0"/>
  </r>
  <r>
    <x v="296"/>
    <x v="1"/>
    <m/>
    <x v="18"/>
    <x v="3"/>
    <x v="19"/>
    <n v="190801"/>
    <n v="190801"/>
    <m/>
    <n v="305"/>
    <n v="190801"/>
    <n v="0"/>
  </r>
  <r>
    <x v="296"/>
    <x v="1"/>
    <m/>
    <x v="0"/>
    <x v="10"/>
    <x v="15"/>
    <n v="190801"/>
    <n v="190801"/>
    <m/>
    <n v="22"/>
    <n v="190801"/>
    <n v="693000"/>
  </r>
  <r>
    <x v="296"/>
    <x v="1"/>
    <m/>
    <x v="0"/>
    <x v="10"/>
    <x v="16"/>
    <n v="190801"/>
    <n v="190801"/>
    <m/>
    <n v="9"/>
    <n v="190801"/>
    <n v="396000"/>
  </r>
  <r>
    <x v="296"/>
    <x v="1"/>
    <m/>
    <x v="5"/>
    <x v="10"/>
    <x v="28"/>
    <n v="190801"/>
    <n v="190801"/>
    <m/>
    <n v="5"/>
    <n v="190801"/>
    <n v="190000"/>
  </r>
  <r>
    <x v="296"/>
    <x v="1"/>
    <m/>
    <x v="22"/>
    <x v="10"/>
    <x v="29"/>
    <n v="190801"/>
    <n v="190801"/>
    <m/>
    <n v="2"/>
    <n v="190801"/>
    <n v="86000"/>
  </r>
  <r>
    <x v="296"/>
    <x v="1"/>
    <m/>
    <x v="22"/>
    <x v="12"/>
    <x v="29"/>
    <n v="190801"/>
    <n v="190801"/>
    <m/>
    <n v="1"/>
    <n v="190801"/>
    <n v="37780"/>
  </r>
  <r>
    <x v="296"/>
    <x v="1"/>
    <m/>
    <x v="5"/>
    <x v="12"/>
    <x v="28"/>
    <n v="190801"/>
    <n v="190801"/>
    <m/>
    <n v="1"/>
    <n v="190801"/>
    <n v="32900"/>
  </r>
  <r>
    <x v="296"/>
    <x v="1"/>
    <m/>
    <x v="0"/>
    <x v="13"/>
    <x v="17"/>
    <n v="190801"/>
    <n v="190801"/>
    <m/>
    <n v="1"/>
    <n v="190801"/>
    <n v="44900"/>
  </r>
  <r>
    <x v="296"/>
    <x v="1"/>
    <m/>
    <x v="1"/>
    <x v="13"/>
    <x v="18"/>
    <n v="190801"/>
    <n v="190801"/>
    <m/>
    <n v="1"/>
    <n v="190801"/>
    <n v="25900"/>
  </r>
  <r>
    <x v="297"/>
    <x v="0"/>
    <m/>
    <x v="22"/>
    <x v="5"/>
    <x v="52"/>
    <n v="190801"/>
    <n v="190801"/>
    <m/>
    <n v="10"/>
    <n v="190801"/>
    <n v="171000"/>
  </r>
  <r>
    <x v="297"/>
    <x v="0"/>
    <m/>
    <x v="5"/>
    <x v="5"/>
    <x v="53"/>
    <n v="190801"/>
    <n v="190801"/>
    <m/>
    <n v="10"/>
    <n v="190801"/>
    <n v="148500"/>
  </r>
  <r>
    <x v="297"/>
    <x v="0"/>
    <m/>
    <x v="6"/>
    <x v="2"/>
    <x v="37"/>
    <n v="190801"/>
    <n v="190801"/>
    <m/>
    <n v="3"/>
    <n v="190801"/>
    <n v="60000"/>
  </r>
  <r>
    <x v="297"/>
    <x v="0"/>
    <m/>
    <x v="6"/>
    <x v="2"/>
    <x v="42"/>
    <n v="190801"/>
    <n v="190801"/>
    <m/>
    <n v="2"/>
    <n v="190801"/>
    <n v="70000"/>
  </r>
  <r>
    <x v="297"/>
    <x v="0"/>
    <m/>
    <x v="29"/>
    <x v="2"/>
    <x v="40"/>
    <n v="190801"/>
    <n v="190801"/>
    <m/>
    <n v="2"/>
    <n v="190801"/>
    <n v="70000"/>
  </r>
  <r>
    <x v="297"/>
    <x v="0"/>
    <m/>
    <x v="29"/>
    <x v="2"/>
    <x v="41"/>
    <n v="190801"/>
    <n v="190801"/>
    <m/>
    <n v="6"/>
    <n v="190801"/>
    <n v="270000"/>
  </r>
  <r>
    <x v="297"/>
    <x v="0"/>
    <m/>
    <x v="1"/>
    <x v="2"/>
    <x v="18"/>
    <n v="190801"/>
    <n v="190801"/>
    <m/>
    <n v="3"/>
    <n v="190801"/>
    <n v="60000"/>
  </r>
  <r>
    <x v="297"/>
    <x v="0"/>
    <m/>
    <x v="0"/>
    <x v="2"/>
    <x v="15"/>
    <n v="190801"/>
    <n v="190801"/>
    <m/>
    <n v="53"/>
    <n v="190801"/>
    <n v="1060000"/>
  </r>
  <r>
    <x v="297"/>
    <x v="0"/>
    <m/>
    <x v="0"/>
    <x v="2"/>
    <x v="16"/>
    <n v="190801"/>
    <n v="190801"/>
    <m/>
    <n v="55"/>
    <n v="190801"/>
    <n v="1925000"/>
  </r>
  <r>
    <x v="297"/>
    <x v="0"/>
    <m/>
    <x v="0"/>
    <x v="2"/>
    <x v="17"/>
    <n v="190801"/>
    <n v="190801"/>
    <m/>
    <n v="48"/>
    <n v="190801"/>
    <n v="1584000"/>
  </r>
  <r>
    <x v="297"/>
    <x v="0"/>
    <m/>
    <x v="0"/>
    <x v="2"/>
    <x v="19"/>
    <n v="190801"/>
    <n v="190801"/>
    <m/>
    <n v="69"/>
    <n v="190801"/>
    <n v="207000"/>
  </r>
  <r>
    <x v="297"/>
    <x v="0"/>
    <m/>
    <x v="5"/>
    <x v="2"/>
    <x v="28"/>
    <n v="190801"/>
    <n v="190801"/>
    <m/>
    <n v="18"/>
    <n v="190801"/>
    <n v="504000"/>
  </r>
  <r>
    <x v="297"/>
    <x v="0"/>
    <m/>
    <x v="22"/>
    <x v="2"/>
    <x v="29"/>
    <n v="190801"/>
    <n v="190801"/>
    <m/>
    <n v="8"/>
    <n v="190801"/>
    <n v="304000"/>
  </r>
  <r>
    <x v="297"/>
    <x v="0"/>
    <m/>
    <x v="0"/>
    <x v="10"/>
    <x v="15"/>
    <n v="190801"/>
    <n v="190801"/>
    <m/>
    <n v="10"/>
    <n v="190801"/>
    <n v="315000"/>
  </r>
  <r>
    <x v="297"/>
    <x v="0"/>
    <m/>
    <x v="0"/>
    <x v="10"/>
    <x v="16"/>
    <n v="190801"/>
    <n v="190801"/>
    <m/>
    <n v="3"/>
    <n v="190801"/>
    <n v="132000"/>
  </r>
  <r>
    <x v="297"/>
    <x v="0"/>
    <m/>
    <x v="5"/>
    <x v="10"/>
    <x v="28"/>
    <n v="190801"/>
    <n v="190801"/>
    <m/>
    <n v="1"/>
    <n v="190801"/>
    <n v="38000"/>
  </r>
  <r>
    <x v="297"/>
    <x v="0"/>
    <m/>
    <x v="22"/>
    <x v="10"/>
    <x v="29"/>
    <n v="190801"/>
    <n v="190801"/>
    <m/>
    <n v="1"/>
    <n v="190801"/>
    <n v="43000"/>
  </r>
  <r>
    <x v="297"/>
    <x v="0"/>
    <m/>
    <x v="0"/>
    <x v="3"/>
    <x v="15"/>
    <n v="190801"/>
    <n v="190801"/>
    <m/>
    <n v="5"/>
    <n v="190801"/>
    <n v="0"/>
  </r>
  <r>
    <x v="297"/>
    <x v="0"/>
    <m/>
    <x v="6"/>
    <x v="3"/>
    <x v="37"/>
    <n v="190801"/>
    <n v="190801"/>
    <m/>
    <n v="1"/>
    <n v="190801"/>
    <n v="0"/>
  </r>
  <r>
    <x v="297"/>
    <x v="0"/>
    <m/>
    <x v="5"/>
    <x v="12"/>
    <x v="28"/>
    <n v="190801"/>
    <n v="190801"/>
    <m/>
    <n v="1"/>
    <n v="190801"/>
    <n v="32900"/>
  </r>
  <r>
    <x v="297"/>
    <x v="0"/>
    <m/>
    <x v="0"/>
    <x v="9"/>
    <x v="15"/>
    <n v="190801"/>
    <n v="190801"/>
    <m/>
    <n v="3"/>
    <n v="190801"/>
    <n v="60000"/>
  </r>
  <r>
    <x v="298"/>
    <x v="2"/>
    <m/>
    <x v="0"/>
    <x v="1"/>
    <x v="15"/>
    <n v="190801"/>
    <n v="190801"/>
    <m/>
    <n v="1"/>
    <n v="190801"/>
    <n v="20000"/>
  </r>
  <r>
    <x v="298"/>
    <x v="2"/>
    <m/>
    <x v="0"/>
    <x v="1"/>
    <x v="16"/>
    <n v="190801"/>
    <n v="190801"/>
    <m/>
    <n v="1"/>
    <n v="190801"/>
    <n v="35000"/>
  </r>
  <r>
    <x v="298"/>
    <x v="2"/>
    <m/>
    <x v="6"/>
    <x v="2"/>
    <x v="37"/>
    <n v="190801"/>
    <n v="190801"/>
    <m/>
    <n v="2"/>
    <n v="190801"/>
    <n v="40000"/>
  </r>
  <r>
    <x v="298"/>
    <x v="2"/>
    <m/>
    <x v="6"/>
    <x v="2"/>
    <x v="42"/>
    <n v="190801"/>
    <n v="190801"/>
    <m/>
    <n v="1"/>
    <n v="190801"/>
    <n v="35000"/>
  </r>
  <r>
    <x v="298"/>
    <x v="2"/>
    <m/>
    <x v="29"/>
    <x v="2"/>
    <x v="40"/>
    <n v="190801"/>
    <n v="190801"/>
    <m/>
    <n v="2"/>
    <n v="190801"/>
    <n v="70000"/>
  </r>
  <r>
    <x v="298"/>
    <x v="2"/>
    <m/>
    <x v="29"/>
    <x v="2"/>
    <x v="41"/>
    <n v="190801"/>
    <n v="190801"/>
    <m/>
    <n v="5"/>
    <n v="190801"/>
    <n v="225000"/>
  </r>
  <r>
    <x v="298"/>
    <x v="2"/>
    <m/>
    <x v="1"/>
    <x v="2"/>
    <x v="18"/>
    <n v="190801"/>
    <n v="190801"/>
    <m/>
    <n v="2"/>
    <n v="190801"/>
    <n v="40000"/>
  </r>
  <r>
    <x v="298"/>
    <x v="2"/>
    <m/>
    <x v="0"/>
    <x v="2"/>
    <x v="15"/>
    <n v="190801"/>
    <n v="190801"/>
    <m/>
    <n v="51"/>
    <n v="190801"/>
    <n v="1020000"/>
  </r>
  <r>
    <x v="298"/>
    <x v="2"/>
    <m/>
    <x v="0"/>
    <x v="2"/>
    <x v="16"/>
    <n v="190801"/>
    <n v="190801"/>
    <m/>
    <n v="43"/>
    <n v="190801"/>
    <n v="1505000"/>
  </r>
  <r>
    <x v="298"/>
    <x v="2"/>
    <m/>
    <x v="0"/>
    <x v="2"/>
    <x v="17"/>
    <n v="190801"/>
    <n v="190801"/>
    <m/>
    <n v="35"/>
    <n v="190801"/>
    <n v="1155000"/>
  </r>
  <r>
    <x v="298"/>
    <x v="2"/>
    <m/>
    <x v="0"/>
    <x v="2"/>
    <x v="19"/>
    <n v="190801"/>
    <n v="190801"/>
    <m/>
    <n v="51"/>
    <n v="190801"/>
    <n v="153000"/>
  </r>
  <r>
    <x v="298"/>
    <x v="2"/>
    <m/>
    <x v="5"/>
    <x v="2"/>
    <x v="28"/>
    <n v="190801"/>
    <n v="190801"/>
    <m/>
    <n v="15"/>
    <n v="190801"/>
    <n v="420000"/>
  </r>
  <r>
    <x v="298"/>
    <x v="2"/>
    <m/>
    <x v="22"/>
    <x v="2"/>
    <x v="29"/>
    <n v="190801"/>
    <n v="190801"/>
    <m/>
    <n v="6"/>
    <n v="190801"/>
    <n v="228000"/>
  </r>
  <r>
    <x v="298"/>
    <x v="2"/>
    <m/>
    <x v="0"/>
    <x v="3"/>
    <x v="15"/>
    <n v="190801"/>
    <n v="190801"/>
    <m/>
    <n v="3"/>
    <n v="190801"/>
    <n v="0"/>
  </r>
  <r>
    <x v="298"/>
    <x v="2"/>
    <m/>
    <x v="18"/>
    <x v="3"/>
    <x v="19"/>
    <n v="190801"/>
    <n v="190801"/>
    <m/>
    <n v="3"/>
    <n v="190801"/>
    <n v="0"/>
  </r>
  <r>
    <x v="298"/>
    <x v="2"/>
    <m/>
    <x v="5"/>
    <x v="3"/>
    <x v="28"/>
    <n v="190801"/>
    <n v="190801"/>
    <m/>
    <n v="3"/>
    <n v="190801"/>
    <n v="0"/>
  </r>
  <r>
    <x v="298"/>
    <x v="2"/>
    <m/>
    <x v="4"/>
    <x v="3"/>
    <x v="27"/>
    <n v="190801"/>
    <n v="190801"/>
    <m/>
    <n v="1"/>
    <n v="190801"/>
    <n v="0"/>
  </r>
  <r>
    <x v="298"/>
    <x v="2"/>
    <m/>
    <x v="6"/>
    <x v="3"/>
    <x v="37"/>
    <n v="190801"/>
    <n v="190801"/>
    <m/>
    <n v="3"/>
    <n v="190801"/>
    <n v="0"/>
  </r>
  <r>
    <x v="298"/>
    <x v="2"/>
    <m/>
    <x v="0"/>
    <x v="10"/>
    <x v="54"/>
    <n v="190801"/>
    <n v="190801"/>
    <m/>
    <n v="15"/>
    <n v="190801"/>
    <n v="495000"/>
  </r>
  <r>
    <x v="298"/>
    <x v="2"/>
    <m/>
    <x v="22"/>
    <x v="10"/>
    <x v="55"/>
    <n v="190801"/>
    <n v="190801"/>
    <m/>
    <n v="1"/>
    <n v="190801"/>
    <n v="44000"/>
  </r>
  <r>
    <x v="298"/>
    <x v="2"/>
    <m/>
    <x v="5"/>
    <x v="10"/>
    <x v="56"/>
    <n v="190801"/>
    <n v="190801"/>
    <m/>
    <n v="1"/>
    <n v="190801"/>
    <n v="39000"/>
  </r>
  <r>
    <x v="298"/>
    <x v="2"/>
    <m/>
    <x v="0"/>
    <x v="10"/>
    <x v="57"/>
    <n v="190801"/>
    <n v="190801"/>
    <m/>
    <n v="5"/>
    <n v="190801"/>
    <n v="265000"/>
  </r>
  <r>
    <x v="298"/>
    <x v="2"/>
    <m/>
    <x v="0"/>
    <x v="12"/>
    <x v="54"/>
    <n v="190801"/>
    <n v="190801"/>
    <m/>
    <n v="1"/>
    <n v="190801"/>
    <n v="25053"/>
  </r>
  <r>
    <x v="298"/>
    <x v="2"/>
    <m/>
    <x v="1"/>
    <x v="12"/>
    <x v="58"/>
    <n v="190801"/>
    <n v="190801"/>
    <m/>
    <n v="1"/>
    <n v="190801"/>
    <n v="25053"/>
  </r>
  <r>
    <x v="298"/>
    <x v="2"/>
    <m/>
    <x v="5"/>
    <x v="12"/>
    <x v="56"/>
    <n v="190801"/>
    <n v="190801"/>
    <m/>
    <n v="2"/>
    <n v="190801"/>
    <n v="66050"/>
  </r>
  <r>
    <x v="298"/>
    <x v="2"/>
    <m/>
    <x v="6"/>
    <x v="12"/>
    <x v="59"/>
    <n v="190801"/>
    <n v="190801"/>
    <m/>
    <n v="1"/>
    <n v="190801"/>
    <n v="25053"/>
  </r>
  <r>
    <x v="298"/>
    <x v="2"/>
    <m/>
    <x v="0"/>
    <x v="9"/>
    <x v="15"/>
    <n v="190801"/>
    <n v="190801"/>
    <m/>
    <n v="1"/>
    <n v="190801"/>
    <n v="20000"/>
  </r>
  <r>
    <x v="298"/>
    <x v="2"/>
    <m/>
    <x v="6"/>
    <x v="9"/>
    <x v="37"/>
    <n v="190801"/>
    <n v="190801"/>
    <m/>
    <n v="3"/>
    <n v="190801"/>
    <n v="60000"/>
  </r>
  <r>
    <x v="299"/>
    <x v="5"/>
    <m/>
    <x v="6"/>
    <x v="2"/>
    <x v="37"/>
    <n v="190801"/>
    <n v="190801"/>
    <m/>
    <n v="4"/>
    <n v="190801"/>
    <n v="80000"/>
  </r>
  <r>
    <x v="299"/>
    <x v="5"/>
    <m/>
    <x v="6"/>
    <x v="2"/>
    <x v="42"/>
    <n v="190801"/>
    <n v="190801"/>
    <m/>
    <n v="1"/>
    <n v="190801"/>
    <n v="35000"/>
  </r>
  <r>
    <x v="299"/>
    <x v="5"/>
    <m/>
    <x v="29"/>
    <x v="2"/>
    <x v="41"/>
    <n v="190801"/>
    <n v="190801"/>
    <m/>
    <n v="3"/>
    <n v="190801"/>
    <n v="135000"/>
  </r>
  <r>
    <x v="299"/>
    <x v="5"/>
    <m/>
    <x v="1"/>
    <x v="2"/>
    <x v="18"/>
    <n v="190801"/>
    <n v="190801"/>
    <m/>
    <n v="2"/>
    <n v="190801"/>
    <n v="40000"/>
  </r>
  <r>
    <x v="299"/>
    <x v="5"/>
    <m/>
    <x v="0"/>
    <x v="2"/>
    <x v="15"/>
    <n v="190801"/>
    <n v="190801"/>
    <m/>
    <n v="40"/>
    <n v="190801"/>
    <n v="800000"/>
  </r>
  <r>
    <x v="299"/>
    <x v="5"/>
    <m/>
    <x v="0"/>
    <x v="2"/>
    <x v="16"/>
    <n v="190801"/>
    <n v="190801"/>
    <m/>
    <n v="45"/>
    <n v="190801"/>
    <n v="1575000"/>
  </r>
  <r>
    <x v="299"/>
    <x v="5"/>
    <m/>
    <x v="0"/>
    <x v="2"/>
    <x v="17"/>
    <n v="190801"/>
    <n v="190801"/>
    <m/>
    <n v="47"/>
    <n v="190801"/>
    <n v="1551000"/>
  </r>
  <r>
    <x v="299"/>
    <x v="5"/>
    <m/>
    <x v="0"/>
    <x v="2"/>
    <x v="19"/>
    <n v="190801"/>
    <n v="190801"/>
    <m/>
    <n v="46"/>
    <n v="190801"/>
    <n v="138000"/>
  </r>
  <r>
    <x v="299"/>
    <x v="5"/>
    <m/>
    <x v="5"/>
    <x v="2"/>
    <x v="28"/>
    <n v="190801"/>
    <n v="190801"/>
    <m/>
    <n v="7"/>
    <n v="190801"/>
    <n v="196000"/>
  </r>
  <r>
    <x v="299"/>
    <x v="5"/>
    <m/>
    <x v="22"/>
    <x v="2"/>
    <x v="29"/>
    <n v="190801"/>
    <n v="190801"/>
    <m/>
    <n v="7"/>
    <n v="190801"/>
    <n v="266000"/>
  </r>
  <r>
    <x v="300"/>
    <x v="6"/>
    <m/>
    <x v="6"/>
    <x v="2"/>
    <x v="37"/>
    <n v="190801"/>
    <n v="190801"/>
    <m/>
    <n v="1"/>
    <n v="190801"/>
    <n v="20000"/>
  </r>
  <r>
    <x v="300"/>
    <x v="6"/>
    <m/>
    <x v="6"/>
    <x v="2"/>
    <x v="42"/>
    <n v="190801"/>
    <n v="190801"/>
    <m/>
    <n v="3"/>
    <n v="190801"/>
    <n v="105000"/>
  </r>
  <r>
    <x v="300"/>
    <x v="6"/>
    <m/>
    <x v="29"/>
    <x v="2"/>
    <x v="40"/>
    <n v="190801"/>
    <n v="190801"/>
    <m/>
    <n v="1"/>
    <n v="190801"/>
    <n v="35000"/>
  </r>
  <r>
    <x v="300"/>
    <x v="6"/>
    <m/>
    <x v="29"/>
    <x v="2"/>
    <x v="41"/>
    <n v="190801"/>
    <n v="190801"/>
    <m/>
    <n v="3"/>
    <n v="190801"/>
    <n v="135000"/>
  </r>
  <r>
    <x v="300"/>
    <x v="6"/>
    <m/>
    <x v="1"/>
    <x v="2"/>
    <x v="18"/>
    <n v="190801"/>
    <n v="190801"/>
    <m/>
    <n v="2"/>
    <n v="190801"/>
    <n v="40000"/>
  </r>
  <r>
    <x v="300"/>
    <x v="6"/>
    <m/>
    <x v="1"/>
    <x v="2"/>
    <x v="21"/>
    <n v="190801"/>
    <n v="190801"/>
    <m/>
    <n v="1"/>
    <n v="190801"/>
    <n v="35000"/>
  </r>
  <r>
    <x v="300"/>
    <x v="6"/>
    <m/>
    <x v="0"/>
    <x v="2"/>
    <x v="15"/>
    <n v="190801"/>
    <n v="190801"/>
    <m/>
    <n v="59"/>
    <n v="190801"/>
    <n v="1180000"/>
  </r>
  <r>
    <x v="300"/>
    <x v="6"/>
    <m/>
    <x v="0"/>
    <x v="2"/>
    <x v="16"/>
    <n v="190801"/>
    <n v="190801"/>
    <m/>
    <n v="59"/>
    <n v="190801"/>
    <n v="2065000"/>
  </r>
  <r>
    <x v="300"/>
    <x v="6"/>
    <m/>
    <x v="0"/>
    <x v="2"/>
    <x v="17"/>
    <n v="190801"/>
    <n v="190801"/>
    <m/>
    <n v="48"/>
    <n v="190801"/>
    <n v="1584000"/>
  </r>
  <r>
    <x v="300"/>
    <x v="6"/>
    <m/>
    <x v="0"/>
    <x v="2"/>
    <x v="19"/>
    <n v="190801"/>
    <n v="190801"/>
    <m/>
    <n v="67"/>
    <n v="190801"/>
    <n v="201000"/>
  </r>
  <r>
    <x v="300"/>
    <x v="6"/>
    <m/>
    <x v="5"/>
    <x v="2"/>
    <x v="28"/>
    <n v="190801"/>
    <n v="190801"/>
    <m/>
    <n v="18"/>
    <n v="190801"/>
    <n v="504000"/>
  </r>
  <r>
    <x v="300"/>
    <x v="6"/>
    <m/>
    <x v="22"/>
    <x v="2"/>
    <x v="29"/>
    <n v="190801"/>
    <n v="190801"/>
    <m/>
    <n v="6"/>
    <n v="190801"/>
    <n v="228000"/>
  </r>
  <r>
    <x v="300"/>
    <x v="6"/>
    <m/>
    <x v="0"/>
    <x v="6"/>
    <x v="15"/>
    <n v="190801"/>
    <n v="190801"/>
    <m/>
    <n v="537"/>
    <n v="190801"/>
    <n v="4869516"/>
  </r>
  <r>
    <x v="300"/>
    <x v="6"/>
    <m/>
    <x v="0"/>
    <x v="6"/>
    <x v="17"/>
    <n v="190801"/>
    <n v="190801"/>
    <m/>
    <n v="14"/>
    <n v="190801"/>
    <n v="221452"/>
  </r>
  <r>
    <x v="300"/>
    <x v="6"/>
    <m/>
    <x v="4"/>
    <x v="6"/>
    <x v="26"/>
    <n v="190801"/>
    <n v="190801"/>
    <m/>
    <n v="545"/>
    <n v="190801"/>
    <n v="584785"/>
  </r>
  <r>
    <x v="300"/>
    <x v="6"/>
    <m/>
    <x v="26"/>
    <x v="6"/>
    <x v="35"/>
    <n v="190801"/>
    <n v="190801"/>
    <m/>
    <n v="59"/>
    <n v="190801"/>
    <n v="1010729"/>
  </r>
  <r>
    <x v="300"/>
    <x v="6"/>
    <m/>
    <x v="22"/>
    <x v="6"/>
    <x v="29"/>
    <n v="190801"/>
    <n v="190801"/>
    <m/>
    <n v="26"/>
    <n v="190801"/>
    <n v="511966"/>
  </r>
  <r>
    <x v="300"/>
    <x v="6"/>
    <m/>
    <x v="24"/>
    <x v="6"/>
    <x v="31"/>
    <n v="190801"/>
    <n v="190801"/>
    <m/>
    <n v="173"/>
    <n v="190801"/>
    <n v="2573721"/>
  </r>
  <r>
    <x v="300"/>
    <x v="6"/>
    <m/>
    <x v="23"/>
    <x v="6"/>
    <x v="30"/>
    <n v="190801"/>
    <n v="190801"/>
    <m/>
    <n v="50"/>
    <n v="190801"/>
    <n v="348200"/>
  </r>
  <r>
    <x v="300"/>
    <x v="6"/>
    <m/>
    <x v="19"/>
    <x v="6"/>
    <x v="22"/>
    <n v="190801"/>
    <n v="190801"/>
    <m/>
    <n v="19"/>
    <n v="190801"/>
    <n v="129029"/>
  </r>
  <r>
    <x v="300"/>
    <x v="6"/>
    <m/>
    <x v="27"/>
    <x v="6"/>
    <x v="36"/>
    <n v="190801"/>
    <n v="190801"/>
    <m/>
    <n v="29"/>
    <n v="190801"/>
    <n v="274253"/>
  </r>
  <r>
    <x v="300"/>
    <x v="6"/>
    <m/>
    <x v="6"/>
    <x v="6"/>
    <x v="37"/>
    <n v="190801"/>
    <n v="190801"/>
    <m/>
    <n v="34"/>
    <n v="190801"/>
    <n v="340000"/>
  </r>
  <r>
    <x v="300"/>
    <x v="6"/>
    <m/>
    <x v="28"/>
    <x v="6"/>
    <x v="39"/>
    <n v="190801"/>
    <n v="190801"/>
    <m/>
    <n v="288"/>
    <n v="190801"/>
    <n v="4555584"/>
  </r>
  <r>
    <x v="299"/>
    <x v="5"/>
    <m/>
    <x v="0"/>
    <x v="9"/>
    <x v="15"/>
    <n v="190801"/>
    <n v="190801"/>
    <m/>
    <n v="4"/>
    <n v="190801"/>
    <n v="80000"/>
  </r>
  <r>
    <x v="300"/>
    <x v="6"/>
    <m/>
    <x v="0"/>
    <x v="9"/>
    <x v="15"/>
    <n v="190801"/>
    <n v="190801"/>
    <m/>
    <n v="8"/>
    <n v="190801"/>
    <n v="160000"/>
  </r>
  <r>
    <x v="300"/>
    <x v="6"/>
    <m/>
    <x v="6"/>
    <x v="9"/>
    <x v="37"/>
    <n v="190801"/>
    <n v="190801"/>
    <m/>
    <n v="2"/>
    <n v="190801"/>
    <n v="40000"/>
  </r>
  <r>
    <x v="301"/>
    <x v="3"/>
    <m/>
    <x v="0"/>
    <x v="1"/>
    <x v="16"/>
    <n v="190801"/>
    <n v="190801"/>
    <m/>
    <n v="39"/>
    <n v="190801"/>
    <n v="1365000"/>
  </r>
  <r>
    <x v="301"/>
    <x v="3"/>
    <m/>
    <x v="6"/>
    <x v="2"/>
    <x v="42"/>
    <n v="190801"/>
    <n v="190801"/>
    <m/>
    <n v="2"/>
    <n v="190801"/>
    <n v="70000"/>
  </r>
  <r>
    <x v="301"/>
    <x v="3"/>
    <m/>
    <x v="29"/>
    <x v="2"/>
    <x v="40"/>
    <n v="190801"/>
    <n v="190801"/>
    <m/>
    <n v="1"/>
    <n v="190801"/>
    <n v="35000"/>
  </r>
  <r>
    <x v="301"/>
    <x v="3"/>
    <m/>
    <x v="29"/>
    <x v="2"/>
    <x v="41"/>
    <n v="190801"/>
    <n v="190801"/>
    <m/>
    <n v="1"/>
    <n v="190801"/>
    <n v="45000"/>
  </r>
  <r>
    <x v="301"/>
    <x v="3"/>
    <m/>
    <x v="1"/>
    <x v="2"/>
    <x v="18"/>
    <n v="190801"/>
    <n v="190801"/>
    <m/>
    <n v="3"/>
    <n v="190801"/>
    <n v="60000"/>
  </r>
  <r>
    <x v="301"/>
    <x v="3"/>
    <m/>
    <x v="1"/>
    <x v="2"/>
    <x v="21"/>
    <n v="190801"/>
    <n v="190801"/>
    <m/>
    <n v="3"/>
    <n v="190801"/>
    <n v="105000"/>
  </r>
  <r>
    <x v="301"/>
    <x v="3"/>
    <m/>
    <x v="0"/>
    <x v="2"/>
    <x v="15"/>
    <n v="190801"/>
    <n v="190801"/>
    <m/>
    <n v="91"/>
    <n v="190801"/>
    <n v="1820000"/>
  </r>
  <r>
    <x v="301"/>
    <x v="3"/>
    <m/>
    <x v="0"/>
    <x v="2"/>
    <x v="16"/>
    <n v="190801"/>
    <n v="190801"/>
    <m/>
    <n v="77"/>
    <n v="190801"/>
    <n v="2695000"/>
  </r>
  <r>
    <x v="301"/>
    <x v="3"/>
    <m/>
    <x v="0"/>
    <x v="2"/>
    <x v="17"/>
    <n v="190801"/>
    <n v="190801"/>
    <m/>
    <n v="63"/>
    <n v="190801"/>
    <n v="2079000"/>
  </r>
  <r>
    <x v="301"/>
    <x v="3"/>
    <m/>
    <x v="0"/>
    <x v="2"/>
    <x v="19"/>
    <n v="190801"/>
    <n v="190801"/>
    <m/>
    <n v="93"/>
    <n v="190801"/>
    <n v="279000"/>
  </r>
  <r>
    <x v="301"/>
    <x v="3"/>
    <m/>
    <x v="5"/>
    <x v="2"/>
    <x v="28"/>
    <n v="190801"/>
    <n v="190801"/>
    <m/>
    <n v="23"/>
    <n v="190801"/>
    <n v="644000"/>
  </r>
  <r>
    <x v="301"/>
    <x v="3"/>
    <m/>
    <x v="22"/>
    <x v="2"/>
    <x v="29"/>
    <n v="190801"/>
    <n v="190801"/>
    <m/>
    <n v="8"/>
    <n v="190801"/>
    <n v="304000"/>
  </r>
  <r>
    <x v="301"/>
    <x v="3"/>
    <m/>
    <x v="0"/>
    <x v="3"/>
    <x v="15"/>
    <n v="190801"/>
    <n v="190801"/>
    <m/>
    <n v="2"/>
    <n v="190801"/>
    <n v="0"/>
  </r>
  <r>
    <x v="301"/>
    <x v="3"/>
    <m/>
    <x v="0"/>
    <x v="3"/>
    <x v="20"/>
    <n v="190801"/>
    <n v="190801"/>
    <m/>
    <n v="1"/>
    <n v="190801"/>
    <n v="0"/>
  </r>
  <r>
    <x v="301"/>
    <x v="3"/>
    <m/>
    <x v="0"/>
    <x v="3"/>
    <x v="17"/>
    <n v="190801"/>
    <n v="190801"/>
    <m/>
    <n v="2"/>
    <n v="190801"/>
    <n v="0"/>
  </r>
  <r>
    <x v="301"/>
    <x v="3"/>
    <m/>
    <x v="18"/>
    <x v="3"/>
    <x v="19"/>
    <n v="190801"/>
    <n v="190801"/>
    <m/>
    <n v="2"/>
    <n v="190801"/>
    <n v="0"/>
  </r>
  <r>
    <x v="301"/>
    <x v="3"/>
    <m/>
    <x v="5"/>
    <x v="3"/>
    <x v="28"/>
    <n v="190801"/>
    <n v="190801"/>
    <m/>
    <n v="3"/>
    <n v="190801"/>
    <n v="0"/>
  </r>
  <r>
    <x v="301"/>
    <x v="3"/>
    <m/>
    <x v="4"/>
    <x v="3"/>
    <x v="27"/>
    <n v="190801"/>
    <n v="190801"/>
    <m/>
    <n v="2"/>
    <n v="190801"/>
    <n v="0"/>
  </r>
  <r>
    <x v="301"/>
    <x v="3"/>
    <m/>
    <x v="6"/>
    <x v="3"/>
    <x v="37"/>
    <n v="190801"/>
    <n v="190801"/>
    <m/>
    <n v="2"/>
    <n v="190801"/>
    <n v="0"/>
  </r>
  <r>
    <x v="301"/>
    <x v="3"/>
    <m/>
    <x v="19"/>
    <x v="3"/>
    <x v="22"/>
    <n v="190801"/>
    <n v="190801"/>
    <m/>
    <n v="2"/>
    <n v="190801"/>
    <n v="0"/>
  </r>
  <r>
    <x v="301"/>
    <x v="3"/>
    <m/>
    <x v="1"/>
    <x v="3"/>
    <x v="18"/>
    <n v="190801"/>
    <n v="190801"/>
    <m/>
    <n v="1"/>
    <n v="190801"/>
    <n v="0"/>
  </r>
  <r>
    <x v="301"/>
    <x v="3"/>
    <m/>
    <x v="22"/>
    <x v="3"/>
    <x v="29"/>
    <n v="190801"/>
    <n v="190801"/>
    <m/>
    <n v="1"/>
    <n v="190801"/>
    <n v="0"/>
  </r>
  <r>
    <x v="301"/>
    <x v="3"/>
    <m/>
    <x v="0"/>
    <x v="10"/>
    <x v="54"/>
    <n v="190801"/>
    <n v="190801"/>
    <m/>
    <n v="27"/>
    <n v="190801"/>
    <n v="891000"/>
  </r>
  <r>
    <x v="301"/>
    <x v="3"/>
    <m/>
    <x v="22"/>
    <x v="10"/>
    <x v="55"/>
    <n v="190801"/>
    <n v="190801"/>
    <m/>
    <n v="4"/>
    <n v="190801"/>
    <n v="176000"/>
  </r>
  <r>
    <x v="301"/>
    <x v="3"/>
    <m/>
    <x v="5"/>
    <x v="10"/>
    <x v="56"/>
    <n v="190801"/>
    <n v="190801"/>
    <m/>
    <n v="10"/>
    <n v="190801"/>
    <n v="390000"/>
  </r>
  <r>
    <x v="301"/>
    <x v="3"/>
    <m/>
    <x v="6"/>
    <x v="10"/>
    <x v="59"/>
    <n v="190801"/>
    <n v="190801"/>
    <m/>
    <n v="2"/>
    <n v="190801"/>
    <n v="72000"/>
  </r>
  <r>
    <x v="301"/>
    <x v="3"/>
    <m/>
    <x v="0"/>
    <x v="10"/>
    <x v="57"/>
    <n v="190801"/>
    <n v="190801"/>
    <m/>
    <n v="9"/>
    <n v="190801"/>
    <n v="477000"/>
  </r>
  <r>
    <x v="301"/>
    <x v="3"/>
    <m/>
    <x v="0"/>
    <x v="12"/>
    <x v="54"/>
    <n v="190801"/>
    <n v="190801"/>
    <m/>
    <n v="5"/>
    <n v="190801"/>
    <n v="125265"/>
  </r>
  <r>
    <x v="301"/>
    <x v="3"/>
    <m/>
    <x v="5"/>
    <x v="12"/>
    <x v="56"/>
    <n v="190801"/>
    <n v="190801"/>
    <m/>
    <n v="5"/>
    <n v="190801"/>
    <n v="165125"/>
  </r>
  <r>
    <x v="301"/>
    <x v="3"/>
    <m/>
    <x v="6"/>
    <x v="12"/>
    <x v="59"/>
    <n v="190801"/>
    <n v="190801"/>
    <m/>
    <n v="1"/>
    <n v="190801"/>
    <n v="25053"/>
  </r>
  <r>
    <x v="301"/>
    <x v="3"/>
    <m/>
    <x v="0"/>
    <x v="12"/>
    <x v="60"/>
    <n v="190801"/>
    <n v="190801"/>
    <m/>
    <n v="1"/>
    <n v="190801"/>
    <n v="3000"/>
  </r>
  <r>
    <x v="301"/>
    <x v="3"/>
    <m/>
    <x v="0"/>
    <x v="9"/>
    <x v="15"/>
    <n v="190801"/>
    <n v="190801"/>
    <m/>
    <n v="8"/>
    <n v="190801"/>
    <n v="160000"/>
  </r>
  <r>
    <x v="302"/>
    <x v="4"/>
    <m/>
    <x v="0"/>
    <x v="1"/>
    <x v="15"/>
    <n v="190801"/>
    <n v="190801"/>
    <m/>
    <n v="5"/>
    <n v="190801"/>
    <n v="100000"/>
  </r>
  <r>
    <x v="302"/>
    <x v="4"/>
    <m/>
    <x v="0"/>
    <x v="1"/>
    <x v="16"/>
    <n v="190801"/>
    <n v="190801"/>
    <m/>
    <n v="43"/>
    <n v="190801"/>
    <n v="1505000"/>
  </r>
  <r>
    <x v="302"/>
    <x v="4"/>
    <m/>
    <x v="4"/>
    <x v="5"/>
    <x v="61"/>
    <n v="190801"/>
    <n v="190801"/>
    <m/>
    <n v="30"/>
    <n v="190801"/>
    <n v="54000"/>
  </r>
  <r>
    <x v="302"/>
    <x v="4"/>
    <m/>
    <x v="4"/>
    <x v="5"/>
    <x v="62"/>
    <n v="190801"/>
    <n v="190801"/>
    <m/>
    <n v="10"/>
    <n v="190801"/>
    <n v="180000"/>
  </r>
  <r>
    <x v="302"/>
    <x v="4"/>
    <m/>
    <x v="6"/>
    <x v="2"/>
    <x v="37"/>
    <n v="190801"/>
    <n v="190801"/>
    <m/>
    <n v="5"/>
    <n v="190801"/>
    <n v="100000"/>
  </r>
  <r>
    <x v="302"/>
    <x v="4"/>
    <m/>
    <x v="6"/>
    <x v="2"/>
    <x v="42"/>
    <n v="190801"/>
    <n v="190801"/>
    <m/>
    <n v="2"/>
    <n v="190801"/>
    <n v="70000"/>
  </r>
  <r>
    <x v="302"/>
    <x v="4"/>
    <m/>
    <x v="29"/>
    <x v="2"/>
    <x v="40"/>
    <n v="190801"/>
    <n v="190801"/>
    <m/>
    <n v="5"/>
    <n v="190801"/>
    <n v="175000"/>
  </r>
  <r>
    <x v="302"/>
    <x v="4"/>
    <m/>
    <x v="29"/>
    <x v="2"/>
    <x v="41"/>
    <n v="190801"/>
    <n v="190801"/>
    <m/>
    <n v="6"/>
    <n v="190801"/>
    <n v="270000"/>
  </r>
  <r>
    <x v="302"/>
    <x v="4"/>
    <m/>
    <x v="25"/>
    <x v="2"/>
    <x v="34"/>
    <n v="190801"/>
    <n v="190801"/>
    <m/>
    <n v="7"/>
    <n v="190801"/>
    <n v="693000"/>
  </r>
  <r>
    <x v="302"/>
    <x v="4"/>
    <m/>
    <x v="1"/>
    <x v="2"/>
    <x v="18"/>
    <n v="190801"/>
    <n v="190801"/>
    <m/>
    <n v="4"/>
    <n v="190801"/>
    <n v="80000"/>
  </r>
  <r>
    <x v="302"/>
    <x v="4"/>
    <m/>
    <x v="4"/>
    <x v="2"/>
    <x v="26"/>
    <n v="190801"/>
    <n v="190801"/>
    <m/>
    <n v="1"/>
    <n v="190801"/>
    <n v="4000"/>
  </r>
  <r>
    <x v="302"/>
    <x v="4"/>
    <m/>
    <x v="4"/>
    <x v="2"/>
    <x v="27"/>
    <n v="190801"/>
    <n v="190801"/>
    <m/>
    <n v="10"/>
    <n v="190801"/>
    <n v="200000"/>
  </r>
  <r>
    <x v="302"/>
    <x v="4"/>
    <m/>
    <x v="0"/>
    <x v="2"/>
    <x v="15"/>
    <n v="190801"/>
    <n v="190801"/>
    <m/>
    <n v="88"/>
    <n v="190801"/>
    <n v="1760000"/>
  </r>
  <r>
    <x v="302"/>
    <x v="4"/>
    <m/>
    <x v="0"/>
    <x v="2"/>
    <x v="16"/>
    <n v="190801"/>
    <n v="190801"/>
    <m/>
    <n v="66"/>
    <n v="190801"/>
    <n v="2310000"/>
  </r>
  <r>
    <x v="302"/>
    <x v="4"/>
    <m/>
    <x v="0"/>
    <x v="2"/>
    <x v="17"/>
    <n v="190801"/>
    <n v="190801"/>
    <m/>
    <n v="61"/>
    <n v="190801"/>
    <n v="2013000"/>
  </r>
  <r>
    <x v="302"/>
    <x v="4"/>
    <m/>
    <x v="0"/>
    <x v="2"/>
    <x v="19"/>
    <n v="190801"/>
    <n v="190801"/>
    <m/>
    <n v="88"/>
    <n v="190801"/>
    <n v="264000"/>
  </r>
  <r>
    <x v="302"/>
    <x v="4"/>
    <m/>
    <x v="5"/>
    <x v="2"/>
    <x v="28"/>
    <n v="190801"/>
    <n v="190801"/>
    <m/>
    <n v="21"/>
    <n v="190801"/>
    <n v="588000"/>
  </r>
  <r>
    <x v="302"/>
    <x v="4"/>
    <m/>
    <x v="22"/>
    <x v="2"/>
    <x v="29"/>
    <n v="190801"/>
    <n v="190801"/>
    <m/>
    <n v="7"/>
    <n v="190801"/>
    <n v="266000"/>
  </r>
  <r>
    <x v="302"/>
    <x v="4"/>
    <m/>
    <x v="0"/>
    <x v="3"/>
    <x v="15"/>
    <n v="190801"/>
    <n v="190801"/>
    <m/>
    <n v="5"/>
    <n v="190801"/>
    <n v="0"/>
  </r>
  <r>
    <x v="302"/>
    <x v="4"/>
    <m/>
    <x v="0"/>
    <x v="3"/>
    <x v="17"/>
    <n v="190801"/>
    <n v="190801"/>
    <m/>
    <n v="2"/>
    <n v="190801"/>
    <n v="0"/>
  </r>
  <r>
    <x v="302"/>
    <x v="4"/>
    <m/>
    <x v="5"/>
    <x v="3"/>
    <x v="28"/>
    <n v="190801"/>
    <n v="190801"/>
    <m/>
    <n v="2"/>
    <n v="190801"/>
    <n v="0"/>
  </r>
  <r>
    <x v="302"/>
    <x v="4"/>
    <m/>
    <x v="4"/>
    <x v="3"/>
    <x v="27"/>
    <n v="190801"/>
    <n v="190801"/>
    <m/>
    <n v="2"/>
    <n v="190801"/>
    <n v="0"/>
  </r>
  <r>
    <x v="302"/>
    <x v="4"/>
    <m/>
    <x v="6"/>
    <x v="3"/>
    <x v="37"/>
    <n v="190801"/>
    <n v="190801"/>
    <m/>
    <n v="2"/>
    <n v="190801"/>
    <n v="0"/>
  </r>
  <r>
    <x v="302"/>
    <x v="4"/>
    <m/>
    <x v="22"/>
    <x v="3"/>
    <x v="29"/>
    <n v="190801"/>
    <n v="190801"/>
    <m/>
    <n v="2"/>
    <n v="190801"/>
    <n v="0"/>
  </r>
  <r>
    <x v="302"/>
    <x v="4"/>
    <m/>
    <x v="19"/>
    <x v="3"/>
    <x v="22"/>
    <n v="190801"/>
    <n v="190801"/>
    <m/>
    <n v="2"/>
    <n v="190801"/>
    <n v="0"/>
  </r>
  <r>
    <x v="302"/>
    <x v="4"/>
    <m/>
    <x v="1"/>
    <x v="3"/>
    <x v="18"/>
    <n v="190801"/>
    <n v="190801"/>
    <m/>
    <n v="2"/>
    <n v="190801"/>
    <n v="0"/>
  </r>
  <r>
    <x v="302"/>
    <x v="4"/>
    <m/>
    <x v="0"/>
    <x v="10"/>
    <x v="54"/>
    <n v="190801"/>
    <n v="190801"/>
    <m/>
    <n v="10"/>
    <n v="190801"/>
    <n v="330000"/>
  </r>
  <r>
    <x v="302"/>
    <x v="4"/>
    <m/>
    <x v="22"/>
    <x v="10"/>
    <x v="55"/>
    <n v="190801"/>
    <n v="190801"/>
    <m/>
    <n v="1"/>
    <n v="190801"/>
    <n v="44000"/>
  </r>
  <r>
    <x v="302"/>
    <x v="4"/>
    <m/>
    <x v="5"/>
    <x v="10"/>
    <x v="56"/>
    <n v="190801"/>
    <n v="190801"/>
    <m/>
    <n v="3"/>
    <n v="190801"/>
    <n v="117000"/>
  </r>
  <r>
    <x v="302"/>
    <x v="4"/>
    <m/>
    <x v="0"/>
    <x v="10"/>
    <x v="57"/>
    <n v="190801"/>
    <n v="190801"/>
    <m/>
    <n v="3"/>
    <n v="190801"/>
    <n v="159000"/>
  </r>
  <r>
    <x v="302"/>
    <x v="4"/>
    <m/>
    <x v="0"/>
    <x v="12"/>
    <x v="54"/>
    <n v="190801"/>
    <n v="190801"/>
    <m/>
    <n v="1"/>
    <n v="190801"/>
    <n v="25053"/>
  </r>
  <r>
    <x v="302"/>
    <x v="4"/>
    <m/>
    <x v="5"/>
    <x v="12"/>
    <x v="56"/>
    <n v="190801"/>
    <n v="190801"/>
    <m/>
    <n v="2"/>
    <n v="190801"/>
    <n v="66050"/>
  </r>
  <r>
    <x v="302"/>
    <x v="4"/>
    <m/>
    <x v="5"/>
    <x v="9"/>
    <x v="28"/>
    <n v="190801"/>
    <n v="190801"/>
    <m/>
    <n v="1"/>
    <n v="190801"/>
    <n v="28000"/>
  </r>
  <r>
    <x v="302"/>
    <x v="4"/>
    <m/>
    <x v="0"/>
    <x v="9"/>
    <x v="15"/>
    <n v="190801"/>
    <n v="190801"/>
    <m/>
    <n v="7"/>
    <n v="190801"/>
    <n v="140000"/>
  </r>
  <r>
    <x v="302"/>
    <x v="4"/>
    <m/>
    <x v="22"/>
    <x v="9"/>
    <x v="29"/>
    <n v="190801"/>
    <n v="190801"/>
    <m/>
    <n v="1"/>
    <n v="190801"/>
    <n v="38000"/>
  </r>
  <r>
    <x v="303"/>
    <x v="1"/>
    <m/>
    <x v="0"/>
    <x v="1"/>
    <x v="15"/>
    <n v="190801"/>
    <n v="190801"/>
    <m/>
    <n v="6"/>
    <n v="190801"/>
    <n v="120000"/>
  </r>
  <r>
    <x v="303"/>
    <x v="1"/>
    <m/>
    <x v="0"/>
    <x v="1"/>
    <x v="16"/>
    <n v="190801"/>
    <n v="190801"/>
    <m/>
    <n v="18"/>
    <n v="190801"/>
    <n v="630000"/>
  </r>
  <r>
    <x v="303"/>
    <x v="1"/>
    <m/>
    <x v="6"/>
    <x v="2"/>
    <x v="37"/>
    <n v="190801"/>
    <n v="190801"/>
    <m/>
    <n v="5"/>
    <n v="190801"/>
    <n v="100000"/>
  </r>
  <r>
    <x v="303"/>
    <x v="1"/>
    <m/>
    <x v="6"/>
    <x v="2"/>
    <x v="42"/>
    <n v="190801"/>
    <n v="190801"/>
    <m/>
    <n v="2"/>
    <n v="190801"/>
    <n v="70000"/>
  </r>
  <r>
    <x v="303"/>
    <x v="1"/>
    <m/>
    <x v="29"/>
    <x v="2"/>
    <x v="40"/>
    <n v="190801"/>
    <n v="190801"/>
    <m/>
    <n v="6"/>
    <n v="190801"/>
    <n v="210000"/>
  </r>
  <r>
    <x v="303"/>
    <x v="1"/>
    <m/>
    <x v="29"/>
    <x v="2"/>
    <x v="41"/>
    <n v="190801"/>
    <n v="190801"/>
    <m/>
    <n v="2"/>
    <n v="190801"/>
    <n v="90000"/>
  </r>
  <r>
    <x v="303"/>
    <x v="1"/>
    <m/>
    <x v="25"/>
    <x v="2"/>
    <x v="34"/>
    <n v="190801"/>
    <n v="190801"/>
    <m/>
    <n v="4"/>
    <n v="190801"/>
    <n v="396000"/>
  </r>
  <r>
    <x v="303"/>
    <x v="1"/>
    <m/>
    <x v="1"/>
    <x v="2"/>
    <x v="18"/>
    <n v="190801"/>
    <n v="190801"/>
    <m/>
    <n v="2"/>
    <n v="190801"/>
    <n v="40000"/>
  </r>
  <r>
    <x v="303"/>
    <x v="1"/>
    <m/>
    <x v="1"/>
    <x v="2"/>
    <x v="21"/>
    <n v="190801"/>
    <n v="190801"/>
    <m/>
    <n v="1"/>
    <n v="190801"/>
    <n v="35000"/>
  </r>
  <r>
    <x v="303"/>
    <x v="1"/>
    <m/>
    <x v="4"/>
    <x v="2"/>
    <x v="26"/>
    <n v="190801"/>
    <n v="190801"/>
    <m/>
    <n v="2"/>
    <n v="190801"/>
    <n v="8000"/>
  </r>
  <r>
    <x v="303"/>
    <x v="1"/>
    <m/>
    <x v="4"/>
    <x v="2"/>
    <x v="27"/>
    <n v="190801"/>
    <n v="190801"/>
    <m/>
    <n v="11"/>
    <n v="190801"/>
    <n v="220000"/>
  </r>
  <r>
    <x v="303"/>
    <x v="1"/>
    <m/>
    <x v="0"/>
    <x v="2"/>
    <x v="15"/>
    <n v="190801"/>
    <n v="190801"/>
    <m/>
    <n v="78"/>
    <n v="190801"/>
    <n v="1560000"/>
  </r>
  <r>
    <x v="303"/>
    <x v="1"/>
    <m/>
    <x v="0"/>
    <x v="2"/>
    <x v="16"/>
    <n v="190801"/>
    <n v="190801"/>
    <m/>
    <n v="73"/>
    <n v="190801"/>
    <n v="2555000"/>
  </r>
  <r>
    <x v="303"/>
    <x v="1"/>
    <m/>
    <x v="0"/>
    <x v="2"/>
    <x v="17"/>
    <n v="190801"/>
    <n v="190801"/>
    <m/>
    <n v="67"/>
    <n v="190801"/>
    <n v="2211000"/>
  </r>
  <r>
    <x v="303"/>
    <x v="1"/>
    <m/>
    <x v="0"/>
    <x v="2"/>
    <x v="19"/>
    <n v="190801"/>
    <n v="190801"/>
    <m/>
    <n v="76"/>
    <n v="190801"/>
    <n v="228000"/>
  </r>
  <r>
    <x v="303"/>
    <x v="1"/>
    <m/>
    <x v="5"/>
    <x v="2"/>
    <x v="28"/>
    <n v="190801"/>
    <n v="190801"/>
    <m/>
    <n v="17"/>
    <n v="190801"/>
    <n v="476000"/>
  </r>
  <r>
    <x v="303"/>
    <x v="1"/>
    <m/>
    <x v="22"/>
    <x v="2"/>
    <x v="29"/>
    <n v="190801"/>
    <n v="190801"/>
    <m/>
    <n v="9"/>
    <n v="190801"/>
    <n v="342000"/>
  </r>
  <r>
    <x v="303"/>
    <x v="1"/>
    <m/>
    <x v="5"/>
    <x v="3"/>
    <x v="28"/>
    <n v="190801"/>
    <n v="190801"/>
    <m/>
    <n v="35"/>
    <n v="190801"/>
    <n v="0"/>
  </r>
  <r>
    <x v="303"/>
    <x v="1"/>
    <m/>
    <x v="4"/>
    <x v="3"/>
    <x v="27"/>
    <n v="190801"/>
    <n v="190801"/>
    <m/>
    <n v="10"/>
    <n v="190801"/>
    <n v="0"/>
  </r>
  <r>
    <x v="303"/>
    <x v="1"/>
    <m/>
    <x v="6"/>
    <x v="3"/>
    <x v="37"/>
    <n v="190801"/>
    <n v="190801"/>
    <m/>
    <n v="40"/>
    <n v="190801"/>
    <n v="0"/>
  </r>
  <r>
    <x v="303"/>
    <x v="1"/>
    <m/>
    <x v="22"/>
    <x v="3"/>
    <x v="29"/>
    <n v="190801"/>
    <n v="190801"/>
    <m/>
    <n v="40"/>
    <n v="190801"/>
    <n v="0"/>
  </r>
  <r>
    <x v="303"/>
    <x v="1"/>
    <m/>
    <x v="1"/>
    <x v="3"/>
    <x v="18"/>
    <n v="190801"/>
    <n v="190801"/>
    <m/>
    <n v="40"/>
    <n v="190801"/>
    <n v="0"/>
  </r>
  <r>
    <x v="303"/>
    <x v="1"/>
    <m/>
    <x v="0"/>
    <x v="10"/>
    <x v="54"/>
    <n v="190801"/>
    <n v="190801"/>
    <m/>
    <n v="4"/>
    <n v="190801"/>
    <n v="132000"/>
  </r>
  <r>
    <x v="303"/>
    <x v="1"/>
    <m/>
    <x v="22"/>
    <x v="10"/>
    <x v="55"/>
    <n v="190801"/>
    <n v="190801"/>
    <m/>
    <n v="1"/>
    <n v="190801"/>
    <n v="44000"/>
  </r>
  <r>
    <x v="303"/>
    <x v="1"/>
    <m/>
    <x v="5"/>
    <x v="10"/>
    <x v="56"/>
    <n v="190801"/>
    <n v="190801"/>
    <m/>
    <n v="1"/>
    <n v="190801"/>
    <n v="39000"/>
  </r>
  <r>
    <x v="303"/>
    <x v="1"/>
    <m/>
    <x v="0"/>
    <x v="10"/>
    <x v="57"/>
    <n v="190801"/>
    <n v="190801"/>
    <m/>
    <n v="3"/>
    <n v="190801"/>
    <n v="159000"/>
  </r>
  <r>
    <x v="303"/>
    <x v="1"/>
    <m/>
    <x v="22"/>
    <x v="12"/>
    <x v="55"/>
    <n v="190801"/>
    <n v="190801"/>
    <m/>
    <n v="1"/>
    <n v="190801"/>
    <n v="37960"/>
  </r>
  <r>
    <x v="303"/>
    <x v="1"/>
    <m/>
    <x v="5"/>
    <x v="12"/>
    <x v="56"/>
    <n v="190801"/>
    <n v="190801"/>
    <m/>
    <n v="1"/>
    <n v="190801"/>
    <n v="33025"/>
  </r>
  <r>
    <x v="303"/>
    <x v="1"/>
    <m/>
    <x v="0"/>
    <x v="9"/>
    <x v="15"/>
    <n v="190801"/>
    <n v="190801"/>
    <m/>
    <n v="5"/>
    <n v="190801"/>
    <n v="100000"/>
  </r>
  <r>
    <x v="303"/>
    <x v="1"/>
    <m/>
    <x v="1"/>
    <x v="9"/>
    <x v="18"/>
    <n v="190801"/>
    <n v="190801"/>
    <m/>
    <n v="1"/>
    <n v="190801"/>
    <n v="20000"/>
  </r>
  <r>
    <x v="304"/>
    <x v="0"/>
    <m/>
    <x v="0"/>
    <x v="1"/>
    <x v="15"/>
    <n v="190801"/>
    <n v="190801"/>
    <m/>
    <n v="3"/>
    <n v="190801"/>
    <n v="60000"/>
  </r>
  <r>
    <x v="304"/>
    <x v="0"/>
    <m/>
    <x v="0"/>
    <x v="1"/>
    <x v="16"/>
    <n v="190801"/>
    <n v="190801"/>
    <m/>
    <n v="9"/>
    <n v="190801"/>
    <n v="315000"/>
  </r>
  <r>
    <x v="304"/>
    <x v="0"/>
    <m/>
    <x v="22"/>
    <x v="5"/>
    <x v="52"/>
    <n v="190801"/>
    <n v="190801"/>
    <m/>
    <n v="10"/>
    <n v="190801"/>
    <n v="171000"/>
  </r>
  <r>
    <x v="304"/>
    <x v="0"/>
    <m/>
    <x v="4"/>
    <x v="5"/>
    <x v="61"/>
    <n v="190801"/>
    <n v="190801"/>
    <m/>
    <n v="10"/>
    <n v="190801"/>
    <n v="18000"/>
  </r>
  <r>
    <x v="304"/>
    <x v="0"/>
    <m/>
    <x v="1"/>
    <x v="5"/>
    <x v="63"/>
    <n v="190801"/>
    <n v="190801"/>
    <m/>
    <n v="20"/>
    <n v="190801"/>
    <n v="225000"/>
  </r>
  <r>
    <x v="304"/>
    <x v="0"/>
    <m/>
    <x v="0"/>
    <x v="7"/>
    <x v="15"/>
    <n v="190801"/>
    <n v="190801"/>
    <m/>
    <n v="9"/>
    <n v="190801"/>
    <n v="180000"/>
  </r>
  <r>
    <x v="304"/>
    <x v="0"/>
    <m/>
    <x v="6"/>
    <x v="2"/>
    <x v="37"/>
    <n v="190801"/>
    <n v="190801"/>
    <m/>
    <n v="1"/>
    <n v="190801"/>
    <n v="20000"/>
  </r>
  <r>
    <x v="304"/>
    <x v="0"/>
    <m/>
    <x v="6"/>
    <x v="2"/>
    <x v="42"/>
    <n v="190801"/>
    <n v="190801"/>
    <m/>
    <n v="3"/>
    <n v="190801"/>
    <n v="105000"/>
  </r>
  <r>
    <x v="304"/>
    <x v="0"/>
    <m/>
    <x v="29"/>
    <x v="2"/>
    <x v="40"/>
    <n v="190801"/>
    <n v="190801"/>
    <m/>
    <n v="6"/>
    <n v="190801"/>
    <n v="210000"/>
  </r>
  <r>
    <x v="304"/>
    <x v="0"/>
    <m/>
    <x v="29"/>
    <x v="2"/>
    <x v="41"/>
    <n v="190801"/>
    <n v="190801"/>
    <m/>
    <n v="4"/>
    <n v="190801"/>
    <n v="180000"/>
  </r>
  <r>
    <x v="304"/>
    <x v="0"/>
    <m/>
    <x v="25"/>
    <x v="2"/>
    <x v="34"/>
    <n v="190801"/>
    <n v="190801"/>
    <m/>
    <n v="3"/>
    <n v="190801"/>
    <n v="297000"/>
  </r>
  <r>
    <x v="304"/>
    <x v="0"/>
    <m/>
    <x v="1"/>
    <x v="2"/>
    <x v="18"/>
    <n v="190801"/>
    <n v="190801"/>
    <m/>
    <n v="2"/>
    <n v="190801"/>
    <n v="40000"/>
  </r>
  <r>
    <x v="304"/>
    <x v="0"/>
    <m/>
    <x v="1"/>
    <x v="2"/>
    <x v="21"/>
    <n v="190801"/>
    <n v="190801"/>
    <m/>
    <n v="1"/>
    <n v="190801"/>
    <n v="35000"/>
  </r>
  <r>
    <x v="304"/>
    <x v="0"/>
    <m/>
    <x v="4"/>
    <x v="2"/>
    <x v="26"/>
    <n v="190801"/>
    <n v="190801"/>
    <m/>
    <n v="1"/>
    <n v="190801"/>
    <n v="4000"/>
  </r>
  <r>
    <x v="304"/>
    <x v="0"/>
    <m/>
    <x v="4"/>
    <x v="2"/>
    <x v="27"/>
    <n v="190801"/>
    <n v="190801"/>
    <m/>
    <n v="1"/>
    <n v="190801"/>
    <n v="20000"/>
  </r>
  <r>
    <x v="304"/>
    <x v="0"/>
    <m/>
    <x v="0"/>
    <x v="2"/>
    <x v="15"/>
    <n v="190801"/>
    <n v="190801"/>
    <m/>
    <n v="85"/>
    <n v="190801"/>
    <n v="1700000"/>
  </r>
  <r>
    <x v="304"/>
    <x v="0"/>
    <m/>
    <x v="0"/>
    <x v="2"/>
    <x v="16"/>
    <n v="190801"/>
    <n v="190801"/>
    <m/>
    <n v="94"/>
    <n v="190801"/>
    <n v="3290000"/>
  </r>
  <r>
    <x v="304"/>
    <x v="0"/>
    <m/>
    <x v="0"/>
    <x v="2"/>
    <x v="17"/>
    <n v="190801"/>
    <n v="190801"/>
    <m/>
    <n v="51"/>
    <n v="190801"/>
    <n v="1683000"/>
  </r>
  <r>
    <x v="304"/>
    <x v="0"/>
    <m/>
    <x v="0"/>
    <x v="2"/>
    <x v="19"/>
    <n v="190801"/>
    <n v="190801"/>
    <m/>
    <n v="102"/>
    <n v="190801"/>
    <n v="306000"/>
  </r>
  <r>
    <x v="304"/>
    <x v="0"/>
    <m/>
    <x v="5"/>
    <x v="2"/>
    <x v="28"/>
    <n v="190801"/>
    <n v="190801"/>
    <m/>
    <n v="20"/>
    <n v="190801"/>
    <n v="560000"/>
  </r>
  <r>
    <x v="304"/>
    <x v="0"/>
    <m/>
    <x v="22"/>
    <x v="2"/>
    <x v="29"/>
    <n v="190801"/>
    <n v="190801"/>
    <m/>
    <n v="10"/>
    <n v="190801"/>
    <n v="380000"/>
  </r>
  <r>
    <x v="304"/>
    <x v="0"/>
    <m/>
    <x v="0"/>
    <x v="10"/>
    <x v="54"/>
    <n v="190801"/>
    <n v="190801"/>
    <m/>
    <n v="15"/>
    <n v="190801"/>
    <n v="495000"/>
  </r>
  <r>
    <x v="304"/>
    <x v="0"/>
    <m/>
    <x v="5"/>
    <x v="10"/>
    <x v="56"/>
    <n v="190801"/>
    <n v="190801"/>
    <m/>
    <n v="5"/>
    <n v="190801"/>
    <n v="195000"/>
  </r>
  <r>
    <x v="304"/>
    <x v="0"/>
    <m/>
    <x v="0"/>
    <x v="10"/>
    <x v="57"/>
    <n v="190801"/>
    <n v="190801"/>
    <m/>
    <n v="2"/>
    <n v="190801"/>
    <n v="106000"/>
  </r>
  <r>
    <x v="304"/>
    <x v="0"/>
    <m/>
    <x v="0"/>
    <x v="12"/>
    <x v="64"/>
    <n v="190801"/>
    <n v="190801"/>
    <m/>
    <n v="1"/>
    <n v="190801"/>
    <n v="44792"/>
  </r>
  <r>
    <x v="304"/>
    <x v="0"/>
    <m/>
    <x v="5"/>
    <x v="12"/>
    <x v="56"/>
    <n v="190801"/>
    <n v="190801"/>
    <m/>
    <n v="4"/>
    <n v="190801"/>
    <n v="132100"/>
  </r>
  <r>
    <x v="304"/>
    <x v="0"/>
    <m/>
    <x v="0"/>
    <x v="12"/>
    <x v="65"/>
    <n v="190801"/>
    <n v="190801"/>
    <m/>
    <n v="1"/>
    <n v="190801"/>
    <n v="8400"/>
  </r>
  <r>
    <x v="304"/>
    <x v="0"/>
    <m/>
    <x v="0"/>
    <x v="9"/>
    <x v="15"/>
    <n v="190801"/>
    <n v="190801"/>
    <m/>
    <n v="6"/>
    <n v="190801"/>
    <n v="120000"/>
  </r>
  <r>
    <x v="305"/>
    <x v="2"/>
    <m/>
    <x v="0"/>
    <x v="1"/>
    <x v="15"/>
    <n v="190801"/>
    <n v="190801"/>
    <m/>
    <n v="4"/>
    <n v="190801"/>
    <n v="80000"/>
  </r>
  <r>
    <x v="305"/>
    <x v="2"/>
    <m/>
    <x v="0"/>
    <x v="1"/>
    <x v="16"/>
    <n v="190801"/>
    <n v="190801"/>
    <m/>
    <n v="8"/>
    <n v="190801"/>
    <n v="280000"/>
  </r>
  <r>
    <x v="305"/>
    <x v="2"/>
    <m/>
    <x v="0"/>
    <x v="7"/>
    <x v="15"/>
    <n v="190801"/>
    <n v="190801"/>
    <m/>
    <n v="5"/>
    <n v="190801"/>
    <n v="100000"/>
  </r>
  <r>
    <x v="305"/>
    <x v="2"/>
    <m/>
    <x v="6"/>
    <x v="2"/>
    <x v="37"/>
    <n v="190801"/>
    <n v="190801"/>
    <m/>
    <n v="3"/>
    <n v="190801"/>
    <n v="60000"/>
  </r>
  <r>
    <x v="305"/>
    <x v="2"/>
    <m/>
    <x v="6"/>
    <x v="2"/>
    <x v="42"/>
    <n v="190801"/>
    <n v="190801"/>
    <m/>
    <n v="1"/>
    <n v="190801"/>
    <n v="35000"/>
  </r>
  <r>
    <x v="305"/>
    <x v="2"/>
    <m/>
    <x v="29"/>
    <x v="2"/>
    <x v="41"/>
    <n v="190801"/>
    <n v="190801"/>
    <m/>
    <n v="4"/>
    <n v="190801"/>
    <n v="180000"/>
  </r>
  <r>
    <x v="305"/>
    <x v="2"/>
    <m/>
    <x v="25"/>
    <x v="2"/>
    <x v="34"/>
    <n v="190801"/>
    <n v="190801"/>
    <m/>
    <n v="2"/>
    <n v="190801"/>
    <n v="198000"/>
  </r>
  <r>
    <x v="305"/>
    <x v="2"/>
    <m/>
    <x v="1"/>
    <x v="2"/>
    <x v="18"/>
    <n v="190801"/>
    <n v="190801"/>
    <m/>
    <n v="2"/>
    <n v="190801"/>
    <n v="40000"/>
  </r>
  <r>
    <x v="305"/>
    <x v="2"/>
    <m/>
    <x v="4"/>
    <x v="2"/>
    <x v="27"/>
    <n v="190801"/>
    <n v="190801"/>
    <m/>
    <n v="11"/>
    <n v="190801"/>
    <n v="220000"/>
  </r>
  <r>
    <x v="305"/>
    <x v="2"/>
    <m/>
    <x v="0"/>
    <x v="2"/>
    <x v="15"/>
    <n v="190801"/>
    <n v="190801"/>
    <m/>
    <n v="70"/>
    <n v="190801"/>
    <n v="1400000"/>
  </r>
  <r>
    <x v="305"/>
    <x v="2"/>
    <m/>
    <x v="0"/>
    <x v="2"/>
    <x v="16"/>
    <n v="190801"/>
    <n v="190801"/>
    <m/>
    <n v="75"/>
    <n v="190801"/>
    <n v="2625000"/>
  </r>
  <r>
    <x v="305"/>
    <x v="2"/>
    <m/>
    <x v="0"/>
    <x v="2"/>
    <x v="17"/>
    <n v="190801"/>
    <n v="190801"/>
    <m/>
    <n v="55"/>
    <n v="190801"/>
    <n v="1815000"/>
  </r>
  <r>
    <x v="305"/>
    <x v="2"/>
    <m/>
    <x v="0"/>
    <x v="2"/>
    <x v="19"/>
    <n v="190801"/>
    <n v="190801"/>
    <m/>
    <n v="68"/>
    <n v="190801"/>
    <n v="204000"/>
  </r>
  <r>
    <x v="305"/>
    <x v="2"/>
    <m/>
    <x v="5"/>
    <x v="2"/>
    <x v="28"/>
    <n v="190801"/>
    <n v="190801"/>
    <m/>
    <n v="9"/>
    <n v="190801"/>
    <n v="252000"/>
  </r>
  <r>
    <x v="305"/>
    <x v="2"/>
    <m/>
    <x v="22"/>
    <x v="2"/>
    <x v="29"/>
    <n v="190801"/>
    <n v="190801"/>
    <m/>
    <n v="4"/>
    <n v="190801"/>
    <n v="152000"/>
  </r>
  <r>
    <x v="305"/>
    <x v="2"/>
    <m/>
    <x v="0"/>
    <x v="3"/>
    <x v="15"/>
    <n v="190801"/>
    <n v="190801"/>
    <m/>
    <n v="3"/>
    <n v="190801"/>
    <n v="0"/>
  </r>
  <r>
    <x v="305"/>
    <x v="2"/>
    <m/>
    <x v="18"/>
    <x v="3"/>
    <x v="19"/>
    <n v="190801"/>
    <n v="190801"/>
    <m/>
    <n v="2"/>
    <n v="190801"/>
    <n v="0"/>
  </r>
  <r>
    <x v="305"/>
    <x v="2"/>
    <m/>
    <x v="5"/>
    <x v="3"/>
    <x v="28"/>
    <n v="190801"/>
    <n v="190801"/>
    <m/>
    <n v="2"/>
    <n v="190801"/>
    <n v="0"/>
  </r>
  <r>
    <x v="305"/>
    <x v="2"/>
    <m/>
    <x v="4"/>
    <x v="3"/>
    <x v="26"/>
    <n v="190801"/>
    <n v="190801"/>
    <m/>
    <n v="2"/>
    <n v="190801"/>
    <n v="0"/>
  </r>
  <r>
    <x v="305"/>
    <x v="2"/>
    <m/>
    <x v="4"/>
    <x v="3"/>
    <x v="27"/>
    <n v="190801"/>
    <n v="190801"/>
    <m/>
    <n v="2"/>
    <n v="190801"/>
    <n v="0"/>
  </r>
  <r>
    <x v="305"/>
    <x v="2"/>
    <m/>
    <x v="6"/>
    <x v="3"/>
    <x v="37"/>
    <n v="190801"/>
    <n v="190801"/>
    <m/>
    <n v="2"/>
    <n v="190801"/>
    <n v="0"/>
  </r>
  <r>
    <x v="305"/>
    <x v="2"/>
    <m/>
    <x v="22"/>
    <x v="3"/>
    <x v="29"/>
    <n v="190801"/>
    <n v="190801"/>
    <m/>
    <n v="2"/>
    <n v="190801"/>
    <n v="0"/>
  </r>
  <r>
    <x v="305"/>
    <x v="2"/>
    <m/>
    <x v="19"/>
    <x v="3"/>
    <x v="22"/>
    <n v="190801"/>
    <n v="190801"/>
    <m/>
    <n v="2"/>
    <n v="190801"/>
    <n v="0"/>
  </r>
  <r>
    <x v="305"/>
    <x v="2"/>
    <m/>
    <x v="1"/>
    <x v="3"/>
    <x v="18"/>
    <n v="190801"/>
    <n v="190801"/>
    <m/>
    <n v="2"/>
    <n v="190801"/>
    <n v="0"/>
  </r>
  <r>
    <x v="305"/>
    <x v="2"/>
    <m/>
    <x v="0"/>
    <x v="10"/>
    <x v="54"/>
    <n v="190801"/>
    <n v="190801"/>
    <m/>
    <n v="10"/>
    <n v="190801"/>
    <n v="330000"/>
  </r>
  <r>
    <x v="305"/>
    <x v="2"/>
    <m/>
    <x v="22"/>
    <x v="10"/>
    <x v="55"/>
    <n v="190801"/>
    <n v="190801"/>
    <m/>
    <n v="1"/>
    <n v="190801"/>
    <n v="44000"/>
  </r>
  <r>
    <x v="305"/>
    <x v="2"/>
    <m/>
    <x v="1"/>
    <x v="10"/>
    <x v="58"/>
    <n v="190801"/>
    <n v="190801"/>
    <m/>
    <n v="1"/>
    <n v="190801"/>
    <n v="36000"/>
  </r>
  <r>
    <x v="305"/>
    <x v="2"/>
    <m/>
    <x v="5"/>
    <x v="10"/>
    <x v="56"/>
    <n v="190801"/>
    <n v="190801"/>
    <m/>
    <n v="3"/>
    <n v="190801"/>
    <n v="117000"/>
  </r>
  <r>
    <x v="305"/>
    <x v="2"/>
    <m/>
    <x v="0"/>
    <x v="10"/>
    <x v="57"/>
    <n v="190801"/>
    <n v="190801"/>
    <m/>
    <n v="1"/>
    <n v="190801"/>
    <n v="53000"/>
  </r>
  <r>
    <x v="305"/>
    <x v="2"/>
    <m/>
    <x v="0"/>
    <x v="12"/>
    <x v="54"/>
    <n v="190801"/>
    <n v="190801"/>
    <m/>
    <n v="1"/>
    <n v="190801"/>
    <n v="25053"/>
  </r>
  <r>
    <x v="305"/>
    <x v="2"/>
    <m/>
    <x v="5"/>
    <x v="12"/>
    <x v="56"/>
    <n v="190801"/>
    <n v="190801"/>
    <m/>
    <n v="4"/>
    <n v="190801"/>
    <n v="132100"/>
  </r>
  <r>
    <x v="305"/>
    <x v="2"/>
    <m/>
    <x v="0"/>
    <x v="9"/>
    <x v="15"/>
    <n v="190801"/>
    <n v="190801"/>
    <m/>
    <n v="2"/>
    <n v="190801"/>
    <n v="40000"/>
  </r>
  <r>
    <x v="306"/>
    <x v="5"/>
    <m/>
    <x v="6"/>
    <x v="2"/>
    <x v="37"/>
    <n v="190801"/>
    <n v="190801"/>
    <m/>
    <n v="7"/>
    <n v="190801"/>
    <n v="140000"/>
  </r>
  <r>
    <x v="306"/>
    <x v="5"/>
    <m/>
    <x v="29"/>
    <x v="2"/>
    <x v="40"/>
    <n v="190801"/>
    <n v="190801"/>
    <m/>
    <n v="3"/>
    <n v="190801"/>
    <n v="105000"/>
  </r>
  <r>
    <x v="306"/>
    <x v="5"/>
    <m/>
    <x v="29"/>
    <x v="2"/>
    <x v="41"/>
    <n v="190801"/>
    <n v="190801"/>
    <m/>
    <n v="4"/>
    <n v="190801"/>
    <n v="180000"/>
  </r>
  <r>
    <x v="306"/>
    <x v="5"/>
    <m/>
    <x v="25"/>
    <x v="2"/>
    <x v="34"/>
    <n v="190801"/>
    <n v="190801"/>
    <m/>
    <n v="4"/>
    <n v="190801"/>
    <n v="396000"/>
  </r>
  <r>
    <x v="306"/>
    <x v="5"/>
    <m/>
    <x v="1"/>
    <x v="2"/>
    <x v="18"/>
    <n v="190801"/>
    <n v="190801"/>
    <m/>
    <n v="5"/>
    <n v="190801"/>
    <n v="100000"/>
  </r>
  <r>
    <x v="306"/>
    <x v="5"/>
    <m/>
    <x v="1"/>
    <x v="2"/>
    <x v="21"/>
    <n v="190801"/>
    <n v="190801"/>
    <m/>
    <n v="1"/>
    <n v="190801"/>
    <n v="35000"/>
  </r>
  <r>
    <x v="306"/>
    <x v="5"/>
    <m/>
    <x v="4"/>
    <x v="2"/>
    <x v="26"/>
    <n v="190801"/>
    <n v="190801"/>
    <m/>
    <n v="1"/>
    <n v="190801"/>
    <n v="4000"/>
  </r>
  <r>
    <x v="306"/>
    <x v="5"/>
    <m/>
    <x v="4"/>
    <x v="2"/>
    <x v="27"/>
    <n v="190801"/>
    <n v="190801"/>
    <m/>
    <n v="4"/>
    <n v="190801"/>
    <n v="80000"/>
  </r>
  <r>
    <x v="306"/>
    <x v="5"/>
    <m/>
    <x v="0"/>
    <x v="2"/>
    <x v="15"/>
    <n v="190801"/>
    <n v="190801"/>
    <m/>
    <n v="93"/>
    <n v="190801"/>
    <n v="1860000"/>
  </r>
  <r>
    <x v="306"/>
    <x v="5"/>
    <m/>
    <x v="0"/>
    <x v="2"/>
    <x v="16"/>
    <n v="190801"/>
    <n v="190801"/>
    <m/>
    <n v="62"/>
    <n v="190801"/>
    <n v="2170000"/>
  </r>
  <r>
    <x v="306"/>
    <x v="5"/>
    <m/>
    <x v="0"/>
    <x v="2"/>
    <x v="17"/>
    <n v="190801"/>
    <n v="190801"/>
    <m/>
    <n v="76"/>
    <n v="190801"/>
    <n v="2508000"/>
  </r>
  <r>
    <x v="306"/>
    <x v="5"/>
    <m/>
    <x v="0"/>
    <x v="2"/>
    <x v="19"/>
    <n v="190801"/>
    <n v="190801"/>
    <m/>
    <n v="95"/>
    <n v="190801"/>
    <n v="285000"/>
  </r>
  <r>
    <x v="306"/>
    <x v="5"/>
    <m/>
    <x v="5"/>
    <x v="2"/>
    <x v="28"/>
    <n v="190801"/>
    <n v="190801"/>
    <m/>
    <n v="20"/>
    <n v="190801"/>
    <n v="560000"/>
  </r>
  <r>
    <x v="306"/>
    <x v="5"/>
    <m/>
    <x v="22"/>
    <x v="2"/>
    <x v="29"/>
    <n v="190801"/>
    <n v="190801"/>
    <m/>
    <n v="4"/>
    <n v="190801"/>
    <n v="152000"/>
  </r>
  <r>
    <x v="306"/>
    <x v="5"/>
    <m/>
    <x v="0"/>
    <x v="9"/>
    <x v="15"/>
    <n v="190801"/>
    <n v="190801"/>
    <m/>
    <n v="7"/>
    <n v="190801"/>
    <n v="140000"/>
  </r>
  <r>
    <x v="306"/>
    <x v="5"/>
    <m/>
    <x v="6"/>
    <x v="9"/>
    <x v="37"/>
    <n v="190801"/>
    <n v="190801"/>
    <m/>
    <n v="2"/>
    <n v="190801"/>
    <n v="40000"/>
  </r>
  <r>
    <x v="307"/>
    <x v="6"/>
    <m/>
    <x v="0"/>
    <x v="7"/>
    <x v="15"/>
    <n v="190801"/>
    <n v="190801"/>
    <m/>
    <n v="24"/>
    <n v="190801"/>
    <n v="480000"/>
  </r>
  <r>
    <x v="307"/>
    <x v="6"/>
    <m/>
    <x v="6"/>
    <x v="2"/>
    <x v="37"/>
    <n v="190801"/>
    <n v="190801"/>
    <m/>
    <n v="3"/>
    <n v="190801"/>
    <n v="60000"/>
  </r>
  <r>
    <x v="307"/>
    <x v="6"/>
    <m/>
    <x v="6"/>
    <x v="2"/>
    <x v="42"/>
    <n v="190801"/>
    <n v="190801"/>
    <m/>
    <n v="1"/>
    <n v="190801"/>
    <n v="35000"/>
  </r>
  <r>
    <x v="307"/>
    <x v="6"/>
    <m/>
    <x v="29"/>
    <x v="2"/>
    <x v="40"/>
    <n v="190801"/>
    <n v="190801"/>
    <m/>
    <n v="4"/>
    <n v="190801"/>
    <n v="140000"/>
  </r>
  <r>
    <x v="307"/>
    <x v="6"/>
    <m/>
    <x v="29"/>
    <x v="2"/>
    <x v="41"/>
    <n v="190801"/>
    <n v="190801"/>
    <m/>
    <n v="8"/>
    <n v="190801"/>
    <n v="360000"/>
  </r>
  <r>
    <x v="307"/>
    <x v="6"/>
    <m/>
    <x v="25"/>
    <x v="2"/>
    <x v="34"/>
    <n v="190801"/>
    <n v="190801"/>
    <m/>
    <n v="3"/>
    <n v="190801"/>
    <n v="297000"/>
  </r>
  <r>
    <x v="307"/>
    <x v="6"/>
    <m/>
    <x v="1"/>
    <x v="2"/>
    <x v="18"/>
    <n v="190801"/>
    <n v="190801"/>
    <m/>
    <n v="3"/>
    <n v="190801"/>
    <n v="60000"/>
  </r>
  <r>
    <x v="307"/>
    <x v="6"/>
    <m/>
    <x v="4"/>
    <x v="2"/>
    <x v="26"/>
    <n v="190801"/>
    <n v="190801"/>
    <m/>
    <n v="3"/>
    <n v="190801"/>
    <n v="12000"/>
  </r>
  <r>
    <x v="307"/>
    <x v="6"/>
    <m/>
    <x v="4"/>
    <x v="2"/>
    <x v="27"/>
    <n v="190801"/>
    <n v="190801"/>
    <m/>
    <n v="7"/>
    <n v="190801"/>
    <n v="140000"/>
  </r>
  <r>
    <x v="307"/>
    <x v="6"/>
    <m/>
    <x v="0"/>
    <x v="2"/>
    <x v="15"/>
    <n v="190801"/>
    <n v="190801"/>
    <m/>
    <n v="102"/>
    <n v="190801"/>
    <n v="2040000"/>
  </r>
  <r>
    <x v="307"/>
    <x v="6"/>
    <m/>
    <x v="0"/>
    <x v="2"/>
    <x v="16"/>
    <n v="190801"/>
    <n v="190801"/>
    <m/>
    <n v="62"/>
    <n v="190801"/>
    <n v="2170000"/>
  </r>
  <r>
    <x v="307"/>
    <x v="6"/>
    <m/>
    <x v="0"/>
    <x v="2"/>
    <x v="17"/>
    <n v="190801"/>
    <n v="190801"/>
    <m/>
    <n v="66"/>
    <n v="190801"/>
    <n v="2178000"/>
  </r>
  <r>
    <x v="307"/>
    <x v="6"/>
    <m/>
    <x v="0"/>
    <x v="2"/>
    <x v="19"/>
    <n v="190801"/>
    <n v="190801"/>
    <m/>
    <n v="98"/>
    <n v="190801"/>
    <n v="294000"/>
  </r>
  <r>
    <x v="307"/>
    <x v="6"/>
    <m/>
    <x v="5"/>
    <x v="2"/>
    <x v="28"/>
    <n v="190801"/>
    <n v="190801"/>
    <m/>
    <n v="15"/>
    <n v="190801"/>
    <n v="420000"/>
  </r>
  <r>
    <x v="307"/>
    <x v="6"/>
    <m/>
    <x v="22"/>
    <x v="2"/>
    <x v="29"/>
    <n v="190801"/>
    <n v="190801"/>
    <m/>
    <n v="7"/>
    <n v="190801"/>
    <n v="266000"/>
  </r>
  <r>
    <x v="307"/>
    <x v="6"/>
    <m/>
    <x v="0"/>
    <x v="9"/>
    <x v="15"/>
    <n v="190801"/>
    <n v="190801"/>
    <m/>
    <n v="12"/>
    <n v="190801"/>
    <n v="240000"/>
  </r>
  <r>
    <x v="307"/>
    <x v="6"/>
    <m/>
    <x v="0"/>
    <x v="6"/>
    <x v="15"/>
    <n v="190801"/>
    <n v="190801"/>
    <m/>
    <n v="591"/>
    <n v="190801"/>
    <n v="5359188"/>
  </r>
  <r>
    <x v="307"/>
    <x v="6"/>
    <m/>
    <x v="0"/>
    <x v="6"/>
    <x v="17"/>
    <n v="190801"/>
    <n v="190801"/>
    <m/>
    <n v="142"/>
    <n v="190801"/>
    <n v="2246156"/>
  </r>
  <r>
    <x v="307"/>
    <x v="6"/>
    <m/>
    <x v="4"/>
    <x v="6"/>
    <x v="26"/>
    <n v="190801"/>
    <n v="190801"/>
    <m/>
    <n v="744"/>
    <n v="190801"/>
    <n v="798312"/>
  </r>
  <r>
    <x v="307"/>
    <x v="6"/>
    <m/>
    <x v="26"/>
    <x v="6"/>
    <x v="35"/>
    <n v="190801"/>
    <n v="190801"/>
    <m/>
    <n v="68"/>
    <n v="190801"/>
    <n v="1164908"/>
  </r>
  <r>
    <x v="307"/>
    <x v="6"/>
    <m/>
    <x v="22"/>
    <x v="6"/>
    <x v="29"/>
    <n v="190801"/>
    <n v="190801"/>
    <m/>
    <n v="27"/>
    <n v="190801"/>
    <n v="531657"/>
  </r>
  <r>
    <x v="307"/>
    <x v="6"/>
    <m/>
    <x v="24"/>
    <x v="6"/>
    <x v="31"/>
    <n v="190801"/>
    <n v="190801"/>
    <m/>
    <n v="215"/>
    <n v="190801"/>
    <n v="3198555"/>
  </r>
  <r>
    <x v="307"/>
    <x v="6"/>
    <m/>
    <x v="23"/>
    <x v="6"/>
    <x v="30"/>
    <n v="190801"/>
    <n v="190801"/>
    <m/>
    <n v="59"/>
    <n v="190801"/>
    <n v="410876"/>
  </r>
  <r>
    <x v="307"/>
    <x v="6"/>
    <m/>
    <x v="19"/>
    <x v="6"/>
    <x v="22"/>
    <n v="190801"/>
    <n v="190801"/>
    <m/>
    <n v="5"/>
    <n v="190801"/>
    <n v="33955"/>
  </r>
  <r>
    <x v="307"/>
    <x v="6"/>
    <m/>
    <x v="27"/>
    <x v="6"/>
    <x v="36"/>
    <n v="190801"/>
    <n v="190801"/>
    <m/>
    <n v="13"/>
    <n v="190801"/>
    <n v="122941"/>
  </r>
  <r>
    <x v="307"/>
    <x v="6"/>
    <m/>
    <x v="6"/>
    <x v="6"/>
    <x v="37"/>
    <n v="190801"/>
    <n v="190801"/>
    <m/>
    <n v="34"/>
    <n v="190801"/>
    <n v="340000"/>
  </r>
  <r>
    <x v="307"/>
    <x v="6"/>
    <m/>
    <x v="28"/>
    <x v="6"/>
    <x v="39"/>
    <n v="190801"/>
    <n v="190801"/>
    <m/>
    <n v="257"/>
    <n v="190801"/>
    <n v="4065226"/>
  </r>
  <r>
    <x v="307"/>
    <x v="6"/>
    <m/>
    <x v="4"/>
    <x v="6"/>
    <x v="66"/>
    <n v="190801"/>
    <n v="190801"/>
    <m/>
    <n v="246"/>
    <n v="190801"/>
    <n v="1376862"/>
  </r>
  <r>
    <x v="308"/>
    <x v="3"/>
    <m/>
    <x v="0"/>
    <x v="1"/>
    <x v="15"/>
    <n v="190801"/>
    <n v="190801"/>
    <m/>
    <n v="22"/>
    <n v="190801"/>
    <n v="440000"/>
  </r>
  <r>
    <x v="308"/>
    <x v="3"/>
    <m/>
    <x v="0"/>
    <x v="1"/>
    <x v="16"/>
    <n v="190801"/>
    <n v="190801"/>
    <m/>
    <n v="15"/>
    <n v="190801"/>
    <n v="525000"/>
  </r>
  <r>
    <x v="308"/>
    <x v="3"/>
    <m/>
    <x v="0"/>
    <x v="7"/>
    <x v="15"/>
    <n v="190801"/>
    <n v="190801"/>
    <m/>
    <n v="16"/>
    <n v="190801"/>
    <n v="320000"/>
  </r>
  <r>
    <x v="308"/>
    <x v="3"/>
    <m/>
    <x v="6"/>
    <x v="2"/>
    <x v="37"/>
    <n v="190801"/>
    <n v="190801"/>
    <m/>
    <n v="4"/>
    <n v="190801"/>
    <n v="80000"/>
  </r>
  <r>
    <x v="308"/>
    <x v="3"/>
    <m/>
    <x v="6"/>
    <x v="2"/>
    <x v="42"/>
    <n v="190801"/>
    <n v="190801"/>
    <m/>
    <n v="2"/>
    <n v="190801"/>
    <n v="70000"/>
  </r>
  <r>
    <x v="308"/>
    <x v="3"/>
    <m/>
    <x v="29"/>
    <x v="2"/>
    <x v="40"/>
    <n v="190801"/>
    <n v="190801"/>
    <m/>
    <n v="5"/>
    <n v="190801"/>
    <n v="175000"/>
  </r>
  <r>
    <x v="308"/>
    <x v="3"/>
    <m/>
    <x v="29"/>
    <x v="2"/>
    <x v="41"/>
    <n v="190801"/>
    <n v="190801"/>
    <m/>
    <n v="4"/>
    <n v="190801"/>
    <n v="180000"/>
  </r>
  <r>
    <x v="308"/>
    <x v="3"/>
    <m/>
    <x v="25"/>
    <x v="2"/>
    <x v="34"/>
    <n v="190801"/>
    <n v="190801"/>
    <m/>
    <n v="8"/>
    <n v="190801"/>
    <n v="792000"/>
  </r>
  <r>
    <x v="308"/>
    <x v="3"/>
    <m/>
    <x v="1"/>
    <x v="2"/>
    <x v="18"/>
    <n v="190801"/>
    <n v="190801"/>
    <m/>
    <n v="2"/>
    <n v="190801"/>
    <n v="40000"/>
  </r>
  <r>
    <x v="308"/>
    <x v="3"/>
    <m/>
    <x v="1"/>
    <x v="2"/>
    <x v="21"/>
    <n v="190801"/>
    <n v="190801"/>
    <m/>
    <n v="1"/>
    <n v="190801"/>
    <n v="35000"/>
  </r>
  <r>
    <x v="308"/>
    <x v="3"/>
    <m/>
    <x v="4"/>
    <x v="2"/>
    <x v="26"/>
    <n v="190801"/>
    <n v="190801"/>
    <m/>
    <n v="4"/>
    <n v="190801"/>
    <n v="16000"/>
  </r>
  <r>
    <x v="308"/>
    <x v="3"/>
    <m/>
    <x v="4"/>
    <x v="2"/>
    <x v="27"/>
    <n v="190801"/>
    <n v="190801"/>
    <m/>
    <n v="7"/>
    <n v="190801"/>
    <n v="140000"/>
  </r>
  <r>
    <x v="308"/>
    <x v="3"/>
    <m/>
    <x v="0"/>
    <x v="2"/>
    <x v="15"/>
    <n v="190801"/>
    <n v="190801"/>
    <m/>
    <n v="106"/>
    <n v="190801"/>
    <n v="2120000"/>
  </r>
  <r>
    <x v="308"/>
    <x v="3"/>
    <m/>
    <x v="0"/>
    <x v="2"/>
    <x v="16"/>
    <n v="190801"/>
    <n v="190801"/>
    <m/>
    <n v="94"/>
    <n v="190801"/>
    <n v="3290000"/>
  </r>
  <r>
    <x v="308"/>
    <x v="3"/>
    <m/>
    <x v="0"/>
    <x v="2"/>
    <x v="17"/>
    <n v="190801"/>
    <n v="190801"/>
    <m/>
    <n v="92"/>
    <n v="190801"/>
    <n v="3036000"/>
  </r>
  <r>
    <x v="308"/>
    <x v="3"/>
    <m/>
    <x v="0"/>
    <x v="2"/>
    <x v="19"/>
    <n v="190801"/>
    <n v="190801"/>
    <m/>
    <n v="62"/>
    <n v="190801"/>
    <n v="186000"/>
  </r>
  <r>
    <x v="308"/>
    <x v="3"/>
    <m/>
    <x v="5"/>
    <x v="2"/>
    <x v="28"/>
    <n v="190801"/>
    <n v="190801"/>
    <m/>
    <n v="37"/>
    <n v="190801"/>
    <n v="1036000"/>
  </r>
  <r>
    <x v="308"/>
    <x v="3"/>
    <m/>
    <x v="22"/>
    <x v="2"/>
    <x v="29"/>
    <n v="190801"/>
    <n v="190801"/>
    <m/>
    <n v="10"/>
    <n v="190801"/>
    <n v="380000"/>
  </r>
  <r>
    <x v="308"/>
    <x v="3"/>
    <m/>
    <x v="0"/>
    <x v="10"/>
    <x v="54"/>
    <n v="190801"/>
    <n v="190801"/>
    <m/>
    <n v="45"/>
    <n v="190801"/>
    <n v="1485000"/>
  </r>
  <r>
    <x v="308"/>
    <x v="3"/>
    <m/>
    <x v="22"/>
    <x v="10"/>
    <x v="55"/>
    <n v="190801"/>
    <n v="190801"/>
    <m/>
    <n v="1"/>
    <n v="190801"/>
    <n v="44000"/>
  </r>
  <r>
    <x v="308"/>
    <x v="3"/>
    <m/>
    <x v="5"/>
    <x v="10"/>
    <x v="56"/>
    <n v="190801"/>
    <n v="190801"/>
    <m/>
    <n v="9"/>
    <n v="190801"/>
    <n v="351000"/>
  </r>
  <r>
    <x v="308"/>
    <x v="3"/>
    <m/>
    <x v="0"/>
    <x v="10"/>
    <x v="57"/>
    <n v="190801"/>
    <n v="190801"/>
    <m/>
    <n v="18"/>
    <n v="190801"/>
    <n v="954000"/>
  </r>
  <r>
    <x v="308"/>
    <x v="3"/>
    <m/>
    <x v="0"/>
    <x v="12"/>
    <x v="54"/>
    <n v="190801"/>
    <n v="190801"/>
    <m/>
    <n v="1"/>
    <n v="190801"/>
    <n v="25053"/>
  </r>
  <r>
    <x v="308"/>
    <x v="3"/>
    <m/>
    <x v="5"/>
    <x v="12"/>
    <x v="56"/>
    <n v="190801"/>
    <n v="190801"/>
    <m/>
    <n v="3"/>
    <n v="190801"/>
    <n v="99075"/>
  </r>
  <r>
    <x v="308"/>
    <x v="3"/>
    <m/>
    <x v="0"/>
    <x v="11"/>
    <x v="64"/>
    <n v="190801"/>
    <n v="190801"/>
    <m/>
    <n v="1"/>
    <n v="190801"/>
    <n v="45853"/>
  </r>
  <r>
    <x v="308"/>
    <x v="3"/>
    <m/>
    <x v="0"/>
    <x v="9"/>
    <x v="15"/>
    <n v="190801"/>
    <n v="190801"/>
    <m/>
    <n v="12"/>
    <n v="190801"/>
    <n v="240000"/>
  </r>
  <r>
    <x v="309"/>
    <x v="4"/>
    <m/>
    <x v="0"/>
    <x v="1"/>
    <x v="15"/>
    <n v="190801"/>
    <n v="190801"/>
    <m/>
    <n v="21"/>
    <n v="190801"/>
    <n v="420000"/>
  </r>
  <r>
    <x v="309"/>
    <x v="4"/>
    <m/>
    <x v="0"/>
    <x v="1"/>
    <x v="16"/>
    <n v="190801"/>
    <n v="190801"/>
    <m/>
    <n v="7"/>
    <n v="190801"/>
    <n v="245000"/>
  </r>
  <r>
    <x v="309"/>
    <x v="4"/>
    <m/>
    <x v="0"/>
    <x v="7"/>
    <x v="15"/>
    <n v="190801"/>
    <n v="190801"/>
    <m/>
    <n v="1"/>
    <n v="190801"/>
    <n v="20000"/>
  </r>
  <r>
    <x v="309"/>
    <x v="4"/>
    <m/>
    <x v="6"/>
    <x v="2"/>
    <x v="37"/>
    <n v="190801"/>
    <n v="190801"/>
    <m/>
    <n v="1"/>
    <n v="190801"/>
    <n v="20000"/>
  </r>
  <r>
    <x v="309"/>
    <x v="4"/>
    <m/>
    <x v="6"/>
    <x v="2"/>
    <x v="42"/>
    <n v="190801"/>
    <n v="190801"/>
    <m/>
    <n v="1"/>
    <n v="190801"/>
    <n v="35000"/>
  </r>
  <r>
    <x v="309"/>
    <x v="4"/>
    <m/>
    <x v="29"/>
    <x v="2"/>
    <x v="40"/>
    <n v="190801"/>
    <n v="190801"/>
    <m/>
    <n v="3"/>
    <n v="190801"/>
    <n v="105000"/>
  </r>
  <r>
    <x v="309"/>
    <x v="4"/>
    <m/>
    <x v="29"/>
    <x v="2"/>
    <x v="41"/>
    <n v="190801"/>
    <n v="190801"/>
    <m/>
    <n v="5"/>
    <n v="190801"/>
    <n v="225000"/>
  </r>
  <r>
    <x v="309"/>
    <x v="4"/>
    <m/>
    <x v="25"/>
    <x v="2"/>
    <x v="34"/>
    <n v="190801"/>
    <n v="190801"/>
    <m/>
    <n v="5"/>
    <n v="190801"/>
    <n v="495000"/>
  </r>
  <r>
    <x v="309"/>
    <x v="4"/>
    <m/>
    <x v="1"/>
    <x v="2"/>
    <x v="18"/>
    <n v="190801"/>
    <n v="190801"/>
    <m/>
    <n v="3"/>
    <n v="190801"/>
    <n v="60000"/>
  </r>
  <r>
    <x v="309"/>
    <x v="4"/>
    <m/>
    <x v="4"/>
    <x v="2"/>
    <x v="26"/>
    <n v="190801"/>
    <n v="190801"/>
    <m/>
    <n v="3"/>
    <n v="190801"/>
    <n v="12000"/>
  </r>
  <r>
    <x v="309"/>
    <x v="4"/>
    <m/>
    <x v="4"/>
    <x v="2"/>
    <x v="27"/>
    <n v="190801"/>
    <n v="190801"/>
    <m/>
    <n v="6"/>
    <n v="190801"/>
    <n v="120000"/>
  </r>
  <r>
    <x v="309"/>
    <x v="4"/>
    <m/>
    <x v="0"/>
    <x v="2"/>
    <x v="15"/>
    <n v="190801"/>
    <n v="190801"/>
    <m/>
    <n v="103"/>
    <n v="190801"/>
    <n v="2060000"/>
  </r>
  <r>
    <x v="309"/>
    <x v="4"/>
    <m/>
    <x v="0"/>
    <x v="2"/>
    <x v="16"/>
    <n v="190801"/>
    <n v="190801"/>
    <m/>
    <n v="73"/>
    <n v="190801"/>
    <n v="2555000"/>
  </r>
  <r>
    <x v="309"/>
    <x v="4"/>
    <m/>
    <x v="0"/>
    <x v="2"/>
    <x v="17"/>
    <n v="190801"/>
    <n v="190801"/>
    <m/>
    <n v="64"/>
    <n v="190801"/>
    <n v="2112000"/>
  </r>
  <r>
    <x v="309"/>
    <x v="4"/>
    <m/>
    <x v="0"/>
    <x v="2"/>
    <x v="19"/>
    <n v="190801"/>
    <n v="190801"/>
    <m/>
    <n v="2"/>
    <n v="190801"/>
    <n v="6000"/>
  </r>
  <r>
    <x v="309"/>
    <x v="4"/>
    <m/>
    <x v="5"/>
    <x v="2"/>
    <x v="28"/>
    <n v="190801"/>
    <n v="190801"/>
    <m/>
    <n v="30"/>
    <n v="190801"/>
    <n v="840000"/>
  </r>
  <r>
    <x v="309"/>
    <x v="4"/>
    <m/>
    <x v="22"/>
    <x v="2"/>
    <x v="29"/>
    <n v="190801"/>
    <n v="190801"/>
    <m/>
    <n v="7"/>
    <n v="190801"/>
    <n v="266000"/>
  </r>
  <r>
    <x v="309"/>
    <x v="4"/>
    <m/>
    <x v="6"/>
    <x v="3"/>
    <x v="37"/>
    <n v="190801"/>
    <n v="190801"/>
    <m/>
    <n v="1"/>
    <n v="190801"/>
    <n v="0"/>
  </r>
  <r>
    <x v="309"/>
    <x v="4"/>
    <m/>
    <x v="0"/>
    <x v="10"/>
    <x v="54"/>
    <n v="190801"/>
    <n v="190801"/>
    <m/>
    <n v="16"/>
    <n v="190801"/>
    <n v="528000"/>
  </r>
  <r>
    <x v="309"/>
    <x v="4"/>
    <m/>
    <x v="5"/>
    <x v="10"/>
    <x v="56"/>
    <n v="190801"/>
    <n v="190801"/>
    <m/>
    <n v="5"/>
    <n v="190801"/>
    <n v="195000"/>
  </r>
  <r>
    <x v="309"/>
    <x v="4"/>
    <m/>
    <x v="0"/>
    <x v="10"/>
    <x v="57"/>
    <n v="190801"/>
    <n v="190801"/>
    <m/>
    <n v="5"/>
    <n v="190801"/>
    <n v="265000"/>
  </r>
  <r>
    <x v="309"/>
    <x v="4"/>
    <m/>
    <x v="0"/>
    <x v="9"/>
    <x v="15"/>
    <n v="190801"/>
    <n v="190801"/>
    <m/>
    <n v="3"/>
    <n v="190801"/>
    <n v="60000"/>
  </r>
  <r>
    <x v="309"/>
    <x v="4"/>
    <m/>
    <x v="6"/>
    <x v="9"/>
    <x v="37"/>
    <n v="190801"/>
    <n v="190801"/>
    <m/>
    <n v="1"/>
    <n v="190801"/>
    <n v="20000"/>
  </r>
  <r>
    <x v="310"/>
    <x v="1"/>
    <m/>
    <x v="0"/>
    <x v="1"/>
    <x v="15"/>
    <n v="190801"/>
    <n v="190801"/>
    <m/>
    <n v="1"/>
    <n v="190801"/>
    <n v="20000"/>
  </r>
  <r>
    <x v="310"/>
    <x v="1"/>
    <m/>
    <x v="6"/>
    <x v="2"/>
    <x v="37"/>
    <n v="190801"/>
    <n v="190801"/>
    <m/>
    <n v="6"/>
    <n v="190801"/>
    <n v="120000"/>
  </r>
  <r>
    <x v="310"/>
    <x v="1"/>
    <m/>
    <x v="6"/>
    <x v="2"/>
    <x v="42"/>
    <n v="190801"/>
    <n v="190801"/>
    <m/>
    <n v="2"/>
    <n v="190801"/>
    <n v="70000"/>
  </r>
  <r>
    <x v="310"/>
    <x v="1"/>
    <m/>
    <x v="29"/>
    <x v="2"/>
    <x v="40"/>
    <n v="190801"/>
    <n v="190801"/>
    <m/>
    <n v="3"/>
    <n v="190801"/>
    <n v="105000"/>
  </r>
  <r>
    <x v="310"/>
    <x v="1"/>
    <m/>
    <x v="29"/>
    <x v="2"/>
    <x v="41"/>
    <n v="190801"/>
    <n v="190801"/>
    <m/>
    <n v="3"/>
    <n v="190801"/>
    <n v="135000"/>
  </r>
  <r>
    <x v="310"/>
    <x v="1"/>
    <m/>
    <x v="25"/>
    <x v="2"/>
    <x v="34"/>
    <n v="190801"/>
    <n v="190801"/>
    <m/>
    <n v="2"/>
    <n v="190801"/>
    <n v="198000"/>
  </r>
  <r>
    <x v="310"/>
    <x v="1"/>
    <m/>
    <x v="1"/>
    <x v="2"/>
    <x v="18"/>
    <n v="190801"/>
    <n v="190801"/>
    <m/>
    <n v="2"/>
    <n v="190801"/>
    <n v="40000"/>
  </r>
  <r>
    <x v="310"/>
    <x v="1"/>
    <m/>
    <x v="4"/>
    <x v="2"/>
    <x v="26"/>
    <n v="190801"/>
    <n v="190801"/>
    <m/>
    <n v="5"/>
    <n v="190801"/>
    <n v="20000"/>
  </r>
  <r>
    <x v="310"/>
    <x v="1"/>
    <m/>
    <x v="4"/>
    <x v="2"/>
    <x v="27"/>
    <n v="190801"/>
    <n v="190801"/>
    <m/>
    <n v="6"/>
    <n v="190801"/>
    <n v="120000"/>
  </r>
  <r>
    <x v="310"/>
    <x v="1"/>
    <m/>
    <x v="0"/>
    <x v="2"/>
    <x v="15"/>
    <n v="190801"/>
    <n v="190801"/>
    <m/>
    <n v="78"/>
    <n v="190801"/>
    <n v="1560000"/>
  </r>
  <r>
    <x v="310"/>
    <x v="1"/>
    <m/>
    <x v="0"/>
    <x v="2"/>
    <x v="16"/>
    <n v="190801"/>
    <n v="190801"/>
    <m/>
    <n v="53"/>
    <n v="190801"/>
    <n v="1855000"/>
  </r>
  <r>
    <x v="310"/>
    <x v="1"/>
    <m/>
    <x v="0"/>
    <x v="2"/>
    <x v="17"/>
    <n v="190801"/>
    <n v="190801"/>
    <m/>
    <n v="73"/>
    <n v="190801"/>
    <n v="2409000"/>
  </r>
  <r>
    <x v="310"/>
    <x v="1"/>
    <m/>
    <x v="0"/>
    <x v="2"/>
    <x v="19"/>
    <n v="190801"/>
    <n v="190801"/>
    <m/>
    <n v="2"/>
    <n v="190801"/>
    <n v="6000"/>
  </r>
  <r>
    <x v="310"/>
    <x v="1"/>
    <m/>
    <x v="5"/>
    <x v="2"/>
    <x v="28"/>
    <n v="190801"/>
    <n v="190801"/>
    <m/>
    <n v="23"/>
    <n v="190801"/>
    <n v="644000"/>
  </r>
  <r>
    <x v="310"/>
    <x v="1"/>
    <m/>
    <x v="22"/>
    <x v="2"/>
    <x v="29"/>
    <n v="190801"/>
    <n v="190801"/>
    <m/>
    <n v="4"/>
    <n v="190801"/>
    <n v="152000"/>
  </r>
  <r>
    <x v="310"/>
    <x v="1"/>
    <m/>
    <x v="5"/>
    <x v="10"/>
    <x v="56"/>
    <n v="190801"/>
    <n v="190801"/>
    <m/>
    <n v="4"/>
    <n v="190801"/>
    <n v="156000"/>
  </r>
  <r>
    <x v="310"/>
    <x v="1"/>
    <m/>
    <x v="0"/>
    <x v="12"/>
    <x v="54"/>
    <n v="190801"/>
    <n v="190801"/>
    <m/>
    <n v="1"/>
    <n v="190801"/>
    <n v="25053"/>
  </r>
  <r>
    <x v="310"/>
    <x v="1"/>
    <m/>
    <x v="5"/>
    <x v="12"/>
    <x v="56"/>
    <n v="190801"/>
    <n v="190801"/>
    <m/>
    <n v="1"/>
    <n v="190801"/>
    <n v="33025"/>
  </r>
  <r>
    <x v="311"/>
    <x v="0"/>
    <m/>
    <x v="6"/>
    <x v="2"/>
    <x v="37"/>
    <n v="190801"/>
    <n v="190801"/>
    <m/>
    <n v="3"/>
    <n v="190801"/>
    <n v="60000"/>
  </r>
  <r>
    <x v="311"/>
    <x v="0"/>
    <m/>
    <x v="29"/>
    <x v="2"/>
    <x v="40"/>
    <n v="190801"/>
    <n v="190801"/>
    <m/>
    <n v="4"/>
    <n v="190801"/>
    <n v="140000"/>
  </r>
  <r>
    <x v="311"/>
    <x v="0"/>
    <m/>
    <x v="29"/>
    <x v="2"/>
    <x v="41"/>
    <n v="190801"/>
    <n v="190801"/>
    <m/>
    <n v="6"/>
    <n v="190801"/>
    <n v="270000"/>
  </r>
  <r>
    <x v="311"/>
    <x v="0"/>
    <m/>
    <x v="25"/>
    <x v="2"/>
    <x v="34"/>
    <n v="190801"/>
    <n v="190801"/>
    <m/>
    <n v="4"/>
    <n v="190801"/>
    <n v="396000"/>
  </r>
  <r>
    <x v="311"/>
    <x v="0"/>
    <m/>
    <x v="1"/>
    <x v="2"/>
    <x v="18"/>
    <n v="190801"/>
    <n v="190801"/>
    <m/>
    <n v="2"/>
    <n v="190801"/>
    <n v="40000"/>
  </r>
  <r>
    <x v="311"/>
    <x v="0"/>
    <m/>
    <x v="1"/>
    <x v="2"/>
    <x v="21"/>
    <n v="190801"/>
    <n v="190801"/>
    <m/>
    <n v="1"/>
    <n v="190801"/>
    <n v="35000"/>
  </r>
  <r>
    <x v="311"/>
    <x v="0"/>
    <m/>
    <x v="4"/>
    <x v="2"/>
    <x v="27"/>
    <n v="190801"/>
    <n v="190801"/>
    <m/>
    <n v="6"/>
    <n v="190801"/>
    <n v="120000"/>
  </r>
  <r>
    <x v="311"/>
    <x v="0"/>
    <m/>
    <x v="0"/>
    <x v="2"/>
    <x v="15"/>
    <n v="190801"/>
    <n v="190801"/>
    <m/>
    <n v="59"/>
    <n v="190801"/>
    <n v="1180000"/>
  </r>
  <r>
    <x v="311"/>
    <x v="0"/>
    <m/>
    <x v="0"/>
    <x v="2"/>
    <x v="16"/>
    <n v="190801"/>
    <n v="190801"/>
    <m/>
    <n v="46"/>
    <n v="190801"/>
    <n v="1610000"/>
  </r>
  <r>
    <x v="311"/>
    <x v="0"/>
    <m/>
    <x v="0"/>
    <x v="2"/>
    <x v="17"/>
    <n v="190801"/>
    <n v="190801"/>
    <m/>
    <n v="68"/>
    <n v="190801"/>
    <n v="2244000"/>
  </r>
  <r>
    <x v="311"/>
    <x v="0"/>
    <m/>
    <x v="5"/>
    <x v="2"/>
    <x v="28"/>
    <n v="190801"/>
    <n v="190801"/>
    <m/>
    <n v="8"/>
    <n v="190801"/>
    <n v="224000"/>
  </r>
  <r>
    <x v="311"/>
    <x v="0"/>
    <m/>
    <x v="22"/>
    <x v="2"/>
    <x v="29"/>
    <n v="190801"/>
    <n v="190801"/>
    <m/>
    <n v="4"/>
    <n v="190801"/>
    <n v="152000"/>
  </r>
  <r>
    <x v="311"/>
    <x v="0"/>
    <m/>
    <x v="0"/>
    <x v="3"/>
    <x v="17"/>
    <n v="190801"/>
    <n v="190801"/>
    <m/>
    <n v="10"/>
    <n v="190801"/>
    <n v="0"/>
  </r>
  <r>
    <x v="311"/>
    <x v="0"/>
    <m/>
    <x v="6"/>
    <x v="9"/>
    <x v="37"/>
    <n v="190801"/>
    <n v="190801"/>
    <m/>
    <n v="2"/>
    <n v="190801"/>
    <n v="40000"/>
  </r>
  <r>
    <x v="312"/>
    <x v="2"/>
    <m/>
    <x v="6"/>
    <x v="2"/>
    <x v="37"/>
    <n v="190801"/>
    <n v="190801"/>
    <m/>
    <n v="1"/>
    <n v="190801"/>
    <n v="20000"/>
  </r>
  <r>
    <x v="312"/>
    <x v="2"/>
    <m/>
    <x v="6"/>
    <x v="2"/>
    <x v="42"/>
    <n v="190801"/>
    <n v="190801"/>
    <m/>
    <n v="1"/>
    <n v="190801"/>
    <n v="35000"/>
  </r>
  <r>
    <x v="312"/>
    <x v="2"/>
    <m/>
    <x v="29"/>
    <x v="2"/>
    <x v="40"/>
    <n v="190801"/>
    <n v="190801"/>
    <m/>
    <n v="2"/>
    <n v="190801"/>
    <n v="70000"/>
  </r>
  <r>
    <x v="312"/>
    <x v="2"/>
    <m/>
    <x v="29"/>
    <x v="2"/>
    <x v="41"/>
    <n v="190801"/>
    <n v="190801"/>
    <m/>
    <n v="2"/>
    <n v="190801"/>
    <n v="90000"/>
  </r>
  <r>
    <x v="312"/>
    <x v="2"/>
    <m/>
    <x v="25"/>
    <x v="2"/>
    <x v="34"/>
    <n v="190801"/>
    <n v="190801"/>
    <m/>
    <n v="3"/>
    <n v="190801"/>
    <n v="297000"/>
  </r>
  <r>
    <x v="312"/>
    <x v="2"/>
    <m/>
    <x v="1"/>
    <x v="2"/>
    <x v="18"/>
    <n v="190801"/>
    <n v="190801"/>
    <m/>
    <n v="1"/>
    <n v="190801"/>
    <n v="20000"/>
  </r>
  <r>
    <x v="312"/>
    <x v="2"/>
    <m/>
    <x v="1"/>
    <x v="2"/>
    <x v="21"/>
    <n v="190801"/>
    <n v="190801"/>
    <m/>
    <n v="1"/>
    <n v="190801"/>
    <n v="35000"/>
  </r>
  <r>
    <x v="312"/>
    <x v="2"/>
    <m/>
    <x v="4"/>
    <x v="2"/>
    <x v="26"/>
    <n v="190801"/>
    <n v="190801"/>
    <m/>
    <n v="1"/>
    <n v="190801"/>
    <n v="4000"/>
  </r>
  <r>
    <x v="312"/>
    <x v="2"/>
    <m/>
    <x v="4"/>
    <x v="2"/>
    <x v="27"/>
    <n v="190801"/>
    <n v="190801"/>
    <m/>
    <n v="2"/>
    <n v="190801"/>
    <n v="40000"/>
  </r>
  <r>
    <x v="312"/>
    <x v="2"/>
    <m/>
    <x v="0"/>
    <x v="2"/>
    <x v="15"/>
    <n v="190801"/>
    <n v="190801"/>
    <m/>
    <n v="43"/>
    <n v="190801"/>
    <n v="860000"/>
  </r>
  <r>
    <x v="312"/>
    <x v="2"/>
    <m/>
    <x v="0"/>
    <x v="2"/>
    <x v="16"/>
    <n v="190801"/>
    <n v="190801"/>
    <m/>
    <n v="51"/>
    <n v="190801"/>
    <n v="1785000"/>
  </r>
  <r>
    <x v="312"/>
    <x v="2"/>
    <m/>
    <x v="0"/>
    <x v="2"/>
    <x v="17"/>
    <n v="190801"/>
    <n v="190801"/>
    <m/>
    <n v="57"/>
    <n v="190801"/>
    <n v="1881000"/>
  </r>
  <r>
    <x v="312"/>
    <x v="2"/>
    <m/>
    <x v="5"/>
    <x v="2"/>
    <x v="28"/>
    <n v="190801"/>
    <n v="190801"/>
    <m/>
    <n v="7"/>
    <n v="190801"/>
    <n v="196000"/>
  </r>
  <r>
    <x v="312"/>
    <x v="2"/>
    <m/>
    <x v="22"/>
    <x v="2"/>
    <x v="29"/>
    <n v="190801"/>
    <n v="190801"/>
    <m/>
    <n v="5"/>
    <n v="190801"/>
    <n v="190000"/>
  </r>
  <r>
    <x v="312"/>
    <x v="2"/>
    <m/>
    <x v="0"/>
    <x v="3"/>
    <x v="15"/>
    <n v="190801"/>
    <n v="190801"/>
    <m/>
    <n v="3"/>
    <n v="190801"/>
    <n v="0"/>
  </r>
  <r>
    <x v="312"/>
    <x v="2"/>
    <m/>
    <x v="0"/>
    <x v="3"/>
    <x v="17"/>
    <n v="190801"/>
    <n v="190801"/>
    <m/>
    <n v="1"/>
    <n v="190801"/>
    <n v="0"/>
  </r>
  <r>
    <x v="312"/>
    <x v="2"/>
    <m/>
    <x v="18"/>
    <x v="3"/>
    <x v="19"/>
    <n v="190801"/>
    <n v="190801"/>
    <m/>
    <n v="1"/>
    <n v="190801"/>
    <n v="0"/>
  </r>
  <r>
    <x v="312"/>
    <x v="2"/>
    <m/>
    <x v="5"/>
    <x v="3"/>
    <x v="28"/>
    <n v="190801"/>
    <n v="190801"/>
    <m/>
    <n v="1"/>
    <n v="190801"/>
    <n v="0"/>
  </r>
  <r>
    <x v="312"/>
    <x v="2"/>
    <m/>
    <x v="4"/>
    <x v="3"/>
    <x v="27"/>
    <n v="190801"/>
    <n v="190801"/>
    <m/>
    <n v="1"/>
    <n v="190801"/>
    <n v="0"/>
  </r>
  <r>
    <x v="312"/>
    <x v="2"/>
    <m/>
    <x v="6"/>
    <x v="3"/>
    <x v="37"/>
    <n v="190801"/>
    <n v="190801"/>
    <m/>
    <n v="1"/>
    <n v="190801"/>
    <n v="0"/>
  </r>
  <r>
    <x v="312"/>
    <x v="2"/>
    <m/>
    <x v="22"/>
    <x v="3"/>
    <x v="29"/>
    <n v="190801"/>
    <n v="190801"/>
    <m/>
    <n v="1"/>
    <n v="190801"/>
    <n v="0"/>
  </r>
  <r>
    <x v="312"/>
    <x v="2"/>
    <m/>
    <x v="1"/>
    <x v="3"/>
    <x v="18"/>
    <n v="190801"/>
    <n v="190801"/>
    <m/>
    <n v="1"/>
    <n v="190801"/>
    <n v="0"/>
  </r>
  <r>
    <x v="312"/>
    <x v="2"/>
    <m/>
    <x v="5"/>
    <x v="10"/>
    <x v="56"/>
    <n v="190801"/>
    <n v="190801"/>
    <m/>
    <n v="3"/>
    <n v="190801"/>
    <n v="117000"/>
  </r>
  <r>
    <x v="312"/>
    <x v="2"/>
    <m/>
    <x v="22"/>
    <x v="12"/>
    <x v="55"/>
    <n v="190801"/>
    <n v="190801"/>
    <m/>
    <n v="1"/>
    <n v="190801"/>
    <n v="37960"/>
  </r>
  <r>
    <x v="312"/>
    <x v="2"/>
    <m/>
    <x v="1"/>
    <x v="12"/>
    <x v="58"/>
    <n v="190801"/>
    <n v="190801"/>
    <m/>
    <n v="1"/>
    <n v="190801"/>
    <n v="25053"/>
  </r>
  <r>
    <x v="312"/>
    <x v="2"/>
    <m/>
    <x v="5"/>
    <x v="12"/>
    <x v="56"/>
    <n v="190801"/>
    <n v="190801"/>
    <m/>
    <n v="2"/>
    <n v="190801"/>
    <n v="66050"/>
  </r>
  <r>
    <x v="313"/>
    <x v="5"/>
    <m/>
    <x v="6"/>
    <x v="2"/>
    <x v="37"/>
    <n v="190801"/>
    <n v="190801"/>
    <m/>
    <n v="3"/>
    <n v="190801"/>
    <n v="60000"/>
  </r>
  <r>
    <x v="313"/>
    <x v="5"/>
    <m/>
    <x v="29"/>
    <x v="2"/>
    <x v="40"/>
    <n v="190801"/>
    <n v="190801"/>
    <m/>
    <n v="1"/>
    <n v="190801"/>
    <n v="35000"/>
  </r>
  <r>
    <x v="313"/>
    <x v="5"/>
    <m/>
    <x v="29"/>
    <x v="2"/>
    <x v="41"/>
    <n v="190801"/>
    <n v="190801"/>
    <m/>
    <n v="4"/>
    <n v="190801"/>
    <n v="180000"/>
  </r>
  <r>
    <x v="313"/>
    <x v="5"/>
    <m/>
    <x v="1"/>
    <x v="2"/>
    <x v="18"/>
    <n v="190801"/>
    <n v="190801"/>
    <m/>
    <n v="2"/>
    <n v="190801"/>
    <n v="40000"/>
  </r>
  <r>
    <x v="313"/>
    <x v="5"/>
    <m/>
    <x v="4"/>
    <x v="2"/>
    <x v="26"/>
    <n v="190801"/>
    <n v="190801"/>
    <m/>
    <n v="3"/>
    <n v="190801"/>
    <n v="12000"/>
  </r>
  <r>
    <x v="313"/>
    <x v="5"/>
    <m/>
    <x v="4"/>
    <x v="2"/>
    <x v="27"/>
    <n v="190801"/>
    <n v="190801"/>
    <m/>
    <n v="2"/>
    <n v="190801"/>
    <n v="40000"/>
  </r>
  <r>
    <x v="313"/>
    <x v="5"/>
    <m/>
    <x v="0"/>
    <x v="2"/>
    <x v="15"/>
    <n v="190801"/>
    <n v="190801"/>
    <m/>
    <n v="57"/>
    <n v="190801"/>
    <n v="1140000"/>
  </r>
  <r>
    <x v="313"/>
    <x v="5"/>
    <m/>
    <x v="0"/>
    <x v="2"/>
    <x v="16"/>
    <n v="190801"/>
    <n v="190801"/>
    <m/>
    <n v="37"/>
    <n v="190801"/>
    <n v="1295000"/>
  </r>
  <r>
    <x v="313"/>
    <x v="5"/>
    <m/>
    <x v="0"/>
    <x v="2"/>
    <x v="17"/>
    <n v="190801"/>
    <n v="190801"/>
    <m/>
    <n v="53"/>
    <n v="190801"/>
    <n v="1749000"/>
  </r>
  <r>
    <x v="314"/>
    <x v="6"/>
    <m/>
    <x v="6"/>
    <x v="2"/>
    <x v="37"/>
    <n v="190801"/>
    <n v="190801"/>
    <m/>
    <n v="2"/>
    <n v="190801"/>
    <n v="40000"/>
  </r>
  <r>
    <x v="314"/>
    <x v="6"/>
    <m/>
    <x v="29"/>
    <x v="2"/>
    <x v="40"/>
    <n v="190801"/>
    <n v="190801"/>
    <m/>
    <n v="2"/>
    <n v="190801"/>
    <n v="70000"/>
  </r>
  <r>
    <x v="314"/>
    <x v="6"/>
    <m/>
    <x v="29"/>
    <x v="2"/>
    <x v="41"/>
    <n v="190801"/>
    <n v="190801"/>
    <m/>
    <n v="2"/>
    <n v="190801"/>
    <n v="90000"/>
  </r>
  <r>
    <x v="314"/>
    <x v="6"/>
    <m/>
    <x v="1"/>
    <x v="2"/>
    <x v="18"/>
    <n v="190801"/>
    <n v="190801"/>
    <m/>
    <n v="1"/>
    <n v="190801"/>
    <n v="20000"/>
  </r>
  <r>
    <x v="314"/>
    <x v="6"/>
    <m/>
    <x v="1"/>
    <x v="2"/>
    <x v="21"/>
    <n v="190801"/>
    <n v="190801"/>
    <m/>
    <n v="1"/>
    <n v="190801"/>
    <n v="35000"/>
  </r>
  <r>
    <x v="314"/>
    <x v="6"/>
    <m/>
    <x v="4"/>
    <x v="2"/>
    <x v="27"/>
    <n v="190801"/>
    <n v="190801"/>
    <m/>
    <n v="6"/>
    <n v="190801"/>
    <n v="120000"/>
  </r>
  <r>
    <x v="314"/>
    <x v="6"/>
    <m/>
    <x v="0"/>
    <x v="2"/>
    <x v="15"/>
    <n v="190801"/>
    <n v="190801"/>
    <m/>
    <n v="61"/>
    <n v="190801"/>
    <n v="1220000"/>
  </r>
  <r>
    <x v="314"/>
    <x v="6"/>
    <m/>
    <x v="0"/>
    <x v="2"/>
    <x v="16"/>
    <n v="190801"/>
    <n v="190801"/>
    <m/>
    <n v="51"/>
    <n v="190801"/>
    <n v="1785000"/>
  </r>
  <r>
    <x v="314"/>
    <x v="6"/>
    <m/>
    <x v="0"/>
    <x v="2"/>
    <x v="17"/>
    <n v="190801"/>
    <n v="190801"/>
    <m/>
    <n v="70"/>
    <n v="190801"/>
    <n v="2310000"/>
  </r>
  <r>
    <x v="314"/>
    <x v="6"/>
    <m/>
    <x v="22"/>
    <x v="2"/>
    <x v="29"/>
    <n v="190801"/>
    <n v="190801"/>
    <m/>
    <n v="6"/>
    <n v="190801"/>
    <n v="228000"/>
  </r>
  <r>
    <x v="314"/>
    <x v="6"/>
    <m/>
    <x v="6"/>
    <x v="9"/>
    <x v="37"/>
    <n v="190801"/>
    <n v="190801"/>
    <m/>
    <n v="1"/>
    <n v="190801"/>
    <n v="20000"/>
  </r>
  <r>
    <x v="314"/>
    <x v="6"/>
    <m/>
    <x v="0"/>
    <x v="6"/>
    <x v="15"/>
    <n v="190801"/>
    <n v="190801"/>
    <m/>
    <n v="198"/>
    <n v="190801"/>
    <n v="1795464"/>
  </r>
  <r>
    <x v="314"/>
    <x v="6"/>
    <m/>
    <x v="0"/>
    <x v="6"/>
    <x v="17"/>
    <n v="190801"/>
    <n v="190801"/>
    <m/>
    <n v="387"/>
    <n v="190801"/>
    <n v="6121566"/>
  </r>
  <r>
    <x v="314"/>
    <x v="6"/>
    <m/>
    <x v="4"/>
    <x v="6"/>
    <x v="26"/>
    <n v="190801"/>
    <n v="190801"/>
    <m/>
    <n v="739"/>
    <n v="190801"/>
    <n v="792947"/>
  </r>
  <r>
    <x v="314"/>
    <x v="6"/>
    <m/>
    <x v="26"/>
    <x v="6"/>
    <x v="35"/>
    <n v="190801"/>
    <n v="190801"/>
    <m/>
    <n v="59"/>
    <n v="190801"/>
    <n v="1010729"/>
  </r>
  <r>
    <x v="314"/>
    <x v="6"/>
    <m/>
    <x v="22"/>
    <x v="6"/>
    <x v="29"/>
    <n v="190801"/>
    <n v="190801"/>
    <m/>
    <n v="25"/>
    <n v="190801"/>
    <n v="492275"/>
  </r>
  <r>
    <x v="314"/>
    <x v="6"/>
    <m/>
    <x v="24"/>
    <x v="6"/>
    <x v="31"/>
    <n v="190801"/>
    <n v="190801"/>
    <m/>
    <n v="89"/>
    <n v="190801"/>
    <n v="1324053"/>
  </r>
  <r>
    <x v="314"/>
    <x v="6"/>
    <m/>
    <x v="23"/>
    <x v="6"/>
    <x v="30"/>
    <n v="190801"/>
    <n v="190801"/>
    <m/>
    <n v="48"/>
    <n v="190801"/>
    <n v="334272"/>
  </r>
  <r>
    <x v="314"/>
    <x v="6"/>
    <m/>
    <x v="19"/>
    <x v="6"/>
    <x v="22"/>
    <n v="190801"/>
    <n v="190801"/>
    <m/>
    <n v="36"/>
    <n v="190801"/>
    <n v="244476"/>
  </r>
  <r>
    <x v="314"/>
    <x v="6"/>
    <m/>
    <x v="27"/>
    <x v="6"/>
    <x v="36"/>
    <n v="190801"/>
    <n v="190801"/>
    <m/>
    <n v="3"/>
    <n v="190801"/>
    <n v="28371"/>
  </r>
  <r>
    <x v="314"/>
    <x v="6"/>
    <m/>
    <x v="6"/>
    <x v="6"/>
    <x v="37"/>
    <n v="190801"/>
    <n v="190801"/>
    <m/>
    <n v="24"/>
    <n v="190801"/>
    <n v="240000"/>
  </r>
  <r>
    <x v="314"/>
    <x v="6"/>
    <m/>
    <x v="28"/>
    <x v="6"/>
    <x v="39"/>
    <n v="190801"/>
    <n v="190801"/>
    <m/>
    <n v="117"/>
    <n v="190801"/>
    <n v="1850706"/>
  </r>
  <r>
    <x v="314"/>
    <x v="6"/>
    <m/>
    <x v="4"/>
    <x v="6"/>
    <x v="66"/>
    <n v="190801"/>
    <n v="190801"/>
    <m/>
    <n v="421"/>
    <n v="190801"/>
    <n v="2356337"/>
  </r>
  <r>
    <x v="317"/>
    <x v="3"/>
    <m/>
    <x v="0"/>
    <x v="7"/>
    <x v="15"/>
    <n v="190801"/>
    <n v="190801"/>
    <m/>
    <n v="3"/>
    <n v="190801"/>
    <n v="60000"/>
  </r>
  <r>
    <x v="317"/>
    <x v="3"/>
    <m/>
    <x v="6"/>
    <x v="2"/>
    <x v="37"/>
    <n v="190801"/>
    <n v="190801"/>
    <m/>
    <n v="3"/>
    <n v="190801"/>
    <n v="60000"/>
  </r>
  <r>
    <x v="317"/>
    <x v="3"/>
    <m/>
    <x v="6"/>
    <x v="2"/>
    <x v="42"/>
    <n v="190801"/>
    <n v="190801"/>
    <m/>
    <n v="1"/>
    <n v="190801"/>
    <n v="35000"/>
  </r>
  <r>
    <x v="317"/>
    <x v="3"/>
    <m/>
    <x v="29"/>
    <x v="2"/>
    <x v="40"/>
    <n v="190801"/>
    <n v="190801"/>
    <m/>
    <n v="1"/>
    <n v="190801"/>
    <n v="35000"/>
  </r>
  <r>
    <x v="317"/>
    <x v="3"/>
    <m/>
    <x v="29"/>
    <x v="2"/>
    <x v="41"/>
    <n v="190801"/>
    <n v="190801"/>
    <m/>
    <n v="3"/>
    <n v="190801"/>
    <n v="135000"/>
  </r>
  <r>
    <x v="317"/>
    <x v="3"/>
    <m/>
    <x v="25"/>
    <x v="2"/>
    <x v="34"/>
    <n v="190801"/>
    <n v="190801"/>
    <m/>
    <n v="1"/>
    <n v="190801"/>
    <n v="99000"/>
  </r>
  <r>
    <x v="317"/>
    <x v="3"/>
    <m/>
    <x v="1"/>
    <x v="2"/>
    <x v="18"/>
    <n v="190801"/>
    <n v="190801"/>
    <m/>
    <n v="6"/>
    <n v="190801"/>
    <n v="120000"/>
  </r>
  <r>
    <x v="317"/>
    <x v="3"/>
    <m/>
    <x v="1"/>
    <x v="2"/>
    <x v="21"/>
    <n v="190801"/>
    <n v="190801"/>
    <m/>
    <n v="1"/>
    <n v="190801"/>
    <n v="35000"/>
  </r>
  <r>
    <x v="317"/>
    <x v="3"/>
    <m/>
    <x v="4"/>
    <x v="2"/>
    <x v="26"/>
    <n v="190801"/>
    <n v="190801"/>
    <m/>
    <n v="2"/>
    <n v="190801"/>
    <n v="8000"/>
  </r>
  <r>
    <x v="317"/>
    <x v="3"/>
    <m/>
    <x v="4"/>
    <x v="2"/>
    <x v="27"/>
    <n v="190801"/>
    <n v="190801"/>
    <m/>
    <n v="4"/>
    <n v="190801"/>
    <n v="80000"/>
  </r>
  <r>
    <x v="317"/>
    <x v="3"/>
    <m/>
    <x v="0"/>
    <x v="2"/>
    <x v="15"/>
    <n v="190801"/>
    <n v="190801"/>
    <m/>
    <n v="108"/>
    <n v="190801"/>
    <n v="2160000"/>
  </r>
  <r>
    <x v="317"/>
    <x v="3"/>
    <m/>
    <x v="0"/>
    <x v="2"/>
    <x v="16"/>
    <n v="190801"/>
    <n v="190801"/>
    <m/>
    <n v="108"/>
    <n v="190801"/>
    <n v="3780000"/>
  </r>
  <r>
    <x v="317"/>
    <x v="3"/>
    <m/>
    <x v="0"/>
    <x v="2"/>
    <x v="17"/>
    <n v="190801"/>
    <n v="190801"/>
    <m/>
    <n v="88"/>
    <n v="190801"/>
    <n v="2904000"/>
  </r>
  <r>
    <x v="317"/>
    <x v="3"/>
    <m/>
    <x v="5"/>
    <x v="2"/>
    <x v="28"/>
    <n v="190801"/>
    <n v="190801"/>
    <m/>
    <n v="17"/>
    <n v="190801"/>
    <n v="476000"/>
  </r>
  <r>
    <x v="317"/>
    <x v="3"/>
    <m/>
    <x v="22"/>
    <x v="2"/>
    <x v="29"/>
    <n v="190801"/>
    <n v="190801"/>
    <m/>
    <n v="10"/>
    <n v="190801"/>
    <n v="380000"/>
  </r>
  <r>
    <x v="317"/>
    <x v="3"/>
    <m/>
    <x v="0"/>
    <x v="3"/>
    <x v="15"/>
    <n v="190801"/>
    <n v="190801"/>
    <m/>
    <n v="6"/>
    <n v="190801"/>
    <n v="0"/>
  </r>
  <r>
    <x v="317"/>
    <x v="3"/>
    <m/>
    <x v="18"/>
    <x v="3"/>
    <x v="19"/>
    <n v="190801"/>
    <n v="190801"/>
    <m/>
    <n v="6"/>
    <n v="190801"/>
    <n v="0"/>
  </r>
  <r>
    <x v="317"/>
    <x v="3"/>
    <m/>
    <x v="5"/>
    <x v="3"/>
    <x v="28"/>
    <n v="190801"/>
    <n v="190801"/>
    <m/>
    <n v="2"/>
    <n v="190801"/>
    <n v="0"/>
  </r>
  <r>
    <x v="317"/>
    <x v="3"/>
    <m/>
    <x v="4"/>
    <x v="3"/>
    <x v="27"/>
    <n v="190801"/>
    <n v="190801"/>
    <m/>
    <n v="6"/>
    <n v="190801"/>
    <n v="0"/>
  </r>
  <r>
    <x v="317"/>
    <x v="3"/>
    <m/>
    <x v="6"/>
    <x v="3"/>
    <x v="37"/>
    <n v="190801"/>
    <n v="190801"/>
    <m/>
    <n v="6"/>
    <n v="190801"/>
    <n v="0"/>
  </r>
  <r>
    <x v="317"/>
    <x v="3"/>
    <m/>
    <x v="0"/>
    <x v="9"/>
    <x v="15"/>
    <n v="190801"/>
    <n v="190801"/>
    <m/>
    <n v="4"/>
    <n v="190801"/>
    <n v="80000"/>
  </r>
  <r>
    <x v="318"/>
    <x v="4"/>
    <m/>
    <x v="0"/>
    <x v="1"/>
    <x v="15"/>
    <n v="190801"/>
    <n v="190801"/>
    <m/>
    <n v="2"/>
    <n v="190801"/>
    <n v="40000"/>
  </r>
  <r>
    <x v="318"/>
    <x v="4"/>
    <m/>
    <x v="0"/>
    <x v="1"/>
    <x v="16"/>
    <n v="190801"/>
    <n v="190801"/>
    <m/>
    <n v="3"/>
    <n v="190801"/>
    <n v="105000"/>
  </r>
  <r>
    <x v="318"/>
    <x v="4"/>
    <m/>
    <x v="0"/>
    <x v="5"/>
    <x v="51"/>
    <n v="190801"/>
    <n v="190801"/>
    <m/>
    <n v="6"/>
    <n v="190801"/>
    <n v="67500"/>
  </r>
  <r>
    <x v="318"/>
    <x v="4"/>
    <m/>
    <x v="5"/>
    <x v="5"/>
    <x v="53"/>
    <n v="190801"/>
    <n v="190801"/>
    <m/>
    <n v="3"/>
    <n v="190801"/>
    <n v="44550"/>
  </r>
  <r>
    <x v="318"/>
    <x v="4"/>
    <m/>
    <x v="22"/>
    <x v="5"/>
    <x v="52"/>
    <n v="190801"/>
    <n v="190801"/>
    <m/>
    <n v="3"/>
    <n v="190801"/>
    <n v="51300"/>
  </r>
  <r>
    <x v="318"/>
    <x v="4"/>
    <m/>
    <x v="4"/>
    <x v="5"/>
    <x v="61"/>
    <n v="190801"/>
    <n v="190801"/>
    <m/>
    <n v="3"/>
    <n v="190801"/>
    <n v="5400"/>
  </r>
  <r>
    <x v="318"/>
    <x v="4"/>
    <m/>
    <x v="1"/>
    <x v="5"/>
    <x v="63"/>
    <n v="190801"/>
    <n v="190801"/>
    <m/>
    <n v="3"/>
    <n v="190801"/>
    <n v="33750"/>
  </r>
  <r>
    <x v="318"/>
    <x v="4"/>
    <m/>
    <x v="19"/>
    <x v="5"/>
    <x v="50"/>
    <n v="190801"/>
    <n v="190801"/>
    <m/>
    <n v="3"/>
    <n v="190801"/>
    <n v="21600"/>
  </r>
  <r>
    <x v="318"/>
    <x v="4"/>
    <m/>
    <x v="4"/>
    <x v="5"/>
    <x v="62"/>
    <n v="190801"/>
    <n v="190801"/>
    <m/>
    <n v="3"/>
    <n v="190801"/>
    <n v="54000"/>
  </r>
  <r>
    <x v="318"/>
    <x v="4"/>
    <m/>
    <x v="6"/>
    <x v="5"/>
    <x v="49"/>
    <n v="190801"/>
    <n v="190801"/>
    <m/>
    <n v="3"/>
    <n v="190801"/>
    <n v="33750"/>
  </r>
  <r>
    <x v="318"/>
    <x v="4"/>
    <m/>
    <x v="0"/>
    <x v="7"/>
    <x v="15"/>
    <n v="190801"/>
    <n v="190801"/>
    <m/>
    <n v="13"/>
    <n v="190801"/>
    <n v="260000"/>
  </r>
  <r>
    <x v="318"/>
    <x v="4"/>
    <m/>
    <x v="29"/>
    <x v="2"/>
    <x v="40"/>
    <n v="190801"/>
    <n v="190801"/>
    <m/>
    <n v="1"/>
    <n v="190801"/>
    <n v="35000"/>
  </r>
  <r>
    <x v="318"/>
    <x v="4"/>
    <m/>
    <x v="29"/>
    <x v="2"/>
    <x v="41"/>
    <n v="190801"/>
    <n v="190801"/>
    <m/>
    <n v="3"/>
    <n v="190801"/>
    <n v="135000"/>
  </r>
  <r>
    <x v="318"/>
    <x v="4"/>
    <m/>
    <x v="25"/>
    <x v="2"/>
    <x v="34"/>
    <n v="190801"/>
    <n v="190801"/>
    <m/>
    <n v="4"/>
    <n v="190801"/>
    <n v="396000"/>
  </r>
  <r>
    <x v="318"/>
    <x v="4"/>
    <m/>
    <x v="1"/>
    <x v="2"/>
    <x v="18"/>
    <n v="190801"/>
    <n v="190801"/>
    <m/>
    <n v="2"/>
    <n v="190801"/>
    <n v="40000"/>
  </r>
  <r>
    <x v="318"/>
    <x v="4"/>
    <m/>
    <x v="4"/>
    <x v="2"/>
    <x v="27"/>
    <n v="190801"/>
    <n v="190801"/>
    <m/>
    <n v="6"/>
    <n v="190801"/>
    <n v="120000"/>
  </r>
  <r>
    <x v="318"/>
    <x v="4"/>
    <m/>
    <x v="0"/>
    <x v="2"/>
    <x v="15"/>
    <n v="190801"/>
    <n v="190801"/>
    <m/>
    <n v="101"/>
    <n v="190801"/>
    <n v="2020000"/>
  </r>
  <r>
    <x v="318"/>
    <x v="4"/>
    <m/>
    <x v="0"/>
    <x v="2"/>
    <x v="16"/>
    <n v="190801"/>
    <n v="190801"/>
    <m/>
    <n v="84"/>
    <n v="190801"/>
    <n v="2940000"/>
  </r>
  <r>
    <x v="318"/>
    <x v="4"/>
    <m/>
    <x v="0"/>
    <x v="2"/>
    <x v="17"/>
    <n v="190801"/>
    <n v="190801"/>
    <m/>
    <n v="67"/>
    <n v="190801"/>
    <n v="2211000"/>
  </r>
  <r>
    <x v="318"/>
    <x v="4"/>
    <m/>
    <x v="5"/>
    <x v="2"/>
    <x v="28"/>
    <n v="190801"/>
    <n v="190801"/>
    <m/>
    <n v="23"/>
    <n v="190801"/>
    <n v="644000"/>
  </r>
  <r>
    <x v="318"/>
    <x v="4"/>
    <m/>
    <x v="22"/>
    <x v="2"/>
    <x v="29"/>
    <n v="190801"/>
    <n v="190801"/>
    <m/>
    <n v="8"/>
    <n v="190801"/>
    <n v="304000"/>
  </r>
  <r>
    <x v="318"/>
    <x v="4"/>
    <m/>
    <x v="0"/>
    <x v="3"/>
    <x v="15"/>
    <n v="190801"/>
    <n v="190801"/>
    <m/>
    <n v="20"/>
    <n v="190801"/>
    <n v="0"/>
  </r>
  <r>
    <x v="318"/>
    <x v="4"/>
    <m/>
    <x v="0"/>
    <x v="10"/>
    <x v="54"/>
    <n v="190801"/>
    <n v="190801"/>
    <m/>
    <n v="13"/>
    <n v="190801"/>
    <n v="429000"/>
  </r>
  <r>
    <x v="318"/>
    <x v="4"/>
    <m/>
    <x v="22"/>
    <x v="10"/>
    <x v="55"/>
    <n v="190801"/>
    <n v="190801"/>
    <m/>
    <n v="1"/>
    <n v="190801"/>
    <n v="44000"/>
  </r>
  <r>
    <x v="318"/>
    <x v="4"/>
    <m/>
    <x v="0"/>
    <x v="13"/>
    <x v="54"/>
    <n v="190801"/>
    <n v="190801"/>
    <m/>
    <n v="1"/>
    <n v="190801"/>
    <n v="26000"/>
  </r>
  <r>
    <x v="318"/>
    <x v="4"/>
    <m/>
    <x v="0"/>
    <x v="13"/>
    <x v="67"/>
    <n v="190801"/>
    <n v="190801"/>
    <m/>
    <n v="1"/>
    <n v="190801"/>
    <n v="4341"/>
  </r>
  <r>
    <x v="318"/>
    <x v="4"/>
    <m/>
    <x v="0"/>
    <x v="14"/>
    <x v="68"/>
    <n v="190801"/>
    <n v="190801"/>
    <m/>
    <n v="2"/>
    <n v="190801"/>
    <n v="45186"/>
  </r>
  <r>
    <x v="318"/>
    <x v="4"/>
    <m/>
    <x v="0"/>
    <x v="9"/>
    <x v="15"/>
    <n v="190801"/>
    <n v="190801"/>
    <m/>
    <n v="9"/>
    <n v="190801"/>
    <n v="180000"/>
  </r>
  <r>
    <x v="315"/>
    <x v="1"/>
    <m/>
    <x v="0"/>
    <x v="1"/>
    <x v="15"/>
    <n v="190801"/>
    <n v="190801"/>
    <m/>
    <n v="3"/>
    <n v="190801"/>
    <n v="60000"/>
  </r>
  <r>
    <x v="315"/>
    <x v="1"/>
    <m/>
    <x v="0"/>
    <x v="1"/>
    <x v="16"/>
    <n v="190801"/>
    <n v="190801"/>
    <m/>
    <n v="3"/>
    <n v="190801"/>
    <n v="105000"/>
  </r>
  <r>
    <x v="315"/>
    <x v="1"/>
    <m/>
    <x v="4"/>
    <x v="5"/>
    <x v="61"/>
    <n v="190801"/>
    <n v="190801"/>
    <m/>
    <n v="30"/>
    <n v="190801"/>
    <n v="54000"/>
  </r>
  <r>
    <x v="315"/>
    <x v="1"/>
    <m/>
    <x v="0"/>
    <x v="7"/>
    <x v="15"/>
    <n v="190801"/>
    <n v="190801"/>
    <m/>
    <n v="5"/>
    <n v="190801"/>
    <n v="100000"/>
  </r>
  <r>
    <x v="315"/>
    <x v="1"/>
    <m/>
    <x v="6"/>
    <x v="2"/>
    <x v="37"/>
    <n v="190801"/>
    <n v="190801"/>
    <m/>
    <n v="7"/>
    <n v="190801"/>
    <n v="140000"/>
  </r>
  <r>
    <x v="315"/>
    <x v="1"/>
    <m/>
    <x v="6"/>
    <x v="2"/>
    <x v="42"/>
    <n v="190801"/>
    <n v="190801"/>
    <m/>
    <n v="4"/>
    <n v="190801"/>
    <n v="140000"/>
  </r>
  <r>
    <x v="315"/>
    <x v="1"/>
    <m/>
    <x v="29"/>
    <x v="2"/>
    <x v="40"/>
    <n v="190801"/>
    <n v="190801"/>
    <m/>
    <n v="4"/>
    <n v="190801"/>
    <n v="140000"/>
  </r>
  <r>
    <x v="315"/>
    <x v="1"/>
    <m/>
    <x v="29"/>
    <x v="2"/>
    <x v="41"/>
    <n v="190801"/>
    <n v="190801"/>
    <m/>
    <n v="4"/>
    <n v="190801"/>
    <n v="180000"/>
  </r>
  <r>
    <x v="315"/>
    <x v="1"/>
    <m/>
    <x v="25"/>
    <x v="2"/>
    <x v="34"/>
    <n v="190801"/>
    <n v="190801"/>
    <m/>
    <n v="4"/>
    <n v="190801"/>
    <n v="396000"/>
  </r>
  <r>
    <x v="315"/>
    <x v="1"/>
    <m/>
    <x v="1"/>
    <x v="2"/>
    <x v="18"/>
    <n v="190801"/>
    <n v="190801"/>
    <m/>
    <n v="3"/>
    <n v="190801"/>
    <n v="60000"/>
  </r>
  <r>
    <x v="315"/>
    <x v="1"/>
    <m/>
    <x v="4"/>
    <x v="2"/>
    <x v="26"/>
    <n v="190801"/>
    <n v="190801"/>
    <m/>
    <n v="22"/>
    <n v="190801"/>
    <n v="88000"/>
  </r>
  <r>
    <x v="315"/>
    <x v="1"/>
    <m/>
    <x v="4"/>
    <x v="2"/>
    <x v="27"/>
    <n v="190801"/>
    <n v="190801"/>
    <m/>
    <n v="4"/>
    <n v="190801"/>
    <n v="80000"/>
  </r>
  <r>
    <x v="315"/>
    <x v="1"/>
    <m/>
    <x v="0"/>
    <x v="2"/>
    <x v="15"/>
    <n v="190801"/>
    <n v="190801"/>
    <m/>
    <n v="75"/>
    <n v="190801"/>
    <n v="1500000"/>
  </r>
  <r>
    <x v="315"/>
    <x v="1"/>
    <m/>
    <x v="0"/>
    <x v="2"/>
    <x v="16"/>
    <n v="190801"/>
    <n v="190801"/>
    <m/>
    <n v="86"/>
    <n v="190801"/>
    <n v="3010000"/>
  </r>
  <r>
    <x v="315"/>
    <x v="1"/>
    <m/>
    <x v="0"/>
    <x v="2"/>
    <x v="17"/>
    <n v="190801"/>
    <n v="190801"/>
    <m/>
    <n v="46"/>
    <n v="190801"/>
    <n v="1518000"/>
  </r>
  <r>
    <x v="315"/>
    <x v="1"/>
    <m/>
    <x v="5"/>
    <x v="2"/>
    <x v="28"/>
    <n v="190801"/>
    <n v="190801"/>
    <m/>
    <n v="20"/>
    <n v="190801"/>
    <n v="560000"/>
  </r>
  <r>
    <x v="315"/>
    <x v="1"/>
    <m/>
    <x v="22"/>
    <x v="2"/>
    <x v="29"/>
    <n v="190801"/>
    <n v="190801"/>
    <m/>
    <n v="12"/>
    <n v="190801"/>
    <n v="456000"/>
  </r>
  <r>
    <x v="315"/>
    <x v="1"/>
    <m/>
    <x v="0"/>
    <x v="3"/>
    <x v="15"/>
    <n v="190801"/>
    <n v="190801"/>
    <m/>
    <n v="1"/>
    <n v="190801"/>
    <n v="0"/>
  </r>
  <r>
    <x v="315"/>
    <x v="1"/>
    <m/>
    <x v="18"/>
    <x v="3"/>
    <x v="19"/>
    <n v="190801"/>
    <n v="190801"/>
    <m/>
    <n v="1"/>
    <n v="190801"/>
    <n v="0"/>
  </r>
  <r>
    <x v="315"/>
    <x v="1"/>
    <m/>
    <x v="5"/>
    <x v="3"/>
    <x v="28"/>
    <n v="190801"/>
    <n v="190801"/>
    <m/>
    <n v="1"/>
    <n v="190801"/>
    <n v="0"/>
  </r>
  <r>
    <x v="315"/>
    <x v="1"/>
    <m/>
    <x v="4"/>
    <x v="3"/>
    <x v="27"/>
    <n v="190801"/>
    <n v="190801"/>
    <m/>
    <n v="1"/>
    <n v="190801"/>
    <n v="0"/>
  </r>
  <r>
    <x v="315"/>
    <x v="1"/>
    <m/>
    <x v="6"/>
    <x v="3"/>
    <x v="37"/>
    <n v="190801"/>
    <n v="190801"/>
    <m/>
    <n v="1"/>
    <n v="190801"/>
    <n v="0"/>
  </r>
  <r>
    <x v="315"/>
    <x v="1"/>
    <m/>
    <x v="0"/>
    <x v="9"/>
    <x v="15"/>
    <n v="190801"/>
    <n v="190801"/>
    <m/>
    <n v="7"/>
    <n v="190801"/>
    <n v="140000"/>
  </r>
  <r>
    <x v="316"/>
    <x v="0"/>
    <m/>
    <x v="0"/>
    <x v="7"/>
    <x v="15"/>
    <n v="190801"/>
    <n v="190801"/>
    <m/>
    <n v="6"/>
    <n v="190801"/>
    <n v="120000"/>
  </r>
  <r>
    <x v="316"/>
    <x v="0"/>
    <m/>
    <x v="6"/>
    <x v="2"/>
    <x v="37"/>
    <n v="190801"/>
    <n v="190801"/>
    <m/>
    <n v="1"/>
    <n v="190801"/>
    <n v="20000"/>
  </r>
  <r>
    <x v="316"/>
    <x v="0"/>
    <m/>
    <x v="29"/>
    <x v="2"/>
    <x v="40"/>
    <n v="190801"/>
    <n v="190801"/>
    <m/>
    <n v="3"/>
    <n v="190801"/>
    <n v="105000"/>
  </r>
  <r>
    <x v="316"/>
    <x v="0"/>
    <m/>
    <x v="29"/>
    <x v="2"/>
    <x v="41"/>
    <n v="190801"/>
    <n v="190801"/>
    <m/>
    <n v="3"/>
    <n v="190801"/>
    <n v="135000"/>
  </r>
  <r>
    <x v="316"/>
    <x v="0"/>
    <m/>
    <x v="1"/>
    <x v="2"/>
    <x v="18"/>
    <n v="190801"/>
    <n v="190801"/>
    <m/>
    <n v="2"/>
    <n v="190801"/>
    <n v="40000"/>
  </r>
  <r>
    <x v="316"/>
    <x v="0"/>
    <m/>
    <x v="4"/>
    <x v="2"/>
    <x v="26"/>
    <n v="190801"/>
    <n v="190801"/>
    <m/>
    <n v="7"/>
    <n v="190801"/>
    <n v="28000"/>
  </r>
  <r>
    <x v="316"/>
    <x v="0"/>
    <m/>
    <x v="4"/>
    <x v="2"/>
    <x v="27"/>
    <n v="190801"/>
    <n v="190801"/>
    <m/>
    <n v="8"/>
    <n v="190801"/>
    <n v="160000"/>
  </r>
  <r>
    <x v="316"/>
    <x v="0"/>
    <m/>
    <x v="0"/>
    <x v="2"/>
    <x v="15"/>
    <n v="190801"/>
    <n v="190801"/>
    <m/>
    <n v="74"/>
    <n v="190801"/>
    <n v="1480000"/>
  </r>
  <r>
    <x v="316"/>
    <x v="0"/>
    <m/>
    <x v="0"/>
    <x v="2"/>
    <x v="16"/>
    <n v="190801"/>
    <n v="190801"/>
    <m/>
    <n v="45"/>
    <n v="190801"/>
    <n v="1575000"/>
  </r>
  <r>
    <x v="316"/>
    <x v="0"/>
    <m/>
    <x v="0"/>
    <x v="2"/>
    <x v="17"/>
    <n v="190801"/>
    <n v="190801"/>
    <m/>
    <n v="43"/>
    <n v="190801"/>
    <n v="1419000"/>
  </r>
  <r>
    <x v="316"/>
    <x v="0"/>
    <m/>
    <x v="5"/>
    <x v="2"/>
    <x v="28"/>
    <n v="190801"/>
    <n v="190801"/>
    <m/>
    <n v="17"/>
    <n v="190801"/>
    <n v="476000"/>
  </r>
  <r>
    <x v="316"/>
    <x v="0"/>
    <m/>
    <x v="22"/>
    <x v="2"/>
    <x v="29"/>
    <n v="190801"/>
    <n v="190801"/>
    <m/>
    <n v="7"/>
    <n v="190801"/>
    <n v="266000"/>
  </r>
  <r>
    <x v="316"/>
    <x v="0"/>
    <m/>
    <x v="0"/>
    <x v="10"/>
    <x v="54"/>
    <n v="190801"/>
    <n v="190801"/>
    <m/>
    <n v="14"/>
    <n v="190801"/>
    <n v="462000"/>
  </r>
  <r>
    <x v="316"/>
    <x v="0"/>
    <m/>
    <x v="0"/>
    <x v="11"/>
    <x v="57"/>
    <n v="190801"/>
    <n v="190801"/>
    <m/>
    <n v="1"/>
    <n v="190801"/>
    <n v="45853"/>
  </r>
  <r>
    <x v="316"/>
    <x v="0"/>
    <m/>
    <x v="0"/>
    <x v="9"/>
    <x v="15"/>
    <n v="190801"/>
    <n v="190801"/>
    <m/>
    <n v="8"/>
    <n v="190801"/>
    <n v="160000"/>
  </r>
  <r>
    <x v="319"/>
    <x v="2"/>
    <m/>
    <x v="0"/>
    <x v="7"/>
    <x v="15"/>
    <n v="190801"/>
    <n v="190801"/>
    <m/>
    <n v="4"/>
    <n v="190801"/>
    <n v="80000"/>
  </r>
  <r>
    <x v="319"/>
    <x v="2"/>
    <m/>
    <x v="6"/>
    <x v="2"/>
    <x v="37"/>
    <n v="190801"/>
    <n v="190801"/>
    <m/>
    <n v="3"/>
    <n v="190801"/>
    <n v="60000"/>
  </r>
  <r>
    <x v="319"/>
    <x v="2"/>
    <m/>
    <x v="29"/>
    <x v="2"/>
    <x v="40"/>
    <n v="190801"/>
    <n v="190801"/>
    <m/>
    <n v="2"/>
    <n v="190801"/>
    <n v="70000"/>
  </r>
  <r>
    <x v="319"/>
    <x v="2"/>
    <m/>
    <x v="29"/>
    <x v="2"/>
    <x v="41"/>
    <n v="190801"/>
    <n v="190801"/>
    <m/>
    <n v="2"/>
    <n v="190801"/>
    <n v="90000"/>
  </r>
  <r>
    <x v="319"/>
    <x v="2"/>
    <m/>
    <x v="25"/>
    <x v="2"/>
    <x v="34"/>
    <n v="190801"/>
    <n v="190801"/>
    <m/>
    <n v="1"/>
    <n v="190801"/>
    <n v="99000"/>
  </r>
  <r>
    <x v="319"/>
    <x v="2"/>
    <m/>
    <x v="1"/>
    <x v="2"/>
    <x v="18"/>
    <n v="190801"/>
    <n v="190801"/>
    <m/>
    <n v="2"/>
    <n v="190801"/>
    <n v="40000"/>
  </r>
  <r>
    <x v="319"/>
    <x v="2"/>
    <m/>
    <x v="4"/>
    <x v="2"/>
    <x v="26"/>
    <n v="190801"/>
    <n v="190801"/>
    <m/>
    <n v="9"/>
    <n v="190801"/>
    <n v="36000"/>
  </r>
  <r>
    <x v="319"/>
    <x v="2"/>
    <m/>
    <x v="4"/>
    <x v="2"/>
    <x v="27"/>
    <n v="190801"/>
    <n v="190801"/>
    <m/>
    <n v="9"/>
    <n v="190801"/>
    <n v="180000"/>
  </r>
  <r>
    <x v="319"/>
    <x v="2"/>
    <m/>
    <x v="0"/>
    <x v="2"/>
    <x v="15"/>
    <n v="190801"/>
    <n v="190801"/>
    <m/>
    <n v="66"/>
    <n v="190801"/>
    <n v="1320000"/>
  </r>
  <r>
    <x v="319"/>
    <x v="2"/>
    <m/>
    <x v="0"/>
    <x v="2"/>
    <x v="16"/>
    <n v="190801"/>
    <n v="190801"/>
    <m/>
    <n v="70"/>
    <n v="190801"/>
    <n v="2450000"/>
  </r>
  <r>
    <x v="319"/>
    <x v="2"/>
    <m/>
    <x v="0"/>
    <x v="2"/>
    <x v="17"/>
    <n v="190801"/>
    <n v="190801"/>
    <m/>
    <n v="59"/>
    <n v="190801"/>
    <n v="1947000"/>
  </r>
  <r>
    <x v="319"/>
    <x v="2"/>
    <m/>
    <x v="0"/>
    <x v="2"/>
    <x v="19"/>
    <n v="190801"/>
    <n v="190801"/>
    <m/>
    <n v="70"/>
    <n v="190801"/>
    <n v="210000"/>
  </r>
  <r>
    <x v="319"/>
    <x v="2"/>
    <m/>
    <x v="5"/>
    <x v="2"/>
    <x v="28"/>
    <n v="190801"/>
    <n v="190801"/>
    <m/>
    <n v="18"/>
    <n v="190801"/>
    <n v="504000"/>
  </r>
  <r>
    <x v="319"/>
    <x v="2"/>
    <m/>
    <x v="5"/>
    <x v="2"/>
    <x v="69"/>
    <n v="190801"/>
    <n v="190801"/>
    <m/>
    <n v="4"/>
    <n v="190801"/>
    <n v="192000"/>
  </r>
  <r>
    <x v="319"/>
    <x v="2"/>
    <m/>
    <x v="22"/>
    <x v="2"/>
    <x v="29"/>
    <n v="190801"/>
    <n v="190801"/>
    <m/>
    <n v="9"/>
    <n v="190801"/>
    <n v="342000"/>
  </r>
  <r>
    <x v="319"/>
    <x v="2"/>
    <m/>
    <x v="19"/>
    <x v="2"/>
    <x v="22"/>
    <n v="190801"/>
    <n v="190801"/>
    <m/>
    <n v="14"/>
    <n v="190801"/>
    <n v="182000"/>
  </r>
  <r>
    <x v="319"/>
    <x v="2"/>
    <m/>
    <x v="19"/>
    <x v="2"/>
    <x v="23"/>
    <n v="190801"/>
    <n v="190801"/>
    <m/>
    <n v="6"/>
    <n v="190801"/>
    <n v="144000"/>
  </r>
  <r>
    <x v="319"/>
    <x v="2"/>
    <m/>
    <x v="19"/>
    <x v="2"/>
    <x v="24"/>
    <n v="190801"/>
    <n v="190801"/>
    <m/>
    <n v="5"/>
    <n v="190801"/>
    <n v="165000"/>
  </r>
  <r>
    <x v="319"/>
    <x v="2"/>
    <m/>
    <x v="0"/>
    <x v="9"/>
    <x v="15"/>
    <n v="190801"/>
    <n v="190801"/>
    <m/>
    <n v="6"/>
    <n v="190801"/>
    <n v="120000"/>
  </r>
  <r>
    <x v="320"/>
    <x v="5"/>
    <m/>
    <x v="0"/>
    <x v="7"/>
    <x v="15"/>
    <n v="190801"/>
    <n v="190801"/>
    <m/>
    <n v="4"/>
    <n v="190801"/>
    <n v="80000"/>
  </r>
  <r>
    <x v="320"/>
    <x v="5"/>
    <m/>
    <x v="6"/>
    <x v="2"/>
    <x v="42"/>
    <n v="190801"/>
    <n v="190801"/>
    <m/>
    <n v="1"/>
    <n v="190801"/>
    <n v="35000"/>
  </r>
  <r>
    <x v="320"/>
    <x v="5"/>
    <m/>
    <x v="29"/>
    <x v="2"/>
    <x v="40"/>
    <n v="190801"/>
    <n v="190801"/>
    <m/>
    <n v="1"/>
    <n v="190801"/>
    <n v="35000"/>
  </r>
  <r>
    <x v="320"/>
    <x v="5"/>
    <m/>
    <x v="29"/>
    <x v="2"/>
    <x v="41"/>
    <n v="190801"/>
    <n v="190801"/>
    <m/>
    <n v="3"/>
    <n v="190801"/>
    <n v="135000"/>
  </r>
  <r>
    <x v="320"/>
    <x v="5"/>
    <m/>
    <x v="25"/>
    <x v="2"/>
    <x v="34"/>
    <n v="190801"/>
    <n v="190801"/>
    <m/>
    <n v="2"/>
    <n v="190801"/>
    <n v="198000"/>
  </r>
  <r>
    <x v="320"/>
    <x v="5"/>
    <m/>
    <x v="1"/>
    <x v="2"/>
    <x v="18"/>
    <n v="190801"/>
    <n v="190801"/>
    <m/>
    <n v="1"/>
    <n v="190801"/>
    <n v="20000"/>
  </r>
  <r>
    <x v="320"/>
    <x v="5"/>
    <m/>
    <x v="4"/>
    <x v="2"/>
    <x v="26"/>
    <n v="190801"/>
    <n v="190801"/>
    <m/>
    <n v="4"/>
    <n v="190801"/>
    <n v="16000"/>
  </r>
  <r>
    <x v="320"/>
    <x v="5"/>
    <m/>
    <x v="0"/>
    <x v="2"/>
    <x v="15"/>
    <n v="190801"/>
    <n v="190801"/>
    <m/>
    <n v="50"/>
    <n v="190801"/>
    <n v="1000000"/>
  </r>
  <r>
    <x v="320"/>
    <x v="5"/>
    <m/>
    <x v="0"/>
    <x v="2"/>
    <x v="16"/>
    <n v="190801"/>
    <n v="190801"/>
    <m/>
    <n v="17"/>
    <n v="190801"/>
    <n v="595000"/>
  </r>
  <r>
    <x v="320"/>
    <x v="5"/>
    <m/>
    <x v="0"/>
    <x v="2"/>
    <x v="17"/>
    <n v="190801"/>
    <n v="190801"/>
    <m/>
    <n v="46"/>
    <n v="190801"/>
    <n v="1518000"/>
  </r>
  <r>
    <x v="320"/>
    <x v="5"/>
    <m/>
    <x v="0"/>
    <x v="2"/>
    <x v="19"/>
    <n v="190801"/>
    <n v="190801"/>
    <m/>
    <n v="52"/>
    <n v="190801"/>
    <n v="156000"/>
  </r>
  <r>
    <x v="320"/>
    <x v="5"/>
    <m/>
    <x v="5"/>
    <x v="2"/>
    <x v="28"/>
    <n v="190801"/>
    <n v="190801"/>
    <m/>
    <n v="9"/>
    <n v="190801"/>
    <n v="252000"/>
  </r>
  <r>
    <x v="320"/>
    <x v="5"/>
    <m/>
    <x v="5"/>
    <x v="2"/>
    <x v="69"/>
    <n v="190801"/>
    <n v="190801"/>
    <m/>
    <n v="2"/>
    <n v="190801"/>
    <n v="96000"/>
  </r>
  <r>
    <x v="320"/>
    <x v="5"/>
    <m/>
    <x v="22"/>
    <x v="2"/>
    <x v="29"/>
    <n v="190801"/>
    <n v="190801"/>
    <m/>
    <n v="4"/>
    <n v="190801"/>
    <n v="152000"/>
  </r>
  <r>
    <x v="320"/>
    <x v="5"/>
    <m/>
    <x v="19"/>
    <x v="2"/>
    <x v="22"/>
    <n v="190801"/>
    <n v="190801"/>
    <m/>
    <n v="7"/>
    <n v="190801"/>
    <n v="91000"/>
  </r>
  <r>
    <x v="320"/>
    <x v="5"/>
    <m/>
    <x v="19"/>
    <x v="2"/>
    <x v="24"/>
    <n v="190801"/>
    <n v="190801"/>
    <m/>
    <n v="1"/>
    <n v="190801"/>
    <n v="33000"/>
  </r>
  <r>
    <x v="320"/>
    <x v="5"/>
    <m/>
    <x v="0"/>
    <x v="9"/>
    <x v="15"/>
    <n v="190801"/>
    <n v="190801"/>
    <m/>
    <n v="7"/>
    <n v="190801"/>
    <n v="140000"/>
  </r>
  <r>
    <x v="321"/>
    <x v="6"/>
    <m/>
    <x v="0"/>
    <x v="7"/>
    <x v="15"/>
    <n v="190801"/>
    <n v="190801"/>
    <m/>
    <n v="8"/>
    <n v="190801"/>
    <n v="160000"/>
  </r>
  <r>
    <x v="321"/>
    <x v="6"/>
    <m/>
    <x v="6"/>
    <x v="2"/>
    <x v="37"/>
    <n v="190801"/>
    <n v="190801"/>
    <m/>
    <n v="1"/>
    <n v="190801"/>
    <n v="20000"/>
  </r>
  <r>
    <x v="321"/>
    <x v="6"/>
    <m/>
    <x v="6"/>
    <x v="2"/>
    <x v="42"/>
    <n v="190801"/>
    <n v="190801"/>
    <m/>
    <n v="1"/>
    <n v="190801"/>
    <n v="35000"/>
  </r>
  <r>
    <x v="321"/>
    <x v="6"/>
    <m/>
    <x v="29"/>
    <x v="2"/>
    <x v="40"/>
    <n v="190801"/>
    <n v="190801"/>
    <m/>
    <n v="1"/>
    <n v="190801"/>
    <n v="35000"/>
  </r>
  <r>
    <x v="321"/>
    <x v="6"/>
    <m/>
    <x v="29"/>
    <x v="2"/>
    <x v="41"/>
    <n v="190801"/>
    <n v="190801"/>
    <m/>
    <n v="2"/>
    <n v="190801"/>
    <n v="90000"/>
  </r>
  <r>
    <x v="321"/>
    <x v="6"/>
    <m/>
    <x v="25"/>
    <x v="2"/>
    <x v="34"/>
    <n v="190801"/>
    <n v="190801"/>
    <m/>
    <n v="4"/>
    <n v="190801"/>
    <n v="396000"/>
  </r>
  <r>
    <x v="321"/>
    <x v="6"/>
    <m/>
    <x v="1"/>
    <x v="2"/>
    <x v="18"/>
    <n v="190801"/>
    <n v="190801"/>
    <m/>
    <n v="2"/>
    <n v="190801"/>
    <n v="40000"/>
  </r>
  <r>
    <x v="321"/>
    <x v="6"/>
    <m/>
    <x v="1"/>
    <x v="2"/>
    <x v="21"/>
    <n v="190801"/>
    <n v="190801"/>
    <m/>
    <n v="2"/>
    <n v="190801"/>
    <n v="70000"/>
  </r>
  <r>
    <x v="321"/>
    <x v="6"/>
    <m/>
    <x v="4"/>
    <x v="2"/>
    <x v="26"/>
    <n v="190801"/>
    <n v="190801"/>
    <m/>
    <n v="21"/>
    <n v="190801"/>
    <n v="84000"/>
  </r>
  <r>
    <x v="321"/>
    <x v="6"/>
    <m/>
    <x v="4"/>
    <x v="2"/>
    <x v="27"/>
    <n v="190801"/>
    <n v="190801"/>
    <m/>
    <n v="5"/>
    <n v="190801"/>
    <n v="100000"/>
  </r>
  <r>
    <x v="321"/>
    <x v="6"/>
    <m/>
    <x v="0"/>
    <x v="2"/>
    <x v="15"/>
    <n v="190801"/>
    <n v="190801"/>
    <m/>
    <n v="50"/>
    <n v="190801"/>
    <n v="1000000"/>
  </r>
  <r>
    <x v="321"/>
    <x v="6"/>
    <m/>
    <x v="0"/>
    <x v="2"/>
    <x v="16"/>
    <n v="190801"/>
    <n v="190801"/>
    <m/>
    <n v="37"/>
    <n v="190801"/>
    <n v="1295000"/>
  </r>
  <r>
    <x v="321"/>
    <x v="6"/>
    <m/>
    <x v="0"/>
    <x v="2"/>
    <x v="17"/>
    <n v="190801"/>
    <n v="190801"/>
    <m/>
    <n v="49"/>
    <n v="190801"/>
    <n v="1617000"/>
  </r>
  <r>
    <x v="321"/>
    <x v="6"/>
    <m/>
    <x v="0"/>
    <x v="2"/>
    <x v="19"/>
    <n v="190801"/>
    <n v="190801"/>
    <m/>
    <n v="53"/>
    <n v="190801"/>
    <n v="159000"/>
  </r>
  <r>
    <x v="321"/>
    <x v="6"/>
    <m/>
    <x v="5"/>
    <x v="2"/>
    <x v="28"/>
    <n v="190801"/>
    <n v="190801"/>
    <m/>
    <n v="8"/>
    <n v="190801"/>
    <n v="224000"/>
  </r>
  <r>
    <x v="321"/>
    <x v="6"/>
    <m/>
    <x v="5"/>
    <x v="2"/>
    <x v="69"/>
    <n v="190801"/>
    <n v="190801"/>
    <m/>
    <n v="3"/>
    <n v="190801"/>
    <n v="144000"/>
  </r>
  <r>
    <x v="321"/>
    <x v="6"/>
    <m/>
    <x v="22"/>
    <x v="2"/>
    <x v="29"/>
    <n v="190801"/>
    <n v="190801"/>
    <m/>
    <n v="2"/>
    <n v="190801"/>
    <n v="76000"/>
  </r>
  <r>
    <x v="321"/>
    <x v="6"/>
    <m/>
    <x v="19"/>
    <x v="2"/>
    <x v="22"/>
    <n v="190801"/>
    <n v="190801"/>
    <m/>
    <n v="9"/>
    <n v="190801"/>
    <n v="117000"/>
  </r>
  <r>
    <x v="321"/>
    <x v="6"/>
    <m/>
    <x v="19"/>
    <x v="2"/>
    <x v="23"/>
    <n v="190801"/>
    <n v="190801"/>
    <m/>
    <n v="2"/>
    <n v="190801"/>
    <n v="48000"/>
  </r>
  <r>
    <x v="321"/>
    <x v="6"/>
    <m/>
    <x v="19"/>
    <x v="2"/>
    <x v="24"/>
    <n v="190801"/>
    <n v="190801"/>
    <m/>
    <n v="1"/>
    <n v="190801"/>
    <n v="33000"/>
  </r>
  <r>
    <x v="321"/>
    <x v="6"/>
    <m/>
    <x v="0"/>
    <x v="9"/>
    <x v="15"/>
    <n v="190801"/>
    <n v="190801"/>
    <m/>
    <n v="8"/>
    <n v="190801"/>
    <n v="160000"/>
  </r>
  <r>
    <x v="321"/>
    <x v="6"/>
    <m/>
    <x v="0"/>
    <x v="6"/>
    <x v="15"/>
    <n v="190801"/>
    <n v="190801"/>
    <m/>
    <n v="162"/>
    <n v="190801"/>
    <n v="1469016"/>
  </r>
  <r>
    <x v="321"/>
    <x v="6"/>
    <m/>
    <x v="0"/>
    <x v="6"/>
    <x v="17"/>
    <n v="190801"/>
    <n v="190801"/>
    <m/>
    <n v="357"/>
    <n v="190801"/>
    <n v="5647026"/>
  </r>
  <r>
    <x v="321"/>
    <x v="6"/>
    <m/>
    <x v="4"/>
    <x v="6"/>
    <x v="26"/>
    <n v="190801"/>
    <n v="190801"/>
    <m/>
    <n v="734"/>
    <n v="190801"/>
    <n v="787582"/>
  </r>
  <r>
    <x v="321"/>
    <x v="6"/>
    <m/>
    <x v="26"/>
    <x v="6"/>
    <x v="35"/>
    <n v="190801"/>
    <n v="190801"/>
    <m/>
    <n v="59"/>
    <n v="190801"/>
    <n v="1010729"/>
  </r>
  <r>
    <x v="321"/>
    <x v="6"/>
    <m/>
    <x v="22"/>
    <x v="6"/>
    <x v="29"/>
    <n v="190801"/>
    <n v="190801"/>
    <m/>
    <n v="23"/>
    <n v="190801"/>
    <n v="452893"/>
  </r>
  <r>
    <x v="321"/>
    <x v="6"/>
    <m/>
    <x v="24"/>
    <x v="6"/>
    <x v="31"/>
    <n v="190801"/>
    <n v="190801"/>
    <m/>
    <n v="93"/>
    <n v="190801"/>
    <n v="1383561"/>
  </r>
  <r>
    <x v="321"/>
    <x v="6"/>
    <m/>
    <x v="23"/>
    <x v="6"/>
    <x v="30"/>
    <n v="190801"/>
    <n v="190801"/>
    <m/>
    <n v="40"/>
    <n v="190801"/>
    <n v="278560"/>
  </r>
  <r>
    <x v="321"/>
    <x v="6"/>
    <m/>
    <x v="19"/>
    <x v="6"/>
    <x v="22"/>
    <n v="190801"/>
    <n v="190801"/>
    <m/>
    <n v="35"/>
    <n v="190801"/>
    <n v="237685"/>
  </r>
  <r>
    <x v="321"/>
    <x v="6"/>
    <m/>
    <x v="27"/>
    <x v="6"/>
    <x v="36"/>
    <n v="190801"/>
    <n v="190801"/>
    <m/>
    <n v="12"/>
    <n v="190801"/>
    <n v="113484"/>
  </r>
  <r>
    <x v="321"/>
    <x v="6"/>
    <m/>
    <x v="6"/>
    <x v="6"/>
    <x v="37"/>
    <n v="190801"/>
    <n v="190801"/>
    <m/>
    <n v="29"/>
    <n v="190801"/>
    <n v="290000"/>
  </r>
  <r>
    <x v="321"/>
    <x v="6"/>
    <m/>
    <x v="28"/>
    <x v="6"/>
    <x v="39"/>
    <n v="190801"/>
    <n v="190801"/>
    <m/>
    <n v="58"/>
    <n v="190801"/>
    <n v="917444"/>
  </r>
  <r>
    <x v="321"/>
    <x v="6"/>
    <m/>
    <x v="4"/>
    <x v="6"/>
    <x v="66"/>
    <n v="190801"/>
    <n v="190801"/>
    <m/>
    <n v="425"/>
    <n v="190801"/>
    <n v="2378725"/>
  </r>
  <r>
    <x v="322"/>
    <x v="3"/>
    <m/>
    <x v="0"/>
    <x v="7"/>
    <x v="15"/>
    <n v="190801"/>
    <n v="190801"/>
    <m/>
    <n v="11"/>
    <n v="190801"/>
    <n v="220000"/>
  </r>
  <r>
    <x v="322"/>
    <x v="3"/>
    <m/>
    <x v="6"/>
    <x v="2"/>
    <x v="37"/>
    <n v="190801"/>
    <n v="190801"/>
    <m/>
    <n v="6"/>
    <n v="190801"/>
    <n v="120000"/>
  </r>
  <r>
    <x v="322"/>
    <x v="3"/>
    <m/>
    <x v="6"/>
    <x v="2"/>
    <x v="42"/>
    <n v="190801"/>
    <n v="190801"/>
    <m/>
    <n v="1"/>
    <n v="190801"/>
    <n v="35000"/>
  </r>
  <r>
    <x v="322"/>
    <x v="3"/>
    <m/>
    <x v="29"/>
    <x v="2"/>
    <x v="40"/>
    <n v="190801"/>
    <n v="190801"/>
    <m/>
    <n v="2"/>
    <n v="190801"/>
    <n v="70000"/>
  </r>
  <r>
    <x v="322"/>
    <x v="3"/>
    <m/>
    <x v="29"/>
    <x v="2"/>
    <x v="41"/>
    <n v="190801"/>
    <n v="190801"/>
    <m/>
    <n v="6"/>
    <n v="190801"/>
    <n v="270000"/>
  </r>
  <r>
    <x v="322"/>
    <x v="3"/>
    <m/>
    <x v="25"/>
    <x v="2"/>
    <x v="34"/>
    <n v="190801"/>
    <n v="190801"/>
    <m/>
    <n v="2"/>
    <n v="190801"/>
    <n v="198000"/>
  </r>
  <r>
    <x v="322"/>
    <x v="3"/>
    <m/>
    <x v="1"/>
    <x v="2"/>
    <x v="18"/>
    <n v="190801"/>
    <n v="190801"/>
    <m/>
    <n v="6"/>
    <n v="190801"/>
    <n v="120000"/>
  </r>
  <r>
    <x v="322"/>
    <x v="3"/>
    <m/>
    <x v="4"/>
    <x v="2"/>
    <x v="26"/>
    <n v="190801"/>
    <n v="190801"/>
    <m/>
    <n v="6"/>
    <n v="190801"/>
    <n v="24000"/>
  </r>
  <r>
    <x v="322"/>
    <x v="3"/>
    <m/>
    <x v="4"/>
    <x v="2"/>
    <x v="27"/>
    <n v="190801"/>
    <n v="190801"/>
    <m/>
    <n v="3"/>
    <n v="190801"/>
    <n v="60000"/>
  </r>
  <r>
    <x v="322"/>
    <x v="3"/>
    <m/>
    <x v="0"/>
    <x v="2"/>
    <x v="15"/>
    <n v="190801"/>
    <n v="190801"/>
    <m/>
    <n v="83"/>
    <n v="190801"/>
    <n v="1660000"/>
  </r>
  <r>
    <x v="322"/>
    <x v="3"/>
    <m/>
    <x v="0"/>
    <x v="2"/>
    <x v="16"/>
    <n v="190801"/>
    <n v="190801"/>
    <m/>
    <n v="53"/>
    <n v="190801"/>
    <n v="1855000"/>
  </r>
  <r>
    <x v="322"/>
    <x v="3"/>
    <m/>
    <x v="0"/>
    <x v="2"/>
    <x v="17"/>
    <n v="190801"/>
    <n v="190801"/>
    <m/>
    <n v="61"/>
    <n v="190801"/>
    <n v="2013000"/>
  </r>
  <r>
    <x v="322"/>
    <x v="3"/>
    <m/>
    <x v="0"/>
    <x v="2"/>
    <x v="19"/>
    <n v="190801"/>
    <n v="190801"/>
    <m/>
    <n v="113"/>
    <n v="190801"/>
    <n v="339000"/>
  </r>
  <r>
    <x v="322"/>
    <x v="3"/>
    <m/>
    <x v="5"/>
    <x v="2"/>
    <x v="28"/>
    <n v="190801"/>
    <n v="190801"/>
    <m/>
    <n v="20"/>
    <n v="190801"/>
    <n v="560000"/>
  </r>
  <r>
    <x v="322"/>
    <x v="3"/>
    <m/>
    <x v="5"/>
    <x v="2"/>
    <x v="69"/>
    <n v="190801"/>
    <n v="190801"/>
    <m/>
    <n v="2"/>
    <n v="190801"/>
    <n v="96000"/>
  </r>
  <r>
    <x v="322"/>
    <x v="3"/>
    <m/>
    <x v="22"/>
    <x v="2"/>
    <x v="29"/>
    <n v="190801"/>
    <n v="190801"/>
    <m/>
    <n v="7"/>
    <n v="190801"/>
    <n v="266000"/>
  </r>
  <r>
    <x v="322"/>
    <x v="3"/>
    <m/>
    <x v="19"/>
    <x v="2"/>
    <x v="22"/>
    <n v="190801"/>
    <n v="190801"/>
    <m/>
    <n v="19"/>
    <n v="190801"/>
    <n v="247000"/>
  </r>
  <r>
    <x v="322"/>
    <x v="3"/>
    <m/>
    <x v="19"/>
    <x v="2"/>
    <x v="23"/>
    <n v="190801"/>
    <n v="190801"/>
    <m/>
    <n v="3"/>
    <n v="190801"/>
    <n v="72000"/>
  </r>
  <r>
    <x v="322"/>
    <x v="3"/>
    <m/>
    <x v="4"/>
    <x v="9"/>
    <x v="27"/>
    <n v="190801"/>
    <n v="190801"/>
    <m/>
    <n v="1"/>
    <n v="190801"/>
    <n v="20000"/>
  </r>
  <r>
    <x v="322"/>
    <x v="3"/>
    <m/>
    <x v="0"/>
    <x v="9"/>
    <x v="15"/>
    <n v="190801"/>
    <n v="190801"/>
    <m/>
    <n v="6"/>
    <n v="190801"/>
    <n v="120000"/>
  </r>
  <r>
    <x v="323"/>
    <x v="4"/>
    <m/>
    <x v="22"/>
    <x v="12"/>
    <x v="70"/>
    <n v="190801"/>
    <n v="190801"/>
    <m/>
    <n v="2"/>
    <n v="190801"/>
    <n v="76220"/>
  </r>
  <r>
    <x v="323"/>
    <x v="4"/>
    <m/>
    <x v="1"/>
    <x v="12"/>
    <x v="71"/>
    <n v="190801"/>
    <n v="190801"/>
    <m/>
    <n v="1"/>
    <n v="190801"/>
    <n v="22866"/>
  </r>
  <r>
    <x v="323"/>
    <x v="4"/>
    <m/>
    <x v="6"/>
    <x v="12"/>
    <x v="72"/>
    <n v="190801"/>
    <n v="190801"/>
    <m/>
    <n v="2"/>
    <n v="190801"/>
    <n v="45732"/>
  </r>
  <r>
    <x v="323"/>
    <x v="4"/>
    <m/>
    <x v="0"/>
    <x v="7"/>
    <x v="15"/>
    <n v="190801"/>
    <n v="190801"/>
    <m/>
    <n v="7"/>
    <n v="190801"/>
    <n v="140000"/>
  </r>
  <r>
    <x v="323"/>
    <x v="4"/>
    <m/>
    <x v="6"/>
    <x v="2"/>
    <x v="37"/>
    <n v="190801"/>
    <n v="190801"/>
    <m/>
    <n v="2"/>
    <n v="190801"/>
    <n v="40000"/>
  </r>
  <r>
    <x v="323"/>
    <x v="4"/>
    <m/>
    <x v="6"/>
    <x v="2"/>
    <x v="42"/>
    <n v="190801"/>
    <n v="190801"/>
    <m/>
    <n v="1"/>
    <n v="190801"/>
    <n v="35000"/>
  </r>
  <r>
    <x v="323"/>
    <x v="4"/>
    <m/>
    <x v="29"/>
    <x v="2"/>
    <x v="40"/>
    <n v="190801"/>
    <n v="190801"/>
    <m/>
    <n v="6"/>
    <n v="190801"/>
    <n v="210000"/>
  </r>
  <r>
    <x v="323"/>
    <x v="4"/>
    <m/>
    <x v="29"/>
    <x v="2"/>
    <x v="41"/>
    <n v="190801"/>
    <n v="190801"/>
    <m/>
    <n v="8"/>
    <n v="190801"/>
    <n v="360000"/>
  </r>
  <r>
    <x v="323"/>
    <x v="4"/>
    <m/>
    <x v="25"/>
    <x v="2"/>
    <x v="34"/>
    <n v="190801"/>
    <n v="190801"/>
    <m/>
    <n v="2"/>
    <n v="190801"/>
    <n v="198000"/>
  </r>
  <r>
    <x v="323"/>
    <x v="4"/>
    <m/>
    <x v="1"/>
    <x v="2"/>
    <x v="18"/>
    <n v="190801"/>
    <n v="190801"/>
    <m/>
    <n v="2"/>
    <n v="190801"/>
    <n v="40000"/>
  </r>
  <r>
    <x v="323"/>
    <x v="4"/>
    <m/>
    <x v="1"/>
    <x v="2"/>
    <x v="21"/>
    <n v="190801"/>
    <n v="190801"/>
    <m/>
    <n v="2"/>
    <n v="190801"/>
    <n v="70000"/>
  </r>
  <r>
    <x v="323"/>
    <x v="4"/>
    <m/>
    <x v="4"/>
    <x v="2"/>
    <x v="26"/>
    <n v="190801"/>
    <n v="190801"/>
    <m/>
    <n v="2"/>
    <n v="190801"/>
    <n v="8000"/>
  </r>
  <r>
    <x v="323"/>
    <x v="4"/>
    <m/>
    <x v="4"/>
    <x v="2"/>
    <x v="27"/>
    <n v="190801"/>
    <n v="190801"/>
    <m/>
    <n v="4"/>
    <n v="190801"/>
    <n v="80000"/>
  </r>
  <r>
    <x v="323"/>
    <x v="4"/>
    <m/>
    <x v="0"/>
    <x v="2"/>
    <x v="15"/>
    <n v="190801"/>
    <n v="190801"/>
    <m/>
    <n v="88"/>
    <n v="190801"/>
    <n v="1760000"/>
  </r>
  <r>
    <x v="323"/>
    <x v="4"/>
    <m/>
    <x v="0"/>
    <x v="2"/>
    <x v="16"/>
    <n v="190801"/>
    <n v="190801"/>
    <m/>
    <n v="67"/>
    <n v="190801"/>
    <n v="2345000"/>
  </r>
  <r>
    <x v="323"/>
    <x v="4"/>
    <m/>
    <x v="0"/>
    <x v="2"/>
    <x v="17"/>
    <n v="190801"/>
    <n v="190801"/>
    <m/>
    <n v="70"/>
    <n v="190801"/>
    <n v="2310000"/>
  </r>
  <r>
    <x v="323"/>
    <x v="4"/>
    <m/>
    <x v="0"/>
    <x v="2"/>
    <x v="19"/>
    <n v="190801"/>
    <n v="190801"/>
    <m/>
    <n v="76"/>
    <n v="190801"/>
    <n v="228000"/>
  </r>
  <r>
    <x v="323"/>
    <x v="4"/>
    <m/>
    <x v="5"/>
    <x v="2"/>
    <x v="28"/>
    <n v="190801"/>
    <n v="190801"/>
    <m/>
    <n v="14"/>
    <n v="190801"/>
    <n v="392000"/>
  </r>
  <r>
    <x v="323"/>
    <x v="4"/>
    <m/>
    <x v="5"/>
    <x v="2"/>
    <x v="69"/>
    <n v="190801"/>
    <n v="190801"/>
    <m/>
    <n v="2"/>
    <n v="190801"/>
    <n v="96000"/>
  </r>
  <r>
    <x v="323"/>
    <x v="4"/>
    <m/>
    <x v="22"/>
    <x v="2"/>
    <x v="29"/>
    <n v="190801"/>
    <n v="190801"/>
    <m/>
    <n v="10"/>
    <n v="190801"/>
    <n v="380000"/>
  </r>
  <r>
    <x v="323"/>
    <x v="4"/>
    <m/>
    <x v="19"/>
    <x v="2"/>
    <x v="22"/>
    <n v="190801"/>
    <n v="190801"/>
    <m/>
    <n v="21"/>
    <n v="190801"/>
    <n v="273000"/>
  </r>
  <r>
    <x v="323"/>
    <x v="4"/>
    <m/>
    <x v="19"/>
    <x v="2"/>
    <x v="23"/>
    <n v="190801"/>
    <n v="190801"/>
    <m/>
    <n v="5"/>
    <n v="190801"/>
    <n v="120000"/>
  </r>
  <r>
    <x v="323"/>
    <x v="4"/>
    <m/>
    <x v="0"/>
    <x v="3"/>
    <x v="15"/>
    <n v="190801"/>
    <n v="190801"/>
    <m/>
    <n v="7"/>
    <n v="190801"/>
    <n v="0"/>
  </r>
  <r>
    <x v="323"/>
    <x v="4"/>
    <m/>
    <x v="18"/>
    <x v="3"/>
    <x v="19"/>
    <n v="190801"/>
    <n v="190801"/>
    <m/>
    <n v="4"/>
    <n v="190801"/>
    <n v="0"/>
  </r>
  <r>
    <x v="323"/>
    <x v="4"/>
    <m/>
    <x v="5"/>
    <x v="3"/>
    <x v="28"/>
    <n v="190801"/>
    <n v="190801"/>
    <m/>
    <n v="39"/>
    <n v="190801"/>
    <n v="0"/>
  </r>
  <r>
    <x v="323"/>
    <x v="4"/>
    <m/>
    <x v="4"/>
    <x v="3"/>
    <x v="27"/>
    <n v="190801"/>
    <n v="190801"/>
    <m/>
    <n v="4"/>
    <n v="190801"/>
    <n v="0"/>
  </r>
  <r>
    <x v="323"/>
    <x v="4"/>
    <m/>
    <x v="6"/>
    <x v="3"/>
    <x v="37"/>
    <n v="190801"/>
    <n v="190801"/>
    <m/>
    <n v="4"/>
    <n v="190801"/>
    <n v="0"/>
  </r>
  <r>
    <x v="323"/>
    <x v="4"/>
    <m/>
    <x v="19"/>
    <x v="3"/>
    <x v="22"/>
    <n v="190801"/>
    <n v="190801"/>
    <m/>
    <n v="30"/>
    <n v="190801"/>
    <n v="0"/>
  </r>
  <r>
    <x v="323"/>
    <x v="4"/>
    <m/>
    <x v="0"/>
    <x v="9"/>
    <x v="15"/>
    <n v="190801"/>
    <n v="190801"/>
    <m/>
    <n v="7"/>
    <n v="190801"/>
    <n v="140000"/>
  </r>
  <r>
    <x v="324"/>
    <x v="1"/>
    <m/>
    <x v="0"/>
    <x v="5"/>
    <x v="51"/>
    <n v="190801"/>
    <n v="190801"/>
    <m/>
    <n v="83"/>
    <n v="190801"/>
    <n v="933750"/>
  </r>
  <r>
    <x v="324"/>
    <x v="1"/>
    <m/>
    <x v="5"/>
    <x v="5"/>
    <x v="53"/>
    <n v="190801"/>
    <n v="190801"/>
    <m/>
    <n v="93"/>
    <n v="190801"/>
    <n v="1381050"/>
  </r>
  <r>
    <x v="324"/>
    <x v="1"/>
    <m/>
    <x v="22"/>
    <x v="5"/>
    <x v="52"/>
    <n v="190801"/>
    <n v="190801"/>
    <m/>
    <n v="80"/>
    <n v="190801"/>
    <n v="1368000"/>
  </r>
  <r>
    <x v="324"/>
    <x v="1"/>
    <m/>
    <x v="4"/>
    <x v="5"/>
    <x v="61"/>
    <n v="190801"/>
    <n v="190801"/>
    <m/>
    <n v="110"/>
    <n v="190801"/>
    <n v="198000"/>
  </r>
  <r>
    <x v="324"/>
    <x v="1"/>
    <m/>
    <x v="1"/>
    <x v="5"/>
    <x v="63"/>
    <n v="190801"/>
    <n v="190801"/>
    <m/>
    <n v="80"/>
    <n v="190801"/>
    <n v="900000"/>
  </r>
  <r>
    <x v="324"/>
    <x v="1"/>
    <m/>
    <x v="19"/>
    <x v="5"/>
    <x v="50"/>
    <n v="190801"/>
    <n v="190801"/>
    <m/>
    <n v="80"/>
    <n v="190801"/>
    <n v="576000"/>
  </r>
  <r>
    <x v="324"/>
    <x v="1"/>
    <m/>
    <x v="4"/>
    <x v="5"/>
    <x v="62"/>
    <n v="190801"/>
    <n v="190801"/>
    <m/>
    <n v="70"/>
    <n v="190801"/>
    <n v="1260000"/>
  </r>
  <r>
    <x v="324"/>
    <x v="1"/>
    <m/>
    <x v="6"/>
    <x v="5"/>
    <x v="49"/>
    <n v="190801"/>
    <n v="190801"/>
    <m/>
    <n v="90"/>
    <n v="190801"/>
    <n v="1012500"/>
  </r>
  <r>
    <x v="324"/>
    <x v="1"/>
    <m/>
    <x v="0"/>
    <x v="7"/>
    <x v="15"/>
    <n v="190801"/>
    <n v="190801"/>
    <m/>
    <n v="7"/>
    <n v="190801"/>
    <n v="140000"/>
  </r>
  <r>
    <x v="324"/>
    <x v="1"/>
    <m/>
    <x v="6"/>
    <x v="2"/>
    <x v="37"/>
    <n v="190801"/>
    <n v="190801"/>
    <m/>
    <n v="2"/>
    <n v="190801"/>
    <n v="40000"/>
  </r>
  <r>
    <x v="324"/>
    <x v="1"/>
    <m/>
    <x v="6"/>
    <x v="2"/>
    <x v="42"/>
    <n v="190801"/>
    <n v="190801"/>
    <m/>
    <n v="3"/>
    <n v="190801"/>
    <n v="105000"/>
  </r>
  <r>
    <x v="324"/>
    <x v="1"/>
    <m/>
    <x v="29"/>
    <x v="2"/>
    <x v="40"/>
    <n v="190801"/>
    <n v="190801"/>
    <m/>
    <n v="2"/>
    <n v="190801"/>
    <n v="70000"/>
  </r>
  <r>
    <x v="324"/>
    <x v="1"/>
    <m/>
    <x v="29"/>
    <x v="2"/>
    <x v="41"/>
    <n v="190801"/>
    <n v="190801"/>
    <m/>
    <n v="1"/>
    <n v="190801"/>
    <n v="45000"/>
  </r>
  <r>
    <x v="324"/>
    <x v="1"/>
    <m/>
    <x v="25"/>
    <x v="2"/>
    <x v="34"/>
    <n v="190801"/>
    <n v="190801"/>
    <m/>
    <n v="4"/>
    <n v="190801"/>
    <n v="396000"/>
  </r>
  <r>
    <x v="324"/>
    <x v="1"/>
    <m/>
    <x v="1"/>
    <x v="2"/>
    <x v="18"/>
    <n v="190801"/>
    <n v="190801"/>
    <m/>
    <n v="1"/>
    <n v="190801"/>
    <n v="20000"/>
  </r>
  <r>
    <x v="324"/>
    <x v="1"/>
    <m/>
    <x v="4"/>
    <x v="2"/>
    <x v="26"/>
    <n v="190801"/>
    <n v="190801"/>
    <m/>
    <n v="1"/>
    <n v="190801"/>
    <n v="4000"/>
  </r>
  <r>
    <x v="324"/>
    <x v="1"/>
    <m/>
    <x v="4"/>
    <x v="2"/>
    <x v="27"/>
    <n v="190801"/>
    <n v="190801"/>
    <m/>
    <n v="2"/>
    <n v="190801"/>
    <n v="40000"/>
  </r>
  <r>
    <x v="324"/>
    <x v="1"/>
    <m/>
    <x v="0"/>
    <x v="2"/>
    <x v="73"/>
    <n v="190801"/>
    <n v="190801"/>
    <m/>
    <n v="3"/>
    <n v="190801"/>
    <n v="51000"/>
  </r>
  <r>
    <x v="324"/>
    <x v="1"/>
    <m/>
    <x v="0"/>
    <x v="2"/>
    <x v="74"/>
    <n v="190801"/>
    <n v="190801"/>
    <m/>
    <n v="6"/>
    <n v="190801"/>
    <n v="180000"/>
  </r>
  <r>
    <x v="324"/>
    <x v="1"/>
    <m/>
    <x v="0"/>
    <x v="2"/>
    <x v="15"/>
    <n v="190801"/>
    <n v="190801"/>
    <m/>
    <n v="80"/>
    <n v="190801"/>
    <n v="1600000"/>
  </r>
  <r>
    <x v="324"/>
    <x v="1"/>
    <m/>
    <x v="0"/>
    <x v="2"/>
    <x v="16"/>
    <n v="190801"/>
    <n v="190801"/>
    <m/>
    <n v="46"/>
    <n v="190801"/>
    <n v="1610000"/>
  </r>
  <r>
    <x v="324"/>
    <x v="1"/>
    <m/>
    <x v="0"/>
    <x v="2"/>
    <x v="17"/>
    <n v="190801"/>
    <n v="190801"/>
    <m/>
    <n v="70"/>
    <n v="190801"/>
    <n v="2310000"/>
  </r>
  <r>
    <x v="324"/>
    <x v="1"/>
    <m/>
    <x v="0"/>
    <x v="2"/>
    <x v="19"/>
    <n v="190801"/>
    <n v="190801"/>
    <m/>
    <n v="83"/>
    <n v="190801"/>
    <n v="249000"/>
  </r>
  <r>
    <x v="324"/>
    <x v="1"/>
    <m/>
    <x v="5"/>
    <x v="2"/>
    <x v="28"/>
    <n v="190801"/>
    <n v="190801"/>
    <m/>
    <n v="13"/>
    <n v="190801"/>
    <n v="364000"/>
  </r>
  <r>
    <x v="324"/>
    <x v="1"/>
    <m/>
    <x v="5"/>
    <x v="2"/>
    <x v="69"/>
    <n v="190801"/>
    <n v="190801"/>
    <m/>
    <n v="3"/>
    <n v="190801"/>
    <n v="144000"/>
  </r>
  <r>
    <x v="324"/>
    <x v="1"/>
    <m/>
    <x v="22"/>
    <x v="2"/>
    <x v="29"/>
    <n v="190801"/>
    <n v="190801"/>
    <m/>
    <n v="6"/>
    <n v="190801"/>
    <n v="228000"/>
  </r>
  <r>
    <x v="324"/>
    <x v="1"/>
    <m/>
    <x v="19"/>
    <x v="2"/>
    <x v="22"/>
    <n v="190801"/>
    <n v="190801"/>
    <m/>
    <n v="6"/>
    <n v="190801"/>
    <n v="78000"/>
  </r>
  <r>
    <x v="324"/>
    <x v="1"/>
    <m/>
    <x v="19"/>
    <x v="2"/>
    <x v="23"/>
    <n v="190801"/>
    <n v="190801"/>
    <m/>
    <n v="1"/>
    <n v="190801"/>
    <n v="24000"/>
  </r>
  <r>
    <x v="324"/>
    <x v="1"/>
    <m/>
    <x v="19"/>
    <x v="2"/>
    <x v="24"/>
    <n v="190801"/>
    <n v="190801"/>
    <m/>
    <n v="1"/>
    <n v="190801"/>
    <n v="33000"/>
  </r>
  <r>
    <x v="324"/>
    <x v="1"/>
    <m/>
    <x v="0"/>
    <x v="3"/>
    <x v="15"/>
    <n v="190801"/>
    <n v="190801"/>
    <m/>
    <n v="4"/>
    <n v="190801"/>
    <n v="0"/>
  </r>
  <r>
    <x v="324"/>
    <x v="1"/>
    <m/>
    <x v="18"/>
    <x v="3"/>
    <x v="19"/>
    <n v="190801"/>
    <n v="190801"/>
    <m/>
    <n v="1"/>
    <n v="190801"/>
    <n v="0"/>
  </r>
  <r>
    <x v="324"/>
    <x v="1"/>
    <m/>
    <x v="5"/>
    <x v="3"/>
    <x v="28"/>
    <n v="190801"/>
    <n v="190801"/>
    <m/>
    <n v="1"/>
    <n v="190801"/>
    <n v="0"/>
  </r>
  <r>
    <x v="324"/>
    <x v="1"/>
    <m/>
    <x v="4"/>
    <x v="3"/>
    <x v="27"/>
    <n v="190801"/>
    <n v="190801"/>
    <m/>
    <n v="1"/>
    <n v="190801"/>
    <n v="0"/>
  </r>
  <r>
    <x v="324"/>
    <x v="1"/>
    <m/>
    <x v="6"/>
    <x v="3"/>
    <x v="37"/>
    <n v="190801"/>
    <n v="190801"/>
    <m/>
    <n v="1"/>
    <n v="190801"/>
    <n v="0"/>
  </r>
  <r>
    <x v="324"/>
    <x v="1"/>
    <m/>
    <x v="0"/>
    <x v="10"/>
    <x v="54"/>
    <n v="190801"/>
    <n v="190801"/>
    <m/>
    <n v="36"/>
    <n v="190801"/>
    <n v="1188000"/>
  </r>
  <r>
    <x v="324"/>
    <x v="1"/>
    <m/>
    <x v="22"/>
    <x v="10"/>
    <x v="55"/>
    <n v="190801"/>
    <n v="190801"/>
    <m/>
    <n v="1"/>
    <n v="190801"/>
    <n v="44000"/>
  </r>
  <r>
    <x v="324"/>
    <x v="1"/>
    <m/>
    <x v="0"/>
    <x v="10"/>
    <x v="57"/>
    <n v="190801"/>
    <n v="190801"/>
    <m/>
    <n v="17"/>
    <n v="190801"/>
    <n v="901000"/>
  </r>
  <r>
    <x v="324"/>
    <x v="1"/>
    <m/>
    <x v="0"/>
    <x v="11"/>
    <x v="75"/>
    <n v="190801"/>
    <n v="190801"/>
    <m/>
    <n v="1"/>
    <n v="190801"/>
    <n v="24375"/>
  </r>
  <r>
    <x v="324"/>
    <x v="1"/>
    <m/>
    <x v="0"/>
    <x v="14"/>
    <x v="75"/>
    <n v="190801"/>
    <n v="190801"/>
    <m/>
    <n v="1"/>
    <n v="190801"/>
    <n v="19914"/>
  </r>
  <r>
    <x v="325"/>
    <x v="0"/>
    <m/>
    <x v="0"/>
    <x v="15"/>
    <x v="76"/>
    <n v="190801"/>
    <n v="190801"/>
    <m/>
    <n v="1"/>
    <n v="190801"/>
    <n v="24309"/>
  </r>
  <r>
    <x v="325"/>
    <x v="0"/>
    <m/>
    <x v="0"/>
    <x v="7"/>
    <x v="15"/>
    <n v="190801"/>
    <n v="190801"/>
    <m/>
    <n v="7"/>
    <n v="190801"/>
    <n v="140000"/>
  </r>
  <r>
    <x v="325"/>
    <x v="0"/>
    <m/>
    <x v="6"/>
    <x v="2"/>
    <x v="37"/>
    <n v="190801"/>
    <n v="190801"/>
    <m/>
    <n v="2"/>
    <n v="190801"/>
    <n v="40000"/>
  </r>
  <r>
    <x v="325"/>
    <x v="0"/>
    <m/>
    <x v="29"/>
    <x v="2"/>
    <x v="40"/>
    <n v="190801"/>
    <n v="190801"/>
    <m/>
    <n v="1"/>
    <n v="190801"/>
    <n v="35000"/>
  </r>
  <r>
    <x v="325"/>
    <x v="0"/>
    <m/>
    <x v="29"/>
    <x v="2"/>
    <x v="41"/>
    <n v="190801"/>
    <n v="190801"/>
    <m/>
    <n v="3"/>
    <n v="190801"/>
    <n v="135000"/>
  </r>
  <r>
    <x v="325"/>
    <x v="0"/>
    <m/>
    <x v="25"/>
    <x v="2"/>
    <x v="34"/>
    <n v="190801"/>
    <n v="190801"/>
    <m/>
    <n v="4"/>
    <n v="190801"/>
    <n v="396000"/>
  </r>
  <r>
    <x v="325"/>
    <x v="0"/>
    <m/>
    <x v="1"/>
    <x v="2"/>
    <x v="18"/>
    <n v="190801"/>
    <n v="190801"/>
    <m/>
    <n v="6"/>
    <n v="190801"/>
    <n v="120000"/>
  </r>
  <r>
    <x v="325"/>
    <x v="0"/>
    <m/>
    <x v="4"/>
    <x v="2"/>
    <x v="26"/>
    <n v="190801"/>
    <n v="190801"/>
    <m/>
    <n v="1"/>
    <n v="190801"/>
    <n v="4000"/>
  </r>
  <r>
    <x v="325"/>
    <x v="0"/>
    <m/>
    <x v="4"/>
    <x v="2"/>
    <x v="27"/>
    <n v="190801"/>
    <n v="190801"/>
    <m/>
    <n v="5"/>
    <n v="190801"/>
    <n v="100000"/>
  </r>
  <r>
    <x v="325"/>
    <x v="0"/>
    <m/>
    <x v="0"/>
    <x v="2"/>
    <x v="74"/>
    <n v="190801"/>
    <n v="190801"/>
    <m/>
    <n v="5"/>
    <n v="190801"/>
    <n v="150000"/>
  </r>
  <r>
    <x v="325"/>
    <x v="0"/>
    <m/>
    <x v="0"/>
    <x v="2"/>
    <x v="15"/>
    <n v="190801"/>
    <n v="190801"/>
    <m/>
    <n v="75"/>
    <n v="190801"/>
    <n v="1500000"/>
  </r>
  <r>
    <x v="325"/>
    <x v="0"/>
    <m/>
    <x v="0"/>
    <x v="2"/>
    <x v="16"/>
    <n v="190801"/>
    <n v="190801"/>
    <m/>
    <n v="60"/>
    <n v="190801"/>
    <n v="2100000"/>
  </r>
  <r>
    <x v="325"/>
    <x v="0"/>
    <m/>
    <x v="0"/>
    <x v="2"/>
    <x v="17"/>
    <n v="190801"/>
    <n v="190801"/>
    <m/>
    <n v="54"/>
    <n v="190801"/>
    <n v="1782000"/>
  </r>
  <r>
    <x v="325"/>
    <x v="0"/>
    <m/>
    <x v="0"/>
    <x v="2"/>
    <x v="19"/>
    <n v="190801"/>
    <n v="190801"/>
    <m/>
    <n v="67"/>
    <n v="190801"/>
    <n v="201000"/>
  </r>
  <r>
    <x v="325"/>
    <x v="0"/>
    <m/>
    <x v="5"/>
    <x v="2"/>
    <x v="28"/>
    <n v="190801"/>
    <n v="190801"/>
    <m/>
    <n v="14"/>
    <n v="190801"/>
    <n v="392000"/>
  </r>
  <r>
    <x v="325"/>
    <x v="0"/>
    <m/>
    <x v="5"/>
    <x v="2"/>
    <x v="69"/>
    <n v="190801"/>
    <n v="190801"/>
    <m/>
    <n v="4"/>
    <n v="190801"/>
    <n v="192000"/>
  </r>
  <r>
    <x v="325"/>
    <x v="0"/>
    <m/>
    <x v="22"/>
    <x v="2"/>
    <x v="29"/>
    <n v="190801"/>
    <n v="190801"/>
    <m/>
    <n v="8"/>
    <n v="190801"/>
    <n v="304000"/>
  </r>
  <r>
    <x v="325"/>
    <x v="0"/>
    <m/>
    <x v="19"/>
    <x v="2"/>
    <x v="22"/>
    <n v="190801"/>
    <n v="190801"/>
    <m/>
    <n v="9"/>
    <n v="190801"/>
    <n v="117000"/>
  </r>
  <r>
    <x v="325"/>
    <x v="0"/>
    <m/>
    <x v="19"/>
    <x v="2"/>
    <x v="23"/>
    <n v="190801"/>
    <n v="190801"/>
    <m/>
    <n v="1"/>
    <n v="190801"/>
    <n v="24000"/>
  </r>
  <r>
    <x v="325"/>
    <x v="0"/>
    <m/>
    <x v="0"/>
    <x v="3"/>
    <x v="15"/>
    <n v="190801"/>
    <n v="190801"/>
    <m/>
    <n v="1"/>
    <n v="190801"/>
    <n v="0"/>
  </r>
  <r>
    <x v="325"/>
    <x v="0"/>
    <m/>
    <x v="0"/>
    <x v="10"/>
    <x v="54"/>
    <n v="190801"/>
    <n v="190801"/>
    <m/>
    <n v="6"/>
    <n v="190801"/>
    <n v="198000"/>
  </r>
  <r>
    <x v="325"/>
    <x v="0"/>
    <m/>
    <x v="0"/>
    <x v="10"/>
    <x v="57"/>
    <n v="190801"/>
    <n v="190801"/>
    <m/>
    <n v="1"/>
    <n v="190801"/>
    <n v="53000"/>
  </r>
  <r>
    <x v="325"/>
    <x v="0"/>
    <m/>
    <x v="0"/>
    <x v="5"/>
    <x v="51"/>
    <n v="190801"/>
    <n v="190801"/>
    <m/>
    <n v="3"/>
    <n v="190801"/>
    <n v="33750"/>
  </r>
  <r>
    <x v="325"/>
    <x v="0"/>
    <m/>
    <x v="5"/>
    <x v="5"/>
    <x v="53"/>
    <n v="190801"/>
    <n v="190801"/>
    <m/>
    <n v="3"/>
    <n v="190801"/>
    <n v="44550"/>
  </r>
  <r>
    <x v="325"/>
    <x v="0"/>
    <m/>
    <x v="1"/>
    <x v="5"/>
    <x v="63"/>
    <n v="190801"/>
    <n v="190801"/>
    <m/>
    <n v="3"/>
    <n v="190801"/>
    <n v="33750"/>
  </r>
  <r>
    <x v="325"/>
    <x v="0"/>
    <m/>
    <x v="19"/>
    <x v="5"/>
    <x v="50"/>
    <n v="190801"/>
    <n v="190801"/>
    <m/>
    <n v="3"/>
    <n v="190801"/>
    <n v="21600"/>
  </r>
  <r>
    <x v="336"/>
    <x v="2"/>
    <m/>
    <x v="0"/>
    <x v="7"/>
    <x v="15"/>
    <n v="190801"/>
    <n v="190801"/>
    <m/>
    <n v="4"/>
    <n v="190801"/>
    <n v="80000"/>
  </r>
  <r>
    <x v="336"/>
    <x v="2"/>
    <m/>
    <x v="6"/>
    <x v="2"/>
    <x v="37"/>
    <n v="190801"/>
    <n v="190801"/>
    <m/>
    <n v="2"/>
    <n v="190801"/>
    <n v="40000"/>
  </r>
  <r>
    <x v="336"/>
    <x v="2"/>
    <m/>
    <x v="29"/>
    <x v="2"/>
    <x v="40"/>
    <n v="190801"/>
    <n v="190801"/>
    <m/>
    <n v="3"/>
    <n v="190801"/>
    <n v="105000"/>
  </r>
  <r>
    <x v="336"/>
    <x v="2"/>
    <m/>
    <x v="29"/>
    <x v="2"/>
    <x v="41"/>
    <n v="190801"/>
    <n v="190801"/>
    <m/>
    <n v="4"/>
    <n v="190801"/>
    <n v="180000"/>
  </r>
  <r>
    <x v="336"/>
    <x v="2"/>
    <m/>
    <x v="25"/>
    <x v="2"/>
    <x v="34"/>
    <n v="190801"/>
    <n v="190801"/>
    <m/>
    <n v="4"/>
    <n v="190801"/>
    <n v="396000"/>
  </r>
  <r>
    <x v="336"/>
    <x v="2"/>
    <m/>
    <x v="1"/>
    <x v="2"/>
    <x v="18"/>
    <n v="190801"/>
    <n v="190801"/>
    <m/>
    <n v="3"/>
    <n v="190801"/>
    <n v="60000"/>
  </r>
  <r>
    <x v="336"/>
    <x v="2"/>
    <m/>
    <x v="4"/>
    <x v="2"/>
    <x v="27"/>
    <n v="190801"/>
    <n v="190801"/>
    <m/>
    <n v="3"/>
    <n v="190801"/>
    <n v="60000"/>
  </r>
  <r>
    <x v="336"/>
    <x v="2"/>
    <m/>
    <x v="0"/>
    <x v="2"/>
    <x v="15"/>
    <n v="190801"/>
    <n v="190801"/>
    <m/>
    <n v="50"/>
    <n v="190801"/>
    <n v="1000000"/>
  </r>
  <r>
    <x v="336"/>
    <x v="2"/>
    <m/>
    <x v="0"/>
    <x v="2"/>
    <x v="16"/>
    <n v="190801"/>
    <n v="190801"/>
    <m/>
    <n v="45"/>
    <n v="190801"/>
    <n v="1575000"/>
  </r>
  <r>
    <x v="336"/>
    <x v="2"/>
    <m/>
    <x v="0"/>
    <x v="2"/>
    <x v="17"/>
    <n v="190801"/>
    <n v="190801"/>
    <m/>
    <n v="45"/>
    <n v="190801"/>
    <n v="1485000"/>
  </r>
  <r>
    <x v="336"/>
    <x v="2"/>
    <m/>
    <x v="0"/>
    <x v="2"/>
    <x v="19"/>
    <n v="190801"/>
    <n v="190801"/>
    <m/>
    <n v="64"/>
    <n v="190801"/>
    <n v="192000"/>
  </r>
  <r>
    <x v="336"/>
    <x v="2"/>
    <m/>
    <x v="5"/>
    <x v="2"/>
    <x v="28"/>
    <n v="190801"/>
    <n v="190801"/>
    <m/>
    <n v="17"/>
    <n v="190801"/>
    <n v="476000"/>
  </r>
  <r>
    <x v="336"/>
    <x v="2"/>
    <m/>
    <x v="5"/>
    <x v="2"/>
    <x v="69"/>
    <n v="190801"/>
    <n v="190801"/>
    <m/>
    <n v="4"/>
    <n v="190801"/>
    <n v="192000"/>
  </r>
  <r>
    <x v="336"/>
    <x v="2"/>
    <m/>
    <x v="22"/>
    <x v="2"/>
    <x v="29"/>
    <n v="190801"/>
    <n v="190801"/>
    <m/>
    <n v="4"/>
    <n v="190801"/>
    <n v="152000"/>
  </r>
  <r>
    <x v="336"/>
    <x v="2"/>
    <m/>
    <x v="19"/>
    <x v="2"/>
    <x v="22"/>
    <n v="190801"/>
    <n v="190801"/>
    <m/>
    <n v="5"/>
    <n v="190801"/>
    <n v="65000"/>
  </r>
  <r>
    <x v="336"/>
    <x v="2"/>
    <m/>
    <x v="19"/>
    <x v="2"/>
    <x v="23"/>
    <n v="190801"/>
    <n v="190801"/>
    <m/>
    <n v="1"/>
    <n v="190801"/>
    <n v="24000"/>
  </r>
  <r>
    <x v="336"/>
    <x v="2"/>
    <m/>
    <x v="19"/>
    <x v="2"/>
    <x v="24"/>
    <n v="190801"/>
    <n v="190801"/>
    <m/>
    <n v="1"/>
    <n v="190801"/>
    <n v="33000"/>
  </r>
  <r>
    <x v="336"/>
    <x v="2"/>
    <m/>
    <x v="0"/>
    <x v="3"/>
    <x v="15"/>
    <n v="190801"/>
    <n v="190801"/>
    <m/>
    <n v="1"/>
    <n v="190801"/>
    <n v="0"/>
  </r>
  <r>
    <x v="336"/>
    <x v="2"/>
    <m/>
    <x v="0"/>
    <x v="10"/>
    <x v="54"/>
    <n v="190801"/>
    <n v="190801"/>
    <m/>
    <n v="5"/>
    <n v="190801"/>
    <n v="165000"/>
  </r>
  <r>
    <x v="336"/>
    <x v="2"/>
    <m/>
    <x v="0"/>
    <x v="10"/>
    <x v="57"/>
    <n v="190801"/>
    <n v="190801"/>
    <m/>
    <n v="1"/>
    <n v="190801"/>
    <n v="53000"/>
  </r>
  <r>
    <x v="336"/>
    <x v="2"/>
    <m/>
    <x v="0"/>
    <x v="14"/>
    <x v="75"/>
    <n v="190801"/>
    <n v="190801"/>
    <m/>
    <n v="1"/>
    <n v="190801"/>
    <n v="19914"/>
  </r>
  <r>
    <x v="336"/>
    <x v="2"/>
    <m/>
    <x v="1"/>
    <x v="9"/>
    <x v="18"/>
    <n v="190801"/>
    <n v="190801"/>
    <m/>
    <n v="1"/>
    <n v="190801"/>
    <n v="20000"/>
  </r>
  <r>
    <x v="337"/>
    <x v="5"/>
    <m/>
    <x v="0"/>
    <x v="7"/>
    <x v="15"/>
    <n v="190801"/>
    <n v="190801"/>
    <m/>
    <n v="10"/>
    <n v="190801"/>
    <n v="200000"/>
  </r>
  <r>
    <x v="337"/>
    <x v="5"/>
    <m/>
    <x v="6"/>
    <x v="2"/>
    <x v="37"/>
    <n v="190801"/>
    <n v="190801"/>
    <m/>
    <n v="1"/>
    <n v="190801"/>
    <n v="20000"/>
  </r>
  <r>
    <x v="337"/>
    <x v="5"/>
    <m/>
    <x v="29"/>
    <x v="2"/>
    <x v="40"/>
    <n v="190801"/>
    <n v="190801"/>
    <m/>
    <n v="1"/>
    <n v="190801"/>
    <n v="35000"/>
  </r>
  <r>
    <x v="337"/>
    <x v="5"/>
    <m/>
    <x v="29"/>
    <x v="2"/>
    <x v="41"/>
    <n v="190801"/>
    <n v="190801"/>
    <m/>
    <n v="2"/>
    <n v="190801"/>
    <n v="90000"/>
  </r>
  <r>
    <x v="337"/>
    <x v="5"/>
    <m/>
    <x v="1"/>
    <x v="2"/>
    <x v="18"/>
    <n v="190801"/>
    <n v="190801"/>
    <m/>
    <n v="2"/>
    <n v="190801"/>
    <n v="40000"/>
  </r>
  <r>
    <x v="337"/>
    <x v="5"/>
    <m/>
    <x v="4"/>
    <x v="2"/>
    <x v="27"/>
    <n v="190801"/>
    <n v="190801"/>
    <m/>
    <n v="5"/>
    <n v="190801"/>
    <n v="100000"/>
  </r>
  <r>
    <x v="337"/>
    <x v="5"/>
    <m/>
    <x v="0"/>
    <x v="2"/>
    <x v="15"/>
    <n v="190801"/>
    <n v="190801"/>
    <m/>
    <n v="47"/>
    <n v="190801"/>
    <n v="940000"/>
  </r>
  <r>
    <x v="337"/>
    <x v="5"/>
    <m/>
    <x v="0"/>
    <x v="2"/>
    <x v="16"/>
    <n v="190801"/>
    <n v="190801"/>
    <m/>
    <n v="23"/>
    <n v="190801"/>
    <n v="805000"/>
  </r>
  <r>
    <x v="337"/>
    <x v="5"/>
    <m/>
    <x v="0"/>
    <x v="2"/>
    <x v="17"/>
    <n v="190801"/>
    <n v="190801"/>
    <m/>
    <n v="35"/>
    <n v="190801"/>
    <n v="1155000"/>
  </r>
  <r>
    <x v="337"/>
    <x v="5"/>
    <m/>
    <x v="0"/>
    <x v="2"/>
    <x v="19"/>
    <n v="190801"/>
    <n v="190801"/>
    <m/>
    <n v="33"/>
    <n v="190801"/>
    <n v="99000"/>
  </r>
  <r>
    <x v="337"/>
    <x v="5"/>
    <m/>
    <x v="5"/>
    <x v="2"/>
    <x v="28"/>
    <n v="190801"/>
    <n v="190801"/>
    <m/>
    <n v="13"/>
    <n v="190801"/>
    <n v="364000"/>
  </r>
  <r>
    <x v="337"/>
    <x v="5"/>
    <m/>
    <x v="5"/>
    <x v="2"/>
    <x v="69"/>
    <n v="190801"/>
    <n v="190801"/>
    <m/>
    <n v="3"/>
    <n v="190801"/>
    <n v="144000"/>
  </r>
  <r>
    <x v="337"/>
    <x v="5"/>
    <m/>
    <x v="22"/>
    <x v="2"/>
    <x v="29"/>
    <n v="190801"/>
    <n v="190801"/>
    <m/>
    <n v="2"/>
    <n v="190801"/>
    <n v="76000"/>
  </r>
  <r>
    <x v="337"/>
    <x v="5"/>
    <m/>
    <x v="19"/>
    <x v="2"/>
    <x v="22"/>
    <n v="190801"/>
    <n v="190801"/>
    <m/>
    <n v="4"/>
    <n v="190801"/>
    <n v="52000"/>
  </r>
  <r>
    <x v="337"/>
    <x v="5"/>
    <m/>
    <x v="19"/>
    <x v="2"/>
    <x v="23"/>
    <n v="190801"/>
    <n v="190801"/>
    <m/>
    <n v="2"/>
    <n v="190801"/>
    <n v="48000"/>
  </r>
  <r>
    <x v="326"/>
    <x v="6"/>
    <m/>
    <x v="0"/>
    <x v="7"/>
    <x v="15"/>
    <n v="190801"/>
    <n v="190801"/>
    <m/>
    <n v="11"/>
    <n v="190801"/>
    <n v="220000"/>
  </r>
  <r>
    <x v="326"/>
    <x v="6"/>
    <m/>
    <x v="6"/>
    <x v="2"/>
    <x v="37"/>
    <n v="190801"/>
    <n v="190801"/>
    <m/>
    <n v="3"/>
    <n v="190801"/>
    <n v="60000"/>
  </r>
  <r>
    <x v="326"/>
    <x v="6"/>
    <m/>
    <x v="29"/>
    <x v="2"/>
    <x v="40"/>
    <n v="190801"/>
    <n v="190801"/>
    <m/>
    <n v="2"/>
    <n v="190801"/>
    <n v="70000"/>
  </r>
  <r>
    <x v="326"/>
    <x v="6"/>
    <m/>
    <x v="29"/>
    <x v="2"/>
    <x v="41"/>
    <n v="190801"/>
    <n v="190801"/>
    <m/>
    <n v="1"/>
    <n v="190801"/>
    <n v="45000"/>
  </r>
  <r>
    <x v="326"/>
    <x v="6"/>
    <m/>
    <x v="25"/>
    <x v="2"/>
    <x v="34"/>
    <n v="190801"/>
    <n v="190801"/>
    <m/>
    <n v="6"/>
    <n v="190801"/>
    <n v="594000"/>
  </r>
  <r>
    <x v="326"/>
    <x v="6"/>
    <m/>
    <x v="1"/>
    <x v="2"/>
    <x v="18"/>
    <n v="190801"/>
    <n v="190801"/>
    <m/>
    <n v="1"/>
    <n v="190801"/>
    <n v="20000"/>
  </r>
  <r>
    <x v="326"/>
    <x v="6"/>
    <m/>
    <x v="4"/>
    <x v="2"/>
    <x v="26"/>
    <n v="190801"/>
    <n v="190801"/>
    <m/>
    <n v="3"/>
    <n v="190801"/>
    <n v="12000"/>
  </r>
  <r>
    <x v="326"/>
    <x v="6"/>
    <m/>
    <x v="4"/>
    <x v="2"/>
    <x v="27"/>
    <n v="190801"/>
    <n v="190801"/>
    <m/>
    <n v="3"/>
    <n v="190801"/>
    <n v="60000"/>
  </r>
  <r>
    <x v="326"/>
    <x v="6"/>
    <m/>
    <x v="0"/>
    <x v="2"/>
    <x v="15"/>
    <n v="190801"/>
    <n v="190801"/>
    <m/>
    <n v="78"/>
    <n v="190801"/>
    <n v="1560000"/>
  </r>
  <r>
    <x v="326"/>
    <x v="6"/>
    <m/>
    <x v="0"/>
    <x v="2"/>
    <x v="16"/>
    <n v="190801"/>
    <n v="190801"/>
    <m/>
    <n v="45"/>
    <n v="190801"/>
    <n v="1575000"/>
  </r>
  <r>
    <x v="326"/>
    <x v="6"/>
    <m/>
    <x v="0"/>
    <x v="2"/>
    <x v="17"/>
    <n v="190801"/>
    <n v="190801"/>
    <m/>
    <n v="62"/>
    <n v="190801"/>
    <n v="2046000"/>
  </r>
  <r>
    <x v="326"/>
    <x v="6"/>
    <m/>
    <x v="0"/>
    <x v="2"/>
    <x v="19"/>
    <n v="190801"/>
    <n v="190801"/>
    <m/>
    <n v="57"/>
    <n v="190801"/>
    <n v="171000"/>
  </r>
  <r>
    <x v="326"/>
    <x v="6"/>
    <m/>
    <x v="5"/>
    <x v="2"/>
    <x v="28"/>
    <n v="190801"/>
    <n v="190801"/>
    <m/>
    <n v="14"/>
    <n v="190801"/>
    <n v="392000"/>
  </r>
  <r>
    <x v="326"/>
    <x v="6"/>
    <m/>
    <x v="5"/>
    <x v="2"/>
    <x v="69"/>
    <n v="190801"/>
    <n v="190801"/>
    <m/>
    <n v="2"/>
    <n v="190801"/>
    <n v="96000"/>
  </r>
  <r>
    <x v="326"/>
    <x v="6"/>
    <m/>
    <x v="22"/>
    <x v="2"/>
    <x v="29"/>
    <n v="190801"/>
    <n v="190801"/>
    <m/>
    <n v="6"/>
    <n v="190801"/>
    <n v="228000"/>
  </r>
  <r>
    <x v="326"/>
    <x v="6"/>
    <m/>
    <x v="19"/>
    <x v="2"/>
    <x v="22"/>
    <n v="190801"/>
    <n v="190801"/>
    <m/>
    <n v="9"/>
    <n v="190801"/>
    <n v="117000"/>
  </r>
  <r>
    <x v="326"/>
    <x v="6"/>
    <m/>
    <x v="19"/>
    <x v="2"/>
    <x v="23"/>
    <n v="190801"/>
    <n v="190801"/>
    <m/>
    <n v="2"/>
    <n v="190801"/>
    <n v="48000"/>
  </r>
  <r>
    <x v="326"/>
    <x v="6"/>
    <m/>
    <x v="19"/>
    <x v="2"/>
    <x v="24"/>
    <n v="190801"/>
    <n v="190801"/>
    <m/>
    <n v="1"/>
    <n v="190801"/>
    <n v="33000"/>
  </r>
  <r>
    <x v="326"/>
    <x v="6"/>
    <m/>
    <x v="0"/>
    <x v="6"/>
    <x v="15"/>
    <n v="190801"/>
    <n v="190801"/>
    <m/>
    <n v="128"/>
    <n v="190801"/>
    <n v="1160704"/>
  </r>
  <r>
    <x v="326"/>
    <x v="6"/>
    <m/>
    <x v="0"/>
    <x v="6"/>
    <x v="17"/>
    <n v="190801"/>
    <n v="190801"/>
    <m/>
    <n v="318"/>
    <n v="190801"/>
    <n v="5030124"/>
  </r>
  <r>
    <x v="326"/>
    <x v="6"/>
    <m/>
    <x v="4"/>
    <x v="6"/>
    <x v="26"/>
    <n v="190801"/>
    <n v="190801"/>
    <m/>
    <n v="771"/>
    <n v="190801"/>
    <n v="827283"/>
  </r>
  <r>
    <x v="326"/>
    <x v="6"/>
    <m/>
    <x v="26"/>
    <x v="6"/>
    <x v="35"/>
    <n v="190801"/>
    <n v="190801"/>
    <m/>
    <n v="50"/>
    <n v="190801"/>
    <n v="856550"/>
  </r>
  <r>
    <x v="326"/>
    <x v="6"/>
    <m/>
    <x v="22"/>
    <x v="6"/>
    <x v="29"/>
    <n v="190801"/>
    <n v="190801"/>
    <m/>
    <n v="27"/>
    <n v="190801"/>
    <n v="531657"/>
  </r>
  <r>
    <x v="326"/>
    <x v="6"/>
    <m/>
    <x v="24"/>
    <x v="6"/>
    <x v="31"/>
    <n v="190801"/>
    <n v="190801"/>
    <m/>
    <n v="50"/>
    <n v="190801"/>
    <n v="743850"/>
  </r>
  <r>
    <x v="326"/>
    <x v="6"/>
    <m/>
    <x v="23"/>
    <x v="6"/>
    <x v="30"/>
    <n v="190801"/>
    <n v="190801"/>
    <m/>
    <n v="30"/>
    <n v="190801"/>
    <n v="208920"/>
  </r>
  <r>
    <x v="326"/>
    <x v="6"/>
    <m/>
    <x v="19"/>
    <x v="6"/>
    <x v="22"/>
    <n v="190801"/>
    <n v="190801"/>
    <m/>
    <n v="26"/>
    <n v="190801"/>
    <n v="176566"/>
  </r>
  <r>
    <x v="326"/>
    <x v="6"/>
    <m/>
    <x v="6"/>
    <x v="6"/>
    <x v="37"/>
    <n v="190801"/>
    <n v="190801"/>
    <m/>
    <n v="30"/>
    <n v="190801"/>
    <n v="300000"/>
  </r>
  <r>
    <x v="326"/>
    <x v="6"/>
    <m/>
    <x v="28"/>
    <x v="6"/>
    <x v="39"/>
    <n v="190801"/>
    <n v="190801"/>
    <m/>
    <n v="43"/>
    <n v="190801"/>
    <n v="680174"/>
  </r>
  <r>
    <x v="326"/>
    <x v="6"/>
    <m/>
    <x v="4"/>
    <x v="6"/>
    <x v="66"/>
    <n v="190801"/>
    <n v="190801"/>
    <m/>
    <n v="339"/>
    <n v="190801"/>
    <n v="1897383"/>
  </r>
  <r>
    <x v="327"/>
    <x v="3"/>
    <m/>
    <x v="0"/>
    <x v="7"/>
    <x v="15"/>
    <n v="190801"/>
    <n v="190801"/>
    <m/>
    <n v="9"/>
    <n v="190801"/>
    <n v="180000"/>
  </r>
  <r>
    <x v="327"/>
    <x v="3"/>
    <m/>
    <x v="6"/>
    <x v="2"/>
    <x v="37"/>
    <n v="190801"/>
    <n v="190801"/>
    <m/>
    <n v="4"/>
    <n v="190801"/>
    <n v="80000"/>
  </r>
  <r>
    <x v="327"/>
    <x v="3"/>
    <m/>
    <x v="6"/>
    <x v="2"/>
    <x v="42"/>
    <n v="190801"/>
    <n v="190801"/>
    <m/>
    <n v="1"/>
    <n v="190801"/>
    <n v="35000"/>
  </r>
  <r>
    <x v="327"/>
    <x v="3"/>
    <m/>
    <x v="29"/>
    <x v="2"/>
    <x v="40"/>
    <n v="190801"/>
    <n v="190801"/>
    <m/>
    <n v="10"/>
    <n v="190801"/>
    <n v="350000"/>
  </r>
  <r>
    <x v="327"/>
    <x v="3"/>
    <m/>
    <x v="29"/>
    <x v="2"/>
    <x v="41"/>
    <n v="190801"/>
    <n v="190801"/>
    <m/>
    <n v="1"/>
    <n v="190801"/>
    <n v="45000"/>
  </r>
  <r>
    <x v="327"/>
    <x v="3"/>
    <m/>
    <x v="25"/>
    <x v="2"/>
    <x v="34"/>
    <n v="190801"/>
    <n v="190801"/>
    <m/>
    <n v="4"/>
    <n v="190801"/>
    <n v="396000"/>
  </r>
  <r>
    <x v="327"/>
    <x v="3"/>
    <m/>
    <x v="1"/>
    <x v="2"/>
    <x v="21"/>
    <n v="190801"/>
    <n v="190801"/>
    <m/>
    <n v="1"/>
    <n v="190801"/>
    <n v="35000"/>
  </r>
  <r>
    <x v="327"/>
    <x v="3"/>
    <m/>
    <x v="4"/>
    <x v="2"/>
    <x v="26"/>
    <n v="190801"/>
    <n v="190801"/>
    <m/>
    <n v="6"/>
    <n v="190801"/>
    <n v="24000"/>
  </r>
  <r>
    <x v="327"/>
    <x v="3"/>
    <m/>
    <x v="4"/>
    <x v="2"/>
    <x v="27"/>
    <n v="190801"/>
    <n v="190801"/>
    <m/>
    <n v="9"/>
    <n v="190801"/>
    <n v="180000"/>
  </r>
  <r>
    <x v="327"/>
    <x v="3"/>
    <m/>
    <x v="0"/>
    <x v="2"/>
    <x v="15"/>
    <n v="190801"/>
    <n v="190801"/>
    <m/>
    <n v="97"/>
    <n v="190801"/>
    <n v="1940000"/>
  </r>
  <r>
    <x v="327"/>
    <x v="3"/>
    <m/>
    <x v="0"/>
    <x v="2"/>
    <x v="16"/>
    <n v="190801"/>
    <n v="190801"/>
    <m/>
    <n v="107"/>
    <n v="190801"/>
    <n v="3745000"/>
  </r>
  <r>
    <x v="327"/>
    <x v="3"/>
    <m/>
    <x v="0"/>
    <x v="2"/>
    <x v="17"/>
    <n v="190801"/>
    <n v="190801"/>
    <m/>
    <n v="77"/>
    <n v="190801"/>
    <n v="2541000"/>
  </r>
  <r>
    <x v="327"/>
    <x v="3"/>
    <m/>
    <x v="0"/>
    <x v="2"/>
    <x v="19"/>
    <n v="190801"/>
    <n v="190801"/>
    <m/>
    <n v="100"/>
    <n v="190801"/>
    <n v="300000"/>
  </r>
  <r>
    <x v="327"/>
    <x v="3"/>
    <m/>
    <x v="5"/>
    <x v="2"/>
    <x v="28"/>
    <n v="190801"/>
    <n v="190801"/>
    <m/>
    <n v="20"/>
    <n v="190801"/>
    <n v="560000"/>
  </r>
  <r>
    <x v="327"/>
    <x v="3"/>
    <m/>
    <x v="5"/>
    <x v="2"/>
    <x v="69"/>
    <n v="190801"/>
    <n v="190801"/>
    <m/>
    <n v="5"/>
    <n v="190801"/>
    <n v="240000"/>
  </r>
  <r>
    <x v="327"/>
    <x v="3"/>
    <m/>
    <x v="22"/>
    <x v="2"/>
    <x v="29"/>
    <n v="190801"/>
    <n v="190801"/>
    <m/>
    <n v="6"/>
    <n v="190801"/>
    <n v="228000"/>
  </r>
  <r>
    <x v="327"/>
    <x v="3"/>
    <m/>
    <x v="19"/>
    <x v="2"/>
    <x v="22"/>
    <n v="190801"/>
    <n v="190801"/>
    <m/>
    <n v="13"/>
    <n v="190801"/>
    <n v="169000"/>
  </r>
  <r>
    <x v="327"/>
    <x v="3"/>
    <m/>
    <x v="19"/>
    <x v="2"/>
    <x v="23"/>
    <n v="190801"/>
    <n v="190801"/>
    <m/>
    <n v="3"/>
    <n v="190801"/>
    <n v="72000"/>
  </r>
  <r>
    <x v="327"/>
    <x v="3"/>
    <m/>
    <x v="0"/>
    <x v="10"/>
    <x v="54"/>
    <n v="190801"/>
    <n v="190801"/>
    <m/>
    <n v="11"/>
    <n v="190801"/>
    <n v="363000"/>
  </r>
  <r>
    <x v="327"/>
    <x v="3"/>
    <m/>
    <x v="22"/>
    <x v="10"/>
    <x v="55"/>
    <n v="190801"/>
    <n v="190801"/>
    <m/>
    <n v="1"/>
    <n v="190801"/>
    <n v="44000"/>
  </r>
  <r>
    <x v="327"/>
    <x v="3"/>
    <m/>
    <x v="5"/>
    <x v="10"/>
    <x v="56"/>
    <n v="190801"/>
    <n v="190801"/>
    <m/>
    <n v="2"/>
    <n v="190801"/>
    <n v="78000"/>
  </r>
  <r>
    <x v="327"/>
    <x v="3"/>
    <m/>
    <x v="0"/>
    <x v="10"/>
    <x v="57"/>
    <n v="190801"/>
    <n v="190801"/>
    <m/>
    <n v="5"/>
    <n v="190801"/>
    <n v="265000"/>
  </r>
  <r>
    <x v="327"/>
    <x v="3"/>
    <m/>
    <x v="0"/>
    <x v="12"/>
    <x v="75"/>
    <n v="190801"/>
    <n v="190801"/>
    <m/>
    <n v="1"/>
    <n v="190801"/>
    <n v="24602"/>
  </r>
  <r>
    <x v="327"/>
    <x v="3"/>
    <m/>
    <x v="4"/>
    <x v="12"/>
    <x v="77"/>
    <n v="190801"/>
    <n v="190801"/>
    <m/>
    <n v="1"/>
    <n v="190801"/>
    <n v="39742"/>
  </r>
  <r>
    <x v="328"/>
    <x v="4"/>
    <m/>
    <x v="0"/>
    <x v="7"/>
    <x v="15"/>
    <n v="190801"/>
    <n v="190801"/>
    <m/>
    <n v="8"/>
    <n v="190801"/>
    <n v="160000"/>
  </r>
  <r>
    <x v="328"/>
    <x v="4"/>
    <m/>
    <x v="6"/>
    <x v="2"/>
    <x v="37"/>
    <n v="190801"/>
    <n v="190801"/>
    <m/>
    <n v="3"/>
    <n v="190801"/>
    <n v="60000"/>
  </r>
  <r>
    <x v="328"/>
    <x v="4"/>
    <m/>
    <x v="6"/>
    <x v="2"/>
    <x v="42"/>
    <n v="190801"/>
    <n v="190801"/>
    <m/>
    <n v="1"/>
    <n v="190801"/>
    <n v="35000"/>
  </r>
  <r>
    <x v="328"/>
    <x v="4"/>
    <m/>
    <x v="29"/>
    <x v="2"/>
    <x v="40"/>
    <n v="190801"/>
    <n v="190801"/>
    <m/>
    <n v="5"/>
    <n v="190801"/>
    <n v="175000"/>
  </r>
  <r>
    <x v="328"/>
    <x v="4"/>
    <m/>
    <x v="29"/>
    <x v="2"/>
    <x v="41"/>
    <n v="190801"/>
    <n v="190801"/>
    <m/>
    <n v="1"/>
    <n v="190801"/>
    <n v="45000"/>
  </r>
  <r>
    <x v="328"/>
    <x v="4"/>
    <m/>
    <x v="25"/>
    <x v="2"/>
    <x v="34"/>
    <n v="190801"/>
    <n v="190801"/>
    <m/>
    <n v="2"/>
    <n v="190801"/>
    <n v="198000"/>
  </r>
  <r>
    <x v="328"/>
    <x v="4"/>
    <m/>
    <x v="1"/>
    <x v="2"/>
    <x v="18"/>
    <n v="190801"/>
    <n v="190801"/>
    <m/>
    <n v="5"/>
    <n v="190801"/>
    <n v="100000"/>
  </r>
  <r>
    <x v="328"/>
    <x v="4"/>
    <m/>
    <x v="4"/>
    <x v="2"/>
    <x v="26"/>
    <n v="190801"/>
    <n v="190801"/>
    <m/>
    <n v="9"/>
    <n v="190801"/>
    <n v="36000"/>
  </r>
  <r>
    <x v="328"/>
    <x v="4"/>
    <m/>
    <x v="4"/>
    <x v="2"/>
    <x v="27"/>
    <n v="190801"/>
    <n v="190801"/>
    <m/>
    <n v="6"/>
    <n v="190801"/>
    <n v="120000"/>
  </r>
  <r>
    <x v="328"/>
    <x v="4"/>
    <m/>
    <x v="0"/>
    <x v="2"/>
    <x v="15"/>
    <n v="190801"/>
    <n v="190801"/>
    <m/>
    <n v="110"/>
    <n v="190801"/>
    <n v="2200000"/>
  </r>
  <r>
    <x v="328"/>
    <x v="4"/>
    <m/>
    <x v="0"/>
    <x v="2"/>
    <x v="16"/>
    <n v="190801"/>
    <n v="190801"/>
    <m/>
    <n v="86"/>
    <n v="190801"/>
    <n v="3010000"/>
  </r>
  <r>
    <x v="328"/>
    <x v="4"/>
    <m/>
    <x v="0"/>
    <x v="2"/>
    <x v="17"/>
    <n v="190801"/>
    <n v="190801"/>
    <m/>
    <n v="77"/>
    <n v="190801"/>
    <n v="2541000"/>
  </r>
  <r>
    <x v="328"/>
    <x v="4"/>
    <m/>
    <x v="0"/>
    <x v="2"/>
    <x v="19"/>
    <n v="190801"/>
    <n v="190801"/>
    <m/>
    <n v="73"/>
    <n v="190801"/>
    <n v="219000"/>
  </r>
  <r>
    <x v="328"/>
    <x v="4"/>
    <m/>
    <x v="5"/>
    <x v="2"/>
    <x v="28"/>
    <n v="190801"/>
    <n v="190801"/>
    <m/>
    <n v="26"/>
    <n v="190801"/>
    <n v="728000"/>
  </r>
  <r>
    <x v="328"/>
    <x v="4"/>
    <m/>
    <x v="22"/>
    <x v="2"/>
    <x v="29"/>
    <n v="190801"/>
    <n v="190801"/>
    <m/>
    <n v="8"/>
    <n v="190801"/>
    <n v="304000"/>
  </r>
  <r>
    <x v="328"/>
    <x v="4"/>
    <m/>
    <x v="19"/>
    <x v="2"/>
    <x v="22"/>
    <n v="190801"/>
    <n v="190801"/>
    <m/>
    <n v="8"/>
    <n v="190801"/>
    <n v="104000"/>
  </r>
  <r>
    <x v="328"/>
    <x v="4"/>
    <m/>
    <x v="19"/>
    <x v="2"/>
    <x v="23"/>
    <n v="190801"/>
    <n v="190801"/>
    <m/>
    <n v="1"/>
    <n v="190801"/>
    <n v="24000"/>
  </r>
  <r>
    <x v="328"/>
    <x v="4"/>
    <m/>
    <x v="0"/>
    <x v="8"/>
    <x v="78"/>
    <n v="190801"/>
    <n v="190801"/>
    <m/>
    <n v="61"/>
    <n v="190801"/>
    <n v="0"/>
  </r>
  <r>
    <x v="328"/>
    <x v="4"/>
    <m/>
    <x v="0"/>
    <x v="3"/>
    <x v="15"/>
    <n v="190801"/>
    <n v="190801"/>
    <m/>
    <n v="29"/>
    <n v="190801"/>
    <n v="0"/>
  </r>
  <r>
    <x v="328"/>
    <x v="4"/>
    <m/>
    <x v="18"/>
    <x v="3"/>
    <x v="19"/>
    <n v="190801"/>
    <n v="190801"/>
    <m/>
    <n v="3"/>
    <n v="190801"/>
    <n v="0"/>
  </r>
  <r>
    <x v="328"/>
    <x v="4"/>
    <m/>
    <x v="5"/>
    <x v="3"/>
    <x v="28"/>
    <n v="190801"/>
    <n v="190801"/>
    <m/>
    <n v="4"/>
    <n v="190801"/>
    <n v="0"/>
  </r>
  <r>
    <x v="328"/>
    <x v="4"/>
    <m/>
    <x v="4"/>
    <x v="3"/>
    <x v="27"/>
    <n v="190801"/>
    <n v="190801"/>
    <m/>
    <n v="3"/>
    <n v="190801"/>
    <n v="0"/>
  </r>
  <r>
    <x v="328"/>
    <x v="4"/>
    <m/>
    <x v="6"/>
    <x v="3"/>
    <x v="37"/>
    <n v="190801"/>
    <n v="190801"/>
    <m/>
    <n v="3"/>
    <n v="190801"/>
    <n v="0"/>
  </r>
  <r>
    <x v="328"/>
    <x v="4"/>
    <m/>
    <x v="22"/>
    <x v="3"/>
    <x v="29"/>
    <n v="190801"/>
    <n v="190801"/>
    <m/>
    <n v="3"/>
    <n v="190801"/>
    <n v="0"/>
  </r>
  <r>
    <x v="328"/>
    <x v="4"/>
    <m/>
    <x v="19"/>
    <x v="3"/>
    <x v="22"/>
    <n v="190801"/>
    <n v="190801"/>
    <m/>
    <n v="1"/>
    <n v="190801"/>
    <n v="0"/>
  </r>
  <r>
    <x v="328"/>
    <x v="4"/>
    <m/>
    <x v="1"/>
    <x v="3"/>
    <x v="18"/>
    <n v="190801"/>
    <n v="190801"/>
    <m/>
    <n v="3"/>
    <n v="190801"/>
    <n v="0"/>
  </r>
  <r>
    <x v="328"/>
    <x v="4"/>
    <m/>
    <x v="0"/>
    <x v="10"/>
    <x v="54"/>
    <n v="190801"/>
    <n v="190801"/>
    <m/>
    <n v="4"/>
    <n v="190801"/>
    <n v="132000"/>
  </r>
  <r>
    <x v="328"/>
    <x v="4"/>
    <m/>
    <x v="22"/>
    <x v="10"/>
    <x v="55"/>
    <n v="190801"/>
    <n v="190801"/>
    <m/>
    <n v="1"/>
    <n v="190801"/>
    <n v="44000"/>
  </r>
  <r>
    <x v="328"/>
    <x v="4"/>
    <m/>
    <x v="0"/>
    <x v="10"/>
    <x v="57"/>
    <n v="190801"/>
    <n v="190801"/>
    <m/>
    <n v="2"/>
    <n v="190801"/>
    <n v="106000"/>
  </r>
  <r>
    <x v="328"/>
    <x v="4"/>
    <m/>
    <x v="0"/>
    <x v="12"/>
    <x v="75"/>
    <n v="190801"/>
    <n v="190801"/>
    <m/>
    <n v="2"/>
    <n v="190801"/>
    <n v="49204"/>
  </r>
  <r>
    <x v="328"/>
    <x v="4"/>
    <m/>
    <x v="22"/>
    <x v="12"/>
    <x v="79"/>
    <n v="190801"/>
    <n v="190801"/>
    <m/>
    <n v="1"/>
    <n v="190801"/>
    <n v="37850"/>
  </r>
  <r>
    <x v="328"/>
    <x v="4"/>
    <m/>
    <x v="6"/>
    <x v="12"/>
    <x v="80"/>
    <n v="190801"/>
    <n v="190801"/>
    <m/>
    <n v="1"/>
    <n v="190801"/>
    <n v="22710"/>
  </r>
  <r>
    <x v="329"/>
    <x v="1"/>
    <m/>
    <x v="0"/>
    <x v="7"/>
    <x v="15"/>
    <n v="190801"/>
    <n v="190801"/>
    <m/>
    <n v="5"/>
    <n v="190801"/>
    <n v="100000"/>
  </r>
  <r>
    <x v="329"/>
    <x v="1"/>
    <m/>
    <x v="29"/>
    <x v="2"/>
    <x v="40"/>
    <n v="190801"/>
    <n v="190801"/>
    <m/>
    <n v="4"/>
    <n v="190801"/>
    <n v="140000"/>
  </r>
  <r>
    <x v="329"/>
    <x v="1"/>
    <m/>
    <x v="29"/>
    <x v="2"/>
    <x v="41"/>
    <n v="190801"/>
    <n v="190801"/>
    <m/>
    <n v="1"/>
    <n v="190801"/>
    <n v="45000"/>
  </r>
  <r>
    <x v="329"/>
    <x v="1"/>
    <m/>
    <x v="25"/>
    <x v="2"/>
    <x v="34"/>
    <n v="190801"/>
    <n v="190801"/>
    <m/>
    <n v="4"/>
    <n v="190801"/>
    <n v="396000"/>
  </r>
  <r>
    <x v="329"/>
    <x v="1"/>
    <m/>
    <x v="1"/>
    <x v="2"/>
    <x v="18"/>
    <n v="190801"/>
    <n v="190801"/>
    <m/>
    <n v="1"/>
    <n v="190801"/>
    <n v="20000"/>
  </r>
  <r>
    <x v="329"/>
    <x v="1"/>
    <m/>
    <x v="4"/>
    <x v="2"/>
    <x v="26"/>
    <n v="190801"/>
    <n v="190801"/>
    <m/>
    <n v="3"/>
    <n v="190801"/>
    <n v="12000"/>
  </r>
  <r>
    <x v="329"/>
    <x v="1"/>
    <m/>
    <x v="4"/>
    <x v="2"/>
    <x v="27"/>
    <n v="190801"/>
    <n v="190801"/>
    <m/>
    <n v="6"/>
    <n v="190801"/>
    <n v="120000"/>
  </r>
  <r>
    <x v="329"/>
    <x v="1"/>
    <m/>
    <x v="0"/>
    <x v="2"/>
    <x v="15"/>
    <n v="190801"/>
    <n v="190801"/>
    <m/>
    <n v="91"/>
    <n v="190801"/>
    <n v="1820000"/>
  </r>
  <r>
    <x v="329"/>
    <x v="1"/>
    <m/>
    <x v="0"/>
    <x v="2"/>
    <x v="16"/>
    <n v="190801"/>
    <n v="190801"/>
    <m/>
    <n v="70"/>
    <n v="190801"/>
    <n v="2450000"/>
  </r>
  <r>
    <x v="329"/>
    <x v="1"/>
    <m/>
    <x v="0"/>
    <x v="2"/>
    <x v="17"/>
    <n v="190801"/>
    <n v="190801"/>
    <m/>
    <n v="82"/>
    <n v="190801"/>
    <n v="2706000"/>
  </r>
  <r>
    <x v="329"/>
    <x v="1"/>
    <m/>
    <x v="0"/>
    <x v="2"/>
    <x v="19"/>
    <n v="190801"/>
    <n v="190801"/>
    <m/>
    <n v="74"/>
    <n v="190801"/>
    <n v="222000"/>
  </r>
  <r>
    <x v="329"/>
    <x v="1"/>
    <m/>
    <x v="5"/>
    <x v="2"/>
    <x v="28"/>
    <n v="190801"/>
    <n v="190801"/>
    <m/>
    <n v="25"/>
    <n v="190801"/>
    <n v="700000"/>
  </r>
  <r>
    <x v="329"/>
    <x v="1"/>
    <m/>
    <x v="5"/>
    <x v="2"/>
    <x v="69"/>
    <n v="190801"/>
    <n v="190801"/>
    <m/>
    <n v="3"/>
    <n v="190801"/>
    <n v="144000"/>
  </r>
  <r>
    <x v="329"/>
    <x v="1"/>
    <m/>
    <x v="22"/>
    <x v="2"/>
    <x v="29"/>
    <n v="190801"/>
    <n v="190801"/>
    <m/>
    <n v="7"/>
    <n v="190801"/>
    <n v="266000"/>
  </r>
  <r>
    <x v="329"/>
    <x v="1"/>
    <m/>
    <x v="19"/>
    <x v="2"/>
    <x v="22"/>
    <n v="190801"/>
    <n v="190801"/>
    <m/>
    <n v="10"/>
    <n v="190801"/>
    <n v="130000"/>
  </r>
  <r>
    <x v="329"/>
    <x v="1"/>
    <m/>
    <x v="19"/>
    <x v="2"/>
    <x v="23"/>
    <n v="190801"/>
    <n v="190801"/>
    <m/>
    <n v="1"/>
    <n v="190801"/>
    <n v="24000"/>
  </r>
  <r>
    <x v="329"/>
    <x v="1"/>
    <m/>
    <x v="0"/>
    <x v="10"/>
    <x v="54"/>
    <n v="190801"/>
    <n v="190801"/>
    <m/>
    <n v="4"/>
    <n v="190801"/>
    <n v="132000"/>
  </r>
  <r>
    <x v="329"/>
    <x v="1"/>
    <m/>
    <x v="6"/>
    <x v="10"/>
    <x v="59"/>
    <n v="190801"/>
    <n v="190801"/>
    <m/>
    <n v="1"/>
    <n v="190801"/>
    <n v="36000"/>
  </r>
  <r>
    <x v="329"/>
    <x v="1"/>
    <m/>
    <x v="0"/>
    <x v="10"/>
    <x v="57"/>
    <n v="190801"/>
    <n v="190801"/>
    <m/>
    <n v="1"/>
    <n v="190801"/>
    <n v="53000"/>
  </r>
  <r>
    <x v="330"/>
    <x v="0"/>
    <m/>
    <x v="0"/>
    <x v="7"/>
    <x v="15"/>
    <n v="190801"/>
    <n v="190801"/>
    <m/>
    <n v="9"/>
    <n v="190801"/>
    <n v="180000"/>
  </r>
  <r>
    <x v="330"/>
    <x v="0"/>
    <m/>
    <x v="6"/>
    <x v="2"/>
    <x v="37"/>
    <n v="190801"/>
    <n v="190801"/>
    <m/>
    <n v="1"/>
    <n v="190801"/>
    <n v="20000"/>
  </r>
  <r>
    <x v="330"/>
    <x v="0"/>
    <m/>
    <x v="6"/>
    <x v="2"/>
    <x v="42"/>
    <n v="190801"/>
    <n v="190801"/>
    <m/>
    <n v="1"/>
    <n v="190801"/>
    <n v="35000"/>
  </r>
  <r>
    <x v="330"/>
    <x v="0"/>
    <m/>
    <x v="29"/>
    <x v="2"/>
    <x v="40"/>
    <n v="190801"/>
    <n v="190801"/>
    <m/>
    <n v="2"/>
    <n v="190801"/>
    <n v="70000"/>
  </r>
  <r>
    <x v="330"/>
    <x v="0"/>
    <m/>
    <x v="29"/>
    <x v="2"/>
    <x v="41"/>
    <n v="190801"/>
    <n v="190801"/>
    <m/>
    <n v="3"/>
    <n v="190801"/>
    <n v="135000"/>
  </r>
  <r>
    <x v="330"/>
    <x v="0"/>
    <m/>
    <x v="4"/>
    <x v="2"/>
    <x v="26"/>
    <n v="190801"/>
    <n v="190801"/>
    <m/>
    <n v="4"/>
    <n v="190801"/>
    <n v="16000"/>
  </r>
  <r>
    <x v="330"/>
    <x v="0"/>
    <m/>
    <x v="4"/>
    <x v="2"/>
    <x v="27"/>
    <n v="190801"/>
    <n v="190801"/>
    <m/>
    <n v="10"/>
    <n v="190801"/>
    <n v="200000"/>
  </r>
  <r>
    <x v="330"/>
    <x v="0"/>
    <m/>
    <x v="0"/>
    <x v="2"/>
    <x v="15"/>
    <n v="190801"/>
    <n v="190801"/>
    <m/>
    <n v="97"/>
    <n v="190801"/>
    <n v="1940000"/>
  </r>
  <r>
    <x v="330"/>
    <x v="0"/>
    <m/>
    <x v="0"/>
    <x v="2"/>
    <x v="16"/>
    <n v="190801"/>
    <n v="190801"/>
    <m/>
    <n v="73"/>
    <n v="190801"/>
    <n v="2555000"/>
  </r>
  <r>
    <x v="330"/>
    <x v="0"/>
    <m/>
    <x v="0"/>
    <x v="2"/>
    <x v="17"/>
    <n v="190801"/>
    <n v="190801"/>
    <m/>
    <n v="80"/>
    <n v="190801"/>
    <n v="2640000"/>
  </r>
  <r>
    <x v="330"/>
    <x v="0"/>
    <m/>
    <x v="0"/>
    <x v="2"/>
    <x v="19"/>
    <n v="190801"/>
    <n v="190801"/>
    <m/>
    <n v="78"/>
    <n v="190801"/>
    <n v="234000"/>
  </r>
  <r>
    <x v="330"/>
    <x v="0"/>
    <m/>
    <x v="5"/>
    <x v="2"/>
    <x v="28"/>
    <n v="190801"/>
    <n v="190801"/>
    <m/>
    <n v="19"/>
    <n v="190801"/>
    <n v="532000"/>
  </r>
  <r>
    <x v="330"/>
    <x v="0"/>
    <m/>
    <x v="5"/>
    <x v="2"/>
    <x v="69"/>
    <n v="190801"/>
    <n v="190801"/>
    <m/>
    <n v="4"/>
    <n v="190801"/>
    <n v="192000"/>
  </r>
  <r>
    <x v="330"/>
    <x v="0"/>
    <m/>
    <x v="22"/>
    <x v="2"/>
    <x v="29"/>
    <n v="190801"/>
    <n v="190801"/>
    <m/>
    <n v="9"/>
    <n v="190801"/>
    <n v="342000"/>
  </r>
  <r>
    <x v="330"/>
    <x v="0"/>
    <m/>
    <x v="19"/>
    <x v="2"/>
    <x v="22"/>
    <n v="190801"/>
    <n v="190801"/>
    <m/>
    <n v="8"/>
    <n v="190801"/>
    <n v="104000"/>
  </r>
  <r>
    <x v="330"/>
    <x v="0"/>
    <m/>
    <x v="19"/>
    <x v="2"/>
    <x v="24"/>
    <n v="190801"/>
    <n v="190801"/>
    <m/>
    <n v="1"/>
    <n v="190801"/>
    <n v="33000"/>
  </r>
  <r>
    <x v="330"/>
    <x v="0"/>
    <m/>
    <x v="0"/>
    <x v="10"/>
    <x v="54"/>
    <n v="190801"/>
    <n v="190801"/>
    <m/>
    <n v="3"/>
    <n v="190801"/>
    <n v="99000"/>
  </r>
  <r>
    <x v="330"/>
    <x v="0"/>
    <m/>
    <x v="0"/>
    <x v="10"/>
    <x v="57"/>
    <n v="190801"/>
    <n v="190801"/>
    <m/>
    <n v="3"/>
    <n v="190801"/>
    <n v="159000"/>
  </r>
  <r>
    <x v="330"/>
    <x v="0"/>
    <m/>
    <x v="0"/>
    <x v="16"/>
    <x v="81"/>
    <n v="190801"/>
    <n v="190801"/>
    <m/>
    <n v="1"/>
    <n v="190801"/>
    <n v="23073"/>
  </r>
  <r>
    <x v="330"/>
    <x v="0"/>
    <m/>
    <x v="5"/>
    <x v="16"/>
    <x v="82"/>
    <n v="190801"/>
    <n v="190801"/>
    <m/>
    <n v="1"/>
    <n v="190801"/>
    <n v="33086"/>
  </r>
  <r>
    <x v="330"/>
    <x v="0"/>
    <m/>
    <x v="0"/>
    <x v="16"/>
    <x v="83"/>
    <n v="190801"/>
    <n v="190801"/>
    <m/>
    <n v="1"/>
    <n v="190801"/>
    <n v="7401"/>
  </r>
  <r>
    <x v="331"/>
    <x v="2"/>
    <m/>
    <x v="22"/>
    <x v="12"/>
    <x v="79"/>
    <n v="190801"/>
    <n v="190801"/>
    <m/>
    <n v="1"/>
    <n v="190801"/>
    <n v="37850"/>
  </r>
  <r>
    <x v="331"/>
    <x v="2"/>
    <m/>
    <x v="5"/>
    <x v="12"/>
    <x v="84"/>
    <n v="190801"/>
    <n v="190801"/>
    <m/>
    <n v="1"/>
    <n v="190801"/>
    <n v="32134"/>
  </r>
  <r>
    <x v="331"/>
    <x v="2"/>
    <m/>
    <x v="0"/>
    <x v="7"/>
    <x v="15"/>
    <n v="190801"/>
    <n v="190801"/>
    <m/>
    <n v="3"/>
    <n v="190801"/>
    <n v="60000"/>
  </r>
  <r>
    <x v="331"/>
    <x v="2"/>
    <m/>
    <x v="6"/>
    <x v="2"/>
    <x v="37"/>
    <n v="190801"/>
    <n v="190801"/>
    <m/>
    <n v="4"/>
    <n v="190801"/>
    <n v="80000"/>
  </r>
  <r>
    <x v="331"/>
    <x v="2"/>
    <m/>
    <x v="29"/>
    <x v="2"/>
    <x v="40"/>
    <n v="190801"/>
    <n v="190801"/>
    <m/>
    <n v="2"/>
    <n v="190801"/>
    <n v="70000"/>
  </r>
  <r>
    <x v="331"/>
    <x v="2"/>
    <m/>
    <x v="29"/>
    <x v="2"/>
    <x v="41"/>
    <n v="190801"/>
    <n v="190801"/>
    <m/>
    <n v="4"/>
    <n v="190801"/>
    <n v="180000"/>
  </r>
  <r>
    <x v="331"/>
    <x v="2"/>
    <m/>
    <x v="25"/>
    <x v="2"/>
    <x v="34"/>
    <n v="190801"/>
    <n v="190801"/>
    <m/>
    <n v="3"/>
    <n v="190801"/>
    <n v="297000"/>
  </r>
  <r>
    <x v="331"/>
    <x v="2"/>
    <m/>
    <x v="1"/>
    <x v="2"/>
    <x v="18"/>
    <n v="190801"/>
    <n v="190801"/>
    <m/>
    <n v="3"/>
    <n v="190801"/>
    <n v="60000"/>
  </r>
  <r>
    <x v="331"/>
    <x v="2"/>
    <m/>
    <x v="4"/>
    <x v="2"/>
    <x v="26"/>
    <n v="190801"/>
    <n v="190801"/>
    <m/>
    <n v="3"/>
    <n v="190801"/>
    <n v="12000"/>
  </r>
  <r>
    <x v="331"/>
    <x v="2"/>
    <m/>
    <x v="4"/>
    <x v="2"/>
    <x v="27"/>
    <n v="190801"/>
    <n v="190801"/>
    <m/>
    <n v="7"/>
    <n v="190801"/>
    <n v="140000"/>
  </r>
  <r>
    <x v="331"/>
    <x v="2"/>
    <m/>
    <x v="0"/>
    <x v="2"/>
    <x v="15"/>
    <n v="190801"/>
    <n v="190801"/>
    <m/>
    <n v="73"/>
    <n v="190801"/>
    <n v="1460000"/>
  </r>
  <r>
    <x v="331"/>
    <x v="2"/>
    <m/>
    <x v="0"/>
    <x v="2"/>
    <x v="16"/>
    <n v="190801"/>
    <n v="190801"/>
    <m/>
    <n v="61"/>
    <n v="190801"/>
    <n v="2135000"/>
  </r>
  <r>
    <x v="331"/>
    <x v="2"/>
    <m/>
    <x v="0"/>
    <x v="2"/>
    <x v="17"/>
    <n v="190801"/>
    <n v="190801"/>
    <m/>
    <n v="64"/>
    <n v="190801"/>
    <n v="2112000"/>
  </r>
  <r>
    <x v="331"/>
    <x v="2"/>
    <m/>
    <x v="0"/>
    <x v="2"/>
    <x v="19"/>
    <n v="190801"/>
    <n v="190801"/>
    <m/>
    <n v="51"/>
    <n v="190801"/>
    <n v="153000"/>
  </r>
  <r>
    <x v="331"/>
    <x v="2"/>
    <m/>
    <x v="5"/>
    <x v="2"/>
    <x v="28"/>
    <n v="190801"/>
    <n v="190801"/>
    <m/>
    <n v="15"/>
    <n v="190801"/>
    <n v="420000"/>
  </r>
  <r>
    <x v="331"/>
    <x v="2"/>
    <m/>
    <x v="5"/>
    <x v="2"/>
    <x v="69"/>
    <n v="190801"/>
    <n v="190801"/>
    <m/>
    <n v="3"/>
    <n v="190801"/>
    <n v="144000"/>
  </r>
  <r>
    <x v="331"/>
    <x v="2"/>
    <m/>
    <x v="22"/>
    <x v="2"/>
    <x v="29"/>
    <n v="190801"/>
    <n v="190801"/>
    <m/>
    <n v="3"/>
    <n v="190801"/>
    <n v="114000"/>
  </r>
  <r>
    <x v="331"/>
    <x v="2"/>
    <m/>
    <x v="19"/>
    <x v="2"/>
    <x v="22"/>
    <n v="190801"/>
    <n v="190801"/>
    <m/>
    <n v="11"/>
    <n v="190801"/>
    <n v="143000"/>
  </r>
  <r>
    <x v="331"/>
    <x v="2"/>
    <m/>
    <x v="19"/>
    <x v="2"/>
    <x v="23"/>
    <n v="190801"/>
    <n v="190801"/>
    <m/>
    <n v="3"/>
    <n v="190801"/>
    <n v="72000"/>
  </r>
  <r>
    <x v="331"/>
    <x v="2"/>
    <m/>
    <x v="19"/>
    <x v="2"/>
    <x v="24"/>
    <n v="190801"/>
    <n v="190801"/>
    <m/>
    <n v="2"/>
    <n v="190801"/>
    <n v="66000"/>
  </r>
  <r>
    <x v="331"/>
    <x v="2"/>
    <m/>
    <x v="0"/>
    <x v="3"/>
    <x v="15"/>
    <n v="190801"/>
    <n v="190801"/>
    <m/>
    <n v="21"/>
    <n v="190801"/>
    <n v="0"/>
  </r>
  <r>
    <x v="331"/>
    <x v="2"/>
    <m/>
    <x v="5"/>
    <x v="3"/>
    <x v="28"/>
    <n v="190801"/>
    <n v="190801"/>
    <m/>
    <n v="35"/>
    <n v="190801"/>
    <n v="0"/>
  </r>
  <r>
    <x v="331"/>
    <x v="2"/>
    <m/>
    <x v="4"/>
    <x v="3"/>
    <x v="27"/>
    <n v="190801"/>
    <n v="190801"/>
    <m/>
    <n v="20"/>
    <n v="190801"/>
    <n v="0"/>
  </r>
  <r>
    <x v="331"/>
    <x v="2"/>
    <m/>
    <x v="6"/>
    <x v="3"/>
    <x v="37"/>
    <n v="190801"/>
    <n v="190801"/>
    <m/>
    <n v="20"/>
    <n v="190801"/>
    <n v="0"/>
  </r>
  <r>
    <x v="331"/>
    <x v="2"/>
    <m/>
    <x v="22"/>
    <x v="3"/>
    <x v="29"/>
    <n v="190801"/>
    <n v="190801"/>
    <m/>
    <n v="20"/>
    <n v="190801"/>
    <n v="0"/>
  </r>
  <r>
    <x v="331"/>
    <x v="2"/>
    <m/>
    <x v="19"/>
    <x v="3"/>
    <x v="22"/>
    <n v="190801"/>
    <n v="190801"/>
    <m/>
    <n v="20"/>
    <n v="190801"/>
    <n v="0"/>
  </r>
  <r>
    <x v="331"/>
    <x v="2"/>
    <m/>
    <x v="1"/>
    <x v="3"/>
    <x v="18"/>
    <n v="190801"/>
    <n v="190801"/>
    <m/>
    <n v="20"/>
    <n v="190801"/>
    <n v="0"/>
  </r>
  <r>
    <x v="331"/>
    <x v="2"/>
    <m/>
    <x v="0"/>
    <x v="10"/>
    <x v="54"/>
    <n v="190801"/>
    <n v="190801"/>
    <m/>
    <n v="4"/>
    <n v="190801"/>
    <n v="132000"/>
  </r>
  <r>
    <x v="331"/>
    <x v="2"/>
    <m/>
    <x v="0"/>
    <x v="10"/>
    <x v="57"/>
    <n v="190801"/>
    <n v="190801"/>
    <m/>
    <n v="2"/>
    <n v="190801"/>
    <n v="106000"/>
  </r>
  <r>
    <x v="332"/>
    <x v="5"/>
    <m/>
    <x v="0"/>
    <x v="7"/>
    <x v="15"/>
    <n v="190801"/>
    <n v="190801"/>
    <m/>
    <n v="4"/>
    <n v="190801"/>
    <n v="80000"/>
  </r>
  <r>
    <x v="332"/>
    <x v="5"/>
    <m/>
    <x v="6"/>
    <x v="2"/>
    <x v="37"/>
    <n v="190801"/>
    <n v="190801"/>
    <m/>
    <n v="1"/>
    <n v="190801"/>
    <n v="20000"/>
  </r>
  <r>
    <x v="332"/>
    <x v="5"/>
    <m/>
    <x v="6"/>
    <x v="2"/>
    <x v="42"/>
    <n v="190801"/>
    <n v="190801"/>
    <m/>
    <n v="1"/>
    <n v="190801"/>
    <n v="35000"/>
  </r>
  <r>
    <x v="332"/>
    <x v="5"/>
    <m/>
    <x v="19"/>
    <x v="2"/>
    <x v="38"/>
    <n v="190801"/>
    <n v="190801"/>
    <m/>
    <n v="1"/>
    <n v="190801"/>
    <n v="10000"/>
  </r>
  <r>
    <x v="332"/>
    <x v="5"/>
    <m/>
    <x v="29"/>
    <x v="2"/>
    <x v="41"/>
    <n v="190801"/>
    <n v="190801"/>
    <m/>
    <n v="2"/>
    <n v="190801"/>
    <n v="90000"/>
  </r>
  <r>
    <x v="332"/>
    <x v="5"/>
    <m/>
    <x v="25"/>
    <x v="2"/>
    <x v="34"/>
    <n v="190801"/>
    <n v="190801"/>
    <m/>
    <n v="4"/>
    <n v="190801"/>
    <n v="396000"/>
  </r>
  <r>
    <x v="332"/>
    <x v="5"/>
    <m/>
    <x v="1"/>
    <x v="2"/>
    <x v="18"/>
    <n v="190801"/>
    <n v="190801"/>
    <m/>
    <n v="3"/>
    <n v="190801"/>
    <n v="60000"/>
  </r>
  <r>
    <x v="332"/>
    <x v="5"/>
    <m/>
    <x v="1"/>
    <x v="2"/>
    <x v="21"/>
    <n v="190801"/>
    <n v="190801"/>
    <m/>
    <n v="1"/>
    <n v="190801"/>
    <n v="35000"/>
  </r>
  <r>
    <x v="332"/>
    <x v="5"/>
    <m/>
    <x v="4"/>
    <x v="2"/>
    <x v="26"/>
    <n v="190801"/>
    <n v="190801"/>
    <m/>
    <n v="1"/>
    <n v="190801"/>
    <n v="4000"/>
  </r>
  <r>
    <x v="332"/>
    <x v="5"/>
    <m/>
    <x v="4"/>
    <x v="2"/>
    <x v="27"/>
    <n v="190801"/>
    <n v="190801"/>
    <m/>
    <n v="3"/>
    <n v="190801"/>
    <n v="60000"/>
  </r>
  <r>
    <x v="332"/>
    <x v="5"/>
    <m/>
    <x v="0"/>
    <x v="2"/>
    <x v="15"/>
    <n v="190801"/>
    <n v="190801"/>
    <m/>
    <n v="65"/>
    <n v="190801"/>
    <n v="1300000"/>
  </r>
  <r>
    <x v="332"/>
    <x v="5"/>
    <m/>
    <x v="0"/>
    <x v="2"/>
    <x v="16"/>
    <n v="190801"/>
    <n v="190801"/>
    <m/>
    <n v="35"/>
    <n v="190801"/>
    <n v="1225000"/>
  </r>
  <r>
    <x v="332"/>
    <x v="5"/>
    <m/>
    <x v="0"/>
    <x v="2"/>
    <x v="17"/>
    <n v="190801"/>
    <n v="190801"/>
    <m/>
    <n v="44"/>
    <n v="190801"/>
    <n v="1452000"/>
  </r>
  <r>
    <x v="332"/>
    <x v="5"/>
    <m/>
    <x v="0"/>
    <x v="2"/>
    <x v="19"/>
    <n v="190801"/>
    <n v="190801"/>
    <m/>
    <n v="48"/>
    <n v="190801"/>
    <n v="144000"/>
  </r>
  <r>
    <x v="332"/>
    <x v="5"/>
    <m/>
    <x v="5"/>
    <x v="2"/>
    <x v="28"/>
    <n v="190801"/>
    <n v="190801"/>
    <m/>
    <n v="10"/>
    <n v="190801"/>
    <n v="280000"/>
  </r>
  <r>
    <x v="332"/>
    <x v="5"/>
    <m/>
    <x v="5"/>
    <x v="2"/>
    <x v="69"/>
    <n v="190801"/>
    <n v="190801"/>
    <m/>
    <n v="2"/>
    <n v="190801"/>
    <n v="96000"/>
  </r>
  <r>
    <x v="332"/>
    <x v="5"/>
    <m/>
    <x v="22"/>
    <x v="2"/>
    <x v="29"/>
    <n v="190801"/>
    <n v="190801"/>
    <m/>
    <n v="4"/>
    <n v="190801"/>
    <n v="152000"/>
  </r>
  <r>
    <x v="332"/>
    <x v="5"/>
    <m/>
    <x v="19"/>
    <x v="2"/>
    <x v="22"/>
    <n v="190801"/>
    <n v="190801"/>
    <m/>
    <n v="4"/>
    <n v="190801"/>
    <n v="52000"/>
  </r>
  <r>
    <x v="332"/>
    <x v="5"/>
    <m/>
    <x v="19"/>
    <x v="2"/>
    <x v="23"/>
    <n v="190801"/>
    <n v="190801"/>
    <m/>
    <n v="1"/>
    <n v="190801"/>
    <n v="24000"/>
  </r>
  <r>
    <x v="332"/>
    <x v="5"/>
    <m/>
    <x v="19"/>
    <x v="2"/>
    <x v="24"/>
    <n v="190801"/>
    <n v="190801"/>
    <m/>
    <n v="1"/>
    <n v="190801"/>
    <n v="33000"/>
  </r>
  <r>
    <x v="333"/>
    <x v="6"/>
    <m/>
    <x v="0"/>
    <x v="7"/>
    <x v="15"/>
    <n v="190801"/>
    <n v="190801"/>
    <m/>
    <n v="5"/>
    <n v="190801"/>
    <n v="100000"/>
  </r>
  <r>
    <x v="333"/>
    <x v="6"/>
    <m/>
    <x v="6"/>
    <x v="2"/>
    <x v="37"/>
    <n v="190801"/>
    <n v="190801"/>
    <m/>
    <n v="3"/>
    <n v="190801"/>
    <n v="60000"/>
  </r>
  <r>
    <x v="333"/>
    <x v="6"/>
    <m/>
    <x v="29"/>
    <x v="2"/>
    <x v="40"/>
    <n v="190801"/>
    <n v="190801"/>
    <m/>
    <n v="1"/>
    <n v="190801"/>
    <n v="35000"/>
  </r>
  <r>
    <x v="333"/>
    <x v="6"/>
    <m/>
    <x v="29"/>
    <x v="2"/>
    <x v="41"/>
    <n v="190801"/>
    <n v="190801"/>
    <m/>
    <n v="3"/>
    <n v="190801"/>
    <n v="135000"/>
  </r>
  <r>
    <x v="333"/>
    <x v="6"/>
    <m/>
    <x v="25"/>
    <x v="2"/>
    <x v="34"/>
    <n v="190801"/>
    <n v="190801"/>
    <m/>
    <n v="2"/>
    <n v="190801"/>
    <n v="198000"/>
  </r>
  <r>
    <x v="333"/>
    <x v="6"/>
    <m/>
    <x v="1"/>
    <x v="2"/>
    <x v="18"/>
    <n v="190801"/>
    <n v="190801"/>
    <m/>
    <n v="3"/>
    <n v="190801"/>
    <n v="60000"/>
  </r>
  <r>
    <x v="333"/>
    <x v="6"/>
    <m/>
    <x v="4"/>
    <x v="2"/>
    <x v="26"/>
    <n v="190801"/>
    <n v="190801"/>
    <m/>
    <n v="3"/>
    <n v="190801"/>
    <n v="12000"/>
  </r>
  <r>
    <x v="333"/>
    <x v="6"/>
    <m/>
    <x v="4"/>
    <x v="2"/>
    <x v="27"/>
    <n v="190801"/>
    <n v="190801"/>
    <m/>
    <n v="1"/>
    <n v="190801"/>
    <n v="20000"/>
  </r>
  <r>
    <x v="333"/>
    <x v="6"/>
    <m/>
    <x v="0"/>
    <x v="2"/>
    <x v="15"/>
    <n v="190801"/>
    <n v="190801"/>
    <m/>
    <n v="54"/>
    <n v="190801"/>
    <n v="1080000"/>
  </r>
  <r>
    <x v="333"/>
    <x v="6"/>
    <m/>
    <x v="0"/>
    <x v="2"/>
    <x v="16"/>
    <n v="190801"/>
    <n v="190801"/>
    <m/>
    <n v="52"/>
    <n v="190801"/>
    <n v="1820000"/>
  </r>
  <r>
    <x v="333"/>
    <x v="6"/>
    <m/>
    <x v="0"/>
    <x v="2"/>
    <x v="17"/>
    <n v="190801"/>
    <n v="190801"/>
    <m/>
    <n v="65"/>
    <n v="190801"/>
    <n v="2145000"/>
  </r>
  <r>
    <x v="333"/>
    <x v="6"/>
    <m/>
    <x v="0"/>
    <x v="2"/>
    <x v="19"/>
    <n v="190801"/>
    <n v="190801"/>
    <m/>
    <n v="46"/>
    <n v="190801"/>
    <n v="138000"/>
  </r>
  <r>
    <x v="333"/>
    <x v="6"/>
    <m/>
    <x v="5"/>
    <x v="2"/>
    <x v="28"/>
    <n v="190801"/>
    <n v="190801"/>
    <m/>
    <n v="19"/>
    <n v="190801"/>
    <n v="532000"/>
  </r>
  <r>
    <x v="333"/>
    <x v="6"/>
    <m/>
    <x v="22"/>
    <x v="2"/>
    <x v="29"/>
    <n v="190801"/>
    <n v="190801"/>
    <m/>
    <n v="4"/>
    <n v="190801"/>
    <n v="152000"/>
  </r>
  <r>
    <x v="333"/>
    <x v="6"/>
    <m/>
    <x v="19"/>
    <x v="2"/>
    <x v="22"/>
    <n v="190801"/>
    <n v="190801"/>
    <m/>
    <n v="8"/>
    <n v="190801"/>
    <n v="104000"/>
  </r>
  <r>
    <x v="333"/>
    <x v="6"/>
    <m/>
    <x v="19"/>
    <x v="2"/>
    <x v="23"/>
    <n v="190801"/>
    <n v="190801"/>
    <m/>
    <n v="1"/>
    <n v="190801"/>
    <n v="24000"/>
  </r>
  <r>
    <x v="333"/>
    <x v="6"/>
    <m/>
    <x v="19"/>
    <x v="2"/>
    <x v="24"/>
    <n v="190801"/>
    <n v="190801"/>
    <m/>
    <n v="1"/>
    <n v="190801"/>
    <n v="33000"/>
  </r>
  <r>
    <x v="333"/>
    <x v="6"/>
    <m/>
    <x v="0"/>
    <x v="6"/>
    <x v="15"/>
    <n v="190801"/>
    <n v="190801"/>
    <m/>
    <n v="497"/>
    <n v="190801"/>
    <n v="4506796"/>
  </r>
  <r>
    <x v="333"/>
    <x v="6"/>
    <m/>
    <x v="0"/>
    <x v="6"/>
    <x v="17"/>
    <n v="190801"/>
    <n v="190801"/>
    <m/>
    <n v="192"/>
    <n v="190801"/>
    <n v="3037056"/>
  </r>
  <r>
    <x v="333"/>
    <x v="6"/>
    <m/>
    <x v="4"/>
    <x v="6"/>
    <x v="26"/>
    <n v="190801"/>
    <n v="190801"/>
    <m/>
    <n v="399"/>
    <n v="190801"/>
    <n v="428127"/>
  </r>
  <r>
    <x v="333"/>
    <x v="6"/>
    <m/>
    <x v="26"/>
    <x v="6"/>
    <x v="35"/>
    <n v="190801"/>
    <n v="190801"/>
    <m/>
    <n v="39"/>
    <n v="190801"/>
    <n v="668109"/>
  </r>
  <r>
    <x v="333"/>
    <x v="6"/>
    <m/>
    <x v="22"/>
    <x v="6"/>
    <x v="29"/>
    <n v="190801"/>
    <n v="190801"/>
    <m/>
    <n v="35"/>
    <n v="190801"/>
    <n v="689185"/>
  </r>
  <r>
    <x v="333"/>
    <x v="6"/>
    <m/>
    <x v="24"/>
    <x v="6"/>
    <x v="31"/>
    <n v="190801"/>
    <n v="190801"/>
    <m/>
    <n v="92"/>
    <n v="190801"/>
    <n v="1368684"/>
  </r>
  <r>
    <x v="333"/>
    <x v="6"/>
    <m/>
    <x v="23"/>
    <x v="6"/>
    <x v="30"/>
    <n v="190801"/>
    <n v="190801"/>
    <m/>
    <n v="13"/>
    <n v="190801"/>
    <n v="90532"/>
  </r>
  <r>
    <x v="333"/>
    <x v="6"/>
    <m/>
    <x v="19"/>
    <x v="6"/>
    <x v="22"/>
    <n v="190801"/>
    <n v="190801"/>
    <m/>
    <n v="58"/>
    <n v="190801"/>
    <n v="393878"/>
  </r>
  <r>
    <x v="333"/>
    <x v="6"/>
    <m/>
    <x v="27"/>
    <x v="6"/>
    <x v="36"/>
    <n v="190801"/>
    <n v="190801"/>
    <m/>
    <n v="2"/>
    <n v="190801"/>
    <n v="18914"/>
  </r>
  <r>
    <x v="333"/>
    <x v="6"/>
    <m/>
    <x v="6"/>
    <x v="6"/>
    <x v="37"/>
    <n v="190801"/>
    <n v="190801"/>
    <m/>
    <n v="32"/>
    <n v="190801"/>
    <n v="320000"/>
  </r>
  <r>
    <x v="333"/>
    <x v="6"/>
    <m/>
    <x v="28"/>
    <x v="6"/>
    <x v="39"/>
    <n v="190801"/>
    <n v="190801"/>
    <m/>
    <n v="17"/>
    <n v="190801"/>
    <n v="268906"/>
  </r>
  <r>
    <x v="333"/>
    <x v="6"/>
    <m/>
    <x v="4"/>
    <x v="6"/>
    <x v="66"/>
    <n v="190801"/>
    <n v="190801"/>
    <m/>
    <n v="217"/>
    <n v="190801"/>
    <n v="1214549"/>
  </r>
  <r>
    <x v="245"/>
    <x v="3"/>
    <m/>
    <x v="0"/>
    <x v="17"/>
    <x v="85"/>
    <n v="190801"/>
    <n v="190801"/>
    <m/>
    <n v="1"/>
    <n v="190801"/>
    <n v="39935"/>
  </r>
  <r>
    <x v="245"/>
    <x v="3"/>
    <m/>
    <x v="0"/>
    <x v="16"/>
    <x v="81"/>
    <n v="190801"/>
    <n v="190801"/>
    <m/>
    <n v="1"/>
    <n v="190801"/>
    <n v="23073"/>
  </r>
  <r>
    <x v="245"/>
    <x v="3"/>
    <m/>
    <x v="0"/>
    <x v="7"/>
    <x v="15"/>
    <n v="190801"/>
    <n v="190801"/>
    <m/>
    <n v="4"/>
    <n v="190801"/>
    <n v="80000"/>
  </r>
  <r>
    <x v="245"/>
    <x v="3"/>
    <m/>
    <x v="6"/>
    <x v="2"/>
    <x v="37"/>
    <n v="190801"/>
    <n v="190801"/>
    <m/>
    <n v="4"/>
    <n v="190801"/>
    <n v="80000"/>
  </r>
  <r>
    <x v="245"/>
    <x v="3"/>
    <m/>
    <x v="29"/>
    <x v="2"/>
    <x v="40"/>
    <n v="190801"/>
    <n v="190801"/>
    <m/>
    <n v="2"/>
    <n v="190801"/>
    <n v="70000"/>
  </r>
  <r>
    <x v="245"/>
    <x v="3"/>
    <m/>
    <x v="29"/>
    <x v="2"/>
    <x v="41"/>
    <n v="190801"/>
    <n v="190801"/>
    <m/>
    <n v="1"/>
    <n v="190801"/>
    <n v="45000"/>
  </r>
  <r>
    <x v="245"/>
    <x v="3"/>
    <m/>
    <x v="25"/>
    <x v="2"/>
    <x v="34"/>
    <n v="190801"/>
    <n v="190801"/>
    <m/>
    <n v="2"/>
    <n v="190801"/>
    <n v="198000"/>
  </r>
  <r>
    <x v="245"/>
    <x v="3"/>
    <m/>
    <x v="1"/>
    <x v="2"/>
    <x v="18"/>
    <n v="190801"/>
    <n v="190801"/>
    <m/>
    <n v="5"/>
    <n v="190801"/>
    <n v="100000"/>
  </r>
  <r>
    <x v="245"/>
    <x v="3"/>
    <m/>
    <x v="1"/>
    <x v="2"/>
    <x v="21"/>
    <n v="190801"/>
    <n v="190801"/>
    <m/>
    <n v="1"/>
    <n v="190801"/>
    <n v="35000"/>
  </r>
  <r>
    <x v="245"/>
    <x v="3"/>
    <m/>
    <x v="4"/>
    <x v="2"/>
    <x v="26"/>
    <n v="190801"/>
    <n v="190801"/>
    <m/>
    <n v="10"/>
    <n v="190801"/>
    <n v="40000"/>
  </r>
  <r>
    <x v="245"/>
    <x v="3"/>
    <m/>
    <x v="4"/>
    <x v="2"/>
    <x v="27"/>
    <n v="190801"/>
    <n v="190801"/>
    <m/>
    <n v="3"/>
    <n v="190801"/>
    <n v="60000"/>
  </r>
  <r>
    <x v="245"/>
    <x v="3"/>
    <m/>
    <x v="0"/>
    <x v="2"/>
    <x v="15"/>
    <n v="190801"/>
    <n v="190801"/>
    <m/>
    <n v="83"/>
    <n v="190801"/>
    <n v="1660000"/>
  </r>
  <r>
    <x v="245"/>
    <x v="3"/>
    <m/>
    <x v="0"/>
    <x v="2"/>
    <x v="16"/>
    <n v="190801"/>
    <n v="190801"/>
    <m/>
    <n v="65"/>
    <n v="190801"/>
    <n v="2275000"/>
  </r>
  <r>
    <x v="245"/>
    <x v="3"/>
    <m/>
    <x v="0"/>
    <x v="2"/>
    <x v="17"/>
    <n v="190801"/>
    <n v="190801"/>
    <m/>
    <n v="78"/>
    <n v="190801"/>
    <n v="2574000"/>
  </r>
  <r>
    <x v="245"/>
    <x v="3"/>
    <m/>
    <x v="0"/>
    <x v="2"/>
    <x v="19"/>
    <n v="190801"/>
    <n v="190801"/>
    <m/>
    <n v="72"/>
    <n v="190801"/>
    <n v="216000"/>
  </r>
  <r>
    <x v="245"/>
    <x v="3"/>
    <m/>
    <x v="5"/>
    <x v="2"/>
    <x v="28"/>
    <n v="190801"/>
    <n v="190801"/>
    <m/>
    <n v="16"/>
    <n v="190801"/>
    <n v="448000"/>
  </r>
  <r>
    <x v="245"/>
    <x v="3"/>
    <m/>
    <x v="5"/>
    <x v="2"/>
    <x v="69"/>
    <n v="190801"/>
    <n v="190801"/>
    <m/>
    <n v="9"/>
    <n v="190801"/>
    <n v="432000"/>
  </r>
  <r>
    <x v="245"/>
    <x v="3"/>
    <m/>
    <x v="22"/>
    <x v="2"/>
    <x v="29"/>
    <n v="190801"/>
    <n v="190801"/>
    <m/>
    <n v="9"/>
    <n v="190801"/>
    <n v="342000"/>
  </r>
  <r>
    <x v="245"/>
    <x v="3"/>
    <m/>
    <x v="19"/>
    <x v="2"/>
    <x v="22"/>
    <n v="190801"/>
    <n v="190801"/>
    <m/>
    <n v="13"/>
    <n v="190801"/>
    <n v="169000"/>
  </r>
  <r>
    <x v="245"/>
    <x v="3"/>
    <m/>
    <x v="19"/>
    <x v="2"/>
    <x v="23"/>
    <n v="190801"/>
    <n v="190801"/>
    <m/>
    <n v="2"/>
    <n v="190801"/>
    <n v="48000"/>
  </r>
  <r>
    <x v="245"/>
    <x v="3"/>
    <m/>
    <x v="0"/>
    <x v="3"/>
    <x v="15"/>
    <n v="190801"/>
    <n v="190801"/>
    <m/>
    <n v="1"/>
    <n v="190801"/>
    <n v="0"/>
  </r>
  <r>
    <x v="245"/>
    <x v="3"/>
    <m/>
    <x v="0"/>
    <x v="10"/>
    <x v="54"/>
    <n v="190801"/>
    <n v="190801"/>
    <m/>
    <n v="8"/>
    <n v="190801"/>
    <n v="264000"/>
  </r>
  <r>
    <x v="245"/>
    <x v="3"/>
    <m/>
    <x v="0"/>
    <x v="10"/>
    <x v="57"/>
    <n v="190801"/>
    <n v="190801"/>
    <m/>
    <n v="7"/>
    <n v="190801"/>
    <n v="371000"/>
  </r>
  <r>
    <x v="334"/>
    <x v="4"/>
    <m/>
    <x v="0"/>
    <x v="1"/>
    <x v="15"/>
    <n v="190801"/>
    <n v="190801"/>
    <m/>
    <n v="4"/>
    <n v="190801"/>
    <n v="80000"/>
  </r>
  <r>
    <x v="334"/>
    <x v="4"/>
    <m/>
    <x v="0"/>
    <x v="1"/>
    <x v="16"/>
    <n v="190801"/>
    <n v="190801"/>
    <m/>
    <n v="11"/>
    <n v="190801"/>
    <n v="385000"/>
  </r>
  <r>
    <x v="334"/>
    <x v="4"/>
    <m/>
    <x v="0"/>
    <x v="12"/>
    <x v="75"/>
    <n v="190801"/>
    <n v="190801"/>
    <m/>
    <n v="1"/>
    <n v="190801"/>
    <n v="24602"/>
  </r>
  <r>
    <x v="334"/>
    <x v="4"/>
    <m/>
    <x v="5"/>
    <x v="12"/>
    <x v="84"/>
    <n v="190801"/>
    <n v="190801"/>
    <m/>
    <n v="10"/>
    <n v="190801"/>
    <n v="321340"/>
  </r>
  <r>
    <x v="334"/>
    <x v="4"/>
    <m/>
    <x v="5"/>
    <x v="11"/>
    <x v="84"/>
    <n v="190801"/>
    <n v="190801"/>
    <m/>
    <n v="2"/>
    <n v="190801"/>
    <n v="64416"/>
  </r>
  <r>
    <x v="334"/>
    <x v="4"/>
    <m/>
    <x v="0"/>
    <x v="7"/>
    <x v="15"/>
    <n v="190801"/>
    <n v="190801"/>
    <m/>
    <n v="8"/>
    <n v="190801"/>
    <n v="160000"/>
  </r>
  <r>
    <x v="334"/>
    <x v="4"/>
    <m/>
    <x v="0"/>
    <x v="3"/>
    <x v="15"/>
    <n v="190801"/>
    <n v="190801"/>
    <m/>
    <n v="2"/>
    <n v="190801"/>
    <n v="0"/>
  </r>
  <r>
    <x v="334"/>
    <x v="4"/>
    <m/>
    <x v="18"/>
    <x v="3"/>
    <x v="19"/>
    <n v="190801"/>
    <n v="190801"/>
    <m/>
    <n v="11"/>
    <n v="190801"/>
    <n v="0"/>
  </r>
  <r>
    <x v="334"/>
    <x v="4"/>
    <m/>
    <x v="5"/>
    <x v="3"/>
    <x v="28"/>
    <n v="190801"/>
    <n v="190801"/>
    <m/>
    <n v="49"/>
    <n v="190801"/>
    <n v="0"/>
  </r>
  <r>
    <x v="334"/>
    <x v="4"/>
    <m/>
    <x v="4"/>
    <x v="3"/>
    <x v="27"/>
    <n v="190801"/>
    <n v="190801"/>
    <m/>
    <n v="1"/>
    <n v="190801"/>
    <n v="0"/>
  </r>
  <r>
    <x v="334"/>
    <x v="4"/>
    <m/>
    <x v="6"/>
    <x v="3"/>
    <x v="37"/>
    <n v="190801"/>
    <n v="190801"/>
    <m/>
    <n v="1"/>
    <n v="190801"/>
    <n v="0"/>
  </r>
  <r>
    <x v="334"/>
    <x v="4"/>
    <m/>
    <x v="19"/>
    <x v="3"/>
    <x v="22"/>
    <n v="190801"/>
    <n v="190801"/>
    <m/>
    <n v="1"/>
    <n v="190801"/>
    <n v="0"/>
  </r>
  <r>
    <x v="334"/>
    <x v="4"/>
    <m/>
    <x v="1"/>
    <x v="3"/>
    <x v="18"/>
    <n v="190801"/>
    <n v="190801"/>
    <m/>
    <n v="1"/>
    <n v="190801"/>
    <n v="0"/>
  </r>
  <r>
    <x v="334"/>
    <x v="4"/>
    <m/>
    <x v="6"/>
    <x v="2"/>
    <x v="37"/>
    <n v="190801"/>
    <n v="190801"/>
    <m/>
    <n v="4"/>
    <n v="190801"/>
    <n v="80000"/>
  </r>
  <r>
    <x v="334"/>
    <x v="4"/>
    <m/>
    <x v="6"/>
    <x v="2"/>
    <x v="42"/>
    <n v="190801"/>
    <n v="190801"/>
    <m/>
    <n v="22"/>
    <n v="190801"/>
    <n v="770000"/>
  </r>
  <r>
    <x v="334"/>
    <x v="4"/>
    <m/>
    <x v="29"/>
    <x v="2"/>
    <x v="40"/>
    <n v="190801"/>
    <n v="190801"/>
    <m/>
    <n v="6"/>
    <n v="190801"/>
    <n v="210000"/>
  </r>
  <r>
    <x v="334"/>
    <x v="4"/>
    <m/>
    <x v="29"/>
    <x v="2"/>
    <x v="41"/>
    <n v="190801"/>
    <n v="190801"/>
    <m/>
    <n v="5"/>
    <n v="190801"/>
    <n v="225000"/>
  </r>
  <r>
    <x v="334"/>
    <x v="4"/>
    <m/>
    <x v="25"/>
    <x v="2"/>
    <x v="34"/>
    <n v="190801"/>
    <n v="190801"/>
    <m/>
    <n v="6"/>
    <n v="190801"/>
    <n v="594000"/>
  </r>
  <r>
    <x v="334"/>
    <x v="4"/>
    <m/>
    <x v="1"/>
    <x v="2"/>
    <x v="18"/>
    <n v="190801"/>
    <n v="190801"/>
    <m/>
    <n v="2"/>
    <n v="190801"/>
    <n v="40000"/>
  </r>
  <r>
    <x v="334"/>
    <x v="4"/>
    <m/>
    <x v="4"/>
    <x v="2"/>
    <x v="26"/>
    <n v="190801"/>
    <n v="190801"/>
    <m/>
    <n v="17"/>
    <n v="190801"/>
    <n v="68000"/>
  </r>
  <r>
    <x v="334"/>
    <x v="4"/>
    <m/>
    <x v="4"/>
    <x v="2"/>
    <x v="27"/>
    <n v="190801"/>
    <n v="190801"/>
    <m/>
    <n v="6"/>
    <n v="190801"/>
    <n v="120000"/>
  </r>
  <r>
    <x v="334"/>
    <x v="4"/>
    <m/>
    <x v="0"/>
    <x v="2"/>
    <x v="15"/>
    <n v="190801"/>
    <n v="190801"/>
    <m/>
    <n v="89"/>
    <n v="190801"/>
    <n v="1780000"/>
  </r>
  <r>
    <x v="334"/>
    <x v="4"/>
    <m/>
    <x v="0"/>
    <x v="2"/>
    <x v="16"/>
    <n v="190801"/>
    <n v="190801"/>
    <m/>
    <n v="83"/>
    <n v="190801"/>
    <n v="2905000"/>
  </r>
  <r>
    <x v="334"/>
    <x v="4"/>
    <m/>
    <x v="0"/>
    <x v="2"/>
    <x v="17"/>
    <n v="190801"/>
    <n v="190801"/>
    <m/>
    <n v="105"/>
    <n v="190801"/>
    <n v="3465000"/>
  </r>
  <r>
    <x v="334"/>
    <x v="4"/>
    <m/>
    <x v="0"/>
    <x v="2"/>
    <x v="19"/>
    <n v="190801"/>
    <n v="190801"/>
    <m/>
    <n v="98"/>
    <n v="190801"/>
    <n v="294000"/>
  </r>
  <r>
    <x v="334"/>
    <x v="4"/>
    <m/>
    <x v="5"/>
    <x v="2"/>
    <x v="28"/>
    <n v="190801"/>
    <n v="190801"/>
    <m/>
    <n v="30"/>
    <n v="190801"/>
    <n v="840000"/>
  </r>
  <r>
    <x v="334"/>
    <x v="4"/>
    <m/>
    <x v="5"/>
    <x v="2"/>
    <x v="69"/>
    <n v="190801"/>
    <n v="190801"/>
    <m/>
    <n v="6"/>
    <n v="190801"/>
    <n v="288000"/>
  </r>
  <r>
    <x v="334"/>
    <x v="4"/>
    <m/>
    <x v="22"/>
    <x v="2"/>
    <x v="29"/>
    <n v="190801"/>
    <n v="190801"/>
    <m/>
    <n v="13"/>
    <n v="190801"/>
    <n v="494000"/>
  </r>
  <r>
    <x v="334"/>
    <x v="4"/>
    <m/>
    <x v="19"/>
    <x v="2"/>
    <x v="22"/>
    <n v="190801"/>
    <n v="190801"/>
    <m/>
    <n v="12"/>
    <n v="190801"/>
    <n v="156000"/>
  </r>
  <r>
    <x v="334"/>
    <x v="4"/>
    <m/>
    <x v="19"/>
    <x v="2"/>
    <x v="23"/>
    <n v="190801"/>
    <n v="190801"/>
    <m/>
    <n v="1"/>
    <n v="190801"/>
    <n v="24000"/>
  </r>
  <r>
    <x v="334"/>
    <x v="4"/>
    <m/>
    <x v="0"/>
    <x v="10"/>
    <x v="54"/>
    <n v="190801"/>
    <n v="190801"/>
    <m/>
    <n v="20"/>
    <n v="190801"/>
    <n v="660000"/>
  </r>
  <r>
    <x v="334"/>
    <x v="4"/>
    <m/>
    <x v="5"/>
    <x v="10"/>
    <x v="56"/>
    <n v="190801"/>
    <n v="190801"/>
    <m/>
    <n v="4"/>
    <n v="190801"/>
    <n v="156000"/>
  </r>
  <r>
    <x v="334"/>
    <x v="4"/>
    <m/>
    <x v="0"/>
    <x v="10"/>
    <x v="57"/>
    <n v="190801"/>
    <n v="190801"/>
    <m/>
    <n v="13"/>
    <n v="190801"/>
    <n v="689000"/>
  </r>
  <r>
    <x v="334"/>
    <x v="4"/>
    <m/>
    <x v="1"/>
    <x v="9"/>
    <x v="18"/>
    <n v="190801"/>
    <n v="190801"/>
    <m/>
    <n v="1"/>
    <n v="190801"/>
    <n v="20000"/>
  </r>
  <r>
    <x v="335"/>
    <x v="1"/>
    <m/>
    <x v="0"/>
    <x v="1"/>
    <x v="15"/>
    <n v="190801"/>
    <n v="190801"/>
    <m/>
    <n v="2"/>
    <n v="190801"/>
    <n v="40000"/>
  </r>
  <r>
    <x v="335"/>
    <x v="1"/>
    <m/>
    <x v="0"/>
    <x v="1"/>
    <x v="16"/>
    <n v="190801"/>
    <n v="190801"/>
    <m/>
    <n v="8"/>
    <n v="190801"/>
    <n v="280000"/>
  </r>
  <r>
    <x v="335"/>
    <x v="1"/>
    <m/>
    <x v="0"/>
    <x v="17"/>
    <x v="81"/>
    <n v="190801"/>
    <n v="190801"/>
    <m/>
    <n v="1"/>
    <n v="190801"/>
    <n v="21978"/>
  </r>
  <r>
    <x v="335"/>
    <x v="1"/>
    <m/>
    <x v="0"/>
    <x v="17"/>
    <x v="86"/>
    <n v="190801"/>
    <n v="190801"/>
    <m/>
    <n v="1"/>
    <n v="190801"/>
    <n v="5698"/>
  </r>
  <r>
    <x v="335"/>
    <x v="1"/>
    <m/>
    <x v="0"/>
    <x v="7"/>
    <x v="15"/>
    <n v="190801"/>
    <n v="190801"/>
    <m/>
    <n v="1"/>
    <n v="190801"/>
    <n v="20000"/>
  </r>
  <r>
    <x v="335"/>
    <x v="1"/>
    <m/>
    <x v="0"/>
    <x v="3"/>
    <x v="15"/>
    <n v="190801"/>
    <n v="190801"/>
    <m/>
    <n v="2"/>
    <n v="190801"/>
    <n v="0"/>
  </r>
  <r>
    <x v="335"/>
    <x v="1"/>
    <m/>
    <x v="18"/>
    <x v="3"/>
    <x v="19"/>
    <n v="190801"/>
    <n v="190801"/>
    <m/>
    <n v="1"/>
    <n v="190801"/>
    <n v="0"/>
  </r>
  <r>
    <x v="335"/>
    <x v="1"/>
    <m/>
    <x v="5"/>
    <x v="3"/>
    <x v="28"/>
    <n v="190801"/>
    <n v="190801"/>
    <m/>
    <n v="12"/>
    <n v="190801"/>
    <n v="0"/>
  </r>
  <r>
    <x v="335"/>
    <x v="1"/>
    <m/>
    <x v="4"/>
    <x v="3"/>
    <x v="27"/>
    <n v="190801"/>
    <n v="190801"/>
    <m/>
    <n v="1"/>
    <n v="190801"/>
    <n v="0"/>
  </r>
  <r>
    <x v="335"/>
    <x v="1"/>
    <m/>
    <x v="6"/>
    <x v="3"/>
    <x v="37"/>
    <n v="190801"/>
    <n v="190801"/>
    <m/>
    <n v="1"/>
    <n v="190801"/>
    <n v="0"/>
  </r>
  <r>
    <x v="335"/>
    <x v="1"/>
    <m/>
    <x v="19"/>
    <x v="3"/>
    <x v="22"/>
    <n v="190801"/>
    <n v="190801"/>
    <m/>
    <n v="1"/>
    <n v="190801"/>
    <n v="0"/>
  </r>
  <r>
    <x v="335"/>
    <x v="1"/>
    <m/>
    <x v="1"/>
    <x v="3"/>
    <x v="18"/>
    <n v="190801"/>
    <n v="190801"/>
    <m/>
    <n v="1"/>
    <n v="190801"/>
    <n v="0"/>
  </r>
  <r>
    <x v="335"/>
    <x v="1"/>
    <m/>
    <x v="6"/>
    <x v="2"/>
    <x v="37"/>
    <n v="190801"/>
    <n v="190801"/>
    <m/>
    <n v="2"/>
    <n v="190801"/>
    <n v="40000"/>
  </r>
  <r>
    <x v="335"/>
    <x v="1"/>
    <m/>
    <x v="6"/>
    <x v="2"/>
    <x v="42"/>
    <n v="190801"/>
    <n v="190801"/>
    <m/>
    <n v="2"/>
    <n v="190801"/>
    <n v="70000"/>
  </r>
  <r>
    <x v="335"/>
    <x v="1"/>
    <m/>
    <x v="29"/>
    <x v="2"/>
    <x v="40"/>
    <n v="190801"/>
    <n v="190801"/>
    <m/>
    <n v="5"/>
    <n v="190801"/>
    <n v="175000"/>
  </r>
  <r>
    <x v="335"/>
    <x v="1"/>
    <m/>
    <x v="29"/>
    <x v="2"/>
    <x v="41"/>
    <n v="190801"/>
    <n v="190801"/>
    <m/>
    <n v="5"/>
    <n v="190801"/>
    <n v="225000"/>
  </r>
  <r>
    <x v="335"/>
    <x v="1"/>
    <m/>
    <x v="25"/>
    <x v="2"/>
    <x v="34"/>
    <n v="190801"/>
    <n v="190801"/>
    <m/>
    <n v="3"/>
    <n v="190801"/>
    <n v="297000"/>
  </r>
  <r>
    <x v="335"/>
    <x v="1"/>
    <m/>
    <x v="1"/>
    <x v="2"/>
    <x v="18"/>
    <n v="190801"/>
    <n v="190801"/>
    <m/>
    <n v="5"/>
    <n v="190801"/>
    <n v="100000"/>
  </r>
  <r>
    <x v="335"/>
    <x v="1"/>
    <m/>
    <x v="4"/>
    <x v="2"/>
    <x v="26"/>
    <n v="190801"/>
    <n v="190801"/>
    <m/>
    <n v="5"/>
    <n v="190801"/>
    <n v="20000"/>
  </r>
  <r>
    <x v="335"/>
    <x v="1"/>
    <m/>
    <x v="4"/>
    <x v="2"/>
    <x v="27"/>
    <n v="190801"/>
    <n v="190801"/>
    <m/>
    <n v="5"/>
    <n v="190801"/>
    <n v="100000"/>
  </r>
  <r>
    <x v="335"/>
    <x v="1"/>
    <m/>
    <x v="0"/>
    <x v="2"/>
    <x v="15"/>
    <n v="190801"/>
    <n v="190801"/>
    <m/>
    <n v="69"/>
    <n v="190801"/>
    <n v="1380000"/>
  </r>
  <r>
    <x v="335"/>
    <x v="1"/>
    <m/>
    <x v="0"/>
    <x v="2"/>
    <x v="16"/>
    <n v="190801"/>
    <n v="190801"/>
    <m/>
    <n v="77"/>
    <n v="190801"/>
    <n v="2695000"/>
  </r>
  <r>
    <x v="335"/>
    <x v="1"/>
    <m/>
    <x v="0"/>
    <x v="2"/>
    <x v="17"/>
    <n v="190801"/>
    <n v="190801"/>
    <m/>
    <n v="67"/>
    <n v="190801"/>
    <n v="2211000"/>
  </r>
  <r>
    <x v="335"/>
    <x v="1"/>
    <m/>
    <x v="0"/>
    <x v="2"/>
    <x v="19"/>
    <n v="190801"/>
    <n v="190801"/>
    <m/>
    <n v="100"/>
    <n v="190801"/>
    <n v="300000"/>
  </r>
  <r>
    <x v="335"/>
    <x v="1"/>
    <m/>
    <x v="5"/>
    <x v="2"/>
    <x v="28"/>
    <n v="190801"/>
    <n v="190801"/>
    <m/>
    <n v="22"/>
    <n v="190801"/>
    <n v="616000"/>
  </r>
  <r>
    <x v="335"/>
    <x v="1"/>
    <m/>
    <x v="5"/>
    <x v="2"/>
    <x v="69"/>
    <n v="190801"/>
    <n v="190801"/>
    <m/>
    <n v="3"/>
    <n v="190801"/>
    <n v="144000"/>
  </r>
  <r>
    <x v="335"/>
    <x v="1"/>
    <m/>
    <x v="22"/>
    <x v="2"/>
    <x v="29"/>
    <n v="190801"/>
    <n v="190801"/>
    <m/>
    <n v="6"/>
    <n v="190801"/>
    <n v="228000"/>
  </r>
  <r>
    <x v="335"/>
    <x v="1"/>
    <m/>
    <x v="19"/>
    <x v="2"/>
    <x v="22"/>
    <n v="190801"/>
    <n v="190801"/>
    <m/>
    <n v="8"/>
    <n v="190801"/>
    <n v="104000"/>
  </r>
  <r>
    <x v="335"/>
    <x v="1"/>
    <m/>
    <x v="19"/>
    <x v="2"/>
    <x v="23"/>
    <n v="190801"/>
    <n v="190801"/>
    <m/>
    <n v="3"/>
    <n v="190801"/>
    <n v="72000"/>
  </r>
  <r>
    <x v="335"/>
    <x v="1"/>
    <m/>
    <x v="0"/>
    <x v="10"/>
    <x v="54"/>
    <n v="190801"/>
    <n v="190801"/>
    <m/>
    <n v="34"/>
    <n v="190801"/>
    <n v="1122000"/>
  </r>
  <r>
    <x v="335"/>
    <x v="1"/>
    <m/>
    <x v="22"/>
    <x v="10"/>
    <x v="55"/>
    <n v="190801"/>
    <n v="190801"/>
    <m/>
    <n v="1"/>
    <n v="190801"/>
    <n v="44000"/>
  </r>
  <r>
    <x v="335"/>
    <x v="1"/>
    <m/>
    <x v="5"/>
    <x v="10"/>
    <x v="56"/>
    <n v="190801"/>
    <n v="190801"/>
    <m/>
    <n v="9"/>
    <n v="190801"/>
    <n v="351000"/>
  </r>
  <r>
    <x v="335"/>
    <x v="1"/>
    <m/>
    <x v="0"/>
    <x v="10"/>
    <x v="57"/>
    <n v="190801"/>
    <n v="190801"/>
    <m/>
    <n v="26"/>
    <n v="190801"/>
    <n v="1378000"/>
  </r>
  <r>
    <x v="335"/>
    <x v="1"/>
    <m/>
    <x v="1"/>
    <x v="9"/>
    <x v="18"/>
    <n v="190801"/>
    <n v="190801"/>
    <m/>
    <n v="1"/>
    <n v="190801"/>
    <n v="20000"/>
  </r>
  <r>
    <x v="338"/>
    <x v="0"/>
    <m/>
    <x v="0"/>
    <x v="1"/>
    <x v="15"/>
    <n v="190801"/>
    <n v="190801"/>
    <m/>
    <n v="2"/>
    <n v="190801"/>
    <n v="40000"/>
  </r>
  <r>
    <x v="338"/>
    <x v="0"/>
    <m/>
    <x v="0"/>
    <x v="1"/>
    <x v="16"/>
    <n v="190801"/>
    <n v="190801"/>
    <m/>
    <n v="7"/>
    <n v="190801"/>
    <n v="245000"/>
  </r>
  <r>
    <x v="338"/>
    <x v="0"/>
    <m/>
    <x v="0"/>
    <x v="18"/>
    <x v="85"/>
    <n v="190801"/>
    <n v="190801"/>
    <m/>
    <n v="1"/>
    <n v="190801"/>
    <n v="35455"/>
  </r>
  <r>
    <x v="338"/>
    <x v="0"/>
    <m/>
    <x v="0"/>
    <x v="12"/>
    <x v="75"/>
    <n v="190801"/>
    <n v="190801"/>
    <m/>
    <n v="1"/>
    <n v="190801"/>
    <n v="24602"/>
  </r>
  <r>
    <x v="338"/>
    <x v="0"/>
    <m/>
    <x v="5"/>
    <x v="12"/>
    <x v="84"/>
    <n v="190801"/>
    <n v="190801"/>
    <m/>
    <n v="1"/>
    <n v="190801"/>
    <n v="32134"/>
  </r>
  <r>
    <x v="338"/>
    <x v="0"/>
    <m/>
    <x v="0"/>
    <x v="3"/>
    <x v="15"/>
    <n v="190801"/>
    <n v="190801"/>
    <m/>
    <n v="1"/>
    <n v="190801"/>
    <n v="0"/>
  </r>
  <r>
    <x v="338"/>
    <x v="0"/>
    <m/>
    <x v="18"/>
    <x v="3"/>
    <x v="19"/>
    <n v="190801"/>
    <n v="190801"/>
    <m/>
    <n v="1"/>
    <n v="190801"/>
    <n v="0"/>
  </r>
  <r>
    <x v="338"/>
    <x v="0"/>
    <m/>
    <x v="5"/>
    <x v="3"/>
    <x v="28"/>
    <n v="190801"/>
    <n v="190801"/>
    <m/>
    <n v="1"/>
    <n v="190801"/>
    <n v="0"/>
  </r>
  <r>
    <x v="338"/>
    <x v="0"/>
    <m/>
    <x v="4"/>
    <x v="3"/>
    <x v="26"/>
    <n v="190801"/>
    <n v="190801"/>
    <m/>
    <n v="10"/>
    <n v="190801"/>
    <n v="0"/>
  </r>
  <r>
    <x v="338"/>
    <x v="0"/>
    <m/>
    <x v="19"/>
    <x v="3"/>
    <x v="22"/>
    <n v="190801"/>
    <n v="190801"/>
    <m/>
    <n v="1"/>
    <n v="190801"/>
    <n v="0"/>
  </r>
  <r>
    <x v="338"/>
    <x v="0"/>
    <m/>
    <x v="1"/>
    <x v="3"/>
    <x v="18"/>
    <n v="190801"/>
    <n v="190801"/>
    <m/>
    <n v="1"/>
    <n v="190801"/>
    <n v="0"/>
  </r>
  <r>
    <x v="338"/>
    <x v="0"/>
    <m/>
    <x v="6"/>
    <x v="2"/>
    <x v="37"/>
    <n v="190801"/>
    <n v="190801"/>
    <m/>
    <n v="1"/>
    <n v="190801"/>
    <n v="20000"/>
  </r>
  <r>
    <x v="338"/>
    <x v="0"/>
    <m/>
    <x v="29"/>
    <x v="2"/>
    <x v="40"/>
    <n v="190801"/>
    <n v="190801"/>
    <m/>
    <n v="1"/>
    <n v="190801"/>
    <n v="35000"/>
  </r>
  <r>
    <x v="338"/>
    <x v="0"/>
    <m/>
    <x v="29"/>
    <x v="2"/>
    <x v="41"/>
    <n v="190801"/>
    <n v="190801"/>
    <m/>
    <n v="4"/>
    <n v="190801"/>
    <n v="180000"/>
  </r>
  <r>
    <x v="338"/>
    <x v="0"/>
    <m/>
    <x v="25"/>
    <x v="2"/>
    <x v="34"/>
    <n v="190801"/>
    <n v="190801"/>
    <m/>
    <n v="1"/>
    <n v="190801"/>
    <n v="99000"/>
  </r>
  <r>
    <x v="338"/>
    <x v="0"/>
    <m/>
    <x v="1"/>
    <x v="2"/>
    <x v="18"/>
    <n v="190801"/>
    <n v="190801"/>
    <m/>
    <n v="1"/>
    <n v="190801"/>
    <n v="20000"/>
  </r>
  <r>
    <x v="338"/>
    <x v="0"/>
    <m/>
    <x v="4"/>
    <x v="2"/>
    <x v="26"/>
    <n v="190801"/>
    <n v="190801"/>
    <m/>
    <n v="3"/>
    <n v="190801"/>
    <n v="12000"/>
  </r>
  <r>
    <x v="338"/>
    <x v="0"/>
    <m/>
    <x v="0"/>
    <x v="2"/>
    <x v="15"/>
    <n v="190801"/>
    <n v="190801"/>
    <m/>
    <n v="69"/>
    <n v="190801"/>
    <n v="1380000"/>
  </r>
  <r>
    <x v="338"/>
    <x v="0"/>
    <m/>
    <x v="0"/>
    <x v="2"/>
    <x v="16"/>
    <n v="190801"/>
    <n v="190801"/>
    <m/>
    <n v="57"/>
    <n v="190801"/>
    <n v="1995000"/>
  </r>
  <r>
    <x v="338"/>
    <x v="0"/>
    <m/>
    <x v="0"/>
    <x v="2"/>
    <x v="17"/>
    <n v="190801"/>
    <n v="190801"/>
    <m/>
    <n v="66"/>
    <n v="190801"/>
    <n v="2178000"/>
  </r>
  <r>
    <x v="338"/>
    <x v="0"/>
    <m/>
    <x v="0"/>
    <x v="2"/>
    <x v="19"/>
    <n v="190801"/>
    <n v="190801"/>
    <m/>
    <n v="78"/>
    <n v="190801"/>
    <n v="234000"/>
  </r>
  <r>
    <x v="338"/>
    <x v="0"/>
    <m/>
    <x v="5"/>
    <x v="2"/>
    <x v="28"/>
    <n v="190801"/>
    <n v="190801"/>
    <m/>
    <n v="22"/>
    <n v="190801"/>
    <n v="616000"/>
  </r>
  <r>
    <x v="338"/>
    <x v="0"/>
    <m/>
    <x v="5"/>
    <x v="2"/>
    <x v="69"/>
    <n v="190801"/>
    <n v="190801"/>
    <m/>
    <n v="2"/>
    <n v="190801"/>
    <n v="96000"/>
  </r>
  <r>
    <x v="338"/>
    <x v="0"/>
    <m/>
    <x v="22"/>
    <x v="2"/>
    <x v="29"/>
    <n v="190801"/>
    <n v="190801"/>
    <m/>
    <n v="7"/>
    <n v="190801"/>
    <n v="266000"/>
  </r>
  <r>
    <x v="338"/>
    <x v="0"/>
    <m/>
    <x v="19"/>
    <x v="2"/>
    <x v="22"/>
    <n v="190801"/>
    <n v="190801"/>
    <m/>
    <n v="8"/>
    <n v="190801"/>
    <n v="104000"/>
  </r>
  <r>
    <x v="338"/>
    <x v="0"/>
    <m/>
    <x v="19"/>
    <x v="2"/>
    <x v="23"/>
    <n v="190801"/>
    <n v="190801"/>
    <m/>
    <n v="1"/>
    <n v="190801"/>
    <n v="24000"/>
  </r>
  <r>
    <x v="338"/>
    <x v="0"/>
    <m/>
    <x v="0"/>
    <x v="10"/>
    <x v="54"/>
    <n v="190801"/>
    <n v="190801"/>
    <m/>
    <n v="29"/>
    <n v="190801"/>
    <n v="957000"/>
  </r>
  <r>
    <x v="338"/>
    <x v="0"/>
    <m/>
    <x v="22"/>
    <x v="10"/>
    <x v="55"/>
    <n v="190801"/>
    <n v="190801"/>
    <m/>
    <n v="1"/>
    <n v="190801"/>
    <n v="44000"/>
  </r>
  <r>
    <x v="338"/>
    <x v="0"/>
    <m/>
    <x v="5"/>
    <x v="10"/>
    <x v="56"/>
    <n v="190801"/>
    <n v="190801"/>
    <m/>
    <n v="8"/>
    <n v="190801"/>
    <n v="312000"/>
  </r>
  <r>
    <x v="338"/>
    <x v="0"/>
    <m/>
    <x v="0"/>
    <x v="10"/>
    <x v="57"/>
    <n v="190801"/>
    <n v="190801"/>
    <m/>
    <n v="24"/>
    <n v="190801"/>
    <n v="1272000"/>
  </r>
  <r>
    <x v="339"/>
    <x v="2"/>
    <m/>
    <x v="0"/>
    <x v="1"/>
    <x v="15"/>
    <n v="190801"/>
    <n v="190801"/>
    <m/>
    <n v="2"/>
    <n v="190801"/>
    <n v="40000"/>
  </r>
  <r>
    <x v="339"/>
    <x v="2"/>
    <m/>
    <x v="0"/>
    <x v="1"/>
    <x v="16"/>
    <n v="190801"/>
    <n v="190801"/>
    <m/>
    <n v="5"/>
    <n v="190801"/>
    <n v="175000"/>
  </r>
  <r>
    <x v="339"/>
    <x v="2"/>
    <m/>
    <x v="0"/>
    <x v="7"/>
    <x v="15"/>
    <n v="190801"/>
    <n v="190801"/>
    <m/>
    <n v="5"/>
    <n v="190801"/>
    <n v="100000"/>
  </r>
  <r>
    <x v="339"/>
    <x v="2"/>
    <m/>
    <x v="0"/>
    <x v="3"/>
    <x v="15"/>
    <n v="190801"/>
    <n v="190801"/>
    <m/>
    <n v="3"/>
    <n v="190801"/>
    <n v="0"/>
  </r>
  <r>
    <x v="339"/>
    <x v="2"/>
    <m/>
    <x v="0"/>
    <x v="3"/>
    <x v="17"/>
    <n v="190801"/>
    <n v="190801"/>
    <m/>
    <n v="2"/>
    <n v="190801"/>
    <n v="0"/>
  </r>
  <r>
    <x v="339"/>
    <x v="2"/>
    <m/>
    <x v="18"/>
    <x v="3"/>
    <x v="19"/>
    <n v="190801"/>
    <n v="190801"/>
    <m/>
    <n v="3"/>
    <n v="190801"/>
    <n v="0"/>
  </r>
  <r>
    <x v="339"/>
    <x v="2"/>
    <m/>
    <x v="5"/>
    <x v="3"/>
    <x v="28"/>
    <n v="190801"/>
    <n v="190801"/>
    <m/>
    <n v="4"/>
    <n v="190801"/>
    <n v="0"/>
  </r>
  <r>
    <x v="339"/>
    <x v="2"/>
    <m/>
    <x v="4"/>
    <x v="3"/>
    <x v="27"/>
    <n v="190801"/>
    <n v="190801"/>
    <m/>
    <n v="3"/>
    <n v="190801"/>
    <n v="0"/>
  </r>
  <r>
    <x v="339"/>
    <x v="2"/>
    <m/>
    <x v="6"/>
    <x v="3"/>
    <x v="37"/>
    <n v="190801"/>
    <n v="190801"/>
    <m/>
    <n v="3"/>
    <n v="190801"/>
    <n v="0"/>
  </r>
  <r>
    <x v="339"/>
    <x v="2"/>
    <m/>
    <x v="22"/>
    <x v="3"/>
    <x v="29"/>
    <n v="190801"/>
    <n v="190801"/>
    <m/>
    <n v="2"/>
    <n v="190801"/>
    <n v="0"/>
  </r>
  <r>
    <x v="339"/>
    <x v="2"/>
    <m/>
    <x v="19"/>
    <x v="3"/>
    <x v="22"/>
    <n v="190801"/>
    <n v="190801"/>
    <m/>
    <n v="3"/>
    <n v="190801"/>
    <n v="0"/>
  </r>
  <r>
    <x v="339"/>
    <x v="2"/>
    <m/>
    <x v="1"/>
    <x v="3"/>
    <x v="18"/>
    <n v="190801"/>
    <n v="190801"/>
    <m/>
    <n v="3"/>
    <n v="190801"/>
    <n v="0"/>
  </r>
  <r>
    <x v="339"/>
    <x v="2"/>
    <m/>
    <x v="6"/>
    <x v="2"/>
    <x v="37"/>
    <n v="190801"/>
    <n v="190801"/>
    <m/>
    <n v="4"/>
    <n v="190801"/>
    <n v="80000"/>
  </r>
  <r>
    <x v="339"/>
    <x v="2"/>
    <m/>
    <x v="6"/>
    <x v="2"/>
    <x v="42"/>
    <n v="190801"/>
    <n v="190801"/>
    <m/>
    <n v="1"/>
    <n v="190801"/>
    <n v="35000"/>
  </r>
  <r>
    <x v="339"/>
    <x v="2"/>
    <m/>
    <x v="29"/>
    <x v="2"/>
    <x v="40"/>
    <n v="190801"/>
    <n v="190801"/>
    <m/>
    <n v="2"/>
    <n v="190801"/>
    <n v="70000"/>
  </r>
  <r>
    <x v="339"/>
    <x v="2"/>
    <m/>
    <x v="29"/>
    <x v="2"/>
    <x v="41"/>
    <n v="190801"/>
    <n v="190801"/>
    <m/>
    <n v="2"/>
    <n v="190801"/>
    <n v="90000"/>
  </r>
  <r>
    <x v="339"/>
    <x v="2"/>
    <m/>
    <x v="1"/>
    <x v="2"/>
    <x v="18"/>
    <n v="190801"/>
    <n v="190801"/>
    <m/>
    <n v="1"/>
    <n v="190801"/>
    <n v="20000"/>
  </r>
  <r>
    <x v="339"/>
    <x v="2"/>
    <m/>
    <x v="4"/>
    <x v="2"/>
    <x v="26"/>
    <n v="190801"/>
    <n v="190801"/>
    <m/>
    <n v="3"/>
    <n v="190801"/>
    <n v="12000"/>
  </r>
  <r>
    <x v="339"/>
    <x v="2"/>
    <m/>
    <x v="4"/>
    <x v="2"/>
    <x v="27"/>
    <n v="190801"/>
    <n v="190801"/>
    <m/>
    <n v="7"/>
    <n v="190801"/>
    <n v="140000"/>
  </r>
  <r>
    <x v="339"/>
    <x v="2"/>
    <m/>
    <x v="0"/>
    <x v="2"/>
    <x v="15"/>
    <n v="190801"/>
    <n v="190801"/>
    <m/>
    <n v="53"/>
    <n v="190801"/>
    <n v="1060000"/>
  </r>
  <r>
    <x v="339"/>
    <x v="2"/>
    <m/>
    <x v="0"/>
    <x v="2"/>
    <x v="16"/>
    <n v="190801"/>
    <n v="190801"/>
    <m/>
    <n v="51"/>
    <n v="190801"/>
    <n v="1785000"/>
  </r>
  <r>
    <x v="339"/>
    <x v="2"/>
    <m/>
    <x v="0"/>
    <x v="2"/>
    <x v="17"/>
    <n v="190801"/>
    <n v="190801"/>
    <m/>
    <n v="53"/>
    <n v="190801"/>
    <n v="1749000"/>
  </r>
  <r>
    <x v="339"/>
    <x v="2"/>
    <m/>
    <x v="0"/>
    <x v="2"/>
    <x v="19"/>
    <n v="190801"/>
    <n v="190801"/>
    <m/>
    <n v="52"/>
    <n v="190801"/>
    <n v="156000"/>
  </r>
  <r>
    <x v="339"/>
    <x v="2"/>
    <m/>
    <x v="5"/>
    <x v="2"/>
    <x v="28"/>
    <n v="190801"/>
    <n v="190801"/>
    <m/>
    <n v="20"/>
    <n v="190801"/>
    <n v="560000"/>
  </r>
  <r>
    <x v="339"/>
    <x v="2"/>
    <m/>
    <x v="5"/>
    <x v="2"/>
    <x v="69"/>
    <n v="190801"/>
    <n v="190801"/>
    <m/>
    <n v="7"/>
    <n v="190801"/>
    <n v="336000"/>
  </r>
  <r>
    <x v="339"/>
    <x v="2"/>
    <m/>
    <x v="22"/>
    <x v="2"/>
    <x v="29"/>
    <n v="190801"/>
    <n v="190801"/>
    <m/>
    <n v="6"/>
    <n v="190801"/>
    <n v="228000"/>
  </r>
  <r>
    <x v="339"/>
    <x v="2"/>
    <m/>
    <x v="19"/>
    <x v="2"/>
    <x v="22"/>
    <n v="190801"/>
    <n v="190801"/>
    <m/>
    <n v="8"/>
    <n v="190801"/>
    <n v="104000"/>
  </r>
  <r>
    <x v="339"/>
    <x v="2"/>
    <m/>
    <x v="19"/>
    <x v="2"/>
    <x v="23"/>
    <n v="190801"/>
    <n v="190801"/>
    <m/>
    <n v="1"/>
    <n v="190801"/>
    <n v="24000"/>
  </r>
  <r>
    <x v="339"/>
    <x v="2"/>
    <m/>
    <x v="19"/>
    <x v="2"/>
    <x v="24"/>
    <n v="190801"/>
    <n v="190801"/>
    <m/>
    <n v="7"/>
    <n v="190801"/>
    <n v="231000"/>
  </r>
  <r>
    <x v="339"/>
    <x v="2"/>
    <m/>
    <x v="0"/>
    <x v="10"/>
    <x v="54"/>
    <n v="190801"/>
    <n v="190801"/>
    <m/>
    <n v="26"/>
    <n v="190801"/>
    <n v="858000"/>
  </r>
  <r>
    <x v="339"/>
    <x v="2"/>
    <m/>
    <x v="22"/>
    <x v="10"/>
    <x v="55"/>
    <n v="190801"/>
    <n v="190801"/>
    <m/>
    <n v="3"/>
    <n v="190801"/>
    <n v="132000"/>
  </r>
  <r>
    <x v="339"/>
    <x v="2"/>
    <m/>
    <x v="5"/>
    <x v="10"/>
    <x v="56"/>
    <n v="190801"/>
    <n v="190801"/>
    <m/>
    <n v="2"/>
    <n v="190801"/>
    <n v="78000"/>
  </r>
  <r>
    <x v="339"/>
    <x v="2"/>
    <m/>
    <x v="0"/>
    <x v="10"/>
    <x v="57"/>
    <n v="190801"/>
    <n v="190801"/>
    <m/>
    <n v="38"/>
    <n v="190801"/>
    <n v="2014000"/>
  </r>
  <r>
    <x v="340"/>
    <x v="5"/>
    <m/>
    <x v="0"/>
    <x v="7"/>
    <x v="15"/>
    <n v="190801"/>
    <n v="190801"/>
    <m/>
    <n v="9"/>
    <n v="190801"/>
    <n v="180000"/>
  </r>
  <r>
    <x v="340"/>
    <x v="5"/>
    <m/>
    <x v="6"/>
    <x v="2"/>
    <x v="37"/>
    <n v="190801"/>
    <n v="190801"/>
    <m/>
    <n v="2"/>
    <n v="190801"/>
    <n v="40000"/>
  </r>
  <r>
    <x v="340"/>
    <x v="5"/>
    <m/>
    <x v="6"/>
    <x v="2"/>
    <x v="42"/>
    <n v="190801"/>
    <n v="190801"/>
    <m/>
    <n v="1"/>
    <n v="190801"/>
    <n v="35000"/>
  </r>
  <r>
    <x v="340"/>
    <x v="5"/>
    <m/>
    <x v="29"/>
    <x v="2"/>
    <x v="40"/>
    <n v="190801"/>
    <n v="190801"/>
    <m/>
    <n v="1"/>
    <n v="190801"/>
    <n v="35000"/>
  </r>
  <r>
    <x v="340"/>
    <x v="5"/>
    <m/>
    <x v="29"/>
    <x v="2"/>
    <x v="41"/>
    <n v="190801"/>
    <n v="190801"/>
    <m/>
    <n v="2"/>
    <n v="190801"/>
    <n v="90000"/>
  </r>
  <r>
    <x v="340"/>
    <x v="5"/>
    <m/>
    <x v="25"/>
    <x v="2"/>
    <x v="34"/>
    <n v="190801"/>
    <n v="190801"/>
    <m/>
    <n v="1"/>
    <n v="190801"/>
    <n v="99000"/>
  </r>
  <r>
    <x v="340"/>
    <x v="5"/>
    <m/>
    <x v="1"/>
    <x v="2"/>
    <x v="21"/>
    <n v="190801"/>
    <n v="190801"/>
    <m/>
    <n v="1"/>
    <n v="190801"/>
    <n v="35000"/>
  </r>
  <r>
    <x v="340"/>
    <x v="5"/>
    <m/>
    <x v="4"/>
    <x v="2"/>
    <x v="26"/>
    <n v="190801"/>
    <n v="190801"/>
    <m/>
    <n v="2"/>
    <n v="190801"/>
    <n v="8000"/>
  </r>
  <r>
    <x v="340"/>
    <x v="5"/>
    <m/>
    <x v="4"/>
    <x v="2"/>
    <x v="27"/>
    <n v="190801"/>
    <n v="190801"/>
    <m/>
    <n v="1"/>
    <n v="190801"/>
    <n v="20000"/>
  </r>
  <r>
    <x v="340"/>
    <x v="5"/>
    <m/>
    <x v="0"/>
    <x v="2"/>
    <x v="15"/>
    <n v="190801"/>
    <n v="190801"/>
    <m/>
    <n v="57"/>
    <n v="190801"/>
    <n v="1140000"/>
  </r>
  <r>
    <x v="340"/>
    <x v="5"/>
    <m/>
    <x v="0"/>
    <x v="2"/>
    <x v="16"/>
    <n v="190801"/>
    <n v="190801"/>
    <m/>
    <n v="36"/>
    <n v="190801"/>
    <n v="1260000"/>
  </r>
  <r>
    <x v="340"/>
    <x v="5"/>
    <m/>
    <x v="0"/>
    <x v="2"/>
    <x v="17"/>
    <n v="190801"/>
    <n v="190801"/>
    <m/>
    <n v="58"/>
    <n v="190801"/>
    <n v="1914000"/>
  </r>
  <r>
    <x v="340"/>
    <x v="5"/>
    <m/>
    <x v="0"/>
    <x v="2"/>
    <x v="19"/>
    <n v="190801"/>
    <n v="190801"/>
    <m/>
    <n v="51"/>
    <n v="190801"/>
    <n v="153000"/>
  </r>
  <r>
    <x v="340"/>
    <x v="5"/>
    <m/>
    <x v="5"/>
    <x v="2"/>
    <x v="28"/>
    <n v="190801"/>
    <n v="190801"/>
    <m/>
    <n v="14"/>
    <n v="190801"/>
    <n v="392000"/>
  </r>
  <r>
    <x v="340"/>
    <x v="5"/>
    <m/>
    <x v="5"/>
    <x v="2"/>
    <x v="69"/>
    <n v="190801"/>
    <n v="190801"/>
    <m/>
    <n v="3"/>
    <n v="190801"/>
    <n v="144000"/>
  </r>
  <r>
    <x v="340"/>
    <x v="5"/>
    <m/>
    <x v="22"/>
    <x v="2"/>
    <x v="29"/>
    <n v="190801"/>
    <n v="190801"/>
    <m/>
    <n v="8"/>
    <n v="190801"/>
    <n v="304000"/>
  </r>
  <r>
    <x v="340"/>
    <x v="5"/>
    <m/>
    <x v="19"/>
    <x v="2"/>
    <x v="22"/>
    <n v="190801"/>
    <n v="190801"/>
    <m/>
    <n v="3"/>
    <n v="190801"/>
    <n v="39000"/>
  </r>
  <r>
    <x v="341"/>
    <x v="6"/>
    <m/>
    <x v="0"/>
    <x v="7"/>
    <x v="15"/>
    <n v="190801"/>
    <n v="190801"/>
    <m/>
    <n v="4"/>
    <n v="190801"/>
    <n v="80000"/>
  </r>
  <r>
    <x v="341"/>
    <x v="6"/>
    <m/>
    <x v="6"/>
    <x v="2"/>
    <x v="37"/>
    <n v="190801"/>
    <n v="190801"/>
    <m/>
    <n v="4"/>
    <n v="190801"/>
    <n v="80000"/>
  </r>
  <r>
    <x v="341"/>
    <x v="6"/>
    <m/>
    <x v="6"/>
    <x v="2"/>
    <x v="42"/>
    <n v="190801"/>
    <n v="190801"/>
    <m/>
    <n v="2"/>
    <n v="190801"/>
    <n v="70000"/>
  </r>
  <r>
    <x v="341"/>
    <x v="6"/>
    <m/>
    <x v="29"/>
    <x v="2"/>
    <x v="40"/>
    <n v="190801"/>
    <n v="190801"/>
    <m/>
    <n v="3"/>
    <n v="190801"/>
    <n v="105000"/>
  </r>
  <r>
    <x v="341"/>
    <x v="6"/>
    <m/>
    <x v="29"/>
    <x v="2"/>
    <x v="41"/>
    <n v="190801"/>
    <n v="190801"/>
    <m/>
    <n v="2"/>
    <n v="190801"/>
    <n v="90000"/>
  </r>
  <r>
    <x v="341"/>
    <x v="6"/>
    <m/>
    <x v="25"/>
    <x v="2"/>
    <x v="34"/>
    <n v="190801"/>
    <n v="190801"/>
    <m/>
    <n v="4"/>
    <n v="190801"/>
    <n v="396000"/>
  </r>
  <r>
    <x v="341"/>
    <x v="6"/>
    <m/>
    <x v="1"/>
    <x v="2"/>
    <x v="18"/>
    <n v="190801"/>
    <n v="190801"/>
    <m/>
    <n v="5"/>
    <n v="190801"/>
    <n v="100000"/>
  </r>
  <r>
    <x v="341"/>
    <x v="6"/>
    <m/>
    <x v="4"/>
    <x v="2"/>
    <x v="26"/>
    <n v="190801"/>
    <n v="190801"/>
    <m/>
    <n v="3"/>
    <n v="190801"/>
    <n v="12000"/>
  </r>
  <r>
    <x v="341"/>
    <x v="6"/>
    <m/>
    <x v="4"/>
    <x v="2"/>
    <x v="27"/>
    <n v="190801"/>
    <n v="190801"/>
    <m/>
    <n v="4"/>
    <n v="190801"/>
    <n v="80000"/>
  </r>
  <r>
    <x v="341"/>
    <x v="6"/>
    <m/>
    <x v="0"/>
    <x v="2"/>
    <x v="15"/>
    <n v="190801"/>
    <n v="190801"/>
    <m/>
    <n v="61"/>
    <n v="190801"/>
    <n v="1220000"/>
  </r>
  <r>
    <x v="341"/>
    <x v="6"/>
    <m/>
    <x v="0"/>
    <x v="2"/>
    <x v="16"/>
    <n v="190801"/>
    <n v="190801"/>
    <m/>
    <n v="48"/>
    <n v="190801"/>
    <n v="1680000"/>
  </r>
  <r>
    <x v="341"/>
    <x v="6"/>
    <m/>
    <x v="0"/>
    <x v="2"/>
    <x v="17"/>
    <n v="190801"/>
    <n v="190801"/>
    <m/>
    <n v="70"/>
    <n v="190801"/>
    <n v="2310000"/>
  </r>
  <r>
    <x v="341"/>
    <x v="6"/>
    <m/>
    <x v="0"/>
    <x v="2"/>
    <x v="19"/>
    <n v="190801"/>
    <n v="190801"/>
    <m/>
    <n v="64"/>
    <n v="190801"/>
    <n v="192000"/>
  </r>
  <r>
    <x v="341"/>
    <x v="6"/>
    <m/>
    <x v="5"/>
    <x v="2"/>
    <x v="28"/>
    <n v="190801"/>
    <n v="190801"/>
    <m/>
    <n v="21"/>
    <n v="190801"/>
    <n v="588000"/>
  </r>
  <r>
    <x v="341"/>
    <x v="6"/>
    <m/>
    <x v="5"/>
    <x v="2"/>
    <x v="69"/>
    <n v="190801"/>
    <n v="190801"/>
    <m/>
    <n v="6"/>
    <n v="190801"/>
    <n v="288000"/>
  </r>
  <r>
    <x v="341"/>
    <x v="6"/>
    <m/>
    <x v="22"/>
    <x v="2"/>
    <x v="29"/>
    <n v="190801"/>
    <n v="190801"/>
    <m/>
    <n v="7"/>
    <n v="190801"/>
    <n v="266000"/>
  </r>
  <r>
    <x v="341"/>
    <x v="6"/>
    <m/>
    <x v="19"/>
    <x v="2"/>
    <x v="22"/>
    <n v="190801"/>
    <n v="190801"/>
    <m/>
    <n v="14"/>
    <n v="190801"/>
    <n v="182000"/>
  </r>
  <r>
    <x v="341"/>
    <x v="6"/>
    <m/>
    <x v="19"/>
    <x v="2"/>
    <x v="23"/>
    <n v="190801"/>
    <n v="190801"/>
    <m/>
    <n v="1"/>
    <n v="190801"/>
    <n v="24000"/>
  </r>
  <r>
    <x v="341"/>
    <x v="6"/>
    <m/>
    <x v="0"/>
    <x v="6"/>
    <x v="15"/>
    <n v="190801"/>
    <n v="190801"/>
    <m/>
    <n v="903"/>
    <n v="190801"/>
    <n v="8188404"/>
  </r>
  <r>
    <x v="341"/>
    <x v="6"/>
    <m/>
    <x v="4"/>
    <x v="6"/>
    <x v="26"/>
    <n v="190801"/>
    <n v="190801"/>
    <m/>
    <n v="368"/>
    <n v="190801"/>
    <n v="394864"/>
  </r>
  <r>
    <x v="341"/>
    <x v="6"/>
    <m/>
    <x v="26"/>
    <x v="6"/>
    <x v="35"/>
    <n v="190801"/>
    <n v="190801"/>
    <m/>
    <n v="53"/>
    <n v="190801"/>
    <n v="907943"/>
  </r>
  <r>
    <x v="341"/>
    <x v="6"/>
    <m/>
    <x v="22"/>
    <x v="6"/>
    <x v="29"/>
    <n v="190801"/>
    <n v="190801"/>
    <m/>
    <n v="28"/>
    <n v="190801"/>
    <n v="551348"/>
  </r>
  <r>
    <x v="341"/>
    <x v="6"/>
    <m/>
    <x v="24"/>
    <x v="6"/>
    <x v="31"/>
    <n v="190801"/>
    <n v="190801"/>
    <m/>
    <n v="130"/>
    <n v="190801"/>
    <n v="1934010"/>
  </r>
  <r>
    <x v="341"/>
    <x v="6"/>
    <m/>
    <x v="23"/>
    <x v="6"/>
    <x v="30"/>
    <n v="190801"/>
    <n v="190801"/>
    <m/>
    <n v="12"/>
    <n v="190801"/>
    <n v="83568"/>
  </r>
  <r>
    <x v="341"/>
    <x v="6"/>
    <m/>
    <x v="19"/>
    <x v="6"/>
    <x v="22"/>
    <n v="190801"/>
    <n v="190801"/>
    <m/>
    <n v="50"/>
    <n v="190801"/>
    <n v="339550"/>
  </r>
  <r>
    <x v="341"/>
    <x v="6"/>
    <m/>
    <x v="27"/>
    <x v="6"/>
    <x v="36"/>
    <n v="190801"/>
    <n v="190801"/>
    <m/>
    <n v="3"/>
    <n v="190801"/>
    <n v="28371"/>
  </r>
  <r>
    <x v="341"/>
    <x v="6"/>
    <m/>
    <x v="6"/>
    <x v="6"/>
    <x v="37"/>
    <n v="190801"/>
    <n v="190801"/>
    <m/>
    <n v="24"/>
    <n v="190801"/>
    <n v="240000"/>
  </r>
  <r>
    <x v="341"/>
    <x v="6"/>
    <m/>
    <x v="28"/>
    <x v="6"/>
    <x v="39"/>
    <n v="190801"/>
    <n v="190801"/>
    <m/>
    <n v="8"/>
    <n v="190801"/>
    <n v="126544"/>
  </r>
  <r>
    <x v="341"/>
    <x v="6"/>
    <m/>
    <x v="4"/>
    <x v="6"/>
    <x v="66"/>
    <n v="190801"/>
    <n v="190801"/>
    <m/>
    <n v="237"/>
    <n v="190801"/>
    <n v="1326489"/>
  </r>
  <r>
    <x v="341"/>
    <x v="6"/>
    <m/>
    <x v="1"/>
    <x v="6"/>
    <x v="18"/>
    <n v="190801"/>
    <n v="190801"/>
    <m/>
    <n v="1"/>
    <n v="190801"/>
    <n v="9205"/>
  </r>
  <r>
    <x v="342"/>
    <x v="3"/>
    <m/>
    <x v="0"/>
    <x v="7"/>
    <x v="15"/>
    <n v="190801"/>
    <n v="190801"/>
    <m/>
    <n v="16"/>
    <n v="190801"/>
    <n v="320000"/>
  </r>
  <r>
    <x v="342"/>
    <x v="3"/>
    <m/>
    <x v="5"/>
    <x v="3"/>
    <x v="28"/>
    <n v="190801"/>
    <n v="190801"/>
    <m/>
    <n v="8"/>
    <n v="190801"/>
    <n v="0"/>
  </r>
  <r>
    <x v="342"/>
    <x v="3"/>
    <m/>
    <x v="6"/>
    <x v="2"/>
    <x v="37"/>
    <n v="190801"/>
    <n v="190801"/>
    <m/>
    <n v="1"/>
    <n v="190801"/>
    <n v="20000"/>
  </r>
  <r>
    <x v="342"/>
    <x v="3"/>
    <m/>
    <x v="6"/>
    <x v="2"/>
    <x v="42"/>
    <n v="190801"/>
    <n v="190801"/>
    <m/>
    <n v="1"/>
    <n v="190801"/>
    <n v="35000"/>
  </r>
  <r>
    <x v="342"/>
    <x v="3"/>
    <m/>
    <x v="29"/>
    <x v="2"/>
    <x v="40"/>
    <n v="190801"/>
    <n v="190801"/>
    <m/>
    <n v="2"/>
    <n v="190801"/>
    <n v="70000"/>
  </r>
  <r>
    <x v="342"/>
    <x v="3"/>
    <m/>
    <x v="29"/>
    <x v="2"/>
    <x v="41"/>
    <n v="190801"/>
    <n v="190801"/>
    <m/>
    <n v="1"/>
    <n v="190801"/>
    <n v="45000"/>
  </r>
  <r>
    <x v="342"/>
    <x v="3"/>
    <m/>
    <x v="25"/>
    <x v="2"/>
    <x v="34"/>
    <n v="190801"/>
    <n v="190801"/>
    <m/>
    <n v="7"/>
    <n v="190801"/>
    <n v="693000"/>
  </r>
  <r>
    <x v="342"/>
    <x v="3"/>
    <m/>
    <x v="1"/>
    <x v="2"/>
    <x v="18"/>
    <n v="190801"/>
    <n v="190801"/>
    <m/>
    <n v="4"/>
    <n v="190801"/>
    <n v="80000"/>
  </r>
  <r>
    <x v="342"/>
    <x v="3"/>
    <m/>
    <x v="1"/>
    <x v="2"/>
    <x v="21"/>
    <n v="190801"/>
    <n v="190801"/>
    <m/>
    <n v="1"/>
    <n v="190801"/>
    <n v="35000"/>
  </r>
  <r>
    <x v="342"/>
    <x v="3"/>
    <m/>
    <x v="4"/>
    <x v="2"/>
    <x v="26"/>
    <n v="190801"/>
    <n v="190801"/>
    <m/>
    <n v="3"/>
    <n v="190801"/>
    <n v="12000"/>
  </r>
  <r>
    <x v="342"/>
    <x v="3"/>
    <m/>
    <x v="4"/>
    <x v="2"/>
    <x v="27"/>
    <n v="190801"/>
    <n v="190801"/>
    <m/>
    <n v="7"/>
    <n v="190801"/>
    <n v="140000"/>
  </r>
  <r>
    <x v="342"/>
    <x v="3"/>
    <m/>
    <x v="0"/>
    <x v="2"/>
    <x v="15"/>
    <n v="190801"/>
    <n v="190801"/>
    <m/>
    <n v="79"/>
    <n v="190801"/>
    <n v="1580000"/>
  </r>
  <r>
    <x v="342"/>
    <x v="3"/>
    <m/>
    <x v="0"/>
    <x v="2"/>
    <x v="16"/>
    <n v="190801"/>
    <n v="190801"/>
    <m/>
    <n v="64"/>
    <n v="190801"/>
    <n v="2240000"/>
  </r>
  <r>
    <x v="342"/>
    <x v="3"/>
    <m/>
    <x v="0"/>
    <x v="2"/>
    <x v="17"/>
    <n v="190801"/>
    <n v="190801"/>
    <m/>
    <n v="77"/>
    <n v="190801"/>
    <n v="2541000"/>
  </r>
  <r>
    <x v="342"/>
    <x v="3"/>
    <m/>
    <x v="0"/>
    <x v="2"/>
    <x v="19"/>
    <n v="190801"/>
    <n v="190801"/>
    <m/>
    <n v="51"/>
    <n v="190801"/>
    <n v="153000"/>
  </r>
  <r>
    <x v="342"/>
    <x v="3"/>
    <m/>
    <x v="5"/>
    <x v="2"/>
    <x v="28"/>
    <n v="190801"/>
    <n v="190801"/>
    <m/>
    <n v="26"/>
    <n v="190801"/>
    <n v="728000"/>
  </r>
  <r>
    <x v="342"/>
    <x v="3"/>
    <m/>
    <x v="5"/>
    <x v="2"/>
    <x v="69"/>
    <n v="190801"/>
    <n v="190801"/>
    <m/>
    <n v="4"/>
    <n v="190801"/>
    <n v="192000"/>
  </r>
  <r>
    <x v="342"/>
    <x v="3"/>
    <m/>
    <x v="22"/>
    <x v="2"/>
    <x v="29"/>
    <n v="190801"/>
    <n v="190801"/>
    <m/>
    <n v="9"/>
    <n v="190801"/>
    <n v="342000"/>
  </r>
  <r>
    <x v="342"/>
    <x v="3"/>
    <m/>
    <x v="19"/>
    <x v="2"/>
    <x v="22"/>
    <n v="190801"/>
    <n v="190801"/>
    <m/>
    <n v="6"/>
    <n v="190801"/>
    <n v="78000"/>
  </r>
  <r>
    <x v="342"/>
    <x v="3"/>
    <m/>
    <x v="19"/>
    <x v="2"/>
    <x v="23"/>
    <n v="190801"/>
    <n v="190801"/>
    <m/>
    <n v="1"/>
    <n v="190801"/>
    <n v="24000"/>
  </r>
  <r>
    <x v="342"/>
    <x v="3"/>
    <m/>
    <x v="19"/>
    <x v="2"/>
    <x v="24"/>
    <n v="190801"/>
    <n v="190801"/>
    <m/>
    <n v="1"/>
    <n v="190801"/>
    <n v="33000"/>
  </r>
  <r>
    <x v="341"/>
    <x v="6"/>
    <m/>
    <x v="0"/>
    <x v="19"/>
    <x v="15"/>
    <n v="190801"/>
    <n v="190801"/>
    <m/>
    <n v="1"/>
    <n v="190801"/>
    <n v="25000"/>
  </r>
  <r>
    <x v="334"/>
    <x v="4"/>
    <m/>
    <x v="0"/>
    <x v="19"/>
    <x v="15"/>
    <n v="190801"/>
    <n v="190801"/>
    <m/>
    <n v="1"/>
    <n v="190801"/>
    <n v="25000"/>
  </r>
  <r>
    <x v="330"/>
    <x v="0"/>
    <m/>
    <x v="6"/>
    <x v="19"/>
    <x v="37"/>
    <n v="190801"/>
    <n v="190801"/>
    <m/>
    <n v="1"/>
    <n v="190801"/>
    <n v="25000"/>
  </r>
  <r>
    <x v="331"/>
    <x v="2"/>
    <m/>
    <x v="0"/>
    <x v="19"/>
    <x v="15"/>
    <n v="190801"/>
    <n v="190801"/>
    <m/>
    <n v="1"/>
    <n v="190801"/>
    <n v="25000"/>
  </r>
  <r>
    <x v="343"/>
    <x v="4"/>
    <m/>
    <x v="0"/>
    <x v="1"/>
    <x v="15"/>
    <n v="200801"/>
    <n v="200801"/>
    <m/>
    <n v="5"/>
    <n v="200801"/>
    <n v="100000"/>
  </r>
  <r>
    <x v="343"/>
    <x v="4"/>
    <m/>
    <x v="0"/>
    <x v="1"/>
    <x v="16"/>
    <n v="200801"/>
    <n v="200801"/>
    <m/>
    <n v="18"/>
    <n v="200801"/>
    <n v="630000"/>
  </r>
  <r>
    <x v="343"/>
    <x v="4"/>
    <m/>
    <x v="0"/>
    <x v="7"/>
    <x v="15"/>
    <n v="200801"/>
    <n v="200801"/>
    <m/>
    <n v="4"/>
    <n v="200801"/>
    <n v="80000"/>
  </r>
  <r>
    <x v="343"/>
    <x v="4"/>
    <m/>
    <x v="0"/>
    <x v="3"/>
    <x v="15"/>
    <n v="200801"/>
    <n v="200801"/>
    <m/>
    <n v="1"/>
    <n v="200801"/>
    <n v="0"/>
  </r>
  <r>
    <x v="343"/>
    <x v="4"/>
    <m/>
    <x v="6"/>
    <x v="2"/>
    <x v="37"/>
    <n v="200801"/>
    <n v="200801"/>
    <m/>
    <n v="3"/>
    <n v="200801"/>
    <n v="60000"/>
  </r>
  <r>
    <x v="343"/>
    <x v="4"/>
    <m/>
    <x v="6"/>
    <x v="2"/>
    <x v="42"/>
    <n v="200801"/>
    <n v="200801"/>
    <m/>
    <n v="2"/>
    <n v="200801"/>
    <n v="70000"/>
  </r>
  <r>
    <x v="343"/>
    <x v="4"/>
    <m/>
    <x v="29"/>
    <x v="2"/>
    <x v="40"/>
    <n v="200801"/>
    <n v="200801"/>
    <m/>
    <n v="2"/>
    <n v="200801"/>
    <n v="70000"/>
  </r>
  <r>
    <x v="343"/>
    <x v="4"/>
    <m/>
    <x v="25"/>
    <x v="2"/>
    <x v="34"/>
    <n v="200801"/>
    <n v="200801"/>
    <m/>
    <n v="3"/>
    <n v="200801"/>
    <n v="297000"/>
  </r>
  <r>
    <x v="343"/>
    <x v="4"/>
    <m/>
    <x v="1"/>
    <x v="2"/>
    <x v="18"/>
    <n v="200801"/>
    <n v="200801"/>
    <m/>
    <n v="3"/>
    <n v="200801"/>
    <n v="60000"/>
  </r>
  <r>
    <x v="343"/>
    <x v="4"/>
    <m/>
    <x v="1"/>
    <x v="2"/>
    <x v="21"/>
    <n v="200801"/>
    <n v="200801"/>
    <m/>
    <n v="1"/>
    <n v="200801"/>
    <n v="35000"/>
  </r>
  <r>
    <x v="343"/>
    <x v="4"/>
    <m/>
    <x v="4"/>
    <x v="2"/>
    <x v="26"/>
    <n v="200801"/>
    <n v="200801"/>
    <m/>
    <n v="4"/>
    <n v="200801"/>
    <n v="16000"/>
  </r>
  <r>
    <x v="343"/>
    <x v="4"/>
    <m/>
    <x v="4"/>
    <x v="2"/>
    <x v="27"/>
    <n v="200801"/>
    <n v="200801"/>
    <m/>
    <n v="4"/>
    <n v="200801"/>
    <n v="80000"/>
  </r>
  <r>
    <x v="343"/>
    <x v="4"/>
    <m/>
    <x v="0"/>
    <x v="2"/>
    <x v="15"/>
    <n v="200801"/>
    <n v="200801"/>
    <m/>
    <n v="73"/>
    <n v="200801"/>
    <n v="1460000"/>
  </r>
  <r>
    <x v="343"/>
    <x v="4"/>
    <m/>
    <x v="0"/>
    <x v="2"/>
    <x v="16"/>
    <n v="200801"/>
    <n v="200801"/>
    <m/>
    <n v="57"/>
    <n v="200801"/>
    <n v="1995000"/>
  </r>
  <r>
    <x v="343"/>
    <x v="4"/>
    <m/>
    <x v="0"/>
    <x v="2"/>
    <x v="17"/>
    <n v="200801"/>
    <n v="200801"/>
    <m/>
    <n v="63"/>
    <n v="200801"/>
    <n v="2079000"/>
  </r>
  <r>
    <x v="343"/>
    <x v="4"/>
    <m/>
    <x v="0"/>
    <x v="2"/>
    <x v="19"/>
    <n v="200801"/>
    <n v="200801"/>
    <m/>
    <n v="79"/>
    <n v="200801"/>
    <n v="237000"/>
  </r>
  <r>
    <x v="343"/>
    <x v="4"/>
    <m/>
    <x v="5"/>
    <x v="2"/>
    <x v="28"/>
    <n v="200801"/>
    <n v="200801"/>
    <m/>
    <n v="26"/>
    <n v="200801"/>
    <n v="728000"/>
  </r>
  <r>
    <x v="343"/>
    <x v="4"/>
    <m/>
    <x v="5"/>
    <x v="2"/>
    <x v="69"/>
    <n v="200801"/>
    <n v="200801"/>
    <m/>
    <n v="10"/>
    <n v="200801"/>
    <n v="480000"/>
  </r>
  <r>
    <x v="343"/>
    <x v="4"/>
    <m/>
    <x v="22"/>
    <x v="2"/>
    <x v="29"/>
    <n v="200801"/>
    <n v="200801"/>
    <m/>
    <n v="7"/>
    <n v="200801"/>
    <n v="266000"/>
  </r>
  <r>
    <x v="343"/>
    <x v="4"/>
    <m/>
    <x v="19"/>
    <x v="2"/>
    <x v="22"/>
    <n v="200801"/>
    <n v="200801"/>
    <m/>
    <n v="5"/>
    <n v="200801"/>
    <n v="65000"/>
  </r>
  <r>
    <x v="343"/>
    <x v="4"/>
    <m/>
    <x v="19"/>
    <x v="2"/>
    <x v="23"/>
    <n v="200801"/>
    <n v="200801"/>
    <m/>
    <n v="1"/>
    <n v="200801"/>
    <n v="24000"/>
  </r>
  <r>
    <x v="343"/>
    <x v="4"/>
    <m/>
    <x v="19"/>
    <x v="2"/>
    <x v="24"/>
    <n v="200801"/>
    <n v="200801"/>
    <m/>
    <n v="1"/>
    <n v="200801"/>
    <n v="33000"/>
  </r>
  <r>
    <x v="343"/>
    <x v="4"/>
    <m/>
    <x v="0"/>
    <x v="10"/>
    <x v="54"/>
    <n v="200801"/>
    <n v="200801"/>
    <m/>
    <n v="61"/>
    <n v="200801"/>
    <n v="2013000"/>
  </r>
  <r>
    <x v="343"/>
    <x v="4"/>
    <m/>
    <x v="22"/>
    <x v="10"/>
    <x v="55"/>
    <n v="200801"/>
    <n v="200801"/>
    <m/>
    <n v="4"/>
    <n v="200801"/>
    <n v="176000"/>
  </r>
  <r>
    <x v="343"/>
    <x v="4"/>
    <m/>
    <x v="1"/>
    <x v="10"/>
    <x v="58"/>
    <n v="200801"/>
    <n v="200801"/>
    <m/>
    <n v="2"/>
    <n v="200801"/>
    <n v="72000"/>
  </r>
  <r>
    <x v="343"/>
    <x v="4"/>
    <m/>
    <x v="0"/>
    <x v="10"/>
    <x v="57"/>
    <n v="200801"/>
    <n v="200801"/>
    <m/>
    <n v="48"/>
    <n v="200801"/>
    <n v="2544000"/>
  </r>
  <r>
    <x v="344"/>
    <x v="1"/>
    <m/>
    <x v="0"/>
    <x v="1"/>
    <x v="15"/>
    <n v="200801"/>
    <n v="200801"/>
    <m/>
    <n v="1"/>
    <n v="200801"/>
    <n v="20000"/>
  </r>
  <r>
    <x v="344"/>
    <x v="1"/>
    <m/>
    <x v="0"/>
    <x v="1"/>
    <x v="16"/>
    <n v="200801"/>
    <n v="200801"/>
    <m/>
    <n v="5"/>
    <n v="200801"/>
    <n v="175000"/>
  </r>
  <r>
    <x v="344"/>
    <x v="1"/>
    <m/>
    <x v="0"/>
    <x v="14"/>
    <x v="75"/>
    <n v="200801"/>
    <n v="200801"/>
    <m/>
    <n v="1"/>
    <n v="200801"/>
    <n v="19914"/>
  </r>
  <r>
    <x v="344"/>
    <x v="1"/>
    <m/>
    <x v="0"/>
    <x v="16"/>
    <x v="81"/>
    <n v="200801"/>
    <n v="200801"/>
    <m/>
    <n v="1"/>
    <n v="200801"/>
    <n v="23073"/>
  </r>
  <r>
    <x v="344"/>
    <x v="1"/>
    <m/>
    <x v="5"/>
    <x v="16"/>
    <x v="82"/>
    <n v="200801"/>
    <n v="200801"/>
    <m/>
    <n v="1"/>
    <n v="200801"/>
    <n v="33086"/>
  </r>
  <r>
    <x v="344"/>
    <x v="1"/>
    <m/>
    <x v="0"/>
    <x v="7"/>
    <x v="15"/>
    <n v="200801"/>
    <n v="200801"/>
    <m/>
    <n v="10"/>
    <n v="200801"/>
    <n v="200000"/>
  </r>
  <r>
    <x v="344"/>
    <x v="1"/>
    <m/>
    <x v="0"/>
    <x v="3"/>
    <x v="15"/>
    <n v="200801"/>
    <n v="200801"/>
    <m/>
    <n v="2"/>
    <n v="200801"/>
    <n v="0"/>
  </r>
  <r>
    <x v="344"/>
    <x v="1"/>
    <m/>
    <x v="5"/>
    <x v="3"/>
    <x v="28"/>
    <n v="200801"/>
    <n v="200801"/>
    <m/>
    <n v="2"/>
    <n v="200801"/>
    <n v="0"/>
  </r>
  <r>
    <x v="344"/>
    <x v="1"/>
    <m/>
    <x v="6"/>
    <x v="2"/>
    <x v="37"/>
    <n v="200801"/>
    <n v="200801"/>
    <m/>
    <n v="3"/>
    <n v="200801"/>
    <n v="60000"/>
  </r>
  <r>
    <x v="344"/>
    <x v="1"/>
    <m/>
    <x v="6"/>
    <x v="2"/>
    <x v="42"/>
    <n v="200801"/>
    <n v="200801"/>
    <m/>
    <n v="3"/>
    <n v="200801"/>
    <n v="105000"/>
  </r>
  <r>
    <x v="344"/>
    <x v="1"/>
    <m/>
    <x v="29"/>
    <x v="2"/>
    <x v="40"/>
    <n v="200801"/>
    <n v="200801"/>
    <m/>
    <n v="1"/>
    <n v="200801"/>
    <n v="35000"/>
  </r>
  <r>
    <x v="344"/>
    <x v="1"/>
    <m/>
    <x v="29"/>
    <x v="2"/>
    <x v="41"/>
    <n v="200801"/>
    <n v="200801"/>
    <m/>
    <n v="2"/>
    <n v="200801"/>
    <n v="90000"/>
  </r>
  <r>
    <x v="344"/>
    <x v="1"/>
    <m/>
    <x v="25"/>
    <x v="2"/>
    <x v="34"/>
    <n v="200801"/>
    <n v="200801"/>
    <m/>
    <n v="5"/>
    <n v="200801"/>
    <n v="495000"/>
  </r>
  <r>
    <x v="344"/>
    <x v="1"/>
    <m/>
    <x v="1"/>
    <x v="2"/>
    <x v="18"/>
    <n v="200801"/>
    <n v="200801"/>
    <m/>
    <n v="6"/>
    <n v="200801"/>
    <n v="120000"/>
  </r>
  <r>
    <x v="344"/>
    <x v="1"/>
    <m/>
    <x v="4"/>
    <x v="2"/>
    <x v="26"/>
    <n v="200801"/>
    <n v="200801"/>
    <m/>
    <n v="4"/>
    <n v="200801"/>
    <n v="16000"/>
  </r>
  <r>
    <x v="344"/>
    <x v="1"/>
    <m/>
    <x v="4"/>
    <x v="2"/>
    <x v="27"/>
    <n v="200801"/>
    <n v="200801"/>
    <m/>
    <n v="2"/>
    <n v="200801"/>
    <n v="40000"/>
  </r>
  <r>
    <x v="344"/>
    <x v="1"/>
    <m/>
    <x v="0"/>
    <x v="2"/>
    <x v="15"/>
    <n v="200801"/>
    <n v="200801"/>
    <m/>
    <n v="81"/>
    <n v="200801"/>
    <n v="1620000"/>
  </r>
  <r>
    <x v="344"/>
    <x v="1"/>
    <m/>
    <x v="0"/>
    <x v="2"/>
    <x v="16"/>
    <n v="200801"/>
    <n v="200801"/>
    <m/>
    <n v="64"/>
    <n v="200801"/>
    <n v="2240000"/>
  </r>
  <r>
    <x v="344"/>
    <x v="1"/>
    <m/>
    <x v="0"/>
    <x v="2"/>
    <x v="17"/>
    <n v="200801"/>
    <n v="200801"/>
    <m/>
    <n v="95"/>
    <n v="200801"/>
    <n v="3135000"/>
  </r>
  <r>
    <x v="344"/>
    <x v="1"/>
    <m/>
    <x v="0"/>
    <x v="2"/>
    <x v="19"/>
    <n v="200801"/>
    <n v="200801"/>
    <m/>
    <n v="52"/>
    <n v="200801"/>
    <n v="156000"/>
  </r>
  <r>
    <x v="344"/>
    <x v="1"/>
    <m/>
    <x v="5"/>
    <x v="2"/>
    <x v="28"/>
    <n v="200801"/>
    <n v="200801"/>
    <m/>
    <n v="39"/>
    <n v="200801"/>
    <n v="1092000"/>
  </r>
  <r>
    <x v="344"/>
    <x v="1"/>
    <m/>
    <x v="5"/>
    <x v="2"/>
    <x v="69"/>
    <n v="200801"/>
    <n v="200801"/>
    <m/>
    <n v="4"/>
    <n v="200801"/>
    <n v="192000"/>
  </r>
  <r>
    <x v="344"/>
    <x v="1"/>
    <m/>
    <x v="22"/>
    <x v="2"/>
    <x v="29"/>
    <n v="200801"/>
    <n v="200801"/>
    <m/>
    <n v="17"/>
    <n v="200801"/>
    <n v="646000"/>
  </r>
  <r>
    <x v="344"/>
    <x v="1"/>
    <m/>
    <x v="19"/>
    <x v="2"/>
    <x v="22"/>
    <n v="200801"/>
    <n v="200801"/>
    <m/>
    <n v="12"/>
    <n v="200801"/>
    <n v="156000"/>
  </r>
  <r>
    <x v="344"/>
    <x v="1"/>
    <m/>
    <x v="19"/>
    <x v="2"/>
    <x v="23"/>
    <n v="200801"/>
    <n v="200801"/>
    <m/>
    <n v="3"/>
    <n v="200801"/>
    <n v="72000"/>
  </r>
  <r>
    <x v="344"/>
    <x v="1"/>
    <m/>
    <x v="0"/>
    <x v="10"/>
    <x v="54"/>
    <n v="200801"/>
    <n v="200801"/>
    <m/>
    <n v="15"/>
    <n v="200801"/>
    <n v="495000"/>
  </r>
  <r>
    <x v="344"/>
    <x v="1"/>
    <m/>
    <x v="22"/>
    <x v="10"/>
    <x v="55"/>
    <n v="200801"/>
    <n v="200801"/>
    <m/>
    <n v="1"/>
    <n v="200801"/>
    <n v="44000"/>
  </r>
  <r>
    <x v="344"/>
    <x v="1"/>
    <m/>
    <x v="0"/>
    <x v="10"/>
    <x v="57"/>
    <n v="200801"/>
    <n v="200801"/>
    <m/>
    <n v="6"/>
    <n v="200801"/>
    <n v="318000"/>
  </r>
  <r>
    <x v="345"/>
    <x v="0"/>
    <m/>
    <x v="0"/>
    <x v="1"/>
    <x v="15"/>
    <n v="200801"/>
    <n v="200801"/>
    <m/>
    <n v="2"/>
    <n v="200801"/>
    <n v="40000"/>
  </r>
  <r>
    <x v="345"/>
    <x v="0"/>
    <m/>
    <x v="0"/>
    <x v="1"/>
    <x v="16"/>
    <n v="200801"/>
    <n v="200801"/>
    <m/>
    <n v="3"/>
    <n v="200801"/>
    <n v="105000"/>
  </r>
  <r>
    <x v="345"/>
    <x v="0"/>
    <m/>
    <x v="0"/>
    <x v="17"/>
    <x v="85"/>
    <n v="200801"/>
    <n v="200801"/>
    <m/>
    <n v="1"/>
    <n v="200801"/>
    <n v="39935"/>
  </r>
  <r>
    <x v="345"/>
    <x v="0"/>
    <m/>
    <x v="0"/>
    <x v="7"/>
    <x v="15"/>
    <n v="200801"/>
    <n v="200801"/>
    <m/>
    <n v="4"/>
    <n v="200801"/>
    <n v="80000"/>
  </r>
  <r>
    <x v="345"/>
    <x v="0"/>
    <m/>
    <x v="6"/>
    <x v="2"/>
    <x v="37"/>
    <n v="200801"/>
    <n v="200801"/>
    <m/>
    <n v="1"/>
    <n v="200801"/>
    <n v="20000"/>
  </r>
  <r>
    <x v="345"/>
    <x v="0"/>
    <m/>
    <x v="6"/>
    <x v="2"/>
    <x v="42"/>
    <n v="200801"/>
    <n v="200801"/>
    <m/>
    <n v="1"/>
    <n v="200801"/>
    <n v="35000"/>
  </r>
  <r>
    <x v="345"/>
    <x v="0"/>
    <m/>
    <x v="29"/>
    <x v="2"/>
    <x v="40"/>
    <n v="200801"/>
    <n v="200801"/>
    <m/>
    <n v="2"/>
    <n v="200801"/>
    <n v="70000"/>
  </r>
  <r>
    <x v="345"/>
    <x v="0"/>
    <m/>
    <x v="29"/>
    <x v="2"/>
    <x v="41"/>
    <n v="200801"/>
    <n v="200801"/>
    <m/>
    <n v="5"/>
    <n v="200801"/>
    <n v="225000"/>
  </r>
  <r>
    <x v="345"/>
    <x v="0"/>
    <m/>
    <x v="25"/>
    <x v="2"/>
    <x v="34"/>
    <n v="200801"/>
    <n v="200801"/>
    <m/>
    <n v="4"/>
    <n v="200801"/>
    <n v="396000"/>
  </r>
  <r>
    <x v="345"/>
    <x v="0"/>
    <m/>
    <x v="1"/>
    <x v="2"/>
    <x v="18"/>
    <n v="200801"/>
    <n v="200801"/>
    <m/>
    <n v="3"/>
    <n v="200801"/>
    <n v="60000"/>
  </r>
  <r>
    <x v="345"/>
    <x v="0"/>
    <m/>
    <x v="1"/>
    <x v="2"/>
    <x v="21"/>
    <n v="200801"/>
    <n v="200801"/>
    <m/>
    <n v="1"/>
    <n v="200801"/>
    <n v="35000"/>
  </r>
  <r>
    <x v="345"/>
    <x v="0"/>
    <m/>
    <x v="4"/>
    <x v="2"/>
    <x v="26"/>
    <n v="200801"/>
    <n v="200801"/>
    <m/>
    <n v="4"/>
    <n v="200801"/>
    <n v="16000"/>
  </r>
  <r>
    <x v="345"/>
    <x v="0"/>
    <m/>
    <x v="4"/>
    <x v="2"/>
    <x v="27"/>
    <n v="200801"/>
    <n v="200801"/>
    <m/>
    <n v="2"/>
    <n v="200801"/>
    <n v="40000"/>
  </r>
  <r>
    <x v="345"/>
    <x v="0"/>
    <m/>
    <x v="0"/>
    <x v="2"/>
    <x v="15"/>
    <n v="200801"/>
    <n v="200801"/>
    <m/>
    <n v="67"/>
    <n v="200801"/>
    <n v="1340000"/>
  </r>
  <r>
    <x v="345"/>
    <x v="0"/>
    <m/>
    <x v="0"/>
    <x v="2"/>
    <x v="16"/>
    <n v="200801"/>
    <n v="200801"/>
    <m/>
    <n v="60"/>
    <n v="200801"/>
    <n v="2100000"/>
  </r>
  <r>
    <x v="345"/>
    <x v="0"/>
    <m/>
    <x v="0"/>
    <x v="2"/>
    <x v="17"/>
    <n v="200801"/>
    <n v="200801"/>
    <m/>
    <n v="69"/>
    <n v="200801"/>
    <n v="2277000"/>
  </r>
  <r>
    <x v="345"/>
    <x v="0"/>
    <m/>
    <x v="0"/>
    <x v="2"/>
    <x v="19"/>
    <n v="200801"/>
    <n v="200801"/>
    <m/>
    <n v="51"/>
    <n v="200801"/>
    <n v="153000"/>
  </r>
  <r>
    <x v="345"/>
    <x v="0"/>
    <m/>
    <x v="5"/>
    <x v="2"/>
    <x v="28"/>
    <n v="200801"/>
    <n v="200801"/>
    <m/>
    <n v="26"/>
    <n v="200801"/>
    <n v="728000"/>
  </r>
  <r>
    <x v="345"/>
    <x v="0"/>
    <m/>
    <x v="5"/>
    <x v="2"/>
    <x v="69"/>
    <n v="200801"/>
    <n v="200801"/>
    <m/>
    <n v="3"/>
    <n v="200801"/>
    <n v="144000"/>
  </r>
  <r>
    <x v="345"/>
    <x v="0"/>
    <m/>
    <x v="22"/>
    <x v="2"/>
    <x v="29"/>
    <n v="200801"/>
    <n v="200801"/>
    <m/>
    <n v="3"/>
    <n v="200801"/>
    <n v="114000"/>
  </r>
  <r>
    <x v="345"/>
    <x v="0"/>
    <m/>
    <x v="19"/>
    <x v="2"/>
    <x v="22"/>
    <n v="200801"/>
    <n v="200801"/>
    <m/>
    <n v="10"/>
    <n v="200801"/>
    <n v="130000"/>
  </r>
  <r>
    <x v="345"/>
    <x v="0"/>
    <m/>
    <x v="19"/>
    <x v="2"/>
    <x v="24"/>
    <n v="200801"/>
    <n v="200801"/>
    <m/>
    <n v="2"/>
    <n v="200801"/>
    <n v="66000"/>
  </r>
  <r>
    <x v="345"/>
    <x v="0"/>
    <m/>
    <x v="0"/>
    <x v="10"/>
    <x v="54"/>
    <n v="200801"/>
    <n v="200801"/>
    <m/>
    <n v="18"/>
    <n v="200801"/>
    <n v="594000"/>
  </r>
  <r>
    <x v="345"/>
    <x v="0"/>
    <m/>
    <x v="0"/>
    <x v="10"/>
    <x v="57"/>
    <n v="200801"/>
    <n v="200801"/>
    <m/>
    <n v="15"/>
    <n v="200801"/>
    <n v="795000"/>
  </r>
  <r>
    <x v="346"/>
    <x v="2"/>
    <m/>
    <x v="0"/>
    <x v="19"/>
    <x v="15"/>
    <n v="200801"/>
    <n v="200801"/>
    <m/>
    <n v="1"/>
    <n v="200801"/>
    <n v="25000"/>
  </r>
  <r>
    <x v="346"/>
    <x v="2"/>
    <m/>
    <x v="0"/>
    <x v="1"/>
    <x v="15"/>
    <n v="200801"/>
    <n v="200801"/>
    <m/>
    <n v="1"/>
    <n v="200801"/>
    <n v="20000"/>
  </r>
  <r>
    <x v="346"/>
    <x v="2"/>
    <m/>
    <x v="0"/>
    <x v="1"/>
    <x v="16"/>
    <n v="200801"/>
    <n v="200801"/>
    <m/>
    <n v="6"/>
    <n v="200801"/>
    <n v="210000"/>
  </r>
  <r>
    <x v="346"/>
    <x v="2"/>
    <m/>
    <x v="0"/>
    <x v="7"/>
    <x v="15"/>
    <n v="200801"/>
    <n v="200801"/>
    <m/>
    <n v="2"/>
    <n v="200801"/>
    <n v="40000"/>
  </r>
  <r>
    <x v="346"/>
    <x v="2"/>
    <m/>
    <x v="6"/>
    <x v="2"/>
    <x v="37"/>
    <n v="200801"/>
    <n v="200801"/>
    <m/>
    <n v="1"/>
    <n v="200801"/>
    <n v="20000"/>
  </r>
  <r>
    <x v="346"/>
    <x v="2"/>
    <m/>
    <x v="6"/>
    <x v="2"/>
    <x v="42"/>
    <n v="200801"/>
    <n v="200801"/>
    <m/>
    <n v="1"/>
    <n v="200801"/>
    <n v="35000"/>
  </r>
  <r>
    <x v="346"/>
    <x v="2"/>
    <m/>
    <x v="29"/>
    <x v="2"/>
    <x v="40"/>
    <n v="200801"/>
    <n v="200801"/>
    <m/>
    <n v="1"/>
    <n v="200801"/>
    <n v="35000"/>
  </r>
  <r>
    <x v="346"/>
    <x v="2"/>
    <m/>
    <x v="1"/>
    <x v="2"/>
    <x v="18"/>
    <n v="200801"/>
    <n v="200801"/>
    <m/>
    <n v="3"/>
    <n v="200801"/>
    <n v="60000"/>
  </r>
  <r>
    <x v="346"/>
    <x v="2"/>
    <m/>
    <x v="4"/>
    <x v="2"/>
    <x v="26"/>
    <n v="200801"/>
    <n v="200801"/>
    <m/>
    <n v="4"/>
    <n v="200801"/>
    <n v="16000"/>
  </r>
  <r>
    <x v="346"/>
    <x v="2"/>
    <m/>
    <x v="4"/>
    <x v="2"/>
    <x v="27"/>
    <n v="200801"/>
    <n v="200801"/>
    <m/>
    <n v="3"/>
    <n v="200801"/>
    <n v="60000"/>
  </r>
  <r>
    <x v="346"/>
    <x v="2"/>
    <m/>
    <x v="0"/>
    <x v="2"/>
    <x v="15"/>
    <n v="200801"/>
    <n v="200801"/>
    <m/>
    <n v="69"/>
    <n v="200801"/>
    <n v="1380000"/>
  </r>
  <r>
    <x v="346"/>
    <x v="2"/>
    <m/>
    <x v="0"/>
    <x v="2"/>
    <x v="16"/>
    <n v="200801"/>
    <n v="200801"/>
    <m/>
    <n v="35"/>
    <n v="200801"/>
    <n v="1225000"/>
  </r>
  <r>
    <x v="346"/>
    <x v="2"/>
    <m/>
    <x v="0"/>
    <x v="2"/>
    <x v="17"/>
    <n v="200801"/>
    <n v="200801"/>
    <m/>
    <n v="56"/>
    <n v="200801"/>
    <n v="1848000"/>
  </r>
  <r>
    <x v="346"/>
    <x v="2"/>
    <m/>
    <x v="0"/>
    <x v="2"/>
    <x v="19"/>
    <n v="200801"/>
    <n v="200801"/>
    <m/>
    <n v="53"/>
    <n v="200801"/>
    <n v="159000"/>
  </r>
  <r>
    <x v="346"/>
    <x v="2"/>
    <m/>
    <x v="5"/>
    <x v="2"/>
    <x v="28"/>
    <n v="200801"/>
    <n v="200801"/>
    <m/>
    <n v="16"/>
    <n v="200801"/>
    <n v="448000"/>
  </r>
  <r>
    <x v="346"/>
    <x v="2"/>
    <m/>
    <x v="5"/>
    <x v="2"/>
    <x v="69"/>
    <n v="200801"/>
    <n v="200801"/>
    <m/>
    <n v="3"/>
    <n v="200801"/>
    <n v="144000"/>
  </r>
  <r>
    <x v="346"/>
    <x v="2"/>
    <m/>
    <x v="22"/>
    <x v="2"/>
    <x v="29"/>
    <n v="200801"/>
    <n v="200801"/>
    <m/>
    <n v="7"/>
    <n v="200801"/>
    <n v="266000"/>
  </r>
  <r>
    <x v="346"/>
    <x v="2"/>
    <m/>
    <x v="19"/>
    <x v="2"/>
    <x v="22"/>
    <n v="200801"/>
    <n v="200801"/>
    <m/>
    <n v="3"/>
    <n v="200801"/>
    <n v="39000"/>
  </r>
  <r>
    <x v="346"/>
    <x v="2"/>
    <m/>
    <x v="19"/>
    <x v="2"/>
    <x v="23"/>
    <n v="200801"/>
    <n v="200801"/>
    <m/>
    <n v="1"/>
    <n v="200801"/>
    <n v="24000"/>
  </r>
  <r>
    <x v="346"/>
    <x v="2"/>
    <m/>
    <x v="0"/>
    <x v="10"/>
    <x v="54"/>
    <n v="200801"/>
    <n v="200801"/>
    <m/>
    <n v="37"/>
    <n v="200801"/>
    <n v="1221000"/>
  </r>
  <r>
    <x v="346"/>
    <x v="2"/>
    <m/>
    <x v="22"/>
    <x v="10"/>
    <x v="55"/>
    <n v="200801"/>
    <n v="200801"/>
    <m/>
    <n v="1"/>
    <n v="200801"/>
    <n v="44000"/>
  </r>
  <r>
    <x v="346"/>
    <x v="2"/>
    <m/>
    <x v="1"/>
    <x v="10"/>
    <x v="58"/>
    <n v="200801"/>
    <n v="200801"/>
    <m/>
    <n v="2"/>
    <n v="200801"/>
    <n v="72000"/>
  </r>
  <r>
    <x v="346"/>
    <x v="2"/>
    <m/>
    <x v="0"/>
    <x v="10"/>
    <x v="57"/>
    <n v="200801"/>
    <n v="200801"/>
    <m/>
    <n v="17"/>
    <n v="200801"/>
    <n v="901000"/>
  </r>
  <r>
    <x v="347"/>
    <x v="5"/>
    <m/>
    <x v="0"/>
    <x v="7"/>
    <x v="15"/>
    <n v="200801"/>
    <n v="200801"/>
    <m/>
    <n v="6"/>
    <n v="200801"/>
    <n v="120000"/>
  </r>
  <r>
    <x v="347"/>
    <x v="5"/>
    <m/>
    <x v="6"/>
    <x v="2"/>
    <x v="37"/>
    <n v="200801"/>
    <n v="200801"/>
    <m/>
    <n v="1"/>
    <n v="200801"/>
    <n v="20000"/>
  </r>
  <r>
    <x v="347"/>
    <x v="5"/>
    <m/>
    <x v="25"/>
    <x v="2"/>
    <x v="34"/>
    <n v="200801"/>
    <n v="200801"/>
    <m/>
    <n v="2"/>
    <n v="200801"/>
    <n v="198000"/>
  </r>
  <r>
    <x v="347"/>
    <x v="5"/>
    <m/>
    <x v="1"/>
    <x v="2"/>
    <x v="18"/>
    <n v="200801"/>
    <n v="200801"/>
    <m/>
    <n v="4"/>
    <n v="200801"/>
    <n v="80000"/>
  </r>
  <r>
    <x v="347"/>
    <x v="5"/>
    <m/>
    <x v="1"/>
    <x v="2"/>
    <x v="21"/>
    <n v="200801"/>
    <n v="200801"/>
    <m/>
    <n v="1"/>
    <n v="200801"/>
    <n v="35000"/>
  </r>
  <r>
    <x v="347"/>
    <x v="5"/>
    <m/>
    <x v="4"/>
    <x v="2"/>
    <x v="26"/>
    <n v="200801"/>
    <n v="200801"/>
    <m/>
    <n v="2"/>
    <n v="200801"/>
    <n v="8000"/>
  </r>
  <r>
    <x v="347"/>
    <x v="5"/>
    <m/>
    <x v="4"/>
    <x v="2"/>
    <x v="27"/>
    <n v="200801"/>
    <n v="200801"/>
    <m/>
    <n v="2"/>
    <n v="200801"/>
    <n v="40000"/>
  </r>
  <r>
    <x v="347"/>
    <x v="5"/>
    <m/>
    <x v="0"/>
    <x v="2"/>
    <x v="15"/>
    <n v="200801"/>
    <n v="200801"/>
    <m/>
    <n v="48"/>
    <n v="200801"/>
    <n v="960000"/>
  </r>
  <r>
    <x v="347"/>
    <x v="5"/>
    <m/>
    <x v="0"/>
    <x v="2"/>
    <x v="16"/>
    <n v="200801"/>
    <n v="200801"/>
    <m/>
    <n v="26"/>
    <n v="200801"/>
    <n v="910000"/>
  </r>
  <r>
    <x v="347"/>
    <x v="5"/>
    <m/>
    <x v="0"/>
    <x v="2"/>
    <x v="17"/>
    <n v="200801"/>
    <n v="200801"/>
    <m/>
    <n v="49"/>
    <n v="200801"/>
    <n v="1617000"/>
  </r>
  <r>
    <x v="347"/>
    <x v="5"/>
    <m/>
    <x v="0"/>
    <x v="2"/>
    <x v="19"/>
    <n v="200801"/>
    <n v="200801"/>
    <m/>
    <n v="44"/>
    <n v="200801"/>
    <n v="132000"/>
  </r>
  <r>
    <x v="347"/>
    <x v="5"/>
    <m/>
    <x v="5"/>
    <x v="2"/>
    <x v="28"/>
    <n v="200801"/>
    <n v="200801"/>
    <m/>
    <n v="7"/>
    <n v="200801"/>
    <n v="196000"/>
  </r>
  <r>
    <x v="347"/>
    <x v="5"/>
    <m/>
    <x v="5"/>
    <x v="2"/>
    <x v="69"/>
    <n v="200801"/>
    <n v="200801"/>
    <m/>
    <n v="1"/>
    <n v="200801"/>
    <n v="48000"/>
  </r>
  <r>
    <x v="347"/>
    <x v="5"/>
    <m/>
    <x v="22"/>
    <x v="2"/>
    <x v="29"/>
    <n v="200801"/>
    <n v="200801"/>
    <m/>
    <n v="10"/>
    <n v="200801"/>
    <n v="380000"/>
  </r>
  <r>
    <x v="347"/>
    <x v="5"/>
    <m/>
    <x v="19"/>
    <x v="2"/>
    <x v="22"/>
    <n v="200801"/>
    <n v="200801"/>
    <m/>
    <n v="10"/>
    <n v="200801"/>
    <n v="130000"/>
  </r>
  <r>
    <x v="347"/>
    <x v="5"/>
    <m/>
    <x v="19"/>
    <x v="2"/>
    <x v="23"/>
    <n v="200801"/>
    <n v="200801"/>
    <m/>
    <n v="1"/>
    <n v="200801"/>
    <n v="24000"/>
  </r>
  <r>
    <x v="348"/>
    <x v="6"/>
    <m/>
    <x v="0"/>
    <x v="7"/>
    <x v="15"/>
    <n v="200801"/>
    <n v="200801"/>
    <m/>
    <n v="8"/>
    <n v="200801"/>
    <n v="160000"/>
  </r>
  <r>
    <x v="348"/>
    <x v="6"/>
    <m/>
    <x v="6"/>
    <x v="2"/>
    <x v="37"/>
    <n v="200801"/>
    <n v="200801"/>
    <m/>
    <n v="2"/>
    <n v="200801"/>
    <n v="40000"/>
  </r>
  <r>
    <x v="348"/>
    <x v="6"/>
    <m/>
    <x v="29"/>
    <x v="2"/>
    <x v="40"/>
    <n v="200801"/>
    <n v="200801"/>
    <m/>
    <n v="1"/>
    <n v="200801"/>
    <n v="35000"/>
  </r>
  <r>
    <x v="348"/>
    <x v="6"/>
    <m/>
    <x v="29"/>
    <x v="2"/>
    <x v="41"/>
    <n v="200801"/>
    <n v="200801"/>
    <m/>
    <n v="2"/>
    <n v="200801"/>
    <n v="90000"/>
  </r>
  <r>
    <x v="348"/>
    <x v="6"/>
    <m/>
    <x v="25"/>
    <x v="2"/>
    <x v="34"/>
    <n v="200801"/>
    <n v="200801"/>
    <m/>
    <n v="2"/>
    <n v="200801"/>
    <n v="198000"/>
  </r>
  <r>
    <x v="348"/>
    <x v="6"/>
    <m/>
    <x v="1"/>
    <x v="2"/>
    <x v="18"/>
    <n v="200801"/>
    <n v="200801"/>
    <m/>
    <n v="3"/>
    <n v="200801"/>
    <n v="60000"/>
  </r>
  <r>
    <x v="348"/>
    <x v="6"/>
    <m/>
    <x v="4"/>
    <x v="2"/>
    <x v="26"/>
    <n v="200801"/>
    <n v="200801"/>
    <m/>
    <n v="4"/>
    <n v="200801"/>
    <n v="16000"/>
  </r>
  <r>
    <x v="348"/>
    <x v="6"/>
    <m/>
    <x v="0"/>
    <x v="2"/>
    <x v="15"/>
    <n v="200801"/>
    <n v="200801"/>
    <m/>
    <n v="52"/>
    <n v="200801"/>
    <n v="1040000"/>
  </r>
  <r>
    <x v="348"/>
    <x v="6"/>
    <m/>
    <x v="0"/>
    <x v="2"/>
    <x v="16"/>
    <n v="200801"/>
    <n v="200801"/>
    <m/>
    <n v="35"/>
    <n v="200801"/>
    <n v="1225000"/>
  </r>
  <r>
    <x v="348"/>
    <x v="6"/>
    <m/>
    <x v="0"/>
    <x v="2"/>
    <x v="17"/>
    <n v="200801"/>
    <n v="200801"/>
    <m/>
    <n v="44"/>
    <n v="200801"/>
    <n v="1452000"/>
  </r>
  <r>
    <x v="348"/>
    <x v="6"/>
    <m/>
    <x v="0"/>
    <x v="2"/>
    <x v="19"/>
    <n v="200801"/>
    <n v="200801"/>
    <m/>
    <n v="54"/>
    <n v="200801"/>
    <n v="162000"/>
  </r>
  <r>
    <x v="348"/>
    <x v="6"/>
    <m/>
    <x v="5"/>
    <x v="2"/>
    <x v="28"/>
    <n v="200801"/>
    <n v="200801"/>
    <m/>
    <n v="10"/>
    <n v="200801"/>
    <n v="280000"/>
  </r>
  <r>
    <x v="348"/>
    <x v="6"/>
    <m/>
    <x v="5"/>
    <x v="2"/>
    <x v="69"/>
    <n v="200801"/>
    <n v="200801"/>
    <m/>
    <n v="2"/>
    <n v="200801"/>
    <n v="96000"/>
  </r>
  <r>
    <x v="348"/>
    <x v="6"/>
    <m/>
    <x v="22"/>
    <x v="2"/>
    <x v="29"/>
    <n v="200801"/>
    <n v="200801"/>
    <m/>
    <n v="7"/>
    <n v="200801"/>
    <n v="266000"/>
  </r>
  <r>
    <x v="348"/>
    <x v="6"/>
    <m/>
    <x v="19"/>
    <x v="2"/>
    <x v="22"/>
    <n v="200801"/>
    <n v="200801"/>
    <m/>
    <n v="4"/>
    <n v="200801"/>
    <n v="52000"/>
  </r>
  <r>
    <x v="348"/>
    <x v="6"/>
    <m/>
    <x v="19"/>
    <x v="2"/>
    <x v="24"/>
    <n v="200801"/>
    <n v="200801"/>
    <m/>
    <n v="2"/>
    <n v="200801"/>
    <n v="66000"/>
  </r>
  <r>
    <x v="348"/>
    <x v="6"/>
    <m/>
    <x v="0"/>
    <x v="6"/>
    <x v="15"/>
    <n v="200801"/>
    <n v="200801"/>
    <m/>
    <n v="771"/>
    <n v="200801"/>
    <n v="6991428"/>
  </r>
  <r>
    <x v="348"/>
    <x v="6"/>
    <m/>
    <x v="0"/>
    <x v="6"/>
    <x v="17"/>
    <n v="200801"/>
    <n v="200801"/>
    <m/>
    <n v="5"/>
    <n v="200801"/>
    <n v="79090"/>
  </r>
  <r>
    <x v="348"/>
    <x v="6"/>
    <m/>
    <x v="4"/>
    <x v="6"/>
    <x v="26"/>
    <n v="200801"/>
    <n v="200801"/>
    <m/>
    <n v="362"/>
    <n v="200801"/>
    <n v="388426"/>
  </r>
  <r>
    <x v="348"/>
    <x v="6"/>
    <m/>
    <x v="26"/>
    <x v="6"/>
    <x v="35"/>
    <n v="200801"/>
    <n v="200801"/>
    <m/>
    <n v="35"/>
    <n v="200801"/>
    <n v="599585"/>
  </r>
  <r>
    <x v="348"/>
    <x v="6"/>
    <m/>
    <x v="22"/>
    <x v="6"/>
    <x v="29"/>
    <n v="200801"/>
    <n v="200801"/>
    <m/>
    <n v="43"/>
    <n v="200801"/>
    <n v="846713"/>
  </r>
  <r>
    <x v="348"/>
    <x v="6"/>
    <m/>
    <x v="24"/>
    <x v="6"/>
    <x v="31"/>
    <n v="200801"/>
    <n v="200801"/>
    <m/>
    <n v="168"/>
    <n v="200801"/>
    <n v="2499336"/>
  </r>
  <r>
    <x v="348"/>
    <x v="6"/>
    <m/>
    <x v="23"/>
    <x v="6"/>
    <x v="30"/>
    <n v="200801"/>
    <n v="200801"/>
    <m/>
    <n v="18"/>
    <n v="200801"/>
    <n v="125352"/>
  </r>
  <r>
    <x v="348"/>
    <x v="6"/>
    <m/>
    <x v="19"/>
    <x v="6"/>
    <x v="22"/>
    <n v="200801"/>
    <n v="200801"/>
    <m/>
    <n v="50"/>
    <n v="200801"/>
    <n v="339550"/>
  </r>
  <r>
    <x v="348"/>
    <x v="6"/>
    <m/>
    <x v="27"/>
    <x v="6"/>
    <x v="36"/>
    <n v="200801"/>
    <n v="200801"/>
    <m/>
    <n v="4"/>
    <n v="200801"/>
    <n v="37828"/>
  </r>
  <r>
    <x v="348"/>
    <x v="6"/>
    <m/>
    <x v="6"/>
    <x v="6"/>
    <x v="37"/>
    <n v="200801"/>
    <n v="200801"/>
    <m/>
    <n v="17"/>
    <n v="200801"/>
    <n v="170000"/>
  </r>
  <r>
    <x v="348"/>
    <x v="6"/>
    <m/>
    <x v="28"/>
    <x v="6"/>
    <x v="39"/>
    <n v="200801"/>
    <n v="200801"/>
    <m/>
    <n v="12"/>
    <n v="200801"/>
    <n v="189816"/>
  </r>
  <r>
    <x v="348"/>
    <x v="6"/>
    <m/>
    <x v="4"/>
    <x v="6"/>
    <x v="66"/>
    <n v="200801"/>
    <n v="200801"/>
    <m/>
    <n v="186"/>
    <n v="200801"/>
    <n v="1041042"/>
  </r>
  <r>
    <x v="349"/>
    <x v="3"/>
    <m/>
    <x v="0"/>
    <x v="1"/>
    <x v="15"/>
    <n v="200801"/>
    <n v="200801"/>
    <m/>
    <n v="2"/>
    <n v="200801"/>
    <n v="40000"/>
  </r>
  <r>
    <x v="349"/>
    <x v="3"/>
    <m/>
    <x v="0"/>
    <x v="1"/>
    <x v="16"/>
    <n v="200801"/>
    <n v="200801"/>
    <m/>
    <n v="18"/>
    <n v="200801"/>
    <n v="630000"/>
  </r>
  <r>
    <x v="349"/>
    <x v="3"/>
    <m/>
    <x v="0"/>
    <x v="7"/>
    <x v="15"/>
    <n v="200801"/>
    <n v="200801"/>
    <m/>
    <n v="10"/>
    <n v="200801"/>
    <n v="200000"/>
  </r>
  <r>
    <x v="349"/>
    <x v="3"/>
    <m/>
    <x v="0"/>
    <x v="3"/>
    <x v="15"/>
    <n v="200801"/>
    <n v="200801"/>
    <m/>
    <n v="1"/>
    <n v="200801"/>
    <n v="0"/>
  </r>
  <r>
    <x v="349"/>
    <x v="3"/>
    <m/>
    <x v="30"/>
    <x v="3"/>
    <x v="87"/>
    <n v="200801"/>
    <n v="200801"/>
    <m/>
    <n v="41"/>
    <n v="200801"/>
    <n v="0"/>
  </r>
  <r>
    <x v="349"/>
    <x v="3"/>
    <m/>
    <x v="31"/>
    <x v="3"/>
    <x v="88"/>
    <n v="200801"/>
    <n v="200801"/>
    <m/>
    <n v="67"/>
    <n v="200801"/>
    <n v="0"/>
  </r>
  <r>
    <x v="349"/>
    <x v="3"/>
    <m/>
    <x v="6"/>
    <x v="2"/>
    <x v="37"/>
    <n v="200801"/>
    <n v="200801"/>
    <m/>
    <n v="2"/>
    <n v="200801"/>
    <n v="40000"/>
  </r>
  <r>
    <x v="349"/>
    <x v="3"/>
    <m/>
    <x v="29"/>
    <x v="2"/>
    <x v="40"/>
    <n v="200801"/>
    <n v="200801"/>
    <m/>
    <n v="3"/>
    <n v="200801"/>
    <n v="105000"/>
  </r>
  <r>
    <x v="349"/>
    <x v="3"/>
    <m/>
    <x v="29"/>
    <x v="2"/>
    <x v="41"/>
    <n v="200801"/>
    <n v="200801"/>
    <m/>
    <n v="8"/>
    <n v="200801"/>
    <n v="360000"/>
  </r>
  <r>
    <x v="349"/>
    <x v="3"/>
    <m/>
    <x v="25"/>
    <x v="2"/>
    <x v="34"/>
    <n v="200801"/>
    <n v="200801"/>
    <m/>
    <n v="3"/>
    <n v="200801"/>
    <n v="297000"/>
  </r>
  <r>
    <x v="349"/>
    <x v="3"/>
    <m/>
    <x v="31"/>
    <x v="2"/>
    <x v="89"/>
    <n v="200801"/>
    <n v="200801"/>
    <m/>
    <n v="56"/>
    <n v="200801"/>
    <n v="1114400"/>
  </r>
  <r>
    <x v="349"/>
    <x v="3"/>
    <m/>
    <x v="31"/>
    <x v="2"/>
    <x v="90"/>
    <n v="200801"/>
    <n v="200801"/>
    <m/>
    <n v="77"/>
    <n v="200801"/>
    <n v="3018400"/>
  </r>
  <r>
    <x v="349"/>
    <x v="3"/>
    <m/>
    <x v="32"/>
    <x v="2"/>
    <x v="91"/>
    <n v="200801"/>
    <n v="200801"/>
    <m/>
    <n v="61"/>
    <n v="200801"/>
    <n v="2263100"/>
  </r>
  <r>
    <x v="349"/>
    <x v="3"/>
    <m/>
    <x v="1"/>
    <x v="2"/>
    <x v="18"/>
    <n v="200801"/>
    <n v="200801"/>
    <m/>
    <n v="6"/>
    <n v="200801"/>
    <n v="120000"/>
  </r>
  <r>
    <x v="349"/>
    <x v="3"/>
    <m/>
    <x v="1"/>
    <x v="2"/>
    <x v="21"/>
    <n v="200801"/>
    <n v="200801"/>
    <m/>
    <n v="1"/>
    <n v="200801"/>
    <n v="35000"/>
  </r>
  <r>
    <x v="349"/>
    <x v="3"/>
    <m/>
    <x v="4"/>
    <x v="2"/>
    <x v="27"/>
    <n v="200801"/>
    <n v="200801"/>
    <m/>
    <n v="3"/>
    <n v="200801"/>
    <n v="60000"/>
  </r>
  <r>
    <x v="349"/>
    <x v="3"/>
    <m/>
    <x v="0"/>
    <x v="2"/>
    <x v="15"/>
    <n v="200801"/>
    <n v="200801"/>
    <m/>
    <n v="99"/>
    <n v="200801"/>
    <n v="1980000"/>
  </r>
  <r>
    <x v="349"/>
    <x v="3"/>
    <m/>
    <x v="0"/>
    <x v="2"/>
    <x v="16"/>
    <n v="200801"/>
    <n v="200801"/>
    <m/>
    <n v="61"/>
    <n v="200801"/>
    <n v="2135000"/>
  </r>
  <r>
    <x v="349"/>
    <x v="3"/>
    <m/>
    <x v="0"/>
    <x v="2"/>
    <x v="17"/>
    <n v="200801"/>
    <n v="200801"/>
    <m/>
    <n v="80"/>
    <n v="200801"/>
    <n v="2640000"/>
  </r>
  <r>
    <x v="349"/>
    <x v="3"/>
    <m/>
    <x v="0"/>
    <x v="2"/>
    <x v="19"/>
    <n v="200801"/>
    <n v="200801"/>
    <m/>
    <n v="74"/>
    <n v="200801"/>
    <n v="222000"/>
  </r>
  <r>
    <x v="349"/>
    <x v="3"/>
    <m/>
    <x v="5"/>
    <x v="2"/>
    <x v="28"/>
    <n v="200801"/>
    <n v="200801"/>
    <m/>
    <n v="20"/>
    <n v="200801"/>
    <n v="560000"/>
  </r>
  <r>
    <x v="349"/>
    <x v="3"/>
    <m/>
    <x v="5"/>
    <x v="2"/>
    <x v="69"/>
    <n v="200801"/>
    <n v="200801"/>
    <m/>
    <n v="7"/>
    <n v="200801"/>
    <n v="336000"/>
  </r>
  <r>
    <x v="349"/>
    <x v="3"/>
    <m/>
    <x v="22"/>
    <x v="2"/>
    <x v="29"/>
    <n v="200801"/>
    <n v="200801"/>
    <m/>
    <n v="15"/>
    <n v="200801"/>
    <n v="570000"/>
  </r>
  <r>
    <x v="349"/>
    <x v="3"/>
    <m/>
    <x v="19"/>
    <x v="2"/>
    <x v="22"/>
    <n v="200801"/>
    <n v="200801"/>
    <m/>
    <n v="18"/>
    <n v="200801"/>
    <n v="234000"/>
  </r>
  <r>
    <x v="349"/>
    <x v="3"/>
    <m/>
    <x v="19"/>
    <x v="2"/>
    <x v="23"/>
    <n v="200801"/>
    <n v="200801"/>
    <m/>
    <n v="4"/>
    <n v="200801"/>
    <n v="96000"/>
  </r>
  <r>
    <x v="349"/>
    <x v="3"/>
    <m/>
    <x v="19"/>
    <x v="2"/>
    <x v="24"/>
    <n v="200801"/>
    <n v="200801"/>
    <m/>
    <n v="3"/>
    <n v="200801"/>
    <n v="99000"/>
  </r>
  <r>
    <x v="349"/>
    <x v="3"/>
    <m/>
    <x v="0"/>
    <x v="10"/>
    <x v="54"/>
    <n v="200801"/>
    <n v="200801"/>
    <m/>
    <n v="12"/>
    <n v="200801"/>
    <n v="396000"/>
  </r>
  <r>
    <x v="349"/>
    <x v="3"/>
    <m/>
    <x v="22"/>
    <x v="10"/>
    <x v="55"/>
    <n v="200801"/>
    <n v="200801"/>
    <m/>
    <n v="1"/>
    <n v="200801"/>
    <n v="44000"/>
  </r>
  <r>
    <x v="349"/>
    <x v="3"/>
    <m/>
    <x v="1"/>
    <x v="10"/>
    <x v="58"/>
    <n v="200801"/>
    <n v="200801"/>
    <m/>
    <n v="2"/>
    <n v="200801"/>
    <n v="72000"/>
  </r>
  <r>
    <x v="349"/>
    <x v="3"/>
    <m/>
    <x v="0"/>
    <x v="10"/>
    <x v="57"/>
    <n v="200801"/>
    <n v="200801"/>
    <m/>
    <n v="2"/>
    <n v="200801"/>
    <n v="106000"/>
  </r>
  <r>
    <x v="350"/>
    <x v="4"/>
    <m/>
    <x v="0"/>
    <x v="1"/>
    <x v="15"/>
    <n v="200801"/>
    <n v="200801"/>
    <m/>
    <n v="1"/>
    <n v="200801"/>
    <n v="20000"/>
  </r>
  <r>
    <x v="350"/>
    <x v="4"/>
    <m/>
    <x v="0"/>
    <x v="1"/>
    <x v="16"/>
    <n v="200801"/>
    <n v="200801"/>
    <m/>
    <n v="12"/>
    <n v="200801"/>
    <n v="420000"/>
  </r>
  <r>
    <x v="350"/>
    <x v="4"/>
    <m/>
    <x v="0"/>
    <x v="7"/>
    <x v="15"/>
    <n v="200801"/>
    <n v="200801"/>
    <m/>
    <n v="5"/>
    <n v="200801"/>
    <n v="100000"/>
  </r>
  <r>
    <x v="350"/>
    <x v="4"/>
    <m/>
    <x v="31"/>
    <x v="3"/>
    <x v="88"/>
    <n v="200801"/>
    <n v="200801"/>
    <m/>
    <n v="4"/>
    <n v="200801"/>
    <n v="0"/>
  </r>
  <r>
    <x v="350"/>
    <x v="4"/>
    <m/>
    <x v="6"/>
    <x v="2"/>
    <x v="37"/>
    <n v="200801"/>
    <n v="200801"/>
    <m/>
    <n v="1"/>
    <n v="200801"/>
    <n v="20000"/>
  </r>
  <r>
    <x v="350"/>
    <x v="4"/>
    <m/>
    <x v="6"/>
    <x v="2"/>
    <x v="42"/>
    <n v="200801"/>
    <n v="200801"/>
    <m/>
    <n v="2"/>
    <n v="200801"/>
    <n v="70000"/>
  </r>
  <r>
    <x v="350"/>
    <x v="4"/>
    <m/>
    <x v="29"/>
    <x v="2"/>
    <x v="40"/>
    <n v="200801"/>
    <n v="200801"/>
    <m/>
    <n v="1"/>
    <n v="200801"/>
    <n v="35000"/>
  </r>
  <r>
    <x v="350"/>
    <x v="4"/>
    <m/>
    <x v="25"/>
    <x v="2"/>
    <x v="34"/>
    <n v="200801"/>
    <n v="200801"/>
    <m/>
    <n v="6"/>
    <n v="200801"/>
    <n v="594000"/>
  </r>
  <r>
    <x v="350"/>
    <x v="4"/>
    <m/>
    <x v="31"/>
    <x v="2"/>
    <x v="89"/>
    <n v="200801"/>
    <n v="200801"/>
    <m/>
    <n v="23"/>
    <n v="200801"/>
    <n v="457700"/>
  </r>
  <r>
    <x v="350"/>
    <x v="4"/>
    <m/>
    <x v="31"/>
    <x v="2"/>
    <x v="90"/>
    <n v="200801"/>
    <n v="200801"/>
    <m/>
    <n v="13"/>
    <n v="200801"/>
    <n v="509600"/>
  </r>
  <r>
    <x v="350"/>
    <x v="4"/>
    <m/>
    <x v="32"/>
    <x v="2"/>
    <x v="91"/>
    <n v="200801"/>
    <n v="200801"/>
    <m/>
    <n v="31"/>
    <n v="200801"/>
    <n v="1150100"/>
  </r>
  <r>
    <x v="350"/>
    <x v="4"/>
    <m/>
    <x v="1"/>
    <x v="2"/>
    <x v="18"/>
    <n v="200801"/>
    <n v="200801"/>
    <m/>
    <n v="2"/>
    <n v="200801"/>
    <n v="40000"/>
  </r>
  <r>
    <x v="350"/>
    <x v="4"/>
    <m/>
    <x v="1"/>
    <x v="2"/>
    <x v="21"/>
    <n v="200801"/>
    <n v="200801"/>
    <m/>
    <n v="3"/>
    <n v="200801"/>
    <n v="105000"/>
  </r>
  <r>
    <x v="350"/>
    <x v="4"/>
    <m/>
    <x v="4"/>
    <x v="2"/>
    <x v="26"/>
    <n v="200801"/>
    <n v="200801"/>
    <m/>
    <n v="6"/>
    <n v="200801"/>
    <n v="24000"/>
  </r>
  <r>
    <x v="350"/>
    <x v="4"/>
    <m/>
    <x v="4"/>
    <x v="2"/>
    <x v="27"/>
    <n v="200801"/>
    <n v="200801"/>
    <m/>
    <n v="7"/>
    <n v="200801"/>
    <n v="140000"/>
  </r>
  <r>
    <x v="350"/>
    <x v="4"/>
    <m/>
    <x v="0"/>
    <x v="2"/>
    <x v="15"/>
    <n v="200801"/>
    <n v="200801"/>
    <m/>
    <n v="76"/>
    <n v="200801"/>
    <n v="1520000"/>
  </r>
  <r>
    <x v="350"/>
    <x v="4"/>
    <m/>
    <x v="0"/>
    <x v="2"/>
    <x v="16"/>
    <n v="200801"/>
    <n v="200801"/>
    <m/>
    <n v="65"/>
    <n v="200801"/>
    <n v="2275000"/>
  </r>
  <r>
    <x v="350"/>
    <x v="4"/>
    <m/>
    <x v="0"/>
    <x v="2"/>
    <x v="17"/>
    <n v="200801"/>
    <n v="200801"/>
    <m/>
    <n v="49"/>
    <n v="200801"/>
    <n v="1617000"/>
  </r>
  <r>
    <x v="350"/>
    <x v="4"/>
    <m/>
    <x v="0"/>
    <x v="2"/>
    <x v="19"/>
    <n v="200801"/>
    <n v="200801"/>
    <m/>
    <n v="50"/>
    <n v="200801"/>
    <n v="150000"/>
  </r>
  <r>
    <x v="350"/>
    <x v="4"/>
    <m/>
    <x v="5"/>
    <x v="2"/>
    <x v="28"/>
    <n v="200801"/>
    <n v="200801"/>
    <m/>
    <n v="23"/>
    <n v="200801"/>
    <n v="644000"/>
  </r>
  <r>
    <x v="350"/>
    <x v="4"/>
    <m/>
    <x v="5"/>
    <x v="2"/>
    <x v="69"/>
    <n v="200801"/>
    <n v="200801"/>
    <m/>
    <n v="4"/>
    <n v="200801"/>
    <n v="192000"/>
  </r>
  <r>
    <x v="350"/>
    <x v="4"/>
    <m/>
    <x v="22"/>
    <x v="2"/>
    <x v="29"/>
    <n v="200801"/>
    <n v="200801"/>
    <m/>
    <n v="9"/>
    <n v="200801"/>
    <n v="342000"/>
  </r>
  <r>
    <x v="350"/>
    <x v="4"/>
    <m/>
    <x v="19"/>
    <x v="2"/>
    <x v="22"/>
    <n v="200801"/>
    <n v="200801"/>
    <m/>
    <n v="10"/>
    <n v="200801"/>
    <n v="130000"/>
  </r>
  <r>
    <x v="350"/>
    <x v="4"/>
    <m/>
    <x v="19"/>
    <x v="2"/>
    <x v="23"/>
    <n v="200801"/>
    <n v="200801"/>
    <m/>
    <n v="2"/>
    <n v="200801"/>
    <n v="48000"/>
  </r>
  <r>
    <x v="350"/>
    <x v="4"/>
    <m/>
    <x v="0"/>
    <x v="10"/>
    <x v="54"/>
    <n v="200801"/>
    <n v="200801"/>
    <m/>
    <n v="5"/>
    <n v="200801"/>
    <n v="165000"/>
  </r>
  <r>
    <x v="350"/>
    <x v="4"/>
    <m/>
    <x v="0"/>
    <x v="10"/>
    <x v="57"/>
    <n v="200801"/>
    <n v="200801"/>
    <m/>
    <n v="1"/>
    <n v="200801"/>
    <n v="53000"/>
  </r>
  <r>
    <x v="351"/>
    <x v="1"/>
    <m/>
    <x v="0"/>
    <x v="1"/>
    <x v="15"/>
    <n v="200801"/>
    <n v="200801"/>
    <m/>
    <n v="4"/>
    <n v="200801"/>
    <n v="80000"/>
  </r>
  <r>
    <x v="351"/>
    <x v="1"/>
    <m/>
    <x v="0"/>
    <x v="1"/>
    <x v="16"/>
    <n v="200801"/>
    <n v="200801"/>
    <m/>
    <n v="3"/>
    <n v="200801"/>
    <n v="105000"/>
  </r>
  <r>
    <x v="351"/>
    <x v="1"/>
    <m/>
    <x v="0"/>
    <x v="7"/>
    <x v="15"/>
    <n v="200801"/>
    <n v="200801"/>
    <m/>
    <n v="3"/>
    <n v="200801"/>
    <n v="60000"/>
  </r>
  <r>
    <x v="351"/>
    <x v="1"/>
    <m/>
    <x v="29"/>
    <x v="2"/>
    <x v="40"/>
    <n v="200801"/>
    <n v="200801"/>
    <m/>
    <n v="5"/>
    <n v="200801"/>
    <n v="175000"/>
  </r>
  <r>
    <x v="351"/>
    <x v="1"/>
    <m/>
    <x v="29"/>
    <x v="2"/>
    <x v="41"/>
    <n v="200801"/>
    <n v="200801"/>
    <m/>
    <n v="3"/>
    <n v="200801"/>
    <n v="135000"/>
  </r>
  <r>
    <x v="351"/>
    <x v="1"/>
    <m/>
    <x v="31"/>
    <x v="2"/>
    <x v="89"/>
    <n v="200801"/>
    <n v="200801"/>
    <m/>
    <n v="40"/>
    <n v="200801"/>
    <n v="796000"/>
  </r>
  <r>
    <x v="351"/>
    <x v="1"/>
    <m/>
    <x v="31"/>
    <x v="2"/>
    <x v="90"/>
    <n v="200801"/>
    <n v="200801"/>
    <m/>
    <n v="43"/>
    <n v="200801"/>
    <n v="1685600"/>
  </r>
  <r>
    <x v="351"/>
    <x v="1"/>
    <m/>
    <x v="32"/>
    <x v="2"/>
    <x v="91"/>
    <n v="200801"/>
    <n v="200801"/>
    <m/>
    <n v="49"/>
    <n v="200801"/>
    <n v="1817900"/>
  </r>
  <r>
    <x v="351"/>
    <x v="1"/>
    <m/>
    <x v="1"/>
    <x v="2"/>
    <x v="18"/>
    <n v="200801"/>
    <n v="200801"/>
    <m/>
    <n v="5"/>
    <n v="200801"/>
    <n v="100000"/>
  </r>
  <r>
    <x v="351"/>
    <x v="1"/>
    <m/>
    <x v="4"/>
    <x v="2"/>
    <x v="26"/>
    <n v="200801"/>
    <n v="200801"/>
    <m/>
    <n v="2"/>
    <n v="200801"/>
    <n v="8000"/>
  </r>
  <r>
    <x v="351"/>
    <x v="1"/>
    <m/>
    <x v="4"/>
    <x v="2"/>
    <x v="27"/>
    <n v="200801"/>
    <n v="200801"/>
    <m/>
    <n v="2"/>
    <n v="200801"/>
    <n v="40000"/>
  </r>
  <r>
    <x v="351"/>
    <x v="1"/>
    <m/>
    <x v="0"/>
    <x v="2"/>
    <x v="15"/>
    <n v="200801"/>
    <n v="200801"/>
    <m/>
    <n v="55"/>
    <n v="200801"/>
    <n v="1100000"/>
  </r>
  <r>
    <x v="351"/>
    <x v="1"/>
    <m/>
    <x v="0"/>
    <x v="2"/>
    <x v="16"/>
    <n v="200801"/>
    <n v="200801"/>
    <m/>
    <n v="48"/>
    <n v="200801"/>
    <n v="1680000"/>
  </r>
  <r>
    <x v="351"/>
    <x v="1"/>
    <m/>
    <x v="0"/>
    <x v="2"/>
    <x v="17"/>
    <n v="200801"/>
    <n v="200801"/>
    <m/>
    <n v="59"/>
    <n v="200801"/>
    <n v="1947000"/>
  </r>
  <r>
    <x v="351"/>
    <x v="1"/>
    <m/>
    <x v="0"/>
    <x v="2"/>
    <x v="19"/>
    <n v="200801"/>
    <n v="200801"/>
    <m/>
    <n v="44"/>
    <n v="200801"/>
    <n v="132000"/>
  </r>
  <r>
    <x v="351"/>
    <x v="1"/>
    <m/>
    <x v="5"/>
    <x v="2"/>
    <x v="28"/>
    <n v="200801"/>
    <n v="200801"/>
    <m/>
    <n v="17"/>
    <n v="200801"/>
    <n v="476000"/>
  </r>
  <r>
    <x v="351"/>
    <x v="1"/>
    <m/>
    <x v="5"/>
    <x v="2"/>
    <x v="69"/>
    <n v="200801"/>
    <n v="200801"/>
    <m/>
    <n v="4"/>
    <n v="200801"/>
    <n v="192000"/>
  </r>
  <r>
    <x v="351"/>
    <x v="1"/>
    <m/>
    <x v="22"/>
    <x v="2"/>
    <x v="29"/>
    <n v="200801"/>
    <n v="200801"/>
    <m/>
    <n v="8"/>
    <n v="200801"/>
    <n v="304000"/>
  </r>
  <r>
    <x v="351"/>
    <x v="1"/>
    <m/>
    <x v="19"/>
    <x v="2"/>
    <x v="22"/>
    <n v="200801"/>
    <n v="200801"/>
    <m/>
    <n v="10"/>
    <n v="200801"/>
    <n v="130000"/>
  </r>
  <r>
    <x v="351"/>
    <x v="1"/>
    <m/>
    <x v="19"/>
    <x v="2"/>
    <x v="23"/>
    <n v="200801"/>
    <n v="200801"/>
    <m/>
    <n v="1"/>
    <n v="200801"/>
    <n v="24000"/>
  </r>
  <r>
    <x v="351"/>
    <x v="1"/>
    <m/>
    <x v="19"/>
    <x v="2"/>
    <x v="24"/>
    <n v="200801"/>
    <n v="200801"/>
    <m/>
    <n v="1"/>
    <n v="200801"/>
    <n v="33000"/>
  </r>
  <r>
    <x v="351"/>
    <x v="1"/>
    <m/>
    <x v="0"/>
    <x v="10"/>
    <x v="54"/>
    <n v="200801"/>
    <n v="200801"/>
    <m/>
    <n v="6"/>
    <n v="200801"/>
    <n v="198000"/>
  </r>
  <r>
    <x v="351"/>
    <x v="1"/>
    <m/>
    <x v="0"/>
    <x v="10"/>
    <x v="57"/>
    <n v="200801"/>
    <n v="200801"/>
    <m/>
    <n v="2"/>
    <n v="200801"/>
    <n v="106000"/>
  </r>
  <r>
    <x v="352"/>
    <x v="0"/>
    <m/>
    <x v="0"/>
    <x v="1"/>
    <x v="15"/>
    <n v="200801"/>
    <n v="200801"/>
    <m/>
    <n v="2"/>
    <n v="200801"/>
    <n v="40000"/>
  </r>
  <r>
    <x v="352"/>
    <x v="0"/>
    <m/>
    <x v="0"/>
    <x v="1"/>
    <x v="16"/>
    <n v="200801"/>
    <n v="200801"/>
    <m/>
    <n v="9"/>
    <n v="200801"/>
    <n v="315000"/>
  </r>
  <r>
    <x v="352"/>
    <x v="0"/>
    <m/>
    <x v="0"/>
    <x v="7"/>
    <x v="15"/>
    <n v="200801"/>
    <n v="200801"/>
    <m/>
    <n v="1"/>
    <n v="200801"/>
    <n v="20000"/>
  </r>
  <r>
    <x v="352"/>
    <x v="0"/>
    <m/>
    <x v="6"/>
    <x v="2"/>
    <x v="37"/>
    <n v="200801"/>
    <n v="200801"/>
    <m/>
    <n v="1"/>
    <n v="200801"/>
    <n v="20000"/>
  </r>
  <r>
    <x v="352"/>
    <x v="0"/>
    <m/>
    <x v="29"/>
    <x v="2"/>
    <x v="40"/>
    <n v="200801"/>
    <n v="200801"/>
    <m/>
    <n v="1"/>
    <n v="200801"/>
    <n v="35000"/>
  </r>
  <r>
    <x v="352"/>
    <x v="0"/>
    <m/>
    <x v="29"/>
    <x v="2"/>
    <x v="41"/>
    <n v="200801"/>
    <n v="200801"/>
    <m/>
    <n v="4"/>
    <n v="200801"/>
    <n v="180000"/>
  </r>
  <r>
    <x v="352"/>
    <x v="0"/>
    <m/>
    <x v="25"/>
    <x v="2"/>
    <x v="34"/>
    <n v="200801"/>
    <n v="200801"/>
    <m/>
    <n v="4"/>
    <n v="200801"/>
    <n v="396000"/>
  </r>
  <r>
    <x v="352"/>
    <x v="0"/>
    <m/>
    <x v="31"/>
    <x v="2"/>
    <x v="89"/>
    <n v="200801"/>
    <n v="200801"/>
    <m/>
    <n v="1"/>
    <n v="200801"/>
    <n v="19900"/>
  </r>
  <r>
    <x v="352"/>
    <x v="0"/>
    <m/>
    <x v="1"/>
    <x v="2"/>
    <x v="18"/>
    <n v="200801"/>
    <n v="200801"/>
    <m/>
    <n v="3"/>
    <n v="200801"/>
    <n v="60000"/>
  </r>
  <r>
    <x v="352"/>
    <x v="0"/>
    <m/>
    <x v="4"/>
    <x v="2"/>
    <x v="27"/>
    <n v="200801"/>
    <n v="200801"/>
    <m/>
    <n v="1"/>
    <n v="200801"/>
    <n v="20000"/>
  </r>
  <r>
    <x v="352"/>
    <x v="0"/>
    <m/>
    <x v="0"/>
    <x v="2"/>
    <x v="15"/>
    <n v="200801"/>
    <n v="200801"/>
    <m/>
    <n v="43"/>
    <n v="200801"/>
    <n v="860000"/>
  </r>
  <r>
    <x v="352"/>
    <x v="0"/>
    <m/>
    <x v="0"/>
    <x v="2"/>
    <x v="16"/>
    <n v="200801"/>
    <n v="200801"/>
    <m/>
    <n v="36"/>
    <n v="200801"/>
    <n v="1260000"/>
  </r>
  <r>
    <x v="352"/>
    <x v="0"/>
    <m/>
    <x v="0"/>
    <x v="2"/>
    <x v="17"/>
    <n v="200801"/>
    <n v="200801"/>
    <m/>
    <n v="58"/>
    <n v="200801"/>
    <n v="1914000"/>
  </r>
  <r>
    <x v="352"/>
    <x v="0"/>
    <m/>
    <x v="0"/>
    <x v="2"/>
    <x v="19"/>
    <n v="200801"/>
    <n v="200801"/>
    <m/>
    <n v="40"/>
    <n v="200801"/>
    <n v="120000"/>
  </r>
  <r>
    <x v="352"/>
    <x v="0"/>
    <m/>
    <x v="5"/>
    <x v="2"/>
    <x v="28"/>
    <n v="200801"/>
    <n v="200801"/>
    <m/>
    <n v="17"/>
    <n v="200801"/>
    <n v="476000"/>
  </r>
  <r>
    <x v="352"/>
    <x v="0"/>
    <m/>
    <x v="5"/>
    <x v="2"/>
    <x v="69"/>
    <n v="200801"/>
    <n v="200801"/>
    <m/>
    <n v="5"/>
    <n v="200801"/>
    <n v="240000"/>
  </r>
  <r>
    <x v="352"/>
    <x v="0"/>
    <m/>
    <x v="22"/>
    <x v="2"/>
    <x v="29"/>
    <n v="200801"/>
    <n v="200801"/>
    <m/>
    <n v="5"/>
    <n v="200801"/>
    <n v="190000"/>
  </r>
  <r>
    <x v="352"/>
    <x v="0"/>
    <m/>
    <x v="19"/>
    <x v="2"/>
    <x v="22"/>
    <n v="200801"/>
    <n v="200801"/>
    <m/>
    <n v="5"/>
    <n v="200801"/>
    <n v="65000"/>
  </r>
  <r>
    <x v="352"/>
    <x v="0"/>
    <m/>
    <x v="19"/>
    <x v="2"/>
    <x v="23"/>
    <n v="200801"/>
    <n v="200801"/>
    <m/>
    <n v="1"/>
    <n v="200801"/>
    <n v="24000"/>
  </r>
  <r>
    <x v="352"/>
    <x v="0"/>
    <m/>
    <x v="19"/>
    <x v="2"/>
    <x v="24"/>
    <n v="200801"/>
    <n v="200801"/>
    <m/>
    <n v="1"/>
    <n v="200801"/>
    <n v="33000"/>
  </r>
  <r>
    <x v="352"/>
    <x v="0"/>
    <m/>
    <x v="33"/>
    <x v="2"/>
    <x v="92"/>
    <n v="200801"/>
    <n v="200801"/>
    <m/>
    <n v="1"/>
    <n v="200801"/>
    <n v="18200"/>
  </r>
  <r>
    <x v="352"/>
    <x v="0"/>
    <m/>
    <x v="33"/>
    <x v="2"/>
    <x v="93"/>
    <n v="200801"/>
    <n v="200801"/>
    <m/>
    <n v="1"/>
    <n v="200801"/>
    <n v="33800"/>
  </r>
  <r>
    <x v="352"/>
    <x v="0"/>
    <m/>
    <x v="0"/>
    <x v="10"/>
    <x v="54"/>
    <n v="200801"/>
    <n v="200801"/>
    <m/>
    <n v="7"/>
    <n v="200801"/>
    <n v="231000"/>
  </r>
  <r>
    <x v="352"/>
    <x v="0"/>
    <m/>
    <x v="22"/>
    <x v="10"/>
    <x v="55"/>
    <n v="200801"/>
    <n v="200801"/>
    <m/>
    <n v="1"/>
    <n v="200801"/>
    <n v="44000"/>
  </r>
  <r>
    <x v="352"/>
    <x v="0"/>
    <m/>
    <x v="0"/>
    <x v="10"/>
    <x v="57"/>
    <n v="200801"/>
    <n v="200801"/>
    <m/>
    <n v="1"/>
    <n v="200801"/>
    <n v="53000"/>
  </r>
  <r>
    <x v="352"/>
    <x v="0"/>
    <m/>
    <x v="0"/>
    <x v="9"/>
    <x v="15"/>
    <n v="200801"/>
    <n v="200801"/>
    <m/>
    <n v="2"/>
    <n v="200801"/>
    <n v="40000"/>
  </r>
  <r>
    <x v="353"/>
    <x v="2"/>
    <m/>
    <x v="0"/>
    <x v="1"/>
    <x v="15"/>
    <n v="200801"/>
    <n v="200801"/>
    <m/>
    <n v="1"/>
    <n v="200801"/>
    <n v="20000"/>
  </r>
  <r>
    <x v="353"/>
    <x v="2"/>
    <m/>
    <x v="0"/>
    <x v="1"/>
    <x v="16"/>
    <n v="200801"/>
    <n v="200801"/>
    <m/>
    <n v="6"/>
    <n v="200801"/>
    <n v="210000"/>
  </r>
  <r>
    <x v="353"/>
    <x v="2"/>
    <m/>
    <x v="5"/>
    <x v="5"/>
    <x v="53"/>
    <n v="200801"/>
    <n v="200801"/>
    <m/>
    <n v="10"/>
    <n v="200801"/>
    <n v="148500"/>
  </r>
  <r>
    <x v="353"/>
    <x v="2"/>
    <m/>
    <x v="22"/>
    <x v="5"/>
    <x v="52"/>
    <n v="200801"/>
    <n v="200801"/>
    <m/>
    <n v="20"/>
    <n v="200801"/>
    <n v="342000"/>
  </r>
  <r>
    <x v="353"/>
    <x v="2"/>
    <m/>
    <x v="19"/>
    <x v="5"/>
    <x v="50"/>
    <n v="200801"/>
    <n v="200801"/>
    <m/>
    <n v="40"/>
    <n v="200801"/>
    <n v="288000"/>
  </r>
  <r>
    <x v="353"/>
    <x v="2"/>
    <m/>
    <x v="4"/>
    <x v="5"/>
    <x v="62"/>
    <n v="200801"/>
    <n v="200801"/>
    <m/>
    <n v="20"/>
    <n v="200801"/>
    <n v="360000"/>
  </r>
  <r>
    <x v="353"/>
    <x v="2"/>
    <m/>
    <x v="0"/>
    <x v="7"/>
    <x v="15"/>
    <n v="200801"/>
    <n v="200801"/>
    <m/>
    <n v="3"/>
    <n v="200801"/>
    <n v="60000"/>
  </r>
  <r>
    <x v="353"/>
    <x v="2"/>
    <m/>
    <x v="33"/>
    <x v="3"/>
    <x v="94"/>
    <n v="200801"/>
    <n v="200801"/>
    <m/>
    <n v="1"/>
    <n v="200801"/>
    <n v="0"/>
  </r>
  <r>
    <x v="353"/>
    <x v="2"/>
    <m/>
    <x v="31"/>
    <x v="3"/>
    <x v="88"/>
    <n v="200801"/>
    <n v="200801"/>
    <m/>
    <n v="1"/>
    <n v="200801"/>
    <n v="0"/>
  </r>
  <r>
    <x v="353"/>
    <x v="2"/>
    <m/>
    <x v="0"/>
    <x v="3"/>
    <x v="15"/>
    <n v="200801"/>
    <n v="200801"/>
    <m/>
    <n v="2"/>
    <n v="200801"/>
    <n v="0"/>
  </r>
  <r>
    <x v="353"/>
    <x v="2"/>
    <m/>
    <x v="6"/>
    <x v="2"/>
    <x v="37"/>
    <n v="200801"/>
    <n v="200801"/>
    <m/>
    <n v="1"/>
    <n v="200801"/>
    <n v="20000"/>
  </r>
  <r>
    <x v="353"/>
    <x v="2"/>
    <m/>
    <x v="25"/>
    <x v="2"/>
    <x v="34"/>
    <n v="200801"/>
    <n v="200801"/>
    <m/>
    <n v="3"/>
    <n v="200801"/>
    <n v="297000"/>
  </r>
  <r>
    <x v="353"/>
    <x v="2"/>
    <m/>
    <x v="4"/>
    <x v="2"/>
    <x v="26"/>
    <n v="200801"/>
    <n v="200801"/>
    <m/>
    <n v="14"/>
    <n v="200801"/>
    <n v="56000"/>
  </r>
  <r>
    <x v="353"/>
    <x v="2"/>
    <m/>
    <x v="4"/>
    <x v="2"/>
    <x v="27"/>
    <n v="200801"/>
    <n v="200801"/>
    <m/>
    <n v="2"/>
    <n v="200801"/>
    <n v="40000"/>
  </r>
  <r>
    <x v="353"/>
    <x v="2"/>
    <m/>
    <x v="0"/>
    <x v="2"/>
    <x v="15"/>
    <n v="200801"/>
    <n v="200801"/>
    <m/>
    <n v="46"/>
    <n v="200801"/>
    <n v="920000"/>
  </r>
  <r>
    <x v="353"/>
    <x v="2"/>
    <m/>
    <x v="0"/>
    <x v="2"/>
    <x v="16"/>
    <n v="200801"/>
    <n v="200801"/>
    <m/>
    <n v="30"/>
    <n v="200801"/>
    <n v="1050000"/>
  </r>
  <r>
    <x v="353"/>
    <x v="2"/>
    <m/>
    <x v="0"/>
    <x v="2"/>
    <x v="17"/>
    <n v="200801"/>
    <n v="200801"/>
    <m/>
    <n v="58"/>
    <n v="200801"/>
    <n v="1914000"/>
  </r>
  <r>
    <x v="353"/>
    <x v="2"/>
    <m/>
    <x v="0"/>
    <x v="2"/>
    <x v="19"/>
    <n v="200801"/>
    <n v="200801"/>
    <m/>
    <n v="37"/>
    <n v="200801"/>
    <n v="111000"/>
  </r>
  <r>
    <x v="353"/>
    <x v="2"/>
    <m/>
    <x v="5"/>
    <x v="2"/>
    <x v="28"/>
    <n v="200801"/>
    <n v="200801"/>
    <m/>
    <n v="16"/>
    <n v="200801"/>
    <n v="448000"/>
  </r>
  <r>
    <x v="353"/>
    <x v="2"/>
    <m/>
    <x v="5"/>
    <x v="2"/>
    <x v="69"/>
    <n v="200801"/>
    <n v="200801"/>
    <m/>
    <n v="4"/>
    <n v="200801"/>
    <n v="192000"/>
  </r>
  <r>
    <x v="353"/>
    <x v="2"/>
    <m/>
    <x v="22"/>
    <x v="2"/>
    <x v="29"/>
    <n v="200801"/>
    <n v="200801"/>
    <m/>
    <n v="4"/>
    <n v="200801"/>
    <n v="152000"/>
  </r>
  <r>
    <x v="353"/>
    <x v="2"/>
    <m/>
    <x v="19"/>
    <x v="2"/>
    <x v="22"/>
    <n v="200801"/>
    <n v="200801"/>
    <m/>
    <n v="9"/>
    <n v="200801"/>
    <n v="117000"/>
  </r>
  <r>
    <x v="353"/>
    <x v="2"/>
    <m/>
    <x v="33"/>
    <x v="2"/>
    <x v="92"/>
    <n v="200801"/>
    <n v="200801"/>
    <m/>
    <n v="2"/>
    <n v="200801"/>
    <n v="36400"/>
  </r>
  <r>
    <x v="353"/>
    <x v="2"/>
    <m/>
    <x v="33"/>
    <x v="2"/>
    <x v="93"/>
    <n v="200801"/>
    <n v="200801"/>
    <m/>
    <n v="1"/>
    <n v="200801"/>
    <n v="33800"/>
  </r>
  <r>
    <x v="353"/>
    <x v="2"/>
    <m/>
    <x v="0"/>
    <x v="10"/>
    <x v="54"/>
    <n v="200801"/>
    <n v="200801"/>
    <m/>
    <n v="2"/>
    <n v="200801"/>
    <n v="66000"/>
  </r>
  <r>
    <x v="353"/>
    <x v="2"/>
    <m/>
    <x v="0"/>
    <x v="9"/>
    <x v="15"/>
    <n v="200801"/>
    <n v="200801"/>
    <m/>
    <n v="2"/>
    <n v="200801"/>
    <n v="40000"/>
  </r>
  <r>
    <x v="354"/>
    <x v="5"/>
    <m/>
    <x v="0"/>
    <x v="7"/>
    <x v="15"/>
    <n v="200801"/>
    <n v="200801"/>
    <m/>
    <n v="2"/>
    <n v="200801"/>
    <n v="40000"/>
  </r>
  <r>
    <x v="354"/>
    <x v="5"/>
    <m/>
    <x v="6"/>
    <x v="2"/>
    <x v="37"/>
    <n v="200801"/>
    <n v="200801"/>
    <m/>
    <n v="1"/>
    <n v="200801"/>
    <n v="20000"/>
  </r>
  <r>
    <x v="354"/>
    <x v="5"/>
    <m/>
    <x v="25"/>
    <x v="2"/>
    <x v="34"/>
    <n v="200801"/>
    <n v="200801"/>
    <m/>
    <n v="2"/>
    <n v="200801"/>
    <n v="198000"/>
  </r>
  <r>
    <x v="354"/>
    <x v="5"/>
    <m/>
    <x v="1"/>
    <x v="2"/>
    <x v="21"/>
    <n v="200801"/>
    <n v="200801"/>
    <m/>
    <n v="1"/>
    <n v="200801"/>
    <n v="35000"/>
  </r>
  <r>
    <x v="354"/>
    <x v="5"/>
    <m/>
    <x v="4"/>
    <x v="2"/>
    <x v="26"/>
    <n v="200801"/>
    <n v="200801"/>
    <m/>
    <n v="4"/>
    <n v="200801"/>
    <n v="16000"/>
  </r>
  <r>
    <x v="354"/>
    <x v="5"/>
    <m/>
    <x v="4"/>
    <x v="2"/>
    <x v="27"/>
    <n v="200801"/>
    <n v="200801"/>
    <m/>
    <n v="2"/>
    <n v="200801"/>
    <n v="40000"/>
  </r>
  <r>
    <x v="354"/>
    <x v="5"/>
    <m/>
    <x v="0"/>
    <x v="2"/>
    <x v="15"/>
    <n v="200801"/>
    <n v="200801"/>
    <m/>
    <n v="31"/>
    <n v="200801"/>
    <n v="620000"/>
  </r>
  <r>
    <x v="354"/>
    <x v="5"/>
    <m/>
    <x v="0"/>
    <x v="2"/>
    <x v="16"/>
    <n v="200801"/>
    <n v="200801"/>
    <m/>
    <n v="30"/>
    <n v="200801"/>
    <n v="1050000"/>
  </r>
  <r>
    <x v="354"/>
    <x v="5"/>
    <m/>
    <x v="0"/>
    <x v="2"/>
    <x v="17"/>
    <n v="200801"/>
    <n v="200801"/>
    <m/>
    <n v="44"/>
    <n v="200801"/>
    <n v="1452000"/>
  </r>
  <r>
    <x v="354"/>
    <x v="5"/>
    <m/>
    <x v="0"/>
    <x v="2"/>
    <x v="19"/>
    <n v="200801"/>
    <n v="200801"/>
    <m/>
    <n v="33"/>
    <n v="200801"/>
    <n v="99000"/>
  </r>
  <r>
    <x v="354"/>
    <x v="5"/>
    <m/>
    <x v="5"/>
    <x v="2"/>
    <x v="28"/>
    <n v="200801"/>
    <n v="200801"/>
    <m/>
    <n v="10"/>
    <n v="200801"/>
    <n v="280000"/>
  </r>
  <r>
    <x v="354"/>
    <x v="5"/>
    <m/>
    <x v="22"/>
    <x v="2"/>
    <x v="29"/>
    <n v="200801"/>
    <n v="200801"/>
    <m/>
    <n v="7"/>
    <n v="200801"/>
    <n v="266000"/>
  </r>
  <r>
    <x v="354"/>
    <x v="5"/>
    <m/>
    <x v="19"/>
    <x v="2"/>
    <x v="22"/>
    <n v="200801"/>
    <n v="200801"/>
    <m/>
    <n v="1"/>
    <n v="200801"/>
    <n v="13000"/>
  </r>
  <r>
    <x v="354"/>
    <x v="5"/>
    <m/>
    <x v="33"/>
    <x v="2"/>
    <x v="92"/>
    <n v="200801"/>
    <n v="200801"/>
    <m/>
    <n v="2"/>
    <n v="200801"/>
    <n v="36400"/>
  </r>
  <r>
    <x v="354"/>
    <x v="5"/>
    <m/>
    <x v="33"/>
    <x v="2"/>
    <x v="93"/>
    <n v="200801"/>
    <n v="200801"/>
    <m/>
    <n v="1"/>
    <n v="200801"/>
    <n v="33800"/>
  </r>
  <r>
    <x v="354"/>
    <x v="5"/>
    <m/>
    <x v="0"/>
    <x v="9"/>
    <x v="15"/>
    <n v="200801"/>
    <n v="200801"/>
    <m/>
    <n v="7"/>
    <n v="200801"/>
    <n v="140000"/>
  </r>
  <r>
    <x v="354"/>
    <x v="5"/>
    <m/>
    <x v="1"/>
    <x v="9"/>
    <x v="18"/>
    <n v="200801"/>
    <n v="200801"/>
    <m/>
    <n v="1"/>
    <n v="200801"/>
    <n v="20000"/>
  </r>
  <r>
    <x v="354"/>
    <x v="5"/>
    <m/>
    <x v="6"/>
    <x v="9"/>
    <x v="37"/>
    <n v="200801"/>
    <n v="200801"/>
    <m/>
    <n v="1"/>
    <n v="200801"/>
    <n v="20000"/>
  </r>
  <r>
    <x v="355"/>
    <x v="6"/>
    <m/>
    <x v="0"/>
    <x v="7"/>
    <x v="15"/>
    <n v="200801"/>
    <n v="200801"/>
    <m/>
    <n v="5"/>
    <n v="200801"/>
    <n v="100000"/>
  </r>
  <r>
    <x v="355"/>
    <x v="6"/>
    <m/>
    <x v="6"/>
    <x v="2"/>
    <x v="37"/>
    <n v="200801"/>
    <n v="200801"/>
    <m/>
    <n v="1"/>
    <n v="200801"/>
    <n v="20000"/>
  </r>
  <r>
    <x v="355"/>
    <x v="6"/>
    <m/>
    <x v="6"/>
    <x v="2"/>
    <x v="42"/>
    <n v="200801"/>
    <n v="200801"/>
    <m/>
    <n v="1"/>
    <n v="200801"/>
    <n v="35000"/>
  </r>
  <r>
    <x v="355"/>
    <x v="6"/>
    <m/>
    <x v="25"/>
    <x v="2"/>
    <x v="34"/>
    <n v="200801"/>
    <n v="200801"/>
    <m/>
    <n v="3"/>
    <n v="200801"/>
    <n v="297000"/>
  </r>
  <r>
    <x v="355"/>
    <x v="6"/>
    <m/>
    <x v="32"/>
    <x v="2"/>
    <x v="91"/>
    <n v="200801"/>
    <n v="200801"/>
    <m/>
    <n v="1"/>
    <n v="200801"/>
    <n v="37100"/>
  </r>
  <r>
    <x v="355"/>
    <x v="6"/>
    <m/>
    <x v="1"/>
    <x v="2"/>
    <x v="21"/>
    <n v="200801"/>
    <n v="200801"/>
    <m/>
    <n v="1"/>
    <n v="200801"/>
    <n v="35000"/>
  </r>
  <r>
    <x v="355"/>
    <x v="6"/>
    <m/>
    <x v="4"/>
    <x v="2"/>
    <x v="26"/>
    <n v="200801"/>
    <n v="200801"/>
    <m/>
    <n v="6"/>
    <n v="200801"/>
    <n v="24000"/>
  </r>
  <r>
    <x v="355"/>
    <x v="6"/>
    <m/>
    <x v="4"/>
    <x v="2"/>
    <x v="27"/>
    <n v="200801"/>
    <n v="200801"/>
    <m/>
    <n v="3"/>
    <n v="200801"/>
    <n v="60000"/>
  </r>
  <r>
    <x v="355"/>
    <x v="6"/>
    <m/>
    <x v="0"/>
    <x v="2"/>
    <x v="15"/>
    <n v="200801"/>
    <n v="200801"/>
    <m/>
    <n v="45"/>
    <n v="200801"/>
    <n v="900000"/>
  </r>
  <r>
    <x v="355"/>
    <x v="6"/>
    <m/>
    <x v="0"/>
    <x v="2"/>
    <x v="16"/>
    <n v="200801"/>
    <n v="200801"/>
    <m/>
    <n v="36"/>
    <n v="200801"/>
    <n v="1260000"/>
  </r>
  <r>
    <x v="355"/>
    <x v="6"/>
    <m/>
    <x v="0"/>
    <x v="2"/>
    <x v="17"/>
    <n v="200801"/>
    <n v="200801"/>
    <m/>
    <n v="50"/>
    <n v="200801"/>
    <n v="1650000"/>
  </r>
  <r>
    <x v="355"/>
    <x v="6"/>
    <m/>
    <x v="0"/>
    <x v="2"/>
    <x v="19"/>
    <n v="200801"/>
    <n v="200801"/>
    <m/>
    <n v="36"/>
    <n v="200801"/>
    <n v="108000"/>
  </r>
  <r>
    <x v="355"/>
    <x v="6"/>
    <m/>
    <x v="5"/>
    <x v="2"/>
    <x v="28"/>
    <n v="200801"/>
    <n v="200801"/>
    <m/>
    <n v="17"/>
    <n v="200801"/>
    <n v="476000"/>
  </r>
  <r>
    <x v="355"/>
    <x v="6"/>
    <m/>
    <x v="5"/>
    <x v="2"/>
    <x v="69"/>
    <n v="200801"/>
    <n v="200801"/>
    <m/>
    <n v="1"/>
    <n v="200801"/>
    <n v="48000"/>
  </r>
  <r>
    <x v="355"/>
    <x v="6"/>
    <m/>
    <x v="22"/>
    <x v="2"/>
    <x v="29"/>
    <n v="200801"/>
    <n v="200801"/>
    <m/>
    <n v="10"/>
    <n v="200801"/>
    <n v="380000"/>
  </r>
  <r>
    <x v="355"/>
    <x v="6"/>
    <m/>
    <x v="19"/>
    <x v="2"/>
    <x v="22"/>
    <n v="200801"/>
    <n v="200801"/>
    <m/>
    <n v="4"/>
    <n v="200801"/>
    <n v="52000"/>
  </r>
  <r>
    <x v="355"/>
    <x v="6"/>
    <m/>
    <x v="19"/>
    <x v="2"/>
    <x v="23"/>
    <n v="200801"/>
    <n v="200801"/>
    <m/>
    <n v="1"/>
    <n v="200801"/>
    <n v="24000"/>
  </r>
  <r>
    <x v="355"/>
    <x v="6"/>
    <m/>
    <x v="19"/>
    <x v="2"/>
    <x v="24"/>
    <n v="200801"/>
    <n v="200801"/>
    <m/>
    <n v="2"/>
    <n v="200801"/>
    <n v="66000"/>
  </r>
  <r>
    <x v="355"/>
    <x v="6"/>
    <m/>
    <x v="33"/>
    <x v="2"/>
    <x v="92"/>
    <n v="200801"/>
    <n v="200801"/>
    <m/>
    <n v="1"/>
    <n v="200801"/>
    <n v="18200"/>
  </r>
  <r>
    <x v="355"/>
    <x v="6"/>
    <m/>
    <x v="0"/>
    <x v="9"/>
    <x v="15"/>
    <n v="200801"/>
    <n v="200801"/>
    <m/>
    <n v="8"/>
    <n v="200801"/>
    <n v="160000"/>
  </r>
  <r>
    <x v="355"/>
    <x v="6"/>
    <m/>
    <x v="0"/>
    <x v="6"/>
    <x v="15"/>
    <n v="200801"/>
    <n v="200801"/>
    <m/>
    <n v="936"/>
    <n v="200801"/>
    <n v="8487648"/>
  </r>
  <r>
    <x v="355"/>
    <x v="6"/>
    <m/>
    <x v="0"/>
    <x v="6"/>
    <x v="17"/>
    <n v="200801"/>
    <n v="200801"/>
    <m/>
    <n v="3"/>
    <n v="200801"/>
    <n v="47454"/>
  </r>
  <r>
    <x v="355"/>
    <x v="6"/>
    <m/>
    <x v="4"/>
    <x v="6"/>
    <x v="26"/>
    <n v="200801"/>
    <n v="200801"/>
    <m/>
    <n v="401"/>
    <n v="200801"/>
    <n v="430273"/>
  </r>
  <r>
    <x v="355"/>
    <x v="6"/>
    <m/>
    <x v="26"/>
    <x v="6"/>
    <x v="35"/>
    <n v="200801"/>
    <n v="200801"/>
    <m/>
    <n v="38"/>
    <n v="200801"/>
    <n v="650978"/>
  </r>
  <r>
    <x v="355"/>
    <x v="6"/>
    <m/>
    <x v="22"/>
    <x v="6"/>
    <x v="29"/>
    <n v="200801"/>
    <n v="200801"/>
    <m/>
    <n v="63"/>
    <n v="200801"/>
    <n v="1240533"/>
  </r>
  <r>
    <x v="355"/>
    <x v="6"/>
    <m/>
    <x v="24"/>
    <x v="6"/>
    <x v="31"/>
    <n v="200801"/>
    <n v="200801"/>
    <m/>
    <n v="139"/>
    <n v="200801"/>
    <n v="2067903"/>
  </r>
  <r>
    <x v="355"/>
    <x v="6"/>
    <m/>
    <x v="23"/>
    <x v="6"/>
    <x v="30"/>
    <n v="200801"/>
    <n v="200801"/>
    <m/>
    <n v="12"/>
    <n v="200801"/>
    <n v="83568"/>
  </r>
  <r>
    <x v="355"/>
    <x v="6"/>
    <m/>
    <x v="20"/>
    <x v="6"/>
    <x v="25"/>
    <n v="200801"/>
    <n v="200801"/>
    <m/>
    <n v="1"/>
    <n v="200801"/>
    <n v="9716"/>
  </r>
  <r>
    <x v="355"/>
    <x v="6"/>
    <m/>
    <x v="19"/>
    <x v="6"/>
    <x v="22"/>
    <n v="200801"/>
    <n v="200801"/>
    <m/>
    <n v="55"/>
    <n v="200801"/>
    <n v="373505"/>
  </r>
  <r>
    <x v="355"/>
    <x v="6"/>
    <m/>
    <x v="27"/>
    <x v="6"/>
    <x v="36"/>
    <n v="200801"/>
    <n v="200801"/>
    <m/>
    <n v="1"/>
    <n v="200801"/>
    <n v="9457"/>
  </r>
  <r>
    <x v="355"/>
    <x v="6"/>
    <m/>
    <x v="6"/>
    <x v="6"/>
    <x v="37"/>
    <n v="200801"/>
    <n v="200801"/>
    <m/>
    <n v="34"/>
    <n v="200801"/>
    <n v="340000"/>
  </r>
  <r>
    <x v="355"/>
    <x v="6"/>
    <m/>
    <x v="28"/>
    <x v="6"/>
    <x v="39"/>
    <n v="200801"/>
    <n v="200801"/>
    <m/>
    <n v="22"/>
    <n v="200801"/>
    <n v="347996"/>
  </r>
  <r>
    <x v="355"/>
    <x v="6"/>
    <m/>
    <x v="4"/>
    <x v="6"/>
    <x v="66"/>
    <n v="200801"/>
    <n v="200801"/>
    <m/>
    <n v="106"/>
    <n v="200801"/>
    <n v="593282"/>
  </r>
  <r>
    <x v="356"/>
    <x v="3"/>
    <m/>
    <x v="0"/>
    <x v="1"/>
    <x v="15"/>
    <n v="200801"/>
    <n v="200801"/>
    <m/>
    <n v="4"/>
    <n v="200801"/>
    <n v="80000"/>
  </r>
  <r>
    <x v="356"/>
    <x v="3"/>
    <m/>
    <x v="0"/>
    <x v="1"/>
    <x v="16"/>
    <n v="200801"/>
    <n v="200801"/>
    <m/>
    <n v="16"/>
    <n v="200801"/>
    <n v="560000"/>
  </r>
  <r>
    <x v="356"/>
    <x v="3"/>
    <m/>
    <x v="0"/>
    <x v="7"/>
    <x v="15"/>
    <n v="200801"/>
    <n v="200801"/>
    <m/>
    <n v="7"/>
    <n v="200801"/>
    <n v="140000"/>
  </r>
  <r>
    <x v="356"/>
    <x v="3"/>
    <m/>
    <x v="0"/>
    <x v="3"/>
    <x v="15"/>
    <n v="200801"/>
    <n v="200801"/>
    <m/>
    <n v="2"/>
    <n v="200801"/>
    <n v="0"/>
  </r>
  <r>
    <x v="356"/>
    <x v="3"/>
    <m/>
    <x v="6"/>
    <x v="2"/>
    <x v="37"/>
    <n v="200801"/>
    <n v="200801"/>
    <m/>
    <n v="3"/>
    <n v="200801"/>
    <n v="60000"/>
  </r>
  <r>
    <x v="356"/>
    <x v="3"/>
    <m/>
    <x v="25"/>
    <x v="2"/>
    <x v="34"/>
    <n v="200801"/>
    <n v="200801"/>
    <m/>
    <n v="5"/>
    <n v="200801"/>
    <n v="495000"/>
  </r>
  <r>
    <x v="356"/>
    <x v="3"/>
    <m/>
    <x v="32"/>
    <x v="2"/>
    <x v="91"/>
    <n v="200801"/>
    <n v="200801"/>
    <m/>
    <n v="1"/>
    <n v="200801"/>
    <n v="37100"/>
  </r>
  <r>
    <x v="356"/>
    <x v="3"/>
    <m/>
    <x v="31"/>
    <x v="2"/>
    <x v="95"/>
    <n v="200801"/>
    <n v="200801"/>
    <m/>
    <n v="8"/>
    <n v="200801"/>
    <n v="179200"/>
  </r>
  <r>
    <x v="356"/>
    <x v="3"/>
    <m/>
    <x v="31"/>
    <x v="2"/>
    <x v="96"/>
    <n v="200801"/>
    <n v="200801"/>
    <m/>
    <n v="3"/>
    <n v="200801"/>
    <n v="117600"/>
  </r>
  <r>
    <x v="356"/>
    <x v="3"/>
    <m/>
    <x v="32"/>
    <x v="2"/>
    <x v="97"/>
    <n v="200801"/>
    <n v="200801"/>
    <m/>
    <n v="7"/>
    <n v="200801"/>
    <n v="259700"/>
  </r>
  <r>
    <x v="356"/>
    <x v="3"/>
    <m/>
    <x v="34"/>
    <x v="2"/>
    <x v="98"/>
    <n v="200801"/>
    <n v="200801"/>
    <m/>
    <n v="14"/>
    <n v="200801"/>
    <n v="490000"/>
  </r>
  <r>
    <x v="356"/>
    <x v="3"/>
    <m/>
    <x v="30"/>
    <x v="2"/>
    <x v="99"/>
    <n v="200801"/>
    <n v="200801"/>
    <m/>
    <n v="3"/>
    <n v="200801"/>
    <n v="67200"/>
  </r>
  <r>
    <x v="356"/>
    <x v="3"/>
    <m/>
    <x v="1"/>
    <x v="2"/>
    <x v="18"/>
    <n v="200801"/>
    <n v="200801"/>
    <m/>
    <n v="3"/>
    <n v="200801"/>
    <n v="60000"/>
  </r>
  <r>
    <x v="356"/>
    <x v="3"/>
    <m/>
    <x v="1"/>
    <x v="2"/>
    <x v="21"/>
    <n v="200801"/>
    <n v="200801"/>
    <m/>
    <n v="1"/>
    <n v="200801"/>
    <n v="35000"/>
  </r>
  <r>
    <x v="356"/>
    <x v="3"/>
    <m/>
    <x v="4"/>
    <x v="2"/>
    <x v="26"/>
    <n v="200801"/>
    <n v="200801"/>
    <m/>
    <n v="6"/>
    <n v="200801"/>
    <n v="24000"/>
  </r>
  <r>
    <x v="356"/>
    <x v="3"/>
    <m/>
    <x v="4"/>
    <x v="2"/>
    <x v="27"/>
    <n v="200801"/>
    <n v="200801"/>
    <m/>
    <n v="8"/>
    <n v="200801"/>
    <n v="160000"/>
  </r>
  <r>
    <x v="356"/>
    <x v="3"/>
    <m/>
    <x v="0"/>
    <x v="2"/>
    <x v="15"/>
    <n v="200801"/>
    <n v="200801"/>
    <m/>
    <n v="66"/>
    <n v="200801"/>
    <n v="1320000"/>
  </r>
  <r>
    <x v="356"/>
    <x v="3"/>
    <m/>
    <x v="0"/>
    <x v="2"/>
    <x v="16"/>
    <n v="200801"/>
    <n v="200801"/>
    <m/>
    <n v="52"/>
    <n v="200801"/>
    <n v="1820000"/>
  </r>
  <r>
    <x v="356"/>
    <x v="3"/>
    <m/>
    <x v="0"/>
    <x v="2"/>
    <x v="17"/>
    <n v="200801"/>
    <n v="200801"/>
    <m/>
    <n v="65"/>
    <n v="200801"/>
    <n v="2145000"/>
  </r>
  <r>
    <x v="356"/>
    <x v="3"/>
    <m/>
    <x v="0"/>
    <x v="2"/>
    <x v="19"/>
    <n v="200801"/>
    <n v="200801"/>
    <m/>
    <n v="49"/>
    <n v="200801"/>
    <n v="147000"/>
  </r>
  <r>
    <x v="356"/>
    <x v="3"/>
    <m/>
    <x v="5"/>
    <x v="2"/>
    <x v="28"/>
    <n v="200801"/>
    <n v="200801"/>
    <m/>
    <n v="21"/>
    <n v="200801"/>
    <n v="588000"/>
  </r>
  <r>
    <x v="356"/>
    <x v="3"/>
    <m/>
    <x v="5"/>
    <x v="2"/>
    <x v="69"/>
    <n v="200801"/>
    <n v="200801"/>
    <m/>
    <n v="3"/>
    <n v="200801"/>
    <n v="144000"/>
  </r>
  <r>
    <x v="356"/>
    <x v="3"/>
    <m/>
    <x v="22"/>
    <x v="2"/>
    <x v="29"/>
    <n v="200801"/>
    <n v="200801"/>
    <m/>
    <n v="7"/>
    <n v="200801"/>
    <n v="266000"/>
  </r>
  <r>
    <x v="356"/>
    <x v="3"/>
    <m/>
    <x v="19"/>
    <x v="2"/>
    <x v="22"/>
    <n v="200801"/>
    <n v="200801"/>
    <m/>
    <n v="4"/>
    <n v="200801"/>
    <n v="52000"/>
  </r>
  <r>
    <x v="356"/>
    <x v="3"/>
    <m/>
    <x v="19"/>
    <x v="2"/>
    <x v="23"/>
    <n v="200801"/>
    <n v="200801"/>
    <m/>
    <n v="1"/>
    <n v="200801"/>
    <n v="24000"/>
  </r>
  <r>
    <x v="356"/>
    <x v="3"/>
    <m/>
    <x v="33"/>
    <x v="2"/>
    <x v="92"/>
    <n v="200801"/>
    <n v="200801"/>
    <m/>
    <n v="5"/>
    <n v="200801"/>
    <n v="91000"/>
  </r>
  <r>
    <x v="356"/>
    <x v="3"/>
    <m/>
    <x v="33"/>
    <x v="2"/>
    <x v="93"/>
    <n v="200801"/>
    <n v="200801"/>
    <m/>
    <n v="1"/>
    <n v="200801"/>
    <n v="33800"/>
  </r>
  <r>
    <x v="356"/>
    <x v="3"/>
    <m/>
    <x v="0"/>
    <x v="10"/>
    <x v="54"/>
    <n v="200801"/>
    <n v="200801"/>
    <m/>
    <n v="4"/>
    <n v="200801"/>
    <n v="132000"/>
  </r>
  <r>
    <x v="356"/>
    <x v="3"/>
    <m/>
    <x v="0"/>
    <x v="10"/>
    <x v="57"/>
    <n v="200801"/>
    <n v="200801"/>
    <m/>
    <n v="4"/>
    <n v="200801"/>
    <n v="212000"/>
  </r>
  <r>
    <x v="356"/>
    <x v="3"/>
    <m/>
    <x v="0"/>
    <x v="9"/>
    <x v="15"/>
    <n v="200801"/>
    <n v="200801"/>
    <m/>
    <n v="3"/>
    <n v="200801"/>
    <n v="60000"/>
  </r>
  <r>
    <x v="356"/>
    <x v="3"/>
    <m/>
    <x v="6"/>
    <x v="19"/>
    <x v="37"/>
    <n v="200801"/>
    <n v="200801"/>
    <m/>
    <n v="1"/>
    <n v="200801"/>
    <n v="25000"/>
  </r>
  <r>
    <x v="357"/>
    <x v="4"/>
    <m/>
    <x v="0"/>
    <x v="1"/>
    <x v="15"/>
    <n v="200801"/>
    <n v="200801"/>
    <m/>
    <n v="1"/>
    <n v="200801"/>
    <n v="20000"/>
  </r>
  <r>
    <x v="357"/>
    <x v="4"/>
    <m/>
    <x v="0"/>
    <x v="1"/>
    <x v="16"/>
    <n v="200801"/>
    <n v="200801"/>
    <m/>
    <n v="8"/>
    <n v="200801"/>
    <n v="280000"/>
  </r>
  <r>
    <x v="357"/>
    <x v="4"/>
    <m/>
    <x v="0"/>
    <x v="7"/>
    <x v="15"/>
    <n v="200801"/>
    <n v="200801"/>
    <m/>
    <n v="2"/>
    <n v="200801"/>
    <n v="40000"/>
  </r>
  <r>
    <x v="357"/>
    <x v="4"/>
    <m/>
    <x v="6"/>
    <x v="2"/>
    <x v="37"/>
    <n v="200801"/>
    <n v="200801"/>
    <m/>
    <n v="1"/>
    <n v="200801"/>
    <n v="20000"/>
  </r>
  <r>
    <x v="357"/>
    <x v="4"/>
    <m/>
    <x v="6"/>
    <x v="2"/>
    <x v="42"/>
    <n v="200801"/>
    <n v="200801"/>
    <m/>
    <n v="1"/>
    <n v="200801"/>
    <n v="35000"/>
  </r>
  <r>
    <x v="357"/>
    <x v="4"/>
    <m/>
    <x v="25"/>
    <x v="2"/>
    <x v="34"/>
    <n v="200801"/>
    <n v="200801"/>
    <m/>
    <n v="2"/>
    <n v="200801"/>
    <n v="198000"/>
  </r>
  <r>
    <x v="357"/>
    <x v="4"/>
    <m/>
    <x v="31"/>
    <x v="2"/>
    <x v="95"/>
    <n v="200801"/>
    <n v="200801"/>
    <m/>
    <n v="11"/>
    <n v="200801"/>
    <n v="246400"/>
  </r>
  <r>
    <x v="357"/>
    <x v="4"/>
    <m/>
    <x v="31"/>
    <x v="2"/>
    <x v="96"/>
    <n v="200801"/>
    <n v="200801"/>
    <m/>
    <n v="10"/>
    <n v="200801"/>
    <n v="392000"/>
  </r>
  <r>
    <x v="357"/>
    <x v="4"/>
    <m/>
    <x v="32"/>
    <x v="2"/>
    <x v="97"/>
    <n v="200801"/>
    <n v="200801"/>
    <m/>
    <n v="12"/>
    <n v="200801"/>
    <n v="445200"/>
  </r>
  <r>
    <x v="357"/>
    <x v="4"/>
    <m/>
    <x v="34"/>
    <x v="2"/>
    <x v="98"/>
    <n v="200801"/>
    <n v="200801"/>
    <m/>
    <n v="23"/>
    <n v="200801"/>
    <n v="805000"/>
  </r>
  <r>
    <x v="357"/>
    <x v="4"/>
    <m/>
    <x v="30"/>
    <x v="2"/>
    <x v="99"/>
    <n v="200801"/>
    <n v="200801"/>
    <m/>
    <n v="1"/>
    <n v="200801"/>
    <n v="22400"/>
  </r>
  <r>
    <x v="357"/>
    <x v="4"/>
    <m/>
    <x v="30"/>
    <x v="2"/>
    <x v="100"/>
    <n v="200801"/>
    <n v="200801"/>
    <m/>
    <n v="1"/>
    <n v="200801"/>
    <n v="39200"/>
  </r>
  <r>
    <x v="357"/>
    <x v="4"/>
    <m/>
    <x v="4"/>
    <x v="2"/>
    <x v="26"/>
    <n v="200801"/>
    <n v="200801"/>
    <m/>
    <n v="2"/>
    <n v="200801"/>
    <n v="8000"/>
  </r>
  <r>
    <x v="357"/>
    <x v="4"/>
    <m/>
    <x v="4"/>
    <x v="2"/>
    <x v="27"/>
    <n v="200801"/>
    <n v="200801"/>
    <m/>
    <n v="5"/>
    <n v="200801"/>
    <n v="100000"/>
  </r>
  <r>
    <x v="357"/>
    <x v="4"/>
    <m/>
    <x v="0"/>
    <x v="2"/>
    <x v="15"/>
    <n v="200801"/>
    <n v="200801"/>
    <m/>
    <n v="39"/>
    <n v="200801"/>
    <n v="780000"/>
  </r>
  <r>
    <x v="357"/>
    <x v="4"/>
    <m/>
    <x v="0"/>
    <x v="2"/>
    <x v="16"/>
    <n v="200801"/>
    <n v="200801"/>
    <m/>
    <n v="27"/>
    <n v="200801"/>
    <n v="945000"/>
  </r>
  <r>
    <x v="357"/>
    <x v="4"/>
    <m/>
    <x v="0"/>
    <x v="2"/>
    <x v="17"/>
    <n v="200801"/>
    <n v="200801"/>
    <m/>
    <n v="45"/>
    <n v="200801"/>
    <n v="1485000"/>
  </r>
  <r>
    <x v="357"/>
    <x v="4"/>
    <m/>
    <x v="0"/>
    <x v="2"/>
    <x v="19"/>
    <n v="200801"/>
    <n v="200801"/>
    <m/>
    <n v="36"/>
    <n v="200801"/>
    <n v="108000"/>
  </r>
  <r>
    <x v="357"/>
    <x v="4"/>
    <m/>
    <x v="5"/>
    <x v="2"/>
    <x v="28"/>
    <n v="200801"/>
    <n v="200801"/>
    <m/>
    <n v="9"/>
    <n v="200801"/>
    <n v="252000"/>
  </r>
  <r>
    <x v="357"/>
    <x v="4"/>
    <m/>
    <x v="5"/>
    <x v="2"/>
    <x v="69"/>
    <n v="200801"/>
    <n v="200801"/>
    <m/>
    <n v="4"/>
    <n v="200801"/>
    <n v="192000"/>
  </r>
  <r>
    <x v="357"/>
    <x v="4"/>
    <m/>
    <x v="22"/>
    <x v="2"/>
    <x v="29"/>
    <n v="200801"/>
    <n v="200801"/>
    <m/>
    <n v="1"/>
    <n v="200801"/>
    <n v="38000"/>
  </r>
  <r>
    <x v="357"/>
    <x v="4"/>
    <m/>
    <x v="19"/>
    <x v="2"/>
    <x v="22"/>
    <n v="200801"/>
    <n v="200801"/>
    <m/>
    <n v="7"/>
    <n v="200801"/>
    <n v="91000"/>
  </r>
  <r>
    <x v="357"/>
    <x v="4"/>
    <m/>
    <x v="19"/>
    <x v="2"/>
    <x v="23"/>
    <n v="200801"/>
    <n v="200801"/>
    <m/>
    <n v="1"/>
    <n v="200801"/>
    <n v="24000"/>
  </r>
  <r>
    <x v="357"/>
    <x v="4"/>
    <m/>
    <x v="19"/>
    <x v="2"/>
    <x v="24"/>
    <n v="200801"/>
    <n v="200801"/>
    <m/>
    <n v="1"/>
    <n v="200801"/>
    <n v="33000"/>
  </r>
  <r>
    <x v="357"/>
    <x v="4"/>
    <m/>
    <x v="33"/>
    <x v="2"/>
    <x v="92"/>
    <n v="200801"/>
    <n v="200801"/>
    <m/>
    <n v="1"/>
    <n v="200801"/>
    <n v="18200"/>
  </r>
  <r>
    <x v="357"/>
    <x v="4"/>
    <m/>
    <x v="0"/>
    <x v="10"/>
    <x v="54"/>
    <n v="200801"/>
    <n v="200801"/>
    <m/>
    <n v="2"/>
    <n v="200801"/>
    <n v="66000"/>
  </r>
  <r>
    <x v="357"/>
    <x v="4"/>
    <m/>
    <x v="1"/>
    <x v="10"/>
    <x v="58"/>
    <n v="200801"/>
    <n v="200801"/>
    <m/>
    <n v="1"/>
    <n v="200801"/>
    <n v="36000"/>
  </r>
  <r>
    <x v="357"/>
    <x v="4"/>
    <m/>
    <x v="5"/>
    <x v="9"/>
    <x v="28"/>
    <n v="200801"/>
    <n v="200801"/>
    <m/>
    <n v="1"/>
    <n v="200801"/>
    <n v="28000"/>
  </r>
  <r>
    <x v="357"/>
    <x v="4"/>
    <m/>
    <x v="0"/>
    <x v="9"/>
    <x v="15"/>
    <n v="200801"/>
    <n v="200801"/>
    <m/>
    <n v="7"/>
    <n v="200801"/>
    <n v="140000"/>
  </r>
  <r>
    <x v="358"/>
    <x v="1"/>
    <s v="　"/>
    <x v="0"/>
    <x v="1"/>
    <x v="16"/>
    <n v="200801"/>
    <n v="200801"/>
    <m/>
    <n v="2"/>
    <n v="200801"/>
    <n v="70000"/>
  </r>
  <r>
    <x v="358"/>
    <x v="1"/>
    <s v="　"/>
    <x v="0"/>
    <x v="5"/>
    <x v="51"/>
    <n v="200801"/>
    <n v="200801"/>
    <m/>
    <n v="50"/>
    <n v="200801"/>
    <n v="562500"/>
  </r>
  <r>
    <x v="358"/>
    <x v="1"/>
    <s v="　"/>
    <x v="5"/>
    <x v="5"/>
    <x v="53"/>
    <n v="200801"/>
    <n v="200801"/>
    <m/>
    <n v="40"/>
    <n v="200801"/>
    <n v="594000"/>
  </r>
  <r>
    <x v="358"/>
    <x v="1"/>
    <s v="　"/>
    <x v="22"/>
    <x v="5"/>
    <x v="52"/>
    <n v="200801"/>
    <n v="200801"/>
    <m/>
    <n v="10"/>
    <n v="200801"/>
    <n v="171000"/>
  </r>
  <r>
    <x v="358"/>
    <x v="1"/>
    <s v="　"/>
    <x v="1"/>
    <x v="5"/>
    <x v="63"/>
    <n v="200801"/>
    <n v="200801"/>
    <m/>
    <n v="10"/>
    <n v="200801"/>
    <n v="112500"/>
  </r>
  <r>
    <x v="358"/>
    <x v="1"/>
    <s v="　"/>
    <x v="19"/>
    <x v="5"/>
    <x v="50"/>
    <n v="200801"/>
    <n v="200801"/>
    <m/>
    <n v="20"/>
    <n v="200801"/>
    <n v="144000"/>
  </r>
  <r>
    <x v="358"/>
    <x v="1"/>
    <s v="　"/>
    <x v="4"/>
    <x v="5"/>
    <x v="62"/>
    <n v="200801"/>
    <n v="200801"/>
    <m/>
    <n v="53"/>
    <n v="200801"/>
    <n v="954000"/>
  </r>
  <r>
    <x v="358"/>
    <x v="1"/>
    <s v="　"/>
    <x v="6"/>
    <x v="5"/>
    <x v="49"/>
    <n v="200801"/>
    <n v="200801"/>
    <m/>
    <n v="20"/>
    <n v="200801"/>
    <n v="225000"/>
  </r>
  <r>
    <x v="358"/>
    <x v="1"/>
    <s v="　"/>
    <x v="0"/>
    <x v="7"/>
    <x v="15"/>
    <n v="200801"/>
    <n v="200801"/>
    <m/>
    <n v="6"/>
    <n v="200801"/>
    <n v="120000"/>
  </r>
  <r>
    <x v="358"/>
    <x v="1"/>
    <s v="　"/>
    <x v="31"/>
    <x v="3"/>
    <x v="88"/>
    <n v="200801"/>
    <n v="200801"/>
    <m/>
    <n v="21"/>
    <n v="200801"/>
    <n v="0"/>
  </r>
  <r>
    <x v="358"/>
    <x v="1"/>
    <s v="　"/>
    <x v="5"/>
    <x v="3"/>
    <x v="28"/>
    <n v="200801"/>
    <n v="200801"/>
    <m/>
    <n v="35"/>
    <n v="200801"/>
    <n v="0"/>
  </r>
  <r>
    <x v="358"/>
    <x v="1"/>
    <s v="　"/>
    <x v="4"/>
    <x v="3"/>
    <x v="27"/>
    <n v="200801"/>
    <n v="200801"/>
    <m/>
    <n v="6"/>
    <n v="200801"/>
    <n v="0"/>
  </r>
  <r>
    <x v="358"/>
    <x v="1"/>
    <s v="　"/>
    <x v="6"/>
    <x v="3"/>
    <x v="37"/>
    <n v="200801"/>
    <n v="200801"/>
    <m/>
    <n v="40"/>
    <n v="200801"/>
    <n v="0"/>
  </r>
  <r>
    <x v="358"/>
    <x v="1"/>
    <s v="　"/>
    <x v="22"/>
    <x v="3"/>
    <x v="29"/>
    <n v="200801"/>
    <n v="200801"/>
    <m/>
    <n v="30"/>
    <n v="200801"/>
    <n v="0"/>
  </r>
  <r>
    <x v="358"/>
    <x v="1"/>
    <s v="　"/>
    <x v="19"/>
    <x v="3"/>
    <x v="22"/>
    <n v="200801"/>
    <n v="200801"/>
    <m/>
    <n v="30"/>
    <n v="200801"/>
    <n v="0"/>
  </r>
  <r>
    <x v="358"/>
    <x v="1"/>
    <s v="　"/>
    <x v="1"/>
    <x v="3"/>
    <x v="18"/>
    <n v="200801"/>
    <n v="200801"/>
    <m/>
    <n v="40"/>
    <n v="200801"/>
    <n v="0"/>
  </r>
  <r>
    <x v="358"/>
    <x v="1"/>
    <s v="　"/>
    <x v="6"/>
    <x v="2"/>
    <x v="37"/>
    <n v="200801"/>
    <n v="200801"/>
    <m/>
    <n v="2"/>
    <n v="200801"/>
    <n v="40000"/>
  </r>
  <r>
    <x v="358"/>
    <x v="1"/>
    <s v="　"/>
    <x v="25"/>
    <x v="2"/>
    <x v="34"/>
    <n v="200801"/>
    <n v="200801"/>
    <m/>
    <n v="7"/>
    <n v="200801"/>
    <n v="693000"/>
  </r>
  <r>
    <x v="358"/>
    <x v="1"/>
    <s v="　"/>
    <x v="31"/>
    <x v="2"/>
    <x v="95"/>
    <n v="200801"/>
    <n v="200801"/>
    <m/>
    <n v="22"/>
    <n v="200801"/>
    <n v="492800"/>
  </r>
  <r>
    <x v="358"/>
    <x v="1"/>
    <s v="　"/>
    <x v="31"/>
    <x v="2"/>
    <x v="96"/>
    <n v="200801"/>
    <n v="200801"/>
    <m/>
    <n v="13"/>
    <n v="200801"/>
    <n v="509600"/>
  </r>
  <r>
    <x v="358"/>
    <x v="1"/>
    <s v="　"/>
    <x v="32"/>
    <x v="2"/>
    <x v="97"/>
    <n v="200801"/>
    <n v="200801"/>
    <m/>
    <n v="21"/>
    <n v="200801"/>
    <n v="779100"/>
  </r>
  <r>
    <x v="358"/>
    <x v="1"/>
    <s v="　"/>
    <x v="34"/>
    <x v="2"/>
    <x v="98"/>
    <n v="200801"/>
    <n v="200801"/>
    <m/>
    <n v="29"/>
    <n v="200801"/>
    <n v="1015000"/>
  </r>
  <r>
    <x v="358"/>
    <x v="1"/>
    <s v="　"/>
    <x v="30"/>
    <x v="2"/>
    <x v="99"/>
    <n v="200801"/>
    <n v="200801"/>
    <m/>
    <n v="8"/>
    <n v="200801"/>
    <n v="179200"/>
  </r>
  <r>
    <x v="358"/>
    <x v="1"/>
    <s v="　"/>
    <x v="1"/>
    <x v="2"/>
    <x v="18"/>
    <n v="200801"/>
    <n v="200801"/>
    <m/>
    <n v="4"/>
    <n v="200801"/>
    <n v="80000"/>
  </r>
  <r>
    <x v="358"/>
    <x v="1"/>
    <s v="　"/>
    <x v="4"/>
    <x v="2"/>
    <x v="26"/>
    <n v="200801"/>
    <n v="200801"/>
    <m/>
    <n v="2"/>
    <n v="200801"/>
    <n v="8000"/>
  </r>
  <r>
    <x v="358"/>
    <x v="1"/>
    <s v="　"/>
    <x v="4"/>
    <x v="2"/>
    <x v="27"/>
    <n v="200801"/>
    <n v="200801"/>
    <m/>
    <n v="4"/>
    <n v="200801"/>
    <n v="80000"/>
  </r>
  <r>
    <x v="358"/>
    <x v="1"/>
    <s v="　"/>
    <x v="0"/>
    <x v="2"/>
    <x v="15"/>
    <n v="200801"/>
    <n v="200801"/>
    <m/>
    <n v="43"/>
    <n v="200801"/>
    <n v="860000"/>
  </r>
  <r>
    <x v="358"/>
    <x v="1"/>
    <s v="　"/>
    <x v="0"/>
    <x v="2"/>
    <x v="16"/>
    <n v="200801"/>
    <n v="200801"/>
    <m/>
    <n v="45"/>
    <n v="200801"/>
    <n v="1575000"/>
  </r>
  <r>
    <x v="358"/>
    <x v="1"/>
    <s v="　"/>
    <x v="0"/>
    <x v="2"/>
    <x v="17"/>
    <n v="200801"/>
    <n v="200801"/>
    <m/>
    <n v="47"/>
    <n v="200801"/>
    <n v="1551000"/>
  </r>
  <r>
    <x v="358"/>
    <x v="1"/>
    <s v="　"/>
    <x v="0"/>
    <x v="2"/>
    <x v="19"/>
    <n v="200801"/>
    <n v="200801"/>
    <m/>
    <n v="33"/>
    <n v="200801"/>
    <n v="99000"/>
  </r>
  <r>
    <x v="358"/>
    <x v="1"/>
    <s v="　"/>
    <x v="5"/>
    <x v="2"/>
    <x v="28"/>
    <n v="200801"/>
    <n v="200801"/>
    <m/>
    <n v="18"/>
    <n v="200801"/>
    <n v="504000"/>
  </r>
  <r>
    <x v="358"/>
    <x v="1"/>
    <s v="　"/>
    <x v="5"/>
    <x v="2"/>
    <x v="69"/>
    <n v="200801"/>
    <n v="200801"/>
    <m/>
    <n v="3"/>
    <n v="200801"/>
    <n v="144000"/>
  </r>
  <r>
    <x v="358"/>
    <x v="1"/>
    <s v="　"/>
    <x v="22"/>
    <x v="2"/>
    <x v="29"/>
    <n v="200801"/>
    <n v="200801"/>
    <m/>
    <n v="6"/>
    <n v="200801"/>
    <n v="228000"/>
  </r>
  <r>
    <x v="358"/>
    <x v="1"/>
    <s v="　"/>
    <x v="19"/>
    <x v="2"/>
    <x v="22"/>
    <n v="200801"/>
    <n v="200801"/>
    <m/>
    <n v="6"/>
    <n v="200801"/>
    <n v="78000"/>
  </r>
  <r>
    <x v="358"/>
    <x v="1"/>
    <s v="　"/>
    <x v="19"/>
    <x v="2"/>
    <x v="23"/>
    <n v="200801"/>
    <n v="200801"/>
    <m/>
    <n v="1"/>
    <n v="200801"/>
    <n v="24000"/>
  </r>
  <r>
    <x v="358"/>
    <x v="1"/>
    <s v="　"/>
    <x v="19"/>
    <x v="2"/>
    <x v="24"/>
    <n v="200801"/>
    <n v="200801"/>
    <m/>
    <n v="2"/>
    <n v="200801"/>
    <n v="66000"/>
  </r>
  <r>
    <x v="358"/>
    <x v="1"/>
    <s v="　"/>
    <x v="33"/>
    <x v="2"/>
    <x v="92"/>
    <n v="200801"/>
    <n v="200801"/>
    <m/>
    <n v="1"/>
    <n v="200801"/>
    <n v="18200"/>
  </r>
  <r>
    <x v="358"/>
    <x v="1"/>
    <s v="　"/>
    <x v="0"/>
    <x v="9"/>
    <x v="15"/>
    <n v="200801"/>
    <n v="200801"/>
    <m/>
    <n v="4"/>
    <n v="200801"/>
    <n v="80000"/>
  </r>
  <r>
    <x v="359"/>
    <x v="0"/>
    <m/>
    <x v="0"/>
    <x v="1"/>
    <x v="15"/>
    <n v="200801"/>
    <n v="200801"/>
    <m/>
    <n v="2"/>
    <n v="200801"/>
    <n v="40000"/>
  </r>
  <r>
    <x v="359"/>
    <x v="0"/>
    <m/>
    <x v="0"/>
    <x v="1"/>
    <x v="16"/>
    <n v="200801"/>
    <n v="200801"/>
    <m/>
    <n v="10"/>
    <n v="200801"/>
    <n v="350000"/>
  </r>
  <r>
    <x v="359"/>
    <x v="0"/>
    <m/>
    <x v="0"/>
    <x v="12"/>
    <x v="75"/>
    <n v="200801"/>
    <n v="200801"/>
    <m/>
    <n v="1"/>
    <n v="200801"/>
    <n v="24602"/>
  </r>
  <r>
    <x v="359"/>
    <x v="0"/>
    <m/>
    <x v="0"/>
    <x v="12"/>
    <x v="101"/>
    <n v="200801"/>
    <n v="200801"/>
    <m/>
    <n v="1"/>
    <n v="200801"/>
    <n v="44663"/>
  </r>
  <r>
    <x v="359"/>
    <x v="0"/>
    <m/>
    <x v="19"/>
    <x v="12"/>
    <x v="102"/>
    <n v="200801"/>
    <n v="200801"/>
    <m/>
    <n v="1"/>
    <n v="200801"/>
    <n v="15897"/>
  </r>
  <r>
    <x v="359"/>
    <x v="0"/>
    <m/>
    <x v="0"/>
    <x v="7"/>
    <x v="15"/>
    <n v="200801"/>
    <n v="200801"/>
    <m/>
    <n v="5"/>
    <n v="200801"/>
    <n v="100000"/>
  </r>
  <r>
    <x v="359"/>
    <x v="0"/>
    <m/>
    <x v="30"/>
    <x v="3"/>
    <x v="87"/>
    <n v="200801"/>
    <n v="200801"/>
    <m/>
    <n v="2"/>
    <n v="200801"/>
    <n v="0"/>
  </r>
  <r>
    <x v="359"/>
    <x v="0"/>
    <m/>
    <x v="31"/>
    <x v="3"/>
    <x v="88"/>
    <n v="200801"/>
    <n v="200801"/>
    <m/>
    <n v="2"/>
    <n v="200801"/>
    <n v="0"/>
  </r>
  <r>
    <x v="359"/>
    <x v="0"/>
    <m/>
    <x v="0"/>
    <x v="3"/>
    <x v="15"/>
    <n v="200801"/>
    <n v="200801"/>
    <m/>
    <n v="11"/>
    <n v="200801"/>
    <n v="0"/>
  </r>
  <r>
    <x v="359"/>
    <x v="0"/>
    <m/>
    <x v="18"/>
    <x v="3"/>
    <x v="19"/>
    <n v="200801"/>
    <n v="200801"/>
    <m/>
    <n v="1"/>
    <n v="200801"/>
    <n v="0"/>
  </r>
  <r>
    <x v="359"/>
    <x v="0"/>
    <m/>
    <x v="5"/>
    <x v="3"/>
    <x v="28"/>
    <n v="200801"/>
    <n v="200801"/>
    <m/>
    <n v="25"/>
    <n v="200801"/>
    <n v="0"/>
  </r>
  <r>
    <x v="359"/>
    <x v="0"/>
    <m/>
    <x v="19"/>
    <x v="3"/>
    <x v="22"/>
    <n v="200801"/>
    <n v="200801"/>
    <m/>
    <n v="35"/>
    <n v="200801"/>
    <n v="0"/>
  </r>
  <r>
    <x v="359"/>
    <x v="0"/>
    <m/>
    <x v="1"/>
    <x v="3"/>
    <x v="18"/>
    <n v="200801"/>
    <n v="200801"/>
    <m/>
    <n v="25"/>
    <n v="200801"/>
    <n v="0"/>
  </r>
  <r>
    <x v="359"/>
    <x v="0"/>
    <m/>
    <x v="6"/>
    <x v="2"/>
    <x v="37"/>
    <n v="200801"/>
    <n v="200801"/>
    <m/>
    <n v="1"/>
    <n v="200801"/>
    <n v="20000"/>
  </r>
  <r>
    <x v="359"/>
    <x v="0"/>
    <m/>
    <x v="25"/>
    <x v="2"/>
    <x v="34"/>
    <n v="200801"/>
    <n v="200801"/>
    <m/>
    <n v="1"/>
    <n v="200801"/>
    <n v="99000"/>
  </r>
  <r>
    <x v="359"/>
    <x v="0"/>
    <m/>
    <x v="31"/>
    <x v="2"/>
    <x v="95"/>
    <n v="200801"/>
    <n v="200801"/>
    <m/>
    <n v="19"/>
    <n v="200801"/>
    <n v="425600"/>
  </r>
  <r>
    <x v="359"/>
    <x v="0"/>
    <m/>
    <x v="31"/>
    <x v="2"/>
    <x v="96"/>
    <n v="200801"/>
    <n v="200801"/>
    <m/>
    <n v="21"/>
    <n v="200801"/>
    <n v="823200"/>
  </r>
  <r>
    <x v="359"/>
    <x v="0"/>
    <m/>
    <x v="32"/>
    <x v="2"/>
    <x v="97"/>
    <n v="200801"/>
    <n v="200801"/>
    <m/>
    <n v="20"/>
    <n v="200801"/>
    <n v="742000"/>
  </r>
  <r>
    <x v="359"/>
    <x v="0"/>
    <m/>
    <x v="34"/>
    <x v="2"/>
    <x v="98"/>
    <n v="200801"/>
    <n v="200801"/>
    <m/>
    <n v="31"/>
    <n v="200801"/>
    <n v="1085000"/>
  </r>
  <r>
    <x v="359"/>
    <x v="0"/>
    <m/>
    <x v="30"/>
    <x v="2"/>
    <x v="99"/>
    <n v="200801"/>
    <n v="200801"/>
    <m/>
    <n v="6"/>
    <n v="200801"/>
    <n v="134400"/>
  </r>
  <r>
    <x v="359"/>
    <x v="0"/>
    <m/>
    <x v="30"/>
    <x v="2"/>
    <x v="100"/>
    <n v="200801"/>
    <n v="200801"/>
    <m/>
    <n v="1"/>
    <n v="200801"/>
    <n v="39200"/>
  </r>
  <r>
    <x v="359"/>
    <x v="0"/>
    <m/>
    <x v="1"/>
    <x v="2"/>
    <x v="18"/>
    <n v="200801"/>
    <n v="200801"/>
    <m/>
    <n v="2"/>
    <n v="200801"/>
    <n v="40000"/>
  </r>
  <r>
    <x v="359"/>
    <x v="0"/>
    <m/>
    <x v="4"/>
    <x v="2"/>
    <x v="26"/>
    <n v="200801"/>
    <n v="200801"/>
    <m/>
    <n v="4"/>
    <n v="200801"/>
    <n v="16000"/>
  </r>
  <r>
    <x v="359"/>
    <x v="0"/>
    <m/>
    <x v="4"/>
    <x v="2"/>
    <x v="27"/>
    <n v="200801"/>
    <n v="200801"/>
    <m/>
    <n v="6"/>
    <n v="200801"/>
    <n v="120000"/>
  </r>
  <r>
    <x v="359"/>
    <x v="0"/>
    <m/>
    <x v="0"/>
    <x v="2"/>
    <x v="15"/>
    <n v="200801"/>
    <n v="200801"/>
    <m/>
    <n v="55"/>
    <n v="200801"/>
    <n v="1100000"/>
  </r>
  <r>
    <x v="359"/>
    <x v="0"/>
    <m/>
    <x v="0"/>
    <x v="2"/>
    <x v="16"/>
    <n v="200801"/>
    <n v="200801"/>
    <m/>
    <n v="30"/>
    <n v="200801"/>
    <n v="1050000"/>
  </r>
  <r>
    <x v="359"/>
    <x v="0"/>
    <m/>
    <x v="0"/>
    <x v="2"/>
    <x v="17"/>
    <n v="200801"/>
    <n v="200801"/>
    <m/>
    <n v="49"/>
    <n v="200801"/>
    <n v="1617000"/>
  </r>
  <r>
    <x v="359"/>
    <x v="0"/>
    <m/>
    <x v="0"/>
    <x v="2"/>
    <x v="19"/>
    <n v="200801"/>
    <n v="200801"/>
    <m/>
    <n v="45"/>
    <n v="200801"/>
    <n v="135000"/>
  </r>
  <r>
    <x v="359"/>
    <x v="0"/>
    <m/>
    <x v="5"/>
    <x v="2"/>
    <x v="28"/>
    <n v="200801"/>
    <n v="200801"/>
    <m/>
    <n v="23"/>
    <n v="200801"/>
    <n v="644000"/>
  </r>
  <r>
    <x v="359"/>
    <x v="0"/>
    <m/>
    <x v="5"/>
    <x v="2"/>
    <x v="69"/>
    <n v="200801"/>
    <n v="200801"/>
    <m/>
    <n v="4"/>
    <n v="200801"/>
    <n v="192000"/>
  </r>
  <r>
    <x v="359"/>
    <x v="0"/>
    <m/>
    <x v="22"/>
    <x v="2"/>
    <x v="29"/>
    <n v="200801"/>
    <n v="200801"/>
    <m/>
    <n v="7"/>
    <n v="200801"/>
    <n v="266000"/>
  </r>
  <r>
    <x v="359"/>
    <x v="0"/>
    <m/>
    <x v="19"/>
    <x v="2"/>
    <x v="22"/>
    <n v="200801"/>
    <n v="200801"/>
    <m/>
    <n v="6"/>
    <n v="200801"/>
    <n v="78000"/>
  </r>
  <r>
    <x v="359"/>
    <x v="0"/>
    <m/>
    <x v="19"/>
    <x v="2"/>
    <x v="23"/>
    <n v="200801"/>
    <n v="200801"/>
    <m/>
    <n v="4"/>
    <n v="200801"/>
    <n v="96000"/>
  </r>
  <r>
    <x v="359"/>
    <x v="0"/>
    <m/>
    <x v="19"/>
    <x v="2"/>
    <x v="24"/>
    <n v="200801"/>
    <n v="200801"/>
    <m/>
    <n v="3"/>
    <n v="200801"/>
    <n v="99000"/>
  </r>
  <r>
    <x v="359"/>
    <x v="0"/>
    <m/>
    <x v="33"/>
    <x v="2"/>
    <x v="93"/>
    <n v="200801"/>
    <n v="200801"/>
    <m/>
    <n v="1"/>
    <n v="200801"/>
    <n v="33800"/>
  </r>
  <r>
    <x v="359"/>
    <x v="0"/>
    <m/>
    <x v="0"/>
    <x v="9"/>
    <x v="15"/>
    <n v="200801"/>
    <n v="200801"/>
    <m/>
    <n v="4"/>
    <n v="200801"/>
    <n v="80000"/>
  </r>
  <r>
    <x v="360"/>
    <x v="2"/>
    <m/>
    <x v="0"/>
    <x v="1"/>
    <x v="15"/>
    <n v="200801"/>
    <n v="200801"/>
    <m/>
    <n v="2"/>
    <n v="200801"/>
    <n v="40000"/>
  </r>
  <r>
    <x v="360"/>
    <x v="2"/>
    <m/>
    <x v="0"/>
    <x v="1"/>
    <x v="16"/>
    <n v="200801"/>
    <n v="200801"/>
    <m/>
    <n v="5"/>
    <n v="200801"/>
    <n v="175000"/>
  </r>
  <r>
    <x v="360"/>
    <x v="2"/>
    <m/>
    <x v="0"/>
    <x v="7"/>
    <x v="15"/>
    <n v="200801"/>
    <n v="200801"/>
    <m/>
    <n v="2"/>
    <n v="200801"/>
    <n v="40000"/>
  </r>
  <r>
    <x v="360"/>
    <x v="2"/>
    <m/>
    <x v="30"/>
    <x v="3"/>
    <x v="87"/>
    <n v="200801"/>
    <n v="200801"/>
    <m/>
    <n v="2"/>
    <n v="200801"/>
    <n v="0"/>
  </r>
  <r>
    <x v="360"/>
    <x v="2"/>
    <m/>
    <x v="31"/>
    <x v="3"/>
    <x v="88"/>
    <n v="200801"/>
    <n v="200801"/>
    <m/>
    <n v="2"/>
    <n v="200801"/>
    <n v="0"/>
  </r>
  <r>
    <x v="360"/>
    <x v="2"/>
    <m/>
    <x v="0"/>
    <x v="3"/>
    <x v="15"/>
    <n v="200801"/>
    <n v="200801"/>
    <m/>
    <n v="1"/>
    <n v="200801"/>
    <n v="0"/>
  </r>
  <r>
    <x v="360"/>
    <x v="2"/>
    <m/>
    <x v="18"/>
    <x v="3"/>
    <x v="19"/>
    <n v="200801"/>
    <n v="200801"/>
    <m/>
    <n v="1"/>
    <n v="200801"/>
    <n v="0"/>
  </r>
  <r>
    <x v="360"/>
    <x v="2"/>
    <m/>
    <x v="5"/>
    <x v="3"/>
    <x v="28"/>
    <n v="200801"/>
    <n v="200801"/>
    <m/>
    <n v="1"/>
    <n v="200801"/>
    <n v="0"/>
  </r>
  <r>
    <x v="360"/>
    <x v="2"/>
    <m/>
    <x v="6"/>
    <x v="2"/>
    <x v="37"/>
    <n v="200801"/>
    <n v="200801"/>
    <m/>
    <n v="4"/>
    <n v="200801"/>
    <n v="80000"/>
  </r>
  <r>
    <x v="360"/>
    <x v="2"/>
    <m/>
    <x v="6"/>
    <x v="2"/>
    <x v="42"/>
    <n v="200801"/>
    <n v="200801"/>
    <m/>
    <n v="1"/>
    <n v="200801"/>
    <n v="35000"/>
  </r>
  <r>
    <x v="360"/>
    <x v="2"/>
    <m/>
    <x v="25"/>
    <x v="2"/>
    <x v="34"/>
    <n v="200801"/>
    <n v="200801"/>
    <m/>
    <n v="2"/>
    <n v="200801"/>
    <n v="198000"/>
  </r>
  <r>
    <x v="360"/>
    <x v="2"/>
    <m/>
    <x v="31"/>
    <x v="2"/>
    <x v="95"/>
    <n v="200801"/>
    <n v="200801"/>
    <m/>
    <n v="14"/>
    <n v="200801"/>
    <n v="313600"/>
  </r>
  <r>
    <x v="360"/>
    <x v="2"/>
    <m/>
    <x v="31"/>
    <x v="2"/>
    <x v="96"/>
    <n v="200801"/>
    <n v="200801"/>
    <m/>
    <n v="18"/>
    <n v="200801"/>
    <n v="705600"/>
  </r>
  <r>
    <x v="360"/>
    <x v="2"/>
    <m/>
    <x v="32"/>
    <x v="2"/>
    <x v="97"/>
    <n v="200801"/>
    <n v="200801"/>
    <m/>
    <n v="15"/>
    <n v="200801"/>
    <n v="556500"/>
  </r>
  <r>
    <x v="360"/>
    <x v="2"/>
    <m/>
    <x v="34"/>
    <x v="2"/>
    <x v="98"/>
    <n v="200801"/>
    <n v="200801"/>
    <m/>
    <n v="34"/>
    <n v="200801"/>
    <n v="1190000"/>
  </r>
  <r>
    <x v="360"/>
    <x v="2"/>
    <m/>
    <x v="30"/>
    <x v="2"/>
    <x v="99"/>
    <n v="200801"/>
    <n v="200801"/>
    <m/>
    <n v="4"/>
    <n v="200801"/>
    <n v="89600"/>
  </r>
  <r>
    <x v="360"/>
    <x v="2"/>
    <m/>
    <x v="30"/>
    <x v="2"/>
    <x v="100"/>
    <n v="200801"/>
    <n v="200801"/>
    <m/>
    <n v="2"/>
    <n v="200801"/>
    <n v="78400"/>
  </r>
  <r>
    <x v="360"/>
    <x v="2"/>
    <m/>
    <x v="1"/>
    <x v="2"/>
    <x v="18"/>
    <n v="200801"/>
    <n v="200801"/>
    <m/>
    <n v="1"/>
    <n v="200801"/>
    <n v="20000"/>
  </r>
  <r>
    <x v="360"/>
    <x v="2"/>
    <m/>
    <x v="4"/>
    <x v="2"/>
    <x v="27"/>
    <n v="200801"/>
    <n v="200801"/>
    <m/>
    <n v="2"/>
    <n v="200801"/>
    <n v="40000"/>
  </r>
  <r>
    <x v="360"/>
    <x v="2"/>
    <m/>
    <x v="0"/>
    <x v="2"/>
    <x v="15"/>
    <n v="200801"/>
    <n v="200801"/>
    <m/>
    <n v="43"/>
    <n v="200801"/>
    <n v="860000"/>
  </r>
  <r>
    <x v="360"/>
    <x v="2"/>
    <m/>
    <x v="0"/>
    <x v="2"/>
    <x v="16"/>
    <n v="200801"/>
    <n v="200801"/>
    <m/>
    <n v="30"/>
    <n v="200801"/>
    <n v="1050000"/>
  </r>
  <r>
    <x v="360"/>
    <x v="2"/>
    <m/>
    <x v="0"/>
    <x v="2"/>
    <x v="17"/>
    <n v="200801"/>
    <n v="200801"/>
    <m/>
    <n v="34"/>
    <n v="200801"/>
    <n v="1122000"/>
  </r>
  <r>
    <x v="360"/>
    <x v="2"/>
    <m/>
    <x v="0"/>
    <x v="2"/>
    <x v="19"/>
    <n v="200801"/>
    <n v="200801"/>
    <m/>
    <n v="27"/>
    <n v="200801"/>
    <n v="81000"/>
  </r>
  <r>
    <x v="360"/>
    <x v="2"/>
    <m/>
    <x v="5"/>
    <x v="2"/>
    <x v="28"/>
    <n v="200801"/>
    <n v="200801"/>
    <m/>
    <n v="20"/>
    <n v="200801"/>
    <n v="560000"/>
  </r>
  <r>
    <x v="360"/>
    <x v="2"/>
    <m/>
    <x v="5"/>
    <x v="2"/>
    <x v="69"/>
    <n v="200801"/>
    <n v="200801"/>
    <m/>
    <n v="3"/>
    <n v="200801"/>
    <n v="144000"/>
  </r>
  <r>
    <x v="360"/>
    <x v="2"/>
    <m/>
    <x v="22"/>
    <x v="2"/>
    <x v="29"/>
    <n v="200801"/>
    <n v="200801"/>
    <m/>
    <n v="2"/>
    <n v="200801"/>
    <n v="76000"/>
  </r>
  <r>
    <x v="360"/>
    <x v="2"/>
    <m/>
    <x v="19"/>
    <x v="2"/>
    <x v="22"/>
    <n v="200801"/>
    <n v="200801"/>
    <m/>
    <n v="4"/>
    <n v="200801"/>
    <n v="52000"/>
  </r>
  <r>
    <x v="360"/>
    <x v="2"/>
    <m/>
    <x v="19"/>
    <x v="2"/>
    <x v="23"/>
    <n v="200801"/>
    <n v="200801"/>
    <m/>
    <n v="1"/>
    <n v="200801"/>
    <n v="24000"/>
  </r>
  <r>
    <x v="360"/>
    <x v="2"/>
    <m/>
    <x v="19"/>
    <x v="2"/>
    <x v="24"/>
    <n v="200801"/>
    <n v="200801"/>
    <m/>
    <n v="1"/>
    <n v="200801"/>
    <n v="33000"/>
  </r>
  <r>
    <x v="360"/>
    <x v="2"/>
    <m/>
    <x v="0"/>
    <x v="10"/>
    <x v="54"/>
    <n v="200801"/>
    <n v="200801"/>
    <m/>
    <n v="2"/>
    <n v="200801"/>
    <n v="66000"/>
  </r>
  <r>
    <x v="360"/>
    <x v="2"/>
    <m/>
    <x v="0"/>
    <x v="10"/>
    <x v="57"/>
    <n v="200801"/>
    <n v="200801"/>
    <m/>
    <n v="1"/>
    <n v="200801"/>
    <n v="53000"/>
  </r>
  <r>
    <x v="360"/>
    <x v="2"/>
    <m/>
    <x v="0"/>
    <x v="9"/>
    <x v="15"/>
    <n v="200801"/>
    <n v="200801"/>
    <m/>
    <n v="5"/>
    <n v="200801"/>
    <n v="100000"/>
  </r>
  <r>
    <x v="361"/>
    <x v="5"/>
    <m/>
    <x v="0"/>
    <x v="7"/>
    <x v="15"/>
    <n v="200801"/>
    <n v="200801"/>
    <m/>
    <n v="7"/>
    <n v="200801"/>
    <n v="140000"/>
  </r>
  <r>
    <x v="361"/>
    <x v="5"/>
    <m/>
    <x v="6"/>
    <x v="2"/>
    <x v="37"/>
    <n v="200801"/>
    <n v="200801"/>
    <m/>
    <n v="2"/>
    <n v="200801"/>
    <n v="40000"/>
  </r>
  <r>
    <x v="361"/>
    <x v="5"/>
    <m/>
    <x v="25"/>
    <x v="2"/>
    <x v="34"/>
    <n v="200801"/>
    <n v="200801"/>
    <m/>
    <n v="3"/>
    <n v="200801"/>
    <n v="297000"/>
  </r>
  <r>
    <x v="361"/>
    <x v="5"/>
    <m/>
    <x v="31"/>
    <x v="2"/>
    <x v="95"/>
    <n v="200801"/>
    <n v="200801"/>
    <m/>
    <n v="20"/>
    <n v="200801"/>
    <n v="448000"/>
  </r>
  <r>
    <x v="361"/>
    <x v="5"/>
    <m/>
    <x v="31"/>
    <x v="2"/>
    <x v="96"/>
    <n v="200801"/>
    <n v="200801"/>
    <m/>
    <n v="10"/>
    <n v="200801"/>
    <n v="392000"/>
  </r>
  <r>
    <x v="361"/>
    <x v="5"/>
    <m/>
    <x v="32"/>
    <x v="2"/>
    <x v="97"/>
    <n v="200801"/>
    <n v="200801"/>
    <m/>
    <n v="18"/>
    <n v="200801"/>
    <n v="667800"/>
  </r>
  <r>
    <x v="361"/>
    <x v="5"/>
    <m/>
    <x v="34"/>
    <x v="2"/>
    <x v="98"/>
    <n v="200801"/>
    <n v="200801"/>
    <m/>
    <n v="23"/>
    <n v="200801"/>
    <n v="805000"/>
  </r>
  <r>
    <x v="361"/>
    <x v="5"/>
    <m/>
    <x v="30"/>
    <x v="2"/>
    <x v="99"/>
    <n v="200801"/>
    <n v="200801"/>
    <m/>
    <n v="9"/>
    <n v="200801"/>
    <n v="201600"/>
  </r>
  <r>
    <x v="361"/>
    <x v="5"/>
    <m/>
    <x v="1"/>
    <x v="2"/>
    <x v="18"/>
    <n v="200801"/>
    <n v="200801"/>
    <m/>
    <n v="3"/>
    <n v="200801"/>
    <n v="60000"/>
  </r>
  <r>
    <x v="361"/>
    <x v="5"/>
    <m/>
    <x v="1"/>
    <x v="2"/>
    <x v="21"/>
    <n v="200801"/>
    <n v="200801"/>
    <m/>
    <n v="1"/>
    <n v="200801"/>
    <n v="35000"/>
  </r>
  <r>
    <x v="361"/>
    <x v="5"/>
    <m/>
    <x v="4"/>
    <x v="2"/>
    <x v="26"/>
    <n v="200801"/>
    <n v="200801"/>
    <m/>
    <n v="1"/>
    <n v="200801"/>
    <n v="4000"/>
  </r>
  <r>
    <x v="361"/>
    <x v="5"/>
    <m/>
    <x v="4"/>
    <x v="2"/>
    <x v="27"/>
    <n v="200801"/>
    <n v="200801"/>
    <m/>
    <n v="2"/>
    <n v="200801"/>
    <n v="40000"/>
  </r>
  <r>
    <x v="361"/>
    <x v="5"/>
    <m/>
    <x v="0"/>
    <x v="2"/>
    <x v="15"/>
    <n v="200801"/>
    <n v="200801"/>
    <m/>
    <n v="24"/>
    <n v="200801"/>
    <n v="480000"/>
  </r>
  <r>
    <x v="361"/>
    <x v="5"/>
    <m/>
    <x v="0"/>
    <x v="2"/>
    <x v="16"/>
    <n v="200801"/>
    <n v="200801"/>
    <m/>
    <n v="18"/>
    <n v="200801"/>
    <n v="630000"/>
  </r>
  <r>
    <x v="361"/>
    <x v="5"/>
    <m/>
    <x v="0"/>
    <x v="2"/>
    <x v="17"/>
    <n v="200801"/>
    <n v="200801"/>
    <m/>
    <n v="27"/>
    <n v="200801"/>
    <n v="891000"/>
  </r>
  <r>
    <x v="361"/>
    <x v="5"/>
    <m/>
    <x v="0"/>
    <x v="2"/>
    <x v="19"/>
    <n v="200801"/>
    <n v="200801"/>
    <m/>
    <n v="23"/>
    <n v="200801"/>
    <n v="69000"/>
  </r>
  <r>
    <x v="361"/>
    <x v="5"/>
    <m/>
    <x v="5"/>
    <x v="2"/>
    <x v="28"/>
    <n v="200801"/>
    <n v="200801"/>
    <m/>
    <n v="15"/>
    <n v="200801"/>
    <n v="420000"/>
  </r>
  <r>
    <x v="361"/>
    <x v="5"/>
    <m/>
    <x v="5"/>
    <x v="2"/>
    <x v="69"/>
    <n v="200801"/>
    <n v="200801"/>
    <m/>
    <n v="4"/>
    <n v="200801"/>
    <n v="192000"/>
  </r>
  <r>
    <x v="361"/>
    <x v="5"/>
    <m/>
    <x v="22"/>
    <x v="2"/>
    <x v="29"/>
    <n v="200801"/>
    <n v="200801"/>
    <m/>
    <n v="4"/>
    <n v="200801"/>
    <n v="152000"/>
  </r>
  <r>
    <x v="361"/>
    <x v="5"/>
    <m/>
    <x v="19"/>
    <x v="2"/>
    <x v="22"/>
    <n v="200801"/>
    <n v="200801"/>
    <m/>
    <n v="7"/>
    <n v="200801"/>
    <n v="91000"/>
  </r>
  <r>
    <x v="361"/>
    <x v="5"/>
    <m/>
    <x v="19"/>
    <x v="2"/>
    <x v="23"/>
    <n v="200801"/>
    <n v="200801"/>
    <m/>
    <n v="1"/>
    <n v="200801"/>
    <n v="24000"/>
  </r>
  <r>
    <x v="361"/>
    <x v="5"/>
    <m/>
    <x v="33"/>
    <x v="2"/>
    <x v="92"/>
    <n v="200801"/>
    <n v="200801"/>
    <m/>
    <n v="1"/>
    <n v="200801"/>
    <n v="18200"/>
  </r>
  <r>
    <x v="361"/>
    <x v="5"/>
    <m/>
    <x v="0"/>
    <x v="9"/>
    <x v="15"/>
    <n v="200801"/>
    <n v="200801"/>
    <m/>
    <n v="4"/>
    <n v="200801"/>
    <n v="80000"/>
  </r>
  <r>
    <x v="362"/>
    <x v="6"/>
    <m/>
    <x v="0"/>
    <x v="7"/>
    <x v="15"/>
    <n v="200801"/>
    <n v="200801"/>
    <m/>
    <n v="4"/>
    <n v="200801"/>
    <n v="80000"/>
  </r>
  <r>
    <x v="362"/>
    <x v="6"/>
    <m/>
    <x v="6"/>
    <x v="2"/>
    <x v="37"/>
    <n v="200801"/>
    <n v="200801"/>
    <m/>
    <n v="3"/>
    <n v="200801"/>
    <n v="60000"/>
  </r>
  <r>
    <x v="362"/>
    <x v="6"/>
    <m/>
    <x v="25"/>
    <x v="2"/>
    <x v="34"/>
    <n v="200801"/>
    <n v="200801"/>
    <m/>
    <n v="4"/>
    <n v="200801"/>
    <n v="396000"/>
  </r>
  <r>
    <x v="362"/>
    <x v="6"/>
    <m/>
    <x v="31"/>
    <x v="2"/>
    <x v="95"/>
    <n v="200801"/>
    <n v="200801"/>
    <m/>
    <n v="31"/>
    <n v="200801"/>
    <n v="694400"/>
  </r>
  <r>
    <x v="362"/>
    <x v="6"/>
    <m/>
    <x v="31"/>
    <x v="2"/>
    <x v="96"/>
    <n v="200801"/>
    <n v="200801"/>
    <m/>
    <n v="16"/>
    <n v="200801"/>
    <n v="627200"/>
  </r>
  <r>
    <x v="362"/>
    <x v="6"/>
    <m/>
    <x v="32"/>
    <x v="2"/>
    <x v="97"/>
    <n v="200801"/>
    <n v="200801"/>
    <m/>
    <n v="25"/>
    <n v="200801"/>
    <n v="927500"/>
  </r>
  <r>
    <x v="362"/>
    <x v="6"/>
    <m/>
    <x v="34"/>
    <x v="2"/>
    <x v="98"/>
    <n v="200801"/>
    <n v="200801"/>
    <m/>
    <n v="29"/>
    <n v="200801"/>
    <n v="1015000"/>
  </r>
  <r>
    <x v="362"/>
    <x v="6"/>
    <m/>
    <x v="30"/>
    <x v="2"/>
    <x v="99"/>
    <n v="200801"/>
    <n v="200801"/>
    <m/>
    <n v="3"/>
    <n v="200801"/>
    <n v="67200"/>
  </r>
  <r>
    <x v="362"/>
    <x v="6"/>
    <m/>
    <x v="30"/>
    <x v="2"/>
    <x v="100"/>
    <n v="200801"/>
    <n v="200801"/>
    <m/>
    <n v="2"/>
    <n v="200801"/>
    <n v="78400"/>
  </r>
  <r>
    <x v="362"/>
    <x v="6"/>
    <m/>
    <x v="1"/>
    <x v="2"/>
    <x v="18"/>
    <n v="200801"/>
    <n v="200801"/>
    <m/>
    <n v="1"/>
    <n v="200801"/>
    <n v="20000"/>
  </r>
  <r>
    <x v="362"/>
    <x v="6"/>
    <m/>
    <x v="4"/>
    <x v="2"/>
    <x v="26"/>
    <n v="200801"/>
    <n v="200801"/>
    <m/>
    <n v="7"/>
    <n v="200801"/>
    <n v="28000"/>
  </r>
  <r>
    <x v="362"/>
    <x v="6"/>
    <m/>
    <x v="4"/>
    <x v="2"/>
    <x v="27"/>
    <n v="200801"/>
    <n v="200801"/>
    <m/>
    <n v="4"/>
    <n v="200801"/>
    <n v="80000"/>
  </r>
  <r>
    <x v="362"/>
    <x v="6"/>
    <m/>
    <x v="0"/>
    <x v="2"/>
    <x v="15"/>
    <n v="200801"/>
    <n v="200801"/>
    <m/>
    <n v="32"/>
    <n v="200801"/>
    <n v="640000"/>
  </r>
  <r>
    <x v="362"/>
    <x v="6"/>
    <m/>
    <x v="0"/>
    <x v="2"/>
    <x v="16"/>
    <n v="200801"/>
    <n v="200801"/>
    <m/>
    <n v="22"/>
    <n v="200801"/>
    <n v="770000"/>
  </r>
  <r>
    <x v="362"/>
    <x v="6"/>
    <m/>
    <x v="0"/>
    <x v="2"/>
    <x v="17"/>
    <n v="200801"/>
    <n v="200801"/>
    <m/>
    <n v="33"/>
    <n v="200801"/>
    <n v="1089000"/>
  </r>
  <r>
    <x v="362"/>
    <x v="6"/>
    <m/>
    <x v="0"/>
    <x v="2"/>
    <x v="19"/>
    <n v="200801"/>
    <n v="200801"/>
    <m/>
    <n v="29"/>
    <n v="200801"/>
    <n v="87000"/>
  </r>
  <r>
    <x v="362"/>
    <x v="6"/>
    <m/>
    <x v="5"/>
    <x v="2"/>
    <x v="28"/>
    <n v="200801"/>
    <n v="200801"/>
    <m/>
    <n v="17"/>
    <n v="200801"/>
    <n v="476000"/>
  </r>
  <r>
    <x v="362"/>
    <x v="6"/>
    <m/>
    <x v="5"/>
    <x v="2"/>
    <x v="69"/>
    <n v="200801"/>
    <n v="200801"/>
    <m/>
    <n v="3"/>
    <n v="200801"/>
    <n v="144000"/>
  </r>
  <r>
    <x v="362"/>
    <x v="6"/>
    <m/>
    <x v="22"/>
    <x v="2"/>
    <x v="29"/>
    <n v="200801"/>
    <n v="200801"/>
    <m/>
    <n v="2"/>
    <n v="200801"/>
    <n v="76000"/>
  </r>
  <r>
    <x v="362"/>
    <x v="6"/>
    <m/>
    <x v="19"/>
    <x v="2"/>
    <x v="22"/>
    <n v="200801"/>
    <n v="200801"/>
    <m/>
    <n v="4"/>
    <n v="200801"/>
    <n v="52000"/>
  </r>
  <r>
    <x v="362"/>
    <x v="6"/>
    <m/>
    <x v="19"/>
    <x v="2"/>
    <x v="24"/>
    <n v="200801"/>
    <n v="200801"/>
    <m/>
    <n v="1"/>
    <n v="200801"/>
    <n v="33000"/>
  </r>
  <r>
    <x v="362"/>
    <x v="6"/>
    <m/>
    <x v="33"/>
    <x v="2"/>
    <x v="92"/>
    <n v="200801"/>
    <n v="200801"/>
    <m/>
    <n v="2"/>
    <n v="200801"/>
    <n v="36400"/>
  </r>
  <r>
    <x v="362"/>
    <x v="6"/>
    <m/>
    <x v="33"/>
    <x v="2"/>
    <x v="93"/>
    <n v="200801"/>
    <n v="200801"/>
    <m/>
    <n v="2"/>
    <n v="200801"/>
    <n v="67600"/>
  </r>
  <r>
    <x v="362"/>
    <x v="6"/>
    <m/>
    <x v="0"/>
    <x v="6"/>
    <x v="15"/>
    <n v="200801"/>
    <n v="200801"/>
    <m/>
    <n v="648"/>
    <n v="200801"/>
    <n v="5876064"/>
  </r>
  <r>
    <x v="362"/>
    <x v="6"/>
    <m/>
    <x v="0"/>
    <x v="6"/>
    <x v="17"/>
    <n v="200801"/>
    <n v="200801"/>
    <m/>
    <n v="66"/>
    <n v="200801"/>
    <n v="1043988"/>
  </r>
  <r>
    <x v="362"/>
    <x v="6"/>
    <m/>
    <x v="4"/>
    <x v="6"/>
    <x v="26"/>
    <n v="200801"/>
    <n v="200801"/>
    <m/>
    <n v="416"/>
    <n v="200801"/>
    <n v="446368"/>
  </r>
  <r>
    <x v="362"/>
    <x v="6"/>
    <m/>
    <x v="26"/>
    <x v="6"/>
    <x v="35"/>
    <n v="200801"/>
    <n v="200801"/>
    <m/>
    <n v="29"/>
    <n v="200801"/>
    <n v="496799"/>
  </r>
  <r>
    <x v="362"/>
    <x v="6"/>
    <m/>
    <x v="22"/>
    <x v="6"/>
    <x v="29"/>
    <n v="200801"/>
    <n v="200801"/>
    <m/>
    <n v="44"/>
    <n v="200801"/>
    <n v="866404"/>
  </r>
  <r>
    <x v="362"/>
    <x v="6"/>
    <m/>
    <x v="24"/>
    <x v="6"/>
    <x v="31"/>
    <n v="200801"/>
    <n v="200801"/>
    <m/>
    <n v="131"/>
    <n v="200801"/>
    <n v="1948887"/>
  </r>
  <r>
    <x v="362"/>
    <x v="6"/>
    <m/>
    <x v="23"/>
    <x v="6"/>
    <x v="30"/>
    <n v="200801"/>
    <n v="200801"/>
    <m/>
    <n v="13"/>
    <n v="200801"/>
    <n v="90532"/>
  </r>
  <r>
    <x v="362"/>
    <x v="6"/>
    <m/>
    <x v="19"/>
    <x v="6"/>
    <x v="22"/>
    <n v="200801"/>
    <n v="200801"/>
    <m/>
    <n v="43"/>
    <n v="200801"/>
    <n v="292013"/>
  </r>
  <r>
    <x v="362"/>
    <x v="6"/>
    <m/>
    <x v="27"/>
    <x v="6"/>
    <x v="36"/>
    <n v="200801"/>
    <n v="200801"/>
    <m/>
    <n v="1"/>
    <n v="200801"/>
    <n v="9457"/>
  </r>
  <r>
    <x v="362"/>
    <x v="6"/>
    <m/>
    <x v="6"/>
    <x v="6"/>
    <x v="37"/>
    <n v="200801"/>
    <n v="200801"/>
    <m/>
    <n v="14"/>
    <n v="200801"/>
    <n v="140000"/>
  </r>
  <r>
    <x v="362"/>
    <x v="6"/>
    <m/>
    <x v="28"/>
    <x v="6"/>
    <x v="39"/>
    <n v="200801"/>
    <n v="200801"/>
    <m/>
    <n v="12"/>
    <n v="200801"/>
    <n v="189816"/>
  </r>
  <r>
    <x v="362"/>
    <x v="6"/>
    <m/>
    <x v="4"/>
    <x v="6"/>
    <x v="66"/>
    <n v="200801"/>
    <n v="200801"/>
    <m/>
    <n v="70"/>
    <n v="200801"/>
    <n v="391790"/>
  </r>
  <r>
    <x v="362"/>
    <x v="6"/>
    <m/>
    <x v="31"/>
    <x v="6"/>
    <x v="103"/>
    <n v="200801"/>
    <n v="200801"/>
    <m/>
    <n v="21"/>
    <n v="200801"/>
    <n v="235200"/>
  </r>
  <r>
    <x v="362"/>
    <x v="6"/>
    <m/>
    <x v="30"/>
    <x v="6"/>
    <x v="104"/>
    <n v="200801"/>
    <n v="200801"/>
    <m/>
    <n v="15"/>
    <n v="200801"/>
    <n v="168000"/>
  </r>
  <r>
    <x v="363"/>
    <x v="3"/>
    <m/>
    <x v="0"/>
    <x v="1"/>
    <x v="15"/>
    <n v="200801"/>
    <n v="200801"/>
    <m/>
    <n v="1"/>
    <n v="200801"/>
    <n v="20000"/>
  </r>
  <r>
    <x v="363"/>
    <x v="3"/>
    <m/>
    <x v="0"/>
    <x v="1"/>
    <x v="16"/>
    <n v="200801"/>
    <n v="200801"/>
    <m/>
    <n v="12"/>
    <n v="200801"/>
    <n v="420000"/>
  </r>
  <r>
    <x v="363"/>
    <x v="3"/>
    <m/>
    <x v="0"/>
    <x v="7"/>
    <x v="15"/>
    <n v="200801"/>
    <n v="200801"/>
    <m/>
    <n v="7"/>
    <n v="200801"/>
    <n v="140000"/>
  </r>
  <r>
    <x v="363"/>
    <x v="3"/>
    <m/>
    <x v="30"/>
    <x v="3"/>
    <x v="87"/>
    <n v="200801"/>
    <n v="200801"/>
    <m/>
    <n v="3"/>
    <n v="200801"/>
    <n v="0"/>
  </r>
  <r>
    <x v="363"/>
    <x v="3"/>
    <m/>
    <x v="31"/>
    <x v="3"/>
    <x v="88"/>
    <n v="200801"/>
    <n v="200801"/>
    <m/>
    <n v="3"/>
    <n v="200801"/>
    <n v="0"/>
  </r>
  <r>
    <x v="363"/>
    <x v="3"/>
    <m/>
    <x v="25"/>
    <x v="2"/>
    <x v="34"/>
    <n v="200801"/>
    <n v="200801"/>
    <m/>
    <n v="3"/>
    <n v="200801"/>
    <n v="297000"/>
  </r>
  <r>
    <x v="363"/>
    <x v="3"/>
    <m/>
    <x v="31"/>
    <x v="2"/>
    <x v="95"/>
    <n v="200801"/>
    <n v="200801"/>
    <m/>
    <n v="23"/>
    <n v="200801"/>
    <n v="515200"/>
  </r>
  <r>
    <x v="363"/>
    <x v="3"/>
    <m/>
    <x v="31"/>
    <x v="2"/>
    <x v="96"/>
    <n v="200801"/>
    <n v="200801"/>
    <m/>
    <n v="16"/>
    <n v="200801"/>
    <n v="627200"/>
  </r>
  <r>
    <x v="363"/>
    <x v="3"/>
    <m/>
    <x v="32"/>
    <x v="2"/>
    <x v="97"/>
    <n v="200801"/>
    <n v="200801"/>
    <m/>
    <n v="18"/>
    <n v="200801"/>
    <n v="667800"/>
  </r>
  <r>
    <x v="363"/>
    <x v="3"/>
    <m/>
    <x v="34"/>
    <x v="2"/>
    <x v="105"/>
    <n v="200801"/>
    <n v="200801"/>
    <m/>
    <n v="19"/>
    <n v="200801"/>
    <n v="704900"/>
  </r>
  <r>
    <x v="363"/>
    <x v="3"/>
    <m/>
    <x v="30"/>
    <x v="2"/>
    <x v="99"/>
    <n v="200801"/>
    <n v="200801"/>
    <m/>
    <n v="2"/>
    <n v="200801"/>
    <n v="44800"/>
  </r>
  <r>
    <x v="363"/>
    <x v="3"/>
    <m/>
    <x v="30"/>
    <x v="2"/>
    <x v="100"/>
    <n v="200801"/>
    <n v="200801"/>
    <m/>
    <n v="1"/>
    <n v="200801"/>
    <n v="39200"/>
  </r>
  <r>
    <x v="363"/>
    <x v="3"/>
    <m/>
    <x v="1"/>
    <x v="2"/>
    <x v="18"/>
    <n v="200801"/>
    <n v="200801"/>
    <m/>
    <n v="3"/>
    <n v="200801"/>
    <n v="60000"/>
  </r>
  <r>
    <x v="363"/>
    <x v="3"/>
    <m/>
    <x v="4"/>
    <x v="2"/>
    <x v="26"/>
    <n v="200801"/>
    <n v="200801"/>
    <m/>
    <n v="3"/>
    <n v="200801"/>
    <n v="12000"/>
  </r>
  <r>
    <x v="363"/>
    <x v="3"/>
    <m/>
    <x v="4"/>
    <x v="2"/>
    <x v="27"/>
    <n v="200801"/>
    <n v="200801"/>
    <m/>
    <n v="4"/>
    <n v="200801"/>
    <n v="80000"/>
  </r>
  <r>
    <x v="363"/>
    <x v="3"/>
    <m/>
    <x v="0"/>
    <x v="2"/>
    <x v="15"/>
    <n v="200801"/>
    <n v="200801"/>
    <m/>
    <n v="27"/>
    <n v="200801"/>
    <n v="540000"/>
  </r>
  <r>
    <x v="363"/>
    <x v="3"/>
    <m/>
    <x v="0"/>
    <x v="2"/>
    <x v="16"/>
    <n v="200801"/>
    <n v="200801"/>
    <m/>
    <n v="26"/>
    <n v="200801"/>
    <n v="910000"/>
  </r>
  <r>
    <x v="363"/>
    <x v="3"/>
    <m/>
    <x v="0"/>
    <x v="2"/>
    <x v="17"/>
    <n v="200801"/>
    <n v="200801"/>
    <m/>
    <n v="41"/>
    <n v="200801"/>
    <n v="1353000"/>
  </r>
  <r>
    <x v="363"/>
    <x v="3"/>
    <m/>
    <x v="0"/>
    <x v="2"/>
    <x v="19"/>
    <n v="200801"/>
    <n v="200801"/>
    <m/>
    <n v="32"/>
    <n v="200801"/>
    <n v="96000"/>
  </r>
  <r>
    <x v="363"/>
    <x v="3"/>
    <m/>
    <x v="5"/>
    <x v="2"/>
    <x v="28"/>
    <n v="200801"/>
    <n v="200801"/>
    <m/>
    <n v="15"/>
    <n v="200801"/>
    <n v="420000"/>
  </r>
  <r>
    <x v="363"/>
    <x v="3"/>
    <m/>
    <x v="22"/>
    <x v="2"/>
    <x v="29"/>
    <n v="200801"/>
    <n v="200801"/>
    <m/>
    <n v="4"/>
    <n v="200801"/>
    <n v="152000"/>
  </r>
  <r>
    <x v="363"/>
    <x v="3"/>
    <m/>
    <x v="19"/>
    <x v="2"/>
    <x v="22"/>
    <n v="200801"/>
    <n v="200801"/>
    <m/>
    <n v="2"/>
    <n v="200801"/>
    <n v="26000"/>
  </r>
  <r>
    <x v="363"/>
    <x v="3"/>
    <m/>
    <x v="19"/>
    <x v="2"/>
    <x v="23"/>
    <n v="200801"/>
    <n v="200801"/>
    <m/>
    <n v="1"/>
    <n v="200801"/>
    <n v="24000"/>
  </r>
  <r>
    <x v="363"/>
    <x v="3"/>
    <m/>
    <x v="33"/>
    <x v="2"/>
    <x v="92"/>
    <n v="200801"/>
    <n v="200801"/>
    <m/>
    <n v="2"/>
    <n v="200801"/>
    <n v="36400"/>
  </r>
  <r>
    <x v="363"/>
    <x v="3"/>
    <m/>
    <x v="0"/>
    <x v="9"/>
    <x v="15"/>
    <n v="200801"/>
    <n v="200801"/>
    <m/>
    <n v="6"/>
    <n v="200801"/>
    <n v="120000"/>
  </r>
  <r>
    <x v="364"/>
    <x v="4"/>
    <m/>
    <x v="0"/>
    <x v="7"/>
    <x v="15"/>
    <n v="200801"/>
    <n v="200801"/>
    <m/>
    <n v="4"/>
    <n v="200801"/>
    <n v="80000"/>
  </r>
  <r>
    <x v="364"/>
    <x v="4"/>
    <m/>
    <x v="6"/>
    <x v="2"/>
    <x v="37"/>
    <n v="200801"/>
    <n v="200801"/>
    <m/>
    <n v="3"/>
    <n v="200801"/>
    <n v="60000"/>
  </r>
  <r>
    <x v="364"/>
    <x v="4"/>
    <m/>
    <x v="6"/>
    <x v="2"/>
    <x v="42"/>
    <n v="200801"/>
    <n v="200801"/>
    <m/>
    <n v="1"/>
    <n v="200801"/>
    <n v="35000"/>
  </r>
  <r>
    <x v="364"/>
    <x v="4"/>
    <m/>
    <x v="25"/>
    <x v="2"/>
    <x v="34"/>
    <n v="200801"/>
    <n v="200801"/>
    <m/>
    <n v="1"/>
    <n v="200801"/>
    <n v="99000"/>
  </r>
  <r>
    <x v="364"/>
    <x v="4"/>
    <m/>
    <x v="31"/>
    <x v="2"/>
    <x v="95"/>
    <n v="200801"/>
    <n v="200801"/>
    <m/>
    <n v="18"/>
    <n v="200801"/>
    <n v="403200"/>
  </r>
  <r>
    <x v="364"/>
    <x v="4"/>
    <m/>
    <x v="31"/>
    <x v="2"/>
    <x v="96"/>
    <n v="200801"/>
    <n v="200801"/>
    <m/>
    <n v="8"/>
    <n v="200801"/>
    <n v="313600"/>
  </r>
  <r>
    <x v="364"/>
    <x v="4"/>
    <m/>
    <x v="32"/>
    <x v="2"/>
    <x v="97"/>
    <n v="200801"/>
    <n v="200801"/>
    <m/>
    <n v="13"/>
    <n v="200801"/>
    <n v="482300"/>
  </r>
  <r>
    <x v="364"/>
    <x v="4"/>
    <m/>
    <x v="34"/>
    <x v="2"/>
    <x v="105"/>
    <n v="200801"/>
    <n v="200801"/>
    <m/>
    <n v="15"/>
    <n v="200801"/>
    <n v="556500"/>
  </r>
  <r>
    <x v="364"/>
    <x v="4"/>
    <m/>
    <x v="30"/>
    <x v="2"/>
    <x v="99"/>
    <n v="200801"/>
    <n v="200801"/>
    <m/>
    <n v="2"/>
    <n v="200801"/>
    <n v="44800"/>
  </r>
  <r>
    <x v="364"/>
    <x v="4"/>
    <m/>
    <x v="30"/>
    <x v="2"/>
    <x v="100"/>
    <n v="200801"/>
    <n v="200801"/>
    <m/>
    <n v="2"/>
    <n v="200801"/>
    <n v="78400"/>
  </r>
  <r>
    <x v="364"/>
    <x v="4"/>
    <m/>
    <x v="1"/>
    <x v="2"/>
    <x v="18"/>
    <n v="200801"/>
    <n v="200801"/>
    <m/>
    <n v="2"/>
    <n v="200801"/>
    <n v="40000"/>
  </r>
  <r>
    <x v="364"/>
    <x v="4"/>
    <m/>
    <x v="4"/>
    <x v="2"/>
    <x v="26"/>
    <n v="200801"/>
    <n v="200801"/>
    <m/>
    <n v="1"/>
    <n v="200801"/>
    <n v="4000"/>
  </r>
  <r>
    <x v="364"/>
    <x v="4"/>
    <m/>
    <x v="4"/>
    <x v="2"/>
    <x v="27"/>
    <n v="200801"/>
    <n v="200801"/>
    <m/>
    <n v="7"/>
    <n v="200801"/>
    <n v="140000"/>
  </r>
  <r>
    <x v="364"/>
    <x v="4"/>
    <m/>
    <x v="0"/>
    <x v="2"/>
    <x v="15"/>
    <n v="200801"/>
    <n v="200801"/>
    <m/>
    <n v="30"/>
    <n v="200801"/>
    <n v="600000"/>
  </r>
  <r>
    <x v="364"/>
    <x v="4"/>
    <m/>
    <x v="0"/>
    <x v="2"/>
    <x v="16"/>
    <n v="200801"/>
    <n v="200801"/>
    <m/>
    <n v="14"/>
    <n v="200801"/>
    <n v="490000"/>
  </r>
  <r>
    <x v="364"/>
    <x v="4"/>
    <m/>
    <x v="0"/>
    <x v="2"/>
    <x v="17"/>
    <n v="200801"/>
    <n v="200801"/>
    <m/>
    <n v="21"/>
    <n v="200801"/>
    <n v="693000"/>
  </r>
  <r>
    <x v="364"/>
    <x v="4"/>
    <m/>
    <x v="0"/>
    <x v="2"/>
    <x v="19"/>
    <n v="200801"/>
    <n v="200801"/>
    <m/>
    <n v="32"/>
    <n v="200801"/>
    <n v="96000"/>
  </r>
  <r>
    <x v="364"/>
    <x v="4"/>
    <m/>
    <x v="5"/>
    <x v="2"/>
    <x v="28"/>
    <n v="200801"/>
    <n v="200801"/>
    <m/>
    <n v="24"/>
    <n v="200801"/>
    <n v="672000"/>
  </r>
  <r>
    <x v="364"/>
    <x v="4"/>
    <m/>
    <x v="5"/>
    <x v="2"/>
    <x v="69"/>
    <n v="200801"/>
    <n v="200801"/>
    <m/>
    <n v="6"/>
    <n v="200801"/>
    <n v="288000"/>
  </r>
  <r>
    <x v="364"/>
    <x v="4"/>
    <m/>
    <x v="22"/>
    <x v="2"/>
    <x v="29"/>
    <n v="200801"/>
    <n v="200801"/>
    <m/>
    <n v="1"/>
    <n v="200801"/>
    <n v="38000"/>
  </r>
  <r>
    <x v="364"/>
    <x v="4"/>
    <m/>
    <x v="19"/>
    <x v="2"/>
    <x v="22"/>
    <n v="200801"/>
    <n v="200801"/>
    <m/>
    <n v="5"/>
    <n v="200801"/>
    <n v="65000"/>
  </r>
  <r>
    <x v="364"/>
    <x v="4"/>
    <m/>
    <x v="19"/>
    <x v="2"/>
    <x v="23"/>
    <n v="200801"/>
    <n v="200801"/>
    <m/>
    <n v="3"/>
    <n v="200801"/>
    <n v="72000"/>
  </r>
  <r>
    <x v="364"/>
    <x v="4"/>
    <m/>
    <x v="19"/>
    <x v="2"/>
    <x v="24"/>
    <n v="200801"/>
    <n v="200801"/>
    <m/>
    <n v="1"/>
    <n v="200801"/>
    <n v="33000"/>
  </r>
  <r>
    <x v="364"/>
    <x v="4"/>
    <m/>
    <x v="33"/>
    <x v="2"/>
    <x v="92"/>
    <n v="200801"/>
    <n v="200801"/>
    <m/>
    <n v="2"/>
    <n v="200801"/>
    <n v="36400"/>
  </r>
  <r>
    <x v="364"/>
    <x v="4"/>
    <m/>
    <x v="0"/>
    <x v="9"/>
    <x v="15"/>
    <n v="200801"/>
    <n v="200801"/>
    <m/>
    <n v="4"/>
    <n v="200801"/>
    <n v="80000"/>
  </r>
  <r>
    <x v="365"/>
    <x v="1"/>
    <m/>
    <x v="0"/>
    <x v="7"/>
    <x v="15"/>
    <n v="200801"/>
    <n v="200801"/>
    <m/>
    <n v="1"/>
    <n v="200801"/>
    <n v="20000"/>
  </r>
  <r>
    <x v="365"/>
    <x v="1"/>
    <m/>
    <x v="6"/>
    <x v="2"/>
    <x v="37"/>
    <n v="200801"/>
    <n v="200801"/>
    <m/>
    <n v="3"/>
    <n v="200801"/>
    <n v="60000"/>
  </r>
  <r>
    <x v="365"/>
    <x v="1"/>
    <m/>
    <x v="25"/>
    <x v="2"/>
    <x v="34"/>
    <n v="200801"/>
    <n v="200801"/>
    <m/>
    <n v="2"/>
    <n v="200801"/>
    <n v="198000"/>
  </r>
  <r>
    <x v="365"/>
    <x v="1"/>
    <m/>
    <x v="31"/>
    <x v="2"/>
    <x v="95"/>
    <n v="200801"/>
    <n v="200801"/>
    <m/>
    <n v="9"/>
    <n v="200801"/>
    <n v="201600"/>
  </r>
  <r>
    <x v="365"/>
    <x v="1"/>
    <m/>
    <x v="31"/>
    <x v="2"/>
    <x v="96"/>
    <n v="200801"/>
    <n v="200801"/>
    <m/>
    <n v="9"/>
    <n v="200801"/>
    <n v="352800"/>
  </r>
  <r>
    <x v="365"/>
    <x v="1"/>
    <m/>
    <x v="32"/>
    <x v="2"/>
    <x v="97"/>
    <n v="200801"/>
    <n v="200801"/>
    <m/>
    <n v="20"/>
    <n v="200801"/>
    <n v="742000"/>
  </r>
  <r>
    <x v="365"/>
    <x v="1"/>
    <m/>
    <x v="34"/>
    <x v="2"/>
    <x v="105"/>
    <n v="200801"/>
    <n v="200801"/>
    <m/>
    <n v="14"/>
    <n v="200801"/>
    <n v="519400"/>
  </r>
  <r>
    <x v="365"/>
    <x v="1"/>
    <m/>
    <x v="30"/>
    <x v="2"/>
    <x v="99"/>
    <n v="200801"/>
    <n v="200801"/>
    <m/>
    <n v="3"/>
    <n v="200801"/>
    <n v="67200"/>
  </r>
  <r>
    <x v="365"/>
    <x v="1"/>
    <m/>
    <x v="1"/>
    <x v="2"/>
    <x v="18"/>
    <n v="200801"/>
    <n v="200801"/>
    <m/>
    <n v="4"/>
    <n v="200801"/>
    <n v="80000"/>
  </r>
  <r>
    <x v="365"/>
    <x v="1"/>
    <m/>
    <x v="4"/>
    <x v="2"/>
    <x v="26"/>
    <n v="200801"/>
    <n v="200801"/>
    <m/>
    <n v="1"/>
    <n v="200801"/>
    <n v="4000"/>
  </r>
  <r>
    <x v="365"/>
    <x v="1"/>
    <m/>
    <x v="4"/>
    <x v="2"/>
    <x v="27"/>
    <n v="200801"/>
    <n v="200801"/>
    <m/>
    <n v="2"/>
    <n v="200801"/>
    <n v="40000"/>
  </r>
  <r>
    <x v="365"/>
    <x v="1"/>
    <m/>
    <x v="0"/>
    <x v="2"/>
    <x v="15"/>
    <n v="200801"/>
    <n v="200801"/>
    <m/>
    <n v="27"/>
    <n v="200801"/>
    <n v="540000"/>
  </r>
  <r>
    <x v="365"/>
    <x v="1"/>
    <m/>
    <x v="0"/>
    <x v="2"/>
    <x v="16"/>
    <n v="200801"/>
    <n v="200801"/>
    <m/>
    <n v="7"/>
    <n v="200801"/>
    <n v="245000"/>
  </r>
  <r>
    <x v="365"/>
    <x v="1"/>
    <m/>
    <x v="0"/>
    <x v="2"/>
    <x v="17"/>
    <n v="200801"/>
    <n v="200801"/>
    <m/>
    <n v="27"/>
    <n v="200801"/>
    <n v="891000"/>
  </r>
  <r>
    <x v="365"/>
    <x v="1"/>
    <m/>
    <x v="0"/>
    <x v="2"/>
    <x v="19"/>
    <n v="200801"/>
    <n v="200801"/>
    <m/>
    <n v="21"/>
    <n v="200801"/>
    <n v="63000"/>
  </r>
  <r>
    <x v="365"/>
    <x v="1"/>
    <m/>
    <x v="5"/>
    <x v="2"/>
    <x v="28"/>
    <n v="200801"/>
    <n v="200801"/>
    <m/>
    <n v="20"/>
    <n v="200801"/>
    <n v="560000"/>
  </r>
  <r>
    <x v="365"/>
    <x v="1"/>
    <m/>
    <x v="5"/>
    <x v="2"/>
    <x v="69"/>
    <n v="200801"/>
    <n v="200801"/>
    <m/>
    <n v="2"/>
    <n v="200801"/>
    <n v="96000"/>
  </r>
  <r>
    <x v="365"/>
    <x v="1"/>
    <m/>
    <x v="19"/>
    <x v="2"/>
    <x v="22"/>
    <n v="200801"/>
    <n v="200801"/>
    <m/>
    <n v="3"/>
    <n v="200801"/>
    <n v="39000"/>
  </r>
  <r>
    <x v="365"/>
    <x v="1"/>
    <m/>
    <x v="19"/>
    <x v="2"/>
    <x v="23"/>
    <n v="200801"/>
    <n v="200801"/>
    <m/>
    <n v="1"/>
    <n v="200801"/>
    <n v="24000"/>
  </r>
  <r>
    <x v="365"/>
    <x v="1"/>
    <m/>
    <x v="0"/>
    <x v="9"/>
    <x v="15"/>
    <n v="200801"/>
    <n v="200801"/>
    <m/>
    <n v="2"/>
    <n v="200801"/>
    <n v="40000"/>
  </r>
  <r>
    <x v="365"/>
    <x v="1"/>
    <m/>
    <x v="22"/>
    <x v="9"/>
    <x v="29"/>
    <n v="200801"/>
    <n v="200801"/>
    <m/>
    <n v="1"/>
    <n v="200801"/>
    <n v="38000"/>
  </r>
  <r>
    <x v="366"/>
    <x v="0"/>
    <m/>
    <x v="0"/>
    <x v="7"/>
    <x v="15"/>
    <n v="200801"/>
    <n v="200801"/>
    <m/>
    <n v="7"/>
    <n v="200801"/>
    <n v="140000"/>
  </r>
  <r>
    <x v="366"/>
    <x v="0"/>
    <m/>
    <x v="6"/>
    <x v="2"/>
    <x v="37"/>
    <n v="200801"/>
    <n v="200801"/>
    <m/>
    <n v="4"/>
    <n v="200801"/>
    <n v="80000"/>
  </r>
  <r>
    <x v="366"/>
    <x v="0"/>
    <m/>
    <x v="6"/>
    <x v="2"/>
    <x v="42"/>
    <n v="200801"/>
    <n v="200801"/>
    <m/>
    <n v="2"/>
    <n v="200801"/>
    <n v="70000"/>
  </r>
  <r>
    <x v="366"/>
    <x v="0"/>
    <m/>
    <x v="25"/>
    <x v="2"/>
    <x v="34"/>
    <n v="200801"/>
    <n v="200801"/>
    <m/>
    <n v="5"/>
    <n v="200801"/>
    <n v="495000"/>
  </r>
  <r>
    <x v="366"/>
    <x v="0"/>
    <m/>
    <x v="31"/>
    <x v="2"/>
    <x v="95"/>
    <n v="200801"/>
    <n v="200801"/>
    <m/>
    <n v="11"/>
    <n v="200801"/>
    <n v="246400"/>
  </r>
  <r>
    <x v="366"/>
    <x v="0"/>
    <m/>
    <x v="31"/>
    <x v="2"/>
    <x v="96"/>
    <n v="200801"/>
    <n v="200801"/>
    <m/>
    <n v="10"/>
    <n v="200801"/>
    <n v="392000"/>
  </r>
  <r>
    <x v="366"/>
    <x v="0"/>
    <m/>
    <x v="32"/>
    <x v="2"/>
    <x v="97"/>
    <n v="200801"/>
    <n v="200801"/>
    <m/>
    <n v="21"/>
    <n v="200801"/>
    <n v="779100"/>
  </r>
  <r>
    <x v="366"/>
    <x v="0"/>
    <m/>
    <x v="34"/>
    <x v="2"/>
    <x v="105"/>
    <n v="200801"/>
    <n v="200801"/>
    <m/>
    <n v="19"/>
    <n v="200801"/>
    <n v="704900"/>
  </r>
  <r>
    <x v="366"/>
    <x v="0"/>
    <m/>
    <x v="30"/>
    <x v="2"/>
    <x v="99"/>
    <n v="200801"/>
    <n v="200801"/>
    <m/>
    <n v="7"/>
    <n v="200801"/>
    <n v="156800"/>
  </r>
  <r>
    <x v="366"/>
    <x v="0"/>
    <m/>
    <x v="30"/>
    <x v="2"/>
    <x v="100"/>
    <n v="200801"/>
    <n v="200801"/>
    <m/>
    <n v="1"/>
    <n v="200801"/>
    <n v="39200"/>
  </r>
  <r>
    <x v="366"/>
    <x v="0"/>
    <m/>
    <x v="1"/>
    <x v="2"/>
    <x v="18"/>
    <n v="200801"/>
    <n v="200801"/>
    <m/>
    <n v="1"/>
    <n v="200801"/>
    <n v="20000"/>
  </r>
  <r>
    <x v="366"/>
    <x v="0"/>
    <m/>
    <x v="1"/>
    <x v="2"/>
    <x v="21"/>
    <n v="200801"/>
    <n v="200801"/>
    <m/>
    <n v="1"/>
    <n v="200801"/>
    <n v="35000"/>
  </r>
  <r>
    <x v="366"/>
    <x v="0"/>
    <m/>
    <x v="4"/>
    <x v="2"/>
    <x v="27"/>
    <n v="200801"/>
    <n v="200801"/>
    <m/>
    <n v="8"/>
    <n v="200801"/>
    <n v="160000"/>
  </r>
  <r>
    <x v="366"/>
    <x v="0"/>
    <m/>
    <x v="0"/>
    <x v="2"/>
    <x v="15"/>
    <n v="200801"/>
    <n v="200801"/>
    <m/>
    <n v="28"/>
    <n v="200801"/>
    <n v="560000"/>
  </r>
  <r>
    <x v="366"/>
    <x v="0"/>
    <m/>
    <x v="0"/>
    <x v="2"/>
    <x v="16"/>
    <n v="200801"/>
    <n v="200801"/>
    <m/>
    <n v="17"/>
    <n v="200801"/>
    <n v="595000"/>
  </r>
  <r>
    <x v="366"/>
    <x v="0"/>
    <m/>
    <x v="0"/>
    <x v="2"/>
    <x v="17"/>
    <n v="200801"/>
    <n v="200801"/>
    <m/>
    <n v="29"/>
    <n v="200801"/>
    <n v="957000"/>
  </r>
  <r>
    <x v="366"/>
    <x v="0"/>
    <m/>
    <x v="0"/>
    <x v="2"/>
    <x v="19"/>
    <n v="200801"/>
    <n v="200801"/>
    <m/>
    <n v="24"/>
    <n v="200801"/>
    <n v="72000"/>
  </r>
  <r>
    <x v="366"/>
    <x v="0"/>
    <m/>
    <x v="5"/>
    <x v="2"/>
    <x v="28"/>
    <n v="200801"/>
    <n v="200801"/>
    <m/>
    <n v="16"/>
    <n v="200801"/>
    <n v="448000"/>
  </r>
  <r>
    <x v="366"/>
    <x v="0"/>
    <m/>
    <x v="5"/>
    <x v="2"/>
    <x v="69"/>
    <n v="200801"/>
    <n v="200801"/>
    <m/>
    <n v="6"/>
    <n v="200801"/>
    <n v="288000"/>
  </r>
  <r>
    <x v="366"/>
    <x v="0"/>
    <m/>
    <x v="22"/>
    <x v="2"/>
    <x v="29"/>
    <n v="200801"/>
    <n v="200801"/>
    <m/>
    <n v="6"/>
    <n v="200801"/>
    <n v="228000"/>
  </r>
  <r>
    <x v="366"/>
    <x v="0"/>
    <m/>
    <x v="19"/>
    <x v="2"/>
    <x v="22"/>
    <n v="200801"/>
    <n v="200801"/>
    <m/>
    <n v="9"/>
    <n v="200801"/>
    <n v="117000"/>
  </r>
  <r>
    <x v="366"/>
    <x v="0"/>
    <m/>
    <x v="19"/>
    <x v="2"/>
    <x v="23"/>
    <n v="200801"/>
    <n v="200801"/>
    <m/>
    <n v="3"/>
    <n v="200801"/>
    <n v="72000"/>
  </r>
  <r>
    <x v="366"/>
    <x v="0"/>
    <m/>
    <x v="19"/>
    <x v="2"/>
    <x v="24"/>
    <n v="200801"/>
    <n v="200801"/>
    <m/>
    <n v="1"/>
    <n v="200801"/>
    <n v="33000"/>
  </r>
  <r>
    <x v="366"/>
    <x v="0"/>
    <m/>
    <x v="33"/>
    <x v="2"/>
    <x v="92"/>
    <n v="200801"/>
    <n v="200801"/>
    <m/>
    <n v="1"/>
    <n v="200801"/>
    <n v="18200"/>
  </r>
  <r>
    <x v="366"/>
    <x v="0"/>
    <m/>
    <x v="0"/>
    <x v="9"/>
    <x v="15"/>
    <n v="200801"/>
    <n v="200801"/>
    <m/>
    <n v="4"/>
    <n v="200801"/>
    <n v="80000"/>
  </r>
  <r>
    <x v="367"/>
    <x v="2"/>
    <m/>
    <x v="0"/>
    <x v="7"/>
    <x v="15"/>
    <n v="200801"/>
    <n v="200801"/>
    <m/>
    <n v="4"/>
    <n v="200801"/>
    <n v="80000"/>
  </r>
  <r>
    <x v="367"/>
    <x v="2"/>
    <m/>
    <x v="6"/>
    <x v="2"/>
    <x v="37"/>
    <n v="200801"/>
    <n v="200801"/>
    <m/>
    <n v="3"/>
    <n v="200801"/>
    <n v="60000"/>
  </r>
  <r>
    <x v="367"/>
    <x v="2"/>
    <m/>
    <x v="25"/>
    <x v="2"/>
    <x v="34"/>
    <n v="200801"/>
    <n v="200801"/>
    <m/>
    <n v="3"/>
    <n v="200801"/>
    <n v="297000"/>
  </r>
  <r>
    <x v="367"/>
    <x v="2"/>
    <m/>
    <x v="31"/>
    <x v="2"/>
    <x v="95"/>
    <n v="200801"/>
    <n v="200801"/>
    <m/>
    <n v="23"/>
    <n v="200801"/>
    <n v="515200"/>
  </r>
  <r>
    <x v="367"/>
    <x v="2"/>
    <m/>
    <x v="31"/>
    <x v="2"/>
    <x v="96"/>
    <n v="200801"/>
    <n v="200801"/>
    <m/>
    <n v="12"/>
    <n v="200801"/>
    <n v="470400"/>
  </r>
  <r>
    <x v="367"/>
    <x v="2"/>
    <m/>
    <x v="32"/>
    <x v="2"/>
    <x v="97"/>
    <n v="200801"/>
    <n v="200801"/>
    <m/>
    <n v="17"/>
    <n v="200801"/>
    <n v="630700"/>
  </r>
  <r>
    <x v="367"/>
    <x v="2"/>
    <m/>
    <x v="34"/>
    <x v="2"/>
    <x v="105"/>
    <n v="200801"/>
    <n v="200801"/>
    <m/>
    <n v="21"/>
    <n v="200801"/>
    <n v="779100"/>
  </r>
  <r>
    <x v="367"/>
    <x v="2"/>
    <m/>
    <x v="30"/>
    <x v="2"/>
    <x v="99"/>
    <n v="200801"/>
    <n v="200801"/>
    <m/>
    <n v="7"/>
    <n v="200801"/>
    <n v="156800"/>
  </r>
  <r>
    <x v="367"/>
    <x v="2"/>
    <m/>
    <x v="1"/>
    <x v="2"/>
    <x v="18"/>
    <n v="200801"/>
    <n v="200801"/>
    <m/>
    <n v="3"/>
    <n v="200801"/>
    <n v="60000"/>
  </r>
  <r>
    <x v="367"/>
    <x v="2"/>
    <m/>
    <x v="4"/>
    <x v="2"/>
    <x v="27"/>
    <n v="200801"/>
    <n v="200801"/>
    <m/>
    <n v="3"/>
    <n v="200801"/>
    <n v="60000"/>
  </r>
  <r>
    <x v="367"/>
    <x v="2"/>
    <m/>
    <x v="0"/>
    <x v="2"/>
    <x v="15"/>
    <n v="200801"/>
    <n v="200801"/>
    <m/>
    <n v="36"/>
    <n v="200801"/>
    <n v="720000"/>
  </r>
  <r>
    <x v="367"/>
    <x v="2"/>
    <m/>
    <x v="0"/>
    <x v="2"/>
    <x v="16"/>
    <n v="200801"/>
    <n v="200801"/>
    <m/>
    <n v="24"/>
    <n v="200801"/>
    <n v="840000"/>
  </r>
  <r>
    <x v="367"/>
    <x v="2"/>
    <m/>
    <x v="0"/>
    <x v="2"/>
    <x v="17"/>
    <n v="200801"/>
    <n v="200801"/>
    <m/>
    <n v="34"/>
    <n v="200801"/>
    <n v="1122000"/>
  </r>
  <r>
    <x v="367"/>
    <x v="2"/>
    <m/>
    <x v="0"/>
    <x v="2"/>
    <x v="19"/>
    <n v="200801"/>
    <n v="200801"/>
    <m/>
    <n v="37"/>
    <n v="200801"/>
    <n v="111000"/>
  </r>
  <r>
    <x v="367"/>
    <x v="2"/>
    <m/>
    <x v="5"/>
    <x v="2"/>
    <x v="28"/>
    <n v="200801"/>
    <n v="200801"/>
    <m/>
    <n v="15"/>
    <n v="200801"/>
    <n v="420000"/>
  </r>
  <r>
    <x v="367"/>
    <x v="2"/>
    <m/>
    <x v="5"/>
    <x v="2"/>
    <x v="69"/>
    <n v="200801"/>
    <n v="200801"/>
    <m/>
    <n v="4"/>
    <n v="200801"/>
    <n v="192000"/>
  </r>
  <r>
    <x v="367"/>
    <x v="2"/>
    <m/>
    <x v="22"/>
    <x v="2"/>
    <x v="29"/>
    <n v="200801"/>
    <n v="200801"/>
    <m/>
    <n v="6"/>
    <n v="200801"/>
    <n v="228000"/>
  </r>
  <r>
    <x v="367"/>
    <x v="2"/>
    <m/>
    <x v="19"/>
    <x v="2"/>
    <x v="22"/>
    <n v="200801"/>
    <n v="200801"/>
    <m/>
    <n v="4"/>
    <n v="200801"/>
    <n v="52000"/>
  </r>
  <r>
    <x v="367"/>
    <x v="2"/>
    <m/>
    <x v="19"/>
    <x v="2"/>
    <x v="24"/>
    <n v="200801"/>
    <n v="200801"/>
    <m/>
    <n v="1"/>
    <n v="200801"/>
    <n v="33000"/>
  </r>
  <r>
    <x v="367"/>
    <x v="2"/>
    <m/>
    <x v="33"/>
    <x v="2"/>
    <x v="92"/>
    <n v="200801"/>
    <n v="200801"/>
    <m/>
    <n v="2"/>
    <n v="200801"/>
    <n v="36400"/>
  </r>
  <r>
    <x v="367"/>
    <x v="2"/>
    <m/>
    <x v="0"/>
    <x v="9"/>
    <x v="15"/>
    <n v="200801"/>
    <n v="200801"/>
    <m/>
    <n v="4"/>
    <n v="200801"/>
    <n v="80000"/>
  </r>
  <r>
    <x v="368"/>
    <x v="5"/>
    <m/>
    <x v="0"/>
    <x v="7"/>
    <x v="15"/>
    <n v="200801"/>
    <n v="200801"/>
    <m/>
    <n v="8"/>
    <n v="200801"/>
    <n v="160000"/>
  </r>
  <r>
    <x v="368"/>
    <x v="5"/>
    <m/>
    <x v="6"/>
    <x v="2"/>
    <x v="37"/>
    <n v="200801"/>
    <n v="200801"/>
    <m/>
    <n v="2"/>
    <n v="200801"/>
    <n v="40000"/>
  </r>
  <r>
    <x v="368"/>
    <x v="5"/>
    <m/>
    <x v="25"/>
    <x v="2"/>
    <x v="34"/>
    <n v="200801"/>
    <n v="200801"/>
    <m/>
    <n v="5"/>
    <n v="200801"/>
    <n v="495000"/>
  </r>
  <r>
    <x v="368"/>
    <x v="5"/>
    <m/>
    <x v="31"/>
    <x v="2"/>
    <x v="95"/>
    <n v="200801"/>
    <n v="200801"/>
    <m/>
    <n v="24"/>
    <n v="200801"/>
    <n v="537600"/>
  </r>
  <r>
    <x v="368"/>
    <x v="5"/>
    <m/>
    <x v="31"/>
    <x v="2"/>
    <x v="96"/>
    <n v="200801"/>
    <n v="200801"/>
    <m/>
    <n v="19"/>
    <n v="200801"/>
    <n v="744800"/>
  </r>
  <r>
    <x v="368"/>
    <x v="5"/>
    <m/>
    <x v="32"/>
    <x v="2"/>
    <x v="97"/>
    <n v="200801"/>
    <n v="200801"/>
    <m/>
    <n v="22"/>
    <n v="200801"/>
    <n v="816200"/>
  </r>
  <r>
    <x v="368"/>
    <x v="5"/>
    <m/>
    <x v="34"/>
    <x v="2"/>
    <x v="105"/>
    <n v="200801"/>
    <n v="200801"/>
    <m/>
    <n v="21"/>
    <n v="200801"/>
    <n v="779100"/>
  </r>
  <r>
    <x v="368"/>
    <x v="5"/>
    <m/>
    <x v="30"/>
    <x v="2"/>
    <x v="99"/>
    <n v="200801"/>
    <n v="200801"/>
    <m/>
    <n v="3"/>
    <n v="200801"/>
    <n v="67200"/>
  </r>
  <r>
    <x v="368"/>
    <x v="5"/>
    <m/>
    <x v="1"/>
    <x v="2"/>
    <x v="18"/>
    <n v="200801"/>
    <n v="200801"/>
    <m/>
    <n v="6"/>
    <n v="200801"/>
    <n v="120000"/>
  </r>
  <r>
    <x v="368"/>
    <x v="5"/>
    <m/>
    <x v="4"/>
    <x v="2"/>
    <x v="26"/>
    <n v="200801"/>
    <n v="200801"/>
    <m/>
    <n v="4"/>
    <n v="200801"/>
    <n v="16000"/>
  </r>
  <r>
    <x v="368"/>
    <x v="5"/>
    <m/>
    <x v="4"/>
    <x v="2"/>
    <x v="27"/>
    <n v="200801"/>
    <n v="200801"/>
    <m/>
    <n v="3"/>
    <n v="200801"/>
    <n v="60000"/>
  </r>
  <r>
    <x v="368"/>
    <x v="5"/>
    <m/>
    <x v="0"/>
    <x v="2"/>
    <x v="15"/>
    <n v="200801"/>
    <n v="200801"/>
    <m/>
    <n v="48"/>
    <n v="200801"/>
    <n v="960000"/>
  </r>
  <r>
    <x v="368"/>
    <x v="5"/>
    <m/>
    <x v="0"/>
    <x v="2"/>
    <x v="16"/>
    <n v="200801"/>
    <n v="200801"/>
    <m/>
    <n v="33"/>
    <n v="200801"/>
    <n v="1155000"/>
  </r>
  <r>
    <x v="368"/>
    <x v="5"/>
    <m/>
    <x v="0"/>
    <x v="2"/>
    <x v="17"/>
    <n v="200801"/>
    <n v="200801"/>
    <m/>
    <n v="50"/>
    <n v="200801"/>
    <n v="1650000"/>
  </r>
  <r>
    <x v="368"/>
    <x v="5"/>
    <m/>
    <x v="0"/>
    <x v="2"/>
    <x v="19"/>
    <n v="200801"/>
    <n v="200801"/>
    <m/>
    <n v="35"/>
    <n v="200801"/>
    <n v="105000"/>
  </r>
  <r>
    <x v="368"/>
    <x v="5"/>
    <m/>
    <x v="5"/>
    <x v="2"/>
    <x v="28"/>
    <n v="200801"/>
    <n v="200801"/>
    <m/>
    <n v="25"/>
    <n v="200801"/>
    <n v="700000"/>
  </r>
  <r>
    <x v="368"/>
    <x v="5"/>
    <m/>
    <x v="5"/>
    <x v="2"/>
    <x v="69"/>
    <n v="200801"/>
    <n v="200801"/>
    <m/>
    <n v="8"/>
    <n v="200801"/>
    <n v="384000"/>
  </r>
  <r>
    <x v="368"/>
    <x v="5"/>
    <m/>
    <x v="22"/>
    <x v="2"/>
    <x v="29"/>
    <n v="200801"/>
    <n v="200801"/>
    <m/>
    <n v="9"/>
    <n v="200801"/>
    <n v="342000"/>
  </r>
  <r>
    <x v="368"/>
    <x v="5"/>
    <m/>
    <x v="19"/>
    <x v="2"/>
    <x v="22"/>
    <n v="200801"/>
    <n v="200801"/>
    <m/>
    <n v="11"/>
    <n v="200801"/>
    <n v="143000"/>
  </r>
  <r>
    <x v="368"/>
    <x v="5"/>
    <m/>
    <x v="19"/>
    <x v="2"/>
    <x v="23"/>
    <n v="200801"/>
    <n v="200801"/>
    <m/>
    <n v="1"/>
    <n v="200801"/>
    <n v="24000"/>
  </r>
  <r>
    <x v="368"/>
    <x v="5"/>
    <m/>
    <x v="19"/>
    <x v="2"/>
    <x v="24"/>
    <n v="200801"/>
    <n v="200801"/>
    <m/>
    <n v="1"/>
    <n v="200801"/>
    <n v="33000"/>
  </r>
  <r>
    <x v="368"/>
    <x v="5"/>
    <m/>
    <x v="33"/>
    <x v="2"/>
    <x v="92"/>
    <n v="200801"/>
    <n v="200801"/>
    <m/>
    <n v="3"/>
    <n v="200801"/>
    <n v="54600"/>
  </r>
  <r>
    <x v="368"/>
    <x v="5"/>
    <m/>
    <x v="5"/>
    <x v="9"/>
    <x v="28"/>
    <n v="200801"/>
    <n v="200801"/>
    <m/>
    <n v="1"/>
    <n v="200801"/>
    <n v="28000"/>
  </r>
  <r>
    <x v="368"/>
    <x v="5"/>
    <m/>
    <x v="0"/>
    <x v="9"/>
    <x v="15"/>
    <n v="200801"/>
    <n v="200801"/>
    <m/>
    <n v="5"/>
    <n v="200801"/>
    <n v="100000"/>
  </r>
  <r>
    <x v="369"/>
    <x v="6"/>
    <m/>
    <x v="0"/>
    <x v="7"/>
    <x v="15"/>
    <n v="200801"/>
    <n v="200801"/>
    <m/>
    <n v="7"/>
    <n v="200801"/>
    <n v="140000"/>
  </r>
  <r>
    <x v="369"/>
    <x v="6"/>
    <m/>
    <x v="6"/>
    <x v="2"/>
    <x v="37"/>
    <n v="200801"/>
    <n v="200801"/>
    <m/>
    <n v="4"/>
    <n v="200801"/>
    <n v="80000"/>
  </r>
  <r>
    <x v="369"/>
    <x v="6"/>
    <m/>
    <x v="6"/>
    <x v="2"/>
    <x v="42"/>
    <n v="200801"/>
    <n v="200801"/>
    <m/>
    <n v="1"/>
    <n v="200801"/>
    <n v="35000"/>
  </r>
  <r>
    <x v="369"/>
    <x v="6"/>
    <m/>
    <x v="25"/>
    <x v="2"/>
    <x v="34"/>
    <n v="200801"/>
    <n v="200801"/>
    <m/>
    <n v="4"/>
    <n v="200801"/>
    <n v="396000"/>
  </r>
  <r>
    <x v="369"/>
    <x v="6"/>
    <m/>
    <x v="31"/>
    <x v="2"/>
    <x v="95"/>
    <n v="200801"/>
    <n v="200801"/>
    <m/>
    <n v="36"/>
    <n v="200801"/>
    <n v="806400"/>
  </r>
  <r>
    <x v="369"/>
    <x v="6"/>
    <m/>
    <x v="31"/>
    <x v="2"/>
    <x v="96"/>
    <n v="200801"/>
    <n v="200801"/>
    <m/>
    <n v="33"/>
    <n v="200801"/>
    <n v="1293600"/>
  </r>
  <r>
    <x v="369"/>
    <x v="6"/>
    <m/>
    <x v="32"/>
    <x v="2"/>
    <x v="97"/>
    <n v="200801"/>
    <n v="200801"/>
    <m/>
    <n v="44"/>
    <n v="200801"/>
    <n v="1632400"/>
  </r>
  <r>
    <x v="369"/>
    <x v="6"/>
    <m/>
    <x v="34"/>
    <x v="2"/>
    <x v="105"/>
    <n v="200801"/>
    <n v="200801"/>
    <m/>
    <n v="44"/>
    <n v="200801"/>
    <n v="1632400"/>
  </r>
  <r>
    <x v="369"/>
    <x v="6"/>
    <m/>
    <x v="30"/>
    <x v="2"/>
    <x v="99"/>
    <n v="200801"/>
    <n v="200801"/>
    <m/>
    <n v="8"/>
    <n v="200801"/>
    <n v="179200"/>
  </r>
  <r>
    <x v="369"/>
    <x v="6"/>
    <m/>
    <x v="30"/>
    <x v="2"/>
    <x v="100"/>
    <n v="200801"/>
    <n v="200801"/>
    <m/>
    <n v="1"/>
    <n v="200801"/>
    <n v="39200"/>
  </r>
  <r>
    <x v="369"/>
    <x v="6"/>
    <m/>
    <x v="1"/>
    <x v="2"/>
    <x v="18"/>
    <n v="200801"/>
    <n v="200801"/>
    <m/>
    <n v="2"/>
    <n v="200801"/>
    <n v="40000"/>
  </r>
  <r>
    <x v="369"/>
    <x v="6"/>
    <m/>
    <x v="1"/>
    <x v="2"/>
    <x v="21"/>
    <n v="200801"/>
    <n v="200801"/>
    <m/>
    <n v="1"/>
    <n v="200801"/>
    <n v="35000"/>
  </r>
  <r>
    <x v="369"/>
    <x v="6"/>
    <m/>
    <x v="4"/>
    <x v="2"/>
    <x v="26"/>
    <n v="200801"/>
    <n v="200801"/>
    <m/>
    <n v="2"/>
    <n v="200801"/>
    <n v="8000"/>
  </r>
  <r>
    <x v="369"/>
    <x v="6"/>
    <m/>
    <x v="4"/>
    <x v="2"/>
    <x v="27"/>
    <n v="200801"/>
    <n v="200801"/>
    <m/>
    <n v="5"/>
    <n v="200801"/>
    <n v="100000"/>
  </r>
  <r>
    <x v="369"/>
    <x v="6"/>
    <m/>
    <x v="0"/>
    <x v="2"/>
    <x v="15"/>
    <n v="200801"/>
    <n v="200801"/>
    <m/>
    <n v="61"/>
    <n v="200801"/>
    <n v="1220000"/>
  </r>
  <r>
    <x v="369"/>
    <x v="6"/>
    <m/>
    <x v="0"/>
    <x v="2"/>
    <x v="16"/>
    <n v="200801"/>
    <n v="200801"/>
    <m/>
    <n v="46"/>
    <n v="200801"/>
    <n v="1610000"/>
  </r>
  <r>
    <x v="369"/>
    <x v="6"/>
    <m/>
    <x v="0"/>
    <x v="2"/>
    <x v="17"/>
    <n v="200801"/>
    <n v="200801"/>
    <m/>
    <n v="62"/>
    <n v="200801"/>
    <n v="2046000"/>
  </r>
  <r>
    <x v="369"/>
    <x v="6"/>
    <m/>
    <x v="0"/>
    <x v="2"/>
    <x v="19"/>
    <n v="200801"/>
    <n v="200801"/>
    <m/>
    <n v="53"/>
    <n v="200801"/>
    <n v="159000"/>
  </r>
  <r>
    <x v="369"/>
    <x v="6"/>
    <m/>
    <x v="5"/>
    <x v="2"/>
    <x v="28"/>
    <n v="200801"/>
    <n v="200801"/>
    <m/>
    <n v="44"/>
    <n v="200801"/>
    <n v="1232000"/>
  </r>
  <r>
    <x v="369"/>
    <x v="6"/>
    <m/>
    <x v="5"/>
    <x v="2"/>
    <x v="69"/>
    <n v="200801"/>
    <n v="200801"/>
    <m/>
    <n v="9"/>
    <n v="200801"/>
    <n v="432000"/>
  </r>
  <r>
    <x v="369"/>
    <x v="6"/>
    <m/>
    <x v="22"/>
    <x v="2"/>
    <x v="29"/>
    <n v="200801"/>
    <n v="200801"/>
    <m/>
    <n v="14"/>
    <n v="200801"/>
    <n v="532000"/>
  </r>
  <r>
    <x v="369"/>
    <x v="6"/>
    <m/>
    <x v="19"/>
    <x v="2"/>
    <x v="22"/>
    <n v="200801"/>
    <n v="200801"/>
    <m/>
    <n v="9"/>
    <n v="200801"/>
    <n v="117000"/>
  </r>
  <r>
    <x v="369"/>
    <x v="6"/>
    <m/>
    <x v="19"/>
    <x v="2"/>
    <x v="23"/>
    <n v="200801"/>
    <n v="200801"/>
    <m/>
    <n v="2"/>
    <n v="200801"/>
    <n v="48000"/>
  </r>
  <r>
    <x v="369"/>
    <x v="6"/>
    <m/>
    <x v="19"/>
    <x v="2"/>
    <x v="24"/>
    <n v="200801"/>
    <n v="200801"/>
    <m/>
    <n v="3"/>
    <n v="200801"/>
    <n v="99000"/>
  </r>
  <r>
    <x v="369"/>
    <x v="6"/>
    <m/>
    <x v="33"/>
    <x v="2"/>
    <x v="92"/>
    <n v="200801"/>
    <n v="200801"/>
    <m/>
    <n v="3"/>
    <n v="200801"/>
    <n v="54600"/>
  </r>
  <r>
    <x v="369"/>
    <x v="6"/>
    <m/>
    <x v="33"/>
    <x v="2"/>
    <x v="93"/>
    <n v="200801"/>
    <n v="200801"/>
    <m/>
    <n v="1"/>
    <n v="200801"/>
    <n v="33800"/>
  </r>
  <r>
    <x v="369"/>
    <x v="6"/>
    <m/>
    <x v="0"/>
    <x v="9"/>
    <x v="15"/>
    <n v="200801"/>
    <n v="200801"/>
    <m/>
    <n v="12"/>
    <n v="200801"/>
    <n v="240000"/>
  </r>
  <r>
    <x v="369"/>
    <x v="6"/>
    <m/>
    <x v="0"/>
    <x v="6"/>
    <x v="15"/>
    <n v="200801"/>
    <n v="200801"/>
    <m/>
    <n v="479"/>
    <n v="200801"/>
    <n v="4343572"/>
  </r>
  <r>
    <x v="369"/>
    <x v="6"/>
    <m/>
    <x v="0"/>
    <x v="6"/>
    <x v="17"/>
    <n v="200801"/>
    <n v="200801"/>
    <m/>
    <n v="344"/>
    <n v="200801"/>
    <n v="5441392"/>
  </r>
  <r>
    <x v="369"/>
    <x v="6"/>
    <m/>
    <x v="4"/>
    <x v="6"/>
    <x v="26"/>
    <n v="200801"/>
    <n v="200801"/>
    <m/>
    <n v="567"/>
    <n v="200801"/>
    <n v="608391"/>
  </r>
  <r>
    <x v="369"/>
    <x v="6"/>
    <m/>
    <x v="26"/>
    <x v="6"/>
    <x v="35"/>
    <n v="200801"/>
    <n v="200801"/>
    <m/>
    <n v="57"/>
    <n v="200801"/>
    <n v="976467"/>
  </r>
  <r>
    <x v="369"/>
    <x v="6"/>
    <m/>
    <x v="22"/>
    <x v="6"/>
    <x v="29"/>
    <n v="200801"/>
    <n v="200801"/>
    <m/>
    <n v="39"/>
    <n v="200801"/>
    <n v="767949"/>
  </r>
  <r>
    <x v="369"/>
    <x v="6"/>
    <m/>
    <x v="24"/>
    <x v="6"/>
    <x v="31"/>
    <n v="200801"/>
    <n v="200801"/>
    <m/>
    <n v="199"/>
    <n v="200801"/>
    <n v="2960523"/>
  </r>
  <r>
    <x v="369"/>
    <x v="6"/>
    <m/>
    <x v="23"/>
    <x v="6"/>
    <x v="30"/>
    <n v="200801"/>
    <n v="200801"/>
    <m/>
    <n v="17"/>
    <n v="200801"/>
    <n v="118388"/>
  </r>
  <r>
    <x v="369"/>
    <x v="6"/>
    <m/>
    <x v="19"/>
    <x v="6"/>
    <x v="22"/>
    <n v="200801"/>
    <n v="200801"/>
    <m/>
    <n v="68"/>
    <n v="200801"/>
    <n v="461788"/>
  </r>
  <r>
    <x v="369"/>
    <x v="6"/>
    <m/>
    <x v="5"/>
    <x v="6"/>
    <x v="28"/>
    <n v="200801"/>
    <n v="200801"/>
    <m/>
    <n v="5"/>
    <n v="200801"/>
    <n v="73000"/>
  </r>
  <r>
    <x v="369"/>
    <x v="6"/>
    <m/>
    <x v="6"/>
    <x v="6"/>
    <x v="37"/>
    <n v="200801"/>
    <n v="200801"/>
    <m/>
    <n v="30"/>
    <n v="200801"/>
    <n v="300000"/>
  </r>
  <r>
    <x v="369"/>
    <x v="6"/>
    <m/>
    <x v="28"/>
    <x v="6"/>
    <x v="39"/>
    <n v="200801"/>
    <n v="200801"/>
    <m/>
    <n v="7"/>
    <n v="200801"/>
    <n v="110726"/>
  </r>
  <r>
    <x v="369"/>
    <x v="6"/>
    <m/>
    <x v="4"/>
    <x v="6"/>
    <x v="66"/>
    <n v="200801"/>
    <n v="200801"/>
    <m/>
    <n v="80"/>
    <n v="200801"/>
    <n v="447760"/>
  </r>
  <r>
    <x v="369"/>
    <x v="6"/>
    <m/>
    <x v="33"/>
    <x v="6"/>
    <x v="106"/>
    <n v="200801"/>
    <n v="200801"/>
    <m/>
    <n v="4"/>
    <n v="200801"/>
    <n v="39000"/>
  </r>
  <r>
    <x v="369"/>
    <x v="6"/>
    <m/>
    <x v="31"/>
    <x v="6"/>
    <x v="103"/>
    <n v="200801"/>
    <n v="200801"/>
    <m/>
    <n v="105"/>
    <n v="200801"/>
    <n v="1176000"/>
  </r>
  <r>
    <x v="369"/>
    <x v="6"/>
    <m/>
    <x v="30"/>
    <x v="6"/>
    <x v="104"/>
    <n v="200801"/>
    <n v="200801"/>
    <m/>
    <n v="97"/>
    <n v="200801"/>
    <n v="1086400"/>
  </r>
  <r>
    <x v="370"/>
    <x v="3"/>
    <m/>
    <x v="19"/>
    <x v="19"/>
    <x v="22"/>
    <n v="200801"/>
    <n v="200801"/>
    <m/>
    <n v="2"/>
    <n v="200801"/>
    <n v="32000"/>
  </r>
  <r>
    <x v="370"/>
    <x v="3"/>
    <m/>
    <x v="6"/>
    <x v="19"/>
    <x v="37"/>
    <n v="200801"/>
    <n v="200801"/>
    <m/>
    <n v="1"/>
    <n v="200801"/>
    <n v="25000"/>
  </r>
  <r>
    <x v="370"/>
    <x v="3"/>
    <m/>
    <x v="0"/>
    <x v="1"/>
    <x v="15"/>
    <n v="200801"/>
    <n v="200801"/>
    <m/>
    <n v="5"/>
    <n v="200801"/>
    <n v="100000"/>
  </r>
  <r>
    <x v="370"/>
    <x v="3"/>
    <m/>
    <x v="0"/>
    <x v="1"/>
    <x v="16"/>
    <n v="200801"/>
    <n v="200801"/>
    <m/>
    <n v="35"/>
    <n v="200801"/>
    <n v="1225000"/>
  </r>
  <r>
    <x v="370"/>
    <x v="3"/>
    <m/>
    <x v="0"/>
    <x v="7"/>
    <x v="15"/>
    <n v="200801"/>
    <n v="200801"/>
    <m/>
    <n v="12"/>
    <n v="200801"/>
    <n v="240000"/>
  </r>
  <r>
    <x v="370"/>
    <x v="3"/>
    <m/>
    <x v="6"/>
    <x v="2"/>
    <x v="37"/>
    <n v="200801"/>
    <n v="200801"/>
    <m/>
    <n v="8"/>
    <n v="200801"/>
    <n v="160000"/>
  </r>
  <r>
    <x v="370"/>
    <x v="3"/>
    <m/>
    <x v="25"/>
    <x v="2"/>
    <x v="34"/>
    <n v="200801"/>
    <n v="200801"/>
    <m/>
    <n v="7"/>
    <n v="200801"/>
    <n v="693000"/>
  </r>
  <r>
    <x v="370"/>
    <x v="3"/>
    <m/>
    <x v="31"/>
    <x v="2"/>
    <x v="95"/>
    <n v="200801"/>
    <n v="200801"/>
    <m/>
    <n v="49"/>
    <n v="200801"/>
    <n v="1097600"/>
  </r>
  <r>
    <x v="370"/>
    <x v="3"/>
    <m/>
    <x v="31"/>
    <x v="2"/>
    <x v="96"/>
    <n v="200801"/>
    <n v="200801"/>
    <m/>
    <n v="34"/>
    <n v="200801"/>
    <n v="1332800"/>
  </r>
  <r>
    <x v="370"/>
    <x v="3"/>
    <m/>
    <x v="32"/>
    <x v="2"/>
    <x v="97"/>
    <n v="200801"/>
    <n v="200801"/>
    <m/>
    <n v="41"/>
    <n v="200801"/>
    <n v="1521100"/>
  </r>
  <r>
    <x v="370"/>
    <x v="3"/>
    <m/>
    <x v="34"/>
    <x v="2"/>
    <x v="105"/>
    <n v="200801"/>
    <n v="200801"/>
    <m/>
    <n v="53"/>
    <n v="200801"/>
    <n v="1966300"/>
  </r>
  <r>
    <x v="370"/>
    <x v="3"/>
    <m/>
    <x v="30"/>
    <x v="2"/>
    <x v="99"/>
    <n v="200801"/>
    <n v="200801"/>
    <m/>
    <n v="13"/>
    <n v="200801"/>
    <n v="291200"/>
  </r>
  <r>
    <x v="370"/>
    <x v="3"/>
    <m/>
    <x v="30"/>
    <x v="2"/>
    <x v="100"/>
    <n v="200801"/>
    <n v="200801"/>
    <m/>
    <n v="1"/>
    <n v="200801"/>
    <n v="39200"/>
  </r>
  <r>
    <x v="370"/>
    <x v="3"/>
    <m/>
    <x v="1"/>
    <x v="2"/>
    <x v="18"/>
    <n v="200801"/>
    <n v="200801"/>
    <m/>
    <n v="5"/>
    <n v="200801"/>
    <n v="100000"/>
  </r>
  <r>
    <x v="370"/>
    <x v="3"/>
    <m/>
    <x v="1"/>
    <x v="2"/>
    <x v="21"/>
    <n v="200801"/>
    <n v="200801"/>
    <m/>
    <n v="1"/>
    <n v="200801"/>
    <n v="35000"/>
  </r>
  <r>
    <x v="370"/>
    <x v="3"/>
    <m/>
    <x v="4"/>
    <x v="2"/>
    <x v="26"/>
    <n v="200801"/>
    <n v="200801"/>
    <m/>
    <n v="2"/>
    <n v="200801"/>
    <n v="8000"/>
  </r>
  <r>
    <x v="370"/>
    <x v="3"/>
    <m/>
    <x v="4"/>
    <x v="2"/>
    <x v="27"/>
    <n v="200801"/>
    <n v="200801"/>
    <m/>
    <n v="7"/>
    <n v="200801"/>
    <n v="140000"/>
  </r>
  <r>
    <x v="370"/>
    <x v="3"/>
    <m/>
    <x v="0"/>
    <x v="2"/>
    <x v="15"/>
    <n v="200801"/>
    <n v="200801"/>
    <m/>
    <n v="55"/>
    <n v="200801"/>
    <n v="1100000"/>
  </r>
  <r>
    <x v="370"/>
    <x v="3"/>
    <m/>
    <x v="0"/>
    <x v="2"/>
    <x v="16"/>
    <n v="200801"/>
    <n v="200801"/>
    <m/>
    <n v="63"/>
    <n v="200801"/>
    <n v="2205000"/>
  </r>
  <r>
    <x v="370"/>
    <x v="3"/>
    <m/>
    <x v="0"/>
    <x v="2"/>
    <x v="17"/>
    <n v="200801"/>
    <n v="200801"/>
    <m/>
    <n v="80"/>
    <n v="200801"/>
    <n v="2640000"/>
  </r>
  <r>
    <x v="370"/>
    <x v="3"/>
    <m/>
    <x v="0"/>
    <x v="2"/>
    <x v="19"/>
    <n v="200801"/>
    <n v="200801"/>
    <m/>
    <n v="48"/>
    <n v="200801"/>
    <n v="144000"/>
  </r>
  <r>
    <x v="370"/>
    <x v="3"/>
    <m/>
    <x v="5"/>
    <x v="2"/>
    <x v="28"/>
    <n v="200801"/>
    <n v="200801"/>
    <m/>
    <n v="33"/>
    <n v="200801"/>
    <n v="924000"/>
  </r>
  <r>
    <x v="370"/>
    <x v="3"/>
    <m/>
    <x v="5"/>
    <x v="2"/>
    <x v="69"/>
    <n v="200801"/>
    <n v="200801"/>
    <m/>
    <n v="9"/>
    <n v="200801"/>
    <n v="432000"/>
  </r>
  <r>
    <x v="370"/>
    <x v="3"/>
    <m/>
    <x v="22"/>
    <x v="2"/>
    <x v="29"/>
    <n v="200801"/>
    <n v="200801"/>
    <m/>
    <n v="7"/>
    <n v="200801"/>
    <n v="266000"/>
  </r>
  <r>
    <x v="370"/>
    <x v="3"/>
    <m/>
    <x v="19"/>
    <x v="2"/>
    <x v="22"/>
    <n v="200801"/>
    <n v="200801"/>
    <m/>
    <n v="14"/>
    <n v="200801"/>
    <n v="182000"/>
  </r>
  <r>
    <x v="370"/>
    <x v="3"/>
    <m/>
    <x v="19"/>
    <x v="2"/>
    <x v="23"/>
    <n v="200801"/>
    <n v="200801"/>
    <m/>
    <n v="3"/>
    <n v="200801"/>
    <n v="72000"/>
  </r>
  <r>
    <x v="370"/>
    <x v="3"/>
    <m/>
    <x v="0"/>
    <x v="9"/>
    <x v="15"/>
    <n v="200801"/>
    <n v="200801"/>
    <m/>
    <n v="5"/>
    <n v="200801"/>
    <n v="100000"/>
  </r>
  <r>
    <x v="371"/>
    <x v="4"/>
    <m/>
    <x v="0"/>
    <x v="1"/>
    <x v="15"/>
    <n v="200801"/>
    <n v="200801"/>
    <m/>
    <n v="2"/>
    <n v="200801"/>
    <n v="40000"/>
  </r>
  <r>
    <x v="371"/>
    <x v="4"/>
    <m/>
    <x v="0"/>
    <x v="1"/>
    <x v="16"/>
    <n v="200801"/>
    <n v="200801"/>
    <m/>
    <n v="8"/>
    <n v="200801"/>
    <n v="280000"/>
  </r>
  <r>
    <x v="371"/>
    <x v="4"/>
    <m/>
    <x v="0"/>
    <x v="7"/>
    <x v="15"/>
    <n v="200801"/>
    <n v="200801"/>
    <m/>
    <n v="2"/>
    <n v="200801"/>
    <n v="40000"/>
  </r>
  <r>
    <x v="371"/>
    <x v="4"/>
    <m/>
    <x v="6"/>
    <x v="2"/>
    <x v="37"/>
    <n v="200801"/>
    <n v="200801"/>
    <m/>
    <n v="4"/>
    <n v="200801"/>
    <n v="80000"/>
  </r>
  <r>
    <x v="371"/>
    <x v="4"/>
    <m/>
    <x v="25"/>
    <x v="2"/>
    <x v="34"/>
    <n v="200801"/>
    <n v="200801"/>
    <m/>
    <n v="3"/>
    <n v="200801"/>
    <n v="297000"/>
  </r>
  <r>
    <x v="371"/>
    <x v="4"/>
    <m/>
    <x v="31"/>
    <x v="2"/>
    <x v="95"/>
    <n v="200801"/>
    <n v="200801"/>
    <m/>
    <n v="28"/>
    <n v="200801"/>
    <n v="627200"/>
  </r>
  <r>
    <x v="371"/>
    <x v="4"/>
    <m/>
    <x v="31"/>
    <x v="2"/>
    <x v="96"/>
    <n v="200801"/>
    <n v="200801"/>
    <m/>
    <n v="37"/>
    <n v="200801"/>
    <n v="1450400"/>
  </r>
  <r>
    <x v="371"/>
    <x v="4"/>
    <m/>
    <x v="32"/>
    <x v="2"/>
    <x v="97"/>
    <n v="200801"/>
    <n v="200801"/>
    <m/>
    <n v="36"/>
    <n v="200801"/>
    <n v="1335600"/>
  </r>
  <r>
    <x v="371"/>
    <x v="4"/>
    <m/>
    <x v="34"/>
    <x v="2"/>
    <x v="105"/>
    <n v="200801"/>
    <n v="200801"/>
    <m/>
    <n v="53"/>
    <n v="200801"/>
    <n v="1966300"/>
  </r>
  <r>
    <x v="371"/>
    <x v="4"/>
    <m/>
    <x v="30"/>
    <x v="2"/>
    <x v="99"/>
    <n v="200801"/>
    <n v="200801"/>
    <m/>
    <n v="7"/>
    <n v="200801"/>
    <n v="156800"/>
  </r>
  <r>
    <x v="371"/>
    <x v="4"/>
    <m/>
    <x v="30"/>
    <x v="2"/>
    <x v="100"/>
    <n v="200801"/>
    <n v="200801"/>
    <m/>
    <n v="1"/>
    <n v="200801"/>
    <n v="39200"/>
  </r>
  <r>
    <x v="371"/>
    <x v="4"/>
    <m/>
    <x v="1"/>
    <x v="2"/>
    <x v="18"/>
    <n v="200801"/>
    <n v="200801"/>
    <m/>
    <n v="3"/>
    <n v="200801"/>
    <n v="60000"/>
  </r>
  <r>
    <x v="371"/>
    <x v="4"/>
    <m/>
    <x v="1"/>
    <x v="2"/>
    <x v="21"/>
    <n v="200801"/>
    <n v="200801"/>
    <m/>
    <n v="4"/>
    <n v="200801"/>
    <n v="140000"/>
  </r>
  <r>
    <x v="371"/>
    <x v="4"/>
    <m/>
    <x v="4"/>
    <x v="2"/>
    <x v="26"/>
    <n v="200801"/>
    <n v="200801"/>
    <m/>
    <n v="5"/>
    <n v="200801"/>
    <n v="20000"/>
  </r>
  <r>
    <x v="371"/>
    <x v="4"/>
    <m/>
    <x v="4"/>
    <x v="2"/>
    <x v="27"/>
    <n v="200801"/>
    <n v="200801"/>
    <m/>
    <n v="4"/>
    <n v="200801"/>
    <n v="80000"/>
  </r>
  <r>
    <x v="371"/>
    <x v="4"/>
    <m/>
    <x v="0"/>
    <x v="2"/>
    <x v="15"/>
    <n v="200801"/>
    <n v="200801"/>
    <m/>
    <n v="71"/>
    <n v="200801"/>
    <n v="1420000"/>
  </r>
  <r>
    <x v="371"/>
    <x v="4"/>
    <m/>
    <x v="0"/>
    <x v="2"/>
    <x v="16"/>
    <n v="200801"/>
    <n v="200801"/>
    <m/>
    <n v="62"/>
    <n v="200801"/>
    <n v="2170000"/>
  </r>
  <r>
    <x v="371"/>
    <x v="4"/>
    <m/>
    <x v="0"/>
    <x v="2"/>
    <x v="17"/>
    <n v="200801"/>
    <n v="200801"/>
    <m/>
    <n v="85"/>
    <n v="200801"/>
    <n v="2805000"/>
  </r>
  <r>
    <x v="371"/>
    <x v="4"/>
    <m/>
    <x v="0"/>
    <x v="2"/>
    <x v="19"/>
    <n v="200801"/>
    <n v="200801"/>
    <m/>
    <n v="61"/>
    <n v="200801"/>
    <n v="183000"/>
  </r>
  <r>
    <x v="371"/>
    <x v="4"/>
    <m/>
    <x v="5"/>
    <x v="2"/>
    <x v="28"/>
    <n v="200801"/>
    <n v="200801"/>
    <m/>
    <n v="28"/>
    <n v="200801"/>
    <n v="784000"/>
  </r>
  <r>
    <x v="371"/>
    <x v="4"/>
    <m/>
    <x v="5"/>
    <x v="2"/>
    <x v="69"/>
    <n v="200801"/>
    <n v="200801"/>
    <m/>
    <n v="4"/>
    <n v="200801"/>
    <n v="192000"/>
  </r>
  <r>
    <x v="371"/>
    <x v="4"/>
    <m/>
    <x v="22"/>
    <x v="2"/>
    <x v="29"/>
    <n v="200801"/>
    <n v="200801"/>
    <m/>
    <n v="5"/>
    <n v="200801"/>
    <n v="190000"/>
  </r>
  <r>
    <x v="371"/>
    <x v="4"/>
    <m/>
    <x v="19"/>
    <x v="2"/>
    <x v="22"/>
    <n v="200801"/>
    <n v="200801"/>
    <m/>
    <n v="8"/>
    <n v="200801"/>
    <n v="104000"/>
  </r>
  <r>
    <x v="371"/>
    <x v="4"/>
    <m/>
    <x v="19"/>
    <x v="2"/>
    <x v="23"/>
    <n v="200801"/>
    <n v="200801"/>
    <m/>
    <n v="5"/>
    <n v="200801"/>
    <n v="120000"/>
  </r>
  <r>
    <x v="371"/>
    <x v="4"/>
    <m/>
    <x v="33"/>
    <x v="2"/>
    <x v="92"/>
    <n v="200801"/>
    <n v="200801"/>
    <m/>
    <n v="2"/>
    <n v="200801"/>
    <n v="36400"/>
  </r>
  <r>
    <x v="371"/>
    <x v="4"/>
    <m/>
    <x v="0"/>
    <x v="9"/>
    <x v="15"/>
    <n v="200801"/>
    <n v="200801"/>
    <m/>
    <n v="5"/>
    <n v="200801"/>
    <n v="100000"/>
  </r>
  <r>
    <x v="372"/>
    <x v="1"/>
    <m/>
    <x v="0"/>
    <x v="1"/>
    <x v="15"/>
    <n v="200801"/>
    <n v="200801"/>
    <m/>
    <n v="2"/>
    <n v="200801"/>
    <n v="40000"/>
  </r>
  <r>
    <x v="372"/>
    <x v="1"/>
    <m/>
    <x v="0"/>
    <x v="1"/>
    <x v="16"/>
    <n v="200801"/>
    <n v="200801"/>
    <m/>
    <n v="18"/>
    <n v="200801"/>
    <n v="630000"/>
  </r>
  <r>
    <x v="372"/>
    <x v="1"/>
    <m/>
    <x v="5"/>
    <x v="5"/>
    <x v="53"/>
    <n v="200801"/>
    <n v="200801"/>
    <m/>
    <n v="20"/>
    <n v="200801"/>
    <n v="297000"/>
  </r>
  <r>
    <x v="372"/>
    <x v="1"/>
    <m/>
    <x v="22"/>
    <x v="5"/>
    <x v="52"/>
    <n v="200801"/>
    <n v="200801"/>
    <m/>
    <n v="20"/>
    <n v="200801"/>
    <n v="342000"/>
  </r>
  <r>
    <x v="372"/>
    <x v="1"/>
    <m/>
    <x v="0"/>
    <x v="7"/>
    <x v="15"/>
    <n v="200801"/>
    <n v="200801"/>
    <m/>
    <n v="6"/>
    <n v="200801"/>
    <n v="120000"/>
  </r>
  <r>
    <x v="372"/>
    <x v="1"/>
    <m/>
    <x v="6"/>
    <x v="2"/>
    <x v="37"/>
    <n v="200801"/>
    <n v="200801"/>
    <m/>
    <n v="4"/>
    <n v="200801"/>
    <n v="80000"/>
  </r>
  <r>
    <x v="372"/>
    <x v="1"/>
    <m/>
    <x v="6"/>
    <x v="2"/>
    <x v="42"/>
    <n v="200801"/>
    <n v="200801"/>
    <m/>
    <n v="3"/>
    <n v="200801"/>
    <n v="105000"/>
  </r>
  <r>
    <x v="372"/>
    <x v="1"/>
    <m/>
    <x v="25"/>
    <x v="2"/>
    <x v="34"/>
    <n v="200801"/>
    <n v="200801"/>
    <m/>
    <n v="5"/>
    <n v="200801"/>
    <n v="495000"/>
  </r>
  <r>
    <x v="372"/>
    <x v="1"/>
    <m/>
    <x v="31"/>
    <x v="2"/>
    <x v="95"/>
    <n v="200801"/>
    <n v="200801"/>
    <m/>
    <n v="16"/>
    <n v="200801"/>
    <n v="358400"/>
  </r>
  <r>
    <x v="372"/>
    <x v="1"/>
    <m/>
    <x v="31"/>
    <x v="2"/>
    <x v="96"/>
    <n v="200801"/>
    <n v="200801"/>
    <m/>
    <n v="13"/>
    <n v="200801"/>
    <n v="509600"/>
  </r>
  <r>
    <x v="372"/>
    <x v="1"/>
    <m/>
    <x v="32"/>
    <x v="2"/>
    <x v="97"/>
    <n v="200801"/>
    <n v="200801"/>
    <m/>
    <n v="20"/>
    <n v="200801"/>
    <n v="742000"/>
  </r>
  <r>
    <x v="372"/>
    <x v="1"/>
    <m/>
    <x v="34"/>
    <x v="2"/>
    <x v="105"/>
    <n v="200801"/>
    <n v="200801"/>
    <m/>
    <n v="56"/>
    <n v="200801"/>
    <n v="2077600"/>
  </r>
  <r>
    <x v="372"/>
    <x v="1"/>
    <m/>
    <x v="30"/>
    <x v="2"/>
    <x v="99"/>
    <n v="200801"/>
    <n v="200801"/>
    <m/>
    <n v="9"/>
    <n v="200801"/>
    <n v="201600"/>
  </r>
  <r>
    <x v="372"/>
    <x v="1"/>
    <m/>
    <x v="30"/>
    <x v="2"/>
    <x v="100"/>
    <n v="200801"/>
    <n v="200801"/>
    <m/>
    <n v="2"/>
    <n v="200801"/>
    <n v="78400"/>
  </r>
  <r>
    <x v="372"/>
    <x v="1"/>
    <m/>
    <x v="1"/>
    <x v="2"/>
    <x v="18"/>
    <n v="200801"/>
    <n v="200801"/>
    <m/>
    <n v="7"/>
    <n v="200801"/>
    <n v="140000"/>
  </r>
  <r>
    <x v="372"/>
    <x v="1"/>
    <m/>
    <x v="1"/>
    <x v="2"/>
    <x v="21"/>
    <n v="200801"/>
    <n v="200801"/>
    <m/>
    <n v="2"/>
    <n v="200801"/>
    <n v="70000"/>
  </r>
  <r>
    <x v="372"/>
    <x v="1"/>
    <m/>
    <x v="4"/>
    <x v="2"/>
    <x v="26"/>
    <n v="200801"/>
    <n v="200801"/>
    <m/>
    <n v="1"/>
    <n v="200801"/>
    <n v="4000"/>
  </r>
  <r>
    <x v="372"/>
    <x v="1"/>
    <m/>
    <x v="4"/>
    <x v="2"/>
    <x v="27"/>
    <n v="200801"/>
    <n v="200801"/>
    <m/>
    <n v="4"/>
    <n v="200801"/>
    <n v="80000"/>
  </r>
  <r>
    <x v="372"/>
    <x v="1"/>
    <m/>
    <x v="0"/>
    <x v="2"/>
    <x v="15"/>
    <n v="200801"/>
    <n v="200801"/>
    <m/>
    <n v="43"/>
    <n v="200801"/>
    <n v="860000"/>
  </r>
  <r>
    <x v="372"/>
    <x v="1"/>
    <m/>
    <x v="0"/>
    <x v="2"/>
    <x v="16"/>
    <n v="200801"/>
    <n v="200801"/>
    <m/>
    <n v="24"/>
    <n v="200801"/>
    <n v="840000"/>
  </r>
  <r>
    <x v="372"/>
    <x v="1"/>
    <m/>
    <x v="0"/>
    <x v="2"/>
    <x v="17"/>
    <n v="200801"/>
    <n v="200801"/>
    <m/>
    <n v="61"/>
    <n v="200801"/>
    <n v="2013000"/>
  </r>
  <r>
    <x v="372"/>
    <x v="1"/>
    <m/>
    <x v="0"/>
    <x v="2"/>
    <x v="19"/>
    <n v="200801"/>
    <n v="200801"/>
    <m/>
    <n v="35"/>
    <n v="200801"/>
    <n v="105000"/>
  </r>
  <r>
    <x v="372"/>
    <x v="1"/>
    <m/>
    <x v="5"/>
    <x v="2"/>
    <x v="28"/>
    <n v="200801"/>
    <n v="200801"/>
    <m/>
    <n v="29"/>
    <n v="200801"/>
    <n v="812000"/>
  </r>
  <r>
    <x v="372"/>
    <x v="1"/>
    <m/>
    <x v="5"/>
    <x v="2"/>
    <x v="69"/>
    <n v="200801"/>
    <n v="200801"/>
    <m/>
    <n v="4"/>
    <n v="200801"/>
    <n v="192000"/>
  </r>
  <r>
    <x v="372"/>
    <x v="1"/>
    <m/>
    <x v="22"/>
    <x v="2"/>
    <x v="29"/>
    <n v="200801"/>
    <n v="200801"/>
    <m/>
    <n v="5"/>
    <n v="200801"/>
    <n v="190000"/>
  </r>
  <r>
    <x v="372"/>
    <x v="1"/>
    <m/>
    <x v="19"/>
    <x v="2"/>
    <x v="22"/>
    <n v="200801"/>
    <n v="200801"/>
    <m/>
    <n v="13"/>
    <n v="200801"/>
    <n v="169000"/>
  </r>
  <r>
    <x v="372"/>
    <x v="1"/>
    <m/>
    <x v="19"/>
    <x v="2"/>
    <x v="23"/>
    <n v="200801"/>
    <n v="200801"/>
    <m/>
    <n v="4"/>
    <n v="200801"/>
    <n v="96000"/>
  </r>
  <r>
    <x v="372"/>
    <x v="1"/>
    <m/>
    <x v="19"/>
    <x v="2"/>
    <x v="24"/>
    <n v="200801"/>
    <n v="200801"/>
    <m/>
    <n v="1"/>
    <n v="200801"/>
    <n v="33000"/>
  </r>
  <r>
    <x v="372"/>
    <x v="1"/>
    <m/>
    <x v="0"/>
    <x v="9"/>
    <x v="15"/>
    <n v="200801"/>
    <n v="200801"/>
    <m/>
    <n v="2"/>
    <n v="200801"/>
    <n v="40000"/>
  </r>
  <r>
    <x v="373"/>
    <x v="0"/>
    <m/>
    <x v="0"/>
    <x v="1"/>
    <x v="16"/>
    <n v="200801"/>
    <n v="200801"/>
    <m/>
    <n v="10"/>
    <n v="200801"/>
    <n v="350000"/>
  </r>
  <r>
    <x v="373"/>
    <x v="0"/>
    <m/>
    <x v="30"/>
    <x v="5"/>
    <x v="87"/>
    <n v="200801"/>
    <n v="200801"/>
    <m/>
    <n v="5"/>
    <n v="200801"/>
    <n v="57275"/>
  </r>
  <r>
    <x v="373"/>
    <x v="0"/>
    <m/>
    <x v="31"/>
    <x v="5"/>
    <x v="88"/>
    <n v="200801"/>
    <n v="200801"/>
    <m/>
    <n v="5"/>
    <n v="200801"/>
    <n v="57275"/>
  </r>
  <r>
    <x v="373"/>
    <x v="0"/>
    <m/>
    <x v="0"/>
    <x v="7"/>
    <x v="15"/>
    <n v="200801"/>
    <n v="200801"/>
    <m/>
    <n v="5"/>
    <n v="200801"/>
    <n v="100000"/>
  </r>
  <r>
    <x v="373"/>
    <x v="0"/>
    <m/>
    <x v="30"/>
    <x v="3"/>
    <x v="87"/>
    <n v="200801"/>
    <n v="200801"/>
    <m/>
    <n v="20"/>
    <n v="200801"/>
    <n v="0"/>
  </r>
  <r>
    <x v="373"/>
    <x v="0"/>
    <m/>
    <x v="33"/>
    <x v="3"/>
    <x v="94"/>
    <n v="200801"/>
    <n v="200801"/>
    <m/>
    <n v="10"/>
    <n v="200801"/>
    <n v="0"/>
  </r>
  <r>
    <x v="373"/>
    <x v="0"/>
    <m/>
    <x v="0"/>
    <x v="3"/>
    <x v="15"/>
    <n v="200801"/>
    <n v="200801"/>
    <m/>
    <n v="80"/>
    <n v="200801"/>
    <n v="0"/>
  </r>
  <r>
    <x v="373"/>
    <x v="0"/>
    <m/>
    <x v="5"/>
    <x v="3"/>
    <x v="28"/>
    <n v="200801"/>
    <n v="200801"/>
    <m/>
    <n v="70"/>
    <n v="200801"/>
    <n v="0"/>
  </r>
  <r>
    <x v="373"/>
    <x v="0"/>
    <m/>
    <x v="4"/>
    <x v="3"/>
    <x v="26"/>
    <n v="200801"/>
    <n v="200801"/>
    <m/>
    <n v="80"/>
    <n v="200801"/>
    <n v="0"/>
  </r>
  <r>
    <x v="373"/>
    <x v="0"/>
    <m/>
    <x v="6"/>
    <x v="3"/>
    <x v="37"/>
    <n v="200801"/>
    <n v="200801"/>
    <m/>
    <n v="15"/>
    <n v="200801"/>
    <n v="0"/>
  </r>
  <r>
    <x v="373"/>
    <x v="0"/>
    <m/>
    <x v="22"/>
    <x v="3"/>
    <x v="29"/>
    <n v="200801"/>
    <n v="200801"/>
    <m/>
    <n v="20"/>
    <n v="200801"/>
    <n v="0"/>
  </r>
  <r>
    <x v="373"/>
    <x v="0"/>
    <m/>
    <x v="19"/>
    <x v="3"/>
    <x v="22"/>
    <n v="200801"/>
    <n v="200801"/>
    <m/>
    <n v="20"/>
    <n v="200801"/>
    <n v="0"/>
  </r>
  <r>
    <x v="373"/>
    <x v="0"/>
    <m/>
    <x v="1"/>
    <x v="3"/>
    <x v="18"/>
    <n v="200801"/>
    <n v="200801"/>
    <m/>
    <n v="30"/>
    <n v="200801"/>
    <n v="0"/>
  </r>
  <r>
    <x v="373"/>
    <x v="0"/>
    <m/>
    <x v="6"/>
    <x v="2"/>
    <x v="42"/>
    <n v="200801"/>
    <n v="200801"/>
    <m/>
    <n v="1"/>
    <n v="200801"/>
    <n v="35000"/>
  </r>
  <r>
    <x v="373"/>
    <x v="0"/>
    <m/>
    <x v="25"/>
    <x v="2"/>
    <x v="34"/>
    <n v="200801"/>
    <n v="200801"/>
    <m/>
    <n v="5"/>
    <n v="200801"/>
    <n v="495000"/>
  </r>
  <r>
    <x v="373"/>
    <x v="0"/>
    <m/>
    <x v="31"/>
    <x v="2"/>
    <x v="95"/>
    <n v="200801"/>
    <n v="200801"/>
    <m/>
    <n v="8"/>
    <n v="200801"/>
    <n v="179200"/>
  </r>
  <r>
    <x v="373"/>
    <x v="0"/>
    <m/>
    <x v="31"/>
    <x v="2"/>
    <x v="96"/>
    <n v="200801"/>
    <n v="200801"/>
    <m/>
    <n v="8"/>
    <n v="200801"/>
    <n v="313600"/>
  </r>
  <r>
    <x v="373"/>
    <x v="0"/>
    <m/>
    <x v="32"/>
    <x v="2"/>
    <x v="97"/>
    <n v="200801"/>
    <n v="200801"/>
    <m/>
    <n v="26"/>
    <n v="200801"/>
    <n v="964600"/>
  </r>
  <r>
    <x v="373"/>
    <x v="0"/>
    <m/>
    <x v="34"/>
    <x v="2"/>
    <x v="105"/>
    <n v="200801"/>
    <n v="200801"/>
    <m/>
    <n v="32"/>
    <n v="200801"/>
    <n v="1187200"/>
  </r>
  <r>
    <x v="373"/>
    <x v="0"/>
    <m/>
    <x v="30"/>
    <x v="2"/>
    <x v="99"/>
    <n v="200801"/>
    <n v="200801"/>
    <m/>
    <n v="4"/>
    <n v="200801"/>
    <n v="89600"/>
  </r>
  <r>
    <x v="373"/>
    <x v="0"/>
    <m/>
    <x v="1"/>
    <x v="2"/>
    <x v="18"/>
    <n v="200801"/>
    <n v="200801"/>
    <m/>
    <n v="3"/>
    <n v="200801"/>
    <n v="60000"/>
  </r>
  <r>
    <x v="373"/>
    <x v="0"/>
    <m/>
    <x v="1"/>
    <x v="2"/>
    <x v="21"/>
    <n v="200801"/>
    <n v="200801"/>
    <m/>
    <n v="2"/>
    <n v="200801"/>
    <n v="70000"/>
  </r>
  <r>
    <x v="373"/>
    <x v="0"/>
    <m/>
    <x v="4"/>
    <x v="2"/>
    <x v="26"/>
    <n v="200801"/>
    <n v="200801"/>
    <m/>
    <n v="1"/>
    <n v="200801"/>
    <n v="4000"/>
  </r>
  <r>
    <x v="373"/>
    <x v="0"/>
    <m/>
    <x v="4"/>
    <x v="2"/>
    <x v="27"/>
    <n v="200801"/>
    <n v="200801"/>
    <m/>
    <n v="3"/>
    <n v="200801"/>
    <n v="60000"/>
  </r>
  <r>
    <x v="373"/>
    <x v="0"/>
    <m/>
    <x v="0"/>
    <x v="2"/>
    <x v="15"/>
    <n v="200801"/>
    <n v="200801"/>
    <m/>
    <n v="33"/>
    <n v="200801"/>
    <n v="660000"/>
  </r>
  <r>
    <x v="373"/>
    <x v="0"/>
    <m/>
    <x v="0"/>
    <x v="2"/>
    <x v="16"/>
    <n v="200801"/>
    <n v="200801"/>
    <m/>
    <n v="13"/>
    <n v="200801"/>
    <n v="455000"/>
  </r>
  <r>
    <x v="373"/>
    <x v="0"/>
    <m/>
    <x v="0"/>
    <x v="2"/>
    <x v="17"/>
    <n v="200801"/>
    <n v="200801"/>
    <m/>
    <n v="50"/>
    <n v="200801"/>
    <n v="1650000"/>
  </r>
  <r>
    <x v="373"/>
    <x v="0"/>
    <m/>
    <x v="0"/>
    <x v="2"/>
    <x v="19"/>
    <n v="200801"/>
    <n v="200801"/>
    <m/>
    <n v="39"/>
    <n v="200801"/>
    <n v="117000"/>
  </r>
  <r>
    <x v="373"/>
    <x v="0"/>
    <m/>
    <x v="5"/>
    <x v="2"/>
    <x v="28"/>
    <n v="200801"/>
    <n v="200801"/>
    <m/>
    <n v="18"/>
    <n v="200801"/>
    <n v="504000"/>
  </r>
  <r>
    <x v="373"/>
    <x v="0"/>
    <m/>
    <x v="5"/>
    <x v="2"/>
    <x v="69"/>
    <n v="200801"/>
    <n v="200801"/>
    <m/>
    <n v="1"/>
    <n v="200801"/>
    <n v="48000"/>
  </r>
  <r>
    <x v="373"/>
    <x v="0"/>
    <m/>
    <x v="22"/>
    <x v="2"/>
    <x v="29"/>
    <n v="200801"/>
    <n v="200801"/>
    <m/>
    <n v="8"/>
    <n v="200801"/>
    <n v="304000"/>
  </r>
  <r>
    <x v="373"/>
    <x v="0"/>
    <m/>
    <x v="19"/>
    <x v="2"/>
    <x v="22"/>
    <n v="200801"/>
    <n v="200801"/>
    <m/>
    <n v="4"/>
    <n v="200801"/>
    <n v="52000"/>
  </r>
  <r>
    <x v="373"/>
    <x v="0"/>
    <m/>
    <x v="19"/>
    <x v="2"/>
    <x v="23"/>
    <n v="200801"/>
    <n v="200801"/>
    <m/>
    <n v="3"/>
    <n v="200801"/>
    <n v="72000"/>
  </r>
  <r>
    <x v="373"/>
    <x v="0"/>
    <m/>
    <x v="5"/>
    <x v="9"/>
    <x v="28"/>
    <n v="200801"/>
    <n v="200801"/>
    <m/>
    <n v="1"/>
    <n v="200801"/>
    <n v="28000"/>
  </r>
  <r>
    <x v="373"/>
    <x v="0"/>
    <m/>
    <x v="4"/>
    <x v="9"/>
    <x v="26"/>
    <n v="200801"/>
    <n v="200801"/>
    <m/>
    <n v="1"/>
    <n v="200801"/>
    <n v="4000"/>
  </r>
  <r>
    <x v="373"/>
    <x v="0"/>
    <m/>
    <x v="0"/>
    <x v="9"/>
    <x v="15"/>
    <n v="200801"/>
    <n v="200801"/>
    <m/>
    <n v="4"/>
    <n v="200801"/>
    <n v="80000"/>
  </r>
  <r>
    <x v="374"/>
    <x v="2"/>
    <m/>
    <x v="0"/>
    <x v="7"/>
    <x v="15"/>
    <n v="200801"/>
    <n v="200801"/>
    <m/>
    <n v="2"/>
    <n v="200801"/>
    <n v="40000"/>
  </r>
  <r>
    <x v="374"/>
    <x v="2"/>
    <m/>
    <x v="6"/>
    <x v="2"/>
    <x v="37"/>
    <n v="200801"/>
    <n v="200801"/>
    <m/>
    <n v="3"/>
    <n v="200801"/>
    <n v="60000"/>
  </r>
  <r>
    <x v="374"/>
    <x v="2"/>
    <m/>
    <x v="6"/>
    <x v="2"/>
    <x v="42"/>
    <n v="200801"/>
    <n v="200801"/>
    <m/>
    <n v="2"/>
    <n v="200801"/>
    <n v="70000"/>
  </r>
  <r>
    <x v="374"/>
    <x v="2"/>
    <m/>
    <x v="25"/>
    <x v="2"/>
    <x v="34"/>
    <n v="200801"/>
    <n v="200801"/>
    <m/>
    <n v="5"/>
    <n v="200801"/>
    <n v="495000"/>
  </r>
  <r>
    <x v="374"/>
    <x v="2"/>
    <m/>
    <x v="31"/>
    <x v="2"/>
    <x v="95"/>
    <n v="200801"/>
    <n v="200801"/>
    <m/>
    <n v="9"/>
    <n v="200801"/>
    <n v="201600"/>
  </r>
  <r>
    <x v="374"/>
    <x v="2"/>
    <m/>
    <x v="31"/>
    <x v="2"/>
    <x v="96"/>
    <n v="200801"/>
    <n v="200801"/>
    <m/>
    <n v="6"/>
    <n v="200801"/>
    <n v="235200"/>
  </r>
  <r>
    <x v="374"/>
    <x v="2"/>
    <m/>
    <x v="32"/>
    <x v="2"/>
    <x v="97"/>
    <n v="200801"/>
    <n v="200801"/>
    <m/>
    <n v="3"/>
    <n v="200801"/>
    <n v="111300"/>
  </r>
  <r>
    <x v="374"/>
    <x v="2"/>
    <m/>
    <x v="34"/>
    <x v="2"/>
    <x v="105"/>
    <n v="200801"/>
    <n v="200801"/>
    <m/>
    <n v="23"/>
    <n v="200801"/>
    <n v="853300"/>
  </r>
  <r>
    <x v="374"/>
    <x v="2"/>
    <m/>
    <x v="30"/>
    <x v="2"/>
    <x v="99"/>
    <n v="200801"/>
    <n v="200801"/>
    <m/>
    <n v="1"/>
    <n v="200801"/>
    <n v="22400"/>
  </r>
  <r>
    <x v="374"/>
    <x v="2"/>
    <m/>
    <x v="1"/>
    <x v="2"/>
    <x v="18"/>
    <n v="200801"/>
    <n v="200801"/>
    <m/>
    <n v="4"/>
    <n v="200801"/>
    <n v="80000"/>
  </r>
  <r>
    <x v="374"/>
    <x v="2"/>
    <m/>
    <x v="4"/>
    <x v="2"/>
    <x v="27"/>
    <n v="200801"/>
    <n v="200801"/>
    <m/>
    <n v="1"/>
    <n v="200801"/>
    <n v="20000"/>
  </r>
  <r>
    <x v="374"/>
    <x v="2"/>
    <m/>
    <x v="0"/>
    <x v="2"/>
    <x v="15"/>
    <n v="200801"/>
    <n v="200801"/>
    <m/>
    <n v="34"/>
    <n v="200801"/>
    <n v="680000"/>
  </r>
  <r>
    <x v="374"/>
    <x v="2"/>
    <m/>
    <x v="0"/>
    <x v="2"/>
    <x v="16"/>
    <n v="200801"/>
    <n v="200801"/>
    <m/>
    <n v="10"/>
    <n v="200801"/>
    <n v="350000"/>
  </r>
  <r>
    <x v="374"/>
    <x v="2"/>
    <m/>
    <x v="0"/>
    <x v="2"/>
    <x v="17"/>
    <n v="200801"/>
    <n v="200801"/>
    <m/>
    <n v="38"/>
    <n v="200801"/>
    <n v="1254000"/>
  </r>
  <r>
    <x v="374"/>
    <x v="2"/>
    <m/>
    <x v="0"/>
    <x v="2"/>
    <x v="19"/>
    <n v="200801"/>
    <n v="200801"/>
    <m/>
    <n v="17"/>
    <n v="200801"/>
    <n v="51000"/>
  </r>
  <r>
    <x v="374"/>
    <x v="2"/>
    <m/>
    <x v="5"/>
    <x v="2"/>
    <x v="28"/>
    <n v="200801"/>
    <n v="200801"/>
    <m/>
    <n v="16"/>
    <n v="200801"/>
    <n v="448000"/>
  </r>
  <r>
    <x v="374"/>
    <x v="2"/>
    <m/>
    <x v="5"/>
    <x v="2"/>
    <x v="69"/>
    <n v="200801"/>
    <n v="200801"/>
    <m/>
    <n v="4"/>
    <n v="200801"/>
    <n v="192000"/>
  </r>
  <r>
    <x v="374"/>
    <x v="2"/>
    <m/>
    <x v="22"/>
    <x v="2"/>
    <x v="29"/>
    <n v="200801"/>
    <n v="200801"/>
    <m/>
    <n v="5"/>
    <n v="200801"/>
    <n v="190000"/>
  </r>
  <r>
    <x v="374"/>
    <x v="2"/>
    <m/>
    <x v="19"/>
    <x v="2"/>
    <x v="22"/>
    <n v="200801"/>
    <n v="200801"/>
    <m/>
    <n v="7"/>
    <n v="200801"/>
    <n v="91000"/>
  </r>
  <r>
    <x v="374"/>
    <x v="2"/>
    <m/>
    <x v="19"/>
    <x v="2"/>
    <x v="23"/>
    <n v="200801"/>
    <n v="200801"/>
    <m/>
    <n v="2"/>
    <n v="200801"/>
    <n v="48000"/>
  </r>
  <r>
    <x v="374"/>
    <x v="2"/>
    <m/>
    <x v="33"/>
    <x v="2"/>
    <x v="92"/>
    <n v="200801"/>
    <n v="200801"/>
    <m/>
    <n v="1"/>
    <n v="200801"/>
    <n v="18200"/>
  </r>
  <r>
    <x v="374"/>
    <x v="2"/>
    <m/>
    <x v="0"/>
    <x v="9"/>
    <x v="15"/>
    <n v="200801"/>
    <n v="200801"/>
    <m/>
    <n v="6"/>
    <n v="200801"/>
    <n v="120000"/>
  </r>
  <r>
    <x v="375"/>
    <x v="5"/>
    <m/>
    <x v="0"/>
    <x v="7"/>
    <x v="15"/>
    <n v="200801"/>
    <n v="200801"/>
    <m/>
    <n v="7"/>
    <n v="200801"/>
    <n v="140000"/>
  </r>
  <r>
    <x v="375"/>
    <x v="5"/>
    <m/>
    <x v="6"/>
    <x v="2"/>
    <x v="37"/>
    <n v="200801"/>
    <n v="200801"/>
    <m/>
    <n v="2"/>
    <n v="200801"/>
    <n v="40000"/>
  </r>
  <r>
    <x v="375"/>
    <x v="5"/>
    <m/>
    <x v="6"/>
    <x v="2"/>
    <x v="42"/>
    <n v="200801"/>
    <n v="200801"/>
    <m/>
    <n v="2"/>
    <n v="200801"/>
    <n v="70000"/>
  </r>
  <r>
    <x v="375"/>
    <x v="5"/>
    <m/>
    <x v="25"/>
    <x v="2"/>
    <x v="34"/>
    <n v="200801"/>
    <n v="200801"/>
    <m/>
    <n v="1"/>
    <n v="200801"/>
    <n v="99000"/>
  </r>
  <r>
    <x v="375"/>
    <x v="5"/>
    <m/>
    <x v="31"/>
    <x v="2"/>
    <x v="95"/>
    <n v="200801"/>
    <n v="200801"/>
    <m/>
    <n v="12"/>
    <n v="200801"/>
    <n v="268800"/>
  </r>
  <r>
    <x v="375"/>
    <x v="5"/>
    <m/>
    <x v="31"/>
    <x v="2"/>
    <x v="96"/>
    <n v="200801"/>
    <n v="200801"/>
    <m/>
    <n v="1"/>
    <n v="200801"/>
    <n v="39200"/>
  </r>
  <r>
    <x v="375"/>
    <x v="5"/>
    <m/>
    <x v="32"/>
    <x v="2"/>
    <x v="97"/>
    <n v="200801"/>
    <n v="200801"/>
    <m/>
    <n v="4"/>
    <n v="200801"/>
    <n v="148400"/>
  </r>
  <r>
    <x v="375"/>
    <x v="5"/>
    <m/>
    <x v="34"/>
    <x v="2"/>
    <x v="105"/>
    <n v="200801"/>
    <n v="200801"/>
    <m/>
    <n v="19"/>
    <n v="200801"/>
    <n v="704900"/>
  </r>
  <r>
    <x v="375"/>
    <x v="5"/>
    <m/>
    <x v="30"/>
    <x v="2"/>
    <x v="99"/>
    <n v="200801"/>
    <n v="200801"/>
    <m/>
    <n v="5"/>
    <n v="200801"/>
    <n v="112000"/>
  </r>
  <r>
    <x v="375"/>
    <x v="5"/>
    <m/>
    <x v="1"/>
    <x v="2"/>
    <x v="18"/>
    <n v="200801"/>
    <n v="200801"/>
    <m/>
    <n v="4"/>
    <n v="200801"/>
    <n v="80000"/>
  </r>
  <r>
    <x v="375"/>
    <x v="5"/>
    <m/>
    <x v="0"/>
    <x v="2"/>
    <x v="15"/>
    <n v="200801"/>
    <n v="200801"/>
    <m/>
    <n v="21"/>
    <n v="200801"/>
    <n v="420000"/>
  </r>
  <r>
    <x v="375"/>
    <x v="5"/>
    <m/>
    <x v="0"/>
    <x v="2"/>
    <x v="16"/>
    <n v="200801"/>
    <n v="200801"/>
    <m/>
    <n v="10"/>
    <n v="200801"/>
    <n v="350000"/>
  </r>
  <r>
    <x v="375"/>
    <x v="5"/>
    <m/>
    <x v="0"/>
    <x v="2"/>
    <x v="17"/>
    <n v="200801"/>
    <n v="200801"/>
    <m/>
    <n v="42"/>
    <n v="200801"/>
    <n v="1386000"/>
  </r>
  <r>
    <x v="375"/>
    <x v="5"/>
    <m/>
    <x v="0"/>
    <x v="2"/>
    <x v="19"/>
    <n v="200801"/>
    <n v="200801"/>
    <m/>
    <n v="19"/>
    <n v="200801"/>
    <n v="57000"/>
  </r>
  <r>
    <x v="375"/>
    <x v="5"/>
    <m/>
    <x v="5"/>
    <x v="2"/>
    <x v="28"/>
    <n v="200801"/>
    <n v="200801"/>
    <m/>
    <n v="17"/>
    <n v="200801"/>
    <n v="476000"/>
  </r>
  <r>
    <x v="375"/>
    <x v="5"/>
    <m/>
    <x v="5"/>
    <x v="2"/>
    <x v="69"/>
    <n v="200801"/>
    <n v="200801"/>
    <m/>
    <n v="2"/>
    <n v="200801"/>
    <n v="96000"/>
  </r>
  <r>
    <x v="375"/>
    <x v="5"/>
    <m/>
    <x v="22"/>
    <x v="2"/>
    <x v="29"/>
    <n v="200801"/>
    <n v="200801"/>
    <m/>
    <n v="3"/>
    <n v="200801"/>
    <n v="114000"/>
  </r>
  <r>
    <x v="375"/>
    <x v="5"/>
    <m/>
    <x v="19"/>
    <x v="2"/>
    <x v="22"/>
    <n v="200801"/>
    <n v="200801"/>
    <m/>
    <n v="3"/>
    <n v="200801"/>
    <n v="39000"/>
  </r>
  <r>
    <x v="375"/>
    <x v="5"/>
    <m/>
    <x v="19"/>
    <x v="2"/>
    <x v="23"/>
    <n v="200801"/>
    <n v="200801"/>
    <m/>
    <n v="1"/>
    <n v="200801"/>
    <n v="24000"/>
  </r>
  <r>
    <x v="375"/>
    <x v="5"/>
    <m/>
    <x v="0"/>
    <x v="9"/>
    <x v="15"/>
    <n v="200801"/>
    <n v="200801"/>
    <m/>
    <n v="2"/>
    <n v="200801"/>
    <n v="40000"/>
  </r>
  <r>
    <x v="376"/>
    <x v="6"/>
    <m/>
    <x v="0"/>
    <x v="7"/>
    <x v="15"/>
    <n v="200801"/>
    <n v="200801"/>
    <m/>
    <n v="15"/>
    <n v="200801"/>
    <n v="300000"/>
  </r>
  <r>
    <x v="376"/>
    <x v="6"/>
    <m/>
    <x v="6"/>
    <x v="2"/>
    <x v="37"/>
    <n v="200801"/>
    <n v="200801"/>
    <m/>
    <n v="1"/>
    <n v="200801"/>
    <n v="20000"/>
  </r>
  <r>
    <x v="376"/>
    <x v="6"/>
    <m/>
    <x v="25"/>
    <x v="2"/>
    <x v="34"/>
    <n v="200801"/>
    <n v="200801"/>
    <m/>
    <n v="1"/>
    <n v="200801"/>
    <n v="99000"/>
  </r>
  <r>
    <x v="376"/>
    <x v="6"/>
    <m/>
    <x v="31"/>
    <x v="2"/>
    <x v="95"/>
    <n v="200801"/>
    <n v="200801"/>
    <m/>
    <n v="12"/>
    <n v="200801"/>
    <n v="268800"/>
  </r>
  <r>
    <x v="376"/>
    <x v="6"/>
    <m/>
    <x v="31"/>
    <x v="2"/>
    <x v="96"/>
    <n v="200801"/>
    <n v="200801"/>
    <m/>
    <n v="3"/>
    <n v="200801"/>
    <n v="117600"/>
  </r>
  <r>
    <x v="376"/>
    <x v="6"/>
    <m/>
    <x v="32"/>
    <x v="2"/>
    <x v="97"/>
    <n v="200801"/>
    <n v="200801"/>
    <m/>
    <n v="18"/>
    <n v="200801"/>
    <n v="667800"/>
  </r>
  <r>
    <x v="376"/>
    <x v="6"/>
    <m/>
    <x v="34"/>
    <x v="2"/>
    <x v="105"/>
    <n v="200801"/>
    <n v="200801"/>
    <m/>
    <n v="35"/>
    <n v="200801"/>
    <n v="1298500"/>
  </r>
  <r>
    <x v="376"/>
    <x v="6"/>
    <m/>
    <x v="30"/>
    <x v="2"/>
    <x v="99"/>
    <n v="200801"/>
    <n v="200801"/>
    <m/>
    <n v="3"/>
    <n v="200801"/>
    <n v="67200"/>
  </r>
  <r>
    <x v="376"/>
    <x v="6"/>
    <m/>
    <x v="30"/>
    <x v="2"/>
    <x v="100"/>
    <n v="200801"/>
    <n v="200801"/>
    <m/>
    <n v="1"/>
    <n v="200801"/>
    <n v="39200"/>
  </r>
  <r>
    <x v="376"/>
    <x v="6"/>
    <m/>
    <x v="1"/>
    <x v="2"/>
    <x v="18"/>
    <n v="200801"/>
    <n v="200801"/>
    <m/>
    <n v="3"/>
    <n v="200801"/>
    <n v="60000"/>
  </r>
  <r>
    <x v="376"/>
    <x v="6"/>
    <m/>
    <x v="1"/>
    <x v="2"/>
    <x v="21"/>
    <n v="200801"/>
    <n v="200801"/>
    <m/>
    <n v="1"/>
    <n v="200801"/>
    <n v="35000"/>
  </r>
  <r>
    <x v="376"/>
    <x v="6"/>
    <m/>
    <x v="4"/>
    <x v="2"/>
    <x v="26"/>
    <n v="200801"/>
    <n v="200801"/>
    <m/>
    <n v="2"/>
    <n v="200801"/>
    <n v="8000"/>
  </r>
  <r>
    <x v="376"/>
    <x v="6"/>
    <m/>
    <x v="4"/>
    <x v="2"/>
    <x v="27"/>
    <n v="200801"/>
    <n v="200801"/>
    <m/>
    <n v="2"/>
    <n v="200801"/>
    <n v="40000"/>
  </r>
  <r>
    <x v="376"/>
    <x v="6"/>
    <m/>
    <x v="0"/>
    <x v="2"/>
    <x v="15"/>
    <n v="200801"/>
    <n v="200801"/>
    <m/>
    <n v="24"/>
    <n v="200801"/>
    <n v="480000"/>
  </r>
  <r>
    <x v="376"/>
    <x v="6"/>
    <m/>
    <x v="0"/>
    <x v="2"/>
    <x v="16"/>
    <n v="200801"/>
    <n v="200801"/>
    <m/>
    <n v="14"/>
    <n v="200801"/>
    <n v="490000"/>
  </r>
  <r>
    <x v="376"/>
    <x v="6"/>
    <m/>
    <x v="0"/>
    <x v="2"/>
    <x v="17"/>
    <n v="200801"/>
    <n v="200801"/>
    <m/>
    <n v="53"/>
    <n v="200801"/>
    <n v="1749000"/>
  </r>
  <r>
    <x v="376"/>
    <x v="6"/>
    <m/>
    <x v="0"/>
    <x v="2"/>
    <x v="19"/>
    <n v="200801"/>
    <n v="200801"/>
    <m/>
    <n v="34"/>
    <n v="200801"/>
    <n v="102000"/>
  </r>
  <r>
    <x v="376"/>
    <x v="6"/>
    <m/>
    <x v="5"/>
    <x v="2"/>
    <x v="28"/>
    <n v="200801"/>
    <n v="200801"/>
    <m/>
    <n v="21"/>
    <n v="200801"/>
    <n v="588000"/>
  </r>
  <r>
    <x v="376"/>
    <x v="6"/>
    <m/>
    <x v="5"/>
    <x v="2"/>
    <x v="69"/>
    <n v="200801"/>
    <n v="200801"/>
    <m/>
    <n v="9"/>
    <n v="200801"/>
    <n v="432000"/>
  </r>
  <r>
    <x v="376"/>
    <x v="6"/>
    <m/>
    <x v="22"/>
    <x v="2"/>
    <x v="29"/>
    <n v="200801"/>
    <n v="200801"/>
    <m/>
    <n v="3"/>
    <n v="200801"/>
    <n v="114000"/>
  </r>
  <r>
    <x v="376"/>
    <x v="6"/>
    <m/>
    <x v="19"/>
    <x v="2"/>
    <x v="22"/>
    <n v="200801"/>
    <n v="200801"/>
    <m/>
    <n v="7"/>
    <n v="200801"/>
    <n v="91000"/>
  </r>
  <r>
    <x v="376"/>
    <x v="6"/>
    <m/>
    <x v="19"/>
    <x v="2"/>
    <x v="23"/>
    <n v="200801"/>
    <n v="200801"/>
    <m/>
    <n v="1"/>
    <n v="200801"/>
    <n v="24000"/>
  </r>
  <r>
    <x v="376"/>
    <x v="6"/>
    <m/>
    <x v="19"/>
    <x v="2"/>
    <x v="24"/>
    <n v="200801"/>
    <n v="200801"/>
    <m/>
    <n v="1"/>
    <n v="200801"/>
    <n v="33000"/>
  </r>
  <r>
    <x v="376"/>
    <x v="6"/>
    <m/>
    <x v="33"/>
    <x v="2"/>
    <x v="92"/>
    <n v="200801"/>
    <n v="200801"/>
    <m/>
    <n v="1"/>
    <n v="200801"/>
    <n v="18200"/>
  </r>
  <r>
    <x v="376"/>
    <x v="6"/>
    <m/>
    <x v="0"/>
    <x v="9"/>
    <x v="15"/>
    <n v="200801"/>
    <n v="200801"/>
    <m/>
    <n v="4"/>
    <n v="200801"/>
    <n v="80000"/>
  </r>
  <r>
    <x v="376"/>
    <x v="6"/>
    <m/>
    <x v="5"/>
    <x v="9"/>
    <x v="28"/>
    <n v="200801"/>
    <n v="200801"/>
    <m/>
    <n v="1"/>
    <n v="200801"/>
    <n v="28000"/>
  </r>
  <r>
    <x v="376"/>
    <x v="6"/>
    <m/>
    <x v="0"/>
    <x v="6"/>
    <x v="15"/>
    <n v="200801"/>
    <n v="200801"/>
    <m/>
    <n v="370"/>
    <n v="200801"/>
    <n v="3355160"/>
  </r>
  <r>
    <x v="376"/>
    <x v="6"/>
    <m/>
    <x v="0"/>
    <x v="6"/>
    <x v="17"/>
    <n v="200801"/>
    <n v="200801"/>
    <m/>
    <n v="543"/>
    <n v="200801"/>
    <n v="8589174"/>
  </r>
  <r>
    <x v="376"/>
    <x v="6"/>
    <m/>
    <x v="4"/>
    <x v="6"/>
    <x v="26"/>
    <n v="200801"/>
    <n v="200801"/>
    <m/>
    <n v="715"/>
    <n v="200801"/>
    <n v="767195"/>
  </r>
  <r>
    <x v="376"/>
    <x v="6"/>
    <m/>
    <x v="26"/>
    <x v="6"/>
    <x v="35"/>
    <n v="200801"/>
    <n v="200801"/>
    <m/>
    <n v="51"/>
    <n v="200801"/>
    <n v="873681"/>
  </r>
  <r>
    <x v="376"/>
    <x v="6"/>
    <m/>
    <x v="22"/>
    <x v="6"/>
    <x v="29"/>
    <n v="200801"/>
    <n v="200801"/>
    <m/>
    <n v="54"/>
    <n v="200801"/>
    <n v="1063314"/>
  </r>
  <r>
    <x v="376"/>
    <x v="6"/>
    <m/>
    <x v="24"/>
    <x v="6"/>
    <x v="31"/>
    <n v="200801"/>
    <n v="200801"/>
    <m/>
    <n v="231"/>
    <n v="200801"/>
    <n v="3436587"/>
  </r>
  <r>
    <x v="376"/>
    <x v="6"/>
    <m/>
    <x v="23"/>
    <x v="6"/>
    <x v="30"/>
    <n v="200801"/>
    <n v="200801"/>
    <m/>
    <n v="9"/>
    <n v="200801"/>
    <n v="62676"/>
  </r>
  <r>
    <x v="376"/>
    <x v="6"/>
    <m/>
    <x v="19"/>
    <x v="6"/>
    <x v="22"/>
    <n v="200801"/>
    <n v="200801"/>
    <m/>
    <n v="79"/>
    <n v="200801"/>
    <n v="536489"/>
  </r>
  <r>
    <x v="376"/>
    <x v="6"/>
    <m/>
    <x v="6"/>
    <x v="6"/>
    <x v="37"/>
    <n v="200801"/>
    <n v="200801"/>
    <m/>
    <n v="31"/>
    <n v="200801"/>
    <n v="310000"/>
  </r>
  <r>
    <x v="376"/>
    <x v="6"/>
    <m/>
    <x v="28"/>
    <x v="6"/>
    <x v="39"/>
    <n v="200801"/>
    <n v="200801"/>
    <m/>
    <n v="11"/>
    <n v="200801"/>
    <n v="173998"/>
  </r>
  <r>
    <x v="376"/>
    <x v="6"/>
    <m/>
    <x v="4"/>
    <x v="6"/>
    <x v="66"/>
    <n v="200801"/>
    <n v="200801"/>
    <m/>
    <n v="81"/>
    <n v="200801"/>
    <n v="453357"/>
  </r>
  <r>
    <x v="376"/>
    <x v="6"/>
    <m/>
    <x v="33"/>
    <x v="6"/>
    <x v="106"/>
    <n v="200801"/>
    <n v="200801"/>
    <m/>
    <n v="15"/>
    <n v="200801"/>
    <n v="146250"/>
  </r>
  <r>
    <x v="376"/>
    <x v="6"/>
    <m/>
    <x v="31"/>
    <x v="6"/>
    <x v="103"/>
    <n v="200801"/>
    <n v="200801"/>
    <m/>
    <n v="125"/>
    <n v="200801"/>
    <n v="1400000"/>
  </r>
  <r>
    <x v="376"/>
    <x v="6"/>
    <m/>
    <x v="30"/>
    <x v="6"/>
    <x v="104"/>
    <n v="200801"/>
    <n v="200801"/>
    <m/>
    <n v="136"/>
    <n v="200801"/>
    <n v="1523200"/>
  </r>
  <r>
    <x v="376"/>
    <x v="6"/>
    <m/>
    <x v="5"/>
    <x v="6"/>
    <x v="28"/>
    <n v="200801"/>
    <n v="200801"/>
    <m/>
    <n v="2"/>
    <n v="200801"/>
    <n v="29200"/>
  </r>
  <r>
    <x v="377"/>
    <x v="3"/>
    <m/>
    <x v="0"/>
    <x v="1"/>
    <x v="15"/>
    <n v="200801"/>
    <n v="200801"/>
    <m/>
    <n v="10"/>
    <n v="200801"/>
    <n v="200000"/>
  </r>
  <r>
    <x v="377"/>
    <x v="3"/>
    <m/>
    <x v="0"/>
    <x v="1"/>
    <x v="16"/>
    <n v="200801"/>
    <n v="200801"/>
    <m/>
    <n v="37"/>
    <n v="200801"/>
    <n v="1295000"/>
  </r>
  <r>
    <x v="377"/>
    <x v="3"/>
    <m/>
    <x v="0"/>
    <x v="7"/>
    <x v="15"/>
    <n v="200801"/>
    <n v="200801"/>
    <m/>
    <n v="6"/>
    <n v="200801"/>
    <n v="120000"/>
  </r>
  <r>
    <x v="377"/>
    <x v="3"/>
    <m/>
    <x v="6"/>
    <x v="2"/>
    <x v="37"/>
    <n v="200801"/>
    <n v="200801"/>
    <m/>
    <n v="5"/>
    <n v="200801"/>
    <n v="100000"/>
  </r>
  <r>
    <x v="377"/>
    <x v="3"/>
    <m/>
    <x v="25"/>
    <x v="2"/>
    <x v="34"/>
    <n v="200801"/>
    <n v="200801"/>
    <m/>
    <n v="4"/>
    <n v="200801"/>
    <n v="396000"/>
  </r>
  <r>
    <x v="377"/>
    <x v="3"/>
    <m/>
    <x v="31"/>
    <x v="2"/>
    <x v="95"/>
    <n v="200801"/>
    <n v="200801"/>
    <m/>
    <n v="12"/>
    <n v="200801"/>
    <n v="268800"/>
  </r>
  <r>
    <x v="377"/>
    <x v="3"/>
    <m/>
    <x v="31"/>
    <x v="2"/>
    <x v="96"/>
    <n v="200801"/>
    <n v="200801"/>
    <m/>
    <n v="3"/>
    <n v="200801"/>
    <n v="117600"/>
  </r>
  <r>
    <x v="377"/>
    <x v="3"/>
    <m/>
    <x v="32"/>
    <x v="2"/>
    <x v="97"/>
    <n v="200801"/>
    <n v="200801"/>
    <m/>
    <n v="7"/>
    <n v="200801"/>
    <n v="259700"/>
  </r>
  <r>
    <x v="377"/>
    <x v="3"/>
    <m/>
    <x v="34"/>
    <x v="2"/>
    <x v="105"/>
    <n v="200801"/>
    <n v="200801"/>
    <m/>
    <n v="34"/>
    <n v="200801"/>
    <n v="1261400"/>
  </r>
  <r>
    <x v="377"/>
    <x v="3"/>
    <m/>
    <x v="30"/>
    <x v="2"/>
    <x v="99"/>
    <n v="200801"/>
    <n v="200801"/>
    <m/>
    <n v="10"/>
    <n v="200801"/>
    <n v="224000"/>
  </r>
  <r>
    <x v="377"/>
    <x v="3"/>
    <m/>
    <x v="30"/>
    <x v="2"/>
    <x v="100"/>
    <n v="200801"/>
    <n v="200801"/>
    <m/>
    <n v="1"/>
    <n v="200801"/>
    <n v="39200"/>
  </r>
  <r>
    <x v="377"/>
    <x v="3"/>
    <m/>
    <x v="1"/>
    <x v="2"/>
    <x v="18"/>
    <n v="200801"/>
    <n v="200801"/>
    <m/>
    <n v="7"/>
    <n v="200801"/>
    <n v="140000"/>
  </r>
  <r>
    <x v="377"/>
    <x v="3"/>
    <m/>
    <x v="4"/>
    <x v="2"/>
    <x v="27"/>
    <n v="200801"/>
    <n v="200801"/>
    <m/>
    <n v="6"/>
    <n v="200801"/>
    <n v="120000"/>
  </r>
  <r>
    <x v="377"/>
    <x v="3"/>
    <m/>
    <x v="0"/>
    <x v="2"/>
    <x v="15"/>
    <n v="200801"/>
    <n v="200801"/>
    <m/>
    <n v="26"/>
    <n v="200801"/>
    <n v="520000"/>
  </r>
  <r>
    <x v="377"/>
    <x v="3"/>
    <m/>
    <x v="0"/>
    <x v="2"/>
    <x v="16"/>
    <n v="200801"/>
    <n v="200801"/>
    <m/>
    <n v="15"/>
    <n v="200801"/>
    <n v="525000"/>
  </r>
  <r>
    <x v="377"/>
    <x v="3"/>
    <m/>
    <x v="0"/>
    <x v="2"/>
    <x v="17"/>
    <n v="200801"/>
    <n v="200801"/>
    <m/>
    <n v="70"/>
    <n v="200801"/>
    <n v="2310000"/>
  </r>
  <r>
    <x v="377"/>
    <x v="3"/>
    <m/>
    <x v="0"/>
    <x v="2"/>
    <x v="19"/>
    <n v="200801"/>
    <n v="200801"/>
    <m/>
    <n v="20"/>
    <n v="200801"/>
    <n v="60000"/>
  </r>
  <r>
    <x v="377"/>
    <x v="3"/>
    <m/>
    <x v="5"/>
    <x v="2"/>
    <x v="28"/>
    <n v="200801"/>
    <n v="200801"/>
    <m/>
    <n v="29"/>
    <n v="200801"/>
    <n v="812000"/>
  </r>
  <r>
    <x v="377"/>
    <x v="3"/>
    <m/>
    <x v="5"/>
    <x v="2"/>
    <x v="69"/>
    <n v="200801"/>
    <n v="200801"/>
    <m/>
    <n v="2"/>
    <n v="200801"/>
    <n v="96000"/>
  </r>
  <r>
    <x v="377"/>
    <x v="3"/>
    <m/>
    <x v="22"/>
    <x v="2"/>
    <x v="29"/>
    <n v="200801"/>
    <n v="200801"/>
    <m/>
    <n v="6"/>
    <n v="200801"/>
    <n v="228000"/>
  </r>
  <r>
    <x v="377"/>
    <x v="3"/>
    <m/>
    <x v="19"/>
    <x v="2"/>
    <x v="22"/>
    <n v="200801"/>
    <n v="200801"/>
    <m/>
    <n v="14"/>
    <n v="200801"/>
    <n v="182000"/>
  </r>
  <r>
    <x v="377"/>
    <x v="3"/>
    <m/>
    <x v="33"/>
    <x v="2"/>
    <x v="92"/>
    <n v="200801"/>
    <n v="200801"/>
    <m/>
    <n v="1"/>
    <n v="200801"/>
    <n v="18200"/>
  </r>
  <r>
    <x v="377"/>
    <x v="3"/>
    <m/>
    <x v="0"/>
    <x v="9"/>
    <x v="15"/>
    <n v="200801"/>
    <n v="200801"/>
    <m/>
    <n v="3"/>
    <n v="200801"/>
    <n v="60000"/>
  </r>
  <r>
    <x v="378"/>
    <x v="4"/>
    <m/>
    <x v="0"/>
    <x v="1"/>
    <x v="16"/>
    <n v="200801"/>
    <n v="200801"/>
    <m/>
    <n v="6"/>
    <n v="200801"/>
    <n v="210000"/>
  </r>
  <r>
    <x v="378"/>
    <x v="4"/>
    <m/>
    <x v="0"/>
    <x v="7"/>
    <x v="15"/>
    <n v="200801"/>
    <n v="200801"/>
    <m/>
    <n v="6"/>
    <n v="200801"/>
    <n v="120000"/>
  </r>
  <r>
    <x v="378"/>
    <x v="4"/>
    <m/>
    <x v="30"/>
    <x v="3"/>
    <x v="87"/>
    <n v="200801"/>
    <n v="200801"/>
    <m/>
    <n v="1"/>
    <n v="200801"/>
    <n v="0"/>
  </r>
  <r>
    <x v="378"/>
    <x v="4"/>
    <m/>
    <x v="31"/>
    <x v="3"/>
    <x v="88"/>
    <n v="200801"/>
    <n v="200801"/>
    <m/>
    <n v="1"/>
    <n v="200801"/>
    <n v="0"/>
  </r>
  <r>
    <x v="378"/>
    <x v="4"/>
    <m/>
    <x v="33"/>
    <x v="3"/>
    <x v="94"/>
    <n v="200801"/>
    <n v="200801"/>
    <m/>
    <n v="1"/>
    <n v="200801"/>
    <n v="0"/>
  </r>
  <r>
    <x v="378"/>
    <x v="4"/>
    <m/>
    <x v="0"/>
    <x v="3"/>
    <x v="15"/>
    <n v="200801"/>
    <n v="200801"/>
    <m/>
    <n v="1"/>
    <n v="200801"/>
    <n v="0"/>
  </r>
  <r>
    <x v="378"/>
    <x v="4"/>
    <m/>
    <x v="0"/>
    <x v="3"/>
    <x v="17"/>
    <n v="200801"/>
    <n v="200801"/>
    <m/>
    <n v="1"/>
    <n v="200801"/>
    <n v="0"/>
  </r>
  <r>
    <x v="378"/>
    <x v="4"/>
    <m/>
    <x v="18"/>
    <x v="3"/>
    <x v="19"/>
    <n v="200801"/>
    <n v="200801"/>
    <m/>
    <n v="1"/>
    <n v="200801"/>
    <n v="0"/>
  </r>
  <r>
    <x v="378"/>
    <x v="4"/>
    <m/>
    <x v="5"/>
    <x v="3"/>
    <x v="28"/>
    <n v="200801"/>
    <n v="200801"/>
    <m/>
    <n v="1"/>
    <n v="200801"/>
    <n v="0"/>
  </r>
  <r>
    <x v="378"/>
    <x v="4"/>
    <m/>
    <x v="4"/>
    <x v="3"/>
    <x v="27"/>
    <n v="200801"/>
    <n v="200801"/>
    <m/>
    <n v="1"/>
    <n v="200801"/>
    <n v="0"/>
  </r>
  <r>
    <x v="378"/>
    <x v="4"/>
    <m/>
    <x v="22"/>
    <x v="3"/>
    <x v="29"/>
    <n v="200801"/>
    <n v="200801"/>
    <m/>
    <n v="1"/>
    <n v="200801"/>
    <n v="0"/>
  </r>
  <r>
    <x v="378"/>
    <x v="4"/>
    <m/>
    <x v="19"/>
    <x v="3"/>
    <x v="22"/>
    <n v="200801"/>
    <n v="200801"/>
    <m/>
    <n v="1"/>
    <n v="200801"/>
    <n v="0"/>
  </r>
  <r>
    <x v="378"/>
    <x v="4"/>
    <m/>
    <x v="1"/>
    <x v="3"/>
    <x v="18"/>
    <n v="200801"/>
    <n v="200801"/>
    <m/>
    <n v="1"/>
    <n v="200801"/>
    <n v="0"/>
  </r>
  <r>
    <x v="378"/>
    <x v="4"/>
    <m/>
    <x v="6"/>
    <x v="2"/>
    <x v="37"/>
    <n v="200801"/>
    <n v="200801"/>
    <m/>
    <n v="4"/>
    <n v="200801"/>
    <n v="80000"/>
  </r>
  <r>
    <x v="378"/>
    <x v="4"/>
    <m/>
    <x v="25"/>
    <x v="2"/>
    <x v="34"/>
    <n v="200801"/>
    <n v="200801"/>
    <m/>
    <n v="2"/>
    <n v="200801"/>
    <n v="198000"/>
  </r>
  <r>
    <x v="378"/>
    <x v="4"/>
    <m/>
    <x v="31"/>
    <x v="2"/>
    <x v="95"/>
    <n v="200801"/>
    <n v="200801"/>
    <m/>
    <n v="3"/>
    <n v="200801"/>
    <n v="67200"/>
  </r>
  <r>
    <x v="378"/>
    <x v="4"/>
    <m/>
    <x v="31"/>
    <x v="2"/>
    <x v="96"/>
    <n v="200801"/>
    <n v="200801"/>
    <m/>
    <n v="2"/>
    <n v="200801"/>
    <n v="78400"/>
  </r>
  <r>
    <x v="378"/>
    <x v="4"/>
    <m/>
    <x v="32"/>
    <x v="2"/>
    <x v="97"/>
    <n v="200801"/>
    <n v="200801"/>
    <m/>
    <n v="7"/>
    <n v="200801"/>
    <n v="259700"/>
  </r>
  <r>
    <x v="378"/>
    <x v="4"/>
    <m/>
    <x v="34"/>
    <x v="2"/>
    <x v="105"/>
    <n v="200801"/>
    <n v="200801"/>
    <m/>
    <n v="38"/>
    <n v="200801"/>
    <n v="1409800"/>
  </r>
  <r>
    <x v="378"/>
    <x v="4"/>
    <m/>
    <x v="30"/>
    <x v="2"/>
    <x v="99"/>
    <n v="200801"/>
    <n v="200801"/>
    <m/>
    <n v="3"/>
    <n v="200801"/>
    <n v="67200"/>
  </r>
  <r>
    <x v="378"/>
    <x v="4"/>
    <m/>
    <x v="1"/>
    <x v="2"/>
    <x v="18"/>
    <n v="200801"/>
    <n v="200801"/>
    <m/>
    <n v="10"/>
    <n v="200801"/>
    <n v="200000"/>
  </r>
  <r>
    <x v="378"/>
    <x v="4"/>
    <m/>
    <x v="1"/>
    <x v="2"/>
    <x v="21"/>
    <n v="200801"/>
    <n v="200801"/>
    <m/>
    <n v="2"/>
    <n v="200801"/>
    <n v="70000"/>
  </r>
  <r>
    <x v="378"/>
    <x v="4"/>
    <m/>
    <x v="4"/>
    <x v="2"/>
    <x v="26"/>
    <n v="200801"/>
    <n v="200801"/>
    <m/>
    <n v="3"/>
    <n v="200801"/>
    <n v="12000"/>
  </r>
  <r>
    <x v="378"/>
    <x v="4"/>
    <m/>
    <x v="4"/>
    <x v="2"/>
    <x v="27"/>
    <n v="200801"/>
    <n v="200801"/>
    <m/>
    <n v="7"/>
    <n v="200801"/>
    <n v="140000"/>
  </r>
  <r>
    <x v="378"/>
    <x v="4"/>
    <m/>
    <x v="0"/>
    <x v="2"/>
    <x v="15"/>
    <n v="200801"/>
    <n v="200801"/>
    <m/>
    <n v="35"/>
    <n v="200801"/>
    <n v="700000"/>
  </r>
  <r>
    <x v="378"/>
    <x v="4"/>
    <m/>
    <x v="0"/>
    <x v="2"/>
    <x v="16"/>
    <n v="200801"/>
    <n v="200801"/>
    <m/>
    <n v="30"/>
    <n v="200801"/>
    <n v="1050000"/>
  </r>
  <r>
    <x v="378"/>
    <x v="4"/>
    <m/>
    <x v="0"/>
    <x v="2"/>
    <x v="17"/>
    <n v="200801"/>
    <n v="200801"/>
    <m/>
    <n v="65"/>
    <n v="200801"/>
    <n v="2145000"/>
  </r>
  <r>
    <x v="378"/>
    <x v="4"/>
    <m/>
    <x v="0"/>
    <x v="2"/>
    <x v="19"/>
    <n v="200801"/>
    <n v="200801"/>
    <m/>
    <n v="27"/>
    <n v="200801"/>
    <n v="81000"/>
  </r>
  <r>
    <x v="378"/>
    <x v="4"/>
    <m/>
    <x v="5"/>
    <x v="2"/>
    <x v="28"/>
    <n v="200801"/>
    <n v="200801"/>
    <m/>
    <n v="17"/>
    <n v="200801"/>
    <n v="476000"/>
  </r>
  <r>
    <x v="378"/>
    <x v="4"/>
    <m/>
    <x v="5"/>
    <x v="2"/>
    <x v="69"/>
    <n v="200801"/>
    <n v="200801"/>
    <m/>
    <n v="4"/>
    <n v="200801"/>
    <n v="192000"/>
  </r>
  <r>
    <x v="378"/>
    <x v="4"/>
    <m/>
    <x v="22"/>
    <x v="2"/>
    <x v="29"/>
    <n v="200801"/>
    <n v="200801"/>
    <m/>
    <n v="4"/>
    <n v="200801"/>
    <n v="152000"/>
  </r>
  <r>
    <x v="378"/>
    <x v="4"/>
    <m/>
    <x v="19"/>
    <x v="2"/>
    <x v="22"/>
    <n v="200801"/>
    <n v="200801"/>
    <m/>
    <n v="8"/>
    <n v="200801"/>
    <n v="104000"/>
  </r>
  <r>
    <x v="378"/>
    <x v="4"/>
    <m/>
    <x v="19"/>
    <x v="2"/>
    <x v="23"/>
    <n v="200801"/>
    <n v="200801"/>
    <m/>
    <n v="1"/>
    <n v="200801"/>
    <n v="24000"/>
  </r>
  <r>
    <x v="378"/>
    <x v="4"/>
    <m/>
    <x v="33"/>
    <x v="2"/>
    <x v="92"/>
    <n v="200801"/>
    <n v="200801"/>
    <m/>
    <n v="2"/>
    <n v="200801"/>
    <n v="36400"/>
  </r>
  <r>
    <x v="378"/>
    <x v="4"/>
    <m/>
    <x v="33"/>
    <x v="2"/>
    <x v="93"/>
    <n v="200801"/>
    <n v="200801"/>
    <m/>
    <n v="1"/>
    <n v="200801"/>
    <n v="33800"/>
  </r>
  <r>
    <x v="378"/>
    <x v="4"/>
    <m/>
    <x v="0"/>
    <x v="9"/>
    <x v="15"/>
    <n v="200801"/>
    <n v="200801"/>
    <m/>
    <n v="6"/>
    <n v="200801"/>
    <n v="120000"/>
  </r>
  <r>
    <x v="378"/>
    <x v="4"/>
    <m/>
    <x v="1"/>
    <x v="9"/>
    <x v="18"/>
    <n v="200801"/>
    <n v="200801"/>
    <m/>
    <n v="1"/>
    <n v="200801"/>
    <n v="20000"/>
  </r>
  <r>
    <x v="378"/>
    <x v="4"/>
    <m/>
    <x v="31"/>
    <x v="9"/>
    <x v="88"/>
    <n v="200801"/>
    <n v="200801"/>
    <m/>
    <n v="1"/>
    <n v="200801"/>
    <n v="22400"/>
  </r>
  <r>
    <x v="379"/>
    <x v="1"/>
    <m/>
    <x v="0"/>
    <x v="1"/>
    <x v="16"/>
    <n v="200801"/>
    <n v="200801"/>
    <m/>
    <n v="16"/>
    <n v="200801"/>
    <n v="560000"/>
  </r>
  <r>
    <x v="379"/>
    <x v="1"/>
    <m/>
    <x v="22"/>
    <x v="5"/>
    <x v="52"/>
    <n v="200801"/>
    <n v="200801"/>
    <m/>
    <n v="30"/>
    <n v="200801"/>
    <n v="513000"/>
  </r>
  <r>
    <x v="379"/>
    <x v="1"/>
    <m/>
    <x v="19"/>
    <x v="5"/>
    <x v="50"/>
    <n v="200801"/>
    <n v="200801"/>
    <m/>
    <n v="30"/>
    <n v="200801"/>
    <n v="216000"/>
  </r>
  <r>
    <x v="379"/>
    <x v="1"/>
    <m/>
    <x v="4"/>
    <x v="5"/>
    <x v="62"/>
    <n v="200801"/>
    <n v="200801"/>
    <m/>
    <n v="23"/>
    <n v="200801"/>
    <n v="414000"/>
  </r>
  <r>
    <x v="379"/>
    <x v="1"/>
    <m/>
    <x v="6"/>
    <x v="5"/>
    <x v="49"/>
    <n v="200801"/>
    <n v="200801"/>
    <m/>
    <n v="10"/>
    <n v="200801"/>
    <n v="112500"/>
  </r>
  <r>
    <x v="379"/>
    <x v="1"/>
    <m/>
    <x v="0"/>
    <x v="7"/>
    <x v="15"/>
    <n v="200801"/>
    <n v="200801"/>
    <m/>
    <n v="13"/>
    <n v="200801"/>
    <n v="260000"/>
  </r>
  <r>
    <x v="379"/>
    <x v="1"/>
    <m/>
    <x v="6"/>
    <x v="2"/>
    <x v="37"/>
    <n v="200801"/>
    <n v="200801"/>
    <m/>
    <n v="2"/>
    <n v="200801"/>
    <n v="40000"/>
  </r>
  <r>
    <x v="379"/>
    <x v="1"/>
    <m/>
    <x v="6"/>
    <x v="2"/>
    <x v="42"/>
    <n v="200801"/>
    <n v="200801"/>
    <m/>
    <n v="1"/>
    <n v="200801"/>
    <n v="35000"/>
  </r>
  <r>
    <x v="379"/>
    <x v="1"/>
    <m/>
    <x v="25"/>
    <x v="2"/>
    <x v="34"/>
    <n v="200801"/>
    <n v="200801"/>
    <m/>
    <n v="2"/>
    <n v="200801"/>
    <n v="198000"/>
  </r>
  <r>
    <x v="379"/>
    <x v="1"/>
    <m/>
    <x v="32"/>
    <x v="2"/>
    <x v="97"/>
    <n v="200801"/>
    <n v="200801"/>
    <m/>
    <n v="3"/>
    <n v="200801"/>
    <n v="111300"/>
  </r>
  <r>
    <x v="379"/>
    <x v="1"/>
    <m/>
    <x v="34"/>
    <x v="2"/>
    <x v="105"/>
    <n v="200801"/>
    <n v="200801"/>
    <m/>
    <n v="34"/>
    <n v="200801"/>
    <n v="1261400"/>
  </r>
  <r>
    <x v="379"/>
    <x v="1"/>
    <m/>
    <x v="30"/>
    <x v="2"/>
    <x v="99"/>
    <n v="200801"/>
    <n v="200801"/>
    <m/>
    <n v="6"/>
    <n v="200801"/>
    <n v="134400"/>
  </r>
  <r>
    <x v="379"/>
    <x v="1"/>
    <m/>
    <x v="30"/>
    <x v="2"/>
    <x v="100"/>
    <n v="200801"/>
    <n v="200801"/>
    <m/>
    <n v="1"/>
    <n v="200801"/>
    <n v="39200"/>
  </r>
  <r>
    <x v="379"/>
    <x v="1"/>
    <m/>
    <x v="1"/>
    <x v="2"/>
    <x v="18"/>
    <n v="200801"/>
    <n v="200801"/>
    <m/>
    <n v="16"/>
    <n v="200801"/>
    <n v="320000"/>
  </r>
  <r>
    <x v="379"/>
    <x v="1"/>
    <m/>
    <x v="1"/>
    <x v="2"/>
    <x v="21"/>
    <n v="200801"/>
    <n v="200801"/>
    <m/>
    <n v="6"/>
    <n v="200801"/>
    <n v="210000"/>
  </r>
  <r>
    <x v="379"/>
    <x v="1"/>
    <m/>
    <x v="4"/>
    <x v="2"/>
    <x v="26"/>
    <n v="200801"/>
    <n v="200801"/>
    <m/>
    <n v="5"/>
    <n v="200801"/>
    <n v="20000"/>
  </r>
  <r>
    <x v="379"/>
    <x v="1"/>
    <m/>
    <x v="4"/>
    <x v="2"/>
    <x v="27"/>
    <n v="200801"/>
    <n v="200801"/>
    <m/>
    <n v="5"/>
    <n v="200801"/>
    <n v="100000"/>
  </r>
  <r>
    <x v="379"/>
    <x v="1"/>
    <m/>
    <x v="0"/>
    <x v="2"/>
    <x v="15"/>
    <n v="200801"/>
    <n v="200801"/>
    <m/>
    <n v="31"/>
    <n v="200801"/>
    <n v="620000"/>
  </r>
  <r>
    <x v="379"/>
    <x v="1"/>
    <m/>
    <x v="0"/>
    <x v="2"/>
    <x v="16"/>
    <n v="200801"/>
    <n v="200801"/>
    <m/>
    <n v="33"/>
    <n v="200801"/>
    <n v="1155000"/>
  </r>
  <r>
    <x v="379"/>
    <x v="1"/>
    <m/>
    <x v="0"/>
    <x v="2"/>
    <x v="17"/>
    <n v="200801"/>
    <n v="200801"/>
    <m/>
    <n v="56"/>
    <n v="200801"/>
    <n v="1848000"/>
  </r>
  <r>
    <x v="379"/>
    <x v="1"/>
    <m/>
    <x v="0"/>
    <x v="2"/>
    <x v="19"/>
    <n v="200801"/>
    <n v="200801"/>
    <m/>
    <n v="45"/>
    <n v="200801"/>
    <n v="135000"/>
  </r>
  <r>
    <x v="379"/>
    <x v="1"/>
    <m/>
    <x v="5"/>
    <x v="2"/>
    <x v="28"/>
    <n v="200801"/>
    <n v="200801"/>
    <m/>
    <n v="27"/>
    <n v="200801"/>
    <n v="756000"/>
  </r>
  <r>
    <x v="379"/>
    <x v="1"/>
    <m/>
    <x v="5"/>
    <x v="2"/>
    <x v="69"/>
    <n v="200801"/>
    <n v="200801"/>
    <m/>
    <n v="1"/>
    <n v="200801"/>
    <n v="48000"/>
  </r>
  <r>
    <x v="379"/>
    <x v="1"/>
    <m/>
    <x v="22"/>
    <x v="2"/>
    <x v="29"/>
    <n v="200801"/>
    <n v="200801"/>
    <m/>
    <n v="6"/>
    <n v="200801"/>
    <n v="228000"/>
  </r>
  <r>
    <x v="379"/>
    <x v="1"/>
    <m/>
    <x v="19"/>
    <x v="2"/>
    <x v="22"/>
    <n v="200801"/>
    <n v="200801"/>
    <m/>
    <n v="7"/>
    <n v="200801"/>
    <n v="91000"/>
  </r>
  <r>
    <x v="379"/>
    <x v="1"/>
    <m/>
    <x v="19"/>
    <x v="2"/>
    <x v="24"/>
    <n v="200801"/>
    <n v="200801"/>
    <m/>
    <n v="2"/>
    <n v="200801"/>
    <n v="66000"/>
  </r>
  <r>
    <x v="379"/>
    <x v="1"/>
    <m/>
    <x v="33"/>
    <x v="2"/>
    <x v="92"/>
    <n v="200801"/>
    <n v="200801"/>
    <m/>
    <n v="1"/>
    <n v="200801"/>
    <n v="18200"/>
  </r>
  <r>
    <x v="379"/>
    <x v="1"/>
    <m/>
    <x v="33"/>
    <x v="2"/>
    <x v="93"/>
    <n v="200801"/>
    <n v="200801"/>
    <m/>
    <n v="1"/>
    <n v="200801"/>
    <n v="33800"/>
  </r>
  <r>
    <x v="379"/>
    <x v="1"/>
    <m/>
    <x v="0"/>
    <x v="9"/>
    <x v="15"/>
    <n v="200801"/>
    <n v="200801"/>
    <m/>
    <n v="2"/>
    <n v="200801"/>
    <n v="40000"/>
  </r>
  <r>
    <x v="380"/>
    <x v="0"/>
    <m/>
    <x v="0"/>
    <x v="7"/>
    <x v="15"/>
    <n v="200801"/>
    <n v="200801"/>
    <m/>
    <n v="6"/>
    <n v="200801"/>
    <n v="120000"/>
  </r>
  <r>
    <x v="380"/>
    <x v="0"/>
    <m/>
    <x v="0"/>
    <x v="1"/>
    <x v="15"/>
    <n v="200801"/>
    <n v="200801"/>
    <m/>
    <n v="3"/>
    <n v="200801"/>
    <n v="60000"/>
  </r>
  <r>
    <x v="380"/>
    <x v="0"/>
    <m/>
    <x v="0"/>
    <x v="1"/>
    <x v="16"/>
    <n v="200801"/>
    <n v="200801"/>
    <m/>
    <n v="11"/>
    <n v="200801"/>
    <n v="385000"/>
  </r>
  <r>
    <x v="380"/>
    <x v="0"/>
    <m/>
    <x v="6"/>
    <x v="2"/>
    <x v="37"/>
    <n v="200801"/>
    <n v="200801"/>
    <m/>
    <n v="3"/>
    <n v="200801"/>
    <n v="60000"/>
  </r>
  <r>
    <x v="380"/>
    <x v="0"/>
    <m/>
    <x v="6"/>
    <x v="2"/>
    <x v="42"/>
    <n v="200801"/>
    <n v="200801"/>
    <m/>
    <n v="2"/>
    <n v="200801"/>
    <n v="70000"/>
  </r>
  <r>
    <x v="380"/>
    <x v="0"/>
    <m/>
    <x v="25"/>
    <x v="2"/>
    <x v="34"/>
    <n v="200801"/>
    <n v="200801"/>
    <m/>
    <n v="4"/>
    <n v="200801"/>
    <n v="396000"/>
  </r>
  <r>
    <x v="380"/>
    <x v="0"/>
    <m/>
    <x v="34"/>
    <x v="2"/>
    <x v="105"/>
    <n v="200801"/>
    <n v="200801"/>
    <m/>
    <n v="35"/>
    <n v="200801"/>
    <n v="1298500"/>
  </r>
  <r>
    <x v="380"/>
    <x v="0"/>
    <m/>
    <x v="30"/>
    <x v="2"/>
    <x v="99"/>
    <n v="200801"/>
    <n v="200801"/>
    <m/>
    <n v="5"/>
    <n v="200801"/>
    <n v="112000"/>
  </r>
  <r>
    <x v="380"/>
    <x v="0"/>
    <m/>
    <x v="1"/>
    <x v="2"/>
    <x v="18"/>
    <n v="200801"/>
    <n v="200801"/>
    <m/>
    <n v="13"/>
    <n v="200801"/>
    <n v="260000"/>
  </r>
  <r>
    <x v="380"/>
    <x v="0"/>
    <m/>
    <x v="1"/>
    <x v="2"/>
    <x v="21"/>
    <n v="200801"/>
    <n v="200801"/>
    <m/>
    <n v="4"/>
    <n v="200801"/>
    <n v="140000"/>
  </r>
  <r>
    <x v="380"/>
    <x v="0"/>
    <m/>
    <x v="4"/>
    <x v="2"/>
    <x v="27"/>
    <n v="200801"/>
    <n v="200801"/>
    <m/>
    <n v="5"/>
    <n v="200801"/>
    <n v="100000"/>
  </r>
  <r>
    <x v="380"/>
    <x v="0"/>
    <m/>
    <x v="0"/>
    <x v="2"/>
    <x v="15"/>
    <n v="200801"/>
    <n v="200801"/>
    <m/>
    <n v="20"/>
    <n v="200801"/>
    <n v="400000"/>
  </r>
  <r>
    <x v="380"/>
    <x v="0"/>
    <m/>
    <x v="0"/>
    <x v="2"/>
    <x v="16"/>
    <n v="200801"/>
    <n v="200801"/>
    <m/>
    <n v="26"/>
    <n v="200801"/>
    <n v="910000"/>
  </r>
  <r>
    <x v="380"/>
    <x v="0"/>
    <m/>
    <x v="0"/>
    <x v="2"/>
    <x v="17"/>
    <n v="200801"/>
    <n v="200801"/>
    <m/>
    <n v="38"/>
    <n v="200801"/>
    <n v="1254000"/>
  </r>
  <r>
    <x v="380"/>
    <x v="0"/>
    <m/>
    <x v="0"/>
    <x v="2"/>
    <x v="19"/>
    <n v="200801"/>
    <n v="200801"/>
    <m/>
    <n v="14"/>
    <n v="200801"/>
    <n v="42000"/>
  </r>
  <r>
    <x v="380"/>
    <x v="0"/>
    <m/>
    <x v="5"/>
    <x v="2"/>
    <x v="28"/>
    <n v="200801"/>
    <n v="200801"/>
    <m/>
    <n v="11"/>
    <n v="200801"/>
    <n v="308000"/>
  </r>
  <r>
    <x v="380"/>
    <x v="0"/>
    <m/>
    <x v="5"/>
    <x v="2"/>
    <x v="69"/>
    <n v="200801"/>
    <n v="200801"/>
    <m/>
    <n v="7"/>
    <n v="200801"/>
    <n v="336000"/>
  </r>
  <r>
    <x v="380"/>
    <x v="0"/>
    <m/>
    <x v="22"/>
    <x v="2"/>
    <x v="29"/>
    <n v="200801"/>
    <n v="200801"/>
    <m/>
    <n v="2"/>
    <n v="200801"/>
    <n v="76000"/>
  </r>
  <r>
    <x v="380"/>
    <x v="0"/>
    <m/>
    <x v="19"/>
    <x v="2"/>
    <x v="22"/>
    <n v="200801"/>
    <n v="200801"/>
    <m/>
    <n v="4"/>
    <n v="200801"/>
    <n v="52000"/>
  </r>
  <r>
    <x v="380"/>
    <x v="0"/>
    <m/>
    <x v="19"/>
    <x v="2"/>
    <x v="23"/>
    <n v="200801"/>
    <n v="200801"/>
    <m/>
    <n v="2"/>
    <n v="200801"/>
    <n v="48000"/>
  </r>
  <r>
    <x v="380"/>
    <x v="0"/>
    <m/>
    <x v="33"/>
    <x v="2"/>
    <x v="92"/>
    <n v="200801"/>
    <n v="200801"/>
    <m/>
    <n v="1"/>
    <n v="200801"/>
    <n v="18200"/>
  </r>
  <r>
    <x v="380"/>
    <x v="0"/>
    <m/>
    <x v="0"/>
    <x v="9"/>
    <x v="15"/>
    <n v="200801"/>
    <n v="200801"/>
    <m/>
    <n v="4"/>
    <n v="200801"/>
    <n v="80000"/>
  </r>
  <r>
    <x v="381"/>
    <x v="2"/>
    <m/>
    <x v="0"/>
    <x v="7"/>
    <x v="15"/>
    <n v="200801"/>
    <n v="200801"/>
    <m/>
    <n v="5"/>
    <n v="200801"/>
    <n v="100000"/>
  </r>
  <r>
    <x v="381"/>
    <x v="2"/>
    <m/>
    <x v="32"/>
    <x v="2"/>
    <x v="97"/>
    <n v="200801"/>
    <n v="200801"/>
    <m/>
    <n v="1"/>
    <n v="200801"/>
    <n v="37100"/>
  </r>
  <r>
    <x v="381"/>
    <x v="2"/>
    <m/>
    <x v="34"/>
    <x v="2"/>
    <x v="105"/>
    <n v="200801"/>
    <n v="200801"/>
    <m/>
    <n v="25"/>
    <n v="200801"/>
    <n v="927500"/>
  </r>
  <r>
    <x v="381"/>
    <x v="2"/>
    <m/>
    <x v="30"/>
    <x v="2"/>
    <x v="99"/>
    <n v="200801"/>
    <n v="200801"/>
    <m/>
    <n v="3"/>
    <n v="200801"/>
    <n v="67200"/>
  </r>
  <r>
    <x v="381"/>
    <x v="2"/>
    <m/>
    <x v="1"/>
    <x v="2"/>
    <x v="18"/>
    <n v="200801"/>
    <n v="200801"/>
    <m/>
    <n v="7"/>
    <n v="200801"/>
    <n v="140000"/>
  </r>
  <r>
    <x v="381"/>
    <x v="2"/>
    <m/>
    <x v="1"/>
    <x v="2"/>
    <x v="21"/>
    <n v="200801"/>
    <n v="200801"/>
    <m/>
    <n v="3"/>
    <n v="200801"/>
    <n v="105000"/>
  </r>
  <r>
    <x v="381"/>
    <x v="2"/>
    <m/>
    <x v="4"/>
    <x v="2"/>
    <x v="27"/>
    <n v="200801"/>
    <n v="200801"/>
    <m/>
    <n v="5"/>
    <n v="200801"/>
    <n v="100000"/>
  </r>
  <r>
    <x v="381"/>
    <x v="2"/>
    <m/>
    <x v="0"/>
    <x v="2"/>
    <x v="15"/>
    <n v="200801"/>
    <n v="200801"/>
    <m/>
    <n v="14"/>
    <n v="200801"/>
    <n v="280000"/>
  </r>
  <r>
    <x v="381"/>
    <x v="2"/>
    <m/>
    <x v="0"/>
    <x v="2"/>
    <x v="16"/>
    <n v="200801"/>
    <n v="200801"/>
    <m/>
    <n v="17"/>
    <n v="200801"/>
    <n v="595000"/>
  </r>
  <r>
    <x v="381"/>
    <x v="2"/>
    <m/>
    <x v="0"/>
    <x v="2"/>
    <x v="17"/>
    <n v="200801"/>
    <n v="200801"/>
    <m/>
    <n v="49"/>
    <n v="200801"/>
    <n v="1617000"/>
  </r>
  <r>
    <x v="381"/>
    <x v="2"/>
    <m/>
    <x v="0"/>
    <x v="2"/>
    <x v="19"/>
    <n v="200801"/>
    <n v="200801"/>
    <m/>
    <n v="17"/>
    <n v="200801"/>
    <n v="51000"/>
  </r>
  <r>
    <x v="381"/>
    <x v="2"/>
    <m/>
    <x v="5"/>
    <x v="2"/>
    <x v="28"/>
    <n v="200801"/>
    <n v="200801"/>
    <m/>
    <n v="10"/>
    <n v="200801"/>
    <n v="280000"/>
  </r>
  <r>
    <x v="381"/>
    <x v="2"/>
    <m/>
    <x v="5"/>
    <x v="2"/>
    <x v="69"/>
    <n v="200801"/>
    <n v="200801"/>
    <m/>
    <n v="4"/>
    <n v="200801"/>
    <n v="192000"/>
  </r>
  <r>
    <x v="381"/>
    <x v="2"/>
    <m/>
    <x v="22"/>
    <x v="2"/>
    <x v="29"/>
    <n v="200801"/>
    <n v="200801"/>
    <m/>
    <n v="6"/>
    <n v="200801"/>
    <n v="228000"/>
  </r>
  <r>
    <x v="381"/>
    <x v="2"/>
    <m/>
    <x v="19"/>
    <x v="2"/>
    <x v="22"/>
    <n v="200801"/>
    <n v="200801"/>
    <m/>
    <n v="1"/>
    <n v="200801"/>
    <n v="13000"/>
  </r>
  <r>
    <x v="381"/>
    <x v="2"/>
    <m/>
    <x v="19"/>
    <x v="2"/>
    <x v="23"/>
    <n v="200801"/>
    <n v="200801"/>
    <m/>
    <n v="3"/>
    <n v="200801"/>
    <n v="72000"/>
  </r>
  <r>
    <x v="381"/>
    <x v="2"/>
    <m/>
    <x v="0"/>
    <x v="9"/>
    <x v="15"/>
    <n v="200801"/>
    <n v="200801"/>
    <m/>
    <n v="6"/>
    <n v="200801"/>
    <n v="120000"/>
  </r>
  <r>
    <x v="381"/>
    <x v="2"/>
    <m/>
    <x v="1"/>
    <x v="9"/>
    <x v="18"/>
    <n v="200801"/>
    <n v="200801"/>
    <m/>
    <n v="1"/>
    <n v="200801"/>
    <n v="20000"/>
  </r>
  <r>
    <x v="381"/>
    <x v="2"/>
    <m/>
    <x v="1"/>
    <x v="19"/>
    <x v="18"/>
    <n v="200801"/>
    <n v="200801"/>
    <m/>
    <n v="1"/>
    <n v="200801"/>
    <n v="25000"/>
  </r>
  <r>
    <x v="382"/>
    <x v="5"/>
    <m/>
    <x v="0"/>
    <x v="7"/>
    <x v="15"/>
    <n v="200801"/>
    <n v="200801"/>
    <m/>
    <n v="3"/>
    <n v="200801"/>
    <n v="60000"/>
  </r>
  <r>
    <x v="382"/>
    <x v="5"/>
    <m/>
    <x v="32"/>
    <x v="2"/>
    <x v="97"/>
    <n v="200801"/>
    <n v="200801"/>
    <m/>
    <n v="1"/>
    <n v="200801"/>
    <n v="37100"/>
  </r>
  <r>
    <x v="382"/>
    <x v="5"/>
    <m/>
    <x v="34"/>
    <x v="2"/>
    <x v="105"/>
    <n v="200801"/>
    <n v="200801"/>
    <m/>
    <n v="21"/>
    <n v="200801"/>
    <n v="779100"/>
  </r>
  <r>
    <x v="382"/>
    <x v="5"/>
    <m/>
    <x v="30"/>
    <x v="2"/>
    <x v="99"/>
    <n v="200801"/>
    <n v="200801"/>
    <m/>
    <n v="2"/>
    <n v="200801"/>
    <n v="44800"/>
  </r>
  <r>
    <x v="382"/>
    <x v="5"/>
    <m/>
    <x v="30"/>
    <x v="2"/>
    <x v="100"/>
    <n v="200801"/>
    <n v="200801"/>
    <m/>
    <n v="1"/>
    <n v="200801"/>
    <n v="39200"/>
  </r>
  <r>
    <x v="382"/>
    <x v="5"/>
    <m/>
    <x v="1"/>
    <x v="2"/>
    <x v="18"/>
    <n v="200801"/>
    <n v="200801"/>
    <m/>
    <n v="16"/>
    <n v="200801"/>
    <n v="320000"/>
  </r>
  <r>
    <x v="382"/>
    <x v="5"/>
    <m/>
    <x v="1"/>
    <x v="2"/>
    <x v="21"/>
    <n v="200801"/>
    <n v="200801"/>
    <m/>
    <n v="4"/>
    <n v="200801"/>
    <n v="140000"/>
  </r>
  <r>
    <x v="382"/>
    <x v="5"/>
    <m/>
    <x v="4"/>
    <x v="2"/>
    <x v="26"/>
    <n v="200801"/>
    <n v="200801"/>
    <m/>
    <n v="3"/>
    <n v="200801"/>
    <n v="12000"/>
  </r>
  <r>
    <x v="382"/>
    <x v="5"/>
    <m/>
    <x v="4"/>
    <x v="2"/>
    <x v="27"/>
    <n v="200801"/>
    <n v="200801"/>
    <m/>
    <n v="4"/>
    <n v="200801"/>
    <n v="80000"/>
  </r>
  <r>
    <x v="382"/>
    <x v="5"/>
    <m/>
    <x v="0"/>
    <x v="2"/>
    <x v="15"/>
    <n v="200801"/>
    <n v="200801"/>
    <m/>
    <n v="18"/>
    <n v="200801"/>
    <n v="360000"/>
  </r>
  <r>
    <x v="382"/>
    <x v="5"/>
    <m/>
    <x v="0"/>
    <x v="2"/>
    <x v="16"/>
    <n v="200801"/>
    <n v="200801"/>
    <m/>
    <n v="3"/>
    <n v="200801"/>
    <n v="105000"/>
  </r>
  <r>
    <x v="382"/>
    <x v="5"/>
    <m/>
    <x v="0"/>
    <x v="2"/>
    <x v="17"/>
    <n v="200801"/>
    <n v="200801"/>
    <m/>
    <n v="33"/>
    <n v="200801"/>
    <n v="1089000"/>
  </r>
  <r>
    <x v="382"/>
    <x v="5"/>
    <m/>
    <x v="0"/>
    <x v="2"/>
    <x v="19"/>
    <n v="200801"/>
    <n v="200801"/>
    <m/>
    <n v="11"/>
    <n v="200801"/>
    <n v="33000"/>
  </r>
  <r>
    <x v="382"/>
    <x v="5"/>
    <m/>
    <x v="5"/>
    <x v="2"/>
    <x v="28"/>
    <n v="200801"/>
    <n v="200801"/>
    <m/>
    <n v="14"/>
    <n v="200801"/>
    <n v="392000"/>
  </r>
  <r>
    <x v="382"/>
    <x v="5"/>
    <m/>
    <x v="5"/>
    <x v="2"/>
    <x v="69"/>
    <n v="200801"/>
    <n v="200801"/>
    <m/>
    <n v="1"/>
    <n v="200801"/>
    <n v="48000"/>
  </r>
  <r>
    <x v="382"/>
    <x v="5"/>
    <m/>
    <x v="22"/>
    <x v="2"/>
    <x v="29"/>
    <n v="200801"/>
    <n v="200801"/>
    <m/>
    <n v="3"/>
    <n v="200801"/>
    <n v="114000"/>
  </r>
  <r>
    <x v="382"/>
    <x v="5"/>
    <m/>
    <x v="19"/>
    <x v="2"/>
    <x v="22"/>
    <n v="200801"/>
    <n v="200801"/>
    <m/>
    <n v="7"/>
    <n v="200801"/>
    <n v="91000"/>
  </r>
  <r>
    <x v="382"/>
    <x v="5"/>
    <m/>
    <x v="19"/>
    <x v="2"/>
    <x v="23"/>
    <n v="200801"/>
    <n v="200801"/>
    <m/>
    <n v="4"/>
    <n v="200801"/>
    <n v="96000"/>
  </r>
  <r>
    <x v="382"/>
    <x v="5"/>
    <m/>
    <x v="33"/>
    <x v="2"/>
    <x v="92"/>
    <n v="200801"/>
    <n v="200801"/>
    <m/>
    <n v="1"/>
    <n v="200801"/>
    <n v="18200"/>
  </r>
  <r>
    <x v="382"/>
    <x v="5"/>
    <m/>
    <x v="0"/>
    <x v="9"/>
    <x v="15"/>
    <n v="200801"/>
    <n v="200801"/>
    <m/>
    <n v="6"/>
    <n v="200801"/>
    <n v="120000"/>
  </r>
  <r>
    <x v="383"/>
    <x v="6"/>
    <m/>
    <x v="0"/>
    <x v="7"/>
    <x v="15"/>
    <n v="200801"/>
    <n v="200801"/>
    <m/>
    <n v="4"/>
    <n v="200801"/>
    <n v="80000"/>
  </r>
  <r>
    <x v="383"/>
    <x v="6"/>
    <m/>
    <x v="6"/>
    <x v="2"/>
    <x v="37"/>
    <n v="200801"/>
    <n v="200801"/>
    <m/>
    <n v="2"/>
    <n v="200801"/>
    <n v="40000"/>
  </r>
  <r>
    <x v="383"/>
    <x v="6"/>
    <m/>
    <x v="25"/>
    <x v="2"/>
    <x v="34"/>
    <n v="200801"/>
    <n v="200801"/>
    <m/>
    <n v="5"/>
    <n v="200801"/>
    <n v="495000"/>
  </r>
  <r>
    <x v="383"/>
    <x v="6"/>
    <m/>
    <x v="32"/>
    <x v="2"/>
    <x v="97"/>
    <n v="200801"/>
    <n v="200801"/>
    <m/>
    <n v="4"/>
    <n v="200801"/>
    <n v="148400"/>
  </r>
  <r>
    <x v="383"/>
    <x v="6"/>
    <m/>
    <x v="34"/>
    <x v="2"/>
    <x v="105"/>
    <n v="200801"/>
    <n v="200801"/>
    <m/>
    <n v="26"/>
    <n v="200801"/>
    <n v="964600"/>
  </r>
  <r>
    <x v="383"/>
    <x v="6"/>
    <m/>
    <x v="30"/>
    <x v="2"/>
    <x v="99"/>
    <n v="200801"/>
    <n v="200801"/>
    <m/>
    <n v="4"/>
    <n v="200801"/>
    <n v="89600"/>
  </r>
  <r>
    <x v="383"/>
    <x v="6"/>
    <m/>
    <x v="1"/>
    <x v="2"/>
    <x v="18"/>
    <n v="200801"/>
    <n v="200801"/>
    <m/>
    <n v="29"/>
    <n v="200801"/>
    <n v="580000"/>
  </r>
  <r>
    <x v="383"/>
    <x v="6"/>
    <m/>
    <x v="1"/>
    <x v="2"/>
    <x v="21"/>
    <n v="200801"/>
    <n v="200801"/>
    <m/>
    <n v="3"/>
    <n v="200801"/>
    <n v="105000"/>
  </r>
  <r>
    <x v="383"/>
    <x v="6"/>
    <m/>
    <x v="4"/>
    <x v="2"/>
    <x v="26"/>
    <n v="200801"/>
    <n v="200801"/>
    <m/>
    <n v="2"/>
    <n v="200801"/>
    <n v="8000"/>
  </r>
  <r>
    <x v="383"/>
    <x v="6"/>
    <m/>
    <x v="4"/>
    <x v="2"/>
    <x v="27"/>
    <n v="200801"/>
    <n v="200801"/>
    <m/>
    <n v="3"/>
    <n v="200801"/>
    <n v="60000"/>
  </r>
  <r>
    <x v="383"/>
    <x v="6"/>
    <m/>
    <x v="0"/>
    <x v="2"/>
    <x v="15"/>
    <n v="200801"/>
    <n v="200801"/>
    <m/>
    <n v="37"/>
    <n v="200801"/>
    <n v="740000"/>
  </r>
  <r>
    <x v="383"/>
    <x v="6"/>
    <m/>
    <x v="0"/>
    <x v="2"/>
    <x v="16"/>
    <n v="200801"/>
    <n v="200801"/>
    <m/>
    <n v="17"/>
    <n v="200801"/>
    <n v="595000"/>
  </r>
  <r>
    <x v="383"/>
    <x v="6"/>
    <m/>
    <x v="0"/>
    <x v="2"/>
    <x v="17"/>
    <n v="200801"/>
    <n v="200801"/>
    <m/>
    <n v="46"/>
    <n v="200801"/>
    <n v="1518000"/>
  </r>
  <r>
    <x v="383"/>
    <x v="6"/>
    <m/>
    <x v="0"/>
    <x v="2"/>
    <x v="19"/>
    <n v="200801"/>
    <n v="200801"/>
    <m/>
    <n v="38"/>
    <n v="200801"/>
    <n v="114000"/>
  </r>
  <r>
    <x v="383"/>
    <x v="6"/>
    <m/>
    <x v="5"/>
    <x v="2"/>
    <x v="28"/>
    <n v="200801"/>
    <n v="200801"/>
    <m/>
    <n v="19"/>
    <n v="200801"/>
    <n v="532000"/>
  </r>
  <r>
    <x v="383"/>
    <x v="6"/>
    <m/>
    <x v="5"/>
    <x v="2"/>
    <x v="69"/>
    <n v="200801"/>
    <n v="200801"/>
    <m/>
    <n v="4"/>
    <n v="200801"/>
    <n v="192000"/>
  </r>
  <r>
    <x v="383"/>
    <x v="6"/>
    <m/>
    <x v="22"/>
    <x v="2"/>
    <x v="29"/>
    <n v="200801"/>
    <n v="200801"/>
    <m/>
    <n v="4"/>
    <n v="200801"/>
    <n v="152000"/>
  </r>
  <r>
    <x v="383"/>
    <x v="6"/>
    <m/>
    <x v="19"/>
    <x v="2"/>
    <x v="22"/>
    <n v="200801"/>
    <n v="200801"/>
    <m/>
    <n v="11"/>
    <n v="200801"/>
    <n v="143000"/>
  </r>
  <r>
    <x v="383"/>
    <x v="6"/>
    <m/>
    <x v="19"/>
    <x v="2"/>
    <x v="23"/>
    <n v="200801"/>
    <n v="200801"/>
    <m/>
    <n v="1"/>
    <n v="200801"/>
    <n v="24000"/>
  </r>
  <r>
    <x v="383"/>
    <x v="6"/>
    <m/>
    <x v="19"/>
    <x v="2"/>
    <x v="24"/>
    <n v="200801"/>
    <n v="200801"/>
    <m/>
    <n v="5"/>
    <n v="200801"/>
    <n v="165000"/>
  </r>
  <r>
    <x v="383"/>
    <x v="6"/>
    <m/>
    <x v="5"/>
    <x v="9"/>
    <x v="28"/>
    <n v="200801"/>
    <n v="200801"/>
    <m/>
    <n v="2"/>
    <n v="200801"/>
    <n v="56000"/>
  </r>
  <r>
    <x v="383"/>
    <x v="6"/>
    <m/>
    <x v="0"/>
    <x v="9"/>
    <x v="15"/>
    <n v="200801"/>
    <n v="200801"/>
    <m/>
    <n v="10"/>
    <n v="200801"/>
    <n v="200000"/>
  </r>
  <r>
    <x v="383"/>
    <x v="6"/>
    <m/>
    <x v="22"/>
    <x v="9"/>
    <x v="29"/>
    <n v="200801"/>
    <n v="200801"/>
    <m/>
    <n v="1"/>
    <n v="200801"/>
    <n v="38000"/>
  </r>
  <r>
    <x v="383"/>
    <x v="6"/>
    <m/>
    <x v="0"/>
    <x v="6"/>
    <x v="15"/>
    <n v="200801"/>
    <n v="200801"/>
    <m/>
    <n v="97"/>
    <n v="200801"/>
    <n v="879596"/>
  </r>
  <r>
    <x v="383"/>
    <x v="6"/>
    <m/>
    <x v="0"/>
    <x v="6"/>
    <x v="17"/>
    <n v="200801"/>
    <n v="200801"/>
    <m/>
    <n v="470"/>
    <n v="200801"/>
    <n v="7434460"/>
  </r>
  <r>
    <x v="383"/>
    <x v="6"/>
    <m/>
    <x v="4"/>
    <x v="6"/>
    <x v="26"/>
    <n v="200801"/>
    <n v="200801"/>
    <m/>
    <n v="592"/>
    <n v="200801"/>
    <n v="635216"/>
  </r>
  <r>
    <x v="383"/>
    <x v="6"/>
    <m/>
    <x v="26"/>
    <x v="6"/>
    <x v="35"/>
    <n v="200801"/>
    <n v="200801"/>
    <m/>
    <n v="36"/>
    <n v="200801"/>
    <n v="616716"/>
  </r>
  <r>
    <x v="383"/>
    <x v="6"/>
    <m/>
    <x v="22"/>
    <x v="6"/>
    <x v="29"/>
    <n v="200801"/>
    <n v="200801"/>
    <m/>
    <n v="39"/>
    <n v="200801"/>
    <n v="767949"/>
  </r>
  <r>
    <x v="383"/>
    <x v="6"/>
    <m/>
    <x v="24"/>
    <x v="6"/>
    <x v="31"/>
    <n v="200801"/>
    <n v="200801"/>
    <m/>
    <n v="120"/>
    <n v="200801"/>
    <n v="1785240"/>
  </r>
  <r>
    <x v="383"/>
    <x v="6"/>
    <m/>
    <x v="23"/>
    <x v="6"/>
    <x v="30"/>
    <n v="200801"/>
    <n v="200801"/>
    <m/>
    <n v="10"/>
    <n v="200801"/>
    <n v="69640"/>
  </r>
  <r>
    <x v="383"/>
    <x v="6"/>
    <m/>
    <x v="19"/>
    <x v="6"/>
    <x v="22"/>
    <n v="200801"/>
    <n v="200801"/>
    <m/>
    <n v="54"/>
    <n v="200801"/>
    <n v="366714"/>
  </r>
  <r>
    <x v="383"/>
    <x v="6"/>
    <m/>
    <x v="27"/>
    <x v="6"/>
    <x v="36"/>
    <n v="200801"/>
    <n v="200801"/>
    <m/>
    <n v="1"/>
    <n v="200801"/>
    <n v="9457"/>
  </r>
  <r>
    <x v="383"/>
    <x v="6"/>
    <m/>
    <x v="6"/>
    <x v="6"/>
    <x v="37"/>
    <n v="200801"/>
    <n v="200801"/>
    <m/>
    <n v="32"/>
    <n v="200801"/>
    <n v="320000"/>
  </r>
  <r>
    <x v="383"/>
    <x v="6"/>
    <m/>
    <x v="28"/>
    <x v="6"/>
    <x v="39"/>
    <n v="200801"/>
    <n v="200801"/>
    <m/>
    <n v="6"/>
    <n v="200801"/>
    <n v="94908"/>
  </r>
  <r>
    <x v="383"/>
    <x v="6"/>
    <m/>
    <x v="4"/>
    <x v="6"/>
    <x v="66"/>
    <n v="200801"/>
    <n v="200801"/>
    <m/>
    <n v="70"/>
    <n v="200801"/>
    <n v="391790"/>
  </r>
  <r>
    <x v="383"/>
    <x v="6"/>
    <m/>
    <x v="33"/>
    <x v="6"/>
    <x v="106"/>
    <n v="200801"/>
    <n v="200801"/>
    <m/>
    <n v="14"/>
    <n v="200801"/>
    <n v="136500"/>
  </r>
  <r>
    <x v="383"/>
    <x v="6"/>
    <m/>
    <x v="31"/>
    <x v="6"/>
    <x v="103"/>
    <n v="200801"/>
    <n v="200801"/>
    <m/>
    <n v="77"/>
    <n v="200801"/>
    <n v="862400"/>
  </r>
  <r>
    <x v="383"/>
    <x v="6"/>
    <m/>
    <x v="30"/>
    <x v="6"/>
    <x v="104"/>
    <n v="200801"/>
    <n v="200801"/>
    <m/>
    <n v="104"/>
    <n v="200801"/>
    <n v="1164800"/>
  </r>
  <r>
    <x v="383"/>
    <x v="6"/>
    <m/>
    <x v="5"/>
    <x v="6"/>
    <x v="28"/>
    <n v="200801"/>
    <n v="200801"/>
    <m/>
    <n v="5"/>
    <n v="200801"/>
    <n v="73000"/>
  </r>
  <r>
    <x v="384"/>
    <x v="3"/>
    <m/>
    <x v="0"/>
    <x v="1"/>
    <x v="16"/>
    <n v="200801"/>
    <n v="200801"/>
    <m/>
    <n v="3"/>
    <n v="200801"/>
    <n v="105000"/>
  </r>
  <r>
    <x v="384"/>
    <x v="3"/>
    <m/>
    <x v="0"/>
    <x v="7"/>
    <x v="15"/>
    <n v="200801"/>
    <n v="200801"/>
    <m/>
    <n v="6"/>
    <n v="200801"/>
    <n v="120000"/>
  </r>
  <r>
    <x v="384"/>
    <x v="3"/>
    <m/>
    <x v="33"/>
    <x v="3"/>
    <x v="94"/>
    <n v="200801"/>
    <n v="200801"/>
    <m/>
    <n v="35"/>
    <n v="200801"/>
    <n v="0"/>
  </r>
  <r>
    <x v="384"/>
    <x v="3"/>
    <m/>
    <x v="6"/>
    <x v="2"/>
    <x v="42"/>
    <n v="200801"/>
    <n v="200801"/>
    <m/>
    <n v="1"/>
    <n v="200801"/>
    <n v="35000"/>
  </r>
  <r>
    <x v="384"/>
    <x v="3"/>
    <m/>
    <x v="29"/>
    <x v="2"/>
    <x v="41"/>
    <n v="200801"/>
    <n v="200801"/>
    <m/>
    <n v="3"/>
    <n v="200801"/>
    <n v="135000"/>
  </r>
  <r>
    <x v="384"/>
    <x v="3"/>
    <m/>
    <x v="34"/>
    <x v="2"/>
    <x v="105"/>
    <n v="200801"/>
    <n v="200801"/>
    <m/>
    <n v="30"/>
    <n v="200801"/>
    <n v="1113000"/>
  </r>
  <r>
    <x v="384"/>
    <x v="3"/>
    <m/>
    <x v="30"/>
    <x v="2"/>
    <x v="99"/>
    <n v="200801"/>
    <n v="200801"/>
    <m/>
    <n v="4"/>
    <n v="200801"/>
    <n v="89600"/>
  </r>
  <r>
    <x v="384"/>
    <x v="3"/>
    <m/>
    <x v="30"/>
    <x v="2"/>
    <x v="100"/>
    <n v="200801"/>
    <n v="200801"/>
    <m/>
    <n v="1"/>
    <n v="200801"/>
    <n v="39200"/>
  </r>
  <r>
    <x v="384"/>
    <x v="3"/>
    <m/>
    <x v="1"/>
    <x v="2"/>
    <x v="18"/>
    <n v="200801"/>
    <n v="200801"/>
    <m/>
    <n v="46"/>
    <n v="200801"/>
    <n v="920000"/>
  </r>
  <r>
    <x v="384"/>
    <x v="3"/>
    <m/>
    <x v="1"/>
    <x v="2"/>
    <x v="21"/>
    <n v="200801"/>
    <n v="200801"/>
    <m/>
    <n v="23"/>
    <n v="200801"/>
    <n v="805000"/>
  </r>
  <r>
    <x v="384"/>
    <x v="3"/>
    <m/>
    <x v="4"/>
    <x v="2"/>
    <x v="26"/>
    <n v="200801"/>
    <n v="200801"/>
    <m/>
    <n v="2"/>
    <n v="200801"/>
    <n v="8000"/>
  </r>
  <r>
    <x v="384"/>
    <x v="3"/>
    <m/>
    <x v="4"/>
    <x v="2"/>
    <x v="27"/>
    <n v="200801"/>
    <n v="200801"/>
    <m/>
    <n v="3"/>
    <n v="200801"/>
    <n v="60000"/>
  </r>
  <r>
    <x v="384"/>
    <x v="3"/>
    <m/>
    <x v="0"/>
    <x v="2"/>
    <x v="15"/>
    <n v="200801"/>
    <n v="200801"/>
    <m/>
    <n v="42"/>
    <n v="200801"/>
    <n v="840000"/>
  </r>
  <r>
    <x v="384"/>
    <x v="3"/>
    <m/>
    <x v="0"/>
    <x v="2"/>
    <x v="16"/>
    <n v="200801"/>
    <n v="200801"/>
    <m/>
    <n v="58"/>
    <n v="200801"/>
    <n v="2030000"/>
  </r>
  <r>
    <x v="384"/>
    <x v="3"/>
    <m/>
    <x v="0"/>
    <x v="2"/>
    <x v="17"/>
    <n v="200801"/>
    <n v="200801"/>
    <m/>
    <n v="72"/>
    <n v="200801"/>
    <n v="2376000"/>
  </r>
  <r>
    <x v="384"/>
    <x v="3"/>
    <m/>
    <x v="0"/>
    <x v="2"/>
    <x v="19"/>
    <n v="200801"/>
    <n v="200801"/>
    <m/>
    <n v="28"/>
    <n v="200801"/>
    <n v="84000"/>
  </r>
  <r>
    <x v="384"/>
    <x v="3"/>
    <m/>
    <x v="5"/>
    <x v="2"/>
    <x v="28"/>
    <n v="200801"/>
    <n v="200801"/>
    <m/>
    <n v="20"/>
    <n v="200801"/>
    <n v="560000"/>
  </r>
  <r>
    <x v="384"/>
    <x v="3"/>
    <m/>
    <x v="5"/>
    <x v="2"/>
    <x v="69"/>
    <n v="200801"/>
    <n v="200801"/>
    <m/>
    <n v="5"/>
    <n v="200801"/>
    <n v="240000"/>
  </r>
  <r>
    <x v="384"/>
    <x v="3"/>
    <m/>
    <x v="22"/>
    <x v="2"/>
    <x v="29"/>
    <n v="200801"/>
    <n v="200801"/>
    <m/>
    <n v="10"/>
    <n v="200801"/>
    <n v="380000"/>
  </r>
  <r>
    <x v="384"/>
    <x v="3"/>
    <m/>
    <x v="19"/>
    <x v="2"/>
    <x v="22"/>
    <n v="200801"/>
    <n v="200801"/>
    <m/>
    <n v="8"/>
    <n v="200801"/>
    <n v="104000"/>
  </r>
  <r>
    <x v="384"/>
    <x v="3"/>
    <m/>
    <x v="19"/>
    <x v="2"/>
    <x v="23"/>
    <n v="200801"/>
    <n v="200801"/>
    <m/>
    <n v="2"/>
    <n v="200801"/>
    <n v="48000"/>
  </r>
  <r>
    <x v="384"/>
    <x v="3"/>
    <m/>
    <x v="19"/>
    <x v="2"/>
    <x v="24"/>
    <n v="200801"/>
    <n v="200801"/>
    <m/>
    <n v="1"/>
    <n v="200801"/>
    <n v="33000"/>
  </r>
  <r>
    <x v="384"/>
    <x v="3"/>
    <m/>
    <x v="33"/>
    <x v="2"/>
    <x v="92"/>
    <n v="200801"/>
    <n v="200801"/>
    <m/>
    <n v="3"/>
    <n v="200801"/>
    <n v="54600"/>
  </r>
  <r>
    <x v="384"/>
    <x v="3"/>
    <m/>
    <x v="5"/>
    <x v="9"/>
    <x v="28"/>
    <n v="200801"/>
    <n v="200801"/>
    <m/>
    <n v="1"/>
    <n v="200801"/>
    <n v="28000"/>
  </r>
  <r>
    <x v="384"/>
    <x v="3"/>
    <m/>
    <x v="0"/>
    <x v="9"/>
    <x v="15"/>
    <n v="200801"/>
    <n v="200801"/>
    <m/>
    <n v="5"/>
    <n v="200801"/>
    <n v="100000"/>
  </r>
  <r>
    <x v="384"/>
    <x v="3"/>
    <m/>
    <x v="1"/>
    <x v="9"/>
    <x v="18"/>
    <n v="200801"/>
    <n v="200801"/>
    <m/>
    <n v="1"/>
    <n v="200801"/>
    <n v="20000"/>
  </r>
  <r>
    <x v="385"/>
    <x v="4"/>
    <m/>
    <x v="0"/>
    <x v="1"/>
    <x v="15"/>
    <n v="200801"/>
    <n v="200801"/>
    <m/>
    <n v="8"/>
    <n v="200801"/>
    <n v="160000"/>
  </r>
  <r>
    <x v="385"/>
    <x v="4"/>
    <m/>
    <x v="0"/>
    <x v="1"/>
    <x v="16"/>
    <n v="200801"/>
    <n v="200801"/>
    <m/>
    <n v="28"/>
    <n v="200801"/>
    <n v="980000"/>
  </r>
  <r>
    <x v="385"/>
    <x v="4"/>
    <m/>
    <x v="19"/>
    <x v="5"/>
    <x v="50"/>
    <n v="200801"/>
    <n v="200801"/>
    <m/>
    <n v="4"/>
    <n v="200801"/>
    <n v="28800"/>
  </r>
  <r>
    <x v="385"/>
    <x v="4"/>
    <m/>
    <x v="6"/>
    <x v="5"/>
    <x v="49"/>
    <n v="200801"/>
    <n v="200801"/>
    <m/>
    <n v="1"/>
    <n v="200801"/>
    <n v="11250"/>
  </r>
  <r>
    <x v="385"/>
    <x v="4"/>
    <m/>
    <x v="0"/>
    <x v="7"/>
    <x v="15"/>
    <n v="200801"/>
    <n v="200801"/>
    <m/>
    <n v="4"/>
    <n v="200801"/>
    <n v="80000"/>
  </r>
  <r>
    <x v="385"/>
    <x v="4"/>
    <m/>
    <x v="6"/>
    <x v="2"/>
    <x v="37"/>
    <n v="200801"/>
    <n v="200801"/>
    <m/>
    <n v="4"/>
    <n v="200801"/>
    <n v="80000"/>
  </r>
  <r>
    <x v="385"/>
    <x v="4"/>
    <m/>
    <x v="6"/>
    <x v="2"/>
    <x v="42"/>
    <n v="200801"/>
    <n v="200801"/>
    <m/>
    <n v="1"/>
    <n v="200801"/>
    <n v="35000"/>
  </r>
  <r>
    <x v="385"/>
    <x v="4"/>
    <m/>
    <x v="25"/>
    <x v="2"/>
    <x v="34"/>
    <n v="200801"/>
    <n v="200801"/>
    <m/>
    <n v="5"/>
    <n v="200801"/>
    <n v="495000"/>
  </r>
  <r>
    <x v="385"/>
    <x v="4"/>
    <m/>
    <x v="34"/>
    <x v="2"/>
    <x v="105"/>
    <n v="200801"/>
    <n v="200801"/>
    <m/>
    <n v="31"/>
    <n v="200801"/>
    <n v="1150100"/>
  </r>
  <r>
    <x v="385"/>
    <x v="4"/>
    <m/>
    <x v="30"/>
    <x v="2"/>
    <x v="99"/>
    <n v="200801"/>
    <n v="200801"/>
    <m/>
    <n v="7"/>
    <n v="200801"/>
    <n v="156800"/>
  </r>
  <r>
    <x v="385"/>
    <x v="4"/>
    <m/>
    <x v="1"/>
    <x v="2"/>
    <x v="18"/>
    <n v="200801"/>
    <n v="200801"/>
    <m/>
    <n v="41"/>
    <n v="200801"/>
    <n v="820000"/>
  </r>
  <r>
    <x v="385"/>
    <x v="4"/>
    <m/>
    <x v="1"/>
    <x v="2"/>
    <x v="21"/>
    <n v="200801"/>
    <n v="200801"/>
    <m/>
    <n v="14"/>
    <n v="200801"/>
    <n v="490000"/>
  </r>
  <r>
    <x v="385"/>
    <x v="4"/>
    <m/>
    <x v="4"/>
    <x v="2"/>
    <x v="26"/>
    <n v="200801"/>
    <n v="200801"/>
    <m/>
    <n v="2"/>
    <n v="200801"/>
    <n v="8000"/>
  </r>
  <r>
    <x v="385"/>
    <x v="4"/>
    <m/>
    <x v="4"/>
    <x v="2"/>
    <x v="27"/>
    <n v="200801"/>
    <n v="200801"/>
    <m/>
    <n v="2"/>
    <n v="200801"/>
    <n v="40000"/>
  </r>
  <r>
    <x v="385"/>
    <x v="4"/>
    <m/>
    <x v="0"/>
    <x v="2"/>
    <x v="15"/>
    <n v="200801"/>
    <n v="200801"/>
    <m/>
    <n v="40"/>
    <n v="200801"/>
    <n v="800000"/>
  </r>
  <r>
    <x v="385"/>
    <x v="4"/>
    <m/>
    <x v="0"/>
    <x v="2"/>
    <x v="16"/>
    <n v="200801"/>
    <n v="200801"/>
    <m/>
    <n v="20"/>
    <n v="200801"/>
    <n v="700000"/>
  </r>
  <r>
    <x v="385"/>
    <x v="4"/>
    <m/>
    <x v="0"/>
    <x v="2"/>
    <x v="17"/>
    <n v="200801"/>
    <n v="200801"/>
    <m/>
    <n v="70"/>
    <n v="200801"/>
    <n v="2310000"/>
  </r>
  <r>
    <x v="385"/>
    <x v="4"/>
    <m/>
    <x v="0"/>
    <x v="2"/>
    <x v="19"/>
    <n v="200801"/>
    <n v="200801"/>
    <m/>
    <n v="40"/>
    <n v="200801"/>
    <n v="120000"/>
  </r>
  <r>
    <x v="385"/>
    <x v="4"/>
    <m/>
    <x v="5"/>
    <x v="2"/>
    <x v="28"/>
    <n v="200801"/>
    <n v="200801"/>
    <m/>
    <n v="19"/>
    <n v="200801"/>
    <n v="532000"/>
  </r>
  <r>
    <x v="385"/>
    <x v="4"/>
    <m/>
    <x v="5"/>
    <x v="2"/>
    <x v="69"/>
    <n v="200801"/>
    <n v="200801"/>
    <m/>
    <n v="4"/>
    <n v="200801"/>
    <n v="192000"/>
  </r>
  <r>
    <x v="385"/>
    <x v="4"/>
    <m/>
    <x v="22"/>
    <x v="2"/>
    <x v="29"/>
    <n v="200801"/>
    <n v="200801"/>
    <m/>
    <n v="7"/>
    <n v="200801"/>
    <n v="266000"/>
  </r>
  <r>
    <x v="385"/>
    <x v="4"/>
    <m/>
    <x v="19"/>
    <x v="2"/>
    <x v="22"/>
    <n v="200801"/>
    <n v="200801"/>
    <m/>
    <n v="13"/>
    <n v="200801"/>
    <n v="169000"/>
  </r>
  <r>
    <x v="385"/>
    <x v="4"/>
    <m/>
    <x v="19"/>
    <x v="2"/>
    <x v="23"/>
    <n v="200801"/>
    <n v="200801"/>
    <m/>
    <n v="1"/>
    <n v="200801"/>
    <n v="24000"/>
  </r>
  <r>
    <x v="385"/>
    <x v="4"/>
    <m/>
    <x v="19"/>
    <x v="2"/>
    <x v="24"/>
    <n v="200801"/>
    <n v="200801"/>
    <m/>
    <n v="1"/>
    <n v="200801"/>
    <n v="33000"/>
  </r>
  <r>
    <x v="385"/>
    <x v="4"/>
    <m/>
    <x v="33"/>
    <x v="2"/>
    <x v="92"/>
    <n v="200801"/>
    <n v="200801"/>
    <m/>
    <n v="1"/>
    <n v="200801"/>
    <n v="18200"/>
  </r>
  <r>
    <x v="385"/>
    <x v="4"/>
    <m/>
    <x v="0"/>
    <x v="9"/>
    <x v="15"/>
    <n v="200801"/>
    <n v="200801"/>
    <m/>
    <n v="4"/>
    <n v="200801"/>
    <n v="80000"/>
  </r>
  <r>
    <x v="385"/>
    <x v="4"/>
    <m/>
    <x v="1"/>
    <x v="9"/>
    <x v="18"/>
    <n v="200801"/>
    <n v="200801"/>
    <m/>
    <n v="1"/>
    <n v="200801"/>
    <n v="20000"/>
  </r>
  <r>
    <x v="386"/>
    <x v="1"/>
    <m/>
    <x v="0"/>
    <x v="1"/>
    <x v="15"/>
    <n v="200801"/>
    <n v="200801"/>
    <m/>
    <n v="4"/>
    <n v="200801"/>
    <n v="80000"/>
  </r>
  <r>
    <x v="386"/>
    <x v="1"/>
    <m/>
    <x v="0"/>
    <x v="1"/>
    <x v="16"/>
    <n v="200801"/>
    <n v="200801"/>
    <m/>
    <n v="10"/>
    <n v="200801"/>
    <n v="350000"/>
  </r>
  <r>
    <x v="386"/>
    <x v="1"/>
    <m/>
    <x v="0"/>
    <x v="7"/>
    <x v="15"/>
    <n v="200801"/>
    <n v="200801"/>
    <m/>
    <n v="3"/>
    <n v="200801"/>
    <n v="60000"/>
  </r>
  <r>
    <x v="386"/>
    <x v="1"/>
    <m/>
    <x v="33"/>
    <x v="3"/>
    <x v="94"/>
    <n v="200801"/>
    <n v="200801"/>
    <m/>
    <n v="1"/>
    <n v="200801"/>
    <n v="0"/>
  </r>
  <r>
    <x v="386"/>
    <x v="1"/>
    <m/>
    <x v="0"/>
    <x v="3"/>
    <x v="15"/>
    <n v="200801"/>
    <n v="200801"/>
    <m/>
    <n v="1"/>
    <n v="200801"/>
    <n v="0"/>
  </r>
  <r>
    <x v="386"/>
    <x v="1"/>
    <m/>
    <x v="18"/>
    <x v="3"/>
    <x v="19"/>
    <n v="200801"/>
    <n v="200801"/>
    <m/>
    <n v="1"/>
    <n v="200801"/>
    <n v="0"/>
  </r>
  <r>
    <x v="386"/>
    <x v="1"/>
    <m/>
    <x v="5"/>
    <x v="3"/>
    <x v="28"/>
    <n v="200801"/>
    <n v="200801"/>
    <m/>
    <n v="1"/>
    <n v="200801"/>
    <n v="0"/>
  </r>
  <r>
    <x v="386"/>
    <x v="1"/>
    <m/>
    <x v="4"/>
    <x v="3"/>
    <x v="27"/>
    <n v="200801"/>
    <n v="200801"/>
    <m/>
    <n v="1"/>
    <n v="200801"/>
    <n v="0"/>
  </r>
  <r>
    <x v="386"/>
    <x v="1"/>
    <m/>
    <x v="6"/>
    <x v="3"/>
    <x v="37"/>
    <n v="200801"/>
    <n v="200801"/>
    <m/>
    <n v="1"/>
    <n v="200801"/>
    <n v="0"/>
  </r>
  <r>
    <x v="386"/>
    <x v="1"/>
    <m/>
    <x v="22"/>
    <x v="3"/>
    <x v="29"/>
    <n v="200801"/>
    <n v="200801"/>
    <m/>
    <n v="1"/>
    <n v="200801"/>
    <n v="0"/>
  </r>
  <r>
    <x v="386"/>
    <x v="1"/>
    <m/>
    <x v="19"/>
    <x v="3"/>
    <x v="22"/>
    <n v="200801"/>
    <n v="200801"/>
    <m/>
    <n v="1"/>
    <n v="200801"/>
    <n v="0"/>
  </r>
  <r>
    <x v="386"/>
    <x v="1"/>
    <m/>
    <x v="1"/>
    <x v="3"/>
    <x v="18"/>
    <n v="200801"/>
    <n v="200801"/>
    <m/>
    <n v="1"/>
    <n v="200801"/>
    <n v="0"/>
  </r>
  <r>
    <x v="386"/>
    <x v="1"/>
    <m/>
    <x v="6"/>
    <x v="2"/>
    <x v="37"/>
    <n v="200801"/>
    <n v="200801"/>
    <m/>
    <n v="3"/>
    <n v="200801"/>
    <n v="60000"/>
  </r>
  <r>
    <x v="386"/>
    <x v="1"/>
    <m/>
    <x v="6"/>
    <x v="2"/>
    <x v="42"/>
    <n v="200801"/>
    <n v="200801"/>
    <m/>
    <n v="1"/>
    <n v="200801"/>
    <n v="35000"/>
  </r>
  <r>
    <x v="386"/>
    <x v="1"/>
    <m/>
    <x v="25"/>
    <x v="2"/>
    <x v="34"/>
    <n v="200801"/>
    <n v="200801"/>
    <m/>
    <n v="3"/>
    <n v="200801"/>
    <n v="297000"/>
  </r>
  <r>
    <x v="386"/>
    <x v="1"/>
    <m/>
    <x v="34"/>
    <x v="2"/>
    <x v="105"/>
    <n v="200801"/>
    <n v="200801"/>
    <m/>
    <n v="7"/>
    <n v="200801"/>
    <n v="259700"/>
  </r>
  <r>
    <x v="386"/>
    <x v="1"/>
    <m/>
    <x v="30"/>
    <x v="2"/>
    <x v="99"/>
    <n v="200801"/>
    <n v="200801"/>
    <m/>
    <n v="1"/>
    <n v="200801"/>
    <n v="22400"/>
  </r>
  <r>
    <x v="386"/>
    <x v="1"/>
    <m/>
    <x v="1"/>
    <x v="2"/>
    <x v="18"/>
    <n v="200801"/>
    <n v="200801"/>
    <m/>
    <n v="46"/>
    <n v="200801"/>
    <n v="920000"/>
  </r>
  <r>
    <x v="386"/>
    <x v="1"/>
    <m/>
    <x v="1"/>
    <x v="2"/>
    <x v="21"/>
    <n v="200801"/>
    <n v="200801"/>
    <m/>
    <n v="16"/>
    <n v="200801"/>
    <n v="560000"/>
  </r>
  <r>
    <x v="386"/>
    <x v="1"/>
    <m/>
    <x v="4"/>
    <x v="2"/>
    <x v="27"/>
    <n v="200801"/>
    <n v="200801"/>
    <m/>
    <n v="2"/>
    <n v="200801"/>
    <n v="40000"/>
  </r>
  <r>
    <x v="386"/>
    <x v="1"/>
    <m/>
    <x v="0"/>
    <x v="2"/>
    <x v="15"/>
    <n v="200801"/>
    <n v="200801"/>
    <m/>
    <n v="42"/>
    <n v="200801"/>
    <n v="840000"/>
  </r>
  <r>
    <x v="386"/>
    <x v="1"/>
    <m/>
    <x v="0"/>
    <x v="2"/>
    <x v="16"/>
    <n v="200801"/>
    <n v="200801"/>
    <m/>
    <n v="17"/>
    <n v="200801"/>
    <n v="595000"/>
  </r>
  <r>
    <x v="386"/>
    <x v="1"/>
    <m/>
    <x v="0"/>
    <x v="2"/>
    <x v="17"/>
    <n v="200801"/>
    <n v="200801"/>
    <m/>
    <n v="59"/>
    <n v="200801"/>
    <n v="1947000"/>
  </r>
  <r>
    <x v="386"/>
    <x v="1"/>
    <m/>
    <x v="0"/>
    <x v="2"/>
    <x v="19"/>
    <n v="200801"/>
    <n v="200801"/>
    <m/>
    <n v="24"/>
    <n v="200801"/>
    <n v="72000"/>
  </r>
  <r>
    <x v="386"/>
    <x v="1"/>
    <m/>
    <x v="5"/>
    <x v="2"/>
    <x v="28"/>
    <n v="200801"/>
    <n v="200801"/>
    <m/>
    <n v="11"/>
    <n v="200801"/>
    <n v="308000"/>
  </r>
  <r>
    <x v="386"/>
    <x v="1"/>
    <m/>
    <x v="5"/>
    <x v="2"/>
    <x v="69"/>
    <n v="200801"/>
    <n v="200801"/>
    <m/>
    <n v="1"/>
    <n v="200801"/>
    <n v="48000"/>
  </r>
  <r>
    <x v="386"/>
    <x v="1"/>
    <m/>
    <x v="22"/>
    <x v="2"/>
    <x v="29"/>
    <n v="200801"/>
    <n v="200801"/>
    <m/>
    <n v="5"/>
    <n v="200801"/>
    <n v="190000"/>
  </r>
  <r>
    <x v="386"/>
    <x v="1"/>
    <m/>
    <x v="19"/>
    <x v="2"/>
    <x v="22"/>
    <n v="200801"/>
    <n v="200801"/>
    <m/>
    <n v="6"/>
    <n v="200801"/>
    <n v="78000"/>
  </r>
  <r>
    <x v="386"/>
    <x v="1"/>
    <m/>
    <x v="19"/>
    <x v="2"/>
    <x v="23"/>
    <n v="200801"/>
    <n v="200801"/>
    <m/>
    <n v="2"/>
    <n v="200801"/>
    <n v="48000"/>
  </r>
  <r>
    <x v="386"/>
    <x v="1"/>
    <m/>
    <x v="19"/>
    <x v="2"/>
    <x v="24"/>
    <n v="200801"/>
    <n v="200801"/>
    <m/>
    <n v="1"/>
    <n v="200801"/>
    <n v="33000"/>
  </r>
  <r>
    <x v="386"/>
    <x v="1"/>
    <m/>
    <x v="33"/>
    <x v="2"/>
    <x v="92"/>
    <n v="200801"/>
    <n v="200801"/>
    <m/>
    <n v="2"/>
    <n v="200801"/>
    <n v="36400"/>
  </r>
  <r>
    <x v="387"/>
    <x v="0"/>
    <m/>
    <x v="0"/>
    <x v="1"/>
    <x v="16"/>
    <n v="200801"/>
    <n v="200801"/>
    <m/>
    <n v="7"/>
    <n v="200801"/>
    <n v="245000"/>
  </r>
  <r>
    <x v="387"/>
    <x v="0"/>
    <m/>
    <x v="0"/>
    <x v="7"/>
    <x v="15"/>
    <n v="200801"/>
    <n v="200801"/>
    <m/>
    <n v="1"/>
    <n v="200801"/>
    <n v="20000"/>
  </r>
  <r>
    <x v="387"/>
    <x v="0"/>
    <m/>
    <x v="0"/>
    <x v="5"/>
    <x v="51"/>
    <n v="200801"/>
    <n v="200801"/>
    <m/>
    <n v="20"/>
    <n v="200801"/>
    <n v="225000"/>
  </r>
  <r>
    <x v="387"/>
    <x v="0"/>
    <m/>
    <x v="5"/>
    <x v="5"/>
    <x v="53"/>
    <n v="200801"/>
    <n v="200801"/>
    <m/>
    <n v="20"/>
    <n v="200801"/>
    <n v="297000"/>
  </r>
  <r>
    <x v="387"/>
    <x v="0"/>
    <m/>
    <x v="4"/>
    <x v="5"/>
    <x v="62"/>
    <n v="200801"/>
    <n v="200801"/>
    <m/>
    <n v="8"/>
    <n v="200801"/>
    <n v="144000"/>
  </r>
  <r>
    <x v="387"/>
    <x v="0"/>
    <m/>
    <x v="6"/>
    <x v="5"/>
    <x v="49"/>
    <n v="200801"/>
    <n v="200801"/>
    <m/>
    <n v="10"/>
    <n v="200801"/>
    <n v="112500"/>
  </r>
  <r>
    <x v="387"/>
    <x v="0"/>
    <m/>
    <x v="19"/>
    <x v="5"/>
    <x v="50"/>
    <n v="200801"/>
    <n v="200801"/>
    <m/>
    <n v="20"/>
    <n v="200801"/>
    <n v="144000"/>
  </r>
  <r>
    <x v="387"/>
    <x v="0"/>
    <m/>
    <x v="6"/>
    <x v="2"/>
    <x v="37"/>
    <n v="200801"/>
    <n v="200801"/>
    <m/>
    <n v="5"/>
    <n v="200801"/>
    <n v="100000"/>
  </r>
  <r>
    <x v="387"/>
    <x v="0"/>
    <m/>
    <x v="6"/>
    <x v="2"/>
    <x v="42"/>
    <n v="200801"/>
    <n v="200801"/>
    <m/>
    <n v="1"/>
    <n v="200801"/>
    <n v="35000"/>
  </r>
  <r>
    <x v="387"/>
    <x v="0"/>
    <m/>
    <x v="1"/>
    <x v="2"/>
    <x v="18"/>
    <n v="200801"/>
    <n v="200801"/>
    <m/>
    <n v="27"/>
    <n v="200801"/>
    <n v="540000"/>
  </r>
  <r>
    <x v="387"/>
    <x v="0"/>
    <m/>
    <x v="1"/>
    <x v="2"/>
    <x v="21"/>
    <n v="200801"/>
    <n v="200801"/>
    <m/>
    <n v="4"/>
    <n v="200801"/>
    <n v="140000"/>
  </r>
  <r>
    <x v="387"/>
    <x v="0"/>
    <m/>
    <x v="4"/>
    <x v="2"/>
    <x v="26"/>
    <n v="200801"/>
    <n v="200801"/>
    <m/>
    <n v="9"/>
    <n v="200801"/>
    <n v="36000"/>
  </r>
  <r>
    <x v="387"/>
    <x v="0"/>
    <m/>
    <x v="4"/>
    <x v="2"/>
    <x v="27"/>
    <n v="200801"/>
    <n v="200801"/>
    <m/>
    <n v="2"/>
    <n v="200801"/>
    <n v="40000"/>
  </r>
  <r>
    <x v="387"/>
    <x v="0"/>
    <m/>
    <x v="0"/>
    <x v="2"/>
    <x v="15"/>
    <n v="200801"/>
    <n v="200801"/>
    <m/>
    <n v="37"/>
    <n v="200801"/>
    <n v="740000"/>
  </r>
  <r>
    <x v="387"/>
    <x v="0"/>
    <m/>
    <x v="0"/>
    <x v="2"/>
    <x v="16"/>
    <n v="200801"/>
    <n v="200801"/>
    <m/>
    <n v="11"/>
    <n v="200801"/>
    <n v="385000"/>
  </r>
  <r>
    <x v="387"/>
    <x v="0"/>
    <m/>
    <x v="0"/>
    <x v="2"/>
    <x v="17"/>
    <n v="200801"/>
    <n v="200801"/>
    <m/>
    <n v="56"/>
    <n v="200801"/>
    <n v="1848000"/>
  </r>
  <r>
    <x v="387"/>
    <x v="0"/>
    <m/>
    <x v="0"/>
    <x v="2"/>
    <x v="19"/>
    <n v="200801"/>
    <n v="200801"/>
    <m/>
    <n v="28"/>
    <n v="200801"/>
    <n v="84000"/>
  </r>
  <r>
    <x v="387"/>
    <x v="0"/>
    <m/>
    <x v="5"/>
    <x v="2"/>
    <x v="28"/>
    <n v="200801"/>
    <n v="200801"/>
    <m/>
    <n v="13"/>
    <n v="200801"/>
    <n v="364000"/>
  </r>
  <r>
    <x v="387"/>
    <x v="0"/>
    <m/>
    <x v="5"/>
    <x v="2"/>
    <x v="69"/>
    <n v="200801"/>
    <n v="200801"/>
    <m/>
    <n v="6"/>
    <n v="200801"/>
    <n v="288000"/>
  </r>
  <r>
    <x v="387"/>
    <x v="0"/>
    <m/>
    <x v="22"/>
    <x v="2"/>
    <x v="29"/>
    <n v="200801"/>
    <n v="200801"/>
    <m/>
    <n v="1"/>
    <n v="200801"/>
    <n v="38000"/>
  </r>
  <r>
    <x v="387"/>
    <x v="0"/>
    <m/>
    <x v="19"/>
    <x v="2"/>
    <x v="22"/>
    <n v="200801"/>
    <n v="200801"/>
    <m/>
    <n v="9"/>
    <n v="200801"/>
    <n v="117000"/>
  </r>
  <r>
    <x v="387"/>
    <x v="0"/>
    <m/>
    <x v="19"/>
    <x v="2"/>
    <x v="23"/>
    <n v="200801"/>
    <n v="200801"/>
    <m/>
    <n v="2"/>
    <n v="200801"/>
    <n v="48000"/>
  </r>
  <r>
    <x v="387"/>
    <x v="0"/>
    <m/>
    <x v="19"/>
    <x v="2"/>
    <x v="24"/>
    <n v="200801"/>
    <n v="200801"/>
    <m/>
    <n v="1"/>
    <n v="200801"/>
    <n v="33000"/>
  </r>
  <r>
    <x v="387"/>
    <x v="0"/>
    <m/>
    <x v="33"/>
    <x v="2"/>
    <x v="92"/>
    <n v="200801"/>
    <n v="200801"/>
    <m/>
    <n v="1"/>
    <n v="200801"/>
    <n v="18200"/>
  </r>
  <r>
    <x v="387"/>
    <x v="0"/>
    <m/>
    <x v="6"/>
    <x v="9"/>
    <x v="37"/>
    <n v="200801"/>
    <n v="200801"/>
    <m/>
    <n v="1"/>
    <n v="200801"/>
    <n v="20000"/>
  </r>
  <r>
    <x v="390"/>
    <x v="6"/>
    <m/>
    <x v="0"/>
    <x v="6"/>
    <x v="15"/>
    <n v="200801"/>
    <n v="200801"/>
    <m/>
    <n v="92"/>
    <n v="200801"/>
    <n v="834256"/>
  </r>
  <r>
    <x v="390"/>
    <x v="6"/>
    <m/>
    <x v="0"/>
    <x v="6"/>
    <x v="17"/>
    <n v="200801"/>
    <n v="200801"/>
    <m/>
    <n v="432"/>
    <n v="200801"/>
    <n v="6833376"/>
  </r>
  <r>
    <x v="390"/>
    <x v="6"/>
    <m/>
    <x v="4"/>
    <x v="6"/>
    <x v="26"/>
    <n v="200801"/>
    <n v="200801"/>
    <m/>
    <n v="459"/>
    <n v="200801"/>
    <n v="492507"/>
  </r>
  <r>
    <x v="390"/>
    <x v="6"/>
    <m/>
    <x v="26"/>
    <x v="6"/>
    <x v="35"/>
    <n v="200801"/>
    <n v="200801"/>
    <m/>
    <n v="33"/>
    <n v="200801"/>
    <n v="565323"/>
  </r>
  <r>
    <x v="390"/>
    <x v="6"/>
    <m/>
    <x v="22"/>
    <x v="6"/>
    <x v="29"/>
    <n v="200801"/>
    <n v="200801"/>
    <m/>
    <n v="28"/>
    <n v="200801"/>
    <n v="551348"/>
  </r>
  <r>
    <x v="390"/>
    <x v="6"/>
    <m/>
    <x v="24"/>
    <x v="6"/>
    <x v="31"/>
    <n v="200801"/>
    <n v="200801"/>
    <m/>
    <n v="92"/>
    <n v="200801"/>
    <n v="1368684"/>
  </r>
  <r>
    <x v="390"/>
    <x v="6"/>
    <m/>
    <x v="23"/>
    <x v="6"/>
    <x v="30"/>
    <n v="200801"/>
    <n v="200801"/>
    <m/>
    <n v="6"/>
    <n v="200801"/>
    <n v="41784"/>
  </r>
  <r>
    <x v="390"/>
    <x v="6"/>
    <m/>
    <x v="19"/>
    <x v="6"/>
    <x v="22"/>
    <n v="200801"/>
    <n v="200801"/>
    <m/>
    <n v="53"/>
    <n v="200801"/>
    <n v="359923"/>
  </r>
  <r>
    <x v="390"/>
    <x v="6"/>
    <m/>
    <x v="6"/>
    <x v="6"/>
    <x v="37"/>
    <n v="200801"/>
    <n v="200801"/>
    <m/>
    <n v="16"/>
    <n v="200801"/>
    <n v="160000"/>
  </r>
  <r>
    <x v="390"/>
    <x v="6"/>
    <m/>
    <x v="28"/>
    <x v="6"/>
    <x v="39"/>
    <n v="200801"/>
    <n v="200801"/>
    <m/>
    <n v="5"/>
    <n v="200801"/>
    <n v="79090"/>
  </r>
  <r>
    <x v="390"/>
    <x v="6"/>
    <m/>
    <x v="4"/>
    <x v="6"/>
    <x v="66"/>
    <n v="200801"/>
    <n v="200801"/>
    <m/>
    <n v="37"/>
    <n v="200801"/>
    <n v="207089"/>
  </r>
  <r>
    <x v="390"/>
    <x v="6"/>
    <m/>
    <x v="33"/>
    <x v="6"/>
    <x v="106"/>
    <n v="200801"/>
    <n v="200801"/>
    <m/>
    <n v="13"/>
    <n v="200801"/>
    <n v="126750"/>
  </r>
  <r>
    <x v="390"/>
    <x v="6"/>
    <m/>
    <x v="31"/>
    <x v="6"/>
    <x v="103"/>
    <n v="200801"/>
    <n v="200801"/>
    <m/>
    <n v="61"/>
    <n v="200801"/>
    <n v="683200"/>
  </r>
  <r>
    <x v="390"/>
    <x v="6"/>
    <m/>
    <x v="30"/>
    <x v="6"/>
    <x v="104"/>
    <n v="200801"/>
    <n v="200801"/>
    <m/>
    <n v="101"/>
    <n v="200801"/>
    <n v="1131200"/>
  </r>
  <r>
    <x v="390"/>
    <x v="6"/>
    <m/>
    <x v="5"/>
    <x v="6"/>
    <x v="28"/>
    <n v="200801"/>
    <n v="200801"/>
    <m/>
    <n v="13"/>
    <n v="200801"/>
    <n v="189800"/>
  </r>
  <r>
    <x v="388"/>
    <x v="2"/>
    <m/>
    <x v="0"/>
    <x v="1"/>
    <x v="15"/>
    <n v="200801"/>
    <n v="200801"/>
    <m/>
    <n v="1"/>
    <n v="200801"/>
    <n v="20000"/>
  </r>
  <r>
    <x v="388"/>
    <x v="2"/>
    <m/>
    <x v="0"/>
    <x v="1"/>
    <x v="16"/>
    <n v="200801"/>
    <n v="200801"/>
    <m/>
    <n v="3"/>
    <n v="200801"/>
    <n v="105000"/>
  </r>
  <r>
    <x v="388"/>
    <x v="2"/>
    <m/>
    <x v="0"/>
    <x v="7"/>
    <x v="15"/>
    <n v="200801"/>
    <n v="200801"/>
    <m/>
    <n v="1"/>
    <n v="200801"/>
    <n v="20000"/>
  </r>
  <r>
    <x v="388"/>
    <x v="2"/>
    <m/>
    <x v="6"/>
    <x v="2"/>
    <x v="37"/>
    <n v="200801"/>
    <n v="200801"/>
    <m/>
    <n v="2"/>
    <n v="200801"/>
    <n v="40000"/>
  </r>
  <r>
    <x v="388"/>
    <x v="2"/>
    <m/>
    <x v="6"/>
    <x v="2"/>
    <x v="42"/>
    <n v="200801"/>
    <n v="200801"/>
    <m/>
    <n v="1"/>
    <n v="200801"/>
    <n v="35000"/>
  </r>
  <r>
    <x v="388"/>
    <x v="2"/>
    <m/>
    <x v="25"/>
    <x v="2"/>
    <x v="34"/>
    <n v="200801"/>
    <n v="200801"/>
    <m/>
    <n v="1"/>
    <n v="200801"/>
    <n v="99000"/>
  </r>
  <r>
    <x v="388"/>
    <x v="2"/>
    <m/>
    <x v="31"/>
    <x v="2"/>
    <x v="95"/>
    <n v="200801"/>
    <n v="200801"/>
    <m/>
    <n v="11"/>
    <n v="200801"/>
    <n v="246400"/>
  </r>
  <r>
    <x v="388"/>
    <x v="2"/>
    <m/>
    <x v="31"/>
    <x v="2"/>
    <x v="96"/>
    <n v="200801"/>
    <n v="200801"/>
    <m/>
    <n v="8"/>
    <n v="200801"/>
    <n v="313600"/>
  </r>
  <r>
    <x v="388"/>
    <x v="2"/>
    <m/>
    <x v="32"/>
    <x v="2"/>
    <x v="97"/>
    <n v="200801"/>
    <n v="200801"/>
    <m/>
    <n v="5"/>
    <n v="200801"/>
    <n v="185500"/>
  </r>
  <r>
    <x v="388"/>
    <x v="2"/>
    <m/>
    <x v="1"/>
    <x v="2"/>
    <x v="18"/>
    <n v="200801"/>
    <n v="200801"/>
    <m/>
    <n v="12"/>
    <n v="200801"/>
    <n v="240000"/>
  </r>
  <r>
    <x v="388"/>
    <x v="2"/>
    <m/>
    <x v="1"/>
    <x v="2"/>
    <x v="21"/>
    <n v="200801"/>
    <n v="200801"/>
    <m/>
    <n v="3"/>
    <n v="200801"/>
    <n v="105000"/>
  </r>
  <r>
    <x v="388"/>
    <x v="2"/>
    <m/>
    <x v="4"/>
    <x v="2"/>
    <x v="27"/>
    <n v="200801"/>
    <n v="200801"/>
    <m/>
    <n v="3"/>
    <n v="200801"/>
    <n v="60000"/>
  </r>
  <r>
    <x v="388"/>
    <x v="2"/>
    <m/>
    <x v="0"/>
    <x v="2"/>
    <x v="15"/>
    <n v="200801"/>
    <n v="200801"/>
    <m/>
    <n v="20"/>
    <n v="200801"/>
    <n v="400000"/>
  </r>
  <r>
    <x v="388"/>
    <x v="2"/>
    <m/>
    <x v="0"/>
    <x v="2"/>
    <x v="16"/>
    <n v="200801"/>
    <n v="200801"/>
    <m/>
    <n v="31"/>
    <n v="200801"/>
    <n v="1085000"/>
  </r>
  <r>
    <x v="388"/>
    <x v="2"/>
    <m/>
    <x v="0"/>
    <x v="2"/>
    <x v="17"/>
    <n v="200801"/>
    <n v="200801"/>
    <m/>
    <n v="37"/>
    <n v="200801"/>
    <n v="1221000"/>
  </r>
  <r>
    <x v="388"/>
    <x v="2"/>
    <m/>
    <x v="0"/>
    <x v="2"/>
    <x v="19"/>
    <n v="200801"/>
    <n v="200801"/>
    <m/>
    <n v="12"/>
    <n v="200801"/>
    <n v="36000"/>
  </r>
  <r>
    <x v="388"/>
    <x v="2"/>
    <m/>
    <x v="5"/>
    <x v="2"/>
    <x v="28"/>
    <n v="200801"/>
    <n v="200801"/>
    <m/>
    <n v="6"/>
    <n v="200801"/>
    <n v="168000"/>
  </r>
  <r>
    <x v="388"/>
    <x v="2"/>
    <m/>
    <x v="5"/>
    <x v="2"/>
    <x v="69"/>
    <n v="200801"/>
    <n v="200801"/>
    <m/>
    <n v="3"/>
    <n v="200801"/>
    <n v="144000"/>
  </r>
  <r>
    <x v="388"/>
    <x v="2"/>
    <m/>
    <x v="22"/>
    <x v="2"/>
    <x v="29"/>
    <n v="200801"/>
    <n v="200801"/>
    <m/>
    <n v="5"/>
    <n v="200801"/>
    <n v="190000"/>
  </r>
  <r>
    <x v="388"/>
    <x v="2"/>
    <m/>
    <x v="19"/>
    <x v="2"/>
    <x v="22"/>
    <n v="200801"/>
    <n v="200801"/>
    <m/>
    <n v="3"/>
    <n v="200801"/>
    <n v="39000"/>
  </r>
  <r>
    <x v="388"/>
    <x v="2"/>
    <m/>
    <x v="1"/>
    <x v="9"/>
    <x v="18"/>
    <n v="200801"/>
    <n v="200801"/>
    <m/>
    <n v="1"/>
    <n v="200801"/>
    <n v="20000"/>
  </r>
  <r>
    <x v="389"/>
    <x v="5"/>
    <m/>
    <x v="0"/>
    <x v="7"/>
    <x v="15"/>
    <n v="200801"/>
    <n v="200801"/>
    <m/>
    <n v="6"/>
    <n v="200801"/>
    <n v="120000"/>
  </r>
  <r>
    <x v="389"/>
    <x v="5"/>
    <m/>
    <x v="6"/>
    <x v="2"/>
    <x v="37"/>
    <n v="200801"/>
    <n v="200801"/>
    <m/>
    <n v="1"/>
    <n v="200801"/>
    <n v="20000"/>
  </r>
  <r>
    <x v="389"/>
    <x v="5"/>
    <m/>
    <x v="25"/>
    <x v="2"/>
    <x v="34"/>
    <n v="200801"/>
    <n v="200801"/>
    <m/>
    <n v="3"/>
    <n v="200801"/>
    <n v="297000"/>
  </r>
  <r>
    <x v="389"/>
    <x v="5"/>
    <m/>
    <x v="31"/>
    <x v="2"/>
    <x v="95"/>
    <n v="200801"/>
    <n v="200801"/>
    <m/>
    <n v="26"/>
    <n v="200801"/>
    <n v="582400"/>
  </r>
  <r>
    <x v="389"/>
    <x v="5"/>
    <m/>
    <x v="31"/>
    <x v="2"/>
    <x v="96"/>
    <n v="200801"/>
    <n v="200801"/>
    <m/>
    <n v="18"/>
    <n v="200801"/>
    <n v="705600"/>
  </r>
  <r>
    <x v="389"/>
    <x v="5"/>
    <m/>
    <x v="32"/>
    <x v="2"/>
    <x v="97"/>
    <n v="200801"/>
    <n v="200801"/>
    <m/>
    <n v="13"/>
    <n v="200801"/>
    <n v="482300"/>
  </r>
  <r>
    <x v="389"/>
    <x v="5"/>
    <m/>
    <x v="1"/>
    <x v="2"/>
    <x v="18"/>
    <n v="200801"/>
    <n v="200801"/>
    <m/>
    <n v="12"/>
    <n v="200801"/>
    <n v="240000"/>
  </r>
  <r>
    <x v="389"/>
    <x v="5"/>
    <m/>
    <x v="1"/>
    <x v="2"/>
    <x v="21"/>
    <n v="200801"/>
    <n v="200801"/>
    <m/>
    <n v="5"/>
    <n v="200801"/>
    <n v="175000"/>
  </r>
  <r>
    <x v="389"/>
    <x v="5"/>
    <m/>
    <x v="4"/>
    <x v="2"/>
    <x v="26"/>
    <n v="200801"/>
    <n v="200801"/>
    <m/>
    <n v="5"/>
    <n v="200801"/>
    <n v="20000"/>
  </r>
  <r>
    <x v="389"/>
    <x v="5"/>
    <m/>
    <x v="4"/>
    <x v="2"/>
    <x v="27"/>
    <n v="200801"/>
    <n v="200801"/>
    <m/>
    <n v="6"/>
    <n v="200801"/>
    <n v="120000"/>
  </r>
  <r>
    <x v="389"/>
    <x v="5"/>
    <m/>
    <x v="0"/>
    <x v="2"/>
    <x v="15"/>
    <n v="200801"/>
    <n v="200801"/>
    <m/>
    <n v="13"/>
    <n v="200801"/>
    <n v="260000"/>
  </r>
  <r>
    <x v="389"/>
    <x v="5"/>
    <m/>
    <x v="0"/>
    <x v="2"/>
    <x v="16"/>
    <n v="200801"/>
    <n v="200801"/>
    <m/>
    <n v="7"/>
    <n v="200801"/>
    <n v="245000"/>
  </r>
  <r>
    <x v="389"/>
    <x v="5"/>
    <m/>
    <x v="0"/>
    <x v="2"/>
    <x v="17"/>
    <n v="200801"/>
    <n v="200801"/>
    <m/>
    <n v="41"/>
    <n v="200801"/>
    <n v="1353000"/>
  </r>
  <r>
    <x v="389"/>
    <x v="5"/>
    <m/>
    <x v="0"/>
    <x v="2"/>
    <x v="19"/>
    <n v="200801"/>
    <n v="200801"/>
    <m/>
    <n v="21"/>
    <n v="200801"/>
    <n v="63000"/>
  </r>
  <r>
    <x v="389"/>
    <x v="5"/>
    <m/>
    <x v="5"/>
    <x v="2"/>
    <x v="28"/>
    <n v="200801"/>
    <n v="200801"/>
    <m/>
    <n v="17"/>
    <n v="200801"/>
    <n v="476000"/>
  </r>
  <r>
    <x v="389"/>
    <x v="5"/>
    <m/>
    <x v="5"/>
    <x v="2"/>
    <x v="69"/>
    <n v="200801"/>
    <n v="200801"/>
    <m/>
    <n v="3"/>
    <n v="200801"/>
    <n v="144000"/>
  </r>
  <r>
    <x v="389"/>
    <x v="5"/>
    <m/>
    <x v="22"/>
    <x v="2"/>
    <x v="29"/>
    <n v="200801"/>
    <n v="200801"/>
    <m/>
    <n v="5"/>
    <n v="200801"/>
    <n v="190000"/>
  </r>
  <r>
    <x v="389"/>
    <x v="5"/>
    <m/>
    <x v="19"/>
    <x v="2"/>
    <x v="22"/>
    <n v="200801"/>
    <n v="200801"/>
    <m/>
    <n v="10"/>
    <n v="200801"/>
    <n v="130000"/>
  </r>
  <r>
    <x v="389"/>
    <x v="5"/>
    <m/>
    <x v="19"/>
    <x v="2"/>
    <x v="24"/>
    <n v="200801"/>
    <n v="200801"/>
    <m/>
    <n v="2"/>
    <n v="200801"/>
    <n v="66000"/>
  </r>
  <r>
    <x v="389"/>
    <x v="5"/>
    <m/>
    <x v="33"/>
    <x v="2"/>
    <x v="92"/>
    <n v="200801"/>
    <n v="200801"/>
    <m/>
    <n v="2"/>
    <n v="200801"/>
    <n v="36400"/>
  </r>
  <r>
    <x v="389"/>
    <x v="5"/>
    <m/>
    <x v="0"/>
    <x v="9"/>
    <x v="15"/>
    <n v="200801"/>
    <n v="200801"/>
    <m/>
    <n v="2"/>
    <n v="200801"/>
    <n v="40000"/>
  </r>
  <r>
    <x v="390"/>
    <x v="6"/>
    <m/>
    <x v="0"/>
    <x v="7"/>
    <x v="15"/>
    <n v="200801"/>
    <n v="200801"/>
    <m/>
    <n v="2"/>
    <n v="200801"/>
    <n v="40000"/>
  </r>
  <r>
    <x v="390"/>
    <x v="6"/>
    <m/>
    <x v="6"/>
    <x v="2"/>
    <x v="37"/>
    <n v="200801"/>
    <n v="200801"/>
    <m/>
    <n v="5"/>
    <n v="200801"/>
    <n v="100000"/>
  </r>
  <r>
    <x v="390"/>
    <x v="6"/>
    <m/>
    <x v="25"/>
    <x v="2"/>
    <x v="34"/>
    <n v="200801"/>
    <n v="200801"/>
    <m/>
    <n v="5"/>
    <n v="200801"/>
    <n v="495000"/>
  </r>
  <r>
    <x v="390"/>
    <x v="6"/>
    <m/>
    <x v="31"/>
    <x v="2"/>
    <x v="95"/>
    <n v="200801"/>
    <n v="200801"/>
    <m/>
    <n v="22"/>
    <n v="200801"/>
    <n v="492800"/>
  </r>
  <r>
    <x v="390"/>
    <x v="6"/>
    <m/>
    <x v="31"/>
    <x v="2"/>
    <x v="96"/>
    <n v="200801"/>
    <n v="200801"/>
    <m/>
    <n v="17"/>
    <n v="200801"/>
    <n v="666400"/>
  </r>
  <r>
    <x v="390"/>
    <x v="6"/>
    <m/>
    <x v="32"/>
    <x v="2"/>
    <x v="97"/>
    <n v="200801"/>
    <n v="200801"/>
    <m/>
    <n v="17"/>
    <n v="200801"/>
    <n v="630700"/>
  </r>
  <r>
    <x v="390"/>
    <x v="6"/>
    <m/>
    <x v="1"/>
    <x v="2"/>
    <x v="18"/>
    <n v="200801"/>
    <n v="200801"/>
    <m/>
    <n v="8"/>
    <n v="200801"/>
    <n v="160000"/>
  </r>
  <r>
    <x v="390"/>
    <x v="6"/>
    <m/>
    <x v="1"/>
    <x v="2"/>
    <x v="21"/>
    <n v="200801"/>
    <n v="200801"/>
    <m/>
    <n v="1"/>
    <n v="200801"/>
    <n v="35000"/>
  </r>
  <r>
    <x v="390"/>
    <x v="6"/>
    <m/>
    <x v="4"/>
    <x v="2"/>
    <x v="27"/>
    <n v="200801"/>
    <n v="200801"/>
    <m/>
    <n v="4"/>
    <n v="200801"/>
    <n v="80000"/>
  </r>
  <r>
    <x v="390"/>
    <x v="6"/>
    <m/>
    <x v="0"/>
    <x v="2"/>
    <x v="15"/>
    <n v="200801"/>
    <n v="200801"/>
    <m/>
    <n v="38"/>
    <n v="200801"/>
    <n v="760000"/>
  </r>
  <r>
    <x v="390"/>
    <x v="6"/>
    <m/>
    <x v="0"/>
    <x v="2"/>
    <x v="16"/>
    <n v="200801"/>
    <n v="200801"/>
    <m/>
    <n v="3"/>
    <n v="200801"/>
    <n v="105000"/>
  </r>
  <r>
    <x v="390"/>
    <x v="6"/>
    <m/>
    <x v="0"/>
    <x v="2"/>
    <x v="17"/>
    <n v="200801"/>
    <n v="200801"/>
    <m/>
    <n v="55"/>
    <n v="200801"/>
    <n v="1815000"/>
  </r>
  <r>
    <x v="390"/>
    <x v="6"/>
    <m/>
    <x v="0"/>
    <x v="2"/>
    <x v="19"/>
    <n v="200801"/>
    <n v="200801"/>
    <m/>
    <n v="27"/>
    <n v="200801"/>
    <n v="81000"/>
  </r>
  <r>
    <x v="390"/>
    <x v="6"/>
    <m/>
    <x v="5"/>
    <x v="2"/>
    <x v="28"/>
    <n v="200801"/>
    <n v="200801"/>
    <m/>
    <n v="13"/>
    <n v="200801"/>
    <n v="364000"/>
  </r>
  <r>
    <x v="390"/>
    <x v="6"/>
    <m/>
    <x v="5"/>
    <x v="2"/>
    <x v="69"/>
    <n v="200801"/>
    <n v="200801"/>
    <m/>
    <n v="3"/>
    <n v="200801"/>
    <n v="144000"/>
  </r>
  <r>
    <x v="390"/>
    <x v="6"/>
    <m/>
    <x v="22"/>
    <x v="2"/>
    <x v="29"/>
    <n v="200801"/>
    <n v="200801"/>
    <m/>
    <n v="11"/>
    <n v="200801"/>
    <n v="418000"/>
  </r>
  <r>
    <x v="390"/>
    <x v="6"/>
    <m/>
    <x v="19"/>
    <x v="2"/>
    <x v="22"/>
    <n v="200801"/>
    <n v="200801"/>
    <m/>
    <n v="9"/>
    <n v="200801"/>
    <n v="117000"/>
  </r>
  <r>
    <x v="390"/>
    <x v="6"/>
    <m/>
    <x v="19"/>
    <x v="2"/>
    <x v="23"/>
    <n v="200801"/>
    <n v="200801"/>
    <m/>
    <n v="5"/>
    <n v="200801"/>
    <n v="120000"/>
  </r>
  <r>
    <x v="390"/>
    <x v="6"/>
    <m/>
    <x v="19"/>
    <x v="2"/>
    <x v="24"/>
    <n v="200801"/>
    <n v="200801"/>
    <m/>
    <n v="2"/>
    <n v="200801"/>
    <n v="66000"/>
  </r>
  <r>
    <x v="390"/>
    <x v="6"/>
    <m/>
    <x v="33"/>
    <x v="2"/>
    <x v="92"/>
    <n v="200801"/>
    <n v="200801"/>
    <m/>
    <n v="1"/>
    <n v="200801"/>
    <n v="18200"/>
  </r>
  <r>
    <x v="390"/>
    <x v="6"/>
    <m/>
    <x v="33"/>
    <x v="2"/>
    <x v="93"/>
    <n v="200801"/>
    <n v="200801"/>
    <m/>
    <n v="2"/>
    <n v="200801"/>
    <n v="67600"/>
  </r>
  <r>
    <x v="390"/>
    <x v="6"/>
    <m/>
    <x v="5"/>
    <x v="9"/>
    <x v="28"/>
    <n v="200801"/>
    <n v="200801"/>
    <m/>
    <n v="1"/>
    <n v="200801"/>
    <n v="28000"/>
  </r>
  <r>
    <x v="390"/>
    <x v="6"/>
    <m/>
    <x v="0"/>
    <x v="9"/>
    <x v="15"/>
    <n v="200801"/>
    <n v="200801"/>
    <m/>
    <n v="1"/>
    <n v="200801"/>
    <n v="20000"/>
  </r>
  <r>
    <x v="390"/>
    <x v="6"/>
    <m/>
    <x v="19"/>
    <x v="9"/>
    <x v="22"/>
    <n v="200801"/>
    <n v="200801"/>
    <m/>
    <n v="1"/>
    <n v="200801"/>
    <n v="13000"/>
  </r>
  <r>
    <x v="391"/>
    <x v="3"/>
    <m/>
    <x v="0"/>
    <x v="1"/>
    <x v="15"/>
    <n v="200801"/>
    <n v="200801"/>
    <m/>
    <n v="2"/>
    <n v="200801"/>
    <n v="40000"/>
  </r>
  <r>
    <x v="391"/>
    <x v="3"/>
    <m/>
    <x v="0"/>
    <x v="1"/>
    <x v="16"/>
    <n v="200801"/>
    <n v="200801"/>
    <m/>
    <n v="19"/>
    <n v="200801"/>
    <n v="665000"/>
  </r>
  <r>
    <x v="391"/>
    <x v="3"/>
    <m/>
    <x v="0"/>
    <x v="7"/>
    <x v="15"/>
    <n v="200801"/>
    <n v="200801"/>
    <m/>
    <n v="3"/>
    <n v="200801"/>
    <n v="60000"/>
  </r>
  <r>
    <x v="391"/>
    <x v="3"/>
    <m/>
    <x v="31"/>
    <x v="3"/>
    <x v="88"/>
    <n v="200801"/>
    <n v="200801"/>
    <m/>
    <n v="45"/>
    <n v="200801"/>
    <n v="0"/>
  </r>
  <r>
    <x v="391"/>
    <x v="3"/>
    <m/>
    <x v="0"/>
    <x v="3"/>
    <x v="15"/>
    <n v="200801"/>
    <n v="200801"/>
    <m/>
    <n v="25"/>
    <n v="200801"/>
    <n v="0"/>
  </r>
  <r>
    <x v="391"/>
    <x v="3"/>
    <m/>
    <x v="5"/>
    <x v="3"/>
    <x v="28"/>
    <n v="200801"/>
    <n v="200801"/>
    <m/>
    <n v="25"/>
    <n v="200801"/>
    <n v="0"/>
  </r>
  <r>
    <x v="391"/>
    <x v="3"/>
    <m/>
    <x v="22"/>
    <x v="3"/>
    <x v="29"/>
    <n v="200801"/>
    <n v="200801"/>
    <m/>
    <n v="25"/>
    <n v="200801"/>
    <n v="0"/>
  </r>
  <r>
    <x v="391"/>
    <x v="3"/>
    <m/>
    <x v="6"/>
    <x v="2"/>
    <x v="37"/>
    <n v="200801"/>
    <n v="200801"/>
    <m/>
    <n v="6"/>
    <n v="200801"/>
    <n v="120000"/>
  </r>
  <r>
    <x v="391"/>
    <x v="3"/>
    <m/>
    <x v="25"/>
    <x v="2"/>
    <x v="34"/>
    <n v="200801"/>
    <n v="200801"/>
    <m/>
    <n v="4"/>
    <n v="200801"/>
    <n v="396000"/>
  </r>
  <r>
    <x v="391"/>
    <x v="3"/>
    <m/>
    <x v="31"/>
    <x v="2"/>
    <x v="95"/>
    <n v="200801"/>
    <n v="200801"/>
    <m/>
    <n v="45"/>
    <n v="200801"/>
    <n v="1008000"/>
  </r>
  <r>
    <x v="391"/>
    <x v="3"/>
    <m/>
    <x v="31"/>
    <x v="2"/>
    <x v="96"/>
    <n v="200801"/>
    <n v="200801"/>
    <m/>
    <n v="117"/>
    <n v="200801"/>
    <n v="4586400"/>
  </r>
  <r>
    <x v="391"/>
    <x v="3"/>
    <m/>
    <x v="32"/>
    <x v="2"/>
    <x v="97"/>
    <n v="200801"/>
    <n v="200801"/>
    <m/>
    <n v="53"/>
    <n v="200801"/>
    <n v="1966300"/>
  </r>
  <r>
    <x v="391"/>
    <x v="3"/>
    <m/>
    <x v="1"/>
    <x v="2"/>
    <x v="18"/>
    <n v="200801"/>
    <n v="200801"/>
    <m/>
    <n v="13"/>
    <n v="200801"/>
    <n v="260000"/>
  </r>
  <r>
    <x v="391"/>
    <x v="3"/>
    <m/>
    <x v="1"/>
    <x v="2"/>
    <x v="21"/>
    <n v="200801"/>
    <n v="200801"/>
    <m/>
    <n v="6"/>
    <n v="200801"/>
    <n v="210000"/>
  </r>
  <r>
    <x v="391"/>
    <x v="3"/>
    <m/>
    <x v="4"/>
    <x v="2"/>
    <x v="26"/>
    <n v="200801"/>
    <n v="200801"/>
    <m/>
    <n v="5"/>
    <n v="200801"/>
    <n v="20000"/>
  </r>
  <r>
    <x v="391"/>
    <x v="3"/>
    <m/>
    <x v="4"/>
    <x v="2"/>
    <x v="27"/>
    <n v="200801"/>
    <n v="200801"/>
    <m/>
    <n v="14"/>
    <n v="200801"/>
    <n v="280000"/>
  </r>
  <r>
    <x v="391"/>
    <x v="3"/>
    <m/>
    <x v="0"/>
    <x v="2"/>
    <x v="15"/>
    <n v="200801"/>
    <n v="200801"/>
    <m/>
    <n v="35"/>
    <n v="200801"/>
    <n v="700000"/>
  </r>
  <r>
    <x v="391"/>
    <x v="3"/>
    <m/>
    <x v="0"/>
    <x v="2"/>
    <x v="16"/>
    <n v="200801"/>
    <n v="200801"/>
    <m/>
    <n v="17"/>
    <n v="200801"/>
    <n v="595000"/>
  </r>
  <r>
    <x v="391"/>
    <x v="3"/>
    <m/>
    <x v="0"/>
    <x v="2"/>
    <x v="17"/>
    <n v="200801"/>
    <n v="200801"/>
    <m/>
    <n v="73"/>
    <n v="200801"/>
    <n v="2409000"/>
  </r>
  <r>
    <x v="391"/>
    <x v="3"/>
    <m/>
    <x v="0"/>
    <x v="2"/>
    <x v="19"/>
    <n v="200801"/>
    <n v="200801"/>
    <m/>
    <n v="47"/>
    <n v="200801"/>
    <n v="141000"/>
  </r>
  <r>
    <x v="391"/>
    <x v="3"/>
    <m/>
    <x v="5"/>
    <x v="2"/>
    <x v="28"/>
    <n v="200801"/>
    <n v="200801"/>
    <m/>
    <n v="18"/>
    <n v="200801"/>
    <n v="504000"/>
  </r>
  <r>
    <x v="391"/>
    <x v="3"/>
    <m/>
    <x v="5"/>
    <x v="2"/>
    <x v="69"/>
    <n v="200801"/>
    <n v="200801"/>
    <m/>
    <n v="13"/>
    <n v="200801"/>
    <n v="624000"/>
  </r>
  <r>
    <x v="391"/>
    <x v="3"/>
    <m/>
    <x v="22"/>
    <x v="2"/>
    <x v="29"/>
    <n v="200801"/>
    <n v="200801"/>
    <m/>
    <n v="8"/>
    <n v="200801"/>
    <n v="304000"/>
  </r>
  <r>
    <x v="391"/>
    <x v="3"/>
    <m/>
    <x v="19"/>
    <x v="2"/>
    <x v="22"/>
    <n v="200801"/>
    <n v="200801"/>
    <m/>
    <n v="16"/>
    <n v="200801"/>
    <n v="208000"/>
  </r>
  <r>
    <x v="391"/>
    <x v="3"/>
    <m/>
    <x v="19"/>
    <x v="2"/>
    <x v="23"/>
    <n v="200801"/>
    <n v="200801"/>
    <m/>
    <n v="6"/>
    <n v="200801"/>
    <n v="144000"/>
  </r>
  <r>
    <x v="391"/>
    <x v="3"/>
    <m/>
    <x v="19"/>
    <x v="2"/>
    <x v="24"/>
    <n v="200801"/>
    <n v="200801"/>
    <m/>
    <n v="3"/>
    <n v="200801"/>
    <n v="99000"/>
  </r>
  <r>
    <x v="391"/>
    <x v="3"/>
    <m/>
    <x v="33"/>
    <x v="2"/>
    <x v="92"/>
    <n v="200801"/>
    <n v="200801"/>
    <m/>
    <n v="2"/>
    <n v="200801"/>
    <n v="36400"/>
  </r>
  <r>
    <x v="391"/>
    <x v="3"/>
    <m/>
    <x v="5"/>
    <x v="9"/>
    <x v="28"/>
    <n v="200801"/>
    <n v="200801"/>
    <m/>
    <n v="1"/>
    <n v="200801"/>
    <n v="28000"/>
  </r>
  <r>
    <x v="391"/>
    <x v="3"/>
    <m/>
    <x v="0"/>
    <x v="9"/>
    <x v="15"/>
    <n v="200801"/>
    <n v="200801"/>
    <m/>
    <n v="6"/>
    <n v="200801"/>
    <n v="120000"/>
  </r>
  <r>
    <x v="392"/>
    <x v="4"/>
    <m/>
    <x v="0"/>
    <x v="1"/>
    <x v="15"/>
    <n v="200801"/>
    <n v="200801"/>
    <m/>
    <n v="1"/>
    <n v="200801"/>
    <n v="20000"/>
  </r>
  <r>
    <x v="392"/>
    <x v="4"/>
    <m/>
    <x v="0"/>
    <x v="1"/>
    <x v="16"/>
    <n v="200801"/>
    <n v="200801"/>
    <m/>
    <n v="9"/>
    <n v="200801"/>
    <n v="315000"/>
  </r>
  <r>
    <x v="392"/>
    <x v="4"/>
    <m/>
    <x v="0"/>
    <x v="5"/>
    <x v="51"/>
    <n v="200801"/>
    <n v="200801"/>
    <m/>
    <n v="20"/>
    <n v="200801"/>
    <n v="225000"/>
  </r>
  <r>
    <x v="392"/>
    <x v="4"/>
    <m/>
    <x v="5"/>
    <x v="5"/>
    <x v="53"/>
    <n v="200801"/>
    <n v="200801"/>
    <m/>
    <n v="20"/>
    <n v="200801"/>
    <n v="297000"/>
  </r>
  <r>
    <x v="392"/>
    <x v="4"/>
    <m/>
    <x v="1"/>
    <x v="5"/>
    <x v="63"/>
    <n v="200801"/>
    <n v="200801"/>
    <m/>
    <n v="10"/>
    <n v="200801"/>
    <n v="112500"/>
  </r>
  <r>
    <x v="392"/>
    <x v="4"/>
    <m/>
    <x v="4"/>
    <x v="5"/>
    <x v="62"/>
    <n v="200801"/>
    <n v="200801"/>
    <m/>
    <n v="5"/>
    <n v="200801"/>
    <n v="90000"/>
  </r>
  <r>
    <x v="392"/>
    <x v="4"/>
    <m/>
    <x v="0"/>
    <x v="7"/>
    <x v="15"/>
    <n v="200801"/>
    <n v="200801"/>
    <m/>
    <n v="3"/>
    <n v="200801"/>
    <n v="60000"/>
  </r>
  <r>
    <x v="392"/>
    <x v="4"/>
    <m/>
    <x v="6"/>
    <x v="2"/>
    <x v="37"/>
    <n v="200801"/>
    <n v="200801"/>
    <m/>
    <n v="2"/>
    <n v="200801"/>
    <n v="40000"/>
  </r>
  <r>
    <x v="392"/>
    <x v="4"/>
    <m/>
    <x v="6"/>
    <x v="2"/>
    <x v="42"/>
    <n v="200801"/>
    <n v="200801"/>
    <m/>
    <n v="2"/>
    <n v="200801"/>
    <n v="70000"/>
  </r>
  <r>
    <x v="392"/>
    <x v="4"/>
    <m/>
    <x v="25"/>
    <x v="2"/>
    <x v="34"/>
    <n v="200801"/>
    <n v="200801"/>
    <m/>
    <n v="2"/>
    <n v="200801"/>
    <n v="198000"/>
  </r>
  <r>
    <x v="392"/>
    <x v="4"/>
    <m/>
    <x v="31"/>
    <x v="2"/>
    <x v="95"/>
    <n v="200801"/>
    <n v="200801"/>
    <m/>
    <n v="26"/>
    <n v="200801"/>
    <n v="582400"/>
  </r>
  <r>
    <x v="392"/>
    <x v="4"/>
    <m/>
    <x v="31"/>
    <x v="2"/>
    <x v="96"/>
    <n v="200801"/>
    <n v="200801"/>
    <m/>
    <n v="31"/>
    <n v="200801"/>
    <n v="1215200"/>
  </r>
  <r>
    <x v="392"/>
    <x v="4"/>
    <m/>
    <x v="32"/>
    <x v="2"/>
    <x v="97"/>
    <n v="200801"/>
    <n v="200801"/>
    <m/>
    <n v="19"/>
    <n v="200801"/>
    <n v="704900"/>
  </r>
  <r>
    <x v="392"/>
    <x v="4"/>
    <m/>
    <x v="1"/>
    <x v="2"/>
    <x v="18"/>
    <n v="200801"/>
    <n v="200801"/>
    <m/>
    <n v="15"/>
    <n v="200801"/>
    <n v="300000"/>
  </r>
  <r>
    <x v="392"/>
    <x v="4"/>
    <m/>
    <x v="1"/>
    <x v="2"/>
    <x v="21"/>
    <n v="200801"/>
    <n v="200801"/>
    <m/>
    <n v="7"/>
    <n v="200801"/>
    <n v="245000"/>
  </r>
  <r>
    <x v="392"/>
    <x v="4"/>
    <m/>
    <x v="4"/>
    <x v="2"/>
    <x v="26"/>
    <n v="200801"/>
    <n v="200801"/>
    <m/>
    <n v="1"/>
    <n v="200801"/>
    <n v="4000"/>
  </r>
  <r>
    <x v="392"/>
    <x v="4"/>
    <m/>
    <x v="4"/>
    <x v="2"/>
    <x v="27"/>
    <n v="200801"/>
    <n v="200801"/>
    <m/>
    <n v="1"/>
    <n v="200801"/>
    <n v="20000"/>
  </r>
  <r>
    <x v="392"/>
    <x v="4"/>
    <m/>
    <x v="0"/>
    <x v="2"/>
    <x v="15"/>
    <n v="200801"/>
    <n v="200801"/>
    <m/>
    <n v="33"/>
    <n v="200801"/>
    <n v="660000"/>
  </r>
  <r>
    <x v="392"/>
    <x v="4"/>
    <m/>
    <x v="0"/>
    <x v="2"/>
    <x v="16"/>
    <n v="200801"/>
    <n v="200801"/>
    <m/>
    <n v="11"/>
    <n v="200801"/>
    <n v="385000"/>
  </r>
  <r>
    <x v="392"/>
    <x v="4"/>
    <m/>
    <x v="0"/>
    <x v="2"/>
    <x v="17"/>
    <n v="200801"/>
    <n v="200801"/>
    <m/>
    <n v="43"/>
    <n v="200801"/>
    <n v="1419000"/>
  </r>
  <r>
    <x v="392"/>
    <x v="4"/>
    <m/>
    <x v="0"/>
    <x v="2"/>
    <x v="19"/>
    <n v="200801"/>
    <n v="200801"/>
    <m/>
    <n v="33"/>
    <n v="200801"/>
    <n v="99000"/>
  </r>
  <r>
    <x v="392"/>
    <x v="4"/>
    <m/>
    <x v="5"/>
    <x v="2"/>
    <x v="28"/>
    <n v="200801"/>
    <n v="200801"/>
    <m/>
    <n v="14"/>
    <n v="200801"/>
    <n v="392000"/>
  </r>
  <r>
    <x v="392"/>
    <x v="4"/>
    <m/>
    <x v="5"/>
    <x v="2"/>
    <x v="69"/>
    <n v="200801"/>
    <n v="200801"/>
    <m/>
    <n v="4"/>
    <n v="200801"/>
    <n v="192000"/>
  </r>
  <r>
    <x v="392"/>
    <x v="4"/>
    <m/>
    <x v="22"/>
    <x v="2"/>
    <x v="29"/>
    <n v="200801"/>
    <n v="200801"/>
    <m/>
    <n v="7"/>
    <n v="200801"/>
    <n v="266000"/>
  </r>
  <r>
    <x v="392"/>
    <x v="4"/>
    <m/>
    <x v="19"/>
    <x v="2"/>
    <x v="22"/>
    <n v="200801"/>
    <n v="200801"/>
    <m/>
    <n v="8"/>
    <n v="200801"/>
    <n v="104000"/>
  </r>
  <r>
    <x v="392"/>
    <x v="4"/>
    <m/>
    <x v="19"/>
    <x v="2"/>
    <x v="23"/>
    <n v="200801"/>
    <n v="200801"/>
    <m/>
    <n v="1"/>
    <n v="200801"/>
    <n v="24000"/>
  </r>
  <r>
    <x v="392"/>
    <x v="4"/>
    <m/>
    <x v="33"/>
    <x v="2"/>
    <x v="92"/>
    <n v="200801"/>
    <n v="200801"/>
    <m/>
    <n v="1"/>
    <n v="200801"/>
    <n v="18200"/>
  </r>
  <r>
    <x v="392"/>
    <x v="4"/>
    <m/>
    <x v="0"/>
    <x v="9"/>
    <x v="15"/>
    <n v="200801"/>
    <n v="200801"/>
    <m/>
    <n v="2"/>
    <n v="200801"/>
    <n v="40000"/>
  </r>
  <r>
    <x v="393"/>
    <x v="1"/>
    <m/>
    <x v="0"/>
    <x v="1"/>
    <x v="16"/>
    <n v="200801"/>
    <n v="200801"/>
    <m/>
    <n v="7"/>
    <n v="200801"/>
    <n v="245000"/>
  </r>
  <r>
    <x v="393"/>
    <x v="1"/>
    <m/>
    <x v="0"/>
    <x v="7"/>
    <x v="15"/>
    <n v="200801"/>
    <n v="200801"/>
    <m/>
    <n v="3"/>
    <n v="200801"/>
    <n v="60000"/>
  </r>
  <r>
    <x v="393"/>
    <x v="1"/>
    <m/>
    <x v="30"/>
    <x v="3"/>
    <x v="87"/>
    <n v="200801"/>
    <n v="200801"/>
    <m/>
    <n v="8"/>
    <n v="200801"/>
    <n v="0"/>
  </r>
  <r>
    <x v="393"/>
    <x v="1"/>
    <m/>
    <x v="31"/>
    <x v="3"/>
    <x v="88"/>
    <n v="200801"/>
    <n v="200801"/>
    <m/>
    <n v="12"/>
    <n v="200801"/>
    <n v="0"/>
  </r>
  <r>
    <x v="393"/>
    <x v="1"/>
    <m/>
    <x v="33"/>
    <x v="3"/>
    <x v="94"/>
    <n v="200801"/>
    <n v="200801"/>
    <m/>
    <n v="7"/>
    <n v="200801"/>
    <n v="0"/>
  </r>
  <r>
    <x v="393"/>
    <x v="1"/>
    <m/>
    <x v="0"/>
    <x v="3"/>
    <x v="15"/>
    <n v="200801"/>
    <n v="200801"/>
    <m/>
    <n v="12"/>
    <n v="200801"/>
    <n v="0"/>
  </r>
  <r>
    <x v="393"/>
    <x v="1"/>
    <m/>
    <x v="18"/>
    <x v="3"/>
    <x v="19"/>
    <n v="200801"/>
    <n v="200801"/>
    <m/>
    <n v="7"/>
    <n v="200801"/>
    <n v="0"/>
  </r>
  <r>
    <x v="393"/>
    <x v="1"/>
    <m/>
    <x v="5"/>
    <x v="3"/>
    <x v="28"/>
    <n v="200801"/>
    <n v="200801"/>
    <m/>
    <n v="12"/>
    <n v="200801"/>
    <n v="0"/>
  </r>
  <r>
    <x v="393"/>
    <x v="1"/>
    <m/>
    <x v="4"/>
    <x v="3"/>
    <x v="27"/>
    <n v="200801"/>
    <n v="200801"/>
    <m/>
    <n v="12"/>
    <n v="200801"/>
    <n v="0"/>
  </r>
  <r>
    <x v="393"/>
    <x v="1"/>
    <m/>
    <x v="6"/>
    <x v="3"/>
    <x v="37"/>
    <n v="200801"/>
    <n v="200801"/>
    <m/>
    <n v="7"/>
    <n v="200801"/>
    <n v="0"/>
  </r>
  <r>
    <x v="393"/>
    <x v="1"/>
    <m/>
    <x v="22"/>
    <x v="3"/>
    <x v="29"/>
    <n v="200801"/>
    <n v="200801"/>
    <m/>
    <n v="7"/>
    <n v="200801"/>
    <n v="0"/>
  </r>
  <r>
    <x v="393"/>
    <x v="1"/>
    <m/>
    <x v="19"/>
    <x v="3"/>
    <x v="22"/>
    <n v="200801"/>
    <n v="200801"/>
    <m/>
    <n v="10"/>
    <n v="200801"/>
    <n v="0"/>
  </r>
  <r>
    <x v="393"/>
    <x v="1"/>
    <m/>
    <x v="1"/>
    <x v="3"/>
    <x v="18"/>
    <n v="200801"/>
    <n v="200801"/>
    <m/>
    <n v="12"/>
    <n v="200801"/>
    <n v="0"/>
  </r>
  <r>
    <x v="393"/>
    <x v="1"/>
    <m/>
    <x v="6"/>
    <x v="2"/>
    <x v="37"/>
    <n v="200801"/>
    <n v="200801"/>
    <m/>
    <n v="1"/>
    <n v="200801"/>
    <n v="20000"/>
  </r>
  <r>
    <x v="393"/>
    <x v="1"/>
    <m/>
    <x v="6"/>
    <x v="2"/>
    <x v="42"/>
    <n v="200801"/>
    <n v="200801"/>
    <m/>
    <n v="1"/>
    <n v="200801"/>
    <n v="35000"/>
  </r>
  <r>
    <x v="393"/>
    <x v="1"/>
    <m/>
    <x v="25"/>
    <x v="2"/>
    <x v="34"/>
    <n v="200801"/>
    <n v="200801"/>
    <m/>
    <n v="3"/>
    <n v="200801"/>
    <n v="297000"/>
  </r>
  <r>
    <x v="393"/>
    <x v="1"/>
    <m/>
    <x v="31"/>
    <x v="2"/>
    <x v="95"/>
    <n v="200801"/>
    <n v="200801"/>
    <m/>
    <n v="18"/>
    <n v="200801"/>
    <n v="403200"/>
  </r>
  <r>
    <x v="393"/>
    <x v="1"/>
    <m/>
    <x v="31"/>
    <x v="2"/>
    <x v="96"/>
    <n v="200801"/>
    <n v="200801"/>
    <m/>
    <n v="25"/>
    <n v="200801"/>
    <n v="980000"/>
  </r>
  <r>
    <x v="393"/>
    <x v="1"/>
    <m/>
    <x v="32"/>
    <x v="2"/>
    <x v="97"/>
    <n v="200801"/>
    <n v="200801"/>
    <m/>
    <n v="18"/>
    <n v="200801"/>
    <n v="667800"/>
  </r>
  <r>
    <x v="393"/>
    <x v="1"/>
    <m/>
    <x v="1"/>
    <x v="2"/>
    <x v="18"/>
    <n v="200801"/>
    <n v="200801"/>
    <m/>
    <n v="10"/>
    <n v="200801"/>
    <n v="200000"/>
  </r>
  <r>
    <x v="393"/>
    <x v="1"/>
    <m/>
    <x v="1"/>
    <x v="2"/>
    <x v="21"/>
    <n v="200801"/>
    <n v="200801"/>
    <m/>
    <n v="2"/>
    <n v="200801"/>
    <n v="70000"/>
  </r>
  <r>
    <x v="393"/>
    <x v="1"/>
    <m/>
    <x v="4"/>
    <x v="2"/>
    <x v="27"/>
    <n v="200801"/>
    <n v="200801"/>
    <m/>
    <n v="7"/>
    <n v="200801"/>
    <n v="140000"/>
  </r>
  <r>
    <x v="393"/>
    <x v="1"/>
    <m/>
    <x v="0"/>
    <x v="2"/>
    <x v="15"/>
    <n v="200801"/>
    <n v="200801"/>
    <m/>
    <n v="22"/>
    <n v="200801"/>
    <n v="440000"/>
  </r>
  <r>
    <x v="393"/>
    <x v="1"/>
    <m/>
    <x v="0"/>
    <x v="2"/>
    <x v="16"/>
    <n v="200801"/>
    <n v="200801"/>
    <m/>
    <n v="16"/>
    <n v="200801"/>
    <n v="560000"/>
  </r>
  <r>
    <x v="393"/>
    <x v="1"/>
    <m/>
    <x v="0"/>
    <x v="2"/>
    <x v="17"/>
    <n v="200801"/>
    <n v="200801"/>
    <m/>
    <n v="33"/>
    <n v="200801"/>
    <n v="1089000"/>
  </r>
  <r>
    <x v="393"/>
    <x v="1"/>
    <m/>
    <x v="0"/>
    <x v="2"/>
    <x v="19"/>
    <n v="200801"/>
    <n v="200801"/>
    <m/>
    <n v="11"/>
    <n v="200801"/>
    <n v="33000"/>
  </r>
  <r>
    <x v="393"/>
    <x v="1"/>
    <m/>
    <x v="5"/>
    <x v="2"/>
    <x v="28"/>
    <n v="200801"/>
    <n v="200801"/>
    <m/>
    <n v="10"/>
    <n v="200801"/>
    <n v="280000"/>
  </r>
  <r>
    <x v="393"/>
    <x v="1"/>
    <m/>
    <x v="5"/>
    <x v="2"/>
    <x v="69"/>
    <n v="200801"/>
    <n v="200801"/>
    <m/>
    <n v="4"/>
    <n v="200801"/>
    <n v="192000"/>
  </r>
  <r>
    <x v="393"/>
    <x v="1"/>
    <m/>
    <x v="22"/>
    <x v="2"/>
    <x v="29"/>
    <n v="200801"/>
    <n v="200801"/>
    <m/>
    <n v="2"/>
    <n v="200801"/>
    <n v="76000"/>
  </r>
  <r>
    <x v="393"/>
    <x v="1"/>
    <m/>
    <x v="19"/>
    <x v="2"/>
    <x v="22"/>
    <n v="200801"/>
    <n v="200801"/>
    <m/>
    <n v="8"/>
    <n v="200801"/>
    <n v="104000"/>
  </r>
  <r>
    <x v="393"/>
    <x v="1"/>
    <m/>
    <x v="33"/>
    <x v="2"/>
    <x v="92"/>
    <n v="200801"/>
    <n v="200801"/>
    <m/>
    <n v="2"/>
    <n v="200801"/>
    <n v="36400"/>
  </r>
  <r>
    <x v="393"/>
    <x v="1"/>
    <m/>
    <x v="0"/>
    <x v="9"/>
    <x v="15"/>
    <n v="200801"/>
    <n v="200801"/>
    <m/>
    <n v="5"/>
    <n v="200801"/>
    <n v="100000"/>
  </r>
  <r>
    <x v="394"/>
    <x v="0"/>
    <m/>
    <x v="0"/>
    <x v="1"/>
    <x v="16"/>
    <n v="200801"/>
    <n v="200801"/>
    <m/>
    <n v="4"/>
    <n v="200801"/>
    <n v="140000"/>
  </r>
  <r>
    <x v="394"/>
    <x v="0"/>
    <m/>
    <x v="31"/>
    <x v="5"/>
    <x v="88"/>
    <n v="200801"/>
    <n v="200801"/>
    <m/>
    <n v="20"/>
    <n v="200801"/>
    <n v="229100"/>
  </r>
  <r>
    <x v="394"/>
    <x v="0"/>
    <m/>
    <x v="0"/>
    <x v="7"/>
    <x v="15"/>
    <n v="200801"/>
    <n v="200801"/>
    <m/>
    <n v="3"/>
    <n v="200801"/>
    <n v="60000"/>
  </r>
  <r>
    <x v="394"/>
    <x v="0"/>
    <m/>
    <x v="30"/>
    <x v="3"/>
    <x v="87"/>
    <n v="200801"/>
    <n v="200801"/>
    <m/>
    <n v="3"/>
    <n v="200801"/>
    <n v="0"/>
  </r>
  <r>
    <x v="394"/>
    <x v="0"/>
    <m/>
    <x v="31"/>
    <x v="3"/>
    <x v="88"/>
    <n v="200801"/>
    <n v="200801"/>
    <m/>
    <n v="3"/>
    <n v="200801"/>
    <n v="0"/>
  </r>
  <r>
    <x v="394"/>
    <x v="0"/>
    <m/>
    <x v="33"/>
    <x v="3"/>
    <x v="94"/>
    <n v="200801"/>
    <n v="200801"/>
    <m/>
    <n v="3"/>
    <n v="200801"/>
    <n v="0"/>
  </r>
  <r>
    <x v="394"/>
    <x v="0"/>
    <m/>
    <x v="0"/>
    <x v="3"/>
    <x v="15"/>
    <n v="200801"/>
    <n v="200801"/>
    <m/>
    <n v="6"/>
    <n v="200801"/>
    <n v="0"/>
  </r>
  <r>
    <x v="394"/>
    <x v="0"/>
    <m/>
    <x v="18"/>
    <x v="3"/>
    <x v="19"/>
    <n v="200801"/>
    <n v="200801"/>
    <m/>
    <n v="3"/>
    <n v="200801"/>
    <n v="0"/>
  </r>
  <r>
    <x v="394"/>
    <x v="0"/>
    <m/>
    <x v="5"/>
    <x v="3"/>
    <x v="28"/>
    <n v="200801"/>
    <n v="200801"/>
    <m/>
    <n v="4"/>
    <n v="200801"/>
    <n v="0"/>
  </r>
  <r>
    <x v="394"/>
    <x v="0"/>
    <m/>
    <x v="4"/>
    <x v="3"/>
    <x v="27"/>
    <n v="200801"/>
    <n v="200801"/>
    <m/>
    <n v="3"/>
    <n v="200801"/>
    <n v="0"/>
  </r>
  <r>
    <x v="394"/>
    <x v="0"/>
    <m/>
    <x v="6"/>
    <x v="3"/>
    <x v="37"/>
    <n v="200801"/>
    <n v="200801"/>
    <m/>
    <n v="3"/>
    <n v="200801"/>
    <n v="0"/>
  </r>
  <r>
    <x v="394"/>
    <x v="0"/>
    <m/>
    <x v="22"/>
    <x v="3"/>
    <x v="29"/>
    <n v="200801"/>
    <n v="200801"/>
    <m/>
    <n v="4"/>
    <n v="200801"/>
    <n v="0"/>
  </r>
  <r>
    <x v="394"/>
    <x v="0"/>
    <m/>
    <x v="19"/>
    <x v="3"/>
    <x v="22"/>
    <n v="200801"/>
    <n v="200801"/>
    <m/>
    <n v="3"/>
    <n v="200801"/>
    <n v="0"/>
  </r>
  <r>
    <x v="394"/>
    <x v="0"/>
    <m/>
    <x v="1"/>
    <x v="3"/>
    <x v="18"/>
    <n v="200801"/>
    <n v="200801"/>
    <m/>
    <n v="3"/>
    <n v="200801"/>
    <n v="0"/>
  </r>
  <r>
    <x v="394"/>
    <x v="0"/>
    <m/>
    <x v="6"/>
    <x v="2"/>
    <x v="42"/>
    <n v="200801"/>
    <n v="200801"/>
    <m/>
    <n v="2"/>
    <n v="200801"/>
    <n v="70000"/>
  </r>
  <r>
    <x v="394"/>
    <x v="0"/>
    <m/>
    <x v="25"/>
    <x v="2"/>
    <x v="34"/>
    <n v="200801"/>
    <n v="200801"/>
    <m/>
    <n v="4"/>
    <n v="200801"/>
    <n v="396000"/>
  </r>
  <r>
    <x v="394"/>
    <x v="0"/>
    <m/>
    <x v="31"/>
    <x v="2"/>
    <x v="95"/>
    <n v="200801"/>
    <n v="200801"/>
    <m/>
    <n v="24"/>
    <n v="200801"/>
    <n v="537600"/>
  </r>
  <r>
    <x v="394"/>
    <x v="0"/>
    <m/>
    <x v="31"/>
    <x v="2"/>
    <x v="96"/>
    <n v="200801"/>
    <n v="200801"/>
    <m/>
    <n v="19"/>
    <n v="200801"/>
    <n v="744800"/>
  </r>
  <r>
    <x v="394"/>
    <x v="0"/>
    <m/>
    <x v="32"/>
    <x v="2"/>
    <x v="97"/>
    <n v="200801"/>
    <n v="200801"/>
    <m/>
    <n v="15"/>
    <n v="200801"/>
    <n v="556500"/>
  </r>
  <r>
    <x v="394"/>
    <x v="0"/>
    <m/>
    <x v="1"/>
    <x v="2"/>
    <x v="18"/>
    <n v="200801"/>
    <n v="200801"/>
    <m/>
    <n v="6"/>
    <n v="200801"/>
    <n v="120000"/>
  </r>
  <r>
    <x v="394"/>
    <x v="0"/>
    <m/>
    <x v="1"/>
    <x v="2"/>
    <x v="21"/>
    <n v="200801"/>
    <n v="200801"/>
    <m/>
    <n v="3"/>
    <n v="200801"/>
    <n v="105000"/>
  </r>
  <r>
    <x v="394"/>
    <x v="0"/>
    <m/>
    <x v="4"/>
    <x v="2"/>
    <x v="27"/>
    <n v="200801"/>
    <n v="200801"/>
    <m/>
    <n v="4"/>
    <n v="200801"/>
    <n v="80000"/>
  </r>
  <r>
    <x v="394"/>
    <x v="0"/>
    <m/>
    <x v="0"/>
    <x v="2"/>
    <x v="15"/>
    <n v="200801"/>
    <n v="200801"/>
    <m/>
    <n v="24"/>
    <n v="200801"/>
    <n v="480000"/>
  </r>
  <r>
    <x v="394"/>
    <x v="0"/>
    <m/>
    <x v="0"/>
    <x v="2"/>
    <x v="16"/>
    <n v="200801"/>
    <n v="200801"/>
    <m/>
    <n v="14"/>
    <n v="200801"/>
    <n v="490000"/>
  </r>
  <r>
    <x v="394"/>
    <x v="0"/>
    <m/>
    <x v="0"/>
    <x v="2"/>
    <x v="17"/>
    <n v="200801"/>
    <n v="200801"/>
    <m/>
    <n v="36"/>
    <n v="200801"/>
    <n v="1188000"/>
  </r>
  <r>
    <x v="394"/>
    <x v="0"/>
    <m/>
    <x v="0"/>
    <x v="2"/>
    <x v="19"/>
    <n v="200801"/>
    <n v="200801"/>
    <m/>
    <n v="20"/>
    <n v="200801"/>
    <n v="60000"/>
  </r>
  <r>
    <x v="394"/>
    <x v="0"/>
    <m/>
    <x v="5"/>
    <x v="2"/>
    <x v="28"/>
    <n v="200801"/>
    <n v="200801"/>
    <m/>
    <n v="13"/>
    <n v="200801"/>
    <n v="364000"/>
  </r>
  <r>
    <x v="394"/>
    <x v="0"/>
    <m/>
    <x v="5"/>
    <x v="2"/>
    <x v="69"/>
    <n v="200801"/>
    <n v="200801"/>
    <m/>
    <n v="3"/>
    <n v="200801"/>
    <n v="144000"/>
  </r>
  <r>
    <x v="394"/>
    <x v="0"/>
    <m/>
    <x v="19"/>
    <x v="2"/>
    <x v="22"/>
    <n v="200801"/>
    <n v="200801"/>
    <m/>
    <n v="5"/>
    <n v="200801"/>
    <n v="65000"/>
  </r>
  <r>
    <x v="394"/>
    <x v="0"/>
    <m/>
    <x v="19"/>
    <x v="2"/>
    <x v="23"/>
    <n v="200801"/>
    <n v="200801"/>
    <m/>
    <n v="1"/>
    <n v="200801"/>
    <n v="24000"/>
  </r>
  <r>
    <x v="394"/>
    <x v="0"/>
    <m/>
    <x v="19"/>
    <x v="2"/>
    <x v="24"/>
    <n v="200801"/>
    <n v="200801"/>
    <m/>
    <n v="1"/>
    <n v="200801"/>
    <n v="33000"/>
  </r>
  <r>
    <x v="394"/>
    <x v="0"/>
    <m/>
    <x v="33"/>
    <x v="2"/>
    <x v="92"/>
    <n v="200801"/>
    <n v="200801"/>
    <m/>
    <n v="2"/>
    <n v="200801"/>
    <n v="36400"/>
  </r>
  <r>
    <x v="394"/>
    <x v="0"/>
    <m/>
    <x v="33"/>
    <x v="2"/>
    <x v="93"/>
    <n v="200801"/>
    <n v="200801"/>
    <m/>
    <n v="1"/>
    <n v="200801"/>
    <n v="33800"/>
  </r>
  <r>
    <x v="394"/>
    <x v="0"/>
    <m/>
    <x v="0"/>
    <x v="9"/>
    <x v="15"/>
    <n v="200801"/>
    <n v="200801"/>
    <m/>
    <n v="4"/>
    <n v="200801"/>
    <n v="80000"/>
  </r>
  <r>
    <x v="395"/>
    <x v="2"/>
    <m/>
    <x v="0"/>
    <x v="1"/>
    <x v="16"/>
    <n v="200801"/>
    <n v="200801"/>
    <m/>
    <n v="2"/>
    <n v="200801"/>
    <n v="70000"/>
  </r>
  <r>
    <x v="395"/>
    <x v="2"/>
    <m/>
    <x v="0"/>
    <x v="7"/>
    <x v="15"/>
    <n v="200801"/>
    <n v="200801"/>
    <m/>
    <n v="1"/>
    <n v="200801"/>
    <n v="20000"/>
  </r>
  <r>
    <x v="395"/>
    <x v="2"/>
    <m/>
    <x v="30"/>
    <x v="3"/>
    <x v="87"/>
    <n v="200801"/>
    <n v="200801"/>
    <m/>
    <n v="1"/>
    <n v="200801"/>
    <n v="0"/>
  </r>
  <r>
    <x v="395"/>
    <x v="2"/>
    <m/>
    <x v="31"/>
    <x v="3"/>
    <x v="88"/>
    <n v="200801"/>
    <n v="200801"/>
    <m/>
    <n v="40"/>
    <n v="200801"/>
    <n v="0"/>
  </r>
  <r>
    <x v="395"/>
    <x v="2"/>
    <m/>
    <x v="35"/>
    <x v="3"/>
    <x v="107"/>
    <n v="200801"/>
    <n v="200801"/>
    <m/>
    <n v="1"/>
    <n v="200801"/>
    <n v="0"/>
  </r>
  <r>
    <x v="395"/>
    <x v="2"/>
    <m/>
    <x v="31"/>
    <x v="2"/>
    <x v="95"/>
    <n v="200801"/>
    <n v="200801"/>
    <m/>
    <n v="17"/>
    <n v="200801"/>
    <n v="380800"/>
  </r>
  <r>
    <x v="395"/>
    <x v="2"/>
    <m/>
    <x v="31"/>
    <x v="2"/>
    <x v="96"/>
    <n v="200801"/>
    <n v="200801"/>
    <m/>
    <n v="20"/>
    <n v="200801"/>
    <n v="784000"/>
  </r>
  <r>
    <x v="395"/>
    <x v="2"/>
    <m/>
    <x v="32"/>
    <x v="2"/>
    <x v="97"/>
    <n v="200801"/>
    <n v="200801"/>
    <m/>
    <n v="18"/>
    <n v="200801"/>
    <n v="667800"/>
  </r>
  <r>
    <x v="395"/>
    <x v="2"/>
    <m/>
    <x v="34"/>
    <x v="2"/>
    <x v="105"/>
    <n v="200801"/>
    <n v="200801"/>
    <m/>
    <n v="44"/>
    <n v="200801"/>
    <n v="1632400"/>
  </r>
  <r>
    <x v="395"/>
    <x v="2"/>
    <m/>
    <x v="30"/>
    <x v="2"/>
    <x v="99"/>
    <n v="200801"/>
    <n v="200801"/>
    <m/>
    <n v="7"/>
    <n v="200801"/>
    <n v="156800"/>
  </r>
  <r>
    <x v="395"/>
    <x v="2"/>
    <m/>
    <x v="30"/>
    <x v="2"/>
    <x v="100"/>
    <n v="200801"/>
    <n v="200801"/>
    <m/>
    <n v="1"/>
    <n v="200801"/>
    <n v="39200"/>
  </r>
  <r>
    <x v="395"/>
    <x v="2"/>
    <m/>
    <x v="1"/>
    <x v="2"/>
    <x v="18"/>
    <n v="200801"/>
    <n v="200801"/>
    <m/>
    <n v="6"/>
    <n v="200801"/>
    <n v="120000"/>
  </r>
  <r>
    <x v="395"/>
    <x v="2"/>
    <m/>
    <x v="1"/>
    <x v="2"/>
    <x v="21"/>
    <n v="200801"/>
    <n v="200801"/>
    <m/>
    <n v="1"/>
    <n v="200801"/>
    <n v="35000"/>
  </r>
  <r>
    <x v="395"/>
    <x v="2"/>
    <m/>
    <x v="4"/>
    <x v="2"/>
    <x v="26"/>
    <n v="200801"/>
    <n v="200801"/>
    <m/>
    <n v="4"/>
    <n v="200801"/>
    <n v="16000"/>
  </r>
  <r>
    <x v="395"/>
    <x v="2"/>
    <m/>
    <x v="4"/>
    <x v="2"/>
    <x v="27"/>
    <n v="200801"/>
    <n v="200801"/>
    <m/>
    <n v="1"/>
    <n v="200801"/>
    <n v="20000"/>
  </r>
  <r>
    <x v="395"/>
    <x v="2"/>
    <m/>
    <x v="0"/>
    <x v="2"/>
    <x v="15"/>
    <n v="200801"/>
    <n v="200801"/>
    <m/>
    <n v="23"/>
    <n v="200801"/>
    <n v="460000"/>
  </r>
  <r>
    <x v="395"/>
    <x v="2"/>
    <m/>
    <x v="0"/>
    <x v="2"/>
    <x v="16"/>
    <n v="200801"/>
    <n v="200801"/>
    <m/>
    <n v="23"/>
    <n v="200801"/>
    <n v="805000"/>
  </r>
  <r>
    <x v="395"/>
    <x v="2"/>
    <m/>
    <x v="0"/>
    <x v="2"/>
    <x v="17"/>
    <n v="200801"/>
    <n v="200801"/>
    <m/>
    <n v="26"/>
    <n v="200801"/>
    <n v="858000"/>
  </r>
  <r>
    <x v="395"/>
    <x v="2"/>
    <m/>
    <x v="0"/>
    <x v="2"/>
    <x v="19"/>
    <n v="200801"/>
    <n v="200801"/>
    <m/>
    <n v="26"/>
    <n v="200801"/>
    <n v="78000"/>
  </r>
  <r>
    <x v="395"/>
    <x v="2"/>
    <m/>
    <x v="5"/>
    <x v="2"/>
    <x v="28"/>
    <n v="200801"/>
    <n v="200801"/>
    <m/>
    <n v="16"/>
    <n v="200801"/>
    <n v="448000"/>
  </r>
  <r>
    <x v="395"/>
    <x v="2"/>
    <m/>
    <x v="22"/>
    <x v="2"/>
    <x v="29"/>
    <n v="200801"/>
    <n v="200801"/>
    <m/>
    <n v="8"/>
    <n v="200801"/>
    <n v="304000"/>
  </r>
  <r>
    <x v="395"/>
    <x v="2"/>
    <m/>
    <x v="19"/>
    <x v="2"/>
    <x v="22"/>
    <n v="200801"/>
    <n v="200801"/>
    <m/>
    <n v="6"/>
    <n v="200801"/>
    <n v="78000"/>
  </r>
  <r>
    <x v="395"/>
    <x v="2"/>
    <m/>
    <x v="19"/>
    <x v="2"/>
    <x v="23"/>
    <n v="200801"/>
    <n v="200801"/>
    <m/>
    <n v="1"/>
    <n v="200801"/>
    <n v="24000"/>
  </r>
  <r>
    <x v="396"/>
    <x v="5"/>
    <m/>
    <x v="0"/>
    <x v="7"/>
    <x v="15"/>
    <n v="200801"/>
    <n v="200801"/>
    <m/>
    <n v="5"/>
    <n v="200801"/>
    <n v="100000"/>
  </r>
  <r>
    <x v="396"/>
    <x v="5"/>
    <m/>
    <x v="6"/>
    <x v="2"/>
    <x v="37"/>
    <n v="200801"/>
    <n v="200801"/>
    <m/>
    <n v="4"/>
    <n v="200801"/>
    <n v="80000"/>
  </r>
  <r>
    <x v="396"/>
    <x v="5"/>
    <m/>
    <x v="6"/>
    <x v="2"/>
    <x v="42"/>
    <n v="200801"/>
    <n v="200801"/>
    <m/>
    <n v="1"/>
    <n v="200801"/>
    <n v="35000"/>
  </r>
  <r>
    <x v="396"/>
    <x v="5"/>
    <m/>
    <x v="25"/>
    <x v="2"/>
    <x v="34"/>
    <n v="200801"/>
    <n v="200801"/>
    <m/>
    <n v="2"/>
    <n v="200801"/>
    <n v="198000"/>
  </r>
  <r>
    <x v="396"/>
    <x v="5"/>
    <m/>
    <x v="31"/>
    <x v="2"/>
    <x v="95"/>
    <n v="200801"/>
    <n v="200801"/>
    <m/>
    <n v="21"/>
    <n v="200801"/>
    <n v="470400"/>
  </r>
  <r>
    <x v="396"/>
    <x v="5"/>
    <m/>
    <x v="31"/>
    <x v="2"/>
    <x v="96"/>
    <n v="200801"/>
    <n v="200801"/>
    <m/>
    <n v="17"/>
    <n v="200801"/>
    <n v="666400"/>
  </r>
  <r>
    <x v="396"/>
    <x v="5"/>
    <m/>
    <x v="32"/>
    <x v="2"/>
    <x v="97"/>
    <n v="200801"/>
    <n v="200801"/>
    <m/>
    <n v="14"/>
    <n v="200801"/>
    <n v="519400"/>
  </r>
  <r>
    <x v="396"/>
    <x v="5"/>
    <m/>
    <x v="34"/>
    <x v="2"/>
    <x v="105"/>
    <n v="200801"/>
    <n v="200801"/>
    <m/>
    <n v="53"/>
    <n v="200801"/>
    <n v="1966300"/>
  </r>
  <r>
    <x v="396"/>
    <x v="5"/>
    <m/>
    <x v="30"/>
    <x v="2"/>
    <x v="99"/>
    <n v="200801"/>
    <n v="200801"/>
    <m/>
    <n v="6"/>
    <n v="200801"/>
    <n v="134400"/>
  </r>
  <r>
    <x v="396"/>
    <x v="5"/>
    <m/>
    <x v="30"/>
    <x v="2"/>
    <x v="100"/>
    <n v="200801"/>
    <n v="200801"/>
    <m/>
    <n v="1"/>
    <n v="200801"/>
    <n v="39200"/>
  </r>
  <r>
    <x v="396"/>
    <x v="5"/>
    <m/>
    <x v="1"/>
    <x v="2"/>
    <x v="18"/>
    <n v="200801"/>
    <n v="200801"/>
    <m/>
    <n v="3"/>
    <n v="200801"/>
    <n v="60000"/>
  </r>
  <r>
    <x v="396"/>
    <x v="5"/>
    <m/>
    <x v="1"/>
    <x v="2"/>
    <x v="21"/>
    <n v="200801"/>
    <n v="200801"/>
    <m/>
    <n v="4"/>
    <n v="200801"/>
    <n v="140000"/>
  </r>
  <r>
    <x v="396"/>
    <x v="5"/>
    <m/>
    <x v="4"/>
    <x v="2"/>
    <x v="26"/>
    <n v="200801"/>
    <n v="200801"/>
    <m/>
    <n v="4"/>
    <n v="200801"/>
    <n v="16000"/>
  </r>
  <r>
    <x v="396"/>
    <x v="5"/>
    <m/>
    <x v="4"/>
    <x v="2"/>
    <x v="27"/>
    <n v="200801"/>
    <n v="200801"/>
    <m/>
    <n v="4"/>
    <n v="200801"/>
    <n v="80000"/>
  </r>
  <r>
    <x v="396"/>
    <x v="5"/>
    <m/>
    <x v="0"/>
    <x v="2"/>
    <x v="15"/>
    <n v="200801"/>
    <n v="200801"/>
    <m/>
    <n v="19"/>
    <n v="200801"/>
    <n v="380000"/>
  </r>
  <r>
    <x v="396"/>
    <x v="5"/>
    <m/>
    <x v="0"/>
    <x v="2"/>
    <x v="16"/>
    <n v="200801"/>
    <n v="200801"/>
    <m/>
    <n v="13"/>
    <n v="200801"/>
    <n v="455000"/>
  </r>
  <r>
    <x v="396"/>
    <x v="5"/>
    <m/>
    <x v="0"/>
    <x v="2"/>
    <x v="17"/>
    <n v="200801"/>
    <n v="200801"/>
    <m/>
    <n v="26"/>
    <n v="200801"/>
    <n v="858000"/>
  </r>
  <r>
    <x v="396"/>
    <x v="5"/>
    <m/>
    <x v="0"/>
    <x v="2"/>
    <x v="19"/>
    <n v="200801"/>
    <n v="200801"/>
    <m/>
    <n v="24"/>
    <n v="200801"/>
    <n v="72000"/>
  </r>
  <r>
    <x v="396"/>
    <x v="5"/>
    <m/>
    <x v="5"/>
    <x v="2"/>
    <x v="28"/>
    <n v="200801"/>
    <n v="200801"/>
    <m/>
    <n v="11"/>
    <n v="200801"/>
    <n v="308000"/>
  </r>
  <r>
    <x v="396"/>
    <x v="5"/>
    <m/>
    <x v="5"/>
    <x v="2"/>
    <x v="69"/>
    <n v="200801"/>
    <n v="200801"/>
    <m/>
    <n v="2"/>
    <n v="200801"/>
    <n v="96000"/>
  </r>
  <r>
    <x v="396"/>
    <x v="5"/>
    <m/>
    <x v="22"/>
    <x v="2"/>
    <x v="29"/>
    <n v="200801"/>
    <n v="200801"/>
    <m/>
    <n v="12"/>
    <n v="200801"/>
    <n v="456000"/>
  </r>
  <r>
    <x v="396"/>
    <x v="5"/>
    <m/>
    <x v="19"/>
    <x v="2"/>
    <x v="22"/>
    <n v="200801"/>
    <n v="200801"/>
    <m/>
    <n v="8"/>
    <n v="200801"/>
    <n v="104000"/>
  </r>
  <r>
    <x v="396"/>
    <x v="5"/>
    <m/>
    <x v="19"/>
    <x v="2"/>
    <x v="23"/>
    <n v="200801"/>
    <n v="200801"/>
    <m/>
    <n v="1"/>
    <n v="200801"/>
    <n v="24000"/>
  </r>
  <r>
    <x v="396"/>
    <x v="5"/>
    <m/>
    <x v="19"/>
    <x v="2"/>
    <x v="24"/>
    <n v="200801"/>
    <n v="200801"/>
    <m/>
    <n v="1"/>
    <n v="200801"/>
    <n v="33000"/>
  </r>
  <r>
    <x v="396"/>
    <x v="5"/>
    <m/>
    <x v="33"/>
    <x v="2"/>
    <x v="92"/>
    <n v="200801"/>
    <n v="200801"/>
    <m/>
    <n v="3"/>
    <n v="200801"/>
    <n v="54600"/>
  </r>
  <r>
    <x v="396"/>
    <x v="5"/>
    <m/>
    <x v="33"/>
    <x v="2"/>
    <x v="93"/>
    <n v="200801"/>
    <n v="200801"/>
    <m/>
    <n v="1"/>
    <n v="200801"/>
    <n v="33800"/>
  </r>
  <r>
    <x v="396"/>
    <x v="5"/>
    <m/>
    <x v="0"/>
    <x v="9"/>
    <x v="15"/>
    <n v="200801"/>
    <n v="200801"/>
    <m/>
    <n v="1"/>
    <n v="200801"/>
    <n v="20000"/>
  </r>
  <r>
    <x v="397"/>
    <x v="6"/>
    <m/>
    <x v="0"/>
    <x v="6"/>
    <x v="15"/>
    <n v="200801"/>
    <n v="200801"/>
    <m/>
    <n v="293"/>
    <n v="200801"/>
    <n v="2656924"/>
  </r>
  <r>
    <x v="397"/>
    <x v="6"/>
    <m/>
    <x v="0"/>
    <x v="6"/>
    <x v="17"/>
    <n v="200801"/>
    <n v="200801"/>
    <m/>
    <n v="260"/>
    <n v="200801"/>
    <n v="4112680"/>
  </r>
  <r>
    <x v="397"/>
    <x v="6"/>
    <m/>
    <x v="4"/>
    <x v="6"/>
    <x v="26"/>
    <n v="200801"/>
    <n v="200801"/>
    <m/>
    <n v="436"/>
    <n v="200801"/>
    <n v="467828"/>
  </r>
  <r>
    <x v="397"/>
    <x v="6"/>
    <m/>
    <x v="26"/>
    <x v="6"/>
    <x v="35"/>
    <n v="200801"/>
    <n v="200801"/>
    <m/>
    <n v="25"/>
    <n v="200801"/>
    <n v="428275"/>
  </r>
  <r>
    <x v="397"/>
    <x v="6"/>
    <m/>
    <x v="22"/>
    <x v="6"/>
    <x v="29"/>
    <n v="200801"/>
    <n v="200801"/>
    <m/>
    <n v="43"/>
    <n v="200801"/>
    <n v="846713"/>
  </r>
  <r>
    <x v="397"/>
    <x v="6"/>
    <m/>
    <x v="24"/>
    <x v="6"/>
    <x v="31"/>
    <n v="200801"/>
    <n v="200801"/>
    <m/>
    <n v="83"/>
    <n v="200801"/>
    <n v="1234791"/>
  </r>
  <r>
    <x v="397"/>
    <x v="6"/>
    <m/>
    <x v="23"/>
    <x v="6"/>
    <x v="30"/>
    <n v="200801"/>
    <n v="200801"/>
    <m/>
    <n v="5"/>
    <n v="200801"/>
    <n v="34820"/>
  </r>
  <r>
    <x v="397"/>
    <x v="6"/>
    <m/>
    <x v="19"/>
    <x v="6"/>
    <x v="22"/>
    <n v="200801"/>
    <n v="200801"/>
    <m/>
    <n v="45"/>
    <n v="200801"/>
    <n v="305595"/>
  </r>
  <r>
    <x v="397"/>
    <x v="6"/>
    <m/>
    <x v="27"/>
    <x v="6"/>
    <x v="36"/>
    <n v="200801"/>
    <n v="200801"/>
    <m/>
    <n v="1"/>
    <n v="200801"/>
    <n v="9457"/>
  </r>
  <r>
    <x v="397"/>
    <x v="6"/>
    <m/>
    <x v="6"/>
    <x v="6"/>
    <x v="37"/>
    <n v="200801"/>
    <n v="200801"/>
    <m/>
    <n v="11"/>
    <n v="200801"/>
    <n v="110000"/>
  </r>
  <r>
    <x v="397"/>
    <x v="6"/>
    <m/>
    <x v="28"/>
    <x v="6"/>
    <x v="39"/>
    <n v="200801"/>
    <n v="200801"/>
    <m/>
    <n v="1"/>
    <n v="200801"/>
    <n v="15818"/>
  </r>
  <r>
    <x v="397"/>
    <x v="6"/>
    <m/>
    <x v="4"/>
    <x v="6"/>
    <x v="66"/>
    <n v="200801"/>
    <n v="200801"/>
    <m/>
    <n v="268"/>
    <n v="200801"/>
    <n v="1499996"/>
  </r>
  <r>
    <x v="397"/>
    <x v="6"/>
    <m/>
    <x v="33"/>
    <x v="6"/>
    <x v="106"/>
    <n v="200801"/>
    <n v="200801"/>
    <m/>
    <n v="11"/>
    <n v="200801"/>
    <n v="107250"/>
  </r>
  <r>
    <x v="397"/>
    <x v="6"/>
    <m/>
    <x v="31"/>
    <x v="6"/>
    <x v="103"/>
    <n v="200801"/>
    <n v="200801"/>
    <m/>
    <n v="71"/>
    <n v="200801"/>
    <n v="795200"/>
  </r>
  <r>
    <x v="397"/>
    <x v="6"/>
    <m/>
    <x v="30"/>
    <x v="6"/>
    <x v="104"/>
    <n v="200801"/>
    <n v="200801"/>
    <m/>
    <n v="63"/>
    <n v="200801"/>
    <n v="705600"/>
  </r>
  <r>
    <x v="397"/>
    <x v="6"/>
    <m/>
    <x v="35"/>
    <x v="6"/>
    <x v="108"/>
    <n v="200801"/>
    <n v="200801"/>
    <m/>
    <n v="110"/>
    <n v="200801"/>
    <n v="118030"/>
  </r>
  <r>
    <x v="397"/>
    <x v="6"/>
    <m/>
    <x v="5"/>
    <x v="6"/>
    <x v="28"/>
    <n v="200801"/>
    <n v="200801"/>
    <m/>
    <n v="14"/>
    <n v="200801"/>
    <n v="204400"/>
  </r>
  <r>
    <x v="397"/>
    <x v="6"/>
    <m/>
    <x v="6"/>
    <x v="2"/>
    <x v="37"/>
    <n v="200801"/>
    <n v="200801"/>
    <m/>
    <n v="2"/>
    <n v="200801"/>
    <n v="40000"/>
  </r>
  <r>
    <x v="397"/>
    <x v="6"/>
    <m/>
    <x v="25"/>
    <x v="2"/>
    <x v="34"/>
    <n v="200801"/>
    <n v="200801"/>
    <m/>
    <n v="5"/>
    <n v="200801"/>
    <n v="495000"/>
  </r>
  <r>
    <x v="397"/>
    <x v="6"/>
    <m/>
    <x v="31"/>
    <x v="2"/>
    <x v="95"/>
    <n v="200801"/>
    <n v="200801"/>
    <m/>
    <n v="17"/>
    <n v="200801"/>
    <n v="380800"/>
  </r>
  <r>
    <x v="397"/>
    <x v="6"/>
    <m/>
    <x v="31"/>
    <x v="2"/>
    <x v="96"/>
    <n v="200801"/>
    <n v="200801"/>
    <m/>
    <n v="22"/>
    <n v="200801"/>
    <n v="862400"/>
  </r>
  <r>
    <x v="397"/>
    <x v="6"/>
    <m/>
    <x v="32"/>
    <x v="2"/>
    <x v="97"/>
    <n v="200801"/>
    <n v="200801"/>
    <m/>
    <n v="11"/>
    <n v="200801"/>
    <n v="408100"/>
  </r>
  <r>
    <x v="397"/>
    <x v="6"/>
    <m/>
    <x v="34"/>
    <x v="2"/>
    <x v="105"/>
    <n v="200801"/>
    <n v="200801"/>
    <m/>
    <n v="32"/>
    <n v="200801"/>
    <n v="1187200"/>
  </r>
  <r>
    <x v="397"/>
    <x v="6"/>
    <m/>
    <x v="30"/>
    <x v="2"/>
    <x v="99"/>
    <n v="200801"/>
    <n v="200801"/>
    <m/>
    <n v="8"/>
    <n v="200801"/>
    <n v="179200"/>
  </r>
  <r>
    <x v="397"/>
    <x v="6"/>
    <m/>
    <x v="30"/>
    <x v="2"/>
    <x v="100"/>
    <n v="200801"/>
    <n v="200801"/>
    <m/>
    <n v="3"/>
    <n v="200801"/>
    <n v="117600"/>
  </r>
  <r>
    <x v="397"/>
    <x v="6"/>
    <m/>
    <x v="1"/>
    <x v="2"/>
    <x v="18"/>
    <n v="200801"/>
    <n v="200801"/>
    <m/>
    <n v="6"/>
    <n v="200801"/>
    <n v="120000"/>
  </r>
  <r>
    <x v="397"/>
    <x v="6"/>
    <m/>
    <x v="1"/>
    <x v="2"/>
    <x v="21"/>
    <n v="200801"/>
    <n v="200801"/>
    <m/>
    <n v="4"/>
    <n v="200801"/>
    <n v="140000"/>
  </r>
  <r>
    <x v="397"/>
    <x v="6"/>
    <m/>
    <x v="4"/>
    <x v="2"/>
    <x v="26"/>
    <n v="200801"/>
    <n v="200801"/>
    <m/>
    <n v="2"/>
    <n v="200801"/>
    <n v="8000"/>
  </r>
  <r>
    <x v="397"/>
    <x v="6"/>
    <m/>
    <x v="4"/>
    <x v="2"/>
    <x v="27"/>
    <n v="200801"/>
    <n v="200801"/>
    <m/>
    <n v="6"/>
    <n v="200801"/>
    <n v="120000"/>
  </r>
  <r>
    <x v="397"/>
    <x v="6"/>
    <m/>
    <x v="0"/>
    <x v="2"/>
    <x v="15"/>
    <n v="200801"/>
    <n v="200801"/>
    <m/>
    <n v="29"/>
    <n v="200801"/>
    <n v="580000"/>
  </r>
  <r>
    <x v="397"/>
    <x v="6"/>
    <m/>
    <x v="0"/>
    <x v="2"/>
    <x v="16"/>
    <n v="200801"/>
    <n v="200801"/>
    <m/>
    <n v="30"/>
    <n v="200801"/>
    <n v="1050000"/>
  </r>
  <r>
    <x v="397"/>
    <x v="6"/>
    <m/>
    <x v="0"/>
    <x v="2"/>
    <x v="17"/>
    <n v="200801"/>
    <n v="200801"/>
    <m/>
    <n v="41"/>
    <n v="200801"/>
    <n v="1353000"/>
  </r>
  <r>
    <x v="397"/>
    <x v="6"/>
    <m/>
    <x v="0"/>
    <x v="2"/>
    <x v="19"/>
    <n v="200801"/>
    <n v="200801"/>
    <m/>
    <n v="33"/>
    <n v="200801"/>
    <n v="99000"/>
  </r>
  <r>
    <x v="397"/>
    <x v="6"/>
    <m/>
    <x v="5"/>
    <x v="2"/>
    <x v="28"/>
    <n v="200801"/>
    <n v="200801"/>
    <m/>
    <n v="23"/>
    <n v="200801"/>
    <n v="644000"/>
  </r>
  <r>
    <x v="397"/>
    <x v="6"/>
    <m/>
    <x v="5"/>
    <x v="2"/>
    <x v="69"/>
    <n v="200801"/>
    <n v="200801"/>
    <m/>
    <n v="7"/>
    <n v="200801"/>
    <n v="336000"/>
  </r>
  <r>
    <x v="397"/>
    <x v="6"/>
    <m/>
    <x v="22"/>
    <x v="2"/>
    <x v="29"/>
    <n v="200801"/>
    <n v="200801"/>
    <m/>
    <n v="5"/>
    <n v="200801"/>
    <n v="190000"/>
  </r>
  <r>
    <x v="397"/>
    <x v="6"/>
    <m/>
    <x v="19"/>
    <x v="2"/>
    <x v="22"/>
    <n v="200801"/>
    <n v="200801"/>
    <m/>
    <n v="12"/>
    <n v="200801"/>
    <n v="156000"/>
  </r>
  <r>
    <x v="397"/>
    <x v="6"/>
    <m/>
    <x v="19"/>
    <x v="2"/>
    <x v="23"/>
    <n v="200801"/>
    <n v="200801"/>
    <m/>
    <n v="3"/>
    <n v="200801"/>
    <n v="72000"/>
  </r>
  <r>
    <x v="397"/>
    <x v="6"/>
    <m/>
    <x v="33"/>
    <x v="2"/>
    <x v="92"/>
    <n v="200801"/>
    <n v="200801"/>
    <m/>
    <n v="3"/>
    <n v="200801"/>
    <n v="54600"/>
  </r>
  <r>
    <x v="397"/>
    <x v="6"/>
    <m/>
    <x v="0"/>
    <x v="9"/>
    <x v="15"/>
    <n v="200801"/>
    <n v="200801"/>
    <m/>
    <n v="2"/>
    <n v="200801"/>
    <n v="40000"/>
  </r>
  <r>
    <x v="398"/>
    <x v="3"/>
    <m/>
    <x v="0"/>
    <x v="1"/>
    <x v="15"/>
    <n v="200801"/>
    <n v="200801"/>
    <m/>
    <n v="4"/>
    <n v="200801"/>
    <n v="80000"/>
  </r>
  <r>
    <x v="398"/>
    <x v="3"/>
    <m/>
    <x v="0"/>
    <x v="1"/>
    <x v="16"/>
    <n v="200801"/>
    <n v="200801"/>
    <m/>
    <n v="20"/>
    <n v="200801"/>
    <n v="700000"/>
  </r>
  <r>
    <x v="398"/>
    <x v="3"/>
    <m/>
    <x v="0"/>
    <x v="7"/>
    <x v="15"/>
    <n v="200801"/>
    <n v="200801"/>
    <m/>
    <n v="5"/>
    <n v="200801"/>
    <n v="100000"/>
  </r>
  <r>
    <x v="398"/>
    <x v="3"/>
    <m/>
    <x v="30"/>
    <x v="3"/>
    <x v="87"/>
    <n v="200801"/>
    <n v="200801"/>
    <m/>
    <n v="1"/>
    <n v="200801"/>
    <n v="0"/>
  </r>
  <r>
    <x v="398"/>
    <x v="3"/>
    <m/>
    <x v="31"/>
    <x v="3"/>
    <x v="88"/>
    <n v="200801"/>
    <n v="200801"/>
    <m/>
    <n v="1"/>
    <n v="200801"/>
    <n v="0"/>
  </r>
  <r>
    <x v="398"/>
    <x v="3"/>
    <m/>
    <x v="33"/>
    <x v="3"/>
    <x v="94"/>
    <n v="200801"/>
    <n v="200801"/>
    <m/>
    <n v="1"/>
    <n v="200801"/>
    <n v="0"/>
  </r>
  <r>
    <x v="398"/>
    <x v="3"/>
    <m/>
    <x v="0"/>
    <x v="3"/>
    <x v="15"/>
    <n v="200801"/>
    <n v="200801"/>
    <m/>
    <n v="4"/>
    <n v="200801"/>
    <n v="0"/>
  </r>
  <r>
    <x v="398"/>
    <x v="3"/>
    <m/>
    <x v="0"/>
    <x v="3"/>
    <x v="17"/>
    <n v="200801"/>
    <n v="200801"/>
    <m/>
    <n v="3"/>
    <n v="200801"/>
    <n v="0"/>
  </r>
  <r>
    <x v="398"/>
    <x v="3"/>
    <m/>
    <x v="18"/>
    <x v="3"/>
    <x v="19"/>
    <n v="200801"/>
    <n v="200801"/>
    <m/>
    <n v="1"/>
    <n v="200801"/>
    <n v="0"/>
  </r>
  <r>
    <x v="398"/>
    <x v="3"/>
    <m/>
    <x v="5"/>
    <x v="3"/>
    <x v="28"/>
    <n v="200801"/>
    <n v="200801"/>
    <m/>
    <n v="1"/>
    <n v="200801"/>
    <n v="0"/>
  </r>
  <r>
    <x v="398"/>
    <x v="3"/>
    <m/>
    <x v="4"/>
    <x v="3"/>
    <x v="27"/>
    <n v="200801"/>
    <n v="200801"/>
    <m/>
    <n v="1"/>
    <n v="200801"/>
    <n v="0"/>
  </r>
  <r>
    <x v="398"/>
    <x v="3"/>
    <m/>
    <x v="19"/>
    <x v="3"/>
    <x v="22"/>
    <n v="200801"/>
    <n v="200801"/>
    <m/>
    <n v="1"/>
    <n v="200801"/>
    <n v="0"/>
  </r>
  <r>
    <x v="398"/>
    <x v="3"/>
    <m/>
    <x v="1"/>
    <x v="3"/>
    <x v="18"/>
    <n v="200801"/>
    <n v="200801"/>
    <m/>
    <n v="1"/>
    <n v="200801"/>
    <n v="0"/>
  </r>
  <r>
    <x v="398"/>
    <x v="3"/>
    <m/>
    <x v="6"/>
    <x v="2"/>
    <x v="37"/>
    <n v="200801"/>
    <n v="200801"/>
    <m/>
    <n v="2"/>
    <n v="200801"/>
    <n v="40000"/>
  </r>
  <r>
    <x v="398"/>
    <x v="3"/>
    <m/>
    <x v="25"/>
    <x v="2"/>
    <x v="34"/>
    <n v="200801"/>
    <n v="200801"/>
    <m/>
    <n v="3"/>
    <n v="200801"/>
    <n v="297000"/>
  </r>
  <r>
    <x v="398"/>
    <x v="3"/>
    <m/>
    <x v="31"/>
    <x v="2"/>
    <x v="95"/>
    <n v="200801"/>
    <n v="200801"/>
    <m/>
    <n v="32"/>
    <n v="200801"/>
    <n v="716800"/>
  </r>
  <r>
    <x v="398"/>
    <x v="3"/>
    <m/>
    <x v="31"/>
    <x v="2"/>
    <x v="96"/>
    <n v="200801"/>
    <n v="200801"/>
    <m/>
    <n v="29"/>
    <n v="200801"/>
    <n v="1136800"/>
  </r>
  <r>
    <x v="398"/>
    <x v="3"/>
    <m/>
    <x v="32"/>
    <x v="2"/>
    <x v="97"/>
    <n v="200801"/>
    <n v="200801"/>
    <m/>
    <n v="25"/>
    <n v="200801"/>
    <n v="927500"/>
  </r>
  <r>
    <x v="398"/>
    <x v="3"/>
    <m/>
    <x v="34"/>
    <x v="2"/>
    <x v="105"/>
    <n v="200801"/>
    <n v="200801"/>
    <m/>
    <n v="32"/>
    <n v="200801"/>
    <n v="1187200"/>
  </r>
  <r>
    <x v="398"/>
    <x v="3"/>
    <m/>
    <x v="30"/>
    <x v="2"/>
    <x v="99"/>
    <n v="200801"/>
    <n v="200801"/>
    <m/>
    <n v="10"/>
    <n v="200801"/>
    <n v="224000"/>
  </r>
  <r>
    <x v="398"/>
    <x v="3"/>
    <m/>
    <x v="30"/>
    <x v="2"/>
    <x v="100"/>
    <n v="200801"/>
    <n v="200801"/>
    <m/>
    <n v="1"/>
    <n v="200801"/>
    <n v="39200"/>
  </r>
  <r>
    <x v="398"/>
    <x v="3"/>
    <m/>
    <x v="1"/>
    <x v="2"/>
    <x v="18"/>
    <n v="200801"/>
    <n v="200801"/>
    <m/>
    <n v="7"/>
    <n v="200801"/>
    <n v="140000"/>
  </r>
  <r>
    <x v="398"/>
    <x v="3"/>
    <m/>
    <x v="1"/>
    <x v="2"/>
    <x v="21"/>
    <n v="200801"/>
    <n v="200801"/>
    <m/>
    <n v="2"/>
    <n v="200801"/>
    <n v="70000"/>
  </r>
  <r>
    <x v="398"/>
    <x v="3"/>
    <m/>
    <x v="4"/>
    <x v="2"/>
    <x v="26"/>
    <n v="200801"/>
    <n v="200801"/>
    <m/>
    <n v="1"/>
    <n v="200801"/>
    <n v="4000"/>
  </r>
  <r>
    <x v="398"/>
    <x v="3"/>
    <m/>
    <x v="4"/>
    <x v="2"/>
    <x v="27"/>
    <n v="200801"/>
    <n v="200801"/>
    <m/>
    <n v="2"/>
    <n v="200801"/>
    <n v="40000"/>
  </r>
  <r>
    <x v="398"/>
    <x v="3"/>
    <m/>
    <x v="0"/>
    <x v="2"/>
    <x v="15"/>
    <n v="200801"/>
    <n v="200801"/>
    <m/>
    <n v="40"/>
    <n v="200801"/>
    <n v="800000"/>
  </r>
  <r>
    <x v="398"/>
    <x v="3"/>
    <m/>
    <x v="0"/>
    <x v="2"/>
    <x v="16"/>
    <n v="200801"/>
    <n v="200801"/>
    <m/>
    <n v="37"/>
    <n v="200801"/>
    <n v="1295000"/>
  </r>
  <r>
    <x v="398"/>
    <x v="3"/>
    <m/>
    <x v="0"/>
    <x v="2"/>
    <x v="17"/>
    <n v="200801"/>
    <n v="200801"/>
    <m/>
    <n v="51"/>
    <n v="200801"/>
    <n v="1683000"/>
  </r>
  <r>
    <x v="398"/>
    <x v="3"/>
    <m/>
    <x v="0"/>
    <x v="2"/>
    <x v="19"/>
    <n v="200801"/>
    <n v="200801"/>
    <m/>
    <n v="28"/>
    <n v="200801"/>
    <n v="84000"/>
  </r>
  <r>
    <x v="398"/>
    <x v="3"/>
    <m/>
    <x v="5"/>
    <x v="2"/>
    <x v="28"/>
    <n v="200801"/>
    <n v="200801"/>
    <m/>
    <n v="22"/>
    <n v="200801"/>
    <n v="616000"/>
  </r>
  <r>
    <x v="398"/>
    <x v="3"/>
    <m/>
    <x v="5"/>
    <x v="2"/>
    <x v="69"/>
    <n v="200801"/>
    <n v="200801"/>
    <m/>
    <n v="9"/>
    <n v="200801"/>
    <n v="432000"/>
  </r>
  <r>
    <x v="398"/>
    <x v="3"/>
    <m/>
    <x v="22"/>
    <x v="2"/>
    <x v="29"/>
    <n v="200801"/>
    <n v="200801"/>
    <m/>
    <n v="11"/>
    <n v="200801"/>
    <n v="418000"/>
  </r>
  <r>
    <x v="398"/>
    <x v="3"/>
    <m/>
    <x v="19"/>
    <x v="2"/>
    <x v="22"/>
    <n v="200801"/>
    <n v="200801"/>
    <m/>
    <n v="11"/>
    <n v="200801"/>
    <n v="143000"/>
  </r>
  <r>
    <x v="398"/>
    <x v="3"/>
    <m/>
    <x v="19"/>
    <x v="2"/>
    <x v="23"/>
    <n v="200801"/>
    <n v="200801"/>
    <m/>
    <n v="3"/>
    <n v="200801"/>
    <n v="72000"/>
  </r>
  <r>
    <x v="398"/>
    <x v="3"/>
    <m/>
    <x v="19"/>
    <x v="2"/>
    <x v="24"/>
    <n v="200801"/>
    <n v="200801"/>
    <m/>
    <n v="2"/>
    <n v="200801"/>
    <n v="66000"/>
  </r>
  <r>
    <x v="398"/>
    <x v="3"/>
    <m/>
    <x v="33"/>
    <x v="2"/>
    <x v="92"/>
    <n v="200801"/>
    <n v="200801"/>
    <m/>
    <n v="1"/>
    <n v="200801"/>
    <n v="18200"/>
  </r>
  <r>
    <x v="398"/>
    <x v="3"/>
    <m/>
    <x v="33"/>
    <x v="2"/>
    <x v="93"/>
    <n v="200801"/>
    <n v="200801"/>
    <m/>
    <n v="1"/>
    <n v="200801"/>
    <n v="33800"/>
  </r>
  <r>
    <x v="398"/>
    <x v="3"/>
    <m/>
    <x v="0"/>
    <x v="9"/>
    <x v="15"/>
    <n v="200801"/>
    <n v="200801"/>
    <m/>
    <n v="7"/>
    <n v="200801"/>
    <n v="140000"/>
  </r>
  <r>
    <x v="398"/>
    <x v="3"/>
    <m/>
    <x v="31"/>
    <x v="9"/>
    <x v="88"/>
    <n v="200801"/>
    <n v="200801"/>
    <m/>
    <n v="1"/>
    <n v="200801"/>
    <n v="22400"/>
  </r>
  <r>
    <x v="399"/>
    <x v="4"/>
    <m/>
    <x v="0"/>
    <x v="1"/>
    <x v="16"/>
    <n v="200801"/>
    <n v="200801"/>
    <m/>
    <n v="6"/>
    <n v="200801"/>
    <n v="210000"/>
  </r>
  <r>
    <x v="399"/>
    <x v="4"/>
    <m/>
    <x v="0"/>
    <x v="7"/>
    <x v="15"/>
    <n v="200801"/>
    <n v="200801"/>
    <m/>
    <n v="5"/>
    <n v="200801"/>
    <n v="100000"/>
  </r>
  <r>
    <x v="399"/>
    <x v="4"/>
    <m/>
    <x v="30"/>
    <x v="3"/>
    <x v="87"/>
    <n v="200801"/>
    <n v="200801"/>
    <m/>
    <n v="30"/>
    <n v="200801"/>
    <n v="0"/>
  </r>
  <r>
    <x v="399"/>
    <x v="4"/>
    <m/>
    <x v="6"/>
    <x v="2"/>
    <x v="37"/>
    <n v="200801"/>
    <n v="200801"/>
    <m/>
    <n v="4"/>
    <n v="200801"/>
    <n v="80000"/>
  </r>
  <r>
    <x v="399"/>
    <x v="4"/>
    <m/>
    <x v="6"/>
    <x v="2"/>
    <x v="42"/>
    <n v="200801"/>
    <n v="200801"/>
    <m/>
    <n v="1"/>
    <n v="200801"/>
    <n v="35000"/>
  </r>
  <r>
    <x v="399"/>
    <x v="4"/>
    <m/>
    <x v="25"/>
    <x v="2"/>
    <x v="34"/>
    <n v="200801"/>
    <n v="200801"/>
    <m/>
    <n v="3"/>
    <n v="200801"/>
    <n v="297000"/>
  </r>
  <r>
    <x v="399"/>
    <x v="4"/>
    <m/>
    <x v="31"/>
    <x v="2"/>
    <x v="95"/>
    <n v="200801"/>
    <n v="200801"/>
    <m/>
    <n v="20"/>
    <n v="200801"/>
    <n v="448000"/>
  </r>
  <r>
    <x v="399"/>
    <x v="4"/>
    <m/>
    <x v="31"/>
    <x v="2"/>
    <x v="96"/>
    <n v="200801"/>
    <n v="200801"/>
    <m/>
    <n v="33"/>
    <n v="200801"/>
    <n v="1293600"/>
  </r>
  <r>
    <x v="399"/>
    <x v="4"/>
    <m/>
    <x v="32"/>
    <x v="2"/>
    <x v="97"/>
    <n v="200801"/>
    <n v="200801"/>
    <m/>
    <n v="15"/>
    <n v="200801"/>
    <n v="556500"/>
  </r>
  <r>
    <x v="399"/>
    <x v="4"/>
    <m/>
    <x v="34"/>
    <x v="2"/>
    <x v="105"/>
    <n v="200801"/>
    <n v="200801"/>
    <m/>
    <n v="26"/>
    <n v="200801"/>
    <n v="964600"/>
  </r>
  <r>
    <x v="399"/>
    <x v="4"/>
    <m/>
    <x v="30"/>
    <x v="2"/>
    <x v="99"/>
    <n v="200801"/>
    <n v="200801"/>
    <m/>
    <n v="12"/>
    <n v="200801"/>
    <n v="268800"/>
  </r>
  <r>
    <x v="399"/>
    <x v="4"/>
    <m/>
    <x v="1"/>
    <x v="2"/>
    <x v="21"/>
    <n v="200801"/>
    <n v="200801"/>
    <m/>
    <n v="1"/>
    <n v="200801"/>
    <n v="35000"/>
  </r>
  <r>
    <x v="399"/>
    <x v="4"/>
    <m/>
    <x v="4"/>
    <x v="2"/>
    <x v="26"/>
    <n v="200801"/>
    <n v="200801"/>
    <m/>
    <n v="6"/>
    <n v="200801"/>
    <n v="24000"/>
  </r>
  <r>
    <x v="399"/>
    <x v="4"/>
    <m/>
    <x v="4"/>
    <x v="2"/>
    <x v="27"/>
    <n v="200801"/>
    <n v="200801"/>
    <m/>
    <n v="1"/>
    <n v="200801"/>
    <n v="20000"/>
  </r>
  <r>
    <x v="399"/>
    <x v="4"/>
    <m/>
    <x v="0"/>
    <x v="2"/>
    <x v="15"/>
    <n v="200801"/>
    <n v="200801"/>
    <m/>
    <n v="33"/>
    <n v="200801"/>
    <n v="660000"/>
  </r>
  <r>
    <x v="399"/>
    <x v="4"/>
    <m/>
    <x v="0"/>
    <x v="2"/>
    <x v="16"/>
    <n v="200801"/>
    <n v="200801"/>
    <m/>
    <n v="26"/>
    <n v="200801"/>
    <n v="910000"/>
  </r>
  <r>
    <x v="399"/>
    <x v="4"/>
    <m/>
    <x v="0"/>
    <x v="2"/>
    <x v="17"/>
    <n v="200801"/>
    <n v="200801"/>
    <m/>
    <n v="50"/>
    <n v="200801"/>
    <n v="1650000"/>
  </r>
  <r>
    <x v="399"/>
    <x v="4"/>
    <m/>
    <x v="0"/>
    <x v="2"/>
    <x v="19"/>
    <n v="200801"/>
    <n v="200801"/>
    <m/>
    <n v="29"/>
    <n v="200801"/>
    <n v="87000"/>
  </r>
  <r>
    <x v="399"/>
    <x v="4"/>
    <m/>
    <x v="5"/>
    <x v="2"/>
    <x v="28"/>
    <n v="200801"/>
    <n v="200801"/>
    <m/>
    <n v="25"/>
    <n v="200801"/>
    <n v="700000"/>
  </r>
  <r>
    <x v="399"/>
    <x v="4"/>
    <m/>
    <x v="5"/>
    <x v="2"/>
    <x v="69"/>
    <n v="200801"/>
    <n v="200801"/>
    <m/>
    <n v="9"/>
    <n v="200801"/>
    <n v="432000"/>
  </r>
  <r>
    <x v="399"/>
    <x v="4"/>
    <m/>
    <x v="22"/>
    <x v="2"/>
    <x v="29"/>
    <n v="200801"/>
    <n v="200801"/>
    <m/>
    <n v="3"/>
    <n v="200801"/>
    <n v="114000"/>
  </r>
  <r>
    <x v="399"/>
    <x v="4"/>
    <m/>
    <x v="19"/>
    <x v="2"/>
    <x v="22"/>
    <n v="200801"/>
    <n v="200801"/>
    <m/>
    <n v="7"/>
    <n v="200801"/>
    <n v="91000"/>
  </r>
  <r>
    <x v="399"/>
    <x v="4"/>
    <m/>
    <x v="19"/>
    <x v="2"/>
    <x v="23"/>
    <n v="200801"/>
    <n v="200801"/>
    <m/>
    <n v="3"/>
    <n v="200801"/>
    <n v="72000"/>
  </r>
  <r>
    <x v="399"/>
    <x v="4"/>
    <m/>
    <x v="33"/>
    <x v="2"/>
    <x v="92"/>
    <n v="200801"/>
    <n v="200801"/>
    <m/>
    <n v="1"/>
    <n v="200801"/>
    <n v="18200"/>
  </r>
  <r>
    <x v="399"/>
    <x v="4"/>
    <m/>
    <x v="33"/>
    <x v="2"/>
    <x v="93"/>
    <n v="200801"/>
    <n v="200801"/>
    <m/>
    <n v="1"/>
    <n v="200801"/>
    <n v="33800"/>
  </r>
  <r>
    <x v="399"/>
    <x v="4"/>
    <m/>
    <x v="0"/>
    <x v="9"/>
    <x v="15"/>
    <n v="200801"/>
    <n v="200801"/>
    <m/>
    <n v="1"/>
    <n v="200801"/>
    <n v="20000"/>
  </r>
  <r>
    <x v="399"/>
    <x v="4"/>
    <m/>
    <x v="19"/>
    <x v="19"/>
    <x v="22"/>
    <n v="200801"/>
    <n v="200801"/>
    <m/>
    <n v="1"/>
    <n v="200801"/>
    <n v="16000"/>
  </r>
  <r>
    <x v="400"/>
    <x v="1"/>
    <m/>
    <x v="0"/>
    <x v="1"/>
    <x v="15"/>
    <n v="200801"/>
    <n v="200801"/>
    <m/>
    <n v="1"/>
    <n v="200801"/>
    <n v="20000"/>
  </r>
  <r>
    <x v="400"/>
    <x v="1"/>
    <m/>
    <x v="0"/>
    <x v="1"/>
    <x v="16"/>
    <n v="200801"/>
    <n v="200801"/>
    <m/>
    <n v="5"/>
    <n v="200801"/>
    <n v="175000"/>
  </r>
  <r>
    <x v="400"/>
    <x v="1"/>
    <m/>
    <x v="0"/>
    <x v="7"/>
    <x v="15"/>
    <n v="200801"/>
    <n v="200801"/>
    <m/>
    <n v="1"/>
    <n v="200801"/>
    <n v="20000"/>
  </r>
  <r>
    <x v="400"/>
    <x v="1"/>
    <m/>
    <x v="30"/>
    <x v="3"/>
    <x v="87"/>
    <n v="200801"/>
    <n v="200801"/>
    <m/>
    <n v="1"/>
    <n v="200801"/>
    <n v="0"/>
  </r>
  <r>
    <x v="400"/>
    <x v="1"/>
    <m/>
    <x v="31"/>
    <x v="3"/>
    <x v="88"/>
    <n v="200801"/>
    <n v="200801"/>
    <m/>
    <n v="1"/>
    <n v="200801"/>
    <n v="0"/>
  </r>
  <r>
    <x v="400"/>
    <x v="1"/>
    <m/>
    <x v="33"/>
    <x v="3"/>
    <x v="94"/>
    <n v="200801"/>
    <n v="200801"/>
    <m/>
    <n v="1"/>
    <n v="200801"/>
    <n v="0"/>
  </r>
  <r>
    <x v="400"/>
    <x v="1"/>
    <m/>
    <x v="0"/>
    <x v="3"/>
    <x v="15"/>
    <n v="200801"/>
    <n v="200801"/>
    <m/>
    <n v="11"/>
    <n v="200801"/>
    <n v="0"/>
  </r>
  <r>
    <x v="400"/>
    <x v="1"/>
    <m/>
    <x v="18"/>
    <x v="3"/>
    <x v="19"/>
    <n v="200801"/>
    <n v="200801"/>
    <m/>
    <n v="1"/>
    <n v="200801"/>
    <n v="0"/>
  </r>
  <r>
    <x v="400"/>
    <x v="1"/>
    <m/>
    <x v="5"/>
    <x v="3"/>
    <x v="28"/>
    <n v="200801"/>
    <n v="200801"/>
    <m/>
    <n v="1"/>
    <n v="200801"/>
    <n v="0"/>
  </r>
  <r>
    <x v="400"/>
    <x v="1"/>
    <m/>
    <x v="4"/>
    <x v="3"/>
    <x v="27"/>
    <n v="200801"/>
    <n v="200801"/>
    <m/>
    <n v="1"/>
    <n v="200801"/>
    <n v="0"/>
  </r>
  <r>
    <x v="400"/>
    <x v="1"/>
    <m/>
    <x v="6"/>
    <x v="3"/>
    <x v="37"/>
    <n v="200801"/>
    <n v="200801"/>
    <m/>
    <n v="1"/>
    <n v="200801"/>
    <n v="0"/>
  </r>
  <r>
    <x v="400"/>
    <x v="1"/>
    <m/>
    <x v="22"/>
    <x v="3"/>
    <x v="29"/>
    <n v="200801"/>
    <n v="200801"/>
    <m/>
    <n v="1"/>
    <n v="200801"/>
    <n v="0"/>
  </r>
  <r>
    <x v="400"/>
    <x v="1"/>
    <m/>
    <x v="19"/>
    <x v="3"/>
    <x v="22"/>
    <n v="200801"/>
    <n v="200801"/>
    <m/>
    <n v="1"/>
    <n v="200801"/>
    <n v="0"/>
  </r>
  <r>
    <x v="400"/>
    <x v="1"/>
    <m/>
    <x v="1"/>
    <x v="3"/>
    <x v="18"/>
    <n v="200801"/>
    <n v="200801"/>
    <m/>
    <n v="1"/>
    <n v="200801"/>
    <n v="0"/>
  </r>
  <r>
    <x v="400"/>
    <x v="1"/>
    <m/>
    <x v="6"/>
    <x v="2"/>
    <x v="37"/>
    <n v="200801"/>
    <n v="200801"/>
    <m/>
    <n v="2"/>
    <n v="200801"/>
    <n v="40000"/>
  </r>
  <r>
    <x v="400"/>
    <x v="1"/>
    <m/>
    <x v="25"/>
    <x v="2"/>
    <x v="34"/>
    <n v="200801"/>
    <n v="200801"/>
    <m/>
    <n v="1"/>
    <n v="200801"/>
    <n v="99000"/>
  </r>
  <r>
    <x v="400"/>
    <x v="1"/>
    <m/>
    <x v="31"/>
    <x v="2"/>
    <x v="95"/>
    <n v="200801"/>
    <n v="200801"/>
    <m/>
    <n v="24"/>
    <n v="200801"/>
    <n v="537600"/>
  </r>
  <r>
    <x v="400"/>
    <x v="1"/>
    <m/>
    <x v="31"/>
    <x v="2"/>
    <x v="96"/>
    <n v="200801"/>
    <n v="200801"/>
    <m/>
    <n v="33"/>
    <n v="200801"/>
    <n v="1293600"/>
  </r>
  <r>
    <x v="400"/>
    <x v="1"/>
    <m/>
    <x v="32"/>
    <x v="2"/>
    <x v="97"/>
    <n v="200801"/>
    <n v="200801"/>
    <m/>
    <n v="19"/>
    <n v="200801"/>
    <n v="704900"/>
  </r>
  <r>
    <x v="400"/>
    <x v="1"/>
    <m/>
    <x v="34"/>
    <x v="2"/>
    <x v="105"/>
    <n v="200801"/>
    <n v="200801"/>
    <m/>
    <n v="22"/>
    <n v="200801"/>
    <n v="816200"/>
  </r>
  <r>
    <x v="400"/>
    <x v="1"/>
    <m/>
    <x v="30"/>
    <x v="2"/>
    <x v="99"/>
    <n v="200801"/>
    <n v="200801"/>
    <m/>
    <n v="8"/>
    <n v="200801"/>
    <n v="179200"/>
  </r>
  <r>
    <x v="400"/>
    <x v="1"/>
    <m/>
    <x v="30"/>
    <x v="2"/>
    <x v="100"/>
    <n v="200801"/>
    <n v="200801"/>
    <m/>
    <n v="1"/>
    <n v="200801"/>
    <n v="39200"/>
  </r>
  <r>
    <x v="400"/>
    <x v="1"/>
    <m/>
    <x v="1"/>
    <x v="2"/>
    <x v="18"/>
    <n v="200801"/>
    <n v="200801"/>
    <m/>
    <n v="6"/>
    <n v="200801"/>
    <n v="120000"/>
  </r>
  <r>
    <x v="400"/>
    <x v="1"/>
    <m/>
    <x v="1"/>
    <x v="2"/>
    <x v="21"/>
    <n v="200801"/>
    <n v="200801"/>
    <m/>
    <n v="1"/>
    <n v="200801"/>
    <n v="35000"/>
  </r>
  <r>
    <x v="400"/>
    <x v="1"/>
    <m/>
    <x v="4"/>
    <x v="2"/>
    <x v="26"/>
    <n v="200801"/>
    <n v="200801"/>
    <m/>
    <n v="2"/>
    <n v="200801"/>
    <n v="8000"/>
  </r>
  <r>
    <x v="400"/>
    <x v="1"/>
    <m/>
    <x v="4"/>
    <x v="2"/>
    <x v="27"/>
    <n v="200801"/>
    <n v="200801"/>
    <m/>
    <n v="4"/>
    <n v="200801"/>
    <n v="80000"/>
  </r>
  <r>
    <x v="400"/>
    <x v="1"/>
    <m/>
    <x v="0"/>
    <x v="2"/>
    <x v="15"/>
    <n v="200801"/>
    <n v="200801"/>
    <m/>
    <n v="42"/>
    <n v="200801"/>
    <n v="840000"/>
  </r>
  <r>
    <x v="400"/>
    <x v="1"/>
    <m/>
    <x v="0"/>
    <x v="2"/>
    <x v="16"/>
    <n v="200801"/>
    <n v="200801"/>
    <m/>
    <n v="26"/>
    <n v="200801"/>
    <n v="910000"/>
  </r>
  <r>
    <x v="400"/>
    <x v="1"/>
    <m/>
    <x v="0"/>
    <x v="2"/>
    <x v="17"/>
    <n v="200801"/>
    <n v="200801"/>
    <m/>
    <n v="49"/>
    <n v="200801"/>
    <n v="1617000"/>
  </r>
  <r>
    <x v="400"/>
    <x v="1"/>
    <m/>
    <x v="0"/>
    <x v="2"/>
    <x v="19"/>
    <n v="200801"/>
    <n v="200801"/>
    <m/>
    <n v="42"/>
    <n v="200801"/>
    <n v="126000"/>
  </r>
  <r>
    <x v="400"/>
    <x v="1"/>
    <m/>
    <x v="5"/>
    <x v="2"/>
    <x v="28"/>
    <n v="200801"/>
    <n v="200801"/>
    <m/>
    <n v="18"/>
    <n v="200801"/>
    <n v="504000"/>
  </r>
  <r>
    <x v="400"/>
    <x v="1"/>
    <m/>
    <x v="5"/>
    <x v="2"/>
    <x v="69"/>
    <n v="200801"/>
    <n v="200801"/>
    <m/>
    <n v="7"/>
    <n v="200801"/>
    <n v="336000"/>
  </r>
  <r>
    <x v="400"/>
    <x v="1"/>
    <m/>
    <x v="22"/>
    <x v="2"/>
    <x v="29"/>
    <n v="200801"/>
    <n v="200801"/>
    <m/>
    <n v="12"/>
    <n v="200801"/>
    <n v="456000"/>
  </r>
  <r>
    <x v="400"/>
    <x v="1"/>
    <m/>
    <x v="19"/>
    <x v="2"/>
    <x v="22"/>
    <n v="200801"/>
    <n v="200801"/>
    <m/>
    <n v="19"/>
    <n v="200801"/>
    <n v="247000"/>
  </r>
  <r>
    <x v="400"/>
    <x v="1"/>
    <m/>
    <x v="19"/>
    <x v="2"/>
    <x v="23"/>
    <n v="200801"/>
    <n v="200801"/>
    <m/>
    <n v="1"/>
    <n v="200801"/>
    <n v="24000"/>
  </r>
  <r>
    <x v="400"/>
    <x v="1"/>
    <m/>
    <x v="19"/>
    <x v="2"/>
    <x v="24"/>
    <n v="200801"/>
    <n v="200801"/>
    <m/>
    <n v="1"/>
    <n v="200801"/>
    <n v="33000"/>
  </r>
  <r>
    <x v="400"/>
    <x v="1"/>
    <m/>
    <x v="33"/>
    <x v="2"/>
    <x v="92"/>
    <n v="200801"/>
    <n v="200801"/>
    <m/>
    <n v="3"/>
    <n v="200801"/>
    <n v="54600"/>
  </r>
  <r>
    <x v="400"/>
    <x v="1"/>
    <m/>
    <x v="33"/>
    <x v="2"/>
    <x v="93"/>
    <n v="200801"/>
    <n v="200801"/>
    <m/>
    <n v="1"/>
    <n v="200801"/>
    <n v="33800"/>
  </r>
  <r>
    <x v="400"/>
    <x v="1"/>
    <m/>
    <x v="5"/>
    <x v="9"/>
    <x v="28"/>
    <n v="200801"/>
    <n v="200801"/>
    <m/>
    <n v="1"/>
    <n v="200801"/>
    <n v="28000"/>
  </r>
  <r>
    <x v="400"/>
    <x v="1"/>
    <m/>
    <x v="0"/>
    <x v="9"/>
    <x v="15"/>
    <n v="200801"/>
    <n v="200801"/>
    <m/>
    <n v="4"/>
    <n v="200801"/>
    <n v="80000"/>
  </r>
  <r>
    <x v="400"/>
    <x v="1"/>
    <m/>
    <x v="19"/>
    <x v="9"/>
    <x v="22"/>
    <n v="200801"/>
    <n v="200801"/>
    <m/>
    <n v="1"/>
    <n v="200801"/>
    <n v="13000"/>
  </r>
  <r>
    <x v="401"/>
    <x v="0"/>
    <m/>
    <x v="0"/>
    <x v="1"/>
    <x v="15"/>
    <n v="200801"/>
    <n v="200801"/>
    <m/>
    <n v="3"/>
    <n v="200801"/>
    <n v="60000"/>
  </r>
  <r>
    <x v="401"/>
    <x v="0"/>
    <m/>
    <x v="0"/>
    <x v="1"/>
    <x v="16"/>
    <n v="200801"/>
    <n v="200801"/>
    <m/>
    <n v="10"/>
    <n v="200801"/>
    <n v="350000"/>
  </r>
  <r>
    <x v="401"/>
    <x v="0"/>
    <m/>
    <x v="31"/>
    <x v="3"/>
    <x v="88"/>
    <n v="200801"/>
    <n v="200801"/>
    <m/>
    <n v="40"/>
    <n v="200801"/>
    <n v="0"/>
  </r>
  <r>
    <x v="401"/>
    <x v="0"/>
    <m/>
    <x v="6"/>
    <x v="2"/>
    <x v="37"/>
    <n v="200801"/>
    <n v="200801"/>
    <m/>
    <n v="3"/>
    <n v="200801"/>
    <n v="60000"/>
  </r>
  <r>
    <x v="401"/>
    <x v="0"/>
    <m/>
    <x v="6"/>
    <x v="2"/>
    <x v="42"/>
    <n v="200801"/>
    <n v="200801"/>
    <m/>
    <n v="1"/>
    <n v="200801"/>
    <n v="35000"/>
  </r>
  <r>
    <x v="401"/>
    <x v="0"/>
    <m/>
    <x v="31"/>
    <x v="2"/>
    <x v="95"/>
    <n v="200801"/>
    <n v="200801"/>
    <m/>
    <n v="21"/>
    <n v="200801"/>
    <n v="470400"/>
  </r>
  <r>
    <x v="401"/>
    <x v="0"/>
    <m/>
    <x v="31"/>
    <x v="2"/>
    <x v="96"/>
    <n v="200801"/>
    <n v="200801"/>
    <m/>
    <n v="24"/>
    <n v="200801"/>
    <n v="940800"/>
  </r>
  <r>
    <x v="401"/>
    <x v="0"/>
    <m/>
    <x v="32"/>
    <x v="2"/>
    <x v="97"/>
    <n v="200801"/>
    <n v="200801"/>
    <m/>
    <n v="26"/>
    <n v="200801"/>
    <n v="964600"/>
  </r>
  <r>
    <x v="401"/>
    <x v="0"/>
    <m/>
    <x v="34"/>
    <x v="2"/>
    <x v="105"/>
    <n v="200801"/>
    <n v="200801"/>
    <m/>
    <n v="30"/>
    <n v="200801"/>
    <n v="1113000"/>
  </r>
  <r>
    <x v="401"/>
    <x v="0"/>
    <m/>
    <x v="30"/>
    <x v="2"/>
    <x v="99"/>
    <n v="200801"/>
    <n v="200801"/>
    <m/>
    <n v="6"/>
    <n v="200801"/>
    <n v="134400"/>
  </r>
  <r>
    <x v="401"/>
    <x v="0"/>
    <m/>
    <x v="30"/>
    <x v="2"/>
    <x v="100"/>
    <n v="200801"/>
    <n v="200801"/>
    <m/>
    <n v="1"/>
    <n v="200801"/>
    <n v="39200"/>
  </r>
  <r>
    <x v="401"/>
    <x v="0"/>
    <m/>
    <x v="1"/>
    <x v="2"/>
    <x v="18"/>
    <n v="200801"/>
    <n v="200801"/>
    <m/>
    <n v="7"/>
    <n v="200801"/>
    <n v="140000"/>
  </r>
  <r>
    <x v="401"/>
    <x v="0"/>
    <m/>
    <x v="4"/>
    <x v="2"/>
    <x v="26"/>
    <n v="200801"/>
    <n v="200801"/>
    <m/>
    <n v="2"/>
    <n v="200801"/>
    <n v="8000"/>
  </r>
  <r>
    <x v="401"/>
    <x v="0"/>
    <m/>
    <x v="4"/>
    <x v="2"/>
    <x v="27"/>
    <n v="200801"/>
    <n v="200801"/>
    <m/>
    <n v="6"/>
    <n v="200801"/>
    <n v="120000"/>
  </r>
  <r>
    <x v="401"/>
    <x v="0"/>
    <m/>
    <x v="0"/>
    <x v="2"/>
    <x v="15"/>
    <n v="200801"/>
    <n v="200801"/>
    <m/>
    <n v="27"/>
    <n v="200801"/>
    <n v="540000"/>
  </r>
  <r>
    <x v="401"/>
    <x v="0"/>
    <m/>
    <x v="0"/>
    <x v="2"/>
    <x v="16"/>
    <n v="200801"/>
    <n v="200801"/>
    <m/>
    <n v="21"/>
    <n v="200801"/>
    <n v="735000"/>
  </r>
  <r>
    <x v="401"/>
    <x v="0"/>
    <m/>
    <x v="0"/>
    <x v="2"/>
    <x v="17"/>
    <n v="200801"/>
    <n v="200801"/>
    <m/>
    <n v="38"/>
    <n v="200801"/>
    <n v="1254000"/>
  </r>
  <r>
    <x v="401"/>
    <x v="0"/>
    <m/>
    <x v="0"/>
    <x v="2"/>
    <x v="19"/>
    <n v="200801"/>
    <n v="200801"/>
    <m/>
    <n v="37"/>
    <n v="200801"/>
    <n v="111000"/>
  </r>
  <r>
    <x v="401"/>
    <x v="0"/>
    <m/>
    <x v="5"/>
    <x v="2"/>
    <x v="28"/>
    <n v="200801"/>
    <n v="200801"/>
    <m/>
    <n v="21"/>
    <n v="200801"/>
    <n v="588000"/>
  </r>
  <r>
    <x v="401"/>
    <x v="0"/>
    <m/>
    <x v="5"/>
    <x v="2"/>
    <x v="69"/>
    <n v="200801"/>
    <n v="200801"/>
    <m/>
    <n v="10"/>
    <n v="200801"/>
    <n v="480000"/>
  </r>
  <r>
    <x v="401"/>
    <x v="0"/>
    <m/>
    <x v="22"/>
    <x v="2"/>
    <x v="29"/>
    <n v="200801"/>
    <n v="200801"/>
    <m/>
    <n v="9"/>
    <n v="200801"/>
    <n v="342000"/>
  </r>
  <r>
    <x v="401"/>
    <x v="0"/>
    <m/>
    <x v="19"/>
    <x v="2"/>
    <x v="22"/>
    <n v="200801"/>
    <n v="200801"/>
    <m/>
    <n v="11"/>
    <n v="200801"/>
    <n v="143000"/>
  </r>
  <r>
    <x v="401"/>
    <x v="0"/>
    <m/>
    <x v="19"/>
    <x v="2"/>
    <x v="24"/>
    <n v="200801"/>
    <n v="200801"/>
    <m/>
    <n v="1"/>
    <n v="200801"/>
    <n v="33000"/>
  </r>
  <r>
    <x v="401"/>
    <x v="0"/>
    <m/>
    <x v="33"/>
    <x v="2"/>
    <x v="92"/>
    <n v="200801"/>
    <n v="200801"/>
    <m/>
    <n v="1"/>
    <n v="200801"/>
    <n v="18200"/>
  </r>
  <r>
    <x v="401"/>
    <x v="0"/>
    <m/>
    <x v="0"/>
    <x v="9"/>
    <x v="15"/>
    <n v="200801"/>
    <n v="200801"/>
    <m/>
    <n v="5"/>
    <n v="200801"/>
    <n v="100000"/>
  </r>
  <r>
    <x v="402"/>
    <x v="2"/>
    <m/>
    <x v="0"/>
    <x v="1"/>
    <x v="15"/>
    <n v="200801"/>
    <n v="200801"/>
    <m/>
    <n v="1"/>
    <n v="200801"/>
    <n v="20000"/>
  </r>
  <r>
    <x v="402"/>
    <x v="2"/>
    <m/>
    <x v="0"/>
    <x v="1"/>
    <x v="16"/>
    <n v="200801"/>
    <n v="200801"/>
    <m/>
    <n v="4"/>
    <n v="200801"/>
    <n v="140000"/>
  </r>
  <r>
    <x v="402"/>
    <x v="2"/>
    <m/>
    <x v="0"/>
    <x v="7"/>
    <x v="15"/>
    <n v="200801"/>
    <n v="200801"/>
    <m/>
    <n v="3"/>
    <n v="200801"/>
    <n v="60000"/>
  </r>
  <r>
    <x v="402"/>
    <x v="2"/>
    <m/>
    <x v="31"/>
    <x v="3"/>
    <x v="88"/>
    <n v="200801"/>
    <n v="200801"/>
    <m/>
    <n v="1"/>
    <n v="200801"/>
    <n v="0"/>
  </r>
  <r>
    <x v="402"/>
    <x v="2"/>
    <m/>
    <x v="35"/>
    <x v="3"/>
    <x v="107"/>
    <n v="200801"/>
    <n v="200801"/>
    <m/>
    <n v="1"/>
    <n v="200801"/>
    <n v="0"/>
  </r>
  <r>
    <x v="402"/>
    <x v="2"/>
    <m/>
    <x v="0"/>
    <x v="3"/>
    <x v="15"/>
    <n v="200801"/>
    <n v="200801"/>
    <m/>
    <n v="1"/>
    <n v="200801"/>
    <n v="0"/>
  </r>
  <r>
    <x v="402"/>
    <x v="2"/>
    <m/>
    <x v="36"/>
    <x v="3"/>
    <x v="109"/>
    <n v="200801"/>
    <n v="200801"/>
    <m/>
    <n v="1"/>
    <n v="200801"/>
    <n v="0"/>
  </r>
  <r>
    <x v="402"/>
    <x v="2"/>
    <m/>
    <x v="18"/>
    <x v="3"/>
    <x v="19"/>
    <n v="200801"/>
    <n v="200801"/>
    <m/>
    <n v="1"/>
    <n v="200801"/>
    <n v="0"/>
  </r>
  <r>
    <x v="402"/>
    <x v="2"/>
    <m/>
    <x v="6"/>
    <x v="2"/>
    <x v="42"/>
    <n v="200801"/>
    <n v="200801"/>
    <m/>
    <n v="2"/>
    <n v="200801"/>
    <n v="70000"/>
  </r>
  <r>
    <x v="402"/>
    <x v="2"/>
    <m/>
    <x v="31"/>
    <x v="2"/>
    <x v="95"/>
    <n v="200801"/>
    <n v="200801"/>
    <m/>
    <n v="13"/>
    <n v="200801"/>
    <n v="291200"/>
  </r>
  <r>
    <x v="402"/>
    <x v="2"/>
    <m/>
    <x v="31"/>
    <x v="2"/>
    <x v="96"/>
    <n v="200801"/>
    <n v="200801"/>
    <m/>
    <n v="30"/>
    <n v="200801"/>
    <n v="1176000"/>
  </r>
  <r>
    <x v="402"/>
    <x v="2"/>
    <m/>
    <x v="32"/>
    <x v="2"/>
    <x v="97"/>
    <n v="200801"/>
    <n v="200801"/>
    <m/>
    <n v="20"/>
    <n v="200801"/>
    <n v="742000"/>
  </r>
  <r>
    <x v="402"/>
    <x v="2"/>
    <m/>
    <x v="34"/>
    <x v="2"/>
    <x v="105"/>
    <n v="200801"/>
    <n v="200801"/>
    <m/>
    <n v="23"/>
    <n v="200801"/>
    <n v="853300"/>
  </r>
  <r>
    <x v="402"/>
    <x v="2"/>
    <m/>
    <x v="30"/>
    <x v="2"/>
    <x v="99"/>
    <n v="200801"/>
    <n v="200801"/>
    <m/>
    <n v="5"/>
    <n v="200801"/>
    <n v="112000"/>
  </r>
  <r>
    <x v="402"/>
    <x v="2"/>
    <m/>
    <x v="30"/>
    <x v="2"/>
    <x v="100"/>
    <n v="200801"/>
    <n v="200801"/>
    <m/>
    <n v="2"/>
    <n v="200801"/>
    <n v="78400"/>
  </r>
  <r>
    <x v="402"/>
    <x v="2"/>
    <m/>
    <x v="1"/>
    <x v="2"/>
    <x v="18"/>
    <n v="200801"/>
    <n v="200801"/>
    <m/>
    <n v="2"/>
    <n v="200801"/>
    <n v="40000"/>
  </r>
  <r>
    <x v="402"/>
    <x v="2"/>
    <m/>
    <x v="4"/>
    <x v="2"/>
    <x v="26"/>
    <n v="200801"/>
    <n v="200801"/>
    <m/>
    <n v="1"/>
    <n v="200801"/>
    <n v="4000"/>
  </r>
  <r>
    <x v="402"/>
    <x v="2"/>
    <m/>
    <x v="4"/>
    <x v="2"/>
    <x v="27"/>
    <n v="200801"/>
    <n v="200801"/>
    <m/>
    <n v="3"/>
    <n v="200801"/>
    <n v="60000"/>
  </r>
  <r>
    <x v="402"/>
    <x v="2"/>
    <m/>
    <x v="0"/>
    <x v="2"/>
    <x v="15"/>
    <n v="200801"/>
    <n v="200801"/>
    <m/>
    <n v="17"/>
    <n v="200801"/>
    <n v="340000"/>
  </r>
  <r>
    <x v="402"/>
    <x v="2"/>
    <m/>
    <x v="0"/>
    <x v="2"/>
    <x v="16"/>
    <n v="200801"/>
    <n v="200801"/>
    <m/>
    <n v="21"/>
    <n v="200801"/>
    <n v="735000"/>
  </r>
  <r>
    <x v="402"/>
    <x v="2"/>
    <m/>
    <x v="0"/>
    <x v="2"/>
    <x v="17"/>
    <n v="200801"/>
    <n v="200801"/>
    <m/>
    <n v="19"/>
    <n v="200801"/>
    <n v="627000"/>
  </r>
  <r>
    <x v="402"/>
    <x v="2"/>
    <m/>
    <x v="0"/>
    <x v="2"/>
    <x v="19"/>
    <n v="200801"/>
    <n v="200801"/>
    <m/>
    <n v="19"/>
    <n v="200801"/>
    <n v="57000"/>
  </r>
  <r>
    <x v="402"/>
    <x v="2"/>
    <m/>
    <x v="5"/>
    <x v="2"/>
    <x v="28"/>
    <n v="200801"/>
    <n v="200801"/>
    <m/>
    <n v="15"/>
    <n v="200801"/>
    <n v="420000"/>
  </r>
  <r>
    <x v="402"/>
    <x v="2"/>
    <m/>
    <x v="5"/>
    <x v="2"/>
    <x v="69"/>
    <n v="200801"/>
    <n v="200801"/>
    <m/>
    <n v="4"/>
    <n v="200801"/>
    <n v="192000"/>
  </r>
  <r>
    <x v="402"/>
    <x v="2"/>
    <m/>
    <x v="22"/>
    <x v="2"/>
    <x v="29"/>
    <n v="200801"/>
    <n v="200801"/>
    <m/>
    <n v="6"/>
    <n v="200801"/>
    <n v="228000"/>
  </r>
  <r>
    <x v="402"/>
    <x v="2"/>
    <m/>
    <x v="19"/>
    <x v="2"/>
    <x v="22"/>
    <n v="200801"/>
    <n v="200801"/>
    <m/>
    <n v="6"/>
    <n v="200801"/>
    <n v="78000"/>
  </r>
  <r>
    <x v="402"/>
    <x v="2"/>
    <m/>
    <x v="19"/>
    <x v="2"/>
    <x v="23"/>
    <n v="200801"/>
    <n v="200801"/>
    <m/>
    <n v="1"/>
    <n v="200801"/>
    <n v="24000"/>
  </r>
  <r>
    <x v="402"/>
    <x v="2"/>
    <m/>
    <x v="19"/>
    <x v="2"/>
    <x v="24"/>
    <n v="200801"/>
    <n v="200801"/>
    <m/>
    <n v="1"/>
    <n v="200801"/>
    <n v="33000"/>
  </r>
  <r>
    <x v="402"/>
    <x v="2"/>
    <m/>
    <x v="33"/>
    <x v="2"/>
    <x v="92"/>
    <n v="200801"/>
    <n v="200801"/>
    <m/>
    <n v="1"/>
    <n v="200801"/>
    <n v="18200"/>
  </r>
  <r>
    <x v="402"/>
    <x v="2"/>
    <m/>
    <x v="33"/>
    <x v="2"/>
    <x v="93"/>
    <n v="200801"/>
    <n v="200801"/>
    <m/>
    <n v="1"/>
    <n v="200801"/>
    <n v="33800"/>
  </r>
  <r>
    <x v="402"/>
    <x v="2"/>
    <m/>
    <x v="5"/>
    <x v="9"/>
    <x v="28"/>
    <n v="200801"/>
    <n v="200801"/>
    <m/>
    <n v="2"/>
    <n v="200801"/>
    <n v="56000"/>
  </r>
  <r>
    <x v="402"/>
    <x v="2"/>
    <m/>
    <x v="0"/>
    <x v="9"/>
    <x v="15"/>
    <n v="200801"/>
    <n v="200801"/>
    <m/>
    <n v="3"/>
    <n v="200801"/>
    <n v="60000"/>
  </r>
  <r>
    <x v="403"/>
    <x v="5"/>
    <m/>
    <x v="0"/>
    <x v="7"/>
    <x v="15"/>
    <n v="200801"/>
    <n v="200801"/>
    <m/>
    <n v="2"/>
    <n v="200801"/>
    <n v="40000"/>
  </r>
  <r>
    <x v="403"/>
    <x v="5"/>
    <m/>
    <x v="25"/>
    <x v="2"/>
    <x v="34"/>
    <n v="200801"/>
    <n v="200801"/>
    <m/>
    <n v="3"/>
    <n v="200801"/>
    <n v="297000"/>
  </r>
  <r>
    <x v="403"/>
    <x v="5"/>
    <m/>
    <x v="31"/>
    <x v="2"/>
    <x v="95"/>
    <n v="200801"/>
    <n v="200801"/>
    <m/>
    <n v="10"/>
    <n v="200801"/>
    <n v="224000"/>
  </r>
  <r>
    <x v="403"/>
    <x v="5"/>
    <m/>
    <x v="31"/>
    <x v="2"/>
    <x v="96"/>
    <n v="200801"/>
    <n v="200801"/>
    <m/>
    <n v="24"/>
    <n v="200801"/>
    <n v="940800"/>
  </r>
  <r>
    <x v="403"/>
    <x v="5"/>
    <m/>
    <x v="32"/>
    <x v="2"/>
    <x v="97"/>
    <n v="200801"/>
    <n v="200801"/>
    <m/>
    <n v="9"/>
    <n v="200801"/>
    <n v="333900"/>
  </r>
  <r>
    <x v="403"/>
    <x v="5"/>
    <m/>
    <x v="34"/>
    <x v="2"/>
    <x v="105"/>
    <n v="200801"/>
    <n v="200801"/>
    <m/>
    <n v="16"/>
    <n v="200801"/>
    <n v="593600"/>
  </r>
  <r>
    <x v="403"/>
    <x v="5"/>
    <m/>
    <x v="30"/>
    <x v="2"/>
    <x v="99"/>
    <n v="200801"/>
    <n v="200801"/>
    <m/>
    <n v="5"/>
    <n v="200801"/>
    <n v="112000"/>
  </r>
  <r>
    <x v="403"/>
    <x v="5"/>
    <m/>
    <x v="1"/>
    <x v="2"/>
    <x v="18"/>
    <n v="200801"/>
    <n v="200801"/>
    <m/>
    <n v="1"/>
    <n v="200801"/>
    <n v="20000"/>
  </r>
  <r>
    <x v="403"/>
    <x v="5"/>
    <m/>
    <x v="4"/>
    <x v="2"/>
    <x v="26"/>
    <n v="200801"/>
    <n v="200801"/>
    <m/>
    <n v="2"/>
    <n v="200801"/>
    <n v="8000"/>
  </r>
  <r>
    <x v="403"/>
    <x v="5"/>
    <m/>
    <x v="4"/>
    <x v="2"/>
    <x v="27"/>
    <n v="200801"/>
    <n v="200801"/>
    <m/>
    <n v="5"/>
    <n v="200801"/>
    <n v="100000"/>
  </r>
  <r>
    <x v="403"/>
    <x v="5"/>
    <m/>
    <x v="0"/>
    <x v="2"/>
    <x v="15"/>
    <n v="200801"/>
    <n v="200801"/>
    <m/>
    <n v="18"/>
    <n v="200801"/>
    <n v="360000"/>
  </r>
  <r>
    <x v="403"/>
    <x v="5"/>
    <m/>
    <x v="0"/>
    <x v="2"/>
    <x v="16"/>
    <n v="200801"/>
    <n v="200801"/>
    <m/>
    <n v="18"/>
    <n v="200801"/>
    <n v="630000"/>
  </r>
  <r>
    <x v="403"/>
    <x v="5"/>
    <m/>
    <x v="0"/>
    <x v="2"/>
    <x v="17"/>
    <n v="200801"/>
    <n v="200801"/>
    <m/>
    <n v="20"/>
    <n v="200801"/>
    <n v="660000"/>
  </r>
  <r>
    <x v="403"/>
    <x v="5"/>
    <m/>
    <x v="0"/>
    <x v="2"/>
    <x v="19"/>
    <n v="200801"/>
    <n v="200801"/>
    <m/>
    <n v="15"/>
    <n v="200801"/>
    <n v="45000"/>
  </r>
  <r>
    <x v="403"/>
    <x v="5"/>
    <m/>
    <x v="5"/>
    <x v="2"/>
    <x v="28"/>
    <n v="200801"/>
    <n v="200801"/>
    <m/>
    <n v="13"/>
    <n v="200801"/>
    <n v="364000"/>
  </r>
  <r>
    <x v="403"/>
    <x v="5"/>
    <m/>
    <x v="5"/>
    <x v="2"/>
    <x v="69"/>
    <n v="200801"/>
    <n v="200801"/>
    <m/>
    <n v="4"/>
    <n v="200801"/>
    <n v="192000"/>
  </r>
  <r>
    <x v="403"/>
    <x v="5"/>
    <m/>
    <x v="22"/>
    <x v="2"/>
    <x v="29"/>
    <n v="200801"/>
    <n v="200801"/>
    <m/>
    <n v="4"/>
    <n v="200801"/>
    <n v="152000"/>
  </r>
  <r>
    <x v="403"/>
    <x v="5"/>
    <m/>
    <x v="19"/>
    <x v="2"/>
    <x v="22"/>
    <n v="200801"/>
    <n v="200801"/>
    <m/>
    <n v="4"/>
    <n v="200801"/>
    <n v="52000"/>
  </r>
  <r>
    <x v="403"/>
    <x v="5"/>
    <m/>
    <x v="5"/>
    <x v="9"/>
    <x v="28"/>
    <n v="200801"/>
    <n v="200801"/>
    <m/>
    <n v="1"/>
    <n v="200801"/>
    <n v="28000"/>
  </r>
  <r>
    <x v="403"/>
    <x v="5"/>
    <m/>
    <x v="4"/>
    <x v="9"/>
    <x v="27"/>
    <n v="200801"/>
    <n v="200801"/>
    <m/>
    <n v="2"/>
    <n v="200801"/>
    <n v="40000"/>
  </r>
  <r>
    <x v="403"/>
    <x v="5"/>
    <m/>
    <x v="0"/>
    <x v="9"/>
    <x v="15"/>
    <n v="200801"/>
    <n v="200801"/>
    <m/>
    <n v="7"/>
    <n v="200801"/>
    <n v="140000"/>
  </r>
  <r>
    <x v="403"/>
    <x v="5"/>
    <m/>
    <x v="22"/>
    <x v="9"/>
    <x v="29"/>
    <n v="200801"/>
    <n v="200801"/>
    <m/>
    <n v="1"/>
    <n v="200801"/>
    <n v="38000"/>
  </r>
  <r>
    <x v="403"/>
    <x v="5"/>
    <m/>
    <x v="31"/>
    <x v="9"/>
    <x v="88"/>
    <n v="200801"/>
    <n v="200801"/>
    <m/>
    <n v="1"/>
    <n v="200801"/>
    <n v="22400"/>
  </r>
  <r>
    <x v="404"/>
    <x v="6"/>
    <m/>
    <x v="0"/>
    <x v="7"/>
    <x v="15"/>
    <n v="200801"/>
    <n v="200801"/>
    <m/>
    <n v="3"/>
    <n v="200801"/>
    <n v="60000"/>
  </r>
  <r>
    <x v="404"/>
    <x v="6"/>
    <m/>
    <x v="6"/>
    <x v="2"/>
    <x v="37"/>
    <n v="200801"/>
    <n v="200801"/>
    <m/>
    <n v="2"/>
    <n v="200801"/>
    <n v="40000"/>
  </r>
  <r>
    <x v="404"/>
    <x v="6"/>
    <m/>
    <x v="25"/>
    <x v="2"/>
    <x v="34"/>
    <n v="200801"/>
    <n v="200801"/>
    <m/>
    <n v="4"/>
    <n v="200801"/>
    <n v="396000"/>
  </r>
  <r>
    <x v="404"/>
    <x v="6"/>
    <m/>
    <x v="31"/>
    <x v="2"/>
    <x v="95"/>
    <n v="200801"/>
    <n v="200801"/>
    <m/>
    <n v="26"/>
    <n v="200801"/>
    <n v="582400"/>
  </r>
  <r>
    <x v="404"/>
    <x v="6"/>
    <m/>
    <x v="31"/>
    <x v="2"/>
    <x v="96"/>
    <n v="200801"/>
    <n v="200801"/>
    <m/>
    <n v="17"/>
    <n v="200801"/>
    <n v="666400"/>
  </r>
  <r>
    <x v="404"/>
    <x v="6"/>
    <m/>
    <x v="32"/>
    <x v="2"/>
    <x v="97"/>
    <n v="200801"/>
    <n v="200801"/>
    <m/>
    <n v="15"/>
    <n v="200801"/>
    <n v="556500"/>
  </r>
  <r>
    <x v="404"/>
    <x v="6"/>
    <m/>
    <x v="34"/>
    <x v="2"/>
    <x v="105"/>
    <n v="200801"/>
    <n v="200801"/>
    <m/>
    <n v="22"/>
    <n v="200801"/>
    <n v="816200"/>
  </r>
  <r>
    <x v="404"/>
    <x v="6"/>
    <m/>
    <x v="30"/>
    <x v="2"/>
    <x v="99"/>
    <n v="200801"/>
    <n v="200801"/>
    <m/>
    <n v="12"/>
    <n v="200801"/>
    <n v="268800"/>
  </r>
  <r>
    <x v="404"/>
    <x v="6"/>
    <m/>
    <x v="30"/>
    <x v="2"/>
    <x v="100"/>
    <n v="200801"/>
    <n v="200801"/>
    <m/>
    <n v="1"/>
    <n v="200801"/>
    <n v="39200"/>
  </r>
  <r>
    <x v="404"/>
    <x v="6"/>
    <m/>
    <x v="1"/>
    <x v="2"/>
    <x v="18"/>
    <n v="200801"/>
    <n v="200801"/>
    <m/>
    <n v="3"/>
    <n v="200801"/>
    <n v="60000"/>
  </r>
  <r>
    <x v="404"/>
    <x v="6"/>
    <m/>
    <x v="4"/>
    <x v="2"/>
    <x v="27"/>
    <n v="200801"/>
    <n v="200801"/>
    <m/>
    <n v="1"/>
    <n v="200801"/>
    <n v="20000"/>
  </r>
  <r>
    <x v="404"/>
    <x v="6"/>
    <m/>
    <x v="0"/>
    <x v="2"/>
    <x v="15"/>
    <n v="200801"/>
    <n v="200801"/>
    <m/>
    <n v="28"/>
    <n v="200801"/>
    <n v="560000"/>
  </r>
  <r>
    <x v="404"/>
    <x v="6"/>
    <m/>
    <x v="0"/>
    <x v="2"/>
    <x v="16"/>
    <n v="200801"/>
    <n v="200801"/>
    <m/>
    <n v="30"/>
    <n v="200801"/>
    <n v="1050000"/>
  </r>
  <r>
    <x v="404"/>
    <x v="6"/>
    <m/>
    <x v="0"/>
    <x v="2"/>
    <x v="17"/>
    <n v="200801"/>
    <n v="200801"/>
    <m/>
    <n v="31"/>
    <n v="200801"/>
    <n v="1023000"/>
  </r>
  <r>
    <x v="404"/>
    <x v="6"/>
    <m/>
    <x v="0"/>
    <x v="2"/>
    <x v="19"/>
    <n v="200801"/>
    <n v="200801"/>
    <m/>
    <n v="32"/>
    <n v="200801"/>
    <n v="96000"/>
  </r>
  <r>
    <x v="404"/>
    <x v="6"/>
    <m/>
    <x v="5"/>
    <x v="2"/>
    <x v="28"/>
    <n v="200801"/>
    <n v="200801"/>
    <m/>
    <n v="10"/>
    <n v="200801"/>
    <n v="280000"/>
  </r>
  <r>
    <x v="404"/>
    <x v="6"/>
    <m/>
    <x v="5"/>
    <x v="2"/>
    <x v="69"/>
    <n v="200801"/>
    <n v="200801"/>
    <m/>
    <n v="6"/>
    <n v="200801"/>
    <n v="288000"/>
  </r>
  <r>
    <x v="404"/>
    <x v="6"/>
    <m/>
    <x v="22"/>
    <x v="2"/>
    <x v="29"/>
    <n v="200801"/>
    <n v="200801"/>
    <m/>
    <n v="5"/>
    <n v="200801"/>
    <n v="190000"/>
  </r>
  <r>
    <x v="404"/>
    <x v="6"/>
    <m/>
    <x v="19"/>
    <x v="2"/>
    <x v="22"/>
    <n v="200801"/>
    <n v="200801"/>
    <m/>
    <n v="9"/>
    <n v="200801"/>
    <n v="117000"/>
  </r>
  <r>
    <x v="404"/>
    <x v="6"/>
    <m/>
    <x v="19"/>
    <x v="2"/>
    <x v="23"/>
    <n v="200801"/>
    <n v="200801"/>
    <m/>
    <n v="4"/>
    <n v="200801"/>
    <n v="96000"/>
  </r>
  <r>
    <x v="404"/>
    <x v="6"/>
    <m/>
    <x v="19"/>
    <x v="2"/>
    <x v="24"/>
    <n v="200801"/>
    <n v="200801"/>
    <m/>
    <n v="1"/>
    <n v="200801"/>
    <n v="33000"/>
  </r>
  <r>
    <x v="404"/>
    <x v="6"/>
    <m/>
    <x v="33"/>
    <x v="2"/>
    <x v="92"/>
    <n v="200801"/>
    <n v="200801"/>
    <m/>
    <n v="2"/>
    <n v="200801"/>
    <n v="36400"/>
  </r>
  <r>
    <x v="404"/>
    <x v="6"/>
    <m/>
    <x v="33"/>
    <x v="2"/>
    <x v="93"/>
    <n v="200801"/>
    <n v="200801"/>
    <m/>
    <n v="2"/>
    <n v="200801"/>
    <n v="67600"/>
  </r>
  <r>
    <x v="404"/>
    <x v="6"/>
    <m/>
    <x v="0"/>
    <x v="9"/>
    <x v="15"/>
    <n v="200801"/>
    <n v="200801"/>
    <m/>
    <n v="4"/>
    <n v="200801"/>
    <n v="80000"/>
  </r>
  <r>
    <x v="404"/>
    <x v="6"/>
    <m/>
    <x v="0"/>
    <x v="6"/>
    <x v="15"/>
    <n v="200801"/>
    <n v="200801"/>
    <m/>
    <n v="659"/>
    <n v="200801"/>
    <n v="5975812"/>
  </r>
  <r>
    <x v="404"/>
    <x v="6"/>
    <m/>
    <x v="0"/>
    <x v="6"/>
    <x v="17"/>
    <n v="200801"/>
    <n v="200801"/>
    <m/>
    <n v="14"/>
    <n v="200801"/>
    <n v="221452"/>
  </r>
  <r>
    <x v="404"/>
    <x v="6"/>
    <m/>
    <x v="4"/>
    <x v="6"/>
    <x v="26"/>
    <n v="200801"/>
    <n v="200801"/>
    <m/>
    <n v="359"/>
    <n v="200801"/>
    <n v="385207"/>
  </r>
  <r>
    <x v="404"/>
    <x v="6"/>
    <m/>
    <x v="26"/>
    <x v="6"/>
    <x v="35"/>
    <n v="200801"/>
    <n v="200801"/>
    <m/>
    <n v="26"/>
    <n v="200801"/>
    <n v="445406"/>
  </r>
  <r>
    <x v="404"/>
    <x v="6"/>
    <m/>
    <x v="22"/>
    <x v="6"/>
    <x v="29"/>
    <n v="200801"/>
    <n v="200801"/>
    <m/>
    <n v="43"/>
    <n v="200801"/>
    <n v="846713"/>
  </r>
  <r>
    <x v="404"/>
    <x v="6"/>
    <m/>
    <x v="24"/>
    <x v="6"/>
    <x v="31"/>
    <n v="200801"/>
    <n v="200801"/>
    <m/>
    <n v="81"/>
    <n v="200801"/>
    <n v="1205037"/>
  </r>
  <r>
    <x v="404"/>
    <x v="6"/>
    <m/>
    <x v="23"/>
    <x v="6"/>
    <x v="30"/>
    <n v="200801"/>
    <n v="200801"/>
    <m/>
    <n v="4"/>
    <n v="200801"/>
    <n v="27856"/>
  </r>
  <r>
    <x v="404"/>
    <x v="6"/>
    <m/>
    <x v="35"/>
    <x v="6"/>
    <x v="108"/>
    <n v="200801"/>
    <n v="200801"/>
    <m/>
    <n v="312"/>
    <n v="200801"/>
    <n v="334776"/>
  </r>
  <r>
    <x v="404"/>
    <x v="6"/>
    <m/>
    <x v="19"/>
    <x v="6"/>
    <x v="22"/>
    <n v="200801"/>
    <n v="200801"/>
    <m/>
    <n v="59"/>
    <n v="200801"/>
    <n v="400669"/>
  </r>
  <r>
    <x v="404"/>
    <x v="6"/>
    <m/>
    <x v="6"/>
    <x v="6"/>
    <x v="37"/>
    <n v="200801"/>
    <n v="200801"/>
    <m/>
    <n v="22"/>
    <n v="200801"/>
    <n v="220000"/>
  </r>
  <r>
    <x v="404"/>
    <x v="6"/>
    <m/>
    <x v="4"/>
    <x v="6"/>
    <x v="66"/>
    <n v="200801"/>
    <n v="200801"/>
    <m/>
    <n v="449"/>
    <n v="200801"/>
    <n v="2513053"/>
  </r>
  <r>
    <x v="404"/>
    <x v="6"/>
    <m/>
    <x v="33"/>
    <x v="6"/>
    <x v="106"/>
    <n v="200801"/>
    <n v="200801"/>
    <m/>
    <n v="11"/>
    <n v="200801"/>
    <n v="107250"/>
  </r>
  <r>
    <x v="404"/>
    <x v="6"/>
    <m/>
    <x v="31"/>
    <x v="6"/>
    <x v="103"/>
    <n v="200801"/>
    <n v="200801"/>
    <m/>
    <n v="66"/>
    <n v="200801"/>
    <n v="739200"/>
  </r>
  <r>
    <x v="404"/>
    <x v="6"/>
    <m/>
    <x v="30"/>
    <x v="6"/>
    <x v="104"/>
    <n v="200801"/>
    <n v="200801"/>
    <m/>
    <n v="83"/>
    <n v="200801"/>
    <n v="929600"/>
  </r>
  <r>
    <x v="404"/>
    <x v="6"/>
    <m/>
    <x v="5"/>
    <x v="6"/>
    <x v="28"/>
    <n v="200801"/>
    <n v="200801"/>
    <m/>
    <n v="32"/>
    <n v="200801"/>
    <n v="467200"/>
  </r>
  <r>
    <x v="405"/>
    <x v="3"/>
    <m/>
    <x v="0"/>
    <x v="1"/>
    <x v="15"/>
    <n v="200801"/>
    <n v="200801"/>
    <m/>
    <n v="4"/>
    <n v="200801"/>
    <n v="80000"/>
  </r>
  <r>
    <x v="405"/>
    <x v="3"/>
    <m/>
    <x v="0"/>
    <x v="1"/>
    <x v="16"/>
    <n v="200801"/>
    <n v="200801"/>
    <m/>
    <n v="15"/>
    <n v="200801"/>
    <n v="525000"/>
  </r>
  <r>
    <x v="405"/>
    <x v="3"/>
    <m/>
    <x v="0"/>
    <x v="7"/>
    <x v="15"/>
    <n v="200801"/>
    <n v="200801"/>
    <m/>
    <n v="6"/>
    <n v="200801"/>
    <n v="120000"/>
  </r>
  <r>
    <x v="405"/>
    <x v="3"/>
    <m/>
    <x v="6"/>
    <x v="2"/>
    <x v="37"/>
    <n v="200801"/>
    <n v="200801"/>
    <m/>
    <n v="3"/>
    <n v="200801"/>
    <n v="60000"/>
  </r>
  <r>
    <x v="405"/>
    <x v="3"/>
    <m/>
    <x v="6"/>
    <x v="2"/>
    <x v="42"/>
    <n v="200801"/>
    <n v="200801"/>
    <m/>
    <n v="1"/>
    <n v="200801"/>
    <n v="35000"/>
  </r>
  <r>
    <x v="405"/>
    <x v="3"/>
    <m/>
    <x v="25"/>
    <x v="2"/>
    <x v="34"/>
    <n v="200801"/>
    <n v="200801"/>
    <m/>
    <n v="1"/>
    <n v="200801"/>
    <n v="99000"/>
  </r>
  <r>
    <x v="405"/>
    <x v="3"/>
    <m/>
    <x v="31"/>
    <x v="2"/>
    <x v="95"/>
    <n v="200801"/>
    <n v="200801"/>
    <m/>
    <n v="17"/>
    <n v="200801"/>
    <n v="380800"/>
  </r>
  <r>
    <x v="405"/>
    <x v="3"/>
    <m/>
    <x v="31"/>
    <x v="2"/>
    <x v="96"/>
    <n v="200801"/>
    <n v="200801"/>
    <m/>
    <n v="48"/>
    <n v="200801"/>
    <n v="1881600"/>
  </r>
  <r>
    <x v="405"/>
    <x v="3"/>
    <m/>
    <x v="32"/>
    <x v="2"/>
    <x v="97"/>
    <n v="200801"/>
    <n v="200801"/>
    <m/>
    <n v="27"/>
    <n v="200801"/>
    <n v="1001700"/>
  </r>
  <r>
    <x v="405"/>
    <x v="3"/>
    <m/>
    <x v="34"/>
    <x v="2"/>
    <x v="105"/>
    <n v="200801"/>
    <n v="200801"/>
    <m/>
    <n v="23"/>
    <n v="200801"/>
    <n v="853300"/>
  </r>
  <r>
    <x v="405"/>
    <x v="3"/>
    <m/>
    <x v="30"/>
    <x v="2"/>
    <x v="99"/>
    <n v="200801"/>
    <n v="200801"/>
    <m/>
    <n v="7"/>
    <n v="200801"/>
    <n v="156800"/>
  </r>
  <r>
    <x v="405"/>
    <x v="3"/>
    <m/>
    <x v="1"/>
    <x v="2"/>
    <x v="18"/>
    <n v="200801"/>
    <n v="200801"/>
    <m/>
    <n v="1"/>
    <n v="200801"/>
    <n v="20000"/>
  </r>
  <r>
    <x v="405"/>
    <x v="3"/>
    <m/>
    <x v="1"/>
    <x v="2"/>
    <x v="21"/>
    <n v="200801"/>
    <n v="200801"/>
    <m/>
    <n v="1"/>
    <n v="200801"/>
    <n v="35000"/>
  </r>
  <r>
    <x v="405"/>
    <x v="3"/>
    <m/>
    <x v="0"/>
    <x v="2"/>
    <x v="15"/>
    <n v="200801"/>
    <n v="200801"/>
    <m/>
    <n v="35"/>
    <n v="200801"/>
    <n v="700000"/>
  </r>
  <r>
    <x v="405"/>
    <x v="3"/>
    <m/>
    <x v="0"/>
    <x v="2"/>
    <x v="16"/>
    <n v="200801"/>
    <n v="200801"/>
    <m/>
    <n v="26"/>
    <n v="200801"/>
    <n v="910000"/>
  </r>
  <r>
    <x v="405"/>
    <x v="3"/>
    <m/>
    <x v="0"/>
    <x v="2"/>
    <x v="17"/>
    <n v="200801"/>
    <n v="200801"/>
    <m/>
    <n v="36"/>
    <n v="200801"/>
    <n v="1188000"/>
  </r>
  <r>
    <x v="405"/>
    <x v="3"/>
    <m/>
    <x v="0"/>
    <x v="2"/>
    <x v="19"/>
    <n v="200801"/>
    <n v="200801"/>
    <m/>
    <n v="41"/>
    <n v="200801"/>
    <n v="123000"/>
  </r>
  <r>
    <x v="405"/>
    <x v="3"/>
    <m/>
    <x v="5"/>
    <x v="2"/>
    <x v="28"/>
    <n v="200801"/>
    <n v="200801"/>
    <m/>
    <n v="10"/>
    <n v="200801"/>
    <n v="280000"/>
  </r>
  <r>
    <x v="405"/>
    <x v="3"/>
    <m/>
    <x v="5"/>
    <x v="2"/>
    <x v="69"/>
    <n v="200801"/>
    <n v="200801"/>
    <m/>
    <n v="6"/>
    <n v="200801"/>
    <n v="288000"/>
  </r>
  <r>
    <x v="405"/>
    <x v="3"/>
    <m/>
    <x v="22"/>
    <x v="2"/>
    <x v="29"/>
    <n v="200801"/>
    <n v="200801"/>
    <m/>
    <n v="5"/>
    <n v="200801"/>
    <n v="190000"/>
  </r>
  <r>
    <x v="405"/>
    <x v="3"/>
    <m/>
    <x v="19"/>
    <x v="2"/>
    <x v="22"/>
    <n v="200801"/>
    <n v="200801"/>
    <m/>
    <n v="5"/>
    <n v="200801"/>
    <n v="65000"/>
  </r>
  <r>
    <x v="405"/>
    <x v="3"/>
    <m/>
    <x v="19"/>
    <x v="2"/>
    <x v="23"/>
    <n v="200801"/>
    <n v="200801"/>
    <m/>
    <n v="3"/>
    <n v="200801"/>
    <n v="72000"/>
  </r>
  <r>
    <x v="405"/>
    <x v="3"/>
    <m/>
    <x v="19"/>
    <x v="2"/>
    <x v="24"/>
    <n v="200801"/>
    <n v="200801"/>
    <m/>
    <n v="1"/>
    <n v="200801"/>
    <n v="33000"/>
  </r>
  <r>
    <x v="405"/>
    <x v="3"/>
    <m/>
    <x v="33"/>
    <x v="2"/>
    <x v="92"/>
    <n v="200801"/>
    <n v="200801"/>
    <m/>
    <n v="2"/>
    <n v="200801"/>
    <n v="36400"/>
  </r>
  <r>
    <x v="405"/>
    <x v="3"/>
    <m/>
    <x v="0"/>
    <x v="9"/>
    <x v="15"/>
    <n v="200801"/>
    <n v="200801"/>
    <m/>
    <n v="1"/>
    <n v="200801"/>
    <n v="20000"/>
  </r>
  <r>
    <x v="406"/>
    <x v="4"/>
    <m/>
    <x v="0"/>
    <x v="1"/>
    <x v="15"/>
    <n v="200801"/>
    <n v="200801"/>
    <m/>
    <n v="1"/>
    <n v="200801"/>
    <n v="20000"/>
  </r>
  <r>
    <x v="406"/>
    <x v="4"/>
    <m/>
    <x v="0"/>
    <x v="1"/>
    <x v="16"/>
    <n v="200801"/>
    <n v="200801"/>
    <m/>
    <n v="9"/>
    <n v="200801"/>
    <n v="315000"/>
  </r>
  <r>
    <x v="406"/>
    <x v="4"/>
    <m/>
    <x v="0"/>
    <x v="5"/>
    <x v="51"/>
    <n v="200801"/>
    <n v="200801"/>
    <m/>
    <n v="5"/>
    <n v="200801"/>
    <n v="56250"/>
  </r>
  <r>
    <x v="406"/>
    <x v="4"/>
    <m/>
    <x v="5"/>
    <x v="5"/>
    <x v="53"/>
    <n v="200801"/>
    <n v="200801"/>
    <m/>
    <n v="30"/>
    <n v="200801"/>
    <n v="445500"/>
  </r>
  <r>
    <x v="406"/>
    <x v="4"/>
    <m/>
    <x v="22"/>
    <x v="5"/>
    <x v="52"/>
    <n v="200801"/>
    <n v="200801"/>
    <m/>
    <n v="10"/>
    <n v="200801"/>
    <n v="171000"/>
  </r>
  <r>
    <x v="406"/>
    <x v="4"/>
    <m/>
    <x v="31"/>
    <x v="5"/>
    <x v="88"/>
    <n v="200801"/>
    <n v="200801"/>
    <m/>
    <n v="100"/>
    <n v="200801"/>
    <n v="1145500"/>
  </r>
  <r>
    <x v="406"/>
    <x v="4"/>
    <m/>
    <x v="0"/>
    <x v="5"/>
    <x v="78"/>
    <n v="200801"/>
    <n v="200801"/>
    <m/>
    <n v="100"/>
    <n v="200801"/>
    <n v="0"/>
  </r>
  <r>
    <x v="406"/>
    <x v="4"/>
    <m/>
    <x v="4"/>
    <x v="5"/>
    <x v="62"/>
    <n v="200801"/>
    <n v="200801"/>
    <m/>
    <n v="14"/>
    <n v="200801"/>
    <n v="252000"/>
  </r>
  <r>
    <x v="406"/>
    <x v="4"/>
    <m/>
    <x v="0"/>
    <x v="7"/>
    <x v="15"/>
    <n v="200801"/>
    <n v="200801"/>
    <m/>
    <n v="7"/>
    <n v="200801"/>
    <n v="140000"/>
  </r>
  <r>
    <x v="406"/>
    <x v="4"/>
    <m/>
    <x v="25"/>
    <x v="2"/>
    <x v="34"/>
    <n v="200801"/>
    <n v="200801"/>
    <m/>
    <n v="3"/>
    <n v="200801"/>
    <n v="297000"/>
  </r>
  <r>
    <x v="406"/>
    <x v="4"/>
    <m/>
    <x v="31"/>
    <x v="2"/>
    <x v="95"/>
    <n v="200801"/>
    <n v="200801"/>
    <m/>
    <n v="17"/>
    <n v="200801"/>
    <n v="380800"/>
  </r>
  <r>
    <x v="406"/>
    <x v="4"/>
    <m/>
    <x v="31"/>
    <x v="2"/>
    <x v="96"/>
    <n v="200801"/>
    <n v="200801"/>
    <m/>
    <n v="20"/>
    <n v="200801"/>
    <n v="784000"/>
  </r>
  <r>
    <x v="406"/>
    <x v="4"/>
    <m/>
    <x v="32"/>
    <x v="2"/>
    <x v="97"/>
    <n v="200801"/>
    <n v="200801"/>
    <m/>
    <n v="16"/>
    <n v="200801"/>
    <n v="593600"/>
  </r>
  <r>
    <x v="406"/>
    <x v="4"/>
    <m/>
    <x v="34"/>
    <x v="2"/>
    <x v="105"/>
    <n v="200801"/>
    <n v="200801"/>
    <m/>
    <n v="26"/>
    <n v="200801"/>
    <n v="964600"/>
  </r>
  <r>
    <x v="406"/>
    <x v="4"/>
    <m/>
    <x v="30"/>
    <x v="2"/>
    <x v="99"/>
    <n v="200801"/>
    <n v="200801"/>
    <m/>
    <n v="4"/>
    <n v="200801"/>
    <n v="89600"/>
  </r>
  <r>
    <x v="406"/>
    <x v="4"/>
    <m/>
    <x v="30"/>
    <x v="2"/>
    <x v="100"/>
    <n v="200801"/>
    <n v="200801"/>
    <m/>
    <n v="2"/>
    <n v="200801"/>
    <n v="78400"/>
  </r>
  <r>
    <x v="406"/>
    <x v="4"/>
    <m/>
    <x v="1"/>
    <x v="2"/>
    <x v="18"/>
    <n v="200801"/>
    <n v="200801"/>
    <m/>
    <n v="4"/>
    <n v="200801"/>
    <n v="80000"/>
  </r>
  <r>
    <x v="406"/>
    <x v="4"/>
    <m/>
    <x v="1"/>
    <x v="2"/>
    <x v="21"/>
    <n v="200801"/>
    <n v="200801"/>
    <m/>
    <n v="2"/>
    <n v="200801"/>
    <n v="70000"/>
  </r>
  <r>
    <x v="406"/>
    <x v="4"/>
    <m/>
    <x v="4"/>
    <x v="2"/>
    <x v="26"/>
    <n v="200801"/>
    <n v="200801"/>
    <m/>
    <n v="1"/>
    <n v="200801"/>
    <n v="4000"/>
  </r>
  <r>
    <x v="406"/>
    <x v="4"/>
    <m/>
    <x v="4"/>
    <x v="2"/>
    <x v="27"/>
    <n v="200801"/>
    <n v="200801"/>
    <m/>
    <n v="2"/>
    <n v="200801"/>
    <n v="40000"/>
  </r>
  <r>
    <x v="406"/>
    <x v="4"/>
    <m/>
    <x v="0"/>
    <x v="2"/>
    <x v="15"/>
    <n v="200801"/>
    <n v="200801"/>
    <m/>
    <n v="28"/>
    <n v="200801"/>
    <n v="560000"/>
  </r>
  <r>
    <x v="406"/>
    <x v="4"/>
    <m/>
    <x v="0"/>
    <x v="2"/>
    <x v="16"/>
    <n v="200801"/>
    <n v="200801"/>
    <m/>
    <n v="19"/>
    <n v="200801"/>
    <n v="665000"/>
  </r>
  <r>
    <x v="406"/>
    <x v="4"/>
    <m/>
    <x v="0"/>
    <x v="2"/>
    <x v="17"/>
    <n v="200801"/>
    <n v="200801"/>
    <m/>
    <n v="31"/>
    <n v="200801"/>
    <n v="1023000"/>
  </r>
  <r>
    <x v="406"/>
    <x v="4"/>
    <m/>
    <x v="0"/>
    <x v="2"/>
    <x v="19"/>
    <n v="200801"/>
    <n v="200801"/>
    <m/>
    <n v="25"/>
    <n v="200801"/>
    <n v="75000"/>
  </r>
  <r>
    <x v="406"/>
    <x v="4"/>
    <m/>
    <x v="5"/>
    <x v="2"/>
    <x v="28"/>
    <n v="200801"/>
    <n v="200801"/>
    <m/>
    <n v="16"/>
    <n v="200801"/>
    <n v="448000"/>
  </r>
  <r>
    <x v="406"/>
    <x v="4"/>
    <m/>
    <x v="5"/>
    <x v="2"/>
    <x v="69"/>
    <n v="200801"/>
    <n v="200801"/>
    <m/>
    <n v="9"/>
    <n v="200801"/>
    <n v="432000"/>
  </r>
  <r>
    <x v="406"/>
    <x v="4"/>
    <m/>
    <x v="22"/>
    <x v="2"/>
    <x v="29"/>
    <n v="200801"/>
    <n v="200801"/>
    <m/>
    <n v="9"/>
    <n v="200801"/>
    <n v="342000"/>
  </r>
  <r>
    <x v="406"/>
    <x v="4"/>
    <m/>
    <x v="19"/>
    <x v="2"/>
    <x v="22"/>
    <n v="200801"/>
    <n v="200801"/>
    <m/>
    <n v="11"/>
    <n v="200801"/>
    <n v="143000"/>
  </r>
  <r>
    <x v="406"/>
    <x v="4"/>
    <m/>
    <x v="33"/>
    <x v="2"/>
    <x v="92"/>
    <n v="200801"/>
    <n v="200801"/>
    <m/>
    <n v="2"/>
    <n v="200801"/>
    <n v="36400"/>
  </r>
  <r>
    <x v="406"/>
    <x v="4"/>
    <m/>
    <x v="0"/>
    <x v="9"/>
    <x v="15"/>
    <n v="200801"/>
    <n v="200801"/>
    <m/>
    <n v="6"/>
    <n v="200801"/>
    <n v="120000"/>
  </r>
  <r>
    <x v="407"/>
    <x v="1"/>
    <m/>
    <x v="0"/>
    <x v="1"/>
    <x v="16"/>
    <n v="200801"/>
    <n v="200801"/>
    <m/>
    <n v="6"/>
    <n v="200801"/>
    <n v="210000"/>
  </r>
  <r>
    <x v="407"/>
    <x v="1"/>
    <m/>
    <x v="30"/>
    <x v="5"/>
    <x v="87"/>
    <n v="200801"/>
    <n v="200801"/>
    <m/>
    <n v="3"/>
    <n v="200801"/>
    <n v="34365"/>
  </r>
  <r>
    <x v="407"/>
    <x v="1"/>
    <m/>
    <x v="31"/>
    <x v="5"/>
    <x v="88"/>
    <n v="200801"/>
    <n v="200801"/>
    <m/>
    <n v="6"/>
    <n v="200801"/>
    <n v="68730"/>
  </r>
  <r>
    <x v="407"/>
    <x v="1"/>
    <m/>
    <x v="0"/>
    <x v="5"/>
    <x v="51"/>
    <n v="200801"/>
    <n v="200801"/>
    <m/>
    <n v="9"/>
    <n v="200801"/>
    <n v="101250"/>
  </r>
  <r>
    <x v="407"/>
    <x v="1"/>
    <m/>
    <x v="5"/>
    <x v="5"/>
    <x v="53"/>
    <n v="200801"/>
    <n v="200801"/>
    <m/>
    <n v="3"/>
    <n v="200801"/>
    <n v="44550"/>
  </r>
  <r>
    <x v="407"/>
    <x v="1"/>
    <m/>
    <x v="22"/>
    <x v="5"/>
    <x v="52"/>
    <n v="200801"/>
    <n v="200801"/>
    <m/>
    <n v="3"/>
    <n v="200801"/>
    <n v="51300"/>
  </r>
  <r>
    <x v="407"/>
    <x v="1"/>
    <m/>
    <x v="1"/>
    <x v="5"/>
    <x v="63"/>
    <n v="200801"/>
    <n v="200801"/>
    <m/>
    <n v="3"/>
    <n v="200801"/>
    <n v="33750"/>
  </r>
  <r>
    <x v="407"/>
    <x v="1"/>
    <m/>
    <x v="19"/>
    <x v="5"/>
    <x v="50"/>
    <n v="200801"/>
    <n v="200801"/>
    <m/>
    <n v="3"/>
    <n v="200801"/>
    <n v="21600"/>
  </r>
  <r>
    <x v="407"/>
    <x v="1"/>
    <m/>
    <x v="4"/>
    <x v="5"/>
    <x v="62"/>
    <n v="200801"/>
    <n v="200801"/>
    <m/>
    <n v="7"/>
    <n v="200801"/>
    <n v="126000"/>
  </r>
  <r>
    <x v="407"/>
    <x v="1"/>
    <m/>
    <x v="6"/>
    <x v="5"/>
    <x v="49"/>
    <n v="200801"/>
    <n v="200801"/>
    <m/>
    <n v="3"/>
    <n v="200801"/>
    <n v="33750"/>
  </r>
  <r>
    <x v="407"/>
    <x v="1"/>
    <m/>
    <x v="0"/>
    <x v="7"/>
    <x v="15"/>
    <n v="200801"/>
    <n v="200801"/>
    <m/>
    <n v="4"/>
    <n v="200801"/>
    <n v="80000"/>
  </r>
  <r>
    <x v="407"/>
    <x v="1"/>
    <m/>
    <x v="31"/>
    <x v="3"/>
    <x v="88"/>
    <n v="200801"/>
    <n v="200801"/>
    <m/>
    <n v="129"/>
    <n v="200801"/>
    <n v="0"/>
  </r>
  <r>
    <x v="407"/>
    <x v="1"/>
    <m/>
    <x v="6"/>
    <x v="2"/>
    <x v="42"/>
    <n v="200801"/>
    <n v="200801"/>
    <m/>
    <n v="3"/>
    <n v="200801"/>
    <n v="105000"/>
  </r>
  <r>
    <x v="407"/>
    <x v="1"/>
    <m/>
    <x v="25"/>
    <x v="2"/>
    <x v="34"/>
    <n v="200801"/>
    <n v="200801"/>
    <m/>
    <n v="3"/>
    <n v="200801"/>
    <n v="297000"/>
  </r>
  <r>
    <x v="407"/>
    <x v="1"/>
    <m/>
    <x v="31"/>
    <x v="2"/>
    <x v="95"/>
    <n v="200801"/>
    <n v="200801"/>
    <m/>
    <n v="16"/>
    <n v="200801"/>
    <n v="358400"/>
  </r>
  <r>
    <x v="407"/>
    <x v="1"/>
    <m/>
    <x v="31"/>
    <x v="2"/>
    <x v="96"/>
    <n v="200801"/>
    <n v="200801"/>
    <m/>
    <n v="24"/>
    <n v="200801"/>
    <n v="940800"/>
  </r>
  <r>
    <x v="407"/>
    <x v="1"/>
    <m/>
    <x v="32"/>
    <x v="2"/>
    <x v="97"/>
    <n v="200801"/>
    <n v="200801"/>
    <m/>
    <n v="14"/>
    <n v="200801"/>
    <n v="519400"/>
  </r>
  <r>
    <x v="407"/>
    <x v="1"/>
    <m/>
    <x v="34"/>
    <x v="2"/>
    <x v="105"/>
    <n v="200801"/>
    <n v="200801"/>
    <m/>
    <n v="22"/>
    <n v="200801"/>
    <n v="816200"/>
  </r>
  <r>
    <x v="407"/>
    <x v="1"/>
    <m/>
    <x v="30"/>
    <x v="2"/>
    <x v="99"/>
    <n v="200801"/>
    <n v="200801"/>
    <m/>
    <n v="4"/>
    <n v="200801"/>
    <n v="89600"/>
  </r>
  <r>
    <x v="407"/>
    <x v="1"/>
    <m/>
    <x v="1"/>
    <x v="2"/>
    <x v="18"/>
    <n v="200801"/>
    <n v="200801"/>
    <m/>
    <n v="3"/>
    <n v="200801"/>
    <n v="60000"/>
  </r>
  <r>
    <x v="407"/>
    <x v="1"/>
    <m/>
    <x v="4"/>
    <x v="2"/>
    <x v="27"/>
    <n v="200801"/>
    <n v="200801"/>
    <m/>
    <n v="1"/>
    <n v="200801"/>
    <n v="20000"/>
  </r>
  <r>
    <x v="407"/>
    <x v="1"/>
    <m/>
    <x v="0"/>
    <x v="2"/>
    <x v="15"/>
    <n v="200801"/>
    <n v="200801"/>
    <m/>
    <n v="23"/>
    <n v="200801"/>
    <n v="460000"/>
  </r>
  <r>
    <x v="407"/>
    <x v="1"/>
    <m/>
    <x v="0"/>
    <x v="2"/>
    <x v="16"/>
    <n v="200801"/>
    <n v="200801"/>
    <m/>
    <n v="13"/>
    <n v="200801"/>
    <n v="455000"/>
  </r>
  <r>
    <x v="407"/>
    <x v="1"/>
    <m/>
    <x v="0"/>
    <x v="2"/>
    <x v="17"/>
    <n v="200801"/>
    <n v="200801"/>
    <m/>
    <n v="41"/>
    <n v="200801"/>
    <n v="1353000"/>
  </r>
  <r>
    <x v="407"/>
    <x v="1"/>
    <m/>
    <x v="0"/>
    <x v="2"/>
    <x v="19"/>
    <n v="200801"/>
    <n v="200801"/>
    <m/>
    <n v="19"/>
    <n v="200801"/>
    <n v="57000"/>
  </r>
  <r>
    <x v="407"/>
    <x v="1"/>
    <m/>
    <x v="5"/>
    <x v="2"/>
    <x v="28"/>
    <n v="200801"/>
    <n v="200801"/>
    <m/>
    <n v="12"/>
    <n v="200801"/>
    <n v="336000"/>
  </r>
  <r>
    <x v="407"/>
    <x v="1"/>
    <m/>
    <x v="5"/>
    <x v="2"/>
    <x v="69"/>
    <n v="200801"/>
    <n v="200801"/>
    <m/>
    <n v="6"/>
    <n v="200801"/>
    <n v="288000"/>
  </r>
  <r>
    <x v="407"/>
    <x v="1"/>
    <m/>
    <x v="22"/>
    <x v="2"/>
    <x v="29"/>
    <n v="200801"/>
    <n v="200801"/>
    <m/>
    <n v="2"/>
    <n v="200801"/>
    <n v="76000"/>
  </r>
  <r>
    <x v="407"/>
    <x v="1"/>
    <m/>
    <x v="19"/>
    <x v="2"/>
    <x v="22"/>
    <n v="200801"/>
    <n v="200801"/>
    <m/>
    <n v="7"/>
    <n v="200801"/>
    <n v="91000"/>
  </r>
  <r>
    <x v="407"/>
    <x v="1"/>
    <m/>
    <x v="19"/>
    <x v="2"/>
    <x v="23"/>
    <n v="200801"/>
    <n v="200801"/>
    <m/>
    <n v="3"/>
    <n v="200801"/>
    <n v="72000"/>
  </r>
  <r>
    <x v="407"/>
    <x v="1"/>
    <m/>
    <x v="19"/>
    <x v="2"/>
    <x v="24"/>
    <n v="200801"/>
    <n v="200801"/>
    <m/>
    <n v="1"/>
    <n v="200801"/>
    <n v="33000"/>
  </r>
  <r>
    <x v="407"/>
    <x v="1"/>
    <m/>
    <x v="33"/>
    <x v="2"/>
    <x v="92"/>
    <n v="200801"/>
    <n v="200801"/>
    <m/>
    <n v="2"/>
    <n v="200801"/>
    <n v="36400"/>
  </r>
  <r>
    <x v="407"/>
    <x v="1"/>
    <m/>
    <x v="31"/>
    <x v="9"/>
    <x v="88"/>
    <n v="200801"/>
    <n v="200801"/>
    <m/>
    <n v="1"/>
    <n v="200801"/>
    <n v="22400"/>
  </r>
  <r>
    <x v="407"/>
    <x v="1"/>
    <m/>
    <x v="0"/>
    <x v="9"/>
    <x v="15"/>
    <n v="200801"/>
    <n v="200801"/>
    <m/>
    <n v="3"/>
    <n v="200801"/>
    <n v="60000"/>
  </r>
  <r>
    <x v="408"/>
    <x v="0"/>
    <m/>
    <x v="0"/>
    <x v="1"/>
    <x v="16"/>
    <n v="200801"/>
    <n v="200801"/>
    <m/>
    <n v="3"/>
    <n v="200801"/>
    <n v="105000"/>
  </r>
  <r>
    <x v="408"/>
    <x v="0"/>
    <m/>
    <x v="0"/>
    <x v="5"/>
    <x v="51"/>
    <n v="200801"/>
    <n v="200801"/>
    <m/>
    <n v="50"/>
    <n v="200801"/>
    <n v="562500"/>
  </r>
  <r>
    <x v="408"/>
    <x v="0"/>
    <m/>
    <x v="5"/>
    <x v="5"/>
    <x v="53"/>
    <n v="200801"/>
    <n v="200801"/>
    <m/>
    <n v="32"/>
    <n v="200801"/>
    <n v="475200"/>
  </r>
  <r>
    <x v="408"/>
    <x v="0"/>
    <m/>
    <x v="22"/>
    <x v="5"/>
    <x v="52"/>
    <n v="200801"/>
    <n v="200801"/>
    <m/>
    <n v="20"/>
    <n v="200801"/>
    <n v="342000"/>
  </r>
  <r>
    <x v="408"/>
    <x v="0"/>
    <m/>
    <x v="31"/>
    <x v="5"/>
    <x v="88"/>
    <n v="200801"/>
    <n v="200801"/>
    <m/>
    <n v="30"/>
    <n v="200801"/>
    <n v="343650"/>
  </r>
  <r>
    <x v="408"/>
    <x v="0"/>
    <m/>
    <x v="1"/>
    <x v="5"/>
    <x v="63"/>
    <n v="200801"/>
    <n v="200801"/>
    <m/>
    <n v="17"/>
    <n v="200801"/>
    <n v="191250"/>
  </r>
  <r>
    <x v="408"/>
    <x v="0"/>
    <m/>
    <x v="19"/>
    <x v="5"/>
    <x v="50"/>
    <n v="200801"/>
    <n v="200801"/>
    <m/>
    <n v="22"/>
    <n v="200801"/>
    <n v="158400"/>
  </r>
  <r>
    <x v="408"/>
    <x v="0"/>
    <m/>
    <x v="4"/>
    <x v="5"/>
    <x v="62"/>
    <n v="200801"/>
    <n v="200801"/>
    <m/>
    <n v="18"/>
    <n v="200801"/>
    <n v="324000"/>
  </r>
  <r>
    <x v="408"/>
    <x v="0"/>
    <m/>
    <x v="6"/>
    <x v="5"/>
    <x v="49"/>
    <n v="200801"/>
    <n v="200801"/>
    <m/>
    <n v="2"/>
    <n v="200801"/>
    <n v="22500"/>
  </r>
  <r>
    <x v="408"/>
    <x v="0"/>
    <m/>
    <x v="30"/>
    <x v="5"/>
    <x v="87"/>
    <n v="200801"/>
    <n v="200801"/>
    <m/>
    <n v="30"/>
    <n v="200801"/>
    <n v="343650"/>
  </r>
  <r>
    <x v="408"/>
    <x v="0"/>
    <m/>
    <x v="0"/>
    <x v="7"/>
    <x v="15"/>
    <n v="200801"/>
    <n v="200801"/>
    <m/>
    <n v="1"/>
    <n v="200801"/>
    <n v="20000"/>
  </r>
  <r>
    <x v="408"/>
    <x v="0"/>
    <m/>
    <x v="36"/>
    <x v="3"/>
    <x v="109"/>
    <n v="200801"/>
    <n v="200801"/>
    <m/>
    <n v="1"/>
    <n v="200801"/>
    <n v="0"/>
  </r>
  <r>
    <x v="408"/>
    <x v="0"/>
    <m/>
    <x v="35"/>
    <x v="3"/>
    <x v="107"/>
    <n v="200801"/>
    <n v="200801"/>
    <m/>
    <n v="1"/>
    <n v="200801"/>
    <n v="0"/>
  </r>
  <r>
    <x v="408"/>
    <x v="0"/>
    <m/>
    <x v="33"/>
    <x v="3"/>
    <x v="94"/>
    <n v="200801"/>
    <n v="200801"/>
    <m/>
    <n v="15"/>
    <n v="200801"/>
    <n v="0"/>
  </r>
  <r>
    <x v="408"/>
    <x v="0"/>
    <m/>
    <x v="6"/>
    <x v="2"/>
    <x v="37"/>
    <n v="200801"/>
    <n v="200801"/>
    <m/>
    <n v="2"/>
    <n v="200801"/>
    <n v="40000"/>
  </r>
  <r>
    <x v="408"/>
    <x v="0"/>
    <m/>
    <x v="25"/>
    <x v="2"/>
    <x v="34"/>
    <n v="200801"/>
    <n v="200801"/>
    <m/>
    <n v="3"/>
    <n v="200801"/>
    <n v="297000"/>
  </r>
  <r>
    <x v="408"/>
    <x v="0"/>
    <m/>
    <x v="31"/>
    <x v="2"/>
    <x v="95"/>
    <n v="200801"/>
    <n v="200801"/>
    <m/>
    <n v="16"/>
    <n v="200801"/>
    <n v="358400"/>
  </r>
  <r>
    <x v="408"/>
    <x v="0"/>
    <m/>
    <x v="31"/>
    <x v="2"/>
    <x v="96"/>
    <n v="200801"/>
    <n v="200801"/>
    <m/>
    <n v="21"/>
    <n v="200801"/>
    <n v="823200"/>
  </r>
  <r>
    <x v="408"/>
    <x v="0"/>
    <m/>
    <x v="32"/>
    <x v="2"/>
    <x v="97"/>
    <n v="200801"/>
    <n v="200801"/>
    <m/>
    <n v="13"/>
    <n v="200801"/>
    <n v="482300"/>
  </r>
  <r>
    <x v="408"/>
    <x v="0"/>
    <m/>
    <x v="34"/>
    <x v="2"/>
    <x v="105"/>
    <n v="200801"/>
    <n v="200801"/>
    <m/>
    <n v="10"/>
    <n v="200801"/>
    <n v="371000"/>
  </r>
  <r>
    <x v="408"/>
    <x v="0"/>
    <m/>
    <x v="30"/>
    <x v="2"/>
    <x v="99"/>
    <n v="200801"/>
    <n v="200801"/>
    <m/>
    <n v="2"/>
    <n v="200801"/>
    <n v="44800"/>
  </r>
  <r>
    <x v="408"/>
    <x v="0"/>
    <m/>
    <x v="1"/>
    <x v="2"/>
    <x v="18"/>
    <n v="200801"/>
    <n v="200801"/>
    <m/>
    <n v="4"/>
    <n v="200801"/>
    <n v="80000"/>
  </r>
  <r>
    <x v="408"/>
    <x v="0"/>
    <m/>
    <x v="4"/>
    <x v="2"/>
    <x v="26"/>
    <n v="200801"/>
    <n v="200801"/>
    <m/>
    <n v="3"/>
    <n v="200801"/>
    <n v="12000"/>
  </r>
  <r>
    <x v="408"/>
    <x v="0"/>
    <m/>
    <x v="4"/>
    <x v="2"/>
    <x v="27"/>
    <n v="200801"/>
    <n v="200801"/>
    <m/>
    <n v="1"/>
    <n v="200801"/>
    <n v="20000"/>
  </r>
  <r>
    <x v="408"/>
    <x v="0"/>
    <m/>
    <x v="0"/>
    <x v="2"/>
    <x v="15"/>
    <n v="200801"/>
    <n v="200801"/>
    <m/>
    <n v="28"/>
    <n v="200801"/>
    <n v="560000"/>
  </r>
  <r>
    <x v="408"/>
    <x v="0"/>
    <m/>
    <x v="0"/>
    <x v="2"/>
    <x v="16"/>
    <n v="200801"/>
    <n v="200801"/>
    <m/>
    <n v="10"/>
    <n v="200801"/>
    <n v="350000"/>
  </r>
  <r>
    <x v="408"/>
    <x v="0"/>
    <m/>
    <x v="0"/>
    <x v="2"/>
    <x v="17"/>
    <n v="200801"/>
    <n v="200801"/>
    <m/>
    <n v="32"/>
    <n v="200801"/>
    <n v="1056000"/>
  </r>
  <r>
    <x v="408"/>
    <x v="0"/>
    <m/>
    <x v="0"/>
    <x v="2"/>
    <x v="19"/>
    <n v="200801"/>
    <n v="200801"/>
    <m/>
    <n v="25"/>
    <n v="200801"/>
    <n v="75000"/>
  </r>
  <r>
    <x v="408"/>
    <x v="0"/>
    <m/>
    <x v="5"/>
    <x v="2"/>
    <x v="28"/>
    <n v="200801"/>
    <n v="200801"/>
    <m/>
    <n v="10"/>
    <n v="200801"/>
    <n v="280000"/>
  </r>
  <r>
    <x v="408"/>
    <x v="0"/>
    <m/>
    <x v="5"/>
    <x v="2"/>
    <x v="69"/>
    <n v="200801"/>
    <n v="200801"/>
    <m/>
    <n v="5"/>
    <n v="200801"/>
    <n v="240000"/>
  </r>
  <r>
    <x v="408"/>
    <x v="0"/>
    <m/>
    <x v="22"/>
    <x v="2"/>
    <x v="29"/>
    <n v="200801"/>
    <n v="200801"/>
    <m/>
    <n v="2"/>
    <n v="200801"/>
    <n v="76000"/>
  </r>
  <r>
    <x v="408"/>
    <x v="0"/>
    <m/>
    <x v="19"/>
    <x v="2"/>
    <x v="22"/>
    <n v="200801"/>
    <n v="200801"/>
    <m/>
    <n v="5"/>
    <n v="200801"/>
    <n v="65000"/>
  </r>
  <r>
    <x v="408"/>
    <x v="0"/>
    <m/>
    <x v="19"/>
    <x v="2"/>
    <x v="23"/>
    <n v="200801"/>
    <n v="200801"/>
    <m/>
    <n v="1"/>
    <n v="200801"/>
    <n v="24000"/>
  </r>
  <r>
    <x v="408"/>
    <x v="0"/>
    <m/>
    <x v="33"/>
    <x v="2"/>
    <x v="92"/>
    <n v="200801"/>
    <n v="200801"/>
    <m/>
    <n v="1"/>
    <n v="200801"/>
    <n v="18200"/>
  </r>
  <r>
    <x v="408"/>
    <x v="0"/>
    <m/>
    <x v="0"/>
    <x v="9"/>
    <x v="15"/>
    <n v="200801"/>
    <n v="200801"/>
    <m/>
    <n v="2"/>
    <n v="200801"/>
    <n v="40000"/>
  </r>
  <r>
    <x v="409"/>
    <x v="2"/>
    <m/>
    <x v="0"/>
    <x v="1"/>
    <x v="16"/>
    <n v="200801"/>
    <n v="200801"/>
    <m/>
    <n v="3"/>
    <n v="200801"/>
    <n v="105000"/>
  </r>
  <r>
    <x v="409"/>
    <x v="2"/>
    <m/>
    <x v="18"/>
    <x v="3"/>
    <x v="19"/>
    <n v="200801"/>
    <n v="200801"/>
    <m/>
    <n v="5"/>
    <n v="200801"/>
    <n v="0"/>
  </r>
  <r>
    <x v="409"/>
    <x v="2"/>
    <m/>
    <x v="6"/>
    <x v="2"/>
    <x v="37"/>
    <n v="200801"/>
    <n v="200801"/>
    <m/>
    <n v="4"/>
    <n v="200801"/>
    <n v="80000"/>
  </r>
  <r>
    <x v="409"/>
    <x v="2"/>
    <m/>
    <x v="25"/>
    <x v="2"/>
    <x v="34"/>
    <n v="200801"/>
    <n v="200801"/>
    <m/>
    <n v="2"/>
    <n v="200801"/>
    <n v="198000"/>
  </r>
  <r>
    <x v="409"/>
    <x v="2"/>
    <m/>
    <x v="31"/>
    <x v="2"/>
    <x v="95"/>
    <n v="200801"/>
    <n v="200801"/>
    <m/>
    <n v="12"/>
    <n v="200801"/>
    <n v="268800"/>
  </r>
  <r>
    <x v="409"/>
    <x v="2"/>
    <m/>
    <x v="31"/>
    <x v="2"/>
    <x v="96"/>
    <n v="200801"/>
    <n v="200801"/>
    <m/>
    <n v="16"/>
    <n v="200801"/>
    <n v="627200"/>
  </r>
  <r>
    <x v="409"/>
    <x v="2"/>
    <m/>
    <x v="32"/>
    <x v="2"/>
    <x v="97"/>
    <n v="200801"/>
    <n v="200801"/>
    <m/>
    <n v="18"/>
    <n v="200801"/>
    <n v="667800"/>
  </r>
  <r>
    <x v="409"/>
    <x v="2"/>
    <m/>
    <x v="34"/>
    <x v="2"/>
    <x v="105"/>
    <n v="200801"/>
    <n v="200801"/>
    <m/>
    <n v="10"/>
    <n v="200801"/>
    <n v="371000"/>
  </r>
  <r>
    <x v="409"/>
    <x v="2"/>
    <m/>
    <x v="30"/>
    <x v="2"/>
    <x v="99"/>
    <n v="200801"/>
    <n v="200801"/>
    <m/>
    <n v="3"/>
    <n v="200801"/>
    <n v="67200"/>
  </r>
  <r>
    <x v="409"/>
    <x v="2"/>
    <m/>
    <x v="30"/>
    <x v="2"/>
    <x v="100"/>
    <n v="200801"/>
    <n v="200801"/>
    <m/>
    <n v="1"/>
    <n v="200801"/>
    <n v="39200"/>
  </r>
  <r>
    <x v="409"/>
    <x v="2"/>
    <m/>
    <x v="1"/>
    <x v="2"/>
    <x v="18"/>
    <n v="200801"/>
    <n v="200801"/>
    <m/>
    <n v="2"/>
    <n v="200801"/>
    <n v="40000"/>
  </r>
  <r>
    <x v="409"/>
    <x v="2"/>
    <m/>
    <x v="1"/>
    <x v="2"/>
    <x v="21"/>
    <n v="200801"/>
    <n v="200801"/>
    <m/>
    <n v="1"/>
    <n v="200801"/>
    <n v="35000"/>
  </r>
  <r>
    <x v="409"/>
    <x v="2"/>
    <m/>
    <x v="4"/>
    <x v="2"/>
    <x v="27"/>
    <n v="200801"/>
    <n v="200801"/>
    <m/>
    <n v="2"/>
    <n v="200801"/>
    <n v="40000"/>
  </r>
  <r>
    <x v="409"/>
    <x v="2"/>
    <m/>
    <x v="0"/>
    <x v="2"/>
    <x v="15"/>
    <n v="200801"/>
    <n v="200801"/>
    <m/>
    <n v="14"/>
    <n v="200801"/>
    <n v="280000"/>
  </r>
  <r>
    <x v="409"/>
    <x v="2"/>
    <m/>
    <x v="0"/>
    <x v="2"/>
    <x v="16"/>
    <n v="200801"/>
    <n v="200801"/>
    <m/>
    <n v="11"/>
    <n v="200801"/>
    <n v="385000"/>
  </r>
  <r>
    <x v="409"/>
    <x v="2"/>
    <m/>
    <x v="0"/>
    <x v="2"/>
    <x v="17"/>
    <n v="200801"/>
    <n v="200801"/>
    <m/>
    <n v="34"/>
    <n v="200801"/>
    <n v="1122000"/>
  </r>
  <r>
    <x v="409"/>
    <x v="2"/>
    <m/>
    <x v="0"/>
    <x v="2"/>
    <x v="19"/>
    <n v="200801"/>
    <n v="200801"/>
    <m/>
    <n v="10"/>
    <n v="200801"/>
    <n v="30000"/>
  </r>
  <r>
    <x v="409"/>
    <x v="2"/>
    <m/>
    <x v="5"/>
    <x v="2"/>
    <x v="28"/>
    <n v="200801"/>
    <n v="200801"/>
    <m/>
    <n v="11"/>
    <n v="200801"/>
    <n v="308000"/>
  </r>
  <r>
    <x v="409"/>
    <x v="2"/>
    <m/>
    <x v="5"/>
    <x v="2"/>
    <x v="69"/>
    <n v="200801"/>
    <n v="200801"/>
    <m/>
    <n v="4"/>
    <n v="200801"/>
    <n v="192000"/>
  </r>
  <r>
    <x v="409"/>
    <x v="2"/>
    <m/>
    <x v="22"/>
    <x v="2"/>
    <x v="29"/>
    <n v="200801"/>
    <n v="200801"/>
    <m/>
    <n v="3"/>
    <n v="200801"/>
    <n v="114000"/>
  </r>
  <r>
    <x v="409"/>
    <x v="2"/>
    <m/>
    <x v="19"/>
    <x v="2"/>
    <x v="22"/>
    <n v="200801"/>
    <n v="200801"/>
    <m/>
    <n v="9"/>
    <n v="200801"/>
    <n v="117000"/>
  </r>
  <r>
    <x v="409"/>
    <x v="2"/>
    <m/>
    <x v="19"/>
    <x v="2"/>
    <x v="23"/>
    <n v="200801"/>
    <n v="200801"/>
    <m/>
    <n v="1"/>
    <n v="200801"/>
    <n v="24000"/>
  </r>
  <r>
    <x v="409"/>
    <x v="2"/>
    <m/>
    <x v="0"/>
    <x v="9"/>
    <x v="15"/>
    <n v="200801"/>
    <n v="200801"/>
    <m/>
    <n v="3"/>
    <n v="200801"/>
    <n v="60000"/>
  </r>
  <r>
    <x v="410"/>
    <x v="5"/>
    <m/>
    <x v="0"/>
    <x v="7"/>
    <x v="15"/>
    <n v="200801"/>
    <n v="200801"/>
    <m/>
    <n v="2"/>
    <n v="200801"/>
    <n v="40000"/>
  </r>
  <r>
    <x v="410"/>
    <x v="5"/>
    <m/>
    <x v="6"/>
    <x v="2"/>
    <x v="37"/>
    <n v="200801"/>
    <n v="200801"/>
    <m/>
    <n v="2"/>
    <n v="200801"/>
    <n v="40000"/>
  </r>
  <r>
    <x v="410"/>
    <x v="5"/>
    <m/>
    <x v="25"/>
    <x v="2"/>
    <x v="34"/>
    <n v="200801"/>
    <n v="200801"/>
    <m/>
    <n v="1"/>
    <n v="200801"/>
    <n v="99000"/>
  </r>
  <r>
    <x v="410"/>
    <x v="5"/>
    <m/>
    <x v="31"/>
    <x v="2"/>
    <x v="95"/>
    <n v="200801"/>
    <n v="200801"/>
    <m/>
    <n v="15"/>
    <n v="200801"/>
    <n v="336000"/>
  </r>
  <r>
    <x v="410"/>
    <x v="5"/>
    <m/>
    <x v="31"/>
    <x v="2"/>
    <x v="96"/>
    <n v="200801"/>
    <n v="200801"/>
    <m/>
    <n v="21"/>
    <n v="200801"/>
    <n v="823200"/>
  </r>
  <r>
    <x v="410"/>
    <x v="5"/>
    <m/>
    <x v="32"/>
    <x v="2"/>
    <x v="97"/>
    <n v="200801"/>
    <n v="200801"/>
    <m/>
    <n v="15"/>
    <n v="200801"/>
    <n v="556500"/>
  </r>
  <r>
    <x v="410"/>
    <x v="5"/>
    <m/>
    <x v="34"/>
    <x v="2"/>
    <x v="105"/>
    <n v="200801"/>
    <n v="200801"/>
    <m/>
    <n v="12"/>
    <n v="200801"/>
    <n v="445200"/>
  </r>
  <r>
    <x v="410"/>
    <x v="5"/>
    <m/>
    <x v="30"/>
    <x v="2"/>
    <x v="99"/>
    <n v="200801"/>
    <n v="200801"/>
    <m/>
    <n v="3"/>
    <n v="200801"/>
    <n v="67200"/>
  </r>
  <r>
    <x v="410"/>
    <x v="5"/>
    <m/>
    <x v="30"/>
    <x v="2"/>
    <x v="100"/>
    <n v="200801"/>
    <n v="200801"/>
    <m/>
    <n v="2"/>
    <n v="200801"/>
    <n v="78400"/>
  </r>
  <r>
    <x v="410"/>
    <x v="5"/>
    <m/>
    <x v="1"/>
    <x v="2"/>
    <x v="18"/>
    <n v="200801"/>
    <n v="200801"/>
    <m/>
    <n v="1"/>
    <n v="200801"/>
    <n v="20000"/>
  </r>
  <r>
    <x v="410"/>
    <x v="5"/>
    <m/>
    <x v="4"/>
    <x v="2"/>
    <x v="26"/>
    <n v="200801"/>
    <n v="200801"/>
    <m/>
    <n v="3"/>
    <n v="200801"/>
    <n v="12000"/>
  </r>
  <r>
    <x v="410"/>
    <x v="5"/>
    <m/>
    <x v="4"/>
    <x v="2"/>
    <x v="27"/>
    <n v="200801"/>
    <n v="200801"/>
    <m/>
    <n v="2"/>
    <n v="200801"/>
    <n v="40000"/>
  </r>
  <r>
    <x v="410"/>
    <x v="5"/>
    <m/>
    <x v="0"/>
    <x v="2"/>
    <x v="15"/>
    <n v="200801"/>
    <n v="200801"/>
    <m/>
    <n v="17"/>
    <n v="200801"/>
    <n v="340000"/>
  </r>
  <r>
    <x v="410"/>
    <x v="5"/>
    <m/>
    <x v="0"/>
    <x v="2"/>
    <x v="16"/>
    <n v="200801"/>
    <n v="200801"/>
    <m/>
    <n v="15"/>
    <n v="200801"/>
    <n v="525000"/>
  </r>
  <r>
    <x v="410"/>
    <x v="5"/>
    <m/>
    <x v="0"/>
    <x v="2"/>
    <x v="17"/>
    <n v="200801"/>
    <n v="200801"/>
    <m/>
    <n v="29"/>
    <n v="200801"/>
    <n v="957000"/>
  </r>
  <r>
    <x v="410"/>
    <x v="5"/>
    <m/>
    <x v="0"/>
    <x v="2"/>
    <x v="19"/>
    <n v="200801"/>
    <n v="200801"/>
    <m/>
    <n v="24"/>
    <n v="200801"/>
    <n v="72000"/>
  </r>
  <r>
    <x v="410"/>
    <x v="5"/>
    <m/>
    <x v="5"/>
    <x v="2"/>
    <x v="28"/>
    <n v="200801"/>
    <n v="200801"/>
    <m/>
    <n v="8"/>
    <n v="200801"/>
    <n v="224000"/>
  </r>
  <r>
    <x v="410"/>
    <x v="5"/>
    <m/>
    <x v="5"/>
    <x v="2"/>
    <x v="69"/>
    <n v="200801"/>
    <n v="200801"/>
    <m/>
    <n v="3"/>
    <n v="200801"/>
    <n v="144000"/>
  </r>
  <r>
    <x v="410"/>
    <x v="5"/>
    <m/>
    <x v="22"/>
    <x v="2"/>
    <x v="29"/>
    <n v="200801"/>
    <n v="200801"/>
    <m/>
    <n v="4"/>
    <n v="200801"/>
    <n v="152000"/>
  </r>
  <r>
    <x v="410"/>
    <x v="5"/>
    <m/>
    <x v="19"/>
    <x v="2"/>
    <x v="22"/>
    <n v="200801"/>
    <n v="200801"/>
    <m/>
    <n v="6"/>
    <n v="200801"/>
    <n v="78000"/>
  </r>
  <r>
    <x v="410"/>
    <x v="5"/>
    <m/>
    <x v="19"/>
    <x v="2"/>
    <x v="23"/>
    <n v="200801"/>
    <n v="200801"/>
    <m/>
    <n v="1"/>
    <n v="200801"/>
    <n v="24000"/>
  </r>
  <r>
    <x v="410"/>
    <x v="5"/>
    <m/>
    <x v="33"/>
    <x v="2"/>
    <x v="92"/>
    <n v="200801"/>
    <n v="200801"/>
    <m/>
    <n v="2"/>
    <n v="200801"/>
    <n v="36400"/>
  </r>
  <r>
    <x v="410"/>
    <x v="5"/>
    <m/>
    <x v="33"/>
    <x v="2"/>
    <x v="93"/>
    <n v="200801"/>
    <n v="200801"/>
    <m/>
    <n v="1"/>
    <n v="200801"/>
    <n v="33800"/>
  </r>
  <r>
    <x v="410"/>
    <x v="5"/>
    <m/>
    <x v="0"/>
    <x v="9"/>
    <x v="15"/>
    <n v="200801"/>
    <n v="200801"/>
    <m/>
    <n v="6"/>
    <n v="200801"/>
    <n v="120000"/>
  </r>
  <r>
    <x v="411"/>
    <x v="6"/>
    <m/>
    <x v="0"/>
    <x v="7"/>
    <x v="15"/>
    <n v="200801"/>
    <n v="200801"/>
    <m/>
    <n v="2"/>
    <n v="200801"/>
    <n v="40000"/>
  </r>
  <r>
    <x v="411"/>
    <x v="6"/>
    <m/>
    <x v="6"/>
    <x v="2"/>
    <x v="37"/>
    <n v="200801"/>
    <n v="200801"/>
    <m/>
    <n v="1"/>
    <n v="200801"/>
    <n v="20000"/>
  </r>
  <r>
    <x v="411"/>
    <x v="6"/>
    <m/>
    <x v="31"/>
    <x v="2"/>
    <x v="95"/>
    <n v="200801"/>
    <n v="200801"/>
    <m/>
    <n v="20"/>
    <n v="200801"/>
    <n v="448000"/>
  </r>
  <r>
    <x v="411"/>
    <x v="6"/>
    <m/>
    <x v="31"/>
    <x v="2"/>
    <x v="96"/>
    <n v="200801"/>
    <n v="200801"/>
    <m/>
    <n v="19"/>
    <n v="200801"/>
    <n v="744800"/>
  </r>
  <r>
    <x v="411"/>
    <x v="6"/>
    <m/>
    <x v="32"/>
    <x v="2"/>
    <x v="97"/>
    <n v="200801"/>
    <n v="200801"/>
    <m/>
    <n v="19"/>
    <n v="200801"/>
    <n v="704900"/>
  </r>
  <r>
    <x v="411"/>
    <x v="6"/>
    <m/>
    <x v="34"/>
    <x v="2"/>
    <x v="105"/>
    <n v="200801"/>
    <n v="200801"/>
    <m/>
    <n v="19"/>
    <n v="200801"/>
    <n v="704900"/>
  </r>
  <r>
    <x v="411"/>
    <x v="6"/>
    <m/>
    <x v="30"/>
    <x v="2"/>
    <x v="99"/>
    <n v="200801"/>
    <n v="200801"/>
    <m/>
    <n v="5"/>
    <n v="200801"/>
    <n v="112000"/>
  </r>
  <r>
    <x v="411"/>
    <x v="6"/>
    <m/>
    <x v="1"/>
    <x v="2"/>
    <x v="18"/>
    <n v="200801"/>
    <n v="200801"/>
    <m/>
    <n v="3"/>
    <n v="200801"/>
    <n v="60000"/>
  </r>
  <r>
    <x v="411"/>
    <x v="6"/>
    <m/>
    <x v="4"/>
    <x v="2"/>
    <x v="26"/>
    <n v="200801"/>
    <n v="200801"/>
    <m/>
    <n v="3"/>
    <n v="200801"/>
    <n v="12000"/>
  </r>
  <r>
    <x v="411"/>
    <x v="6"/>
    <m/>
    <x v="4"/>
    <x v="2"/>
    <x v="27"/>
    <n v="200801"/>
    <n v="200801"/>
    <m/>
    <n v="9"/>
    <n v="200801"/>
    <n v="180000"/>
  </r>
  <r>
    <x v="411"/>
    <x v="6"/>
    <m/>
    <x v="0"/>
    <x v="2"/>
    <x v="15"/>
    <n v="200801"/>
    <n v="200801"/>
    <m/>
    <n v="20"/>
    <n v="200801"/>
    <n v="400000"/>
  </r>
  <r>
    <x v="411"/>
    <x v="6"/>
    <m/>
    <x v="0"/>
    <x v="2"/>
    <x v="16"/>
    <n v="200801"/>
    <n v="200801"/>
    <m/>
    <n v="12"/>
    <n v="200801"/>
    <n v="420000"/>
  </r>
  <r>
    <x v="411"/>
    <x v="6"/>
    <m/>
    <x v="0"/>
    <x v="2"/>
    <x v="17"/>
    <n v="200801"/>
    <n v="200801"/>
    <m/>
    <n v="39"/>
    <n v="200801"/>
    <n v="1287000"/>
  </r>
  <r>
    <x v="411"/>
    <x v="6"/>
    <m/>
    <x v="0"/>
    <x v="2"/>
    <x v="19"/>
    <n v="200801"/>
    <n v="200801"/>
    <m/>
    <n v="24"/>
    <n v="200801"/>
    <n v="72000"/>
  </r>
  <r>
    <x v="411"/>
    <x v="6"/>
    <m/>
    <x v="5"/>
    <x v="2"/>
    <x v="28"/>
    <n v="200801"/>
    <n v="200801"/>
    <m/>
    <n v="13"/>
    <n v="200801"/>
    <n v="364000"/>
  </r>
  <r>
    <x v="411"/>
    <x v="6"/>
    <m/>
    <x v="5"/>
    <x v="2"/>
    <x v="69"/>
    <n v="200801"/>
    <n v="200801"/>
    <m/>
    <n v="3"/>
    <n v="200801"/>
    <n v="144000"/>
  </r>
  <r>
    <x v="411"/>
    <x v="6"/>
    <m/>
    <x v="22"/>
    <x v="2"/>
    <x v="29"/>
    <n v="200801"/>
    <n v="200801"/>
    <m/>
    <n v="8"/>
    <n v="200801"/>
    <n v="304000"/>
  </r>
  <r>
    <x v="411"/>
    <x v="6"/>
    <m/>
    <x v="19"/>
    <x v="2"/>
    <x v="22"/>
    <n v="200801"/>
    <n v="200801"/>
    <m/>
    <n v="5"/>
    <n v="200801"/>
    <n v="65000"/>
  </r>
  <r>
    <x v="411"/>
    <x v="6"/>
    <m/>
    <x v="19"/>
    <x v="2"/>
    <x v="23"/>
    <n v="200801"/>
    <n v="200801"/>
    <m/>
    <n v="2"/>
    <n v="200801"/>
    <n v="48000"/>
  </r>
  <r>
    <x v="411"/>
    <x v="6"/>
    <m/>
    <x v="19"/>
    <x v="2"/>
    <x v="24"/>
    <n v="200801"/>
    <n v="200801"/>
    <m/>
    <n v="6"/>
    <n v="200801"/>
    <n v="198000"/>
  </r>
  <r>
    <x v="411"/>
    <x v="6"/>
    <m/>
    <x v="33"/>
    <x v="2"/>
    <x v="93"/>
    <n v="200801"/>
    <n v="200801"/>
    <m/>
    <n v="2"/>
    <n v="200801"/>
    <n v="67600"/>
  </r>
  <r>
    <x v="411"/>
    <x v="6"/>
    <m/>
    <x v="0"/>
    <x v="9"/>
    <x v="15"/>
    <n v="200801"/>
    <n v="200801"/>
    <m/>
    <n v="4"/>
    <n v="200801"/>
    <n v="80000"/>
  </r>
  <r>
    <x v="411"/>
    <x v="6"/>
    <m/>
    <x v="0"/>
    <x v="6"/>
    <x v="15"/>
    <n v="200801"/>
    <n v="200801"/>
    <m/>
    <n v="623"/>
    <n v="200801"/>
    <n v="5649364"/>
  </r>
  <r>
    <x v="411"/>
    <x v="6"/>
    <m/>
    <x v="0"/>
    <x v="6"/>
    <x v="17"/>
    <n v="200801"/>
    <n v="200801"/>
    <m/>
    <n v="11"/>
    <n v="200801"/>
    <n v="173998"/>
  </r>
  <r>
    <x v="411"/>
    <x v="6"/>
    <m/>
    <x v="4"/>
    <x v="6"/>
    <x v="26"/>
    <n v="200801"/>
    <n v="200801"/>
    <m/>
    <n v="353"/>
    <n v="200801"/>
    <n v="378769"/>
  </r>
  <r>
    <x v="411"/>
    <x v="6"/>
    <m/>
    <x v="26"/>
    <x v="6"/>
    <x v="35"/>
    <n v="200801"/>
    <n v="200801"/>
    <m/>
    <n v="17"/>
    <n v="200801"/>
    <n v="291227"/>
  </r>
  <r>
    <x v="411"/>
    <x v="6"/>
    <m/>
    <x v="22"/>
    <x v="6"/>
    <x v="29"/>
    <n v="200801"/>
    <n v="200801"/>
    <m/>
    <n v="39"/>
    <n v="200801"/>
    <n v="767949"/>
  </r>
  <r>
    <x v="411"/>
    <x v="6"/>
    <m/>
    <x v="24"/>
    <x v="6"/>
    <x v="31"/>
    <n v="200801"/>
    <n v="200801"/>
    <m/>
    <n v="47"/>
    <n v="200801"/>
    <n v="699219"/>
  </r>
  <r>
    <x v="411"/>
    <x v="6"/>
    <m/>
    <x v="23"/>
    <x v="6"/>
    <x v="30"/>
    <n v="200801"/>
    <n v="200801"/>
    <m/>
    <n v="2"/>
    <n v="200801"/>
    <n v="13928"/>
  </r>
  <r>
    <x v="411"/>
    <x v="6"/>
    <m/>
    <x v="19"/>
    <x v="6"/>
    <x v="22"/>
    <n v="200801"/>
    <n v="200801"/>
    <m/>
    <n v="45"/>
    <n v="200801"/>
    <n v="305595"/>
  </r>
  <r>
    <x v="411"/>
    <x v="6"/>
    <m/>
    <x v="6"/>
    <x v="6"/>
    <x v="37"/>
    <n v="200801"/>
    <n v="200801"/>
    <m/>
    <n v="18"/>
    <n v="200801"/>
    <n v="180000"/>
  </r>
  <r>
    <x v="411"/>
    <x v="6"/>
    <m/>
    <x v="4"/>
    <x v="6"/>
    <x v="66"/>
    <n v="200801"/>
    <n v="200801"/>
    <m/>
    <n v="453"/>
    <n v="200801"/>
    <n v="2535441"/>
  </r>
  <r>
    <x v="411"/>
    <x v="6"/>
    <m/>
    <x v="33"/>
    <x v="6"/>
    <x v="106"/>
    <n v="200801"/>
    <n v="200801"/>
    <m/>
    <n v="10"/>
    <n v="200801"/>
    <n v="97500"/>
  </r>
  <r>
    <x v="411"/>
    <x v="6"/>
    <m/>
    <x v="31"/>
    <x v="6"/>
    <x v="103"/>
    <n v="200801"/>
    <n v="200801"/>
    <m/>
    <n v="78"/>
    <n v="200801"/>
    <n v="873600"/>
  </r>
  <r>
    <x v="411"/>
    <x v="6"/>
    <m/>
    <x v="30"/>
    <x v="6"/>
    <x v="104"/>
    <n v="200801"/>
    <n v="200801"/>
    <m/>
    <n v="81"/>
    <n v="200801"/>
    <n v="907200"/>
  </r>
  <r>
    <x v="411"/>
    <x v="6"/>
    <m/>
    <x v="5"/>
    <x v="6"/>
    <x v="28"/>
    <n v="200801"/>
    <n v="200801"/>
    <m/>
    <n v="43"/>
    <n v="200801"/>
    <n v="627800"/>
  </r>
  <r>
    <x v="411"/>
    <x v="6"/>
    <m/>
    <x v="35"/>
    <x v="6"/>
    <x v="108"/>
    <n v="200801"/>
    <n v="200801"/>
    <m/>
    <n v="265"/>
    <n v="200801"/>
    <n v="284345"/>
  </r>
  <r>
    <x v="412"/>
    <x v="3"/>
    <m/>
    <x v="0"/>
    <x v="1"/>
    <x v="15"/>
    <n v="200801"/>
    <n v="200801"/>
    <m/>
    <n v="1"/>
    <n v="200801"/>
    <n v="20000"/>
  </r>
  <r>
    <x v="412"/>
    <x v="3"/>
    <m/>
    <x v="0"/>
    <x v="1"/>
    <x v="16"/>
    <n v="200801"/>
    <n v="200801"/>
    <m/>
    <n v="23"/>
    <n v="200801"/>
    <n v="805000"/>
  </r>
  <r>
    <x v="412"/>
    <x v="3"/>
    <m/>
    <x v="0"/>
    <x v="7"/>
    <x v="15"/>
    <n v="200801"/>
    <n v="200801"/>
    <m/>
    <n v="4"/>
    <n v="200801"/>
    <n v="80000"/>
  </r>
  <r>
    <x v="412"/>
    <x v="3"/>
    <m/>
    <x v="6"/>
    <x v="2"/>
    <x v="37"/>
    <n v="200801"/>
    <n v="200801"/>
    <m/>
    <n v="2"/>
    <n v="200801"/>
    <n v="40000"/>
  </r>
  <r>
    <x v="412"/>
    <x v="3"/>
    <m/>
    <x v="6"/>
    <x v="2"/>
    <x v="42"/>
    <n v="200801"/>
    <n v="200801"/>
    <m/>
    <n v="1"/>
    <n v="200801"/>
    <n v="35000"/>
  </r>
  <r>
    <x v="412"/>
    <x v="3"/>
    <m/>
    <x v="36"/>
    <x v="2"/>
    <x v="110"/>
    <n v="200801"/>
    <n v="200801"/>
    <m/>
    <n v="19"/>
    <n v="200801"/>
    <n v="532000"/>
  </r>
  <r>
    <x v="412"/>
    <x v="3"/>
    <m/>
    <x v="36"/>
    <x v="2"/>
    <x v="111"/>
    <n v="200801"/>
    <n v="200801"/>
    <m/>
    <n v="2"/>
    <n v="200801"/>
    <n v="98000"/>
  </r>
  <r>
    <x v="412"/>
    <x v="3"/>
    <m/>
    <x v="35"/>
    <x v="2"/>
    <x v="112"/>
    <n v="200801"/>
    <n v="200801"/>
    <m/>
    <n v="13"/>
    <n v="200801"/>
    <n v="26000"/>
  </r>
  <r>
    <x v="412"/>
    <x v="3"/>
    <m/>
    <x v="25"/>
    <x v="2"/>
    <x v="34"/>
    <n v="200801"/>
    <n v="200801"/>
    <m/>
    <n v="2"/>
    <n v="200801"/>
    <n v="198000"/>
  </r>
  <r>
    <x v="412"/>
    <x v="3"/>
    <m/>
    <x v="31"/>
    <x v="2"/>
    <x v="95"/>
    <n v="200801"/>
    <n v="200801"/>
    <m/>
    <n v="41"/>
    <n v="200801"/>
    <n v="918400"/>
  </r>
  <r>
    <x v="412"/>
    <x v="3"/>
    <m/>
    <x v="31"/>
    <x v="2"/>
    <x v="96"/>
    <n v="200801"/>
    <n v="200801"/>
    <m/>
    <n v="37"/>
    <n v="200801"/>
    <n v="1450400"/>
  </r>
  <r>
    <x v="412"/>
    <x v="3"/>
    <m/>
    <x v="32"/>
    <x v="2"/>
    <x v="97"/>
    <n v="200801"/>
    <n v="200801"/>
    <m/>
    <n v="18"/>
    <n v="200801"/>
    <n v="667800"/>
  </r>
  <r>
    <x v="412"/>
    <x v="3"/>
    <m/>
    <x v="34"/>
    <x v="2"/>
    <x v="105"/>
    <n v="200801"/>
    <n v="200801"/>
    <m/>
    <n v="33"/>
    <n v="200801"/>
    <n v="1224300"/>
  </r>
  <r>
    <x v="412"/>
    <x v="3"/>
    <m/>
    <x v="30"/>
    <x v="2"/>
    <x v="99"/>
    <n v="200801"/>
    <n v="200801"/>
    <m/>
    <n v="12"/>
    <n v="200801"/>
    <n v="268800"/>
  </r>
  <r>
    <x v="412"/>
    <x v="3"/>
    <m/>
    <x v="30"/>
    <x v="2"/>
    <x v="100"/>
    <n v="200801"/>
    <n v="200801"/>
    <m/>
    <n v="1"/>
    <n v="200801"/>
    <n v="39200"/>
  </r>
  <r>
    <x v="412"/>
    <x v="3"/>
    <m/>
    <x v="1"/>
    <x v="2"/>
    <x v="18"/>
    <n v="200801"/>
    <n v="200801"/>
    <m/>
    <n v="1"/>
    <n v="200801"/>
    <n v="20000"/>
  </r>
  <r>
    <x v="412"/>
    <x v="3"/>
    <m/>
    <x v="4"/>
    <x v="2"/>
    <x v="26"/>
    <n v="200801"/>
    <n v="200801"/>
    <m/>
    <n v="6"/>
    <n v="200801"/>
    <n v="24000"/>
  </r>
  <r>
    <x v="412"/>
    <x v="3"/>
    <m/>
    <x v="4"/>
    <x v="2"/>
    <x v="27"/>
    <n v="200801"/>
    <n v="200801"/>
    <m/>
    <n v="9"/>
    <n v="200801"/>
    <n v="180000"/>
  </r>
  <r>
    <x v="412"/>
    <x v="3"/>
    <m/>
    <x v="0"/>
    <x v="2"/>
    <x v="15"/>
    <n v="200801"/>
    <n v="200801"/>
    <m/>
    <n v="37"/>
    <n v="200801"/>
    <n v="740000"/>
  </r>
  <r>
    <x v="412"/>
    <x v="3"/>
    <m/>
    <x v="0"/>
    <x v="2"/>
    <x v="16"/>
    <n v="200801"/>
    <n v="200801"/>
    <m/>
    <n v="21"/>
    <n v="200801"/>
    <n v="735000"/>
  </r>
  <r>
    <x v="412"/>
    <x v="3"/>
    <m/>
    <x v="0"/>
    <x v="2"/>
    <x v="17"/>
    <n v="200801"/>
    <n v="200801"/>
    <m/>
    <n v="46"/>
    <n v="200801"/>
    <n v="1518000"/>
  </r>
  <r>
    <x v="412"/>
    <x v="3"/>
    <m/>
    <x v="0"/>
    <x v="2"/>
    <x v="19"/>
    <n v="200801"/>
    <n v="200801"/>
    <m/>
    <n v="34"/>
    <n v="200801"/>
    <n v="102000"/>
  </r>
  <r>
    <x v="412"/>
    <x v="3"/>
    <m/>
    <x v="5"/>
    <x v="2"/>
    <x v="28"/>
    <n v="200801"/>
    <n v="200801"/>
    <m/>
    <n v="22"/>
    <n v="200801"/>
    <n v="616000"/>
  </r>
  <r>
    <x v="412"/>
    <x v="3"/>
    <m/>
    <x v="5"/>
    <x v="2"/>
    <x v="69"/>
    <n v="200801"/>
    <n v="200801"/>
    <m/>
    <n v="8"/>
    <n v="200801"/>
    <n v="384000"/>
  </r>
  <r>
    <x v="412"/>
    <x v="3"/>
    <m/>
    <x v="22"/>
    <x v="2"/>
    <x v="29"/>
    <n v="200801"/>
    <n v="200801"/>
    <m/>
    <n v="10"/>
    <n v="200801"/>
    <n v="380000"/>
  </r>
  <r>
    <x v="412"/>
    <x v="3"/>
    <m/>
    <x v="19"/>
    <x v="2"/>
    <x v="22"/>
    <n v="200801"/>
    <n v="200801"/>
    <m/>
    <n v="9"/>
    <n v="200801"/>
    <n v="117000"/>
  </r>
  <r>
    <x v="412"/>
    <x v="3"/>
    <m/>
    <x v="19"/>
    <x v="2"/>
    <x v="23"/>
    <n v="200801"/>
    <n v="200801"/>
    <m/>
    <n v="5"/>
    <n v="200801"/>
    <n v="120000"/>
  </r>
  <r>
    <x v="412"/>
    <x v="3"/>
    <m/>
    <x v="19"/>
    <x v="2"/>
    <x v="24"/>
    <n v="200801"/>
    <n v="200801"/>
    <m/>
    <n v="2"/>
    <n v="200801"/>
    <n v="66000"/>
  </r>
  <r>
    <x v="412"/>
    <x v="3"/>
    <m/>
    <x v="33"/>
    <x v="2"/>
    <x v="92"/>
    <n v="200801"/>
    <n v="200801"/>
    <m/>
    <n v="3"/>
    <n v="200801"/>
    <n v="54600"/>
  </r>
  <r>
    <x v="412"/>
    <x v="3"/>
    <m/>
    <x v="33"/>
    <x v="2"/>
    <x v="93"/>
    <n v="200801"/>
    <n v="200801"/>
    <m/>
    <n v="1"/>
    <n v="200801"/>
    <n v="33800"/>
  </r>
  <r>
    <x v="412"/>
    <x v="3"/>
    <m/>
    <x v="0"/>
    <x v="19"/>
    <x v="15"/>
    <n v="200801"/>
    <n v="200801"/>
    <m/>
    <n v="1"/>
    <n v="200801"/>
    <n v="25000"/>
  </r>
  <r>
    <x v="412"/>
    <x v="3"/>
    <m/>
    <x v="19"/>
    <x v="19"/>
    <x v="22"/>
    <n v="200801"/>
    <n v="200801"/>
    <m/>
    <n v="1"/>
    <n v="200801"/>
    <n v="16000"/>
  </r>
  <r>
    <x v="412"/>
    <x v="3"/>
    <m/>
    <x v="0"/>
    <x v="9"/>
    <x v="15"/>
    <n v="200801"/>
    <n v="200801"/>
    <m/>
    <n v="1"/>
    <n v="200801"/>
    <n v="20000"/>
  </r>
  <r>
    <x v="412"/>
    <x v="3"/>
    <m/>
    <x v="31"/>
    <x v="9"/>
    <x v="88"/>
    <n v="200801"/>
    <n v="200801"/>
    <m/>
    <n v="1"/>
    <n v="200801"/>
    <n v="22400"/>
  </r>
  <r>
    <x v="413"/>
    <x v="4"/>
    <m/>
    <x v="0"/>
    <x v="1"/>
    <x v="16"/>
    <n v="200801"/>
    <n v="200801"/>
    <m/>
    <n v="4"/>
    <n v="200801"/>
    <n v="140000"/>
  </r>
  <r>
    <x v="413"/>
    <x v="4"/>
    <m/>
    <x v="0"/>
    <x v="5"/>
    <x v="51"/>
    <n v="200801"/>
    <n v="200801"/>
    <m/>
    <n v="1000"/>
    <n v="200801"/>
    <n v="11250000"/>
  </r>
  <r>
    <x v="413"/>
    <x v="4"/>
    <m/>
    <x v="0"/>
    <x v="5"/>
    <x v="51"/>
    <n v="200801"/>
    <n v="200801"/>
    <m/>
    <n v="30"/>
    <n v="200801"/>
    <n v="337500"/>
  </r>
  <r>
    <x v="413"/>
    <x v="4"/>
    <m/>
    <x v="36"/>
    <x v="5"/>
    <x v="109"/>
    <n v="200801"/>
    <n v="200801"/>
    <m/>
    <n v="30"/>
    <n v="200801"/>
    <n v="525000"/>
  </r>
  <r>
    <x v="413"/>
    <x v="4"/>
    <m/>
    <x v="0"/>
    <x v="7"/>
    <x v="15"/>
    <n v="200801"/>
    <n v="200801"/>
    <m/>
    <n v="1"/>
    <n v="200801"/>
    <n v="20000"/>
  </r>
  <r>
    <x v="413"/>
    <x v="4"/>
    <m/>
    <x v="30"/>
    <x v="3"/>
    <x v="87"/>
    <n v="200801"/>
    <n v="200801"/>
    <m/>
    <n v="1"/>
    <n v="200801"/>
    <n v="0"/>
  </r>
  <r>
    <x v="413"/>
    <x v="4"/>
    <m/>
    <x v="31"/>
    <x v="3"/>
    <x v="88"/>
    <n v="200801"/>
    <n v="200801"/>
    <m/>
    <n v="1"/>
    <n v="200801"/>
    <n v="0"/>
  </r>
  <r>
    <x v="413"/>
    <x v="4"/>
    <m/>
    <x v="36"/>
    <x v="3"/>
    <x v="109"/>
    <n v="200801"/>
    <n v="200801"/>
    <m/>
    <n v="18"/>
    <n v="200801"/>
    <n v="0"/>
  </r>
  <r>
    <x v="413"/>
    <x v="4"/>
    <m/>
    <x v="33"/>
    <x v="3"/>
    <x v="94"/>
    <n v="200801"/>
    <n v="200801"/>
    <m/>
    <n v="1"/>
    <n v="200801"/>
    <n v="0"/>
  </r>
  <r>
    <x v="413"/>
    <x v="4"/>
    <m/>
    <x v="0"/>
    <x v="3"/>
    <x v="15"/>
    <n v="200801"/>
    <n v="200801"/>
    <m/>
    <n v="18"/>
    <n v="200801"/>
    <n v="0"/>
  </r>
  <r>
    <x v="413"/>
    <x v="4"/>
    <m/>
    <x v="0"/>
    <x v="3"/>
    <x v="20"/>
    <n v="200801"/>
    <n v="200801"/>
    <m/>
    <n v="25"/>
    <n v="200801"/>
    <n v="0"/>
  </r>
  <r>
    <x v="413"/>
    <x v="4"/>
    <m/>
    <x v="18"/>
    <x v="3"/>
    <x v="19"/>
    <n v="200801"/>
    <n v="200801"/>
    <m/>
    <n v="18"/>
    <n v="200801"/>
    <n v="0"/>
  </r>
  <r>
    <x v="413"/>
    <x v="4"/>
    <m/>
    <x v="5"/>
    <x v="3"/>
    <x v="28"/>
    <n v="200801"/>
    <n v="200801"/>
    <m/>
    <n v="18"/>
    <n v="200801"/>
    <n v="0"/>
  </r>
  <r>
    <x v="413"/>
    <x v="4"/>
    <m/>
    <x v="4"/>
    <x v="3"/>
    <x v="27"/>
    <n v="200801"/>
    <n v="200801"/>
    <m/>
    <n v="1"/>
    <n v="200801"/>
    <n v="0"/>
  </r>
  <r>
    <x v="413"/>
    <x v="4"/>
    <m/>
    <x v="6"/>
    <x v="3"/>
    <x v="37"/>
    <n v="200801"/>
    <n v="200801"/>
    <m/>
    <n v="1"/>
    <n v="200801"/>
    <n v="0"/>
  </r>
  <r>
    <x v="413"/>
    <x v="4"/>
    <m/>
    <x v="19"/>
    <x v="3"/>
    <x v="22"/>
    <n v="200801"/>
    <n v="200801"/>
    <m/>
    <n v="1"/>
    <n v="200801"/>
    <n v="0"/>
  </r>
  <r>
    <x v="413"/>
    <x v="4"/>
    <m/>
    <x v="1"/>
    <x v="3"/>
    <x v="18"/>
    <n v="200801"/>
    <n v="200801"/>
    <m/>
    <n v="1"/>
    <n v="200801"/>
    <n v="0"/>
  </r>
  <r>
    <x v="413"/>
    <x v="4"/>
    <m/>
    <x v="6"/>
    <x v="2"/>
    <x v="37"/>
    <n v="200801"/>
    <n v="200801"/>
    <m/>
    <n v="1"/>
    <n v="200801"/>
    <n v="20000"/>
  </r>
  <r>
    <x v="413"/>
    <x v="4"/>
    <m/>
    <x v="6"/>
    <x v="2"/>
    <x v="42"/>
    <n v="200801"/>
    <n v="200801"/>
    <m/>
    <n v="1"/>
    <n v="200801"/>
    <n v="35000"/>
  </r>
  <r>
    <x v="413"/>
    <x v="4"/>
    <m/>
    <x v="36"/>
    <x v="2"/>
    <x v="110"/>
    <n v="200801"/>
    <n v="200801"/>
    <m/>
    <n v="5"/>
    <n v="200801"/>
    <n v="140000"/>
  </r>
  <r>
    <x v="413"/>
    <x v="4"/>
    <m/>
    <x v="36"/>
    <x v="2"/>
    <x v="111"/>
    <n v="200801"/>
    <n v="200801"/>
    <m/>
    <n v="1"/>
    <n v="200801"/>
    <n v="49000"/>
  </r>
  <r>
    <x v="413"/>
    <x v="4"/>
    <m/>
    <x v="35"/>
    <x v="2"/>
    <x v="112"/>
    <n v="200801"/>
    <n v="200801"/>
    <m/>
    <n v="4"/>
    <n v="200801"/>
    <n v="8000"/>
  </r>
  <r>
    <x v="413"/>
    <x v="4"/>
    <m/>
    <x v="25"/>
    <x v="2"/>
    <x v="34"/>
    <n v="200801"/>
    <n v="200801"/>
    <m/>
    <n v="3"/>
    <n v="200801"/>
    <n v="297000"/>
  </r>
  <r>
    <x v="413"/>
    <x v="4"/>
    <m/>
    <x v="31"/>
    <x v="2"/>
    <x v="95"/>
    <n v="200801"/>
    <n v="200801"/>
    <m/>
    <n v="41"/>
    <n v="200801"/>
    <n v="918400"/>
  </r>
  <r>
    <x v="413"/>
    <x v="4"/>
    <m/>
    <x v="31"/>
    <x v="2"/>
    <x v="96"/>
    <n v="200801"/>
    <n v="200801"/>
    <m/>
    <n v="37"/>
    <n v="200801"/>
    <n v="1450400"/>
  </r>
  <r>
    <x v="413"/>
    <x v="4"/>
    <m/>
    <x v="32"/>
    <x v="2"/>
    <x v="97"/>
    <n v="200801"/>
    <n v="200801"/>
    <m/>
    <n v="30"/>
    <n v="200801"/>
    <n v="1113000"/>
  </r>
  <r>
    <x v="413"/>
    <x v="4"/>
    <m/>
    <x v="34"/>
    <x v="2"/>
    <x v="105"/>
    <n v="200801"/>
    <n v="200801"/>
    <m/>
    <n v="28"/>
    <n v="200801"/>
    <n v="1038800"/>
  </r>
  <r>
    <x v="413"/>
    <x v="4"/>
    <m/>
    <x v="30"/>
    <x v="2"/>
    <x v="99"/>
    <n v="200801"/>
    <n v="200801"/>
    <m/>
    <n v="4"/>
    <n v="200801"/>
    <n v="89600"/>
  </r>
  <r>
    <x v="413"/>
    <x v="4"/>
    <m/>
    <x v="30"/>
    <x v="2"/>
    <x v="100"/>
    <n v="200801"/>
    <n v="200801"/>
    <m/>
    <n v="1"/>
    <n v="200801"/>
    <n v="39200"/>
  </r>
  <r>
    <x v="413"/>
    <x v="4"/>
    <m/>
    <x v="1"/>
    <x v="2"/>
    <x v="18"/>
    <n v="200801"/>
    <n v="200801"/>
    <m/>
    <n v="1"/>
    <n v="200801"/>
    <n v="20000"/>
  </r>
  <r>
    <x v="413"/>
    <x v="4"/>
    <m/>
    <x v="1"/>
    <x v="2"/>
    <x v="21"/>
    <n v="200801"/>
    <n v="200801"/>
    <m/>
    <n v="1"/>
    <n v="200801"/>
    <n v="35000"/>
  </r>
  <r>
    <x v="413"/>
    <x v="4"/>
    <m/>
    <x v="4"/>
    <x v="2"/>
    <x v="26"/>
    <n v="200801"/>
    <n v="200801"/>
    <m/>
    <n v="1"/>
    <n v="200801"/>
    <n v="4000"/>
  </r>
  <r>
    <x v="413"/>
    <x v="4"/>
    <m/>
    <x v="4"/>
    <x v="2"/>
    <x v="27"/>
    <n v="200801"/>
    <n v="200801"/>
    <m/>
    <n v="6"/>
    <n v="200801"/>
    <n v="120000"/>
  </r>
  <r>
    <x v="413"/>
    <x v="4"/>
    <m/>
    <x v="0"/>
    <x v="2"/>
    <x v="15"/>
    <n v="200801"/>
    <n v="200801"/>
    <m/>
    <n v="44"/>
    <n v="200801"/>
    <n v="880000"/>
  </r>
  <r>
    <x v="413"/>
    <x v="4"/>
    <m/>
    <x v="0"/>
    <x v="2"/>
    <x v="16"/>
    <n v="200801"/>
    <n v="200801"/>
    <m/>
    <n v="27"/>
    <n v="200801"/>
    <n v="945000"/>
  </r>
  <r>
    <x v="413"/>
    <x v="4"/>
    <m/>
    <x v="0"/>
    <x v="2"/>
    <x v="17"/>
    <n v="200801"/>
    <n v="200801"/>
    <m/>
    <n v="40"/>
    <n v="200801"/>
    <n v="1320000"/>
  </r>
  <r>
    <x v="413"/>
    <x v="4"/>
    <m/>
    <x v="0"/>
    <x v="2"/>
    <x v="19"/>
    <n v="200801"/>
    <n v="200801"/>
    <m/>
    <n v="38"/>
    <n v="200801"/>
    <n v="114000"/>
  </r>
  <r>
    <x v="413"/>
    <x v="4"/>
    <m/>
    <x v="5"/>
    <x v="2"/>
    <x v="28"/>
    <n v="200801"/>
    <n v="200801"/>
    <m/>
    <n v="16"/>
    <n v="200801"/>
    <n v="448000"/>
  </r>
  <r>
    <x v="413"/>
    <x v="4"/>
    <m/>
    <x v="5"/>
    <x v="2"/>
    <x v="69"/>
    <n v="200801"/>
    <n v="200801"/>
    <m/>
    <n v="2"/>
    <n v="200801"/>
    <n v="96000"/>
  </r>
  <r>
    <x v="413"/>
    <x v="4"/>
    <m/>
    <x v="22"/>
    <x v="2"/>
    <x v="29"/>
    <n v="200801"/>
    <n v="200801"/>
    <m/>
    <n v="8"/>
    <n v="200801"/>
    <n v="304000"/>
  </r>
  <r>
    <x v="413"/>
    <x v="4"/>
    <m/>
    <x v="19"/>
    <x v="2"/>
    <x v="22"/>
    <n v="200801"/>
    <n v="200801"/>
    <m/>
    <n v="10"/>
    <n v="200801"/>
    <n v="130000"/>
  </r>
  <r>
    <x v="413"/>
    <x v="4"/>
    <m/>
    <x v="19"/>
    <x v="2"/>
    <x v="23"/>
    <n v="200801"/>
    <n v="200801"/>
    <m/>
    <n v="2"/>
    <n v="200801"/>
    <n v="48000"/>
  </r>
  <r>
    <x v="413"/>
    <x v="4"/>
    <m/>
    <x v="19"/>
    <x v="2"/>
    <x v="24"/>
    <n v="200801"/>
    <n v="200801"/>
    <m/>
    <n v="1"/>
    <n v="200801"/>
    <n v="33000"/>
  </r>
  <r>
    <x v="413"/>
    <x v="4"/>
    <m/>
    <x v="33"/>
    <x v="2"/>
    <x v="92"/>
    <n v="200801"/>
    <n v="200801"/>
    <m/>
    <n v="2"/>
    <n v="200801"/>
    <n v="36400"/>
  </r>
  <r>
    <x v="413"/>
    <x v="4"/>
    <m/>
    <x v="0"/>
    <x v="9"/>
    <x v="15"/>
    <n v="200801"/>
    <n v="200801"/>
    <m/>
    <n v="6"/>
    <n v="200801"/>
    <n v="120000"/>
  </r>
  <r>
    <x v="414"/>
    <x v="1"/>
    <m/>
    <x v="0"/>
    <x v="1"/>
    <x v="16"/>
    <n v="200801"/>
    <n v="200801"/>
    <m/>
    <n v="3"/>
    <n v="200801"/>
    <n v="105000"/>
  </r>
  <r>
    <x v="414"/>
    <x v="1"/>
    <m/>
    <x v="36"/>
    <x v="5"/>
    <x v="109"/>
    <n v="200801"/>
    <n v="200801"/>
    <m/>
    <n v="3"/>
    <n v="200801"/>
    <n v="52500"/>
  </r>
  <r>
    <x v="414"/>
    <x v="1"/>
    <m/>
    <x v="4"/>
    <x v="5"/>
    <x v="62"/>
    <n v="200801"/>
    <n v="200801"/>
    <m/>
    <n v="3"/>
    <n v="200801"/>
    <n v="54000"/>
  </r>
  <r>
    <x v="414"/>
    <x v="1"/>
    <m/>
    <x v="0"/>
    <x v="7"/>
    <x v="15"/>
    <n v="200801"/>
    <n v="200801"/>
    <m/>
    <n v="1"/>
    <n v="200801"/>
    <n v="20000"/>
  </r>
  <r>
    <x v="414"/>
    <x v="1"/>
    <m/>
    <x v="0"/>
    <x v="3"/>
    <x v="15"/>
    <n v="200801"/>
    <n v="200801"/>
    <m/>
    <n v="3"/>
    <n v="200801"/>
    <n v="0"/>
  </r>
  <r>
    <x v="414"/>
    <x v="1"/>
    <m/>
    <x v="36"/>
    <x v="3"/>
    <x v="109"/>
    <n v="200801"/>
    <n v="200801"/>
    <m/>
    <n v="3"/>
    <n v="200801"/>
    <n v="0"/>
  </r>
  <r>
    <x v="414"/>
    <x v="1"/>
    <m/>
    <x v="18"/>
    <x v="3"/>
    <x v="19"/>
    <n v="200801"/>
    <n v="200801"/>
    <m/>
    <n v="3"/>
    <n v="200801"/>
    <n v="0"/>
  </r>
  <r>
    <x v="414"/>
    <x v="1"/>
    <m/>
    <x v="5"/>
    <x v="3"/>
    <x v="28"/>
    <n v="200801"/>
    <n v="200801"/>
    <m/>
    <n v="3"/>
    <n v="200801"/>
    <n v="0"/>
  </r>
  <r>
    <x v="414"/>
    <x v="1"/>
    <m/>
    <x v="6"/>
    <x v="2"/>
    <x v="37"/>
    <n v="200801"/>
    <n v="200801"/>
    <m/>
    <n v="4"/>
    <n v="200801"/>
    <n v="80000"/>
  </r>
  <r>
    <x v="414"/>
    <x v="1"/>
    <m/>
    <x v="36"/>
    <x v="2"/>
    <x v="110"/>
    <n v="200801"/>
    <n v="200801"/>
    <m/>
    <n v="2"/>
    <n v="200801"/>
    <n v="56000"/>
  </r>
  <r>
    <x v="414"/>
    <x v="1"/>
    <m/>
    <x v="35"/>
    <x v="2"/>
    <x v="112"/>
    <n v="200801"/>
    <n v="200801"/>
    <m/>
    <n v="16"/>
    <n v="200801"/>
    <n v="32000"/>
  </r>
  <r>
    <x v="414"/>
    <x v="1"/>
    <m/>
    <x v="25"/>
    <x v="2"/>
    <x v="34"/>
    <n v="200801"/>
    <n v="200801"/>
    <m/>
    <n v="7"/>
    <n v="200801"/>
    <n v="693000"/>
  </r>
  <r>
    <x v="414"/>
    <x v="1"/>
    <m/>
    <x v="31"/>
    <x v="2"/>
    <x v="95"/>
    <n v="200801"/>
    <n v="200801"/>
    <m/>
    <n v="89"/>
    <n v="200801"/>
    <n v="1993600"/>
  </r>
  <r>
    <x v="414"/>
    <x v="1"/>
    <m/>
    <x v="31"/>
    <x v="2"/>
    <x v="96"/>
    <n v="200801"/>
    <n v="200801"/>
    <m/>
    <n v="122"/>
    <n v="200801"/>
    <n v="4782400"/>
  </r>
  <r>
    <x v="414"/>
    <x v="1"/>
    <m/>
    <x v="32"/>
    <x v="2"/>
    <x v="97"/>
    <n v="200801"/>
    <n v="200801"/>
    <m/>
    <n v="79"/>
    <n v="200801"/>
    <n v="2930900"/>
  </r>
  <r>
    <x v="414"/>
    <x v="1"/>
    <m/>
    <x v="34"/>
    <x v="2"/>
    <x v="105"/>
    <n v="200801"/>
    <n v="200801"/>
    <m/>
    <n v="26"/>
    <n v="200801"/>
    <n v="964600"/>
  </r>
  <r>
    <x v="414"/>
    <x v="1"/>
    <m/>
    <x v="30"/>
    <x v="2"/>
    <x v="99"/>
    <n v="200801"/>
    <n v="200801"/>
    <m/>
    <n v="12"/>
    <n v="200801"/>
    <n v="268800"/>
  </r>
  <r>
    <x v="414"/>
    <x v="1"/>
    <m/>
    <x v="30"/>
    <x v="2"/>
    <x v="100"/>
    <n v="200801"/>
    <n v="200801"/>
    <m/>
    <n v="1"/>
    <n v="200801"/>
    <n v="39200"/>
  </r>
  <r>
    <x v="414"/>
    <x v="1"/>
    <m/>
    <x v="1"/>
    <x v="2"/>
    <x v="18"/>
    <n v="200801"/>
    <n v="200801"/>
    <m/>
    <n v="10"/>
    <n v="200801"/>
    <n v="200000"/>
  </r>
  <r>
    <x v="414"/>
    <x v="1"/>
    <m/>
    <x v="4"/>
    <x v="2"/>
    <x v="26"/>
    <n v="200801"/>
    <n v="200801"/>
    <m/>
    <n v="7"/>
    <n v="200801"/>
    <n v="28000"/>
  </r>
  <r>
    <x v="414"/>
    <x v="1"/>
    <m/>
    <x v="4"/>
    <x v="2"/>
    <x v="27"/>
    <n v="200801"/>
    <n v="200801"/>
    <m/>
    <n v="11"/>
    <n v="200801"/>
    <n v="220000"/>
  </r>
  <r>
    <x v="414"/>
    <x v="1"/>
    <m/>
    <x v="0"/>
    <x v="2"/>
    <x v="15"/>
    <n v="200801"/>
    <n v="200801"/>
    <m/>
    <n v="65"/>
    <n v="200801"/>
    <n v="1300000"/>
  </r>
  <r>
    <x v="414"/>
    <x v="1"/>
    <m/>
    <x v="0"/>
    <x v="2"/>
    <x v="16"/>
    <n v="200801"/>
    <n v="200801"/>
    <m/>
    <n v="37"/>
    <n v="200801"/>
    <n v="1295000"/>
  </r>
  <r>
    <x v="414"/>
    <x v="1"/>
    <m/>
    <x v="0"/>
    <x v="2"/>
    <x v="17"/>
    <n v="200801"/>
    <n v="200801"/>
    <m/>
    <n v="56"/>
    <n v="200801"/>
    <n v="1848000"/>
  </r>
  <r>
    <x v="414"/>
    <x v="1"/>
    <m/>
    <x v="0"/>
    <x v="2"/>
    <x v="19"/>
    <n v="200801"/>
    <n v="200801"/>
    <m/>
    <n v="73"/>
    <n v="200801"/>
    <n v="219000"/>
  </r>
  <r>
    <x v="414"/>
    <x v="1"/>
    <m/>
    <x v="5"/>
    <x v="2"/>
    <x v="28"/>
    <n v="200801"/>
    <n v="200801"/>
    <m/>
    <n v="32"/>
    <n v="200801"/>
    <n v="896000"/>
  </r>
  <r>
    <x v="414"/>
    <x v="1"/>
    <m/>
    <x v="5"/>
    <x v="2"/>
    <x v="69"/>
    <n v="200801"/>
    <n v="200801"/>
    <m/>
    <n v="6"/>
    <n v="200801"/>
    <n v="288000"/>
  </r>
  <r>
    <x v="414"/>
    <x v="1"/>
    <m/>
    <x v="22"/>
    <x v="2"/>
    <x v="29"/>
    <n v="200801"/>
    <n v="200801"/>
    <m/>
    <n v="5"/>
    <n v="200801"/>
    <n v="190000"/>
  </r>
  <r>
    <x v="414"/>
    <x v="1"/>
    <m/>
    <x v="19"/>
    <x v="2"/>
    <x v="22"/>
    <n v="200801"/>
    <n v="200801"/>
    <m/>
    <n v="11"/>
    <n v="200801"/>
    <n v="143000"/>
  </r>
  <r>
    <x v="414"/>
    <x v="1"/>
    <m/>
    <x v="19"/>
    <x v="2"/>
    <x v="23"/>
    <n v="200801"/>
    <n v="200801"/>
    <m/>
    <n v="2"/>
    <n v="200801"/>
    <n v="48000"/>
  </r>
  <r>
    <x v="414"/>
    <x v="1"/>
    <m/>
    <x v="19"/>
    <x v="2"/>
    <x v="24"/>
    <n v="200801"/>
    <n v="200801"/>
    <m/>
    <n v="4"/>
    <n v="200801"/>
    <n v="132000"/>
  </r>
  <r>
    <x v="414"/>
    <x v="1"/>
    <m/>
    <x v="33"/>
    <x v="2"/>
    <x v="92"/>
    <n v="200801"/>
    <n v="200801"/>
    <m/>
    <n v="1"/>
    <n v="200801"/>
    <n v="18200"/>
  </r>
  <r>
    <x v="414"/>
    <x v="1"/>
    <m/>
    <x v="0"/>
    <x v="9"/>
    <x v="15"/>
    <n v="200801"/>
    <n v="200801"/>
    <m/>
    <n v="3"/>
    <n v="200801"/>
    <n v="60000"/>
  </r>
  <r>
    <x v="414"/>
    <x v="1"/>
    <m/>
    <x v="6"/>
    <x v="9"/>
    <x v="37"/>
    <n v="200801"/>
    <n v="200801"/>
    <m/>
    <n v="2"/>
    <n v="200801"/>
    <n v="40000"/>
  </r>
  <r>
    <x v="415"/>
    <x v="0"/>
    <m/>
    <x v="0"/>
    <x v="1"/>
    <x v="16"/>
    <n v="200801"/>
    <n v="200801"/>
    <m/>
    <n v="5"/>
    <n v="200801"/>
    <n v="175000"/>
  </r>
  <r>
    <x v="415"/>
    <x v="0"/>
    <m/>
    <x v="0"/>
    <x v="5"/>
    <x v="51"/>
    <n v="200801"/>
    <n v="200801"/>
    <m/>
    <n v="30"/>
    <n v="200801"/>
    <n v="337500"/>
  </r>
  <r>
    <x v="415"/>
    <x v="0"/>
    <m/>
    <x v="5"/>
    <x v="5"/>
    <x v="53"/>
    <n v="200801"/>
    <n v="200801"/>
    <m/>
    <n v="20"/>
    <n v="200801"/>
    <n v="297000"/>
  </r>
  <r>
    <x v="415"/>
    <x v="0"/>
    <m/>
    <x v="4"/>
    <x v="5"/>
    <x v="62"/>
    <n v="200801"/>
    <n v="200801"/>
    <m/>
    <n v="3"/>
    <n v="200801"/>
    <n v="54000"/>
  </r>
  <r>
    <x v="415"/>
    <x v="0"/>
    <m/>
    <x v="0"/>
    <x v="7"/>
    <x v="15"/>
    <n v="200801"/>
    <n v="200801"/>
    <m/>
    <n v="3"/>
    <n v="200801"/>
    <n v="60000"/>
  </r>
  <r>
    <x v="415"/>
    <x v="0"/>
    <m/>
    <x v="0"/>
    <x v="3"/>
    <x v="15"/>
    <n v="200801"/>
    <n v="200801"/>
    <m/>
    <n v="1"/>
    <n v="200801"/>
    <n v="0"/>
  </r>
  <r>
    <x v="415"/>
    <x v="0"/>
    <m/>
    <x v="18"/>
    <x v="3"/>
    <x v="19"/>
    <n v="200801"/>
    <n v="200801"/>
    <m/>
    <n v="1"/>
    <n v="200801"/>
    <n v="0"/>
  </r>
  <r>
    <x v="415"/>
    <x v="0"/>
    <m/>
    <x v="5"/>
    <x v="3"/>
    <x v="28"/>
    <n v="200801"/>
    <n v="200801"/>
    <m/>
    <n v="1"/>
    <n v="200801"/>
    <n v="0"/>
  </r>
  <r>
    <x v="415"/>
    <x v="0"/>
    <m/>
    <x v="36"/>
    <x v="3"/>
    <x v="109"/>
    <n v="200801"/>
    <n v="200801"/>
    <m/>
    <n v="1"/>
    <n v="200801"/>
    <n v="0"/>
  </r>
  <r>
    <x v="415"/>
    <x v="0"/>
    <m/>
    <x v="6"/>
    <x v="2"/>
    <x v="37"/>
    <n v="200801"/>
    <n v="200801"/>
    <m/>
    <n v="2"/>
    <n v="200801"/>
    <n v="40000"/>
  </r>
  <r>
    <x v="415"/>
    <x v="0"/>
    <m/>
    <x v="36"/>
    <x v="2"/>
    <x v="110"/>
    <n v="200801"/>
    <n v="200801"/>
    <m/>
    <n v="4"/>
    <n v="200801"/>
    <n v="112000"/>
  </r>
  <r>
    <x v="415"/>
    <x v="0"/>
    <m/>
    <x v="35"/>
    <x v="2"/>
    <x v="112"/>
    <n v="200801"/>
    <n v="200801"/>
    <m/>
    <n v="1"/>
    <n v="200801"/>
    <n v="2000"/>
  </r>
  <r>
    <x v="415"/>
    <x v="0"/>
    <m/>
    <x v="25"/>
    <x v="2"/>
    <x v="34"/>
    <n v="200801"/>
    <n v="200801"/>
    <m/>
    <n v="3"/>
    <n v="200801"/>
    <n v="297000"/>
  </r>
  <r>
    <x v="415"/>
    <x v="0"/>
    <m/>
    <x v="31"/>
    <x v="2"/>
    <x v="95"/>
    <n v="200801"/>
    <n v="200801"/>
    <m/>
    <n v="91"/>
    <n v="200801"/>
    <n v="2038400"/>
  </r>
  <r>
    <x v="415"/>
    <x v="0"/>
    <m/>
    <x v="31"/>
    <x v="2"/>
    <x v="96"/>
    <n v="200801"/>
    <n v="200801"/>
    <m/>
    <n v="87"/>
    <n v="200801"/>
    <n v="3410400"/>
  </r>
  <r>
    <x v="415"/>
    <x v="0"/>
    <m/>
    <x v="32"/>
    <x v="2"/>
    <x v="97"/>
    <n v="200801"/>
    <n v="200801"/>
    <m/>
    <n v="72"/>
    <n v="200801"/>
    <n v="2671200"/>
  </r>
  <r>
    <x v="415"/>
    <x v="0"/>
    <m/>
    <x v="34"/>
    <x v="2"/>
    <x v="105"/>
    <n v="200801"/>
    <n v="200801"/>
    <m/>
    <n v="37"/>
    <n v="200801"/>
    <n v="1372700"/>
  </r>
  <r>
    <x v="415"/>
    <x v="0"/>
    <m/>
    <x v="30"/>
    <x v="2"/>
    <x v="99"/>
    <n v="200801"/>
    <n v="200801"/>
    <m/>
    <n v="8"/>
    <n v="200801"/>
    <n v="179200"/>
  </r>
  <r>
    <x v="415"/>
    <x v="0"/>
    <m/>
    <x v="1"/>
    <x v="2"/>
    <x v="18"/>
    <n v="200801"/>
    <n v="200801"/>
    <m/>
    <n v="4"/>
    <n v="200801"/>
    <n v="80000"/>
  </r>
  <r>
    <x v="415"/>
    <x v="0"/>
    <m/>
    <x v="1"/>
    <x v="2"/>
    <x v="21"/>
    <n v="200801"/>
    <n v="200801"/>
    <m/>
    <n v="1"/>
    <n v="200801"/>
    <n v="35000"/>
  </r>
  <r>
    <x v="415"/>
    <x v="0"/>
    <m/>
    <x v="4"/>
    <x v="2"/>
    <x v="26"/>
    <n v="200801"/>
    <n v="200801"/>
    <m/>
    <n v="10"/>
    <n v="200801"/>
    <n v="40000"/>
  </r>
  <r>
    <x v="415"/>
    <x v="0"/>
    <m/>
    <x v="4"/>
    <x v="2"/>
    <x v="27"/>
    <n v="200801"/>
    <n v="200801"/>
    <m/>
    <n v="8"/>
    <n v="200801"/>
    <n v="160000"/>
  </r>
  <r>
    <x v="415"/>
    <x v="0"/>
    <m/>
    <x v="0"/>
    <x v="2"/>
    <x v="15"/>
    <n v="200801"/>
    <n v="200801"/>
    <m/>
    <n v="87"/>
    <n v="200801"/>
    <n v="1740000"/>
  </r>
  <r>
    <x v="415"/>
    <x v="0"/>
    <m/>
    <x v="0"/>
    <x v="2"/>
    <x v="16"/>
    <n v="200801"/>
    <n v="200801"/>
    <m/>
    <n v="37"/>
    <n v="200801"/>
    <n v="1295000"/>
  </r>
  <r>
    <x v="415"/>
    <x v="0"/>
    <m/>
    <x v="0"/>
    <x v="2"/>
    <x v="17"/>
    <n v="200801"/>
    <n v="200801"/>
    <m/>
    <n v="47"/>
    <n v="200801"/>
    <n v="1551000"/>
  </r>
  <r>
    <x v="415"/>
    <x v="0"/>
    <m/>
    <x v="0"/>
    <x v="2"/>
    <x v="19"/>
    <n v="200801"/>
    <n v="200801"/>
    <m/>
    <n v="80"/>
    <n v="200801"/>
    <n v="240000"/>
  </r>
  <r>
    <x v="415"/>
    <x v="0"/>
    <m/>
    <x v="5"/>
    <x v="2"/>
    <x v="28"/>
    <n v="200801"/>
    <n v="200801"/>
    <m/>
    <n v="29"/>
    <n v="200801"/>
    <n v="812000"/>
  </r>
  <r>
    <x v="415"/>
    <x v="0"/>
    <m/>
    <x v="5"/>
    <x v="2"/>
    <x v="69"/>
    <n v="200801"/>
    <n v="200801"/>
    <m/>
    <n v="7"/>
    <n v="200801"/>
    <n v="336000"/>
  </r>
  <r>
    <x v="415"/>
    <x v="0"/>
    <m/>
    <x v="22"/>
    <x v="2"/>
    <x v="29"/>
    <n v="200801"/>
    <n v="200801"/>
    <m/>
    <n v="15"/>
    <n v="200801"/>
    <n v="570000"/>
  </r>
  <r>
    <x v="415"/>
    <x v="0"/>
    <m/>
    <x v="19"/>
    <x v="2"/>
    <x v="22"/>
    <n v="200801"/>
    <n v="200801"/>
    <m/>
    <n v="16"/>
    <n v="200801"/>
    <n v="208000"/>
  </r>
  <r>
    <x v="415"/>
    <x v="0"/>
    <m/>
    <x v="19"/>
    <x v="2"/>
    <x v="23"/>
    <n v="200801"/>
    <n v="200801"/>
    <m/>
    <n v="4"/>
    <n v="200801"/>
    <n v="96000"/>
  </r>
  <r>
    <x v="415"/>
    <x v="0"/>
    <m/>
    <x v="19"/>
    <x v="2"/>
    <x v="24"/>
    <n v="200801"/>
    <n v="200801"/>
    <m/>
    <n v="4"/>
    <n v="200801"/>
    <n v="132000"/>
  </r>
  <r>
    <x v="415"/>
    <x v="0"/>
    <m/>
    <x v="33"/>
    <x v="2"/>
    <x v="92"/>
    <n v="200801"/>
    <n v="200801"/>
    <m/>
    <n v="1"/>
    <n v="200801"/>
    <n v="18200"/>
  </r>
  <r>
    <x v="415"/>
    <x v="0"/>
    <m/>
    <x v="0"/>
    <x v="9"/>
    <x v="15"/>
    <n v="200801"/>
    <n v="200801"/>
    <m/>
    <n v="5"/>
    <n v="200801"/>
    <n v="100000"/>
  </r>
  <r>
    <x v="415"/>
    <x v="0"/>
    <m/>
    <x v="19"/>
    <x v="9"/>
    <x v="22"/>
    <n v="200801"/>
    <n v="200801"/>
    <m/>
    <n v="1"/>
    <n v="200801"/>
    <n v="13000"/>
  </r>
  <r>
    <x v="415"/>
    <x v="0"/>
    <m/>
    <x v="6"/>
    <x v="9"/>
    <x v="37"/>
    <n v="200801"/>
    <n v="200801"/>
    <m/>
    <n v="1"/>
    <n v="200801"/>
    <n v="20000"/>
  </r>
  <r>
    <x v="416"/>
    <x v="2"/>
    <m/>
    <x v="0"/>
    <x v="1"/>
    <x v="16"/>
    <n v="200801"/>
    <n v="200801"/>
    <m/>
    <n v="2"/>
    <n v="200801"/>
    <n v="70000"/>
  </r>
  <r>
    <x v="416"/>
    <x v="2"/>
    <m/>
    <x v="30"/>
    <x v="3"/>
    <x v="87"/>
    <n v="200801"/>
    <n v="200801"/>
    <m/>
    <n v="20"/>
    <n v="200801"/>
    <n v="0"/>
  </r>
  <r>
    <x v="416"/>
    <x v="2"/>
    <m/>
    <x v="0"/>
    <x v="3"/>
    <x v="15"/>
    <n v="200801"/>
    <n v="200801"/>
    <m/>
    <n v="20"/>
    <n v="200801"/>
    <n v="0"/>
  </r>
  <r>
    <x v="416"/>
    <x v="2"/>
    <m/>
    <x v="6"/>
    <x v="2"/>
    <x v="37"/>
    <n v="200801"/>
    <n v="200801"/>
    <m/>
    <n v="5"/>
    <n v="200801"/>
    <n v="100000"/>
  </r>
  <r>
    <x v="416"/>
    <x v="2"/>
    <m/>
    <x v="6"/>
    <x v="2"/>
    <x v="42"/>
    <n v="200801"/>
    <n v="200801"/>
    <m/>
    <n v="1"/>
    <n v="200801"/>
    <n v="35000"/>
  </r>
  <r>
    <x v="416"/>
    <x v="2"/>
    <m/>
    <x v="36"/>
    <x v="2"/>
    <x v="110"/>
    <n v="200801"/>
    <n v="200801"/>
    <m/>
    <n v="3"/>
    <n v="200801"/>
    <n v="84000"/>
  </r>
  <r>
    <x v="416"/>
    <x v="2"/>
    <m/>
    <x v="36"/>
    <x v="2"/>
    <x v="111"/>
    <n v="200801"/>
    <n v="200801"/>
    <m/>
    <n v="4"/>
    <n v="200801"/>
    <n v="196000"/>
  </r>
  <r>
    <x v="416"/>
    <x v="2"/>
    <m/>
    <x v="35"/>
    <x v="2"/>
    <x v="112"/>
    <n v="200801"/>
    <n v="200801"/>
    <m/>
    <n v="13"/>
    <n v="200801"/>
    <n v="26000"/>
  </r>
  <r>
    <x v="416"/>
    <x v="2"/>
    <m/>
    <x v="25"/>
    <x v="2"/>
    <x v="34"/>
    <n v="200801"/>
    <n v="200801"/>
    <m/>
    <n v="4"/>
    <n v="200801"/>
    <n v="396000"/>
  </r>
  <r>
    <x v="416"/>
    <x v="2"/>
    <m/>
    <x v="31"/>
    <x v="2"/>
    <x v="95"/>
    <n v="200801"/>
    <n v="200801"/>
    <m/>
    <n v="65"/>
    <n v="200801"/>
    <n v="1456000"/>
  </r>
  <r>
    <x v="416"/>
    <x v="2"/>
    <m/>
    <x v="31"/>
    <x v="2"/>
    <x v="96"/>
    <n v="200801"/>
    <n v="200801"/>
    <m/>
    <n v="73"/>
    <n v="200801"/>
    <n v="2861600"/>
  </r>
  <r>
    <x v="416"/>
    <x v="2"/>
    <m/>
    <x v="32"/>
    <x v="2"/>
    <x v="97"/>
    <n v="200801"/>
    <n v="200801"/>
    <m/>
    <n v="66"/>
    <n v="200801"/>
    <n v="2448600"/>
  </r>
  <r>
    <x v="416"/>
    <x v="2"/>
    <m/>
    <x v="34"/>
    <x v="2"/>
    <x v="105"/>
    <n v="200801"/>
    <n v="200801"/>
    <m/>
    <n v="33"/>
    <n v="200801"/>
    <n v="1224300"/>
  </r>
  <r>
    <x v="416"/>
    <x v="2"/>
    <m/>
    <x v="30"/>
    <x v="2"/>
    <x v="99"/>
    <n v="200801"/>
    <n v="200801"/>
    <m/>
    <n v="4"/>
    <n v="200801"/>
    <n v="89600"/>
  </r>
  <r>
    <x v="416"/>
    <x v="2"/>
    <m/>
    <x v="1"/>
    <x v="2"/>
    <x v="18"/>
    <n v="200801"/>
    <n v="200801"/>
    <m/>
    <n v="6"/>
    <n v="200801"/>
    <n v="120000"/>
  </r>
  <r>
    <x v="416"/>
    <x v="2"/>
    <m/>
    <x v="1"/>
    <x v="2"/>
    <x v="21"/>
    <n v="200801"/>
    <n v="200801"/>
    <m/>
    <n v="1"/>
    <n v="200801"/>
    <n v="35000"/>
  </r>
  <r>
    <x v="416"/>
    <x v="2"/>
    <m/>
    <x v="4"/>
    <x v="2"/>
    <x v="26"/>
    <n v="200801"/>
    <n v="200801"/>
    <m/>
    <n v="6"/>
    <n v="200801"/>
    <n v="24000"/>
  </r>
  <r>
    <x v="416"/>
    <x v="2"/>
    <m/>
    <x v="4"/>
    <x v="2"/>
    <x v="27"/>
    <n v="200801"/>
    <n v="200801"/>
    <m/>
    <n v="7"/>
    <n v="200801"/>
    <n v="140000"/>
  </r>
  <r>
    <x v="416"/>
    <x v="2"/>
    <m/>
    <x v="0"/>
    <x v="2"/>
    <x v="15"/>
    <n v="200801"/>
    <n v="200801"/>
    <m/>
    <n v="50"/>
    <n v="200801"/>
    <n v="1000000"/>
  </r>
  <r>
    <x v="416"/>
    <x v="2"/>
    <m/>
    <x v="0"/>
    <x v="2"/>
    <x v="16"/>
    <n v="200801"/>
    <n v="200801"/>
    <m/>
    <n v="32"/>
    <n v="200801"/>
    <n v="1120000"/>
  </r>
  <r>
    <x v="416"/>
    <x v="2"/>
    <m/>
    <x v="0"/>
    <x v="2"/>
    <x v="17"/>
    <n v="200801"/>
    <n v="200801"/>
    <m/>
    <n v="44"/>
    <n v="200801"/>
    <n v="1452000"/>
  </r>
  <r>
    <x v="416"/>
    <x v="2"/>
    <m/>
    <x v="0"/>
    <x v="2"/>
    <x v="19"/>
    <n v="200801"/>
    <n v="200801"/>
    <m/>
    <n v="46"/>
    <n v="200801"/>
    <n v="138000"/>
  </r>
  <r>
    <x v="416"/>
    <x v="2"/>
    <m/>
    <x v="5"/>
    <x v="2"/>
    <x v="28"/>
    <n v="200801"/>
    <n v="200801"/>
    <m/>
    <n v="21"/>
    <n v="200801"/>
    <n v="588000"/>
  </r>
  <r>
    <x v="416"/>
    <x v="2"/>
    <m/>
    <x v="5"/>
    <x v="2"/>
    <x v="69"/>
    <n v="200801"/>
    <n v="200801"/>
    <m/>
    <n v="9"/>
    <n v="200801"/>
    <n v="432000"/>
  </r>
  <r>
    <x v="416"/>
    <x v="2"/>
    <m/>
    <x v="22"/>
    <x v="2"/>
    <x v="29"/>
    <n v="200801"/>
    <n v="200801"/>
    <m/>
    <n v="12"/>
    <n v="200801"/>
    <n v="456000"/>
  </r>
  <r>
    <x v="416"/>
    <x v="2"/>
    <m/>
    <x v="19"/>
    <x v="2"/>
    <x v="22"/>
    <n v="200801"/>
    <n v="200801"/>
    <m/>
    <n v="13"/>
    <n v="200801"/>
    <n v="169000"/>
  </r>
  <r>
    <x v="416"/>
    <x v="2"/>
    <m/>
    <x v="19"/>
    <x v="2"/>
    <x v="23"/>
    <n v="200801"/>
    <n v="200801"/>
    <m/>
    <n v="2"/>
    <n v="200801"/>
    <n v="48000"/>
  </r>
  <r>
    <x v="416"/>
    <x v="2"/>
    <m/>
    <x v="19"/>
    <x v="2"/>
    <x v="24"/>
    <n v="200801"/>
    <n v="200801"/>
    <m/>
    <n v="2"/>
    <n v="200801"/>
    <n v="66000"/>
  </r>
  <r>
    <x v="416"/>
    <x v="2"/>
    <m/>
    <x v="33"/>
    <x v="2"/>
    <x v="92"/>
    <n v="200801"/>
    <n v="200801"/>
    <m/>
    <n v="3"/>
    <n v="200801"/>
    <n v="54600"/>
  </r>
  <r>
    <x v="416"/>
    <x v="2"/>
    <m/>
    <x v="0"/>
    <x v="9"/>
    <x v="15"/>
    <n v="200801"/>
    <n v="200801"/>
    <m/>
    <n v="4"/>
    <n v="200801"/>
    <n v="80000"/>
  </r>
  <r>
    <x v="416"/>
    <x v="2"/>
    <m/>
    <x v="30"/>
    <x v="9"/>
    <x v="104"/>
    <n v="200801"/>
    <n v="200801"/>
    <m/>
    <n v="1"/>
    <n v="200801"/>
    <n v="22400"/>
  </r>
  <r>
    <x v="416"/>
    <x v="2"/>
    <m/>
    <x v="0"/>
    <x v="19"/>
    <x v="15"/>
    <n v="200801"/>
    <n v="200801"/>
    <m/>
    <n v="1"/>
    <n v="200801"/>
    <n v="25000"/>
  </r>
  <r>
    <x v="417"/>
    <x v="5"/>
    <m/>
    <x v="0"/>
    <x v="7"/>
    <x v="15"/>
    <n v="200801"/>
    <n v="200801"/>
    <m/>
    <n v="4"/>
    <n v="200801"/>
    <n v="80000"/>
  </r>
  <r>
    <x v="417"/>
    <x v="5"/>
    <m/>
    <x v="6"/>
    <x v="2"/>
    <x v="37"/>
    <n v="200801"/>
    <n v="200801"/>
    <m/>
    <n v="3"/>
    <n v="200801"/>
    <n v="60000"/>
  </r>
  <r>
    <x v="417"/>
    <x v="5"/>
    <m/>
    <x v="36"/>
    <x v="2"/>
    <x v="110"/>
    <n v="200801"/>
    <n v="200801"/>
    <m/>
    <n v="4"/>
    <n v="200801"/>
    <n v="112000"/>
  </r>
  <r>
    <x v="417"/>
    <x v="5"/>
    <m/>
    <x v="35"/>
    <x v="2"/>
    <x v="112"/>
    <n v="200801"/>
    <n v="200801"/>
    <m/>
    <n v="6"/>
    <n v="200801"/>
    <n v="12000"/>
  </r>
  <r>
    <x v="417"/>
    <x v="5"/>
    <m/>
    <x v="25"/>
    <x v="2"/>
    <x v="34"/>
    <n v="200801"/>
    <n v="200801"/>
    <m/>
    <n v="2"/>
    <n v="200801"/>
    <n v="198000"/>
  </r>
  <r>
    <x v="417"/>
    <x v="5"/>
    <m/>
    <x v="31"/>
    <x v="2"/>
    <x v="95"/>
    <n v="200801"/>
    <n v="200801"/>
    <m/>
    <n v="38"/>
    <n v="200801"/>
    <n v="851200"/>
  </r>
  <r>
    <x v="417"/>
    <x v="5"/>
    <m/>
    <x v="31"/>
    <x v="2"/>
    <x v="96"/>
    <n v="200801"/>
    <n v="200801"/>
    <m/>
    <n v="49"/>
    <n v="200801"/>
    <n v="1920800"/>
  </r>
  <r>
    <x v="417"/>
    <x v="5"/>
    <m/>
    <x v="32"/>
    <x v="2"/>
    <x v="97"/>
    <n v="200801"/>
    <n v="200801"/>
    <m/>
    <n v="34"/>
    <n v="200801"/>
    <n v="1261400"/>
  </r>
  <r>
    <x v="417"/>
    <x v="5"/>
    <m/>
    <x v="34"/>
    <x v="2"/>
    <x v="105"/>
    <n v="200801"/>
    <n v="200801"/>
    <m/>
    <n v="16"/>
    <n v="200801"/>
    <n v="593600"/>
  </r>
  <r>
    <x v="417"/>
    <x v="5"/>
    <m/>
    <x v="30"/>
    <x v="2"/>
    <x v="99"/>
    <n v="200801"/>
    <n v="200801"/>
    <m/>
    <n v="6"/>
    <n v="200801"/>
    <n v="134400"/>
  </r>
  <r>
    <x v="417"/>
    <x v="5"/>
    <m/>
    <x v="1"/>
    <x v="2"/>
    <x v="18"/>
    <n v="200801"/>
    <n v="200801"/>
    <m/>
    <n v="3"/>
    <n v="200801"/>
    <n v="60000"/>
  </r>
  <r>
    <x v="417"/>
    <x v="5"/>
    <m/>
    <x v="1"/>
    <x v="2"/>
    <x v="21"/>
    <n v="200801"/>
    <n v="200801"/>
    <m/>
    <n v="1"/>
    <n v="200801"/>
    <n v="35000"/>
  </r>
  <r>
    <x v="417"/>
    <x v="5"/>
    <m/>
    <x v="4"/>
    <x v="2"/>
    <x v="26"/>
    <n v="200801"/>
    <n v="200801"/>
    <m/>
    <n v="6"/>
    <n v="200801"/>
    <n v="24000"/>
  </r>
  <r>
    <x v="417"/>
    <x v="5"/>
    <m/>
    <x v="4"/>
    <x v="2"/>
    <x v="27"/>
    <n v="200801"/>
    <n v="200801"/>
    <m/>
    <n v="5"/>
    <n v="200801"/>
    <n v="100000"/>
  </r>
  <r>
    <x v="417"/>
    <x v="5"/>
    <m/>
    <x v="0"/>
    <x v="2"/>
    <x v="15"/>
    <n v="200801"/>
    <n v="200801"/>
    <m/>
    <n v="23"/>
    <n v="200801"/>
    <n v="460000"/>
  </r>
  <r>
    <x v="417"/>
    <x v="5"/>
    <m/>
    <x v="0"/>
    <x v="2"/>
    <x v="16"/>
    <n v="200801"/>
    <n v="200801"/>
    <m/>
    <n v="8"/>
    <n v="200801"/>
    <n v="280000"/>
  </r>
  <r>
    <x v="417"/>
    <x v="5"/>
    <m/>
    <x v="0"/>
    <x v="2"/>
    <x v="17"/>
    <n v="200801"/>
    <n v="200801"/>
    <m/>
    <n v="30"/>
    <n v="200801"/>
    <n v="990000"/>
  </r>
  <r>
    <x v="417"/>
    <x v="5"/>
    <m/>
    <x v="0"/>
    <x v="2"/>
    <x v="19"/>
    <n v="200801"/>
    <n v="200801"/>
    <m/>
    <n v="22"/>
    <n v="200801"/>
    <n v="66000"/>
  </r>
  <r>
    <x v="417"/>
    <x v="5"/>
    <m/>
    <x v="5"/>
    <x v="2"/>
    <x v="28"/>
    <n v="200801"/>
    <n v="200801"/>
    <m/>
    <n v="11"/>
    <n v="200801"/>
    <n v="308000"/>
  </r>
  <r>
    <x v="417"/>
    <x v="5"/>
    <m/>
    <x v="5"/>
    <x v="2"/>
    <x v="69"/>
    <n v="200801"/>
    <n v="200801"/>
    <m/>
    <n v="4"/>
    <n v="200801"/>
    <n v="192000"/>
  </r>
  <r>
    <x v="417"/>
    <x v="5"/>
    <m/>
    <x v="22"/>
    <x v="2"/>
    <x v="29"/>
    <n v="200801"/>
    <n v="200801"/>
    <m/>
    <n v="3"/>
    <n v="200801"/>
    <n v="114000"/>
  </r>
  <r>
    <x v="417"/>
    <x v="5"/>
    <m/>
    <x v="19"/>
    <x v="2"/>
    <x v="22"/>
    <n v="200801"/>
    <n v="200801"/>
    <m/>
    <n v="8"/>
    <n v="200801"/>
    <n v="104000"/>
  </r>
  <r>
    <x v="417"/>
    <x v="5"/>
    <m/>
    <x v="19"/>
    <x v="2"/>
    <x v="23"/>
    <n v="200801"/>
    <n v="200801"/>
    <m/>
    <n v="2"/>
    <n v="200801"/>
    <n v="48000"/>
  </r>
  <r>
    <x v="417"/>
    <x v="5"/>
    <m/>
    <x v="19"/>
    <x v="2"/>
    <x v="24"/>
    <n v="200801"/>
    <n v="200801"/>
    <m/>
    <n v="1"/>
    <n v="200801"/>
    <n v="33000"/>
  </r>
  <r>
    <x v="417"/>
    <x v="5"/>
    <m/>
    <x v="33"/>
    <x v="2"/>
    <x v="92"/>
    <n v="200801"/>
    <n v="200801"/>
    <m/>
    <n v="2"/>
    <n v="200801"/>
    <n v="36400"/>
  </r>
  <r>
    <x v="417"/>
    <x v="5"/>
    <m/>
    <x v="33"/>
    <x v="2"/>
    <x v="93"/>
    <n v="200801"/>
    <n v="200801"/>
    <m/>
    <n v="1"/>
    <n v="200801"/>
    <n v="33800"/>
  </r>
  <r>
    <x v="417"/>
    <x v="5"/>
    <m/>
    <x v="0"/>
    <x v="9"/>
    <x v="15"/>
    <n v="200801"/>
    <n v="200801"/>
    <m/>
    <n v="5"/>
    <n v="200801"/>
    <n v="100000"/>
  </r>
  <r>
    <x v="418"/>
    <x v="6"/>
    <m/>
    <x v="0"/>
    <x v="7"/>
    <x v="15"/>
    <n v="200801"/>
    <n v="200801"/>
    <m/>
    <n v="9"/>
    <n v="200801"/>
    <n v="180000"/>
  </r>
  <r>
    <x v="418"/>
    <x v="6"/>
    <m/>
    <x v="6"/>
    <x v="2"/>
    <x v="37"/>
    <n v="200801"/>
    <n v="200801"/>
    <m/>
    <n v="7"/>
    <n v="200801"/>
    <n v="140000"/>
  </r>
  <r>
    <x v="418"/>
    <x v="6"/>
    <m/>
    <x v="6"/>
    <x v="2"/>
    <x v="42"/>
    <n v="200801"/>
    <n v="200801"/>
    <m/>
    <n v="1"/>
    <n v="200801"/>
    <n v="35000"/>
  </r>
  <r>
    <x v="418"/>
    <x v="6"/>
    <m/>
    <x v="36"/>
    <x v="2"/>
    <x v="110"/>
    <n v="200801"/>
    <n v="200801"/>
    <m/>
    <n v="2"/>
    <n v="200801"/>
    <n v="56000"/>
  </r>
  <r>
    <x v="418"/>
    <x v="6"/>
    <m/>
    <x v="36"/>
    <x v="2"/>
    <x v="111"/>
    <n v="200801"/>
    <n v="200801"/>
    <m/>
    <n v="1"/>
    <n v="200801"/>
    <n v="49000"/>
  </r>
  <r>
    <x v="418"/>
    <x v="6"/>
    <m/>
    <x v="25"/>
    <x v="2"/>
    <x v="34"/>
    <n v="200801"/>
    <n v="200801"/>
    <m/>
    <n v="7"/>
    <n v="200801"/>
    <n v="693000"/>
  </r>
  <r>
    <x v="418"/>
    <x v="6"/>
    <m/>
    <x v="31"/>
    <x v="2"/>
    <x v="95"/>
    <n v="200801"/>
    <n v="200801"/>
    <m/>
    <n v="82"/>
    <n v="200801"/>
    <n v="1836800"/>
  </r>
  <r>
    <x v="418"/>
    <x v="6"/>
    <m/>
    <x v="31"/>
    <x v="2"/>
    <x v="96"/>
    <n v="200801"/>
    <n v="200801"/>
    <m/>
    <n v="79"/>
    <n v="200801"/>
    <n v="3096800"/>
  </r>
  <r>
    <x v="418"/>
    <x v="6"/>
    <m/>
    <x v="32"/>
    <x v="2"/>
    <x v="97"/>
    <n v="200801"/>
    <n v="200801"/>
    <m/>
    <n v="58"/>
    <n v="200801"/>
    <n v="2151800"/>
  </r>
  <r>
    <x v="418"/>
    <x v="6"/>
    <m/>
    <x v="34"/>
    <x v="2"/>
    <x v="105"/>
    <n v="200801"/>
    <n v="200801"/>
    <m/>
    <n v="42"/>
    <n v="200801"/>
    <n v="1558200"/>
  </r>
  <r>
    <x v="418"/>
    <x v="6"/>
    <m/>
    <x v="30"/>
    <x v="2"/>
    <x v="99"/>
    <n v="200801"/>
    <n v="200801"/>
    <m/>
    <n v="14"/>
    <n v="200801"/>
    <n v="313600"/>
  </r>
  <r>
    <x v="418"/>
    <x v="6"/>
    <m/>
    <x v="30"/>
    <x v="2"/>
    <x v="100"/>
    <n v="200801"/>
    <n v="200801"/>
    <m/>
    <n v="1"/>
    <n v="200801"/>
    <n v="39200"/>
  </r>
  <r>
    <x v="418"/>
    <x v="6"/>
    <m/>
    <x v="1"/>
    <x v="2"/>
    <x v="18"/>
    <n v="200801"/>
    <n v="200801"/>
    <m/>
    <n v="5"/>
    <n v="200801"/>
    <n v="100000"/>
  </r>
  <r>
    <x v="418"/>
    <x v="6"/>
    <m/>
    <x v="4"/>
    <x v="2"/>
    <x v="26"/>
    <n v="200801"/>
    <n v="200801"/>
    <m/>
    <n v="14"/>
    <n v="200801"/>
    <n v="56000"/>
  </r>
  <r>
    <x v="418"/>
    <x v="6"/>
    <m/>
    <x v="4"/>
    <x v="2"/>
    <x v="27"/>
    <n v="200801"/>
    <n v="200801"/>
    <m/>
    <n v="5"/>
    <n v="200801"/>
    <n v="100000"/>
  </r>
  <r>
    <x v="418"/>
    <x v="6"/>
    <m/>
    <x v="0"/>
    <x v="2"/>
    <x v="15"/>
    <n v="200801"/>
    <n v="200801"/>
    <m/>
    <n v="78"/>
    <n v="200801"/>
    <n v="1560000"/>
  </r>
  <r>
    <x v="418"/>
    <x v="6"/>
    <m/>
    <x v="0"/>
    <x v="2"/>
    <x v="16"/>
    <n v="200801"/>
    <n v="200801"/>
    <m/>
    <n v="39"/>
    <n v="200801"/>
    <n v="1365000"/>
  </r>
  <r>
    <x v="418"/>
    <x v="6"/>
    <m/>
    <x v="0"/>
    <x v="2"/>
    <x v="17"/>
    <n v="200801"/>
    <n v="200801"/>
    <m/>
    <n v="52"/>
    <n v="200801"/>
    <n v="1716000"/>
  </r>
  <r>
    <x v="418"/>
    <x v="6"/>
    <m/>
    <x v="0"/>
    <x v="2"/>
    <x v="19"/>
    <n v="200801"/>
    <n v="200801"/>
    <m/>
    <n v="69"/>
    <n v="200801"/>
    <n v="207000"/>
  </r>
  <r>
    <x v="418"/>
    <x v="6"/>
    <m/>
    <x v="5"/>
    <x v="2"/>
    <x v="28"/>
    <n v="200801"/>
    <n v="200801"/>
    <m/>
    <n v="33"/>
    <n v="200801"/>
    <n v="924000"/>
  </r>
  <r>
    <x v="418"/>
    <x v="6"/>
    <m/>
    <x v="5"/>
    <x v="2"/>
    <x v="69"/>
    <n v="200801"/>
    <n v="200801"/>
    <m/>
    <n v="6"/>
    <n v="200801"/>
    <n v="288000"/>
  </r>
  <r>
    <x v="418"/>
    <x v="6"/>
    <m/>
    <x v="22"/>
    <x v="2"/>
    <x v="29"/>
    <n v="200801"/>
    <n v="200801"/>
    <m/>
    <n v="8"/>
    <n v="200801"/>
    <n v="304000"/>
  </r>
  <r>
    <x v="418"/>
    <x v="6"/>
    <m/>
    <x v="19"/>
    <x v="2"/>
    <x v="22"/>
    <n v="200801"/>
    <n v="200801"/>
    <m/>
    <n v="19"/>
    <n v="200801"/>
    <n v="247000"/>
  </r>
  <r>
    <x v="418"/>
    <x v="6"/>
    <m/>
    <x v="19"/>
    <x v="2"/>
    <x v="23"/>
    <n v="200801"/>
    <n v="200801"/>
    <m/>
    <n v="5"/>
    <n v="200801"/>
    <n v="120000"/>
  </r>
  <r>
    <x v="418"/>
    <x v="6"/>
    <m/>
    <x v="33"/>
    <x v="2"/>
    <x v="92"/>
    <n v="200801"/>
    <n v="200801"/>
    <m/>
    <n v="3"/>
    <n v="200801"/>
    <n v="54600"/>
  </r>
  <r>
    <x v="418"/>
    <x v="6"/>
    <m/>
    <x v="0"/>
    <x v="9"/>
    <x v="15"/>
    <n v="200801"/>
    <n v="200801"/>
    <m/>
    <n v="1"/>
    <n v="200801"/>
    <n v="20000"/>
  </r>
  <r>
    <x v="418"/>
    <x v="6"/>
    <m/>
    <x v="30"/>
    <x v="9"/>
    <x v="104"/>
    <n v="200801"/>
    <n v="200801"/>
    <m/>
    <n v="1"/>
    <n v="200801"/>
    <n v="22400"/>
  </r>
  <r>
    <x v="418"/>
    <x v="6"/>
    <m/>
    <x v="6"/>
    <x v="9"/>
    <x v="37"/>
    <n v="200801"/>
    <n v="200801"/>
    <m/>
    <n v="1"/>
    <n v="200801"/>
    <n v="20000"/>
  </r>
  <r>
    <x v="418"/>
    <x v="6"/>
    <m/>
    <x v="31"/>
    <x v="9"/>
    <x v="88"/>
    <n v="200801"/>
    <n v="200801"/>
    <m/>
    <n v="1"/>
    <n v="200801"/>
    <n v="22400"/>
  </r>
  <r>
    <x v="418"/>
    <x v="6"/>
    <m/>
    <x v="0"/>
    <x v="6"/>
    <x v="15"/>
    <n v="200801"/>
    <n v="200801"/>
    <m/>
    <n v="526"/>
    <n v="200801"/>
    <n v="4769768"/>
  </r>
  <r>
    <x v="418"/>
    <x v="6"/>
    <m/>
    <x v="0"/>
    <x v="6"/>
    <x v="17"/>
    <n v="200801"/>
    <n v="200801"/>
    <m/>
    <n v="8"/>
    <n v="200801"/>
    <n v="126544"/>
  </r>
  <r>
    <x v="418"/>
    <x v="6"/>
    <m/>
    <x v="4"/>
    <x v="6"/>
    <x v="26"/>
    <n v="200801"/>
    <n v="200801"/>
    <m/>
    <n v="348"/>
    <n v="200801"/>
    <n v="373404"/>
  </r>
  <r>
    <x v="418"/>
    <x v="6"/>
    <m/>
    <x v="26"/>
    <x v="6"/>
    <x v="35"/>
    <n v="200801"/>
    <n v="200801"/>
    <m/>
    <n v="19"/>
    <n v="200801"/>
    <n v="325489"/>
  </r>
  <r>
    <x v="418"/>
    <x v="6"/>
    <m/>
    <x v="22"/>
    <x v="6"/>
    <x v="29"/>
    <n v="200801"/>
    <n v="200801"/>
    <m/>
    <n v="56"/>
    <n v="200801"/>
    <n v="1102696"/>
  </r>
  <r>
    <x v="418"/>
    <x v="6"/>
    <m/>
    <x v="24"/>
    <x v="6"/>
    <x v="31"/>
    <n v="200801"/>
    <n v="200801"/>
    <m/>
    <n v="46"/>
    <n v="200801"/>
    <n v="684342"/>
  </r>
  <r>
    <x v="418"/>
    <x v="6"/>
    <m/>
    <x v="23"/>
    <x v="6"/>
    <x v="30"/>
    <n v="200801"/>
    <n v="200801"/>
    <m/>
    <n v="3"/>
    <n v="200801"/>
    <n v="20892"/>
  </r>
  <r>
    <x v="418"/>
    <x v="6"/>
    <m/>
    <x v="19"/>
    <x v="6"/>
    <x v="22"/>
    <n v="200801"/>
    <n v="200801"/>
    <m/>
    <n v="41"/>
    <n v="200801"/>
    <n v="278431"/>
  </r>
  <r>
    <x v="418"/>
    <x v="6"/>
    <m/>
    <x v="6"/>
    <x v="6"/>
    <x v="37"/>
    <n v="200801"/>
    <n v="200801"/>
    <m/>
    <n v="11"/>
    <n v="200801"/>
    <n v="110000"/>
  </r>
  <r>
    <x v="418"/>
    <x v="6"/>
    <m/>
    <x v="4"/>
    <x v="6"/>
    <x v="66"/>
    <n v="200801"/>
    <n v="200801"/>
    <m/>
    <n v="348"/>
    <n v="200801"/>
    <n v="1947756"/>
  </r>
  <r>
    <x v="418"/>
    <x v="6"/>
    <m/>
    <x v="33"/>
    <x v="6"/>
    <x v="106"/>
    <n v="200801"/>
    <n v="200801"/>
    <m/>
    <n v="12"/>
    <n v="200801"/>
    <n v="117000"/>
  </r>
  <r>
    <x v="418"/>
    <x v="6"/>
    <m/>
    <x v="31"/>
    <x v="6"/>
    <x v="103"/>
    <n v="200801"/>
    <n v="200801"/>
    <m/>
    <n v="91"/>
    <n v="200801"/>
    <n v="1019200"/>
  </r>
  <r>
    <x v="418"/>
    <x v="6"/>
    <m/>
    <x v="30"/>
    <x v="6"/>
    <x v="104"/>
    <n v="200801"/>
    <n v="200801"/>
    <m/>
    <n v="67"/>
    <n v="200801"/>
    <n v="750400"/>
  </r>
  <r>
    <x v="418"/>
    <x v="6"/>
    <m/>
    <x v="5"/>
    <x v="6"/>
    <x v="28"/>
    <n v="200801"/>
    <n v="200801"/>
    <m/>
    <n v="68"/>
    <n v="200801"/>
    <n v="992800"/>
  </r>
  <r>
    <x v="418"/>
    <x v="6"/>
    <m/>
    <x v="35"/>
    <x v="6"/>
    <x v="108"/>
    <n v="200801"/>
    <n v="200801"/>
    <m/>
    <n v="283"/>
    <n v="200801"/>
    <n v="303659"/>
  </r>
  <r>
    <x v="419"/>
    <x v="3"/>
    <m/>
    <x v="0"/>
    <x v="1"/>
    <x v="16"/>
    <n v="200801"/>
    <n v="200801"/>
    <m/>
    <n v="20"/>
    <n v="200801"/>
    <n v="700000"/>
  </r>
  <r>
    <x v="419"/>
    <x v="3"/>
    <m/>
    <x v="0"/>
    <x v="7"/>
    <x v="15"/>
    <n v="200801"/>
    <n v="200801"/>
    <m/>
    <n v="1"/>
    <n v="200801"/>
    <n v="20000"/>
  </r>
  <r>
    <x v="419"/>
    <x v="3"/>
    <m/>
    <x v="0"/>
    <x v="3"/>
    <x v="17"/>
    <n v="200801"/>
    <n v="200801"/>
    <m/>
    <n v="1"/>
    <n v="200801"/>
    <n v="0"/>
  </r>
  <r>
    <x v="419"/>
    <x v="3"/>
    <m/>
    <x v="18"/>
    <x v="3"/>
    <x v="19"/>
    <n v="200801"/>
    <n v="200801"/>
    <m/>
    <n v="5"/>
    <n v="200801"/>
    <n v="0"/>
  </r>
  <r>
    <x v="419"/>
    <x v="3"/>
    <m/>
    <x v="6"/>
    <x v="2"/>
    <x v="37"/>
    <n v="200801"/>
    <n v="200801"/>
    <m/>
    <n v="3"/>
    <n v="200801"/>
    <n v="60000"/>
  </r>
  <r>
    <x v="419"/>
    <x v="3"/>
    <m/>
    <x v="25"/>
    <x v="2"/>
    <x v="34"/>
    <n v="200801"/>
    <n v="200801"/>
    <m/>
    <n v="1"/>
    <n v="200801"/>
    <n v="99000"/>
  </r>
  <r>
    <x v="419"/>
    <x v="3"/>
    <m/>
    <x v="31"/>
    <x v="2"/>
    <x v="95"/>
    <n v="200801"/>
    <n v="200801"/>
    <m/>
    <n v="89"/>
    <n v="200801"/>
    <n v="1993600"/>
  </r>
  <r>
    <x v="419"/>
    <x v="3"/>
    <m/>
    <x v="31"/>
    <x v="2"/>
    <x v="96"/>
    <n v="200801"/>
    <n v="200801"/>
    <m/>
    <n v="106"/>
    <n v="200801"/>
    <n v="4155200"/>
  </r>
  <r>
    <x v="419"/>
    <x v="3"/>
    <m/>
    <x v="32"/>
    <x v="2"/>
    <x v="97"/>
    <n v="200801"/>
    <n v="200801"/>
    <m/>
    <n v="75"/>
    <n v="200801"/>
    <n v="2782500"/>
  </r>
  <r>
    <x v="419"/>
    <x v="3"/>
    <m/>
    <x v="34"/>
    <x v="2"/>
    <x v="105"/>
    <n v="200801"/>
    <n v="200801"/>
    <m/>
    <n v="34"/>
    <n v="200801"/>
    <n v="1261400"/>
  </r>
  <r>
    <x v="419"/>
    <x v="3"/>
    <m/>
    <x v="30"/>
    <x v="2"/>
    <x v="99"/>
    <n v="200801"/>
    <n v="200801"/>
    <m/>
    <n v="9"/>
    <n v="200801"/>
    <n v="201600"/>
  </r>
  <r>
    <x v="419"/>
    <x v="3"/>
    <m/>
    <x v="30"/>
    <x v="2"/>
    <x v="100"/>
    <n v="200801"/>
    <n v="200801"/>
    <m/>
    <n v="1"/>
    <n v="200801"/>
    <n v="39200"/>
  </r>
  <r>
    <x v="419"/>
    <x v="3"/>
    <m/>
    <x v="1"/>
    <x v="2"/>
    <x v="18"/>
    <n v="200801"/>
    <n v="200801"/>
    <m/>
    <n v="3"/>
    <n v="200801"/>
    <n v="60000"/>
  </r>
  <r>
    <x v="419"/>
    <x v="3"/>
    <m/>
    <x v="1"/>
    <x v="2"/>
    <x v="21"/>
    <n v="200801"/>
    <n v="200801"/>
    <m/>
    <n v="1"/>
    <n v="200801"/>
    <n v="35000"/>
  </r>
  <r>
    <x v="419"/>
    <x v="3"/>
    <m/>
    <x v="4"/>
    <x v="2"/>
    <x v="26"/>
    <n v="200801"/>
    <n v="200801"/>
    <m/>
    <n v="9"/>
    <n v="200801"/>
    <n v="36000"/>
  </r>
  <r>
    <x v="419"/>
    <x v="3"/>
    <m/>
    <x v="4"/>
    <x v="2"/>
    <x v="27"/>
    <n v="200801"/>
    <n v="200801"/>
    <m/>
    <n v="10"/>
    <n v="200801"/>
    <n v="200000"/>
  </r>
  <r>
    <x v="419"/>
    <x v="3"/>
    <m/>
    <x v="0"/>
    <x v="2"/>
    <x v="15"/>
    <n v="200801"/>
    <n v="200801"/>
    <m/>
    <n v="78"/>
    <n v="200801"/>
    <n v="1560000"/>
  </r>
  <r>
    <x v="419"/>
    <x v="3"/>
    <m/>
    <x v="0"/>
    <x v="2"/>
    <x v="16"/>
    <n v="200801"/>
    <n v="200801"/>
    <m/>
    <n v="36"/>
    <n v="200801"/>
    <n v="1260000"/>
  </r>
  <r>
    <x v="419"/>
    <x v="3"/>
    <m/>
    <x v="0"/>
    <x v="2"/>
    <x v="17"/>
    <n v="200801"/>
    <n v="200801"/>
    <m/>
    <n v="44"/>
    <n v="200801"/>
    <n v="1452000"/>
  </r>
  <r>
    <x v="419"/>
    <x v="3"/>
    <m/>
    <x v="0"/>
    <x v="2"/>
    <x v="19"/>
    <n v="200801"/>
    <n v="200801"/>
    <m/>
    <n v="58"/>
    <n v="200801"/>
    <n v="174000"/>
  </r>
  <r>
    <x v="419"/>
    <x v="3"/>
    <m/>
    <x v="5"/>
    <x v="2"/>
    <x v="28"/>
    <n v="200801"/>
    <n v="200801"/>
    <m/>
    <n v="21"/>
    <n v="200801"/>
    <n v="588000"/>
  </r>
  <r>
    <x v="419"/>
    <x v="3"/>
    <m/>
    <x v="5"/>
    <x v="2"/>
    <x v="69"/>
    <n v="200801"/>
    <n v="200801"/>
    <m/>
    <n v="8"/>
    <n v="200801"/>
    <n v="384000"/>
  </r>
  <r>
    <x v="419"/>
    <x v="3"/>
    <m/>
    <x v="22"/>
    <x v="2"/>
    <x v="29"/>
    <n v="200801"/>
    <n v="200801"/>
    <m/>
    <n v="11"/>
    <n v="200801"/>
    <n v="418000"/>
  </r>
  <r>
    <x v="419"/>
    <x v="3"/>
    <m/>
    <x v="19"/>
    <x v="2"/>
    <x v="22"/>
    <n v="200801"/>
    <n v="200801"/>
    <m/>
    <n v="12"/>
    <n v="200801"/>
    <n v="156000"/>
  </r>
  <r>
    <x v="419"/>
    <x v="3"/>
    <m/>
    <x v="19"/>
    <x v="2"/>
    <x v="23"/>
    <n v="200801"/>
    <n v="200801"/>
    <m/>
    <n v="2"/>
    <n v="200801"/>
    <n v="48000"/>
  </r>
  <r>
    <x v="419"/>
    <x v="3"/>
    <m/>
    <x v="19"/>
    <x v="2"/>
    <x v="24"/>
    <n v="200801"/>
    <n v="200801"/>
    <m/>
    <n v="1"/>
    <n v="200801"/>
    <n v="33000"/>
  </r>
  <r>
    <x v="419"/>
    <x v="3"/>
    <m/>
    <x v="33"/>
    <x v="2"/>
    <x v="92"/>
    <n v="200801"/>
    <n v="200801"/>
    <m/>
    <n v="7"/>
    <n v="200801"/>
    <n v="127400"/>
  </r>
  <r>
    <x v="419"/>
    <x v="3"/>
    <m/>
    <x v="33"/>
    <x v="2"/>
    <x v="93"/>
    <n v="200801"/>
    <n v="200801"/>
    <m/>
    <n v="1"/>
    <n v="200801"/>
    <n v="33800"/>
  </r>
  <r>
    <x v="419"/>
    <x v="3"/>
    <m/>
    <x v="0"/>
    <x v="9"/>
    <x v="15"/>
    <n v="200801"/>
    <n v="200801"/>
    <m/>
    <n v="5"/>
    <n v="200801"/>
    <n v="100000"/>
  </r>
  <r>
    <x v="419"/>
    <x v="3"/>
    <m/>
    <x v="6"/>
    <x v="9"/>
    <x v="37"/>
    <n v="200801"/>
    <n v="200801"/>
    <m/>
    <n v="1"/>
    <n v="200801"/>
    <n v="20000"/>
  </r>
  <r>
    <x v="420"/>
    <x v="4"/>
    <m/>
    <x v="0"/>
    <x v="1"/>
    <x v="15"/>
    <n v="200801"/>
    <n v="200801"/>
    <m/>
    <n v="1"/>
    <n v="200801"/>
    <n v="20000"/>
  </r>
  <r>
    <x v="420"/>
    <x v="4"/>
    <m/>
    <x v="0"/>
    <x v="1"/>
    <x v="16"/>
    <n v="200801"/>
    <n v="200801"/>
    <m/>
    <n v="3"/>
    <n v="200801"/>
    <n v="105000"/>
  </r>
  <r>
    <x v="420"/>
    <x v="4"/>
    <m/>
    <x v="0"/>
    <x v="7"/>
    <x v="15"/>
    <n v="200801"/>
    <n v="200801"/>
    <m/>
    <n v="4"/>
    <n v="200801"/>
    <n v="80000"/>
  </r>
  <r>
    <x v="420"/>
    <x v="4"/>
    <m/>
    <x v="30"/>
    <x v="3"/>
    <x v="87"/>
    <n v="200801"/>
    <n v="200801"/>
    <m/>
    <n v="2"/>
    <n v="200801"/>
    <n v="0"/>
  </r>
  <r>
    <x v="420"/>
    <x v="4"/>
    <m/>
    <x v="31"/>
    <x v="3"/>
    <x v="88"/>
    <n v="200801"/>
    <n v="200801"/>
    <m/>
    <n v="3"/>
    <n v="200801"/>
    <n v="0"/>
  </r>
  <r>
    <x v="420"/>
    <x v="4"/>
    <m/>
    <x v="33"/>
    <x v="3"/>
    <x v="94"/>
    <n v="200801"/>
    <n v="200801"/>
    <m/>
    <n v="2"/>
    <n v="200801"/>
    <n v="0"/>
  </r>
  <r>
    <x v="420"/>
    <x v="4"/>
    <m/>
    <x v="0"/>
    <x v="3"/>
    <x v="15"/>
    <n v="200801"/>
    <n v="200801"/>
    <m/>
    <n v="3"/>
    <n v="200801"/>
    <n v="0"/>
  </r>
  <r>
    <x v="420"/>
    <x v="4"/>
    <m/>
    <x v="5"/>
    <x v="3"/>
    <x v="28"/>
    <n v="200801"/>
    <n v="200801"/>
    <m/>
    <n v="2"/>
    <n v="200801"/>
    <n v="0"/>
  </r>
  <r>
    <x v="420"/>
    <x v="4"/>
    <m/>
    <x v="4"/>
    <x v="3"/>
    <x v="27"/>
    <n v="200801"/>
    <n v="200801"/>
    <m/>
    <n v="2"/>
    <n v="200801"/>
    <n v="0"/>
  </r>
  <r>
    <x v="420"/>
    <x v="4"/>
    <m/>
    <x v="6"/>
    <x v="3"/>
    <x v="37"/>
    <n v="200801"/>
    <n v="200801"/>
    <m/>
    <n v="2"/>
    <n v="200801"/>
    <n v="0"/>
  </r>
  <r>
    <x v="420"/>
    <x v="4"/>
    <m/>
    <x v="19"/>
    <x v="3"/>
    <x v="22"/>
    <n v="200801"/>
    <n v="200801"/>
    <m/>
    <n v="2"/>
    <n v="200801"/>
    <n v="0"/>
  </r>
  <r>
    <x v="420"/>
    <x v="4"/>
    <m/>
    <x v="1"/>
    <x v="3"/>
    <x v="18"/>
    <n v="200801"/>
    <n v="200801"/>
    <m/>
    <n v="2"/>
    <n v="200801"/>
    <n v="0"/>
  </r>
  <r>
    <x v="420"/>
    <x v="4"/>
    <m/>
    <x v="36"/>
    <x v="3"/>
    <x v="109"/>
    <n v="200801"/>
    <n v="200801"/>
    <m/>
    <n v="3"/>
    <n v="200801"/>
    <n v="0"/>
  </r>
  <r>
    <x v="420"/>
    <x v="4"/>
    <m/>
    <x v="6"/>
    <x v="2"/>
    <x v="37"/>
    <n v="200801"/>
    <n v="200801"/>
    <m/>
    <n v="10"/>
    <n v="200801"/>
    <n v="200000"/>
  </r>
  <r>
    <x v="420"/>
    <x v="4"/>
    <m/>
    <x v="25"/>
    <x v="2"/>
    <x v="34"/>
    <n v="200801"/>
    <n v="200801"/>
    <m/>
    <n v="6"/>
    <n v="200801"/>
    <n v="594000"/>
  </r>
  <r>
    <x v="420"/>
    <x v="4"/>
    <m/>
    <x v="31"/>
    <x v="2"/>
    <x v="95"/>
    <n v="200801"/>
    <n v="200801"/>
    <m/>
    <n v="65"/>
    <n v="200801"/>
    <n v="1456000"/>
  </r>
  <r>
    <x v="420"/>
    <x v="4"/>
    <m/>
    <x v="31"/>
    <x v="2"/>
    <x v="96"/>
    <n v="200801"/>
    <n v="200801"/>
    <m/>
    <n v="89"/>
    <n v="200801"/>
    <n v="3488800"/>
  </r>
  <r>
    <x v="420"/>
    <x v="4"/>
    <m/>
    <x v="32"/>
    <x v="2"/>
    <x v="97"/>
    <n v="200801"/>
    <n v="200801"/>
    <m/>
    <n v="49"/>
    <n v="200801"/>
    <n v="1817900"/>
  </r>
  <r>
    <x v="420"/>
    <x v="4"/>
    <m/>
    <x v="34"/>
    <x v="2"/>
    <x v="105"/>
    <n v="200801"/>
    <n v="200801"/>
    <m/>
    <n v="32"/>
    <n v="200801"/>
    <n v="1187200"/>
  </r>
  <r>
    <x v="420"/>
    <x v="4"/>
    <m/>
    <x v="30"/>
    <x v="2"/>
    <x v="99"/>
    <n v="200801"/>
    <n v="200801"/>
    <m/>
    <n v="7"/>
    <n v="200801"/>
    <n v="156800"/>
  </r>
  <r>
    <x v="420"/>
    <x v="4"/>
    <m/>
    <x v="1"/>
    <x v="2"/>
    <x v="18"/>
    <n v="200801"/>
    <n v="200801"/>
    <m/>
    <n v="1"/>
    <n v="200801"/>
    <n v="20000"/>
  </r>
  <r>
    <x v="420"/>
    <x v="4"/>
    <m/>
    <x v="4"/>
    <x v="2"/>
    <x v="26"/>
    <n v="200801"/>
    <n v="200801"/>
    <m/>
    <n v="10"/>
    <n v="200801"/>
    <n v="40000"/>
  </r>
  <r>
    <x v="420"/>
    <x v="4"/>
    <m/>
    <x v="4"/>
    <x v="2"/>
    <x v="27"/>
    <n v="200801"/>
    <n v="200801"/>
    <m/>
    <n v="10"/>
    <n v="200801"/>
    <n v="200000"/>
  </r>
  <r>
    <x v="420"/>
    <x v="4"/>
    <m/>
    <x v="0"/>
    <x v="2"/>
    <x v="15"/>
    <n v="200801"/>
    <n v="200801"/>
    <m/>
    <n v="68"/>
    <n v="200801"/>
    <n v="1360000"/>
  </r>
  <r>
    <x v="420"/>
    <x v="4"/>
    <m/>
    <x v="0"/>
    <x v="2"/>
    <x v="16"/>
    <n v="200801"/>
    <n v="200801"/>
    <m/>
    <n v="39"/>
    <n v="200801"/>
    <n v="1365000"/>
  </r>
  <r>
    <x v="420"/>
    <x v="4"/>
    <m/>
    <x v="0"/>
    <x v="2"/>
    <x v="17"/>
    <n v="200801"/>
    <n v="200801"/>
    <m/>
    <n v="27"/>
    <n v="200801"/>
    <n v="891000"/>
  </r>
  <r>
    <x v="420"/>
    <x v="4"/>
    <m/>
    <x v="0"/>
    <x v="2"/>
    <x v="19"/>
    <n v="200801"/>
    <n v="200801"/>
    <m/>
    <n v="61"/>
    <n v="200801"/>
    <n v="183000"/>
  </r>
  <r>
    <x v="420"/>
    <x v="4"/>
    <m/>
    <x v="5"/>
    <x v="2"/>
    <x v="28"/>
    <n v="200801"/>
    <n v="200801"/>
    <m/>
    <n v="25"/>
    <n v="200801"/>
    <n v="700000"/>
  </r>
  <r>
    <x v="420"/>
    <x v="4"/>
    <m/>
    <x v="5"/>
    <x v="2"/>
    <x v="69"/>
    <n v="200801"/>
    <n v="200801"/>
    <m/>
    <n v="9"/>
    <n v="200801"/>
    <n v="432000"/>
  </r>
  <r>
    <x v="420"/>
    <x v="4"/>
    <m/>
    <x v="22"/>
    <x v="2"/>
    <x v="29"/>
    <n v="200801"/>
    <n v="200801"/>
    <m/>
    <n v="8"/>
    <n v="200801"/>
    <n v="304000"/>
  </r>
  <r>
    <x v="420"/>
    <x v="4"/>
    <m/>
    <x v="19"/>
    <x v="2"/>
    <x v="22"/>
    <n v="200801"/>
    <n v="200801"/>
    <m/>
    <n v="16"/>
    <n v="200801"/>
    <n v="208000"/>
  </r>
  <r>
    <x v="420"/>
    <x v="4"/>
    <m/>
    <x v="19"/>
    <x v="2"/>
    <x v="23"/>
    <n v="200801"/>
    <n v="200801"/>
    <m/>
    <n v="6"/>
    <n v="200801"/>
    <n v="144000"/>
  </r>
  <r>
    <x v="420"/>
    <x v="4"/>
    <m/>
    <x v="19"/>
    <x v="2"/>
    <x v="24"/>
    <n v="200801"/>
    <n v="200801"/>
    <m/>
    <n v="1"/>
    <n v="200801"/>
    <n v="33000"/>
  </r>
  <r>
    <x v="420"/>
    <x v="4"/>
    <m/>
    <x v="33"/>
    <x v="2"/>
    <x v="92"/>
    <n v="200801"/>
    <n v="200801"/>
    <m/>
    <n v="3"/>
    <n v="200801"/>
    <n v="54600"/>
  </r>
  <r>
    <x v="420"/>
    <x v="4"/>
    <m/>
    <x v="0"/>
    <x v="9"/>
    <x v="15"/>
    <n v="200801"/>
    <n v="200801"/>
    <m/>
    <n v="1"/>
    <n v="200801"/>
    <n v="20000"/>
  </r>
  <r>
    <x v="420"/>
    <x v="4"/>
    <m/>
    <x v="22"/>
    <x v="9"/>
    <x v="29"/>
    <n v="200801"/>
    <n v="200801"/>
    <m/>
    <n v="1"/>
    <n v="200801"/>
    <n v="38000"/>
  </r>
  <r>
    <x v="421"/>
    <x v="1"/>
    <m/>
    <x v="0"/>
    <x v="1"/>
    <x v="15"/>
    <n v="200801"/>
    <n v="200801"/>
    <m/>
    <n v="2"/>
    <n v="200801"/>
    <n v="40000"/>
  </r>
  <r>
    <x v="421"/>
    <x v="1"/>
    <m/>
    <x v="0"/>
    <x v="1"/>
    <x v="16"/>
    <n v="200801"/>
    <n v="200801"/>
    <m/>
    <n v="10"/>
    <n v="200801"/>
    <n v="350000"/>
  </r>
  <r>
    <x v="421"/>
    <x v="1"/>
    <m/>
    <x v="0"/>
    <x v="7"/>
    <x v="15"/>
    <n v="200801"/>
    <n v="200801"/>
    <m/>
    <n v="3"/>
    <n v="200801"/>
    <n v="60000"/>
  </r>
  <r>
    <x v="421"/>
    <x v="1"/>
    <m/>
    <x v="6"/>
    <x v="2"/>
    <x v="37"/>
    <n v="200801"/>
    <n v="200801"/>
    <m/>
    <n v="2"/>
    <n v="200801"/>
    <n v="40000"/>
  </r>
  <r>
    <x v="421"/>
    <x v="1"/>
    <m/>
    <x v="36"/>
    <x v="2"/>
    <x v="113"/>
    <n v="200801"/>
    <n v="200801"/>
    <m/>
    <n v="1"/>
    <n v="200801"/>
    <n v="42000"/>
  </r>
  <r>
    <x v="421"/>
    <x v="1"/>
    <m/>
    <x v="25"/>
    <x v="2"/>
    <x v="34"/>
    <n v="200801"/>
    <n v="200801"/>
    <m/>
    <n v="5"/>
    <n v="200801"/>
    <n v="495000"/>
  </r>
  <r>
    <x v="421"/>
    <x v="1"/>
    <m/>
    <x v="31"/>
    <x v="2"/>
    <x v="95"/>
    <n v="200801"/>
    <n v="200801"/>
    <m/>
    <n v="68"/>
    <n v="200801"/>
    <n v="1523200"/>
  </r>
  <r>
    <x v="421"/>
    <x v="1"/>
    <m/>
    <x v="31"/>
    <x v="2"/>
    <x v="96"/>
    <n v="200801"/>
    <n v="200801"/>
    <m/>
    <n v="72"/>
    <n v="200801"/>
    <n v="2822400"/>
  </r>
  <r>
    <x v="421"/>
    <x v="1"/>
    <m/>
    <x v="32"/>
    <x v="2"/>
    <x v="97"/>
    <n v="200801"/>
    <n v="200801"/>
    <m/>
    <n v="56"/>
    <n v="200801"/>
    <n v="2077600"/>
  </r>
  <r>
    <x v="421"/>
    <x v="1"/>
    <m/>
    <x v="34"/>
    <x v="2"/>
    <x v="105"/>
    <n v="200801"/>
    <n v="200801"/>
    <m/>
    <n v="34"/>
    <n v="200801"/>
    <n v="1261400"/>
  </r>
  <r>
    <x v="421"/>
    <x v="1"/>
    <m/>
    <x v="30"/>
    <x v="2"/>
    <x v="99"/>
    <n v="200801"/>
    <n v="200801"/>
    <m/>
    <n v="9"/>
    <n v="200801"/>
    <n v="201600"/>
  </r>
  <r>
    <x v="421"/>
    <x v="1"/>
    <m/>
    <x v="30"/>
    <x v="2"/>
    <x v="100"/>
    <n v="200801"/>
    <n v="200801"/>
    <m/>
    <n v="4"/>
    <n v="200801"/>
    <n v="156800"/>
  </r>
  <r>
    <x v="421"/>
    <x v="1"/>
    <m/>
    <x v="1"/>
    <x v="2"/>
    <x v="18"/>
    <n v="200801"/>
    <n v="200801"/>
    <m/>
    <n v="4"/>
    <n v="200801"/>
    <n v="80000"/>
  </r>
  <r>
    <x v="421"/>
    <x v="1"/>
    <m/>
    <x v="1"/>
    <x v="2"/>
    <x v="21"/>
    <n v="200801"/>
    <n v="200801"/>
    <m/>
    <n v="1"/>
    <n v="200801"/>
    <n v="35000"/>
  </r>
  <r>
    <x v="421"/>
    <x v="1"/>
    <m/>
    <x v="4"/>
    <x v="2"/>
    <x v="26"/>
    <n v="200801"/>
    <n v="200801"/>
    <m/>
    <n v="4"/>
    <n v="200801"/>
    <n v="16000"/>
  </r>
  <r>
    <x v="421"/>
    <x v="1"/>
    <m/>
    <x v="4"/>
    <x v="2"/>
    <x v="27"/>
    <n v="200801"/>
    <n v="200801"/>
    <m/>
    <n v="7"/>
    <n v="200801"/>
    <n v="140000"/>
  </r>
  <r>
    <x v="421"/>
    <x v="1"/>
    <m/>
    <x v="0"/>
    <x v="2"/>
    <x v="15"/>
    <n v="200801"/>
    <n v="200801"/>
    <m/>
    <n v="54"/>
    <n v="200801"/>
    <n v="1080000"/>
  </r>
  <r>
    <x v="421"/>
    <x v="1"/>
    <m/>
    <x v="0"/>
    <x v="2"/>
    <x v="16"/>
    <n v="200801"/>
    <n v="200801"/>
    <m/>
    <n v="33"/>
    <n v="200801"/>
    <n v="1155000"/>
  </r>
  <r>
    <x v="421"/>
    <x v="1"/>
    <m/>
    <x v="0"/>
    <x v="2"/>
    <x v="17"/>
    <n v="200801"/>
    <n v="200801"/>
    <m/>
    <n v="37"/>
    <n v="200801"/>
    <n v="1221000"/>
  </r>
  <r>
    <x v="421"/>
    <x v="1"/>
    <m/>
    <x v="0"/>
    <x v="2"/>
    <x v="19"/>
    <n v="200801"/>
    <n v="200801"/>
    <m/>
    <n v="51"/>
    <n v="200801"/>
    <n v="153000"/>
  </r>
  <r>
    <x v="421"/>
    <x v="1"/>
    <m/>
    <x v="5"/>
    <x v="2"/>
    <x v="28"/>
    <n v="200801"/>
    <n v="200801"/>
    <m/>
    <n v="26"/>
    <n v="200801"/>
    <n v="728000"/>
  </r>
  <r>
    <x v="421"/>
    <x v="1"/>
    <m/>
    <x v="5"/>
    <x v="2"/>
    <x v="69"/>
    <n v="200801"/>
    <n v="200801"/>
    <m/>
    <n v="9"/>
    <n v="200801"/>
    <n v="432000"/>
  </r>
  <r>
    <x v="421"/>
    <x v="1"/>
    <m/>
    <x v="22"/>
    <x v="2"/>
    <x v="29"/>
    <n v="200801"/>
    <n v="200801"/>
    <m/>
    <n v="17"/>
    <n v="200801"/>
    <n v="646000"/>
  </r>
  <r>
    <x v="421"/>
    <x v="1"/>
    <m/>
    <x v="19"/>
    <x v="2"/>
    <x v="22"/>
    <n v="200801"/>
    <n v="200801"/>
    <m/>
    <n v="18"/>
    <n v="200801"/>
    <n v="234000"/>
  </r>
  <r>
    <x v="421"/>
    <x v="1"/>
    <m/>
    <x v="19"/>
    <x v="2"/>
    <x v="23"/>
    <n v="200801"/>
    <n v="200801"/>
    <m/>
    <n v="3"/>
    <n v="200801"/>
    <n v="72000"/>
  </r>
  <r>
    <x v="421"/>
    <x v="1"/>
    <m/>
    <x v="19"/>
    <x v="2"/>
    <x v="24"/>
    <n v="200801"/>
    <n v="200801"/>
    <m/>
    <n v="4"/>
    <n v="200801"/>
    <n v="132000"/>
  </r>
  <r>
    <x v="421"/>
    <x v="1"/>
    <m/>
    <x v="33"/>
    <x v="2"/>
    <x v="92"/>
    <n v="200801"/>
    <n v="200801"/>
    <m/>
    <n v="3"/>
    <n v="200801"/>
    <n v="54600"/>
  </r>
  <r>
    <x v="421"/>
    <x v="1"/>
    <m/>
    <x v="5"/>
    <x v="9"/>
    <x v="28"/>
    <n v="200801"/>
    <n v="200801"/>
    <m/>
    <n v="1"/>
    <n v="200801"/>
    <n v="28000"/>
  </r>
  <r>
    <x v="421"/>
    <x v="1"/>
    <m/>
    <x v="0"/>
    <x v="9"/>
    <x v="15"/>
    <n v="200801"/>
    <n v="200801"/>
    <m/>
    <n v="1"/>
    <n v="200801"/>
    <n v="20000"/>
  </r>
  <r>
    <x v="422"/>
    <x v="0"/>
    <m/>
    <x v="0"/>
    <x v="1"/>
    <x v="16"/>
    <n v="200801"/>
    <n v="200801"/>
    <m/>
    <n v="1"/>
    <n v="200801"/>
    <n v="35000"/>
  </r>
  <r>
    <x v="422"/>
    <x v="0"/>
    <m/>
    <x v="0"/>
    <x v="5"/>
    <x v="51"/>
    <n v="200801"/>
    <n v="200801"/>
    <m/>
    <n v="20"/>
    <n v="200801"/>
    <n v="225000"/>
  </r>
  <r>
    <x v="422"/>
    <x v="0"/>
    <m/>
    <x v="19"/>
    <x v="5"/>
    <x v="50"/>
    <n v="200801"/>
    <n v="200801"/>
    <m/>
    <n v="20"/>
    <n v="200801"/>
    <n v="144000"/>
  </r>
  <r>
    <x v="422"/>
    <x v="0"/>
    <m/>
    <x v="4"/>
    <x v="5"/>
    <x v="62"/>
    <n v="200801"/>
    <n v="200801"/>
    <m/>
    <n v="5"/>
    <n v="200801"/>
    <n v="90000"/>
  </r>
  <r>
    <x v="422"/>
    <x v="0"/>
    <m/>
    <x v="0"/>
    <x v="7"/>
    <x v="15"/>
    <n v="200801"/>
    <n v="200801"/>
    <m/>
    <n v="5"/>
    <n v="200801"/>
    <n v="100000"/>
  </r>
  <r>
    <x v="422"/>
    <x v="0"/>
    <m/>
    <x v="6"/>
    <x v="2"/>
    <x v="37"/>
    <n v="200801"/>
    <n v="200801"/>
    <m/>
    <n v="5"/>
    <n v="200801"/>
    <n v="100000"/>
  </r>
  <r>
    <x v="422"/>
    <x v="0"/>
    <m/>
    <x v="36"/>
    <x v="2"/>
    <x v="114"/>
    <n v="200801"/>
    <n v="200801"/>
    <m/>
    <n v="1"/>
    <n v="200801"/>
    <n v="49000"/>
  </r>
  <r>
    <x v="422"/>
    <x v="0"/>
    <m/>
    <x v="35"/>
    <x v="2"/>
    <x v="115"/>
    <n v="200801"/>
    <n v="200801"/>
    <m/>
    <n v="1"/>
    <n v="200801"/>
    <n v="4000"/>
  </r>
  <r>
    <x v="422"/>
    <x v="0"/>
    <m/>
    <x v="25"/>
    <x v="2"/>
    <x v="34"/>
    <n v="200801"/>
    <n v="200801"/>
    <m/>
    <n v="3"/>
    <n v="200801"/>
    <n v="297000"/>
  </r>
  <r>
    <x v="422"/>
    <x v="0"/>
    <m/>
    <x v="31"/>
    <x v="2"/>
    <x v="95"/>
    <n v="200801"/>
    <n v="200801"/>
    <m/>
    <n v="47"/>
    <n v="200801"/>
    <n v="1052800"/>
  </r>
  <r>
    <x v="422"/>
    <x v="0"/>
    <m/>
    <x v="31"/>
    <x v="2"/>
    <x v="96"/>
    <n v="200801"/>
    <n v="200801"/>
    <m/>
    <n v="41"/>
    <n v="200801"/>
    <n v="1607200"/>
  </r>
  <r>
    <x v="422"/>
    <x v="0"/>
    <m/>
    <x v="32"/>
    <x v="2"/>
    <x v="97"/>
    <n v="200801"/>
    <n v="200801"/>
    <m/>
    <n v="37"/>
    <n v="200801"/>
    <n v="1372700"/>
  </r>
  <r>
    <x v="422"/>
    <x v="0"/>
    <m/>
    <x v="34"/>
    <x v="2"/>
    <x v="105"/>
    <n v="200801"/>
    <n v="200801"/>
    <m/>
    <n v="31"/>
    <n v="200801"/>
    <n v="1150100"/>
  </r>
  <r>
    <x v="422"/>
    <x v="0"/>
    <m/>
    <x v="30"/>
    <x v="2"/>
    <x v="99"/>
    <n v="200801"/>
    <n v="200801"/>
    <m/>
    <n v="2"/>
    <n v="200801"/>
    <n v="44800"/>
  </r>
  <r>
    <x v="422"/>
    <x v="0"/>
    <m/>
    <x v="1"/>
    <x v="2"/>
    <x v="18"/>
    <n v="200801"/>
    <n v="200801"/>
    <m/>
    <n v="3"/>
    <n v="200801"/>
    <n v="60000"/>
  </r>
  <r>
    <x v="422"/>
    <x v="0"/>
    <m/>
    <x v="4"/>
    <x v="2"/>
    <x v="26"/>
    <n v="200801"/>
    <n v="200801"/>
    <m/>
    <n v="11"/>
    <n v="200801"/>
    <n v="44000"/>
  </r>
  <r>
    <x v="422"/>
    <x v="0"/>
    <m/>
    <x v="4"/>
    <x v="2"/>
    <x v="27"/>
    <n v="200801"/>
    <n v="200801"/>
    <m/>
    <n v="2"/>
    <n v="200801"/>
    <n v="40000"/>
  </r>
  <r>
    <x v="422"/>
    <x v="0"/>
    <m/>
    <x v="0"/>
    <x v="2"/>
    <x v="15"/>
    <n v="200801"/>
    <n v="200801"/>
    <m/>
    <n v="61"/>
    <n v="200801"/>
    <n v="1220000"/>
  </r>
  <r>
    <x v="422"/>
    <x v="0"/>
    <m/>
    <x v="0"/>
    <x v="2"/>
    <x v="16"/>
    <n v="200801"/>
    <n v="200801"/>
    <m/>
    <n v="20"/>
    <n v="200801"/>
    <n v="700000"/>
  </r>
  <r>
    <x v="422"/>
    <x v="0"/>
    <m/>
    <x v="0"/>
    <x v="2"/>
    <x v="17"/>
    <n v="200801"/>
    <n v="200801"/>
    <m/>
    <n v="41"/>
    <n v="200801"/>
    <n v="1353000"/>
  </r>
  <r>
    <x v="422"/>
    <x v="0"/>
    <m/>
    <x v="0"/>
    <x v="2"/>
    <x v="19"/>
    <n v="200801"/>
    <n v="200801"/>
    <m/>
    <n v="63"/>
    <n v="200801"/>
    <n v="189000"/>
  </r>
  <r>
    <x v="422"/>
    <x v="0"/>
    <m/>
    <x v="5"/>
    <x v="2"/>
    <x v="28"/>
    <n v="200801"/>
    <n v="200801"/>
    <m/>
    <n v="27"/>
    <n v="200801"/>
    <n v="756000"/>
  </r>
  <r>
    <x v="422"/>
    <x v="0"/>
    <m/>
    <x v="5"/>
    <x v="2"/>
    <x v="69"/>
    <n v="200801"/>
    <n v="200801"/>
    <m/>
    <n v="7"/>
    <n v="200801"/>
    <n v="336000"/>
  </r>
  <r>
    <x v="422"/>
    <x v="0"/>
    <m/>
    <x v="22"/>
    <x v="2"/>
    <x v="29"/>
    <n v="200801"/>
    <n v="200801"/>
    <m/>
    <n v="2"/>
    <n v="200801"/>
    <n v="76000"/>
  </r>
  <r>
    <x v="422"/>
    <x v="0"/>
    <m/>
    <x v="19"/>
    <x v="2"/>
    <x v="22"/>
    <n v="200801"/>
    <n v="200801"/>
    <m/>
    <n v="10"/>
    <n v="200801"/>
    <n v="130000"/>
  </r>
  <r>
    <x v="422"/>
    <x v="0"/>
    <m/>
    <x v="19"/>
    <x v="2"/>
    <x v="23"/>
    <n v="200801"/>
    <n v="200801"/>
    <m/>
    <n v="3"/>
    <n v="200801"/>
    <n v="72000"/>
  </r>
  <r>
    <x v="422"/>
    <x v="0"/>
    <m/>
    <x v="33"/>
    <x v="2"/>
    <x v="92"/>
    <n v="200801"/>
    <n v="200801"/>
    <m/>
    <n v="3"/>
    <n v="200801"/>
    <n v="54600"/>
  </r>
  <r>
    <x v="422"/>
    <x v="0"/>
    <m/>
    <x v="33"/>
    <x v="2"/>
    <x v="93"/>
    <n v="200801"/>
    <n v="200801"/>
    <m/>
    <n v="1"/>
    <n v="200801"/>
    <n v="33800"/>
  </r>
  <r>
    <x v="422"/>
    <x v="0"/>
    <m/>
    <x v="0"/>
    <x v="9"/>
    <x v="15"/>
    <n v="200801"/>
    <n v="200801"/>
    <m/>
    <n v="4"/>
    <n v="200801"/>
    <n v="80000"/>
  </r>
  <r>
    <x v="423"/>
    <x v="2"/>
    <m/>
    <x v="0"/>
    <x v="1"/>
    <x v="15"/>
    <n v="200801"/>
    <n v="200801"/>
    <m/>
    <n v="1"/>
    <n v="200801"/>
    <n v="20000"/>
  </r>
  <r>
    <x v="423"/>
    <x v="2"/>
    <m/>
    <x v="0"/>
    <x v="1"/>
    <x v="16"/>
    <n v="200801"/>
    <n v="200801"/>
    <m/>
    <n v="5"/>
    <n v="200801"/>
    <n v="175000"/>
  </r>
  <r>
    <x v="423"/>
    <x v="2"/>
    <m/>
    <x v="0"/>
    <x v="7"/>
    <x v="15"/>
    <n v="200801"/>
    <n v="200801"/>
    <m/>
    <n v="1"/>
    <n v="200801"/>
    <n v="20000"/>
  </r>
  <r>
    <x v="423"/>
    <x v="2"/>
    <m/>
    <x v="6"/>
    <x v="2"/>
    <x v="37"/>
    <n v="200801"/>
    <n v="200801"/>
    <m/>
    <n v="6"/>
    <n v="200801"/>
    <n v="120000"/>
  </r>
  <r>
    <x v="423"/>
    <x v="2"/>
    <m/>
    <x v="6"/>
    <x v="2"/>
    <x v="42"/>
    <n v="200801"/>
    <n v="200801"/>
    <m/>
    <n v="2"/>
    <n v="200801"/>
    <n v="70000"/>
  </r>
  <r>
    <x v="423"/>
    <x v="2"/>
    <m/>
    <x v="36"/>
    <x v="2"/>
    <x v="116"/>
    <n v="200801"/>
    <n v="200801"/>
    <m/>
    <n v="1"/>
    <n v="200801"/>
    <n v="28000"/>
  </r>
  <r>
    <x v="423"/>
    <x v="2"/>
    <m/>
    <x v="36"/>
    <x v="2"/>
    <x v="113"/>
    <n v="200801"/>
    <n v="200801"/>
    <m/>
    <n v="1"/>
    <n v="200801"/>
    <n v="42000"/>
  </r>
  <r>
    <x v="423"/>
    <x v="2"/>
    <m/>
    <x v="35"/>
    <x v="2"/>
    <x v="115"/>
    <n v="200801"/>
    <n v="200801"/>
    <m/>
    <n v="1"/>
    <n v="200801"/>
    <n v="4000"/>
  </r>
  <r>
    <x v="423"/>
    <x v="2"/>
    <m/>
    <x v="35"/>
    <x v="2"/>
    <x v="117"/>
    <n v="200801"/>
    <n v="200801"/>
    <m/>
    <n v="2"/>
    <n v="200801"/>
    <n v="40000"/>
  </r>
  <r>
    <x v="423"/>
    <x v="2"/>
    <m/>
    <x v="25"/>
    <x v="2"/>
    <x v="34"/>
    <n v="200801"/>
    <n v="200801"/>
    <m/>
    <n v="4"/>
    <n v="200801"/>
    <n v="396000"/>
  </r>
  <r>
    <x v="423"/>
    <x v="2"/>
    <m/>
    <x v="31"/>
    <x v="2"/>
    <x v="95"/>
    <n v="200801"/>
    <n v="200801"/>
    <m/>
    <n v="37"/>
    <n v="200801"/>
    <n v="828800"/>
  </r>
  <r>
    <x v="423"/>
    <x v="2"/>
    <m/>
    <x v="31"/>
    <x v="2"/>
    <x v="96"/>
    <n v="200801"/>
    <n v="200801"/>
    <m/>
    <n v="50"/>
    <n v="200801"/>
    <n v="1960000"/>
  </r>
  <r>
    <x v="423"/>
    <x v="2"/>
    <m/>
    <x v="32"/>
    <x v="2"/>
    <x v="97"/>
    <n v="200801"/>
    <n v="200801"/>
    <m/>
    <n v="26"/>
    <n v="200801"/>
    <n v="964600"/>
  </r>
  <r>
    <x v="423"/>
    <x v="2"/>
    <m/>
    <x v="34"/>
    <x v="2"/>
    <x v="105"/>
    <n v="200801"/>
    <n v="200801"/>
    <m/>
    <n v="13"/>
    <n v="200801"/>
    <n v="482300"/>
  </r>
  <r>
    <x v="423"/>
    <x v="2"/>
    <m/>
    <x v="30"/>
    <x v="2"/>
    <x v="99"/>
    <n v="200801"/>
    <n v="200801"/>
    <m/>
    <n v="5"/>
    <n v="200801"/>
    <n v="112000"/>
  </r>
  <r>
    <x v="423"/>
    <x v="2"/>
    <m/>
    <x v="30"/>
    <x v="2"/>
    <x v="100"/>
    <n v="200801"/>
    <n v="200801"/>
    <m/>
    <n v="1"/>
    <n v="200801"/>
    <n v="39200"/>
  </r>
  <r>
    <x v="423"/>
    <x v="2"/>
    <m/>
    <x v="1"/>
    <x v="2"/>
    <x v="18"/>
    <n v="200801"/>
    <n v="200801"/>
    <m/>
    <n v="1"/>
    <n v="200801"/>
    <n v="20000"/>
  </r>
  <r>
    <x v="423"/>
    <x v="2"/>
    <m/>
    <x v="4"/>
    <x v="2"/>
    <x v="26"/>
    <n v="200801"/>
    <n v="200801"/>
    <m/>
    <n v="2"/>
    <n v="200801"/>
    <n v="8000"/>
  </r>
  <r>
    <x v="423"/>
    <x v="2"/>
    <m/>
    <x v="4"/>
    <x v="2"/>
    <x v="27"/>
    <n v="200801"/>
    <n v="200801"/>
    <m/>
    <n v="7"/>
    <n v="200801"/>
    <n v="140000"/>
  </r>
  <r>
    <x v="423"/>
    <x v="2"/>
    <m/>
    <x v="0"/>
    <x v="2"/>
    <x v="15"/>
    <n v="200801"/>
    <n v="200801"/>
    <m/>
    <n v="37"/>
    <n v="200801"/>
    <n v="740000"/>
  </r>
  <r>
    <x v="423"/>
    <x v="2"/>
    <m/>
    <x v="0"/>
    <x v="2"/>
    <x v="16"/>
    <n v="200801"/>
    <n v="200801"/>
    <m/>
    <n v="21"/>
    <n v="200801"/>
    <n v="735000"/>
  </r>
  <r>
    <x v="423"/>
    <x v="2"/>
    <m/>
    <x v="0"/>
    <x v="2"/>
    <x v="17"/>
    <n v="200801"/>
    <n v="200801"/>
    <m/>
    <n v="31"/>
    <n v="200801"/>
    <n v="1023000"/>
  </r>
  <r>
    <x v="423"/>
    <x v="2"/>
    <m/>
    <x v="0"/>
    <x v="2"/>
    <x v="19"/>
    <n v="200801"/>
    <n v="200801"/>
    <m/>
    <n v="48"/>
    <n v="200801"/>
    <n v="144000"/>
  </r>
  <r>
    <x v="423"/>
    <x v="2"/>
    <m/>
    <x v="5"/>
    <x v="2"/>
    <x v="28"/>
    <n v="200801"/>
    <n v="200801"/>
    <m/>
    <n v="17"/>
    <n v="200801"/>
    <n v="476000"/>
  </r>
  <r>
    <x v="423"/>
    <x v="2"/>
    <m/>
    <x v="5"/>
    <x v="2"/>
    <x v="69"/>
    <n v="200801"/>
    <n v="200801"/>
    <m/>
    <n v="7"/>
    <n v="200801"/>
    <n v="336000"/>
  </r>
  <r>
    <x v="423"/>
    <x v="2"/>
    <m/>
    <x v="22"/>
    <x v="2"/>
    <x v="29"/>
    <n v="200801"/>
    <n v="200801"/>
    <m/>
    <n v="7"/>
    <n v="200801"/>
    <n v="266000"/>
  </r>
  <r>
    <x v="423"/>
    <x v="2"/>
    <m/>
    <x v="19"/>
    <x v="2"/>
    <x v="22"/>
    <n v="200801"/>
    <n v="200801"/>
    <m/>
    <n v="7"/>
    <n v="200801"/>
    <n v="91000"/>
  </r>
  <r>
    <x v="423"/>
    <x v="2"/>
    <m/>
    <x v="19"/>
    <x v="2"/>
    <x v="23"/>
    <n v="200801"/>
    <n v="200801"/>
    <m/>
    <n v="2"/>
    <n v="200801"/>
    <n v="48000"/>
  </r>
  <r>
    <x v="423"/>
    <x v="2"/>
    <m/>
    <x v="19"/>
    <x v="2"/>
    <x v="24"/>
    <n v="200801"/>
    <n v="200801"/>
    <m/>
    <n v="1"/>
    <n v="200801"/>
    <n v="33000"/>
  </r>
  <r>
    <x v="423"/>
    <x v="2"/>
    <m/>
    <x v="0"/>
    <x v="9"/>
    <x v="15"/>
    <n v="200801"/>
    <n v="200801"/>
    <m/>
    <n v="5"/>
    <n v="200801"/>
    <n v="100000"/>
  </r>
  <r>
    <x v="423"/>
    <x v="2"/>
    <m/>
    <x v="19"/>
    <x v="9"/>
    <x v="22"/>
    <n v="200801"/>
    <n v="200801"/>
    <m/>
    <n v="1"/>
    <n v="200801"/>
    <n v="13000"/>
  </r>
  <r>
    <x v="424"/>
    <x v="5"/>
    <m/>
    <x v="0"/>
    <x v="7"/>
    <x v="15"/>
    <n v="200801"/>
    <n v="200801"/>
    <m/>
    <n v="3"/>
    <n v="200801"/>
    <n v="60000"/>
  </r>
  <r>
    <x v="424"/>
    <x v="5"/>
    <m/>
    <x v="6"/>
    <x v="2"/>
    <x v="37"/>
    <n v="200801"/>
    <n v="200801"/>
    <m/>
    <n v="3"/>
    <n v="200801"/>
    <n v="60000"/>
  </r>
  <r>
    <x v="424"/>
    <x v="5"/>
    <m/>
    <x v="36"/>
    <x v="2"/>
    <x v="116"/>
    <n v="200801"/>
    <n v="200801"/>
    <m/>
    <n v="1"/>
    <n v="200801"/>
    <n v="28000"/>
  </r>
  <r>
    <x v="424"/>
    <x v="5"/>
    <m/>
    <x v="25"/>
    <x v="2"/>
    <x v="34"/>
    <n v="200801"/>
    <n v="200801"/>
    <m/>
    <n v="2"/>
    <n v="200801"/>
    <n v="198000"/>
  </r>
  <r>
    <x v="424"/>
    <x v="5"/>
    <m/>
    <x v="31"/>
    <x v="2"/>
    <x v="95"/>
    <n v="200801"/>
    <n v="200801"/>
    <m/>
    <n v="30"/>
    <n v="200801"/>
    <n v="672000"/>
  </r>
  <r>
    <x v="424"/>
    <x v="5"/>
    <m/>
    <x v="31"/>
    <x v="2"/>
    <x v="96"/>
    <n v="200801"/>
    <n v="200801"/>
    <m/>
    <n v="31"/>
    <n v="200801"/>
    <n v="1215200"/>
  </r>
  <r>
    <x v="424"/>
    <x v="5"/>
    <m/>
    <x v="32"/>
    <x v="2"/>
    <x v="97"/>
    <n v="200801"/>
    <n v="200801"/>
    <m/>
    <n v="18"/>
    <n v="200801"/>
    <n v="667800"/>
  </r>
  <r>
    <x v="424"/>
    <x v="5"/>
    <m/>
    <x v="34"/>
    <x v="2"/>
    <x v="105"/>
    <n v="200801"/>
    <n v="200801"/>
    <m/>
    <n v="19"/>
    <n v="200801"/>
    <n v="704900"/>
  </r>
  <r>
    <x v="424"/>
    <x v="5"/>
    <m/>
    <x v="30"/>
    <x v="2"/>
    <x v="99"/>
    <n v="200801"/>
    <n v="200801"/>
    <m/>
    <n v="4"/>
    <n v="200801"/>
    <n v="89600"/>
  </r>
  <r>
    <x v="424"/>
    <x v="5"/>
    <m/>
    <x v="1"/>
    <x v="2"/>
    <x v="18"/>
    <n v="200801"/>
    <n v="200801"/>
    <m/>
    <n v="2"/>
    <n v="200801"/>
    <n v="40000"/>
  </r>
  <r>
    <x v="424"/>
    <x v="5"/>
    <m/>
    <x v="4"/>
    <x v="2"/>
    <x v="26"/>
    <n v="200801"/>
    <n v="200801"/>
    <m/>
    <n v="5"/>
    <n v="200801"/>
    <n v="20000"/>
  </r>
  <r>
    <x v="424"/>
    <x v="5"/>
    <m/>
    <x v="4"/>
    <x v="2"/>
    <x v="27"/>
    <n v="200801"/>
    <n v="200801"/>
    <m/>
    <n v="4"/>
    <n v="200801"/>
    <n v="80000"/>
  </r>
  <r>
    <x v="424"/>
    <x v="5"/>
    <m/>
    <x v="0"/>
    <x v="2"/>
    <x v="15"/>
    <n v="200801"/>
    <n v="200801"/>
    <m/>
    <n v="28"/>
    <n v="200801"/>
    <n v="560000"/>
  </r>
  <r>
    <x v="424"/>
    <x v="5"/>
    <m/>
    <x v="0"/>
    <x v="2"/>
    <x v="16"/>
    <n v="200801"/>
    <n v="200801"/>
    <m/>
    <n v="11"/>
    <n v="200801"/>
    <n v="385000"/>
  </r>
  <r>
    <x v="424"/>
    <x v="5"/>
    <m/>
    <x v="0"/>
    <x v="2"/>
    <x v="17"/>
    <n v="200801"/>
    <n v="200801"/>
    <m/>
    <n v="20"/>
    <n v="200801"/>
    <n v="660000"/>
  </r>
  <r>
    <x v="424"/>
    <x v="5"/>
    <m/>
    <x v="0"/>
    <x v="2"/>
    <x v="19"/>
    <n v="200801"/>
    <n v="200801"/>
    <m/>
    <n v="29"/>
    <n v="200801"/>
    <n v="87000"/>
  </r>
  <r>
    <x v="424"/>
    <x v="5"/>
    <m/>
    <x v="5"/>
    <x v="2"/>
    <x v="28"/>
    <n v="200801"/>
    <n v="200801"/>
    <m/>
    <n v="17"/>
    <n v="200801"/>
    <n v="476000"/>
  </r>
  <r>
    <x v="424"/>
    <x v="5"/>
    <m/>
    <x v="5"/>
    <x v="2"/>
    <x v="69"/>
    <n v="200801"/>
    <n v="200801"/>
    <m/>
    <n v="3"/>
    <n v="200801"/>
    <n v="144000"/>
  </r>
  <r>
    <x v="424"/>
    <x v="5"/>
    <m/>
    <x v="22"/>
    <x v="2"/>
    <x v="29"/>
    <n v="200801"/>
    <n v="200801"/>
    <m/>
    <n v="1"/>
    <n v="200801"/>
    <n v="38000"/>
  </r>
  <r>
    <x v="424"/>
    <x v="5"/>
    <m/>
    <x v="19"/>
    <x v="2"/>
    <x v="22"/>
    <n v="200801"/>
    <n v="200801"/>
    <m/>
    <n v="3"/>
    <n v="200801"/>
    <n v="39000"/>
  </r>
  <r>
    <x v="424"/>
    <x v="5"/>
    <m/>
    <x v="19"/>
    <x v="2"/>
    <x v="23"/>
    <n v="200801"/>
    <n v="200801"/>
    <m/>
    <n v="2"/>
    <n v="200801"/>
    <n v="48000"/>
  </r>
  <r>
    <x v="424"/>
    <x v="5"/>
    <m/>
    <x v="0"/>
    <x v="9"/>
    <x v="15"/>
    <n v="200801"/>
    <n v="200801"/>
    <m/>
    <n v="4"/>
    <n v="200801"/>
    <n v="80000"/>
  </r>
  <r>
    <x v="425"/>
    <x v="6"/>
    <m/>
    <x v="0"/>
    <x v="7"/>
    <x v="15"/>
    <n v="200801"/>
    <n v="200801"/>
    <m/>
    <n v="2"/>
    <n v="200801"/>
    <n v="40000"/>
  </r>
  <r>
    <x v="425"/>
    <x v="6"/>
    <m/>
    <x v="6"/>
    <x v="2"/>
    <x v="37"/>
    <n v="200801"/>
    <n v="200801"/>
    <m/>
    <n v="4"/>
    <n v="200801"/>
    <n v="80000"/>
  </r>
  <r>
    <x v="425"/>
    <x v="6"/>
    <m/>
    <x v="6"/>
    <x v="2"/>
    <x v="42"/>
    <n v="200801"/>
    <n v="200801"/>
    <m/>
    <n v="2"/>
    <n v="200801"/>
    <n v="70000"/>
  </r>
  <r>
    <x v="425"/>
    <x v="6"/>
    <m/>
    <x v="35"/>
    <x v="2"/>
    <x v="115"/>
    <n v="200801"/>
    <n v="200801"/>
    <m/>
    <n v="1"/>
    <n v="200801"/>
    <n v="4000"/>
  </r>
  <r>
    <x v="425"/>
    <x v="6"/>
    <m/>
    <x v="35"/>
    <x v="2"/>
    <x v="117"/>
    <n v="200801"/>
    <n v="200801"/>
    <m/>
    <n v="3"/>
    <n v="200801"/>
    <n v="60000"/>
  </r>
  <r>
    <x v="425"/>
    <x v="6"/>
    <m/>
    <x v="36"/>
    <x v="2"/>
    <x v="116"/>
    <n v="200801"/>
    <n v="200801"/>
    <m/>
    <n v="3"/>
    <n v="200801"/>
    <n v="84000"/>
  </r>
  <r>
    <x v="425"/>
    <x v="6"/>
    <m/>
    <x v="31"/>
    <x v="2"/>
    <x v="95"/>
    <n v="200801"/>
    <n v="200801"/>
    <m/>
    <n v="39"/>
    <n v="200801"/>
    <n v="873600"/>
  </r>
  <r>
    <x v="425"/>
    <x v="6"/>
    <m/>
    <x v="31"/>
    <x v="2"/>
    <x v="96"/>
    <n v="200801"/>
    <n v="200801"/>
    <m/>
    <n v="39"/>
    <n v="200801"/>
    <n v="1528800"/>
  </r>
  <r>
    <x v="425"/>
    <x v="6"/>
    <m/>
    <x v="32"/>
    <x v="2"/>
    <x v="97"/>
    <n v="200801"/>
    <n v="200801"/>
    <m/>
    <n v="44"/>
    <n v="200801"/>
    <n v="1632400"/>
  </r>
  <r>
    <x v="425"/>
    <x v="6"/>
    <m/>
    <x v="34"/>
    <x v="2"/>
    <x v="105"/>
    <n v="200801"/>
    <n v="200801"/>
    <m/>
    <n v="37"/>
    <n v="200801"/>
    <n v="1372700"/>
  </r>
  <r>
    <x v="425"/>
    <x v="6"/>
    <m/>
    <x v="30"/>
    <x v="2"/>
    <x v="99"/>
    <n v="200801"/>
    <n v="200801"/>
    <m/>
    <n v="9"/>
    <n v="200801"/>
    <n v="201600"/>
  </r>
  <r>
    <x v="425"/>
    <x v="6"/>
    <m/>
    <x v="30"/>
    <x v="2"/>
    <x v="100"/>
    <n v="200801"/>
    <n v="200801"/>
    <m/>
    <n v="1"/>
    <n v="200801"/>
    <n v="39200"/>
  </r>
  <r>
    <x v="425"/>
    <x v="6"/>
    <m/>
    <x v="1"/>
    <x v="2"/>
    <x v="18"/>
    <n v="200801"/>
    <n v="200801"/>
    <m/>
    <n v="2"/>
    <n v="200801"/>
    <n v="40000"/>
  </r>
  <r>
    <x v="425"/>
    <x v="6"/>
    <m/>
    <x v="4"/>
    <x v="2"/>
    <x v="26"/>
    <n v="200801"/>
    <n v="200801"/>
    <m/>
    <n v="6"/>
    <n v="200801"/>
    <n v="24000"/>
  </r>
  <r>
    <x v="425"/>
    <x v="6"/>
    <m/>
    <x v="4"/>
    <x v="2"/>
    <x v="27"/>
    <n v="200801"/>
    <n v="200801"/>
    <m/>
    <n v="4"/>
    <n v="200801"/>
    <n v="80000"/>
  </r>
  <r>
    <x v="425"/>
    <x v="6"/>
    <m/>
    <x v="0"/>
    <x v="2"/>
    <x v="15"/>
    <n v="200801"/>
    <n v="200801"/>
    <m/>
    <n v="65"/>
    <n v="200801"/>
    <n v="1300000"/>
  </r>
  <r>
    <x v="425"/>
    <x v="6"/>
    <m/>
    <x v="0"/>
    <x v="2"/>
    <x v="16"/>
    <n v="200801"/>
    <n v="200801"/>
    <m/>
    <n v="28"/>
    <n v="200801"/>
    <n v="980000"/>
  </r>
  <r>
    <x v="425"/>
    <x v="6"/>
    <m/>
    <x v="0"/>
    <x v="2"/>
    <x v="17"/>
    <n v="200801"/>
    <n v="200801"/>
    <m/>
    <n v="46"/>
    <n v="200801"/>
    <n v="1518000"/>
  </r>
  <r>
    <x v="425"/>
    <x v="6"/>
    <m/>
    <x v="0"/>
    <x v="2"/>
    <x v="19"/>
    <n v="200801"/>
    <n v="200801"/>
    <m/>
    <n v="56"/>
    <n v="200801"/>
    <n v="168000"/>
  </r>
  <r>
    <x v="425"/>
    <x v="6"/>
    <m/>
    <x v="5"/>
    <x v="2"/>
    <x v="28"/>
    <n v="200801"/>
    <n v="200801"/>
    <m/>
    <n v="33"/>
    <n v="200801"/>
    <n v="924000"/>
  </r>
  <r>
    <x v="425"/>
    <x v="6"/>
    <m/>
    <x v="5"/>
    <x v="2"/>
    <x v="69"/>
    <n v="200801"/>
    <n v="200801"/>
    <m/>
    <n v="5"/>
    <n v="200801"/>
    <n v="240000"/>
  </r>
  <r>
    <x v="425"/>
    <x v="6"/>
    <m/>
    <x v="22"/>
    <x v="2"/>
    <x v="29"/>
    <n v="200801"/>
    <n v="200801"/>
    <m/>
    <n v="13"/>
    <n v="200801"/>
    <n v="494000"/>
  </r>
  <r>
    <x v="425"/>
    <x v="6"/>
    <m/>
    <x v="19"/>
    <x v="2"/>
    <x v="22"/>
    <n v="200801"/>
    <n v="200801"/>
    <m/>
    <n v="17"/>
    <n v="200801"/>
    <n v="221000"/>
  </r>
  <r>
    <x v="425"/>
    <x v="6"/>
    <m/>
    <x v="19"/>
    <x v="2"/>
    <x v="23"/>
    <n v="200801"/>
    <n v="200801"/>
    <m/>
    <n v="2"/>
    <n v="200801"/>
    <n v="48000"/>
  </r>
  <r>
    <x v="425"/>
    <x v="6"/>
    <m/>
    <x v="19"/>
    <x v="2"/>
    <x v="24"/>
    <n v="200801"/>
    <n v="200801"/>
    <m/>
    <n v="1"/>
    <n v="200801"/>
    <n v="33000"/>
  </r>
  <r>
    <x v="425"/>
    <x v="6"/>
    <m/>
    <x v="33"/>
    <x v="2"/>
    <x v="92"/>
    <n v="200801"/>
    <n v="200801"/>
    <m/>
    <n v="5"/>
    <n v="200801"/>
    <n v="91000"/>
  </r>
  <r>
    <x v="425"/>
    <x v="6"/>
    <m/>
    <x v="0"/>
    <x v="9"/>
    <x v="15"/>
    <n v="200801"/>
    <n v="200801"/>
    <m/>
    <n v="4"/>
    <n v="200801"/>
    <n v="80000"/>
  </r>
  <r>
    <x v="425"/>
    <x v="6"/>
    <m/>
    <x v="1"/>
    <x v="9"/>
    <x v="18"/>
    <n v="200801"/>
    <n v="200801"/>
    <m/>
    <n v="1"/>
    <n v="200801"/>
    <n v="20000"/>
  </r>
  <r>
    <x v="425"/>
    <x v="6"/>
    <m/>
    <x v="19"/>
    <x v="9"/>
    <x v="22"/>
    <n v="200801"/>
    <n v="200801"/>
    <m/>
    <n v="1"/>
    <n v="200801"/>
    <n v="13000"/>
  </r>
  <r>
    <x v="425"/>
    <x v="6"/>
    <m/>
    <x v="31"/>
    <x v="9"/>
    <x v="88"/>
    <n v="200801"/>
    <n v="200801"/>
    <m/>
    <n v="3"/>
    <n v="200801"/>
    <n v="67200"/>
  </r>
  <r>
    <x v="426"/>
    <x v="3"/>
    <m/>
    <x v="0"/>
    <x v="1"/>
    <x v="15"/>
    <n v="200801"/>
    <n v="200801"/>
    <m/>
    <n v="1"/>
    <n v="200801"/>
    <n v="20000"/>
  </r>
  <r>
    <x v="426"/>
    <x v="3"/>
    <m/>
    <x v="0"/>
    <x v="1"/>
    <x v="16"/>
    <n v="200801"/>
    <n v="200801"/>
    <m/>
    <n v="20"/>
    <n v="200801"/>
    <n v="700000"/>
  </r>
  <r>
    <x v="426"/>
    <x v="3"/>
    <m/>
    <x v="0"/>
    <x v="7"/>
    <x v="15"/>
    <n v="200801"/>
    <n v="200801"/>
    <m/>
    <n v="6"/>
    <n v="200801"/>
    <n v="120000"/>
  </r>
  <r>
    <x v="426"/>
    <x v="3"/>
    <m/>
    <x v="6"/>
    <x v="2"/>
    <x v="37"/>
    <n v="200801"/>
    <n v="200801"/>
    <m/>
    <n v="4"/>
    <n v="200801"/>
    <n v="80000"/>
  </r>
  <r>
    <x v="426"/>
    <x v="3"/>
    <m/>
    <x v="6"/>
    <x v="2"/>
    <x v="42"/>
    <n v="200801"/>
    <n v="200801"/>
    <m/>
    <n v="2"/>
    <n v="200801"/>
    <n v="70000"/>
  </r>
  <r>
    <x v="426"/>
    <x v="3"/>
    <m/>
    <x v="35"/>
    <x v="2"/>
    <x v="115"/>
    <n v="200801"/>
    <n v="200801"/>
    <m/>
    <n v="3"/>
    <n v="200801"/>
    <n v="12000"/>
  </r>
  <r>
    <x v="426"/>
    <x v="3"/>
    <m/>
    <x v="36"/>
    <x v="2"/>
    <x v="116"/>
    <n v="200801"/>
    <n v="200801"/>
    <m/>
    <n v="5"/>
    <n v="200801"/>
    <n v="140000"/>
  </r>
  <r>
    <x v="426"/>
    <x v="3"/>
    <m/>
    <x v="36"/>
    <x v="2"/>
    <x v="113"/>
    <n v="200801"/>
    <n v="200801"/>
    <m/>
    <n v="2"/>
    <n v="200801"/>
    <n v="84000"/>
  </r>
  <r>
    <x v="426"/>
    <x v="3"/>
    <m/>
    <x v="25"/>
    <x v="2"/>
    <x v="34"/>
    <n v="200801"/>
    <n v="200801"/>
    <m/>
    <n v="4"/>
    <n v="200801"/>
    <n v="396000"/>
  </r>
  <r>
    <x v="426"/>
    <x v="3"/>
    <m/>
    <x v="31"/>
    <x v="2"/>
    <x v="95"/>
    <n v="200801"/>
    <n v="200801"/>
    <m/>
    <n v="62"/>
    <n v="200801"/>
    <n v="1388800"/>
  </r>
  <r>
    <x v="426"/>
    <x v="3"/>
    <m/>
    <x v="31"/>
    <x v="2"/>
    <x v="96"/>
    <n v="200801"/>
    <n v="200801"/>
    <m/>
    <n v="81"/>
    <n v="200801"/>
    <n v="3175200"/>
  </r>
  <r>
    <x v="426"/>
    <x v="3"/>
    <m/>
    <x v="32"/>
    <x v="2"/>
    <x v="97"/>
    <n v="200801"/>
    <n v="200801"/>
    <m/>
    <n v="62"/>
    <n v="200801"/>
    <n v="2300200"/>
  </r>
  <r>
    <x v="426"/>
    <x v="3"/>
    <m/>
    <x v="34"/>
    <x v="2"/>
    <x v="105"/>
    <n v="200801"/>
    <n v="200801"/>
    <m/>
    <n v="36"/>
    <n v="200801"/>
    <n v="1335600"/>
  </r>
  <r>
    <x v="426"/>
    <x v="3"/>
    <m/>
    <x v="30"/>
    <x v="2"/>
    <x v="99"/>
    <n v="200801"/>
    <n v="200801"/>
    <m/>
    <n v="7"/>
    <n v="200801"/>
    <n v="156800"/>
  </r>
  <r>
    <x v="426"/>
    <x v="3"/>
    <m/>
    <x v="30"/>
    <x v="2"/>
    <x v="100"/>
    <n v="200801"/>
    <n v="200801"/>
    <m/>
    <n v="1"/>
    <n v="200801"/>
    <n v="39200"/>
  </r>
  <r>
    <x v="426"/>
    <x v="3"/>
    <m/>
    <x v="1"/>
    <x v="2"/>
    <x v="18"/>
    <n v="200801"/>
    <n v="200801"/>
    <m/>
    <n v="5"/>
    <n v="200801"/>
    <n v="100000"/>
  </r>
  <r>
    <x v="426"/>
    <x v="3"/>
    <m/>
    <x v="1"/>
    <x v="2"/>
    <x v="21"/>
    <n v="200801"/>
    <n v="200801"/>
    <m/>
    <n v="1"/>
    <n v="200801"/>
    <n v="35000"/>
  </r>
  <r>
    <x v="426"/>
    <x v="3"/>
    <m/>
    <x v="4"/>
    <x v="2"/>
    <x v="26"/>
    <n v="200801"/>
    <n v="200801"/>
    <m/>
    <n v="17"/>
    <n v="200801"/>
    <n v="68000"/>
  </r>
  <r>
    <x v="426"/>
    <x v="3"/>
    <m/>
    <x v="4"/>
    <x v="2"/>
    <x v="27"/>
    <n v="200801"/>
    <n v="200801"/>
    <m/>
    <n v="26"/>
    <n v="200801"/>
    <n v="520000"/>
  </r>
  <r>
    <x v="426"/>
    <x v="3"/>
    <m/>
    <x v="0"/>
    <x v="2"/>
    <x v="15"/>
    <n v="200801"/>
    <n v="200801"/>
    <m/>
    <n v="95"/>
    <n v="200801"/>
    <n v="1900000"/>
  </r>
  <r>
    <x v="426"/>
    <x v="3"/>
    <m/>
    <x v="0"/>
    <x v="2"/>
    <x v="16"/>
    <n v="200801"/>
    <n v="200801"/>
    <m/>
    <n v="41"/>
    <n v="200801"/>
    <n v="1435000"/>
  </r>
  <r>
    <x v="426"/>
    <x v="3"/>
    <m/>
    <x v="0"/>
    <x v="2"/>
    <x v="17"/>
    <n v="200801"/>
    <n v="200801"/>
    <m/>
    <n v="59"/>
    <n v="200801"/>
    <n v="1947000"/>
  </r>
  <r>
    <x v="426"/>
    <x v="3"/>
    <m/>
    <x v="0"/>
    <x v="2"/>
    <x v="19"/>
    <n v="200801"/>
    <n v="200801"/>
    <m/>
    <n v="87"/>
    <n v="200801"/>
    <n v="261000"/>
  </r>
  <r>
    <x v="426"/>
    <x v="3"/>
    <m/>
    <x v="5"/>
    <x v="2"/>
    <x v="28"/>
    <n v="200801"/>
    <n v="200801"/>
    <m/>
    <n v="44"/>
    <n v="200801"/>
    <n v="1232000"/>
  </r>
  <r>
    <x v="426"/>
    <x v="3"/>
    <m/>
    <x v="5"/>
    <x v="2"/>
    <x v="69"/>
    <n v="200801"/>
    <n v="200801"/>
    <m/>
    <n v="5"/>
    <n v="200801"/>
    <n v="240000"/>
  </r>
  <r>
    <x v="426"/>
    <x v="3"/>
    <m/>
    <x v="22"/>
    <x v="2"/>
    <x v="29"/>
    <n v="200801"/>
    <n v="200801"/>
    <m/>
    <n v="13"/>
    <n v="200801"/>
    <n v="494000"/>
  </r>
  <r>
    <x v="426"/>
    <x v="3"/>
    <m/>
    <x v="19"/>
    <x v="2"/>
    <x v="22"/>
    <n v="200801"/>
    <n v="200801"/>
    <m/>
    <n v="22"/>
    <n v="200801"/>
    <n v="286000"/>
  </r>
  <r>
    <x v="426"/>
    <x v="3"/>
    <m/>
    <x v="19"/>
    <x v="2"/>
    <x v="23"/>
    <n v="200801"/>
    <n v="200801"/>
    <m/>
    <n v="3"/>
    <n v="200801"/>
    <n v="72000"/>
  </r>
  <r>
    <x v="426"/>
    <x v="3"/>
    <m/>
    <x v="19"/>
    <x v="2"/>
    <x v="24"/>
    <n v="200801"/>
    <n v="200801"/>
    <m/>
    <n v="3"/>
    <n v="200801"/>
    <n v="99000"/>
  </r>
  <r>
    <x v="426"/>
    <x v="3"/>
    <m/>
    <x v="33"/>
    <x v="2"/>
    <x v="92"/>
    <n v="200801"/>
    <n v="200801"/>
    <m/>
    <n v="4"/>
    <n v="200801"/>
    <n v="72800"/>
  </r>
  <r>
    <x v="426"/>
    <x v="3"/>
    <m/>
    <x v="33"/>
    <x v="2"/>
    <x v="93"/>
    <n v="200801"/>
    <n v="200801"/>
    <m/>
    <n v="1"/>
    <n v="200801"/>
    <n v="33800"/>
  </r>
  <r>
    <x v="426"/>
    <x v="3"/>
    <m/>
    <x v="0"/>
    <x v="9"/>
    <x v="15"/>
    <n v="200801"/>
    <n v="200801"/>
    <m/>
    <n v="10"/>
    <n v="200801"/>
    <n v="200000"/>
  </r>
  <r>
    <x v="426"/>
    <x v="3"/>
    <m/>
    <x v="30"/>
    <x v="9"/>
    <x v="104"/>
    <n v="200801"/>
    <n v="200801"/>
    <m/>
    <n v="1"/>
    <n v="200801"/>
    <n v="22400"/>
  </r>
  <r>
    <x v="425"/>
    <x v="6"/>
    <m/>
    <x v="0"/>
    <x v="6"/>
    <x v="15"/>
    <n v="200801"/>
    <n v="200801"/>
    <m/>
    <n v="472"/>
    <n v="200801"/>
    <n v="4280096"/>
  </r>
  <r>
    <x v="425"/>
    <x v="6"/>
    <m/>
    <x v="0"/>
    <x v="6"/>
    <x v="17"/>
    <n v="200801"/>
    <n v="200801"/>
    <m/>
    <n v="22"/>
    <n v="200801"/>
    <n v="347996"/>
  </r>
  <r>
    <x v="425"/>
    <x v="6"/>
    <m/>
    <x v="4"/>
    <x v="6"/>
    <x v="26"/>
    <n v="200801"/>
    <n v="200801"/>
    <m/>
    <n v="485"/>
    <n v="200801"/>
    <n v="520405"/>
  </r>
  <r>
    <x v="425"/>
    <x v="6"/>
    <m/>
    <x v="26"/>
    <x v="6"/>
    <x v="35"/>
    <n v="200801"/>
    <n v="200801"/>
    <m/>
    <n v="14"/>
    <n v="200801"/>
    <n v="239834"/>
  </r>
  <r>
    <x v="425"/>
    <x v="6"/>
    <m/>
    <x v="22"/>
    <x v="6"/>
    <x v="29"/>
    <n v="200801"/>
    <n v="200801"/>
    <m/>
    <n v="60"/>
    <n v="200801"/>
    <n v="1181460"/>
  </r>
  <r>
    <x v="425"/>
    <x v="6"/>
    <m/>
    <x v="24"/>
    <x v="6"/>
    <x v="31"/>
    <n v="200801"/>
    <n v="200801"/>
    <m/>
    <n v="24"/>
    <n v="200801"/>
    <n v="357048"/>
  </r>
  <r>
    <x v="425"/>
    <x v="6"/>
    <m/>
    <x v="23"/>
    <x v="6"/>
    <x v="30"/>
    <n v="200801"/>
    <n v="200801"/>
    <m/>
    <n v="8"/>
    <n v="200801"/>
    <n v="55712"/>
  </r>
  <r>
    <x v="425"/>
    <x v="6"/>
    <m/>
    <x v="20"/>
    <x v="6"/>
    <x v="25"/>
    <n v="200801"/>
    <n v="200801"/>
    <m/>
    <n v="338"/>
    <n v="200801"/>
    <n v="3284008"/>
  </r>
  <r>
    <x v="425"/>
    <x v="6"/>
    <m/>
    <x v="19"/>
    <x v="6"/>
    <x v="22"/>
    <n v="200801"/>
    <n v="200801"/>
    <m/>
    <n v="72"/>
    <n v="200801"/>
    <n v="488952"/>
  </r>
  <r>
    <x v="425"/>
    <x v="6"/>
    <m/>
    <x v="6"/>
    <x v="6"/>
    <x v="37"/>
    <n v="200801"/>
    <n v="200801"/>
    <m/>
    <n v="17"/>
    <n v="200801"/>
    <n v="170000"/>
  </r>
  <r>
    <x v="425"/>
    <x v="6"/>
    <m/>
    <x v="28"/>
    <x v="6"/>
    <x v="39"/>
    <n v="200801"/>
    <n v="200801"/>
    <m/>
    <n v="2"/>
    <n v="200801"/>
    <n v="31636"/>
  </r>
  <r>
    <x v="425"/>
    <x v="6"/>
    <m/>
    <x v="4"/>
    <x v="6"/>
    <x v="66"/>
    <n v="200801"/>
    <n v="200801"/>
    <m/>
    <n v="292"/>
    <n v="200801"/>
    <n v="1634324"/>
  </r>
  <r>
    <x v="425"/>
    <x v="6"/>
    <m/>
    <x v="33"/>
    <x v="6"/>
    <x v="106"/>
    <n v="200801"/>
    <n v="200801"/>
    <m/>
    <n v="8"/>
    <n v="200801"/>
    <n v="78000"/>
  </r>
  <r>
    <x v="425"/>
    <x v="6"/>
    <m/>
    <x v="31"/>
    <x v="6"/>
    <x v="103"/>
    <n v="200801"/>
    <n v="200801"/>
    <m/>
    <n v="53"/>
    <n v="200801"/>
    <n v="593600"/>
  </r>
  <r>
    <x v="425"/>
    <x v="6"/>
    <m/>
    <x v="30"/>
    <x v="6"/>
    <x v="104"/>
    <n v="200801"/>
    <n v="200801"/>
    <m/>
    <n v="63"/>
    <n v="200801"/>
    <n v="705600"/>
  </r>
  <r>
    <x v="425"/>
    <x v="6"/>
    <m/>
    <x v="5"/>
    <x v="6"/>
    <x v="28"/>
    <n v="200801"/>
    <n v="200801"/>
    <m/>
    <n v="51"/>
    <n v="200801"/>
    <n v="744600"/>
  </r>
  <r>
    <x v="425"/>
    <x v="6"/>
    <m/>
    <x v="35"/>
    <x v="6"/>
    <x v="108"/>
    <n v="200801"/>
    <n v="200801"/>
    <m/>
    <n v="303"/>
    <n v="200801"/>
    <n v="325119"/>
  </r>
  <r>
    <x v="425"/>
    <x v="6"/>
    <m/>
    <x v="36"/>
    <x v="6"/>
    <x v="118"/>
    <n v="200801"/>
    <n v="200801"/>
    <m/>
    <n v="25"/>
    <n v="200801"/>
    <n v="350000"/>
  </r>
  <r>
    <x v="425"/>
    <x v="6"/>
    <m/>
    <x v="37"/>
    <x v="6"/>
    <x v="119"/>
    <n v="200801"/>
    <n v="200801"/>
    <m/>
    <n v="123"/>
    <n v="200801"/>
    <n v="2330850"/>
  </r>
  <r>
    <x v="425"/>
    <x v="6"/>
    <m/>
    <x v="38"/>
    <x v="6"/>
    <x v="120"/>
    <n v="200801"/>
    <n v="200801"/>
    <m/>
    <n v="154"/>
    <n v="200801"/>
    <n v="1681680"/>
  </r>
  <r>
    <x v="425"/>
    <x v="6"/>
    <m/>
    <x v="24"/>
    <x v="6"/>
    <x v="121"/>
    <n v="200801"/>
    <n v="200801"/>
    <m/>
    <n v="78"/>
    <n v="200801"/>
    <n v="1013688"/>
  </r>
  <r>
    <x v="427"/>
    <x v="4"/>
    <m/>
    <x v="0"/>
    <x v="1"/>
    <x v="15"/>
    <n v="200801"/>
    <n v="200801"/>
    <m/>
    <n v="1"/>
    <n v="200801"/>
    <n v="20000"/>
  </r>
  <r>
    <x v="427"/>
    <x v="4"/>
    <m/>
    <x v="0"/>
    <x v="1"/>
    <x v="16"/>
    <n v="200801"/>
    <n v="200801"/>
    <m/>
    <n v="3"/>
    <n v="200801"/>
    <n v="105000"/>
  </r>
  <r>
    <x v="427"/>
    <x v="4"/>
    <m/>
    <x v="0"/>
    <x v="7"/>
    <x v="15"/>
    <n v="200801"/>
    <n v="200801"/>
    <m/>
    <n v="2"/>
    <n v="200801"/>
    <n v="40000"/>
  </r>
  <r>
    <x v="427"/>
    <x v="4"/>
    <m/>
    <x v="31"/>
    <x v="3"/>
    <x v="88"/>
    <n v="200801"/>
    <n v="200801"/>
    <m/>
    <n v="1"/>
    <n v="200801"/>
    <n v="0"/>
  </r>
  <r>
    <x v="427"/>
    <x v="4"/>
    <m/>
    <x v="0"/>
    <x v="3"/>
    <x v="15"/>
    <n v="200801"/>
    <n v="200801"/>
    <m/>
    <n v="2"/>
    <n v="200801"/>
    <n v="0"/>
  </r>
  <r>
    <x v="427"/>
    <x v="4"/>
    <m/>
    <x v="18"/>
    <x v="3"/>
    <x v="19"/>
    <n v="200801"/>
    <n v="200801"/>
    <m/>
    <n v="4"/>
    <n v="200801"/>
    <n v="0"/>
  </r>
  <r>
    <x v="427"/>
    <x v="4"/>
    <m/>
    <x v="5"/>
    <x v="3"/>
    <x v="28"/>
    <n v="200801"/>
    <n v="200801"/>
    <m/>
    <n v="2"/>
    <n v="200801"/>
    <n v="0"/>
  </r>
  <r>
    <x v="427"/>
    <x v="4"/>
    <m/>
    <x v="4"/>
    <x v="3"/>
    <x v="26"/>
    <n v="200801"/>
    <n v="200801"/>
    <m/>
    <n v="5"/>
    <n v="200801"/>
    <n v="0"/>
  </r>
  <r>
    <x v="427"/>
    <x v="4"/>
    <m/>
    <x v="4"/>
    <x v="3"/>
    <x v="27"/>
    <n v="200801"/>
    <n v="200801"/>
    <m/>
    <n v="1"/>
    <n v="200801"/>
    <n v="0"/>
  </r>
  <r>
    <x v="427"/>
    <x v="4"/>
    <m/>
    <x v="36"/>
    <x v="3"/>
    <x v="109"/>
    <n v="200801"/>
    <n v="200801"/>
    <m/>
    <n v="2"/>
    <n v="200801"/>
    <n v="0"/>
  </r>
  <r>
    <x v="427"/>
    <x v="4"/>
    <m/>
    <x v="35"/>
    <x v="3"/>
    <x v="122"/>
    <n v="200801"/>
    <n v="200801"/>
    <m/>
    <n v="5"/>
    <n v="200801"/>
    <n v="0"/>
  </r>
  <r>
    <x v="427"/>
    <x v="4"/>
    <m/>
    <x v="35"/>
    <x v="3"/>
    <x v="107"/>
    <n v="200801"/>
    <n v="200801"/>
    <m/>
    <n v="1"/>
    <n v="200801"/>
    <n v="0"/>
  </r>
  <r>
    <x v="427"/>
    <x v="4"/>
    <m/>
    <x v="6"/>
    <x v="2"/>
    <x v="37"/>
    <n v="200801"/>
    <n v="200801"/>
    <m/>
    <n v="4"/>
    <n v="200801"/>
    <n v="80000"/>
  </r>
  <r>
    <x v="427"/>
    <x v="4"/>
    <m/>
    <x v="6"/>
    <x v="2"/>
    <x v="42"/>
    <n v="200801"/>
    <n v="200801"/>
    <m/>
    <n v="1"/>
    <n v="200801"/>
    <n v="35000"/>
  </r>
  <r>
    <x v="427"/>
    <x v="4"/>
    <m/>
    <x v="35"/>
    <x v="2"/>
    <x v="115"/>
    <n v="200801"/>
    <n v="200801"/>
    <m/>
    <n v="1"/>
    <n v="200801"/>
    <n v="4000"/>
  </r>
  <r>
    <x v="427"/>
    <x v="4"/>
    <m/>
    <x v="35"/>
    <x v="2"/>
    <x v="117"/>
    <n v="200801"/>
    <n v="200801"/>
    <m/>
    <n v="3"/>
    <n v="200801"/>
    <n v="60000"/>
  </r>
  <r>
    <x v="427"/>
    <x v="4"/>
    <m/>
    <x v="36"/>
    <x v="2"/>
    <x v="116"/>
    <n v="200801"/>
    <n v="200801"/>
    <m/>
    <n v="9"/>
    <n v="200801"/>
    <n v="252000"/>
  </r>
  <r>
    <x v="427"/>
    <x v="4"/>
    <m/>
    <x v="25"/>
    <x v="2"/>
    <x v="34"/>
    <n v="200801"/>
    <n v="200801"/>
    <m/>
    <n v="3"/>
    <n v="200801"/>
    <n v="297000"/>
  </r>
  <r>
    <x v="427"/>
    <x v="4"/>
    <m/>
    <x v="31"/>
    <x v="2"/>
    <x v="95"/>
    <n v="200801"/>
    <n v="200801"/>
    <m/>
    <n v="70"/>
    <n v="200801"/>
    <n v="1568000"/>
  </r>
  <r>
    <x v="427"/>
    <x v="4"/>
    <m/>
    <x v="31"/>
    <x v="2"/>
    <x v="96"/>
    <n v="200801"/>
    <n v="200801"/>
    <m/>
    <n v="68"/>
    <n v="200801"/>
    <n v="2665600"/>
  </r>
  <r>
    <x v="427"/>
    <x v="4"/>
    <m/>
    <x v="32"/>
    <x v="2"/>
    <x v="97"/>
    <n v="200801"/>
    <n v="200801"/>
    <m/>
    <n v="58"/>
    <n v="200801"/>
    <n v="2151800"/>
  </r>
  <r>
    <x v="427"/>
    <x v="4"/>
    <m/>
    <x v="34"/>
    <x v="2"/>
    <x v="105"/>
    <n v="200801"/>
    <n v="200801"/>
    <m/>
    <n v="48"/>
    <n v="200801"/>
    <n v="1780800"/>
  </r>
  <r>
    <x v="427"/>
    <x v="4"/>
    <m/>
    <x v="30"/>
    <x v="2"/>
    <x v="99"/>
    <n v="200801"/>
    <n v="200801"/>
    <m/>
    <n v="10"/>
    <n v="200801"/>
    <n v="224000"/>
  </r>
  <r>
    <x v="427"/>
    <x v="4"/>
    <m/>
    <x v="30"/>
    <x v="2"/>
    <x v="100"/>
    <n v="200801"/>
    <n v="200801"/>
    <m/>
    <n v="4"/>
    <n v="200801"/>
    <n v="156800"/>
  </r>
  <r>
    <x v="427"/>
    <x v="4"/>
    <m/>
    <x v="1"/>
    <x v="2"/>
    <x v="18"/>
    <n v="200801"/>
    <n v="200801"/>
    <m/>
    <n v="3"/>
    <n v="200801"/>
    <n v="60000"/>
  </r>
  <r>
    <x v="427"/>
    <x v="4"/>
    <m/>
    <x v="4"/>
    <x v="2"/>
    <x v="26"/>
    <n v="200801"/>
    <n v="200801"/>
    <m/>
    <n v="5"/>
    <n v="200801"/>
    <n v="20000"/>
  </r>
  <r>
    <x v="427"/>
    <x v="4"/>
    <m/>
    <x v="4"/>
    <x v="2"/>
    <x v="27"/>
    <n v="200801"/>
    <n v="200801"/>
    <m/>
    <n v="12"/>
    <n v="200801"/>
    <n v="240000"/>
  </r>
  <r>
    <x v="427"/>
    <x v="4"/>
    <m/>
    <x v="0"/>
    <x v="2"/>
    <x v="15"/>
    <n v="200801"/>
    <n v="200801"/>
    <m/>
    <n v="87"/>
    <n v="200801"/>
    <n v="1740000"/>
  </r>
  <r>
    <x v="427"/>
    <x v="4"/>
    <m/>
    <x v="0"/>
    <x v="2"/>
    <x v="16"/>
    <n v="200801"/>
    <n v="200801"/>
    <m/>
    <n v="33"/>
    <n v="200801"/>
    <n v="1155000"/>
  </r>
  <r>
    <x v="427"/>
    <x v="4"/>
    <m/>
    <x v="0"/>
    <x v="2"/>
    <x v="17"/>
    <n v="200801"/>
    <n v="200801"/>
    <m/>
    <n v="50"/>
    <n v="200801"/>
    <n v="1650000"/>
  </r>
  <r>
    <x v="427"/>
    <x v="4"/>
    <m/>
    <x v="0"/>
    <x v="2"/>
    <x v="19"/>
    <n v="200801"/>
    <n v="200801"/>
    <m/>
    <n v="90"/>
    <n v="200801"/>
    <n v="270000"/>
  </r>
  <r>
    <x v="427"/>
    <x v="4"/>
    <m/>
    <x v="5"/>
    <x v="2"/>
    <x v="28"/>
    <n v="200801"/>
    <n v="200801"/>
    <m/>
    <n v="34"/>
    <n v="200801"/>
    <n v="952000"/>
  </r>
  <r>
    <x v="427"/>
    <x v="4"/>
    <m/>
    <x v="5"/>
    <x v="2"/>
    <x v="69"/>
    <n v="200801"/>
    <n v="200801"/>
    <m/>
    <n v="11"/>
    <n v="200801"/>
    <n v="528000"/>
  </r>
  <r>
    <x v="427"/>
    <x v="4"/>
    <m/>
    <x v="22"/>
    <x v="2"/>
    <x v="29"/>
    <n v="200801"/>
    <n v="200801"/>
    <m/>
    <n v="15"/>
    <n v="200801"/>
    <n v="570000"/>
  </r>
  <r>
    <x v="427"/>
    <x v="4"/>
    <m/>
    <x v="19"/>
    <x v="2"/>
    <x v="22"/>
    <n v="200801"/>
    <n v="200801"/>
    <m/>
    <n v="19"/>
    <n v="200801"/>
    <n v="247000"/>
  </r>
  <r>
    <x v="427"/>
    <x v="4"/>
    <m/>
    <x v="19"/>
    <x v="2"/>
    <x v="23"/>
    <n v="200801"/>
    <n v="200801"/>
    <m/>
    <n v="4"/>
    <n v="200801"/>
    <n v="96000"/>
  </r>
  <r>
    <x v="427"/>
    <x v="4"/>
    <m/>
    <x v="19"/>
    <x v="2"/>
    <x v="24"/>
    <n v="200801"/>
    <n v="200801"/>
    <m/>
    <n v="2"/>
    <n v="200801"/>
    <n v="66000"/>
  </r>
  <r>
    <x v="427"/>
    <x v="4"/>
    <m/>
    <x v="33"/>
    <x v="2"/>
    <x v="92"/>
    <n v="200801"/>
    <n v="200801"/>
    <m/>
    <n v="5"/>
    <n v="200801"/>
    <n v="91000"/>
  </r>
  <r>
    <x v="427"/>
    <x v="4"/>
    <m/>
    <x v="5"/>
    <x v="9"/>
    <x v="28"/>
    <n v="200801"/>
    <n v="200801"/>
    <m/>
    <n v="1"/>
    <n v="200801"/>
    <n v="28000"/>
  </r>
  <r>
    <x v="427"/>
    <x v="4"/>
    <m/>
    <x v="0"/>
    <x v="9"/>
    <x v="15"/>
    <n v="200801"/>
    <n v="200801"/>
    <m/>
    <n v="11"/>
    <n v="200801"/>
    <n v="220000"/>
  </r>
  <r>
    <x v="427"/>
    <x v="4"/>
    <m/>
    <x v="22"/>
    <x v="9"/>
    <x v="29"/>
    <n v="200801"/>
    <n v="200801"/>
    <m/>
    <n v="1"/>
    <n v="200801"/>
    <n v="38000"/>
  </r>
  <r>
    <x v="427"/>
    <x v="4"/>
    <m/>
    <x v="19"/>
    <x v="9"/>
    <x v="22"/>
    <n v="200801"/>
    <n v="200801"/>
    <m/>
    <n v="1"/>
    <n v="200801"/>
    <n v="13000"/>
  </r>
  <r>
    <x v="428"/>
    <x v="1"/>
    <m/>
    <x v="0"/>
    <x v="1"/>
    <x v="123"/>
    <m/>
    <m/>
    <m/>
    <n v="9"/>
    <n v="201208"/>
    <n v="315000"/>
  </r>
  <r>
    <x v="428"/>
    <x v="1"/>
    <m/>
    <x v="0"/>
    <x v="1"/>
    <x v="124"/>
    <m/>
    <m/>
    <m/>
    <n v="1"/>
    <n v="201208"/>
    <n v="20000"/>
  </r>
  <r>
    <x v="428"/>
    <x v="1"/>
    <m/>
    <x v="35"/>
    <x v="5"/>
    <x v="107"/>
    <m/>
    <m/>
    <m/>
    <n v="6"/>
    <n v="201208"/>
    <n v="108000"/>
  </r>
  <r>
    <x v="428"/>
    <x v="1"/>
    <m/>
    <x v="18"/>
    <x v="3"/>
    <x v="125"/>
    <m/>
    <m/>
    <m/>
    <n v="1"/>
    <n v="201208"/>
    <n v="0"/>
  </r>
  <r>
    <x v="428"/>
    <x v="1"/>
    <m/>
    <x v="31"/>
    <x v="3"/>
    <x v="88"/>
    <m/>
    <m/>
    <m/>
    <n v="5"/>
    <n v="201208"/>
    <n v="0"/>
  </r>
  <r>
    <x v="428"/>
    <x v="1"/>
    <m/>
    <x v="6"/>
    <x v="2"/>
    <x v="126"/>
    <m/>
    <m/>
    <m/>
    <n v="2"/>
    <n v="201208"/>
    <n v="40000"/>
  </r>
  <r>
    <x v="428"/>
    <x v="1"/>
    <m/>
    <x v="6"/>
    <x v="2"/>
    <x v="127"/>
    <m/>
    <m/>
    <m/>
    <n v="1"/>
    <n v="201208"/>
    <n v="35000"/>
  </r>
  <r>
    <x v="428"/>
    <x v="1"/>
    <m/>
    <x v="34"/>
    <x v="2"/>
    <x v="128"/>
    <m/>
    <m/>
    <m/>
    <n v="38"/>
    <n v="201208"/>
    <n v="1409800"/>
  </r>
  <r>
    <x v="428"/>
    <x v="1"/>
    <m/>
    <x v="25"/>
    <x v="2"/>
    <x v="129"/>
    <m/>
    <m/>
    <m/>
    <n v="2"/>
    <n v="201208"/>
    <n v="198000"/>
  </r>
  <r>
    <x v="428"/>
    <x v="1"/>
    <m/>
    <x v="0"/>
    <x v="2"/>
    <x v="130"/>
    <m/>
    <m/>
    <m/>
    <n v="45"/>
    <n v="201208"/>
    <n v="1485000"/>
  </r>
  <r>
    <x v="428"/>
    <x v="1"/>
    <m/>
    <x v="0"/>
    <x v="2"/>
    <x v="131"/>
    <m/>
    <m/>
    <m/>
    <n v="3"/>
    <n v="201208"/>
    <n v="99000"/>
  </r>
  <r>
    <x v="428"/>
    <x v="1"/>
    <m/>
    <x v="30"/>
    <x v="2"/>
    <x v="132"/>
    <m/>
    <m/>
    <m/>
    <n v="7"/>
    <n v="201208"/>
    <n v="156800"/>
  </r>
  <r>
    <x v="428"/>
    <x v="1"/>
    <m/>
    <x v="30"/>
    <x v="2"/>
    <x v="133"/>
    <m/>
    <m/>
    <m/>
    <n v="1"/>
    <n v="201208"/>
    <n v="39200"/>
  </r>
  <r>
    <x v="428"/>
    <x v="1"/>
    <m/>
    <x v="34"/>
    <x v="2"/>
    <x v="134"/>
    <m/>
    <m/>
    <m/>
    <n v="1"/>
    <n v="201208"/>
    <n v="37100"/>
  </r>
  <r>
    <x v="428"/>
    <x v="1"/>
    <m/>
    <x v="1"/>
    <x v="2"/>
    <x v="135"/>
    <m/>
    <m/>
    <m/>
    <n v="3"/>
    <n v="201208"/>
    <n v="60000"/>
  </r>
  <r>
    <x v="428"/>
    <x v="1"/>
    <m/>
    <x v="36"/>
    <x v="2"/>
    <x v="136"/>
    <m/>
    <m/>
    <m/>
    <n v="5"/>
    <n v="201208"/>
    <n v="140000"/>
  </r>
  <r>
    <x v="428"/>
    <x v="1"/>
    <m/>
    <x v="36"/>
    <x v="2"/>
    <x v="137"/>
    <m/>
    <m/>
    <m/>
    <n v="2"/>
    <n v="201208"/>
    <n v="84000"/>
  </r>
  <r>
    <x v="428"/>
    <x v="1"/>
    <m/>
    <x v="0"/>
    <x v="2"/>
    <x v="138"/>
    <m/>
    <m/>
    <m/>
    <n v="70"/>
    <n v="201208"/>
    <n v="1400000"/>
  </r>
  <r>
    <x v="428"/>
    <x v="1"/>
    <m/>
    <x v="0"/>
    <x v="2"/>
    <x v="139"/>
    <m/>
    <m/>
    <m/>
    <n v="26"/>
    <n v="201208"/>
    <n v="910000"/>
  </r>
  <r>
    <x v="428"/>
    <x v="1"/>
    <m/>
    <x v="32"/>
    <x v="2"/>
    <x v="140"/>
    <m/>
    <m/>
    <m/>
    <n v="13"/>
    <n v="201208"/>
    <n v="482300"/>
  </r>
  <r>
    <x v="428"/>
    <x v="1"/>
    <m/>
    <x v="18"/>
    <x v="2"/>
    <x v="125"/>
    <m/>
    <m/>
    <m/>
    <n v="37"/>
    <n v="201208"/>
    <n v="111000"/>
  </r>
  <r>
    <x v="428"/>
    <x v="1"/>
    <m/>
    <x v="0"/>
    <x v="2"/>
    <x v="138"/>
    <m/>
    <m/>
    <m/>
    <n v="1"/>
    <n v="201208"/>
    <n v="20000"/>
  </r>
  <r>
    <x v="428"/>
    <x v="1"/>
    <m/>
    <x v="0"/>
    <x v="2"/>
    <x v="141"/>
    <m/>
    <m/>
    <m/>
    <n v="3"/>
    <n v="201208"/>
    <n v="99000"/>
  </r>
  <r>
    <x v="428"/>
    <x v="1"/>
    <m/>
    <x v="4"/>
    <x v="2"/>
    <x v="142"/>
    <m/>
    <m/>
    <m/>
    <n v="4"/>
    <n v="201208"/>
    <n v="16000"/>
  </r>
  <r>
    <x v="428"/>
    <x v="1"/>
    <m/>
    <x v="4"/>
    <x v="2"/>
    <x v="143"/>
    <m/>
    <m/>
    <m/>
    <n v="12"/>
    <n v="201208"/>
    <n v="240000"/>
  </r>
  <r>
    <x v="428"/>
    <x v="1"/>
    <m/>
    <x v="4"/>
    <x v="2"/>
    <x v="144"/>
    <m/>
    <m/>
    <m/>
    <n v="9"/>
    <n v="201208"/>
    <n v="36000"/>
  </r>
  <r>
    <x v="428"/>
    <x v="1"/>
    <m/>
    <x v="31"/>
    <x v="2"/>
    <x v="145"/>
    <m/>
    <m/>
    <m/>
    <n v="56"/>
    <n v="201208"/>
    <n v="1254400"/>
  </r>
  <r>
    <x v="428"/>
    <x v="1"/>
    <m/>
    <x v="31"/>
    <x v="2"/>
    <x v="146"/>
    <m/>
    <m/>
    <m/>
    <n v="77"/>
    <n v="201208"/>
    <n v="3018400"/>
  </r>
  <r>
    <x v="428"/>
    <x v="1"/>
    <m/>
    <x v="32"/>
    <x v="2"/>
    <x v="147"/>
    <m/>
    <m/>
    <m/>
    <n v="37"/>
    <n v="201208"/>
    <n v="1372700"/>
  </r>
  <r>
    <x v="428"/>
    <x v="1"/>
    <m/>
    <x v="31"/>
    <x v="2"/>
    <x v="145"/>
    <m/>
    <m/>
    <m/>
    <n v="1"/>
    <n v="201208"/>
    <n v="22400"/>
  </r>
  <r>
    <x v="428"/>
    <x v="1"/>
    <m/>
    <x v="31"/>
    <x v="2"/>
    <x v="146"/>
    <m/>
    <m/>
    <m/>
    <n v="1"/>
    <n v="201208"/>
    <n v="39200"/>
  </r>
  <r>
    <x v="428"/>
    <x v="1"/>
    <m/>
    <x v="0"/>
    <x v="2"/>
    <x v="148"/>
    <m/>
    <m/>
    <m/>
    <n v="4"/>
    <n v="201208"/>
    <n v="80000"/>
  </r>
  <r>
    <x v="428"/>
    <x v="1"/>
    <m/>
    <x v="0"/>
    <x v="2"/>
    <x v="149"/>
    <m/>
    <m/>
    <m/>
    <n v="1"/>
    <n v="201208"/>
    <n v="20000"/>
  </r>
  <r>
    <x v="428"/>
    <x v="1"/>
    <m/>
    <x v="22"/>
    <x v="2"/>
    <x v="150"/>
    <m/>
    <m/>
    <m/>
    <n v="7"/>
    <n v="201208"/>
    <n v="266000"/>
  </r>
  <r>
    <x v="428"/>
    <x v="1"/>
    <m/>
    <x v="22"/>
    <x v="2"/>
    <x v="150"/>
    <m/>
    <m/>
    <m/>
    <n v="2"/>
    <n v="201208"/>
    <n v="76000"/>
  </r>
  <r>
    <x v="428"/>
    <x v="1"/>
    <m/>
    <x v="5"/>
    <x v="2"/>
    <x v="151"/>
    <m/>
    <m/>
    <m/>
    <n v="33"/>
    <n v="201208"/>
    <n v="924000"/>
  </r>
  <r>
    <x v="428"/>
    <x v="1"/>
    <m/>
    <x v="5"/>
    <x v="2"/>
    <x v="152"/>
    <m/>
    <m/>
    <m/>
    <n v="11"/>
    <n v="201208"/>
    <n v="528000"/>
  </r>
  <r>
    <x v="428"/>
    <x v="1"/>
    <m/>
    <x v="5"/>
    <x v="2"/>
    <x v="153"/>
    <m/>
    <m/>
    <m/>
    <n v="2"/>
    <n v="201208"/>
    <n v="56000"/>
  </r>
  <r>
    <x v="428"/>
    <x v="1"/>
    <m/>
    <x v="5"/>
    <x v="2"/>
    <x v="154"/>
    <m/>
    <m/>
    <m/>
    <n v="1"/>
    <n v="201208"/>
    <n v="28000"/>
  </r>
  <r>
    <x v="428"/>
    <x v="1"/>
    <m/>
    <x v="33"/>
    <x v="2"/>
    <x v="155"/>
    <m/>
    <m/>
    <m/>
    <n v="1"/>
    <n v="201208"/>
    <n v="18200"/>
  </r>
  <r>
    <x v="428"/>
    <x v="1"/>
    <m/>
    <x v="33"/>
    <x v="2"/>
    <x v="156"/>
    <m/>
    <m/>
    <m/>
    <n v="3"/>
    <n v="201208"/>
    <n v="101400"/>
  </r>
  <r>
    <x v="428"/>
    <x v="1"/>
    <m/>
    <x v="19"/>
    <x v="2"/>
    <x v="157"/>
    <m/>
    <m/>
    <m/>
    <n v="22"/>
    <n v="201208"/>
    <n v="286000"/>
  </r>
  <r>
    <x v="428"/>
    <x v="1"/>
    <m/>
    <x v="19"/>
    <x v="2"/>
    <x v="158"/>
    <m/>
    <m/>
    <m/>
    <n v="7"/>
    <n v="201208"/>
    <n v="168000"/>
  </r>
  <r>
    <x v="428"/>
    <x v="1"/>
    <m/>
    <x v="19"/>
    <x v="2"/>
    <x v="159"/>
    <m/>
    <m/>
    <m/>
    <n v="2"/>
    <n v="201208"/>
    <n v="66000"/>
  </r>
  <r>
    <x v="428"/>
    <x v="1"/>
    <m/>
    <x v="35"/>
    <x v="2"/>
    <x v="160"/>
    <m/>
    <m/>
    <m/>
    <n v="1"/>
    <n v="201208"/>
    <n v="20000"/>
  </r>
  <r>
    <x v="428"/>
    <x v="1"/>
    <m/>
    <x v="18"/>
    <x v="2"/>
    <x v="161"/>
    <m/>
    <m/>
    <m/>
    <n v="23"/>
    <n v="201208"/>
    <n v="69000"/>
  </r>
  <r>
    <x v="428"/>
    <x v="1"/>
    <m/>
    <x v="18"/>
    <x v="2"/>
    <x v="161"/>
    <m/>
    <m/>
    <m/>
    <n v="1"/>
    <n v="201208"/>
    <n v="3000"/>
  </r>
  <r>
    <x v="428"/>
    <x v="1"/>
    <m/>
    <x v="0"/>
    <x v="9"/>
    <x v="162"/>
    <m/>
    <m/>
    <m/>
    <n v="7"/>
    <n v="201208"/>
    <n v="140000"/>
  </r>
  <r>
    <x v="429"/>
    <x v="0"/>
    <m/>
    <x v="0"/>
    <x v="1"/>
    <x v="123"/>
    <m/>
    <m/>
    <m/>
    <n v="6"/>
    <n v="201208"/>
    <n v="210000"/>
  </r>
  <r>
    <x v="429"/>
    <x v="0"/>
    <m/>
    <x v="0"/>
    <x v="1"/>
    <x v="124"/>
    <m/>
    <m/>
    <m/>
    <n v="2"/>
    <n v="201208"/>
    <n v="40000"/>
  </r>
  <r>
    <x v="429"/>
    <x v="0"/>
    <m/>
    <x v="0"/>
    <x v="7"/>
    <x v="163"/>
    <m/>
    <m/>
    <m/>
    <n v="1"/>
    <n v="201208"/>
    <n v="20000"/>
  </r>
  <r>
    <x v="429"/>
    <x v="0"/>
    <m/>
    <x v="0"/>
    <x v="3"/>
    <x v="164"/>
    <m/>
    <m/>
    <m/>
    <n v="1"/>
    <n v="201208"/>
    <n v="0"/>
  </r>
  <r>
    <x v="429"/>
    <x v="0"/>
    <m/>
    <x v="6"/>
    <x v="2"/>
    <x v="126"/>
    <m/>
    <m/>
    <m/>
    <n v="2"/>
    <n v="201208"/>
    <n v="40000"/>
  </r>
  <r>
    <x v="429"/>
    <x v="0"/>
    <m/>
    <x v="34"/>
    <x v="2"/>
    <x v="128"/>
    <m/>
    <m/>
    <m/>
    <n v="26"/>
    <n v="201208"/>
    <n v="964600"/>
  </r>
  <r>
    <x v="429"/>
    <x v="0"/>
    <m/>
    <x v="25"/>
    <x v="2"/>
    <x v="129"/>
    <m/>
    <m/>
    <m/>
    <n v="6"/>
    <n v="201208"/>
    <n v="594000"/>
  </r>
  <r>
    <x v="429"/>
    <x v="0"/>
    <m/>
    <x v="0"/>
    <x v="2"/>
    <x v="130"/>
    <m/>
    <m/>
    <m/>
    <n v="29"/>
    <n v="201208"/>
    <n v="957000"/>
  </r>
  <r>
    <x v="429"/>
    <x v="0"/>
    <m/>
    <x v="0"/>
    <x v="2"/>
    <x v="131"/>
    <m/>
    <m/>
    <m/>
    <n v="2"/>
    <n v="201208"/>
    <n v="66000"/>
  </r>
  <r>
    <x v="429"/>
    <x v="0"/>
    <m/>
    <x v="30"/>
    <x v="2"/>
    <x v="132"/>
    <m/>
    <m/>
    <m/>
    <n v="6"/>
    <n v="201208"/>
    <n v="134400"/>
  </r>
  <r>
    <x v="429"/>
    <x v="0"/>
    <m/>
    <x v="34"/>
    <x v="2"/>
    <x v="134"/>
    <m/>
    <m/>
    <m/>
    <n v="2"/>
    <n v="201208"/>
    <n v="74200"/>
  </r>
  <r>
    <x v="429"/>
    <x v="0"/>
    <m/>
    <x v="1"/>
    <x v="2"/>
    <x v="135"/>
    <m/>
    <m/>
    <m/>
    <n v="3"/>
    <n v="201208"/>
    <n v="60000"/>
  </r>
  <r>
    <x v="429"/>
    <x v="0"/>
    <m/>
    <x v="1"/>
    <x v="2"/>
    <x v="165"/>
    <m/>
    <m/>
    <m/>
    <n v="2"/>
    <n v="201208"/>
    <n v="70000"/>
  </r>
  <r>
    <x v="429"/>
    <x v="0"/>
    <m/>
    <x v="36"/>
    <x v="2"/>
    <x v="136"/>
    <m/>
    <m/>
    <m/>
    <n v="5"/>
    <n v="201208"/>
    <n v="140000"/>
  </r>
  <r>
    <x v="429"/>
    <x v="0"/>
    <m/>
    <x v="36"/>
    <x v="2"/>
    <x v="137"/>
    <m/>
    <m/>
    <m/>
    <n v="1"/>
    <n v="201208"/>
    <n v="42000"/>
  </r>
  <r>
    <x v="429"/>
    <x v="0"/>
    <m/>
    <x v="0"/>
    <x v="2"/>
    <x v="138"/>
    <m/>
    <m/>
    <m/>
    <n v="51"/>
    <n v="201208"/>
    <n v="1020000"/>
  </r>
  <r>
    <x v="429"/>
    <x v="0"/>
    <m/>
    <x v="0"/>
    <x v="2"/>
    <x v="139"/>
    <m/>
    <m/>
    <m/>
    <n v="24"/>
    <n v="201208"/>
    <n v="840000"/>
  </r>
  <r>
    <x v="429"/>
    <x v="0"/>
    <m/>
    <x v="32"/>
    <x v="2"/>
    <x v="140"/>
    <m/>
    <m/>
    <m/>
    <n v="7"/>
    <n v="201208"/>
    <n v="259700"/>
  </r>
  <r>
    <x v="429"/>
    <x v="0"/>
    <m/>
    <x v="18"/>
    <x v="2"/>
    <x v="125"/>
    <m/>
    <m/>
    <m/>
    <n v="27"/>
    <n v="201208"/>
    <n v="81000"/>
  </r>
  <r>
    <x v="429"/>
    <x v="0"/>
    <m/>
    <x v="0"/>
    <x v="2"/>
    <x v="141"/>
    <m/>
    <m/>
    <m/>
    <n v="1"/>
    <n v="201208"/>
    <n v="33000"/>
  </r>
  <r>
    <x v="429"/>
    <x v="0"/>
    <m/>
    <x v="4"/>
    <x v="2"/>
    <x v="142"/>
    <m/>
    <m/>
    <m/>
    <n v="2"/>
    <n v="201208"/>
    <n v="8000"/>
  </r>
  <r>
    <x v="429"/>
    <x v="0"/>
    <m/>
    <x v="4"/>
    <x v="2"/>
    <x v="143"/>
    <m/>
    <m/>
    <m/>
    <n v="10"/>
    <n v="201208"/>
    <n v="200000"/>
  </r>
  <r>
    <x v="429"/>
    <x v="0"/>
    <m/>
    <x v="4"/>
    <x v="2"/>
    <x v="144"/>
    <m/>
    <m/>
    <m/>
    <n v="4"/>
    <n v="201208"/>
    <n v="16000"/>
  </r>
  <r>
    <x v="429"/>
    <x v="0"/>
    <m/>
    <x v="31"/>
    <x v="2"/>
    <x v="145"/>
    <m/>
    <m/>
    <m/>
    <n v="44"/>
    <n v="201208"/>
    <n v="985600"/>
  </r>
  <r>
    <x v="429"/>
    <x v="0"/>
    <m/>
    <x v="31"/>
    <x v="2"/>
    <x v="146"/>
    <m/>
    <m/>
    <m/>
    <n v="77"/>
    <n v="201208"/>
    <n v="3018400"/>
  </r>
  <r>
    <x v="429"/>
    <x v="0"/>
    <m/>
    <x v="32"/>
    <x v="2"/>
    <x v="147"/>
    <m/>
    <m/>
    <m/>
    <n v="36"/>
    <n v="201208"/>
    <n v="1335600"/>
  </r>
  <r>
    <x v="429"/>
    <x v="0"/>
    <m/>
    <x v="31"/>
    <x v="2"/>
    <x v="146"/>
    <m/>
    <m/>
    <m/>
    <n v="2"/>
    <n v="201208"/>
    <n v="78400"/>
  </r>
  <r>
    <x v="429"/>
    <x v="0"/>
    <m/>
    <x v="0"/>
    <x v="2"/>
    <x v="149"/>
    <m/>
    <m/>
    <m/>
    <n v="2"/>
    <n v="201208"/>
    <n v="40000"/>
  </r>
  <r>
    <x v="429"/>
    <x v="0"/>
    <m/>
    <x v="18"/>
    <x v="2"/>
    <x v="166"/>
    <m/>
    <m/>
    <m/>
    <n v="1"/>
    <n v="201208"/>
    <n v="3000"/>
  </r>
  <r>
    <x v="429"/>
    <x v="0"/>
    <m/>
    <x v="22"/>
    <x v="2"/>
    <x v="150"/>
    <m/>
    <m/>
    <m/>
    <n v="5"/>
    <n v="201208"/>
    <n v="190000"/>
  </r>
  <r>
    <x v="429"/>
    <x v="0"/>
    <m/>
    <x v="22"/>
    <x v="2"/>
    <x v="150"/>
    <m/>
    <m/>
    <m/>
    <n v="1"/>
    <n v="201208"/>
    <n v="38000"/>
  </r>
  <r>
    <x v="429"/>
    <x v="0"/>
    <m/>
    <x v="5"/>
    <x v="2"/>
    <x v="151"/>
    <m/>
    <m/>
    <m/>
    <n v="18"/>
    <n v="201208"/>
    <n v="504000"/>
  </r>
  <r>
    <x v="429"/>
    <x v="0"/>
    <m/>
    <x v="5"/>
    <x v="2"/>
    <x v="152"/>
    <m/>
    <m/>
    <m/>
    <n v="8"/>
    <n v="201208"/>
    <n v="384000"/>
  </r>
  <r>
    <x v="429"/>
    <x v="0"/>
    <m/>
    <x v="5"/>
    <x v="2"/>
    <x v="153"/>
    <m/>
    <m/>
    <m/>
    <n v="3"/>
    <n v="201208"/>
    <n v="84000"/>
  </r>
  <r>
    <x v="429"/>
    <x v="0"/>
    <m/>
    <x v="33"/>
    <x v="2"/>
    <x v="155"/>
    <m/>
    <m/>
    <m/>
    <n v="2"/>
    <n v="201208"/>
    <n v="36400"/>
  </r>
  <r>
    <x v="429"/>
    <x v="0"/>
    <m/>
    <x v="33"/>
    <x v="2"/>
    <x v="156"/>
    <m/>
    <m/>
    <m/>
    <n v="2"/>
    <n v="201208"/>
    <n v="67600"/>
  </r>
  <r>
    <x v="429"/>
    <x v="0"/>
    <m/>
    <x v="19"/>
    <x v="2"/>
    <x v="157"/>
    <m/>
    <m/>
    <m/>
    <n v="11"/>
    <n v="201208"/>
    <n v="143000"/>
  </r>
  <r>
    <x v="429"/>
    <x v="0"/>
    <m/>
    <x v="19"/>
    <x v="2"/>
    <x v="158"/>
    <m/>
    <m/>
    <m/>
    <n v="1"/>
    <n v="201208"/>
    <n v="24000"/>
  </r>
  <r>
    <x v="429"/>
    <x v="0"/>
    <m/>
    <x v="19"/>
    <x v="2"/>
    <x v="159"/>
    <m/>
    <m/>
    <m/>
    <n v="1"/>
    <n v="201208"/>
    <n v="33000"/>
  </r>
  <r>
    <x v="429"/>
    <x v="0"/>
    <m/>
    <x v="35"/>
    <x v="2"/>
    <x v="160"/>
    <m/>
    <m/>
    <m/>
    <n v="5"/>
    <n v="201208"/>
    <n v="100000"/>
  </r>
  <r>
    <x v="429"/>
    <x v="0"/>
    <m/>
    <x v="18"/>
    <x v="2"/>
    <x v="161"/>
    <m/>
    <m/>
    <m/>
    <n v="16"/>
    <n v="201208"/>
    <n v="48000"/>
  </r>
  <r>
    <x v="429"/>
    <x v="0"/>
    <m/>
    <x v="18"/>
    <x v="2"/>
    <x v="161"/>
    <m/>
    <m/>
    <m/>
    <n v="5"/>
    <n v="201208"/>
    <n v="15000"/>
  </r>
  <r>
    <x v="429"/>
    <x v="0"/>
    <m/>
    <x v="31"/>
    <x v="9"/>
    <x v="167"/>
    <m/>
    <m/>
    <m/>
    <n v="1"/>
    <n v="201208"/>
    <n v="22400"/>
  </r>
  <r>
    <x v="429"/>
    <x v="0"/>
    <m/>
    <x v="0"/>
    <x v="9"/>
    <x v="162"/>
    <m/>
    <m/>
    <m/>
    <n v="7"/>
    <n v="201208"/>
    <n v="140000"/>
  </r>
  <r>
    <x v="430"/>
    <x v="2"/>
    <m/>
    <x v="0"/>
    <x v="1"/>
    <x v="123"/>
    <m/>
    <m/>
    <m/>
    <n v="3"/>
    <n v="201208"/>
    <n v="105000"/>
  </r>
  <r>
    <x v="430"/>
    <x v="2"/>
    <m/>
    <x v="0"/>
    <x v="7"/>
    <x v="163"/>
    <m/>
    <m/>
    <m/>
    <n v="1"/>
    <n v="201208"/>
    <n v="20000"/>
  </r>
  <r>
    <x v="430"/>
    <x v="2"/>
    <m/>
    <x v="0"/>
    <x v="3"/>
    <x v="164"/>
    <m/>
    <m/>
    <m/>
    <n v="3"/>
    <n v="201208"/>
    <n v="0"/>
  </r>
  <r>
    <x v="430"/>
    <x v="2"/>
    <m/>
    <x v="6"/>
    <x v="2"/>
    <x v="126"/>
    <m/>
    <m/>
    <m/>
    <n v="4"/>
    <n v="201208"/>
    <n v="80000"/>
  </r>
  <r>
    <x v="430"/>
    <x v="2"/>
    <m/>
    <x v="6"/>
    <x v="2"/>
    <x v="127"/>
    <m/>
    <m/>
    <m/>
    <n v="1"/>
    <n v="201208"/>
    <n v="35000"/>
  </r>
  <r>
    <x v="430"/>
    <x v="2"/>
    <m/>
    <x v="34"/>
    <x v="2"/>
    <x v="128"/>
    <m/>
    <m/>
    <m/>
    <n v="19"/>
    <n v="201208"/>
    <n v="704900"/>
  </r>
  <r>
    <x v="430"/>
    <x v="2"/>
    <m/>
    <x v="25"/>
    <x v="2"/>
    <x v="129"/>
    <m/>
    <m/>
    <m/>
    <n v="2"/>
    <n v="201208"/>
    <n v="198000"/>
  </r>
  <r>
    <x v="430"/>
    <x v="2"/>
    <m/>
    <x v="0"/>
    <x v="2"/>
    <x v="130"/>
    <m/>
    <m/>
    <m/>
    <n v="22"/>
    <n v="201208"/>
    <n v="726000"/>
  </r>
  <r>
    <x v="430"/>
    <x v="2"/>
    <m/>
    <x v="0"/>
    <x v="2"/>
    <x v="131"/>
    <m/>
    <m/>
    <m/>
    <n v="2"/>
    <n v="201208"/>
    <n v="66000"/>
  </r>
  <r>
    <x v="430"/>
    <x v="2"/>
    <m/>
    <x v="0"/>
    <x v="2"/>
    <x v="168"/>
    <m/>
    <m/>
    <m/>
    <n v="1"/>
    <n v="201208"/>
    <n v="20000"/>
  </r>
  <r>
    <x v="430"/>
    <x v="2"/>
    <m/>
    <x v="30"/>
    <x v="2"/>
    <x v="132"/>
    <m/>
    <m/>
    <m/>
    <n v="5"/>
    <n v="201208"/>
    <n v="112000"/>
  </r>
  <r>
    <x v="430"/>
    <x v="2"/>
    <m/>
    <x v="30"/>
    <x v="2"/>
    <x v="133"/>
    <m/>
    <m/>
    <m/>
    <n v="1"/>
    <n v="201208"/>
    <n v="39200"/>
  </r>
  <r>
    <x v="430"/>
    <x v="2"/>
    <m/>
    <x v="36"/>
    <x v="2"/>
    <x v="136"/>
    <m/>
    <m/>
    <m/>
    <n v="4"/>
    <n v="201208"/>
    <n v="112000"/>
  </r>
  <r>
    <x v="430"/>
    <x v="2"/>
    <m/>
    <x v="0"/>
    <x v="2"/>
    <x v="138"/>
    <m/>
    <m/>
    <m/>
    <n v="35"/>
    <n v="201208"/>
    <n v="700000"/>
  </r>
  <r>
    <x v="430"/>
    <x v="2"/>
    <m/>
    <x v="0"/>
    <x v="2"/>
    <x v="139"/>
    <m/>
    <m/>
    <m/>
    <n v="20"/>
    <n v="201208"/>
    <n v="700000"/>
  </r>
  <r>
    <x v="430"/>
    <x v="2"/>
    <m/>
    <x v="32"/>
    <x v="2"/>
    <x v="140"/>
    <m/>
    <m/>
    <m/>
    <n v="11"/>
    <n v="201208"/>
    <n v="408100"/>
  </r>
  <r>
    <x v="430"/>
    <x v="2"/>
    <m/>
    <x v="18"/>
    <x v="2"/>
    <x v="125"/>
    <m/>
    <m/>
    <m/>
    <n v="14"/>
    <n v="201208"/>
    <n v="42000"/>
  </r>
  <r>
    <x v="430"/>
    <x v="2"/>
    <m/>
    <x v="0"/>
    <x v="2"/>
    <x v="139"/>
    <m/>
    <m/>
    <m/>
    <n v="1"/>
    <n v="201208"/>
    <n v="35000"/>
  </r>
  <r>
    <x v="430"/>
    <x v="2"/>
    <m/>
    <x v="0"/>
    <x v="2"/>
    <x v="141"/>
    <m/>
    <m/>
    <m/>
    <n v="2"/>
    <n v="201208"/>
    <n v="66000"/>
  </r>
  <r>
    <x v="430"/>
    <x v="2"/>
    <m/>
    <x v="4"/>
    <x v="2"/>
    <x v="142"/>
    <m/>
    <m/>
    <m/>
    <n v="3"/>
    <n v="201208"/>
    <n v="12000"/>
  </r>
  <r>
    <x v="430"/>
    <x v="2"/>
    <m/>
    <x v="4"/>
    <x v="2"/>
    <x v="143"/>
    <m/>
    <m/>
    <m/>
    <n v="3"/>
    <n v="201208"/>
    <n v="60000"/>
  </r>
  <r>
    <x v="430"/>
    <x v="2"/>
    <m/>
    <x v="4"/>
    <x v="2"/>
    <x v="144"/>
    <m/>
    <m/>
    <m/>
    <n v="3"/>
    <n v="201208"/>
    <n v="12000"/>
  </r>
  <r>
    <x v="430"/>
    <x v="2"/>
    <m/>
    <x v="31"/>
    <x v="2"/>
    <x v="145"/>
    <m/>
    <m/>
    <m/>
    <n v="44"/>
    <n v="201208"/>
    <n v="985600"/>
  </r>
  <r>
    <x v="430"/>
    <x v="2"/>
    <m/>
    <x v="31"/>
    <x v="2"/>
    <x v="146"/>
    <m/>
    <m/>
    <m/>
    <n v="60"/>
    <n v="201208"/>
    <n v="2352000"/>
  </r>
  <r>
    <x v="430"/>
    <x v="2"/>
    <m/>
    <x v="32"/>
    <x v="2"/>
    <x v="147"/>
    <m/>
    <m/>
    <m/>
    <n v="21"/>
    <n v="201208"/>
    <n v="779100"/>
  </r>
  <r>
    <x v="430"/>
    <x v="2"/>
    <m/>
    <x v="31"/>
    <x v="2"/>
    <x v="146"/>
    <m/>
    <m/>
    <m/>
    <n v="1"/>
    <n v="201208"/>
    <n v="39200"/>
  </r>
  <r>
    <x v="430"/>
    <x v="2"/>
    <m/>
    <x v="32"/>
    <x v="2"/>
    <x v="147"/>
    <m/>
    <m/>
    <m/>
    <n v="1"/>
    <n v="201208"/>
    <n v="37100"/>
  </r>
  <r>
    <x v="430"/>
    <x v="2"/>
    <m/>
    <x v="22"/>
    <x v="2"/>
    <x v="150"/>
    <m/>
    <m/>
    <m/>
    <n v="3"/>
    <n v="201208"/>
    <n v="114000"/>
  </r>
  <r>
    <x v="430"/>
    <x v="2"/>
    <m/>
    <x v="22"/>
    <x v="2"/>
    <x v="150"/>
    <m/>
    <m/>
    <m/>
    <n v="2"/>
    <n v="201208"/>
    <n v="76000"/>
  </r>
  <r>
    <x v="430"/>
    <x v="2"/>
    <m/>
    <x v="5"/>
    <x v="2"/>
    <x v="151"/>
    <m/>
    <m/>
    <m/>
    <n v="17"/>
    <n v="201208"/>
    <n v="476000"/>
  </r>
  <r>
    <x v="430"/>
    <x v="2"/>
    <m/>
    <x v="5"/>
    <x v="2"/>
    <x v="152"/>
    <m/>
    <m/>
    <m/>
    <n v="10"/>
    <n v="201208"/>
    <n v="480000"/>
  </r>
  <r>
    <x v="430"/>
    <x v="2"/>
    <m/>
    <x v="5"/>
    <x v="2"/>
    <x v="153"/>
    <m/>
    <m/>
    <m/>
    <n v="1"/>
    <n v="201208"/>
    <n v="28000"/>
  </r>
  <r>
    <x v="430"/>
    <x v="2"/>
    <m/>
    <x v="33"/>
    <x v="2"/>
    <x v="155"/>
    <m/>
    <m/>
    <m/>
    <n v="3"/>
    <n v="201208"/>
    <n v="54600"/>
  </r>
  <r>
    <x v="430"/>
    <x v="2"/>
    <m/>
    <x v="19"/>
    <x v="2"/>
    <x v="157"/>
    <m/>
    <m/>
    <m/>
    <n v="9"/>
    <n v="201208"/>
    <n v="117000"/>
  </r>
  <r>
    <x v="430"/>
    <x v="2"/>
    <m/>
    <x v="19"/>
    <x v="2"/>
    <x v="158"/>
    <m/>
    <m/>
    <m/>
    <n v="3"/>
    <n v="201208"/>
    <n v="72000"/>
  </r>
  <r>
    <x v="430"/>
    <x v="2"/>
    <m/>
    <x v="19"/>
    <x v="2"/>
    <x v="159"/>
    <m/>
    <m/>
    <m/>
    <n v="3"/>
    <n v="201208"/>
    <n v="99000"/>
  </r>
  <r>
    <x v="430"/>
    <x v="2"/>
    <m/>
    <x v="35"/>
    <x v="2"/>
    <x v="160"/>
    <m/>
    <m/>
    <m/>
    <n v="2"/>
    <n v="201208"/>
    <n v="40000"/>
  </r>
  <r>
    <x v="430"/>
    <x v="2"/>
    <m/>
    <x v="18"/>
    <x v="2"/>
    <x v="161"/>
    <m/>
    <m/>
    <m/>
    <n v="27"/>
    <n v="201208"/>
    <n v="81000"/>
  </r>
  <r>
    <x v="430"/>
    <x v="2"/>
    <m/>
    <x v="18"/>
    <x v="2"/>
    <x v="161"/>
    <m/>
    <m/>
    <m/>
    <n v="1"/>
    <n v="201208"/>
    <n v="3000"/>
  </r>
  <r>
    <x v="430"/>
    <x v="2"/>
    <m/>
    <x v="0"/>
    <x v="9"/>
    <x v="162"/>
    <m/>
    <m/>
    <m/>
    <n v="1"/>
    <n v="201208"/>
    <n v="20000"/>
  </r>
  <r>
    <x v="431"/>
    <x v="5"/>
    <m/>
    <x v="0"/>
    <x v="7"/>
    <x v="163"/>
    <m/>
    <m/>
    <m/>
    <n v="2"/>
    <n v="201208"/>
    <n v="40000"/>
  </r>
  <r>
    <x v="431"/>
    <x v="5"/>
    <m/>
    <x v="6"/>
    <x v="2"/>
    <x v="126"/>
    <m/>
    <m/>
    <m/>
    <n v="2"/>
    <n v="201208"/>
    <n v="40000"/>
  </r>
  <r>
    <x v="431"/>
    <x v="5"/>
    <m/>
    <x v="6"/>
    <x v="2"/>
    <x v="127"/>
    <m/>
    <m/>
    <m/>
    <n v="1"/>
    <n v="201208"/>
    <n v="35000"/>
  </r>
  <r>
    <x v="431"/>
    <x v="5"/>
    <m/>
    <x v="34"/>
    <x v="2"/>
    <x v="128"/>
    <m/>
    <m/>
    <m/>
    <n v="16"/>
    <n v="201208"/>
    <n v="593600"/>
  </r>
  <r>
    <x v="431"/>
    <x v="5"/>
    <m/>
    <x v="25"/>
    <x v="2"/>
    <x v="129"/>
    <m/>
    <m/>
    <m/>
    <n v="2"/>
    <n v="201208"/>
    <n v="198000"/>
  </r>
  <r>
    <x v="431"/>
    <x v="5"/>
    <m/>
    <x v="0"/>
    <x v="2"/>
    <x v="130"/>
    <m/>
    <m/>
    <m/>
    <n v="13"/>
    <n v="201208"/>
    <n v="429000"/>
  </r>
  <r>
    <x v="431"/>
    <x v="5"/>
    <m/>
    <x v="0"/>
    <x v="2"/>
    <x v="131"/>
    <m/>
    <m/>
    <m/>
    <n v="2"/>
    <n v="201208"/>
    <n v="66000"/>
  </r>
  <r>
    <x v="431"/>
    <x v="5"/>
    <m/>
    <x v="30"/>
    <x v="2"/>
    <x v="132"/>
    <m/>
    <m/>
    <m/>
    <n v="6"/>
    <n v="201208"/>
    <n v="134400"/>
  </r>
  <r>
    <x v="431"/>
    <x v="5"/>
    <m/>
    <x v="30"/>
    <x v="2"/>
    <x v="133"/>
    <m/>
    <m/>
    <m/>
    <n v="1"/>
    <n v="201208"/>
    <n v="39200"/>
  </r>
  <r>
    <x v="431"/>
    <x v="5"/>
    <m/>
    <x v="1"/>
    <x v="2"/>
    <x v="135"/>
    <m/>
    <m/>
    <m/>
    <n v="3"/>
    <n v="201208"/>
    <n v="60000"/>
  </r>
  <r>
    <x v="431"/>
    <x v="5"/>
    <m/>
    <x v="1"/>
    <x v="2"/>
    <x v="165"/>
    <m/>
    <m/>
    <m/>
    <n v="2"/>
    <n v="201208"/>
    <n v="70000"/>
  </r>
  <r>
    <x v="431"/>
    <x v="5"/>
    <m/>
    <x v="36"/>
    <x v="2"/>
    <x v="136"/>
    <m/>
    <m/>
    <m/>
    <n v="2"/>
    <n v="201208"/>
    <n v="56000"/>
  </r>
  <r>
    <x v="431"/>
    <x v="5"/>
    <m/>
    <x v="36"/>
    <x v="2"/>
    <x v="137"/>
    <m/>
    <m/>
    <m/>
    <n v="3"/>
    <n v="201208"/>
    <n v="126000"/>
  </r>
  <r>
    <x v="431"/>
    <x v="5"/>
    <m/>
    <x v="0"/>
    <x v="2"/>
    <x v="138"/>
    <m/>
    <m/>
    <m/>
    <n v="35"/>
    <n v="201208"/>
    <n v="700000"/>
  </r>
  <r>
    <x v="431"/>
    <x v="5"/>
    <m/>
    <x v="0"/>
    <x v="2"/>
    <x v="139"/>
    <m/>
    <m/>
    <m/>
    <n v="13"/>
    <n v="201208"/>
    <n v="455000"/>
  </r>
  <r>
    <x v="431"/>
    <x v="5"/>
    <m/>
    <x v="32"/>
    <x v="2"/>
    <x v="140"/>
    <m/>
    <m/>
    <m/>
    <n v="7"/>
    <n v="201208"/>
    <n v="259700"/>
  </r>
  <r>
    <x v="431"/>
    <x v="5"/>
    <m/>
    <x v="18"/>
    <x v="2"/>
    <x v="125"/>
    <m/>
    <m/>
    <m/>
    <n v="16"/>
    <n v="201208"/>
    <n v="48000"/>
  </r>
  <r>
    <x v="431"/>
    <x v="5"/>
    <m/>
    <x v="0"/>
    <x v="2"/>
    <x v="138"/>
    <m/>
    <m/>
    <m/>
    <n v="1"/>
    <n v="201208"/>
    <n v="20000"/>
  </r>
  <r>
    <x v="431"/>
    <x v="5"/>
    <m/>
    <x v="32"/>
    <x v="2"/>
    <x v="140"/>
    <m/>
    <m/>
    <m/>
    <n v="1"/>
    <n v="201208"/>
    <n v="37100"/>
  </r>
  <r>
    <x v="431"/>
    <x v="5"/>
    <m/>
    <x v="4"/>
    <x v="2"/>
    <x v="142"/>
    <m/>
    <m/>
    <m/>
    <n v="2"/>
    <n v="201208"/>
    <n v="8000"/>
  </r>
  <r>
    <x v="431"/>
    <x v="5"/>
    <m/>
    <x v="4"/>
    <x v="2"/>
    <x v="143"/>
    <m/>
    <m/>
    <m/>
    <n v="4"/>
    <n v="201208"/>
    <n v="80000"/>
  </r>
  <r>
    <x v="431"/>
    <x v="5"/>
    <m/>
    <x v="31"/>
    <x v="2"/>
    <x v="145"/>
    <m/>
    <m/>
    <m/>
    <n v="39"/>
    <n v="201208"/>
    <n v="873600"/>
  </r>
  <r>
    <x v="431"/>
    <x v="5"/>
    <m/>
    <x v="31"/>
    <x v="2"/>
    <x v="146"/>
    <m/>
    <m/>
    <m/>
    <n v="39"/>
    <n v="201208"/>
    <n v="1528800"/>
  </r>
  <r>
    <x v="431"/>
    <x v="5"/>
    <m/>
    <x v="32"/>
    <x v="2"/>
    <x v="147"/>
    <m/>
    <m/>
    <m/>
    <n v="15"/>
    <n v="201208"/>
    <n v="556500"/>
  </r>
  <r>
    <x v="431"/>
    <x v="5"/>
    <m/>
    <x v="31"/>
    <x v="2"/>
    <x v="146"/>
    <m/>
    <m/>
    <m/>
    <n v="1"/>
    <n v="201208"/>
    <n v="39200"/>
  </r>
  <r>
    <x v="431"/>
    <x v="5"/>
    <m/>
    <x v="0"/>
    <x v="2"/>
    <x v="149"/>
    <m/>
    <m/>
    <m/>
    <n v="1"/>
    <n v="201208"/>
    <n v="20000"/>
  </r>
  <r>
    <x v="431"/>
    <x v="5"/>
    <m/>
    <x v="18"/>
    <x v="2"/>
    <x v="166"/>
    <m/>
    <m/>
    <m/>
    <n v="1"/>
    <n v="201208"/>
    <n v="3000"/>
  </r>
  <r>
    <x v="431"/>
    <x v="5"/>
    <m/>
    <x v="32"/>
    <x v="2"/>
    <x v="169"/>
    <m/>
    <m/>
    <m/>
    <n v="1"/>
    <n v="201208"/>
    <n v="37100"/>
  </r>
  <r>
    <x v="431"/>
    <x v="5"/>
    <m/>
    <x v="22"/>
    <x v="2"/>
    <x v="150"/>
    <m/>
    <m/>
    <m/>
    <n v="4"/>
    <n v="201208"/>
    <n v="152000"/>
  </r>
  <r>
    <x v="431"/>
    <x v="5"/>
    <m/>
    <x v="22"/>
    <x v="2"/>
    <x v="150"/>
    <m/>
    <m/>
    <m/>
    <n v="1"/>
    <n v="201208"/>
    <n v="38000"/>
  </r>
  <r>
    <x v="431"/>
    <x v="5"/>
    <m/>
    <x v="5"/>
    <x v="2"/>
    <x v="151"/>
    <m/>
    <m/>
    <m/>
    <n v="14"/>
    <n v="201208"/>
    <n v="392000"/>
  </r>
  <r>
    <x v="431"/>
    <x v="5"/>
    <m/>
    <x v="5"/>
    <x v="2"/>
    <x v="152"/>
    <m/>
    <m/>
    <m/>
    <n v="4"/>
    <n v="201208"/>
    <n v="192000"/>
  </r>
  <r>
    <x v="431"/>
    <x v="5"/>
    <m/>
    <x v="5"/>
    <x v="2"/>
    <x v="153"/>
    <m/>
    <m/>
    <m/>
    <n v="1"/>
    <n v="201208"/>
    <n v="28000"/>
  </r>
  <r>
    <x v="431"/>
    <x v="5"/>
    <m/>
    <x v="19"/>
    <x v="2"/>
    <x v="157"/>
    <m/>
    <m/>
    <m/>
    <n v="7"/>
    <n v="201208"/>
    <n v="91000"/>
  </r>
  <r>
    <x v="431"/>
    <x v="5"/>
    <m/>
    <x v="19"/>
    <x v="2"/>
    <x v="158"/>
    <m/>
    <m/>
    <m/>
    <n v="4"/>
    <n v="201208"/>
    <n v="96000"/>
  </r>
  <r>
    <x v="431"/>
    <x v="5"/>
    <m/>
    <x v="35"/>
    <x v="2"/>
    <x v="170"/>
    <m/>
    <m/>
    <m/>
    <n v="1"/>
    <n v="201208"/>
    <n v="4000"/>
  </r>
  <r>
    <x v="431"/>
    <x v="5"/>
    <m/>
    <x v="35"/>
    <x v="2"/>
    <x v="160"/>
    <m/>
    <m/>
    <m/>
    <n v="1"/>
    <n v="201208"/>
    <n v="20000"/>
  </r>
  <r>
    <x v="431"/>
    <x v="5"/>
    <m/>
    <x v="18"/>
    <x v="2"/>
    <x v="161"/>
    <m/>
    <m/>
    <m/>
    <n v="20"/>
    <n v="201208"/>
    <n v="60000"/>
  </r>
  <r>
    <x v="431"/>
    <x v="5"/>
    <m/>
    <x v="0"/>
    <x v="9"/>
    <x v="162"/>
    <m/>
    <m/>
    <m/>
    <n v="4"/>
    <n v="201208"/>
    <n v="80000"/>
  </r>
  <r>
    <x v="432"/>
    <x v="6"/>
    <m/>
    <x v="0"/>
    <x v="7"/>
    <x v="163"/>
    <m/>
    <m/>
    <m/>
    <n v="5"/>
    <n v="201208"/>
    <n v="100000"/>
  </r>
  <r>
    <x v="432"/>
    <x v="6"/>
    <m/>
    <x v="6"/>
    <x v="2"/>
    <x v="126"/>
    <m/>
    <m/>
    <m/>
    <n v="4"/>
    <n v="201208"/>
    <n v="80000"/>
  </r>
  <r>
    <x v="432"/>
    <x v="6"/>
    <m/>
    <x v="6"/>
    <x v="2"/>
    <x v="127"/>
    <m/>
    <m/>
    <m/>
    <n v="1"/>
    <n v="201208"/>
    <n v="35000"/>
  </r>
  <r>
    <x v="432"/>
    <x v="6"/>
    <m/>
    <x v="34"/>
    <x v="2"/>
    <x v="128"/>
    <m/>
    <m/>
    <m/>
    <n v="25"/>
    <n v="201208"/>
    <n v="927500"/>
  </r>
  <r>
    <x v="432"/>
    <x v="6"/>
    <m/>
    <x v="25"/>
    <x v="2"/>
    <x v="129"/>
    <m/>
    <m/>
    <m/>
    <n v="5"/>
    <n v="201208"/>
    <n v="495000"/>
  </r>
  <r>
    <x v="432"/>
    <x v="6"/>
    <m/>
    <x v="0"/>
    <x v="2"/>
    <x v="130"/>
    <m/>
    <m/>
    <m/>
    <n v="36"/>
    <n v="201208"/>
    <n v="1188000"/>
  </r>
  <r>
    <x v="432"/>
    <x v="6"/>
    <m/>
    <x v="0"/>
    <x v="2"/>
    <x v="131"/>
    <m/>
    <m/>
    <m/>
    <n v="1"/>
    <n v="201208"/>
    <n v="33000"/>
  </r>
  <r>
    <x v="432"/>
    <x v="6"/>
    <m/>
    <x v="30"/>
    <x v="2"/>
    <x v="132"/>
    <m/>
    <m/>
    <m/>
    <n v="6"/>
    <n v="201208"/>
    <n v="134400"/>
  </r>
  <r>
    <x v="432"/>
    <x v="6"/>
    <m/>
    <x v="34"/>
    <x v="2"/>
    <x v="134"/>
    <m/>
    <m/>
    <m/>
    <n v="2"/>
    <n v="201208"/>
    <n v="74200"/>
  </r>
  <r>
    <x v="432"/>
    <x v="6"/>
    <m/>
    <x v="1"/>
    <x v="2"/>
    <x v="135"/>
    <m/>
    <m/>
    <m/>
    <n v="5"/>
    <n v="201208"/>
    <n v="100000"/>
  </r>
  <r>
    <x v="432"/>
    <x v="6"/>
    <m/>
    <x v="1"/>
    <x v="2"/>
    <x v="165"/>
    <m/>
    <m/>
    <m/>
    <n v="2"/>
    <n v="201208"/>
    <n v="70000"/>
  </r>
  <r>
    <x v="432"/>
    <x v="6"/>
    <m/>
    <x v="36"/>
    <x v="2"/>
    <x v="136"/>
    <m/>
    <m/>
    <m/>
    <n v="5"/>
    <n v="201208"/>
    <n v="140000"/>
  </r>
  <r>
    <x v="432"/>
    <x v="6"/>
    <m/>
    <x v="36"/>
    <x v="2"/>
    <x v="137"/>
    <m/>
    <m/>
    <m/>
    <n v="1"/>
    <n v="201208"/>
    <n v="42000"/>
  </r>
  <r>
    <x v="432"/>
    <x v="6"/>
    <m/>
    <x v="0"/>
    <x v="2"/>
    <x v="138"/>
    <m/>
    <m/>
    <m/>
    <n v="50"/>
    <n v="201208"/>
    <n v="1000000"/>
  </r>
  <r>
    <x v="432"/>
    <x v="6"/>
    <m/>
    <x v="0"/>
    <x v="2"/>
    <x v="139"/>
    <m/>
    <m/>
    <m/>
    <n v="21"/>
    <n v="201208"/>
    <n v="735000"/>
  </r>
  <r>
    <x v="432"/>
    <x v="6"/>
    <m/>
    <x v="32"/>
    <x v="2"/>
    <x v="140"/>
    <m/>
    <m/>
    <m/>
    <n v="11"/>
    <n v="201208"/>
    <n v="408100"/>
  </r>
  <r>
    <x v="432"/>
    <x v="6"/>
    <m/>
    <x v="18"/>
    <x v="2"/>
    <x v="125"/>
    <m/>
    <m/>
    <m/>
    <n v="26"/>
    <n v="201208"/>
    <n v="78000"/>
  </r>
  <r>
    <x v="432"/>
    <x v="6"/>
    <m/>
    <x v="0"/>
    <x v="2"/>
    <x v="138"/>
    <m/>
    <m/>
    <m/>
    <n v="1"/>
    <n v="201208"/>
    <n v="20000"/>
  </r>
  <r>
    <x v="432"/>
    <x v="6"/>
    <m/>
    <x v="0"/>
    <x v="2"/>
    <x v="141"/>
    <m/>
    <m/>
    <m/>
    <n v="1"/>
    <n v="201208"/>
    <n v="33000"/>
  </r>
  <r>
    <x v="432"/>
    <x v="6"/>
    <m/>
    <x v="4"/>
    <x v="2"/>
    <x v="142"/>
    <m/>
    <m/>
    <m/>
    <n v="2"/>
    <n v="201208"/>
    <n v="8000"/>
  </r>
  <r>
    <x v="432"/>
    <x v="6"/>
    <m/>
    <x v="4"/>
    <x v="2"/>
    <x v="143"/>
    <m/>
    <m/>
    <m/>
    <n v="6"/>
    <n v="201208"/>
    <n v="120000"/>
  </r>
  <r>
    <x v="432"/>
    <x v="6"/>
    <m/>
    <x v="4"/>
    <x v="2"/>
    <x v="144"/>
    <m/>
    <m/>
    <m/>
    <n v="5"/>
    <n v="201208"/>
    <n v="20000"/>
  </r>
  <r>
    <x v="432"/>
    <x v="6"/>
    <m/>
    <x v="31"/>
    <x v="2"/>
    <x v="145"/>
    <m/>
    <m/>
    <m/>
    <n v="51"/>
    <n v="201208"/>
    <n v="1142400"/>
  </r>
  <r>
    <x v="432"/>
    <x v="6"/>
    <m/>
    <x v="31"/>
    <x v="2"/>
    <x v="146"/>
    <m/>
    <m/>
    <m/>
    <n v="44"/>
    <n v="201208"/>
    <n v="1724800"/>
  </r>
  <r>
    <x v="432"/>
    <x v="6"/>
    <m/>
    <x v="32"/>
    <x v="2"/>
    <x v="147"/>
    <m/>
    <m/>
    <m/>
    <n v="25"/>
    <n v="201208"/>
    <n v="927500"/>
  </r>
  <r>
    <x v="432"/>
    <x v="6"/>
    <m/>
    <x v="31"/>
    <x v="2"/>
    <x v="145"/>
    <m/>
    <m/>
    <m/>
    <n v="1"/>
    <n v="201208"/>
    <n v="22400"/>
  </r>
  <r>
    <x v="432"/>
    <x v="6"/>
    <m/>
    <x v="32"/>
    <x v="2"/>
    <x v="147"/>
    <m/>
    <m/>
    <m/>
    <n v="1"/>
    <n v="201208"/>
    <n v="37100"/>
  </r>
  <r>
    <x v="432"/>
    <x v="6"/>
    <m/>
    <x v="0"/>
    <x v="2"/>
    <x v="148"/>
    <m/>
    <m/>
    <m/>
    <n v="3"/>
    <n v="201208"/>
    <n v="60000"/>
  </r>
  <r>
    <x v="432"/>
    <x v="6"/>
    <m/>
    <x v="22"/>
    <x v="2"/>
    <x v="150"/>
    <m/>
    <m/>
    <m/>
    <n v="8"/>
    <n v="201208"/>
    <n v="304000"/>
  </r>
  <r>
    <x v="432"/>
    <x v="6"/>
    <m/>
    <x v="22"/>
    <x v="2"/>
    <x v="150"/>
    <m/>
    <m/>
    <m/>
    <n v="4"/>
    <n v="201208"/>
    <n v="152000"/>
  </r>
  <r>
    <x v="432"/>
    <x v="6"/>
    <m/>
    <x v="5"/>
    <x v="2"/>
    <x v="151"/>
    <m/>
    <m/>
    <m/>
    <n v="20"/>
    <n v="201208"/>
    <n v="560000"/>
  </r>
  <r>
    <x v="432"/>
    <x v="6"/>
    <m/>
    <x v="5"/>
    <x v="2"/>
    <x v="152"/>
    <m/>
    <m/>
    <m/>
    <n v="3"/>
    <n v="201208"/>
    <n v="144000"/>
  </r>
  <r>
    <x v="432"/>
    <x v="6"/>
    <m/>
    <x v="5"/>
    <x v="2"/>
    <x v="153"/>
    <m/>
    <m/>
    <m/>
    <n v="4"/>
    <n v="201208"/>
    <n v="112000"/>
  </r>
  <r>
    <x v="432"/>
    <x v="6"/>
    <m/>
    <x v="5"/>
    <x v="2"/>
    <x v="154"/>
    <m/>
    <m/>
    <m/>
    <n v="1"/>
    <n v="201208"/>
    <n v="28000"/>
  </r>
  <r>
    <x v="432"/>
    <x v="6"/>
    <m/>
    <x v="33"/>
    <x v="2"/>
    <x v="155"/>
    <m/>
    <m/>
    <m/>
    <n v="3"/>
    <n v="201208"/>
    <n v="54600"/>
  </r>
  <r>
    <x v="432"/>
    <x v="6"/>
    <m/>
    <x v="33"/>
    <x v="2"/>
    <x v="156"/>
    <m/>
    <m/>
    <m/>
    <n v="2"/>
    <n v="201208"/>
    <n v="67600"/>
  </r>
  <r>
    <x v="432"/>
    <x v="6"/>
    <m/>
    <x v="19"/>
    <x v="2"/>
    <x v="157"/>
    <m/>
    <m/>
    <m/>
    <n v="14"/>
    <n v="201208"/>
    <n v="182000"/>
  </r>
  <r>
    <x v="432"/>
    <x v="6"/>
    <m/>
    <x v="19"/>
    <x v="2"/>
    <x v="158"/>
    <m/>
    <m/>
    <m/>
    <n v="1"/>
    <n v="201208"/>
    <n v="24000"/>
  </r>
  <r>
    <x v="432"/>
    <x v="6"/>
    <m/>
    <x v="19"/>
    <x v="2"/>
    <x v="159"/>
    <m/>
    <m/>
    <m/>
    <n v="1"/>
    <n v="201208"/>
    <n v="33000"/>
  </r>
  <r>
    <x v="432"/>
    <x v="6"/>
    <m/>
    <x v="35"/>
    <x v="2"/>
    <x v="170"/>
    <m/>
    <m/>
    <m/>
    <n v="1"/>
    <n v="201208"/>
    <n v="4000"/>
  </r>
  <r>
    <x v="432"/>
    <x v="6"/>
    <m/>
    <x v="35"/>
    <x v="2"/>
    <x v="160"/>
    <m/>
    <m/>
    <m/>
    <n v="2"/>
    <n v="201208"/>
    <n v="40000"/>
  </r>
  <r>
    <x v="432"/>
    <x v="6"/>
    <m/>
    <x v="18"/>
    <x v="2"/>
    <x v="161"/>
    <m/>
    <m/>
    <m/>
    <n v="36"/>
    <n v="201208"/>
    <n v="108000"/>
  </r>
  <r>
    <x v="432"/>
    <x v="6"/>
    <m/>
    <x v="30"/>
    <x v="9"/>
    <x v="171"/>
    <m/>
    <m/>
    <m/>
    <n v="1"/>
    <n v="201208"/>
    <n v="22400"/>
  </r>
  <r>
    <x v="432"/>
    <x v="6"/>
    <m/>
    <x v="0"/>
    <x v="9"/>
    <x v="162"/>
    <m/>
    <m/>
    <m/>
    <n v="5"/>
    <n v="201208"/>
    <n v="100000"/>
  </r>
  <r>
    <x v="433"/>
    <x v="3"/>
    <m/>
    <x v="0"/>
    <x v="1"/>
    <x v="123"/>
    <m/>
    <m/>
    <m/>
    <n v="8"/>
    <n v="201208"/>
    <n v="280000"/>
  </r>
  <r>
    <x v="433"/>
    <x v="3"/>
    <m/>
    <x v="0"/>
    <x v="1"/>
    <x v="124"/>
    <m/>
    <m/>
    <m/>
    <n v="3"/>
    <n v="201208"/>
    <n v="60000"/>
  </r>
  <r>
    <x v="433"/>
    <x v="3"/>
    <m/>
    <x v="6"/>
    <x v="5"/>
    <x v="172"/>
    <m/>
    <m/>
    <m/>
    <n v="10"/>
    <n v="201208"/>
    <n v="200000"/>
  </r>
  <r>
    <x v="433"/>
    <x v="3"/>
    <m/>
    <x v="0"/>
    <x v="7"/>
    <x v="163"/>
    <m/>
    <m/>
    <m/>
    <n v="4"/>
    <n v="201208"/>
    <n v="80000"/>
  </r>
  <r>
    <x v="433"/>
    <x v="3"/>
    <m/>
    <x v="36"/>
    <x v="3"/>
    <x v="173"/>
    <m/>
    <m/>
    <m/>
    <n v="2"/>
    <n v="201208"/>
    <n v="0"/>
  </r>
  <r>
    <x v="433"/>
    <x v="3"/>
    <m/>
    <x v="0"/>
    <x v="3"/>
    <x v="164"/>
    <m/>
    <m/>
    <m/>
    <n v="10"/>
    <n v="201208"/>
    <n v="0"/>
  </r>
  <r>
    <x v="433"/>
    <x v="3"/>
    <m/>
    <x v="6"/>
    <x v="2"/>
    <x v="126"/>
    <m/>
    <m/>
    <m/>
    <n v="6"/>
    <n v="201208"/>
    <n v="120000"/>
  </r>
  <r>
    <x v="433"/>
    <x v="3"/>
    <m/>
    <x v="34"/>
    <x v="2"/>
    <x v="128"/>
    <m/>
    <m/>
    <m/>
    <n v="37"/>
    <n v="201208"/>
    <n v="1372700"/>
  </r>
  <r>
    <x v="433"/>
    <x v="3"/>
    <m/>
    <x v="25"/>
    <x v="2"/>
    <x v="129"/>
    <m/>
    <m/>
    <m/>
    <n v="7"/>
    <n v="201208"/>
    <n v="693000"/>
  </r>
  <r>
    <x v="433"/>
    <x v="3"/>
    <m/>
    <x v="0"/>
    <x v="2"/>
    <x v="130"/>
    <m/>
    <m/>
    <m/>
    <n v="68"/>
    <n v="201208"/>
    <n v="2244000"/>
  </r>
  <r>
    <x v="433"/>
    <x v="3"/>
    <m/>
    <x v="0"/>
    <x v="2"/>
    <x v="131"/>
    <m/>
    <m/>
    <m/>
    <n v="4"/>
    <n v="201208"/>
    <n v="132000"/>
  </r>
  <r>
    <x v="433"/>
    <x v="3"/>
    <m/>
    <x v="30"/>
    <x v="2"/>
    <x v="132"/>
    <m/>
    <m/>
    <m/>
    <n v="11"/>
    <n v="201208"/>
    <n v="246400"/>
  </r>
  <r>
    <x v="433"/>
    <x v="3"/>
    <m/>
    <x v="34"/>
    <x v="2"/>
    <x v="134"/>
    <m/>
    <m/>
    <m/>
    <n v="1"/>
    <n v="201208"/>
    <n v="37100"/>
  </r>
  <r>
    <x v="433"/>
    <x v="3"/>
    <m/>
    <x v="1"/>
    <x v="2"/>
    <x v="135"/>
    <m/>
    <m/>
    <m/>
    <n v="4"/>
    <n v="201208"/>
    <n v="80000"/>
  </r>
  <r>
    <x v="433"/>
    <x v="3"/>
    <m/>
    <x v="36"/>
    <x v="2"/>
    <x v="136"/>
    <m/>
    <m/>
    <m/>
    <n v="4"/>
    <n v="201208"/>
    <n v="112000"/>
  </r>
  <r>
    <x v="433"/>
    <x v="3"/>
    <m/>
    <x v="0"/>
    <x v="2"/>
    <x v="138"/>
    <m/>
    <m/>
    <m/>
    <n v="98"/>
    <n v="201208"/>
    <n v="1960000"/>
  </r>
  <r>
    <x v="433"/>
    <x v="3"/>
    <m/>
    <x v="0"/>
    <x v="2"/>
    <x v="139"/>
    <m/>
    <m/>
    <m/>
    <n v="51"/>
    <n v="201208"/>
    <n v="1785000"/>
  </r>
  <r>
    <x v="433"/>
    <x v="3"/>
    <m/>
    <x v="32"/>
    <x v="2"/>
    <x v="140"/>
    <m/>
    <m/>
    <m/>
    <n v="17"/>
    <n v="201208"/>
    <n v="630700"/>
  </r>
  <r>
    <x v="433"/>
    <x v="3"/>
    <m/>
    <x v="18"/>
    <x v="2"/>
    <x v="125"/>
    <m/>
    <m/>
    <m/>
    <n v="46"/>
    <n v="201208"/>
    <n v="138000"/>
  </r>
  <r>
    <x v="433"/>
    <x v="3"/>
    <m/>
    <x v="0"/>
    <x v="2"/>
    <x v="138"/>
    <m/>
    <m/>
    <m/>
    <n v="1"/>
    <n v="201208"/>
    <n v="20000"/>
  </r>
  <r>
    <x v="433"/>
    <x v="3"/>
    <m/>
    <x v="0"/>
    <x v="2"/>
    <x v="139"/>
    <m/>
    <m/>
    <m/>
    <n v="2"/>
    <n v="201208"/>
    <n v="70000"/>
  </r>
  <r>
    <x v="433"/>
    <x v="3"/>
    <m/>
    <x v="0"/>
    <x v="2"/>
    <x v="141"/>
    <m/>
    <m/>
    <m/>
    <n v="2"/>
    <n v="201208"/>
    <n v="66000"/>
  </r>
  <r>
    <x v="433"/>
    <x v="3"/>
    <m/>
    <x v="4"/>
    <x v="2"/>
    <x v="143"/>
    <m/>
    <m/>
    <m/>
    <n v="11"/>
    <n v="201208"/>
    <n v="220000"/>
  </r>
  <r>
    <x v="433"/>
    <x v="3"/>
    <m/>
    <x v="4"/>
    <x v="2"/>
    <x v="144"/>
    <m/>
    <m/>
    <m/>
    <n v="7"/>
    <n v="201208"/>
    <n v="28000"/>
  </r>
  <r>
    <x v="433"/>
    <x v="3"/>
    <m/>
    <x v="31"/>
    <x v="2"/>
    <x v="145"/>
    <m/>
    <m/>
    <m/>
    <n v="101"/>
    <n v="201208"/>
    <n v="2262400"/>
  </r>
  <r>
    <x v="433"/>
    <x v="3"/>
    <m/>
    <x v="31"/>
    <x v="2"/>
    <x v="146"/>
    <m/>
    <m/>
    <m/>
    <n v="104"/>
    <n v="201208"/>
    <n v="4076800"/>
  </r>
  <r>
    <x v="433"/>
    <x v="3"/>
    <m/>
    <x v="32"/>
    <x v="2"/>
    <x v="147"/>
    <m/>
    <m/>
    <m/>
    <n v="58"/>
    <n v="201208"/>
    <n v="2151800"/>
  </r>
  <r>
    <x v="433"/>
    <x v="3"/>
    <m/>
    <x v="31"/>
    <x v="2"/>
    <x v="145"/>
    <m/>
    <m/>
    <m/>
    <n v="2"/>
    <n v="201208"/>
    <n v="44800"/>
  </r>
  <r>
    <x v="433"/>
    <x v="3"/>
    <m/>
    <x v="31"/>
    <x v="2"/>
    <x v="146"/>
    <m/>
    <m/>
    <m/>
    <n v="4"/>
    <n v="201208"/>
    <n v="156800"/>
  </r>
  <r>
    <x v="433"/>
    <x v="3"/>
    <m/>
    <x v="0"/>
    <x v="2"/>
    <x v="149"/>
    <m/>
    <m/>
    <m/>
    <n v="4"/>
    <n v="201208"/>
    <n v="80000"/>
  </r>
  <r>
    <x v="433"/>
    <x v="3"/>
    <m/>
    <x v="0"/>
    <x v="2"/>
    <x v="174"/>
    <m/>
    <m/>
    <m/>
    <n v="1"/>
    <n v="201208"/>
    <n v="35000"/>
  </r>
  <r>
    <x v="433"/>
    <x v="3"/>
    <m/>
    <x v="18"/>
    <x v="2"/>
    <x v="166"/>
    <m/>
    <m/>
    <m/>
    <n v="3"/>
    <n v="201208"/>
    <n v="9000"/>
  </r>
  <r>
    <x v="433"/>
    <x v="3"/>
    <m/>
    <x v="31"/>
    <x v="2"/>
    <x v="175"/>
    <m/>
    <m/>
    <m/>
    <n v="1"/>
    <n v="201208"/>
    <n v="39200"/>
  </r>
  <r>
    <x v="433"/>
    <x v="3"/>
    <m/>
    <x v="22"/>
    <x v="2"/>
    <x v="150"/>
    <m/>
    <m/>
    <m/>
    <n v="9"/>
    <n v="201208"/>
    <n v="342000"/>
  </r>
  <r>
    <x v="433"/>
    <x v="3"/>
    <m/>
    <x v="22"/>
    <x v="2"/>
    <x v="150"/>
    <m/>
    <m/>
    <m/>
    <n v="1"/>
    <n v="201208"/>
    <n v="38000"/>
  </r>
  <r>
    <x v="433"/>
    <x v="3"/>
    <m/>
    <x v="5"/>
    <x v="2"/>
    <x v="151"/>
    <m/>
    <m/>
    <m/>
    <n v="42"/>
    <n v="201208"/>
    <n v="1176000"/>
  </r>
  <r>
    <x v="433"/>
    <x v="3"/>
    <m/>
    <x v="5"/>
    <x v="2"/>
    <x v="152"/>
    <m/>
    <m/>
    <m/>
    <n v="13"/>
    <n v="201208"/>
    <n v="624000"/>
  </r>
  <r>
    <x v="433"/>
    <x v="3"/>
    <m/>
    <x v="5"/>
    <x v="2"/>
    <x v="153"/>
    <m/>
    <m/>
    <m/>
    <n v="6"/>
    <n v="201208"/>
    <n v="168000"/>
  </r>
  <r>
    <x v="433"/>
    <x v="3"/>
    <m/>
    <x v="33"/>
    <x v="2"/>
    <x v="155"/>
    <m/>
    <m/>
    <m/>
    <n v="5"/>
    <n v="201208"/>
    <n v="91000"/>
  </r>
  <r>
    <x v="433"/>
    <x v="3"/>
    <m/>
    <x v="33"/>
    <x v="2"/>
    <x v="156"/>
    <m/>
    <m/>
    <m/>
    <n v="2"/>
    <n v="201208"/>
    <n v="67600"/>
  </r>
  <r>
    <x v="433"/>
    <x v="3"/>
    <m/>
    <x v="19"/>
    <x v="2"/>
    <x v="157"/>
    <m/>
    <m/>
    <m/>
    <n v="16"/>
    <n v="201208"/>
    <n v="208000"/>
  </r>
  <r>
    <x v="433"/>
    <x v="3"/>
    <m/>
    <x v="19"/>
    <x v="2"/>
    <x v="159"/>
    <m/>
    <m/>
    <m/>
    <n v="4"/>
    <n v="201208"/>
    <n v="132000"/>
  </r>
  <r>
    <x v="433"/>
    <x v="3"/>
    <m/>
    <x v="35"/>
    <x v="2"/>
    <x v="160"/>
    <m/>
    <m/>
    <m/>
    <n v="5"/>
    <n v="201208"/>
    <n v="100000"/>
  </r>
  <r>
    <x v="433"/>
    <x v="3"/>
    <m/>
    <x v="18"/>
    <x v="2"/>
    <x v="161"/>
    <m/>
    <m/>
    <m/>
    <n v="35"/>
    <n v="201208"/>
    <n v="105000"/>
  </r>
  <r>
    <x v="433"/>
    <x v="3"/>
    <m/>
    <x v="0"/>
    <x v="9"/>
    <x v="162"/>
    <m/>
    <m/>
    <m/>
    <n v="13"/>
    <n v="201208"/>
    <n v="260000"/>
  </r>
  <r>
    <x v="434"/>
    <x v="4"/>
    <m/>
    <x v="0"/>
    <x v="1"/>
    <x v="123"/>
    <m/>
    <m/>
    <m/>
    <n v="1"/>
    <n v="201208"/>
    <n v="35000"/>
  </r>
  <r>
    <x v="434"/>
    <x v="4"/>
    <m/>
    <x v="0"/>
    <x v="7"/>
    <x v="163"/>
    <m/>
    <m/>
    <m/>
    <n v="2"/>
    <n v="201208"/>
    <n v="40000"/>
  </r>
  <r>
    <x v="434"/>
    <x v="4"/>
    <m/>
    <x v="6"/>
    <x v="2"/>
    <x v="126"/>
    <m/>
    <m/>
    <m/>
    <n v="2"/>
    <n v="201208"/>
    <n v="40000"/>
  </r>
  <r>
    <x v="434"/>
    <x v="4"/>
    <m/>
    <x v="34"/>
    <x v="2"/>
    <x v="128"/>
    <m/>
    <m/>
    <m/>
    <n v="21"/>
    <n v="201208"/>
    <n v="779100"/>
  </r>
  <r>
    <x v="434"/>
    <x v="4"/>
    <m/>
    <x v="25"/>
    <x v="2"/>
    <x v="129"/>
    <m/>
    <m/>
    <m/>
    <n v="2"/>
    <n v="201208"/>
    <n v="198000"/>
  </r>
  <r>
    <x v="434"/>
    <x v="4"/>
    <m/>
    <x v="0"/>
    <x v="2"/>
    <x v="130"/>
    <m/>
    <m/>
    <m/>
    <n v="31"/>
    <n v="201208"/>
    <n v="1023000"/>
  </r>
  <r>
    <x v="434"/>
    <x v="4"/>
    <m/>
    <x v="0"/>
    <x v="2"/>
    <x v="131"/>
    <m/>
    <m/>
    <m/>
    <n v="2"/>
    <n v="201208"/>
    <n v="66000"/>
  </r>
  <r>
    <x v="434"/>
    <x v="4"/>
    <m/>
    <x v="30"/>
    <x v="2"/>
    <x v="132"/>
    <m/>
    <m/>
    <m/>
    <n v="2"/>
    <n v="201208"/>
    <n v="44800"/>
  </r>
  <r>
    <x v="434"/>
    <x v="4"/>
    <m/>
    <x v="30"/>
    <x v="2"/>
    <x v="133"/>
    <m/>
    <m/>
    <m/>
    <n v="1"/>
    <n v="201208"/>
    <n v="39200"/>
  </r>
  <r>
    <x v="434"/>
    <x v="4"/>
    <m/>
    <x v="1"/>
    <x v="2"/>
    <x v="135"/>
    <m/>
    <m/>
    <m/>
    <n v="1"/>
    <n v="201208"/>
    <n v="20000"/>
  </r>
  <r>
    <x v="434"/>
    <x v="4"/>
    <m/>
    <x v="1"/>
    <x v="2"/>
    <x v="165"/>
    <m/>
    <m/>
    <m/>
    <n v="1"/>
    <n v="201208"/>
    <n v="35000"/>
  </r>
  <r>
    <x v="434"/>
    <x v="4"/>
    <m/>
    <x v="36"/>
    <x v="2"/>
    <x v="136"/>
    <m/>
    <m/>
    <m/>
    <n v="2"/>
    <n v="201208"/>
    <n v="56000"/>
  </r>
  <r>
    <x v="434"/>
    <x v="4"/>
    <m/>
    <x v="36"/>
    <x v="2"/>
    <x v="176"/>
    <m/>
    <m/>
    <m/>
    <n v="1"/>
    <n v="201208"/>
    <n v="49000"/>
  </r>
  <r>
    <x v="434"/>
    <x v="4"/>
    <m/>
    <x v="0"/>
    <x v="2"/>
    <x v="138"/>
    <m/>
    <m/>
    <m/>
    <n v="44"/>
    <n v="201208"/>
    <n v="880000"/>
  </r>
  <r>
    <x v="434"/>
    <x v="4"/>
    <m/>
    <x v="0"/>
    <x v="2"/>
    <x v="139"/>
    <m/>
    <m/>
    <m/>
    <n v="27"/>
    <n v="201208"/>
    <n v="945000"/>
  </r>
  <r>
    <x v="434"/>
    <x v="4"/>
    <m/>
    <x v="32"/>
    <x v="2"/>
    <x v="140"/>
    <m/>
    <m/>
    <m/>
    <n v="7"/>
    <n v="201208"/>
    <n v="259700"/>
  </r>
  <r>
    <x v="434"/>
    <x v="4"/>
    <m/>
    <x v="18"/>
    <x v="2"/>
    <x v="125"/>
    <m/>
    <m/>
    <m/>
    <n v="25"/>
    <n v="201208"/>
    <n v="75000"/>
  </r>
  <r>
    <x v="434"/>
    <x v="4"/>
    <m/>
    <x v="0"/>
    <x v="2"/>
    <x v="139"/>
    <m/>
    <m/>
    <m/>
    <n v="1"/>
    <n v="201208"/>
    <n v="35000"/>
  </r>
  <r>
    <x v="434"/>
    <x v="4"/>
    <m/>
    <x v="0"/>
    <x v="2"/>
    <x v="141"/>
    <m/>
    <m/>
    <m/>
    <n v="1"/>
    <n v="201208"/>
    <n v="33000"/>
  </r>
  <r>
    <x v="434"/>
    <x v="4"/>
    <m/>
    <x v="4"/>
    <x v="2"/>
    <x v="142"/>
    <m/>
    <m/>
    <m/>
    <n v="3"/>
    <n v="201208"/>
    <n v="12000"/>
  </r>
  <r>
    <x v="434"/>
    <x v="4"/>
    <m/>
    <x v="4"/>
    <x v="2"/>
    <x v="143"/>
    <m/>
    <m/>
    <m/>
    <n v="6"/>
    <n v="201208"/>
    <n v="120000"/>
  </r>
  <r>
    <x v="434"/>
    <x v="4"/>
    <m/>
    <x v="31"/>
    <x v="2"/>
    <x v="145"/>
    <m/>
    <m/>
    <m/>
    <n v="47"/>
    <n v="201208"/>
    <n v="1052800"/>
  </r>
  <r>
    <x v="434"/>
    <x v="4"/>
    <m/>
    <x v="31"/>
    <x v="2"/>
    <x v="146"/>
    <m/>
    <m/>
    <m/>
    <n v="48"/>
    <n v="201208"/>
    <n v="1881600"/>
  </r>
  <r>
    <x v="434"/>
    <x v="4"/>
    <m/>
    <x v="32"/>
    <x v="2"/>
    <x v="147"/>
    <m/>
    <m/>
    <m/>
    <n v="30"/>
    <n v="201208"/>
    <n v="1113000"/>
  </r>
  <r>
    <x v="434"/>
    <x v="4"/>
    <m/>
    <x v="31"/>
    <x v="2"/>
    <x v="145"/>
    <m/>
    <m/>
    <m/>
    <n v="1"/>
    <n v="201208"/>
    <n v="22400"/>
  </r>
  <r>
    <x v="434"/>
    <x v="4"/>
    <m/>
    <x v="31"/>
    <x v="2"/>
    <x v="146"/>
    <m/>
    <m/>
    <m/>
    <n v="3"/>
    <n v="201208"/>
    <n v="117600"/>
  </r>
  <r>
    <x v="434"/>
    <x v="4"/>
    <m/>
    <x v="32"/>
    <x v="2"/>
    <x v="147"/>
    <m/>
    <m/>
    <m/>
    <n v="2"/>
    <n v="201208"/>
    <n v="74200"/>
  </r>
  <r>
    <x v="434"/>
    <x v="4"/>
    <m/>
    <x v="31"/>
    <x v="2"/>
    <x v="146"/>
    <m/>
    <m/>
    <m/>
    <n v="2"/>
    <n v="201208"/>
    <n v="78400"/>
  </r>
  <r>
    <x v="434"/>
    <x v="4"/>
    <m/>
    <x v="0"/>
    <x v="2"/>
    <x v="149"/>
    <m/>
    <m/>
    <m/>
    <n v="1"/>
    <n v="201208"/>
    <n v="20000"/>
  </r>
  <r>
    <x v="434"/>
    <x v="4"/>
    <m/>
    <x v="18"/>
    <x v="2"/>
    <x v="166"/>
    <m/>
    <m/>
    <m/>
    <n v="1"/>
    <n v="201208"/>
    <n v="3000"/>
  </r>
  <r>
    <x v="434"/>
    <x v="4"/>
    <m/>
    <x v="22"/>
    <x v="2"/>
    <x v="150"/>
    <m/>
    <m/>
    <m/>
    <n v="4"/>
    <n v="201208"/>
    <n v="152000"/>
  </r>
  <r>
    <x v="434"/>
    <x v="4"/>
    <m/>
    <x v="5"/>
    <x v="2"/>
    <x v="151"/>
    <m/>
    <m/>
    <m/>
    <n v="23"/>
    <n v="201208"/>
    <n v="644000"/>
  </r>
  <r>
    <x v="434"/>
    <x v="4"/>
    <m/>
    <x v="5"/>
    <x v="2"/>
    <x v="152"/>
    <m/>
    <m/>
    <m/>
    <n v="6"/>
    <n v="201208"/>
    <n v="288000"/>
  </r>
  <r>
    <x v="434"/>
    <x v="4"/>
    <m/>
    <x v="5"/>
    <x v="2"/>
    <x v="153"/>
    <m/>
    <m/>
    <m/>
    <n v="3"/>
    <n v="201208"/>
    <n v="84000"/>
  </r>
  <r>
    <x v="434"/>
    <x v="4"/>
    <m/>
    <x v="33"/>
    <x v="2"/>
    <x v="155"/>
    <m/>
    <m/>
    <m/>
    <n v="4"/>
    <n v="201208"/>
    <n v="72800"/>
  </r>
  <r>
    <x v="434"/>
    <x v="4"/>
    <m/>
    <x v="33"/>
    <x v="2"/>
    <x v="156"/>
    <m/>
    <m/>
    <m/>
    <n v="1"/>
    <n v="201208"/>
    <n v="33800"/>
  </r>
  <r>
    <x v="434"/>
    <x v="4"/>
    <m/>
    <x v="19"/>
    <x v="2"/>
    <x v="157"/>
    <m/>
    <m/>
    <m/>
    <n v="9"/>
    <n v="201208"/>
    <n v="117000"/>
  </r>
  <r>
    <x v="434"/>
    <x v="4"/>
    <m/>
    <x v="19"/>
    <x v="2"/>
    <x v="158"/>
    <m/>
    <m/>
    <m/>
    <n v="2"/>
    <n v="201208"/>
    <n v="48000"/>
  </r>
  <r>
    <x v="434"/>
    <x v="4"/>
    <m/>
    <x v="19"/>
    <x v="2"/>
    <x v="159"/>
    <m/>
    <m/>
    <m/>
    <n v="2"/>
    <n v="201208"/>
    <n v="66000"/>
  </r>
  <r>
    <x v="434"/>
    <x v="4"/>
    <m/>
    <x v="35"/>
    <x v="2"/>
    <x v="170"/>
    <m/>
    <m/>
    <m/>
    <n v="2"/>
    <n v="201208"/>
    <n v="8000"/>
  </r>
  <r>
    <x v="434"/>
    <x v="4"/>
    <m/>
    <x v="35"/>
    <x v="2"/>
    <x v="160"/>
    <m/>
    <m/>
    <m/>
    <n v="4"/>
    <n v="201208"/>
    <n v="80000"/>
  </r>
  <r>
    <x v="434"/>
    <x v="4"/>
    <m/>
    <x v="18"/>
    <x v="2"/>
    <x v="161"/>
    <m/>
    <m/>
    <m/>
    <n v="15"/>
    <n v="201208"/>
    <n v="45000"/>
  </r>
  <r>
    <x v="434"/>
    <x v="4"/>
    <m/>
    <x v="0"/>
    <x v="9"/>
    <x v="162"/>
    <m/>
    <m/>
    <m/>
    <n v="4"/>
    <n v="201208"/>
    <n v="80000"/>
  </r>
  <r>
    <x v="434"/>
    <x v="4"/>
    <m/>
    <x v="5"/>
    <x v="9"/>
    <x v="177"/>
    <m/>
    <m/>
    <m/>
    <n v="2"/>
    <n v="201208"/>
    <n v="56000"/>
  </r>
  <r>
    <x v="435"/>
    <x v="1"/>
    <m/>
    <x v="0"/>
    <x v="1"/>
    <x v="123"/>
    <m/>
    <m/>
    <m/>
    <n v="3"/>
    <n v="201208"/>
    <n v="105000"/>
  </r>
  <r>
    <x v="435"/>
    <x v="1"/>
    <m/>
    <x v="0"/>
    <x v="7"/>
    <x v="163"/>
    <m/>
    <m/>
    <m/>
    <n v="1"/>
    <n v="201208"/>
    <n v="20000"/>
  </r>
  <r>
    <x v="435"/>
    <x v="1"/>
    <m/>
    <x v="0"/>
    <x v="3"/>
    <x v="164"/>
    <m/>
    <m/>
    <m/>
    <n v="1"/>
    <n v="201208"/>
    <n v="0"/>
  </r>
  <r>
    <x v="435"/>
    <x v="1"/>
    <m/>
    <x v="6"/>
    <x v="2"/>
    <x v="126"/>
    <m/>
    <m/>
    <m/>
    <n v="2"/>
    <n v="201208"/>
    <n v="40000"/>
  </r>
  <r>
    <x v="435"/>
    <x v="1"/>
    <m/>
    <x v="6"/>
    <x v="2"/>
    <x v="127"/>
    <m/>
    <m/>
    <m/>
    <n v="1"/>
    <n v="201208"/>
    <n v="35000"/>
  </r>
  <r>
    <x v="435"/>
    <x v="1"/>
    <m/>
    <x v="34"/>
    <x v="2"/>
    <x v="128"/>
    <m/>
    <m/>
    <m/>
    <n v="24"/>
    <n v="201208"/>
    <n v="890400"/>
  </r>
  <r>
    <x v="435"/>
    <x v="1"/>
    <m/>
    <x v="25"/>
    <x v="2"/>
    <x v="129"/>
    <m/>
    <m/>
    <m/>
    <n v="1"/>
    <n v="201208"/>
    <n v="99000"/>
  </r>
  <r>
    <x v="435"/>
    <x v="1"/>
    <m/>
    <x v="0"/>
    <x v="2"/>
    <x v="130"/>
    <m/>
    <m/>
    <m/>
    <n v="22"/>
    <n v="201208"/>
    <n v="726000"/>
  </r>
  <r>
    <x v="435"/>
    <x v="1"/>
    <m/>
    <x v="0"/>
    <x v="2"/>
    <x v="131"/>
    <m/>
    <m/>
    <m/>
    <n v="2"/>
    <n v="201208"/>
    <n v="66000"/>
  </r>
  <r>
    <x v="435"/>
    <x v="1"/>
    <m/>
    <x v="0"/>
    <x v="2"/>
    <x v="168"/>
    <m/>
    <m/>
    <m/>
    <n v="1"/>
    <n v="201208"/>
    <n v="20000"/>
  </r>
  <r>
    <x v="435"/>
    <x v="1"/>
    <m/>
    <x v="30"/>
    <x v="2"/>
    <x v="132"/>
    <m/>
    <m/>
    <m/>
    <n v="2"/>
    <n v="201208"/>
    <n v="44800"/>
  </r>
  <r>
    <x v="435"/>
    <x v="1"/>
    <m/>
    <x v="30"/>
    <x v="2"/>
    <x v="133"/>
    <m/>
    <m/>
    <m/>
    <n v="3"/>
    <n v="201208"/>
    <n v="117600"/>
  </r>
  <r>
    <x v="435"/>
    <x v="1"/>
    <m/>
    <x v="34"/>
    <x v="2"/>
    <x v="134"/>
    <m/>
    <m/>
    <m/>
    <n v="1"/>
    <n v="201208"/>
    <n v="37100"/>
  </r>
  <r>
    <x v="435"/>
    <x v="1"/>
    <m/>
    <x v="1"/>
    <x v="2"/>
    <x v="135"/>
    <m/>
    <m/>
    <m/>
    <n v="1"/>
    <n v="201208"/>
    <n v="20000"/>
  </r>
  <r>
    <x v="435"/>
    <x v="1"/>
    <m/>
    <x v="1"/>
    <x v="2"/>
    <x v="165"/>
    <m/>
    <m/>
    <m/>
    <n v="1"/>
    <n v="201208"/>
    <n v="35000"/>
  </r>
  <r>
    <x v="435"/>
    <x v="1"/>
    <m/>
    <x v="36"/>
    <x v="2"/>
    <x v="136"/>
    <m/>
    <m/>
    <m/>
    <n v="1"/>
    <n v="201208"/>
    <n v="28000"/>
  </r>
  <r>
    <x v="435"/>
    <x v="1"/>
    <m/>
    <x v="36"/>
    <x v="2"/>
    <x v="176"/>
    <m/>
    <m/>
    <m/>
    <n v="2"/>
    <n v="201208"/>
    <n v="98000"/>
  </r>
  <r>
    <x v="435"/>
    <x v="1"/>
    <m/>
    <x v="36"/>
    <x v="2"/>
    <x v="137"/>
    <m/>
    <m/>
    <m/>
    <n v="1"/>
    <n v="201208"/>
    <n v="42000"/>
  </r>
  <r>
    <x v="435"/>
    <x v="1"/>
    <m/>
    <x v="0"/>
    <x v="2"/>
    <x v="138"/>
    <m/>
    <m/>
    <m/>
    <n v="39"/>
    <n v="201208"/>
    <n v="780000"/>
  </r>
  <r>
    <x v="435"/>
    <x v="1"/>
    <m/>
    <x v="0"/>
    <x v="2"/>
    <x v="139"/>
    <m/>
    <m/>
    <m/>
    <n v="22"/>
    <n v="201208"/>
    <n v="770000"/>
  </r>
  <r>
    <x v="435"/>
    <x v="1"/>
    <m/>
    <x v="32"/>
    <x v="2"/>
    <x v="140"/>
    <m/>
    <m/>
    <m/>
    <n v="3"/>
    <n v="201208"/>
    <n v="111300"/>
  </r>
  <r>
    <x v="435"/>
    <x v="1"/>
    <m/>
    <x v="18"/>
    <x v="2"/>
    <x v="125"/>
    <m/>
    <m/>
    <m/>
    <n v="22"/>
    <n v="201208"/>
    <n v="66000"/>
  </r>
  <r>
    <x v="435"/>
    <x v="1"/>
    <m/>
    <x v="4"/>
    <x v="2"/>
    <x v="142"/>
    <m/>
    <m/>
    <m/>
    <n v="2"/>
    <n v="201208"/>
    <n v="8000"/>
  </r>
  <r>
    <x v="435"/>
    <x v="1"/>
    <m/>
    <x v="4"/>
    <x v="2"/>
    <x v="143"/>
    <m/>
    <m/>
    <m/>
    <n v="4"/>
    <n v="201208"/>
    <n v="80000"/>
  </r>
  <r>
    <x v="435"/>
    <x v="1"/>
    <m/>
    <x v="31"/>
    <x v="2"/>
    <x v="145"/>
    <m/>
    <m/>
    <m/>
    <n v="23"/>
    <n v="201208"/>
    <n v="515200"/>
  </r>
  <r>
    <x v="435"/>
    <x v="1"/>
    <m/>
    <x v="31"/>
    <x v="2"/>
    <x v="146"/>
    <m/>
    <m/>
    <m/>
    <n v="37"/>
    <n v="201208"/>
    <n v="1450400"/>
  </r>
  <r>
    <x v="435"/>
    <x v="1"/>
    <m/>
    <x v="32"/>
    <x v="2"/>
    <x v="147"/>
    <m/>
    <m/>
    <m/>
    <n v="28"/>
    <n v="201208"/>
    <n v="1038800"/>
  </r>
  <r>
    <x v="435"/>
    <x v="1"/>
    <m/>
    <x v="31"/>
    <x v="2"/>
    <x v="145"/>
    <m/>
    <m/>
    <m/>
    <n v="1"/>
    <n v="201208"/>
    <n v="22400"/>
  </r>
  <r>
    <x v="435"/>
    <x v="1"/>
    <m/>
    <x v="31"/>
    <x v="2"/>
    <x v="146"/>
    <m/>
    <m/>
    <m/>
    <n v="4"/>
    <n v="201208"/>
    <n v="156800"/>
  </r>
  <r>
    <x v="435"/>
    <x v="1"/>
    <m/>
    <x v="32"/>
    <x v="2"/>
    <x v="147"/>
    <m/>
    <m/>
    <m/>
    <n v="2"/>
    <n v="201208"/>
    <n v="74200"/>
  </r>
  <r>
    <x v="435"/>
    <x v="1"/>
    <m/>
    <x v="22"/>
    <x v="2"/>
    <x v="150"/>
    <m/>
    <m/>
    <m/>
    <n v="2"/>
    <n v="201208"/>
    <n v="76000"/>
  </r>
  <r>
    <x v="435"/>
    <x v="1"/>
    <m/>
    <x v="5"/>
    <x v="2"/>
    <x v="151"/>
    <m/>
    <m/>
    <m/>
    <n v="17"/>
    <n v="201208"/>
    <n v="476000"/>
  </r>
  <r>
    <x v="435"/>
    <x v="1"/>
    <m/>
    <x v="5"/>
    <x v="2"/>
    <x v="152"/>
    <m/>
    <m/>
    <m/>
    <n v="10"/>
    <n v="201208"/>
    <n v="480000"/>
  </r>
  <r>
    <x v="435"/>
    <x v="1"/>
    <m/>
    <x v="5"/>
    <x v="2"/>
    <x v="153"/>
    <m/>
    <m/>
    <m/>
    <n v="2"/>
    <n v="201208"/>
    <n v="56000"/>
  </r>
  <r>
    <x v="435"/>
    <x v="1"/>
    <m/>
    <x v="33"/>
    <x v="2"/>
    <x v="155"/>
    <m/>
    <m/>
    <m/>
    <n v="5"/>
    <n v="201208"/>
    <n v="91000"/>
  </r>
  <r>
    <x v="435"/>
    <x v="1"/>
    <m/>
    <x v="19"/>
    <x v="2"/>
    <x v="157"/>
    <m/>
    <m/>
    <m/>
    <n v="10"/>
    <n v="201208"/>
    <n v="130000"/>
  </r>
  <r>
    <x v="435"/>
    <x v="1"/>
    <m/>
    <x v="19"/>
    <x v="2"/>
    <x v="158"/>
    <m/>
    <m/>
    <m/>
    <n v="1"/>
    <n v="201208"/>
    <n v="24000"/>
  </r>
  <r>
    <x v="435"/>
    <x v="1"/>
    <m/>
    <x v="35"/>
    <x v="2"/>
    <x v="170"/>
    <m/>
    <m/>
    <m/>
    <n v="1"/>
    <n v="201208"/>
    <n v="4000"/>
  </r>
  <r>
    <x v="435"/>
    <x v="1"/>
    <m/>
    <x v="18"/>
    <x v="2"/>
    <x v="161"/>
    <m/>
    <m/>
    <m/>
    <n v="20"/>
    <n v="201208"/>
    <n v="60000"/>
  </r>
  <r>
    <x v="435"/>
    <x v="1"/>
    <m/>
    <x v="0"/>
    <x v="9"/>
    <x v="162"/>
    <m/>
    <m/>
    <m/>
    <n v="1"/>
    <n v="201208"/>
    <n v="20000"/>
  </r>
  <r>
    <x v="435"/>
    <x v="1"/>
    <m/>
    <x v="0"/>
    <x v="2"/>
    <x v="178"/>
    <m/>
    <m/>
    <m/>
    <n v="1"/>
    <n v="201208"/>
    <n v="35000"/>
  </r>
  <r>
    <x v="435"/>
    <x v="1"/>
    <m/>
    <x v="0"/>
    <x v="2"/>
    <x v="179"/>
    <m/>
    <m/>
    <m/>
    <n v="1"/>
    <n v="201208"/>
    <n v="3000"/>
  </r>
  <r>
    <x v="436"/>
    <x v="0"/>
    <m/>
    <x v="0"/>
    <x v="1"/>
    <x v="123"/>
    <m/>
    <m/>
    <m/>
    <n v="1"/>
    <n v="201208"/>
    <n v="35000"/>
  </r>
  <r>
    <x v="436"/>
    <x v="0"/>
    <m/>
    <x v="0"/>
    <x v="7"/>
    <x v="163"/>
    <m/>
    <m/>
    <m/>
    <n v="3"/>
    <n v="201208"/>
    <n v="60000"/>
  </r>
  <r>
    <x v="436"/>
    <x v="0"/>
    <m/>
    <x v="0"/>
    <x v="3"/>
    <x v="164"/>
    <m/>
    <m/>
    <m/>
    <n v="3"/>
    <n v="201208"/>
    <n v="0"/>
  </r>
  <r>
    <x v="436"/>
    <x v="0"/>
    <m/>
    <x v="31"/>
    <x v="3"/>
    <x v="88"/>
    <m/>
    <m/>
    <m/>
    <n v="1"/>
    <n v="201208"/>
    <n v="0"/>
  </r>
  <r>
    <x v="436"/>
    <x v="0"/>
    <m/>
    <x v="6"/>
    <x v="2"/>
    <x v="126"/>
    <m/>
    <m/>
    <m/>
    <n v="1"/>
    <n v="201208"/>
    <n v="20000"/>
  </r>
  <r>
    <x v="436"/>
    <x v="0"/>
    <m/>
    <x v="34"/>
    <x v="2"/>
    <x v="128"/>
    <m/>
    <m/>
    <m/>
    <n v="21"/>
    <n v="201208"/>
    <n v="779100"/>
  </r>
  <r>
    <x v="436"/>
    <x v="0"/>
    <m/>
    <x v="25"/>
    <x v="2"/>
    <x v="129"/>
    <m/>
    <m/>
    <m/>
    <n v="2"/>
    <n v="201208"/>
    <n v="198000"/>
  </r>
  <r>
    <x v="436"/>
    <x v="0"/>
    <m/>
    <x v="0"/>
    <x v="2"/>
    <x v="130"/>
    <m/>
    <m/>
    <m/>
    <n v="39"/>
    <n v="201208"/>
    <n v="1287000"/>
  </r>
  <r>
    <x v="436"/>
    <x v="0"/>
    <m/>
    <x v="0"/>
    <x v="2"/>
    <x v="168"/>
    <m/>
    <m/>
    <m/>
    <n v="2"/>
    <n v="201208"/>
    <n v="40000"/>
  </r>
  <r>
    <x v="436"/>
    <x v="0"/>
    <m/>
    <x v="0"/>
    <x v="2"/>
    <x v="178"/>
    <m/>
    <m/>
    <m/>
    <n v="1"/>
    <n v="201208"/>
    <n v="35000"/>
  </r>
  <r>
    <x v="436"/>
    <x v="0"/>
    <m/>
    <x v="0"/>
    <x v="2"/>
    <x v="179"/>
    <m/>
    <m/>
    <m/>
    <n v="3"/>
    <n v="201208"/>
    <n v="9000"/>
  </r>
  <r>
    <x v="436"/>
    <x v="0"/>
    <m/>
    <x v="30"/>
    <x v="2"/>
    <x v="132"/>
    <m/>
    <m/>
    <m/>
    <n v="8"/>
    <n v="201208"/>
    <n v="179200"/>
  </r>
  <r>
    <x v="436"/>
    <x v="0"/>
    <m/>
    <x v="34"/>
    <x v="2"/>
    <x v="134"/>
    <m/>
    <m/>
    <m/>
    <n v="1"/>
    <n v="201208"/>
    <n v="37100"/>
  </r>
  <r>
    <x v="436"/>
    <x v="0"/>
    <m/>
    <x v="1"/>
    <x v="2"/>
    <x v="135"/>
    <m/>
    <m/>
    <m/>
    <n v="5"/>
    <n v="201208"/>
    <n v="100000"/>
  </r>
  <r>
    <x v="436"/>
    <x v="0"/>
    <m/>
    <x v="36"/>
    <x v="2"/>
    <x v="136"/>
    <m/>
    <m/>
    <m/>
    <n v="2"/>
    <n v="201208"/>
    <n v="56000"/>
  </r>
  <r>
    <x v="436"/>
    <x v="0"/>
    <m/>
    <x v="0"/>
    <x v="2"/>
    <x v="138"/>
    <m/>
    <m/>
    <m/>
    <n v="39"/>
    <n v="201208"/>
    <n v="780000"/>
  </r>
  <r>
    <x v="436"/>
    <x v="0"/>
    <m/>
    <x v="0"/>
    <x v="2"/>
    <x v="139"/>
    <m/>
    <m/>
    <m/>
    <n v="30"/>
    <n v="201208"/>
    <n v="1050000"/>
  </r>
  <r>
    <x v="436"/>
    <x v="0"/>
    <m/>
    <x v="32"/>
    <x v="2"/>
    <x v="140"/>
    <m/>
    <m/>
    <m/>
    <n v="9"/>
    <n v="201208"/>
    <n v="333900"/>
  </r>
  <r>
    <x v="436"/>
    <x v="0"/>
    <m/>
    <x v="18"/>
    <x v="2"/>
    <x v="125"/>
    <m/>
    <m/>
    <m/>
    <n v="25"/>
    <n v="201208"/>
    <n v="75000"/>
  </r>
  <r>
    <x v="436"/>
    <x v="0"/>
    <m/>
    <x v="0"/>
    <x v="2"/>
    <x v="139"/>
    <m/>
    <m/>
    <m/>
    <n v="1"/>
    <n v="201208"/>
    <n v="35000"/>
  </r>
  <r>
    <x v="436"/>
    <x v="0"/>
    <m/>
    <x v="0"/>
    <x v="2"/>
    <x v="141"/>
    <m/>
    <m/>
    <m/>
    <n v="2"/>
    <n v="201208"/>
    <n v="66000"/>
  </r>
  <r>
    <x v="436"/>
    <x v="0"/>
    <m/>
    <x v="4"/>
    <x v="2"/>
    <x v="142"/>
    <m/>
    <m/>
    <m/>
    <n v="2"/>
    <n v="201208"/>
    <n v="8000"/>
  </r>
  <r>
    <x v="436"/>
    <x v="0"/>
    <m/>
    <x v="4"/>
    <x v="2"/>
    <x v="143"/>
    <m/>
    <m/>
    <m/>
    <n v="5"/>
    <n v="201208"/>
    <n v="100000"/>
  </r>
  <r>
    <x v="436"/>
    <x v="0"/>
    <m/>
    <x v="4"/>
    <x v="2"/>
    <x v="144"/>
    <m/>
    <m/>
    <m/>
    <n v="1"/>
    <n v="201208"/>
    <n v="4000"/>
  </r>
  <r>
    <x v="436"/>
    <x v="0"/>
    <m/>
    <x v="31"/>
    <x v="2"/>
    <x v="145"/>
    <m/>
    <m/>
    <m/>
    <n v="43"/>
    <n v="201208"/>
    <n v="963200"/>
  </r>
  <r>
    <x v="436"/>
    <x v="0"/>
    <m/>
    <x v="31"/>
    <x v="2"/>
    <x v="146"/>
    <m/>
    <m/>
    <m/>
    <n v="39"/>
    <n v="201208"/>
    <n v="1528800"/>
  </r>
  <r>
    <x v="436"/>
    <x v="0"/>
    <m/>
    <x v="32"/>
    <x v="2"/>
    <x v="147"/>
    <m/>
    <m/>
    <m/>
    <n v="25"/>
    <n v="201208"/>
    <n v="927500"/>
  </r>
  <r>
    <x v="436"/>
    <x v="0"/>
    <m/>
    <x v="31"/>
    <x v="2"/>
    <x v="145"/>
    <m/>
    <m/>
    <m/>
    <n v="3"/>
    <n v="201208"/>
    <n v="67200"/>
  </r>
  <r>
    <x v="436"/>
    <x v="0"/>
    <m/>
    <x v="31"/>
    <x v="2"/>
    <x v="146"/>
    <m/>
    <m/>
    <m/>
    <n v="1"/>
    <n v="201208"/>
    <n v="39200"/>
  </r>
  <r>
    <x v="436"/>
    <x v="0"/>
    <m/>
    <x v="0"/>
    <x v="2"/>
    <x v="149"/>
    <m/>
    <m/>
    <m/>
    <n v="2"/>
    <n v="201208"/>
    <n v="40000"/>
  </r>
  <r>
    <x v="436"/>
    <x v="0"/>
    <m/>
    <x v="0"/>
    <x v="2"/>
    <x v="174"/>
    <m/>
    <m/>
    <m/>
    <n v="1"/>
    <n v="201208"/>
    <n v="35000"/>
  </r>
  <r>
    <x v="436"/>
    <x v="0"/>
    <m/>
    <x v="22"/>
    <x v="2"/>
    <x v="150"/>
    <m/>
    <m/>
    <m/>
    <n v="5"/>
    <n v="201208"/>
    <n v="190000"/>
  </r>
  <r>
    <x v="436"/>
    <x v="0"/>
    <m/>
    <x v="22"/>
    <x v="2"/>
    <x v="150"/>
    <m/>
    <m/>
    <m/>
    <n v="1"/>
    <n v="201208"/>
    <n v="38000"/>
  </r>
  <r>
    <x v="436"/>
    <x v="0"/>
    <m/>
    <x v="5"/>
    <x v="2"/>
    <x v="151"/>
    <m/>
    <m/>
    <m/>
    <n v="15"/>
    <n v="201208"/>
    <n v="420000"/>
  </r>
  <r>
    <x v="436"/>
    <x v="0"/>
    <m/>
    <x v="5"/>
    <x v="2"/>
    <x v="152"/>
    <m/>
    <m/>
    <m/>
    <n v="2"/>
    <n v="201208"/>
    <n v="96000"/>
  </r>
  <r>
    <x v="436"/>
    <x v="0"/>
    <m/>
    <x v="5"/>
    <x v="2"/>
    <x v="153"/>
    <m/>
    <m/>
    <m/>
    <n v="1"/>
    <n v="201208"/>
    <n v="28000"/>
  </r>
  <r>
    <x v="436"/>
    <x v="0"/>
    <m/>
    <x v="33"/>
    <x v="2"/>
    <x v="155"/>
    <m/>
    <m/>
    <m/>
    <n v="2"/>
    <n v="201208"/>
    <n v="36400"/>
  </r>
  <r>
    <x v="436"/>
    <x v="0"/>
    <m/>
    <x v="33"/>
    <x v="2"/>
    <x v="156"/>
    <m/>
    <m/>
    <m/>
    <n v="1"/>
    <n v="201208"/>
    <n v="33800"/>
  </r>
  <r>
    <x v="436"/>
    <x v="0"/>
    <m/>
    <x v="19"/>
    <x v="2"/>
    <x v="157"/>
    <m/>
    <m/>
    <m/>
    <n v="14"/>
    <n v="201208"/>
    <n v="182000"/>
  </r>
  <r>
    <x v="436"/>
    <x v="0"/>
    <m/>
    <x v="19"/>
    <x v="2"/>
    <x v="158"/>
    <m/>
    <m/>
    <m/>
    <n v="1"/>
    <n v="201208"/>
    <n v="24000"/>
  </r>
  <r>
    <x v="436"/>
    <x v="0"/>
    <m/>
    <x v="35"/>
    <x v="2"/>
    <x v="160"/>
    <m/>
    <m/>
    <m/>
    <n v="5"/>
    <n v="201208"/>
    <n v="100000"/>
  </r>
  <r>
    <x v="436"/>
    <x v="0"/>
    <m/>
    <x v="18"/>
    <x v="2"/>
    <x v="161"/>
    <m/>
    <m/>
    <m/>
    <n v="19"/>
    <n v="201208"/>
    <n v="57000"/>
  </r>
  <r>
    <x v="436"/>
    <x v="0"/>
    <m/>
    <x v="30"/>
    <x v="9"/>
    <x v="171"/>
    <m/>
    <m/>
    <m/>
    <n v="1"/>
    <n v="201208"/>
    <n v="22400"/>
  </r>
  <r>
    <x v="436"/>
    <x v="0"/>
    <m/>
    <x v="0"/>
    <x v="9"/>
    <x v="162"/>
    <m/>
    <m/>
    <m/>
    <n v="1"/>
    <n v="201208"/>
    <n v="20000"/>
  </r>
  <r>
    <x v="436"/>
    <x v="0"/>
    <m/>
    <x v="32"/>
    <x v="2"/>
    <x v="180"/>
    <m/>
    <m/>
    <m/>
    <n v="1"/>
    <n v="201208"/>
    <n v="37100"/>
  </r>
  <r>
    <x v="436"/>
    <x v="0"/>
    <m/>
    <x v="19"/>
    <x v="2"/>
    <x v="181"/>
    <m/>
    <m/>
    <m/>
    <n v="1"/>
    <n v="201208"/>
    <n v="13000"/>
  </r>
  <r>
    <x v="437"/>
    <x v="2"/>
    <m/>
    <x v="0"/>
    <x v="1"/>
    <x v="123"/>
    <m/>
    <m/>
    <m/>
    <n v="6"/>
    <n v="201208"/>
    <n v="210000"/>
  </r>
  <r>
    <x v="437"/>
    <x v="2"/>
    <m/>
    <x v="0"/>
    <x v="7"/>
    <x v="163"/>
    <m/>
    <m/>
    <m/>
    <n v="1"/>
    <n v="201208"/>
    <n v="20000"/>
  </r>
  <r>
    <x v="437"/>
    <x v="2"/>
    <m/>
    <x v="36"/>
    <x v="3"/>
    <x v="173"/>
    <m/>
    <m/>
    <m/>
    <n v="11"/>
    <n v="201208"/>
    <n v="0"/>
  </r>
  <r>
    <x v="437"/>
    <x v="2"/>
    <m/>
    <x v="31"/>
    <x v="3"/>
    <x v="88"/>
    <m/>
    <m/>
    <m/>
    <n v="2"/>
    <n v="201208"/>
    <n v="0"/>
  </r>
  <r>
    <x v="437"/>
    <x v="2"/>
    <m/>
    <x v="6"/>
    <x v="2"/>
    <x v="126"/>
    <m/>
    <m/>
    <m/>
    <n v="3"/>
    <n v="201208"/>
    <n v="60000"/>
  </r>
  <r>
    <x v="437"/>
    <x v="2"/>
    <m/>
    <x v="34"/>
    <x v="2"/>
    <x v="128"/>
    <m/>
    <m/>
    <m/>
    <n v="22"/>
    <n v="201208"/>
    <n v="816200"/>
  </r>
  <r>
    <x v="437"/>
    <x v="2"/>
    <m/>
    <x v="25"/>
    <x v="2"/>
    <x v="129"/>
    <m/>
    <m/>
    <m/>
    <n v="1"/>
    <n v="201208"/>
    <n v="99000"/>
  </r>
  <r>
    <x v="437"/>
    <x v="2"/>
    <m/>
    <x v="0"/>
    <x v="2"/>
    <x v="130"/>
    <m/>
    <m/>
    <m/>
    <n v="32"/>
    <n v="201208"/>
    <n v="1056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68"/>
    <m/>
    <m/>
    <m/>
    <n v="2"/>
    <n v="201208"/>
    <n v="40000"/>
  </r>
  <r>
    <x v="437"/>
    <x v="2"/>
    <m/>
    <x v="0"/>
    <x v="2"/>
    <x v="178"/>
    <m/>
    <m/>
    <m/>
    <n v="3"/>
    <n v="201208"/>
    <n v="105000"/>
  </r>
  <r>
    <x v="437"/>
    <x v="2"/>
    <m/>
    <x v="32"/>
    <x v="2"/>
    <x v="180"/>
    <m/>
    <m/>
    <m/>
    <n v="1"/>
    <n v="201208"/>
    <n v="37100"/>
  </r>
  <r>
    <x v="437"/>
    <x v="2"/>
    <m/>
    <x v="0"/>
    <x v="2"/>
    <x v="179"/>
    <m/>
    <m/>
    <m/>
    <n v="1"/>
    <n v="201208"/>
    <n v="3000"/>
  </r>
  <r>
    <x v="437"/>
    <x v="2"/>
    <m/>
    <x v="30"/>
    <x v="2"/>
    <x v="132"/>
    <m/>
    <m/>
    <m/>
    <n v="2"/>
    <n v="201208"/>
    <n v="44800"/>
  </r>
  <r>
    <x v="437"/>
    <x v="2"/>
    <m/>
    <x v="34"/>
    <x v="2"/>
    <x v="134"/>
    <m/>
    <m/>
    <m/>
    <n v="1"/>
    <n v="201208"/>
    <n v="37100"/>
  </r>
  <r>
    <x v="437"/>
    <x v="2"/>
    <m/>
    <x v="1"/>
    <x v="2"/>
    <x v="135"/>
    <m/>
    <m/>
    <m/>
    <n v="3"/>
    <n v="201208"/>
    <n v="60000"/>
  </r>
  <r>
    <x v="437"/>
    <x v="2"/>
    <m/>
    <x v="1"/>
    <x v="2"/>
    <x v="165"/>
    <m/>
    <m/>
    <m/>
    <n v="1"/>
    <n v="201208"/>
    <n v="35000"/>
  </r>
  <r>
    <x v="437"/>
    <x v="2"/>
    <m/>
    <x v="36"/>
    <x v="2"/>
    <x v="136"/>
    <m/>
    <m/>
    <m/>
    <n v="1"/>
    <n v="201208"/>
    <n v="28000"/>
  </r>
  <r>
    <x v="437"/>
    <x v="2"/>
    <m/>
    <x v="36"/>
    <x v="2"/>
    <x v="176"/>
    <m/>
    <m/>
    <m/>
    <n v="1"/>
    <n v="201208"/>
    <n v="49000"/>
  </r>
  <r>
    <x v="437"/>
    <x v="2"/>
    <m/>
    <x v="0"/>
    <x v="2"/>
    <x v="138"/>
    <m/>
    <m/>
    <m/>
    <n v="20"/>
    <n v="201208"/>
    <n v="400000"/>
  </r>
  <r>
    <x v="437"/>
    <x v="2"/>
    <m/>
    <x v="0"/>
    <x v="2"/>
    <x v="139"/>
    <m/>
    <m/>
    <m/>
    <n v="25"/>
    <n v="201208"/>
    <n v="875000"/>
  </r>
  <r>
    <x v="437"/>
    <x v="2"/>
    <m/>
    <x v="32"/>
    <x v="2"/>
    <x v="140"/>
    <m/>
    <m/>
    <m/>
    <n v="13"/>
    <n v="201208"/>
    <n v="482300"/>
  </r>
  <r>
    <x v="437"/>
    <x v="2"/>
    <m/>
    <x v="18"/>
    <x v="2"/>
    <x v="125"/>
    <m/>
    <m/>
    <m/>
    <n v="20"/>
    <n v="201208"/>
    <n v="60000"/>
  </r>
  <r>
    <x v="437"/>
    <x v="2"/>
    <m/>
    <x v="4"/>
    <x v="2"/>
    <x v="142"/>
    <m/>
    <m/>
    <m/>
    <n v="1"/>
    <n v="201208"/>
    <n v="4000"/>
  </r>
  <r>
    <x v="437"/>
    <x v="2"/>
    <m/>
    <x v="4"/>
    <x v="2"/>
    <x v="143"/>
    <m/>
    <m/>
    <m/>
    <n v="1"/>
    <n v="201208"/>
    <n v="20000"/>
  </r>
  <r>
    <x v="437"/>
    <x v="2"/>
    <m/>
    <x v="4"/>
    <x v="2"/>
    <x v="144"/>
    <m/>
    <m/>
    <m/>
    <n v="2"/>
    <n v="201208"/>
    <n v="8000"/>
  </r>
  <r>
    <x v="437"/>
    <x v="2"/>
    <m/>
    <x v="31"/>
    <x v="2"/>
    <x v="145"/>
    <m/>
    <m/>
    <m/>
    <n v="16"/>
    <n v="201208"/>
    <n v="358400"/>
  </r>
  <r>
    <x v="437"/>
    <x v="2"/>
    <m/>
    <x v="31"/>
    <x v="2"/>
    <x v="146"/>
    <m/>
    <m/>
    <m/>
    <n v="27"/>
    <n v="201208"/>
    <n v="1058400"/>
  </r>
  <r>
    <x v="437"/>
    <x v="2"/>
    <m/>
    <x v="32"/>
    <x v="2"/>
    <x v="147"/>
    <m/>
    <m/>
    <m/>
    <n v="17"/>
    <n v="201208"/>
    <n v="630700"/>
  </r>
  <r>
    <x v="437"/>
    <x v="2"/>
    <m/>
    <x v="31"/>
    <x v="2"/>
    <x v="146"/>
    <m/>
    <m/>
    <m/>
    <n v="9"/>
    <n v="201208"/>
    <n v="352800"/>
  </r>
  <r>
    <x v="437"/>
    <x v="2"/>
    <m/>
    <x v="32"/>
    <x v="2"/>
    <x v="147"/>
    <m/>
    <m/>
    <m/>
    <n v="2"/>
    <n v="201208"/>
    <n v="74200"/>
  </r>
  <r>
    <x v="437"/>
    <x v="2"/>
    <m/>
    <x v="0"/>
    <x v="2"/>
    <x v="174"/>
    <m/>
    <m/>
    <m/>
    <n v="1"/>
    <n v="201208"/>
    <n v="35000"/>
  </r>
  <r>
    <x v="437"/>
    <x v="2"/>
    <m/>
    <x v="22"/>
    <x v="2"/>
    <x v="150"/>
    <m/>
    <m/>
    <m/>
    <n v="3"/>
    <n v="201208"/>
    <n v="114000"/>
  </r>
  <r>
    <x v="437"/>
    <x v="2"/>
    <m/>
    <x v="22"/>
    <x v="2"/>
    <x v="150"/>
    <m/>
    <m/>
    <m/>
    <n v="5"/>
    <n v="201208"/>
    <n v="190000"/>
  </r>
  <r>
    <x v="437"/>
    <x v="2"/>
    <m/>
    <x v="5"/>
    <x v="2"/>
    <x v="151"/>
    <m/>
    <m/>
    <m/>
    <n v="8"/>
    <n v="201208"/>
    <n v="224000"/>
  </r>
  <r>
    <x v="437"/>
    <x v="2"/>
    <m/>
    <x v="5"/>
    <x v="2"/>
    <x v="152"/>
    <m/>
    <m/>
    <m/>
    <n v="6"/>
    <n v="201208"/>
    <n v="288000"/>
  </r>
  <r>
    <x v="437"/>
    <x v="2"/>
    <m/>
    <x v="5"/>
    <x v="2"/>
    <x v="153"/>
    <m/>
    <m/>
    <m/>
    <n v="2"/>
    <n v="201208"/>
    <n v="56000"/>
  </r>
  <r>
    <x v="437"/>
    <x v="2"/>
    <m/>
    <x v="33"/>
    <x v="2"/>
    <x v="156"/>
    <m/>
    <m/>
    <m/>
    <n v="1"/>
    <n v="201208"/>
    <n v="33800"/>
  </r>
  <r>
    <x v="437"/>
    <x v="2"/>
    <m/>
    <x v="19"/>
    <x v="2"/>
    <x v="157"/>
    <m/>
    <m/>
    <m/>
    <n v="2"/>
    <n v="201208"/>
    <n v="26000"/>
  </r>
  <r>
    <x v="437"/>
    <x v="2"/>
    <m/>
    <x v="19"/>
    <x v="2"/>
    <x v="158"/>
    <m/>
    <m/>
    <m/>
    <n v="5"/>
    <n v="201208"/>
    <n v="120000"/>
  </r>
  <r>
    <x v="437"/>
    <x v="2"/>
    <m/>
    <x v="35"/>
    <x v="2"/>
    <x v="170"/>
    <m/>
    <m/>
    <m/>
    <n v="1"/>
    <n v="201208"/>
    <n v="4000"/>
  </r>
  <r>
    <x v="437"/>
    <x v="2"/>
    <m/>
    <x v="35"/>
    <x v="2"/>
    <x v="160"/>
    <m/>
    <m/>
    <m/>
    <n v="2"/>
    <n v="201208"/>
    <n v="40000"/>
  </r>
  <r>
    <x v="437"/>
    <x v="2"/>
    <m/>
    <x v="18"/>
    <x v="2"/>
    <x v="161"/>
    <m/>
    <m/>
    <m/>
    <n v="12"/>
    <n v="201208"/>
    <n v="36000"/>
  </r>
  <r>
    <x v="437"/>
    <x v="2"/>
    <m/>
    <x v="0"/>
    <x v="9"/>
    <x v="162"/>
    <m/>
    <m/>
    <m/>
    <n v="2"/>
    <n v="201208"/>
    <n v="40000"/>
  </r>
  <r>
    <x v="439"/>
    <x v="6"/>
    <m/>
    <x v="0"/>
    <x v="7"/>
    <x v="163"/>
    <m/>
    <m/>
    <m/>
    <n v="3"/>
    <n v="201208"/>
    <n v="60000"/>
  </r>
  <r>
    <x v="439"/>
    <x v="6"/>
    <m/>
    <x v="6"/>
    <x v="2"/>
    <x v="126"/>
    <m/>
    <m/>
    <m/>
    <n v="1"/>
    <n v="201208"/>
    <n v="20000"/>
  </r>
  <r>
    <x v="439"/>
    <x v="6"/>
    <m/>
    <x v="6"/>
    <x v="2"/>
    <x v="127"/>
    <m/>
    <m/>
    <m/>
    <n v="1"/>
    <n v="201208"/>
    <n v="35000"/>
  </r>
  <r>
    <x v="439"/>
    <x v="6"/>
    <m/>
    <x v="34"/>
    <x v="2"/>
    <x v="128"/>
    <m/>
    <m/>
    <m/>
    <n v="23"/>
    <n v="201208"/>
    <n v="853300"/>
  </r>
  <r>
    <x v="439"/>
    <x v="6"/>
    <m/>
    <x v="25"/>
    <x v="2"/>
    <x v="129"/>
    <m/>
    <m/>
    <m/>
    <n v="3"/>
    <n v="201208"/>
    <n v="297000"/>
  </r>
  <r>
    <x v="439"/>
    <x v="6"/>
    <m/>
    <x v="0"/>
    <x v="2"/>
    <x v="130"/>
    <m/>
    <m/>
    <m/>
    <n v="29"/>
    <n v="201208"/>
    <n v="957000"/>
  </r>
  <r>
    <x v="439"/>
    <x v="6"/>
    <m/>
    <x v="0"/>
    <x v="2"/>
    <x v="131"/>
    <m/>
    <m/>
    <m/>
    <n v="1"/>
    <n v="201208"/>
    <n v="33000"/>
  </r>
  <r>
    <x v="439"/>
    <x v="6"/>
    <m/>
    <x v="0"/>
    <x v="2"/>
    <x v="168"/>
    <m/>
    <m/>
    <m/>
    <n v="7"/>
    <n v="201208"/>
    <n v="140000"/>
  </r>
  <r>
    <x v="439"/>
    <x v="6"/>
    <m/>
    <x v="0"/>
    <x v="2"/>
    <x v="178"/>
    <m/>
    <m/>
    <m/>
    <n v="1"/>
    <n v="201208"/>
    <n v="35000"/>
  </r>
  <r>
    <x v="439"/>
    <x v="6"/>
    <m/>
    <x v="32"/>
    <x v="2"/>
    <x v="180"/>
    <m/>
    <m/>
    <m/>
    <n v="1"/>
    <n v="201208"/>
    <n v="37100"/>
  </r>
  <r>
    <x v="439"/>
    <x v="6"/>
    <m/>
    <x v="0"/>
    <x v="2"/>
    <x v="179"/>
    <m/>
    <m/>
    <m/>
    <n v="4"/>
    <n v="201208"/>
    <n v="12000"/>
  </r>
  <r>
    <x v="439"/>
    <x v="6"/>
    <m/>
    <x v="30"/>
    <x v="2"/>
    <x v="132"/>
    <m/>
    <m/>
    <m/>
    <n v="4"/>
    <n v="201208"/>
    <n v="89600"/>
  </r>
  <r>
    <x v="439"/>
    <x v="6"/>
    <m/>
    <x v="30"/>
    <x v="2"/>
    <x v="133"/>
    <m/>
    <m/>
    <m/>
    <n v="2"/>
    <n v="201208"/>
    <n v="78400"/>
  </r>
  <r>
    <x v="439"/>
    <x v="6"/>
    <m/>
    <x v="34"/>
    <x v="2"/>
    <x v="134"/>
    <m/>
    <m/>
    <m/>
    <n v="2"/>
    <n v="201208"/>
    <n v="74200"/>
  </r>
  <r>
    <x v="439"/>
    <x v="6"/>
    <m/>
    <x v="1"/>
    <x v="2"/>
    <x v="135"/>
    <m/>
    <m/>
    <m/>
    <n v="2"/>
    <n v="201208"/>
    <n v="40000"/>
  </r>
  <r>
    <x v="439"/>
    <x v="6"/>
    <m/>
    <x v="36"/>
    <x v="2"/>
    <x v="136"/>
    <m/>
    <m/>
    <m/>
    <n v="4"/>
    <n v="201208"/>
    <n v="112000"/>
  </r>
  <r>
    <x v="439"/>
    <x v="6"/>
    <m/>
    <x v="36"/>
    <x v="2"/>
    <x v="137"/>
    <m/>
    <m/>
    <m/>
    <n v="1"/>
    <n v="201208"/>
    <n v="42000"/>
  </r>
  <r>
    <x v="439"/>
    <x v="6"/>
    <m/>
    <x v="0"/>
    <x v="2"/>
    <x v="138"/>
    <m/>
    <m/>
    <m/>
    <n v="38"/>
    <n v="201208"/>
    <n v="760000"/>
  </r>
  <r>
    <x v="439"/>
    <x v="6"/>
    <m/>
    <x v="0"/>
    <x v="2"/>
    <x v="139"/>
    <m/>
    <m/>
    <m/>
    <n v="13"/>
    <n v="201208"/>
    <n v="455000"/>
  </r>
  <r>
    <x v="439"/>
    <x v="6"/>
    <m/>
    <x v="32"/>
    <x v="2"/>
    <x v="140"/>
    <m/>
    <m/>
    <m/>
    <n v="6"/>
    <n v="201208"/>
    <n v="222600"/>
  </r>
  <r>
    <x v="439"/>
    <x v="6"/>
    <m/>
    <x v="18"/>
    <x v="2"/>
    <x v="125"/>
    <m/>
    <m/>
    <m/>
    <n v="19"/>
    <n v="201208"/>
    <n v="57000"/>
  </r>
  <r>
    <x v="439"/>
    <x v="6"/>
    <m/>
    <x v="0"/>
    <x v="2"/>
    <x v="141"/>
    <m/>
    <m/>
    <m/>
    <n v="3"/>
    <n v="201208"/>
    <n v="99000"/>
  </r>
  <r>
    <x v="439"/>
    <x v="6"/>
    <m/>
    <x v="4"/>
    <x v="2"/>
    <x v="142"/>
    <m/>
    <m/>
    <m/>
    <n v="4"/>
    <n v="201208"/>
    <n v="16000"/>
  </r>
  <r>
    <x v="439"/>
    <x v="6"/>
    <m/>
    <x v="4"/>
    <x v="2"/>
    <x v="143"/>
    <m/>
    <m/>
    <m/>
    <n v="6"/>
    <n v="201208"/>
    <n v="120000"/>
  </r>
  <r>
    <x v="439"/>
    <x v="6"/>
    <m/>
    <x v="4"/>
    <x v="2"/>
    <x v="144"/>
    <m/>
    <m/>
    <m/>
    <n v="1"/>
    <n v="201208"/>
    <n v="4000"/>
  </r>
  <r>
    <x v="439"/>
    <x v="6"/>
    <m/>
    <x v="31"/>
    <x v="2"/>
    <x v="145"/>
    <m/>
    <m/>
    <m/>
    <n v="25"/>
    <n v="201208"/>
    <n v="560000"/>
  </r>
  <r>
    <x v="439"/>
    <x v="6"/>
    <m/>
    <x v="31"/>
    <x v="2"/>
    <x v="146"/>
    <m/>
    <m/>
    <m/>
    <n v="35"/>
    <n v="201208"/>
    <n v="1372000"/>
  </r>
  <r>
    <x v="439"/>
    <x v="6"/>
    <m/>
    <x v="32"/>
    <x v="2"/>
    <x v="147"/>
    <m/>
    <m/>
    <m/>
    <n v="9"/>
    <n v="201208"/>
    <n v="333900"/>
  </r>
  <r>
    <x v="439"/>
    <x v="6"/>
    <m/>
    <x v="31"/>
    <x v="2"/>
    <x v="145"/>
    <m/>
    <m/>
    <m/>
    <n v="2"/>
    <n v="201208"/>
    <n v="44800"/>
  </r>
  <r>
    <x v="439"/>
    <x v="6"/>
    <m/>
    <x v="31"/>
    <x v="2"/>
    <x v="146"/>
    <m/>
    <m/>
    <m/>
    <n v="3"/>
    <n v="201208"/>
    <n v="117600"/>
  </r>
  <r>
    <x v="439"/>
    <x v="6"/>
    <m/>
    <x v="32"/>
    <x v="2"/>
    <x v="147"/>
    <m/>
    <m/>
    <m/>
    <n v="2"/>
    <n v="201208"/>
    <n v="74200"/>
  </r>
  <r>
    <x v="439"/>
    <x v="6"/>
    <m/>
    <x v="0"/>
    <x v="2"/>
    <x v="148"/>
    <m/>
    <m/>
    <m/>
    <n v="1"/>
    <n v="201208"/>
    <n v="20000"/>
  </r>
  <r>
    <x v="439"/>
    <x v="6"/>
    <m/>
    <x v="0"/>
    <x v="2"/>
    <x v="149"/>
    <m/>
    <m/>
    <m/>
    <n v="3"/>
    <n v="201208"/>
    <n v="60000"/>
  </r>
  <r>
    <x v="439"/>
    <x v="6"/>
    <m/>
    <x v="18"/>
    <x v="2"/>
    <x v="166"/>
    <m/>
    <m/>
    <m/>
    <n v="1"/>
    <n v="201208"/>
    <n v="3000"/>
  </r>
  <r>
    <x v="439"/>
    <x v="6"/>
    <m/>
    <x v="22"/>
    <x v="2"/>
    <x v="150"/>
    <m/>
    <m/>
    <m/>
    <n v="4"/>
    <n v="201208"/>
    <n v="152000"/>
  </r>
  <r>
    <x v="439"/>
    <x v="6"/>
    <m/>
    <x v="22"/>
    <x v="2"/>
    <x v="150"/>
    <m/>
    <m/>
    <m/>
    <n v="2"/>
    <n v="201208"/>
    <n v="76000"/>
  </r>
  <r>
    <x v="439"/>
    <x v="6"/>
    <m/>
    <x v="5"/>
    <x v="2"/>
    <x v="151"/>
    <m/>
    <m/>
    <m/>
    <n v="9"/>
    <n v="201208"/>
    <n v="252000"/>
  </r>
  <r>
    <x v="439"/>
    <x v="6"/>
    <m/>
    <x v="5"/>
    <x v="2"/>
    <x v="152"/>
    <m/>
    <m/>
    <m/>
    <n v="4"/>
    <n v="201208"/>
    <n v="192000"/>
  </r>
  <r>
    <x v="439"/>
    <x v="6"/>
    <m/>
    <x v="5"/>
    <x v="2"/>
    <x v="153"/>
    <m/>
    <m/>
    <m/>
    <n v="5"/>
    <n v="201208"/>
    <n v="140000"/>
  </r>
  <r>
    <x v="439"/>
    <x v="6"/>
    <m/>
    <x v="33"/>
    <x v="2"/>
    <x v="156"/>
    <m/>
    <m/>
    <m/>
    <n v="1"/>
    <n v="201208"/>
    <n v="33800"/>
  </r>
  <r>
    <x v="439"/>
    <x v="6"/>
    <m/>
    <x v="19"/>
    <x v="2"/>
    <x v="157"/>
    <m/>
    <m/>
    <m/>
    <n v="12"/>
    <n v="201208"/>
    <n v="156000"/>
  </r>
  <r>
    <x v="439"/>
    <x v="6"/>
    <m/>
    <x v="19"/>
    <x v="2"/>
    <x v="158"/>
    <m/>
    <m/>
    <m/>
    <n v="4"/>
    <n v="201208"/>
    <n v="96000"/>
  </r>
  <r>
    <x v="439"/>
    <x v="6"/>
    <m/>
    <x v="19"/>
    <x v="2"/>
    <x v="159"/>
    <m/>
    <m/>
    <m/>
    <n v="3"/>
    <n v="201208"/>
    <n v="99000"/>
  </r>
  <r>
    <x v="439"/>
    <x v="6"/>
    <m/>
    <x v="19"/>
    <x v="2"/>
    <x v="181"/>
    <m/>
    <m/>
    <m/>
    <n v="2"/>
    <n v="201208"/>
    <n v="26000"/>
  </r>
  <r>
    <x v="439"/>
    <x v="6"/>
    <m/>
    <x v="35"/>
    <x v="2"/>
    <x v="170"/>
    <m/>
    <m/>
    <m/>
    <n v="2"/>
    <n v="201208"/>
    <n v="8000"/>
  </r>
  <r>
    <x v="439"/>
    <x v="6"/>
    <m/>
    <x v="18"/>
    <x v="2"/>
    <x v="161"/>
    <m/>
    <m/>
    <m/>
    <n v="8"/>
    <n v="201208"/>
    <n v="24000"/>
  </r>
  <r>
    <x v="439"/>
    <x v="6"/>
    <m/>
    <x v="18"/>
    <x v="2"/>
    <x v="161"/>
    <m/>
    <m/>
    <m/>
    <n v="1"/>
    <n v="201208"/>
    <n v="3000"/>
  </r>
  <r>
    <x v="438"/>
    <x v="5"/>
    <m/>
    <x v="0"/>
    <x v="7"/>
    <x v="163"/>
    <m/>
    <m/>
    <m/>
    <n v="2"/>
    <n v="201208"/>
    <n v="40000"/>
  </r>
  <r>
    <x v="438"/>
    <x v="5"/>
    <m/>
    <x v="6"/>
    <x v="2"/>
    <x v="126"/>
    <m/>
    <m/>
    <m/>
    <n v="2"/>
    <n v="201208"/>
    <n v="40000"/>
  </r>
  <r>
    <x v="438"/>
    <x v="5"/>
    <m/>
    <x v="34"/>
    <x v="2"/>
    <x v="128"/>
    <m/>
    <m/>
    <m/>
    <n v="13"/>
    <n v="201208"/>
    <n v="482300"/>
  </r>
  <r>
    <x v="438"/>
    <x v="5"/>
    <m/>
    <x v="25"/>
    <x v="2"/>
    <x v="129"/>
    <m/>
    <m/>
    <m/>
    <n v="1"/>
    <n v="201208"/>
    <n v="99000"/>
  </r>
  <r>
    <x v="438"/>
    <x v="5"/>
    <m/>
    <x v="0"/>
    <x v="2"/>
    <x v="130"/>
    <m/>
    <m/>
    <m/>
    <n v="18"/>
    <n v="201208"/>
    <n v="594000"/>
  </r>
  <r>
    <x v="438"/>
    <x v="5"/>
    <m/>
    <x v="0"/>
    <x v="2"/>
    <x v="131"/>
    <m/>
    <m/>
    <m/>
    <n v="3"/>
    <n v="201208"/>
    <n v="99000"/>
  </r>
  <r>
    <x v="438"/>
    <x v="5"/>
    <m/>
    <x v="0"/>
    <x v="2"/>
    <x v="168"/>
    <m/>
    <m/>
    <m/>
    <n v="1"/>
    <n v="201208"/>
    <n v="20000"/>
  </r>
  <r>
    <x v="438"/>
    <x v="5"/>
    <m/>
    <x v="0"/>
    <x v="2"/>
    <x v="178"/>
    <m/>
    <m/>
    <m/>
    <n v="1"/>
    <n v="201208"/>
    <n v="35000"/>
  </r>
  <r>
    <x v="438"/>
    <x v="5"/>
    <m/>
    <x v="0"/>
    <x v="2"/>
    <x v="179"/>
    <m/>
    <m/>
    <m/>
    <n v="1"/>
    <n v="201208"/>
    <n v="3000"/>
  </r>
  <r>
    <x v="438"/>
    <x v="5"/>
    <m/>
    <x v="30"/>
    <x v="2"/>
    <x v="132"/>
    <m/>
    <m/>
    <m/>
    <n v="4"/>
    <n v="201208"/>
    <n v="89600"/>
  </r>
  <r>
    <x v="438"/>
    <x v="5"/>
    <m/>
    <x v="1"/>
    <x v="2"/>
    <x v="135"/>
    <m/>
    <m/>
    <m/>
    <n v="2"/>
    <n v="201208"/>
    <n v="40000"/>
  </r>
  <r>
    <x v="438"/>
    <x v="5"/>
    <m/>
    <x v="36"/>
    <x v="2"/>
    <x v="136"/>
    <m/>
    <m/>
    <m/>
    <n v="5"/>
    <n v="201208"/>
    <n v="140000"/>
  </r>
  <r>
    <x v="438"/>
    <x v="5"/>
    <m/>
    <x v="36"/>
    <x v="2"/>
    <x v="137"/>
    <m/>
    <m/>
    <m/>
    <n v="2"/>
    <n v="201208"/>
    <n v="84000"/>
  </r>
  <r>
    <x v="438"/>
    <x v="5"/>
    <m/>
    <x v="0"/>
    <x v="2"/>
    <x v="138"/>
    <m/>
    <m/>
    <m/>
    <n v="31"/>
    <n v="201208"/>
    <n v="620000"/>
  </r>
  <r>
    <x v="438"/>
    <x v="5"/>
    <m/>
    <x v="0"/>
    <x v="2"/>
    <x v="139"/>
    <m/>
    <m/>
    <m/>
    <n v="17"/>
    <n v="201208"/>
    <n v="595000"/>
  </r>
  <r>
    <x v="438"/>
    <x v="5"/>
    <m/>
    <x v="32"/>
    <x v="2"/>
    <x v="140"/>
    <m/>
    <m/>
    <m/>
    <n v="10"/>
    <n v="201208"/>
    <n v="371000"/>
  </r>
  <r>
    <x v="438"/>
    <x v="5"/>
    <m/>
    <x v="18"/>
    <x v="2"/>
    <x v="125"/>
    <m/>
    <m/>
    <m/>
    <n v="16"/>
    <n v="201208"/>
    <n v="48000"/>
  </r>
  <r>
    <x v="438"/>
    <x v="5"/>
    <m/>
    <x v="0"/>
    <x v="2"/>
    <x v="138"/>
    <m/>
    <m/>
    <m/>
    <n v="1"/>
    <n v="201208"/>
    <n v="20000"/>
  </r>
  <r>
    <x v="438"/>
    <x v="5"/>
    <m/>
    <x v="4"/>
    <x v="2"/>
    <x v="142"/>
    <m/>
    <m/>
    <m/>
    <n v="1"/>
    <n v="201208"/>
    <n v="4000"/>
  </r>
  <r>
    <x v="438"/>
    <x v="5"/>
    <m/>
    <x v="31"/>
    <x v="2"/>
    <x v="145"/>
    <m/>
    <m/>
    <m/>
    <n v="17"/>
    <n v="201208"/>
    <n v="380800"/>
  </r>
  <r>
    <x v="438"/>
    <x v="5"/>
    <m/>
    <x v="31"/>
    <x v="2"/>
    <x v="146"/>
    <m/>
    <m/>
    <m/>
    <n v="19"/>
    <n v="201208"/>
    <n v="744800"/>
  </r>
  <r>
    <x v="438"/>
    <x v="5"/>
    <m/>
    <x v="32"/>
    <x v="2"/>
    <x v="147"/>
    <m/>
    <m/>
    <m/>
    <n v="16"/>
    <n v="201208"/>
    <n v="593600"/>
  </r>
  <r>
    <x v="438"/>
    <x v="5"/>
    <m/>
    <x v="31"/>
    <x v="2"/>
    <x v="145"/>
    <m/>
    <m/>
    <m/>
    <n v="2"/>
    <n v="201208"/>
    <n v="44800"/>
  </r>
  <r>
    <x v="438"/>
    <x v="5"/>
    <m/>
    <x v="31"/>
    <x v="2"/>
    <x v="146"/>
    <m/>
    <m/>
    <m/>
    <n v="5"/>
    <n v="201208"/>
    <n v="196000"/>
  </r>
  <r>
    <x v="438"/>
    <x v="5"/>
    <m/>
    <x v="32"/>
    <x v="2"/>
    <x v="147"/>
    <m/>
    <m/>
    <m/>
    <n v="3"/>
    <n v="201208"/>
    <n v="111300"/>
  </r>
  <r>
    <x v="438"/>
    <x v="5"/>
    <m/>
    <x v="0"/>
    <x v="2"/>
    <x v="148"/>
    <m/>
    <m/>
    <m/>
    <n v="1"/>
    <n v="201208"/>
    <n v="20000"/>
  </r>
  <r>
    <x v="438"/>
    <x v="5"/>
    <m/>
    <x v="22"/>
    <x v="2"/>
    <x v="150"/>
    <m/>
    <m/>
    <m/>
    <n v="4"/>
    <n v="201208"/>
    <n v="152000"/>
  </r>
  <r>
    <x v="438"/>
    <x v="5"/>
    <m/>
    <x v="22"/>
    <x v="2"/>
    <x v="150"/>
    <m/>
    <m/>
    <m/>
    <n v="4"/>
    <n v="201208"/>
    <n v="152000"/>
  </r>
  <r>
    <x v="438"/>
    <x v="5"/>
    <m/>
    <x v="5"/>
    <x v="2"/>
    <x v="151"/>
    <m/>
    <m/>
    <m/>
    <n v="10"/>
    <n v="201208"/>
    <n v="280000"/>
  </r>
  <r>
    <x v="438"/>
    <x v="5"/>
    <m/>
    <x v="5"/>
    <x v="2"/>
    <x v="152"/>
    <m/>
    <m/>
    <m/>
    <n v="5"/>
    <n v="201208"/>
    <n v="240000"/>
  </r>
  <r>
    <x v="438"/>
    <x v="5"/>
    <m/>
    <x v="5"/>
    <x v="2"/>
    <x v="153"/>
    <m/>
    <m/>
    <m/>
    <n v="3"/>
    <n v="201208"/>
    <n v="84000"/>
  </r>
  <r>
    <x v="438"/>
    <x v="5"/>
    <m/>
    <x v="33"/>
    <x v="2"/>
    <x v="156"/>
    <m/>
    <m/>
    <m/>
    <n v="1"/>
    <n v="201208"/>
    <n v="33800"/>
  </r>
  <r>
    <x v="438"/>
    <x v="5"/>
    <m/>
    <x v="19"/>
    <x v="2"/>
    <x v="157"/>
    <m/>
    <m/>
    <m/>
    <n v="10"/>
    <n v="201208"/>
    <n v="130000"/>
  </r>
  <r>
    <x v="438"/>
    <x v="5"/>
    <m/>
    <x v="19"/>
    <x v="2"/>
    <x v="158"/>
    <m/>
    <m/>
    <m/>
    <n v="3"/>
    <n v="201208"/>
    <n v="72000"/>
  </r>
  <r>
    <x v="438"/>
    <x v="5"/>
    <m/>
    <x v="35"/>
    <x v="2"/>
    <x v="160"/>
    <m/>
    <m/>
    <m/>
    <n v="1"/>
    <n v="201208"/>
    <n v="20000"/>
  </r>
  <r>
    <x v="438"/>
    <x v="5"/>
    <m/>
    <x v="18"/>
    <x v="2"/>
    <x v="161"/>
    <m/>
    <m/>
    <m/>
    <n v="8"/>
    <n v="201208"/>
    <n v="24000"/>
  </r>
  <r>
    <x v="438"/>
    <x v="5"/>
    <m/>
    <x v="18"/>
    <x v="2"/>
    <x v="161"/>
    <m/>
    <m/>
    <m/>
    <n v="1"/>
    <n v="201208"/>
    <n v="3000"/>
  </r>
  <r>
    <x v="438"/>
    <x v="5"/>
    <m/>
    <x v="19"/>
    <x v="6"/>
    <x v="181"/>
    <m/>
    <m/>
    <m/>
    <n v="0"/>
    <n v="201208"/>
    <n v="0"/>
  </r>
  <r>
    <x v="440"/>
    <x v="3"/>
    <m/>
    <x v="0"/>
    <x v="1"/>
    <x v="123"/>
    <m/>
    <m/>
    <m/>
    <n v="8"/>
    <n v="201208"/>
    <n v="280000"/>
  </r>
  <r>
    <x v="440"/>
    <x v="3"/>
    <m/>
    <x v="0"/>
    <x v="7"/>
    <x v="163"/>
    <m/>
    <m/>
    <m/>
    <n v="2"/>
    <n v="201208"/>
    <n v="40000"/>
  </r>
  <r>
    <x v="440"/>
    <x v="3"/>
    <m/>
    <x v="0"/>
    <x v="3"/>
    <x v="164"/>
    <m/>
    <m/>
    <m/>
    <n v="3"/>
    <n v="201208"/>
    <n v="0"/>
  </r>
  <r>
    <x v="440"/>
    <x v="3"/>
    <m/>
    <x v="5"/>
    <x v="3"/>
    <x v="182"/>
    <m/>
    <m/>
    <m/>
    <n v="5"/>
    <n v="201208"/>
    <n v="0"/>
  </r>
  <r>
    <x v="440"/>
    <x v="3"/>
    <m/>
    <x v="6"/>
    <x v="2"/>
    <x v="126"/>
    <m/>
    <m/>
    <m/>
    <n v="2"/>
    <n v="201208"/>
    <n v="40000"/>
  </r>
  <r>
    <x v="440"/>
    <x v="3"/>
    <m/>
    <x v="34"/>
    <x v="2"/>
    <x v="128"/>
    <m/>
    <m/>
    <m/>
    <n v="24"/>
    <n v="201208"/>
    <n v="890400"/>
  </r>
  <r>
    <x v="440"/>
    <x v="3"/>
    <m/>
    <x v="25"/>
    <x v="2"/>
    <x v="129"/>
    <m/>
    <m/>
    <m/>
    <n v="1"/>
    <n v="201208"/>
    <n v="99000"/>
  </r>
  <r>
    <x v="440"/>
    <x v="3"/>
    <m/>
    <x v="0"/>
    <x v="2"/>
    <x v="130"/>
    <m/>
    <m/>
    <m/>
    <n v="42"/>
    <n v="201208"/>
    <n v="1386000"/>
  </r>
  <r>
    <x v="440"/>
    <x v="3"/>
    <m/>
    <x v="0"/>
    <x v="2"/>
    <x v="131"/>
    <m/>
    <m/>
    <m/>
    <n v="4"/>
    <n v="201208"/>
    <n v="132000"/>
  </r>
  <r>
    <x v="440"/>
    <x v="3"/>
    <m/>
    <x v="0"/>
    <x v="2"/>
    <x v="168"/>
    <m/>
    <m/>
    <m/>
    <n v="2"/>
    <n v="201208"/>
    <n v="40000"/>
  </r>
  <r>
    <x v="440"/>
    <x v="3"/>
    <m/>
    <x v="0"/>
    <x v="2"/>
    <x v="178"/>
    <m/>
    <m/>
    <m/>
    <n v="1"/>
    <n v="201208"/>
    <n v="35000"/>
  </r>
  <r>
    <x v="440"/>
    <x v="3"/>
    <m/>
    <x v="32"/>
    <x v="2"/>
    <x v="180"/>
    <m/>
    <m/>
    <m/>
    <n v="1"/>
    <n v="201208"/>
    <n v="37100"/>
  </r>
  <r>
    <x v="440"/>
    <x v="3"/>
    <m/>
    <x v="0"/>
    <x v="2"/>
    <x v="179"/>
    <m/>
    <m/>
    <m/>
    <n v="2"/>
    <n v="201208"/>
    <n v="6000"/>
  </r>
  <r>
    <x v="440"/>
    <x v="3"/>
    <m/>
    <x v="30"/>
    <x v="2"/>
    <x v="132"/>
    <m/>
    <m/>
    <m/>
    <n v="8"/>
    <n v="201208"/>
    <n v="179200"/>
  </r>
  <r>
    <x v="440"/>
    <x v="3"/>
    <m/>
    <x v="30"/>
    <x v="2"/>
    <x v="133"/>
    <m/>
    <m/>
    <m/>
    <n v="2"/>
    <n v="201208"/>
    <n v="78400"/>
  </r>
  <r>
    <x v="440"/>
    <x v="3"/>
    <m/>
    <x v="34"/>
    <x v="2"/>
    <x v="134"/>
    <m/>
    <m/>
    <m/>
    <n v="2"/>
    <n v="201208"/>
    <n v="74200"/>
  </r>
  <r>
    <x v="440"/>
    <x v="3"/>
    <m/>
    <x v="1"/>
    <x v="2"/>
    <x v="135"/>
    <m/>
    <m/>
    <m/>
    <n v="1"/>
    <n v="201208"/>
    <n v="20000"/>
  </r>
  <r>
    <x v="440"/>
    <x v="3"/>
    <m/>
    <x v="1"/>
    <x v="2"/>
    <x v="183"/>
    <m/>
    <m/>
    <m/>
    <n v="1"/>
    <n v="201208"/>
    <n v="17500"/>
  </r>
  <r>
    <x v="440"/>
    <x v="3"/>
    <m/>
    <x v="36"/>
    <x v="2"/>
    <x v="136"/>
    <m/>
    <m/>
    <m/>
    <n v="4"/>
    <n v="201208"/>
    <n v="112000"/>
  </r>
  <r>
    <x v="440"/>
    <x v="3"/>
    <m/>
    <x v="36"/>
    <x v="2"/>
    <x v="176"/>
    <m/>
    <m/>
    <m/>
    <n v="1"/>
    <n v="201208"/>
    <n v="49000"/>
  </r>
  <r>
    <x v="440"/>
    <x v="3"/>
    <m/>
    <x v="36"/>
    <x v="2"/>
    <x v="137"/>
    <m/>
    <m/>
    <m/>
    <n v="1"/>
    <n v="201208"/>
    <n v="42000"/>
  </r>
  <r>
    <x v="440"/>
    <x v="3"/>
    <m/>
    <x v="0"/>
    <x v="2"/>
    <x v="138"/>
    <m/>
    <m/>
    <m/>
    <n v="36"/>
    <n v="201208"/>
    <n v="720000"/>
  </r>
  <r>
    <x v="440"/>
    <x v="3"/>
    <m/>
    <x v="0"/>
    <x v="2"/>
    <x v="139"/>
    <m/>
    <m/>
    <m/>
    <n v="25"/>
    <n v="201208"/>
    <n v="875000"/>
  </r>
  <r>
    <x v="440"/>
    <x v="3"/>
    <m/>
    <x v="32"/>
    <x v="2"/>
    <x v="140"/>
    <m/>
    <m/>
    <m/>
    <n v="4"/>
    <n v="201208"/>
    <n v="148400"/>
  </r>
  <r>
    <x v="440"/>
    <x v="3"/>
    <m/>
    <x v="18"/>
    <x v="2"/>
    <x v="125"/>
    <m/>
    <m/>
    <m/>
    <n v="24"/>
    <n v="201208"/>
    <n v="72000"/>
  </r>
  <r>
    <x v="440"/>
    <x v="3"/>
    <m/>
    <x v="0"/>
    <x v="2"/>
    <x v="139"/>
    <m/>
    <m/>
    <m/>
    <n v="1"/>
    <n v="201208"/>
    <n v="35000"/>
  </r>
  <r>
    <x v="440"/>
    <x v="3"/>
    <m/>
    <x v="0"/>
    <x v="2"/>
    <x v="141"/>
    <m/>
    <m/>
    <m/>
    <n v="4"/>
    <n v="201208"/>
    <n v="132000"/>
  </r>
  <r>
    <x v="440"/>
    <x v="3"/>
    <m/>
    <x v="4"/>
    <x v="2"/>
    <x v="142"/>
    <m/>
    <m/>
    <m/>
    <n v="4"/>
    <n v="201208"/>
    <n v="16000"/>
  </r>
  <r>
    <x v="440"/>
    <x v="3"/>
    <m/>
    <x v="4"/>
    <x v="2"/>
    <x v="143"/>
    <m/>
    <m/>
    <m/>
    <n v="6"/>
    <n v="201208"/>
    <n v="120000"/>
  </r>
  <r>
    <x v="440"/>
    <x v="3"/>
    <m/>
    <x v="4"/>
    <x v="2"/>
    <x v="144"/>
    <m/>
    <m/>
    <m/>
    <n v="7"/>
    <n v="201208"/>
    <n v="28000"/>
  </r>
  <r>
    <x v="440"/>
    <x v="3"/>
    <m/>
    <x v="31"/>
    <x v="2"/>
    <x v="145"/>
    <m/>
    <m/>
    <m/>
    <n v="30"/>
    <n v="201208"/>
    <n v="672000"/>
  </r>
  <r>
    <x v="440"/>
    <x v="3"/>
    <m/>
    <x v="31"/>
    <x v="2"/>
    <x v="146"/>
    <m/>
    <m/>
    <m/>
    <n v="22"/>
    <n v="201208"/>
    <n v="862400"/>
  </r>
  <r>
    <x v="440"/>
    <x v="3"/>
    <m/>
    <x v="32"/>
    <x v="2"/>
    <x v="147"/>
    <m/>
    <m/>
    <m/>
    <n v="16"/>
    <n v="201208"/>
    <n v="593600"/>
  </r>
  <r>
    <x v="440"/>
    <x v="3"/>
    <m/>
    <x v="31"/>
    <x v="2"/>
    <x v="145"/>
    <m/>
    <m/>
    <m/>
    <n v="1"/>
    <n v="201208"/>
    <n v="22400"/>
  </r>
  <r>
    <x v="440"/>
    <x v="3"/>
    <m/>
    <x v="31"/>
    <x v="2"/>
    <x v="146"/>
    <m/>
    <m/>
    <m/>
    <n v="4"/>
    <n v="201208"/>
    <n v="156800"/>
  </r>
  <r>
    <x v="440"/>
    <x v="3"/>
    <m/>
    <x v="32"/>
    <x v="2"/>
    <x v="147"/>
    <m/>
    <m/>
    <m/>
    <n v="2"/>
    <n v="201208"/>
    <n v="74200"/>
  </r>
  <r>
    <x v="440"/>
    <x v="3"/>
    <m/>
    <x v="22"/>
    <x v="2"/>
    <x v="150"/>
    <m/>
    <m/>
    <m/>
    <n v="6"/>
    <n v="201208"/>
    <n v="228000"/>
  </r>
  <r>
    <x v="440"/>
    <x v="3"/>
    <m/>
    <x v="22"/>
    <x v="2"/>
    <x v="150"/>
    <m/>
    <m/>
    <m/>
    <n v="2"/>
    <n v="201208"/>
    <n v="76000"/>
  </r>
  <r>
    <x v="440"/>
    <x v="3"/>
    <m/>
    <x v="5"/>
    <x v="2"/>
    <x v="151"/>
    <m/>
    <m/>
    <m/>
    <n v="23"/>
    <n v="201208"/>
    <n v="644000"/>
  </r>
  <r>
    <x v="440"/>
    <x v="3"/>
    <m/>
    <x v="5"/>
    <x v="2"/>
    <x v="152"/>
    <m/>
    <m/>
    <m/>
    <n v="4"/>
    <n v="201208"/>
    <n v="192000"/>
  </r>
  <r>
    <x v="440"/>
    <x v="3"/>
    <m/>
    <x v="5"/>
    <x v="2"/>
    <x v="153"/>
    <m/>
    <m/>
    <m/>
    <n v="1"/>
    <n v="201208"/>
    <n v="28000"/>
  </r>
  <r>
    <x v="440"/>
    <x v="3"/>
    <m/>
    <x v="33"/>
    <x v="2"/>
    <x v="155"/>
    <m/>
    <m/>
    <m/>
    <n v="3"/>
    <n v="201208"/>
    <n v="54600"/>
  </r>
  <r>
    <x v="440"/>
    <x v="3"/>
    <m/>
    <x v="33"/>
    <x v="2"/>
    <x v="156"/>
    <m/>
    <m/>
    <m/>
    <n v="1"/>
    <n v="201208"/>
    <n v="33800"/>
  </r>
  <r>
    <x v="440"/>
    <x v="3"/>
    <m/>
    <x v="19"/>
    <x v="2"/>
    <x v="157"/>
    <m/>
    <m/>
    <m/>
    <n v="11"/>
    <n v="201208"/>
    <n v="143000"/>
  </r>
  <r>
    <x v="440"/>
    <x v="3"/>
    <m/>
    <x v="19"/>
    <x v="2"/>
    <x v="158"/>
    <m/>
    <m/>
    <m/>
    <n v="7"/>
    <n v="201208"/>
    <n v="168000"/>
  </r>
  <r>
    <x v="440"/>
    <x v="3"/>
    <m/>
    <x v="35"/>
    <x v="2"/>
    <x v="170"/>
    <m/>
    <m/>
    <m/>
    <n v="3"/>
    <n v="201208"/>
    <n v="12000"/>
  </r>
  <r>
    <x v="440"/>
    <x v="3"/>
    <m/>
    <x v="35"/>
    <x v="2"/>
    <x v="160"/>
    <m/>
    <m/>
    <m/>
    <n v="3"/>
    <n v="201208"/>
    <n v="60000"/>
  </r>
  <r>
    <x v="440"/>
    <x v="3"/>
    <m/>
    <x v="18"/>
    <x v="2"/>
    <x v="161"/>
    <m/>
    <m/>
    <m/>
    <n v="34"/>
    <n v="201208"/>
    <n v="102000"/>
  </r>
  <r>
    <x v="440"/>
    <x v="3"/>
    <m/>
    <x v="0"/>
    <x v="9"/>
    <x v="162"/>
    <m/>
    <m/>
    <m/>
    <n v="2"/>
    <n v="201208"/>
    <n v="40000"/>
  </r>
  <r>
    <x v="441"/>
    <x v="4"/>
    <m/>
    <x v="0"/>
    <x v="7"/>
    <x v="163"/>
    <m/>
    <m/>
    <m/>
    <n v="5"/>
    <n v="201208"/>
    <n v="100000"/>
  </r>
  <r>
    <x v="441"/>
    <x v="4"/>
    <m/>
    <x v="0"/>
    <x v="3"/>
    <x v="164"/>
    <m/>
    <m/>
    <m/>
    <n v="2"/>
    <n v="201208"/>
    <n v="0"/>
  </r>
  <r>
    <x v="441"/>
    <x v="4"/>
    <m/>
    <x v="6"/>
    <x v="2"/>
    <x v="126"/>
    <m/>
    <m/>
    <m/>
    <n v="2"/>
    <n v="201208"/>
    <n v="40000"/>
  </r>
  <r>
    <x v="441"/>
    <x v="4"/>
    <m/>
    <x v="6"/>
    <x v="2"/>
    <x v="127"/>
    <m/>
    <m/>
    <m/>
    <n v="1"/>
    <n v="201208"/>
    <n v="35000"/>
  </r>
  <r>
    <x v="441"/>
    <x v="4"/>
    <m/>
    <x v="34"/>
    <x v="2"/>
    <x v="128"/>
    <m/>
    <m/>
    <m/>
    <n v="12"/>
    <n v="201208"/>
    <n v="445200"/>
  </r>
  <r>
    <x v="441"/>
    <x v="4"/>
    <m/>
    <x v="25"/>
    <x v="2"/>
    <x v="129"/>
    <m/>
    <m/>
    <m/>
    <n v="5"/>
    <n v="201208"/>
    <n v="495000"/>
  </r>
  <r>
    <x v="441"/>
    <x v="4"/>
    <m/>
    <x v="0"/>
    <x v="2"/>
    <x v="130"/>
    <m/>
    <m/>
    <m/>
    <n v="27"/>
    <n v="201208"/>
    <n v="891000"/>
  </r>
  <r>
    <x v="441"/>
    <x v="4"/>
    <m/>
    <x v="0"/>
    <x v="2"/>
    <x v="131"/>
    <m/>
    <m/>
    <m/>
    <n v="2"/>
    <n v="201208"/>
    <n v="66000"/>
  </r>
  <r>
    <x v="441"/>
    <x v="4"/>
    <m/>
    <x v="0"/>
    <x v="2"/>
    <x v="168"/>
    <m/>
    <m/>
    <m/>
    <n v="4"/>
    <n v="201208"/>
    <n v="80000"/>
  </r>
  <r>
    <x v="441"/>
    <x v="4"/>
    <m/>
    <x v="0"/>
    <x v="2"/>
    <x v="178"/>
    <m/>
    <m/>
    <m/>
    <n v="2"/>
    <n v="201208"/>
    <n v="70000"/>
  </r>
  <r>
    <x v="441"/>
    <x v="4"/>
    <m/>
    <x v="0"/>
    <x v="2"/>
    <x v="179"/>
    <m/>
    <m/>
    <m/>
    <n v="4"/>
    <n v="201208"/>
    <n v="12000"/>
  </r>
  <r>
    <x v="441"/>
    <x v="4"/>
    <m/>
    <x v="30"/>
    <x v="2"/>
    <x v="132"/>
    <m/>
    <m/>
    <m/>
    <n v="1"/>
    <n v="201208"/>
    <n v="22400"/>
  </r>
  <r>
    <x v="441"/>
    <x v="4"/>
    <m/>
    <x v="30"/>
    <x v="2"/>
    <x v="133"/>
    <m/>
    <m/>
    <m/>
    <n v="3"/>
    <n v="201208"/>
    <n v="117600"/>
  </r>
  <r>
    <x v="441"/>
    <x v="4"/>
    <m/>
    <x v="34"/>
    <x v="2"/>
    <x v="134"/>
    <m/>
    <m/>
    <m/>
    <n v="3"/>
    <n v="201208"/>
    <n v="111300"/>
  </r>
  <r>
    <x v="441"/>
    <x v="4"/>
    <m/>
    <x v="1"/>
    <x v="2"/>
    <x v="135"/>
    <m/>
    <m/>
    <m/>
    <n v="4"/>
    <n v="201208"/>
    <n v="80000"/>
  </r>
  <r>
    <x v="441"/>
    <x v="4"/>
    <m/>
    <x v="1"/>
    <x v="2"/>
    <x v="165"/>
    <m/>
    <m/>
    <m/>
    <n v="1"/>
    <n v="201208"/>
    <n v="35000"/>
  </r>
  <r>
    <x v="441"/>
    <x v="4"/>
    <m/>
    <x v="36"/>
    <x v="2"/>
    <x v="136"/>
    <m/>
    <m/>
    <m/>
    <n v="4"/>
    <n v="201208"/>
    <n v="112000"/>
  </r>
  <r>
    <x v="441"/>
    <x v="4"/>
    <m/>
    <x v="36"/>
    <x v="2"/>
    <x v="176"/>
    <m/>
    <m/>
    <m/>
    <n v="2"/>
    <n v="201208"/>
    <n v="98000"/>
  </r>
  <r>
    <x v="441"/>
    <x v="4"/>
    <m/>
    <x v="0"/>
    <x v="2"/>
    <x v="138"/>
    <m/>
    <m/>
    <m/>
    <n v="29"/>
    <n v="201208"/>
    <n v="580000"/>
  </r>
  <r>
    <x v="441"/>
    <x v="4"/>
    <m/>
    <x v="0"/>
    <x v="2"/>
    <x v="139"/>
    <m/>
    <m/>
    <m/>
    <n v="27"/>
    <n v="201208"/>
    <n v="945000"/>
  </r>
  <r>
    <x v="441"/>
    <x v="4"/>
    <m/>
    <x v="32"/>
    <x v="2"/>
    <x v="140"/>
    <m/>
    <m/>
    <m/>
    <n v="4"/>
    <n v="201208"/>
    <n v="148400"/>
  </r>
  <r>
    <x v="441"/>
    <x v="4"/>
    <m/>
    <x v="18"/>
    <x v="2"/>
    <x v="125"/>
    <m/>
    <m/>
    <m/>
    <n v="15"/>
    <n v="201208"/>
    <n v="45000"/>
  </r>
  <r>
    <x v="441"/>
    <x v="4"/>
    <m/>
    <x v="0"/>
    <x v="2"/>
    <x v="139"/>
    <m/>
    <m/>
    <m/>
    <n v="1"/>
    <n v="201208"/>
    <n v="35000"/>
  </r>
  <r>
    <x v="441"/>
    <x v="4"/>
    <m/>
    <x v="0"/>
    <x v="2"/>
    <x v="141"/>
    <m/>
    <m/>
    <m/>
    <n v="2"/>
    <n v="201208"/>
    <n v="66000"/>
  </r>
  <r>
    <x v="441"/>
    <x v="4"/>
    <m/>
    <x v="4"/>
    <x v="2"/>
    <x v="143"/>
    <m/>
    <m/>
    <m/>
    <n v="10"/>
    <n v="201208"/>
    <n v="200000"/>
  </r>
  <r>
    <x v="441"/>
    <x v="4"/>
    <m/>
    <x v="4"/>
    <x v="2"/>
    <x v="144"/>
    <m/>
    <m/>
    <m/>
    <n v="3"/>
    <n v="201208"/>
    <n v="12000"/>
  </r>
  <r>
    <x v="441"/>
    <x v="4"/>
    <m/>
    <x v="31"/>
    <x v="2"/>
    <x v="145"/>
    <m/>
    <m/>
    <m/>
    <n v="23"/>
    <n v="201208"/>
    <n v="515200"/>
  </r>
  <r>
    <x v="441"/>
    <x v="4"/>
    <m/>
    <x v="31"/>
    <x v="2"/>
    <x v="146"/>
    <m/>
    <m/>
    <m/>
    <n v="34"/>
    <n v="201208"/>
    <n v="1332800"/>
  </r>
  <r>
    <x v="441"/>
    <x v="4"/>
    <m/>
    <x v="32"/>
    <x v="2"/>
    <x v="147"/>
    <m/>
    <m/>
    <m/>
    <n v="27"/>
    <n v="201208"/>
    <n v="1001700"/>
  </r>
  <r>
    <x v="441"/>
    <x v="4"/>
    <m/>
    <x v="31"/>
    <x v="2"/>
    <x v="145"/>
    <m/>
    <m/>
    <m/>
    <n v="1"/>
    <n v="201208"/>
    <n v="22400"/>
  </r>
  <r>
    <x v="441"/>
    <x v="4"/>
    <m/>
    <x v="31"/>
    <x v="2"/>
    <x v="146"/>
    <m/>
    <m/>
    <m/>
    <n v="5"/>
    <n v="201208"/>
    <n v="196000"/>
  </r>
  <r>
    <x v="441"/>
    <x v="4"/>
    <m/>
    <x v="32"/>
    <x v="2"/>
    <x v="147"/>
    <m/>
    <m/>
    <m/>
    <n v="1"/>
    <n v="201208"/>
    <n v="37100"/>
  </r>
  <r>
    <x v="441"/>
    <x v="4"/>
    <m/>
    <x v="0"/>
    <x v="2"/>
    <x v="148"/>
    <m/>
    <m/>
    <m/>
    <n v="1"/>
    <n v="201208"/>
    <n v="20000"/>
  </r>
  <r>
    <x v="441"/>
    <x v="4"/>
    <m/>
    <x v="0"/>
    <x v="2"/>
    <x v="149"/>
    <m/>
    <m/>
    <m/>
    <n v="2"/>
    <n v="201208"/>
    <n v="40000"/>
  </r>
  <r>
    <x v="441"/>
    <x v="4"/>
    <m/>
    <x v="22"/>
    <x v="2"/>
    <x v="150"/>
    <m/>
    <m/>
    <m/>
    <n v="5"/>
    <n v="201208"/>
    <n v="190000"/>
  </r>
  <r>
    <x v="441"/>
    <x v="4"/>
    <m/>
    <x v="22"/>
    <x v="2"/>
    <x v="150"/>
    <m/>
    <m/>
    <m/>
    <n v="1"/>
    <n v="201208"/>
    <n v="38000"/>
  </r>
  <r>
    <x v="441"/>
    <x v="4"/>
    <m/>
    <x v="5"/>
    <x v="2"/>
    <x v="151"/>
    <m/>
    <m/>
    <m/>
    <n v="21"/>
    <n v="201208"/>
    <n v="588000"/>
  </r>
  <r>
    <x v="441"/>
    <x v="4"/>
    <m/>
    <x v="5"/>
    <x v="2"/>
    <x v="152"/>
    <m/>
    <m/>
    <m/>
    <n v="5"/>
    <n v="201208"/>
    <n v="240000"/>
  </r>
  <r>
    <x v="441"/>
    <x v="4"/>
    <m/>
    <x v="5"/>
    <x v="2"/>
    <x v="153"/>
    <m/>
    <m/>
    <m/>
    <n v="1"/>
    <n v="201208"/>
    <n v="28000"/>
  </r>
  <r>
    <x v="441"/>
    <x v="4"/>
    <m/>
    <x v="33"/>
    <x v="2"/>
    <x v="155"/>
    <m/>
    <m/>
    <m/>
    <n v="1"/>
    <n v="201208"/>
    <n v="18200"/>
  </r>
  <r>
    <x v="441"/>
    <x v="4"/>
    <m/>
    <x v="33"/>
    <x v="2"/>
    <x v="156"/>
    <m/>
    <m/>
    <m/>
    <n v="1"/>
    <n v="201208"/>
    <n v="33800"/>
  </r>
  <r>
    <x v="441"/>
    <x v="4"/>
    <m/>
    <x v="19"/>
    <x v="2"/>
    <x v="157"/>
    <m/>
    <m/>
    <m/>
    <n v="11"/>
    <n v="201208"/>
    <n v="143000"/>
  </r>
  <r>
    <x v="441"/>
    <x v="4"/>
    <m/>
    <x v="19"/>
    <x v="2"/>
    <x v="158"/>
    <m/>
    <m/>
    <m/>
    <n v="4"/>
    <n v="201208"/>
    <n v="96000"/>
  </r>
  <r>
    <x v="441"/>
    <x v="4"/>
    <m/>
    <x v="35"/>
    <x v="2"/>
    <x v="170"/>
    <m/>
    <m/>
    <m/>
    <n v="1"/>
    <n v="201208"/>
    <n v="4000"/>
  </r>
  <r>
    <x v="441"/>
    <x v="4"/>
    <m/>
    <x v="35"/>
    <x v="2"/>
    <x v="160"/>
    <m/>
    <m/>
    <m/>
    <n v="4"/>
    <n v="201208"/>
    <n v="80000"/>
  </r>
  <r>
    <x v="441"/>
    <x v="4"/>
    <m/>
    <x v="18"/>
    <x v="2"/>
    <x v="161"/>
    <m/>
    <m/>
    <m/>
    <n v="18"/>
    <n v="201208"/>
    <n v="54000"/>
  </r>
  <r>
    <x v="441"/>
    <x v="4"/>
    <m/>
    <x v="18"/>
    <x v="2"/>
    <x v="161"/>
    <m/>
    <m/>
    <m/>
    <n v="1"/>
    <n v="201208"/>
    <n v="3000"/>
  </r>
  <r>
    <x v="441"/>
    <x v="4"/>
    <m/>
    <x v="0"/>
    <x v="9"/>
    <x v="162"/>
    <m/>
    <m/>
    <m/>
    <n v="1"/>
    <n v="201208"/>
    <n v="20000"/>
  </r>
  <r>
    <x v="442"/>
    <x v="1"/>
    <m/>
    <x v="0"/>
    <x v="1"/>
    <x v="123"/>
    <m/>
    <m/>
    <m/>
    <n v="4"/>
    <n v="201208"/>
    <n v="140000"/>
  </r>
  <r>
    <x v="442"/>
    <x v="1"/>
    <m/>
    <x v="0"/>
    <x v="1"/>
    <x v="124"/>
    <m/>
    <m/>
    <m/>
    <n v="1"/>
    <n v="201208"/>
    <n v="20000"/>
  </r>
  <r>
    <x v="442"/>
    <x v="1"/>
    <m/>
    <x v="6"/>
    <x v="5"/>
    <x v="172"/>
    <m/>
    <m/>
    <m/>
    <n v="10"/>
    <n v="201208"/>
    <n v="200000"/>
  </r>
  <r>
    <x v="442"/>
    <x v="1"/>
    <m/>
    <x v="0"/>
    <x v="7"/>
    <x v="163"/>
    <m/>
    <m/>
    <m/>
    <n v="2"/>
    <n v="201208"/>
    <n v="40000"/>
  </r>
  <r>
    <x v="442"/>
    <x v="1"/>
    <m/>
    <x v="0"/>
    <x v="3"/>
    <x v="164"/>
    <m/>
    <m/>
    <m/>
    <n v="1"/>
    <n v="201208"/>
    <n v="0"/>
  </r>
  <r>
    <x v="442"/>
    <x v="1"/>
    <m/>
    <x v="31"/>
    <x v="3"/>
    <x v="88"/>
    <m/>
    <m/>
    <m/>
    <n v="2"/>
    <n v="201208"/>
    <n v="0"/>
  </r>
  <r>
    <x v="442"/>
    <x v="1"/>
    <m/>
    <x v="6"/>
    <x v="2"/>
    <x v="126"/>
    <m/>
    <m/>
    <m/>
    <n v="3"/>
    <n v="201208"/>
    <n v="60000"/>
  </r>
  <r>
    <x v="442"/>
    <x v="1"/>
    <m/>
    <x v="34"/>
    <x v="2"/>
    <x v="128"/>
    <m/>
    <m/>
    <m/>
    <n v="17"/>
    <n v="201208"/>
    <n v="630700"/>
  </r>
  <r>
    <x v="442"/>
    <x v="1"/>
    <m/>
    <x v="25"/>
    <x v="2"/>
    <x v="129"/>
    <m/>
    <m/>
    <m/>
    <n v="1"/>
    <n v="201208"/>
    <n v="99000"/>
  </r>
  <r>
    <x v="442"/>
    <x v="1"/>
    <m/>
    <x v="0"/>
    <x v="2"/>
    <x v="130"/>
    <m/>
    <m/>
    <m/>
    <n v="27"/>
    <n v="201208"/>
    <n v="891000"/>
  </r>
  <r>
    <x v="442"/>
    <x v="1"/>
    <m/>
    <x v="0"/>
    <x v="2"/>
    <x v="168"/>
    <m/>
    <m/>
    <m/>
    <n v="1"/>
    <n v="201208"/>
    <n v="20000"/>
  </r>
  <r>
    <x v="442"/>
    <x v="1"/>
    <m/>
    <x v="0"/>
    <x v="2"/>
    <x v="178"/>
    <m/>
    <m/>
    <m/>
    <n v="1"/>
    <n v="201208"/>
    <n v="35000"/>
  </r>
  <r>
    <x v="442"/>
    <x v="1"/>
    <m/>
    <x v="0"/>
    <x v="2"/>
    <x v="179"/>
    <m/>
    <m/>
    <m/>
    <n v="1"/>
    <n v="201208"/>
    <n v="3000"/>
  </r>
  <r>
    <x v="442"/>
    <x v="1"/>
    <m/>
    <x v="30"/>
    <x v="2"/>
    <x v="132"/>
    <m/>
    <m/>
    <m/>
    <n v="2"/>
    <n v="201208"/>
    <n v="44800"/>
  </r>
  <r>
    <x v="442"/>
    <x v="1"/>
    <m/>
    <x v="30"/>
    <x v="2"/>
    <x v="133"/>
    <m/>
    <m/>
    <m/>
    <n v="2"/>
    <n v="201208"/>
    <n v="78400"/>
  </r>
  <r>
    <x v="442"/>
    <x v="1"/>
    <m/>
    <x v="1"/>
    <x v="2"/>
    <x v="135"/>
    <m/>
    <m/>
    <m/>
    <n v="4"/>
    <n v="201208"/>
    <n v="80000"/>
  </r>
  <r>
    <x v="442"/>
    <x v="1"/>
    <m/>
    <x v="1"/>
    <x v="2"/>
    <x v="165"/>
    <m/>
    <m/>
    <m/>
    <n v="1"/>
    <n v="201208"/>
    <n v="35000"/>
  </r>
  <r>
    <x v="442"/>
    <x v="1"/>
    <m/>
    <x v="1"/>
    <x v="2"/>
    <x v="183"/>
    <m/>
    <m/>
    <m/>
    <n v="1"/>
    <n v="201208"/>
    <n v="17500"/>
  </r>
  <r>
    <x v="442"/>
    <x v="1"/>
    <m/>
    <x v="36"/>
    <x v="2"/>
    <x v="136"/>
    <m/>
    <m/>
    <m/>
    <n v="3"/>
    <n v="201208"/>
    <n v="84000"/>
  </r>
  <r>
    <x v="442"/>
    <x v="1"/>
    <m/>
    <x v="36"/>
    <x v="2"/>
    <x v="137"/>
    <m/>
    <m/>
    <m/>
    <n v="2"/>
    <n v="201208"/>
    <n v="84000"/>
  </r>
  <r>
    <x v="442"/>
    <x v="1"/>
    <m/>
    <x v="0"/>
    <x v="2"/>
    <x v="138"/>
    <m/>
    <m/>
    <m/>
    <n v="27"/>
    <n v="201208"/>
    <n v="540000"/>
  </r>
  <r>
    <x v="442"/>
    <x v="1"/>
    <m/>
    <x v="0"/>
    <x v="2"/>
    <x v="139"/>
    <m/>
    <m/>
    <m/>
    <n v="28"/>
    <n v="201208"/>
    <n v="980000"/>
  </r>
  <r>
    <x v="442"/>
    <x v="1"/>
    <m/>
    <x v="32"/>
    <x v="2"/>
    <x v="140"/>
    <m/>
    <m/>
    <m/>
    <n v="8"/>
    <n v="201208"/>
    <n v="296800"/>
  </r>
  <r>
    <x v="442"/>
    <x v="1"/>
    <m/>
    <x v="18"/>
    <x v="2"/>
    <x v="125"/>
    <m/>
    <m/>
    <m/>
    <n v="20"/>
    <n v="201208"/>
    <n v="60000"/>
  </r>
  <r>
    <x v="442"/>
    <x v="1"/>
    <m/>
    <x v="0"/>
    <x v="2"/>
    <x v="138"/>
    <m/>
    <m/>
    <m/>
    <n v="1"/>
    <n v="201208"/>
    <n v="20000"/>
  </r>
  <r>
    <x v="442"/>
    <x v="1"/>
    <m/>
    <x v="4"/>
    <x v="2"/>
    <x v="143"/>
    <m/>
    <m/>
    <m/>
    <n v="6"/>
    <n v="201208"/>
    <n v="120000"/>
  </r>
  <r>
    <x v="442"/>
    <x v="1"/>
    <m/>
    <x v="4"/>
    <x v="2"/>
    <x v="144"/>
    <m/>
    <m/>
    <m/>
    <n v="3"/>
    <n v="201208"/>
    <n v="12000"/>
  </r>
  <r>
    <x v="442"/>
    <x v="1"/>
    <m/>
    <x v="31"/>
    <x v="2"/>
    <x v="145"/>
    <m/>
    <m/>
    <m/>
    <n v="24"/>
    <n v="201208"/>
    <n v="537600"/>
  </r>
  <r>
    <x v="442"/>
    <x v="1"/>
    <m/>
    <x v="31"/>
    <x v="2"/>
    <x v="146"/>
    <m/>
    <m/>
    <m/>
    <n v="32"/>
    <n v="201208"/>
    <n v="1254400"/>
  </r>
  <r>
    <x v="442"/>
    <x v="1"/>
    <m/>
    <x v="32"/>
    <x v="2"/>
    <x v="147"/>
    <m/>
    <m/>
    <m/>
    <n v="16"/>
    <n v="201208"/>
    <n v="593600"/>
  </r>
  <r>
    <x v="442"/>
    <x v="1"/>
    <m/>
    <x v="31"/>
    <x v="2"/>
    <x v="146"/>
    <m/>
    <m/>
    <m/>
    <n v="3"/>
    <n v="201208"/>
    <n v="117600"/>
  </r>
  <r>
    <x v="442"/>
    <x v="1"/>
    <m/>
    <x v="32"/>
    <x v="2"/>
    <x v="147"/>
    <m/>
    <m/>
    <m/>
    <n v="2"/>
    <n v="201208"/>
    <n v="74200"/>
  </r>
  <r>
    <x v="442"/>
    <x v="1"/>
    <m/>
    <x v="0"/>
    <x v="2"/>
    <x v="149"/>
    <m/>
    <m/>
    <m/>
    <n v="1"/>
    <n v="201208"/>
    <n v="20000"/>
  </r>
  <r>
    <x v="442"/>
    <x v="1"/>
    <m/>
    <x v="31"/>
    <x v="2"/>
    <x v="184"/>
    <m/>
    <m/>
    <m/>
    <n v="1"/>
    <n v="201208"/>
    <n v="39200"/>
  </r>
  <r>
    <x v="442"/>
    <x v="1"/>
    <m/>
    <x v="32"/>
    <x v="2"/>
    <x v="185"/>
    <m/>
    <m/>
    <m/>
    <n v="1"/>
    <n v="201208"/>
    <n v="37100"/>
  </r>
  <r>
    <x v="442"/>
    <x v="1"/>
    <m/>
    <x v="31"/>
    <x v="2"/>
    <x v="186"/>
    <m/>
    <m/>
    <m/>
    <n v="9"/>
    <n v="201208"/>
    <n v="201600"/>
  </r>
  <r>
    <x v="442"/>
    <x v="1"/>
    <m/>
    <x v="31"/>
    <x v="2"/>
    <x v="187"/>
    <m/>
    <m/>
    <m/>
    <n v="10"/>
    <n v="201208"/>
    <n v="392000"/>
  </r>
  <r>
    <x v="442"/>
    <x v="1"/>
    <m/>
    <x v="32"/>
    <x v="2"/>
    <x v="188"/>
    <m/>
    <m/>
    <m/>
    <n v="3"/>
    <n v="201208"/>
    <n v="111300"/>
  </r>
  <r>
    <x v="442"/>
    <x v="1"/>
    <m/>
    <x v="22"/>
    <x v="2"/>
    <x v="150"/>
    <m/>
    <m/>
    <m/>
    <n v="4"/>
    <n v="201208"/>
    <n v="152000"/>
  </r>
  <r>
    <x v="442"/>
    <x v="1"/>
    <m/>
    <x v="5"/>
    <x v="2"/>
    <x v="151"/>
    <m/>
    <m/>
    <m/>
    <n v="14"/>
    <n v="201208"/>
    <n v="392000"/>
  </r>
  <r>
    <x v="442"/>
    <x v="1"/>
    <m/>
    <x v="5"/>
    <x v="2"/>
    <x v="152"/>
    <m/>
    <m/>
    <m/>
    <n v="3"/>
    <n v="201208"/>
    <n v="144000"/>
  </r>
  <r>
    <x v="442"/>
    <x v="1"/>
    <m/>
    <x v="5"/>
    <x v="2"/>
    <x v="153"/>
    <m/>
    <m/>
    <m/>
    <n v="1"/>
    <n v="201208"/>
    <n v="28000"/>
  </r>
  <r>
    <x v="442"/>
    <x v="1"/>
    <m/>
    <x v="33"/>
    <x v="2"/>
    <x v="155"/>
    <m/>
    <m/>
    <m/>
    <n v="1"/>
    <n v="201208"/>
    <n v="18200"/>
  </r>
  <r>
    <x v="442"/>
    <x v="1"/>
    <m/>
    <x v="33"/>
    <x v="2"/>
    <x v="156"/>
    <m/>
    <m/>
    <m/>
    <n v="1"/>
    <n v="201208"/>
    <n v="33800"/>
  </r>
  <r>
    <x v="442"/>
    <x v="1"/>
    <m/>
    <x v="19"/>
    <x v="2"/>
    <x v="157"/>
    <m/>
    <m/>
    <m/>
    <n v="7"/>
    <n v="201208"/>
    <n v="91000"/>
  </r>
  <r>
    <x v="442"/>
    <x v="1"/>
    <m/>
    <x v="19"/>
    <x v="2"/>
    <x v="158"/>
    <m/>
    <m/>
    <m/>
    <n v="3"/>
    <n v="201208"/>
    <n v="72000"/>
  </r>
  <r>
    <x v="442"/>
    <x v="1"/>
    <m/>
    <x v="19"/>
    <x v="2"/>
    <x v="159"/>
    <m/>
    <m/>
    <m/>
    <n v="1"/>
    <n v="201208"/>
    <n v="33000"/>
  </r>
  <r>
    <x v="442"/>
    <x v="1"/>
    <m/>
    <x v="19"/>
    <x v="2"/>
    <x v="181"/>
    <m/>
    <m/>
    <m/>
    <n v="1"/>
    <n v="201208"/>
    <n v="13000"/>
  </r>
  <r>
    <x v="442"/>
    <x v="1"/>
    <m/>
    <x v="35"/>
    <x v="2"/>
    <x v="160"/>
    <m/>
    <m/>
    <m/>
    <n v="6"/>
    <n v="201208"/>
    <n v="120000"/>
  </r>
  <r>
    <x v="442"/>
    <x v="1"/>
    <m/>
    <x v="18"/>
    <x v="2"/>
    <x v="161"/>
    <m/>
    <m/>
    <m/>
    <n v="18"/>
    <n v="201208"/>
    <n v="54000"/>
  </r>
  <r>
    <x v="442"/>
    <x v="1"/>
    <m/>
    <x v="18"/>
    <x v="2"/>
    <x v="161"/>
    <m/>
    <m/>
    <m/>
    <n v="1"/>
    <n v="201208"/>
    <n v="3000"/>
  </r>
  <r>
    <x v="443"/>
    <x v="0"/>
    <m/>
    <x v="0"/>
    <x v="1"/>
    <x v="123"/>
    <m/>
    <m/>
    <m/>
    <n v="1"/>
    <n v="201208"/>
    <n v="35000"/>
  </r>
  <r>
    <x v="443"/>
    <x v="0"/>
    <m/>
    <x v="0"/>
    <x v="1"/>
    <x v="124"/>
    <m/>
    <m/>
    <m/>
    <n v="1"/>
    <n v="201208"/>
    <n v="20000"/>
  </r>
  <r>
    <x v="443"/>
    <x v="0"/>
    <m/>
    <x v="0"/>
    <x v="7"/>
    <x v="163"/>
    <m/>
    <m/>
    <m/>
    <n v="3"/>
    <n v="201208"/>
    <n v="60000"/>
  </r>
  <r>
    <x v="443"/>
    <x v="0"/>
    <m/>
    <x v="0"/>
    <x v="3"/>
    <x v="164"/>
    <m/>
    <m/>
    <m/>
    <n v="31"/>
    <n v="201208"/>
    <n v="0"/>
  </r>
  <r>
    <x v="443"/>
    <x v="0"/>
    <m/>
    <x v="31"/>
    <x v="3"/>
    <x v="88"/>
    <m/>
    <m/>
    <m/>
    <n v="6"/>
    <n v="201208"/>
    <n v="0"/>
  </r>
  <r>
    <x v="443"/>
    <x v="0"/>
    <m/>
    <x v="6"/>
    <x v="2"/>
    <x v="126"/>
    <m/>
    <m/>
    <m/>
    <n v="1"/>
    <n v="201208"/>
    <n v="20000"/>
  </r>
  <r>
    <x v="443"/>
    <x v="0"/>
    <m/>
    <x v="6"/>
    <x v="2"/>
    <x v="127"/>
    <m/>
    <m/>
    <m/>
    <n v="1"/>
    <n v="201208"/>
    <n v="35000"/>
  </r>
  <r>
    <x v="443"/>
    <x v="0"/>
    <m/>
    <x v="34"/>
    <x v="2"/>
    <x v="128"/>
    <m/>
    <m/>
    <m/>
    <n v="19"/>
    <n v="201208"/>
    <n v="704900"/>
  </r>
  <r>
    <x v="443"/>
    <x v="0"/>
    <m/>
    <x v="25"/>
    <x v="2"/>
    <x v="129"/>
    <m/>
    <m/>
    <m/>
    <n v="1"/>
    <n v="201208"/>
    <n v="99000"/>
  </r>
  <r>
    <x v="443"/>
    <x v="0"/>
    <m/>
    <x v="0"/>
    <x v="2"/>
    <x v="130"/>
    <m/>
    <m/>
    <m/>
    <n v="25"/>
    <n v="201208"/>
    <n v="825000"/>
  </r>
  <r>
    <x v="443"/>
    <x v="0"/>
    <m/>
    <x v="0"/>
    <x v="2"/>
    <x v="131"/>
    <m/>
    <m/>
    <m/>
    <n v="2"/>
    <n v="201208"/>
    <n v="66000"/>
  </r>
  <r>
    <x v="443"/>
    <x v="0"/>
    <m/>
    <x v="30"/>
    <x v="2"/>
    <x v="132"/>
    <m/>
    <m/>
    <m/>
    <n v="7"/>
    <n v="201208"/>
    <n v="156800"/>
  </r>
  <r>
    <x v="443"/>
    <x v="0"/>
    <m/>
    <x v="1"/>
    <x v="2"/>
    <x v="135"/>
    <m/>
    <m/>
    <m/>
    <n v="2"/>
    <n v="201208"/>
    <n v="40000"/>
  </r>
  <r>
    <x v="443"/>
    <x v="0"/>
    <m/>
    <x v="36"/>
    <x v="2"/>
    <x v="136"/>
    <m/>
    <m/>
    <m/>
    <n v="2"/>
    <n v="201208"/>
    <n v="56000"/>
  </r>
  <r>
    <x v="443"/>
    <x v="0"/>
    <m/>
    <x v="36"/>
    <x v="2"/>
    <x v="137"/>
    <m/>
    <m/>
    <m/>
    <n v="1"/>
    <n v="201208"/>
    <n v="42000"/>
  </r>
  <r>
    <x v="443"/>
    <x v="0"/>
    <m/>
    <x v="0"/>
    <x v="2"/>
    <x v="138"/>
    <m/>
    <m/>
    <m/>
    <n v="24"/>
    <n v="201208"/>
    <n v="480000"/>
  </r>
  <r>
    <x v="443"/>
    <x v="0"/>
    <m/>
    <x v="0"/>
    <x v="2"/>
    <x v="139"/>
    <m/>
    <m/>
    <m/>
    <n v="28"/>
    <n v="201208"/>
    <n v="980000"/>
  </r>
  <r>
    <x v="443"/>
    <x v="0"/>
    <m/>
    <x v="32"/>
    <x v="2"/>
    <x v="140"/>
    <m/>
    <m/>
    <m/>
    <n v="6"/>
    <n v="201208"/>
    <n v="222600"/>
  </r>
  <r>
    <x v="443"/>
    <x v="0"/>
    <m/>
    <x v="18"/>
    <x v="2"/>
    <x v="125"/>
    <m/>
    <m/>
    <m/>
    <n v="20"/>
    <n v="201208"/>
    <n v="60000"/>
  </r>
  <r>
    <x v="443"/>
    <x v="0"/>
    <m/>
    <x v="0"/>
    <x v="2"/>
    <x v="138"/>
    <m/>
    <m/>
    <m/>
    <n v="1"/>
    <n v="201208"/>
    <n v="20000"/>
  </r>
  <r>
    <x v="443"/>
    <x v="0"/>
    <m/>
    <x v="0"/>
    <x v="2"/>
    <x v="141"/>
    <m/>
    <m/>
    <m/>
    <n v="2"/>
    <n v="201208"/>
    <n v="66000"/>
  </r>
  <r>
    <x v="443"/>
    <x v="0"/>
    <m/>
    <x v="4"/>
    <x v="2"/>
    <x v="143"/>
    <m/>
    <m/>
    <m/>
    <n v="5"/>
    <n v="201208"/>
    <n v="100000"/>
  </r>
  <r>
    <x v="443"/>
    <x v="0"/>
    <m/>
    <x v="4"/>
    <x v="2"/>
    <x v="144"/>
    <m/>
    <m/>
    <m/>
    <n v="7"/>
    <n v="201208"/>
    <n v="28000"/>
  </r>
  <r>
    <x v="443"/>
    <x v="0"/>
    <m/>
    <x v="31"/>
    <x v="2"/>
    <x v="145"/>
    <m/>
    <m/>
    <m/>
    <n v="28"/>
    <n v="201208"/>
    <n v="627200"/>
  </r>
  <r>
    <x v="443"/>
    <x v="0"/>
    <m/>
    <x v="31"/>
    <x v="2"/>
    <x v="146"/>
    <m/>
    <m/>
    <m/>
    <n v="35"/>
    <n v="201208"/>
    <n v="1372000"/>
  </r>
  <r>
    <x v="443"/>
    <x v="0"/>
    <m/>
    <x v="32"/>
    <x v="2"/>
    <x v="147"/>
    <m/>
    <m/>
    <m/>
    <n v="18"/>
    <n v="201208"/>
    <n v="667800"/>
  </r>
  <r>
    <x v="443"/>
    <x v="0"/>
    <m/>
    <x v="0"/>
    <x v="2"/>
    <x v="149"/>
    <m/>
    <m/>
    <m/>
    <n v="1"/>
    <n v="201208"/>
    <n v="20000"/>
  </r>
  <r>
    <x v="443"/>
    <x v="0"/>
    <m/>
    <x v="31"/>
    <x v="2"/>
    <x v="189"/>
    <m/>
    <m/>
    <m/>
    <n v="4"/>
    <n v="201208"/>
    <n v="89600"/>
  </r>
  <r>
    <x v="443"/>
    <x v="0"/>
    <m/>
    <x v="31"/>
    <x v="2"/>
    <x v="184"/>
    <m/>
    <m/>
    <m/>
    <n v="8"/>
    <n v="201208"/>
    <n v="313600"/>
  </r>
  <r>
    <x v="443"/>
    <x v="0"/>
    <m/>
    <x v="32"/>
    <x v="2"/>
    <x v="185"/>
    <m/>
    <m/>
    <m/>
    <n v="3"/>
    <n v="201208"/>
    <n v="111300"/>
  </r>
  <r>
    <x v="443"/>
    <x v="0"/>
    <m/>
    <x v="31"/>
    <x v="2"/>
    <x v="186"/>
    <m/>
    <m/>
    <m/>
    <n v="15"/>
    <n v="201208"/>
    <n v="336000"/>
  </r>
  <r>
    <x v="443"/>
    <x v="0"/>
    <m/>
    <x v="31"/>
    <x v="2"/>
    <x v="187"/>
    <m/>
    <m/>
    <m/>
    <n v="13"/>
    <n v="201208"/>
    <n v="509600"/>
  </r>
  <r>
    <x v="443"/>
    <x v="0"/>
    <m/>
    <x v="32"/>
    <x v="2"/>
    <x v="188"/>
    <m/>
    <m/>
    <m/>
    <n v="12"/>
    <n v="201208"/>
    <n v="445200"/>
  </r>
  <r>
    <x v="443"/>
    <x v="0"/>
    <m/>
    <x v="22"/>
    <x v="2"/>
    <x v="150"/>
    <m/>
    <m/>
    <m/>
    <n v="3"/>
    <n v="201208"/>
    <n v="114000"/>
  </r>
  <r>
    <x v="443"/>
    <x v="0"/>
    <m/>
    <x v="22"/>
    <x v="2"/>
    <x v="150"/>
    <m/>
    <m/>
    <m/>
    <n v="4"/>
    <n v="201208"/>
    <n v="152000"/>
  </r>
  <r>
    <x v="443"/>
    <x v="0"/>
    <m/>
    <x v="5"/>
    <x v="2"/>
    <x v="151"/>
    <m/>
    <m/>
    <m/>
    <n v="13"/>
    <n v="201208"/>
    <n v="364000"/>
  </r>
  <r>
    <x v="443"/>
    <x v="0"/>
    <m/>
    <x v="5"/>
    <x v="2"/>
    <x v="152"/>
    <m/>
    <m/>
    <m/>
    <n v="4"/>
    <n v="201208"/>
    <n v="192000"/>
  </r>
  <r>
    <x v="443"/>
    <x v="0"/>
    <m/>
    <x v="5"/>
    <x v="2"/>
    <x v="153"/>
    <m/>
    <m/>
    <m/>
    <n v="2"/>
    <n v="201208"/>
    <n v="56000"/>
  </r>
  <r>
    <x v="443"/>
    <x v="0"/>
    <m/>
    <x v="33"/>
    <x v="2"/>
    <x v="155"/>
    <m/>
    <m/>
    <m/>
    <n v="3"/>
    <n v="201208"/>
    <n v="54600"/>
  </r>
  <r>
    <x v="443"/>
    <x v="0"/>
    <m/>
    <x v="19"/>
    <x v="2"/>
    <x v="157"/>
    <m/>
    <m/>
    <m/>
    <n v="16"/>
    <n v="201208"/>
    <n v="208000"/>
  </r>
  <r>
    <x v="443"/>
    <x v="0"/>
    <m/>
    <x v="19"/>
    <x v="2"/>
    <x v="158"/>
    <m/>
    <m/>
    <m/>
    <n v="2"/>
    <n v="201208"/>
    <n v="48000"/>
  </r>
  <r>
    <x v="443"/>
    <x v="0"/>
    <m/>
    <x v="19"/>
    <x v="2"/>
    <x v="159"/>
    <m/>
    <m/>
    <m/>
    <n v="1"/>
    <n v="201208"/>
    <n v="33000"/>
  </r>
  <r>
    <x v="443"/>
    <x v="0"/>
    <m/>
    <x v="35"/>
    <x v="2"/>
    <x v="160"/>
    <m/>
    <m/>
    <m/>
    <n v="4"/>
    <n v="201208"/>
    <n v="80000"/>
  </r>
  <r>
    <x v="443"/>
    <x v="0"/>
    <m/>
    <x v="18"/>
    <x v="2"/>
    <x v="161"/>
    <m/>
    <m/>
    <m/>
    <n v="16"/>
    <n v="201208"/>
    <n v="48000"/>
  </r>
  <r>
    <x v="443"/>
    <x v="0"/>
    <m/>
    <x v="0"/>
    <x v="9"/>
    <x v="162"/>
    <m/>
    <m/>
    <m/>
    <n v="4"/>
    <n v="201208"/>
    <n v="80000"/>
  </r>
  <r>
    <x v="444"/>
    <x v="2"/>
    <m/>
    <x v="0"/>
    <x v="1"/>
    <x v="123"/>
    <m/>
    <m/>
    <m/>
    <n v="3"/>
    <n v="201208"/>
    <n v="105000"/>
  </r>
  <r>
    <x v="444"/>
    <x v="2"/>
    <m/>
    <x v="0"/>
    <x v="7"/>
    <x v="163"/>
    <m/>
    <m/>
    <m/>
    <n v="3"/>
    <n v="201208"/>
    <n v="60000"/>
  </r>
  <r>
    <x v="444"/>
    <x v="2"/>
    <m/>
    <x v="0"/>
    <x v="3"/>
    <x v="164"/>
    <m/>
    <m/>
    <m/>
    <n v="1"/>
    <n v="201208"/>
    <n v="0"/>
  </r>
  <r>
    <x v="444"/>
    <x v="2"/>
    <m/>
    <x v="34"/>
    <x v="2"/>
    <x v="128"/>
    <m/>
    <m/>
    <m/>
    <n v="19"/>
    <n v="201208"/>
    <n v="704900"/>
  </r>
  <r>
    <x v="444"/>
    <x v="2"/>
    <m/>
    <x v="25"/>
    <x v="2"/>
    <x v="129"/>
    <m/>
    <m/>
    <m/>
    <n v="1"/>
    <n v="201208"/>
    <n v="99000"/>
  </r>
  <r>
    <x v="444"/>
    <x v="2"/>
    <m/>
    <x v="0"/>
    <x v="2"/>
    <x v="130"/>
    <m/>
    <m/>
    <m/>
    <n v="21"/>
    <n v="201208"/>
    <n v="693000"/>
  </r>
  <r>
    <x v="444"/>
    <x v="2"/>
    <m/>
    <x v="0"/>
    <x v="2"/>
    <x v="131"/>
    <m/>
    <m/>
    <m/>
    <n v="2"/>
    <n v="201208"/>
    <n v="66000"/>
  </r>
  <r>
    <x v="444"/>
    <x v="2"/>
    <m/>
    <x v="0"/>
    <x v="2"/>
    <x v="168"/>
    <m/>
    <m/>
    <m/>
    <n v="1"/>
    <n v="201208"/>
    <n v="20000"/>
  </r>
  <r>
    <x v="444"/>
    <x v="2"/>
    <m/>
    <x v="30"/>
    <x v="2"/>
    <x v="132"/>
    <m/>
    <m/>
    <m/>
    <n v="4"/>
    <n v="201208"/>
    <n v="89600"/>
  </r>
  <r>
    <x v="444"/>
    <x v="2"/>
    <m/>
    <x v="30"/>
    <x v="2"/>
    <x v="133"/>
    <m/>
    <m/>
    <m/>
    <n v="1"/>
    <n v="201208"/>
    <n v="39200"/>
  </r>
  <r>
    <x v="444"/>
    <x v="2"/>
    <m/>
    <x v="34"/>
    <x v="2"/>
    <x v="134"/>
    <m/>
    <m/>
    <m/>
    <n v="1"/>
    <n v="201208"/>
    <n v="37100"/>
  </r>
  <r>
    <x v="444"/>
    <x v="2"/>
    <m/>
    <x v="1"/>
    <x v="2"/>
    <x v="135"/>
    <m/>
    <m/>
    <m/>
    <n v="6"/>
    <n v="201208"/>
    <n v="120000"/>
  </r>
  <r>
    <x v="444"/>
    <x v="2"/>
    <m/>
    <x v="1"/>
    <x v="2"/>
    <x v="165"/>
    <m/>
    <m/>
    <m/>
    <n v="1"/>
    <n v="201208"/>
    <n v="35000"/>
  </r>
  <r>
    <x v="444"/>
    <x v="2"/>
    <m/>
    <x v="36"/>
    <x v="2"/>
    <x v="136"/>
    <m/>
    <m/>
    <m/>
    <n v="3"/>
    <n v="201208"/>
    <n v="84000"/>
  </r>
  <r>
    <x v="444"/>
    <x v="2"/>
    <m/>
    <x v="0"/>
    <x v="2"/>
    <x v="138"/>
    <m/>
    <m/>
    <m/>
    <n v="31"/>
    <n v="201208"/>
    <n v="620000"/>
  </r>
  <r>
    <x v="444"/>
    <x v="2"/>
    <m/>
    <x v="0"/>
    <x v="2"/>
    <x v="139"/>
    <m/>
    <m/>
    <m/>
    <n v="24"/>
    <n v="201208"/>
    <n v="840000"/>
  </r>
  <r>
    <x v="444"/>
    <x v="2"/>
    <m/>
    <x v="32"/>
    <x v="2"/>
    <x v="140"/>
    <m/>
    <m/>
    <m/>
    <n v="8"/>
    <n v="201208"/>
    <n v="296800"/>
  </r>
  <r>
    <x v="444"/>
    <x v="2"/>
    <m/>
    <x v="18"/>
    <x v="2"/>
    <x v="125"/>
    <m/>
    <m/>
    <m/>
    <n v="13"/>
    <n v="201208"/>
    <n v="39000"/>
  </r>
  <r>
    <x v="444"/>
    <x v="2"/>
    <m/>
    <x v="0"/>
    <x v="2"/>
    <x v="138"/>
    <m/>
    <m/>
    <m/>
    <n v="1"/>
    <n v="201208"/>
    <n v="20000"/>
  </r>
  <r>
    <x v="444"/>
    <x v="2"/>
    <m/>
    <x v="0"/>
    <x v="2"/>
    <x v="141"/>
    <m/>
    <m/>
    <m/>
    <n v="2"/>
    <n v="201208"/>
    <n v="66000"/>
  </r>
  <r>
    <x v="444"/>
    <x v="2"/>
    <m/>
    <x v="4"/>
    <x v="2"/>
    <x v="142"/>
    <m/>
    <m/>
    <m/>
    <n v="1"/>
    <n v="201208"/>
    <n v="4000"/>
  </r>
  <r>
    <x v="444"/>
    <x v="2"/>
    <m/>
    <x v="4"/>
    <x v="2"/>
    <x v="143"/>
    <m/>
    <m/>
    <m/>
    <n v="8"/>
    <n v="201208"/>
    <n v="160000"/>
  </r>
  <r>
    <x v="444"/>
    <x v="2"/>
    <m/>
    <x v="4"/>
    <x v="2"/>
    <x v="144"/>
    <m/>
    <m/>
    <m/>
    <n v="1"/>
    <n v="201208"/>
    <n v="4000"/>
  </r>
  <r>
    <x v="444"/>
    <x v="2"/>
    <m/>
    <x v="31"/>
    <x v="2"/>
    <x v="145"/>
    <m/>
    <m/>
    <m/>
    <n v="23"/>
    <n v="201208"/>
    <n v="515200"/>
  </r>
  <r>
    <x v="444"/>
    <x v="2"/>
    <m/>
    <x v="31"/>
    <x v="2"/>
    <x v="146"/>
    <m/>
    <m/>
    <m/>
    <n v="25"/>
    <n v="201208"/>
    <n v="980000"/>
  </r>
  <r>
    <x v="444"/>
    <x v="2"/>
    <m/>
    <x v="32"/>
    <x v="2"/>
    <x v="147"/>
    <m/>
    <m/>
    <m/>
    <n v="33"/>
    <n v="201208"/>
    <n v="1224300"/>
  </r>
  <r>
    <x v="444"/>
    <x v="2"/>
    <m/>
    <x v="31"/>
    <x v="2"/>
    <x v="189"/>
    <m/>
    <m/>
    <m/>
    <n v="3"/>
    <n v="201208"/>
    <n v="67200"/>
  </r>
  <r>
    <x v="444"/>
    <x v="2"/>
    <m/>
    <x v="31"/>
    <x v="2"/>
    <x v="184"/>
    <m/>
    <m/>
    <m/>
    <n v="7"/>
    <n v="201208"/>
    <n v="274400"/>
  </r>
  <r>
    <x v="444"/>
    <x v="2"/>
    <m/>
    <x v="32"/>
    <x v="2"/>
    <x v="185"/>
    <m/>
    <m/>
    <m/>
    <n v="2"/>
    <n v="201208"/>
    <n v="74200"/>
  </r>
  <r>
    <x v="444"/>
    <x v="2"/>
    <m/>
    <x v="31"/>
    <x v="2"/>
    <x v="186"/>
    <m/>
    <m/>
    <m/>
    <n v="42"/>
    <n v="201208"/>
    <n v="940800"/>
  </r>
  <r>
    <x v="444"/>
    <x v="2"/>
    <m/>
    <x v="31"/>
    <x v="2"/>
    <x v="187"/>
    <m/>
    <m/>
    <m/>
    <n v="48"/>
    <n v="201208"/>
    <n v="1881600"/>
  </r>
  <r>
    <x v="444"/>
    <x v="2"/>
    <m/>
    <x v="32"/>
    <x v="2"/>
    <x v="188"/>
    <m/>
    <m/>
    <m/>
    <n v="21"/>
    <n v="201208"/>
    <n v="779100"/>
  </r>
  <r>
    <x v="444"/>
    <x v="2"/>
    <m/>
    <x v="22"/>
    <x v="2"/>
    <x v="150"/>
    <m/>
    <m/>
    <m/>
    <n v="5"/>
    <n v="201208"/>
    <n v="190000"/>
  </r>
  <r>
    <x v="444"/>
    <x v="2"/>
    <m/>
    <x v="22"/>
    <x v="2"/>
    <x v="150"/>
    <m/>
    <m/>
    <m/>
    <n v="1"/>
    <n v="201208"/>
    <n v="38000"/>
  </r>
  <r>
    <x v="444"/>
    <x v="2"/>
    <m/>
    <x v="5"/>
    <x v="2"/>
    <x v="151"/>
    <m/>
    <m/>
    <m/>
    <n v="19"/>
    <n v="201208"/>
    <n v="532000"/>
  </r>
  <r>
    <x v="444"/>
    <x v="2"/>
    <m/>
    <x v="5"/>
    <x v="2"/>
    <x v="152"/>
    <m/>
    <m/>
    <m/>
    <n v="6"/>
    <n v="201208"/>
    <n v="288000"/>
  </r>
  <r>
    <x v="444"/>
    <x v="2"/>
    <m/>
    <x v="5"/>
    <x v="2"/>
    <x v="153"/>
    <m/>
    <m/>
    <m/>
    <n v="1"/>
    <n v="201208"/>
    <n v="28000"/>
  </r>
  <r>
    <x v="444"/>
    <x v="2"/>
    <m/>
    <x v="33"/>
    <x v="2"/>
    <x v="155"/>
    <m/>
    <m/>
    <m/>
    <n v="3"/>
    <n v="201208"/>
    <n v="54600"/>
  </r>
  <r>
    <x v="444"/>
    <x v="2"/>
    <m/>
    <x v="19"/>
    <x v="2"/>
    <x v="157"/>
    <m/>
    <m/>
    <m/>
    <n v="6"/>
    <n v="201208"/>
    <n v="78000"/>
  </r>
  <r>
    <x v="444"/>
    <x v="2"/>
    <m/>
    <x v="19"/>
    <x v="2"/>
    <x v="158"/>
    <m/>
    <m/>
    <m/>
    <n v="2"/>
    <n v="201208"/>
    <n v="48000"/>
  </r>
  <r>
    <x v="444"/>
    <x v="2"/>
    <m/>
    <x v="19"/>
    <x v="2"/>
    <x v="159"/>
    <m/>
    <m/>
    <m/>
    <n v="2"/>
    <n v="201208"/>
    <n v="66000"/>
  </r>
  <r>
    <x v="444"/>
    <x v="2"/>
    <m/>
    <x v="35"/>
    <x v="2"/>
    <x v="160"/>
    <m/>
    <m/>
    <m/>
    <n v="1"/>
    <n v="201208"/>
    <n v="20000"/>
  </r>
  <r>
    <x v="444"/>
    <x v="2"/>
    <m/>
    <x v="18"/>
    <x v="2"/>
    <x v="161"/>
    <m/>
    <m/>
    <m/>
    <n v="13"/>
    <n v="201208"/>
    <n v="39000"/>
  </r>
  <r>
    <x v="444"/>
    <x v="2"/>
    <m/>
    <x v="0"/>
    <x v="9"/>
    <x v="162"/>
    <m/>
    <m/>
    <m/>
    <n v="1"/>
    <n v="201208"/>
    <n v="20000"/>
  </r>
  <r>
    <x v="445"/>
    <x v="5"/>
    <m/>
    <x v="0"/>
    <x v="7"/>
    <x v="163"/>
    <m/>
    <m/>
    <m/>
    <n v="2"/>
    <n v="201208"/>
    <n v="40000"/>
  </r>
  <r>
    <x v="445"/>
    <x v="5"/>
    <m/>
    <x v="6"/>
    <x v="2"/>
    <x v="126"/>
    <m/>
    <m/>
    <m/>
    <n v="1"/>
    <n v="201208"/>
    <n v="20000"/>
  </r>
  <r>
    <x v="445"/>
    <x v="5"/>
    <m/>
    <x v="6"/>
    <x v="2"/>
    <x v="127"/>
    <m/>
    <m/>
    <m/>
    <n v="2"/>
    <n v="201208"/>
    <n v="70000"/>
  </r>
  <r>
    <x v="445"/>
    <x v="5"/>
    <m/>
    <x v="34"/>
    <x v="2"/>
    <x v="128"/>
    <m/>
    <m/>
    <m/>
    <n v="15"/>
    <n v="201208"/>
    <n v="556500"/>
  </r>
  <r>
    <x v="445"/>
    <x v="5"/>
    <m/>
    <x v="0"/>
    <x v="2"/>
    <x v="130"/>
    <m/>
    <m/>
    <m/>
    <n v="17"/>
    <n v="201208"/>
    <n v="561000"/>
  </r>
  <r>
    <x v="445"/>
    <x v="5"/>
    <m/>
    <x v="0"/>
    <x v="2"/>
    <x v="131"/>
    <m/>
    <m/>
    <m/>
    <n v="3"/>
    <n v="201208"/>
    <n v="99000"/>
  </r>
  <r>
    <x v="445"/>
    <x v="5"/>
    <m/>
    <x v="30"/>
    <x v="2"/>
    <x v="132"/>
    <m/>
    <m/>
    <m/>
    <n v="2"/>
    <n v="201208"/>
    <n v="44800"/>
  </r>
  <r>
    <x v="445"/>
    <x v="5"/>
    <m/>
    <x v="30"/>
    <x v="2"/>
    <x v="133"/>
    <m/>
    <m/>
    <m/>
    <n v="2"/>
    <n v="201208"/>
    <n v="78400"/>
  </r>
  <r>
    <x v="445"/>
    <x v="5"/>
    <m/>
    <x v="1"/>
    <x v="2"/>
    <x v="165"/>
    <m/>
    <m/>
    <m/>
    <n v="2"/>
    <n v="201208"/>
    <n v="70000"/>
  </r>
  <r>
    <x v="445"/>
    <x v="5"/>
    <m/>
    <x v="36"/>
    <x v="2"/>
    <x v="136"/>
    <m/>
    <m/>
    <m/>
    <n v="3"/>
    <n v="201208"/>
    <n v="84000"/>
  </r>
  <r>
    <x v="445"/>
    <x v="5"/>
    <m/>
    <x v="36"/>
    <x v="2"/>
    <x v="176"/>
    <m/>
    <m/>
    <m/>
    <n v="1"/>
    <n v="201208"/>
    <n v="49000"/>
  </r>
  <r>
    <x v="445"/>
    <x v="5"/>
    <m/>
    <x v="0"/>
    <x v="2"/>
    <x v="138"/>
    <m/>
    <m/>
    <m/>
    <n v="26"/>
    <n v="201208"/>
    <n v="520000"/>
  </r>
  <r>
    <x v="445"/>
    <x v="5"/>
    <m/>
    <x v="0"/>
    <x v="2"/>
    <x v="139"/>
    <m/>
    <m/>
    <m/>
    <n v="21"/>
    <n v="201208"/>
    <n v="735000"/>
  </r>
  <r>
    <x v="445"/>
    <x v="5"/>
    <m/>
    <x v="32"/>
    <x v="2"/>
    <x v="140"/>
    <m/>
    <m/>
    <m/>
    <n v="6"/>
    <n v="201208"/>
    <n v="222600"/>
  </r>
  <r>
    <x v="445"/>
    <x v="5"/>
    <m/>
    <x v="18"/>
    <x v="2"/>
    <x v="125"/>
    <m/>
    <m/>
    <m/>
    <n v="15"/>
    <n v="201208"/>
    <n v="45000"/>
  </r>
  <r>
    <x v="445"/>
    <x v="5"/>
    <m/>
    <x v="0"/>
    <x v="2"/>
    <x v="139"/>
    <m/>
    <m/>
    <m/>
    <n v="1"/>
    <n v="201208"/>
    <n v="35000"/>
  </r>
  <r>
    <x v="445"/>
    <x v="5"/>
    <m/>
    <x v="0"/>
    <x v="2"/>
    <x v="141"/>
    <m/>
    <m/>
    <m/>
    <n v="1"/>
    <n v="201208"/>
    <n v="33000"/>
  </r>
  <r>
    <x v="445"/>
    <x v="5"/>
    <m/>
    <x v="4"/>
    <x v="2"/>
    <x v="143"/>
    <m/>
    <m/>
    <m/>
    <n v="4"/>
    <n v="201208"/>
    <n v="80000"/>
  </r>
  <r>
    <x v="445"/>
    <x v="5"/>
    <m/>
    <x v="4"/>
    <x v="2"/>
    <x v="144"/>
    <m/>
    <m/>
    <m/>
    <n v="1"/>
    <n v="201208"/>
    <n v="4000"/>
  </r>
  <r>
    <x v="445"/>
    <x v="5"/>
    <m/>
    <x v="31"/>
    <x v="2"/>
    <x v="145"/>
    <m/>
    <m/>
    <m/>
    <n v="10"/>
    <n v="201208"/>
    <n v="224000"/>
  </r>
  <r>
    <x v="445"/>
    <x v="5"/>
    <m/>
    <x v="31"/>
    <x v="2"/>
    <x v="146"/>
    <m/>
    <m/>
    <m/>
    <n v="12"/>
    <n v="201208"/>
    <n v="470400"/>
  </r>
  <r>
    <x v="445"/>
    <x v="5"/>
    <m/>
    <x v="32"/>
    <x v="2"/>
    <x v="147"/>
    <m/>
    <m/>
    <m/>
    <n v="9"/>
    <n v="201208"/>
    <n v="333900"/>
  </r>
  <r>
    <x v="445"/>
    <x v="5"/>
    <m/>
    <x v="0"/>
    <x v="2"/>
    <x v="149"/>
    <m/>
    <m/>
    <m/>
    <n v="2"/>
    <n v="201208"/>
    <n v="40000"/>
  </r>
  <r>
    <x v="445"/>
    <x v="5"/>
    <m/>
    <x v="18"/>
    <x v="2"/>
    <x v="166"/>
    <m/>
    <m/>
    <m/>
    <n v="1"/>
    <n v="201208"/>
    <n v="3000"/>
  </r>
  <r>
    <x v="445"/>
    <x v="5"/>
    <m/>
    <x v="31"/>
    <x v="2"/>
    <x v="189"/>
    <m/>
    <m/>
    <m/>
    <n v="3"/>
    <n v="201208"/>
    <n v="67200"/>
  </r>
  <r>
    <x v="445"/>
    <x v="5"/>
    <m/>
    <x v="31"/>
    <x v="2"/>
    <x v="184"/>
    <m/>
    <m/>
    <m/>
    <n v="2"/>
    <n v="201208"/>
    <n v="78400"/>
  </r>
  <r>
    <x v="445"/>
    <x v="5"/>
    <m/>
    <x v="32"/>
    <x v="2"/>
    <x v="185"/>
    <m/>
    <m/>
    <m/>
    <n v="1"/>
    <n v="201208"/>
    <n v="37100"/>
  </r>
  <r>
    <x v="445"/>
    <x v="5"/>
    <m/>
    <x v="31"/>
    <x v="2"/>
    <x v="186"/>
    <m/>
    <m/>
    <m/>
    <n v="7"/>
    <n v="201208"/>
    <n v="156800"/>
  </r>
  <r>
    <x v="445"/>
    <x v="5"/>
    <m/>
    <x v="31"/>
    <x v="2"/>
    <x v="187"/>
    <m/>
    <m/>
    <m/>
    <n v="5"/>
    <n v="201208"/>
    <n v="196000"/>
  </r>
  <r>
    <x v="445"/>
    <x v="5"/>
    <m/>
    <x v="32"/>
    <x v="2"/>
    <x v="188"/>
    <m/>
    <m/>
    <m/>
    <n v="4"/>
    <n v="201208"/>
    <n v="148400"/>
  </r>
  <r>
    <x v="445"/>
    <x v="5"/>
    <m/>
    <x v="22"/>
    <x v="2"/>
    <x v="150"/>
    <m/>
    <m/>
    <m/>
    <n v="1"/>
    <n v="201208"/>
    <n v="38000"/>
  </r>
  <r>
    <x v="445"/>
    <x v="5"/>
    <m/>
    <x v="5"/>
    <x v="2"/>
    <x v="151"/>
    <m/>
    <m/>
    <m/>
    <n v="10"/>
    <n v="201208"/>
    <n v="280000"/>
  </r>
  <r>
    <x v="445"/>
    <x v="5"/>
    <m/>
    <x v="5"/>
    <x v="2"/>
    <x v="152"/>
    <m/>
    <m/>
    <m/>
    <n v="1"/>
    <n v="201208"/>
    <n v="48000"/>
  </r>
  <r>
    <x v="445"/>
    <x v="5"/>
    <m/>
    <x v="5"/>
    <x v="2"/>
    <x v="153"/>
    <m/>
    <m/>
    <m/>
    <n v="1"/>
    <n v="201208"/>
    <n v="28000"/>
  </r>
  <r>
    <x v="445"/>
    <x v="5"/>
    <m/>
    <x v="19"/>
    <x v="2"/>
    <x v="157"/>
    <m/>
    <m/>
    <m/>
    <n v="2"/>
    <n v="201208"/>
    <n v="26000"/>
  </r>
  <r>
    <x v="445"/>
    <x v="5"/>
    <m/>
    <x v="19"/>
    <x v="2"/>
    <x v="158"/>
    <m/>
    <m/>
    <m/>
    <n v="2"/>
    <n v="201208"/>
    <n v="48000"/>
  </r>
  <r>
    <x v="445"/>
    <x v="5"/>
    <m/>
    <x v="19"/>
    <x v="2"/>
    <x v="159"/>
    <m/>
    <m/>
    <m/>
    <n v="2"/>
    <n v="201208"/>
    <n v="66000"/>
  </r>
  <r>
    <x v="445"/>
    <x v="5"/>
    <m/>
    <x v="35"/>
    <x v="2"/>
    <x v="160"/>
    <m/>
    <m/>
    <m/>
    <n v="3"/>
    <n v="201208"/>
    <n v="60000"/>
  </r>
  <r>
    <x v="445"/>
    <x v="5"/>
    <m/>
    <x v="18"/>
    <x v="2"/>
    <x v="161"/>
    <m/>
    <m/>
    <m/>
    <n v="19"/>
    <n v="201208"/>
    <n v="57000"/>
  </r>
  <r>
    <x v="446"/>
    <x v="6"/>
    <m/>
    <x v="0"/>
    <x v="7"/>
    <x v="163"/>
    <m/>
    <m/>
    <m/>
    <n v="4"/>
    <n v="201208"/>
    <n v="80000"/>
  </r>
  <r>
    <x v="446"/>
    <x v="6"/>
    <m/>
    <x v="6"/>
    <x v="2"/>
    <x v="127"/>
    <m/>
    <m/>
    <m/>
    <n v="1"/>
    <n v="201208"/>
    <n v="35000"/>
  </r>
  <r>
    <x v="446"/>
    <x v="6"/>
    <m/>
    <x v="34"/>
    <x v="2"/>
    <x v="128"/>
    <m/>
    <m/>
    <m/>
    <n v="26"/>
    <n v="201208"/>
    <n v="964600"/>
  </r>
  <r>
    <x v="446"/>
    <x v="6"/>
    <m/>
    <x v="25"/>
    <x v="2"/>
    <x v="129"/>
    <m/>
    <m/>
    <m/>
    <n v="1"/>
    <n v="201208"/>
    <n v="99000"/>
  </r>
  <r>
    <x v="446"/>
    <x v="6"/>
    <m/>
    <x v="0"/>
    <x v="2"/>
    <x v="130"/>
    <m/>
    <m/>
    <m/>
    <n v="29"/>
    <n v="201208"/>
    <n v="957000"/>
  </r>
  <r>
    <x v="446"/>
    <x v="6"/>
    <m/>
    <x v="0"/>
    <x v="2"/>
    <x v="131"/>
    <m/>
    <m/>
    <m/>
    <n v="2"/>
    <n v="201208"/>
    <n v="66000"/>
  </r>
  <r>
    <x v="446"/>
    <x v="6"/>
    <m/>
    <x v="30"/>
    <x v="2"/>
    <x v="132"/>
    <m/>
    <m/>
    <m/>
    <n v="4"/>
    <n v="201208"/>
    <n v="89600"/>
  </r>
  <r>
    <x v="446"/>
    <x v="6"/>
    <m/>
    <x v="30"/>
    <x v="2"/>
    <x v="133"/>
    <m/>
    <m/>
    <m/>
    <n v="2"/>
    <n v="201208"/>
    <n v="78400"/>
  </r>
  <r>
    <x v="446"/>
    <x v="6"/>
    <m/>
    <x v="1"/>
    <x v="2"/>
    <x v="135"/>
    <m/>
    <m/>
    <m/>
    <n v="1"/>
    <n v="201208"/>
    <n v="20000"/>
  </r>
  <r>
    <x v="446"/>
    <x v="6"/>
    <m/>
    <x v="1"/>
    <x v="2"/>
    <x v="165"/>
    <m/>
    <m/>
    <m/>
    <n v="1"/>
    <n v="201208"/>
    <n v="35000"/>
  </r>
  <r>
    <x v="446"/>
    <x v="6"/>
    <m/>
    <x v="36"/>
    <x v="2"/>
    <x v="136"/>
    <m/>
    <m/>
    <m/>
    <n v="4"/>
    <n v="201208"/>
    <n v="112000"/>
  </r>
  <r>
    <x v="446"/>
    <x v="6"/>
    <m/>
    <x v="36"/>
    <x v="2"/>
    <x v="176"/>
    <m/>
    <m/>
    <m/>
    <n v="2"/>
    <n v="201208"/>
    <n v="98000"/>
  </r>
  <r>
    <x v="446"/>
    <x v="6"/>
    <m/>
    <x v="0"/>
    <x v="2"/>
    <x v="138"/>
    <m/>
    <m/>
    <m/>
    <n v="39"/>
    <n v="201208"/>
    <n v="780000"/>
  </r>
  <r>
    <x v="446"/>
    <x v="6"/>
    <m/>
    <x v="0"/>
    <x v="2"/>
    <x v="139"/>
    <m/>
    <m/>
    <m/>
    <n v="22"/>
    <n v="201208"/>
    <n v="770000"/>
  </r>
  <r>
    <x v="446"/>
    <x v="6"/>
    <m/>
    <x v="32"/>
    <x v="2"/>
    <x v="140"/>
    <m/>
    <m/>
    <m/>
    <n v="9"/>
    <n v="201208"/>
    <n v="333900"/>
  </r>
  <r>
    <x v="446"/>
    <x v="6"/>
    <m/>
    <x v="18"/>
    <x v="2"/>
    <x v="125"/>
    <m/>
    <m/>
    <m/>
    <n v="21"/>
    <n v="201208"/>
    <n v="63000"/>
  </r>
  <r>
    <x v="446"/>
    <x v="6"/>
    <m/>
    <x v="0"/>
    <x v="2"/>
    <x v="138"/>
    <m/>
    <m/>
    <m/>
    <n v="1"/>
    <n v="201208"/>
    <n v="20000"/>
  </r>
  <r>
    <x v="446"/>
    <x v="6"/>
    <m/>
    <x v="0"/>
    <x v="2"/>
    <x v="141"/>
    <m/>
    <m/>
    <m/>
    <n v="2"/>
    <n v="201208"/>
    <n v="66000"/>
  </r>
  <r>
    <x v="446"/>
    <x v="6"/>
    <m/>
    <x v="4"/>
    <x v="2"/>
    <x v="143"/>
    <m/>
    <m/>
    <m/>
    <n v="6"/>
    <n v="201208"/>
    <n v="120000"/>
  </r>
  <r>
    <x v="446"/>
    <x v="6"/>
    <m/>
    <x v="4"/>
    <x v="2"/>
    <x v="144"/>
    <m/>
    <m/>
    <m/>
    <n v="3"/>
    <n v="201208"/>
    <n v="12000"/>
  </r>
  <r>
    <x v="446"/>
    <x v="6"/>
    <m/>
    <x v="31"/>
    <x v="2"/>
    <x v="145"/>
    <m/>
    <m/>
    <m/>
    <n v="12"/>
    <n v="201208"/>
    <n v="268800"/>
  </r>
  <r>
    <x v="446"/>
    <x v="6"/>
    <m/>
    <x v="31"/>
    <x v="2"/>
    <x v="146"/>
    <m/>
    <m/>
    <m/>
    <n v="23"/>
    <n v="201208"/>
    <n v="901600"/>
  </r>
  <r>
    <x v="446"/>
    <x v="6"/>
    <m/>
    <x v="32"/>
    <x v="2"/>
    <x v="147"/>
    <m/>
    <m/>
    <m/>
    <n v="16"/>
    <n v="201208"/>
    <n v="593600"/>
  </r>
  <r>
    <x v="446"/>
    <x v="6"/>
    <m/>
    <x v="0"/>
    <x v="2"/>
    <x v="148"/>
    <m/>
    <m/>
    <m/>
    <n v="1"/>
    <n v="201208"/>
    <n v="20000"/>
  </r>
  <r>
    <x v="446"/>
    <x v="6"/>
    <m/>
    <x v="0"/>
    <x v="2"/>
    <x v="149"/>
    <m/>
    <m/>
    <m/>
    <n v="1"/>
    <n v="201208"/>
    <n v="20000"/>
  </r>
  <r>
    <x v="446"/>
    <x v="6"/>
    <m/>
    <x v="0"/>
    <x v="2"/>
    <x v="174"/>
    <m/>
    <m/>
    <m/>
    <n v="1"/>
    <n v="201208"/>
    <n v="35000"/>
  </r>
  <r>
    <x v="446"/>
    <x v="6"/>
    <m/>
    <x v="18"/>
    <x v="2"/>
    <x v="166"/>
    <m/>
    <m/>
    <m/>
    <n v="1"/>
    <n v="201208"/>
    <n v="3000"/>
  </r>
  <r>
    <x v="446"/>
    <x v="6"/>
    <m/>
    <x v="31"/>
    <x v="2"/>
    <x v="189"/>
    <m/>
    <m/>
    <m/>
    <n v="3"/>
    <n v="201208"/>
    <n v="67200"/>
  </r>
  <r>
    <x v="446"/>
    <x v="6"/>
    <m/>
    <x v="31"/>
    <x v="2"/>
    <x v="184"/>
    <m/>
    <m/>
    <m/>
    <n v="11"/>
    <n v="201208"/>
    <n v="431200"/>
  </r>
  <r>
    <x v="446"/>
    <x v="6"/>
    <m/>
    <x v="32"/>
    <x v="2"/>
    <x v="185"/>
    <m/>
    <m/>
    <m/>
    <n v="3"/>
    <n v="201208"/>
    <n v="111300"/>
  </r>
  <r>
    <x v="446"/>
    <x v="6"/>
    <m/>
    <x v="31"/>
    <x v="2"/>
    <x v="186"/>
    <m/>
    <m/>
    <m/>
    <n v="6"/>
    <n v="201208"/>
    <n v="134400"/>
  </r>
  <r>
    <x v="446"/>
    <x v="6"/>
    <m/>
    <x v="31"/>
    <x v="2"/>
    <x v="187"/>
    <m/>
    <m/>
    <m/>
    <n v="4"/>
    <n v="201208"/>
    <n v="156800"/>
  </r>
  <r>
    <x v="446"/>
    <x v="6"/>
    <m/>
    <x v="32"/>
    <x v="2"/>
    <x v="188"/>
    <m/>
    <m/>
    <m/>
    <n v="10"/>
    <n v="201208"/>
    <n v="371000"/>
  </r>
  <r>
    <x v="446"/>
    <x v="6"/>
    <m/>
    <x v="22"/>
    <x v="2"/>
    <x v="150"/>
    <m/>
    <m/>
    <m/>
    <n v="10"/>
    <n v="201208"/>
    <n v="380000"/>
  </r>
  <r>
    <x v="446"/>
    <x v="6"/>
    <m/>
    <x v="22"/>
    <x v="2"/>
    <x v="150"/>
    <m/>
    <m/>
    <m/>
    <n v="1"/>
    <n v="201208"/>
    <n v="38000"/>
  </r>
  <r>
    <x v="446"/>
    <x v="6"/>
    <m/>
    <x v="5"/>
    <x v="2"/>
    <x v="151"/>
    <m/>
    <m/>
    <m/>
    <n v="17"/>
    <n v="201208"/>
    <n v="476000"/>
  </r>
  <r>
    <x v="446"/>
    <x v="6"/>
    <m/>
    <x v="5"/>
    <x v="2"/>
    <x v="152"/>
    <m/>
    <m/>
    <m/>
    <n v="3"/>
    <n v="201208"/>
    <n v="144000"/>
  </r>
  <r>
    <x v="446"/>
    <x v="6"/>
    <m/>
    <x v="5"/>
    <x v="2"/>
    <x v="153"/>
    <m/>
    <m/>
    <m/>
    <n v="3"/>
    <n v="201208"/>
    <n v="84000"/>
  </r>
  <r>
    <x v="446"/>
    <x v="6"/>
    <m/>
    <x v="33"/>
    <x v="2"/>
    <x v="155"/>
    <m/>
    <m/>
    <m/>
    <n v="2"/>
    <n v="201208"/>
    <n v="36400"/>
  </r>
  <r>
    <x v="446"/>
    <x v="6"/>
    <m/>
    <x v="19"/>
    <x v="2"/>
    <x v="157"/>
    <m/>
    <m/>
    <m/>
    <n v="6"/>
    <n v="201208"/>
    <n v="78000"/>
  </r>
  <r>
    <x v="446"/>
    <x v="6"/>
    <m/>
    <x v="19"/>
    <x v="2"/>
    <x v="158"/>
    <m/>
    <m/>
    <m/>
    <n v="4"/>
    <n v="201208"/>
    <n v="96000"/>
  </r>
  <r>
    <x v="446"/>
    <x v="6"/>
    <m/>
    <x v="35"/>
    <x v="2"/>
    <x v="170"/>
    <m/>
    <m/>
    <m/>
    <n v="2"/>
    <n v="201208"/>
    <n v="8000"/>
  </r>
  <r>
    <x v="446"/>
    <x v="6"/>
    <m/>
    <x v="35"/>
    <x v="2"/>
    <x v="160"/>
    <m/>
    <m/>
    <m/>
    <n v="1"/>
    <n v="201208"/>
    <n v="20000"/>
  </r>
  <r>
    <x v="446"/>
    <x v="6"/>
    <m/>
    <x v="18"/>
    <x v="2"/>
    <x v="161"/>
    <m/>
    <m/>
    <m/>
    <n v="8"/>
    <n v="201208"/>
    <n v="24000"/>
  </r>
  <r>
    <x v="447"/>
    <x v="3"/>
    <m/>
    <x v="0"/>
    <x v="1"/>
    <x v="123"/>
    <m/>
    <m/>
    <m/>
    <n v="6"/>
    <n v="201208"/>
    <n v="210000"/>
  </r>
  <r>
    <x v="447"/>
    <x v="3"/>
    <m/>
    <x v="0"/>
    <x v="1"/>
    <x v="124"/>
    <m/>
    <m/>
    <m/>
    <n v="3"/>
    <n v="201208"/>
    <n v="60000"/>
  </r>
  <r>
    <x v="447"/>
    <x v="3"/>
    <m/>
    <x v="0"/>
    <x v="3"/>
    <x v="164"/>
    <m/>
    <m/>
    <m/>
    <n v="3"/>
    <n v="201208"/>
    <n v="0"/>
  </r>
  <r>
    <x v="447"/>
    <x v="3"/>
    <m/>
    <x v="0"/>
    <x v="3"/>
    <x v="190"/>
    <m/>
    <m/>
    <m/>
    <n v="1"/>
    <n v="201208"/>
    <n v="0"/>
  </r>
  <r>
    <x v="447"/>
    <x v="3"/>
    <m/>
    <x v="0"/>
    <x v="5"/>
    <x v="164"/>
    <m/>
    <m/>
    <m/>
    <n v="10"/>
    <n v="201208"/>
    <n v="102270"/>
  </r>
  <r>
    <x v="447"/>
    <x v="3"/>
    <m/>
    <x v="0"/>
    <x v="7"/>
    <x v="163"/>
    <m/>
    <m/>
    <m/>
    <n v="8"/>
    <n v="201208"/>
    <n v="160000"/>
  </r>
  <r>
    <x v="447"/>
    <x v="3"/>
    <m/>
    <x v="6"/>
    <x v="2"/>
    <x v="126"/>
    <m/>
    <m/>
    <m/>
    <n v="3"/>
    <n v="201208"/>
    <n v="60000"/>
  </r>
  <r>
    <x v="447"/>
    <x v="3"/>
    <m/>
    <x v="6"/>
    <x v="2"/>
    <x v="127"/>
    <m/>
    <m/>
    <m/>
    <n v="2"/>
    <n v="201208"/>
    <n v="70000"/>
  </r>
  <r>
    <x v="447"/>
    <x v="3"/>
    <m/>
    <x v="34"/>
    <x v="2"/>
    <x v="128"/>
    <m/>
    <m/>
    <m/>
    <n v="30"/>
    <n v="201208"/>
    <n v="1113000"/>
  </r>
  <r>
    <x v="447"/>
    <x v="3"/>
    <m/>
    <x v="0"/>
    <x v="2"/>
    <x v="130"/>
    <m/>
    <m/>
    <m/>
    <n v="39"/>
    <n v="201208"/>
    <n v="1287000"/>
  </r>
  <r>
    <x v="447"/>
    <x v="3"/>
    <m/>
    <x v="0"/>
    <x v="2"/>
    <x v="131"/>
    <m/>
    <m/>
    <m/>
    <n v="1"/>
    <n v="201208"/>
    <n v="33000"/>
  </r>
  <r>
    <x v="447"/>
    <x v="3"/>
    <m/>
    <x v="30"/>
    <x v="2"/>
    <x v="132"/>
    <m/>
    <m/>
    <m/>
    <n v="7"/>
    <n v="201208"/>
    <n v="156800"/>
  </r>
  <r>
    <x v="447"/>
    <x v="3"/>
    <m/>
    <x v="34"/>
    <x v="2"/>
    <x v="134"/>
    <m/>
    <m/>
    <m/>
    <n v="2"/>
    <n v="201208"/>
    <n v="74200"/>
  </r>
  <r>
    <x v="447"/>
    <x v="3"/>
    <m/>
    <x v="1"/>
    <x v="2"/>
    <x v="135"/>
    <m/>
    <m/>
    <m/>
    <n v="3"/>
    <n v="201208"/>
    <n v="60000"/>
  </r>
  <r>
    <x v="447"/>
    <x v="3"/>
    <m/>
    <x v="1"/>
    <x v="2"/>
    <x v="165"/>
    <m/>
    <m/>
    <m/>
    <n v="1"/>
    <n v="201208"/>
    <n v="35000"/>
  </r>
  <r>
    <x v="447"/>
    <x v="3"/>
    <m/>
    <x v="36"/>
    <x v="2"/>
    <x v="136"/>
    <m/>
    <m/>
    <m/>
    <n v="4"/>
    <n v="201208"/>
    <n v="112000"/>
  </r>
  <r>
    <x v="447"/>
    <x v="3"/>
    <m/>
    <x v="36"/>
    <x v="2"/>
    <x v="137"/>
    <m/>
    <m/>
    <m/>
    <n v="1"/>
    <n v="201208"/>
    <n v="42000"/>
  </r>
  <r>
    <x v="447"/>
    <x v="3"/>
    <m/>
    <x v="0"/>
    <x v="2"/>
    <x v="138"/>
    <m/>
    <m/>
    <m/>
    <n v="51"/>
    <n v="201208"/>
    <n v="1020000"/>
  </r>
  <r>
    <x v="447"/>
    <x v="3"/>
    <m/>
    <x v="0"/>
    <x v="2"/>
    <x v="139"/>
    <m/>
    <m/>
    <m/>
    <n v="29"/>
    <n v="201208"/>
    <n v="1015000"/>
  </r>
  <r>
    <x v="447"/>
    <x v="3"/>
    <m/>
    <x v="32"/>
    <x v="2"/>
    <x v="140"/>
    <m/>
    <m/>
    <m/>
    <n v="13"/>
    <n v="201208"/>
    <n v="482300"/>
  </r>
  <r>
    <x v="447"/>
    <x v="3"/>
    <m/>
    <x v="18"/>
    <x v="2"/>
    <x v="125"/>
    <m/>
    <m/>
    <m/>
    <n v="25"/>
    <n v="201208"/>
    <n v="75000"/>
  </r>
  <r>
    <x v="447"/>
    <x v="3"/>
    <m/>
    <x v="4"/>
    <x v="2"/>
    <x v="143"/>
    <m/>
    <m/>
    <m/>
    <n v="11"/>
    <n v="201208"/>
    <n v="220000"/>
  </r>
  <r>
    <x v="447"/>
    <x v="3"/>
    <m/>
    <x v="31"/>
    <x v="2"/>
    <x v="145"/>
    <m/>
    <m/>
    <m/>
    <n v="24"/>
    <n v="201208"/>
    <n v="537600"/>
  </r>
  <r>
    <x v="447"/>
    <x v="3"/>
    <m/>
    <x v="31"/>
    <x v="2"/>
    <x v="146"/>
    <m/>
    <m/>
    <m/>
    <n v="35"/>
    <n v="201208"/>
    <n v="1372000"/>
  </r>
  <r>
    <x v="447"/>
    <x v="3"/>
    <m/>
    <x v="32"/>
    <x v="2"/>
    <x v="147"/>
    <m/>
    <m/>
    <m/>
    <n v="19"/>
    <n v="201208"/>
    <n v="704900"/>
  </r>
  <r>
    <x v="447"/>
    <x v="3"/>
    <m/>
    <x v="0"/>
    <x v="2"/>
    <x v="149"/>
    <m/>
    <m/>
    <m/>
    <n v="1"/>
    <n v="201208"/>
    <n v="20000"/>
  </r>
  <r>
    <x v="447"/>
    <x v="3"/>
    <m/>
    <x v="31"/>
    <x v="2"/>
    <x v="189"/>
    <m/>
    <m/>
    <m/>
    <n v="8"/>
    <n v="201208"/>
    <n v="179200"/>
  </r>
  <r>
    <x v="447"/>
    <x v="3"/>
    <m/>
    <x v="31"/>
    <x v="2"/>
    <x v="184"/>
    <m/>
    <m/>
    <m/>
    <n v="16"/>
    <n v="201208"/>
    <n v="627200"/>
  </r>
  <r>
    <x v="447"/>
    <x v="3"/>
    <m/>
    <x v="32"/>
    <x v="2"/>
    <x v="185"/>
    <m/>
    <m/>
    <m/>
    <n v="6"/>
    <n v="201208"/>
    <n v="222600"/>
  </r>
  <r>
    <x v="447"/>
    <x v="3"/>
    <m/>
    <x v="31"/>
    <x v="2"/>
    <x v="186"/>
    <m/>
    <m/>
    <m/>
    <n v="18"/>
    <n v="201208"/>
    <n v="403200"/>
  </r>
  <r>
    <x v="447"/>
    <x v="3"/>
    <m/>
    <x v="31"/>
    <x v="2"/>
    <x v="187"/>
    <m/>
    <m/>
    <m/>
    <n v="21"/>
    <n v="201208"/>
    <n v="823200"/>
  </r>
  <r>
    <x v="447"/>
    <x v="3"/>
    <m/>
    <x v="32"/>
    <x v="2"/>
    <x v="188"/>
    <m/>
    <m/>
    <m/>
    <n v="11"/>
    <n v="201208"/>
    <n v="408100"/>
  </r>
  <r>
    <x v="447"/>
    <x v="3"/>
    <m/>
    <x v="22"/>
    <x v="2"/>
    <x v="150"/>
    <m/>
    <m/>
    <m/>
    <n v="7"/>
    <n v="201208"/>
    <n v="266000"/>
  </r>
  <r>
    <x v="447"/>
    <x v="3"/>
    <m/>
    <x v="22"/>
    <x v="2"/>
    <x v="150"/>
    <m/>
    <m/>
    <m/>
    <n v="3"/>
    <n v="201208"/>
    <n v="114000"/>
  </r>
  <r>
    <x v="447"/>
    <x v="3"/>
    <m/>
    <x v="5"/>
    <x v="2"/>
    <x v="151"/>
    <m/>
    <m/>
    <m/>
    <n v="24"/>
    <n v="201208"/>
    <n v="672000"/>
  </r>
  <r>
    <x v="447"/>
    <x v="3"/>
    <m/>
    <x v="5"/>
    <x v="2"/>
    <x v="152"/>
    <m/>
    <m/>
    <m/>
    <n v="7"/>
    <n v="201208"/>
    <n v="336000"/>
  </r>
  <r>
    <x v="447"/>
    <x v="3"/>
    <m/>
    <x v="5"/>
    <x v="2"/>
    <x v="153"/>
    <m/>
    <m/>
    <m/>
    <n v="3"/>
    <n v="201208"/>
    <n v="84000"/>
  </r>
  <r>
    <x v="447"/>
    <x v="3"/>
    <m/>
    <x v="5"/>
    <x v="2"/>
    <x v="154"/>
    <m/>
    <m/>
    <m/>
    <n v="1"/>
    <n v="201208"/>
    <n v="28000"/>
  </r>
  <r>
    <x v="447"/>
    <x v="3"/>
    <m/>
    <x v="33"/>
    <x v="2"/>
    <x v="155"/>
    <m/>
    <m/>
    <m/>
    <n v="6"/>
    <n v="201208"/>
    <n v="109200"/>
  </r>
  <r>
    <x v="447"/>
    <x v="3"/>
    <m/>
    <x v="33"/>
    <x v="2"/>
    <x v="156"/>
    <m/>
    <m/>
    <m/>
    <n v="2"/>
    <n v="201208"/>
    <n v="67600"/>
  </r>
  <r>
    <x v="447"/>
    <x v="3"/>
    <m/>
    <x v="19"/>
    <x v="2"/>
    <x v="157"/>
    <m/>
    <m/>
    <m/>
    <n v="15"/>
    <n v="201208"/>
    <n v="195000"/>
  </r>
  <r>
    <x v="447"/>
    <x v="3"/>
    <m/>
    <x v="19"/>
    <x v="2"/>
    <x v="158"/>
    <m/>
    <m/>
    <m/>
    <n v="2"/>
    <n v="201208"/>
    <n v="48000"/>
  </r>
  <r>
    <x v="447"/>
    <x v="3"/>
    <m/>
    <x v="19"/>
    <x v="2"/>
    <x v="159"/>
    <m/>
    <m/>
    <m/>
    <n v="1"/>
    <n v="201208"/>
    <n v="33000"/>
  </r>
  <r>
    <x v="447"/>
    <x v="3"/>
    <m/>
    <x v="19"/>
    <x v="2"/>
    <x v="181"/>
    <m/>
    <m/>
    <m/>
    <n v="2"/>
    <n v="201208"/>
    <n v="26000"/>
  </r>
  <r>
    <x v="447"/>
    <x v="3"/>
    <m/>
    <x v="35"/>
    <x v="2"/>
    <x v="170"/>
    <m/>
    <m/>
    <m/>
    <n v="2"/>
    <n v="201208"/>
    <n v="8000"/>
  </r>
  <r>
    <x v="447"/>
    <x v="3"/>
    <m/>
    <x v="35"/>
    <x v="2"/>
    <x v="160"/>
    <m/>
    <m/>
    <m/>
    <n v="6"/>
    <n v="201208"/>
    <n v="120000"/>
  </r>
  <r>
    <x v="447"/>
    <x v="3"/>
    <m/>
    <x v="18"/>
    <x v="2"/>
    <x v="161"/>
    <m/>
    <m/>
    <m/>
    <n v="22"/>
    <n v="201208"/>
    <n v="66000"/>
  </r>
  <r>
    <x v="447"/>
    <x v="3"/>
    <m/>
    <x v="18"/>
    <x v="2"/>
    <x v="161"/>
    <m/>
    <m/>
    <m/>
    <n v="2"/>
    <n v="201208"/>
    <n v="6000"/>
  </r>
  <r>
    <x v="448"/>
    <x v="4"/>
    <m/>
    <x v="0"/>
    <x v="1"/>
    <x v="123"/>
    <m/>
    <m/>
    <m/>
    <n v="2"/>
    <n v="201208"/>
    <n v="70000"/>
  </r>
  <r>
    <x v="448"/>
    <x v="4"/>
    <m/>
    <x v="0"/>
    <x v="1"/>
    <x v="124"/>
    <m/>
    <m/>
    <m/>
    <n v="1"/>
    <n v="201208"/>
    <n v="20000"/>
  </r>
  <r>
    <x v="448"/>
    <x v="4"/>
    <m/>
    <x v="4"/>
    <x v="5"/>
    <x v="191"/>
    <m/>
    <m/>
    <m/>
    <n v="5"/>
    <n v="201208"/>
    <n v="81820"/>
  </r>
  <r>
    <x v="448"/>
    <x v="4"/>
    <m/>
    <x v="0"/>
    <x v="7"/>
    <x v="163"/>
    <m/>
    <m/>
    <m/>
    <n v="4"/>
    <n v="201208"/>
    <n v="80000"/>
  </r>
  <r>
    <x v="448"/>
    <x v="4"/>
    <m/>
    <x v="0"/>
    <x v="3"/>
    <x v="164"/>
    <m/>
    <m/>
    <m/>
    <n v="9"/>
    <n v="201208"/>
    <n v="0"/>
  </r>
  <r>
    <x v="448"/>
    <x v="4"/>
    <m/>
    <x v="31"/>
    <x v="3"/>
    <x v="88"/>
    <m/>
    <m/>
    <m/>
    <n v="7"/>
    <n v="201208"/>
    <n v="0"/>
  </r>
  <r>
    <x v="448"/>
    <x v="4"/>
    <m/>
    <x v="6"/>
    <x v="2"/>
    <x v="126"/>
    <m/>
    <m/>
    <m/>
    <n v="2"/>
    <n v="201208"/>
    <n v="40000"/>
  </r>
  <r>
    <x v="448"/>
    <x v="4"/>
    <m/>
    <x v="34"/>
    <x v="2"/>
    <x v="128"/>
    <m/>
    <m/>
    <m/>
    <n v="31"/>
    <n v="201208"/>
    <n v="1150100"/>
  </r>
  <r>
    <x v="448"/>
    <x v="4"/>
    <m/>
    <x v="25"/>
    <x v="2"/>
    <x v="129"/>
    <m/>
    <m/>
    <m/>
    <n v="1"/>
    <n v="201208"/>
    <n v="99000"/>
  </r>
  <r>
    <x v="448"/>
    <x v="4"/>
    <m/>
    <x v="0"/>
    <x v="2"/>
    <x v="130"/>
    <m/>
    <m/>
    <m/>
    <n v="47"/>
    <n v="201208"/>
    <n v="1551000"/>
  </r>
  <r>
    <x v="448"/>
    <x v="4"/>
    <m/>
    <x v="0"/>
    <x v="2"/>
    <x v="131"/>
    <m/>
    <m/>
    <m/>
    <n v="7"/>
    <n v="201208"/>
    <n v="231000"/>
  </r>
  <r>
    <x v="448"/>
    <x v="4"/>
    <m/>
    <x v="30"/>
    <x v="2"/>
    <x v="132"/>
    <m/>
    <m/>
    <m/>
    <n v="16"/>
    <n v="201208"/>
    <n v="358400"/>
  </r>
  <r>
    <x v="448"/>
    <x v="4"/>
    <m/>
    <x v="30"/>
    <x v="2"/>
    <x v="133"/>
    <m/>
    <m/>
    <m/>
    <n v="2"/>
    <n v="201208"/>
    <n v="78400"/>
  </r>
  <r>
    <x v="448"/>
    <x v="4"/>
    <m/>
    <x v="34"/>
    <x v="2"/>
    <x v="134"/>
    <m/>
    <m/>
    <m/>
    <n v="2"/>
    <n v="201208"/>
    <n v="74200"/>
  </r>
  <r>
    <x v="448"/>
    <x v="4"/>
    <m/>
    <x v="1"/>
    <x v="2"/>
    <x v="135"/>
    <m/>
    <m/>
    <m/>
    <n v="3"/>
    <n v="201208"/>
    <n v="60000"/>
  </r>
  <r>
    <x v="448"/>
    <x v="4"/>
    <m/>
    <x v="36"/>
    <x v="2"/>
    <x v="136"/>
    <m/>
    <m/>
    <m/>
    <n v="3"/>
    <n v="201208"/>
    <n v="84000"/>
  </r>
  <r>
    <x v="448"/>
    <x v="4"/>
    <m/>
    <x v="36"/>
    <x v="2"/>
    <x v="176"/>
    <m/>
    <m/>
    <m/>
    <n v="1"/>
    <n v="201208"/>
    <n v="49000"/>
  </r>
  <r>
    <x v="448"/>
    <x v="4"/>
    <m/>
    <x v="0"/>
    <x v="2"/>
    <x v="138"/>
    <m/>
    <m/>
    <m/>
    <n v="46"/>
    <n v="201208"/>
    <n v="920000"/>
  </r>
  <r>
    <x v="448"/>
    <x v="4"/>
    <m/>
    <x v="0"/>
    <x v="2"/>
    <x v="139"/>
    <m/>
    <m/>
    <m/>
    <n v="26"/>
    <n v="201208"/>
    <n v="910000"/>
  </r>
  <r>
    <x v="448"/>
    <x v="4"/>
    <m/>
    <x v="32"/>
    <x v="2"/>
    <x v="140"/>
    <m/>
    <m/>
    <m/>
    <n v="9"/>
    <n v="201208"/>
    <n v="333900"/>
  </r>
  <r>
    <x v="448"/>
    <x v="4"/>
    <m/>
    <x v="18"/>
    <x v="2"/>
    <x v="125"/>
    <m/>
    <m/>
    <m/>
    <n v="23"/>
    <n v="201208"/>
    <n v="69000"/>
  </r>
  <r>
    <x v="448"/>
    <x v="4"/>
    <m/>
    <x v="0"/>
    <x v="2"/>
    <x v="138"/>
    <m/>
    <m/>
    <m/>
    <n v="1"/>
    <n v="201208"/>
    <n v="20000"/>
  </r>
  <r>
    <x v="448"/>
    <x v="4"/>
    <m/>
    <x v="4"/>
    <x v="2"/>
    <x v="142"/>
    <m/>
    <m/>
    <m/>
    <n v="1"/>
    <n v="201208"/>
    <n v="4000"/>
  </r>
  <r>
    <x v="448"/>
    <x v="4"/>
    <m/>
    <x v="4"/>
    <x v="2"/>
    <x v="143"/>
    <m/>
    <m/>
    <m/>
    <n v="2"/>
    <n v="201208"/>
    <n v="40000"/>
  </r>
  <r>
    <x v="448"/>
    <x v="4"/>
    <m/>
    <x v="4"/>
    <x v="2"/>
    <x v="144"/>
    <m/>
    <m/>
    <m/>
    <n v="7"/>
    <n v="201208"/>
    <n v="28000"/>
  </r>
  <r>
    <x v="448"/>
    <x v="4"/>
    <m/>
    <x v="31"/>
    <x v="2"/>
    <x v="145"/>
    <m/>
    <m/>
    <m/>
    <n v="47"/>
    <n v="201208"/>
    <n v="1052800"/>
  </r>
  <r>
    <x v="448"/>
    <x v="4"/>
    <m/>
    <x v="31"/>
    <x v="2"/>
    <x v="146"/>
    <m/>
    <m/>
    <m/>
    <n v="61"/>
    <n v="201208"/>
    <n v="2391200"/>
  </r>
  <r>
    <x v="448"/>
    <x v="4"/>
    <m/>
    <x v="32"/>
    <x v="2"/>
    <x v="147"/>
    <m/>
    <m/>
    <m/>
    <n v="32"/>
    <n v="201208"/>
    <n v="1187200"/>
  </r>
  <r>
    <x v="448"/>
    <x v="4"/>
    <m/>
    <x v="0"/>
    <x v="2"/>
    <x v="148"/>
    <m/>
    <m/>
    <m/>
    <n v="1"/>
    <n v="201208"/>
    <n v="20000"/>
  </r>
  <r>
    <x v="448"/>
    <x v="4"/>
    <m/>
    <x v="0"/>
    <x v="2"/>
    <x v="174"/>
    <m/>
    <m/>
    <m/>
    <n v="1"/>
    <n v="201208"/>
    <n v="35000"/>
  </r>
  <r>
    <x v="448"/>
    <x v="4"/>
    <m/>
    <x v="31"/>
    <x v="2"/>
    <x v="189"/>
    <m/>
    <m/>
    <m/>
    <n v="12"/>
    <n v="201208"/>
    <n v="268800"/>
  </r>
  <r>
    <x v="448"/>
    <x v="4"/>
    <m/>
    <x v="31"/>
    <x v="2"/>
    <x v="184"/>
    <m/>
    <m/>
    <m/>
    <n v="21"/>
    <n v="201208"/>
    <n v="823200"/>
  </r>
  <r>
    <x v="448"/>
    <x v="4"/>
    <m/>
    <x v="32"/>
    <x v="2"/>
    <x v="185"/>
    <m/>
    <m/>
    <m/>
    <n v="6"/>
    <n v="201208"/>
    <n v="222600"/>
  </r>
  <r>
    <x v="448"/>
    <x v="4"/>
    <m/>
    <x v="31"/>
    <x v="2"/>
    <x v="186"/>
    <m/>
    <m/>
    <m/>
    <n v="76"/>
    <n v="201208"/>
    <n v="1702400"/>
  </r>
  <r>
    <x v="448"/>
    <x v="4"/>
    <m/>
    <x v="31"/>
    <x v="2"/>
    <x v="187"/>
    <m/>
    <m/>
    <m/>
    <n v="59"/>
    <n v="201208"/>
    <n v="2312800"/>
  </r>
  <r>
    <x v="448"/>
    <x v="4"/>
    <m/>
    <x v="32"/>
    <x v="2"/>
    <x v="188"/>
    <m/>
    <m/>
    <m/>
    <n v="58"/>
    <n v="201208"/>
    <n v="2151800"/>
  </r>
  <r>
    <x v="448"/>
    <x v="4"/>
    <m/>
    <x v="22"/>
    <x v="2"/>
    <x v="150"/>
    <m/>
    <m/>
    <m/>
    <n v="8"/>
    <n v="201208"/>
    <n v="304000"/>
  </r>
  <r>
    <x v="448"/>
    <x v="4"/>
    <m/>
    <x v="5"/>
    <x v="2"/>
    <x v="151"/>
    <m/>
    <m/>
    <m/>
    <n v="21"/>
    <n v="201208"/>
    <n v="588000"/>
  </r>
  <r>
    <x v="448"/>
    <x v="4"/>
    <m/>
    <x v="5"/>
    <x v="2"/>
    <x v="152"/>
    <m/>
    <m/>
    <m/>
    <n v="5"/>
    <n v="201208"/>
    <n v="240000"/>
  </r>
  <r>
    <x v="448"/>
    <x v="4"/>
    <m/>
    <x v="5"/>
    <x v="2"/>
    <x v="153"/>
    <m/>
    <m/>
    <m/>
    <n v="7"/>
    <n v="201208"/>
    <n v="196000"/>
  </r>
  <r>
    <x v="448"/>
    <x v="4"/>
    <m/>
    <x v="33"/>
    <x v="2"/>
    <x v="155"/>
    <m/>
    <m/>
    <m/>
    <n v="4"/>
    <n v="201208"/>
    <n v="72800"/>
  </r>
  <r>
    <x v="448"/>
    <x v="4"/>
    <m/>
    <x v="19"/>
    <x v="2"/>
    <x v="157"/>
    <m/>
    <m/>
    <m/>
    <n v="22"/>
    <n v="201208"/>
    <n v="286000"/>
  </r>
  <r>
    <x v="448"/>
    <x v="4"/>
    <m/>
    <x v="19"/>
    <x v="2"/>
    <x v="158"/>
    <m/>
    <m/>
    <m/>
    <n v="9"/>
    <n v="201208"/>
    <n v="216000"/>
  </r>
  <r>
    <x v="448"/>
    <x v="4"/>
    <m/>
    <x v="19"/>
    <x v="2"/>
    <x v="159"/>
    <m/>
    <m/>
    <m/>
    <n v="2"/>
    <n v="201208"/>
    <n v="66000"/>
  </r>
  <r>
    <x v="448"/>
    <x v="4"/>
    <m/>
    <x v="35"/>
    <x v="2"/>
    <x v="160"/>
    <m/>
    <m/>
    <m/>
    <n v="3"/>
    <n v="201208"/>
    <n v="60000"/>
  </r>
  <r>
    <x v="448"/>
    <x v="4"/>
    <m/>
    <x v="18"/>
    <x v="2"/>
    <x v="161"/>
    <m/>
    <m/>
    <m/>
    <n v="33"/>
    <n v="201208"/>
    <n v="99000"/>
  </r>
  <r>
    <x v="448"/>
    <x v="4"/>
    <m/>
    <x v="18"/>
    <x v="2"/>
    <x v="161"/>
    <m/>
    <m/>
    <m/>
    <n v="1"/>
    <n v="201208"/>
    <n v="3000"/>
  </r>
  <r>
    <x v="449"/>
    <x v="1"/>
    <m/>
    <x v="0"/>
    <x v="1"/>
    <x v="123"/>
    <m/>
    <m/>
    <m/>
    <n v="3"/>
    <n v="201208"/>
    <n v="105000"/>
  </r>
  <r>
    <x v="449"/>
    <x v="1"/>
    <m/>
    <x v="0"/>
    <x v="7"/>
    <x v="163"/>
    <m/>
    <m/>
    <m/>
    <n v="3"/>
    <n v="201208"/>
    <n v="60000"/>
  </r>
  <r>
    <x v="449"/>
    <x v="1"/>
    <m/>
    <x v="0"/>
    <x v="3"/>
    <x v="164"/>
    <m/>
    <m/>
    <m/>
    <n v="5"/>
    <n v="201208"/>
    <n v="0"/>
  </r>
  <r>
    <x v="449"/>
    <x v="1"/>
    <m/>
    <x v="6"/>
    <x v="2"/>
    <x v="126"/>
    <m/>
    <m/>
    <m/>
    <n v="3"/>
    <n v="201208"/>
    <n v="60000"/>
  </r>
  <r>
    <x v="449"/>
    <x v="1"/>
    <m/>
    <x v="6"/>
    <x v="2"/>
    <x v="127"/>
    <m/>
    <m/>
    <m/>
    <n v="1"/>
    <n v="201208"/>
    <n v="35000"/>
  </r>
  <r>
    <x v="449"/>
    <x v="1"/>
    <m/>
    <x v="34"/>
    <x v="2"/>
    <x v="128"/>
    <m/>
    <m/>
    <m/>
    <n v="30"/>
    <n v="201208"/>
    <n v="1113000"/>
  </r>
  <r>
    <x v="449"/>
    <x v="1"/>
    <m/>
    <x v="25"/>
    <x v="2"/>
    <x v="129"/>
    <m/>
    <m/>
    <m/>
    <n v="3"/>
    <n v="201208"/>
    <n v="297000"/>
  </r>
  <r>
    <x v="449"/>
    <x v="1"/>
    <m/>
    <x v="0"/>
    <x v="2"/>
    <x v="130"/>
    <m/>
    <m/>
    <m/>
    <n v="33"/>
    <n v="201208"/>
    <n v="1089000"/>
  </r>
  <r>
    <x v="449"/>
    <x v="1"/>
    <m/>
    <x v="0"/>
    <x v="2"/>
    <x v="131"/>
    <m/>
    <m/>
    <m/>
    <n v="4"/>
    <n v="201208"/>
    <n v="132000"/>
  </r>
  <r>
    <x v="449"/>
    <x v="1"/>
    <m/>
    <x v="0"/>
    <x v="2"/>
    <x v="168"/>
    <m/>
    <m/>
    <m/>
    <n v="1"/>
    <n v="201208"/>
    <n v="20000"/>
  </r>
  <r>
    <x v="449"/>
    <x v="1"/>
    <m/>
    <x v="32"/>
    <x v="2"/>
    <x v="180"/>
    <m/>
    <m/>
    <m/>
    <n v="1"/>
    <n v="201208"/>
    <n v="37100"/>
  </r>
  <r>
    <x v="449"/>
    <x v="1"/>
    <m/>
    <x v="0"/>
    <x v="2"/>
    <x v="179"/>
    <m/>
    <m/>
    <m/>
    <n v="2"/>
    <n v="201208"/>
    <n v="6000"/>
  </r>
  <r>
    <x v="449"/>
    <x v="1"/>
    <m/>
    <x v="0"/>
    <x v="2"/>
    <x v="178"/>
    <m/>
    <m/>
    <m/>
    <n v="1"/>
    <n v="201208"/>
    <n v="35000"/>
  </r>
  <r>
    <x v="449"/>
    <x v="1"/>
    <m/>
    <x v="30"/>
    <x v="2"/>
    <x v="132"/>
    <m/>
    <m/>
    <m/>
    <n v="10"/>
    <n v="201208"/>
    <n v="224000"/>
  </r>
  <r>
    <x v="449"/>
    <x v="1"/>
    <m/>
    <x v="30"/>
    <x v="2"/>
    <x v="133"/>
    <m/>
    <m/>
    <m/>
    <n v="4"/>
    <n v="201208"/>
    <n v="156800"/>
  </r>
  <r>
    <x v="449"/>
    <x v="1"/>
    <m/>
    <x v="34"/>
    <x v="2"/>
    <x v="134"/>
    <m/>
    <m/>
    <m/>
    <n v="2"/>
    <n v="201208"/>
    <n v="74200"/>
  </r>
  <r>
    <x v="449"/>
    <x v="1"/>
    <m/>
    <x v="1"/>
    <x v="2"/>
    <x v="135"/>
    <m/>
    <m/>
    <m/>
    <n v="2"/>
    <n v="201208"/>
    <n v="40000"/>
  </r>
  <r>
    <x v="449"/>
    <x v="1"/>
    <m/>
    <x v="36"/>
    <x v="2"/>
    <x v="136"/>
    <m/>
    <m/>
    <m/>
    <n v="3"/>
    <n v="201208"/>
    <n v="84000"/>
  </r>
  <r>
    <x v="449"/>
    <x v="1"/>
    <m/>
    <x v="36"/>
    <x v="2"/>
    <x v="176"/>
    <m/>
    <m/>
    <m/>
    <n v="1"/>
    <n v="201208"/>
    <n v="49000"/>
  </r>
  <r>
    <x v="449"/>
    <x v="1"/>
    <m/>
    <x v="0"/>
    <x v="2"/>
    <x v="138"/>
    <m/>
    <m/>
    <m/>
    <n v="45"/>
    <n v="201208"/>
    <n v="900000"/>
  </r>
  <r>
    <x v="449"/>
    <x v="1"/>
    <m/>
    <x v="0"/>
    <x v="2"/>
    <x v="139"/>
    <m/>
    <m/>
    <m/>
    <n v="22"/>
    <n v="201208"/>
    <n v="770000"/>
  </r>
  <r>
    <x v="449"/>
    <x v="1"/>
    <m/>
    <x v="32"/>
    <x v="2"/>
    <x v="140"/>
    <m/>
    <m/>
    <m/>
    <n v="18"/>
    <n v="201208"/>
    <n v="667800"/>
  </r>
  <r>
    <x v="449"/>
    <x v="1"/>
    <m/>
    <x v="18"/>
    <x v="2"/>
    <x v="125"/>
    <m/>
    <m/>
    <m/>
    <n v="29"/>
    <n v="201208"/>
    <n v="87000"/>
  </r>
  <r>
    <x v="449"/>
    <x v="1"/>
    <m/>
    <x v="0"/>
    <x v="2"/>
    <x v="141"/>
    <m/>
    <m/>
    <m/>
    <n v="3"/>
    <n v="201208"/>
    <n v="99000"/>
  </r>
  <r>
    <x v="449"/>
    <x v="1"/>
    <m/>
    <x v="4"/>
    <x v="2"/>
    <x v="143"/>
    <m/>
    <m/>
    <m/>
    <n v="6"/>
    <n v="201208"/>
    <n v="120000"/>
  </r>
  <r>
    <x v="449"/>
    <x v="1"/>
    <m/>
    <x v="4"/>
    <x v="2"/>
    <x v="144"/>
    <m/>
    <m/>
    <m/>
    <n v="5"/>
    <n v="201208"/>
    <n v="20000"/>
  </r>
  <r>
    <x v="449"/>
    <x v="1"/>
    <m/>
    <x v="31"/>
    <x v="2"/>
    <x v="145"/>
    <m/>
    <m/>
    <m/>
    <n v="63"/>
    <n v="201208"/>
    <n v="1411200"/>
  </r>
  <r>
    <x v="449"/>
    <x v="1"/>
    <m/>
    <x v="31"/>
    <x v="2"/>
    <x v="146"/>
    <m/>
    <m/>
    <m/>
    <n v="113"/>
    <n v="201208"/>
    <n v="4429600"/>
  </r>
  <r>
    <x v="449"/>
    <x v="1"/>
    <m/>
    <x v="32"/>
    <x v="2"/>
    <x v="147"/>
    <m/>
    <m/>
    <m/>
    <n v="46"/>
    <n v="201208"/>
    <n v="1706600"/>
  </r>
  <r>
    <x v="449"/>
    <x v="1"/>
    <m/>
    <x v="0"/>
    <x v="2"/>
    <x v="148"/>
    <m/>
    <m/>
    <m/>
    <n v="2"/>
    <n v="201208"/>
    <n v="40000"/>
  </r>
  <r>
    <x v="449"/>
    <x v="1"/>
    <m/>
    <x v="31"/>
    <x v="2"/>
    <x v="189"/>
    <m/>
    <m/>
    <m/>
    <n v="9"/>
    <n v="201208"/>
    <n v="201600"/>
  </r>
  <r>
    <x v="449"/>
    <x v="1"/>
    <m/>
    <x v="31"/>
    <x v="2"/>
    <x v="184"/>
    <m/>
    <m/>
    <m/>
    <n v="11"/>
    <n v="201208"/>
    <n v="431200"/>
  </r>
  <r>
    <x v="449"/>
    <x v="1"/>
    <m/>
    <x v="32"/>
    <x v="2"/>
    <x v="185"/>
    <m/>
    <m/>
    <m/>
    <n v="3"/>
    <n v="201208"/>
    <n v="111300"/>
  </r>
  <r>
    <x v="449"/>
    <x v="1"/>
    <m/>
    <x v="31"/>
    <x v="2"/>
    <x v="186"/>
    <m/>
    <m/>
    <m/>
    <n v="208"/>
    <n v="201208"/>
    <n v="4659200"/>
  </r>
  <r>
    <x v="449"/>
    <x v="1"/>
    <m/>
    <x v="31"/>
    <x v="2"/>
    <x v="187"/>
    <m/>
    <m/>
    <m/>
    <n v="224"/>
    <n v="201208"/>
    <n v="8780800"/>
  </r>
  <r>
    <x v="449"/>
    <x v="1"/>
    <m/>
    <x v="32"/>
    <x v="2"/>
    <x v="188"/>
    <m/>
    <m/>
    <m/>
    <n v="125"/>
    <n v="201208"/>
    <n v="4637500"/>
  </r>
  <r>
    <x v="449"/>
    <x v="1"/>
    <m/>
    <x v="22"/>
    <x v="2"/>
    <x v="150"/>
    <m/>
    <m/>
    <m/>
    <n v="12"/>
    <n v="201208"/>
    <n v="456000"/>
  </r>
  <r>
    <x v="449"/>
    <x v="1"/>
    <m/>
    <x v="22"/>
    <x v="2"/>
    <x v="150"/>
    <m/>
    <m/>
    <m/>
    <n v="2"/>
    <n v="201208"/>
    <n v="76000"/>
  </r>
  <r>
    <x v="449"/>
    <x v="1"/>
    <m/>
    <x v="5"/>
    <x v="2"/>
    <x v="151"/>
    <m/>
    <m/>
    <m/>
    <n v="19"/>
    <n v="201208"/>
    <n v="532000"/>
  </r>
  <r>
    <x v="449"/>
    <x v="1"/>
    <m/>
    <x v="5"/>
    <x v="2"/>
    <x v="152"/>
    <m/>
    <m/>
    <m/>
    <n v="6"/>
    <n v="201208"/>
    <n v="288000"/>
  </r>
  <r>
    <x v="449"/>
    <x v="1"/>
    <m/>
    <x v="5"/>
    <x v="2"/>
    <x v="153"/>
    <m/>
    <m/>
    <m/>
    <n v="4"/>
    <n v="201208"/>
    <n v="112000"/>
  </r>
  <r>
    <x v="449"/>
    <x v="1"/>
    <m/>
    <x v="33"/>
    <x v="2"/>
    <x v="155"/>
    <m/>
    <m/>
    <m/>
    <n v="7"/>
    <n v="201208"/>
    <n v="127400"/>
  </r>
  <r>
    <x v="449"/>
    <x v="1"/>
    <m/>
    <x v="19"/>
    <x v="2"/>
    <x v="157"/>
    <m/>
    <m/>
    <m/>
    <n v="28"/>
    <n v="201208"/>
    <n v="364000"/>
  </r>
  <r>
    <x v="449"/>
    <x v="1"/>
    <m/>
    <x v="19"/>
    <x v="2"/>
    <x v="158"/>
    <m/>
    <m/>
    <m/>
    <n v="6"/>
    <n v="201208"/>
    <n v="144000"/>
  </r>
  <r>
    <x v="449"/>
    <x v="1"/>
    <m/>
    <x v="19"/>
    <x v="2"/>
    <x v="159"/>
    <m/>
    <m/>
    <m/>
    <n v="1"/>
    <n v="201208"/>
    <n v="33000"/>
  </r>
  <r>
    <x v="449"/>
    <x v="1"/>
    <m/>
    <x v="35"/>
    <x v="2"/>
    <x v="160"/>
    <m/>
    <m/>
    <m/>
    <n v="5"/>
    <n v="201208"/>
    <n v="100000"/>
  </r>
  <r>
    <x v="449"/>
    <x v="1"/>
    <m/>
    <x v="18"/>
    <x v="2"/>
    <x v="161"/>
    <m/>
    <m/>
    <m/>
    <n v="23"/>
    <n v="201208"/>
    <n v="69000"/>
  </r>
  <r>
    <x v="449"/>
    <x v="1"/>
    <m/>
    <x v="18"/>
    <x v="2"/>
    <x v="161"/>
    <m/>
    <m/>
    <m/>
    <n v="9"/>
    <n v="201208"/>
    <n v="27000"/>
  </r>
  <r>
    <x v="450"/>
    <x v="0"/>
    <m/>
    <x v="0"/>
    <x v="1"/>
    <x v="123"/>
    <m/>
    <m/>
    <m/>
    <n v="1"/>
    <n v="201208"/>
    <n v="35000"/>
  </r>
  <r>
    <x v="450"/>
    <x v="0"/>
    <m/>
    <x v="0"/>
    <x v="7"/>
    <x v="163"/>
    <m/>
    <m/>
    <m/>
    <n v="1"/>
    <n v="201208"/>
    <n v="20000"/>
  </r>
  <r>
    <x v="450"/>
    <x v="0"/>
    <m/>
    <x v="6"/>
    <x v="2"/>
    <x v="126"/>
    <m/>
    <m/>
    <m/>
    <n v="5"/>
    <n v="201208"/>
    <n v="100000"/>
  </r>
  <r>
    <x v="450"/>
    <x v="0"/>
    <m/>
    <x v="6"/>
    <x v="2"/>
    <x v="127"/>
    <m/>
    <m/>
    <m/>
    <n v="1"/>
    <n v="201208"/>
    <n v="35000"/>
  </r>
  <r>
    <x v="450"/>
    <x v="0"/>
    <m/>
    <x v="34"/>
    <x v="2"/>
    <x v="128"/>
    <m/>
    <m/>
    <m/>
    <n v="48"/>
    <n v="201208"/>
    <n v="1780800"/>
  </r>
  <r>
    <x v="450"/>
    <x v="0"/>
    <m/>
    <x v="25"/>
    <x v="2"/>
    <x v="129"/>
    <m/>
    <m/>
    <m/>
    <n v="3"/>
    <n v="201208"/>
    <n v="297000"/>
  </r>
  <r>
    <x v="450"/>
    <x v="0"/>
    <m/>
    <x v="0"/>
    <x v="2"/>
    <x v="130"/>
    <m/>
    <m/>
    <m/>
    <n v="26"/>
    <n v="201208"/>
    <n v="858000"/>
  </r>
  <r>
    <x v="450"/>
    <x v="0"/>
    <m/>
    <x v="0"/>
    <x v="2"/>
    <x v="131"/>
    <m/>
    <m/>
    <m/>
    <n v="3"/>
    <n v="201208"/>
    <n v="99000"/>
  </r>
  <r>
    <x v="450"/>
    <x v="0"/>
    <m/>
    <x v="0"/>
    <x v="2"/>
    <x v="168"/>
    <m/>
    <m/>
    <m/>
    <n v="2"/>
    <n v="201208"/>
    <n v="40000"/>
  </r>
  <r>
    <x v="450"/>
    <x v="0"/>
    <m/>
    <x v="0"/>
    <x v="2"/>
    <x v="178"/>
    <m/>
    <m/>
    <m/>
    <n v="1"/>
    <n v="201208"/>
    <n v="35000"/>
  </r>
  <r>
    <x v="450"/>
    <x v="0"/>
    <m/>
    <x v="31"/>
    <x v="2"/>
    <x v="192"/>
    <m/>
    <m/>
    <m/>
    <n v="1"/>
    <n v="201208"/>
    <n v="39200"/>
  </r>
  <r>
    <x v="450"/>
    <x v="0"/>
    <m/>
    <x v="30"/>
    <x v="2"/>
    <x v="132"/>
    <m/>
    <m/>
    <m/>
    <n v="6"/>
    <n v="201208"/>
    <n v="134400"/>
  </r>
  <r>
    <x v="450"/>
    <x v="0"/>
    <m/>
    <x v="30"/>
    <x v="2"/>
    <x v="133"/>
    <m/>
    <m/>
    <m/>
    <n v="2"/>
    <n v="201208"/>
    <n v="78400"/>
  </r>
  <r>
    <x v="450"/>
    <x v="0"/>
    <m/>
    <x v="34"/>
    <x v="2"/>
    <x v="134"/>
    <m/>
    <m/>
    <m/>
    <n v="3"/>
    <n v="201208"/>
    <n v="111300"/>
  </r>
  <r>
    <x v="450"/>
    <x v="0"/>
    <m/>
    <x v="1"/>
    <x v="2"/>
    <x v="135"/>
    <m/>
    <m/>
    <m/>
    <n v="2"/>
    <n v="201208"/>
    <n v="40000"/>
  </r>
  <r>
    <x v="450"/>
    <x v="0"/>
    <m/>
    <x v="1"/>
    <x v="2"/>
    <x v="165"/>
    <m/>
    <m/>
    <m/>
    <n v="1"/>
    <n v="201208"/>
    <n v="35000"/>
  </r>
  <r>
    <x v="450"/>
    <x v="0"/>
    <m/>
    <x v="36"/>
    <x v="2"/>
    <x v="136"/>
    <m/>
    <m/>
    <m/>
    <n v="5"/>
    <n v="201208"/>
    <n v="140000"/>
  </r>
  <r>
    <x v="450"/>
    <x v="0"/>
    <m/>
    <x v="36"/>
    <x v="2"/>
    <x v="137"/>
    <m/>
    <m/>
    <m/>
    <n v="1"/>
    <n v="201208"/>
    <n v="42000"/>
  </r>
  <r>
    <x v="450"/>
    <x v="0"/>
    <m/>
    <x v="0"/>
    <x v="2"/>
    <x v="138"/>
    <m/>
    <m/>
    <m/>
    <n v="53"/>
    <n v="201208"/>
    <n v="1060000"/>
  </r>
  <r>
    <x v="450"/>
    <x v="0"/>
    <m/>
    <x v="0"/>
    <x v="2"/>
    <x v="139"/>
    <m/>
    <m/>
    <m/>
    <n v="39"/>
    <n v="201208"/>
    <n v="1365000"/>
  </r>
  <r>
    <x v="450"/>
    <x v="0"/>
    <m/>
    <x v="32"/>
    <x v="2"/>
    <x v="140"/>
    <m/>
    <m/>
    <m/>
    <n v="38"/>
    <n v="201208"/>
    <n v="1409800"/>
  </r>
  <r>
    <x v="450"/>
    <x v="0"/>
    <m/>
    <x v="18"/>
    <x v="2"/>
    <x v="125"/>
    <m/>
    <m/>
    <m/>
    <n v="43"/>
    <n v="201208"/>
    <n v="129000"/>
  </r>
  <r>
    <x v="450"/>
    <x v="0"/>
    <m/>
    <x v="0"/>
    <x v="2"/>
    <x v="138"/>
    <m/>
    <m/>
    <m/>
    <n v="1"/>
    <n v="201208"/>
    <n v="20000"/>
  </r>
  <r>
    <x v="450"/>
    <x v="0"/>
    <m/>
    <x v="4"/>
    <x v="2"/>
    <x v="142"/>
    <m/>
    <m/>
    <m/>
    <n v="3"/>
    <n v="201208"/>
    <n v="12000"/>
  </r>
  <r>
    <x v="450"/>
    <x v="0"/>
    <m/>
    <x v="4"/>
    <x v="2"/>
    <x v="143"/>
    <m/>
    <m/>
    <m/>
    <n v="8"/>
    <n v="201208"/>
    <n v="160000"/>
  </r>
  <r>
    <x v="450"/>
    <x v="0"/>
    <m/>
    <x v="4"/>
    <x v="2"/>
    <x v="144"/>
    <m/>
    <m/>
    <m/>
    <n v="5"/>
    <n v="201208"/>
    <n v="20000"/>
  </r>
  <r>
    <x v="450"/>
    <x v="0"/>
    <m/>
    <x v="31"/>
    <x v="2"/>
    <x v="145"/>
    <m/>
    <m/>
    <m/>
    <n v="81"/>
    <n v="201208"/>
    <n v="1814400"/>
  </r>
  <r>
    <x v="450"/>
    <x v="0"/>
    <m/>
    <x v="31"/>
    <x v="2"/>
    <x v="146"/>
    <m/>
    <m/>
    <m/>
    <n v="86"/>
    <n v="201208"/>
    <n v="3371200"/>
  </r>
  <r>
    <x v="450"/>
    <x v="0"/>
    <m/>
    <x v="32"/>
    <x v="2"/>
    <x v="147"/>
    <m/>
    <m/>
    <m/>
    <n v="68"/>
    <n v="201208"/>
    <n v="2522800"/>
  </r>
  <r>
    <x v="450"/>
    <x v="0"/>
    <m/>
    <x v="0"/>
    <x v="2"/>
    <x v="149"/>
    <m/>
    <m/>
    <m/>
    <n v="3"/>
    <n v="201208"/>
    <n v="60000"/>
  </r>
  <r>
    <x v="450"/>
    <x v="0"/>
    <m/>
    <x v="0"/>
    <x v="2"/>
    <x v="174"/>
    <m/>
    <m/>
    <m/>
    <n v="1"/>
    <n v="201208"/>
    <n v="35000"/>
  </r>
  <r>
    <x v="450"/>
    <x v="0"/>
    <m/>
    <x v="18"/>
    <x v="2"/>
    <x v="166"/>
    <m/>
    <m/>
    <m/>
    <n v="1"/>
    <n v="201208"/>
    <n v="3000"/>
  </r>
  <r>
    <x v="450"/>
    <x v="0"/>
    <m/>
    <x v="31"/>
    <x v="2"/>
    <x v="189"/>
    <m/>
    <m/>
    <m/>
    <n v="42"/>
    <n v="201208"/>
    <n v="940800"/>
  </r>
  <r>
    <x v="450"/>
    <x v="0"/>
    <m/>
    <x v="31"/>
    <x v="2"/>
    <x v="184"/>
    <m/>
    <m/>
    <m/>
    <n v="50"/>
    <n v="201208"/>
    <n v="1960000"/>
  </r>
  <r>
    <x v="450"/>
    <x v="0"/>
    <m/>
    <x v="32"/>
    <x v="2"/>
    <x v="185"/>
    <m/>
    <m/>
    <m/>
    <n v="24"/>
    <n v="201208"/>
    <n v="890400"/>
  </r>
  <r>
    <x v="450"/>
    <x v="0"/>
    <m/>
    <x v="31"/>
    <x v="2"/>
    <x v="186"/>
    <m/>
    <m/>
    <m/>
    <n v="142"/>
    <n v="201208"/>
    <n v="3180800"/>
  </r>
  <r>
    <x v="450"/>
    <x v="0"/>
    <m/>
    <x v="31"/>
    <x v="2"/>
    <x v="187"/>
    <m/>
    <m/>
    <m/>
    <n v="149"/>
    <n v="201208"/>
    <n v="5840800"/>
  </r>
  <r>
    <x v="450"/>
    <x v="0"/>
    <m/>
    <x v="32"/>
    <x v="2"/>
    <x v="188"/>
    <m/>
    <m/>
    <m/>
    <n v="78"/>
    <n v="201208"/>
    <n v="2893800"/>
  </r>
  <r>
    <x v="450"/>
    <x v="0"/>
    <m/>
    <x v="22"/>
    <x v="2"/>
    <x v="150"/>
    <m/>
    <m/>
    <m/>
    <n v="11"/>
    <n v="201208"/>
    <n v="418000"/>
  </r>
  <r>
    <x v="450"/>
    <x v="0"/>
    <m/>
    <x v="22"/>
    <x v="2"/>
    <x v="150"/>
    <m/>
    <m/>
    <m/>
    <n v="5"/>
    <n v="201208"/>
    <n v="190000"/>
  </r>
  <r>
    <x v="450"/>
    <x v="0"/>
    <m/>
    <x v="5"/>
    <x v="2"/>
    <x v="151"/>
    <m/>
    <m/>
    <m/>
    <n v="20"/>
    <n v="201208"/>
    <n v="560000"/>
  </r>
  <r>
    <x v="450"/>
    <x v="0"/>
    <m/>
    <x v="5"/>
    <x v="2"/>
    <x v="152"/>
    <m/>
    <m/>
    <m/>
    <n v="4"/>
    <n v="201208"/>
    <n v="192000"/>
  </r>
  <r>
    <x v="450"/>
    <x v="0"/>
    <m/>
    <x v="5"/>
    <x v="2"/>
    <x v="153"/>
    <m/>
    <m/>
    <m/>
    <n v="2"/>
    <n v="201208"/>
    <n v="56000"/>
  </r>
  <r>
    <x v="450"/>
    <x v="0"/>
    <m/>
    <x v="33"/>
    <x v="2"/>
    <x v="155"/>
    <m/>
    <m/>
    <m/>
    <n v="5"/>
    <n v="201208"/>
    <n v="91000"/>
  </r>
  <r>
    <x v="450"/>
    <x v="0"/>
    <m/>
    <x v="33"/>
    <x v="2"/>
    <x v="156"/>
    <m/>
    <m/>
    <m/>
    <n v="2"/>
    <n v="201208"/>
    <n v="67600"/>
  </r>
  <r>
    <x v="450"/>
    <x v="0"/>
    <m/>
    <x v="19"/>
    <x v="2"/>
    <x v="157"/>
    <m/>
    <m/>
    <m/>
    <n v="18"/>
    <n v="201208"/>
    <n v="234000"/>
  </r>
  <r>
    <x v="450"/>
    <x v="0"/>
    <m/>
    <x v="19"/>
    <x v="2"/>
    <x v="158"/>
    <m/>
    <m/>
    <m/>
    <n v="5"/>
    <n v="201208"/>
    <n v="120000"/>
  </r>
  <r>
    <x v="450"/>
    <x v="0"/>
    <m/>
    <x v="19"/>
    <x v="2"/>
    <x v="159"/>
    <m/>
    <m/>
    <m/>
    <n v="2"/>
    <n v="201208"/>
    <n v="66000"/>
  </r>
  <r>
    <x v="450"/>
    <x v="0"/>
    <m/>
    <x v="19"/>
    <x v="2"/>
    <x v="181"/>
    <m/>
    <m/>
    <m/>
    <n v="1"/>
    <n v="201208"/>
    <n v="13000"/>
  </r>
  <r>
    <x v="450"/>
    <x v="0"/>
    <m/>
    <x v="35"/>
    <x v="2"/>
    <x v="170"/>
    <m/>
    <m/>
    <m/>
    <n v="2"/>
    <n v="201208"/>
    <n v="8000"/>
  </r>
  <r>
    <x v="450"/>
    <x v="0"/>
    <m/>
    <x v="35"/>
    <x v="2"/>
    <x v="160"/>
    <m/>
    <m/>
    <m/>
    <n v="4"/>
    <n v="201208"/>
    <n v="80000"/>
  </r>
  <r>
    <x v="450"/>
    <x v="0"/>
    <m/>
    <x v="18"/>
    <x v="2"/>
    <x v="161"/>
    <m/>
    <m/>
    <m/>
    <n v="25"/>
    <n v="201208"/>
    <n v="75000"/>
  </r>
  <r>
    <x v="450"/>
    <x v="0"/>
    <m/>
    <x v="18"/>
    <x v="2"/>
    <x v="161"/>
    <m/>
    <m/>
    <m/>
    <n v="2"/>
    <n v="201208"/>
    <n v="6000"/>
  </r>
  <r>
    <x v="451"/>
    <x v="2"/>
    <m/>
    <x v="0"/>
    <x v="7"/>
    <x v="163"/>
    <m/>
    <m/>
    <m/>
    <n v="1"/>
    <n v="201208"/>
    <n v="20000"/>
  </r>
  <r>
    <x v="451"/>
    <x v="2"/>
    <m/>
    <x v="6"/>
    <x v="2"/>
    <x v="126"/>
    <m/>
    <m/>
    <m/>
    <n v="5"/>
    <n v="201208"/>
    <n v="100000"/>
  </r>
  <r>
    <x v="451"/>
    <x v="2"/>
    <m/>
    <x v="34"/>
    <x v="2"/>
    <x v="128"/>
    <m/>
    <m/>
    <m/>
    <n v="61"/>
    <n v="201208"/>
    <n v="2263100"/>
  </r>
  <r>
    <x v="451"/>
    <x v="2"/>
    <m/>
    <x v="25"/>
    <x v="2"/>
    <x v="129"/>
    <m/>
    <m/>
    <m/>
    <n v="4"/>
    <n v="201208"/>
    <n v="396000"/>
  </r>
  <r>
    <x v="451"/>
    <x v="2"/>
    <m/>
    <x v="0"/>
    <x v="2"/>
    <x v="130"/>
    <m/>
    <m/>
    <m/>
    <n v="29"/>
    <n v="201208"/>
    <n v="957000"/>
  </r>
  <r>
    <x v="451"/>
    <x v="2"/>
    <m/>
    <x v="0"/>
    <x v="2"/>
    <x v="168"/>
    <m/>
    <m/>
    <m/>
    <n v="2"/>
    <n v="201208"/>
    <n v="40000"/>
  </r>
  <r>
    <x v="451"/>
    <x v="2"/>
    <m/>
    <x v="0"/>
    <x v="2"/>
    <x v="178"/>
    <m/>
    <m/>
    <m/>
    <n v="1"/>
    <n v="201208"/>
    <n v="35000"/>
  </r>
  <r>
    <x v="451"/>
    <x v="2"/>
    <m/>
    <x v="0"/>
    <x v="2"/>
    <x v="179"/>
    <m/>
    <m/>
    <m/>
    <n v="2"/>
    <n v="201208"/>
    <n v="6000"/>
  </r>
  <r>
    <x v="451"/>
    <x v="2"/>
    <m/>
    <x v="30"/>
    <x v="2"/>
    <x v="132"/>
    <m/>
    <m/>
    <m/>
    <n v="14"/>
    <n v="201208"/>
    <n v="313600"/>
  </r>
  <r>
    <x v="451"/>
    <x v="2"/>
    <m/>
    <x v="30"/>
    <x v="2"/>
    <x v="133"/>
    <m/>
    <m/>
    <m/>
    <n v="3"/>
    <n v="201208"/>
    <n v="117600"/>
  </r>
  <r>
    <x v="451"/>
    <x v="2"/>
    <m/>
    <x v="34"/>
    <x v="2"/>
    <x v="134"/>
    <m/>
    <m/>
    <m/>
    <n v="3"/>
    <n v="201208"/>
    <n v="111300"/>
  </r>
  <r>
    <x v="451"/>
    <x v="2"/>
    <m/>
    <x v="1"/>
    <x v="2"/>
    <x v="135"/>
    <m/>
    <m/>
    <m/>
    <n v="4"/>
    <n v="201208"/>
    <n v="80000"/>
  </r>
  <r>
    <x v="451"/>
    <x v="2"/>
    <m/>
    <x v="1"/>
    <x v="2"/>
    <x v="165"/>
    <m/>
    <m/>
    <m/>
    <n v="2"/>
    <n v="201208"/>
    <n v="70000"/>
  </r>
  <r>
    <x v="451"/>
    <x v="2"/>
    <m/>
    <x v="36"/>
    <x v="2"/>
    <x v="136"/>
    <m/>
    <m/>
    <m/>
    <n v="3"/>
    <n v="201208"/>
    <n v="84000"/>
  </r>
  <r>
    <x v="451"/>
    <x v="2"/>
    <m/>
    <x v="0"/>
    <x v="2"/>
    <x v="138"/>
    <m/>
    <m/>
    <m/>
    <n v="104"/>
    <n v="201208"/>
    <n v="2080000"/>
  </r>
  <r>
    <x v="451"/>
    <x v="2"/>
    <m/>
    <x v="0"/>
    <x v="2"/>
    <x v="139"/>
    <m/>
    <m/>
    <m/>
    <n v="67"/>
    <n v="201208"/>
    <n v="2345000"/>
  </r>
  <r>
    <x v="451"/>
    <x v="2"/>
    <m/>
    <x v="32"/>
    <x v="2"/>
    <x v="140"/>
    <m/>
    <m/>
    <m/>
    <n v="76"/>
    <n v="201208"/>
    <n v="2819600"/>
  </r>
  <r>
    <x v="451"/>
    <x v="2"/>
    <m/>
    <x v="18"/>
    <x v="2"/>
    <x v="125"/>
    <m/>
    <m/>
    <m/>
    <n v="92"/>
    <n v="201208"/>
    <n v="276000"/>
  </r>
  <r>
    <x v="451"/>
    <x v="2"/>
    <m/>
    <x v="0"/>
    <x v="2"/>
    <x v="141"/>
    <m/>
    <m/>
    <m/>
    <n v="1"/>
    <n v="201208"/>
    <n v="33000"/>
  </r>
  <r>
    <x v="451"/>
    <x v="2"/>
    <m/>
    <x v="4"/>
    <x v="2"/>
    <x v="142"/>
    <m/>
    <m/>
    <m/>
    <n v="2"/>
    <n v="201208"/>
    <n v="8000"/>
  </r>
  <r>
    <x v="451"/>
    <x v="2"/>
    <m/>
    <x v="4"/>
    <x v="2"/>
    <x v="143"/>
    <m/>
    <m/>
    <m/>
    <n v="12"/>
    <n v="201208"/>
    <n v="240000"/>
  </r>
  <r>
    <x v="451"/>
    <x v="2"/>
    <m/>
    <x v="4"/>
    <x v="2"/>
    <x v="144"/>
    <m/>
    <m/>
    <m/>
    <n v="1"/>
    <n v="201208"/>
    <n v="4000"/>
  </r>
  <r>
    <x v="451"/>
    <x v="2"/>
    <m/>
    <x v="31"/>
    <x v="2"/>
    <x v="145"/>
    <m/>
    <m/>
    <m/>
    <n v="56"/>
    <n v="201208"/>
    <n v="1254400"/>
  </r>
  <r>
    <x v="451"/>
    <x v="2"/>
    <m/>
    <x v="31"/>
    <x v="2"/>
    <x v="146"/>
    <m/>
    <m/>
    <m/>
    <n v="98"/>
    <n v="201208"/>
    <n v="3841600"/>
  </r>
  <r>
    <x v="451"/>
    <x v="2"/>
    <m/>
    <x v="32"/>
    <x v="2"/>
    <x v="147"/>
    <m/>
    <m/>
    <m/>
    <n v="66"/>
    <n v="201208"/>
    <n v="2448600"/>
  </r>
  <r>
    <x v="451"/>
    <x v="2"/>
    <m/>
    <x v="0"/>
    <x v="2"/>
    <x v="148"/>
    <m/>
    <m/>
    <m/>
    <n v="2"/>
    <n v="201208"/>
    <n v="40000"/>
  </r>
  <r>
    <x v="451"/>
    <x v="2"/>
    <m/>
    <x v="32"/>
    <x v="2"/>
    <x v="169"/>
    <m/>
    <m/>
    <m/>
    <n v="1"/>
    <n v="201208"/>
    <n v="37100"/>
  </r>
  <r>
    <x v="451"/>
    <x v="2"/>
    <m/>
    <x v="31"/>
    <x v="2"/>
    <x v="189"/>
    <m/>
    <m/>
    <m/>
    <n v="17"/>
    <n v="201208"/>
    <n v="380800"/>
  </r>
  <r>
    <x v="451"/>
    <x v="2"/>
    <m/>
    <x v="31"/>
    <x v="2"/>
    <x v="184"/>
    <m/>
    <m/>
    <m/>
    <n v="29"/>
    <n v="201208"/>
    <n v="1136800"/>
  </r>
  <r>
    <x v="451"/>
    <x v="2"/>
    <m/>
    <x v="32"/>
    <x v="2"/>
    <x v="185"/>
    <m/>
    <m/>
    <m/>
    <n v="19"/>
    <n v="201208"/>
    <n v="704900"/>
  </r>
  <r>
    <x v="451"/>
    <x v="2"/>
    <m/>
    <x v="31"/>
    <x v="2"/>
    <x v="186"/>
    <m/>
    <m/>
    <m/>
    <n v="146"/>
    <n v="201208"/>
    <n v="3270400"/>
  </r>
  <r>
    <x v="451"/>
    <x v="2"/>
    <m/>
    <x v="31"/>
    <x v="2"/>
    <x v="187"/>
    <m/>
    <m/>
    <m/>
    <n v="146"/>
    <n v="201208"/>
    <n v="5723200"/>
  </r>
  <r>
    <x v="451"/>
    <x v="2"/>
    <m/>
    <x v="32"/>
    <x v="2"/>
    <x v="188"/>
    <m/>
    <m/>
    <m/>
    <n v="99"/>
    <n v="201208"/>
    <n v="3672900"/>
  </r>
  <r>
    <x v="451"/>
    <x v="2"/>
    <m/>
    <x v="22"/>
    <x v="2"/>
    <x v="150"/>
    <m/>
    <m/>
    <m/>
    <n v="10"/>
    <n v="201208"/>
    <n v="380000"/>
  </r>
  <r>
    <x v="451"/>
    <x v="2"/>
    <m/>
    <x v="22"/>
    <x v="2"/>
    <x v="150"/>
    <m/>
    <m/>
    <m/>
    <n v="6"/>
    <n v="201208"/>
    <n v="228000"/>
  </r>
  <r>
    <x v="451"/>
    <x v="2"/>
    <m/>
    <x v="5"/>
    <x v="2"/>
    <x v="151"/>
    <m/>
    <m/>
    <m/>
    <n v="16"/>
    <n v="201208"/>
    <n v="448000"/>
  </r>
  <r>
    <x v="451"/>
    <x v="2"/>
    <m/>
    <x v="5"/>
    <x v="2"/>
    <x v="152"/>
    <m/>
    <m/>
    <m/>
    <n v="7"/>
    <n v="201208"/>
    <n v="336000"/>
  </r>
  <r>
    <x v="451"/>
    <x v="2"/>
    <m/>
    <x v="5"/>
    <x v="2"/>
    <x v="153"/>
    <m/>
    <m/>
    <m/>
    <n v="9"/>
    <n v="201208"/>
    <n v="252000"/>
  </r>
  <r>
    <x v="451"/>
    <x v="2"/>
    <m/>
    <x v="33"/>
    <x v="2"/>
    <x v="155"/>
    <m/>
    <m/>
    <m/>
    <n v="7"/>
    <n v="201208"/>
    <n v="127400"/>
  </r>
  <r>
    <x v="451"/>
    <x v="2"/>
    <m/>
    <x v="33"/>
    <x v="2"/>
    <x v="156"/>
    <m/>
    <m/>
    <m/>
    <n v="2"/>
    <n v="201208"/>
    <n v="67600"/>
  </r>
  <r>
    <x v="451"/>
    <x v="2"/>
    <m/>
    <x v="19"/>
    <x v="2"/>
    <x v="157"/>
    <m/>
    <m/>
    <m/>
    <n v="26"/>
    <n v="201208"/>
    <n v="338000"/>
  </r>
  <r>
    <x v="451"/>
    <x v="2"/>
    <m/>
    <x v="19"/>
    <x v="2"/>
    <x v="158"/>
    <m/>
    <m/>
    <m/>
    <n v="6"/>
    <n v="201208"/>
    <n v="144000"/>
  </r>
  <r>
    <x v="451"/>
    <x v="2"/>
    <m/>
    <x v="19"/>
    <x v="2"/>
    <x v="159"/>
    <m/>
    <m/>
    <m/>
    <n v="5"/>
    <n v="201208"/>
    <n v="165000"/>
  </r>
  <r>
    <x v="451"/>
    <x v="2"/>
    <m/>
    <x v="35"/>
    <x v="2"/>
    <x v="160"/>
    <m/>
    <m/>
    <m/>
    <n v="8"/>
    <n v="201208"/>
    <n v="160000"/>
  </r>
  <r>
    <x v="451"/>
    <x v="2"/>
    <m/>
    <x v="18"/>
    <x v="2"/>
    <x v="161"/>
    <m/>
    <m/>
    <m/>
    <n v="36"/>
    <n v="201208"/>
    <n v="108000"/>
  </r>
  <r>
    <x v="451"/>
    <x v="2"/>
    <m/>
    <x v="18"/>
    <x v="2"/>
    <x v="161"/>
    <m/>
    <m/>
    <m/>
    <n v="1"/>
    <n v="201208"/>
    <n v="3000"/>
  </r>
  <r>
    <x v="452"/>
    <x v="5"/>
    <m/>
    <x v="0"/>
    <x v="7"/>
    <x v="163"/>
    <m/>
    <m/>
    <m/>
    <n v="5"/>
    <n v="201208"/>
    <n v="100000"/>
  </r>
  <r>
    <x v="452"/>
    <x v="5"/>
    <m/>
    <x v="6"/>
    <x v="2"/>
    <x v="126"/>
    <m/>
    <m/>
    <m/>
    <n v="4"/>
    <n v="201208"/>
    <n v="80000"/>
  </r>
  <r>
    <x v="452"/>
    <x v="5"/>
    <m/>
    <x v="6"/>
    <x v="2"/>
    <x v="127"/>
    <m/>
    <m/>
    <m/>
    <n v="2"/>
    <n v="201208"/>
    <n v="70000"/>
  </r>
  <r>
    <x v="452"/>
    <x v="5"/>
    <m/>
    <x v="34"/>
    <x v="2"/>
    <x v="128"/>
    <m/>
    <m/>
    <m/>
    <n v="31"/>
    <n v="201208"/>
    <n v="1150100"/>
  </r>
  <r>
    <x v="452"/>
    <x v="5"/>
    <m/>
    <x v="25"/>
    <x v="2"/>
    <x v="129"/>
    <m/>
    <m/>
    <m/>
    <n v="4"/>
    <n v="201208"/>
    <n v="396000"/>
  </r>
  <r>
    <x v="452"/>
    <x v="5"/>
    <m/>
    <x v="0"/>
    <x v="2"/>
    <x v="130"/>
    <m/>
    <m/>
    <m/>
    <n v="25"/>
    <n v="201208"/>
    <n v="825000"/>
  </r>
  <r>
    <x v="452"/>
    <x v="5"/>
    <m/>
    <x v="0"/>
    <x v="2"/>
    <x v="131"/>
    <m/>
    <m/>
    <m/>
    <n v="2"/>
    <n v="201208"/>
    <n v="66000"/>
  </r>
  <r>
    <x v="452"/>
    <x v="5"/>
    <m/>
    <x v="0"/>
    <x v="2"/>
    <x v="168"/>
    <m/>
    <m/>
    <m/>
    <n v="1"/>
    <n v="201208"/>
    <n v="20000"/>
  </r>
  <r>
    <x v="452"/>
    <x v="5"/>
    <m/>
    <x v="32"/>
    <x v="2"/>
    <x v="180"/>
    <m/>
    <m/>
    <m/>
    <n v="1"/>
    <n v="201208"/>
    <n v="37100"/>
  </r>
  <r>
    <x v="452"/>
    <x v="5"/>
    <m/>
    <x v="0"/>
    <x v="2"/>
    <x v="179"/>
    <m/>
    <m/>
    <m/>
    <n v="1"/>
    <n v="201208"/>
    <n v="3000"/>
  </r>
  <r>
    <x v="452"/>
    <x v="5"/>
    <m/>
    <x v="30"/>
    <x v="2"/>
    <x v="132"/>
    <m/>
    <m/>
    <m/>
    <n v="8"/>
    <n v="201208"/>
    <n v="179200"/>
  </r>
  <r>
    <x v="452"/>
    <x v="5"/>
    <m/>
    <x v="30"/>
    <x v="2"/>
    <x v="133"/>
    <m/>
    <m/>
    <m/>
    <n v="1"/>
    <n v="201208"/>
    <n v="39200"/>
  </r>
  <r>
    <x v="452"/>
    <x v="5"/>
    <m/>
    <x v="34"/>
    <x v="2"/>
    <x v="134"/>
    <m/>
    <m/>
    <m/>
    <n v="4"/>
    <n v="201208"/>
    <n v="148400"/>
  </r>
  <r>
    <x v="452"/>
    <x v="5"/>
    <m/>
    <x v="1"/>
    <x v="2"/>
    <x v="135"/>
    <m/>
    <m/>
    <m/>
    <n v="3"/>
    <n v="201208"/>
    <n v="60000"/>
  </r>
  <r>
    <x v="452"/>
    <x v="5"/>
    <m/>
    <x v="1"/>
    <x v="2"/>
    <x v="165"/>
    <m/>
    <m/>
    <m/>
    <n v="1"/>
    <n v="201208"/>
    <n v="35000"/>
  </r>
  <r>
    <x v="452"/>
    <x v="5"/>
    <m/>
    <x v="36"/>
    <x v="2"/>
    <x v="136"/>
    <m/>
    <m/>
    <m/>
    <n v="2"/>
    <n v="201208"/>
    <n v="56000"/>
  </r>
  <r>
    <x v="452"/>
    <x v="5"/>
    <m/>
    <x v="0"/>
    <x v="2"/>
    <x v="138"/>
    <m/>
    <m/>
    <m/>
    <n v="64"/>
    <n v="201208"/>
    <n v="1280000"/>
  </r>
  <r>
    <x v="452"/>
    <x v="5"/>
    <m/>
    <x v="0"/>
    <x v="2"/>
    <x v="139"/>
    <m/>
    <m/>
    <m/>
    <n v="36"/>
    <n v="201208"/>
    <n v="1260000"/>
  </r>
  <r>
    <x v="452"/>
    <x v="5"/>
    <m/>
    <x v="32"/>
    <x v="2"/>
    <x v="140"/>
    <m/>
    <m/>
    <m/>
    <n v="35"/>
    <n v="201208"/>
    <n v="1298500"/>
  </r>
  <r>
    <x v="452"/>
    <x v="5"/>
    <m/>
    <x v="18"/>
    <x v="2"/>
    <x v="125"/>
    <m/>
    <m/>
    <m/>
    <n v="59"/>
    <n v="201208"/>
    <n v="177000"/>
  </r>
  <r>
    <x v="452"/>
    <x v="5"/>
    <m/>
    <x v="0"/>
    <x v="2"/>
    <x v="138"/>
    <m/>
    <m/>
    <m/>
    <n v="1"/>
    <n v="201208"/>
    <n v="20000"/>
  </r>
  <r>
    <x v="452"/>
    <x v="5"/>
    <m/>
    <x v="0"/>
    <x v="2"/>
    <x v="141"/>
    <m/>
    <m/>
    <m/>
    <n v="1"/>
    <n v="201208"/>
    <n v="33000"/>
  </r>
  <r>
    <x v="452"/>
    <x v="5"/>
    <m/>
    <x v="4"/>
    <x v="2"/>
    <x v="143"/>
    <m/>
    <m/>
    <m/>
    <n v="6"/>
    <n v="201208"/>
    <n v="120000"/>
  </r>
  <r>
    <x v="452"/>
    <x v="5"/>
    <m/>
    <x v="4"/>
    <x v="2"/>
    <x v="144"/>
    <m/>
    <m/>
    <m/>
    <n v="1"/>
    <n v="201208"/>
    <n v="4000"/>
  </r>
  <r>
    <x v="452"/>
    <x v="5"/>
    <m/>
    <x v="31"/>
    <x v="2"/>
    <x v="145"/>
    <m/>
    <m/>
    <m/>
    <n v="59"/>
    <n v="201208"/>
    <n v="1321600"/>
  </r>
  <r>
    <x v="452"/>
    <x v="5"/>
    <m/>
    <x v="31"/>
    <x v="2"/>
    <x v="146"/>
    <m/>
    <m/>
    <m/>
    <n v="74"/>
    <n v="201208"/>
    <n v="2900800"/>
  </r>
  <r>
    <x v="452"/>
    <x v="5"/>
    <m/>
    <x v="32"/>
    <x v="2"/>
    <x v="147"/>
    <m/>
    <m/>
    <m/>
    <n v="62"/>
    <n v="201208"/>
    <n v="2300200"/>
  </r>
  <r>
    <x v="452"/>
    <x v="5"/>
    <m/>
    <x v="0"/>
    <x v="2"/>
    <x v="149"/>
    <m/>
    <m/>
    <m/>
    <n v="1"/>
    <n v="201208"/>
    <n v="20000"/>
  </r>
  <r>
    <x v="452"/>
    <x v="5"/>
    <m/>
    <x v="31"/>
    <x v="2"/>
    <x v="189"/>
    <m/>
    <m/>
    <m/>
    <n v="18"/>
    <n v="201208"/>
    <n v="403200"/>
  </r>
  <r>
    <x v="452"/>
    <x v="5"/>
    <m/>
    <x v="31"/>
    <x v="2"/>
    <x v="184"/>
    <m/>
    <m/>
    <m/>
    <n v="24"/>
    <n v="201208"/>
    <n v="940800"/>
  </r>
  <r>
    <x v="452"/>
    <x v="5"/>
    <m/>
    <x v="32"/>
    <x v="2"/>
    <x v="185"/>
    <m/>
    <m/>
    <m/>
    <n v="12"/>
    <n v="201208"/>
    <n v="445200"/>
  </r>
  <r>
    <x v="452"/>
    <x v="5"/>
    <m/>
    <x v="31"/>
    <x v="2"/>
    <x v="186"/>
    <m/>
    <m/>
    <m/>
    <n v="104"/>
    <n v="201208"/>
    <n v="2329600"/>
  </r>
  <r>
    <x v="452"/>
    <x v="5"/>
    <m/>
    <x v="31"/>
    <x v="2"/>
    <x v="187"/>
    <m/>
    <m/>
    <m/>
    <n v="105"/>
    <n v="201208"/>
    <n v="4116000"/>
  </r>
  <r>
    <x v="452"/>
    <x v="5"/>
    <m/>
    <x v="32"/>
    <x v="2"/>
    <x v="188"/>
    <m/>
    <m/>
    <m/>
    <n v="57"/>
    <n v="201208"/>
    <n v="2114700"/>
  </r>
  <r>
    <x v="452"/>
    <x v="5"/>
    <m/>
    <x v="22"/>
    <x v="2"/>
    <x v="150"/>
    <m/>
    <m/>
    <m/>
    <n v="8"/>
    <n v="201208"/>
    <n v="304000"/>
  </r>
  <r>
    <x v="452"/>
    <x v="5"/>
    <m/>
    <x v="22"/>
    <x v="2"/>
    <x v="150"/>
    <m/>
    <m/>
    <m/>
    <n v="6"/>
    <n v="201208"/>
    <n v="228000"/>
  </r>
  <r>
    <x v="452"/>
    <x v="5"/>
    <m/>
    <x v="5"/>
    <x v="2"/>
    <x v="151"/>
    <m/>
    <m/>
    <m/>
    <n v="19"/>
    <n v="201208"/>
    <n v="532000"/>
  </r>
  <r>
    <x v="452"/>
    <x v="5"/>
    <m/>
    <x v="5"/>
    <x v="2"/>
    <x v="152"/>
    <m/>
    <m/>
    <m/>
    <n v="6"/>
    <n v="201208"/>
    <n v="288000"/>
  </r>
  <r>
    <x v="452"/>
    <x v="5"/>
    <m/>
    <x v="5"/>
    <x v="2"/>
    <x v="153"/>
    <m/>
    <m/>
    <m/>
    <n v="6"/>
    <n v="201208"/>
    <n v="168000"/>
  </r>
  <r>
    <x v="452"/>
    <x v="5"/>
    <m/>
    <x v="33"/>
    <x v="2"/>
    <x v="155"/>
    <m/>
    <m/>
    <m/>
    <n v="1"/>
    <n v="201208"/>
    <n v="18200"/>
  </r>
  <r>
    <x v="452"/>
    <x v="5"/>
    <m/>
    <x v="33"/>
    <x v="2"/>
    <x v="156"/>
    <m/>
    <m/>
    <m/>
    <n v="1"/>
    <n v="201208"/>
    <n v="33800"/>
  </r>
  <r>
    <x v="452"/>
    <x v="5"/>
    <m/>
    <x v="19"/>
    <x v="2"/>
    <x v="157"/>
    <m/>
    <m/>
    <m/>
    <n v="23"/>
    <n v="201208"/>
    <n v="299000"/>
  </r>
  <r>
    <x v="452"/>
    <x v="5"/>
    <m/>
    <x v="19"/>
    <x v="2"/>
    <x v="158"/>
    <m/>
    <m/>
    <m/>
    <n v="2"/>
    <n v="201208"/>
    <n v="48000"/>
  </r>
  <r>
    <x v="452"/>
    <x v="5"/>
    <m/>
    <x v="19"/>
    <x v="2"/>
    <x v="159"/>
    <m/>
    <m/>
    <m/>
    <n v="3"/>
    <n v="201208"/>
    <n v="99000"/>
  </r>
  <r>
    <x v="452"/>
    <x v="5"/>
    <m/>
    <x v="19"/>
    <x v="2"/>
    <x v="181"/>
    <m/>
    <m/>
    <m/>
    <n v="1"/>
    <n v="201208"/>
    <n v="13000"/>
  </r>
  <r>
    <x v="452"/>
    <x v="5"/>
    <m/>
    <x v="35"/>
    <x v="2"/>
    <x v="160"/>
    <m/>
    <m/>
    <m/>
    <n v="1"/>
    <n v="201208"/>
    <n v="20000"/>
  </r>
  <r>
    <x v="452"/>
    <x v="5"/>
    <m/>
    <x v="18"/>
    <x v="2"/>
    <x v="161"/>
    <m/>
    <m/>
    <m/>
    <n v="13"/>
    <n v="201208"/>
    <n v="39000"/>
  </r>
  <r>
    <x v="453"/>
    <x v="6"/>
    <m/>
    <x v="0"/>
    <x v="7"/>
    <x v="163"/>
    <m/>
    <m/>
    <m/>
    <n v="2"/>
    <n v="201208"/>
    <n v="40000"/>
  </r>
  <r>
    <x v="453"/>
    <x v="6"/>
    <m/>
    <x v="6"/>
    <x v="2"/>
    <x v="126"/>
    <m/>
    <m/>
    <m/>
    <n v="1"/>
    <n v="201208"/>
    <n v="20000"/>
  </r>
  <r>
    <x v="453"/>
    <x v="6"/>
    <m/>
    <x v="6"/>
    <x v="2"/>
    <x v="127"/>
    <m/>
    <m/>
    <m/>
    <n v="1"/>
    <n v="201208"/>
    <n v="35000"/>
  </r>
  <r>
    <x v="453"/>
    <x v="6"/>
    <m/>
    <x v="34"/>
    <x v="2"/>
    <x v="128"/>
    <m/>
    <m/>
    <m/>
    <n v="39"/>
    <n v="201208"/>
    <n v="1446900"/>
  </r>
  <r>
    <x v="453"/>
    <x v="6"/>
    <m/>
    <x v="25"/>
    <x v="2"/>
    <x v="129"/>
    <m/>
    <m/>
    <m/>
    <n v="5"/>
    <n v="201208"/>
    <n v="495000"/>
  </r>
  <r>
    <x v="453"/>
    <x v="6"/>
    <m/>
    <x v="0"/>
    <x v="2"/>
    <x v="130"/>
    <m/>
    <m/>
    <m/>
    <n v="32"/>
    <n v="201208"/>
    <n v="1056000"/>
  </r>
  <r>
    <x v="453"/>
    <x v="6"/>
    <m/>
    <x v="0"/>
    <x v="2"/>
    <x v="131"/>
    <m/>
    <m/>
    <m/>
    <n v="1"/>
    <n v="201208"/>
    <n v="33000"/>
  </r>
  <r>
    <x v="453"/>
    <x v="6"/>
    <m/>
    <x v="0"/>
    <x v="2"/>
    <x v="168"/>
    <m/>
    <m/>
    <m/>
    <n v="1"/>
    <n v="201208"/>
    <n v="20000"/>
  </r>
  <r>
    <x v="453"/>
    <x v="6"/>
    <m/>
    <x v="30"/>
    <x v="2"/>
    <x v="132"/>
    <m/>
    <m/>
    <m/>
    <n v="16"/>
    <n v="201208"/>
    <n v="358400"/>
  </r>
  <r>
    <x v="453"/>
    <x v="6"/>
    <m/>
    <x v="30"/>
    <x v="2"/>
    <x v="133"/>
    <m/>
    <m/>
    <m/>
    <n v="3"/>
    <n v="201208"/>
    <n v="117600"/>
  </r>
  <r>
    <x v="453"/>
    <x v="6"/>
    <m/>
    <x v="34"/>
    <x v="2"/>
    <x v="134"/>
    <m/>
    <m/>
    <m/>
    <n v="2"/>
    <n v="201208"/>
    <n v="74200"/>
  </r>
  <r>
    <x v="453"/>
    <x v="6"/>
    <m/>
    <x v="1"/>
    <x v="2"/>
    <x v="135"/>
    <m/>
    <m/>
    <m/>
    <n v="2"/>
    <n v="201208"/>
    <n v="40000"/>
  </r>
  <r>
    <x v="453"/>
    <x v="6"/>
    <m/>
    <x v="1"/>
    <x v="2"/>
    <x v="165"/>
    <m/>
    <m/>
    <m/>
    <n v="1"/>
    <n v="201208"/>
    <n v="35000"/>
  </r>
  <r>
    <x v="453"/>
    <x v="6"/>
    <m/>
    <x v="36"/>
    <x v="2"/>
    <x v="136"/>
    <m/>
    <m/>
    <m/>
    <n v="4"/>
    <n v="201208"/>
    <n v="112000"/>
  </r>
  <r>
    <x v="453"/>
    <x v="6"/>
    <m/>
    <x v="36"/>
    <x v="2"/>
    <x v="176"/>
    <m/>
    <m/>
    <m/>
    <n v="1"/>
    <n v="201208"/>
    <n v="49000"/>
  </r>
  <r>
    <x v="453"/>
    <x v="6"/>
    <m/>
    <x v="36"/>
    <x v="2"/>
    <x v="137"/>
    <m/>
    <m/>
    <m/>
    <n v="1"/>
    <n v="201208"/>
    <n v="42000"/>
  </r>
  <r>
    <x v="453"/>
    <x v="6"/>
    <m/>
    <x v="0"/>
    <x v="2"/>
    <x v="138"/>
    <m/>
    <m/>
    <m/>
    <n v="70"/>
    <n v="201208"/>
    <n v="1400000"/>
  </r>
  <r>
    <x v="453"/>
    <x v="6"/>
    <m/>
    <x v="0"/>
    <x v="2"/>
    <x v="139"/>
    <m/>
    <m/>
    <m/>
    <n v="38"/>
    <n v="201208"/>
    <n v="1330000"/>
  </r>
  <r>
    <x v="453"/>
    <x v="6"/>
    <m/>
    <x v="32"/>
    <x v="2"/>
    <x v="140"/>
    <m/>
    <m/>
    <m/>
    <n v="31"/>
    <n v="201208"/>
    <n v="1150100"/>
  </r>
  <r>
    <x v="453"/>
    <x v="6"/>
    <m/>
    <x v="18"/>
    <x v="2"/>
    <x v="125"/>
    <m/>
    <m/>
    <m/>
    <n v="41"/>
    <n v="201208"/>
    <n v="123000"/>
  </r>
  <r>
    <x v="453"/>
    <x v="6"/>
    <m/>
    <x v="0"/>
    <x v="2"/>
    <x v="139"/>
    <m/>
    <m/>
    <m/>
    <n v="1"/>
    <n v="201208"/>
    <n v="35000"/>
  </r>
  <r>
    <x v="453"/>
    <x v="6"/>
    <m/>
    <x v="4"/>
    <x v="2"/>
    <x v="142"/>
    <m/>
    <m/>
    <m/>
    <n v="1"/>
    <n v="201208"/>
    <n v="4000"/>
  </r>
  <r>
    <x v="453"/>
    <x v="6"/>
    <m/>
    <x v="4"/>
    <x v="2"/>
    <x v="143"/>
    <m/>
    <m/>
    <m/>
    <n v="4"/>
    <n v="201208"/>
    <n v="80000"/>
  </r>
  <r>
    <x v="453"/>
    <x v="6"/>
    <m/>
    <x v="4"/>
    <x v="2"/>
    <x v="144"/>
    <m/>
    <m/>
    <m/>
    <n v="5"/>
    <n v="201208"/>
    <n v="20000"/>
  </r>
  <r>
    <x v="453"/>
    <x v="6"/>
    <m/>
    <x v="31"/>
    <x v="2"/>
    <x v="145"/>
    <m/>
    <m/>
    <m/>
    <n v="62"/>
    <n v="201208"/>
    <n v="1388800"/>
  </r>
  <r>
    <x v="453"/>
    <x v="6"/>
    <m/>
    <x v="31"/>
    <x v="2"/>
    <x v="146"/>
    <m/>
    <m/>
    <m/>
    <n v="88"/>
    <n v="201208"/>
    <n v="3449600"/>
  </r>
  <r>
    <x v="453"/>
    <x v="6"/>
    <m/>
    <x v="32"/>
    <x v="2"/>
    <x v="147"/>
    <m/>
    <m/>
    <m/>
    <n v="57"/>
    <n v="201208"/>
    <n v="2114700"/>
  </r>
  <r>
    <x v="453"/>
    <x v="6"/>
    <m/>
    <x v="0"/>
    <x v="2"/>
    <x v="148"/>
    <m/>
    <m/>
    <m/>
    <n v="1"/>
    <n v="201208"/>
    <n v="20000"/>
  </r>
  <r>
    <x v="453"/>
    <x v="6"/>
    <m/>
    <x v="31"/>
    <x v="2"/>
    <x v="189"/>
    <m/>
    <m/>
    <m/>
    <n v="19"/>
    <n v="201208"/>
    <n v="425600"/>
  </r>
  <r>
    <x v="453"/>
    <x v="6"/>
    <m/>
    <x v="31"/>
    <x v="2"/>
    <x v="184"/>
    <m/>
    <m/>
    <m/>
    <n v="32"/>
    <n v="201208"/>
    <n v="1254400"/>
  </r>
  <r>
    <x v="453"/>
    <x v="6"/>
    <m/>
    <x v="32"/>
    <x v="2"/>
    <x v="185"/>
    <m/>
    <m/>
    <m/>
    <n v="19"/>
    <n v="201208"/>
    <n v="704900"/>
  </r>
  <r>
    <x v="453"/>
    <x v="6"/>
    <m/>
    <x v="31"/>
    <x v="2"/>
    <x v="186"/>
    <m/>
    <m/>
    <m/>
    <n v="103"/>
    <n v="201208"/>
    <n v="2307200"/>
  </r>
  <r>
    <x v="453"/>
    <x v="6"/>
    <m/>
    <x v="31"/>
    <x v="2"/>
    <x v="187"/>
    <m/>
    <m/>
    <m/>
    <n v="101"/>
    <n v="201208"/>
    <n v="3959200"/>
  </r>
  <r>
    <x v="453"/>
    <x v="6"/>
    <m/>
    <x v="32"/>
    <x v="2"/>
    <x v="188"/>
    <m/>
    <m/>
    <m/>
    <n v="61"/>
    <n v="201208"/>
    <n v="2263100"/>
  </r>
  <r>
    <x v="453"/>
    <x v="6"/>
    <m/>
    <x v="22"/>
    <x v="2"/>
    <x v="150"/>
    <m/>
    <m/>
    <m/>
    <n v="5"/>
    <n v="201208"/>
    <n v="190000"/>
  </r>
  <r>
    <x v="453"/>
    <x v="6"/>
    <m/>
    <x v="22"/>
    <x v="2"/>
    <x v="150"/>
    <m/>
    <m/>
    <m/>
    <n v="8"/>
    <n v="201208"/>
    <n v="304000"/>
  </r>
  <r>
    <x v="453"/>
    <x v="6"/>
    <m/>
    <x v="5"/>
    <x v="2"/>
    <x v="151"/>
    <m/>
    <m/>
    <m/>
    <n v="19"/>
    <n v="201208"/>
    <n v="532000"/>
  </r>
  <r>
    <x v="453"/>
    <x v="6"/>
    <m/>
    <x v="5"/>
    <x v="2"/>
    <x v="152"/>
    <m/>
    <m/>
    <m/>
    <n v="8"/>
    <n v="201208"/>
    <n v="384000"/>
  </r>
  <r>
    <x v="453"/>
    <x v="6"/>
    <m/>
    <x v="5"/>
    <x v="2"/>
    <x v="153"/>
    <m/>
    <m/>
    <m/>
    <n v="11"/>
    <n v="201208"/>
    <n v="308000"/>
  </r>
  <r>
    <x v="453"/>
    <x v="6"/>
    <m/>
    <x v="33"/>
    <x v="2"/>
    <x v="155"/>
    <m/>
    <m/>
    <m/>
    <n v="9"/>
    <n v="201208"/>
    <n v="163800"/>
  </r>
  <r>
    <x v="453"/>
    <x v="6"/>
    <m/>
    <x v="33"/>
    <x v="2"/>
    <x v="156"/>
    <m/>
    <m/>
    <m/>
    <n v="1"/>
    <n v="201208"/>
    <n v="33800"/>
  </r>
  <r>
    <x v="453"/>
    <x v="6"/>
    <m/>
    <x v="19"/>
    <x v="2"/>
    <x v="157"/>
    <m/>
    <m/>
    <m/>
    <n v="23"/>
    <n v="201208"/>
    <n v="299000"/>
  </r>
  <r>
    <x v="453"/>
    <x v="6"/>
    <m/>
    <x v="19"/>
    <x v="2"/>
    <x v="158"/>
    <m/>
    <m/>
    <m/>
    <n v="3"/>
    <n v="201208"/>
    <n v="72000"/>
  </r>
  <r>
    <x v="453"/>
    <x v="6"/>
    <m/>
    <x v="19"/>
    <x v="2"/>
    <x v="159"/>
    <m/>
    <m/>
    <m/>
    <n v="2"/>
    <n v="201208"/>
    <n v="66000"/>
  </r>
  <r>
    <x v="453"/>
    <x v="6"/>
    <m/>
    <x v="19"/>
    <x v="2"/>
    <x v="181"/>
    <m/>
    <m/>
    <m/>
    <n v="1"/>
    <n v="201208"/>
    <n v="13000"/>
  </r>
  <r>
    <x v="453"/>
    <x v="6"/>
    <m/>
    <x v="35"/>
    <x v="2"/>
    <x v="170"/>
    <m/>
    <m/>
    <m/>
    <n v="1"/>
    <n v="201208"/>
    <n v="4000"/>
  </r>
  <r>
    <x v="453"/>
    <x v="6"/>
    <m/>
    <x v="35"/>
    <x v="2"/>
    <x v="160"/>
    <m/>
    <m/>
    <m/>
    <n v="3"/>
    <n v="201208"/>
    <n v="60000"/>
  </r>
  <r>
    <x v="453"/>
    <x v="6"/>
    <m/>
    <x v="18"/>
    <x v="2"/>
    <x v="161"/>
    <m/>
    <m/>
    <m/>
    <n v="28"/>
    <n v="201208"/>
    <n v="84000"/>
  </r>
  <r>
    <x v="453"/>
    <x v="6"/>
    <m/>
    <x v="18"/>
    <x v="2"/>
    <x v="161"/>
    <m/>
    <m/>
    <m/>
    <n v="2"/>
    <n v="201208"/>
    <n v="6000"/>
  </r>
  <r>
    <x v="454"/>
    <x v="3"/>
    <m/>
    <x v="0"/>
    <x v="1"/>
    <x v="123"/>
    <m/>
    <m/>
    <m/>
    <n v="7"/>
    <n v="201208"/>
    <n v="245000"/>
  </r>
  <r>
    <x v="454"/>
    <x v="3"/>
    <m/>
    <x v="0"/>
    <x v="1"/>
    <x v="124"/>
    <m/>
    <m/>
    <m/>
    <n v="1"/>
    <n v="201208"/>
    <n v="20000"/>
  </r>
  <r>
    <x v="454"/>
    <x v="3"/>
    <m/>
    <x v="4"/>
    <x v="5"/>
    <x v="191"/>
    <m/>
    <m/>
    <m/>
    <n v="3"/>
    <n v="201208"/>
    <n v="49092"/>
  </r>
  <r>
    <x v="454"/>
    <x v="3"/>
    <m/>
    <x v="0"/>
    <x v="7"/>
    <x v="163"/>
    <m/>
    <m/>
    <m/>
    <n v="6"/>
    <n v="201208"/>
    <n v="120000"/>
  </r>
  <r>
    <x v="454"/>
    <x v="3"/>
    <m/>
    <x v="0"/>
    <x v="3"/>
    <x v="164"/>
    <m/>
    <m/>
    <m/>
    <n v="6"/>
    <n v="201208"/>
    <n v="0"/>
  </r>
  <r>
    <x v="454"/>
    <x v="3"/>
    <m/>
    <x v="6"/>
    <x v="2"/>
    <x v="126"/>
    <m/>
    <m/>
    <m/>
    <n v="3"/>
    <n v="201208"/>
    <n v="60000"/>
  </r>
  <r>
    <x v="454"/>
    <x v="3"/>
    <m/>
    <x v="6"/>
    <x v="2"/>
    <x v="127"/>
    <m/>
    <m/>
    <m/>
    <n v="2"/>
    <n v="201208"/>
    <n v="70000"/>
  </r>
  <r>
    <x v="454"/>
    <x v="3"/>
    <m/>
    <x v="34"/>
    <x v="2"/>
    <x v="128"/>
    <m/>
    <m/>
    <m/>
    <n v="52"/>
    <n v="201208"/>
    <n v="1929200"/>
  </r>
  <r>
    <x v="454"/>
    <x v="3"/>
    <m/>
    <x v="25"/>
    <x v="2"/>
    <x v="129"/>
    <m/>
    <m/>
    <m/>
    <n v="1"/>
    <n v="201208"/>
    <n v="99000"/>
  </r>
  <r>
    <x v="454"/>
    <x v="3"/>
    <m/>
    <x v="0"/>
    <x v="2"/>
    <x v="130"/>
    <m/>
    <m/>
    <m/>
    <n v="59"/>
    <n v="201208"/>
    <n v="1947000"/>
  </r>
  <r>
    <x v="454"/>
    <x v="3"/>
    <m/>
    <x v="0"/>
    <x v="2"/>
    <x v="131"/>
    <m/>
    <m/>
    <m/>
    <n v="3"/>
    <n v="201208"/>
    <n v="99000"/>
  </r>
  <r>
    <x v="454"/>
    <x v="3"/>
    <m/>
    <x v="0"/>
    <x v="2"/>
    <x v="168"/>
    <m/>
    <m/>
    <m/>
    <n v="1"/>
    <n v="201208"/>
    <n v="20000"/>
  </r>
  <r>
    <x v="454"/>
    <x v="3"/>
    <m/>
    <x v="0"/>
    <x v="2"/>
    <x v="178"/>
    <m/>
    <m/>
    <m/>
    <n v="2"/>
    <n v="201208"/>
    <n v="70000"/>
  </r>
  <r>
    <x v="454"/>
    <x v="3"/>
    <m/>
    <x v="32"/>
    <x v="2"/>
    <x v="180"/>
    <m/>
    <m/>
    <m/>
    <n v="1"/>
    <n v="201208"/>
    <n v="37100"/>
  </r>
  <r>
    <x v="454"/>
    <x v="3"/>
    <m/>
    <x v="0"/>
    <x v="2"/>
    <x v="179"/>
    <m/>
    <m/>
    <m/>
    <n v="2"/>
    <n v="201208"/>
    <n v="6000"/>
  </r>
  <r>
    <x v="454"/>
    <x v="3"/>
    <m/>
    <x v="30"/>
    <x v="2"/>
    <x v="132"/>
    <m/>
    <m/>
    <m/>
    <n v="19"/>
    <n v="201208"/>
    <n v="425600"/>
  </r>
  <r>
    <x v="454"/>
    <x v="3"/>
    <m/>
    <x v="30"/>
    <x v="2"/>
    <x v="133"/>
    <m/>
    <m/>
    <m/>
    <n v="2"/>
    <n v="201208"/>
    <n v="78400"/>
  </r>
  <r>
    <x v="454"/>
    <x v="3"/>
    <m/>
    <x v="34"/>
    <x v="2"/>
    <x v="134"/>
    <m/>
    <m/>
    <m/>
    <n v="3"/>
    <n v="201208"/>
    <n v="111300"/>
  </r>
  <r>
    <x v="454"/>
    <x v="3"/>
    <m/>
    <x v="1"/>
    <x v="2"/>
    <x v="135"/>
    <m/>
    <m/>
    <m/>
    <n v="3"/>
    <n v="201208"/>
    <n v="60000"/>
  </r>
  <r>
    <x v="454"/>
    <x v="3"/>
    <m/>
    <x v="1"/>
    <x v="2"/>
    <x v="165"/>
    <m/>
    <m/>
    <m/>
    <n v="2"/>
    <n v="201208"/>
    <n v="70000"/>
  </r>
  <r>
    <x v="454"/>
    <x v="3"/>
    <m/>
    <x v="36"/>
    <x v="2"/>
    <x v="136"/>
    <m/>
    <m/>
    <m/>
    <n v="5"/>
    <n v="201208"/>
    <n v="140000"/>
  </r>
  <r>
    <x v="454"/>
    <x v="3"/>
    <m/>
    <x v="36"/>
    <x v="2"/>
    <x v="176"/>
    <m/>
    <m/>
    <m/>
    <n v="1"/>
    <n v="201208"/>
    <n v="49000"/>
  </r>
  <r>
    <x v="454"/>
    <x v="3"/>
    <m/>
    <x v="0"/>
    <x v="2"/>
    <x v="138"/>
    <m/>
    <m/>
    <m/>
    <n v="82"/>
    <n v="201208"/>
    <n v="1640000"/>
  </r>
  <r>
    <x v="454"/>
    <x v="3"/>
    <m/>
    <x v="0"/>
    <x v="2"/>
    <x v="139"/>
    <m/>
    <m/>
    <m/>
    <n v="34"/>
    <n v="201208"/>
    <n v="1190000"/>
  </r>
  <r>
    <x v="454"/>
    <x v="3"/>
    <m/>
    <x v="32"/>
    <x v="2"/>
    <x v="140"/>
    <m/>
    <m/>
    <m/>
    <n v="31"/>
    <n v="201208"/>
    <n v="1150100"/>
  </r>
  <r>
    <x v="454"/>
    <x v="3"/>
    <m/>
    <x v="18"/>
    <x v="2"/>
    <x v="125"/>
    <m/>
    <m/>
    <m/>
    <n v="47"/>
    <n v="201208"/>
    <n v="141000"/>
  </r>
  <r>
    <x v="454"/>
    <x v="3"/>
    <m/>
    <x v="0"/>
    <x v="2"/>
    <x v="141"/>
    <m/>
    <m/>
    <m/>
    <n v="1"/>
    <n v="201208"/>
    <n v="33000"/>
  </r>
  <r>
    <x v="454"/>
    <x v="3"/>
    <m/>
    <x v="4"/>
    <x v="2"/>
    <x v="142"/>
    <m/>
    <m/>
    <m/>
    <n v="12"/>
    <n v="201208"/>
    <n v="48000"/>
  </r>
  <r>
    <x v="454"/>
    <x v="3"/>
    <m/>
    <x v="4"/>
    <x v="2"/>
    <x v="143"/>
    <m/>
    <m/>
    <m/>
    <n v="8"/>
    <n v="201208"/>
    <n v="160000"/>
  </r>
  <r>
    <x v="454"/>
    <x v="3"/>
    <m/>
    <x v="31"/>
    <x v="2"/>
    <x v="145"/>
    <m/>
    <m/>
    <m/>
    <n v="75"/>
    <n v="201208"/>
    <n v="1680000"/>
  </r>
  <r>
    <x v="454"/>
    <x v="3"/>
    <m/>
    <x v="31"/>
    <x v="2"/>
    <x v="146"/>
    <m/>
    <m/>
    <m/>
    <n v="86"/>
    <n v="201208"/>
    <n v="3371200"/>
  </r>
  <r>
    <x v="454"/>
    <x v="3"/>
    <m/>
    <x v="32"/>
    <x v="2"/>
    <x v="147"/>
    <m/>
    <m/>
    <m/>
    <n v="64"/>
    <n v="201208"/>
    <n v="2374400"/>
  </r>
  <r>
    <x v="454"/>
    <x v="3"/>
    <m/>
    <x v="0"/>
    <x v="2"/>
    <x v="148"/>
    <m/>
    <m/>
    <m/>
    <n v="1"/>
    <n v="201208"/>
    <n v="20000"/>
  </r>
  <r>
    <x v="454"/>
    <x v="3"/>
    <m/>
    <x v="0"/>
    <x v="2"/>
    <x v="149"/>
    <m/>
    <m/>
    <m/>
    <n v="2"/>
    <n v="201208"/>
    <n v="40000"/>
  </r>
  <r>
    <x v="454"/>
    <x v="3"/>
    <m/>
    <x v="31"/>
    <x v="2"/>
    <x v="189"/>
    <m/>
    <m/>
    <m/>
    <n v="16"/>
    <n v="201208"/>
    <n v="358400"/>
  </r>
  <r>
    <x v="454"/>
    <x v="3"/>
    <m/>
    <x v="31"/>
    <x v="2"/>
    <x v="184"/>
    <m/>
    <m/>
    <m/>
    <n v="22"/>
    <n v="201208"/>
    <n v="862400"/>
  </r>
  <r>
    <x v="454"/>
    <x v="3"/>
    <m/>
    <x v="32"/>
    <x v="2"/>
    <x v="185"/>
    <m/>
    <m/>
    <m/>
    <n v="3"/>
    <n v="201208"/>
    <n v="111300"/>
  </r>
  <r>
    <x v="454"/>
    <x v="3"/>
    <m/>
    <x v="31"/>
    <x v="2"/>
    <x v="186"/>
    <m/>
    <m/>
    <m/>
    <n v="116"/>
    <n v="201208"/>
    <n v="2598400"/>
  </r>
  <r>
    <x v="454"/>
    <x v="3"/>
    <m/>
    <x v="31"/>
    <x v="2"/>
    <x v="187"/>
    <m/>
    <m/>
    <m/>
    <n v="134"/>
    <n v="201208"/>
    <n v="5252800"/>
  </r>
  <r>
    <x v="454"/>
    <x v="3"/>
    <m/>
    <x v="32"/>
    <x v="2"/>
    <x v="188"/>
    <m/>
    <m/>
    <m/>
    <n v="71"/>
    <n v="201208"/>
    <n v="2634100"/>
  </r>
  <r>
    <x v="454"/>
    <x v="3"/>
    <m/>
    <x v="22"/>
    <x v="2"/>
    <x v="150"/>
    <m/>
    <m/>
    <m/>
    <n v="8"/>
    <n v="201208"/>
    <n v="304000"/>
  </r>
  <r>
    <x v="454"/>
    <x v="3"/>
    <m/>
    <x v="22"/>
    <x v="2"/>
    <x v="150"/>
    <m/>
    <m/>
    <m/>
    <n v="7"/>
    <n v="201208"/>
    <n v="266000"/>
  </r>
  <r>
    <x v="454"/>
    <x v="3"/>
    <m/>
    <x v="5"/>
    <x v="2"/>
    <x v="151"/>
    <m/>
    <m/>
    <m/>
    <n v="35"/>
    <n v="201208"/>
    <n v="980000"/>
  </r>
  <r>
    <x v="454"/>
    <x v="3"/>
    <m/>
    <x v="5"/>
    <x v="2"/>
    <x v="152"/>
    <m/>
    <m/>
    <m/>
    <n v="6"/>
    <n v="201208"/>
    <n v="288000"/>
  </r>
  <r>
    <x v="454"/>
    <x v="3"/>
    <m/>
    <x v="5"/>
    <x v="2"/>
    <x v="153"/>
    <m/>
    <m/>
    <m/>
    <n v="6"/>
    <n v="201208"/>
    <n v="168000"/>
  </r>
  <r>
    <x v="454"/>
    <x v="3"/>
    <m/>
    <x v="33"/>
    <x v="2"/>
    <x v="155"/>
    <m/>
    <m/>
    <m/>
    <n v="4"/>
    <n v="201208"/>
    <n v="72800"/>
  </r>
  <r>
    <x v="454"/>
    <x v="3"/>
    <m/>
    <x v="33"/>
    <x v="2"/>
    <x v="156"/>
    <m/>
    <m/>
    <m/>
    <n v="1"/>
    <n v="201208"/>
    <n v="33800"/>
  </r>
  <r>
    <x v="454"/>
    <x v="3"/>
    <m/>
    <x v="19"/>
    <x v="2"/>
    <x v="157"/>
    <m/>
    <m/>
    <m/>
    <n v="32"/>
    <n v="201208"/>
    <n v="416000"/>
  </r>
  <r>
    <x v="454"/>
    <x v="3"/>
    <m/>
    <x v="19"/>
    <x v="2"/>
    <x v="158"/>
    <m/>
    <m/>
    <m/>
    <n v="1"/>
    <n v="201208"/>
    <n v="24000"/>
  </r>
  <r>
    <x v="454"/>
    <x v="3"/>
    <m/>
    <x v="19"/>
    <x v="2"/>
    <x v="159"/>
    <m/>
    <m/>
    <m/>
    <n v="1"/>
    <n v="201208"/>
    <n v="33000"/>
  </r>
  <r>
    <x v="454"/>
    <x v="3"/>
    <m/>
    <x v="35"/>
    <x v="2"/>
    <x v="170"/>
    <m/>
    <m/>
    <m/>
    <n v="5"/>
    <n v="201208"/>
    <n v="20000"/>
  </r>
  <r>
    <x v="454"/>
    <x v="3"/>
    <m/>
    <x v="35"/>
    <x v="2"/>
    <x v="160"/>
    <m/>
    <m/>
    <m/>
    <n v="3"/>
    <n v="201208"/>
    <n v="60000"/>
  </r>
  <r>
    <x v="454"/>
    <x v="3"/>
    <m/>
    <x v="18"/>
    <x v="2"/>
    <x v="161"/>
    <m/>
    <m/>
    <m/>
    <n v="31"/>
    <n v="201208"/>
    <n v="93000"/>
  </r>
  <r>
    <x v="454"/>
    <x v="3"/>
    <m/>
    <x v="18"/>
    <x v="2"/>
    <x v="161"/>
    <m/>
    <m/>
    <m/>
    <n v="4"/>
    <n v="201208"/>
    <n v="12000"/>
  </r>
  <r>
    <x v="455"/>
    <x v="4"/>
    <m/>
    <x v="0"/>
    <x v="1"/>
    <x v="123"/>
    <m/>
    <m/>
    <m/>
    <n v="1"/>
    <n v="201208"/>
    <n v="35000"/>
  </r>
  <r>
    <x v="455"/>
    <x v="4"/>
    <m/>
    <x v="4"/>
    <x v="5"/>
    <x v="191"/>
    <m/>
    <m/>
    <m/>
    <n v="3"/>
    <n v="201208"/>
    <n v="49092"/>
  </r>
  <r>
    <x v="455"/>
    <x v="4"/>
    <m/>
    <x v="0"/>
    <x v="7"/>
    <x v="163"/>
    <m/>
    <m/>
    <m/>
    <n v="2"/>
    <n v="201208"/>
    <n v="40000"/>
  </r>
  <r>
    <x v="455"/>
    <x v="4"/>
    <m/>
    <x v="6"/>
    <x v="3"/>
    <x v="172"/>
    <m/>
    <m/>
    <m/>
    <n v="3"/>
    <n v="201208"/>
    <n v="0"/>
  </r>
  <r>
    <x v="455"/>
    <x v="4"/>
    <m/>
    <x v="0"/>
    <x v="3"/>
    <x v="164"/>
    <m/>
    <m/>
    <m/>
    <n v="4"/>
    <n v="201208"/>
    <n v="0"/>
  </r>
  <r>
    <x v="455"/>
    <x v="4"/>
    <m/>
    <x v="6"/>
    <x v="2"/>
    <x v="126"/>
    <m/>
    <m/>
    <m/>
    <n v="2"/>
    <n v="201208"/>
    <n v="40000"/>
  </r>
  <r>
    <x v="455"/>
    <x v="4"/>
    <m/>
    <x v="34"/>
    <x v="2"/>
    <x v="128"/>
    <m/>
    <m/>
    <m/>
    <n v="45"/>
    <n v="201208"/>
    <n v="1669500"/>
  </r>
  <r>
    <x v="455"/>
    <x v="4"/>
    <m/>
    <x v="25"/>
    <x v="2"/>
    <x v="129"/>
    <m/>
    <m/>
    <m/>
    <n v="3"/>
    <n v="201208"/>
    <n v="297000"/>
  </r>
  <r>
    <x v="455"/>
    <x v="4"/>
    <m/>
    <x v="0"/>
    <x v="2"/>
    <x v="130"/>
    <m/>
    <m/>
    <m/>
    <n v="39"/>
    <n v="201208"/>
    <n v="1287000"/>
  </r>
  <r>
    <x v="455"/>
    <x v="4"/>
    <m/>
    <x v="0"/>
    <x v="2"/>
    <x v="131"/>
    <m/>
    <m/>
    <m/>
    <n v="2"/>
    <n v="201208"/>
    <n v="66000"/>
  </r>
  <r>
    <x v="455"/>
    <x v="4"/>
    <m/>
    <x v="0"/>
    <x v="2"/>
    <x v="168"/>
    <m/>
    <m/>
    <m/>
    <n v="2"/>
    <n v="201208"/>
    <n v="40000"/>
  </r>
  <r>
    <x v="455"/>
    <x v="4"/>
    <m/>
    <x v="0"/>
    <x v="2"/>
    <x v="178"/>
    <m/>
    <m/>
    <m/>
    <n v="5"/>
    <n v="201208"/>
    <n v="175000"/>
  </r>
  <r>
    <x v="455"/>
    <x v="4"/>
    <m/>
    <x v="32"/>
    <x v="2"/>
    <x v="180"/>
    <m/>
    <m/>
    <m/>
    <n v="1"/>
    <n v="201208"/>
    <n v="37100"/>
  </r>
  <r>
    <x v="455"/>
    <x v="4"/>
    <m/>
    <x v="0"/>
    <x v="2"/>
    <x v="179"/>
    <m/>
    <m/>
    <m/>
    <n v="8"/>
    <n v="201208"/>
    <n v="24000"/>
  </r>
  <r>
    <x v="455"/>
    <x v="4"/>
    <m/>
    <x v="30"/>
    <x v="2"/>
    <x v="132"/>
    <m/>
    <m/>
    <m/>
    <n v="15"/>
    <n v="201208"/>
    <n v="336000"/>
  </r>
  <r>
    <x v="455"/>
    <x v="4"/>
    <m/>
    <x v="30"/>
    <x v="2"/>
    <x v="133"/>
    <m/>
    <m/>
    <m/>
    <n v="1"/>
    <n v="201208"/>
    <n v="39200"/>
  </r>
  <r>
    <x v="455"/>
    <x v="4"/>
    <m/>
    <x v="34"/>
    <x v="2"/>
    <x v="134"/>
    <m/>
    <m/>
    <m/>
    <n v="1"/>
    <n v="201208"/>
    <n v="37100"/>
  </r>
  <r>
    <x v="455"/>
    <x v="4"/>
    <m/>
    <x v="1"/>
    <x v="2"/>
    <x v="135"/>
    <m/>
    <m/>
    <m/>
    <n v="4"/>
    <n v="201208"/>
    <n v="80000"/>
  </r>
  <r>
    <x v="455"/>
    <x v="4"/>
    <m/>
    <x v="36"/>
    <x v="2"/>
    <x v="136"/>
    <m/>
    <m/>
    <m/>
    <n v="5"/>
    <n v="201208"/>
    <n v="140000"/>
  </r>
  <r>
    <x v="455"/>
    <x v="4"/>
    <m/>
    <x v="36"/>
    <x v="2"/>
    <x v="176"/>
    <m/>
    <m/>
    <m/>
    <n v="1"/>
    <n v="201208"/>
    <n v="49000"/>
  </r>
  <r>
    <x v="455"/>
    <x v="4"/>
    <m/>
    <x v="36"/>
    <x v="2"/>
    <x v="137"/>
    <m/>
    <m/>
    <m/>
    <n v="2"/>
    <n v="201208"/>
    <n v="84000"/>
  </r>
  <r>
    <x v="455"/>
    <x v="4"/>
    <m/>
    <x v="0"/>
    <x v="2"/>
    <x v="138"/>
    <m/>
    <m/>
    <m/>
    <n v="67"/>
    <n v="201208"/>
    <n v="1340000"/>
  </r>
  <r>
    <x v="455"/>
    <x v="4"/>
    <m/>
    <x v="0"/>
    <x v="2"/>
    <x v="139"/>
    <m/>
    <m/>
    <m/>
    <n v="23"/>
    <n v="201208"/>
    <n v="805000"/>
  </r>
  <r>
    <x v="455"/>
    <x v="4"/>
    <m/>
    <x v="32"/>
    <x v="2"/>
    <x v="140"/>
    <m/>
    <m/>
    <m/>
    <n v="29"/>
    <n v="201208"/>
    <n v="1075900"/>
  </r>
  <r>
    <x v="455"/>
    <x v="4"/>
    <m/>
    <x v="18"/>
    <x v="2"/>
    <x v="125"/>
    <m/>
    <m/>
    <m/>
    <n v="40"/>
    <n v="201208"/>
    <n v="120000"/>
  </r>
  <r>
    <x v="455"/>
    <x v="4"/>
    <m/>
    <x v="0"/>
    <x v="2"/>
    <x v="138"/>
    <m/>
    <m/>
    <m/>
    <n v="1"/>
    <n v="201208"/>
    <n v="20000"/>
  </r>
  <r>
    <x v="455"/>
    <x v="4"/>
    <m/>
    <x v="0"/>
    <x v="2"/>
    <x v="141"/>
    <m/>
    <m/>
    <m/>
    <n v="1"/>
    <n v="201208"/>
    <n v="33000"/>
  </r>
  <r>
    <x v="455"/>
    <x v="4"/>
    <m/>
    <x v="4"/>
    <x v="2"/>
    <x v="143"/>
    <m/>
    <m/>
    <m/>
    <n v="12"/>
    <n v="201208"/>
    <n v="240000"/>
  </r>
  <r>
    <x v="455"/>
    <x v="4"/>
    <m/>
    <x v="4"/>
    <x v="2"/>
    <x v="144"/>
    <m/>
    <m/>
    <m/>
    <n v="1"/>
    <n v="201208"/>
    <n v="4000"/>
  </r>
  <r>
    <x v="455"/>
    <x v="4"/>
    <m/>
    <x v="31"/>
    <x v="2"/>
    <x v="145"/>
    <m/>
    <m/>
    <m/>
    <n v="76"/>
    <n v="201208"/>
    <n v="1702400"/>
  </r>
  <r>
    <x v="455"/>
    <x v="4"/>
    <m/>
    <x v="31"/>
    <x v="2"/>
    <x v="146"/>
    <m/>
    <m/>
    <m/>
    <n v="107"/>
    <n v="201208"/>
    <n v="4194400"/>
  </r>
  <r>
    <x v="455"/>
    <x v="4"/>
    <m/>
    <x v="32"/>
    <x v="2"/>
    <x v="147"/>
    <m/>
    <m/>
    <m/>
    <n v="72"/>
    <n v="201208"/>
    <n v="2671200"/>
  </r>
  <r>
    <x v="455"/>
    <x v="4"/>
    <m/>
    <x v="31"/>
    <x v="2"/>
    <x v="189"/>
    <m/>
    <m/>
    <m/>
    <n v="9"/>
    <n v="201208"/>
    <n v="201600"/>
  </r>
  <r>
    <x v="455"/>
    <x v="4"/>
    <m/>
    <x v="31"/>
    <x v="2"/>
    <x v="184"/>
    <m/>
    <m/>
    <m/>
    <n v="21"/>
    <n v="201208"/>
    <n v="823200"/>
  </r>
  <r>
    <x v="455"/>
    <x v="4"/>
    <m/>
    <x v="32"/>
    <x v="2"/>
    <x v="185"/>
    <m/>
    <m/>
    <m/>
    <n v="12"/>
    <n v="201208"/>
    <n v="445200"/>
  </r>
  <r>
    <x v="455"/>
    <x v="4"/>
    <m/>
    <x v="31"/>
    <x v="2"/>
    <x v="186"/>
    <m/>
    <m/>
    <m/>
    <n v="120"/>
    <n v="201208"/>
    <n v="2688000"/>
  </r>
  <r>
    <x v="455"/>
    <x v="4"/>
    <m/>
    <x v="31"/>
    <x v="2"/>
    <x v="187"/>
    <m/>
    <m/>
    <m/>
    <n v="132"/>
    <n v="201208"/>
    <n v="5174400"/>
  </r>
  <r>
    <x v="455"/>
    <x v="4"/>
    <m/>
    <x v="32"/>
    <x v="2"/>
    <x v="188"/>
    <m/>
    <m/>
    <m/>
    <n v="71"/>
    <n v="201208"/>
    <n v="2634100"/>
  </r>
  <r>
    <x v="455"/>
    <x v="4"/>
    <m/>
    <x v="22"/>
    <x v="2"/>
    <x v="150"/>
    <m/>
    <m/>
    <m/>
    <n v="12"/>
    <n v="201208"/>
    <n v="456000"/>
  </r>
  <r>
    <x v="455"/>
    <x v="4"/>
    <m/>
    <x v="22"/>
    <x v="2"/>
    <x v="150"/>
    <m/>
    <m/>
    <m/>
    <n v="4"/>
    <n v="201208"/>
    <n v="152000"/>
  </r>
  <r>
    <x v="455"/>
    <x v="4"/>
    <m/>
    <x v="5"/>
    <x v="2"/>
    <x v="151"/>
    <m/>
    <m/>
    <m/>
    <n v="33"/>
    <n v="201208"/>
    <n v="924000"/>
  </r>
  <r>
    <x v="455"/>
    <x v="4"/>
    <m/>
    <x v="5"/>
    <x v="2"/>
    <x v="152"/>
    <m/>
    <m/>
    <m/>
    <n v="10"/>
    <n v="201208"/>
    <n v="480000"/>
  </r>
  <r>
    <x v="455"/>
    <x v="4"/>
    <m/>
    <x v="5"/>
    <x v="2"/>
    <x v="153"/>
    <m/>
    <m/>
    <m/>
    <n v="4"/>
    <n v="201208"/>
    <n v="112000"/>
  </r>
  <r>
    <x v="455"/>
    <x v="4"/>
    <m/>
    <x v="5"/>
    <x v="2"/>
    <x v="182"/>
    <m/>
    <m/>
    <m/>
    <n v="2"/>
    <n v="201208"/>
    <n v="56000"/>
  </r>
  <r>
    <x v="455"/>
    <x v="4"/>
    <m/>
    <x v="33"/>
    <x v="2"/>
    <x v="155"/>
    <m/>
    <m/>
    <m/>
    <n v="5"/>
    <n v="201208"/>
    <n v="91000"/>
  </r>
  <r>
    <x v="455"/>
    <x v="4"/>
    <m/>
    <x v="33"/>
    <x v="2"/>
    <x v="156"/>
    <m/>
    <m/>
    <m/>
    <n v="2"/>
    <n v="201208"/>
    <n v="67600"/>
  </r>
  <r>
    <x v="455"/>
    <x v="4"/>
    <m/>
    <x v="19"/>
    <x v="2"/>
    <x v="157"/>
    <m/>
    <m/>
    <m/>
    <n v="18"/>
    <n v="201208"/>
    <n v="234000"/>
  </r>
  <r>
    <x v="455"/>
    <x v="4"/>
    <m/>
    <x v="19"/>
    <x v="2"/>
    <x v="158"/>
    <m/>
    <m/>
    <m/>
    <n v="6"/>
    <n v="201208"/>
    <n v="144000"/>
  </r>
  <r>
    <x v="455"/>
    <x v="4"/>
    <m/>
    <x v="19"/>
    <x v="2"/>
    <x v="159"/>
    <m/>
    <m/>
    <m/>
    <n v="3"/>
    <n v="201208"/>
    <n v="99000"/>
  </r>
  <r>
    <x v="455"/>
    <x v="4"/>
    <m/>
    <x v="35"/>
    <x v="2"/>
    <x v="160"/>
    <m/>
    <m/>
    <m/>
    <n v="4"/>
    <n v="201208"/>
    <n v="80000"/>
  </r>
  <r>
    <x v="455"/>
    <x v="4"/>
    <m/>
    <x v="18"/>
    <x v="2"/>
    <x v="161"/>
    <m/>
    <m/>
    <m/>
    <n v="36"/>
    <n v="201208"/>
    <n v="108000"/>
  </r>
  <r>
    <x v="455"/>
    <x v="4"/>
    <m/>
    <x v="18"/>
    <x v="2"/>
    <x v="161"/>
    <m/>
    <m/>
    <m/>
    <n v="2"/>
    <n v="201208"/>
    <n v="6000"/>
  </r>
  <r>
    <x v="456"/>
    <x v="1"/>
    <m/>
    <x v="0"/>
    <x v="7"/>
    <x v="163"/>
    <m/>
    <m/>
    <m/>
    <n v="3"/>
    <n v="201208"/>
    <n v="60000"/>
  </r>
  <r>
    <x v="456"/>
    <x v="1"/>
    <m/>
    <x v="6"/>
    <x v="3"/>
    <x v="172"/>
    <m/>
    <m/>
    <m/>
    <n v="2"/>
    <n v="201208"/>
    <n v="0"/>
  </r>
  <r>
    <x v="456"/>
    <x v="1"/>
    <m/>
    <x v="0"/>
    <x v="3"/>
    <x v="164"/>
    <m/>
    <m/>
    <m/>
    <n v="6"/>
    <n v="201208"/>
    <n v="0"/>
  </r>
  <r>
    <x v="456"/>
    <x v="1"/>
    <m/>
    <x v="31"/>
    <x v="3"/>
    <x v="88"/>
    <m/>
    <m/>
    <m/>
    <n v="2"/>
    <n v="201208"/>
    <n v="0"/>
  </r>
  <r>
    <x v="456"/>
    <x v="1"/>
    <m/>
    <x v="6"/>
    <x v="2"/>
    <x v="126"/>
    <m/>
    <m/>
    <m/>
    <n v="3"/>
    <n v="201208"/>
    <n v="60000"/>
  </r>
  <r>
    <x v="456"/>
    <x v="1"/>
    <m/>
    <x v="34"/>
    <x v="2"/>
    <x v="128"/>
    <m/>
    <m/>
    <m/>
    <n v="47"/>
    <n v="201208"/>
    <n v="1743700"/>
  </r>
  <r>
    <x v="456"/>
    <x v="1"/>
    <m/>
    <x v="25"/>
    <x v="2"/>
    <x v="129"/>
    <m/>
    <m/>
    <m/>
    <n v="4"/>
    <n v="201208"/>
    <n v="396000"/>
  </r>
  <r>
    <x v="456"/>
    <x v="1"/>
    <m/>
    <x v="0"/>
    <x v="2"/>
    <x v="130"/>
    <m/>
    <m/>
    <m/>
    <n v="25"/>
    <n v="201208"/>
    <n v="825000"/>
  </r>
  <r>
    <x v="456"/>
    <x v="1"/>
    <m/>
    <x v="0"/>
    <x v="2"/>
    <x v="131"/>
    <m/>
    <m/>
    <m/>
    <n v="3"/>
    <n v="201208"/>
    <n v="99000"/>
  </r>
  <r>
    <x v="456"/>
    <x v="1"/>
    <m/>
    <x v="0"/>
    <x v="2"/>
    <x v="168"/>
    <m/>
    <m/>
    <m/>
    <n v="4"/>
    <n v="201208"/>
    <n v="80000"/>
  </r>
  <r>
    <x v="456"/>
    <x v="1"/>
    <m/>
    <x v="0"/>
    <x v="2"/>
    <x v="178"/>
    <m/>
    <m/>
    <m/>
    <n v="1"/>
    <n v="201208"/>
    <n v="35000"/>
  </r>
  <r>
    <x v="456"/>
    <x v="1"/>
    <m/>
    <x v="0"/>
    <x v="2"/>
    <x v="179"/>
    <m/>
    <m/>
    <m/>
    <n v="1"/>
    <n v="201208"/>
    <n v="3000"/>
  </r>
  <r>
    <x v="456"/>
    <x v="1"/>
    <m/>
    <x v="30"/>
    <x v="2"/>
    <x v="132"/>
    <m/>
    <m/>
    <m/>
    <n v="10"/>
    <n v="201208"/>
    <n v="224000"/>
  </r>
  <r>
    <x v="456"/>
    <x v="1"/>
    <m/>
    <x v="30"/>
    <x v="2"/>
    <x v="133"/>
    <m/>
    <m/>
    <m/>
    <n v="2"/>
    <n v="201208"/>
    <n v="78400"/>
  </r>
  <r>
    <x v="456"/>
    <x v="1"/>
    <m/>
    <x v="34"/>
    <x v="2"/>
    <x v="134"/>
    <m/>
    <m/>
    <m/>
    <n v="3"/>
    <n v="201208"/>
    <n v="111300"/>
  </r>
  <r>
    <x v="456"/>
    <x v="1"/>
    <m/>
    <x v="1"/>
    <x v="2"/>
    <x v="135"/>
    <m/>
    <m/>
    <m/>
    <n v="4"/>
    <n v="201208"/>
    <n v="80000"/>
  </r>
  <r>
    <x v="456"/>
    <x v="1"/>
    <m/>
    <x v="1"/>
    <x v="2"/>
    <x v="165"/>
    <m/>
    <m/>
    <m/>
    <n v="2"/>
    <n v="201208"/>
    <n v="70000"/>
  </r>
  <r>
    <x v="456"/>
    <x v="1"/>
    <m/>
    <x v="36"/>
    <x v="2"/>
    <x v="136"/>
    <m/>
    <m/>
    <m/>
    <n v="1"/>
    <n v="201208"/>
    <n v="28000"/>
  </r>
  <r>
    <x v="456"/>
    <x v="1"/>
    <m/>
    <x v="36"/>
    <x v="2"/>
    <x v="137"/>
    <m/>
    <m/>
    <m/>
    <n v="1"/>
    <n v="201208"/>
    <n v="42000"/>
  </r>
  <r>
    <x v="456"/>
    <x v="1"/>
    <m/>
    <x v="0"/>
    <x v="2"/>
    <x v="138"/>
    <m/>
    <m/>
    <m/>
    <n v="51"/>
    <n v="201208"/>
    <n v="1020000"/>
  </r>
  <r>
    <x v="456"/>
    <x v="1"/>
    <m/>
    <x v="0"/>
    <x v="2"/>
    <x v="139"/>
    <m/>
    <m/>
    <m/>
    <n v="19"/>
    <n v="201208"/>
    <n v="665000"/>
  </r>
  <r>
    <x v="456"/>
    <x v="1"/>
    <m/>
    <x v="32"/>
    <x v="2"/>
    <x v="140"/>
    <m/>
    <m/>
    <m/>
    <n v="22"/>
    <n v="201208"/>
    <n v="816200"/>
  </r>
  <r>
    <x v="456"/>
    <x v="1"/>
    <m/>
    <x v="18"/>
    <x v="2"/>
    <x v="125"/>
    <m/>
    <m/>
    <m/>
    <n v="23"/>
    <n v="201208"/>
    <n v="69000"/>
  </r>
  <r>
    <x v="456"/>
    <x v="1"/>
    <m/>
    <x v="0"/>
    <x v="2"/>
    <x v="141"/>
    <m/>
    <m/>
    <m/>
    <n v="1"/>
    <n v="201208"/>
    <n v="33000"/>
  </r>
  <r>
    <x v="456"/>
    <x v="1"/>
    <m/>
    <x v="4"/>
    <x v="2"/>
    <x v="142"/>
    <m/>
    <m/>
    <m/>
    <n v="1"/>
    <n v="201208"/>
    <n v="4000"/>
  </r>
  <r>
    <x v="456"/>
    <x v="1"/>
    <m/>
    <x v="4"/>
    <x v="2"/>
    <x v="143"/>
    <m/>
    <m/>
    <m/>
    <n v="7"/>
    <n v="201208"/>
    <n v="140000"/>
  </r>
  <r>
    <x v="456"/>
    <x v="1"/>
    <m/>
    <x v="31"/>
    <x v="2"/>
    <x v="145"/>
    <m/>
    <m/>
    <m/>
    <n v="73"/>
    <n v="201208"/>
    <n v="1635200"/>
  </r>
  <r>
    <x v="456"/>
    <x v="1"/>
    <m/>
    <x v="31"/>
    <x v="2"/>
    <x v="146"/>
    <m/>
    <m/>
    <m/>
    <n v="98"/>
    <n v="201208"/>
    <n v="3841600"/>
  </r>
  <r>
    <x v="456"/>
    <x v="1"/>
    <m/>
    <x v="32"/>
    <x v="2"/>
    <x v="147"/>
    <m/>
    <m/>
    <m/>
    <n v="53"/>
    <n v="201208"/>
    <n v="1966300"/>
  </r>
  <r>
    <x v="456"/>
    <x v="1"/>
    <m/>
    <x v="0"/>
    <x v="2"/>
    <x v="149"/>
    <m/>
    <m/>
    <m/>
    <n v="1"/>
    <n v="201208"/>
    <n v="20000"/>
  </r>
  <r>
    <x v="456"/>
    <x v="1"/>
    <m/>
    <x v="18"/>
    <x v="2"/>
    <x v="166"/>
    <m/>
    <m/>
    <m/>
    <n v="1"/>
    <n v="201208"/>
    <n v="3000"/>
  </r>
  <r>
    <x v="456"/>
    <x v="1"/>
    <m/>
    <x v="31"/>
    <x v="2"/>
    <x v="189"/>
    <m/>
    <m/>
    <m/>
    <n v="6"/>
    <n v="201208"/>
    <n v="134400"/>
  </r>
  <r>
    <x v="456"/>
    <x v="1"/>
    <m/>
    <x v="31"/>
    <x v="2"/>
    <x v="184"/>
    <m/>
    <m/>
    <m/>
    <n v="12"/>
    <n v="201208"/>
    <n v="470400"/>
  </r>
  <r>
    <x v="456"/>
    <x v="1"/>
    <m/>
    <x v="32"/>
    <x v="2"/>
    <x v="185"/>
    <m/>
    <m/>
    <m/>
    <n v="4"/>
    <n v="201208"/>
    <n v="148400"/>
  </r>
  <r>
    <x v="456"/>
    <x v="1"/>
    <m/>
    <x v="31"/>
    <x v="2"/>
    <x v="186"/>
    <m/>
    <m/>
    <m/>
    <n v="95"/>
    <n v="201208"/>
    <n v="2128000"/>
  </r>
  <r>
    <x v="456"/>
    <x v="1"/>
    <m/>
    <x v="31"/>
    <x v="2"/>
    <x v="187"/>
    <m/>
    <m/>
    <m/>
    <n v="97"/>
    <n v="201208"/>
    <n v="3802400"/>
  </r>
  <r>
    <x v="456"/>
    <x v="1"/>
    <m/>
    <x v="32"/>
    <x v="2"/>
    <x v="188"/>
    <m/>
    <m/>
    <m/>
    <n v="48"/>
    <n v="201208"/>
    <n v="1780800"/>
  </r>
  <r>
    <x v="456"/>
    <x v="1"/>
    <m/>
    <x v="22"/>
    <x v="2"/>
    <x v="150"/>
    <m/>
    <m/>
    <m/>
    <n v="8"/>
    <n v="201208"/>
    <n v="304000"/>
  </r>
  <r>
    <x v="456"/>
    <x v="1"/>
    <m/>
    <x v="22"/>
    <x v="2"/>
    <x v="150"/>
    <m/>
    <m/>
    <m/>
    <n v="5"/>
    <n v="201208"/>
    <n v="190000"/>
  </r>
  <r>
    <x v="456"/>
    <x v="1"/>
    <m/>
    <x v="5"/>
    <x v="2"/>
    <x v="151"/>
    <m/>
    <m/>
    <m/>
    <n v="23"/>
    <n v="201208"/>
    <n v="644000"/>
  </r>
  <r>
    <x v="456"/>
    <x v="1"/>
    <m/>
    <x v="5"/>
    <x v="2"/>
    <x v="152"/>
    <m/>
    <m/>
    <m/>
    <n v="4"/>
    <n v="201208"/>
    <n v="192000"/>
  </r>
  <r>
    <x v="456"/>
    <x v="1"/>
    <m/>
    <x v="5"/>
    <x v="2"/>
    <x v="153"/>
    <m/>
    <m/>
    <m/>
    <n v="9"/>
    <n v="201208"/>
    <n v="252000"/>
  </r>
  <r>
    <x v="456"/>
    <x v="1"/>
    <m/>
    <x v="33"/>
    <x v="2"/>
    <x v="155"/>
    <m/>
    <m/>
    <m/>
    <n v="5"/>
    <n v="201208"/>
    <n v="91000"/>
  </r>
  <r>
    <x v="456"/>
    <x v="1"/>
    <m/>
    <x v="33"/>
    <x v="2"/>
    <x v="156"/>
    <m/>
    <m/>
    <m/>
    <n v="2"/>
    <n v="201208"/>
    <n v="67600"/>
  </r>
  <r>
    <x v="456"/>
    <x v="1"/>
    <m/>
    <x v="19"/>
    <x v="2"/>
    <x v="157"/>
    <m/>
    <m/>
    <m/>
    <n v="22"/>
    <n v="201208"/>
    <n v="286000"/>
  </r>
  <r>
    <x v="456"/>
    <x v="1"/>
    <m/>
    <x v="19"/>
    <x v="2"/>
    <x v="158"/>
    <m/>
    <m/>
    <m/>
    <n v="7"/>
    <n v="201208"/>
    <n v="168000"/>
  </r>
  <r>
    <x v="456"/>
    <x v="1"/>
    <m/>
    <x v="35"/>
    <x v="2"/>
    <x v="170"/>
    <m/>
    <m/>
    <m/>
    <n v="1"/>
    <n v="201208"/>
    <n v="4000"/>
  </r>
  <r>
    <x v="456"/>
    <x v="1"/>
    <m/>
    <x v="35"/>
    <x v="2"/>
    <x v="160"/>
    <m/>
    <m/>
    <m/>
    <n v="4"/>
    <n v="201208"/>
    <n v="80000"/>
  </r>
  <r>
    <x v="456"/>
    <x v="1"/>
    <m/>
    <x v="18"/>
    <x v="2"/>
    <x v="161"/>
    <m/>
    <m/>
    <m/>
    <n v="49"/>
    <n v="201208"/>
    <n v="147000"/>
  </r>
  <r>
    <x v="457"/>
    <x v="0"/>
    <m/>
    <x v="0"/>
    <x v="1"/>
    <x v="123"/>
    <m/>
    <m/>
    <m/>
    <n v="2"/>
    <n v="201208"/>
    <n v="70000"/>
  </r>
  <r>
    <x v="457"/>
    <x v="0"/>
    <m/>
    <x v="6"/>
    <x v="3"/>
    <x v="172"/>
    <m/>
    <m/>
    <m/>
    <n v="3"/>
    <n v="201208"/>
    <n v="0"/>
  </r>
  <r>
    <x v="457"/>
    <x v="0"/>
    <m/>
    <x v="0"/>
    <x v="3"/>
    <x v="164"/>
    <m/>
    <m/>
    <m/>
    <n v="1"/>
    <n v="201208"/>
    <n v="0"/>
  </r>
  <r>
    <x v="457"/>
    <x v="0"/>
    <m/>
    <x v="31"/>
    <x v="3"/>
    <x v="88"/>
    <m/>
    <m/>
    <m/>
    <n v="2"/>
    <n v="201208"/>
    <n v="0"/>
  </r>
  <r>
    <x v="457"/>
    <x v="0"/>
    <m/>
    <x v="6"/>
    <x v="2"/>
    <x v="126"/>
    <m/>
    <m/>
    <m/>
    <n v="1"/>
    <n v="201208"/>
    <n v="20000"/>
  </r>
  <r>
    <x v="457"/>
    <x v="0"/>
    <m/>
    <x v="6"/>
    <x v="2"/>
    <x v="127"/>
    <m/>
    <m/>
    <m/>
    <n v="1"/>
    <n v="201208"/>
    <n v="35000"/>
  </r>
  <r>
    <x v="457"/>
    <x v="0"/>
    <m/>
    <x v="34"/>
    <x v="2"/>
    <x v="128"/>
    <m/>
    <m/>
    <m/>
    <n v="22"/>
    <n v="201208"/>
    <n v="816200"/>
  </r>
  <r>
    <x v="457"/>
    <x v="0"/>
    <m/>
    <x v="25"/>
    <x v="2"/>
    <x v="129"/>
    <m/>
    <m/>
    <m/>
    <n v="2"/>
    <n v="201208"/>
    <n v="198000"/>
  </r>
  <r>
    <x v="457"/>
    <x v="0"/>
    <m/>
    <x v="0"/>
    <x v="2"/>
    <x v="130"/>
    <m/>
    <m/>
    <m/>
    <n v="13"/>
    <n v="201208"/>
    <n v="429000"/>
  </r>
  <r>
    <x v="457"/>
    <x v="0"/>
    <m/>
    <x v="0"/>
    <x v="2"/>
    <x v="131"/>
    <m/>
    <m/>
    <m/>
    <n v="3"/>
    <n v="201208"/>
    <n v="99000"/>
  </r>
  <r>
    <x v="457"/>
    <x v="0"/>
    <m/>
    <x v="0"/>
    <x v="2"/>
    <x v="168"/>
    <m/>
    <m/>
    <m/>
    <n v="1"/>
    <n v="201208"/>
    <n v="20000"/>
  </r>
  <r>
    <x v="457"/>
    <x v="0"/>
    <m/>
    <x v="32"/>
    <x v="2"/>
    <x v="180"/>
    <m/>
    <m/>
    <m/>
    <n v="1"/>
    <n v="201208"/>
    <n v="37100"/>
  </r>
  <r>
    <x v="457"/>
    <x v="0"/>
    <m/>
    <x v="0"/>
    <x v="2"/>
    <x v="179"/>
    <m/>
    <m/>
    <m/>
    <n v="1"/>
    <n v="201208"/>
    <n v="3000"/>
  </r>
  <r>
    <x v="457"/>
    <x v="0"/>
    <m/>
    <x v="30"/>
    <x v="2"/>
    <x v="132"/>
    <m/>
    <m/>
    <m/>
    <n v="7"/>
    <n v="201208"/>
    <n v="156800"/>
  </r>
  <r>
    <x v="457"/>
    <x v="0"/>
    <m/>
    <x v="30"/>
    <x v="2"/>
    <x v="133"/>
    <m/>
    <m/>
    <m/>
    <n v="1"/>
    <n v="201208"/>
    <n v="39200"/>
  </r>
  <r>
    <x v="457"/>
    <x v="0"/>
    <m/>
    <x v="34"/>
    <x v="2"/>
    <x v="134"/>
    <m/>
    <m/>
    <m/>
    <n v="1"/>
    <n v="201208"/>
    <n v="37100"/>
  </r>
  <r>
    <x v="457"/>
    <x v="0"/>
    <m/>
    <x v="1"/>
    <x v="2"/>
    <x v="135"/>
    <m/>
    <m/>
    <m/>
    <n v="3"/>
    <n v="201208"/>
    <n v="60000"/>
  </r>
  <r>
    <x v="457"/>
    <x v="0"/>
    <m/>
    <x v="36"/>
    <x v="2"/>
    <x v="136"/>
    <m/>
    <m/>
    <m/>
    <n v="1"/>
    <n v="201208"/>
    <n v="28000"/>
  </r>
  <r>
    <x v="457"/>
    <x v="0"/>
    <m/>
    <x v="0"/>
    <x v="2"/>
    <x v="138"/>
    <m/>
    <m/>
    <m/>
    <n v="30"/>
    <n v="201208"/>
    <n v="600000"/>
  </r>
  <r>
    <x v="457"/>
    <x v="0"/>
    <m/>
    <x v="0"/>
    <x v="2"/>
    <x v="139"/>
    <m/>
    <m/>
    <m/>
    <n v="10"/>
    <n v="201208"/>
    <n v="350000"/>
  </r>
  <r>
    <x v="457"/>
    <x v="0"/>
    <m/>
    <x v="32"/>
    <x v="2"/>
    <x v="140"/>
    <m/>
    <m/>
    <m/>
    <n v="9"/>
    <n v="201208"/>
    <n v="333900"/>
  </r>
  <r>
    <x v="457"/>
    <x v="0"/>
    <m/>
    <x v="18"/>
    <x v="2"/>
    <x v="125"/>
    <m/>
    <m/>
    <m/>
    <n v="17"/>
    <n v="201208"/>
    <n v="51000"/>
  </r>
  <r>
    <x v="457"/>
    <x v="0"/>
    <m/>
    <x v="0"/>
    <x v="2"/>
    <x v="141"/>
    <m/>
    <m/>
    <m/>
    <n v="1"/>
    <n v="201208"/>
    <n v="33000"/>
  </r>
  <r>
    <x v="457"/>
    <x v="0"/>
    <m/>
    <x v="4"/>
    <x v="2"/>
    <x v="143"/>
    <m/>
    <m/>
    <m/>
    <n v="1"/>
    <n v="201208"/>
    <n v="20000"/>
  </r>
  <r>
    <x v="457"/>
    <x v="0"/>
    <m/>
    <x v="31"/>
    <x v="2"/>
    <x v="145"/>
    <m/>
    <m/>
    <m/>
    <n v="34"/>
    <n v="201208"/>
    <n v="761600"/>
  </r>
  <r>
    <x v="457"/>
    <x v="0"/>
    <m/>
    <x v="31"/>
    <x v="2"/>
    <x v="146"/>
    <m/>
    <m/>
    <m/>
    <n v="33"/>
    <n v="201208"/>
    <n v="1293600"/>
  </r>
  <r>
    <x v="457"/>
    <x v="0"/>
    <m/>
    <x v="32"/>
    <x v="2"/>
    <x v="147"/>
    <m/>
    <m/>
    <m/>
    <n v="29"/>
    <n v="201208"/>
    <n v="1075900"/>
  </r>
  <r>
    <x v="457"/>
    <x v="0"/>
    <m/>
    <x v="0"/>
    <x v="2"/>
    <x v="148"/>
    <m/>
    <m/>
    <m/>
    <n v="2"/>
    <n v="201208"/>
    <n v="40000"/>
  </r>
  <r>
    <x v="457"/>
    <x v="0"/>
    <m/>
    <x v="31"/>
    <x v="2"/>
    <x v="189"/>
    <m/>
    <m/>
    <m/>
    <n v="14"/>
    <n v="201208"/>
    <n v="313600"/>
  </r>
  <r>
    <x v="457"/>
    <x v="0"/>
    <m/>
    <x v="31"/>
    <x v="2"/>
    <x v="184"/>
    <m/>
    <m/>
    <m/>
    <n v="29"/>
    <n v="201208"/>
    <n v="1136800"/>
  </r>
  <r>
    <x v="457"/>
    <x v="0"/>
    <m/>
    <x v="32"/>
    <x v="2"/>
    <x v="185"/>
    <m/>
    <m/>
    <m/>
    <n v="17"/>
    <n v="201208"/>
    <n v="630700"/>
  </r>
  <r>
    <x v="457"/>
    <x v="0"/>
    <m/>
    <x v="31"/>
    <x v="2"/>
    <x v="186"/>
    <m/>
    <m/>
    <m/>
    <n v="70"/>
    <n v="201208"/>
    <n v="1568000"/>
  </r>
  <r>
    <x v="457"/>
    <x v="0"/>
    <m/>
    <x v="31"/>
    <x v="2"/>
    <x v="187"/>
    <m/>
    <m/>
    <m/>
    <n v="66"/>
    <n v="201208"/>
    <n v="2587200"/>
  </r>
  <r>
    <x v="457"/>
    <x v="0"/>
    <m/>
    <x v="32"/>
    <x v="2"/>
    <x v="188"/>
    <m/>
    <m/>
    <m/>
    <n v="23"/>
    <n v="201208"/>
    <n v="853300"/>
  </r>
  <r>
    <x v="457"/>
    <x v="0"/>
    <m/>
    <x v="22"/>
    <x v="2"/>
    <x v="150"/>
    <m/>
    <m/>
    <m/>
    <n v="3"/>
    <n v="201208"/>
    <n v="114000"/>
  </r>
  <r>
    <x v="457"/>
    <x v="0"/>
    <m/>
    <x v="22"/>
    <x v="2"/>
    <x v="150"/>
    <m/>
    <m/>
    <m/>
    <n v="1"/>
    <n v="201208"/>
    <n v="38000"/>
  </r>
  <r>
    <x v="457"/>
    <x v="0"/>
    <m/>
    <x v="5"/>
    <x v="2"/>
    <x v="151"/>
    <m/>
    <m/>
    <m/>
    <n v="11"/>
    <n v="201208"/>
    <n v="308000"/>
  </r>
  <r>
    <x v="457"/>
    <x v="0"/>
    <m/>
    <x v="5"/>
    <x v="2"/>
    <x v="152"/>
    <m/>
    <m/>
    <m/>
    <n v="5"/>
    <n v="201208"/>
    <n v="240000"/>
  </r>
  <r>
    <x v="457"/>
    <x v="0"/>
    <m/>
    <x v="5"/>
    <x v="2"/>
    <x v="153"/>
    <m/>
    <m/>
    <m/>
    <n v="4"/>
    <n v="201208"/>
    <n v="112000"/>
  </r>
  <r>
    <x v="457"/>
    <x v="0"/>
    <m/>
    <x v="33"/>
    <x v="2"/>
    <x v="155"/>
    <m/>
    <m/>
    <m/>
    <n v="1"/>
    <n v="201208"/>
    <n v="18200"/>
  </r>
  <r>
    <x v="457"/>
    <x v="0"/>
    <m/>
    <x v="33"/>
    <x v="2"/>
    <x v="156"/>
    <m/>
    <m/>
    <m/>
    <n v="2"/>
    <n v="201208"/>
    <n v="67600"/>
  </r>
  <r>
    <x v="457"/>
    <x v="0"/>
    <m/>
    <x v="19"/>
    <x v="2"/>
    <x v="157"/>
    <m/>
    <m/>
    <m/>
    <n v="12"/>
    <n v="201208"/>
    <n v="156000"/>
  </r>
  <r>
    <x v="457"/>
    <x v="0"/>
    <m/>
    <x v="19"/>
    <x v="2"/>
    <x v="158"/>
    <m/>
    <m/>
    <m/>
    <n v="3"/>
    <n v="201208"/>
    <n v="72000"/>
  </r>
  <r>
    <x v="457"/>
    <x v="0"/>
    <m/>
    <x v="19"/>
    <x v="2"/>
    <x v="159"/>
    <m/>
    <m/>
    <m/>
    <n v="1"/>
    <n v="201208"/>
    <n v="33000"/>
  </r>
  <r>
    <x v="457"/>
    <x v="0"/>
    <m/>
    <x v="35"/>
    <x v="2"/>
    <x v="160"/>
    <m/>
    <m/>
    <m/>
    <n v="1"/>
    <n v="201208"/>
    <n v="20000"/>
  </r>
  <r>
    <x v="457"/>
    <x v="0"/>
    <m/>
    <x v="18"/>
    <x v="2"/>
    <x v="161"/>
    <m/>
    <m/>
    <m/>
    <n v="18"/>
    <n v="201208"/>
    <n v="54000"/>
  </r>
  <r>
    <x v="458"/>
    <x v="2"/>
    <m/>
    <x v="0"/>
    <x v="7"/>
    <x v="193"/>
    <m/>
    <m/>
    <m/>
    <n v="1"/>
    <n v="201208"/>
    <n v="18000"/>
  </r>
  <r>
    <x v="458"/>
    <x v="2"/>
    <m/>
    <x v="34"/>
    <x v="2"/>
    <x v="128"/>
    <m/>
    <m/>
    <m/>
    <n v="33"/>
    <n v="201208"/>
    <n v="1224300"/>
  </r>
  <r>
    <x v="458"/>
    <x v="2"/>
    <m/>
    <x v="25"/>
    <x v="2"/>
    <x v="129"/>
    <m/>
    <m/>
    <m/>
    <n v="1"/>
    <n v="201208"/>
    <n v="99000"/>
  </r>
  <r>
    <x v="458"/>
    <x v="2"/>
    <m/>
    <x v="0"/>
    <x v="2"/>
    <x v="130"/>
    <m/>
    <m/>
    <m/>
    <n v="20"/>
    <n v="201208"/>
    <n v="660000"/>
  </r>
  <r>
    <x v="458"/>
    <x v="2"/>
    <m/>
    <x v="0"/>
    <x v="2"/>
    <x v="131"/>
    <m/>
    <m/>
    <m/>
    <n v="3"/>
    <n v="201208"/>
    <n v="99000"/>
  </r>
  <r>
    <x v="458"/>
    <x v="2"/>
    <m/>
    <x v="0"/>
    <x v="2"/>
    <x v="178"/>
    <m/>
    <m/>
    <m/>
    <n v="1"/>
    <n v="201208"/>
    <n v="35000"/>
  </r>
  <r>
    <x v="458"/>
    <x v="2"/>
    <m/>
    <x v="30"/>
    <x v="2"/>
    <x v="132"/>
    <m/>
    <m/>
    <m/>
    <n v="15"/>
    <n v="201208"/>
    <n v="336000"/>
  </r>
  <r>
    <x v="458"/>
    <x v="2"/>
    <m/>
    <x v="30"/>
    <x v="2"/>
    <x v="133"/>
    <m/>
    <m/>
    <m/>
    <n v="2"/>
    <n v="201208"/>
    <n v="78400"/>
  </r>
  <r>
    <x v="458"/>
    <x v="2"/>
    <m/>
    <x v="34"/>
    <x v="2"/>
    <x v="134"/>
    <m/>
    <m/>
    <m/>
    <n v="4"/>
    <n v="201208"/>
    <n v="148400"/>
  </r>
  <r>
    <x v="458"/>
    <x v="2"/>
    <m/>
    <x v="1"/>
    <x v="2"/>
    <x v="135"/>
    <m/>
    <m/>
    <m/>
    <n v="2"/>
    <n v="201208"/>
    <n v="40000"/>
  </r>
  <r>
    <x v="458"/>
    <x v="2"/>
    <m/>
    <x v="1"/>
    <x v="2"/>
    <x v="165"/>
    <m/>
    <m/>
    <m/>
    <n v="2"/>
    <n v="201208"/>
    <n v="70000"/>
  </r>
  <r>
    <x v="458"/>
    <x v="2"/>
    <m/>
    <x v="36"/>
    <x v="2"/>
    <x v="136"/>
    <m/>
    <m/>
    <m/>
    <n v="5"/>
    <n v="201208"/>
    <n v="140000"/>
  </r>
  <r>
    <x v="458"/>
    <x v="2"/>
    <m/>
    <x v="0"/>
    <x v="2"/>
    <x v="138"/>
    <m/>
    <m/>
    <m/>
    <n v="49"/>
    <n v="201208"/>
    <n v="980000"/>
  </r>
  <r>
    <x v="458"/>
    <x v="2"/>
    <m/>
    <x v="0"/>
    <x v="2"/>
    <x v="139"/>
    <m/>
    <m/>
    <m/>
    <n v="17"/>
    <n v="201208"/>
    <n v="595000"/>
  </r>
  <r>
    <x v="458"/>
    <x v="2"/>
    <m/>
    <x v="32"/>
    <x v="2"/>
    <x v="140"/>
    <m/>
    <m/>
    <m/>
    <n v="15"/>
    <n v="201208"/>
    <n v="556500"/>
  </r>
  <r>
    <x v="458"/>
    <x v="2"/>
    <m/>
    <x v="18"/>
    <x v="2"/>
    <x v="125"/>
    <m/>
    <m/>
    <m/>
    <n v="24"/>
    <n v="201208"/>
    <n v="72000"/>
  </r>
  <r>
    <x v="458"/>
    <x v="2"/>
    <m/>
    <x v="0"/>
    <x v="2"/>
    <x v="141"/>
    <m/>
    <m/>
    <m/>
    <n v="1"/>
    <n v="201208"/>
    <n v="33000"/>
  </r>
  <r>
    <x v="458"/>
    <x v="2"/>
    <m/>
    <x v="4"/>
    <x v="2"/>
    <x v="142"/>
    <m/>
    <m/>
    <m/>
    <n v="2"/>
    <n v="201208"/>
    <n v="8000"/>
  </r>
  <r>
    <x v="458"/>
    <x v="2"/>
    <m/>
    <x v="4"/>
    <x v="2"/>
    <x v="143"/>
    <m/>
    <m/>
    <m/>
    <n v="7"/>
    <n v="201208"/>
    <n v="140000"/>
  </r>
  <r>
    <x v="458"/>
    <x v="2"/>
    <m/>
    <x v="31"/>
    <x v="2"/>
    <x v="145"/>
    <m/>
    <m/>
    <m/>
    <n v="53"/>
    <n v="201208"/>
    <n v="1187200"/>
  </r>
  <r>
    <x v="458"/>
    <x v="2"/>
    <m/>
    <x v="31"/>
    <x v="2"/>
    <x v="146"/>
    <m/>
    <m/>
    <m/>
    <n v="70"/>
    <n v="201208"/>
    <n v="2744000"/>
  </r>
  <r>
    <x v="458"/>
    <x v="2"/>
    <m/>
    <x v="32"/>
    <x v="2"/>
    <x v="147"/>
    <m/>
    <m/>
    <m/>
    <n v="47"/>
    <n v="201208"/>
    <n v="1743700"/>
  </r>
  <r>
    <x v="458"/>
    <x v="2"/>
    <m/>
    <x v="0"/>
    <x v="2"/>
    <x v="149"/>
    <m/>
    <m/>
    <m/>
    <n v="1"/>
    <n v="201208"/>
    <n v="20000"/>
  </r>
  <r>
    <x v="458"/>
    <x v="2"/>
    <m/>
    <x v="31"/>
    <x v="2"/>
    <x v="189"/>
    <m/>
    <m/>
    <m/>
    <n v="9"/>
    <n v="201208"/>
    <n v="201600"/>
  </r>
  <r>
    <x v="458"/>
    <x v="2"/>
    <m/>
    <x v="31"/>
    <x v="2"/>
    <x v="184"/>
    <m/>
    <m/>
    <m/>
    <n v="11"/>
    <n v="201208"/>
    <n v="431200"/>
  </r>
  <r>
    <x v="458"/>
    <x v="2"/>
    <m/>
    <x v="32"/>
    <x v="2"/>
    <x v="185"/>
    <m/>
    <m/>
    <m/>
    <n v="4"/>
    <n v="201208"/>
    <n v="148400"/>
  </r>
  <r>
    <x v="458"/>
    <x v="2"/>
    <m/>
    <x v="31"/>
    <x v="2"/>
    <x v="186"/>
    <m/>
    <m/>
    <m/>
    <n v="162"/>
    <n v="201208"/>
    <n v="3628800"/>
  </r>
  <r>
    <x v="458"/>
    <x v="2"/>
    <m/>
    <x v="31"/>
    <x v="2"/>
    <x v="187"/>
    <m/>
    <m/>
    <m/>
    <n v="142"/>
    <n v="201208"/>
    <n v="5566400"/>
  </r>
  <r>
    <x v="458"/>
    <x v="2"/>
    <m/>
    <x v="32"/>
    <x v="2"/>
    <x v="188"/>
    <m/>
    <m/>
    <m/>
    <n v="77"/>
    <n v="201208"/>
    <n v="2856700"/>
  </r>
  <r>
    <x v="458"/>
    <x v="2"/>
    <m/>
    <x v="22"/>
    <x v="2"/>
    <x v="150"/>
    <m/>
    <m/>
    <m/>
    <n v="5"/>
    <n v="201208"/>
    <n v="190000"/>
  </r>
  <r>
    <x v="458"/>
    <x v="2"/>
    <m/>
    <x v="22"/>
    <x v="2"/>
    <x v="150"/>
    <m/>
    <m/>
    <m/>
    <n v="2"/>
    <n v="201208"/>
    <n v="76000"/>
  </r>
  <r>
    <x v="458"/>
    <x v="2"/>
    <m/>
    <x v="5"/>
    <x v="2"/>
    <x v="151"/>
    <m/>
    <m/>
    <m/>
    <n v="20"/>
    <n v="201208"/>
    <n v="560000"/>
  </r>
  <r>
    <x v="458"/>
    <x v="2"/>
    <m/>
    <x v="5"/>
    <x v="2"/>
    <x v="152"/>
    <m/>
    <m/>
    <m/>
    <n v="10"/>
    <n v="201208"/>
    <n v="480000"/>
  </r>
  <r>
    <x v="458"/>
    <x v="2"/>
    <m/>
    <x v="5"/>
    <x v="2"/>
    <x v="153"/>
    <m/>
    <m/>
    <m/>
    <n v="4"/>
    <n v="201208"/>
    <n v="112000"/>
  </r>
  <r>
    <x v="458"/>
    <x v="2"/>
    <m/>
    <x v="33"/>
    <x v="2"/>
    <x v="155"/>
    <m/>
    <m/>
    <m/>
    <n v="4"/>
    <n v="201208"/>
    <n v="72800"/>
  </r>
  <r>
    <x v="458"/>
    <x v="2"/>
    <m/>
    <x v="33"/>
    <x v="2"/>
    <x v="156"/>
    <m/>
    <m/>
    <m/>
    <n v="3"/>
    <n v="201208"/>
    <n v="101400"/>
  </r>
  <r>
    <x v="458"/>
    <x v="2"/>
    <m/>
    <x v="19"/>
    <x v="2"/>
    <x v="157"/>
    <m/>
    <m/>
    <m/>
    <n v="15"/>
    <n v="201208"/>
    <n v="195000"/>
  </r>
  <r>
    <x v="458"/>
    <x v="2"/>
    <m/>
    <x v="19"/>
    <x v="2"/>
    <x v="158"/>
    <m/>
    <m/>
    <m/>
    <n v="5"/>
    <n v="201208"/>
    <n v="120000"/>
  </r>
  <r>
    <x v="458"/>
    <x v="2"/>
    <m/>
    <x v="19"/>
    <x v="2"/>
    <x v="159"/>
    <m/>
    <m/>
    <m/>
    <n v="3"/>
    <n v="201208"/>
    <n v="99000"/>
  </r>
  <r>
    <x v="458"/>
    <x v="2"/>
    <m/>
    <x v="35"/>
    <x v="2"/>
    <x v="170"/>
    <m/>
    <m/>
    <m/>
    <n v="3"/>
    <n v="201208"/>
    <n v="12000"/>
  </r>
  <r>
    <x v="458"/>
    <x v="2"/>
    <m/>
    <x v="35"/>
    <x v="2"/>
    <x v="160"/>
    <m/>
    <m/>
    <m/>
    <n v="4"/>
    <n v="201208"/>
    <n v="80000"/>
  </r>
  <r>
    <x v="458"/>
    <x v="2"/>
    <m/>
    <x v="18"/>
    <x v="2"/>
    <x v="161"/>
    <m/>
    <m/>
    <m/>
    <n v="20"/>
    <n v="201208"/>
    <n v="60000"/>
  </r>
  <r>
    <x v="459"/>
    <x v="5"/>
    <m/>
    <x v="0"/>
    <x v="7"/>
    <x v="193"/>
    <m/>
    <m/>
    <m/>
    <n v="3"/>
    <n v="201208"/>
    <n v="54000"/>
  </r>
  <r>
    <x v="459"/>
    <x v="5"/>
    <m/>
    <x v="6"/>
    <x v="2"/>
    <x v="126"/>
    <m/>
    <m/>
    <m/>
    <n v="7"/>
    <n v="201208"/>
    <n v="140000"/>
  </r>
  <r>
    <x v="459"/>
    <x v="5"/>
    <m/>
    <x v="34"/>
    <x v="2"/>
    <x v="128"/>
    <m/>
    <m/>
    <m/>
    <n v="28"/>
    <n v="201208"/>
    <n v="1038800"/>
  </r>
  <r>
    <x v="459"/>
    <x v="5"/>
    <m/>
    <x v="25"/>
    <x v="2"/>
    <x v="129"/>
    <m/>
    <m/>
    <m/>
    <n v="2"/>
    <n v="201208"/>
    <n v="198000"/>
  </r>
  <r>
    <x v="459"/>
    <x v="5"/>
    <m/>
    <x v="0"/>
    <x v="2"/>
    <x v="130"/>
    <m/>
    <m/>
    <m/>
    <n v="27"/>
    <n v="201208"/>
    <n v="891000"/>
  </r>
  <r>
    <x v="459"/>
    <x v="5"/>
    <m/>
    <x v="0"/>
    <x v="2"/>
    <x v="131"/>
    <m/>
    <m/>
    <m/>
    <n v="3"/>
    <n v="201208"/>
    <n v="99000"/>
  </r>
  <r>
    <x v="459"/>
    <x v="5"/>
    <m/>
    <x v="0"/>
    <x v="2"/>
    <x v="178"/>
    <m/>
    <m/>
    <m/>
    <n v="1"/>
    <n v="201208"/>
    <n v="35000"/>
  </r>
  <r>
    <x v="459"/>
    <x v="5"/>
    <m/>
    <x v="0"/>
    <x v="2"/>
    <x v="179"/>
    <m/>
    <m/>
    <m/>
    <n v="1"/>
    <n v="201208"/>
    <n v="3000"/>
  </r>
  <r>
    <x v="459"/>
    <x v="5"/>
    <m/>
    <x v="30"/>
    <x v="2"/>
    <x v="132"/>
    <m/>
    <m/>
    <m/>
    <n v="14"/>
    <n v="201208"/>
    <n v="313600"/>
  </r>
  <r>
    <x v="459"/>
    <x v="5"/>
    <m/>
    <x v="30"/>
    <x v="2"/>
    <x v="133"/>
    <m/>
    <m/>
    <m/>
    <n v="3"/>
    <n v="201208"/>
    <n v="117600"/>
  </r>
  <r>
    <x v="459"/>
    <x v="5"/>
    <m/>
    <x v="34"/>
    <x v="2"/>
    <x v="134"/>
    <m/>
    <m/>
    <m/>
    <n v="2"/>
    <n v="201208"/>
    <n v="74200"/>
  </r>
  <r>
    <x v="459"/>
    <x v="5"/>
    <m/>
    <x v="1"/>
    <x v="2"/>
    <x v="135"/>
    <m/>
    <m/>
    <m/>
    <n v="3"/>
    <n v="201208"/>
    <n v="60000"/>
  </r>
  <r>
    <x v="459"/>
    <x v="5"/>
    <m/>
    <x v="36"/>
    <x v="2"/>
    <x v="136"/>
    <m/>
    <m/>
    <m/>
    <n v="3"/>
    <n v="201208"/>
    <n v="84000"/>
  </r>
  <r>
    <x v="459"/>
    <x v="5"/>
    <m/>
    <x v="36"/>
    <x v="2"/>
    <x v="137"/>
    <m/>
    <m/>
    <m/>
    <n v="3"/>
    <n v="201208"/>
    <n v="126000"/>
  </r>
  <r>
    <x v="459"/>
    <x v="5"/>
    <m/>
    <x v="0"/>
    <x v="2"/>
    <x v="138"/>
    <m/>
    <m/>
    <m/>
    <n v="41"/>
    <n v="201208"/>
    <n v="820000"/>
  </r>
  <r>
    <x v="459"/>
    <x v="5"/>
    <m/>
    <x v="0"/>
    <x v="2"/>
    <x v="139"/>
    <m/>
    <m/>
    <m/>
    <n v="20"/>
    <n v="201208"/>
    <n v="700000"/>
  </r>
  <r>
    <x v="459"/>
    <x v="5"/>
    <m/>
    <x v="32"/>
    <x v="2"/>
    <x v="140"/>
    <m/>
    <m/>
    <m/>
    <n v="18"/>
    <n v="201208"/>
    <n v="667800"/>
  </r>
  <r>
    <x v="459"/>
    <x v="5"/>
    <m/>
    <x v="18"/>
    <x v="2"/>
    <x v="125"/>
    <m/>
    <m/>
    <m/>
    <n v="27"/>
    <n v="201208"/>
    <n v="81000"/>
  </r>
  <r>
    <x v="459"/>
    <x v="5"/>
    <m/>
    <x v="0"/>
    <x v="2"/>
    <x v="141"/>
    <m/>
    <m/>
    <m/>
    <n v="2"/>
    <n v="201208"/>
    <n v="66000"/>
  </r>
  <r>
    <x v="459"/>
    <x v="5"/>
    <m/>
    <x v="4"/>
    <x v="2"/>
    <x v="143"/>
    <m/>
    <m/>
    <m/>
    <n v="5"/>
    <n v="201208"/>
    <n v="100000"/>
  </r>
  <r>
    <x v="459"/>
    <x v="5"/>
    <m/>
    <x v="4"/>
    <x v="2"/>
    <x v="144"/>
    <m/>
    <m/>
    <m/>
    <n v="2"/>
    <n v="201208"/>
    <n v="8000"/>
  </r>
  <r>
    <x v="459"/>
    <x v="5"/>
    <m/>
    <x v="31"/>
    <x v="2"/>
    <x v="145"/>
    <m/>
    <m/>
    <m/>
    <n v="49"/>
    <n v="201208"/>
    <n v="1097600"/>
  </r>
  <r>
    <x v="459"/>
    <x v="5"/>
    <m/>
    <x v="31"/>
    <x v="2"/>
    <x v="146"/>
    <m/>
    <m/>
    <m/>
    <n v="66"/>
    <n v="201208"/>
    <n v="2587200"/>
  </r>
  <r>
    <x v="459"/>
    <x v="5"/>
    <m/>
    <x v="32"/>
    <x v="2"/>
    <x v="147"/>
    <m/>
    <m/>
    <m/>
    <n v="47"/>
    <n v="201208"/>
    <n v="1743700"/>
  </r>
  <r>
    <x v="459"/>
    <x v="5"/>
    <m/>
    <x v="0"/>
    <x v="2"/>
    <x v="148"/>
    <m/>
    <m/>
    <m/>
    <n v="1"/>
    <n v="201208"/>
    <n v="20000"/>
  </r>
  <r>
    <x v="459"/>
    <x v="5"/>
    <m/>
    <x v="0"/>
    <x v="2"/>
    <x v="149"/>
    <m/>
    <m/>
    <m/>
    <n v="3"/>
    <n v="201208"/>
    <n v="60000"/>
  </r>
  <r>
    <x v="459"/>
    <x v="5"/>
    <m/>
    <x v="18"/>
    <x v="2"/>
    <x v="166"/>
    <m/>
    <m/>
    <m/>
    <n v="1"/>
    <n v="201208"/>
    <n v="3000"/>
  </r>
  <r>
    <x v="459"/>
    <x v="5"/>
    <m/>
    <x v="31"/>
    <x v="2"/>
    <x v="189"/>
    <m/>
    <m/>
    <m/>
    <n v="1"/>
    <n v="201208"/>
    <n v="22400"/>
  </r>
  <r>
    <x v="459"/>
    <x v="5"/>
    <m/>
    <x v="31"/>
    <x v="2"/>
    <x v="184"/>
    <m/>
    <m/>
    <m/>
    <n v="13"/>
    <n v="201208"/>
    <n v="509600"/>
  </r>
  <r>
    <x v="459"/>
    <x v="5"/>
    <m/>
    <x v="32"/>
    <x v="2"/>
    <x v="185"/>
    <m/>
    <m/>
    <m/>
    <n v="1"/>
    <n v="201208"/>
    <n v="37100"/>
  </r>
  <r>
    <x v="459"/>
    <x v="5"/>
    <m/>
    <x v="31"/>
    <x v="2"/>
    <x v="186"/>
    <m/>
    <m/>
    <m/>
    <n v="108"/>
    <n v="201208"/>
    <n v="2419200"/>
  </r>
  <r>
    <x v="459"/>
    <x v="5"/>
    <m/>
    <x v="31"/>
    <x v="2"/>
    <x v="187"/>
    <m/>
    <m/>
    <m/>
    <n v="115"/>
    <n v="201208"/>
    <n v="4508000"/>
  </r>
  <r>
    <x v="459"/>
    <x v="5"/>
    <m/>
    <x v="32"/>
    <x v="2"/>
    <x v="188"/>
    <m/>
    <m/>
    <m/>
    <n v="66"/>
    <n v="201208"/>
    <n v="2448600"/>
  </r>
  <r>
    <x v="459"/>
    <x v="5"/>
    <m/>
    <x v="22"/>
    <x v="2"/>
    <x v="150"/>
    <m/>
    <m/>
    <m/>
    <n v="8"/>
    <n v="201208"/>
    <n v="304000"/>
  </r>
  <r>
    <x v="459"/>
    <x v="5"/>
    <m/>
    <x v="22"/>
    <x v="2"/>
    <x v="150"/>
    <m/>
    <m/>
    <m/>
    <n v="5"/>
    <n v="201208"/>
    <n v="190000"/>
  </r>
  <r>
    <x v="459"/>
    <x v="5"/>
    <m/>
    <x v="5"/>
    <x v="2"/>
    <x v="151"/>
    <m/>
    <m/>
    <m/>
    <n v="27"/>
    <n v="201208"/>
    <n v="756000"/>
  </r>
  <r>
    <x v="459"/>
    <x v="5"/>
    <m/>
    <x v="5"/>
    <x v="2"/>
    <x v="152"/>
    <m/>
    <m/>
    <m/>
    <n v="4"/>
    <n v="201208"/>
    <n v="192000"/>
  </r>
  <r>
    <x v="459"/>
    <x v="5"/>
    <m/>
    <x v="5"/>
    <x v="2"/>
    <x v="153"/>
    <m/>
    <m/>
    <m/>
    <n v="2"/>
    <n v="201208"/>
    <n v="56000"/>
  </r>
  <r>
    <x v="459"/>
    <x v="5"/>
    <m/>
    <x v="33"/>
    <x v="2"/>
    <x v="155"/>
    <m/>
    <m/>
    <m/>
    <n v="3"/>
    <n v="201208"/>
    <n v="54600"/>
  </r>
  <r>
    <x v="459"/>
    <x v="5"/>
    <m/>
    <x v="19"/>
    <x v="2"/>
    <x v="157"/>
    <m/>
    <m/>
    <m/>
    <n v="24"/>
    <n v="201208"/>
    <n v="312000"/>
  </r>
  <r>
    <x v="459"/>
    <x v="5"/>
    <m/>
    <x v="19"/>
    <x v="2"/>
    <x v="158"/>
    <m/>
    <m/>
    <m/>
    <n v="5"/>
    <n v="201208"/>
    <n v="120000"/>
  </r>
  <r>
    <x v="459"/>
    <x v="5"/>
    <m/>
    <x v="19"/>
    <x v="2"/>
    <x v="159"/>
    <m/>
    <m/>
    <m/>
    <n v="2"/>
    <n v="201208"/>
    <n v="66000"/>
  </r>
  <r>
    <x v="459"/>
    <x v="5"/>
    <m/>
    <x v="35"/>
    <x v="2"/>
    <x v="160"/>
    <m/>
    <m/>
    <m/>
    <n v="3"/>
    <n v="201208"/>
    <n v="60000"/>
  </r>
  <r>
    <x v="459"/>
    <x v="5"/>
    <m/>
    <x v="18"/>
    <x v="2"/>
    <x v="161"/>
    <m/>
    <m/>
    <m/>
    <n v="21"/>
    <n v="201208"/>
    <n v="63000"/>
  </r>
  <r>
    <x v="459"/>
    <x v="5"/>
    <m/>
    <x v="18"/>
    <x v="2"/>
    <x v="161"/>
    <m/>
    <m/>
    <m/>
    <n v="2"/>
    <n v="201208"/>
    <n v="6000"/>
  </r>
  <r>
    <x v="460"/>
    <x v="6"/>
    <m/>
    <x v="0"/>
    <x v="7"/>
    <x v="193"/>
    <m/>
    <m/>
    <m/>
    <n v="4"/>
    <n v="201208"/>
    <n v="72000"/>
  </r>
  <r>
    <x v="460"/>
    <x v="6"/>
    <m/>
    <x v="6"/>
    <x v="2"/>
    <x v="126"/>
    <m/>
    <m/>
    <m/>
    <n v="3"/>
    <n v="201208"/>
    <n v="60000"/>
  </r>
  <r>
    <x v="460"/>
    <x v="6"/>
    <m/>
    <x v="6"/>
    <x v="2"/>
    <x v="127"/>
    <m/>
    <m/>
    <m/>
    <n v="3"/>
    <n v="201208"/>
    <n v="105000"/>
  </r>
  <r>
    <x v="460"/>
    <x v="6"/>
    <m/>
    <x v="34"/>
    <x v="2"/>
    <x v="128"/>
    <m/>
    <m/>
    <m/>
    <n v="47"/>
    <n v="201208"/>
    <n v="1743700"/>
  </r>
  <r>
    <x v="460"/>
    <x v="6"/>
    <m/>
    <x v="0"/>
    <x v="2"/>
    <x v="130"/>
    <m/>
    <m/>
    <m/>
    <n v="32"/>
    <n v="201208"/>
    <n v="1056000"/>
  </r>
  <r>
    <x v="460"/>
    <x v="6"/>
    <m/>
    <x v="0"/>
    <x v="2"/>
    <x v="131"/>
    <m/>
    <m/>
    <m/>
    <n v="1"/>
    <n v="201208"/>
    <n v="33000"/>
  </r>
  <r>
    <x v="460"/>
    <x v="6"/>
    <m/>
    <x v="0"/>
    <x v="2"/>
    <x v="168"/>
    <m/>
    <m/>
    <m/>
    <n v="1"/>
    <n v="201208"/>
    <n v="20000"/>
  </r>
  <r>
    <x v="460"/>
    <x v="6"/>
    <m/>
    <x v="32"/>
    <x v="2"/>
    <x v="180"/>
    <m/>
    <m/>
    <m/>
    <n v="1"/>
    <n v="201208"/>
    <n v="37100"/>
  </r>
  <r>
    <x v="460"/>
    <x v="6"/>
    <m/>
    <x v="0"/>
    <x v="2"/>
    <x v="179"/>
    <m/>
    <m/>
    <m/>
    <n v="1"/>
    <n v="201208"/>
    <n v="3000"/>
  </r>
  <r>
    <x v="460"/>
    <x v="6"/>
    <m/>
    <x v="30"/>
    <x v="2"/>
    <x v="132"/>
    <m/>
    <m/>
    <m/>
    <n v="14"/>
    <n v="201208"/>
    <n v="313600"/>
  </r>
  <r>
    <x v="460"/>
    <x v="6"/>
    <m/>
    <x v="30"/>
    <x v="2"/>
    <x v="133"/>
    <m/>
    <m/>
    <m/>
    <n v="5"/>
    <n v="201208"/>
    <n v="196000"/>
  </r>
  <r>
    <x v="460"/>
    <x v="6"/>
    <m/>
    <x v="34"/>
    <x v="2"/>
    <x v="134"/>
    <m/>
    <m/>
    <m/>
    <n v="3"/>
    <n v="201208"/>
    <n v="111300"/>
  </r>
  <r>
    <x v="460"/>
    <x v="6"/>
    <m/>
    <x v="1"/>
    <x v="2"/>
    <x v="135"/>
    <m/>
    <m/>
    <m/>
    <n v="3"/>
    <n v="201208"/>
    <n v="60000"/>
  </r>
  <r>
    <x v="460"/>
    <x v="6"/>
    <m/>
    <x v="1"/>
    <x v="2"/>
    <x v="165"/>
    <m/>
    <m/>
    <m/>
    <n v="1"/>
    <n v="201208"/>
    <n v="35000"/>
  </r>
  <r>
    <x v="460"/>
    <x v="6"/>
    <m/>
    <x v="36"/>
    <x v="2"/>
    <x v="136"/>
    <m/>
    <m/>
    <m/>
    <n v="9"/>
    <n v="201208"/>
    <n v="252000"/>
  </r>
  <r>
    <x v="460"/>
    <x v="6"/>
    <m/>
    <x v="0"/>
    <x v="2"/>
    <x v="138"/>
    <m/>
    <m/>
    <m/>
    <n v="53"/>
    <n v="201208"/>
    <n v="1060000"/>
  </r>
  <r>
    <x v="460"/>
    <x v="6"/>
    <m/>
    <x v="0"/>
    <x v="2"/>
    <x v="139"/>
    <m/>
    <m/>
    <m/>
    <n v="30"/>
    <n v="201208"/>
    <n v="1050000"/>
  </r>
  <r>
    <x v="460"/>
    <x v="6"/>
    <m/>
    <x v="32"/>
    <x v="2"/>
    <x v="140"/>
    <m/>
    <m/>
    <m/>
    <n v="23"/>
    <n v="201208"/>
    <n v="853300"/>
  </r>
  <r>
    <x v="460"/>
    <x v="6"/>
    <m/>
    <x v="18"/>
    <x v="2"/>
    <x v="125"/>
    <m/>
    <m/>
    <m/>
    <n v="28"/>
    <n v="201208"/>
    <n v="84000"/>
  </r>
  <r>
    <x v="460"/>
    <x v="6"/>
    <m/>
    <x v="0"/>
    <x v="2"/>
    <x v="138"/>
    <m/>
    <m/>
    <m/>
    <n v="1"/>
    <n v="201208"/>
    <n v="20000"/>
  </r>
  <r>
    <x v="460"/>
    <x v="6"/>
    <m/>
    <x v="0"/>
    <x v="2"/>
    <x v="141"/>
    <m/>
    <m/>
    <m/>
    <n v="1"/>
    <n v="201208"/>
    <n v="33000"/>
  </r>
  <r>
    <x v="460"/>
    <x v="6"/>
    <m/>
    <x v="4"/>
    <x v="2"/>
    <x v="142"/>
    <m/>
    <m/>
    <m/>
    <n v="3"/>
    <n v="201208"/>
    <n v="12000"/>
  </r>
  <r>
    <x v="460"/>
    <x v="6"/>
    <m/>
    <x v="4"/>
    <x v="2"/>
    <x v="143"/>
    <m/>
    <m/>
    <m/>
    <n v="4"/>
    <n v="201208"/>
    <n v="80000"/>
  </r>
  <r>
    <x v="460"/>
    <x v="6"/>
    <m/>
    <x v="4"/>
    <x v="2"/>
    <x v="144"/>
    <m/>
    <m/>
    <m/>
    <n v="4"/>
    <n v="201208"/>
    <n v="16000"/>
  </r>
  <r>
    <x v="460"/>
    <x v="6"/>
    <m/>
    <x v="31"/>
    <x v="2"/>
    <x v="145"/>
    <m/>
    <m/>
    <m/>
    <n v="62"/>
    <n v="201208"/>
    <n v="1388800"/>
  </r>
  <r>
    <x v="460"/>
    <x v="6"/>
    <m/>
    <x v="31"/>
    <x v="2"/>
    <x v="146"/>
    <m/>
    <m/>
    <m/>
    <n v="78"/>
    <n v="201208"/>
    <n v="3057600"/>
  </r>
  <r>
    <x v="460"/>
    <x v="6"/>
    <m/>
    <x v="32"/>
    <x v="2"/>
    <x v="147"/>
    <m/>
    <m/>
    <m/>
    <n v="40"/>
    <n v="201208"/>
    <n v="1484000"/>
  </r>
  <r>
    <x v="460"/>
    <x v="6"/>
    <m/>
    <x v="0"/>
    <x v="2"/>
    <x v="149"/>
    <m/>
    <m/>
    <m/>
    <n v="1"/>
    <n v="201208"/>
    <n v="20000"/>
  </r>
  <r>
    <x v="460"/>
    <x v="6"/>
    <m/>
    <x v="31"/>
    <x v="2"/>
    <x v="189"/>
    <m/>
    <m/>
    <m/>
    <n v="10"/>
    <n v="201208"/>
    <n v="224000"/>
  </r>
  <r>
    <x v="460"/>
    <x v="6"/>
    <m/>
    <x v="31"/>
    <x v="2"/>
    <x v="184"/>
    <m/>
    <m/>
    <m/>
    <n v="21"/>
    <n v="201208"/>
    <n v="823200"/>
  </r>
  <r>
    <x v="460"/>
    <x v="6"/>
    <m/>
    <x v="32"/>
    <x v="2"/>
    <x v="185"/>
    <m/>
    <m/>
    <m/>
    <n v="8"/>
    <n v="201208"/>
    <n v="296800"/>
  </r>
  <r>
    <x v="460"/>
    <x v="6"/>
    <m/>
    <x v="31"/>
    <x v="2"/>
    <x v="186"/>
    <m/>
    <m/>
    <m/>
    <n v="158"/>
    <n v="201208"/>
    <n v="3539200"/>
  </r>
  <r>
    <x v="460"/>
    <x v="6"/>
    <m/>
    <x v="31"/>
    <x v="2"/>
    <x v="187"/>
    <m/>
    <m/>
    <m/>
    <n v="155"/>
    <n v="201208"/>
    <n v="6076000"/>
  </r>
  <r>
    <x v="460"/>
    <x v="6"/>
    <m/>
    <x v="32"/>
    <x v="2"/>
    <x v="188"/>
    <m/>
    <m/>
    <m/>
    <n v="69"/>
    <n v="201208"/>
    <n v="2559900"/>
  </r>
  <r>
    <x v="460"/>
    <x v="6"/>
    <m/>
    <x v="22"/>
    <x v="2"/>
    <x v="150"/>
    <m/>
    <m/>
    <m/>
    <n v="11"/>
    <n v="201208"/>
    <n v="418000"/>
  </r>
  <r>
    <x v="460"/>
    <x v="6"/>
    <m/>
    <x v="22"/>
    <x v="2"/>
    <x v="150"/>
    <m/>
    <m/>
    <m/>
    <n v="2"/>
    <n v="201208"/>
    <n v="76000"/>
  </r>
  <r>
    <x v="460"/>
    <x v="6"/>
    <m/>
    <x v="5"/>
    <x v="2"/>
    <x v="151"/>
    <m/>
    <m/>
    <m/>
    <n v="24"/>
    <n v="201208"/>
    <n v="672000"/>
  </r>
  <r>
    <x v="460"/>
    <x v="6"/>
    <m/>
    <x v="5"/>
    <x v="2"/>
    <x v="152"/>
    <m/>
    <m/>
    <m/>
    <n v="6"/>
    <n v="201208"/>
    <n v="288000"/>
  </r>
  <r>
    <x v="460"/>
    <x v="6"/>
    <m/>
    <x v="5"/>
    <x v="2"/>
    <x v="153"/>
    <m/>
    <m/>
    <m/>
    <n v="4"/>
    <n v="201208"/>
    <n v="112000"/>
  </r>
  <r>
    <x v="460"/>
    <x v="6"/>
    <m/>
    <x v="33"/>
    <x v="2"/>
    <x v="155"/>
    <m/>
    <m/>
    <m/>
    <n v="5"/>
    <n v="201208"/>
    <n v="91000"/>
  </r>
  <r>
    <x v="460"/>
    <x v="6"/>
    <m/>
    <x v="33"/>
    <x v="2"/>
    <x v="156"/>
    <m/>
    <m/>
    <m/>
    <n v="3"/>
    <n v="201208"/>
    <n v="101400"/>
  </r>
  <r>
    <x v="460"/>
    <x v="6"/>
    <m/>
    <x v="19"/>
    <x v="2"/>
    <x v="157"/>
    <m/>
    <m/>
    <m/>
    <n v="24"/>
    <n v="201208"/>
    <n v="312000"/>
  </r>
  <r>
    <x v="460"/>
    <x v="6"/>
    <m/>
    <x v="19"/>
    <x v="2"/>
    <x v="158"/>
    <m/>
    <m/>
    <m/>
    <n v="4"/>
    <n v="201208"/>
    <n v="96000"/>
  </r>
  <r>
    <x v="460"/>
    <x v="6"/>
    <m/>
    <x v="19"/>
    <x v="2"/>
    <x v="159"/>
    <m/>
    <m/>
    <m/>
    <n v="3"/>
    <n v="201208"/>
    <n v="99000"/>
  </r>
  <r>
    <x v="460"/>
    <x v="6"/>
    <m/>
    <x v="35"/>
    <x v="2"/>
    <x v="160"/>
    <m/>
    <m/>
    <m/>
    <n v="1"/>
    <n v="201208"/>
    <n v="20000"/>
  </r>
  <r>
    <x v="460"/>
    <x v="6"/>
    <m/>
    <x v="18"/>
    <x v="2"/>
    <x v="161"/>
    <m/>
    <m/>
    <m/>
    <n v="30"/>
    <n v="201208"/>
    <n v="90000"/>
  </r>
  <r>
    <x v="461"/>
    <x v="3"/>
    <m/>
    <x v="0"/>
    <x v="1"/>
    <x v="123"/>
    <m/>
    <m/>
    <m/>
    <n v="6"/>
    <n v="201208"/>
    <n v="210000"/>
  </r>
  <r>
    <x v="461"/>
    <x v="3"/>
    <m/>
    <x v="0"/>
    <x v="1"/>
    <x v="124"/>
    <m/>
    <m/>
    <m/>
    <n v="2"/>
    <n v="201208"/>
    <n v="40000"/>
  </r>
  <r>
    <x v="461"/>
    <x v="3"/>
    <m/>
    <x v="0"/>
    <x v="7"/>
    <x v="163"/>
    <m/>
    <m/>
    <m/>
    <n v="1"/>
    <n v="201208"/>
    <n v="20000"/>
  </r>
  <r>
    <x v="461"/>
    <x v="3"/>
    <m/>
    <x v="6"/>
    <x v="2"/>
    <x v="126"/>
    <m/>
    <m/>
    <m/>
    <n v="3"/>
    <n v="201208"/>
    <n v="60000"/>
  </r>
  <r>
    <x v="461"/>
    <x v="3"/>
    <m/>
    <x v="6"/>
    <x v="2"/>
    <x v="127"/>
    <m/>
    <m/>
    <m/>
    <n v="2"/>
    <n v="201208"/>
    <n v="70000"/>
  </r>
  <r>
    <x v="461"/>
    <x v="3"/>
    <m/>
    <x v="34"/>
    <x v="2"/>
    <x v="128"/>
    <m/>
    <m/>
    <m/>
    <n v="45"/>
    <n v="201208"/>
    <n v="1669500"/>
  </r>
  <r>
    <x v="461"/>
    <x v="3"/>
    <m/>
    <x v="25"/>
    <x v="2"/>
    <x v="129"/>
    <m/>
    <m/>
    <m/>
    <n v="4"/>
    <n v="201208"/>
    <n v="396000"/>
  </r>
  <r>
    <x v="461"/>
    <x v="3"/>
    <m/>
    <x v="0"/>
    <x v="2"/>
    <x v="130"/>
    <m/>
    <m/>
    <m/>
    <n v="51"/>
    <n v="201208"/>
    <n v="1683000"/>
  </r>
  <r>
    <x v="461"/>
    <x v="3"/>
    <m/>
    <x v="0"/>
    <x v="2"/>
    <x v="131"/>
    <m/>
    <m/>
    <m/>
    <n v="7"/>
    <n v="201208"/>
    <n v="231000"/>
  </r>
  <r>
    <x v="461"/>
    <x v="3"/>
    <m/>
    <x v="0"/>
    <x v="2"/>
    <x v="168"/>
    <m/>
    <m/>
    <m/>
    <n v="1"/>
    <n v="201208"/>
    <n v="20000"/>
  </r>
  <r>
    <x v="461"/>
    <x v="3"/>
    <m/>
    <x v="30"/>
    <x v="2"/>
    <x v="132"/>
    <m/>
    <m/>
    <m/>
    <n v="13"/>
    <n v="201208"/>
    <n v="291200"/>
  </r>
  <r>
    <x v="461"/>
    <x v="3"/>
    <m/>
    <x v="30"/>
    <x v="2"/>
    <x v="133"/>
    <m/>
    <m/>
    <m/>
    <n v="4"/>
    <n v="201208"/>
    <n v="156800"/>
  </r>
  <r>
    <x v="461"/>
    <x v="3"/>
    <m/>
    <x v="34"/>
    <x v="2"/>
    <x v="134"/>
    <m/>
    <m/>
    <m/>
    <n v="1"/>
    <n v="201208"/>
    <n v="37100"/>
  </r>
  <r>
    <x v="461"/>
    <x v="3"/>
    <m/>
    <x v="1"/>
    <x v="2"/>
    <x v="135"/>
    <m/>
    <m/>
    <m/>
    <n v="3"/>
    <n v="201208"/>
    <n v="60000"/>
  </r>
  <r>
    <x v="461"/>
    <x v="3"/>
    <m/>
    <x v="1"/>
    <x v="2"/>
    <x v="165"/>
    <m/>
    <m/>
    <m/>
    <n v="1"/>
    <n v="201208"/>
    <n v="35000"/>
  </r>
  <r>
    <x v="461"/>
    <x v="3"/>
    <m/>
    <x v="36"/>
    <x v="2"/>
    <x v="136"/>
    <m/>
    <m/>
    <m/>
    <n v="7"/>
    <n v="201208"/>
    <n v="196000"/>
  </r>
  <r>
    <x v="461"/>
    <x v="3"/>
    <m/>
    <x v="36"/>
    <x v="2"/>
    <x v="176"/>
    <m/>
    <m/>
    <m/>
    <n v="1"/>
    <n v="201208"/>
    <n v="49000"/>
  </r>
  <r>
    <x v="461"/>
    <x v="3"/>
    <m/>
    <x v="0"/>
    <x v="2"/>
    <x v="138"/>
    <m/>
    <m/>
    <m/>
    <n v="12"/>
    <n v="201208"/>
    <n v="240000"/>
  </r>
  <r>
    <x v="461"/>
    <x v="3"/>
    <m/>
    <x v="0"/>
    <x v="2"/>
    <x v="139"/>
    <m/>
    <m/>
    <m/>
    <n v="18"/>
    <n v="201208"/>
    <n v="630000"/>
  </r>
  <r>
    <x v="461"/>
    <x v="3"/>
    <m/>
    <x v="32"/>
    <x v="2"/>
    <x v="140"/>
    <m/>
    <m/>
    <m/>
    <n v="10"/>
    <n v="201208"/>
    <n v="371000"/>
  </r>
  <r>
    <x v="461"/>
    <x v="3"/>
    <m/>
    <x v="18"/>
    <x v="2"/>
    <x v="125"/>
    <m/>
    <m/>
    <m/>
    <n v="14"/>
    <n v="201208"/>
    <n v="42000"/>
  </r>
  <r>
    <x v="461"/>
    <x v="3"/>
    <m/>
    <x v="0"/>
    <x v="2"/>
    <x v="194"/>
    <m/>
    <m/>
    <m/>
    <n v="28"/>
    <n v="201208"/>
    <n v="560000"/>
  </r>
  <r>
    <x v="461"/>
    <x v="3"/>
    <m/>
    <x v="0"/>
    <x v="2"/>
    <x v="195"/>
    <m/>
    <m/>
    <m/>
    <n v="20"/>
    <n v="201208"/>
    <n v="700000"/>
  </r>
  <r>
    <x v="461"/>
    <x v="3"/>
    <m/>
    <x v="32"/>
    <x v="2"/>
    <x v="196"/>
    <m/>
    <m/>
    <m/>
    <n v="10"/>
    <n v="201208"/>
    <n v="371000"/>
  </r>
  <r>
    <x v="461"/>
    <x v="3"/>
    <m/>
    <x v="0"/>
    <x v="2"/>
    <x v="197"/>
    <m/>
    <m/>
    <m/>
    <n v="13"/>
    <n v="201208"/>
    <n v="39000"/>
  </r>
  <r>
    <x v="461"/>
    <x v="3"/>
    <m/>
    <x v="4"/>
    <x v="2"/>
    <x v="143"/>
    <m/>
    <m/>
    <m/>
    <n v="7"/>
    <n v="201208"/>
    <n v="140000"/>
  </r>
  <r>
    <x v="461"/>
    <x v="3"/>
    <m/>
    <x v="31"/>
    <x v="2"/>
    <x v="145"/>
    <m/>
    <m/>
    <m/>
    <n v="23"/>
    <n v="201208"/>
    <n v="515200"/>
  </r>
  <r>
    <x v="461"/>
    <x v="3"/>
    <m/>
    <x v="31"/>
    <x v="2"/>
    <x v="146"/>
    <m/>
    <m/>
    <m/>
    <n v="38"/>
    <n v="201208"/>
    <n v="1489600"/>
  </r>
  <r>
    <x v="461"/>
    <x v="3"/>
    <m/>
    <x v="32"/>
    <x v="2"/>
    <x v="147"/>
    <m/>
    <m/>
    <m/>
    <n v="17"/>
    <n v="201208"/>
    <n v="630700"/>
  </r>
  <r>
    <x v="461"/>
    <x v="3"/>
    <m/>
    <x v="31"/>
    <x v="2"/>
    <x v="198"/>
    <m/>
    <m/>
    <m/>
    <n v="34"/>
    <n v="201208"/>
    <n v="761600"/>
  </r>
  <r>
    <x v="461"/>
    <x v="3"/>
    <m/>
    <x v="31"/>
    <x v="2"/>
    <x v="199"/>
    <m/>
    <m/>
    <m/>
    <n v="50"/>
    <n v="201208"/>
    <n v="1960000"/>
  </r>
  <r>
    <x v="461"/>
    <x v="3"/>
    <m/>
    <x v="32"/>
    <x v="2"/>
    <x v="200"/>
    <m/>
    <m/>
    <m/>
    <n v="22"/>
    <n v="201208"/>
    <n v="816200"/>
  </r>
  <r>
    <x v="461"/>
    <x v="3"/>
    <m/>
    <x v="0"/>
    <x v="2"/>
    <x v="148"/>
    <m/>
    <m/>
    <m/>
    <n v="1"/>
    <n v="201208"/>
    <n v="20000"/>
  </r>
  <r>
    <x v="461"/>
    <x v="3"/>
    <m/>
    <x v="0"/>
    <x v="2"/>
    <x v="149"/>
    <m/>
    <m/>
    <m/>
    <n v="1"/>
    <n v="201208"/>
    <n v="20000"/>
  </r>
  <r>
    <x v="461"/>
    <x v="3"/>
    <m/>
    <x v="32"/>
    <x v="2"/>
    <x v="169"/>
    <m/>
    <m/>
    <m/>
    <n v="1"/>
    <n v="201208"/>
    <n v="37100"/>
  </r>
  <r>
    <x v="461"/>
    <x v="3"/>
    <m/>
    <x v="31"/>
    <x v="2"/>
    <x v="189"/>
    <m/>
    <m/>
    <m/>
    <n v="10"/>
    <n v="201208"/>
    <n v="224000"/>
  </r>
  <r>
    <x v="461"/>
    <x v="3"/>
    <m/>
    <x v="31"/>
    <x v="2"/>
    <x v="184"/>
    <m/>
    <m/>
    <m/>
    <n v="8"/>
    <n v="201208"/>
    <n v="313600"/>
  </r>
  <r>
    <x v="461"/>
    <x v="3"/>
    <m/>
    <x v="32"/>
    <x v="2"/>
    <x v="185"/>
    <m/>
    <m/>
    <m/>
    <n v="1"/>
    <n v="201208"/>
    <n v="37100"/>
  </r>
  <r>
    <x v="461"/>
    <x v="3"/>
    <m/>
    <x v="31"/>
    <x v="2"/>
    <x v="201"/>
    <m/>
    <m/>
    <m/>
    <n v="5"/>
    <n v="201208"/>
    <n v="112000"/>
  </r>
  <r>
    <x v="461"/>
    <x v="3"/>
    <m/>
    <x v="31"/>
    <x v="2"/>
    <x v="202"/>
    <m/>
    <m/>
    <m/>
    <n v="6"/>
    <n v="201208"/>
    <n v="235200"/>
  </r>
  <r>
    <x v="461"/>
    <x v="3"/>
    <m/>
    <x v="32"/>
    <x v="2"/>
    <x v="203"/>
    <m/>
    <m/>
    <m/>
    <n v="2"/>
    <n v="201208"/>
    <n v="74200"/>
  </r>
  <r>
    <x v="461"/>
    <x v="3"/>
    <m/>
    <x v="31"/>
    <x v="2"/>
    <x v="186"/>
    <m/>
    <m/>
    <m/>
    <n v="55"/>
    <n v="201208"/>
    <n v="1232000"/>
  </r>
  <r>
    <x v="461"/>
    <x v="3"/>
    <m/>
    <x v="31"/>
    <x v="2"/>
    <x v="187"/>
    <m/>
    <m/>
    <m/>
    <n v="54"/>
    <n v="201208"/>
    <n v="2116800"/>
  </r>
  <r>
    <x v="461"/>
    <x v="3"/>
    <m/>
    <x v="32"/>
    <x v="2"/>
    <x v="188"/>
    <m/>
    <m/>
    <m/>
    <n v="26"/>
    <n v="201208"/>
    <n v="964600"/>
  </r>
  <r>
    <x v="461"/>
    <x v="3"/>
    <m/>
    <x v="31"/>
    <x v="2"/>
    <x v="204"/>
    <m/>
    <m/>
    <m/>
    <n v="37"/>
    <n v="201208"/>
    <n v="828800"/>
  </r>
  <r>
    <x v="461"/>
    <x v="3"/>
    <m/>
    <x v="31"/>
    <x v="2"/>
    <x v="205"/>
    <m/>
    <m/>
    <m/>
    <n v="33"/>
    <n v="201208"/>
    <n v="1293600"/>
  </r>
  <r>
    <x v="461"/>
    <x v="3"/>
    <m/>
    <x v="32"/>
    <x v="2"/>
    <x v="206"/>
    <m/>
    <m/>
    <m/>
    <n v="24"/>
    <n v="201208"/>
    <n v="890400"/>
  </r>
  <r>
    <x v="461"/>
    <x v="3"/>
    <m/>
    <x v="22"/>
    <x v="2"/>
    <x v="150"/>
    <m/>
    <m/>
    <m/>
    <n v="9"/>
    <n v="201208"/>
    <n v="342000"/>
  </r>
  <r>
    <x v="461"/>
    <x v="3"/>
    <m/>
    <x v="22"/>
    <x v="2"/>
    <x v="150"/>
    <m/>
    <m/>
    <m/>
    <n v="2"/>
    <n v="201208"/>
    <n v="76000"/>
  </r>
  <r>
    <x v="461"/>
    <x v="3"/>
    <m/>
    <x v="5"/>
    <x v="2"/>
    <x v="151"/>
    <m/>
    <m/>
    <m/>
    <n v="34"/>
    <n v="201208"/>
    <n v="952000"/>
  </r>
  <r>
    <x v="461"/>
    <x v="3"/>
    <m/>
    <x v="5"/>
    <x v="2"/>
    <x v="152"/>
    <m/>
    <m/>
    <m/>
    <n v="12"/>
    <n v="201208"/>
    <n v="576000"/>
  </r>
  <r>
    <x v="461"/>
    <x v="3"/>
    <m/>
    <x v="5"/>
    <x v="2"/>
    <x v="153"/>
    <m/>
    <m/>
    <m/>
    <n v="8"/>
    <n v="201208"/>
    <n v="224000"/>
  </r>
  <r>
    <x v="461"/>
    <x v="3"/>
    <m/>
    <x v="33"/>
    <x v="2"/>
    <x v="155"/>
    <m/>
    <m/>
    <m/>
    <n v="5"/>
    <n v="201208"/>
    <n v="91000"/>
  </r>
  <r>
    <x v="461"/>
    <x v="3"/>
    <m/>
    <x v="33"/>
    <x v="2"/>
    <x v="156"/>
    <m/>
    <m/>
    <m/>
    <n v="2"/>
    <n v="201208"/>
    <n v="67600"/>
  </r>
  <r>
    <x v="461"/>
    <x v="3"/>
    <m/>
    <x v="19"/>
    <x v="2"/>
    <x v="157"/>
    <m/>
    <m/>
    <m/>
    <n v="29"/>
    <n v="201208"/>
    <n v="377000"/>
  </r>
  <r>
    <x v="461"/>
    <x v="3"/>
    <m/>
    <x v="19"/>
    <x v="2"/>
    <x v="158"/>
    <m/>
    <m/>
    <m/>
    <n v="4"/>
    <n v="201208"/>
    <n v="96000"/>
  </r>
  <r>
    <x v="461"/>
    <x v="3"/>
    <m/>
    <x v="19"/>
    <x v="2"/>
    <x v="159"/>
    <m/>
    <m/>
    <m/>
    <n v="1"/>
    <n v="201208"/>
    <n v="33000"/>
  </r>
  <r>
    <x v="461"/>
    <x v="3"/>
    <m/>
    <x v="19"/>
    <x v="2"/>
    <x v="181"/>
    <m/>
    <m/>
    <m/>
    <n v="2"/>
    <n v="201208"/>
    <n v="26000"/>
  </r>
  <r>
    <x v="461"/>
    <x v="3"/>
    <m/>
    <x v="35"/>
    <x v="2"/>
    <x v="170"/>
    <m/>
    <m/>
    <m/>
    <n v="3"/>
    <n v="201208"/>
    <n v="12000"/>
  </r>
  <r>
    <x v="461"/>
    <x v="3"/>
    <m/>
    <x v="35"/>
    <x v="2"/>
    <x v="160"/>
    <m/>
    <m/>
    <m/>
    <n v="3"/>
    <n v="201208"/>
    <n v="60000"/>
  </r>
  <r>
    <x v="461"/>
    <x v="3"/>
    <m/>
    <x v="4"/>
    <x v="2"/>
    <x v="207"/>
    <m/>
    <m/>
    <m/>
    <n v="1"/>
    <n v="201208"/>
    <n v="4000"/>
  </r>
  <r>
    <x v="461"/>
    <x v="3"/>
    <m/>
    <x v="4"/>
    <x v="2"/>
    <x v="208"/>
    <m/>
    <m/>
    <m/>
    <n v="1"/>
    <n v="201208"/>
    <n v="20000"/>
  </r>
  <r>
    <x v="461"/>
    <x v="3"/>
    <m/>
    <x v="18"/>
    <x v="2"/>
    <x v="161"/>
    <m/>
    <m/>
    <m/>
    <n v="40"/>
    <n v="201208"/>
    <n v="120000"/>
  </r>
  <r>
    <x v="461"/>
    <x v="3"/>
    <m/>
    <x v="18"/>
    <x v="2"/>
    <x v="161"/>
    <m/>
    <m/>
    <m/>
    <n v="2"/>
    <n v="201208"/>
    <n v="6000"/>
  </r>
  <r>
    <x v="462"/>
    <x v="4"/>
    <m/>
    <x v="0"/>
    <x v="1"/>
    <x v="123"/>
    <m/>
    <m/>
    <m/>
    <n v="3"/>
    <n v="201208"/>
    <n v="105000"/>
  </r>
  <r>
    <x v="462"/>
    <x v="4"/>
    <m/>
    <x v="0"/>
    <x v="1"/>
    <x v="124"/>
    <m/>
    <m/>
    <m/>
    <n v="3"/>
    <n v="201208"/>
    <n v="60000"/>
  </r>
  <r>
    <x v="462"/>
    <x v="4"/>
    <m/>
    <x v="0"/>
    <x v="5"/>
    <x v="164"/>
    <m/>
    <m/>
    <m/>
    <n v="60"/>
    <n v="201208"/>
    <n v="613620"/>
  </r>
  <r>
    <x v="462"/>
    <x v="4"/>
    <m/>
    <x v="0"/>
    <x v="7"/>
    <x v="163"/>
    <m/>
    <m/>
    <m/>
    <n v="2"/>
    <n v="201208"/>
    <n v="40000"/>
  </r>
  <r>
    <x v="462"/>
    <x v="4"/>
    <m/>
    <x v="0"/>
    <x v="3"/>
    <x v="164"/>
    <m/>
    <m/>
    <m/>
    <n v="3"/>
    <n v="201208"/>
    <n v="0"/>
  </r>
  <r>
    <x v="462"/>
    <x v="4"/>
    <m/>
    <x v="6"/>
    <x v="2"/>
    <x v="126"/>
    <m/>
    <m/>
    <m/>
    <n v="2"/>
    <n v="201208"/>
    <n v="40000"/>
  </r>
  <r>
    <x v="462"/>
    <x v="4"/>
    <m/>
    <x v="6"/>
    <x v="2"/>
    <x v="127"/>
    <m/>
    <m/>
    <m/>
    <n v="2"/>
    <n v="201208"/>
    <n v="70000"/>
  </r>
  <r>
    <x v="462"/>
    <x v="4"/>
    <m/>
    <x v="34"/>
    <x v="2"/>
    <x v="128"/>
    <m/>
    <m/>
    <m/>
    <n v="37"/>
    <n v="201208"/>
    <n v="1372700"/>
  </r>
  <r>
    <x v="462"/>
    <x v="4"/>
    <m/>
    <x v="25"/>
    <x v="2"/>
    <x v="129"/>
    <m/>
    <m/>
    <m/>
    <n v="4"/>
    <n v="201208"/>
    <n v="396000"/>
  </r>
  <r>
    <x v="462"/>
    <x v="4"/>
    <m/>
    <x v="0"/>
    <x v="2"/>
    <x v="130"/>
    <m/>
    <m/>
    <m/>
    <n v="24"/>
    <n v="201208"/>
    <n v="792000"/>
  </r>
  <r>
    <x v="462"/>
    <x v="4"/>
    <m/>
    <x v="0"/>
    <x v="2"/>
    <x v="131"/>
    <m/>
    <m/>
    <m/>
    <n v="4"/>
    <n v="201208"/>
    <n v="132000"/>
  </r>
  <r>
    <x v="462"/>
    <x v="4"/>
    <m/>
    <x v="30"/>
    <x v="2"/>
    <x v="132"/>
    <m/>
    <m/>
    <m/>
    <n v="9"/>
    <n v="201208"/>
    <n v="201600"/>
  </r>
  <r>
    <x v="462"/>
    <x v="4"/>
    <m/>
    <x v="30"/>
    <x v="2"/>
    <x v="133"/>
    <m/>
    <m/>
    <m/>
    <n v="4"/>
    <n v="201208"/>
    <n v="156800"/>
  </r>
  <r>
    <x v="462"/>
    <x v="4"/>
    <m/>
    <x v="34"/>
    <x v="2"/>
    <x v="134"/>
    <m/>
    <m/>
    <m/>
    <n v="2"/>
    <n v="201208"/>
    <n v="74200"/>
  </r>
  <r>
    <x v="462"/>
    <x v="4"/>
    <m/>
    <x v="1"/>
    <x v="2"/>
    <x v="135"/>
    <m/>
    <m/>
    <m/>
    <n v="4"/>
    <n v="201208"/>
    <n v="80000"/>
  </r>
  <r>
    <x v="462"/>
    <x v="4"/>
    <m/>
    <x v="1"/>
    <x v="2"/>
    <x v="165"/>
    <m/>
    <m/>
    <m/>
    <n v="2"/>
    <n v="201208"/>
    <n v="70000"/>
  </r>
  <r>
    <x v="462"/>
    <x v="4"/>
    <m/>
    <x v="36"/>
    <x v="2"/>
    <x v="136"/>
    <m/>
    <m/>
    <m/>
    <n v="5"/>
    <n v="201208"/>
    <n v="140000"/>
  </r>
  <r>
    <x v="462"/>
    <x v="4"/>
    <m/>
    <x v="36"/>
    <x v="2"/>
    <x v="137"/>
    <m/>
    <m/>
    <m/>
    <n v="3"/>
    <n v="201208"/>
    <n v="126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32"/>
    <x v="2"/>
    <x v="140"/>
    <m/>
    <m/>
    <m/>
    <n v="1"/>
    <n v="201208"/>
    <n v="37100"/>
  </r>
  <r>
    <x v="462"/>
    <x v="4"/>
    <m/>
    <x v="18"/>
    <x v="2"/>
    <x v="125"/>
    <m/>
    <m/>
    <m/>
    <n v="1"/>
    <n v="201208"/>
    <n v="3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0"/>
    <x v="2"/>
    <x v="194"/>
    <m/>
    <m/>
    <m/>
    <n v="63"/>
    <n v="201208"/>
    <n v="1260000"/>
  </r>
  <r>
    <x v="462"/>
    <x v="4"/>
    <m/>
    <x v="0"/>
    <x v="2"/>
    <x v="195"/>
    <m/>
    <m/>
    <m/>
    <n v="46"/>
    <n v="201208"/>
    <n v="1610000"/>
  </r>
  <r>
    <x v="462"/>
    <x v="4"/>
    <m/>
    <x v="32"/>
    <x v="2"/>
    <x v="196"/>
    <m/>
    <m/>
    <m/>
    <n v="32"/>
    <n v="201208"/>
    <n v="1187200"/>
  </r>
  <r>
    <x v="462"/>
    <x v="4"/>
    <m/>
    <x v="0"/>
    <x v="2"/>
    <x v="197"/>
    <m/>
    <m/>
    <m/>
    <n v="49"/>
    <n v="201208"/>
    <n v="147000"/>
  </r>
  <r>
    <x v="462"/>
    <x v="4"/>
    <m/>
    <x v="4"/>
    <x v="2"/>
    <x v="143"/>
    <m/>
    <m/>
    <m/>
    <n v="4"/>
    <n v="201208"/>
    <n v="80000"/>
  </r>
  <r>
    <x v="462"/>
    <x v="4"/>
    <m/>
    <x v="4"/>
    <x v="2"/>
    <x v="144"/>
    <m/>
    <m/>
    <m/>
    <n v="6"/>
    <n v="201208"/>
    <n v="24000"/>
  </r>
  <r>
    <x v="462"/>
    <x v="4"/>
    <m/>
    <x v="31"/>
    <x v="2"/>
    <x v="146"/>
    <m/>
    <m/>
    <m/>
    <n v="1"/>
    <n v="201208"/>
    <n v="39200"/>
  </r>
  <r>
    <x v="462"/>
    <x v="4"/>
    <m/>
    <x v="31"/>
    <x v="2"/>
    <x v="198"/>
    <m/>
    <m/>
    <m/>
    <n v="35"/>
    <n v="201208"/>
    <n v="784000"/>
  </r>
  <r>
    <x v="462"/>
    <x v="4"/>
    <m/>
    <x v="31"/>
    <x v="2"/>
    <x v="199"/>
    <m/>
    <m/>
    <m/>
    <n v="55"/>
    <n v="201208"/>
    <n v="2156000"/>
  </r>
  <r>
    <x v="462"/>
    <x v="4"/>
    <m/>
    <x v="32"/>
    <x v="2"/>
    <x v="200"/>
    <m/>
    <m/>
    <m/>
    <n v="28"/>
    <n v="201208"/>
    <n v="1038800"/>
  </r>
  <r>
    <x v="462"/>
    <x v="4"/>
    <m/>
    <x v="0"/>
    <x v="2"/>
    <x v="148"/>
    <m/>
    <m/>
    <m/>
    <n v="1"/>
    <n v="201208"/>
    <n v="20000"/>
  </r>
  <r>
    <x v="462"/>
    <x v="4"/>
    <m/>
    <x v="0"/>
    <x v="2"/>
    <x v="149"/>
    <m/>
    <m/>
    <m/>
    <n v="1"/>
    <n v="201208"/>
    <n v="20000"/>
  </r>
  <r>
    <x v="462"/>
    <x v="4"/>
    <m/>
    <x v="0"/>
    <x v="2"/>
    <x v="174"/>
    <m/>
    <m/>
    <m/>
    <n v="2"/>
    <n v="201208"/>
    <n v="70000"/>
  </r>
  <r>
    <x v="462"/>
    <x v="4"/>
    <m/>
    <x v="31"/>
    <x v="2"/>
    <x v="201"/>
    <m/>
    <m/>
    <m/>
    <n v="13"/>
    <n v="201208"/>
    <n v="291200"/>
  </r>
  <r>
    <x v="462"/>
    <x v="4"/>
    <m/>
    <x v="31"/>
    <x v="2"/>
    <x v="202"/>
    <m/>
    <m/>
    <m/>
    <n v="1"/>
    <n v="201208"/>
    <n v="39200"/>
  </r>
  <r>
    <x v="462"/>
    <x v="4"/>
    <m/>
    <x v="32"/>
    <x v="2"/>
    <x v="203"/>
    <m/>
    <m/>
    <m/>
    <n v="5"/>
    <n v="201208"/>
    <n v="185500"/>
  </r>
  <r>
    <x v="462"/>
    <x v="4"/>
    <m/>
    <x v="31"/>
    <x v="2"/>
    <x v="186"/>
    <m/>
    <m/>
    <m/>
    <n v="2"/>
    <n v="201208"/>
    <n v="44800"/>
  </r>
  <r>
    <x v="462"/>
    <x v="4"/>
    <m/>
    <x v="31"/>
    <x v="2"/>
    <x v="187"/>
    <m/>
    <m/>
    <m/>
    <n v="1"/>
    <n v="201208"/>
    <n v="39200"/>
  </r>
  <r>
    <x v="462"/>
    <x v="4"/>
    <m/>
    <x v="32"/>
    <x v="2"/>
    <x v="188"/>
    <m/>
    <m/>
    <m/>
    <n v="1"/>
    <n v="201208"/>
    <n v="37100"/>
  </r>
  <r>
    <x v="462"/>
    <x v="4"/>
    <m/>
    <x v="31"/>
    <x v="2"/>
    <x v="204"/>
    <m/>
    <m/>
    <m/>
    <n v="33"/>
    <n v="201208"/>
    <n v="739200"/>
  </r>
  <r>
    <x v="462"/>
    <x v="4"/>
    <m/>
    <x v="31"/>
    <x v="2"/>
    <x v="205"/>
    <m/>
    <m/>
    <m/>
    <n v="21"/>
    <n v="201208"/>
    <n v="823200"/>
  </r>
  <r>
    <x v="462"/>
    <x v="4"/>
    <m/>
    <x v="32"/>
    <x v="2"/>
    <x v="206"/>
    <m/>
    <m/>
    <m/>
    <n v="27"/>
    <n v="201208"/>
    <n v="1001700"/>
  </r>
  <r>
    <x v="462"/>
    <x v="4"/>
    <m/>
    <x v="22"/>
    <x v="2"/>
    <x v="150"/>
    <m/>
    <m/>
    <m/>
    <n v="10"/>
    <n v="201208"/>
    <n v="380000"/>
  </r>
  <r>
    <x v="462"/>
    <x v="4"/>
    <m/>
    <x v="22"/>
    <x v="2"/>
    <x v="150"/>
    <m/>
    <m/>
    <m/>
    <n v="2"/>
    <n v="201208"/>
    <n v="76000"/>
  </r>
  <r>
    <x v="462"/>
    <x v="4"/>
    <m/>
    <x v="5"/>
    <x v="2"/>
    <x v="151"/>
    <m/>
    <m/>
    <m/>
    <n v="14"/>
    <n v="201208"/>
    <n v="392000"/>
  </r>
  <r>
    <x v="462"/>
    <x v="4"/>
    <m/>
    <x v="5"/>
    <x v="2"/>
    <x v="152"/>
    <m/>
    <m/>
    <m/>
    <n v="8"/>
    <n v="201208"/>
    <n v="384000"/>
  </r>
  <r>
    <x v="462"/>
    <x v="4"/>
    <m/>
    <x v="5"/>
    <x v="2"/>
    <x v="153"/>
    <m/>
    <m/>
    <m/>
    <n v="3"/>
    <n v="201208"/>
    <n v="84000"/>
  </r>
  <r>
    <x v="462"/>
    <x v="4"/>
    <m/>
    <x v="5"/>
    <x v="2"/>
    <x v="209"/>
    <m/>
    <m/>
    <m/>
    <n v="1"/>
    <n v="201208"/>
    <n v="48000"/>
  </r>
  <r>
    <x v="462"/>
    <x v="4"/>
    <m/>
    <x v="33"/>
    <x v="2"/>
    <x v="155"/>
    <m/>
    <m/>
    <m/>
    <n v="3"/>
    <n v="201208"/>
    <n v="54600"/>
  </r>
  <r>
    <x v="462"/>
    <x v="4"/>
    <m/>
    <x v="33"/>
    <x v="2"/>
    <x v="156"/>
    <m/>
    <m/>
    <m/>
    <n v="3"/>
    <n v="201208"/>
    <n v="101400"/>
  </r>
  <r>
    <x v="462"/>
    <x v="4"/>
    <m/>
    <x v="19"/>
    <x v="2"/>
    <x v="157"/>
    <m/>
    <m/>
    <m/>
    <n v="17"/>
    <n v="201208"/>
    <n v="221000"/>
  </r>
  <r>
    <x v="462"/>
    <x v="4"/>
    <m/>
    <x v="19"/>
    <x v="2"/>
    <x v="158"/>
    <m/>
    <m/>
    <m/>
    <n v="4"/>
    <n v="201208"/>
    <n v="96000"/>
  </r>
  <r>
    <x v="462"/>
    <x v="4"/>
    <m/>
    <x v="19"/>
    <x v="2"/>
    <x v="159"/>
    <m/>
    <m/>
    <m/>
    <n v="5"/>
    <n v="201208"/>
    <n v="165000"/>
  </r>
  <r>
    <x v="462"/>
    <x v="4"/>
    <m/>
    <x v="35"/>
    <x v="2"/>
    <x v="170"/>
    <m/>
    <m/>
    <m/>
    <n v="1"/>
    <n v="201208"/>
    <n v="4000"/>
  </r>
  <r>
    <x v="462"/>
    <x v="4"/>
    <m/>
    <x v="35"/>
    <x v="2"/>
    <x v="160"/>
    <m/>
    <m/>
    <m/>
    <n v="6"/>
    <n v="201208"/>
    <n v="120000"/>
  </r>
  <r>
    <x v="462"/>
    <x v="4"/>
    <m/>
    <x v="4"/>
    <x v="2"/>
    <x v="208"/>
    <m/>
    <m/>
    <m/>
    <n v="1"/>
    <n v="201208"/>
    <n v="20000"/>
  </r>
  <r>
    <x v="462"/>
    <x v="4"/>
    <m/>
    <x v="18"/>
    <x v="2"/>
    <x v="161"/>
    <m/>
    <m/>
    <m/>
    <n v="30"/>
    <n v="201208"/>
    <n v="90000"/>
  </r>
  <r>
    <x v="462"/>
    <x v="4"/>
    <m/>
    <x v="31"/>
    <x v="9"/>
    <x v="210"/>
    <m/>
    <m/>
    <m/>
    <n v="1"/>
    <n v="201208"/>
    <n v="22400"/>
  </r>
  <r>
    <x v="463"/>
    <x v="1"/>
    <m/>
    <x v="0"/>
    <x v="1"/>
    <x v="123"/>
    <m/>
    <m/>
    <m/>
    <n v="6"/>
    <n v="201208"/>
    <n v="210000"/>
  </r>
  <r>
    <x v="463"/>
    <x v="1"/>
    <m/>
    <x v="0"/>
    <x v="1"/>
    <x v="124"/>
    <m/>
    <m/>
    <m/>
    <n v="2"/>
    <n v="201208"/>
    <n v="40000"/>
  </r>
  <r>
    <x v="463"/>
    <x v="1"/>
    <m/>
    <x v="0"/>
    <x v="7"/>
    <x v="163"/>
    <m/>
    <m/>
    <m/>
    <n v="3"/>
    <n v="201208"/>
    <n v="60000"/>
  </r>
  <r>
    <x v="463"/>
    <x v="1"/>
    <m/>
    <x v="6"/>
    <x v="2"/>
    <x v="126"/>
    <m/>
    <m/>
    <m/>
    <n v="3"/>
    <n v="201208"/>
    <n v="60000"/>
  </r>
  <r>
    <x v="463"/>
    <x v="1"/>
    <m/>
    <x v="34"/>
    <x v="2"/>
    <x v="128"/>
    <m/>
    <m/>
    <m/>
    <n v="44"/>
    <n v="201208"/>
    <n v="1632400"/>
  </r>
  <r>
    <x v="463"/>
    <x v="1"/>
    <m/>
    <x v="25"/>
    <x v="2"/>
    <x v="129"/>
    <m/>
    <m/>
    <m/>
    <n v="2"/>
    <n v="201208"/>
    <n v="198000"/>
  </r>
  <r>
    <x v="463"/>
    <x v="1"/>
    <m/>
    <x v="0"/>
    <x v="2"/>
    <x v="130"/>
    <m/>
    <m/>
    <m/>
    <n v="27"/>
    <n v="201208"/>
    <n v="891000"/>
  </r>
  <r>
    <x v="463"/>
    <x v="1"/>
    <m/>
    <x v="0"/>
    <x v="2"/>
    <x v="131"/>
    <m/>
    <m/>
    <m/>
    <n v="4"/>
    <n v="201208"/>
    <n v="132000"/>
  </r>
  <r>
    <x v="463"/>
    <x v="1"/>
    <m/>
    <x v="30"/>
    <x v="2"/>
    <x v="132"/>
    <m/>
    <m/>
    <m/>
    <n v="12"/>
    <n v="201208"/>
    <n v="268800"/>
  </r>
  <r>
    <x v="463"/>
    <x v="1"/>
    <m/>
    <x v="34"/>
    <x v="2"/>
    <x v="134"/>
    <m/>
    <m/>
    <m/>
    <n v="5"/>
    <n v="201208"/>
    <n v="185500"/>
  </r>
  <r>
    <x v="463"/>
    <x v="1"/>
    <m/>
    <x v="1"/>
    <x v="2"/>
    <x v="135"/>
    <m/>
    <m/>
    <m/>
    <n v="2"/>
    <n v="201208"/>
    <n v="40000"/>
  </r>
  <r>
    <x v="463"/>
    <x v="1"/>
    <m/>
    <x v="36"/>
    <x v="2"/>
    <x v="136"/>
    <m/>
    <m/>
    <m/>
    <n v="6"/>
    <n v="201208"/>
    <n v="168000"/>
  </r>
  <r>
    <x v="463"/>
    <x v="1"/>
    <m/>
    <x v="36"/>
    <x v="2"/>
    <x v="176"/>
    <m/>
    <m/>
    <m/>
    <n v="1"/>
    <n v="201208"/>
    <n v="49000"/>
  </r>
  <r>
    <x v="463"/>
    <x v="1"/>
    <m/>
    <x v="0"/>
    <x v="2"/>
    <x v="138"/>
    <m/>
    <m/>
    <m/>
    <n v="1"/>
    <n v="201208"/>
    <n v="20000"/>
  </r>
  <r>
    <x v="463"/>
    <x v="1"/>
    <m/>
    <x v="18"/>
    <x v="2"/>
    <x v="125"/>
    <m/>
    <m/>
    <m/>
    <n v="1"/>
    <n v="201208"/>
    <n v="3000"/>
  </r>
  <r>
    <x v="463"/>
    <x v="1"/>
    <m/>
    <x v="0"/>
    <x v="2"/>
    <x v="194"/>
    <m/>
    <m/>
    <m/>
    <n v="85"/>
    <n v="201208"/>
    <n v="1700000"/>
  </r>
  <r>
    <x v="463"/>
    <x v="1"/>
    <m/>
    <x v="0"/>
    <x v="2"/>
    <x v="195"/>
    <m/>
    <m/>
    <m/>
    <n v="57"/>
    <n v="201208"/>
    <n v="1995000"/>
  </r>
  <r>
    <x v="463"/>
    <x v="1"/>
    <m/>
    <x v="32"/>
    <x v="2"/>
    <x v="196"/>
    <m/>
    <m/>
    <m/>
    <n v="28"/>
    <n v="201208"/>
    <n v="1038800"/>
  </r>
  <r>
    <x v="463"/>
    <x v="1"/>
    <m/>
    <x v="0"/>
    <x v="2"/>
    <x v="197"/>
    <m/>
    <m/>
    <m/>
    <n v="66"/>
    <n v="201208"/>
    <n v="198000"/>
  </r>
  <r>
    <x v="463"/>
    <x v="1"/>
    <m/>
    <x v="4"/>
    <x v="2"/>
    <x v="143"/>
    <m/>
    <m/>
    <m/>
    <n v="7"/>
    <n v="201208"/>
    <n v="140000"/>
  </r>
  <r>
    <x v="463"/>
    <x v="1"/>
    <m/>
    <x v="4"/>
    <x v="2"/>
    <x v="144"/>
    <m/>
    <m/>
    <m/>
    <n v="3"/>
    <n v="201208"/>
    <n v="12000"/>
  </r>
  <r>
    <x v="463"/>
    <x v="1"/>
    <m/>
    <x v="31"/>
    <x v="2"/>
    <x v="145"/>
    <m/>
    <m/>
    <m/>
    <n v="1"/>
    <n v="201208"/>
    <n v="22400"/>
  </r>
  <r>
    <x v="463"/>
    <x v="1"/>
    <m/>
    <x v="31"/>
    <x v="2"/>
    <x v="198"/>
    <m/>
    <m/>
    <m/>
    <n v="37"/>
    <n v="201208"/>
    <n v="828800"/>
  </r>
  <r>
    <x v="463"/>
    <x v="1"/>
    <m/>
    <x v="31"/>
    <x v="2"/>
    <x v="199"/>
    <m/>
    <m/>
    <m/>
    <n v="70"/>
    <n v="201208"/>
    <n v="2744000"/>
  </r>
  <r>
    <x v="463"/>
    <x v="1"/>
    <m/>
    <x v="32"/>
    <x v="2"/>
    <x v="200"/>
    <m/>
    <m/>
    <m/>
    <n v="48"/>
    <n v="201208"/>
    <n v="1780800"/>
  </r>
  <r>
    <x v="463"/>
    <x v="1"/>
    <m/>
    <x v="0"/>
    <x v="2"/>
    <x v="148"/>
    <m/>
    <m/>
    <m/>
    <n v="1"/>
    <n v="201208"/>
    <n v="20000"/>
  </r>
  <r>
    <x v="463"/>
    <x v="1"/>
    <m/>
    <x v="0"/>
    <x v="2"/>
    <x v="149"/>
    <m/>
    <m/>
    <m/>
    <n v="1"/>
    <n v="201208"/>
    <n v="20000"/>
  </r>
  <r>
    <x v="463"/>
    <x v="1"/>
    <m/>
    <x v="31"/>
    <x v="2"/>
    <x v="201"/>
    <m/>
    <m/>
    <m/>
    <n v="11"/>
    <n v="201208"/>
    <n v="246400"/>
  </r>
  <r>
    <x v="463"/>
    <x v="1"/>
    <m/>
    <x v="31"/>
    <x v="2"/>
    <x v="202"/>
    <m/>
    <m/>
    <m/>
    <n v="9"/>
    <n v="201208"/>
    <n v="352800"/>
  </r>
  <r>
    <x v="463"/>
    <x v="1"/>
    <m/>
    <x v="32"/>
    <x v="2"/>
    <x v="203"/>
    <m/>
    <m/>
    <m/>
    <n v="4"/>
    <n v="201208"/>
    <n v="148400"/>
  </r>
  <r>
    <x v="463"/>
    <x v="1"/>
    <m/>
    <x v="31"/>
    <x v="2"/>
    <x v="186"/>
    <m/>
    <m/>
    <m/>
    <n v="1"/>
    <n v="201208"/>
    <n v="22400"/>
  </r>
  <r>
    <x v="463"/>
    <x v="1"/>
    <m/>
    <x v="31"/>
    <x v="2"/>
    <x v="187"/>
    <m/>
    <m/>
    <m/>
    <n v="1"/>
    <n v="201208"/>
    <n v="39200"/>
  </r>
  <r>
    <x v="463"/>
    <x v="1"/>
    <m/>
    <x v="31"/>
    <x v="2"/>
    <x v="204"/>
    <m/>
    <m/>
    <m/>
    <n v="17"/>
    <n v="201208"/>
    <n v="380800"/>
  </r>
  <r>
    <x v="463"/>
    <x v="1"/>
    <m/>
    <x v="31"/>
    <x v="2"/>
    <x v="205"/>
    <m/>
    <m/>
    <m/>
    <n v="22"/>
    <n v="201208"/>
    <n v="862400"/>
  </r>
  <r>
    <x v="463"/>
    <x v="1"/>
    <m/>
    <x v="32"/>
    <x v="2"/>
    <x v="206"/>
    <m/>
    <m/>
    <m/>
    <n v="9"/>
    <n v="201208"/>
    <n v="333900"/>
  </r>
  <r>
    <x v="463"/>
    <x v="1"/>
    <m/>
    <x v="22"/>
    <x v="2"/>
    <x v="150"/>
    <m/>
    <m/>
    <m/>
    <n v="13"/>
    <n v="201208"/>
    <n v="494000"/>
  </r>
  <r>
    <x v="463"/>
    <x v="1"/>
    <m/>
    <x v="22"/>
    <x v="2"/>
    <x v="150"/>
    <m/>
    <m/>
    <m/>
    <n v="5"/>
    <n v="201208"/>
    <n v="190000"/>
  </r>
  <r>
    <x v="463"/>
    <x v="1"/>
    <m/>
    <x v="5"/>
    <x v="2"/>
    <x v="151"/>
    <m/>
    <m/>
    <m/>
    <n v="12"/>
    <n v="201208"/>
    <n v="336000"/>
  </r>
  <r>
    <x v="463"/>
    <x v="1"/>
    <m/>
    <x v="5"/>
    <x v="2"/>
    <x v="152"/>
    <m/>
    <m/>
    <m/>
    <n v="4"/>
    <n v="201208"/>
    <n v="192000"/>
  </r>
  <r>
    <x v="463"/>
    <x v="1"/>
    <m/>
    <x v="5"/>
    <x v="2"/>
    <x v="153"/>
    <m/>
    <m/>
    <m/>
    <n v="4"/>
    <n v="201208"/>
    <n v="112000"/>
  </r>
  <r>
    <x v="463"/>
    <x v="1"/>
    <m/>
    <x v="33"/>
    <x v="2"/>
    <x v="155"/>
    <m/>
    <m/>
    <m/>
    <n v="4"/>
    <n v="201208"/>
    <n v="72800"/>
  </r>
  <r>
    <x v="463"/>
    <x v="1"/>
    <m/>
    <x v="19"/>
    <x v="2"/>
    <x v="157"/>
    <m/>
    <m/>
    <m/>
    <n v="12"/>
    <n v="201208"/>
    <n v="156000"/>
  </r>
  <r>
    <x v="463"/>
    <x v="1"/>
    <m/>
    <x v="19"/>
    <x v="2"/>
    <x v="158"/>
    <m/>
    <m/>
    <m/>
    <n v="2"/>
    <n v="201208"/>
    <n v="48000"/>
  </r>
  <r>
    <x v="463"/>
    <x v="1"/>
    <m/>
    <x v="19"/>
    <x v="2"/>
    <x v="159"/>
    <m/>
    <m/>
    <m/>
    <n v="4"/>
    <n v="201208"/>
    <n v="132000"/>
  </r>
  <r>
    <x v="463"/>
    <x v="1"/>
    <m/>
    <x v="4"/>
    <x v="2"/>
    <x v="208"/>
    <m/>
    <m/>
    <m/>
    <n v="5"/>
    <n v="201208"/>
    <n v="100000"/>
  </r>
  <r>
    <x v="463"/>
    <x v="1"/>
    <m/>
    <x v="18"/>
    <x v="2"/>
    <x v="161"/>
    <m/>
    <m/>
    <m/>
    <n v="26"/>
    <n v="201208"/>
    <n v="78000"/>
  </r>
  <r>
    <x v="463"/>
    <x v="1"/>
    <m/>
    <x v="18"/>
    <x v="2"/>
    <x v="161"/>
    <m/>
    <m/>
    <m/>
    <n v="1"/>
    <n v="201208"/>
    <n v="3000"/>
  </r>
  <r>
    <x v="464"/>
    <x v="0"/>
    <m/>
    <x v="0"/>
    <x v="1"/>
    <x v="123"/>
    <m/>
    <m/>
    <m/>
    <n v="3"/>
    <n v="201208"/>
    <n v="105000"/>
  </r>
  <r>
    <x v="464"/>
    <x v="0"/>
    <m/>
    <x v="4"/>
    <x v="5"/>
    <x v="191"/>
    <m/>
    <m/>
    <m/>
    <n v="2"/>
    <n v="201208"/>
    <n v="32728"/>
  </r>
  <r>
    <x v="464"/>
    <x v="0"/>
    <m/>
    <x v="5"/>
    <x v="5"/>
    <x v="182"/>
    <m/>
    <m/>
    <m/>
    <n v="3"/>
    <n v="201208"/>
    <n v="84000"/>
  </r>
  <r>
    <x v="464"/>
    <x v="0"/>
    <m/>
    <x v="0"/>
    <x v="7"/>
    <x v="163"/>
    <m/>
    <m/>
    <m/>
    <n v="1"/>
    <n v="201208"/>
    <n v="20000"/>
  </r>
  <r>
    <x v="464"/>
    <x v="0"/>
    <m/>
    <x v="0"/>
    <x v="3"/>
    <x v="164"/>
    <m/>
    <m/>
    <m/>
    <n v="2"/>
    <n v="201208"/>
    <n v="0"/>
  </r>
  <r>
    <x v="464"/>
    <x v="0"/>
    <m/>
    <x v="6"/>
    <x v="2"/>
    <x v="126"/>
    <m/>
    <m/>
    <m/>
    <n v="3"/>
    <n v="201208"/>
    <n v="60000"/>
  </r>
  <r>
    <x v="464"/>
    <x v="0"/>
    <m/>
    <x v="6"/>
    <x v="2"/>
    <x v="127"/>
    <m/>
    <m/>
    <m/>
    <n v="1"/>
    <n v="201208"/>
    <n v="35000"/>
  </r>
  <r>
    <x v="464"/>
    <x v="0"/>
    <m/>
    <x v="34"/>
    <x v="2"/>
    <x v="128"/>
    <m/>
    <m/>
    <m/>
    <n v="41"/>
    <n v="201208"/>
    <n v="1521100"/>
  </r>
  <r>
    <x v="464"/>
    <x v="0"/>
    <m/>
    <x v="25"/>
    <x v="2"/>
    <x v="129"/>
    <m/>
    <m/>
    <m/>
    <n v="6"/>
    <n v="201208"/>
    <n v="594000"/>
  </r>
  <r>
    <x v="464"/>
    <x v="0"/>
    <m/>
    <x v="0"/>
    <x v="2"/>
    <x v="130"/>
    <m/>
    <m/>
    <m/>
    <n v="37"/>
    <n v="201208"/>
    <n v="1221000"/>
  </r>
  <r>
    <x v="464"/>
    <x v="0"/>
    <m/>
    <x v="0"/>
    <x v="2"/>
    <x v="131"/>
    <m/>
    <m/>
    <m/>
    <n v="1"/>
    <n v="201208"/>
    <n v="33000"/>
  </r>
  <r>
    <x v="464"/>
    <x v="0"/>
    <m/>
    <x v="30"/>
    <x v="2"/>
    <x v="132"/>
    <m/>
    <m/>
    <m/>
    <n v="10"/>
    <n v="201208"/>
    <n v="224000"/>
  </r>
  <r>
    <x v="464"/>
    <x v="0"/>
    <m/>
    <x v="30"/>
    <x v="2"/>
    <x v="133"/>
    <m/>
    <m/>
    <m/>
    <n v="3"/>
    <n v="201208"/>
    <n v="117600"/>
  </r>
  <r>
    <x v="464"/>
    <x v="0"/>
    <m/>
    <x v="34"/>
    <x v="2"/>
    <x v="134"/>
    <m/>
    <m/>
    <m/>
    <n v="3"/>
    <n v="201208"/>
    <n v="111300"/>
  </r>
  <r>
    <x v="464"/>
    <x v="0"/>
    <m/>
    <x v="1"/>
    <x v="2"/>
    <x v="135"/>
    <m/>
    <m/>
    <m/>
    <n v="3"/>
    <n v="201208"/>
    <n v="60000"/>
  </r>
  <r>
    <x v="464"/>
    <x v="0"/>
    <m/>
    <x v="1"/>
    <x v="2"/>
    <x v="165"/>
    <m/>
    <m/>
    <m/>
    <n v="2"/>
    <n v="201208"/>
    <n v="70000"/>
  </r>
  <r>
    <x v="464"/>
    <x v="0"/>
    <m/>
    <x v="36"/>
    <x v="2"/>
    <x v="136"/>
    <m/>
    <m/>
    <m/>
    <n v="3"/>
    <n v="201208"/>
    <n v="84000"/>
  </r>
  <r>
    <x v="464"/>
    <x v="0"/>
    <m/>
    <x v="36"/>
    <x v="2"/>
    <x v="176"/>
    <m/>
    <m/>
    <m/>
    <n v="2"/>
    <n v="201208"/>
    <n v="98000"/>
  </r>
  <r>
    <x v="464"/>
    <x v="0"/>
    <m/>
    <x v="36"/>
    <x v="2"/>
    <x v="137"/>
    <m/>
    <m/>
    <m/>
    <n v="1"/>
    <n v="201208"/>
    <n v="42000"/>
  </r>
  <r>
    <x v="464"/>
    <x v="0"/>
    <m/>
    <x v="0"/>
    <x v="2"/>
    <x v="194"/>
    <m/>
    <m/>
    <m/>
    <n v="63"/>
    <n v="201208"/>
    <n v="1260000"/>
  </r>
  <r>
    <x v="464"/>
    <x v="0"/>
    <m/>
    <x v="0"/>
    <x v="2"/>
    <x v="195"/>
    <m/>
    <m/>
    <m/>
    <n v="51"/>
    <n v="201208"/>
    <n v="1785000"/>
  </r>
  <r>
    <x v="464"/>
    <x v="0"/>
    <m/>
    <x v="32"/>
    <x v="2"/>
    <x v="196"/>
    <m/>
    <m/>
    <m/>
    <n v="39"/>
    <n v="201208"/>
    <n v="1446900"/>
  </r>
  <r>
    <x v="464"/>
    <x v="0"/>
    <m/>
    <x v="0"/>
    <x v="2"/>
    <x v="197"/>
    <m/>
    <m/>
    <m/>
    <n v="56"/>
    <n v="201208"/>
    <n v="168000"/>
  </r>
  <r>
    <x v="464"/>
    <x v="0"/>
    <m/>
    <x v="4"/>
    <x v="2"/>
    <x v="143"/>
    <m/>
    <m/>
    <m/>
    <n v="6"/>
    <n v="201208"/>
    <n v="120000"/>
  </r>
  <r>
    <x v="464"/>
    <x v="0"/>
    <m/>
    <x v="4"/>
    <x v="2"/>
    <x v="144"/>
    <m/>
    <m/>
    <m/>
    <n v="5"/>
    <n v="201208"/>
    <n v="20000"/>
  </r>
  <r>
    <x v="464"/>
    <x v="0"/>
    <m/>
    <x v="31"/>
    <x v="2"/>
    <x v="198"/>
    <m/>
    <m/>
    <m/>
    <n v="37"/>
    <n v="201208"/>
    <n v="828800"/>
  </r>
  <r>
    <x v="464"/>
    <x v="0"/>
    <m/>
    <x v="31"/>
    <x v="2"/>
    <x v="199"/>
    <m/>
    <m/>
    <m/>
    <n v="61"/>
    <n v="201208"/>
    <n v="2391200"/>
  </r>
  <r>
    <x v="464"/>
    <x v="0"/>
    <m/>
    <x v="32"/>
    <x v="2"/>
    <x v="200"/>
    <m/>
    <m/>
    <m/>
    <n v="34"/>
    <n v="201208"/>
    <n v="1261400"/>
  </r>
  <r>
    <x v="464"/>
    <x v="0"/>
    <m/>
    <x v="0"/>
    <x v="2"/>
    <x v="148"/>
    <m/>
    <m/>
    <m/>
    <n v="1"/>
    <n v="201208"/>
    <n v="20000"/>
  </r>
  <r>
    <x v="464"/>
    <x v="0"/>
    <m/>
    <x v="31"/>
    <x v="2"/>
    <x v="201"/>
    <m/>
    <m/>
    <m/>
    <n v="8"/>
    <n v="201208"/>
    <n v="179200"/>
  </r>
  <r>
    <x v="464"/>
    <x v="0"/>
    <m/>
    <x v="31"/>
    <x v="2"/>
    <x v="202"/>
    <m/>
    <m/>
    <m/>
    <n v="6"/>
    <n v="201208"/>
    <n v="235200"/>
  </r>
  <r>
    <x v="464"/>
    <x v="0"/>
    <m/>
    <x v="32"/>
    <x v="2"/>
    <x v="203"/>
    <m/>
    <m/>
    <m/>
    <n v="2"/>
    <n v="201208"/>
    <n v="74200"/>
  </r>
  <r>
    <x v="464"/>
    <x v="0"/>
    <m/>
    <x v="31"/>
    <x v="2"/>
    <x v="204"/>
    <m/>
    <m/>
    <m/>
    <n v="48"/>
    <n v="201208"/>
    <n v="1075200"/>
  </r>
  <r>
    <x v="464"/>
    <x v="0"/>
    <m/>
    <x v="31"/>
    <x v="2"/>
    <x v="205"/>
    <m/>
    <m/>
    <m/>
    <n v="37"/>
    <n v="201208"/>
    <n v="1450400"/>
  </r>
  <r>
    <x v="464"/>
    <x v="0"/>
    <m/>
    <x v="32"/>
    <x v="2"/>
    <x v="206"/>
    <m/>
    <m/>
    <m/>
    <n v="22"/>
    <n v="201208"/>
    <n v="816200"/>
  </r>
  <r>
    <x v="464"/>
    <x v="0"/>
    <m/>
    <x v="22"/>
    <x v="2"/>
    <x v="150"/>
    <m/>
    <m/>
    <m/>
    <n v="7"/>
    <n v="201208"/>
    <n v="266000"/>
  </r>
  <r>
    <x v="464"/>
    <x v="0"/>
    <m/>
    <x v="22"/>
    <x v="2"/>
    <x v="150"/>
    <m/>
    <m/>
    <m/>
    <n v="5"/>
    <n v="201208"/>
    <n v="190000"/>
  </r>
  <r>
    <x v="464"/>
    <x v="0"/>
    <m/>
    <x v="5"/>
    <x v="2"/>
    <x v="151"/>
    <m/>
    <m/>
    <m/>
    <n v="12"/>
    <n v="201208"/>
    <n v="336000"/>
  </r>
  <r>
    <x v="464"/>
    <x v="0"/>
    <m/>
    <x v="5"/>
    <x v="2"/>
    <x v="152"/>
    <m/>
    <m/>
    <m/>
    <n v="7"/>
    <n v="201208"/>
    <n v="336000"/>
  </r>
  <r>
    <x v="464"/>
    <x v="0"/>
    <m/>
    <x v="5"/>
    <x v="2"/>
    <x v="153"/>
    <m/>
    <m/>
    <m/>
    <n v="7"/>
    <n v="201208"/>
    <n v="196000"/>
  </r>
  <r>
    <x v="464"/>
    <x v="0"/>
    <m/>
    <x v="33"/>
    <x v="2"/>
    <x v="155"/>
    <m/>
    <m/>
    <m/>
    <n v="3"/>
    <n v="201208"/>
    <n v="54600"/>
  </r>
  <r>
    <x v="464"/>
    <x v="0"/>
    <m/>
    <x v="33"/>
    <x v="2"/>
    <x v="156"/>
    <m/>
    <m/>
    <m/>
    <n v="2"/>
    <n v="201208"/>
    <n v="67600"/>
  </r>
  <r>
    <x v="464"/>
    <x v="0"/>
    <m/>
    <x v="19"/>
    <x v="2"/>
    <x v="157"/>
    <m/>
    <m/>
    <m/>
    <n v="14"/>
    <n v="201208"/>
    <n v="182000"/>
  </r>
  <r>
    <x v="464"/>
    <x v="0"/>
    <m/>
    <x v="19"/>
    <x v="2"/>
    <x v="158"/>
    <m/>
    <m/>
    <m/>
    <n v="7"/>
    <n v="201208"/>
    <n v="168000"/>
  </r>
  <r>
    <x v="464"/>
    <x v="0"/>
    <m/>
    <x v="19"/>
    <x v="2"/>
    <x v="159"/>
    <m/>
    <m/>
    <m/>
    <n v="2"/>
    <n v="201208"/>
    <n v="66000"/>
  </r>
  <r>
    <x v="464"/>
    <x v="0"/>
    <m/>
    <x v="35"/>
    <x v="2"/>
    <x v="160"/>
    <m/>
    <m/>
    <m/>
    <n v="2"/>
    <n v="201208"/>
    <n v="40000"/>
  </r>
  <r>
    <x v="464"/>
    <x v="0"/>
    <m/>
    <x v="4"/>
    <x v="2"/>
    <x v="207"/>
    <m/>
    <m/>
    <m/>
    <n v="1"/>
    <n v="201208"/>
    <n v="4000"/>
  </r>
  <r>
    <x v="464"/>
    <x v="0"/>
    <m/>
    <x v="4"/>
    <x v="2"/>
    <x v="208"/>
    <m/>
    <m/>
    <m/>
    <n v="2"/>
    <n v="201208"/>
    <n v="40000"/>
  </r>
  <r>
    <x v="464"/>
    <x v="0"/>
    <m/>
    <x v="18"/>
    <x v="2"/>
    <x v="161"/>
    <m/>
    <m/>
    <m/>
    <n v="20"/>
    <n v="201208"/>
    <n v="60000"/>
  </r>
  <r>
    <x v="464"/>
    <x v="0"/>
    <m/>
    <x v="18"/>
    <x v="2"/>
    <x v="161"/>
    <m/>
    <m/>
    <m/>
    <n v="12"/>
    <n v="201208"/>
    <n v="36000"/>
  </r>
  <r>
    <x v="465"/>
    <x v="2"/>
    <m/>
    <x v="0"/>
    <x v="1"/>
    <x v="123"/>
    <m/>
    <m/>
    <m/>
    <n v="1"/>
    <n v="201208"/>
    <n v="35000"/>
  </r>
  <r>
    <x v="465"/>
    <x v="2"/>
    <m/>
    <x v="0"/>
    <x v="1"/>
    <x v="124"/>
    <m/>
    <m/>
    <m/>
    <n v="1"/>
    <n v="201208"/>
    <n v="20000"/>
  </r>
  <r>
    <x v="465"/>
    <x v="2"/>
    <m/>
    <x v="0"/>
    <x v="7"/>
    <x v="163"/>
    <m/>
    <m/>
    <m/>
    <n v="4"/>
    <n v="201208"/>
    <n v="80000"/>
  </r>
  <r>
    <x v="465"/>
    <x v="2"/>
    <m/>
    <x v="0"/>
    <x v="3"/>
    <x v="164"/>
    <m/>
    <m/>
    <m/>
    <n v="2"/>
    <n v="201208"/>
    <n v="0"/>
  </r>
  <r>
    <x v="465"/>
    <x v="2"/>
    <m/>
    <x v="6"/>
    <x v="2"/>
    <x v="126"/>
    <m/>
    <m/>
    <m/>
    <n v="3"/>
    <n v="201208"/>
    <n v="60000"/>
  </r>
  <r>
    <x v="465"/>
    <x v="2"/>
    <m/>
    <x v="34"/>
    <x v="2"/>
    <x v="128"/>
    <m/>
    <m/>
    <m/>
    <n v="34"/>
    <n v="201208"/>
    <n v="1261400"/>
  </r>
  <r>
    <x v="465"/>
    <x v="2"/>
    <m/>
    <x v="25"/>
    <x v="2"/>
    <x v="129"/>
    <m/>
    <m/>
    <m/>
    <n v="5"/>
    <n v="201208"/>
    <n v="495000"/>
  </r>
  <r>
    <x v="465"/>
    <x v="2"/>
    <m/>
    <x v="0"/>
    <x v="2"/>
    <x v="130"/>
    <m/>
    <m/>
    <m/>
    <n v="30"/>
    <n v="201208"/>
    <n v="990000"/>
  </r>
  <r>
    <x v="465"/>
    <x v="2"/>
    <m/>
    <x v="30"/>
    <x v="2"/>
    <x v="132"/>
    <m/>
    <m/>
    <m/>
    <n v="13"/>
    <n v="201208"/>
    <n v="291200"/>
  </r>
  <r>
    <x v="465"/>
    <x v="2"/>
    <m/>
    <x v="30"/>
    <x v="2"/>
    <x v="133"/>
    <m/>
    <m/>
    <m/>
    <n v="1"/>
    <n v="201208"/>
    <n v="39200"/>
  </r>
  <r>
    <x v="465"/>
    <x v="2"/>
    <m/>
    <x v="34"/>
    <x v="2"/>
    <x v="134"/>
    <m/>
    <m/>
    <m/>
    <n v="1"/>
    <n v="201208"/>
    <n v="37100"/>
  </r>
  <r>
    <x v="465"/>
    <x v="2"/>
    <m/>
    <x v="1"/>
    <x v="2"/>
    <x v="135"/>
    <m/>
    <m/>
    <m/>
    <n v="2"/>
    <n v="201208"/>
    <n v="40000"/>
  </r>
  <r>
    <x v="465"/>
    <x v="2"/>
    <m/>
    <x v="36"/>
    <x v="2"/>
    <x v="136"/>
    <m/>
    <m/>
    <m/>
    <n v="2"/>
    <n v="201208"/>
    <n v="56000"/>
  </r>
  <r>
    <x v="465"/>
    <x v="2"/>
    <m/>
    <x v="36"/>
    <x v="2"/>
    <x v="137"/>
    <m/>
    <m/>
    <m/>
    <n v="1"/>
    <n v="201208"/>
    <n v="42000"/>
  </r>
  <r>
    <x v="465"/>
    <x v="2"/>
    <m/>
    <x v="0"/>
    <x v="2"/>
    <x v="138"/>
    <m/>
    <m/>
    <m/>
    <n v="1"/>
    <n v="201208"/>
    <n v="20000"/>
  </r>
  <r>
    <x v="465"/>
    <x v="2"/>
    <m/>
    <x v="0"/>
    <x v="2"/>
    <x v="211"/>
    <m/>
    <m/>
    <m/>
    <n v="35"/>
    <n v="201208"/>
    <n v="700000"/>
  </r>
  <r>
    <x v="465"/>
    <x v="2"/>
    <m/>
    <x v="0"/>
    <x v="2"/>
    <x v="194"/>
    <m/>
    <m/>
    <m/>
    <n v="22"/>
    <n v="201208"/>
    <n v="440000"/>
  </r>
  <r>
    <x v="465"/>
    <x v="2"/>
    <m/>
    <x v="0"/>
    <x v="2"/>
    <x v="212"/>
    <m/>
    <m/>
    <m/>
    <n v="21"/>
    <n v="201208"/>
    <n v="735000"/>
  </r>
  <r>
    <x v="465"/>
    <x v="2"/>
    <m/>
    <x v="0"/>
    <x v="2"/>
    <x v="195"/>
    <m/>
    <m/>
    <m/>
    <n v="10"/>
    <n v="201208"/>
    <n v="350000"/>
  </r>
  <r>
    <x v="465"/>
    <x v="2"/>
    <m/>
    <x v="32"/>
    <x v="2"/>
    <x v="213"/>
    <m/>
    <m/>
    <m/>
    <n v="30"/>
    <n v="201208"/>
    <n v="1113000"/>
  </r>
  <r>
    <x v="465"/>
    <x v="2"/>
    <m/>
    <x v="32"/>
    <x v="2"/>
    <x v="196"/>
    <m/>
    <m/>
    <m/>
    <n v="12"/>
    <n v="201208"/>
    <n v="445200"/>
  </r>
  <r>
    <x v="465"/>
    <x v="2"/>
    <m/>
    <x v="0"/>
    <x v="2"/>
    <x v="197"/>
    <m/>
    <m/>
    <m/>
    <n v="53"/>
    <n v="201208"/>
    <n v="159000"/>
  </r>
  <r>
    <x v="465"/>
    <x v="2"/>
    <m/>
    <x v="4"/>
    <x v="2"/>
    <x v="142"/>
    <m/>
    <m/>
    <m/>
    <n v="1"/>
    <n v="201208"/>
    <n v="4000"/>
  </r>
  <r>
    <x v="465"/>
    <x v="2"/>
    <m/>
    <x v="4"/>
    <x v="2"/>
    <x v="143"/>
    <m/>
    <m/>
    <m/>
    <n v="7"/>
    <n v="201208"/>
    <n v="140000"/>
  </r>
  <r>
    <x v="465"/>
    <x v="2"/>
    <m/>
    <x v="4"/>
    <x v="2"/>
    <x v="144"/>
    <m/>
    <m/>
    <m/>
    <n v="2"/>
    <n v="201208"/>
    <n v="8000"/>
  </r>
  <r>
    <x v="465"/>
    <x v="2"/>
    <m/>
    <x v="31"/>
    <x v="2"/>
    <x v="198"/>
    <m/>
    <m/>
    <m/>
    <n v="39"/>
    <n v="201208"/>
    <n v="873600"/>
  </r>
  <r>
    <x v="465"/>
    <x v="2"/>
    <m/>
    <x v="31"/>
    <x v="2"/>
    <x v="199"/>
    <m/>
    <m/>
    <m/>
    <n v="51"/>
    <n v="201208"/>
    <n v="1999200"/>
  </r>
  <r>
    <x v="465"/>
    <x v="2"/>
    <m/>
    <x v="31"/>
    <x v="2"/>
    <x v="214"/>
    <m/>
    <m/>
    <m/>
    <n v="3"/>
    <n v="201208"/>
    <n v="163800"/>
  </r>
  <r>
    <x v="465"/>
    <x v="2"/>
    <m/>
    <x v="32"/>
    <x v="2"/>
    <x v="200"/>
    <m/>
    <m/>
    <m/>
    <n v="17"/>
    <n v="201208"/>
    <n v="630700"/>
  </r>
  <r>
    <x v="465"/>
    <x v="2"/>
    <m/>
    <x v="32"/>
    <x v="2"/>
    <x v="200"/>
    <m/>
    <m/>
    <m/>
    <n v="6"/>
    <n v="201208"/>
    <n v="222600"/>
  </r>
  <r>
    <x v="465"/>
    <x v="2"/>
    <m/>
    <x v="0"/>
    <x v="2"/>
    <x v="148"/>
    <m/>
    <m/>
    <m/>
    <n v="1"/>
    <n v="201208"/>
    <n v="20000"/>
  </r>
  <r>
    <x v="465"/>
    <x v="2"/>
    <m/>
    <x v="31"/>
    <x v="2"/>
    <x v="201"/>
    <m/>
    <m/>
    <m/>
    <n v="5"/>
    <n v="201208"/>
    <n v="112000"/>
  </r>
  <r>
    <x v="465"/>
    <x v="2"/>
    <m/>
    <x v="31"/>
    <x v="2"/>
    <x v="202"/>
    <m/>
    <m/>
    <m/>
    <n v="9"/>
    <n v="201208"/>
    <n v="352800"/>
  </r>
  <r>
    <x v="465"/>
    <x v="2"/>
    <m/>
    <x v="31"/>
    <x v="2"/>
    <x v="215"/>
    <m/>
    <m/>
    <m/>
    <n v="1"/>
    <n v="201208"/>
    <n v="54600"/>
  </r>
  <r>
    <x v="465"/>
    <x v="2"/>
    <m/>
    <x v="32"/>
    <x v="2"/>
    <x v="203"/>
    <m/>
    <m/>
    <m/>
    <n v="3"/>
    <n v="201208"/>
    <n v="111300"/>
  </r>
  <r>
    <x v="465"/>
    <x v="2"/>
    <m/>
    <x v="31"/>
    <x v="2"/>
    <x v="204"/>
    <m/>
    <m/>
    <m/>
    <n v="44"/>
    <n v="201208"/>
    <n v="985600"/>
  </r>
  <r>
    <x v="465"/>
    <x v="2"/>
    <m/>
    <x v="31"/>
    <x v="2"/>
    <x v="205"/>
    <m/>
    <m/>
    <m/>
    <n v="59"/>
    <n v="201208"/>
    <n v="2312800"/>
  </r>
  <r>
    <x v="465"/>
    <x v="2"/>
    <m/>
    <x v="31"/>
    <x v="2"/>
    <x v="216"/>
    <m/>
    <m/>
    <m/>
    <n v="4"/>
    <n v="201208"/>
    <n v="218400"/>
  </r>
  <r>
    <x v="465"/>
    <x v="2"/>
    <m/>
    <x v="32"/>
    <x v="2"/>
    <x v="206"/>
    <m/>
    <m/>
    <m/>
    <n v="21"/>
    <n v="201208"/>
    <n v="779100"/>
  </r>
  <r>
    <x v="465"/>
    <x v="2"/>
    <m/>
    <x v="32"/>
    <x v="2"/>
    <x v="206"/>
    <m/>
    <m/>
    <m/>
    <n v="4"/>
    <n v="201208"/>
    <n v="148400"/>
  </r>
  <r>
    <x v="465"/>
    <x v="2"/>
    <m/>
    <x v="22"/>
    <x v="2"/>
    <x v="150"/>
    <m/>
    <m/>
    <m/>
    <n v="9"/>
    <n v="201208"/>
    <n v="342000"/>
  </r>
  <r>
    <x v="465"/>
    <x v="2"/>
    <m/>
    <x v="22"/>
    <x v="2"/>
    <x v="150"/>
    <m/>
    <m/>
    <m/>
    <n v="1"/>
    <n v="201208"/>
    <n v="38000"/>
  </r>
  <r>
    <x v="465"/>
    <x v="2"/>
    <m/>
    <x v="5"/>
    <x v="2"/>
    <x v="151"/>
    <m/>
    <m/>
    <m/>
    <n v="18"/>
    <n v="201208"/>
    <n v="504000"/>
  </r>
  <r>
    <x v="465"/>
    <x v="2"/>
    <m/>
    <x v="5"/>
    <x v="2"/>
    <x v="152"/>
    <m/>
    <m/>
    <m/>
    <n v="2"/>
    <n v="201208"/>
    <n v="96000"/>
  </r>
  <r>
    <x v="465"/>
    <x v="2"/>
    <m/>
    <x v="5"/>
    <x v="2"/>
    <x v="153"/>
    <m/>
    <m/>
    <m/>
    <n v="1"/>
    <n v="201208"/>
    <n v="28000"/>
  </r>
  <r>
    <x v="465"/>
    <x v="2"/>
    <m/>
    <x v="33"/>
    <x v="2"/>
    <x v="155"/>
    <m/>
    <m/>
    <m/>
    <n v="7"/>
    <n v="201208"/>
    <n v="127400"/>
  </r>
  <r>
    <x v="465"/>
    <x v="2"/>
    <m/>
    <x v="33"/>
    <x v="2"/>
    <x v="156"/>
    <m/>
    <m/>
    <m/>
    <n v="1"/>
    <n v="201208"/>
    <n v="33800"/>
  </r>
  <r>
    <x v="465"/>
    <x v="2"/>
    <m/>
    <x v="19"/>
    <x v="2"/>
    <x v="157"/>
    <m/>
    <m/>
    <m/>
    <n v="28"/>
    <n v="201208"/>
    <n v="364000"/>
  </r>
  <r>
    <x v="465"/>
    <x v="2"/>
    <m/>
    <x v="19"/>
    <x v="2"/>
    <x v="158"/>
    <m/>
    <m/>
    <m/>
    <n v="1"/>
    <n v="201208"/>
    <n v="24000"/>
  </r>
  <r>
    <x v="465"/>
    <x v="2"/>
    <m/>
    <x v="19"/>
    <x v="2"/>
    <x v="159"/>
    <m/>
    <m/>
    <m/>
    <n v="3"/>
    <n v="201208"/>
    <n v="99000"/>
  </r>
  <r>
    <x v="465"/>
    <x v="2"/>
    <m/>
    <x v="35"/>
    <x v="2"/>
    <x v="160"/>
    <m/>
    <m/>
    <m/>
    <n v="1"/>
    <n v="201208"/>
    <n v="20000"/>
  </r>
  <r>
    <x v="465"/>
    <x v="2"/>
    <m/>
    <x v="4"/>
    <x v="2"/>
    <x v="207"/>
    <m/>
    <m/>
    <m/>
    <n v="1"/>
    <n v="201208"/>
    <n v="4000"/>
  </r>
  <r>
    <x v="465"/>
    <x v="2"/>
    <m/>
    <x v="4"/>
    <x v="2"/>
    <x v="208"/>
    <m/>
    <m/>
    <m/>
    <n v="2"/>
    <n v="201208"/>
    <n v="40000"/>
  </r>
  <r>
    <x v="465"/>
    <x v="2"/>
    <m/>
    <x v="18"/>
    <x v="2"/>
    <x v="161"/>
    <m/>
    <m/>
    <m/>
    <n v="26"/>
    <n v="201208"/>
    <n v="78000"/>
  </r>
  <r>
    <x v="466"/>
    <x v="5"/>
    <m/>
    <x v="0"/>
    <x v="7"/>
    <x v="163"/>
    <m/>
    <m/>
    <m/>
    <n v="4"/>
    <n v="201208"/>
    <n v="80000"/>
  </r>
  <r>
    <x v="466"/>
    <x v="5"/>
    <m/>
    <x v="6"/>
    <x v="2"/>
    <x v="126"/>
    <m/>
    <m/>
    <m/>
    <n v="5"/>
    <n v="201208"/>
    <n v="100000"/>
  </r>
  <r>
    <x v="466"/>
    <x v="5"/>
    <m/>
    <x v="6"/>
    <x v="2"/>
    <x v="127"/>
    <m/>
    <m/>
    <m/>
    <n v="2"/>
    <n v="201208"/>
    <n v="70000"/>
  </r>
  <r>
    <x v="466"/>
    <x v="5"/>
    <m/>
    <x v="34"/>
    <x v="2"/>
    <x v="128"/>
    <m/>
    <m/>
    <m/>
    <n v="37"/>
    <n v="201208"/>
    <n v="1372700"/>
  </r>
  <r>
    <x v="466"/>
    <x v="5"/>
    <m/>
    <x v="25"/>
    <x v="2"/>
    <x v="129"/>
    <m/>
    <m/>
    <m/>
    <n v="2"/>
    <n v="201208"/>
    <n v="198000"/>
  </r>
  <r>
    <x v="466"/>
    <x v="5"/>
    <m/>
    <x v="0"/>
    <x v="2"/>
    <x v="130"/>
    <m/>
    <m/>
    <m/>
    <n v="29"/>
    <n v="201208"/>
    <n v="957000"/>
  </r>
  <r>
    <x v="466"/>
    <x v="5"/>
    <m/>
    <x v="0"/>
    <x v="2"/>
    <x v="131"/>
    <m/>
    <m/>
    <m/>
    <n v="1"/>
    <n v="201208"/>
    <n v="33000"/>
  </r>
  <r>
    <x v="466"/>
    <x v="5"/>
    <m/>
    <x v="0"/>
    <x v="2"/>
    <x v="168"/>
    <m/>
    <m/>
    <m/>
    <n v="3"/>
    <n v="201208"/>
    <n v="60000"/>
  </r>
  <r>
    <x v="466"/>
    <x v="5"/>
    <m/>
    <x v="0"/>
    <x v="2"/>
    <x v="178"/>
    <m/>
    <m/>
    <m/>
    <n v="1"/>
    <n v="201208"/>
    <n v="35000"/>
  </r>
  <r>
    <x v="466"/>
    <x v="5"/>
    <m/>
    <x v="0"/>
    <x v="2"/>
    <x v="179"/>
    <m/>
    <m/>
    <m/>
    <n v="2"/>
    <n v="201208"/>
    <n v="6000"/>
  </r>
  <r>
    <x v="466"/>
    <x v="5"/>
    <m/>
    <x v="30"/>
    <x v="2"/>
    <x v="132"/>
    <m/>
    <m/>
    <m/>
    <n v="9"/>
    <n v="201208"/>
    <n v="201600"/>
  </r>
  <r>
    <x v="466"/>
    <x v="5"/>
    <m/>
    <x v="30"/>
    <x v="2"/>
    <x v="133"/>
    <m/>
    <m/>
    <m/>
    <n v="1"/>
    <n v="201208"/>
    <n v="39200"/>
  </r>
  <r>
    <x v="466"/>
    <x v="5"/>
    <m/>
    <x v="34"/>
    <x v="2"/>
    <x v="134"/>
    <m/>
    <m/>
    <m/>
    <n v="2"/>
    <n v="201208"/>
    <n v="74200"/>
  </r>
  <r>
    <x v="466"/>
    <x v="5"/>
    <m/>
    <x v="1"/>
    <x v="2"/>
    <x v="135"/>
    <m/>
    <m/>
    <m/>
    <n v="5"/>
    <n v="201208"/>
    <n v="100000"/>
  </r>
  <r>
    <x v="466"/>
    <x v="5"/>
    <m/>
    <x v="1"/>
    <x v="2"/>
    <x v="165"/>
    <m/>
    <m/>
    <m/>
    <n v="1"/>
    <n v="201208"/>
    <n v="35000"/>
  </r>
  <r>
    <x v="466"/>
    <x v="5"/>
    <m/>
    <x v="36"/>
    <x v="2"/>
    <x v="136"/>
    <m/>
    <m/>
    <m/>
    <n v="3"/>
    <n v="201208"/>
    <n v="84000"/>
  </r>
  <r>
    <x v="466"/>
    <x v="5"/>
    <m/>
    <x v="36"/>
    <x v="2"/>
    <x v="176"/>
    <m/>
    <m/>
    <m/>
    <n v="1"/>
    <n v="201208"/>
    <n v="49000"/>
  </r>
  <r>
    <x v="466"/>
    <x v="5"/>
    <m/>
    <x v="36"/>
    <x v="2"/>
    <x v="137"/>
    <m/>
    <m/>
    <m/>
    <n v="1"/>
    <n v="201208"/>
    <n v="42000"/>
  </r>
  <r>
    <x v="466"/>
    <x v="5"/>
    <m/>
    <x v="0"/>
    <x v="2"/>
    <x v="138"/>
    <m/>
    <m/>
    <m/>
    <n v="2"/>
    <n v="201208"/>
    <n v="40000"/>
  </r>
  <r>
    <x v="466"/>
    <x v="5"/>
    <m/>
    <x v="32"/>
    <x v="2"/>
    <x v="140"/>
    <m/>
    <m/>
    <m/>
    <n v="1"/>
    <n v="201208"/>
    <n v="37100"/>
  </r>
  <r>
    <x v="466"/>
    <x v="5"/>
    <m/>
    <x v="0"/>
    <x v="2"/>
    <x v="211"/>
    <m/>
    <m/>
    <m/>
    <n v="65"/>
    <n v="201208"/>
    <n v="1300000"/>
  </r>
  <r>
    <x v="466"/>
    <x v="5"/>
    <m/>
    <x v="0"/>
    <x v="2"/>
    <x v="212"/>
    <m/>
    <m/>
    <m/>
    <n v="46"/>
    <n v="201208"/>
    <n v="1610000"/>
  </r>
  <r>
    <x v="466"/>
    <x v="5"/>
    <m/>
    <x v="32"/>
    <x v="2"/>
    <x v="213"/>
    <m/>
    <m/>
    <m/>
    <n v="31"/>
    <n v="201208"/>
    <n v="1150100"/>
  </r>
  <r>
    <x v="466"/>
    <x v="5"/>
    <m/>
    <x v="32"/>
    <x v="2"/>
    <x v="196"/>
    <m/>
    <m/>
    <m/>
    <n v="1"/>
    <n v="201208"/>
    <n v="37100"/>
  </r>
  <r>
    <x v="466"/>
    <x v="5"/>
    <m/>
    <x v="0"/>
    <x v="2"/>
    <x v="197"/>
    <m/>
    <m/>
    <m/>
    <n v="55"/>
    <n v="201208"/>
    <n v="165000"/>
  </r>
  <r>
    <x v="466"/>
    <x v="5"/>
    <m/>
    <x v="4"/>
    <x v="2"/>
    <x v="142"/>
    <m/>
    <m/>
    <m/>
    <n v="1"/>
    <n v="201208"/>
    <n v="4000"/>
  </r>
  <r>
    <x v="466"/>
    <x v="5"/>
    <m/>
    <x v="4"/>
    <x v="2"/>
    <x v="143"/>
    <m/>
    <m/>
    <m/>
    <n v="6"/>
    <n v="201208"/>
    <n v="120000"/>
  </r>
  <r>
    <x v="466"/>
    <x v="5"/>
    <m/>
    <x v="4"/>
    <x v="2"/>
    <x v="144"/>
    <m/>
    <m/>
    <m/>
    <n v="3"/>
    <n v="201208"/>
    <n v="12000"/>
  </r>
  <r>
    <x v="466"/>
    <x v="5"/>
    <m/>
    <x v="31"/>
    <x v="2"/>
    <x v="198"/>
    <m/>
    <m/>
    <m/>
    <n v="40"/>
    <n v="201208"/>
    <n v="896000"/>
  </r>
  <r>
    <x v="466"/>
    <x v="5"/>
    <m/>
    <x v="31"/>
    <x v="2"/>
    <x v="199"/>
    <m/>
    <m/>
    <m/>
    <n v="45"/>
    <n v="201208"/>
    <n v="1764000"/>
  </r>
  <r>
    <x v="466"/>
    <x v="5"/>
    <m/>
    <x v="31"/>
    <x v="2"/>
    <x v="214"/>
    <m/>
    <m/>
    <m/>
    <n v="14"/>
    <n v="201208"/>
    <n v="764400"/>
  </r>
  <r>
    <x v="466"/>
    <x v="5"/>
    <m/>
    <x v="32"/>
    <x v="2"/>
    <x v="200"/>
    <m/>
    <m/>
    <m/>
    <n v="11"/>
    <n v="201208"/>
    <n v="408100"/>
  </r>
  <r>
    <x v="466"/>
    <x v="5"/>
    <m/>
    <x v="0"/>
    <x v="2"/>
    <x v="148"/>
    <m/>
    <m/>
    <m/>
    <n v="1"/>
    <n v="201208"/>
    <n v="20000"/>
  </r>
  <r>
    <x v="466"/>
    <x v="5"/>
    <m/>
    <x v="31"/>
    <x v="2"/>
    <x v="201"/>
    <m/>
    <m/>
    <m/>
    <n v="12"/>
    <n v="201208"/>
    <n v="268800"/>
  </r>
  <r>
    <x v="466"/>
    <x v="5"/>
    <m/>
    <x v="31"/>
    <x v="2"/>
    <x v="202"/>
    <m/>
    <m/>
    <m/>
    <n v="7"/>
    <n v="201208"/>
    <n v="274400"/>
  </r>
  <r>
    <x v="466"/>
    <x v="5"/>
    <m/>
    <x v="31"/>
    <x v="2"/>
    <x v="215"/>
    <m/>
    <m/>
    <m/>
    <n v="3"/>
    <n v="201208"/>
    <n v="163800"/>
  </r>
  <r>
    <x v="466"/>
    <x v="5"/>
    <m/>
    <x v="32"/>
    <x v="2"/>
    <x v="203"/>
    <m/>
    <m/>
    <m/>
    <n v="1"/>
    <n v="201208"/>
    <n v="37100"/>
  </r>
  <r>
    <x v="466"/>
    <x v="5"/>
    <m/>
    <x v="31"/>
    <x v="2"/>
    <x v="204"/>
    <m/>
    <m/>
    <m/>
    <n v="32"/>
    <n v="201208"/>
    <n v="716800"/>
  </r>
  <r>
    <x v="466"/>
    <x v="5"/>
    <m/>
    <x v="31"/>
    <x v="2"/>
    <x v="205"/>
    <m/>
    <m/>
    <m/>
    <n v="42"/>
    <n v="201208"/>
    <n v="1646400"/>
  </r>
  <r>
    <x v="466"/>
    <x v="5"/>
    <m/>
    <x v="31"/>
    <x v="2"/>
    <x v="216"/>
    <m/>
    <m/>
    <m/>
    <n v="8"/>
    <n v="201208"/>
    <n v="436800"/>
  </r>
  <r>
    <x v="466"/>
    <x v="5"/>
    <m/>
    <x v="32"/>
    <x v="2"/>
    <x v="206"/>
    <m/>
    <m/>
    <m/>
    <n v="1"/>
    <n v="201208"/>
    <n v="37100"/>
  </r>
  <r>
    <x v="466"/>
    <x v="5"/>
    <m/>
    <x v="32"/>
    <x v="2"/>
    <x v="206"/>
    <m/>
    <m/>
    <m/>
    <n v="21"/>
    <n v="201208"/>
    <n v="779100"/>
  </r>
  <r>
    <x v="466"/>
    <x v="5"/>
    <m/>
    <x v="22"/>
    <x v="2"/>
    <x v="150"/>
    <m/>
    <m/>
    <m/>
    <n v="3"/>
    <n v="201208"/>
    <n v="114000"/>
  </r>
  <r>
    <x v="466"/>
    <x v="5"/>
    <m/>
    <x v="22"/>
    <x v="2"/>
    <x v="150"/>
    <m/>
    <m/>
    <m/>
    <n v="5"/>
    <n v="201208"/>
    <n v="190000"/>
  </r>
  <r>
    <x v="466"/>
    <x v="5"/>
    <m/>
    <x v="5"/>
    <x v="2"/>
    <x v="151"/>
    <m/>
    <m/>
    <m/>
    <n v="14"/>
    <n v="201208"/>
    <n v="392000"/>
  </r>
  <r>
    <x v="466"/>
    <x v="5"/>
    <m/>
    <x v="5"/>
    <x v="2"/>
    <x v="152"/>
    <m/>
    <m/>
    <m/>
    <n v="6"/>
    <n v="201208"/>
    <n v="288000"/>
  </r>
  <r>
    <x v="466"/>
    <x v="5"/>
    <m/>
    <x v="5"/>
    <x v="2"/>
    <x v="153"/>
    <m/>
    <m/>
    <m/>
    <n v="8"/>
    <n v="201208"/>
    <n v="224000"/>
  </r>
  <r>
    <x v="466"/>
    <x v="5"/>
    <m/>
    <x v="33"/>
    <x v="2"/>
    <x v="156"/>
    <m/>
    <m/>
    <m/>
    <n v="3"/>
    <n v="201208"/>
    <n v="101400"/>
  </r>
  <r>
    <x v="466"/>
    <x v="5"/>
    <m/>
    <x v="19"/>
    <x v="2"/>
    <x v="157"/>
    <m/>
    <m/>
    <m/>
    <n v="15"/>
    <n v="201208"/>
    <n v="195000"/>
  </r>
  <r>
    <x v="466"/>
    <x v="5"/>
    <m/>
    <x v="19"/>
    <x v="2"/>
    <x v="158"/>
    <m/>
    <m/>
    <m/>
    <n v="6"/>
    <n v="201208"/>
    <n v="144000"/>
  </r>
  <r>
    <x v="466"/>
    <x v="5"/>
    <m/>
    <x v="19"/>
    <x v="2"/>
    <x v="159"/>
    <m/>
    <m/>
    <m/>
    <n v="1"/>
    <n v="201208"/>
    <n v="33000"/>
  </r>
  <r>
    <x v="466"/>
    <x v="5"/>
    <m/>
    <x v="19"/>
    <x v="2"/>
    <x v="181"/>
    <m/>
    <m/>
    <m/>
    <n v="1"/>
    <n v="201208"/>
    <n v="13000"/>
  </r>
  <r>
    <x v="466"/>
    <x v="5"/>
    <m/>
    <x v="35"/>
    <x v="2"/>
    <x v="170"/>
    <m/>
    <m/>
    <m/>
    <n v="1"/>
    <n v="201208"/>
    <n v="4000"/>
  </r>
  <r>
    <x v="466"/>
    <x v="5"/>
    <m/>
    <x v="35"/>
    <x v="2"/>
    <x v="160"/>
    <m/>
    <m/>
    <m/>
    <n v="4"/>
    <n v="201208"/>
    <n v="80000"/>
  </r>
  <r>
    <x v="466"/>
    <x v="5"/>
    <m/>
    <x v="4"/>
    <x v="2"/>
    <x v="208"/>
    <m/>
    <m/>
    <m/>
    <n v="1"/>
    <n v="201208"/>
    <n v="20000"/>
  </r>
  <r>
    <x v="466"/>
    <x v="5"/>
    <m/>
    <x v="18"/>
    <x v="2"/>
    <x v="161"/>
    <m/>
    <m/>
    <m/>
    <n v="29"/>
    <n v="201208"/>
    <n v="87000"/>
  </r>
  <r>
    <x v="466"/>
    <x v="5"/>
    <m/>
    <x v="18"/>
    <x v="2"/>
    <x v="161"/>
    <m/>
    <m/>
    <m/>
    <n v="2"/>
    <n v="201208"/>
    <n v="6000"/>
  </r>
  <r>
    <x v="467"/>
    <x v="6"/>
    <m/>
    <x v="0"/>
    <x v="7"/>
    <x v="163"/>
    <m/>
    <m/>
    <m/>
    <n v="3"/>
    <n v="201208"/>
    <n v="60000"/>
  </r>
  <r>
    <x v="467"/>
    <x v="6"/>
    <m/>
    <x v="6"/>
    <x v="2"/>
    <x v="126"/>
    <m/>
    <m/>
    <m/>
    <n v="1"/>
    <n v="201208"/>
    <n v="20000"/>
  </r>
  <r>
    <x v="467"/>
    <x v="6"/>
    <m/>
    <x v="34"/>
    <x v="2"/>
    <x v="128"/>
    <m/>
    <m/>
    <m/>
    <n v="44"/>
    <n v="201208"/>
    <n v="1632400"/>
  </r>
  <r>
    <x v="467"/>
    <x v="6"/>
    <m/>
    <x v="25"/>
    <x v="2"/>
    <x v="129"/>
    <m/>
    <m/>
    <m/>
    <n v="2"/>
    <n v="201208"/>
    <n v="198000"/>
  </r>
  <r>
    <x v="467"/>
    <x v="6"/>
    <m/>
    <x v="0"/>
    <x v="2"/>
    <x v="130"/>
    <m/>
    <m/>
    <m/>
    <n v="35"/>
    <n v="201208"/>
    <n v="1155000"/>
  </r>
  <r>
    <x v="467"/>
    <x v="6"/>
    <m/>
    <x v="0"/>
    <x v="2"/>
    <x v="168"/>
    <m/>
    <m/>
    <m/>
    <n v="3"/>
    <n v="201208"/>
    <n v="60000"/>
  </r>
  <r>
    <x v="467"/>
    <x v="6"/>
    <m/>
    <x v="0"/>
    <x v="2"/>
    <x v="178"/>
    <m/>
    <m/>
    <m/>
    <n v="1"/>
    <n v="201208"/>
    <n v="35000"/>
  </r>
  <r>
    <x v="467"/>
    <x v="6"/>
    <m/>
    <x v="30"/>
    <x v="2"/>
    <x v="132"/>
    <m/>
    <m/>
    <m/>
    <n v="19"/>
    <n v="201208"/>
    <n v="425600"/>
  </r>
  <r>
    <x v="467"/>
    <x v="6"/>
    <m/>
    <x v="30"/>
    <x v="2"/>
    <x v="133"/>
    <m/>
    <m/>
    <m/>
    <n v="2"/>
    <n v="201208"/>
    <n v="78400"/>
  </r>
  <r>
    <x v="467"/>
    <x v="6"/>
    <m/>
    <x v="34"/>
    <x v="2"/>
    <x v="134"/>
    <m/>
    <m/>
    <m/>
    <n v="1"/>
    <n v="201208"/>
    <n v="37100"/>
  </r>
  <r>
    <x v="467"/>
    <x v="6"/>
    <m/>
    <x v="1"/>
    <x v="2"/>
    <x v="135"/>
    <m/>
    <m/>
    <m/>
    <n v="3"/>
    <n v="201208"/>
    <n v="60000"/>
  </r>
  <r>
    <x v="467"/>
    <x v="6"/>
    <m/>
    <x v="36"/>
    <x v="2"/>
    <x v="136"/>
    <m/>
    <m/>
    <m/>
    <n v="8"/>
    <n v="201208"/>
    <n v="224000"/>
  </r>
  <r>
    <x v="467"/>
    <x v="6"/>
    <m/>
    <x v="36"/>
    <x v="2"/>
    <x v="176"/>
    <m/>
    <m/>
    <m/>
    <n v="1"/>
    <n v="201208"/>
    <n v="49000"/>
  </r>
  <r>
    <x v="467"/>
    <x v="6"/>
    <m/>
    <x v="0"/>
    <x v="2"/>
    <x v="139"/>
    <m/>
    <m/>
    <m/>
    <n v="1"/>
    <n v="201208"/>
    <n v="35000"/>
  </r>
  <r>
    <x v="467"/>
    <x v="6"/>
    <m/>
    <x v="0"/>
    <x v="2"/>
    <x v="141"/>
    <m/>
    <m/>
    <m/>
    <n v="1"/>
    <n v="201208"/>
    <n v="33000"/>
  </r>
  <r>
    <x v="467"/>
    <x v="6"/>
    <m/>
    <x v="0"/>
    <x v="2"/>
    <x v="211"/>
    <m/>
    <m/>
    <m/>
    <n v="71"/>
    <n v="201208"/>
    <n v="1420000"/>
  </r>
  <r>
    <x v="467"/>
    <x v="6"/>
    <m/>
    <x v="0"/>
    <x v="2"/>
    <x v="212"/>
    <m/>
    <m/>
    <m/>
    <n v="55"/>
    <n v="201208"/>
    <n v="1925000"/>
  </r>
  <r>
    <x v="467"/>
    <x v="6"/>
    <m/>
    <x v="0"/>
    <x v="2"/>
    <x v="195"/>
    <m/>
    <m/>
    <m/>
    <n v="1"/>
    <n v="201208"/>
    <n v="35000"/>
  </r>
  <r>
    <x v="467"/>
    <x v="6"/>
    <m/>
    <x v="32"/>
    <x v="2"/>
    <x v="213"/>
    <m/>
    <m/>
    <m/>
    <n v="58"/>
    <n v="201208"/>
    <n v="2151800"/>
  </r>
  <r>
    <x v="467"/>
    <x v="6"/>
    <m/>
    <x v="0"/>
    <x v="2"/>
    <x v="197"/>
    <m/>
    <m/>
    <m/>
    <n v="49"/>
    <n v="201208"/>
    <n v="147000"/>
  </r>
  <r>
    <x v="467"/>
    <x v="6"/>
    <m/>
    <x v="4"/>
    <x v="2"/>
    <x v="143"/>
    <m/>
    <m/>
    <m/>
    <n v="6"/>
    <n v="201208"/>
    <n v="120000"/>
  </r>
  <r>
    <x v="467"/>
    <x v="6"/>
    <m/>
    <x v="4"/>
    <x v="2"/>
    <x v="144"/>
    <m/>
    <m/>
    <m/>
    <n v="5"/>
    <n v="201208"/>
    <n v="20000"/>
  </r>
  <r>
    <x v="467"/>
    <x v="6"/>
    <m/>
    <x v="31"/>
    <x v="2"/>
    <x v="198"/>
    <m/>
    <m/>
    <m/>
    <n v="59"/>
    <n v="201208"/>
    <n v="1321600"/>
  </r>
  <r>
    <x v="467"/>
    <x v="6"/>
    <m/>
    <x v="31"/>
    <x v="2"/>
    <x v="199"/>
    <m/>
    <m/>
    <m/>
    <n v="74"/>
    <n v="201208"/>
    <n v="2900800"/>
  </r>
  <r>
    <x v="467"/>
    <x v="6"/>
    <m/>
    <x v="31"/>
    <x v="2"/>
    <x v="214"/>
    <m/>
    <m/>
    <m/>
    <n v="6"/>
    <n v="201208"/>
    <n v="327600"/>
  </r>
  <r>
    <x v="467"/>
    <x v="6"/>
    <m/>
    <x v="32"/>
    <x v="2"/>
    <x v="200"/>
    <m/>
    <m/>
    <m/>
    <n v="1"/>
    <n v="201208"/>
    <n v="37100"/>
  </r>
  <r>
    <x v="467"/>
    <x v="6"/>
    <m/>
    <x v="32"/>
    <x v="2"/>
    <x v="200"/>
    <m/>
    <m/>
    <m/>
    <n v="18"/>
    <n v="201208"/>
    <n v="667800"/>
  </r>
  <r>
    <x v="467"/>
    <x v="6"/>
    <m/>
    <x v="0"/>
    <x v="2"/>
    <x v="148"/>
    <m/>
    <m/>
    <m/>
    <n v="2"/>
    <n v="201208"/>
    <n v="40000"/>
  </r>
  <r>
    <x v="467"/>
    <x v="6"/>
    <m/>
    <x v="31"/>
    <x v="2"/>
    <x v="201"/>
    <m/>
    <m/>
    <m/>
    <n v="9"/>
    <n v="201208"/>
    <n v="201600"/>
  </r>
  <r>
    <x v="467"/>
    <x v="6"/>
    <m/>
    <x v="31"/>
    <x v="2"/>
    <x v="202"/>
    <m/>
    <m/>
    <m/>
    <n v="10"/>
    <n v="201208"/>
    <n v="392000"/>
  </r>
  <r>
    <x v="467"/>
    <x v="6"/>
    <m/>
    <x v="32"/>
    <x v="2"/>
    <x v="203"/>
    <m/>
    <m/>
    <m/>
    <n v="1"/>
    <n v="201208"/>
    <n v="37100"/>
  </r>
  <r>
    <x v="467"/>
    <x v="6"/>
    <m/>
    <x v="31"/>
    <x v="2"/>
    <x v="204"/>
    <m/>
    <m/>
    <m/>
    <n v="51"/>
    <n v="201208"/>
    <n v="1142400"/>
  </r>
  <r>
    <x v="467"/>
    <x v="6"/>
    <m/>
    <x v="31"/>
    <x v="2"/>
    <x v="205"/>
    <m/>
    <m/>
    <m/>
    <n v="75"/>
    <n v="201208"/>
    <n v="2940000"/>
  </r>
  <r>
    <x v="467"/>
    <x v="6"/>
    <m/>
    <x v="31"/>
    <x v="2"/>
    <x v="216"/>
    <m/>
    <m/>
    <m/>
    <n v="12"/>
    <n v="201208"/>
    <n v="655200"/>
  </r>
  <r>
    <x v="467"/>
    <x v="6"/>
    <m/>
    <x v="32"/>
    <x v="2"/>
    <x v="206"/>
    <m/>
    <m/>
    <m/>
    <n v="22"/>
    <n v="201208"/>
    <n v="816200"/>
  </r>
  <r>
    <x v="467"/>
    <x v="6"/>
    <m/>
    <x v="22"/>
    <x v="2"/>
    <x v="150"/>
    <m/>
    <m/>
    <m/>
    <n v="11"/>
    <n v="201208"/>
    <n v="418000"/>
  </r>
  <r>
    <x v="467"/>
    <x v="6"/>
    <m/>
    <x v="22"/>
    <x v="2"/>
    <x v="150"/>
    <m/>
    <m/>
    <m/>
    <n v="4"/>
    <n v="201208"/>
    <n v="152000"/>
  </r>
  <r>
    <x v="467"/>
    <x v="6"/>
    <m/>
    <x v="5"/>
    <x v="2"/>
    <x v="151"/>
    <m/>
    <m/>
    <m/>
    <n v="29"/>
    <n v="201208"/>
    <n v="812000"/>
  </r>
  <r>
    <x v="467"/>
    <x v="6"/>
    <m/>
    <x v="5"/>
    <x v="2"/>
    <x v="152"/>
    <m/>
    <m/>
    <m/>
    <n v="6"/>
    <n v="201208"/>
    <n v="288000"/>
  </r>
  <r>
    <x v="467"/>
    <x v="6"/>
    <m/>
    <x v="5"/>
    <x v="2"/>
    <x v="153"/>
    <m/>
    <m/>
    <m/>
    <n v="7"/>
    <n v="201208"/>
    <n v="196000"/>
  </r>
  <r>
    <x v="467"/>
    <x v="6"/>
    <m/>
    <x v="33"/>
    <x v="2"/>
    <x v="155"/>
    <m/>
    <m/>
    <m/>
    <n v="5"/>
    <n v="201208"/>
    <n v="91000"/>
  </r>
  <r>
    <x v="467"/>
    <x v="6"/>
    <m/>
    <x v="33"/>
    <x v="2"/>
    <x v="156"/>
    <m/>
    <m/>
    <m/>
    <n v="1"/>
    <n v="201208"/>
    <n v="33800"/>
  </r>
  <r>
    <x v="467"/>
    <x v="6"/>
    <m/>
    <x v="19"/>
    <x v="2"/>
    <x v="157"/>
    <m/>
    <m/>
    <m/>
    <n v="30"/>
    <n v="201208"/>
    <n v="390000"/>
  </r>
  <r>
    <x v="467"/>
    <x v="6"/>
    <m/>
    <x v="19"/>
    <x v="2"/>
    <x v="158"/>
    <m/>
    <m/>
    <m/>
    <n v="7"/>
    <n v="201208"/>
    <n v="168000"/>
  </r>
  <r>
    <x v="467"/>
    <x v="6"/>
    <m/>
    <x v="19"/>
    <x v="2"/>
    <x v="159"/>
    <m/>
    <m/>
    <m/>
    <n v="2"/>
    <n v="201208"/>
    <n v="66000"/>
  </r>
  <r>
    <x v="467"/>
    <x v="6"/>
    <m/>
    <x v="35"/>
    <x v="2"/>
    <x v="170"/>
    <m/>
    <m/>
    <m/>
    <n v="1"/>
    <n v="201208"/>
    <n v="4000"/>
  </r>
  <r>
    <x v="467"/>
    <x v="6"/>
    <m/>
    <x v="35"/>
    <x v="2"/>
    <x v="160"/>
    <m/>
    <m/>
    <m/>
    <n v="6"/>
    <n v="201208"/>
    <n v="120000"/>
  </r>
  <r>
    <x v="467"/>
    <x v="6"/>
    <m/>
    <x v="4"/>
    <x v="2"/>
    <x v="208"/>
    <m/>
    <m/>
    <m/>
    <n v="4"/>
    <n v="201208"/>
    <n v="80000"/>
  </r>
  <r>
    <x v="467"/>
    <x v="6"/>
    <m/>
    <x v="18"/>
    <x v="2"/>
    <x v="161"/>
    <m/>
    <m/>
    <m/>
    <n v="23"/>
    <n v="201208"/>
    <n v="69000"/>
  </r>
  <r>
    <x v="467"/>
    <x v="6"/>
    <m/>
    <x v="18"/>
    <x v="2"/>
    <x v="161"/>
    <m/>
    <m/>
    <m/>
    <n v="2"/>
    <n v="201208"/>
    <n v="6000"/>
  </r>
  <r>
    <x v="468"/>
    <x v="3"/>
    <m/>
    <x v="0"/>
    <x v="1"/>
    <x v="123"/>
    <m/>
    <m/>
    <m/>
    <n v="5"/>
    <n v="201208"/>
    <n v="175000"/>
  </r>
  <r>
    <x v="468"/>
    <x v="3"/>
    <m/>
    <x v="0"/>
    <x v="7"/>
    <x v="163"/>
    <m/>
    <m/>
    <m/>
    <n v="2"/>
    <n v="201208"/>
    <n v="40000"/>
  </r>
  <r>
    <x v="468"/>
    <x v="3"/>
    <m/>
    <x v="19"/>
    <x v="3"/>
    <x v="217"/>
    <m/>
    <m/>
    <m/>
    <n v="2"/>
    <n v="201208"/>
    <n v="40000"/>
  </r>
  <r>
    <x v="468"/>
    <x v="3"/>
    <m/>
    <x v="6"/>
    <x v="2"/>
    <x v="126"/>
    <m/>
    <m/>
    <m/>
    <n v="2"/>
    <n v="201208"/>
    <n v="40000"/>
  </r>
  <r>
    <x v="468"/>
    <x v="3"/>
    <m/>
    <x v="6"/>
    <x v="2"/>
    <x v="127"/>
    <m/>
    <m/>
    <m/>
    <n v="4"/>
    <n v="201208"/>
    <n v="140000"/>
  </r>
  <r>
    <x v="468"/>
    <x v="3"/>
    <m/>
    <x v="34"/>
    <x v="2"/>
    <x v="128"/>
    <m/>
    <m/>
    <m/>
    <n v="69"/>
    <n v="201208"/>
    <n v="2559900"/>
  </r>
  <r>
    <x v="468"/>
    <x v="3"/>
    <m/>
    <x v="25"/>
    <x v="2"/>
    <x v="129"/>
    <m/>
    <m/>
    <m/>
    <n v="3"/>
    <n v="201208"/>
    <n v="297000"/>
  </r>
  <r>
    <x v="468"/>
    <x v="3"/>
    <m/>
    <x v="0"/>
    <x v="2"/>
    <x v="130"/>
    <m/>
    <m/>
    <m/>
    <n v="39"/>
    <n v="201208"/>
    <n v="1287000"/>
  </r>
  <r>
    <x v="468"/>
    <x v="3"/>
    <m/>
    <x v="30"/>
    <x v="2"/>
    <x v="132"/>
    <m/>
    <m/>
    <m/>
    <n v="13"/>
    <n v="201208"/>
    <n v="291200"/>
  </r>
  <r>
    <x v="468"/>
    <x v="3"/>
    <m/>
    <x v="30"/>
    <x v="2"/>
    <x v="133"/>
    <m/>
    <m/>
    <m/>
    <n v="6"/>
    <n v="201208"/>
    <n v="235200"/>
  </r>
  <r>
    <x v="468"/>
    <x v="3"/>
    <m/>
    <x v="34"/>
    <x v="2"/>
    <x v="134"/>
    <m/>
    <m/>
    <m/>
    <n v="5"/>
    <n v="201208"/>
    <n v="185500"/>
  </r>
  <r>
    <x v="468"/>
    <x v="3"/>
    <m/>
    <x v="1"/>
    <x v="2"/>
    <x v="135"/>
    <m/>
    <m/>
    <m/>
    <n v="4"/>
    <n v="201208"/>
    <n v="80000"/>
  </r>
  <r>
    <x v="468"/>
    <x v="3"/>
    <m/>
    <x v="36"/>
    <x v="2"/>
    <x v="136"/>
    <m/>
    <m/>
    <m/>
    <n v="4"/>
    <n v="201208"/>
    <n v="112000"/>
  </r>
  <r>
    <x v="468"/>
    <x v="3"/>
    <m/>
    <x v="36"/>
    <x v="2"/>
    <x v="176"/>
    <m/>
    <m/>
    <m/>
    <n v="2"/>
    <n v="201208"/>
    <n v="98000"/>
  </r>
  <r>
    <x v="468"/>
    <x v="3"/>
    <m/>
    <x v="0"/>
    <x v="2"/>
    <x v="211"/>
    <m/>
    <m/>
    <m/>
    <n v="68"/>
    <n v="201208"/>
    <n v="1360000"/>
  </r>
  <r>
    <x v="468"/>
    <x v="3"/>
    <m/>
    <x v="0"/>
    <x v="2"/>
    <x v="212"/>
    <m/>
    <m/>
    <m/>
    <n v="49"/>
    <n v="201208"/>
    <n v="1715000"/>
  </r>
  <r>
    <x v="468"/>
    <x v="3"/>
    <m/>
    <x v="32"/>
    <x v="2"/>
    <x v="213"/>
    <m/>
    <m/>
    <m/>
    <n v="69"/>
    <n v="201208"/>
    <n v="2559900"/>
  </r>
  <r>
    <x v="468"/>
    <x v="3"/>
    <m/>
    <x v="0"/>
    <x v="2"/>
    <x v="197"/>
    <m/>
    <m/>
    <m/>
    <n v="53"/>
    <n v="201208"/>
    <n v="159000"/>
  </r>
  <r>
    <x v="468"/>
    <x v="3"/>
    <m/>
    <x v="4"/>
    <x v="2"/>
    <x v="142"/>
    <m/>
    <m/>
    <m/>
    <n v="1"/>
    <n v="201208"/>
    <n v="4000"/>
  </r>
  <r>
    <x v="468"/>
    <x v="3"/>
    <m/>
    <x v="4"/>
    <x v="2"/>
    <x v="143"/>
    <m/>
    <m/>
    <m/>
    <n v="8"/>
    <n v="201208"/>
    <n v="160000"/>
  </r>
  <r>
    <x v="468"/>
    <x v="3"/>
    <m/>
    <x v="4"/>
    <x v="2"/>
    <x v="144"/>
    <m/>
    <m/>
    <m/>
    <n v="4"/>
    <n v="201208"/>
    <n v="16000"/>
  </r>
  <r>
    <x v="468"/>
    <x v="3"/>
    <m/>
    <x v="31"/>
    <x v="2"/>
    <x v="198"/>
    <m/>
    <m/>
    <m/>
    <n v="74"/>
    <n v="201208"/>
    <n v="1657600"/>
  </r>
  <r>
    <x v="468"/>
    <x v="3"/>
    <m/>
    <x v="31"/>
    <x v="2"/>
    <x v="199"/>
    <m/>
    <m/>
    <m/>
    <n v="105"/>
    <n v="201208"/>
    <n v="4116000"/>
  </r>
  <r>
    <x v="468"/>
    <x v="3"/>
    <m/>
    <x v="31"/>
    <x v="2"/>
    <x v="214"/>
    <m/>
    <m/>
    <m/>
    <n v="21"/>
    <n v="201208"/>
    <n v="1146600"/>
  </r>
  <r>
    <x v="468"/>
    <x v="3"/>
    <m/>
    <x v="32"/>
    <x v="2"/>
    <x v="200"/>
    <m/>
    <m/>
    <m/>
    <n v="1"/>
    <n v="201208"/>
    <n v="37100"/>
  </r>
  <r>
    <x v="468"/>
    <x v="3"/>
    <m/>
    <x v="32"/>
    <x v="2"/>
    <x v="200"/>
    <m/>
    <m/>
    <m/>
    <n v="34"/>
    <n v="201208"/>
    <n v="1261400"/>
  </r>
  <r>
    <x v="468"/>
    <x v="3"/>
    <m/>
    <x v="31"/>
    <x v="2"/>
    <x v="201"/>
    <m/>
    <m/>
    <m/>
    <n v="7"/>
    <n v="201208"/>
    <n v="156800"/>
  </r>
  <r>
    <x v="468"/>
    <x v="3"/>
    <m/>
    <x v="31"/>
    <x v="2"/>
    <x v="202"/>
    <m/>
    <m/>
    <m/>
    <n v="9"/>
    <n v="201208"/>
    <n v="352800"/>
  </r>
  <r>
    <x v="468"/>
    <x v="3"/>
    <m/>
    <x v="31"/>
    <x v="2"/>
    <x v="215"/>
    <m/>
    <m/>
    <m/>
    <n v="3"/>
    <n v="201208"/>
    <n v="163800"/>
  </r>
  <r>
    <x v="468"/>
    <x v="3"/>
    <m/>
    <x v="31"/>
    <x v="2"/>
    <x v="204"/>
    <m/>
    <m/>
    <m/>
    <n v="89"/>
    <n v="201208"/>
    <n v="1993600"/>
  </r>
  <r>
    <x v="468"/>
    <x v="3"/>
    <m/>
    <x v="31"/>
    <x v="2"/>
    <x v="205"/>
    <m/>
    <m/>
    <m/>
    <n v="117"/>
    <n v="201208"/>
    <n v="4586400"/>
  </r>
  <r>
    <x v="468"/>
    <x v="3"/>
    <m/>
    <x v="31"/>
    <x v="2"/>
    <x v="216"/>
    <m/>
    <m/>
    <m/>
    <n v="18"/>
    <n v="201208"/>
    <n v="982800"/>
  </r>
  <r>
    <x v="468"/>
    <x v="3"/>
    <m/>
    <x v="32"/>
    <x v="2"/>
    <x v="206"/>
    <m/>
    <m/>
    <m/>
    <n v="29"/>
    <n v="201208"/>
    <n v="1075900"/>
  </r>
  <r>
    <x v="468"/>
    <x v="3"/>
    <m/>
    <x v="22"/>
    <x v="2"/>
    <x v="150"/>
    <m/>
    <m/>
    <m/>
    <n v="13"/>
    <n v="201208"/>
    <n v="494000"/>
  </r>
  <r>
    <x v="468"/>
    <x v="3"/>
    <m/>
    <x v="22"/>
    <x v="2"/>
    <x v="150"/>
    <m/>
    <m/>
    <m/>
    <n v="9"/>
    <n v="201208"/>
    <n v="342000"/>
  </r>
  <r>
    <x v="468"/>
    <x v="3"/>
    <m/>
    <x v="5"/>
    <x v="2"/>
    <x v="151"/>
    <m/>
    <m/>
    <m/>
    <n v="19"/>
    <n v="201208"/>
    <n v="532000"/>
  </r>
  <r>
    <x v="468"/>
    <x v="3"/>
    <m/>
    <x v="5"/>
    <x v="2"/>
    <x v="152"/>
    <m/>
    <m/>
    <m/>
    <n v="6"/>
    <n v="201208"/>
    <n v="288000"/>
  </r>
  <r>
    <x v="468"/>
    <x v="3"/>
    <m/>
    <x v="5"/>
    <x v="2"/>
    <x v="153"/>
    <m/>
    <m/>
    <m/>
    <n v="6"/>
    <n v="201208"/>
    <n v="168000"/>
  </r>
  <r>
    <x v="468"/>
    <x v="3"/>
    <m/>
    <x v="5"/>
    <x v="2"/>
    <x v="154"/>
    <m/>
    <m/>
    <m/>
    <n v="1"/>
    <n v="201208"/>
    <n v="28000"/>
  </r>
  <r>
    <x v="468"/>
    <x v="3"/>
    <m/>
    <x v="33"/>
    <x v="2"/>
    <x v="155"/>
    <m/>
    <m/>
    <m/>
    <n v="5"/>
    <n v="201208"/>
    <n v="91000"/>
  </r>
  <r>
    <x v="468"/>
    <x v="3"/>
    <m/>
    <x v="33"/>
    <x v="2"/>
    <x v="156"/>
    <m/>
    <m/>
    <m/>
    <n v="3"/>
    <n v="201208"/>
    <n v="101400"/>
  </r>
  <r>
    <x v="468"/>
    <x v="3"/>
    <m/>
    <x v="19"/>
    <x v="2"/>
    <x v="157"/>
    <m/>
    <m/>
    <m/>
    <n v="29"/>
    <n v="201208"/>
    <n v="377000"/>
  </r>
  <r>
    <x v="468"/>
    <x v="3"/>
    <m/>
    <x v="19"/>
    <x v="2"/>
    <x v="158"/>
    <m/>
    <m/>
    <m/>
    <n v="7"/>
    <n v="201208"/>
    <n v="168000"/>
  </r>
  <r>
    <x v="468"/>
    <x v="3"/>
    <m/>
    <x v="19"/>
    <x v="2"/>
    <x v="159"/>
    <m/>
    <m/>
    <m/>
    <n v="4"/>
    <n v="201208"/>
    <n v="132000"/>
  </r>
  <r>
    <x v="468"/>
    <x v="3"/>
    <m/>
    <x v="19"/>
    <x v="2"/>
    <x v="181"/>
    <m/>
    <m/>
    <m/>
    <n v="1"/>
    <n v="201208"/>
    <n v="13000"/>
  </r>
  <r>
    <x v="468"/>
    <x v="3"/>
    <m/>
    <x v="35"/>
    <x v="2"/>
    <x v="170"/>
    <m/>
    <m/>
    <m/>
    <n v="1"/>
    <n v="201208"/>
    <n v="4000"/>
  </r>
  <r>
    <x v="468"/>
    <x v="3"/>
    <m/>
    <x v="4"/>
    <x v="2"/>
    <x v="208"/>
    <m/>
    <m/>
    <m/>
    <n v="3"/>
    <n v="201208"/>
    <n v="60000"/>
  </r>
  <r>
    <x v="468"/>
    <x v="3"/>
    <m/>
    <x v="18"/>
    <x v="2"/>
    <x v="161"/>
    <m/>
    <m/>
    <m/>
    <n v="24"/>
    <n v="201208"/>
    <n v="72000"/>
  </r>
  <r>
    <x v="468"/>
    <x v="3"/>
    <m/>
    <x v="18"/>
    <x v="2"/>
    <x v="161"/>
    <m/>
    <m/>
    <m/>
    <n v="1"/>
    <n v="201208"/>
    <n v="3000"/>
  </r>
  <r>
    <x v="469"/>
    <x v="4"/>
    <m/>
    <x v="6"/>
    <x v="2"/>
    <x v="126"/>
    <m/>
    <m/>
    <m/>
    <n v="3"/>
    <n v="201208"/>
    <n v="60000"/>
  </r>
  <r>
    <x v="469"/>
    <x v="4"/>
    <m/>
    <x v="6"/>
    <x v="2"/>
    <x v="127"/>
    <m/>
    <m/>
    <m/>
    <n v="1"/>
    <n v="201208"/>
    <n v="35000"/>
  </r>
  <r>
    <x v="469"/>
    <x v="4"/>
    <m/>
    <x v="34"/>
    <x v="2"/>
    <x v="128"/>
    <m/>
    <m/>
    <m/>
    <n v="66"/>
    <n v="201208"/>
    <n v="2448600"/>
  </r>
  <r>
    <x v="469"/>
    <x v="4"/>
    <m/>
    <x v="25"/>
    <x v="2"/>
    <x v="129"/>
    <m/>
    <m/>
    <m/>
    <n v="3"/>
    <n v="201208"/>
    <n v="297000"/>
  </r>
  <r>
    <x v="469"/>
    <x v="4"/>
    <m/>
    <x v="0"/>
    <x v="2"/>
    <x v="130"/>
    <m/>
    <m/>
    <m/>
    <n v="46"/>
    <n v="201208"/>
    <n v="1518000"/>
  </r>
  <r>
    <x v="469"/>
    <x v="4"/>
    <m/>
    <x v="0"/>
    <x v="2"/>
    <x v="131"/>
    <m/>
    <m/>
    <m/>
    <n v="1"/>
    <n v="201208"/>
    <n v="33000"/>
  </r>
  <r>
    <x v="469"/>
    <x v="4"/>
    <m/>
    <x v="0"/>
    <x v="2"/>
    <x v="168"/>
    <m/>
    <m/>
    <m/>
    <n v="1"/>
    <n v="201208"/>
    <n v="20000"/>
  </r>
  <r>
    <x v="469"/>
    <x v="4"/>
    <m/>
    <x v="30"/>
    <x v="2"/>
    <x v="132"/>
    <m/>
    <m/>
    <m/>
    <n v="18"/>
    <n v="201208"/>
    <n v="403200"/>
  </r>
  <r>
    <x v="469"/>
    <x v="4"/>
    <m/>
    <x v="30"/>
    <x v="2"/>
    <x v="133"/>
    <m/>
    <m/>
    <m/>
    <n v="3"/>
    <n v="201208"/>
    <n v="117600"/>
  </r>
  <r>
    <x v="469"/>
    <x v="4"/>
    <m/>
    <x v="34"/>
    <x v="2"/>
    <x v="134"/>
    <m/>
    <m/>
    <m/>
    <n v="2"/>
    <n v="201208"/>
    <n v="74200"/>
  </r>
  <r>
    <x v="469"/>
    <x v="4"/>
    <m/>
    <x v="1"/>
    <x v="2"/>
    <x v="135"/>
    <m/>
    <m/>
    <m/>
    <n v="2"/>
    <n v="201208"/>
    <n v="40000"/>
  </r>
  <r>
    <x v="469"/>
    <x v="4"/>
    <m/>
    <x v="1"/>
    <x v="2"/>
    <x v="165"/>
    <m/>
    <m/>
    <m/>
    <n v="1"/>
    <n v="201208"/>
    <n v="35000"/>
  </r>
  <r>
    <x v="469"/>
    <x v="4"/>
    <m/>
    <x v="36"/>
    <x v="2"/>
    <x v="136"/>
    <m/>
    <m/>
    <m/>
    <n v="2"/>
    <n v="201208"/>
    <n v="56000"/>
  </r>
  <r>
    <x v="469"/>
    <x v="4"/>
    <m/>
    <x v="36"/>
    <x v="2"/>
    <x v="176"/>
    <m/>
    <m/>
    <m/>
    <n v="1"/>
    <n v="201208"/>
    <n v="49000"/>
  </r>
  <r>
    <x v="469"/>
    <x v="4"/>
    <m/>
    <x v="0"/>
    <x v="2"/>
    <x v="218"/>
    <m/>
    <m/>
    <m/>
    <n v="16"/>
    <n v="201208"/>
    <n v="320000"/>
  </r>
  <r>
    <x v="469"/>
    <x v="4"/>
    <m/>
    <x v="0"/>
    <x v="2"/>
    <x v="219"/>
    <m/>
    <m/>
    <m/>
    <n v="17"/>
    <n v="201208"/>
    <n v="595000"/>
  </r>
  <r>
    <x v="469"/>
    <x v="4"/>
    <m/>
    <x v="32"/>
    <x v="2"/>
    <x v="220"/>
    <m/>
    <m/>
    <m/>
    <n v="19"/>
    <n v="201208"/>
    <n v="704900"/>
  </r>
  <r>
    <x v="469"/>
    <x v="4"/>
    <m/>
    <x v="18"/>
    <x v="2"/>
    <x v="125"/>
    <m/>
    <m/>
    <m/>
    <n v="9"/>
    <n v="201208"/>
    <n v="27000"/>
  </r>
  <r>
    <x v="469"/>
    <x v="4"/>
    <m/>
    <x v="0"/>
    <x v="2"/>
    <x v="138"/>
    <m/>
    <m/>
    <m/>
    <n v="2"/>
    <n v="201208"/>
    <n v="40000"/>
  </r>
  <r>
    <x v="469"/>
    <x v="4"/>
    <m/>
    <x v="0"/>
    <x v="2"/>
    <x v="141"/>
    <m/>
    <m/>
    <m/>
    <n v="1"/>
    <n v="201208"/>
    <n v="33000"/>
  </r>
  <r>
    <x v="469"/>
    <x v="4"/>
    <m/>
    <x v="0"/>
    <x v="2"/>
    <x v="211"/>
    <m/>
    <m/>
    <m/>
    <n v="78"/>
    <n v="201208"/>
    <n v="1560000"/>
  </r>
  <r>
    <x v="469"/>
    <x v="4"/>
    <m/>
    <x v="0"/>
    <x v="2"/>
    <x v="212"/>
    <m/>
    <m/>
    <m/>
    <n v="57"/>
    <n v="201208"/>
    <n v="1995000"/>
  </r>
  <r>
    <x v="469"/>
    <x v="4"/>
    <m/>
    <x v="32"/>
    <x v="2"/>
    <x v="213"/>
    <m/>
    <m/>
    <m/>
    <n v="48"/>
    <n v="201208"/>
    <n v="1780800"/>
  </r>
  <r>
    <x v="469"/>
    <x v="4"/>
    <m/>
    <x v="0"/>
    <x v="2"/>
    <x v="197"/>
    <m/>
    <m/>
    <m/>
    <n v="64"/>
    <n v="201208"/>
    <n v="192000"/>
  </r>
  <r>
    <x v="469"/>
    <x v="4"/>
    <m/>
    <x v="4"/>
    <x v="2"/>
    <x v="142"/>
    <m/>
    <m/>
    <m/>
    <n v="2"/>
    <n v="201208"/>
    <n v="8000"/>
  </r>
  <r>
    <x v="469"/>
    <x v="4"/>
    <m/>
    <x v="4"/>
    <x v="2"/>
    <x v="143"/>
    <m/>
    <m/>
    <m/>
    <n v="4"/>
    <n v="201208"/>
    <n v="80000"/>
  </r>
  <r>
    <x v="469"/>
    <x v="4"/>
    <m/>
    <x v="4"/>
    <x v="2"/>
    <x v="144"/>
    <m/>
    <m/>
    <m/>
    <n v="2"/>
    <n v="201208"/>
    <n v="8000"/>
  </r>
  <r>
    <x v="469"/>
    <x v="4"/>
    <m/>
    <x v="31"/>
    <x v="2"/>
    <x v="145"/>
    <m/>
    <m/>
    <m/>
    <n v="31"/>
    <n v="201208"/>
    <n v="694400"/>
  </r>
  <r>
    <x v="469"/>
    <x v="4"/>
    <m/>
    <x v="31"/>
    <x v="2"/>
    <x v="146"/>
    <m/>
    <m/>
    <m/>
    <n v="32"/>
    <n v="201208"/>
    <n v="1254400"/>
  </r>
  <r>
    <x v="469"/>
    <x v="4"/>
    <m/>
    <x v="31"/>
    <x v="2"/>
    <x v="221"/>
    <m/>
    <m/>
    <m/>
    <n v="4"/>
    <n v="201208"/>
    <n v="218400"/>
  </r>
  <r>
    <x v="469"/>
    <x v="4"/>
    <m/>
    <x v="32"/>
    <x v="2"/>
    <x v="147"/>
    <m/>
    <m/>
    <m/>
    <n v="6"/>
    <n v="201208"/>
    <n v="222600"/>
  </r>
  <r>
    <x v="469"/>
    <x v="4"/>
    <m/>
    <x v="31"/>
    <x v="2"/>
    <x v="198"/>
    <m/>
    <m/>
    <m/>
    <n v="39"/>
    <n v="201208"/>
    <n v="873600"/>
  </r>
  <r>
    <x v="469"/>
    <x v="4"/>
    <m/>
    <x v="31"/>
    <x v="2"/>
    <x v="199"/>
    <m/>
    <m/>
    <m/>
    <n v="74"/>
    <n v="201208"/>
    <n v="2900800"/>
  </r>
  <r>
    <x v="469"/>
    <x v="4"/>
    <m/>
    <x v="31"/>
    <x v="2"/>
    <x v="214"/>
    <m/>
    <m/>
    <m/>
    <n v="15"/>
    <n v="201208"/>
    <n v="819000"/>
  </r>
  <r>
    <x v="469"/>
    <x v="4"/>
    <m/>
    <x v="32"/>
    <x v="2"/>
    <x v="200"/>
    <m/>
    <m/>
    <m/>
    <n v="14"/>
    <n v="201208"/>
    <n v="519400"/>
  </r>
  <r>
    <x v="469"/>
    <x v="4"/>
    <m/>
    <x v="0"/>
    <x v="2"/>
    <x v="148"/>
    <m/>
    <m/>
    <m/>
    <n v="2"/>
    <n v="201208"/>
    <n v="40000"/>
  </r>
  <r>
    <x v="469"/>
    <x v="4"/>
    <m/>
    <x v="31"/>
    <x v="2"/>
    <x v="189"/>
    <m/>
    <m/>
    <m/>
    <n v="5"/>
    <n v="201208"/>
    <n v="112000"/>
  </r>
  <r>
    <x v="469"/>
    <x v="4"/>
    <m/>
    <x v="31"/>
    <x v="2"/>
    <x v="184"/>
    <m/>
    <m/>
    <m/>
    <n v="3"/>
    <n v="201208"/>
    <n v="117600"/>
  </r>
  <r>
    <x v="469"/>
    <x v="4"/>
    <m/>
    <x v="31"/>
    <x v="2"/>
    <x v="201"/>
    <m/>
    <m/>
    <m/>
    <n v="7"/>
    <n v="201208"/>
    <n v="156800"/>
  </r>
  <r>
    <x v="469"/>
    <x v="4"/>
    <m/>
    <x v="31"/>
    <x v="2"/>
    <x v="202"/>
    <m/>
    <m/>
    <m/>
    <n v="9"/>
    <n v="201208"/>
    <n v="352800"/>
  </r>
  <r>
    <x v="469"/>
    <x v="4"/>
    <m/>
    <x v="31"/>
    <x v="2"/>
    <x v="215"/>
    <m/>
    <m/>
    <m/>
    <n v="2"/>
    <n v="201208"/>
    <n v="109200"/>
  </r>
  <r>
    <x v="469"/>
    <x v="4"/>
    <m/>
    <x v="32"/>
    <x v="2"/>
    <x v="203"/>
    <m/>
    <m/>
    <m/>
    <n v="4"/>
    <n v="201208"/>
    <n v="148400"/>
  </r>
  <r>
    <x v="469"/>
    <x v="4"/>
    <m/>
    <x v="31"/>
    <x v="2"/>
    <x v="186"/>
    <m/>
    <m/>
    <m/>
    <n v="35"/>
    <n v="201208"/>
    <n v="784000"/>
  </r>
  <r>
    <x v="469"/>
    <x v="4"/>
    <m/>
    <x v="31"/>
    <x v="2"/>
    <x v="187"/>
    <m/>
    <m/>
    <m/>
    <n v="22"/>
    <n v="201208"/>
    <n v="862400"/>
  </r>
  <r>
    <x v="469"/>
    <x v="4"/>
    <m/>
    <x v="31"/>
    <x v="2"/>
    <x v="222"/>
    <m/>
    <m/>
    <m/>
    <n v="2"/>
    <n v="201208"/>
    <n v="109200"/>
  </r>
  <r>
    <x v="469"/>
    <x v="4"/>
    <m/>
    <x v="32"/>
    <x v="2"/>
    <x v="188"/>
    <m/>
    <m/>
    <m/>
    <n v="8"/>
    <n v="201208"/>
    <n v="296800"/>
  </r>
  <r>
    <x v="469"/>
    <x v="4"/>
    <m/>
    <x v="31"/>
    <x v="2"/>
    <x v="204"/>
    <m/>
    <m/>
    <m/>
    <n v="48"/>
    <n v="201208"/>
    <n v="1075200"/>
  </r>
  <r>
    <x v="469"/>
    <x v="4"/>
    <m/>
    <x v="31"/>
    <x v="2"/>
    <x v="205"/>
    <m/>
    <m/>
    <m/>
    <n v="60"/>
    <n v="201208"/>
    <n v="2352000"/>
  </r>
  <r>
    <x v="469"/>
    <x v="4"/>
    <m/>
    <x v="31"/>
    <x v="2"/>
    <x v="216"/>
    <m/>
    <m/>
    <m/>
    <n v="5"/>
    <n v="201208"/>
    <n v="273000"/>
  </r>
  <r>
    <x v="469"/>
    <x v="4"/>
    <m/>
    <x v="32"/>
    <x v="2"/>
    <x v="206"/>
    <m/>
    <m/>
    <m/>
    <n v="24"/>
    <n v="201208"/>
    <n v="890400"/>
  </r>
  <r>
    <x v="469"/>
    <x v="4"/>
    <m/>
    <x v="22"/>
    <x v="2"/>
    <x v="150"/>
    <m/>
    <m/>
    <m/>
    <n v="9"/>
    <n v="201208"/>
    <n v="342000"/>
  </r>
  <r>
    <x v="469"/>
    <x v="4"/>
    <m/>
    <x v="22"/>
    <x v="2"/>
    <x v="150"/>
    <m/>
    <m/>
    <m/>
    <n v="7"/>
    <n v="201208"/>
    <n v="266000"/>
  </r>
  <r>
    <x v="469"/>
    <x v="4"/>
    <m/>
    <x v="5"/>
    <x v="2"/>
    <x v="151"/>
    <m/>
    <m/>
    <m/>
    <n v="22"/>
    <n v="201208"/>
    <n v="616000"/>
  </r>
  <r>
    <x v="469"/>
    <x v="4"/>
    <m/>
    <x v="5"/>
    <x v="2"/>
    <x v="152"/>
    <m/>
    <m/>
    <m/>
    <n v="7"/>
    <n v="201208"/>
    <n v="336000"/>
  </r>
  <r>
    <x v="469"/>
    <x v="4"/>
    <m/>
    <x v="5"/>
    <x v="2"/>
    <x v="153"/>
    <m/>
    <m/>
    <m/>
    <n v="13"/>
    <n v="201208"/>
    <n v="364000"/>
  </r>
  <r>
    <x v="469"/>
    <x v="4"/>
    <m/>
    <x v="5"/>
    <x v="2"/>
    <x v="209"/>
    <m/>
    <m/>
    <m/>
    <n v="1"/>
    <n v="201208"/>
    <n v="48000"/>
  </r>
  <r>
    <x v="469"/>
    <x v="4"/>
    <m/>
    <x v="33"/>
    <x v="2"/>
    <x v="155"/>
    <m/>
    <m/>
    <m/>
    <n v="9"/>
    <n v="201208"/>
    <n v="163800"/>
  </r>
  <r>
    <x v="469"/>
    <x v="4"/>
    <m/>
    <x v="33"/>
    <x v="2"/>
    <x v="156"/>
    <m/>
    <m/>
    <m/>
    <n v="3"/>
    <n v="201208"/>
    <n v="101400"/>
  </r>
  <r>
    <x v="469"/>
    <x v="4"/>
    <m/>
    <x v="19"/>
    <x v="2"/>
    <x v="157"/>
    <m/>
    <m/>
    <m/>
    <n v="31"/>
    <n v="201208"/>
    <n v="403000"/>
  </r>
  <r>
    <x v="469"/>
    <x v="4"/>
    <m/>
    <x v="19"/>
    <x v="2"/>
    <x v="158"/>
    <m/>
    <m/>
    <m/>
    <n v="6"/>
    <n v="201208"/>
    <n v="144000"/>
  </r>
  <r>
    <x v="469"/>
    <x v="4"/>
    <m/>
    <x v="19"/>
    <x v="2"/>
    <x v="159"/>
    <m/>
    <m/>
    <m/>
    <n v="2"/>
    <n v="201208"/>
    <n v="66000"/>
  </r>
  <r>
    <x v="469"/>
    <x v="4"/>
    <m/>
    <x v="19"/>
    <x v="2"/>
    <x v="181"/>
    <m/>
    <m/>
    <m/>
    <n v="2"/>
    <n v="201208"/>
    <n v="26000"/>
  </r>
  <r>
    <x v="469"/>
    <x v="4"/>
    <m/>
    <x v="35"/>
    <x v="2"/>
    <x v="170"/>
    <m/>
    <m/>
    <m/>
    <n v="1"/>
    <n v="201208"/>
    <n v="4000"/>
  </r>
  <r>
    <x v="469"/>
    <x v="4"/>
    <m/>
    <x v="35"/>
    <x v="2"/>
    <x v="160"/>
    <m/>
    <m/>
    <m/>
    <n v="3"/>
    <n v="201208"/>
    <n v="60000"/>
  </r>
  <r>
    <x v="469"/>
    <x v="4"/>
    <m/>
    <x v="4"/>
    <x v="2"/>
    <x v="208"/>
    <m/>
    <m/>
    <m/>
    <n v="2"/>
    <n v="201208"/>
    <n v="40000"/>
  </r>
  <r>
    <x v="469"/>
    <x v="4"/>
    <m/>
    <x v="18"/>
    <x v="2"/>
    <x v="161"/>
    <m/>
    <m/>
    <m/>
    <n v="41"/>
    <n v="201208"/>
    <n v="123000"/>
  </r>
  <r>
    <x v="470"/>
    <x v="1"/>
    <m/>
    <x v="0"/>
    <x v="1"/>
    <x v="123"/>
    <m/>
    <m/>
    <m/>
    <n v="3"/>
    <n v="201208"/>
    <n v="105000"/>
  </r>
  <r>
    <x v="470"/>
    <x v="1"/>
    <m/>
    <x v="0"/>
    <x v="7"/>
    <x v="163"/>
    <m/>
    <m/>
    <m/>
    <n v="3"/>
    <n v="201208"/>
    <n v="60000"/>
  </r>
  <r>
    <x v="470"/>
    <x v="1"/>
    <m/>
    <x v="6"/>
    <x v="2"/>
    <x v="126"/>
    <m/>
    <m/>
    <m/>
    <n v="3"/>
    <n v="201208"/>
    <n v="60000"/>
  </r>
  <r>
    <x v="470"/>
    <x v="1"/>
    <m/>
    <x v="34"/>
    <x v="2"/>
    <x v="128"/>
    <m/>
    <m/>
    <m/>
    <n v="60"/>
    <n v="201208"/>
    <n v="2226000"/>
  </r>
  <r>
    <x v="470"/>
    <x v="1"/>
    <m/>
    <x v="25"/>
    <x v="2"/>
    <x v="129"/>
    <m/>
    <m/>
    <m/>
    <n v="3"/>
    <n v="201208"/>
    <n v="297000"/>
  </r>
  <r>
    <x v="470"/>
    <x v="1"/>
    <m/>
    <x v="0"/>
    <x v="2"/>
    <x v="130"/>
    <m/>
    <m/>
    <m/>
    <n v="47"/>
    <n v="201208"/>
    <n v="1551000"/>
  </r>
  <r>
    <x v="470"/>
    <x v="1"/>
    <m/>
    <x v="0"/>
    <x v="2"/>
    <x v="168"/>
    <m/>
    <m/>
    <m/>
    <n v="2"/>
    <n v="201208"/>
    <n v="40000"/>
  </r>
  <r>
    <x v="470"/>
    <x v="1"/>
    <m/>
    <x v="30"/>
    <x v="2"/>
    <x v="132"/>
    <m/>
    <m/>
    <m/>
    <n v="20"/>
    <n v="201208"/>
    <n v="448000"/>
  </r>
  <r>
    <x v="470"/>
    <x v="1"/>
    <m/>
    <x v="30"/>
    <x v="2"/>
    <x v="133"/>
    <m/>
    <m/>
    <m/>
    <n v="1"/>
    <n v="201208"/>
    <n v="39200"/>
  </r>
  <r>
    <x v="470"/>
    <x v="1"/>
    <m/>
    <x v="1"/>
    <x v="2"/>
    <x v="135"/>
    <m/>
    <m/>
    <m/>
    <n v="6"/>
    <n v="201208"/>
    <n v="120000"/>
  </r>
  <r>
    <x v="470"/>
    <x v="1"/>
    <m/>
    <x v="36"/>
    <x v="2"/>
    <x v="136"/>
    <m/>
    <m/>
    <m/>
    <n v="2"/>
    <n v="201208"/>
    <n v="56000"/>
  </r>
  <r>
    <x v="470"/>
    <x v="1"/>
    <m/>
    <x v="36"/>
    <x v="2"/>
    <x v="176"/>
    <m/>
    <m/>
    <m/>
    <n v="1"/>
    <n v="201208"/>
    <n v="49000"/>
  </r>
  <r>
    <x v="470"/>
    <x v="1"/>
    <m/>
    <x v="36"/>
    <x v="2"/>
    <x v="137"/>
    <m/>
    <m/>
    <m/>
    <n v="1"/>
    <n v="201208"/>
    <n v="42000"/>
  </r>
  <r>
    <x v="470"/>
    <x v="1"/>
    <m/>
    <x v="0"/>
    <x v="2"/>
    <x v="218"/>
    <m/>
    <m/>
    <m/>
    <n v="78"/>
    <n v="201208"/>
    <n v="1560000"/>
  </r>
  <r>
    <x v="470"/>
    <x v="1"/>
    <m/>
    <x v="0"/>
    <x v="2"/>
    <x v="219"/>
    <m/>
    <m/>
    <m/>
    <n v="57"/>
    <n v="201208"/>
    <n v="1995000"/>
  </r>
  <r>
    <x v="470"/>
    <x v="1"/>
    <m/>
    <x v="32"/>
    <x v="2"/>
    <x v="220"/>
    <m/>
    <m/>
    <m/>
    <n v="52"/>
    <n v="201208"/>
    <n v="1929200"/>
  </r>
  <r>
    <x v="470"/>
    <x v="1"/>
    <m/>
    <x v="18"/>
    <x v="2"/>
    <x v="125"/>
    <m/>
    <m/>
    <m/>
    <n v="63"/>
    <n v="201208"/>
    <n v="189000"/>
  </r>
  <r>
    <x v="470"/>
    <x v="1"/>
    <m/>
    <x v="0"/>
    <x v="2"/>
    <x v="138"/>
    <m/>
    <m/>
    <m/>
    <n v="2"/>
    <n v="201208"/>
    <n v="40000"/>
  </r>
  <r>
    <x v="470"/>
    <x v="1"/>
    <m/>
    <x v="0"/>
    <x v="2"/>
    <x v="211"/>
    <m/>
    <m/>
    <m/>
    <n v="1"/>
    <n v="201208"/>
    <n v="20000"/>
  </r>
  <r>
    <x v="470"/>
    <x v="1"/>
    <m/>
    <x v="0"/>
    <x v="2"/>
    <x v="197"/>
    <m/>
    <m/>
    <m/>
    <n v="1"/>
    <n v="201208"/>
    <n v="3000"/>
  </r>
  <r>
    <x v="470"/>
    <x v="1"/>
    <m/>
    <x v="4"/>
    <x v="2"/>
    <x v="143"/>
    <m/>
    <m/>
    <m/>
    <n v="6"/>
    <n v="201208"/>
    <n v="120000"/>
  </r>
  <r>
    <x v="470"/>
    <x v="1"/>
    <m/>
    <x v="4"/>
    <x v="2"/>
    <x v="144"/>
    <m/>
    <m/>
    <m/>
    <n v="10"/>
    <n v="201208"/>
    <n v="40000"/>
  </r>
  <r>
    <x v="470"/>
    <x v="1"/>
    <m/>
    <x v="31"/>
    <x v="2"/>
    <x v="145"/>
    <m/>
    <m/>
    <m/>
    <n v="80"/>
    <n v="201208"/>
    <n v="1792000"/>
  </r>
  <r>
    <x v="470"/>
    <x v="1"/>
    <m/>
    <x v="31"/>
    <x v="2"/>
    <x v="146"/>
    <m/>
    <m/>
    <m/>
    <n v="99"/>
    <n v="201208"/>
    <n v="3880800"/>
  </r>
  <r>
    <x v="470"/>
    <x v="1"/>
    <m/>
    <x v="31"/>
    <x v="2"/>
    <x v="221"/>
    <m/>
    <m/>
    <m/>
    <n v="18"/>
    <n v="201208"/>
    <n v="982800"/>
  </r>
  <r>
    <x v="470"/>
    <x v="1"/>
    <m/>
    <x v="32"/>
    <x v="2"/>
    <x v="147"/>
    <m/>
    <m/>
    <m/>
    <n v="23"/>
    <n v="201208"/>
    <n v="853300"/>
  </r>
  <r>
    <x v="470"/>
    <x v="1"/>
    <m/>
    <x v="31"/>
    <x v="2"/>
    <x v="198"/>
    <m/>
    <m/>
    <m/>
    <n v="1"/>
    <n v="201208"/>
    <n v="22400"/>
  </r>
  <r>
    <x v="470"/>
    <x v="1"/>
    <m/>
    <x v="31"/>
    <x v="2"/>
    <x v="199"/>
    <m/>
    <m/>
    <m/>
    <n v="2"/>
    <n v="201208"/>
    <n v="78400"/>
  </r>
  <r>
    <x v="470"/>
    <x v="1"/>
    <m/>
    <x v="32"/>
    <x v="2"/>
    <x v="200"/>
    <m/>
    <m/>
    <m/>
    <n v="1"/>
    <n v="201208"/>
    <n v="37100"/>
  </r>
  <r>
    <x v="470"/>
    <x v="1"/>
    <m/>
    <x v="0"/>
    <x v="2"/>
    <x v="148"/>
    <m/>
    <m/>
    <m/>
    <n v="1"/>
    <n v="201208"/>
    <n v="20000"/>
  </r>
  <r>
    <x v="470"/>
    <x v="1"/>
    <m/>
    <x v="31"/>
    <x v="2"/>
    <x v="189"/>
    <m/>
    <m/>
    <m/>
    <n v="5"/>
    <n v="201208"/>
    <n v="112000"/>
  </r>
  <r>
    <x v="470"/>
    <x v="1"/>
    <m/>
    <x v="31"/>
    <x v="2"/>
    <x v="184"/>
    <m/>
    <m/>
    <m/>
    <n v="14"/>
    <n v="201208"/>
    <n v="548800"/>
  </r>
  <r>
    <x v="470"/>
    <x v="1"/>
    <m/>
    <x v="31"/>
    <x v="2"/>
    <x v="223"/>
    <m/>
    <m/>
    <m/>
    <n v="5"/>
    <n v="201208"/>
    <n v="273000"/>
  </r>
  <r>
    <x v="470"/>
    <x v="1"/>
    <m/>
    <x v="32"/>
    <x v="2"/>
    <x v="185"/>
    <m/>
    <m/>
    <m/>
    <n v="1"/>
    <n v="201208"/>
    <n v="37100"/>
  </r>
  <r>
    <x v="470"/>
    <x v="1"/>
    <m/>
    <x v="31"/>
    <x v="2"/>
    <x v="186"/>
    <m/>
    <m/>
    <m/>
    <n v="86"/>
    <n v="201208"/>
    <n v="1926400"/>
  </r>
  <r>
    <x v="470"/>
    <x v="1"/>
    <m/>
    <x v="31"/>
    <x v="2"/>
    <x v="187"/>
    <m/>
    <m/>
    <m/>
    <n v="81"/>
    <n v="201208"/>
    <n v="3175200"/>
  </r>
  <r>
    <x v="470"/>
    <x v="1"/>
    <m/>
    <x v="31"/>
    <x v="2"/>
    <x v="222"/>
    <m/>
    <m/>
    <m/>
    <n v="6"/>
    <n v="201208"/>
    <n v="327600"/>
  </r>
  <r>
    <x v="470"/>
    <x v="1"/>
    <m/>
    <x v="32"/>
    <x v="2"/>
    <x v="188"/>
    <m/>
    <m/>
    <m/>
    <n v="17"/>
    <n v="201208"/>
    <n v="630700"/>
  </r>
  <r>
    <x v="470"/>
    <x v="1"/>
    <m/>
    <x v="22"/>
    <x v="2"/>
    <x v="150"/>
    <m/>
    <m/>
    <m/>
    <n v="8"/>
    <n v="201208"/>
    <n v="304000"/>
  </r>
  <r>
    <x v="470"/>
    <x v="1"/>
    <m/>
    <x v="22"/>
    <x v="2"/>
    <x v="150"/>
    <m/>
    <m/>
    <m/>
    <n v="8"/>
    <n v="201208"/>
    <n v="304000"/>
  </r>
  <r>
    <x v="470"/>
    <x v="1"/>
    <m/>
    <x v="5"/>
    <x v="2"/>
    <x v="151"/>
    <m/>
    <m/>
    <m/>
    <n v="22"/>
    <n v="201208"/>
    <n v="616000"/>
  </r>
  <r>
    <x v="470"/>
    <x v="1"/>
    <m/>
    <x v="5"/>
    <x v="2"/>
    <x v="152"/>
    <m/>
    <m/>
    <m/>
    <n v="10"/>
    <n v="201208"/>
    <n v="480000"/>
  </r>
  <r>
    <x v="470"/>
    <x v="1"/>
    <m/>
    <x v="5"/>
    <x v="2"/>
    <x v="153"/>
    <m/>
    <m/>
    <m/>
    <n v="5"/>
    <n v="201208"/>
    <n v="140000"/>
  </r>
  <r>
    <x v="470"/>
    <x v="1"/>
    <m/>
    <x v="33"/>
    <x v="2"/>
    <x v="155"/>
    <m/>
    <m/>
    <m/>
    <n v="4"/>
    <n v="201208"/>
    <n v="72800"/>
  </r>
  <r>
    <x v="470"/>
    <x v="1"/>
    <m/>
    <x v="33"/>
    <x v="2"/>
    <x v="156"/>
    <m/>
    <m/>
    <m/>
    <n v="4"/>
    <n v="201208"/>
    <n v="135200"/>
  </r>
  <r>
    <x v="470"/>
    <x v="1"/>
    <m/>
    <x v="19"/>
    <x v="2"/>
    <x v="157"/>
    <m/>
    <m/>
    <m/>
    <n v="27"/>
    <n v="201208"/>
    <n v="351000"/>
  </r>
  <r>
    <x v="470"/>
    <x v="1"/>
    <m/>
    <x v="19"/>
    <x v="2"/>
    <x v="158"/>
    <m/>
    <m/>
    <m/>
    <n v="6"/>
    <n v="201208"/>
    <n v="144000"/>
  </r>
  <r>
    <x v="470"/>
    <x v="1"/>
    <m/>
    <x v="19"/>
    <x v="2"/>
    <x v="159"/>
    <m/>
    <m/>
    <m/>
    <n v="3"/>
    <n v="201208"/>
    <n v="99000"/>
  </r>
  <r>
    <x v="470"/>
    <x v="1"/>
    <m/>
    <x v="35"/>
    <x v="2"/>
    <x v="170"/>
    <m/>
    <m/>
    <m/>
    <n v="1"/>
    <n v="201208"/>
    <n v="4000"/>
  </r>
  <r>
    <x v="470"/>
    <x v="1"/>
    <m/>
    <x v="35"/>
    <x v="2"/>
    <x v="160"/>
    <m/>
    <m/>
    <m/>
    <n v="2"/>
    <n v="201208"/>
    <n v="40000"/>
  </r>
  <r>
    <x v="470"/>
    <x v="1"/>
    <m/>
    <x v="4"/>
    <x v="2"/>
    <x v="208"/>
    <m/>
    <m/>
    <m/>
    <n v="8"/>
    <n v="201208"/>
    <n v="160000"/>
  </r>
  <r>
    <x v="470"/>
    <x v="1"/>
    <m/>
    <x v="18"/>
    <x v="2"/>
    <x v="161"/>
    <m/>
    <m/>
    <m/>
    <n v="46"/>
    <n v="201208"/>
    <n v="138000"/>
  </r>
  <r>
    <x v="470"/>
    <x v="1"/>
    <m/>
    <x v="18"/>
    <x v="2"/>
    <x v="161"/>
    <m/>
    <m/>
    <m/>
    <n v="1"/>
    <n v="201208"/>
    <n v="3000"/>
  </r>
  <r>
    <x v="471"/>
    <x v="0"/>
    <m/>
    <x v="0"/>
    <x v="1"/>
    <x v="124"/>
    <m/>
    <m/>
    <m/>
    <n v="1"/>
    <n v="201208"/>
    <n v="20000"/>
  </r>
  <r>
    <x v="471"/>
    <x v="0"/>
    <m/>
    <x v="0"/>
    <x v="3"/>
    <x v="164"/>
    <m/>
    <m/>
    <m/>
    <n v="6"/>
    <n v="201208"/>
    <n v="0"/>
  </r>
  <r>
    <x v="471"/>
    <x v="0"/>
    <m/>
    <x v="6"/>
    <x v="2"/>
    <x v="126"/>
    <m/>
    <m/>
    <m/>
    <n v="2"/>
    <n v="201208"/>
    <n v="40000"/>
  </r>
  <r>
    <x v="471"/>
    <x v="0"/>
    <m/>
    <x v="34"/>
    <x v="2"/>
    <x v="128"/>
    <m/>
    <m/>
    <m/>
    <n v="72"/>
    <n v="201208"/>
    <n v="2671200"/>
  </r>
  <r>
    <x v="471"/>
    <x v="0"/>
    <m/>
    <x v="25"/>
    <x v="2"/>
    <x v="129"/>
    <m/>
    <m/>
    <m/>
    <n v="2"/>
    <n v="201208"/>
    <n v="198000"/>
  </r>
  <r>
    <x v="471"/>
    <x v="0"/>
    <m/>
    <x v="0"/>
    <x v="2"/>
    <x v="130"/>
    <m/>
    <m/>
    <m/>
    <n v="28"/>
    <n v="201208"/>
    <n v="924000"/>
  </r>
  <r>
    <x v="471"/>
    <x v="0"/>
    <m/>
    <x v="0"/>
    <x v="2"/>
    <x v="224"/>
    <m/>
    <m/>
    <m/>
    <n v="10"/>
    <n v="201208"/>
    <n v="330000"/>
  </r>
  <r>
    <x v="471"/>
    <x v="0"/>
    <m/>
    <x v="0"/>
    <x v="2"/>
    <x v="225"/>
    <m/>
    <m/>
    <m/>
    <n v="1"/>
    <n v="201208"/>
    <n v="38000"/>
  </r>
  <r>
    <x v="471"/>
    <x v="0"/>
    <m/>
    <x v="0"/>
    <x v="2"/>
    <x v="178"/>
    <m/>
    <m/>
    <m/>
    <n v="2"/>
    <n v="201208"/>
    <n v="70000"/>
  </r>
  <r>
    <x v="471"/>
    <x v="0"/>
    <m/>
    <x v="0"/>
    <x v="2"/>
    <x v="179"/>
    <m/>
    <m/>
    <m/>
    <n v="1"/>
    <n v="201208"/>
    <n v="3000"/>
  </r>
  <r>
    <x v="471"/>
    <x v="0"/>
    <m/>
    <x v="30"/>
    <x v="2"/>
    <x v="132"/>
    <m/>
    <m/>
    <m/>
    <n v="12"/>
    <n v="201208"/>
    <n v="268800"/>
  </r>
  <r>
    <x v="471"/>
    <x v="0"/>
    <m/>
    <x v="30"/>
    <x v="2"/>
    <x v="133"/>
    <m/>
    <m/>
    <m/>
    <n v="5"/>
    <n v="201208"/>
    <n v="196000"/>
  </r>
  <r>
    <x v="471"/>
    <x v="0"/>
    <m/>
    <x v="34"/>
    <x v="2"/>
    <x v="134"/>
    <m/>
    <m/>
    <m/>
    <n v="4"/>
    <n v="201208"/>
    <n v="148400"/>
  </r>
  <r>
    <x v="471"/>
    <x v="0"/>
    <m/>
    <x v="1"/>
    <x v="2"/>
    <x v="135"/>
    <m/>
    <m/>
    <m/>
    <n v="4"/>
    <n v="201208"/>
    <n v="80000"/>
  </r>
  <r>
    <x v="471"/>
    <x v="0"/>
    <m/>
    <x v="36"/>
    <x v="2"/>
    <x v="136"/>
    <m/>
    <m/>
    <m/>
    <n v="1"/>
    <n v="201208"/>
    <n v="28000"/>
  </r>
  <r>
    <x v="471"/>
    <x v="0"/>
    <m/>
    <x v="36"/>
    <x v="2"/>
    <x v="176"/>
    <m/>
    <m/>
    <m/>
    <n v="2"/>
    <n v="201208"/>
    <n v="98000"/>
  </r>
  <r>
    <x v="471"/>
    <x v="0"/>
    <m/>
    <x v="0"/>
    <x v="2"/>
    <x v="218"/>
    <m/>
    <m/>
    <m/>
    <n v="74"/>
    <n v="201208"/>
    <n v="1480000"/>
  </r>
  <r>
    <x v="471"/>
    <x v="0"/>
    <m/>
    <x v="0"/>
    <x v="2"/>
    <x v="219"/>
    <m/>
    <m/>
    <m/>
    <n v="58"/>
    <n v="201208"/>
    <n v="2030000"/>
  </r>
  <r>
    <x v="471"/>
    <x v="0"/>
    <m/>
    <x v="32"/>
    <x v="2"/>
    <x v="220"/>
    <m/>
    <m/>
    <m/>
    <n v="39"/>
    <n v="201208"/>
    <n v="1446900"/>
  </r>
  <r>
    <x v="471"/>
    <x v="0"/>
    <m/>
    <x v="18"/>
    <x v="2"/>
    <x v="125"/>
    <m/>
    <m/>
    <m/>
    <n v="60"/>
    <n v="201208"/>
    <n v="180000"/>
  </r>
  <r>
    <x v="471"/>
    <x v="0"/>
    <m/>
    <x v="0"/>
    <x v="2"/>
    <x v="141"/>
    <m/>
    <m/>
    <m/>
    <n v="2"/>
    <n v="201208"/>
    <n v="66000"/>
  </r>
  <r>
    <x v="471"/>
    <x v="0"/>
    <m/>
    <x v="4"/>
    <x v="2"/>
    <x v="143"/>
    <m/>
    <m/>
    <m/>
    <n v="4"/>
    <n v="201208"/>
    <n v="80000"/>
  </r>
  <r>
    <x v="471"/>
    <x v="0"/>
    <m/>
    <x v="4"/>
    <x v="2"/>
    <x v="144"/>
    <m/>
    <m/>
    <m/>
    <n v="1"/>
    <n v="201208"/>
    <n v="4000"/>
  </r>
  <r>
    <x v="471"/>
    <x v="0"/>
    <m/>
    <x v="31"/>
    <x v="2"/>
    <x v="145"/>
    <m/>
    <m/>
    <m/>
    <n v="70"/>
    <n v="201208"/>
    <n v="1568000"/>
  </r>
  <r>
    <x v="471"/>
    <x v="0"/>
    <m/>
    <x v="31"/>
    <x v="2"/>
    <x v="146"/>
    <m/>
    <m/>
    <m/>
    <n v="87"/>
    <n v="201208"/>
    <n v="3410400"/>
  </r>
  <r>
    <x v="471"/>
    <x v="0"/>
    <m/>
    <x v="31"/>
    <x v="2"/>
    <x v="221"/>
    <m/>
    <m/>
    <m/>
    <n v="18"/>
    <n v="201208"/>
    <n v="982800"/>
  </r>
  <r>
    <x v="471"/>
    <x v="0"/>
    <m/>
    <x v="32"/>
    <x v="2"/>
    <x v="147"/>
    <m/>
    <m/>
    <m/>
    <n v="25"/>
    <n v="201208"/>
    <n v="927500"/>
  </r>
  <r>
    <x v="471"/>
    <x v="0"/>
    <m/>
    <x v="31"/>
    <x v="2"/>
    <x v="198"/>
    <m/>
    <m/>
    <m/>
    <n v="1"/>
    <n v="201208"/>
    <n v="22400"/>
  </r>
  <r>
    <x v="471"/>
    <x v="0"/>
    <m/>
    <x v="31"/>
    <x v="2"/>
    <x v="189"/>
    <m/>
    <m/>
    <m/>
    <n v="7"/>
    <n v="201208"/>
    <n v="156800"/>
  </r>
  <r>
    <x v="471"/>
    <x v="0"/>
    <m/>
    <x v="31"/>
    <x v="2"/>
    <x v="184"/>
    <m/>
    <m/>
    <m/>
    <n v="11"/>
    <n v="201208"/>
    <n v="431200"/>
  </r>
  <r>
    <x v="471"/>
    <x v="0"/>
    <m/>
    <x v="31"/>
    <x v="2"/>
    <x v="223"/>
    <m/>
    <m/>
    <m/>
    <n v="3"/>
    <n v="201208"/>
    <n v="163800"/>
  </r>
  <r>
    <x v="471"/>
    <x v="0"/>
    <m/>
    <x v="32"/>
    <x v="2"/>
    <x v="185"/>
    <m/>
    <m/>
    <m/>
    <n v="2"/>
    <n v="201208"/>
    <n v="74200"/>
  </r>
  <r>
    <x v="471"/>
    <x v="0"/>
    <m/>
    <x v="31"/>
    <x v="2"/>
    <x v="186"/>
    <m/>
    <m/>
    <m/>
    <n v="70"/>
    <n v="201208"/>
    <n v="1568000"/>
  </r>
  <r>
    <x v="471"/>
    <x v="0"/>
    <m/>
    <x v="31"/>
    <x v="2"/>
    <x v="187"/>
    <m/>
    <m/>
    <m/>
    <n v="77"/>
    <n v="201208"/>
    <n v="3018400"/>
  </r>
  <r>
    <x v="471"/>
    <x v="0"/>
    <m/>
    <x v="31"/>
    <x v="2"/>
    <x v="222"/>
    <m/>
    <m/>
    <m/>
    <n v="8"/>
    <n v="201208"/>
    <n v="436800"/>
  </r>
  <r>
    <x v="471"/>
    <x v="0"/>
    <m/>
    <x v="32"/>
    <x v="2"/>
    <x v="188"/>
    <m/>
    <m/>
    <m/>
    <n v="21"/>
    <n v="201208"/>
    <n v="779100"/>
  </r>
  <r>
    <x v="471"/>
    <x v="0"/>
    <m/>
    <x v="31"/>
    <x v="2"/>
    <x v="204"/>
    <m/>
    <m/>
    <m/>
    <n v="1"/>
    <n v="201208"/>
    <n v="22400"/>
  </r>
  <r>
    <x v="471"/>
    <x v="0"/>
    <m/>
    <x v="31"/>
    <x v="2"/>
    <x v="216"/>
    <m/>
    <m/>
    <m/>
    <n v="1"/>
    <n v="201208"/>
    <n v="54600"/>
  </r>
  <r>
    <x v="471"/>
    <x v="0"/>
    <m/>
    <x v="22"/>
    <x v="2"/>
    <x v="150"/>
    <m/>
    <m/>
    <m/>
    <n v="9"/>
    <n v="201208"/>
    <n v="342000"/>
  </r>
  <r>
    <x v="471"/>
    <x v="0"/>
    <m/>
    <x v="22"/>
    <x v="2"/>
    <x v="150"/>
    <m/>
    <m/>
    <m/>
    <n v="8"/>
    <n v="201208"/>
    <n v="304000"/>
  </r>
  <r>
    <x v="471"/>
    <x v="0"/>
    <m/>
    <x v="5"/>
    <x v="2"/>
    <x v="151"/>
    <m/>
    <m/>
    <m/>
    <n v="21"/>
    <n v="201208"/>
    <n v="588000"/>
  </r>
  <r>
    <x v="471"/>
    <x v="0"/>
    <m/>
    <x v="5"/>
    <x v="2"/>
    <x v="152"/>
    <m/>
    <m/>
    <m/>
    <n v="10"/>
    <n v="201208"/>
    <n v="480000"/>
  </r>
  <r>
    <x v="471"/>
    <x v="0"/>
    <m/>
    <x v="5"/>
    <x v="2"/>
    <x v="153"/>
    <m/>
    <m/>
    <m/>
    <n v="6"/>
    <n v="201208"/>
    <n v="168000"/>
  </r>
  <r>
    <x v="471"/>
    <x v="0"/>
    <m/>
    <x v="5"/>
    <x v="2"/>
    <x v="209"/>
    <m/>
    <m/>
    <m/>
    <n v="1"/>
    <n v="201208"/>
    <n v="48000"/>
  </r>
  <r>
    <x v="471"/>
    <x v="0"/>
    <m/>
    <x v="33"/>
    <x v="2"/>
    <x v="155"/>
    <m/>
    <m/>
    <m/>
    <n v="2"/>
    <n v="201208"/>
    <n v="36400"/>
  </r>
  <r>
    <x v="471"/>
    <x v="0"/>
    <m/>
    <x v="19"/>
    <x v="2"/>
    <x v="157"/>
    <m/>
    <m/>
    <m/>
    <n v="28"/>
    <n v="201208"/>
    <n v="364000"/>
  </r>
  <r>
    <x v="471"/>
    <x v="0"/>
    <m/>
    <x v="19"/>
    <x v="2"/>
    <x v="158"/>
    <m/>
    <m/>
    <m/>
    <n v="5"/>
    <n v="201208"/>
    <n v="120000"/>
  </r>
  <r>
    <x v="471"/>
    <x v="0"/>
    <m/>
    <x v="19"/>
    <x v="2"/>
    <x v="159"/>
    <m/>
    <m/>
    <m/>
    <n v="5"/>
    <n v="201208"/>
    <n v="165000"/>
  </r>
  <r>
    <x v="471"/>
    <x v="0"/>
    <m/>
    <x v="19"/>
    <x v="2"/>
    <x v="181"/>
    <m/>
    <m/>
    <m/>
    <n v="3"/>
    <n v="201208"/>
    <n v="39000"/>
  </r>
  <r>
    <x v="471"/>
    <x v="0"/>
    <m/>
    <x v="35"/>
    <x v="2"/>
    <x v="160"/>
    <m/>
    <m/>
    <m/>
    <n v="2"/>
    <n v="201208"/>
    <n v="40000"/>
  </r>
  <r>
    <x v="471"/>
    <x v="0"/>
    <m/>
    <x v="4"/>
    <x v="2"/>
    <x v="207"/>
    <m/>
    <m/>
    <m/>
    <n v="1"/>
    <n v="201208"/>
    <n v="4000"/>
  </r>
  <r>
    <x v="471"/>
    <x v="0"/>
    <m/>
    <x v="4"/>
    <x v="2"/>
    <x v="208"/>
    <m/>
    <m/>
    <m/>
    <n v="3"/>
    <n v="201208"/>
    <n v="60000"/>
  </r>
  <r>
    <x v="471"/>
    <x v="0"/>
    <m/>
    <x v="18"/>
    <x v="2"/>
    <x v="161"/>
    <m/>
    <m/>
    <m/>
    <n v="18"/>
    <n v="201208"/>
    <n v="54000"/>
  </r>
  <r>
    <x v="471"/>
    <x v="0"/>
    <m/>
    <x v="18"/>
    <x v="2"/>
    <x v="161"/>
    <m/>
    <m/>
    <m/>
    <n v="4"/>
    <n v="201208"/>
    <n v="12000"/>
  </r>
  <r>
    <x v="471"/>
    <x v="0"/>
    <m/>
    <x v="31"/>
    <x v="9"/>
    <x v="167"/>
    <m/>
    <m/>
    <m/>
    <n v="1"/>
    <n v="201208"/>
    <n v="22400"/>
  </r>
  <r>
    <x v="471"/>
    <x v="0"/>
    <m/>
    <x v="39"/>
    <x v="9"/>
    <x v="226"/>
    <m/>
    <m/>
    <m/>
    <n v="1"/>
    <n v="201208"/>
    <n v="38000"/>
  </r>
  <r>
    <x v="472"/>
    <x v="2"/>
    <m/>
    <x v="0"/>
    <x v="1"/>
    <x v="123"/>
    <m/>
    <m/>
    <m/>
    <n v="2"/>
    <n v="201208"/>
    <n v="70000"/>
  </r>
  <r>
    <x v="472"/>
    <x v="2"/>
    <m/>
    <x v="0"/>
    <x v="7"/>
    <x v="163"/>
    <m/>
    <m/>
    <m/>
    <n v="1"/>
    <n v="201208"/>
    <n v="20000"/>
  </r>
  <r>
    <x v="472"/>
    <x v="2"/>
    <m/>
    <x v="6"/>
    <x v="2"/>
    <x v="126"/>
    <m/>
    <m/>
    <m/>
    <n v="1"/>
    <n v="201208"/>
    <n v="20000"/>
  </r>
  <r>
    <x v="472"/>
    <x v="2"/>
    <m/>
    <x v="6"/>
    <x v="2"/>
    <x v="127"/>
    <m/>
    <m/>
    <m/>
    <n v="2"/>
    <n v="201208"/>
    <n v="70000"/>
  </r>
  <r>
    <x v="472"/>
    <x v="2"/>
    <m/>
    <x v="31"/>
    <x v="2"/>
    <x v="227"/>
    <m/>
    <m/>
    <m/>
    <n v="22"/>
    <n v="201208"/>
    <n v="492800"/>
  </r>
  <r>
    <x v="472"/>
    <x v="2"/>
    <m/>
    <x v="31"/>
    <x v="2"/>
    <x v="228"/>
    <m/>
    <m/>
    <m/>
    <n v="11"/>
    <n v="201208"/>
    <n v="431200"/>
  </r>
  <r>
    <x v="472"/>
    <x v="2"/>
    <m/>
    <x v="31"/>
    <x v="2"/>
    <x v="229"/>
    <m/>
    <m/>
    <m/>
    <n v="10"/>
    <n v="201208"/>
    <n v="546000"/>
  </r>
  <r>
    <x v="472"/>
    <x v="2"/>
    <m/>
    <x v="32"/>
    <x v="2"/>
    <x v="230"/>
    <m/>
    <m/>
    <m/>
    <n v="7"/>
    <n v="201208"/>
    <n v="259700"/>
  </r>
  <r>
    <x v="472"/>
    <x v="2"/>
    <m/>
    <x v="31"/>
    <x v="2"/>
    <x v="231"/>
    <m/>
    <m/>
    <m/>
    <n v="1"/>
    <n v="201208"/>
    <n v="22400"/>
  </r>
  <r>
    <x v="472"/>
    <x v="2"/>
    <m/>
    <x v="31"/>
    <x v="2"/>
    <x v="232"/>
    <m/>
    <m/>
    <m/>
    <n v="2"/>
    <n v="201208"/>
    <n v="78400"/>
  </r>
  <r>
    <x v="472"/>
    <x v="2"/>
    <m/>
    <x v="31"/>
    <x v="2"/>
    <x v="233"/>
    <m/>
    <m/>
    <m/>
    <n v="1"/>
    <n v="201208"/>
    <n v="54600"/>
  </r>
  <r>
    <x v="472"/>
    <x v="2"/>
    <m/>
    <x v="32"/>
    <x v="2"/>
    <x v="234"/>
    <m/>
    <m/>
    <m/>
    <n v="1"/>
    <n v="201208"/>
    <n v="37100"/>
  </r>
  <r>
    <x v="472"/>
    <x v="2"/>
    <m/>
    <x v="31"/>
    <x v="2"/>
    <x v="235"/>
    <m/>
    <m/>
    <m/>
    <n v="9"/>
    <n v="201208"/>
    <n v="201600"/>
  </r>
  <r>
    <x v="472"/>
    <x v="2"/>
    <m/>
    <x v="31"/>
    <x v="2"/>
    <x v="236"/>
    <m/>
    <m/>
    <m/>
    <n v="14"/>
    <n v="201208"/>
    <n v="548800"/>
  </r>
  <r>
    <x v="472"/>
    <x v="2"/>
    <m/>
    <x v="31"/>
    <x v="2"/>
    <x v="237"/>
    <m/>
    <m/>
    <m/>
    <n v="7"/>
    <n v="201208"/>
    <n v="382200"/>
  </r>
  <r>
    <x v="472"/>
    <x v="2"/>
    <m/>
    <x v="32"/>
    <x v="2"/>
    <x v="238"/>
    <m/>
    <m/>
    <m/>
    <n v="6"/>
    <n v="201208"/>
    <n v="222600"/>
  </r>
  <r>
    <x v="472"/>
    <x v="2"/>
    <m/>
    <x v="34"/>
    <x v="2"/>
    <x v="128"/>
    <m/>
    <m/>
    <m/>
    <n v="52"/>
    <n v="201208"/>
    <n v="1929200"/>
  </r>
  <r>
    <x v="472"/>
    <x v="2"/>
    <m/>
    <x v="25"/>
    <x v="2"/>
    <x v="129"/>
    <m/>
    <m/>
    <m/>
    <n v="3"/>
    <n v="201208"/>
    <n v="297000"/>
  </r>
  <r>
    <x v="472"/>
    <x v="2"/>
    <m/>
    <x v="0"/>
    <x v="2"/>
    <x v="224"/>
    <m/>
    <m/>
    <m/>
    <n v="37"/>
    <n v="201208"/>
    <n v="1221000"/>
  </r>
  <r>
    <x v="472"/>
    <x v="2"/>
    <m/>
    <x v="0"/>
    <x v="2"/>
    <x v="225"/>
    <m/>
    <m/>
    <m/>
    <n v="12"/>
    <n v="201208"/>
    <n v="456000"/>
  </r>
  <r>
    <x v="472"/>
    <x v="2"/>
    <m/>
    <x v="0"/>
    <x v="2"/>
    <x v="168"/>
    <m/>
    <m/>
    <m/>
    <n v="1"/>
    <n v="201208"/>
    <n v="20000"/>
  </r>
  <r>
    <x v="472"/>
    <x v="2"/>
    <m/>
    <x v="0"/>
    <x v="2"/>
    <x v="179"/>
    <m/>
    <m/>
    <m/>
    <n v="2"/>
    <n v="201208"/>
    <n v="6000"/>
  </r>
  <r>
    <x v="472"/>
    <x v="2"/>
    <m/>
    <x v="30"/>
    <x v="2"/>
    <x v="132"/>
    <m/>
    <m/>
    <m/>
    <n v="13"/>
    <n v="201208"/>
    <n v="291200"/>
  </r>
  <r>
    <x v="472"/>
    <x v="2"/>
    <m/>
    <x v="30"/>
    <x v="2"/>
    <x v="133"/>
    <m/>
    <m/>
    <m/>
    <n v="7"/>
    <n v="201208"/>
    <n v="274400"/>
  </r>
  <r>
    <x v="472"/>
    <x v="2"/>
    <m/>
    <x v="34"/>
    <x v="2"/>
    <x v="134"/>
    <m/>
    <m/>
    <m/>
    <n v="2"/>
    <n v="201208"/>
    <n v="74200"/>
  </r>
  <r>
    <x v="472"/>
    <x v="2"/>
    <m/>
    <x v="1"/>
    <x v="2"/>
    <x v="135"/>
    <m/>
    <m/>
    <m/>
    <n v="3"/>
    <n v="201208"/>
    <n v="60000"/>
  </r>
  <r>
    <x v="472"/>
    <x v="2"/>
    <m/>
    <x v="1"/>
    <x v="2"/>
    <x v="165"/>
    <m/>
    <m/>
    <m/>
    <n v="1"/>
    <n v="201208"/>
    <n v="35000"/>
  </r>
  <r>
    <x v="472"/>
    <x v="2"/>
    <m/>
    <x v="36"/>
    <x v="2"/>
    <x v="136"/>
    <m/>
    <m/>
    <m/>
    <n v="5"/>
    <n v="201208"/>
    <n v="140000"/>
  </r>
  <r>
    <x v="472"/>
    <x v="2"/>
    <m/>
    <x v="36"/>
    <x v="2"/>
    <x v="176"/>
    <m/>
    <m/>
    <m/>
    <n v="1"/>
    <n v="201208"/>
    <n v="49000"/>
  </r>
  <r>
    <x v="472"/>
    <x v="2"/>
    <m/>
    <x v="0"/>
    <x v="2"/>
    <x v="218"/>
    <m/>
    <m/>
    <m/>
    <n v="68"/>
    <n v="201208"/>
    <n v="1360000"/>
  </r>
  <r>
    <x v="472"/>
    <x v="2"/>
    <m/>
    <x v="0"/>
    <x v="2"/>
    <x v="239"/>
    <m/>
    <m/>
    <m/>
    <n v="11"/>
    <n v="201208"/>
    <n v="220000"/>
  </r>
  <r>
    <x v="472"/>
    <x v="2"/>
    <m/>
    <x v="0"/>
    <x v="2"/>
    <x v="240"/>
    <m/>
    <m/>
    <m/>
    <n v="15"/>
    <n v="201208"/>
    <n v="525000"/>
  </r>
  <r>
    <x v="472"/>
    <x v="2"/>
    <m/>
    <x v="0"/>
    <x v="2"/>
    <x v="219"/>
    <m/>
    <m/>
    <m/>
    <n v="31"/>
    <n v="201208"/>
    <n v="1085000"/>
  </r>
  <r>
    <x v="472"/>
    <x v="2"/>
    <m/>
    <x v="32"/>
    <x v="2"/>
    <x v="220"/>
    <m/>
    <m/>
    <m/>
    <n v="41"/>
    <n v="201208"/>
    <n v="1521100"/>
  </r>
  <r>
    <x v="472"/>
    <x v="2"/>
    <m/>
    <x v="18"/>
    <x v="2"/>
    <x v="125"/>
    <m/>
    <m/>
    <m/>
    <n v="63"/>
    <n v="201208"/>
    <n v="189000"/>
  </r>
  <r>
    <x v="472"/>
    <x v="2"/>
    <m/>
    <x v="0"/>
    <x v="2"/>
    <x v="138"/>
    <m/>
    <m/>
    <m/>
    <n v="1"/>
    <n v="201208"/>
    <n v="20000"/>
  </r>
  <r>
    <x v="472"/>
    <x v="2"/>
    <m/>
    <x v="0"/>
    <x v="2"/>
    <x v="141"/>
    <m/>
    <m/>
    <m/>
    <n v="2"/>
    <n v="201208"/>
    <n v="66000"/>
  </r>
  <r>
    <x v="472"/>
    <x v="2"/>
    <m/>
    <x v="32"/>
    <x v="2"/>
    <x v="213"/>
    <m/>
    <m/>
    <m/>
    <n v="2"/>
    <n v="201208"/>
    <n v="74200"/>
  </r>
  <r>
    <x v="472"/>
    <x v="2"/>
    <m/>
    <x v="0"/>
    <x v="2"/>
    <x v="197"/>
    <m/>
    <m/>
    <m/>
    <n v="1"/>
    <n v="201208"/>
    <n v="3000"/>
  </r>
  <r>
    <x v="472"/>
    <x v="2"/>
    <m/>
    <x v="4"/>
    <x v="2"/>
    <x v="142"/>
    <m/>
    <m/>
    <m/>
    <n v="1"/>
    <n v="201208"/>
    <n v="4000"/>
  </r>
  <r>
    <x v="472"/>
    <x v="2"/>
    <m/>
    <x v="4"/>
    <x v="2"/>
    <x v="143"/>
    <m/>
    <m/>
    <m/>
    <n v="4"/>
    <n v="201208"/>
    <n v="80000"/>
  </r>
  <r>
    <x v="472"/>
    <x v="2"/>
    <m/>
    <x v="4"/>
    <x v="2"/>
    <x v="144"/>
    <m/>
    <m/>
    <m/>
    <n v="8"/>
    <n v="201208"/>
    <n v="32000"/>
  </r>
  <r>
    <x v="472"/>
    <x v="2"/>
    <m/>
    <x v="31"/>
    <x v="2"/>
    <x v="145"/>
    <m/>
    <m/>
    <m/>
    <n v="36"/>
    <n v="201208"/>
    <n v="806400"/>
  </r>
  <r>
    <x v="472"/>
    <x v="2"/>
    <m/>
    <x v="31"/>
    <x v="2"/>
    <x v="146"/>
    <m/>
    <m/>
    <m/>
    <n v="34"/>
    <n v="201208"/>
    <n v="1332800"/>
  </r>
  <r>
    <x v="472"/>
    <x v="2"/>
    <m/>
    <x v="31"/>
    <x v="2"/>
    <x v="221"/>
    <m/>
    <m/>
    <m/>
    <n v="5"/>
    <n v="201208"/>
    <n v="273000"/>
  </r>
  <r>
    <x v="472"/>
    <x v="2"/>
    <m/>
    <x v="32"/>
    <x v="2"/>
    <x v="147"/>
    <m/>
    <m/>
    <m/>
    <n v="15"/>
    <n v="201208"/>
    <n v="556500"/>
  </r>
  <r>
    <x v="472"/>
    <x v="2"/>
    <m/>
    <x v="31"/>
    <x v="2"/>
    <x v="198"/>
    <m/>
    <m/>
    <m/>
    <n v="1"/>
    <n v="201208"/>
    <n v="22400"/>
  </r>
  <r>
    <x v="472"/>
    <x v="2"/>
    <m/>
    <x v="0"/>
    <x v="2"/>
    <x v="148"/>
    <m/>
    <m/>
    <m/>
    <n v="2"/>
    <n v="201208"/>
    <n v="40000"/>
  </r>
  <r>
    <x v="472"/>
    <x v="2"/>
    <m/>
    <x v="31"/>
    <x v="2"/>
    <x v="189"/>
    <m/>
    <m/>
    <m/>
    <n v="3"/>
    <n v="201208"/>
    <n v="67200"/>
  </r>
  <r>
    <x v="472"/>
    <x v="2"/>
    <m/>
    <x v="31"/>
    <x v="2"/>
    <x v="184"/>
    <m/>
    <m/>
    <m/>
    <n v="4"/>
    <n v="201208"/>
    <n v="156800"/>
  </r>
  <r>
    <x v="472"/>
    <x v="2"/>
    <m/>
    <x v="31"/>
    <x v="2"/>
    <x v="186"/>
    <m/>
    <m/>
    <m/>
    <n v="35"/>
    <n v="201208"/>
    <n v="784000"/>
  </r>
  <r>
    <x v="472"/>
    <x v="2"/>
    <m/>
    <x v="31"/>
    <x v="2"/>
    <x v="187"/>
    <m/>
    <m/>
    <m/>
    <n v="27"/>
    <n v="201208"/>
    <n v="1058400"/>
  </r>
  <r>
    <x v="472"/>
    <x v="2"/>
    <m/>
    <x v="31"/>
    <x v="2"/>
    <x v="222"/>
    <m/>
    <m/>
    <m/>
    <n v="4"/>
    <n v="201208"/>
    <n v="218400"/>
  </r>
  <r>
    <x v="472"/>
    <x v="2"/>
    <m/>
    <x v="32"/>
    <x v="2"/>
    <x v="188"/>
    <m/>
    <m/>
    <m/>
    <n v="13"/>
    <n v="201208"/>
    <n v="482300"/>
  </r>
  <r>
    <x v="472"/>
    <x v="2"/>
    <m/>
    <x v="22"/>
    <x v="2"/>
    <x v="150"/>
    <m/>
    <m/>
    <m/>
    <n v="9"/>
    <n v="201208"/>
    <n v="342000"/>
  </r>
  <r>
    <x v="472"/>
    <x v="2"/>
    <m/>
    <x v="22"/>
    <x v="2"/>
    <x v="150"/>
    <m/>
    <m/>
    <m/>
    <n v="7"/>
    <n v="201208"/>
    <n v="266000"/>
  </r>
  <r>
    <x v="472"/>
    <x v="2"/>
    <m/>
    <x v="5"/>
    <x v="2"/>
    <x v="151"/>
    <m/>
    <m/>
    <m/>
    <n v="24"/>
    <n v="201208"/>
    <n v="672000"/>
  </r>
  <r>
    <x v="472"/>
    <x v="2"/>
    <m/>
    <x v="5"/>
    <x v="2"/>
    <x v="152"/>
    <m/>
    <m/>
    <m/>
    <n v="5"/>
    <n v="201208"/>
    <n v="240000"/>
  </r>
  <r>
    <x v="472"/>
    <x v="2"/>
    <m/>
    <x v="5"/>
    <x v="2"/>
    <x v="153"/>
    <m/>
    <m/>
    <m/>
    <n v="13"/>
    <n v="201208"/>
    <n v="364000"/>
  </r>
  <r>
    <x v="472"/>
    <x v="2"/>
    <m/>
    <x v="33"/>
    <x v="2"/>
    <x v="155"/>
    <m/>
    <m/>
    <m/>
    <n v="2"/>
    <n v="201208"/>
    <n v="36400"/>
  </r>
  <r>
    <x v="472"/>
    <x v="2"/>
    <m/>
    <x v="33"/>
    <x v="2"/>
    <x v="156"/>
    <m/>
    <m/>
    <m/>
    <n v="2"/>
    <n v="201208"/>
    <n v="67600"/>
  </r>
  <r>
    <x v="472"/>
    <x v="2"/>
    <m/>
    <x v="19"/>
    <x v="2"/>
    <x v="157"/>
    <m/>
    <m/>
    <m/>
    <n v="19"/>
    <n v="201208"/>
    <n v="247000"/>
  </r>
  <r>
    <x v="472"/>
    <x v="2"/>
    <m/>
    <x v="19"/>
    <x v="2"/>
    <x v="158"/>
    <m/>
    <m/>
    <m/>
    <n v="7"/>
    <n v="201208"/>
    <n v="168000"/>
  </r>
  <r>
    <x v="472"/>
    <x v="2"/>
    <m/>
    <x v="19"/>
    <x v="2"/>
    <x v="159"/>
    <m/>
    <m/>
    <m/>
    <n v="3"/>
    <n v="201208"/>
    <n v="99000"/>
  </r>
  <r>
    <x v="472"/>
    <x v="2"/>
    <m/>
    <x v="19"/>
    <x v="2"/>
    <x v="181"/>
    <m/>
    <m/>
    <m/>
    <n v="1"/>
    <n v="201208"/>
    <n v="13000"/>
  </r>
  <r>
    <x v="472"/>
    <x v="2"/>
    <m/>
    <x v="35"/>
    <x v="2"/>
    <x v="170"/>
    <m/>
    <m/>
    <m/>
    <n v="1"/>
    <n v="201208"/>
    <n v="4000"/>
  </r>
  <r>
    <x v="472"/>
    <x v="2"/>
    <m/>
    <x v="35"/>
    <x v="2"/>
    <x v="160"/>
    <m/>
    <m/>
    <m/>
    <n v="4"/>
    <n v="201208"/>
    <n v="80000"/>
  </r>
  <r>
    <x v="472"/>
    <x v="2"/>
    <m/>
    <x v="4"/>
    <x v="2"/>
    <x v="241"/>
    <m/>
    <m/>
    <m/>
    <n v="1"/>
    <n v="201208"/>
    <n v="20000"/>
  </r>
  <r>
    <x v="472"/>
    <x v="2"/>
    <m/>
    <x v="4"/>
    <x v="2"/>
    <x v="208"/>
    <m/>
    <m/>
    <m/>
    <n v="1"/>
    <n v="201208"/>
    <n v="20000"/>
  </r>
  <r>
    <x v="472"/>
    <x v="2"/>
    <m/>
    <x v="18"/>
    <x v="2"/>
    <x v="161"/>
    <m/>
    <m/>
    <m/>
    <n v="16"/>
    <n v="201208"/>
    <n v="48000"/>
  </r>
  <r>
    <x v="472"/>
    <x v="2"/>
    <m/>
    <x v="18"/>
    <x v="2"/>
    <x v="161"/>
    <m/>
    <m/>
    <m/>
    <n v="1"/>
    <n v="201208"/>
    <n v="3000"/>
  </r>
  <r>
    <x v="473"/>
    <x v="5"/>
    <m/>
    <x v="0"/>
    <x v="7"/>
    <x v="163"/>
    <m/>
    <m/>
    <m/>
    <n v="3"/>
    <n v="201208"/>
    <n v="60000"/>
  </r>
  <r>
    <x v="473"/>
    <x v="5"/>
    <m/>
    <x v="6"/>
    <x v="2"/>
    <x v="126"/>
    <m/>
    <m/>
    <m/>
    <n v="1"/>
    <n v="201208"/>
    <n v="20000"/>
  </r>
  <r>
    <x v="473"/>
    <x v="5"/>
    <m/>
    <x v="6"/>
    <x v="2"/>
    <x v="127"/>
    <m/>
    <m/>
    <m/>
    <n v="2"/>
    <n v="201208"/>
    <n v="70000"/>
  </r>
  <r>
    <x v="473"/>
    <x v="5"/>
    <m/>
    <x v="31"/>
    <x v="2"/>
    <x v="227"/>
    <m/>
    <m/>
    <m/>
    <n v="31"/>
    <n v="201208"/>
    <n v="694400"/>
  </r>
  <r>
    <x v="473"/>
    <x v="5"/>
    <m/>
    <x v="31"/>
    <x v="2"/>
    <x v="228"/>
    <m/>
    <m/>
    <m/>
    <n v="35"/>
    <n v="201208"/>
    <n v="1372000"/>
  </r>
  <r>
    <x v="473"/>
    <x v="5"/>
    <m/>
    <x v="31"/>
    <x v="2"/>
    <x v="229"/>
    <m/>
    <m/>
    <m/>
    <n v="28"/>
    <n v="201208"/>
    <n v="1528800"/>
  </r>
  <r>
    <x v="473"/>
    <x v="5"/>
    <m/>
    <x v="32"/>
    <x v="2"/>
    <x v="230"/>
    <m/>
    <m/>
    <m/>
    <n v="10"/>
    <n v="201208"/>
    <n v="371000"/>
  </r>
  <r>
    <x v="473"/>
    <x v="5"/>
    <m/>
    <x v="31"/>
    <x v="2"/>
    <x v="231"/>
    <m/>
    <m/>
    <m/>
    <n v="6"/>
    <n v="201208"/>
    <n v="134400"/>
  </r>
  <r>
    <x v="473"/>
    <x v="5"/>
    <m/>
    <x v="31"/>
    <x v="2"/>
    <x v="232"/>
    <m/>
    <m/>
    <m/>
    <n v="4"/>
    <n v="201208"/>
    <n v="156800"/>
  </r>
  <r>
    <x v="473"/>
    <x v="5"/>
    <m/>
    <x v="31"/>
    <x v="2"/>
    <x v="233"/>
    <m/>
    <m/>
    <m/>
    <n v="3"/>
    <n v="201208"/>
    <n v="163800"/>
  </r>
  <r>
    <x v="473"/>
    <x v="5"/>
    <m/>
    <x v="32"/>
    <x v="2"/>
    <x v="234"/>
    <m/>
    <m/>
    <m/>
    <n v="2"/>
    <n v="201208"/>
    <n v="74200"/>
  </r>
  <r>
    <x v="473"/>
    <x v="5"/>
    <m/>
    <x v="31"/>
    <x v="2"/>
    <x v="235"/>
    <m/>
    <m/>
    <m/>
    <n v="37"/>
    <n v="201208"/>
    <n v="828800"/>
  </r>
  <r>
    <x v="473"/>
    <x v="5"/>
    <m/>
    <x v="31"/>
    <x v="2"/>
    <x v="236"/>
    <m/>
    <m/>
    <m/>
    <n v="25"/>
    <n v="201208"/>
    <n v="980000"/>
  </r>
  <r>
    <x v="473"/>
    <x v="5"/>
    <m/>
    <x v="31"/>
    <x v="2"/>
    <x v="237"/>
    <m/>
    <m/>
    <m/>
    <n v="21"/>
    <n v="201208"/>
    <n v="1146600"/>
  </r>
  <r>
    <x v="473"/>
    <x v="5"/>
    <m/>
    <x v="32"/>
    <x v="2"/>
    <x v="238"/>
    <m/>
    <m/>
    <m/>
    <n v="10"/>
    <n v="201208"/>
    <n v="371000"/>
  </r>
  <r>
    <x v="473"/>
    <x v="5"/>
    <m/>
    <x v="34"/>
    <x v="2"/>
    <x v="128"/>
    <m/>
    <m/>
    <m/>
    <n v="35"/>
    <n v="201208"/>
    <n v="1298500"/>
  </r>
  <r>
    <x v="473"/>
    <x v="5"/>
    <m/>
    <x v="25"/>
    <x v="2"/>
    <x v="129"/>
    <m/>
    <m/>
    <m/>
    <n v="3"/>
    <n v="201208"/>
    <n v="297000"/>
  </r>
  <r>
    <x v="473"/>
    <x v="5"/>
    <m/>
    <x v="0"/>
    <x v="2"/>
    <x v="224"/>
    <m/>
    <m/>
    <m/>
    <n v="21"/>
    <n v="201208"/>
    <n v="693000"/>
  </r>
  <r>
    <x v="473"/>
    <x v="5"/>
    <m/>
    <x v="0"/>
    <x v="2"/>
    <x v="225"/>
    <m/>
    <m/>
    <m/>
    <n v="6"/>
    <n v="201208"/>
    <n v="228000"/>
  </r>
  <r>
    <x v="473"/>
    <x v="5"/>
    <m/>
    <x v="0"/>
    <x v="2"/>
    <x v="178"/>
    <m/>
    <m/>
    <m/>
    <n v="1"/>
    <n v="201208"/>
    <n v="35000"/>
  </r>
  <r>
    <x v="473"/>
    <x v="5"/>
    <m/>
    <x v="30"/>
    <x v="2"/>
    <x v="132"/>
    <m/>
    <m/>
    <m/>
    <n v="11"/>
    <n v="201208"/>
    <n v="246400"/>
  </r>
  <r>
    <x v="473"/>
    <x v="5"/>
    <m/>
    <x v="34"/>
    <x v="2"/>
    <x v="134"/>
    <m/>
    <m/>
    <m/>
    <n v="3"/>
    <n v="201208"/>
    <n v="111300"/>
  </r>
  <r>
    <x v="473"/>
    <x v="5"/>
    <m/>
    <x v="1"/>
    <x v="2"/>
    <x v="135"/>
    <m/>
    <m/>
    <m/>
    <n v="2"/>
    <n v="201208"/>
    <n v="40000"/>
  </r>
  <r>
    <x v="473"/>
    <x v="5"/>
    <m/>
    <x v="1"/>
    <x v="2"/>
    <x v="165"/>
    <m/>
    <m/>
    <m/>
    <n v="1"/>
    <n v="201208"/>
    <n v="35000"/>
  </r>
  <r>
    <x v="473"/>
    <x v="5"/>
    <m/>
    <x v="36"/>
    <x v="2"/>
    <x v="136"/>
    <m/>
    <m/>
    <m/>
    <n v="2"/>
    <n v="201208"/>
    <n v="56000"/>
  </r>
  <r>
    <x v="473"/>
    <x v="5"/>
    <m/>
    <x v="0"/>
    <x v="2"/>
    <x v="218"/>
    <m/>
    <m/>
    <m/>
    <n v="48"/>
    <n v="201208"/>
    <n v="960000"/>
  </r>
  <r>
    <x v="473"/>
    <x v="5"/>
    <m/>
    <x v="0"/>
    <x v="2"/>
    <x v="239"/>
    <m/>
    <m/>
    <m/>
    <n v="18"/>
    <n v="201208"/>
    <n v="360000"/>
  </r>
  <r>
    <x v="473"/>
    <x v="5"/>
    <m/>
    <x v="0"/>
    <x v="2"/>
    <x v="240"/>
    <m/>
    <m/>
    <m/>
    <n v="25"/>
    <n v="201208"/>
    <n v="875000"/>
  </r>
  <r>
    <x v="473"/>
    <x v="5"/>
    <m/>
    <x v="32"/>
    <x v="2"/>
    <x v="220"/>
    <m/>
    <m/>
    <m/>
    <n v="12"/>
    <n v="201208"/>
    <n v="445200"/>
  </r>
  <r>
    <x v="473"/>
    <x v="5"/>
    <m/>
    <x v="18"/>
    <x v="2"/>
    <x v="125"/>
    <m/>
    <m/>
    <m/>
    <n v="20"/>
    <n v="201208"/>
    <n v="60000"/>
  </r>
  <r>
    <x v="473"/>
    <x v="5"/>
    <m/>
    <x v="0"/>
    <x v="2"/>
    <x v="139"/>
    <m/>
    <m/>
    <m/>
    <n v="1"/>
    <n v="201208"/>
    <n v="35000"/>
  </r>
  <r>
    <x v="473"/>
    <x v="5"/>
    <m/>
    <x v="4"/>
    <x v="2"/>
    <x v="143"/>
    <m/>
    <m/>
    <m/>
    <n v="6"/>
    <n v="201208"/>
    <n v="120000"/>
  </r>
  <r>
    <x v="473"/>
    <x v="5"/>
    <m/>
    <x v="4"/>
    <x v="2"/>
    <x v="144"/>
    <m/>
    <m/>
    <m/>
    <n v="12"/>
    <n v="201208"/>
    <n v="48000"/>
  </r>
  <r>
    <x v="473"/>
    <x v="5"/>
    <m/>
    <x v="31"/>
    <x v="2"/>
    <x v="145"/>
    <m/>
    <m/>
    <m/>
    <n v="3"/>
    <n v="201208"/>
    <n v="67200"/>
  </r>
  <r>
    <x v="473"/>
    <x v="5"/>
    <m/>
    <x v="22"/>
    <x v="2"/>
    <x v="150"/>
    <m/>
    <m/>
    <m/>
    <n v="9"/>
    <n v="201208"/>
    <n v="342000"/>
  </r>
  <r>
    <x v="473"/>
    <x v="5"/>
    <m/>
    <x v="22"/>
    <x v="2"/>
    <x v="150"/>
    <m/>
    <m/>
    <m/>
    <n v="4"/>
    <n v="201208"/>
    <n v="152000"/>
  </r>
  <r>
    <x v="473"/>
    <x v="5"/>
    <m/>
    <x v="5"/>
    <x v="2"/>
    <x v="151"/>
    <m/>
    <m/>
    <m/>
    <n v="19"/>
    <n v="201208"/>
    <n v="532000"/>
  </r>
  <r>
    <x v="473"/>
    <x v="5"/>
    <m/>
    <x v="5"/>
    <x v="2"/>
    <x v="152"/>
    <m/>
    <m/>
    <m/>
    <n v="2"/>
    <n v="201208"/>
    <n v="96000"/>
  </r>
  <r>
    <x v="473"/>
    <x v="5"/>
    <m/>
    <x v="5"/>
    <x v="2"/>
    <x v="153"/>
    <m/>
    <m/>
    <m/>
    <n v="2"/>
    <n v="201208"/>
    <n v="56000"/>
  </r>
  <r>
    <x v="473"/>
    <x v="5"/>
    <m/>
    <x v="33"/>
    <x v="2"/>
    <x v="155"/>
    <m/>
    <m/>
    <m/>
    <n v="3"/>
    <n v="201208"/>
    <n v="54600"/>
  </r>
  <r>
    <x v="473"/>
    <x v="5"/>
    <m/>
    <x v="33"/>
    <x v="2"/>
    <x v="156"/>
    <m/>
    <m/>
    <m/>
    <n v="1"/>
    <n v="201208"/>
    <n v="33800"/>
  </r>
  <r>
    <x v="473"/>
    <x v="5"/>
    <m/>
    <x v="19"/>
    <x v="2"/>
    <x v="157"/>
    <m/>
    <m/>
    <m/>
    <n v="16"/>
    <n v="201208"/>
    <n v="208000"/>
  </r>
  <r>
    <x v="473"/>
    <x v="5"/>
    <m/>
    <x v="19"/>
    <x v="2"/>
    <x v="158"/>
    <m/>
    <m/>
    <m/>
    <n v="3"/>
    <n v="201208"/>
    <n v="72000"/>
  </r>
  <r>
    <x v="473"/>
    <x v="5"/>
    <m/>
    <x v="19"/>
    <x v="2"/>
    <x v="159"/>
    <m/>
    <m/>
    <m/>
    <n v="2"/>
    <n v="201208"/>
    <n v="66000"/>
  </r>
  <r>
    <x v="473"/>
    <x v="5"/>
    <m/>
    <x v="4"/>
    <x v="2"/>
    <x v="242"/>
    <m/>
    <m/>
    <m/>
    <n v="1"/>
    <n v="201208"/>
    <n v="20000"/>
  </r>
  <r>
    <x v="473"/>
    <x v="5"/>
    <m/>
    <x v="4"/>
    <x v="2"/>
    <x v="241"/>
    <m/>
    <m/>
    <m/>
    <n v="1"/>
    <n v="201208"/>
    <n v="20000"/>
  </r>
  <r>
    <x v="473"/>
    <x v="5"/>
    <m/>
    <x v="18"/>
    <x v="2"/>
    <x v="161"/>
    <m/>
    <m/>
    <m/>
    <n v="21"/>
    <n v="201208"/>
    <n v="63000"/>
  </r>
  <r>
    <x v="473"/>
    <x v="5"/>
    <m/>
    <x v="18"/>
    <x v="2"/>
    <x v="161"/>
    <m/>
    <m/>
    <m/>
    <n v="2"/>
    <n v="201208"/>
    <n v="6000"/>
  </r>
  <r>
    <x v="474"/>
    <x v="6"/>
    <m/>
    <x v="0"/>
    <x v="7"/>
    <x v="163"/>
    <m/>
    <m/>
    <m/>
    <n v="2"/>
    <n v="201208"/>
    <n v="40000"/>
  </r>
  <r>
    <x v="474"/>
    <x v="6"/>
    <m/>
    <x v="6"/>
    <x v="2"/>
    <x v="126"/>
    <m/>
    <m/>
    <m/>
    <n v="2"/>
    <n v="201208"/>
    <n v="40000"/>
  </r>
  <r>
    <x v="474"/>
    <x v="6"/>
    <m/>
    <x v="6"/>
    <x v="2"/>
    <x v="127"/>
    <m/>
    <m/>
    <m/>
    <n v="1"/>
    <n v="201208"/>
    <n v="35000"/>
  </r>
  <r>
    <x v="474"/>
    <x v="6"/>
    <m/>
    <x v="31"/>
    <x v="2"/>
    <x v="227"/>
    <m/>
    <m/>
    <m/>
    <n v="37"/>
    <n v="201208"/>
    <n v="828800"/>
  </r>
  <r>
    <x v="474"/>
    <x v="6"/>
    <m/>
    <x v="31"/>
    <x v="2"/>
    <x v="228"/>
    <m/>
    <m/>
    <m/>
    <n v="38"/>
    <n v="201208"/>
    <n v="1489600"/>
  </r>
  <r>
    <x v="474"/>
    <x v="6"/>
    <m/>
    <x v="31"/>
    <x v="2"/>
    <x v="229"/>
    <m/>
    <m/>
    <m/>
    <n v="31"/>
    <n v="201208"/>
    <n v="1692600"/>
  </r>
  <r>
    <x v="474"/>
    <x v="6"/>
    <m/>
    <x v="32"/>
    <x v="2"/>
    <x v="230"/>
    <m/>
    <m/>
    <m/>
    <n v="16"/>
    <n v="201208"/>
    <n v="593600"/>
  </r>
  <r>
    <x v="474"/>
    <x v="6"/>
    <m/>
    <x v="31"/>
    <x v="2"/>
    <x v="231"/>
    <m/>
    <m/>
    <m/>
    <n v="6"/>
    <n v="201208"/>
    <n v="134400"/>
  </r>
  <r>
    <x v="474"/>
    <x v="6"/>
    <m/>
    <x v="31"/>
    <x v="2"/>
    <x v="232"/>
    <m/>
    <m/>
    <m/>
    <n v="7"/>
    <n v="201208"/>
    <n v="274400"/>
  </r>
  <r>
    <x v="474"/>
    <x v="6"/>
    <m/>
    <x v="31"/>
    <x v="2"/>
    <x v="233"/>
    <m/>
    <m/>
    <m/>
    <n v="4"/>
    <n v="201208"/>
    <n v="218400"/>
  </r>
  <r>
    <x v="474"/>
    <x v="6"/>
    <m/>
    <x v="32"/>
    <x v="2"/>
    <x v="234"/>
    <m/>
    <m/>
    <m/>
    <n v="3"/>
    <n v="201208"/>
    <n v="111300"/>
  </r>
  <r>
    <x v="474"/>
    <x v="6"/>
    <m/>
    <x v="31"/>
    <x v="2"/>
    <x v="235"/>
    <m/>
    <m/>
    <m/>
    <n v="36"/>
    <n v="201208"/>
    <n v="806400"/>
  </r>
  <r>
    <x v="474"/>
    <x v="6"/>
    <m/>
    <x v="31"/>
    <x v="2"/>
    <x v="236"/>
    <m/>
    <m/>
    <m/>
    <n v="26"/>
    <n v="201208"/>
    <n v="1019200"/>
  </r>
  <r>
    <x v="474"/>
    <x v="6"/>
    <m/>
    <x v="31"/>
    <x v="2"/>
    <x v="237"/>
    <m/>
    <m/>
    <m/>
    <n v="23"/>
    <n v="201208"/>
    <n v="1255800"/>
  </r>
  <r>
    <x v="474"/>
    <x v="6"/>
    <m/>
    <x v="32"/>
    <x v="2"/>
    <x v="238"/>
    <m/>
    <m/>
    <m/>
    <n v="11"/>
    <n v="201208"/>
    <n v="408100"/>
  </r>
  <r>
    <x v="474"/>
    <x v="6"/>
    <m/>
    <x v="34"/>
    <x v="2"/>
    <x v="128"/>
    <m/>
    <m/>
    <m/>
    <n v="45"/>
    <n v="201208"/>
    <n v="1669500"/>
  </r>
  <r>
    <x v="474"/>
    <x v="6"/>
    <m/>
    <x v="25"/>
    <x v="2"/>
    <x v="129"/>
    <m/>
    <m/>
    <m/>
    <n v="4"/>
    <n v="201208"/>
    <n v="396000"/>
  </r>
  <r>
    <x v="474"/>
    <x v="6"/>
    <m/>
    <x v="0"/>
    <x v="2"/>
    <x v="224"/>
    <m/>
    <m/>
    <m/>
    <n v="42"/>
    <n v="201208"/>
    <n v="1386000"/>
  </r>
  <r>
    <x v="474"/>
    <x v="6"/>
    <m/>
    <x v="0"/>
    <x v="2"/>
    <x v="225"/>
    <m/>
    <m/>
    <m/>
    <n v="10"/>
    <n v="201208"/>
    <n v="380000"/>
  </r>
  <r>
    <x v="474"/>
    <x v="6"/>
    <m/>
    <x v="0"/>
    <x v="2"/>
    <x v="168"/>
    <m/>
    <m/>
    <m/>
    <n v="1"/>
    <n v="201208"/>
    <n v="20000"/>
  </r>
  <r>
    <x v="474"/>
    <x v="6"/>
    <m/>
    <x v="0"/>
    <x v="2"/>
    <x v="179"/>
    <m/>
    <m/>
    <m/>
    <n v="1"/>
    <n v="201208"/>
    <n v="3000"/>
  </r>
  <r>
    <x v="474"/>
    <x v="6"/>
    <m/>
    <x v="30"/>
    <x v="2"/>
    <x v="132"/>
    <m/>
    <m/>
    <m/>
    <n v="10"/>
    <n v="201208"/>
    <n v="224000"/>
  </r>
  <r>
    <x v="474"/>
    <x v="6"/>
    <m/>
    <x v="30"/>
    <x v="2"/>
    <x v="133"/>
    <m/>
    <m/>
    <m/>
    <n v="4"/>
    <n v="201208"/>
    <n v="156800"/>
  </r>
  <r>
    <x v="474"/>
    <x v="6"/>
    <m/>
    <x v="34"/>
    <x v="2"/>
    <x v="134"/>
    <m/>
    <m/>
    <m/>
    <n v="1"/>
    <n v="201208"/>
    <n v="37100"/>
  </r>
  <r>
    <x v="474"/>
    <x v="6"/>
    <m/>
    <x v="1"/>
    <x v="2"/>
    <x v="135"/>
    <m/>
    <m/>
    <m/>
    <n v="6"/>
    <n v="201208"/>
    <n v="120000"/>
  </r>
  <r>
    <x v="474"/>
    <x v="6"/>
    <m/>
    <x v="36"/>
    <x v="2"/>
    <x v="136"/>
    <m/>
    <m/>
    <m/>
    <n v="5"/>
    <n v="201208"/>
    <n v="140000"/>
  </r>
  <r>
    <x v="474"/>
    <x v="6"/>
    <m/>
    <x v="0"/>
    <x v="2"/>
    <x v="218"/>
    <m/>
    <m/>
    <m/>
    <n v="65"/>
    <n v="201208"/>
    <n v="1300000"/>
  </r>
  <r>
    <x v="474"/>
    <x v="6"/>
    <m/>
    <x v="0"/>
    <x v="2"/>
    <x v="239"/>
    <m/>
    <m/>
    <m/>
    <n v="20"/>
    <n v="201208"/>
    <n v="400000"/>
  </r>
  <r>
    <x v="474"/>
    <x v="6"/>
    <m/>
    <x v="0"/>
    <x v="2"/>
    <x v="240"/>
    <m/>
    <m/>
    <m/>
    <n v="32"/>
    <n v="201208"/>
    <n v="1120000"/>
  </r>
  <r>
    <x v="474"/>
    <x v="6"/>
    <m/>
    <x v="32"/>
    <x v="2"/>
    <x v="220"/>
    <m/>
    <m/>
    <m/>
    <n v="30"/>
    <n v="201208"/>
    <n v="1113000"/>
  </r>
  <r>
    <x v="474"/>
    <x v="6"/>
    <m/>
    <x v="18"/>
    <x v="2"/>
    <x v="125"/>
    <m/>
    <m/>
    <m/>
    <n v="52"/>
    <n v="201208"/>
    <n v="156000"/>
  </r>
  <r>
    <x v="474"/>
    <x v="6"/>
    <m/>
    <x v="4"/>
    <x v="2"/>
    <x v="142"/>
    <m/>
    <m/>
    <m/>
    <n v="2"/>
    <n v="201208"/>
    <n v="8000"/>
  </r>
  <r>
    <x v="474"/>
    <x v="6"/>
    <m/>
    <x v="4"/>
    <x v="2"/>
    <x v="143"/>
    <m/>
    <m/>
    <m/>
    <n v="5"/>
    <n v="201208"/>
    <n v="100000"/>
  </r>
  <r>
    <x v="474"/>
    <x v="6"/>
    <m/>
    <x v="4"/>
    <x v="2"/>
    <x v="144"/>
    <m/>
    <m/>
    <m/>
    <n v="5"/>
    <n v="201208"/>
    <n v="20000"/>
  </r>
  <r>
    <x v="474"/>
    <x v="6"/>
    <m/>
    <x v="31"/>
    <x v="2"/>
    <x v="146"/>
    <m/>
    <m/>
    <m/>
    <n v="1"/>
    <n v="201208"/>
    <n v="39200"/>
  </r>
  <r>
    <x v="474"/>
    <x v="6"/>
    <m/>
    <x v="22"/>
    <x v="2"/>
    <x v="150"/>
    <m/>
    <m/>
    <m/>
    <n v="9"/>
    <n v="201208"/>
    <n v="342000"/>
  </r>
  <r>
    <x v="474"/>
    <x v="6"/>
    <m/>
    <x v="22"/>
    <x v="2"/>
    <x v="150"/>
    <m/>
    <m/>
    <m/>
    <n v="4"/>
    <n v="201208"/>
    <n v="152000"/>
  </r>
  <r>
    <x v="474"/>
    <x v="6"/>
    <m/>
    <x v="5"/>
    <x v="2"/>
    <x v="151"/>
    <m/>
    <m/>
    <m/>
    <n v="21"/>
    <n v="201208"/>
    <n v="588000"/>
  </r>
  <r>
    <x v="474"/>
    <x v="6"/>
    <m/>
    <x v="5"/>
    <x v="2"/>
    <x v="152"/>
    <m/>
    <m/>
    <m/>
    <n v="13"/>
    <n v="201208"/>
    <n v="624000"/>
  </r>
  <r>
    <x v="474"/>
    <x v="6"/>
    <m/>
    <x v="5"/>
    <x v="2"/>
    <x v="153"/>
    <m/>
    <m/>
    <m/>
    <n v="6"/>
    <n v="201208"/>
    <n v="168000"/>
  </r>
  <r>
    <x v="474"/>
    <x v="6"/>
    <m/>
    <x v="33"/>
    <x v="2"/>
    <x v="155"/>
    <m/>
    <m/>
    <m/>
    <n v="2"/>
    <n v="201208"/>
    <n v="36400"/>
  </r>
  <r>
    <x v="474"/>
    <x v="6"/>
    <m/>
    <x v="33"/>
    <x v="2"/>
    <x v="156"/>
    <m/>
    <m/>
    <m/>
    <n v="2"/>
    <n v="201208"/>
    <n v="67600"/>
  </r>
  <r>
    <x v="474"/>
    <x v="6"/>
    <m/>
    <x v="19"/>
    <x v="2"/>
    <x v="157"/>
    <m/>
    <m/>
    <m/>
    <n v="18"/>
    <n v="201208"/>
    <n v="234000"/>
  </r>
  <r>
    <x v="474"/>
    <x v="6"/>
    <m/>
    <x v="19"/>
    <x v="2"/>
    <x v="158"/>
    <m/>
    <m/>
    <m/>
    <n v="7"/>
    <n v="201208"/>
    <n v="168000"/>
  </r>
  <r>
    <x v="474"/>
    <x v="6"/>
    <m/>
    <x v="19"/>
    <x v="2"/>
    <x v="159"/>
    <m/>
    <m/>
    <m/>
    <n v="2"/>
    <n v="201208"/>
    <n v="66000"/>
  </r>
  <r>
    <x v="474"/>
    <x v="6"/>
    <m/>
    <x v="35"/>
    <x v="2"/>
    <x v="170"/>
    <m/>
    <m/>
    <m/>
    <n v="2"/>
    <n v="201208"/>
    <n v="8000"/>
  </r>
  <r>
    <x v="474"/>
    <x v="6"/>
    <m/>
    <x v="4"/>
    <x v="2"/>
    <x v="242"/>
    <m/>
    <m/>
    <m/>
    <n v="1"/>
    <n v="201208"/>
    <n v="20000"/>
  </r>
  <r>
    <x v="474"/>
    <x v="6"/>
    <m/>
    <x v="4"/>
    <x v="2"/>
    <x v="241"/>
    <m/>
    <m/>
    <m/>
    <n v="4"/>
    <n v="201208"/>
    <n v="80000"/>
  </r>
  <r>
    <x v="474"/>
    <x v="6"/>
    <m/>
    <x v="18"/>
    <x v="2"/>
    <x v="161"/>
    <m/>
    <m/>
    <m/>
    <n v="15"/>
    <n v="201208"/>
    <n v="45000"/>
  </r>
  <r>
    <x v="475"/>
    <x v="3"/>
    <m/>
    <x v="0"/>
    <x v="1"/>
    <x v="123"/>
    <m/>
    <m/>
    <m/>
    <n v="3"/>
    <n v="201208"/>
    <n v="105000"/>
  </r>
  <r>
    <x v="475"/>
    <x v="3"/>
    <m/>
    <x v="0"/>
    <x v="1"/>
    <x v="124"/>
    <m/>
    <m/>
    <m/>
    <n v="2"/>
    <n v="201208"/>
    <n v="40000"/>
  </r>
  <r>
    <x v="475"/>
    <x v="3"/>
    <m/>
    <x v="0"/>
    <x v="7"/>
    <x v="163"/>
    <m/>
    <m/>
    <m/>
    <n v="2"/>
    <n v="201208"/>
    <n v="40000"/>
  </r>
  <r>
    <x v="475"/>
    <x v="3"/>
    <m/>
    <x v="31"/>
    <x v="3"/>
    <x v="88"/>
    <m/>
    <m/>
    <m/>
    <n v="1"/>
    <n v="201208"/>
    <n v="0"/>
  </r>
  <r>
    <x v="475"/>
    <x v="3"/>
    <m/>
    <x v="6"/>
    <x v="2"/>
    <x v="126"/>
    <m/>
    <m/>
    <m/>
    <n v="3"/>
    <n v="201208"/>
    <n v="60000"/>
  </r>
  <r>
    <x v="475"/>
    <x v="3"/>
    <m/>
    <x v="6"/>
    <x v="2"/>
    <x v="127"/>
    <m/>
    <m/>
    <m/>
    <n v="1"/>
    <n v="201208"/>
    <n v="35000"/>
  </r>
  <r>
    <x v="475"/>
    <x v="3"/>
    <m/>
    <x v="31"/>
    <x v="2"/>
    <x v="227"/>
    <m/>
    <m/>
    <m/>
    <n v="39"/>
    <n v="201208"/>
    <n v="873600"/>
  </r>
  <r>
    <x v="475"/>
    <x v="3"/>
    <m/>
    <x v="31"/>
    <x v="2"/>
    <x v="228"/>
    <m/>
    <m/>
    <m/>
    <n v="27"/>
    <n v="201208"/>
    <n v="1058400"/>
  </r>
  <r>
    <x v="475"/>
    <x v="3"/>
    <m/>
    <x v="31"/>
    <x v="2"/>
    <x v="229"/>
    <m/>
    <m/>
    <m/>
    <n v="24"/>
    <n v="201208"/>
    <n v="1310400"/>
  </r>
  <r>
    <x v="475"/>
    <x v="3"/>
    <m/>
    <x v="32"/>
    <x v="2"/>
    <x v="230"/>
    <m/>
    <m/>
    <m/>
    <n v="10"/>
    <n v="201208"/>
    <n v="371000"/>
  </r>
  <r>
    <x v="475"/>
    <x v="3"/>
    <m/>
    <x v="31"/>
    <x v="2"/>
    <x v="231"/>
    <m/>
    <m/>
    <m/>
    <n v="6"/>
    <n v="201208"/>
    <n v="134400"/>
  </r>
  <r>
    <x v="475"/>
    <x v="3"/>
    <m/>
    <x v="31"/>
    <x v="2"/>
    <x v="232"/>
    <m/>
    <m/>
    <m/>
    <n v="4"/>
    <n v="201208"/>
    <n v="156800"/>
  </r>
  <r>
    <x v="475"/>
    <x v="3"/>
    <m/>
    <x v="31"/>
    <x v="2"/>
    <x v="233"/>
    <m/>
    <m/>
    <m/>
    <n v="7"/>
    <n v="201208"/>
    <n v="382200"/>
  </r>
  <r>
    <x v="475"/>
    <x v="3"/>
    <m/>
    <x v="32"/>
    <x v="2"/>
    <x v="234"/>
    <m/>
    <m/>
    <m/>
    <n v="1"/>
    <n v="201208"/>
    <n v="37100"/>
  </r>
  <r>
    <x v="475"/>
    <x v="3"/>
    <m/>
    <x v="31"/>
    <x v="2"/>
    <x v="235"/>
    <m/>
    <m/>
    <m/>
    <n v="21"/>
    <n v="201208"/>
    <n v="470400"/>
  </r>
  <r>
    <x v="475"/>
    <x v="3"/>
    <m/>
    <x v="31"/>
    <x v="2"/>
    <x v="236"/>
    <m/>
    <m/>
    <m/>
    <n v="17"/>
    <n v="201208"/>
    <n v="666400"/>
  </r>
  <r>
    <x v="475"/>
    <x v="3"/>
    <m/>
    <x v="31"/>
    <x v="2"/>
    <x v="237"/>
    <m/>
    <m/>
    <m/>
    <n v="8"/>
    <n v="201208"/>
    <n v="436800"/>
  </r>
  <r>
    <x v="475"/>
    <x v="3"/>
    <m/>
    <x v="32"/>
    <x v="2"/>
    <x v="238"/>
    <m/>
    <m/>
    <m/>
    <n v="9"/>
    <n v="201208"/>
    <n v="333900"/>
  </r>
  <r>
    <x v="475"/>
    <x v="3"/>
    <m/>
    <x v="34"/>
    <x v="2"/>
    <x v="128"/>
    <m/>
    <m/>
    <m/>
    <n v="57"/>
    <n v="201208"/>
    <n v="2114700"/>
  </r>
  <r>
    <x v="475"/>
    <x v="3"/>
    <m/>
    <x v="25"/>
    <x v="2"/>
    <x v="129"/>
    <m/>
    <m/>
    <m/>
    <n v="6"/>
    <n v="201208"/>
    <n v="594000"/>
  </r>
  <r>
    <x v="475"/>
    <x v="3"/>
    <m/>
    <x v="0"/>
    <x v="2"/>
    <x v="224"/>
    <m/>
    <m/>
    <m/>
    <n v="45"/>
    <n v="201208"/>
    <n v="1485000"/>
  </r>
  <r>
    <x v="475"/>
    <x v="3"/>
    <m/>
    <x v="0"/>
    <x v="2"/>
    <x v="225"/>
    <m/>
    <m/>
    <m/>
    <n v="18"/>
    <n v="201208"/>
    <n v="684000"/>
  </r>
  <r>
    <x v="475"/>
    <x v="3"/>
    <m/>
    <x v="0"/>
    <x v="2"/>
    <x v="131"/>
    <m/>
    <m/>
    <m/>
    <n v="2"/>
    <n v="201208"/>
    <n v="66000"/>
  </r>
  <r>
    <x v="475"/>
    <x v="3"/>
    <m/>
    <x v="30"/>
    <x v="2"/>
    <x v="132"/>
    <m/>
    <m/>
    <m/>
    <n v="13"/>
    <n v="201208"/>
    <n v="291200"/>
  </r>
  <r>
    <x v="475"/>
    <x v="3"/>
    <m/>
    <x v="30"/>
    <x v="2"/>
    <x v="133"/>
    <m/>
    <m/>
    <m/>
    <n v="2"/>
    <n v="201208"/>
    <n v="78400"/>
  </r>
  <r>
    <x v="475"/>
    <x v="3"/>
    <m/>
    <x v="34"/>
    <x v="2"/>
    <x v="134"/>
    <m/>
    <m/>
    <m/>
    <n v="2"/>
    <n v="201208"/>
    <n v="74200"/>
  </r>
  <r>
    <x v="475"/>
    <x v="3"/>
    <m/>
    <x v="1"/>
    <x v="2"/>
    <x v="135"/>
    <m/>
    <m/>
    <m/>
    <n v="2"/>
    <n v="201208"/>
    <n v="40000"/>
  </r>
  <r>
    <x v="475"/>
    <x v="3"/>
    <m/>
    <x v="36"/>
    <x v="2"/>
    <x v="136"/>
    <m/>
    <m/>
    <m/>
    <n v="4"/>
    <n v="201208"/>
    <n v="112000"/>
  </r>
  <r>
    <x v="475"/>
    <x v="3"/>
    <m/>
    <x v="0"/>
    <x v="2"/>
    <x v="218"/>
    <m/>
    <m/>
    <m/>
    <n v="73"/>
    <n v="201208"/>
    <n v="1460000"/>
  </r>
  <r>
    <x v="475"/>
    <x v="3"/>
    <m/>
    <x v="0"/>
    <x v="2"/>
    <x v="239"/>
    <m/>
    <m/>
    <m/>
    <n v="36"/>
    <n v="201208"/>
    <n v="720000"/>
  </r>
  <r>
    <x v="475"/>
    <x v="3"/>
    <m/>
    <x v="0"/>
    <x v="2"/>
    <x v="240"/>
    <m/>
    <m/>
    <m/>
    <n v="48"/>
    <n v="201208"/>
    <n v="1680000"/>
  </r>
  <r>
    <x v="475"/>
    <x v="3"/>
    <m/>
    <x v="0"/>
    <x v="2"/>
    <x v="219"/>
    <m/>
    <m/>
    <m/>
    <n v="1"/>
    <n v="201208"/>
    <n v="35000"/>
  </r>
  <r>
    <x v="475"/>
    <x v="3"/>
    <m/>
    <x v="32"/>
    <x v="2"/>
    <x v="220"/>
    <m/>
    <m/>
    <m/>
    <n v="47"/>
    <n v="201208"/>
    <n v="1743700"/>
  </r>
  <r>
    <x v="475"/>
    <x v="3"/>
    <m/>
    <x v="18"/>
    <x v="2"/>
    <x v="125"/>
    <m/>
    <m/>
    <m/>
    <n v="54"/>
    <n v="201208"/>
    <n v="162000"/>
  </r>
  <r>
    <x v="475"/>
    <x v="3"/>
    <m/>
    <x v="0"/>
    <x v="2"/>
    <x v="138"/>
    <m/>
    <m/>
    <m/>
    <n v="1"/>
    <n v="201208"/>
    <n v="20000"/>
  </r>
  <r>
    <x v="475"/>
    <x v="3"/>
    <m/>
    <x v="4"/>
    <x v="2"/>
    <x v="143"/>
    <m/>
    <m/>
    <m/>
    <n v="12"/>
    <n v="201208"/>
    <n v="240000"/>
  </r>
  <r>
    <x v="475"/>
    <x v="3"/>
    <m/>
    <x v="31"/>
    <x v="2"/>
    <x v="145"/>
    <m/>
    <m/>
    <m/>
    <n v="1"/>
    <n v="201208"/>
    <n v="22400"/>
  </r>
  <r>
    <x v="475"/>
    <x v="3"/>
    <m/>
    <x v="0"/>
    <x v="2"/>
    <x v="148"/>
    <m/>
    <m/>
    <m/>
    <n v="1"/>
    <n v="201208"/>
    <n v="20000"/>
  </r>
  <r>
    <x v="475"/>
    <x v="3"/>
    <m/>
    <x v="22"/>
    <x v="2"/>
    <x v="150"/>
    <m/>
    <m/>
    <m/>
    <n v="10"/>
    <n v="201208"/>
    <n v="380000"/>
  </r>
  <r>
    <x v="475"/>
    <x v="3"/>
    <m/>
    <x v="22"/>
    <x v="2"/>
    <x v="150"/>
    <m/>
    <m/>
    <m/>
    <n v="5"/>
    <n v="201208"/>
    <n v="190000"/>
  </r>
  <r>
    <x v="475"/>
    <x v="3"/>
    <m/>
    <x v="5"/>
    <x v="2"/>
    <x v="151"/>
    <m/>
    <m/>
    <m/>
    <n v="17"/>
    <n v="201208"/>
    <n v="476000"/>
  </r>
  <r>
    <x v="475"/>
    <x v="3"/>
    <m/>
    <x v="5"/>
    <x v="2"/>
    <x v="152"/>
    <m/>
    <m/>
    <m/>
    <n v="4"/>
    <n v="201208"/>
    <n v="192000"/>
  </r>
  <r>
    <x v="475"/>
    <x v="3"/>
    <m/>
    <x v="5"/>
    <x v="2"/>
    <x v="153"/>
    <m/>
    <m/>
    <m/>
    <n v="13"/>
    <n v="201208"/>
    <n v="364000"/>
  </r>
  <r>
    <x v="475"/>
    <x v="3"/>
    <m/>
    <x v="33"/>
    <x v="2"/>
    <x v="155"/>
    <m/>
    <m/>
    <m/>
    <n v="3"/>
    <n v="201208"/>
    <n v="54600"/>
  </r>
  <r>
    <x v="475"/>
    <x v="3"/>
    <m/>
    <x v="33"/>
    <x v="2"/>
    <x v="156"/>
    <m/>
    <m/>
    <m/>
    <n v="1"/>
    <n v="201208"/>
    <n v="33800"/>
  </r>
  <r>
    <x v="475"/>
    <x v="3"/>
    <m/>
    <x v="19"/>
    <x v="2"/>
    <x v="157"/>
    <m/>
    <m/>
    <m/>
    <n v="24"/>
    <n v="201208"/>
    <n v="312000"/>
  </r>
  <r>
    <x v="475"/>
    <x v="3"/>
    <m/>
    <x v="19"/>
    <x v="2"/>
    <x v="158"/>
    <m/>
    <m/>
    <m/>
    <n v="5"/>
    <n v="201208"/>
    <n v="120000"/>
  </r>
  <r>
    <x v="475"/>
    <x v="3"/>
    <m/>
    <x v="19"/>
    <x v="2"/>
    <x v="159"/>
    <m/>
    <m/>
    <m/>
    <n v="4"/>
    <n v="201208"/>
    <n v="132000"/>
  </r>
  <r>
    <x v="475"/>
    <x v="3"/>
    <m/>
    <x v="35"/>
    <x v="2"/>
    <x v="160"/>
    <m/>
    <m/>
    <m/>
    <n v="3"/>
    <n v="201208"/>
    <n v="60000"/>
  </r>
  <r>
    <x v="475"/>
    <x v="3"/>
    <m/>
    <x v="4"/>
    <x v="2"/>
    <x v="243"/>
    <m/>
    <m/>
    <m/>
    <n v="2"/>
    <n v="201208"/>
    <n v="8000"/>
  </r>
  <r>
    <x v="475"/>
    <x v="3"/>
    <m/>
    <x v="4"/>
    <x v="2"/>
    <x v="242"/>
    <m/>
    <m/>
    <m/>
    <n v="2"/>
    <n v="201208"/>
    <n v="40000"/>
  </r>
  <r>
    <x v="475"/>
    <x v="3"/>
    <m/>
    <x v="4"/>
    <x v="2"/>
    <x v="207"/>
    <m/>
    <m/>
    <m/>
    <n v="2"/>
    <n v="201208"/>
    <n v="8000"/>
  </r>
  <r>
    <x v="475"/>
    <x v="3"/>
    <m/>
    <x v="4"/>
    <x v="2"/>
    <x v="241"/>
    <m/>
    <m/>
    <m/>
    <n v="4"/>
    <n v="201208"/>
    <n v="80000"/>
  </r>
  <r>
    <x v="475"/>
    <x v="3"/>
    <m/>
    <x v="18"/>
    <x v="2"/>
    <x v="161"/>
    <m/>
    <m/>
    <m/>
    <n v="22"/>
    <n v="201208"/>
    <n v="66000"/>
  </r>
  <r>
    <x v="475"/>
    <x v="3"/>
    <m/>
    <x v="33"/>
    <x v="9"/>
    <x v="244"/>
    <m/>
    <m/>
    <m/>
    <n v="1"/>
    <n v="201208"/>
    <n v="18200"/>
  </r>
  <r>
    <x v="476"/>
    <x v="4"/>
    <m/>
    <x v="0"/>
    <x v="1"/>
    <x v="123"/>
    <m/>
    <m/>
    <m/>
    <n v="2"/>
    <n v="201208"/>
    <n v="70000"/>
  </r>
  <r>
    <x v="476"/>
    <x v="4"/>
    <m/>
    <x v="0"/>
    <x v="7"/>
    <x v="163"/>
    <m/>
    <m/>
    <m/>
    <n v="4"/>
    <n v="201208"/>
    <n v="80000"/>
  </r>
  <r>
    <x v="476"/>
    <x v="4"/>
    <m/>
    <x v="0"/>
    <x v="3"/>
    <x v="164"/>
    <m/>
    <m/>
    <m/>
    <n v="4"/>
    <n v="201208"/>
    <n v="0"/>
  </r>
  <r>
    <x v="476"/>
    <x v="4"/>
    <m/>
    <x v="6"/>
    <x v="2"/>
    <x v="126"/>
    <m/>
    <m/>
    <m/>
    <n v="4"/>
    <n v="201208"/>
    <n v="80000"/>
  </r>
  <r>
    <x v="476"/>
    <x v="4"/>
    <m/>
    <x v="6"/>
    <x v="2"/>
    <x v="127"/>
    <m/>
    <m/>
    <m/>
    <n v="1"/>
    <n v="201208"/>
    <n v="35000"/>
  </r>
  <r>
    <x v="476"/>
    <x v="4"/>
    <m/>
    <x v="31"/>
    <x v="2"/>
    <x v="227"/>
    <m/>
    <m/>
    <m/>
    <n v="30"/>
    <n v="201208"/>
    <n v="672000"/>
  </r>
  <r>
    <x v="476"/>
    <x v="4"/>
    <m/>
    <x v="31"/>
    <x v="2"/>
    <x v="228"/>
    <m/>
    <m/>
    <m/>
    <n v="26"/>
    <n v="201208"/>
    <n v="1019200"/>
  </r>
  <r>
    <x v="476"/>
    <x v="4"/>
    <m/>
    <x v="31"/>
    <x v="2"/>
    <x v="229"/>
    <m/>
    <m/>
    <m/>
    <n v="26"/>
    <n v="201208"/>
    <n v="1419600"/>
  </r>
  <r>
    <x v="476"/>
    <x v="4"/>
    <m/>
    <x v="32"/>
    <x v="2"/>
    <x v="230"/>
    <m/>
    <m/>
    <m/>
    <n v="8"/>
    <n v="201208"/>
    <n v="296800"/>
  </r>
  <r>
    <x v="476"/>
    <x v="4"/>
    <m/>
    <x v="31"/>
    <x v="2"/>
    <x v="231"/>
    <m/>
    <m/>
    <m/>
    <n v="4"/>
    <n v="201208"/>
    <n v="89600"/>
  </r>
  <r>
    <x v="476"/>
    <x v="4"/>
    <m/>
    <x v="31"/>
    <x v="2"/>
    <x v="232"/>
    <m/>
    <m/>
    <m/>
    <n v="1"/>
    <n v="201208"/>
    <n v="39200"/>
  </r>
  <r>
    <x v="476"/>
    <x v="4"/>
    <m/>
    <x v="31"/>
    <x v="2"/>
    <x v="233"/>
    <m/>
    <m/>
    <m/>
    <n v="5"/>
    <n v="201208"/>
    <n v="273000"/>
  </r>
  <r>
    <x v="476"/>
    <x v="4"/>
    <m/>
    <x v="31"/>
    <x v="2"/>
    <x v="235"/>
    <m/>
    <m/>
    <m/>
    <n v="15"/>
    <n v="201208"/>
    <n v="336000"/>
  </r>
  <r>
    <x v="476"/>
    <x v="4"/>
    <m/>
    <x v="31"/>
    <x v="2"/>
    <x v="236"/>
    <m/>
    <m/>
    <m/>
    <n v="18"/>
    <n v="201208"/>
    <n v="705600"/>
  </r>
  <r>
    <x v="476"/>
    <x v="4"/>
    <m/>
    <x v="31"/>
    <x v="2"/>
    <x v="237"/>
    <m/>
    <m/>
    <m/>
    <n v="10"/>
    <n v="201208"/>
    <n v="546000"/>
  </r>
  <r>
    <x v="476"/>
    <x v="4"/>
    <m/>
    <x v="32"/>
    <x v="2"/>
    <x v="238"/>
    <m/>
    <m/>
    <m/>
    <n v="4"/>
    <n v="201208"/>
    <n v="148400"/>
  </r>
  <r>
    <x v="476"/>
    <x v="4"/>
    <m/>
    <x v="34"/>
    <x v="2"/>
    <x v="128"/>
    <m/>
    <m/>
    <m/>
    <n v="40"/>
    <n v="201208"/>
    <n v="1484000"/>
  </r>
  <r>
    <x v="476"/>
    <x v="4"/>
    <m/>
    <x v="25"/>
    <x v="2"/>
    <x v="129"/>
    <m/>
    <m/>
    <m/>
    <n v="3"/>
    <n v="201208"/>
    <n v="297000"/>
  </r>
  <r>
    <x v="476"/>
    <x v="4"/>
    <m/>
    <x v="0"/>
    <x v="2"/>
    <x v="224"/>
    <m/>
    <m/>
    <m/>
    <n v="42"/>
    <n v="201208"/>
    <n v="1386000"/>
  </r>
  <r>
    <x v="476"/>
    <x v="4"/>
    <m/>
    <x v="0"/>
    <x v="2"/>
    <x v="225"/>
    <m/>
    <m/>
    <m/>
    <n v="12"/>
    <n v="201208"/>
    <n v="456000"/>
  </r>
  <r>
    <x v="476"/>
    <x v="4"/>
    <m/>
    <x v="0"/>
    <x v="2"/>
    <x v="131"/>
    <m/>
    <m/>
    <m/>
    <n v="1"/>
    <n v="201208"/>
    <n v="33000"/>
  </r>
  <r>
    <x v="476"/>
    <x v="4"/>
    <m/>
    <x v="0"/>
    <x v="2"/>
    <x v="168"/>
    <m/>
    <m/>
    <m/>
    <n v="1"/>
    <n v="201208"/>
    <n v="20000"/>
  </r>
  <r>
    <x v="476"/>
    <x v="4"/>
    <m/>
    <x v="0"/>
    <x v="2"/>
    <x v="178"/>
    <m/>
    <m/>
    <m/>
    <n v="1"/>
    <n v="201208"/>
    <n v="35000"/>
  </r>
  <r>
    <x v="476"/>
    <x v="4"/>
    <m/>
    <x v="0"/>
    <x v="2"/>
    <x v="179"/>
    <m/>
    <m/>
    <m/>
    <n v="1"/>
    <n v="201208"/>
    <n v="3000"/>
  </r>
  <r>
    <x v="476"/>
    <x v="4"/>
    <m/>
    <x v="30"/>
    <x v="2"/>
    <x v="132"/>
    <m/>
    <m/>
    <m/>
    <n v="7"/>
    <n v="201208"/>
    <n v="156800"/>
  </r>
  <r>
    <x v="476"/>
    <x v="4"/>
    <m/>
    <x v="30"/>
    <x v="2"/>
    <x v="133"/>
    <m/>
    <m/>
    <m/>
    <n v="3"/>
    <n v="201208"/>
    <n v="117600"/>
  </r>
  <r>
    <x v="476"/>
    <x v="4"/>
    <m/>
    <x v="34"/>
    <x v="2"/>
    <x v="134"/>
    <m/>
    <m/>
    <m/>
    <n v="3"/>
    <n v="201208"/>
    <n v="111300"/>
  </r>
  <r>
    <x v="476"/>
    <x v="4"/>
    <m/>
    <x v="1"/>
    <x v="2"/>
    <x v="135"/>
    <m/>
    <m/>
    <m/>
    <n v="5"/>
    <n v="201208"/>
    <n v="100000"/>
  </r>
  <r>
    <x v="476"/>
    <x v="4"/>
    <m/>
    <x v="1"/>
    <x v="2"/>
    <x v="165"/>
    <m/>
    <m/>
    <m/>
    <n v="1"/>
    <n v="201208"/>
    <n v="35000"/>
  </r>
  <r>
    <x v="476"/>
    <x v="4"/>
    <m/>
    <x v="36"/>
    <x v="2"/>
    <x v="136"/>
    <m/>
    <m/>
    <m/>
    <n v="2"/>
    <n v="201208"/>
    <n v="56000"/>
  </r>
  <r>
    <x v="476"/>
    <x v="4"/>
    <m/>
    <x v="36"/>
    <x v="2"/>
    <x v="176"/>
    <m/>
    <m/>
    <m/>
    <n v="2"/>
    <n v="201208"/>
    <n v="98000"/>
  </r>
  <r>
    <x v="476"/>
    <x v="4"/>
    <m/>
    <x v="36"/>
    <x v="2"/>
    <x v="137"/>
    <m/>
    <m/>
    <m/>
    <n v="2"/>
    <n v="201208"/>
    <n v="84000"/>
  </r>
  <r>
    <x v="476"/>
    <x v="4"/>
    <m/>
    <x v="0"/>
    <x v="2"/>
    <x v="218"/>
    <m/>
    <m/>
    <m/>
    <n v="62"/>
    <n v="201208"/>
    <n v="1240000"/>
  </r>
  <r>
    <x v="476"/>
    <x v="4"/>
    <m/>
    <x v="0"/>
    <x v="2"/>
    <x v="239"/>
    <m/>
    <m/>
    <m/>
    <n v="9"/>
    <n v="201208"/>
    <n v="180000"/>
  </r>
  <r>
    <x v="476"/>
    <x v="4"/>
    <m/>
    <x v="0"/>
    <x v="2"/>
    <x v="240"/>
    <m/>
    <m/>
    <m/>
    <n v="32"/>
    <n v="201208"/>
    <n v="1120000"/>
  </r>
  <r>
    <x v="476"/>
    <x v="4"/>
    <m/>
    <x v="32"/>
    <x v="2"/>
    <x v="220"/>
    <m/>
    <m/>
    <m/>
    <n v="18"/>
    <n v="201208"/>
    <n v="667800"/>
  </r>
  <r>
    <x v="476"/>
    <x v="4"/>
    <m/>
    <x v="18"/>
    <x v="2"/>
    <x v="125"/>
    <m/>
    <m/>
    <m/>
    <n v="32"/>
    <n v="201208"/>
    <n v="96000"/>
  </r>
  <r>
    <x v="476"/>
    <x v="4"/>
    <m/>
    <x v="4"/>
    <x v="2"/>
    <x v="143"/>
    <m/>
    <m/>
    <m/>
    <n v="1"/>
    <n v="201208"/>
    <n v="20000"/>
  </r>
  <r>
    <x v="476"/>
    <x v="4"/>
    <m/>
    <x v="4"/>
    <x v="2"/>
    <x v="144"/>
    <m/>
    <m/>
    <m/>
    <n v="3"/>
    <n v="201208"/>
    <n v="12000"/>
  </r>
  <r>
    <x v="476"/>
    <x v="4"/>
    <m/>
    <x v="22"/>
    <x v="2"/>
    <x v="150"/>
    <m/>
    <m/>
    <m/>
    <n v="8"/>
    <n v="201208"/>
    <n v="304000"/>
  </r>
  <r>
    <x v="476"/>
    <x v="4"/>
    <m/>
    <x v="22"/>
    <x v="2"/>
    <x v="150"/>
    <m/>
    <m/>
    <m/>
    <n v="3"/>
    <n v="201208"/>
    <n v="114000"/>
  </r>
  <r>
    <x v="476"/>
    <x v="4"/>
    <m/>
    <x v="5"/>
    <x v="2"/>
    <x v="151"/>
    <m/>
    <m/>
    <m/>
    <n v="12"/>
    <n v="201208"/>
    <n v="336000"/>
  </r>
  <r>
    <x v="476"/>
    <x v="4"/>
    <m/>
    <x v="5"/>
    <x v="2"/>
    <x v="152"/>
    <m/>
    <m/>
    <m/>
    <n v="7"/>
    <n v="201208"/>
    <n v="336000"/>
  </r>
  <r>
    <x v="476"/>
    <x v="4"/>
    <m/>
    <x v="5"/>
    <x v="2"/>
    <x v="153"/>
    <m/>
    <m/>
    <m/>
    <n v="3"/>
    <n v="201208"/>
    <n v="84000"/>
  </r>
  <r>
    <x v="476"/>
    <x v="4"/>
    <m/>
    <x v="33"/>
    <x v="2"/>
    <x v="155"/>
    <m/>
    <m/>
    <m/>
    <n v="3"/>
    <n v="201208"/>
    <n v="54600"/>
  </r>
  <r>
    <x v="476"/>
    <x v="4"/>
    <m/>
    <x v="33"/>
    <x v="2"/>
    <x v="156"/>
    <m/>
    <m/>
    <m/>
    <n v="2"/>
    <n v="201208"/>
    <n v="67600"/>
  </r>
  <r>
    <x v="476"/>
    <x v="4"/>
    <m/>
    <x v="19"/>
    <x v="2"/>
    <x v="157"/>
    <m/>
    <m/>
    <m/>
    <n v="20"/>
    <n v="201208"/>
    <n v="260000"/>
  </r>
  <r>
    <x v="476"/>
    <x v="4"/>
    <m/>
    <x v="19"/>
    <x v="2"/>
    <x v="158"/>
    <m/>
    <m/>
    <m/>
    <n v="5"/>
    <n v="201208"/>
    <n v="120000"/>
  </r>
  <r>
    <x v="476"/>
    <x v="4"/>
    <m/>
    <x v="19"/>
    <x v="2"/>
    <x v="159"/>
    <m/>
    <m/>
    <m/>
    <n v="3"/>
    <n v="201208"/>
    <n v="99000"/>
  </r>
  <r>
    <x v="476"/>
    <x v="4"/>
    <m/>
    <x v="35"/>
    <x v="2"/>
    <x v="160"/>
    <m/>
    <m/>
    <m/>
    <n v="2"/>
    <n v="201208"/>
    <n v="40000"/>
  </r>
  <r>
    <x v="476"/>
    <x v="4"/>
    <m/>
    <x v="4"/>
    <x v="2"/>
    <x v="242"/>
    <m/>
    <m/>
    <m/>
    <n v="2"/>
    <n v="201208"/>
    <n v="40000"/>
  </r>
  <r>
    <x v="476"/>
    <x v="4"/>
    <m/>
    <x v="18"/>
    <x v="2"/>
    <x v="161"/>
    <m/>
    <m/>
    <m/>
    <n v="9"/>
    <n v="201208"/>
    <n v="27000"/>
  </r>
  <r>
    <x v="477"/>
    <x v="1"/>
    <m/>
    <x v="0"/>
    <x v="1"/>
    <x v="124"/>
    <m/>
    <m/>
    <m/>
    <n v="2"/>
    <n v="201208"/>
    <n v="40000"/>
  </r>
  <r>
    <x v="477"/>
    <x v="1"/>
    <m/>
    <x v="6"/>
    <x v="5"/>
    <x v="172"/>
    <m/>
    <m/>
    <m/>
    <n v="20"/>
    <n v="201208"/>
    <n v="400000"/>
  </r>
  <r>
    <x v="477"/>
    <x v="1"/>
    <m/>
    <x v="0"/>
    <x v="7"/>
    <x v="163"/>
    <m/>
    <m/>
    <m/>
    <n v="6"/>
    <n v="201208"/>
    <n v="120000"/>
  </r>
  <r>
    <x v="477"/>
    <x v="1"/>
    <m/>
    <x v="31"/>
    <x v="3"/>
    <x v="245"/>
    <m/>
    <m/>
    <m/>
    <n v="900"/>
    <n v="201208"/>
    <n v="0"/>
  </r>
  <r>
    <x v="477"/>
    <x v="1"/>
    <m/>
    <x v="6"/>
    <x v="2"/>
    <x v="126"/>
    <m/>
    <m/>
    <m/>
    <n v="2"/>
    <n v="201208"/>
    <n v="40000"/>
  </r>
  <r>
    <x v="477"/>
    <x v="1"/>
    <m/>
    <x v="6"/>
    <x v="2"/>
    <x v="127"/>
    <m/>
    <m/>
    <m/>
    <n v="2"/>
    <n v="201208"/>
    <n v="70000"/>
  </r>
  <r>
    <x v="477"/>
    <x v="1"/>
    <m/>
    <x v="31"/>
    <x v="2"/>
    <x v="227"/>
    <m/>
    <m/>
    <m/>
    <n v="39"/>
    <n v="201208"/>
    <n v="873600"/>
  </r>
  <r>
    <x v="477"/>
    <x v="1"/>
    <m/>
    <x v="31"/>
    <x v="2"/>
    <x v="228"/>
    <m/>
    <m/>
    <m/>
    <n v="23"/>
    <n v="201208"/>
    <n v="901600"/>
  </r>
  <r>
    <x v="477"/>
    <x v="1"/>
    <m/>
    <x v="31"/>
    <x v="2"/>
    <x v="229"/>
    <m/>
    <m/>
    <m/>
    <n v="28"/>
    <n v="201208"/>
    <n v="1528800"/>
  </r>
  <r>
    <x v="477"/>
    <x v="1"/>
    <m/>
    <x v="32"/>
    <x v="2"/>
    <x v="230"/>
    <m/>
    <m/>
    <m/>
    <n v="8"/>
    <n v="201208"/>
    <n v="296800"/>
  </r>
  <r>
    <x v="477"/>
    <x v="1"/>
    <m/>
    <x v="31"/>
    <x v="2"/>
    <x v="231"/>
    <m/>
    <m/>
    <m/>
    <n v="1"/>
    <n v="201208"/>
    <n v="22400"/>
  </r>
  <r>
    <x v="477"/>
    <x v="1"/>
    <m/>
    <x v="31"/>
    <x v="2"/>
    <x v="232"/>
    <m/>
    <m/>
    <m/>
    <n v="4"/>
    <n v="201208"/>
    <n v="156800"/>
  </r>
  <r>
    <x v="477"/>
    <x v="1"/>
    <m/>
    <x v="31"/>
    <x v="2"/>
    <x v="233"/>
    <m/>
    <m/>
    <m/>
    <n v="5"/>
    <n v="201208"/>
    <n v="273000"/>
  </r>
  <r>
    <x v="477"/>
    <x v="1"/>
    <m/>
    <x v="32"/>
    <x v="2"/>
    <x v="234"/>
    <m/>
    <m/>
    <m/>
    <n v="1"/>
    <n v="201208"/>
    <n v="37100"/>
  </r>
  <r>
    <x v="477"/>
    <x v="1"/>
    <m/>
    <x v="31"/>
    <x v="2"/>
    <x v="235"/>
    <m/>
    <m/>
    <m/>
    <n v="15"/>
    <n v="201208"/>
    <n v="336000"/>
  </r>
  <r>
    <x v="477"/>
    <x v="1"/>
    <m/>
    <x v="31"/>
    <x v="2"/>
    <x v="236"/>
    <m/>
    <m/>
    <m/>
    <n v="15"/>
    <n v="201208"/>
    <n v="588000"/>
  </r>
  <r>
    <x v="477"/>
    <x v="1"/>
    <m/>
    <x v="31"/>
    <x v="2"/>
    <x v="237"/>
    <m/>
    <m/>
    <m/>
    <n v="8"/>
    <n v="201208"/>
    <n v="436800"/>
  </r>
  <r>
    <x v="477"/>
    <x v="1"/>
    <m/>
    <x v="32"/>
    <x v="2"/>
    <x v="238"/>
    <m/>
    <m/>
    <m/>
    <n v="5"/>
    <n v="201208"/>
    <n v="185500"/>
  </r>
  <r>
    <x v="477"/>
    <x v="1"/>
    <m/>
    <x v="34"/>
    <x v="2"/>
    <x v="128"/>
    <m/>
    <m/>
    <m/>
    <n v="60"/>
    <n v="201208"/>
    <n v="2226000"/>
  </r>
  <r>
    <x v="477"/>
    <x v="1"/>
    <m/>
    <x v="25"/>
    <x v="2"/>
    <x v="129"/>
    <m/>
    <m/>
    <m/>
    <n v="2"/>
    <n v="201208"/>
    <n v="198000"/>
  </r>
  <r>
    <x v="477"/>
    <x v="1"/>
    <m/>
    <x v="5"/>
    <x v="2"/>
    <x v="246"/>
    <m/>
    <m/>
    <m/>
    <n v="55"/>
    <n v="201208"/>
    <n v="1540000"/>
  </r>
  <r>
    <x v="477"/>
    <x v="1"/>
    <m/>
    <x v="5"/>
    <x v="2"/>
    <x v="247"/>
    <m/>
    <m/>
    <m/>
    <n v="81"/>
    <n v="201208"/>
    <n v="2268000"/>
  </r>
  <r>
    <x v="477"/>
    <x v="1"/>
    <m/>
    <x v="0"/>
    <x v="2"/>
    <x v="224"/>
    <m/>
    <m/>
    <m/>
    <n v="64"/>
    <n v="201208"/>
    <n v="2112000"/>
  </r>
  <r>
    <x v="477"/>
    <x v="1"/>
    <m/>
    <x v="0"/>
    <x v="2"/>
    <x v="225"/>
    <m/>
    <m/>
    <m/>
    <n v="25"/>
    <n v="201208"/>
    <n v="950000"/>
  </r>
  <r>
    <x v="477"/>
    <x v="1"/>
    <m/>
    <x v="0"/>
    <x v="2"/>
    <x v="168"/>
    <m/>
    <m/>
    <m/>
    <n v="2"/>
    <n v="201208"/>
    <n v="40000"/>
  </r>
  <r>
    <x v="477"/>
    <x v="1"/>
    <m/>
    <x v="0"/>
    <x v="2"/>
    <x v="179"/>
    <m/>
    <m/>
    <m/>
    <n v="1"/>
    <n v="201208"/>
    <n v="3000"/>
  </r>
  <r>
    <x v="477"/>
    <x v="1"/>
    <m/>
    <x v="30"/>
    <x v="2"/>
    <x v="132"/>
    <m/>
    <m/>
    <m/>
    <n v="13"/>
    <n v="201208"/>
    <n v="291200"/>
  </r>
  <r>
    <x v="477"/>
    <x v="1"/>
    <m/>
    <x v="30"/>
    <x v="2"/>
    <x v="133"/>
    <m/>
    <m/>
    <m/>
    <n v="2"/>
    <n v="201208"/>
    <n v="78400"/>
  </r>
  <r>
    <x v="477"/>
    <x v="1"/>
    <m/>
    <x v="34"/>
    <x v="2"/>
    <x v="134"/>
    <m/>
    <m/>
    <m/>
    <n v="6"/>
    <n v="201208"/>
    <n v="222600"/>
  </r>
  <r>
    <x v="477"/>
    <x v="1"/>
    <m/>
    <x v="1"/>
    <x v="2"/>
    <x v="135"/>
    <m/>
    <m/>
    <m/>
    <n v="5"/>
    <n v="201208"/>
    <n v="100000"/>
  </r>
  <r>
    <x v="477"/>
    <x v="1"/>
    <m/>
    <x v="36"/>
    <x v="2"/>
    <x v="136"/>
    <m/>
    <m/>
    <m/>
    <n v="10"/>
    <n v="201208"/>
    <n v="280000"/>
  </r>
  <r>
    <x v="477"/>
    <x v="1"/>
    <m/>
    <x v="36"/>
    <x v="2"/>
    <x v="137"/>
    <m/>
    <m/>
    <m/>
    <n v="2"/>
    <n v="201208"/>
    <n v="84000"/>
  </r>
  <r>
    <x v="477"/>
    <x v="1"/>
    <m/>
    <x v="0"/>
    <x v="2"/>
    <x v="218"/>
    <m/>
    <m/>
    <m/>
    <n v="71"/>
    <n v="201208"/>
    <n v="1420000"/>
  </r>
  <r>
    <x v="477"/>
    <x v="1"/>
    <m/>
    <x v="0"/>
    <x v="2"/>
    <x v="240"/>
    <m/>
    <m/>
    <m/>
    <n v="61"/>
    <n v="201208"/>
    <n v="2135000"/>
  </r>
  <r>
    <x v="477"/>
    <x v="1"/>
    <m/>
    <x v="32"/>
    <x v="2"/>
    <x v="220"/>
    <m/>
    <m/>
    <m/>
    <n v="29"/>
    <n v="201208"/>
    <n v="1075900"/>
  </r>
  <r>
    <x v="477"/>
    <x v="1"/>
    <m/>
    <x v="18"/>
    <x v="2"/>
    <x v="125"/>
    <m/>
    <m/>
    <m/>
    <n v="55"/>
    <n v="201208"/>
    <n v="165000"/>
  </r>
  <r>
    <x v="477"/>
    <x v="1"/>
    <m/>
    <x v="0"/>
    <x v="2"/>
    <x v="141"/>
    <m/>
    <m/>
    <m/>
    <n v="3"/>
    <n v="201208"/>
    <n v="99000"/>
  </r>
  <r>
    <x v="477"/>
    <x v="1"/>
    <m/>
    <x v="4"/>
    <x v="2"/>
    <x v="142"/>
    <m/>
    <m/>
    <m/>
    <n v="1"/>
    <n v="201208"/>
    <n v="4000"/>
  </r>
  <r>
    <x v="477"/>
    <x v="1"/>
    <m/>
    <x v="4"/>
    <x v="2"/>
    <x v="143"/>
    <m/>
    <m/>
    <m/>
    <n v="19"/>
    <n v="201208"/>
    <n v="380000"/>
  </r>
  <r>
    <x v="477"/>
    <x v="1"/>
    <m/>
    <x v="0"/>
    <x v="2"/>
    <x v="164"/>
    <m/>
    <m/>
    <m/>
    <n v="1"/>
    <n v="201208"/>
    <n v="20000"/>
  </r>
  <r>
    <x v="477"/>
    <x v="1"/>
    <m/>
    <x v="22"/>
    <x v="2"/>
    <x v="150"/>
    <m/>
    <m/>
    <m/>
    <n v="15"/>
    <n v="201208"/>
    <n v="570000"/>
  </r>
  <r>
    <x v="477"/>
    <x v="1"/>
    <m/>
    <x v="22"/>
    <x v="2"/>
    <x v="150"/>
    <m/>
    <m/>
    <m/>
    <n v="8"/>
    <n v="201208"/>
    <n v="304000"/>
  </r>
  <r>
    <x v="477"/>
    <x v="1"/>
    <m/>
    <x v="5"/>
    <x v="2"/>
    <x v="151"/>
    <m/>
    <m/>
    <m/>
    <n v="28"/>
    <n v="201208"/>
    <n v="784000"/>
  </r>
  <r>
    <x v="477"/>
    <x v="1"/>
    <m/>
    <x v="5"/>
    <x v="2"/>
    <x v="152"/>
    <m/>
    <m/>
    <m/>
    <n v="16"/>
    <n v="201208"/>
    <n v="768000"/>
  </r>
  <r>
    <x v="477"/>
    <x v="1"/>
    <m/>
    <x v="5"/>
    <x v="2"/>
    <x v="153"/>
    <m/>
    <m/>
    <m/>
    <n v="8"/>
    <n v="201208"/>
    <n v="224000"/>
  </r>
  <r>
    <x v="477"/>
    <x v="1"/>
    <m/>
    <x v="33"/>
    <x v="2"/>
    <x v="155"/>
    <m/>
    <m/>
    <m/>
    <n v="6"/>
    <n v="201208"/>
    <n v="109200"/>
  </r>
  <r>
    <x v="477"/>
    <x v="1"/>
    <m/>
    <x v="19"/>
    <x v="2"/>
    <x v="157"/>
    <m/>
    <m/>
    <m/>
    <n v="26"/>
    <n v="201208"/>
    <n v="338000"/>
  </r>
  <r>
    <x v="477"/>
    <x v="1"/>
    <m/>
    <x v="19"/>
    <x v="2"/>
    <x v="158"/>
    <m/>
    <m/>
    <m/>
    <n v="6"/>
    <n v="201208"/>
    <n v="144000"/>
  </r>
  <r>
    <x v="477"/>
    <x v="1"/>
    <m/>
    <x v="19"/>
    <x v="2"/>
    <x v="159"/>
    <m/>
    <m/>
    <m/>
    <n v="5"/>
    <n v="201208"/>
    <n v="165000"/>
  </r>
  <r>
    <x v="477"/>
    <x v="1"/>
    <m/>
    <x v="35"/>
    <x v="2"/>
    <x v="170"/>
    <m/>
    <m/>
    <m/>
    <n v="3"/>
    <n v="201208"/>
    <n v="12000"/>
  </r>
  <r>
    <x v="477"/>
    <x v="1"/>
    <m/>
    <x v="35"/>
    <x v="2"/>
    <x v="160"/>
    <m/>
    <m/>
    <m/>
    <n v="2"/>
    <n v="201208"/>
    <n v="40000"/>
  </r>
  <r>
    <x v="477"/>
    <x v="1"/>
    <m/>
    <x v="4"/>
    <x v="2"/>
    <x v="243"/>
    <m/>
    <m/>
    <m/>
    <n v="4"/>
    <n v="201208"/>
    <n v="16000"/>
  </r>
  <r>
    <x v="477"/>
    <x v="1"/>
    <m/>
    <x v="4"/>
    <x v="2"/>
    <x v="242"/>
    <m/>
    <m/>
    <m/>
    <n v="1"/>
    <n v="201208"/>
    <n v="20000"/>
  </r>
  <r>
    <x v="477"/>
    <x v="1"/>
    <m/>
    <x v="4"/>
    <x v="2"/>
    <x v="207"/>
    <m/>
    <m/>
    <m/>
    <n v="6"/>
    <n v="201208"/>
    <n v="24000"/>
  </r>
  <r>
    <x v="477"/>
    <x v="1"/>
    <m/>
    <x v="4"/>
    <x v="2"/>
    <x v="241"/>
    <m/>
    <m/>
    <m/>
    <n v="4"/>
    <n v="201208"/>
    <n v="80000"/>
  </r>
  <r>
    <x v="477"/>
    <x v="1"/>
    <m/>
    <x v="18"/>
    <x v="2"/>
    <x v="161"/>
    <m/>
    <m/>
    <m/>
    <n v="34"/>
    <n v="201208"/>
    <n v="102000"/>
  </r>
  <r>
    <x v="477"/>
    <x v="1"/>
    <m/>
    <x v="18"/>
    <x v="2"/>
    <x v="161"/>
    <m/>
    <m/>
    <m/>
    <n v="6"/>
    <n v="201208"/>
    <n v="18000"/>
  </r>
  <r>
    <x v="478"/>
    <x v="0"/>
    <m/>
    <x v="0"/>
    <x v="7"/>
    <x v="163"/>
    <m/>
    <m/>
    <m/>
    <n v="3"/>
    <n v="201208"/>
    <n v="60000"/>
  </r>
  <r>
    <x v="478"/>
    <x v="0"/>
    <m/>
    <x v="6"/>
    <x v="2"/>
    <x v="126"/>
    <m/>
    <m/>
    <m/>
    <n v="7"/>
    <n v="201208"/>
    <n v="140000"/>
  </r>
  <r>
    <x v="478"/>
    <x v="0"/>
    <m/>
    <x v="31"/>
    <x v="2"/>
    <x v="227"/>
    <m/>
    <m/>
    <m/>
    <n v="28"/>
    <n v="201208"/>
    <n v="627200"/>
  </r>
  <r>
    <x v="478"/>
    <x v="0"/>
    <m/>
    <x v="31"/>
    <x v="2"/>
    <x v="228"/>
    <m/>
    <m/>
    <m/>
    <n v="32"/>
    <n v="201208"/>
    <n v="1254400"/>
  </r>
  <r>
    <x v="478"/>
    <x v="0"/>
    <m/>
    <x v="31"/>
    <x v="2"/>
    <x v="229"/>
    <m/>
    <m/>
    <m/>
    <n v="27"/>
    <n v="201208"/>
    <n v="1474200"/>
  </r>
  <r>
    <x v="478"/>
    <x v="0"/>
    <m/>
    <x v="32"/>
    <x v="2"/>
    <x v="230"/>
    <m/>
    <m/>
    <m/>
    <n v="13"/>
    <n v="201208"/>
    <n v="482300"/>
  </r>
  <r>
    <x v="478"/>
    <x v="0"/>
    <m/>
    <x v="31"/>
    <x v="2"/>
    <x v="231"/>
    <m/>
    <m/>
    <m/>
    <n v="3"/>
    <n v="201208"/>
    <n v="67200"/>
  </r>
  <r>
    <x v="478"/>
    <x v="0"/>
    <m/>
    <x v="31"/>
    <x v="2"/>
    <x v="232"/>
    <m/>
    <m/>
    <m/>
    <n v="6"/>
    <n v="201208"/>
    <n v="235200"/>
  </r>
  <r>
    <x v="478"/>
    <x v="0"/>
    <m/>
    <x v="31"/>
    <x v="2"/>
    <x v="233"/>
    <m/>
    <m/>
    <m/>
    <n v="1"/>
    <n v="201208"/>
    <n v="54600"/>
  </r>
  <r>
    <x v="478"/>
    <x v="0"/>
    <m/>
    <x v="31"/>
    <x v="2"/>
    <x v="235"/>
    <m/>
    <m/>
    <m/>
    <n v="13"/>
    <n v="201208"/>
    <n v="291200"/>
  </r>
  <r>
    <x v="478"/>
    <x v="0"/>
    <m/>
    <x v="31"/>
    <x v="2"/>
    <x v="236"/>
    <m/>
    <m/>
    <m/>
    <n v="9"/>
    <n v="201208"/>
    <n v="352800"/>
  </r>
  <r>
    <x v="478"/>
    <x v="0"/>
    <m/>
    <x v="31"/>
    <x v="2"/>
    <x v="237"/>
    <m/>
    <m/>
    <m/>
    <n v="9"/>
    <n v="201208"/>
    <n v="491400"/>
  </r>
  <r>
    <x v="478"/>
    <x v="0"/>
    <m/>
    <x v="32"/>
    <x v="2"/>
    <x v="238"/>
    <m/>
    <m/>
    <m/>
    <n v="8"/>
    <n v="201208"/>
    <n v="296800"/>
  </r>
  <r>
    <x v="478"/>
    <x v="0"/>
    <m/>
    <x v="34"/>
    <x v="2"/>
    <x v="128"/>
    <m/>
    <m/>
    <m/>
    <n v="53"/>
    <n v="201208"/>
    <n v="1966300"/>
  </r>
  <r>
    <x v="478"/>
    <x v="0"/>
    <m/>
    <x v="25"/>
    <x v="2"/>
    <x v="129"/>
    <m/>
    <m/>
    <m/>
    <n v="6"/>
    <n v="201208"/>
    <n v="594000"/>
  </r>
  <r>
    <x v="478"/>
    <x v="0"/>
    <m/>
    <x v="5"/>
    <x v="2"/>
    <x v="246"/>
    <m/>
    <m/>
    <m/>
    <n v="12"/>
    <n v="201208"/>
    <n v="336000"/>
  </r>
  <r>
    <x v="478"/>
    <x v="0"/>
    <m/>
    <x v="5"/>
    <x v="2"/>
    <x v="247"/>
    <m/>
    <m/>
    <m/>
    <n v="19"/>
    <n v="201208"/>
    <n v="532000"/>
  </r>
  <r>
    <x v="478"/>
    <x v="0"/>
    <m/>
    <x v="0"/>
    <x v="2"/>
    <x v="224"/>
    <m/>
    <m/>
    <m/>
    <n v="30"/>
    <n v="201208"/>
    <n v="990000"/>
  </r>
  <r>
    <x v="478"/>
    <x v="0"/>
    <m/>
    <x v="0"/>
    <x v="2"/>
    <x v="225"/>
    <m/>
    <m/>
    <m/>
    <n v="10"/>
    <n v="201208"/>
    <n v="380000"/>
  </r>
  <r>
    <x v="478"/>
    <x v="0"/>
    <m/>
    <x v="0"/>
    <x v="2"/>
    <x v="178"/>
    <m/>
    <m/>
    <m/>
    <n v="1"/>
    <n v="201208"/>
    <n v="35000"/>
  </r>
  <r>
    <x v="478"/>
    <x v="0"/>
    <m/>
    <x v="30"/>
    <x v="2"/>
    <x v="132"/>
    <m/>
    <m/>
    <m/>
    <n v="14"/>
    <n v="201208"/>
    <n v="313600"/>
  </r>
  <r>
    <x v="478"/>
    <x v="0"/>
    <m/>
    <x v="34"/>
    <x v="2"/>
    <x v="134"/>
    <m/>
    <m/>
    <m/>
    <n v="2"/>
    <n v="201208"/>
    <n v="74200"/>
  </r>
  <r>
    <x v="478"/>
    <x v="0"/>
    <m/>
    <x v="1"/>
    <x v="2"/>
    <x v="135"/>
    <m/>
    <m/>
    <m/>
    <n v="1"/>
    <n v="201208"/>
    <n v="20000"/>
  </r>
  <r>
    <x v="478"/>
    <x v="0"/>
    <m/>
    <x v="1"/>
    <x v="2"/>
    <x v="165"/>
    <m/>
    <m/>
    <m/>
    <n v="1"/>
    <n v="201208"/>
    <n v="35000"/>
  </r>
  <r>
    <x v="478"/>
    <x v="0"/>
    <m/>
    <x v="36"/>
    <x v="2"/>
    <x v="136"/>
    <m/>
    <m/>
    <m/>
    <n v="6"/>
    <n v="201208"/>
    <n v="168000"/>
  </r>
  <r>
    <x v="478"/>
    <x v="0"/>
    <m/>
    <x v="36"/>
    <x v="2"/>
    <x v="176"/>
    <m/>
    <m/>
    <m/>
    <n v="2"/>
    <n v="201208"/>
    <n v="98000"/>
  </r>
  <r>
    <x v="478"/>
    <x v="0"/>
    <m/>
    <x v="0"/>
    <x v="2"/>
    <x v="218"/>
    <m/>
    <m/>
    <m/>
    <n v="71"/>
    <n v="201208"/>
    <n v="1420000"/>
  </r>
  <r>
    <x v="478"/>
    <x v="0"/>
    <m/>
    <x v="0"/>
    <x v="2"/>
    <x v="240"/>
    <m/>
    <m/>
    <m/>
    <n v="46"/>
    <n v="201208"/>
    <n v="1610000"/>
  </r>
  <r>
    <x v="478"/>
    <x v="0"/>
    <m/>
    <x v="0"/>
    <x v="2"/>
    <x v="219"/>
    <m/>
    <m/>
    <m/>
    <n v="1"/>
    <n v="201208"/>
    <n v="35000"/>
  </r>
  <r>
    <x v="478"/>
    <x v="0"/>
    <m/>
    <x v="32"/>
    <x v="2"/>
    <x v="220"/>
    <m/>
    <m/>
    <m/>
    <n v="21"/>
    <n v="201208"/>
    <n v="779100"/>
  </r>
  <r>
    <x v="478"/>
    <x v="0"/>
    <m/>
    <x v="18"/>
    <x v="2"/>
    <x v="125"/>
    <m/>
    <m/>
    <m/>
    <n v="49"/>
    <n v="201208"/>
    <n v="147000"/>
  </r>
  <r>
    <x v="478"/>
    <x v="0"/>
    <m/>
    <x v="4"/>
    <x v="2"/>
    <x v="142"/>
    <m/>
    <m/>
    <m/>
    <n v="4"/>
    <n v="201208"/>
    <n v="16000"/>
  </r>
  <r>
    <x v="478"/>
    <x v="0"/>
    <m/>
    <x v="4"/>
    <x v="2"/>
    <x v="143"/>
    <m/>
    <m/>
    <m/>
    <n v="4"/>
    <n v="201208"/>
    <n v="80000"/>
  </r>
  <r>
    <x v="478"/>
    <x v="0"/>
    <m/>
    <x v="4"/>
    <x v="2"/>
    <x v="144"/>
    <m/>
    <m/>
    <m/>
    <n v="8"/>
    <n v="201208"/>
    <n v="32000"/>
  </r>
  <r>
    <x v="478"/>
    <x v="0"/>
    <m/>
    <x v="0"/>
    <x v="2"/>
    <x v="148"/>
    <m/>
    <m/>
    <m/>
    <n v="1"/>
    <n v="201208"/>
    <n v="20000"/>
  </r>
  <r>
    <x v="478"/>
    <x v="0"/>
    <m/>
    <x v="22"/>
    <x v="2"/>
    <x v="150"/>
    <m/>
    <m/>
    <m/>
    <n v="5"/>
    <n v="201208"/>
    <n v="190000"/>
  </r>
  <r>
    <x v="478"/>
    <x v="0"/>
    <m/>
    <x v="22"/>
    <x v="2"/>
    <x v="150"/>
    <m/>
    <m/>
    <m/>
    <n v="4"/>
    <n v="201208"/>
    <n v="152000"/>
  </r>
  <r>
    <x v="478"/>
    <x v="0"/>
    <m/>
    <x v="5"/>
    <x v="2"/>
    <x v="151"/>
    <m/>
    <m/>
    <m/>
    <n v="19"/>
    <n v="201208"/>
    <n v="532000"/>
  </r>
  <r>
    <x v="478"/>
    <x v="0"/>
    <m/>
    <x v="5"/>
    <x v="2"/>
    <x v="152"/>
    <m/>
    <m/>
    <m/>
    <n v="4"/>
    <n v="201208"/>
    <n v="192000"/>
  </r>
  <r>
    <x v="478"/>
    <x v="0"/>
    <m/>
    <x v="5"/>
    <x v="2"/>
    <x v="153"/>
    <m/>
    <m/>
    <m/>
    <n v="3"/>
    <n v="201208"/>
    <n v="84000"/>
  </r>
  <r>
    <x v="478"/>
    <x v="0"/>
    <m/>
    <x v="33"/>
    <x v="2"/>
    <x v="155"/>
    <m/>
    <m/>
    <m/>
    <n v="3"/>
    <n v="201208"/>
    <n v="54600"/>
  </r>
  <r>
    <x v="478"/>
    <x v="0"/>
    <m/>
    <x v="19"/>
    <x v="2"/>
    <x v="157"/>
    <m/>
    <m/>
    <m/>
    <n v="16"/>
    <n v="201208"/>
    <n v="208000"/>
  </r>
  <r>
    <x v="478"/>
    <x v="0"/>
    <m/>
    <x v="19"/>
    <x v="2"/>
    <x v="158"/>
    <m/>
    <m/>
    <m/>
    <n v="9"/>
    <n v="201208"/>
    <n v="216000"/>
  </r>
  <r>
    <x v="478"/>
    <x v="0"/>
    <m/>
    <x v="19"/>
    <x v="2"/>
    <x v="159"/>
    <m/>
    <m/>
    <m/>
    <n v="2"/>
    <n v="201208"/>
    <n v="66000"/>
  </r>
  <r>
    <x v="478"/>
    <x v="0"/>
    <m/>
    <x v="35"/>
    <x v="2"/>
    <x v="170"/>
    <m/>
    <m/>
    <m/>
    <n v="2"/>
    <n v="201208"/>
    <n v="8000"/>
  </r>
  <r>
    <x v="478"/>
    <x v="0"/>
    <m/>
    <x v="35"/>
    <x v="2"/>
    <x v="160"/>
    <m/>
    <m/>
    <m/>
    <n v="3"/>
    <n v="201208"/>
    <n v="60000"/>
  </r>
  <r>
    <x v="478"/>
    <x v="0"/>
    <m/>
    <x v="4"/>
    <x v="2"/>
    <x v="242"/>
    <m/>
    <m/>
    <m/>
    <n v="1"/>
    <n v="201208"/>
    <n v="20000"/>
  </r>
  <r>
    <x v="478"/>
    <x v="0"/>
    <m/>
    <x v="4"/>
    <x v="2"/>
    <x v="207"/>
    <m/>
    <m/>
    <m/>
    <n v="4"/>
    <n v="201208"/>
    <n v="16000"/>
  </r>
  <r>
    <x v="478"/>
    <x v="0"/>
    <m/>
    <x v="4"/>
    <x v="2"/>
    <x v="241"/>
    <m/>
    <m/>
    <m/>
    <n v="2"/>
    <n v="201208"/>
    <n v="40000"/>
  </r>
  <r>
    <x v="478"/>
    <x v="0"/>
    <m/>
    <x v="18"/>
    <x v="2"/>
    <x v="161"/>
    <m/>
    <m/>
    <m/>
    <n v="21"/>
    <n v="201208"/>
    <n v="63000"/>
  </r>
  <r>
    <x v="478"/>
    <x v="0"/>
    <m/>
    <x v="18"/>
    <x v="2"/>
    <x v="161"/>
    <m/>
    <m/>
    <m/>
    <n v="4"/>
    <n v="201208"/>
    <n v="12000"/>
  </r>
  <r>
    <x v="478"/>
    <x v="0"/>
    <m/>
    <x v="6"/>
    <x v="9"/>
    <x v="248"/>
    <m/>
    <m/>
    <m/>
    <n v="1"/>
    <n v="201208"/>
    <n v="20000"/>
  </r>
  <r>
    <x v="479"/>
    <x v="2"/>
    <m/>
    <x v="0"/>
    <x v="1"/>
    <x v="123"/>
    <m/>
    <m/>
    <m/>
    <n v="1"/>
    <n v="201208"/>
    <n v="35000"/>
  </r>
  <r>
    <x v="479"/>
    <x v="2"/>
    <m/>
    <x v="0"/>
    <x v="1"/>
    <x v="124"/>
    <m/>
    <m/>
    <m/>
    <n v="1"/>
    <n v="201208"/>
    <n v="20000"/>
  </r>
  <r>
    <x v="479"/>
    <x v="2"/>
    <m/>
    <x v="0"/>
    <x v="7"/>
    <x v="163"/>
    <m/>
    <m/>
    <m/>
    <n v="1"/>
    <n v="201208"/>
    <n v="20000"/>
  </r>
  <r>
    <x v="479"/>
    <x v="2"/>
    <m/>
    <x v="6"/>
    <x v="2"/>
    <x v="126"/>
    <m/>
    <m/>
    <m/>
    <n v="1"/>
    <n v="201208"/>
    <n v="20000"/>
  </r>
  <r>
    <x v="479"/>
    <x v="2"/>
    <m/>
    <x v="6"/>
    <x v="2"/>
    <x v="127"/>
    <m/>
    <m/>
    <m/>
    <n v="1"/>
    <n v="201208"/>
    <n v="35000"/>
  </r>
  <r>
    <x v="479"/>
    <x v="2"/>
    <m/>
    <x v="31"/>
    <x v="2"/>
    <x v="227"/>
    <m/>
    <m/>
    <m/>
    <n v="34"/>
    <n v="201208"/>
    <n v="761600"/>
  </r>
  <r>
    <x v="479"/>
    <x v="2"/>
    <m/>
    <x v="31"/>
    <x v="2"/>
    <x v="228"/>
    <m/>
    <m/>
    <m/>
    <n v="31"/>
    <n v="201208"/>
    <n v="1215200"/>
  </r>
  <r>
    <x v="479"/>
    <x v="2"/>
    <m/>
    <x v="31"/>
    <x v="2"/>
    <x v="229"/>
    <m/>
    <m/>
    <m/>
    <n v="28"/>
    <n v="201208"/>
    <n v="1528800"/>
  </r>
  <r>
    <x v="479"/>
    <x v="2"/>
    <m/>
    <x v="32"/>
    <x v="2"/>
    <x v="230"/>
    <m/>
    <m/>
    <m/>
    <n v="15"/>
    <n v="201208"/>
    <n v="556500"/>
  </r>
  <r>
    <x v="479"/>
    <x v="2"/>
    <m/>
    <x v="31"/>
    <x v="2"/>
    <x v="231"/>
    <m/>
    <m/>
    <m/>
    <n v="1"/>
    <n v="201208"/>
    <n v="22400"/>
  </r>
  <r>
    <x v="479"/>
    <x v="2"/>
    <m/>
    <x v="31"/>
    <x v="2"/>
    <x v="232"/>
    <m/>
    <m/>
    <m/>
    <n v="1"/>
    <n v="201208"/>
    <n v="39200"/>
  </r>
  <r>
    <x v="479"/>
    <x v="2"/>
    <m/>
    <x v="31"/>
    <x v="2"/>
    <x v="233"/>
    <m/>
    <m/>
    <m/>
    <n v="2"/>
    <n v="201208"/>
    <n v="109200"/>
  </r>
  <r>
    <x v="479"/>
    <x v="2"/>
    <m/>
    <x v="32"/>
    <x v="2"/>
    <x v="234"/>
    <m/>
    <m/>
    <m/>
    <n v="1"/>
    <n v="201208"/>
    <n v="37100"/>
  </r>
  <r>
    <x v="479"/>
    <x v="2"/>
    <m/>
    <x v="31"/>
    <x v="2"/>
    <x v="235"/>
    <m/>
    <m/>
    <m/>
    <n v="12"/>
    <n v="201208"/>
    <n v="268800"/>
  </r>
  <r>
    <x v="479"/>
    <x v="2"/>
    <m/>
    <x v="31"/>
    <x v="2"/>
    <x v="236"/>
    <m/>
    <m/>
    <m/>
    <n v="7"/>
    <n v="201208"/>
    <n v="274400"/>
  </r>
  <r>
    <x v="479"/>
    <x v="2"/>
    <m/>
    <x v="31"/>
    <x v="2"/>
    <x v="237"/>
    <m/>
    <m/>
    <m/>
    <n v="5"/>
    <n v="201208"/>
    <n v="273000"/>
  </r>
  <r>
    <x v="479"/>
    <x v="2"/>
    <m/>
    <x v="32"/>
    <x v="2"/>
    <x v="238"/>
    <m/>
    <m/>
    <m/>
    <n v="4"/>
    <n v="201208"/>
    <n v="148400"/>
  </r>
  <r>
    <x v="479"/>
    <x v="2"/>
    <m/>
    <x v="34"/>
    <x v="2"/>
    <x v="128"/>
    <m/>
    <m/>
    <m/>
    <n v="38"/>
    <n v="201208"/>
    <n v="1409800"/>
  </r>
  <r>
    <x v="479"/>
    <x v="2"/>
    <m/>
    <x v="25"/>
    <x v="2"/>
    <x v="129"/>
    <m/>
    <m/>
    <m/>
    <n v="2"/>
    <n v="201208"/>
    <n v="198000"/>
  </r>
  <r>
    <x v="479"/>
    <x v="2"/>
    <m/>
    <x v="5"/>
    <x v="2"/>
    <x v="246"/>
    <m/>
    <m/>
    <m/>
    <n v="13"/>
    <n v="201208"/>
    <n v="364000"/>
  </r>
  <r>
    <x v="479"/>
    <x v="2"/>
    <m/>
    <x v="5"/>
    <x v="2"/>
    <x v="247"/>
    <m/>
    <m/>
    <m/>
    <n v="5"/>
    <n v="201208"/>
    <n v="140000"/>
  </r>
  <r>
    <x v="479"/>
    <x v="2"/>
    <m/>
    <x v="0"/>
    <x v="2"/>
    <x v="224"/>
    <m/>
    <m/>
    <m/>
    <n v="24"/>
    <n v="201208"/>
    <n v="792000"/>
  </r>
  <r>
    <x v="479"/>
    <x v="2"/>
    <m/>
    <x v="0"/>
    <x v="2"/>
    <x v="225"/>
    <m/>
    <m/>
    <m/>
    <n v="12"/>
    <n v="201208"/>
    <n v="456000"/>
  </r>
  <r>
    <x v="479"/>
    <x v="2"/>
    <m/>
    <x v="30"/>
    <x v="2"/>
    <x v="132"/>
    <m/>
    <m/>
    <m/>
    <n v="10"/>
    <n v="201208"/>
    <n v="224000"/>
  </r>
  <r>
    <x v="479"/>
    <x v="2"/>
    <m/>
    <x v="30"/>
    <x v="2"/>
    <x v="133"/>
    <m/>
    <m/>
    <m/>
    <n v="1"/>
    <n v="201208"/>
    <n v="39200"/>
  </r>
  <r>
    <x v="479"/>
    <x v="2"/>
    <m/>
    <x v="34"/>
    <x v="2"/>
    <x v="134"/>
    <m/>
    <m/>
    <m/>
    <n v="1"/>
    <n v="201208"/>
    <n v="37100"/>
  </r>
  <r>
    <x v="479"/>
    <x v="2"/>
    <m/>
    <x v="1"/>
    <x v="2"/>
    <x v="135"/>
    <m/>
    <m/>
    <m/>
    <n v="4"/>
    <n v="201208"/>
    <n v="80000"/>
  </r>
  <r>
    <x v="479"/>
    <x v="2"/>
    <m/>
    <x v="36"/>
    <x v="2"/>
    <x v="136"/>
    <m/>
    <m/>
    <m/>
    <n v="3"/>
    <n v="201208"/>
    <n v="84000"/>
  </r>
  <r>
    <x v="479"/>
    <x v="2"/>
    <m/>
    <x v="36"/>
    <x v="2"/>
    <x v="137"/>
    <m/>
    <m/>
    <m/>
    <n v="2"/>
    <n v="201208"/>
    <n v="84000"/>
  </r>
  <r>
    <x v="479"/>
    <x v="2"/>
    <m/>
    <x v="0"/>
    <x v="2"/>
    <x v="218"/>
    <m/>
    <m/>
    <m/>
    <n v="39"/>
    <n v="201208"/>
    <n v="780000"/>
  </r>
  <r>
    <x v="479"/>
    <x v="2"/>
    <m/>
    <x v="0"/>
    <x v="2"/>
    <x v="240"/>
    <m/>
    <m/>
    <m/>
    <n v="42"/>
    <n v="201208"/>
    <n v="1470000"/>
  </r>
  <r>
    <x v="479"/>
    <x v="2"/>
    <m/>
    <x v="32"/>
    <x v="2"/>
    <x v="220"/>
    <m/>
    <m/>
    <m/>
    <n v="14"/>
    <n v="201208"/>
    <n v="519400"/>
  </r>
  <r>
    <x v="479"/>
    <x v="2"/>
    <m/>
    <x v="18"/>
    <x v="2"/>
    <x v="125"/>
    <m/>
    <m/>
    <m/>
    <n v="32"/>
    <n v="201208"/>
    <n v="96000"/>
  </r>
  <r>
    <x v="479"/>
    <x v="2"/>
    <m/>
    <x v="0"/>
    <x v="2"/>
    <x v="141"/>
    <m/>
    <m/>
    <m/>
    <n v="1"/>
    <n v="201208"/>
    <n v="33000"/>
  </r>
  <r>
    <x v="479"/>
    <x v="2"/>
    <m/>
    <x v="4"/>
    <x v="2"/>
    <x v="142"/>
    <m/>
    <m/>
    <m/>
    <n v="3"/>
    <n v="201208"/>
    <n v="12000"/>
  </r>
  <r>
    <x v="479"/>
    <x v="2"/>
    <m/>
    <x v="4"/>
    <x v="2"/>
    <x v="143"/>
    <m/>
    <m/>
    <m/>
    <n v="14"/>
    <n v="201208"/>
    <n v="280000"/>
  </r>
  <r>
    <x v="479"/>
    <x v="2"/>
    <m/>
    <x v="0"/>
    <x v="2"/>
    <x v="148"/>
    <m/>
    <m/>
    <m/>
    <n v="1"/>
    <n v="201208"/>
    <n v="20000"/>
  </r>
  <r>
    <x v="479"/>
    <x v="2"/>
    <m/>
    <x v="22"/>
    <x v="2"/>
    <x v="150"/>
    <m/>
    <m/>
    <m/>
    <n v="6"/>
    <n v="201208"/>
    <n v="228000"/>
  </r>
  <r>
    <x v="479"/>
    <x v="2"/>
    <m/>
    <x v="22"/>
    <x v="2"/>
    <x v="150"/>
    <m/>
    <m/>
    <m/>
    <n v="1"/>
    <n v="201208"/>
    <n v="38000"/>
  </r>
  <r>
    <x v="479"/>
    <x v="2"/>
    <m/>
    <x v="5"/>
    <x v="2"/>
    <x v="151"/>
    <m/>
    <m/>
    <m/>
    <n v="29"/>
    <n v="201208"/>
    <n v="812000"/>
  </r>
  <r>
    <x v="479"/>
    <x v="2"/>
    <m/>
    <x v="5"/>
    <x v="2"/>
    <x v="152"/>
    <m/>
    <m/>
    <m/>
    <n v="5"/>
    <n v="201208"/>
    <n v="240000"/>
  </r>
  <r>
    <x v="479"/>
    <x v="2"/>
    <m/>
    <x v="5"/>
    <x v="2"/>
    <x v="153"/>
    <m/>
    <m/>
    <m/>
    <n v="4"/>
    <n v="201208"/>
    <n v="112000"/>
  </r>
  <r>
    <x v="479"/>
    <x v="2"/>
    <m/>
    <x v="33"/>
    <x v="2"/>
    <x v="155"/>
    <m/>
    <m/>
    <m/>
    <n v="4"/>
    <n v="201208"/>
    <n v="72800"/>
  </r>
  <r>
    <x v="479"/>
    <x v="2"/>
    <m/>
    <x v="19"/>
    <x v="2"/>
    <x v="157"/>
    <m/>
    <m/>
    <m/>
    <n v="20"/>
    <n v="201208"/>
    <n v="260000"/>
  </r>
  <r>
    <x v="479"/>
    <x v="2"/>
    <m/>
    <x v="19"/>
    <x v="2"/>
    <x v="158"/>
    <m/>
    <m/>
    <m/>
    <n v="4"/>
    <n v="201208"/>
    <n v="96000"/>
  </r>
  <r>
    <x v="479"/>
    <x v="2"/>
    <m/>
    <x v="19"/>
    <x v="2"/>
    <x v="159"/>
    <m/>
    <m/>
    <m/>
    <n v="2"/>
    <n v="201208"/>
    <n v="66000"/>
  </r>
  <r>
    <x v="479"/>
    <x v="2"/>
    <m/>
    <x v="19"/>
    <x v="2"/>
    <x v="181"/>
    <m/>
    <m/>
    <m/>
    <n v="1"/>
    <n v="201208"/>
    <n v="13000"/>
  </r>
  <r>
    <x v="479"/>
    <x v="2"/>
    <m/>
    <x v="35"/>
    <x v="2"/>
    <x v="160"/>
    <m/>
    <m/>
    <m/>
    <n v="4"/>
    <n v="201208"/>
    <n v="80000"/>
  </r>
  <r>
    <x v="479"/>
    <x v="2"/>
    <m/>
    <x v="4"/>
    <x v="2"/>
    <x v="241"/>
    <m/>
    <m/>
    <m/>
    <n v="3"/>
    <n v="201208"/>
    <n v="60000"/>
  </r>
  <r>
    <x v="479"/>
    <x v="2"/>
    <m/>
    <x v="18"/>
    <x v="2"/>
    <x v="161"/>
    <m/>
    <m/>
    <m/>
    <n v="17"/>
    <n v="201208"/>
    <n v="51000"/>
  </r>
  <r>
    <x v="479"/>
    <x v="2"/>
    <m/>
    <x v="18"/>
    <x v="2"/>
    <x v="161"/>
    <m/>
    <m/>
    <m/>
    <n v="2"/>
    <n v="201208"/>
    <n v="6000"/>
  </r>
  <r>
    <x v="480"/>
    <x v="5"/>
    <m/>
    <x v="0"/>
    <x v="7"/>
    <x v="163"/>
    <m/>
    <m/>
    <m/>
    <n v="4"/>
    <n v="201208"/>
    <n v="80000"/>
  </r>
  <r>
    <x v="480"/>
    <x v="5"/>
    <m/>
    <x v="31"/>
    <x v="2"/>
    <x v="227"/>
    <m/>
    <m/>
    <m/>
    <n v="32"/>
    <n v="201208"/>
    <n v="716800"/>
  </r>
  <r>
    <x v="480"/>
    <x v="5"/>
    <m/>
    <x v="31"/>
    <x v="2"/>
    <x v="228"/>
    <m/>
    <m/>
    <m/>
    <n v="25"/>
    <n v="201208"/>
    <n v="980000"/>
  </r>
  <r>
    <x v="480"/>
    <x v="5"/>
    <m/>
    <x v="31"/>
    <x v="2"/>
    <x v="229"/>
    <m/>
    <m/>
    <m/>
    <n v="26"/>
    <n v="201208"/>
    <n v="1419600"/>
  </r>
  <r>
    <x v="480"/>
    <x v="5"/>
    <m/>
    <x v="32"/>
    <x v="2"/>
    <x v="230"/>
    <m/>
    <m/>
    <m/>
    <n v="8"/>
    <n v="201208"/>
    <n v="296800"/>
  </r>
  <r>
    <x v="480"/>
    <x v="5"/>
    <m/>
    <x v="31"/>
    <x v="2"/>
    <x v="232"/>
    <m/>
    <m/>
    <m/>
    <n v="2"/>
    <n v="201208"/>
    <n v="78400"/>
  </r>
  <r>
    <x v="480"/>
    <x v="5"/>
    <m/>
    <x v="31"/>
    <x v="2"/>
    <x v="233"/>
    <m/>
    <m/>
    <m/>
    <n v="3"/>
    <n v="201208"/>
    <n v="163800"/>
  </r>
  <r>
    <x v="480"/>
    <x v="5"/>
    <m/>
    <x v="32"/>
    <x v="2"/>
    <x v="234"/>
    <m/>
    <m/>
    <m/>
    <n v="1"/>
    <n v="201208"/>
    <n v="37100"/>
  </r>
  <r>
    <x v="480"/>
    <x v="5"/>
    <m/>
    <x v="31"/>
    <x v="2"/>
    <x v="235"/>
    <m/>
    <m/>
    <m/>
    <n v="15"/>
    <n v="201208"/>
    <n v="336000"/>
  </r>
  <r>
    <x v="480"/>
    <x v="5"/>
    <m/>
    <x v="31"/>
    <x v="2"/>
    <x v="236"/>
    <m/>
    <m/>
    <m/>
    <n v="16"/>
    <n v="201208"/>
    <n v="627200"/>
  </r>
  <r>
    <x v="480"/>
    <x v="5"/>
    <m/>
    <x v="31"/>
    <x v="2"/>
    <x v="237"/>
    <m/>
    <m/>
    <m/>
    <n v="12"/>
    <n v="201208"/>
    <n v="655200"/>
  </r>
  <r>
    <x v="480"/>
    <x v="5"/>
    <m/>
    <x v="32"/>
    <x v="2"/>
    <x v="238"/>
    <m/>
    <m/>
    <m/>
    <n v="9"/>
    <n v="201208"/>
    <n v="333900"/>
  </r>
  <r>
    <x v="480"/>
    <x v="5"/>
    <m/>
    <x v="34"/>
    <x v="2"/>
    <x v="128"/>
    <m/>
    <m/>
    <m/>
    <n v="23"/>
    <n v="201208"/>
    <n v="853300"/>
  </r>
  <r>
    <x v="480"/>
    <x v="5"/>
    <m/>
    <x v="25"/>
    <x v="2"/>
    <x v="129"/>
    <m/>
    <m/>
    <m/>
    <n v="5"/>
    <n v="201208"/>
    <n v="495000"/>
  </r>
  <r>
    <x v="480"/>
    <x v="5"/>
    <m/>
    <x v="5"/>
    <x v="2"/>
    <x v="246"/>
    <m/>
    <m/>
    <m/>
    <n v="4"/>
    <n v="201208"/>
    <n v="112000"/>
  </r>
  <r>
    <x v="480"/>
    <x v="5"/>
    <m/>
    <x v="5"/>
    <x v="2"/>
    <x v="247"/>
    <m/>
    <m/>
    <m/>
    <n v="3"/>
    <n v="201208"/>
    <n v="84000"/>
  </r>
  <r>
    <x v="480"/>
    <x v="5"/>
    <m/>
    <x v="0"/>
    <x v="2"/>
    <x v="224"/>
    <m/>
    <m/>
    <m/>
    <n v="20"/>
    <n v="201208"/>
    <n v="660000"/>
  </r>
  <r>
    <x v="480"/>
    <x v="5"/>
    <m/>
    <x v="0"/>
    <x v="2"/>
    <x v="225"/>
    <m/>
    <m/>
    <m/>
    <n v="7"/>
    <n v="201208"/>
    <n v="266000"/>
  </r>
  <r>
    <x v="480"/>
    <x v="5"/>
    <m/>
    <x v="30"/>
    <x v="2"/>
    <x v="132"/>
    <m/>
    <m/>
    <m/>
    <n v="6"/>
    <n v="201208"/>
    <n v="134400"/>
  </r>
  <r>
    <x v="480"/>
    <x v="5"/>
    <m/>
    <x v="30"/>
    <x v="2"/>
    <x v="133"/>
    <m/>
    <m/>
    <m/>
    <n v="3"/>
    <n v="201208"/>
    <n v="117600"/>
  </r>
  <r>
    <x v="480"/>
    <x v="5"/>
    <m/>
    <x v="1"/>
    <x v="2"/>
    <x v="135"/>
    <m/>
    <m/>
    <m/>
    <n v="1"/>
    <n v="201208"/>
    <n v="20000"/>
  </r>
  <r>
    <x v="480"/>
    <x v="5"/>
    <m/>
    <x v="1"/>
    <x v="2"/>
    <x v="165"/>
    <m/>
    <m/>
    <m/>
    <n v="1"/>
    <n v="201208"/>
    <n v="35000"/>
  </r>
  <r>
    <x v="480"/>
    <x v="5"/>
    <m/>
    <x v="1"/>
    <x v="2"/>
    <x v="183"/>
    <m/>
    <m/>
    <m/>
    <n v="1"/>
    <n v="201208"/>
    <n v="17500"/>
  </r>
  <r>
    <x v="480"/>
    <x v="5"/>
    <m/>
    <x v="36"/>
    <x v="2"/>
    <x v="136"/>
    <m/>
    <m/>
    <m/>
    <n v="2"/>
    <n v="201208"/>
    <n v="56000"/>
  </r>
  <r>
    <x v="480"/>
    <x v="5"/>
    <m/>
    <x v="0"/>
    <x v="2"/>
    <x v="218"/>
    <m/>
    <m/>
    <m/>
    <n v="40"/>
    <n v="201208"/>
    <n v="800000"/>
  </r>
  <r>
    <x v="480"/>
    <x v="5"/>
    <m/>
    <x v="0"/>
    <x v="2"/>
    <x v="240"/>
    <m/>
    <m/>
    <m/>
    <n v="36"/>
    <n v="201208"/>
    <n v="1260000"/>
  </r>
  <r>
    <x v="480"/>
    <x v="5"/>
    <m/>
    <x v="32"/>
    <x v="2"/>
    <x v="220"/>
    <m/>
    <m/>
    <m/>
    <n v="11"/>
    <n v="201208"/>
    <n v="408100"/>
  </r>
  <r>
    <x v="480"/>
    <x v="5"/>
    <m/>
    <x v="18"/>
    <x v="2"/>
    <x v="125"/>
    <m/>
    <m/>
    <m/>
    <n v="22"/>
    <n v="201208"/>
    <n v="66000"/>
  </r>
  <r>
    <x v="480"/>
    <x v="5"/>
    <m/>
    <x v="0"/>
    <x v="2"/>
    <x v="138"/>
    <m/>
    <m/>
    <m/>
    <n v="1"/>
    <n v="201208"/>
    <n v="20000"/>
  </r>
  <r>
    <x v="480"/>
    <x v="5"/>
    <m/>
    <x v="4"/>
    <x v="2"/>
    <x v="142"/>
    <m/>
    <m/>
    <m/>
    <n v="2"/>
    <n v="201208"/>
    <n v="8000"/>
  </r>
  <r>
    <x v="480"/>
    <x v="5"/>
    <m/>
    <x v="4"/>
    <x v="2"/>
    <x v="143"/>
    <m/>
    <m/>
    <m/>
    <n v="6"/>
    <n v="201208"/>
    <n v="120000"/>
  </r>
  <r>
    <x v="480"/>
    <x v="5"/>
    <m/>
    <x v="4"/>
    <x v="2"/>
    <x v="144"/>
    <m/>
    <m/>
    <m/>
    <n v="2"/>
    <n v="201208"/>
    <n v="8000"/>
  </r>
  <r>
    <x v="480"/>
    <x v="5"/>
    <m/>
    <x v="22"/>
    <x v="2"/>
    <x v="150"/>
    <m/>
    <m/>
    <m/>
    <n v="5"/>
    <n v="201208"/>
    <n v="190000"/>
  </r>
  <r>
    <x v="480"/>
    <x v="5"/>
    <m/>
    <x v="22"/>
    <x v="2"/>
    <x v="150"/>
    <m/>
    <m/>
    <m/>
    <n v="8"/>
    <n v="201208"/>
    <n v="304000"/>
  </r>
  <r>
    <x v="480"/>
    <x v="5"/>
    <m/>
    <x v="5"/>
    <x v="2"/>
    <x v="151"/>
    <m/>
    <m/>
    <m/>
    <n v="12"/>
    <n v="201208"/>
    <n v="336000"/>
  </r>
  <r>
    <x v="480"/>
    <x v="5"/>
    <m/>
    <x v="5"/>
    <x v="2"/>
    <x v="152"/>
    <m/>
    <m/>
    <m/>
    <n v="4"/>
    <n v="201208"/>
    <n v="192000"/>
  </r>
  <r>
    <x v="480"/>
    <x v="5"/>
    <m/>
    <x v="5"/>
    <x v="2"/>
    <x v="153"/>
    <m/>
    <m/>
    <m/>
    <n v="7"/>
    <n v="201208"/>
    <n v="196000"/>
  </r>
  <r>
    <x v="480"/>
    <x v="5"/>
    <m/>
    <x v="33"/>
    <x v="2"/>
    <x v="156"/>
    <m/>
    <m/>
    <m/>
    <n v="3"/>
    <n v="201208"/>
    <n v="101400"/>
  </r>
  <r>
    <x v="480"/>
    <x v="5"/>
    <m/>
    <x v="19"/>
    <x v="2"/>
    <x v="157"/>
    <m/>
    <m/>
    <m/>
    <n v="12"/>
    <n v="201208"/>
    <n v="156000"/>
  </r>
  <r>
    <x v="480"/>
    <x v="5"/>
    <m/>
    <x v="19"/>
    <x v="2"/>
    <x v="158"/>
    <m/>
    <m/>
    <m/>
    <n v="1"/>
    <n v="201208"/>
    <n v="24000"/>
  </r>
  <r>
    <x v="480"/>
    <x v="5"/>
    <m/>
    <x v="19"/>
    <x v="2"/>
    <x v="159"/>
    <m/>
    <m/>
    <m/>
    <n v="2"/>
    <n v="201208"/>
    <n v="66000"/>
  </r>
  <r>
    <x v="480"/>
    <x v="5"/>
    <m/>
    <x v="35"/>
    <x v="2"/>
    <x v="160"/>
    <m/>
    <m/>
    <m/>
    <n v="3"/>
    <n v="201208"/>
    <n v="60000"/>
  </r>
  <r>
    <x v="480"/>
    <x v="5"/>
    <m/>
    <x v="18"/>
    <x v="2"/>
    <x v="161"/>
    <m/>
    <m/>
    <m/>
    <n v="4"/>
    <n v="201208"/>
    <n v="12000"/>
  </r>
  <r>
    <x v="481"/>
    <x v="6"/>
    <m/>
    <x v="0"/>
    <x v="7"/>
    <x v="163"/>
    <m/>
    <m/>
    <m/>
    <n v="4"/>
    <n v="201208"/>
    <n v="80000"/>
  </r>
  <r>
    <x v="481"/>
    <x v="6"/>
    <m/>
    <x v="6"/>
    <x v="2"/>
    <x v="126"/>
    <m/>
    <m/>
    <m/>
    <n v="3"/>
    <n v="201208"/>
    <n v="60000"/>
  </r>
  <r>
    <x v="481"/>
    <x v="6"/>
    <m/>
    <x v="31"/>
    <x v="2"/>
    <x v="227"/>
    <m/>
    <m/>
    <m/>
    <n v="34"/>
    <n v="201208"/>
    <n v="761600"/>
  </r>
  <r>
    <x v="481"/>
    <x v="6"/>
    <m/>
    <x v="31"/>
    <x v="2"/>
    <x v="228"/>
    <m/>
    <m/>
    <m/>
    <n v="33"/>
    <n v="201208"/>
    <n v="1293600"/>
  </r>
  <r>
    <x v="481"/>
    <x v="6"/>
    <m/>
    <x v="31"/>
    <x v="2"/>
    <x v="229"/>
    <m/>
    <m/>
    <m/>
    <n v="33"/>
    <n v="201208"/>
    <n v="1801800"/>
  </r>
  <r>
    <x v="481"/>
    <x v="6"/>
    <m/>
    <x v="32"/>
    <x v="2"/>
    <x v="230"/>
    <m/>
    <m/>
    <m/>
    <n v="5"/>
    <n v="201208"/>
    <n v="185500"/>
  </r>
  <r>
    <x v="481"/>
    <x v="6"/>
    <m/>
    <x v="31"/>
    <x v="2"/>
    <x v="231"/>
    <m/>
    <m/>
    <m/>
    <n v="5"/>
    <n v="201208"/>
    <n v="112000"/>
  </r>
  <r>
    <x v="481"/>
    <x v="6"/>
    <m/>
    <x v="31"/>
    <x v="2"/>
    <x v="232"/>
    <m/>
    <m/>
    <m/>
    <n v="1"/>
    <n v="201208"/>
    <n v="39200"/>
  </r>
  <r>
    <x v="481"/>
    <x v="6"/>
    <m/>
    <x v="32"/>
    <x v="2"/>
    <x v="234"/>
    <m/>
    <m/>
    <m/>
    <n v="1"/>
    <n v="201208"/>
    <n v="37100"/>
  </r>
  <r>
    <x v="481"/>
    <x v="6"/>
    <m/>
    <x v="31"/>
    <x v="2"/>
    <x v="235"/>
    <m/>
    <m/>
    <m/>
    <n v="21"/>
    <n v="201208"/>
    <n v="470400"/>
  </r>
  <r>
    <x v="481"/>
    <x v="6"/>
    <m/>
    <x v="31"/>
    <x v="2"/>
    <x v="236"/>
    <m/>
    <m/>
    <m/>
    <n v="17"/>
    <n v="201208"/>
    <n v="666400"/>
  </r>
  <r>
    <x v="481"/>
    <x v="6"/>
    <m/>
    <x v="31"/>
    <x v="2"/>
    <x v="237"/>
    <m/>
    <m/>
    <m/>
    <n v="28"/>
    <n v="201208"/>
    <n v="1528800"/>
  </r>
  <r>
    <x v="481"/>
    <x v="6"/>
    <m/>
    <x v="32"/>
    <x v="2"/>
    <x v="238"/>
    <m/>
    <m/>
    <m/>
    <n v="7"/>
    <n v="201208"/>
    <n v="259700"/>
  </r>
  <r>
    <x v="481"/>
    <x v="6"/>
    <m/>
    <x v="34"/>
    <x v="2"/>
    <x v="128"/>
    <m/>
    <m/>
    <m/>
    <n v="55"/>
    <n v="201208"/>
    <n v="2040500"/>
  </r>
  <r>
    <x v="481"/>
    <x v="6"/>
    <m/>
    <x v="25"/>
    <x v="2"/>
    <x v="129"/>
    <m/>
    <m/>
    <m/>
    <n v="1"/>
    <n v="201208"/>
    <n v="99000"/>
  </r>
  <r>
    <x v="481"/>
    <x v="6"/>
    <m/>
    <x v="5"/>
    <x v="2"/>
    <x v="246"/>
    <m/>
    <m/>
    <m/>
    <n v="48"/>
    <n v="201208"/>
    <n v="1344000"/>
  </r>
  <r>
    <x v="481"/>
    <x v="6"/>
    <m/>
    <x v="5"/>
    <x v="2"/>
    <x v="247"/>
    <m/>
    <m/>
    <m/>
    <n v="62"/>
    <n v="201208"/>
    <n v="1736000"/>
  </r>
  <r>
    <x v="481"/>
    <x v="6"/>
    <m/>
    <x v="0"/>
    <x v="2"/>
    <x v="224"/>
    <m/>
    <m/>
    <m/>
    <n v="42"/>
    <n v="201208"/>
    <n v="1386000"/>
  </r>
  <r>
    <x v="481"/>
    <x v="6"/>
    <m/>
    <x v="0"/>
    <x v="2"/>
    <x v="225"/>
    <m/>
    <m/>
    <m/>
    <n v="10"/>
    <n v="201208"/>
    <n v="380000"/>
  </r>
  <r>
    <x v="481"/>
    <x v="6"/>
    <m/>
    <x v="30"/>
    <x v="2"/>
    <x v="132"/>
    <m/>
    <m/>
    <m/>
    <n v="17"/>
    <n v="201208"/>
    <n v="380800"/>
  </r>
  <r>
    <x v="481"/>
    <x v="6"/>
    <m/>
    <x v="30"/>
    <x v="2"/>
    <x v="133"/>
    <m/>
    <m/>
    <m/>
    <n v="3"/>
    <n v="201208"/>
    <n v="117600"/>
  </r>
  <r>
    <x v="481"/>
    <x v="6"/>
    <m/>
    <x v="34"/>
    <x v="2"/>
    <x v="134"/>
    <m/>
    <m/>
    <m/>
    <n v="7"/>
    <n v="201208"/>
    <n v="259700"/>
  </r>
  <r>
    <x v="481"/>
    <x v="6"/>
    <m/>
    <x v="1"/>
    <x v="2"/>
    <x v="135"/>
    <m/>
    <m/>
    <m/>
    <n v="4"/>
    <n v="201208"/>
    <n v="80000"/>
  </r>
  <r>
    <x v="481"/>
    <x v="6"/>
    <m/>
    <x v="36"/>
    <x v="2"/>
    <x v="136"/>
    <m/>
    <m/>
    <m/>
    <n v="4"/>
    <n v="201208"/>
    <n v="112000"/>
  </r>
  <r>
    <x v="481"/>
    <x v="6"/>
    <m/>
    <x v="36"/>
    <x v="2"/>
    <x v="137"/>
    <m/>
    <m/>
    <m/>
    <n v="2"/>
    <n v="201208"/>
    <n v="84000"/>
  </r>
  <r>
    <x v="481"/>
    <x v="6"/>
    <m/>
    <x v="0"/>
    <x v="2"/>
    <x v="218"/>
    <m/>
    <m/>
    <m/>
    <n v="67"/>
    <n v="201208"/>
    <n v="1340000"/>
  </r>
  <r>
    <x v="481"/>
    <x v="6"/>
    <m/>
    <x v="0"/>
    <x v="2"/>
    <x v="240"/>
    <m/>
    <m/>
    <m/>
    <n v="45"/>
    <n v="201208"/>
    <n v="1575000"/>
  </r>
  <r>
    <x v="481"/>
    <x v="6"/>
    <m/>
    <x v="32"/>
    <x v="2"/>
    <x v="220"/>
    <m/>
    <m/>
    <m/>
    <n v="23"/>
    <n v="201208"/>
    <n v="853300"/>
  </r>
  <r>
    <x v="481"/>
    <x v="6"/>
    <m/>
    <x v="18"/>
    <x v="2"/>
    <x v="125"/>
    <m/>
    <m/>
    <m/>
    <n v="26"/>
    <n v="201208"/>
    <n v="78000"/>
  </r>
  <r>
    <x v="481"/>
    <x v="6"/>
    <m/>
    <x v="0"/>
    <x v="2"/>
    <x v="141"/>
    <m/>
    <m/>
    <m/>
    <n v="1"/>
    <n v="201208"/>
    <n v="33000"/>
  </r>
  <r>
    <x v="481"/>
    <x v="6"/>
    <m/>
    <x v="4"/>
    <x v="2"/>
    <x v="142"/>
    <m/>
    <m/>
    <m/>
    <n v="2"/>
    <n v="201208"/>
    <n v="8000"/>
  </r>
  <r>
    <x v="481"/>
    <x v="6"/>
    <m/>
    <x v="4"/>
    <x v="2"/>
    <x v="143"/>
    <m/>
    <m/>
    <m/>
    <n v="10"/>
    <n v="201208"/>
    <n v="200000"/>
  </r>
  <r>
    <x v="481"/>
    <x v="6"/>
    <m/>
    <x v="4"/>
    <x v="2"/>
    <x v="144"/>
    <m/>
    <m/>
    <m/>
    <n v="1"/>
    <n v="201208"/>
    <n v="4000"/>
  </r>
  <r>
    <x v="481"/>
    <x v="6"/>
    <m/>
    <x v="0"/>
    <x v="2"/>
    <x v="148"/>
    <m/>
    <m/>
    <m/>
    <n v="1"/>
    <n v="201208"/>
    <n v="20000"/>
  </r>
  <r>
    <x v="481"/>
    <x v="6"/>
    <m/>
    <x v="22"/>
    <x v="2"/>
    <x v="150"/>
    <m/>
    <m/>
    <m/>
    <n v="9"/>
    <n v="201208"/>
    <n v="342000"/>
  </r>
  <r>
    <x v="481"/>
    <x v="6"/>
    <m/>
    <x v="22"/>
    <x v="2"/>
    <x v="150"/>
    <m/>
    <m/>
    <m/>
    <n v="3"/>
    <n v="201208"/>
    <n v="114000"/>
  </r>
  <r>
    <x v="481"/>
    <x v="6"/>
    <m/>
    <x v="5"/>
    <x v="2"/>
    <x v="151"/>
    <m/>
    <m/>
    <m/>
    <n v="35"/>
    <n v="201208"/>
    <n v="980000"/>
  </r>
  <r>
    <x v="481"/>
    <x v="6"/>
    <m/>
    <x v="5"/>
    <x v="2"/>
    <x v="152"/>
    <m/>
    <m/>
    <m/>
    <n v="9"/>
    <n v="201208"/>
    <n v="432000"/>
  </r>
  <r>
    <x v="481"/>
    <x v="6"/>
    <m/>
    <x v="5"/>
    <x v="2"/>
    <x v="153"/>
    <m/>
    <m/>
    <m/>
    <n v="2"/>
    <n v="201208"/>
    <n v="56000"/>
  </r>
  <r>
    <x v="481"/>
    <x v="6"/>
    <m/>
    <x v="33"/>
    <x v="2"/>
    <x v="155"/>
    <m/>
    <m/>
    <m/>
    <n v="5"/>
    <n v="201208"/>
    <n v="91000"/>
  </r>
  <r>
    <x v="481"/>
    <x v="6"/>
    <m/>
    <x v="33"/>
    <x v="2"/>
    <x v="156"/>
    <m/>
    <m/>
    <m/>
    <n v="3"/>
    <n v="201208"/>
    <n v="101400"/>
  </r>
  <r>
    <x v="481"/>
    <x v="6"/>
    <m/>
    <x v="19"/>
    <x v="2"/>
    <x v="157"/>
    <m/>
    <m/>
    <m/>
    <n v="23"/>
    <n v="201208"/>
    <n v="299000"/>
  </r>
  <r>
    <x v="481"/>
    <x v="6"/>
    <m/>
    <x v="19"/>
    <x v="2"/>
    <x v="158"/>
    <m/>
    <m/>
    <m/>
    <n v="5"/>
    <n v="201208"/>
    <n v="120000"/>
  </r>
  <r>
    <x v="481"/>
    <x v="6"/>
    <m/>
    <x v="19"/>
    <x v="2"/>
    <x v="159"/>
    <m/>
    <m/>
    <m/>
    <n v="2"/>
    <n v="201208"/>
    <n v="66000"/>
  </r>
  <r>
    <x v="481"/>
    <x v="6"/>
    <m/>
    <x v="19"/>
    <x v="2"/>
    <x v="181"/>
    <m/>
    <m/>
    <m/>
    <n v="2"/>
    <n v="201208"/>
    <n v="26000"/>
  </r>
  <r>
    <x v="481"/>
    <x v="6"/>
    <m/>
    <x v="35"/>
    <x v="2"/>
    <x v="170"/>
    <m/>
    <m/>
    <m/>
    <n v="1"/>
    <n v="201208"/>
    <n v="4000"/>
  </r>
  <r>
    <x v="481"/>
    <x v="6"/>
    <m/>
    <x v="35"/>
    <x v="2"/>
    <x v="160"/>
    <m/>
    <m/>
    <m/>
    <n v="1"/>
    <n v="201208"/>
    <n v="20000"/>
  </r>
  <r>
    <x v="481"/>
    <x v="6"/>
    <m/>
    <x v="4"/>
    <x v="2"/>
    <x v="243"/>
    <m/>
    <m/>
    <m/>
    <n v="4"/>
    <n v="201208"/>
    <n v="16000"/>
  </r>
  <r>
    <x v="481"/>
    <x v="6"/>
    <m/>
    <x v="4"/>
    <x v="2"/>
    <x v="241"/>
    <m/>
    <m/>
    <m/>
    <n v="7"/>
    <n v="201208"/>
    <n v="140000"/>
  </r>
  <r>
    <x v="481"/>
    <x v="6"/>
    <m/>
    <x v="18"/>
    <x v="2"/>
    <x v="161"/>
    <m/>
    <m/>
    <m/>
    <n v="28"/>
    <n v="201208"/>
    <n v="84000"/>
  </r>
  <r>
    <x v="481"/>
    <x v="6"/>
    <m/>
    <x v="18"/>
    <x v="2"/>
    <x v="161"/>
    <m/>
    <m/>
    <m/>
    <n v="2"/>
    <n v="201208"/>
    <n v="6000"/>
  </r>
  <r>
    <x v="482"/>
    <x v="3"/>
    <m/>
    <x v="0"/>
    <x v="1"/>
    <x v="123"/>
    <m/>
    <m/>
    <m/>
    <n v="2"/>
    <n v="201208"/>
    <n v="70000"/>
  </r>
  <r>
    <x v="482"/>
    <x v="3"/>
    <m/>
    <x v="0"/>
    <x v="7"/>
    <x v="163"/>
    <m/>
    <m/>
    <m/>
    <n v="9"/>
    <n v="201208"/>
    <n v="180000"/>
  </r>
  <r>
    <x v="482"/>
    <x v="3"/>
    <m/>
    <x v="18"/>
    <x v="3"/>
    <x v="19"/>
    <m/>
    <m/>
    <m/>
    <n v="250"/>
    <n v="201208"/>
    <n v="0"/>
  </r>
  <r>
    <x v="482"/>
    <x v="3"/>
    <m/>
    <x v="36"/>
    <x v="3"/>
    <x v="173"/>
    <m/>
    <m/>
    <m/>
    <n v="1"/>
    <n v="201208"/>
    <n v="0"/>
  </r>
  <r>
    <x v="482"/>
    <x v="3"/>
    <m/>
    <x v="6"/>
    <x v="2"/>
    <x v="126"/>
    <m/>
    <m/>
    <m/>
    <n v="3"/>
    <n v="201208"/>
    <n v="60000"/>
  </r>
  <r>
    <x v="482"/>
    <x v="3"/>
    <m/>
    <x v="31"/>
    <x v="2"/>
    <x v="227"/>
    <m/>
    <m/>
    <m/>
    <n v="50"/>
    <n v="201208"/>
    <n v="1120000"/>
  </r>
  <r>
    <x v="482"/>
    <x v="3"/>
    <m/>
    <x v="31"/>
    <x v="2"/>
    <x v="228"/>
    <m/>
    <m/>
    <m/>
    <n v="32"/>
    <n v="201208"/>
    <n v="1254400"/>
  </r>
  <r>
    <x v="482"/>
    <x v="3"/>
    <m/>
    <x v="31"/>
    <x v="2"/>
    <x v="229"/>
    <m/>
    <m/>
    <m/>
    <n v="35"/>
    <n v="201208"/>
    <n v="1911000"/>
  </r>
  <r>
    <x v="482"/>
    <x v="3"/>
    <m/>
    <x v="32"/>
    <x v="2"/>
    <x v="230"/>
    <m/>
    <m/>
    <m/>
    <n v="17"/>
    <n v="201208"/>
    <n v="630700"/>
  </r>
  <r>
    <x v="482"/>
    <x v="3"/>
    <m/>
    <x v="31"/>
    <x v="2"/>
    <x v="232"/>
    <m/>
    <m/>
    <m/>
    <n v="1"/>
    <n v="201208"/>
    <n v="39200"/>
  </r>
  <r>
    <x v="482"/>
    <x v="3"/>
    <m/>
    <x v="32"/>
    <x v="2"/>
    <x v="234"/>
    <m/>
    <m/>
    <m/>
    <n v="1"/>
    <n v="201208"/>
    <n v="37100"/>
  </r>
  <r>
    <x v="482"/>
    <x v="3"/>
    <m/>
    <x v="31"/>
    <x v="2"/>
    <x v="235"/>
    <m/>
    <m/>
    <m/>
    <n v="38"/>
    <n v="201208"/>
    <n v="851200"/>
  </r>
  <r>
    <x v="482"/>
    <x v="3"/>
    <m/>
    <x v="31"/>
    <x v="2"/>
    <x v="236"/>
    <m/>
    <m/>
    <m/>
    <n v="39"/>
    <n v="201208"/>
    <n v="1528800"/>
  </r>
  <r>
    <x v="482"/>
    <x v="3"/>
    <m/>
    <x v="31"/>
    <x v="2"/>
    <x v="237"/>
    <m/>
    <m/>
    <m/>
    <n v="20"/>
    <n v="201208"/>
    <n v="1092000"/>
  </r>
  <r>
    <x v="482"/>
    <x v="3"/>
    <m/>
    <x v="32"/>
    <x v="2"/>
    <x v="238"/>
    <m/>
    <m/>
    <m/>
    <n v="15"/>
    <n v="201208"/>
    <n v="556500"/>
  </r>
  <r>
    <x v="482"/>
    <x v="3"/>
    <m/>
    <x v="34"/>
    <x v="2"/>
    <x v="128"/>
    <m/>
    <m/>
    <m/>
    <n v="48"/>
    <n v="201208"/>
    <n v="1780800"/>
  </r>
  <r>
    <x v="482"/>
    <x v="3"/>
    <m/>
    <x v="25"/>
    <x v="2"/>
    <x v="129"/>
    <m/>
    <m/>
    <m/>
    <n v="6"/>
    <n v="201208"/>
    <n v="594000"/>
  </r>
  <r>
    <x v="482"/>
    <x v="3"/>
    <m/>
    <x v="5"/>
    <x v="2"/>
    <x v="246"/>
    <m/>
    <m/>
    <m/>
    <n v="7"/>
    <n v="201208"/>
    <n v="196000"/>
  </r>
  <r>
    <x v="482"/>
    <x v="3"/>
    <m/>
    <x v="5"/>
    <x v="2"/>
    <x v="247"/>
    <m/>
    <m/>
    <m/>
    <n v="11"/>
    <n v="201208"/>
    <n v="308000"/>
  </r>
  <r>
    <x v="482"/>
    <x v="3"/>
    <m/>
    <x v="0"/>
    <x v="2"/>
    <x v="224"/>
    <m/>
    <m/>
    <m/>
    <n v="47"/>
    <n v="201208"/>
    <n v="1551000"/>
  </r>
  <r>
    <x v="482"/>
    <x v="3"/>
    <m/>
    <x v="0"/>
    <x v="2"/>
    <x v="225"/>
    <m/>
    <m/>
    <m/>
    <n v="15"/>
    <n v="201208"/>
    <n v="570000"/>
  </r>
  <r>
    <x v="482"/>
    <x v="3"/>
    <m/>
    <x v="0"/>
    <x v="2"/>
    <x v="131"/>
    <m/>
    <m/>
    <m/>
    <n v="1"/>
    <n v="201208"/>
    <n v="33000"/>
  </r>
  <r>
    <x v="482"/>
    <x v="3"/>
    <m/>
    <x v="30"/>
    <x v="2"/>
    <x v="132"/>
    <m/>
    <m/>
    <m/>
    <n v="13"/>
    <n v="201208"/>
    <n v="291200"/>
  </r>
  <r>
    <x v="482"/>
    <x v="3"/>
    <m/>
    <x v="30"/>
    <x v="2"/>
    <x v="133"/>
    <m/>
    <m/>
    <m/>
    <n v="3"/>
    <n v="201208"/>
    <n v="117600"/>
  </r>
  <r>
    <x v="482"/>
    <x v="3"/>
    <m/>
    <x v="34"/>
    <x v="2"/>
    <x v="134"/>
    <m/>
    <m/>
    <m/>
    <n v="1"/>
    <n v="201208"/>
    <n v="37100"/>
  </r>
  <r>
    <x v="482"/>
    <x v="3"/>
    <m/>
    <x v="1"/>
    <x v="2"/>
    <x v="135"/>
    <m/>
    <m/>
    <m/>
    <n v="1"/>
    <n v="201208"/>
    <n v="20000"/>
  </r>
  <r>
    <x v="482"/>
    <x v="3"/>
    <m/>
    <x v="1"/>
    <x v="2"/>
    <x v="165"/>
    <m/>
    <m/>
    <m/>
    <n v="1"/>
    <n v="201208"/>
    <n v="35000"/>
  </r>
  <r>
    <x v="482"/>
    <x v="3"/>
    <m/>
    <x v="36"/>
    <x v="2"/>
    <x v="136"/>
    <m/>
    <m/>
    <m/>
    <n v="4"/>
    <n v="201208"/>
    <n v="112000"/>
  </r>
  <r>
    <x v="482"/>
    <x v="3"/>
    <m/>
    <x v="36"/>
    <x v="2"/>
    <x v="176"/>
    <m/>
    <m/>
    <m/>
    <n v="2"/>
    <n v="201208"/>
    <n v="98000"/>
  </r>
  <r>
    <x v="482"/>
    <x v="3"/>
    <m/>
    <x v="36"/>
    <x v="2"/>
    <x v="137"/>
    <m/>
    <m/>
    <m/>
    <n v="2"/>
    <n v="201208"/>
    <n v="84000"/>
  </r>
  <r>
    <x v="482"/>
    <x v="3"/>
    <m/>
    <x v="0"/>
    <x v="2"/>
    <x v="218"/>
    <m/>
    <m/>
    <m/>
    <n v="76"/>
    <n v="201208"/>
    <n v="1520000"/>
  </r>
  <r>
    <x v="482"/>
    <x v="3"/>
    <m/>
    <x v="0"/>
    <x v="2"/>
    <x v="240"/>
    <m/>
    <m/>
    <m/>
    <n v="55"/>
    <n v="201208"/>
    <n v="1925000"/>
  </r>
  <r>
    <x v="482"/>
    <x v="3"/>
    <m/>
    <x v="32"/>
    <x v="2"/>
    <x v="220"/>
    <m/>
    <m/>
    <m/>
    <n v="29"/>
    <n v="201208"/>
    <n v="1075900"/>
  </r>
  <r>
    <x v="482"/>
    <x v="3"/>
    <m/>
    <x v="18"/>
    <x v="2"/>
    <x v="125"/>
    <m/>
    <m/>
    <m/>
    <n v="54"/>
    <n v="201208"/>
    <n v="162000"/>
  </r>
  <r>
    <x v="482"/>
    <x v="3"/>
    <m/>
    <x v="4"/>
    <x v="2"/>
    <x v="142"/>
    <m/>
    <m/>
    <m/>
    <n v="4"/>
    <n v="201208"/>
    <n v="16000"/>
  </r>
  <r>
    <x v="482"/>
    <x v="3"/>
    <m/>
    <x v="4"/>
    <x v="2"/>
    <x v="143"/>
    <m/>
    <m/>
    <m/>
    <n v="6"/>
    <n v="201208"/>
    <n v="120000"/>
  </r>
  <r>
    <x v="482"/>
    <x v="3"/>
    <m/>
    <x v="4"/>
    <x v="2"/>
    <x v="144"/>
    <m/>
    <m/>
    <m/>
    <n v="22"/>
    <n v="201208"/>
    <n v="88000"/>
  </r>
  <r>
    <x v="482"/>
    <x v="3"/>
    <m/>
    <x v="0"/>
    <x v="2"/>
    <x v="148"/>
    <m/>
    <m/>
    <m/>
    <n v="1"/>
    <n v="201208"/>
    <n v="20000"/>
  </r>
  <r>
    <x v="482"/>
    <x v="3"/>
    <m/>
    <x v="22"/>
    <x v="2"/>
    <x v="150"/>
    <m/>
    <m/>
    <m/>
    <n v="11"/>
    <n v="201208"/>
    <n v="418000"/>
  </r>
  <r>
    <x v="482"/>
    <x v="3"/>
    <m/>
    <x v="22"/>
    <x v="2"/>
    <x v="150"/>
    <m/>
    <m/>
    <m/>
    <n v="4"/>
    <n v="201208"/>
    <n v="152000"/>
  </r>
  <r>
    <x v="482"/>
    <x v="3"/>
    <m/>
    <x v="5"/>
    <x v="2"/>
    <x v="151"/>
    <m/>
    <m/>
    <m/>
    <n v="27"/>
    <n v="201208"/>
    <n v="756000"/>
  </r>
  <r>
    <x v="482"/>
    <x v="3"/>
    <m/>
    <x v="5"/>
    <x v="2"/>
    <x v="152"/>
    <m/>
    <m/>
    <m/>
    <n v="8"/>
    <n v="201208"/>
    <n v="384000"/>
  </r>
  <r>
    <x v="482"/>
    <x v="3"/>
    <m/>
    <x v="5"/>
    <x v="2"/>
    <x v="153"/>
    <m/>
    <m/>
    <m/>
    <n v="10"/>
    <n v="201208"/>
    <n v="280000"/>
  </r>
  <r>
    <x v="482"/>
    <x v="3"/>
    <m/>
    <x v="33"/>
    <x v="2"/>
    <x v="155"/>
    <m/>
    <m/>
    <m/>
    <n v="1"/>
    <n v="201208"/>
    <n v="18200"/>
  </r>
  <r>
    <x v="482"/>
    <x v="3"/>
    <m/>
    <x v="19"/>
    <x v="2"/>
    <x v="157"/>
    <m/>
    <m/>
    <m/>
    <n v="21"/>
    <n v="201208"/>
    <n v="273000"/>
  </r>
  <r>
    <x v="482"/>
    <x v="3"/>
    <m/>
    <x v="19"/>
    <x v="2"/>
    <x v="158"/>
    <m/>
    <m/>
    <m/>
    <n v="5"/>
    <n v="201208"/>
    <n v="120000"/>
  </r>
  <r>
    <x v="482"/>
    <x v="3"/>
    <m/>
    <x v="19"/>
    <x v="2"/>
    <x v="159"/>
    <m/>
    <m/>
    <m/>
    <n v="7"/>
    <n v="201208"/>
    <n v="231000"/>
  </r>
  <r>
    <x v="482"/>
    <x v="3"/>
    <m/>
    <x v="19"/>
    <x v="2"/>
    <x v="181"/>
    <m/>
    <m/>
    <m/>
    <n v="1"/>
    <n v="201208"/>
    <n v="13000"/>
  </r>
  <r>
    <x v="482"/>
    <x v="3"/>
    <m/>
    <x v="35"/>
    <x v="2"/>
    <x v="160"/>
    <m/>
    <m/>
    <m/>
    <n v="1"/>
    <n v="201208"/>
    <n v="20000"/>
  </r>
  <r>
    <x v="482"/>
    <x v="3"/>
    <m/>
    <x v="4"/>
    <x v="2"/>
    <x v="242"/>
    <m/>
    <m/>
    <m/>
    <n v="2"/>
    <n v="201208"/>
    <n v="40000"/>
  </r>
  <r>
    <x v="482"/>
    <x v="3"/>
    <m/>
    <x v="4"/>
    <x v="2"/>
    <x v="241"/>
    <m/>
    <m/>
    <m/>
    <n v="4"/>
    <n v="201208"/>
    <n v="80000"/>
  </r>
  <r>
    <x v="482"/>
    <x v="3"/>
    <m/>
    <x v="18"/>
    <x v="2"/>
    <x v="161"/>
    <m/>
    <m/>
    <m/>
    <n v="18"/>
    <n v="201208"/>
    <n v="54000"/>
  </r>
  <r>
    <x v="482"/>
    <x v="3"/>
    <m/>
    <x v="18"/>
    <x v="2"/>
    <x v="161"/>
    <m/>
    <m/>
    <m/>
    <n v="1"/>
    <n v="201208"/>
    <n v="3000"/>
  </r>
  <r>
    <x v="483"/>
    <x v="4"/>
    <m/>
    <x v="0"/>
    <x v="1"/>
    <x v="123"/>
    <m/>
    <m/>
    <m/>
    <n v="2"/>
    <n v="201208"/>
    <n v="70000"/>
  </r>
  <r>
    <x v="483"/>
    <x v="4"/>
    <m/>
    <x v="0"/>
    <x v="1"/>
    <x v="124"/>
    <m/>
    <m/>
    <m/>
    <n v="1"/>
    <n v="201208"/>
    <n v="20000"/>
  </r>
  <r>
    <x v="483"/>
    <x v="4"/>
    <m/>
    <x v="0"/>
    <x v="7"/>
    <x v="163"/>
    <m/>
    <m/>
    <m/>
    <n v="3"/>
    <n v="201208"/>
    <n v="60000"/>
  </r>
  <r>
    <x v="483"/>
    <x v="4"/>
    <m/>
    <x v="0"/>
    <x v="3"/>
    <x v="164"/>
    <m/>
    <m/>
    <m/>
    <n v="1"/>
    <n v="201208"/>
    <n v="0"/>
  </r>
  <r>
    <x v="483"/>
    <x v="4"/>
    <m/>
    <x v="6"/>
    <x v="2"/>
    <x v="126"/>
    <m/>
    <m/>
    <m/>
    <n v="5"/>
    <n v="201208"/>
    <n v="100000"/>
  </r>
  <r>
    <x v="483"/>
    <x v="4"/>
    <m/>
    <x v="6"/>
    <x v="2"/>
    <x v="127"/>
    <m/>
    <m/>
    <m/>
    <n v="2"/>
    <n v="201208"/>
    <n v="70000"/>
  </r>
  <r>
    <x v="483"/>
    <x v="4"/>
    <m/>
    <x v="31"/>
    <x v="2"/>
    <x v="227"/>
    <m/>
    <m/>
    <m/>
    <n v="54"/>
    <n v="201208"/>
    <n v="1209600"/>
  </r>
  <r>
    <x v="483"/>
    <x v="4"/>
    <m/>
    <x v="31"/>
    <x v="2"/>
    <x v="228"/>
    <m/>
    <m/>
    <m/>
    <n v="38"/>
    <n v="201208"/>
    <n v="1489600"/>
  </r>
  <r>
    <x v="483"/>
    <x v="4"/>
    <m/>
    <x v="31"/>
    <x v="2"/>
    <x v="229"/>
    <m/>
    <m/>
    <m/>
    <n v="35"/>
    <n v="201208"/>
    <n v="1911000"/>
  </r>
  <r>
    <x v="483"/>
    <x v="4"/>
    <m/>
    <x v="32"/>
    <x v="2"/>
    <x v="230"/>
    <m/>
    <m/>
    <m/>
    <n v="30"/>
    <n v="201208"/>
    <n v="1113000"/>
  </r>
  <r>
    <x v="483"/>
    <x v="4"/>
    <m/>
    <x v="31"/>
    <x v="2"/>
    <x v="231"/>
    <m/>
    <m/>
    <m/>
    <n v="1"/>
    <n v="201208"/>
    <n v="22400"/>
  </r>
  <r>
    <x v="483"/>
    <x v="4"/>
    <m/>
    <x v="31"/>
    <x v="2"/>
    <x v="232"/>
    <m/>
    <m/>
    <m/>
    <n v="1"/>
    <n v="201208"/>
    <n v="39200"/>
  </r>
  <r>
    <x v="483"/>
    <x v="4"/>
    <m/>
    <x v="31"/>
    <x v="2"/>
    <x v="235"/>
    <m/>
    <m/>
    <m/>
    <n v="49"/>
    <n v="201208"/>
    <n v="1097600"/>
  </r>
  <r>
    <x v="483"/>
    <x v="4"/>
    <m/>
    <x v="31"/>
    <x v="2"/>
    <x v="236"/>
    <m/>
    <m/>
    <m/>
    <n v="48"/>
    <n v="201208"/>
    <n v="1881600"/>
  </r>
  <r>
    <x v="483"/>
    <x v="4"/>
    <m/>
    <x v="31"/>
    <x v="2"/>
    <x v="237"/>
    <m/>
    <m/>
    <m/>
    <n v="32"/>
    <n v="201208"/>
    <n v="1747200"/>
  </r>
  <r>
    <x v="483"/>
    <x v="4"/>
    <m/>
    <x v="32"/>
    <x v="2"/>
    <x v="238"/>
    <m/>
    <m/>
    <m/>
    <n v="8"/>
    <n v="201208"/>
    <n v="296800"/>
  </r>
  <r>
    <x v="483"/>
    <x v="4"/>
    <m/>
    <x v="34"/>
    <x v="2"/>
    <x v="128"/>
    <m/>
    <m/>
    <m/>
    <n v="38"/>
    <n v="201208"/>
    <n v="1409800"/>
  </r>
  <r>
    <x v="483"/>
    <x v="4"/>
    <m/>
    <x v="25"/>
    <x v="2"/>
    <x v="129"/>
    <m/>
    <m/>
    <m/>
    <n v="4"/>
    <n v="201208"/>
    <n v="396000"/>
  </r>
  <r>
    <x v="483"/>
    <x v="4"/>
    <m/>
    <x v="5"/>
    <x v="2"/>
    <x v="247"/>
    <m/>
    <m/>
    <m/>
    <n v="1"/>
    <n v="201208"/>
    <n v="28000"/>
  </r>
  <r>
    <x v="483"/>
    <x v="4"/>
    <m/>
    <x v="0"/>
    <x v="2"/>
    <x v="224"/>
    <m/>
    <m/>
    <m/>
    <n v="27"/>
    <n v="201208"/>
    <n v="891000"/>
  </r>
  <r>
    <x v="483"/>
    <x v="4"/>
    <m/>
    <x v="0"/>
    <x v="2"/>
    <x v="225"/>
    <m/>
    <m/>
    <m/>
    <n v="7"/>
    <n v="201208"/>
    <n v="266000"/>
  </r>
  <r>
    <x v="483"/>
    <x v="4"/>
    <m/>
    <x v="0"/>
    <x v="2"/>
    <x v="168"/>
    <m/>
    <m/>
    <m/>
    <n v="1"/>
    <n v="201208"/>
    <n v="20000"/>
  </r>
  <r>
    <x v="483"/>
    <x v="4"/>
    <m/>
    <x v="30"/>
    <x v="2"/>
    <x v="132"/>
    <m/>
    <m/>
    <m/>
    <n v="17"/>
    <n v="201208"/>
    <n v="380800"/>
  </r>
  <r>
    <x v="483"/>
    <x v="4"/>
    <m/>
    <x v="30"/>
    <x v="2"/>
    <x v="133"/>
    <m/>
    <m/>
    <m/>
    <n v="3"/>
    <n v="201208"/>
    <n v="117600"/>
  </r>
  <r>
    <x v="483"/>
    <x v="4"/>
    <m/>
    <x v="34"/>
    <x v="2"/>
    <x v="134"/>
    <m/>
    <m/>
    <m/>
    <n v="3"/>
    <n v="201208"/>
    <n v="111300"/>
  </r>
  <r>
    <x v="483"/>
    <x v="4"/>
    <m/>
    <x v="1"/>
    <x v="2"/>
    <x v="135"/>
    <m/>
    <m/>
    <m/>
    <n v="1"/>
    <n v="201208"/>
    <n v="20000"/>
  </r>
  <r>
    <x v="483"/>
    <x v="4"/>
    <m/>
    <x v="1"/>
    <x v="2"/>
    <x v="165"/>
    <m/>
    <m/>
    <m/>
    <n v="2"/>
    <n v="201208"/>
    <n v="70000"/>
  </r>
  <r>
    <x v="483"/>
    <x v="4"/>
    <m/>
    <x v="36"/>
    <x v="2"/>
    <x v="136"/>
    <m/>
    <m/>
    <m/>
    <n v="8"/>
    <n v="201208"/>
    <n v="224000"/>
  </r>
  <r>
    <x v="483"/>
    <x v="4"/>
    <m/>
    <x v="36"/>
    <x v="2"/>
    <x v="137"/>
    <m/>
    <m/>
    <m/>
    <n v="2"/>
    <n v="201208"/>
    <n v="84000"/>
  </r>
  <r>
    <x v="483"/>
    <x v="4"/>
    <m/>
    <x v="0"/>
    <x v="2"/>
    <x v="218"/>
    <m/>
    <m/>
    <m/>
    <n v="78"/>
    <n v="201208"/>
    <n v="1560000"/>
  </r>
  <r>
    <x v="483"/>
    <x v="4"/>
    <m/>
    <x v="0"/>
    <x v="2"/>
    <x v="240"/>
    <m/>
    <m/>
    <m/>
    <n v="67"/>
    <n v="201208"/>
    <n v="2345000"/>
  </r>
  <r>
    <x v="483"/>
    <x v="4"/>
    <m/>
    <x v="32"/>
    <x v="2"/>
    <x v="220"/>
    <m/>
    <m/>
    <m/>
    <n v="27"/>
    <n v="201208"/>
    <n v="1001700"/>
  </r>
  <r>
    <x v="483"/>
    <x v="4"/>
    <m/>
    <x v="18"/>
    <x v="2"/>
    <x v="125"/>
    <m/>
    <m/>
    <m/>
    <n v="54"/>
    <n v="201208"/>
    <n v="162000"/>
  </r>
  <r>
    <x v="483"/>
    <x v="4"/>
    <m/>
    <x v="0"/>
    <x v="2"/>
    <x v="141"/>
    <m/>
    <m/>
    <m/>
    <n v="1"/>
    <n v="201208"/>
    <n v="33000"/>
  </r>
  <r>
    <x v="483"/>
    <x v="4"/>
    <m/>
    <x v="4"/>
    <x v="2"/>
    <x v="142"/>
    <m/>
    <m/>
    <m/>
    <n v="2"/>
    <n v="201208"/>
    <n v="8000"/>
  </r>
  <r>
    <x v="483"/>
    <x v="4"/>
    <m/>
    <x v="4"/>
    <x v="2"/>
    <x v="143"/>
    <m/>
    <m/>
    <m/>
    <n v="9"/>
    <n v="201208"/>
    <n v="180000"/>
  </r>
  <r>
    <x v="483"/>
    <x v="4"/>
    <m/>
    <x v="4"/>
    <x v="2"/>
    <x v="144"/>
    <m/>
    <m/>
    <m/>
    <n v="5"/>
    <n v="201208"/>
    <n v="20000"/>
  </r>
  <r>
    <x v="483"/>
    <x v="4"/>
    <m/>
    <x v="0"/>
    <x v="2"/>
    <x v="148"/>
    <m/>
    <m/>
    <m/>
    <n v="2"/>
    <n v="201208"/>
    <n v="40000"/>
  </r>
  <r>
    <x v="483"/>
    <x v="4"/>
    <m/>
    <x v="22"/>
    <x v="2"/>
    <x v="150"/>
    <m/>
    <m/>
    <m/>
    <n v="12"/>
    <n v="201208"/>
    <n v="456000"/>
  </r>
  <r>
    <x v="483"/>
    <x v="4"/>
    <m/>
    <x v="22"/>
    <x v="2"/>
    <x v="150"/>
    <m/>
    <m/>
    <m/>
    <n v="4"/>
    <n v="201208"/>
    <n v="152000"/>
  </r>
  <r>
    <x v="483"/>
    <x v="4"/>
    <m/>
    <x v="5"/>
    <x v="2"/>
    <x v="151"/>
    <m/>
    <m/>
    <m/>
    <n v="21"/>
    <n v="201208"/>
    <n v="588000"/>
  </r>
  <r>
    <x v="483"/>
    <x v="4"/>
    <m/>
    <x v="5"/>
    <x v="2"/>
    <x v="152"/>
    <m/>
    <m/>
    <m/>
    <n v="11"/>
    <n v="201208"/>
    <n v="528000"/>
  </r>
  <r>
    <x v="483"/>
    <x v="4"/>
    <m/>
    <x v="5"/>
    <x v="2"/>
    <x v="153"/>
    <m/>
    <m/>
    <m/>
    <n v="4"/>
    <n v="201208"/>
    <n v="112000"/>
  </r>
  <r>
    <x v="483"/>
    <x v="4"/>
    <m/>
    <x v="33"/>
    <x v="2"/>
    <x v="155"/>
    <m/>
    <m/>
    <m/>
    <n v="7"/>
    <n v="201208"/>
    <n v="127400"/>
  </r>
  <r>
    <x v="483"/>
    <x v="4"/>
    <m/>
    <x v="33"/>
    <x v="2"/>
    <x v="156"/>
    <m/>
    <m/>
    <m/>
    <n v="3"/>
    <n v="201208"/>
    <n v="101400"/>
  </r>
  <r>
    <x v="483"/>
    <x v="4"/>
    <m/>
    <x v="19"/>
    <x v="2"/>
    <x v="157"/>
    <m/>
    <m/>
    <m/>
    <n v="24"/>
    <n v="201208"/>
    <n v="312000"/>
  </r>
  <r>
    <x v="483"/>
    <x v="4"/>
    <m/>
    <x v="19"/>
    <x v="2"/>
    <x v="158"/>
    <m/>
    <m/>
    <m/>
    <n v="6"/>
    <n v="201208"/>
    <n v="144000"/>
  </r>
  <r>
    <x v="483"/>
    <x v="4"/>
    <m/>
    <x v="19"/>
    <x v="2"/>
    <x v="159"/>
    <m/>
    <m/>
    <m/>
    <n v="4"/>
    <n v="201208"/>
    <n v="132000"/>
  </r>
  <r>
    <x v="483"/>
    <x v="4"/>
    <m/>
    <x v="35"/>
    <x v="2"/>
    <x v="160"/>
    <m/>
    <m/>
    <m/>
    <n v="2"/>
    <n v="201208"/>
    <n v="40000"/>
  </r>
  <r>
    <x v="483"/>
    <x v="4"/>
    <m/>
    <x v="4"/>
    <x v="2"/>
    <x v="242"/>
    <m/>
    <m/>
    <m/>
    <n v="1"/>
    <n v="201208"/>
    <n v="20000"/>
  </r>
  <r>
    <x v="483"/>
    <x v="4"/>
    <m/>
    <x v="4"/>
    <x v="2"/>
    <x v="207"/>
    <m/>
    <m/>
    <m/>
    <n v="2"/>
    <n v="201208"/>
    <n v="8000"/>
  </r>
  <r>
    <x v="483"/>
    <x v="4"/>
    <m/>
    <x v="4"/>
    <x v="2"/>
    <x v="241"/>
    <m/>
    <m/>
    <m/>
    <n v="10"/>
    <n v="201208"/>
    <n v="200000"/>
  </r>
  <r>
    <x v="483"/>
    <x v="4"/>
    <m/>
    <x v="18"/>
    <x v="2"/>
    <x v="161"/>
    <m/>
    <m/>
    <m/>
    <n v="24"/>
    <n v="201208"/>
    <n v="72000"/>
  </r>
  <r>
    <x v="484"/>
    <x v="1"/>
    <m/>
    <x v="0"/>
    <x v="1"/>
    <x v="123"/>
    <m/>
    <m/>
    <m/>
    <n v="1"/>
    <n v="201208"/>
    <n v="35000"/>
  </r>
  <r>
    <x v="484"/>
    <x v="1"/>
    <m/>
    <x v="0"/>
    <x v="1"/>
    <x v="124"/>
    <m/>
    <m/>
    <m/>
    <n v="2"/>
    <n v="201208"/>
    <n v="40000"/>
  </r>
  <r>
    <x v="484"/>
    <x v="1"/>
    <m/>
    <x v="0"/>
    <x v="7"/>
    <x v="163"/>
    <m/>
    <m/>
    <m/>
    <n v="2"/>
    <n v="201208"/>
    <n v="40000"/>
  </r>
  <r>
    <x v="484"/>
    <x v="1"/>
    <m/>
    <x v="0"/>
    <x v="3"/>
    <x v="164"/>
    <m/>
    <m/>
    <m/>
    <n v="162"/>
    <n v="201208"/>
    <n v="0"/>
  </r>
  <r>
    <x v="484"/>
    <x v="1"/>
    <m/>
    <x v="31"/>
    <x v="3"/>
    <x v="88"/>
    <m/>
    <m/>
    <m/>
    <n v="40"/>
    <n v="201208"/>
    <n v="0"/>
  </r>
  <r>
    <x v="484"/>
    <x v="1"/>
    <m/>
    <x v="6"/>
    <x v="2"/>
    <x v="126"/>
    <m/>
    <m/>
    <m/>
    <n v="5"/>
    <n v="201208"/>
    <n v="100000"/>
  </r>
  <r>
    <x v="484"/>
    <x v="1"/>
    <m/>
    <x v="6"/>
    <x v="2"/>
    <x v="127"/>
    <m/>
    <m/>
    <m/>
    <n v="3"/>
    <n v="201208"/>
    <n v="105000"/>
  </r>
  <r>
    <x v="484"/>
    <x v="1"/>
    <m/>
    <x v="31"/>
    <x v="2"/>
    <x v="227"/>
    <m/>
    <m/>
    <m/>
    <n v="32"/>
    <n v="201208"/>
    <n v="716800"/>
  </r>
  <r>
    <x v="484"/>
    <x v="1"/>
    <m/>
    <x v="31"/>
    <x v="2"/>
    <x v="228"/>
    <m/>
    <m/>
    <m/>
    <n v="33"/>
    <n v="201208"/>
    <n v="1293600"/>
  </r>
  <r>
    <x v="484"/>
    <x v="1"/>
    <m/>
    <x v="31"/>
    <x v="2"/>
    <x v="229"/>
    <m/>
    <m/>
    <m/>
    <n v="15"/>
    <n v="201208"/>
    <n v="819000"/>
  </r>
  <r>
    <x v="484"/>
    <x v="1"/>
    <m/>
    <x v="32"/>
    <x v="2"/>
    <x v="230"/>
    <m/>
    <m/>
    <m/>
    <n v="12"/>
    <n v="201208"/>
    <n v="445200"/>
  </r>
  <r>
    <x v="484"/>
    <x v="1"/>
    <m/>
    <x v="31"/>
    <x v="2"/>
    <x v="233"/>
    <m/>
    <m/>
    <m/>
    <n v="1"/>
    <n v="201208"/>
    <n v="54600"/>
  </r>
  <r>
    <x v="484"/>
    <x v="1"/>
    <m/>
    <x v="31"/>
    <x v="2"/>
    <x v="235"/>
    <m/>
    <m/>
    <m/>
    <n v="51"/>
    <n v="201208"/>
    <n v="1142400"/>
  </r>
  <r>
    <x v="484"/>
    <x v="1"/>
    <m/>
    <x v="31"/>
    <x v="2"/>
    <x v="236"/>
    <m/>
    <m/>
    <m/>
    <n v="28"/>
    <n v="201208"/>
    <n v="1097600"/>
  </r>
  <r>
    <x v="484"/>
    <x v="1"/>
    <m/>
    <x v="31"/>
    <x v="2"/>
    <x v="237"/>
    <m/>
    <m/>
    <m/>
    <n v="18"/>
    <n v="201208"/>
    <n v="982800"/>
  </r>
  <r>
    <x v="484"/>
    <x v="1"/>
    <m/>
    <x v="32"/>
    <x v="2"/>
    <x v="238"/>
    <m/>
    <m/>
    <m/>
    <n v="8"/>
    <n v="201208"/>
    <n v="296800"/>
  </r>
  <r>
    <x v="484"/>
    <x v="1"/>
    <m/>
    <x v="34"/>
    <x v="2"/>
    <x v="128"/>
    <m/>
    <m/>
    <m/>
    <n v="64"/>
    <n v="201208"/>
    <n v="2374400"/>
  </r>
  <r>
    <x v="484"/>
    <x v="1"/>
    <m/>
    <x v="25"/>
    <x v="2"/>
    <x v="129"/>
    <m/>
    <m/>
    <m/>
    <n v="3"/>
    <n v="201208"/>
    <n v="297000"/>
  </r>
  <r>
    <x v="484"/>
    <x v="1"/>
    <m/>
    <x v="0"/>
    <x v="2"/>
    <x v="224"/>
    <m/>
    <m/>
    <m/>
    <n v="36"/>
    <n v="201208"/>
    <n v="1188000"/>
  </r>
  <r>
    <x v="484"/>
    <x v="1"/>
    <m/>
    <x v="0"/>
    <x v="2"/>
    <x v="225"/>
    <m/>
    <m/>
    <m/>
    <n v="17"/>
    <n v="201208"/>
    <n v="646000"/>
  </r>
  <r>
    <x v="484"/>
    <x v="1"/>
    <m/>
    <x v="30"/>
    <x v="2"/>
    <x v="132"/>
    <m/>
    <m/>
    <m/>
    <n v="13"/>
    <n v="201208"/>
    <n v="291200"/>
  </r>
  <r>
    <x v="484"/>
    <x v="1"/>
    <m/>
    <x v="34"/>
    <x v="2"/>
    <x v="134"/>
    <m/>
    <m/>
    <m/>
    <n v="1"/>
    <n v="201208"/>
    <n v="37100"/>
  </r>
  <r>
    <x v="484"/>
    <x v="1"/>
    <m/>
    <x v="1"/>
    <x v="2"/>
    <x v="165"/>
    <m/>
    <m/>
    <m/>
    <n v="2"/>
    <n v="201208"/>
    <n v="70000"/>
  </r>
  <r>
    <x v="484"/>
    <x v="1"/>
    <m/>
    <x v="36"/>
    <x v="2"/>
    <x v="136"/>
    <m/>
    <m/>
    <m/>
    <n v="8"/>
    <n v="201208"/>
    <n v="224000"/>
  </r>
  <r>
    <x v="484"/>
    <x v="1"/>
    <m/>
    <x v="0"/>
    <x v="2"/>
    <x v="218"/>
    <m/>
    <m/>
    <m/>
    <n v="117"/>
    <n v="201208"/>
    <n v="2340000"/>
  </r>
  <r>
    <x v="484"/>
    <x v="1"/>
    <m/>
    <x v="0"/>
    <x v="2"/>
    <x v="240"/>
    <m/>
    <m/>
    <m/>
    <n v="60"/>
    <n v="201208"/>
    <n v="2100000"/>
  </r>
  <r>
    <x v="484"/>
    <x v="1"/>
    <m/>
    <x v="32"/>
    <x v="2"/>
    <x v="220"/>
    <m/>
    <m/>
    <m/>
    <n v="41"/>
    <n v="201208"/>
    <n v="1521100"/>
  </r>
  <r>
    <x v="484"/>
    <x v="1"/>
    <m/>
    <x v="18"/>
    <x v="2"/>
    <x v="125"/>
    <m/>
    <m/>
    <m/>
    <n v="67"/>
    <n v="201208"/>
    <n v="201000"/>
  </r>
  <r>
    <x v="484"/>
    <x v="1"/>
    <m/>
    <x v="0"/>
    <x v="2"/>
    <x v="138"/>
    <m/>
    <m/>
    <m/>
    <n v="1"/>
    <n v="201208"/>
    <n v="20000"/>
  </r>
  <r>
    <x v="484"/>
    <x v="1"/>
    <m/>
    <x v="0"/>
    <x v="2"/>
    <x v="139"/>
    <m/>
    <m/>
    <m/>
    <n v="1"/>
    <n v="201208"/>
    <n v="35000"/>
  </r>
  <r>
    <x v="484"/>
    <x v="1"/>
    <m/>
    <x v="0"/>
    <x v="2"/>
    <x v="141"/>
    <m/>
    <m/>
    <m/>
    <n v="1"/>
    <n v="201208"/>
    <n v="33000"/>
  </r>
  <r>
    <x v="484"/>
    <x v="1"/>
    <m/>
    <x v="4"/>
    <x v="2"/>
    <x v="142"/>
    <m/>
    <m/>
    <m/>
    <n v="2"/>
    <n v="201208"/>
    <n v="8000"/>
  </r>
  <r>
    <x v="484"/>
    <x v="1"/>
    <m/>
    <x v="4"/>
    <x v="2"/>
    <x v="143"/>
    <m/>
    <m/>
    <m/>
    <n v="7"/>
    <n v="201208"/>
    <n v="140000"/>
  </r>
  <r>
    <x v="484"/>
    <x v="1"/>
    <m/>
    <x v="4"/>
    <x v="2"/>
    <x v="144"/>
    <m/>
    <m/>
    <m/>
    <n v="18"/>
    <n v="201208"/>
    <n v="72000"/>
  </r>
  <r>
    <x v="484"/>
    <x v="1"/>
    <m/>
    <x v="31"/>
    <x v="2"/>
    <x v="145"/>
    <m/>
    <m/>
    <m/>
    <n v="23"/>
    <n v="201208"/>
    <n v="515200"/>
  </r>
  <r>
    <x v="484"/>
    <x v="1"/>
    <m/>
    <x v="31"/>
    <x v="2"/>
    <x v="146"/>
    <m/>
    <m/>
    <m/>
    <n v="20"/>
    <n v="201208"/>
    <n v="784000"/>
  </r>
  <r>
    <x v="484"/>
    <x v="1"/>
    <m/>
    <x v="31"/>
    <x v="2"/>
    <x v="249"/>
    <m/>
    <m/>
    <m/>
    <n v="9"/>
    <n v="201208"/>
    <n v="491400"/>
  </r>
  <r>
    <x v="484"/>
    <x v="1"/>
    <m/>
    <x v="32"/>
    <x v="2"/>
    <x v="147"/>
    <m/>
    <m/>
    <m/>
    <n v="3"/>
    <n v="201208"/>
    <n v="111300"/>
  </r>
  <r>
    <x v="484"/>
    <x v="1"/>
    <m/>
    <x v="0"/>
    <x v="2"/>
    <x v="148"/>
    <m/>
    <m/>
    <m/>
    <n v="1"/>
    <n v="201208"/>
    <n v="20000"/>
  </r>
  <r>
    <x v="484"/>
    <x v="1"/>
    <m/>
    <x v="0"/>
    <x v="2"/>
    <x v="250"/>
    <m/>
    <m/>
    <m/>
    <n v="4"/>
    <n v="201208"/>
    <n v="80000"/>
  </r>
  <r>
    <x v="484"/>
    <x v="1"/>
    <m/>
    <x v="0"/>
    <x v="2"/>
    <x v="251"/>
    <m/>
    <m/>
    <m/>
    <n v="2"/>
    <n v="201208"/>
    <n v="70000"/>
  </r>
  <r>
    <x v="484"/>
    <x v="1"/>
    <m/>
    <x v="18"/>
    <x v="2"/>
    <x v="252"/>
    <m/>
    <m/>
    <m/>
    <n v="3"/>
    <n v="201208"/>
    <n v="9000"/>
  </r>
  <r>
    <x v="484"/>
    <x v="1"/>
    <m/>
    <x v="31"/>
    <x v="2"/>
    <x v="186"/>
    <m/>
    <m/>
    <m/>
    <n v="12"/>
    <n v="201208"/>
    <n v="268800"/>
  </r>
  <r>
    <x v="484"/>
    <x v="1"/>
    <m/>
    <x v="31"/>
    <x v="2"/>
    <x v="187"/>
    <m/>
    <m/>
    <m/>
    <n v="13"/>
    <n v="201208"/>
    <n v="509600"/>
  </r>
  <r>
    <x v="484"/>
    <x v="1"/>
    <m/>
    <x v="32"/>
    <x v="2"/>
    <x v="188"/>
    <m/>
    <m/>
    <m/>
    <n v="3"/>
    <n v="201208"/>
    <n v="111300"/>
  </r>
  <r>
    <x v="484"/>
    <x v="1"/>
    <m/>
    <x v="22"/>
    <x v="2"/>
    <x v="150"/>
    <m/>
    <m/>
    <m/>
    <n v="5"/>
    <n v="201208"/>
    <n v="190000"/>
  </r>
  <r>
    <x v="484"/>
    <x v="1"/>
    <m/>
    <x v="22"/>
    <x v="2"/>
    <x v="150"/>
    <m/>
    <m/>
    <m/>
    <n v="10"/>
    <n v="201208"/>
    <n v="380000"/>
  </r>
  <r>
    <x v="484"/>
    <x v="1"/>
    <m/>
    <x v="5"/>
    <x v="2"/>
    <x v="151"/>
    <m/>
    <m/>
    <m/>
    <n v="25"/>
    <n v="201208"/>
    <n v="700000"/>
  </r>
  <r>
    <x v="484"/>
    <x v="1"/>
    <m/>
    <x v="5"/>
    <x v="2"/>
    <x v="152"/>
    <m/>
    <m/>
    <m/>
    <n v="9"/>
    <n v="201208"/>
    <n v="432000"/>
  </r>
  <r>
    <x v="484"/>
    <x v="1"/>
    <m/>
    <x v="5"/>
    <x v="2"/>
    <x v="153"/>
    <m/>
    <m/>
    <m/>
    <n v="14"/>
    <n v="201208"/>
    <n v="392000"/>
  </r>
  <r>
    <x v="484"/>
    <x v="1"/>
    <m/>
    <x v="33"/>
    <x v="2"/>
    <x v="155"/>
    <m/>
    <m/>
    <m/>
    <n v="2"/>
    <n v="201208"/>
    <n v="36400"/>
  </r>
  <r>
    <x v="484"/>
    <x v="1"/>
    <m/>
    <x v="33"/>
    <x v="2"/>
    <x v="156"/>
    <m/>
    <m/>
    <m/>
    <n v="3"/>
    <n v="201208"/>
    <n v="101400"/>
  </r>
  <r>
    <x v="484"/>
    <x v="1"/>
    <m/>
    <x v="19"/>
    <x v="2"/>
    <x v="157"/>
    <m/>
    <m/>
    <m/>
    <n v="19"/>
    <n v="201208"/>
    <n v="247000"/>
  </r>
  <r>
    <x v="484"/>
    <x v="1"/>
    <m/>
    <x v="19"/>
    <x v="2"/>
    <x v="158"/>
    <m/>
    <m/>
    <m/>
    <n v="5"/>
    <n v="201208"/>
    <n v="120000"/>
  </r>
  <r>
    <x v="484"/>
    <x v="1"/>
    <m/>
    <x v="35"/>
    <x v="2"/>
    <x v="170"/>
    <m/>
    <m/>
    <m/>
    <n v="1"/>
    <n v="201208"/>
    <n v="4000"/>
  </r>
  <r>
    <x v="484"/>
    <x v="1"/>
    <m/>
    <x v="4"/>
    <x v="2"/>
    <x v="243"/>
    <m/>
    <m/>
    <m/>
    <n v="2"/>
    <n v="201208"/>
    <n v="8000"/>
  </r>
  <r>
    <x v="484"/>
    <x v="1"/>
    <m/>
    <x v="4"/>
    <x v="2"/>
    <x v="242"/>
    <m/>
    <m/>
    <m/>
    <n v="2"/>
    <n v="201208"/>
    <n v="40000"/>
  </r>
  <r>
    <x v="484"/>
    <x v="1"/>
    <m/>
    <x v="4"/>
    <x v="2"/>
    <x v="207"/>
    <m/>
    <m/>
    <m/>
    <n v="2"/>
    <n v="201208"/>
    <n v="8000"/>
  </r>
  <r>
    <x v="484"/>
    <x v="1"/>
    <m/>
    <x v="18"/>
    <x v="2"/>
    <x v="161"/>
    <m/>
    <m/>
    <m/>
    <n v="16"/>
    <n v="201208"/>
    <n v="48000"/>
  </r>
  <r>
    <x v="484"/>
    <x v="1"/>
    <m/>
    <x v="18"/>
    <x v="2"/>
    <x v="161"/>
    <m/>
    <m/>
    <m/>
    <n v="1"/>
    <n v="201208"/>
    <n v="3000"/>
  </r>
  <r>
    <x v="485"/>
    <x v="0"/>
    <m/>
    <x v="0"/>
    <x v="1"/>
    <x v="123"/>
    <m/>
    <m/>
    <m/>
    <n v="1"/>
    <n v="201208"/>
    <n v="35000"/>
  </r>
  <r>
    <x v="485"/>
    <x v="0"/>
    <m/>
    <x v="6"/>
    <x v="2"/>
    <x v="126"/>
    <m/>
    <m/>
    <m/>
    <n v="4"/>
    <n v="201208"/>
    <n v="80000"/>
  </r>
  <r>
    <x v="485"/>
    <x v="0"/>
    <m/>
    <x v="6"/>
    <x v="2"/>
    <x v="127"/>
    <m/>
    <m/>
    <m/>
    <n v="1"/>
    <n v="201208"/>
    <n v="35000"/>
  </r>
  <r>
    <x v="485"/>
    <x v="0"/>
    <m/>
    <x v="32"/>
    <x v="2"/>
    <x v="230"/>
    <m/>
    <m/>
    <m/>
    <n v="1"/>
    <n v="201208"/>
    <n v="37100"/>
  </r>
  <r>
    <x v="485"/>
    <x v="0"/>
    <m/>
    <x v="31"/>
    <x v="2"/>
    <x v="235"/>
    <m/>
    <m/>
    <m/>
    <n v="1"/>
    <n v="201208"/>
    <n v="22400"/>
  </r>
  <r>
    <x v="485"/>
    <x v="0"/>
    <m/>
    <x v="31"/>
    <x v="2"/>
    <x v="237"/>
    <m/>
    <m/>
    <m/>
    <n v="1"/>
    <n v="201208"/>
    <n v="54600"/>
  </r>
  <r>
    <x v="485"/>
    <x v="0"/>
    <m/>
    <x v="34"/>
    <x v="2"/>
    <x v="128"/>
    <m/>
    <m/>
    <m/>
    <n v="59"/>
    <n v="201208"/>
    <n v="2188900"/>
  </r>
  <r>
    <x v="485"/>
    <x v="0"/>
    <m/>
    <x v="25"/>
    <x v="2"/>
    <x v="129"/>
    <m/>
    <m/>
    <m/>
    <n v="5"/>
    <n v="201208"/>
    <n v="495000"/>
  </r>
  <r>
    <x v="485"/>
    <x v="0"/>
    <m/>
    <x v="5"/>
    <x v="2"/>
    <x v="246"/>
    <m/>
    <m/>
    <m/>
    <n v="1"/>
    <n v="201208"/>
    <n v="28000"/>
  </r>
  <r>
    <x v="485"/>
    <x v="0"/>
    <m/>
    <x v="0"/>
    <x v="2"/>
    <x v="224"/>
    <m/>
    <m/>
    <m/>
    <n v="40"/>
    <n v="201208"/>
    <n v="1320000"/>
  </r>
  <r>
    <x v="485"/>
    <x v="0"/>
    <m/>
    <x v="0"/>
    <x v="2"/>
    <x v="225"/>
    <m/>
    <m/>
    <m/>
    <n v="9"/>
    <n v="201208"/>
    <n v="342000"/>
  </r>
  <r>
    <x v="485"/>
    <x v="0"/>
    <m/>
    <x v="30"/>
    <x v="2"/>
    <x v="132"/>
    <m/>
    <m/>
    <m/>
    <n v="10"/>
    <n v="201208"/>
    <n v="224000"/>
  </r>
  <r>
    <x v="485"/>
    <x v="0"/>
    <m/>
    <x v="30"/>
    <x v="2"/>
    <x v="133"/>
    <m/>
    <m/>
    <m/>
    <n v="2"/>
    <n v="201208"/>
    <n v="78400"/>
  </r>
  <r>
    <x v="485"/>
    <x v="0"/>
    <m/>
    <x v="34"/>
    <x v="2"/>
    <x v="134"/>
    <m/>
    <m/>
    <m/>
    <n v="3"/>
    <n v="201208"/>
    <n v="111300"/>
  </r>
  <r>
    <x v="485"/>
    <x v="0"/>
    <m/>
    <x v="1"/>
    <x v="2"/>
    <x v="135"/>
    <m/>
    <m/>
    <m/>
    <n v="3"/>
    <n v="201208"/>
    <n v="60000"/>
  </r>
  <r>
    <x v="485"/>
    <x v="0"/>
    <m/>
    <x v="36"/>
    <x v="2"/>
    <x v="136"/>
    <m/>
    <m/>
    <m/>
    <n v="4"/>
    <n v="201208"/>
    <n v="112000"/>
  </r>
  <r>
    <x v="485"/>
    <x v="0"/>
    <m/>
    <x v="36"/>
    <x v="2"/>
    <x v="176"/>
    <m/>
    <m/>
    <m/>
    <n v="2"/>
    <n v="201208"/>
    <n v="98000"/>
  </r>
  <r>
    <x v="485"/>
    <x v="0"/>
    <m/>
    <x v="36"/>
    <x v="2"/>
    <x v="137"/>
    <m/>
    <m/>
    <m/>
    <n v="2"/>
    <n v="201208"/>
    <n v="84000"/>
  </r>
  <r>
    <x v="485"/>
    <x v="0"/>
    <m/>
    <x v="0"/>
    <x v="2"/>
    <x v="218"/>
    <m/>
    <m/>
    <m/>
    <n v="112"/>
    <n v="201208"/>
    <n v="2240000"/>
  </r>
  <r>
    <x v="485"/>
    <x v="0"/>
    <m/>
    <x v="0"/>
    <x v="2"/>
    <x v="240"/>
    <m/>
    <m/>
    <m/>
    <n v="91"/>
    <n v="201208"/>
    <n v="3185000"/>
  </r>
  <r>
    <x v="485"/>
    <x v="0"/>
    <m/>
    <x v="32"/>
    <x v="2"/>
    <x v="220"/>
    <m/>
    <m/>
    <m/>
    <n v="46"/>
    <n v="201208"/>
    <n v="1706600"/>
  </r>
  <r>
    <x v="485"/>
    <x v="0"/>
    <m/>
    <x v="18"/>
    <x v="2"/>
    <x v="125"/>
    <m/>
    <m/>
    <m/>
    <n v="86"/>
    <n v="201208"/>
    <n v="258000"/>
  </r>
  <r>
    <x v="485"/>
    <x v="0"/>
    <m/>
    <x v="0"/>
    <x v="2"/>
    <x v="139"/>
    <m/>
    <m/>
    <m/>
    <n v="1"/>
    <n v="201208"/>
    <n v="35000"/>
  </r>
  <r>
    <x v="485"/>
    <x v="0"/>
    <m/>
    <x v="0"/>
    <x v="2"/>
    <x v="141"/>
    <m/>
    <m/>
    <m/>
    <n v="1"/>
    <n v="201208"/>
    <n v="33000"/>
  </r>
  <r>
    <x v="485"/>
    <x v="0"/>
    <m/>
    <x v="4"/>
    <x v="2"/>
    <x v="142"/>
    <m/>
    <m/>
    <m/>
    <n v="5"/>
    <n v="201208"/>
    <n v="20000"/>
  </r>
  <r>
    <x v="485"/>
    <x v="0"/>
    <m/>
    <x v="4"/>
    <x v="2"/>
    <x v="143"/>
    <m/>
    <m/>
    <m/>
    <n v="8"/>
    <n v="201208"/>
    <n v="160000"/>
  </r>
  <r>
    <x v="485"/>
    <x v="0"/>
    <m/>
    <x v="4"/>
    <x v="2"/>
    <x v="144"/>
    <m/>
    <m/>
    <m/>
    <n v="7"/>
    <n v="201208"/>
    <n v="28000"/>
  </r>
  <r>
    <x v="485"/>
    <x v="0"/>
    <m/>
    <x v="31"/>
    <x v="2"/>
    <x v="145"/>
    <m/>
    <m/>
    <m/>
    <n v="43"/>
    <n v="201208"/>
    <n v="963200"/>
  </r>
  <r>
    <x v="485"/>
    <x v="0"/>
    <m/>
    <x v="31"/>
    <x v="2"/>
    <x v="146"/>
    <m/>
    <m/>
    <m/>
    <n v="40"/>
    <n v="201208"/>
    <n v="1568000"/>
  </r>
  <r>
    <x v="485"/>
    <x v="0"/>
    <m/>
    <x v="31"/>
    <x v="2"/>
    <x v="249"/>
    <m/>
    <m/>
    <m/>
    <n v="37"/>
    <n v="201208"/>
    <n v="2020200"/>
  </r>
  <r>
    <x v="485"/>
    <x v="0"/>
    <m/>
    <x v="32"/>
    <x v="2"/>
    <x v="147"/>
    <m/>
    <m/>
    <m/>
    <n v="11"/>
    <n v="201208"/>
    <n v="408100"/>
  </r>
  <r>
    <x v="485"/>
    <x v="0"/>
    <m/>
    <x v="0"/>
    <x v="2"/>
    <x v="148"/>
    <m/>
    <m/>
    <m/>
    <n v="1"/>
    <n v="201208"/>
    <n v="20000"/>
  </r>
  <r>
    <x v="485"/>
    <x v="0"/>
    <m/>
    <x v="31"/>
    <x v="2"/>
    <x v="189"/>
    <m/>
    <m/>
    <m/>
    <n v="1"/>
    <n v="201208"/>
    <n v="22400"/>
  </r>
  <r>
    <x v="485"/>
    <x v="0"/>
    <m/>
    <x v="31"/>
    <x v="2"/>
    <x v="253"/>
    <m/>
    <m/>
    <m/>
    <n v="1"/>
    <n v="201208"/>
    <n v="54600"/>
  </r>
  <r>
    <x v="485"/>
    <x v="0"/>
    <m/>
    <x v="0"/>
    <x v="2"/>
    <x v="250"/>
    <m/>
    <m/>
    <m/>
    <n v="7"/>
    <n v="201208"/>
    <n v="140000"/>
  </r>
  <r>
    <x v="485"/>
    <x v="0"/>
    <m/>
    <x v="0"/>
    <x v="2"/>
    <x v="251"/>
    <m/>
    <m/>
    <m/>
    <n v="3"/>
    <n v="201208"/>
    <n v="105000"/>
  </r>
  <r>
    <x v="485"/>
    <x v="0"/>
    <m/>
    <x v="32"/>
    <x v="2"/>
    <x v="254"/>
    <m/>
    <m/>
    <m/>
    <n v="2"/>
    <n v="201208"/>
    <n v="74200"/>
  </r>
  <r>
    <x v="485"/>
    <x v="0"/>
    <m/>
    <x v="18"/>
    <x v="2"/>
    <x v="252"/>
    <m/>
    <m/>
    <m/>
    <n v="4"/>
    <n v="201208"/>
    <n v="12000"/>
  </r>
  <r>
    <x v="485"/>
    <x v="0"/>
    <m/>
    <x v="31"/>
    <x v="2"/>
    <x v="186"/>
    <m/>
    <m/>
    <m/>
    <n v="46"/>
    <n v="201208"/>
    <n v="1030400"/>
  </r>
  <r>
    <x v="485"/>
    <x v="0"/>
    <m/>
    <x v="31"/>
    <x v="2"/>
    <x v="187"/>
    <m/>
    <m/>
    <m/>
    <n v="35"/>
    <n v="201208"/>
    <n v="1372000"/>
  </r>
  <r>
    <x v="485"/>
    <x v="0"/>
    <m/>
    <x v="31"/>
    <x v="2"/>
    <x v="255"/>
    <m/>
    <m/>
    <m/>
    <n v="27"/>
    <n v="201208"/>
    <n v="1474200"/>
  </r>
  <r>
    <x v="485"/>
    <x v="0"/>
    <m/>
    <x v="32"/>
    <x v="2"/>
    <x v="188"/>
    <m/>
    <m/>
    <m/>
    <n v="14"/>
    <n v="201208"/>
    <n v="519400"/>
  </r>
  <r>
    <x v="485"/>
    <x v="0"/>
    <m/>
    <x v="22"/>
    <x v="2"/>
    <x v="150"/>
    <m/>
    <m/>
    <m/>
    <n v="8"/>
    <n v="201208"/>
    <n v="304000"/>
  </r>
  <r>
    <x v="485"/>
    <x v="0"/>
    <m/>
    <x v="22"/>
    <x v="2"/>
    <x v="150"/>
    <m/>
    <m/>
    <m/>
    <n v="11"/>
    <n v="201208"/>
    <n v="418000"/>
  </r>
  <r>
    <x v="485"/>
    <x v="0"/>
    <m/>
    <x v="5"/>
    <x v="2"/>
    <x v="151"/>
    <m/>
    <m/>
    <m/>
    <n v="23"/>
    <n v="201208"/>
    <n v="644000"/>
  </r>
  <r>
    <x v="485"/>
    <x v="0"/>
    <m/>
    <x v="5"/>
    <x v="2"/>
    <x v="152"/>
    <m/>
    <m/>
    <m/>
    <n v="7"/>
    <n v="201208"/>
    <n v="336000"/>
  </r>
  <r>
    <x v="485"/>
    <x v="0"/>
    <m/>
    <x v="5"/>
    <x v="2"/>
    <x v="153"/>
    <m/>
    <m/>
    <m/>
    <n v="11"/>
    <n v="201208"/>
    <n v="308000"/>
  </r>
  <r>
    <x v="485"/>
    <x v="0"/>
    <m/>
    <x v="33"/>
    <x v="2"/>
    <x v="155"/>
    <m/>
    <m/>
    <m/>
    <n v="5"/>
    <n v="201208"/>
    <n v="91000"/>
  </r>
  <r>
    <x v="485"/>
    <x v="0"/>
    <m/>
    <x v="33"/>
    <x v="2"/>
    <x v="156"/>
    <m/>
    <m/>
    <m/>
    <n v="1"/>
    <n v="201208"/>
    <n v="33800"/>
  </r>
  <r>
    <x v="485"/>
    <x v="0"/>
    <m/>
    <x v="19"/>
    <x v="2"/>
    <x v="157"/>
    <m/>
    <m/>
    <m/>
    <n v="31"/>
    <n v="201208"/>
    <n v="403000"/>
  </r>
  <r>
    <x v="485"/>
    <x v="0"/>
    <m/>
    <x v="19"/>
    <x v="2"/>
    <x v="158"/>
    <m/>
    <m/>
    <m/>
    <n v="8"/>
    <n v="201208"/>
    <n v="192000"/>
  </r>
  <r>
    <x v="485"/>
    <x v="0"/>
    <m/>
    <x v="19"/>
    <x v="2"/>
    <x v="159"/>
    <m/>
    <m/>
    <m/>
    <n v="3"/>
    <n v="201208"/>
    <n v="99000"/>
  </r>
  <r>
    <x v="485"/>
    <x v="0"/>
    <m/>
    <x v="19"/>
    <x v="2"/>
    <x v="181"/>
    <m/>
    <m/>
    <m/>
    <n v="1"/>
    <n v="201208"/>
    <n v="13000"/>
  </r>
  <r>
    <x v="485"/>
    <x v="0"/>
    <m/>
    <x v="35"/>
    <x v="2"/>
    <x v="160"/>
    <m/>
    <m/>
    <m/>
    <n v="1"/>
    <n v="201208"/>
    <n v="20000"/>
  </r>
  <r>
    <x v="485"/>
    <x v="0"/>
    <m/>
    <x v="4"/>
    <x v="2"/>
    <x v="241"/>
    <m/>
    <m/>
    <m/>
    <n v="3"/>
    <n v="201208"/>
    <n v="60000"/>
  </r>
  <r>
    <x v="485"/>
    <x v="0"/>
    <m/>
    <x v="18"/>
    <x v="2"/>
    <x v="161"/>
    <m/>
    <m/>
    <m/>
    <n v="32"/>
    <n v="201208"/>
    <n v="96000"/>
  </r>
  <r>
    <x v="485"/>
    <x v="0"/>
    <m/>
    <x v="18"/>
    <x v="2"/>
    <x v="161"/>
    <m/>
    <m/>
    <m/>
    <n v="1"/>
    <n v="201208"/>
    <n v="3000"/>
  </r>
  <r>
    <x v="486"/>
    <x v="2"/>
    <m/>
    <x v="0"/>
    <x v="7"/>
    <x v="163"/>
    <m/>
    <m/>
    <m/>
    <n v="6"/>
    <n v="201208"/>
    <n v="120000"/>
  </r>
  <r>
    <x v="486"/>
    <x v="2"/>
    <m/>
    <x v="6"/>
    <x v="2"/>
    <x v="126"/>
    <m/>
    <m/>
    <m/>
    <n v="3"/>
    <n v="201208"/>
    <n v="60000"/>
  </r>
  <r>
    <x v="486"/>
    <x v="2"/>
    <m/>
    <x v="32"/>
    <x v="2"/>
    <x v="230"/>
    <m/>
    <m/>
    <m/>
    <n v="1"/>
    <n v="201208"/>
    <n v="37100"/>
  </r>
  <r>
    <x v="486"/>
    <x v="2"/>
    <m/>
    <x v="34"/>
    <x v="2"/>
    <x v="128"/>
    <m/>
    <m/>
    <m/>
    <n v="57"/>
    <n v="201208"/>
    <n v="2114700"/>
  </r>
  <r>
    <x v="486"/>
    <x v="2"/>
    <m/>
    <x v="25"/>
    <x v="2"/>
    <x v="129"/>
    <m/>
    <m/>
    <m/>
    <n v="5"/>
    <n v="201208"/>
    <n v="495000"/>
  </r>
  <r>
    <x v="486"/>
    <x v="2"/>
    <m/>
    <x v="0"/>
    <x v="2"/>
    <x v="224"/>
    <m/>
    <m/>
    <m/>
    <n v="47"/>
    <n v="201208"/>
    <n v="1551000"/>
  </r>
  <r>
    <x v="486"/>
    <x v="2"/>
    <m/>
    <x v="0"/>
    <x v="2"/>
    <x v="225"/>
    <m/>
    <m/>
    <m/>
    <n v="15"/>
    <n v="201208"/>
    <n v="570000"/>
  </r>
  <r>
    <x v="486"/>
    <x v="2"/>
    <m/>
    <x v="30"/>
    <x v="2"/>
    <x v="132"/>
    <m/>
    <m/>
    <m/>
    <n v="10"/>
    <n v="201208"/>
    <n v="224000"/>
  </r>
  <r>
    <x v="486"/>
    <x v="2"/>
    <m/>
    <x v="30"/>
    <x v="2"/>
    <x v="133"/>
    <m/>
    <m/>
    <m/>
    <n v="3"/>
    <n v="201208"/>
    <n v="117600"/>
  </r>
  <r>
    <x v="486"/>
    <x v="2"/>
    <m/>
    <x v="34"/>
    <x v="2"/>
    <x v="134"/>
    <m/>
    <m/>
    <m/>
    <n v="3"/>
    <n v="201208"/>
    <n v="111300"/>
  </r>
  <r>
    <x v="486"/>
    <x v="2"/>
    <m/>
    <x v="1"/>
    <x v="2"/>
    <x v="135"/>
    <m/>
    <m/>
    <m/>
    <n v="5"/>
    <n v="201208"/>
    <n v="100000"/>
  </r>
  <r>
    <x v="486"/>
    <x v="2"/>
    <m/>
    <x v="1"/>
    <x v="2"/>
    <x v="165"/>
    <m/>
    <m/>
    <m/>
    <n v="1"/>
    <n v="201208"/>
    <n v="35000"/>
  </r>
  <r>
    <x v="486"/>
    <x v="2"/>
    <m/>
    <x v="1"/>
    <x v="2"/>
    <x v="183"/>
    <m/>
    <m/>
    <m/>
    <n v="1"/>
    <n v="201208"/>
    <n v="17500"/>
  </r>
  <r>
    <x v="486"/>
    <x v="2"/>
    <m/>
    <x v="36"/>
    <x v="2"/>
    <x v="136"/>
    <m/>
    <m/>
    <m/>
    <n v="10"/>
    <n v="201208"/>
    <n v="280000"/>
  </r>
  <r>
    <x v="486"/>
    <x v="2"/>
    <m/>
    <x v="36"/>
    <x v="2"/>
    <x v="137"/>
    <m/>
    <m/>
    <m/>
    <n v="3"/>
    <n v="201208"/>
    <n v="126000"/>
  </r>
  <r>
    <x v="486"/>
    <x v="2"/>
    <m/>
    <x v="0"/>
    <x v="2"/>
    <x v="218"/>
    <m/>
    <m/>
    <m/>
    <n v="127"/>
    <n v="201208"/>
    <n v="2540000"/>
  </r>
  <r>
    <x v="486"/>
    <x v="2"/>
    <m/>
    <x v="0"/>
    <x v="2"/>
    <x v="240"/>
    <m/>
    <m/>
    <m/>
    <n v="73"/>
    <n v="201208"/>
    <n v="2555000"/>
  </r>
  <r>
    <x v="486"/>
    <x v="2"/>
    <m/>
    <x v="32"/>
    <x v="2"/>
    <x v="220"/>
    <m/>
    <m/>
    <m/>
    <n v="33"/>
    <n v="201208"/>
    <n v="1224300"/>
  </r>
  <r>
    <x v="486"/>
    <x v="2"/>
    <m/>
    <x v="18"/>
    <x v="2"/>
    <x v="125"/>
    <m/>
    <m/>
    <m/>
    <n v="82"/>
    <n v="201208"/>
    <n v="246000"/>
  </r>
  <r>
    <x v="486"/>
    <x v="2"/>
    <m/>
    <x v="0"/>
    <x v="2"/>
    <x v="138"/>
    <m/>
    <m/>
    <m/>
    <n v="1"/>
    <n v="201208"/>
    <n v="20000"/>
  </r>
  <r>
    <x v="486"/>
    <x v="2"/>
    <m/>
    <x v="4"/>
    <x v="2"/>
    <x v="142"/>
    <m/>
    <m/>
    <m/>
    <n v="3"/>
    <n v="201208"/>
    <n v="12000"/>
  </r>
  <r>
    <x v="486"/>
    <x v="2"/>
    <m/>
    <x v="4"/>
    <x v="2"/>
    <x v="143"/>
    <m/>
    <m/>
    <m/>
    <n v="16"/>
    <n v="201208"/>
    <n v="320000"/>
  </r>
  <r>
    <x v="486"/>
    <x v="2"/>
    <m/>
    <x v="31"/>
    <x v="2"/>
    <x v="145"/>
    <m/>
    <m/>
    <m/>
    <n v="43"/>
    <n v="201208"/>
    <n v="963200"/>
  </r>
  <r>
    <x v="486"/>
    <x v="2"/>
    <m/>
    <x v="31"/>
    <x v="2"/>
    <x v="146"/>
    <m/>
    <m/>
    <m/>
    <n v="39"/>
    <n v="201208"/>
    <n v="1528800"/>
  </r>
  <r>
    <x v="486"/>
    <x v="2"/>
    <m/>
    <x v="31"/>
    <x v="2"/>
    <x v="249"/>
    <m/>
    <m/>
    <m/>
    <n v="23"/>
    <n v="201208"/>
    <n v="1255800"/>
  </r>
  <r>
    <x v="486"/>
    <x v="2"/>
    <m/>
    <x v="32"/>
    <x v="2"/>
    <x v="147"/>
    <m/>
    <m/>
    <m/>
    <n v="19"/>
    <n v="201208"/>
    <n v="704900"/>
  </r>
  <r>
    <x v="486"/>
    <x v="2"/>
    <m/>
    <x v="31"/>
    <x v="2"/>
    <x v="184"/>
    <m/>
    <m/>
    <m/>
    <n v="1"/>
    <n v="201208"/>
    <n v="39200"/>
  </r>
  <r>
    <x v="486"/>
    <x v="2"/>
    <m/>
    <x v="31"/>
    <x v="2"/>
    <x v="253"/>
    <m/>
    <m/>
    <m/>
    <n v="1"/>
    <n v="201208"/>
    <n v="54600"/>
  </r>
  <r>
    <x v="486"/>
    <x v="2"/>
    <m/>
    <x v="0"/>
    <x v="2"/>
    <x v="250"/>
    <m/>
    <m/>
    <m/>
    <n v="3"/>
    <n v="201208"/>
    <n v="60000"/>
  </r>
  <r>
    <x v="486"/>
    <x v="2"/>
    <m/>
    <x v="0"/>
    <x v="2"/>
    <x v="251"/>
    <m/>
    <m/>
    <m/>
    <n v="8"/>
    <n v="201208"/>
    <n v="280000"/>
  </r>
  <r>
    <x v="486"/>
    <x v="2"/>
    <m/>
    <x v="32"/>
    <x v="2"/>
    <x v="254"/>
    <m/>
    <m/>
    <m/>
    <n v="1"/>
    <n v="201208"/>
    <n v="37100"/>
  </r>
  <r>
    <x v="486"/>
    <x v="2"/>
    <m/>
    <x v="18"/>
    <x v="2"/>
    <x v="252"/>
    <m/>
    <m/>
    <m/>
    <n v="3"/>
    <n v="201208"/>
    <n v="9000"/>
  </r>
  <r>
    <x v="486"/>
    <x v="2"/>
    <m/>
    <x v="31"/>
    <x v="2"/>
    <x v="186"/>
    <m/>
    <m/>
    <m/>
    <n v="38"/>
    <n v="201208"/>
    <n v="851200"/>
  </r>
  <r>
    <x v="486"/>
    <x v="2"/>
    <m/>
    <x v="31"/>
    <x v="2"/>
    <x v="187"/>
    <m/>
    <m/>
    <m/>
    <n v="22"/>
    <n v="201208"/>
    <n v="862400"/>
  </r>
  <r>
    <x v="486"/>
    <x v="2"/>
    <m/>
    <x v="31"/>
    <x v="2"/>
    <x v="255"/>
    <m/>
    <m/>
    <m/>
    <n v="9"/>
    <n v="201208"/>
    <n v="491400"/>
  </r>
  <r>
    <x v="486"/>
    <x v="2"/>
    <m/>
    <x v="32"/>
    <x v="2"/>
    <x v="188"/>
    <m/>
    <m/>
    <m/>
    <n v="7"/>
    <n v="201208"/>
    <n v="259700"/>
  </r>
  <r>
    <x v="486"/>
    <x v="2"/>
    <m/>
    <x v="22"/>
    <x v="2"/>
    <x v="150"/>
    <m/>
    <m/>
    <m/>
    <n v="11"/>
    <n v="201208"/>
    <n v="418000"/>
  </r>
  <r>
    <x v="486"/>
    <x v="2"/>
    <m/>
    <x v="22"/>
    <x v="2"/>
    <x v="150"/>
    <m/>
    <m/>
    <m/>
    <n v="9"/>
    <n v="201208"/>
    <n v="342000"/>
  </r>
  <r>
    <x v="486"/>
    <x v="2"/>
    <m/>
    <x v="5"/>
    <x v="2"/>
    <x v="151"/>
    <m/>
    <m/>
    <m/>
    <n v="22"/>
    <n v="201208"/>
    <n v="616000"/>
  </r>
  <r>
    <x v="486"/>
    <x v="2"/>
    <m/>
    <x v="5"/>
    <x v="2"/>
    <x v="152"/>
    <m/>
    <m/>
    <m/>
    <n v="10"/>
    <n v="201208"/>
    <n v="480000"/>
  </r>
  <r>
    <x v="486"/>
    <x v="2"/>
    <m/>
    <x v="5"/>
    <x v="2"/>
    <x v="153"/>
    <m/>
    <m/>
    <m/>
    <n v="9"/>
    <n v="201208"/>
    <n v="252000"/>
  </r>
  <r>
    <x v="486"/>
    <x v="2"/>
    <m/>
    <x v="33"/>
    <x v="2"/>
    <x v="155"/>
    <m/>
    <m/>
    <m/>
    <n v="4"/>
    <n v="201208"/>
    <n v="72800"/>
  </r>
  <r>
    <x v="486"/>
    <x v="2"/>
    <m/>
    <x v="19"/>
    <x v="2"/>
    <x v="157"/>
    <m/>
    <m/>
    <m/>
    <n v="31"/>
    <n v="201208"/>
    <n v="403000"/>
  </r>
  <r>
    <x v="486"/>
    <x v="2"/>
    <m/>
    <x v="19"/>
    <x v="2"/>
    <x v="158"/>
    <m/>
    <m/>
    <m/>
    <n v="4"/>
    <n v="201208"/>
    <n v="96000"/>
  </r>
  <r>
    <x v="486"/>
    <x v="2"/>
    <m/>
    <x v="19"/>
    <x v="2"/>
    <x v="159"/>
    <m/>
    <m/>
    <m/>
    <n v="3"/>
    <n v="201208"/>
    <n v="99000"/>
  </r>
  <r>
    <x v="486"/>
    <x v="2"/>
    <m/>
    <x v="19"/>
    <x v="2"/>
    <x v="181"/>
    <m/>
    <m/>
    <m/>
    <n v="2"/>
    <n v="201208"/>
    <n v="26000"/>
  </r>
  <r>
    <x v="486"/>
    <x v="2"/>
    <m/>
    <x v="35"/>
    <x v="2"/>
    <x v="160"/>
    <m/>
    <m/>
    <m/>
    <n v="3"/>
    <n v="201208"/>
    <n v="60000"/>
  </r>
  <r>
    <x v="486"/>
    <x v="2"/>
    <m/>
    <x v="4"/>
    <x v="2"/>
    <x v="241"/>
    <m/>
    <m/>
    <m/>
    <n v="3"/>
    <n v="201208"/>
    <n v="60000"/>
  </r>
  <r>
    <x v="486"/>
    <x v="2"/>
    <m/>
    <x v="18"/>
    <x v="2"/>
    <x v="161"/>
    <m/>
    <m/>
    <m/>
    <n v="26"/>
    <n v="201208"/>
    <n v="78000"/>
  </r>
  <r>
    <x v="486"/>
    <x v="2"/>
    <m/>
    <x v="18"/>
    <x v="2"/>
    <x v="161"/>
    <m/>
    <m/>
    <m/>
    <n v="3"/>
    <n v="201208"/>
    <n v="9000"/>
  </r>
  <r>
    <x v="487"/>
    <x v="5"/>
    <m/>
    <x v="0"/>
    <x v="7"/>
    <x v="163"/>
    <m/>
    <m/>
    <m/>
    <n v="3"/>
    <n v="201208"/>
    <n v="60000"/>
  </r>
  <r>
    <x v="487"/>
    <x v="5"/>
    <m/>
    <x v="6"/>
    <x v="2"/>
    <x v="126"/>
    <m/>
    <m/>
    <m/>
    <n v="2"/>
    <n v="201208"/>
    <n v="40000"/>
  </r>
  <r>
    <x v="487"/>
    <x v="5"/>
    <m/>
    <x v="6"/>
    <x v="2"/>
    <x v="127"/>
    <m/>
    <m/>
    <m/>
    <n v="1"/>
    <n v="201208"/>
    <n v="35000"/>
  </r>
  <r>
    <x v="487"/>
    <x v="5"/>
    <m/>
    <x v="34"/>
    <x v="2"/>
    <x v="128"/>
    <m/>
    <m/>
    <m/>
    <n v="74"/>
    <n v="201208"/>
    <n v="2745400"/>
  </r>
  <r>
    <x v="487"/>
    <x v="5"/>
    <m/>
    <x v="25"/>
    <x v="2"/>
    <x v="129"/>
    <m/>
    <m/>
    <m/>
    <n v="4"/>
    <n v="201208"/>
    <n v="396000"/>
  </r>
  <r>
    <x v="487"/>
    <x v="5"/>
    <m/>
    <x v="0"/>
    <x v="2"/>
    <x v="224"/>
    <m/>
    <m/>
    <m/>
    <n v="39"/>
    <n v="201208"/>
    <n v="1287000"/>
  </r>
  <r>
    <x v="487"/>
    <x v="5"/>
    <m/>
    <x v="0"/>
    <x v="2"/>
    <x v="225"/>
    <m/>
    <m/>
    <m/>
    <n v="18"/>
    <n v="201208"/>
    <n v="684000"/>
  </r>
  <r>
    <x v="487"/>
    <x v="5"/>
    <m/>
    <x v="30"/>
    <x v="2"/>
    <x v="132"/>
    <m/>
    <m/>
    <m/>
    <n v="17"/>
    <n v="201208"/>
    <n v="380800"/>
  </r>
  <r>
    <x v="487"/>
    <x v="5"/>
    <m/>
    <x v="30"/>
    <x v="2"/>
    <x v="133"/>
    <m/>
    <m/>
    <m/>
    <n v="3"/>
    <n v="201208"/>
    <n v="117600"/>
  </r>
  <r>
    <x v="487"/>
    <x v="5"/>
    <m/>
    <x v="34"/>
    <x v="2"/>
    <x v="134"/>
    <m/>
    <m/>
    <m/>
    <n v="5"/>
    <n v="201208"/>
    <n v="185500"/>
  </r>
  <r>
    <x v="487"/>
    <x v="5"/>
    <m/>
    <x v="1"/>
    <x v="2"/>
    <x v="135"/>
    <m/>
    <m/>
    <m/>
    <n v="3"/>
    <n v="201208"/>
    <n v="60000"/>
  </r>
  <r>
    <x v="487"/>
    <x v="5"/>
    <m/>
    <x v="36"/>
    <x v="2"/>
    <x v="136"/>
    <m/>
    <m/>
    <m/>
    <n v="6"/>
    <n v="201208"/>
    <n v="168000"/>
  </r>
  <r>
    <x v="487"/>
    <x v="5"/>
    <m/>
    <x v="36"/>
    <x v="2"/>
    <x v="137"/>
    <m/>
    <m/>
    <m/>
    <n v="2"/>
    <n v="201208"/>
    <n v="84000"/>
  </r>
  <r>
    <x v="487"/>
    <x v="5"/>
    <m/>
    <x v="0"/>
    <x v="2"/>
    <x v="218"/>
    <m/>
    <m/>
    <m/>
    <n v="143"/>
    <n v="201208"/>
    <n v="2860000"/>
  </r>
  <r>
    <x v="487"/>
    <x v="5"/>
    <m/>
    <x v="0"/>
    <x v="2"/>
    <x v="240"/>
    <m/>
    <m/>
    <m/>
    <n v="92"/>
    <n v="201208"/>
    <n v="3220000"/>
  </r>
  <r>
    <x v="487"/>
    <x v="5"/>
    <m/>
    <x v="32"/>
    <x v="2"/>
    <x v="220"/>
    <m/>
    <m/>
    <m/>
    <n v="42"/>
    <n v="201208"/>
    <n v="1558200"/>
  </r>
  <r>
    <x v="487"/>
    <x v="5"/>
    <m/>
    <x v="18"/>
    <x v="2"/>
    <x v="125"/>
    <m/>
    <m/>
    <m/>
    <n v="101"/>
    <n v="201208"/>
    <n v="303000"/>
  </r>
  <r>
    <x v="487"/>
    <x v="5"/>
    <m/>
    <x v="4"/>
    <x v="2"/>
    <x v="142"/>
    <m/>
    <m/>
    <m/>
    <n v="1"/>
    <n v="201208"/>
    <n v="4000"/>
  </r>
  <r>
    <x v="487"/>
    <x v="5"/>
    <m/>
    <x v="4"/>
    <x v="2"/>
    <x v="143"/>
    <m/>
    <m/>
    <m/>
    <n v="5"/>
    <n v="201208"/>
    <n v="100000"/>
  </r>
  <r>
    <x v="487"/>
    <x v="5"/>
    <m/>
    <x v="4"/>
    <x v="2"/>
    <x v="144"/>
    <m/>
    <m/>
    <m/>
    <n v="6"/>
    <n v="201208"/>
    <n v="24000"/>
  </r>
  <r>
    <x v="487"/>
    <x v="5"/>
    <m/>
    <x v="31"/>
    <x v="2"/>
    <x v="145"/>
    <m/>
    <m/>
    <m/>
    <n v="49"/>
    <n v="201208"/>
    <n v="1097600"/>
  </r>
  <r>
    <x v="487"/>
    <x v="5"/>
    <m/>
    <x v="31"/>
    <x v="2"/>
    <x v="146"/>
    <m/>
    <m/>
    <m/>
    <n v="35"/>
    <n v="201208"/>
    <n v="1372000"/>
  </r>
  <r>
    <x v="487"/>
    <x v="5"/>
    <m/>
    <x v="31"/>
    <x v="2"/>
    <x v="249"/>
    <m/>
    <m/>
    <m/>
    <n v="26"/>
    <n v="201208"/>
    <n v="1419600"/>
  </r>
  <r>
    <x v="487"/>
    <x v="5"/>
    <m/>
    <x v="32"/>
    <x v="2"/>
    <x v="147"/>
    <m/>
    <m/>
    <m/>
    <n v="10"/>
    <n v="201208"/>
    <n v="371000"/>
  </r>
  <r>
    <x v="487"/>
    <x v="5"/>
    <m/>
    <x v="0"/>
    <x v="2"/>
    <x v="148"/>
    <m/>
    <m/>
    <m/>
    <n v="3"/>
    <n v="201208"/>
    <n v="60000"/>
  </r>
  <r>
    <x v="487"/>
    <x v="5"/>
    <m/>
    <x v="0"/>
    <x v="2"/>
    <x v="250"/>
    <m/>
    <m/>
    <m/>
    <n v="3"/>
    <n v="201208"/>
    <n v="60000"/>
  </r>
  <r>
    <x v="487"/>
    <x v="5"/>
    <m/>
    <x v="0"/>
    <x v="2"/>
    <x v="251"/>
    <m/>
    <m/>
    <m/>
    <n v="6"/>
    <n v="201208"/>
    <n v="210000"/>
  </r>
  <r>
    <x v="487"/>
    <x v="5"/>
    <m/>
    <x v="32"/>
    <x v="2"/>
    <x v="254"/>
    <m/>
    <m/>
    <m/>
    <n v="3"/>
    <n v="201208"/>
    <n v="111300"/>
  </r>
  <r>
    <x v="487"/>
    <x v="5"/>
    <m/>
    <x v="18"/>
    <x v="2"/>
    <x v="252"/>
    <m/>
    <m/>
    <m/>
    <n v="5"/>
    <n v="201208"/>
    <n v="15000"/>
  </r>
  <r>
    <x v="487"/>
    <x v="5"/>
    <m/>
    <x v="31"/>
    <x v="2"/>
    <x v="186"/>
    <m/>
    <m/>
    <m/>
    <n v="46"/>
    <n v="201208"/>
    <n v="1030400"/>
  </r>
  <r>
    <x v="487"/>
    <x v="5"/>
    <m/>
    <x v="31"/>
    <x v="2"/>
    <x v="187"/>
    <m/>
    <m/>
    <m/>
    <n v="39"/>
    <n v="201208"/>
    <n v="1528800"/>
  </r>
  <r>
    <x v="487"/>
    <x v="5"/>
    <m/>
    <x v="31"/>
    <x v="2"/>
    <x v="255"/>
    <m/>
    <m/>
    <m/>
    <n v="24"/>
    <n v="201208"/>
    <n v="1310400"/>
  </r>
  <r>
    <x v="487"/>
    <x v="5"/>
    <m/>
    <x v="32"/>
    <x v="2"/>
    <x v="188"/>
    <m/>
    <m/>
    <m/>
    <n v="15"/>
    <n v="201208"/>
    <n v="556500"/>
  </r>
  <r>
    <x v="487"/>
    <x v="5"/>
    <m/>
    <x v="22"/>
    <x v="2"/>
    <x v="150"/>
    <m/>
    <m/>
    <m/>
    <n v="9"/>
    <n v="201208"/>
    <n v="342000"/>
  </r>
  <r>
    <x v="487"/>
    <x v="5"/>
    <m/>
    <x v="22"/>
    <x v="2"/>
    <x v="150"/>
    <m/>
    <m/>
    <m/>
    <n v="21"/>
    <n v="201208"/>
    <n v="798000"/>
  </r>
  <r>
    <x v="487"/>
    <x v="5"/>
    <m/>
    <x v="5"/>
    <x v="2"/>
    <x v="151"/>
    <m/>
    <m/>
    <m/>
    <n v="24"/>
    <n v="201208"/>
    <n v="672000"/>
  </r>
  <r>
    <x v="487"/>
    <x v="5"/>
    <m/>
    <x v="5"/>
    <x v="2"/>
    <x v="152"/>
    <m/>
    <m/>
    <m/>
    <n v="9"/>
    <n v="201208"/>
    <n v="432000"/>
  </r>
  <r>
    <x v="487"/>
    <x v="5"/>
    <m/>
    <x v="5"/>
    <x v="2"/>
    <x v="153"/>
    <m/>
    <m/>
    <m/>
    <n v="14"/>
    <n v="201208"/>
    <n v="392000"/>
  </r>
  <r>
    <x v="487"/>
    <x v="5"/>
    <m/>
    <x v="33"/>
    <x v="2"/>
    <x v="155"/>
    <m/>
    <m/>
    <m/>
    <n v="3"/>
    <n v="201208"/>
    <n v="54600"/>
  </r>
  <r>
    <x v="487"/>
    <x v="5"/>
    <m/>
    <x v="33"/>
    <x v="2"/>
    <x v="156"/>
    <m/>
    <m/>
    <m/>
    <n v="2"/>
    <n v="201208"/>
    <n v="67600"/>
  </r>
  <r>
    <x v="487"/>
    <x v="5"/>
    <m/>
    <x v="19"/>
    <x v="2"/>
    <x v="157"/>
    <m/>
    <m/>
    <m/>
    <n v="33"/>
    <n v="201208"/>
    <n v="429000"/>
  </r>
  <r>
    <x v="487"/>
    <x v="5"/>
    <m/>
    <x v="19"/>
    <x v="2"/>
    <x v="158"/>
    <m/>
    <m/>
    <m/>
    <n v="6"/>
    <n v="201208"/>
    <n v="144000"/>
  </r>
  <r>
    <x v="487"/>
    <x v="5"/>
    <m/>
    <x v="19"/>
    <x v="2"/>
    <x v="159"/>
    <m/>
    <m/>
    <m/>
    <n v="3"/>
    <n v="201208"/>
    <n v="99000"/>
  </r>
  <r>
    <x v="487"/>
    <x v="5"/>
    <m/>
    <x v="19"/>
    <x v="2"/>
    <x v="181"/>
    <m/>
    <m/>
    <m/>
    <n v="1"/>
    <n v="201208"/>
    <n v="13000"/>
  </r>
  <r>
    <x v="487"/>
    <x v="5"/>
    <m/>
    <x v="4"/>
    <x v="2"/>
    <x v="207"/>
    <m/>
    <m/>
    <m/>
    <n v="1"/>
    <n v="201208"/>
    <n v="4000"/>
  </r>
  <r>
    <x v="487"/>
    <x v="5"/>
    <m/>
    <x v="4"/>
    <x v="2"/>
    <x v="241"/>
    <m/>
    <m/>
    <m/>
    <n v="1"/>
    <n v="201208"/>
    <n v="20000"/>
  </r>
  <r>
    <x v="487"/>
    <x v="5"/>
    <m/>
    <x v="18"/>
    <x v="2"/>
    <x v="161"/>
    <m/>
    <m/>
    <m/>
    <n v="17"/>
    <n v="201208"/>
    <n v="51000"/>
  </r>
  <r>
    <x v="487"/>
    <x v="5"/>
    <m/>
    <x v="18"/>
    <x v="2"/>
    <x v="161"/>
    <m/>
    <m/>
    <m/>
    <n v="1"/>
    <n v="201208"/>
    <n v="3000"/>
  </r>
  <r>
    <x v="488"/>
    <x v="6"/>
    <m/>
    <x v="0"/>
    <x v="7"/>
    <x v="163"/>
    <m/>
    <m/>
    <m/>
    <n v="4"/>
    <n v="201208"/>
    <n v="80000"/>
  </r>
  <r>
    <x v="488"/>
    <x v="6"/>
    <m/>
    <x v="6"/>
    <x v="2"/>
    <x v="126"/>
    <m/>
    <m/>
    <m/>
    <n v="6"/>
    <n v="201208"/>
    <n v="120000"/>
  </r>
  <r>
    <x v="488"/>
    <x v="6"/>
    <m/>
    <x v="34"/>
    <x v="2"/>
    <x v="128"/>
    <m/>
    <m/>
    <m/>
    <n v="82"/>
    <n v="201208"/>
    <n v="3042200"/>
  </r>
  <r>
    <x v="488"/>
    <x v="6"/>
    <m/>
    <x v="25"/>
    <x v="2"/>
    <x v="129"/>
    <m/>
    <m/>
    <m/>
    <n v="6"/>
    <n v="201208"/>
    <n v="594000"/>
  </r>
  <r>
    <x v="488"/>
    <x v="6"/>
    <m/>
    <x v="0"/>
    <x v="2"/>
    <x v="224"/>
    <m/>
    <m/>
    <m/>
    <n v="41"/>
    <n v="201208"/>
    <n v="1353000"/>
  </r>
  <r>
    <x v="488"/>
    <x v="6"/>
    <m/>
    <x v="0"/>
    <x v="2"/>
    <x v="225"/>
    <m/>
    <m/>
    <m/>
    <n v="6"/>
    <n v="201208"/>
    <n v="228000"/>
  </r>
  <r>
    <x v="488"/>
    <x v="6"/>
    <m/>
    <x v="30"/>
    <x v="2"/>
    <x v="132"/>
    <m/>
    <m/>
    <m/>
    <n v="12"/>
    <n v="201208"/>
    <n v="268800"/>
  </r>
  <r>
    <x v="488"/>
    <x v="6"/>
    <m/>
    <x v="30"/>
    <x v="2"/>
    <x v="133"/>
    <m/>
    <m/>
    <m/>
    <n v="1"/>
    <n v="201208"/>
    <n v="39200"/>
  </r>
  <r>
    <x v="488"/>
    <x v="6"/>
    <m/>
    <x v="34"/>
    <x v="2"/>
    <x v="134"/>
    <m/>
    <m/>
    <m/>
    <n v="2"/>
    <n v="201208"/>
    <n v="74200"/>
  </r>
  <r>
    <x v="488"/>
    <x v="6"/>
    <m/>
    <x v="1"/>
    <x v="2"/>
    <x v="135"/>
    <m/>
    <m/>
    <m/>
    <n v="33"/>
    <n v="201208"/>
    <n v="660000"/>
  </r>
  <r>
    <x v="488"/>
    <x v="6"/>
    <m/>
    <x v="1"/>
    <x v="2"/>
    <x v="165"/>
    <m/>
    <m/>
    <m/>
    <n v="32"/>
    <n v="201208"/>
    <n v="1120000"/>
  </r>
  <r>
    <x v="488"/>
    <x v="6"/>
    <m/>
    <x v="1"/>
    <x v="2"/>
    <x v="183"/>
    <m/>
    <m/>
    <m/>
    <n v="3"/>
    <n v="201208"/>
    <n v="52500"/>
  </r>
  <r>
    <x v="488"/>
    <x v="6"/>
    <m/>
    <x v="36"/>
    <x v="2"/>
    <x v="136"/>
    <m/>
    <m/>
    <m/>
    <n v="3"/>
    <n v="201208"/>
    <n v="84000"/>
  </r>
  <r>
    <x v="488"/>
    <x v="6"/>
    <m/>
    <x v="0"/>
    <x v="2"/>
    <x v="218"/>
    <m/>
    <m/>
    <m/>
    <n v="113"/>
    <n v="201208"/>
    <n v="2260000"/>
  </r>
  <r>
    <x v="488"/>
    <x v="6"/>
    <m/>
    <x v="0"/>
    <x v="2"/>
    <x v="240"/>
    <m/>
    <m/>
    <m/>
    <n v="74"/>
    <n v="201208"/>
    <n v="2590000"/>
  </r>
  <r>
    <x v="488"/>
    <x v="6"/>
    <m/>
    <x v="32"/>
    <x v="2"/>
    <x v="220"/>
    <m/>
    <m/>
    <m/>
    <n v="28"/>
    <n v="201208"/>
    <n v="1038800"/>
  </r>
  <r>
    <x v="488"/>
    <x v="6"/>
    <m/>
    <x v="18"/>
    <x v="2"/>
    <x v="125"/>
    <m/>
    <m/>
    <m/>
    <n v="60"/>
    <n v="201208"/>
    <n v="180000"/>
  </r>
  <r>
    <x v="488"/>
    <x v="6"/>
    <m/>
    <x v="0"/>
    <x v="2"/>
    <x v="139"/>
    <m/>
    <m/>
    <m/>
    <n v="1"/>
    <n v="201208"/>
    <n v="35000"/>
  </r>
  <r>
    <x v="488"/>
    <x v="6"/>
    <m/>
    <x v="4"/>
    <x v="2"/>
    <x v="142"/>
    <m/>
    <m/>
    <m/>
    <n v="2"/>
    <n v="201208"/>
    <n v="8000"/>
  </r>
  <r>
    <x v="488"/>
    <x v="6"/>
    <m/>
    <x v="4"/>
    <x v="2"/>
    <x v="143"/>
    <m/>
    <m/>
    <m/>
    <n v="7"/>
    <n v="201208"/>
    <n v="140000"/>
  </r>
  <r>
    <x v="488"/>
    <x v="6"/>
    <m/>
    <x v="4"/>
    <x v="2"/>
    <x v="144"/>
    <m/>
    <m/>
    <m/>
    <n v="2"/>
    <n v="201208"/>
    <n v="8000"/>
  </r>
  <r>
    <x v="488"/>
    <x v="6"/>
    <m/>
    <x v="31"/>
    <x v="2"/>
    <x v="145"/>
    <m/>
    <m/>
    <m/>
    <n v="45"/>
    <n v="201208"/>
    <n v="1008000"/>
  </r>
  <r>
    <x v="488"/>
    <x v="6"/>
    <m/>
    <x v="31"/>
    <x v="2"/>
    <x v="146"/>
    <m/>
    <m/>
    <m/>
    <n v="40"/>
    <n v="201208"/>
    <n v="1568000"/>
  </r>
  <r>
    <x v="488"/>
    <x v="6"/>
    <m/>
    <x v="31"/>
    <x v="2"/>
    <x v="249"/>
    <m/>
    <m/>
    <m/>
    <n v="34"/>
    <n v="201208"/>
    <n v="1856400"/>
  </r>
  <r>
    <x v="488"/>
    <x v="6"/>
    <m/>
    <x v="32"/>
    <x v="2"/>
    <x v="147"/>
    <m/>
    <m/>
    <m/>
    <n v="16"/>
    <n v="201208"/>
    <n v="593600"/>
  </r>
  <r>
    <x v="488"/>
    <x v="6"/>
    <m/>
    <x v="0"/>
    <x v="2"/>
    <x v="148"/>
    <m/>
    <m/>
    <m/>
    <n v="2"/>
    <n v="201208"/>
    <n v="40000"/>
  </r>
  <r>
    <x v="488"/>
    <x v="6"/>
    <m/>
    <x v="31"/>
    <x v="2"/>
    <x v="189"/>
    <m/>
    <m/>
    <m/>
    <n v="1"/>
    <n v="201208"/>
    <n v="22400"/>
  </r>
  <r>
    <x v="488"/>
    <x v="6"/>
    <m/>
    <x v="31"/>
    <x v="2"/>
    <x v="184"/>
    <m/>
    <m/>
    <m/>
    <n v="1"/>
    <n v="201208"/>
    <n v="39200"/>
  </r>
  <r>
    <x v="488"/>
    <x v="6"/>
    <m/>
    <x v="0"/>
    <x v="2"/>
    <x v="250"/>
    <m/>
    <m/>
    <m/>
    <n v="3"/>
    <n v="201208"/>
    <n v="60000"/>
  </r>
  <r>
    <x v="488"/>
    <x v="6"/>
    <m/>
    <x v="0"/>
    <x v="2"/>
    <x v="251"/>
    <m/>
    <m/>
    <m/>
    <n v="5"/>
    <n v="201208"/>
    <n v="175000"/>
  </r>
  <r>
    <x v="488"/>
    <x v="6"/>
    <m/>
    <x v="32"/>
    <x v="2"/>
    <x v="254"/>
    <m/>
    <m/>
    <m/>
    <n v="1"/>
    <n v="201208"/>
    <n v="37100"/>
  </r>
  <r>
    <x v="488"/>
    <x v="6"/>
    <m/>
    <x v="18"/>
    <x v="2"/>
    <x v="252"/>
    <m/>
    <m/>
    <m/>
    <n v="3"/>
    <n v="201208"/>
    <n v="9000"/>
  </r>
  <r>
    <x v="488"/>
    <x v="6"/>
    <m/>
    <x v="31"/>
    <x v="2"/>
    <x v="186"/>
    <m/>
    <m/>
    <m/>
    <n v="38"/>
    <n v="201208"/>
    <n v="851200"/>
  </r>
  <r>
    <x v="488"/>
    <x v="6"/>
    <m/>
    <x v="31"/>
    <x v="2"/>
    <x v="187"/>
    <m/>
    <m/>
    <m/>
    <n v="35"/>
    <n v="201208"/>
    <n v="1372000"/>
  </r>
  <r>
    <x v="488"/>
    <x v="6"/>
    <m/>
    <x v="31"/>
    <x v="2"/>
    <x v="255"/>
    <m/>
    <m/>
    <m/>
    <n v="14"/>
    <n v="201208"/>
    <n v="764400"/>
  </r>
  <r>
    <x v="488"/>
    <x v="6"/>
    <m/>
    <x v="32"/>
    <x v="2"/>
    <x v="188"/>
    <m/>
    <m/>
    <m/>
    <n v="9"/>
    <n v="201208"/>
    <n v="333900"/>
  </r>
  <r>
    <x v="488"/>
    <x v="6"/>
    <m/>
    <x v="22"/>
    <x v="2"/>
    <x v="150"/>
    <m/>
    <m/>
    <m/>
    <n v="7"/>
    <n v="201208"/>
    <n v="266000"/>
  </r>
  <r>
    <x v="488"/>
    <x v="6"/>
    <m/>
    <x v="22"/>
    <x v="2"/>
    <x v="150"/>
    <m/>
    <m/>
    <m/>
    <n v="8"/>
    <n v="201208"/>
    <n v="304000"/>
  </r>
  <r>
    <x v="488"/>
    <x v="6"/>
    <m/>
    <x v="5"/>
    <x v="2"/>
    <x v="151"/>
    <m/>
    <m/>
    <m/>
    <n v="25"/>
    <n v="201208"/>
    <n v="700000"/>
  </r>
  <r>
    <x v="488"/>
    <x v="6"/>
    <m/>
    <x v="5"/>
    <x v="2"/>
    <x v="152"/>
    <m/>
    <m/>
    <m/>
    <n v="6"/>
    <n v="201208"/>
    <n v="288000"/>
  </r>
  <r>
    <x v="488"/>
    <x v="6"/>
    <m/>
    <x v="5"/>
    <x v="2"/>
    <x v="153"/>
    <m/>
    <m/>
    <m/>
    <n v="11"/>
    <n v="201208"/>
    <n v="308000"/>
  </r>
  <r>
    <x v="488"/>
    <x v="6"/>
    <m/>
    <x v="33"/>
    <x v="2"/>
    <x v="155"/>
    <m/>
    <m/>
    <m/>
    <n v="2"/>
    <n v="201208"/>
    <n v="36400"/>
  </r>
  <r>
    <x v="488"/>
    <x v="6"/>
    <m/>
    <x v="19"/>
    <x v="2"/>
    <x v="157"/>
    <m/>
    <m/>
    <m/>
    <n v="28"/>
    <n v="201208"/>
    <n v="364000"/>
  </r>
  <r>
    <x v="488"/>
    <x v="6"/>
    <m/>
    <x v="19"/>
    <x v="2"/>
    <x v="158"/>
    <m/>
    <m/>
    <m/>
    <n v="3"/>
    <n v="201208"/>
    <n v="72000"/>
  </r>
  <r>
    <x v="488"/>
    <x v="6"/>
    <m/>
    <x v="19"/>
    <x v="2"/>
    <x v="159"/>
    <m/>
    <m/>
    <m/>
    <n v="1"/>
    <n v="201208"/>
    <n v="33000"/>
  </r>
  <r>
    <x v="488"/>
    <x v="6"/>
    <m/>
    <x v="19"/>
    <x v="2"/>
    <x v="181"/>
    <m/>
    <m/>
    <m/>
    <n v="2"/>
    <n v="201208"/>
    <n v="26000"/>
  </r>
  <r>
    <x v="488"/>
    <x v="6"/>
    <m/>
    <x v="35"/>
    <x v="2"/>
    <x v="170"/>
    <m/>
    <m/>
    <m/>
    <n v="4"/>
    <n v="201208"/>
    <n v="16000"/>
  </r>
  <r>
    <x v="488"/>
    <x v="6"/>
    <m/>
    <x v="35"/>
    <x v="2"/>
    <x v="160"/>
    <m/>
    <m/>
    <m/>
    <n v="2"/>
    <n v="201208"/>
    <n v="40000"/>
  </r>
  <r>
    <x v="488"/>
    <x v="6"/>
    <m/>
    <x v="4"/>
    <x v="2"/>
    <x v="243"/>
    <m/>
    <m/>
    <m/>
    <n v="1"/>
    <n v="201208"/>
    <n v="4000"/>
  </r>
  <r>
    <x v="488"/>
    <x v="6"/>
    <m/>
    <x v="4"/>
    <x v="2"/>
    <x v="207"/>
    <m/>
    <m/>
    <m/>
    <n v="1"/>
    <n v="201208"/>
    <n v="4000"/>
  </r>
  <r>
    <x v="488"/>
    <x v="6"/>
    <m/>
    <x v="4"/>
    <x v="2"/>
    <x v="241"/>
    <m/>
    <m/>
    <m/>
    <n v="2"/>
    <n v="201208"/>
    <n v="40000"/>
  </r>
  <r>
    <x v="488"/>
    <x v="6"/>
    <m/>
    <x v="18"/>
    <x v="2"/>
    <x v="161"/>
    <m/>
    <m/>
    <m/>
    <n v="14"/>
    <n v="201208"/>
    <n v="42000"/>
  </r>
  <r>
    <x v="488"/>
    <x v="6"/>
    <m/>
    <x v="18"/>
    <x v="2"/>
    <x v="161"/>
    <m/>
    <m/>
    <m/>
    <n v="1"/>
    <n v="201208"/>
    <n v="3000"/>
  </r>
  <r>
    <x v="489"/>
    <x v="3"/>
    <m/>
    <x v="0"/>
    <x v="1"/>
    <x v="123"/>
    <m/>
    <m/>
    <m/>
    <n v="12"/>
    <n v="201208"/>
    <n v="420000"/>
  </r>
  <r>
    <x v="489"/>
    <x v="3"/>
    <m/>
    <x v="0"/>
    <x v="1"/>
    <x v="124"/>
    <m/>
    <m/>
    <m/>
    <n v="4"/>
    <n v="201208"/>
    <n v="80000"/>
  </r>
  <r>
    <x v="489"/>
    <x v="3"/>
    <m/>
    <x v="0"/>
    <x v="7"/>
    <x v="163"/>
    <m/>
    <m/>
    <m/>
    <n v="3"/>
    <n v="201208"/>
    <n v="60000"/>
  </r>
  <r>
    <x v="489"/>
    <x v="3"/>
    <m/>
    <x v="0"/>
    <x v="3"/>
    <x v="164"/>
    <m/>
    <m/>
    <m/>
    <n v="2"/>
    <n v="201208"/>
    <n v="0"/>
  </r>
  <r>
    <x v="489"/>
    <x v="3"/>
    <m/>
    <x v="0"/>
    <x v="3"/>
    <x v="256"/>
    <m/>
    <m/>
    <m/>
    <n v="2"/>
    <n v="201208"/>
    <n v="0"/>
  </r>
  <r>
    <x v="489"/>
    <x v="3"/>
    <m/>
    <x v="31"/>
    <x v="3"/>
    <x v="88"/>
    <m/>
    <m/>
    <m/>
    <n v="1"/>
    <n v="201208"/>
    <n v="0"/>
  </r>
  <r>
    <x v="489"/>
    <x v="3"/>
    <m/>
    <x v="6"/>
    <x v="2"/>
    <x v="126"/>
    <m/>
    <m/>
    <m/>
    <n v="8"/>
    <n v="201208"/>
    <n v="160000"/>
  </r>
  <r>
    <x v="489"/>
    <x v="3"/>
    <m/>
    <x v="6"/>
    <x v="2"/>
    <x v="127"/>
    <m/>
    <m/>
    <m/>
    <n v="2"/>
    <n v="201208"/>
    <n v="70000"/>
  </r>
  <r>
    <x v="489"/>
    <x v="3"/>
    <m/>
    <x v="34"/>
    <x v="2"/>
    <x v="128"/>
    <m/>
    <m/>
    <m/>
    <n v="102"/>
    <n v="201208"/>
    <n v="3784200"/>
  </r>
  <r>
    <x v="489"/>
    <x v="3"/>
    <m/>
    <x v="25"/>
    <x v="2"/>
    <x v="129"/>
    <m/>
    <m/>
    <m/>
    <n v="5"/>
    <n v="201208"/>
    <n v="495000"/>
  </r>
  <r>
    <x v="489"/>
    <x v="3"/>
    <m/>
    <x v="0"/>
    <x v="2"/>
    <x v="224"/>
    <m/>
    <m/>
    <m/>
    <n v="70"/>
    <n v="201208"/>
    <n v="2310000"/>
  </r>
  <r>
    <x v="489"/>
    <x v="3"/>
    <m/>
    <x v="0"/>
    <x v="2"/>
    <x v="225"/>
    <m/>
    <m/>
    <m/>
    <n v="15"/>
    <n v="201208"/>
    <n v="570000"/>
  </r>
  <r>
    <x v="489"/>
    <x v="3"/>
    <m/>
    <x v="0"/>
    <x v="2"/>
    <x v="131"/>
    <m/>
    <m/>
    <m/>
    <n v="2"/>
    <n v="201208"/>
    <n v="66000"/>
  </r>
  <r>
    <x v="489"/>
    <x v="3"/>
    <m/>
    <x v="30"/>
    <x v="2"/>
    <x v="132"/>
    <m/>
    <m/>
    <m/>
    <n v="18"/>
    <n v="201208"/>
    <n v="403200"/>
  </r>
  <r>
    <x v="489"/>
    <x v="3"/>
    <m/>
    <x v="30"/>
    <x v="2"/>
    <x v="133"/>
    <m/>
    <m/>
    <m/>
    <n v="6"/>
    <n v="201208"/>
    <n v="235200"/>
  </r>
  <r>
    <x v="489"/>
    <x v="3"/>
    <m/>
    <x v="34"/>
    <x v="2"/>
    <x v="134"/>
    <m/>
    <m/>
    <m/>
    <n v="4"/>
    <n v="201208"/>
    <n v="148400"/>
  </r>
  <r>
    <x v="489"/>
    <x v="3"/>
    <m/>
    <x v="1"/>
    <x v="2"/>
    <x v="135"/>
    <m/>
    <m/>
    <m/>
    <n v="49"/>
    <n v="201208"/>
    <n v="980000"/>
  </r>
  <r>
    <x v="489"/>
    <x v="3"/>
    <m/>
    <x v="1"/>
    <x v="2"/>
    <x v="165"/>
    <m/>
    <m/>
    <m/>
    <n v="52"/>
    <n v="201208"/>
    <n v="1820000"/>
  </r>
  <r>
    <x v="489"/>
    <x v="3"/>
    <m/>
    <x v="1"/>
    <x v="2"/>
    <x v="183"/>
    <m/>
    <m/>
    <m/>
    <n v="1"/>
    <n v="201208"/>
    <n v="17500"/>
  </r>
  <r>
    <x v="489"/>
    <x v="3"/>
    <m/>
    <x v="36"/>
    <x v="2"/>
    <x v="136"/>
    <m/>
    <m/>
    <m/>
    <n v="13"/>
    <n v="201208"/>
    <n v="364000"/>
  </r>
  <r>
    <x v="489"/>
    <x v="3"/>
    <m/>
    <x v="36"/>
    <x v="2"/>
    <x v="176"/>
    <m/>
    <m/>
    <m/>
    <n v="1"/>
    <n v="201208"/>
    <n v="49000"/>
  </r>
  <r>
    <x v="489"/>
    <x v="3"/>
    <m/>
    <x v="36"/>
    <x v="2"/>
    <x v="137"/>
    <m/>
    <m/>
    <m/>
    <n v="1"/>
    <n v="201208"/>
    <n v="42000"/>
  </r>
  <r>
    <x v="489"/>
    <x v="3"/>
    <m/>
    <x v="0"/>
    <x v="2"/>
    <x v="218"/>
    <m/>
    <m/>
    <m/>
    <n v="121"/>
    <n v="201208"/>
    <n v="2420000"/>
  </r>
  <r>
    <x v="489"/>
    <x v="3"/>
    <m/>
    <x v="0"/>
    <x v="2"/>
    <x v="240"/>
    <m/>
    <m/>
    <m/>
    <n v="101"/>
    <n v="201208"/>
    <n v="3535000"/>
  </r>
  <r>
    <x v="489"/>
    <x v="3"/>
    <m/>
    <x v="32"/>
    <x v="2"/>
    <x v="220"/>
    <m/>
    <m/>
    <m/>
    <n v="47"/>
    <n v="201208"/>
    <n v="1743700"/>
  </r>
  <r>
    <x v="489"/>
    <x v="3"/>
    <m/>
    <x v="18"/>
    <x v="2"/>
    <x v="125"/>
    <m/>
    <m/>
    <m/>
    <n v="83"/>
    <n v="201208"/>
    <n v="249000"/>
  </r>
  <r>
    <x v="489"/>
    <x v="3"/>
    <m/>
    <x v="0"/>
    <x v="2"/>
    <x v="138"/>
    <m/>
    <m/>
    <m/>
    <n v="2"/>
    <n v="201208"/>
    <n v="40000"/>
  </r>
  <r>
    <x v="489"/>
    <x v="3"/>
    <m/>
    <x v="4"/>
    <x v="2"/>
    <x v="142"/>
    <m/>
    <m/>
    <m/>
    <n v="2"/>
    <n v="201208"/>
    <n v="8000"/>
  </r>
  <r>
    <x v="489"/>
    <x v="3"/>
    <m/>
    <x v="4"/>
    <x v="2"/>
    <x v="143"/>
    <m/>
    <m/>
    <m/>
    <n v="18"/>
    <n v="201208"/>
    <n v="360000"/>
  </r>
  <r>
    <x v="489"/>
    <x v="3"/>
    <m/>
    <x v="4"/>
    <x v="2"/>
    <x v="144"/>
    <m/>
    <m/>
    <m/>
    <n v="8"/>
    <n v="201208"/>
    <n v="32000"/>
  </r>
  <r>
    <x v="489"/>
    <x v="3"/>
    <m/>
    <x v="31"/>
    <x v="2"/>
    <x v="145"/>
    <m/>
    <m/>
    <m/>
    <n v="72"/>
    <n v="201208"/>
    <n v="1612800"/>
  </r>
  <r>
    <x v="489"/>
    <x v="3"/>
    <m/>
    <x v="31"/>
    <x v="2"/>
    <x v="146"/>
    <m/>
    <m/>
    <m/>
    <n v="78"/>
    <n v="201208"/>
    <n v="3057600"/>
  </r>
  <r>
    <x v="489"/>
    <x v="3"/>
    <m/>
    <x v="31"/>
    <x v="2"/>
    <x v="249"/>
    <m/>
    <m/>
    <m/>
    <n v="44"/>
    <n v="201208"/>
    <n v="2402400"/>
  </r>
  <r>
    <x v="489"/>
    <x v="3"/>
    <m/>
    <x v="32"/>
    <x v="2"/>
    <x v="147"/>
    <m/>
    <m/>
    <m/>
    <n v="23"/>
    <n v="201208"/>
    <n v="853300"/>
  </r>
  <r>
    <x v="489"/>
    <x v="3"/>
    <m/>
    <x v="0"/>
    <x v="2"/>
    <x v="148"/>
    <m/>
    <m/>
    <m/>
    <n v="6"/>
    <n v="201208"/>
    <n v="120000"/>
  </r>
  <r>
    <x v="489"/>
    <x v="3"/>
    <m/>
    <x v="31"/>
    <x v="2"/>
    <x v="189"/>
    <m/>
    <m/>
    <m/>
    <n v="1"/>
    <n v="201208"/>
    <n v="22400"/>
  </r>
  <r>
    <x v="489"/>
    <x v="3"/>
    <m/>
    <x v="31"/>
    <x v="2"/>
    <x v="184"/>
    <m/>
    <m/>
    <m/>
    <n v="1"/>
    <n v="201208"/>
    <n v="39200"/>
  </r>
  <r>
    <x v="489"/>
    <x v="3"/>
    <m/>
    <x v="31"/>
    <x v="2"/>
    <x v="253"/>
    <m/>
    <m/>
    <m/>
    <n v="1"/>
    <n v="201208"/>
    <n v="54600"/>
  </r>
  <r>
    <x v="489"/>
    <x v="3"/>
    <m/>
    <x v="0"/>
    <x v="2"/>
    <x v="250"/>
    <m/>
    <m/>
    <m/>
    <n v="3"/>
    <n v="201208"/>
    <n v="60000"/>
  </r>
  <r>
    <x v="489"/>
    <x v="3"/>
    <m/>
    <x v="0"/>
    <x v="2"/>
    <x v="251"/>
    <m/>
    <m/>
    <m/>
    <n v="1"/>
    <n v="201208"/>
    <n v="35000"/>
  </r>
  <r>
    <x v="489"/>
    <x v="3"/>
    <m/>
    <x v="31"/>
    <x v="2"/>
    <x v="186"/>
    <m/>
    <m/>
    <m/>
    <n v="41"/>
    <n v="201208"/>
    <n v="918400"/>
  </r>
  <r>
    <x v="489"/>
    <x v="3"/>
    <m/>
    <x v="31"/>
    <x v="2"/>
    <x v="187"/>
    <m/>
    <m/>
    <m/>
    <n v="53"/>
    <n v="201208"/>
    <n v="2077600"/>
  </r>
  <r>
    <x v="489"/>
    <x v="3"/>
    <m/>
    <x v="31"/>
    <x v="2"/>
    <x v="255"/>
    <m/>
    <m/>
    <m/>
    <n v="27"/>
    <n v="201208"/>
    <n v="1474200"/>
  </r>
  <r>
    <x v="489"/>
    <x v="3"/>
    <m/>
    <x v="32"/>
    <x v="2"/>
    <x v="188"/>
    <m/>
    <m/>
    <m/>
    <n v="16"/>
    <n v="201208"/>
    <n v="593600"/>
  </r>
  <r>
    <x v="489"/>
    <x v="3"/>
    <m/>
    <x v="22"/>
    <x v="2"/>
    <x v="150"/>
    <m/>
    <m/>
    <m/>
    <n v="10"/>
    <n v="201208"/>
    <n v="380000"/>
  </r>
  <r>
    <x v="489"/>
    <x v="3"/>
    <m/>
    <x v="22"/>
    <x v="2"/>
    <x v="150"/>
    <m/>
    <m/>
    <m/>
    <n v="12"/>
    <n v="201208"/>
    <n v="456000"/>
  </r>
  <r>
    <x v="489"/>
    <x v="3"/>
    <m/>
    <x v="5"/>
    <x v="2"/>
    <x v="151"/>
    <m/>
    <m/>
    <m/>
    <n v="42"/>
    <n v="201208"/>
    <n v="1176000"/>
  </r>
  <r>
    <x v="489"/>
    <x v="3"/>
    <m/>
    <x v="5"/>
    <x v="2"/>
    <x v="152"/>
    <m/>
    <m/>
    <m/>
    <n v="11"/>
    <n v="201208"/>
    <n v="528000"/>
  </r>
  <r>
    <x v="489"/>
    <x v="3"/>
    <m/>
    <x v="5"/>
    <x v="2"/>
    <x v="153"/>
    <m/>
    <m/>
    <m/>
    <n v="10"/>
    <n v="201208"/>
    <n v="280000"/>
  </r>
  <r>
    <x v="489"/>
    <x v="3"/>
    <m/>
    <x v="33"/>
    <x v="2"/>
    <x v="155"/>
    <m/>
    <m/>
    <m/>
    <n v="6"/>
    <n v="201208"/>
    <n v="109200"/>
  </r>
  <r>
    <x v="489"/>
    <x v="3"/>
    <m/>
    <x v="33"/>
    <x v="2"/>
    <x v="156"/>
    <m/>
    <m/>
    <m/>
    <n v="3"/>
    <n v="201208"/>
    <n v="101400"/>
  </r>
  <r>
    <x v="489"/>
    <x v="3"/>
    <m/>
    <x v="19"/>
    <x v="2"/>
    <x v="157"/>
    <m/>
    <m/>
    <m/>
    <n v="26"/>
    <n v="201208"/>
    <n v="338000"/>
  </r>
  <r>
    <x v="489"/>
    <x v="3"/>
    <m/>
    <x v="19"/>
    <x v="2"/>
    <x v="158"/>
    <m/>
    <m/>
    <m/>
    <n v="9"/>
    <n v="201208"/>
    <n v="216000"/>
  </r>
  <r>
    <x v="489"/>
    <x v="3"/>
    <m/>
    <x v="19"/>
    <x v="2"/>
    <x v="159"/>
    <m/>
    <m/>
    <m/>
    <n v="8"/>
    <n v="201208"/>
    <n v="264000"/>
  </r>
  <r>
    <x v="489"/>
    <x v="3"/>
    <m/>
    <x v="19"/>
    <x v="2"/>
    <x v="181"/>
    <m/>
    <m/>
    <m/>
    <n v="2"/>
    <n v="201208"/>
    <n v="26000"/>
  </r>
  <r>
    <x v="489"/>
    <x v="3"/>
    <m/>
    <x v="35"/>
    <x v="2"/>
    <x v="170"/>
    <m/>
    <m/>
    <m/>
    <n v="2"/>
    <n v="201208"/>
    <n v="8000"/>
  </r>
  <r>
    <x v="489"/>
    <x v="3"/>
    <m/>
    <x v="35"/>
    <x v="2"/>
    <x v="160"/>
    <m/>
    <m/>
    <m/>
    <n v="4"/>
    <n v="201208"/>
    <n v="80000"/>
  </r>
  <r>
    <x v="489"/>
    <x v="3"/>
    <m/>
    <x v="4"/>
    <x v="2"/>
    <x v="242"/>
    <m/>
    <m/>
    <m/>
    <n v="4"/>
    <n v="201208"/>
    <n v="80000"/>
  </r>
  <r>
    <x v="489"/>
    <x v="3"/>
    <m/>
    <x v="4"/>
    <x v="2"/>
    <x v="207"/>
    <m/>
    <m/>
    <m/>
    <n v="1"/>
    <n v="201208"/>
    <n v="4000"/>
  </r>
  <r>
    <x v="489"/>
    <x v="3"/>
    <m/>
    <x v="4"/>
    <x v="2"/>
    <x v="241"/>
    <m/>
    <m/>
    <m/>
    <n v="4"/>
    <n v="201208"/>
    <n v="80000"/>
  </r>
  <r>
    <x v="489"/>
    <x v="3"/>
    <m/>
    <x v="18"/>
    <x v="2"/>
    <x v="161"/>
    <m/>
    <m/>
    <m/>
    <n v="47"/>
    <n v="201208"/>
    <n v="141000"/>
  </r>
  <r>
    <x v="489"/>
    <x v="3"/>
    <m/>
    <x v="18"/>
    <x v="2"/>
    <x v="161"/>
    <m/>
    <m/>
    <m/>
    <n v="6"/>
    <n v="201208"/>
    <n v="18000"/>
  </r>
  <r>
    <x v="489"/>
    <x v="3"/>
    <m/>
    <x v="4"/>
    <x v="9"/>
    <x v="257"/>
    <m/>
    <m/>
    <m/>
    <n v="2"/>
    <n v="201208"/>
    <n v="8000"/>
  </r>
  <r>
    <x v="489"/>
    <x v="3"/>
    <m/>
    <x v="31"/>
    <x v="9"/>
    <x v="167"/>
    <m/>
    <m/>
    <m/>
    <n v="1"/>
    <n v="201208"/>
    <n v="22400"/>
  </r>
  <r>
    <x v="490"/>
    <x v="4"/>
    <m/>
    <x v="0"/>
    <x v="1"/>
    <x v="123"/>
    <m/>
    <m/>
    <m/>
    <n v="3"/>
    <n v="201208"/>
    <n v="105000"/>
  </r>
  <r>
    <x v="490"/>
    <x v="4"/>
    <m/>
    <x v="0"/>
    <x v="1"/>
    <x v="124"/>
    <m/>
    <m/>
    <m/>
    <n v="1"/>
    <n v="201208"/>
    <n v="20000"/>
  </r>
  <r>
    <x v="490"/>
    <x v="4"/>
    <m/>
    <x v="0"/>
    <x v="7"/>
    <x v="163"/>
    <m/>
    <m/>
    <m/>
    <n v="1"/>
    <n v="201208"/>
    <n v="20000"/>
  </r>
  <r>
    <x v="490"/>
    <x v="4"/>
    <m/>
    <x v="0"/>
    <x v="3"/>
    <x v="256"/>
    <m/>
    <m/>
    <m/>
    <n v="2"/>
    <n v="201208"/>
    <n v="0"/>
  </r>
  <r>
    <x v="490"/>
    <x v="4"/>
    <m/>
    <x v="6"/>
    <x v="2"/>
    <x v="126"/>
    <m/>
    <m/>
    <m/>
    <n v="5"/>
    <n v="201208"/>
    <n v="100000"/>
  </r>
  <r>
    <x v="490"/>
    <x v="4"/>
    <m/>
    <x v="34"/>
    <x v="2"/>
    <x v="128"/>
    <m/>
    <m/>
    <m/>
    <n v="60"/>
    <n v="201208"/>
    <n v="2226000"/>
  </r>
  <r>
    <x v="490"/>
    <x v="4"/>
    <m/>
    <x v="25"/>
    <x v="2"/>
    <x v="129"/>
    <m/>
    <m/>
    <m/>
    <n v="1"/>
    <n v="201208"/>
    <n v="99000"/>
  </r>
  <r>
    <x v="490"/>
    <x v="4"/>
    <m/>
    <x v="0"/>
    <x v="2"/>
    <x v="224"/>
    <m/>
    <m/>
    <m/>
    <n v="36"/>
    <n v="201208"/>
    <n v="1188000"/>
  </r>
  <r>
    <x v="490"/>
    <x v="4"/>
    <m/>
    <x v="0"/>
    <x v="2"/>
    <x v="225"/>
    <m/>
    <m/>
    <m/>
    <n v="10"/>
    <n v="201208"/>
    <n v="380000"/>
  </r>
  <r>
    <x v="490"/>
    <x v="4"/>
    <m/>
    <x v="30"/>
    <x v="2"/>
    <x v="132"/>
    <m/>
    <m/>
    <m/>
    <n v="11"/>
    <n v="201208"/>
    <n v="246400"/>
  </r>
  <r>
    <x v="490"/>
    <x v="4"/>
    <m/>
    <x v="30"/>
    <x v="2"/>
    <x v="133"/>
    <m/>
    <m/>
    <m/>
    <n v="2"/>
    <n v="201208"/>
    <n v="78400"/>
  </r>
  <r>
    <x v="490"/>
    <x v="4"/>
    <m/>
    <x v="34"/>
    <x v="2"/>
    <x v="134"/>
    <m/>
    <m/>
    <m/>
    <n v="3"/>
    <n v="201208"/>
    <n v="111300"/>
  </r>
  <r>
    <x v="490"/>
    <x v="4"/>
    <m/>
    <x v="1"/>
    <x v="2"/>
    <x v="135"/>
    <m/>
    <m/>
    <m/>
    <n v="25"/>
    <n v="201208"/>
    <n v="500000"/>
  </r>
  <r>
    <x v="490"/>
    <x v="4"/>
    <m/>
    <x v="1"/>
    <x v="2"/>
    <x v="165"/>
    <m/>
    <m/>
    <m/>
    <n v="17"/>
    <n v="201208"/>
    <n v="595000"/>
  </r>
  <r>
    <x v="490"/>
    <x v="4"/>
    <m/>
    <x v="36"/>
    <x v="2"/>
    <x v="136"/>
    <m/>
    <m/>
    <m/>
    <n v="8"/>
    <n v="201208"/>
    <n v="224000"/>
  </r>
  <r>
    <x v="490"/>
    <x v="4"/>
    <m/>
    <x v="36"/>
    <x v="2"/>
    <x v="176"/>
    <m/>
    <m/>
    <m/>
    <n v="2"/>
    <n v="201208"/>
    <n v="98000"/>
  </r>
  <r>
    <x v="490"/>
    <x v="4"/>
    <m/>
    <x v="0"/>
    <x v="2"/>
    <x v="218"/>
    <m/>
    <m/>
    <m/>
    <n v="50"/>
    <n v="201208"/>
    <n v="1000000"/>
  </r>
  <r>
    <x v="490"/>
    <x v="4"/>
    <m/>
    <x v="0"/>
    <x v="2"/>
    <x v="240"/>
    <m/>
    <m/>
    <m/>
    <n v="46"/>
    <n v="201208"/>
    <n v="1610000"/>
  </r>
  <r>
    <x v="490"/>
    <x v="4"/>
    <m/>
    <x v="32"/>
    <x v="2"/>
    <x v="220"/>
    <m/>
    <m/>
    <m/>
    <n v="16"/>
    <n v="201208"/>
    <n v="593600"/>
  </r>
  <r>
    <x v="490"/>
    <x v="4"/>
    <m/>
    <x v="18"/>
    <x v="2"/>
    <x v="125"/>
    <m/>
    <m/>
    <m/>
    <n v="45"/>
    <n v="201208"/>
    <n v="135000"/>
  </r>
  <r>
    <x v="490"/>
    <x v="4"/>
    <m/>
    <x v="0"/>
    <x v="2"/>
    <x v="138"/>
    <m/>
    <m/>
    <m/>
    <n v="1"/>
    <n v="201208"/>
    <n v="20000"/>
  </r>
  <r>
    <x v="490"/>
    <x v="4"/>
    <m/>
    <x v="0"/>
    <x v="2"/>
    <x v="139"/>
    <m/>
    <m/>
    <m/>
    <n v="1"/>
    <n v="201208"/>
    <n v="35000"/>
  </r>
  <r>
    <x v="490"/>
    <x v="4"/>
    <m/>
    <x v="0"/>
    <x v="2"/>
    <x v="141"/>
    <m/>
    <m/>
    <m/>
    <n v="1"/>
    <n v="201208"/>
    <n v="33000"/>
  </r>
  <r>
    <x v="490"/>
    <x v="4"/>
    <m/>
    <x v="4"/>
    <x v="2"/>
    <x v="143"/>
    <m/>
    <m/>
    <m/>
    <n v="9"/>
    <n v="201208"/>
    <n v="180000"/>
  </r>
  <r>
    <x v="490"/>
    <x v="4"/>
    <m/>
    <x v="4"/>
    <x v="2"/>
    <x v="144"/>
    <m/>
    <m/>
    <m/>
    <n v="3"/>
    <n v="201208"/>
    <n v="12000"/>
  </r>
  <r>
    <x v="490"/>
    <x v="4"/>
    <m/>
    <x v="0"/>
    <x v="2"/>
    <x v="258"/>
    <m/>
    <m/>
    <m/>
    <n v="31"/>
    <n v="201208"/>
    <n v="620000"/>
  </r>
  <r>
    <x v="490"/>
    <x v="4"/>
    <m/>
    <x v="0"/>
    <x v="2"/>
    <x v="259"/>
    <m/>
    <m/>
    <m/>
    <n v="40"/>
    <n v="201208"/>
    <n v="1400000"/>
  </r>
  <r>
    <x v="490"/>
    <x v="4"/>
    <m/>
    <x v="32"/>
    <x v="2"/>
    <x v="260"/>
    <m/>
    <m/>
    <m/>
    <n v="17"/>
    <n v="201208"/>
    <n v="630700"/>
  </r>
  <r>
    <x v="490"/>
    <x v="4"/>
    <m/>
    <x v="18"/>
    <x v="2"/>
    <x v="261"/>
    <m/>
    <m/>
    <m/>
    <n v="22"/>
    <n v="201208"/>
    <n v="66000"/>
  </r>
  <r>
    <x v="490"/>
    <x v="4"/>
    <m/>
    <x v="31"/>
    <x v="2"/>
    <x v="145"/>
    <m/>
    <m/>
    <m/>
    <n v="49"/>
    <n v="201208"/>
    <n v="1097600"/>
  </r>
  <r>
    <x v="490"/>
    <x v="4"/>
    <m/>
    <x v="31"/>
    <x v="2"/>
    <x v="146"/>
    <m/>
    <m/>
    <m/>
    <n v="49"/>
    <n v="201208"/>
    <n v="1920800"/>
  </r>
  <r>
    <x v="490"/>
    <x v="4"/>
    <m/>
    <x v="31"/>
    <x v="2"/>
    <x v="249"/>
    <m/>
    <m/>
    <m/>
    <n v="35"/>
    <n v="201208"/>
    <n v="1911000"/>
  </r>
  <r>
    <x v="490"/>
    <x v="4"/>
    <m/>
    <x v="32"/>
    <x v="2"/>
    <x v="147"/>
    <m/>
    <m/>
    <m/>
    <n v="18"/>
    <n v="201208"/>
    <n v="667800"/>
  </r>
  <r>
    <x v="490"/>
    <x v="4"/>
    <m/>
    <x v="0"/>
    <x v="2"/>
    <x v="148"/>
    <m/>
    <m/>
    <m/>
    <n v="2"/>
    <n v="201208"/>
    <n v="40000"/>
  </r>
  <r>
    <x v="490"/>
    <x v="4"/>
    <m/>
    <x v="31"/>
    <x v="2"/>
    <x v="189"/>
    <m/>
    <m/>
    <m/>
    <n v="1"/>
    <n v="201208"/>
    <n v="22400"/>
  </r>
  <r>
    <x v="490"/>
    <x v="4"/>
    <m/>
    <x v="31"/>
    <x v="2"/>
    <x v="184"/>
    <m/>
    <m/>
    <m/>
    <n v="1"/>
    <n v="201208"/>
    <n v="39200"/>
  </r>
  <r>
    <x v="490"/>
    <x v="4"/>
    <m/>
    <x v="31"/>
    <x v="2"/>
    <x v="186"/>
    <m/>
    <m/>
    <m/>
    <n v="34"/>
    <n v="201208"/>
    <n v="761600"/>
  </r>
  <r>
    <x v="490"/>
    <x v="4"/>
    <m/>
    <x v="31"/>
    <x v="2"/>
    <x v="187"/>
    <m/>
    <m/>
    <m/>
    <n v="32"/>
    <n v="201208"/>
    <n v="1254400"/>
  </r>
  <r>
    <x v="490"/>
    <x v="4"/>
    <m/>
    <x v="31"/>
    <x v="2"/>
    <x v="255"/>
    <m/>
    <m/>
    <m/>
    <n v="19"/>
    <n v="201208"/>
    <n v="1037400"/>
  </r>
  <r>
    <x v="490"/>
    <x v="4"/>
    <m/>
    <x v="32"/>
    <x v="2"/>
    <x v="188"/>
    <m/>
    <m/>
    <m/>
    <n v="12"/>
    <n v="201208"/>
    <n v="445200"/>
  </r>
  <r>
    <x v="490"/>
    <x v="4"/>
    <m/>
    <x v="22"/>
    <x v="2"/>
    <x v="150"/>
    <m/>
    <m/>
    <m/>
    <n v="14"/>
    <n v="201208"/>
    <n v="532000"/>
  </r>
  <r>
    <x v="490"/>
    <x v="4"/>
    <m/>
    <x v="22"/>
    <x v="2"/>
    <x v="150"/>
    <m/>
    <m/>
    <m/>
    <n v="6"/>
    <n v="201208"/>
    <n v="228000"/>
  </r>
  <r>
    <x v="490"/>
    <x v="4"/>
    <m/>
    <x v="5"/>
    <x v="2"/>
    <x v="151"/>
    <m/>
    <m/>
    <m/>
    <n v="27"/>
    <n v="201208"/>
    <n v="756000"/>
  </r>
  <r>
    <x v="490"/>
    <x v="4"/>
    <m/>
    <x v="5"/>
    <x v="2"/>
    <x v="152"/>
    <m/>
    <m/>
    <m/>
    <n v="5"/>
    <n v="201208"/>
    <n v="240000"/>
  </r>
  <r>
    <x v="490"/>
    <x v="4"/>
    <m/>
    <x v="5"/>
    <x v="2"/>
    <x v="153"/>
    <m/>
    <m/>
    <m/>
    <n v="6"/>
    <n v="201208"/>
    <n v="168000"/>
  </r>
  <r>
    <x v="490"/>
    <x v="4"/>
    <m/>
    <x v="33"/>
    <x v="2"/>
    <x v="155"/>
    <m/>
    <m/>
    <m/>
    <n v="4"/>
    <n v="201208"/>
    <n v="72800"/>
  </r>
  <r>
    <x v="490"/>
    <x v="4"/>
    <m/>
    <x v="33"/>
    <x v="2"/>
    <x v="156"/>
    <m/>
    <m/>
    <m/>
    <n v="1"/>
    <n v="201208"/>
    <n v="33800"/>
  </r>
  <r>
    <x v="490"/>
    <x v="4"/>
    <m/>
    <x v="19"/>
    <x v="2"/>
    <x v="157"/>
    <m/>
    <m/>
    <m/>
    <n v="23"/>
    <n v="201208"/>
    <n v="299000"/>
  </r>
  <r>
    <x v="490"/>
    <x v="4"/>
    <m/>
    <x v="19"/>
    <x v="2"/>
    <x v="158"/>
    <m/>
    <m/>
    <m/>
    <n v="8"/>
    <n v="201208"/>
    <n v="192000"/>
  </r>
  <r>
    <x v="490"/>
    <x v="4"/>
    <m/>
    <x v="19"/>
    <x v="2"/>
    <x v="159"/>
    <m/>
    <m/>
    <m/>
    <n v="5"/>
    <n v="201208"/>
    <n v="165000"/>
  </r>
  <r>
    <x v="490"/>
    <x v="4"/>
    <m/>
    <x v="19"/>
    <x v="2"/>
    <x v="181"/>
    <m/>
    <m/>
    <m/>
    <n v="2"/>
    <n v="201208"/>
    <n v="26000"/>
  </r>
  <r>
    <x v="490"/>
    <x v="4"/>
    <m/>
    <x v="35"/>
    <x v="2"/>
    <x v="170"/>
    <m/>
    <m/>
    <m/>
    <n v="1"/>
    <n v="201208"/>
    <n v="4000"/>
  </r>
  <r>
    <x v="490"/>
    <x v="4"/>
    <m/>
    <x v="35"/>
    <x v="2"/>
    <x v="160"/>
    <m/>
    <m/>
    <m/>
    <n v="1"/>
    <n v="201208"/>
    <n v="20000"/>
  </r>
  <r>
    <x v="490"/>
    <x v="4"/>
    <m/>
    <x v="4"/>
    <x v="2"/>
    <x v="243"/>
    <m/>
    <m/>
    <m/>
    <n v="2"/>
    <n v="201208"/>
    <n v="8000"/>
  </r>
  <r>
    <x v="490"/>
    <x v="4"/>
    <m/>
    <x v="4"/>
    <x v="2"/>
    <x v="242"/>
    <m/>
    <m/>
    <m/>
    <n v="1"/>
    <n v="201208"/>
    <n v="20000"/>
  </r>
  <r>
    <x v="490"/>
    <x v="4"/>
    <m/>
    <x v="4"/>
    <x v="2"/>
    <x v="207"/>
    <m/>
    <m/>
    <m/>
    <n v="4"/>
    <n v="201208"/>
    <n v="16000"/>
  </r>
  <r>
    <x v="490"/>
    <x v="4"/>
    <m/>
    <x v="4"/>
    <x v="2"/>
    <x v="241"/>
    <m/>
    <m/>
    <m/>
    <n v="3"/>
    <n v="201208"/>
    <n v="60000"/>
  </r>
  <r>
    <x v="490"/>
    <x v="4"/>
    <m/>
    <x v="18"/>
    <x v="2"/>
    <x v="161"/>
    <m/>
    <m/>
    <m/>
    <n v="26"/>
    <n v="201208"/>
    <n v="78000"/>
  </r>
  <r>
    <x v="490"/>
    <x v="4"/>
    <m/>
    <x v="1"/>
    <x v="9"/>
    <x v="262"/>
    <m/>
    <m/>
    <m/>
    <n v="1"/>
    <n v="201208"/>
    <n v="20000"/>
  </r>
  <r>
    <x v="490"/>
    <x v="4"/>
    <m/>
    <x v="31"/>
    <x v="9"/>
    <x v="167"/>
    <m/>
    <m/>
    <m/>
    <n v="1"/>
    <n v="201208"/>
    <n v="22400"/>
  </r>
  <r>
    <x v="491"/>
    <x v="1"/>
    <m/>
    <x v="0"/>
    <x v="1"/>
    <x v="123"/>
    <m/>
    <m/>
    <m/>
    <n v="5"/>
    <n v="201208"/>
    <n v="175000"/>
  </r>
  <r>
    <x v="491"/>
    <x v="1"/>
    <m/>
    <x v="0"/>
    <x v="7"/>
    <x v="163"/>
    <m/>
    <m/>
    <m/>
    <n v="1"/>
    <n v="201208"/>
    <n v="20000"/>
  </r>
  <r>
    <x v="491"/>
    <x v="1"/>
    <m/>
    <x v="0"/>
    <x v="3"/>
    <x v="256"/>
    <m/>
    <m/>
    <m/>
    <n v="3"/>
    <n v="201208"/>
    <n v="0"/>
  </r>
  <r>
    <x v="491"/>
    <x v="1"/>
    <m/>
    <x v="6"/>
    <x v="2"/>
    <x v="126"/>
    <m/>
    <m/>
    <m/>
    <n v="2"/>
    <n v="201208"/>
    <n v="40000"/>
  </r>
  <r>
    <x v="491"/>
    <x v="1"/>
    <m/>
    <x v="6"/>
    <x v="2"/>
    <x v="127"/>
    <m/>
    <m/>
    <m/>
    <n v="1"/>
    <n v="201208"/>
    <n v="35000"/>
  </r>
  <r>
    <x v="491"/>
    <x v="1"/>
    <m/>
    <x v="34"/>
    <x v="2"/>
    <x v="128"/>
    <m/>
    <m/>
    <m/>
    <n v="62"/>
    <n v="201208"/>
    <n v="2300200"/>
  </r>
  <r>
    <x v="491"/>
    <x v="1"/>
    <m/>
    <x v="25"/>
    <x v="2"/>
    <x v="129"/>
    <m/>
    <m/>
    <m/>
    <n v="1"/>
    <n v="201208"/>
    <n v="99000"/>
  </r>
  <r>
    <x v="491"/>
    <x v="1"/>
    <m/>
    <x v="0"/>
    <x v="2"/>
    <x v="224"/>
    <m/>
    <m/>
    <m/>
    <n v="30"/>
    <n v="201208"/>
    <n v="990000"/>
  </r>
  <r>
    <x v="491"/>
    <x v="1"/>
    <m/>
    <x v="0"/>
    <x v="2"/>
    <x v="225"/>
    <m/>
    <m/>
    <m/>
    <n v="4"/>
    <n v="201208"/>
    <n v="152000"/>
  </r>
  <r>
    <x v="491"/>
    <x v="1"/>
    <m/>
    <x v="0"/>
    <x v="2"/>
    <x v="131"/>
    <m/>
    <m/>
    <m/>
    <n v="1"/>
    <n v="201208"/>
    <n v="33000"/>
  </r>
  <r>
    <x v="491"/>
    <x v="1"/>
    <m/>
    <x v="30"/>
    <x v="2"/>
    <x v="132"/>
    <m/>
    <m/>
    <m/>
    <n v="9"/>
    <n v="201208"/>
    <n v="201600"/>
  </r>
  <r>
    <x v="491"/>
    <x v="1"/>
    <m/>
    <x v="30"/>
    <x v="2"/>
    <x v="133"/>
    <m/>
    <m/>
    <m/>
    <n v="4"/>
    <n v="201208"/>
    <n v="156800"/>
  </r>
  <r>
    <x v="491"/>
    <x v="1"/>
    <m/>
    <x v="34"/>
    <x v="2"/>
    <x v="134"/>
    <m/>
    <m/>
    <m/>
    <n v="3"/>
    <n v="201208"/>
    <n v="111300"/>
  </r>
  <r>
    <x v="491"/>
    <x v="1"/>
    <m/>
    <x v="1"/>
    <x v="2"/>
    <x v="135"/>
    <m/>
    <m/>
    <m/>
    <n v="9"/>
    <n v="201208"/>
    <n v="180000"/>
  </r>
  <r>
    <x v="491"/>
    <x v="1"/>
    <m/>
    <x v="1"/>
    <x v="2"/>
    <x v="165"/>
    <m/>
    <m/>
    <m/>
    <n v="12"/>
    <n v="201208"/>
    <n v="420000"/>
  </r>
  <r>
    <x v="491"/>
    <x v="1"/>
    <m/>
    <x v="36"/>
    <x v="2"/>
    <x v="136"/>
    <m/>
    <m/>
    <m/>
    <n v="5"/>
    <n v="201208"/>
    <n v="140000"/>
  </r>
  <r>
    <x v="491"/>
    <x v="1"/>
    <m/>
    <x v="36"/>
    <x v="2"/>
    <x v="137"/>
    <m/>
    <m/>
    <m/>
    <n v="1"/>
    <n v="201208"/>
    <n v="42000"/>
  </r>
  <r>
    <x v="491"/>
    <x v="1"/>
    <m/>
    <x v="0"/>
    <x v="2"/>
    <x v="240"/>
    <m/>
    <m/>
    <m/>
    <n v="3"/>
    <n v="201208"/>
    <n v="105000"/>
  </r>
  <r>
    <x v="491"/>
    <x v="1"/>
    <m/>
    <x v="18"/>
    <x v="2"/>
    <x v="125"/>
    <m/>
    <m/>
    <m/>
    <n v="2"/>
    <n v="201208"/>
    <n v="6000"/>
  </r>
  <r>
    <x v="491"/>
    <x v="1"/>
    <m/>
    <x v="0"/>
    <x v="2"/>
    <x v="138"/>
    <m/>
    <m/>
    <m/>
    <n v="1"/>
    <n v="201208"/>
    <n v="20000"/>
  </r>
  <r>
    <x v="491"/>
    <x v="1"/>
    <m/>
    <x v="0"/>
    <x v="2"/>
    <x v="141"/>
    <m/>
    <m/>
    <m/>
    <n v="2"/>
    <n v="201208"/>
    <n v="66000"/>
  </r>
  <r>
    <x v="491"/>
    <x v="1"/>
    <m/>
    <x v="4"/>
    <x v="2"/>
    <x v="142"/>
    <m/>
    <m/>
    <m/>
    <n v="1"/>
    <n v="201208"/>
    <n v="4000"/>
  </r>
  <r>
    <x v="491"/>
    <x v="1"/>
    <m/>
    <x v="4"/>
    <x v="2"/>
    <x v="143"/>
    <m/>
    <m/>
    <m/>
    <n v="10"/>
    <n v="201208"/>
    <n v="200000"/>
  </r>
  <r>
    <x v="491"/>
    <x v="1"/>
    <m/>
    <x v="0"/>
    <x v="2"/>
    <x v="258"/>
    <m/>
    <m/>
    <m/>
    <n v="55"/>
    <n v="201208"/>
    <n v="1100000"/>
  </r>
  <r>
    <x v="491"/>
    <x v="1"/>
    <m/>
    <x v="0"/>
    <x v="2"/>
    <x v="259"/>
    <m/>
    <m/>
    <m/>
    <n v="83"/>
    <n v="201208"/>
    <n v="2905000"/>
  </r>
  <r>
    <x v="491"/>
    <x v="1"/>
    <m/>
    <x v="32"/>
    <x v="2"/>
    <x v="260"/>
    <m/>
    <m/>
    <m/>
    <n v="34"/>
    <n v="201208"/>
    <n v="1261400"/>
  </r>
  <r>
    <x v="491"/>
    <x v="1"/>
    <m/>
    <x v="18"/>
    <x v="2"/>
    <x v="261"/>
    <m/>
    <m/>
    <m/>
    <n v="44"/>
    <n v="201208"/>
    <n v="132000"/>
  </r>
  <r>
    <x v="491"/>
    <x v="1"/>
    <m/>
    <x v="31"/>
    <x v="2"/>
    <x v="145"/>
    <m/>
    <m/>
    <m/>
    <n v="53"/>
    <n v="201208"/>
    <n v="1187200"/>
  </r>
  <r>
    <x v="491"/>
    <x v="1"/>
    <m/>
    <x v="31"/>
    <x v="2"/>
    <x v="146"/>
    <m/>
    <m/>
    <m/>
    <n v="46"/>
    <n v="201208"/>
    <n v="1803200"/>
  </r>
  <r>
    <x v="491"/>
    <x v="1"/>
    <m/>
    <x v="31"/>
    <x v="2"/>
    <x v="249"/>
    <m/>
    <m/>
    <m/>
    <n v="29"/>
    <n v="201208"/>
    <n v="1583400"/>
  </r>
  <r>
    <x v="491"/>
    <x v="1"/>
    <m/>
    <x v="32"/>
    <x v="2"/>
    <x v="147"/>
    <m/>
    <m/>
    <m/>
    <n v="15"/>
    <n v="201208"/>
    <n v="556500"/>
  </r>
  <r>
    <x v="491"/>
    <x v="1"/>
    <m/>
    <x v="32"/>
    <x v="2"/>
    <x v="254"/>
    <m/>
    <m/>
    <m/>
    <n v="1"/>
    <n v="201208"/>
    <n v="37100"/>
  </r>
  <r>
    <x v="491"/>
    <x v="1"/>
    <m/>
    <x v="18"/>
    <x v="2"/>
    <x v="252"/>
    <m/>
    <m/>
    <m/>
    <n v="1"/>
    <n v="201208"/>
    <n v="3000"/>
  </r>
  <r>
    <x v="491"/>
    <x v="1"/>
    <m/>
    <x v="31"/>
    <x v="2"/>
    <x v="186"/>
    <m/>
    <m/>
    <m/>
    <n v="27"/>
    <n v="201208"/>
    <n v="604800"/>
  </r>
  <r>
    <x v="491"/>
    <x v="1"/>
    <m/>
    <x v="31"/>
    <x v="2"/>
    <x v="187"/>
    <m/>
    <m/>
    <m/>
    <n v="32"/>
    <n v="201208"/>
    <n v="1254400"/>
  </r>
  <r>
    <x v="491"/>
    <x v="1"/>
    <m/>
    <x v="31"/>
    <x v="2"/>
    <x v="255"/>
    <m/>
    <m/>
    <m/>
    <n v="10"/>
    <n v="201208"/>
    <n v="546000"/>
  </r>
  <r>
    <x v="491"/>
    <x v="1"/>
    <m/>
    <x v="32"/>
    <x v="2"/>
    <x v="188"/>
    <m/>
    <m/>
    <m/>
    <n v="3"/>
    <n v="201208"/>
    <n v="111300"/>
  </r>
  <r>
    <x v="491"/>
    <x v="1"/>
    <m/>
    <x v="22"/>
    <x v="2"/>
    <x v="150"/>
    <m/>
    <m/>
    <m/>
    <n v="6"/>
    <n v="201208"/>
    <n v="228000"/>
  </r>
  <r>
    <x v="491"/>
    <x v="1"/>
    <m/>
    <x v="22"/>
    <x v="2"/>
    <x v="150"/>
    <m/>
    <m/>
    <m/>
    <n v="6"/>
    <n v="201208"/>
    <n v="228000"/>
  </r>
  <r>
    <x v="491"/>
    <x v="1"/>
    <m/>
    <x v="5"/>
    <x v="2"/>
    <x v="151"/>
    <m/>
    <m/>
    <m/>
    <n v="23"/>
    <n v="201208"/>
    <n v="644000"/>
  </r>
  <r>
    <x v="491"/>
    <x v="1"/>
    <m/>
    <x v="5"/>
    <x v="2"/>
    <x v="152"/>
    <m/>
    <m/>
    <m/>
    <n v="6"/>
    <n v="201208"/>
    <n v="288000"/>
  </r>
  <r>
    <x v="491"/>
    <x v="1"/>
    <m/>
    <x v="5"/>
    <x v="2"/>
    <x v="153"/>
    <m/>
    <m/>
    <m/>
    <n v="6"/>
    <n v="201208"/>
    <n v="168000"/>
  </r>
  <r>
    <x v="491"/>
    <x v="1"/>
    <m/>
    <x v="33"/>
    <x v="2"/>
    <x v="155"/>
    <m/>
    <m/>
    <m/>
    <n v="2"/>
    <n v="201208"/>
    <n v="36400"/>
  </r>
  <r>
    <x v="491"/>
    <x v="1"/>
    <m/>
    <x v="19"/>
    <x v="2"/>
    <x v="157"/>
    <m/>
    <m/>
    <m/>
    <n v="19"/>
    <n v="201208"/>
    <n v="247000"/>
  </r>
  <r>
    <x v="491"/>
    <x v="1"/>
    <m/>
    <x v="19"/>
    <x v="2"/>
    <x v="158"/>
    <m/>
    <m/>
    <m/>
    <n v="6"/>
    <n v="201208"/>
    <n v="144000"/>
  </r>
  <r>
    <x v="491"/>
    <x v="1"/>
    <m/>
    <x v="19"/>
    <x v="2"/>
    <x v="159"/>
    <m/>
    <m/>
    <m/>
    <n v="4"/>
    <n v="201208"/>
    <n v="132000"/>
  </r>
  <r>
    <x v="491"/>
    <x v="1"/>
    <m/>
    <x v="19"/>
    <x v="2"/>
    <x v="181"/>
    <m/>
    <m/>
    <m/>
    <n v="1"/>
    <n v="201208"/>
    <n v="13000"/>
  </r>
  <r>
    <x v="491"/>
    <x v="1"/>
    <m/>
    <x v="35"/>
    <x v="2"/>
    <x v="170"/>
    <m/>
    <m/>
    <m/>
    <n v="1"/>
    <n v="201208"/>
    <n v="4000"/>
  </r>
  <r>
    <x v="491"/>
    <x v="1"/>
    <m/>
    <x v="35"/>
    <x v="2"/>
    <x v="160"/>
    <m/>
    <m/>
    <m/>
    <n v="1"/>
    <n v="201208"/>
    <n v="20000"/>
  </r>
  <r>
    <x v="491"/>
    <x v="1"/>
    <m/>
    <x v="4"/>
    <x v="2"/>
    <x v="241"/>
    <m/>
    <m/>
    <m/>
    <n v="1"/>
    <n v="201208"/>
    <n v="20000"/>
  </r>
  <r>
    <x v="491"/>
    <x v="1"/>
    <m/>
    <x v="18"/>
    <x v="2"/>
    <x v="161"/>
    <m/>
    <m/>
    <m/>
    <n v="22"/>
    <n v="201208"/>
    <n v="66000"/>
  </r>
  <r>
    <x v="491"/>
    <x v="1"/>
    <m/>
    <x v="18"/>
    <x v="2"/>
    <x v="161"/>
    <m/>
    <m/>
    <m/>
    <n v="3"/>
    <n v="201208"/>
    <n v="9000"/>
  </r>
  <r>
    <x v="491"/>
    <x v="1"/>
    <m/>
    <x v="1"/>
    <x v="9"/>
    <x v="262"/>
    <m/>
    <m/>
    <m/>
    <n v="1"/>
    <n v="201208"/>
    <n v="20000"/>
  </r>
  <r>
    <x v="491"/>
    <x v="1"/>
    <m/>
    <x v="19"/>
    <x v="9"/>
    <x v="263"/>
    <m/>
    <m/>
    <m/>
    <n v="2"/>
    <n v="201208"/>
    <n v="26000"/>
  </r>
  <r>
    <x v="492"/>
    <x v="0"/>
    <m/>
    <x v="0"/>
    <x v="1"/>
    <x v="123"/>
    <m/>
    <m/>
    <m/>
    <n v="8"/>
    <n v="201208"/>
    <n v="280000"/>
  </r>
  <r>
    <x v="492"/>
    <x v="0"/>
    <m/>
    <x v="30"/>
    <x v="5"/>
    <x v="264"/>
    <m/>
    <m/>
    <m/>
    <n v="40"/>
    <n v="201208"/>
    <n v="458200"/>
  </r>
  <r>
    <x v="492"/>
    <x v="0"/>
    <m/>
    <x v="0"/>
    <x v="7"/>
    <x v="163"/>
    <m/>
    <m/>
    <m/>
    <n v="3"/>
    <n v="201208"/>
    <n v="60000"/>
  </r>
  <r>
    <x v="492"/>
    <x v="0"/>
    <m/>
    <x v="0"/>
    <x v="3"/>
    <x v="164"/>
    <m/>
    <m/>
    <m/>
    <n v="10"/>
    <n v="201208"/>
    <n v="0"/>
  </r>
  <r>
    <x v="492"/>
    <x v="0"/>
    <m/>
    <x v="6"/>
    <x v="2"/>
    <x v="126"/>
    <m/>
    <m/>
    <m/>
    <n v="3"/>
    <n v="201208"/>
    <n v="60000"/>
  </r>
  <r>
    <x v="492"/>
    <x v="0"/>
    <m/>
    <x v="34"/>
    <x v="2"/>
    <x v="128"/>
    <m/>
    <m/>
    <m/>
    <n v="54"/>
    <n v="201208"/>
    <n v="2003400"/>
  </r>
  <r>
    <x v="492"/>
    <x v="0"/>
    <m/>
    <x v="25"/>
    <x v="2"/>
    <x v="129"/>
    <m/>
    <m/>
    <m/>
    <n v="1"/>
    <n v="201208"/>
    <n v="99000"/>
  </r>
  <r>
    <x v="492"/>
    <x v="0"/>
    <m/>
    <x v="0"/>
    <x v="2"/>
    <x v="224"/>
    <m/>
    <m/>
    <m/>
    <n v="34"/>
    <n v="201208"/>
    <n v="1122000"/>
  </r>
  <r>
    <x v="492"/>
    <x v="0"/>
    <m/>
    <x v="0"/>
    <x v="2"/>
    <x v="225"/>
    <m/>
    <m/>
    <m/>
    <n v="9"/>
    <n v="201208"/>
    <n v="342000"/>
  </r>
  <r>
    <x v="492"/>
    <x v="0"/>
    <m/>
    <x v="30"/>
    <x v="2"/>
    <x v="132"/>
    <m/>
    <m/>
    <m/>
    <n v="14"/>
    <n v="201208"/>
    <n v="313600"/>
  </r>
  <r>
    <x v="492"/>
    <x v="0"/>
    <m/>
    <x v="30"/>
    <x v="2"/>
    <x v="133"/>
    <m/>
    <m/>
    <m/>
    <n v="3"/>
    <n v="201208"/>
    <n v="117600"/>
  </r>
  <r>
    <x v="492"/>
    <x v="0"/>
    <m/>
    <x v="34"/>
    <x v="2"/>
    <x v="134"/>
    <m/>
    <m/>
    <m/>
    <n v="1"/>
    <n v="201208"/>
    <n v="37100"/>
  </r>
  <r>
    <x v="492"/>
    <x v="0"/>
    <m/>
    <x v="1"/>
    <x v="2"/>
    <x v="135"/>
    <m/>
    <m/>
    <m/>
    <n v="15"/>
    <n v="201208"/>
    <n v="300000"/>
  </r>
  <r>
    <x v="492"/>
    <x v="0"/>
    <m/>
    <x v="1"/>
    <x v="2"/>
    <x v="165"/>
    <m/>
    <m/>
    <m/>
    <n v="12"/>
    <n v="201208"/>
    <n v="420000"/>
  </r>
  <r>
    <x v="492"/>
    <x v="0"/>
    <m/>
    <x v="1"/>
    <x v="2"/>
    <x v="183"/>
    <m/>
    <m/>
    <m/>
    <n v="1"/>
    <n v="201208"/>
    <n v="17500"/>
  </r>
  <r>
    <x v="492"/>
    <x v="0"/>
    <m/>
    <x v="36"/>
    <x v="2"/>
    <x v="136"/>
    <m/>
    <m/>
    <m/>
    <n v="7"/>
    <n v="201208"/>
    <n v="196000"/>
  </r>
  <r>
    <x v="492"/>
    <x v="0"/>
    <m/>
    <x v="0"/>
    <x v="2"/>
    <x v="218"/>
    <m/>
    <m/>
    <m/>
    <n v="2"/>
    <n v="201208"/>
    <n v="40000"/>
  </r>
  <r>
    <x v="492"/>
    <x v="0"/>
    <m/>
    <x v="18"/>
    <x v="2"/>
    <x v="125"/>
    <m/>
    <m/>
    <m/>
    <n v="1"/>
    <n v="201208"/>
    <n v="3000"/>
  </r>
  <r>
    <x v="492"/>
    <x v="0"/>
    <m/>
    <x v="0"/>
    <x v="2"/>
    <x v="141"/>
    <m/>
    <m/>
    <m/>
    <n v="1"/>
    <n v="201208"/>
    <n v="33000"/>
  </r>
  <r>
    <x v="492"/>
    <x v="0"/>
    <m/>
    <x v="4"/>
    <x v="2"/>
    <x v="142"/>
    <m/>
    <m/>
    <m/>
    <n v="3"/>
    <n v="201208"/>
    <n v="12000"/>
  </r>
  <r>
    <x v="492"/>
    <x v="0"/>
    <m/>
    <x v="4"/>
    <x v="2"/>
    <x v="143"/>
    <m/>
    <m/>
    <m/>
    <n v="5"/>
    <n v="201208"/>
    <n v="100000"/>
  </r>
  <r>
    <x v="492"/>
    <x v="0"/>
    <m/>
    <x v="4"/>
    <x v="2"/>
    <x v="144"/>
    <m/>
    <m/>
    <m/>
    <n v="6"/>
    <n v="201208"/>
    <n v="24000"/>
  </r>
  <r>
    <x v="492"/>
    <x v="0"/>
    <m/>
    <x v="0"/>
    <x v="2"/>
    <x v="258"/>
    <m/>
    <m/>
    <m/>
    <n v="47"/>
    <n v="201208"/>
    <n v="940000"/>
  </r>
  <r>
    <x v="492"/>
    <x v="0"/>
    <m/>
    <x v="0"/>
    <x v="2"/>
    <x v="259"/>
    <m/>
    <m/>
    <m/>
    <n v="54"/>
    <n v="201208"/>
    <n v="1890000"/>
  </r>
  <r>
    <x v="492"/>
    <x v="0"/>
    <m/>
    <x v="32"/>
    <x v="2"/>
    <x v="260"/>
    <m/>
    <m/>
    <m/>
    <n v="24"/>
    <n v="201208"/>
    <n v="890400"/>
  </r>
  <r>
    <x v="492"/>
    <x v="0"/>
    <m/>
    <x v="18"/>
    <x v="2"/>
    <x v="261"/>
    <m/>
    <m/>
    <m/>
    <n v="30"/>
    <n v="201208"/>
    <n v="90000"/>
  </r>
  <r>
    <x v="492"/>
    <x v="0"/>
    <m/>
    <x v="31"/>
    <x v="2"/>
    <x v="145"/>
    <m/>
    <m/>
    <m/>
    <n v="51"/>
    <n v="201208"/>
    <n v="1142400"/>
  </r>
  <r>
    <x v="492"/>
    <x v="0"/>
    <m/>
    <x v="31"/>
    <x v="2"/>
    <x v="146"/>
    <m/>
    <m/>
    <m/>
    <n v="52"/>
    <n v="201208"/>
    <n v="2038400"/>
  </r>
  <r>
    <x v="492"/>
    <x v="0"/>
    <m/>
    <x v="31"/>
    <x v="2"/>
    <x v="249"/>
    <m/>
    <m/>
    <m/>
    <n v="38"/>
    <n v="201208"/>
    <n v="2074800"/>
  </r>
  <r>
    <x v="492"/>
    <x v="0"/>
    <m/>
    <x v="32"/>
    <x v="2"/>
    <x v="147"/>
    <m/>
    <m/>
    <m/>
    <n v="13"/>
    <n v="201208"/>
    <n v="482300"/>
  </r>
  <r>
    <x v="492"/>
    <x v="0"/>
    <m/>
    <x v="31"/>
    <x v="2"/>
    <x v="184"/>
    <m/>
    <m/>
    <m/>
    <n v="1"/>
    <n v="201208"/>
    <n v="39200"/>
  </r>
  <r>
    <x v="492"/>
    <x v="0"/>
    <m/>
    <x v="31"/>
    <x v="2"/>
    <x v="186"/>
    <m/>
    <m/>
    <m/>
    <n v="43"/>
    <n v="201208"/>
    <n v="963200"/>
  </r>
  <r>
    <x v="492"/>
    <x v="0"/>
    <m/>
    <x v="31"/>
    <x v="2"/>
    <x v="187"/>
    <m/>
    <m/>
    <m/>
    <n v="37"/>
    <n v="201208"/>
    <n v="1450400"/>
  </r>
  <r>
    <x v="492"/>
    <x v="0"/>
    <m/>
    <x v="31"/>
    <x v="2"/>
    <x v="255"/>
    <m/>
    <m/>
    <m/>
    <n v="25"/>
    <n v="201208"/>
    <n v="1365000"/>
  </r>
  <r>
    <x v="492"/>
    <x v="0"/>
    <m/>
    <x v="32"/>
    <x v="2"/>
    <x v="188"/>
    <m/>
    <m/>
    <m/>
    <n v="19"/>
    <n v="201208"/>
    <n v="704900"/>
  </r>
  <r>
    <x v="492"/>
    <x v="0"/>
    <m/>
    <x v="22"/>
    <x v="2"/>
    <x v="150"/>
    <m/>
    <m/>
    <m/>
    <n v="6"/>
    <n v="201208"/>
    <n v="228000"/>
  </r>
  <r>
    <x v="492"/>
    <x v="0"/>
    <m/>
    <x v="22"/>
    <x v="2"/>
    <x v="150"/>
    <m/>
    <m/>
    <m/>
    <n v="3"/>
    <n v="201208"/>
    <n v="114000"/>
  </r>
  <r>
    <x v="492"/>
    <x v="0"/>
    <m/>
    <x v="5"/>
    <x v="2"/>
    <x v="151"/>
    <m/>
    <m/>
    <m/>
    <n v="11"/>
    <n v="201208"/>
    <n v="308000"/>
  </r>
  <r>
    <x v="492"/>
    <x v="0"/>
    <m/>
    <x v="5"/>
    <x v="2"/>
    <x v="152"/>
    <m/>
    <m/>
    <m/>
    <n v="8"/>
    <n v="201208"/>
    <n v="384000"/>
  </r>
  <r>
    <x v="492"/>
    <x v="0"/>
    <m/>
    <x v="5"/>
    <x v="2"/>
    <x v="153"/>
    <m/>
    <m/>
    <m/>
    <n v="6"/>
    <n v="201208"/>
    <n v="168000"/>
  </r>
  <r>
    <x v="492"/>
    <x v="0"/>
    <m/>
    <x v="33"/>
    <x v="2"/>
    <x v="155"/>
    <m/>
    <m/>
    <m/>
    <n v="2"/>
    <n v="201208"/>
    <n v="36400"/>
  </r>
  <r>
    <x v="492"/>
    <x v="0"/>
    <m/>
    <x v="33"/>
    <x v="2"/>
    <x v="156"/>
    <m/>
    <m/>
    <m/>
    <n v="1"/>
    <n v="201208"/>
    <n v="33800"/>
  </r>
  <r>
    <x v="492"/>
    <x v="0"/>
    <m/>
    <x v="19"/>
    <x v="2"/>
    <x v="157"/>
    <m/>
    <m/>
    <m/>
    <n v="18"/>
    <n v="201208"/>
    <n v="234000"/>
  </r>
  <r>
    <x v="492"/>
    <x v="0"/>
    <m/>
    <x v="19"/>
    <x v="2"/>
    <x v="158"/>
    <m/>
    <m/>
    <m/>
    <n v="4"/>
    <n v="201208"/>
    <n v="96000"/>
  </r>
  <r>
    <x v="492"/>
    <x v="0"/>
    <m/>
    <x v="19"/>
    <x v="2"/>
    <x v="159"/>
    <m/>
    <m/>
    <m/>
    <n v="5"/>
    <n v="201208"/>
    <n v="165000"/>
  </r>
  <r>
    <x v="492"/>
    <x v="0"/>
    <m/>
    <x v="35"/>
    <x v="2"/>
    <x v="170"/>
    <m/>
    <m/>
    <m/>
    <n v="3"/>
    <n v="201208"/>
    <n v="12000"/>
  </r>
  <r>
    <x v="492"/>
    <x v="0"/>
    <m/>
    <x v="35"/>
    <x v="2"/>
    <x v="160"/>
    <m/>
    <m/>
    <m/>
    <n v="2"/>
    <n v="201208"/>
    <n v="40000"/>
  </r>
  <r>
    <x v="492"/>
    <x v="0"/>
    <m/>
    <x v="4"/>
    <x v="2"/>
    <x v="207"/>
    <m/>
    <m/>
    <m/>
    <n v="2"/>
    <n v="201208"/>
    <n v="8000"/>
  </r>
  <r>
    <x v="492"/>
    <x v="0"/>
    <m/>
    <x v="4"/>
    <x v="2"/>
    <x v="241"/>
    <m/>
    <m/>
    <m/>
    <n v="1"/>
    <n v="201208"/>
    <n v="20000"/>
  </r>
  <r>
    <x v="492"/>
    <x v="0"/>
    <m/>
    <x v="18"/>
    <x v="2"/>
    <x v="161"/>
    <m/>
    <m/>
    <m/>
    <n v="20"/>
    <n v="201208"/>
    <n v="60000"/>
  </r>
  <r>
    <x v="492"/>
    <x v="0"/>
    <m/>
    <x v="18"/>
    <x v="2"/>
    <x v="161"/>
    <m/>
    <m/>
    <m/>
    <n v="2"/>
    <n v="201208"/>
    <n v="6000"/>
  </r>
  <r>
    <x v="492"/>
    <x v="0"/>
    <m/>
    <x v="30"/>
    <x v="9"/>
    <x v="171"/>
    <m/>
    <m/>
    <m/>
    <n v="1"/>
    <n v="201208"/>
    <n v="22400"/>
  </r>
  <r>
    <x v="492"/>
    <x v="0"/>
    <m/>
    <x v="31"/>
    <x v="9"/>
    <x v="167"/>
    <m/>
    <m/>
    <m/>
    <n v="1"/>
    <n v="201208"/>
    <n v="22400"/>
  </r>
  <r>
    <x v="493"/>
    <x v="2"/>
    <m/>
    <x v="0"/>
    <x v="1"/>
    <x v="123"/>
    <m/>
    <m/>
    <m/>
    <n v="7"/>
    <n v="201208"/>
    <n v="245000"/>
  </r>
  <r>
    <x v="493"/>
    <x v="2"/>
    <m/>
    <x v="6"/>
    <x v="2"/>
    <x v="126"/>
    <m/>
    <m/>
    <m/>
    <n v="6"/>
    <n v="201208"/>
    <n v="120000"/>
  </r>
  <r>
    <x v="493"/>
    <x v="2"/>
    <m/>
    <x v="34"/>
    <x v="2"/>
    <x v="128"/>
    <m/>
    <m/>
    <m/>
    <n v="41"/>
    <n v="201208"/>
    <n v="1521100"/>
  </r>
  <r>
    <x v="493"/>
    <x v="2"/>
    <m/>
    <x v="0"/>
    <x v="2"/>
    <x v="224"/>
    <m/>
    <m/>
    <m/>
    <n v="28"/>
    <n v="201208"/>
    <n v="924000"/>
  </r>
  <r>
    <x v="493"/>
    <x v="2"/>
    <m/>
    <x v="0"/>
    <x v="2"/>
    <x v="225"/>
    <m/>
    <m/>
    <m/>
    <n v="6"/>
    <n v="201208"/>
    <n v="228000"/>
  </r>
  <r>
    <x v="493"/>
    <x v="2"/>
    <m/>
    <x v="30"/>
    <x v="2"/>
    <x v="132"/>
    <m/>
    <m/>
    <m/>
    <n v="12"/>
    <n v="201208"/>
    <n v="268800"/>
  </r>
  <r>
    <x v="493"/>
    <x v="2"/>
    <m/>
    <x v="30"/>
    <x v="2"/>
    <x v="133"/>
    <m/>
    <m/>
    <m/>
    <n v="3"/>
    <n v="201208"/>
    <n v="117600"/>
  </r>
  <r>
    <x v="493"/>
    <x v="2"/>
    <m/>
    <x v="1"/>
    <x v="2"/>
    <x v="135"/>
    <m/>
    <m/>
    <m/>
    <n v="12"/>
    <n v="201208"/>
    <n v="240000"/>
  </r>
  <r>
    <x v="493"/>
    <x v="2"/>
    <m/>
    <x v="1"/>
    <x v="2"/>
    <x v="165"/>
    <m/>
    <m/>
    <m/>
    <n v="10"/>
    <n v="201208"/>
    <n v="350000"/>
  </r>
  <r>
    <x v="493"/>
    <x v="2"/>
    <m/>
    <x v="36"/>
    <x v="2"/>
    <x v="136"/>
    <m/>
    <m/>
    <m/>
    <n v="7"/>
    <n v="201208"/>
    <n v="196000"/>
  </r>
  <r>
    <x v="493"/>
    <x v="2"/>
    <m/>
    <x v="0"/>
    <x v="2"/>
    <x v="218"/>
    <m/>
    <m/>
    <m/>
    <n v="1"/>
    <n v="201208"/>
    <n v="20000"/>
  </r>
  <r>
    <x v="493"/>
    <x v="2"/>
    <m/>
    <x v="4"/>
    <x v="2"/>
    <x v="142"/>
    <m/>
    <m/>
    <m/>
    <n v="3"/>
    <n v="201208"/>
    <n v="12000"/>
  </r>
  <r>
    <x v="493"/>
    <x v="2"/>
    <m/>
    <x v="4"/>
    <x v="2"/>
    <x v="143"/>
    <m/>
    <m/>
    <m/>
    <n v="7"/>
    <n v="201208"/>
    <n v="140000"/>
  </r>
  <r>
    <x v="493"/>
    <x v="2"/>
    <m/>
    <x v="4"/>
    <x v="2"/>
    <x v="144"/>
    <m/>
    <m/>
    <m/>
    <n v="4"/>
    <n v="201208"/>
    <n v="16000"/>
  </r>
  <r>
    <x v="493"/>
    <x v="2"/>
    <m/>
    <x v="0"/>
    <x v="2"/>
    <x v="258"/>
    <m/>
    <m/>
    <m/>
    <n v="35"/>
    <n v="201208"/>
    <n v="700000"/>
  </r>
  <r>
    <x v="493"/>
    <x v="2"/>
    <m/>
    <x v="0"/>
    <x v="2"/>
    <x v="259"/>
    <m/>
    <m/>
    <m/>
    <n v="20"/>
    <n v="201208"/>
    <n v="700000"/>
  </r>
  <r>
    <x v="493"/>
    <x v="2"/>
    <m/>
    <x v="32"/>
    <x v="2"/>
    <x v="260"/>
    <m/>
    <m/>
    <m/>
    <n v="20"/>
    <n v="201208"/>
    <n v="742000"/>
  </r>
  <r>
    <x v="493"/>
    <x v="2"/>
    <m/>
    <x v="18"/>
    <x v="2"/>
    <x v="261"/>
    <m/>
    <m/>
    <m/>
    <n v="18"/>
    <n v="201208"/>
    <n v="54000"/>
  </r>
  <r>
    <x v="493"/>
    <x v="2"/>
    <m/>
    <x v="31"/>
    <x v="2"/>
    <x v="145"/>
    <m/>
    <m/>
    <m/>
    <n v="37"/>
    <n v="201208"/>
    <n v="828800"/>
  </r>
  <r>
    <x v="493"/>
    <x v="2"/>
    <m/>
    <x v="31"/>
    <x v="2"/>
    <x v="146"/>
    <m/>
    <m/>
    <m/>
    <n v="28"/>
    <n v="201208"/>
    <n v="1097600"/>
  </r>
  <r>
    <x v="493"/>
    <x v="2"/>
    <m/>
    <x v="31"/>
    <x v="2"/>
    <x v="249"/>
    <m/>
    <m/>
    <m/>
    <n v="28"/>
    <n v="201208"/>
    <n v="1528800"/>
  </r>
  <r>
    <x v="493"/>
    <x v="2"/>
    <m/>
    <x v="32"/>
    <x v="2"/>
    <x v="147"/>
    <m/>
    <m/>
    <m/>
    <n v="12"/>
    <n v="201208"/>
    <n v="445200"/>
  </r>
  <r>
    <x v="493"/>
    <x v="2"/>
    <m/>
    <x v="0"/>
    <x v="2"/>
    <x v="148"/>
    <m/>
    <m/>
    <m/>
    <n v="1"/>
    <n v="201208"/>
    <n v="20000"/>
  </r>
  <r>
    <x v="493"/>
    <x v="2"/>
    <m/>
    <x v="31"/>
    <x v="2"/>
    <x v="189"/>
    <m/>
    <m/>
    <m/>
    <n v="1"/>
    <n v="201208"/>
    <n v="22400"/>
  </r>
  <r>
    <x v="493"/>
    <x v="2"/>
    <m/>
    <x v="31"/>
    <x v="2"/>
    <x v="186"/>
    <m/>
    <m/>
    <m/>
    <n v="23"/>
    <n v="201208"/>
    <n v="515200"/>
  </r>
  <r>
    <x v="493"/>
    <x v="2"/>
    <m/>
    <x v="31"/>
    <x v="2"/>
    <x v="187"/>
    <m/>
    <m/>
    <m/>
    <n v="25"/>
    <n v="201208"/>
    <n v="980000"/>
  </r>
  <r>
    <x v="493"/>
    <x v="2"/>
    <m/>
    <x v="31"/>
    <x v="2"/>
    <x v="255"/>
    <m/>
    <m/>
    <m/>
    <n v="18"/>
    <n v="201208"/>
    <n v="982800"/>
  </r>
  <r>
    <x v="493"/>
    <x v="2"/>
    <m/>
    <x v="32"/>
    <x v="2"/>
    <x v="188"/>
    <m/>
    <m/>
    <m/>
    <n v="15"/>
    <n v="201208"/>
    <n v="556500"/>
  </r>
  <r>
    <x v="493"/>
    <x v="2"/>
    <m/>
    <x v="22"/>
    <x v="2"/>
    <x v="150"/>
    <m/>
    <m/>
    <m/>
    <n v="9"/>
    <n v="201208"/>
    <n v="342000"/>
  </r>
  <r>
    <x v="493"/>
    <x v="2"/>
    <m/>
    <x v="22"/>
    <x v="2"/>
    <x v="150"/>
    <m/>
    <m/>
    <m/>
    <n v="5"/>
    <n v="201208"/>
    <n v="190000"/>
  </r>
  <r>
    <x v="493"/>
    <x v="2"/>
    <m/>
    <x v="5"/>
    <x v="2"/>
    <x v="151"/>
    <m/>
    <m/>
    <m/>
    <n v="22"/>
    <n v="201208"/>
    <n v="616000"/>
  </r>
  <r>
    <x v="493"/>
    <x v="2"/>
    <m/>
    <x v="5"/>
    <x v="2"/>
    <x v="152"/>
    <m/>
    <m/>
    <m/>
    <n v="4"/>
    <n v="201208"/>
    <n v="192000"/>
  </r>
  <r>
    <x v="493"/>
    <x v="2"/>
    <m/>
    <x v="5"/>
    <x v="2"/>
    <x v="153"/>
    <m/>
    <m/>
    <m/>
    <n v="3"/>
    <n v="201208"/>
    <n v="84000"/>
  </r>
  <r>
    <x v="493"/>
    <x v="2"/>
    <m/>
    <x v="33"/>
    <x v="2"/>
    <x v="155"/>
    <m/>
    <m/>
    <m/>
    <n v="3"/>
    <n v="201208"/>
    <n v="54600"/>
  </r>
  <r>
    <x v="493"/>
    <x v="2"/>
    <m/>
    <x v="19"/>
    <x v="2"/>
    <x v="157"/>
    <m/>
    <m/>
    <m/>
    <n v="18"/>
    <n v="201208"/>
    <n v="234000"/>
  </r>
  <r>
    <x v="493"/>
    <x v="2"/>
    <m/>
    <x v="19"/>
    <x v="2"/>
    <x v="158"/>
    <m/>
    <m/>
    <m/>
    <n v="4"/>
    <n v="201208"/>
    <n v="96000"/>
  </r>
  <r>
    <x v="493"/>
    <x v="2"/>
    <m/>
    <x v="19"/>
    <x v="2"/>
    <x v="159"/>
    <m/>
    <m/>
    <m/>
    <n v="1"/>
    <n v="201208"/>
    <n v="33000"/>
  </r>
  <r>
    <x v="493"/>
    <x v="2"/>
    <m/>
    <x v="19"/>
    <x v="2"/>
    <x v="181"/>
    <m/>
    <m/>
    <m/>
    <n v="2"/>
    <n v="201208"/>
    <n v="26000"/>
  </r>
  <r>
    <x v="493"/>
    <x v="2"/>
    <m/>
    <x v="35"/>
    <x v="2"/>
    <x v="170"/>
    <m/>
    <m/>
    <m/>
    <n v="4"/>
    <n v="201208"/>
    <n v="16000"/>
  </r>
  <r>
    <x v="493"/>
    <x v="2"/>
    <m/>
    <x v="35"/>
    <x v="2"/>
    <x v="160"/>
    <m/>
    <m/>
    <m/>
    <n v="4"/>
    <n v="201208"/>
    <n v="80000"/>
  </r>
  <r>
    <x v="493"/>
    <x v="2"/>
    <m/>
    <x v="4"/>
    <x v="2"/>
    <x v="243"/>
    <m/>
    <m/>
    <m/>
    <n v="4"/>
    <n v="201208"/>
    <n v="16000"/>
  </r>
  <r>
    <x v="493"/>
    <x v="2"/>
    <m/>
    <x v="4"/>
    <x v="2"/>
    <x v="207"/>
    <m/>
    <m/>
    <m/>
    <n v="2"/>
    <n v="201208"/>
    <n v="8000"/>
  </r>
  <r>
    <x v="493"/>
    <x v="2"/>
    <m/>
    <x v="4"/>
    <x v="2"/>
    <x v="241"/>
    <m/>
    <m/>
    <m/>
    <n v="2"/>
    <n v="201208"/>
    <n v="40000"/>
  </r>
  <r>
    <x v="493"/>
    <x v="2"/>
    <m/>
    <x v="18"/>
    <x v="2"/>
    <x v="161"/>
    <m/>
    <m/>
    <m/>
    <n v="12"/>
    <n v="201208"/>
    <n v="36000"/>
  </r>
  <r>
    <x v="494"/>
    <x v="5"/>
    <m/>
    <x v="0"/>
    <x v="7"/>
    <x v="163"/>
    <m/>
    <m/>
    <m/>
    <n v="4"/>
    <n v="201208"/>
    <n v="80000"/>
  </r>
  <r>
    <x v="494"/>
    <x v="5"/>
    <m/>
    <x v="6"/>
    <x v="2"/>
    <x v="126"/>
    <m/>
    <m/>
    <m/>
    <n v="1"/>
    <n v="201208"/>
    <n v="20000"/>
  </r>
  <r>
    <x v="494"/>
    <x v="5"/>
    <m/>
    <x v="6"/>
    <x v="2"/>
    <x v="127"/>
    <m/>
    <m/>
    <m/>
    <n v="1"/>
    <n v="201208"/>
    <n v="35000"/>
  </r>
  <r>
    <x v="494"/>
    <x v="5"/>
    <m/>
    <x v="34"/>
    <x v="2"/>
    <x v="128"/>
    <m/>
    <m/>
    <m/>
    <n v="33"/>
    <n v="201208"/>
    <n v="1224300"/>
  </r>
  <r>
    <x v="494"/>
    <x v="5"/>
    <m/>
    <x v="0"/>
    <x v="2"/>
    <x v="224"/>
    <m/>
    <m/>
    <m/>
    <n v="21"/>
    <n v="201208"/>
    <n v="693000"/>
  </r>
  <r>
    <x v="494"/>
    <x v="5"/>
    <m/>
    <x v="0"/>
    <x v="2"/>
    <x v="225"/>
    <m/>
    <m/>
    <m/>
    <n v="8"/>
    <n v="201208"/>
    <n v="304000"/>
  </r>
  <r>
    <x v="494"/>
    <x v="5"/>
    <m/>
    <x v="30"/>
    <x v="2"/>
    <x v="132"/>
    <m/>
    <m/>
    <m/>
    <n v="7"/>
    <n v="201208"/>
    <n v="156800"/>
  </r>
  <r>
    <x v="494"/>
    <x v="5"/>
    <m/>
    <x v="30"/>
    <x v="2"/>
    <x v="133"/>
    <m/>
    <m/>
    <m/>
    <n v="1"/>
    <n v="201208"/>
    <n v="39200"/>
  </r>
  <r>
    <x v="494"/>
    <x v="5"/>
    <m/>
    <x v="34"/>
    <x v="2"/>
    <x v="134"/>
    <m/>
    <m/>
    <m/>
    <n v="1"/>
    <n v="201208"/>
    <n v="37100"/>
  </r>
  <r>
    <x v="494"/>
    <x v="5"/>
    <m/>
    <x v="1"/>
    <x v="2"/>
    <x v="135"/>
    <m/>
    <m/>
    <m/>
    <n v="8"/>
    <n v="201208"/>
    <n v="160000"/>
  </r>
  <r>
    <x v="494"/>
    <x v="5"/>
    <m/>
    <x v="1"/>
    <x v="2"/>
    <x v="165"/>
    <m/>
    <m/>
    <m/>
    <n v="5"/>
    <n v="201208"/>
    <n v="175000"/>
  </r>
  <r>
    <x v="494"/>
    <x v="5"/>
    <m/>
    <x v="36"/>
    <x v="2"/>
    <x v="136"/>
    <m/>
    <m/>
    <m/>
    <n v="3"/>
    <n v="201208"/>
    <n v="84000"/>
  </r>
  <r>
    <x v="494"/>
    <x v="5"/>
    <m/>
    <x v="0"/>
    <x v="2"/>
    <x v="139"/>
    <m/>
    <m/>
    <m/>
    <n v="1"/>
    <n v="201208"/>
    <n v="35000"/>
  </r>
  <r>
    <x v="494"/>
    <x v="5"/>
    <m/>
    <x v="4"/>
    <x v="2"/>
    <x v="143"/>
    <m/>
    <m/>
    <m/>
    <n v="4"/>
    <n v="201208"/>
    <n v="80000"/>
  </r>
  <r>
    <x v="494"/>
    <x v="5"/>
    <m/>
    <x v="0"/>
    <x v="2"/>
    <x v="258"/>
    <m/>
    <m/>
    <m/>
    <n v="23"/>
    <n v="201208"/>
    <n v="460000"/>
  </r>
  <r>
    <x v="494"/>
    <x v="5"/>
    <m/>
    <x v="0"/>
    <x v="2"/>
    <x v="259"/>
    <m/>
    <m/>
    <m/>
    <n v="14"/>
    <n v="201208"/>
    <n v="490000"/>
  </r>
  <r>
    <x v="494"/>
    <x v="5"/>
    <m/>
    <x v="32"/>
    <x v="2"/>
    <x v="260"/>
    <m/>
    <m/>
    <m/>
    <n v="11"/>
    <n v="201208"/>
    <n v="408100"/>
  </r>
  <r>
    <x v="494"/>
    <x v="5"/>
    <m/>
    <x v="18"/>
    <x v="2"/>
    <x v="261"/>
    <m/>
    <m/>
    <m/>
    <n v="10"/>
    <n v="201208"/>
    <n v="30000"/>
  </r>
  <r>
    <x v="494"/>
    <x v="5"/>
    <m/>
    <x v="31"/>
    <x v="2"/>
    <x v="145"/>
    <m/>
    <m/>
    <m/>
    <n v="24"/>
    <n v="201208"/>
    <n v="537600"/>
  </r>
  <r>
    <x v="494"/>
    <x v="5"/>
    <m/>
    <x v="31"/>
    <x v="2"/>
    <x v="146"/>
    <m/>
    <m/>
    <m/>
    <n v="25"/>
    <n v="201208"/>
    <n v="980000"/>
  </r>
  <r>
    <x v="494"/>
    <x v="5"/>
    <m/>
    <x v="31"/>
    <x v="2"/>
    <x v="249"/>
    <m/>
    <m/>
    <m/>
    <n v="27"/>
    <n v="201208"/>
    <n v="1474200"/>
  </r>
  <r>
    <x v="494"/>
    <x v="5"/>
    <m/>
    <x v="32"/>
    <x v="2"/>
    <x v="147"/>
    <m/>
    <m/>
    <m/>
    <n v="15"/>
    <n v="201208"/>
    <n v="556500"/>
  </r>
  <r>
    <x v="494"/>
    <x v="5"/>
    <m/>
    <x v="0"/>
    <x v="2"/>
    <x v="148"/>
    <m/>
    <m/>
    <m/>
    <n v="2"/>
    <n v="201208"/>
    <n v="40000"/>
  </r>
  <r>
    <x v="494"/>
    <x v="5"/>
    <m/>
    <x v="31"/>
    <x v="2"/>
    <x v="186"/>
    <m/>
    <m/>
    <m/>
    <n v="17"/>
    <n v="201208"/>
    <n v="380800"/>
  </r>
  <r>
    <x v="494"/>
    <x v="5"/>
    <m/>
    <x v="31"/>
    <x v="2"/>
    <x v="187"/>
    <m/>
    <m/>
    <m/>
    <n v="23"/>
    <n v="201208"/>
    <n v="901600"/>
  </r>
  <r>
    <x v="494"/>
    <x v="5"/>
    <m/>
    <x v="31"/>
    <x v="2"/>
    <x v="255"/>
    <m/>
    <m/>
    <m/>
    <n v="15"/>
    <n v="201208"/>
    <n v="819000"/>
  </r>
  <r>
    <x v="494"/>
    <x v="5"/>
    <m/>
    <x v="32"/>
    <x v="2"/>
    <x v="188"/>
    <m/>
    <m/>
    <m/>
    <n v="8"/>
    <n v="201208"/>
    <n v="296800"/>
  </r>
  <r>
    <x v="494"/>
    <x v="5"/>
    <m/>
    <x v="22"/>
    <x v="2"/>
    <x v="150"/>
    <m/>
    <m/>
    <m/>
    <n v="2"/>
    <n v="201208"/>
    <n v="76000"/>
  </r>
  <r>
    <x v="494"/>
    <x v="5"/>
    <m/>
    <x v="22"/>
    <x v="2"/>
    <x v="150"/>
    <m/>
    <m/>
    <m/>
    <n v="1"/>
    <n v="201208"/>
    <n v="38000"/>
  </r>
  <r>
    <x v="494"/>
    <x v="5"/>
    <m/>
    <x v="5"/>
    <x v="2"/>
    <x v="151"/>
    <m/>
    <m/>
    <m/>
    <n v="16"/>
    <n v="201208"/>
    <n v="448000"/>
  </r>
  <r>
    <x v="494"/>
    <x v="5"/>
    <m/>
    <x v="5"/>
    <x v="2"/>
    <x v="152"/>
    <m/>
    <m/>
    <m/>
    <n v="6"/>
    <n v="201208"/>
    <n v="288000"/>
  </r>
  <r>
    <x v="494"/>
    <x v="5"/>
    <m/>
    <x v="5"/>
    <x v="2"/>
    <x v="153"/>
    <m/>
    <m/>
    <m/>
    <n v="1"/>
    <n v="201208"/>
    <n v="28000"/>
  </r>
  <r>
    <x v="494"/>
    <x v="5"/>
    <m/>
    <x v="33"/>
    <x v="2"/>
    <x v="155"/>
    <m/>
    <m/>
    <m/>
    <n v="5"/>
    <n v="201208"/>
    <n v="91000"/>
  </r>
  <r>
    <x v="494"/>
    <x v="5"/>
    <m/>
    <x v="19"/>
    <x v="2"/>
    <x v="157"/>
    <m/>
    <m/>
    <m/>
    <n v="14"/>
    <n v="201208"/>
    <n v="182000"/>
  </r>
  <r>
    <x v="494"/>
    <x v="5"/>
    <m/>
    <x v="19"/>
    <x v="2"/>
    <x v="158"/>
    <m/>
    <m/>
    <m/>
    <n v="2"/>
    <n v="201208"/>
    <n v="48000"/>
  </r>
  <r>
    <x v="494"/>
    <x v="5"/>
    <m/>
    <x v="19"/>
    <x v="2"/>
    <x v="159"/>
    <m/>
    <m/>
    <m/>
    <n v="2"/>
    <n v="201208"/>
    <n v="66000"/>
  </r>
  <r>
    <x v="494"/>
    <x v="5"/>
    <m/>
    <x v="35"/>
    <x v="2"/>
    <x v="160"/>
    <m/>
    <m/>
    <m/>
    <n v="1"/>
    <n v="201208"/>
    <n v="20000"/>
  </r>
  <r>
    <x v="494"/>
    <x v="5"/>
    <m/>
    <x v="4"/>
    <x v="2"/>
    <x v="242"/>
    <m/>
    <m/>
    <m/>
    <n v="1"/>
    <n v="201208"/>
    <n v="20000"/>
  </r>
  <r>
    <x v="494"/>
    <x v="5"/>
    <m/>
    <x v="4"/>
    <x v="2"/>
    <x v="241"/>
    <m/>
    <m/>
    <m/>
    <n v="2"/>
    <n v="201208"/>
    <n v="40000"/>
  </r>
  <r>
    <x v="494"/>
    <x v="5"/>
    <m/>
    <x v="18"/>
    <x v="2"/>
    <x v="161"/>
    <m/>
    <m/>
    <m/>
    <n v="16"/>
    <n v="201208"/>
    <n v="48000"/>
  </r>
  <r>
    <x v="494"/>
    <x v="5"/>
    <m/>
    <x v="18"/>
    <x v="2"/>
    <x v="161"/>
    <m/>
    <m/>
    <m/>
    <n v="1"/>
    <n v="201208"/>
    <n v="3000"/>
  </r>
  <r>
    <x v="495"/>
    <x v="6"/>
    <m/>
    <x v="0"/>
    <x v="7"/>
    <x v="163"/>
    <m/>
    <m/>
    <m/>
    <n v="1"/>
    <n v="201208"/>
    <n v="20000"/>
  </r>
  <r>
    <x v="495"/>
    <x v="6"/>
    <m/>
    <x v="6"/>
    <x v="2"/>
    <x v="126"/>
    <m/>
    <m/>
    <m/>
    <n v="1"/>
    <n v="201208"/>
    <n v="20000"/>
  </r>
  <r>
    <x v="495"/>
    <x v="6"/>
    <m/>
    <x v="6"/>
    <x v="2"/>
    <x v="127"/>
    <m/>
    <m/>
    <m/>
    <n v="2"/>
    <n v="201208"/>
    <n v="70000"/>
  </r>
  <r>
    <x v="495"/>
    <x v="6"/>
    <m/>
    <x v="34"/>
    <x v="2"/>
    <x v="128"/>
    <m/>
    <m/>
    <m/>
    <n v="40"/>
    <n v="201208"/>
    <n v="1484000"/>
  </r>
  <r>
    <x v="495"/>
    <x v="6"/>
    <m/>
    <x v="25"/>
    <x v="2"/>
    <x v="129"/>
    <m/>
    <m/>
    <m/>
    <n v="2"/>
    <n v="201208"/>
    <n v="198000"/>
  </r>
  <r>
    <x v="495"/>
    <x v="6"/>
    <m/>
    <x v="0"/>
    <x v="2"/>
    <x v="224"/>
    <m/>
    <m/>
    <m/>
    <n v="21"/>
    <n v="201208"/>
    <n v="693000"/>
  </r>
  <r>
    <x v="495"/>
    <x v="6"/>
    <m/>
    <x v="0"/>
    <x v="2"/>
    <x v="225"/>
    <m/>
    <m/>
    <m/>
    <n v="8"/>
    <n v="201208"/>
    <n v="304000"/>
  </r>
  <r>
    <x v="495"/>
    <x v="6"/>
    <m/>
    <x v="30"/>
    <x v="2"/>
    <x v="132"/>
    <m/>
    <m/>
    <m/>
    <n v="6"/>
    <n v="201208"/>
    <n v="134400"/>
  </r>
  <r>
    <x v="495"/>
    <x v="6"/>
    <m/>
    <x v="30"/>
    <x v="2"/>
    <x v="133"/>
    <m/>
    <m/>
    <m/>
    <n v="3"/>
    <n v="201208"/>
    <n v="117600"/>
  </r>
  <r>
    <x v="495"/>
    <x v="6"/>
    <m/>
    <x v="34"/>
    <x v="2"/>
    <x v="134"/>
    <m/>
    <m/>
    <m/>
    <n v="1"/>
    <n v="201208"/>
    <n v="37100"/>
  </r>
  <r>
    <x v="495"/>
    <x v="6"/>
    <m/>
    <x v="1"/>
    <x v="2"/>
    <x v="135"/>
    <m/>
    <m/>
    <m/>
    <n v="5"/>
    <n v="201208"/>
    <n v="100000"/>
  </r>
  <r>
    <x v="495"/>
    <x v="6"/>
    <m/>
    <x v="1"/>
    <x v="2"/>
    <x v="165"/>
    <m/>
    <m/>
    <m/>
    <n v="7"/>
    <n v="201208"/>
    <n v="245000"/>
  </r>
  <r>
    <x v="495"/>
    <x v="6"/>
    <m/>
    <x v="36"/>
    <x v="2"/>
    <x v="136"/>
    <m/>
    <m/>
    <m/>
    <n v="1"/>
    <n v="201208"/>
    <n v="28000"/>
  </r>
  <r>
    <x v="495"/>
    <x v="6"/>
    <m/>
    <x v="36"/>
    <x v="2"/>
    <x v="176"/>
    <m/>
    <m/>
    <m/>
    <n v="1"/>
    <n v="201208"/>
    <n v="49000"/>
  </r>
  <r>
    <x v="495"/>
    <x v="6"/>
    <m/>
    <x v="4"/>
    <x v="2"/>
    <x v="142"/>
    <m/>
    <m/>
    <m/>
    <n v="2"/>
    <n v="201208"/>
    <n v="8000"/>
  </r>
  <r>
    <x v="495"/>
    <x v="6"/>
    <m/>
    <x v="4"/>
    <x v="2"/>
    <x v="143"/>
    <m/>
    <m/>
    <m/>
    <n v="4"/>
    <n v="201208"/>
    <n v="80000"/>
  </r>
  <r>
    <x v="495"/>
    <x v="6"/>
    <m/>
    <x v="0"/>
    <x v="2"/>
    <x v="258"/>
    <m/>
    <m/>
    <m/>
    <n v="23"/>
    <n v="201208"/>
    <n v="460000"/>
  </r>
  <r>
    <x v="495"/>
    <x v="6"/>
    <m/>
    <x v="0"/>
    <x v="2"/>
    <x v="259"/>
    <m/>
    <m/>
    <m/>
    <n v="45"/>
    <n v="201208"/>
    <n v="1575000"/>
  </r>
  <r>
    <x v="495"/>
    <x v="6"/>
    <m/>
    <x v="32"/>
    <x v="2"/>
    <x v="260"/>
    <m/>
    <m/>
    <m/>
    <n v="24"/>
    <n v="201208"/>
    <n v="890400"/>
  </r>
  <r>
    <x v="495"/>
    <x v="6"/>
    <m/>
    <x v="18"/>
    <x v="2"/>
    <x v="261"/>
    <m/>
    <m/>
    <m/>
    <n v="26"/>
    <n v="201208"/>
    <n v="78000"/>
  </r>
  <r>
    <x v="495"/>
    <x v="6"/>
    <m/>
    <x v="31"/>
    <x v="2"/>
    <x v="145"/>
    <m/>
    <m/>
    <m/>
    <n v="25"/>
    <n v="201208"/>
    <n v="560000"/>
  </r>
  <r>
    <x v="495"/>
    <x v="6"/>
    <m/>
    <x v="31"/>
    <x v="2"/>
    <x v="146"/>
    <m/>
    <m/>
    <m/>
    <n v="23"/>
    <n v="201208"/>
    <n v="901600"/>
  </r>
  <r>
    <x v="495"/>
    <x v="6"/>
    <m/>
    <x v="31"/>
    <x v="2"/>
    <x v="249"/>
    <m/>
    <m/>
    <m/>
    <n v="25"/>
    <n v="201208"/>
    <n v="1365000"/>
  </r>
  <r>
    <x v="495"/>
    <x v="6"/>
    <m/>
    <x v="32"/>
    <x v="2"/>
    <x v="147"/>
    <m/>
    <m/>
    <m/>
    <n v="11"/>
    <n v="201208"/>
    <n v="408100"/>
  </r>
  <r>
    <x v="495"/>
    <x v="6"/>
    <m/>
    <x v="0"/>
    <x v="2"/>
    <x v="148"/>
    <m/>
    <m/>
    <m/>
    <n v="2"/>
    <n v="201208"/>
    <n v="40000"/>
  </r>
  <r>
    <x v="495"/>
    <x v="6"/>
    <m/>
    <x v="31"/>
    <x v="2"/>
    <x v="186"/>
    <m/>
    <m/>
    <m/>
    <n v="16"/>
    <n v="201208"/>
    <n v="358400"/>
  </r>
  <r>
    <x v="495"/>
    <x v="6"/>
    <m/>
    <x v="31"/>
    <x v="2"/>
    <x v="187"/>
    <m/>
    <m/>
    <m/>
    <n v="25"/>
    <n v="201208"/>
    <n v="980000"/>
  </r>
  <r>
    <x v="495"/>
    <x v="6"/>
    <m/>
    <x v="31"/>
    <x v="2"/>
    <x v="255"/>
    <m/>
    <m/>
    <m/>
    <n v="18"/>
    <n v="201208"/>
    <n v="982800"/>
  </r>
  <r>
    <x v="495"/>
    <x v="6"/>
    <m/>
    <x v="32"/>
    <x v="2"/>
    <x v="188"/>
    <m/>
    <m/>
    <m/>
    <n v="9"/>
    <n v="201208"/>
    <n v="333900"/>
  </r>
  <r>
    <x v="495"/>
    <x v="6"/>
    <m/>
    <x v="22"/>
    <x v="2"/>
    <x v="150"/>
    <m/>
    <m/>
    <m/>
    <n v="6"/>
    <n v="201208"/>
    <n v="228000"/>
  </r>
  <r>
    <x v="495"/>
    <x v="6"/>
    <m/>
    <x v="22"/>
    <x v="2"/>
    <x v="150"/>
    <m/>
    <m/>
    <m/>
    <n v="4"/>
    <n v="201208"/>
    <n v="152000"/>
  </r>
  <r>
    <x v="495"/>
    <x v="6"/>
    <m/>
    <x v="5"/>
    <x v="2"/>
    <x v="151"/>
    <m/>
    <m/>
    <m/>
    <n v="16"/>
    <n v="201208"/>
    <n v="448000"/>
  </r>
  <r>
    <x v="495"/>
    <x v="6"/>
    <m/>
    <x v="5"/>
    <x v="2"/>
    <x v="152"/>
    <m/>
    <m/>
    <m/>
    <n v="8"/>
    <n v="201208"/>
    <n v="384000"/>
  </r>
  <r>
    <x v="495"/>
    <x v="6"/>
    <m/>
    <x v="5"/>
    <x v="2"/>
    <x v="153"/>
    <m/>
    <m/>
    <m/>
    <n v="6"/>
    <n v="201208"/>
    <n v="168000"/>
  </r>
  <r>
    <x v="495"/>
    <x v="6"/>
    <m/>
    <x v="33"/>
    <x v="2"/>
    <x v="155"/>
    <m/>
    <m/>
    <m/>
    <n v="1"/>
    <n v="201208"/>
    <n v="18200"/>
  </r>
  <r>
    <x v="495"/>
    <x v="6"/>
    <m/>
    <x v="33"/>
    <x v="2"/>
    <x v="156"/>
    <m/>
    <m/>
    <m/>
    <n v="1"/>
    <n v="201208"/>
    <n v="33800"/>
  </r>
  <r>
    <x v="495"/>
    <x v="6"/>
    <m/>
    <x v="19"/>
    <x v="2"/>
    <x v="157"/>
    <m/>
    <m/>
    <m/>
    <n v="10"/>
    <n v="201208"/>
    <n v="130000"/>
  </r>
  <r>
    <x v="495"/>
    <x v="6"/>
    <m/>
    <x v="19"/>
    <x v="2"/>
    <x v="158"/>
    <m/>
    <m/>
    <m/>
    <n v="2"/>
    <n v="201208"/>
    <n v="48000"/>
  </r>
  <r>
    <x v="495"/>
    <x v="6"/>
    <m/>
    <x v="19"/>
    <x v="2"/>
    <x v="159"/>
    <m/>
    <m/>
    <m/>
    <n v="3"/>
    <n v="201208"/>
    <n v="99000"/>
  </r>
  <r>
    <x v="495"/>
    <x v="6"/>
    <m/>
    <x v="35"/>
    <x v="2"/>
    <x v="170"/>
    <m/>
    <m/>
    <m/>
    <n v="1"/>
    <n v="201208"/>
    <n v="4000"/>
  </r>
  <r>
    <x v="495"/>
    <x v="6"/>
    <m/>
    <x v="35"/>
    <x v="2"/>
    <x v="160"/>
    <m/>
    <m/>
    <m/>
    <n v="4"/>
    <n v="201208"/>
    <n v="80000"/>
  </r>
  <r>
    <x v="495"/>
    <x v="6"/>
    <m/>
    <x v="4"/>
    <x v="2"/>
    <x v="241"/>
    <m/>
    <m/>
    <m/>
    <n v="1"/>
    <n v="201208"/>
    <n v="20000"/>
  </r>
  <r>
    <x v="495"/>
    <x v="6"/>
    <m/>
    <x v="18"/>
    <x v="2"/>
    <x v="161"/>
    <m/>
    <m/>
    <m/>
    <n v="19"/>
    <n v="201208"/>
    <n v="57000"/>
  </r>
  <r>
    <x v="496"/>
    <x v="3"/>
    <m/>
    <x v="0"/>
    <x v="1"/>
    <x v="123"/>
    <m/>
    <m/>
    <m/>
    <n v="27"/>
    <n v="201208"/>
    <n v="945000"/>
  </r>
  <r>
    <x v="496"/>
    <x v="3"/>
    <m/>
    <x v="0"/>
    <x v="1"/>
    <x v="124"/>
    <m/>
    <m/>
    <m/>
    <n v="1"/>
    <n v="201208"/>
    <n v="20000"/>
  </r>
  <r>
    <x v="496"/>
    <x v="3"/>
    <m/>
    <x v="0"/>
    <x v="7"/>
    <x v="163"/>
    <m/>
    <m/>
    <m/>
    <n v="6"/>
    <n v="201208"/>
    <n v="120000"/>
  </r>
  <r>
    <x v="496"/>
    <x v="3"/>
    <m/>
    <x v="6"/>
    <x v="2"/>
    <x v="126"/>
    <m/>
    <m/>
    <m/>
    <n v="4"/>
    <n v="201208"/>
    <n v="80000"/>
  </r>
  <r>
    <x v="496"/>
    <x v="3"/>
    <m/>
    <x v="6"/>
    <x v="2"/>
    <x v="127"/>
    <m/>
    <m/>
    <m/>
    <n v="2"/>
    <n v="201208"/>
    <n v="70000"/>
  </r>
  <r>
    <x v="496"/>
    <x v="3"/>
    <m/>
    <x v="34"/>
    <x v="2"/>
    <x v="128"/>
    <m/>
    <m/>
    <m/>
    <n v="37"/>
    <n v="201208"/>
    <n v="1372700"/>
  </r>
  <r>
    <x v="496"/>
    <x v="3"/>
    <m/>
    <x v="25"/>
    <x v="2"/>
    <x v="129"/>
    <m/>
    <m/>
    <m/>
    <n v="1"/>
    <n v="201208"/>
    <n v="99000"/>
  </r>
  <r>
    <x v="496"/>
    <x v="3"/>
    <m/>
    <x v="0"/>
    <x v="2"/>
    <x v="224"/>
    <m/>
    <m/>
    <m/>
    <n v="6"/>
    <n v="201208"/>
    <n v="198000"/>
  </r>
  <r>
    <x v="496"/>
    <x v="3"/>
    <m/>
    <x v="0"/>
    <x v="2"/>
    <x v="225"/>
    <m/>
    <m/>
    <m/>
    <n v="6"/>
    <n v="201208"/>
    <n v="228000"/>
  </r>
  <r>
    <x v="496"/>
    <x v="3"/>
    <m/>
    <x v="0"/>
    <x v="2"/>
    <x v="265"/>
    <m/>
    <m/>
    <m/>
    <n v="12"/>
    <n v="201208"/>
    <n v="396000"/>
  </r>
  <r>
    <x v="496"/>
    <x v="3"/>
    <m/>
    <x v="0"/>
    <x v="2"/>
    <x v="266"/>
    <m/>
    <m/>
    <m/>
    <n v="6"/>
    <n v="201208"/>
    <n v="198000"/>
  </r>
  <r>
    <x v="496"/>
    <x v="3"/>
    <m/>
    <x v="30"/>
    <x v="2"/>
    <x v="132"/>
    <m/>
    <m/>
    <m/>
    <n v="7"/>
    <n v="201208"/>
    <n v="156800"/>
  </r>
  <r>
    <x v="496"/>
    <x v="3"/>
    <m/>
    <x v="30"/>
    <x v="2"/>
    <x v="133"/>
    <m/>
    <m/>
    <m/>
    <n v="5"/>
    <n v="201208"/>
    <n v="196000"/>
  </r>
  <r>
    <x v="496"/>
    <x v="3"/>
    <m/>
    <x v="1"/>
    <x v="2"/>
    <x v="135"/>
    <m/>
    <m/>
    <m/>
    <n v="13"/>
    <n v="201208"/>
    <n v="260000"/>
  </r>
  <r>
    <x v="496"/>
    <x v="3"/>
    <m/>
    <x v="1"/>
    <x v="2"/>
    <x v="165"/>
    <m/>
    <m/>
    <m/>
    <n v="8"/>
    <n v="201208"/>
    <n v="280000"/>
  </r>
  <r>
    <x v="496"/>
    <x v="3"/>
    <m/>
    <x v="36"/>
    <x v="2"/>
    <x v="136"/>
    <m/>
    <m/>
    <m/>
    <n v="7"/>
    <n v="201208"/>
    <n v="196000"/>
  </r>
  <r>
    <x v="496"/>
    <x v="3"/>
    <m/>
    <x v="36"/>
    <x v="2"/>
    <x v="137"/>
    <m/>
    <m/>
    <m/>
    <n v="2"/>
    <n v="201208"/>
    <n v="84000"/>
  </r>
  <r>
    <x v="496"/>
    <x v="3"/>
    <m/>
    <x v="4"/>
    <x v="2"/>
    <x v="142"/>
    <m/>
    <m/>
    <m/>
    <n v="2"/>
    <n v="201208"/>
    <n v="8000"/>
  </r>
  <r>
    <x v="496"/>
    <x v="3"/>
    <m/>
    <x v="4"/>
    <x v="2"/>
    <x v="143"/>
    <m/>
    <m/>
    <m/>
    <n v="1"/>
    <n v="201208"/>
    <n v="20000"/>
  </r>
  <r>
    <x v="496"/>
    <x v="3"/>
    <m/>
    <x v="4"/>
    <x v="2"/>
    <x v="144"/>
    <m/>
    <m/>
    <m/>
    <n v="10"/>
    <n v="201208"/>
    <n v="40000"/>
  </r>
  <r>
    <x v="496"/>
    <x v="3"/>
    <m/>
    <x v="0"/>
    <x v="2"/>
    <x v="258"/>
    <m/>
    <m/>
    <m/>
    <n v="34"/>
    <n v="201208"/>
    <n v="680000"/>
  </r>
  <r>
    <x v="496"/>
    <x v="3"/>
    <m/>
    <x v="0"/>
    <x v="2"/>
    <x v="259"/>
    <m/>
    <m/>
    <m/>
    <n v="19"/>
    <n v="201208"/>
    <n v="665000"/>
  </r>
  <r>
    <x v="496"/>
    <x v="3"/>
    <m/>
    <x v="32"/>
    <x v="2"/>
    <x v="260"/>
    <m/>
    <m/>
    <m/>
    <n v="18"/>
    <n v="201208"/>
    <n v="667800"/>
  </r>
  <r>
    <x v="496"/>
    <x v="3"/>
    <m/>
    <x v="18"/>
    <x v="2"/>
    <x v="261"/>
    <m/>
    <m/>
    <m/>
    <n v="19"/>
    <n v="201208"/>
    <n v="57000"/>
  </r>
  <r>
    <x v="496"/>
    <x v="3"/>
    <m/>
    <x v="31"/>
    <x v="2"/>
    <x v="145"/>
    <m/>
    <m/>
    <m/>
    <n v="30"/>
    <n v="201208"/>
    <n v="672000"/>
  </r>
  <r>
    <x v="496"/>
    <x v="3"/>
    <m/>
    <x v="31"/>
    <x v="2"/>
    <x v="146"/>
    <m/>
    <m/>
    <m/>
    <n v="41"/>
    <n v="201208"/>
    <n v="1607200"/>
  </r>
  <r>
    <x v="496"/>
    <x v="3"/>
    <m/>
    <x v="31"/>
    <x v="2"/>
    <x v="249"/>
    <m/>
    <m/>
    <m/>
    <n v="21"/>
    <n v="201208"/>
    <n v="1146600"/>
  </r>
  <r>
    <x v="496"/>
    <x v="3"/>
    <m/>
    <x v="32"/>
    <x v="2"/>
    <x v="147"/>
    <m/>
    <m/>
    <m/>
    <n v="4"/>
    <n v="201208"/>
    <n v="148400"/>
  </r>
  <r>
    <x v="496"/>
    <x v="3"/>
    <m/>
    <x v="0"/>
    <x v="2"/>
    <x v="148"/>
    <m/>
    <m/>
    <m/>
    <n v="1"/>
    <n v="201208"/>
    <n v="20000"/>
  </r>
  <r>
    <x v="496"/>
    <x v="3"/>
    <m/>
    <x v="31"/>
    <x v="2"/>
    <x v="184"/>
    <m/>
    <m/>
    <m/>
    <n v="1"/>
    <n v="201208"/>
    <n v="39200"/>
  </r>
  <r>
    <x v="496"/>
    <x v="3"/>
    <m/>
    <x v="31"/>
    <x v="2"/>
    <x v="186"/>
    <m/>
    <m/>
    <m/>
    <n v="26"/>
    <n v="201208"/>
    <n v="582400"/>
  </r>
  <r>
    <x v="496"/>
    <x v="3"/>
    <m/>
    <x v="31"/>
    <x v="2"/>
    <x v="187"/>
    <m/>
    <m/>
    <m/>
    <n v="24"/>
    <n v="201208"/>
    <n v="940800"/>
  </r>
  <r>
    <x v="496"/>
    <x v="3"/>
    <m/>
    <x v="31"/>
    <x v="2"/>
    <x v="255"/>
    <m/>
    <m/>
    <m/>
    <n v="16"/>
    <n v="201208"/>
    <n v="873600"/>
  </r>
  <r>
    <x v="496"/>
    <x v="3"/>
    <m/>
    <x v="32"/>
    <x v="2"/>
    <x v="188"/>
    <m/>
    <m/>
    <m/>
    <n v="7"/>
    <n v="201208"/>
    <n v="259700"/>
  </r>
  <r>
    <x v="496"/>
    <x v="3"/>
    <m/>
    <x v="22"/>
    <x v="2"/>
    <x v="150"/>
    <m/>
    <m/>
    <m/>
    <n v="10"/>
    <n v="201208"/>
    <n v="380000"/>
  </r>
  <r>
    <x v="496"/>
    <x v="3"/>
    <m/>
    <x v="22"/>
    <x v="2"/>
    <x v="150"/>
    <m/>
    <m/>
    <m/>
    <n v="7"/>
    <n v="201208"/>
    <n v="266000"/>
  </r>
  <r>
    <x v="496"/>
    <x v="3"/>
    <m/>
    <x v="5"/>
    <x v="2"/>
    <x v="151"/>
    <m/>
    <m/>
    <m/>
    <n v="13"/>
    <n v="201208"/>
    <n v="364000"/>
  </r>
  <r>
    <x v="496"/>
    <x v="3"/>
    <m/>
    <x v="5"/>
    <x v="2"/>
    <x v="152"/>
    <m/>
    <m/>
    <m/>
    <n v="15"/>
    <n v="201208"/>
    <n v="720000"/>
  </r>
  <r>
    <x v="496"/>
    <x v="3"/>
    <m/>
    <x v="5"/>
    <x v="2"/>
    <x v="153"/>
    <m/>
    <m/>
    <m/>
    <n v="4"/>
    <n v="201208"/>
    <n v="112000"/>
  </r>
  <r>
    <x v="496"/>
    <x v="3"/>
    <m/>
    <x v="33"/>
    <x v="2"/>
    <x v="155"/>
    <m/>
    <m/>
    <m/>
    <n v="5"/>
    <n v="201208"/>
    <n v="91000"/>
  </r>
  <r>
    <x v="496"/>
    <x v="3"/>
    <m/>
    <x v="19"/>
    <x v="2"/>
    <x v="157"/>
    <m/>
    <m/>
    <m/>
    <n v="10"/>
    <n v="201208"/>
    <n v="130000"/>
  </r>
  <r>
    <x v="496"/>
    <x v="3"/>
    <m/>
    <x v="19"/>
    <x v="2"/>
    <x v="158"/>
    <m/>
    <m/>
    <m/>
    <n v="5"/>
    <n v="201208"/>
    <n v="120000"/>
  </r>
  <r>
    <x v="496"/>
    <x v="3"/>
    <m/>
    <x v="19"/>
    <x v="2"/>
    <x v="159"/>
    <m/>
    <m/>
    <m/>
    <n v="3"/>
    <n v="201208"/>
    <n v="99000"/>
  </r>
  <r>
    <x v="496"/>
    <x v="3"/>
    <m/>
    <x v="35"/>
    <x v="2"/>
    <x v="170"/>
    <m/>
    <m/>
    <m/>
    <n v="1"/>
    <n v="201208"/>
    <n v="4000"/>
  </r>
  <r>
    <x v="496"/>
    <x v="3"/>
    <m/>
    <x v="35"/>
    <x v="2"/>
    <x v="160"/>
    <m/>
    <m/>
    <m/>
    <n v="3"/>
    <n v="201208"/>
    <n v="60000"/>
  </r>
  <r>
    <x v="496"/>
    <x v="3"/>
    <m/>
    <x v="4"/>
    <x v="2"/>
    <x v="242"/>
    <m/>
    <m/>
    <m/>
    <n v="1"/>
    <n v="201208"/>
    <n v="20000"/>
  </r>
  <r>
    <x v="496"/>
    <x v="3"/>
    <m/>
    <x v="4"/>
    <x v="2"/>
    <x v="207"/>
    <m/>
    <m/>
    <m/>
    <n v="3"/>
    <n v="201208"/>
    <n v="12000"/>
  </r>
  <r>
    <x v="496"/>
    <x v="3"/>
    <m/>
    <x v="4"/>
    <x v="2"/>
    <x v="241"/>
    <m/>
    <m/>
    <m/>
    <n v="1"/>
    <n v="201208"/>
    <n v="20000"/>
  </r>
  <r>
    <x v="496"/>
    <x v="3"/>
    <m/>
    <x v="18"/>
    <x v="2"/>
    <x v="161"/>
    <m/>
    <m/>
    <m/>
    <n v="11"/>
    <n v="201208"/>
    <n v="33000"/>
  </r>
  <r>
    <x v="496"/>
    <x v="3"/>
    <m/>
    <x v="18"/>
    <x v="2"/>
    <x v="161"/>
    <m/>
    <m/>
    <m/>
    <n v="3"/>
    <n v="201208"/>
    <n v="9000"/>
  </r>
  <r>
    <x v="497"/>
    <x v="7"/>
    <m/>
    <x v="10"/>
    <x v="0"/>
    <x v="0"/>
    <m/>
    <m/>
    <m/>
    <m/>
    <m/>
    <m/>
  </r>
  <r>
    <x v="498"/>
    <x v="4"/>
    <m/>
    <x v="0"/>
    <x v="1"/>
    <x v="123"/>
    <m/>
    <m/>
    <m/>
    <n v="7"/>
    <n v="201208"/>
    <n v="245000"/>
  </r>
  <r>
    <x v="498"/>
    <x v="4"/>
    <m/>
    <x v="0"/>
    <x v="1"/>
    <x v="124"/>
    <m/>
    <m/>
    <m/>
    <n v="1"/>
    <n v="201208"/>
    <n v="20000"/>
  </r>
  <r>
    <x v="498"/>
    <x v="4"/>
    <m/>
    <x v="0"/>
    <x v="7"/>
    <x v="163"/>
    <m/>
    <m/>
    <m/>
    <n v="4"/>
    <n v="201208"/>
    <n v="80000"/>
  </r>
  <r>
    <x v="498"/>
    <x v="4"/>
    <m/>
    <x v="1"/>
    <x v="3"/>
    <x v="267"/>
    <m/>
    <m/>
    <m/>
    <n v="3"/>
    <n v="201208"/>
    <n v="0"/>
  </r>
  <r>
    <x v="498"/>
    <x v="4"/>
    <m/>
    <x v="31"/>
    <x v="3"/>
    <x v="88"/>
    <m/>
    <m/>
    <m/>
    <n v="17"/>
    <n v="201208"/>
    <n v="0"/>
  </r>
  <r>
    <x v="498"/>
    <x v="4"/>
    <m/>
    <x v="6"/>
    <x v="2"/>
    <x v="126"/>
    <m/>
    <m/>
    <m/>
    <n v="3"/>
    <n v="201208"/>
    <n v="60000"/>
  </r>
  <r>
    <x v="498"/>
    <x v="4"/>
    <m/>
    <x v="34"/>
    <x v="2"/>
    <x v="128"/>
    <m/>
    <m/>
    <m/>
    <n v="24"/>
    <n v="201208"/>
    <n v="890400"/>
  </r>
  <r>
    <x v="498"/>
    <x v="4"/>
    <m/>
    <x v="0"/>
    <x v="2"/>
    <x v="131"/>
    <m/>
    <m/>
    <m/>
    <n v="1"/>
    <n v="201208"/>
    <n v="33000"/>
  </r>
  <r>
    <x v="498"/>
    <x v="4"/>
    <m/>
    <x v="0"/>
    <x v="2"/>
    <x v="265"/>
    <m/>
    <m/>
    <m/>
    <n v="14"/>
    <n v="201208"/>
    <n v="462000"/>
  </r>
  <r>
    <x v="498"/>
    <x v="4"/>
    <m/>
    <x v="0"/>
    <x v="2"/>
    <x v="266"/>
    <m/>
    <m/>
    <m/>
    <n v="2"/>
    <n v="201208"/>
    <n v="66000"/>
  </r>
  <r>
    <x v="498"/>
    <x v="4"/>
    <m/>
    <x v="30"/>
    <x v="2"/>
    <x v="132"/>
    <m/>
    <m/>
    <m/>
    <n v="7"/>
    <n v="201208"/>
    <n v="156800"/>
  </r>
  <r>
    <x v="498"/>
    <x v="4"/>
    <m/>
    <x v="30"/>
    <x v="2"/>
    <x v="133"/>
    <m/>
    <m/>
    <m/>
    <n v="1"/>
    <n v="201208"/>
    <n v="39200"/>
  </r>
  <r>
    <x v="498"/>
    <x v="4"/>
    <m/>
    <x v="34"/>
    <x v="2"/>
    <x v="134"/>
    <m/>
    <m/>
    <m/>
    <n v="6"/>
    <n v="201208"/>
    <n v="222600"/>
  </r>
  <r>
    <x v="498"/>
    <x v="4"/>
    <m/>
    <x v="1"/>
    <x v="2"/>
    <x v="135"/>
    <m/>
    <m/>
    <m/>
    <n v="6"/>
    <n v="201208"/>
    <n v="120000"/>
  </r>
  <r>
    <x v="498"/>
    <x v="4"/>
    <m/>
    <x v="1"/>
    <x v="2"/>
    <x v="165"/>
    <m/>
    <m/>
    <m/>
    <n v="4"/>
    <n v="201208"/>
    <n v="140000"/>
  </r>
  <r>
    <x v="498"/>
    <x v="4"/>
    <m/>
    <x v="36"/>
    <x v="2"/>
    <x v="136"/>
    <m/>
    <m/>
    <m/>
    <n v="2"/>
    <n v="201208"/>
    <n v="56000"/>
  </r>
  <r>
    <x v="498"/>
    <x v="4"/>
    <m/>
    <x v="36"/>
    <x v="2"/>
    <x v="137"/>
    <m/>
    <m/>
    <m/>
    <n v="1"/>
    <n v="201208"/>
    <n v="42000"/>
  </r>
  <r>
    <x v="498"/>
    <x v="4"/>
    <m/>
    <x v="0"/>
    <x v="2"/>
    <x v="141"/>
    <m/>
    <m/>
    <m/>
    <n v="1"/>
    <n v="201208"/>
    <n v="33000"/>
  </r>
  <r>
    <x v="498"/>
    <x v="4"/>
    <m/>
    <x v="4"/>
    <x v="2"/>
    <x v="142"/>
    <m/>
    <m/>
    <m/>
    <n v="1"/>
    <n v="201208"/>
    <n v="4000"/>
  </r>
  <r>
    <x v="498"/>
    <x v="4"/>
    <m/>
    <x v="4"/>
    <x v="2"/>
    <x v="143"/>
    <m/>
    <m/>
    <m/>
    <n v="2"/>
    <n v="201208"/>
    <n v="40000"/>
  </r>
  <r>
    <x v="498"/>
    <x v="4"/>
    <m/>
    <x v="0"/>
    <x v="2"/>
    <x v="258"/>
    <m/>
    <m/>
    <m/>
    <n v="24"/>
    <n v="201208"/>
    <n v="480000"/>
  </r>
  <r>
    <x v="498"/>
    <x v="4"/>
    <m/>
    <x v="0"/>
    <x v="2"/>
    <x v="259"/>
    <m/>
    <m/>
    <m/>
    <n v="25"/>
    <n v="201208"/>
    <n v="875000"/>
  </r>
  <r>
    <x v="498"/>
    <x v="4"/>
    <m/>
    <x v="32"/>
    <x v="2"/>
    <x v="260"/>
    <m/>
    <m/>
    <m/>
    <n v="9"/>
    <n v="201208"/>
    <n v="333900"/>
  </r>
  <r>
    <x v="498"/>
    <x v="4"/>
    <m/>
    <x v="18"/>
    <x v="2"/>
    <x v="261"/>
    <m/>
    <m/>
    <m/>
    <n v="23"/>
    <n v="201208"/>
    <n v="69000"/>
  </r>
  <r>
    <x v="498"/>
    <x v="4"/>
    <m/>
    <x v="31"/>
    <x v="2"/>
    <x v="145"/>
    <m/>
    <m/>
    <m/>
    <n v="21"/>
    <n v="201208"/>
    <n v="470400"/>
  </r>
  <r>
    <x v="498"/>
    <x v="4"/>
    <m/>
    <x v="31"/>
    <x v="2"/>
    <x v="146"/>
    <m/>
    <m/>
    <m/>
    <n v="21"/>
    <n v="201208"/>
    <n v="823200"/>
  </r>
  <r>
    <x v="498"/>
    <x v="4"/>
    <m/>
    <x v="31"/>
    <x v="2"/>
    <x v="249"/>
    <m/>
    <m/>
    <m/>
    <n v="20"/>
    <n v="201208"/>
    <n v="1092000"/>
  </r>
  <r>
    <x v="498"/>
    <x v="4"/>
    <m/>
    <x v="32"/>
    <x v="2"/>
    <x v="147"/>
    <m/>
    <m/>
    <m/>
    <n v="7"/>
    <n v="201208"/>
    <n v="259700"/>
  </r>
  <r>
    <x v="498"/>
    <x v="4"/>
    <m/>
    <x v="0"/>
    <x v="2"/>
    <x v="148"/>
    <m/>
    <m/>
    <m/>
    <n v="2"/>
    <n v="201208"/>
    <n v="40000"/>
  </r>
  <r>
    <x v="498"/>
    <x v="4"/>
    <m/>
    <x v="31"/>
    <x v="2"/>
    <x v="189"/>
    <m/>
    <m/>
    <m/>
    <n v="1"/>
    <n v="201208"/>
    <n v="22400"/>
  </r>
  <r>
    <x v="498"/>
    <x v="4"/>
    <m/>
    <x v="31"/>
    <x v="2"/>
    <x v="186"/>
    <m/>
    <m/>
    <m/>
    <n v="17"/>
    <n v="201208"/>
    <n v="380800"/>
  </r>
  <r>
    <x v="498"/>
    <x v="4"/>
    <m/>
    <x v="31"/>
    <x v="2"/>
    <x v="187"/>
    <m/>
    <m/>
    <m/>
    <n v="22"/>
    <n v="201208"/>
    <n v="862400"/>
  </r>
  <r>
    <x v="498"/>
    <x v="4"/>
    <m/>
    <x v="31"/>
    <x v="2"/>
    <x v="255"/>
    <m/>
    <m/>
    <m/>
    <n v="5"/>
    <n v="201208"/>
    <n v="273000"/>
  </r>
  <r>
    <x v="498"/>
    <x v="4"/>
    <m/>
    <x v="32"/>
    <x v="2"/>
    <x v="188"/>
    <m/>
    <m/>
    <m/>
    <n v="9"/>
    <n v="201208"/>
    <n v="333900"/>
  </r>
  <r>
    <x v="498"/>
    <x v="4"/>
    <m/>
    <x v="22"/>
    <x v="2"/>
    <x v="150"/>
    <m/>
    <m/>
    <m/>
    <n v="6"/>
    <n v="201208"/>
    <n v="228000"/>
  </r>
  <r>
    <x v="498"/>
    <x v="4"/>
    <m/>
    <x v="22"/>
    <x v="2"/>
    <x v="150"/>
    <m/>
    <m/>
    <m/>
    <n v="2"/>
    <n v="201208"/>
    <n v="76000"/>
  </r>
  <r>
    <x v="498"/>
    <x v="4"/>
    <m/>
    <x v="5"/>
    <x v="2"/>
    <x v="151"/>
    <m/>
    <m/>
    <m/>
    <n v="15"/>
    <n v="201208"/>
    <n v="420000"/>
  </r>
  <r>
    <x v="498"/>
    <x v="4"/>
    <m/>
    <x v="5"/>
    <x v="2"/>
    <x v="152"/>
    <m/>
    <m/>
    <m/>
    <n v="7"/>
    <n v="201208"/>
    <n v="336000"/>
  </r>
  <r>
    <x v="498"/>
    <x v="4"/>
    <m/>
    <x v="33"/>
    <x v="2"/>
    <x v="155"/>
    <m/>
    <m/>
    <m/>
    <n v="1"/>
    <n v="201208"/>
    <n v="18200"/>
  </r>
  <r>
    <x v="498"/>
    <x v="4"/>
    <m/>
    <x v="19"/>
    <x v="2"/>
    <x v="157"/>
    <m/>
    <m/>
    <m/>
    <n v="8"/>
    <n v="201208"/>
    <n v="104000"/>
  </r>
  <r>
    <x v="498"/>
    <x v="4"/>
    <m/>
    <x v="19"/>
    <x v="2"/>
    <x v="158"/>
    <m/>
    <m/>
    <m/>
    <n v="5"/>
    <n v="201208"/>
    <n v="120000"/>
  </r>
  <r>
    <x v="498"/>
    <x v="4"/>
    <m/>
    <x v="35"/>
    <x v="2"/>
    <x v="170"/>
    <m/>
    <m/>
    <m/>
    <n v="1"/>
    <n v="201208"/>
    <n v="4000"/>
  </r>
  <r>
    <x v="498"/>
    <x v="4"/>
    <m/>
    <x v="18"/>
    <x v="2"/>
    <x v="161"/>
    <m/>
    <m/>
    <m/>
    <n v="9"/>
    <n v="201208"/>
    <n v="27000"/>
  </r>
  <r>
    <x v="498"/>
    <x v="4"/>
    <m/>
    <x v="18"/>
    <x v="2"/>
    <x v="161"/>
    <m/>
    <m/>
    <m/>
    <n v="10"/>
    <n v="201208"/>
    <n v="30000"/>
  </r>
  <r>
    <x v="497"/>
    <x v="7"/>
    <m/>
    <x v="10"/>
    <x v="0"/>
    <x v="0"/>
    <m/>
    <m/>
    <m/>
    <m/>
    <m/>
    <m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2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피벗 테이블3" cacheId="42" dataOnRows="0" dataCaption="값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16" fieldListSortAscending="0" mdxSubqueries="0" applyNumberFormats="0" applyBorderFormats="0" applyFontFormats="0" applyPatternFormats="0" applyAlignmentFormats="0" applyWidthHeightFormats="1" r:id="rId1">
  <location ref="B3:CA15" firstHeaderRow="1" firstDataRow="3" firstDataCol="2" rowPageCount="1" colPageCount="1"/>
  <pivotFields count="12">
    <pivotField axis="axisRow" showDropDowns="1" compact="0" outline="0" subtotalTop="1" dragToRow="1" dragToCol="1" dragToPage="1" dragToData="1" dragOff="1" showAll="0" topAutoShow="1" itemPageCount="10" sortType="ascending" defaultSubtotal="0">
      <items count="559">
        <item t="data" sd="1" m="1" x="530"/>
        <item t="data" sd="1" m="1" x="531"/>
        <item t="data" sd="1" m="1" x="504"/>
        <item t="data" sd="1" m="1" x="532"/>
        <item t="data" sd="1" m="1" x="505"/>
        <item t="data" sd="1" m="1" x="533"/>
        <item t="data" sd="1" m="1" x="506"/>
        <item t="data" sd="1" m="1" x="535"/>
        <item t="data" sd="1" m="1" x="508"/>
        <item t="data" sd="1" m="1" x="537"/>
        <item t="data" sd="1" m="1" x="510"/>
        <item t="data" sd="1" m="1" x="539"/>
        <item t="data" sd="1" m="1" x="512"/>
        <item t="data" sd="1" m="1" x="541"/>
        <item t="data" sd="1" m="1" x="514"/>
        <item t="data" sd="1" m="1" x="543"/>
        <item t="data" sd="1" m="1" x="516"/>
        <item t="data" sd="1" m="1" x="545"/>
        <item t="data" sd="1" m="1" x="518"/>
        <item t="data" sd="1" m="1" x="547"/>
        <item t="data" sd="1" m="1" x="520"/>
        <item t="data" sd="1" m="1" x="549"/>
        <item t="data" sd="1" m="1" x="522"/>
        <item t="data" sd="1" m="1" x="551"/>
        <item t="data" sd="1" m="1" x="524"/>
        <item t="data" sd="1" m="1" x="553"/>
        <item t="data" sd="1" m="1" x="526"/>
        <item t="data" sd="1" m="1" x="555"/>
        <item t="data" sd="1" m="1" x="528"/>
        <item t="data" sd="1" m="1" x="557"/>
        <item t="data" sd="1" m="1" x="529"/>
        <item t="data" sd="1" m="1" x="558"/>
        <item t="data" sd="1" m="1" x="534"/>
        <item t="data" sd="1" m="1" x="507"/>
        <item t="data" sd="1" m="1" x="536"/>
        <item t="data" sd="1" m="1" x="509"/>
        <item t="data" sd="1" m="1" x="538"/>
        <item t="data" sd="1" m="1" x="511"/>
        <item t="data" sd="1" m="1" x="540"/>
        <item t="data" sd="1" m="1" x="513"/>
        <item t="data" sd="1" m="1" x="542"/>
        <item t="data" sd="1" m="1" x="515"/>
        <item t="data" sd="1" m="1" x="544"/>
        <item t="data" sd="1" m="1" x="517"/>
        <item t="data" sd="1" m="1" x="546"/>
        <item t="data" sd="1" m="1" x="519"/>
        <item t="data" sd="1" m="1" x="548"/>
        <item t="data" sd="1" m="1" x="521"/>
        <item t="data" sd="1" m="1" x="550"/>
        <item t="data" sd="1" m="1" x="523"/>
        <item t="data" sd="1" m="1" x="552"/>
        <item t="data" sd="1" m="1" x="525"/>
        <item t="data" sd="1" m="1" x="554"/>
        <item t="data" sd="1" m="1" x="527"/>
        <item t="data" sd="1" m="1" x="556"/>
        <item t="data" sd="1" x="499"/>
        <item t="data" sd="1" x="500"/>
        <item t="data" sd="1" x="501"/>
        <item t="data" sd="1" x="502"/>
        <item t="data" sd="1" x="503"/>
        <item t="data" sd="1" x="25"/>
        <item t="data" sd="1" x="26"/>
        <item t="data" sd="1" x="27"/>
        <item t="data" sd="1" x="28"/>
        <item t="data" sd="1" x="29"/>
        <item t="data" sd="1" x="30"/>
        <item t="data" sd="1" x="4"/>
        <item t="data" sd="1" x="5"/>
        <item t="data" sd="1" x="6"/>
        <item t="data" sd="1" x="31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0"/>
        <item t="data" sd="1" x="20"/>
        <item t="data" sd="1" x="21"/>
        <item t="data" sd="1" x="22"/>
        <item t="data" sd="1" x="23"/>
        <item t="data" sd="1" x="24"/>
        <item t="data" sd="1" x="1"/>
        <item t="data" sd="1" x="2"/>
        <item t="data" sd="1" x="3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44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7"/>
        <item t="data" sd="1" x="318"/>
        <item t="data" sd="1" x="315"/>
        <item t="data" sd="1" x="316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36"/>
        <item t="data" sd="1" x="337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245"/>
        <item t="data" sd="1" x="334"/>
        <item t="data" sd="1" x="335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8"/>
        <item t="data" sd="1" x="497"/>
      </items>
    </pivotField>
    <pivotField axis="axisRow" showDropDowns="1" compact="0" outline="0" subtotalTop="1" dragToRow="1" dragToCol="1" dragToPage="1" dragToData="1" dragOff="1" showAll="0" topAutoShow="1" itemPageCount="10" sortType="manual" defaultSubtotal="1">
      <items count="9">
        <item t="data" sd="1" x="4"/>
        <item t="data" sd="1" x="1"/>
        <item t="data" sd="1" x="0"/>
        <item t="data" sd="1" x="7"/>
        <item t="data" sd="1" x="3"/>
        <item t="data" sd="1" x="2"/>
        <item t="data" sd="1" x="5"/>
        <item t="data" sd="1" x="6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0">
      <items count="40">
        <item t="data" sd="1" x="10"/>
        <item t="data" sd="1" x="0"/>
        <item t="data" sd="1" x="1"/>
        <item t="data" sd="1" x="2"/>
        <item t="data" sd="0" x="18"/>
        <item t="data" sd="1" x="5"/>
        <item t="data" sd="1" x="3"/>
        <item t="data" sd="1" x="19"/>
        <item t="data" sd="1" x="20"/>
        <item t="data" sd="1" x="4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6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7"/>
        <item t="data" sd="1" x="8"/>
        <item t="data" sd="1" x="9"/>
        <item t="data" sd="1" x="11"/>
        <item t="data" sd="1" x="12"/>
        <item t="data" sd="1" x="13"/>
        <item t="data" sd="1" x="14"/>
        <item t="data" sd="1" x="35"/>
        <item t="data" sd="1" x="36"/>
        <item t="data" sd="1" x="37"/>
        <item t="data" sd="1" x="38"/>
        <item t="data" sd="1" x="15"/>
        <item t="data" sd="1" x="16"/>
        <item t="data" sd="1" x="39"/>
        <item t="data" sd="1" x="17"/>
      </items>
    </pivotField>
    <pivotField axis="axisPage" showDropDowns="1" compact="0" outline="0" subtotalTop="1" dragToRow="1" dragToCol="1" multipleItemSelectionAllowed="1" dragToPage="1" dragToData="1" dragOff="1" showAll="0" topAutoShow="1" itemPageCount="10" sortType="manual" defaultSubtotal="1">
      <items count="39">
        <item t="data" sd="1" m="1" x="20"/>
        <item t="data" sd="1" m="1" x="37"/>
        <item t="data" sd="1" m="1" x="23"/>
        <item t="data" sd="1" m="1" x="30"/>
        <item t="data" sd="1" m="1" x="35"/>
        <item t="data" sd="1" m="1" x="25"/>
        <item t="data" sd="1" m="1" x="26"/>
        <item t="data" sd="1" m="1" x="27"/>
        <item t="data" sd="1" m="1" x="24"/>
        <item t="data" sd="1" m="1" x="21"/>
        <item t="data" sd="1" m="1" x="34"/>
        <item t="data" sd="1" m="1" x="32"/>
        <item t="data" h="1" sd="1" m="1" x="33"/>
        <item t="data" sd="1" m="1" x="31"/>
        <item t="data" sd="1" m="1" x="36"/>
        <item t="data" sd="1" m="1" x="28"/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h="1" sd="1" x="8"/>
        <item t="data" h="1" sd="1" x="9"/>
        <item t="data" h="1" sd="1" x="10"/>
        <item t="data" h="1" sd="1" m="1" x="22"/>
        <item t="data" h="1" sd="1" m="1" x="29"/>
        <item t="data" h="1" sd="1" x="13"/>
        <item t="data" h="1" sd="1" x="12"/>
        <item t="data" h="1" sd="1" x="11"/>
        <item t="data" h="1" sd="1" x="14"/>
        <item t="data" h="1" sd="1" x="15"/>
        <item t="data" h="1" sd="1" x="16"/>
        <item t="data" h="1" sd="1" x="17"/>
        <item t="data" h="1" sd="1" x="18"/>
        <item t="data" h="1" sd="1" x="19"/>
        <item t="default" sd="1"/>
      </items>
    </pivotField>
    <pivotField axis="axisCol" showDropDowns="1" compact="0" outline="0" subtotalTop="1" dragToRow="1" dragToCol="1" dragToPage="1" dragToData="1" dragOff="1" showAll="0" topAutoShow="1" itemPageCount="10" sortType="manual" defaultSubtotal="1">
      <items count="323">
        <item t="data" sd="1" m="1" x="282"/>
        <item t="data" sd="1" x="15"/>
        <item t="data" sd="1" x="16"/>
        <item t="data" sd="1" x="20"/>
        <item t="data" sd="1" x="17"/>
        <item t="data" sd="1" m="1" x="287"/>
        <item t="data" sd="1" m="1" x="317"/>
        <item t="data" sd="1" m="1" x="279"/>
        <item t="data" sd="1" m="1" x="301"/>
        <item t="data" sd="1" m="1" x="270"/>
        <item t="data" sd="1" m="1" x="321"/>
        <item t="data" sd="1" m="1" x="284"/>
        <item t="data" sd="1" m="1" x="302"/>
        <item t="data" sd="1" m="1" x="297"/>
        <item t="data" sd="1" m="1" x="289"/>
        <item t="data" sd="1" m="1" x="308"/>
        <item t="data" sd="1" m="1" x="280"/>
        <item t="data" sd="1" m="1" x="277"/>
        <item t="data" sd="1" x="3"/>
        <item t="data" sd="1" x="7"/>
        <item t="data" sd="1" m="1" x="285"/>
        <item t="data" sd="1" x="9"/>
        <item t="data" sd="1" x="10"/>
        <item t="data" sd="1" m="1" x="275"/>
        <item t="data" sd="1" m="1" x="274"/>
        <item t="data" sd="1" m="1" x="311"/>
        <item t="data" sd="1" m="1" x="312"/>
        <item t="data" sd="1" m="1" x="307"/>
        <item t="data" sd="1" m="1" x="292"/>
        <item t="data" sd="1" m="1" x="295"/>
        <item t="data" sd="1" m="1" x="300"/>
        <item t="data" sd="1" m="1" x="291"/>
        <item t="data" sd="1" m="1" x="290"/>
        <item t="data" sd="1" m="1" x="306"/>
        <item t="data" sd="1" m="1" x="283"/>
        <item t="data" sd="1" m="1" x="276"/>
        <item t="data" sd="1" m="1" x="296"/>
        <item t="data" sd="1" m="1" x="315"/>
        <item t="data" sd="1" m="1" x="320"/>
        <item t="data" sd="1" x="11"/>
        <item t="data" sd="1" x="18"/>
        <item t="data" sd="1" x="5"/>
        <item t="data" sd="1" x="4"/>
        <item t="data" sd="1" x="8"/>
        <item t="data" sd="1" m="1" x="273"/>
        <item t="data" sd="1" m="1" x="271"/>
        <item t="data" sd="1" x="6"/>
        <item t="data" sd="1" m="1" x="304"/>
        <item t="data" sd="1" x="19"/>
        <item t="data" sd="1" m="1" x="319"/>
        <item t="data" sd="1" m="1" x="268"/>
        <item t="data" sd="1" m="1" x="314"/>
        <item t="data" sd="1" m="1" x="278"/>
        <item t="data" sd="1" m="1" x="305"/>
        <item t="data" sd="1" x="1"/>
        <item t="data" sd="1" x="2"/>
        <item t="data" sd="1" m="1" x="288"/>
        <item t="data" sd="1" m="1" x="309"/>
        <item t="data" sd="1" m="1" x="313"/>
        <item t="data" sd="1" x="0"/>
        <item t="data" sd="1" x="12"/>
        <item t="data" sd="1" x="13"/>
        <item t="data" sd="1" x="14"/>
        <item t="data" sd="1" m="1" x="269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m="1" x="318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m="1" x="299"/>
        <item t="data" sd="1" m="1" x="310"/>
        <item t="data" sd="1" m="1" x="294"/>
        <item t="data" sd="1" m="1" x="298"/>
        <item t="data" sd="1" m="1" x="286"/>
        <item t="data" sd="1" m="1" x="272"/>
        <item t="data" sd="1" x="47"/>
        <item t="data" sd="1" x="48"/>
        <item t="data" sd="1" x="44"/>
        <item t="data" sd="1" x="43"/>
        <item t="data" sd="1" x="45"/>
        <item t="data" sd="1" m="1" x="303"/>
        <item t="data" sd="1" x="46"/>
        <item t="data" sd="1" m="1" x="293"/>
        <item t="data" sd="1" m="1" x="281"/>
        <item t="data" sd="1" x="50"/>
        <item t="data" sd="1" x="49"/>
        <item t="data" sd="1" x="52"/>
        <item t="data" sd="1" x="51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53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m="1" x="316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88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</pivotFields>
  <rowFields count="2">
    <field x="0"/>
    <field x="1"/>
  </rowFields>
  <rowItems count="10">
    <i t="data" r="0" i="0">
      <x v="549"/>
      <x v="4"/>
    </i>
    <i t="data" r="0" i="0">
      <x v="550"/>
      <x v="0"/>
    </i>
    <i t="data" r="0" i="0">
      <x v="551"/>
      <x v="1"/>
    </i>
    <i t="data" r="0" i="0">
      <x v="552"/>
      <x v="2"/>
    </i>
    <i t="data" r="0" i="0">
      <x v="553"/>
      <x v="5"/>
    </i>
    <i t="data" r="0" i="0">
      <x v="554"/>
      <x v="6"/>
    </i>
    <i t="data" r="0" i="0">
      <x v="555"/>
      <x v="7"/>
    </i>
    <i t="data" r="0" i="0">
      <x v="556"/>
      <x v="4"/>
    </i>
    <i t="data" r="0" i="0">
      <x v="557"/>
      <x v="0"/>
    </i>
    <i t="grand" r="0" i="0">
      <x v="0"/>
    </i>
  </rowItems>
  <colFields count="2">
    <field x="3"/>
    <field x="5"/>
  </colFields>
  <colItems count="76">
    <i t="data" r="0" i="0">
      <x v="0"/>
      <x v="59"/>
    </i>
    <i t="data" r="0" i="0">
      <x v="1"/>
      <x v="59"/>
    </i>
    <i t="data" r="1" i="0">
      <x v="177"/>
    </i>
    <i t="data" r="1" i="0">
      <x v="178"/>
    </i>
    <i t="data" r="1" i="0">
      <x v="185"/>
    </i>
    <i t="data" r="1" i="0">
      <x v="192"/>
    </i>
    <i t="data" r="1" i="0">
      <x v="193"/>
    </i>
    <i t="data" r="1" i="0">
      <x v="195"/>
    </i>
    <i t="data" r="1" i="0">
      <x v="202"/>
    </i>
    <i t="data" r="1" i="0">
      <x v="217"/>
    </i>
    <i t="data" r="1" i="0">
      <x v="218"/>
    </i>
    <i t="data" r="1" i="0">
      <x v="272"/>
    </i>
    <i t="data" r="1" i="0">
      <x v="278"/>
    </i>
    <i t="data" r="1" i="0">
      <x v="279"/>
    </i>
    <i t="data" r="1" i="0">
      <x v="294"/>
    </i>
    <i t="data" r="1" i="0">
      <x v="304"/>
    </i>
    <i t="data" r="1" i="0">
      <x v="305"/>
    </i>
    <i t="data" r="1" i="0">
      <x v="310"/>
    </i>
    <i t="data" r="1" i="0">
      <x v="312"/>
    </i>
    <i t="data" r="1" i="0">
      <x v="313"/>
    </i>
    <i t="data" r="1" i="0">
      <x v="319"/>
    </i>
    <i t="data" r="1" i="0">
      <x v="320"/>
    </i>
    <i t="data" r="0" i="0">
      <x v="2"/>
      <x v="189"/>
    </i>
    <i t="data" r="1" i="0">
      <x v="219"/>
    </i>
    <i t="data" r="1" i="0">
      <x v="237"/>
    </i>
    <i t="data" r="1" i="0">
      <x v="321"/>
    </i>
    <i t="data" r="0" i="0">
      <x v="4"/>
    </i>
    <i t="data" r="0" i="0">
      <x v="5"/>
      <x v="205"/>
    </i>
    <i t="data" r="1" i="0">
      <x v="206"/>
    </i>
    <i t="data" r="1" i="0">
      <x v="207"/>
    </i>
    <i t="data" r="0" i="0">
      <x v="7"/>
      <x v="211"/>
    </i>
    <i t="data" r="1" i="0">
      <x v="212"/>
    </i>
    <i t="data" r="1" i="0">
      <x v="213"/>
    </i>
    <i t="data" r="1" i="0">
      <x v="235"/>
    </i>
    <i t="data" r="0" i="0">
      <x v="9"/>
      <x v="196"/>
    </i>
    <i t="data" r="1" i="0">
      <x v="197"/>
    </i>
    <i t="data" r="1" i="0">
      <x v="198"/>
    </i>
    <i t="data" r="1" i="0">
      <x v="261"/>
    </i>
    <i t="data" r="1" i="0">
      <x v="295"/>
    </i>
    <i t="data" r="1" i="0">
      <x v="296"/>
    </i>
    <i t="data" r="1" i="0">
      <x v="297"/>
    </i>
    <i t="data" r="0" i="0">
      <x v="11"/>
      <x v="204"/>
    </i>
    <i t="data" r="0" i="0">
      <x v="14"/>
      <x v="183"/>
    </i>
    <i t="data" r="0" i="0">
      <x v="17"/>
      <x v="180"/>
    </i>
    <i t="data" r="1" i="0">
      <x v="181"/>
    </i>
    <i t="data" r="0" i="0">
      <x v="20"/>
      <x v="186"/>
    </i>
    <i t="data" r="1" i="0">
      <x v="187"/>
    </i>
    <i t="data" r="1" i="0">
      <x v="318"/>
    </i>
    <i t="data" r="0" i="0">
      <x v="21"/>
      <x v="156"/>
    </i>
    <i t="data" r="1" i="0">
      <x v="199"/>
    </i>
    <i t="data" r="1" i="0">
      <x v="200"/>
    </i>
    <i t="data" r="1" i="0">
      <x v="238"/>
    </i>
    <i t="data" r="1" i="0">
      <x v="240"/>
    </i>
    <i t="data" r="1" i="0">
      <x v="241"/>
    </i>
    <i t="data" r="1" i="0">
      <x v="243"/>
    </i>
    <i t="data" r="1" i="0">
      <x v="303"/>
    </i>
    <i t="data" r="1" i="0">
      <x v="307"/>
    </i>
    <i t="data" r="1" i="0">
      <x v="309"/>
    </i>
    <i t="data" r="0" i="0">
      <x v="22"/>
      <x v="201"/>
    </i>
    <i t="data" r="1" i="0">
      <x v="242"/>
    </i>
    <i t="data" r="1" i="0">
      <x v="274"/>
    </i>
    <i t="data" r="1" i="0">
      <x v="308"/>
    </i>
    <i t="data" r="1" i="0">
      <x v="314"/>
    </i>
    <i t="data" r="0" i="0">
      <x v="23"/>
      <x v="209"/>
    </i>
    <i t="data" r="1" i="0">
      <x v="210"/>
    </i>
    <i t="data" r="0" i="0">
      <x v="24"/>
      <x v="182"/>
    </i>
    <i t="data" r="1" i="0">
      <x v="188"/>
    </i>
    <i t="data" r="0" i="0">
      <x v="25"/>
      <x v="59"/>
    </i>
    <i t="data" r="0" i="0">
      <x v="30"/>
      <x v="59"/>
    </i>
    <i t="data" r="0" i="0">
      <x v="32"/>
      <x v="214"/>
    </i>
    <i t="data" r="1" i="0">
      <x v="224"/>
    </i>
    <i t="data" r="0" i="0">
      <x v="33"/>
      <x v="190"/>
    </i>
    <i t="data" r="1" i="0">
      <x v="191"/>
    </i>
    <i t="data" r="1" i="0">
      <x v="230"/>
    </i>
    <i t="data" r="0" i="0">
      <x v="39"/>
      <x v="59"/>
    </i>
    <i t="grand" r="0" i="0">
      <x v="0"/>
    </i>
  </colItems>
  <pageFields count="1">
    <pageField fld="4" hier="-1"/>
  </pageFields>
  <dataFields count="1">
    <dataField name="합계 : 판매액" fld="11" subtotal="sum" showDataAs="normal" baseField="0" baseItem="0"/>
  </dataFields>
  <formats count="1">
    <format action="formatting" dxfId="1">
      <pivotArea type="normal" dataOnly="1" outline="0" collapsedLevelsAreSubtotals="1" fieldPosition="0"/>
    </format>
  </formats>
  <chartFormats count="9">
    <chartFormat chart="12" format="15" series="1">
      <pivotArea type="data" dataOnly="1" outline="0" fieldPosition="0">
        <references count="1">
          <reference field="3" selected="0">
            <x v="1"/>
          </reference>
        </references>
      </pivotArea>
    </chartFormat>
    <chartFormat chart="12" format="16" series="1">
      <pivotArea type="data" dataOnly="1" outline="0" fieldPosition="0">
        <references count="2">
          <reference field="4294967294" selected="0">
            <x v="0"/>
          </reference>
          <reference field="3" selected="0">
            <x v="1"/>
          </reference>
        </references>
      </pivotArea>
    </chartFormat>
    <chartFormat chart="12" format="17" series="1">
      <pivotArea type="data" dataOnly="1" outline="0" fieldPosition="0">
        <references count="2">
          <reference field="4294967294" selected="0">
            <x v="0"/>
          </reference>
          <reference field="3" selected="0">
            <x v="2"/>
          </reference>
        </references>
      </pivotArea>
    </chartFormat>
    <chartFormat chart="12" format="18" series="1">
      <pivotArea type="data" dataOnly="1" outline="0" fieldPosition="0">
        <references count="2">
          <reference field="4294967294" selected="0">
            <x v="0"/>
          </reference>
          <reference field="3" selected="0">
            <x v="4"/>
          </reference>
        </references>
      </pivotArea>
    </chartFormat>
    <chartFormat chart="12" format="19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1"/>
          </reference>
        </references>
      </pivotArea>
    </chartFormat>
    <chartFormat chart="12" format="20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2"/>
          </reference>
        </references>
      </pivotArea>
    </chartFormat>
    <chartFormat chart="12" format="21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3"/>
          </reference>
        </references>
      </pivotArea>
    </chartFormat>
    <chartFormat chart="12" format="22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4"/>
          </reference>
        </references>
      </pivotArea>
    </chartFormat>
    <chartFormat chart="12" format="23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48"/>
          </reference>
        </references>
      </pivotArea>
    </chartFormat>
  </chartFormats>
  <pivotTableStyleInfo name="PivotStyleLight8" showRowHeaders="1" showColHeaders="1" showRowStripes="0" showColStripes="0" showLastColumn="1"/>
  <filters count="1">
    <filter fld="0" type="thisMonth" evalOrder="-1" id="10">
      <autoFilter ref="A1">
        <filterColumn colId="0">
          <dynamicFilter type="thisMonth" val="44228" maxVal="44256"/>
        </filterColumn>
      </autoFilter>
    </filter>
  </filters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피벗 테이블2" cacheId="43" dataOnRows="0" dataCaption="값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0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B36" firstHeaderRow="1" firstDataRow="1" firstDataCol="1"/>
  <pivotFields count="15">
    <pivotField axis="axisRow" showDropDowns="1" compact="0" outline="0" subtotalTop="1" dragToRow="1" dragToCol="1" dragToPage="1" dragToData="1" dragOff="1" showAll="0" topAutoShow="1" itemPageCount="10" sortType="manual" defaultSubtotal="1">
      <items count="506">
        <item t="data" sd="1" x="499"/>
        <item t="data" sd="1" x="500"/>
        <item t="data" sd="1" x="501"/>
        <item t="data" sd="1" x="502"/>
        <item t="data" sd="1" x="503"/>
        <item t="data" sd="1" x="25"/>
        <item t="data" sd="1" x="26"/>
        <item t="data" sd="1" x="27"/>
        <item t="data" sd="1" x="28"/>
        <item t="data" sd="1" x="29"/>
        <item t="data" sd="1" x="30"/>
        <item t="data" sd="1" x="4"/>
        <item t="data" sd="1" x="5"/>
        <item t="data" sd="1" x="6"/>
        <item t="data" sd="1" x="31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0"/>
        <item t="data" sd="1" x="20"/>
        <item t="data" sd="1" x="21"/>
        <item t="data" sd="1" x="22"/>
        <item t="data" sd="1" x="23"/>
        <item t="data" sd="1" x="24"/>
        <item t="data" sd="1" x="1"/>
        <item t="data" sd="1" x="2"/>
        <item t="data" sd="1" x="3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44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7"/>
        <item t="data" sd="1" x="318"/>
        <item t="data" sd="1" x="315"/>
        <item t="data" sd="1" x="316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36"/>
        <item t="data" sd="1" x="337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245"/>
        <item t="data" sd="1" x="334"/>
        <item t="data" sd="1" x="335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97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m="1" x="504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8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multipleItemSelectionAllowed="1" dragToPage="1" dragToData="1" dragOff="1" showAll="0" topAutoShow="1" itemPageCount="10" sortType="manual" defaultSubtotal="1"/>
    <pivotField showDropDowns="1" compact="0" outline="0" subtotalTop="1" dragToRow="1" dragToCol="1" multipleItemSelectionAllowed="1" dragToPage="1" dragToData="1" dragOff="1" showAll="0" topAutoShow="1" itemPageCount="10" sortType="descending" defaultSubtotal="1">
      <autoSortScope>
        <pivotArea type="normal" dataOnly="0" outline="0" fieldPosition="0">
          <references count="1">
            <reference field="4294967294" selected="0">
              <x v="0"/>
            </reference>
          </references>
        </pivotArea>
      </autoSortScope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</pivotFields>
  <rowFields count="1">
    <field x="0"/>
  </rowFields>
  <rowItems count="32">
    <i t="data" r="0" i="0">
      <x v="310"/>
    </i>
    <i t="data" r="0" i="0">
      <x v="311"/>
    </i>
    <i t="data" r="0" i="0">
      <x v="312"/>
    </i>
    <i t="data" r="0" i="0">
      <x v="313"/>
    </i>
    <i t="data" r="0" i="0">
      <x v="314"/>
    </i>
    <i t="data" r="0" i="0">
      <x v="315"/>
    </i>
    <i t="data" r="0" i="0">
      <x v="316"/>
    </i>
    <i t="data" r="0" i="0">
      <x v="317"/>
    </i>
    <i t="data" r="0" i="0">
      <x v="318"/>
    </i>
    <i t="data" r="0" i="0">
      <x v="319"/>
    </i>
    <i t="data" r="0" i="0">
      <x v="320"/>
    </i>
    <i t="data" r="0" i="0">
      <x v="321"/>
    </i>
    <i t="data" r="0" i="0">
      <x v="322"/>
    </i>
    <i t="data" r="0" i="0">
      <x v="323"/>
    </i>
    <i t="data" r="0" i="0">
      <x v="324"/>
    </i>
    <i t="data" r="0" i="0">
      <x v="325"/>
    </i>
    <i t="data" r="0" i="0">
      <x v="326"/>
    </i>
    <i t="data" r="0" i="0">
      <x v="327"/>
    </i>
    <i t="data" r="0" i="0">
      <x v="328"/>
    </i>
    <i t="data" r="0" i="0">
      <x v="329"/>
    </i>
    <i t="data" r="0" i="0">
      <x v="330"/>
    </i>
    <i t="data" r="0" i="0">
      <x v="331"/>
    </i>
    <i t="data" r="0" i="0">
      <x v="332"/>
    </i>
    <i t="data" r="0" i="0">
      <x v="333"/>
    </i>
    <i t="data" r="0" i="0">
      <x v="334"/>
    </i>
    <i t="data" r="0" i="0">
      <x v="335"/>
    </i>
    <i t="data" r="0" i="0">
      <x v="336"/>
    </i>
    <i t="data" r="0" i="0">
      <x v="337"/>
    </i>
    <i t="data" r="0" i="0">
      <x v="338"/>
    </i>
    <i t="data" r="0" i="0">
      <x v="339"/>
    </i>
    <i t="data" r="0" i="0">
      <x v="340"/>
    </i>
    <i t="grand" r="0" i="0">
      <x v="0"/>
    </i>
  </rowItems>
  <colItems count="1">
    <i t="data" r="0" i="0"/>
  </colItems>
  <dataFields count="1">
    <dataField name="합계 : 판매액" fld="11" subtotal="sum" showDataAs="normal" baseField="0" baseItem="0"/>
  </dataFields>
  <formats count="1">
    <format action="formatting" dxfId="0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dateBetween" evalOrder="-1" id="226" name="일자">
      <autoFilter ref="A1">
        <filterColumn colId="0">
          <customFilters and="1">
            <customFilter operator="greaterThanOrEqual" val="44044"/>
            <customFilter operator="lessThanOrEqual" val="44074"/>
          </customFilters>
        </filterColumn>
      </autoFilter>
    </filter>
  </filters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sheet1.xml><?xml version="1.0" encoding="utf-8"?>
<worksheet xmlns="http://schemas.openxmlformats.org/spreadsheetml/2006/main">
  <sheetPr>
    <tabColor theme="1"/>
    <outlinePr summaryBelow="1" summaryRight="1"/>
    <pageSetUpPr/>
  </sheetPr>
  <dimension ref="B1:CA15"/>
  <sheetViews>
    <sheetView showGridLines="0" topLeftCell="J1" zoomScale="70" zoomScaleNormal="70" workbookViewId="0">
      <selection activeCell="D18" sqref="D18"/>
    </sheetView>
  </sheetViews>
  <sheetFormatPr baseColWidth="8" defaultColWidth="9" defaultRowHeight="17.4" outlineLevelCol="0"/>
  <cols>
    <col width="1.59765625" customWidth="1" style="93" min="1" max="1"/>
    <col width="18.09765625" bestFit="1" customWidth="1" style="93" min="2" max="2"/>
    <col width="13.3984375" bestFit="1" customWidth="1" style="93" min="3" max="3"/>
    <col width="83.3984375" bestFit="1" customWidth="1" style="93" min="4" max="29"/>
    <col width="12.19921875" bestFit="1" customWidth="1" style="93" min="30" max="30"/>
    <col width="107.796875" bestFit="1" customWidth="1" style="93" min="31" max="78"/>
    <col width="14.796875" bestFit="1" customWidth="1" style="93" min="79" max="79"/>
    <col width="132.5" bestFit="1" customWidth="1" style="93" min="80" max="130"/>
    <col width="14.69921875" bestFit="1" customWidth="1" style="93" min="131" max="131"/>
    <col width="9" customWidth="1" style="93" min="132" max="133"/>
    <col width="9" customWidth="1" style="93" min="134" max="16384"/>
  </cols>
  <sheetData>
    <row r="1">
      <c r="B1" s="1" t="inlineStr">
        <is>
          <t>채널</t>
        </is>
      </c>
      <c r="C1" s="93" t="inlineStr">
        <is>
          <t>(다중 항목)</t>
        </is>
      </c>
    </row>
    <row r="2">
      <c r="H2" s="3" t="n"/>
      <c r="I2" s="3" t="inlineStr">
        <is>
          <t>▼토너 합계</t>
        </is>
      </c>
    </row>
    <row r="3">
      <c r="B3" s="1" t="inlineStr">
        <is>
          <t>합계 : 판매액</t>
        </is>
      </c>
      <c r="D3" s="1" t="inlineStr">
        <is>
          <t>상품1</t>
        </is>
      </c>
      <c r="E3" s="1" t="inlineStr">
        <is>
          <t>상품2</t>
        </is>
      </c>
    </row>
    <row r="4">
      <c r="D4" s="93" t="inlineStr">
        <is>
          <t>(비어 있음)</t>
        </is>
      </c>
      <c r="E4" s="93" t="inlineStr">
        <is>
          <t>토너</t>
        </is>
      </c>
      <c r="Z4" s="93" t="inlineStr">
        <is>
          <t>머드크림마스크</t>
        </is>
      </c>
      <c r="AD4" s="93" t="inlineStr">
        <is>
          <t>화장솜</t>
        </is>
      </c>
      <c r="AE4" s="93" t="inlineStr">
        <is>
          <t>앰플</t>
        </is>
      </c>
      <c r="AH4" s="93" t="inlineStr">
        <is>
          <t>클렌징폼</t>
        </is>
      </c>
      <c r="AL4" s="93" t="inlineStr">
        <is>
          <t>마스크팩</t>
        </is>
      </c>
      <c r="AS4" s="93" t="inlineStr">
        <is>
          <t>수딩크림</t>
        </is>
      </c>
      <c r="AT4" s="93" t="inlineStr">
        <is>
          <t>어성초진정패키지</t>
        </is>
      </c>
      <c r="AU4" s="93" t="inlineStr">
        <is>
          <t>선크림</t>
        </is>
      </c>
      <c r="AW4" s="93" t="inlineStr">
        <is>
          <t>로션</t>
        </is>
      </c>
      <c r="AZ4" s="93" t="inlineStr">
        <is>
          <t>클리어 패드</t>
        </is>
      </c>
      <c r="BJ4" s="93" t="inlineStr">
        <is>
          <t>토너+패드 세트</t>
        </is>
      </c>
      <c r="BO4" s="93" t="inlineStr">
        <is>
          <t>바디워시</t>
        </is>
      </c>
      <c r="BQ4" s="93" t="inlineStr">
        <is>
          <t>수분 보충 세트</t>
        </is>
      </c>
      <c r="BS4" s="93" t="inlineStr">
        <is>
          <t>토너패드</t>
        </is>
      </c>
      <c r="BT4" s="93" t="inlineStr">
        <is>
          <t>랄라블라</t>
        </is>
      </c>
      <c r="BU4" s="93" t="inlineStr">
        <is>
          <t>크림마스크</t>
        </is>
      </c>
      <c r="BW4" s="93" t="inlineStr">
        <is>
          <t>카밍크림</t>
        </is>
      </c>
      <c r="BZ4" s="93" t="inlineStr">
        <is>
          <t>패드</t>
        </is>
      </c>
      <c r="CA4" s="93" t="inlineStr">
        <is>
          <t>총합계</t>
        </is>
      </c>
    </row>
    <row r="5">
      <c r="B5" s="1" t="inlineStr">
        <is>
          <t>일자</t>
        </is>
      </c>
      <c r="C5" s="1" t="inlineStr">
        <is>
          <t>요일</t>
        </is>
      </c>
      <c r="D5" s="93" t="inlineStr">
        <is>
          <t>(비어 있음)</t>
        </is>
      </c>
      <c r="E5" s="93" t="inlineStr">
        <is>
          <t>(비어 있음)</t>
        </is>
      </c>
      <c r="F5" s="93" t="inlineStr">
        <is>
          <t>어성초 77토너 (2 SET) HEARTLEAF 77% SOOTHING TONER 250ml250ml 2set</t>
        </is>
      </c>
      <c r="G5" s="93" t="inlineStr">
        <is>
          <t>어성초 77토너 HEARTLEAF 77% SOOTHING TONER 250ml250ml</t>
        </is>
      </c>
      <c r="H5" s="93" t="inlineStr">
        <is>
          <t>대용량 어성초 77 토너 500ml</t>
        </is>
      </c>
      <c r="I5" s="93" t="inlineStr">
        <is>
          <t>어성초 77 수딩 토너토너(필수)=어성초 77 토너 1개-20% off</t>
        </is>
      </c>
      <c r="J5" s="93" t="inlineStr">
        <is>
          <t>어성초 77 수딩 토너토너(필수)=어성초 77 토너 2개-30% off (무료배송)</t>
        </is>
      </c>
      <c r="K5" s="93" t="inlineStr">
        <is>
          <t>어성초 77 수딩 토너토너(필수)=(대용량) 어성초 77 토너 500ml (무료배송)</t>
        </is>
      </c>
      <c r="L5" s="93" t="inlineStr">
        <is>
          <t>어성초 77 토너</t>
        </is>
      </c>
      <c r="M5" s="93" t="inlineStr">
        <is>
          <t>아누아 어성초 77 토너 250ml</t>
        </is>
      </c>
      <c r="N5" s="93" t="inlineStr">
        <is>
          <t>어성초 77 토너 250ml</t>
        </is>
      </c>
      <c r="O5" s="93" t="inlineStr">
        <is>
          <t>어성초 77 수딩 토너옵션=어성초 77 토너 1개-20% off</t>
        </is>
      </c>
      <c r="P5" s="93" t="inlineStr">
        <is>
          <t>대용량 어성초 77 수딩 토너 500ml옵션=대용량 어성초 77 토너 1개 - 27% OFF</t>
        </is>
      </c>
      <c r="Q5" s="93" t="inlineStr">
        <is>
          <t>대용량 어성초 77 수딩 토너 500ml화장솜(선택)=촉촉 스킨팩 화장솜</t>
        </is>
      </c>
      <c r="R5" s="93" t="inlineStr">
        <is>
          <t>어성초 77 수딩 토너옵션=BEST어성초 77 토너 2개-30% off (무료배송)</t>
        </is>
      </c>
      <c r="S5" s="93" t="inlineStr">
        <is>
          <t>어성초 77% 수딩 토너토너(필수)=어성초 77 토너 1개-20% off</t>
        </is>
      </c>
      <c r="T5" s="93" t="inlineStr">
        <is>
          <t>어성초 77% 수딩 토너토너(필수)=어성초 77 토너 2개-30% off (무료배송)</t>
        </is>
      </c>
      <c r="U5" s="93" t="inlineStr">
        <is>
          <t>어성초 77 토너 350ml</t>
        </is>
      </c>
      <c r="V5" s="93" t="inlineStr">
        <is>
          <t>어성초 77 진정 토너옵션=어성초 77 토너 1개-20% off</t>
        </is>
      </c>
      <c r="W5" s="93" t="inlineStr">
        <is>
          <t>어성초 77 진정 토너옵션=BEST어성초 77 토너 2개-30% off (무료배송)</t>
        </is>
      </c>
      <c r="X5" s="93" t="inlineStr">
        <is>
          <t>대용량 어성초 77 토너 500ml옵션=대용량 어성초 77 토너 1개 - 27% OFF</t>
        </is>
      </c>
      <c r="Y5" s="93" t="inlineStr">
        <is>
          <t>대용량 어성초 77 토너 500ml화장솜(선택)=촉촉 스킨팩 화장솜</t>
        </is>
      </c>
      <c r="Z5" s="93" t="inlineStr">
        <is>
          <t>어성초 70 머드 크림 마스크옵션=어성초 70 머드 크림 마스크-20% off</t>
        </is>
      </c>
      <c r="AA5" s="93" t="inlineStr">
        <is>
          <t>어성초 70 머드 크림 마스크옵션=어성초 70 머드 크림 마스크 2개-30% off (무료배송)</t>
        </is>
      </c>
      <c r="AB5" s="93" t="inlineStr">
        <is>
          <t>어성초 70 머드 크림 마스크</t>
        </is>
      </c>
      <c r="AC5" s="93" t="inlineStr">
        <is>
          <t>어성초 머드 크림 마스크 100ml</t>
        </is>
      </c>
      <c r="AE5" s="93" t="inlineStr">
        <is>
          <t>어성초 80 수분 진정 앰플앰플=어성초 80 앰플 1개-15%off</t>
        </is>
      </c>
      <c r="AF5" s="93" t="inlineStr">
        <is>
          <t>어성초 80 수분 진정 앰플앰플=어성초 80 앰플 2개-27%off (무료배송)</t>
        </is>
      </c>
      <c r="AG5" s="93" t="inlineStr">
        <is>
          <t>어성초 80 수분 진정 앰플</t>
        </is>
      </c>
      <c r="AH5" s="93" t="inlineStr">
        <is>
          <t>어성초 약산성 클렌징폼클렌징폼=어성초 약산성 클렌징폼 1개 -19%off</t>
        </is>
      </c>
      <c r="AI5" s="93" t="inlineStr">
        <is>
          <t>어성초 약산성 클렌징폼클렌징폼=어성초 약산성 클렌징폼 2개 -25%off</t>
        </is>
      </c>
      <c r="AJ5" s="93" t="inlineStr">
        <is>
          <t>어성초 약산성 클렌징폼클렌징폼=어성초 약산성 클렌징폼 3개 -31%off (무료배송)</t>
        </is>
      </c>
      <c r="AK5" s="93" t="inlineStr">
        <is>
          <t>어성초 약산성 클렌징폼</t>
        </is>
      </c>
      <c r="AL5" s="93" t="inlineStr">
        <is>
          <t>어성초 77 진정 마스크옵션=어성초 77 진정 마스크팩 1장</t>
        </is>
      </c>
      <c r="AM5" s="93" t="inlineStr">
        <is>
          <t>어성초 77 진정 마스크옵션=어성초 77 진정 마스크팩 10장-50% off</t>
        </is>
      </c>
      <c r="AN5" s="93" t="inlineStr">
        <is>
          <t>어성초 77 진정 마스크</t>
        </is>
      </c>
      <c r="AO5" s="93" t="inlineStr">
        <is>
          <t>청귤 비타 잡티 마스크옵션=청귤 비타 잡티 마스크 1장</t>
        </is>
      </c>
      <c r="AP5" s="93" t="inlineStr">
        <is>
          <t>청귤 비타 잡티 마스크옵션=청귤 비타 잡티 마스크 10장 (50% off)</t>
        </is>
      </c>
      <c r="AQ5" s="93" t="inlineStr">
        <is>
          <t>자작나무 수분 마스크옵션=자작나무 수분 마스크 10장 (50% off)</t>
        </is>
      </c>
      <c r="AR5" s="93" t="inlineStr">
        <is>
          <t>자작나무 수분 마스크옵션=자작나무 수분 마스크 1장</t>
        </is>
      </c>
      <c r="AS5" s="93" t="inlineStr">
        <is>
          <t>어성초 78 수딩 크림</t>
        </is>
      </c>
      <c r="AT5" s="93" t="inlineStr">
        <is>
          <t>[어성초 진정 패키지 세트] 대용량 토너 + 앰플 + 수딩 크림 + 마스크팩 10장</t>
        </is>
      </c>
      <c r="AU5" s="93" t="inlineStr">
        <is>
          <t>5 제로 무기자차 선크림옵션=5제로 무기자차 선크림 1개-20% off</t>
        </is>
      </c>
      <c r="AV5" s="93" t="inlineStr">
        <is>
          <t>5 제로 무기자차 선크림옵션=5제로 무기자차 선크림 2개-30% off (무료배송)</t>
        </is>
      </c>
      <c r="AW5" s="93" t="inlineStr">
        <is>
          <t>어성초 70 데일리 릴리프 로션로션=어성초 70 데일리 릴리프 로션 1개 -20% off</t>
        </is>
      </c>
      <c r="AX5" s="93" t="inlineStr">
        <is>
          <t>어성초 70 데일리 릴리프 로션로션=어성초 70 데일리 릴리프 로션 2개 -30% off</t>
        </is>
      </c>
      <c r="AY5" s="93" t="inlineStr">
        <is>
          <t>어성초 70 로션 200ml</t>
        </is>
      </c>
      <c r="AZ5" s="93" t="inlineStr">
        <is>
          <t>어성초 클리어패드 70P</t>
        </is>
      </c>
      <c r="BA5" s="93" t="inlineStr">
        <is>
          <t>어성초 77 클리어 패드옵션=어성초 77 클리어 패드 1개-20% off</t>
        </is>
      </c>
      <c r="BB5" s="93" t="inlineStr">
        <is>
          <t>어성초 77 클리어 패드옵션=어성초 77 클리어 패드 2개-30% off (무료배송)</t>
        </is>
      </c>
      <c r="BC5" s="93" t="inlineStr">
        <is>
          <t>어성초 77 포어 클리어 패드옵션=어성초 77 클리어 패드 2개-30% off (무료배송)</t>
        </is>
      </c>
      <c r="BD5" s="93" t="inlineStr">
        <is>
          <t>어성초 77% 패드옵션=어성초 77 클리어 패드 1개-20% off</t>
        </is>
      </c>
      <c r="BE5" s="93" t="inlineStr">
        <is>
          <t>어성초 77% 패드옵션=어성초 77 클리어 패드 2개-30% off (무료배송)</t>
        </is>
      </c>
      <c r="BF5" s="93" t="inlineStr">
        <is>
          <t>어성초 77 포어 클리어 패드옵션=어성초 77 클리어 패드 1개-20% off</t>
        </is>
      </c>
      <c r="BG5" s="93" t="inlineStr">
        <is>
          <t>어성초 77 클리어 패드옵션=어성초 77 클리어 패드 2+1 EVENT (무료배송)</t>
        </is>
      </c>
      <c r="BH5" s="93" t="inlineStr">
        <is>
          <t>어성초 77 포어 클리어 패드옵션=어성초 77 클리어 패드 2+1 EVENT (무료배송)</t>
        </is>
      </c>
      <c r="BI5" s="93" t="inlineStr">
        <is>
          <t>어성초 77% 패드옵션=어성초 77 클리어 패드 2+1 EVENT (무료배송)</t>
        </is>
      </c>
      <c r="BJ5" s="93" t="inlineStr">
        <is>
          <t>어성초 77 클리어 패드옵션=어성초77토너1개+어성초77패드1개-30% off (무료배송)</t>
        </is>
      </c>
      <c r="BK5" s="93" t="inlineStr">
        <is>
          <t>어성초 77% 패드옵션=어성초77토너1개+어성초77패드1개-30% off (무료배송)</t>
        </is>
      </c>
      <c r="BL5" s="93" t="inlineStr">
        <is>
          <t>어성초 77 수딩 토너옵션=어성초 77토너1개 + 어성초77패드1개 -30% off (무료배송)</t>
        </is>
      </c>
      <c r="BM5" s="93" t="inlineStr">
        <is>
          <t>어성초 77% 수딩 토너토너(필수)=어성초77토너1개 + 어성초77패드1개 -30% off (무료배송)</t>
        </is>
      </c>
      <c r="BN5" s="93" t="inlineStr">
        <is>
          <t>어성초 77 진정 토너옵션=어성초 77토너1개 + 어성초77패드1개 -30% off (무료배송)</t>
        </is>
      </c>
      <c r="BO5" s="93" t="inlineStr">
        <is>
          <t>어성초 아크네 바디워시옵션=어성초 아크네 바디워시 1개 -30% off</t>
        </is>
      </c>
      <c r="BP5" s="93" t="inlineStr">
        <is>
          <t>어성초 아크네 바디워시옵션=어성초 아크네 바디워시 2개 -35% off (무료배송)</t>
        </is>
      </c>
      <c r="BQ5" s="93" t="inlineStr">
        <is>
          <t>[수분 보충 세트] 어성초 77 토너 + 어성초 70 로션옵션=어성초 77 토너 250ml + 어성초 70 로션 200ml -30%</t>
        </is>
      </c>
      <c r="BR5" s="93" t="inlineStr">
        <is>
          <t>어성초 70 데일리 릴리프 로션로션=어성초 77토너 + 어성초 70 로션 수분 보충 세트 -30% off</t>
        </is>
      </c>
      <c r="BS5" s="93" t="inlineStr">
        <is>
          <t>(비어 있음)</t>
        </is>
      </c>
      <c r="BT5" s="93" t="inlineStr">
        <is>
          <t>(비어 있음)</t>
        </is>
      </c>
      <c r="BU5" s="93" t="inlineStr">
        <is>
          <t>어성초 크림마스크 나이트 솔루션옵션=어성초 크림마스크 나이트 솔루션 10장 (-50%)</t>
        </is>
      </c>
      <c r="BV5" s="93" t="inlineStr">
        <is>
          <t>어성초 크림마스크 나이트 솔루션옵션=어성초 크림마스크 나이트 솔루션 1장</t>
        </is>
      </c>
      <c r="BW5" s="93" t="inlineStr">
        <is>
          <t>어성초 70 인텐스 카밍 크림크림=어성초 70 인텐스 카밍 크림 1개 (-20%)</t>
        </is>
      </c>
      <c r="BX5" s="93" t="inlineStr">
        <is>
          <t>어성초 70 인텐스 카밍 크림크림=어성초 토너 250ml + 카밍 크림 50ml (-30%)</t>
        </is>
      </c>
      <c r="BY5" s="93" t="inlineStr">
        <is>
          <t>어성초 70 인텐스 카밍 크림크림=어성초 70 인텐스 카밍 크림 2개 (-30%)</t>
        </is>
      </c>
      <c r="BZ5" s="93" t="inlineStr">
        <is>
          <t>(비어 있음)</t>
        </is>
      </c>
    </row>
    <row r="6">
      <c r="B6" s="95" t="n">
        <v>44228</v>
      </c>
      <c r="C6" s="93" t="inlineStr">
        <is>
          <t>월</t>
        </is>
      </c>
      <c r="D6" s="126" t="n"/>
      <c r="E6" s="126" t="n"/>
      <c r="F6" s="126" t="n">
        <v>420000</v>
      </c>
      <c r="G6" s="126" t="n">
        <v>80000</v>
      </c>
      <c r="H6" s="126" t="n">
        <v>66000</v>
      </c>
      <c r="I6" s="126" t="n">
        <v>40000</v>
      </c>
      <c r="J6" s="126" t="n"/>
      <c r="K6" s="126" t="n"/>
      <c r="L6" s="126" t="n">
        <v>120000</v>
      </c>
      <c r="M6" s="126" t="n">
        <v>60000</v>
      </c>
      <c r="N6" s="126" t="n">
        <v>0</v>
      </c>
      <c r="O6" s="126" t="n">
        <v>2420000</v>
      </c>
      <c r="P6" s="126" t="n">
        <v>2310000</v>
      </c>
      <c r="Q6" s="126" t="n">
        <v>570000</v>
      </c>
      <c r="R6" s="126" t="n">
        <v>3535000</v>
      </c>
      <c r="S6" s="126" t="n">
        <v>60000</v>
      </c>
      <c r="T6" s="126" t="n">
        <v>35000</v>
      </c>
      <c r="U6" s="126" t="n">
        <v>0</v>
      </c>
      <c r="V6" s="126" t="n"/>
      <c r="W6" s="126" t="n"/>
      <c r="X6" s="126" t="n"/>
      <c r="Y6" s="126" t="n"/>
      <c r="Z6" s="126" t="n">
        <v>980000</v>
      </c>
      <c r="AA6" s="126" t="n">
        <v>1820000</v>
      </c>
      <c r="AB6" s="126" t="n">
        <v>17500</v>
      </c>
      <c r="AC6" s="126" t="n"/>
      <c r="AD6" s="126" t="n">
        <v>408000</v>
      </c>
      <c r="AE6" s="126" t="n">
        <v>1176000</v>
      </c>
      <c r="AF6" s="126" t="n">
        <v>528000</v>
      </c>
      <c r="AG6" s="126" t="n">
        <v>280000</v>
      </c>
      <c r="AH6" s="126" t="n">
        <v>338000</v>
      </c>
      <c r="AI6" s="126" t="n">
        <v>216000</v>
      </c>
      <c r="AJ6" s="126" t="n">
        <v>264000</v>
      </c>
      <c r="AK6" s="126" t="n">
        <v>26000</v>
      </c>
      <c r="AL6" s="126" t="n">
        <v>8000</v>
      </c>
      <c r="AM6" s="126" t="n">
        <v>360000</v>
      </c>
      <c r="AN6" s="126" t="n">
        <v>32000</v>
      </c>
      <c r="AO6" s="126" t="n">
        <v>4000</v>
      </c>
      <c r="AP6" s="126" t="n">
        <v>80000</v>
      </c>
      <c r="AQ6" s="126" t="n">
        <v>80000</v>
      </c>
      <c r="AR6" s="126" t="n"/>
      <c r="AS6" s="126" t="n">
        <v>836000</v>
      </c>
      <c r="AT6" s="126" t="n">
        <v>495000</v>
      </c>
      <c r="AU6" s="126" t="n">
        <v>160000</v>
      </c>
      <c r="AV6" s="126" t="n">
        <v>70000</v>
      </c>
      <c r="AW6" s="126" t="n">
        <v>403200</v>
      </c>
      <c r="AX6" s="126" t="n">
        <v>235200</v>
      </c>
      <c r="AY6" s="126" t="n"/>
      <c r="AZ6" s="126" t="n">
        <v>0</v>
      </c>
      <c r="BA6" s="126" t="n">
        <v>1612800</v>
      </c>
      <c r="BB6" s="126" t="n">
        <v>3057600</v>
      </c>
      <c r="BC6" s="126" t="n">
        <v>39200</v>
      </c>
      <c r="BD6" s="126" t="n">
        <v>918400</v>
      </c>
      <c r="BE6" s="126" t="n">
        <v>2077600</v>
      </c>
      <c r="BF6" s="126" t="n">
        <v>22400</v>
      </c>
      <c r="BG6" s="126" t="n">
        <v>2402400</v>
      </c>
      <c r="BH6" s="126" t="n">
        <v>54600</v>
      </c>
      <c r="BI6" s="126" t="n">
        <v>1474200</v>
      </c>
      <c r="BJ6" s="126" t="n">
        <v>853300</v>
      </c>
      <c r="BK6" s="126" t="n">
        <v>593600</v>
      </c>
      <c r="BL6" s="126" t="n">
        <v>1743700</v>
      </c>
      <c r="BM6" s="126" t="n"/>
      <c r="BN6" s="126" t="n"/>
      <c r="BO6" s="126" t="n">
        <v>109200</v>
      </c>
      <c r="BP6" s="126" t="n">
        <v>101400</v>
      </c>
      <c r="BQ6" s="126" t="n">
        <v>3784200</v>
      </c>
      <c r="BR6" s="126" t="n">
        <v>148400</v>
      </c>
      <c r="BS6" s="126" t="n"/>
      <c r="BT6" s="126" t="n"/>
      <c r="BU6" s="126" t="n">
        <v>80000</v>
      </c>
      <c r="BV6" s="126" t="n">
        <v>8000</v>
      </c>
      <c r="BW6" s="126" t="n">
        <v>364000</v>
      </c>
      <c r="BX6" s="126" t="n">
        <v>42000</v>
      </c>
      <c r="BY6" s="126" t="n">
        <v>49000</v>
      </c>
      <c r="BZ6" s="126" t="n"/>
      <c r="CA6" s="126" t="n">
        <v>38068900</v>
      </c>
    </row>
    <row r="7">
      <c r="B7" s="95" t="n">
        <v>44229</v>
      </c>
      <c r="C7" s="93" t="inlineStr">
        <is>
          <t>화</t>
        </is>
      </c>
      <c r="D7" s="126" t="n"/>
      <c r="E7" s="126" t="n"/>
      <c r="F7" s="126" t="n">
        <v>105000</v>
      </c>
      <c r="G7" s="126" t="n">
        <v>20000</v>
      </c>
      <c r="H7" s="126" t="n"/>
      <c r="I7" s="126" t="n">
        <v>20000</v>
      </c>
      <c r="J7" s="126" t="n">
        <v>35000</v>
      </c>
      <c r="K7" s="126" t="n">
        <v>33000</v>
      </c>
      <c r="L7" s="126" t="n">
        <v>40000</v>
      </c>
      <c r="M7" s="126" t="n">
        <v>20000</v>
      </c>
      <c r="N7" s="126" t="n"/>
      <c r="O7" s="126" t="n">
        <v>1000000</v>
      </c>
      <c r="P7" s="126" t="n">
        <v>1188000</v>
      </c>
      <c r="Q7" s="126" t="n">
        <v>380000</v>
      </c>
      <c r="R7" s="126" t="n">
        <v>1610000</v>
      </c>
      <c r="S7" s="126" t="n"/>
      <c r="T7" s="126" t="n"/>
      <c r="U7" s="126" t="n">
        <v>0</v>
      </c>
      <c r="V7" s="126" t="n">
        <v>620000</v>
      </c>
      <c r="W7" s="126" t="n">
        <v>1400000</v>
      </c>
      <c r="X7" s="126" t="n"/>
      <c r="Y7" s="126" t="n"/>
      <c r="Z7" s="126" t="n">
        <v>500000</v>
      </c>
      <c r="AA7" s="126" t="n">
        <v>595000</v>
      </c>
      <c r="AB7" s="126" t="n"/>
      <c r="AC7" s="126" t="n"/>
      <c r="AD7" s="126" t="n">
        <v>279000</v>
      </c>
      <c r="AE7" s="126" t="n">
        <v>756000</v>
      </c>
      <c r="AF7" s="126" t="n">
        <v>240000</v>
      </c>
      <c r="AG7" s="126" t="n">
        <v>168000</v>
      </c>
      <c r="AH7" s="126" t="n">
        <v>299000</v>
      </c>
      <c r="AI7" s="126" t="n">
        <v>192000</v>
      </c>
      <c r="AJ7" s="126" t="n">
        <v>165000</v>
      </c>
      <c r="AK7" s="126" t="n">
        <v>26000</v>
      </c>
      <c r="AL7" s="126" t="n"/>
      <c r="AM7" s="126" t="n">
        <v>180000</v>
      </c>
      <c r="AN7" s="126" t="n">
        <v>12000</v>
      </c>
      <c r="AO7" s="126" t="n">
        <v>16000</v>
      </c>
      <c r="AP7" s="126" t="n">
        <v>60000</v>
      </c>
      <c r="AQ7" s="126" t="n">
        <v>20000</v>
      </c>
      <c r="AR7" s="126" t="n">
        <v>8000</v>
      </c>
      <c r="AS7" s="126" t="n">
        <v>760000</v>
      </c>
      <c r="AT7" s="126" t="n">
        <v>99000</v>
      </c>
      <c r="AU7" s="126" t="n">
        <v>100000</v>
      </c>
      <c r="AV7" s="126" t="n"/>
      <c r="AW7" s="126" t="n">
        <v>246400</v>
      </c>
      <c r="AX7" s="126" t="n">
        <v>78400</v>
      </c>
      <c r="AY7" s="126" t="n"/>
      <c r="AZ7" s="126" t="n"/>
      <c r="BA7" s="126" t="n">
        <v>1097600</v>
      </c>
      <c r="BB7" s="126" t="n">
        <v>1920800</v>
      </c>
      <c r="BC7" s="126" t="n">
        <v>39200</v>
      </c>
      <c r="BD7" s="126" t="n">
        <v>761600</v>
      </c>
      <c r="BE7" s="126" t="n">
        <v>1254400</v>
      </c>
      <c r="BF7" s="126" t="n">
        <v>22400</v>
      </c>
      <c r="BG7" s="126" t="n">
        <v>1911000</v>
      </c>
      <c r="BH7" s="126" t="n"/>
      <c r="BI7" s="126" t="n">
        <v>1037400</v>
      </c>
      <c r="BJ7" s="126" t="n">
        <v>667800</v>
      </c>
      <c r="BK7" s="126" t="n">
        <v>445200</v>
      </c>
      <c r="BL7" s="126" t="n">
        <v>593600</v>
      </c>
      <c r="BM7" s="126" t="n"/>
      <c r="BN7" s="126" t="n">
        <v>630700</v>
      </c>
      <c r="BO7" s="126" t="n">
        <v>72800</v>
      </c>
      <c r="BP7" s="126" t="n">
        <v>33800</v>
      </c>
      <c r="BQ7" s="126" t="n">
        <v>2226000</v>
      </c>
      <c r="BR7" s="126" t="n">
        <v>111300</v>
      </c>
      <c r="BS7" s="126" t="n"/>
      <c r="BT7" s="126" t="n"/>
      <c r="BU7" s="126" t="n">
        <v>20000</v>
      </c>
      <c r="BV7" s="126" t="n">
        <v>4000</v>
      </c>
      <c r="BW7" s="126" t="n">
        <v>224000</v>
      </c>
      <c r="BX7" s="126" t="n"/>
      <c r="BY7" s="126" t="n">
        <v>98000</v>
      </c>
      <c r="BZ7" s="126" t="n"/>
      <c r="CA7" s="126" t="n">
        <v>24442400</v>
      </c>
    </row>
    <row r="8">
      <c r="B8" s="95" t="n">
        <v>44230</v>
      </c>
      <c r="C8" s="93" t="inlineStr">
        <is>
          <t>수</t>
        </is>
      </c>
      <c r="D8" s="126" t="n"/>
      <c r="E8" s="126" t="n"/>
      <c r="F8" s="126" t="n">
        <v>175000</v>
      </c>
      <c r="G8" s="126" t="n"/>
      <c r="H8" s="126" t="n">
        <v>33000</v>
      </c>
      <c r="I8" s="126" t="n">
        <v>20000</v>
      </c>
      <c r="J8" s="126" t="n"/>
      <c r="K8" s="126" t="n">
        <v>66000</v>
      </c>
      <c r="L8" s="126" t="n"/>
      <c r="M8" s="126" t="n">
        <v>20000</v>
      </c>
      <c r="N8" s="126" t="n"/>
      <c r="O8" s="126" t="n"/>
      <c r="P8" s="126" t="n">
        <v>990000</v>
      </c>
      <c r="Q8" s="126" t="n">
        <v>152000</v>
      </c>
      <c r="R8" s="126" t="n">
        <v>105000</v>
      </c>
      <c r="S8" s="126" t="n"/>
      <c r="T8" s="126" t="n"/>
      <c r="U8" s="126" t="n">
        <v>0</v>
      </c>
      <c r="V8" s="126" t="n">
        <v>1100000</v>
      </c>
      <c r="W8" s="126" t="n">
        <v>2905000</v>
      </c>
      <c r="X8" s="126" t="n"/>
      <c r="Y8" s="126" t="n"/>
      <c r="Z8" s="126" t="n">
        <v>180000</v>
      </c>
      <c r="AA8" s="126" t="n">
        <v>420000</v>
      </c>
      <c r="AB8" s="126" t="n"/>
      <c r="AC8" s="126" t="n"/>
      <c r="AD8" s="126" t="n">
        <v>216000</v>
      </c>
      <c r="AE8" s="126" t="n">
        <v>644000</v>
      </c>
      <c r="AF8" s="126" t="n">
        <v>288000</v>
      </c>
      <c r="AG8" s="126" t="n">
        <v>168000</v>
      </c>
      <c r="AH8" s="126" t="n">
        <v>247000</v>
      </c>
      <c r="AI8" s="126" t="n">
        <v>144000</v>
      </c>
      <c r="AJ8" s="126" t="n">
        <v>132000</v>
      </c>
      <c r="AK8" s="126" t="n">
        <v>13000</v>
      </c>
      <c r="AL8" s="126" t="n">
        <v>4000</v>
      </c>
      <c r="AM8" s="126" t="n">
        <v>200000</v>
      </c>
      <c r="AN8" s="126" t="n"/>
      <c r="AO8" s="126" t="n"/>
      <c r="AP8" s="126" t="n">
        <v>20000</v>
      </c>
      <c r="AQ8" s="126" t="n"/>
      <c r="AR8" s="126" t="n"/>
      <c r="AS8" s="126" t="n">
        <v>456000</v>
      </c>
      <c r="AT8" s="126" t="n">
        <v>99000</v>
      </c>
      <c r="AU8" s="126" t="n">
        <v>40000</v>
      </c>
      <c r="AV8" s="126" t="n">
        <v>35000</v>
      </c>
      <c r="AW8" s="126" t="n">
        <v>201600</v>
      </c>
      <c r="AX8" s="126" t="n">
        <v>156800</v>
      </c>
      <c r="AY8" s="126" t="n"/>
      <c r="AZ8" s="126" t="n"/>
      <c r="BA8" s="126" t="n">
        <v>1187200</v>
      </c>
      <c r="BB8" s="126" t="n">
        <v>1803200</v>
      </c>
      <c r="BC8" s="126" t="n"/>
      <c r="BD8" s="126" t="n">
        <v>604800</v>
      </c>
      <c r="BE8" s="126" t="n">
        <v>1254400</v>
      </c>
      <c r="BF8" s="126" t="n"/>
      <c r="BG8" s="126" t="n">
        <v>1583400</v>
      </c>
      <c r="BH8" s="126" t="n"/>
      <c r="BI8" s="126" t="n">
        <v>546000</v>
      </c>
      <c r="BJ8" s="126" t="n">
        <v>556500</v>
      </c>
      <c r="BK8" s="126" t="n">
        <v>111300</v>
      </c>
      <c r="BL8" s="126" t="n"/>
      <c r="BM8" s="126" t="n">
        <v>37100</v>
      </c>
      <c r="BN8" s="126" t="n">
        <v>1261400</v>
      </c>
      <c r="BO8" s="126" t="n">
        <v>36400</v>
      </c>
      <c r="BP8" s="126" t="n"/>
      <c r="BQ8" s="126" t="n">
        <v>2300200</v>
      </c>
      <c r="BR8" s="126" t="n">
        <v>111300</v>
      </c>
      <c r="BS8" s="126" t="n"/>
      <c r="BT8" s="126" t="n"/>
      <c r="BU8" s="126" t="n">
        <v>20000</v>
      </c>
      <c r="BV8" s="126" t="n">
        <v>4000</v>
      </c>
      <c r="BW8" s="126" t="n">
        <v>140000</v>
      </c>
      <c r="BX8" s="126" t="n">
        <v>42000</v>
      </c>
      <c r="BY8" s="126" t="n"/>
      <c r="BZ8" s="126" t="n"/>
      <c r="CA8" s="126" t="n">
        <v>20829600</v>
      </c>
    </row>
    <row r="9">
      <c r="B9" s="95" t="n">
        <v>44231</v>
      </c>
      <c r="C9" s="93" t="inlineStr">
        <is>
          <t>목</t>
        </is>
      </c>
      <c r="D9" s="126" t="n"/>
      <c r="E9" s="126" t="n"/>
      <c r="F9" s="126" t="n">
        <v>280000</v>
      </c>
      <c r="G9" s="126" t="n"/>
      <c r="H9" s="126" t="n"/>
      <c r="I9" s="126" t="n"/>
      <c r="J9" s="126" t="n"/>
      <c r="K9" s="126" t="n">
        <v>33000</v>
      </c>
      <c r="L9" s="126" t="n"/>
      <c r="M9" s="126" t="n">
        <v>60000</v>
      </c>
      <c r="N9" s="126" t="n">
        <v>0</v>
      </c>
      <c r="O9" s="126" t="n">
        <v>40000</v>
      </c>
      <c r="P9" s="126" t="n">
        <v>1122000</v>
      </c>
      <c r="Q9" s="126" t="n">
        <v>342000</v>
      </c>
      <c r="R9" s="126" t="n"/>
      <c r="S9" s="126" t="n"/>
      <c r="T9" s="126" t="n"/>
      <c r="U9" s="126" t="n"/>
      <c r="V9" s="126" t="n">
        <v>940000</v>
      </c>
      <c r="W9" s="126" t="n">
        <v>1890000</v>
      </c>
      <c r="X9" s="126" t="n"/>
      <c r="Y9" s="126" t="n"/>
      <c r="Z9" s="126" t="n">
        <v>300000</v>
      </c>
      <c r="AA9" s="126" t="n">
        <v>420000</v>
      </c>
      <c r="AB9" s="126" t="n">
        <v>17500</v>
      </c>
      <c r="AC9" s="126" t="n"/>
      <c r="AD9" s="126" t="n">
        <v>159000</v>
      </c>
      <c r="AE9" s="126" t="n">
        <v>308000</v>
      </c>
      <c r="AF9" s="126" t="n">
        <v>384000</v>
      </c>
      <c r="AG9" s="126" t="n">
        <v>168000</v>
      </c>
      <c r="AH9" s="126" t="n">
        <v>234000</v>
      </c>
      <c r="AI9" s="126" t="n">
        <v>96000</v>
      </c>
      <c r="AJ9" s="126" t="n">
        <v>165000</v>
      </c>
      <c r="AK9" s="126" t="n"/>
      <c r="AL9" s="126" t="n">
        <v>12000</v>
      </c>
      <c r="AM9" s="126" t="n">
        <v>100000</v>
      </c>
      <c r="AN9" s="126" t="n">
        <v>24000</v>
      </c>
      <c r="AO9" s="126" t="n">
        <v>8000</v>
      </c>
      <c r="AP9" s="126" t="n">
        <v>20000</v>
      </c>
      <c r="AQ9" s="126" t="n"/>
      <c r="AR9" s="126" t="n"/>
      <c r="AS9" s="126" t="n">
        <v>342000</v>
      </c>
      <c r="AT9" s="126" t="n">
        <v>99000</v>
      </c>
      <c r="AU9" s="126" t="n">
        <v>60000</v>
      </c>
      <c r="AV9" s="126" t="n"/>
      <c r="AW9" s="126" t="n">
        <v>313600</v>
      </c>
      <c r="AX9" s="126" t="n">
        <v>117600</v>
      </c>
      <c r="AY9" s="126" t="n">
        <v>458200</v>
      </c>
      <c r="AZ9" s="126" t="n"/>
      <c r="BA9" s="126" t="n">
        <v>1142400</v>
      </c>
      <c r="BB9" s="126" t="n">
        <v>2038400</v>
      </c>
      <c r="BC9" s="126" t="n">
        <v>39200</v>
      </c>
      <c r="BD9" s="126" t="n">
        <v>963200</v>
      </c>
      <c r="BE9" s="126" t="n">
        <v>1450400</v>
      </c>
      <c r="BF9" s="126" t="n"/>
      <c r="BG9" s="126" t="n">
        <v>2074800</v>
      </c>
      <c r="BH9" s="126" t="n"/>
      <c r="BI9" s="126" t="n">
        <v>1365000</v>
      </c>
      <c r="BJ9" s="126" t="n">
        <v>482300</v>
      </c>
      <c r="BK9" s="126" t="n">
        <v>704900</v>
      </c>
      <c r="BL9" s="126" t="n"/>
      <c r="BM9" s="126" t="n"/>
      <c r="BN9" s="126" t="n">
        <v>890400</v>
      </c>
      <c r="BO9" s="126" t="n">
        <v>36400</v>
      </c>
      <c r="BP9" s="126" t="n">
        <v>33800</v>
      </c>
      <c r="BQ9" s="126" t="n">
        <v>2003400</v>
      </c>
      <c r="BR9" s="126" t="n">
        <v>37100</v>
      </c>
      <c r="BS9" s="126" t="n"/>
      <c r="BT9" s="126" t="n"/>
      <c r="BU9" s="126" t="n">
        <v>40000</v>
      </c>
      <c r="BV9" s="126" t="n">
        <v>12000</v>
      </c>
      <c r="BW9" s="126" t="n">
        <v>196000</v>
      </c>
      <c r="BX9" s="126" t="n"/>
      <c r="BY9" s="126" t="n"/>
      <c r="BZ9" s="126" t="n"/>
      <c r="CA9" s="126" t="n">
        <v>22022600</v>
      </c>
    </row>
    <row r="10">
      <c r="B10" s="95" t="n">
        <v>44232</v>
      </c>
      <c r="C10" s="93" t="inlineStr">
        <is>
          <t>금</t>
        </is>
      </c>
      <c r="D10" s="126" t="n"/>
      <c r="E10" s="126" t="n"/>
      <c r="F10" s="126" t="n">
        <v>245000</v>
      </c>
      <c r="G10" s="126" t="n"/>
      <c r="H10" s="126" t="n"/>
      <c r="I10" s="126" t="n"/>
      <c r="J10" s="126" t="n"/>
      <c r="K10" s="126" t="n"/>
      <c r="L10" s="126" t="n">
        <v>20000</v>
      </c>
      <c r="M10" s="126" t="n"/>
      <c r="N10" s="126" t="n"/>
      <c r="O10" s="126" t="n">
        <v>20000</v>
      </c>
      <c r="P10" s="126" t="n">
        <v>924000</v>
      </c>
      <c r="Q10" s="126" t="n">
        <v>228000</v>
      </c>
      <c r="R10" s="126" t="n"/>
      <c r="S10" s="126" t="n"/>
      <c r="T10" s="126" t="n"/>
      <c r="U10" s="126" t="n"/>
      <c r="V10" s="126" t="n">
        <v>700000</v>
      </c>
      <c r="W10" s="126" t="n">
        <v>700000</v>
      </c>
      <c r="X10" s="126" t="n"/>
      <c r="Y10" s="126" t="n"/>
      <c r="Z10" s="126" t="n">
        <v>240000</v>
      </c>
      <c r="AA10" s="126" t="n">
        <v>350000</v>
      </c>
      <c r="AB10" s="126" t="n"/>
      <c r="AC10" s="126" t="n"/>
      <c r="AD10" s="126" t="n">
        <v>90000</v>
      </c>
      <c r="AE10" s="126" t="n">
        <v>616000</v>
      </c>
      <c r="AF10" s="126" t="n">
        <v>192000</v>
      </c>
      <c r="AG10" s="126" t="n">
        <v>84000</v>
      </c>
      <c r="AH10" s="126" t="n">
        <v>234000</v>
      </c>
      <c r="AI10" s="126" t="n">
        <v>96000</v>
      </c>
      <c r="AJ10" s="126" t="n">
        <v>33000</v>
      </c>
      <c r="AK10" s="126" t="n">
        <v>26000</v>
      </c>
      <c r="AL10" s="126" t="n">
        <v>12000</v>
      </c>
      <c r="AM10" s="126" t="n">
        <v>140000</v>
      </c>
      <c r="AN10" s="126" t="n">
        <v>16000</v>
      </c>
      <c r="AO10" s="126" t="n">
        <v>8000</v>
      </c>
      <c r="AP10" s="126" t="n">
        <v>40000</v>
      </c>
      <c r="AQ10" s="126" t="n"/>
      <c r="AR10" s="126" t="n">
        <v>16000</v>
      </c>
      <c r="AS10" s="126" t="n">
        <v>532000</v>
      </c>
      <c r="AT10" s="126" t="n"/>
      <c r="AU10" s="126" t="n">
        <v>120000</v>
      </c>
      <c r="AV10" s="126" t="n"/>
      <c r="AW10" s="126" t="n">
        <v>268800</v>
      </c>
      <c r="AX10" s="126" t="n">
        <v>117600</v>
      </c>
      <c r="AY10" s="126" t="n"/>
      <c r="AZ10" s="126" t="n"/>
      <c r="BA10" s="126" t="n">
        <v>828800</v>
      </c>
      <c r="BB10" s="126" t="n">
        <v>1097600</v>
      </c>
      <c r="BC10" s="126" t="n"/>
      <c r="BD10" s="126" t="n">
        <v>515200</v>
      </c>
      <c r="BE10" s="126" t="n">
        <v>980000</v>
      </c>
      <c r="BF10" s="126" t="n">
        <v>22400</v>
      </c>
      <c r="BG10" s="126" t="n">
        <v>1528800</v>
      </c>
      <c r="BH10" s="126" t="n"/>
      <c r="BI10" s="126" t="n">
        <v>982800</v>
      </c>
      <c r="BJ10" s="126" t="n">
        <v>445200</v>
      </c>
      <c r="BK10" s="126" t="n">
        <v>556500</v>
      </c>
      <c r="BL10" s="126" t="n"/>
      <c r="BM10" s="126" t="n"/>
      <c r="BN10" s="126" t="n">
        <v>742000</v>
      </c>
      <c r="BO10" s="126" t="n">
        <v>54600</v>
      </c>
      <c r="BP10" s="126" t="n"/>
      <c r="BQ10" s="126" t="n">
        <v>1521100</v>
      </c>
      <c r="BR10" s="126" t="n"/>
      <c r="BS10" s="126" t="n"/>
      <c r="BT10" s="126" t="n"/>
      <c r="BU10" s="126" t="n">
        <v>80000</v>
      </c>
      <c r="BV10" s="126" t="n">
        <v>16000</v>
      </c>
      <c r="BW10" s="126" t="n">
        <v>196000</v>
      </c>
      <c r="BX10" s="126" t="n"/>
      <c r="BY10" s="126" t="n"/>
      <c r="BZ10" s="126" t="n"/>
      <c r="CA10" s="126" t="n">
        <v>15635400</v>
      </c>
    </row>
    <row r="11">
      <c r="B11" s="95" t="n">
        <v>44233</v>
      </c>
      <c r="C11" s="93" t="inlineStr">
        <is>
          <t>토</t>
        </is>
      </c>
      <c r="D11" s="126" t="n"/>
      <c r="E11" s="126" t="n"/>
      <c r="F11" s="126" t="n"/>
      <c r="G11" s="126" t="n"/>
      <c r="H11" s="126" t="n"/>
      <c r="I11" s="126" t="n"/>
      <c r="J11" s="126" t="n">
        <v>35000</v>
      </c>
      <c r="K11" s="126" t="n"/>
      <c r="L11" s="126" t="n">
        <v>40000</v>
      </c>
      <c r="M11" s="126" t="n">
        <v>80000</v>
      </c>
      <c r="N11" s="126" t="n"/>
      <c r="O11" s="126" t="n"/>
      <c r="P11" s="126" t="n">
        <v>693000</v>
      </c>
      <c r="Q11" s="126" t="n">
        <v>304000</v>
      </c>
      <c r="R11" s="126" t="n"/>
      <c r="S11" s="126" t="n"/>
      <c r="T11" s="126" t="n"/>
      <c r="U11" s="126" t="n"/>
      <c r="V11" s="126" t="n">
        <v>460000</v>
      </c>
      <c r="W11" s="126" t="n">
        <v>490000</v>
      </c>
      <c r="X11" s="126" t="n"/>
      <c r="Y11" s="126" t="n"/>
      <c r="Z11" s="126" t="n">
        <v>160000</v>
      </c>
      <c r="AA11" s="126" t="n">
        <v>175000</v>
      </c>
      <c r="AB11" s="126" t="n"/>
      <c r="AC11" s="126" t="n"/>
      <c r="AD11" s="126" t="n">
        <v>81000</v>
      </c>
      <c r="AE11" s="126" t="n">
        <v>448000</v>
      </c>
      <c r="AF11" s="126" t="n">
        <v>288000</v>
      </c>
      <c r="AG11" s="126" t="n">
        <v>28000</v>
      </c>
      <c r="AH11" s="126" t="n">
        <v>182000</v>
      </c>
      <c r="AI11" s="126" t="n">
        <v>48000</v>
      </c>
      <c r="AJ11" s="126" t="n">
        <v>66000</v>
      </c>
      <c r="AK11" s="126" t="n"/>
      <c r="AL11" s="126" t="n"/>
      <c r="AM11" s="126" t="n">
        <v>80000</v>
      </c>
      <c r="AN11" s="126" t="n"/>
      <c r="AO11" s="126" t="n"/>
      <c r="AP11" s="126" t="n">
        <v>40000</v>
      </c>
      <c r="AQ11" s="126" t="n">
        <v>20000</v>
      </c>
      <c r="AR11" s="126" t="n"/>
      <c r="AS11" s="126" t="n">
        <v>114000</v>
      </c>
      <c r="AT11" s="126" t="n"/>
      <c r="AU11" s="126" t="n">
        <v>20000</v>
      </c>
      <c r="AV11" s="126" t="n">
        <v>35000</v>
      </c>
      <c r="AW11" s="126" t="n">
        <v>156800</v>
      </c>
      <c r="AX11" s="126" t="n">
        <v>39200</v>
      </c>
      <c r="AY11" s="126" t="n"/>
      <c r="AZ11" s="126" t="n"/>
      <c r="BA11" s="126" t="n">
        <v>537600</v>
      </c>
      <c r="BB11" s="126" t="n">
        <v>980000</v>
      </c>
      <c r="BC11" s="126" t="n"/>
      <c r="BD11" s="126" t="n">
        <v>380800</v>
      </c>
      <c r="BE11" s="126" t="n">
        <v>901600</v>
      </c>
      <c r="BF11" s="126" t="n"/>
      <c r="BG11" s="126" t="n">
        <v>1474200</v>
      </c>
      <c r="BH11" s="126" t="n"/>
      <c r="BI11" s="126" t="n">
        <v>819000</v>
      </c>
      <c r="BJ11" s="126" t="n">
        <v>556500</v>
      </c>
      <c r="BK11" s="126" t="n">
        <v>296800</v>
      </c>
      <c r="BL11" s="126" t="n"/>
      <c r="BM11" s="126" t="n"/>
      <c r="BN11" s="126" t="n">
        <v>408100</v>
      </c>
      <c r="BO11" s="126" t="n">
        <v>91000</v>
      </c>
      <c r="BP11" s="126" t="n"/>
      <c r="BQ11" s="126" t="n">
        <v>1224300</v>
      </c>
      <c r="BR11" s="126" t="n">
        <v>37100</v>
      </c>
      <c r="BS11" s="126" t="n"/>
      <c r="BT11" s="126" t="n"/>
      <c r="BU11" s="126" t="n">
        <v>20000</v>
      </c>
      <c r="BV11" s="126" t="n"/>
      <c r="BW11" s="126" t="n">
        <v>84000</v>
      </c>
      <c r="BX11" s="126" t="n"/>
      <c r="BY11" s="126" t="n"/>
      <c r="BZ11" s="126" t="n"/>
      <c r="CA11" s="126" t="n">
        <v>11894000</v>
      </c>
    </row>
    <row r="12">
      <c r="B12" s="95" t="n">
        <v>44234</v>
      </c>
      <c r="C12" s="93" t="inlineStr">
        <is>
          <t>일</t>
        </is>
      </c>
      <c r="D12" s="126" t="n"/>
      <c r="E12" s="126" t="n"/>
      <c r="F12" s="126" t="n"/>
      <c r="G12" s="126" t="n"/>
      <c r="H12" s="126" t="n"/>
      <c r="I12" s="126" t="n"/>
      <c r="J12" s="126" t="n"/>
      <c r="K12" s="126" t="n"/>
      <c r="L12" s="126" t="n">
        <v>40000</v>
      </c>
      <c r="M12" s="126" t="n">
        <v>20000</v>
      </c>
      <c r="N12" s="126" t="n"/>
      <c r="O12" s="126" t="n"/>
      <c r="P12" s="126" t="n">
        <v>693000</v>
      </c>
      <c r="Q12" s="126" t="n">
        <v>304000</v>
      </c>
      <c r="R12" s="126" t="n"/>
      <c r="S12" s="126" t="n"/>
      <c r="T12" s="126" t="n"/>
      <c r="U12" s="126" t="n"/>
      <c r="V12" s="126" t="n">
        <v>460000</v>
      </c>
      <c r="W12" s="126" t="n">
        <v>1575000</v>
      </c>
      <c r="X12" s="126" t="n"/>
      <c r="Y12" s="126" t="n"/>
      <c r="Z12" s="126" t="n">
        <v>100000</v>
      </c>
      <c r="AA12" s="126" t="n">
        <v>245000</v>
      </c>
      <c r="AB12" s="126" t="n"/>
      <c r="AC12" s="126" t="n"/>
      <c r="AD12" s="126" t="n">
        <v>135000</v>
      </c>
      <c r="AE12" s="126" t="n">
        <v>448000</v>
      </c>
      <c r="AF12" s="126" t="n">
        <v>384000</v>
      </c>
      <c r="AG12" s="126" t="n">
        <v>168000</v>
      </c>
      <c r="AH12" s="126" t="n">
        <v>130000</v>
      </c>
      <c r="AI12" s="126" t="n">
        <v>48000</v>
      </c>
      <c r="AJ12" s="126" t="n">
        <v>99000</v>
      </c>
      <c r="AK12" s="126" t="n"/>
      <c r="AL12" s="126" t="n">
        <v>8000</v>
      </c>
      <c r="AM12" s="126" t="n">
        <v>80000</v>
      </c>
      <c r="AN12" s="126" t="n"/>
      <c r="AO12" s="126" t="n"/>
      <c r="AP12" s="126" t="n">
        <v>20000</v>
      </c>
      <c r="AQ12" s="126" t="n"/>
      <c r="AR12" s="126" t="n"/>
      <c r="AS12" s="126" t="n">
        <v>380000</v>
      </c>
      <c r="AT12" s="126" t="n">
        <v>198000</v>
      </c>
      <c r="AU12" s="126" t="n">
        <v>20000</v>
      </c>
      <c r="AV12" s="126" t="n">
        <v>70000</v>
      </c>
      <c r="AW12" s="126" t="n">
        <v>134400</v>
      </c>
      <c r="AX12" s="126" t="n">
        <v>117600</v>
      </c>
      <c r="AY12" s="126" t="n"/>
      <c r="AZ12" s="126" t="n"/>
      <c r="BA12" s="126" t="n">
        <v>560000</v>
      </c>
      <c r="BB12" s="126" t="n">
        <v>901600</v>
      </c>
      <c r="BC12" s="126" t="n"/>
      <c r="BD12" s="126" t="n">
        <v>358400</v>
      </c>
      <c r="BE12" s="126" t="n">
        <v>980000</v>
      </c>
      <c r="BF12" s="126" t="n"/>
      <c r="BG12" s="126" t="n">
        <v>1365000</v>
      </c>
      <c r="BH12" s="126" t="n"/>
      <c r="BI12" s="126" t="n">
        <v>982800</v>
      </c>
      <c r="BJ12" s="126" t="n">
        <v>408100</v>
      </c>
      <c r="BK12" s="126" t="n">
        <v>333900</v>
      </c>
      <c r="BL12" s="126" t="n"/>
      <c r="BM12" s="126" t="n"/>
      <c r="BN12" s="126" t="n">
        <v>890400</v>
      </c>
      <c r="BO12" s="126" t="n">
        <v>18200</v>
      </c>
      <c r="BP12" s="126" t="n">
        <v>33800</v>
      </c>
      <c r="BQ12" s="126" t="n">
        <v>1484000</v>
      </c>
      <c r="BR12" s="126" t="n">
        <v>37100</v>
      </c>
      <c r="BS12" s="126" t="n"/>
      <c r="BT12" s="126" t="n"/>
      <c r="BU12" s="126" t="n">
        <v>80000</v>
      </c>
      <c r="BV12" s="126" t="n">
        <v>4000</v>
      </c>
      <c r="BW12" s="126" t="n">
        <v>28000</v>
      </c>
      <c r="BX12" s="126" t="n"/>
      <c r="BY12" s="126" t="n">
        <v>49000</v>
      </c>
      <c r="BZ12" s="126" t="n"/>
      <c r="CA12" s="126" t="n">
        <v>14391300</v>
      </c>
    </row>
    <row r="13">
      <c r="B13" s="95" t="n">
        <v>44235</v>
      </c>
      <c r="C13" s="93" t="inlineStr">
        <is>
          <t>월</t>
        </is>
      </c>
      <c r="D13" s="126" t="n"/>
      <c r="E13" s="126" t="n"/>
      <c r="F13" s="126" t="n">
        <v>945000</v>
      </c>
      <c r="G13" s="126" t="n">
        <v>20000</v>
      </c>
      <c r="H13" s="126" t="n"/>
      <c r="I13" s="126" t="n"/>
      <c r="J13" s="126" t="n"/>
      <c r="K13" s="126" t="n"/>
      <c r="L13" s="126" t="n">
        <v>20000</v>
      </c>
      <c r="M13" s="126" t="n">
        <v>120000</v>
      </c>
      <c r="N13" s="126" t="n"/>
      <c r="O13" s="126" t="n"/>
      <c r="P13" s="126" t="n">
        <v>198000</v>
      </c>
      <c r="Q13" s="126" t="n">
        <v>228000</v>
      </c>
      <c r="R13" s="126" t="n"/>
      <c r="S13" s="126" t="n"/>
      <c r="T13" s="126" t="n"/>
      <c r="U13" s="126" t="n"/>
      <c r="V13" s="126" t="n">
        <v>680000</v>
      </c>
      <c r="W13" s="126" t="n">
        <v>665000</v>
      </c>
      <c r="X13" s="126" t="n">
        <v>396000</v>
      </c>
      <c r="Y13" s="126" t="n">
        <v>198000</v>
      </c>
      <c r="Z13" s="126" t="n">
        <v>260000</v>
      </c>
      <c r="AA13" s="126" t="n">
        <v>280000</v>
      </c>
      <c r="AB13" s="126" t="n"/>
      <c r="AC13" s="126" t="n"/>
      <c r="AD13" s="126" t="n">
        <v>99000</v>
      </c>
      <c r="AE13" s="126" t="n">
        <v>364000</v>
      </c>
      <c r="AF13" s="126" t="n">
        <v>720000</v>
      </c>
      <c r="AG13" s="126" t="n">
        <v>112000</v>
      </c>
      <c r="AH13" s="126" t="n">
        <v>130000</v>
      </c>
      <c r="AI13" s="126" t="n">
        <v>120000</v>
      </c>
      <c r="AJ13" s="126" t="n">
        <v>99000</v>
      </c>
      <c r="AK13" s="126" t="n"/>
      <c r="AL13" s="126" t="n">
        <v>8000</v>
      </c>
      <c r="AM13" s="126" t="n">
        <v>20000</v>
      </c>
      <c r="AN13" s="126" t="n">
        <v>40000</v>
      </c>
      <c r="AO13" s="126" t="n">
        <v>12000</v>
      </c>
      <c r="AP13" s="126" t="n">
        <v>20000</v>
      </c>
      <c r="AQ13" s="126" t="n">
        <v>20000</v>
      </c>
      <c r="AR13" s="126" t="n"/>
      <c r="AS13" s="126" t="n">
        <v>646000</v>
      </c>
      <c r="AT13" s="126" t="n">
        <v>99000</v>
      </c>
      <c r="AU13" s="126" t="n">
        <v>80000</v>
      </c>
      <c r="AV13" s="126" t="n">
        <v>70000</v>
      </c>
      <c r="AW13" s="126" t="n">
        <v>156800</v>
      </c>
      <c r="AX13" s="126" t="n">
        <v>196000</v>
      </c>
      <c r="AY13" s="126" t="n"/>
      <c r="AZ13" s="126" t="n"/>
      <c r="BA13" s="126" t="n">
        <v>672000</v>
      </c>
      <c r="BB13" s="126" t="n">
        <v>1607200</v>
      </c>
      <c r="BC13" s="126" t="n">
        <v>39200</v>
      </c>
      <c r="BD13" s="126" t="n">
        <v>582400</v>
      </c>
      <c r="BE13" s="126" t="n">
        <v>940800</v>
      </c>
      <c r="BF13" s="126" t="n"/>
      <c r="BG13" s="126" t="n">
        <v>1146600</v>
      </c>
      <c r="BH13" s="126" t="n"/>
      <c r="BI13" s="126" t="n">
        <v>873600</v>
      </c>
      <c r="BJ13" s="126" t="n">
        <v>148400</v>
      </c>
      <c r="BK13" s="126" t="n">
        <v>259700</v>
      </c>
      <c r="BL13" s="126" t="n"/>
      <c r="BM13" s="126" t="n"/>
      <c r="BN13" s="126" t="n">
        <v>667800</v>
      </c>
      <c r="BO13" s="126" t="n">
        <v>91000</v>
      </c>
      <c r="BP13" s="126" t="n"/>
      <c r="BQ13" s="126" t="n">
        <v>1372700</v>
      </c>
      <c r="BR13" s="126" t="n"/>
      <c r="BS13" s="126" t="n"/>
      <c r="BT13" s="126" t="n"/>
      <c r="BU13" s="126" t="n">
        <v>60000</v>
      </c>
      <c r="BV13" s="126" t="n">
        <v>4000</v>
      </c>
      <c r="BW13" s="126" t="n">
        <v>196000</v>
      </c>
      <c r="BX13" s="126" t="n">
        <v>84000</v>
      </c>
      <c r="BY13" s="126" t="n"/>
      <c r="BZ13" s="126" t="n"/>
      <c r="CA13" s="126" t="n">
        <v>15767200</v>
      </c>
    </row>
    <row r="14">
      <c r="B14" s="95" t="n">
        <v>44236</v>
      </c>
      <c r="C14" s="93" t="inlineStr">
        <is>
          <t>화</t>
        </is>
      </c>
      <c r="D14" s="126" t="n"/>
      <c r="E14" s="126" t="n"/>
      <c r="F14" s="126" t="n">
        <v>245000</v>
      </c>
      <c r="G14" s="126" t="n">
        <v>20000</v>
      </c>
      <c r="H14" s="126" t="n">
        <v>33000</v>
      </c>
      <c r="I14" s="126" t="n"/>
      <c r="J14" s="126" t="n"/>
      <c r="K14" s="126" t="n">
        <v>33000</v>
      </c>
      <c r="L14" s="126" t="n">
        <v>40000</v>
      </c>
      <c r="M14" s="126" t="n">
        <v>80000</v>
      </c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>
        <v>480000</v>
      </c>
      <c r="W14" s="126" t="n">
        <v>875000</v>
      </c>
      <c r="X14" s="126" t="n">
        <v>462000</v>
      </c>
      <c r="Y14" s="126" t="n">
        <v>66000</v>
      </c>
      <c r="Z14" s="126" t="n">
        <v>120000</v>
      </c>
      <c r="AA14" s="126" t="n">
        <v>140000</v>
      </c>
      <c r="AB14" s="126" t="n"/>
      <c r="AC14" s="126" t="n">
        <v>0</v>
      </c>
      <c r="AD14" s="126" t="n">
        <v>126000</v>
      </c>
      <c r="AE14" s="126" t="n">
        <v>420000</v>
      </c>
      <c r="AF14" s="126" t="n">
        <v>336000</v>
      </c>
      <c r="AG14" s="126" t="n"/>
      <c r="AH14" s="126" t="n">
        <v>104000</v>
      </c>
      <c r="AI14" s="126" t="n">
        <v>120000</v>
      </c>
      <c r="AJ14" s="126" t="n"/>
      <c r="AK14" s="126" t="n"/>
      <c r="AL14" s="126" t="n">
        <v>4000</v>
      </c>
      <c r="AM14" s="126" t="n">
        <v>40000</v>
      </c>
      <c r="AN14" s="126" t="n"/>
      <c r="AO14" s="126" t="n"/>
      <c r="AP14" s="126" t="n"/>
      <c r="AQ14" s="126" t="n"/>
      <c r="AR14" s="126" t="n"/>
      <c r="AS14" s="126" t="n">
        <v>304000</v>
      </c>
      <c r="AT14" s="126" t="n"/>
      <c r="AU14" s="126" t="n">
        <v>60000</v>
      </c>
      <c r="AV14" s="126" t="n"/>
      <c r="AW14" s="126" t="n">
        <v>156800</v>
      </c>
      <c r="AX14" s="126" t="n">
        <v>39200</v>
      </c>
      <c r="AY14" s="126" t="n"/>
      <c r="AZ14" s="126" t="n">
        <v>0</v>
      </c>
      <c r="BA14" s="126" t="n">
        <v>470400</v>
      </c>
      <c r="BB14" s="126" t="n">
        <v>823200</v>
      </c>
      <c r="BC14" s="126" t="n"/>
      <c r="BD14" s="126" t="n">
        <v>380800</v>
      </c>
      <c r="BE14" s="126" t="n">
        <v>862400</v>
      </c>
      <c r="BF14" s="126" t="n">
        <v>22400</v>
      </c>
      <c r="BG14" s="126" t="n">
        <v>1092000</v>
      </c>
      <c r="BH14" s="126" t="n"/>
      <c r="BI14" s="126" t="n">
        <v>273000</v>
      </c>
      <c r="BJ14" s="126" t="n">
        <v>259700</v>
      </c>
      <c r="BK14" s="126" t="n">
        <v>333900</v>
      </c>
      <c r="BL14" s="126" t="n"/>
      <c r="BM14" s="126" t="n"/>
      <c r="BN14" s="126" t="n">
        <v>333900</v>
      </c>
      <c r="BO14" s="126" t="n">
        <v>18200</v>
      </c>
      <c r="BP14" s="126" t="n"/>
      <c r="BQ14" s="126" t="n">
        <v>890400</v>
      </c>
      <c r="BR14" s="126" t="n">
        <v>222600</v>
      </c>
      <c r="BS14" s="126" t="n"/>
      <c r="BT14" s="126" t="n"/>
      <c r="BU14" s="126" t="n"/>
      <c r="BV14" s="126" t="n">
        <v>4000</v>
      </c>
      <c r="BW14" s="126" t="n">
        <v>56000</v>
      </c>
      <c r="BX14" s="126" t="n">
        <v>42000</v>
      </c>
      <c r="BY14" s="126" t="n"/>
      <c r="BZ14" s="126" t="n"/>
      <c r="CA14" s="126" t="n">
        <v>10388900</v>
      </c>
    </row>
    <row r="15">
      <c r="B15" s="93" t="inlineStr">
        <is>
          <t>총합계</t>
        </is>
      </c>
      <c r="D15" s="126" t="n"/>
      <c r="E15" s="126" t="n"/>
      <c r="F15" s="126" t="n">
        <v>2415000</v>
      </c>
      <c r="G15" s="126" t="n">
        <v>140000</v>
      </c>
      <c r="H15" s="126" t="n">
        <v>132000</v>
      </c>
      <c r="I15" s="126" t="n">
        <v>80000</v>
      </c>
      <c r="J15" s="126" t="n">
        <v>70000</v>
      </c>
      <c r="K15" s="126" t="n">
        <v>165000</v>
      </c>
      <c r="L15" s="126" t="n">
        <v>320000</v>
      </c>
      <c r="M15" s="126" t="n">
        <v>460000</v>
      </c>
      <c r="N15" s="126" t="n">
        <v>0</v>
      </c>
      <c r="O15" s="126" t="n">
        <v>3480000</v>
      </c>
      <c r="P15" s="126" t="n">
        <v>8118000</v>
      </c>
      <c r="Q15" s="126" t="n">
        <v>2508000</v>
      </c>
      <c r="R15" s="126" t="n">
        <v>5250000</v>
      </c>
      <c r="S15" s="126" t="n">
        <v>60000</v>
      </c>
      <c r="T15" s="126" t="n">
        <v>35000</v>
      </c>
      <c r="U15" s="126" t="n">
        <v>0</v>
      </c>
      <c r="V15" s="126" t="n">
        <v>5440000</v>
      </c>
      <c r="W15" s="126" t="n">
        <v>10500000</v>
      </c>
      <c r="X15" s="126" t="n">
        <v>858000</v>
      </c>
      <c r="Y15" s="126" t="n">
        <v>264000</v>
      </c>
      <c r="Z15" s="126" t="n">
        <v>2840000</v>
      </c>
      <c r="AA15" s="126" t="n">
        <v>4445000</v>
      </c>
      <c r="AB15" s="126" t="n">
        <v>35000</v>
      </c>
      <c r="AC15" s="126" t="n">
        <v>0</v>
      </c>
      <c r="AD15" s="126" t="n">
        <v>1593000</v>
      </c>
      <c r="AE15" s="126" t="n">
        <v>5180000</v>
      </c>
      <c r="AF15" s="126" t="n">
        <v>3360000</v>
      </c>
      <c r="AG15" s="126" t="n">
        <v>1176000</v>
      </c>
      <c r="AH15" s="126" t="n">
        <v>1898000</v>
      </c>
      <c r="AI15" s="126" t="n">
        <v>1080000</v>
      </c>
      <c r="AJ15" s="126" t="n">
        <v>1023000</v>
      </c>
      <c r="AK15" s="126" t="n">
        <v>91000</v>
      </c>
      <c r="AL15" s="126" t="n">
        <v>56000</v>
      </c>
      <c r="AM15" s="126" t="n">
        <v>1200000</v>
      </c>
      <c r="AN15" s="126" t="n">
        <v>124000</v>
      </c>
      <c r="AO15" s="126" t="n">
        <v>48000</v>
      </c>
      <c r="AP15" s="126" t="n">
        <v>300000</v>
      </c>
      <c r="AQ15" s="126" t="n">
        <v>140000</v>
      </c>
      <c r="AR15" s="126" t="n">
        <v>24000</v>
      </c>
      <c r="AS15" s="126" t="n">
        <v>4370000</v>
      </c>
      <c r="AT15" s="126" t="n">
        <v>1089000</v>
      </c>
      <c r="AU15" s="126" t="n">
        <v>660000</v>
      </c>
      <c r="AV15" s="126" t="n">
        <v>280000</v>
      </c>
      <c r="AW15" s="126" t="n">
        <v>2038400</v>
      </c>
      <c r="AX15" s="126" t="n">
        <v>1097600</v>
      </c>
      <c r="AY15" s="126" t="n">
        <v>458200</v>
      </c>
      <c r="AZ15" s="126" t="n">
        <v>0</v>
      </c>
      <c r="BA15" s="126" t="n">
        <v>8108800</v>
      </c>
      <c r="BB15" s="126" t="n">
        <v>14229600</v>
      </c>
      <c r="BC15" s="126" t="n">
        <v>156800</v>
      </c>
      <c r="BD15" s="126" t="n">
        <v>5465600</v>
      </c>
      <c r="BE15" s="126" t="n">
        <v>10701600</v>
      </c>
      <c r="BF15" s="126" t="n">
        <v>89600</v>
      </c>
      <c r="BG15" s="126" t="n">
        <v>14578200</v>
      </c>
      <c r="BH15" s="126" t="n">
        <v>54600</v>
      </c>
      <c r="BI15" s="126" t="n">
        <v>8353800</v>
      </c>
      <c r="BJ15" s="126" t="n">
        <v>4377800</v>
      </c>
      <c r="BK15" s="126" t="n">
        <v>3635800</v>
      </c>
      <c r="BL15" s="126" t="n">
        <v>2337300</v>
      </c>
      <c r="BM15" s="126" t="n">
        <v>37100</v>
      </c>
      <c r="BN15" s="126" t="n">
        <v>5824700</v>
      </c>
      <c r="BO15" s="126" t="n">
        <v>527800</v>
      </c>
      <c r="BP15" s="126" t="n">
        <v>202800</v>
      </c>
      <c r="BQ15" s="126" t="n">
        <v>16806300</v>
      </c>
      <c r="BR15" s="126" t="n">
        <v>704900</v>
      </c>
      <c r="BS15" s="126" t="n"/>
      <c r="BT15" s="126" t="n"/>
      <c r="BU15" s="126" t="n">
        <v>400000</v>
      </c>
      <c r="BV15" s="126" t="n">
        <v>56000</v>
      </c>
      <c r="BW15" s="126" t="n">
        <v>1484000</v>
      </c>
      <c r="BX15" s="126" t="n">
        <v>210000</v>
      </c>
      <c r="BY15" s="126" t="n">
        <v>196000</v>
      </c>
      <c r="BZ15" s="126" t="n"/>
      <c r="CA15" s="126" t="n">
        <v>173440300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4"/>
  <sheetViews>
    <sheetView showGridLines="0" workbookViewId="0">
      <selection activeCell="B16" sqref="B16"/>
    </sheetView>
  </sheetViews>
  <sheetFormatPr baseColWidth="8" defaultRowHeight="17.4" outlineLevelCol="0"/>
  <cols>
    <col width="9.59765625" bestFit="1" customWidth="1" style="92" min="1" max="1"/>
    <col width="12.796875" bestFit="1" customWidth="1" style="92" min="2" max="2"/>
    <col width="13.19921875" bestFit="1" customWidth="1" style="92" min="3" max="3"/>
    <col width="13.19921875" bestFit="1" customWidth="1" style="19" min="4" max="4"/>
    <col width="20.19921875" bestFit="1" customWidth="1" style="19" min="5" max="5"/>
    <col width="12" bestFit="1" customWidth="1" style="19" min="6" max="6"/>
    <col width="12" bestFit="1" customWidth="1" style="92" min="7" max="8"/>
    <col width="10.19921875" bestFit="1" customWidth="1" style="92" min="9" max="9"/>
    <col width="11.19921875" bestFit="1" customWidth="1" style="92" min="10" max="11"/>
    <col width="15.3984375" bestFit="1" customWidth="1" style="92" min="12" max="12"/>
    <col width="9.09765625" bestFit="1" customWidth="1" style="92" min="13" max="13"/>
    <col width="15.3984375" bestFit="1" customWidth="1" style="92" min="14" max="14"/>
    <col width="11.19921875" bestFit="1" customWidth="1" style="92" min="15" max="15"/>
    <col width="13.19921875" bestFit="1" customWidth="1" style="92" min="16" max="16"/>
    <col width="10.19921875" bestFit="1" customWidth="1" style="92" min="17" max="17"/>
    <col width="11.19921875" bestFit="1" customWidth="1" style="92" min="18" max="19"/>
    <col width="15.5" bestFit="1" customWidth="1" style="92" min="20" max="20"/>
    <col width="10.19921875" bestFit="1" customWidth="1" style="92" min="21" max="21"/>
    <col width="14.59765625" bestFit="1" customWidth="1" style="92" min="22" max="22"/>
  </cols>
  <sheetData>
    <row r="1">
      <c r="A1" s="93" t="n"/>
      <c r="B1" s="93" t="n"/>
      <c r="C1" s="93" t="n"/>
      <c r="G1" s="93" t="n"/>
    </row>
    <row r="2">
      <c r="A2" s="93" t="n"/>
      <c r="B2" s="93" t="n"/>
      <c r="C2" s="93" t="n"/>
      <c r="G2" s="93" t="n"/>
    </row>
    <row r="3">
      <c r="A3" s="93" t="n"/>
      <c r="B3" s="93" t="n"/>
      <c r="C3" s="93" t="n"/>
      <c r="D3" s="93" t="n"/>
      <c r="E3" s="93" t="n"/>
      <c r="F3" s="93" t="n"/>
      <c r="G3" s="93" t="n"/>
    </row>
    <row r="4">
      <c r="A4" s="1" t="inlineStr">
        <is>
          <t>일자</t>
        </is>
      </c>
      <c r="B4" s="93" t="inlineStr">
        <is>
          <t>합계 : 판매액</t>
        </is>
      </c>
      <c r="C4" s="93" t="n"/>
      <c r="D4" s="93" t="n"/>
      <c r="E4" s="93" t="n"/>
      <c r="F4" s="93" t="n"/>
      <c r="G4" s="93" t="n"/>
    </row>
    <row r="5">
      <c r="A5" s="127" t="n">
        <v>44044</v>
      </c>
      <c r="B5" s="126" t="n">
        <v>8755000</v>
      </c>
      <c r="C5" s="93" t="n"/>
      <c r="D5" s="93" t="n"/>
      <c r="E5" s="93" t="n"/>
      <c r="F5" s="93" t="n"/>
      <c r="G5" s="93" t="n"/>
    </row>
    <row r="6">
      <c r="A6" s="127" t="n">
        <v>44045</v>
      </c>
      <c r="B6" s="126" t="n">
        <v>28840636</v>
      </c>
      <c r="C6" s="93" t="n"/>
      <c r="D6" s="93" t="n"/>
      <c r="E6" s="93" t="n"/>
      <c r="F6" s="93" t="n"/>
      <c r="G6" s="93" t="n"/>
    </row>
    <row r="7">
      <c r="A7" s="127" t="n">
        <v>44046</v>
      </c>
      <c r="B7" s="126" t="n">
        <v>16104981</v>
      </c>
      <c r="C7" s="93" t="n"/>
      <c r="D7" s="93" t="n"/>
      <c r="E7" s="93" t="n"/>
      <c r="F7" s="93" t="n"/>
      <c r="G7" s="93" t="n"/>
    </row>
    <row r="8">
      <c r="A8" s="127" t="n">
        <v>44047</v>
      </c>
      <c r="B8" s="126" t="n">
        <v>10664000</v>
      </c>
      <c r="C8" s="93" t="n"/>
      <c r="D8" s="93" t="n"/>
      <c r="E8" s="93" t="n"/>
      <c r="F8" s="93" t="n"/>
      <c r="G8" s="93" t="n"/>
    </row>
    <row r="9">
      <c r="A9" s="127" t="n">
        <v>44048</v>
      </c>
      <c r="B9" s="126" t="n">
        <v>7668078</v>
      </c>
      <c r="C9" s="93" t="n"/>
      <c r="D9" s="93" t="n"/>
      <c r="E9" s="93" t="n"/>
      <c r="F9" s="93" t="n"/>
      <c r="G9" s="93" t="n"/>
    </row>
    <row r="10">
      <c r="A10" s="127" t="n">
        <v>44049</v>
      </c>
      <c r="B10" s="126" t="n">
        <v>6511000</v>
      </c>
      <c r="C10" s="93" t="n"/>
      <c r="D10" s="93" t="n"/>
      <c r="E10" s="93" t="n"/>
      <c r="F10" s="93" t="n"/>
      <c r="G10" s="93" t="n"/>
    </row>
    <row r="11">
      <c r="A11" s="127" t="n">
        <v>44050</v>
      </c>
      <c r="B11" s="126" t="n">
        <v>5769063</v>
      </c>
      <c r="C11" s="93" t="n"/>
      <c r="D11" s="93" t="n"/>
      <c r="E11" s="93" t="n"/>
      <c r="F11" s="93" t="n"/>
      <c r="G11" s="93" t="n"/>
    </row>
    <row r="12">
      <c r="A12" s="127" t="n">
        <v>44051</v>
      </c>
      <c r="B12" s="126" t="n">
        <v>4551000</v>
      </c>
      <c r="C12" s="93" t="n"/>
      <c r="D12" s="93" t="n"/>
      <c r="E12" s="93" t="n"/>
      <c r="F12" s="93" t="n"/>
      <c r="G12" s="93" t="n"/>
    </row>
    <row r="13">
      <c r="A13" s="127" t="n">
        <v>44052</v>
      </c>
      <c r="B13" s="126" t="n">
        <v>22529196</v>
      </c>
      <c r="C13" s="93" t="n"/>
      <c r="D13" s="93" t="n"/>
      <c r="E13" s="93" t="n"/>
      <c r="F13" s="93" t="n"/>
      <c r="G13" s="93" t="n"/>
    </row>
    <row r="14">
      <c r="A14" s="127" t="n">
        <v>44053</v>
      </c>
      <c r="B14" s="126" t="n">
        <v>10447000</v>
      </c>
      <c r="C14" s="93" t="n"/>
      <c r="D14" s="93" t="n"/>
      <c r="E14" s="93" t="n"/>
      <c r="F14" s="93" t="n"/>
      <c r="G14" s="93" t="n"/>
    </row>
    <row r="15">
      <c r="A15" s="127" t="n">
        <v>44054</v>
      </c>
      <c r="B15" s="126" t="n">
        <v>10290377</v>
      </c>
      <c r="C15" s="93" t="n"/>
      <c r="D15" s="93" t="n"/>
      <c r="E15" s="93" t="n"/>
      <c r="F15" s="93" t="n"/>
      <c r="G15" s="93" t="n"/>
    </row>
    <row r="16">
      <c r="A16" s="127" t="n">
        <v>44055</v>
      </c>
      <c r="B16" s="126" t="n">
        <v>8727000</v>
      </c>
      <c r="C16" s="93" t="n"/>
      <c r="D16" s="93" t="n"/>
      <c r="E16" s="93" t="n"/>
      <c r="F16" s="93" t="n"/>
      <c r="G16" s="93" t="n"/>
    </row>
    <row r="17">
      <c r="A17" s="127" t="n">
        <v>44056</v>
      </c>
      <c r="B17" s="126" t="n">
        <v>6491853</v>
      </c>
      <c r="C17" s="93" t="n"/>
      <c r="D17" s="93" t="n"/>
      <c r="E17" s="93" t="n"/>
      <c r="F17" s="93" t="n"/>
    </row>
    <row r="18">
      <c r="A18" s="127" t="n">
        <v>44057</v>
      </c>
      <c r="B18" s="126" t="n">
        <v>8231000</v>
      </c>
      <c r="C18" s="93" t="n"/>
      <c r="D18" s="93" t="n"/>
      <c r="E18" s="93" t="n"/>
      <c r="F18" s="93" t="n"/>
    </row>
    <row r="19">
      <c r="A19" s="127" t="n">
        <v>44058</v>
      </c>
      <c r="B19" s="126" t="n">
        <v>4552000</v>
      </c>
      <c r="C19" s="93" t="n"/>
      <c r="D19" s="93" t="n"/>
      <c r="E19" s="93" t="n"/>
      <c r="F19" s="93" t="n"/>
    </row>
    <row r="20">
      <c r="A20" s="127" t="n">
        <v>44059</v>
      </c>
      <c r="B20" s="126" t="n">
        <v>20869705</v>
      </c>
      <c r="C20" s="93" t="n"/>
      <c r="D20" s="93" t="n"/>
      <c r="E20" s="93" t="n"/>
      <c r="F20" s="93" t="n"/>
    </row>
    <row r="21">
      <c r="A21" s="127" t="n">
        <v>44060</v>
      </c>
      <c r="B21" s="126" t="n">
        <v>8365000</v>
      </c>
      <c r="C21" s="93" t="n"/>
      <c r="D21" s="93" t="n"/>
      <c r="E21" s="93" t="n"/>
      <c r="F21" s="93" t="n"/>
    </row>
    <row r="22">
      <c r="A22" s="127" t="n">
        <v>44061</v>
      </c>
      <c r="B22" s="126" t="n">
        <v>9369818</v>
      </c>
      <c r="C22" s="93" t="n"/>
      <c r="D22" s="93" t="n"/>
      <c r="E22" s="93" t="n"/>
      <c r="F22" s="93" t="n"/>
    </row>
    <row r="23">
      <c r="A23" s="127" t="n">
        <v>44062</v>
      </c>
      <c r="B23" s="126" t="n">
        <v>17537589</v>
      </c>
      <c r="C23" s="93" t="n"/>
      <c r="D23" s="93" t="n"/>
      <c r="E23" s="93" t="n"/>
      <c r="F23" s="93" t="n"/>
    </row>
    <row r="24">
      <c r="A24" s="127" t="n">
        <v>44063</v>
      </c>
      <c r="B24" s="126" t="n">
        <v>8140959</v>
      </c>
      <c r="C24" s="93" t="n"/>
      <c r="D24" s="93" t="n"/>
      <c r="E24" s="93" t="n"/>
      <c r="F24" s="93" t="n"/>
    </row>
    <row r="25">
      <c r="A25" s="127" t="n">
        <v>44064</v>
      </c>
      <c r="B25" s="126" t="n">
        <v>6372914</v>
      </c>
      <c r="C25" s="93" t="n"/>
      <c r="D25" s="93" t="n"/>
      <c r="E25" s="93" t="n"/>
      <c r="F25" s="93" t="n"/>
    </row>
    <row r="26">
      <c r="A26" s="127" t="n">
        <v>44065</v>
      </c>
      <c r="B26" s="126" t="n">
        <v>4168000</v>
      </c>
      <c r="C26" s="93" t="n"/>
      <c r="D26" s="93" t="n"/>
      <c r="E26" s="93" t="n"/>
      <c r="F26" s="93" t="n"/>
    </row>
    <row r="27">
      <c r="A27" s="127" t="n">
        <v>44066</v>
      </c>
      <c r="B27" s="126" t="n">
        <v>19760211</v>
      </c>
      <c r="C27" s="93" t="n"/>
      <c r="D27" s="93" t="n"/>
      <c r="E27" s="93" t="n"/>
      <c r="F27" s="93" t="n"/>
    </row>
    <row r="28">
      <c r="A28" s="127" t="n">
        <v>44067</v>
      </c>
      <c r="B28" s="126" t="n">
        <v>11934344</v>
      </c>
      <c r="C28" s="93" t="n"/>
      <c r="D28" s="93" t="n"/>
      <c r="E28" s="93" t="n"/>
      <c r="F28" s="93" t="n"/>
    </row>
    <row r="29">
      <c r="A29" s="127" t="n">
        <v>44068</v>
      </c>
      <c r="B29" s="126" t="n">
        <v>10450764</v>
      </c>
      <c r="C29" s="93" t="n"/>
      <c r="D29" s="93" t="n"/>
      <c r="E29" s="93" t="n"/>
      <c r="F29" s="93" t="n"/>
    </row>
    <row r="30">
      <c r="A30" s="127" t="n">
        <v>44069</v>
      </c>
      <c r="B30" s="126" t="n">
        <v>9516000</v>
      </c>
      <c r="C30" s="93" t="n"/>
      <c r="D30" s="93" t="n"/>
      <c r="E30" s="93" t="n"/>
      <c r="F30" s="93" t="n"/>
    </row>
    <row r="31">
      <c r="A31" s="127" t="n">
        <v>44070</v>
      </c>
      <c r="B31" s="126" t="n">
        <v>9574560</v>
      </c>
      <c r="C31" s="93" t="n"/>
      <c r="D31" s="93" t="n"/>
      <c r="E31" s="93" t="n"/>
      <c r="F31" s="93" t="n"/>
    </row>
    <row r="32">
      <c r="A32" s="127" t="n">
        <v>44071</v>
      </c>
      <c r="B32" s="126" t="n">
        <v>8050984</v>
      </c>
      <c r="C32" s="93" t="n"/>
      <c r="D32" s="93" t="n"/>
      <c r="E32" s="93" t="n"/>
      <c r="F32" s="93" t="n"/>
    </row>
    <row r="33">
      <c r="A33" s="127" t="n">
        <v>44072</v>
      </c>
      <c r="B33" s="126" t="n">
        <v>5548000</v>
      </c>
      <c r="C33" s="93" t="n"/>
      <c r="D33" s="93" t="n"/>
      <c r="E33" s="93" t="n"/>
      <c r="F33" s="93" t="n"/>
    </row>
    <row r="34">
      <c r="A34" s="127" t="n">
        <v>44073</v>
      </c>
      <c r="B34" s="126" t="n">
        <v>19652736</v>
      </c>
      <c r="C34" s="93" t="n"/>
      <c r="D34" s="93" t="n"/>
      <c r="E34" s="93" t="n"/>
      <c r="F34" s="93" t="n"/>
    </row>
    <row r="35">
      <c r="A35" s="127" t="n">
        <v>44074</v>
      </c>
      <c r="B35" s="126" t="n">
        <v>9570008</v>
      </c>
      <c r="C35" s="93" t="n"/>
      <c r="D35" s="93" t="n"/>
      <c r="E35" s="93" t="n"/>
      <c r="F35" s="93" t="n"/>
    </row>
    <row r="36">
      <c r="A36" s="127" t="inlineStr">
        <is>
          <t>총합계</t>
        </is>
      </c>
      <c r="B36" s="126" t="n">
        <v>339013776</v>
      </c>
      <c r="C36" s="93" t="n"/>
      <c r="D36" s="93" t="n"/>
      <c r="E36" s="93" t="n"/>
      <c r="F36" s="93" t="n"/>
    </row>
    <row r="37">
      <c r="A37" s="93" t="n"/>
      <c r="B37" s="93" t="n"/>
      <c r="C37" s="93" t="n"/>
      <c r="D37" s="93" t="n"/>
      <c r="E37" s="93" t="n"/>
      <c r="F37" s="93" t="n"/>
    </row>
    <row r="38">
      <c r="A38" s="93" t="n"/>
      <c r="B38" s="93" t="n"/>
      <c r="C38" s="93" t="n"/>
      <c r="D38" s="93" t="n"/>
      <c r="E38" s="93" t="n"/>
      <c r="F38" s="93" t="n"/>
    </row>
    <row r="39">
      <c r="A39" s="93" t="n"/>
      <c r="B39" s="93" t="n"/>
      <c r="C39" s="93" t="n"/>
      <c r="D39" s="93" t="n"/>
      <c r="E39" s="93" t="n"/>
      <c r="F39" s="93" t="n"/>
    </row>
    <row r="40">
      <c r="A40" s="93" t="n"/>
      <c r="B40" s="93" t="n"/>
      <c r="C40" s="93" t="n"/>
      <c r="D40" s="93" t="n"/>
      <c r="E40" s="93" t="n"/>
      <c r="F40" s="93" t="n"/>
    </row>
    <row r="41">
      <c r="A41" s="93" t="n"/>
      <c r="B41" s="93" t="n"/>
      <c r="C41" s="93" t="n"/>
      <c r="D41" s="93" t="n"/>
      <c r="E41" s="93" t="n"/>
      <c r="F41" s="93" t="n"/>
    </row>
    <row r="42">
      <c r="A42" s="93" t="n"/>
      <c r="B42" s="93" t="n"/>
      <c r="C42" s="93" t="n"/>
      <c r="D42" s="93" t="n"/>
      <c r="E42" s="93" t="n"/>
      <c r="F42" s="93" t="n"/>
    </row>
    <row r="43">
      <c r="A43" s="93" t="n"/>
      <c r="B43" s="93" t="n"/>
      <c r="C43" s="93" t="n"/>
      <c r="D43" s="93" t="n"/>
      <c r="E43" s="93" t="n"/>
      <c r="F43" s="93" t="n"/>
    </row>
    <row r="44">
      <c r="A44" s="93" t="n"/>
      <c r="B44" s="93" t="n"/>
      <c r="C44" s="93" t="n"/>
      <c r="D44" s="93" t="n"/>
      <c r="E44" s="93" t="n"/>
      <c r="F44" s="93" t="n"/>
    </row>
    <row r="45">
      <c r="A45" s="93" t="n"/>
      <c r="B45" s="93" t="n"/>
      <c r="C45" s="93" t="n"/>
      <c r="D45" s="93" t="n"/>
      <c r="E45" s="93" t="n"/>
      <c r="F45" s="93" t="n"/>
    </row>
    <row r="46">
      <c r="A46" s="93" t="n"/>
      <c r="B46" s="93" t="n"/>
      <c r="C46" s="93" t="n"/>
      <c r="D46" s="93" t="n"/>
      <c r="E46" s="93" t="n"/>
      <c r="F46" s="93" t="n"/>
    </row>
    <row r="47">
      <c r="A47" s="93" t="n"/>
      <c r="B47" s="93" t="n"/>
      <c r="C47" s="93" t="n"/>
      <c r="D47" s="93" t="n"/>
      <c r="E47" s="93" t="n"/>
      <c r="F47" s="93" t="n"/>
    </row>
    <row r="48">
      <c r="A48" s="93" t="n"/>
      <c r="B48" s="93" t="n"/>
      <c r="C48" s="93" t="n"/>
      <c r="D48" s="93" t="n"/>
      <c r="E48" s="93" t="n"/>
      <c r="F48" s="93" t="n"/>
    </row>
    <row r="49">
      <c r="A49" s="93" t="n"/>
      <c r="B49" s="93" t="n"/>
      <c r="C49" s="93" t="n"/>
      <c r="D49" s="93" t="n"/>
      <c r="E49" s="93" t="n"/>
      <c r="F49" s="93" t="n"/>
      <c r="G49" s="93" t="n"/>
    </row>
    <row r="50">
      <c r="A50" s="93" t="n"/>
      <c r="B50" s="93" t="n"/>
      <c r="C50" s="93" t="n"/>
      <c r="D50" s="93" t="n"/>
      <c r="E50" s="93" t="n"/>
      <c r="F50" s="93" t="n"/>
      <c r="G50" s="93" t="n"/>
    </row>
    <row r="51">
      <c r="A51" s="93" t="n"/>
      <c r="B51" s="93" t="n"/>
      <c r="C51" s="93" t="n"/>
      <c r="D51" s="93" t="n"/>
      <c r="E51" s="93" t="n"/>
      <c r="F51" s="93" t="n"/>
      <c r="G51" s="93" t="n"/>
    </row>
    <row r="52">
      <c r="A52" s="93" t="n"/>
      <c r="B52" s="93" t="n"/>
      <c r="C52" s="93" t="n"/>
      <c r="D52" s="93" t="n"/>
      <c r="E52" s="93" t="n"/>
      <c r="F52" s="93" t="n"/>
      <c r="G52" s="93" t="n"/>
    </row>
    <row r="53">
      <c r="A53" s="93" t="n"/>
      <c r="B53" s="93" t="n"/>
      <c r="C53" s="93" t="n"/>
      <c r="D53" s="93" t="n"/>
      <c r="E53" s="93" t="n"/>
      <c r="F53" s="93" t="n"/>
      <c r="G53" s="93" t="n"/>
    </row>
    <row r="54">
      <c r="A54" s="93" t="n"/>
      <c r="B54" s="93" t="n"/>
      <c r="C54" s="93" t="n"/>
      <c r="D54" s="93" t="n"/>
      <c r="E54" s="93" t="n"/>
      <c r="F54" s="93" t="n"/>
      <c r="G54" s="93" t="n"/>
    </row>
    <row r="55">
      <c r="A55" s="93" t="n"/>
      <c r="B55" s="93" t="n"/>
      <c r="C55" s="93" t="n"/>
      <c r="D55" s="93" t="n"/>
      <c r="E55" s="93" t="n"/>
      <c r="F55" s="93" t="n"/>
      <c r="G55" s="93" t="n"/>
    </row>
    <row r="56">
      <c r="A56" s="93" t="n"/>
      <c r="B56" s="93" t="n"/>
      <c r="C56" s="93" t="n"/>
      <c r="D56" s="93" t="n"/>
      <c r="E56" s="93" t="n"/>
      <c r="F56" s="93" t="n"/>
      <c r="G56" s="93" t="n"/>
    </row>
    <row r="57">
      <c r="A57" s="93" t="n"/>
      <c r="B57" s="93" t="n"/>
      <c r="C57" s="93" t="n"/>
      <c r="D57" s="93" t="n"/>
      <c r="E57" s="93" t="n"/>
      <c r="F57" s="93" t="n"/>
      <c r="G57" s="93" t="n"/>
    </row>
    <row r="58">
      <c r="A58" s="93" t="n"/>
      <c r="B58" s="93" t="n"/>
      <c r="C58" s="93" t="n"/>
      <c r="D58" s="93" t="n"/>
      <c r="E58" s="93" t="n"/>
      <c r="F58" s="93" t="n"/>
      <c r="G58" s="93" t="n"/>
    </row>
    <row r="59">
      <c r="A59" s="93" t="n"/>
      <c r="B59" s="93" t="n"/>
      <c r="C59" s="93" t="n"/>
      <c r="D59" s="93" t="n"/>
      <c r="E59" s="93" t="n"/>
      <c r="F59" s="93" t="n"/>
      <c r="G59" s="93" t="n"/>
    </row>
    <row r="60">
      <c r="A60" s="93" t="n"/>
      <c r="B60" s="93" t="n"/>
      <c r="C60" s="93" t="n"/>
      <c r="D60" s="93" t="n"/>
      <c r="E60" s="93" t="n"/>
      <c r="F60" s="93" t="n"/>
      <c r="G60" s="93" t="n"/>
    </row>
    <row r="61">
      <c r="A61" s="93" t="n"/>
      <c r="B61" s="93" t="n"/>
      <c r="C61" s="93" t="n"/>
      <c r="D61" s="93" t="n"/>
      <c r="E61" s="93" t="n"/>
      <c r="F61" s="93" t="n"/>
      <c r="G61" s="93" t="n"/>
    </row>
    <row r="62">
      <c r="A62" s="93" t="n"/>
      <c r="B62" s="93" t="n"/>
      <c r="C62" s="93" t="n"/>
      <c r="D62" s="93" t="n"/>
      <c r="G62" s="93" t="n"/>
    </row>
    <row r="63">
      <c r="A63" s="93" t="n"/>
      <c r="B63" s="93" t="n"/>
      <c r="C63" s="93" t="n"/>
      <c r="D63" s="93" t="n"/>
      <c r="G63" s="93" t="n"/>
    </row>
    <row r="64">
      <c r="A64" s="93" t="n"/>
      <c r="B64" s="93" t="n"/>
      <c r="C64" s="93" t="n"/>
      <c r="D64" s="93" t="n"/>
      <c r="G64" s="93" t="n"/>
    </row>
    <row r="65">
      <c r="D65" s="93" t="n"/>
    </row>
    <row r="66">
      <c r="D66" s="93" t="n"/>
    </row>
    <row r="67">
      <c r="D67" s="93" t="n"/>
    </row>
    <row r="68">
      <c r="D68" s="93" t="n"/>
    </row>
    <row r="69">
      <c r="D69" s="93" t="n"/>
    </row>
    <row r="70">
      <c r="D70" s="93" t="n"/>
    </row>
    <row r="71">
      <c r="D71" s="93" t="n"/>
    </row>
    <row r="72">
      <c r="D72" s="93" t="n"/>
    </row>
    <row r="73">
      <c r="D73" s="93" t="n"/>
    </row>
    <row r="74">
      <c r="D74" s="93" t="n"/>
    </row>
    <row r="75">
      <c r="D75" s="93" t="n"/>
    </row>
    <row r="76">
      <c r="D76" s="93" t="n"/>
    </row>
    <row r="77">
      <c r="D77" s="93" t="n"/>
    </row>
    <row r="78">
      <c r="D78" s="93" t="n"/>
    </row>
    <row r="79">
      <c r="D79" s="93" t="n"/>
    </row>
    <row r="80">
      <c r="D80" s="93" t="n"/>
    </row>
    <row r="81">
      <c r="D81" s="93" t="n"/>
    </row>
    <row r="82">
      <c r="D82" s="93" t="n"/>
    </row>
    <row r="83">
      <c r="D83" s="93" t="n"/>
    </row>
    <row r="84">
      <c r="D84" s="93" t="n"/>
    </row>
    <row r="85">
      <c r="D85" s="93" t="n"/>
    </row>
    <row r="86">
      <c r="D86" s="93" t="n"/>
    </row>
    <row r="87">
      <c r="D87" s="93" t="n"/>
    </row>
    <row r="88">
      <c r="D88" s="93" t="n"/>
    </row>
    <row r="89">
      <c r="D89" s="93" t="n"/>
    </row>
    <row r="90">
      <c r="D90" s="93" t="n"/>
    </row>
    <row r="91">
      <c r="D91" s="93" t="n"/>
    </row>
    <row r="92">
      <c r="D92" s="93" t="n"/>
    </row>
    <row r="93">
      <c r="D93" s="93" t="n"/>
    </row>
    <row r="94">
      <c r="D94" s="93" t="n"/>
    </row>
    <row r="95">
      <c r="D95" s="93" t="n"/>
    </row>
    <row r="96">
      <c r="D96" s="93" t="n"/>
    </row>
    <row r="97">
      <c r="D97" s="93" t="n"/>
    </row>
    <row r="98">
      <c r="D98" s="93" t="n"/>
    </row>
    <row r="99">
      <c r="D99" s="93" t="n"/>
    </row>
    <row r="100">
      <c r="D100" s="93" t="n"/>
    </row>
    <row r="101">
      <c r="D101" s="93" t="n"/>
    </row>
    <row r="102">
      <c r="D102" s="93" t="n"/>
    </row>
    <row r="103">
      <c r="D103" s="93" t="n"/>
    </row>
    <row r="104">
      <c r="D104" s="93" t="n"/>
    </row>
    <row r="105">
      <c r="D105" s="93" t="n"/>
    </row>
    <row r="106">
      <c r="D106" s="93" t="n"/>
    </row>
    <row r="107">
      <c r="D107" s="93" t="n"/>
    </row>
    <row r="108">
      <c r="D108" s="93" t="n"/>
    </row>
    <row r="109">
      <c r="D109" s="93" t="n"/>
    </row>
    <row r="110">
      <c r="D110" s="93" t="n"/>
    </row>
    <row r="111">
      <c r="D111" s="93" t="n"/>
    </row>
    <row r="112">
      <c r="D112" s="93" t="n"/>
    </row>
    <row r="113">
      <c r="D113" s="93" t="n"/>
    </row>
    <row r="114">
      <c r="D114" s="93" t="n"/>
    </row>
    <row r="115">
      <c r="D115" s="93" t="n"/>
    </row>
    <row r="116">
      <c r="D116" s="93" t="n"/>
    </row>
    <row r="117">
      <c r="D117" s="93" t="n"/>
    </row>
    <row r="118">
      <c r="D118" s="93" t="n"/>
    </row>
    <row r="119">
      <c r="D119" s="93" t="n"/>
    </row>
    <row r="120">
      <c r="D120" s="93" t="n"/>
    </row>
    <row r="121">
      <c r="D121" s="93" t="n"/>
    </row>
    <row r="122">
      <c r="D122" s="93" t="n"/>
    </row>
    <row r="123">
      <c r="D123" s="93" t="n"/>
    </row>
    <row r="124">
      <c r="D124" s="93" t="n"/>
    </row>
    <row r="125">
      <c r="D125" s="93" t="n"/>
    </row>
    <row r="126">
      <c r="D126" s="93" t="n"/>
    </row>
    <row r="127">
      <c r="D127" s="93" t="n"/>
    </row>
    <row r="128">
      <c r="D128" s="93" t="n"/>
    </row>
    <row r="129">
      <c r="D129" s="93" t="n"/>
    </row>
    <row r="130">
      <c r="D130" s="93" t="n"/>
    </row>
    <row r="131">
      <c r="D131" s="93" t="n"/>
    </row>
    <row r="132">
      <c r="D132" s="93" t="n"/>
    </row>
    <row r="133">
      <c r="D133" s="93" t="n"/>
    </row>
    <row r="134">
      <c r="D134" s="93" t="n"/>
    </row>
    <row r="135">
      <c r="D135" s="93" t="n"/>
    </row>
    <row r="136">
      <c r="D136" s="93" t="n"/>
    </row>
    <row r="137">
      <c r="D137" s="93" t="n"/>
    </row>
    <row r="138">
      <c r="D138" s="93" t="n"/>
    </row>
    <row r="139">
      <c r="D139" s="93" t="n"/>
    </row>
    <row r="140">
      <c r="D140" s="93" t="n"/>
    </row>
    <row r="141">
      <c r="D141" s="93" t="n"/>
    </row>
    <row r="142">
      <c r="D142" s="93" t="n"/>
    </row>
    <row r="143">
      <c r="D143" s="93" t="n"/>
    </row>
    <row r="144">
      <c r="D144" s="93" t="n"/>
    </row>
    <row r="145">
      <c r="D145" s="93" t="n"/>
    </row>
    <row r="146">
      <c r="D146" s="93" t="n"/>
    </row>
    <row r="147">
      <c r="D147" s="93" t="n"/>
    </row>
    <row r="148">
      <c r="D148" s="93" t="n"/>
    </row>
    <row r="149">
      <c r="D149" s="93" t="n"/>
    </row>
    <row r="150">
      <c r="D150" s="93" t="n"/>
    </row>
    <row r="151">
      <c r="D151" s="93" t="n"/>
    </row>
    <row r="152">
      <c r="D152" s="93" t="n"/>
    </row>
    <row r="153">
      <c r="D153" s="93" t="n"/>
    </row>
    <row r="154">
      <c r="D154" s="93" t="n"/>
    </row>
    <row r="155">
      <c r="D155" s="93" t="n"/>
    </row>
    <row r="156">
      <c r="D156" s="93" t="n"/>
    </row>
    <row r="157">
      <c r="D157" s="93" t="n"/>
    </row>
    <row r="158">
      <c r="D158" s="93" t="n"/>
    </row>
    <row r="159">
      <c r="D159" s="93" t="n"/>
    </row>
    <row r="160">
      <c r="D160" s="93" t="n"/>
    </row>
    <row r="161">
      <c r="D161" s="93" t="n"/>
    </row>
    <row r="162">
      <c r="D162" s="93" t="n"/>
    </row>
    <row r="163">
      <c r="D163" s="93" t="n"/>
    </row>
    <row r="164">
      <c r="D164" s="93" t="n"/>
    </row>
    <row r="165">
      <c r="D165" s="93" t="n"/>
    </row>
    <row r="166">
      <c r="D166" s="93" t="n"/>
    </row>
    <row r="167">
      <c r="D167" s="93" t="n"/>
    </row>
    <row r="168">
      <c r="D168" s="93" t="n"/>
    </row>
    <row r="169">
      <c r="D169" s="93" t="n"/>
    </row>
    <row r="170">
      <c r="D170" s="93" t="n"/>
    </row>
    <row r="171">
      <c r="D171" s="93" t="n"/>
    </row>
    <row r="172">
      <c r="D172" s="93" t="n"/>
    </row>
    <row r="173">
      <c r="D173" s="93" t="n"/>
    </row>
    <row r="174">
      <c r="D174" s="93" t="n"/>
    </row>
    <row r="175">
      <c r="D175" s="93" t="n"/>
    </row>
    <row r="176">
      <c r="D176" s="93" t="n"/>
    </row>
    <row r="177">
      <c r="D177" s="93" t="n"/>
    </row>
    <row r="178">
      <c r="D178" s="93" t="n"/>
    </row>
    <row r="179">
      <c r="D179" s="93" t="n"/>
    </row>
    <row r="180">
      <c r="D180" s="93" t="n"/>
    </row>
    <row r="181">
      <c r="D181" s="93" t="n"/>
    </row>
    <row r="182">
      <c r="D182" s="93" t="n"/>
    </row>
    <row r="183">
      <c r="D183" s="93" t="n"/>
    </row>
    <row r="184">
      <c r="D184" s="93" t="n"/>
    </row>
    <row r="185">
      <c r="D185" s="93" t="n"/>
    </row>
    <row r="186">
      <c r="D186" s="93" t="n"/>
    </row>
    <row r="187">
      <c r="D187" s="93" t="n"/>
    </row>
    <row r="188">
      <c r="D188" s="93" t="n"/>
    </row>
    <row r="189">
      <c r="D189" s="93" t="n"/>
    </row>
    <row r="190">
      <c r="D190" s="93" t="n"/>
    </row>
    <row r="191">
      <c r="D191" s="93" t="n"/>
    </row>
    <row r="192">
      <c r="D192" s="93" t="n"/>
    </row>
    <row r="193">
      <c r="D193" s="93" t="n"/>
    </row>
    <row r="194">
      <c r="D194" s="93" t="n"/>
    </row>
    <row r="195">
      <c r="D195" s="93" t="n"/>
    </row>
    <row r="196">
      <c r="D196" s="93" t="n"/>
    </row>
    <row r="197">
      <c r="D197" s="93" t="n"/>
    </row>
    <row r="198">
      <c r="D198" s="93" t="n"/>
    </row>
    <row r="199">
      <c r="D199" s="93" t="n"/>
    </row>
    <row r="200">
      <c r="D200" s="93" t="n"/>
    </row>
    <row r="201">
      <c r="D201" s="93" t="n"/>
    </row>
    <row r="202">
      <c r="D202" s="93" t="n"/>
    </row>
    <row r="203">
      <c r="D203" s="93" t="n"/>
    </row>
    <row r="204">
      <c r="D204" s="93" t="n"/>
    </row>
    <row r="205">
      <c r="D205" s="93" t="n"/>
    </row>
    <row r="206">
      <c r="D206" s="93" t="n"/>
    </row>
    <row r="207">
      <c r="D207" s="93" t="n"/>
    </row>
    <row r="208">
      <c r="D208" s="93" t="n"/>
    </row>
    <row r="209">
      <c r="D209" s="93" t="n"/>
    </row>
    <row r="210">
      <c r="D210" s="93" t="n"/>
    </row>
    <row r="211">
      <c r="D211" s="93" t="n"/>
    </row>
    <row r="212">
      <c r="D212" s="93" t="n"/>
    </row>
    <row r="213">
      <c r="D213" s="93" t="n"/>
    </row>
    <row r="214">
      <c r="D214" s="93" t="n"/>
    </row>
    <row r="215">
      <c r="D215" s="93" t="n"/>
    </row>
    <row r="216">
      <c r="D216" s="93" t="n"/>
    </row>
    <row r="217">
      <c r="D217" s="93" t="n"/>
    </row>
    <row r="218">
      <c r="D218" s="93" t="n"/>
    </row>
    <row r="219">
      <c r="D219" s="93" t="n"/>
    </row>
    <row r="220">
      <c r="D220" s="93" t="n"/>
    </row>
    <row r="221">
      <c r="D221" s="93" t="n"/>
    </row>
    <row r="222">
      <c r="D222" s="93" t="n"/>
    </row>
    <row r="223">
      <c r="D223" s="93" t="n"/>
    </row>
    <row r="224">
      <c r="D224" s="93" t="n"/>
    </row>
    <row r="225">
      <c r="D225" s="93" t="n"/>
    </row>
    <row r="226">
      <c r="D226" s="93" t="n"/>
    </row>
    <row r="227">
      <c r="D227" s="93" t="n"/>
    </row>
    <row r="228">
      <c r="D228" s="93" t="n"/>
    </row>
    <row r="229">
      <c r="D229" s="93" t="n"/>
    </row>
    <row r="230">
      <c r="D230" s="93" t="n"/>
    </row>
    <row r="231">
      <c r="D231" s="93" t="n"/>
    </row>
    <row r="232">
      <c r="D232" s="93" t="n"/>
    </row>
    <row r="233">
      <c r="D233" s="93" t="n"/>
    </row>
    <row r="234">
      <c r="D234" s="93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3:C1834"/>
  <sheetViews>
    <sheetView topLeftCell="A4" workbookViewId="0">
      <selection activeCell="D18" sqref="D18"/>
    </sheetView>
  </sheetViews>
  <sheetFormatPr baseColWidth="8" defaultRowHeight="17.4" outlineLevelCol="0"/>
  <cols>
    <col width="18.8984375" bestFit="1" customWidth="1" style="92" min="1" max="1"/>
    <col width="14.5" bestFit="1" customWidth="1" style="92" min="2" max="2"/>
    <col width="14.5" bestFit="1" customWidth="1" style="128" min="3" max="3"/>
    <col width="14.5" bestFit="1" customWidth="1" style="92" min="4" max="11"/>
    <col width="11.19921875" bestFit="1" customWidth="1" style="92" min="12" max="12"/>
    <col width="13.19921875" bestFit="1" customWidth="1" style="92" min="13" max="13"/>
    <col width="10.19921875" bestFit="1" customWidth="1" style="92" min="14" max="14"/>
    <col width="16.3984375" bestFit="1" customWidth="1" style="92" min="15" max="15"/>
    <col width="14.5" bestFit="1" customWidth="1" style="92" min="16" max="16"/>
    <col width="11.19921875" bestFit="1" customWidth="1" style="92" min="17" max="17"/>
    <col width="13.19921875" bestFit="1" customWidth="1" style="92" min="18" max="18"/>
    <col width="12" bestFit="1" customWidth="1" style="92" min="19" max="19"/>
    <col width="13.19921875" bestFit="1" customWidth="1" style="92" min="20" max="20"/>
    <col width="11.19921875" bestFit="1" customWidth="1" style="92" min="21" max="21"/>
  </cols>
  <sheetData>
    <row r="3">
      <c r="A3" s="1" t="inlineStr">
        <is>
          <t>일자</t>
        </is>
      </c>
      <c r="B3" s="93" t="inlineStr">
        <is>
          <t>(모두)</t>
        </is>
      </c>
    </row>
    <row r="5">
      <c r="A5" s="1" t="inlineStr">
        <is>
          <t>채널</t>
        </is>
      </c>
      <c r="B5" s="93" t="inlineStr">
        <is>
          <t>합계 : 판매액</t>
        </is>
      </c>
      <c r="C5" s="93" t="n"/>
    </row>
    <row r="6">
      <c r="A6" s="93" t="inlineStr">
        <is>
          <t>W컨셉</t>
        </is>
      </c>
      <c r="B6" s="126" t="n">
        <v>146275000</v>
      </c>
      <c r="C6" s="93" t="n"/>
    </row>
    <row r="7">
      <c r="A7" s="93" t="inlineStr">
        <is>
          <t>굿닥</t>
        </is>
      </c>
      <c r="B7" s="126" t="n">
        <v>314000</v>
      </c>
      <c r="C7" s="93" t="n"/>
    </row>
    <row r="8">
      <c r="A8" s="93" t="inlineStr">
        <is>
          <t>글로우데이즈 시코르</t>
        </is>
      </c>
      <c r="B8" s="126" t="n">
        <v>72834514</v>
      </c>
      <c r="C8" s="93" t="n"/>
    </row>
    <row r="9">
      <c r="A9" s="93" t="inlineStr">
        <is>
          <t>라자다싱가폴</t>
        </is>
      </c>
      <c r="B9" s="126" t="n">
        <v>24309</v>
      </c>
      <c r="C9" s="93" t="n"/>
    </row>
    <row r="10">
      <c r="A10" s="93" t="inlineStr">
        <is>
          <t>랄라블라</t>
        </is>
      </c>
      <c r="B10" s="126" t="n">
        <v>694451555</v>
      </c>
      <c r="C10" s="93" t="n"/>
    </row>
    <row r="11">
      <c r="A11" s="93" t="inlineStr">
        <is>
          <t>쇼피대만</t>
        </is>
      </c>
      <c r="B11" s="126" t="n">
        <v>35455</v>
      </c>
      <c r="C11" s="93" t="n"/>
    </row>
    <row r="12">
      <c r="A12" s="93" t="inlineStr">
        <is>
          <t>쇼피말레이시아</t>
        </is>
      </c>
      <c r="B12" s="126" t="n">
        <v>104928</v>
      </c>
      <c r="C12" s="93" t="n"/>
    </row>
    <row r="13">
      <c r="A13" s="93" t="inlineStr">
        <is>
          <t>쇼피싱가폴</t>
        </is>
      </c>
      <c r="B13" s="126" t="n">
        <v>142792</v>
      </c>
      <c r="C13" s="93" t="n"/>
    </row>
    <row r="14">
      <c r="A14" s="93" t="inlineStr">
        <is>
          <t>쇼피인도네시아</t>
        </is>
      </c>
      <c r="B14" s="126" t="n">
        <v>107546</v>
      </c>
      <c r="C14" s="93" t="n"/>
    </row>
    <row r="15">
      <c r="A15" s="93" t="inlineStr">
        <is>
          <t>쇼피태국</t>
        </is>
      </c>
      <c r="B15" s="126" t="n">
        <v>2255784</v>
      </c>
      <c r="C15" s="93" t="n"/>
    </row>
    <row r="16">
      <c r="A16" s="93" t="inlineStr">
        <is>
          <t>쇼피필리핀</t>
        </is>
      </c>
      <c r="B16" s="126" t="n">
        <v>206697</v>
      </c>
      <c r="C16" s="93" t="n"/>
    </row>
    <row r="17">
      <c r="A17" s="93" t="inlineStr">
        <is>
          <t>스타일쉐어</t>
        </is>
      </c>
      <c r="B17" s="126" t="n">
        <v>51784000</v>
      </c>
      <c r="C17" s="93" t="n"/>
    </row>
    <row r="18">
      <c r="A18" s="93" t="inlineStr">
        <is>
          <t>아누아 CS</t>
        </is>
      </c>
      <c r="B18" s="126" t="n">
        <v>40000</v>
      </c>
      <c r="C18" s="93" t="n"/>
    </row>
    <row r="19">
      <c r="A19" s="93" t="inlineStr">
        <is>
          <t>카페24</t>
        </is>
      </c>
      <c r="B19" s="126" t="n">
        <v>4110645000</v>
      </c>
      <c r="C19" s="93" t="n"/>
    </row>
    <row r="20">
      <c r="A20" s="93" t="inlineStr">
        <is>
          <t>큐텐</t>
        </is>
      </c>
      <c r="B20" s="126" t="n">
        <v>168820000</v>
      </c>
      <c r="C20" s="93" t="n"/>
    </row>
    <row r="21">
      <c r="A21" s="93" t="inlineStr">
        <is>
          <t>큐텐싱가폴</t>
        </is>
      </c>
      <c r="B21" s="126" t="n">
        <v>101141</v>
      </c>
      <c r="C21" s="93" t="n"/>
    </row>
    <row r="22">
      <c r="A22" s="93" t="inlineStr">
        <is>
          <t>큐텐재팬</t>
        </is>
      </c>
      <c r="B22" s="126" t="n">
        <v>48959500</v>
      </c>
      <c r="C22" s="93" t="n"/>
    </row>
    <row r="23">
      <c r="A23" s="93" t="inlineStr">
        <is>
          <t>현대면세점</t>
        </is>
      </c>
      <c r="B23" s="126" t="n">
        <v>3087000</v>
      </c>
      <c r="C23" s="93" t="n"/>
    </row>
    <row r="24">
      <c r="A24" s="93" t="inlineStr">
        <is>
          <t>화해</t>
        </is>
      </c>
      <c r="B24" s="126" t="n">
        <v>15801100</v>
      </c>
      <c r="C24" s="93" t="n"/>
    </row>
    <row r="25">
      <c r="A25" s="93" t="inlineStr">
        <is>
          <t>(비어 있음)</t>
        </is>
      </c>
      <c r="B25" s="126" t="n"/>
      <c r="C25" s="93" t="n"/>
    </row>
    <row r="26">
      <c r="A26" s="93" t="inlineStr">
        <is>
          <t>총합계</t>
        </is>
      </c>
      <c r="B26" s="126" t="n">
        <v>5315990321</v>
      </c>
      <c r="C26" s="93" t="n"/>
    </row>
    <row r="27">
      <c r="A27" s="93" t="n"/>
      <c r="B27" s="93" t="n"/>
      <c r="C27" s="93" t="n"/>
    </row>
    <row r="28">
      <c r="A28" s="93" t="n"/>
      <c r="B28" s="93" t="n"/>
      <c r="C28" s="93" t="n"/>
    </row>
    <row r="29">
      <c r="A29" s="93" t="n"/>
      <c r="B29" s="93" t="n"/>
      <c r="C29" s="93" t="n"/>
    </row>
    <row r="30">
      <c r="A30" s="93" t="n"/>
      <c r="B30" s="93" t="n"/>
      <c r="C30" s="93" t="n"/>
    </row>
    <row r="31">
      <c r="A31" s="93" t="n"/>
      <c r="B31" s="93" t="n"/>
      <c r="C31" s="93" t="n"/>
    </row>
    <row r="32">
      <c r="A32" s="93" t="n"/>
      <c r="B32" s="93" t="n"/>
      <c r="C32" s="93" t="n"/>
    </row>
    <row r="33">
      <c r="C33" s="93" t="n"/>
    </row>
    <row r="34">
      <c r="C34" s="93" t="n"/>
    </row>
    <row r="35">
      <c r="C35" s="93" t="n"/>
    </row>
    <row r="36">
      <c r="C36" s="93" t="n"/>
    </row>
    <row r="37">
      <c r="C37" s="93" t="n"/>
    </row>
    <row r="38">
      <c r="C38" s="93" t="n"/>
    </row>
    <row r="39">
      <c r="C39" s="93" t="n"/>
    </row>
    <row r="40">
      <c r="C40" s="93" t="n"/>
    </row>
    <row r="41">
      <c r="C41" s="93" t="n"/>
    </row>
    <row r="42">
      <c r="C42" s="93" t="n"/>
    </row>
    <row r="43">
      <c r="C43" s="93" t="n"/>
    </row>
    <row r="44">
      <c r="C44" s="93" t="n"/>
    </row>
    <row r="45">
      <c r="C45" s="93" t="n"/>
    </row>
    <row r="46">
      <c r="C46" s="93" t="n"/>
    </row>
    <row r="47">
      <c r="C47" s="93" t="n"/>
    </row>
    <row r="48">
      <c r="C48" s="93" t="n"/>
    </row>
    <row r="49">
      <c r="C49" s="93" t="n"/>
    </row>
    <row r="50">
      <c r="C50" s="93" t="n"/>
    </row>
    <row r="51">
      <c r="C51" s="93" t="n"/>
    </row>
    <row r="52">
      <c r="C52" s="93" t="n"/>
    </row>
    <row r="53">
      <c r="C53" s="93" t="n"/>
    </row>
    <row r="54">
      <c r="C54" s="93" t="n"/>
    </row>
    <row r="55">
      <c r="C55" s="93" t="n"/>
    </row>
    <row r="56">
      <c r="C56" s="93" t="n"/>
    </row>
    <row r="57">
      <c r="C57" s="93" t="n"/>
    </row>
    <row r="58">
      <c r="C58" s="93" t="n"/>
    </row>
    <row r="59">
      <c r="C59" s="93" t="n"/>
    </row>
    <row r="60">
      <c r="C60" s="93" t="n"/>
    </row>
    <row r="61">
      <c r="C61" s="93" t="n"/>
    </row>
    <row r="62">
      <c r="C62" s="93" t="n"/>
    </row>
    <row r="63">
      <c r="C63" s="93" t="n"/>
    </row>
    <row r="64">
      <c r="C64" s="93" t="n"/>
    </row>
    <row r="65">
      <c r="C65" s="93" t="n"/>
    </row>
    <row r="66">
      <c r="C66" s="93" t="n"/>
    </row>
    <row r="67">
      <c r="C67" s="93" t="n"/>
    </row>
    <row r="68">
      <c r="C68" s="93" t="n"/>
    </row>
    <row r="69">
      <c r="C69" s="93" t="n"/>
    </row>
    <row r="70">
      <c r="C70" s="93" t="n"/>
    </row>
    <row r="71">
      <c r="C71" s="93" t="n"/>
    </row>
    <row r="72">
      <c r="C72" s="93" t="n"/>
    </row>
    <row r="73">
      <c r="C73" s="93" t="n"/>
    </row>
    <row r="74">
      <c r="C74" s="93" t="n"/>
    </row>
    <row r="75">
      <c r="C75" s="93" t="n"/>
    </row>
    <row r="76">
      <c r="C76" s="93" t="n"/>
    </row>
    <row r="77">
      <c r="C77" s="93" t="n"/>
    </row>
    <row r="78">
      <c r="C78" s="93" t="n"/>
    </row>
    <row r="79">
      <c r="C79" s="93" t="n"/>
    </row>
    <row r="80">
      <c r="C80" s="93" t="n"/>
    </row>
    <row r="81">
      <c r="C81" s="93" t="n"/>
    </row>
    <row r="82">
      <c r="C82" s="93" t="n"/>
    </row>
    <row r="83">
      <c r="C83" s="93" t="n"/>
    </row>
    <row r="84">
      <c r="C84" s="93" t="n"/>
    </row>
    <row r="85">
      <c r="C85" s="93" t="n"/>
    </row>
    <row r="86">
      <c r="C86" s="93" t="n"/>
    </row>
    <row r="87">
      <c r="C87" s="93" t="n"/>
    </row>
    <row r="88">
      <c r="C88" s="93" t="n"/>
    </row>
    <row r="89">
      <c r="C89" s="93" t="n"/>
    </row>
    <row r="90">
      <c r="C90" s="93" t="n"/>
    </row>
    <row r="91">
      <c r="C91" s="93" t="n"/>
    </row>
    <row r="92">
      <c r="C92" s="93" t="n"/>
    </row>
    <row r="93">
      <c r="C93" s="93" t="n"/>
    </row>
    <row r="94">
      <c r="C94" s="93" t="n"/>
    </row>
    <row r="95">
      <c r="C95" s="93" t="n"/>
    </row>
    <row r="96">
      <c r="C96" s="93" t="n"/>
    </row>
    <row r="97">
      <c r="C97" s="93" t="n"/>
    </row>
    <row r="98">
      <c r="C98" s="93" t="n"/>
    </row>
    <row r="99">
      <c r="C99" s="93" t="n"/>
    </row>
    <row r="100">
      <c r="C100" s="93" t="n"/>
    </row>
    <row r="101">
      <c r="C101" s="93" t="n"/>
    </row>
    <row r="102">
      <c r="C102" s="93" t="n"/>
    </row>
    <row r="103">
      <c r="C103" s="93" t="n"/>
    </row>
    <row r="104">
      <c r="C104" s="93" t="n"/>
    </row>
    <row r="105">
      <c r="C105" s="93" t="n"/>
    </row>
    <row r="106">
      <c r="C106" s="93" t="n"/>
    </row>
    <row r="107">
      <c r="C107" s="93" t="n"/>
    </row>
    <row r="108">
      <c r="C108" s="93" t="n"/>
    </row>
    <row r="109">
      <c r="C109" s="93" t="n"/>
    </row>
    <row r="110">
      <c r="C110" s="93" t="n"/>
    </row>
    <row r="111">
      <c r="C111" s="93" t="n"/>
    </row>
    <row r="112">
      <c r="C112" s="93" t="n"/>
    </row>
    <row r="113">
      <c r="C113" s="93" t="n"/>
    </row>
    <row r="114">
      <c r="C114" s="93" t="n"/>
    </row>
    <row r="115">
      <c r="C115" s="93" t="n"/>
    </row>
    <row r="116">
      <c r="C116" s="93" t="n"/>
    </row>
    <row r="117">
      <c r="C117" s="93" t="n"/>
    </row>
    <row r="118">
      <c r="C118" s="93" t="n"/>
    </row>
    <row r="119">
      <c r="C119" s="93" t="n"/>
    </row>
    <row r="120">
      <c r="C120" s="93" t="n"/>
    </row>
    <row r="121">
      <c r="C121" s="93" t="n"/>
    </row>
    <row r="122">
      <c r="C122" s="93" t="n"/>
    </row>
    <row r="123">
      <c r="C123" s="93" t="n"/>
    </row>
    <row r="124">
      <c r="C124" s="93" t="n"/>
    </row>
    <row r="125">
      <c r="C125" s="93" t="n"/>
    </row>
    <row r="126">
      <c r="C126" s="93" t="n"/>
    </row>
    <row r="127">
      <c r="C127" s="93" t="n"/>
    </row>
    <row r="128">
      <c r="C128" s="93" t="n"/>
    </row>
    <row r="129">
      <c r="C129" s="93" t="n"/>
    </row>
    <row r="130">
      <c r="C130" s="93" t="n"/>
    </row>
    <row r="131">
      <c r="C131" s="93" t="n"/>
    </row>
    <row r="132">
      <c r="C132" s="93" t="n"/>
    </row>
    <row r="133">
      <c r="C133" s="93" t="n"/>
    </row>
    <row r="134">
      <c r="C134" s="93" t="n"/>
    </row>
    <row r="135">
      <c r="C135" s="93" t="n"/>
    </row>
    <row r="136">
      <c r="C136" s="93" t="n"/>
    </row>
    <row r="137">
      <c r="C137" s="93" t="n"/>
    </row>
    <row r="138">
      <c r="C138" s="93" t="n"/>
    </row>
    <row r="139">
      <c r="C139" s="93" t="n"/>
    </row>
    <row r="140">
      <c r="C140" s="93" t="n"/>
    </row>
    <row r="141">
      <c r="C141" s="93" t="n"/>
    </row>
    <row r="142">
      <c r="C142" s="93" t="n"/>
    </row>
    <row r="143">
      <c r="C143" s="93" t="n"/>
    </row>
    <row r="144">
      <c r="C144" s="93" t="n"/>
    </row>
    <row r="145">
      <c r="C145" s="93" t="n"/>
    </row>
    <row r="146">
      <c r="C146" s="93" t="n"/>
    </row>
    <row r="147">
      <c r="C147" s="93" t="n"/>
    </row>
    <row r="148">
      <c r="C148" s="93" t="n"/>
    </row>
    <row r="149">
      <c r="C149" s="93" t="n"/>
    </row>
    <row r="150">
      <c r="C150" s="93" t="n"/>
    </row>
    <row r="151">
      <c r="C151" s="93" t="n"/>
    </row>
    <row r="152">
      <c r="C152" s="93" t="n"/>
    </row>
    <row r="153">
      <c r="C153" s="93" t="n"/>
    </row>
    <row r="154">
      <c r="C154" s="93" t="n"/>
    </row>
    <row r="155">
      <c r="C155" s="93" t="n"/>
    </row>
    <row r="156">
      <c r="C156" s="93" t="n"/>
    </row>
    <row r="157">
      <c r="C157" s="93" t="n"/>
    </row>
    <row r="158">
      <c r="C158" s="93" t="n"/>
    </row>
    <row r="159">
      <c r="C159" s="93" t="n"/>
    </row>
    <row r="160">
      <c r="C160" s="93" t="n"/>
    </row>
    <row r="161">
      <c r="C161" s="93" t="n"/>
    </row>
    <row r="162">
      <c r="C162" s="93" t="n"/>
    </row>
    <row r="163">
      <c r="C163" s="93" t="n"/>
    </row>
    <row r="164">
      <c r="C164" s="93" t="n"/>
    </row>
    <row r="165">
      <c r="C165" s="93" t="n"/>
    </row>
    <row r="166">
      <c r="C166" s="93" t="n"/>
    </row>
    <row r="167">
      <c r="C167" s="93" t="n"/>
    </row>
    <row r="168">
      <c r="C168" s="93" t="n"/>
    </row>
    <row r="169">
      <c r="C169" s="93" t="n"/>
    </row>
    <row r="170">
      <c r="C170" s="93" t="n"/>
    </row>
    <row r="171">
      <c r="C171" s="93" t="n"/>
    </row>
    <row r="172">
      <c r="C172" s="93" t="n"/>
    </row>
    <row r="173">
      <c r="C173" s="93" t="n"/>
    </row>
    <row r="174">
      <c r="C174" s="93" t="n"/>
    </row>
    <row r="175">
      <c r="C175" s="93" t="n"/>
    </row>
    <row r="176">
      <c r="C176" s="93" t="n"/>
    </row>
    <row r="177">
      <c r="C177" s="93" t="n"/>
    </row>
    <row r="178">
      <c r="C178" s="93" t="n"/>
    </row>
    <row r="179">
      <c r="C179" s="93" t="n"/>
    </row>
    <row r="180">
      <c r="C180" s="93" t="n"/>
    </row>
    <row r="181">
      <c r="C181" s="93" t="n"/>
    </row>
    <row r="182">
      <c r="C182" s="93" t="n"/>
    </row>
    <row r="183">
      <c r="C183" s="93" t="n"/>
    </row>
    <row r="184">
      <c r="C184" s="93" t="n"/>
    </row>
    <row r="185">
      <c r="C185" s="93" t="n"/>
    </row>
    <row r="186">
      <c r="C186" s="93" t="n"/>
    </row>
    <row r="187">
      <c r="C187" s="93" t="n"/>
    </row>
    <row r="188">
      <c r="C188" s="93" t="n"/>
    </row>
    <row r="189">
      <c r="C189" s="93" t="n"/>
    </row>
    <row r="190">
      <c r="C190" s="93" t="n"/>
    </row>
    <row r="191">
      <c r="C191" s="93" t="n"/>
    </row>
    <row r="192">
      <c r="C192" s="93" t="n"/>
    </row>
    <row r="193">
      <c r="C193" s="93" t="n"/>
    </row>
    <row r="194">
      <c r="C194" s="93" t="n"/>
    </row>
    <row r="195">
      <c r="C195" s="93" t="n"/>
    </row>
    <row r="196">
      <c r="C196" s="93" t="n"/>
    </row>
    <row r="197">
      <c r="C197" s="93" t="n"/>
    </row>
    <row r="198">
      <c r="C198" s="93" t="n"/>
    </row>
    <row r="199">
      <c r="C199" s="93" t="n"/>
    </row>
    <row r="200">
      <c r="C200" s="93" t="n"/>
    </row>
    <row r="201">
      <c r="C201" s="93" t="n"/>
    </row>
    <row r="202">
      <c r="C202" s="93" t="n"/>
    </row>
    <row r="203">
      <c r="C203" s="93" t="n"/>
    </row>
    <row r="204">
      <c r="C204" s="93" t="n"/>
    </row>
    <row r="205">
      <c r="C205" s="93" t="n"/>
    </row>
    <row r="206">
      <c r="C206" s="93" t="n"/>
    </row>
    <row r="207">
      <c r="C207" s="93" t="n"/>
    </row>
    <row r="208">
      <c r="C208" s="93" t="n"/>
    </row>
    <row r="209">
      <c r="C209" s="93" t="n"/>
    </row>
    <row r="210">
      <c r="C210" s="93" t="n"/>
    </row>
    <row r="211">
      <c r="C211" s="93" t="n"/>
    </row>
    <row r="212">
      <c r="C212" s="93" t="n"/>
    </row>
    <row r="213">
      <c r="C213" s="93" t="n"/>
    </row>
    <row r="214">
      <c r="C214" s="93" t="n"/>
    </row>
    <row r="215">
      <c r="C215" s="93" t="n"/>
    </row>
    <row r="216">
      <c r="C216" s="93" t="n"/>
    </row>
    <row r="217">
      <c r="C217" s="93" t="n"/>
    </row>
    <row r="218">
      <c r="C218" s="93" t="n"/>
    </row>
    <row r="219">
      <c r="C219" s="93" t="n"/>
    </row>
    <row r="220">
      <c r="C220" s="93" t="n"/>
    </row>
    <row r="221">
      <c r="C221" s="93" t="n"/>
    </row>
    <row r="222">
      <c r="C222" s="93" t="n"/>
    </row>
    <row r="223">
      <c r="C223" s="93" t="n"/>
    </row>
    <row r="224">
      <c r="C224" s="93" t="n"/>
    </row>
    <row r="225">
      <c r="C225" s="93" t="n"/>
    </row>
    <row r="226">
      <c r="C226" s="93" t="n"/>
    </row>
    <row r="227">
      <c r="C227" s="93" t="n"/>
    </row>
    <row r="228">
      <c r="C228" s="93" t="n"/>
    </row>
    <row r="229">
      <c r="C229" s="93" t="n"/>
    </row>
    <row r="230">
      <c r="C230" s="93" t="n"/>
    </row>
    <row r="231">
      <c r="C231" s="93" t="n"/>
    </row>
    <row r="232">
      <c r="C232" s="93" t="n"/>
    </row>
    <row r="233">
      <c r="C233" s="93" t="n"/>
    </row>
    <row r="234">
      <c r="C234" s="93" t="n"/>
    </row>
    <row r="235">
      <c r="C235" s="93" t="n"/>
    </row>
    <row r="236">
      <c r="C236" s="93" t="n"/>
    </row>
    <row r="237">
      <c r="C237" s="93" t="n"/>
    </row>
    <row r="238">
      <c r="C238" s="93" t="n"/>
    </row>
    <row r="239">
      <c r="C239" s="93" t="n"/>
    </row>
    <row r="240">
      <c r="C240" s="93" t="n"/>
    </row>
    <row r="241">
      <c r="C241" s="93" t="n"/>
    </row>
    <row r="242">
      <c r="C242" s="93" t="n"/>
    </row>
    <row r="243">
      <c r="C243" s="93" t="n"/>
    </row>
    <row r="244">
      <c r="C244" s="93" t="n"/>
    </row>
    <row r="245">
      <c r="C245" s="93" t="n"/>
    </row>
    <row r="246">
      <c r="C246" s="93" t="n"/>
    </row>
    <row r="247">
      <c r="C247" s="93" t="n"/>
    </row>
    <row r="248">
      <c r="C248" s="93" t="n"/>
    </row>
    <row r="249">
      <c r="C249" s="93" t="n"/>
    </row>
    <row r="250">
      <c r="C250" s="93" t="n"/>
    </row>
    <row r="251">
      <c r="C251" s="93" t="n"/>
    </row>
    <row r="252">
      <c r="C252" s="93" t="n"/>
    </row>
    <row r="253">
      <c r="C253" s="93" t="n"/>
    </row>
    <row r="254">
      <c r="C254" s="93" t="n"/>
    </row>
    <row r="255">
      <c r="C255" s="93" t="n"/>
    </row>
    <row r="256">
      <c r="C256" s="93" t="n"/>
    </row>
    <row r="257">
      <c r="C257" s="93" t="n"/>
    </row>
    <row r="258">
      <c r="C258" s="93" t="n"/>
    </row>
    <row r="259">
      <c r="C259" s="93" t="n"/>
    </row>
    <row r="260">
      <c r="C260" s="93" t="n"/>
    </row>
    <row r="261">
      <c r="C261" s="93" t="n"/>
    </row>
    <row r="262">
      <c r="C262" s="93" t="n"/>
    </row>
    <row r="263">
      <c r="C263" s="93" t="n"/>
    </row>
    <row r="264">
      <c r="C264" s="93" t="n"/>
    </row>
    <row r="265">
      <c r="C265" s="93" t="n"/>
    </row>
    <row r="266">
      <c r="C266" s="93" t="n"/>
    </row>
    <row r="267">
      <c r="C267" s="93" t="n"/>
    </row>
    <row r="268">
      <c r="C268" s="93" t="n"/>
    </row>
    <row r="269">
      <c r="C269" s="93" t="n"/>
    </row>
    <row r="270">
      <c r="C270" s="93" t="n"/>
    </row>
    <row r="271">
      <c r="C271" s="93" t="n"/>
    </row>
    <row r="272">
      <c r="C272" s="93" t="n"/>
    </row>
    <row r="273">
      <c r="C273" s="93" t="n"/>
    </row>
    <row r="274">
      <c r="C274" s="93" t="n"/>
    </row>
    <row r="275">
      <c r="C275" s="93" t="n"/>
    </row>
    <row r="276">
      <c r="C276" s="93" t="n"/>
    </row>
    <row r="277">
      <c r="C277" s="93" t="n"/>
    </row>
    <row r="278">
      <c r="C278" s="93" t="n"/>
    </row>
    <row r="279">
      <c r="C279" s="93" t="n"/>
    </row>
    <row r="280">
      <c r="C280" s="93" t="n"/>
    </row>
    <row r="281">
      <c r="C281" s="93" t="n"/>
    </row>
    <row r="282">
      <c r="C282" s="93" t="n"/>
    </row>
    <row r="283">
      <c r="C283" s="93" t="n"/>
    </row>
    <row r="284">
      <c r="C284" s="93" t="n"/>
    </row>
    <row r="285">
      <c r="C285" s="93" t="n"/>
    </row>
    <row r="286">
      <c r="C286" s="93" t="n"/>
    </row>
    <row r="287">
      <c r="C287" s="93" t="n"/>
    </row>
    <row r="288">
      <c r="C288" s="93" t="n"/>
    </row>
    <row r="289">
      <c r="C289" s="93" t="n"/>
    </row>
    <row r="290">
      <c r="C290" s="93" t="n"/>
    </row>
    <row r="291">
      <c r="C291" s="93" t="n"/>
    </row>
    <row r="292">
      <c r="C292" s="93" t="n"/>
    </row>
    <row r="293">
      <c r="C293" s="93" t="n"/>
    </row>
    <row r="294">
      <c r="C294" s="93" t="n"/>
    </row>
    <row r="295">
      <c r="C295" s="93" t="n"/>
    </row>
    <row r="296">
      <c r="C296" s="93" t="n"/>
    </row>
    <row r="297">
      <c r="C297" s="93" t="n"/>
    </row>
    <row r="298">
      <c r="C298" s="93" t="n"/>
    </row>
    <row r="299">
      <c r="C299" s="93" t="n"/>
    </row>
    <row r="300">
      <c r="C300" s="93" t="n"/>
    </row>
    <row r="301">
      <c r="C301" s="93" t="n"/>
    </row>
    <row r="302">
      <c r="C302" s="93" t="n"/>
    </row>
    <row r="303">
      <c r="C303" s="93" t="n"/>
    </row>
    <row r="304">
      <c r="C304" s="93" t="n"/>
    </row>
    <row r="305">
      <c r="C305" s="93" t="n"/>
    </row>
    <row r="306">
      <c r="C306" s="93" t="n"/>
    </row>
    <row r="307">
      <c r="C307" s="93" t="n"/>
    </row>
    <row r="308">
      <c r="C308" s="93" t="n"/>
    </row>
    <row r="309">
      <c r="C309" s="93" t="n"/>
    </row>
    <row r="310">
      <c r="C310" s="93" t="n"/>
    </row>
    <row r="311">
      <c r="C311" s="93" t="n"/>
    </row>
    <row r="312">
      <c r="C312" s="93" t="n"/>
    </row>
    <row r="313">
      <c r="C313" s="93" t="n"/>
    </row>
    <row r="314">
      <c r="C314" s="93" t="n"/>
    </row>
    <row r="315">
      <c r="C315" s="93" t="n"/>
    </row>
    <row r="316">
      <c r="C316" s="93" t="n"/>
    </row>
    <row r="317">
      <c r="C317" s="93" t="n"/>
    </row>
    <row r="318">
      <c r="C318" s="93" t="n"/>
    </row>
    <row r="319">
      <c r="C319" s="93" t="n"/>
    </row>
    <row r="320">
      <c r="C320" s="93" t="n"/>
    </row>
    <row r="321">
      <c r="C321" s="93" t="n"/>
    </row>
    <row r="322">
      <c r="C322" s="93" t="n"/>
    </row>
    <row r="323">
      <c r="C323" s="93" t="n"/>
    </row>
    <row r="324">
      <c r="C324" s="93" t="n"/>
    </row>
    <row r="325">
      <c r="C325" s="93" t="n"/>
    </row>
    <row r="326">
      <c r="C326" s="93" t="n"/>
    </row>
    <row r="327">
      <c r="C327" s="93" t="n"/>
    </row>
    <row r="328">
      <c r="C328" s="93" t="n"/>
    </row>
    <row r="329">
      <c r="C329" s="93" t="n"/>
    </row>
    <row r="330">
      <c r="C330" s="93" t="n"/>
    </row>
    <row r="331">
      <c r="C331" s="93" t="n"/>
    </row>
    <row r="332">
      <c r="C332" s="93" t="n"/>
    </row>
    <row r="333">
      <c r="C333" s="93" t="n"/>
    </row>
    <row r="334">
      <c r="C334" s="93" t="n"/>
    </row>
    <row r="335">
      <c r="C335" s="93" t="n"/>
    </row>
    <row r="336">
      <c r="C336" s="93" t="n"/>
    </row>
    <row r="337">
      <c r="C337" s="93" t="n"/>
    </row>
    <row r="338">
      <c r="C338" s="93" t="n"/>
    </row>
    <row r="339">
      <c r="C339" s="93" t="n"/>
    </row>
    <row r="340">
      <c r="C340" s="93" t="n"/>
    </row>
    <row r="341">
      <c r="C341" s="93" t="n"/>
    </row>
    <row r="342">
      <c r="C342" s="93" t="n"/>
    </row>
    <row r="343">
      <c r="C343" s="93" t="n"/>
    </row>
    <row r="344">
      <c r="C344" s="93" t="n"/>
    </row>
    <row r="345">
      <c r="C345" s="93" t="n"/>
    </row>
    <row r="346">
      <c r="C346" s="93" t="n"/>
    </row>
    <row r="347">
      <c r="C347" s="93" t="n"/>
    </row>
    <row r="348">
      <c r="C348" s="93" t="n"/>
    </row>
    <row r="349">
      <c r="C349" s="93" t="n"/>
    </row>
    <row r="350">
      <c r="C350" s="93" t="n"/>
    </row>
    <row r="351">
      <c r="C351" s="93" t="n"/>
    </row>
    <row r="352">
      <c r="C352" s="93" t="n"/>
    </row>
    <row r="353">
      <c r="C353" s="93" t="n"/>
    </row>
    <row r="354">
      <c r="C354" s="93" t="n"/>
    </row>
    <row r="355">
      <c r="C355" s="93" t="n"/>
    </row>
    <row r="356">
      <c r="C356" s="93" t="n"/>
    </row>
    <row r="357">
      <c r="C357" s="93" t="n"/>
    </row>
    <row r="358">
      <c r="C358" s="93" t="n"/>
    </row>
    <row r="359">
      <c r="C359" s="93" t="n"/>
    </row>
    <row r="360">
      <c r="C360" s="93" t="n"/>
    </row>
    <row r="361">
      <c r="C361" s="93" t="n"/>
    </row>
    <row r="362">
      <c r="C362" s="93" t="n"/>
    </row>
    <row r="363">
      <c r="C363" s="93" t="n"/>
    </row>
    <row r="364">
      <c r="C364" s="93" t="n"/>
    </row>
    <row r="365">
      <c r="C365" s="93" t="n"/>
    </row>
    <row r="366">
      <c r="C366" s="93" t="n"/>
    </row>
    <row r="367">
      <c r="C367" s="93" t="n"/>
    </row>
    <row r="368">
      <c r="C368" s="93" t="n"/>
    </row>
    <row r="369">
      <c r="C369" s="93" t="n"/>
    </row>
    <row r="370">
      <c r="C370" s="93" t="n"/>
    </row>
    <row r="371">
      <c r="C371" s="93" t="n"/>
    </row>
    <row r="372">
      <c r="C372" s="93" t="n"/>
    </row>
    <row r="373">
      <c r="C373" s="93" t="n"/>
    </row>
    <row r="374">
      <c r="C374" s="93" t="n"/>
    </row>
    <row r="375">
      <c r="C375" s="93" t="n"/>
    </row>
    <row r="376">
      <c r="C376" s="93" t="n"/>
    </row>
    <row r="377">
      <c r="C377" s="93" t="n"/>
    </row>
    <row r="378">
      <c r="C378" s="93" t="n"/>
    </row>
    <row r="379">
      <c r="C379" s="93" t="n"/>
    </row>
    <row r="380">
      <c r="C380" s="93" t="n"/>
    </row>
    <row r="381">
      <c r="C381" s="93" t="n"/>
    </row>
    <row r="382">
      <c r="C382" s="93" t="n"/>
    </row>
    <row r="383">
      <c r="C383" s="93" t="n"/>
    </row>
    <row r="384">
      <c r="C384" s="93" t="n"/>
    </row>
    <row r="385">
      <c r="C385" s="93" t="n"/>
    </row>
    <row r="386">
      <c r="C386" s="93" t="n"/>
    </row>
    <row r="387">
      <c r="C387" s="93" t="n"/>
    </row>
    <row r="388">
      <c r="C388" s="93" t="n"/>
    </row>
    <row r="389">
      <c r="C389" s="93" t="n"/>
    </row>
    <row r="390">
      <c r="C390" s="93" t="n"/>
    </row>
    <row r="391">
      <c r="C391" s="93" t="n"/>
    </row>
    <row r="392">
      <c r="C392" s="93" t="n"/>
    </row>
    <row r="393">
      <c r="C393" s="93" t="n"/>
    </row>
    <row r="394">
      <c r="C394" s="93" t="n"/>
    </row>
    <row r="395">
      <c r="C395" s="93" t="n"/>
    </row>
    <row r="396">
      <c r="C396" s="93" t="n"/>
    </row>
    <row r="397">
      <c r="C397" s="93" t="n"/>
    </row>
    <row r="398">
      <c r="C398" s="93" t="n"/>
    </row>
    <row r="399">
      <c r="C399" s="93" t="n"/>
    </row>
    <row r="400">
      <c r="C400" s="93" t="n"/>
    </row>
    <row r="401">
      <c r="C401" s="93" t="n"/>
    </row>
    <row r="402">
      <c r="C402" s="93" t="n"/>
    </row>
    <row r="403">
      <c r="C403" s="93" t="n"/>
    </row>
    <row r="404">
      <c r="C404" s="93" t="n"/>
    </row>
    <row r="405">
      <c r="C405" s="93" t="n"/>
    </row>
    <row r="406">
      <c r="C406" s="93" t="n"/>
    </row>
    <row r="407">
      <c r="C407" s="93" t="n"/>
    </row>
    <row r="408">
      <c r="C408" s="93" t="n"/>
    </row>
    <row r="409">
      <c r="C409" s="93" t="n"/>
    </row>
    <row r="410">
      <c r="C410" s="93" t="n"/>
    </row>
    <row r="411">
      <c r="C411" s="93" t="n"/>
    </row>
    <row r="412">
      <c r="C412" s="93" t="n"/>
    </row>
    <row r="413">
      <c r="C413" s="93" t="n"/>
    </row>
    <row r="414">
      <c r="C414" s="93" t="n"/>
    </row>
    <row r="415">
      <c r="C415" s="93" t="n"/>
    </row>
    <row r="416">
      <c r="C416" s="93" t="n"/>
    </row>
    <row r="417">
      <c r="C417" s="93" t="n"/>
    </row>
    <row r="418">
      <c r="C418" s="93" t="n"/>
    </row>
    <row r="419">
      <c r="C419" s="93" t="n"/>
    </row>
    <row r="420">
      <c r="C420" s="93" t="n"/>
    </row>
    <row r="421">
      <c r="C421" s="93" t="n"/>
    </row>
    <row r="422">
      <c r="C422" s="93" t="n"/>
    </row>
    <row r="423">
      <c r="C423" s="93" t="n"/>
    </row>
    <row r="424">
      <c r="C424" s="93" t="n"/>
    </row>
    <row r="425">
      <c r="C425" s="93" t="n"/>
    </row>
    <row r="426">
      <c r="C426" s="93" t="n"/>
    </row>
    <row r="427">
      <c r="C427" s="93" t="n"/>
    </row>
    <row r="428">
      <c r="C428" s="93" t="n"/>
    </row>
    <row r="429">
      <c r="C429" s="93" t="n"/>
    </row>
    <row r="430">
      <c r="C430" s="93" t="n"/>
    </row>
    <row r="431">
      <c r="C431" s="93" t="n"/>
    </row>
    <row r="432">
      <c r="C432" s="93" t="n"/>
    </row>
    <row r="433">
      <c r="C433" s="93" t="n"/>
    </row>
    <row r="434">
      <c r="C434" s="93" t="n"/>
    </row>
    <row r="435">
      <c r="C435" s="93" t="n"/>
    </row>
    <row r="436">
      <c r="C436" s="93" t="n"/>
    </row>
    <row r="437">
      <c r="C437" s="93" t="n"/>
    </row>
    <row r="438">
      <c r="C438" s="93" t="n"/>
    </row>
    <row r="439">
      <c r="C439" s="93" t="n"/>
    </row>
    <row r="440">
      <c r="C440" s="93" t="n"/>
    </row>
    <row r="441">
      <c r="C441" s="93" t="n"/>
    </row>
    <row r="442">
      <c r="C442" s="93" t="n"/>
    </row>
    <row r="443">
      <c r="C443" s="93" t="n"/>
    </row>
    <row r="444">
      <c r="C444" s="93" t="n"/>
    </row>
    <row r="445">
      <c r="C445" s="93" t="n"/>
    </row>
    <row r="446">
      <c r="C446" s="93" t="n"/>
    </row>
    <row r="447">
      <c r="C447" s="93" t="n"/>
    </row>
    <row r="448">
      <c r="C448" s="93" t="n"/>
    </row>
    <row r="449">
      <c r="C449" s="93" t="n"/>
    </row>
    <row r="450">
      <c r="C450" s="93" t="n"/>
    </row>
    <row r="451">
      <c r="C451" s="93" t="n"/>
    </row>
    <row r="452">
      <c r="C452" s="93" t="n"/>
    </row>
    <row r="453">
      <c r="C453" s="93" t="n"/>
    </row>
    <row r="454">
      <c r="C454" s="93" t="n"/>
    </row>
    <row r="455">
      <c r="C455" s="93" t="n"/>
    </row>
    <row r="456">
      <c r="C456" s="93" t="n"/>
    </row>
    <row r="457">
      <c r="C457" s="93" t="n"/>
    </row>
    <row r="458">
      <c r="C458" s="93" t="n"/>
    </row>
    <row r="459">
      <c r="C459" s="93" t="n"/>
    </row>
    <row r="460">
      <c r="C460" s="93" t="n"/>
    </row>
    <row r="461">
      <c r="C461" s="93" t="n"/>
    </row>
    <row r="462">
      <c r="C462" s="93" t="n"/>
    </row>
    <row r="463">
      <c r="C463" s="93" t="n"/>
    </row>
    <row r="464">
      <c r="C464" s="93" t="n"/>
    </row>
    <row r="465">
      <c r="C465" s="93" t="n"/>
    </row>
    <row r="466">
      <c r="C466" s="93" t="n"/>
    </row>
    <row r="467">
      <c r="C467" s="93" t="n"/>
    </row>
    <row r="468">
      <c r="C468" s="93" t="n"/>
    </row>
    <row r="469">
      <c r="C469" s="93" t="n"/>
    </row>
    <row r="470">
      <c r="C470" s="93" t="n"/>
    </row>
    <row r="471">
      <c r="C471" s="93" t="n"/>
    </row>
    <row r="472">
      <c r="C472" s="93" t="n"/>
    </row>
    <row r="473">
      <c r="C473" s="93" t="n"/>
    </row>
    <row r="474">
      <c r="C474" s="93" t="n"/>
    </row>
    <row r="475">
      <c r="C475" s="93" t="n"/>
    </row>
    <row r="476">
      <c r="C476" s="93" t="n"/>
    </row>
    <row r="477">
      <c r="C477" s="93" t="n"/>
    </row>
    <row r="478">
      <c r="C478" s="93" t="n"/>
    </row>
    <row r="479">
      <c r="C479" s="93" t="n"/>
    </row>
    <row r="480">
      <c r="C480" s="93" t="n"/>
    </row>
    <row r="481">
      <c r="C481" s="93" t="n"/>
    </row>
    <row r="482">
      <c r="C482" s="93" t="n"/>
    </row>
    <row r="483">
      <c r="C483" s="93" t="n"/>
    </row>
    <row r="484">
      <c r="C484" s="93" t="n"/>
    </row>
    <row r="485">
      <c r="C485" s="93" t="n"/>
    </row>
    <row r="486">
      <c r="C486" s="93" t="n"/>
    </row>
    <row r="487">
      <c r="C487" s="93" t="n"/>
    </row>
    <row r="488">
      <c r="C488" s="93" t="n"/>
    </row>
    <row r="489">
      <c r="C489" s="93" t="n"/>
    </row>
    <row r="490">
      <c r="C490" s="93" t="n"/>
    </row>
    <row r="491">
      <c r="C491" s="93" t="n"/>
    </row>
    <row r="492">
      <c r="C492" s="93" t="n"/>
    </row>
    <row r="493">
      <c r="C493" s="93" t="n"/>
    </row>
    <row r="494">
      <c r="C494" s="93" t="n"/>
    </row>
    <row r="495">
      <c r="C495" s="93" t="n"/>
    </row>
    <row r="496">
      <c r="C496" s="93" t="n"/>
    </row>
    <row r="497">
      <c r="C497" s="93" t="n"/>
    </row>
    <row r="498">
      <c r="C498" s="93" t="n"/>
    </row>
    <row r="499">
      <c r="C499" s="93" t="n"/>
    </row>
    <row r="500">
      <c r="C500" s="93" t="n"/>
    </row>
    <row r="501">
      <c r="C501" s="93" t="n"/>
    </row>
    <row r="502">
      <c r="C502" s="93" t="n"/>
    </row>
    <row r="503">
      <c r="C503" s="93" t="n"/>
    </row>
    <row r="504">
      <c r="C504" s="93" t="n"/>
    </row>
    <row r="505">
      <c r="C505" s="93" t="n"/>
    </row>
    <row r="506">
      <c r="C506" s="93" t="n"/>
    </row>
    <row r="507">
      <c r="C507" s="93" t="n"/>
    </row>
    <row r="508">
      <c r="C508" s="93" t="n"/>
    </row>
    <row r="509">
      <c r="C509" s="93" t="n"/>
    </row>
    <row r="510">
      <c r="C510" s="93" t="n"/>
    </row>
    <row r="511">
      <c r="C511" s="93" t="n"/>
    </row>
    <row r="512">
      <c r="C512" s="93" t="n"/>
    </row>
    <row r="513">
      <c r="C513" s="93" t="n"/>
    </row>
    <row r="514">
      <c r="C514" s="93" t="n"/>
    </row>
    <row r="515">
      <c r="C515" s="93" t="n"/>
    </row>
    <row r="516">
      <c r="C516" s="93" t="n"/>
    </row>
    <row r="517">
      <c r="C517" s="93" t="n"/>
    </row>
    <row r="518">
      <c r="C518" s="93" t="n"/>
    </row>
    <row r="519">
      <c r="C519" s="93" t="n"/>
    </row>
    <row r="520">
      <c r="C520" s="93" t="n"/>
    </row>
    <row r="521">
      <c r="C521" s="93" t="n"/>
    </row>
    <row r="522">
      <c r="C522" s="93" t="n"/>
    </row>
    <row r="523">
      <c r="C523" s="93" t="n"/>
    </row>
    <row r="524">
      <c r="C524" s="93" t="n"/>
    </row>
    <row r="525">
      <c r="C525" s="93" t="n"/>
    </row>
    <row r="526">
      <c r="C526" s="93" t="n"/>
    </row>
    <row r="527">
      <c r="C527" s="93" t="n"/>
    </row>
    <row r="528">
      <c r="C528" s="93" t="n"/>
    </row>
    <row r="529">
      <c r="C529" s="93" t="n"/>
    </row>
    <row r="530">
      <c r="C530" s="93" t="n"/>
    </row>
    <row r="531">
      <c r="C531" s="93" t="n"/>
    </row>
    <row r="532">
      <c r="C532" s="93" t="n"/>
    </row>
    <row r="533">
      <c r="C533" s="93" t="n"/>
    </row>
    <row r="534">
      <c r="C534" s="93" t="n"/>
    </row>
    <row r="535">
      <c r="C535" s="93" t="n"/>
    </row>
    <row r="536">
      <c r="C536" s="93" t="n"/>
    </row>
    <row r="537">
      <c r="C537" s="93" t="n"/>
    </row>
    <row r="538">
      <c r="C538" s="93" t="n"/>
    </row>
    <row r="539">
      <c r="C539" s="93" t="n"/>
    </row>
    <row r="540">
      <c r="C540" s="93" t="n"/>
    </row>
    <row r="541">
      <c r="C541" s="93" t="n"/>
    </row>
    <row r="542">
      <c r="C542" s="93" t="n"/>
    </row>
    <row r="543">
      <c r="C543" s="93" t="n"/>
    </row>
    <row r="544">
      <c r="C544" s="93" t="n"/>
    </row>
    <row r="545">
      <c r="C545" s="93" t="n"/>
    </row>
    <row r="546">
      <c r="C546" s="93" t="n"/>
    </row>
    <row r="547">
      <c r="C547" s="93" t="n"/>
    </row>
    <row r="548">
      <c r="C548" s="93" t="n"/>
    </row>
    <row r="549">
      <c r="C549" s="93" t="n"/>
    </row>
    <row r="550">
      <c r="C550" s="93" t="n"/>
    </row>
    <row r="551">
      <c r="C551" s="93" t="n"/>
    </row>
    <row r="552">
      <c r="C552" s="93" t="n"/>
    </row>
    <row r="553">
      <c r="C553" s="93" t="n"/>
    </row>
    <row r="554">
      <c r="C554" s="93" t="n"/>
    </row>
    <row r="555">
      <c r="C555" s="93" t="n"/>
    </row>
    <row r="556">
      <c r="C556" s="93" t="n"/>
    </row>
    <row r="557">
      <c r="C557" s="93" t="n"/>
    </row>
    <row r="558">
      <c r="C558" s="93" t="n"/>
    </row>
    <row r="559">
      <c r="C559" s="93" t="n"/>
    </row>
    <row r="560">
      <c r="C560" s="93" t="n"/>
    </row>
    <row r="561">
      <c r="C561" s="93" t="n"/>
    </row>
    <row r="562">
      <c r="C562" s="93" t="n"/>
    </row>
    <row r="563">
      <c r="C563" s="93" t="n"/>
    </row>
    <row r="564">
      <c r="C564" s="93" t="n"/>
    </row>
    <row r="565">
      <c r="C565" s="93" t="n"/>
    </row>
    <row r="566">
      <c r="C566" s="93" t="n"/>
    </row>
    <row r="567">
      <c r="C567" s="93" t="n"/>
    </row>
    <row r="568">
      <c r="C568" s="93" t="n"/>
    </row>
    <row r="569">
      <c r="C569" s="93" t="n"/>
    </row>
    <row r="570">
      <c r="C570" s="93" t="n"/>
    </row>
    <row r="571">
      <c r="C571" s="93" t="n"/>
    </row>
    <row r="572">
      <c r="C572" s="93" t="n"/>
    </row>
    <row r="573">
      <c r="C573" s="93" t="n"/>
    </row>
    <row r="574">
      <c r="C574" s="93" t="n"/>
    </row>
    <row r="575">
      <c r="C575" s="93" t="n"/>
    </row>
    <row r="576">
      <c r="C576" s="93" t="n"/>
    </row>
    <row r="577">
      <c r="C577" s="93" t="n"/>
    </row>
    <row r="578">
      <c r="C578" s="93" t="n"/>
    </row>
    <row r="579">
      <c r="C579" s="93" t="n"/>
    </row>
    <row r="580">
      <c r="C580" s="93" t="n"/>
    </row>
    <row r="581">
      <c r="C581" s="93" t="n"/>
    </row>
    <row r="582">
      <c r="C582" s="93" t="n"/>
    </row>
    <row r="583">
      <c r="C583" s="93" t="n"/>
    </row>
    <row r="584">
      <c r="C584" s="93" t="n"/>
    </row>
    <row r="585">
      <c r="C585" s="93" t="n"/>
    </row>
    <row r="586">
      <c r="C586" s="93" t="n"/>
    </row>
    <row r="587">
      <c r="C587" s="93" t="n"/>
    </row>
    <row r="588">
      <c r="C588" s="93" t="n"/>
    </row>
    <row r="589">
      <c r="C589" s="93" t="n"/>
    </row>
    <row r="590">
      <c r="C590" s="93" t="n"/>
    </row>
    <row r="591">
      <c r="C591" s="93" t="n"/>
    </row>
    <row r="592">
      <c r="C592" s="93" t="n"/>
    </row>
    <row r="593">
      <c r="C593" s="93" t="n"/>
    </row>
    <row r="594">
      <c r="C594" s="93" t="n"/>
    </row>
    <row r="595">
      <c r="C595" s="93" t="n"/>
    </row>
    <row r="596">
      <c r="C596" s="93" t="n"/>
    </row>
    <row r="597">
      <c r="C597" s="93" t="n"/>
    </row>
    <row r="598">
      <c r="C598" s="93" t="n"/>
    </row>
    <row r="599">
      <c r="C599" s="93" t="n"/>
    </row>
    <row r="600">
      <c r="C600" s="93" t="n"/>
    </row>
    <row r="601">
      <c r="C601" s="93" t="n"/>
    </row>
    <row r="602">
      <c r="C602" s="93" t="n"/>
    </row>
    <row r="603">
      <c r="C603" s="93" t="n"/>
    </row>
    <row r="604">
      <c r="C604" s="93" t="n"/>
    </row>
    <row r="605">
      <c r="C605" s="93" t="n"/>
    </row>
    <row r="606">
      <c r="C606" s="93" t="n"/>
    </row>
    <row r="607">
      <c r="C607" s="93" t="n"/>
    </row>
    <row r="608">
      <c r="C608" s="93" t="n"/>
    </row>
    <row r="609">
      <c r="C609" s="93" t="n"/>
    </row>
    <row r="610">
      <c r="C610" s="93" t="n"/>
    </row>
    <row r="611">
      <c r="C611" s="93" t="n"/>
    </row>
    <row r="612">
      <c r="C612" s="93" t="n"/>
    </row>
    <row r="613">
      <c r="C613" s="93" t="n"/>
    </row>
    <row r="614">
      <c r="C614" s="93" t="n"/>
    </row>
    <row r="615">
      <c r="C615" s="93" t="n"/>
    </row>
    <row r="616">
      <c r="C616" s="93" t="n"/>
    </row>
    <row r="617">
      <c r="C617" s="93" t="n"/>
    </row>
    <row r="618">
      <c r="C618" s="93" t="n"/>
    </row>
    <row r="619">
      <c r="C619" s="93" t="n"/>
    </row>
    <row r="620">
      <c r="C620" s="93" t="n"/>
    </row>
    <row r="621">
      <c r="C621" s="93" t="n"/>
    </row>
    <row r="622">
      <c r="C622" s="93" t="n"/>
    </row>
    <row r="623">
      <c r="C623" s="93" t="n"/>
    </row>
    <row r="624">
      <c r="C624" s="93" t="n"/>
    </row>
    <row r="625">
      <c r="C625" s="93" t="n"/>
    </row>
    <row r="626">
      <c r="C626" s="93" t="n"/>
    </row>
    <row r="627">
      <c r="C627" s="93" t="n"/>
    </row>
    <row r="628">
      <c r="C628" s="93" t="n"/>
    </row>
    <row r="629">
      <c r="C629" s="93" t="n"/>
    </row>
    <row r="630">
      <c r="C630" s="93" t="n"/>
    </row>
    <row r="631">
      <c r="C631" s="93" t="n"/>
    </row>
    <row r="632">
      <c r="C632" s="93" t="n"/>
    </row>
    <row r="633">
      <c r="C633" s="93" t="n"/>
    </row>
    <row r="634">
      <c r="C634" s="93" t="n"/>
    </row>
    <row r="635">
      <c r="C635" s="93" t="n"/>
    </row>
    <row r="636">
      <c r="C636" s="93" t="n"/>
    </row>
    <row r="637">
      <c r="C637" s="93" t="n"/>
    </row>
    <row r="638">
      <c r="C638" s="93" t="n"/>
    </row>
    <row r="639">
      <c r="C639" s="93" t="n"/>
    </row>
    <row r="640">
      <c r="C640" s="93" t="n"/>
    </row>
    <row r="641">
      <c r="C641" s="93" t="n"/>
    </row>
    <row r="642">
      <c r="C642" s="93" t="n"/>
    </row>
    <row r="643">
      <c r="C643" s="93" t="n"/>
    </row>
    <row r="644">
      <c r="C644" s="93" t="n"/>
    </row>
    <row r="645">
      <c r="C645" s="93" t="n"/>
    </row>
    <row r="646">
      <c r="C646" s="93" t="n"/>
    </row>
    <row r="647">
      <c r="C647" s="93" t="n"/>
    </row>
    <row r="648">
      <c r="C648" s="93" t="n"/>
    </row>
    <row r="649">
      <c r="C649" s="93" t="n"/>
    </row>
    <row r="650">
      <c r="C650" s="93" t="n"/>
    </row>
    <row r="651">
      <c r="C651" s="93" t="n"/>
    </row>
    <row r="652">
      <c r="C652" s="93" t="n"/>
    </row>
    <row r="653">
      <c r="C653" s="93" t="n"/>
    </row>
    <row r="654">
      <c r="C654" s="93" t="n"/>
    </row>
    <row r="655">
      <c r="C655" s="93" t="n"/>
    </row>
    <row r="656">
      <c r="C656" s="93" t="n"/>
    </row>
    <row r="657">
      <c r="C657" s="93" t="n"/>
    </row>
    <row r="658">
      <c r="C658" s="93" t="n"/>
    </row>
    <row r="659">
      <c r="C659" s="93" t="n"/>
    </row>
    <row r="660">
      <c r="C660" s="93" t="n"/>
    </row>
    <row r="661">
      <c r="C661" s="93" t="n"/>
    </row>
    <row r="662">
      <c r="C662" s="93" t="n"/>
    </row>
    <row r="663">
      <c r="C663" s="93" t="n"/>
    </row>
    <row r="664">
      <c r="C664" s="93" t="n"/>
    </row>
    <row r="665">
      <c r="C665" s="93" t="n"/>
    </row>
    <row r="666">
      <c r="C666" s="93" t="n"/>
    </row>
    <row r="667">
      <c r="C667" s="93" t="n"/>
    </row>
    <row r="668">
      <c r="C668" s="93" t="n"/>
    </row>
    <row r="669">
      <c r="C669" s="93" t="n"/>
    </row>
    <row r="670">
      <c r="C670" s="93" t="n"/>
    </row>
    <row r="671">
      <c r="C671" s="93" t="n"/>
    </row>
    <row r="672">
      <c r="C672" s="93" t="n"/>
    </row>
    <row r="673">
      <c r="C673" s="93" t="n"/>
    </row>
    <row r="674">
      <c r="C674" s="93" t="n"/>
    </row>
    <row r="675">
      <c r="C675" s="93" t="n"/>
    </row>
    <row r="676">
      <c r="C676" s="93" t="n"/>
    </row>
    <row r="677">
      <c r="C677" s="93" t="n"/>
    </row>
    <row r="678">
      <c r="C678" s="93" t="n"/>
    </row>
    <row r="679">
      <c r="C679" s="93" t="n"/>
    </row>
    <row r="680">
      <c r="C680" s="93" t="n"/>
    </row>
    <row r="681">
      <c r="C681" s="93" t="n"/>
    </row>
    <row r="682">
      <c r="C682" s="93" t="n"/>
    </row>
    <row r="683">
      <c r="C683" s="93" t="n"/>
    </row>
    <row r="684">
      <c r="C684" s="93" t="n"/>
    </row>
    <row r="685">
      <c r="C685" s="93" t="n"/>
    </row>
    <row r="686">
      <c r="C686" s="93" t="n"/>
    </row>
    <row r="687">
      <c r="C687" s="93" t="n"/>
    </row>
    <row r="688">
      <c r="C688" s="93" t="n"/>
    </row>
    <row r="689">
      <c r="C689" s="93" t="n"/>
    </row>
    <row r="690">
      <c r="C690" s="93" t="n"/>
    </row>
    <row r="691">
      <c r="C691" s="93" t="n"/>
    </row>
    <row r="692">
      <c r="C692" s="93" t="n"/>
    </row>
    <row r="693">
      <c r="C693" s="93" t="n"/>
    </row>
    <row r="694">
      <c r="C694" s="93" t="n"/>
    </row>
    <row r="695">
      <c r="C695" s="93" t="n"/>
    </row>
    <row r="696">
      <c r="C696" s="93" t="n"/>
    </row>
    <row r="697">
      <c r="C697" s="93" t="n"/>
    </row>
    <row r="698">
      <c r="C698" s="93" t="n"/>
    </row>
    <row r="699">
      <c r="C699" s="93" t="n"/>
    </row>
    <row r="700">
      <c r="C700" s="93" t="n"/>
    </row>
    <row r="701">
      <c r="C701" s="93" t="n"/>
    </row>
    <row r="702">
      <c r="C702" s="93" t="n"/>
    </row>
    <row r="703">
      <c r="C703" s="93" t="n"/>
    </row>
    <row r="704">
      <c r="C704" s="93" t="n"/>
    </row>
    <row r="705">
      <c r="C705" s="93" t="n"/>
    </row>
    <row r="706">
      <c r="C706" s="93" t="n"/>
    </row>
    <row r="707">
      <c r="C707" s="93" t="n"/>
    </row>
    <row r="708">
      <c r="C708" s="93" t="n"/>
    </row>
    <row r="709">
      <c r="C709" s="93" t="n"/>
    </row>
    <row r="710">
      <c r="C710" s="93" t="n"/>
    </row>
    <row r="711">
      <c r="C711" s="93" t="n"/>
    </row>
    <row r="712">
      <c r="C712" s="93" t="n"/>
    </row>
    <row r="713">
      <c r="C713" s="93" t="n"/>
    </row>
    <row r="714">
      <c r="C714" s="93" t="n"/>
    </row>
    <row r="715">
      <c r="C715" s="93" t="n"/>
    </row>
    <row r="716">
      <c r="C716" s="93" t="n"/>
    </row>
    <row r="717">
      <c r="C717" s="93" t="n"/>
    </row>
    <row r="718">
      <c r="C718" s="93" t="n"/>
    </row>
    <row r="719">
      <c r="C719" s="93" t="n"/>
    </row>
    <row r="720">
      <c r="C720" s="93" t="n"/>
    </row>
    <row r="721">
      <c r="C721" s="93" t="n"/>
    </row>
    <row r="722">
      <c r="C722" s="93" t="n"/>
    </row>
    <row r="723">
      <c r="C723" s="93" t="n"/>
    </row>
    <row r="724">
      <c r="C724" s="93" t="n"/>
    </row>
    <row r="725">
      <c r="C725" s="93" t="n"/>
    </row>
    <row r="726">
      <c r="C726" s="93" t="n"/>
    </row>
    <row r="727">
      <c r="C727" s="93" t="n"/>
    </row>
    <row r="728">
      <c r="C728" s="93" t="n"/>
    </row>
    <row r="729">
      <c r="C729" s="93" t="n"/>
    </row>
    <row r="730">
      <c r="C730" s="93" t="n"/>
    </row>
    <row r="731">
      <c r="C731" s="93" t="n"/>
    </row>
    <row r="732">
      <c r="C732" s="93" t="n"/>
    </row>
    <row r="733">
      <c r="C733" s="93" t="n"/>
    </row>
    <row r="734">
      <c r="C734" s="93" t="n"/>
    </row>
    <row r="735">
      <c r="C735" s="93" t="n"/>
    </row>
    <row r="736">
      <c r="C736" s="93" t="n"/>
    </row>
    <row r="737">
      <c r="C737" s="93" t="n"/>
    </row>
    <row r="738">
      <c r="C738" s="93" t="n"/>
    </row>
    <row r="739">
      <c r="C739" s="93" t="n"/>
    </row>
    <row r="740">
      <c r="C740" s="93" t="n"/>
    </row>
    <row r="741">
      <c r="C741" s="93" t="n"/>
    </row>
    <row r="742">
      <c r="C742" s="93" t="n"/>
    </row>
    <row r="743">
      <c r="C743" s="93" t="n"/>
    </row>
    <row r="744">
      <c r="C744" s="93" t="n"/>
    </row>
    <row r="745">
      <c r="C745" s="93" t="n"/>
    </row>
    <row r="746">
      <c r="C746" s="93" t="n"/>
    </row>
    <row r="747">
      <c r="C747" s="93" t="n"/>
    </row>
    <row r="748">
      <c r="C748" s="93" t="n"/>
    </row>
    <row r="749">
      <c r="C749" s="93" t="n"/>
    </row>
    <row r="750">
      <c r="C750" s="93" t="n"/>
    </row>
    <row r="751">
      <c r="C751" s="93" t="n"/>
    </row>
    <row r="752">
      <c r="C752" s="93" t="n"/>
    </row>
    <row r="753">
      <c r="C753" s="93" t="n"/>
    </row>
    <row r="754">
      <c r="C754" s="93" t="n"/>
    </row>
    <row r="755">
      <c r="C755" s="93" t="n"/>
    </row>
    <row r="756">
      <c r="C756" s="93" t="n"/>
    </row>
    <row r="757">
      <c r="C757" s="93" t="n"/>
    </row>
    <row r="758">
      <c r="C758" s="93" t="n"/>
    </row>
    <row r="759">
      <c r="C759" s="93" t="n"/>
    </row>
    <row r="760">
      <c r="C760" s="93" t="n"/>
    </row>
    <row r="761">
      <c r="C761" s="93" t="n"/>
    </row>
    <row r="762">
      <c r="C762" s="93" t="n"/>
    </row>
    <row r="763">
      <c r="C763" s="93" t="n"/>
    </row>
    <row r="764">
      <c r="C764" s="93" t="n"/>
    </row>
    <row r="765">
      <c r="C765" s="93" t="n"/>
    </row>
    <row r="766">
      <c r="C766" s="93" t="n"/>
    </row>
    <row r="767">
      <c r="C767" s="93" t="n"/>
    </row>
    <row r="768">
      <c r="C768" s="93" t="n"/>
    </row>
    <row r="769">
      <c r="C769" s="93" t="n"/>
    </row>
    <row r="770">
      <c r="C770" s="93" t="n"/>
    </row>
    <row r="771">
      <c r="C771" s="93" t="n"/>
    </row>
    <row r="772">
      <c r="C772" s="93" t="n"/>
    </row>
    <row r="773">
      <c r="C773" s="93" t="n"/>
    </row>
    <row r="774">
      <c r="C774" s="93" t="n"/>
    </row>
    <row r="775">
      <c r="C775" s="93" t="n"/>
    </row>
    <row r="776">
      <c r="C776" s="93" t="n"/>
    </row>
    <row r="777">
      <c r="C777" s="93" t="n"/>
    </row>
    <row r="778">
      <c r="C778" s="93" t="n"/>
    </row>
    <row r="779">
      <c r="C779" s="93" t="n"/>
    </row>
    <row r="780">
      <c r="C780" s="93" t="n"/>
    </row>
    <row r="781">
      <c r="C781" s="93" t="n"/>
    </row>
    <row r="782">
      <c r="C782" s="93" t="n"/>
    </row>
    <row r="783">
      <c r="C783" s="93" t="n"/>
    </row>
    <row r="784">
      <c r="C784" s="93" t="n"/>
    </row>
    <row r="785">
      <c r="C785" s="93" t="n"/>
    </row>
    <row r="786">
      <c r="C786" s="93" t="n"/>
    </row>
    <row r="787">
      <c r="C787" s="93" t="n"/>
    </row>
    <row r="788">
      <c r="C788" s="93" t="n"/>
    </row>
    <row r="789">
      <c r="C789" s="93" t="n"/>
    </row>
    <row r="790">
      <c r="C790" s="93" t="n"/>
    </row>
    <row r="791">
      <c r="C791" s="93" t="n"/>
    </row>
    <row r="792">
      <c r="C792" s="93" t="n"/>
    </row>
    <row r="793">
      <c r="C793" s="93" t="n"/>
    </row>
    <row r="794">
      <c r="C794" s="93" t="n"/>
    </row>
    <row r="795">
      <c r="C795" s="93" t="n"/>
    </row>
    <row r="796">
      <c r="C796" s="93" t="n"/>
    </row>
    <row r="797">
      <c r="C797" s="93" t="n"/>
    </row>
    <row r="798">
      <c r="C798" s="93" t="n"/>
    </row>
    <row r="799">
      <c r="C799" s="93" t="n"/>
    </row>
    <row r="800">
      <c r="C800" s="93" t="n"/>
    </row>
    <row r="801">
      <c r="C801" s="93" t="n"/>
    </row>
    <row r="802">
      <c r="C802" s="93" t="n"/>
    </row>
    <row r="803">
      <c r="C803" s="93" t="n"/>
    </row>
    <row r="804">
      <c r="C804" s="93" t="n"/>
    </row>
    <row r="805">
      <c r="C805" s="93" t="n"/>
    </row>
    <row r="806">
      <c r="C806" s="93" t="n"/>
    </row>
    <row r="807">
      <c r="C807" s="93" t="n"/>
    </row>
    <row r="808">
      <c r="C808" s="93" t="n"/>
    </row>
    <row r="809">
      <c r="C809" s="93" t="n"/>
    </row>
    <row r="810">
      <c r="C810" s="93" t="n"/>
    </row>
    <row r="811">
      <c r="C811" s="93" t="n"/>
    </row>
    <row r="812">
      <c r="C812" s="93" t="n"/>
    </row>
    <row r="813">
      <c r="C813" s="93" t="n"/>
    </row>
    <row r="814">
      <c r="C814" s="93" t="n"/>
    </row>
    <row r="815">
      <c r="C815" s="93" t="n"/>
    </row>
    <row r="816">
      <c r="C816" s="93" t="n"/>
    </row>
    <row r="817">
      <c r="C817" s="93" t="n"/>
    </row>
    <row r="818">
      <c r="C818" s="93" t="n"/>
    </row>
    <row r="819">
      <c r="C819" s="93" t="n"/>
    </row>
    <row r="820">
      <c r="C820" s="93" t="n"/>
    </row>
    <row r="821">
      <c r="C821" s="93" t="n"/>
    </row>
    <row r="822">
      <c r="C822" s="93" t="n"/>
    </row>
    <row r="823">
      <c r="C823" s="93" t="n"/>
    </row>
    <row r="824">
      <c r="C824" s="93" t="n"/>
    </row>
    <row r="825">
      <c r="C825" s="93" t="n"/>
    </row>
    <row r="826">
      <c r="C826" s="93" t="n"/>
    </row>
    <row r="827">
      <c r="C827" s="93" t="n"/>
    </row>
    <row r="828">
      <c r="C828" s="93" t="n"/>
    </row>
    <row r="829">
      <c r="C829" s="93" t="n"/>
    </row>
    <row r="830">
      <c r="C830" s="93" t="n"/>
    </row>
    <row r="831">
      <c r="C831" s="93" t="n"/>
    </row>
    <row r="832">
      <c r="C832" s="93" t="n"/>
    </row>
    <row r="833">
      <c r="C833" s="93" t="n"/>
    </row>
    <row r="834">
      <c r="C834" s="93" t="n"/>
    </row>
    <row r="835">
      <c r="C835" s="93" t="n"/>
    </row>
    <row r="836">
      <c r="C836" s="93" t="n"/>
    </row>
    <row r="837">
      <c r="C837" s="93" t="n"/>
    </row>
    <row r="838">
      <c r="C838" s="93" t="n"/>
    </row>
    <row r="839">
      <c r="C839" s="93" t="n"/>
    </row>
    <row r="840">
      <c r="C840" s="93" t="n"/>
    </row>
    <row r="841">
      <c r="C841" s="93" t="n"/>
    </row>
    <row r="842">
      <c r="C842" s="93" t="n"/>
    </row>
    <row r="843">
      <c r="C843" s="93" t="n"/>
    </row>
    <row r="844">
      <c r="C844" s="93" t="n"/>
    </row>
    <row r="845">
      <c r="C845" s="93" t="n"/>
    </row>
    <row r="846">
      <c r="C846" s="93" t="n"/>
    </row>
    <row r="847">
      <c r="C847" s="93" t="n"/>
    </row>
    <row r="848">
      <c r="C848" s="93" t="n"/>
    </row>
    <row r="849">
      <c r="C849" s="93" t="n"/>
    </row>
    <row r="850">
      <c r="C850" s="93" t="n"/>
    </row>
    <row r="851">
      <c r="C851" s="93" t="n"/>
    </row>
    <row r="852">
      <c r="C852" s="93" t="n"/>
    </row>
    <row r="853">
      <c r="C853" s="93" t="n"/>
    </row>
    <row r="854">
      <c r="C854" s="93" t="n"/>
    </row>
    <row r="855">
      <c r="C855" s="93" t="n"/>
    </row>
    <row r="856">
      <c r="C856" s="93" t="n"/>
    </row>
    <row r="857">
      <c r="C857" s="93" t="n"/>
    </row>
    <row r="858">
      <c r="C858" s="93" t="n"/>
    </row>
    <row r="859">
      <c r="C859" s="93" t="n"/>
    </row>
    <row r="860">
      <c r="C860" s="93" t="n"/>
    </row>
    <row r="861">
      <c r="C861" s="93" t="n"/>
    </row>
    <row r="862">
      <c r="C862" s="93" t="n"/>
    </row>
    <row r="863">
      <c r="C863" s="93" t="n"/>
    </row>
    <row r="864">
      <c r="C864" s="93" t="n"/>
    </row>
    <row r="865">
      <c r="C865" s="93" t="n"/>
    </row>
    <row r="866">
      <c r="C866" s="93" t="n"/>
    </row>
    <row r="867">
      <c r="C867" s="93" t="n"/>
    </row>
    <row r="868">
      <c r="C868" s="93" t="n"/>
    </row>
    <row r="869">
      <c r="C869" s="93" t="n"/>
    </row>
    <row r="870">
      <c r="C870" s="93" t="n"/>
    </row>
    <row r="871">
      <c r="C871" s="93" t="n"/>
    </row>
    <row r="872">
      <c r="C872" s="93" t="n"/>
    </row>
    <row r="873">
      <c r="C873" s="93" t="n"/>
    </row>
    <row r="874">
      <c r="C874" s="93" t="n"/>
    </row>
    <row r="875">
      <c r="C875" s="93" t="n"/>
    </row>
    <row r="876">
      <c r="C876" s="93" t="n"/>
    </row>
    <row r="877">
      <c r="C877" s="93" t="n"/>
    </row>
    <row r="878">
      <c r="C878" s="93" t="n"/>
    </row>
    <row r="879">
      <c r="C879" s="93" t="n"/>
    </row>
    <row r="880">
      <c r="C880" s="93" t="n"/>
    </row>
    <row r="881">
      <c r="C881" s="93" t="n"/>
    </row>
    <row r="882">
      <c r="C882" s="93" t="n"/>
    </row>
    <row r="883">
      <c r="C883" s="93" t="n"/>
    </row>
    <row r="884">
      <c r="C884" s="93" t="n"/>
    </row>
    <row r="885">
      <c r="C885" s="93" t="n"/>
    </row>
    <row r="886">
      <c r="C886" s="93" t="n"/>
    </row>
    <row r="887">
      <c r="C887" s="93" t="n"/>
    </row>
    <row r="888">
      <c r="C888" s="93" t="n"/>
    </row>
    <row r="889">
      <c r="C889" s="93" t="n"/>
    </row>
    <row r="890">
      <c r="C890" s="93" t="n"/>
    </row>
    <row r="891">
      <c r="C891" s="93" t="n"/>
    </row>
    <row r="892">
      <c r="C892" s="93" t="n"/>
    </row>
    <row r="893">
      <c r="C893" s="93" t="n"/>
    </row>
    <row r="894">
      <c r="C894" s="93" t="n"/>
    </row>
    <row r="895">
      <c r="C895" s="93" t="n"/>
    </row>
    <row r="896">
      <c r="C896" s="93" t="n"/>
    </row>
    <row r="897">
      <c r="C897" s="93" t="n"/>
    </row>
    <row r="898">
      <c r="C898" s="93" t="n"/>
    </row>
    <row r="899">
      <c r="C899" s="93" t="n"/>
    </row>
    <row r="900">
      <c r="C900" s="93" t="n"/>
    </row>
    <row r="901">
      <c r="C901" s="93" t="n"/>
    </row>
    <row r="902">
      <c r="C902" s="93" t="n"/>
    </row>
    <row r="903">
      <c r="C903" s="93" t="n"/>
    </row>
    <row r="904">
      <c r="C904" s="93" t="n"/>
    </row>
    <row r="905">
      <c r="C905" s="93" t="n"/>
    </row>
    <row r="906">
      <c r="C906" s="93" t="n"/>
    </row>
    <row r="907">
      <c r="C907" s="93" t="n"/>
    </row>
    <row r="908">
      <c r="C908" s="93" t="n"/>
    </row>
    <row r="909">
      <c r="C909" s="93" t="n"/>
    </row>
    <row r="910">
      <c r="C910" s="93" t="n"/>
    </row>
    <row r="911">
      <c r="C911" s="93" t="n"/>
    </row>
    <row r="912">
      <c r="C912" s="93" t="n"/>
    </row>
    <row r="913">
      <c r="C913" s="93" t="n"/>
    </row>
    <row r="914">
      <c r="C914" s="93" t="n"/>
    </row>
    <row r="915">
      <c r="C915" s="93" t="n"/>
    </row>
    <row r="916">
      <c r="C916" s="93" t="n"/>
    </row>
    <row r="917">
      <c r="C917" s="93" t="n"/>
    </row>
    <row r="918">
      <c r="C918" s="93" t="n"/>
    </row>
    <row r="919">
      <c r="C919" s="93" t="n"/>
    </row>
    <row r="920">
      <c r="C920" s="93" t="n"/>
    </row>
    <row r="921">
      <c r="C921" s="93" t="n"/>
    </row>
    <row r="922">
      <c r="C922" s="93" t="n"/>
    </row>
    <row r="923">
      <c r="C923" s="93" t="n"/>
    </row>
    <row r="924">
      <c r="C924" s="93" t="n"/>
    </row>
    <row r="925">
      <c r="C925" s="93" t="n"/>
    </row>
    <row r="926">
      <c r="C926" s="93" t="n"/>
    </row>
    <row r="927">
      <c r="C927" s="93" t="n"/>
    </row>
    <row r="928">
      <c r="C928" s="93" t="n"/>
    </row>
    <row r="929">
      <c r="C929" s="93" t="n"/>
    </row>
    <row r="930">
      <c r="C930" s="93" t="n"/>
    </row>
    <row r="931">
      <c r="C931" s="93" t="n"/>
    </row>
    <row r="932">
      <c r="C932" s="93" t="n"/>
    </row>
    <row r="933">
      <c r="C933" s="93" t="n"/>
    </row>
    <row r="934">
      <c r="C934" s="93" t="n"/>
    </row>
    <row r="935">
      <c r="C935" s="93" t="n"/>
    </row>
    <row r="936">
      <c r="C936" s="93" t="n"/>
    </row>
    <row r="937">
      <c r="C937" s="93" t="n"/>
    </row>
    <row r="938">
      <c r="C938" s="93" t="n"/>
    </row>
    <row r="939">
      <c r="C939" s="93" t="n"/>
    </row>
    <row r="940">
      <c r="C940" s="93" t="n"/>
    </row>
    <row r="941">
      <c r="C941" s="93" t="n"/>
    </row>
    <row r="942">
      <c r="C942" s="93" t="n"/>
    </row>
    <row r="943">
      <c r="C943" s="93" t="n"/>
    </row>
    <row r="944">
      <c r="C944" s="93" t="n"/>
    </row>
    <row r="945">
      <c r="C945" s="93" t="n"/>
    </row>
    <row r="946">
      <c r="C946" s="93" t="n"/>
    </row>
    <row r="947">
      <c r="C947" s="93" t="n"/>
    </row>
    <row r="948">
      <c r="C948" s="93" t="n"/>
    </row>
    <row r="949">
      <c r="C949" s="93" t="n"/>
    </row>
    <row r="950">
      <c r="C950" s="93" t="n"/>
    </row>
    <row r="951">
      <c r="C951" s="93" t="n"/>
    </row>
    <row r="952">
      <c r="C952" s="93" t="n"/>
    </row>
    <row r="953">
      <c r="C953" s="93" t="n"/>
    </row>
    <row r="954">
      <c r="C954" s="93" t="n"/>
    </row>
    <row r="955">
      <c r="C955" s="93" t="n"/>
    </row>
    <row r="956">
      <c r="C956" s="93" t="n"/>
    </row>
    <row r="957">
      <c r="C957" s="93" t="n"/>
    </row>
    <row r="958">
      <c r="C958" s="93" t="n"/>
    </row>
    <row r="959">
      <c r="C959" s="93" t="n"/>
    </row>
    <row r="960">
      <c r="C960" s="93" t="n"/>
    </row>
    <row r="961">
      <c r="C961" s="93" t="n"/>
    </row>
    <row r="962">
      <c r="C962" s="93" t="n"/>
    </row>
    <row r="963">
      <c r="C963" s="93" t="n"/>
    </row>
    <row r="964">
      <c r="C964" s="93" t="n"/>
    </row>
    <row r="965">
      <c r="C965" s="93" t="n"/>
    </row>
    <row r="966">
      <c r="C966" s="93" t="n"/>
    </row>
    <row r="967">
      <c r="C967" s="93" t="n"/>
    </row>
    <row r="968">
      <c r="C968" s="93" t="n"/>
    </row>
    <row r="969">
      <c r="C969" s="93" t="n"/>
    </row>
    <row r="970">
      <c r="C970" s="93" t="n"/>
    </row>
    <row r="971">
      <c r="C971" s="93" t="n"/>
    </row>
    <row r="972">
      <c r="C972" s="93" t="n"/>
    </row>
    <row r="973">
      <c r="C973" s="93" t="n"/>
    </row>
    <row r="974">
      <c r="C974" s="93" t="n"/>
    </row>
    <row r="975">
      <c r="C975" s="93" t="n"/>
    </row>
    <row r="976">
      <c r="C976" s="93" t="n"/>
    </row>
    <row r="977">
      <c r="C977" s="93" t="n"/>
    </row>
    <row r="978">
      <c r="C978" s="93" t="n"/>
    </row>
    <row r="979">
      <c r="C979" s="93" t="n"/>
    </row>
    <row r="980">
      <c r="C980" s="93" t="n"/>
    </row>
    <row r="981">
      <c r="C981" s="93" t="n"/>
    </row>
    <row r="982">
      <c r="C982" s="93" t="n"/>
    </row>
    <row r="983">
      <c r="C983" s="93" t="n"/>
    </row>
    <row r="984">
      <c r="C984" s="93" t="n"/>
    </row>
    <row r="985">
      <c r="C985" s="93" t="n"/>
    </row>
    <row r="986">
      <c r="C986" s="93" t="n"/>
    </row>
    <row r="987">
      <c r="C987" s="93" t="n"/>
    </row>
    <row r="988">
      <c r="C988" s="93" t="n"/>
    </row>
    <row r="989">
      <c r="C989" s="93" t="n"/>
    </row>
    <row r="990">
      <c r="C990" s="93" t="n"/>
    </row>
    <row r="991">
      <c r="C991" s="93" t="n"/>
    </row>
    <row r="992">
      <c r="C992" s="93" t="n"/>
    </row>
    <row r="993">
      <c r="C993" s="93" t="n"/>
    </row>
    <row r="994">
      <c r="C994" s="93" t="n"/>
    </row>
    <row r="995">
      <c r="C995" s="93" t="n"/>
    </row>
    <row r="996">
      <c r="C996" s="93" t="n"/>
    </row>
    <row r="997">
      <c r="C997" s="93" t="n"/>
    </row>
    <row r="998">
      <c r="C998" s="93" t="n"/>
    </row>
    <row r="999">
      <c r="C999" s="93" t="n"/>
    </row>
    <row r="1000">
      <c r="C1000" s="93" t="n"/>
    </row>
    <row r="1001">
      <c r="C1001" s="93" t="n"/>
    </row>
    <row r="1002">
      <c r="C1002" s="93" t="n"/>
    </row>
    <row r="1003">
      <c r="C1003" s="93" t="n"/>
    </row>
    <row r="1004">
      <c r="C1004" s="93" t="n"/>
    </row>
    <row r="1005">
      <c r="C1005" s="93" t="n"/>
    </row>
    <row r="1006">
      <c r="C1006" s="93" t="n"/>
    </row>
    <row r="1007">
      <c r="C1007" s="93" t="n"/>
    </row>
    <row r="1008">
      <c r="C1008" s="93" t="n"/>
    </row>
    <row r="1009">
      <c r="C1009" s="93" t="n"/>
    </row>
    <row r="1010">
      <c r="C1010" s="93" t="n"/>
    </row>
    <row r="1011">
      <c r="C1011" s="93" t="n"/>
    </row>
    <row r="1012">
      <c r="C1012" s="93" t="n"/>
    </row>
    <row r="1013">
      <c r="C1013" s="93" t="n"/>
    </row>
    <row r="1014">
      <c r="C1014" s="93" t="n"/>
    </row>
    <row r="1015">
      <c r="C1015" s="93" t="n"/>
    </row>
    <row r="1016">
      <c r="C1016" s="93" t="n"/>
    </row>
    <row r="1017">
      <c r="C1017" s="93" t="n"/>
    </row>
    <row r="1018">
      <c r="C1018" s="93" t="n"/>
    </row>
    <row r="1019">
      <c r="C1019" s="93" t="n"/>
    </row>
    <row r="1020">
      <c r="C1020" s="93" t="n"/>
    </row>
    <row r="1021">
      <c r="C1021" s="93" t="n"/>
    </row>
    <row r="1022">
      <c r="C1022" s="93" t="n"/>
    </row>
    <row r="1023">
      <c r="C1023" s="93" t="n"/>
    </row>
    <row r="1024">
      <c r="C1024" s="93" t="n"/>
    </row>
    <row r="1025">
      <c r="C1025" s="93" t="n"/>
    </row>
    <row r="1026">
      <c r="C1026" s="93" t="n"/>
    </row>
    <row r="1027">
      <c r="C1027" s="93" t="n"/>
    </row>
    <row r="1028">
      <c r="C1028" s="93" t="n"/>
    </row>
    <row r="1029">
      <c r="C1029" s="93" t="n"/>
    </row>
    <row r="1030">
      <c r="C1030" s="93" t="n"/>
    </row>
    <row r="1031">
      <c r="C1031" s="93" t="n"/>
    </row>
    <row r="1032">
      <c r="C1032" s="93" t="n"/>
    </row>
    <row r="1033">
      <c r="C1033" s="93" t="n"/>
    </row>
    <row r="1034">
      <c r="C1034" s="93" t="n"/>
    </row>
    <row r="1035">
      <c r="C1035" s="93" t="n"/>
    </row>
    <row r="1036">
      <c r="C1036" s="93" t="n"/>
    </row>
    <row r="1037">
      <c r="C1037" s="93" t="n"/>
    </row>
    <row r="1038">
      <c r="C1038" s="93" t="n"/>
    </row>
    <row r="1039">
      <c r="C1039" s="93" t="n"/>
    </row>
    <row r="1040">
      <c r="C1040" s="93" t="n"/>
    </row>
    <row r="1041">
      <c r="C1041" s="93" t="n"/>
    </row>
    <row r="1042">
      <c r="C1042" s="93" t="n"/>
    </row>
    <row r="1043">
      <c r="C1043" s="93" t="n"/>
    </row>
    <row r="1044">
      <c r="C1044" s="93" t="n"/>
    </row>
    <row r="1045">
      <c r="C1045" s="93" t="n"/>
    </row>
    <row r="1046">
      <c r="C1046" s="93" t="n"/>
    </row>
    <row r="1047">
      <c r="C1047" s="93" t="n"/>
    </row>
    <row r="1048">
      <c r="C1048" s="93" t="n"/>
    </row>
    <row r="1049">
      <c r="C1049" s="93" t="n"/>
    </row>
    <row r="1050">
      <c r="C1050" s="93" t="n"/>
    </row>
    <row r="1051">
      <c r="C1051" s="93" t="n"/>
    </row>
    <row r="1052">
      <c r="C1052" s="93" t="n"/>
    </row>
    <row r="1053">
      <c r="C1053" s="93" t="n"/>
    </row>
    <row r="1054">
      <c r="C1054" s="93" t="n"/>
    </row>
    <row r="1055">
      <c r="C1055" s="93" t="n"/>
    </row>
    <row r="1056">
      <c r="C1056" s="93" t="n"/>
    </row>
    <row r="1057">
      <c r="C1057" s="93" t="n"/>
    </row>
    <row r="1058">
      <c r="C1058" s="93" t="n"/>
    </row>
    <row r="1059">
      <c r="C1059" s="93" t="n"/>
    </row>
    <row r="1060">
      <c r="C1060" s="93" t="n"/>
    </row>
    <row r="1061">
      <c r="C1061" s="93" t="n"/>
    </row>
    <row r="1062">
      <c r="C1062" s="93" t="n"/>
    </row>
    <row r="1063">
      <c r="C1063" s="93" t="n"/>
    </row>
    <row r="1064">
      <c r="C1064" s="93" t="n"/>
    </row>
    <row r="1065">
      <c r="C1065" s="93" t="n"/>
    </row>
    <row r="1066">
      <c r="C1066" s="93" t="n"/>
    </row>
    <row r="1067">
      <c r="C1067" s="93" t="n"/>
    </row>
    <row r="1068">
      <c r="C1068" s="93" t="n"/>
    </row>
    <row r="1069">
      <c r="C1069" s="93" t="n"/>
    </row>
    <row r="1070">
      <c r="C1070" s="93" t="n"/>
    </row>
    <row r="1071">
      <c r="C1071" s="93" t="n"/>
    </row>
    <row r="1072">
      <c r="C1072" s="93" t="n"/>
    </row>
    <row r="1073">
      <c r="C1073" s="93" t="n"/>
    </row>
    <row r="1074">
      <c r="C1074" s="93" t="n"/>
    </row>
    <row r="1075">
      <c r="C1075" s="93" t="n"/>
    </row>
    <row r="1076">
      <c r="C1076" s="93" t="n"/>
    </row>
    <row r="1077">
      <c r="C1077" s="93" t="n"/>
    </row>
    <row r="1078">
      <c r="C1078" s="93" t="n"/>
    </row>
    <row r="1079">
      <c r="C1079" s="93" t="n"/>
    </row>
    <row r="1080">
      <c r="C1080" s="93" t="n"/>
    </row>
    <row r="1081">
      <c r="C1081" s="93" t="n"/>
    </row>
    <row r="1082">
      <c r="C1082" s="93" t="n"/>
    </row>
    <row r="1083">
      <c r="C1083" s="93" t="n"/>
    </row>
    <row r="1084">
      <c r="C1084" s="93" t="n"/>
    </row>
    <row r="1085">
      <c r="C1085" s="93" t="n"/>
    </row>
    <row r="1086">
      <c r="C1086" s="93" t="n"/>
    </row>
    <row r="1087">
      <c r="C1087" s="93" t="n"/>
    </row>
    <row r="1088">
      <c r="C1088" s="93" t="n"/>
    </row>
    <row r="1089">
      <c r="C1089" s="93" t="n"/>
    </row>
    <row r="1090">
      <c r="C1090" s="93" t="n"/>
    </row>
    <row r="1091">
      <c r="C1091" s="93" t="n"/>
    </row>
    <row r="1092">
      <c r="C1092" s="93" t="n"/>
    </row>
    <row r="1093">
      <c r="C1093" s="93" t="n"/>
    </row>
    <row r="1094">
      <c r="C1094" s="93" t="n"/>
    </row>
    <row r="1095">
      <c r="C1095" s="93" t="n"/>
    </row>
    <row r="1096">
      <c r="C1096" s="93" t="n"/>
    </row>
    <row r="1097">
      <c r="C1097" s="93" t="n"/>
    </row>
    <row r="1098">
      <c r="C1098" s="93" t="n"/>
    </row>
    <row r="1099">
      <c r="C1099" s="93" t="n"/>
    </row>
    <row r="1100">
      <c r="C1100" s="93" t="n"/>
    </row>
    <row r="1101">
      <c r="C1101" s="93" t="n"/>
    </row>
    <row r="1102">
      <c r="C1102" s="93" t="n"/>
    </row>
    <row r="1103">
      <c r="C1103" s="93" t="n"/>
    </row>
    <row r="1104">
      <c r="C1104" s="93" t="n"/>
    </row>
    <row r="1105">
      <c r="C1105" s="93" t="n"/>
    </row>
    <row r="1106">
      <c r="C1106" s="93" t="n"/>
    </row>
    <row r="1107">
      <c r="C1107" s="93" t="n"/>
    </row>
    <row r="1108">
      <c r="C1108" s="93" t="n"/>
    </row>
    <row r="1109">
      <c r="C1109" s="93" t="n"/>
    </row>
    <row r="1110">
      <c r="C1110" s="93" t="n"/>
    </row>
    <row r="1111">
      <c r="C1111" s="93" t="n"/>
    </row>
    <row r="1112">
      <c r="C1112" s="93" t="n"/>
    </row>
    <row r="1113">
      <c r="C1113" s="93" t="n"/>
    </row>
    <row r="1114">
      <c r="C1114" s="93" t="n"/>
    </row>
    <row r="1115">
      <c r="C1115" s="93" t="n"/>
    </row>
    <row r="1116">
      <c r="C1116" s="93" t="n"/>
    </row>
    <row r="1117">
      <c r="C1117" s="93" t="n"/>
    </row>
    <row r="1118">
      <c r="C1118" s="93" t="n"/>
    </row>
    <row r="1119">
      <c r="C1119" s="93" t="n"/>
    </row>
    <row r="1120">
      <c r="C1120" s="93" t="n"/>
    </row>
    <row r="1121">
      <c r="C1121" s="93" t="n"/>
    </row>
    <row r="1122">
      <c r="C1122" s="93" t="n"/>
    </row>
    <row r="1123">
      <c r="C1123" s="93" t="n"/>
    </row>
    <row r="1124">
      <c r="C1124" s="93" t="n"/>
    </row>
    <row r="1125">
      <c r="C1125" s="93" t="n"/>
    </row>
    <row r="1126">
      <c r="C1126" s="93" t="n"/>
    </row>
    <row r="1127">
      <c r="C1127" s="93" t="n"/>
    </row>
    <row r="1128">
      <c r="C1128" s="93" t="n"/>
    </row>
    <row r="1129">
      <c r="C1129" s="93" t="n"/>
    </row>
    <row r="1130">
      <c r="C1130" s="93" t="n"/>
    </row>
    <row r="1131">
      <c r="C1131" s="93" t="n"/>
    </row>
    <row r="1132">
      <c r="C1132" s="93" t="n"/>
    </row>
    <row r="1133">
      <c r="C1133" s="93" t="n"/>
    </row>
    <row r="1134">
      <c r="C1134" s="93" t="n"/>
    </row>
    <row r="1135">
      <c r="C1135" s="93" t="n"/>
    </row>
    <row r="1136">
      <c r="C1136" s="93" t="n"/>
    </row>
    <row r="1137">
      <c r="C1137" s="93" t="n"/>
    </row>
    <row r="1138">
      <c r="C1138" s="93" t="n"/>
    </row>
    <row r="1139">
      <c r="C1139" s="93" t="n"/>
    </row>
    <row r="1140">
      <c r="C1140" s="93" t="n"/>
    </row>
    <row r="1141">
      <c r="C1141" s="93" t="n"/>
    </row>
    <row r="1142">
      <c r="C1142" s="93" t="n"/>
    </row>
    <row r="1143">
      <c r="C1143" s="93" t="n"/>
    </row>
    <row r="1144">
      <c r="C1144" s="93" t="n"/>
    </row>
    <row r="1145">
      <c r="C1145" s="93" t="n"/>
    </row>
    <row r="1146">
      <c r="C1146" s="93" t="n"/>
    </row>
    <row r="1147">
      <c r="C1147" s="93" t="n"/>
    </row>
    <row r="1148">
      <c r="C1148" s="93" t="n"/>
    </row>
    <row r="1149">
      <c r="C1149" s="93" t="n"/>
    </row>
    <row r="1150">
      <c r="C1150" s="93" t="n"/>
    </row>
    <row r="1151">
      <c r="C1151" s="93" t="n"/>
    </row>
    <row r="1152">
      <c r="C1152" s="93" t="n"/>
    </row>
    <row r="1153">
      <c r="C1153" s="93" t="n"/>
    </row>
    <row r="1154">
      <c r="C1154" s="93" t="n"/>
    </row>
    <row r="1155">
      <c r="C1155" s="93" t="n"/>
    </row>
    <row r="1156">
      <c r="C1156" s="93" t="n"/>
    </row>
    <row r="1157">
      <c r="C1157" s="93" t="n"/>
    </row>
    <row r="1158">
      <c r="C1158" s="93" t="n"/>
    </row>
    <row r="1159">
      <c r="C1159" s="93" t="n"/>
    </row>
    <row r="1160">
      <c r="C1160" s="93" t="n"/>
    </row>
    <row r="1161">
      <c r="C1161" s="93" t="n"/>
    </row>
    <row r="1162">
      <c r="C1162" s="93" t="n"/>
    </row>
    <row r="1163">
      <c r="C1163" s="93" t="n"/>
    </row>
    <row r="1164">
      <c r="C1164" s="93" t="n"/>
    </row>
    <row r="1165">
      <c r="C1165" s="93" t="n"/>
    </row>
    <row r="1166">
      <c r="C1166" s="93" t="n"/>
    </row>
    <row r="1167">
      <c r="C1167" s="93" t="n"/>
    </row>
    <row r="1168">
      <c r="C1168" s="93" t="n"/>
    </row>
    <row r="1169">
      <c r="C1169" s="93" t="n"/>
    </row>
    <row r="1170">
      <c r="C1170" s="93" t="n"/>
    </row>
    <row r="1171">
      <c r="C1171" s="93" t="n"/>
    </row>
    <row r="1172">
      <c r="C1172" s="93" t="n"/>
    </row>
    <row r="1173">
      <c r="C1173" s="93" t="n"/>
    </row>
    <row r="1174">
      <c r="C1174" s="93" t="n"/>
    </row>
    <row r="1175">
      <c r="C1175" s="93" t="n"/>
    </row>
    <row r="1176">
      <c r="C1176" s="93" t="n"/>
    </row>
    <row r="1177">
      <c r="C1177" s="93" t="n"/>
    </row>
    <row r="1178">
      <c r="C1178" s="93" t="n"/>
    </row>
    <row r="1179">
      <c r="C1179" s="93" t="n"/>
    </row>
    <row r="1180">
      <c r="C1180" s="93" t="n"/>
    </row>
    <row r="1181">
      <c r="C1181" s="93" t="n"/>
    </row>
    <row r="1182">
      <c r="C1182" s="93" t="n"/>
    </row>
    <row r="1183">
      <c r="C1183" s="93" t="n"/>
    </row>
    <row r="1184">
      <c r="C1184" s="93" t="n"/>
    </row>
    <row r="1185">
      <c r="C1185" s="93" t="n"/>
    </row>
    <row r="1186">
      <c r="C1186" s="93" t="n"/>
    </row>
    <row r="1187">
      <c r="C1187" s="93" t="n"/>
    </row>
    <row r="1188">
      <c r="C1188" s="93" t="n"/>
    </row>
    <row r="1189">
      <c r="C1189" s="93" t="n"/>
    </row>
    <row r="1190">
      <c r="C1190" s="93" t="n"/>
    </row>
    <row r="1191">
      <c r="C1191" s="93" t="n"/>
    </row>
    <row r="1192">
      <c r="C1192" s="93" t="n"/>
    </row>
    <row r="1193">
      <c r="C1193" s="93" t="n"/>
    </row>
    <row r="1194">
      <c r="C1194" s="93" t="n"/>
    </row>
    <row r="1195">
      <c r="C1195" s="93" t="n"/>
    </row>
    <row r="1196">
      <c r="C1196" s="93" t="n"/>
    </row>
    <row r="1197">
      <c r="C1197" s="93" t="n"/>
    </row>
    <row r="1198">
      <c r="C1198" s="93" t="n"/>
    </row>
    <row r="1199">
      <c r="C1199" s="93" t="n"/>
    </row>
    <row r="1200">
      <c r="C1200" s="93" t="n"/>
    </row>
    <row r="1201">
      <c r="C1201" s="93" t="n"/>
    </row>
    <row r="1202">
      <c r="C1202" s="93" t="n"/>
    </row>
    <row r="1203">
      <c r="C1203" s="93" t="n"/>
    </row>
    <row r="1204">
      <c r="C1204" s="93" t="n"/>
    </row>
    <row r="1205">
      <c r="C1205" s="93" t="n"/>
    </row>
    <row r="1206">
      <c r="C1206" s="93" t="n"/>
    </row>
    <row r="1207">
      <c r="C1207" s="93" t="n"/>
    </row>
    <row r="1208">
      <c r="C1208" s="93" t="n"/>
    </row>
    <row r="1209">
      <c r="C1209" s="93" t="n"/>
    </row>
    <row r="1210">
      <c r="C1210" s="93" t="n"/>
    </row>
    <row r="1211">
      <c r="C1211" s="93" t="n"/>
    </row>
    <row r="1212">
      <c r="C1212" s="93" t="n"/>
    </row>
    <row r="1213">
      <c r="C1213" s="93" t="n"/>
    </row>
    <row r="1214">
      <c r="C1214" s="93" t="n"/>
    </row>
    <row r="1215">
      <c r="C1215" s="93" t="n"/>
    </row>
    <row r="1216">
      <c r="C1216" s="93" t="n"/>
    </row>
    <row r="1217">
      <c r="C1217" s="93" t="n"/>
    </row>
    <row r="1218">
      <c r="C1218" s="93" t="n"/>
    </row>
    <row r="1219">
      <c r="C1219" s="93" t="n"/>
    </row>
    <row r="1220">
      <c r="C1220" s="93" t="n"/>
    </row>
    <row r="1221">
      <c r="C1221" s="93" t="n"/>
    </row>
    <row r="1222">
      <c r="C1222" s="93" t="n"/>
    </row>
    <row r="1223">
      <c r="C1223" s="93" t="n"/>
    </row>
    <row r="1224">
      <c r="C1224" s="93" t="n"/>
    </row>
    <row r="1225">
      <c r="C1225" s="93" t="n"/>
    </row>
    <row r="1226">
      <c r="C1226" s="93" t="n"/>
    </row>
    <row r="1227">
      <c r="C1227" s="93" t="n"/>
    </row>
    <row r="1228">
      <c r="C1228" s="93" t="n"/>
    </row>
    <row r="1229">
      <c r="C1229" s="93" t="n"/>
    </row>
    <row r="1230">
      <c r="C1230" s="93" t="n"/>
    </row>
    <row r="1231">
      <c r="C1231" s="93" t="n"/>
    </row>
    <row r="1232">
      <c r="C1232" s="93" t="n"/>
    </row>
    <row r="1233">
      <c r="C1233" s="93" t="n"/>
    </row>
    <row r="1234">
      <c r="C1234" s="93" t="n"/>
    </row>
    <row r="1235">
      <c r="C1235" s="93" t="n"/>
    </row>
    <row r="1236">
      <c r="C1236" s="93" t="n"/>
    </row>
    <row r="1237">
      <c r="C1237" s="93" t="n"/>
    </row>
    <row r="1238">
      <c r="C1238" s="93" t="n"/>
    </row>
    <row r="1239">
      <c r="C1239" s="93" t="n"/>
    </row>
    <row r="1240">
      <c r="C1240" s="93" t="n"/>
    </row>
    <row r="1241">
      <c r="C1241" s="93" t="n"/>
    </row>
    <row r="1242">
      <c r="C1242" s="93" t="n"/>
    </row>
    <row r="1243">
      <c r="C1243" s="93" t="n"/>
    </row>
    <row r="1244">
      <c r="C1244" s="93" t="n"/>
    </row>
    <row r="1245">
      <c r="C1245" s="93" t="n"/>
    </row>
    <row r="1246">
      <c r="C1246" s="93" t="n"/>
    </row>
    <row r="1247">
      <c r="C1247" s="93" t="n"/>
    </row>
    <row r="1248">
      <c r="C1248" s="93" t="n"/>
    </row>
    <row r="1249">
      <c r="C1249" s="93" t="n"/>
    </row>
    <row r="1250">
      <c r="C1250" s="93" t="n"/>
    </row>
    <row r="1251">
      <c r="C1251" s="93" t="n"/>
    </row>
    <row r="1252">
      <c r="C1252" s="93" t="n"/>
    </row>
    <row r="1253">
      <c r="C1253" s="93" t="n"/>
    </row>
    <row r="1254">
      <c r="C1254" s="93" t="n"/>
    </row>
    <row r="1255">
      <c r="C1255" s="93" t="n"/>
    </row>
    <row r="1256">
      <c r="C1256" s="93" t="n"/>
    </row>
    <row r="1257">
      <c r="C1257" s="93" t="n"/>
    </row>
    <row r="1258">
      <c r="C1258" s="93" t="n"/>
    </row>
    <row r="1259">
      <c r="C1259" s="93" t="n"/>
    </row>
    <row r="1260">
      <c r="C1260" s="93" t="n"/>
    </row>
    <row r="1261">
      <c r="C1261" s="93" t="n"/>
    </row>
    <row r="1262">
      <c r="C1262" s="93" t="n"/>
    </row>
    <row r="1263">
      <c r="C1263" s="93" t="n"/>
    </row>
    <row r="1264">
      <c r="C1264" s="93" t="n"/>
    </row>
    <row r="1265">
      <c r="C1265" s="93" t="n"/>
    </row>
    <row r="1266">
      <c r="C1266" s="93" t="n"/>
    </row>
    <row r="1267">
      <c r="C1267" s="93" t="n"/>
    </row>
    <row r="1268">
      <c r="C1268" s="93" t="n"/>
    </row>
    <row r="1269">
      <c r="C1269" s="93" t="n"/>
    </row>
    <row r="1270">
      <c r="C1270" s="93" t="n"/>
    </row>
    <row r="1271">
      <c r="C1271" s="93" t="n"/>
    </row>
    <row r="1272">
      <c r="C1272" s="93" t="n"/>
    </row>
    <row r="1273">
      <c r="C1273" s="93" t="n"/>
    </row>
    <row r="1274">
      <c r="C1274" s="93" t="n"/>
    </row>
    <row r="1275">
      <c r="C1275" s="93" t="n"/>
    </row>
    <row r="1276">
      <c r="C1276" s="93" t="n"/>
    </row>
    <row r="1277">
      <c r="C1277" s="93" t="n"/>
    </row>
    <row r="1278">
      <c r="C1278" s="93" t="n"/>
    </row>
    <row r="1279">
      <c r="C1279" s="93" t="n"/>
    </row>
    <row r="1280">
      <c r="C1280" s="93" t="n"/>
    </row>
    <row r="1281">
      <c r="C1281" s="93" t="n"/>
    </row>
    <row r="1282">
      <c r="C1282" s="93" t="n"/>
    </row>
    <row r="1283">
      <c r="C1283" s="93" t="n"/>
    </row>
    <row r="1284">
      <c r="C1284" s="93" t="n"/>
    </row>
    <row r="1285">
      <c r="C1285" s="93" t="n"/>
    </row>
    <row r="1286">
      <c r="C1286" s="93" t="n"/>
    </row>
    <row r="1287">
      <c r="C1287" s="93" t="n"/>
    </row>
    <row r="1288">
      <c r="C1288" s="93" t="n"/>
    </row>
    <row r="1289">
      <c r="C1289" s="93" t="n"/>
    </row>
    <row r="1290">
      <c r="C1290" s="93" t="n"/>
    </row>
    <row r="1291">
      <c r="C1291" s="93" t="n"/>
    </row>
    <row r="1292">
      <c r="C1292" s="93" t="n"/>
    </row>
    <row r="1293">
      <c r="C1293" s="93" t="n"/>
    </row>
    <row r="1294">
      <c r="C1294" s="93" t="n"/>
    </row>
    <row r="1295">
      <c r="C1295" s="93" t="n"/>
    </row>
    <row r="1296">
      <c r="C1296" s="93" t="n"/>
    </row>
    <row r="1297">
      <c r="C1297" s="93" t="n"/>
    </row>
    <row r="1298">
      <c r="C1298" s="93" t="n"/>
    </row>
    <row r="1299">
      <c r="C1299" s="93" t="n"/>
    </row>
    <row r="1300">
      <c r="C1300" s="93" t="n"/>
    </row>
    <row r="1301">
      <c r="C1301" s="93" t="n"/>
    </row>
    <row r="1302">
      <c r="C1302" s="93" t="n"/>
    </row>
    <row r="1303">
      <c r="C1303" s="93" t="n"/>
    </row>
    <row r="1304">
      <c r="C1304" s="93" t="n"/>
    </row>
    <row r="1305">
      <c r="C1305" s="93" t="n"/>
    </row>
    <row r="1306">
      <c r="C1306" s="93" t="n"/>
    </row>
    <row r="1307">
      <c r="C1307" s="93" t="n"/>
    </row>
    <row r="1308">
      <c r="C1308" s="93" t="n"/>
    </row>
    <row r="1309">
      <c r="C1309" s="93" t="n"/>
    </row>
    <row r="1310">
      <c r="C1310" s="93" t="n"/>
    </row>
    <row r="1311">
      <c r="C1311" s="93" t="n"/>
    </row>
    <row r="1312">
      <c r="C1312" s="93" t="n"/>
    </row>
    <row r="1313">
      <c r="C1313" s="93" t="n"/>
    </row>
    <row r="1314">
      <c r="C1314" s="93" t="n"/>
    </row>
    <row r="1315">
      <c r="C1315" s="93" t="n"/>
    </row>
    <row r="1316">
      <c r="C1316" s="93" t="n"/>
    </row>
    <row r="1317">
      <c r="C1317" s="93" t="n"/>
    </row>
    <row r="1318">
      <c r="C1318" s="93" t="n"/>
    </row>
    <row r="1319">
      <c r="C1319" s="93" t="n"/>
    </row>
    <row r="1320">
      <c r="C1320" s="93" t="n"/>
    </row>
    <row r="1321">
      <c r="C1321" s="93" t="n"/>
    </row>
    <row r="1322">
      <c r="C1322" s="93" t="n"/>
    </row>
    <row r="1323">
      <c r="C1323" s="93" t="n"/>
    </row>
    <row r="1324">
      <c r="C1324" s="93" t="n"/>
    </row>
    <row r="1325">
      <c r="C1325" s="93" t="n"/>
    </row>
    <row r="1326">
      <c r="C1326" s="93" t="n"/>
    </row>
    <row r="1327">
      <c r="C1327" s="93" t="n"/>
    </row>
    <row r="1328">
      <c r="C1328" s="93" t="n"/>
    </row>
    <row r="1329">
      <c r="C1329" s="93" t="n"/>
    </row>
    <row r="1330">
      <c r="C1330" s="93" t="n"/>
    </row>
    <row r="1331">
      <c r="C1331" s="93" t="n"/>
    </row>
    <row r="1332">
      <c r="C1332" s="93" t="n"/>
    </row>
    <row r="1333">
      <c r="C1333" s="93" t="n"/>
    </row>
    <row r="1334">
      <c r="C1334" s="93" t="n"/>
    </row>
    <row r="1335">
      <c r="C1335" s="93" t="n"/>
    </row>
    <row r="1336">
      <c r="C1336" s="93" t="n"/>
    </row>
    <row r="1337">
      <c r="C1337" s="93" t="n"/>
    </row>
    <row r="1338">
      <c r="C1338" s="93" t="n"/>
    </row>
    <row r="1339">
      <c r="C1339" s="93" t="n"/>
    </row>
    <row r="1340">
      <c r="C1340" s="93" t="n"/>
    </row>
    <row r="1341">
      <c r="C1341" s="93" t="n"/>
    </row>
    <row r="1342">
      <c r="C1342" s="93" t="n"/>
    </row>
    <row r="1343">
      <c r="C1343" s="93" t="n"/>
    </row>
    <row r="1344">
      <c r="C1344" s="93" t="n"/>
    </row>
    <row r="1345">
      <c r="C1345" s="93" t="n"/>
    </row>
    <row r="1346">
      <c r="C1346" s="93" t="n"/>
    </row>
    <row r="1347">
      <c r="C1347" s="93" t="n"/>
    </row>
    <row r="1348">
      <c r="C1348" s="93" t="n"/>
    </row>
    <row r="1349">
      <c r="C1349" s="93" t="n"/>
    </row>
    <row r="1350">
      <c r="C1350" s="93" t="n"/>
    </row>
    <row r="1351">
      <c r="C1351" s="93" t="n"/>
    </row>
    <row r="1352">
      <c r="C1352" s="93" t="n"/>
    </row>
    <row r="1353">
      <c r="C1353" s="93" t="n"/>
    </row>
    <row r="1354">
      <c r="C1354" s="93" t="n"/>
    </row>
    <row r="1355">
      <c r="C1355" s="93" t="n"/>
    </row>
    <row r="1356">
      <c r="C1356" s="93" t="n"/>
    </row>
    <row r="1357">
      <c r="C1357" s="93" t="n"/>
    </row>
    <row r="1358">
      <c r="C1358" s="93" t="n"/>
    </row>
    <row r="1359">
      <c r="C1359" s="93" t="n"/>
    </row>
    <row r="1360">
      <c r="C1360" s="93" t="n"/>
    </row>
    <row r="1361">
      <c r="C1361" s="93" t="n"/>
    </row>
    <row r="1362">
      <c r="C1362" s="93" t="n"/>
    </row>
    <row r="1363">
      <c r="C1363" s="93" t="n"/>
    </row>
    <row r="1364">
      <c r="C1364" s="93" t="n"/>
    </row>
    <row r="1365">
      <c r="C1365" s="93" t="n"/>
    </row>
    <row r="1366">
      <c r="C1366" s="93" t="n"/>
    </row>
    <row r="1367">
      <c r="C1367" s="93" t="n"/>
    </row>
    <row r="1368">
      <c r="C1368" s="93" t="n"/>
    </row>
    <row r="1369">
      <c r="C1369" s="93" t="n"/>
    </row>
    <row r="1370">
      <c r="C1370" s="93" t="n"/>
    </row>
    <row r="1371">
      <c r="C1371" s="93" t="n"/>
    </row>
    <row r="1372">
      <c r="C1372" s="93" t="n"/>
    </row>
    <row r="1373">
      <c r="C1373" s="93" t="n"/>
    </row>
    <row r="1374">
      <c r="C1374" s="93" t="n"/>
    </row>
    <row r="1375">
      <c r="C1375" s="93" t="n"/>
    </row>
    <row r="1376">
      <c r="C1376" s="93" t="n"/>
    </row>
    <row r="1377">
      <c r="C1377" s="93" t="n"/>
    </row>
    <row r="1378">
      <c r="C1378" s="93" t="n"/>
    </row>
    <row r="1379">
      <c r="C1379" s="93" t="n"/>
    </row>
    <row r="1380">
      <c r="C1380" s="93" t="n"/>
    </row>
    <row r="1381">
      <c r="C1381" s="93" t="n"/>
    </row>
    <row r="1382">
      <c r="C1382" s="93" t="n"/>
    </row>
    <row r="1383">
      <c r="C1383" s="93" t="n"/>
    </row>
    <row r="1384">
      <c r="C1384" s="93" t="n"/>
    </row>
    <row r="1385">
      <c r="C1385" s="93" t="n"/>
    </row>
    <row r="1386">
      <c r="C1386" s="93" t="n"/>
    </row>
    <row r="1387">
      <c r="C1387" s="93" t="n"/>
    </row>
    <row r="1388">
      <c r="C1388" s="93" t="n"/>
    </row>
    <row r="1389">
      <c r="C1389" s="93" t="n"/>
    </row>
    <row r="1390">
      <c r="C1390" s="93" t="n"/>
    </row>
    <row r="1391">
      <c r="C1391" s="93" t="n"/>
    </row>
    <row r="1392">
      <c r="C1392" s="93" t="n"/>
    </row>
    <row r="1393">
      <c r="C1393" s="93" t="n"/>
    </row>
    <row r="1394">
      <c r="C1394" s="93" t="n"/>
    </row>
    <row r="1395">
      <c r="C1395" s="93" t="n"/>
    </row>
    <row r="1396">
      <c r="C1396" s="93" t="n"/>
    </row>
    <row r="1397">
      <c r="C1397" s="93" t="n"/>
    </row>
    <row r="1398">
      <c r="C1398" s="93" t="n"/>
    </row>
    <row r="1399">
      <c r="C1399" s="93" t="n"/>
    </row>
    <row r="1400">
      <c r="C1400" s="93" t="n"/>
    </row>
    <row r="1401">
      <c r="C1401" s="93" t="n"/>
    </row>
    <row r="1402">
      <c r="C1402" s="93" t="n"/>
    </row>
    <row r="1403">
      <c r="C1403" s="93" t="n"/>
    </row>
    <row r="1404">
      <c r="C1404" s="93" t="n"/>
    </row>
    <row r="1405">
      <c r="C1405" s="93" t="n"/>
    </row>
    <row r="1406">
      <c r="C1406" s="93" t="n"/>
    </row>
    <row r="1407">
      <c r="C1407" s="93" t="n"/>
    </row>
    <row r="1408">
      <c r="C1408" s="93" t="n"/>
    </row>
    <row r="1409">
      <c r="C1409" s="93" t="n"/>
    </row>
    <row r="1410">
      <c r="C1410" s="93" t="n"/>
    </row>
    <row r="1411">
      <c r="C1411" s="93" t="n"/>
    </row>
    <row r="1412">
      <c r="C1412" s="93" t="n"/>
    </row>
    <row r="1413">
      <c r="C1413" s="93" t="n"/>
    </row>
    <row r="1414">
      <c r="C1414" s="93" t="n"/>
    </row>
    <row r="1415">
      <c r="C1415" s="93" t="n"/>
    </row>
    <row r="1416">
      <c r="C1416" s="93" t="n"/>
    </row>
    <row r="1417">
      <c r="C1417" s="93" t="n"/>
    </row>
    <row r="1418">
      <c r="C1418" s="93" t="n"/>
    </row>
    <row r="1419">
      <c r="C1419" s="93" t="n"/>
    </row>
    <row r="1420">
      <c r="C1420" s="93" t="n"/>
    </row>
    <row r="1421">
      <c r="C1421" s="93" t="n"/>
    </row>
    <row r="1422">
      <c r="C1422" s="93" t="n"/>
    </row>
    <row r="1423">
      <c r="C1423" s="93" t="n"/>
    </row>
    <row r="1424">
      <c r="C1424" s="93" t="n"/>
    </row>
    <row r="1425">
      <c r="C1425" s="93" t="n"/>
    </row>
    <row r="1426">
      <c r="C1426" s="93" t="n"/>
    </row>
    <row r="1427">
      <c r="C1427" s="93" t="n"/>
    </row>
    <row r="1428">
      <c r="C1428" s="93" t="n"/>
    </row>
    <row r="1429">
      <c r="C1429" s="93" t="n"/>
    </row>
    <row r="1430">
      <c r="C1430" s="93" t="n"/>
    </row>
    <row r="1431">
      <c r="C1431" s="93" t="n"/>
    </row>
    <row r="1432">
      <c r="C1432" s="93" t="n"/>
    </row>
    <row r="1433">
      <c r="C1433" s="93" t="n"/>
    </row>
    <row r="1434">
      <c r="C1434" s="93" t="n"/>
    </row>
    <row r="1435">
      <c r="C1435" s="93" t="n"/>
    </row>
    <row r="1436">
      <c r="C1436" s="93" t="n"/>
    </row>
    <row r="1437">
      <c r="C1437" s="93" t="n"/>
    </row>
    <row r="1438">
      <c r="C1438" s="93" t="n"/>
    </row>
    <row r="1439">
      <c r="C1439" s="93" t="n"/>
    </row>
    <row r="1440">
      <c r="C1440" s="93" t="n"/>
    </row>
    <row r="1441">
      <c r="C1441" s="93" t="n"/>
    </row>
    <row r="1442">
      <c r="C1442" s="93" t="n"/>
    </row>
    <row r="1443">
      <c r="C1443" s="93" t="n"/>
    </row>
    <row r="1444">
      <c r="C1444" s="93" t="n"/>
    </row>
    <row r="1445">
      <c r="C1445" s="93" t="n"/>
    </row>
    <row r="1446">
      <c r="C1446" s="93" t="n"/>
    </row>
    <row r="1447">
      <c r="C1447" s="93" t="n"/>
    </row>
    <row r="1448">
      <c r="C1448" s="93" t="n"/>
    </row>
    <row r="1449">
      <c r="C1449" s="93" t="n"/>
    </row>
    <row r="1450">
      <c r="C1450" s="93" t="n"/>
    </row>
    <row r="1451">
      <c r="C1451" s="93" t="n"/>
    </row>
    <row r="1452">
      <c r="C1452" s="93" t="n"/>
    </row>
    <row r="1453">
      <c r="C1453" s="93" t="n"/>
    </row>
    <row r="1454">
      <c r="C1454" s="93" t="n"/>
    </row>
    <row r="1455">
      <c r="C1455" s="93" t="n"/>
    </row>
    <row r="1456">
      <c r="C1456" s="93" t="n"/>
    </row>
    <row r="1457">
      <c r="C1457" s="93" t="n"/>
    </row>
    <row r="1458">
      <c r="C1458" s="93" t="n"/>
    </row>
    <row r="1459">
      <c r="C1459" s="93" t="n"/>
    </row>
    <row r="1460">
      <c r="C1460" s="93" t="n"/>
    </row>
    <row r="1461">
      <c r="C1461" s="93" t="n"/>
    </row>
    <row r="1462">
      <c r="C1462" s="93" t="n"/>
    </row>
    <row r="1463">
      <c r="C1463" s="93" t="n"/>
    </row>
    <row r="1464">
      <c r="C1464" s="93" t="n"/>
    </row>
    <row r="1465">
      <c r="C1465" s="93" t="n"/>
    </row>
    <row r="1466">
      <c r="C1466" s="93" t="n"/>
    </row>
    <row r="1467">
      <c r="C1467" s="93" t="n"/>
    </row>
    <row r="1468">
      <c r="C1468" s="93" t="n"/>
    </row>
    <row r="1469">
      <c r="C1469" s="93" t="n"/>
    </row>
    <row r="1470">
      <c r="C1470" s="93" t="n"/>
    </row>
    <row r="1471">
      <c r="C1471" s="93" t="n"/>
    </row>
    <row r="1472">
      <c r="C1472" s="93" t="n"/>
    </row>
    <row r="1473">
      <c r="C1473" s="93" t="n"/>
    </row>
    <row r="1474">
      <c r="C1474" s="93" t="n"/>
    </row>
    <row r="1475">
      <c r="C1475" s="93" t="n"/>
    </row>
    <row r="1476">
      <c r="C1476" s="93" t="n"/>
    </row>
    <row r="1477">
      <c r="C1477" s="93" t="n"/>
    </row>
    <row r="1478">
      <c r="C1478" s="93" t="n"/>
    </row>
    <row r="1479">
      <c r="C1479" s="93" t="n"/>
    </row>
    <row r="1480">
      <c r="C1480" s="93" t="n"/>
    </row>
    <row r="1481">
      <c r="C1481" s="93" t="n"/>
    </row>
    <row r="1482">
      <c r="C1482" s="93" t="n"/>
    </row>
    <row r="1483">
      <c r="C1483" s="93" t="n"/>
    </row>
    <row r="1484">
      <c r="C1484" s="93" t="n"/>
    </row>
    <row r="1485">
      <c r="C1485" s="93" t="n"/>
    </row>
    <row r="1486">
      <c r="C1486" s="93" t="n"/>
    </row>
    <row r="1487">
      <c r="C1487" s="93" t="n"/>
    </row>
    <row r="1488">
      <c r="C1488" s="93" t="n"/>
    </row>
    <row r="1489">
      <c r="C1489" s="93" t="n"/>
    </row>
    <row r="1490">
      <c r="C1490" s="93" t="n"/>
    </row>
    <row r="1491">
      <c r="C1491" s="93" t="n"/>
    </row>
    <row r="1492">
      <c r="C1492" s="93" t="n"/>
    </row>
    <row r="1493">
      <c r="C1493" s="93" t="n"/>
    </row>
    <row r="1494">
      <c r="C1494" s="93" t="n"/>
    </row>
    <row r="1495">
      <c r="C1495" s="93" t="n"/>
    </row>
    <row r="1496">
      <c r="C1496" s="93" t="n"/>
    </row>
    <row r="1497">
      <c r="C1497" s="93" t="n"/>
    </row>
    <row r="1498">
      <c r="C1498" s="93" t="n"/>
    </row>
    <row r="1499">
      <c r="C1499" s="93" t="n"/>
    </row>
    <row r="1500">
      <c r="C1500" s="93" t="n"/>
    </row>
    <row r="1501">
      <c r="C1501" s="93" t="n"/>
    </row>
    <row r="1502">
      <c r="C1502" s="93" t="n"/>
    </row>
    <row r="1503">
      <c r="C1503" s="93" t="n"/>
    </row>
    <row r="1504">
      <c r="C1504" s="93" t="n"/>
    </row>
    <row r="1505">
      <c r="C1505" s="93" t="n"/>
    </row>
    <row r="1506">
      <c r="C1506" s="93" t="n"/>
    </row>
    <row r="1507">
      <c r="C1507" s="93" t="n"/>
    </row>
    <row r="1508">
      <c r="C1508" s="93" t="n"/>
    </row>
    <row r="1509">
      <c r="C1509" s="93" t="n"/>
    </row>
    <row r="1510">
      <c r="C1510" s="93" t="n"/>
    </row>
    <row r="1511">
      <c r="C1511" s="93" t="n"/>
    </row>
    <row r="1512">
      <c r="C1512" s="93" t="n"/>
    </row>
    <row r="1513">
      <c r="C1513" s="93" t="n"/>
    </row>
    <row r="1514">
      <c r="C1514" s="93" t="n"/>
    </row>
    <row r="1515">
      <c r="C1515" s="93" t="n"/>
    </row>
    <row r="1516">
      <c r="C1516" s="93" t="n"/>
    </row>
    <row r="1517">
      <c r="C1517" s="93" t="n"/>
    </row>
    <row r="1518">
      <c r="C1518" s="93" t="n"/>
    </row>
    <row r="1519">
      <c r="C1519" s="93" t="n"/>
    </row>
    <row r="1520">
      <c r="C1520" s="93" t="n"/>
    </row>
    <row r="1521">
      <c r="C1521" s="93" t="n"/>
    </row>
    <row r="1522">
      <c r="C1522" s="93" t="n"/>
    </row>
    <row r="1523">
      <c r="C1523" s="93" t="n"/>
    </row>
    <row r="1524">
      <c r="C1524" s="93" t="n"/>
    </row>
    <row r="1525">
      <c r="C1525" s="93" t="n"/>
    </row>
    <row r="1526">
      <c r="C1526" s="93" t="n"/>
    </row>
    <row r="1527">
      <c r="C1527" s="93" t="n"/>
    </row>
    <row r="1528">
      <c r="C1528" s="93" t="n"/>
    </row>
    <row r="1529">
      <c r="C1529" s="93" t="n"/>
    </row>
    <row r="1530">
      <c r="C1530" s="93" t="n"/>
    </row>
    <row r="1531">
      <c r="C1531" s="93" t="n"/>
    </row>
    <row r="1532">
      <c r="C1532" s="93" t="n"/>
    </row>
    <row r="1533">
      <c r="C1533" s="93" t="n"/>
    </row>
    <row r="1534">
      <c r="C1534" s="93" t="n"/>
    </row>
    <row r="1535">
      <c r="C1535" s="93" t="n"/>
    </row>
    <row r="1536">
      <c r="C1536" s="93" t="n"/>
    </row>
    <row r="1537">
      <c r="C1537" s="93" t="n"/>
    </row>
    <row r="1538">
      <c r="C1538" s="93" t="n"/>
    </row>
    <row r="1539">
      <c r="C1539" s="93" t="n"/>
    </row>
    <row r="1540">
      <c r="C1540" s="93" t="n"/>
    </row>
    <row r="1541">
      <c r="C1541" s="93" t="n"/>
    </row>
    <row r="1542">
      <c r="C1542" s="93" t="n"/>
    </row>
    <row r="1543">
      <c r="C1543" s="93" t="n"/>
    </row>
    <row r="1544">
      <c r="C1544" s="93" t="n"/>
    </row>
    <row r="1545">
      <c r="C1545" s="93" t="n"/>
    </row>
    <row r="1546">
      <c r="C1546" s="93" t="n"/>
    </row>
    <row r="1547">
      <c r="C1547" s="93" t="n"/>
    </row>
    <row r="1548">
      <c r="C1548" s="93" t="n"/>
    </row>
    <row r="1549">
      <c r="C1549" s="93" t="n"/>
    </row>
    <row r="1550">
      <c r="C1550" s="93" t="n"/>
    </row>
    <row r="1551">
      <c r="C1551" s="93" t="n"/>
    </row>
    <row r="1552">
      <c r="C1552" s="93" t="n"/>
    </row>
    <row r="1553">
      <c r="C1553" s="93" t="n"/>
    </row>
    <row r="1554">
      <c r="C1554" s="93" t="n"/>
    </row>
    <row r="1555">
      <c r="C1555" s="93" t="n"/>
    </row>
    <row r="1556">
      <c r="C1556" s="93" t="n"/>
    </row>
    <row r="1557">
      <c r="C1557" s="93" t="n"/>
    </row>
    <row r="1558">
      <c r="C1558" s="93" t="n"/>
    </row>
    <row r="1559">
      <c r="C1559" s="93" t="n"/>
    </row>
    <row r="1560">
      <c r="C1560" s="93" t="n"/>
    </row>
    <row r="1561">
      <c r="C1561" s="93" t="n"/>
    </row>
    <row r="1562">
      <c r="C1562" s="93" t="n"/>
    </row>
    <row r="1563">
      <c r="C1563" s="93" t="n"/>
    </row>
    <row r="1564">
      <c r="C1564" s="93" t="n"/>
    </row>
    <row r="1565">
      <c r="C1565" s="93" t="n"/>
    </row>
    <row r="1566">
      <c r="C1566" s="93" t="n"/>
    </row>
    <row r="1567">
      <c r="C1567" s="93" t="n"/>
    </row>
    <row r="1568">
      <c r="C1568" s="93" t="n"/>
    </row>
    <row r="1569">
      <c r="C1569" s="93" t="n"/>
    </row>
    <row r="1570">
      <c r="C1570" s="93" t="n"/>
    </row>
    <row r="1571">
      <c r="C1571" s="93" t="n"/>
    </row>
    <row r="1572">
      <c r="C1572" s="93" t="n"/>
    </row>
    <row r="1573">
      <c r="C1573" s="93" t="n"/>
    </row>
    <row r="1574">
      <c r="C1574" s="93" t="n"/>
    </row>
    <row r="1575">
      <c r="C1575" s="93" t="n"/>
    </row>
    <row r="1576">
      <c r="C1576" s="93" t="n"/>
    </row>
    <row r="1577">
      <c r="C1577" s="93" t="n"/>
    </row>
    <row r="1578">
      <c r="C1578" s="93" t="n"/>
    </row>
    <row r="1579">
      <c r="C1579" s="93" t="n"/>
    </row>
    <row r="1580">
      <c r="C1580" s="93" t="n"/>
    </row>
    <row r="1581">
      <c r="C1581" s="93" t="n"/>
    </row>
    <row r="1582">
      <c r="C1582" s="93" t="n"/>
    </row>
    <row r="1583">
      <c r="C1583" s="93" t="n"/>
    </row>
    <row r="1584">
      <c r="C1584" s="93" t="n"/>
    </row>
    <row r="1585">
      <c r="C1585" s="93" t="n"/>
    </row>
    <row r="1586">
      <c r="C1586" s="93" t="n"/>
    </row>
    <row r="1587">
      <c r="C1587" s="93" t="n"/>
    </row>
    <row r="1588">
      <c r="C1588" s="93" t="n"/>
    </row>
    <row r="1589">
      <c r="C1589" s="93" t="n"/>
    </row>
    <row r="1590">
      <c r="C1590" s="93" t="n"/>
    </row>
    <row r="1591">
      <c r="C1591" s="93" t="n"/>
    </row>
    <row r="1592">
      <c r="C1592" s="93" t="n"/>
    </row>
    <row r="1593">
      <c r="C1593" s="93" t="n"/>
    </row>
    <row r="1594">
      <c r="C1594" s="93" t="n"/>
    </row>
    <row r="1595">
      <c r="C1595" s="93" t="n"/>
    </row>
    <row r="1596">
      <c r="C1596" s="93" t="n"/>
    </row>
    <row r="1597">
      <c r="C1597" s="93" t="n"/>
    </row>
    <row r="1598">
      <c r="C1598" s="93" t="n"/>
    </row>
    <row r="1599">
      <c r="C1599" s="93" t="n"/>
    </row>
    <row r="1600">
      <c r="C1600" s="93" t="n"/>
    </row>
    <row r="1601">
      <c r="C1601" s="93" t="n"/>
    </row>
    <row r="1602">
      <c r="C1602" s="93" t="n"/>
    </row>
    <row r="1603">
      <c r="C1603" s="93" t="n"/>
    </row>
    <row r="1604">
      <c r="C1604" s="93" t="n"/>
    </row>
    <row r="1605">
      <c r="C1605" s="93" t="n"/>
    </row>
    <row r="1606">
      <c r="C1606" s="93" t="n"/>
    </row>
    <row r="1607">
      <c r="C1607" s="93" t="n"/>
    </row>
    <row r="1608">
      <c r="C1608" s="93" t="n"/>
    </row>
    <row r="1609">
      <c r="C1609" s="93" t="n"/>
    </row>
    <row r="1610">
      <c r="C1610" s="93" t="n"/>
    </row>
    <row r="1611">
      <c r="C1611" s="93" t="n"/>
    </row>
    <row r="1612">
      <c r="C1612" s="93" t="n"/>
    </row>
    <row r="1613">
      <c r="C1613" s="93" t="n"/>
    </row>
    <row r="1614">
      <c r="C1614" s="93" t="n"/>
    </row>
    <row r="1615">
      <c r="C1615" s="93" t="n"/>
    </row>
    <row r="1616">
      <c r="C1616" s="93" t="n"/>
    </row>
    <row r="1617">
      <c r="C1617" s="93" t="n"/>
    </row>
    <row r="1618">
      <c r="C1618" s="93" t="n"/>
    </row>
    <row r="1619">
      <c r="C1619" s="93" t="n"/>
    </row>
    <row r="1620">
      <c r="C1620" s="93" t="n"/>
    </row>
    <row r="1621">
      <c r="C1621" s="93" t="n"/>
    </row>
    <row r="1622">
      <c r="C1622" s="93" t="n"/>
    </row>
    <row r="1623">
      <c r="C1623" s="93" t="n"/>
    </row>
    <row r="1624">
      <c r="C1624" s="93" t="n"/>
    </row>
    <row r="1625">
      <c r="C1625" s="93" t="n"/>
    </row>
    <row r="1626">
      <c r="C1626" s="93" t="n"/>
    </row>
    <row r="1627">
      <c r="C1627" s="93" t="n"/>
    </row>
    <row r="1628">
      <c r="C1628" s="93" t="n"/>
    </row>
    <row r="1629">
      <c r="C1629" s="93" t="n"/>
    </row>
    <row r="1630">
      <c r="C1630" s="93" t="n"/>
    </row>
    <row r="1631">
      <c r="C1631" s="93" t="n"/>
    </row>
    <row r="1632">
      <c r="C1632" s="93" t="n"/>
    </row>
    <row r="1633">
      <c r="C1633" s="93" t="n"/>
    </row>
    <row r="1634">
      <c r="C1634" s="93" t="n"/>
    </row>
    <row r="1635">
      <c r="C1635" s="93" t="n"/>
    </row>
    <row r="1636">
      <c r="C1636" s="93" t="n"/>
    </row>
    <row r="1637">
      <c r="C1637" s="93" t="n"/>
    </row>
    <row r="1638">
      <c r="C1638" s="93" t="n"/>
    </row>
    <row r="1639">
      <c r="C1639" s="93" t="n"/>
    </row>
    <row r="1640">
      <c r="C1640" s="93" t="n"/>
    </row>
    <row r="1641">
      <c r="C1641" s="93" t="n"/>
    </row>
    <row r="1642">
      <c r="C1642" s="93" t="n"/>
    </row>
    <row r="1643">
      <c r="C1643" s="93" t="n"/>
    </row>
    <row r="1644">
      <c r="C1644" s="93" t="n"/>
    </row>
    <row r="1645">
      <c r="C1645" s="93" t="n"/>
    </row>
    <row r="1646">
      <c r="C1646" s="93" t="n"/>
    </row>
    <row r="1647">
      <c r="C1647" s="93" t="n"/>
    </row>
    <row r="1648">
      <c r="C1648" s="93" t="n"/>
    </row>
    <row r="1649">
      <c r="C1649" s="93" t="n"/>
    </row>
    <row r="1650">
      <c r="C1650" s="93" t="n"/>
    </row>
    <row r="1651">
      <c r="C1651" s="93" t="n"/>
    </row>
    <row r="1652">
      <c r="C1652" s="93" t="n"/>
    </row>
    <row r="1653">
      <c r="C1653" s="93" t="n"/>
    </row>
    <row r="1654">
      <c r="C1654" s="93" t="n"/>
    </row>
    <row r="1655">
      <c r="C1655" s="93" t="n"/>
    </row>
    <row r="1656">
      <c r="C1656" s="93" t="n"/>
    </row>
    <row r="1657">
      <c r="C1657" s="93" t="n"/>
    </row>
    <row r="1658">
      <c r="C1658" s="93" t="n"/>
    </row>
    <row r="1659">
      <c r="C1659" s="93" t="n"/>
    </row>
    <row r="1660">
      <c r="C1660" s="93" t="n"/>
    </row>
    <row r="1661">
      <c r="C1661" s="93" t="n"/>
    </row>
    <row r="1662">
      <c r="C1662" s="93" t="n"/>
    </row>
    <row r="1663">
      <c r="C1663" s="93" t="n"/>
    </row>
    <row r="1664">
      <c r="C1664" s="93" t="n"/>
    </row>
    <row r="1665">
      <c r="C1665" s="93" t="n"/>
    </row>
    <row r="1666">
      <c r="C1666" s="93" t="n"/>
    </row>
    <row r="1667">
      <c r="C1667" s="93" t="n"/>
    </row>
    <row r="1668">
      <c r="C1668" s="93" t="n"/>
    </row>
    <row r="1669">
      <c r="C1669" s="93" t="n"/>
    </row>
    <row r="1670">
      <c r="C1670" s="93" t="n"/>
    </row>
    <row r="1671">
      <c r="C1671" s="93" t="n"/>
    </row>
    <row r="1672">
      <c r="C1672" s="93" t="n"/>
    </row>
    <row r="1673">
      <c r="C1673" s="93" t="n"/>
    </row>
    <row r="1674">
      <c r="C1674" s="93" t="n"/>
    </row>
    <row r="1675">
      <c r="C1675" s="93" t="n"/>
    </row>
    <row r="1676">
      <c r="C1676" s="93" t="n"/>
    </row>
    <row r="1677">
      <c r="C1677" s="93" t="n"/>
    </row>
    <row r="1678">
      <c r="C1678" s="93" t="n"/>
    </row>
    <row r="1679">
      <c r="C1679" s="93" t="n"/>
    </row>
    <row r="1680">
      <c r="C1680" s="93" t="n"/>
    </row>
    <row r="1681">
      <c r="C1681" s="93" t="n"/>
    </row>
    <row r="1682">
      <c r="C1682" s="93" t="n"/>
    </row>
    <row r="1683">
      <c r="C1683" s="93" t="n"/>
    </row>
    <row r="1684">
      <c r="C1684" s="93" t="n"/>
    </row>
    <row r="1685">
      <c r="C1685" s="93" t="n"/>
    </row>
    <row r="1686">
      <c r="C1686" s="93" t="n"/>
    </row>
    <row r="1687">
      <c r="C1687" s="93" t="n"/>
    </row>
    <row r="1688">
      <c r="C1688" s="93" t="n"/>
    </row>
    <row r="1689">
      <c r="C1689" s="93" t="n"/>
    </row>
    <row r="1690">
      <c r="C1690" s="93" t="n"/>
    </row>
    <row r="1691">
      <c r="C1691" s="93" t="n"/>
    </row>
    <row r="1692">
      <c r="C1692" s="93" t="n"/>
    </row>
    <row r="1693">
      <c r="C1693" s="93" t="n"/>
    </row>
    <row r="1694">
      <c r="C1694" s="93" t="n"/>
    </row>
    <row r="1695">
      <c r="C1695" s="93" t="n"/>
    </row>
    <row r="1696">
      <c r="C1696" s="93" t="n"/>
    </row>
    <row r="1697">
      <c r="C1697" s="93" t="n"/>
    </row>
    <row r="1698">
      <c r="C1698" s="93" t="n"/>
    </row>
    <row r="1699">
      <c r="C1699" s="93" t="n"/>
    </row>
    <row r="1700">
      <c r="C1700" s="93" t="n"/>
    </row>
    <row r="1701">
      <c r="C1701" s="93" t="n"/>
    </row>
    <row r="1702">
      <c r="C1702" s="93" t="n"/>
    </row>
    <row r="1703">
      <c r="C1703" s="93" t="n"/>
    </row>
    <row r="1704">
      <c r="C1704" s="93" t="n"/>
    </row>
    <row r="1705">
      <c r="C1705" s="93" t="n"/>
    </row>
    <row r="1706">
      <c r="C1706" s="93" t="n"/>
    </row>
    <row r="1707">
      <c r="C1707" s="93" t="n"/>
    </row>
    <row r="1708">
      <c r="C1708" s="93" t="n"/>
    </row>
    <row r="1709">
      <c r="C1709" s="93" t="n"/>
    </row>
    <row r="1710">
      <c r="C1710" s="93" t="n"/>
    </row>
    <row r="1711">
      <c r="C1711" s="93" t="n"/>
    </row>
    <row r="1712">
      <c r="C1712" s="93" t="n"/>
    </row>
    <row r="1713">
      <c r="C1713" s="93" t="n"/>
    </row>
    <row r="1714">
      <c r="C1714" s="93" t="n"/>
    </row>
    <row r="1715">
      <c r="C1715" s="93" t="n"/>
    </row>
    <row r="1716">
      <c r="C1716" s="93" t="n"/>
    </row>
    <row r="1717">
      <c r="C1717" s="93" t="n"/>
    </row>
    <row r="1718">
      <c r="C1718" s="93" t="n"/>
    </row>
    <row r="1719">
      <c r="C1719" s="93" t="n"/>
    </row>
    <row r="1720">
      <c r="C1720" s="93" t="n"/>
    </row>
    <row r="1721">
      <c r="C1721" s="93" t="n"/>
    </row>
    <row r="1722">
      <c r="C1722" s="93" t="n"/>
    </row>
    <row r="1723">
      <c r="C1723" s="93" t="n"/>
    </row>
    <row r="1724">
      <c r="C1724" s="93" t="n"/>
    </row>
    <row r="1725">
      <c r="C1725" s="93" t="n"/>
    </row>
    <row r="1726">
      <c r="C1726" s="93" t="n"/>
    </row>
    <row r="1727">
      <c r="C1727" s="93" t="n"/>
    </row>
    <row r="1728">
      <c r="C1728" s="93" t="n"/>
    </row>
    <row r="1729">
      <c r="C1729" s="93" t="n"/>
    </row>
    <row r="1730">
      <c r="C1730" s="93" t="n"/>
    </row>
    <row r="1731">
      <c r="C1731" s="93" t="n"/>
    </row>
    <row r="1732">
      <c r="C1732" s="93" t="n"/>
    </row>
    <row r="1733">
      <c r="C1733" s="93" t="n"/>
    </row>
    <row r="1734">
      <c r="C1734" s="93" t="n"/>
    </row>
    <row r="1735">
      <c r="C1735" s="93" t="n"/>
    </row>
    <row r="1736">
      <c r="C1736" s="93" t="n"/>
    </row>
    <row r="1737">
      <c r="C1737" s="93" t="n"/>
    </row>
    <row r="1738">
      <c r="C1738" s="93" t="n"/>
    </row>
    <row r="1739">
      <c r="C1739" s="93" t="n"/>
    </row>
    <row r="1740">
      <c r="C1740" s="93" t="n"/>
    </row>
    <row r="1741">
      <c r="C1741" s="93" t="n"/>
    </row>
    <row r="1742">
      <c r="C1742" s="93" t="n"/>
    </row>
    <row r="1743">
      <c r="C1743" s="93" t="n"/>
    </row>
    <row r="1744">
      <c r="C1744" s="93" t="n"/>
    </row>
    <row r="1745">
      <c r="C1745" s="93" t="n"/>
    </row>
    <row r="1746">
      <c r="C1746" s="93" t="n"/>
    </row>
    <row r="1747">
      <c r="C1747" s="93" t="n"/>
    </row>
    <row r="1748">
      <c r="C1748" s="93" t="n"/>
    </row>
    <row r="1749">
      <c r="C1749" s="93" t="n"/>
    </row>
    <row r="1750">
      <c r="C1750" s="93" t="n"/>
    </row>
    <row r="1751">
      <c r="C1751" s="93" t="n"/>
    </row>
    <row r="1752">
      <c r="C1752" s="93" t="n"/>
    </row>
    <row r="1753">
      <c r="C1753" s="93" t="n"/>
    </row>
    <row r="1754">
      <c r="C1754" s="93" t="n"/>
    </row>
    <row r="1755">
      <c r="C1755" s="93" t="n"/>
    </row>
    <row r="1756">
      <c r="C1756" s="93" t="n"/>
    </row>
    <row r="1757">
      <c r="C1757" s="93" t="n"/>
    </row>
    <row r="1758">
      <c r="C1758" s="93" t="n"/>
    </row>
    <row r="1759">
      <c r="C1759" s="93" t="n"/>
    </row>
    <row r="1760">
      <c r="C1760" s="93" t="n"/>
    </row>
    <row r="1761">
      <c r="C1761" s="93" t="n"/>
    </row>
    <row r="1762">
      <c r="C1762" s="93" t="n"/>
    </row>
    <row r="1763">
      <c r="C1763" s="93" t="n"/>
    </row>
    <row r="1764">
      <c r="C1764" s="93" t="n"/>
    </row>
    <row r="1765">
      <c r="C1765" s="93" t="n"/>
    </row>
    <row r="1766">
      <c r="C1766" s="93" t="n"/>
    </row>
    <row r="1767">
      <c r="C1767" s="93" t="n"/>
    </row>
    <row r="1768">
      <c r="C1768" s="93" t="n"/>
    </row>
    <row r="1769">
      <c r="C1769" s="93" t="n"/>
    </row>
    <row r="1770">
      <c r="C1770" s="93" t="n"/>
    </row>
    <row r="1771">
      <c r="C1771" s="93" t="n"/>
    </row>
    <row r="1772">
      <c r="C1772" s="93" t="n"/>
    </row>
    <row r="1773">
      <c r="C1773" s="93" t="n"/>
    </row>
    <row r="1774">
      <c r="C1774" s="93" t="n"/>
    </row>
    <row r="1775">
      <c r="C1775" s="93" t="n"/>
    </row>
    <row r="1776">
      <c r="C1776" s="93" t="n"/>
    </row>
    <row r="1777">
      <c r="C1777" s="93" t="n"/>
    </row>
    <row r="1778">
      <c r="C1778" s="93" t="n"/>
    </row>
    <row r="1779">
      <c r="C1779" s="93" t="n"/>
    </row>
    <row r="1780">
      <c r="C1780" s="93" t="n"/>
    </row>
    <row r="1781">
      <c r="C1781" s="93" t="n"/>
    </row>
    <row r="1782">
      <c r="C1782" s="93" t="n"/>
    </row>
    <row r="1783">
      <c r="C1783" s="93" t="n"/>
    </row>
    <row r="1784">
      <c r="C1784" s="93" t="n"/>
    </row>
    <row r="1785">
      <c r="C1785" s="93" t="n"/>
    </row>
    <row r="1786">
      <c r="C1786" s="93" t="n"/>
    </row>
    <row r="1787">
      <c r="C1787" s="93" t="n"/>
    </row>
    <row r="1788">
      <c r="C1788" s="93" t="n"/>
    </row>
    <row r="1789">
      <c r="C1789" s="93" t="n"/>
    </row>
    <row r="1790">
      <c r="C1790" s="93" t="n"/>
    </row>
    <row r="1791">
      <c r="C1791" s="93" t="n"/>
    </row>
    <row r="1792">
      <c r="C1792" s="93" t="n"/>
    </row>
    <row r="1793">
      <c r="C1793" s="93" t="n"/>
    </row>
    <row r="1794">
      <c r="C1794" s="93" t="n"/>
    </row>
    <row r="1795">
      <c r="C1795" s="93" t="n"/>
    </row>
    <row r="1796">
      <c r="C1796" s="93" t="n"/>
    </row>
    <row r="1797">
      <c r="C1797" s="93" t="n"/>
    </row>
    <row r="1798">
      <c r="C1798" s="93" t="n"/>
    </row>
    <row r="1799">
      <c r="C1799" s="93" t="n"/>
    </row>
    <row r="1800">
      <c r="C1800" s="93" t="n"/>
    </row>
    <row r="1801">
      <c r="C1801" s="93" t="n"/>
    </row>
    <row r="1802">
      <c r="C1802" s="93" t="n"/>
    </row>
    <row r="1803">
      <c r="C1803" s="93" t="n"/>
    </row>
    <row r="1804">
      <c r="C1804" s="93" t="n"/>
    </row>
    <row r="1805">
      <c r="C1805" s="93" t="n"/>
    </row>
    <row r="1806">
      <c r="C1806" s="93" t="n"/>
    </row>
    <row r="1807">
      <c r="C1807" s="93" t="n"/>
    </row>
    <row r="1808">
      <c r="C1808" s="93" t="n"/>
    </row>
    <row r="1809">
      <c r="C1809" s="93" t="n"/>
    </row>
    <row r="1810">
      <c r="C1810" s="93" t="n"/>
    </row>
    <row r="1811">
      <c r="C1811" s="93" t="n"/>
    </row>
    <row r="1812">
      <c r="C1812" s="93" t="n"/>
    </row>
    <row r="1813">
      <c r="C1813" s="93" t="n"/>
    </row>
    <row r="1814">
      <c r="C1814" s="93" t="n"/>
    </row>
    <row r="1815">
      <c r="C1815" s="93" t="n"/>
    </row>
    <row r="1816">
      <c r="C1816" s="93" t="n"/>
    </row>
    <row r="1817">
      <c r="C1817" s="93" t="n"/>
    </row>
    <row r="1818">
      <c r="C1818" s="93" t="n"/>
    </row>
    <row r="1819">
      <c r="C1819" s="93" t="n"/>
    </row>
    <row r="1820">
      <c r="C1820" s="93" t="n"/>
    </row>
    <row r="1821">
      <c r="C1821" s="93" t="n"/>
    </row>
    <row r="1822">
      <c r="C1822" s="93" t="n"/>
    </row>
    <row r="1823">
      <c r="C1823" s="93" t="n"/>
    </row>
    <row r="1824">
      <c r="C1824" s="93" t="n"/>
    </row>
    <row r="1825">
      <c r="C1825" s="93" t="n"/>
    </row>
    <row r="1826">
      <c r="C1826" s="93" t="n"/>
    </row>
    <row r="1827">
      <c r="C1827" s="93" t="n"/>
    </row>
    <row r="1828">
      <c r="C1828" s="93" t="n"/>
    </row>
    <row r="1829">
      <c r="C1829" s="93" t="n"/>
    </row>
    <row r="1830">
      <c r="C1830" s="93" t="n"/>
    </row>
    <row r="1831">
      <c r="C1831" s="93" t="n"/>
    </row>
    <row r="1832">
      <c r="C1832" s="93" t="n"/>
    </row>
    <row r="1833">
      <c r="C1833" s="93" t="n"/>
    </row>
    <row r="1834">
      <c r="C1834" s="93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3:I17"/>
  <sheetViews>
    <sheetView showGridLines="0" zoomScale="70" zoomScaleNormal="70" workbookViewId="0">
      <selection activeCell="F26" sqref="F26"/>
    </sheetView>
  </sheetViews>
  <sheetFormatPr baseColWidth="8" defaultColWidth="9" defaultRowHeight="17.4" outlineLevelCol="0"/>
  <cols>
    <col width="9" customWidth="1" style="93" min="1" max="1"/>
    <col width="25.19921875" bestFit="1" customWidth="1" style="93" min="2" max="2"/>
    <col width="20.3984375" bestFit="1" customWidth="1" style="93" min="3" max="3"/>
    <col width="13.5" bestFit="1" customWidth="1" style="93" min="4" max="4"/>
    <col width="12.19921875" bestFit="1" customWidth="1" style="93" min="5" max="5"/>
    <col width="18.09765625" bestFit="1" customWidth="1" style="93" min="6" max="6"/>
    <col width="16.09765625" bestFit="1" customWidth="1" style="93" min="7" max="7"/>
    <col width="11.3984375" bestFit="1" customWidth="1" style="93" min="8" max="8"/>
    <col width="13.5" bestFit="1" customWidth="1" style="93" min="9" max="9"/>
    <col width="14.69921875" bestFit="1" customWidth="1" style="93" min="10" max="10"/>
    <col width="11.09765625" bestFit="1" customWidth="1" style="93" min="11" max="11"/>
    <col width="11" bestFit="1" customWidth="1" style="93" min="12" max="12"/>
    <col width="10.3984375" bestFit="1" customWidth="1" style="93" min="13" max="13"/>
    <col width="14.69921875" bestFit="1" customWidth="1" style="93" min="14" max="14"/>
    <col width="12.19921875" bestFit="1" customWidth="1" style="93" min="15" max="15"/>
    <col width="14.09765625" bestFit="1" customWidth="1" style="93" min="16" max="17"/>
    <col width="12.19921875" bestFit="1" customWidth="1" style="93" min="18" max="18"/>
    <col width="18.19921875" bestFit="1" customWidth="1" style="93" min="19" max="19"/>
    <col width="12.19921875" bestFit="1" customWidth="1" style="93" min="20" max="20"/>
    <col width="14.09765625" bestFit="1" customWidth="1" style="93" min="21" max="21"/>
    <col width="16.19921875" bestFit="1" customWidth="1" style="93" min="22" max="22"/>
    <col width="12" bestFit="1" customWidth="1" style="93" min="23" max="24"/>
    <col width="14.09765625" bestFit="1" customWidth="1" style="93" min="25" max="25"/>
    <col width="15.3984375" bestFit="1" customWidth="1" style="93" min="26" max="26"/>
    <col width="21" bestFit="1" customWidth="1" style="93" min="27" max="27"/>
    <col width="26" bestFit="1" customWidth="1" style="93" min="28" max="28"/>
    <col width="19" bestFit="1" customWidth="1" style="93" min="29" max="29"/>
    <col width="24" bestFit="1" customWidth="1" style="93" min="30" max="30"/>
    <col width="23.09765625" bestFit="1" customWidth="1" style="93" min="31" max="31"/>
    <col width="22" bestFit="1" customWidth="1" style="93" min="32" max="33"/>
    <col width="16.69921875" bestFit="1" customWidth="1" style="93" min="34" max="34"/>
    <col width="27" bestFit="1" customWidth="1" style="93" min="35" max="36"/>
    <col width="16.69921875" bestFit="1" customWidth="1" style="93" min="37" max="37"/>
    <col width="16.09765625" bestFit="1" customWidth="1" style="93" min="38" max="38"/>
    <col width="12.69921875" bestFit="1" customWidth="1" style="93" min="39" max="39"/>
    <col width="17.69921875" bestFit="1" customWidth="1" style="93" min="40" max="40"/>
    <col width="14.69921875" bestFit="1" customWidth="1" style="93" min="41" max="41"/>
    <col width="11.3984375" bestFit="1" customWidth="1" style="93" min="42" max="42"/>
    <col width="11.09765625" bestFit="1" customWidth="1" style="93" min="43" max="44"/>
    <col width="10.3984375" bestFit="1" customWidth="1" style="93" min="45" max="46"/>
    <col width="14.69921875" bestFit="1" customWidth="1" style="93" min="47" max="47"/>
    <col width="9" customWidth="1" style="93" min="48" max="49"/>
    <col width="9" customWidth="1" style="93" min="50" max="16384"/>
  </cols>
  <sheetData>
    <row r="3">
      <c r="B3" s="1" t="inlineStr">
        <is>
          <t>연</t>
        </is>
      </c>
      <c r="C3" s="93" t="inlineStr">
        <is>
          <t>2021년</t>
        </is>
      </c>
    </row>
    <row r="4">
      <c r="B4" s="1" t="inlineStr">
        <is>
          <t>월</t>
        </is>
      </c>
      <c r="C4" s="93" t="inlineStr">
        <is>
          <t>2월</t>
        </is>
      </c>
      <c r="D4" s="93" t="inlineStr">
        <is>
          <t>기타</t>
        </is>
      </c>
    </row>
    <row r="6">
      <c r="B6" s="1" t="inlineStr">
        <is>
          <t>합계 : 광고비(VAT미포함)</t>
        </is>
      </c>
      <c r="C6" s="1" t="inlineStr">
        <is>
          <t>열 레이블</t>
        </is>
      </c>
    </row>
    <row r="7">
      <c r="B7" s="1" t="inlineStr">
        <is>
          <t>행 레이블</t>
        </is>
      </c>
      <c r="C7" s="93" t="inlineStr">
        <is>
          <t>페이스북/인스타그램</t>
        </is>
      </c>
      <c r="D7" s="93" t="inlineStr">
        <is>
          <t>네이버 GFA</t>
        </is>
      </c>
      <c r="E7" s="93" t="inlineStr">
        <is>
          <t>카카오광고</t>
        </is>
      </c>
      <c r="F7" s="93" t="inlineStr">
        <is>
          <t>유튜브 디스커버리</t>
        </is>
      </c>
      <c r="G7" s="93" t="inlineStr">
        <is>
          <t>네이버 쇼핑검색</t>
        </is>
      </c>
      <c r="H7" s="93" t="inlineStr">
        <is>
          <t>(비어 있음)</t>
        </is>
      </c>
      <c r="I7" s="93" t="inlineStr">
        <is>
          <t>총합계</t>
        </is>
      </c>
    </row>
    <row r="8">
      <c r="B8" s="97" t="inlineStr">
        <is>
          <t>2월1일</t>
        </is>
      </c>
      <c r="C8" s="126" t="n">
        <v>1953054</v>
      </c>
      <c r="D8" s="126" t="n">
        <v>3113627.272727272</v>
      </c>
      <c r="E8" s="126" t="n">
        <v>1323260</v>
      </c>
      <c r="F8" s="126" t="n">
        <v>1933623.636363636</v>
      </c>
      <c r="G8" s="126" t="n">
        <v>68529.99999999999</v>
      </c>
      <c r="H8" s="126" t="n"/>
      <c r="I8" s="126" t="n">
        <v>8392094.909090908</v>
      </c>
    </row>
    <row r="9">
      <c r="B9" s="97" t="inlineStr">
        <is>
          <t>2월2일</t>
        </is>
      </c>
      <c r="C9" s="126" t="n">
        <v>1288033</v>
      </c>
      <c r="D9" s="126" t="n">
        <v>5075753.636363636</v>
      </c>
      <c r="E9" s="126" t="n">
        <v>215355</v>
      </c>
      <c r="F9" s="126" t="n">
        <v>1707931</v>
      </c>
      <c r="G9" s="126" t="n">
        <v>57419.99999999999</v>
      </c>
      <c r="H9" s="126" t="n"/>
      <c r="I9" s="126" t="n">
        <v>8344492.636363636</v>
      </c>
    </row>
    <row r="10">
      <c r="B10" s="97" t="inlineStr">
        <is>
          <t>2월3일</t>
        </is>
      </c>
      <c r="C10" s="126" t="n">
        <v>1073093</v>
      </c>
      <c r="D10" s="126" t="n">
        <v>6163600</v>
      </c>
      <c r="E10" s="126" t="n">
        <v>116450</v>
      </c>
      <c r="F10" s="126" t="n">
        <v>1760139</v>
      </c>
      <c r="G10" s="126" t="n">
        <v>55389.99999999999</v>
      </c>
      <c r="H10" s="126" t="n"/>
      <c r="I10" s="126" t="n">
        <v>9168672</v>
      </c>
    </row>
    <row r="11">
      <c r="B11" s="97" t="inlineStr">
        <is>
          <t>2월4일</t>
        </is>
      </c>
      <c r="C11" s="126" t="n">
        <v>992064</v>
      </c>
      <c r="D11" s="126" t="n">
        <v>3672834.545454544</v>
      </c>
      <c r="E11" s="126" t="n">
        <v>163470</v>
      </c>
      <c r="F11" s="126" t="n">
        <v>1999781</v>
      </c>
      <c r="G11" s="126" t="n">
        <v>67169.99999999999</v>
      </c>
      <c r="H11" s="126" t="n"/>
      <c r="I11" s="126" t="n">
        <v>6895319.545454545</v>
      </c>
    </row>
    <row r="12">
      <c r="B12" s="97" t="inlineStr">
        <is>
          <t>2월5일</t>
        </is>
      </c>
      <c r="C12" s="126" t="n">
        <v>839423</v>
      </c>
      <c r="D12" s="126" t="n">
        <v>2402694.545454545</v>
      </c>
      <c r="E12" s="126" t="n">
        <v>387044.9999999999</v>
      </c>
      <c r="F12" s="126" t="n">
        <v>1315339</v>
      </c>
      <c r="G12" s="126" t="n"/>
      <c r="H12" s="126" t="n"/>
      <c r="I12" s="126" t="n">
        <v>4944501.545454545</v>
      </c>
    </row>
    <row r="13">
      <c r="B13" s="97" t="inlineStr">
        <is>
          <t>2월6일</t>
        </is>
      </c>
      <c r="C13" s="126" t="n">
        <v>612011</v>
      </c>
      <c r="D13" s="126" t="n">
        <v>2785872.727272728</v>
      </c>
      <c r="E13" s="126" t="n">
        <v>423749.9999999999</v>
      </c>
      <c r="F13" s="126" t="n">
        <v>1174866</v>
      </c>
      <c r="G13" s="126" t="n"/>
      <c r="H13" s="126" t="n"/>
      <c r="I13" s="126" t="n">
        <v>4996499.727272728</v>
      </c>
    </row>
    <row r="14">
      <c r="B14" s="97" t="inlineStr">
        <is>
          <t>2월7일</t>
        </is>
      </c>
      <c r="C14" s="126" t="n">
        <v>742121</v>
      </c>
      <c r="D14" s="126" t="n">
        <v>2773500</v>
      </c>
      <c r="E14" s="126" t="n">
        <v>384624.9999999999</v>
      </c>
      <c r="F14" s="126" t="n">
        <v>2895133</v>
      </c>
      <c r="G14" s="126" t="n"/>
      <c r="H14" s="126" t="n"/>
      <c r="I14" s="126" t="n">
        <v>6795379</v>
      </c>
    </row>
    <row r="15">
      <c r="B15" s="97" t="inlineStr">
        <is>
          <t>2월8일</t>
        </is>
      </c>
      <c r="C15" s="126" t="n">
        <v>1133700</v>
      </c>
      <c r="D15" s="126" t="n">
        <v>2563464.545454545</v>
      </c>
      <c r="E15" s="126" t="n">
        <v>373920</v>
      </c>
      <c r="F15" s="126" t="n">
        <v>1935861</v>
      </c>
      <c r="G15" s="126" t="n"/>
      <c r="H15" s="126" t="n"/>
      <c r="I15" s="126" t="n">
        <v>6006945.545454545</v>
      </c>
    </row>
    <row r="16">
      <c r="B16" s="97" t="inlineStr">
        <is>
          <t>2월9일</t>
        </is>
      </c>
      <c r="C16" s="126" t="n">
        <v>1002495</v>
      </c>
      <c r="D16" s="126" t="n">
        <v>4617755.454545454</v>
      </c>
      <c r="E16" s="126" t="n">
        <v>734170</v>
      </c>
      <c r="F16" s="126" t="n">
        <v>2136481</v>
      </c>
      <c r="G16" s="126" t="n"/>
      <c r="H16" s="126" t="n"/>
      <c r="I16" s="126" t="n">
        <v>8490901.454545453</v>
      </c>
    </row>
    <row r="17">
      <c r="B17" s="97" t="inlineStr">
        <is>
          <t>총합계</t>
        </is>
      </c>
      <c r="C17" s="126" t="n">
        <v>9635994</v>
      </c>
      <c r="D17" s="126" t="n">
        <v>33169102.72727273</v>
      </c>
      <c r="E17" s="126" t="n">
        <v>4122045</v>
      </c>
      <c r="F17" s="126" t="n">
        <v>16859154.63636364</v>
      </c>
      <c r="G17" s="126" t="n">
        <v>248509.9999999999</v>
      </c>
      <c r="H17" s="126" t="n"/>
      <c r="I17" s="126" t="n">
        <v>64034806.36363636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R94"/>
  <sheetViews>
    <sheetView showGridLines="0" zoomScale="70" zoomScaleNormal="70" workbookViewId="0">
      <pane xSplit="2" ySplit="5" topLeftCell="C46" activePane="bottomRight" state="frozen"/>
      <selection pane="topRight" activeCell="C1" sqref="C1"/>
      <selection pane="bottomLeft" activeCell="A6" sqref="A6"/>
      <selection pane="bottomRight" activeCell="C47" sqref="C47:D47"/>
    </sheetView>
  </sheetViews>
  <sheetFormatPr baseColWidth="8" defaultRowHeight="17.4" outlineLevelCol="0"/>
  <cols>
    <col width="8.69921875" customWidth="1" style="93" min="1" max="1"/>
    <col width="13.09765625" bestFit="1" customWidth="1" style="92" min="2" max="2"/>
    <col width="13.3984375" bestFit="1" customWidth="1" style="92" min="3" max="3"/>
    <col width="14.796875" bestFit="1" customWidth="1" style="92" min="4" max="4"/>
    <col width="20.19921875" bestFit="1" customWidth="1" style="92" min="5" max="5"/>
    <col width="12.19921875" bestFit="1" customWidth="1" style="92" min="6" max="6"/>
    <col width="10.3984375" bestFit="1" customWidth="1" style="92" min="7" max="7"/>
    <col width="14.796875" bestFit="1" customWidth="1" style="92" min="8" max="8"/>
    <col width="16.5" bestFit="1" customWidth="1" style="92" min="9" max="11"/>
    <col width="14.69921875" bestFit="1" customWidth="1" style="92" min="12" max="12"/>
    <col width="16.69921875" bestFit="1" customWidth="1" style="92" min="13" max="13"/>
    <col width="20.3984375" bestFit="1" customWidth="1" style="92" min="14" max="14"/>
    <col width="14.69921875" bestFit="1" customWidth="1" style="92" min="15" max="15"/>
    <col width="14.59765625" bestFit="1" customWidth="1" style="92" min="16" max="16"/>
    <col width="15.5" bestFit="1" customWidth="1" style="92" min="17" max="17"/>
    <col width="12.19921875" bestFit="1" customWidth="1" style="92" min="18" max="18"/>
    <col width="14.59765625" bestFit="1" customWidth="1" style="92" min="19" max="19"/>
    <col width="12.19921875" bestFit="1" customWidth="1" style="92" min="20" max="20"/>
    <col width="13.5" bestFit="1" customWidth="1" style="92" min="21" max="21"/>
    <col width="11.3984375" bestFit="1" customWidth="1" style="92" min="22" max="22"/>
    <col width="16.5" bestFit="1" customWidth="1" style="92" min="23" max="23"/>
  </cols>
  <sheetData>
    <row r="1" customFormat="1" s="93"/>
    <row r="2">
      <c r="B2" s="1" t="inlineStr">
        <is>
          <t>월</t>
        </is>
      </c>
      <c r="C2" s="93" t="inlineStr">
        <is>
          <t>(다중 항목)</t>
        </is>
      </c>
      <c r="D2" s="93" t="n"/>
      <c r="E2" s="93" t="n"/>
      <c r="F2" s="93" t="n"/>
      <c r="G2" s="93" t="n"/>
      <c r="H2" s="93" t="n"/>
      <c r="I2" s="93" t="n"/>
      <c r="J2" s="93" t="n"/>
      <c r="K2" s="93" t="n"/>
      <c r="L2" s="93" t="n"/>
      <c r="M2" s="93" t="n"/>
      <c r="N2" s="93" t="n"/>
      <c r="O2" s="93" t="n"/>
      <c r="P2" s="93" t="n"/>
      <c r="Q2" s="93" t="n"/>
      <c r="R2" s="93" t="n"/>
    </row>
    <row r="3">
      <c r="B3" s="1" t="inlineStr">
        <is>
          <t>상품1</t>
        </is>
      </c>
      <c r="C3" s="93" t="inlineStr">
        <is>
          <t>(모두)</t>
        </is>
      </c>
      <c r="D3" s="93" t="n"/>
      <c r="E3" s="93" t="n"/>
      <c r="F3" s="93" t="n"/>
      <c r="G3" s="93" t="n"/>
      <c r="H3" s="93" t="n"/>
      <c r="I3" s="93" t="n"/>
      <c r="J3" s="93" t="n"/>
      <c r="K3" s="93" t="n"/>
      <c r="L3" s="93" t="n"/>
      <c r="M3" s="93" t="n"/>
      <c r="N3" s="93" t="n"/>
      <c r="O3" s="93" t="n"/>
      <c r="P3" s="93" t="n"/>
      <c r="Q3" s="93" t="n"/>
      <c r="R3" s="93" t="n"/>
    </row>
    <row r="5">
      <c r="B5" s="1" t="inlineStr">
        <is>
          <t>합계 : 판매액</t>
        </is>
      </c>
      <c r="C5" s="1" t="inlineStr">
        <is>
          <t>열 레이블</t>
        </is>
      </c>
      <c r="I5" s="93" t="n"/>
      <c r="J5" s="93" t="n"/>
      <c r="K5" s="93" t="n"/>
      <c r="L5" s="93" t="n"/>
      <c r="M5" s="93" t="n"/>
      <c r="N5" s="93" t="n"/>
      <c r="O5" s="93" t="n"/>
      <c r="P5" s="93" t="n"/>
      <c r="Q5" s="93" t="n"/>
      <c r="R5" s="93" t="n"/>
    </row>
    <row r="6">
      <c r="B6" s="1" t="inlineStr">
        <is>
          <t>행 레이블</t>
        </is>
      </c>
      <c r="C6" s="93" t="inlineStr">
        <is>
          <t>W컨셉</t>
        </is>
      </c>
      <c r="D6" s="93" t="inlineStr">
        <is>
          <t>카페24</t>
        </is>
      </c>
      <c r="E6" s="93" t="inlineStr">
        <is>
          <t>글로우데이즈 시코르</t>
        </is>
      </c>
      <c r="F6" s="93" t="inlineStr">
        <is>
          <t>스타일쉐어</t>
        </is>
      </c>
      <c r="G6" s="93" t="inlineStr">
        <is>
          <t>화해</t>
        </is>
      </c>
      <c r="H6" s="93" t="inlineStr">
        <is>
          <t>총합계</t>
        </is>
      </c>
      <c r="I6" s="93" t="n"/>
      <c r="J6" s="93" t="n"/>
      <c r="K6" s="93" t="n"/>
      <c r="L6" s="93" t="n"/>
      <c r="M6" s="93" t="n"/>
      <c r="N6" s="93" t="n"/>
      <c r="O6" s="93" t="n"/>
      <c r="P6" s="93" t="n"/>
      <c r="Q6" s="93" t="n"/>
      <c r="R6" s="93" t="n"/>
    </row>
    <row r="7">
      <c r="B7" s="97" t="inlineStr">
        <is>
          <t>2021년</t>
        </is>
      </c>
      <c r="C7" s="126" t="n">
        <v>4330000</v>
      </c>
      <c r="D7" s="126" t="n">
        <v>865146000</v>
      </c>
      <c r="E7" s="126" t="n">
        <v>1588548</v>
      </c>
      <c r="F7" s="126" t="n">
        <v>2204000</v>
      </c>
      <c r="G7" s="126" t="n">
        <v>284600</v>
      </c>
      <c r="H7" s="126" t="n">
        <v>873553148</v>
      </c>
      <c r="I7" s="93" t="n"/>
      <c r="J7" s="93" t="n"/>
      <c r="K7" s="93" t="n"/>
      <c r="L7" s="93" t="n"/>
      <c r="M7" s="93" t="n"/>
      <c r="N7" s="93" t="n"/>
      <c r="O7" s="93" t="n"/>
      <c r="P7" s="93" t="n"/>
      <c r="Q7" s="93" t="n"/>
      <c r="R7" s="93" t="n"/>
    </row>
    <row r="8">
      <c r="B8" s="84" t="inlineStr">
        <is>
          <t>1월1일</t>
        </is>
      </c>
      <c r="C8" s="126" t="n"/>
      <c r="D8" s="129" t="n">
        <v>26000800</v>
      </c>
      <c r="E8" s="126" t="n"/>
      <c r="F8" s="126" t="n">
        <v>18000</v>
      </c>
      <c r="G8" s="126" t="n"/>
      <c r="H8" s="126" t="n">
        <v>26018800</v>
      </c>
      <c r="I8" s="93" t="n"/>
      <c r="J8" s="93" t="n"/>
      <c r="K8" s="93" t="n"/>
      <c r="L8" s="93" t="n"/>
      <c r="M8" s="93" t="n"/>
      <c r="N8" s="93" t="n"/>
      <c r="O8" s="93" t="n"/>
      <c r="P8" s="93" t="n"/>
      <c r="Q8" s="93" t="n"/>
      <c r="R8" s="93" t="n"/>
    </row>
    <row r="9">
      <c r="B9" s="84" t="inlineStr">
        <is>
          <t>1월2일</t>
        </is>
      </c>
      <c r="C9" s="126" t="n"/>
      <c r="D9" s="129" t="n">
        <v>23259000</v>
      </c>
      <c r="E9" s="126" t="n"/>
      <c r="F9" s="126" t="n">
        <v>54000</v>
      </c>
      <c r="G9" s="126" t="n"/>
      <c r="H9" s="126" t="n">
        <v>23313000</v>
      </c>
      <c r="I9" s="93" t="n"/>
      <c r="J9" s="93" t="n"/>
      <c r="K9" s="93" t="n"/>
      <c r="L9" s="93" t="n"/>
      <c r="M9" s="93" t="n"/>
      <c r="N9" s="93" t="n"/>
      <c r="O9" s="93" t="n"/>
      <c r="P9" s="93" t="n"/>
      <c r="Q9" s="93" t="n"/>
      <c r="R9" s="93" t="n"/>
    </row>
    <row r="10">
      <c r="B10" s="84" t="inlineStr">
        <is>
          <t>1월3일</t>
        </is>
      </c>
      <c r="C10" s="126" t="n"/>
      <c r="D10" s="129" t="n">
        <v>29078900</v>
      </c>
      <c r="E10" s="126" t="n"/>
      <c r="F10" s="126" t="n">
        <v>72000</v>
      </c>
      <c r="G10" s="126" t="n"/>
      <c r="H10" s="126" t="n">
        <v>29150900</v>
      </c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</row>
    <row r="11">
      <c r="B11" s="84" t="inlineStr">
        <is>
          <t>1월4일</t>
        </is>
      </c>
      <c r="C11" s="126" t="n">
        <v>250000</v>
      </c>
      <c r="D11" s="126" t="n">
        <v>25702900</v>
      </c>
      <c r="E11" s="126" t="n"/>
      <c r="F11" s="126" t="n">
        <v>20000</v>
      </c>
      <c r="G11" s="126" t="n"/>
      <c r="H11" s="126" t="n">
        <v>25972900</v>
      </c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</row>
    <row r="12">
      <c r="B12" s="84" t="inlineStr">
        <is>
          <t>1월5일</t>
        </is>
      </c>
      <c r="C12" s="126" t="n">
        <v>165000</v>
      </c>
      <c r="D12" s="126" t="n">
        <v>17674700</v>
      </c>
      <c r="E12" s="126" t="n">
        <v>613620</v>
      </c>
      <c r="F12" s="126" t="n">
        <v>40000</v>
      </c>
      <c r="G12" s="126" t="n">
        <v>22400</v>
      </c>
      <c r="H12" s="126" t="n">
        <v>18515720</v>
      </c>
      <c r="I12" s="93" t="n"/>
      <c r="J12" s="93" t="n"/>
      <c r="K12" s="93" t="n"/>
      <c r="L12" s="93" t="n"/>
      <c r="M12" s="93" t="n"/>
      <c r="N12" s="93" t="n"/>
      <c r="O12" s="93" t="n"/>
      <c r="P12" s="93" t="n"/>
      <c r="Q12" s="93" t="n"/>
      <c r="R12" s="93" t="n"/>
    </row>
    <row r="13">
      <c r="B13" s="84" t="inlineStr">
        <is>
          <t>1월6일</t>
        </is>
      </c>
      <c r="C13" s="126" t="n">
        <v>250000</v>
      </c>
      <c r="D13" s="126" t="n">
        <v>18447600</v>
      </c>
      <c r="E13" s="126" t="n"/>
      <c r="F13" s="126" t="n">
        <v>60000</v>
      </c>
      <c r="G13" s="126" t="n"/>
      <c r="H13" s="126" t="n">
        <v>18757600</v>
      </c>
      <c r="I13" s="93" t="n"/>
      <c r="J13" s="93" t="n"/>
      <c r="K13" s="93" t="n"/>
      <c r="L13" s="93" t="n"/>
      <c r="M13" s="93" t="n"/>
      <c r="N13" s="93" t="n"/>
      <c r="O13" s="93" t="n"/>
      <c r="P13" s="93" t="n"/>
      <c r="Q13" s="93" t="n"/>
      <c r="R13" s="93" t="n"/>
    </row>
    <row r="14">
      <c r="B14" s="84" t="inlineStr">
        <is>
          <t>1월7일</t>
        </is>
      </c>
      <c r="C14" s="126" t="n">
        <v>105000</v>
      </c>
      <c r="D14" s="126" t="n">
        <v>19444900</v>
      </c>
      <c r="E14" s="126" t="n">
        <v>116728</v>
      </c>
      <c r="F14" s="126" t="n">
        <v>20000</v>
      </c>
      <c r="G14" s="126" t="n"/>
      <c r="H14" s="126" t="n">
        <v>19686628</v>
      </c>
      <c r="I14" s="93" t="n"/>
      <c r="J14" s="93" t="n"/>
      <c r="K14" s="93" t="n"/>
      <c r="L14" s="93" t="n"/>
      <c r="M14" s="93" t="n"/>
      <c r="N14" s="93" t="n"/>
      <c r="O14" s="93" t="n"/>
      <c r="P14" s="93" t="n"/>
      <c r="Q14" s="93" t="n"/>
      <c r="R14" s="93" t="n"/>
    </row>
    <row r="15">
      <c r="B15" s="84" t="inlineStr">
        <is>
          <t>1월8일</t>
        </is>
      </c>
      <c r="C15" s="126" t="n">
        <v>55000</v>
      </c>
      <c r="D15" s="126" t="n">
        <v>18209200</v>
      </c>
      <c r="E15" s="126" t="n"/>
      <c r="F15" s="126" t="n">
        <v>80000</v>
      </c>
      <c r="G15" s="126" t="n"/>
      <c r="H15" s="126" t="n">
        <v>18344200</v>
      </c>
      <c r="I15" s="93" t="n"/>
      <c r="J15" s="93" t="n"/>
      <c r="K15" s="93" t="n"/>
      <c r="L15" s="93" t="n"/>
      <c r="M15" s="93" t="n"/>
      <c r="N15" s="93" t="n"/>
      <c r="O15" s="93" t="n"/>
      <c r="P15" s="93" t="n"/>
      <c r="Q15" s="93" t="n"/>
      <c r="R15" s="93" t="n"/>
    </row>
    <row r="16">
      <c r="B16" s="84" t="inlineStr">
        <is>
          <t>1월9일</t>
        </is>
      </c>
      <c r="C16" s="126" t="n"/>
      <c r="D16" s="126" t="n">
        <v>18036200</v>
      </c>
      <c r="E16" s="126" t="n"/>
      <c r="F16" s="126" t="n">
        <v>80000</v>
      </c>
      <c r="G16" s="126" t="n"/>
      <c r="H16" s="126" t="n">
        <v>18116200</v>
      </c>
      <c r="I16" s="93" t="n"/>
      <c r="J16" s="93" t="n"/>
      <c r="K16" s="93" t="n"/>
      <c r="L16" s="93" t="n"/>
      <c r="M16" s="93" t="n"/>
      <c r="N16" s="93" t="n"/>
      <c r="O16" s="93" t="n"/>
      <c r="P16" s="93" t="n"/>
      <c r="Q16" s="93" t="n"/>
      <c r="R16" s="93" t="n"/>
    </row>
    <row r="17">
      <c r="B17" s="84" t="inlineStr">
        <is>
          <t>1월10일</t>
        </is>
      </c>
      <c r="C17" s="126" t="n"/>
      <c r="D17" s="126" t="n">
        <v>24234500</v>
      </c>
      <c r="E17" s="126" t="n"/>
      <c r="F17" s="126" t="n">
        <v>60000</v>
      </c>
      <c r="G17" s="126" t="n"/>
      <c r="H17" s="126" t="n">
        <v>24294500</v>
      </c>
    </row>
    <row r="18">
      <c r="B18" s="84" t="inlineStr">
        <is>
          <t>1월11일</t>
        </is>
      </c>
      <c r="C18" s="126" t="n">
        <v>175000</v>
      </c>
      <c r="D18" s="126" t="n">
        <v>31703900</v>
      </c>
      <c r="E18" s="126" t="n"/>
      <c r="F18" s="126" t="n">
        <v>40000</v>
      </c>
      <c r="G18" s="126" t="n"/>
      <c r="H18" s="126" t="n">
        <v>31918900</v>
      </c>
    </row>
    <row r="19">
      <c r="B19" s="84" t="inlineStr">
        <is>
          <t>1월12일</t>
        </is>
      </c>
      <c r="C19" s="126" t="n"/>
      <c r="D19" s="126" t="n">
        <v>30815900</v>
      </c>
      <c r="E19" s="126" t="n"/>
      <c r="F19" s="126" t="n"/>
      <c r="G19" s="126" t="n"/>
      <c r="H19" s="126" t="n">
        <v>30815900</v>
      </c>
    </row>
    <row r="20">
      <c r="B20" s="84" t="inlineStr">
        <is>
          <t>1월13일</t>
        </is>
      </c>
      <c r="C20" s="126" t="n">
        <v>105000</v>
      </c>
      <c r="D20" s="126" t="n">
        <v>28513000</v>
      </c>
      <c r="E20" s="126" t="n"/>
      <c r="F20" s="126" t="n">
        <v>60000</v>
      </c>
      <c r="G20" s="126" t="n"/>
      <c r="H20" s="126" t="n">
        <v>28678000</v>
      </c>
    </row>
    <row r="21">
      <c r="B21" s="84" t="inlineStr">
        <is>
          <t>1월14일</t>
        </is>
      </c>
      <c r="C21" s="126" t="n">
        <v>20000</v>
      </c>
      <c r="D21" s="126" t="n">
        <v>26821100</v>
      </c>
      <c r="E21" s="126" t="n"/>
      <c r="F21" s="126" t="n"/>
      <c r="G21" s="126" t="n">
        <v>60400</v>
      </c>
      <c r="H21" s="126" t="n">
        <v>26901500</v>
      </c>
    </row>
    <row r="22">
      <c r="B22" s="84" t="inlineStr">
        <is>
          <t>1월15일</t>
        </is>
      </c>
      <c r="C22" s="126" t="n">
        <v>70000</v>
      </c>
      <c r="D22" s="126" t="n">
        <v>21887900</v>
      </c>
      <c r="E22" s="126" t="n"/>
      <c r="F22" s="126" t="n">
        <v>20000</v>
      </c>
      <c r="G22" s="126" t="n"/>
      <c r="H22" s="126" t="n">
        <v>21977900</v>
      </c>
    </row>
    <row r="23">
      <c r="B23" s="84" t="inlineStr">
        <is>
          <t>1월16일</t>
        </is>
      </c>
      <c r="C23" s="126" t="n"/>
      <c r="D23" s="126" t="n">
        <v>15643800</v>
      </c>
      <c r="E23" s="126" t="n"/>
      <c r="F23" s="126" t="n">
        <v>60000</v>
      </c>
      <c r="G23" s="126" t="n"/>
      <c r="H23" s="126" t="n">
        <v>15703800</v>
      </c>
    </row>
    <row r="24">
      <c r="B24" s="84" t="inlineStr">
        <is>
          <t>1월17일</t>
        </is>
      </c>
      <c r="C24" s="126" t="n"/>
      <c r="D24" s="126" t="n">
        <v>20295200</v>
      </c>
      <c r="E24" s="126" t="n"/>
      <c r="F24" s="126" t="n">
        <v>40000</v>
      </c>
      <c r="G24" s="126" t="n"/>
      <c r="H24" s="126" t="n">
        <v>20335200</v>
      </c>
    </row>
    <row r="25">
      <c r="B25" s="84" t="inlineStr">
        <is>
          <t>1월18일</t>
        </is>
      </c>
      <c r="C25" s="126" t="n">
        <v>145000</v>
      </c>
      <c r="D25" s="126" t="n">
        <v>20485400</v>
      </c>
      <c r="E25" s="126" t="n"/>
      <c r="F25" s="126" t="n">
        <v>40000</v>
      </c>
      <c r="G25" s="126" t="n">
        <v>18200</v>
      </c>
      <c r="H25" s="126" t="n">
        <v>20688600</v>
      </c>
    </row>
    <row r="26">
      <c r="B26" s="84" t="inlineStr">
        <is>
          <t>1월19일</t>
        </is>
      </c>
      <c r="C26" s="126" t="n">
        <v>70000</v>
      </c>
      <c r="D26" s="126" t="n">
        <v>15351100</v>
      </c>
      <c r="E26" s="126" t="n"/>
      <c r="F26" s="126" t="n">
        <v>80000</v>
      </c>
      <c r="G26" s="126" t="n"/>
      <c r="H26" s="126" t="n">
        <v>15501100</v>
      </c>
    </row>
    <row r="27">
      <c r="B27" s="84" t="inlineStr">
        <is>
          <t>1월20일</t>
        </is>
      </c>
      <c r="C27" s="126" t="n">
        <v>40000</v>
      </c>
      <c r="D27" s="126" t="n">
        <v>25156700</v>
      </c>
      <c r="E27" s="126" t="n">
        <v>400000</v>
      </c>
      <c r="F27" s="126" t="n">
        <v>120000</v>
      </c>
      <c r="G27" s="126" t="n"/>
      <c r="H27" s="126" t="n">
        <v>25716700</v>
      </c>
    </row>
    <row r="28">
      <c r="B28" s="84" t="inlineStr">
        <is>
          <t>1월21일</t>
        </is>
      </c>
      <c r="C28" s="126" t="n"/>
      <c r="D28" s="126" t="n">
        <v>17362100</v>
      </c>
      <c r="E28" s="126" t="n"/>
      <c r="F28" s="126" t="n">
        <v>60000</v>
      </c>
      <c r="G28" s="126" t="n">
        <v>20000</v>
      </c>
      <c r="H28" s="126" t="n">
        <v>17442100</v>
      </c>
    </row>
    <row r="29">
      <c r="B29" s="84" t="inlineStr">
        <is>
          <t>1월22일</t>
        </is>
      </c>
      <c r="C29" s="126" t="n">
        <v>55000</v>
      </c>
      <c r="D29" s="126" t="n">
        <v>14542900</v>
      </c>
      <c r="E29" s="126" t="n"/>
      <c r="F29" s="126" t="n">
        <v>20000</v>
      </c>
      <c r="G29" s="126" t="n"/>
      <c r="H29" s="126" t="n">
        <v>14617900</v>
      </c>
    </row>
    <row r="30">
      <c r="B30" s="84" t="inlineStr">
        <is>
          <t>1월23일</t>
        </is>
      </c>
      <c r="C30" s="126" t="n"/>
      <c r="D30" s="126" t="n">
        <v>12823100</v>
      </c>
      <c r="E30" s="126" t="n"/>
      <c r="F30" s="126" t="n">
        <v>80000</v>
      </c>
      <c r="G30" s="126" t="n"/>
      <c r="H30" s="126" t="n">
        <v>12903100</v>
      </c>
    </row>
    <row r="31">
      <c r="B31" s="84" t="inlineStr">
        <is>
          <t>1월24일</t>
        </is>
      </c>
      <c r="C31" s="126" t="n"/>
      <c r="D31" s="126" t="n">
        <v>22244400</v>
      </c>
      <c r="E31" s="126" t="n"/>
      <c r="F31" s="126" t="n">
        <v>80000</v>
      </c>
      <c r="G31" s="126" t="n"/>
      <c r="H31" s="126" t="n">
        <v>22324400</v>
      </c>
    </row>
    <row r="32">
      <c r="B32" s="84" t="inlineStr">
        <is>
          <t>1월25일</t>
        </is>
      </c>
      <c r="C32" s="126" t="n">
        <v>70000</v>
      </c>
      <c r="D32" s="126" t="n">
        <v>22677700</v>
      </c>
      <c r="E32" s="126" t="n"/>
      <c r="F32" s="126" t="n">
        <v>180000</v>
      </c>
      <c r="G32" s="126" t="n"/>
      <c r="H32" s="126" t="n">
        <v>22927700</v>
      </c>
    </row>
    <row r="33">
      <c r="B33" s="84" t="inlineStr">
        <is>
          <t>1월26일</t>
        </is>
      </c>
      <c r="C33" s="126" t="n">
        <v>90000</v>
      </c>
      <c r="D33" s="126" t="n">
        <v>23339000</v>
      </c>
      <c r="E33" s="126" t="n"/>
      <c r="F33" s="126" t="n">
        <v>60000</v>
      </c>
      <c r="G33" s="126" t="n"/>
      <c r="H33" s="126" t="n">
        <v>23489000</v>
      </c>
    </row>
    <row r="34">
      <c r="B34" s="84" t="inlineStr">
        <is>
          <t>1월27일</t>
        </is>
      </c>
      <c r="C34" s="126" t="n">
        <v>75000</v>
      </c>
      <c r="D34" s="126" t="n">
        <v>24332000</v>
      </c>
      <c r="E34" s="126" t="n"/>
      <c r="F34" s="126" t="n">
        <v>40000</v>
      </c>
      <c r="G34" s="126" t="n"/>
      <c r="H34" s="126" t="n">
        <v>24447000</v>
      </c>
    </row>
    <row r="35">
      <c r="B35" s="84" t="inlineStr">
        <is>
          <t>1월28일</t>
        </is>
      </c>
      <c r="C35" s="126" t="n">
        <v>35000</v>
      </c>
      <c r="D35" s="126" t="n">
        <v>25840800</v>
      </c>
      <c r="E35" s="126" t="n"/>
      <c r="F35" s="126" t="n"/>
      <c r="G35" s="126" t="n"/>
      <c r="H35" s="126" t="n">
        <v>25875800</v>
      </c>
    </row>
    <row r="36">
      <c r="B36" s="84" t="inlineStr">
        <is>
          <t>1월29일</t>
        </is>
      </c>
      <c r="C36" s="126" t="n"/>
      <c r="D36" s="126" t="n">
        <v>23165600</v>
      </c>
      <c r="E36" s="126" t="n"/>
      <c r="F36" s="126" t="n">
        <v>120000</v>
      </c>
      <c r="G36" s="126" t="n"/>
      <c r="H36" s="126" t="n">
        <v>23285600</v>
      </c>
    </row>
    <row r="37">
      <c r="B37" s="84" t="inlineStr">
        <is>
          <t>1월30일</t>
        </is>
      </c>
      <c r="C37" s="126" t="n"/>
      <c r="D37" s="126" t="n">
        <v>26916300</v>
      </c>
      <c r="E37" s="126" t="n"/>
      <c r="F37" s="126" t="n">
        <v>60000</v>
      </c>
      <c r="G37" s="126" t="n"/>
      <c r="H37" s="126" t="n">
        <v>26976300</v>
      </c>
    </row>
    <row r="38">
      <c r="B38" s="84" t="inlineStr">
        <is>
          <t>1월31일</t>
        </is>
      </c>
      <c r="C38" s="126" t="n"/>
      <c r="D38" s="126" t="n">
        <v>25172300</v>
      </c>
      <c r="E38" s="126" t="n"/>
      <c r="F38" s="126" t="n">
        <v>80000</v>
      </c>
      <c r="G38" s="126" t="n"/>
      <c r="H38" s="126" t="n">
        <v>25252300</v>
      </c>
    </row>
    <row r="39">
      <c r="B39" s="84" t="inlineStr">
        <is>
          <t>2월1일</t>
        </is>
      </c>
      <c r="C39" s="126" t="n">
        <v>500000</v>
      </c>
      <c r="D39" s="126" t="n">
        <v>37508900</v>
      </c>
      <c r="E39" s="126" t="n"/>
      <c r="F39" s="126" t="n">
        <v>60000</v>
      </c>
      <c r="G39" s="126" t="n">
        <v>30400</v>
      </c>
      <c r="H39" s="126" t="n">
        <v>38099300</v>
      </c>
    </row>
    <row r="40">
      <c r="B40" s="84" t="inlineStr">
        <is>
          <t>2월2일</t>
        </is>
      </c>
      <c r="C40" s="126" t="n">
        <v>125000</v>
      </c>
      <c r="D40" s="126" t="n">
        <v>24297400</v>
      </c>
      <c r="E40" s="126" t="n"/>
      <c r="F40" s="126" t="n">
        <v>20000</v>
      </c>
      <c r="G40" s="126" t="n">
        <v>42400</v>
      </c>
      <c r="H40" s="126" t="n">
        <v>24484800</v>
      </c>
    </row>
    <row r="41">
      <c r="B41" s="84" t="inlineStr">
        <is>
          <t>2월3일</t>
        </is>
      </c>
      <c r="C41" s="126" t="n">
        <v>175000</v>
      </c>
      <c r="D41" s="126" t="n">
        <v>20634600</v>
      </c>
      <c r="E41" s="126" t="n"/>
      <c r="F41" s="126" t="n">
        <v>20000</v>
      </c>
      <c r="G41" s="126" t="n">
        <v>46000</v>
      </c>
      <c r="H41" s="126" t="n">
        <v>20875600</v>
      </c>
    </row>
    <row r="42">
      <c r="B42" s="84" t="inlineStr">
        <is>
          <t>2월4일</t>
        </is>
      </c>
      <c r="C42" s="126" t="n">
        <v>280000</v>
      </c>
      <c r="D42" s="126" t="n">
        <v>21224400</v>
      </c>
      <c r="E42" s="126" t="n">
        <v>458200</v>
      </c>
      <c r="F42" s="126" t="n">
        <v>60000</v>
      </c>
      <c r="G42" s="126" t="n">
        <v>44800</v>
      </c>
      <c r="H42" s="126" t="n">
        <v>22067400</v>
      </c>
    </row>
    <row r="43">
      <c r="B43" s="84" t="inlineStr">
        <is>
          <t>2월5일</t>
        </is>
      </c>
      <c r="C43" s="126" t="n">
        <v>245000</v>
      </c>
      <c r="D43" s="126" t="n">
        <v>15390400</v>
      </c>
      <c r="E43" s="126" t="n"/>
      <c r="F43" s="126" t="n"/>
      <c r="G43" s="126" t="n"/>
      <c r="H43" s="126" t="n">
        <v>15635400</v>
      </c>
    </row>
    <row r="44">
      <c r="B44" s="84" t="inlineStr">
        <is>
          <t>2월6일</t>
        </is>
      </c>
      <c r="C44" s="126" t="n"/>
      <c r="D44" s="126" t="n">
        <v>11814000</v>
      </c>
      <c r="E44" s="126" t="n"/>
      <c r="F44" s="126" t="n">
        <v>80000</v>
      </c>
      <c r="G44" s="126" t="n"/>
      <c r="H44" s="126" t="n">
        <v>11894000</v>
      </c>
    </row>
    <row r="45">
      <c r="B45" s="84" t="inlineStr">
        <is>
          <t>2월7일</t>
        </is>
      </c>
      <c r="C45" s="126" t="n"/>
      <c r="D45" s="126" t="n">
        <v>14371300</v>
      </c>
      <c r="E45" s="126" t="n"/>
      <c r="F45" s="126" t="n">
        <v>20000</v>
      </c>
      <c r="G45" s="126" t="n"/>
      <c r="H45" s="126" t="n">
        <v>14391300</v>
      </c>
    </row>
    <row r="46">
      <c r="B46" s="84" t="inlineStr">
        <is>
          <t>2월8일</t>
        </is>
      </c>
      <c r="C46" s="126" t="n">
        <v>965000</v>
      </c>
      <c r="D46" s="126" t="n">
        <v>14682200</v>
      </c>
      <c r="E46" s="126" t="n"/>
      <c r="F46" s="126" t="n">
        <v>120000</v>
      </c>
      <c r="G46" s="126" t="n"/>
      <c r="H46" s="126" t="n">
        <v>15767200</v>
      </c>
    </row>
    <row r="47">
      <c r="B47" s="84" t="inlineStr">
        <is>
          <t>2월9일</t>
        </is>
      </c>
      <c r="C47" s="126" t="n">
        <v>265000</v>
      </c>
      <c r="D47" s="126" t="n">
        <v>10043900</v>
      </c>
      <c r="E47" s="126" t="n"/>
      <c r="F47" s="126" t="n">
        <v>80000</v>
      </c>
      <c r="G47" s="126" t="n"/>
      <c r="H47" s="126" t="n">
        <v>10388900</v>
      </c>
    </row>
    <row r="48">
      <c r="B48" s="97" t="inlineStr">
        <is>
          <t>총합계</t>
        </is>
      </c>
      <c r="C48" s="126" t="n">
        <v>4330000</v>
      </c>
      <c r="D48" s="126" t="n">
        <v>865146000</v>
      </c>
      <c r="E48" s="126" t="n">
        <v>1588548</v>
      </c>
      <c r="F48" s="126" t="n">
        <v>2204000</v>
      </c>
      <c r="G48" s="126" t="n">
        <v>284600</v>
      </c>
      <c r="H48" s="126" t="n">
        <v>873553148</v>
      </c>
    </row>
    <row r="83">
      <c r="J83" s="130" t="n"/>
      <c r="K83" s="93" t="n"/>
    </row>
    <row r="85">
      <c r="J85" s="93" t="n"/>
      <c r="K85" s="130">
        <f>I85/1.1</f>
        <v/>
      </c>
    </row>
    <row r="86">
      <c r="J86" s="93" t="n"/>
      <c r="K86" s="130">
        <f>I86/1.1</f>
        <v/>
      </c>
    </row>
    <row r="87">
      <c r="J87" s="93" t="n"/>
      <c r="K87" s="130">
        <f>I87/1.1</f>
        <v/>
      </c>
    </row>
    <row r="88">
      <c r="J88" s="93" t="n"/>
      <c r="K88" s="130">
        <f>I88/1.1</f>
        <v/>
      </c>
    </row>
    <row r="89">
      <c r="J89" s="93" t="n"/>
      <c r="K89" s="130">
        <f>I89/1.1</f>
        <v/>
      </c>
    </row>
    <row r="90">
      <c r="J90" s="93" t="n"/>
      <c r="K90" s="130">
        <f>I90/1.1</f>
        <v/>
      </c>
    </row>
    <row r="91">
      <c r="J91" s="93" t="n"/>
      <c r="K91" s="130">
        <f>I91/1.1</f>
        <v/>
      </c>
    </row>
    <row r="92">
      <c r="J92" s="93" t="n"/>
      <c r="K92" s="130">
        <f>I92/1.1</f>
        <v/>
      </c>
    </row>
    <row r="93">
      <c r="J93" s="93" t="n"/>
      <c r="K93" s="130">
        <f>I93/1.1</f>
        <v/>
      </c>
    </row>
    <row r="94">
      <c r="J94" s="93" t="n"/>
      <c r="K94" s="130">
        <f>I94/1.1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 filterMode="1">
    <tabColor theme="7" tint="0.7999816888943144"/>
    <outlinePr summaryBelow="1" summaryRight="1"/>
    <pageSetUpPr/>
  </sheetPr>
  <dimension ref="A1:M920"/>
  <sheetViews>
    <sheetView topLeftCell="D1" zoomScale="70" zoomScaleNormal="70" workbookViewId="0">
      <pane ySplit="1" topLeftCell="A581" activePane="bottomLeft" state="frozen"/>
      <selection pane="bottomLeft" activeCell="E581" sqref="E581:E597"/>
    </sheetView>
  </sheetViews>
  <sheetFormatPr baseColWidth="8" defaultColWidth="9" defaultRowHeight="17.4" outlineLevelCol="0"/>
  <cols>
    <col width="1.59765625" customWidth="1" style="6" min="1" max="1"/>
    <col width="36.19921875" customWidth="1" style="6" min="2" max="2"/>
    <col width="21.19921875" customWidth="1" style="6" min="3" max="3"/>
    <col width="101.59765625" customWidth="1" style="6" min="4" max="5"/>
    <col width="9.69921875" customWidth="1" style="6" min="6" max="6"/>
    <col width="22.09765625" customWidth="1" style="6" min="7" max="7"/>
    <col width="9" customWidth="1" style="6" min="8" max="8"/>
    <col width="14.69921875" customWidth="1" style="85" min="9" max="9"/>
    <col width="9" customWidth="1" style="6" min="10" max="10"/>
    <col width="12.19921875" bestFit="1" customWidth="1" style="6" min="11" max="11"/>
    <col width="9" customWidth="1" style="86" min="12" max="12"/>
    <col width="9" customWidth="1" style="6" min="13" max="14"/>
    <col width="9" customWidth="1" style="6" min="15" max="16384"/>
  </cols>
  <sheetData>
    <row r="1" ht="17.1" customHeight="1" s="92" thickBot="1" thickTop="1">
      <c r="B1" s="40" t="inlineStr">
        <is>
          <t>채널</t>
        </is>
      </c>
      <c r="C1" s="40" t="inlineStr">
        <is>
          <t>상품1</t>
        </is>
      </c>
      <c r="D1" s="40" t="inlineStr">
        <is>
          <t>상품2</t>
        </is>
      </c>
      <c r="E1" s="40" t="inlineStr">
        <is>
          <t>상품 상세</t>
        </is>
      </c>
      <c r="F1" s="40" t="inlineStr">
        <is>
          <t>구분(판매가)</t>
        </is>
      </c>
      <c r="G1" s="40" t="inlineStr">
        <is>
          <t>구분값</t>
        </is>
      </c>
      <c r="H1" s="40" t="inlineStr">
        <is>
          <t>판매가</t>
        </is>
      </c>
      <c r="I1" s="41" t="inlineStr">
        <is>
          <t>수수료</t>
        </is>
      </c>
      <c r="J1" s="40" t="inlineStr">
        <is>
          <t>원가</t>
        </is>
      </c>
      <c r="K1" s="42" t="inlineStr">
        <is>
          <t>-</t>
        </is>
      </c>
      <c r="L1" s="42" t="inlineStr">
        <is>
          <t>-</t>
        </is>
      </c>
    </row>
    <row r="2" hidden="1" ht="16.8" customHeight="1" s="92" thickTop="1">
      <c r="B2" s="6" t="inlineStr">
        <is>
          <t>카페24</t>
        </is>
      </c>
      <c r="C2" s="6" t="inlineStr">
        <is>
          <t>토너</t>
        </is>
      </c>
      <c r="D2" s="6" t="inlineStr">
        <is>
          <t>250ml</t>
        </is>
      </c>
      <c r="F2" s="7" t="n">
        <v>190801</v>
      </c>
      <c r="G2" s="7">
        <f>B2&amp;C2&amp;D2&amp;F2</f>
        <v/>
      </c>
      <c r="H2" s="6" t="n">
        <v>20000</v>
      </c>
      <c r="I2" s="30" t="n">
        <v>0.0585</v>
      </c>
      <c r="J2" s="6" t="n">
        <v>3260</v>
      </c>
    </row>
    <row r="3" hidden="1" ht="16.8" customHeight="1" s="92" thickTop="1">
      <c r="B3" s="6" t="inlineStr">
        <is>
          <t>카페24</t>
        </is>
      </c>
      <c r="C3" s="6" t="inlineStr">
        <is>
          <t>토너</t>
        </is>
      </c>
      <c r="D3" s="6" t="inlineStr">
        <is>
          <t>250ml 2set</t>
        </is>
      </c>
      <c r="F3" s="7" t="n">
        <v>190801</v>
      </c>
      <c r="G3" s="7">
        <f>B3&amp;C3&amp;D3&amp;F3</f>
        <v/>
      </c>
      <c r="H3" s="6" t="n">
        <v>35000</v>
      </c>
      <c r="I3" s="30" t="n">
        <v>0.0585</v>
      </c>
      <c r="J3" s="6" t="n">
        <v>6520</v>
      </c>
    </row>
    <row r="4" hidden="1" ht="16.8" customHeight="1" s="92" thickTop="1">
      <c r="B4" s="6" t="inlineStr">
        <is>
          <t>W컨셉</t>
        </is>
      </c>
      <c r="C4" s="6" t="inlineStr">
        <is>
          <t>토너</t>
        </is>
      </c>
      <c r="D4" s="6" t="inlineStr">
        <is>
          <t>250ml</t>
        </is>
      </c>
      <c r="F4" s="7" t="n">
        <v>190801</v>
      </c>
      <c r="G4" s="7">
        <f>B4&amp;C4&amp;D4&amp;F4</f>
        <v/>
      </c>
      <c r="H4" s="6" t="n">
        <v>20000</v>
      </c>
      <c r="I4" s="27" t="n">
        <v>0.28</v>
      </c>
      <c r="J4" s="6" t="n">
        <v>3260</v>
      </c>
    </row>
    <row r="5" hidden="1" ht="16.8" customHeight="1" s="92" thickTop="1">
      <c r="B5" s="6" t="inlineStr">
        <is>
          <t>W컨셉</t>
        </is>
      </c>
      <c r="C5" s="6" t="inlineStr">
        <is>
          <t>토너</t>
        </is>
      </c>
      <c r="D5" s="6" t="inlineStr">
        <is>
          <t>250ml 2set</t>
        </is>
      </c>
      <c r="F5" s="7" t="n">
        <v>190801</v>
      </c>
      <c r="G5" s="7">
        <f>B5&amp;C5&amp;D5&amp;F5</f>
        <v/>
      </c>
      <c r="H5" s="6" t="n">
        <v>35000</v>
      </c>
      <c r="I5" s="27" t="n">
        <v>0.27</v>
      </c>
      <c r="J5" s="6" t="n">
        <v>6520</v>
      </c>
    </row>
    <row r="6" hidden="1" ht="16.8" customHeight="1" s="92" thickTop="1">
      <c r="B6" s="6" t="inlineStr">
        <is>
          <t>아누아 CS</t>
        </is>
      </c>
      <c r="C6" s="6" t="inlineStr">
        <is>
          <t>토너</t>
        </is>
      </c>
      <c r="D6" s="6" t="inlineStr">
        <is>
          <t>250ml</t>
        </is>
      </c>
      <c r="F6" s="7" t="n">
        <v>190801</v>
      </c>
      <c r="G6" s="7">
        <f>B6&amp;C6&amp;D6&amp;F6</f>
        <v/>
      </c>
      <c r="H6" s="6" t="n">
        <v>0</v>
      </c>
      <c r="I6" s="27" t="n">
        <v>0</v>
      </c>
      <c r="J6" s="6" t="n">
        <v>3260</v>
      </c>
    </row>
    <row r="7" hidden="1" ht="16.8" customHeight="1" s="92" thickTop="1">
      <c r="B7" s="6" t="inlineStr">
        <is>
          <t>아누아 CS</t>
        </is>
      </c>
      <c r="C7" s="6" t="inlineStr">
        <is>
          <t>토너</t>
        </is>
      </c>
      <c r="D7" s="6" t="inlineStr">
        <is>
          <t>250ml 2set</t>
        </is>
      </c>
      <c r="F7" s="7" t="n">
        <v>190801</v>
      </c>
      <c r="G7" s="7">
        <f>B7&amp;C7&amp;D7&amp;F7</f>
        <v/>
      </c>
      <c r="H7" s="6" t="n">
        <v>0</v>
      </c>
      <c r="I7" s="27" t="n">
        <v>0</v>
      </c>
      <c r="J7" s="6" t="n">
        <v>6520</v>
      </c>
    </row>
    <row r="8" hidden="1" ht="16.8" customHeight="1" s="92" thickTop="1">
      <c r="B8" s="6" t="inlineStr">
        <is>
          <t>카페24</t>
        </is>
      </c>
      <c r="C8" s="6" t="inlineStr">
        <is>
          <t>토너</t>
        </is>
      </c>
      <c r="D8" s="6" t="inlineStr">
        <is>
          <t>500ml</t>
        </is>
      </c>
      <c r="F8" s="7" t="n">
        <v>190801</v>
      </c>
      <c r="G8" s="7">
        <f>B8&amp;C8&amp;D8&amp;F8</f>
        <v/>
      </c>
      <c r="H8" s="6" t="n">
        <v>33000</v>
      </c>
      <c r="I8" s="30" t="n">
        <v>0.0585</v>
      </c>
      <c r="J8" s="6" t="n">
        <v>4725</v>
      </c>
    </row>
    <row r="9" hidden="1" ht="16.8" customHeight="1" s="92" thickTop="1">
      <c r="B9" s="6" t="inlineStr">
        <is>
          <t>아누아 CS</t>
        </is>
      </c>
      <c r="C9" s="6" t="inlineStr">
        <is>
          <t>토너</t>
        </is>
      </c>
      <c r="D9" s="6" t="inlineStr">
        <is>
          <t>500ml</t>
        </is>
      </c>
      <c r="F9" s="7" t="n">
        <v>190801</v>
      </c>
      <c r="G9" s="7">
        <f>B9&amp;C9&amp;D9&amp;F9</f>
        <v/>
      </c>
      <c r="H9" s="6" t="n">
        <v>0</v>
      </c>
      <c r="I9" s="27" t="n">
        <v>0</v>
      </c>
      <c r="J9" s="6" t="n">
        <v>4725</v>
      </c>
    </row>
    <row r="10" hidden="1" ht="16.8" customHeight="1" s="92" thickTop="1">
      <c r="B10" s="6" t="inlineStr">
        <is>
          <t>큐텐</t>
        </is>
      </c>
      <c r="C10" s="6" t="inlineStr">
        <is>
          <t>토너</t>
        </is>
      </c>
      <c r="D10" s="6" t="inlineStr">
        <is>
          <t>250ml</t>
        </is>
      </c>
      <c r="F10" s="7" t="n">
        <v>190801</v>
      </c>
      <c r="G10" s="7">
        <f>B10&amp;C10&amp;D10&amp;F10</f>
        <v/>
      </c>
      <c r="H10" s="6" t="n">
        <v>31500</v>
      </c>
      <c r="I10" s="27" t="n">
        <v>0.11</v>
      </c>
      <c r="J10" s="6" t="n">
        <v>3260</v>
      </c>
    </row>
    <row r="11" hidden="1" ht="16.8" customHeight="1" s="92" thickTop="1">
      <c r="B11" s="6" t="inlineStr">
        <is>
          <t>큐텐</t>
        </is>
      </c>
      <c r="C11" s="6" t="inlineStr">
        <is>
          <t>토너</t>
        </is>
      </c>
      <c r="D11" s="6" t="inlineStr">
        <is>
          <t>250ml 2set</t>
        </is>
      </c>
      <c r="F11" s="7" t="n">
        <v>190801</v>
      </c>
      <c r="G11" s="7">
        <f>B11&amp;C11&amp;D11&amp;F11</f>
        <v/>
      </c>
      <c r="H11" s="6" t="n">
        <v>44000</v>
      </c>
      <c r="I11" s="27" t="n">
        <v>0.11</v>
      </c>
      <c r="J11" s="6" t="n">
        <v>6520</v>
      </c>
    </row>
    <row r="12" hidden="1" ht="16.8" customHeight="1" s="92" thickTop="1">
      <c r="B12" s="6" t="inlineStr">
        <is>
          <t>아누아 CS</t>
        </is>
      </c>
      <c r="C12" s="6" t="inlineStr">
        <is>
          <t>머드크림마스크</t>
        </is>
      </c>
      <c r="D12" s="6" t="inlineStr">
        <is>
          <t>머드크림마스크 100ml</t>
        </is>
      </c>
      <c r="F12" s="6" t="n">
        <v>190801</v>
      </c>
      <c r="G12" s="7">
        <f>B12&amp;C12&amp;D12&amp;F12</f>
        <v/>
      </c>
      <c r="H12" s="6" t="n">
        <v>0</v>
      </c>
      <c r="I12" s="27" t="n">
        <v>0</v>
      </c>
      <c r="J12" s="6" t="n">
        <v>1442</v>
      </c>
    </row>
    <row r="13" hidden="1" ht="16.8" customHeight="1" s="92" thickTop="1">
      <c r="B13" s="6" t="inlineStr">
        <is>
          <t>아누아 CS</t>
        </is>
      </c>
      <c r="C13" s="6" t="inlineStr">
        <is>
          <t>화장솜</t>
        </is>
      </c>
      <c r="D13" s="6" t="inlineStr">
        <is>
          <t>스킨팩 화장솜 60P</t>
        </is>
      </c>
      <c r="F13" s="6" t="n">
        <v>190801</v>
      </c>
      <c r="G13" s="7">
        <f>B13&amp;C13&amp;D13&amp;F13</f>
        <v/>
      </c>
      <c r="H13" s="6" t="n">
        <v>0</v>
      </c>
      <c r="I13" s="27" t="n">
        <v>0</v>
      </c>
      <c r="J13" s="6" t="n">
        <v>1110</v>
      </c>
    </row>
    <row r="14" hidden="1" ht="16.8" customHeight="1" s="92" thickTop="1">
      <c r="B14" s="6" t="inlineStr">
        <is>
          <t>카페24</t>
        </is>
      </c>
      <c r="C14" s="6" t="inlineStr">
        <is>
          <t>머드크림마스크</t>
        </is>
      </c>
      <c r="D14" s="6" t="inlineStr">
        <is>
          <t>머드크림마스크 100ml</t>
        </is>
      </c>
      <c r="F14" s="6" t="n">
        <v>190801</v>
      </c>
      <c r="G14" s="7">
        <f>B14&amp;C14&amp;D14&amp;F14</f>
        <v/>
      </c>
      <c r="H14" s="6" t="n">
        <v>20000</v>
      </c>
      <c r="I14" s="30" t="n">
        <v>0.0585</v>
      </c>
      <c r="J14" s="6" t="n">
        <v>1442</v>
      </c>
    </row>
    <row r="15" hidden="1" ht="16.8" customHeight="1" s="92" thickTop="1">
      <c r="B15" s="6" t="inlineStr">
        <is>
          <t>글로우데이즈 시코르</t>
        </is>
      </c>
      <c r="C15" s="6" t="inlineStr">
        <is>
          <t>토너</t>
        </is>
      </c>
      <c r="D15" s="6" t="inlineStr">
        <is>
          <t>250ml</t>
        </is>
      </c>
      <c r="F15" s="7" t="n">
        <v>190801</v>
      </c>
      <c r="G15" s="7">
        <f>B15&amp;C15&amp;D15&amp;F15</f>
        <v/>
      </c>
      <c r="H15" s="6" t="n">
        <v>10227</v>
      </c>
      <c r="I15" s="27" t="n">
        <v>0</v>
      </c>
      <c r="J15" s="6" t="n">
        <v>3260</v>
      </c>
    </row>
    <row r="16" hidden="1" ht="16.8" customHeight="1" s="92" thickTop="1">
      <c r="B16" s="6" t="inlineStr">
        <is>
          <t>아누아 CS</t>
        </is>
      </c>
      <c r="C16" s="6" t="inlineStr">
        <is>
          <t>토너</t>
        </is>
      </c>
      <c r="D16" s="6" t="inlineStr">
        <is>
          <t>40ml</t>
        </is>
      </c>
      <c r="F16" s="6" t="n">
        <v>190801</v>
      </c>
      <c r="G16" s="7">
        <f>B16&amp;C16&amp;D16&amp;F16</f>
        <v/>
      </c>
      <c r="H16" s="6" t="n">
        <v>0</v>
      </c>
      <c r="I16" s="27" t="n">
        <v>0</v>
      </c>
      <c r="J16" s="6" t="n">
        <v>1230</v>
      </c>
    </row>
    <row r="17" hidden="1" ht="16.8" customHeight="1" s="92" thickTop="1">
      <c r="B17" s="6" t="inlineStr">
        <is>
          <t>카페24</t>
        </is>
      </c>
      <c r="C17" s="6" t="inlineStr">
        <is>
          <t>화장솜</t>
        </is>
      </c>
      <c r="D17" s="6" t="inlineStr">
        <is>
          <t>스킨팩 화장솜 60P</t>
        </is>
      </c>
      <c r="F17" s="6" t="n">
        <v>190801</v>
      </c>
      <c r="G17" s="7">
        <f>B17&amp;C17&amp;D17&amp;F17</f>
        <v/>
      </c>
      <c r="H17" s="6" t="n">
        <v>4000</v>
      </c>
      <c r="I17" s="30" t="n">
        <v>0.0585</v>
      </c>
      <c r="J17" s="6" t="n">
        <v>1110</v>
      </c>
    </row>
    <row r="18" hidden="1" ht="16.8" customHeight="1" s="92" thickTop="1">
      <c r="B18" s="6" t="inlineStr">
        <is>
          <t>카페24</t>
        </is>
      </c>
      <c r="C18" s="6" t="inlineStr">
        <is>
          <t>토너</t>
        </is>
      </c>
      <c r="D18" s="6" t="inlineStr">
        <is>
          <t>스킨팩 화장솜 60P</t>
        </is>
      </c>
      <c r="F18" s="6" t="n">
        <v>190801</v>
      </c>
      <c r="G18" s="7">
        <f>B18&amp;C18&amp;D18&amp;F18</f>
        <v/>
      </c>
      <c r="H18" s="6" t="n">
        <v>3000</v>
      </c>
      <c r="I18" s="30" t="n">
        <v>0.0585</v>
      </c>
      <c r="J18" s="6" t="n">
        <v>1110</v>
      </c>
    </row>
    <row r="19" hidden="1" ht="16.8" customHeight="1" s="92" thickTop="1">
      <c r="B19" s="6" t="inlineStr">
        <is>
          <t>랄라블라</t>
        </is>
      </c>
      <c r="C19" s="6" t="inlineStr">
        <is>
          <t>토너</t>
        </is>
      </c>
      <c r="D19" s="6" t="inlineStr">
        <is>
          <t>250ml</t>
        </is>
      </c>
      <c r="F19" s="7" t="n">
        <v>190801</v>
      </c>
      <c r="G19" s="7">
        <f>B19&amp;C19&amp;D19&amp;F19</f>
        <v/>
      </c>
      <c r="H19" s="6" t="n">
        <v>9068</v>
      </c>
      <c r="I19" s="27" t="n">
        <v>0</v>
      </c>
      <c r="J19" s="6" t="n">
        <v>3260</v>
      </c>
    </row>
    <row r="20" hidden="1" ht="16.8" customHeight="1" s="92" thickTop="1">
      <c r="B20" s="6" t="inlineStr">
        <is>
          <t>아누아 CS</t>
        </is>
      </c>
      <c r="C20" s="6" t="inlineStr">
        <is>
          <t>클렌징폼</t>
        </is>
      </c>
      <c r="D20" s="6" t="inlineStr">
        <is>
          <t>클렌징폼 120ml</t>
        </is>
      </c>
      <c r="F20" s="7" t="n">
        <v>190801</v>
      </c>
      <c r="G20" s="7">
        <f>B20&amp;C20&amp;D20&amp;F20</f>
        <v/>
      </c>
      <c r="H20" s="6" t="n">
        <v>0</v>
      </c>
      <c r="I20" s="27" t="n">
        <v>0</v>
      </c>
      <c r="J20" s="6" t="n">
        <v>2750</v>
      </c>
    </row>
    <row r="21" hidden="1" ht="16.8" customHeight="1" s="92" thickTop="1">
      <c r="B21" s="6" t="inlineStr">
        <is>
          <t>카페24</t>
        </is>
      </c>
      <c r="C21" s="6" t="inlineStr">
        <is>
          <t>클렌징폼</t>
        </is>
      </c>
      <c r="D21" s="6" t="inlineStr">
        <is>
          <t>클렌징폼 120ml</t>
        </is>
      </c>
      <c r="F21" s="7" t="n">
        <v>190801</v>
      </c>
      <c r="G21" s="7">
        <f>B21&amp;C21&amp;D21&amp;F21</f>
        <v/>
      </c>
      <c r="H21" s="6" t="n">
        <v>13000</v>
      </c>
      <c r="I21" s="30" t="n">
        <v>0.0585</v>
      </c>
      <c r="J21" s="6" t="n">
        <v>2750</v>
      </c>
    </row>
    <row r="22" hidden="1" ht="16.8" customHeight="1" s="92" thickTop="1">
      <c r="B22" s="6" t="inlineStr">
        <is>
          <t>카페24</t>
        </is>
      </c>
      <c r="C22" s="6" t="inlineStr">
        <is>
          <t>머드크림마스크</t>
        </is>
      </c>
      <c r="D22" s="6" t="inlineStr">
        <is>
          <t>머드크림마스크 100ml 2set</t>
        </is>
      </c>
      <c r="F22" s="7" t="n">
        <v>190801</v>
      </c>
      <c r="G22" s="7">
        <f>B22&amp;C22&amp;D22&amp;F22</f>
        <v/>
      </c>
      <c r="H22" s="6" t="n">
        <v>35000</v>
      </c>
      <c r="I22" s="30" t="n">
        <v>0.0585</v>
      </c>
      <c r="J22" s="6" t="n">
        <v>2884</v>
      </c>
    </row>
    <row r="23" hidden="1" ht="16.8" customHeight="1" s="92" thickTop="1">
      <c r="B23" s="6" t="inlineStr">
        <is>
          <t>카페24</t>
        </is>
      </c>
      <c r="C23" s="6" t="inlineStr">
        <is>
          <t>클렌징폼</t>
        </is>
      </c>
      <c r="D23" s="6" t="inlineStr">
        <is>
          <t>클렌징폼 120ml 2set</t>
        </is>
      </c>
      <c r="F23" s="7" t="n">
        <v>190801</v>
      </c>
      <c r="G23" s="7">
        <f>B23&amp;C23&amp;D23&amp;F23</f>
        <v/>
      </c>
      <c r="H23" s="6" t="n">
        <v>24000</v>
      </c>
      <c r="I23" s="30" t="n">
        <v>0.0585</v>
      </c>
      <c r="J23" s="6" t="n">
        <v>2460</v>
      </c>
    </row>
    <row r="24" hidden="1" ht="16.8" customHeight="1" s="92" thickTop="1">
      <c r="B24" s="6" t="inlineStr">
        <is>
          <t>카페24</t>
        </is>
      </c>
      <c r="C24" s="6" t="inlineStr">
        <is>
          <t>클렌징폼</t>
        </is>
      </c>
      <c r="D24" s="6" t="inlineStr">
        <is>
          <t>클렌징폼 120ml 3set</t>
        </is>
      </c>
      <c r="F24" s="7" t="n">
        <v>190801</v>
      </c>
      <c r="G24" s="7">
        <f>B24&amp;C24&amp;D24&amp;F24</f>
        <v/>
      </c>
      <c r="H24" s="6" t="n">
        <v>33000</v>
      </c>
      <c r="I24" s="30" t="n">
        <v>0.0585</v>
      </c>
      <c r="J24" s="6" t="n">
        <v>3690</v>
      </c>
    </row>
    <row r="25" hidden="1" ht="16.8" customHeight="1" s="92" thickTop="1">
      <c r="B25" s="6" t="inlineStr">
        <is>
          <t>스타일쉐어</t>
        </is>
      </c>
      <c r="C25" s="6" t="inlineStr">
        <is>
          <t>토너</t>
        </is>
      </c>
      <c r="D25" s="6" t="inlineStr">
        <is>
          <t>250ml</t>
        </is>
      </c>
      <c r="F25" s="7" t="n">
        <v>190801</v>
      </c>
      <c r="G25" s="7">
        <f>B25&amp;C25&amp;D25&amp;F25</f>
        <v/>
      </c>
      <c r="H25" s="6" t="n">
        <v>20000</v>
      </c>
      <c r="I25" s="27" t="n">
        <v>0.25</v>
      </c>
      <c r="J25" s="6" t="n">
        <v>3260</v>
      </c>
    </row>
    <row r="26" hidden="1" ht="16.8" customHeight="1" s="92" thickTop="1">
      <c r="B26" s="6" t="inlineStr">
        <is>
          <t>스타일쉐어</t>
        </is>
      </c>
      <c r="C26" s="6" t="inlineStr">
        <is>
          <t>토너</t>
        </is>
      </c>
      <c r="D26" s="6" t="inlineStr">
        <is>
          <t>250ml 2set</t>
        </is>
      </c>
      <c r="F26" s="7" t="n">
        <v>190801</v>
      </c>
      <c r="G26" s="7">
        <f>B26&amp;C26&amp;D26&amp;F26</f>
        <v/>
      </c>
      <c r="H26" s="6" t="n">
        <v>35000</v>
      </c>
      <c r="I26" s="27" t="n">
        <v>0.25</v>
      </c>
      <c r="J26" s="6" t="n">
        <v>6520</v>
      </c>
    </row>
    <row r="27" hidden="1" ht="16.8" customHeight="1" s="92" thickTop="1">
      <c r="B27" s="6" t="inlineStr">
        <is>
          <t>스타일쉐어</t>
        </is>
      </c>
      <c r="C27" s="6" t="inlineStr">
        <is>
          <t>토너</t>
        </is>
      </c>
      <c r="D27" s="6" t="inlineStr">
        <is>
          <t>500ml</t>
        </is>
      </c>
      <c r="F27" s="7" t="n">
        <v>190801</v>
      </c>
      <c r="G27" s="7">
        <f>B27&amp;C27&amp;D27&amp;F27</f>
        <v/>
      </c>
      <c r="H27" s="6" t="n">
        <v>33000</v>
      </c>
      <c r="I27" s="27" t="n">
        <v>0.25</v>
      </c>
      <c r="J27" s="6" t="n">
        <v>4725</v>
      </c>
    </row>
    <row r="28" hidden="1" ht="16.8" customHeight="1" s="92" thickTop="1">
      <c r="B28" s="6" t="inlineStr">
        <is>
          <t>스타일쉐어</t>
        </is>
      </c>
      <c r="C28" s="6" t="inlineStr">
        <is>
          <t>머드크림마스크</t>
        </is>
      </c>
      <c r="D28" s="6" t="inlineStr">
        <is>
          <t>머드크림마스크 100ml</t>
        </is>
      </c>
      <c r="F28" s="6" t="n">
        <v>190801</v>
      </c>
      <c r="G28" s="7">
        <f>B28&amp;C28&amp;D28&amp;F28</f>
        <v/>
      </c>
      <c r="H28" s="6" t="n">
        <v>20000</v>
      </c>
      <c r="I28" s="27" t="n">
        <v>0.25</v>
      </c>
      <c r="J28" s="6" t="n">
        <v>1442</v>
      </c>
    </row>
    <row r="29" hidden="1" ht="16.8" customHeight="1" s="92" thickTop="1">
      <c r="B29" s="6" t="inlineStr">
        <is>
          <t>스타일쉐어</t>
        </is>
      </c>
      <c r="C29" s="6" t="inlineStr">
        <is>
          <t>화장솜</t>
        </is>
      </c>
      <c r="D29" s="6" t="inlineStr">
        <is>
          <t>스킨팩 화장솜 60P</t>
        </is>
      </c>
      <c r="F29" s="6" t="n">
        <v>190801</v>
      </c>
      <c r="G29" s="7">
        <f>B29&amp;C29&amp;D29&amp;F29</f>
        <v/>
      </c>
      <c r="H29" s="6" t="n">
        <v>4000</v>
      </c>
      <c r="I29" s="27" t="n">
        <v>0.25</v>
      </c>
      <c r="J29" s="6" t="n">
        <v>1110</v>
      </c>
    </row>
    <row r="30" hidden="1" ht="16.8" customHeight="1" s="92" thickTop="1">
      <c r="B30" s="6" t="inlineStr">
        <is>
          <t>스타일쉐어</t>
        </is>
      </c>
      <c r="C30" s="6" t="inlineStr">
        <is>
          <t>토너</t>
        </is>
      </c>
      <c r="D30" s="6" t="inlineStr">
        <is>
          <t>스킨팩 화장솜 60P</t>
        </is>
      </c>
      <c r="F30" s="6" t="n">
        <v>190801</v>
      </c>
      <c r="G30" s="7">
        <f>B30&amp;C30&amp;D30&amp;F30</f>
        <v/>
      </c>
      <c r="H30" s="6" t="n">
        <v>3000</v>
      </c>
      <c r="I30" s="27" t="n">
        <v>0.25</v>
      </c>
      <c r="J30" s="6" t="n">
        <v>1110</v>
      </c>
    </row>
    <row r="31" hidden="1" ht="16.8" customHeight="1" s="92" thickTop="1">
      <c r="B31" s="6" t="inlineStr">
        <is>
          <t>스타일쉐어</t>
        </is>
      </c>
      <c r="C31" s="6" t="inlineStr">
        <is>
          <t>클렌징폼</t>
        </is>
      </c>
      <c r="D31" s="6" t="inlineStr">
        <is>
          <t>클렌징폼 120ml</t>
        </is>
      </c>
      <c r="F31" s="7" t="n">
        <v>190801</v>
      </c>
      <c r="G31" s="7">
        <f>B31&amp;C31&amp;D31&amp;F31</f>
        <v/>
      </c>
      <c r="H31" s="6" t="n">
        <v>13000</v>
      </c>
      <c r="I31" s="27" t="n">
        <v>0.25</v>
      </c>
      <c r="J31" s="6" t="n">
        <v>2750</v>
      </c>
    </row>
    <row r="32" hidden="1" ht="16.8" customHeight="1" s="92" thickTop="1">
      <c r="B32" s="6" t="inlineStr">
        <is>
          <t>스타일쉐어</t>
        </is>
      </c>
      <c r="C32" s="6" t="inlineStr">
        <is>
          <t>머드크림마스크</t>
        </is>
      </c>
      <c r="D32" s="6" t="inlineStr">
        <is>
          <t>머드크림마스크 100ml 2set</t>
        </is>
      </c>
      <c r="F32" s="7" t="n">
        <v>190801</v>
      </c>
      <c r="G32" s="7">
        <f>B32&amp;C32&amp;D32&amp;F32</f>
        <v/>
      </c>
      <c r="H32" s="6" t="n">
        <v>35000</v>
      </c>
      <c r="I32" s="27" t="n">
        <v>0.25</v>
      </c>
      <c r="J32" s="6" t="n">
        <v>2884</v>
      </c>
    </row>
    <row r="33" hidden="1" ht="16.8" customHeight="1" s="92" thickTop="1">
      <c r="B33" s="6" t="inlineStr">
        <is>
          <t>스타일쉐어</t>
        </is>
      </c>
      <c r="C33" s="6" t="inlineStr">
        <is>
          <t>클렌징폼</t>
        </is>
      </c>
      <c r="D33" s="6" t="inlineStr">
        <is>
          <t>클렌징폼 120ml 2set</t>
        </is>
      </c>
      <c r="F33" s="7" t="n">
        <v>190801</v>
      </c>
      <c r="G33" s="7">
        <f>B33&amp;C33&amp;D33&amp;F33</f>
        <v/>
      </c>
      <c r="H33" s="6" t="n">
        <v>24000</v>
      </c>
      <c r="I33" s="27" t="n">
        <v>0.25</v>
      </c>
      <c r="J33" s="6" t="n">
        <v>2460</v>
      </c>
    </row>
    <row r="34" hidden="1" ht="16.8" customHeight="1" s="92" thickTop="1">
      <c r="B34" s="6" t="inlineStr">
        <is>
          <t>스타일쉐어</t>
        </is>
      </c>
      <c r="C34" s="6" t="inlineStr">
        <is>
          <t>클렌징폼</t>
        </is>
      </c>
      <c r="D34" s="6" t="inlineStr">
        <is>
          <t>클렌징폼 120ml 3set</t>
        </is>
      </c>
      <c r="F34" s="7" t="n">
        <v>190801</v>
      </c>
      <c r="G34" s="7">
        <f>B34&amp;C34&amp;D34&amp;F34</f>
        <v/>
      </c>
      <c r="H34" s="6" t="n">
        <v>33000</v>
      </c>
      <c r="I34" s="27" t="n">
        <v>0.25</v>
      </c>
      <c r="J34" s="6" t="n">
        <v>3690</v>
      </c>
    </row>
    <row r="35" hidden="1" ht="16.8" customHeight="1" s="92" thickTop="1">
      <c r="B35" s="5" t="inlineStr">
        <is>
          <t>랄라블라</t>
        </is>
      </c>
      <c r="C35" s="6" t="inlineStr">
        <is>
          <t>클렌징폼</t>
        </is>
      </c>
      <c r="D35" s="6" t="inlineStr">
        <is>
          <t>클렌징폼 120ml</t>
        </is>
      </c>
      <c r="F35" s="7" t="n">
        <v>190801</v>
      </c>
      <c r="G35" s="7">
        <f>B35&amp;C35&amp;D35&amp;F35</f>
        <v/>
      </c>
      <c r="H35" s="6" t="n">
        <v>6791</v>
      </c>
      <c r="I35" s="27" t="n">
        <v>0</v>
      </c>
      <c r="J35" s="6" t="n">
        <v>2750</v>
      </c>
    </row>
    <row r="36" hidden="1" ht="16.8" customHeight="1" s="92" thickTop="1">
      <c r="B36" s="5" t="inlineStr">
        <is>
          <t>랄라블라</t>
        </is>
      </c>
      <c r="C36" s="6" t="inlineStr">
        <is>
          <t>머드크림마스크</t>
        </is>
      </c>
      <c r="D36" s="6" t="inlineStr">
        <is>
          <t>머드크림마스크 100ml</t>
        </is>
      </c>
      <c r="F36" s="6" t="n">
        <v>190801</v>
      </c>
      <c r="G36" s="7">
        <f>B36&amp;C36&amp;D36&amp;F36</f>
        <v/>
      </c>
      <c r="H36" s="6" t="n">
        <v>9205</v>
      </c>
      <c r="I36" s="27" t="n">
        <v>0</v>
      </c>
      <c r="J36" s="6" t="n">
        <v>1442</v>
      </c>
    </row>
    <row r="37" hidden="1" ht="16.8" customHeight="1" s="92" thickTop="1">
      <c r="B37" s="6" t="inlineStr">
        <is>
          <t>아누아 CS</t>
        </is>
      </c>
      <c r="C37" s="6" t="inlineStr">
        <is>
          <t>토너</t>
        </is>
      </c>
      <c r="D37" s="6" t="inlineStr">
        <is>
          <t>스킨팩 화장솜 60P</t>
        </is>
      </c>
      <c r="F37" s="7" t="n">
        <v>190801</v>
      </c>
      <c r="G37" s="7">
        <f>B37&amp;C37&amp;D37&amp;F37</f>
        <v/>
      </c>
      <c r="H37" s="6" t="n">
        <v>0</v>
      </c>
      <c r="I37" s="27" t="n">
        <v>0</v>
      </c>
      <c r="J37" s="6" t="n">
        <v>1110</v>
      </c>
    </row>
    <row r="38" hidden="1" ht="16.8" customHeight="1" s="92" thickTop="1">
      <c r="B38" s="6" t="inlineStr">
        <is>
          <t>큐텐</t>
        </is>
      </c>
      <c r="C38" s="6" t="inlineStr">
        <is>
          <t>머드크림마스크</t>
        </is>
      </c>
      <c r="D38" s="6" t="inlineStr">
        <is>
          <t>머드크림마스크 100ml</t>
        </is>
      </c>
      <c r="F38" s="7" t="n">
        <v>190801</v>
      </c>
      <c r="G38" s="7">
        <f>B38&amp;C38&amp;D38&amp;F38</f>
        <v/>
      </c>
      <c r="H38" s="6" t="n">
        <v>31500</v>
      </c>
      <c r="I38" s="27" t="n">
        <v>0.11</v>
      </c>
      <c r="J38" s="6" t="n">
        <v>1442</v>
      </c>
    </row>
    <row r="39" hidden="1" ht="16.8" customHeight="1" s="92" thickTop="1">
      <c r="B39" s="6" t="inlineStr">
        <is>
          <t>랄라블라</t>
        </is>
      </c>
      <c r="C39" s="6" t="inlineStr">
        <is>
          <t>토너 기획세트</t>
        </is>
      </c>
      <c r="D39" s="6" t="inlineStr">
        <is>
          <t>토너 기획세트</t>
        </is>
      </c>
      <c r="F39" s="6" t="n">
        <v>190801</v>
      </c>
      <c r="G39" s="7">
        <f>B39&amp;C39&amp;D39&amp;F39</f>
        <v/>
      </c>
      <c r="H39" s="6" t="n">
        <v>9716</v>
      </c>
      <c r="I39" s="27" t="n">
        <v>0</v>
      </c>
      <c r="J39" s="6" t="n">
        <v>5600</v>
      </c>
    </row>
    <row r="40" hidden="1" ht="16.8" customHeight="1" s="92" thickTop="1">
      <c r="B40" s="6" t="inlineStr">
        <is>
          <t>아누아 CS</t>
        </is>
      </c>
      <c r="C40" s="6" t="inlineStr">
        <is>
          <t>마스크팩</t>
        </is>
      </c>
      <c r="D40" s="6" t="inlineStr">
        <is>
          <t>마스크팩 1매</t>
        </is>
      </c>
      <c r="F40" s="6" t="n">
        <v>190801</v>
      </c>
      <c r="G40" s="7">
        <f>B40&amp;C40&amp;D40&amp;F40</f>
        <v/>
      </c>
      <c r="H40" s="6" t="n">
        <v>0</v>
      </c>
      <c r="I40" s="27" t="n">
        <v>0</v>
      </c>
      <c r="J40" s="6" t="n">
        <v>397</v>
      </c>
    </row>
    <row r="41" hidden="1" ht="16.8" customHeight="1" s="92" thickTop="1">
      <c r="B41" s="6" t="inlineStr">
        <is>
          <t>아누아 CS</t>
        </is>
      </c>
      <c r="C41" s="6" t="inlineStr">
        <is>
          <t>마스크팩</t>
        </is>
      </c>
      <c r="D41" s="6" t="inlineStr">
        <is>
          <t>마스크팩 10매</t>
        </is>
      </c>
      <c r="F41" s="6" t="n">
        <v>190801</v>
      </c>
      <c r="G41" s="7">
        <f>B41&amp;C41&amp;D41&amp;F41</f>
        <v/>
      </c>
      <c r="H41" s="6" t="n">
        <v>0</v>
      </c>
      <c r="I41" s="27" t="n">
        <v>0</v>
      </c>
      <c r="J41" s="6" t="n">
        <v>3970</v>
      </c>
    </row>
    <row r="42" hidden="1" ht="16.8" customHeight="1" s="92" thickTop="1">
      <c r="B42" s="6" t="inlineStr">
        <is>
          <t>큐텐</t>
        </is>
      </c>
      <c r="C42" s="6" t="inlineStr">
        <is>
          <t>클렌징폼</t>
        </is>
      </c>
      <c r="D42" s="6" t="inlineStr">
        <is>
          <t>클렌징폼 120ml</t>
        </is>
      </c>
      <c r="F42" s="7" t="n">
        <v>190801</v>
      </c>
      <c r="G42" s="7">
        <f>B42&amp;C42&amp;D42&amp;F42</f>
        <v/>
      </c>
      <c r="H42" s="6" t="n">
        <v>25000</v>
      </c>
      <c r="I42" s="27" t="n">
        <v>0.11</v>
      </c>
      <c r="J42" s="6" t="n">
        <v>2750</v>
      </c>
    </row>
    <row r="43" hidden="1" ht="16.8" customHeight="1" s="92" thickTop="1">
      <c r="B43" s="6" t="inlineStr">
        <is>
          <t>카페24</t>
        </is>
      </c>
      <c r="C43" s="6" t="inlineStr">
        <is>
          <t>마스크팩</t>
        </is>
      </c>
      <c r="D43" s="6" t="inlineStr">
        <is>
          <t>마스크팩 1매</t>
        </is>
      </c>
      <c r="F43" s="6" t="n">
        <v>190801</v>
      </c>
      <c r="G43" s="7">
        <f>B43&amp;C43&amp;D43&amp;F43</f>
        <v/>
      </c>
      <c r="H43" s="6" t="n">
        <v>4000</v>
      </c>
      <c r="I43" s="30" t="n">
        <v>0.0585</v>
      </c>
      <c r="J43" s="6" t="n">
        <v>397</v>
      </c>
    </row>
    <row r="44" hidden="1" ht="16.8" customHeight="1" s="92" thickTop="1">
      <c r="B44" s="6" t="inlineStr">
        <is>
          <t>카페24</t>
        </is>
      </c>
      <c r="C44" s="6" t="inlineStr">
        <is>
          <t>마스크팩</t>
        </is>
      </c>
      <c r="D44" s="6" t="inlineStr">
        <is>
          <t>마스크팩 10매</t>
        </is>
      </c>
      <c r="F44" s="6" t="n">
        <v>190801</v>
      </c>
      <c r="G44" s="7">
        <f>B44&amp;C44&amp;D44&amp;F44</f>
        <v/>
      </c>
      <c r="H44" s="6" t="n">
        <v>20000</v>
      </c>
      <c r="I44" s="30" t="n">
        <v>0.0585</v>
      </c>
      <c r="J44" s="6" t="n">
        <v>3970</v>
      </c>
    </row>
    <row r="45" hidden="1" ht="16.8" customHeight="1" s="92" thickTop="1">
      <c r="B45" s="6" t="inlineStr">
        <is>
          <t>카페24</t>
        </is>
      </c>
      <c r="C45" s="6" t="inlineStr">
        <is>
          <t>토너+머드크림세트</t>
        </is>
      </c>
      <c r="D45" s="6" t="inlineStr">
        <is>
          <t>250ml</t>
        </is>
      </c>
      <c r="F45" s="6" t="n">
        <v>190801</v>
      </c>
      <c r="G45" s="7">
        <f>B45&amp;C45&amp;D45&amp;F45</f>
        <v/>
      </c>
      <c r="H45" s="6" t="n">
        <v>17500</v>
      </c>
      <c r="I45" s="30" t="n">
        <v>0.0585</v>
      </c>
      <c r="J45" s="6" t="n">
        <v>3260</v>
      </c>
    </row>
    <row r="46" hidden="1" ht="16.8" customHeight="1" s="92" thickTop="1">
      <c r="B46" s="6" t="inlineStr">
        <is>
          <t>카페24</t>
        </is>
      </c>
      <c r="C46" s="6" t="inlineStr">
        <is>
          <t>토너+머드크림세트</t>
        </is>
      </c>
      <c r="D46" s="6" t="inlineStr">
        <is>
          <t>머드크림마스크 100ml</t>
        </is>
      </c>
      <c r="F46" s="6" t="n">
        <v>190801</v>
      </c>
      <c r="G46" s="7">
        <f>B46&amp;C46&amp;D46&amp;F46</f>
        <v/>
      </c>
      <c r="H46" s="6" t="n">
        <v>17500</v>
      </c>
      <c r="I46" s="30" t="n">
        <v>0.0585</v>
      </c>
      <c r="J46" s="6" t="n">
        <v>1442</v>
      </c>
    </row>
    <row r="47" hidden="1" ht="16.8" customHeight="1" s="92" thickTop="1">
      <c r="B47" s="5" t="inlineStr">
        <is>
          <t>랄라블라</t>
        </is>
      </c>
      <c r="C47" s="6" t="inlineStr">
        <is>
          <t>마스크팩</t>
        </is>
      </c>
      <c r="D47" s="6" t="inlineStr">
        <is>
          <t>마스크팩 1매</t>
        </is>
      </c>
      <c r="F47" s="6" t="n">
        <v>190801</v>
      </c>
      <c r="G47" s="7">
        <f>B47&amp;C47&amp;D47&amp;F47</f>
        <v/>
      </c>
      <c r="H47" s="6" t="n">
        <v>1073</v>
      </c>
      <c r="I47" s="27" t="n">
        <v>0</v>
      </c>
      <c r="J47" s="6" t="n">
        <v>397</v>
      </c>
    </row>
    <row r="48" hidden="1" ht="16.8" customHeight="1" s="92" thickTop="1">
      <c r="B48" s="6" t="inlineStr">
        <is>
          <t>아누아 CS</t>
        </is>
      </c>
      <c r="C48" s="6" t="inlineStr">
        <is>
          <t>앰플</t>
        </is>
      </c>
      <c r="D48" s="6" t="inlineStr">
        <is>
          <t>앰플 30ml</t>
        </is>
      </c>
      <c r="F48" s="6" t="n">
        <v>190801</v>
      </c>
      <c r="G48" s="7">
        <f>B48&amp;C48&amp;D48&amp;F48</f>
        <v/>
      </c>
      <c r="H48" s="6" t="n">
        <v>0</v>
      </c>
      <c r="I48" s="27" t="n">
        <v>0</v>
      </c>
      <c r="J48" s="6" t="n">
        <v>3397</v>
      </c>
    </row>
    <row r="49" hidden="1" ht="16.8" customHeight="1" s="92" thickTop="1">
      <c r="B49" s="6" t="inlineStr">
        <is>
          <t>아누아 CS</t>
        </is>
      </c>
      <c r="C49" s="6" t="inlineStr">
        <is>
          <t>수딩크림</t>
        </is>
      </c>
      <c r="D49" s="6" t="inlineStr">
        <is>
          <t>수딩크림 100ml</t>
        </is>
      </c>
      <c r="F49" s="6" t="n">
        <v>190801</v>
      </c>
      <c r="G49" s="7">
        <f>B49&amp;C49&amp;D49&amp;F49</f>
        <v/>
      </c>
      <c r="H49" s="6" t="n">
        <v>0</v>
      </c>
      <c r="I49" s="27" t="n">
        <v>0</v>
      </c>
      <c r="J49" s="6" t="n">
        <v>3045</v>
      </c>
    </row>
    <row r="50" hidden="1" ht="16.8" customHeight="1" s="92" thickTop="1">
      <c r="B50" s="6" t="inlineStr">
        <is>
          <t>랄라블라</t>
        </is>
      </c>
      <c r="C50" s="6" t="inlineStr">
        <is>
          <t>토너</t>
        </is>
      </c>
      <c r="D50" s="6" t="inlineStr">
        <is>
          <t>250ml</t>
        </is>
      </c>
      <c r="F50" s="6" t="n">
        <v>190802</v>
      </c>
      <c r="G50" s="7">
        <f>B50&amp;C50&amp;D50&amp;F50</f>
        <v/>
      </c>
      <c r="H50" s="6" t="n">
        <v>10364</v>
      </c>
      <c r="I50" s="27" t="n">
        <v>0</v>
      </c>
      <c r="J50" s="6" t="n">
        <v>3260</v>
      </c>
    </row>
    <row r="51" hidden="1" ht="16.8" customHeight="1" s="92" thickTop="1">
      <c r="B51" s="6" t="inlineStr">
        <is>
          <t>랄라블라</t>
        </is>
      </c>
      <c r="C51" s="6" t="inlineStr">
        <is>
          <t>앰플</t>
        </is>
      </c>
      <c r="D51" s="6" t="inlineStr">
        <is>
          <t>앰플 30ml</t>
        </is>
      </c>
      <c r="F51" s="6" t="n">
        <v>190801</v>
      </c>
      <c r="G51" s="7">
        <f>B51&amp;C51&amp;D51&amp;F51</f>
        <v/>
      </c>
      <c r="H51" s="6" t="n">
        <v>14600</v>
      </c>
      <c r="I51" s="27" t="n">
        <v>0</v>
      </c>
      <c r="J51" s="6" t="n">
        <v>3397</v>
      </c>
    </row>
    <row r="52" hidden="1" ht="16.8" customHeight="1" s="92" thickTop="1">
      <c r="B52" s="6" t="inlineStr">
        <is>
          <t>랄라블라</t>
        </is>
      </c>
      <c r="C52" s="6" t="inlineStr">
        <is>
          <t>수딩크림</t>
        </is>
      </c>
      <c r="D52" s="6" t="inlineStr">
        <is>
          <t>수딩크림 100ml</t>
        </is>
      </c>
      <c r="F52" s="6" t="n">
        <v>190801</v>
      </c>
      <c r="G52" s="7">
        <f>B52&amp;C52&amp;D52&amp;F52</f>
        <v/>
      </c>
      <c r="H52" s="6" t="n">
        <v>19691</v>
      </c>
      <c r="I52" s="27" t="n">
        <v>0</v>
      </c>
      <c r="J52" s="6" t="n">
        <v>3045</v>
      </c>
    </row>
    <row r="53" hidden="1" ht="16.8" customHeight="1" s="92" thickTop="1">
      <c r="B53" s="6" t="inlineStr">
        <is>
          <t>랄라블라</t>
        </is>
      </c>
      <c r="C53" s="6" t="inlineStr">
        <is>
          <t>토너</t>
        </is>
      </c>
      <c r="D53" s="6" t="inlineStr">
        <is>
          <t>500ml</t>
        </is>
      </c>
      <c r="F53" s="7" t="n">
        <v>190801</v>
      </c>
      <c r="G53" s="7">
        <f>B53&amp;C53&amp;D53&amp;F53</f>
        <v/>
      </c>
      <c r="H53" s="6" t="n">
        <v>15818</v>
      </c>
      <c r="I53" s="27" t="n">
        <v>0</v>
      </c>
      <c r="J53" s="6" t="n">
        <v>4725</v>
      </c>
    </row>
    <row r="54" hidden="1" ht="16.8" customHeight="1" s="92" thickTop="1">
      <c r="B54" s="6" t="inlineStr">
        <is>
          <t>랄라블라</t>
        </is>
      </c>
      <c r="C54" s="6" t="inlineStr">
        <is>
          <t>앰플 기획세트</t>
        </is>
      </c>
      <c r="D54" s="6" t="inlineStr">
        <is>
          <t>앰플 기획세트</t>
        </is>
      </c>
      <c r="F54" s="7" t="n">
        <v>190801</v>
      </c>
      <c r="G54" s="7">
        <f>B54&amp;C54&amp;D54&amp;F54</f>
        <v/>
      </c>
      <c r="H54" s="6" t="n">
        <v>14877</v>
      </c>
      <c r="I54" s="27" t="n">
        <v>0</v>
      </c>
      <c r="J54" s="6" t="n">
        <v>14877</v>
      </c>
    </row>
    <row r="55" hidden="1" ht="16.8" customHeight="1" s="92" thickTop="1">
      <c r="B55" s="6" t="inlineStr">
        <is>
          <t>랄라블라</t>
        </is>
      </c>
      <c r="C55" s="6" t="inlineStr">
        <is>
          <t>클렌징폼 기획세트</t>
        </is>
      </c>
      <c r="D55" s="6" t="inlineStr">
        <is>
          <t>클렌징폼 기획세트</t>
        </is>
      </c>
      <c r="F55" s="7" t="n">
        <v>190801</v>
      </c>
      <c r="G55" s="7">
        <f>B55&amp;C55&amp;D55&amp;F55</f>
        <v/>
      </c>
      <c r="H55" s="6" t="n">
        <v>6964</v>
      </c>
      <c r="I55" s="27" t="n">
        <v>0</v>
      </c>
      <c r="J55" s="6" t="n">
        <v>6964</v>
      </c>
    </row>
    <row r="56" hidden="1" ht="16.8" customHeight="1" s="92" thickTop="1">
      <c r="B56" s="6" t="inlineStr">
        <is>
          <t>카페24</t>
        </is>
      </c>
      <c r="C56" s="6" t="inlineStr">
        <is>
          <t>앰플</t>
        </is>
      </c>
      <c r="D56" s="6" t="inlineStr">
        <is>
          <t>앰플 30ml</t>
        </is>
      </c>
      <c r="F56" s="6" t="n">
        <v>190801</v>
      </c>
      <c r="G56" s="7">
        <f>B56&amp;C56&amp;D56&amp;F56</f>
        <v/>
      </c>
      <c r="H56" s="6" t="n">
        <v>28000</v>
      </c>
      <c r="I56" s="30" t="n">
        <v>0.0585</v>
      </c>
      <c r="J56" s="6" t="n">
        <v>3397</v>
      </c>
    </row>
    <row r="57" hidden="1" ht="16.8" customHeight="1" s="92" thickTop="1">
      <c r="B57" s="6" t="inlineStr">
        <is>
          <t>카페24</t>
        </is>
      </c>
      <c r="C57" s="6" t="inlineStr">
        <is>
          <t>수딩크림</t>
        </is>
      </c>
      <c r="D57" s="6" t="inlineStr">
        <is>
          <t>수딩크림 100ml</t>
        </is>
      </c>
      <c r="F57" s="6" t="n">
        <v>190801</v>
      </c>
      <c r="G57" s="7">
        <f>B57&amp;C57&amp;D57&amp;F57</f>
        <v/>
      </c>
      <c r="H57" s="6" t="n">
        <v>38000</v>
      </c>
      <c r="I57" s="30" t="n">
        <v>0.0585</v>
      </c>
      <c r="J57" s="6" t="n">
        <v>3045</v>
      </c>
    </row>
    <row r="58" hidden="1" ht="16.8" customHeight="1" s="92" thickTop="1">
      <c r="B58" s="6" t="inlineStr">
        <is>
          <t>글로우데이즈 시코르</t>
        </is>
      </c>
      <c r="C58" s="6" t="inlineStr">
        <is>
          <t>앰플</t>
        </is>
      </c>
      <c r="D58" s="6" t="inlineStr">
        <is>
          <t>앰플 30ml</t>
        </is>
      </c>
      <c r="F58" s="6" t="n">
        <v>190801</v>
      </c>
      <c r="G58" s="7">
        <f>B58&amp;C58&amp;D58&amp;F58</f>
        <v/>
      </c>
      <c r="H58" s="6" t="n">
        <v>13500</v>
      </c>
      <c r="I58" s="27" t="n">
        <v>0</v>
      </c>
      <c r="J58" s="6" t="n">
        <v>3397</v>
      </c>
    </row>
    <row r="59" hidden="1" ht="16.8" customHeight="1" s="92" thickTop="1">
      <c r="B59" s="6" t="inlineStr">
        <is>
          <t>글로우데이즈 시코르</t>
        </is>
      </c>
      <c r="C59" s="6" t="inlineStr">
        <is>
          <t>수딩크림</t>
        </is>
      </c>
      <c r="D59" s="6" t="inlineStr">
        <is>
          <t>수딩크림 100ml</t>
        </is>
      </c>
      <c r="F59" s="6" t="n">
        <v>190801</v>
      </c>
      <c r="G59" s="7">
        <f>B59&amp;C59&amp;D59&amp;F59</f>
        <v/>
      </c>
      <c r="H59" s="6" t="n">
        <v>15545</v>
      </c>
      <c r="I59" s="27" t="n">
        <v>0</v>
      </c>
      <c r="J59" s="6" t="n">
        <v>3045</v>
      </c>
    </row>
    <row r="60" hidden="1" ht="16.8" customHeight="1" s="92" thickTop="1">
      <c r="B60" s="6" t="inlineStr">
        <is>
          <t>글로우데이즈 시코르</t>
        </is>
      </c>
      <c r="C60" s="6" t="inlineStr">
        <is>
          <t>마스크팩</t>
        </is>
      </c>
      <c r="D60" s="6" t="inlineStr">
        <is>
          <t>마스크팩 1매</t>
        </is>
      </c>
      <c r="F60" s="6" t="n">
        <v>190801</v>
      </c>
      <c r="G60" s="7">
        <f>B60&amp;C60&amp;D60&amp;F60</f>
        <v/>
      </c>
      <c r="H60" s="6" t="n">
        <v>1636</v>
      </c>
      <c r="I60" s="27" t="n">
        <v>0</v>
      </c>
      <c r="J60" s="6" t="n">
        <v>397</v>
      </c>
    </row>
    <row r="61" hidden="1" ht="16.8" customHeight="1" s="92" thickTop="1">
      <c r="B61" s="6" t="inlineStr">
        <is>
          <t>글로우데이즈 시코르</t>
        </is>
      </c>
      <c r="C61" s="6" t="inlineStr">
        <is>
          <t>머드크림마스크</t>
        </is>
      </c>
      <c r="D61" s="6" t="inlineStr">
        <is>
          <t>머드크림마스크 100ml</t>
        </is>
      </c>
      <c r="F61" s="7" t="n">
        <v>190801</v>
      </c>
      <c r="G61" s="7">
        <f>B61&amp;C61&amp;D61&amp;F61</f>
        <v/>
      </c>
      <c r="H61" s="6" t="n">
        <v>10227</v>
      </c>
      <c r="I61" s="27" t="n">
        <v>0</v>
      </c>
      <c r="J61" s="6" t="n">
        <v>1442</v>
      </c>
    </row>
    <row r="62" hidden="1" ht="16.8" customHeight="1" s="92" thickTop="1">
      <c r="B62" s="6" t="inlineStr">
        <is>
          <t>글로우데이즈 시코르</t>
        </is>
      </c>
      <c r="C62" s="6" t="inlineStr">
        <is>
          <t>클렌징폼</t>
        </is>
      </c>
      <c r="D62" s="6" t="inlineStr">
        <is>
          <t>클렌징폼 120ml</t>
        </is>
      </c>
      <c r="F62" s="7" t="n">
        <v>190801</v>
      </c>
      <c r="G62" s="7">
        <f>B62&amp;C62&amp;D62&amp;F62</f>
        <v/>
      </c>
      <c r="H62" s="6" t="n">
        <v>6545</v>
      </c>
      <c r="I62" s="27" t="n">
        <v>0</v>
      </c>
      <c r="J62" s="6" t="n">
        <v>2750</v>
      </c>
    </row>
    <row r="63" hidden="1" ht="16.8" customHeight="1" s="92" thickTop="1">
      <c r="B63" s="6" t="inlineStr">
        <is>
          <t>글로우데이즈 시코르</t>
        </is>
      </c>
      <c r="C63" s="6" t="inlineStr">
        <is>
          <t>마스크팩</t>
        </is>
      </c>
      <c r="D63" s="6" t="inlineStr">
        <is>
          <t>마스크팩 10매</t>
        </is>
      </c>
      <c r="F63" s="6" t="n">
        <v>190801</v>
      </c>
      <c r="G63" s="7">
        <f>B63&amp;C63&amp;D63&amp;F63</f>
        <v/>
      </c>
      <c r="H63" s="6" t="n">
        <v>16364</v>
      </c>
      <c r="I63" s="27" t="n">
        <v>0</v>
      </c>
      <c r="J63" s="6" t="n">
        <v>3970</v>
      </c>
    </row>
    <row r="64" hidden="1" ht="16.8" customHeight="1" s="92" thickTop="1">
      <c r="B64" s="6" t="inlineStr">
        <is>
          <t>글로우데이즈 시코르</t>
        </is>
      </c>
      <c r="C64" s="6" t="inlineStr">
        <is>
          <t>토너</t>
        </is>
      </c>
      <c r="D64" s="5" t="inlineStr">
        <is>
          <t>500ml</t>
        </is>
      </c>
      <c r="E64" s="5" t="n"/>
      <c r="F64" s="7" t="n">
        <v>190801</v>
      </c>
      <c r="G64" s="7">
        <f>B64&amp;C64&amp;D64&amp;F64</f>
        <v/>
      </c>
      <c r="H64" s="6" t="n">
        <v>20250</v>
      </c>
      <c r="I64" s="27" t="n">
        <v>0</v>
      </c>
      <c r="J64" s="6" t="n">
        <v>4725</v>
      </c>
    </row>
    <row r="65" hidden="1" ht="16.8" customHeight="1" s="92" thickTop="1">
      <c r="B65" s="6" t="inlineStr">
        <is>
          <t>카페24</t>
        </is>
      </c>
      <c r="C65" s="6" t="inlineStr">
        <is>
          <t>수딩크림</t>
        </is>
      </c>
      <c r="D65" s="6" t="inlineStr">
        <is>
          <t>[플친 단독 30% off] 어성초 78 수딩 크림</t>
        </is>
      </c>
      <c r="F65" s="7" t="n">
        <v>190801</v>
      </c>
      <c r="G65" s="7">
        <f>B65&amp;C65&amp;D65&amp;F65</f>
        <v/>
      </c>
      <c r="H65" s="6" t="n">
        <v>26600</v>
      </c>
      <c r="I65" s="30" t="n">
        <v>0.0585</v>
      </c>
      <c r="J65" s="6" t="n">
        <v>3045</v>
      </c>
    </row>
    <row r="66" hidden="1" ht="16.8" customHeight="1" s="92" thickTop="1">
      <c r="B66" s="6" t="inlineStr">
        <is>
          <t>카페24</t>
        </is>
      </c>
      <c r="C66" s="6" t="inlineStr">
        <is>
          <t>앰플</t>
        </is>
      </c>
      <c r="D66" s="6" t="inlineStr">
        <is>
          <t>[플친 단독 30% off] 어성초 80 수분 진정 앰플</t>
        </is>
      </c>
      <c r="F66" s="7" t="n">
        <v>190801</v>
      </c>
      <c r="G66" s="7">
        <f>B66&amp;C66&amp;D66&amp;F66</f>
        <v/>
      </c>
      <c r="H66" s="6" t="n">
        <v>23000</v>
      </c>
      <c r="I66" s="30" t="n">
        <v>0.0585</v>
      </c>
      <c r="J66" s="6" t="n">
        <v>3397</v>
      </c>
    </row>
    <row r="67" hidden="1" ht="16.8" customHeight="1" s="92" thickTop="1">
      <c r="B67" s="6" t="inlineStr">
        <is>
          <t>카페24</t>
        </is>
      </c>
      <c r="C67" s="6" t="inlineStr">
        <is>
          <t>앰플+수딩크림세트</t>
        </is>
      </c>
      <c r="D67" s="6" t="inlineStr">
        <is>
          <t>[플친 단독 30% off][무료배송] 어성초 앰플 + 수딩 크림 세트</t>
        </is>
      </c>
      <c r="F67" s="7" t="n">
        <v>190801</v>
      </c>
      <c r="G67" s="7">
        <f>B67&amp;C67&amp;D67&amp;F67</f>
        <v/>
      </c>
      <c r="H67" s="6" t="n">
        <v>49600</v>
      </c>
      <c r="I67" s="30" t="n">
        <v>0.0585</v>
      </c>
      <c r="J67" s="6" t="n">
        <v>6442</v>
      </c>
    </row>
    <row r="68" hidden="1" ht="16.8" customHeight="1" s="92" thickTop="1">
      <c r="B68" s="6" t="inlineStr">
        <is>
          <t>큐텐</t>
        </is>
      </c>
      <c r="C68" s="6" t="inlineStr">
        <is>
          <t>앰플</t>
        </is>
      </c>
      <c r="D68" s="6" t="inlineStr">
        <is>
          <t>앰플 30ml</t>
        </is>
      </c>
      <c r="F68" s="6" t="n">
        <v>190801</v>
      </c>
      <c r="G68" s="7">
        <f>B68&amp;C68&amp;D68&amp;F68</f>
        <v/>
      </c>
      <c r="H68" s="6" t="n">
        <v>38000</v>
      </c>
      <c r="I68" s="27" t="n">
        <v>0.11</v>
      </c>
      <c r="J68" s="6" t="n">
        <v>3397</v>
      </c>
    </row>
    <row r="69" hidden="1" ht="16.8" customHeight="1" s="92" thickTop="1">
      <c r="B69" s="6" t="inlineStr">
        <is>
          <t>큐텐</t>
        </is>
      </c>
      <c r="C69" s="6" t="inlineStr">
        <is>
          <t>마스크팩</t>
        </is>
      </c>
      <c r="D69" s="6" t="inlineStr">
        <is>
          <t>마스크팩 10매</t>
        </is>
      </c>
      <c r="F69" s="6" t="n">
        <v>190801</v>
      </c>
      <c r="G69" s="7">
        <f>B69&amp;C69&amp;D69&amp;F69</f>
        <v/>
      </c>
      <c r="H69" s="6" t="n">
        <v>36000</v>
      </c>
      <c r="I69" s="27" t="n">
        <v>0.11</v>
      </c>
      <c r="J69" s="6" t="n">
        <v>3970</v>
      </c>
    </row>
    <row r="70" hidden="1" ht="16.8" customHeight="1" s="92" thickTop="1">
      <c r="B70" s="6" t="inlineStr">
        <is>
          <t>카페24</t>
        </is>
      </c>
      <c r="C70" s="6" t="inlineStr">
        <is>
          <t>어성초진정패키지</t>
        </is>
      </c>
      <c r="D70" s="6" t="inlineStr">
        <is>
          <t>어성초 진정패키지세트</t>
        </is>
      </c>
      <c r="F70" s="6" t="n">
        <v>190801</v>
      </c>
      <c r="G70" s="7">
        <f>B70&amp;C70&amp;D70&amp;F70</f>
        <v/>
      </c>
      <c r="H70" s="6" t="n">
        <v>99000</v>
      </c>
      <c r="I70" s="30" t="n">
        <v>0.0585</v>
      </c>
      <c r="J70" s="6" t="n">
        <v>15137</v>
      </c>
    </row>
    <row r="71" hidden="1" ht="16.8" customHeight="1" s="92" thickTop="1">
      <c r="B71" s="6" t="inlineStr">
        <is>
          <t>랄라블라</t>
        </is>
      </c>
      <c r="C71" s="6" t="inlineStr">
        <is>
          <t>토너 증정기획</t>
        </is>
      </c>
      <c r="D71" s="6" t="inlineStr">
        <is>
          <t>토너 증정기획</t>
        </is>
      </c>
      <c r="F71" s="6" t="n">
        <v>190801</v>
      </c>
      <c r="G71" s="7">
        <f>B71&amp;C71&amp;D71&amp;F71</f>
        <v/>
      </c>
      <c r="H71" s="6" t="n">
        <v>9457</v>
      </c>
      <c r="I71" s="27" t="n">
        <v>0</v>
      </c>
      <c r="J71" s="6" t="n">
        <v>4490</v>
      </c>
    </row>
    <row r="72" hidden="1" ht="16.8" customHeight="1" s="92" thickTop="1">
      <c r="B72" s="6" t="inlineStr">
        <is>
          <t>랄라블라</t>
        </is>
      </c>
      <c r="C72" s="6" t="inlineStr">
        <is>
          <t>수딩크림 증정기획</t>
        </is>
      </c>
      <c r="D72" s="6" t="inlineStr">
        <is>
          <t>수딩크림 증정기획</t>
        </is>
      </c>
      <c r="F72" s="6" t="n">
        <v>190801</v>
      </c>
      <c r="G72" s="7">
        <f>B72&amp;C72&amp;D72&amp;F72</f>
        <v/>
      </c>
      <c r="H72" s="6" t="n">
        <v>17131</v>
      </c>
      <c r="I72" s="27" t="n">
        <v>0</v>
      </c>
      <c r="J72" s="6" t="n">
        <v>4275</v>
      </c>
    </row>
    <row r="73" hidden="1" ht="16.8" customHeight="1" s="92" thickTop="1">
      <c r="B73" s="6" t="inlineStr">
        <is>
          <t>랄라블라</t>
        </is>
      </c>
      <c r="C73" s="6" t="inlineStr">
        <is>
          <t>선크림</t>
        </is>
      </c>
      <c r="D73" s="6" t="inlineStr">
        <is>
          <t>선크림 50ml</t>
        </is>
      </c>
      <c r="F73" s="6" t="n">
        <v>190801</v>
      </c>
      <c r="G73" s="7">
        <f>B73&amp;C73&amp;D73&amp;F73</f>
        <v/>
      </c>
      <c r="H73" s="6" t="n">
        <v>10000</v>
      </c>
      <c r="I73" s="27" t="n">
        <v>0</v>
      </c>
      <c r="J73" s="6" t="n">
        <v>2345</v>
      </c>
    </row>
    <row r="74" hidden="1" ht="16.8" customHeight="1" s="92" thickTop="1">
      <c r="B74" s="6" t="inlineStr">
        <is>
          <t>현대면세점</t>
        </is>
      </c>
      <c r="C74" s="6" t="inlineStr">
        <is>
          <t>토너</t>
        </is>
      </c>
      <c r="D74" s="6" t="inlineStr">
        <is>
          <t>250ml</t>
        </is>
      </c>
      <c r="F74" s="6" t="n">
        <v>190801</v>
      </c>
      <c r="G74" s="7">
        <f>B74&amp;C74&amp;D74&amp;F74</f>
        <v/>
      </c>
      <c r="H74" s="6" t="n">
        <v>6300</v>
      </c>
      <c r="I74" s="27" t="n">
        <v>0</v>
      </c>
      <c r="J74" s="6" t="n">
        <v>3260</v>
      </c>
    </row>
    <row r="75" hidden="1" ht="16.8" customHeight="1" s="92" thickTop="1">
      <c r="B75" s="6" t="inlineStr">
        <is>
          <t>현대면세점</t>
        </is>
      </c>
      <c r="C75" s="6" t="inlineStr">
        <is>
          <t>앰플</t>
        </is>
      </c>
      <c r="D75" s="6" t="inlineStr">
        <is>
          <t>앰플 30ml</t>
        </is>
      </c>
      <c r="F75" s="6" t="n">
        <v>190801</v>
      </c>
      <c r="G75" s="7">
        <f>B75&amp;C75&amp;D75&amp;F75</f>
        <v/>
      </c>
      <c r="H75" s="6" t="n">
        <v>8820</v>
      </c>
      <c r="I75" s="27" t="n">
        <v>0</v>
      </c>
      <c r="J75" s="6" t="n">
        <v>3397</v>
      </c>
    </row>
    <row r="76" hidden="1" ht="16.8" customHeight="1" s="92" thickTop="1">
      <c r="B76" s="6" t="inlineStr">
        <is>
          <t>현대면세점</t>
        </is>
      </c>
      <c r="C76" s="6" t="inlineStr">
        <is>
          <t>토너</t>
        </is>
      </c>
      <c r="D76" s="6" t="inlineStr">
        <is>
          <t>500ml</t>
        </is>
      </c>
      <c r="F76" s="6" t="n">
        <v>190801</v>
      </c>
      <c r="G76" s="7">
        <f>B76&amp;C76&amp;D76&amp;F76</f>
        <v/>
      </c>
      <c r="H76" s="6" t="n">
        <v>10500</v>
      </c>
      <c r="I76" s="27" t="n">
        <v>0</v>
      </c>
      <c r="J76" s="6" t="n">
        <v>4725</v>
      </c>
    </row>
    <row r="77" hidden="1" ht="16.8" customHeight="1" s="92" thickTop="1">
      <c r="B77" s="6" t="inlineStr">
        <is>
          <t>현대면세점</t>
        </is>
      </c>
      <c r="C77" s="6" t="inlineStr">
        <is>
          <t>클렌징폼</t>
        </is>
      </c>
      <c r="D77" s="6" t="inlineStr">
        <is>
          <t>클렌징폼 120ml</t>
        </is>
      </c>
      <c r="F77" s="7" t="n">
        <v>190801</v>
      </c>
      <c r="G77" s="7">
        <f>B77&amp;C77&amp;D77&amp;F77</f>
        <v/>
      </c>
      <c r="H77" s="6" t="n">
        <v>4900</v>
      </c>
      <c r="I77" s="27" t="n">
        <v>0</v>
      </c>
      <c r="J77" s="6" t="n">
        <v>2750</v>
      </c>
    </row>
    <row r="78" hidden="1" ht="16.8" customHeight="1" s="92" thickTop="1">
      <c r="B78" s="6" t="inlineStr">
        <is>
          <t>현대면세점</t>
        </is>
      </c>
      <c r="C78" s="6" t="inlineStr">
        <is>
          <t>머드크림마스크</t>
        </is>
      </c>
      <c r="D78" s="6" t="inlineStr">
        <is>
          <t>머드크림마스크 100ml</t>
        </is>
      </c>
      <c r="F78" s="6" t="n">
        <v>190801</v>
      </c>
      <c r="G78" s="7">
        <f>B78&amp;C78&amp;D78&amp;F78</f>
        <v/>
      </c>
      <c r="H78" s="6" t="n">
        <v>6300</v>
      </c>
      <c r="I78" s="27" t="n">
        <v>0</v>
      </c>
      <c r="J78" s="6" t="n">
        <v>1442</v>
      </c>
    </row>
    <row r="79" hidden="1" ht="16.8" customHeight="1" s="92" thickTop="1">
      <c r="B79" s="6" t="inlineStr">
        <is>
          <t>현대면세점</t>
        </is>
      </c>
      <c r="C79" s="6" t="inlineStr">
        <is>
          <t>마스크팩</t>
        </is>
      </c>
      <c r="D79" s="6" t="inlineStr">
        <is>
          <t>마스크팩 1매</t>
        </is>
      </c>
      <c r="F79" s="6" t="n">
        <v>190801</v>
      </c>
      <c r="G79" s="7">
        <f>B79&amp;C79&amp;D79&amp;F79</f>
        <v/>
      </c>
      <c r="H79" s="6" t="n">
        <v>10500</v>
      </c>
      <c r="I79" s="27" t="n">
        <v>0</v>
      </c>
      <c r="J79" s="6" t="n">
        <v>397</v>
      </c>
    </row>
    <row r="80" hidden="1" ht="16.8" customHeight="1" s="92" thickTop="1">
      <c r="B80" s="6" t="inlineStr">
        <is>
          <t>카페24</t>
        </is>
      </c>
      <c r="C80" s="6" t="inlineStr">
        <is>
          <t>선크림</t>
        </is>
      </c>
      <c r="D80" s="6" t="inlineStr">
        <is>
          <t>선크림 50ml</t>
        </is>
      </c>
      <c r="F80" s="6" t="n">
        <v>190801</v>
      </c>
      <c r="G80" s="7">
        <f>B80&amp;C80&amp;D80&amp;F80</f>
        <v/>
      </c>
      <c r="H80" s="6" t="n">
        <v>20000</v>
      </c>
      <c r="I80" s="30" t="n">
        <v>0.0585</v>
      </c>
      <c r="J80" s="6" t="n">
        <v>2345</v>
      </c>
    </row>
    <row r="81" hidden="1" ht="16.8" customHeight="1" s="92" thickTop="1">
      <c r="B81" s="6" t="inlineStr">
        <is>
          <t>카페24</t>
        </is>
      </c>
      <c r="C81" s="6" t="inlineStr">
        <is>
          <t>클렌징폼</t>
        </is>
      </c>
      <c r="D81" s="6" t="inlineStr">
        <is>
          <t>클렌징폼 120ml(선크림할인)</t>
        </is>
      </c>
      <c r="F81" s="6" t="n">
        <v>190801</v>
      </c>
      <c r="G81" s="7">
        <f>B81&amp;C81&amp;D81&amp;F81</f>
        <v/>
      </c>
      <c r="H81" s="6" t="n">
        <v>10000</v>
      </c>
      <c r="I81" s="30" t="n">
        <v>0.0585</v>
      </c>
      <c r="J81" s="6" t="n">
        <v>2750</v>
      </c>
    </row>
    <row r="82" hidden="1" ht="16.8" customHeight="1" s="92" thickTop="1">
      <c r="B82" s="6" t="inlineStr">
        <is>
          <t>랄라블라</t>
        </is>
      </c>
      <c r="C82" s="6" t="inlineStr">
        <is>
          <t>대용량 기획세트</t>
        </is>
      </c>
      <c r="D82" s="6" t="inlineStr">
        <is>
          <t>대용량 기획세트</t>
        </is>
      </c>
      <c r="F82" s="6" t="n">
        <v>190801</v>
      </c>
      <c r="G82" s="7">
        <f>B82&amp;C82&amp;D82&amp;F82</f>
        <v/>
      </c>
      <c r="H82" s="6" t="n">
        <v>15818</v>
      </c>
      <c r="I82" s="27" t="n">
        <v>0</v>
      </c>
      <c r="J82" s="6" t="n">
        <v>5835</v>
      </c>
    </row>
    <row r="83" hidden="1" ht="16.8" customHeight="1" s="92" thickTop="1">
      <c r="B83" s="5" t="inlineStr">
        <is>
          <t>아누아 CS</t>
        </is>
      </c>
      <c r="C83" s="6" t="inlineStr">
        <is>
          <t>선크림</t>
        </is>
      </c>
      <c r="D83" s="6" t="inlineStr">
        <is>
          <t>선크림 50ml</t>
        </is>
      </c>
      <c r="F83" s="7" t="n">
        <v>190801</v>
      </c>
      <c r="G83" s="7">
        <f>B83&amp;C83&amp;D83&amp;F83</f>
        <v/>
      </c>
      <c r="H83" s="6" t="n">
        <v>0</v>
      </c>
      <c r="I83" s="27" t="n">
        <v>0</v>
      </c>
      <c r="J83" s="6" t="n">
        <v>2345</v>
      </c>
    </row>
    <row r="84" hidden="1" ht="16.8" customHeight="1" s="92" thickTop="1">
      <c r="B84" s="6" t="inlineStr">
        <is>
          <t>카페24</t>
        </is>
      </c>
      <c r="C84" s="6" t="inlineStr">
        <is>
          <t>여름 한정 진정세트</t>
        </is>
      </c>
      <c r="D84" s="6" t="inlineStr">
        <is>
          <t>여름 한정 진정세트</t>
        </is>
      </c>
      <c r="F84" s="6" t="n">
        <v>190801</v>
      </c>
      <c r="G84" s="7">
        <f>B84&amp;C84&amp;D84&amp;F84</f>
        <v/>
      </c>
      <c r="H84" s="6" t="n">
        <v>35000</v>
      </c>
      <c r="I84" s="30" t="n">
        <v>0.0585</v>
      </c>
      <c r="J84" s="6" t="n">
        <v>5605</v>
      </c>
    </row>
    <row r="85" hidden="1" ht="16.8" customHeight="1" s="92" thickTop="1">
      <c r="B85" s="6" t="inlineStr">
        <is>
          <t>카페24</t>
        </is>
      </c>
      <c r="C85" s="6" t="inlineStr">
        <is>
          <t>여름 한정 진정세트</t>
        </is>
      </c>
      <c r="D85" s="6" t="inlineStr">
        <is>
          <t>여름 한정 진정세트 (대용량)</t>
        </is>
      </c>
      <c r="F85" s="6" t="n">
        <v>190801</v>
      </c>
      <c r="G85" s="7">
        <f>B85&amp;C85&amp;D85&amp;F85</f>
        <v/>
      </c>
      <c r="H85" s="6" t="n">
        <v>45000</v>
      </c>
      <c r="I85" s="30" t="n">
        <v>0.0585</v>
      </c>
      <c r="J85" s="6" t="n">
        <v>7070</v>
      </c>
    </row>
    <row r="86" hidden="1" ht="16.8" customHeight="1" s="92" thickTop="1">
      <c r="B86" s="5" t="inlineStr">
        <is>
          <t>화해</t>
        </is>
      </c>
      <c r="C86" s="6" t="inlineStr">
        <is>
          <t>앰플</t>
        </is>
      </c>
      <c r="D86" s="6" t="inlineStr">
        <is>
          <t>[200618-22] 앰플 30ml</t>
        </is>
      </c>
      <c r="F86" s="6" t="n">
        <v>200618</v>
      </c>
      <c r="G86" s="7">
        <f>B86&amp;C86&amp;D86&amp;F86</f>
        <v/>
      </c>
      <c r="H86" s="6" t="n">
        <v>21000</v>
      </c>
      <c r="I86" s="27" t="n">
        <v>0.28</v>
      </c>
      <c r="J86" s="6" t="n">
        <v>3397</v>
      </c>
      <c r="K86" s="86" t="inlineStr">
        <is>
          <t>21일까지</t>
        </is>
      </c>
      <c r="L86" s="86" t="inlineStr">
        <is>
          <t>끝</t>
        </is>
      </c>
    </row>
    <row r="87" hidden="1" ht="16.8" customHeight="1" s="92" thickTop="1">
      <c r="B87" s="5" t="inlineStr">
        <is>
          <t>화해</t>
        </is>
      </c>
      <c r="C87" s="6" t="inlineStr">
        <is>
          <t>마스크팩</t>
        </is>
      </c>
      <c r="D87" s="6" t="inlineStr">
        <is>
          <t>[200618-22] 마스크팩 3매</t>
        </is>
      </c>
      <c r="F87" s="6" t="n">
        <v>200618</v>
      </c>
      <c r="G87" s="7">
        <f>B87&amp;C87&amp;D87&amp;F87</f>
        <v/>
      </c>
      <c r="H87" s="6" t="n">
        <v>4000</v>
      </c>
      <c r="I87" s="27" t="n">
        <v>0.28</v>
      </c>
      <c r="J87" s="6" t="n">
        <v>1191</v>
      </c>
      <c r="K87" s="86" t="inlineStr">
        <is>
          <t>21일까지</t>
        </is>
      </c>
      <c r="L87" s="86" t="inlineStr">
        <is>
          <t>끝</t>
        </is>
      </c>
    </row>
    <row r="88" hidden="1" ht="16.8" customHeight="1" s="92" thickTop="1">
      <c r="B88" s="5" t="inlineStr">
        <is>
          <t>화해</t>
        </is>
      </c>
      <c r="C88" s="6" t="inlineStr">
        <is>
          <t>토너</t>
        </is>
      </c>
      <c r="D88" s="5" t="inlineStr">
        <is>
          <t>[200618-22] 250ml (화장솜 증정)</t>
        </is>
      </c>
      <c r="E88" s="5" t="n"/>
      <c r="F88" s="6" t="n">
        <v>200618</v>
      </c>
      <c r="G88" s="7">
        <f>B88&amp;C88&amp;D88&amp;F88</f>
        <v/>
      </c>
      <c r="H88" s="6" t="n">
        <v>17500</v>
      </c>
      <c r="I88" s="27" t="n">
        <v>0.28</v>
      </c>
      <c r="J88" s="6" t="n">
        <v>4370</v>
      </c>
      <c r="K88" s="86" t="inlineStr">
        <is>
          <t>21일까지</t>
        </is>
      </c>
      <c r="L88" s="86" t="inlineStr">
        <is>
          <t>끝</t>
        </is>
      </c>
    </row>
    <row r="89" hidden="1" ht="16.8" customHeight="1" s="92" thickTop="1">
      <c r="B89" s="5" t="inlineStr">
        <is>
          <t>화해</t>
        </is>
      </c>
      <c r="C89" s="6" t="inlineStr">
        <is>
          <t>토너</t>
        </is>
      </c>
      <c r="D89" s="5" t="inlineStr">
        <is>
          <t>[200618-22] 250ml 2set</t>
        </is>
      </c>
      <c r="E89" s="5" t="n"/>
      <c r="F89" s="6" t="n">
        <v>200618</v>
      </c>
      <c r="G89" s="7">
        <f>B89&amp;C89&amp;D89&amp;F89</f>
        <v/>
      </c>
      <c r="H89" s="6" t="n">
        <v>32000</v>
      </c>
      <c r="I89" s="27" t="n">
        <v>0.28</v>
      </c>
      <c r="J89" s="6" t="n">
        <v>6520</v>
      </c>
      <c r="K89" s="86" t="inlineStr">
        <is>
          <t>21일까지</t>
        </is>
      </c>
      <c r="L89" s="86" t="inlineStr">
        <is>
          <t>끝</t>
        </is>
      </c>
    </row>
    <row r="90" hidden="1" ht="16.8" customHeight="1" s="92" thickTop="1">
      <c r="B90" s="5" t="inlineStr">
        <is>
          <t>화해</t>
        </is>
      </c>
      <c r="C90" s="6" t="inlineStr">
        <is>
          <t>머드크림마스크</t>
        </is>
      </c>
      <c r="D90" s="6" t="inlineStr">
        <is>
          <t>[200618-22] 머드크림마스크 100ml</t>
        </is>
      </c>
      <c r="F90" s="6" t="n">
        <v>200618</v>
      </c>
      <c r="G90" s="7">
        <f>B90&amp;C90&amp;D90&amp;F90</f>
        <v/>
      </c>
      <c r="H90" s="6" t="n">
        <v>20000</v>
      </c>
      <c r="I90" s="27" t="n">
        <v>0.28</v>
      </c>
      <c r="J90" s="6" t="n">
        <v>1442</v>
      </c>
      <c r="K90" s="86" t="inlineStr">
        <is>
          <t>21일까지</t>
        </is>
      </c>
      <c r="L90" s="86" t="inlineStr">
        <is>
          <t>끝</t>
        </is>
      </c>
    </row>
    <row r="91" hidden="1" ht="16.8" customHeight="1" s="92" thickTop="1">
      <c r="B91" s="5" t="inlineStr">
        <is>
          <t>화해</t>
        </is>
      </c>
      <c r="C91" s="6" t="inlineStr">
        <is>
          <t>수딩크림</t>
        </is>
      </c>
      <c r="D91" s="6" t="inlineStr">
        <is>
          <t>[200618-22] 수딩크림 100ml</t>
        </is>
      </c>
      <c r="F91" s="6" t="n">
        <v>200618</v>
      </c>
      <c r="G91" s="7">
        <f>B91&amp;C91&amp;D91&amp;F91</f>
        <v/>
      </c>
      <c r="H91" s="6" t="n">
        <v>30000</v>
      </c>
      <c r="I91" s="27" t="n">
        <v>0.28</v>
      </c>
      <c r="J91" s="6" t="n">
        <v>3045</v>
      </c>
      <c r="K91" s="86" t="inlineStr">
        <is>
          <t>21일까지</t>
        </is>
      </c>
      <c r="L91" s="86" t="inlineStr">
        <is>
          <t>끝</t>
        </is>
      </c>
    </row>
    <row r="92" hidden="1" ht="16.8" customHeight="1" s="92" thickTop="1">
      <c r="B92" s="5" t="inlineStr">
        <is>
          <t>화해</t>
        </is>
      </c>
      <c r="C92" s="6" t="inlineStr">
        <is>
          <t>클렌징폼</t>
        </is>
      </c>
      <c r="D92" s="6" t="inlineStr">
        <is>
          <t>[200618-22] 클렌징폼 120ml</t>
        </is>
      </c>
      <c r="F92" s="6" t="n">
        <v>200618</v>
      </c>
      <c r="G92" s="7">
        <f>B92&amp;C92&amp;D92&amp;F92</f>
        <v/>
      </c>
      <c r="H92" s="6" t="n">
        <v>12000</v>
      </c>
      <c r="I92" s="27" t="n">
        <v>0.28</v>
      </c>
      <c r="J92" s="6" t="n">
        <v>2750</v>
      </c>
      <c r="K92" s="86" t="inlineStr">
        <is>
          <t>21일까지</t>
        </is>
      </c>
      <c r="L92" s="86" t="inlineStr">
        <is>
          <t>끝</t>
        </is>
      </c>
    </row>
    <row r="93" hidden="1" ht="16.8" customHeight="1" s="92" thickTop="1">
      <c r="B93" s="5" t="inlineStr">
        <is>
          <t>화해</t>
        </is>
      </c>
      <c r="C93" s="6" t="inlineStr">
        <is>
          <t>선크림</t>
        </is>
      </c>
      <c r="D93" s="6" t="inlineStr">
        <is>
          <t>[200618-22] 선크림 50ml</t>
        </is>
      </c>
      <c r="F93" s="6" t="n">
        <v>200618</v>
      </c>
      <c r="G93" s="7">
        <f>B93&amp;C93&amp;D93&amp;F93</f>
        <v/>
      </c>
      <c r="H93" s="6" t="n">
        <v>18000</v>
      </c>
      <c r="I93" s="27" t="n">
        <v>0.28</v>
      </c>
      <c r="J93" s="6" t="n">
        <v>2345</v>
      </c>
      <c r="K93" s="86" t="inlineStr">
        <is>
          <t>21일까지</t>
        </is>
      </c>
      <c r="L93" s="86" t="inlineStr">
        <is>
          <t>끝</t>
        </is>
      </c>
    </row>
    <row r="94" hidden="1" ht="16.8" customHeight="1" s="92" thickTop="1">
      <c r="B94" s="8" t="inlineStr">
        <is>
          <t>화해</t>
        </is>
      </c>
      <c r="C94" s="9" t="inlineStr">
        <is>
          <t>앰플</t>
        </is>
      </c>
      <c r="D94" s="9" t="inlineStr">
        <is>
          <t>앰플 30ml</t>
        </is>
      </c>
      <c r="E94" s="9" t="n"/>
      <c r="F94" s="9" t="n">
        <v>190801</v>
      </c>
      <c r="G94" s="28">
        <f>B94&amp;C94&amp;D94&amp;F94</f>
        <v/>
      </c>
      <c r="H94" s="29" t="n">
        <v>28000</v>
      </c>
      <c r="I94" s="22" t="n">
        <v>0.28</v>
      </c>
      <c r="J94" s="9" t="n">
        <v>3397</v>
      </c>
      <c r="K94" s="17" t="inlineStr">
        <is>
          <t>22일부터</t>
        </is>
      </c>
    </row>
    <row r="95" hidden="1" ht="16.8" customHeight="1" s="92" thickTop="1">
      <c r="B95" s="8" t="inlineStr">
        <is>
          <t>화해</t>
        </is>
      </c>
      <c r="C95" s="9" t="inlineStr">
        <is>
          <t>마스크팩</t>
        </is>
      </c>
      <c r="D95" s="9" t="inlineStr">
        <is>
          <t>마스크팩 1매</t>
        </is>
      </c>
      <c r="E95" s="9" t="n"/>
      <c r="F95" s="9" t="n">
        <v>190801</v>
      </c>
      <c r="G95" s="28">
        <f>B95&amp;C95&amp;D95&amp;F95</f>
        <v/>
      </c>
      <c r="H95" s="29" t="n">
        <v>4000</v>
      </c>
      <c r="I95" s="22" t="n">
        <v>0.3</v>
      </c>
      <c r="J95" s="9" t="n">
        <v>397</v>
      </c>
      <c r="K95" s="17" t="inlineStr">
        <is>
          <t>22일부터</t>
        </is>
      </c>
    </row>
    <row r="96" hidden="1" ht="16.8" customHeight="1" s="92" thickTop="1">
      <c r="B96" s="8" t="inlineStr">
        <is>
          <t>화해</t>
        </is>
      </c>
      <c r="C96" s="9" t="inlineStr">
        <is>
          <t>토너</t>
        </is>
      </c>
      <c r="D96" s="8" t="inlineStr">
        <is>
          <t>250ml</t>
        </is>
      </c>
      <c r="E96" s="8" t="n"/>
      <c r="F96" s="9" t="n">
        <v>190801</v>
      </c>
      <c r="G96" s="28">
        <f>B96&amp;C96&amp;D96&amp;F96</f>
        <v/>
      </c>
      <c r="H96" s="29" t="n">
        <v>20000</v>
      </c>
      <c r="I96" s="22" t="n">
        <v>0.28</v>
      </c>
      <c r="J96" s="9" t="n">
        <v>3260</v>
      </c>
      <c r="K96" s="17" t="inlineStr">
        <is>
          <t>22일부터</t>
        </is>
      </c>
    </row>
    <row r="97" hidden="1" ht="16.8" customHeight="1" s="92" thickTop="1">
      <c r="B97" s="8" t="inlineStr">
        <is>
          <t>화해</t>
        </is>
      </c>
      <c r="C97" s="9" t="inlineStr">
        <is>
          <t>머드크림마스크</t>
        </is>
      </c>
      <c r="D97" s="9" t="inlineStr">
        <is>
          <t>머드크림마스크 100ml</t>
        </is>
      </c>
      <c r="E97" s="9" t="n"/>
      <c r="F97" s="9" t="n">
        <v>190801</v>
      </c>
      <c r="G97" s="28">
        <f>B97&amp;C97&amp;D97&amp;F97</f>
        <v/>
      </c>
      <c r="H97" s="29" t="n">
        <v>20000</v>
      </c>
      <c r="I97" s="22" t="n">
        <v>0.28</v>
      </c>
      <c r="J97" s="9" t="n">
        <v>1442</v>
      </c>
      <c r="K97" s="17" t="inlineStr">
        <is>
          <t>22일부터</t>
        </is>
      </c>
    </row>
    <row r="98" hidden="1" ht="16.8" customHeight="1" s="92" thickTop="1">
      <c r="B98" s="8" t="inlineStr">
        <is>
          <t>화해</t>
        </is>
      </c>
      <c r="C98" s="9" t="inlineStr">
        <is>
          <t>수딩크림</t>
        </is>
      </c>
      <c r="D98" s="9" t="inlineStr">
        <is>
          <t>수딩크림 100ml</t>
        </is>
      </c>
      <c r="E98" s="9" t="n"/>
      <c r="F98" s="9" t="n">
        <v>190801</v>
      </c>
      <c r="G98" s="28">
        <f>B98&amp;C98&amp;D98&amp;F98</f>
        <v/>
      </c>
      <c r="H98" s="29" t="n">
        <v>38000</v>
      </c>
      <c r="I98" s="22" t="n">
        <v>0.28</v>
      </c>
      <c r="J98" s="9" t="n">
        <v>3045</v>
      </c>
      <c r="K98" s="17" t="inlineStr">
        <is>
          <t>22일부터</t>
        </is>
      </c>
    </row>
    <row r="99" hidden="1" ht="16.8" customHeight="1" s="92" thickTop="1">
      <c r="B99" s="8" t="inlineStr">
        <is>
          <t>화해</t>
        </is>
      </c>
      <c r="C99" s="9" t="inlineStr">
        <is>
          <t>클렌징폼</t>
        </is>
      </c>
      <c r="D99" s="9" t="inlineStr">
        <is>
          <t>클렌징폼 120ml</t>
        </is>
      </c>
      <c r="E99" s="9" t="n"/>
      <c r="F99" s="9" t="n">
        <v>190801</v>
      </c>
      <c r="G99" s="28">
        <f>B99&amp;C99&amp;D99&amp;F99</f>
        <v/>
      </c>
      <c r="H99" s="29" t="n">
        <v>13000</v>
      </c>
      <c r="I99" s="22" t="n">
        <v>0.28</v>
      </c>
      <c r="J99" s="9" t="n">
        <v>2750</v>
      </c>
      <c r="K99" s="17" t="inlineStr">
        <is>
          <t>22일부터</t>
        </is>
      </c>
    </row>
    <row r="100" hidden="1" ht="16.8" customHeight="1" s="92" thickTop="1">
      <c r="B100" s="8" t="inlineStr">
        <is>
          <t>화해</t>
        </is>
      </c>
      <c r="C100" s="9" t="inlineStr">
        <is>
          <t>선크림</t>
        </is>
      </c>
      <c r="D100" s="9" t="inlineStr">
        <is>
          <t>선크림 50ml</t>
        </is>
      </c>
      <c r="E100" s="9" t="n"/>
      <c r="F100" s="9" t="n">
        <v>190801</v>
      </c>
      <c r="G100" s="28">
        <f>B100&amp;C100&amp;D100&amp;F100</f>
        <v/>
      </c>
      <c r="H100" s="29" t="n">
        <v>20000</v>
      </c>
      <c r="I100" s="22" t="n">
        <v>0.28</v>
      </c>
      <c r="J100" s="9" t="n">
        <v>2345</v>
      </c>
      <c r="K100" s="17" t="inlineStr">
        <is>
          <t>22일부터</t>
        </is>
      </c>
    </row>
    <row r="101" hidden="1" ht="16.8" customHeight="1" s="92" thickTop="1">
      <c r="B101" s="6" t="inlineStr">
        <is>
          <t>카페24</t>
        </is>
      </c>
      <c r="C101" s="6" t="inlineStr">
        <is>
          <t>선크림</t>
        </is>
      </c>
      <c r="D101" s="6" t="inlineStr">
        <is>
          <t>선크림 50ml  2set</t>
        </is>
      </c>
      <c r="F101" s="6" t="n">
        <v>190801</v>
      </c>
      <c r="G101" s="7">
        <f>B101&amp;C101&amp;D101&amp;F101</f>
        <v/>
      </c>
      <c r="H101" s="6" t="n">
        <v>35000</v>
      </c>
      <c r="I101" s="30" t="n">
        <v>0.0585</v>
      </c>
      <c r="J101" s="6" t="n">
        <v>4690</v>
      </c>
    </row>
    <row r="102" hidden="1" ht="16.8" customHeight="1" s="92" thickTop="1">
      <c r="B102" s="5" t="inlineStr">
        <is>
          <t>큐텐재팬</t>
        </is>
      </c>
      <c r="C102" s="6" t="inlineStr">
        <is>
          <t>토너</t>
        </is>
      </c>
      <c r="D102" s="5" t="inlineStr">
        <is>
          <t>250ml</t>
        </is>
      </c>
      <c r="E102" s="5" t="n"/>
      <c r="F102" s="7" t="n">
        <v>190801</v>
      </c>
      <c r="G102" s="7">
        <f>B102&amp;C102&amp;D102&amp;F102</f>
        <v/>
      </c>
      <c r="H102" s="6" t="n">
        <v>31500</v>
      </c>
      <c r="I102" s="27" t="n">
        <v>0.11</v>
      </c>
      <c r="J102" s="6" t="n">
        <v>3260</v>
      </c>
    </row>
    <row r="103" hidden="1" ht="16.8" customHeight="1" s="92" thickTop="1">
      <c r="B103" s="5" t="inlineStr">
        <is>
          <t>큐텐재팬</t>
        </is>
      </c>
      <c r="C103" s="6" t="inlineStr">
        <is>
          <t>토너</t>
        </is>
      </c>
      <c r="D103" s="5" t="inlineStr">
        <is>
          <t>250ml 2set</t>
        </is>
      </c>
      <c r="E103" s="5" t="n"/>
      <c r="F103" s="7" t="n">
        <v>190801</v>
      </c>
      <c r="G103" s="7">
        <f>B103&amp;C103&amp;D103&amp;F103</f>
        <v/>
      </c>
      <c r="H103" s="6" t="n">
        <v>44000</v>
      </c>
      <c r="I103" s="27" t="n">
        <v>0.11</v>
      </c>
      <c r="J103" s="6" t="n">
        <v>6520</v>
      </c>
    </row>
    <row r="104" hidden="1" ht="16.8" customHeight="1" s="92" thickTop="1">
      <c r="B104" s="5" t="inlineStr">
        <is>
          <t>큐텐재팬</t>
        </is>
      </c>
      <c r="C104" s="6" t="inlineStr">
        <is>
          <t>앰플</t>
        </is>
      </c>
      <c r="D104" s="6" t="inlineStr">
        <is>
          <t>앰플 30ml</t>
        </is>
      </c>
      <c r="F104" s="6" t="n">
        <v>190801</v>
      </c>
      <c r="G104" s="7">
        <f>B104&amp;C104&amp;D104&amp;F104</f>
        <v/>
      </c>
      <c r="H104" s="6" t="n">
        <v>38000</v>
      </c>
      <c r="I104" s="27" t="n">
        <v>0.11</v>
      </c>
      <c r="J104" s="6" t="n">
        <v>3397</v>
      </c>
    </row>
    <row r="105" hidden="1" ht="16.8" customHeight="1" s="92" thickTop="1">
      <c r="B105" s="5" t="inlineStr">
        <is>
          <t>큐텐재팬</t>
        </is>
      </c>
      <c r="C105" s="6" t="inlineStr">
        <is>
          <t>머드크림마스크</t>
        </is>
      </c>
      <c r="D105" s="6" t="inlineStr">
        <is>
          <t>머드크림마스크 100ml</t>
        </is>
      </c>
      <c r="F105" s="7" t="n">
        <v>190801</v>
      </c>
      <c r="G105" s="7">
        <f>B105&amp;C105&amp;D105&amp;F105</f>
        <v/>
      </c>
      <c r="H105" s="6" t="n">
        <v>31500</v>
      </c>
      <c r="I105" s="27" t="n">
        <v>0.11</v>
      </c>
      <c r="J105" s="6" t="n">
        <v>1442</v>
      </c>
    </row>
    <row r="106" hidden="1" ht="16.8" customHeight="1" s="92" thickTop="1">
      <c r="B106" s="5" t="inlineStr">
        <is>
          <t>큐텐재팬</t>
        </is>
      </c>
      <c r="C106" s="6" t="inlineStr">
        <is>
          <t>마스크팩</t>
        </is>
      </c>
      <c r="D106" s="6" t="inlineStr">
        <is>
          <t>마스크팩 10매</t>
        </is>
      </c>
      <c r="F106" s="6" t="n">
        <v>190801</v>
      </c>
      <c r="G106" s="7">
        <f>B106&amp;C106&amp;D106&amp;F106</f>
        <v/>
      </c>
      <c r="H106" s="6" t="n">
        <v>36000</v>
      </c>
      <c r="I106" s="27" t="n">
        <v>0.11</v>
      </c>
      <c r="J106" s="6" t="n">
        <v>3970</v>
      </c>
    </row>
    <row r="107" hidden="1" ht="16.8" customHeight="1" s="92" thickTop="1">
      <c r="B107" s="5" t="inlineStr">
        <is>
          <t>큐텐재팬</t>
        </is>
      </c>
      <c r="C107" s="6" t="inlineStr">
        <is>
          <t>클렌징폼</t>
        </is>
      </c>
      <c r="D107" s="6" t="inlineStr">
        <is>
          <t>클렌징폼 120ml</t>
        </is>
      </c>
      <c r="F107" s="7" t="n">
        <v>190801</v>
      </c>
      <c r="G107" s="7">
        <f>B107&amp;C107&amp;D107&amp;F107</f>
        <v/>
      </c>
      <c r="H107" s="6" t="n">
        <v>25000</v>
      </c>
      <c r="I107" s="27" t="n">
        <v>0.11</v>
      </c>
      <c r="J107" s="6" t="n">
        <v>2750</v>
      </c>
    </row>
    <row r="108" hidden="1" ht="16.8" customHeight="1" s="92" thickTop="1">
      <c r="B108" s="5" t="inlineStr">
        <is>
          <t>큐텐재팬</t>
        </is>
      </c>
      <c r="C108" s="6" t="inlineStr">
        <is>
          <t>수딩크림</t>
        </is>
      </c>
      <c r="D108" s="6" t="inlineStr">
        <is>
          <t>수딩크림 100ml</t>
        </is>
      </c>
      <c r="F108" s="7" t="n">
        <v>190801</v>
      </c>
      <c r="G108" s="7">
        <f>B108&amp;C108&amp;D108&amp;F108</f>
        <v/>
      </c>
      <c r="H108" s="6" t="n">
        <v>43000</v>
      </c>
      <c r="I108" s="27" t="n">
        <v>0.11</v>
      </c>
      <c r="J108" s="6" t="n">
        <v>3045</v>
      </c>
    </row>
    <row r="109" hidden="1" ht="16.8" customHeight="1" s="92" thickTop="1">
      <c r="B109" s="6" t="inlineStr">
        <is>
          <t>현대면세점</t>
        </is>
      </c>
      <c r="C109" s="6" t="inlineStr">
        <is>
          <t>선크림</t>
        </is>
      </c>
      <c r="D109" s="6" t="inlineStr">
        <is>
          <t>선크림 50ml</t>
        </is>
      </c>
      <c r="F109" s="6" t="n">
        <v>190801</v>
      </c>
      <c r="G109" s="7">
        <f>B109&amp;C109&amp;D109&amp;F109</f>
        <v/>
      </c>
      <c r="H109" s="6" t="n">
        <v>6300</v>
      </c>
      <c r="I109" s="27" t="n">
        <v>0</v>
      </c>
      <c r="J109" s="6" t="n">
        <v>2345</v>
      </c>
    </row>
    <row r="110" hidden="1" ht="16.8" customHeight="1" s="92" thickTop="1">
      <c r="B110" s="6" t="inlineStr">
        <is>
          <t>현대면세점</t>
        </is>
      </c>
      <c r="C110" s="6" t="inlineStr">
        <is>
          <t>수딩크림</t>
        </is>
      </c>
      <c r="D110" s="6" t="inlineStr">
        <is>
          <t>수딩크림 100ml</t>
        </is>
      </c>
      <c r="F110" s="6" t="n">
        <v>190801</v>
      </c>
      <c r="G110" s="7">
        <f>B110&amp;C110&amp;D110&amp;F110</f>
        <v/>
      </c>
      <c r="H110" s="6" t="n">
        <v>11970</v>
      </c>
      <c r="I110" s="27" t="n">
        <v>0</v>
      </c>
      <c r="J110" s="6" t="n">
        <v>3045</v>
      </c>
    </row>
    <row r="111" hidden="1" ht="16.8" customHeight="1" s="92" thickTop="1">
      <c r="B111" s="6" t="inlineStr">
        <is>
          <t>현대면세점</t>
        </is>
      </c>
      <c r="C111" s="6" t="inlineStr">
        <is>
          <t>화장솜</t>
        </is>
      </c>
      <c r="D111" s="6" t="inlineStr">
        <is>
          <t>스킨팩 화장솜 60P</t>
        </is>
      </c>
      <c r="F111" s="6" t="n">
        <v>190801</v>
      </c>
      <c r="G111" s="7">
        <f>B111&amp;C111&amp;D111&amp;F111</f>
        <v/>
      </c>
      <c r="H111" s="6" t="n">
        <v>1250</v>
      </c>
      <c r="I111" s="27" t="n">
        <v>0</v>
      </c>
      <c r="J111" s="6" t="n">
        <v>1110</v>
      </c>
    </row>
    <row r="112" hidden="1" ht="16.8" customHeight="1" s="92" thickTop="1">
      <c r="B112" s="6" t="inlineStr">
        <is>
          <t>쇼피필리핀</t>
        </is>
      </c>
      <c r="C112" s="6" t="inlineStr">
        <is>
          <t>토너</t>
        </is>
      </c>
      <c r="D112" s="6" t="inlineStr">
        <is>
          <t>250ml</t>
        </is>
      </c>
      <c r="F112" s="6" t="n">
        <v>190801</v>
      </c>
      <c r="G112" s="7">
        <f>B112&amp;C112&amp;D112&amp;F112</f>
        <v/>
      </c>
      <c r="H112" s="6" t="n">
        <v>26200</v>
      </c>
      <c r="I112" s="27" t="n">
        <v>0.06</v>
      </c>
      <c r="J112" s="6" t="n">
        <v>3260</v>
      </c>
    </row>
    <row r="113" hidden="1" ht="16.8" customHeight="1" s="92" thickTop="1">
      <c r="A113" s="9" t="n"/>
      <c r="B113" s="8" t="inlineStr">
        <is>
          <t>글로우데이즈 시코르</t>
        </is>
      </c>
      <c r="C113" s="9" t="inlineStr">
        <is>
          <t>토너</t>
        </is>
      </c>
      <c r="D113" s="9" t="inlineStr">
        <is>
          <t>토너=250ml</t>
        </is>
      </c>
      <c r="E113" s="9" t="n"/>
      <c r="F113" s="9" t="n">
        <v>190801</v>
      </c>
      <c r="G113" s="28">
        <f>B113&amp;C113&amp;D113&amp;F113</f>
        <v/>
      </c>
      <c r="H113" s="9" t="n">
        <v>11250</v>
      </c>
      <c r="I113" s="22" t="n">
        <v>0</v>
      </c>
      <c r="J113" s="9" t="n">
        <v>3260</v>
      </c>
      <c r="K113" s="17" t="inlineStr">
        <is>
          <t>(45%)납품가</t>
        </is>
      </c>
    </row>
    <row r="114" hidden="1" ht="16.8" customHeight="1" s="92" thickTop="1">
      <c r="A114" s="9" t="n"/>
      <c r="B114" s="8" t="inlineStr">
        <is>
          <t>글로우데이즈 시코르</t>
        </is>
      </c>
      <c r="C114" s="9" t="inlineStr">
        <is>
          <t>앰플</t>
        </is>
      </c>
      <c r="D114" s="9" t="inlineStr">
        <is>
          <t>앰플=앰플 30ml</t>
        </is>
      </c>
      <c r="E114" s="9" t="n"/>
      <c r="F114" s="9" t="n">
        <v>190801</v>
      </c>
      <c r="G114" s="28">
        <f>B114&amp;C114&amp;D114&amp;F114</f>
        <v/>
      </c>
      <c r="H114" s="9" t="n">
        <v>14850</v>
      </c>
      <c r="I114" s="22" t="n">
        <v>0</v>
      </c>
      <c r="J114" s="9" t="n">
        <v>3397</v>
      </c>
      <c r="K114" s="17" t="inlineStr">
        <is>
          <t>(45%)납품가</t>
        </is>
      </c>
    </row>
    <row r="115" hidden="1" ht="16.8" customHeight="1" s="92" thickTop="1">
      <c r="A115" s="9" t="n"/>
      <c r="B115" s="8" t="inlineStr">
        <is>
          <t>글로우데이즈 시코르</t>
        </is>
      </c>
      <c r="C115" s="9" t="inlineStr">
        <is>
          <t>수딩크림</t>
        </is>
      </c>
      <c r="D115" s="9" t="inlineStr">
        <is>
          <t>수딩크림=수딩크림 100ml</t>
        </is>
      </c>
      <c r="E115" s="9" t="n"/>
      <c r="F115" s="9" t="n">
        <v>190801</v>
      </c>
      <c r="G115" s="28">
        <f>B115&amp;C115&amp;D115&amp;F115</f>
        <v/>
      </c>
      <c r="H115" s="9" t="n">
        <v>17100</v>
      </c>
      <c r="I115" s="22" t="n">
        <v>0</v>
      </c>
      <c r="J115" s="9" t="n">
        <v>3045</v>
      </c>
      <c r="K115" s="17" t="inlineStr">
        <is>
          <t>(45%)납품가</t>
        </is>
      </c>
    </row>
    <row r="116" hidden="1" ht="16.8" customHeight="1" s="92" thickTop="1">
      <c r="A116" s="9" t="n"/>
      <c r="B116" s="8" t="inlineStr">
        <is>
          <t>글로우데이즈 시코르</t>
        </is>
      </c>
      <c r="C116" s="9" t="inlineStr">
        <is>
          <t>마스크팩</t>
        </is>
      </c>
      <c r="D116" s="9" t="inlineStr">
        <is>
          <t>마스크팩=마스크팩 1매</t>
        </is>
      </c>
      <c r="E116" s="9" t="n"/>
      <c r="F116" s="9" t="n">
        <v>190801</v>
      </c>
      <c r="G116" s="28">
        <f>B116&amp;C116&amp;D116&amp;F116</f>
        <v/>
      </c>
      <c r="H116" s="9" t="n">
        <v>1800</v>
      </c>
      <c r="I116" s="22" t="n">
        <v>0</v>
      </c>
      <c r="J116" s="9" t="n">
        <v>397</v>
      </c>
      <c r="K116" s="17" t="inlineStr">
        <is>
          <t>(45%)납품가</t>
        </is>
      </c>
    </row>
    <row r="117" hidden="1" ht="16.8" customHeight="1" s="92" thickTop="1">
      <c r="A117" s="9" t="n"/>
      <c r="B117" s="8" t="inlineStr">
        <is>
          <t>글로우데이즈 시코르</t>
        </is>
      </c>
      <c r="C117" s="9" t="inlineStr">
        <is>
          <t>머드크림마스크</t>
        </is>
      </c>
      <c r="D117" s="9" t="inlineStr">
        <is>
          <t>머드크림마스크=머드크림마스크 100ml</t>
        </is>
      </c>
      <c r="E117" s="9" t="n"/>
      <c r="F117" s="9" t="n">
        <v>190801</v>
      </c>
      <c r="G117" s="28">
        <f>B117&amp;C117&amp;D117&amp;F117</f>
        <v/>
      </c>
      <c r="H117" s="9" t="n">
        <v>11250</v>
      </c>
      <c r="I117" s="22" t="n">
        <v>0</v>
      </c>
      <c r="J117" s="9" t="n">
        <v>1442</v>
      </c>
      <c r="K117" s="17" t="inlineStr">
        <is>
          <t>(45%)납품가</t>
        </is>
      </c>
    </row>
    <row r="118" hidden="1" ht="16.8" customHeight="1" s="92" thickTop="1">
      <c r="A118" s="9" t="n"/>
      <c r="B118" s="8" t="inlineStr">
        <is>
          <t>글로우데이즈 시코르</t>
        </is>
      </c>
      <c r="C118" s="9" t="inlineStr">
        <is>
          <t>클렌징폼</t>
        </is>
      </c>
      <c r="D118" s="9" t="inlineStr">
        <is>
          <t>클렌징폼=클렌징폼 120ml</t>
        </is>
      </c>
      <c r="E118" s="9" t="n"/>
      <c r="F118" s="9" t="n">
        <v>190801</v>
      </c>
      <c r="G118" s="28">
        <f>B118&amp;C118&amp;D118&amp;F118</f>
        <v/>
      </c>
      <c r="H118" s="9" t="n">
        <v>7200</v>
      </c>
      <c r="I118" s="22" t="n">
        <v>0</v>
      </c>
      <c r="J118" s="9" t="n">
        <v>2750</v>
      </c>
      <c r="K118" s="17" t="inlineStr">
        <is>
          <t>(45%)납품가</t>
        </is>
      </c>
    </row>
    <row r="119" hidden="1" ht="16.8" customHeight="1" s="92" thickTop="1">
      <c r="A119" s="9" t="n"/>
      <c r="B119" s="8" t="inlineStr">
        <is>
          <t>글로우데이즈 시코르</t>
        </is>
      </c>
      <c r="C119" s="9" t="inlineStr">
        <is>
          <t>마스크팩</t>
        </is>
      </c>
      <c r="D119" s="9" t="inlineStr">
        <is>
          <t>마스크팩=마스크팩 10매</t>
        </is>
      </c>
      <c r="E119" s="9" t="n"/>
      <c r="F119" s="9" t="n">
        <v>190801</v>
      </c>
      <c r="G119" s="28">
        <f>B119&amp;C119&amp;D119&amp;F119</f>
        <v/>
      </c>
      <c r="H119" s="9" t="n">
        <v>18000</v>
      </c>
      <c r="I119" s="22" t="n">
        <v>0</v>
      </c>
      <c r="J119" s="9" t="n">
        <v>3970</v>
      </c>
      <c r="K119" s="17" t="inlineStr">
        <is>
          <t>(45%)납품가</t>
        </is>
      </c>
    </row>
    <row r="120" hidden="1" ht="16.8" customHeight="1" s="92" thickTop="1">
      <c r="B120" s="5" t="inlineStr">
        <is>
          <t>쇼피태국</t>
        </is>
      </c>
      <c r="C120" s="6" t="inlineStr">
        <is>
          <t>수딩크림</t>
        </is>
      </c>
      <c r="D120" s="6" t="inlineStr">
        <is>
          <t>수딩크림 100ml</t>
        </is>
      </c>
      <c r="F120" s="6" t="n">
        <v>190801</v>
      </c>
      <c r="G120" s="7">
        <f>B120&amp;C120&amp;D120&amp;F120</f>
        <v/>
      </c>
      <c r="H120" s="6" t="n">
        <v>37780</v>
      </c>
      <c r="I120" s="27" t="n">
        <v>0.03</v>
      </c>
      <c r="J120" s="6" t="n">
        <v>3045</v>
      </c>
      <c r="K120" s="86" t="inlineStr">
        <is>
          <t>฿1,000</t>
        </is>
      </c>
    </row>
    <row r="121" hidden="1" ht="16.8" customHeight="1" s="92" thickTop="1">
      <c r="B121" s="5" t="inlineStr">
        <is>
          <t>쇼피태국</t>
        </is>
      </c>
      <c r="C121" s="6" t="inlineStr">
        <is>
          <t>앰플</t>
        </is>
      </c>
      <c r="D121" s="6" t="inlineStr">
        <is>
          <t>앰플 30ml</t>
        </is>
      </c>
      <c r="F121" s="6" t="n">
        <v>190801</v>
      </c>
      <c r="G121" s="7">
        <f>B121&amp;C121&amp;D121&amp;F121</f>
        <v/>
      </c>
      <c r="H121" s="6" t="n">
        <v>32900</v>
      </c>
      <c r="I121" s="27" t="n">
        <v>0.03</v>
      </c>
      <c r="J121" s="6" t="n">
        <v>3397</v>
      </c>
      <c r="K121" s="86" t="inlineStr">
        <is>
          <t>฿870</t>
        </is>
      </c>
    </row>
    <row r="122" hidden="1" ht="16.8" customHeight="1" s="92" thickTop="1">
      <c r="B122" s="5" t="inlineStr">
        <is>
          <t>큐텐싱가폴</t>
        </is>
      </c>
      <c r="C122" s="6" t="inlineStr">
        <is>
          <t>토너</t>
        </is>
      </c>
      <c r="D122" s="6" t="inlineStr">
        <is>
          <t>500ml</t>
        </is>
      </c>
      <c r="F122" s="6" t="n">
        <v>190801</v>
      </c>
      <c r="G122" s="7">
        <f>B122&amp;C122&amp;D122&amp;F122</f>
        <v/>
      </c>
      <c r="H122" s="6" t="n">
        <v>44900</v>
      </c>
      <c r="I122" s="27" t="n">
        <v>0.11</v>
      </c>
      <c r="J122" s="6" t="n">
        <v>4725</v>
      </c>
      <c r="K122" s="86" t="inlineStr">
        <is>
          <t>S$51.9</t>
        </is>
      </c>
    </row>
    <row r="123" hidden="1" ht="16.8" customHeight="1" s="92" thickTop="1">
      <c r="B123" s="5" t="inlineStr">
        <is>
          <t>큐텐싱가폴</t>
        </is>
      </c>
      <c r="C123" s="6" t="inlineStr">
        <is>
          <t>머드크림마스크</t>
        </is>
      </c>
      <c r="D123" s="6" t="inlineStr">
        <is>
          <t>머드크림마스크 100ml</t>
        </is>
      </c>
      <c r="F123" s="6" t="n">
        <v>190801</v>
      </c>
      <c r="G123" s="7">
        <f>B123&amp;C123&amp;D123&amp;F123</f>
        <v/>
      </c>
      <c r="H123" s="6" t="n">
        <v>25900</v>
      </c>
      <c r="I123" s="27" t="n">
        <v>0.11</v>
      </c>
      <c r="J123" s="6" t="n">
        <v>1442</v>
      </c>
      <c r="K123" s="86" t="inlineStr">
        <is>
          <t>S$29.9</t>
        </is>
      </c>
    </row>
    <row r="124" hidden="1" ht="16.8" customHeight="1" s="92" thickTop="1">
      <c r="A124" s="9" t="n"/>
      <c r="B124" s="8" t="inlineStr">
        <is>
          <t>글로우데이즈 시코르</t>
        </is>
      </c>
      <c r="C124" s="9" t="inlineStr">
        <is>
          <t>선크림</t>
        </is>
      </c>
      <c r="D124" s="9" t="inlineStr">
        <is>
          <t>선크림=선크림 50ml</t>
        </is>
      </c>
      <c r="E124" s="9" t="n"/>
      <c r="F124" s="9" t="n">
        <v>190801</v>
      </c>
      <c r="G124" s="28">
        <f>B124&amp;C124&amp;D124&amp;F124</f>
        <v/>
      </c>
      <c r="H124" s="9" t="n">
        <v>11250</v>
      </c>
      <c r="I124" s="22" t="n">
        <v>0</v>
      </c>
      <c r="J124" s="9" t="n">
        <v>2345</v>
      </c>
      <c r="K124" s="17" t="inlineStr">
        <is>
          <t>(45%)납품가</t>
        </is>
      </c>
    </row>
    <row r="125" hidden="1" ht="16.8" customHeight="1" s="92" thickTop="1">
      <c r="B125" s="10" t="inlineStr">
        <is>
          <t>큐텐재팬</t>
        </is>
      </c>
      <c r="C125" s="18" t="inlineStr">
        <is>
          <t>토너</t>
        </is>
      </c>
      <c r="D125" s="18" t="inlineStr">
        <is>
          <t>200726=250ml</t>
        </is>
      </c>
      <c r="E125" s="18" t="n"/>
      <c r="F125" s="18" t="n">
        <v>190801</v>
      </c>
      <c r="G125" s="7">
        <f>B125&amp;C125&amp;D125&amp;F125</f>
        <v/>
      </c>
      <c r="H125" s="18" t="n">
        <v>33000</v>
      </c>
      <c r="I125" s="27" t="n">
        <v>0.11</v>
      </c>
      <c r="J125" s="6" t="n">
        <v>3260</v>
      </c>
      <c r="K125" s="86" t="inlineStr">
        <is>
          <t>2,950円</t>
        </is>
      </c>
    </row>
    <row r="126" hidden="1" ht="16.8" customHeight="1" s="92" thickTop="1">
      <c r="B126" s="10" t="inlineStr">
        <is>
          <t>큐텐재팬</t>
        </is>
      </c>
      <c r="C126" s="18" t="inlineStr">
        <is>
          <t>마스크팩</t>
        </is>
      </c>
      <c r="D126" s="18" t="inlineStr">
        <is>
          <t>200726=마스크팩 10매</t>
        </is>
      </c>
      <c r="E126" s="18" t="n"/>
      <c r="F126" s="18" t="n">
        <v>190801</v>
      </c>
      <c r="G126" s="7">
        <f>B126&amp;C126&amp;D126&amp;F126</f>
        <v/>
      </c>
      <c r="H126" s="18" t="n">
        <v>36000</v>
      </c>
      <c r="I126" s="27" t="n">
        <v>0.11</v>
      </c>
      <c r="J126" s="6" t="n">
        <v>3970</v>
      </c>
      <c r="K126" s="86" t="inlineStr">
        <is>
          <t>3,178円</t>
        </is>
      </c>
    </row>
    <row r="127" hidden="1" ht="16.8" customHeight="1" s="92" thickTop="1">
      <c r="B127" s="10" t="inlineStr">
        <is>
          <t>큐텐재팬</t>
        </is>
      </c>
      <c r="C127" s="18" t="inlineStr">
        <is>
          <t>수딩크림</t>
        </is>
      </c>
      <c r="D127" s="18" t="inlineStr">
        <is>
          <t>200726=수딩크림 100ml</t>
        </is>
      </c>
      <c r="E127" s="18" t="n"/>
      <c r="F127" s="18" t="n">
        <v>190801</v>
      </c>
      <c r="G127" s="7">
        <f>B127&amp;C127&amp;D127&amp;F127</f>
        <v/>
      </c>
      <c r="H127" s="18" t="n">
        <v>44000</v>
      </c>
      <c r="I127" s="27" t="n">
        <v>0.11</v>
      </c>
      <c r="J127" s="6" t="n">
        <v>4275</v>
      </c>
      <c r="K127" s="86" t="inlineStr">
        <is>
          <t>3,865円</t>
        </is>
      </c>
    </row>
    <row r="128" hidden="1" ht="16.8" customHeight="1" s="92" thickTop="1">
      <c r="B128" s="10" t="inlineStr">
        <is>
          <t>큐텐재팬</t>
        </is>
      </c>
      <c r="C128" s="18" t="inlineStr">
        <is>
          <t>머드크림마스크</t>
        </is>
      </c>
      <c r="D128" s="18" t="inlineStr">
        <is>
          <t>200726=머드크림마스크 100ml</t>
        </is>
      </c>
      <c r="E128" s="18" t="n"/>
      <c r="F128" s="18" t="n">
        <v>190801</v>
      </c>
      <c r="G128" s="7">
        <f>B128&amp;C128&amp;D128&amp;F128</f>
        <v/>
      </c>
      <c r="H128" s="18" t="n">
        <v>36000</v>
      </c>
      <c r="I128" s="27" t="n">
        <v>0.11</v>
      </c>
      <c r="J128" s="6" t="n">
        <v>1442</v>
      </c>
      <c r="K128" s="86" t="inlineStr">
        <is>
          <t>3,178円</t>
        </is>
      </c>
    </row>
    <row r="129" hidden="1" ht="16.8" customHeight="1" s="92" thickTop="1">
      <c r="B129" s="10" t="inlineStr">
        <is>
          <t>큐텐재팬</t>
        </is>
      </c>
      <c r="C129" s="18" t="inlineStr">
        <is>
          <t>클렌징폼</t>
        </is>
      </c>
      <c r="D129" s="18" t="inlineStr">
        <is>
          <t>200726=클렌징폼 120ml</t>
        </is>
      </c>
      <c r="E129" s="18" t="n"/>
      <c r="F129" s="18" t="n">
        <v>190801</v>
      </c>
      <c r="G129" s="7">
        <f>B129&amp;C129&amp;D129&amp;F129</f>
        <v/>
      </c>
      <c r="H129" s="18" t="n">
        <v>30000</v>
      </c>
      <c r="I129" s="27" t="n">
        <v>0.11</v>
      </c>
      <c r="J129" s="6" t="n">
        <v>2750</v>
      </c>
      <c r="K129" s="86" t="inlineStr">
        <is>
          <t>2,650円</t>
        </is>
      </c>
    </row>
    <row r="130" hidden="1" ht="16.8" customHeight="1" s="92" thickTop="1">
      <c r="B130" s="10" t="inlineStr">
        <is>
          <t>큐텐재팬</t>
        </is>
      </c>
      <c r="C130" s="18" t="inlineStr">
        <is>
          <t>앰플</t>
        </is>
      </c>
      <c r="D130" s="18" t="inlineStr">
        <is>
          <t>200726=앰플 30ml</t>
        </is>
      </c>
      <c r="E130" s="18" t="n"/>
      <c r="F130" s="18" t="n">
        <v>190801</v>
      </c>
      <c r="G130" s="7">
        <f>B130&amp;C130&amp;D130&amp;F130</f>
        <v/>
      </c>
      <c r="H130" s="18" t="n">
        <v>39000</v>
      </c>
      <c r="I130" s="27" t="n">
        <v>0.11</v>
      </c>
      <c r="J130" s="6" t="n">
        <v>3397</v>
      </c>
      <c r="K130" s="86" t="inlineStr">
        <is>
          <t>3,433円</t>
        </is>
      </c>
    </row>
    <row r="131" hidden="1" ht="16.8" customHeight="1" s="92" thickTop="1">
      <c r="B131" s="10" t="inlineStr">
        <is>
          <t>큐텐재팬</t>
        </is>
      </c>
      <c r="C131" s="18" t="inlineStr">
        <is>
          <t>선크림</t>
        </is>
      </c>
      <c r="D131" s="18" t="inlineStr">
        <is>
          <t>200726=선크림 50ml</t>
        </is>
      </c>
      <c r="E131" s="18" t="n"/>
      <c r="F131" s="18" t="n">
        <v>190801</v>
      </c>
      <c r="G131" s="7">
        <f>B131&amp;C131&amp;D131&amp;F131</f>
        <v/>
      </c>
      <c r="H131" s="18" t="n">
        <v>36000</v>
      </c>
      <c r="I131" s="27" t="n">
        <v>0.11</v>
      </c>
      <c r="J131" s="6" t="n">
        <v>2345</v>
      </c>
      <c r="K131" s="86" t="inlineStr">
        <is>
          <t>3,178円</t>
        </is>
      </c>
    </row>
    <row r="132" hidden="1" ht="16.8" customHeight="1" s="92" thickTop="1">
      <c r="B132" s="10" t="inlineStr">
        <is>
          <t>큐텐재팬</t>
        </is>
      </c>
      <c r="C132" s="18" t="inlineStr">
        <is>
          <t>토너</t>
        </is>
      </c>
      <c r="D132" s="18" t="inlineStr">
        <is>
          <t>200726=250ml 2set</t>
        </is>
      </c>
      <c r="E132" s="18" t="n"/>
      <c r="F132" s="18" t="n">
        <v>190801</v>
      </c>
      <c r="G132" s="7">
        <f>B132&amp;C132&amp;D132&amp;F132</f>
        <v/>
      </c>
      <c r="H132" s="18" t="n">
        <v>53000</v>
      </c>
      <c r="I132" s="27" t="n">
        <v>0.11</v>
      </c>
      <c r="J132" s="6" t="n">
        <v>6520</v>
      </c>
      <c r="K132" s="86" t="inlineStr">
        <is>
          <t>4,700円</t>
        </is>
      </c>
    </row>
    <row r="133" hidden="1" ht="16.8" customHeight="1" s="92" thickTop="1">
      <c r="B133" s="10" t="inlineStr">
        <is>
          <t>큐텐싱가폴</t>
        </is>
      </c>
      <c r="C133" s="18" t="inlineStr">
        <is>
          <t>토너</t>
        </is>
      </c>
      <c r="D133" s="18" t="inlineStr">
        <is>
          <t>200726=250ml</t>
        </is>
      </c>
      <c r="E133" s="18" t="n"/>
      <c r="F133" s="18" t="n">
        <v>190801</v>
      </c>
      <c r="G133" s="7">
        <f>B133&amp;C133&amp;D133&amp;F133</f>
        <v/>
      </c>
      <c r="H133" s="18" t="n">
        <v>26000</v>
      </c>
      <c r="I133" s="27" t="n">
        <v>0.11</v>
      </c>
      <c r="J133" s="6" t="n">
        <v>3260</v>
      </c>
      <c r="K133" s="86" t="inlineStr">
        <is>
          <t>S$29.9</t>
        </is>
      </c>
    </row>
    <row r="134" hidden="1" ht="16.8" customHeight="1" s="92" thickTop="1">
      <c r="B134" s="10" t="inlineStr">
        <is>
          <t>큐텐싱가폴</t>
        </is>
      </c>
      <c r="C134" s="18" t="inlineStr">
        <is>
          <t>토너</t>
        </is>
      </c>
      <c r="D134" s="18" t="inlineStr">
        <is>
          <t>200726=500ml</t>
        </is>
      </c>
      <c r="E134" s="18" t="n"/>
      <c r="F134" s="18" t="n">
        <v>190801</v>
      </c>
      <c r="G134" s="7">
        <f>B134&amp;C134&amp;D134&amp;F134</f>
        <v/>
      </c>
      <c r="H134" s="18" t="n">
        <v>45062</v>
      </c>
      <c r="I134" s="27" t="n">
        <v>0.11</v>
      </c>
      <c r="J134" s="6" t="n">
        <v>4725</v>
      </c>
      <c r="K134" s="86" t="inlineStr">
        <is>
          <t>S$51.9</t>
        </is>
      </c>
    </row>
    <row r="135" hidden="1" ht="16.8" customHeight="1" s="92" thickTop="1">
      <c r="B135" s="10" t="inlineStr">
        <is>
          <t>큐텐싱가폴</t>
        </is>
      </c>
      <c r="C135" s="18" t="inlineStr">
        <is>
          <t>마스크팩</t>
        </is>
      </c>
      <c r="D135" s="18" t="inlineStr">
        <is>
          <t>200726=마스크팩 10매</t>
        </is>
      </c>
      <c r="E135" s="18" t="n"/>
      <c r="F135" s="18" t="n">
        <v>190801</v>
      </c>
      <c r="G135" s="7">
        <f>B135&amp;C135&amp;D135&amp;F135</f>
        <v/>
      </c>
      <c r="H135" s="18" t="n">
        <v>103469</v>
      </c>
      <c r="I135" s="27" t="n">
        <v>0.11</v>
      </c>
      <c r="J135" s="6" t="n">
        <v>3970</v>
      </c>
      <c r="K135" s="86" t="inlineStr">
        <is>
          <t>S$119.17</t>
        </is>
      </c>
    </row>
    <row r="136" hidden="1" ht="16.8" customHeight="1" s="92" thickTop="1">
      <c r="B136" s="10" t="inlineStr">
        <is>
          <t>큐텐싱가폴</t>
        </is>
      </c>
      <c r="C136" s="18" t="inlineStr">
        <is>
          <t>수딩크림</t>
        </is>
      </c>
      <c r="D136" s="18" t="inlineStr">
        <is>
          <t>200726=수딩크림 100ml</t>
        </is>
      </c>
      <c r="E136" s="18" t="n"/>
      <c r="F136" s="18" t="n">
        <v>190801</v>
      </c>
      <c r="G136" s="7">
        <f>B136&amp;C136&amp;D136&amp;F136</f>
        <v/>
      </c>
      <c r="H136" s="18" t="n">
        <v>38984</v>
      </c>
      <c r="I136" s="27" t="n">
        <v>0.11</v>
      </c>
      <c r="J136" s="6" t="n">
        <v>4275</v>
      </c>
      <c r="K136" s="86" t="inlineStr">
        <is>
          <t>S$44.9</t>
        </is>
      </c>
    </row>
    <row r="137" hidden="1" ht="16.8" customHeight="1" s="92" thickTop="1">
      <c r="B137" s="10" t="inlineStr">
        <is>
          <t>큐텐싱가폴</t>
        </is>
      </c>
      <c r="C137" s="18" t="inlineStr">
        <is>
          <t>머드크림마스크</t>
        </is>
      </c>
      <c r="D137" s="18" t="inlineStr">
        <is>
          <t>200726=머드크림마스크 100ml</t>
        </is>
      </c>
      <c r="E137" s="18" t="n"/>
      <c r="F137" s="18" t="n">
        <v>190801</v>
      </c>
      <c r="G137" s="7">
        <f>B137&amp;C137&amp;D137&amp;F137</f>
        <v/>
      </c>
      <c r="H137" s="18" t="n">
        <v>25960</v>
      </c>
      <c r="I137" s="27" t="n">
        <v>0.11</v>
      </c>
      <c r="J137" s="6" t="n">
        <v>1442</v>
      </c>
      <c r="K137" s="86" t="inlineStr">
        <is>
          <t>S$29.9</t>
        </is>
      </c>
    </row>
    <row r="138" hidden="1" ht="16.8" customHeight="1" s="92" thickTop="1">
      <c r="B138" s="10" t="inlineStr">
        <is>
          <t>큐텐싱가폴</t>
        </is>
      </c>
      <c r="C138" s="18" t="inlineStr">
        <is>
          <t>클렌징폼</t>
        </is>
      </c>
      <c r="D138" s="18" t="inlineStr">
        <is>
          <t>200726=클렌징폼 120ml</t>
        </is>
      </c>
      <c r="E138" s="18" t="n"/>
      <c r="F138" s="18" t="n">
        <v>190801</v>
      </c>
      <c r="G138" s="7">
        <f>B138&amp;C138&amp;D138&amp;F138</f>
        <v/>
      </c>
      <c r="H138" s="18" t="n">
        <v>16409</v>
      </c>
      <c r="I138" s="27" t="n">
        <v>0.11</v>
      </c>
      <c r="J138" s="6" t="n">
        <v>2750</v>
      </c>
      <c r="K138" s="86" t="inlineStr">
        <is>
          <t>S$18.9</t>
        </is>
      </c>
    </row>
    <row r="139" hidden="1" ht="16.8" customHeight="1" s="92" thickTop="1">
      <c r="B139" s="10" t="inlineStr">
        <is>
          <t>큐텐싱가폴</t>
        </is>
      </c>
      <c r="C139" s="18" t="inlineStr">
        <is>
          <t>앰플</t>
        </is>
      </c>
      <c r="D139" s="18" t="inlineStr">
        <is>
          <t>200726=앰플 30ml</t>
        </is>
      </c>
      <c r="E139" s="18" t="n"/>
      <c r="F139" s="18" t="n">
        <v>190801</v>
      </c>
      <c r="G139" s="7">
        <f>B139&amp;C139&amp;D139&amp;F139</f>
        <v/>
      </c>
      <c r="H139" s="18" t="n">
        <v>33774</v>
      </c>
      <c r="I139" s="27" t="n">
        <v>0.11</v>
      </c>
      <c r="J139" s="6" t="n">
        <v>3397</v>
      </c>
      <c r="K139" s="86" t="inlineStr">
        <is>
          <t>S$38.9</t>
        </is>
      </c>
    </row>
    <row r="140" hidden="1" ht="16.8" customHeight="1" s="92" thickTop="1">
      <c r="B140" s="10" t="inlineStr">
        <is>
          <t>큐텐싱가폴</t>
        </is>
      </c>
      <c r="C140" s="18" t="inlineStr">
        <is>
          <t>선크림</t>
        </is>
      </c>
      <c r="D140" s="18" t="inlineStr">
        <is>
          <t>200726=선크림 50ml</t>
        </is>
      </c>
      <c r="E140" s="18" t="n"/>
      <c r="F140" s="18" t="n">
        <v>190801</v>
      </c>
      <c r="G140" s="7">
        <f>B140&amp;C140&amp;D140&amp;F140</f>
        <v/>
      </c>
      <c r="H140" s="18" t="n">
        <v>25960</v>
      </c>
      <c r="I140" s="27" t="n">
        <v>0.11</v>
      </c>
      <c r="J140" s="6" t="n">
        <v>2345</v>
      </c>
      <c r="K140" s="86" t="inlineStr">
        <is>
          <t>S$29.9</t>
        </is>
      </c>
    </row>
    <row r="141" hidden="1" ht="16.8" customHeight="1" s="92" thickTop="1">
      <c r="B141" s="10" t="inlineStr">
        <is>
          <t>쇼피태국</t>
        </is>
      </c>
      <c r="C141" s="18" t="inlineStr">
        <is>
          <t>토너</t>
        </is>
      </c>
      <c r="D141" s="18" t="inlineStr">
        <is>
          <t>200726=250ml</t>
        </is>
      </c>
      <c r="E141" s="18" t="n"/>
      <c r="F141" s="18" t="n">
        <v>190801</v>
      </c>
      <c r="G141" s="7">
        <f>B141&amp;C141&amp;D141&amp;F141</f>
        <v/>
      </c>
      <c r="H141" s="18" t="n">
        <v>25053</v>
      </c>
      <c r="I141" s="27" t="n">
        <v>0.03</v>
      </c>
      <c r="J141" s="6" t="n">
        <v>3260</v>
      </c>
      <c r="K141" s="86" t="inlineStr">
        <is>
          <t>฿660</t>
        </is>
      </c>
    </row>
    <row r="142" hidden="1" ht="16.8" customHeight="1" s="92" thickTop="1">
      <c r="B142" s="10" t="inlineStr">
        <is>
          <t>쇼피태국</t>
        </is>
      </c>
      <c r="C142" s="18" t="inlineStr">
        <is>
          <t>토너</t>
        </is>
      </c>
      <c r="D142" s="18" t="inlineStr">
        <is>
          <t>200726=500ml</t>
        </is>
      </c>
      <c r="E142" s="18" t="n"/>
      <c r="F142" s="18" t="n">
        <v>190801</v>
      </c>
      <c r="G142" s="7">
        <f>B142&amp;C142&amp;D142&amp;F142</f>
        <v/>
      </c>
      <c r="H142" s="18" t="n">
        <v>44792</v>
      </c>
      <c r="I142" s="27" t="n">
        <v>0.03</v>
      </c>
      <c r="J142" s="6" t="n">
        <v>4725</v>
      </c>
      <c r="K142" s="86" t="inlineStr">
        <is>
          <t>฿1,180</t>
        </is>
      </c>
    </row>
    <row r="143" hidden="1" ht="16.8" customHeight="1" s="92" thickTop="1">
      <c r="B143" s="10" t="inlineStr">
        <is>
          <t>쇼피태국</t>
        </is>
      </c>
      <c r="C143" s="18" t="inlineStr">
        <is>
          <t>마스크팩</t>
        </is>
      </c>
      <c r="D143" s="18" t="inlineStr">
        <is>
          <t>200726=마스크팩 10매</t>
        </is>
      </c>
      <c r="E143" s="18" t="n"/>
      <c r="F143" s="18" t="n">
        <v>190801</v>
      </c>
      <c r="G143" s="7">
        <f>B143&amp;C143&amp;D143&amp;F143</f>
        <v/>
      </c>
      <c r="H143" s="18" t="n">
        <v>39858</v>
      </c>
      <c r="I143" s="27" t="n">
        <v>0.03</v>
      </c>
      <c r="J143" s="6" t="n">
        <v>3970</v>
      </c>
      <c r="K143" s="86" t="inlineStr">
        <is>
          <t>฿1,050</t>
        </is>
      </c>
    </row>
    <row r="144" hidden="1" ht="16.8" customHeight="1" s="92" thickTop="1">
      <c r="B144" s="10" t="inlineStr">
        <is>
          <t>쇼피태국</t>
        </is>
      </c>
      <c r="C144" s="18" t="inlineStr">
        <is>
          <t>수딩크림</t>
        </is>
      </c>
      <c r="D144" s="18" t="inlineStr">
        <is>
          <t>200726=수딩크림 100ml</t>
        </is>
      </c>
      <c r="E144" s="18" t="n"/>
      <c r="F144" s="18" t="n">
        <v>190801</v>
      </c>
      <c r="G144" s="7">
        <f>B144&amp;C144&amp;D144&amp;F144</f>
        <v/>
      </c>
      <c r="H144" s="18" t="n">
        <v>37960</v>
      </c>
      <c r="I144" s="27" t="n">
        <v>0.03</v>
      </c>
      <c r="J144" s="6" t="n">
        <v>4275</v>
      </c>
      <c r="K144" s="86" t="inlineStr">
        <is>
          <t>฿1,000</t>
        </is>
      </c>
    </row>
    <row r="145" hidden="1" ht="16.8" customHeight="1" s="92" thickTop="1">
      <c r="B145" s="10" t="inlineStr">
        <is>
          <t>쇼피태국</t>
        </is>
      </c>
      <c r="C145" s="18" t="inlineStr">
        <is>
          <t>머드크림마스크</t>
        </is>
      </c>
      <c r="D145" s="18" t="inlineStr">
        <is>
          <t>200726=머드크림마스크 100ml</t>
        </is>
      </c>
      <c r="E145" s="18" t="n"/>
      <c r="F145" s="18" t="n">
        <v>190801</v>
      </c>
      <c r="G145" s="7">
        <f>B145&amp;C145&amp;D145&amp;F145</f>
        <v/>
      </c>
      <c r="H145" s="18" t="n">
        <v>25053</v>
      </c>
      <c r="I145" s="27" t="n">
        <v>0.03</v>
      </c>
      <c r="J145" s="6" t="n">
        <v>1442</v>
      </c>
      <c r="K145" s="86" t="inlineStr">
        <is>
          <t>฿660</t>
        </is>
      </c>
    </row>
    <row r="146" hidden="1" ht="16.8" customHeight="1" s="92" thickTop="1">
      <c r="B146" s="10" t="inlineStr">
        <is>
          <t>쇼피태국</t>
        </is>
      </c>
      <c r="C146" s="18" t="inlineStr">
        <is>
          <t>클렌징폼</t>
        </is>
      </c>
      <c r="D146" s="18" t="inlineStr">
        <is>
          <t>200726=클렌징폼 120ml</t>
        </is>
      </c>
      <c r="E146" s="18" t="n"/>
      <c r="F146" s="18" t="n">
        <v>190801</v>
      </c>
      <c r="G146" s="7">
        <f>B146&amp;C146&amp;D146&amp;F146</f>
        <v/>
      </c>
      <c r="H146" s="18" t="n">
        <v>15943</v>
      </c>
      <c r="I146" s="27" t="n">
        <v>0.03</v>
      </c>
      <c r="J146" s="6" t="n">
        <v>2750</v>
      </c>
      <c r="K146" s="86" t="inlineStr">
        <is>
          <t>฿420</t>
        </is>
      </c>
    </row>
    <row r="147" hidden="1" ht="16.8" customHeight="1" s="92" thickTop="1">
      <c r="B147" s="10" t="inlineStr">
        <is>
          <t>쇼피태국</t>
        </is>
      </c>
      <c r="C147" s="18" t="inlineStr">
        <is>
          <t>앰플</t>
        </is>
      </c>
      <c r="D147" s="18" t="inlineStr">
        <is>
          <t>200726=앰플 30ml</t>
        </is>
      </c>
      <c r="E147" s="18" t="n"/>
      <c r="F147" s="18" t="n">
        <v>190801</v>
      </c>
      <c r="G147" s="7">
        <f>B147&amp;C147&amp;D147&amp;F147</f>
        <v/>
      </c>
      <c r="H147" s="18" t="n">
        <v>33025</v>
      </c>
      <c r="I147" s="27" t="n">
        <v>0.03</v>
      </c>
      <c r="J147" s="6" t="n">
        <v>3397</v>
      </c>
      <c r="K147" s="86" t="inlineStr">
        <is>
          <t>฿870</t>
        </is>
      </c>
    </row>
    <row r="148" hidden="1" ht="16.8" customHeight="1" s="92" thickTop="1">
      <c r="B148" s="10" t="inlineStr">
        <is>
          <t>쇼피태국</t>
        </is>
      </c>
      <c r="C148" s="18" t="inlineStr">
        <is>
          <t>선크림</t>
        </is>
      </c>
      <c r="D148" s="18" t="inlineStr">
        <is>
          <t>200726=선크림 50ml</t>
        </is>
      </c>
      <c r="E148" s="18" t="n"/>
      <c r="F148" s="18" t="n">
        <v>190801</v>
      </c>
      <c r="G148" s="7">
        <f>B148&amp;C148&amp;D148&amp;F148</f>
        <v/>
      </c>
      <c r="H148" s="18" t="n">
        <v>25053</v>
      </c>
      <c r="I148" s="27" t="n">
        <v>0.03</v>
      </c>
      <c r="J148" s="6" t="n">
        <v>2345</v>
      </c>
      <c r="K148" s="86" t="inlineStr">
        <is>
          <t>฿660</t>
        </is>
      </c>
    </row>
    <row r="149" hidden="1" ht="16.8" customHeight="1" s="92" thickTop="1">
      <c r="B149" s="10" t="inlineStr">
        <is>
          <t>쇼피태국</t>
        </is>
      </c>
      <c r="C149" s="18" t="inlineStr">
        <is>
          <t>토너</t>
        </is>
      </c>
      <c r="D149" s="18" t="inlineStr">
        <is>
          <t>200726=250ml 2set</t>
        </is>
      </c>
      <c r="E149" s="18" t="n"/>
      <c r="F149" s="18" t="n">
        <v>190801</v>
      </c>
      <c r="G149" s="7">
        <f>B149&amp;C149&amp;D149&amp;F149</f>
        <v/>
      </c>
      <c r="H149" s="18" t="n">
        <v>47829</v>
      </c>
      <c r="I149" s="27" t="n">
        <v>0.03</v>
      </c>
      <c r="J149" s="6" t="n">
        <v>6520</v>
      </c>
      <c r="K149" s="86" t="inlineStr">
        <is>
          <t>฿1,260</t>
        </is>
      </c>
      <c r="M149" s="31" t="n"/>
    </row>
    <row r="150" hidden="1" ht="16.8" customHeight="1" s="92" thickTop="1">
      <c r="B150" s="10" t="inlineStr">
        <is>
          <t>쇼피필리핀</t>
        </is>
      </c>
      <c r="C150" s="18" t="inlineStr">
        <is>
          <t>토너</t>
        </is>
      </c>
      <c r="D150" s="18" t="inlineStr">
        <is>
          <t>200726=250ml</t>
        </is>
      </c>
      <c r="E150" s="18" t="n"/>
      <c r="F150" s="18" t="n">
        <v>190801</v>
      </c>
      <c r="G150" s="7">
        <f>B150&amp;C150&amp;D150&amp;F150</f>
        <v/>
      </c>
      <c r="H150" s="18" t="n">
        <v>26341</v>
      </c>
      <c r="I150" s="27" t="n">
        <v>0.06</v>
      </c>
      <c r="J150" s="6" t="n">
        <v>3260</v>
      </c>
      <c r="K150" s="32" t="inlineStr">
        <is>
          <t>₱1,080</t>
        </is>
      </c>
      <c r="L150" s="131" t="n"/>
      <c r="M150" s="31" t="n"/>
    </row>
    <row r="151" hidden="1" ht="16.8" customHeight="1" s="92" thickTop="1">
      <c r="B151" s="10" t="inlineStr">
        <is>
          <t>쇼피필리핀</t>
        </is>
      </c>
      <c r="C151" s="18" t="inlineStr">
        <is>
          <t>토너</t>
        </is>
      </c>
      <c r="D151" s="18" t="inlineStr">
        <is>
          <t>200726=500ml</t>
        </is>
      </c>
      <c r="E151" s="18" t="n"/>
      <c r="F151" s="18" t="n">
        <v>190801</v>
      </c>
      <c r="G151" s="7">
        <f>B151&amp;C151&amp;D151&amp;F151</f>
        <v/>
      </c>
      <c r="H151" s="18" t="n">
        <v>45853</v>
      </c>
      <c r="I151" s="27" t="n">
        <v>0.06</v>
      </c>
      <c r="J151" s="6" t="n">
        <v>4725</v>
      </c>
      <c r="K151" s="32" t="inlineStr">
        <is>
          <t>₱1,880</t>
        </is>
      </c>
      <c r="L151" s="131" t="n"/>
      <c r="M151" s="31" t="n"/>
    </row>
    <row r="152" hidden="1" ht="16.8" customHeight="1" s="92" thickTop="1">
      <c r="B152" s="10" t="inlineStr">
        <is>
          <t>쇼피필리핀</t>
        </is>
      </c>
      <c r="C152" s="18" t="inlineStr">
        <is>
          <t>마스크팩</t>
        </is>
      </c>
      <c r="D152" s="18" t="inlineStr">
        <is>
          <t>200726=마스크팩 10매</t>
        </is>
      </c>
      <c r="E152" s="18" t="n"/>
      <c r="F152" s="18" t="n">
        <v>190801</v>
      </c>
      <c r="G152" s="7">
        <f>B152&amp;C152&amp;D152&amp;F152</f>
        <v/>
      </c>
      <c r="H152" s="18" t="n">
        <v>44877</v>
      </c>
      <c r="I152" s="27" t="n">
        <v>0.06</v>
      </c>
      <c r="J152" s="6" t="n">
        <v>3970</v>
      </c>
      <c r="K152" s="32" t="inlineStr">
        <is>
          <t>₱1,840</t>
        </is>
      </c>
      <c r="L152" s="131" t="n"/>
      <c r="M152" s="31" t="n"/>
    </row>
    <row r="153" hidden="1" ht="16.8" customHeight="1" s="92" thickTop="1">
      <c r="B153" s="10" t="inlineStr">
        <is>
          <t>쇼피필리핀</t>
        </is>
      </c>
      <c r="C153" s="18" t="inlineStr">
        <is>
          <t>수딩크림</t>
        </is>
      </c>
      <c r="D153" s="18" t="inlineStr">
        <is>
          <t>200726=수딩크림 100ml</t>
        </is>
      </c>
      <c r="E153" s="18" t="n"/>
      <c r="F153" s="18" t="n">
        <v>190801</v>
      </c>
      <c r="G153" s="7">
        <f>B153&amp;C153&amp;D153&amp;F153</f>
        <v/>
      </c>
      <c r="H153" s="18" t="n">
        <v>39024</v>
      </c>
      <c r="I153" s="27" t="n">
        <v>0.06</v>
      </c>
      <c r="J153" s="6" t="n">
        <v>4275</v>
      </c>
      <c r="K153" s="32" t="inlineStr">
        <is>
          <t>₱1,600</t>
        </is>
      </c>
      <c r="L153" s="131" t="n"/>
      <c r="M153" s="31" t="n"/>
    </row>
    <row r="154" hidden="1" ht="16.8" customHeight="1" s="92" thickTop="1">
      <c r="B154" s="10" t="inlineStr">
        <is>
          <t>쇼피필리핀</t>
        </is>
      </c>
      <c r="C154" s="18" t="inlineStr">
        <is>
          <t>머드크림마스크</t>
        </is>
      </c>
      <c r="D154" s="18" t="inlineStr">
        <is>
          <t>200726=머드크림마스크 100ml</t>
        </is>
      </c>
      <c r="E154" s="18" t="n"/>
      <c r="F154" s="18" t="n">
        <v>190801</v>
      </c>
      <c r="G154" s="7">
        <f>B154&amp;C154&amp;D154&amp;F154</f>
        <v/>
      </c>
      <c r="H154" s="18" t="n">
        <v>26097</v>
      </c>
      <c r="I154" s="27" t="n">
        <v>0.06</v>
      </c>
      <c r="J154" s="6" t="n">
        <v>1442</v>
      </c>
      <c r="K154" s="32" t="inlineStr">
        <is>
          <t>₱1,070</t>
        </is>
      </c>
      <c r="L154" s="131" t="n"/>
    </row>
    <row r="155" hidden="1" ht="16.8" customHeight="1" s="92" thickTop="1">
      <c r="B155" s="10" t="inlineStr">
        <is>
          <t>쇼피필리핀</t>
        </is>
      </c>
      <c r="C155" s="18" t="inlineStr">
        <is>
          <t>클렌징폼</t>
        </is>
      </c>
      <c r="D155" s="18" t="inlineStr">
        <is>
          <t>200726=클렌징폼 120ml</t>
        </is>
      </c>
      <c r="E155" s="18" t="n"/>
      <c r="F155" s="18" t="n">
        <v>190801</v>
      </c>
      <c r="G155" s="7">
        <f>B155&amp;C155&amp;D155&amp;F155</f>
        <v/>
      </c>
      <c r="H155" s="18" t="n">
        <v>16829</v>
      </c>
      <c r="I155" s="27" t="n">
        <v>0.06</v>
      </c>
      <c r="J155" s="6" t="n">
        <v>2750</v>
      </c>
      <c r="K155" s="32" t="inlineStr">
        <is>
          <t>₱690</t>
        </is>
      </c>
      <c r="L155" s="131" t="n"/>
    </row>
    <row r="156" hidden="1" ht="16.8" customHeight="1" s="92" thickTop="1">
      <c r="B156" s="10" t="inlineStr">
        <is>
          <t>쇼피필리핀</t>
        </is>
      </c>
      <c r="C156" s="18" t="inlineStr">
        <is>
          <t>앰플</t>
        </is>
      </c>
      <c r="D156" s="18" t="inlineStr">
        <is>
          <t>200726=앰플 30ml</t>
        </is>
      </c>
      <c r="E156" s="18" t="n"/>
      <c r="F156" s="18" t="n">
        <v>190801</v>
      </c>
      <c r="G156" s="7">
        <f>B156&amp;C156&amp;D156&amp;F156</f>
        <v/>
      </c>
      <c r="H156" s="18" t="n">
        <v>34146</v>
      </c>
      <c r="I156" s="27" t="n">
        <v>0.06</v>
      </c>
      <c r="J156" s="6" t="n">
        <v>3397</v>
      </c>
      <c r="K156" s="32" t="inlineStr">
        <is>
          <t>₱1,400</t>
        </is>
      </c>
      <c r="L156" s="131" t="n"/>
    </row>
    <row r="157" hidden="1" ht="16.8" customHeight="1" s="92" thickTop="1">
      <c r="B157" s="10" t="inlineStr">
        <is>
          <t>쇼피필리핀</t>
        </is>
      </c>
      <c r="C157" s="18" t="inlineStr">
        <is>
          <t>선크림</t>
        </is>
      </c>
      <c r="D157" s="18" t="inlineStr">
        <is>
          <t>200726=선크림 50ml</t>
        </is>
      </c>
      <c r="E157" s="18" t="n"/>
      <c r="F157" s="18" t="n">
        <v>190801</v>
      </c>
      <c r="G157" s="7">
        <f>B157&amp;C157&amp;D157&amp;F157</f>
        <v/>
      </c>
      <c r="H157" s="18" t="n">
        <v>26097</v>
      </c>
      <c r="I157" s="27" t="n">
        <v>0.06</v>
      </c>
      <c r="J157" s="6" t="n">
        <v>2345</v>
      </c>
      <c r="K157" s="32" t="inlineStr">
        <is>
          <t>₱1,070</t>
        </is>
      </c>
      <c r="L157" s="131" t="n"/>
    </row>
    <row r="158" hidden="1" ht="16.8" customHeight="1" s="92" thickTop="1">
      <c r="B158" s="10" t="inlineStr">
        <is>
          <t>쇼피필리핀</t>
        </is>
      </c>
      <c r="C158" s="18" t="inlineStr">
        <is>
          <t>토너</t>
        </is>
      </c>
      <c r="D158" s="18" t="inlineStr">
        <is>
          <t>200726=250ml 2set</t>
        </is>
      </c>
      <c r="E158" s="18" t="n"/>
      <c r="F158" s="18" t="n">
        <v>190801</v>
      </c>
      <c r="G158" s="7">
        <f>B158&amp;C158&amp;D158&amp;F158</f>
        <v/>
      </c>
      <c r="H158" s="18" t="n">
        <v>45853</v>
      </c>
      <c r="I158" s="27" t="n">
        <v>0.06</v>
      </c>
      <c r="J158" s="6" t="n">
        <v>6520</v>
      </c>
      <c r="K158" s="32" t="inlineStr">
        <is>
          <t>₱1,880</t>
        </is>
      </c>
      <c r="L158" s="131" t="n"/>
    </row>
    <row r="159" hidden="1" ht="16.8" customHeight="1" s="92" thickTop="1">
      <c r="B159" s="10" t="inlineStr">
        <is>
          <t>쇼피필리핀</t>
        </is>
      </c>
      <c r="C159" s="18" t="inlineStr">
        <is>
          <t>토너</t>
        </is>
      </c>
      <c r="D159" s="18" t="inlineStr">
        <is>
          <t>200726=500ml 2set</t>
        </is>
      </c>
      <c r="E159" s="18" t="n"/>
      <c r="F159" s="18" t="n">
        <v>190801</v>
      </c>
      <c r="G159" s="7">
        <f>B159&amp;C159&amp;D159&amp;F159</f>
        <v/>
      </c>
      <c r="H159" s="18" t="n">
        <v>82926</v>
      </c>
      <c r="I159" s="27" t="n">
        <v>0.06</v>
      </c>
      <c r="J159" s="6" t="n">
        <v>9450</v>
      </c>
      <c r="K159" s="32" t="inlineStr">
        <is>
          <t>₱3,400</t>
        </is>
      </c>
      <c r="L159" s="131" t="n"/>
    </row>
    <row r="160" hidden="1" ht="16.8" customHeight="1" s="92" thickTop="1">
      <c r="B160" s="33" t="inlineStr">
        <is>
          <t>쇼피태국</t>
        </is>
      </c>
      <c r="C160" s="24" t="inlineStr">
        <is>
          <t>토너</t>
        </is>
      </c>
      <c r="D160" s="26" t="inlineStr">
        <is>
          <t>200728=250ml = 화장솜 60P</t>
        </is>
      </c>
      <c r="E160" s="26" t="n"/>
      <c r="F160" s="25" t="n">
        <v>190801</v>
      </c>
      <c r="G160" s="7">
        <f>B160&amp;C160&amp;D160&amp;F160</f>
        <v/>
      </c>
      <c r="H160" s="132" t="n">
        <v>3000</v>
      </c>
      <c r="I160" s="27" t="n">
        <v>0.03</v>
      </c>
      <c r="J160" s="6" t="n">
        <v>1110</v>
      </c>
      <c r="K160" s="32" t="inlineStr">
        <is>
          <t>฿80</t>
        </is>
      </c>
      <c r="L160" s="131" t="n"/>
    </row>
    <row r="161" hidden="1" ht="16.8" customHeight="1" s="92" thickTop="1">
      <c r="B161" s="33" t="inlineStr">
        <is>
          <t>쇼피태국</t>
        </is>
      </c>
      <c r="C161" s="24" t="inlineStr">
        <is>
          <t>토너</t>
        </is>
      </c>
      <c r="D161" s="26" t="inlineStr">
        <is>
          <t>200728=250ml = 화장솜 60P X 2</t>
        </is>
      </c>
      <c r="E161" s="26" t="n"/>
      <c r="F161" s="25" t="n">
        <v>190801</v>
      </c>
      <c r="G161" s="7">
        <f>B161&amp;C161&amp;D161&amp;F161</f>
        <v/>
      </c>
      <c r="H161" s="132" t="n">
        <v>7200</v>
      </c>
      <c r="I161" s="27" t="n">
        <v>0.03</v>
      </c>
      <c r="J161" s="6" t="n">
        <v>2220</v>
      </c>
      <c r="K161" s="32" t="inlineStr">
        <is>
          <t>฿190</t>
        </is>
      </c>
      <c r="L161" s="131" t="n"/>
    </row>
    <row r="162" hidden="1" ht="16.8" customHeight="1" s="92" thickTop="1">
      <c r="B162" s="33" t="inlineStr">
        <is>
          <t>쇼피태국</t>
        </is>
      </c>
      <c r="C162" s="24" t="inlineStr">
        <is>
          <t>토너</t>
        </is>
      </c>
      <c r="D162" s="26" t="inlineStr">
        <is>
          <t>200728=250ml 2set = 화장솜 60P</t>
        </is>
      </c>
      <c r="E162" s="26" t="n"/>
      <c r="F162" s="25" t="n">
        <v>190801</v>
      </c>
      <c r="G162" s="7">
        <f>B162&amp;C162&amp;D162&amp;F162</f>
        <v/>
      </c>
      <c r="H162" s="132" t="n">
        <v>4200</v>
      </c>
      <c r="I162" s="27" t="n">
        <v>0.03</v>
      </c>
      <c r="J162" s="6" t="n">
        <v>1110</v>
      </c>
      <c r="K162" s="32" t="inlineStr">
        <is>
          <t>฿110</t>
        </is>
      </c>
      <c r="L162" s="131" t="n"/>
    </row>
    <row r="163" hidden="1" ht="16.8" customHeight="1" s="92" thickTop="1">
      <c r="B163" s="33" t="inlineStr">
        <is>
          <t>쇼피태국</t>
        </is>
      </c>
      <c r="C163" s="24" t="inlineStr">
        <is>
          <t>토너</t>
        </is>
      </c>
      <c r="D163" s="26" t="inlineStr">
        <is>
          <t>200728=250ml 2set = 화장솜 60P X 2</t>
        </is>
      </c>
      <c r="E163" s="26" t="n"/>
      <c r="F163" s="25" t="n">
        <v>190801</v>
      </c>
      <c r="G163" s="7">
        <f>B163&amp;C163&amp;D163&amp;F163</f>
        <v/>
      </c>
      <c r="H163" s="132" t="n">
        <v>8400</v>
      </c>
      <c r="I163" s="27" t="n">
        <v>0.03</v>
      </c>
      <c r="J163" s="6" t="n">
        <v>2220</v>
      </c>
      <c r="K163" s="32" t="inlineStr">
        <is>
          <t>฿220</t>
        </is>
      </c>
      <c r="L163" s="131" t="n"/>
    </row>
    <row r="164" hidden="1" ht="16.8" customHeight="1" s="92" thickTop="1">
      <c r="B164" s="33" t="inlineStr">
        <is>
          <t>쇼피태국</t>
        </is>
      </c>
      <c r="C164" s="24" t="inlineStr">
        <is>
          <t>토너</t>
        </is>
      </c>
      <c r="D164" s="26" t="inlineStr">
        <is>
          <t>200728=500ml = 화장솜 60P</t>
        </is>
      </c>
      <c r="E164" s="26" t="n"/>
      <c r="F164" s="25" t="n">
        <v>190801</v>
      </c>
      <c r="G164" s="7">
        <f>B164&amp;C164&amp;D164&amp;F164</f>
        <v/>
      </c>
      <c r="H164" s="132" t="n">
        <v>4200</v>
      </c>
      <c r="I164" s="27" t="n">
        <v>0.03</v>
      </c>
      <c r="J164" s="6" t="n">
        <v>1110</v>
      </c>
      <c r="K164" s="32" t="inlineStr">
        <is>
          <t>฿110</t>
        </is>
      </c>
      <c r="L164" s="131" t="n"/>
    </row>
    <row r="165" hidden="1" ht="16.8" customHeight="1" s="92" thickTop="1">
      <c r="B165" s="33" t="inlineStr">
        <is>
          <t>쇼피태국</t>
        </is>
      </c>
      <c r="C165" s="24" t="inlineStr">
        <is>
          <t>토너</t>
        </is>
      </c>
      <c r="D165" s="26" t="inlineStr">
        <is>
          <t>200728=500ml = 화장솜 60P X 2</t>
        </is>
      </c>
      <c r="E165" s="26" t="n"/>
      <c r="F165" s="25" t="n">
        <v>190801</v>
      </c>
      <c r="G165" s="7">
        <f>B165&amp;C165&amp;D165&amp;F165</f>
        <v/>
      </c>
      <c r="H165" s="132" t="n">
        <v>8400</v>
      </c>
      <c r="I165" s="27" t="n">
        <v>0.03</v>
      </c>
      <c r="J165" s="6" t="n">
        <v>2220</v>
      </c>
      <c r="K165" s="32" t="inlineStr">
        <is>
          <t>฿220</t>
        </is>
      </c>
      <c r="L165" s="131" t="n"/>
    </row>
    <row r="166" hidden="1" ht="16.8" customHeight="1" s="92" thickTop="1">
      <c r="B166" s="6" t="inlineStr">
        <is>
          <t>랄라블라</t>
        </is>
      </c>
      <c r="C166" s="6" t="inlineStr">
        <is>
          <t>마스크팩</t>
        </is>
      </c>
      <c r="D166" s="6" t="inlineStr">
        <is>
          <t>마스크 5+1 기획세트</t>
        </is>
      </c>
      <c r="F166" s="6" t="n">
        <v>190801</v>
      </c>
      <c r="G166" s="7">
        <f>B166&amp;C166&amp;D166&amp;F166</f>
        <v/>
      </c>
      <c r="H166" s="6" t="n">
        <v>5597</v>
      </c>
      <c r="I166" s="27" t="n">
        <v>0</v>
      </c>
      <c r="J166" s="6" t="n">
        <v>2660</v>
      </c>
    </row>
    <row r="167" hidden="1" ht="16.8" customHeight="1" s="92" thickTop="1">
      <c r="B167" s="34" t="inlineStr">
        <is>
          <t>큐텐싱가폴</t>
        </is>
      </c>
      <c r="C167" s="20" t="inlineStr">
        <is>
          <t>토너</t>
        </is>
      </c>
      <c r="D167" s="23" t="inlineStr">
        <is>
          <t>200726=250ml = 화장솜 60P</t>
        </is>
      </c>
      <c r="E167" s="23" t="n"/>
      <c r="F167" s="21" t="n">
        <v>190801</v>
      </c>
      <c r="G167" s="7">
        <f>B167&amp;C167&amp;D167&amp;F167</f>
        <v/>
      </c>
      <c r="H167" s="133" t="n">
        <v>4341</v>
      </c>
      <c r="I167" s="27" t="n">
        <v>0.11</v>
      </c>
      <c r="J167" s="6" t="n">
        <v>1110</v>
      </c>
      <c r="K167" s="32" t="inlineStr">
        <is>
          <t>S$5</t>
        </is>
      </c>
      <c r="L167" s="131" t="n"/>
    </row>
    <row r="168" hidden="1" ht="16.8" customHeight="1" s="92" thickTop="1">
      <c r="B168" s="35" t="inlineStr">
        <is>
          <t>쇼피말레이시아</t>
        </is>
      </c>
      <c r="C168" s="36" t="inlineStr">
        <is>
          <t>토너</t>
        </is>
      </c>
      <c r="D168" s="37" t="inlineStr">
        <is>
          <t>200812=250ml</t>
        </is>
      </c>
      <c r="E168" s="37" t="n"/>
      <c r="F168" s="38" t="n">
        <v>190801</v>
      </c>
      <c r="G168" s="7">
        <f>B168&amp;C168&amp;D168&amp;F168</f>
        <v/>
      </c>
      <c r="H168" s="38" t="n">
        <v>22593</v>
      </c>
      <c r="I168" s="27" t="n">
        <v>0.06</v>
      </c>
      <c r="J168" s="134" t="n">
        <v>3260</v>
      </c>
      <c r="K168" s="32" t="inlineStr">
        <is>
          <t>RM 79.99</t>
        </is>
      </c>
      <c r="L168" s="131" t="n"/>
    </row>
    <row r="169" hidden="1" ht="16.8" customHeight="1" s="92" thickTop="1">
      <c r="B169" s="35" t="inlineStr">
        <is>
          <t>쇼피말레이시아</t>
        </is>
      </c>
      <c r="C169" s="36" t="inlineStr">
        <is>
          <t>토너</t>
        </is>
      </c>
      <c r="D169" s="37" t="inlineStr">
        <is>
          <t>200812=500ml</t>
        </is>
      </c>
      <c r="E169" s="37" t="n"/>
      <c r="F169" s="38" t="n">
        <v>190801</v>
      </c>
      <c r="G169" s="7">
        <f>B169&amp;C169&amp;D169&amp;F169</f>
        <v/>
      </c>
      <c r="H169" s="38" t="n">
        <v>45189</v>
      </c>
      <c r="I169" s="27" t="n">
        <v>0.06</v>
      </c>
      <c r="J169" s="134" t="n">
        <v>4725</v>
      </c>
      <c r="K169" s="32" t="inlineStr">
        <is>
          <t>RM 159.99</t>
        </is>
      </c>
      <c r="L169" s="131" t="n"/>
    </row>
    <row r="170" hidden="1" ht="16.8" customHeight="1" s="92" thickTop="1">
      <c r="B170" s="35" t="inlineStr">
        <is>
          <t>쇼피말레이시아</t>
        </is>
      </c>
      <c r="C170" s="36" t="inlineStr">
        <is>
          <t>마스크팩</t>
        </is>
      </c>
      <c r="D170" s="36" t="inlineStr">
        <is>
          <t>200812=마스크팩 10매</t>
        </is>
      </c>
      <c r="E170" s="36" t="n"/>
      <c r="F170" s="38" t="n">
        <v>190801</v>
      </c>
      <c r="G170" s="7">
        <f>B170&amp;C170&amp;D170&amp;F170</f>
        <v/>
      </c>
      <c r="H170" s="38" t="n">
        <v>39540</v>
      </c>
      <c r="I170" s="27" t="n">
        <v>0.06</v>
      </c>
      <c r="J170" s="134" t="n">
        <v>3970</v>
      </c>
      <c r="K170" s="32" t="inlineStr">
        <is>
          <t>RM 139.99</t>
        </is>
      </c>
      <c r="L170" s="131" t="n"/>
    </row>
    <row r="171" hidden="1" ht="16.8" customHeight="1" s="92" thickTop="1">
      <c r="B171" s="35" t="inlineStr">
        <is>
          <t>쇼피말레이시아</t>
        </is>
      </c>
      <c r="C171" s="36" t="inlineStr">
        <is>
          <t>수딩크림</t>
        </is>
      </c>
      <c r="D171" s="36" t="inlineStr">
        <is>
          <t>200812=수딩크림 100ml</t>
        </is>
      </c>
      <c r="E171" s="36" t="n"/>
      <c r="F171" s="38" t="n">
        <v>190801</v>
      </c>
      <c r="G171" s="7">
        <f>B171&amp;C171&amp;D171&amp;F171</f>
        <v/>
      </c>
      <c r="H171" s="38" t="n">
        <v>36715</v>
      </c>
      <c r="I171" s="27" t="n">
        <v>0.06</v>
      </c>
      <c r="J171" s="134" t="n">
        <v>4275</v>
      </c>
      <c r="K171" s="32" t="inlineStr">
        <is>
          <t>RM 129.99</t>
        </is>
      </c>
      <c r="L171" s="131" t="n"/>
    </row>
    <row r="172" hidden="1" ht="16.8" customHeight="1" s="92" thickTop="1">
      <c r="B172" s="35" t="inlineStr">
        <is>
          <t>쇼피말레이시아</t>
        </is>
      </c>
      <c r="C172" s="36" t="inlineStr">
        <is>
          <t>머드크림마스크</t>
        </is>
      </c>
      <c r="D172" s="36" t="inlineStr">
        <is>
          <t>200812=머드크림마스크 100ml</t>
        </is>
      </c>
      <c r="E172" s="36" t="n"/>
      <c r="F172" s="38" t="n">
        <v>190801</v>
      </c>
      <c r="G172" s="7">
        <f>B172&amp;C172&amp;D172&amp;F172</f>
        <v/>
      </c>
      <c r="H172" s="38" t="n">
        <v>24005</v>
      </c>
      <c r="I172" s="27" t="n">
        <v>0.06</v>
      </c>
      <c r="J172" s="134" t="n">
        <v>1442</v>
      </c>
      <c r="K172" s="32" t="inlineStr">
        <is>
          <t>RM 84.99</t>
        </is>
      </c>
      <c r="L172" s="131" t="n"/>
    </row>
    <row r="173" hidden="1" ht="16.8" customHeight="1" s="92" thickTop="1">
      <c r="B173" s="35" t="inlineStr">
        <is>
          <t>쇼피말레이시아</t>
        </is>
      </c>
      <c r="C173" s="36" t="inlineStr">
        <is>
          <t>앰플</t>
        </is>
      </c>
      <c r="D173" s="36" t="inlineStr">
        <is>
          <t>200812=앰플 30ml</t>
        </is>
      </c>
      <c r="E173" s="36" t="n"/>
      <c r="F173" s="38" t="n">
        <v>190801</v>
      </c>
      <c r="G173" s="7">
        <f>B173&amp;C173&amp;D173&amp;F173</f>
        <v/>
      </c>
      <c r="H173" s="38" t="n">
        <v>31066</v>
      </c>
      <c r="I173" s="27" t="n">
        <v>0.06</v>
      </c>
      <c r="J173" s="134" t="n">
        <v>3397</v>
      </c>
      <c r="K173" s="32" t="inlineStr">
        <is>
          <t>RM 109.99</t>
        </is>
      </c>
      <c r="L173" s="131" t="n"/>
    </row>
    <row r="174" hidden="1" ht="16.8" customHeight="1" s="92" thickTop="1">
      <c r="B174" s="35" t="inlineStr">
        <is>
          <t>쇼피말레이시아</t>
        </is>
      </c>
      <c r="C174" s="36" t="inlineStr">
        <is>
          <t>선크림</t>
        </is>
      </c>
      <c r="D174" s="36" t="inlineStr">
        <is>
          <t>200812=선크림 50ml</t>
        </is>
      </c>
      <c r="E174" s="36" t="n"/>
      <c r="F174" s="38" t="n">
        <v>190801</v>
      </c>
      <c r="G174" s="7">
        <f>B174&amp;C174&amp;D174&amp;F174</f>
        <v/>
      </c>
      <c r="H174" s="38" t="n">
        <v>25417</v>
      </c>
      <c r="I174" s="27" t="n">
        <v>0.06</v>
      </c>
      <c r="J174" s="134" t="n">
        <v>2345</v>
      </c>
      <c r="K174" s="32" t="inlineStr">
        <is>
          <t>RM 89.99</t>
        </is>
      </c>
      <c r="L174" s="131" t="n"/>
    </row>
    <row r="175" hidden="1" ht="16.8" customHeight="1" s="92" thickTop="1">
      <c r="B175" s="35" t="inlineStr">
        <is>
          <t>쇼피태국</t>
        </is>
      </c>
      <c r="C175" s="36" t="inlineStr">
        <is>
          <t>토너</t>
        </is>
      </c>
      <c r="D175" s="36" t="inlineStr">
        <is>
          <t>200812=250ml</t>
        </is>
      </c>
      <c r="E175" s="36" t="n"/>
      <c r="F175" s="38" t="n">
        <v>190801</v>
      </c>
      <c r="G175" s="7">
        <f>B175&amp;C175&amp;D175&amp;F175</f>
        <v/>
      </c>
      <c r="H175" s="135" t="n">
        <v>24771</v>
      </c>
      <c r="I175" s="27" t="n">
        <v>0.03</v>
      </c>
      <c r="J175" s="134" t="n">
        <v>3260</v>
      </c>
      <c r="K175" s="32" t="inlineStr">
        <is>
          <t>฿650</t>
        </is>
      </c>
      <c r="L175" s="131" t="n"/>
    </row>
    <row r="176" hidden="1" ht="16.8" customHeight="1" s="92" thickTop="1">
      <c r="B176" s="35" t="inlineStr">
        <is>
          <t>쇼피태국</t>
        </is>
      </c>
      <c r="C176" s="36" t="inlineStr">
        <is>
          <t>토너</t>
        </is>
      </c>
      <c r="D176" s="36" t="inlineStr">
        <is>
          <t>200812=500ml</t>
        </is>
      </c>
      <c r="E176" s="36" t="n"/>
      <c r="F176" s="38" t="n">
        <v>190801</v>
      </c>
      <c r="G176" s="7">
        <f>B176&amp;C176&amp;D176&amp;F176</f>
        <v/>
      </c>
      <c r="H176" s="135" t="n">
        <v>44969</v>
      </c>
      <c r="I176" s="27" t="n">
        <v>0.03</v>
      </c>
      <c r="J176" s="134" t="n">
        <v>4725</v>
      </c>
      <c r="K176" s="32" t="inlineStr">
        <is>
          <t>฿1,180</t>
        </is>
      </c>
      <c r="L176" s="131" t="n"/>
    </row>
    <row r="177" hidden="1" ht="16.8" customHeight="1" s="92" thickTop="1">
      <c r="B177" s="35" t="inlineStr">
        <is>
          <t>쇼피태국</t>
        </is>
      </c>
      <c r="C177" s="36" t="inlineStr">
        <is>
          <t>마스크팩</t>
        </is>
      </c>
      <c r="D177" s="36" t="inlineStr">
        <is>
          <t>200812=마스크팩 10매</t>
        </is>
      </c>
      <c r="E177" s="36" t="n"/>
      <c r="F177" s="38" t="n">
        <v>190801</v>
      </c>
      <c r="G177" s="7">
        <f>B177&amp;C177&amp;D177&amp;F177</f>
        <v/>
      </c>
      <c r="H177" s="135" t="n">
        <v>40015</v>
      </c>
      <c r="I177" s="27" t="n">
        <v>0.03</v>
      </c>
      <c r="J177" s="134" t="n">
        <v>3970</v>
      </c>
      <c r="K177" s="32" t="inlineStr">
        <is>
          <t>฿1,050</t>
        </is>
      </c>
      <c r="L177" s="131" t="n"/>
    </row>
    <row r="178" hidden="1" ht="16.8" customHeight="1" s="92" thickTop="1">
      <c r="B178" s="35" t="inlineStr">
        <is>
          <t>쇼피태국</t>
        </is>
      </c>
      <c r="C178" s="36" t="inlineStr">
        <is>
          <t>수딩크림</t>
        </is>
      </c>
      <c r="D178" s="36" t="inlineStr">
        <is>
          <t>200812=수딩크림 100ml</t>
        </is>
      </c>
      <c r="E178" s="36" t="n"/>
      <c r="F178" s="38" t="n">
        <v>190801</v>
      </c>
      <c r="G178" s="7">
        <f>B178&amp;C178&amp;D178&amp;F178</f>
        <v/>
      </c>
      <c r="H178" s="135" t="n">
        <v>38110</v>
      </c>
      <c r="I178" s="27" t="n">
        <v>0.03</v>
      </c>
      <c r="J178" s="134" t="n">
        <v>4275</v>
      </c>
      <c r="K178" s="32" t="inlineStr">
        <is>
          <t>฿1,000</t>
        </is>
      </c>
      <c r="L178" s="131" t="n"/>
    </row>
    <row r="179" hidden="1" ht="16.8" customHeight="1" s="92" thickTop="1">
      <c r="B179" s="35" t="inlineStr">
        <is>
          <t>쇼피태국</t>
        </is>
      </c>
      <c r="C179" s="36" t="inlineStr">
        <is>
          <t>머드크림마스크</t>
        </is>
      </c>
      <c r="D179" s="36" t="inlineStr">
        <is>
          <t>200812=머드크림마스크 100ml</t>
        </is>
      </c>
      <c r="E179" s="36" t="n"/>
      <c r="F179" s="38" t="n">
        <v>190801</v>
      </c>
      <c r="G179" s="7">
        <f>B179&amp;C179&amp;D179&amp;F179</f>
        <v/>
      </c>
      <c r="H179" s="135" t="n">
        <v>22866</v>
      </c>
      <c r="I179" s="27" t="n">
        <v>0.03</v>
      </c>
      <c r="J179" s="134" t="n">
        <v>1442</v>
      </c>
      <c r="K179" s="32" t="inlineStr">
        <is>
          <t>฿600</t>
        </is>
      </c>
      <c r="L179" s="131" t="n"/>
    </row>
    <row r="180" hidden="1" ht="16.8" customHeight="1" s="92" thickTop="1">
      <c r="B180" s="35" t="inlineStr">
        <is>
          <t>쇼피태국</t>
        </is>
      </c>
      <c r="C180" s="36" t="inlineStr">
        <is>
          <t>클렌징폼</t>
        </is>
      </c>
      <c r="D180" s="36" t="inlineStr">
        <is>
          <t>200812=클렌징폼 120ml</t>
        </is>
      </c>
      <c r="E180" s="36" t="n"/>
      <c r="F180" s="38" t="n">
        <v>190801</v>
      </c>
      <c r="G180" s="7">
        <f>B180&amp;C180&amp;D180&amp;F180</f>
        <v/>
      </c>
      <c r="H180" s="135" t="n">
        <v>16006</v>
      </c>
      <c r="I180" s="27" t="n">
        <v>0.03</v>
      </c>
      <c r="J180" s="134" t="n">
        <v>2750</v>
      </c>
      <c r="K180" s="32" t="inlineStr">
        <is>
          <t>฿420</t>
        </is>
      </c>
      <c r="L180" s="131" t="n"/>
    </row>
    <row r="181" hidden="1" ht="16.8" customHeight="1" s="92" thickTop="1">
      <c r="B181" s="35" t="inlineStr">
        <is>
          <t>쇼피태국</t>
        </is>
      </c>
      <c r="C181" s="36" t="inlineStr">
        <is>
          <t>앰플</t>
        </is>
      </c>
      <c r="D181" s="36" t="inlineStr">
        <is>
          <t>200812=앰플 30ml</t>
        </is>
      </c>
      <c r="E181" s="36" t="n"/>
      <c r="F181" s="38" t="n">
        <v>190801</v>
      </c>
      <c r="G181" s="7">
        <f>B181&amp;C181&amp;D181&amp;F181</f>
        <v/>
      </c>
      <c r="H181" s="135" t="n">
        <v>32355</v>
      </c>
      <c r="I181" s="27" t="n">
        <v>0.03</v>
      </c>
      <c r="J181" s="134" t="n">
        <v>3397</v>
      </c>
      <c r="K181" s="32" t="inlineStr">
        <is>
          <t>฿849</t>
        </is>
      </c>
      <c r="L181" s="131" t="n"/>
    </row>
    <row r="182" hidden="1" ht="16.8" customHeight="1" s="92" thickTop="1">
      <c r="B182" s="35" t="inlineStr">
        <is>
          <t>쇼피태국</t>
        </is>
      </c>
      <c r="C182" s="36" t="inlineStr">
        <is>
          <t>선크림</t>
        </is>
      </c>
      <c r="D182" s="36" t="inlineStr">
        <is>
          <t>200812=선크림 50ml</t>
        </is>
      </c>
      <c r="E182" s="36" t="n"/>
      <c r="F182" s="38" t="n">
        <v>190801</v>
      </c>
      <c r="G182" s="7">
        <f>B182&amp;C182&amp;D182&amp;F182</f>
        <v/>
      </c>
      <c r="H182" s="135" t="n">
        <v>22866</v>
      </c>
      <c r="I182" s="27" t="n">
        <v>0.03</v>
      </c>
      <c r="J182" s="134" t="n">
        <v>2345</v>
      </c>
      <c r="K182" s="32" t="inlineStr">
        <is>
          <t>฿600</t>
        </is>
      </c>
      <c r="L182" s="131" t="n"/>
    </row>
    <row r="183" hidden="1" ht="16.8" customHeight="1" s="92" thickTop="1">
      <c r="B183" s="35" t="inlineStr">
        <is>
          <t>쇼피필리핀</t>
        </is>
      </c>
      <c r="C183" s="36" t="inlineStr">
        <is>
          <t>토너</t>
        </is>
      </c>
      <c r="D183" s="36" t="inlineStr">
        <is>
          <t>200812=250ml</t>
        </is>
      </c>
      <c r="E183" s="36" t="n"/>
      <c r="F183" s="38" t="n">
        <v>190801</v>
      </c>
      <c r="G183" s="7">
        <f>B183&amp;C183&amp;D183&amp;F183</f>
        <v/>
      </c>
      <c r="H183" s="135" t="n">
        <v>24185</v>
      </c>
      <c r="I183" s="27" t="n">
        <v>0.06</v>
      </c>
      <c r="J183" s="134" t="n">
        <v>3260</v>
      </c>
      <c r="K183" s="32" t="inlineStr">
        <is>
          <t>₱999</t>
        </is>
      </c>
      <c r="L183" s="131" t="n"/>
    </row>
    <row r="184" hidden="1" ht="16.8" customHeight="1" s="92" thickTop="1">
      <c r="B184" s="35" t="inlineStr">
        <is>
          <t>쇼피필리핀</t>
        </is>
      </c>
      <c r="C184" s="36" t="inlineStr">
        <is>
          <t>토너</t>
        </is>
      </c>
      <c r="D184" s="36" t="inlineStr">
        <is>
          <t>200812=500ml</t>
        </is>
      </c>
      <c r="E184" s="36" t="n"/>
      <c r="F184" s="38" t="n">
        <v>190801</v>
      </c>
      <c r="G184" s="7">
        <f>B184&amp;C184&amp;D184&amp;F184</f>
        <v/>
      </c>
      <c r="H184" s="135" t="n">
        <v>43553</v>
      </c>
      <c r="I184" s="27" t="n">
        <v>0.06</v>
      </c>
      <c r="J184" s="134" t="n">
        <v>4725</v>
      </c>
      <c r="K184" s="32" t="inlineStr">
        <is>
          <t>₱1,799</t>
        </is>
      </c>
      <c r="L184" s="131" t="n"/>
    </row>
    <row r="185" hidden="1" ht="16.8" customHeight="1" s="92" thickTop="1">
      <c r="B185" s="35" t="inlineStr">
        <is>
          <t>쇼피필리핀</t>
        </is>
      </c>
      <c r="C185" s="36" t="inlineStr">
        <is>
          <t>마스크팩</t>
        </is>
      </c>
      <c r="D185" s="36" t="inlineStr">
        <is>
          <t>200812=마스크팩 10매</t>
        </is>
      </c>
      <c r="E185" s="36" t="n"/>
      <c r="F185" s="38" t="n">
        <v>190801</v>
      </c>
      <c r="G185" s="7">
        <f>B185&amp;C185&amp;D185&amp;F185</f>
        <v/>
      </c>
      <c r="H185" s="135" t="n">
        <v>43553</v>
      </c>
      <c r="I185" s="27" t="n">
        <v>0.06</v>
      </c>
      <c r="J185" s="134" t="n">
        <v>3970</v>
      </c>
      <c r="K185" s="32" t="inlineStr">
        <is>
          <t>₱1,799</t>
        </is>
      </c>
      <c r="L185" s="131" t="n"/>
    </row>
    <row r="186" hidden="1" ht="16.8" customHeight="1" s="92" thickTop="1">
      <c r="B186" s="35" t="inlineStr">
        <is>
          <t>쇼피필리핀</t>
        </is>
      </c>
      <c r="C186" s="36" t="inlineStr">
        <is>
          <t>수딩크림</t>
        </is>
      </c>
      <c r="D186" s="36" t="inlineStr">
        <is>
          <t>200812=수딩크림 100ml</t>
        </is>
      </c>
      <c r="E186" s="36" t="n"/>
      <c r="F186" s="38" t="n">
        <v>190801</v>
      </c>
      <c r="G186" s="7">
        <f>B186&amp;C186&amp;D186&amp;F186</f>
        <v/>
      </c>
      <c r="H186" s="135" t="n">
        <v>38711</v>
      </c>
      <c r="I186" s="27" t="n">
        <v>0.06</v>
      </c>
      <c r="J186" s="134" t="n">
        <v>4275</v>
      </c>
      <c r="K186" s="32" t="inlineStr">
        <is>
          <t>₱1,599</t>
        </is>
      </c>
      <c r="L186" s="131" t="n"/>
    </row>
    <row r="187" hidden="1" ht="16.8" customHeight="1" s="92" thickTop="1">
      <c r="B187" s="35" t="inlineStr">
        <is>
          <t>쇼피필리핀</t>
        </is>
      </c>
      <c r="C187" s="36" t="inlineStr">
        <is>
          <t>머드크림마스크</t>
        </is>
      </c>
      <c r="D187" s="36" t="inlineStr">
        <is>
          <t>200812=머드크림마스크 100ml</t>
        </is>
      </c>
      <c r="E187" s="36" t="n"/>
      <c r="F187" s="38" t="n">
        <v>190801</v>
      </c>
      <c r="G187" s="7">
        <f>B187&amp;C187&amp;D187&amp;F187</f>
        <v/>
      </c>
      <c r="H187" s="135" t="n">
        <v>24185</v>
      </c>
      <c r="I187" s="27" t="n">
        <v>0.06</v>
      </c>
      <c r="J187" s="134" t="n">
        <v>1442</v>
      </c>
      <c r="K187" s="32" t="inlineStr">
        <is>
          <t>₱999</t>
        </is>
      </c>
      <c r="L187" s="131" t="n"/>
    </row>
    <row r="188" hidden="1" ht="16.8" customHeight="1" s="92" thickTop="1">
      <c r="B188" s="35" t="inlineStr">
        <is>
          <t>쇼피필리핀</t>
        </is>
      </c>
      <c r="C188" s="36" t="inlineStr">
        <is>
          <t>클렌징폼</t>
        </is>
      </c>
      <c r="D188" s="36" t="inlineStr">
        <is>
          <t>200812=클렌징폼 120ml</t>
        </is>
      </c>
      <c r="E188" s="36" t="n"/>
      <c r="F188" s="38" t="n">
        <v>190801</v>
      </c>
      <c r="G188" s="7">
        <f>B188&amp;C188&amp;D188&amp;F188</f>
        <v/>
      </c>
      <c r="H188" s="135" t="n">
        <v>16704</v>
      </c>
      <c r="I188" s="27" t="n">
        <v>0.06</v>
      </c>
      <c r="J188" s="134" t="n">
        <v>2750</v>
      </c>
      <c r="K188" s="32" t="inlineStr">
        <is>
          <t>₱690</t>
        </is>
      </c>
      <c r="L188" s="131" t="n"/>
    </row>
    <row r="189" hidden="1" ht="16.8" customHeight="1" s="92" thickTop="1">
      <c r="B189" s="35" t="inlineStr">
        <is>
          <t>쇼피필리핀</t>
        </is>
      </c>
      <c r="C189" s="36" t="inlineStr">
        <is>
          <t>앰플</t>
        </is>
      </c>
      <c r="D189" s="36" t="inlineStr">
        <is>
          <t>200812=앰플 30ml</t>
        </is>
      </c>
      <c r="E189" s="36" t="n"/>
      <c r="F189" s="38" t="n">
        <v>190801</v>
      </c>
      <c r="G189" s="7">
        <f>B189&amp;C189&amp;D189&amp;F189</f>
        <v/>
      </c>
      <c r="H189" s="135" t="n">
        <v>31957</v>
      </c>
      <c r="I189" s="27" t="n">
        <v>0.06</v>
      </c>
      <c r="J189" s="134" t="n">
        <v>3397</v>
      </c>
      <c r="K189" s="32" t="inlineStr">
        <is>
          <t>₱1,320</t>
        </is>
      </c>
      <c r="L189" s="131" t="n"/>
    </row>
    <row r="190" hidden="1" ht="16.8" customHeight="1" s="92" thickTop="1">
      <c r="B190" s="35" t="inlineStr">
        <is>
          <t>쇼피필리핀</t>
        </is>
      </c>
      <c r="C190" s="36" t="inlineStr">
        <is>
          <t>선크림</t>
        </is>
      </c>
      <c r="D190" s="36" t="inlineStr">
        <is>
          <t>200812=선크림 50ml</t>
        </is>
      </c>
      <c r="E190" s="36" t="n"/>
      <c r="F190" s="38" t="n">
        <v>190801</v>
      </c>
      <c r="G190" s="7">
        <f>B190&amp;C190&amp;D190&amp;F190</f>
        <v/>
      </c>
      <c r="H190" s="135" t="n">
        <v>24185</v>
      </c>
      <c r="I190" s="27" t="n">
        <v>0.06</v>
      </c>
      <c r="J190" s="134" t="n">
        <v>2345</v>
      </c>
      <c r="K190" s="32" t="inlineStr">
        <is>
          <t>₱999</t>
        </is>
      </c>
      <c r="L190" s="131" t="n"/>
    </row>
    <row r="191" hidden="1" ht="16.8" customHeight="1" s="92" thickTop="1">
      <c r="B191" s="6" t="inlineStr">
        <is>
          <t>카페24</t>
        </is>
      </c>
      <c r="C191" s="6" t="inlineStr">
        <is>
          <t>앰플</t>
        </is>
      </c>
      <c r="D191" s="6" t="inlineStr">
        <is>
          <t>앰플 30ml  2set</t>
        </is>
      </c>
      <c r="F191" s="6" t="n">
        <v>190801</v>
      </c>
      <c r="G191" s="7">
        <f>B191&amp;C191&amp;D191&amp;F191</f>
        <v/>
      </c>
      <c r="H191" s="6" t="n">
        <v>48000</v>
      </c>
      <c r="I191" s="30" t="n">
        <v>0.0585</v>
      </c>
      <c r="J191" s="6" t="n">
        <v>6794</v>
      </c>
    </row>
    <row r="192" hidden="1" ht="16.8" customHeight="1" s="92" thickTop="1">
      <c r="B192" s="5" t="inlineStr">
        <is>
          <t>화해</t>
        </is>
      </c>
      <c r="C192" s="6" t="inlineStr">
        <is>
          <t>마스크팩</t>
        </is>
      </c>
      <c r="D192" s="6" t="inlineStr">
        <is>
          <t>마스크팩 10매</t>
        </is>
      </c>
      <c r="F192" s="6" t="n">
        <v>190801</v>
      </c>
      <c r="G192" s="7">
        <f>B192&amp;C192&amp;D192&amp;F192</f>
        <v/>
      </c>
      <c r="H192" s="43" t="n">
        <v>20000</v>
      </c>
      <c r="I192" s="27" t="n">
        <v>0.25</v>
      </c>
      <c r="J192" s="6" t="n">
        <v>3970</v>
      </c>
      <c r="K192" s="32" t="n"/>
      <c r="L192" s="131" t="n"/>
    </row>
    <row r="193" hidden="1" ht="16.8" customHeight="1" s="92" thickTop="1">
      <c r="B193" s="39" t="inlineStr">
        <is>
          <t>쇼피태국</t>
        </is>
      </c>
      <c r="C193" s="20" t="inlineStr">
        <is>
          <t>토너</t>
        </is>
      </c>
      <c r="D193" s="23" t="inlineStr">
        <is>
          <t>200820=250ml</t>
        </is>
      </c>
      <c r="E193" s="23" t="n"/>
      <c r="F193" s="39" t="n">
        <v>190801</v>
      </c>
      <c r="G193" s="7">
        <f>B193&amp;C193&amp;D193&amp;F193</f>
        <v/>
      </c>
      <c r="H193" s="136" t="n">
        <v>24602</v>
      </c>
      <c r="I193" s="27" t="n">
        <v>0.03</v>
      </c>
      <c r="J193" s="134" t="n">
        <v>3260</v>
      </c>
      <c r="K193" s="32" t="inlineStr">
        <is>
          <t>฿650</t>
        </is>
      </c>
      <c r="L193" s="131" t="n"/>
    </row>
    <row r="194" hidden="1" ht="16.8" customHeight="1" s="92" thickTop="1">
      <c r="B194" s="39" t="inlineStr">
        <is>
          <t>쇼피태국</t>
        </is>
      </c>
      <c r="C194" s="20" t="inlineStr">
        <is>
          <t>토너</t>
        </is>
      </c>
      <c r="D194" s="23" t="inlineStr">
        <is>
          <t>200820=500ml</t>
        </is>
      </c>
      <c r="E194" s="23" t="n"/>
      <c r="F194" s="39" t="n">
        <v>190801</v>
      </c>
      <c r="G194" s="7">
        <f>B194&amp;C194&amp;D194&amp;F194</f>
        <v/>
      </c>
      <c r="H194" s="136" t="n">
        <v>44663</v>
      </c>
      <c r="I194" s="27" t="n">
        <v>0.03</v>
      </c>
      <c r="J194" s="134" t="n">
        <v>4725</v>
      </c>
      <c r="K194" s="32" t="inlineStr">
        <is>
          <t>฿1,180</t>
        </is>
      </c>
      <c r="L194" s="131" t="n"/>
    </row>
    <row r="195" hidden="1" ht="16.8" customHeight="1" s="92" thickTop="1">
      <c r="B195" s="39" t="inlineStr">
        <is>
          <t>쇼피태국</t>
        </is>
      </c>
      <c r="C195" s="20" t="inlineStr">
        <is>
          <t>마스크팩</t>
        </is>
      </c>
      <c r="D195" s="20" t="inlineStr">
        <is>
          <t>200820=마스크팩 10매</t>
        </is>
      </c>
      <c r="E195" s="20" t="n"/>
      <c r="F195" s="39" t="n">
        <v>190801</v>
      </c>
      <c r="G195" s="7">
        <f>B195&amp;C195&amp;D195&amp;F195</f>
        <v/>
      </c>
      <c r="H195" s="136" t="n">
        <v>39742</v>
      </c>
      <c r="I195" s="27" t="n">
        <v>0.03</v>
      </c>
      <c r="J195" s="134" t="n">
        <v>3970</v>
      </c>
      <c r="K195" s="32" t="inlineStr">
        <is>
          <t>฿1,050</t>
        </is>
      </c>
      <c r="L195" s="131" t="n"/>
    </row>
    <row r="196" hidden="1" ht="16.8" customHeight="1" s="92" thickTop="1">
      <c r="B196" s="39" t="inlineStr">
        <is>
          <t>쇼피태국</t>
        </is>
      </c>
      <c r="C196" s="20" t="inlineStr">
        <is>
          <t>수딩크림</t>
        </is>
      </c>
      <c r="D196" s="20" t="inlineStr">
        <is>
          <t>200820=수딩크림 100ml</t>
        </is>
      </c>
      <c r="E196" s="20" t="n"/>
      <c r="F196" s="39" t="n">
        <v>190801</v>
      </c>
      <c r="G196" s="7">
        <f>B196&amp;C196&amp;D196&amp;F196</f>
        <v/>
      </c>
      <c r="H196" s="136" t="n">
        <v>37850</v>
      </c>
      <c r="I196" s="27" t="n">
        <v>0.03</v>
      </c>
      <c r="J196" s="134" t="n">
        <v>4275</v>
      </c>
      <c r="K196" s="32" t="inlineStr">
        <is>
          <t>฿1,000</t>
        </is>
      </c>
      <c r="L196" s="131" t="n"/>
    </row>
    <row r="197" hidden="1" ht="16.8" customHeight="1" s="92" thickTop="1">
      <c r="B197" s="39" t="inlineStr">
        <is>
          <t>쇼피태국</t>
        </is>
      </c>
      <c r="C197" s="20" t="inlineStr">
        <is>
          <t>머드크림마스크</t>
        </is>
      </c>
      <c r="D197" s="20" t="inlineStr">
        <is>
          <t>200820=머드크림마스크 100ml</t>
        </is>
      </c>
      <c r="E197" s="20" t="n"/>
      <c r="F197" s="39" t="n">
        <v>190801</v>
      </c>
      <c r="G197" s="7">
        <f>B197&amp;C197&amp;D197&amp;F197</f>
        <v/>
      </c>
      <c r="H197" s="136" t="n">
        <v>22710</v>
      </c>
      <c r="I197" s="27" t="n">
        <v>0.03</v>
      </c>
      <c r="J197" s="134" t="n">
        <v>1442</v>
      </c>
      <c r="K197" s="32" t="inlineStr">
        <is>
          <t>฿600</t>
        </is>
      </c>
      <c r="L197" s="131" t="n"/>
    </row>
    <row r="198" hidden="1" ht="16.8" customHeight="1" s="92" thickTop="1">
      <c r="B198" s="39" t="inlineStr">
        <is>
          <t>쇼피태국</t>
        </is>
      </c>
      <c r="C198" s="20" t="inlineStr">
        <is>
          <t>클렌징폼</t>
        </is>
      </c>
      <c r="D198" s="20" t="inlineStr">
        <is>
          <t>200820=클렌징폼 120ml</t>
        </is>
      </c>
      <c r="E198" s="20" t="n"/>
      <c r="F198" s="39" t="n">
        <v>190801</v>
      </c>
      <c r="G198" s="7">
        <f>B198&amp;C198&amp;D198&amp;F198</f>
        <v/>
      </c>
      <c r="H198" s="136" t="n">
        <v>15897</v>
      </c>
      <c r="I198" s="27" t="n">
        <v>0.03</v>
      </c>
      <c r="J198" s="134" t="n">
        <v>2750</v>
      </c>
      <c r="K198" s="32" t="inlineStr">
        <is>
          <t>฿420</t>
        </is>
      </c>
      <c r="L198" s="131" t="n"/>
    </row>
    <row r="199" hidden="1" ht="16.8" customHeight="1" s="92" thickTop="1">
      <c r="B199" s="39" t="inlineStr">
        <is>
          <t>쇼피태국</t>
        </is>
      </c>
      <c r="C199" s="20" t="inlineStr">
        <is>
          <t>앰플</t>
        </is>
      </c>
      <c r="D199" s="20" t="inlineStr">
        <is>
          <t>200820=앰플 30ml</t>
        </is>
      </c>
      <c r="E199" s="20" t="n"/>
      <c r="F199" s="39" t="n">
        <v>190801</v>
      </c>
      <c r="G199" s="7">
        <f>B199&amp;C199&amp;D199&amp;F199</f>
        <v/>
      </c>
      <c r="H199" s="136" t="n">
        <v>32134</v>
      </c>
      <c r="I199" s="27" t="n">
        <v>0.03</v>
      </c>
      <c r="J199" s="134" t="n">
        <v>3397</v>
      </c>
      <c r="K199" s="32" t="inlineStr">
        <is>
          <t>฿849</t>
        </is>
      </c>
      <c r="L199" s="131" t="n"/>
    </row>
    <row r="200" hidden="1" ht="16.8" customHeight="1" s="92" thickTop="1">
      <c r="B200" s="39" t="inlineStr">
        <is>
          <t>쇼피태국</t>
        </is>
      </c>
      <c r="C200" s="20" t="inlineStr">
        <is>
          <t>선크림</t>
        </is>
      </c>
      <c r="D200" s="20" t="inlineStr">
        <is>
          <t>200820=선크림 50ml</t>
        </is>
      </c>
      <c r="E200" s="20" t="n"/>
      <c r="F200" s="39" t="n">
        <v>190801</v>
      </c>
      <c r="G200" s="7">
        <f>B200&amp;C200&amp;D200&amp;F200</f>
        <v/>
      </c>
      <c r="H200" s="136" t="n">
        <v>22710</v>
      </c>
      <c r="I200" s="27" t="n">
        <v>0.03</v>
      </c>
      <c r="J200" s="134" t="n">
        <v>2345</v>
      </c>
      <c r="K200" s="32" t="inlineStr">
        <is>
          <t>฿600</t>
        </is>
      </c>
      <c r="L200" s="131" t="n"/>
    </row>
    <row r="201" hidden="1" ht="16.8" customHeight="1" s="92" thickTop="1">
      <c r="B201" s="39" t="inlineStr">
        <is>
          <t>쇼피태국</t>
        </is>
      </c>
      <c r="C201" s="20" t="inlineStr">
        <is>
          <t>토너</t>
        </is>
      </c>
      <c r="D201" s="20" t="inlineStr">
        <is>
          <t>200820=250ml 2set</t>
        </is>
      </c>
      <c r="E201" s="20" t="n"/>
      <c r="F201" s="39" t="n">
        <v>190801</v>
      </c>
      <c r="G201" s="7">
        <f>B201&amp;C201&amp;D201&amp;F201</f>
        <v/>
      </c>
      <c r="H201" s="136" t="n">
        <v>47691</v>
      </c>
      <c r="I201" s="27" t="n">
        <v>0.03</v>
      </c>
      <c r="J201" s="134" t="n">
        <v>6520</v>
      </c>
      <c r="K201" s="32" t="inlineStr">
        <is>
          <t>฿1,260</t>
        </is>
      </c>
      <c r="L201" s="131" t="n"/>
    </row>
    <row r="202" hidden="1" ht="16.8" customHeight="1" s="92" thickTop="1">
      <c r="B202" s="33" t="inlineStr">
        <is>
          <t>쇼피태국</t>
        </is>
      </c>
      <c r="C202" s="24" t="inlineStr">
        <is>
          <t>토너</t>
        </is>
      </c>
      <c r="D202" s="26" t="inlineStr">
        <is>
          <t>200820=250ml = 화장솜 60P</t>
        </is>
      </c>
      <c r="E202" s="26" t="n"/>
      <c r="F202" s="25" t="n">
        <v>190801</v>
      </c>
      <c r="G202" s="7">
        <f>B202&amp;C202&amp;D202&amp;F202</f>
        <v/>
      </c>
      <c r="H202" s="136" t="n">
        <v>3974</v>
      </c>
      <c r="I202" s="27" t="n">
        <v>0.03</v>
      </c>
      <c r="J202" s="134" t="n">
        <v>1110</v>
      </c>
      <c r="K202" s="32" t="inlineStr">
        <is>
          <t>฿105</t>
        </is>
      </c>
      <c r="L202" s="131" t="n"/>
    </row>
    <row r="203" hidden="1" ht="16.8" customHeight="1" s="92" thickTop="1">
      <c r="B203" s="33" t="inlineStr">
        <is>
          <t>쇼피태국</t>
        </is>
      </c>
      <c r="C203" s="24" t="inlineStr">
        <is>
          <t>토너</t>
        </is>
      </c>
      <c r="D203" s="26" t="inlineStr">
        <is>
          <t>200820=250ml = 화장솜 60P X 2</t>
        </is>
      </c>
      <c r="E203" s="26" t="n"/>
      <c r="F203" s="25" t="n">
        <v>190801</v>
      </c>
      <c r="G203" s="7">
        <f>B203&amp;C203&amp;D203&amp;F203</f>
        <v/>
      </c>
      <c r="H203" s="136" t="n">
        <v>7759</v>
      </c>
      <c r="I203" s="27" t="n">
        <v>0.03</v>
      </c>
      <c r="J203" s="134" t="n">
        <v>2220</v>
      </c>
      <c r="K203" s="32" t="inlineStr">
        <is>
          <t>฿205</t>
        </is>
      </c>
      <c r="L203" s="131" t="n"/>
    </row>
    <row r="204" hidden="1" ht="16.8" customHeight="1" s="92" thickTop="1">
      <c r="B204" s="33" t="inlineStr">
        <is>
          <t>쇼피태국</t>
        </is>
      </c>
      <c r="C204" s="24" t="inlineStr">
        <is>
          <t>토너</t>
        </is>
      </c>
      <c r="D204" s="26" t="inlineStr">
        <is>
          <t>200820=250ml 2set = 화장솜 60P</t>
        </is>
      </c>
      <c r="E204" s="26" t="n"/>
      <c r="F204" s="25" t="n">
        <v>190801</v>
      </c>
      <c r="G204" s="7">
        <f>B204&amp;C204&amp;D204&amp;F204</f>
        <v/>
      </c>
      <c r="H204" s="136" t="n">
        <v>3974</v>
      </c>
      <c r="I204" s="27" t="n">
        <v>0.03</v>
      </c>
      <c r="J204" s="134" t="n">
        <v>1110</v>
      </c>
      <c r="K204" s="32" t="inlineStr">
        <is>
          <t>฿105</t>
        </is>
      </c>
      <c r="L204" s="131" t="n"/>
    </row>
    <row r="205" hidden="1" ht="16.8" customHeight="1" s="92" thickTop="1">
      <c r="B205" s="33" t="inlineStr">
        <is>
          <t>쇼피태국</t>
        </is>
      </c>
      <c r="C205" s="24" t="inlineStr">
        <is>
          <t>토너</t>
        </is>
      </c>
      <c r="D205" s="26" t="inlineStr">
        <is>
          <t>200820=250ml 2set = 화장솜 60P X 2</t>
        </is>
      </c>
      <c r="E205" s="26" t="n"/>
      <c r="F205" s="25" t="n">
        <v>190801</v>
      </c>
      <c r="G205" s="7">
        <f>B205&amp;C205&amp;D205&amp;F205</f>
        <v/>
      </c>
      <c r="H205" s="136" t="n">
        <v>7759</v>
      </c>
      <c r="I205" s="27" t="n">
        <v>0.03</v>
      </c>
      <c r="J205" s="134" t="n">
        <v>2220</v>
      </c>
      <c r="K205" s="32" t="inlineStr">
        <is>
          <t>฿205</t>
        </is>
      </c>
      <c r="L205" s="131" t="n"/>
    </row>
    <row r="206" hidden="1" ht="16.8" customHeight="1" s="92" thickTop="1">
      <c r="B206" s="33" t="inlineStr">
        <is>
          <t>쇼피태국</t>
        </is>
      </c>
      <c r="C206" s="24" t="inlineStr">
        <is>
          <t>토너</t>
        </is>
      </c>
      <c r="D206" s="26" t="inlineStr">
        <is>
          <t>200820=500ml = 화장솜 60P</t>
        </is>
      </c>
      <c r="E206" s="26" t="n"/>
      <c r="F206" s="25" t="n">
        <v>190801</v>
      </c>
      <c r="G206" s="7">
        <f>B206&amp;C206&amp;D206&amp;F206</f>
        <v/>
      </c>
      <c r="H206" s="136" t="n">
        <v>3974</v>
      </c>
      <c r="I206" s="27" t="n">
        <v>0.03</v>
      </c>
      <c r="J206" s="134" t="n">
        <v>1110</v>
      </c>
      <c r="K206" s="32" t="inlineStr">
        <is>
          <t>฿105</t>
        </is>
      </c>
      <c r="L206" s="131" t="n"/>
    </row>
    <row r="207" hidden="1" ht="16.8" customHeight="1" s="92" thickTop="1">
      <c r="B207" s="33" t="inlineStr">
        <is>
          <t>쇼피태국</t>
        </is>
      </c>
      <c r="C207" s="24" t="inlineStr">
        <is>
          <t>토너</t>
        </is>
      </c>
      <c r="D207" s="26" t="inlineStr">
        <is>
          <t>200820=500ml = 화장솜 60P X 2</t>
        </is>
      </c>
      <c r="E207" s="26" t="n"/>
      <c r="F207" s="25" t="n">
        <v>190801</v>
      </c>
      <c r="G207" s="7">
        <f>B207&amp;C207&amp;D207&amp;F207</f>
        <v/>
      </c>
      <c r="H207" s="136" t="n">
        <v>7759</v>
      </c>
      <c r="I207" s="27" t="n">
        <v>0.03</v>
      </c>
      <c r="J207" s="134" t="n">
        <v>2220</v>
      </c>
      <c r="K207" s="32" t="inlineStr">
        <is>
          <t>฿205</t>
        </is>
      </c>
      <c r="L207" s="131" t="n"/>
    </row>
    <row r="208" hidden="1" ht="16.8" customHeight="1" s="92" thickTop="1">
      <c r="B208" s="39" t="inlineStr">
        <is>
          <t>쇼피필리핀</t>
        </is>
      </c>
      <c r="C208" s="20" t="inlineStr">
        <is>
          <t>토너</t>
        </is>
      </c>
      <c r="D208" s="20" t="inlineStr">
        <is>
          <t>200820=250ml</t>
        </is>
      </c>
      <c r="E208" s="20" t="n"/>
      <c r="F208" s="21" t="n">
        <v>190801</v>
      </c>
      <c r="G208" s="7">
        <f>B208&amp;C208&amp;D208&amp;F208</f>
        <v/>
      </c>
      <c r="H208" s="136" t="n">
        <v>24375</v>
      </c>
      <c r="I208" s="27" t="n">
        <v>0.06</v>
      </c>
      <c r="J208" s="134" t="n">
        <v>3260</v>
      </c>
      <c r="K208" s="32" t="inlineStr">
        <is>
          <t>₱999</t>
        </is>
      </c>
    </row>
    <row r="209" hidden="1" ht="16.8" customHeight="1" s="92" thickTop="1">
      <c r="B209" s="39" t="inlineStr">
        <is>
          <t>쇼피필리핀</t>
        </is>
      </c>
      <c r="C209" s="20" t="inlineStr">
        <is>
          <t>토너</t>
        </is>
      </c>
      <c r="D209" s="20" t="inlineStr">
        <is>
          <t>200820=500ml</t>
        </is>
      </c>
      <c r="E209" s="20" t="n"/>
      <c r="F209" s="21" t="n">
        <v>190801</v>
      </c>
      <c r="G209" s="7">
        <f>B209&amp;C209&amp;D209&amp;F209</f>
        <v/>
      </c>
      <c r="H209" s="136" t="n">
        <v>43895</v>
      </c>
      <c r="I209" s="27" t="n">
        <v>0.06</v>
      </c>
      <c r="J209" s="134" t="n">
        <v>4725</v>
      </c>
      <c r="K209" s="32" t="inlineStr">
        <is>
          <t>₱1,799</t>
        </is>
      </c>
    </row>
    <row r="210" hidden="1" ht="16.8" customHeight="1" s="92" thickTop="1">
      <c r="B210" s="39" t="inlineStr">
        <is>
          <t>쇼피필리핀</t>
        </is>
      </c>
      <c r="C210" s="20" t="inlineStr">
        <is>
          <t>마스크팩</t>
        </is>
      </c>
      <c r="D210" s="20" t="inlineStr">
        <is>
          <t>200820=마스크팩 10매</t>
        </is>
      </c>
      <c r="E210" s="20" t="n"/>
      <c r="F210" s="21" t="n">
        <v>190801</v>
      </c>
      <c r="G210" s="7">
        <f>B210&amp;C210&amp;D210&amp;F210</f>
        <v/>
      </c>
      <c r="H210" s="136" t="n">
        <v>43895</v>
      </c>
      <c r="I210" s="27" t="n">
        <v>0.06</v>
      </c>
      <c r="J210" s="134" t="n">
        <v>3970</v>
      </c>
      <c r="K210" s="32" t="inlineStr">
        <is>
          <t>₱1,799</t>
        </is>
      </c>
    </row>
    <row r="211" hidden="1" ht="16.8" customHeight="1" s="92" thickTop="1">
      <c r="B211" s="39" t="inlineStr">
        <is>
          <t>쇼피필리핀</t>
        </is>
      </c>
      <c r="C211" s="20" t="inlineStr">
        <is>
          <t>수딩크림</t>
        </is>
      </c>
      <c r="D211" s="20" t="inlineStr">
        <is>
          <t>200820=수딩크림 100ml</t>
        </is>
      </c>
      <c r="E211" s="20" t="n"/>
      <c r="F211" s="21" t="n">
        <v>190801</v>
      </c>
      <c r="G211" s="7">
        <f>B211&amp;C211&amp;D211&amp;F211</f>
        <v/>
      </c>
      <c r="H211" s="136" t="n">
        <v>39015</v>
      </c>
      <c r="I211" s="27" t="n">
        <v>0.06</v>
      </c>
      <c r="J211" s="134" t="n">
        <v>4275</v>
      </c>
      <c r="K211" s="32" t="inlineStr">
        <is>
          <t>₱1,599</t>
        </is>
      </c>
    </row>
    <row r="212" hidden="1" ht="16.8" customHeight="1" s="92" thickTop="1">
      <c r="B212" s="39" t="inlineStr">
        <is>
          <t>쇼피필리핀</t>
        </is>
      </c>
      <c r="C212" s="20" t="inlineStr">
        <is>
          <t>머드크림마스크</t>
        </is>
      </c>
      <c r="D212" s="20" t="inlineStr">
        <is>
          <t>200820=머드크림마스크 100ml</t>
        </is>
      </c>
      <c r="E212" s="20" t="n"/>
      <c r="F212" s="21" t="n">
        <v>190801</v>
      </c>
      <c r="G212" s="7">
        <f>B212&amp;C212&amp;D212&amp;F212</f>
        <v/>
      </c>
      <c r="H212" s="136" t="n">
        <v>24375</v>
      </c>
      <c r="I212" s="27" t="n">
        <v>0.06</v>
      </c>
      <c r="J212" s="134" t="n">
        <v>1442</v>
      </c>
      <c r="K212" s="32" t="inlineStr">
        <is>
          <t>₱999</t>
        </is>
      </c>
    </row>
    <row r="213" hidden="1" ht="16.8" customHeight="1" s="92" thickTop="1">
      <c r="B213" s="39" t="inlineStr">
        <is>
          <t>쇼피필리핀</t>
        </is>
      </c>
      <c r="C213" s="20" t="inlineStr">
        <is>
          <t>클렌징폼</t>
        </is>
      </c>
      <c r="D213" s="20" t="inlineStr">
        <is>
          <t>200820=클렌징폼 120ml</t>
        </is>
      </c>
      <c r="E213" s="20" t="n"/>
      <c r="F213" s="21" t="n">
        <v>190801</v>
      </c>
      <c r="G213" s="7">
        <f>B213&amp;C213&amp;D213&amp;F213</f>
        <v/>
      </c>
      <c r="H213" s="136" t="n">
        <v>16836</v>
      </c>
      <c r="I213" s="27" t="n">
        <v>0.06</v>
      </c>
      <c r="J213" s="134" t="n">
        <v>2750</v>
      </c>
      <c r="K213" s="32" t="inlineStr">
        <is>
          <t>₱690</t>
        </is>
      </c>
    </row>
    <row r="214" hidden="1" ht="16.8" customHeight="1" s="92" thickTop="1">
      <c r="B214" s="39" t="inlineStr">
        <is>
          <t>쇼피필리핀</t>
        </is>
      </c>
      <c r="C214" s="20" t="inlineStr">
        <is>
          <t>앰플</t>
        </is>
      </c>
      <c r="D214" s="20" t="inlineStr">
        <is>
          <t>200820=앰플 30ml</t>
        </is>
      </c>
      <c r="E214" s="20" t="n"/>
      <c r="F214" s="21" t="n">
        <v>190801</v>
      </c>
      <c r="G214" s="7">
        <f>B214&amp;C214&amp;D214&amp;F214</f>
        <v/>
      </c>
      <c r="H214" s="136" t="n">
        <v>32208</v>
      </c>
      <c r="I214" s="27" t="n">
        <v>0.06</v>
      </c>
      <c r="J214" s="134" t="n">
        <v>3397</v>
      </c>
      <c r="K214" s="32" t="inlineStr">
        <is>
          <t>₱1,320</t>
        </is>
      </c>
    </row>
    <row r="215" hidden="1" ht="16.8" customHeight="1" s="92" thickTop="1">
      <c r="B215" s="39" t="inlineStr">
        <is>
          <t>쇼피필리핀</t>
        </is>
      </c>
      <c r="C215" s="20" t="inlineStr">
        <is>
          <t>토너</t>
        </is>
      </c>
      <c r="D215" s="20" t="inlineStr">
        <is>
          <t>200820=250ml 2set</t>
        </is>
      </c>
      <c r="E215" s="20" t="n"/>
      <c r="F215" s="21" t="n">
        <v>190801</v>
      </c>
      <c r="G215" s="7">
        <f>B215&amp;C215&amp;D215&amp;F215</f>
        <v/>
      </c>
      <c r="H215" s="136" t="n">
        <v>43895</v>
      </c>
      <c r="I215" s="27" t="n">
        <v>0.06</v>
      </c>
      <c r="J215" s="134" t="n">
        <v>6520</v>
      </c>
      <c r="K215" s="32" t="inlineStr">
        <is>
          <t>₱1799</t>
        </is>
      </c>
    </row>
    <row r="216" hidden="1" ht="16.8" customHeight="1" s="92" thickTop="1">
      <c r="B216" s="33" t="inlineStr">
        <is>
          <t>쇼피필리핀</t>
        </is>
      </c>
      <c r="C216" s="24" t="inlineStr">
        <is>
          <t>토너</t>
        </is>
      </c>
      <c r="D216" s="24" t="inlineStr">
        <is>
          <t>200820=250ml = 화장솜 60P</t>
        </is>
      </c>
      <c r="E216" s="24" t="n"/>
      <c r="F216" s="25" t="n">
        <v>190801</v>
      </c>
      <c r="G216" s="7">
        <f>B216&amp;C216&amp;D216&amp;F216</f>
        <v/>
      </c>
      <c r="H216" s="136" t="n">
        <v>4048</v>
      </c>
      <c r="I216" s="27" t="n">
        <v>0.06</v>
      </c>
      <c r="J216" s="134" t="n">
        <v>1110</v>
      </c>
      <c r="K216" s="32" t="inlineStr">
        <is>
          <t>₱166</t>
        </is>
      </c>
    </row>
    <row r="217" hidden="1" ht="16.8" customHeight="1" s="92" thickTop="1">
      <c r="B217" s="33" t="inlineStr">
        <is>
          <t>쇼피필리핀</t>
        </is>
      </c>
      <c r="C217" s="24" t="inlineStr">
        <is>
          <t>토너</t>
        </is>
      </c>
      <c r="D217" s="24" t="inlineStr">
        <is>
          <t>200820=250ml 2set = 화장솜 60P</t>
        </is>
      </c>
      <c r="E217" s="24" t="n"/>
      <c r="F217" s="25" t="n">
        <v>190801</v>
      </c>
      <c r="G217" s="7">
        <f>B217&amp;C217&amp;D217&amp;F217</f>
        <v/>
      </c>
      <c r="H217" s="136" t="n">
        <v>4048</v>
      </c>
      <c r="I217" s="27" t="n">
        <v>0.06</v>
      </c>
      <c r="J217" s="134" t="n">
        <v>1110</v>
      </c>
      <c r="K217" s="32" t="inlineStr">
        <is>
          <t>₱166</t>
        </is>
      </c>
    </row>
    <row r="218" hidden="1" ht="16.8" customHeight="1" s="92" thickTop="1">
      <c r="B218" s="33" t="inlineStr">
        <is>
          <t>쇼피필리핀</t>
        </is>
      </c>
      <c r="C218" s="24" t="inlineStr">
        <is>
          <t>토너</t>
        </is>
      </c>
      <c r="D218" s="24" t="inlineStr">
        <is>
          <t>200820=250ml 2set = 화장솜 60P X 2</t>
        </is>
      </c>
      <c r="E218" s="24" t="n"/>
      <c r="F218" s="25" t="n">
        <v>190801</v>
      </c>
      <c r="G218" s="7">
        <f>B218&amp;C218&amp;D218&amp;F218</f>
        <v/>
      </c>
      <c r="H218" s="136" t="n">
        <v>7707</v>
      </c>
      <c r="I218" s="27" t="n">
        <v>0.06</v>
      </c>
      <c r="J218" s="134" t="n">
        <v>2220</v>
      </c>
      <c r="K218" s="32" t="inlineStr">
        <is>
          <t>₱316</t>
        </is>
      </c>
    </row>
    <row r="219" hidden="1" ht="16.8" customHeight="1" s="92" thickTop="1">
      <c r="B219" s="33" t="inlineStr">
        <is>
          <t>쇼피필리핀</t>
        </is>
      </c>
      <c r="C219" s="24" t="inlineStr">
        <is>
          <t>토너</t>
        </is>
      </c>
      <c r="D219" s="24" t="inlineStr">
        <is>
          <t>200820=500ml = 화장솜 60P</t>
        </is>
      </c>
      <c r="E219" s="24" t="n"/>
      <c r="F219" s="25" t="n">
        <v>190801</v>
      </c>
      <c r="G219" s="7">
        <f>B219&amp;C219&amp;D219&amp;F219</f>
        <v/>
      </c>
      <c r="H219" s="136" t="n">
        <v>4048</v>
      </c>
      <c r="I219" s="27" t="n">
        <v>0.06</v>
      </c>
      <c r="J219" s="134" t="n">
        <v>1110</v>
      </c>
      <c r="K219" s="32" t="inlineStr">
        <is>
          <t>₱166</t>
        </is>
      </c>
    </row>
    <row r="220" hidden="1" ht="16.8" customHeight="1" s="92" thickTop="1">
      <c r="B220" s="33" t="inlineStr">
        <is>
          <t>쇼피필리핀</t>
        </is>
      </c>
      <c r="C220" s="24" t="inlineStr">
        <is>
          <t>토너</t>
        </is>
      </c>
      <c r="D220" s="24" t="inlineStr">
        <is>
          <t>200820=500ml = 화장솜 60P X 2</t>
        </is>
      </c>
      <c r="E220" s="24" t="n"/>
      <c r="F220" s="25" t="n">
        <v>190801</v>
      </c>
      <c r="G220" s="7">
        <f>B220&amp;C220&amp;D220&amp;F220</f>
        <v/>
      </c>
      <c r="H220" s="136" t="n">
        <v>7707</v>
      </c>
      <c r="I220" s="27" t="n">
        <v>0.06</v>
      </c>
      <c r="J220" s="134" t="n">
        <v>2220</v>
      </c>
      <c r="K220" s="32" t="inlineStr">
        <is>
          <t>₱316</t>
        </is>
      </c>
    </row>
    <row r="221" hidden="1" ht="16.8" customHeight="1" s="92" thickTop="1">
      <c r="B221" s="34" t="inlineStr">
        <is>
          <t>쇼피말레이시아</t>
        </is>
      </c>
      <c r="C221" s="20" t="inlineStr">
        <is>
          <t>토너</t>
        </is>
      </c>
      <c r="D221" s="20" t="inlineStr">
        <is>
          <t>200820=250ml</t>
        </is>
      </c>
      <c r="E221" s="20" t="n"/>
      <c r="F221" s="21" t="n">
        <v>190801</v>
      </c>
      <c r="G221" s="7">
        <f>B221&amp;C221&amp;D221&amp;F221</f>
        <v/>
      </c>
      <c r="H221" s="136" t="n">
        <v>19914</v>
      </c>
      <c r="I221" s="27" t="n">
        <v>0.06</v>
      </c>
      <c r="J221" s="134" t="n">
        <v>3260</v>
      </c>
      <c r="K221" s="32" t="inlineStr">
        <is>
          <t>RM 69.99</t>
        </is>
      </c>
    </row>
    <row r="222" hidden="1" ht="16.8" customHeight="1" s="92" thickTop="1">
      <c r="B222" s="34" t="inlineStr">
        <is>
          <t>쇼피말레이시아</t>
        </is>
      </c>
      <c r="C222" s="20" t="inlineStr">
        <is>
          <t>토너</t>
        </is>
      </c>
      <c r="D222" s="20" t="inlineStr">
        <is>
          <t>200820=500ml</t>
        </is>
      </c>
      <c r="E222" s="20" t="n"/>
      <c r="F222" s="21" t="n">
        <v>190801</v>
      </c>
      <c r="G222" s="7">
        <f>B222&amp;C222&amp;D222&amp;F222</f>
        <v/>
      </c>
      <c r="H222" s="136" t="n">
        <v>36992</v>
      </c>
      <c r="I222" s="27" t="n">
        <v>0.06</v>
      </c>
      <c r="J222" s="134" t="n">
        <v>4725</v>
      </c>
      <c r="K222" s="32" t="inlineStr">
        <is>
          <t>RM 129.99</t>
        </is>
      </c>
    </row>
    <row r="223" hidden="1" ht="16.8" customHeight="1" s="92" thickTop="1">
      <c r="B223" s="34" t="inlineStr">
        <is>
          <t>쇼피말레이시아</t>
        </is>
      </c>
      <c r="C223" s="20" t="inlineStr">
        <is>
          <t>마스크팩</t>
        </is>
      </c>
      <c r="D223" s="20" t="inlineStr">
        <is>
          <t>200820=마스크팩 10매</t>
        </is>
      </c>
      <c r="E223" s="20" t="n"/>
      <c r="F223" s="21" t="n">
        <v>190801</v>
      </c>
      <c r="G223" s="7">
        <f>B223&amp;C223&amp;D223&amp;F223</f>
        <v/>
      </c>
      <c r="H223" s="136" t="n">
        <v>39831</v>
      </c>
      <c r="I223" s="27" t="n">
        <v>0.06</v>
      </c>
      <c r="J223" s="134" t="n">
        <v>3970</v>
      </c>
      <c r="K223" s="32" t="inlineStr">
        <is>
          <t>RM 139.99</t>
        </is>
      </c>
    </row>
    <row r="224" hidden="1" ht="16.8" customHeight="1" s="92" thickTop="1">
      <c r="B224" s="34" t="inlineStr">
        <is>
          <t>쇼피말레이시아</t>
        </is>
      </c>
      <c r="C224" s="20" t="inlineStr">
        <is>
          <t>수딩크림</t>
        </is>
      </c>
      <c r="D224" s="20" t="inlineStr">
        <is>
          <t>200820=수딩크림 100ml</t>
        </is>
      </c>
      <c r="E224" s="20" t="n"/>
      <c r="F224" s="21" t="n">
        <v>190801</v>
      </c>
      <c r="G224" s="7">
        <f>B224&amp;C224&amp;D224&amp;F224</f>
        <v/>
      </c>
      <c r="H224" s="136" t="n">
        <v>36992</v>
      </c>
      <c r="I224" s="27" t="n">
        <v>0.06</v>
      </c>
      <c r="J224" s="134" t="n">
        <v>4275</v>
      </c>
      <c r="K224" s="32" t="inlineStr">
        <is>
          <t>RM 129.99</t>
        </is>
      </c>
    </row>
    <row r="225" hidden="1" ht="16.8" customHeight="1" s="92" thickTop="1">
      <c r="B225" s="34" t="inlineStr">
        <is>
          <t>쇼피말레이시아</t>
        </is>
      </c>
      <c r="C225" s="20" t="inlineStr">
        <is>
          <t>머드크림마스크</t>
        </is>
      </c>
      <c r="D225" s="20" t="inlineStr">
        <is>
          <t>200820=머드크림마스크 100ml</t>
        </is>
      </c>
      <c r="E225" s="20" t="n"/>
      <c r="F225" s="21" t="n">
        <v>190801</v>
      </c>
      <c r="G225" s="7">
        <f>B225&amp;C225&amp;D225&amp;F225</f>
        <v/>
      </c>
      <c r="H225" s="136" t="n">
        <v>24182</v>
      </c>
      <c r="I225" s="27" t="n">
        <v>0.06</v>
      </c>
      <c r="J225" s="134" t="n">
        <v>1442</v>
      </c>
      <c r="K225" s="32" t="inlineStr">
        <is>
          <t>RM 84.99</t>
        </is>
      </c>
    </row>
    <row r="226" hidden="1" ht="16.8" customHeight="1" s="92" thickTop="1">
      <c r="B226" s="34" t="inlineStr">
        <is>
          <t>쇼피말레이시아</t>
        </is>
      </c>
      <c r="C226" s="20" t="inlineStr">
        <is>
          <t>앰플</t>
        </is>
      </c>
      <c r="D226" s="20" t="inlineStr">
        <is>
          <t>200820=앰플 30ml</t>
        </is>
      </c>
      <c r="E226" s="20" t="n"/>
      <c r="F226" s="21" t="n">
        <v>190801</v>
      </c>
      <c r="G226" s="7">
        <f>B226&amp;C226&amp;D226&amp;F226</f>
        <v/>
      </c>
      <c r="H226" s="136" t="n">
        <v>31295</v>
      </c>
      <c r="I226" s="27" t="n">
        <v>0.06</v>
      </c>
      <c r="J226" s="134" t="n">
        <v>3397</v>
      </c>
      <c r="K226" s="32" t="inlineStr">
        <is>
          <t>RM 109.99</t>
        </is>
      </c>
    </row>
    <row r="227" hidden="1" ht="16.8" customHeight="1" s="92" thickTop="1">
      <c r="B227" s="34" t="inlineStr">
        <is>
          <t>쇼피말레이시아</t>
        </is>
      </c>
      <c r="C227" s="20" t="inlineStr">
        <is>
          <t>선크림</t>
        </is>
      </c>
      <c r="D227" s="20" t="inlineStr">
        <is>
          <t>200820=선크림 50ml</t>
        </is>
      </c>
      <c r="E227" s="20" t="n"/>
      <c r="F227" s="21" t="n">
        <v>190801</v>
      </c>
      <c r="G227" s="7">
        <f>B227&amp;C227&amp;D227&amp;F227</f>
        <v/>
      </c>
      <c r="H227" s="136" t="n">
        <v>25604</v>
      </c>
      <c r="I227" s="27" t="n">
        <v>0.06</v>
      </c>
      <c r="J227" s="134" t="n">
        <v>2345</v>
      </c>
      <c r="K227" s="32" t="inlineStr">
        <is>
          <t>RM 89.99</t>
        </is>
      </c>
    </row>
    <row r="228" hidden="1" ht="16.8" customHeight="1" s="92" thickTop="1">
      <c r="B228" s="44" t="inlineStr">
        <is>
          <t>쇼피말레이시아</t>
        </is>
      </c>
      <c r="C228" s="24" t="inlineStr">
        <is>
          <t>토너</t>
        </is>
      </c>
      <c r="D228" s="24" t="inlineStr">
        <is>
          <t>200820=250ml = 화장솜 60P</t>
        </is>
      </c>
      <c r="E228" s="24" t="n"/>
      <c r="F228" s="25" t="n">
        <v>190801</v>
      </c>
      <c r="G228" s="7">
        <f>B228&amp;C228&amp;D228&amp;F228</f>
        <v/>
      </c>
      <c r="H228" s="136" t="n">
        <v>4267</v>
      </c>
      <c r="I228" s="27" t="n">
        <v>0.06</v>
      </c>
      <c r="J228" s="134" t="n">
        <v>1110</v>
      </c>
      <c r="K228" s="32" t="inlineStr">
        <is>
          <t>RM 15</t>
        </is>
      </c>
    </row>
    <row r="229" hidden="1" ht="16.8" customHeight="1" s="92" thickTop="1">
      <c r="B229" s="44" t="inlineStr">
        <is>
          <t>쇼피말레이시아</t>
        </is>
      </c>
      <c r="C229" s="24" t="inlineStr">
        <is>
          <t>토너</t>
        </is>
      </c>
      <c r="D229" s="24" t="inlineStr">
        <is>
          <t>200820=250ml = 화장솜 60P X 2</t>
        </is>
      </c>
      <c r="E229" s="24" t="n"/>
      <c r="F229" s="25" t="n">
        <v>190801</v>
      </c>
      <c r="G229" s="7">
        <f>B229&amp;C229&amp;D229&amp;F229</f>
        <v/>
      </c>
      <c r="H229" s="136" t="n">
        <v>7113</v>
      </c>
      <c r="I229" s="27" t="n">
        <v>0.06</v>
      </c>
      <c r="J229" s="134" t="n">
        <v>2220</v>
      </c>
      <c r="K229" s="32" t="inlineStr">
        <is>
          <t>RM 25</t>
        </is>
      </c>
    </row>
    <row r="230" hidden="1" ht="16.8" customHeight="1" s="92" thickTop="1">
      <c r="B230" s="44" t="inlineStr">
        <is>
          <t>쇼피말레이시아</t>
        </is>
      </c>
      <c r="C230" s="24" t="inlineStr">
        <is>
          <t>토너</t>
        </is>
      </c>
      <c r="D230" s="24" t="inlineStr">
        <is>
          <t>200820=500ml = 화장솜 60P</t>
        </is>
      </c>
      <c r="E230" s="24" t="n"/>
      <c r="F230" s="25" t="n">
        <v>190801</v>
      </c>
      <c r="G230" s="7">
        <f>B230&amp;C230&amp;D230&amp;F230</f>
        <v/>
      </c>
      <c r="H230" s="136" t="n">
        <v>4267</v>
      </c>
      <c r="I230" s="27" t="n">
        <v>0.06</v>
      </c>
      <c r="J230" s="134" t="n">
        <v>1110</v>
      </c>
      <c r="K230" s="32" t="inlineStr">
        <is>
          <t>RM 15</t>
        </is>
      </c>
    </row>
    <row r="231" hidden="1" ht="16.8" customHeight="1" s="92" thickTop="1">
      <c r="B231" s="44" t="inlineStr">
        <is>
          <t>쇼피말레이시아</t>
        </is>
      </c>
      <c r="C231" s="24" t="inlineStr">
        <is>
          <t>토너</t>
        </is>
      </c>
      <c r="D231" s="24" t="inlineStr">
        <is>
          <t>200820=500ml = 화장솜 60P X 2</t>
        </is>
      </c>
      <c r="E231" s="24" t="n"/>
      <c r="F231" s="25" t="n">
        <v>190801</v>
      </c>
      <c r="G231" s="7">
        <f>B231&amp;C231&amp;D231&amp;F231</f>
        <v/>
      </c>
      <c r="H231" s="136" t="n">
        <v>7113</v>
      </c>
      <c r="I231" s="27" t="n">
        <v>0.06</v>
      </c>
      <c r="J231" s="134" t="n">
        <v>2220</v>
      </c>
      <c r="K231" s="32" t="inlineStr">
        <is>
          <t>RM 25</t>
        </is>
      </c>
    </row>
    <row r="232" hidden="1" ht="16.8" customHeight="1" s="92" thickTop="1">
      <c r="B232" s="6" t="inlineStr">
        <is>
          <t>카페24</t>
        </is>
      </c>
      <c r="C232" s="93" t="inlineStr">
        <is>
          <t>토너</t>
        </is>
      </c>
      <c r="D232" s="93" t="inlineStr">
        <is>
          <t>[재구매전용특가] 250ml</t>
        </is>
      </c>
      <c r="E232" s="93" t="n"/>
      <c r="F232" s="6" t="n">
        <v>190801</v>
      </c>
      <c r="G232" s="7">
        <f>B232&amp;C232&amp;D232&amp;F232</f>
        <v/>
      </c>
      <c r="H232" s="6" t="n">
        <v>17000</v>
      </c>
      <c r="I232" s="30" t="n">
        <v>0.0585</v>
      </c>
      <c r="J232" s="6" t="n">
        <v>3260</v>
      </c>
    </row>
    <row r="233" hidden="1" ht="16.8" customHeight="1" s="92" thickTop="1">
      <c r="B233" s="6" t="inlineStr">
        <is>
          <t>카페24</t>
        </is>
      </c>
      <c r="C233" s="93" t="inlineStr">
        <is>
          <t>토너</t>
        </is>
      </c>
      <c r="D233" s="93" t="inlineStr">
        <is>
          <t>[재구매전용특가] 250ml 2set</t>
        </is>
      </c>
      <c r="E233" s="93" t="n"/>
      <c r="F233" s="6" t="n">
        <v>190801</v>
      </c>
      <c r="G233" s="7">
        <f>B233&amp;C233&amp;D233&amp;F233</f>
        <v/>
      </c>
      <c r="H233" s="6" t="n">
        <v>30000</v>
      </c>
      <c r="I233" s="30" t="n">
        <v>0.0585</v>
      </c>
      <c r="J233" s="6" t="n">
        <v>6520</v>
      </c>
    </row>
    <row r="234" hidden="1" ht="16.8" customHeight="1" s="92" thickTop="1">
      <c r="B234" s="5" t="inlineStr">
        <is>
          <t>현대면세점</t>
        </is>
      </c>
      <c r="C234" s="93" t="inlineStr">
        <is>
          <t>토너</t>
        </is>
      </c>
      <c r="D234" s="93" t="inlineStr">
        <is>
          <t>40ml(증정)</t>
        </is>
      </c>
      <c r="E234" s="93" t="n"/>
      <c r="F234" s="6" t="n">
        <v>190801</v>
      </c>
      <c r="G234" s="7">
        <f>B234&amp;C234&amp;D234&amp;F234</f>
        <v/>
      </c>
      <c r="H234" s="6" t="n">
        <v>0</v>
      </c>
      <c r="I234" s="27" t="n">
        <v>0</v>
      </c>
      <c r="J234" s="6" t="n">
        <v>1230</v>
      </c>
    </row>
    <row r="235" hidden="1" ht="16.8" customHeight="1" s="92" thickTop="1">
      <c r="B235" s="5" t="inlineStr">
        <is>
          <t>라자다싱가폴</t>
        </is>
      </c>
      <c r="C235" s="93" t="inlineStr">
        <is>
          <t>토너</t>
        </is>
      </c>
      <c r="D235" s="93" t="inlineStr">
        <is>
          <t>200821=250ml</t>
        </is>
      </c>
      <c r="E235" s="93" t="n"/>
      <c r="F235" s="6" t="n">
        <v>190801</v>
      </c>
      <c r="G235" s="7">
        <f>B235&amp;C235&amp;D235&amp;F235</f>
        <v/>
      </c>
      <c r="H235" s="6" t="n">
        <v>24309</v>
      </c>
      <c r="I235" s="27" t="n">
        <v>0.07000000000000001</v>
      </c>
      <c r="J235" s="6" t="n">
        <v>3260</v>
      </c>
      <c r="K235" s="32" t="inlineStr">
        <is>
          <t>S$28</t>
        </is>
      </c>
    </row>
    <row r="236" hidden="1" ht="16.8" customHeight="1" s="92" thickTop="1">
      <c r="B236" s="5" t="inlineStr">
        <is>
          <t>쇼피인도네시아</t>
        </is>
      </c>
      <c r="C236" s="93" t="inlineStr">
        <is>
          <t>토너</t>
        </is>
      </c>
      <c r="D236" s="93" t="inlineStr">
        <is>
          <t>200831=250ml</t>
        </is>
      </c>
      <c r="E236" s="93" t="n"/>
      <c r="F236" s="6" t="n">
        <v>190801</v>
      </c>
      <c r="G236" s="7">
        <f>B236&amp;C236&amp;D236&amp;F236</f>
        <v/>
      </c>
      <c r="H236" s="6" t="n">
        <v>21978</v>
      </c>
      <c r="I236" s="27" t="n">
        <v>0.06</v>
      </c>
      <c r="J236" s="6" t="n">
        <v>3260</v>
      </c>
      <c r="K236" s="137" t="n">
        <v>270000</v>
      </c>
    </row>
    <row r="237" hidden="1" ht="16.8" customHeight="1" s="92" thickTop="1">
      <c r="B237" s="5" t="inlineStr">
        <is>
          <t>쇼피인도네시아</t>
        </is>
      </c>
      <c r="C237" s="93" t="inlineStr">
        <is>
          <t>토너</t>
        </is>
      </c>
      <c r="D237" s="93" t="inlineStr">
        <is>
          <t>200831=500ml</t>
        </is>
      </c>
      <c r="E237" s="93" t="n"/>
      <c r="F237" s="6" t="n">
        <v>190801</v>
      </c>
      <c r="G237" s="7">
        <f>B237&amp;C237&amp;D237&amp;F237</f>
        <v/>
      </c>
      <c r="H237" s="6" t="n">
        <v>39935</v>
      </c>
      <c r="I237" s="27" t="n">
        <v>0.06</v>
      </c>
      <c r="J237" s="6" t="n">
        <v>4725</v>
      </c>
      <c r="K237" s="137" t="n">
        <v>490000</v>
      </c>
    </row>
    <row r="238" hidden="1" ht="16.8" customHeight="1" s="92" thickTop="1">
      <c r="B238" s="5" t="inlineStr">
        <is>
          <t>쇼피인도네시아</t>
        </is>
      </c>
      <c r="C238" s="93" t="inlineStr">
        <is>
          <t>마스크팩</t>
        </is>
      </c>
      <c r="D238" s="93" t="inlineStr">
        <is>
          <t>200831=마스크팩 10매</t>
        </is>
      </c>
      <c r="E238" s="93" t="n"/>
      <c r="F238" s="6" t="n">
        <v>190801</v>
      </c>
      <c r="G238" s="7">
        <f>B238&amp;C238&amp;D238&amp;F238</f>
        <v/>
      </c>
      <c r="H238" s="6" t="n">
        <v>35045</v>
      </c>
      <c r="I238" s="27" t="n">
        <v>0.06</v>
      </c>
      <c r="J238" s="6" t="n">
        <v>3970</v>
      </c>
      <c r="K238" s="137" t="n">
        <v>430000</v>
      </c>
    </row>
    <row r="239" hidden="1" ht="16.8" customHeight="1" s="92" thickTop="1">
      <c r="B239" s="5" t="inlineStr">
        <is>
          <t>쇼피인도네시아</t>
        </is>
      </c>
      <c r="C239" s="93" t="inlineStr">
        <is>
          <t>수딩크림</t>
        </is>
      </c>
      <c r="D239" s="93" t="inlineStr">
        <is>
          <t>200831=수딩크림 100ml</t>
        </is>
      </c>
      <c r="E239" s="93" t="n"/>
      <c r="F239" s="6" t="n">
        <v>190801</v>
      </c>
      <c r="G239" s="7">
        <f>B239&amp;C239&amp;D239&amp;F239</f>
        <v/>
      </c>
      <c r="H239" s="6" t="n">
        <v>33415</v>
      </c>
      <c r="I239" s="27" t="n">
        <v>0.06</v>
      </c>
      <c r="J239" s="6" t="n">
        <v>4275</v>
      </c>
      <c r="K239" s="137" t="n">
        <v>410000</v>
      </c>
    </row>
    <row r="240" hidden="1" ht="16.8" customHeight="1" s="92" thickTop="1">
      <c r="B240" s="5" t="inlineStr">
        <is>
          <t>쇼피인도네시아</t>
        </is>
      </c>
      <c r="C240" s="93" t="inlineStr">
        <is>
          <t>머드크림마스크</t>
        </is>
      </c>
      <c r="D240" s="93" t="inlineStr">
        <is>
          <t>200831=머드크림마스크 100ml</t>
        </is>
      </c>
      <c r="E240" s="93" t="n"/>
      <c r="F240" s="6" t="n">
        <v>190801</v>
      </c>
      <c r="G240" s="7">
        <f>B240&amp;C240&amp;D240&amp;F240</f>
        <v/>
      </c>
      <c r="H240" s="6" t="n">
        <v>21978</v>
      </c>
      <c r="I240" s="27" t="n">
        <v>0.06</v>
      </c>
      <c r="J240" s="6" t="n">
        <v>1442</v>
      </c>
      <c r="K240" s="137" t="n">
        <v>270000</v>
      </c>
    </row>
    <row r="241" hidden="1" ht="16.8" customHeight="1" s="92" thickTop="1">
      <c r="B241" s="5" t="inlineStr">
        <is>
          <t>쇼피인도네시아</t>
        </is>
      </c>
      <c r="C241" s="93" t="inlineStr">
        <is>
          <t>클렌징폼</t>
        </is>
      </c>
      <c r="D241" s="93" t="inlineStr">
        <is>
          <t>200831=클렌징폼 120ml</t>
        </is>
      </c>
      <c r="E241" s="93" t="n"/>
      <c r="F241" s="6" t="n">
        <v>190801</v>
      </c>
      <c r="G241" s="7">
        <f>B241&amp;C241&amp;D241&amp;F241</f>
        <v/>
      </c>
      <c r="H241" s="6" t="n">
        <v>13838</v>
      </c>
      <c r="I241" s="27" t="n">
        <v>0.06</v>
      </c>
      <c r="J241" s="6" t="n">
        <v>2750</v>
      </c>
      <c r="K241" s="137" t="n">
        <v>170000</v>
      </c>
    </row>
    <row r="242" hidden="1" ht="16.8" customHeight="1" s="92" thickTop="1">
      <c r="B242" s="5" t="inlineStr">
        <is>
          <t>쇼피인도네시아</t>
        </is>
      </c>
      <c r="C242" s="93" t="inlineStr">
        <is>
          <t>앰플</t>
        </is>
      </c>
      <c r="D242" s="93" t="inlineStr">
        <is>
          <t>200831=앰플 30ml</t>
        </is>
      </c>
      <c r="E242" s="93" t="n"/>
      <c r="F242" s="6" t="n">
        <v>190801</v>
      </c>
      <c r="G242" s="7">
        <f>B242&amp;C242&amp;D242&amp;F242</f>
        <v/>
      </c>
      <c r="H242" s="6" t="n">
        <v>29304</v>
      </c>
      <c r="I242" s="27" t="n">
        <v>0.06</v>
      </c>
      <c r="J242" s="6" t="n">
        <v>3397</v>
      </c>
      <c r="K242" s="137" t="n">
        <v>360000</v>
      </c>
    </row>
    <row r="243" hidden="1" ht="16.8" customHeight="1" s="92" thickTop="1">
      <c r="B243" s="5" t="inlineStr">
        <is>
          <t>쇼피인도네시아</t>
        </is>
      </c>
      <c r="C243" s="93" t="inlineStr">
        <is>
          <t>선크림</t>
        </is>
      </c>
      <c r="D243" s="93" t="inlineStr">
        <is>
          <t>200831=선크림 50ml</t>
        </is>
      </c>
      <c r="E243" s="93" t="n"/>
      <c r="F243" s="6" t="n">
        <v>190801</v>
      </c>
      <c r="G243" s="7">
        <f>B243&amp;C243&amp;D243&amp;F243</f>
        <v/>
      </c>
      <c r="H243" s="6" t="n">
        <v>21978</v>
      </c>
      <c r="I243" s="27" t="n">
        <v>0.06</v>
      </c>
      <c r="J243" s="6" t="n">
        <v>2345</v>
      </c>
      <c r="K243" s="137" t="n">
        <v>270000</v>
      </c>
    </row>
    <row r="244" hidden="1" ht="16.8" customHeight="1" s="92" thickTop="1">
      <c r="B244" s="5" t="inlineStr">
        <is>
          <t>쇼피인도네시아</t>
        </is>
      </c>
      <c r="C244" s="93" t="inlineStr">
        <is>
          <t>토너</t>
        </is>
      </c>
      <c r="D244" s="93" t="inlineStr">
        <is>
          <t>200831=250ml = 화장솜 60P</t>
        </is>
      </c>
      <c r="E244" s="93" t="n"/>
      <c r="F244" s="6" t="n">
        <v>190801</v>
      </c>
      <c r="G244" s="7">
        <f>B244&amp;C244&amp;D244&amp;F244</f>
        <v/>
      </c>
      <c r="H244" s="6" t="n">
        <v>5698</v>
      </c>
      <c r="I244" s="27" t="n">
        <v>0.06</v>
      </c>
      <c r="J244" s="6" t="n">
        <v>1110</v>
      </c>
      <c r="K244" s="137" t="n">
        <v>70000</v>
      </c>
    </row>
    <row r="245" hidden="1" ht="16.8" customHeight="1" s="92" thickTop="1">
      <c r="B245" s="5" t="inlineStr">
        <is>
          <t>쇼피인도네시아</t>
        </is>
      </c>
      <c r="C245" s="93" t="inlineStr">
        <is>
          <t>토너</t>
        </is>
      </c>
      <c r="D245" s="93" t="inlineStr">
        <is>
          <t>200831=250ml = 화장솜 60P X 2</t>
        </is>
      </c>
      <c r="E245" s="93" t="n"/>
      <c r="F245" s="6" t="n">
        <v>190801</v>
      </c>
      <c r="G245" s="7">
        <f>B245&amp;C245&amp;D245&amp;F245</f>
        <v/>
      </c>
      <c r="H245" s="6" t="n">
        <v>8954</v>
      </c>
      <c r="I245" s="27" t="n">
        <v>0.06</v>
      </c>
      <c r="J245" s="6" t="n">
        <v>2220</v>
      </c>
      <c r="K245" s="137" t="n">
        <v>110000</v>
      </c>
    </row>
    <row r="246" hidden="1" ht="16.8" customHeight="1" s="92" thickTop="1">
      <c r="B246" s="5" t="inlineStr">
        <is>
          <t>쇼피대만</t>
        </is>
      </c>
      <c r="C246" s="93" t="inlineStr">
        <is>
          <t>토너</t>
        </is>
      </c>
      <c r="D246" s="93" t="inlineStr">
        <is>
          <t>200831=250ml</t>
        </is>
      </c>
      <c r="E246" s="93" t="n"/>
      <c r="F246" s="6" t="n">
        <v>190801</v>
      </c>
      <c r="G246" s="7">
        <f>B246&amp;C246&amp;D246&amp;F246</f>
        <v/>
      </c>
      <c r="H246" s="6" t="n">
        <v>19978</v>
      </c>
      <c r="I246" s="138" t="n">
        <v>0.092</v>
      </c>
      <c r="J246" s="6" t="n">
        <v>3260</v>
      </c>
      <c r="K246" s="139" t="n">
        <v>496</v>
      </c>
    </row>
    <row r="247" hidden="1" ht="16.8" customHeight="1" s="92" thickTop="1">
      <c r="B247" s="5" t="inlineStr">
        <is>
          <t>쇼피대만</t>
        </is>
      </c>
      <c r="C247" s="93" t="inlineStr">
        <is>
          <t>토너</t>
        </is>
      </c>
      <c r="D247" s="93" t="inlineStr">
        <is>
          <t>200831=500ml</t>
        </is>
      </c>
      <c r="E247" s="93" t="n"/>
      <c r="F247" s="6" t="n">
        <v>190801</v>
      </c>
      <c r="G247" s="7">
        <f>B247&amp;C247&amp;D247&amp;F247</f>
        <v/>
      </c>
      <c r="H247" s="6" t="n">
        <v>35455</v>
      </c>
      <c r="I247" s="138" t="n">
        <v>0.092</v>
      </c>
      <c r="J247" s="6" t="n">
        <v>4725</v>
      </c>
      <c r="K247" s="139" t="n">
        <v>880</v>
      </c>
    </row>
    <row r="248" hidden="1" ht="16.8" customHeight="1" s="92" thickTop="1">
      <c r="B248" s="5" t="inlineStr">
        <is>
          <t>쇼피대만</t>
        </is>
      </c>
      <c r="C248" s="93" t="inlineStr">
        <is>
          <t>마스크팩</t>
        </is>
      </c>
      <c r="D248" s="93" t="inlineStr">
        <is>
          <t>200831=마스크팩 10매</t>
        </is>
      </c>
      <c r="E248" s="93" t="n"/>
      <c r="F248" s="6" t="n">
        <v>190801</v>
      </c>
      <c r="G248" s="7">
        <f>B248&amp;C248&amp;D248&amp;F248</f>
        <v/>
      </c>
      <c r="H248" s="6" t="n">
        <v>31901</v>
      </c>
      <c r="I248" s="138" t="n">
        <v>0.092</v>
      </c>
      <c r="J248" s="6" t="n">
        <v>3970</v>
      </c>
      <c r="K248" s="139" t="n">
        <v>792</v>
      </c>
    </row>
    <row r="249" hidden="1" ht="16.8" customHeight="1" s="92" thickTop="1">
      <c r="B249" s="5" t="inlineStr">
        <is>
          <t>쇼피대만</t>
        </is>
      </c>
      <c r="C249" s="93" t="inlineStr">
        <is>
          <t>수딩크림</t>
        </is>
      </c>
      <c r="D249" s="93" t="inlineStr">
        <is>
          <t>200831=수딩크림 100ml</t>
        </is>
      </c>
      <c r="E249" s="93" t="n"/>
      <c r="F249" s="6" t="n">
        <v>190801</v>
      </c>
      <c r="G249" s="7">
        <f>B249&amp;C249&amp;D249&amp;F249</f>
        <v/>
      </c>
      <c r="H249" s="6" t="n">
        <v>30290</v>
      </c>
      <c r="I249" s="138" t="n">
        <v>0.092</v>
      </c>
      <c r="J249" s="6" t="n">
        <v>4275</v>
      </c>
      <c r="K249" s="139" t="n">
        <v>752</v>
      </c>
    </row>
    <row r="250" hidden="1" ht="16.8" customHeight="1" s="92" thickTop="1">
      <c r="B250" s="5" t="inlineStr">
        <is>
          <t>쇼피대만</t>
        </is>
      </c>
      <c r="C250" s="93" t="inlineStr">
        <is>
          <t>머드크림마스크</t>
        </is>
      </c>
      <c r="D250" s="93" t="inlineStr">
        <is>
          <t>200831=머드크림마스크 100ml</t>
        </is>
      </c>
      <c r="E250" s="93" t="n"/>
      <c r="F250" s="6" t="n">
        <v>190801</v>
      </c>
      <c r="G250" s="7">
        <f>B250&amp;C250&amp;D250&amp;F250</f>
        <v/>
      </c>
      <c r="H250" s="6" t="n">
        <v>19978</v>
      </c>
      <c r="I250" s="138" t="n">
        <v>0.092</v>
      </c>
      <c r="J250" s="6" t="n">
        <v>1442</v>
      </c>
      <c r="K250" s="139" t="n">
        <v>496</v>
      </c>
    </row>
    <row r="251" hidden="1" ht="16.8" customHeight="1" s="92" thickTop="1">
      <c r="B251" s="5" t="inlineStr">
        <is>
          <t>쇼피대만</t>
        </is>
      </c>
      <c r="C251" s="93" t="inlineStr">
        <is>
          <t>클렌징폼</t>
        </is>
      </c>
      <c r="D251" s="93" t="inlineStr">
        <is>
          <t>200831=클렌징폼 120ml</t>
        </is>
      </c>
      <c r="E251" s="93" t="n"/>
      <c r="F251" s="6" t="n">
        <v>190801</v>
      </c>
      <c r="G251" s="7">
        <f>B251&amp;C251&amp;D251&amp;F251</f>
        <v/>
      </c>
      <c r="H251" s="6" t="n">
        <v>12567</v>
      </c>
      <c r="I251" s="138" t="n">
        <v>0.092</v>
      </c>
      <c r="J251" s="6" t="n">
        <v>2750</v>
      </c>
      <c r="K251" s="139" t="n">
        <v>312</v>
      </c>
    </row>
    <row r="252" hidden="1" ht="16.8" customHeight="1" s="92" thickTop="1">
      <c r="B252" s="5" t="inlineStr">
        <is>
          <t>쇼피대만</t>
        </is>
      </c>
      <c r="C252" s="93" t="inlineStr">
        <is>
          <t>앰플</t>
        </is>
      </c>
      <c r="D252" s="93" t="inlineStr">
        <is>
          <t>200831=앰플 30ml</t>
        </is>
      </c>
      <c r="E252" s="93" t="n"/>
      <c r="F252" s="6" t="n">
        <v>190801</v>
      </c>
      <c r="G252" s="7">
        <f>B252&amp;C252&amp;D252&amp;F252</f>
        <v/>
      </c>
      <c r="H252" s="6" t="n">
        <v>26101</v>
      </c>
      <c r="I252" s="138" t="n">
        <v>0.092</v>
      </c>
      <c r="J252" s="6" t="n">
        <v>3397</v>
      </c>
      <c r="K252" s="139" t="n">
        <v>648</v>
      </c>
    </row>
    <row r="253" hidden="1" ht="16.8" customHeight="1" s="92" thickTop="1">
      <c r="B253" s="5" t="inlineStr">
        <is>
          <t>쇼피대만</t>
        </is>
      </c>
      <c r="C253" s="93" t="inlineStr">
        <is>
          <t>선크림</t>
        </is>
      </c>
      <c r="D253" s="93" t="inlineStr">
        <is>
          <t>200831=선크림 50ml</t>
        </is>
      </c>
      <c r="E253" s="93" t="n"/>
      <c r="F253" s="6" t="n">
        <v>190801</v>
      </c>
      <c r="G253" s="7">
        <f>B253&amp;C253&amp;D253&amp;F253</f>
        <v/>
      </c>
      <c r="H253" s="6" t="n">
        <v>19978</v>
      </c>
      <c r="I253" s="138" t="n">
        <v>0.092</v>
      </c>
      <c r="J253" s="6" t="n">
        <v>2345</v>
      </c>
      <c r="K253" s="139" t="n">
        <v>496</v>
      </c>
    </row>
    <row r="254" hidden="1" ht="16.8" customHeight="1" s="92" thickTop="1">
      <c r="B254" s="5" t="inlineStr">
        <is>
          <t>쇼피대만</t>
        </is>
      </c>
      <c r="C254" s="93" t="inlineStr">
        <is>
          <t>토너</t>
        </is>
      </c>
      <c r="D254" s="93" t="inlineStr">
        <is>
          <t>200831=250ml = 화장솜 60P</t>
        </is>
      </c>
      <c r="E254" s="93" t="n"/>
      <c r="F254" s="6" t="n">
        <v>190801</v>
      </c>
      <c r="G254" s="7">
        <f>B254&amp;C254&amp;D254&amp;F254</f>
        <v/>
      </c>
      <c r="H254" s="6" t="n">
        <v>2497</v>
      </c>
      <c r="I254" s="138" t="n">
        <v>0.092</v>
      </c>
      <c r="J254" s="6" t="n">
        <v>1110</v>
      </c>
      <c r="K254" s="140" t="n">
        <v>62</v>
      </c>
    </row>
    <row r="255" hidden="1" ht="16.8" customHeight="1" s="92" thickTop="1">
      <c r="B255" s="5" t="inlineStr">
        <is>
          <t>쇼피대만</t>
        </is>
      </c>
      <c r="C255" s="93" t="inlineStr">
        <is>
          <t>토너</t>
        </is>
      </c>
      <c r="D255" s="93" t="inlineStr">
        <is>
          <t>200831=250ml = 화장솜 60P X 2</t>
        </is>
      </c>
      <c r="E255" s="93" t="n"/>
      <c r="F255" s="6" t="n">
        <v>190801</v>
      </c>
      <c r="G255" s="7">
        <f>B255&amp;C255&amp;D255&amp;F255</f>
        <v/>
      </c>
      <c r="H255" s="6" t="n">
        <v>3544</v>
      </c>
      <c r="I255" s="138" t="n">
        <v>0.092</v>
      </c>
      <c r="J255" s="6" t="n">
        <v>2220</v>
      </c>
      <c r="K255" s="140" t="n">
        <v>88</v>
      </c>
    </row>
    <row r="256" hidden="1" ht="16.8" customHeight="1" s="92" thickTop="1">
      <c r="B256" s="5" t="inlineStr">
        <is>
          <t>쇼피베트남</t>
        </is>
      </c>
      <c r="C256" s="93" t="inlineStr">
        <is>
          <t>토너</t>
        </is>
      </c>
      <c r="D256" s="93" t="inlineStr">
        <is>
          <t>200831=250ml</t>
        </is>
      </c>
      <c r="E256" s="93" t="n"/>
      <c r="F256" s="6" t="n">
        <v>190801</v>
      </c>
      <c r="G256" s="7">
        <f>B256&amp;C256&amp;D256&amp;F256</f>
        <v/>
      </c>
      <c r="H256" s="6" t="n">
        <v>25296</v>
      </c>
      <c r="I256" s="27" t="n">
        <v>0.08</v>
      </c>
      <c r="J256" s="6" t="n">
        <v>3260</v>
      </c>
      <c r="K256" s="141" t="n">
        <v>496000</v>
      </c>
    </row>
    <row r="257" hidden="1" ht="16.8" customHeight="1" s="92" thickTop="1">
      <c r="B257" s="5" t="inlineStr">
        <is>
          <t>쇼피베트남</t>
        </is>
      </c>
      <c r="C257" s="93" t="inlineStr">
        <is>
          <t>토너</t>
        </is>
      </c>
      <c r="D257" s="93" t="inlineStr">
        <is>
          <t>200831=500ml</t>
        </is>
      </c>
      <c r="E257" s="93" t="n"/>
      <c r="F257" s="6" t="n">
        <v>190801</v>
      </c>
      <c r="G257" s="7">
        <f>B257&amp;C257&amp;D257&amp;F257</f>
        <v/>
      </c>
      <c r="H257" s="6" t="n">
        <v>44880</v>
      </c>
      <c r="I257" s="27" t="n">
        <v>0.08</v>
      </c>
      <c r="J257" s="6" t="n">
        <v>4725</v>
      </c>
      <c r="K257" s="141" t="n">
        <v>880000</v>
      </c>
    </row>
    <row r="258" hidden="1" ht="16.8" customHeight="1" s="92" thickTop="1">
      <c r="B258" s="5" t="inlineStr">
        <is>
          <t>쇼피베트남</t>
        </is>
      </c>
      <c r="C258" s="93" t="inlineStr">
        <is>
          <t>마스크팩</t>
        </is>
      </c>
      <c r="D258" s="93" t="inlineStr">
        <is>
          <t>200831=마스크팩 10매</t>
        </is>
      </c>
      <c r="E258" s="93" t="n"/>
      <c r="F258" s="6" t="n">
        <v>190801</v>
      </c>
      <c r="G258" s="7">
        <f>B258&amp;C258&amp;D258&amp;F258</f>
        <v/>
      </c>
      <c r="H258" s="6" t="n">
        <v>40392</v>
      </c>
      <c r="I258" s="27" t="n">
        <v>0.08</v>
      </c>
      <c r="J258" s="6" t="n">
        <v>3970</v>
      </c>
      <c r="K258" s="141" t="n">
        <v>792000</v>
      </c>
    </row>
    <row r="259" hidden="1" ht="16.8" customHeight="1" s="92" thickTop="1">
      <c r="B259" s="5" t="inlineStr">
        <is>
          <t>쇼피베트남</t>
        </is>
      </c>
      <c r="C259" s="93" t="inlineStr">
        <is>
          <t>수딩크림</t>
        </is>
      </c>
      <c r="D259" s="93" t="inlineStr">
        <is>
          <t>200831=수딩크림 100ml</t>
        </is>
      </c>
      <c r="E259" s="93" t="n"/>
      <c r="F259" s="6" t="n">
        <v>190801</v>
      </c>
      <c r="G259" s="7">
        <f>B259&amp;C259&amp;D259&amp;F259</f>
        <v/>
      </c>
      <c r="H259" s="6" t="n">
        <v>38352</v>
      </c>
      <c r="I259" s="27" t="n">
        <v>0.08</v>
      </c>
      <c r="J259" s="6" t="n">
        <v>4275</v>
      </c>
      <c r="K259" s="141" t="n">
        <v>752000</v>
      </c>
    </row>
    <row r="260" hidden="1" ht="16.8" customHeight="1" s="92" thickTop="1">
      <c r="B260" s="5" t="inlineStr">
        <is>
          <t>쇼피베트남</t>
        </is>
      </c>
      <c r="C260" s="93" t="inlineStr">
        <is>
          <t>머드크림마스크</t>
        </is>
      </c>
      <c r="D260" s="93" t="inlineStr">
        <is>
          <t>200831=머드크림마스크 100ml</t>
        </is>
      </c>
      <c r="E260" s="93" t="n"/>
      <c r="F260" s="6" t="n">
        <v>190801</v>
      </c>
      <c r="G260" s="7">
        <f>B260&amp;C260&amp;D260&amp;F260</f>
        <v/>
      </c>
      <c r="H260" s="6" t="n">
        <v>25296</v>
      </c>
      <c r="I260" s="27" t="n">
        <v>0.08</v>
      </c>
      <c r="J260" s="6" t="n">
        <v>1442</v>
      </c>
      <c r="K260" s="141" t="n">
        <v>496000</v>
      </c>
    </row>
    <row r="261" hidden="1" ht="16.8" customHeight="1" s="92" thickTop="1">
      <c r="B261" s="5" t="inlineStr">
        <is>
          <t>쇼피베트남</t>
        </is>
      </c>
      <c r="C261" s="93" t="inlineStr">
        <is>
          <t>클렌징폼</t>
        </is>
      </c>
      <c r="D261" s="93" t="inlineStr">
        <is>
          <t>200831=클렌징폼 120ml</t>
        </is>
      </c>
      <c r="E261" s="93" t="n"/>
      <c r="F261" s="6" t="n">
        <v>190801</v>
      </c>
      <c r="G261" s="7">
        <f>B261&amp;C261&amp;D261&amp;F261</f>
        <v/>
      </c>
      <c r="H261" s="6" t="n">
        <v>15912</v>
      </c>
      <c r="I261" s="27" t="n">
        <v>0.08</v>
      </c>
      <c r="J261" s="6" t="n">
        <v>2750</v>
      </c>
      <c r="K261" s="141" t="n">
        <v>312000</v>
      </c>
    </row>
    <row r="262" hidden="1" ht="16.8" customHeight="1" s="92" thickTop="1">
      <c r="B262" s="5" t="inlineStr">
        <is>
          <t>쇼피베트남</t>
        </is>
      </c>
      <c r="C262" s="93" t="inlineStr">
        <is>
          <t>앰플</t>
        </is>
      </c>
      <c r="D262" s="93" t="inlineStr">
        <is>
          <t>200831=앰플 30ml</t>
        </is>
      </c>
      <c r="E262" s="93" t="n"/>
      <c r="F262" s="6" t="n">
        <v>190801</v>
      </c>
      <c r="G262" s="7">
        <f>B262&amp;C262&amp;D262&amp;F262</f>
        <v/>
      </c>
      <c r="H262" s="6" t="n">
        <v>33048</v>
      </c>
      <c r="I262" s="27" t="n">
        <v>0.08</v>
      </c>
      <c r="J262" s="6" t="n">
        <v>3397</v>
      </c>
      <c r="K262" s="141" t="n">
        <v>648000</v>
      </c>
    </row>
    <row r="263" hidden="1" ht="16.8" customHeight="1" s="92" thickTop="1">
      <c r="B263" s="5" t="inlineStr">
        <is>
          <t>쇼피베트남</t>
        </is>
      </c>
      <c r="C263" s="93" t="inlineStr">
        <is>
          <t>선크림</t>
        </is>
      </c>
      <c r="D263" s="93" t="inlineStr">
        <is>
          <t>200831=선크림 50ml</t>
        </is>
      </c>
      <c r="E263" s="93" t="n"/>
      <c r="F263" s="6" t="n">
        <v>190801</v>
      </c>
      <c r="G263" s="7">
        <f>B263&amp;C263&amp;D263&amp;F263</f>
        <v/>
      </c>
      <c r="H263" s="6" t="n">
        <v>25296</v>
      </c>
      <c r="I263" s="27" t="n">
        <v>0.08</v>
      </c>
      <c r="J263" s="6" t="n">
        <v>2345</v>
      </c>
      <c r="K263" s="141" t="n">
        <v>496000</v>
      </c>
    </row>
    <row r="264" hidden="1" ht="16.8" customHeight="1" s="92" thickTop="1">
      <c r="B264" s="5" t="inlineStr">
        <is>
          <t>쇼피베트남</t>
        </is>
      </c>
      <c r="C264" s="93" t="inlineStr">
        <is>
          <t>토너</t>
        </is>
      </c>
      <c r="D264" s="93" t="inlineStr">
        <is>
          <t>200831=250ml = 화장솜 60P</t>
        </is>
      </c>
      <c r="E264" s="93" t="n"/>
      <c r="F264" s="6" t="n">
        <v>190801</v>
      </c>
      <c r="G264" s="7">
        <f>B264&amp;C264&amp;D264&amp;F264</f>
        <v/>
      </c>
      <c r="H264" s="6" t="n">
        <v>3162</v>
      </c>
      <c r="I264" s="27" t="n">
        <v>0.08</v>
      </c>
      <c r="J264" s="6" t="n">
        <v>1110</v>
      </c>
      <c r="K264" s="141" t="n">
        <v>62000</v>
      </c>
    </row>
    <row r="265" hidden="1" ht="16.8" customHeight="1" s="92" thickTop="1">
      <c r="B265" s="5" t="inlineStr">
        <is>
          <t>쇼피베트남</t>
        </is>
      </c>
      <c r="C265" s="93" t="inlineStr">
        <is>
          <t>토너</t>
        </is>
      </c>
      <c r="D265" s="93" t="inlineStr">
        <is>
          <t>200831=250ml = 화장솜 60P X 2</t>
        </is>
      </c>
      <c r="E265" s="93" t="n"/>
      <c r="F265" s="6" t="n">
        <v>190801</v>
      </c>
      <c r="G265" s="7">
        <f>B265&amp;C265&amp;D265&amp;F265</f>
        <v/>
      </c>
      <c r="H265" s="6" t="n">
        <v>4488</v>
      </c>
      <c r="I265" s="27" t="n">
        <v>0.08</v>
      </c>
      <c r="J265" s="6" t="n">
        <v>2220</v>
      </c>
      <c r="K265" s="141" t="n">
        <v>88000</v>
      </c>
    </row>
    <row r="266" hidden="1" ht="16.8" customHeight="1" s="92" thickTop="1">
      <c r="B266" s="5" t="inlineStr">
        <is>
          <t>쇼피싱가폴</t>
        </is>
      </c>
      <c r="C266" s="93" t="inlineStr">
        <is>
          <t>토너</t>
        </is>
      </c>
      <c r="D266" s="93" t="inlineStr">
        <is>
          <t>200831=250ml</t>
        </is>
      </c>
      <c r="E266" s="93" t="n"/>
      <c r="F266" s="6" t="n">
        <v>190801</v>
      </c>
      <c r="G266" s="7">
        <f>B266&amp;C266&amp;D266&amp;F266</f>
        <v/>
      </c>
      <c r="H266" s="6" t="n">
        <v>23073</v>
      </c>
      <c r="I266" s="30" t="n">
        <v>0.07140000000000001</v>
      </c>
      <c r="J266" s="6" t="n">
        <v>3260</v>
      </c>
      <c r="K266" s="142" t="inlineStr">
        <is>
          <t>S$26.5</t>
        </is>
      </c>
    </row>
    <row r="267" hidden="1" ht="16.8" customHeight="1" s="92" thickTop="1">
      <c r="B267" s="5" t="inlineStr">
        <is>
          <t>쇼피싱가폴</t>
        </is>
      </c>
      <c r="C267" s="93" t="inlineStr">
        <is>
          <t>토너</t>
        </is>
      </c>
      <c r="D267" s="93" t="inlineStr">
        <is>
          <t>200831=500ml</t>
        </is>
      </c>
      <c r="E267" s="93" t="n"/>
      <c r="F267" s="6" t="n">
        <v>190801</v>
      </c>
      <c r="G267" s="7">
        <f>B267&amp;C267&amp;D267&amp;F267</f>
        <v/>
      </c>
      <c r="H267" s="6" t="n">
        <v>44841</v>
      </c>
      <c r="I267" s="30" t="n">
        <v>0.07140000000000001</v>
      </c>
      <c r="J267" s="6" t="n">
        <v>4725</v>
      </c>
      <c r="K267" s="142" t="inlineStr">
        <is>
          <t>S$51.5</t>
        </is>
      </c>
    </row>
    <row r="268" hidden="1" ht="16.8" customHeight="1" s="92" thickTop="1">
      <c r="B268" s="5" t="inlineStr">
        <is>
          <t>쇼피싱가폴</t>
        </is>
      </c>
      <c r="C268" s="93" t="inlineStr">
        <is>
          <t>마스크팩</t>
        </is>
      </c>
      <c r="D268" s="93" t="inlineStr">
        <is>
          <t>200831=마스크팩 10매</t>
        </is>
      </c>
      <c r="E268" s="93" t="n"/>
      <c r="F268" s="6" t="n">
        <v>190801</v>
      </c>
      <c r="G268" s="7">
        <f>B268&amp;C268&amp;D268&amp;F268</f>
        <v/>
      </c>
      <c r="H268" s="6" t="n">
        <v>40052</v>
      </c>
      <c r="I268" s="30" t="n">
        <v>0.07140000000000001</v>
      </c>
      <c r="J268" s="6" t="n">
        <v>3970</v>
      </c>
      <c r="K268" s="142" t="inlineStr">
        <is>
          <t>S$46</t>
        </is>
      </c>
    </row>
    <row r="269" hidden="1" ht="16.8" customHeight="1" s="92" thickTop="1">
      <c r="B269" s="5" t="inlineStr">
        <is>
          <t>쇼피싱가폴</t>
        </is>
      </c>
      <c r="C269" s="93" t="inlineStr">
        <is>
          <t>수딩크림</t>
        </is>
      </c>
      <c r="D269" s="93" t="inlineStr">
        <is>
          <t>200831=수딩크림 100ml</t>
        </is>
      </c>
      <c r="E269" s="93" t="n"/>
      <c r="F269" s="6" t="n">
        <v>190801</v>
      </c>
      <c r="G269" s="7">
        <f>B269&amp;C269&amp;D269&amp;F269</f>
        <v/>
      </c>
      <c r="H269" s="6" t="n">
        <v>36569</v>
      </c>
      <c r="I269" s="30" t="n">
        <v>0.07140000000000001</v>
      </c>
      <c r="J269" s="6" t="n">
        <v>4275</v>
      </c>
      <c r="K269" s="142" t="inlineStr">
        <is>
          <t>S$42</t>
        </is>
      </c>
    </row>
    <row r="270" hidden="1" ht="16.8" customHeight="1" s="92" thickTop="1">
      <c r="B270" s="5" t="inlineStr">
        <is>
          <t>쇼피싱가폴</t>
        </is>
      </c>
      <c r="C270" s="93" t="inlineStr">
        <is>
          <t>머드크림마스크</t>
        </is>
      </c>
      <c r="D270" s="93" t="inlineStr">
        <is>
          <t>200831=머드크림마스크 100ml</t>
        </is>
      </c>
      <c r="E270" s="93" t="n"/>
      <c r="F270" s="6" t="n">
        <v>190801</v>
      </c>
      <c r="G270" s="7">
        <f>B270&amp;C270&amp;D270&amp;F270</f>
        <v/>
      </c>
      <c r="H270" s="6" t="n">
        <v>24379</v>
      </c>
      <c r="I270" s="30" t="n">
        <v>0.07140000000000001</v>
      </c>
      <c r="J270" s="6" t="n">
        <v>1442</v>
      </c>
      <c r="K270" s="142" t="inlineStr">
        <is>
          <t>S$28</t>
        </is>
      </c>
    </row>
    <row r="271" hidden="1" ht="16.8" customHeight="1" s="92" thickTop="1">
      <c r="B271" s="5" t="inlineStr">
        <is>
          <t>쇼피싱가폴</t>
        </is>
      </c>
      <c r="C271" s="93" t="inlineStr">
        <is>
          <t>클렌징폼</t>
        </is>
      </c>
      <c r="D271" s="93" t="inlineStr">
        <is>
          <t>200831=클렌징폼 120ml</t>
        </is>
      </c>
      <c r="E271" s="93" t="n"/>
      <c r="F271" s="6" t="n">
        <v>190801</v>
      </c>
      <c r="G271" s="7">
        <f>B271&amp;C271&amp;D271&amp;F271</f>
        <v/>
      </c>
      <c r="H271" s="6" t="n">
        <v>16108</v>
      </c>
      <c r="I271" s="30" t="n">
        <v>0.07140000000000001</v>
      </c>
      <c r="J271" s="6" t="n">
        <v>2750</v>
      </c>
      <c r="K271" s="142" t="inlineStr">
        <is>
          <t>S$18.5</t>
        </is>
      </c>
    </row>
    <row r="272" hidden="1" ht="16.8" customHeight="1" s="92" thickTop="1">
      <c r="B272" s="5" t="inlineStr">
        <is>
          <t>쇼피싱가폴</t>
        </is>
      </c>
      <c r="C272" s="93" t="inlineStr">
        <is>
          <t>앰플</t>
        </is>
      </c>
      <c r="D272" s="93" t="inlineStr">
        <is>
          <t>200831=앰플 30ml</t>
        </is>
      </c>
      <c r="E272" s="93" t="n"/>
      <c r="F272" s="6" t="n">
        <v>190801</v>
      </c>
      <c r="G272" s="7">
        <f>B272&amp;C272&amp;D272&amp;F272</f>
        <v/>
      </c>
      <c r="H272" s="6" t="n">
        <v>33086</v>
      </c>
      <c r="I272" s="30" t="n">
        <v>0.07140000000000001</v>
      </c>
      <c r="J272" s="6" t="n">
        <v>3397</v>
      </c>
      <c r="K272" s="142" t="inlineStr">
        <is>
          <t>S$38</t>
        </is>
      </c>
    </row>
    <row r="273" hidden="1" ht="16.8" customHeight="1" s="92" thickTop="1">
      <c r="B273" s="5" t="inlineStr">
        <is>
          <t>쇼피싱가폴</t>
        </is>
      </c>
      <c r="C273" s="93" t="inlineStr">
        <is>
          <t>선크림</t>
        </is>
      </c>
      <c r="D273" s="93" t="inlineStr">
        <is>
          <t>200831=선크림 50ml</t>
        </is>
      </c>
      <c r="E273" s="93" t="n"/>
      <c r="F273" s="6" t="n">
        <v>190801</v>
      </c>
      <c r="G273" s="7">
        <f>B273&amp;C273&amp;D273&amp;F273</f>
        <v/>
      </c>
      <c r="H273" s="6" t="n">
        <v>24379</v>
      </c>
      <c r="I273" s="30" t="n">
        <v>0.07140000000000001</v>
      </c>
      <c r="J273" s="6" t="n">
        <v>2345</v>
      </c>
      <c r="K273" s="142" t="inlineStr">
        <is>
          <t>S$28</t>
        </is>
      </c>
    </row>
    <row r="274" hidden="1" ht="16.8" customHeight="1" s="92" thickTop="1">
      <c r="B274" s="5" t="inlineStr">
        <is>
          <t>쇼피싱가폴</t>
        </is>
      </c>
      <c r="C274" s="93" t="inlineStr">
        <is>
          <t>토너</t>
        </is>
      </c>
      <c r="D274" s="93" t="inlineStr">
        <is>
          <t>200831=250ml = 화장솜 60P</t>
        </is>
      </c>
      <c r="E274" s="93" t="n"/>
      <c r="F274" s="6" t="n">
        <v>190801</v>
      </c>
      <c r="G274" s="7">
        <f>B274&amp;C274&amp;D274&amp;F274</f>
        <v/>
      </c>
      <c r="H274" s="6" t="n">
        <v>4788</v>
      </c>
      <c r="I274" s="30" t="n">
        <v>0.07140000000000001</v>
      </c>
      <c r="J274" s="6" t="n">
        <v>1110</v>
      </c>
      <c r="K274" s="143" t="inlineStr">
        <is>
          <t>S$5.5</t>
        </is>
      </c>
    </row>
    <row r="275" hidden="1" ht="16.8" customHeight="1" s="92" thickTop="1">
      <c r="B275" s="5" t="inlineStr">
        <is>
          <t>쇼피싱가폴</t>
        </is>
      </c>
      <c r="C275" s="93" t="inlineStr">
        <is>
          <t>토너</t>
        </is>
      </c>
      <c r="D275" s="93" t="inlineStr">
        <is>
          <t>200831=250ml = 화장솜 60P X 2</t>
        </is>
      </c>
      <c r="E275" s="93" t="n"/>
      <c r="F275" s="6" t="n">
        <v>190801</v>
      </c>
      <c r="G275" s="7">
        <f>B275&amp;C275&amp;D275&amp;F275</f>
        <v/>
      </c>
      <c r="H275" s="6" t="n">
        <v>7401</v>
      </c>
      <c r="I275" s="30" t="n">
        <v>0.07140000000000001</v>
      </c>
      <c r="J275" s="6" t="n">
        <v>2220</v>
      </c>
      <c r="K275" s="143" t="inlineStr">
        <is>
          <t>S$8.5</t>
        </is>
      </c>
    </row>
    <row r="276" hidden="1" ht="16.8" customHeight="1" s="92" thickTop="1">
      <c r="B276" s="5" t="inlineStr">
        <is>
          <t>쇼피싱가폴</t>
        </is>
      </c>
      <c r="C276" s="93" t="inlineStr">
        <is>
          <t>토너</t>
        </is>
      </c>
      <c r="D276" s="93" t="inlineStr">
        <is>
          <t>200831=500ml = 화장솜 60P</t>
        </is>
      </c>
      <c r="E276" s="93" t="n"/>
      <c r="F276" s="6" t="n">
        <v>190801</v>
      </c>
      <c r="G276" s="7">
        <f>B276&amp;C276&amp;D276&amp;F276</f>
        <v/>
      </c>
      <c r="H276" s="6" t="n">
        <v>3047</v>
      </c>
      <c r="I276" s="30" t="n">
        <v>0.07140000000000001</v>
      </c>
      <c r="J276" s="6" t="n">
        <v>1110</v>
      </c>
      <c r="K276" s="143" t="inlineStr">
        <is>
          <t>S$3.5</t>
        </is>
      </c>
    </row>
    <row r="277" hidden="1" ht="16.8" customHeight="1" s="92" thickTop="1">
      <c r="B277" s="5" t="inlineStr">
        <is>
          <t>쇼피싱가폴</t>
        </is>
      </c>
      <c r="C277" s="93" t="inlineStr">
        <is>
          <t>토너</t>
        </is>
      </c>
      <c r="D277" s="93" t="inlineStr">
        <is>
          <t>200831=500ml = 화장솜 60P X 2</t>
        </is>
      </c>
      <c r="E277" s="93" t="n"/>
      <c r="F277" s="6" t="n">
        <v>190801</v>
      </c>
      <c r="G277" s="7">
        <f>B277&amp;C277&amp;D277&amp;F277</f>
        <v/>
      </c>
      <c r="H277" s="6" t="n">
        <v>6530</v>
      </c>
      <c r="I277" s="30" t="n">
        <v>0.07140000000000001</v>
      </c>
      <c r="J277" s="6" t="n">
        <v>2220</v>
      </c>
      <c r="K277" s="143" t="inlineStr">
        <is>
          <t>S$7.5</t>
        </is>
      </c>
    </row>
    <row r="278" hidden="1" ht="16.8" customHeight="1" s="92" thickTop="1">
      <c r="B278" s="5" t="inlineStr">
        <is>
          <t>라자다싱가폴</t>
        </is>
      </c>
      <c r="C278" s="93" t="inlineStr">
        <is>
          <t>토너</t>
        </is>
      </c>
      <c r="D278" s="93" t="inlineStr">
        <is>
          <t>200831=250ml</t>
        </is>
      </c>
      <c r="E278" s="93" t="n"/>
      <c r="F278" s="6" t="n">
        <v>190801</v>
      </c>
      <c r="G278" s="7">
        <f>B278&amp;C278&amp;D278&amp;F278</f>
        <v/>
      </c>
      <c r="H278" s="6" t="n">
        <v>24383</v>
      </c>
      <c r="I278" s="27" t="n">
        <v>0.07000000000000001</v>
      </c>
      <c r="J278" s="6" t="n">
        <v>3260</v>
      </c>
      <c r="K278" s="45" t="inlineStr">
        <is>
          <t>S$28</t>
        </is>
      </c>
    </row>
    <row r="279" hidden="1" ht="16.8" customHeight="1" s="92" thickTop="1">
      <c r="B279" s="5" t="inlineStr">
        <is>
          <t>라자다싱가폴</t>
        </is>
      </c>
      <c r="C279" s="93" t="inlineStr">
        <is>
          <t>토너</t>
        </is>
      </c>
      <c r="D279" s="93" t="inlineStr">
        <is>
          <t>200831=500ml</t>
        </is>
      </c>
      <c r="E279" s="93" t="n"/>
      <c r="F279" s="6" t="n">
        <v>190801</v>
      </c>
      <c r="G279" s="7">
        <f>B279&amp;C279&amp;D279&amp;F279</f>
        <v/>
      </c>
      <c r="H279" s="6" t="n">
        <v>45283</v>
      </c>
      <c r="I279" s="27" t="n">
        <v>0.07000000000000001</v>
      </c>
      <c r="J279" s="6" t="n">
        <v>4725</v>
      </c>
      <c r="K279" s="45" t="inlineStr">
        <is>
          <t>S$52</t>
        </is>
      </c>
    </row>
    <row r="280" hidden="1" ht="16.8" customHeight="1" s="92" thickTop="1">
      <c r="B280" s="5" t="inlineStr">
        <is>
          <t>라자다싱가폴</t>
        </is>
      </c>
      <c r="C280" s="93" t="inlineStr">
        <is>
          <t>마스크팩</t>
        </is>
      </c>
      <c r="D280" s="93" t="inlineStr">
        <is>
          <t>200831=마스크팩 10매</t>
        </is>
      </c>
      <c r="E280" s="93" t="n"/>
      <c r="F280" s="6" t="n">
        <v>190801</v>
      </c>
      <c r="G280" s="7">
        <f>B280&amp;C280&amp;D280&amp;F280</f>
        <v/>
      </c>
      <c r="H280" s="6" t="n">
        <v>39187</v>
      </c>
      <c r="I280" s="27" t="n">
        <v>0.07000000000000001</v>
      </c>
      <c r="J280" s="6" t="n">
        <v>3970</v>
      </c>
      <c r="K280" s="45" t="inlineStr">
        <is>
          <t>S$45</t>
        </is>
      </c>
    </row>
    <row r="281" hidden="1" ht="16.8" customHeight="1" s="92" thickTop="1">
      <c r="B281" s="5" t="inlineStr">
        <is>
          <t>라자다싱가폴</t>
        </is>
      </c>
      <c r="C281" s="93" t="inlineStr">
        <is>
          <t>수딩크림</t>
        </is>
      </c>
      <c r="D281" s="93" t="inlineStr">
        <is>
          <t>200831=수딩크림 100ml</t>
        </is>
      </c>
      <c r="E281" s="93" t="n"/>
      <c r="F281" s="6" t="n">
        <v>190801</v>
      </c>
      <c r="G281" s="7">
        <f>B281&amp;C281&amp;D281&amp;F281</f>
        <v/>
      </c>
      <c r="H281" s="6" t="n">
        <v>38316</v>
      </c>
      <c r="I281" s="27" t="n">
        <v>0.07000000000000001</v>
      </c>
      <c r="J281" s="6" t="n">
        <v>4275</v>
      </c>
      <c r="K281" s="45" t="inlineStr">
        <is>
          <t>S$44</t>
        </is>
      </c>
    </row>
    <row r="282" hidden="1" ht="16.8" customHeight="1" s="92" thickTop="1">
      <c r="B282" s="5" t="inlineStr">
        <is>
          <t>라자다싱가폴</t>
        </is>
      </c>
      <c r="C282" s="93" t="inlineStr">
        <is>
          <t>머드크림마스크</t>
        </is>
      </c>
      <c r="D282" s="93" t="inlineStr">
        <is>
          <t>200831=머드크림마스크 100ml</t>
        </is>
      </c>
      <c r="E282" s="93" t="n"/>
      <c r="F282" s="6" t="n">
        <v>190801</v>
      </c>
      <c r="G282" s="7">
        <f>B282&amp;C282&amp;D282&amp;F282</f>
        <v/>
      </c>
      <c r="H282" s="6" t="n">
        <v>24383</v>
      </c>
      <c r="I282" s="27" t="n">
        <v>0.07000000000000001</v>
      </c>
      <c r="J282" s="6" t="n">
        <v>1442</v>
      </c>
      <c r="K282" s="45" t="inlineStr">
        <is>
          <t>S$28</t>
        </is>
      </c>
    </row>
    <row r="283" hidden="1" ht="16.8" customHeight="1" s="92" thickTop="1">
      <c r="B283" s="5" t="inlineStr">
        <is>
          <t>라자다싱가폴</t>
        </is>
      </c>
      <c r="C283" s="93" t="inlineStr">
        <is>
          <t>클렌징폼</t>
        </is>
      </c>
      <c r="D283" s="93" t="inlineStr">
        <is>
          <t>200831=클렌징폼 120ml</t>
        </is>
      </c>
      <c r="E283" s="93" t="n"/>
      <c r="F283" s="6" t="n">
        <v>190801</v>
      </c>
      <c r="G283" s="7">
        <f>B283&amp;C283&amp;D283&amp;F283</f>
        <v/>
      </c>
      <c r="H283" s="6" t="n">
        <v>16110</v>
      </c>
      <c r="I283" s="27" t="n">
        <v>0.07000000000000001</v>
      </c>
      <c r="J283" s="6" t="n">
        <v>2750</v>
      </c>
      <c r="K283" s="45" t="inlineStr">
        <is>
          <t>S$18.5</t>
        </is>
      </c>
    </row>
    <row r="284" hidden="1" ht="16.8" customHeight="1" s="92" thickTop="1">
      <c r="B284" s="5" t="inlineStr">
        <is>
          <t>라자다싱가폴</t>
        </is>
      </c>
      <c r="C284" s="93" t="inlineStr">
        <is>
          <t>앰플</t>
        </is>
      </c>
      <c r="D284" s="93" t="inlineStr">
        <is>
          <t>200831=앰플 30ml</t>
        </is>
      </c>
      <c r="E284" s="93" t="n"/>
      <c r="F284" s="6" t="n">
        <v>190801</v>
      </c>
      <c r="G284" s="7">
        <f>B284&amp;C284&amp;D284&amp;F284</f>
        <v/>
      </c>
      <c r="H284" s="6" t="n">
        <v>33091</v>
      </c>
      <c r="I284" s="27" t="n">
        <v>0.07000000000000001</v>
      </c>
      <c r="J284" s="6" t="n">
        <v>3397</v>
      </c>
      <c r="K284" s="45" t="inlineStr">
        <is>
          <t>S$38</t>
        </is>
      </c>
    </row>
    <row r="285" hidden="1" ht="16.8" customHeight="1" s="92" thickTop="1">
      <c r="B285" s="5" t="inlineStr">
        <is>
          <t>라자다싱가폴</t>
        </is>
      </c>
      <c r="C285" s="93" t="inlineStr">
        <is>
          <t>선크림</t>
        </is>
      </c>
      <c r="D285" s="93" t="inlineStr">
        <is>
          <t>200831=선크림 50ml</t>
        </is>
      </c>
      <c r="E285" s="93" t="n"/>
      <c r="F285" s="6" t="n">
        <v>190801</v>
      </c>
      <c r="G285" s="7">
        <f>B285&amp;C285&amp;D285&amp;F285</f>
        <v/>
      </c>
      <c r="H285" s="6" t="n">
        <v>25254</v>
      </c>
      <c r="I285" s="27" t="n">
        <v>0.07000000000000001</v>
      </c>
      <c r="J285" s="6" t="n">
        <v>2345</v>
      </c>
      <c r="K285" s="45" t="inlineStr">
        <is>
          <t>S$29</t>
        </is>
      </c>
    </row>
    <row r="286" hidden="1" ht="16.8" customHeight="1" s="92" thickTop="1">
      <c r="B286" s="5" t="inlineStr">
        <is>
          <t>굿닥</t>
        </is>
      </c>
      <c r="C286" s="93" t="inlineStr">
        <is>
          <t>토너</t>
        </is>
      </c>
      <c r="D286" s="93" t="inlineStr">
        <is>
          <t>250ml</t>
        </is>
      </c>
      <c r="E286" s="93" t="n"/>
      <c r="F286" s="6" t="n">
        <v>190801</v>
      </c>
      <c r="G286" s="7">
        <f>B286&amp;C286&amp;D286&amp;F286</f>
        <v/>
      </c>
      <c r="H286" s="6" t="n">
        <v>25000</v>
      </c>
      <c r="I286" s="27" t="n">
        <v>0.3</v>
      </c>
      <c r="J286" s="6" t="n">
        <v>3260</v>
      </c>
      <c r="K286" s="45" t="n"/>
    </row>
    <row r="287" hidden="1" ht="16.8" customHeight="1" s="92" thickTop="1">
      <c r="B287" s="5" t="inlineStr">
        <is>
          <t>굿닥</t>
        </is>
      </c>
      <c r="C287" s="93" t="inlineStr">
        <is>
          <t>머드크림마스크</t>
        </is>
      </c>
      <c r="D287" s="93" t="inlineStr">
        <is>
          <t>머드크림마스크 100ml</t>
        </is>
      </c>
      <c r="E287" s="93" t="n"/>
      <c r="F287" s="6" t="n">
        <v>190801</v>
      </c>
      <c r="G287" s="7">
        <f>B287&amp;C287&amp;D287&amp;F287</f>
        <v/>
      </c>
      <c r="H287" s="6" t="n">
        <v>25000</v>
      </c>
      <c r="I287" s="27" t="n">
        <v>0.3</v>
      </c>
      <c r="J287" s="6" t="n">
        <v>1442</v>
      </c>
      <c r="K287" s="45" t="n"/>
    </row>
    <row r="288" hidden="1" ht="16.8" customHeight="1" s="92" thickTop="1">
      <c r="B288" s="5" t="inlineStr">
        <is>
          <t>굿닥</t>
        </is>
      </c>
      <c r="C288" s="93" t="inlineStr">
        <is>
          <t>클렌징폼</t>
        </is>
      </c>
      <c r="D288" s="93" t="inlineStr">
        <is>
          <t>클렌징폼 120ml</t>
        </is>
      </c>
      <c r="E288" s="93" t="n"/>
      <c r="F288" s="6" t="n">
        <v>190801</v>
      </c>
      <c r="G288" s="7">
        <f>B288&amp;C288&amp;D288&amp;F288</f>
        <v/>
      </c>
      <c r="H288" s="6" t="n">
        <v>16000</v>
      </c>
      <c r="I288" s="27" t="n">
        <v>0.3</v>
      </c>
      <c r="J288" s="6" t="n">
        <v>2750</v>
      </c>
      <c r="K288" s="45" t="n"/>
    </row>
    <row r="289" hidden="1" ht="16.8" customHeight="1" s="92" thickTop="1">
      <c r="B289" s="5" t="inlineStr">
        <is>
          <t>굿닥</t>
        </is>
      </c>
      <c r="C289" s="93" t="inlineStr">
        <is>
          <t>마스크팩</t>
        </is>
      </c>
      <c r="D289" s="93" t="inlineStr">
        <is>
          <t>마스크팩 1매</t>
        </is>
      </c>
      <c r="E289" s="93" t="n"/>
      <c r="F289" s="6" t="n">
        <v>190801</v>
      </c>
      <c r="G289" s="7">
        <f>B289&amp;C289&amp;D289&amp;F289</f>
        <v/>
      </c>
      <c r="H289" s="6" t="n">
        <v>4000</v>
      </c>
      <c r="I289" s="27" t="n">
        <v>0.3</v>
      </c>
      <c r="J289" s="6" t="n">
        <v>397</v>
      </c>
      <c r="K289" s="45" t="n"/>
    </row>
    <row r="290" hidden="1" ht="16.8" customHeight="1" s="92" thickTop="1">
      <c r="B290" s="5" t="inlineStr">
        <is>
          <t>굿닥</t>
        </is>
      </c>
      <c r="C290" s="93" t="inlineStr">
        <is>
          <t>마스크팩</t>
        </is>
      </c>
      <c r="D290" s="93" t="inlineStr">
        <is>
          <t>마스크팩 10매</t>
        </is>
      </c>
      <c r="E290" s="93" t="n"/>
      <c r="F290" s="6" t="n">
        <v>190801</v>
      </c>
      <c r="G290" s="7">
        <f>B290&amp;C290&amp;D290&amp;F290</f>
        <v/>
      </c>
      <c r="H290" s="6" t="n">
        <v>40000</v>
      </c>
      <c r="I290" s="27" t="n">
        <v>0.3</v>
      </c>
      <c r="J290" s="6" t="n">
        <v>3970</v>
      </c>
      <c r="K290" s="45" t="n"/>
    </row>
    <row r="291" hidden="1" ht="16.8" customHeight="1" s="92" thickTop="1">
      <c r="B291" s="5" t="inlineStr">
        <is>
          <t>굿닥</t>
        </is>
      </c>
      <c r="C291" s="93" t="inlineStr">
        <is>
          <t>앰플</t>
        </is>
      </c>
      <c r="D291" s="93" t="inlineStr">
        <is>
          <t>앰플 30ml</t>
        </is>
      </c>
      <c r="E291" s="93" t="n"/>
      <c r="F291" s="6" t="n">
        <v>190801</v>
      </c>
      <c r="G291" s="7">
        <f>B291&amp;C291&amp;D291&amp;F291</f>
        <v/>
      </c>
      <c r="H291" s="6" t="n">
        <v>33000</v>
      </c>
      <c r="I291" s="27" t="n">
        <v>0.3</v>
      </c>
      <c r="J291" s="6" t="n">
        <v>3397</v>
      </c>
      <c r="K291" s="45" t="n"/>
    </row>
    <row r="292" hidden="1" ht="16.8" customHeight="1" s="92" thickTop="1">
      <c r="B292" s="5" t="inlineStr">
        <is>
          <t>굿닥</t>
        </is>
      </c>
      <c r="C292" s="93" t="inlineStr">
        <is>
          <t>수딩크림</t>
        </is>
      </c>
      <c r="D292" s="93" t="inlineStr">
        <is>
          <t>수딩크림 100ml</t>
        </is>
      </c>
      <c r="E292" s="93" t="n"/>
      <c r="F292" s="6" t="n">
        <v>190801</v>
      </c>
      <c r="G292" s="7">
        <f>B292&amp;C292&amp;D292&amp;F292</f>
        <v/>
      </c>
      <c r="H292" s="6" t="n">
        <v>38000</v>
      </c>
      <c r="I292" s="27" t="n">
        <v>0.3</v>
      </c>
      <c r="J292" s="6" t="n">
        <v>3045</v>
      </c>
      <c r="K292" s="45" t="n"/>
    </row>
    <row r="293" hidden="1" ht="16.8" customHeight="1" s="92" thickTop="1">
      <c r="B293" s="5" t="inlineStr">
        <is>
          <t>굿닥</t>
        </is>
      </c>
      <c r="C293" s="93" t="inlineStr">
        <is>
          <t>선크림</t>
        </is>
      </c>
      <c r="D293" s="93" t="inlineStr">
        <is>
          <t>선크림 50ml</t>
        </is>
      </c>
      <c r="E293" s="93" t="n"/>
      <c r="F293" s="6" t="n">
        <v>190801</v>
      </c>
      <c r="G293" s="7">
        <f>B293&amp;C293&amp;D293&amp;F293</f>
        <v/>
      </c>
      <c r="H293" s="6" t="n">
        <v>25000</v>
      </c>
      <c r="I293" s="27" t="n">
        <v>0.3</v>
      </c>
      <c r="J293" s="6" t="n">
        <v>2345</v>
      </c>
      <c r="K293" s="45" t="n"/>
    </row>
    <row r="294" hidden="1" ht="16.8" customFormat="1" customHeight="1" s="48" thickTop="1">
      <c r="B294" s="48" t="inlineStr">
        <is>
          <t>카페24</t>
        </is>
      </c>
      <c r="C294" s="48" t="inlineStr">
        <is>
          <t>토너</t>
        </is>
      </c>
      <c r="D294" s="48" t="inlineStr">
        <is>
          <t>250ml</t>
        </is>
      </c>
      <c r="F294" s="51" t="n">
        <v>200801</v>
      </c>
      <c r="G294" s="51">
        <f>B294&amp;C294&amp;D294&amp;F294</f>
        <v/>
      </c>
      <c r="H294" s="48" t="n">
        <v>20000</v>
      </c>
      <c r="I294" s="49" t="n">
        <v>0.0585</v>
      </c>
      <c r="J294" s="48" t="n">
        <v>3080</v>
      </c>
      <c r="L294" s="50" t="n"/>
    </row>
    <row r="295" hidden="1" ht="16.8" customHeight="1" s="92" thickTop="1">
      <c r="B295" s="6" t="inlineStr">
        <is>
          <t>카페24</t>
        </is>
      </c>
      <c r="C295" s="6" t="inlineStr">
        <is>
          <t>토너</t>
        </is>
      </c>
      <c r="D295" s="6" t="inlineStr">
        <is>
          <t>250ml 2set</t>
        </is>
      </c>
      <c r="F295" s="7" t="n">
        <v>200801</v>
      </c>
      <c r="G295" s="7">
        <f>B295&amp;C295&amp;D295&amp;F295</f>
        <v/>
      </c>
      <c r="H295" s="6" t="n">
        <v>35000</v>
      </c>
      <c r="I295" s="30" t="n">
        <v>0.0585</v>
      </c>
      <c r="J295" s="6" t="n">
        <v>6160</v>
      </c>
    </row>
    <row r="296" hidden="1" ht="16.8" customHeight="1" s="92" thickTop="1">
      <c r="B296" s="6" t="inlineStr">
        <is>
          <t>W컨셉</t>
        </is>
      </c>
      <c r="C296" s="6" t="inlineStr">
        <is>
          <t>토너</t>
        </is>
      </c>
      <c r="D296" s="6" t="inlineStr">
        <is>
          <t>250ml</t>
        </is>
      </c>
      <c r="F296" s="7" t="n">
        <v>200801</v>
      </c>
      <c r="G296" s="7">
        <f>B296&amp;C296&amp;D296&amp;F296</f>
        <v/>
      </c>
      <c r="H296" s="6" t="n">
        <v>20000</v>
      </c>
      <c r="I296" s="27" t="n">
        <v>0.28</v>
      </c>
      <c r="J296" s="6" t="n">
        <v>3080</v>
      </c>
    </row>
    <row r="297" hidden="1" ht="16.8" customHeight="1" s="92" thickTop="1">
      <c r="B297" s="6" t="inlineStr">
        <is>
          <t>W컨셉</t>
        </is>
      </c>
      <c r="C297" s="6" t="inlineStr">
        <is>
          <t>토너</t>
        </is>
      </c>
      <c r="D297" s="6" t="inlineStr">
        <is>
          <t>250ml 2set</t>
        </is>
      </c>
      <c r="F297" s="7" t="n">
        <v>200801</v>
      </c>
      <c r="G297" s="7">
        <f>B297&amp;C297&amp;D297&amp;F297</f>
        <v/>
      </c>
      <c r="H297" s="6" t="n">
        <v>35000</v>
      </c>
      <c r="I297" s="27" t="n">
        <v>0.28</v>
      </c>
      <c r="J297" s="6" t="n">
        <v>6160</v>
      </c>
    </row>
    <row r="298" hidden="1" ht="16.8" customHeight="1" s="92" thickTop="1">
      <c r="B298" s="6" t="inlineStr">
        <is>
          <t>아누아 CS</t>
        </is>
      </c>
      <c r="C298" s="6" t="inlineStr">
        <is>
          <t>토너</t>
        </is>
      </c>
      <c r="D298" s="6" t="inlineStr">
        <is>
          <t>250ml</t>
        </is>
      </c>
      <c r="F298" s="7" t="n">
        <v>200801</v>
      </c>
      <c r="G298" s="7">
        <f>B298&amp;C298&amp;D298&amp;F298</f>
        <v/>
      </c>
      <c r="H298" s="6" t="n">
        <v>0</v>
      </c>
      <c r="I298" s="27" t="n">
        <v>0</v>
      </c>
      <c r="J298" s="6" t="n">
        <v>3080</v>
      </c>
    </row>
    <row r="299" hidden="1" ht="16.8" customHeight="1" s="92" thickTop="1">
      <c r="B299" s="6" t="inlineStr">
        <is>
          <t>아누아 CS</t>
        </is>
      </c>
      <c r="C299" s="6" t="inlineStr">
        <is>
          <t>토너</t>
        </is>
      </c>
      <c r="D299" s="6" t="inlineStr">
        <is>
          <t>250ml 2set</t>
        </is>
      </c>
      <c r="F299" s="7" t="n">
        <v>200801</v>
      </c>
      <c r="G299" s="7">
        <f>B299&amp;C299&amp;D299&amp;F299</f>
        <v/>
      </c>
      <c r="H299" s="6" t="n">
        <v>0</v>
      </c>
      <c r="I299" s="27" t="n">
        <v>0</v>
      </c>
      <c r="J299" s="6" t="n">
        <v>6160</v>
      </c>
    </row>
    <row r="300" hidden="1" ht="16.8" customHeight="1" s="92" thickTop="1">
      <c r="B300" s="6" t="inlineStr">
        <is>
          <t>카페24</t>
        </is>
      </c>
      <c r="C300" s="6" t="inlineStr">
        <is>
          <t>토너</t>
        </is>
      </c>
      <c r="D300" s="6" t="inlineStr">
        <is>
          <t>500ml</t>
        </is>
      </c>
      <c r="F300" s="7" t="n">
        <v>200801</v>
      </c>
      <c r="G300" s="7">
        <f>B300&amp;C300&amp;D300&amp;F300</f>
        <v/>
      </c>
      <c r="H300" s="6" t="n">
        <v>33000</v>
      </c>
      <c r="I300" s="30" t="n">
        <v>0.0585</v>
      </c>
      <c r="J300" s="6" t="n">
        <v>4330</v>
      </c>
    </row>
    <row r="301" hidden="1" ht="16.8" customHeight="1" s="92" thickTop="1">
      <c r="B301" s="6" t="inlineStr">
        <is>
          <t>아누아 CS</t>
        </is>
      </c>
      <c r="C301" s="6" t="inlineStr">
        <is>
          <t>토너</t>
        </is>
      </c>
      <c r="D301" s="6" t="inlineStr">
        <is>
          <t>500ml</t>
        </is>
      </c>
      <c r="F301" s="7" t="n">
        <v>200801</v>
      </c>
      <c r="G301" s="7">
        <f>B301&amp;C301&amp;D301&amp;F301</f>
        <v/>
      </c>
      <c r="H301" s="6" t="n">
        <v>0</v>
      </c>
      <c r="I301" s="27" t="n">
        <v>0</v>
      </c>
      <c r="J301" s="6" t="n">
        <v>4330</v>
      </c>
    </row>
    <row r="302" hidden="1" ht="16.8" customHeight="1" s="92" thickTop="1">
      <c r="B302" s="6" t="inlineStr">
        <is>
          <t>큐텐</t>
        </is>
      </c>
      <c r="C302" s="6" t="inlineStr">
        <is>
          <t>토너</t>
        </is>
      </c>
      <c r="D302" s="6" t="inlineStr">
        <is>
          <t>250ml</t>
        </is>
      </c>
      <c r="F302" s="7" t="n">
        <v>200801</v>
      </c>
      <c r="G302" s="7">
        <f>B302&amp;C302&amp;D302&amp;F302</f>
        <v/>
      </c>
      <c r="H302" s="6" t="n">
        <v>31500</v>
      </c>
      <c r="I302" s="27" t="n">
        <v>0.11</v>
      </c>
      <c r="J302" s="6" t="n">
        <v>3080</v>
      </c>
    </row>
    <row r="303" hidden="1" ht="16.8" customHeight="1" s="92" thickTop="1">
      <c r="B303" s="6" t="inlineStr">
        <is>
          <t>큐텐</t>
        </is>
      </c>
      <c r="C303" s="6" t="inlineStr">
        <is>
          <t>토너</t>
        </is>
      </c>
      <c r="D303" s="6" t="inlineStr">
        <is>
          <t>250ml 2set</t>
        </is>
      </c>
      <c r="F303" s="7" t="n">
        <v>200801</v>
      </c>
      <c r="G303" s="7">
        <f>B303&amp;C303&amp;D303&amp;F303</f>
        <v/>
      </c>
      <c r="H303" s="6" t="n">
        <v>44000</v>
      </c>
      <c r="I303" s="27" t="n">
        <v>0.11</v>
      </c>
      <c r="J303" s="6" t="n">
        <v>6160</v>
      </c>
    </row>
    <row r="304" hidden="1" ht="16.8" customHeight="1" s="92" thickTop="1">
      <c r="B304" s="6" t="inlineStr">
        <is>
          <t>아누아 CS</t>
        </is>
      </c>
      <c r="C304" s="6" t="inlineStr">
        <is>
          <t>머드크림마스크</t>
        </is>
      </c>
      <c r="D304" s="6" t="inlineStr">
        <is>
          <t>머드크림마스크 100ml</t>
        </is>
      </c>
      <c r="F304" s="6" t="n">
        <v>200801</v>
      </c>
      <c r="G304" s="7">
        <f>B304&amp;C304&amp;D304&amp;F304</f>
        <v/>
      </c>
      <c r="H304" s="6" t="n">
        <v>0</v>
      </c>
      <c r="I304" s="27" t="n">
        <v>0</v>
      </c>
      <c r="J304" s="6" t="n">
        <v>1442</v>
      </c>
    </row>
    <row r="305" hidden="1" ht="16.8" customHeight="1" s="92" thickTop="1">
      <c r="B305" s="6" t="inlineStr">
        <is>
          <t>아누아 CS</t>
        </is>
      </c>
      <c r="C305" s="6" t="inlineStr">
        <is>
          <t>화장솜</t>
        </is>
      </c>
      <c r="D305" s="6" t="inlineStr">
        <is>
          <t>스킨팩 화장솜 60P</t>
        </is>
      </c>
      <c r="F305" s="6" t="n">
        <v>200801</v>
      </c>
      <c r="G305" s="7">
        <f>B305&amp;C305&amp;D305&amp;F305</f>
        <v/>
      </c>
      <c r="H305" s="6" t="n">
        <v>0</v>
      </c>
      <c r="I305" s="27" t="n">
        <v>0</v>
      </c>
      <c r="J305" s="6" t="n">
        <v>1110</v>
      </c>
    </row>
    <row r="306" hidden="1" ht="16.8" customHeight="1" s="92" thickTop="1">
      <c r="B306" s="6" t="inlineStr">
        <is>
          <t>카페24</t>
        </is>
      </c>
      <c r="C306" s="6" t="inlineStr">
        <is>
          <t>머드크림마스크</t>
        </is>
      </c>
      <c r="D306" s="6" t="inlineStr">
        <is>
          <t>머드크림마스크 100ml</t>
        </is>
      </c>
      <c r="F306" s="6" t="n">
        <v>200801</v>
      </c>
      <c r="G306" s="7">
        <f>B306&amp;C306&amp;D306&amp;F306</f>
        <v/>
      </c>
      <c r="H306" s="6" t="n">
        <v>20000</v>
      </c>
      <c r="I306" s="30" t="n">
        <v>0.0585</v>
      </c>
      <c r="J306" s="6" t="n">
        <v>1442</v>
      </c>
    </row>
    <row r="307" hidden="1" ht="16.8" customHeight="1" s="92" thickTop="1">
      <c r="B307" s="6" t="inlineStr">
        <is>
          <t>글로우데이즈 시코르</t>
        </is>
      </c>
      <c r="C307" s="6" t="inlineStr">
        <is>
          <t>토너</t>
        </is>
      </c>
      <c r="D307" s="6" t="inlineStr">
        <is>
          <t>250ml</t>
        </is>
      </c>
      <c r="F307" s="7" t="n">
        <v>200801</v>
      </c>
      <c r="G307" s="7">
        <f>B307&amp;C307&amp;D307&amp;F307</f>
        <v/>
      </c>
      <c r="H307" s="6" t="n">
        <v>10227</v>
      </c>
      <c r="I307" s="27" t="n">
        <v>0</v>
      </c>
      <c r="J307" s="6" t="n">
        <v>3080</v>
      </c>
    </row>
    <row r="308" hidden="1" ht="16.8" customHeight="1" s="92" thickTop="1">
      <c r="B308" s="6" t="inlineStr">
        <is>
          <t>아누아 CS</t>
        </is>
      </c>
      <c r="C308" s="6" t="inlineStr">
        <is>
          <t>토너</t>
        </is>
      </c>
      <c r="D308" s="6" t="inlineStr">
        <is>
          <t>40ml</t>
        </is>
      </c>
      <c r="F308" s="6" t="n">
        <v>200801</v>
      </c>
      <c r="G308" s="7">
        <f>B308&amp;C308&amp;D308&amp;F308</f>
        <v/>
      </c>
      <c r="H308" s="6" t="n">
        <v>0</v>
      </c>
      <c r="I308" s="27" t="n">
        <v>0</v>
      </c>
      <c r="J308" s="6" t="n">
        <v>1230</v>
      </c>
    </row>
    <row r="309" hidden="1" ht="16.8" customHeight="1" s="92" thickTop="1">
      <c r="B309" s="6" t="inlineStr">
        <is>
          <t>카페24</t>
        </is>
      </c>
      <c r="C309" s="6" t="inlineStr">
        <is>
          <t>화장솜</t>
        </is>
      </c>
      <c r="D309" s="6" t="inlineStr">
        <is>
          <t>스킨팩 화장솜 60P</t>
        </is>
      </c>
      <c r="F309" s="6" t="n">
        <v>200801</v>
      </c>
      <c r="G309" s="7">
        <f>B309&amp;C309&amp;D309&amp;F309</f>
        <v/>
      </c>
      <c r="H309" s="6" t="n">
        <v>4000</v>
      </c>
      <c r="I309" s="30" t="n">
        <v>0.0585</v>
      </c>
      <c r="J309" s="6" t="n">
        <v>1110</v>
      </c>
    </row>
    <row r="310" hidden="1" ht="16.8" customHeight="1" s="92" thickTop="1">
      <c r="B310" s="6" t="inlineStr">
        <is>
          <t>카페24</t>
        </is>
      </c>
      <c r="C310" s="6" t="inlineStr">
        <is>
          <t>토너</t>
        </is>
      </c>
      <c r="D310" s="6" t="inlineStr">
        <is>
          <t>스킨팩 화장솜 60P</t>
        </is>
      </c>
      <c r="F310" s="6" t="n">
        <v>200801</v>
      </c>
      <c r="G310" s="7">
        <f>B310&amp;C310&amp;D310&amp;F310</f>
        <v/>
      </c>
      <c r="H310" s="6" t="n">
        <v>3000</v>
      </c>
      <c r="I310" s="30" t="n">
        <v>0.0585</v>
      </c>
      <c r="J310" s="6" t="n">
        <v>1110</v>
      </c>
    </row>
    <row r="311" hidden="1" ht="16.8" customHeight="1" s="92" thickTop="1">
      <c r="B311" s="6" t="inlineStr">
        <is>
          <t>랄라블라</t>
        </is>
      </c>
      <c r="C311" s="6" t="inlineStr">
        <is>
          <t>토너</t>
        </is>
      </c>
      <c r="D311" s="6" t="inlineStr">
        <is>
          <t>250ml</t>
        </is>
      </c>
      <c r="F311" s="7" t="n">
        <v>200801</v>
      </c>
      <c r="G311" s="7">
        <f>B311&amp;C311&amp;D311&amp;F311</f>
        <v/>
      </c>
      <c r="H311" s="6" t="n">
        <v>9068</v>
      </c>
      <c r="I311" s="27" t="n">
        <v>0</v>
      </c>
      <c r="J311" s="60" t="n">
        <v>3080</v>
      </c>
    </row>
    <row r="312" hidden="1" ht="16.8" customHeight="1" s="92" thickTop="1">
      <c r="B312" s="6" t="inlineStr">
        <is>
          <t>아누아 CS</t>
        </is>
      </c>
      <c r="C312" s="6" t="inlineStr">
        <is>
          <t>클렌징폼</t>
        </is>
      </c>
      <c r="D312" s="6" t="inlineStr">
        <is>
          <t>클렌징폼 120ml</t>
        </is>
      </c>
      <c r="F312" s="7" t="n">
        <v>200801</v>
      </c>
      <c r="G312" s="7">
        <f>B312&amp;C312&amp;D312&amp;F312</f>
        <v/>
      </c>
      <c r="H312" s="6" t="n">
        <v>0</v>
      </c>
      <c r="I312" s="27" t="n">
        <v>0</v>
      </c>
      <c r="J312" s="6" t="n">
        <v>2750</v>
      </c>
    </row>
    <row r="313" hidden="1" ht="16.8" customHeight="1" s="92" thickTop="1">
      <c r="B313" s="6" t="inlineStr">
        <is>
          <t>카페24</t>
        </is>
      </c>
      <c r="C313" s="6" t="inlineStr">
        <is>
          <t>클렌징폼</t>
        </is>
      </c>
      <c r="D313" s="6" t="inlineStr">
        <is>
          <t>클렌징폼 120ml</t>
        </is>
      </c>
      <c r="F313" s="7" t="n">
        <v>200801</v>
      </c>
      <c r="G313" s="7">
        <f>B313&amp;C313&amp;D313&amp;F313</f>
        <v/>
      </c>
      <c r="H313" s="6" t="n">
        <v>13000</v>
      </c>
      <c r="I313" s="30" t="n">
        <v>0.0585</v>
      </c>
      <c r="J313" s="6" t="n">
        <v>2750</v>
      </c>
    </row>
    <row r="314" hidden="1" ht="16.8" customHeight="1" s="92" thickTop="1">
      <c r="B314" s="6" t="inlineStr">
        <is>
          <t>카페24</t>
        </is>
      </c>
      <c r="C314" s="6" t="inlineStr">
        <is>
          <t>머드크림마스크</t>
        </is>
      </c>
      <c r="D314" s="6" t="inlineStr">
        <is>
          <t>머드크림마스크 100ml 2set</t>
        </is>
      </c>
      <c r="F314" s="7" t="n">
        <v>200801</v>
      </c>
      <c r="G314" s="7">
        <f>B314&amp;C314&amp;D314&amp;F314</f>
        <v/>
      </c>
      <c r="H314" s="6" t="n">
        <v>35000</v>
      </c>
      <c r="I314" s="30" t="n">
        <v>0.0585</v>
      </c>
      <c r="J314" s="6" t="n">
        <v>2884</v>
      </c>
    </row>
    <row r="315" hidden="1" ht="16.8" customHeight="1" s="92" thickTop="1">
      <c r="B315" s="6" t="inlineStr">
        <is>
          <t>카페24</t>
        </is>
      </c>
      <c r="C315" s="6" t="inlineStr">
        <is>
          <t>클렌징폼</t>
        </is>
      </c>
      <c r="D315" s="6" t="inlineStr">
        <is>
          <t>클렌징폼 120ml 2set</t>
        </is>
      </c>
      <c r="F315" s="7" t="n">
        <v>200801</v>
      </c>
      <c r="G315" s="7">
        <f>B315&amp;C315&amp;D315&amp;F315</f>
        <v/>
      </c>
      <c r="H315" s="6" t="n">
        <v>24000</v>
      </c>
      <c r="I315" s="30" t="n">
        <v>0.0585</v>
      </c>
      <c r="J315" s="6" t="n">
        <v>2460</v>
      </c>
    </row>
    <row r="316" hidden="1" ht="16.8" customHeight="1" s="92" thickTop="1">
      <c r="B316" s="6" t="inlineStr">
        <is>
          <t>카페24</t>
        </is>
      </c>
      <c r="C316" s="6" t="inlineStr">
        <is>
          <t>클렌징폼</t>
        </is>
      </c>
      <c r="D316" s="6" t="inlineStr">
        <is>
          <t>클렌징폼 120ml 3set</t>
        </is>
      </c>
      <c r="F316" s="7" t="n">
        <v>200801</v>
      </c>
      <c r="G316" s="7">
        <f>B316&amp;C316&amp;D316&amp;F316</f>
        <v/>
      </c>
      <c r="H316" s="6" t="n">
        <v>33000</v>
      </c>
      <c r="I316" s="30" t="n">
        <v>0.0585</v>
      </c>
      <c r="J316" s="6" t="n">
        <v>3690</v>
      </c>
    </row>
    <row r="317" hidden="1" ht="16.8" customHeight="1" s="92" thickTop="1">
      <c r="B317" s="6" t="inlineStr">
        <is>
          <t>스타일쉐어</t>
        </is>
      </c>
      <c r="C317" s="6" t="inlineStr">
        <is>
          <t>토너</t>
        </is>
      </c>
      <c r="D317" s="6" t="inlineStr">
        <is>
          <t>250ml</t>
        </is>
      </c>
      <c r="F317" s="7" t="n">
        <v>200801</v>
      </c>
      <c r="G317" s="7">
        <f>B317&amp;C317&amp;D317&amp;F317</f>
        <v/>
      </c>
      <c r="H317" s="6" t="n">
        <v>20000</v>
      </c>
      <c r="I317" s="27" t="n">
        <v>0.25</v>
      </c>
      <c r="J317" s="6" t="n">
        <v>3080</v>
      </c>
    </row>
    <row r="318" hidden="1" ht="16.8" customHeight="1" s="92" thickTop="1">
      <c r="B318" s="6" t="inlineStr">
        <is>
          <t>스타일쉐어</t>
        </is>
      </c>
      <c r="C318" s="6" t="inlineStr">
        <is>
          <t>토너</t>
        </is>
      </c>
      <c r="D318" s="6" t="inlineStr">
        <is>
          <t>250ml 2set</t>
        </is>
      </c>
      <c r="F318" s="7" t="n">
        <v>200801</v>
      </c>
      <c r="G318" s="7">
        <f>B318&amp;C318&amp;D318&amp;F318</f>
        <v/>
      </c>
      <c r="H318" s="6" t="n">
        <v>35000</v>
      </c>
      <c r="I318" s="27" t="n">
        <v>0.25</v>
      </c>
      <c r="J318" s="6" t="n">
        <v>6160</v>
      </c>
    </row>
    <row r="319" hidden="1" ht="16.8" customHeight="1" s="92" thickTop="1">
      <c r="B319" s="6" t="inlineStr">
        <is>
          <t>스타일쉐어</t>
        </is>
      </c>
      <c r="C319" s="6" t="inlineStr">
        <is>
          <t>토너</t>
        </is>
      </c>
      <c r="D319" s="6" t="inlineStr">
        <is>
          <t>500ml</t>
        </is>
      </c>
      <c r="F319" s="7" t="n">
        <v>200801</v>
      </c>
      <c r="G319" s="7">
        <f>B319&amp;C319&amp;D319&amp;F319</f>
        <v/>
      </c>
      <c r="H319" s="6" t="n">
        <v>33000</v>
      </c>
      <c r="I319" s="27" t="n">
        <v>0.25</v>
      </c>
      <c r="J319" s="6" t="n">
        <v>4330</v>
      </c>
    </row>
    <row r="320" hidden="1" ht="16.8" customHeight="1" s="92" thickTop="1">
      <c r="B320" s="6" t="inlineStr">
        <is>
          <t>스타일쉐어</t>
        </is>
      </c>
      <c r="C320" s="6" t="inlineStr">
        <is>
          <t>머드크림마스크</t>
        </is>
      </c>
      <c r="D320" s="6" t="inlineStr">
        <is>
          <t>머드크림마스크 100ml</t>
        </is>
      </c>
      <c r="F320" s="6" t="n">
        <v>200801</v>
      </c>
      <c r="G320" s="7">
        <f>B320&amp;C320&amp;D320&amp;F320</f>
        <v/>
      </c>
      <c r="H320" s="6" t="n">
        <v>20000</v>
      </c>
      <c r="I320" s="27" t="n">
        <v>0.25</v>
      </c>
      <c r="J320" s="6" t="n">
        <v>1442</v>
      </c>
    </row>
    <row r="321" hidden="1" ht="16.8" customHeight="1" s="92" thickTop="1">
      <c r="B321" s="6" t="inlineStr">
        <is>
          <t>스타일쉐어</t>
        </is>
      </c>
      <c r="C321" s="6" t="inlineStr">
        <is>
          <t>화장솜</t>
        </is>
      </c>
      <c r="D321" s="6" t="inlineStr">
        <is>
          <t>스킨팩 화장솜 60P</t>
        </is>
      </c>
      <c r="F321" s="6" t="n">
        <v>200801</v>
      </c>
      <c r="G321" s="7">
        <f>B321&amp;C321&amp;D321&amp;F321</f>
        <v/>
      </c>
      <c r="H321" s="6" t="n">
        <v>4000</v>
      </c>
      <c r="I321" s="27" t="n">
        <v>0.25</v>
      </c>
      <c r="J321" s="6" t="n">
        <v>1110</v>
      </c>
    </row>
    <row r="322" hidden="1" ht="16.8" customHeight="1" s="92" thickTop="1">
      <c r="B322" s="6" t="inlineStr">
        <is>
          <t>스타일쉐어</t>
        </is>
      </c>
      <c r="C322" s="6" t="inlineStr">
        <is>
          <t>토너</t>
        </is>
      </c>
      <c r="D322" s="6" t="inlineStr">
        <is>
          <t>스킨팩 화장솜 60P</t>
        </is>
      </c>
      <c r="F322" s="6" t="n">
        <v>200801</v>
      </c>
      <c r="G322" s="7">
        <f>B322&amp;C322&amp;D322&amp;F322</f>
        <v/>
      </c>
      <c r="H322" s="6" t="n">
        <v>3000</v>
      </c>
      <c r="I322" s="27" t="n">
        <v>0.25</v>
      </c>
      <c r="J322" s="6" t="n">
        <v>1110</v>
      </c>
    </row>
    <row r="323" hidden="1" ht="16.8" customHeight="1" s="92" thickTop="1">
      <c r="B323" s="6" t="inlineStr">
        <is>
          <t>스타일쉐어</t>
        </is>
      </c>
      <c r="C323" s="6" t="inlineStr">
        <is>
          <t>클렌징폼</t>
        </is>
      </c>
      <c r="D323" s="6" t="inlineStr">
        <is>
          <t>클렌징폼 120ml</t>
        </is>
      </c>
      <c r="F323" s="7" t="n">
        <v>200801</v>
      </c>
      <c r="G323" s="7">
        <f>B323&amp;C323&amp;D323&amp;F323</f>
        <v/>
      </c>
      <c r="H323" s="6" t="n">
        <v>13000</v>
      </c>
      <c r="I323" s="27" t="n">
        <v>0.25</v>
      </c>
      <c r="J323" s="6" t="n">
        <v>2750</v>
      </c>
    </row>
    <row r="324" hidden="1" ht="16.8" customHeight="1" s="92" thickTop="1">
      <c r="B324" s="6" t="inlineStr">
        <is>
          <t>스타일쉐어</t>
        </is>
      </c>
      <c r="C324" s="6" t="inlineStr">
        <is>
          <t>머드크림마스크</t>
        </is>
      </c>
      <c r="D324" s="6" t="inlineStr">
        <is>
          <t>머드크림마스크 100ml 2set</t>
        </is>
      </c>
      <c r="F324" s="7" t="n">
        <v>200801</v>
      </c>
      <c r="G324" s="7">
        <f>B324&amp;C324&amp;D324&amp;F324</f>
        <v/>
      </c>
      <c r="H324" s="6" t="n">
        <v>35000</v>
      </c>
      <c r="I324" s="27" t="n">
        <v>0.25</v>
      </c>
      <c r="J324" s="6" t="n">
        <v>2884</v>
      </c>
    </row>
    <row r="325" hidden="1" ht="16.8" customHeight="1" s="92" thickTop="1">
      <c r="B325" s="6" t="inlineStr">
        <is>
          <t>스타일쉐어</t>
        </is>
      </c>
      <c r="C325" s="6" t="inlineStr">
        <is>
          <t>클렌징폼</t>
        </is>
      </c>
      <c r="D325" s="6" t="inlineStr">
        <is>
          <t>클렌징폼 120ml 2set</t>
        </is>
      </c>
      <c r="F325" s="7" t="n">
        <v>200801</v>
      </c>
      <c r="G325" s="7">
        <f>B325&amp;C325&amp;D325&amp;F325</f>
        <v/>
      </c>
      <c r="H325" s="6" t="n">
        <v>24000</v>
      </c>
      <c r="I325" s="27" t="n">
        <v>0.25</v>
      </c>
      <c r="J325" s="6" t="n">
        <v>2460</v>
      </c>
    </row>
    <row r="326" hidden="1" ht="16.8" customHeight="1" s="92" thickTop="1">
      <c r="B326" s="6" t="inlineStr">
        <is>
          <t>스타일쉐어</t>
        </is>
      </c>
      <c r="C326" s="6" t="inlineStr">
        <is>
          <t>클렌징폼</t>
        </is>
      </c>
      <c r="D326" s="6" t="inlineStr">
        <is>
          <t>클렌징폼 120ml 3set</t>
        </is>
      </c>
      <c r="F326" s="7" t="n">
        <v>200801</v>
      </c>
      <c r="G326" s="7">
        <f>B326&amp;C326&amp;D326&amp;F326</f>
        <v/>
      </c>
      <c r="H326" s="6" t="n">
        <v>33000</v>
      </c>
      <c r="I326" s="27" t="n">
        <v>0.25</v>
      </c>
      <c r="J326" s="6" t="n">
        <v>3690</v>
      </c>
    </row>
    <row r="327" hidden="1" ht="16.8" customHeight="1" s="92" thickTop="1">
      <c r="B327" s="5" t="inlineStr">
        <is>
          <t>랄라블라</t>
        </is>
      </c>
      <c r="C327" s="6" t="inlineStr">
        <is>
          <t>클렌징폼</t>
        </is>
      </c>
      <c r="D327" s="6" t="inlineStr">
        <is>
          <t>클렌징폼 120ml</t>
        </is>
      </c>
      <c r="F327" s="7" t="n">
        <v>200801</v>
      </c>
      <c r="G327" s="7">
        <f>B327&amp;C327&amp;D327&amp;F327</f>
        <v/>
      </c>
      <c r="H327" s="6" t="n">
        <v>6791</v>
      </c>
      <c r="I327" s="27" t="n">
        <v>0</v>
      </c>
      <c r="J327" s="60" t="n">
        <v>2750</v>
      </c>
    </row>
    <row r="328" hidden="1" ht="16.8" customHeight="1" s="92" thickTop="1">
      <c r="B328" s="5" t="inlineStr">
        <is>
          <t>랄라블라</t>
        </is>
      </c>
      <c r="C328" s="6" t="inlineStr">
        <is>
          <t>머드크림마스크</t>
        </is>
      </c>
      <c r="D328" s="6" t="inlineStr">
        <is>
          <t>머드크림마스크 100ml</t>
        </is>
      </c>
      <c r="F328" s="6" t="n">
        <v>200801</v>
      </c>
      <c r="G328" s="7">
        <f>B328&amp;C328&amp;D328&amp;F328</f>
        <v/>
      </c>
      <c r="H328" s="6" t="n">
        <v>9205</v>
      </c>
      <c r="I328" s="27" t="n">
        <v>0</v>
      </c>
      <c r="J328" s="60" t="n">
        <v>1442</v>
      </c>
    </row>
    <row r="329" hidden="1" ht="16.8" customHeight="1" s="92" thickTop="1">
      <c r="B329" s="6" t="inlineStr">
        <is>
          <t>아누아 CS</t>
        </is>
      </c>
      <c r="C329" s="6" t="inlineStr">
        <is>
          <t>토너</t>
        </is>
      </c>
      <c r="D329" s="6" t="inlineStr">
        <is>
          <t>스킨팩 화장솜 60P</t>
        </is>
      </c>
      <c r="F329" s="7" t="n">
        <v>200801</v>
      </c>
      <c r="G329" s="7">
        <f>B329&amp;C329&amp;D329&amp;F329</f>
        <v/>
      </c>
      <c r="H329" s="6" t="n">
        <v>0</v>
      </c>
      <c r="I329" s="27" t="n">
        <v>0</v>
      </c>
      <c r="J329" s="6" t="n">
        <v>1110</v>
      </c>
    </row>
    <row r="330" hidden="1" ht="16.8" customHeight="1" s="92" thickTop="1">
      <c r="B330" s="6" t="inlineStr">
        <is>
          <t>큐텐</t>
        </is>
      </c>
      <c r="C330" s="6" t="inlineStr">
        <is>
          <t>머드크림마스크</t>
        </is>
      </c>
      <c r="D330" s="6" t="inlineStr">
        <is>
          <t>머드크림마스크 100ml</t>
        </is>
      </c>
      <c r="F330" s="7" t="n">
        <v>200801</v>
      </c>
      <c r="G330" s="7">
        <f>B330&amp;C330&amp;D330&amp;F330</f>
        <v/>
      </c>
      <c r="H330" s="6" t="n">
        <v>31500</v>
      </c>
      <c r="I330" s="27" t="n">
        <v>0.11</v>
      </c>
      <c r="J330" s="6" t="n">
        <v>1442</v>
      </c>
    </row>
    <row r="331" hidden="1" ht="16.8" customHeight="1" s="92" thickTop="1">
      <c r="B331" s="6" t="inlineStr">
        <is>
          <t>랄라블라</t>
        </is>
      </c>
      <c r="C331" s="6" t="inlineStr">
        <is>
          <t>토너 기획세트</t>
        </is>
      </c>
      <c r="D331" s="6" t="inlineStr">
        <is>
          <t>토너 기획세트</t>
        </is>
      </c>
      <c r="F331" s="6" t="n">
        <v>200801</v>
      </c>
      <c r="G331" s="7">
        <f>B331&amp;C331&amp;D331&amp;F331</f>
        <v/>
      </c>
      <c r="H331" s="6" t="n">
        <v>9716</v>
      </c>
      <c r="I331" s="27" t="n">
        <v>0</v>
      </c>
      <c r="J331" s="61" t="n">
        <v>5705</v>
      </c>
    </row>
    <row r="332" hidden="1" ht="16.8" customHeight="1" s="92" thickTop="1">
      <c r="B332" s="6" t="inlineStr">
        <is>
          <t>아누아 CS</t>
        </is>
      </c>
      <c r="C332" s="6" t="inlineStr">
        <is>
          <t>마스크팩</t>
        </is>
      </c>
      <c r="D332" s="6" t="inlineStr">
        <is>
          <t>마스크팩 1매</t>
        </is>
      </c>
      <c r="F332" s="6" t="n">
        <v>200801</v>
      </c>
      <c r="G332" s="7">
        <f>B332&amp;C332&amp;D332&amp;F332</f>
        <v/>
      </c>
      <c r="H332" s="6" t="n">
        <v>0</v>
      </c>
      <c r="I332" s="27" t="n">
        <v>0</v>
      </c>
      <c r="J332" s="6" t="n">
        <v>397</v>
      </c>
    </row>
    <row r="333" hidden="1" ht="16.8" customHeight="1" s="92" thickTop="1">
      <c r="B333" s="6" t="inlineStr">
        <is>
          <t>아누아 CS</t>
        </is>
      </c>
      <c r="C333" s="6" t="inlineStr">
        <is>
          <t>마스크팩</t>
        </is>
      </c>
      <c r="D333" s="6" t="inlineStr">
        <is>
          <t>마스크팩 10매</t>
        </is>
      </c>
      <c r="F333" s="6" t="n">
        <v>200801</v>
      </c>
      <c r="G333" s="7">
        <f>B333&amp;C333&amp;D333&amp;F333</f>
        <v/>
      </c>
      <c r="H333" s="6" t="n">
        <v>0</v>
      </c>
      <c r="I333" s="27" t="n">
        <v>0</v>
      </c>
      <c r="J333" s="6" t="n">
        <v>3970</v>
      </c>
    </row>
    <row r="334" hidden="1" ht="16.8" customHeight="1" s="92" thickTop="1">
      <c r="B334" s="6" t="inlineStr">
        <is>
          <t>큐텐</t>
        </is>
      </c>
      <c r="C334" s="6" t="inlineStr">
        <is>
          <t>클렌징폼</t>
        </is>
      </c>
      <c r="D334" s="6" t="inlineStr">
        <is>
          <t>클렌징폼 120ml</t>
        </is>
      </c>
      <c r="F334" s="7" t="n">
        <v>200801</v>
      </c>
      <c r="G334" s="7">
        <f>B334&amp;C334&amp;D334&amp;F334</f>
        <v/>
      </c>
      <c r="H334" s="6" t="n">
        <v>25000</v>
      </c>
      <c r="I334" s="27" t="n">
        <v>0.11</v>
      </c>
      <c r="J334" s="6" t="n">
        <v>2750</v>
      </c>
    </row>
    <row r="335" hidden="1" ht="16.8" customHeight="1" s="92" thickTop="1">
      <c r="B335" s="6" t="inlineStr">
        <is>
          <t>카페24</t>
        </is>
      </c>
      <c r="C335" s="6" t="inlineStr">
        <is>
          <t>마스크팩</t>
        </is>
      </c>
      <c r="D335" s="6" t="inlineStr">
        <is>
          <t>마스크팩 1매</t>
        </is>
      </c>
      <c r="F335" s="6" t="n">
        <v>200801</v>
      </c>
      <c r="G335" s="7">
        <f>B335&amp;C335&amp;D335&amp;F335</f>
        <v/>
      </c>
      <c r="H335" s="6" t="n">
        <v>4000</v>
      </c>
      <c r="I335" s="30" t="n">
        <v>0.0585</v>
      </c>
      <c r="J335" s="6" t="n">
        <v>397</v>
      </c>
    </row>
    <row r="336" hidden="1" ht="16.8" customHeight="1" s="92" thickTop="1">
      <c r="B336" s="6" t="inlineStr">
        <is>
          <t>카페24</t>
        </is>
      </c>
      <c r="C336" s="6" t="inlineStr">
        <is>
          <t>마스크팩</t>
        </is>
      </c>
      <c r="D336" s="6" t="inlineStr">
        <is>
          <t>마스크팩 10매</t>
        </is>
      </c>
      <c r="F336" s="6" t="n">
        <v>200801</v>
      </c>
      <c r="G336" s="7">
        <f>B336&amp;C336&amp;D336&amp;F336</f>
        <v/>
      </c>
      <c r="H336" s="6" t="n">
        <v>20000</v>
      </c>
      <c r="I336" s="30" t="n">
        <v>0.0585</v>
      </c>
      <c r="J336" s="6" t="n">
        <v>3970</v>
      </c>
    </row>
    <row r="337" hidden="1" ht="16.8" customHeight="1" s="92" thickTop="1">
      <c r="B337" s="6" t="inlineStr">
        <is>
          <t>카페24</t>
        </is>
      </c>
      <c r="C337" s="6" t="inlineStr">
        <is>
          <t>토너+머드크림세트</t>
        </is>
      </c>
      <c r="D337" s="6" t="inlineStr">
        <is>
          <t>250ml</t>
        </is>
      </c>
      <c r="F337" s="6" t="n">
        <v>200801</v>
      </c>
      <c r="G337" s="7">
        <f>B337&amp;C337&amp;D337&amp;F337</f>
        <v/>
      </c>
      <c r="H337" s="6" t="n">
        <v>17500</v>
      </c>
      <c r="I337" s="30" t="n">
        <v>0.0585</v>
      </c>
      <c r="J337" s="6" t="n">
        <v>3080</v>
      </c>
    </row>
    <row r="338" hidden="1" ht="16.8" customHeight="1" s="92" thickTop="1">
      <c r="B338" s="6" t="inlineStr">
        <is>
          <t>카페24</t>
        </is>
      </c>
      <c r="C338" s="6" t="inlineStr">
        <is>
          <t>토너+머드크림세트</t>
        </is>
      </c>
      <c r="D338" s="6" t="inlineStr">
        <is>
          <t>머드크림마스크 100ml</t>
        </is>
      </c>
      <c r="F338" s="6" t="n">
        <v>200801</v>
      </c>
      <c r="G338" s="7">
        <f>B338&amp;C338&amp;D338&amp;F338</f>
        <v/>
      </c>
      <c r="H338" s="6" t="n">
        <v>17500</v>
      </c>
      <c r="I338" s="30" t="n">
        <v>0.0585</v>
      </c>
      <c r="J338" s="6" t="n">
        <v>1442</v>
      </c>
    </row>
    <row r="339" hidden="1" ht="16.8" customHeight="1" s="92" thickTop="1">
      <c r="B339" s="5" t="inlineStr">
        <is>
          <t>랄라블라</t>
        </is>
      </c>
      <c r="C339" s="6" t="inlineStr">
        <is>
          <t>마스크팩</t>
        </is>
      </c>
      <c r="D339" s="6" t="inlineStr">
        <is>
          <t>마스크팩 1매</t>
        </is>
      </c>
      <c r="F339" s="6" t="n">
        <v>200801</v>
      </c>
      <c r="G339" s="7">
        <f>B339&amp;C339&amp;D339&amp;F339</f>
        <v/>
      </c>
      <c r="H339" s="6" t="n">
        <v>1073</v>
      </c>
      <c r="I339" s="27" t="n">
        <v>0</v>
      </c>
      <c r="J339" s="60" t="n">
        <v>397</v>
      </c>
    </row>
    <row r="340" hidden="1" ht="16.8" customHeight="1" s="92" thickTop="1">
      <c r="B340" s="6" t="inlineStr">
        <is>
          <t>아누아 CS</t>
        </is>
      </c>
      <c r="C340" s="6" t="inlineStr">
        <is>
          <t>앰플</t>
        </is>
      </c>
      <c r="D340" s="6" t="inlineStr">
        <is>
          <t>앰플 30ml</t>
        </is>
      </c>
      <c r="F340" s="6" t="n">
        <v>200801</v>
      </c>
      <c r="G340" s="7">
        <f>B340&amp;C340&amp;D340&amp;F340</f>
        <v/>
      </c>
      <c r="H340" s="6" t="n">
        <v>0</v>
      </c>
      <c r="I340" s="27" t="n">
        <v>0</v>
      </c>
      <c r="J340" s="6" t="n">
        <v>3397</v>
      </c>
    </row>
    <row r="341" hidden="1" ht="16.8" customHeight="1" s="92" thickTop="1">
      <c r="B341" s="6" t="inlineStr">
        <is>
          <t>아누아 CS</t>
        </is>
      </c>
      <c r="C341" s="6" t="inlineStr">
        <is>
          <t>수딩크림</t>
        </is>
      </c>
      <c r="D341" s="6" t="inlineStr">
        <is>
          <t>수딩크림 100ml</t>
        </is>
      </c>
      <c r="F341" s="6" t="n">
        <v>200801</v>
      </c>
      <c r="G341" s="7">
        <f>B341&amp;C341&amp;D341&amp;F341</f>
        <v/>
      </c>
      <c r="H341" s="6" t="n">
        <v>0</v>
      </c>
      <c r="I341" s="27" t="n">
        <v>0</v>
      </c>
      <c r="J341" s="6" t="n">
        <v>3045</v>
      </c>
    </row>
    <row r="342" hidden="1" ht="16.8" customHeight="1" s="92" thickTop="1">
      <c r="B342" s="6" t="inlineStr">
        <is>
          <t>랄라블라</t>
        </is>
      </c>
      <c r="C342" s="6" t="inlineStr">
        <is>
          <t>앰플</t>
        </is>
      </c>
      <c r="D342" s="6" t="inlineStr">
        <is>
          <t>앰플 30ml</t>
        </is>
      </c>
      <c r="F342" s="6" t="n">
        <v>200801</v>
      </c>
      <c r="G342" s="7">
        <f>B342&amp;C342&amp;D342&amp;F342</f>
        <v/>
      </c>
      <c r="H342" s="6" t="n">
        <v>14600</v>
      </c>
      <c r="I342" s="27" t="n">
        <v>0</v>
      </c>
      <c r="J342" s="60" t="n">
        <v>3397</v>
      </c>
    </row>
    <row r="343" hidden="1" ht="16.8" customHeight="1" s="92" thickTop="1">
      <c r="B343" s="6" t="inlineStr">
        <is>
          <t>랄라블라</t>
        </is>
      </c>
      <c r="C343" s="6" t="inlineStr">
        <is>
          <t>수딩크림</t>
        </is>
      </c>
      <c r="D343" s="6" t="inlineStr">
        <is>
          <t>수딩크림 100ml</t>
        </is>
      </c>
      <c r="F343" s="6" t="n">
        <v>200801</v>
      </c>
      <c r="G343" s="7">
        <f>B343&amp;C343&amp;D343&amp;F343</f>
        <v/>
      </c>
      <c r="H343" s="6" t="n">
        <v>19691</v>
      </c>
      <c r="I343" s="27" t="n">
        <v>0</v>
      </c>
      <c r="J343" s="60" t="n">
        <v>3045</v>
      </c>
    </row>
    <row r="344" hidden="1" ht="16.8" customHeight="1" s="92" thickTop="1">
      <c r="B344" s="6" t="inlineStr">
        <is>
          <t>랄라블라</t>
        </is>
      </c>
      <c r="C344" s="6" t="inlineStr">
        <is>
          <t>토너</t>
        </is>
      </c>
      <c r="D344" s="6" t="inlineStr">
        <is>
          <t>500ml</t>
        </is>
      </c>
      <c r="F344" s="6" t="n">
        <v>200801</v>
      </c>
      <c r="G344" s="7">
        <f>B344&amp;C344&amp;D344&amp;F344</f>
        <v/>
      </c>
      <c r="H344" s="6" t="n">
        <v>15818</v>
      </c>
      <c r="I344" s="27" t="n">
        <v>0</v>
      </c>
      <c r="J344" s="60" t="n">
        <v>4330</v>
      </c>
    </row>
    <row r="345" hidden="1" ht="16.8" customHeight="1" s="92" thickTop="1">
      <c r="B345" s="6" t="inlineStr">
        <is>
          <t>랄라블라</t>
        </is>
      </c>
      <c r="C345" s="6" t="inlineStr">
        <is>
          <t>앰플 기획세트</t>
        </is>
      </c>
      <c r="D345" s="6" t="inlineStr">
        <is>
          <t>앰플 기획세트</t>
        </is>
      </c>
      <c r="F345" s="7" t="n">
        <v>200801</v>
      </c>
      <c r="G345" s="7">
        <f>B345&amp;C345&amp;D345&amp;F345</f>
        <v/>
      </c>
      <c r="H345" s="6" t="n">
        <v>14877</v>
      </c>
      <c r="I345" s="27" t="n">
        <v>0</v>
      </c>
      <c r="J345" s="61" t="n">
        <v>3240</v>
      </c>
      <c r="K345" s="6" t="inlineStr">
        <is>
          <t>끝</t>
        </is>
      </c>
    </row>
    <row r="346" hidden="1" ht="16.8" customHeight="1" s="92" thickTop="1">
      <c r="B346" s="6" t="inlineStr">
        <is>
          <t>랄라블라</t>
        </is>
      </c>
      <c r="C346" s="6" t="inlineStr">
        <is>
          <t>클렌징폼 기획세트</t>
        </is>
      </c>
      <c r="D346" s="6" t="inlineStr">
        <is>
          <t>클렌징폼 기획세트</t>
        </is>
      </c>
      <c r="F346" s="7" t="n">
        <v>200801</v>
      </c>
      <c r="G346" s="7">
        <f>B346&amp;C346&amp;D346&amp;F346</f>
        <v/>
      </c>
      <c r="H346" s="6" t="n">
        <v>6964</v>
      </c>
      <c r="I346" s="27" t="n">
        <v>0</v>
      </c>
      <c r="J346" s="61" t="n">
        <v>3348</v>
      </c>
    </row>
    <row r="347" hidden="1" ht="16.8" customHeight="1" s="92" thickTop="1">
      <c r="B347" s="6" t="inlineStr">
        <is>
          <t>카페24</t>
        </is>
      </c>
      <c r="C347" s="6" t="inlineStr">
        <is>
          <t>앰플</t>
        </is>
      </c>
      <c r="D347" s="6" t="inlineStr">
        <is>
          <t>앰플 30ml</t>
        </is>
      </c>
      <c r="F347" s="6" t="n">
        <v>200801</v>
      </c>
      <c r="G347" s="7">
        <f>B347&amp;C347&amp;D347&amp;F347</f>
        <v/>
      </c>
      <c r="H347" s="6" t="n">
        <v>28000</v>
      </c>
      <c r="I347" s="30" t="n">
        <v>0.0585</v>
      </c>
      <c r="J347" s="6" t="n">
        <v>3397</v>
      </c>
    </row>
    <row r="348" hidden="1" ht="16.8" customHeight="1" s="92" thickTop="1">
      <c r="B348" s="6" t="inlineStr">
        <is>
          <t>카페24</t>
        </is>
      </c>
      <c r="C348" s="6" t="inlineStr">
        <is>
          <t>수딩크림</t>
        </is>
      </c>
      <c r="D348" s="6" t="inlineStr">
        <is>
          <t>수딩크림 100ml</t>
        </is>
      </c>
      <c r="F348" s="6" t="n">
        <v>200801</v>
      </c>
      <c r="G348" s="7">
        <f>B348&amp;C348&amp;D348&amp;F348</f>
        <v/>
      </c>
      <c r="H348" s="6" t="n">
        <v>38000</v>
      </c>
      <c r="I348" s="30" t="n">
        <v>0.0585</v>
      </c>
      <c r="J348" s="6" t="n">
        <v>3045</v>
      </c>
    </row>
    <row r="349" hidden="1" ht="16.8" customHeight="1" s="92" thickTop="1">
      <c r="B349" s="6" t="inlineStr">
        <is>
          <t>글로우데이즈 시코르</t>
        </is>
      </c>
      <c r="C349" s="6" t="inlineStr">
        <is>
          <t>앰플</t>
        </is>
      </c>
      <c r="D349" s="6" t="inlineStr">
        <is>
          <t>앰플 30ml</t>
        </is>
      </c>
      <c r="F349" s="6" t="n">
        <v>200801</v>
      </c>
      <c r="G349" s="7">
        <f>B349&amp;C349&amp;D349&amp;F349</f>
        <v/>
      </c>
      <c r="H349" s="6" t="n">
        <v>13500</v>
      </c>
      <c r="I349" s="27" t="n">
        <v>0</v>
      </c>
      <c r="J349" s="6" t="n">
        <v>3397</v>
      </c>
    </row>
    <row r="350" hidden="1" ht="16.8" customHeight="1" s="92" thickTop="1">
      <c r="B350" s="6" t="inlineStr">
        <is>
          <t>글로우데이즈 시코르</t>
        </is>
      </c>
      <c r="C350" s="6" t="inlineStr">
        <is>
          <t>수딩크림</t>
        </is>
      </c>
      <c r="D350" s="6" t="inlineStr">
        <is>
          <t>수딩크림 100ml</t>
        </is>
      </c>
      <c r="F350" s="6" t="n">
        <v>200801</v>
      </c>
      <c r="G350" s="7">
        <f>B350&amp;C350&amp;D350&amp;F350</f>
        <v/>
      </c>
      <c r="H350" s="6" t="n">
        <v>15545</v>
      </c>
      <c r="I350" s="27" t="n">
        <v>0</v>
      </c>
      <c r="J350" s="6" t="n">
        <v>3045</v>
      </c>
    </row>
    <row r="351" hidden="1" ht="16.8" customHeight="1" s="92" thickTop="1">
      <c r="B351" s="6" t="inlineStr">
        <is>
          <t>글로우데이즈 시코르</t>
        </is>
      </c>
      <c r="C351" s="6" t="inlineStr">
        <is>
          <t>마스크팩</t>
        </is>
      </c>
      <c r="D351" s="6" t="inlineStr">
        <is>
          <t>마스크팩 1매</t>
        </is>
      </c>
      <c r="F351" s="6" t="n">
        <v>200801</v>
      </c>
      <c r="G351" s="7">
        <f>B351&amp;C351&amp;D351&amp;F351</f>
        <v/>
      </c>
      <c r="H351" s="6" t="n">
        <v>1636</v>
      </c>
      <c r="I351" s="27" t="n">
        <v>0</v>
      </c>
      <c r="J351" s="6" t="n">
        <v>397</v>
      </c>
    </row>
    <row r="352" hidden="1" ht="16.8" customHeight="1" s="92" thickTop="1">
      <c r="B352" s="6" t="inlineStr">
        <is>
          <t>글로우데이즈 시코르</t>
        </is>
      </c>
      <c r="C352" s="6" t="inlineStr">
        <is>
          <t>머드크림마스크</t>
        </is>
      </c>
      <c r="D352" s="6" t="inlineStr">
        <is>
          <t>머드크림마스크 100ml</t>
        </is>
      </c>
      <c r="F352" s="7" t="n">
        <v>200801</v>
      </c>
      <c r="G352" s="7">
        <f>B352&amp;C352&amp;D352&amp;F352</f>
        <v/>
      </c>
      <c r="H352" s="6" t="n">
        <v>10227</v>
      </c>
      <c r="I352" s="27" t="n">
        <v>0</v>
      </c>
      <c r="J352" s="6" t="n">
        <v>1442</v>
      </c>
    </row>
    <row r="353" hidden="1" ht="16.8" customHeight="1" s="92" thickTop="1">
      <c r="B353" s="6" t="inlineStr">
        <is>
          <t>글로우데이즈 시코르</t>
        </is>
      </c>
      <c r="C353" s="6" t="inlineStr">
        <is>
          <t>클렌징폼</t>
        </is>
      </c>
      <c r="D353" s="6" t="inlineStr">
        <is>
          <t>클렌징폼 120ml</t>
        </is>
      </c>
      <c r="F353" s="7" t="n">
        <v>200801</v>
      </c>
      <c r="G353" s="7">
        <f>B353&amp;C353&amp;D353&amp;F353</f>
        <v/>
      </c>
      <c r="H353" s="6" t="n">
        <v>6545</v>
      </c>
      <c r="I353" s="27" t="n">
        <v>0</v>
      </c>
      <c r="J353" s="6" t="n">
        <v>2750</v>
      </c>
    </row>
    <row r="354" hidden="1" ht="16.8" customHeight="1" s="92" thickTop="1">
      <c r="B354" s="6" t="inlineStr">
        <is>
          <t>글로우데이즈 시코르</t>
        </is>
      </c>
      <c r="C354" s="6" t="inlineStr">
        <is>
          <t>마스크팩</t>
        </is>
      </c>
      <c r="D354" s="6" t="inlineStr">
        <is>
          <t>마스크팩 10매</t>
        </is>
      </c>
      <c r="F354" s="6" t="n">
        <v>200801</v>
      </c>
      <c r="G354" s="7">
        <f>B354&amp;C354&amp;D354&amp;F354</f>
        <v/>
      </c>
      <c r="H354" s="6" t="n">
        <v>16364</v>
      </c>
      <c r="I354" s="27" t="n">
        <v>0</v>
      </c>
      <c r="J354" s="6" t="n">
        <v>3970</v>
      </c>
    </row>
    <row r="355" hidden="1" ht="16.8" customHeight="1" s="92" thickTop="1">
      <c r="B355" s="6" t="inlineStr">
        <is>
          <t>글로우데이즈 시코르</t>
        </is>
      </c>
      <c r="C355" s="6" t="inlineStr">
        <is>
          <t>토너</t>
        </is>
      </c>
      <c r="D355" s="5" t="inlineStr">
        <is>
          <t>500ml</t>
        </is>
      </c>
      <c r="E355" s="5" t="n"/>
      <c r="F355" s="7" t="n">
        <v>200801</v>
      </c>
      <c r="G355" s="7">
        <f>B355&amp;C355&amp;D355&amp;F355</f>
        <v/>
      </c>
      <c r="H355" s="6" t="n">
        <v>20250</v>
      </c>
      <c r="I355" s="27" t="n">
        <v>0</v>
      </c>
      <c r="J355" s="6" t="n">
        <v>4330</v>
      </c>
    </row>
    <row r="356" hidden="1" ht="16.8" customHeight="1" s="92" thickTop="1">
      <c r="B356" s="6" t="inlineStr">
        <is>
          <t>카페24</t>
        </is>
      </c>
      <c r="C356" s="6" t="inlineStr">
        <is>
          <t>수딩크림</t>
        </is>
      </c>
      <c r="D356" s="6" t="inlineStr">
        <is>
          <t>[플친 단독 30% off] 어성초 78 수딩 크림</t>
        </is>
      </c>
      <c r="F356" s="7" t="n">
        <v>200801</v>
      </c>
      <c r="G356" s="7">
        <f>B356&amp;C356&amp;D356&amp;F356</f>
        <v/>
      </c>
      <c r="H356" s="6" t="n">
        <v>26600</v>
      </c>
      <c r="I356" s="30" t="n">
        <v>0.0585</v>
      </c>
      <c r="J356" s="6" t="n">
        <v>3045</v>
      </c>
    </row>
    <row r="357" hidden="1" ht="16.8" customHeight="1" s="92" thickTop="1">
      <c r="B357" s="6" t="inlineStr">
        <is>
          <t>카페24</t>
        </is>
      </c>
      <c r="C357" s="6" t="inlineStr">
        <is>
          <t>앰플</t>
        </is>
      </c>
      <c r="D357" s="6" t="inlineStr">
        <is>
          <t>[플친 단독 30% off] 어성초 80 수분 진정 앰플</t>
        </is>
      </c>
      <c r="F357" s="7" t="n">
        <v>200801</v>
      </c>
      <c r="G357" s="7">
        <f>B357&amp;C357&amp;D357&amp;F357</f>
        <v/>
      </c>
      <c r="H357" s="6" t="n">
        <v>23000</v>
      </c>
      <c r="I357" s="30" t="n">
        <v>0.0585</v>
      </c>
      <c r="J357" s="6" t="n">
        <v>3397</v>
      </c>
    </row>
    <row r="358" hidden="1" ht="16.8" customHeight="1" s="92" thickTop="1">
      <c r="B358" s="6" t="inlineStr">
        <is>
          <t>카페24</t>
        </is>
      </c>
      <c r="C358" s="6" t="inlineStr">
        <is>
          <t>앰플+수딩크림세트</t>
        </is>
      </c>
      <c r="D358" s="6" t="inlineStr">
        <is>
          <t>[플친 단독 30% off][무료배송] 어성초 앰플 + 수딩 크림 세트</t>
        </is>
      </c>
      <c r="F358" s="7" t="n">
        <v>200801</v>
      </c>
      <c r="G358" s="7">
        <f>B358&amp;C358&amp;D358&amp;F358</f>
        <v/>
      </c>
      <c r="H358" s="6" t="n">
        <v>49600</v>
      </c>
      <c r="I358" s="30" t="n">
        <v>0.0585</v>
      </c>
      <c r="J358" s="6" t="n">
        <v>6442</v>
      </c>
    </row>
    <row r="359" hidden="1" ht="16.8" customHeight="1" s="92" thickTop="1">
      <c r="B359" s="6" t="inlineStr">
        <is>
          <t>큐텐</t>
        </is>
      </c>
      <c r="C359" s="6" t="inlineStr">
        <is>
          <t>앰플</t>
        </is>
      </c>
      <c r="D359" s="6" t="inlineStr">
        <is>
          <t>앰플 30ml</t>
        </is>
      </c>
      <c r="F359" s="6" t="n">
        <v>200801</v>
      </c>
      <c r="G359" s="7">
        <f>B359&amp;C359&amp;D359&amp;F359</f>
        <v/>
      </c>
      <c r="H359" s="6" t="n">
        <v>38000</v>
      </c>
      <c r="I359" s="27" t="n">
        <v>0.11</v>
      </c>
      <c r="J359" s="6" t="n">
        <v>3397</v>
      </c>
    </row>
    <row r="360" hidden="1" ht="16.8" customHeight="1" s="92" thickTop="1">
      <c r="B360" s="6" t="inlineStr">
        <is>
          <t>큐텐</t>
        </is>
      </c>
      <c r="C360" s="6" t="inlineStr">
        <is>
          <t>마스크팩</t>
        </is>
      </c>
      <c r="D360" s="6" t="inlineStr">
        <is>
          <t>마스크팩 10매</t>
        </is>
      </c>
      <c r="F360" s="6" t="n">
        <v>200801</v>
      </c>
      <c r="G360" s="7">
        <f>B360&amp;C360&amp;D360&amp;F360</f>
        <v/>
      </c>
      <c r="H360" s="6" t="n">
        <v>36000</v>
      </c>
      <c r="I360" s="27" t="n">
        <v>0.11</v>
      </c>
      <c r="J360" s="6" t="n">
        <v>3970</v>
      </c>
    </row>
    <row r="361" hidden="1" ht="16.8" customHeight="1" s="92" thickTop="1">
      <c r="B361" s="6" t="inlineStr">
        <is>
          <t>카페24</t>
        </is>
      </c>
      <c r="C361" s="6" t="inlineStr">
        <is>
          <t>어성초진정패키지</t>
        </is>
      </c>
      <c r="D361" s="6" t="inlineStr">
        <is>
          <t>어성초 진정패키지세트</t>
        </is>
      </c>
      <c r="F361" s="6" t="n">
        <v>200801</v>
      </c>
      <c r="G361" s="7">
        <f>B361&amp;C361&amp;D361&amp;F361</f>
        <v/>
      </c>
      <c r="H361" s="6" t="n">
        <v>99000</v>
      </c>
      <c r="I361" s="30" t="n">
        <v>0.0585</v>
      </c>
      <c r="J361" s="6" t="n">
        <v>15137</v>
      </c>
    </row>
    <row r="362" hidden="1" ht="16.8" customHeight="1" s="92" thickTop="1">
      <c r="B362" s="6" t="inlineStr">
        <is>
          <t>랄라블라</t>
        </is>
      </c>
      <c r="C362" s="6" t="inlineStr">
        <is>
          <t>토너 증정기획</t>
        </is>
      </c>
      <c r="D362" s="6" t="inlineStr">
        <is>
          <t>토너 증정기획</t>
        </is>
      </c>
      <c r="F362" s="6" t="n">
        <v>200801</v>
      </c>
      <c r="G362" s="7">
        <f>B362&amp;C362&amp;D362&amp;F362</f>
        <v/>
      </c>
      <c r="H362" s="6" t="n">
        <v>9457</v>
      </c>
      <c r="I362" s="27" t="n">
        <v>0</v>
      </c>
      <c r="J362" s="61" t="n">
        <v>4440</v>
      </c>
    </row>
    <row r="363" hidden="1" ht="16.8" customHeight="1" s="92" thickTop="1">
      <c r="B363" s="6" t="inlineStr">
        <is>
          <t>랄라블라</t>
        </is>
      </c>
      <c r="C363" s="6" t="inlineStr">
        <is>
          <t>수딩크림 증정기획</t>
        </is>
      </c>
      <c r="D363" s="6" t="inlineStr">
        <is>
          <t>수딩크림 증정기획</t>
        </is>
      </c>
      <c r="F363" s="6" t="n">
        <v>200801</v>
      </c>
      <c r="G363" s="7">
        <f>B363&amp;C363&amp;D363&amp;F363</f>
        <v/>
      </c>
      <c r="H363" s="6" t="n">
        <v>17131</v>
      </c>
      <c r="I363" s="27" t="n">
        <v>0</v>
      </c>
      <c r="J363" s="61" t="n">
        <v>4095</v>
      </c>
    </row>
    <row r="364" hidden="1" ht="16.8" customHeight="1" s="92" thickTop="1">
      <c r="B364" s="6" t="inlineStr">
        <is>
          <t>랄라블라</t>
        </is>
      </c>
      <c r="C364" s="6" t="inlineStr">
        <is>
          <t>선크림</t>
        </is>
      </c>
      <c r="D364" s="6" t="inlineStr">
        <is>
          <t>선크림 50ml</t>
        </is>
      </c>
      <c r="F364" s="6" t="n">
        <v>200801</v>
      </c>
      <c r="G364" s="7">
        <f>B364&amp;C364&amp;D364&amp;F364</f>
        <v/>
      </c>
      <c r="H364" s="6" t="n">
        <v>10000</v>
      </c>
      <c r="I364" s="27" t="n">
        <v>0</v>
      </c>
      <c r="J364" s="60" t="n">
        <v>2345</v>
      </c>
    </row>
    <row r="365" hidden="1" ht="16.8" customHeight="1" s="92" thickTop="1">
      <c r="B365" s="6" t="inlineStr">
        <is>
          <t>현대면세점</t>
        </is>
      </c>
      <c r="C365" s="6" t="inlineStr">
        <is>
          <t>토너</t>
        </is>
      </c>
      <c r="D365" s="6" t="inlineStr">
        <is>
          <t>250ml</t>
        </is>
      </c>
      <c r="F365" s="6" t="n">
        <v>200801</v>
      </c>
      <c r="G365" s="7">
        <f>B365&amp;C365&amp;D365&amp;F365</f>
        <v/>
      </c>
      <c r="H365" s="6" t="n">
        <v>6300</v>
      </c>
      <c r="I365" s="27" t="n">
        <v>0</v>
      </c>
      <c r="J365" s="6" t="n">
        <v>3080</v>
      </c>
    </row>
    <row r="366" hidden="1" ht="16.8" customHeight="1" s="92" thickTop="1">
      <c r="B366" s="6" t="inlineStr">
        <is>
          <t>현대면세점</t>
        </is>
      </c>
      <c r="C366" s="6" t="inlineStr">
        <is>
          <t>앰플</t>
        </is>
      </c>
      <c r="D366" s="6" t="inlineStr">
        <is>
          <t>앰플 30ml</t>
        </is>
      </c>
      <c r="F366" s="6" t="n">
        <v>200801</v>
      </c>
      <c r="G366" s="7">
        <f>B366&amp;C366&amp;D366&amp;F366</f>
        <v/>
      </c>
      <c r="H366" s="6" t="n">
        <v>8820</v>
      </c>
      <c r="I366" s="27" t="n">
        <v>0</v>
      </c>
      <c r="J366" s="6" t="n">
        <v>3397</v>
      </c>
    </row>
    <row r="367" hidden="1" ht="16.8" customHeight="1" s="92" thickTop="1">
      <c r="B367" s="6" t="inlineStr">
        <is>
          <t>현대면세점</t>
        </is>
      </c>
      <c r="C367" s="6" t="inlineStr">
        <is>
          <t>토너</t>
        </is>
      </c>
      <c r="D367" s="6" t="inlineStr">
        <is>
          <t>500ml</t>
        </is>
      </c>
      <c r="F367" s="6" t="n">
        <v>200801</v>
      </c>
      <c r="G367" s="7">
        <f>B367&amp;C367&amp;D367&amp;F367</f>
        <v/>
      </c>
      <c r="H367" s="6" t="n">
        <v>10500</v>
      </c>
      <c r="I367" s="27" t="n">
        <v>0</v>
      </c>
      <c r="J367" s="6" t="n">
        <v>4330</v>
      </c>
    </row>
    <row r="368" hidden="1" ht="16.8" customHeight="1" s="92" thickTop="1">
      <c r="B368" s="6" t="inlineStr">
        <is>
          <t>현대면세점</t>
        </is>
      </c>
      <c r="C368" s="6" t="inlineStr">
        <is>
          <t>클렌징폼</t>
        </is>
      </c>
      <c r="D368" s="6" t="inlineStr">
        <is>
          <t>클렌징폼 120ml</t>
        </is>
      </c>
      <c r="F368" s="7" t="n">
        <v>200801</v>
      </c>
      <c r="G368" s="7">
        <f>B368&amp;C368&amp;D368&amp;F368</f>
        <v/>
      </c>
      <c r="H368" s="6" t="n">
        <v>4900</v>
      </c>
      <c r="I368" s="27" t="n">
        <v>0</v>
      </c>
      <c r="J368" s="6" t="n">
        <v>2750</v>
      </c>
    </row>
    <row r="369" hidden="1" ht="16.8" customHeight="1" s="92" thickTop="1">
      <c r="B369" s="6" t="inlineStr">
        <is>
          <t>현대면세점</t>
        </is>
      </c>
      <c r="C369" s="6" t="inlineStr">
        <is>
          <t>머드크림마스크</t>
        </is>
      </c>
      <c r="D369" s="6" t="inlineStr">
        <is>
          <t>머드크림마스크 100ml</t>
        </is>
      </c>
      <c r="F369" s="6" t="n">
        <v>200801</v>
      </c>
      <c r="G369" s="7">
        <f>B369&amp;C369&amp;D369&amp;F369</f>
        <v/>
      </c>
      <c r="H369" s="6" t="n">
        <v>6300</v>
      </c>
      <c r="I369" s="27" t="n">
        <v>0</v>
      </c>
      <c r="J369" s="6" t="n">
        <v>1442</v>
      </c>
    </row>
    <row r="370" hidden="1" ht="16.8" customHeight="1" s="92" thickTop="1">
      <c r="B370" s="6" t="inlineStr">
        <is>
          <t>현대면세점</t>
        </is>
      </c>
      <c r="C370" s="6" t="inlineStr">
        <is>
          <t>마스크팩</t>
        </is>
      </c>
      <c r="D370" s="6" t="inlineStr">
        <is>
          <t>마스크팩 1매</t>
        </is>
      </c>
      <c r="F370" s="6" t="n">
        <v>200801</v>
      </c>
      <c r="G370" s="7">
        <f>B370&amp;C370&amp;D370&amp;F370</f>
        <v/>
      </c>
      <c r="H370" s="6" t="n">
        <v>10500</v>
      </c>
      <c r="I370" s="27" t="n">
        <v>0</v>
      </c>
      <c r="J370" s="6" t="n">
        <v>397</v>
      </c>
    </row>
    <row r="371" hidden="1" ht="16.8" customHeight="1" s="92" thickTop="1">
      <c r="B371" s="6" t="inlineStr">
        <is>
          <t>카페24</t>
        </is>
      </c>
      <c r="C371" s="6" t="inlineStr">
        <is>
          <t>선크림</t>
        </is>
      </c>
      <c r="D371" s="6" t="inlineStr">
        <is>
          <t>선크림 50ml</t>
        </is>
      </c>
      <c r="F371" s="6" t="n">
        <v>200801</v>
      </c>
      <c r="G371" s="7">
        <f>B371&amp;C371&amp;D371&amp;F371</f>
        <v/>
      </c>
      <c r="H371" s="6" t="n">
        <v>20000</v>
      </c>
      <c r="I371" s="30" t="n">
        <v>0.0585</v>
      </c>
      <c r="J371" s="6" t="n">
        <v>2345</v>
      </c>
    </row>
    <row r="372" hidden="1" ht="16.8" customHeight="1" s="92" thickTop="1">
      <c r="B372" s="6" t="inlineStr">
        <is>
          <t>카페24</t>
        </is>
      </c>
      <c r="C372" s="6" t="inlineStr">
        <is>
          <t>클렌징폼</t>
        </is>
      </c>
      <c r="D372" s="6" t="inlineStr">
        <is>
          <t>클렌징폼 120ml(선크림할인)</t>
        </is>
      </c>
      <c r="F372" s="6" t="n">
        <v>200801</v>
      </c>
      <c r="G372" s="7">
        <f>B372&amp;C372&amp;D372&amp;F372</f>
        <v/>
      </c>
      <c r="H372" s="6" t="n">
        <v>10000</v>
      </c>
      <c r="I372" s="30" t="n">
        <v>0.0585</v>
      </c>
      <c r="J372" s="6" t="n">
        <v>2750</v>
      </c>
    </row>
    <row r="373" hidden="1" ht="16.8" customHeight="1" s="92" thickTop="1">
      <c r="B373" s="6" t="inlineStr">
        <is>
          <t>랄라블라</t>
        </is>
      </c>
      <c r="C373" s="6" t="inlineStr">
        <is>
          <t>대용량 기획세트</t>
        </is>
      </c>
      <c r="D373" s="6" t="inlineStr">
        <is>
          <t>대용량 기획세트</t>
        </is>
      </c>
      <c r="F373" s="6" t="n">
        <v>200801</v>
      </c>
      <c r="G373" s="7">
        <f>B373&amp;C373&amp;D373&amp;F373</f>
        <v/>
      </c>
      <c r="H373" s="6" t="n">
        <v>15818</v>
      </c>
      <c r="I373" s="27" t="n">
        <v>0</v>
      </c>
      <c r="J373" s="61" t="n">
        <v>5640</v>
      </c>
    </row>
    <row r="374" hidden="1" ht="16.8" customHeight="1" s="92" thickTop="1">
      <c r="B374" s="5" t="inlineStr">
        <is>
          <t>아누아 CS</t>
        </is>
      </c>
      <c r="C374" s="6" t="inlineStr">
        <is>
          <t>선크림</t>
        </is>
      </c>
      <c r="D374" s="6" t="inlineStr">
        <is>
          <t>선크림 50ml</t>
        </is>
      </c>
      <c r="F374" s="7" t="n">
        <v>200801</v>
      </c>
      <c r="G374" s="7">
        <f>B374&amp;C374&amp;D374&amp;F374</f>
        <v/>
      </c>
      <c r="H374" s="6" t="n">
        <v>0</v>
      </c>
      <c r="I374" s="27" t="n">
        <v>0</v>
      </c>
      <c r="J374" s="6" t="n">
        <v>2345</v>
      </c>
    </row>
    <row r="375" hidden="1" ht="16.8" customHeight="1" s="92" thickTop="1">
      <c r="B375" s="6" t="inlineStr">
        <is>
          <t>카페24</t>
        </is>
      </c>
      <c r="C375" s="6" t="inlineStr">
        <is>
          <t>여름 한정 진정세트</t>
        </is>
      </c>
      <c r="D375" s="6" t="inlineStr">
        <is>
          <t>여름 한정 진정세트</t>
        </is>
      </c>
      <c r="F375" s="6" t="n">
        <v>200801</v>
      </c>
      <c r="G375" s="7">
        <f>B375&amp;C375&amp;D375&amp;F375</f>
        <v/>
      </c>
      <c r="H375" s="6" t="n">
        <v>35000</v>
      </c>
      <c r="I375" s="30" t="n">
        <v>0.0585</v>
      </c>
      <c r="J375" s="6" t="n">
        <v>5605</v>
      </c>
    </row>
    <row r="376" hidden="1" ht="16.8" customHeight="1" s="92" thickTop="1">
      <c r="B376" s="6" t="inlineStr">
        <is>
          <t>카페24</t>
        </is>
      </c>
      <c r="C376" s="6" t="inlineStr">
        <is>
          <t>여름 한정 진정세트</t>
        </is>
      </c>
      <c r="D376" s="6" t="inlineStr">
        <is>
          <t>여름 한정 진정세트 (대용량)</t>
        </is>
      </c>
      <c r="F376" s="6" t="n">
        <v>200801</v>
      </c>
      <c r="G376" s="7">
        <f>B376&amp;C376&amp;D376&amp;F376</f>
        <v/>
      </c>
      <c r="H376" s="6" t="n">
        <v>45000</v>
      </c>
      <c r="I376" s="30" t="n">
        <v>0.0585</v>
      </c>
      <c r="J376" s="6" t="n">
        <v>7070</v>
      </c>
    </row>
    <row r="377" hidden="1" ht="16.8" customHeight="1" s="92" thickTop="1">
      <c r="B377" s="8" t="inlineStr">
        <is>
          <t>화해</t>
        </is>
      </c>
      <c r="C377" s="9" t="inlineStr">
        <is>
          <t>앰플</t>
        </is>
      </c>
      <c r="D377" s="9" t="inlineStr">
        <is>
          <t>앰플 30ml</t>
        </is>
      </c>
      <c r="E377" s="9" t="n"/>
      <c r="F377" s="9" t="n">
        <v>200801</v>
      </c>
      <c r="G377" s="7">
        <f>B377&amp;C377&amp;D377&amp;F377</f>
        <v/>
      </c>
      <c r="H377" s="71" t="n">
        <v>28000</v>
      </c>
      <c r="I377" s="22" t="n">
        <v>0.28</v>
      </c>
      <c r="J377" s="9" t="n">
        <v>3397</v>
      </c>
      <c r="K377" s="17" t="inlineStr">
        <is>
          <t>22일부터</t>
        </is>
      </c>
    </row>
    <row r="378" hidden="1" ht="16.8" customHeight="1" s="92" thickTop="1">
      <c r="B378" s="8" t="inlineStr">
        <is>
          <t>화해</t>
        </is>
      </c>
      <c r="C378" s="9" t="inlineStr">
        <is>
          <t>마스크팩</t>
        </is>
      </c>
      <c r="D378" s="9" t="inlineStr">
        <is>
          <t>마스크팩 1매</t>
        </is>
      </c>
      <c r="E378" s="9" t="n"/>
      <c r="F378" s="9" t="n">
        <v>200801</v>
      </c>
      <c r="G378" s="7">
        <f>B378&amp;C378&amp;D378&amp;F378</f>
        <v/>
      </c>
      <c r="H378" s="71" t="n">
        <v>4000</v>
      </c>
      <c r="I378" s="22" t="n">
        <v>0.3</v>
      </c>
      <c r="J378" s="9" t="n">
        <v>397</v>
      </c>
      <c r="K378" s="17" t="inlineStr">
        <is>
          <t>22일부터</t>
        </is>
      </c>
    </row>
    <row r="379" hidden="1" ht="16.8" customHeight="1" s="92" thickTop="1">
      <c r="B379" s="8" t="inlineStr">
        <is>
          <t>화해</t>
        </is>
      </c>
      <c r="C379" s="9" t="inlineStr">
        <is>
          <t>토너</t>
        </is>
      </c>
      <c r="D379" s="8" t="inlineStr">
        <is>
          <t>250ml</t>
        </is>
      </c>
      <c r="E379" s="8" t="n"/>
      <c r="F379" s="9" t="n">
        <v>200801</v>
      </c>
      <c r="G379" s="7">
        <f>B379&amp;C379&amp;D379&amp;F379</f>
        <v/>
      </c>
      <c r="H379" s="71" t="n">
        <v>20000</v>
      </c>
      <c r="I379" s="22" t="n">
        <v>0.28</v>
      </c>
      <c r="J379" s="6" t="n">
        <v>3080</v>
      </c>
      <c r="K379" s="17" t="inlineStr">
        <is>
          <t>22일부터</t>
        </is>
      </c>
    </row>
    <row r="380" hidden="1" ht="16.8" customHeight="1" s="92" thickTop="1">
      <c r="B380" s="8" t="inlineStr">
        <is>
          <t>화해</t>
        </is>
      </c>
      <c r="C380" s="9" t="inlineStr">
        <is>
          <t>머드크림마스크</t>
        </is>
      </c>
      <c r="D380" s="9" t="inlineStr">
        <is>
          <t>머드크림마스크 100ml</t>
        </is>
      </c>
      <c r="E380" s="9" t="n"/>
      <c r="F380" s="9" t="n">
        <v>200801</v>
      </c>
      <c r="G380" s="7">
        <f>B380&amp;C380&amp;D380&amp;F380</f>
        <v/>
      </c>
      <c r="H380" s="71" t="n">
        <v>20000</v>
      </c>
      <c r="I380" s="22" t="n">
        <v>0.28</v>
      </c>
      <c r="J380" s="9" t="n">
        <v>1442</v>
      </c>
      <c r="K380" s="17" t="inlineStr">
        <is>
          <t>22일부터</t>
        </is>
      </c>
    </row>
    <row r="381" hidden="1" ht="16.8" customHeight="1" s="92" thickTop="1">
      <c r="B381" s="8" t="inlineStr">
        <is>
          <t>화해</t>
        </is>
      </c>
      <c r="C381" s="9" t="inlineStr">
        <is>
          <t>수딩크림</t>
        </is>
      </c>
      <c r="D381" s="9" t="inlineStr">
        <is>
          <t>수딩크림 100ml</t>
        </is>
      </c>
      <c r="E381" s="9" t="n"/>
      <c r="F381" s="9" t="n">
        <v>200801</v>
      </c>
      <c r="G381" s="7">
        <f>B381&amp;C381&amp;D381&amp;F381</f>
        <v/>
      </c>
      <c r="H381" s="71" t="n">
        <v>38000</v>
      </c>
      <c r="I381" s="22" t="n">
        <v>0.3</v>
      </c>
      <c r="J381" s="9" t="n">
        <v>3045</v>
      </c>
      <c r="K381" s="17" t="inlineStr">
        <is>
          <t>22일부터</t>
        </is>
      </c>
    </row>
    <row r="382" hidden="1" ht="16.8" customHeight="1" s="92" thickTop="1">
      <c r="B382" s="8" t="inlineStr">
        <is>
          <t>화해</t>
        </is>
      </c>
      <c r="C382" s="9" t="inlineStr">
        <is>
          <t>클렌징폼</t>
        </is>
      </c>
      <c r="D382" s="9" t="inlineStr">
        <is>
          <t>클렌징폼 120ml</t>
        </is>
      </c>
      <c r="E382" s="9" t="n"/>
      <c r="F382" s="9" t="n">
        <v>200801</v>
      </c>
      <c r="G382" s="7">
        <f>B382&amp;C382&amp;D382&amp;F382</f>
        <v/>
      </c>
      <c r="H382" s="71" t="n">
        <v>13000</v>
      </c>
      <c r="I382" s="22" t="n">
        <v>0.29</v>
      </c>
      <c r="J382" s="9" t="n">
        <v>2750</v>
      </c>
      <c r="K382" s="17" t="inlineStr">
        <is>
          <t>22일부터</t>
        </is>
      </c>
    </row>
    <row r="383" hidden="1" ht="16.8" customHeight="1" s="92" thickTop="1">
      <c r="B383" s="8" t="inlineStr">
        <is>
          <t>화해</t>
        </is>
      </c>
      <c r="C383" s="9" t="inlineStr">
        <is>
          <t>선크림</t>
        </is>
      </c>
      <c r="D383" s="9" t="inlineStr">
        <is>
          <t>선크림 50ml</t>
        </is>
      </c>
      <c r="E383" s="9" t="n"/>
      <c r="F383" s="9" t="n">
        <v>200801</v>
      </c>
      <c r="G383" s="7">
        <f>B383&amp;C383&amp;D383&amp;F383</f>
        <v/>
      </c>
      <c r="H383" s="71" t="n">
        <v>20000</v>
      </c>
      <c r="I383" s="22" t="n">
        <v>0.28</v>
      </c>
      <c r="J383" s="9" t="n">
        <v>2345</v>
      </c>
      <c r="K383" s="17" t="inlineStr">
        <is>
          <t>22일부터</t>
        </is>
      </c>
    </row>
    <row r="384" hidden="1" ht="16.8" customHeight="1" s="92" thickTop="1">
      <c r="B384" s="6" t="inlineStr">
        <is>
          <t>카페24</t>
        </is>
      </c>
      <c r="C384" s="6" t="inlineStr">
        <is>
          <t>선크림</t>
        </is>
      </c>
      <c r="D384" s="6" t="inlineStr">
        <is>
          <t>선크림 50ml  2set</t>
        </is>
      </c>
      <c r="F384" s="6" t="n">
        <v>200801</v>
      </c>
      <c r="G384" s="7">
        <f>B384&amp;C384&amp;D384&amp;F384</f>
        <v/>
      </c>
      <c r="H384" s="6" t="n">
        <v>35000</v>
      </c>
      <c r="I384" s="30" t="n">
        <v>0.0585</v>
      </c>
      <c r="J384" s="6" t="n">
        <v>4690</v>
      </c>
    </row>
    <row r="385" hidden="1" ht="16.8" customHeight="1" s="92" thickTop="1">
      <c r="B385" s="5" t="inlineStr">
        <is>
          <t>큐텐재팬</t>
        </is>
      </c>
      <c r="C385" s="6" t="inlineStr">
        <is>
          <t>토너</t>
        </is>
      </c>
      <c r="D385" s="5" t="inlineStr">
        <is>
          <t>250ml</t>
        </is>
      </c>
      <c r="E385" s="5" t="n"/>
      <c r="F385" s="7" t="n">
        <v>200801</v>
      </c>
      <c r="G385" s="7">
        <f>B385&amp;C385&amp;D385&amp;F385</f>
        <v/>
      </c>
      <c r="H385" s="6" t="n">
        <v>31500</v>
      </c>
      <c r="I385" s="27" t="n">
        <v>0.11</v>
      </c>
      <c r="J385" s="6" t="n">
        <v>3080</v>
      </c>
    </row>
    <row r="386" hidden="1" ht="16.8" customHeight="1" s="92" thickTop="1">
      <c r="B386" s="5" t="inlineStr">
        <is>
          <t>큐텐재팬</t>
        </is>
      </c>
      <c r="C386" s="6" t="inlineStr">
        <is>
          <t>토너</t>
        </is>
      </c>
      <c r="D386" s="5" t="inlineStr">
        <is>
          <t>250ml 2set</t>
        </is>
      </c>
      <c r="E386" s="5" t="n"/>
      <c r="F386" s="7" t="n">
        <v>200801</v>
      </c>
      <c r="G386" s="7">
        <f>B386&amp;C386&amp;D386&amp;F386</f>
        <v/>
      </c>
      <c r="H386" s="6" t="n">
        <v>44000</v>
      </c>
      <c r="I386" s="27" t="n">
        <v>0.11</v>
      </c>
      <c r="J386" s="6" t="n">
        <v>6160</v>
      </c>
    </row>
    <row r="387" hidden="1" ht="16.8" customHeight="1" s="92" thickTop="1">
      <c r="B387" s="5" t="inlineStr">
        <is>
          <t>큐텐재팬</t>
        </is>
      </c>
      <c r="C387" s="6" t="inlineStr">
        <is>
          <t>앰플</t>
        </is>
      </c>
      <c r="D387" s="6" t="inlineStr">
        <is>
          <t>앰플 30ml</t>
        </is>
      </c>
      <c r="F387" s="6" t="n">
        <v>200801</v>
      </c>
      <c r="G387" s="7">
        <f>B387&amp;C387&amp;D387&amp;F387</f>
        <v/>
      </c>
      <c r="H387" s="6" t="n">
        <v>38000</v>
      </c>
      <c r="I387" s="27" t="n">
        <v>0.11</v>
      </c>
      <c r="J387" s="6" t="n">
        <v>3397</v>
      </c>
    </row>
    <row r="388" hidden="1" ht="16.8" customHeight="1" s="92" thickTop="1">
      <c r="B388" s="5" t="inlineStr">
        <is>
          <t>큐텐재팬</t>
        </is>
      </c>
      <c r="C388" s="6" t="inlineStr">
        <is>
          <t>머드크림마스크</t>
        </is>
      </c>
      <c r="D388" s="6" t="inlineStr">
        <is>
          <t>머드크림마스크 100ml</t>
        </is>
      </c>
      <c r="F388" s="7" t="n">
        <v>200801</v>
      </c>
      <c r="G388" s="7">
        <f>B388&amp;C388&amp;D388&amp;F388</f>
        <v/>
      </c>
      <c r="H388" s="6" t="n">
        <v>31500</v>
      </c>
      <c r="I388" s="27" t="n">
        <v>0.11</v>
      </c>
      <c r="J388" s="6" t="n">
        <v>1442</v>
      </c>
    </row>
    <row r="389" hidden="1" ht="16.8" customHeight="1" s="92" thickTop="1">
      <c r="B389" s="5" t="inlineStr">
        <is>
          <t>큐텐재팬</t>
        </is>
      </c>
      <c r="C389" s="6" t="inlineStr">
        <is>
          <t>마스크팩</t>
        </is>
      </c>
      <c r="D389" s="6" t="inlineStr">
        <is>
          <t>마스크팩 10매</t>
        </is>
      </c>
      <c r="F389" s="6" t="n">
        <v>200801</v>
      </c>
      <c r="G389" s="7">
        <f>B389&amp;C389&amp;D389&amp;F389</f>
        <v/>
      </c>
      <c r="H389" s="6" t="n">
        <v>36000</v>
      </c>
      <c r="I389" s="27" t="n">
        <v>0.11</v>
      </c>
      <c r="J389" s="6" t="n">
        <v>3970</v>
      </c>
    </row>
    <row r="390" hidden="1" ht="16.8" customHeight="1" s="92" thickTop="1">
      <c r="B390" s="5" t="inlineStr">
        <is>
          <t>큐텐재팬</t>
        </is>
      </c>
      <c r="C390" s="6" t="inlineStr">
        <is>
          <t>클렌징폼</t>
        </is>
      </c>
      <c r="D390" s="6" t="inlineStr">
        <is>
          <t>클렌징폼 120ml</t>
        </is>
      </c>
      <c r="F390" s="7" t="n">
        <v>200801</v>
      </c>
      <c r="G390" s="7">
        <f>B390&amp;C390&amp;D390&amp;F390</f>
        <v/>
      </c>
      <c r="H390" s="6" t="n">
        <v>25000</v>
      </c>
      <c r="I390" s="27" t="n">
        <v>0.11</v>
      </c>
      <c r="J390" s="6" t="n">
        <v>2750</v>
      </c>
    </row>
    <row r="391" hidden="1" ht="16.8" customHeight="1" s="92" thickTop="1">
      <c r="B391" s="5" t="inlineStr">
        <is>
          <t>큐텐재팬</t>
        </is>
      </c>
      <c r="C391" s="6" t="inlineStr">
        <is>
          <t>수딩크림</t>
        </is>
      </c>
      <c r="D391" s="6" t="inlineStr">
        <is>
          <t>수딩크림 100ml</t>
        </is>
      </c>
      <c r="F391" s="7" t="n">
        <v>200801</v>
      </c>
      <c r="G391" s="7">
        <f>B391&amp;C391&amp;D391&amp;F391</f>
        <v/>
      </c>
      <c r="H391" s="6" t="n">
        <v>43000</v>
      </c>
      <c r="I391" s="27" t="n">
        <v>0.11</v>
      </c>
      <c r="J391" s="6" t="n">
        <v>3045</v>
      </c>
    </row>
    <row r="392" hidden="1" ht="16.8" customHeight="1" s="92" thickTop="1">
      <c r="B392" s="6" t="inlineStr">
        <is>
          <t>현대면세점</t>
        </is>
      </c>
      <c r="C392" s="6" t="inlineStr">
        <is>
          <t>선크림</t>
        </is>
      </c>
      <c r="D392" s="6" t="inlineStr">
        <is>
          <t>선크림 50ml</t>
        </is>
      </c>
      <c r="F392" s="6" t="n">
        <v>200801</v>
      </c>
      <c r="G392" s="7">
        <f>B392&amp;C392&amp;D392&amp;F392</f>
        <v/>
      </c>
      <c r="H392" s="6" t="n">
        <v>6300</v>
      </c>
      <c r="I392" s="27" t="n">
        <v>0</v>
      </c>
      <c r="J392" s="6" t="n">
        <v>2345</v>
      </c>
    </row>
    <row r="393" hidden="1" ht="16.8" customHeight="1" s="92" thickTop="1">
      <c r="B393" s="6" t="inlineStr">
        <is>
          <t>현대면세점</t>
        </is>
      </c>
      <c r="C393" s="6" t="inlineStr">
        <is>
          <t>수딩크림</t>
        </is>
      </c>
      <c r="D393" s="6" t="inlineStr">
        <is>
          <t>수딩크림 100ml</t>
        </is>
      </c>
      <c r="F393" s="6" t="n">
        <v>200801</v>
      </c>
      <c r="G393" s="7">
        <f>B393&amp;C393&amp;D393&amp;F393</f>
        <v/>
      </c>
      <c r="H393" s="6" t="n">
        <v>11970</v>
      </c>
      <c r="I393" s="27" t="n">
        <v>0</v>
      </c>
      <c r="J393" s="6" t="n">
        <v>3045</v>
      </c>
    </row>
    <row r="394" hidden="1" ht="16.8" customHeight="1" s="92" thickTop="1">
      <c r="B394" s="6" t="inlineStr">
        <is>
          <t>현대면세점</t>
        </is>
      </c>
      <c r="C394" s="6" t="inlineStr">
        <is>
          <t>화장솜</t>
        </is>
      </c>
      <c r="D394" s="6" t="inlineStr">
        <is>
          <t>스킨팩 화장솜 60P</t>
        </is>
      </c>
      <c r="F394" s="6" t="n">
        <v>200801</v>
      </c>
      <c r="G394" s="7">
        <f>B394&amp;C394&amp;D394&amp;F394</f>
        <v/>
      </c>
      <c r="H394" s="6" t="n">
        <v>1250</v>
      </c>
      <c r="I394" s="27" t="n">
        <v>0</v>
      </c>
      <c r="J394" s="6" t="n">
        <v>1110</v>
      </c>
    </row>
    <row r="395" hidden="1" ht="16.8" customHeight="1" s="92" thickTop="1">
      <c r="B395" s="6" t="inlineStr">
        <is>
          <t>쇼피필리핀</t>
        </is>
      </c>
      <c r="C395" s="6" t="inlineStr">
        <is>
          <t>토너</t>
        </is>
      </c>
      <c r="D395" s="6" t="inlineStr">
        <is>
          <t>250ml</t>
        </is>
      </c>
      <c r="F395" s="6" t="n">
        <v>200801</v>
      </c>
      <c r="G395" s="7">
        <f>B395&amp;C395&amp;D395&amp;F395</f>
        <v/>
      </c>
      <c r="H395" s="6" t="n">
        <v>26200</v>
      </c>
      <c r="I395" s="27" t="n">
        <v>0.06</v>
      </c>
      <c r="J395" s="6" t="n">
        <v>3080</v>
      </c>
    </row>
    <row r="396" hidden="1" ht="16.8" customHeight="1" s="92" thickTop="1">
      <c r="A396" s="9" t="n"/>
      <c r="B396" s="8" t="inlineStr">
        <is>
          <t>글로우데이즈 시코르</t>
        </is>
      </c>
      <c r="C396" s="9" t="inlineStr">
        <is>
          <t>토너</t>
        </is>
      </c>
      <c r="D396" s="9" t="inlineStr">
        <is>
          <t>토너=250ml</t>
        </is>
      </c>
      <c r="E396" s="9" t="n"/>
      <c r="F396" s="9" t="n">
        <v>200801</v>
      </c>
      <c r="G396" s="7">
        <f>B396&amp;C396&amp;D396&amp;F396</f>
        <v/>
      </c>
      <c r="H396" s="9" t="n">
        <v>11250</v>
      </c>
      <c r="I396" s="22" t="n">
        <v>0</v>
      </c>
      <c r="J396" s="9" t="n">
        <v>3080</v>
      </c>
      <c r="K396" s="17" t="inlineStr">
        <is>
          <t>(45%)납품가</t>
        </is>
      </c>
    </row>
    <row r="397" hidden="1" ht="16.8" customHeight="1" s="92" thickTop="1">
      <c r="A397" s="9" t="n"/>
      <c r="B397" s="8" t="inlineStr">
        <is>
          <t>글로우데이즈 시코르</t>
        </is>
      </c>
      <c r="C397" s="9" t="inlineStr">
        <is>
          <t>앰플</t>
        </is>
      </c>
      <c r="D397" s="9" t="inlineStr">
        <is>
          <t>앰플=앰플 30ml</t>
        </is>
      </c>
      <c r="E397" s="9" t="n"/>
      <c r="F397" s="9" t="n">
        <v>200801</v>
      </c>
      <c r="G397" s="7">
        <f>B397&amp;C397&amp;D397&amp;F397</f>
        <v/>
      </c>
      <c r="H397" s="9" t="n">
        <v>14850</v>
      </c>
      <c r="I397" s="22" t="n">
        <v>0</v>
      </c>
      <c r="J397" s="9" t="n">
        <v>3397</v>
      </c>
      <c r="K397" s="17" t="inlineStr">
        <is>
          <t>(45%)납품가</t>
        </is>
      </c>
    </row>
    <row r="398" hidden="1" ht="16.8" customHeight="1" s="92" thickTop="1">
      <c r="A398" s="9" t="n"/>
      <c r="B398" s="8" t="inlineStr">
        <is>
          <t>글로우데이즈 시코르</t>
        </is>
      </c>
      <c r="C398" s="9" t="inlineStr">
        <is>
          <t>수딩크림</t>
        </is>
      </c>
      <c r="D398" s="9" t="inlineStr">
        <is>
          <t>수딩크림=수딩크림 100ml</t>
        </is>
      </c>
      <c r="E398" s="9" t="n"/>
      <c r="F398" s="9" t="n">
        <v>200801</v>
      </c>
      <c r="G398" s="7">
        <f>B398&amp;C398&amp;D398&amp;F398</f>
        <v/>
      </c>
      <c r="H398" s="9" t="n">
        <v>17100</v>
      </c>
      <c r="I398" s="22" t="n">
        <v>0</v>
      </c>
      <c r="J398" s="9" t="n">
        <v>3045</v>
      </c>
      <c r="K398" s="17" t="inlineStr">
        <is>
          <t>(45%)납품가</t>
        </is>
      </c>
    </row>
    <row r="399" hidden="1" ht="16.8" customHeight="1" s="92" thickTop="1">
      <c r="A399" s="9" t="n"/>
      <c r="B399" s="8" t="inlineStr">
        <is>
          <t>글로우데이즈 시코르</t>
        </is>
      </c>
      <c r="C399" s="9" t="inlineStr">
        <is>
          <t>마스크팩</t>
        </is>
      </c>
      <c r="D399" s="9" t="inlineStr">
        <is>
          <t>마스크팩=마스크팩 1매</t>
        </is>
      </c>
      <c r="E399" s="9" t="n"/>
      <c r="F399" s="9" t="n">
        <v>200801</v>
      </c>
      <c r="G399" s="7">
        <f>B399&amp;C399&amp;D399&amp;F399</f>
        <v/>
      </c>
      <c r="H399" s="9" t="n">
        <v>1800</v>
      </c>
      <c r="I399" s="22" t="n">
        <v>0</v>
      </c>
      <c r="J399" s="9" t="n">
        <v>397</v>
      </c>
      <c r="K399" s="17" t="inlineStr">
        <is>
          <t>(45%)납품가</t>
        </is>
      </c>
    </row>
    <row r="400" hidden="1" ht="16.8" customHeight="1" s="92" thickTop="1">
      <c r="A400" s="9" t="n"/>
      <c r="B400" s="8" t="inlineStr">
        <is>
          <t>글로우데이즈 시코르</t>
        </is>
      </c>
      <c r="C400" s="9" t="inlineStr">
        <is>
          <t>머드크림마스크</t>
        </is>
      </c>
      <c r="D400" s="9" t="inlineStr">
        <is>
          <t>머드크림마스크=머드크림마스크 100ml</t>
        </is>
      </c>
      <c r="E400" s="9" t="n"/>
      <c r="F400" s="9" t="n">
        <v>200801</v>
      </c>
      <c r="G400" s="7">
        <f>B400&amp;C400&amp;D400&amp;F400</f>
        <v/>
      </c>
      <c r="H400" s="9" t="n">
        <v>11250</v>
      </c>
      <c r="I400" s="22" t="n">
        <v>0</v>
      </c>
      <c r="J400" s="9" t="n">
        <v>1442</v>
      </c>
      <c r="K400" s="17" t="inlineStr">
        <is>
          <t>(45%)납품가</t>
        </is>
      </c>
    </row>
    <row r="401" hidden="1" ht="16.8" customHeight="1" s="92" thickTop="1">
      <c r="A401" s="9" t="n"/>
      <c r="B401" s="8" t="inlineStr">
        <is>
          <t>글로우데이즈 시코르</t>
        </is>
      </c>
      <c r="C401" s="9" t="inlineStr">
        <is>
          <t>클렌징폼</t>
        </is>
      </c>
      <c r="D401" s="9" t="inlineStr">
        <is>
          <t>클렌징폼=클렌징폼 120ml</t>
        </is>
      </c>
      <c r="E401" s="9" t="n"/>
      <c r="F401" s="9" t="n">
        <v>200801</v>
      </c>
      <c r="G401" s="7">
        <f>B401&amp;C401&amp;D401&amp;F401</f>
        <v/>
      </c>
      <c r="H401" s="9" t="n">
        <v>7200</v>
      </c>
      <c r="I401" s="22" t="n">
        <v>0</v>
      </c>
      <c r="J401" s="9" t="n">
        <v>2750</v>
      </c>
      <c r="K401" s="17" t="inlineStr">
        <is>
          <t>(45%)납품가</t>
        </is>
      </c>
    </row>
    <row r="402" hidden="1" ht="16.8" customHeight="1" s="92" thickTop="1">
      <c r="A402" s="9" t="n"/>
      <c r="B402" s="8" t="inlineStr">
        <is>
          <t>글로우데이즈 시코르</t>
        </is>
      </c>
      <c r="C402" s="9" t="inlineStr">
        <is>
          <t>마스크팩</t>
        </is>
      </c>
      <c r="D402" s="9" t="inlineStr">
        <is>
          <t>마스크팩=마스크팩 10매</t>
        </is>
      </c>
      <c r="E402" s="9" t="n"/>
      <c r="F402" s="9" t="n">
        <v>200801</v>
      </c>
      <c r="G402" s="7">
        <f>B402&amp;C402&amp;D402&amp;F402</f>
        <v/>
      </c>
      <c r="H402" s="9" t="n">
        <v>18000</v>
      </c>
      <c r="I402" s="22" t="n">
        <v>0</v>
      </c>
      <c r="J402" s="9" t="n">
        <v>3970</v>
      </c>
      <c r="K402" s="17" t="inlineStr">
        <is>
          <t>(45%)납품가</t>
        </is>
      </c>
    </row>
    <row r="403" hidden="1" ht="16.8" customHeight="1" s="92" thickTop="1">
      <c r="B403" s="5" t="inlineStr">
        <is>
          <t>쇼피태국</t>
        </is>
      </c>
      <c r="C403" s="6" t="inlineStr">
        <is>
          <t>수딩크림</t>
        </is>
      </c>
      <c r="D403" s="6" t="inlineStr">
        <is>
          <t>수딩크림 100ml</t>
        </is>
      </c>
      <c r="F403" s="6" t="n">
        <v>200801</v>
      </c>
      <c r="G403" s="7">
        <f>B403&amp;C403&amp;D403&amp;F403</f>
        <v/>
      </c>
      <c r="H403" s="6" t="n">
        <v>37780</v>
      </c>
      <c r="I403" s="27" t="n">
        <v>0.03</v>
      </c>
      <c r="J403" s="6" t="n">
        <v>3045</v>
      </c>
      <c r="K403" s="86" t="inlineStr">
        <is>
          <t>฿1,000</t>
        </is>
      </c>
    </row>
    <row r="404" hidden="1" ht="16.8" customHeight="1" s="92" thickTop="1">
      <c r="B404" s="5" t="inlineStr">
        <is>
          <t>쇼피태국</t>
        </is>
      </c>
      <c r="C404" s="6" t="inlineStr">
        <is>
          <t>앰플</t>
        </is>
      </c>
      <c r="D404" s="6" t="inlineStr">
        <is>
          <t>앰플 30ml</t>
        </is>
      </c>
      <c r="F404" s="6" t="n">
        <v>200801</v>
      </c>
      <c r="G404" s="7">
        <f>B404&amp;C404&amp;D404&amp;F404</f>
        <v/>
      </c>
      <c r="H404" s="6" t="n">
        <v>32900</v>
      </c>
      <c r="I404" s="27" t="n">
        <v>0.03</v>
      </c>
      <c r="J404" s="6" t="n">
        <v>3397</v>
      </c>
      <c r="K404" s="86" t="inlineStr">
        <is>
          <t>฿870</t>
        </is>
      </c>
    </row>
    <row r="405" hidden="1" ht="16.8" customHeight="1" s="92" thickTop="1">
      <c r="B405" s="5" t="inlineStr">
        <is>
          <t>큐텐싱가폴</t>
        </is>
      </c>
      <c r="C405" s="6" t="inlineStr">
        <is>
          <t>토너</t>
        </is>
      </c>
      <c r="D405" s="6" t="inlineStr">
        <is>
          <t>500ml</t>
        </is>
      </c>
      <c r="F405" s="6" t="n">
        <v>200801</v>
      </c>
      <c r="G405" s="7">
        <f>B405&amp;C405&amp;D405&amp;F405</f>
        <v/>
      </c>
      <c r="H405" s="6" t="n">
        <v>44900</v>
      </c>
      <c r="I405" s="27" t="n">
        <v>0.11</v>
      </c>
      <c r="J405" s="6" t="n">
        <v>4330</v>
      </c>
      <c r="K405" s="86" t="inlineStr">
        <is>
          <t>S$51.9</t>
        </is>
      </c>
    </row>
    <row r="406" hidden="1" ht="16.8" customHeight="1" s="92" thickTop="1">
      <c r="B406" s="5" t="inlineStr">
        <is>
          <t>큐텐싱가폴</t>
        </is>
      </c>
      <c r="C406" s="6" t="inlineStr">
        <is>
          <t>머드크림마스크</t>
        </is>
      </c>
      <c r="D406" s="6" t="inlineStr">
        <is>
          <t>머드크림마스크 100ml</t>
        </is>
      </c>
      <c r="F406" s="6" t="n">
        <v>200801</v>
      </c>
      <c r="G406" s="7">
        <f>B406&amp;C406&amp;D406&amp;F406</f>
        <v/>
      </c>
      <c r="H406" s="6" t="n">
        <v>25900</v>
      </c>
      <c r="I406" s="27" t="n">
        <v>0.11</v>
      </c>
      <c r="J406" s="6" t="n">
        <v>1442</v>
      </c>
      <c r="K406" s="86" t="inlineStr">
        <is>
          <t>S$29.9</t>
        </is>
      </c>
    </row>
    <row r="407" hidden="1" ht="16.8" customHeight="1" s="92" thickTop="1">
      <c r="A407" s="9" t="n"/>
      <c r="B407" s="8" t="inlineStr">
        <is>
          <t>글로우데이즈 시코르</t>
        </is>
      </c>
      <c r="C407" s="9" t="inlineStr">
        <is>
          <t>선크림</t>
        </is>
      </c>
      <c r="D407" s="9" t="inlineStr">
        <is>
          <t>선크림=선크림 50ml</t>
        </is>
      </c>
      <c r="E407" s="9" t="n"/>
      <c r="F407" s="9" t="n">
        <v>200801</v>
      </c>
      <c r="G407" s="7">
        <f>B407&amp;C407&amp;D407&amp;F407</f>
        <v/>
      </c>
      <c r="H407" s="9" t="n">
        <v>11250</v>
      </c>
      <c r="I407" s="22" t="n">
        <v>0</v>
      </c>
      <c r="J407" s="9" t="n">
        <v>2345</v>
      </c>
      <c r="K407" s="17" t="inlineStr">
        <is>
          <t>(45%)납품가</t>
        </is>
      </c>
    </row>
    <row r="408" hidden="1" ht="16.8" customHeight="1" s="92" thickTop="1">
      <c r="B408" s="10" t="inlineStr">
        <is>
          <t>큐텐재팬</t>
        </is>
      </c>
      <c r="C408" s="18" t="inlineStr">
        <is>
          <t>토너</t>
        </is>
      </c>
      <c r="D408" s="18" t="inlineStr">
        <is>
          <t>200726=250ml</t>
        </is>
      </c>
      <c r="E408" s="18" t="n"/>
      <c r="F408" s="18" t="n">
        <v>200801</v>
      </c>
      <c r="G408" s="7">
        <f>B408&amp;C408&amp;D408&amp;F408</f>
        <v/>
      </c>
      <c r="H408" s="18" t="n">
        <v>33000</v>
      </c>
      <c r="I408" s="27" t="n">
        <v>0.11</v>
      </c>
      <c r="J408" s="6" t="n">
        <v>3080</v>
      </c>
      <c r="K408" s="86" t="inlineStr">
        <is>
          <t>2,950円</t>
        </is>
      </c>
    </row>
    <row r="409" hidden="1" ht="16.8" customHeight="1" s="92" thickTop="1">
      <c r="B409" s="10" t="inlineStr">
        <is>
          <t>큐텐재팬</t>
        </is>
      </c>
      <c r="C409" s="18" t="inlineStr">
        <is>
          <t>마스크팩</t>
        </is>
      </c>
      <c r="D409" s="18" t="inlineStr">
        <is>
          <t>200726=마스크팩 10매</t>
        </is>
      </c>
      <c r="E409" s="18" t="n"/>
      <c r="F409" s="18" t="n">
        <v>200801</v>
      </c>
      <c r="G409" s="7">
        <f>B409&amp;C409&amp;D409&amp;F409</f>
        <v/>
      </c>
      <c r="H409" s="18" t="n">
        <v>36000</v>
      </c>
      <c r="I409" s="27" t="n">
        <v>0.11</v>
      </c>
      <c r="J409" s="6" t="n">
        <v>3970</v>
      </c>
      <c r="K409" s="86" t="inlineStr">
        <is>
          <t>3,178円</t>
        </is>
      </c>
    </row>
    <row r="410" hidden="1" ht="16.8" customHeight="1" s="92" thickTop="1">
      <c r="B410" s="10" t="inlineStr">
        <is>
          <t>큐텐재팬</t>
        </is>
      </c>
      <c r="C410" s="18" t="inlineStr">
        <is>
          <t>수딩크림</t>
        </is>
      </c>
      <c r="D410" s="18" t="inlineStr">
        <is>
          <t>200726=수딩크림 100ml</t>
        </is>
      </c>
      <c r="E410" s="18" t="n"/>
      <c r="F410" s="18" t="n">
        <v>200801</v>
      </c>
      <c r="G410" s="7">
        <f>B410&amp;C410&amp;D410&amp;F410</f>
        <v/>
      </c>
      <c r="H410" s="18" t="n">
        <v>44000</v>
      </c>
      <c r="I410" s="27" t="n">
        <v>0.11</v>
      </c>
      <c r="J410" s="6" t="n">
        <v>4275</v>
      </c>
      <c r="K410" s="86" t="inlineStr">
        <is>
          <t>3,865円</t>
        </is>
      </c>
    </row>
    <row r="411" hidden="1" ht="16.8" customHeight="1" s="92" thickTop="1">
      <c r="B411" s="10" t="inlineStr">
        <is>
          <t>큐텐재팬</t>
        </is>
      </c>
      <c r="C411" s="18" t="inlineStr">
        <is>
          <t>머드크림마스크</t>
        </is>
      </c>
      <c r="D411" s="18" t="inlineStr">
        <is>
          <t>200726=머드크림마스크 100ml</t>
        </is>
      </c>
      <c r="E411" s="18" t="n"/>
      <c r="F411" s="18" t="n">
        <v>200801</v>
      </c>
      <c r="G411" s="7">
        <f>B411&amp;C411&amp;D411&amp;F411</f>
        <v/>
      </c>
      <c r="H411" s="18" t="n">
        <v>36000</v>
      </c>
      <c r="I411" s="27" t="n">
        <v>0.11</v>
      </c>
      <c r="J411" s="6" t="n">
        <v>1442</v>
      </c>
      <c r="K411" s="86" t="inlineStr">
        <is>
          <t>3,178円</t>
        </is>
      </c>
    </row>
    <row r="412" hidden="1" ht="16.8" customHeight="1" s="92" thickTop="1">
      <c r="B412" s="10" t="inlineStr">
        <is>
          <t>큐텐재팬</t>
        </is>
      </c>
      <c r="C412" s="18" t="inlineStr">
        <is>
          <t>클렌징폼</t>
        </is>
      </c>
      <c r="D412" s="18" t="inlineStr">
        <is>
          <t>200726=클렌징폼 120ml</t>
        </is>
      </c>
      <c r="E412" s="18" t="n"/>
      <c r="F412" s="18" t="n">
        <v>200801</v>
      </c>
      <c r="G412" s="7">
        <f>B412&amp;C412&amp;D412&amp;F412</f>
        <v/>
      </c>
      <c r="H412" s="18" t="n">
        <v>30000</v>
      </c>
      <c r="I412" s="27" t="n">
        <v>0.11</v>
      </c>
      <c r="J412" s="6" t="n">
        <v>2750</v>
      </c>
      <c r="K412" s="86" t="inlineStr">
        <is>
          <t>2,650円</t>
        </is>
      </c>
    </row>
    <row r="413" hidden="1" ht="16.8" customHeight="1" s="92" thickTop="1">
      <c r="B413" s="10" t="inlineStr">
        <is>
          <t>큐텐재팬</t>
        </is>
      </c>
      <c r="C413" s="18" t="inlineStr">
        <is>
          <t>앰플</t>
        </is>
      </c>
      <c r="D413" s="18" t="inlineStr">
        <is>
          <t>200726=앰플 30ml</t>
        </is>
      </c>
      <c r="E413" s="18" t="n"/>
      <c r="F413" s="18" t="n">
        <v>200801</v>
      </c>
      <c r="G413" s="7">
        <f>B413&amp;C413&amp;D413&amp;F413</f>
        <v/>
      </c>
      <c r="H413" s="18" t="n">
        <v>39000</v>
      </c>
      <c r="I413" s="27" t="n">
        <v>0.11</v>
      </c>
      <c r="J413" s="6" t="n">
        <v>3397</v>
      </c>
      <c r="K413" s="86" t="inlineStr">
        <is>
          <t>3,433円</t>
        </is>
      </c>
    </row>
    <row r="414" hidden="1" ht="16.8" customHeight="1" s="92" thickTop="1">
      <c r="B414" s="10" t="inlineStr">
        <is>
          <t>큐텐재팬</t>
        </is>
      </c>
      <c r="C414" s="18" t="inlineStr">
        <is>
          <t>선크림</t>
        </is>
      </c>
      <c r="D414" s="18" t="inlineStr">
        <is>
          <t>200726=선크림 50ml</t>
        </is>
      </c>
      <c r="E414" s="18" t="n"/>
      <c r="F414" s="18" t="n">
        <v>200801</v>
      </c>
      <c r="G414" s="7">
        <f>B414&amp;C414&amp;D414&amp;F414</f>
        <v/>
      </c>
      <c r="H414" s="18" t="n">
        <v>36000</v>
      </c>
      <c r="I414" s="27" t="n">
        <v>0.11</v>
      </c>
      <c r="J414" s="6" t="n">
        <v>2345</v>
      </c>
      <c r="K414" s="86" t="inlineStr">
        <is>
          <t>3,178円</t>
        </is>
      </c>
    </row>
    <row r="415" hidden="1" ht="16.8" customHeight="1" s="92" thickTop="1">
      <c r="B415" s="10" t="inlineStr">
        <is>
          <t>큐텐재팬</t>
        </is>
      </c>
      <c r="C415" s="18" t="inlineStr">
        <is>
          <t>토너</t>
        </is>
      </c>
      <c r="D415" s="18" t="inlineStr">
        <is>
          <t>200726=250ml 2set</t>
        </is>
      </c>
      <c r="E415" s="18" t="n"/>
      <c r="F415" s="18" t="n">
        <v>200801</v>
      </c>
      <c r="G415" s="7">
        <f>B415&amp;C415&amp;D415&amp;F415</f>
        <v/>
      </c>
      <c r="H415" s="18" t="n">
        <v>53000</v>
      </c>
      <c r="I415" s="27" t="n">
        <v>0.11</v>
      </c>
      <c r="J415" s="6" t="n">
        <v>6160</v>
      </c>
      <c r="K415" s="86" t="inlineStr">
        <is>
          <t>4,700円</t>
        </is>
      </c>
    </row>
    <row r="416" hidden="1" ht="16.8" customHeight="1" s="92" thickTop="1">
      <c r="B416" s="10" t="inlineStr">
        <is>
          <t>큐텐싱가폴</t>
        </is>
      </c>
      <c r="C416" s="18" t="inlineStr">
        <is>
          <t>토너</t>
        </is>
      </c>
      <c r="D416" s="18" t="inlineStr">
        <is>
          <t>200726=250ml</t>
        </is>
      </c>
      <c r="E416" s="18" t="n"/>
      <c r="F416" s="18" t="n">
        <v>200801</v>
      </c>
      <c r="G416" s="7">
        <f>B416&amp;C416&amp;D416&amp;F416</f>
        <v/>
      </c>
      <c r="H416" s="18" t="n">
        <v>26000</v>
      </c>
      <c r="I416" s="27" t="n">
        <v>0.11</v>
      </c>
      <c r="J416" s="6" t="n">
        <v>3080</v>
      </c>
      <c r="K416" s="86" t="inlineStr">
        <is>
          <t>S$29.9</t>
        </is>
      </c>
    </row>
    <row r="417" hidden="1" ht="16.8" customHeight="1" s="92" thickTop="1">
      <c r="B417" s="10" t="inlineStr">
        <is>
          <t>큐텐싱가폴</t>
        </is>
      </c>
      <c r="C417" s="18" t="inlineStr">
        <is>
          <t>토너</t>
        </is>
      </c>
      <c r="D417" s="18" t="inlineStr">
        <is>
          <t>200726=500ml</t>
        </is>
      </c>
      <c r="E417" s="18" t="n"/>
      <c r="F417" s="18" t="n">
        <v>200801</v>
      </c>
      <c r="G417" s="7">
        <f>B417&amp;C417&amp;D417&amp;F417</f>
        <v/>
      </c>
      <c r="H417" s="18" t="n">
        <v>45062</v>
      </c>
      <c r="I417" s="27" t="n">
        <v>0.11</v>
      </c>
      <c r="J417" s="6" t="n">
        <v>4330</v>
      </c>
      <c r="K417" s="86" t="inlineStr">
        <is>
          <t>S$51.9</t>
        </is>
      </c>
    </row>
    <row r="418" hidden="1" ht="16.8" customHeight="1" s="92" thickTop="1">
      <c r="B418" s="10" t="inlineStr">
        <is>
          <t>큐텐싱가폴</t>
        </is>
      </c>
      <c r="C418" s="18" t="inlineStr">
        <is>
          <t>마스크팩</t>
        </is>
      </c>
      <c r="D418" s="18" t="inlineStr">
        <is>
          <t>200726=마스크팩 10매</t>
        </is>
      </c>
      <c r="E418" s="18" t="n"/>
      <c r="F418" s="18" t="n">
        <v>200801</v>
      </c>
      <c r="G418" s="7">
        <f>B418&amp;C418&amp;D418&amp;F418</f>
        <v/>
      </c>
      <c r="H418" s="18" t="n">
        <v>103469</v>
      </c>
      <c r="I418" s="27" t="n">
        <v>0.11</v>
      </c>
      <c r="J418" s="6" t="n">
        <v>3970</v>
      </c>
      <c r="K418" s="86" t="inlineStr">
        <is>
          <t>S$119.17</t>
        </is>
      </c>
    </row>
    <row r="419" hidden="1" ht="16.8" customHeight="1" s="92" thickTop="1">
      <c r="B419" s="10" t="inlineStr">
        <is>
          <t>큐텐싱가폴</t>
        </is>
      </c>
      <c r="C419" s="18" t="inlineStr">
        <is>
          <t>수딩크림</t>
        </is>
      </c>
      <c r="D419" s="18" t="inlineStr">
        <is>
          <t>200726=수딩크림 100ml</t>
        </is>
      </c>
      <c r="E419" s="18" t="n"/>
      <c r="F419" s="18" t="n">
        <v>200801</v>
      </c>
      <c r="G419" s="7">
        <f>B419&amp;C419&amp;D419&amp;F419</f>
        <v/>
      </c>
      <c r="H419" s="18" t="n">
        <v>38984</v>
      </c>
      <c r="I419" s="27" t="n">
        <v>0.11</v>
      </c>
      <c r="J419" s="6" t="n">
        <v>4275</v>
      </c>
      <c r="K419" s="86" t="inlineStr">
        <is>
          <t>S$44.9</t>
        </is>
      </c>
    </row>
    <row r="420" hidden="1" ht="16.8" customHeight="1" s="92" thickTop="1">
      <c r="B420" s="10" t="inlineStr">
        <is>
          <t>큐텐싱가폴</t>
        </is>
      </c>
      <c r="C420" s="18" t="inlineStr">
        <is>
          <t>머드크림마스크</t>
        </is>
      </c>
      <c r="D420" s="18" t="inlineStr">
        <is>
          <t>200726=머드크림마스크 100ml</t>
        </is>
      </c>
      <c r="E420" s="18" t="n"/>
      <c r="F420" s="18" t="n">
        <v>200801</v>
      </c>
      <c r="G420" s="7">
        <f>B420&amp;C420&amp;D420&amp;F420</f>
        <v/>
      </c>
      <c r="H420" s="18" t="n">
        <v>25960</v>
      </c>
      <c r="I420" s="27" t="n">
        <v>0.11</v>
      </c>
      <c r="J420" s="6" t="n">
        <v>1442</v>
      </c>
      <c r="K420" s="86" t="inlineStr">
        <is>
          <t>S$29.9</t>
        </is>
      </c>
    </row>
    <row r="421" hidden="1" ht="16.8" customHeight="1" s="92" thickTop="1">
      <c r="B421" s="10" t="inlineStr">
        <is>
          <t>큐텐싱가폴</t>
        </is>
      </c>
      <c r="C421" s="18" t="inlineStr">
        <is>
          <t>클렌징폼</t>
        </is>
      </c>
      <c r="D421" s="18" t="inlineStr">
        <is>
          <t>200726=클렌징폼 120ml</t>
        </is>
      </c>
      <c r="E421" s="18" t="n"/>
      <c r="F421" s="18" t="n">
        <v>200801</v>
      </c>
      <c r="G421" s="7">
        <f>B421&amp;C421&amp;D421&amp;F421</f>
        <v/>
      </c>
      <c r="H421" s="18" t="n">
        <v>16409</v>
      </c>
      <c r="I421" s="27" t="n">
        <v>0.11</v>
      </c>
      <c r="J421" s="6" t="n">
        <v>2750</v>
      </c>
      <c r="K421" s="86" t="inlineStr">
        <is>
          <t>S$18.9</t>
        </is>
      </c>
    </row>
    <row r="422" hidden="1" ht="16.8" customHeight="1" s="92" thickTop="1">
      <c r="B422" s="10" t="inlineStr">
        <is>
          <t>큐텐싱가폴</t>
        </is>
      </c>
      <c r="C422" s="18" t="inlineStr">
        <is>
          <t>앰플</t>
        </is>
      </c>
      <c r="D422" s="18" t="inlineStr">
        <is>
          <t>200726=앰플 30ml</t>
        </is>
      </c>
      <c r="E422" s="18" t="n"/>
      <c r="F422" s="18" t="n">
        <v>200801</v>
      </c>
      <c r="G422" s="7">
        <f>B422&amp;C422&amp;D422&amp;F422</f>
        <v/>
      </c>
      <c r="H422" s="18" t="n">
        <v>33774</v>
      </c>
      <c r="I422" s="27" t="n">
        <v>0.11</v>
      </c>
      <c r="J422" s="6" t="n">
        <v>3397</v>
      </c>
      <c r="K422" s="86" t="inlineStr">
        <is>
          <t>S$38.9</t>
        </is>
      </c>
    </row>
    <row r="423" hidden="1" ht="16.8" customHeight="1" s="92" thickTop="1">
      <c r="B423" s="10" t="inlineStr">
        <is>
          <t>큐텐싱가폴</t>
        </is>
      </c>
      <c r="C423" s="18" t="inlineStr">
        <is>
          <t>선크림</t>
        </is>
      </c>
      <c r="D423" s="18" t="inlineStr">
        <is>
          <t>200726=선크림 50ml</t>
        </is>
      </c>
      <c r="E423" s="18" t="n"/>
      <c r="F423" s="18" t="n">
        <v>200801</v>
      </c>
      <c r="G423" s="7">
        <f>B423&amp;C423&amp;D423&amp;F423</f>
        <v/>
      </c>
      <c r="H423" s="18" t="n">
        <v>25960</v>
      </c>
      <c r="I423" s="27" t="n">
        <v>0.11</v>
      </c>
      <c r="J423" s="6" t="n">
        <v>2345</v>
      </c>
      <c r="K423" s="86" t="inlineStr">
        <is>
          <t>S$29.9</t>
        </is>
      </c>
    </row>
    <row r="424" hidden="1" ht="16.8" customHeight="1" s="92" thickTop="1">
      <c r="B424" s="10" t="inlineStr">
        <is>
          <t>쇼피태국</t>
        </is>
      </c>
      <c r="C424" s="18" t="inlineStr">
        <is>
          <t>토너</t>
        </is>
      </c>
      <c r="D424" s="18" t="inlineStr">
        <is>
          <t>200726=250ml</t>
        </is>
      </c>
      <c r="E424" s="18" t="n"/>
      <c r="F424" s="18" t="n">
        <v>200801</v>
      </c>
      <c r="G424" s="7">
        <f>B424&amp;C424&amp;D424&amp;F424</f>
        <v/>
      </c>
      <c r="H424" s="18" t="n">
        <v>25053</v>
      </c>
      <c r="I424" s="27" t="n">
        <v>0.03</v>
      </c>
      <c r="J424" s="6" t="n">
        <v>3080</v>
      </c>
      <c r="K424" s="86" t="inlineStr">
        <is>
          <t>฿660</t>
        </is>
      </c>
    </row>
    <row r="425" hidden="1" ht="16.8" customHeight="1" s="92" thickTop="1">
      <c r="B425" s="10" t="inlineStr">
        <is>
          <t>쇼피태국</t>
        </is>
      </c>
      <c r="C425" s="18" t="inlineStr">
        <is>
          <t>토너</t>
        </is>
      </c>
      <c r="D425" s="18" t="inlineStr">
        <is>
          <t>200726=500ml</t>
        </is>
      </c>
      <c r="E425" s="18" t="n"/>
      <c r="F425" s="18" t="n">
        <v>200801</v>
      </c>
      <c r="G425" s="7">
        <f>B425&amp;C425&amp;D425&amp;F425</f>
        <v/>
      </c>
      <c r="H425" s="18" t="n">
        <v>44792</v>
      </c>
      <c r="I425" s="27" t="n">
        <v>0.03</v>
      </c>
      <c r="J425" s="6" t="n">
        <v>4330</v>
      </c>
      <c r="K425" s="86" t="inlineStr">
        <is>
          <t>฿1,180</t>
        </is>
      </c>
    </row>
    <row r="426" hidden="1" ht="16.8" customHeight="1" s="92" thickTop="1">
      <c r="B426" s="10" t="inlineStr">
        <is>
          <t>쇼피태국</t>
        </is>
      </c>
      <c r="C426" s="18" t="inlineStr">
        <is>
          <t>마스크팩</t>
        </is>
      </c>
      <c r="D426" s="18" t="inlineStr">
        <is>
          <t>200726=마스크팩 10매</t>
        </is>
      </c>
      <c r="E426" s="18" t="n"/>
      <c r="F426" s="18" t="n">
        <v>200801</v>
      </c>
      <c r="G426" s="7">
        <f>B426&amp;C426&amp;D426&amp;F426</f>
        <v/>
      </c>
      <c r="H426" s="18" t="n">
        <v>39858</v>
      </c>
      <c r="I426" s="27" t="n">
        <v>0.03</v>
      </c>
      <c r="J426" s="6" t="n">
        <v>3970</v>
      </c>
      <c r="K426" s="86" t="inlineStr">
        <is>
          <t>฿1,050</t>
        </is>
      </c>
    </row>
    <row r="427" hidden="1" ht="16.8" customHeight="1" s="92" thickTop="1">
      <c r="B427" s="10" t="inlineStr">
        <is>
          <t>쇼피태국</t>
        </is>
      </c>
      <c r="C427" s="18" t="inlineStr">
        <is>
          <t>수딩크림</t>
        </is>
      </c>
      <c r="D427" s="18" t="inlineStr">
        <is>
          <t>200726=수딩크림 100ml</t>
        </is>
      </c>
      <c r="E427" s="18" t="n"/>
      <c r="F427" s="18" t="n">
        <v>200801</v>
      </c>
      <c r="G427" s="7">
        <f>B427&amp;C427&amp;D427&amp;F427</f>
        <v/>
      </c>
      <c r="H427" s="18" t="n">
        <v>37960</v>
      </c>
      <c r="I427" s="27" t="n">
        <v>0.03</v>
      </c>
      <c r="J427" s="6" t="n">
        <v>4275</v>
      </c>
      <c r="K427" s="86" t="inlineStr">
        <is>
          <t>฿1,000</t>
        </is>
      </c>
    </row>
    <row r="428" hidden="1" ht="16.8" customHeight="1" s="92" thickTop="1">
      <c r="B428" s="10" t="inlineStr">
        <is>
          <t>쇼피태국</t>
        </is>
      </c>
      <c r="C428" s="18" t="inlineStr">
        <is>
          <t>머드크림마스크</t>
        </is>
      </c>
      <c r="D428" s="18" t="inlineStr">
        <is>
          <t>200726=머드크림마스크 100ml</t>
        </is>
      </c>
      <c r="E428" s="18" t="n"/>
      <c r="F428" s="18" t="n">
        <v>200801</v>
      </c>
      <c r="G428" s="7">
        <f>B428&amp;C428&amp;D428&amp;F428</f>
        <v/>
      </c>
      <c r="H428" s="18" t="n">
        <v>25053</v>
      </c>
      <c r="I428" s="27" t="n">
        <v>0.03</v>
      </c>
      <c r="J428" s="6" t="n">
        <v>1442</v>
      </c>
      <c r="K428" s="86" t="inlineStr">
        <is>
          <t>฿660</t>
        </is>
      </c>
    </row>
    <row r="429" hidden="1" ht="16.8" customHeight="1" s="92" thickTop="1">
      <c r="B429" s="10" t="inlineStr">
        <is>
          <t>쇼피태국</t>
        </is>
      </c>
      <c r="C429" s="18" t="inlineStr">
        <is>
          <t>클렌징폼</t>
        </is>
      </c>
      <c r="D429" s="18" t="inlineStr">
        <is>
          <t>200726=클렌징폼 120ml</t>
        </is>
      </c>
      <c r="E429" s="18" t="n"/>
      <c r="F429" s="18" t="n">
        <v>200801</v>
      </c>
      <c r="G429" s="7">
        <f>B429&amp;C429&amp;D429&amp;F429</f>
        <v/>
      </c>
      <c r="H429" s="18" t="n">
        <v>15943</v>
      </c>
      <c r="I429" s="27" t="n">
        <v>0.03</v>
      </c>
      <c r="J429" s="6" t="n">
        <v>2750</v>
      </c>
      <c r="K429" s="86" t="inlineStr">
        <is>
          <t>฿420</t>
        </is>
      </c>
    </row>
    <row r="430" hidden="1" ht="16.8" customHeight="1" s="92" thickTop="1">
      <c r="B430" s="10" t="inlineStr">
        <is>
          <t>쇼피태국</t>
        </is>
      </c>
      <c r="C430" s="18" t="inlineStr">
        <is>
          <t>앰플</t>
        </is>
      </c>
      <c r="D430" s="18" t="inlineStr">
        <is>
          <t>200726=앰플 30ml</t>
        </is>
      </c>
      <c r="E430" s="18" t="n"/>
      <c r="F430" s="18" t="n">
        <v>200801</v>
      </c>
      <c r="G430" s="7">
        <f>B430&amp;C430&amp;D430&amp;F430</f>
        <v/>
      </c>
      <c r="H430" s="18" t="n">
        <v>33025</v>
      </c>
      <c r="I430" s="27" t="n">
        <v>0.03</v>
      </c>
      <c r="J430" s="6" t="n">
        <v>3397</v>
      </c>
      <c r="K430" s="86" t="inlineStr">
        <is>
          <t>฿870</t>
        </is>
      </c>
    </row>
    <row r="431" hidden="1" ht="16.8" customHeight="1" s="92" thickTop="1">
      <c r="B431" s="10" t="inlineStr">
        <is>
          <t>쇼피태국</t>
        </is>
      </c>
      <c r="C431" s="18" t="inlineStr">
        <is>
          <t>선크림</t>
        </is>
      </c>
      <c r="D431" s="18" t="inlineStr">
        <is>
          <t>200726=선크림 50ml</t>
        </is>
      </c>
      <c r="E431" s="18" t="n"/>
      <c r="F431" s="18" t="n">
        <v>200801</v>
      </c>
      <c r="G431" s="7">
        <f>B431&amp;C431&amp;D431&amp;F431</f>
        <v/>
      </c>
      <c r="H431" s="18" t="n">
        <v>25053</v>
      </c>
      <c r="I431" s="27" t="n">
        <v>0.03</v>
      </c>
      <c r="J431" s="6" t="n">
        <v>2345</v>
      </c>
      <c r="K431" s="86" t="inlineStr">
        <is>
          <t>฿660</t>
        </is>
      </c>
    </row>
    <row r="432" hidden="1" ht="16.8" customHeight="1" s="92" thickTop="1">
      <c r="B432" s="10" t="inlineStr">
        <is>
          <t>쇼피태국</t>
        </is>
      </c>
      <c r="C432" s="18" t="inlineStr">
        <is>
          <t>토너</t>
        </is>
      </c>
      <c r="D432" s="18" t="inlineStr">
        <is>
          <t>200726=250ml 2set</t>
        </is>
      </c>
      <c r="E432" s="18" t="n"/>
      <c r="F432" s="18" t="n">
        <v>200801</v>
      </c>
      <c r="G432" s="7">
        <f>B432&amp;C432&amp;D432&amp;F432</f>
        <v/>
      </c>
      <c r="H432" s="18" t="n">
        <v>47829</v>
      </c>
      <c r="I432" s="27" t="n">
        <v>0.03</v>
      </c>
      <c r="J432" s="6" t="n">
        <v>6160</v>
      </c>
      <c r="K432" s="86" t="inlineStr">
        <is>
          <t>฿1,260</t>
        </is>
      </c>
      <c r="M432" s="31" t="n"/>
    </row>
    <row r="433" hidden="1" ht="16.8" customHeight="1" s="92" thickTop="1">
      <c r="B433" s="10" t="inlineStr">
        <is>
          <t>쇼피필리핀</t>
        </is>
      </c>
      <c r="C433" s="18" t="inlineStr">
        <is>
          <t>토너</t>
        </is>
      </c>
      <c r="D433" s="18" t="inlineStr">
        <is>
          <t>200726=250ml</t>
        </is>
      </c>
      <c r="E433" s="18" t="n"/>
      <c r="F433" s="18" t="n">
        <v>200801</v>
      </c>
      <c r="G433" s="7">
        <f>B433&amp;C433&amp;D433&amp;F433</f>
        <v/>
      </c>
      <c r="H433" s="18" t="n">
        <v>26341</v>
      </c>
      <c r="I433" s="27" t="n">
        <v>0.06</v>
      </c>
      <c r="J433" s="6" t="n">
        <v>3080</v>
      </c>
      <c r="K433" s="32" t="inlineStr">
        <is>
          <t>₱1,080</t>
        </is>
      </c>
      <c r="L433" s="131" t="n"/>
      <c r="M433" s="31" t="n"/>
    </row>
    <row r="434" hidden="1" ht="16.8" customHeight="1" s="92" thickTop="1">
      <c r="B434" s="10" t="inlineStr">
        <is>
          <t>쇼피필리핀</t>
        </is>
      </c>
      <c r="C434" s="18" t="inlineStr">
        <is>
          <t>토너</t>
        </is>
      </c>
      <c r="D434" s="18" t="inlineStr">
        <is>
          <t>200726=500ml</t>
        </is>
      </c>
      <c r="E434" s="18" t="n"/>
      <c r="F434" s="18" t="n">
        <v>200801</v>
      </c>
      <c r="G434" s="7">
        <f>B434&amp;C434&amp;D434&amp;F434</f>
        <v/>
      </c>
      <c r="H434" s="18" t="n">
        <v>45853</v>
      </c>
      <c r="I434" s="27" t="n">
        <v>0.06</v>
      </c>
      <c r="J434" s="6" t="n">
        <v>4330</v>
      </c>
      <c r="K434" s="32" t="inlineStr">
        <is>
          <t>₱1,880</t>
        </is>
      </c>
      <c r="L434" s="131" t="n"/>
      <c r="M434" s="31" t="n"/>
    </row>
    <row r="435" hidden="1" ht="16.8" customHeight="1" s="92" thickTop="1">
      <c r="B435" s="10" t="inlineStr">
        <is>
          <t>쇼피필리핀</t>
        </is>
      </c>
      <c r="C435" s="18" t="inlineStr">
        <is>
          <t>마스크팩</t>
        </is>
      </c>
      <c r="D435" s="18" t="inlineStr">
        <is>
          <t>200726=마스크팩 10매</t>
        </is>
      </c>
      <c r="E435" s="18" t="n"/>
      <c r="F435" s="18" t="n">
        <v>200801</v>
      </c>
      <c r="G435" s="7">
        <f>B435&amp;C435&amp;D435&amp;F435</f>
        <v/>
      </c>
      <c r="H435" s="18" t="n">
        <v>44877</v>
      </c>
      <c r="I435" s="27" t="n">
        <v>0.06</v>
      </c>
      <c r="J435" s="6" t="n">
        <v>3970</v>
      </c>
      <c r="K435" s="32" t="inlineStr">
        <is>
          <t>₱1,840</t>
        </is>
      </c>
      <c r="L435" s="131" t="n"/>
      <c r="M435" s="31" t="n"/>
    </row>
    <row r="436" hidden="1" ht="16.8" customHeight="1" s="92" thickTop="1">
      <c r="B436" s="10" t="inlineStr">
        <is>
          <t>쇼피필리핀</t>
        </is>
      </c>
      <c r="C436" s="18" t="inlineStr">
        <is>
          <t>수딩크림</t>
        </is>
      </c>
      <c r="D436" s="18" t="inlineStr">
        <is>
          <t>200726=수딩크림 100ml</t>
        </is>
      </c>
      <c r="E436" s="18" t="n"/>
      <c r="F436" s="18" t="n">
        <v>200801</v>
      </c>
      <c r="G436" s="7">
        <f>B436&amp;C436&amp;D436&amp;F436</f>
        <v/>
      </c>
      <c r="H436" s="18" t="n">
        <v>39024</v>
      </c>
      <c r="I436" s="27" t="n">
        <v>0.06</v>
      </c>
      <c r="J436" s="6" t="n">
        <v>4275</v>
      </c>
      <c r="K436" s="32" t="inlineStr">
        <is>
          <t>₱1,600</t>
        </is>
      </c>
      <c r="L436" s="131" t="n"/>
      <c r="M436" s="31" t="n"/>
    </row>
    <row r="437" hidden="1" ht="16.8" customHeight="1" s="92" thickTop="1">
      <c r="B437" s="10" t="inlineStr">
        <is>
          <t>쇼피필리핀</t>
        </is>
      </c>
      <c r="C437" s="18" t="inlineStr">
        <is>
          <t>머드크림마스크</t>
        </is>
      </c>
      <c r="D437" s="18" t="inlineStr">
        <is>
          <t>200726=머드크림마스크 100ml</t>
        </is>
      </c>
      <c r="E437" s="18" t="n"/>
      <c r="F437" s="18" t="n">
        <v>200801</v>
      </c>
      <c r="G437" s="7">
        <f>B437&amp;C437&amp;D437&amp;F437</f>
        <v/>
      </c>
      <c r="H437" s="18" t="n">
        <v>26097</v>
      </c>
      <c r="I437" s="27" t="n">
        <v>0.06</v>
      </c>
      <c r="J437" s="6" t="n">
        <v>1442</v>
      </c>
      <c r="K437" s="32" t="inlineStr">
        <is>
          <t>₱1,070</t>
        </is>
      </c>
      <c r="L437" s="131" t="n"/>
    </row>
    <row r="438" hidden="1" ht="16.8" customHeight="1" s="92" thickTop="1">
      <c r="B438" s="10" t="inlineStr">
        <is>
          <t>쇼피필리핀</t>
        </is>
      </c>
      <c r="C438" s="18" t="inlineStr">
        <is>
          <t>클렌징폼</t>
        </is>
      </c>
      <c r="D438" s="18" t="inlineStr">
        <is>
          <t>200726=클렌징폼 120ml</t>
        </is>
      </c>
      <c r="E438" s="18" t="n"/>
      <c r="F438" s="18" t="n">
        <v>200801</v>
      </c>
      <c r="G438" s="7">
        <f>B438&amp;C438&amp;D438&amp;F438</f>
        <v/>
      </c>
      <c r="H438" s="18" t="n">
        <v>16829</v>
      </c>
      <c r="I438" s="27" t="n">
        <v>0.06</v>
      </c>
      <c r="J438" s="6" t="n">
        <v>2750</v>
      </c>
      <c r="K438" s="32" t="inlineStr">
        <is>
          <t>₱690</t>
        </is>
      </c>
      <c r="L438" s="131" t="n"/>
    </row>
    <row r="439" hidden="1" ht="16.8" customHeight="1" s="92" thickTop="1">
      <c r="B439" s="10" t="inlineStr">
        <is>
          <t>쇼피필리핀</t>
        </is>
      </c>
      <c r="C439" s="18" t="inlineStr">
        <is>
          <t>앰플</t>
        </is>
      </c>
      <c r="D439" s="18" t="inlineStr">
        <is>
          <t>200726=앰플 30ml</t>
        </is>
      </c>
      <c r="E439" s="18" t="n"/>
      <c r="F439" s="18" t="n">
        <v>200801</v>
      </c>
      <c r="G439" s="7">
        <f>B439&amp;C439&amp;D439&amp;F439</f>
        <v/>
      </c>
      <c r="H439" s="18" t="n">
        <v>34146</v>
      </c>
      <c r="I439" s="27" t="n">
        <v>0.06</v>
      </c>
      <c r="J439" s="6" t="n">
        <v>3397</v>
      </c>
      <c r="K439" s="32" t="inlineStr">
        <is>
          <t>₱1,400</t>
        </is>
      </c>
      <c r="L439" s="131" t="n"/>
    </row>
    <row r="440" hidden="1" ht="16.8" customHeight="1" s="92" thickTop="1">
      <c r="B440" s="10" t="inlineStr">
        <is>
          <t>쇼피필리핀</t>
        </is>
      </c>
      <c r="C440" s="18" t="inlineStr">
        <is>
          <t>선크림</t>
        </is>
      </c>
      <c r="D440" s="18" t="inlineStr">
        <is>
          <t>200726=선크림 50ml</t>
        </is>
      </c>
      <c r="E440" s="18" t="n"/>
      <c r="F440" s="18" t="n">
        <v>200801</v>
      </c>
      <c r="G440" s="7">
        <f>B440&amp;C440&amp;D440&amp;F440</f>
        <v/>
      </c>
      <c r="H440" s="18" t="n">
        <v>26097</v>
      </c>
      <c r="I440" s="27" t="n">
        <v>0.06</v>
      </c>
      <c r="J440" s="6" t="n">
        <v>2345</v>
      </c>
      <c r="K440" s="32" t="inlineStr">
        <is>
          <t>₱1,070</t>
        </is>
      </c>
      <c r="L440" s="131" t="n"/>
    </row>
    <row r="441" hidden="1" ht="16.8" customHeight="1" s="92" thickTop="1">
      <c r="B441" s="10" t="inlineStr">
        <is>
          <t>쇼피필리핀</t>
        </is>
      </c>
      <c r="C441" s="18" t="inlineStr">
        <is>
          <t>토너</t>
        </is>
      </c>
      <c r="D441" s="18" t="inlineStr">
        <is>
          <t>200726=250ml 2set</t>
        </is>
      </c>
      <c r="E441" s="18" t="n"/>
      <c r="F441" s="18" t="n">
        <v>200801</v>
      </c>
      <c r="G441" s="7">
        <f>B441&amp;C441&amp;D441&amp;F441</f>
        <v/>
      </c>
      <c r="H441" s="18" t="n">
        <v>45853</v>
      </c>
      <c r="I441" s="27" t="n">
        <v>0.06</v>
      </c>
      <c r="J441" s="6" t="n">
        <v>6160</v>
      </c>
      <c r="K441" s="32" t="inlineStr">
        <is>
          <t>₱1,880</t>
        </is>
      </c>
      <c r="L441" s="131" t="n"/>
    </row>
    <row r="442" hidden="1" ht="16.8" customHeight="1" s="92" thickTop="1">
      <c r="B442" s="10" t="inlineStr">
        <is>
          <t>쇼피필리핀</t>
        </is>
      </c>
      <c r="C442" s="18" t="inlineStr">
        <is>
          <t>토너</t>
        </is>
      </c>
      <c r="D442" s="18" t="inlineStr">
        <is>
          <t>200726=500ml 2set</t>
        </is>
      </c>
      <c r="E442" s="18" t="n"/>
      <c r="F442" s="18" t="n">
        <v>200801</v>
      </c>
      <c r="G442" s="7">
        <f>B442&amp;C442&amp;D442&amp;F442</f>
        <v/>
      </c>
      <c r="H442" s="18" t="n">
        <v>82926</v>
      </c>
      <c r="I442" s="27" t="n">
        <v>0.06</v>
      </c>
      <c r="J442" s="6" t="n">
        <v>8660</v>
      </c>
      <c r="K442" s="32" t="inlineStr">
        <is>
          <t>₱3,400</t>
        </is>
      </c>
      <c r="L442" s="131" t="n"/>
    </row>
    <row r="443" hidden="1" ht="16.8" customHeight="1" s="92" thickTop="1">
      <c r="B443" s="33" t="inlineStr">
        <is>
          <t>쇼피태국</t>
        </is>
      </c>
      <c r="C443" s="24" t="inlineStr">
        <is>
          <t>토너</t>
        </is>
      </c>
      <c r="D443" s="26" t="inlineStr">
        <is>
          <t>200728=250ml = 화장솜 60P</t>
        </is>
      </c>
      <c r="E443" s="26" t="n"/>
      <c r="F443" s="25" t="n">
        <v>200801</v>
      </c>
      <c r="G443" s="7">
        <f>B443&amp;C443&amp;D443&amp;F443</f>
        <v/>
      </c>
      <c r="H443" s="132" t="n">
        <v>3000</v>
      </c>
      <c r="I443" s="27" t="n">
        <v>0.03</v>
      </c>
      <c r="J443" s="6" t="n">
        <v>1110</v>
      </c>
      <c r="K443" s="32" t="inlineStr">
        <is>
          <t>฿80</t>
        </is>
      </c>
      <c r="L443" s="131" t="n"/>
    </row>
    <row r="444" hidden="1" ht="16.8" customHeight="1" s="92" thickTop="1">
      <c r="B444" s="33" t="inlineStr">
        <is>
          <t>쇼피태국</t>
        </is>
      </c>
      <c r="C444" s="24" t="inlineStr">
        <is>
          <t>토너</t>
        </is>
      </c>
      <c r="D444" s="26" t="inlineStr">
        <is>
          <t>200728=250ml = 화장솜 60P X 2</t>
        </is>
      </c>
      <c r="E444" s="26" t="n"/>
      <c r="F444" s="25" t="n">
        <v>200801</v>
      </c>
      <c r="G444" s="7">
        <f>B444&amp;C444&amp;D444&amp;F444</f>
        <v/>
      </c>
      <c r="H444" s="132" t="n">
        <v>7200</v>
      </c>
      <c r="I444" s="27" t="n">
        <v>0.03</v>
      </c>
      <c r="J444" s="6" t="n">
        <v>2220</v>
      </c>
      <c r="K444" s="32" t="inlineStr">
        <is>
          <t>฿190</t>
        </is>
      </c>
      <c r="L444" s="131" t="n"/>
    </row>
    <row r="445" hidden="1" ht="16.8" customHeight="1" s="92" thickTop="1">
      <c r="B445" s="33" t="inlineStr">
        <is>
          <t>쇼피태국</t>
        </is>
      </c>
      <c r="C445" s="24" t="inlineStr">
        <is>
          <t>토너</t>
        </is>
      </c>
      <c r="D445" s="26" t="inlineStr">
        <is>
          <t>200728=250ml 2set = 화장솜 60P</t>
        </is>
      </c>
      <c r="E445" s="26" t="n"/>
      <c r="F445" s="25" t="n">
        <v>200801</v>
      </c>
      <c r="G445" s="7">
        <f>B445&amp;C445&amp;D445&amp;F445</f>
        <v/>
      </c>
      <c r="H445" s="132" t="n">
        <v>4200</v>
      </c>
      <c r="I445" s="27" t="n">
        <v>0.03</v>
      </c>
      <c r="J445" s="6" t="n">
        <v>1110</v>
      </c>
      <c r="K445" s="32" t="inlineStr">
        <is>
          <t>฿110</t>
        </is>
      </c>
      <c r="L445" s="131" t="n"/>
    </row>
    <row r="446" hidden="1" ht="16.8" customHeight="1" s="92" thickTop="1">
      <c r="B446" s="33" t="inlineStr">
        <is>
          <t>쇼피태국</t>
        </is>
      </c>
      <c r="C446" s="24" t="inlineStr">
        <is>
          <t>토너</t>
        </is>
      </c>
      <c r="D446" s="26" t="inlineStr">
        <is>
          <t>200728=250ml 2set = 화장솜 60P X 2</t>
        </is>
      </c>
      <c r="E446" s="26" t="n"/>
      <c r="F446" s="25" t="n">
        <v>200801</v>
      </c>
      <c r="G446" s="7">
        <f>B446&amp;C446&amp;D446&amp;F446</f>
        <v/>
      </c>
      <c r="H446" s="132" t="n">
        <v>8400</v>
      </c>
      <c r="I446" s="27" t="n">
        <v>0.03</v>
      </c>
      <c r="J446" s="6" t="n">
        <v>2220</v>
      </c>
      <c r="K446" s="32" t="inlineStr">
        <is>
          <t>฿220</t>
        </is>
      </c>
      <c r="L446" s="131" t="n"/>
    </row>
    <row r="447" hidden="1" ht="16.8" customHeight="1" s="92" thickTop="1">
      <c r="B447" s="33" t="inlineStr">
        <is>
          <t>쇼피태국</t>
        </is>
      </c>
      <c r="C447" s="24" t="inlineStr">
        <is>
          <t>토너</t>
        </is>
      </c>
      <c r="D447" s="26" t="inlineStr">
        <is>
          <t>200728=500ml = 화장솜 60P</t>
        </is>
      </c>
      <c r="E447" s="26" t="n"/>
      <c r="F447" s="25" t="n">
        <v>200801</v>
      </c>
      <c r="G447" s="7">
        <f>B447&amp;C447&amp;D447&amp;F447</f>
        <v/>
      </c>
      <c r="H447" s="132" t="n">
        <v>4200</v>
      </c>
      <c r="I447" s="27" t="n">
        <v>0.03</v>
      </c>
      <c r="J447" s="6" t="n">
        <v>1110</v>
      </c>
      <c r="K447" s="32" t="inlineStr">
        <is>
          <t>฿110</t>
        </is>
      </c>
      <c r="L447" s="131" t="n"/>
    </row>
    <row r="448" hidden="1" ht="16.8" customHeight="1" s="92" thickTop="1">
      <c r="B448" s="33" t="inlineStr">
        <is>
          <t>쇼피태국</t>
        </is>
      </c>
      <c r="C448" s="24" t="inlineStr">
        <is>
          <t>토너</t>
        </is>
      </c>
      <c r="D448" s="26" t="inlineStr">
        <is>
          <t>200728=500ml = 화장솜 60P X 2</t>
        </is>
      </c>
      <c r="E448" s="26" t="n"/>
      <c r="F448" s="25" t="n">
        <v>200801</v>
      </c>
      <c r="G448" s="7">
        <f>B448&amp;C448&amp;D448&amp;F448</f>
        <v/>
      </c>
      <c r="H448" s="132" t="n">
        <v>8400</v>
      </c>
      <c r="I448" s="27" t="n">
        <v>0.03</v>
      </c>
      <c r="J448" s="6" t="n">
        <v>2220</v>
      </c>
      <c r="K448" s="32" t="inlineStr">
        <is>
          <t>฿220</t>
        </is>
      </c>
      <c r="L448" s="131" t="n"/>
    </row>
    <row r="449" hidden="1" ht="16.8" customHeight="1" s="92" thickTop="1">
      <c r="B449" s="6" t="inlineStr">
        <is>
          <t>랄라블라</t>
        </is>
      </c>
      <c r="C449" s="6" t="inlineStr">
        <is>
          <t>마스크팩</t>
        </is>
      </c>
      <c r="D449" s="6" t="inlineStr">
        <is>
          <t>마스크 5+1 기획세트</t>
        </is>
      </c>
      <c r="F449" s="6" t="n">
        <v>200801</v>
      </c>
      <c r="G449" s="7">
        <f>B449&amp;C449&amp;D449&amp;F449</f>
        <v/>
      </c>
      <c r="H449" s="6" t="n">
        <v>5597</v>
      </c>
      <c r="I449" s="27" t="n">
        <v>0</v>
      </c>
      <c r="J449" s="61" t="n">
        <v>2660</v>
      </c>
    </row>
    <row r="450" hidden="1" ht="16.8" customHeight="1" s="92" thickTop="1">
      <c r="B450" s="34" t="inlineStr">
        <is>
          <t>큐텐싱가폴</t>
        </is>
      </c>
      <c r="C450" s="20" t="inlineStr">
        <is>
          <t>토너</t>
        </is>
      </c>
      <c r="D450" s="23" t="inlineStr">
        <is>
          <t>200726=250ml = 화장솜 60P</t>
        </is>
      </c>
      <c r="E450" s="23" t="n"/>
      <c r="F450" s="21" t="n">
        <v>200801</v>
      </c>
      <c r="G450" s="7">
        <f>B450&amp;C450&amp;D450&amp;F450</f>
        <v/>
      </c>
      <c r="H450" s="133" t="n">
        <v>4341</v>
      </c>
      <c r="I450" s="27" t="n">
        <v>0.11</v>
      </c>
      <c r="J450" s="6" t="n">
        <v>1110</v>
      </c>
      <c r="K450" s="32" t="inlineStr">
        <is>
          <t>S$5</t>
        </is>
      </c>
      <c r="L450" s="131" t="n"/>
    </row>
    <row r="451" hidden="1" ht="16.8" customHeight="1" s="92" thickTop="1">
      <c r="B451" s="35" t="inlineStr">
        <is>
          <t>쇼피말레이시아</t>
        </is>
      </c>
      <c r="C451" s="36" t="inlineStr">
        <is>
          <t>토너</t>
        </is>
      </c>
      <c r="D451" s="37" t="inlineStr">
        <is>
          <t>200812=250ml</t>
        </is>
      </c>
      <c r="E451" s="37" t="n"/>
      <c r="F451" s="38" t="n">
        <v>200801</v>
      </c>
      <c r="G451" s="7">
        <f>B451&amp;C451&amp;D451&amp;F451</f>
        <v/>
      </c>
      <c r="H451" s="38" t="n">
        <v>22593</v>
      </c>
      <c r="I451" s="27" t="n">
        <v>0.06</v>
      </c>
      <c r="J451" s="6" t="n">
        <v>3080</v>
      </c>
      <c r="K451" s="32" t="inlineStr">
        <is>
          <t>RM 79.99</t>
        </is>
      </c>
      <c r="L451" s="131" t="n"/>
    </row>
    <row r="452" hidden="1" ht="16.8" customHeight="1" s="92" thickTop="1">
      <c r="B452" s="35" t="inlineStr">
        <is>
          <t>쇼피말레이시아</t>
        </is>
      </c>
      <c r="C452" s="36" t="inlineStr">
        <is>
          <t>토너</t>
        </is>
      </c>
      <c r="D452" s="37" t="inlineStr">
        <is>
          <t>200812=500ml</t>
        </is>
      </c>
      <c r="E452" s="37" t="n"/>
      <c r="F452" s="38" t="n">
        <v>200801</v>
      </c>
      <c r="G452" s="7">
        <f>B452&amp;C452&amp;D452&amp;F452</f>
        <v/>
      </c>
      <c r="H452" s="38" t="n">
        <v>45189</v>
      </c>
      <c r="I452" s="27" t="n">
        <v>0.06</v>
      </c>
      <c r="J452" s="6" t="n">
        <v>4330</v>
      </c>
      <c r="K452" s="32" t="inlineStr">
        <is>
          <t>RM 159.99</t>
        </is>
      </c>
      <c r="L452" s="131" t="n"/>
    </row>
    <row r="453" hidden="1" ht="16.8" customHeight="1" s="92" thickTop="1">
      <c r="B453" s="35" t="inlineStr">
        <is>
          <t>쇼피말레이시아</t>
        </is>
      </c>
      <c r="C453" s="36" t="inlineStr">
        <is>
          <t>마스크팩</t>
        </is>
      </c>
      <c r="D453" s="36" t="inlineStr">
        <is>
          <t>200812=마스크팩 10매</t>
        </is>
      </c>
      <c r="E453" s="36" t="n"/>
      <c r="F453" s="38" t="n">
        <v>200801</v>
      </c>
      <c r="G453" s="7">
        <f>B453&amp;C453&amp;D453&amp;F453</f>
        <v/>
      </c>
      <c r="H453" s="38" t="n">
        <v>39540</v>
      </c>
      <c r="I453" s="27" t="n">
        <v>0.06</v>
      </c>
      <c r="J453" s="134" t="n">
        <v>3970</v>
      </c>
      <c r="K453" s="32" t="inlineStr">
        <is>
          <t>RM 139.99</t>
        </is>
      </c>
      <c r="L453" s="131" t="n"/>
    </row>
    <row r="454" hidden="1" ht="16.8" customHeight="1" s="92" thickTop="1">
      <c r="B454" s="35" t="inlineStr">
        <is>
          <t>쇼피말레이시아</t>
        </is>
      </c>
      <c r="C454" s="36" t="inlineStr">
        <is>
          <t>수딩크림</t>
        </is>
      </c>
      <c r="D454" s="36" t="inlineStr">
        <is>
          <t>200812=수딩크림 100ml</t>
        </is>
      </c>
      <c r="E454" s="36" t="n"/>
      <c r="F454" s="38" t="n">
        <v>200801</v>
      </c>
      <c r="G454" s="7">
        <f>B454&amp;C454&amp;D454&amp;F454</f>
        <v/>
      </c>
      <c r="H454" s="38" t="n">
        <v>36715</v>
      </c>
      <c r="I454" s="27" t="n">
        <v>0.06</v>
      </c>
      <c r="J454" s="134" t="n">
        <v>4275</v>
      </c>
      <c r="K454" s="32" t="inlineStr">
        <is>
          <t>RM 129.99</t>
        </is>
      </c>
      <c r="L454" s="131" t="n"/>
    </row>
    <row r="455" hidden="1" ht="16.8" customHeight="1" s="92" thickTop="1">
      <c r="B455" s="35" t="inlineStr">
        <is>
          <t>쇼피말레이시아</t>
        </is>
      </c>
      <c r="C455" s="36" t="inlineStr">
        <is>
          <t>머드크림마스크</t>
        </is>
      </c>
      <c r="D455" s="36" t="inlineStr">
        <is>
          <t>200812=머드크림마스크 100ml</t>
        </is>
      </c>
      <c r="E455" s="36" t="n"/>
      <c r="F455" s="38" t="n">
        <v>200801</v>
      </c>
      <c r="G455" s="7">
        <f>B455&amp;C455&amp;D455&amp;F455</f>
        <v/>
      </c>
      <c r="H455" s="38" t="n">
        <v>24005</v>
      </c>
      <c r="I455" s="27" t="n">
        <v>0.06</v>
      </c>
      <c r="J455" s="134" t="n">
        <v>1442</v>
      </c>
      <c r="K455" s="32" t="inlineStr">
        <is>
          <t>RM 84.99</t>
        </is>
      </c>
      <c r="L455" s="131" t="n"/>
    </row>
    <row r="456" hidden="1" ht="16.8" customHeight="1" s="92" thickTop="1">
      <c r="B456" s="35" t="inlineStr">
        <is>
          <t>쇼피말레이시아</t>
        </is>
      </c>
      <c r="C456" s="36" t="inlineStr">
        <is>
          <t>앰플</t>
        </is>
      </c>
      <c r="D456" s="36" t="inlineStr">
        <is>
          <t>200812=앰플 30ml</t>
        </is>
      </c>
      <c r="E456" s="36" t="n"/>
      <c r="F456" s="38" t="n">
        <v>200801</v>
      </c>
      <c r="G456" s="7">
        <f>B456&amp;C456&amp;D456&amp;F456</f>
        <v/>
      </c>
      <c r="H456" s="38" t="n">
        <v>31066</v>
      </c>
      <c r="I456" s="27" t="n">
        <v>0.06</v>
      </c>
      <c r="J456" s="134" t="n">
        <v>3397</v>
      </c>
      <c r="K456" s="32" t="inlineStr">
        <is>
          <t>RM 109.99</t>
        </is>
      </c>
      <c r="L456" s="131" t="n"/>
    </row>
    <row r="457" hidden="1" ht="16.8" customHeight="1" s="92" thickTop="1">
      <c r="B457" s="35" t="inlineStr">
        <is>
          <t>쇼피말레이시아</t>
        </is>
      </c>
      <c r="C457" s="36" t="inlineStr">
        <is>
          <t>선크림</t>
        </is>
      </c>
      <c r="D457" s="36" t="inlineStr">
        <is>
          <t>200812=선크림 50ml</t>
        </is>
      </c>
      <c r="E457" s="36" t="n"/>
      <c r="F457" s="38" t="n">
        <v>200801</v>
      </c>
      <c r="G457" s="7">
        <f>B457&amp;C457&amp;D457&amp;F457</f>
        <v/>
      </c>
      <c r="H457" s="38" t="n">
        <v>25417</v>
      </c>
      <c r="I457" s="27" t="n">
        <v>0.06</v>
      </c>
      <c r="J457" s="134" t="n">
        <v>2345</v>
      </c>
      <c r="K457" s="32" t="inlineStr">
        <is>
          <t>RM 89.99</t>
        </is>
      </c>
      <c r="L457" s="131" t="n"/>
    </row>
    <row r="458" hidden="1" ht="16.8" customHeight="1" s="92" thickTop="1">
      <c r="B458" s="35" t="inlineStr">
        <is>
          <t>쇼피태국</t>
        </is>
      </c>
      <c r="C458" s="36" t="inlineStr">
        <is>
          <t>토너</t>
        </is>
      </c>
      <c r="D458" s="36" t="inlineStr">
        <is>
          <t>200812=250ml</t>
        </is>
      </c>
      <c r="E458" s="36" t="n"/>
      <c r="F458" s="38" t="n">
        <v>200801</v>
      </c>
      <c r="G458" s="7">
        <f>B458&amp;C458&amp;D458&amp;F458</f>
        <v/>
      </c>
      <c r="H458" s="135" t="n">
        <v>24771</v>
      </c>
      <c r="I458" s="27" t="n">
        <v>0.03</v>
      </c>
      <c r="J458" s="6" t="n">
        <v>3080</v>
      </c>
      <c r="K458" s="32" t="inlineStr">
        <is>
          <t>฿650</t>
        </is>
      </c>
      <c r="L458" s="131" t="n"/>
    </row>
    <row r="459" hidden="1" ht="16.8" customHeight="1" s="92" thickTop="1">
      <c r="B459" s="35" t="inlineStr">
        <is>
          <t>쇼피태국</t>
        </is>
      </c>
      <c r="C459" s="36" t="inlineStr">
        <is>
          <t>토너</t>
        </is>
      </c>
      <c r="D459" s="36" t="inlineStr">
        <is>
          <t>200812=500ml</t>
        </is>
      </c>
      <c r="E459" s="36" t="n"/>
      <c r="F459" s="38" t="n">
        <v>200801</v>
      </c>
      <c r="G459" s="7">
        <f>B459&amp;C459&amp;D459&amp;F459</f>
        <v/>
      </c>
      <c r="H459" s="135" t="n">
        <v>44969</v>
      </c>
      <c r="I459" s="27" t="n">
        <v>0.03</v>
      </c>
      <c r="J459" s="6" t="n">
        <v>4330</v>
      </c>
      <c r="K459" s="32" t="inlineStr">
        <is>
          <t>฿1,180</t>
        </is>
      </c>
      <c r="L459" s="131" t="n"/>
    </row>
    <row r="460" hidden="1" ht="16.8" customHeight="1" s="92" thickTop="1">
      <c r="B460" s="35" t="inlineStr">
        <is>
          <t>쇼피태국</t>
        </is>
      </c>
      <c r="C460" s="36" t="inlineStr">
        <is>
          <t>마스크팩</t>
        </is>
      </c>
      <c r="D460" s="36" t="inlineStr">
        <is>
          <t>200812=마스크팩 10매</t>
        </is>
      </c>
      <c r="E460" s="36" t="n"/>
      <c r="F460" s="38" t="n">
        <v>200801</v>
      </c>
      <c r="G460" s="7">
        <f>B460&amp;C460&amp;D460&amp;F460</f>
        <v/>
      </c>
      <c r="H460" s="135" t="n">
        <v>40015</v>
      </c>
      <c r="I460" s="27" t="n">
        <v>0.03</v>
      </c>
      <c r="J460" s="134" t="n">
        <v>3970</v>
      </c>
      <c r="K460" s="32" t="inlineStr">
        <is>
          <t>฿1,050</t>
        </is>
      </c>
      <c r="L460" s="131" t="n"/>
    </row>
    <row r="461" hidden="1" ht="16.8" customHeight="1" s="92" thickTop="1">
      <c r="B461" s="35" t="inlineStr">
        <is>
          <t>쇼피태국</t>
        </is>
      </c>
      <c r="C461" s="36" t="inlineStr">
        <is>
          <t>수딩크림</t>
        </is>
      </c>
      <c r="D461" s="36" t="inlineStr">
        <is>
          <t>200812=수딩크림 100ml</t>
        </is>
      </c>
      <c r="E461" s="36" t="n"/>
      <c r="F461" s="38" t="n">
        <v>200801</v>
      </c>
      <c r="G461" s="7">
        <f>B461&amp;C461&amp;D461&amp;F461</f>
        <v/>
      </c>
      <c r="H461" s="135" t="n">
        <v>38110</v>
      </c>
      <c r="I461" s="27" t="n">
        <v>0.03</v>
      </c>
      <c r="J461" s="134" t="n">
        <v>4275</v>
      </c>
      <c r="K461" s="32" t="inlineStr">
        <is>
          <t>฿1,000</t>
        </is>
      </c>
      <c r="L461" s="131" t="n"/>
    </row>
    <row r="462" hidden="1" ht="16.8" customHeight="1" s="92" thickTop="1">
      <c r="B462" s="35" t="inlineStr">
        <is>
          <t>쇼피태국</t>
        </is>
      </c>
      <c r="C462" s="36" t="inlineStr">
        <is>
          <t>머드크림마스크</t>
        </is>
      </c>
      <c r="D462" s="36" t="inlineStr">
        <is>
          <t>200812=머드크림마스크 100ml</t>
        </is>
      </c>
      <c r="E462" s="36" t="n"/>
      <c r="F462" s="38" t="n">
        <v>200801</v>
      </c>
      <c r="G462" s="7">
        <f>B462&amp;C462&amp;D462&amp;F462</f>
        <v/>
      </c>
      <c r="H462" s="135" t="n">
        <v>22866</v>
      </c>
      <c r="I462" s="27" t="n">
        <v>0.03</v>
      </c>
      <c r="J462" s="134" t="n">
        <v>1442</v>
      </c>
      <c r="K462" s="32" t="inlineStr">
        <is>
          <t>฿600</t>
        </is>
      </c>
      <c r="L462" s="131" t="n"/>
    </row>
    <row r="463" hidden="1" ht="16.8" customHeight="1" s="92" thickTop="1">
      <c r="B463" s="35" t="inlineStr">
        <is>
          <t>쇼피태국</t>
        </is>
      </c>
      <c r="C463" s="36" t="inlineStr">
        <is>
          <t>클렌징폼</t>
        </is>
      </c>
      <c r="D463" s="36" t="inlineStr">
        <is>
          <t>200812=클렌징폼 120ml</t>
        </is>
      </c>
      <c r="E463" s="36" t="n"/>
      <c r="F463" s="38" t="n">
        <v>200801</v>
      </c>
      <c r="G463" s="7">
        <f>B463&amp;C463&amp;D463&amp;F463</f>
        <v/>
      </c>
      <c r="H463" s="135" t="n">
        <v>16006</v>
      </c>
      <c r="I463" s="27" t="n">
        <v>0.03</v>
      </c>
      <c r="J463" s="134" t="n">
        <v>2750</v>
      </c>
      <c r="K463" s="32" t="inlineStr">
        <is>
          <t>฿420</t>
        </is>
      </c>
      <c r="L463" s="131" t="n"/>
    </row>
    <row r="464" hidden="1" ht="16.8" customHeight="1" s="92" thickTop="1">
      <c r="B464" s="35" t="inlineStr">
        <is>
          <t>쇼피태국</t>
        </is>
      </c>
      <c r="C464" s="36" t="inlineStr">
        <is>
          <t>앰플</t>
        </is>
      </c>
      <c r="D464" s="36" t="inlineStr">
        <is>
          <t>200812=앰플 30ml</t>
        </is>
      </c>
      <c r="E464" s="36" t="n"/>
      <c r="F464" s="38" t="n">
        <v>200801</v>
      </c>
      <c r="G464" s="7">
        <f>B464&amp;C464&amp;D464&amp;F464</f>
        <v/>
      </c>
      <c r="H464" s="135" t="n">
        <v>32355</v>
      </c>
      <c r="I464" s="27" t="n">
        <v>0.03</v>
      </c>
      <c r="J464" s="134" t="n">
        <v>3397</v>
      </c>
      <c r="K464" s="32" t="inlineStr">
        <is>
          <t>฿849</t>
        </is>
      </c>
      <c r="L464" s="131" t="n"/>
    </row>
    <row r="465" hidden="1" ht="16.8" customHeight="1" s="92" thickTop="1">
      <c r="B465" s="35" t="inlineStr">
        <is>
          <t>쇼피태국</t>
        </is>
      </c>
      <c r="C465" s="36" t="inlineStr">
        <is>
          <t>선크림</t>
        </is>
      </c>
      <c r="D465" s="36" t="inlineStr">
        <is>
          <t>200812=선크림 50ml</t>
        </is>
      </c>
      <c r="E465" s="36" t="n"/>
      <c r="F465" s="38" t="n">
        <v>200801</v>
      </c>
      <c r="G465" s="7">
        <f>B465&amp;C465&amp;D465&amp;F465</f>
        <v/>
      </c>
      <c r="H465" s="135" t="n">
        <v>22866</v>
      </c>
      <c r="I465" s="27" t="n">
        <v>0.03</v>
      </c>
      <c r="J465" s="134" t="n">
        <v>2345</v>
      </c>
      <c r="K465" s="32" t="inlineStr">
        <is>
          <t>฿600</t>
        </is>
      </c>
      <c r="L465" s="131" t="n"/>
    </row>
    <row r="466" hidden="1" ht="16.8" customHeight="1" s="92" thickTop="1">
      <c r="B466" s="35" t="inlineStr">
        <is>
          <t>쇼피필리핀</t>
        </is>
      </c>
      <c r="C466" s="36" t="inlineStr">
        <is>
          <t>토너</t>
        </is>
      </c>
      <c r="D466" s="36" t="inlineStr">
        <is>
          <t>200812=250ml</t>
        </is>
      </c>
      <c r="E466" s="36" t="n"/>
      <c r="F466" s="38" t="n">
        <v>200801</v>
      </c>
      <c r="G466" s="7">
        <f>B466&amp;C466&amp;D466&amp;F466</f>
        <v/>
      </c>
      <c r="H466" s="135" t="n">
        <v>24185</v>
      </c>
      <c r="I466" s="27" t="n">
        <v>0.06</v>
      </c>
      <c r="J466" s="6" t="n">
        <v>3080</v>
      </c>
      <c r="K466" s="32" t="inlineStr">
        <is>
          <t>₱999</t>
        </is>
      </c>
      <c r="L466" s="131" t="n"/>
    </row>
    <row r="467" hidden="1" ht="16.8" customHeight="1" s="92" thickTop="1">
      <c r="B467" s="35" t="inlineStr">
        <is>
          <t>쇼피필리핀</t>
        </is>
      </c>
      <c r="C467" s="36" t="inlineStr">
        <is>
          <t>토너</t>
        </is>
      </c>
      <c r="D467" s="36" t="inlineStr">
        <is>
          <t>200812=500ml</t>
        </is>
      </c>
      <c r="E467" s="36" t="n"/>
      <c r="F467" s="38" t="n">
        <v>200801</v>
      </c>
      <c r="G467" s="7">
        <f>B467&amp;C467&amp;D467&amp;F467</f>
        <v/>
      </c>
      <c r="H467" s="135" t="n">
        <v>43553</v>
      </c>
      <c r="I467" s="27" t="n">
        <v>0.06</v>
      </c>
      <c r="J467" s="6" t="n">
        <v>4330</v>
      </c>
      <c r="K467" s="32" t="inlineStr">
        <is>
          <t>₱1,799</t>
        </is>
      </c>
      <c r="L467" s="131" t="n"/>
    </row>
    <row r="468" hidden="1" ht="16.8" customHeight="1" s="92" thickTop="1">
      <c r="B468" s="35" t="inlineStr">
        <is>
          <t>쇼피필리핀</t>
        </is>
      </c>
      <c r="C468" s="36" t="inlineStr">
        <is>
          <t>마스크팩</t>
        </is>
      </c>
      <c r="D468" s="36" t="inlineStr">
        <is>
          <t>200812=마스크팩 10매</t>
        </is>
      </c>
      <c r="E468" s="36" t="n"/>
      <c r="F468" s="38" t="n">
        <v>200801</v>
      </c>
      <c r="G468" s="7">
        <f>B468&amp;C468&amp;D468&amp;F468</f>
        <v/>
      </c>
      <c r="H468" s="135" t="n">
        <v>43553</v>
      </c>
      <c r="I468" s="27" t="n">
        <v>0.06</v>
      </c>
      <c r="J468" s="134" t="n">
        <v>3970</v>
      </c>
      <c r="K468" s="32" t="inlineStr">
        <is>
          <t>₱1,799</t>
        </is>
      </c>
      <c r="L468" s="131" t="n"/>
    </row>
    <row r="469" hidden="1" ht="16.8" customHeight="1" s="92" thickTop="1">
      <c r="B469" s="35" t="inlineStr">
        <is>
          <t>쇼피필리핀</t>
        </is>
      </c>
      <c r="C469" s="36" t="inlineStr">
        <is>
          <t>수딩크림</t>
        </is>
      </c>
      <c r="D469" s="36" t="inlineStr">
        <is>
          <t>200812=수딩크림 100ml</t>
        </is>
      </c>
      <c r="E469" s="36" t="n"/>
      <c r="F469" s="38" t="n">
        <v>200801</v>
      </c>
      <c r="G469" s="7">
        <f>B469&amp;C469&amp;D469&amp;F469</f>
        <v/>
      </c>
      <c r="H469" s="135" t="n">
        <v>38711</v>
      </c>
      <c r="I469" s="27" t="n">
        <v>0.06</v>
      </c>
      <c r="J469" s="134" t="n">
        <v>4275</v>
      </c>
      <c r="K469" s="32" t="inlineStr">
        <is>
          <t>₱1,599</t>
        </is>
      </c>
      <c r="L469" s="131" t="n"/>
    </row>
    <row r="470" hidden="1" ht="16.8" customHeight="1" s="92" thickTop="1">
      <c r="B470" s="35" t="inlineStr">
        <is>
          <t>쇼피필리핀</t>
        </is>
      </c>
      <c r="C470" s="36" t="inlineStr">
        <is>
          <t>머드크림마스크</t>
        </is>
      </c>
      <c r="D470" s="36" t="inlineStr">
        <is>
          <t>200812=머드크림마스크 100ml</t>
        </is>
      </c>
      <c r="E470" s="36" t="n"/>
      <c r="F470" s="38" t="n">
        <v>200801</v>
      </c>
      <c r="G470" s="7">
        <f>B470&amp;C470&amp;D470&amp;F470</f>
        <v/>
      </c>
      <c r="H470" s="135" t="n">
        <v>24185</v>
      </c>
      <c r="I470" s="27" t="n">
        <v>0.06</v>
      </c>
      <c r="J470" s="134" t="n">
        <v>1442</v>
      </c>
      <c r="K470" s="32" t="inlineStr">
        <is>
          <t>₱999</t>
        </is>
      </c>
      <c r="L470" s="131" t="n"/>
    </row>
    <row r="471" hidden="1" ht="16.8" customHeight="1" s="92" thickTop="1">
      <c r="B471" s="35" t="inlineStr">
        <is>
          <t>쇼피필리핀</t>
        </is>
      </c>
      <c r="C471" s="36" t="inlineStr">
        <is>
          <t>클렌징폼</t>
        </is>
      </c>
      <c r="D471" s="36" t="inlineStr">
        <is>
          <t>200812=클렌징폼 120ml</t>
        </is>
      </c>
      <c r="E471" s="36" t="n"/>
      <c r="F471" s="38" t="n">
        <v>200801</v>
      </c>
      <c r="G471" s="7">
        <f>B471&amp;C471&amp;D471&amp;F471</f>
        <v/>
      </c>
      <c r="H471" s="135" t="n">
        <v>16704</v>
      </c>
      <c r="I471" s="27" t="n">
        <v>0.06</v>
      </c>
      <c r="J471" s="134" t="n">
        <v>2750</v>
      </c>
      <c r="K471" s="32" t="inlineStr">
        <is>
          <t>₱690</t>
        </is>
      </c>
      <c r="L471" s="131" t="n"/>
    </row>
    <row r="472" hidden="1" ht="16.8" customHeight="1" s="92" thickTop="1">
      <c r="B472" s="35" t="inlineStr">
        <is>
          <t>쇼피필리핀</t>
        </is>
      </c>
      <c r="C472" s="36" t="inlineStr">
        <is>
          <t>앰플</t>
        </is>
      </c>
      <c r="D472" s="36" t="inlineStr">
        <is>
          <t>200812=앰플 30ml</t>
        </is>
      </c>
      <c r="E472" s="36" t="n"/>
      <c r="F472" s="38" t="n">
        <v>200801</v>
      </c>
      <c r="G472" s="7">
        <f>B472&amp;C472&amp;D472&amp;F472</f>
        <v/>
      </c>
      <c r="H472" s="135" t="n">
        <v>31957</v>
      </c>
      <c r="I472" s="27" t="n">
        <v>0.06</v>
      </c>
      <c r="J472" s="134" t="n">
        <v>3397</v>
      </c>
      <c r="K472" s="32" t="inlineStr">
        <is>
          <t>₱1,320</t>
        </is>
      </c>
      <c r="L472" s="131" t="n"/>
    </row>
    <row r="473" hidden="1" ht="16.8" customHeight="1" s="92" thickTop="1">
      <c r="B473" s="35" t="inlineStr">
        <is>
          <t>쇼피필리핀</t>
        </is>
      </c>
      <c r="C473" s="36" t="inlineStr">
        <is>
          <t>선크림</t>
        </is>
      </c>
      <c r="D473" s="36" t="inlineStr">
        <is>
          <t>200812=선크림 50ml</t>
        </is>
      </c>
      <c r="E473" s="36" t="n"/>
      <c r="F473" s="38" t="n">
        <v>200801</v>
      </c>
      <c r="G473" s="7">
        <f>B473&amp;C473&amp;D473&amp;F473</f>
        <v/>
      </c>
      <c r="H473" s="135" t="n">
        <v>24185</v>
      </c>
      <c r="I473" s="27" t="n">
        <v>0.06</v>
      </c>
      <c r="J473" s="134" t="n">
        <v>2345</v>
      </c>
      <c r="K473" s="32" t="inlineStr">
        <is>
          <t>₱999</t>
        </is>
      </c>
      <c r="L473" s="131" t="n"/>
    </row>
    <row r="474" hidden="1" ht="16.8" customHeight="1" s="92" thickTop="1">
      <c r="B474" s="6" t="inlineStr">
        <is>
          <t>카페24</t>
        </is>
      </c>
      <c r="C474" s="6" t="inlineStr">
        <is>
          <t>앰플</t>
        </is>
      </c>
      <c r="D474" s="6" t="inlineStr">
        <is>
          <t>앰플 30ml  2set</t>
        </is>
      </c>
      <c r="F474" s="6" t="n">
        <v>200801</v>
      </c>
      <c r="G474" s="7">
        <f>B474&amp;C474&amp;D474&amp;F474</f>
        <v/>
      </c>
      <c r="H474" s="6" t="n">
        <v>48000</v>
      </c>
      <c r="I474" s="30" t="n">
        <v>0.0585</v>
      </c>
      <c r="J474" s="6" t="n">
        <v>6794</v>
      </c>
    </row>
    <row r="475" hidden="1" ht="16.8" customHeight="1" s="92" thickTop="1">
      <c r="B475" s="5" t="inlineStr">
        <is>
          <t>화해</t>
        </is>
      </c>
      <c r="C475" s="6" t="inlineStr">
        <is>
          <t>마스크팩</t>
        </is>
      </c>
      <c r="D475" s="6" t="inlineStr">
        <is>
          <t>마스크팩 10매</t>
        </is>
      </c>
      <c r="F475" s="6" t="n">
        <v>200801</v>
      </c>
      <c r="G475" s="7">
        <f>B475&amp;C475&amp;D475&amp;F475</f>
        <v/>
      </c>
      <c r="H475" s="43" t="n">
        <v>20000</v>
      </c>
      <c r="I475" s="27" t="n">
        <v>0.25</v>
      </c>
      <c r="J475" s="6" t="n">
        <v>3970</v>
      </c>
      <c r="K475" s="32" t="n"/>
      <c r="L475" s="131" t="n"/>
    </row>
    <row r="476" hidden="1" ht="16.8" customHeight="1" s="92" thickTop="1">
      <c r="B476" s="39" t="inlineStr">
        <is>
          <t>쇼피태국</t>
        </is>
      </c>
      <c r="C476" s="20" t="inlineStr">
        <is>
          <t>토너</t>
        </is>
      </c>
      <c r="D476" s="23" t="inlineStr">
        <is>
          <t>200820=250ml</t>
        </is>
      </c>
      <c r="E476" s="23" t="n"/>
      <c r="F476" s="39" t="n">
        <v>200801</v>
      </c>
      <c r="G476" s="7">
        <f>B476&amp;C476&amp;D476&amp;F476</f>
        <v/>
      </c>
      <c r="H476" s="136" t="n">
        <v>24602</v>
      </c>
      <c r="I476" s="27" t="n">
        <v>0.03</v>
      </c>
      <c r="J476" s="6" t="n">
        <v>3080</v>
      </c>
      <c r="K476" s="32" t="inlineStr">
        <is>
          <t>฿650</t>
        </is>
      </c>
      <c r="L476" s="131" t="n"/>
    </row>
    <row r="477" hidden="1" ht="16.8" customHeight="1" s="92" thickTop="1">
      <c r="B477" s="39" t="inlineStr">
        <is>
          <t>쇼피태국</t>
        </is>
      </c>
      <c r="C477" s="20" t="inlineStr">
        <is>
          <t>토너</t>
        </is>
      </c>
      <c r="D477" s="23" t="inlineStr">
        <is>
          <t>200820=500ml</t>
        </is>
      </c>
      <c r="E477" s="23" t="n"/>
      <c r="F477" s="39" t="n">
        <v>200801</v>
      </c>
      <c r="G477" s="7">
        <f>B477&amp;C477&amp;D477&amp;F477</f>
        <v/>
      </c>
      <c r="H477" s="136" t="n">
        <v>44663</v>
      </c>
      <c r="I477" s="27" t="n">
        <v>0.03</v>
      </c>
      <c r="J477" s="6" t="n">
        <v>4330</v>
      </c>
      <c r="K477" s="32" t="inlineStr">
        <is>
          <t>฿1,180</t>
        </is>
      </c>
      <c r="L477" s="131" t="n"/>
    </row>
    <row r="478" hidden="1" ht="16.8" customHeight="1" s="92" thickTop="1">
      <c r="B478" s="39" t="inlineStr">
        <is>
          <t>쇼피태국</t>
        </is>
      </c>
      <c r="C478" s="20" t="inlineStr">
        <is>
          <t>마스크팩</t>
        </is>
      </c>
      <c r="D478" s="20" t="inlineStr">
        <is>
          <t>200820=마스크팩 10매</t>
        </is>
      </c>
      <c r="E478" s="20" t="n"/>
      <c r="F478" s="39" t="n">
        <v>200801</v>
      </c>
      <c r="G478" s="7">
        <f>B478&amp;C478&amp;D478&amp;F478</f>
        <v/>
      </c>
      <c r="H478" s="136" t="n">
        <v>39742</v>
      </c>
      <c r="I478" s="27" t="n">
        <v>0.03</v>
      </c>
      <c r="J478" s="134" t="n">
        <v>3970</v>
      </c>
      <c r="K478" s="32" t="inlineStr">
        <is>
          <t>฿1,050</t>
        </is>
      </c>
      <c r="L478" s="131" t="n"/>
    </row>
    <row r="479" hidden="1" ht="16.8" customHeight="1" s="92" thickTop="1">
      <c r="B479" s="39" t="inlineStr">
        <is>
          <t>쇼피태국</t>
        </is>
      </c>
      <c r="C479" s="20" t="inlineStr">
        <is>
          <t>수딩크림</t>
        </is>
      </c>
      <c r="D479" s="20" t="inlineStr">
        <is>
          <t>200820=수딩크림 100ml</t>
        </is>
      </c>
      <c r="E479" s="20" t="n"/>
      <c r="F479" s="39" t="n">
        <v>200801</v>
      </c>
      <c r="G479" s="7">
        <f>B479&amp;C479&amp;D479&amp;F479</f>
        <v/>
      </c>
      <c r="H479" s="136" t="n">
        <v>37850</v>
      </c>
      <c r="I479" s="27" t="n">
        <v>0.03</v>
      </c>
      <c r="J479" s="134" t="n">
        <v>4275</v>
      </c>
      <c r="K479" s="32" t="inlineStr">
        <is>
          <t>฿1,000</t>
        </is>
      </c>
      <c r="L479" s="131" t="n"/>
    </row>
    <row r="480" hidden="1" ht="16.8" customHeight="1" s="92" thickTop="1">
      <c r="B480" s="39" t="inlineStr">
        <is>
          <t>쇼피태국</t>
        </is>
      </c>
      <c r="C480" s="20" t="inlineStr">
        <is>
          <t>머드크림마스크</t>
        </is>
      </c>
      <c r="D480" s="20" t="inlineStr">
        <is>
          <t>200820=머드크림마스크 100ml</t>
        </is>
      </c>
      <c r="E480" s="20" t="n"/>
      <c r="F480" s="39" t="n">
        <v>200801</v>
      </c>
      <c r="G480" s="7">
        <f>B480&amp;C480&amp;D480&amp;F480</f>
        <v/>
      </c>
      <c r="H480" s="136" t="n">
        <v>22710</v>
      </c>
      <c r="I480" s="27" t="n">
        <v>0.03</v>
      </c>
      <c r="J480" s="134" t="n">
        <v>1442</v>
      </c>
      <c r="K480" s="32" t="inlineStr">
        <is>
          <t>฿600</t>
        </is>
      </c>
      <c r="L480" s="131" t="n"/>
    </row>
    <row r="481" hidden="1" ht="16.8" customHeight="1" s="92" thickTop="1">
      <c r="B481" s="39" t="inlineStr">
        <is>
          <t>쇼피태국</t>
        </is>
      </c>
      <c r="C481" s="20" t="inlineStr">
        <is>
          <t>클렌징폼</t>
        </is>
      </c>
      <c r="D481" s="20" t="inlineStr">
        <is>
          <t>200820=클렌징폼 120ml</t>
        </is>
      </c>
      <c r="E481" s="20" t="n"/>
      <c r="F481" s="39" t="n">
        <v>200801</v>
      </c>
      <c r="G481" s="7">
        <f>B481&amp;C481&amp;D481&amp;F481</f>
        <v/>
      </c>
      <c r="H481" s="136" t="n">
        <v>15897</v>
      </c>
      <c r="I481" s="27" t="n">
        <v>0.03</v>
      </c>
      <c r="J481" s="134" t="n">
        <v>2750</v>
      </c>
      <c r="K481" s="32" t="inlineStr">
        <is>
          <t>฿420</t>
        </is>
      </c>
      <c r="L481" s="131" t="n"/>
    </row>
    <row r="482" hidden="1" ht="16.8" customHeight="1" s="92" thickTop="1">
      <c r="B482" s="39" t="inlineStr">
        <is>
          <t>쇼피태국</t>
        </is>
      </c>
      <c r="C482" s="20" t="inlineStr">
        <is>
          <t>앰플</t>
        </is>
      </c>
      <c r="D482" s="20" t="inlineStr">
        <is>
          <t>200820=앰플 30ml</t>
        </is>
      </c>
      <c r="E482" s="20" t="n"/>
      <c r="F482" s="39" t="n">
        <v>200801</v>
      </c>
      <c r="G482" s="7">
        <f>B482&amp;C482&amp;D482&amp;F482</f>
        <v/>
      </c>
      <c r="H482" s="136" t="n">
        <v>32134</v>
      </c>
      <c r="I482" s="27" t="n">
        <v>0.03</v>
      </c>
      <c r="J482" s="134" t="n">
        <v>3397</v>
      </c>
      <c r="K482" s="32" t="inlineStr">
        <is>
          <t>฿849</t>
        </is>
      </c>
      <c r="L482" s="131" t="n"/>
    </row>
    <row r="483" hidden="1" ht="16.8" customHeight="1" s="92" thickTop="1">
      <c r="B483" s="39" t="inlineStr">
        <is>
          <t>쇼피태국</t>
        </is>
      </c>
      <c r="C483" s="20" t="inlineStr">
        <is>
          <t>선크림</t>
        </is>
      </c>
      <c r="D483" s="20" t="inlineStr">
        <is>
          <t>200820=선크림 50ml</t>
        </is>
      </c>
      <c r="E483" s="20" t="n"/>
      <c r="F483" s="39" t="n">
        <v>200801</v>
      </c>
      <c r="G483" s="7">
        <f>B483&amp;C483&amp;D483&amp;F483</f>
        <v/>
      </c>
      <c r="H483" s="136" t="n">
        <v>22710</v>
      </c>
      <c r="I483" s="27" t="n">
        <v>0.03</v>
      </c>
      <c r="J483" s="134" t="n">
        <v>2345</v>
      </c>
      <c r="K483" s="32" t="inlineStr">
        <is>
          <t>฿600</t>
        </is>
      </c>
      <c r="L483" s="131" t="n"/>
    </row>
    <row r="484" hidden="1" ht="16.8" customHeight="1" s="92" thickTop="1">
      <c r="B484" s="39" t="inlineStr">
        <is>
          <t>쇼피태국</t>
        </is>
      </c>
      <c r="C484" s="20" t="inlineStr">
        <is>
          <t>토너</t>
        </is>
      </c>
      <c r="D484" s="20" t="inlineStr">
        <is>
          <t>200820=250ml 2set</t>
        </is>
      </c>
      <c r="E484" s="20" t="n"/>
      <c r="F484" s="39" t="n">
        <v>200801</v>
      </c>
      <c r="G484" s="7">
        <f>B484&amp;C484&amp;D484&amp;F484</f>
        <v/>
      </c>
      <c r="H484" s="136" t="n">
        <v>47691</v>
      </c>
      <c r="I484" s="27" t="n">
        <v>0.03</v>
      </c>
      <c r="J484" s="6" t="n">
        <v>6160</v>
      </c>
      <c r="K484" s="32" t="inlineStr">
        <is>
          <t>฿1,260</t>
        </is>
      </c>
      <c r="L484" s="131" t="n"/>
    </row>
    <row r="485" hidden="1" ht="16.8" customHeight="1" s="92" thickTop="1">
      <c r="B485" s="33" t="inlineStr">
        <is>
          <t>쇼피태국</t>
        </is>
      </c>
      <c r="C485" s="24" t="inlineStr">
        <is>
          <t>토너</t>
        </is>
      </c>
      <c r="D485" s="26" t="inlineStr">
        <is>
          <t>200820=250ml = 화장솜 60P</t>
        </is>
      </c>
      <c r="E485" s="26" t="n"/>
      <c r="F485" s="25" t="n">
        <v>200801</v>
      </c>
      <c r="G485" s="7">
        <f>B485&amp;C485&amp;D485&amp;F485</f>
        <v/>
      </c>
      <c r="H485" s="136" t="n">
        <v>3974</v>
      </c>
      <c r="I485" s="27" t="n">
        <v>0.03</v>
      </c>
      <c r="J485" s="134" t="n">
        <v>1110</v>
      </c>
      <c r="K485" s="32" t="inlineStr">
        <is>
          <t>฿105</t>
        </is>
      </c>
      <c r="L485" s="131" t="n"/>
    </row>
    <row r="486" hidden="1" ht="16.8" customHeight="1" s="92" thickTop="1">
      <c r="B486" s="33" t="inlineStr">
        <is>
          <t>쇼피태국</t>
        </is>
      </c>
      <c r="C486" s="24" t="inlineStr">
        <is>
          <t>토너</t>
        </is>
      </c>
      <c r="D486" s="26" t="inlineStr">
        <is>
          <t>200820=250ml = 화장솜 60P X 2</t>
        </is>
      </c>
      <c r="E486" s="26" t="n"/>
      <c r="F486" s="25" t="n">
        <v>200801</v>
      </c>
      <c r="G486" s="7">
        <f>B486&amp;C486&amp;D486&amp;F486</f>
        <v/>
      </c>
      <c r="H486" s="136" t="n">
        <v>7759</v>
      </c>
      <c r="I486" s="27" t="n">
        <v>0.03</v>
      </c>
      <c r="J486" s="134" t="n">
        <v>2220</v>
      </c>
      <c r="K486" s="32" t="inlineStr">
        <is>
          <t>฿205</t>
        </is>
      </c>
      <c r="L486" s="131" t="n"/>
    </row>
    <row r="487" hidden="1" ht="16.8" customHeight="1" s="92" thickTop="1">
      <c r="B487" s="33" t="inlineStr">
        <is>
          <t>쇼피태국</t>
        </is>
      </c>
      <c r="C487" s="24" t="inlineStr">
        <is>
          <t>토너</t>
        </is>
      </c>
      <c r="D487" s="26" t="inlineStr">
        <is>
          <t>200820=250ml 2set = 화장솜 60P</t>
        </is>
      </c>
      <c r="E487" s="26" t="n"/>
      <c r="F487" s="25" t="n">
        <v>200801</v>
      </c>
      <c r="G487" s="7">
        <f>B487&amp;C487&amp;D487&amp;F487</f>
        <v/>
      </c>
      <c r="H487" s="136" t="n">
        <v>3974</v>
      </c>
      <c r="I487" s="27" t="n">
        <v>0.03</v>
      </c>
      <c r="J487" s="134" t="n">
        <v>1110</v>
      </c>
      <c r="K487" s="32" t="inlineStr">
        <is>
          <t>฿105</t>
        </is>
      </c>
      <c r="L487" s="131" t="n"/>
    </row>
    <row r="488" hidden="1" ht="16.8" customHeight="1" s="92" thickTop="1">
      <c r="B488" s="33" t="inlineStr">
        <is>
          <t>쇼피태국</t>
        </is>
      </c>
      <c r="C488" s="24" t="inlineStr">
        <is>
          <t>토너</t>
        </is>
      </c>
      <c r="D488" s="26" t="inlineStr">
        <is>
          <t>200820=250ml 2set = 화장솜 60P X 2</t>
        </is>
      </c>
      <c r="E488" s="26" t="n"/>
      <c r="F488" s="25" t="n">
        <v>200801</v>
      </c>
      <c r="G488" s="7">
        <f>B488&amp;C488&amp;D488&amp;F488</f>
        <v/>
      </c>
      <c r="H488" s="136" t="n">
        <v>7759</v>
      </c>
      <c r="I488" s="27" t="n">
        <v>0.03</v>
      </c>
      <c r="J488" s="134" t="n">
        <v>2220</v>
      </c>
      <c r="K488" s="32" t="inlineStr">
        <is>
          <t>฿205</t>
        </is>
      </c>
      <c r="L488" s="131" t="n"/>
    </row>
    <row r="489" hidden="1" ht="16.8" customHeight="1" s="92" thickTop="1">
      <c r="B489" s="33" t="inlineStr">
        <is>
          <t>쇼피태국</t>
        </is>
      </c>
      <c r="C489" s="24" t="inlineStr">
        <is>
          <t>토너</t>
        </is>
      </c>
      <c r="D489" s="26" t="inlineStr">
        <is>
          <t>200820=500ml = 화장솜 60P</t>
        </is>
      </c>
      <c r="E489" s="26" t="n"/>
      <c r="F489" s="25" t="n">
        <v>200801</v>
      </c>
      <c r="G489" s="7">
        <f>B489&amp;C489&amp;D489&amp;F489</f>
        <v/>
      </c>
      <c r="H489" s="136" t="n">
        <v>3974</v>
      </c>
      <c r="I489" s="27" t="n">
        <v>0.03</v>
      </c>
      <c r="J489" s="134" t="n">
        <v>1110</v>
      </c>
      <c r="K489" s="32" t="inlineStr">
        <is>
          <t>฿105</t>
        </is>
      </c>
      <c r="L489" s="131" t="n"/>
    </row>
    <row r="490" hidden="1" ht="16.8" customHeight="1" s="92" thickTop="1">
      <c r="B490" s="33" t="inlineStr">
        <is>
          <t>쇼피태국</t>
        </is>
      </c>
      <c r="C490" s="24" t="inlineStr">
        <is>
          <t>토너</t>
        </is>
      </c>
      <c r="D490" s="26" t="inlineStr">
        <is>
          <t>200820=500ml = 화장솜 60P X 2</t>
        </is>
      </c>
      <c r="E490" s="26" t="n"/>
      <c r="F490" s="25" t="n">
        <v>200801</v>
      </c>
      <c r="G490" s="7">
        <f>B490&amp;C490&amp;D490&amp;F490</f>
        <v/>
      </c>
      <c r="H490" s="136" t="n">
        <v>7759</v>
      </c>
      <c r="I490" s="27" t="n">
        <v>0.03</v>
      </c>
      <c r="J490" s="134" t="n">
        <v>2220</v>
      </c>
      <c r="K490" s="32" t="inlineStr">
        <is>
          <t>฿205</t>
        </is>
      </c>
      <c r="L490" s="131" t="n"/>
    </row>
    <row r="491" hidden="1" ht="16.8" customHeight="1" s="92" thickTop="1">
      <c r="B491" s="39" t="inlineStr">
        <is>
          <t>쇼피필리핀</t>
        </is>
      </c>
      <c r="C491" s="20" t="inlineStr">
        <is>
          <t>토너</t>
        </is>
      </c>
      <c r="D491" s="20" t="inlineStr">
        <is>
          <t>200820=250ml</t>
        </is>
      </c>
      <c r="E491" s="20" t="n"/>
      <c r="F491" s="21" t="n">
        <v>200801</v>
      </c>
      <c r="G491" s="7">
        <f>B491&amp;C491&amp;D491&amp;F491</f>
        <v/>
      </c>
      <c r="H491" s="136" t="n">
        <v>24375</v>
      </c>
      <c r="I491" s="27" t="n">
        <v>0.06</v>
      </c>
      <c r="J491" s="6" t="n">
        <v>3080</v>
      </c>
      <c r="K491" s="32" t="inlineStr">
        <is>
          <t>₱999</t>
        </is>
      </c>
    </row>
    <row r="492" hidden="1" ht="16.8" customHeight="1" s="92" thickTop="1">
      <c r="B492" s="39" t="inlineStr">
        <is>
          <t>쇼피필리핀</t>
        </is>
      </c>
      <c r="C492" s="20" t="inlineStr">
        <is>
          <t>토너</t>
        </is>
      </c>
      <c r="D492" s="20" t="inlineStr">
        <is>
          <t>200820=500ml</t>
        </is>
      </c>
      <c r="E492" s="20" t="n"/>
      <c r="F492" s="21" t="n">
        <v>200801</v>
      </c>
      <c r="G492" s="7">
        <f>B492&amp;C492&amp;D492&amp;F492</f>
        <v/>
      </c>
      <c r="H492" s="136" t="n">
        <v>43895</v>
      </c>
      <c r="I492" s="27" t="n">
        <v>0.06</v>
      </c>
      <c r="J492" s="6" t="n">
        <v>4330</v>
      </c>
      <c r="K492" s="32" t="inlineStr">
        <is>
          <t>₱1,799</t>
        </is>
      </c>
    </row>
    <row r="493" hidden="1" ht="16.8" customHeight="1" s="92" thickTop="1">
      <c r="B493" s="39" t="inlineStr">
        <is>
          <t>쇼피필리핀</t>
        </is>
      </c>
      <c r="C493" s="20" t="inlineStr">
        <is>
          <t>마스크팩</t>
        </is>
      </c>
      <c r="D493" s="20" t="inlineStr">
        <is>
          <t>200820=마스크팩 10매</t>
        </is>
      </c>
      <c r="E493" s="20" t="n"/>
      <c r="F493" s="21" t="n">
        <v>200801</v>
      </c>
      <c r="G493" s="7">
        <f>B493&amp;C493&amp;D493&amp;F493</f>
        <v/>
      </c>
      <c r="H493" s="136" t="n">
        <v>43895</v>
      </c>
      <c r="I493" s="27" t="n">
        <v>0.06</v>
      </c>
      <c r="J493" s="134" t="n">
        <v>3970</v>
      </c>
      <c r="K493" s="32" t="inlineStr">
        <is>
          <t>₱1,799</t>
        </is>
      </c>
    </row>
    <row r="494" hidden="1" ht="16.8" customHeight="1" s="92" thickTop="1">
      <c r="B494" s="39" t="inlineStr">
        <is>
          <t>쇼피필리핀</t>
        </is>
      </c>
      <c r="C494" s="20" t="inlineStr">
        <is>
          <t>수딩크림</t>
        </is>
      </c>
      <c r="D494" s="20" t="inlineStr">
        <is>
          <t>200820=수딩크림 100ml</t>
        </is>
      </c>
      <c r="E494" s="20" t="n"/>
      <c r="F494" s="21" t="n">
        <v>200801</v>
      </c>
      <c r="G494" s="7">
        <f>B494&amp;C494&amp;D494&amp;F494</f>
        <v/>
      </c>
      <c r="H494" s="136" t="n">
        <v>39015</v>
      </c>
      <c r="I494" s="27" t="n">
        <v>0.06</v>
      </c>
      <c r="J494" s="134" t="n">
        <v>4275</v>
      </c>
      <c r="K494" s="32" t="inlineStr">
        <is>
          <t>₱1,599</t>
        </is>
      </c>
    </row>
    <row r="495" hidden="1" ht="16.8" customHeight="1" s="92" thickTop="1">
      <c r="B495" s="39" t="inlineStr">
        <is>
          <t>쇼피필리핀</t>
        </is>
      </c>
      <c r="C495" s="20" t="inlineStr">
        <is>
          <t>머드크림마스크</t>
        </is>
      </c>
      <c r="D495" s="20" t="inlineStr">
        <is>
          <t>200820=머드크림마스크 100ml</t>
        </is>
      </c>
      <c r="E495" s="20" t="n"/>
      <c r="F495" s="21" t="n">
        <v>200801</v>
      </c>
      <c r="G495" s="7">
        <f>B495&amp;C495&amp;D495&amp;F495</f>
        <v/>
      </c>
      <c r="H495" s="136" t="n">
        <v>24375</v>
      </c>
      <c r="I495" s="27" t="n">
        <v>0.06</v>
      </c>
      <c r="J495" s="134" t="n">
        <v>1442</v>
      </c>
      <c r="K495" s="32" t="inlineStr">
        <is>
          <t>₱999</t>
        </is>
      </c>
    </row>
    <row r="496" hidden="1" ht="16.8" customHeight="1" s="92" thickTop="1">
      <c r="B496" s="39" t="inlineStr">
        <is>
          <t>쇼피필리핀</t>
        </is>
      </c>
      <c r="C496" s="20" t="inlineStr">
        <is>
          <t>클렌징폼</t>
        </is>
      </c>
      <c r="D496" s="20" t="inlineStr">
        <is>
          <t>200820=클렌징폼 120ml</t>
        </is>
      </c>
      <c r="E496" s="20" t="n"/>
      <c r="F496" s="21" t="n">
        <v>200801</v>
      </c>
      <c r="G496" s="7">
        <f>B496&amp;C496&amp;D496&amp;F496</f>
        <v/>
      </c>
      <c r="H496" s="136" t="n">
        <v>16836</v>
      </c>
      <c r="I496" s="27" t="n">
        <v>0.06</v>
      </c>
      <c r="J496" s="134" t="n">
        <v>2750</v>
      </c>
      <c r="K496" s="32" t="inlineStr">
        <is>
          <t>₱690</t>
        </is>
      </c>
    </row>
    <row r="497" hidden="1" ht="16.8" customHeight="1" s="92" thickTop="1">
      <c r="B497" s="39" t="inlineStr">
        <is>
          <t>쇼피필리핀</t>
        </is>
      </c>
      <c r="C497" s="20" t="inlineStr">
        <is>
          <t>앰플</t>
        </is>
      </c>
      <c r="D497" s="20" t="inlineStr">
        <is>
          <t>200820=앰플 30ml</t>
        </is>
      </c>
      <c r="E497" s="20" t="n"/>
      <c r="F497" s="21" t="n">
        <v>200801</v>
      </c>
      <c r="G497" s="7">
        <f>B497&amp;C497&amp;D497&amp;F497</f>
        <v/>
      </c>
      <c r="H497" s="136" t="n">
        <v>32208</v>
      </c>
      <c r="I497" s="27" t="n">
        <v>0.06</v>
      </c>
      <c r="J497" s="134" t="n">
        <v>3397</v>
      </c>
      <c r="K497" s="32" t="inlineStr">
        <is>
          <t>₱1,320</t>
        </is>
      </c>
    </row>
    <row r="498" hidden="1" ht="16.8" customHeight="1" s="92" thickTop="1">
      <c r="B498" s="39" t="inlineStr">
        <is>
          <t>쇼피필리핀</t>
        </is>
      </c>
      <c r="C498" s="20" t="inlineStr">
        <is>
          <t>토너</t>
        </is>
      </c>
      <c r="D498" s="20" t="inlineStr">
        <is>
          <t>200820=250ml 2set</t>
        </is>
      </c>
      <c r="E498" s="20" t="n"/>
      <c r="F498" s="21" t="n">
        <v>200801</v>
      </c>
      <c r="G498" s="7">
        <f>B498&amp;C498&amp;D498&amp;F498</f>
        <v/>
      </c>
      <c r="H498" s="136" t="n">
        <v>43895</v>
      </c>
      <c r="I498" s="27" t="n">
        <v>0.06</v>
      </c>
      <c r="J498" s="6" t="n">
        <v>6160</v>
      </c>
      <c r="K498" s="32" t="inlineStr">
        <is>
          <t>₱1799</t>
        </is>
      </c>
    </row>
    <row r="499" hidden="1" ht="16.8" customHeight="1" s="92" thickTop="1">
      <c r="B499" s="33" t="inlineStr">
        <is>
          <t>쇼피필리핀</t>
        </is>
      </c>
      <c r="C499" s="24" t="inlineStr">
        <is>
          <t>토너</t>
        </is>
      </c>
      <c r="D499" s="24" t="inlineStr">
        <is>
          <t>200820=250ml = 화장솜 60P</t>
        </is>
      </c>
      <c r="E499" s="24" t="n"/>
      <c r="F499" s="25" t="n">
        <v>200801</v>
      </c>
      <c r="G499" s="7">
        <f>B499&amp;C499&amp;D499&amp;F499</f>
        <v/>
      </c>
      <c r="H499" s="136" t="n">
        <v>4048</v>
      </c>
      <c r="I499" s="27" t="n">
        <v>0.06</v>
      </c>
      <c r="J499" s="134" t="n">
        <v>1110</v>
      </c>
      <c r="K499" s="32" t="inlineStr">
        <is>
          <t>₱166</t>
        </is>
      </c>
    </row>
    <row r="500" hidden="1" ht="16.8" customHeight="1" s="92" thickTop="1">
      <c r="B500" s="33" t="inlineStr">
        <is>
          <t>쇼피필리핀</t>
        </is>
      </c>
      <c r="C500" s="24" t="inlineStr">
        <is>
          <t>토너</t>
        </is>
      </c>
      <c r="D500" s="24" t="inlineStr">
        <is>
          <t>200820=250ml 2set = 화장솜 60P</t>
        </is>
      </c>
      <c r="E500" s="24" t="n"/>
      <c r="F500" s="25" t="n">
        <v>200801</v>
      </c>
      <c r="G500" s="7">
        <f>B500&amp;C500&amp;D500&amp;F500</f>
        <v/>
      </c>
      <c r="H500" s="136" t="n">
        <v>4048</v>
      </c>
      <c r="I500" s="27" t="n">
        <v>0.06</v>
      </c>
      <c r="J500" s="134" t="n">
        <v>1110</v>
      </c>
      <c r="K500" s="32" t="inlineStr">
        <is>
          <t>₱166</t>
        </is>
      </c>
    </row>
    <row r="501" hidden="1" ht="16.8" customHeight="1" s="92" thickTop="1">
      <c r="B501" s="33" t="inlineStr">
        <is>
          <t>쇼피필리핀</t>
        </is>
      </c>
      <c r="C501" s="24" t="inlineStr">
        <is>
          <t>토너</t>
        </is>
      </c>
      <c r="D501" s="24" t="inlineStr">
        <is>
          <t>200820=250ml 2set = 화장솜 60P X 2</t>
        </is>
      </c>
      <c r="E501" s="24" t="n"/>
      <c r="F501" s="25" t="n">
        <v>200801</v>
      </c>
      <c r="G501" s="7">
        <f>B501&amp;C501&amp;D501&amp;F501</f>
        <v/>
      </c>
      <c r="H501" s="136" t="n">
        <v>7707</v>
      </c>
      <c r="I501" s="27" t="n">
        <v>0.06</v>
      </c>
      <c r="J501" s="134" t="n">
        <v>2220</v>
      </c>
      <c r="K501" s="32" t="inlineStr">
        <is>
          <t>₱316</t>
        </is>
      </c>
    </row>
    <row r="502" hidden="1" ht="16.8" customHeight="1" s="92" thickTop="1">
      <c r="B502" s="33" t="inlineStr">
        <is>
          <t>쇼피필리핀</t>
        </is>
      </c>
      <c r="C502" s="24" t="inlineStr">
        <is>
          <t>토너</t>
        </is>
      </c>
      <c r="D502" s="24" t="inlineStr">
        <is>
          <t>200820=500ml = 화장솜 60P</t>
        </is>
      </c>
      <c r="E502" s="24" t="n"/>
      <c r="F502" s="25" t="n">
        <v>200801</v>
      </c>
      <c r="G502" s="7">
        <f>B502&amp;C502&amp;D502&amp;F502</f>
        <v/>
      </c>
      <c r="H502" s="136" t="n">
        <v>4048</v>
      </c>
      <c r="I502" s="27" t="n">
        <v>0.06</v>
      </c>
      <c r="J502" s="134" t="n">
        <v>1110</v>
      </c>
      <c r="K502" s="32" t="inlineStr">
        <is>
          <t>₱166</t>
        </is>
      </c>
    </row>
    <row r="503" hidden="1" ht="16.8" customHeight="1" s="92" thickTop="1">
      <c r="B503" s="33" t="inlineStr">
        <is>
          <t>쇼피필리핀</t>
        </is>
      </c>
      <c r="C503" s="24" t="inlineStr">
        <is>
          <t>토너</t>
        </is>
      </c>
      <c r="D503" s="24" t="inlineStr">
        <is>
          <t>200820=500ml = 화장솜 60P X 2</t>
        </is>
      </c>
      <c r="E503" s="24" t="n"/>
      <c r="F503" s="25" t="n">
        <v>200801</v>
      </c>
      <c r="G503" s="7">
        <f>B503&amp;C503&amp;D503&amp;F503</f>
        <v/>
      </c>
      <c r="H503" s="136" t="n">
        <v>7707</v>
      </c>
      <c r="I503" s="27" t="n">
        <v>0.06</v>
      </c>
      <c r="J503" s="134" t="n">
        <v>2220</v>
      </c>
      <c r="K503" s="32" t="inlineStr">
        <is>
          <t>₱316</t>
        </is>
      </c>
    </row>
    <row r="504" hidden="1" ht="16.8" customHeight="1" s="92" thickTop="1">
      <c r="B504" s="34" t="inlineStr">
        <is>
          <t>쇼피말레이시아</t>
        </is>
      </c>
      <c r="C504" s="20" t="inlineStr">
        <is>
          <t>토너</t>
        </is>
      </c>
      <c r="D504" s="20" t="inlineStr">
        <is>
          <t>200820=250ml</t>
        </is>
      </c>
      <c r="E504" s="20" t="n"/>
      <c r="F504" s="21" t="n">
        <v>200801</v>
      </c>
      <c r="G504" s="7">
        <f>B504&amp;C504&amp;D504&amp;F504</f>
        <v/>
      </c>
      <c r="H504" s="136" t="n">
        <v>19914</v>
      </c>
      <c r="I504" s="27" t="n">
        <v>0.06</v>
      </c>
      <c r="J504" s="6" t="n">
        <v>3080</v>
      </c>
      <c r="K504" s="32" t="inlineStr">
        <is>
          <t>RM 69.99</t>
        </is>
      </c>
    </row>
    <row r="505" hidden="1" ht="16.8" customHeight="1" s="92" thickTop="1">
      <c r="B505" s="34" t="inlineStr">
        <is>
          <t>쇼피말레이시아</t>
        </is>
      </c>
      <c r="C505" s="20" t="inlineStr">
        <is>
          <t>토너</t>
        </is>
      </c>
      <c r="D505" s="20" t="inlineStr">
        <is>
          <t>200820=500ml</t>
        </is>
      </c>
      <c r="E505" s="20" t="n"/>
      <c r="F505" s="21" t="n">
        <v>200801</v>
      </c>
      <c r="G505" s="7">
        <f>B505&amp;C505&amp;D505&amp;F505</f>
        <v/>
      </c>
      <c r="H505" s="136" t="n">
        <v>36992</v>
      </c>
      <c r="I505" s="27" t="n">
        <v>0.06</v>
      </c>
      <c r="J505" s="6" t="n">
        <v>4330</v>
      </c>
      <c r="K505" s="32" t="inlineStr">
        <is>
          <t>RM 129.99</t>
        </is>
      </c>
    </row>
    <row r="506" hidden="1" ht="16.8" customHeight="1" s="92" thickTop="1">
      <c r="B506" s="34" t="inlineStr">
        <is>
          <t>쇼피말레이시아</t>
        </is>
      </c>
      <c r="C506" s="20" t="inlineStr">
        <is>
          <t>마스크팩</t>
        </is>
      </c>
      <c r="D506" s="20" t="inlineStr">
        <is>
          <t>200820=마스크팩 10매</t>
        </is>
      </c>
      <c r="E506" s="20" t="n"/>
      <c r="F506" s="21" t="n">
        <v>200801</v>
      </c>
      <c r="G506" s="7">
        <f>B506&amp;C506&amp;D506&amp;F506</f>
        <v/>
      </c>
      <c r="H506" s="136" t="n">
        <v>39831</v>
      </c>
      <c r="I506" s="27" t="n">
        <v>0.06</v>
      </c>
      <c r="J506" s="134" t="n">
        <v>3970</v>
      </c>
      <c r="K506" s="32" t="inlineStr">
        <is>
          <t>RM 139.99</t>
        </is>
      </c>
    </row>
    <row r="507" hidden="1" ht="16.8" customHeight="1" s="92" thickTop="1">
      <c r="B507" s="34" t="inlineStr">
        <is>
          <t>쇼피말레이시아</t>
        </is>
      </c>
      <c r="C507" s="20" t="inlineStr">
        <is>
          <t>수딩크림</t>
        </is>
      </c>
      <c r="D507" s="20" t="inlineStr">
        <is>
          <t>200820=수딩크림 100ml</t>
        </is>
      </c>
      <c r="E507" s="20" t="n"/>
      <c r="F507" s="21" t="n">
        <v>200801</v>
      </c>
      <c r="G507" s="7">
        <f>B507&amp;C507&amp;D507&amp;F507</f>
        <v/>
      </c>
      <c r="H507" s="136" t="n">
        <v>36992</v>
      </c>
      <c r="I507" s="27" t="n">
        <v>0.06</v>
      </c>
      <c r="J507" s="134" t="n">
        <v>4275</v>
      </c>
      <c r="K507" s="32" t="inlineStr">
        <is>
          <t>RM 129.99</t>
        </is>
      </c>
    </row>
    <row r="508" hidden="1" ht="16.8" customHeight="1" s="92" thickTop="1">
      <c r="B508" s="34" t="inlineStr">
        <is>
          <t>쇼피말레이시아</t>
        </is>
      </c>
      <c r="C508" s="20" t="inlineStr">
        <is>
          <t>머드크림마스크</t>
        </is>
      </c>
      <c r="D508" s="20" t="inlineStr">
        <is>
          <t>200820=머드크림마스크 100ml</t>
        </is>
      </c>
      <c r="E508" s="20" t="n"/>
      <c r="F508" s="21" t="n">
        <v>200801</v>
      </c>
      <c r="G508" s="7">
        <f>B508&amp;C508&amp;D508&amp;F508</f>
        <v/>
      </c>
      <c r="H508" s="136" t="n">
        <v>24182</v>
      </c>
      <c r="I508" s="27" t="n">
        <v>0.06</v>
      </c>
      <c r="J508" s="134" t="n">
        <v>1442</v>
      </c>
      <c r="K508" s="32" t="inlineStr">
        <is>
          <t>RM 84.99</t>
        </is>
      </c>
    </row>
    <row r="509" hidden="1" ht="16.8" customHeight="1" s="92" thickTop="1">
      <c r="B509" s="34" t="inlineStr">
        <is>
          <t>쇼피말레이시아</t>
        </is>
      </c>
      <c r="C509" s="20" t="inlineStr">
        <is>
          <t>앰플</t>
        </is>
      </c>
      <c r="D509" s="20" t="inlineStr">
        <is>
          <t>200820=앰플 30ml</t>
        </is>
      </c>
      <c r="E509" s="20" t="n"/>
      <c r="F509" s="21" t="n">
        <v>200801</v>
      </c>
      <c r="G509" s="7">
        <f>B509&amp;C509&amp;D509&amp;F509</f>
        <v/>
      </c>
      <c r="H509" s="136" t="n">
        <v>31295</v>
      </c>
      <c r="I509" s="27" t="n">
        <v>0.06</v>
      </c>
      <c r="J509" s="134" t="n">
        <v>3397</v>
      </c>
      <c r="K509" s="32" t="inlineStr">
        <is>
          <t>RM 109.99</t>
        </is>
      </c>
    </row>
    <row r="510" hidden="1" ht="16.8" customHeight="1" s="92" thickTop="1">
      <c r="B510" s="34" t="inlineStr">
        <is>
          <t>쇼피말레이시아</t>
        </is>
      </c>
      <c r="C510" s="20" t="inlineStr">
        <is>
          <t>선크림</t>
        </is>
      </c>
      <c r="D510" s="20" t="inlineStr">
        <is>
          <t>200820=선크림 50ml</t>
        </is>
      </c>
      <c r="E510" s="20" t="n"/>
      <c r="F510" s="21" t="n">
        <v>200801</v>
      </c>
      <c r="G510" s="7">
        <f>B510&amp;C510&amp;D510&amp;F510</f>
        <v/>
      </c>
      <c r="H510" s="136" t="n">
        <v>25604</v>
      </c>
      <c r="I510" s="27" t="n">
        <v>0.06</v>
      </c>
      <c r="J510" s="134" t="n">
        <v>2345</v>
      </c>
      <c r="K510" s="32" t="inlineStr">
        <is>
          <t>RM 89.99</t>
        </is>
      </c>
    </row>
    <row r="511" hidden="1" ht="16.8" customHeight="1" s="92" thickTop="1">
      <c r="B511" s="44" t="inlineStr">
        <is>
          <t>쇼피말레이시아</t>
        </is>
      </c>
      <c r="C511" s="24" t="inlineStr">
        <is>
          <t>토너</t>
        </is>
      </c>
      <c r="D511" s="24" t="inlineStr">
        <is>
          <t>200820=250ml = 화장솜 60P</t>
        </is>
      </c>
      <c r="E511" s="24" t="n"/>
      <c r="F511" s="25" t="n">
        <v>200801</v>
      </c>
      <c r="G511" s="7">
        <f>B511&amp;C511&amp;D511&amp;F511</f>
        <v/>
      </c>
      <c r="H511" s="136" t="n">
        <v>4267</v>
      </c>
      <c r="I511" s="27" t="n">
        <v>0.06</v>
      </c>
      <c r="J511" s="134" t="n">
        <v>1110</v>
      </c>
      <c r="K511" s="32" t="inlineStr">
        <is>
          <t>RM 15</t>
        </is>
      </c>
    </row>
    <row r="512" hidden="1" ht="16.8" customHeight="1" s="92" thickTop="1">
      <c r="B512" s="44" t="inlineStr">
        <is>
          <t>쇼피말레이시아</t>
        </is>
      </c>
      <c r="C512" s="24" t="inlineStr">
        <is>
          <t>토너</t>
        </is>
      </c>
      <c r="D512" s="24" t="inlineStr">
        <is>
          <t>200820=250ml = 화장솜 60P X 2</t>
        </is>
      </c>
      <c r="E512" s="24" t="n"/>
      <c r="F512" s="25" t="n">
        <v>200801</v>
      </c>
      <c r="G512" s="7">
        <f>B512&amp;C512&amp;D512&amp;F512</f>
        <v/>
      </c>
      <c r="H512" s="136" t="n">
        <v>7113</v>
      </c>
      <c r="I512" s="27" t="n">
        <v>0.06</v>
      </c>
      <c r="J512" s="134" t="n">
        <v>2220</v>
      </c>
      <c r="K512" s="32" t="inlineStr">
        <is>
          <t>RM 25</t>
        </is>
      </c>
    </row>
    <row r="513" hidden="1" ht="16.8" customHeight="1" s="92" thickTop="1">
      <c r="B513" s="44" t="inlineStr">
        <is>
          <t>쇼피말레이시아</t>
        </is>
      </c>
      <c r="C513" s="24" t="inlineStr">
        <is>
          <t>토너</t>
        </is>
      </c>
      <c r="D513" s="24" t="inlineStr">
        <is>
          <t>200820=500ml = 화장솜 60P</t>
        </is>
      </c>
      <c r="E513" s="24" t="n"/>
      <c r="F513" s="25" t="n">
        <v>200801</v>
      </c>
      <c r="G513" s="7">
        <f>B513&amp;C513&amp;D513&amp;F513</f>
        <v/>
      </c>
      <c r="H513" s="136" t="n">
        <v>4267</v>
      </c>
      <c r="I513" s="27" t="n">
        <v>0.06</v>
      </c>
      <c r="J513" s="134" t="n">
        <v>1110</v>
      </c>
      <c r="K513" s="32" t="inlineStr">
        <is>
          <t>RM 15</t>
        </is>
      </c>
    </row>
    <row r="514" hidden="1" ht="16.8" customHeight="1" s="92" thickTop="1">
      <c r="B514" s="44" t="inlineStr">
        <is>
          <t>쇼피말레이시아</t>
        </is>
      </c>
      <c r="C514" s="24" t="inlineStr">
        <is>
          <t>토너</t>
        </is>
      </c>
      <c r="D514" s="24" t="inlineStr">
        <is>
          <t>200820=500ml = 화장솜 60P X 2</t>
        </is>
      </c>
      <c r="E514" s="24" t="n"/>
      <c r="F514" s="25" t="n">
        <v>200801</v>
      </c>
      <c r="G514" s="7">
        <f>B514&amp;C514&amp;D514&amp;F514</f>
        <v/>
      </c>
      <c r="H514" s="136" t="n">
        <v>7113</v>
      </c>
      <c r="I514" s="27" t="n">
        <v>0.06</v>
      </c>
      <c r="J514" s="134" t="n">
        <v>2220</v>
      </c>
      <c r="K514" s="32" t="inlineStr">
        <is>
          <t>RM 25</t>
        </is>
      </c>
    </row>
    <row r="515" hidden="1" ht="16.8" customHeight="1" s="92" thickTop="1">
      <c r="B515" s="6" t="inlineStr">
        <is>
          <t>카페24</t>
        </is>
      </c>
      <c r="C515" s="93" t="inlineStr">
        <is>
          <t>토너</t>
        </is>
      </c>
      <c r="D515" s="93" t="inlineStr">
        <is>
          <t>[재구매전용특가] 250ml</t>
        </is>
      </c>
      <c r="E515" s="93" t="n"/>
      <c r="F515" s="6" t="n">
        <v>200801</v>
      </c>
      <c r="G515" s="7">
        <f>B515&amp;C515&amp;D515&amp;F515</f>
        <v/>
      </c>
      <c r="H515" s="6" t="n">
        <v>17000</v>
      </c>
      <c r="I515" s="30" t="n">
        <v>0.0585</v>
      </c>
      <c r="J515" s="6" t="n">
        <v>3080</v>
      </c>
    </row>
    <row r="516" hidden="1" ht="16.8" customHeight="1" s="92" thickTop="1">
      <c r="B516" s="6" t="inlineStr">
        <is>
          <t>카페24</t>
        </is>
      </c>
      <c r="C516" s="93" t="inlineStr">
        <is>
          <t>토너</t>
        </is>
      </c>
      <c r="D516" s="93" t="inlineStr">
        <is>
          <t>[재구매전용특가] 250ml 2set</t>
        </is>
      </c>
      <c r="E516" s="93" t="n"/>
      <c r="F516" s="6" t="n">
        <v>200801</v>
      </c>
      <c r="G516" s="7">
        <f>B516&amp;C516&amp;D516&amp;F516</f>
        <v/>
      </c>
      <c r="H516" s="6" t="n">
        <v>30000</v>
      </c>
      <c r="I516" s="30" t="n">
        <v>0.0585</v>
      </c>
      <c r="J516" s="6" t="n">
        <v>6160</v>
      </c>
    </row>
    <row r="517" hidden="1" ht="16.8" customHeight="1" s="92" thickTop="1">
      <c r="B517" s="5" t="inlineStr">
        <is>
          <t>현대면세점</t>
        </is>
      </c>
      <c r="C517" s="93" t="inlineStr">
        <is>
          <t>토너</t>
        </is>
      </c>
      <c r="D517" s="93" t="inlineStr">
        <is>
          <t>40ml(증정)</t>
        </is>
      </c>
      <c r="E517" s="93" t="n"/>
      <c r="F517" s="6" t="n">
        <v>200801</v>
      </c>
      <c r="G517" s="7">
        <f>B517&amp;C517&amp;D517&amp;F517</f>
        <v/>
      </c>
      <c r="H517" s="6" t="n">
        <v>0</v>
      </c>
      <c r="I517" s="27" t="n">
        <v>0</v>
      </c>
      <c r="J517" s="6" t="n">
        <v>1230</v>
      </c>
    </row>
    <row r="518" hidden="1" ht="16.8" customHeight="1" s="92" thickTop="1">
      <c r="B518" s="5" t="inlineStr">
        <is>
          <t>라자다싱가폴</t>
        </is>
      </c>
      <c r="C518" s="93" t="inlineStr">
        <is>
          <t>토너</t>
        </is>
      </c>
      <c r="D518" s="93" t="inlineStr">
        <is>
          <t>200821=250ml</t>
        </is>
      </c>
      <c r="E518" s="93" t="n"/>
      <c r="F518" s="6" t="n">
        <v>200801</v>
      </c>
      <c r="G518" s="7">
        <f>B518&amp;C518&amp;D518&amp;F518</f>
        <v/>
      </c>
      <c r="H518" s="6" t="n">
        <v>24309</v>
      </c>
      <c r="I518" s="27" t="n">
        <v>0.07000000000000001</v>
      </c>
      <c r="J518" s="6" t="n">
        <v>3080</v>
      </c>
      <c r="K518" s="32" t="inlineStr">
        <is>
          <t>S$28</t>
        </is>
      </c>
    </row>
    <row r="519" hidden="1" ht="16.8" customHeight="1" s="92" thickTop="1">
      <c r="B519" s="5" t="inlineStr">
        <is>
          <t>쇼피인도네시아</t>
        </is>
      </c>
      <c r="C519" s="93" t="inlineStr">
        <is>
          <t>토너</t>
        </is>
      </c>
      <c r="D519" s="93" t="inlineStr">
        <is>
          <t>200831=250ml</t>
        </is>
      </c>
      <c r="E519" s="93" t="n"/>
      <c r="F519" s="6" t="n">
        <v>200801</v>
      </c>
      <c r="G519" s="7">
        <f>B519&amp;C519&amp;D519&amp;F519</f>
        <v/>
      </c>
      <c r="H519" s="6" t="n">
        <v>21978</v>
      </c>
      <c r="I519" s="27" t="n">
        <v>0.06</v>
      </c>
      <c r="J519" s="6" t="n">
        <v>3080</v>
      </c>
      <c r="K519" s="137" t="n">
        <v>270000</v>
      </c>
    </row>
    <row r="520" hidden="1" ht="16.8" customHeight="1" s="92" thickTop="1">
      <c r="B520" s="5" t="inlineStr">
        <is>
          <t>쇼피인도네시아</t>
        </is>
      </c>
      <c r="C520" s="93" t="inlineStr">
        <is>
          <t>토너</t>
        </is>
      </c>
      <c r="D520" s="93" t="inlineStr">
        <is>
          <t>200831=500ml</t>
        </is>
      </c>
      <c r="E520" s="93" t="n"/>
      <c r="F520" s="6" t="n">
        <v>200801</v>
      </c>
      <c r="G520" s="7">
        <f>B520&amp;C520&amp;D520&amp;F520</f>
        <v/>
      </c>
      <c r="H520" s="6" t="n">
        <v>39935</v>
      </c>
      <c r="I520" s="27" t="n">
        <v>0.06</v>
      </c>
      <c r="J520" s="6" t="n">
        <v>4330</v>
      </c>
      <c r="K520" s="137" t="n">
        <v>490000</v>
      </c>
    </row>
    <row r="521" hidden="1" ht="16.8" customHeight="1" s="92" thickTop="1">
      <c r="B521" s="5" t="inlineStr">
        <is>
          <t>쇼피인도네시아</t>
        </is>
      </c>
      <c r="C521" s="93" t="inlineStr">
        <is>
          <t>마스크팩</t>
        </is>
      </c>
      <c r="D521" s="93" t="inlineStr">
        <is>
          <t>200831=마스크팩 10매</t>
        </is>
      </c>
      <c r="E521" s="93" t="n"/>
      <c r="F521" s="6" t="n">
        <v>200801</v>
      </c>
      <c r="G521" s="7">
        <f>B521&amp;C521&amp;D521&amp;F521</f>
        <v/>
      </c>
      <c r="H521" s="6" t="n">
        <v>35045</v>
      </c>
      <c r="I521" s="27" t="n">
        <v>0.06</v>
      </c>
      <c r="J521" s="6" t="n">
        <v>3970</v>
      </c>
      <c r="K521" s="137" t="n">
        <v>430000</v>
      </c>
    </row>
    <row r="522" hidden="1" ht="16.8" customHeight="1" s="92" thickTop="1">
      <c r="B522" s="5" t="inlineStr">
        <is>
          <t>쇼피인도네시아</t>
        </is>
      </c>
      <c r="C522" s="93" t="inlineStr">
        <is>
          <t>수딩크림</t>
        </is>
      </c>
      <c r="D522" s="93" t="inlineStr">
        <is>
          <t>200831=수딩크림 100ml</t>
        </is>
      </c>
      <c r="E522" s="93" t="n"/>
      <c r="F522" s="6" t="n">
        <v>200801</v>
      </c>
      <c r="G522" s="7">
        <f>B522&amp;C522&amp;D522&amp;F522</f>
        <v/>
      </c>
      <c r="H522" s="6" t="n">
        <v>33415</v>
      </c>
      <c r="I522" s="27" t="n">
        <v>0.06</v>
      </c>
      <c r="J522" s="6" t="n">
        <v>4275</v>
      </c>
      <c r="K522" s="137" t="n">
        <v>410000</v>
      </c>
    </row>
    <row r="523" hidden="1" ht="16.8" customHeight="1" s="92" thickTop="1">
      <c r="B523" s="5" t="inlineStr">
        <is>
          <t>쇼피인도네시아</t>
        </is>
      </c>
      <c r="C523" s="93" t="inlineStr">
        <is>
          <t>머드크림마스크</t>
        </is>
      </c>
      <c r="D523" s="93" t="inlineStr">
        <is>
          <t>200831=머드크림마스크 100ml</t>
        </is>
      </c>
      <c r="E523" s="93" t="n"/>
      <c r="F523" s="6" t="n">
        <v>200801</v>
      </c>
      <c r="G523" s="7">
        <f>B523&amp;C523&amp;D523&amp;F523</f>
        <v/>
      </c>
      <c r="H523" s="6" t="n">
        <v>21978</v>
      </c>
      <c r="I523" s="27" t="n">
        <v>0.06</v>
      </c>
      <c r="J523" s="6" t="n">
        <v>1442</v>
      </c>
      <c r="K523" s="137" t="n">
        <v>270000</v>
      </c>
    </row>
    <row r="524" hidden="1" ht="16.8" customHeight="1" s="92" thickTop="1">
      <c r="B524" s="5" t="inlineStr">
        <is>
          <t>쇼피인도네시아</t>
        </is>
      </c>
      <c r="C524" s="93" t="inlineStr">
        <is>
          <t>클렌징폼</t>
        </is>
      </c>
      <c r="D524" s="93" t="inlineStr">
        <is>
          <t>200831=클렌징폼 120ml</t>
        </is>
      </c>
      <c r="E524" s="93" t="n"/>
      <c r="F524" s="6" t="n">
        <v>200801</v>
      </c>
      <c r="G524" s="7">
        <f>B524&amp;C524&amp;D524&amp;F524</f>
        <v/>
      </c>
      <c r="H524" s="6" t="n">
        <v>13838</v>
      </c>
      <c r="I524" s="27" t="n">
        <v>0.06</v>
      </c>
      <c r="J524" s="6" t="n">
        <v>2750</v>
      </c>
      <c r="K524" s="137" t="n">
        <v>170000</v>
      </c>
    </row>
    <row r="525" hidden="1" ht="16.8" customHeight="1" s="92" thickTop="1">
      <c r="B525" s="5" t="inlineStr">
        <is>
          <t>쇼피인도네시아</t>
        </is>
      </c>
      <c r="C525" s="93" t="inlineStr">
        <is>
          <t>앰플</t>
        </is>
      </c>
      <c r="D525" s="93" t="inlineStr">
        <is>
          <t>200831=앰플 30ml</t>
        </is>
      </c>
      <c r="E525" s="93" t="n"/>
      <c r="F525" s="6" t="n">
        <v>200801</v>
      </c>
      <c r="G525" s="7">
        <f>B525&amp;C525&amp;D525&amp;F525</f>
        <v/>
      </c>
      <c r="H525" s="6" t="n">
        <v>29304</v>
      </c>
      <c r="I525" s="27" t="n">
        <v>0.06</v>
      </c>
      <c r="J525" s="6" t="n">
        <v>3397</v>
      </c>
      <c r="K525" s="137" t="n">
        <v>360000</v>
      </c>
    </row>
    <row r="526" hidden="1" ht="16.8" customHeight="1" s="92" thickTop="1">
      <c r="B526" s="5" t="inlineStr">
        <is>
          <t>쇼피인도네시아</t>
        </is>
      </c>
      <c r="C526" s="93" t="inlineStr">
        <is>
          <t>선크림</t>
        </is>
      </c>
      <c r="D526" s="93" t="inlineStr">
        <is>
          <t>200831=선크림 50ml</t>
        </is>
      </c>
      <c r="E526" s="93" t="n"/>
      <c r="F526" s="6" t="n">
        <v>200801</v>
      </c>
      <c r="G526" s="7">
        <f>B526&amp;C526&amp;D526&amp;F526</f>
        <v/>
      </c>
      <c r="H526" s="6" t="n">
        <v>21978</v>
      </c>
      <c r="I526" s="27" t="n">
        <v>0.06</v>
      </c>
      <c r="J526" s="6" t="n">
        <v>2345</v>
      </c>
      <c r="K526" s="137" t="n">
        <v>270000</v>
      </c>
    </row>
    <row r="527" hidden="1" ht="16.8" customHeight="1" s="92" thickTop="1">
      <c r="B527" s="5" t="inlineStr">
        <is>
          <t>쇼피인도네시아</t>
        </is>
      </c>
      <c r="C527" s="93" t="inlineStr">
        <is>
          <t>토너</t>
        </is>
      </c>
      <c r="D527" s="93" t="inlineStr">
        <is>
          <t>200831=250ml = 화장솜 60P</t>
        </is>
      </c>
      <c r="E527" s="93" t="n"/>
      <c r="F527" s="6" t="n">
        <v>200801</v>
      </c>
      <c r="G527" s="7">
        <f>B527&amp;C527&amp;D527&amp;F527</f>
        <v/>
      </c>
      <c r="H527" s="6" t="n">
        <v>5698</v>
      </c>
      <c r="I527" s="27" t="n">
        <v>0.06</v>
      </c>
      <c r="J527" s="6" t="n">
        <v>1110</v>
      </c>
      <c r="K527" s="137" t="n">
        <v>70000</v>
      </c>
    </row>
    <row r="528" hidden="1" ht="16.8" customHeight="1" s="92" thickTop="1">
      <c r="B528" s="5" t="inlineStr">
        <is>
          <t>쇼피인도네시아</t>
        </is>
      </c>
      <c r="C528" s="93" t="inlineStr">
        <is>
          <t>토너</t>
        </is>
      </c>
      <c r="D528" s="93" t="inlineStr">
        <is>
          <t>200831=250ml = 화장솜 60P X 2</t>
        </is>
      </c>
      <c r="E528" s="93" t="n"/>
      <c r="F528" s="6" t="n">
        <v>200801</v>
      </c>
      <c r="G528" s="7">
        <f>B528&amp;C528&amp;D528&amp;F528</f>
        <v/>
      </c>
      <c r="H528" s="6" t="n">
        <v>8954</v>
      </c>
      <c r="I528" s="27" t="n">
        <v>0.06</v>
      </c>
      <c r="J528" s="6" t="n">
        <v>2220</v>
      </c>
      <c r="K528" s="137" t="n">
        <v>110000</v>
      </c>
    </row>
    <row r="529" hidden="1" ht="16.8" customHeight="1" s="92" thickTop="1">
      <c r="B529" s="5" t="inlineStr">
        <is>
          <t>쇼피대만</t>
        </is>
      </c>
      <c r="C529" s="93" t="inlineStr">
        <is>
          <t>토너</t>
        </is>
      </c>
      <c r="D529" s="93" t="inlineStr">
        <is>
          <t>200831=250ml</t>
        </is>
      </c>
      <c r="E529" s="93" t="n"/>
      <c r="F529" s="6" t="n">
        <v>200801</v>
      </c>
      <c r="G529" s="7">
        <f>B529&amp;C529&amp;D529&amp;F529</f>
        <v/>
      </c>
      <c r="H529" s="6" t="n">
        <v>19978</v>
      </c>
      <c r="I529" s="138" t="n">
        <v>0.092</v>
      </c>
      <c r="J529" s="6" t="n">
        <v>3080</v>
      </c>
      <c r="K529" s="139" t="n">
        <v>496</v>
      </c>
    </row>
    <row r="530" hidden="1" ht="16.8" customHeight="1" s="92" thickTop="1">
      <c r="B530" s="5" t="inlineStr">
        <is>
          <t>쇼피대만</t>
        </is>
      </c>
      <c r="C530" s="93" t="inlineStr">
        <is>
          <t>토너</t>
        </is>
      </c>
      <c r="D530" s="93" t="inlineStr">
        <is>
          <t>200831=500ml</t>
        </is>
      </c>
      <c r="E530" s="93" t="n"/>
      <c r="F530" s="6" t="n">
        <v>200801</v>
      </c>
      <c r="G530" s="7">
        <f>B530&amp;C530&amp;D530&amp;F530</f>
        <v/>
      </c>
      <c r="H530" s="6" t="n">
        <v>35455</v>
      </c>
      <c r="I530" s="138" t="n">
        <v>0.092</v>
      </c>
      <c r="J530" s="6" t="n">
        <v>4330</v>
      </c>
      <c r="K530" s="139" t="n">
        <v>880</v>
      </c>
    </row>
    <row r="531" hidden="1" ht="16.8" customHeight="1" s="92" thickTop="1">
      <c r="B531" s="5" t="inlineStr">
        <is>
          <t>쇼피대만</t>
        </is>
      </c>
      <c r="C531" s="93" t="inlineStr">
        <is>
          <t>마스크팩</t>
        </is>
      </c>
      <c r="D531" s="93" t="inlineStr">
        <is>
          <t>200831=마스크팩 10매</t>
        </is>
      </c>
      <c r="E531" s="93" t="n"/>
      <c r="F531" s="6" t="n">
        <v>200801</v>
      </c>
      <c r="G531" s="7">
        <f>B531&amp;C531&amp;D531&amp;F531</f>
        <v/>
      </c>
      <c r="H531" s="6" t="n">
        <v>31901</v>
      </c>
      <c r="I531" s="138" t="n">
        <v>0.092</v>
      </c>
      <c r="J531" s="6" t="n">
        <v>3970</v>
      </c>
      <c r="K531" s="139" t="n">
        <v>792</v>
      </c>
    </row>
    <row r="532" hidden="1" ht="16.8" customHeight="1" s="92" thickTop="1">
      <c r="B532" s="5" t="inlineStr">
        <is>
          <t>쇼피대만</t>
        </is>
      </c>
      <c r="C532" s="93" t="inlineStr">
        <is>
          <t>수딩크림</t>
        </is>
      </c>
      <c r="D532" s="93" t="inlineStr">
        <is>
          <t>200831=수딩크림 100ml</t>
        </is>
      </c>
      <c r="E532" s="93" t="n"/>
      <c r="F532" s="6" t="n">
        <v>200801</v>
      </c>
      <c r="G532" s="7">
        <f>B532&amp;C532&amp;D532&amp;F532</f>
        <v/>
      </c>
      <c r="H532" s="6" t="n">
        <v>30290</v>
      </c>
      <c r="I532" s="138" t="n">
        <v>0.092</v>
      </c>
      <c r="J532" s="6" t="n">
        <v>4275</v>
      </c>
      <c r="K532" s="139" t="n">
        <v>752</v>
      </c>
    </row>
    <row r="533" hidden="1" ht="16.8" customHeight="1" s="92" thickTop="1">
      <c r="B533" s="5" t="inlineStr">
        <is>
          <t>쇼피대만</t>
        </is>
      </c>
      <c r="C533" s="93" t="inlineStr">
        <is>
          <t>머드크림마스크</t>
        </is>
      </c>
      <c r="D533" s="93" t="inlineStr">
        <is>
          <t>200831=머드크림마스크 100ml</t>
        </is>
      </c>
      <c r="E533" s="93" t="n"/>
      <c r="F533" s="6" t="n">
        <v>200801</v>
      </c>
      <c r="G533" s="7">
        <f>B533&amp;C533&amp;D533&amp;F533</f>
        <v/>
      </c>
      <c r="H533" s="6" t="n">
        <v>19978</v>
      </c>
      <c r="I533" s="138" t="n">
        <v>0.092</v>
      </c>
      <c r="J533" s="6" t="n">
        <v>1442</v>
      </c>
      <c r="K533" s="139" t="n">
        <v>496</v>
      </c>
    </row>
    <row r="534" hidden="1" ht="16.8" customHeight="1" s="92" thickTop="1">
      <c r="B534" s="5" t="inlineStr">
        <is>
          <t>쇼피대만</t>
        </is>
      </c>
      <c r="C534" s="93" t="inlineStr">
        <is>
          <t>클렌징폼</t>
        </is>
      </c>
      <c r="D534" s="93" t="inlineStr">
        <is>
          <t>200831=클렌징폼 120ml</t>
        </is>
      </c>
      <c r="E534" s="93" t="n"/>
      <c r="F534" s="6" t="n">
        <v>200801</v>
      </c>
      <c r="G534" s="7">
        <f>B534&amp;C534&amp;D534&amp;F534</f>
        <v/>
      </c>
      <c r="H534" s="6" t="n">
        <v>12567</v>
      </c>
      <c r="I534" s="138" t="n">
        <v>0.092</v>
      </c>
      <c r="J534" s="6" t="n">
        <v>2750</v>
      </c>
      <c r="K534" s="139" t="n">
        <v>312</v>
      </c>
    </row>
    <row r="535" hidden="1" ht="16.8" customHeight="1" s="92" thickTop="1">
      <c r="B535" s="5" t="inlineStr">
        <is>
          <t>쇼피대만</t>
        </is>
      </c>
      <c r="C535" s="93" t="inlineStr">
        <is>
          <t>앰플</t>
        </is>
      </c>
      <c r="D535" s="93" t="inlineStr">
        <is>
          <t>200831=앰플 30ml</t>
        </is>
      </c>
      <c r="E535" s="93" t="n"/>
      <c r="F535" s="6" t="n">
        <v>200801</v>
      </c>
      <c r="G535" s="7">
        <f>B535&amp;C535&amp;D535&amp;F535</f>
        <v/>
      </c>
      <c r="H535" s="6" t="n">
        <v>26101</v>
      </c>
      <c r="I535" s="138" t="n">
        <v>0.092</v>
      </c>
      <c r="J535" s="6" t="n">
        <v>3397</v>
      </c>
      <c r="K535" s="139" t="n">
        <v>648</v>
      </c>
    </row>
    <row r="536" hidden="1" ht="16.8" customHeight="1" s="92" thickTop="1">
      <c r="B536" s="5" t="inlineStr">
        <is>
          <t>쇼피대만</t>
        </is>
      </c>
      <c r="C536" s="93" t="inlineStr">
        <is>
          <t>선크림</t>
        </is>
      </c>
      <c r="D536" s="93" t="inlineStr">
        <is>
          <t>200831=선크림 50ml</t>
        </is>
      </c>
      <c r="E536" s="93" t="n"/>
      <c r="F536" s="6" t="n">
        <v>200801</v>
      </c>
      <c r="G536" s="7">
        <f>B536&amp;C536&amp;D536&amp;F536</f>
        <v/>
      </c>
      <c r="H536" s="6" t="n">
        <v>19978</v>
      </c>
      <c r="I536" s="138" t="n">
        <v>0.092</v>
      </c>
      <c r="J536" s="6" t="n">
        <v>2345</v>
      </c>
      <c r="K536" s="139" t="n">
        <v>496</v>
      </c>
    </row>
    <row r="537" hidden="1" ht="16.8" customHeight="1" s="92" thickTop="1">
      <c r="B537" s="5" t="inlineStr">
        <is>
          <t>쇼피대만</t>
        </is>
      </c>
      <c r="C537" s="93" t="inlineStr">
        <is>
          <t>토너</t>
        </is>
      </c>
      <c r="D537" s="93" t="inlineStr">
        <is>
          <t>200831=250ml = 화장솜 60P</t>
        </is>
      </c>
      <c r="E537" s="93" t="n"/>
      <c r="F537" s="6" t="n">
        <v>200801</v>
      </c>
      <c r="G537" s="7">
        <f>B537&amp;C537&amp;D537&amp;F537</f>
        <v/>
      </c>
      <c r="H537" s="6" t="n">
        <v>2497</v>
      </c>
      <c r="I537" s="138" t="n">
        <v>0.092</v>
      </c>
      <c r="J537" s="6" t="n">
        <v>1110</v>
      </c>
      <c r="K537" s="140" t="n">
        <v>62</v>
      </c>
    </row>
    <row r="538" hidden="1" ht="16.8" customHeight="1" s="92" thickTop="1">
      <c r="B538" s="5" t="inlineStr">
        <is>
          <t>쇼피대만</t>
        </is>
      </c>
      <c r="C538" s="93" t="inlineStr">
        <is>
          <t>토너</t>
        </is>
      </c>
      <c r="D538" s="93" t="inlineStr">
        <is>
          <t>200831=250ml = 화장솜 60P X 2</t>
        </is>
      </c>
      <c r="E538" s="93" t="n"/>
      <c r="F538" s="6" t="n">
        <v>200801</v>
      </c>
      <c r="G538" s="7">
        <f>B538&amp;C538&amp;D538&amp;F538</f>
        <v/>
      </c>
      <c r="H538" s="6" t="n">
        <v>3544</v>
      </c>
      <c r="I538" s="138" t="n">
        <v>0.092</v>
      </c>
      <c r="J538" s="6" t="n">
        <v>2220</v>
      </c>
      <c r="K538" s="140" t="n">
        <v>88</v>
      </c>
    </row>
    <row r="539" hidden="1" ht="16.8" customHeight="1" s="92" thickTop="1">
      <c r="B539" s="5" t="inlineStr">
        <is>
          <t>쇼피베트남</t>
        </is>
      </c>
      <c r="C539" s="93" t="inlineStr">
        <is>
          <t>토너</t>
        </is>
      </c>
      <c r="D539" s="93" t="inlineStr">
        <is>
          <t>200831=250ml</t>
        </is>
      </c>
      <c r="E539" s="93" t="n"/>
      <c r="F539" s="6" t="n">
        <v>200801</v>
      </c>
      <c r="G539" s="7">
        <f>B539&amp;C539&amp;D539&amp;F539</f>
        <v/>
      </c>
      <c r="H539" s="6" t="n">
        <v>25296</v>
      </c>
      <c r="I539" s="27" t="n">
        <v>0.08</v>
      </c>
      <c r="J539" s="6" t="n">
        <v>3080</v>
      </c>
      <c r="K539" s="141" t="n">
        <v>496000</v>
      </c>
    </row>
    <row r="540" hidden="1" ht="16.8" customHeight="1" s="92" thickTop="1">
      <c r="B540" s="5" t="inlineStr">
        <is>
          <t>쇼피베트남</t>
        </is>
      </c>
      <c r="C540" s="93" t="inlineStr">
        <is>
          <t>토너</t>
        </is>
      </c>
      <c r="D540" s="93" t="inlineStr">
        <is>
          <t>200831=500ml</t>
        </is>
      </c>
      <c r="E540" s="93" t="n"/>
      <c r="F540" s="6" t="n">
        <v>200801</v>
      </c>
      <c r="G540" s="7">
        <f>B540&amp;C540&amp;D540&amp;F540</f>
        <v/>
      </c>
      <c r="H540" s="6" t="n">
        <v>44880</v>
      </c>
      <c r="I540" s="27" t="n">
        <v>0.08</v>
      </c>
      <c r="J540" s="6" t="n">
        <v>4330</v>
      </c>
      <c r="K540" s="141" t="n">
        <v>880000</v>
      </c>
    </row>
    <row r="541" hidden="1" ht="16.8" customHeight="1" s="92" thickTop="1">
      <c r="B541" s="5" t="inlineStr">
        <is>
          <t>쇼피베트남</t>
        </is>
      </c>
      <c r="C541" s="93" t="inlineStr">
        <is>
          <t>마스크팩</t>
        </is>
      </c>
      <c r="D541" s="93" t="inlineStr">
        <is>
          <t>200831=마스크팩 10매</t>
        </is>
      </c>
      <c r="E541" s="93" t="n"/>
      <c r="F541" s="6" t="n">
        <v>200801</v>
      </c>
      <c r="G541" s="7">
        <f>B541&amp;C541&amp;D541&amp;F541</f>
        <v/>
      </c>
      <c r="H541" s="6" t="n">
        <v>40392</v>
      </c>
      <c r="I541" s="27" t="n">
        <v>0.08</v>
      </c>
      <c r="J541" s="6" t="n">
        <v>3970</v>
      </c>
      <c r="K541" s="141" t="n">
        <v>792000</v>
      </c>
    </row>
    <row r="542" hidden="1" ht="16.8" customHeight="1" s="92" thickTop="1">
      <c r="B542" s="5" t="inlineStr">
        <is>
          <t>쇼피베트남</t>
        </is>
      </c>
      <c r="C542" s="93" t="inlineStr">
        <is>
          <t>수딩크림</t>
        </is>
      </c>
      <c r="D542" s="93" t="inlineStr">
        <is>
          <t>200831=수딩크림 100ml</t>
        </is>
      </c>
      <c r="E542" s="93" t="n"/>
      <c r="F542" s="6" t="n">
        <v>200801</v>
      </c>
      <c r="G542" s="7">
        <f>B542&amp;C542&amp;D542&amp;F542</f>
        <v/>
      </c>
      <c r="H542" s="6" t="n">
        <v>38352</v>
      </c>
      <c r="I542" s="27" t="n">
        <v>0.08</v>
      </c>
      <c r="J542" s="6" t="n">
        <v>4275</v>
      </c>
      <c r="K542" s="141" t="n">
        <v>752000</v>
      </c>
    </row>
    <row r="543" hidden="1" ht="16.8" customHeight="1" s="92" thickTop="1">
      <c r="B543" s="5" t="inlineStr">
        <is>
          <t>쇼피베트남</t>
        </is>
      </c>
      <c r="C543" s="93" t="inlineStr">
        <is>
          <t>머드크림마스크</t>
        </is>
      </c>
      <c r="D543" s="93" t="inlineStr">
        <is>
          <t>200831=머드크림마스크 100ml</t>
        </is>
      </c>
      <c r="E543" s="93" t="n"/>
      <c r="F543" s="6" t="n">
        <v>200801</v>
      </c>
      <c r="G543" s="7">
        <f>B543&amp;C543&amp;D543&amp;F543</f>
        <v/>
      </c>
      <c r="H543" s="6" t="n">
        <v>25296</v>
      </c>
      <c r="I543" s="27" t="n">
        <v>0.08</v>
      </c>
      <c r="J543" s="6" t="n">
        <v>1442</v>
      </c>
      <c r="K543" s="141" t="n">
        <v>496000</v>
      </c>
    </row>
    <row r="544" hidden="1" ht="16.8" customHeight="1" s="92" thickTop="1">
      <c r="B544" s="5" t="inlineStr">
        <is>
          <t>쇼피베트남</t>
        </is>
      </c>
      <c r="C544" s="93" t="inlineStr">
        <is>
          <t>클렌징폼</t>
        </is>
      </c>
      <c r="D544" s="93" t="inlineStr">
        <is>
          <t>200831=클렌징폼 120ml</t>
        </is>
      </c>
      <c r="E544" s="93" t="n"/>
      <c r="F544" s="6" t="n">
        <v>200801</v>
      </c>
      <c r="G544" s="7">
        <f>B544&amp;C544&amp;D544&amp;F544</f>
        <v/>
      </c>
      <c r="H544" s="6" t="n">
        <v>15912</v>
      </c>
      <c r="I544" s="27" t="n">
        <v>0.08</v>
      </c>
      <c r="J544" s="6" t="n">
        <v>2750</v>
      </c>
      <c r="K544" s="141" t="n">
        <v>312000</v>
      </c>
    </row>
    <row r="545" hidden="1" ht="16.8" customHeight="1" s="92" thickTop="1">
      <c r="B545" s="5" t="inlineStr">
        <is>
          <t>쇼피베트남</t>
        </is>
      </c>
      <c r="C545" s="93" t="inlineStr">
        <is>
          <t>앰플</t>
        </is>
      </c>
      <c r="D545" s="93" t="inlineStr">
        <is>
          <t>200831=앰플 30ml</t>
        </is>
      </c>
      <c r="E545" s="93" t="n"/>
      <c r="F545" s="6" t="n">
        <v>200801</v>
      </c>
      <c r="G545" s="7">
        <f>B545&amp;C545&amp;D545&amp;F545</f>
        <v/>
      </c>
      <c r="H545" s="6" t="n">
        <v>33048</v>
      </c>
      <c r="I545" s="27" t="n">
        <v>0.08</v>
      </c>
      <c r="J545" s="6" t="n">
        <v>3397</v>
      </c>
      <c r="K545" s="141" t="n">
        <v>648000</v>
      </c>
    </row>
    <row r="546" hidden="1" ht="16.8" customHeight="1" s="92" thickTop="1">
      <c r="B546" s="5" t="inlineStr">
        <is>
          <t>쇼피베트남</t>
        </is>
      </c>
      <c r="C546" s="93" t="inlineStr">
        <is>
          <t>선크림</t>
        </is>
      </c>
      <c r="D546" s="93" t="inlineStr">
        <is>
          <t>200831=선크림 50ml</t>
        </is>
      </c>
      <c r="E546" s="93" t="n"/>
      <c r="F546" s="6" t="n">
        <v>200801</v>
      </c>
      <c r="G546" s="7">
        <f>B546&amp;C546&amp;D546&amp;F546</f>
        <v/>
      </c>
      <c r="H546" s="6" t="n">
        <v>25296</v>
      </c>
      <c r="I546" s="27" t="n">
        <v>0.08</v>
      </c>
      <c r="J546" s="6" t="n">
        <v>2345</v>
      </c>
      <c r="K546" s="141" t="n">
        <v>496000</v>
      </c>
    </row>
    <row r="547" hidden="1" ht="16.8" customHeight="1" s="92" thickTop="1">
      <c r="B547" s="5" t="inlineStr">
        <is>
          <t>쇼피베트남</t>
        </is>
      </c>
      <c r="C547" s="93" t="inlineStr">
        <is>
          <t>토너</t>
        </is>
      </c>
      <c r="D547" s="93" t="inlineStr">
        <is>
          <t>200831=250ml = 화장솜 60P</t>
        </is>
      </c>
      <c r="E547" s="93" t="n"/>
      <c r="F547" s="6" t="n">
        <v>200801</v>
      </c>
      <c r="G547" s="7">
        <f>B547&amp;C547&amp;D547&amp;F547</f>
        <v/>
      </c>
      <c r="H547" s="6" t="n">
        <v>3162</v>
      </c>
      <c r="I547" s="27" t="n">
        <v>0.08</v>
      </c>
      <c r="J547" s="6" t="n">
        <v>1110</v>
      </c>
      <c r="K547" s="141" t="n">
        <v>62000</v>
      </c>
    </row>
    <row r="548" hidden="1" ht="16.8" customHeight="1" s="92" thickTop="1">
      <c r="B548" s="5" t="inlineStr">
        <is>
          <t>쇼피베트남</t>
        </is>
      </c>
      <c r="C548" s="93" t="inlineStr">
        <is>
          <t>토너</t>
        </is>
      </c>
      <c r="D548" s="93" t="inlineStr">
        <is>
          <t>200831=250ml = 화장솜 60P X 2</t>
        </is>
      </c>
      <c r="E548" s="93" t="n"/>
      <c r="F548" s="6" t="n">
        <v>200801</v>
      </c>
      <c r="G548" s="7">
        <f>B548&amp;C548&amp;D548&amp;F548</f>
        <v/>
      </c>
      <c r="H548" s="6" t="n">
        <v>4488</v>
      </c>
      <c r="I548" s="27" t="n">
        <v>0.08</v>
      </c>
      <c r="J548" s="6" t="n">
        <v>2220</v>
      </c>
      <c r="K548" s="141" t="n">
        <v>88000</v>
      </c>
    </row>
    <row r="549" hidden="1" ht="16.8" customHeight="1" s="92" thickTop="1">
      <c r="B549" s="5" t="inlineStr">
        <is>
          <t>쇼피싱가폴</t>
        </is>
      </c>
      <c r="C549" s="93" t="inlineStr">
        <is>
          <t>토너</t>
        </is>
      </c>
      <c r="D549" s="93" t="inlineStr">
        <is>
          <t>200831=250ml</t>
        </is>
      </c>
      <c r="E549" s="93" t="n"/>
      <c r="F549" s="6" t="n">
        <v>200801</v>
      </c>
      <c r="G549" s="7">
        <f>B549&amp;C549&amp;D549&amp;F549</f>
        <v/>
      </c>
      <c r="H549" s="6" t="n">
        <v>23073</v>
      </c>
      <c r="I549" s="30" t="n">
        <v>0.07140000000000001</v>
      </c>
      <c r="J549" s="6" t="n">
        <v>3080</v>
      </c>
      <c r="K549" s="142" t="inlineStr">
        <is>
          <t>S$26.5</t>
        </is>
      </c>
    </row>
    <row r="550" hidden="1" ht="16.8" customHeight="1" s="92" thickTop="1">
      <c r="B550" s="5" t="inlineStr">
        <is>
          <t>쇼피싱가폴</t>
        </is>
      </c>
      <c r="C550" s="93" t="inlineStr">
        <is>
          <t>토너</t>
        </is>
      </c>
      <c r="D550" s="93" t="inlineStr">
        <is>
          <t>200831=500ml</t>
        </is>
      </c>
      <c r="E550" s="93" t="n"/>
      <c r="F550" s="6" t="n">
        <v>200801</v>
      </c>
      <c r="G550" s="7">
        <f>B550&amp;C550&amp;D550&amp;F550</f>
        <v/>
      </c>
      <c r="H550" s="6" t="n">
        <v>44841</v>
      </c>
      <c r="I550" s="30" t="n">
        <v>0.07140000000000001</v>
      </c>
      <c r="J550" s="6" t="n">
        <v>4330</v>
      </c>
      <c r="K550" s="142" t="inlineStr">
        <is>
          <t>S$51.5</t>
        </is>
      </c>
    </row>
    <row r="551" hidden="1" ht="16.8" customHeight="1" s="92" thickTop="1">
      <c r="B551" s="5" t="inlineStr">
        <is>
          <t>쇼피싱가폴</t>
        </is>
      </c>
      <c r="C551" s="93" t="inlineStr">
        <is>
          <t>마스크팩</t>
        </is>
      </c>
      <c r="D551" s="93" t="inlineStr">
        <is>
          <t>200831=마스크팩 10매</t>
        </is>
      </c>
      <c r="E551" s="93" t="n"/>
      <c r="F551" s="6" t="n">
        <v>200801</v>
      </c>
      <c r="G551" s="7">
        <f>B551&amp;C551&amp;D551&amp;F551</f>
        <v/>
      </c>
      <c r="H551" s="6" t="n">
        <v>40052</v>
      </c>
      <c r="I551" s="30" t="n">
        <v>0.07140000000000001</v>
      </c>
      <c r="J551" s="6" t="n">
        <v>3970</v>
      </c>
      <c r="K551" s="142" t="inlineStr">
        <is>
          <t>S$46</t>
        </is>
      </c>
    </row>
    <row r="552" hidden="1" ht="16.8" customHeight="1" s="92" thickTop="1">
      <c r="B552" s="5" t="inlineStr">
        <is>
          <t>쇼피싱가폴</t>
        </is>
      </c>
      <c r="C552" s="93" t="inlineStr">
        <is>
          <t>수딩크림</t>
        </is>
      </c>
      <c r="D552" s="93" t="inlineStr">
        <is>
          <t>200831=수딩크림 100ml</t>
        </is>
      </c>
      <c r="E552" s="93" t="n"/>
      <c r="F552" s="6" t="n">
        <v>200801</v>
      </c>
      <c r="G552" s="7">
        <f>B552&amp;C552&amp;D552&amp;F552</f>
        <v/>
      </c>
      <c r="H552" s="6" t="n">
        <v>36569</v>
      </c>
      <c r="I552" s="30" t="n">
        <v>0.07140000000000001</v>
      </c>
      <c r="J552" s="6" t="n">
        <v>4275</v>
      </c>
      <c r="K552" s="142" t="inlineStr">
        <is>
          <t>S$42</t>
        </is>
      </c>
    </row>
    <row r="553" hidden="1" ht="16.8" customHeight="1" s="92" thickTop="1">
      <c r="B553" s="5" t="inlineStr">
        <is>
          <t>쇼피싱가폴</t>
        </is>
      </c>
      <c r="C553" s="93" t="inlineStr">
        <is>
          <t>머드크림마스크</t>
        </is>
      </c>
      <c r="D553" s="93" t="inlineStr">
        <is>
          <t>200831=머드크림마스크 100ml</t>
        </is>
      </c>
      <c r="E553" s="93" t="n"/>
      <c r="F553" s="6" t="n">
        <v>200801</v>
      </c>
      <c r="G553" s="7">
        <f>B553&amp;C553&amp;D553&amp;F553</f>
        <v/>
      </c>
      <c r="H553" s="6" t="n">
        <v>24379</v>
      </c>
      <c r="I553" s="30" t="n">
        <v>0.07140000000000001</v>
      </c>
      <c r="J553" s="6" t="n">
        <v>1442</v>
      </c>
      <c r="K553" s="142" t="inlineStr">
        <is>
          <t>S$28</t>
        </is>
      </c>
    </row>
    <row r="554" hidden="1" ht="16.8" customHeight="1" s="92" thickTop="1">
      <c r="B554" s="5" t="inlineStr">
        <is>
          <t>쇼피싱가폴</t>
        </is>
      </c>
      <c r="C554" s="93" t="inlineStr">
        <is>
          <t>클렌징폼</t>
        </is>
      </c>
      <c r="D554" s="93" t="inlineStr">
        <is>
          <t>200831=클렌징폼 120ml</t>
        </is>
      </c>
      <c r="E554" s="93" t="n"/>
      <c r="F554" s="6" t="n">
        <v>200801</v>
      </c>
      <c r="G554" s="7">
        <f>B554&amp;C554&amp;D554&amp;F554</f>
        <v/>
      </c>
      <c r="H554" s="6" t="n">
        <v>16108</v>
      </c>
      <c r="I554" s="30" t="n">
        <v>0.07140000000000001</v>
      </c>
      <c r="J554" s="6" t="n">
        <v>2750</v>
      </c>
      <c r="K554" s="142" t="inlineStr">
        <is>
          <t>S$18.5</t>
        </is>
      </c>
    </row>
    <row r="555" hidden="1" ht="16.8" customHeight="1" s="92" thickTop="1">
      <c r="B555" s="5" t="inlineStr">
        <is>
          <t>쇼피싱가폴</t>
        </is>
      </c>
      <c r="C555" s="93" t="inlineStr">
        <is>
          <t>앰플</t>
        </is>
      </c>
      <c r="D555" s="93" t="inlineStr">
        <is>
          <t>200831=앰플 30ml</t>
        </is>
      </c>
      <c r="E555" s="93" t="n"/>
      <c r="F555" s="6" t="n">
        <v>200801</v>
      </c>
      <c r="G555" s="7">
        <f>B555&amp;C555&amp;D555&amp;F555</f>
        <v/>
      </c>
      <c r="H555" s="6" t="n">
        <v>33086</v>
      </c>
      <c r="I555" s="30" t="n">
        <v>0.07140000000000001</v>
      </c>
      <c r="J555" s="6" t="n">
        <v>3397</v>
      </c>
      <c r="K555" s="142" t="inlineStr">
        <is>
          <t>S$38</t>
        </is>
      </c>
    </row>
    <row r="556" hidden="1" ht="16.8" customHeight="1" s="92" thickTop="1">
      <c r="B556" s="5" t="inlineStr">
        <is>
          <t>쇼피싱가폴</t>
        </is>
      </c>
      <c r="C556" s="93" t="inlineStr">
        <is>
          <t>선크림</t>
        </is>
      </c>
      <c r="D556" s="93" t="inlineStr">
        <is>
          <t>200831=선크림 50ml</t>
        </is>
      </c>
      <c r="E556" s="93" t="n"/>
      <c r="F556" s="6" t="n">
        <v>200801</v>
      </c>
      <c r="G556" s="7">
        <f>B556&amp;C556&amp;D556&amp;F556</f>
        <v/>
      </c>
      <c r="H556" s="6" t="n">
        <v>24379</v>
      </c>
      <c r="I556" s="30" t="n">
        <v>0.07140000000000001</v>
      </c>
      <c r="J556" s="6" t="n">
        <v>2345</v>
      </c>
      <c r="K556" s="142" t="inlineStr">
        <is>
          <t>S$28</t>
        </is>
      </c>
    </row>
    <row r="557" hidden="1" ht="16.8" customHeight="1" s="92" thickTop="1">
      <c r="B557" s="5" t="inlineStr">
        <is>
          <t>쇼피싱가폴</t>
        </is>
      </c>
      <c r="C557" s="93" t="inlineStr">
        <is>
          <t>토너</t>
        </is>
      </c>
      <c r="D557" s="93" t="inlineStr">
        <is>
          <t>200831=250ml = 화장솜 60P</t>
        </is>
      </c>
      <c r="E557" s="93" t="n"/>
      <c r="F557" s="6" t="n">
        <v>200801</v>
      </c>
      <c r="G557" s="7">
        <f>B557&amp;C557&amp;D557&amp;F557</f>
        <v/>
      </c>
      <c r="H557" s="6" t="n">
        <v>4788</v>
      </c>
      <c r="I557" s="30" t="n">
        <v>0.07140000000000001</v>
      </c>
      <c r="J557" s="6" t="n">
        <v>1110</v>
      </c>
      <c r="K557" s="143" t="inlineStr">
        <is>
          <t>S$5.5</t>
        </is>
      </c>
    </row>
    <row r="558" hidden="1" ht="16.8" customHeight="1" s="92" thickTop="1">
      <c r="B558" s="5" t="inlineStr">
        <is>
          <t>쇼피싱가폴</t>
        </is>
      </c>
      <c r="C558" s="93" t="inlineStr">
        <is>
          <t>토너</t>
        </is>
      </c>
      <c r="D558" s="93" t="inlineStr">
        <is>
          <t>200831=250ml = 화장솜 60P X 2</t>
        </is>
      </c>
      <c r="E558" s="93" t="n"/>
      <c r="F558" s="6" t="n">
        <v>200801</v>
      </c>
      <c r="G558" s="7">
        <f>B558&amp;C558&amp;D558&amp;F558</f>
        <v/>
      </c>
      <c r="H558" s="6" t="n">
        <v>7401</v>
      </c>
      <c r="I558" s="30" t="n">
        <v>0.07140000000000001</v>
      </c>
      <c r="J558" s="6" t="n">
        <v>2220</v>
      </c>
      <c r="K558" s="143" t="inlineStr">
        <is>
          <t>S$8.5</t>
        </is>
      </c>
    </row>
    <row r="559" hidden="1" ht="16.8" customHeight="1" s="92" thickTop="1">
      <c r="B559" s="5" t="inlineStr">
        <is>
          <t>쇼피싱가폴</t>
        </is>
      </c>
      <c r="C559" s="93" t="inlineStr">
        <is>
          <t>토너</t>
        </is>
      </c>
      <c r="D559" s="93" t="inlineStr">
        <is>
          <t>200831=500ml = 화장솜 60P</t>
        </is>
      </c>
      <c r="E559" s="93" t="n"/>
      <c r="F559" s="6" t="n">
        <v>200801</v>
      </c>
      <c r="G559" s="7">
        <f>B559&amp;C559&amp;D559&amp;F559</f>
        <v/>
      </c>
      <c r="H559" s="6" t="n">
        <v>3047</v>
      </c>
      <c r="I559" s="30" t="n">
        <v>0.07140000000000001</v>
      </c>
      <c r="J559" s="6" t="n">
        <v>1110</v>
      </c>
      <c r="K559" s="143" t="inlineStr">
        <is>
          <t>S$3.5</t>
        </is>
      </c>
    </row>
    <row r="560" hidden="1" ht="16.8" customHeight="1" s="92" thickTop="1">
      <c r="B560" s="5" t="inlineStr">
        <is>
          <t>쇼피싱가폴</t>
        </is>
      </c>
      <c r="C560" s="93" t="inlineStr">
        <is>
          <t>토너</t>
        </is>
      </c>
      <c r="D560" s="93" t="inlineStr">
        <is>
          <t>200831=500ml = 화장솜 60P X 2</t>
        </is>
      </c>
      <c r="E560" s="93" t="n"/>
      <c r="F560" s="6" t="n">
        <v>200801</v>
      </c>
      <c r="G560" s="7">
        <f>B560&amp;C560&amp;D560&amp;F560</f>
        <v/>
      </c>
      <c r="H560" s="6" t="n">
        <v>6530</v>
      </c>
      <c r="I560" s="30" t="n">
        <v>0.07140000000000001</v>
      </c>
      <c r="J560" s="6" t="n">
        <v>2220</v>
      </c>
      <c r="K560" s="143" t="inlineStr">
        <is>
          <t>S$7.5</t>
        </is>
      </c>
    </row>
    <row r="561" hidden="1" ht="16.8" customHeight="1" s="92" thickTop="1">
      <c r="B561" s="5" t="inlineStr">
        <is>
          <t>라자다싱가폴</t>
        </is>
      </c>
      <c r="C561" s="93" t="inlineStr">
        <is>
          <t>토너</t>
        </is>
      </c>
      <c r="D561" s="93" t="inlineStr">
        <is>
          <t>200831=250ml</t>
        </is>
      </c>
      <c r="E561" s="93" t="n"/>
      <c r="F561" s="6" t="n">
        <v>200801</v>
      </c>
      <c r="G561" s="7">
        <f>B561&amp;C561&amp;D561&amp;F561</f>
        <v/>
      </c>
      <c r="H561" s="6" t="n">
        <v>24383</v>
      </c>
      <c r="I561" s="27" t="n">
        <v>0.07000000000000001</v>
      </c>
      <c r="J561" s="6" t="n">
        <v>3080</v>
      </c>
      <c r="K561" s="45" t="inlineStr">
        <is>
          <t>S$28</t>
        </is>
      </c>
    </row>
    <row r="562" hidden="1" ht="16.8" customHeight="1" s="92" thickTop="1">
      <c r="B562" s="5" t="inlineStr">
        <is>
          <t>라자다싱가폴</t>
        </is>
      </c>
      <c r="C562" s="93" t="inlineStr">
        <is>
          <t>토너</t>
        </is>
      </c>
      <c r="D562" s="93" t="inlineStr">
        <is>
          <t>200831=500ml</t>
        </is>
      </c>
      <c r="E562" s="93" t="n"/>
      <c r="F562" s="6" t="n">
        <v>200801</v>
      </c>
      <c r="G562" s="7">
        <f>B562&amp;C562&amp;D562&amp;F562</f>
        <v/>
      </c>
      <c r="H562" s="6" t="n">
        <v>45283</v>
      </c>
      <c r="I562" s="27" t="n">
        <v>0.07000000000000001</v>
      </c>
      <c r="J562" s="6" t="n">
        <v>4330</v>
      </c>
      <c r="K562" s="45" t="inlineStr">
        <is>
          <t>S$52</t>
        </is>
      </c>
    </row>
    <row r="563" hidden="1" ht="16.8" customHeight="1" s="92" thickTop="1">
      <c r="B563" s="5" t="inlineStr">
        <is>
          <t>라자다싱가폴</t>
        </is>
      </c>
      <c r="C563" s="93" t="inlineStr">
        <is>
          <t>마스크팩</t>
        </is>
      </c>
      <c r="D563" s="93" t="inlineStr">
        <is>
          <t>200831=마스크팩 10매</t>
        </is>
      </c>
      <c r="E563" s="93" t="n"/>
      <c r="F563" s="6" t="n">
        <v>200801</v>
      </c>
      <c r="G563" s="7">
        <f>B563&amp;C563&amp;D563&amp;F563</f>
        <v/>
      </c>
      <c r="H563" s="6" t="n">
        <v>39187</v>
      </c>
      <c r="I563" s="27" t="n">
        <v>0.07000000000000001</v>
      </c>
      <c r="J563" s="6" t="n">
        <v>3970</v>
      </c>
      <c r="K563" s="45" t="inlineStr">
        <is>
          <t>S$45</t>
        </is>
      </c>
    </row>
    <row r="564" hidden="1" ht="16.8" customHeight="1" s="92" thickTop="1">
      <c r="B564" s="5" t="inlineStr">
        <is>
          <t>라자다싱가폴</t>
        </is>
      </c>
      <c r="C564" s="93" t="inlineStr">
        <is>
          <t>수딩크림</t>
        </is>
      </c>
      <c r="D564" s="93" t="inlineStr">
        <is>
          <t>200831=수딩크림 100ml</t>
        </is>
      </c>
      <c r="E564" s="93" t="n"/>
      <c r="F564" s="6" t="n">
        <v>200801</v>
      </c>
      <c r="G564" s="7">
        <f>B564&amp;C564&amp;D564&amp;F564</f>
        <v/>
      </c>
      <c r="H564" s="6" t="n">
        <v>38316</v>
      </c>
      <c r="I564" s="27" t="n">
        <v>0.07000000000000001</v>
      </c>
      <c r="J564" s="6" t="n">
        <v>4275</v>
      </c>
      <c r="K564" s="45" t="inlineStr">
        <is>
          <t>S$44</t>
        </is>
      </c>
    </row>
    <row r="565" hidden="1" ht="16.8" customHeight="1" s="92" thickTop="1">
      <c r="B565" s="5" t="inlineStr">
        <is>
          <t>라자다싱가폴</t>
        </is>
      </c>
      <c r="C565" s="93" t="inlineStr">
        <is>
          <t>머드크림마스크</t>
        </is>
      </c>
      <c r="D565" s="93" t="inlineStr">
        <is>
          <t>200831=머드크림마스크 100ml</t>
        </is>
      </c>
      <c r="E565" s="93" t="n"/>
      <c r="F565" s="6" t="n">
        <v>200801</v>
      </c>
      <c r="G565" s="7">
        <f>B565&amp;C565&amp;D565&amp;F565</f>
        <v/>
      </c>
      <c r="H565" s="6" t="n">
        <v>24383</v>
      </c>
      <c r="I565" s="27" t="n">
        <v>0.07000000000000001</v>
      </c>
      <c r="J565" s="6" t="n">
        <v>1442</v>
      </c>
      <c r="K565" s="45" t="inlineStr">
        <is>
          <t>S$28</t>
        </is>
      </c>
    </row>
    <row r="566" hidden="1" ht="16.8" customHeight="1" s="92" thickTop="1">
      <c r="B566" s="5" t="inlineStr">
        <is>
          <t>라자다싱가폴</t>
        </is>
      </c>
      <c r="C566" s="93" t="inlineStr">
        <is>
          <t>클렌징폼</t>
        </is>
      </c>
      <c r="D566" s="93" t="inlineStr">
        <is>
          <t>200831=클렌징폼 120ml</t>
        </is>
      </c>
      <c r="E566" s="93" t="n"/>
      <c r="F566" s="6" t="n">
        <v>200801</v>
      </c>
      <c r="G566" s="7">
        <f>B566&amp;C566&amp;D566&amp;F566</f>
        <v/>
      </c>
      <c r="H566" s="6" t="n">
        <v>16110</v>
      </c>
      <c r="I566" s="27" t="n">
        <v>0.07000000000000001</v>
      </c>
      <c r="J566" s="6" t="n">
        <v>2750</v>
      </c>
      <c r="K566" s="45" t="inlineStr">
        <is>
          <t>S$18.5</t>
        </is>
      </c>
    </row>
    <row r="567" hidden="1" ht="16.8" customHeight="1" s="92" thickTop="1">
      <c r="B567" s="5" t="inlineStr">
        <is>
          <t>라자다싱가폴</t>
        </is>
      </c>
      <c r="C567" s="93" t="inlineStr">
        <is>
          <t>앰플</t>
        </is>
      </c>
      <c r="D567" s="93" t="inlineStr">
        <is>
          <t>200831=앰플 30ml</t>
        </is>
      </c>
      <c r="E567" s="93" t="n"/>
      <c r="F567" s="6" t="n">
        <v>200801</v>
      </c>
      <c r="G567" s="7">
        <f>B567&amp;C567&amp;D567&amp;F567</f>
        <v/>
      </c>
      <c r="H567" s="6" t="n">
        <v>33091</v>
      </c>
      <c r="I567" s="27" t="n">
        <v>0.07000000000000001</v>
      </c>
      <c r="J567" s="6" t="n">
        <v>3397</v>
      </c>
      <c r="K567" s="45" t="inlineStr">
        <is>
          <t>S$38</t>
        </is>
      </c>
    </row>
    <row r="568" hidden="1" ht="16.8" customHeight="1" s="92" thickTop="1">
      <c r="B568" s="5" t="inlineStr">
        <is>
          <t>라자다싱가폴</t>
        </is>
      </c>
      <c r="C568" s="93" t="inlineStr">
        <is>
          <t>선크림</t>
        </is>
      </c>
      <c r="D568" s="93" t="inlineStr">
        <is>
          <t>200831=선크림 50ml</t>
        </is>
      </c>
      <c r="E568" s="93" t="n"/>
      <c r="F568" s="6" t="n">
        <v>200801</v>
      </c>
      <c r="G568" s="7">
        <f>B568&amp;C568&amp;D568&amp;F568</f>
        <v/>
      </c>
      <c r="H568" s="6" t="n">
        <v>25254</v>
      </c>
      <c r="I568" s="27" t="n">
        <v>0.07000000000000001</v>
      </c>
      <c r="J568" s="6" t="n">
        <v>2345</v>
      </c>
      <c r="K568" s="45" t="inlineStr">
        <is>
          <t>S$29</t>
        </is>
      </c>
    </row>
    <row r="569" hidden="1" ht="16.8" customHeight="1" s="92" thickTop="1">
      <c r="B569" s="5" t="inlineStr">
        <is>
          <t>굿닥</t>
        </is>
      </c>
      <c r="C569" s="93" t="inlineStr">
        <is>
          <t>토너</t>
        </is>
      </c>
      <c r="D569" s="93" t="inlineStr">
        <is>
          <t>250ml</t>
        </is>
      </c>
      <c r="E569" s="93" t="n"/>
      <c r="F569" s="6" t="n">
        <v>200801</v>
      </c>
      <c r="G569" s="7">
        <f>B569&amp;C569&amp;D569&amp;F569</f>
        <v/>
      </c>
      <c r="H569" s="6" t="n">
        <v>25000</v>
      </c>
      <c r="I569" s="27" t="n">
        <v>0.3</v>
      </c>
      <c r="J569" s="6" t="n">
        <v>3080</v>
      </c>
      <c r="K569" s="45" t="n"/>
    </row>
    <row r="570" hidden="1" ht="16.8" customHeight="1" s="92" thickTop="1">
      <c r="B570" s="5" t="inlineStr">
        <is>
          <t>굿닥</t>
        </is>
      </c>
      <c r="C570" s="93" t="inlineStr">
        <is>
          <t>머드크림마스크</t>
        </is>
      </c>
      <c r="D570" s="93" t="inlineStr">
        <is>
          <t>머드크림마스크 100ml</t>
        </is>
      </c>
      <c r="E570" s="93" t="n"/>
      <c r="F570" s="6" t="n">
        <v>200801</v>
      </c>
      <c r="G570" s="7">
        <f>B570&amp;C570&amp;D570&amp;F570</f>
        <v/>
      </c>
      <c r="H570" s="6" t="n">
        <v>25000</v>
      </c>
      <c r="I570" s="27" t="n">
        <v>0.3</v>
      </c>
      <c r="J570" s="6" t="n">
        <v>1442</v>
      </c>
      <c r="K570" s="45" t="n"/>
    </row>
    <row r="571" hidden="1" ht="16.8" customHeight="1" s="92" thickTop="1">
      <c r="B571" s="5" t="inlineStr">
        <is>
          <t>굿닥</t>
        </is>
      </c>
      <c r="C571" s="93" t="inlineStr">
        <is>
          <t>클렌징폼</t>
        </is>
      </c>
      <c r="D571" s="93" t="inlineStr">
        <is>
          <t>클렌징폼 120ml</t>
        </is>
      </c>
      <c r="E571" s="93" t="n"/>
      <c r="F571" s="6" t="n">
        <v>200801</v>
      </c>
      <c r="G571" s="7">
        <f>B571&amp;C571&amp;D571&amp;F571</f>
        <v/>
      </c>
      <c r="H571" s="6" t="n">
        <v>16000</v>
      </c>
      <c r="I571" s="27" t="n">
        <v>0.3</v>
      </c>
      <c r="J571" s="6" t="n">
        <v>2750</v>
      </c>
      <c r="K571" s="45" t="n"/>
    </row>
    <row r="572" hidden="1" ht="16.8" customHeight="1" s="92" thickTop="1">
      <c r="B572" s="5" t="inlineStr">
        <is>
          <t>굿닥</t>
        </is>
      </c>
      <c r="C572" s="93" t="inlineStr">
        <is>
          <t>마스크팩</t>
        </is>
      </c>
      <c r="D572" s="93" t="inlineStr">
        <is>
          <t>마스크팩 1매</t>
        </is>
      </c>
      <c r="E572" s="93" t="n"/>
      <c r="F572" s="6" t="n">
        <v>200801</v>
      </c>
      <c r="G572" s="7">
        <f>B572&amp;C572&amp;D572&amp;F572</f>
        <v/>
      </c>
      <c r="H572" s="6" t="n">
        <v>4000</v>
      </c>
      <c r="I572" s="27" t="n">
        <v>0.3</v>
      </c>
      <c r="J572" s="6" t="n">
        <v>397</v>
      </c>
      <c r="K572" s="45" t="n"/>
    </row>
    <row r="573" hidden="1" ht="16.8" customHeight="1" s="92" thickTop="1">
      <c r="B573" s="5" t="inlineStr">
        <is>
          <t>굿닥</t>
        </is>
      </c>
      <c r="C573" s="93" t="inlineStr">
        <is>
          <t>마스크팩</t>
        </is>
      </c>
      <c r="D573" s="93" t="inlineStr">
        <is>
          <t>마스크팩 10매</t>
        </is>
      </c>
      <c r="E573" s="93" t="n"/>
      <c r="F573" s="6" t="n">
        <v>200801</v>
      </c>
      <c r="G573" s="7">
        <f>B573&amp;C573&amp;D573&amp;F573</f>
        <v/>
      </c>
      <c r="H573" s="6" t="n">
        <v>40000</v>
      </c>
      <c r="I573" s="27" t="n">
        <v>0.3</v>
      </c>
      <c r="J573" s="6" t="n">
        <v>3970</v>
      </c>
      <c r="K573" s="45" t="n"/>
    </row>
    <row r="574" hidden="1" ht="16.8" customHeight="1" s="92" thickTop="1">
      <c r="B574" s="5" t="inlineStr">
        <is>
          <t>굿닥</t>
        </is>
      </c>
      <c r="C574" s="93" t="inlineStr">
        <is>
          <t>앰플</t>
        </is>
      </c>
      <c r="D574" s="93" t="inlineStr">
        <is>
          <t>앰플 30ml</t>
        </is>
      </c>
      <c r="E574" s="93" t="n"/>
      <c r="F574" s="6" t="n">
        <v>200801</v>
      </c>
      <c r="G574" s="7">
        <f>B574&amp;C574&amp;D574&amp;F574</f>
        <v/>
      </c>
      <c r="H574" s="6" t="n">
        <v>33000</v>
      </c>
      <c r="I574" s="27" t="n">
        <v>0.3</v>
      </c>
      <c r="J574" s="6" t="n">
        <v>3397</v>
      </c>
      <c r="K574" s="45" t="n"/>
    </row>
    <row r="575" hidden="1" ht="16.8" customHeight="1" s="92" thickTop="1">
      <c r="B575" s="5" t="inlineStr">
        <is>
          <t>굿닥</t>
        </is>
      </c>
      <c r="C575" s="93" t="inlineStr">
        <is>
          <t>수딩크림</t>
        </is>
      </c>
      <c r="D575" s="93" t="inlineStr">
        <is>
          <t>수딩크림 100ml</t>
        </is>
      </c>
      <c r="E575" s="93" t="n"/>
      <c r="F575" s="6" t="n">
        <v>200801</v>
      </c>
      <c r="G575" s="7">
        <f>B575&amp;C575&amp;D575&amp;F575</f>
        <v/>
      </c>
      <c r="H575" s="6" t="n">
        <v>38000</v>
      </c>
      <c r="I575" s="27" t="n">
        <v>0.3</v>
      </c>
      <c r="J575" s="6" t="n">
        <v>3045</v>
      </c>
      <c r="K575" s="45" t="n"/>
    </row>
    <row r="576" hidden="1" ht="16.8" customHeight="1" s="92" thickTop="1">
      <c r="B576" s="5" t="inlineStr">
        <is>
          <t>굿닥</t>
        </is>
      </c>
      <c r="C576" s="93" t="inlineStr">
        <is>
          <t>선크림</t>
        </is>
      </c>
      <c r="D576" s="93" t="inlineStr">
        <is>
          <t>선크림 50ml</t>
        </is>
      </c>
      <c r="E576" s="93" t="n"/>
      <c r="F576" s="6" t="n">
        <v>200801</v>
      </c>
      <c r="G576" s="7">
        <f>B576&amp;C576&amp;D576&amp;F576</f>
        <v/>
      </c>
      <c r="H576" s="6" t="n">
        <v>25000</v>
      </c>
      <c r="I576" s="27" t="n">
        <v>0.3</v>
      </c>
      <c r="J576" s="6" t="n">
        <v>2345</v>
      </c>
      <c r="K576" s="45" t="n"/>
    </row>
    <row r="577" hidden="1" ht="16.8" customHeight="1" s="92" thickTop="1">
      <c r="B577" s="5" t="inlineStr">
        <is>
          <t>카페24</t>
        </is>
      </c>
      <c r="C577" s="93" t="inlineStr">
        <is>
          <t>클리어 패드</t>
        </is>
      </c>
      <c r="D577" s="93" t="inlineStr">
        <is>
          <t>[플친단독할인] 어성초 77 클리어 패드 1개-29% off</t>
        </is>
      </c>
      <c r="E577" s="93" t="n"/>
      <c r="F577" s="6" t="n">
        <v>200801</v>
      </c>
      <c r="G577" s="7">
        <f>B577&amp;C577&amp;D577&amp;F577</f>
        <v/>
      </c>
      <c r="H577" s="6" t="n">
        <v>19900</v>
      </c>
      <c r="I577" s="30" t="n">
        <v>0.0585</v>
      </c>
      <c r="J577" s="58" t="n">
        <v>5012</v>
      </c>
      <c r="K577" s="45" t="n"/>
    </row>
    <row r="578" hidden="1" ht="16.95" customHeight="1" s="92">
      <c r="B578" s="5" t="inlineStr">
        <is>
          <t>카페24</t>
        </is>
      </c>
      <c r="C578" s="93" t="inlineStr">
        <is>
          <t>클리어 패드</t>
        </is>
      </c>
      <c r="D578" s="93" t="inlineStr">
        <is>
          <t>[플친단독할인] 어성초 77 클리어 패드 2개-30% off</t>
        </is>
      </c>
      <c r="E578" s="93" t="n"/>
      <c r="F578" s="6" t="n">
        <v>200801</v>
      </c>
      <c r="G578" s="7">
        <f>B578&amp;C578&amp;D578&amp;F578</f>
        <v/>
      </c>
      <c r="H578" s="6" t="n">
        <v>39200</v>
      </c>
      <c r="I578" s="30" t="n">
        <v>0.0585</v>
      </c>
      <c r="J578" s="58" t="n">
        <v>10024</v>
      </c>
      <c r="K578" s="45" t="n"/>
    </row>
    <row r="579" hidden="1" ht="16.8" customHeight="1" s="92" thickTop="1">
      <c r="B579" s="5" t="inlineStr">
        <is>
          <t>카페24</t>
        </is>
      </c>
      <c r="C579" s="93" t="inlineStr">
        <is>
          <t>토너+패드 세트</t>
        </is>
      </c>
      <c r="D579" s="93" t="inlineStr">
        <is>
          <t>[플친단독할인] 좁쌀 진정 세트 토너+클리어 패드-30% off</t>
        </is>
      </c>
      <c r="E579" s="93" t="n"/>
      <c r="F579" s="6" t="n">
        <v>200801</v>
      </c>
      <c r="G579" s="7">
        <f>B579&amp;C579&amp;D579&amp;F579</f>
        <v/>
      </c>
      <c r="H579" s="6" t="n">
        <v>37100</v>
      </c>
      <c r="I579" s="30" t="n">
        <v>0.0585</v>
      </c>
      <c r="J579" s="58" t="n">
        <v>8092</v>
      </c>
      <c r="K579" s="45" t="n"/>
    </row>
    <row r="580" hidden="1" ht="16.8" customHeight="1" s="92" thickTop="1">
      <c r="B580" s="5" t="inlineStr">
        <is>
          <t>아누아 CS</t>
        </is>
      </c>
      <c r="C580" s="93" t="inlineStr">
        <is>
          <t>로션</t>
        </is>
      </c>
      <c r="D580" s="93" t="inlineStr">
        <is>
          <t>로션 200ml</t>
        </is>
      </c>
      <c r="E580" s="93" t="n"/>
      <c r="F580" s="6" t="n">
        <v>200801</v>
      </c>
      <c r="G580" s="7">
        <f>B580&amp;C580&amp;D580&amp;F580</f>
        <v/>
      </c>
      <c r="H580" s="6" t="n">
        <v>0</v>
      </c>
      <c r="I580" s="27" t="n">
        <v>0</v>
      </c>
      <c r="J580" s="58" t="n">
        <v>4338</v>
      </c>
      <c r="K580" s="45" t="n"/>
    </row>
    <row r="581" ht="16.8" customHeight="1" s="92" thickTop="1">
      <c r="B581" s="5" t="inlineStr">
        <is>
          <t>아누아 CS</t>
        </is>
      </c>
      <c r="C581" s="93" t="inlineStr">
        <is>
          <t>클리어 패드</t>
        </is>
      </c>
      <c r="D581" s="93" t="inlineStr">
        <is>
          <t>어성초 클리어패드 70P</t>
        </is>
      </c>
      <c r="E581" s="93" t="inlineStr">
        <is>
          <t>77클리어패드 70매 1개</t>
        </is>
      </c>
      <c r="F581" s="6" t="n">
        <v>200801</v>
      </c>
      <c r="G581" s="7">
        <f>B581&amp;C581&amp;D581&amp;F581</f>
        <v/>
      </c>
      <c r="H581" s="6" t="n">
        <v>0</v>
      </c>
      <c r="I581" s="27" t="n">
        <v>0</v>
      </c>
      <c r="J581" s="58" t="n">
        <v>5012</v>
      </c>
      <c r="K581" s="45" t="n"/>
    </row>
    <row r="582" hidden="1" s="92">
      <c r="B582" s="5" t="inlineStr">
        <is>
          <t>아누아 CS</t>
        </is>
      </c>
      <c r="C582" s="93" t="inlineStr">
        <is>
          <t>바디워시</t>
        </is>
      </c>
      <c r="D582" s="93" t="inlineStr">
        <is>
          <t>바디워시 500ml</t>
        </is>
      </c>
      <c r="E582" s="93" t="n"/>
      <c r="F582" s="6" t="n">
        <v>200801</v>
      </c>
      <c r="G582" s="7">
        <f>B582&amp;C582&amp;D582&amp;F582</f>
        <v/>
      </c>
      <c r="H582" s="6" t="n">
        <v>0</v>
      </c>
      <c r="I582" s="27" t="n">
        <v>0</v>
      </c>
      <c r="J582" s="58" t="n">
        <v>4085</v>
      </c>
      <c r="K582" s="45" t="n"/>
    </row>
    <row r="583" hidden="1" customFormat="1" s="18">
      <c r="B583" s="10" t="inlineStr">
        <is>
          <t>카페24</t>
        </is>
      </c>
      <c r="C583" s="56" t="inlineStr">
        <is>
          <t>클리어 패드</t>
        </is>
      </c>
      <c r="D583" s="56" t="inlineStr">
        <is>
          <t>어성초 77 클리어 패드 1개-20% off</t>
        </is>
      </c>
      <c r="E583" s="56" t="n"/>
      <c r="F583" s="18" t="n">
        <v>200801</v>
      </c>
      <c r="G583" s="52">
        <f>B583&amp;C583&amp;D583&amp;F583</f>
        <v/>
      </c>
      <c r="H583" s="58" t="n">
        <v>22400</v>
      </c>
      <c r="I583" s="53" t="n">
        <v>0.0585</v>
      </c>
      <c r="J583" s="58" t="n">
        <v>5012</v>
      </c>
      <c r="K583" s="54" t="n"/>
      <c r="L583" s="55" t="n"/>
    </row>
    <row r="584" hidden="1" customFormat="1" s="18">
      <c r="B584" s="10" t="inlineStr">
        <is>
          <t>카페24</t>
        </is>
      </c>
      <c r="C584" s="56" t="inlineStr">
        <is>
          <t>클리어 패드</t>
        </is>
      </c>
      <c r="D584" s="56" t="inlineStr">
        <is>
          <t>어성초 77 클리어 패드 2개-30% off</t>
        </is>
      </c>
      <c r="E584" s="56" t="n"/>
      <c r="F584" s="18" t="n">
        <v>200801</v>
      </c>
      <c r="G584" s="52">
        <f>B584&amp;C584&amp;D584&amp;F584</f>
        <v/>
      </c>
      <c r="H584" s="58" t="n">
        <v>39200</v>
      </c>
      <c r="I584" s="53" t="n">
        <v>0.0585</v>
      </c>
      <c r="J584" s="58" t="n">
        <v>10024</v>
      </c>
      <c r="K584" s="54" t="n"/>
      <c r="L584" s="55" t="n"/>
    </row>
    <row r="585" hidden="1" customFormat="1" s="18">
      <c r="B585" s="10" t="inlineStr">
        <is>
          <t>카페24</t>
        </is>
      </c>
      <c r="C585" s="56" t="inlineStr">
        <is>
          <t>토너+패드 세트</t>
        </is>
      </c>
      <c r="D585" s="56" t="inlineStr">
        <is>
          <t>좁쌀 진정 세트 토너+클리어 패드-30% off</t>
        </is>
      </c>
      <c r="E585" s="56" t="n"/>
      <c r="F585" s="18" t="n">
        <v>200801</v>
      </c>
      <c r="G585" s="52">
        <f>B585&amp;C585&amp;D585&amp;F585</f>
        <v/>
      </c>
      <c r="H585" s="58" t="n">
        <v>37100</v>
      </c>
      <c r="I585" s="53" t="n">
        <v>0.0585</v>
      </c>
      <c r="J585" s="58" t="n">
        <v>8092</v>
      </c>
      <c r="K585" s="54" t="n"/>
      <c r="L585" s="55" t="n"/>
    </row>
    <row r="586" hidden="1" customFormat="1" s="18">
      <c r="B586" s="10" t="inlineStr">
        <is>
          <t>카페24</t>
        </is>
      </c>
      <c r="C586" s="56" t="inlineStr">
        <is>
          <t>수분 보충 세트</t>
        </is>
      </c>
      <c r="D586" s="57" t="inlineStr">
        <is>
          <t>어성초 77 토너 250ml + 어성초 70 로션 200ml -30%</t>
        </is>
      </c>
      <c r="E586" s="57" t="n"/>
      <c r="F586" s="18" t="n">
        <v>200801</v>
      </c>
      <c r="G586" s="52">
        <f>B586&amp;C586&amp;D586&amp;F586</f>
        <v/>
      </c>
      <c r="H586" s="58" t="n">
        <v>35000</v>
      </c>
      <c r="I586" s="53" t="n">
        <v>0.0585</v>
      </c>
      <c r="J586" s="58" t="n">
        <v>7418</v>
      </c>
      <c r="L586" s="55" t="n"/>
    </row>
    <row r="587" hidden="1" customFormat="1" s="62">
      <c r="B587" s="63" t="inlineStr">
        <is>
          <t>카페24</t>
        </is>
      </c>
      <c r="C587" s="64" t="inlineStr">
        <is>
          <t>수분 보충 세트</t>
        </is>
      </c>
      <c r="D587" s="65" t="inlineStr">
        <is>
          <t>[20/09/28 부터] 어성초 77 토너 250ml + 어성초 70 로션 200ml -30%</t>
        </is>
      </c>
      <c r="E587" s="65" t="n"/>
      <c r="F587" s="62" t="n">
        <v>200801</v>
      </c>
      <c r="G587" s="66">
        <f>B587&amp;C587&amp;D587&amp;F587</f>
        <v/>
      </c>
      <c r="H587" s="62" t="n">
        <v>37100</v>
      </c>
      <c r="I587" s="67" t="n">
        <v>0.0585</v>
      </c>
      <c r="J587" s="62" t="n">
        <v>7418</v>
      </c>
      <c r="L587" s="68" t="n"/>
    </row>
    <row r="588" hidden="1" customFormat="1" s="18">
      <c r="B588" s="10" t="inlineStr">
        <is>
          <t>카페24</t>
        </is>
      </c>
      <c r="C588" s="56" t="inlineStr">
        <is>
          <t>로션</t>
        </is>
      </c>
      <c r="D588" s="56" t="inlineStr">
        <is>
          <t>어성초 70 데일리 릴리프 로션 1개 -20% off</t>
        </is>
      </c>
      <c r="E588" s="56" t="n"/>
      <c r="F588" s="18" t="n">
        <v>200801</v>
      </c>
      <c r="G588" s="52">
        <f>B588&amp;C588&amp;D588&amp;F588</f>
        <v/>
      </c>
      <c r="H588" s="58" t="n">
        <v>22400</v>
      </c>
      <c r="I588" s="53" t="n">
        <v>0.0585</v>
      </c>
      <c r="J588" s="58" t="n">
        <v>4338</v>
      </c>
      <c r="L588" s="55" t="n"/>
    </row>
    <row r="589" hidden="1" customFormat="1" s="18">
      <c r="B589" s="10" t="inlineStr">
        <is>
          <t>카페24</t>
        </is>
      </c>
      <c r="C589" s="56" t="inlineStr">
        <is>
          <t>로션</t>
        </is>
      </c>
      <c r="D589" s="56" t="inlineStr">
        <is>
          <t>어성초 70 데일리 릴리프 로션 2개 -30% off</t>
        </is>
      </c>
      <c r="E589" s="56" t="n"/>
      <c r="F589" s="18" t="n">
        <v>200801</v>
      </c>
      <c r="G589" s="52">
        <f>B589&amp;C589&amp;D589&amp;F589</f>
        <v/>
      </c>
      <c r="H589" s="58" t="n">
        <v>39200</v>
      </c>
      <c r="I589" s="53" t="n">
        <v>0.0585</v>
      </c>
      <c r="J589" s="58" t="n">
        <v>8676</v>
      </c>
      <c r="L589" s="55" t="n"/>
    </row>
    <row r="590" hidden="1" customFormat="1" s="18">
      <c r="B590" s="10" t="inlineStr">
        <is>
          <t>카페24</t>
        </is>
      </c>
      <c r="C590" s="56" t="inlineStr">
        <is>
          <t>바디워시</t>
        </is>
      </c>
      <c r="D590" s="56" t="inlineStr">
        <is>
          <t>바디워시 1개 -30% off</t>
        </is>
      </c>
      <c r="E590" s="56" t="n"/>
      <c r="F590" s="18" t="n">
        <v>200801</v>
      </c>
      <c r="G590" s="52">
        <f>B590&amp;C590&amp;D590&amp;F590</f>
        <v/>
      </c>
      <c r="H590" s="58" t="n">
        <v>18200</v>
      </c>
      <c r="I590" s="53" t="n">
        <v>0.0585</v>
      </c>
      <c r="J590" s="58" t="n">
        <v>4085</v>
      </c>
      <c r="L590" s="55" t="n"/>
    </row>
    <row r="591" hidden="1" customFormat="1" s="18">
      <c r="B591" s="10" t="inlineStr">
        <is>
          <t>카페24</t>
        </is>
      </c>
      <c r="C591" s="56" t="inlineStr">
        <is>
          <t>바디워시</t>
        </is>
      </c>
      <c r="D591" s="56" t="inlineStr">
        <is>
          <t>바디워시 2개 -35% off (무료배송)</t>
        </is>
      </c>
      <c r="E591" s="56" t="n"/>
      <c r="F591" s="18" t="n">
        <v>200801</v>
      </c>
      <c r="G591" s="52">
        <f>B591&amp;C591&amp;D591&amp;F591</f>
        <v/>
      </c>
      <c r="H591" s="58" t="n">
        <v>33800</v>
      </c>
      <c r="I591" s="53" t="n">
        <v>0.0585</v>
      </c>
      <c r="J591" s="58" t="n">
        <v>8170</v>
      </c>
      <c r="L591" s="55" t="n"/>
    </row>
    <row r="592" hidden="1" s="92">
      <c r="B592" s="93" t="inlineStr">
        <is>
          <t>랄라블라</t>
        </is>
      </c>
      <c r="C592" s="93" t="inlineStr">
        <is>
          <t>클리어 패드</t>
        </is>
      </c>
      <c r="D592" s="93" t="inlineStr">
        <is>
          <t>아누아 어성초77 클리어 패드</t>
        </is>
      </c>
      <c r="E592" s="93" t="n"/>
      <c r="F592" s="6" t="n">
        <v>200801</v>
      </c>
      <c r="G592" s="7">
        <f>B592&amp;C592&amp;D592&amp;F592</f>
        <v/>
      </c>
      <c r="H592" s="6" t="n">
        <v>11200</v>
      </c>
      <c r="I592" s="27" t="n">
        <v>0</v>
      </c>
      <c r="J592" s="6" t="n">
        <v>5012</v>
      </c>
      <c r="K592" s="86" t="inlineStr">
        <is>
          <t>납품가</t>
        </is>
      </c>
    </row>
    <row r="593" hidden="1" s="92">
      <c r="B593" s="93" t="inlineStr">
        <is>
          <t>랄라블라</t>
        </is>
      </c>
      <c r="C593" s="93" t="inlineStr">
        <is>
          <t>로션</t>
        </is>
      </c>
      <c r="D593" s="93" t="inlineStr">
        <is>
          <t>아누아 어성초70 로션 200ml</t>
        </is>
      </c>
      <c r="E593" s="93" t="n"/>
      <c r="F593" s="6" t="n">
        <v>200801</v>
      </c>
      <c r="G593" s="7">
        <f>B593&amp;C593&amp;D593&amp;F593</f>
        <v/>
      </c>
      <c r="H593" s="6" t="n">
        <v>11200</v>
      </c>
      <c r="I593" s="27" t="n">
        <v>0</v>
      </c>
      <c r="J593" s="6" t="n">
        <v>4338</v>
      </c>
      <c r="K593" s="86" t="inlineStr">
        <is>
          <t>납품가</t>
        </is>
      </c>
    </row>
    <row r="594" hidden="1" s="92">
      <c r="B594" s="93" t="inlineStr">
        <is>
          <t>랄라블라</t>
        </is>
      </c>
      <c r="C594" s="93" t="inlineStr">
        <is>
          <t>바디워시</t>
        </is>
      </c>
      <c r="D594" s="93" t="inlineStr">
        <is>
          <t>아누아 어성초 아크네 바디워시 500ml</t>
        </is>
      </c>
      <c r="E594" s="93" t="n"/>
      <c r="F594" s="6" t="n">
        <v>200801</v>
      </c>
      <c r="G594" s="7">
        <f>B594&amp;C594&amp;D594&amp;F594</f>
        <v/>
      </c>
      <c r="H594" s="6" t="n">
        <v>9750</v>
      </c>
      <c r="I594" s="27" t="n">
        <v>0</v>
      </c>
      <c r="J594" s="6" t="n">
        <v>4085</v>
      </c>
      <c r="K594" s="86" t="inlineStr">
        <is>
          <t>납품가</t>
        </is>
      </c>
    </row>
    <row r="595" hidden="1" s="92">
      <c r="B595" s="8" t="inlineStr">
        <is>
          <t>글로우데이즈 시코르</t>
        </is>
      </c>
      <c r="C595" s="9" t="inlineStr">
        <is>
          <t>로션</t>
        </is>
      </c>
      <c r="D595" s="9" t="inlineStr">
        <is>
          <t>로션 200ml</t>
        </is>
      </c>
      <c r="E595" s="9" t="n"/>
      <c r="F595" s="9" t="n">
        <v>200801</v>
      </c>
      <c r="G595" s="7">
        <f>B595&amp;C595&amp;D595&amp;F595</f>
        <v/>
      </c>
      <c r="H595" s="9" t="n">
        <v>11455</v>
      </c>
      <c r="I595" s="22" t="n">
        <v>0</v>
      </c>
      <c r="J595" s="9" t="n">
        <v>4338</v>
      </c>
      <c r="K595" s="17" t="inlineStr">
        <is>
          <t>(45%)납품가</t>
        </is>
      </c>
    </row>
    <row r="596">
      <c r="B596" s="8" t="inlineStr">
        <is>
          <t>글로우데이즈 시코르</t>
        </is>
      </c>
      <c r="C596" s="9" t="inlineStr">
        <is>
          <t>클리어 패드</t>
        </is>
      </c>
      <c r="D596" s="9" t="inlineStr">
        <is>
          <t>어성초 클리어패드 70P</t>
        </is>
      </c>
      <c r="E596" s="93" t="inlineStr">
        <is>
          <t>77클리어패드 70매 1개</t>
        </is>
      </c>
      <c r="F596" s="9" t="n">
        <v>200801</v>
      </c>
      <c r="G596" s="7">
        <f>B596&amp;C596&amp;D596&amp;F596</f>
        <v/>
      </c>
      <c r="H596" s="9" t="n">
        <v>11455</v>
      </c>
      <c r="I596" s="22" t="n">
        <v>0</v>
      </c>
      <c r="J596" s="9" t="n">
        <v>5012</v>
      </c>
      <c r="K596" s="17" t="inlineStr">
        <is>
          <t>(45%)납품가</t>
        </is>
      </c>
    </row>
    <row r="597">
      <c r="B597" s="5" t="inlineStr">
        <is>
          <t>화해</t>
        </is>
      </c>
      <c r="C597" s="93" t="inlineStr">
        <is>
          <t>클리어 패드</t>
        </is>
      </c>
      <c r="D597" s="93" t="inlineStr">
        <is>
          <t>어성초 클리어패드 70P</t>
        </is>
      </c>
      <c r="E597" s="93" t="inlineStr">
        <is>
          <t>77클리어패드 70매 1개</t>
        </is>
      </c>
      <c r="F597" s="6" t="n">
        <v>200801</v>
      </c>
      <c r="G597" s="7">
        <f>B597&amp;C597&amp;D597&amp;F597</f>
        <v/>
      </c>
      <c r="H597" s="6" t="n">
        <v>22400</v>
      </c>
      <c r="I597" s="27" t="n">
        <v>0.27</v>
      </c>
      <c r="J597" s="6" t="n">
        <v>5012</v>
      </c>
    </row>
    <row r="598" hidden="1" s="92">
      <c r="B598" s="5" t="inlineStr">
        <is>
          <t>화해</t>
        </is>
      </c>
      <c r="C598" s="93" t="inlineStr">
        <is>
          <t>로션</t>
        </is>
      </c>
      <c r="D598" s="93" t="inlineStr">
        <is>
          <t>아누아 어성초70 로션 200ml</t>
        </is>
      </c>
      <c r="E598" s="93" t="n"/>
      <c r="F598" s="6" t="n">
        <v>200801</v>
      </c>
      <c r="G598" s="7">
        <f>B598&amp;C598&amp;D598&amp;F598</f>
        <v/>
      </c>
      <c r="H598" s="6" t="n">
        <v>22400</v>
      </c>
      <c r="I598" s="27" t="n">
        <v>0.27</v>
      </c>
      <c r="J598" s="6" t="n">
        <v>4338</v>
      </c>
    </row>
    <row r="599" hidden="1" ht="18" customHeight="1" s="92">
      <c r="B599" s="5" t="inlineStr">
        <is>
          <t>화해</t>
        </is>
      </c>
      <c r="C599" s="93" t="inlineStr">
        <is>
          <t>바디워시</t>
        </is>
      </c>
      <c r="D599" s="93" t="inlineStr">
        <is>
          <t>아누아 어성초 아크네 바디워시 500ml</t>
        </is>
      </c>
      <c r="E599" s="93" t="n"/>
      <c r="F599" s="6" t="n">
        <v>200801</v>
      </c>
      <c r="G599" s="7">
        <f>B599&amp;C599&amp;D599&amp;F599</f>
        <v/>
      </c>
      <c r="H599" s="6" t="n">
        <v>18200</v>
      </c>
      <c r="I599" s="27" t="n">
        <v>0.27</v>
      </c>
      <c r="J599" s="6" t="n">
        <v>4085</v>
      </c>
    </row>
    <row r="600" hidden="1" s="92">
      <c r="B600" s="5" t="inlineStr">
        <is>
          <t>아누아 CS</t>
        </is>
      </c>
      <c r="C600" s="93" t="inlineStr">
        <is>
          <t>크림마스크</t>
        </is>
      </c>
      <c r="D600" s="93" t="inlineStr">
        <is>
          <t>어성초 크림마스크 나이트 솔루션 10매</t>
        </is>
      </c>
      <c r="E600" s="93" t="n"/>
      <c r="F600" s="6" t="n">
        <v>200801</v>
      </c>
      <c r="G600" s="7">
        <f>B600&amp;C600&amp;D600&amp;F600</f>
        <v/>
      </c>
      <c r="H600" s="6" t="n">
        <v>0</v>
      </c>
      <c r="I600" s="27" t="n">
        <v>0</v>
      </c>
      <c r="J600" s="6" t="n">
        <v>3107</v>
      </c>
    </row>
    <row r="601" hidden="1" s="92">
      <c r="B601" s="5" t="inlineStr">
        <is>
          <t>랄라블라</t>
        </is>
      </c>
      <c r="C601" s="93" t="inlineStr">
        <is>
          <t>크림마스크</t>
        </is>
      </c>
      <c r="D601" s="93" t="inlineStr">
        <is>
          <t>아누아 어성초 크림 마스크</t>
        </is>
      </c>
      <c r="E601" s="93" t="n"/>
      <c r="F601" s="6" t="n">
        <v>200801</v>
      </c>
      <c r="G601" s="7">
        <f>B601&amp;C601&amp;D601&amp;F601</f>
        <v/>
      </c>
      <c r="H601" s="6" t="n">
        <v>1073</v>
      </c>
      <c r="I601" s="27" t="n">
        <v>0</v>
      </c>
      <c r="J601" s="6" t="n">
        <v>310</v>
      </c>
    </row>
    <row r="602" hidden="1" s="92">
      <c r="B602" s="5" t="inlineStr">
        <is>
          <t>아누아 CS</t>
        </is>
      </c>
      <c r="C602" s="93" t="inlineStr">
        <is>
          <t>카밍크림</t>
        </is>
      </c>
      <c r="D602" s="93" t="inlineStr">
        <is>
          <t xml:space="preserve">	어성초 70 인텐스 카밍 크림 50ml</t>
        </is>
      </c>
      <c r="E602" s="93" t="n"/>
      <c r="F602" s="6" t="n">
        <v>200801</v>
      </c>
      <c r="G602" s="7">
        <f>B602&amp;C602&amp;D602&amp;F602</f>
        <v/>
      </c>
      <c r="H602" s="6" t="n">
        <v>0</v>
      </c>
      <c r="I602" s="27" t="n">
        <v>0</v>
      </c>
      <c r="J602" s="6" t="n">
        <v>3882</v>
      </c>
    </row>
    <row r="603" hidden="1" s="92">
      <c r="B603" s="5" t="inlineStr">
        <is>
          <t>글로우데이즈 시코르</t>
        </is>
      </c>
      <c r="C603" s="93" t="inlineStr">
        <is>
          <t>토너</t>
        </is>
      </c>
      <c r="D603" s="93" t="inlineStr">
        <is>
          <t>40ml(증정)</t>
        </is>
      </c>
      <c r="E603" s="93" t="n"/>
      <c r="F603" s="6" t="n">
        <v>200801</v>
      </c>
      <c r="G603" s="6">
        <f>B603&amp;C603&amp;D603&amp;F603</f>
        <v/>
      </c>
      <c r="H603" s="6" t="n">
        <v>0</v>
      </c>
      <c r="I603" s="27" t="n">
        <v>0</v>
      </c>
      <c r="J603" s="6" t="n">
        <v>1230</v>
      </c>
    </row>
    <row r="604" hidden="1" s="92">
      <c r="B604" s="5" t="inlineStr">
        <is>
          <t>카페24</t>
        </is>
      </c>
      <c r="C604" s="93" t="inlineStr">
        <is>
          <t>카밍크림</t>
        </is>
      </c>
      <c r="D604" s="93" t="inlineStr">
        <is>
          <t>[플친 단독 (11/16-11/20)] 크림(필수)=어성초 70 인텐스 카밍 크림 1개-20% off</t>
        </is>
      </c>
      <c r="E604" s="93" t="n"/>
      <c r="F604" s="74" t="n">
        <v>200801</v>
      </c>
      <c r="G604" s="7">
        <f>B604&amp;C604&amp;D604&amp;F604</f>
        <v/>
      </c>
      <c r="H604" s="6" t="n">
        <v>28000</v>
      </c>
      <c r="I604" s="30" t="n">
        <v>0.0585</v>
      </c>
      <c r="J604" s="6" t="n">
        <v>3882</v>
      </c>
    </row>
    <row r="605" hidden="1" s="92">
      <c r="B605" s="5" t="inlineStr">
        <is>
          <t>카페24</t>
        </is>
      </c>
      <c r="C605" s="93" t="inlineStr">
        <is>
          <t>카밍크림</t>
        </is>
      </c>
      <c r="D605" s="93" t="inlineStr">
        <is>
          <t>[플친 단독 (11/16-11/20)] 크림(필수)=어성초 70 인텐스 카밍 크림 2개-30% off (무료배송)</t>
        </is>
      </c>
      <c r="E605" s="93" t="n"/>
      <c r="F605" s="6" t="n">
        <v>200801</v>
      </c>
      <c r="G605" s="7">
        <f>B605&amp;C605&amp;D605&amp;F605</f>
        <v/>
      </c>
      <c r="H605" s="6" t="n">
        <v>49000</v>
      </c>
      <c r="I605" s="30" t="n">
        <v>0.0585</v>
      </c>
      <c r="J605" s="6" t="n">
        <v>7764</v>
      </c>
    </row>
    <row r="606" hidden="1" s="92">
      <c r="B606" s="5" t="inlineStr">
        <is>
          <t>카페24</t>
        </is>
      </c>
      <c r="C606" s="93" t="inlineStr">
        <is>
          <t>크림마스크</t>
        </is>
      </c>
      <c r="D606" s="93" t="inlineStr">
        <is>
          <t>[플친 단독 (11/16-11/20)] 크림마스크팩(선택)=크림마스크팩 1장-50% off</t>
        </is>
      </c>
      <c r="E606" s="93" t="n"/>
      <c r="F606" s="6" t="n">
        <v>200801</v>
      </c>
      <c r="G606" s="7">
        <f>B606&amp;C606&amp;D606&amp;F606</f>
        <v/>
      </c>
      <c r="H606" s="6" t="n">
        <v>2000</v>
      </c>
      <c r="I606" s="30" t="n">
        <v>0.0585</v>
      </c>
      <c r="J606" s="6" t="n">
        <v>310</v>
      </c>
    </row>
    <row r="607" hidden="1" s="92">
      <c r="B607" s="93" t="inlineStr">
        <is>
          <t>글로우데이즈 시코르</t>
        </is>
      </c>
      <c r="C607" s="93" t="inlineStr">
        <is>
          <t>카밍크림</t>
        </is>
      </c>
      <c r="D607" s="93" t="inlineStr">
        <is>
          <t xml:space="preserve">	어성초 70 인텐스 카밍 크림 50ml</t>
        </is>
      </c>
      <c r="E607" s="93" t="n"/>
      <c r="F607" s="6" t="n">
        <v>200801</v>
      </c>
      <c r="G607" s="7">
        <f>B607&amp;C607&amp;D607&amp;F607</f>
        <v/>
      </c>
      <c r="H607" s="9" t="n">
        <v>17500</v>
      </c>
      <c r="I607" s="22" t="n">
        <v>0</v>
      </c>
      <c r="J607" s="6" t="n">
        <v>3882</v>
      </c>
      <c r="K607" s="17" t="inlineStr">
        <is>
          <t>(45%)납품가</t>
        </is>
      </c>
    </row>
    <row r="608" hidden="1" s="92">
      <c r="B608" s="93" t="inlineStr">
        <is>
          <t>글로우데이즈 시코르</t>
        </is>
      </c>
      <c r="C608" s="93" t="inlineStr">
        <is>
          <t>크림마스크</t>
        </is>
      </c>
      <c r="D608" s="93" t="inlineStr">
        <is>
          <t>아누아 어성초 크림 마스크</t>
        </is>
      </c>
      <c r="E608" s="93" t="n"/>
      <c r="F608" s="6" t="n">
        <v>200801</v>
      </c>
      <c r="G608" s="7">
        <f>B608&amp;C608&amp;D608&amp;F608</f>
        <v/>
      </c>
      <c r="H608" s="9" t="n">
        <v>1636</v>
      </c>
      <c r="I608" s="22" t="n">
        <v>0</v>
      </c>
      <c r="J608" s="6" t="n">
        <v>310</v>
      </c>
      <c r="K608" s="17" t="inlineStr">
        <is>
          <t>(45%)납품가</t>
        </is>
      </c>
    </row>
    <row r="609" hidden="1" s="92">
      <c r="B609" s="5" t="inlineStr">
        <is>
          <t>카페24</t>
        </is>
      </c>
      <c r="C609" s="93" t="inlineStr">
        <is>
          <t>카밍크림</t>
        </is>
      </c>
      <c r="D609" s="93" t="inlineStr">
        <is>
          <t>크림=어성초 70 인텐스 카밍 크림 1개 (-20%)</t>
        </is>
      </c>
      <c r="E609" s="93" t="n"/>
      <c r="F609" s="6" t="n">
        <v>200801</v>
      </c>
      <c r="G609" s="7">
        <f>B609&amp;C609&amp;D609&amp;F609</f>
        <v/>
      </c>
      <c r="H609" s="6" t="n">
        <v>28000</v>
      </c>
      <c r="I609" s="30" t="n">
        <v>0.0585</v>
      </c>
      <c r="J609" s="6" t="n">
        <v>3882</v>
      </c>
    </row>
    <row r="610" hidden="1" s="92">
      <c r="B610" s="5" t="inlineStr">
        <is>
          <t>카페24</t>
        </is>
      </c>
      <c r="C610" s="93" t="inlineStr">
        <is>
          <t>카밍크림</t>
        </is>
      </c>
      <c r="D610" s="6" t="inlineStr">
        <is>
          <t>크림=어성초 70 인텐스 카밍 크림 2개 (-30%)</t>
        </is>
      </c>
      <c r="F610" s="6" t="n">
        <v>200801</v>
      </c>
      <c r="G610" s="7">
        <f>B610&amp;C610&amp;D610&amp;F610</f>
        <v/>
      </c>
      <c r="H610" s="6" t="n">
        <v>49000</v>
      </c>
      <c r="I610" s="30" t="n">
        <v>0.0585</v>
      </c>
      <c r="J610" s="6" t="n">
        <v>7764</v>
      </c>
    </row>
    <row r="611" hidden="1" s="92">
      <c r="B611" s="5" t="inlineStr">
        <is>
          <t>카페24</t>
        </is>
      </c>
      <c r="C611" s="93" t="inlineStr">
        <is>
          <t>카밍크림</t>
        </is>
      </c>
      <c r="D611" s="6" t="inlineStr">
        <is>
          <t>크림=어성초 토너 250ml + 카밍 크림 50ml (-30%)</t>
        </is>
      </c>
      <c r="F611" s="6" t="n">
        <v>200801</v>
      </c>
      <c r="G611" s="7">
        <f>B611&amp;C611&amp;D611&amp;F611</f>
        <v/>
      </c>
      <c r="H611" s="6" t="n">
        <v>42000</v>
      </c>
      <c r="I611" s="30" t="n">
        <v>0.0585</v>
      </c>
      <c r="J611" s="6" t="n">
        <v>6962</v>
      </c>
    </row>
    <row r="612" hidden="1" s="92">
      <c r="B612" s="93" t="inlineStr">
        <is>
          <t>카페24</t>
        </is>
      </c>
      <c r="C612" s="93" t="inlineStr">
        <is>
          <t>크림마스크</t>
        </is>
      </c>
      <c r="D612" s="93" t="inlineStr">
        <is>
          <t>옵션=어성초 크림마스크 나이트 솔루션 1장</t>
        </is>
      </c>
      <c r="E612" s="93" t="n"/>
      <c r="F612" s="6" t="n">
        <v>200801</v>
      </c>
      <c r="G612" s="7">
        <f>B612&amp;C612&amp;D612&amp;F612</f>
        <v/>
      </c>
      <c r="H612" s="6" t="n">
        <v>4000</v>
      </c>
      <c r="I612" s="30" t="n">
        <v>0.0585</v>
      </c>
      <c r="J612" s="6" t="n">
        <v>310</v>
      </c>
    </row>
    <row r="613" hidden="1" s="92">
      <c r="B613" s="75" t="inlineStr">
        <is>
          <t>랄라블라</t>
        </is>
      </c>
      <c r="C613" s="76" t="inlineStr">
        <is>
          <t>카밍크림</t>
        </is>
      </c>
      <c r="D613" s="77" t="inlineStr">
        <is>
          <t>아누아 어성초70 크림 50ml</t>
        </is>
      </c>
      <c r="E613" s="77" t="n"/>
      <c r="F613" s="76" t="n">
        <v>200801</v>
      </c>
      <c r="G613" s="76">
        <f>B613&amp;C613&amp;D613&amp;F613</f>
        <v/>
      </c>
      <c r="H613" s="76" t="n">
        <v>14000</v>
      </c>
      <c r="I613" s="78" t="n">
        <v>0</v>
      </c>
      <c r="J613" s="60" t="n">
        <v>3882</v>
      </c>
      <c r="K613" s="86" t="inlineStr">
        <is>
          <t>확인하기</t>
        </is>
      </c>
    </row>
    <row r="614" hidden="1" s="92">
      <c r="B614" s="75" t="inlineStr">
        <is>
          <t>랄라블라</t>
        </is>
      </c>
      <c r="C614" s="76" t="inlineStr">
        <is>
          <t>토너 기획세트</t>
        </is>
      </c>
      <c r="D614" s="77" t="inlineStr">
        <is>
          <t>아누아 어성초77 수딩 토너 기획세트</t>
        </is>
      </c>
      <c r="E614" s="77" t="n"/>
      <c r="F614" s="76" t="n">
        <v>200801</v>
      </c>
      <c r="G614" s="76">
        <f>B614&amp;C614&amp;D614&amp;F614</f>
        <v/>
      </c>
      <c r="H614" s="76" t="n">
        <v>16089</v>
      </c>
      <c r="I614" s="78" t="n">
        <v>0</v>
      </c>
      <c r="J614" s="60" t="n"/>
      <c r="K614" s="86" t="inlineStr">
        <is>
          <t>확인하기</t>
        </is>
      </c>
    </row>
    <row r="615" hidden="1" s="92">
      <c r="B615" s="75" t="inlineStr">
        <is>
          <t>랄라블라</t>
        </is>
      </c>
      <c r="C615" s="76" t="inlineStr">
        <is>
          <t>토너로션 기획세트</t>
        </is>
      </c>
      <c r="D615" s="77" t="inlineStr">
        <is>
          <t>아누아 어성초77 수딩 토너&amp;로션 기획세트</t>
        </is>
      </c>
      <c r="E615" s="77" t="n"/>
      <c r="F615" s="76" t="n">
        <v>200801</v>
      </c>
      <c r="G615" s="76">
        <f>B615&amp;C615&amp;D615&amp;F615</f>
        <v/>
      </c>
      <c r="H615" s="76" t="n">
        <v>18950</v>
      </c>
      <c r="I615" s="78" t="n">
        <v>0</v>
      </c>
      <c r="J615" s="60" t="n"/>
      <c r="K615" s="86" t="inlineStr">
        <is>
          <t>확인하기</t>
        </is>
      </c>
    </row>
    <row r="616" hidden="1" s="92">
      <c r="B616" s="75" t="inlineStr">
        <is>
          <t>랄라블라</t>
        </is>
      </c>
      <c r="C616" s="76" t="inlineStr">
        <is>
          <t>패드 기획세트</t>
        </is>
      </c>
      <c r="D616" s="77" t="inlineStr">
        <is>
          <t>아누아 어성초77 클리어 패드 기획세트</t>
        </is>
      </c>
      <c r="E616" s="77" t="n"/>
      <c r="F616" s="76" t="n">
        <v>200801</v>
      </c>
      <c r="G616" s="76">
        <f>B616&amp;C616&amp;D616&amp;F616</f>
        <v/>
      </c>
      <c r="H616" s="76" t="n">
        <v>10920</v>
      </c>
      <c r="I616" s="78" t="n">
        <v>0</v>
      </c>
      <c r="J616" s="60" t="n"/>
      <c r="K616" s="86" t="inlineStr">
        <is>
          <t>확인하기</t>
        </is>
      </c>
    </row>
    <row r="617" hidden="1" s="92">
      <c r="B617" s="75" t="inlineStr">
        <is>
          <t>랄라블라</t>
        </is>
      </c>
      <c r="C617" s="76" t="inlineStr">
        <is>
          <t>앰플 기획세트</t>
        </is>
      </c>
      <c r="D617" s="77" t="inlineStr">
        <is>
          <t>아누아 어성초80 앰플 기획세트 (NEW)</t>
        </is>
      </c>
      <c r="E617" s="77" t="n"/>
      <c r="F617" s="76" t="n">
        <v>200801</v>
      </c>
      <c r="G617" s="76">
        <f>B617&amp;C617&amp;D617&amp;F617</f>
        <v/>
      </c>
      <c r="H617" s="76" t="n">
        <v>12996</v>
      </c>
      <c r="I617" s="78" t="n">
        <v>0</v>
      </c>
      <c r="J617" s="60" t="n"/>
      <c r="K617" s="86" t="inlineStr">
        <is>
          <t>확인하기</t>
        </is>
      </c>
    </row>
    <row r="618" hidden="1" s="92">
      <c r="B618" s="93" t="inlineStr">
        <is>
          <t>카페24</t>
        </is>
      </c>
      <c r="C618" s="93" t="inlineStr">
        <is>
          <t>크림마스크</t>
        </is>
      </c>
      <c r="D618" s="93" t="inlineStr">
        <is>
          <t>옵션=어성초 크림마스크 나이트 솔루션 10장</t>
        </is>
      </c>
      <c r="E618" s="93" t="n"/>
      <c r="F618" s="6" t="n">
        <v>200801</v>
      </c>
      <c r="G618" s="7">
        <f>B618&amp;C618&amp;D618&amp;F618</f>
        <v/>
      </c>
      <c r="H618" s="6" t="n">
        <v>20000</v>
      </c>
      <c r="I618" s="30" t="n">
        <v>0.0585</v>
      </c>
      <c r="J618" s="6" t="n">
        <v>3107</v>
      </c>
    </row>
    <row r="619" hidden="1" s="92">
      <c r="B619" s="5" t="inlineStr">
        <is>
          <t>아누아 CS</t>
        </is>
      </c>
      <c r="C619" s="93" t="inlineStr">
        <is>
          <t>크림마스크</t>
        </is>
      </c>
      <c r="D619" s="93" t="inlineStr">
        <is>
          <t>어성초 크림마스크 나이트 솔루션 1매</t>
        </is>
      </c>
      <c r="E619" s="93" t="n"/>
      <c r="F619" s="6" t="n">
        <v>200801</v>
      </c>
      <c r="G619" s="7">
        <f>B619&amp;C619&amp;D619&amp;F619</f>
        <v/>
      </c>
      <c r="H619" s="6" t="n">
        <v>0</v>
      </c>
      <c r="I619" s="27" t="n">
        <v>0</v>
      </c>
      <c r="J619" s="6" t="n">
        <v>310</v>
      </c>
    </row>
    <row r="620" hidden="1" customFormat="1" s="86">
      <c r="A620" s="6" t="n"/>
      <c r="B620" s="6" t="inlineStr">
        <is>
          <t>W컨셉</t>
        </is>
      </c>
      <c r="C620" s="6" t="inlineStr">
        <is>
          <t>토너</t>
        </is>
      </c>
      <c r="D620" s="6" t="inlineStr">
        <is>
          <t>어성초 77토너 (2 SET) HEARTLEAF 77% SOOTHING TONER 250ml250ml 2set</t>
        </is>
      </c>
      <c r="E620" s="6" t="inlineStr">
        <is>
          <t>77토너 250ml 2개</t>
        </is>
      </c>
      <c r="F620" s="6" t="n">
        <v>201208</v>
      </c>
      <c r="G620" s="6">
        <f>B620&amp;C620&amp;D620&amp;F620</f>
        <v/>
      </c>
      <c r="H620" s="6" t="n">
        <v>35000</v>
      </c>
      <c r="I620" s="85" t="n">
        <v>0.28</v>
      </c>
      <c r="J620" s="6" t="n">
        <v>6160</v>
      </c>
      <c r="K620" s="6" t="n"/>
      <c r="M620" s="6" t="n"/>
    </row>
    <row r="621" hidden="1" customFormat="1" s="86">
      <c r="A621" s="6" t="n"/>
      <c r="B621" s="6" t="inlineStr">
        <is>
          <t>W컨셉</t>
        </is>
      </c>
      <c r="C621" s="6" t="inlineStr">
        <is>
          <t>토너</t>
        </is>
      </c>
      <c r="D621" s="6" t="inlineStr">
        <is>
          <t>어성초 77토너 HEARTLEAF 77% SOOTHING TONER 250ml250ml</t>
        </is>
      </c>
      <c r="E621" s="6" t="inlineStr">
        <is>
          <t>77토너 250ml 1개</t>
        </is>
      </c>
      <c r="F621" s="6" t="n">
        <v>201208</v>
      </c>
      <c r="G621" s="6">
        <f>B621&amp;C621&amp;D621&amp;F621</f>
        <v/>
      </c>
      <c r="H621" s="6" t="n">
        <v>20000</v>
      </c>
      <c r="I621" s="85" t="n">
        <v>0.28</v>
      </c>
      <c r="J621" s="6" t="n">
        <v>3080</v>
      </c>
      <c r="K621" s="6" t="n"/>
      <c r="M621" s="6" t="n"/>
    </row>
    <row r="622" hidden="1" s="92">
      <c r="B622" s="6" t="inlineStr">
        <is>
          <t>글로우데이즈 시코르</t>
        </is>
      </c>
      <c r="C622" s="93" t="inlineStr">
        <is>
          <t>크림마스크</t>
        </is>
      </c>
      <c r="D622" s="6" t="inlineStr">
        <is>
          <t>어성초 크림마스크 나이트 솔루션 10매</t>
        </is>
      </c>
      <c r="E622" s="6" t="inlineStr">
        <is>
          <t>크림마스크 10장</t>
        </is>
      </c>
      <c r="F622" s="6" t="n">
        <v>201208</v>
      </c>
      <c r="G622" s="6">
        <f>B622&amp;C622&amp;D622&amp;F622</f>
        <v/>
      </c>
      <c r="H622" s="9" t="n">
        <v>18000</v>
      </c>
      <c r="I622" s="22" t="n">
        <v>0</v>
      </c>
      <c r="J622" s="9" t="n">
        <v>3970</v>
      </c>
      <c r="K622" s="17" t="inlineStr">
        <is>
          <t>(45%)납품가</t>
        </is>
      </c>
    </row>
    <row r="623" hidden="1" s="92">
      <c r="B623" s="6" t="inlineStr">
        <is>
          <t>카페24</t>
        </is>
      </c>
      <c r="C623" s="6" t="inlineStr">
        <is>
          <t>선크림</t>
        </is>
      </c>
      <c r="D623" s="6" t="inlineStr">
        <is>
          <t>5 제로 무기자차 선크림옵션=5제로 무기자차 선크림 1개-20% off</t>
        </is>
      </c>
      <c r="E623" s="6" t="inlineStr">
        <is>
          <t>5제로선크림 50ml 1개</t>
        </is>
      </c>
      <c r="F623" s="6" t="n">
        <v>201208</v>
      </c>
      <c r="G623" s="6">
        <f>B623&amp;C623&amp;D623&amp;F623</f>
        <v/>
      </c>
      <c r="H623" s="6" t="n">
        <v>20000</v>
      </c>
      <c r="I623" s="30" t="n">
        <v>0.0585</v>
      </c>
      <c r="J623" s="6" t="n">
        <v>2345</v>
      </c>
    </row>
    <row r="624" hidden="1" s="92">
      <c r="B624" s="6" t="inlineStr">
        <is>
          <t>카페24</t>
        </is>
      </c>
      <c r="C624" s="6" t="inlineStr">
        <is>
          <t>선크림</t>
        </is>
      </c>
      <c r="D624" s="6" t="inlineStr">
        <is>
          <t>5 제로 무기자차 선크림옵션=5제로 무기자차 선크림 2개-30% off (무료배송)</t>
        </is>
      </c>
      <c r="E624" s="6" t="inlineStr">
        <is>
          <t>5제로선크림 50ml 2개</t>
        </is>
      </c>
      <c r="F624" s="6" t="n">
        <v>201208</v>
      </c>
      <c r="G624" s="6">
        <f>B624&amp;C624&amp;D624&amp;F624</f>
        <v/>
      </c>
      <c r="H624" s="6" t="n">
        <v>35000</v>
      </c>
      <c r="I624" s="30" t="n">
        <v>0.0585</v>
      </c>
      <c r="J624" s="6" t="n">
        <v>4690</v>
      </c>
    </row>
    <row r="625" hidden="1" s="92">
      <c r="B625" s="6" t="inlineStr">
        <is>
          <t>카페24</t>
        </is>
      </c>
      <c r="C625" s="6" t="inlineStr">
        <is>
          <t>수분 보충 세트</t>
        </is>
      </c>
      <c r="D625" s="6" t="inlineStr">
        <is>
          <t>[수분 보충 세트] 어성초 77 토너 + 어성초 70 로션옵션=어성초 77 토너 250ml + 어성초 70 로션 200ml -30%</t>
        </is>
      </c>
      <c r="E625" s="6" t="inlineStr">
        <is>
          <t>77토너 250ml + 70로션 200ml</t>
        </is>
      </c>
      <c r="F625" s="6" t="n">
        <v>201208</v>
      </c>
      <c r="G625" s="6">
        <f>B625&amp;C625&amp;D625&amp;F625</f>
        <v/>
      </c>
      <c r="H625" s="6" t="n">
        <v>37100</v>
      </c>
      <c r="I625" s="30" t="n">
        <v>0.0585</v>
      </c>
      <c r="J625" s="6" t="n">
        <v>7418</v>
      </c>
    </row>
    <row r="626" hidden="1" s="92">
      <c r="B626" s="6" t="inlineStr">
        <is>
          <t>카페24</t>
        </is>
      </c>
      <c r="C626" s="6" t="inlineStr">
        <is>
          <t>어성초진정패키지</t>
        </is>
      </c>
      <c r="D626" s="6" t="inlineStr">
        <is>
          <t>[어성초 진정 패키지 세트] 대용량 토너 + 앰플 + 수딩 크림 + 마스크팩 10장</t>
        </is>
      </c>
      <c r="E626" s="6" t="inlineStr">
        <is>
          <t>77토너 500ml + 80앰플 30ml + 수딩크림 100ml + 77마스크팩 10장</t>
        </is>
      </c>
      <c r="F626" s="6" t="n">
        <v>201208</v>
      </c>
      <c r="G626" s="6">
        <f>B626&amp;C626&amp;D626&amp;F626</f>
        <v/>
      </c>
      <c r="H626" s="6" t="n">
        <v>99000</v>
      </c>
      <c r="I626" s="30" t="n">
        <v>0.0585</v>
      </c>
      <c r="J626" s="6" t="n">
        <v>15137</v>
      </c>
    </row>
    <row r="627" hidden="1" s="92">
      <c r="B627" s="6" t="inlineStr">
        <is>
          <t>카페24</t>
        </is>
      </c>
      <c r="C627" s="6" t="inlineStr">
        <is>
          <t>토너</t>
        </is>
      </c>
      <c r="D627" s="6" t="inlineStr">
        <is>
          <t>대용량 어성초 77 수딩 토너 500ml</t>
        </is>
      </c>
      <c r="E627" s="6" t="inlineStr">
        <is>
          <t>77토너 500ml 1개</t>
        </is>
      </c>
      <c r="F627" s="6" t="n">
        <v>201208</v>
      </c>
      <c r="G627" s="6">
        <f>B627&amp;C627&amp;D627&amp;F627</f>
        <v/>
      </c>
      <c r="H627" s="6" t="n">
        <v>33000</v>
      </c>
      <c r="I627" s="30" t="n">
        <v>0.0585</v>
      </c>
      <c r="J627" s="6" t="n">
        <v>4330</v>
      </c>
    </row>
    <row r="628" hidden="1" s="92">
      <c r="B628" s="6" t="inlineStr">
        <is>
          <t>카페24</t>
        </is>
      </c>
      <c r="C628" s="6" t="inlineStr">
        <is>
          <t>토너</t>
        </is>
      </c>
      <c r="D628" s="6" t="inlineStr">
        <is>
          <t>대용량 어성초 77 토너 500ml</t>
        </is>
      </c>
      <c r="E628" s="6" t="inlineStr">
        <is>
          <t>77토너 500ml 1개</t>
        </is>
      </c>
      <c r="F628" s="6" t="n">
        <v>201208</v>
      </c>
      <c r="G628" s="6">
        <f>B628&amp;C628&amp;D628&amp;F628</f>
        <v/>
      </c>
      <c r="H628" s="6" t="n">
        <v>33000</v>
      </c>
      <c r="I628" s="30" t="n">
        <v>0.0585</v>
      </c>
      <c r="J628" s="6" t="n">
        <v>4330</v>
      </c>
    </row>
    <row r="629" hidden="1" s="92">
      <c r="B629" s="6" t="inlineStr">
        <is>
          <t>카페24</t>
        </is>
      </c>
      <c r="C629" s="6" t="inlineStr">
        <is>
          <t>로션</t>
        </is>
      </c>
      <c r="D629" s="6" t="inlineStr">
        <is>
          <t>어성초 70 데일리 릴리프 로션로션=어성초 70 데일리 릴리프 로션 1개 -20% off</t>
        </is>
      </c>
      <c r="E629" s="6" t="inlineStr">
        <is>
          <t>70로션 200ml 1개</t>
        </is>
      </c>
      <c r="F629" s="6" t="n">
        <v>201208</v>
      </c>
      <c r="G629" s="6">
        <f>B629&amp;C629&amp;D629&amp;F629</f>
        <v/>
      </c>
      <c r="H629" s="6" t="n">
        <v>22400</v>
      </c>
      <c r="I629" s="30" t="n">
        <v>0.0585</v>
      </c>
      <c r="J629" s="6" t="n">
        <v>4338</v>
      </c>
    </row>
    <row r="630" hidden="1" s="92">
      <c r="B630" s="6" t="inlineStr">
        <is>
          <t>카페24</t>
        </is>
      </c>
      <c r="C630" s="6" t="inlineStr">
        <is>
          <t>로션</t>
        </is>
      </c>
      <c r="D630" s="6" t="inlineStr">
        <is>
          <t>어성초 70 데일리 릴리프 로션로션=어성초 70 데일리 릴리프 로션 2개 -30% off</t>
        </is>
      </c>
      <c r="E630" s="6" t="inlineStr">
        <is>
          <t>70로션 200ml 2개</t>
        </is>
      </c>
      <c r="F630" s="6" t="n">
        <v>201208</v>
      </c>
      <c r="G630" s="6">
        <f>B630&amp;C630&amp;D630&amp;F630</f>
        <v/>
      </c>
      <c r="H630" s="6" t="n">
        <v>39200</v>
      </c>
      <c r="I630" s="30" t="n">
        <v>0.0585</v>
      </c>
      <c r="J630" s="6" t="n">
        <v>8676</v>
      </c>
    </row>
    <row r="631" hidden="1" s="92">
      <c r="B631" s="6" t="inlineStr">
        <is>
          <t>카페24</t>
        </is>
      </c>
      <c r="C631" s="6" t="inlineStr">
        <is>
          <t>수분 보충 세트</t>
        </is>
      </c>
      <c r="D631" s="6" t="inlineStr">
        <is>
          <t>어성초 70 데일리 릴리프 로션로션=어성초 77토너 + 어성초 70 로션 수분 보충 세트 -30% off</t>
        </is>
      </c>
      <c r="E631" s="6" t="inlineStr">
        <is>
          <t>77토너 250ml + 70로션 200ml</t>
        </is>
      </c>
      <c r="F631" s="6" t="n">
        <v>201208</v>
      </c>
      <c r="G631" s="6">
        <f>B631&amp;C631&amp;D631&amp;F631</f>
        <v/>
      </c>
      <c r="H631" s="6" t="n">
        <v>37100</v>
      </c>
      <c r="I631" s="30" t="n">
        <v>0.0585</v>
      </c>
      <c r="J631" s="6" t="n">
        <v>7418</v>
      </c>
    </row>
    <row r="632" hidden="1" s="92">
      <c r="B632" s="6" t="inlineStr">
        <is>
          <t>카페24</t>
        </is>
      </c>
      <c r="C632" s="93" t="inlineStr">
        <is>
          <t>머드크림마스크</t>
        </is>
      </c>
      <c r="D632" s="6" t="inlineStr">
        <is>
          <t>어성초 70 머드 크림 마스크옵션=어성초 70 머드 크림 마스크-20% off</t>
        </is>
      </c>
      <c r="E632" s="6" t="inlineStr">
        <is>
          <t>70머드크림마스크 100ml 1개</t>
        </is>
      </c>
      <c r="F632" s="6" t="n">
        <v>201208</v>
      </c>
      <c r="G632" s="6">
        <f>B632&amp;C632&amp;D632&amp;F632</f>
        <v/>
      </c>
      <c r="H632" s="6" t="n">
        <v>20000</v>
      </c>
      <c r="I632" s="30" t="n">
        <v>0.0585</v>
      </c>
      <c r="J632" s="6" t="n">
        <v>1442</v>
      </c>
    </row>
    <row r="633" hidden="1" s="92">
      <c r="B633" s="6" t="inlineStr">
        <is>
          <t>카페24</t>
        </is>
      </c>
      <c r="C633" s="93" t="inlineStr">
        <is>
          <t>카밍크림</t>
        </is>
      </c>
      <c r="D633" s="6" t="inlineStr">
        <is>
          <t>어성초 70 인텐스 카밍 크림크림=어성초 70 인텐스 카밍 크림 1개 (-20%)</t>
        </is>
      </c>
      <c r="E633" s="6" t="inlineStr">
        <is>
          <t>70카밍크림 50ml 1개</t>
        </is>
      </c>
      <c r="F633" s="6" t="n">
        <v>201208</v>
      </c>
      <c r="G633" s="6">
        <f>B633&amp;C633&amp;D633&amp;F633</f>
        <v/>
      </c>
      <c r="H633" s="6" t="n">
        <v>28000</v>
      </c>
      <c r="I633" s="30" t="n">
        <v>0.0585</v>
      </c>
      <c r="J633" s="6" t="n">
        <v>3882</v>
      </c>
    </row>
    <row r="634" hidden="1" s="92">
      <c r="B634" s="6" t="inlineStr">
        <is>
          <t>카페24</t>
        </is>
      </c>
      <c r="C634" s="93" t="inlineStr">
        <is>
          <t>카밍크림</t>
        </is>
      </c>
      <c r="D634" s="6" t="inlineStr">
        <is>
          <t>어성초 70 인텐스 카밍 크림크림=어성초 토너 250ml + 카밍 크림 50ml (-30%)</t>
        </is>
      </c>
      <c r="E634" s="6" t="inlineStr">
        <is>
          <t>77토너 250ml + 70카밍크림 50ml</t>
        </is>
      </c>
      <c r="F634" s="6" t="n">
        <v>201208</v>
      </c>
      <c r="G634" s="6">
        <f>B634&amp;C634&amp;D634&amp;F634</f>
        <v/>
      </c>
      <c r="H634" s="6" t="n">
        <v>42000</v>
      </c>
      <c r="I634" s="30" t="n">
        <v>0.0585</v>
      </c>
      <c r="J634" s="6" t="n">
        <v>6962</v>
      </c>
    </row>
    <row r="635" hidden="1" s="92">
      <c r="B635" s="6" t="inlineStr">
        <is>
          <t>카페24</t>
        </is>
      </c>
      <c r="C635" s="6" t="inlineStr">
        <is>
          <t>토너</t>
        </is>
      </c>
      <c r="D635" s="6" t="inlineStr">
        <is>
          <t>어성초 77 수딩 토너토너(필수)=어성초 77 토너 1개-20% off</t>
        </is>
      </c>
      <c r="E635" s="6" t="inlineStr">
        <is>
          <t>77토너 250ml 1개</t>
        </is>
      </c>
      <c r="F635" s="6" t="n">
        <v>201208</v>
      </c>
      <c r="G635" s="6">
        <f>B635&amp;C635&amp;D635&amp;F635</f>
        <v/>
      </c>
      <c r="H635" s="6" t="n">
        <v>20000</v>
      </c>
      <c r="I635" s="30" t="n">
        <v>0.0585</v>
      </c>
      <c r="J635" s="6" t="n">
        <v>3080</v>
      </c>
    </row>
    <row r="636" hidden="1" s="92">
      <c r="B636" s="6" t="inlineStr">
        <is>
          <t>카페24</t>
        </is>
      </c>
      <c r="C636" s="6" t="inlineStr">
        <is>
          <t>토너</t>
        </is>
      </c>
      <c r="D636" s="6" t="inlineStr">
        <is>
          <t>어성초 77 수딩 토너토너(필수)=어성초 77 토너 2개-30% off (무료배송)</t>
        </is>
      </c>
      <c r="E636" s="6" t="inlineStr">
        <is>
          <t>77토너 250ml 2개</t>
        </is>
      </c>
      <c r="F636" s="6" t="n">
        <v>201208</v>
      </c>
      <c r="G636" s="6">
        <f>B636&amp;C636&amp;D636&amp;F636</f>
        <v/>
      </c>
      <c r="H636" s="6" t="n">
        <v>35000</v>
      </c>
      <c r="I636" s="30" t="n">
        <v>0.0585</v>
      </c>
      <c r="J636" s="6" t="n">
        <v>6160</v>
      </c>
    </row>
    <row r="637" hidden="1" s="92">
      <c r="B637" s="6" t="inlineStr">
        <is>
          <t>카페24</t>
        </is>
      </c>
      <c r="C637" s="6" t="inlineStr">
        <is>
          <t>토너+패드 세트</t>
        </is>
      </c>
      <c r="D637" s="6" t="inlineStr">
        <is>
          <t>어성초 77 수딩 토너토너(필수)=어성초77토너1개 + 어성초77패드1개 -30% off (무료배송)</t>
        </is>
      </c>
      <c r="E637" s="6" t="inlineStr">
        <is>
          <t>77토너 250ml + 77클리어패드 70매</t>
        </is>
      </c>
      <c r="F637" s="6" t="n">
        <v>201208</v>
      </c>
      <c r="G637" s="6">
        <f>B637&amp;C637&amp;D637&amp;F637</f>
        <v/>
      </c>
      <c r="H637" s="6" t="n">
        <v>37100</v>
      </c>
      <c r="I637" s="30" t="n">
        <v>0.0585</v>
      </c>
      <c r="J637" s="6" t="n">
        <v>8092</v>
      </c>
    </row>
    <row r="638" hidden="1" s="92">
      <c r="B638" s="6" t="inlineStr">
        <is>
          <t>카페24</t>
        </is>
      </c>
      <c r="C638" s="6" t="inlineStr">
        <is>
          <t>화장솜</t>
        </is>
      </c>
      <c r="D638" s="6" t="inlineStr">
        <is>
          <t>어성초 77 수딩 토너화장솜(선택)=촉촉 스킨팩 화장솜</t>
        </is>
      </c>
      <c r="E638" s="6" t="inlineStr">
        <is>
          <t>화장솜 60매 1개</t>
        </is>
      </c>
      <c r="F638" s="6" t="n">
        <v>201208</v>
      </c>
      <c r="G638" s="6">
        <f>B638&amp;C638&amp;D638&amp;F638</f>
        <v/>
      </c>
      <c r="H638" s="6" t="n">
        <v>3000</v>
      </c>
      <c r="I638" s="30" t="n">
        <v>0.0585</v>
      </c>
      <c r="J638" s="6" t="n">
        <v>1110</v>
      </c>
    </row>
    <row r="639" hidden="1" s="92">
      <c r="B639" s="6" t="inlineStr">
        <is>
          <t>카페24</t>
        </is>
      </c>
      <c r="C639" s="6" t="inlineStr">
        <is>
          <t>토너</t>
        </is>
      </c>
      <c r="D639" s="6" t="inlineStr">
        <is>
          <t>어성초 77 수딩 토너토너(필수)=어성초 77 토너 1개-20% off</t>
        </is>
      </c>
      <c r="E639" s="6" t="inlineStr">
        <is>
          <t>77토너 250ml 1개</t>
        </is>
      </c>
      <c r="F639" s="6" t="n">
        <v>201208</v>
      </c>
      <c r="G639" s="6">
        <f>B639&amp;C639&amp;D639&amp;F639</f>
        <v/>
      </c>
      <c r="H639" s="6" t="n">
        <v>20000</v>
      </c>
      <c r="I639" s="30" t="n">
        <v>0.0585</v>
      </c>
      <c r="J639" s="6" t="n">
        <v>3080</v>
      </c>
    </row>
    <row r="640" hidden="1" s="92">
      <c r="B640" s="6" t="inlineStr">
        <is>
          <t>카페24</t>
        </is>
      </c>
      <c r="C640" s="6" t="inlineStr">
        <is>
          <t>토너</t>
        </is>
      </c>
      <c r="D640" s="6" t="inlineStr">
        <is>
          <t>어성초 77 수딩 토너토너(필수)=(대용량) 어성초 77 토너 500ml (무료배송)</t>
        </is>
      </c>
      <c r="E640" s="6" t="inlineStr">
        <is>
          <t>77토너 500ml 1개</t>
        </is>
      </c>
      <c r="F640" s="6" t="n">
        <v>201208</v>
      </c>
      <c r="G640" s="6">
        <f>B640&amp;C640&amp;D640&amp;F640</f>
        <v/>
      </c>
      <c r="H640" s="6" t="n">
        <v>33000</v>
      </c>
      <c r="I640" s="30" t="n">
        <v>0.0585</v>
      </c>
      <c r="J640" s="6" t="n">
        <v>4330</v>
      </c>
    </row>
    <row r="641" hidden="1" s="92">
      <c r="B641" s="6" t="inlineStr">
        <is>
          <t>카페24</t>
        </is>
      </c>
      <c r="C641" s="6" t="inlineStr">
        <is>
          <t>마스크팩</t>
        </is>
      </c>
      <c r="D641" s="6" t="inlineStr">
        <is>
          <t>어성초 77 진정 마스크옵션=어성초 77 진정 마스크팩 1장</t>
        </is>
      </c>
      <c r="E641" s="6" t="inlineStr">
        <is>
          <t>77마스크팩 1장</t>
        </is>
      </c>
      <c r="F641" s="6" t="n">
        <v>201208</v>
      </c>
      <c r="G641" s="6">
        <f>B641&amp;C641&amp;D641&amp;F641</f>
        <v/>
      </c>
      <c r="H641" s="6" t="n">
        <v>4000</v>
      </c>
      <c r="I641" s="30" t="n">
        <v>0.0585</v>
      </c>
      <c r="J641" s="6" t="n">
        <v>397</v>
      </c>
    </row>
    <row r="642" hidden="1" s="92">
      <c r="B642" s="6" t="inlineStr">
        <is>
          <t>카페24</t>
        </is>
      </c>
      <c r="C642" s="6" t="inlineStr">
        <is>
          <t>마스크팩</t>
        </is>
      </c>
      <c r="D642" s="6" t="inlineStr">
        <is>
          <t>어성초 77 진정 마스크옵션=어성초 77 진정 마스크팩 10장-50% off</t>
        </is>
      </c>
      <c r="E642" s="6" t="inlineStr">
        <is>
          <t>77마스크팩 10장</t>
        </is>
      </c>
      <c r="F642" s="6" t="n">
        <v>201208</v>
      </c>
      <c r="G642" s="6">
        <f>B642&amp;C642&amp;D642&amp;F642</f>
        <v/>
      </c>
      <c r="H642" s="6" t="n">
        <v>20000</v>
      </c>
      <c r="I642" s="30" t="n">
        <v>0.0585</v>
      </c>
      <c r="J642" s="6" t="n">
        <v>3970</v>
      </c>
    </row>
    <row r="643" hidden="1" s="92">
      <c r="B643" s="6" t="inlineStr">
        <is>
          <t>카페24</t>
        </is>
      </c>
      <c r="C643" s="6" t="inlineStr">
        <is>
          <t>마스크팩</t>
        </is>
      </c>
      <c r="D643" s="6" t="inlineStr">
        <is>
          <t>어성초 77 진정 마스크</t>
        </is>
      </c>
      <c r="E643" s="6" t="inlineStr">
        <is>
          <t>77마스크팩 1장</t>
        </is>
      </c>
      <c r="F643" s="6" t="n">
        <v>201208</v>
      </c>
      <c r="G643" s="6">
        <f>B643&amp;C643&amp;D643&amp;F643</f>
        <v/>
      </c>
      <c r="H643" s="6" t="n">
        <v>4000</v>
      </c>
      <c r="I643" s="30" t="n">
        <v>0.0585</v>
      </c>
      <c r="J643" s="6" t="n">
        <v>397</v>
      </c>
    </row>
    <row r="644" hidden="1" s="92">
      <c r="B644" s="6" t="inlineStr">
        <is>
          <t>카페24</t>
        </is>
      </c>
      <c r="C644" s="6" t="inlineStr">
        <is>
          <t>클리어 패드</t>
        </is>
      </c>
      <c r="D644" s="6" t="inlineStr">
        <is>
          <t>어성초 77 클리어 패드옵션=어성초 77 클리어 패드 1개-20% off</t>
        </is>
      </c>
      <c r="E644" s="6" t="inlineStr">
        <is>
          <t>77클리어패드 70매 1개</t>
        </is>
      </c>
      <c r="F644" s="6" t="n">
        <v>201208</v>
      </c>
      <c r="G644" s="6">
        <f>B644&amp;C644&amp;D644&amp;F644</f>
        <v/>
      </c>
      <c r="H644" s="6" t="n">
        <v>22400</v>
      </c>
      <c r="I644" s="30" t="n">
        <v>0.0585</v>
      </c>
      <c r="J644" s="6" t="n">
        <v>5012</v>
      </c>
    </row>
    <row r="645" hidden="1" s="92">
      <c r="B645" s="6" t="inlineStr">
        <is>
          <t>카페24</t>
        </is>
      </c>
      <c r="C645" s="6" t="inlineStr">
        <is>
          <t>클리어 패드</t>
        </is>
      </c>
      <c r="D645" s="6" t="inlineStr">
        <is>
          <t>어성초 77 클리어 패드옵션=어성초 77 클리어 패드 2개-30% off (무료배송)</t>
        </is>
      </c>
      <c r="E645" s="6" t="inlineStr">
        <is>
          <t>77클리어패드 70매 2개</t>
        </is>
      </c>
      <c r="F645" s="6" t="n">
        <v>201208</v>
      </c>
      <c r="G645" s="6">
        <f>B645&amp;C645&amp;D645&amp;F645</f>
        <v/>
      </c>
      <c r="H645" s="6" t="n">
        <v>39200</v>
      </c>
      <c r="I645" s="30" t="n">
        <v>0.0585</v>
      </c>
      <c r="J645" s="6" t="n">
        <v>10024</v>
      </c>
    </row>
    <row r="646" hidden="1" s="92">
      <c r="B646" s="6" t="inlineStr">
        <is>
          <t>카페24</t>
        </is>
      </c>
      <c r="C646" s="6" t="inlineStr">
        <is>
          <t>토너+패드 세트</t>
        </is>
      </c>
      <c r="D646" s="6" t="inlineStr">
        <is>
          <t>어성초 77 클리어 패드옵션=어성초77토너1개+어성초77패드1개-30% off (무료배송)</t>
        </is>
      </c>
      <c r="E646" s="6" t="inlineStr">
        <is>
          <t>77토너 250ml + 77클리어패드 70매</t>
        </is>
      </c>
      <c r="F646" s="6" t="n">
        <v>201208</v>
      </c>
      <c r="G646" s="6">
        <f>B646&amp;C646&amp;D646&amp;F646</f>
        <v/>
      </c>
      <c r="H646" s="6" t="n">
        <v>37100</v>
      </c>
      <c r="I646" s="30" t="n">
        <v>0.0585</v>
      </c>
      <c r="J646" s="6" t="n">
        <v>8092</v>
      </c>
    </row>
    <row r="647" hidden="1" s="92">
      <c r="B647" s="6" t="inlineStr">
        <is>
          <t>카페24</t>
        </is>
      </c>
      <c r="C647" s="6" t="inlineStr">
        <is>
          <t>클리어 패드</t>
        </is>
      </c>
      <c r="D647" s="6" t="inlineStr">
        <is>
          <t>어성초 77 클리어 패드옵션=어성초 77 클리어 패드 1개-20% off</t>
        </is>
      </c>
      <c r="E647" s="6" t="inlineStr">
        <is>
          <t>77클리어패드 70매 1개</t>
        </is>
      </c>
      <c r="F647" s="6" t="n">
        <v>201208</v>
      </c>
      <c r="G647" s="6">
        <f>B647&amp;C647&amp;D647&amp;F647</f>
        <v/>
      </c>
      <c r="H647" s="6" t="n">
        <v>22400</v>
      </c>
      <c r="I647" s="30" t="n">
        <v>0.0585</v>
      </c>
      <c r="J647" s="6" t="n">
        <v>5012</v>
      </c>
    </row>
    <row r="648" hidden="1" s="92">
      <c r="B648" s="6" t="inlineStr">
        <is>
          <t>카페24</t>
        </is>
      </c>
      <c r="C648" s="6" t="inlineStr">
        <is>
          <t>클리어 패드</t>
        </is>
      </c>
      <c r="D648" s="6" t="inlineStr">
        <is>
          <t>어성초 77 클리어 패드옵션=어성초 77 클리어 패드 2개-30% off (무료배송)</t>
        </is>
      </c>
      <c r="E648" s="6" t="inlineStr">
        <is>
          <t>77클리어패드 70매 2개</t>
        </is>
      </c>
      <c r="F648" s="6" t="n">
        <v>201208</v>
      </c>
      <c r="G648" s="6">
        <f>B648&amp;C648&amp;D648&amp;F648</f>
        <v/>
      </c>
      <c r="H648" s="6" t="n">
        <v>39200</v>
      </c>
      <c r="I648" s="30" t="n">
        <v>0.0585</v>
      </c>
      <c r="J648" s="6" t="n">
        <v>10024</v>
      </c>
    </row>
    <row r="649" hidden="1" s="92">
      <c r="B649" s="6" t="inlineStr">
        <is>
          <t>카페24</t>
        </is>
      </c>
      <c r="C649" s="6" t="inlineStr">
        <is>
          <t>토너</t>
        </is>
      </c>
      <c r="D649" s="6" t="inlineStr">
        <is>
          <t>어성초 77 토너</t>
        </is>
      </c>
      <c r="E649" s="6" t="inlineStr">
        <is>
          <t>77토너 250ml 1개</t>
        </is>
      </c>
      <c r="F649" s="6" t="n">
        <v>201208</v>
      </c>
      <c r="G649" s="6">
        <f>B649&amp;C649&amp;D649&amp;F649</f>
        <v/>
      </c>
      <c r="H649" s="6" t="n">
        <v>20000</v>
      </c>
      <c r="I649" s="30" t="n">
        <v>0.0585</v>
      </c>
      <c r="J649" s="6" t="n">
        <v>3080</v>
      </c>
    </row>
    <row r="650" hidden="1" s="92">
      <c r="B650" s="6" t="inlineStr">
        <is>
          <t>카페24</t>
        </is>
      </c>
      <c r="C650" s="6" t="inlineStr">
        <is>
          <t>토너</t>
        </is>
      </c>
      <c r="D650" s="6" t="inlineStr">
        <is>
          <t>어성초 77 토너토너(필수)=어성초 77 토너 1개-20% off</t>
        </is>
      </c>
      <c r="E650" s="6" t="inlineStr">
        <is>
          <t>77토너 250ml 1개</t>
        </is>
      </c>
      <c r="F650" s="6" t="n">
        <v>201208</v>
      </c>
      <c r="G650" s="6">
        <f>B650&amp;C650&amp;D650&amp;F650</f>
        <v/>
      </c>
      <c r="H650" s="6" t="n">
        <v>20000</v>
      </c>
      <c r="I650" s="30" t="n">
        <v>0.0585</v>
      </c>
      <c r="J650" s="6" t="n">
        <v>3080</v>
      </c>
    </row>
    <row r="651" hidden="1" s="92">
      <c r="B651" s="6" t="inlineStr">
        <is>
          <t>카페24</t>
        </is>
      </c>
      <c r="C651" s="6" t="inlineStr">
        <is>
          <t>수딩크림</t>
        </is>
      </c>
      <c r="D651" s="6" t="inlineStr">
        <is>
          <t>어성초 78 수딩 크림</t>
        </is>
      </c>
      <c r="E651" s="93" t="inlineStr">
        <is>
          <t>78수딩크림 100ml 1개</t>
        </is>
      </c>
      <c r="F651" s="6" t="n">
        <v>201208</v>
      </c>
      <c r="G651" s="6">
        <f>B651&amp;C651&amp;D651&amp;F651</f>
        <v/>
      </c>
      <c r="H651" s="6" t="n">
        <v>38000</v>
      </c>
      <c r="I651" s="30" t="n">
        <v>0.0585</v>
      </c>
      <c r="J651" s="6" t="n">
        <v>3045</v>
      </c>
    </row>
    <row r="652" hidden="1" s="92">
      <c r="B652" s="6" t="inlineStr">
        <is>
          <t>카페24</t>
        </is>
      </c>
      <c r="C652" s="6" t="inlineStr">
        <is>
          <t>수딩크림</t>
        </is>
      </c>
      <c r="D652" s="6" t="inlineStr">
        <is>
          <t>어성초 78 수딩 크림</t>
        </is>
      </c>
      <c r="E652" s="93" t="inlineStr">
        <is>
          <t>78수딩크림 100ml 1개</t>
        </is>
      </c>
      <c r="F652" s="6" t="n">
        <v>201208</v>
      </c>
      <c r="G652" s="6">
        <f>B652&amp;C652&amp;D652&amp;F652</f>
        <v/>
      </c>
      <c r="H652" s="6" t="n">
        <v>38000</v>
      </c>
      <c r="I652" s="30" t="n">
        <v>0.0585</v>
      </c>
      <c r="J652" s="6" t="n">
        <v>3045</v>
      </c>
    </row>
    <row r="653" hidden="1" s="92">
      <c r="B653" s="6" t="inlineStr">
        <is>
          <t>카페24</t>
        </is>
      </c>
      <c r="C653" s="6" t="inlineStr">
        <is>
          <t>앰플</t>
        </is>
      </c>
      <c r="D653" s="6" t="inlineStr">
        <is>
          <t>어성초 80 수분 진정 앰플앰플=어성초 80 앰플 1개-15%off</t>
        </is>
      </c>
      <c r="E653" s="6" t="inlineStr">
        <is>
          <t>80앰플 30ml 1개</t>
        </is>
      </c>
      <c r="F653" s="6" t="n">
        <v>201208</v>
      </c>
      <c r="G653" s="6">
        <f>B653&amp;C653&amp;D653&amp;F653</f>
        <v/>
      </c>
      <c r="H653" s="6" t="n">
        <v>28000</v>
      </c>
      <c r="I653" s="30" t="n">
        <v>0.0585</v>
      </c>
      <c r="J653" s="6" t="n">
        <v>3397</v>
      </c>
    </row>
    <row r="654" hidden="1" s="92">
      <c r="B654" s="6" t="inlineStr">
        <is>
          <t>카페24</t>
        </is>
      </c>
      <c r="C654" s="6" t="inlineStr">
        <is>
          <t>앰플</t>
        </is>
      </c>
      <c r="D654" s="6" t="inlineStr">
        <is>
          <t>어성초 80 수분 진정 앰플앰플=어성초 80 앰플 2개-27%off (무료배송)</t>
        </is>
      </c>
      <c r="E654" s="6" t="inlineStr">
        <is>
          <t>80앰플 30ml 2개</t>
        </is>
      </c>
      <c r="F654" s="6" t="n">
        <v>201208</v>
      </c>
      <c r="G654" s="6">
        <f>B654&amp;C654&amp;D654&amp;F654</f>
        <v/>
      </c>
      <c r="H654" s="6" t="n">
        <v>48000</v>
      </c>
      <c r="I654" s="30" t="n">
        <v>0.0585</v>
      </c>
      <c r="J654" s="6" t="n">
        <v>6794</v>
      </c>
    </row>
    <row r="655" hidden="1" s="92">
      <c r="B655" s="6" t="inlineStr">
        <is>
          <t>카페24</t>
        </is>
      </c>
      <c r="C655" s="6" t="inlineStr">
        <is>
          <t>앰플</t>
        </is>
      </c>
      <c r="D655" s="6" t="inlineStr">
        <is>
          <t>어성초 80 수분 진정 앰플</t>
        </is>
      </c>
      <c r="E655" s="6" t="inlineStr">
        <is>
          <t>80앰플 30ml 1개</t>
        </is>
      </c>
      <c r="F655" s="6" t="n">
        <v>201208</v>
      </c>
      <c r="G655" s="6">
        <f>B655&amp;C655&amp;D655&amp;F655</f>
        <v/>
      </c>
      <c r="H655" s="6" t="n">
        <v>28000</v>
      </c>
      <c r="I655" s="30" t="n">
        <v>0.0585</v>
      </c>
      <c r="J655" s="6" t="n">
        <v>3397</v>
      </c>
    </row>
    <row r="656" hidden="1" s="92">
      <c r="B656" s="6" t="inlineStr">
        <is>
          <t>카페24</t>
        </is>
      </c>
      <c r="C656" s="6" t="inlineStr">
        <is>
          <t>앰플</t>
        </is>
      </c>
      <c r="D656" s="6" t="inlineStr">
        <is>
          <t>어성초 80 수분 진정 앰플옵션=어성초 80 앰플 1개 - 15%off</t>
        </is>
      </c>
      <c r="E656" s="6" t="inlineStr">
        <is>
          <t>80앰플 30ml 1개</t>
        </is>
      </c>
      <c r="F656" s="6" t="n">
        <v>201208</v>
      </c>
      <c r="G656" s="6">
        <f>B656&amp;C656&amp;D656&amp;F656</f>
        <v/>
      </c>
      <c r="H656" s="6" t="n">
        <v>28000</v>
      </c>
      <c r="I656" s="30" t="n">
        <v>0.0585</v>
      </c>
      <c r="J656" s="6" t="n">
        <v>3397</v>
      </c>
    </row>
    <row r="657" hidden="1" s="92">
      <c r="B657" s="6" t="inlineStr">
        <is>
          <t>카페24</t>
        </is>
      </c>
      <c r="C657" s="93" t="inlineStr">
        <is>
          <t>바디워시</t>
        </is>
      </c>
      <c r="D657" s="6" t="inlineStr">
        <is>
          <t>어성초 아크네 바디워시옵션=어성초 아크네 바디워시 1개 -30% off</t>
        </is>
      </c>
      <c r="E657" s="6" t="inlineStr">
        <is>
          <t>바디워시 500ml 1개</t>
        </is>
      </c>
      <c r="F657" s="6" t="n">
        <v>201208</v>
      </c>
      <c r="G657" s="6">
        <f>B657&amp;C657&amp;D657&amp;F657</f>
        <v/>
      </c>
      <c r="H657" s="6" t="n">
        <v>18200</v>
      </c>
      <c r="I657" s="30" t="n">
        <v>0.0585</v>
      </c>
      <c r="J657" s="6" t="n">
        <v>4085</v>
      </c>
    </row>
    <row r="658" hidden="1" s="92">
      <c r="B658" s="6" t="inlineStr">
        <is>
          <t>카페24</t>
        </is>
      </c>
      <c r="C658" s="93" t="inlineStr">
        <is>
          <t>바디워시</t>
        </is>
      </c>
      <c r="D658" s="6" t="inlineStr">
        <is>
          <t>어성초 아크네 바디워시옵션=어성초 아크네 바디워시 2개 -35% off (무료배송)</t>
        </is>
      </c>
      <c r="E658" s="6" t="inlineStr">
        <is>
          <t>바디워시 500ml 2개</t>
        </is>
      </c>
      <c r="F658" s="6" t="n">
        <v>201208</v>
      </c>
      <c r="G658" s="6">
        <f>B658&amp;C658&amp;D658&amp;F658</f>
        <v/>
      </c>
      <c r="H658" s="6" t="n">
        <v>33800</v>
      </c>
      <c r="I658" s="30" t="n">
        <v>0.0585</v>
      </c>
      <c r="J658" s="6" t="n">
        <v>8170</v>
      </c>
    </row>
    <row r="659" hidden="1" s="92">
      <c r="B659" s="6" t="inlineStr">
        <is>
          <t>카페24</t>
        </is>
      </c>
      <c r="C659" s="6" t="inlineStr">
        <is>
          <t>클렌징폼</t>
        </is>
      </c>
      <c r="D659" s="6" t="inlineStr">
        <is>
          <t>어성초 약산성 클렌징폼클렌징폼=어성초 약산성 클렌징폼 1개 -19%off</t>
        </is>
      </c>
      <c r="E659" s="6" t="inlineStr">
        <is>
          <t>어성초클렌징폼 120ml 1개</t>
        </is>
      </c>
      <c r="F659" s="6" t="n">
        <v>201208</v>
      </c>
      <c r="G659" s="6">
        <f>B659&amp;C659&amp;D659&amp;F659</f>
        <v/>
      </c>
      <c r="H659" s="6" t="n">
        <v>13000</v>
      </c>
      <c r="I659" s="30" t="n">
        <v>0.0585</v>
      </c>
      <c r="J659" s="6" t="n">
        <v>2750</v>
      </c>
    </row>
    <row r="660" hidden="1" s="92">
      <c r="B660" s="6" t="inlineStr">
        <is>
          <t>카페24</t>
        </is>
      </c>
      <c r="C660" s="6" t="inlineStr">
        <is>
          <t>클렌징폼</t>
        </is>
      </c>
      <c r="D660" s="6" t="inlineStr">
        <is>
          <t>어성초 약산성 클렌징폼클렌징폼=어성초 약산성 클렌징폼 2개 -25%off</t>
        </is>
      </c>
      <c r="E660" s="6" t="inlineStr">
        <is>
          <t>어성초클렌징폼 120ml 2개</t>
        </is>
      </c>
      <c r="F660" s="6" t="n">
        <v>201208</v>
      </c>
      <c r="G660" s="6">
        <f>B660&amp;C660&amp;D660&amp;F660</f>
        <v/>
      </c>
      <c r="H660" s="6" t="n">
        <v>24000</v>
      </c>
      <c r="I660" s="30" t="n">
        <v>0.0585</v>
      </c>
      <c r="J660" s="6" t="n">
        <v>2460</v>
      </c>
    </row>
    <row r="661" hidden="1" s="92">
      <c r="B661" s="6" t="inlineStr">
        <is>
          <t>카페24</t>
        </is>
      </c>
      <c r="C661" s="6" t="inlineStr">
        <is>
          <t>클렌징폼</t>
        </is>
      </c>
      <c r="D661" s="6" t="inlineStr">
        <is>
          <t>어성초 약산성 클렌징폼클렌징폼=어성초 약산성 클렌징폼 3개 -31%off (무료배송)</t>
        </is>
      </c>
      <c r="E661" s="6" t="inlineStr">
        <is>
          <t>어성초클렌징폼 120ml 3개</t>
        </is>
      </c>
      <c r="F661" s="6" t="n">
        <v>201208</v>
      </c>
      <c r="G661" s="6">
        <f>B661&amp;C661&amp;D661&amp;F661</f>
        <v/>
      </c>
      <c r="H661" s="6" t="n">
        <v>33000</v>
      </c>
      <c r="I661" s="30" t="n">
        <v>0.0585</v>
      </c>
      <c r="J661" s="6" t="n">
        <v>3690</v>
      </c>
    </row>
    <row r="662" hidden="1" s="92">
      <c r="B662" s="6" t="inlineStr">
        <is>
          <t>카페24</t>
        </is>
      </c>
      <c r="C662" s="93" t="inlineStr">
        <is>
          <t>크림마스크</t>
        </is>
      </c>
      <c r="D662" s="6" t="inlineStr">
        <is>
          <t>어성초 크림마스크 나이트 솔루션옵션=어성초 크림마스크 나이트 솔루션 10장 (-50%)</t>
        </is>
      </c>
      <c r="E662" s="6" t="inlineStr">
        <is>
          <t>크림마스크 10장</t>
        </is>
      </c>
      <c r="F662" s="6" t="n">
        <v>201208</v>
      </c>
      <c r="G662" s="6">
        <f>B662&amp;C662&amp;D662&amp;F662</f>
        <v/>
      </c>
      <c r="H662" s="6" t="n">
        <v>20000</v>
      </c>
      <c r="I662" s="30" t="n">
        <v>0.0585</v>
      </c>
      <c r="J662" s="6" t="n">
        <v>3107</v>
      </c>
    </row>
    <row r="663" hidden="1" s="92">
      <c r="B663" s="6" t="inlineStr">
        <is>
          <t>카페24</t>
        </is>
      </c>
      <c r="C663" s="6" t="inlineStr">
        <is>
          <t>화장솜</t>
        </is>
      </c>
      <c r="D663" s="6" t="inlineStr">
        <is>
          <t>촉촉 스킨팩 화장솜</t>
        </is>
      </c>
      <c r="E663" s="6" t="inlineStr">
        <is>
          <t>화장솜 60매 1개</t>
        </is>
      </c>
      <c r="F663" s="6" t="n">
        <v>201208</v>
      </c>
      <c r="G663" s="6">
        <f>B663&amp;C663&amp;D663&amp;F663</f>
        <v/>
      </c>
      <c r="H663" s="6" t="n">
        <v>3000</v>
      </c>
      <c r="I663" s="30" t="n">
        <v>0.0585</v>
      </c>
      <c r="J663" s="6" t="n">
        <v>1110</v>
      </c>
    </row>
    <row r="664" hidden="1" s="92">
      <c r="B664" s="6" t="inlineStr">
        <is>
          <t>카페24</t>
        </is>
      </c>
      <c r="C664" s="6" t="inlineStr">
        <is>
          <t>화장솜</t>
        </is>
      </c>
      <c r="D664" s="6" t="inlineStr">
        <is>
          <t>촉촉 스킨팩 화장솜</t>
        </is>
      </c>
      <c r="E664" s="6" t="inlineStr">
        <is>
          <t>화장솜 60매 1개</t>
        </is>
      </c>
      <c r="F664" s="6" t="n">
        <v>201208</v>
      </c>
      <c r="G664" s="6">
        <f>B664&amp;C664&amp;D664&amp;F664</f>
        <v/>
      </c>
      <c r="H664" s="6" t="n">
        <v>3000</v>
      </c>
      <c r="I664" s="30" t="n">
        <v>0.0585</v>
      </c>
      <c r="J664" s="6" t="n">
        <v>1110</v>
      </c>
    </row>
    <row r="665" hidden="1" s="92">
      <c r="B665" s="6" t="inlineStr">
        <is>
          <t>화해</t>
        </is>
      </c>
      <c r="C665" s="6" t="inlineStr">
        <is>
          <t>토너</t>
        </is>
      </c>
      <c r="D665" s="6" t="inlineStr">
        <is>
          <t>어성초 77 토너 250ml어성초 77 토너 250ml</t>
        </is>
      </c>
      <c r="E665" s="6" t="inlineStr">
        <is>
          <t>77토너 250ml 1개</t>
        </is>
      </c>
      <c r="F665" s="6" t="n">
        <v>201208</v>
      </c>
      <c r="G665" s="6">
        <f>B665&amp;C665&amp;D665&amp;F665</f>
        <v/>
      </c>
      <c r="H665" s="6" t="n">
        <v>20000</v>
      </c>
      <c r="I665" s="85" t="n">
        <v>0.28</v>
      </c>
      <c r="J665" s="6" t="n">
        <v>3080</v>
      </c>
      <c r="K665" s="6" t="inlineStr">
        <is>
          <t>22일부터</t>
        </is>
      </c>
    </row>
    <row r="666" hidden="1" s="92">
      <c r="B666" s="6" t="inlineStr">
        <is>
          <t>아누아 CS</t>
        </is>
      </c>
      <c r="C666" s="6" t="inlineStr">
        <is>
          <t>화장솜</t>
        </is>
      </c>
      <c r="D666" s="6" t="inlineStr">
        <is>
          <t>어성초 77 수딩 토너화장솜(선택)=촉촉 스킨팩 화장솜</t>
        </is>
      </c>
      <c r="E666" s="6" t="inlineStr">
        <is>
          <t>화장솜 60매 1개</t>
        </is>
      </c>
      <c r="F666" s="6" t="n">
        <v>201208</v>
      </c>
      <c r="G666" s="6">
        <f>B666&amp;C666&amp;D666&amp;F666</f>
        <v/>
      </c>
      <c r="H666" s="6" t="n">
        <v>0</v>
      </c>
      <c r="I666" s="27" t="n">
        <v>0</v>
      </c>
      <c r="J666" s="6" t="n">
        <v>1110</v>
      </c>
    </row>
    <row r="667">
      <c r="B667" s="6" t="inlineStr">
        <is>
          <t>아누아 CS</t>
        </is>
      </c>
      <c r="C667" s="6" t="inlineStr">
        <is>
          <t>클리어 패드</t>
        </is>
      </c>
      <c r="D667" s="6" t="inlineStr">
        <is>
          <t>어성초 클리어패드 70P</t>
        </is>
      </c>
      <c r="E667" s="6" t="inlineStr">
        <is>
          <t>77클리어패드 70매 1개</t>
        </is>
      </c>
      <c r="F667" s="6" t="n">
        <v>201208</v>
      </c>
      <c r="G667" s="6">
        <f>B667&amp;C667&amp;D667&amp;F667</f>
        <v/>
      </c>
      <c r="H667" s="6" t="n">
        <v>0</v>
      </c>
      <c r="I667" s="27" t="n">
        <v>0</v>
      </c>
      <c r="J667" s="6" t="n">
        <v>5012</v>
      </c>
    </row>
    <row r="668" hidden="1" s="92">
      <c r="B668" s="6" t="inlineStr">
        <is>
          <t>스타일쉐어</t>
        </is>
      </c>
      <c r="C668" s="6" t="inlineStr">
        <is>
          <t>토너</t>
        </is>
      </c>
      <c r="D668" s="6" t="inlineStr">
        <is>
          <t>아누아 어성초 77 토너 250ml</t>
        </is>
      </c>
      <c r="E668" s="6" t="inlineStr">
        <is>
          <t>77토너 250ml 1개</t>
        </is>
      </c>
      <c r="F668" s="6" t="n">
        <v>201208</v>
      </c>
      <c r="G668" s="7">
        <f>B668&amp;C668&amp;D668&amp;F668</f>
        <v/>
      </c>
      <c r="H668" s="6" t="n">
        <v>20000</v>
      </c>
      <c r="I668" s="85" t="n">
        <v>0.25</v>
      </c>
      <c r="J668" s="6" t="n">
        <v>3260</v>
      </c>
    </row>
    <row r="669" hidden="1" s="92">
      <c r="B669" s="6" t="inlineStr">
        <is>
          <t>아누아 CS</t>
        </is>
      </c>
      <c r="C669" s="6" t="inlineStr">
        <is>
          <t>토너</t>
        </is>
      </c>
      <c r="D669" s="6" t="inlineStr">
        <is>
          <t>어성초 77 토너 250ml</t>
        </is>
      </c>
      <c r="E669" s="6" t="inlineStr">
        <is>
          <t>77토너 250ml 1개</t>
        </is>
      </c>
      <c r="F669" s="6" t="n">
        <v>201208</v>
      </c>
      <c r="G669" s="7">
        <f>B669&amp;C669&amp;D669&amp;F669</f>
        <v/>
      </c>
      <c r="H669" s="6" t="n">
        <v>0</v>
      </c>
      <c r="I669" s="85" t="n">
        <v>0</v>
      </c>
      <c r="J669" s="6" t="n">
        <v>3260</v>
      </c>
    </row>
    <row r="670" hidden="1" s="92">
      <c r="B670" s="6" t="inlineStr">
        <is>
          <t>카페24</t>
        </is>
      </c>
      <c r="C670" s="6" t="inlineStr">
        <is>
          <t>머드크림마스크</t>
        </is>
      </c>
      <c r="D670" s="6" t="inlineStr">
        <is>
          <t>어성초 70 머드 크림 마스크옵션=어성초 70 머드 크림 마스크 2개-30% off (무료배송)</t>
        </is>
      </c>
      <c r="E670" s="6" t="inlineStr">
        <is>
          <t>70머드크림마스크 100ml 2개</t>
        </is>
      </c>
      <c r="F670" s="6" t="n">
        <v>201208</v>
      </c>
      <c r="G670" s="6">
        <f>B670&amp;C670&amp;D670&amp;F670</f>
        <v/>
      </c>
      <c r="H670" s="6" t="n">
        <v>35000</v>
      </c>
      <c r="I670" s="30" t="n">
        <v>0.0585</v>
      </c>
      <c r="J670" s="6" t="n">
        <v>2884</v>
      </c>
    </row>
    <row r="671" hidden="1" s="92">
      <c r="B671" s="6" t="inlineStr">
        <is>
          <t>카페24</t>
        </is>
      </c>
      <c r="C671" s="6" t="inlineStr">
        <is>
          <t>화장솜</t>
        </is>
      </c>
      <c r="D671" s="6" t="inlineStr">
        <is>
          <t>어성초 77 토너화장솜(선택)=촉촉 스킨팩 화장솜</t>
        </is>
      </c>
      <c r="E671" s="6" t="inlineStr">
        <is>
          <t>화장솜 60매 1개</t>
        </is>
      </c>
      <c r="F671" s="6" t="n">
        <v>201208</v>
      </c>
      <c r="G671" s="6">
        <f>B671&amp;C671&amp;D671&amp;F671</f>
        <v/>
      </c>
      <c r="H671" s="6" t="n">
        <v>3000</v>
      </c>
      <c r="I671" s="30" t="n">
        <v>0.0585</v>
      </c>
      <c r="J671" s="6" t="n">
        <v>1110</v>
      </c>
    </row>
    <row r="672" hidden="1" s="92">
      <c r="B672" s="6" t="inlineStr">
        <is>
          <t>화해</t>
        </is>
      </c>
      <c r="C672" s="6" t="inlineStr">
        <is>
          <t>클리어 패드</t>
        </is>
      </c>
      <c r="D672" s="6" t="inlineStr">
        <is>
          <t>어성초 77 클리어 패드 70매어성초 77 클리어 패드 70매</t>
        </is>
      </c>
      <c r="E672" s="6" t="inlineStr">
        <is>
          <t>77클리어패드 70매 1개</t>
        </is>
      </c>
      <c r="F672" s="6" t="n">
        <v>201208</v>
      </c>
      <c r="G672" s="6">
        <f>B672&amp;C672&amp;D672&amp;F672</f>
        <v/>
      </c>
      <c r="H672" s="6" t="n">
        <v>22400</v>
      </c>
      <c r="I672" s="27" t="n">
        <v>0.27</v>
      </c>
      <c r="J672" s="6" t="n">
        <v>5012</v>
      </c>
    </row>
    <row r="673" hidden="1" s="92">
      <c r="B673" s="6" t="inlineStr">
        <is>
          <t>카페24</t>
        </is>
      </c>
      <c r="C673" s="6" t="inlineStr">
        <is>
          <t>토너</t>
        </is>
      </c>
      <c r="D673" s="6" t="inlineStr">
        <is>
          <t>아누아 어성초 77 수딩 토너토너(필수)=어성초 77 토너 1개-20% off</t>
        </is>
      </c>
      <c r="E673" s="6" t="inlineStr">
        <is>
          <t>77토너 250ml 1개</t>
        </is>
      </c>
      <c r="F673" s="6" t="n">
        <v>201208</v>
      </c>
      <c r="G673" s="6">
        <f>B673&amp;C673&amp;D673&amp;F673</f>
        <v/>
      </c>
      <c r="H673" s="6" t="n">
        <v>20000</v>
      </c>
      <c r="I673" s="30" t="n">
        <v>0.0585</v>
      </c>
      <c r="J673" s="6" t="n">
        <v>3080</v>
      </c>
    </row>
    <row r="674" hidden="1" s="92">
      <c r="B674" s="6" t="inlineStr">
        <is>
          <t>카페24</t>
        </is>
      </c>
      <c r="C674" s="6" t="inlineStr">
        <is>
          <t>토너+패드 세트</t>
        </is>
      </c>
      <c r="D674" s="6" t="inlineStr">
        <is>
          <t>어성초 77 토너토너(필수)=어성초77토너1개 + 어성초77패드1개 -30% off (무료배송)</t>
        </is>
      </c>
      <c r="E674" s="6" t="inlineStr">
        <is>
          <t>77토너 250ml + 77클리어패드 70매</t>
        </is>
      </c>
      <c r="F674" s="6" t="n">
        <v>201208</v>
      </c>
      <c r="G674" s="6">
        <f>B674&amp;C674&amp;D674&amp;F674</f>
        <v/>
      </c>
      <c r="H674" s="6" t="n">
        <v>37100</v>
      </c>
      <c r="I674" s="30" t="n">
        <v>0.0585</v>
      </c>
      <c r="J674" s="6" t="n">
        <v>8092</v>
      </c>
    </row>
    <row r="675" hidden="1" s="92">
      <c r="B675" s="6" t="inlineStr">
        <is>
          <t>카페24</t>
        </is>
      </c>
      <c r="C675" s="6" t="inlineStr">
        <is>
          <t>크림마스크</t>
        </is>
      </c>
      <c r="D675" s="6" t="inlineStr">
        <is>
          <t>어성초 크림마스크 나이트 솔루션옵션=어성초 크림마스크 나이트 솔루션 1장</t>
        </is>
      </c>
      <c r="E675" s="6" t="inlineStr">
        <is>
          <t>크림마스크 1장</t>
        </is>
      </c>
      <c r="F675" s="6" t="n">
        <v>201208</v>
      </c>
      <c r="G675" s="6">
        <f>B675&amp;C675&amp;D675&amp;F675</f>
        <v/>
      </c>
      <c r="H675" s="6" t="n">
        <v>4000</v>
      </c>
      <c r="I675" s="30" t="n">
        <v>0.0585</v>
      </c>
      <c r="J675" s="6" t="n">
        <v>310</v>
      </c>
    </row>
    <row r="676" hidden="1" s="92">
      <c r="B676" s="6" t="inlineStr">
        <is>
          <t>화해</t>
        </is>
      </c>
      <c r="C676" s="6" t="inlineStr">
        <is>
          <t>로션</t>
        </is>
      </c>
      <c r="D676" s="6" t="inlineStr">
        <is>
          <t>어성초 70 데일리 릴리프 로션 200ml어성초 70 데일리 릴리프 로션 200ml</t>
        </is>
      </c>
      <c r="E676" s="6" t="inlineStr">
        <is>
          <t>70로션 200ml 1개</t>
        </is>
      </c>
      <c r="F676" s="6" t="n">
        <v>201208</v>
      </c>
      <c r="G676" s="6">
        <f>B676&amp;C676&amp;D676&amp;F676</f>
        <v/>
      </c>
      <c r="H676" s="6" t="n">
        <v>22400</v>
      </c>
      <c r="I676" s="27" t="n">
        <v>0.27</v>
      </c>
      <c r="J676" s="6" t="n">
        <v>4338</v>
      </c>
    </row>
    <row r="677" hidden="1" s="92">
      <c r="B677" s="6" t="inlineStr">
        <is>
          <t>카페24</t>
        </is>
      </c>
      <c r="C677" s="6" t="inlineStr">
        <is>
          <t>카밍크림</t>
        </is>
      </c>
      <c r="D677" s="6" t="inlineStr">
        <is>
          <t>어성초 70 인텐스 카밍 크림크림=어성초 70 인텐스 카밍 크림 2개 (-30%)</t>
        </is>
      </c>
      <c r="E677" s="6" t="inlineStr">
        <is>
          <t>70카밍크림 50ml 2개</t>
        </is>
      </c>
      <c r="F677" s="6" t="n">
        <v>201208</v>
      </c>
      <c r="G677" s="6">
        <f>B677&amp;C677&amp;D677&amp;F677</f>
        <v/>
      </c>
      <c r="H677" s="6" t="n">
        <v>49000</v>
      </c>
      <c r="I677" s="30" t="n">
        <v>0.0585</v>
      </c>
      <c r="J677" s="6" t="n">
        <v>7764</v>
      </c>
    </row>
    <row r="678" hidden="1" s="92">
      <c r="B678" s="6" t="inlineStr">
        <is>
          <t>글로우데이즈 시코르</t>
        </is>
      </c>
      <c r="C678" s="6" t="inlineStr">
        <is>
          <t>선크림</t>
        </is>
      </c>
      <c r="D678" s="6" t="inlineStr">
        <is>
          <t>5제로 무기자차 선크림 50ml</t>
        </is>
      </c>
      <c r="E678" s="6" t="inlineStr">
        <is>
          <t>5제로선크림 50ml 1개</t>
        </is>
      </c>
      <c r="F678" s="6" t="n">
        <v>201208</v>
      </c>
      <c r="G678" s="6">
        <f>B678&amp;C678&amp;D678&amp;F678</f>
        <v/>
      </c>
      <c r="H678" s="6" t="n">
        <v>20000</v>
      </c>
      <c r="I678" s="30" t="n">
        <v>0</v>
      </c>
      <c r="J678" s="6" t="n">
        <v>2345</v>
      </c>
    </row>
    <row r="679" hidden="1" s="92">
      <c r="B679" s="6" t="inlineStr">
        <is>
          <t>아누아 CS</t>
        </is>
      </c>
      <c r="C679" s="6" t="inlineStr">
        <is>
          <t>카밍크림</t>
        </is>
      </c>
      <c r="D679" s="6" t="inlineStr">
        <is>
          <t>어성초 70 인텐스 카밍 크림 50ml</t>
        </is>
      </c>
      <c r="E679" s="6" t="inlineStr">
        <is>
          <t>70카밍크림 50ml 1개</t>
        </is>
      </c>
      <c r="F679" s="6" t="n">
        <v>201208</v>
      </c>
      <c r="G679" s="6">
        <f>B679&amp;C679&amp;D679&amp;F679</f>
        <v/>
      </c>
      <c r="H679" s="6" t="n">
        <v>0</v>
      </c>
      <c r="I679" s="30" t="n">
        <v>0</v>
      </c>
      <c r="J679" s="6" t="n">
        <v>3882</v>
      </c>
    </row>
    <row r="680" hidden="1" s="92">
      <c r="B680" s="6" t="inlineStr">
        <is>
          <t>카페24</t>
        </is>
      </c>
      <c r="C680" s="6" t="inlineStr">
        <is>
          <t>토너</t>
        </is>
      </c>
      <c r="D680" s="6" t="inlineStr">
        <is>
          <t>어성초 77 토너토너(필수)=어성초 77 토너 2개-30% off (무료배송)</t>
        </is>
      </c>
      <c r="E680" s="6" t="inlineStr">
        <is>
          <t>77토너 250ml 2개</t>
        </is>
      </c>
      <c r="F680" s="6" t="n">
        <v>201208</v>
      </c>
      <c r="G680" s="6">
        <f>B680&amp;C680&amp;D680&amp;F680</f>
        <v/>
      </c>
      <c r="H680" s="6" t="n">
        <v>35000</v>
      </c>
      <c r="I680" s="30" t="n">
        <v>0.0585</v>
      </c>
      <c r="J680" s="6" t="n">
        <v>6160</v>
      </c>
    </row>
    <row r="681" hidden="1" s="92">
      <c r="B681" s="6" t="inlineStr">
        <is>
          <t>카페24</t>
        </is>
      </c>
      <c r="C681" s="6" t="inlineStr">
        <is>
          <t>클리어 패드</t>
        </is>
      </c>
      <c r="D681" s="6" t="inlineStr">
        <is>
          <t>어성초 77 패드옵션=어성초 77 클리어 패드 1개-29% off (무료배송)</t>
        </is>
      </c>
      <c r="E681" s="6" t="inlineStr">
        <is>
          <t>77클리어패드 70매 1개</t>
        </is>
      </c>
      <c r="F681" s="6" t="n">
        <v>201208</v>
      </c>
      <c r="G681" s="6">
        <f>B681&amp;C681&amp;D681&amp;F681</f>
        <v/>
      </c>
      <c r="H681" s="6" t="n">
        <v>19900</v>
      </c>
      <c r="I681" s="30" t="n">
        <v>0.0585</v>
      </c>
      <c r="J681" s="6" t="n">
        <v>5012</v>
      </c>
    </row>
    <row r="682" hidden="1" s="92">
      <c r="B682" s="6" t="inlineStr">
        <is>
          <t>카페24</t>
        </is>
      </c>
      <c r="C682" s="6" t="inlineStr">
        <is>
          <t>클리어 패드</t>
        </is>
      </c>
      <c r="D682" s="6" t="inlineStr">
        <is>
          <t>어성초 77 패드옵션=어성초 77 클리어 패드 2개-30% off (무료배송)</t>
        </is>
      </c>
      <c r="E682" s="6" t="inlineStr">
        <is>
          <t>77클리어패드 70매 2개</t>
        </is>
      </c>
      <c r="F682" s="6" t="n">
        <v>201208</v>
      </c>
      <c r="G682" s="6">
        <f>B682&amp;C682&amp;D682&amp;F682</f>
        <v/>
      </c>
      <c r="H682" s="6" t="n">
        <v>39200</v>
      </c>
      <c r="I682" s="30" t="n">
        <v>0.0585</v>
      </c>
      <c r="J682" s="6" t="n">
        <v>10024</v>
      </c>
    </row>
    <row r="683" hidden="1" s="92">
      <c r="B683" s="6" t="inlineStr">
        <is>
          <t>화해</t>
        </is>
      </c>
      <c r="C683" s="6" t="inlineStr">
        <is>
          <t>앰플</t>
        </is>
      </c>
      <c r="D683" s="6" t="inlineStr">
        <is>
          <t>어성초 80 수분 진정 앰플 30ml어성초 80 수분 진정 앰플 30ml</t>
        </is>
      </c>
      <c r="E683" s="6" t="inlineStr">
        <is>
          <t>80앰플 30ml 1개</t>
        </is>
      </c>
      <c r="F683" s="6" t="n">
        <v>201208</v>
      </c>
      <c r="G683" s="6">
        <f>B683&amp;C683&amp;D683&amp;F683</f>
        <v/>
      </c>
      <c r="H683" s="6" t="n">
        <v>28000</v>
      </c>
      <c r="I683" s="30" t="n">
        <v>0.29</v>
      </c>
      <c r="J683" s="6" t="n">
        <v>3397</v>
      </c>
    </row>
    <row r="684" hidden="1" s="92">
      <c r="B684" s="6" t="inlineStr">
        <is>
          <t>카페24</t>
        </is>
      </c>
      <c r="C684" s="6" t="inlineStr">
        <is>
          <t>토너</t>
        </is>
      </c>
      <c r="D684" s="6" t="inlineStr">
        <is>
          <t>아누아 어성초 77 수딩 토너토너(필수)=어성초 77 토너 2개-30% off (무료배송)</t>
        </is>
      </c>
      <c r="E684" s="6" t="inlineStr">
        <is>
          <t>77토너 250ml 2개</t>
        </is>
      </c>
      <c r="F684" s="6" t="n">
        <v>201208</v>
      </c>
      <c r="G684" s="6">
        <f>B684&amp;C684&amp;D684&amp;F684</f>
        <v/>
      </c>
      <c r="H684" s="6" t="n">
        <v>35000</v>
      </c>
      <c r="I684" s="30" t="n">
        <v>0.0585</v>
      </c>
      <c r="J684" s="6" t="n">
        <v>6160</v>
      </c>
    </row>
    <row r="685" hidden="1" s="92">
      <c r="B685" s="6" t="inlineStr">
        <is>
          <t>카페24</t>
        </is>
      </c>
      <c r="C685" s="6" t="inlineStr">
        <is>
          <t>화장솜</t>
        </is>
      </c>
      <c r="D685" s="6" t="inlineStr">
        <is>
          <t>아누아 어성초 77 수딩 토너화장솜(선택)=촉촉 스킨팩 화장솜</t>
        </is>
      </c>
      <c r="E685" s="6" t="inlineStr">
        <is>
          <t>화장솜 60매 1개</t>
        </is>
      </c>
      <c r="F685" s="6" t="n">
        <v>201208</v>
      </c>
      <c r="G685" s="6">
        <f>B685&amp;C685&amp;D685&amp;F685</f>
        <v/>
      </c>
      <c r="H685" s="6" t="n">
        <v>3000</v>
      </c>
      <c r="I685" s="30" t="n">
        <v>0.0585</v>
      </c>
      <c r="J685" s="6" t="n">
        <v>1110</v>
      </c>
    </row>
    <row r="686" hidden="1" s="92">
      <c r="B686" s="6" t="inlineStr">
        <is>
          <t>카페24</t>
        </is>
      </c>
      <c r="C686" s="6" t="inlineStr">
        <is>
          <t>토너+패드 세트</t>
        </is>
      </c>
      <c r="D686" s="6" t="inlineStr">
        <is>
          <t>아누아 어성초 77 수딩 토너토너(필수)=어성초77토너1개 + 어성초77패드1개 -30% off (무료배송)</t>
        </is>
      </c>
      <c r="E686" s="6" t="inlineStr">
        <is>
          <t>77토너 250ml + 77클리어패드 70매</t>
        </is>
      </c>
      <c r="F686" s="6" t="n">
        <v>201208</v>
      </c>
      <c r="G686" s="6">
        <f>B686&amp;C686&amp;D686&amp;F686</f>
        <v/>
      </c>
      <c r="H686" s="6" t="n">
        <v>37100</v>
      </c>
      <c r="I686" s="30" t="n">
        <v>0.0585</v>
      </c>
      <c r="J686" s="6" t="n">
        <v>8092</v>
      </c>
    </row>
    <row r="687" hidden="1" s="92">
      <c r="B687" s="6" t="inlineStr">
        <is>
          <t>카페24</t>
        </is>
      </c>
      <c r="C687" s="6" t="inlineStr">
        <is>
          <t>클렌징폼</t>
        </is>
      </c>
      <c r="D687" s="6" t="inlineStr">
        <is>
          <t>어성초 약산성 클렌징폼</t>
        </is>
      </c>
      <c r="E687" s="6" t="inlineStr">
        <is>
          <t>어성초클렌징폼 120ml 1개</t>
        </is>
      </c>
      <c r="F687" s="6" t="n">
        <v>201208</v>
      </c>
      <c r="G687" s="6">
        <f>B687&amp;C687&amp;D687&amp;F687</f>
        <v/>
      </c>
      <c r="H687" s="6" t="n">
        <v>13000</v>
      </c>
      <c r="I687" s="30" t="n">
        <v>0.0585</v>
      </c>
      <c r="J687" s="6" t="n">
        <v>2750</v>
      </c>
    </row>
    <row r="688" hidden="1" s="92">
      <c r="B688" s="6" t="inlineStr">
        <is>
          <t>랄라블라</t>
        </is>
      </c>
      <c r="C688" s="6" t="inlineStr">
        <is>
          <t>클렌징폼</t>
        </is>
      </c>
      <c r="D688" s="6" t="inlineStr">
        <is>
          <t>어성초 약산성 클렌징폼</t>
        </is>
      </c>
      <c r="E688" s="6" t="inlineStr">
        <is>
          <t>어성초클렌징폼 120ml 1개</t>
        </is>
      </c>
      <c r="F688" s="6" t="n">
        <v>201208</v>
      </c>
      <c r="G688" s="6">
        <f>B688&amp;C688&amp;D688&amp;F688</f>
        <v/>
      </c>
      <c r="H688" s="6" t="n">
        <v>13000</v>
      </c>
      <c r="I688" s="30" t="n">
        <v>0.0585</v>
      </c>
      <c r="J688" s="6" t="n">
        <v>2750</v>
      </c>
    </row>
    <row r="689" hidden="1" s="92">
      <c r="B689" s="6" t="inlineStr">
        <is>
          <t>아누아 CS</t>
        </is>
      </c>
      <c r="C689" s="6" t="inlineStr">
        <is>
          <t>선크림</t>
        </is>
      </c>
      <c r="D689" s="6" t="inlineStr">
        <is>
          <t>5 제로 무기자차 선크림옵션=5제로 무기자차 선크림 1개-20% off</t>
        </is>
      </c>
      <c r="E689" s="6" t="inlineStr">
        <is>
          <t>5제로선크림 50ml 1개</t>
        </is>
      </c>
      <c r="F689" s="6" t="n">
        <v>201208</v>
      </c>
      <c r="G689" s="6">
        <f>B689&amp;C689&amp;D689&amp;F689</f>
        <v/>
      </c>
      <c r="H689" s="6" t="n">
        <v>0</v>
      </c>
      <c r="I689" s="30" t="n">
        <v>0</v>
      </c>
      <c r="J689" s="6" t="n">
        <v>2345</v>
      </c>
    </row>
    <row r="690" hidden="1" s="92">
      <c r="B690" s="6" t="inlineStr">
        <is>
          <t>아누아 CS</t>
        </is>
      </c>
      <c r="C690" s="6" t="inlineStr">
        <is>
          <t>앰플</t>
        </is>
      </c>
      <c r="D690" s="6" t="inlineStr">
        <is>
          <t>어성초 80 앰플 30ml</t>
        </is>
      </c>
      <c r="E690" s="6" t="inlineStr">
        <is>
          <t>80앰플 30ml 1개</t>
        </is>
      </c>
      <c r="F690" s="6" t="n">
        <v>201208</v>
      </c>
      <c r="G690" s="6">
        <f>B690&amp;C690&amp;D690&amp;F690</f>
        <v/>
      </c>
      <c r="H690" s="6" t="n">
        <v>0</v>
      </c>
      <c r="I690" s="30" t="n">
        <v>0</v>
      </c>
      <c r="J690" s="6" t="n">
        <v>3397</v>
      </c>
    </row>
    <row r="691" hidden="1" s="92">
      <c r="B691" s="6" t="inlineStr">
        <is>
          <t>아누아 CS</t>
        </is>
      </c>
      <c r="C691" s="6" t="inlineStr">
        <is>
          <t>토너</t>
        </is>
      </c>
      <c r="D691" s="6" t="inlineStr">
        <is>
          <t>어성초 77 토너 500ml</t>
        </is>
      </c>
      <c r="E691" s="6" t="inlineStr">
        <is>
          <t>77토너 500ml 1개</t>
        </is>
      </c>
      <c r="F691" s="6" t="n">
        <v>201208</v>
      </c>
      <c r="G691" s="7">
        <f>B691&amp;C691&amp;D691&amp;F691</f>
        <v/>
      </c>
      <c r="H691" s="6" t="n">
        <v>0</v>
      </c>
      <c r="I691" s="30" t="n">
        <v>0</v>
      </c>
      <c r="J691" s="6" t="n">
        <v>4330</v>
      </c>
    </row>
    <row r="692" hidden="1" s="92">
      <c r="B692" s="6" t="inlineStr">
        <is>
          <t>카페24</t>
        </is>
      </c>
      <c r="C692" s="6" t="inlineStr">
        <is>
          <t>머드크림마스크</t>
        </is>
      </c>
      <c r="D692" s="6" t="inlineStr">
        <is>
          <t>어성초 70 머드 크림 마스크</t>
        </is>
      </c>
      <c r="E692" s="6" t="inlineStr">
        <is>
          <t>70머드크림마스크 100ml 1개</t>
        </is>
      </c>
      <c r="F692" s="6" t="n">
        <v>201208</v>
      </c>
      <c r="G692" s="6">
        <f>B692&amp;C692&amp;D692&amp;F692</f>
        <v/>
      </c>
      <c r="H692" s="6" t="n">
        <v>17500</v>
      </c>
      <c r="I692" s="30" t="n">
        <v>0.0585</v>
      </c>
      <c r="J692" s="6" t="n">
        <v>1442</v>
      </c>
    </row>
    <row r="693" hidden="1" s="92">
      <c r="B693" s="6" t="inlineStr">
        <is>
          <t>카페24</t>
        </is>
      </c>
      <c r="C693" s="6" t="inlineStr">
        <is>
          <t>토너</t>
        </is>
      </c>
      <c r="D693" s="6" t="inlineStr">
        <is>
          <t>어성초 77 토너 250ml어성초 77 토너 250ml</t>
        </is>
      </c>
      <c r="E693" s="6" t="inlineStr">
        <is>
          <t>77토너 250ml 1개</t>
        </is>
      </c>
      <c r="F693" s="6" t="n">
        <v>201208</v>
      </c>
      <c r="G693" s="6">
        <f>B693&amp;C693&amp;D693&amp;F693</f>
        <v/>
      </c>
      <c r="H693" s="6" t="n">
        <v>20000</v>
      </c>
      <c r="I693" s="30" t="n">
        <v>0.0585</v>
      </c>
      <c r="J693" s="6" t="n">
        <v>3080</v>
      </c>
    </row>
    <row r="694" hidden="1" s="92">
      <c r="B694" s="6" t="inlineStr">
        <is>
          <t>W컨셉</t>
        </is>
      </c>
      <c r="C694" s="6" t="inlineStr">
        <is>
          <t>토너</t>
        </is>
      </c>
      <c r="D694" s="6" t="inlineStr">
        <is>
          <t>아누아 어성초 77 토너 250ml</t>
        </is>
      </c>
      <c r="E694" s="6" t="inlineStr">
        <is>
          <t>77토너 250ml 1개</t>
        </is>
      </c>
      <c r="F694" s="6" t="n">
        <v>201208</v>
      </c>
      <c r="G694" s="6">
        <f>B694&amp;C694&amp;D694&amp;F694</f>
        <v/>
      </c>
      <c r="H694" s="6" t="n">
        <v>20000</v>
      </c>
      <c r="I694" s="30" t="n">
        <v>0.28</v>
      </c>
      <c r="J694" s="6" t="n">
        <v>3260</v>
      </c>
    </row>
    <row r="695" hidden="1" s="92">
      <c r="B695" s="6" t="inlineStr">
        <is>
          <t>스타일쉐어</t>
        </is>
      </c>
      <c r="C695" s="6" t="inlineStr">
        <is>
          <t>토너</t>
        </is>
      </c>
      <c r="D695" s="6" t="inlineStr">
        <is>
          <t>어성초 77 토너 250ml</t>
        </is>
      </c>
      <c r="E695" s="6" t="inlineStr">
        <is>
          <t>77토너 250ml 1개</t>
        </is>
      </c>
      <c r="F695" s="6" t="n">
        <v>201208</v>
      </c>
      <c r="G695" s="6">
        <f>B695&amp;C695&amp;D695&amp;F695</f>
        <v/>
      </c>
      <c r="H695" s="6" t="n">
        <v>20000</v>
      </c>
      <c r="I695" s="30" t="n">
        <v>0.25</v>
      </c>
      <c r="J695" s="6" t="n">
        <v>3080</v>
      </c>
    </row>
    <row r="696" hidden="1" s="92">
      <c r="B696" s="6" t="inlineStr">
        <is>
          <t>카페24</t>
        </is>
      </c>
      <c r="C696" s="6" t="inlineStr">
        <is>
          <t>클리어 패드</t>
        </is>
      </c>
      <c r="D696" s="6" t="inlineStr">
        <is>
          <t>어성초 77 포어 클리어 패드옵션=어성초 77 클리어 패드 2개-30% off (무료배송)</t>
        </is>
      </c>
      <c r="E696" s="6" t="inlineStr">
        <is>
          <t>77클리어패드 70매 2개</t>
        </is>
      </c>
      <c r="F696" s="6" t="n">
        <v>201208</v>
      </c>
      <c r="G696" s="6">
        <f>B696&amp;C696&amp;D696&amp;F696</f>
        <v/>
      </c>
      <c r="H696" s="6" t="n">
        <v>39200</v>
      </c>
      <c r="I696" s="85" t="n">
        <v>0.0585</v>
      </c>
      <c r="J696" s="6" t="n">
        <v>10024</v>
      </c>
    </row>
    <row r="697" hidden="1" s="92">
      <c r="B697" s="6" t="inlineStr">
        <is>
          <t>카페24</t>
        </is>
      </c>
      <c r="C697" s="6" t="inlineStr">
        <is>
          <t>토너+패드 세트</t>
        </is>
      </c>
      <c r="D697" s="6" t="inlineStr">
        <is>
          <t>어성초 77 포어 클리어 패드옵션=어성초77토너1개+어성초77패드1개-30% off (무료배송)</t>
        </is>
      </c>
      <c r="E697" s="6" t="inlineStr">
        <is>
          <t>77토너 250ml + 77클리어패드 70매</t>
        </is>
      </c>
      <c r="F697" s="6" t="n">
        <v>201208</v>
      </c>
      <c r="G697" s="6">
        <f>B697&amp;C697&amp;D697&amp;F697</f>
        <v/>
      </c>
      <c r="H697" s="6" t="n">
        <v>37100</v>
      </c>
      <c r="I697" s="30" t="n">
        <v>0.0585</v>
      </c>
      <c r="J697" s="6" t="n">
        <v>8092</v>
      </c>
    </row>
    <row r="698" hidden="1" s="92">
      <c r="B698" s="6" t="inlineStr">
        <is>
          <t>카페24</t>
        </is>
      </c>
      <c r="C698" s="6" t="inlineStr">
        <is>
          <t>클리어 패드</t>
        </is>
      </c>
      <c r="D698" s="6" t="inlineStr">
        <is>
          <t>어성초 77% 패드옵션=어성초 77 클리어 패드 1개-20% off</t>
        </is>
      </c>
      <c r="E698" s="6" t="inlineStr">
        <is>
          <t>77클리어패드 70매 1개</t>
        </is>
      </c>
      <c r="F698" s="6" t="n">
        <v>201208</v>
      </c>
      <c r="G698" s="6">
        <f>B698&amp;C698&amp;D698&amp;F698</f>
        <v/>
      </c>
      <c r="H698" s="6" t="n">
        <v>22400</v>
      </c>
      <c r="I698" s="85" t="n">
        <v>0.0585</v>
      </c>
      <c r="J698" s="6" t="n">
        <v>5012</v>
      </c>
    </row>
    <row r="699" hidden="1" s="92">
      <c r="B699" s="6" t="inlineStr">
        <is>
          <t>카페24</t>
        </is>
      </c>
      <c r="C699" s="6" t="inlineStr">
        <is>
          <t>클리어 패드</t>
        </is>
      </c>
      <c r="D699" s="6" t="inlineStr">
        <is>
          <t>어성초 77% 패드옵션=어성초 77 클리어 패드 2개-30% off (무료배송)</t>
        </is>
      </c>
      <c r="E699" s="6" t="inlineStr">
        <is>
          <t>77클리어패드 70매 2개</t>
        </is>
      </c>
      <c r="F699" s="6" t="n">
        <v>201208</v>
      </c>
      <c r="G699" s="6">
        <f>B699&amp;C699&amp;D699&amp;F699</f>
        <v/>
      </c>
      <c r="H699" s="6" t="n">
        <v>39200</v>
      </c>
      <c r="I699" s="85" t="n">
        <v>0.0585</v>
      </c>
      <c r="J699" s="6" t="n">
        <v>10024</v>
      </c>
    </row>
    <row r="700" hidden="1" s="92">
      <c r="B700" s="6" t="inlineStr">
        <is>
          <t>카페24</t>
        </is>
      </c>
      <c r="C700" s="6" t="inlineStr">
        <is>
          <t>토너+패드 세트</t>
        </is>
      </c>
      <c r="D700" s="6" t="inlineStr">
        <is>
          <t>어성초 77% 패드옵션=어성초77토너1개+어성초77패드1개-30% off (무료배송)</t>
        </is>
      </c>
      <c r="E700" s="6" t="inlineStr">
        <is>
          <t>77토너 250ml + 77클리어패드 70매</t>
        </is>
      </c>
      <c r="F700" s="6" t="n">
        <v>201208</v>
      </c>
      <c r="G700" s="6">
        <f>B700&amp;C700&amp;D700&amp;F700</f>
        <v/>
      </c>
      <c r="H700" s="6" t="n">
        <v>37100</v>
      </c>
      <c r="I700" s="30" t="n">
        <v>0.0585</v>
      </c>
      <c r="J700" s="6" t="n">
        <v>8092</v>
      </c>
    </row>
    <row r="701" hidden="1" s="92">
      <c r="B701" s="6" t="inlineStr">
        <is>
          <t>카페24</t>
        </is>
      </c>
      <c r="C701" s="6" t="inlineStr">
        <is>
          <t>클리어 패드</t>
        </is>
      </c>
      <c r="D701" s="6" t="inlineStr">
        <is>
          <t>어성초 77 포어 클리어 패드옵션=어성초 77 클리어 패드 1개-20% off</t>
        </is>
      </c>
      <c r="E701" s="6" t="inlineStr">
        <is>
          <t>77클리어패드 70매 1개</t>
        </is>
      </c>
      <c r="F701" s="6" t="n">
        <v>201208</v>
      </c>
      <c r="G701" s="6">
        <f>B701&amp;C701&amp;D701&amp;F701</f>
        <v/>
      </c>
      <c r="H701" s="6" t="n">
        <v>22400</v>
      </c>
      <c r="I701" s="85" t="n">
        <v>0.0585</v>
      </c>
      <c r="J701" s="6" t="n">
        <v>5012</v>
      </c>
    </row>
    <row r="702" hidden="1" s="92">
      <c r="B702" s="6" t="inlineStr">
        <is>
          <t>카페24</t>
        </is>
      </c>
      <c r="C702" s="6" t="inlineStr">
        <is>
          <t>클리어 패드</t>
        </is>
      </c>
      <c r="D702" s="6" t="inlineStr">
        <is>
          <t>아누아 어성초 77 클리어 패드옵션=어성초 77 클리어 패드 2개-30% off (무료배송)</t>
        </is>
      </c>
      <c r="E702" s="6" t="inlineStr">
        <is>
          <t>77클리어패드 70매 2개</t>
        </is>
      </c>
      <c r="F702" s="6" t="n">
        <v>201208</v>
      </c>
      <c r="G702" s="6">
        <f>B702&amp;C702&amp;D702&amp;F702</f>
        <v/>
      </c>
      <c r="H702" s="6" t="n">
        <v>39200</v>
      </c>
      <c r="I702" s="85" t="n">
        <v>0.0585</v>
      </c>
      <c r="J702" s="6" t="n">
        <v>10024</v>
      </c>
    </row>
    <row r="703" hidden="1" s="92">
      <c r="B703" s="6" t="inlineStr">
        <is>
          <t>글로우데이즈 시코르</t>
        </is>
      </c>
      <c r="C703" s="6" t="inlineStr">
        <is>
          <t>토너</t>
        </is>
      </c>
      <c r="D703" s="6" t="inlineStr">
        <is>
          <t>어성초 77 토너 250ml</t>
        </is>
      </c>
      <c r="E703" s="6" t="inlineStr">
        <is>
          <t>77토너 250ml 1개</t>
        </is>
      </c>
      <c r="F703" s="6" t="n">
        <v>201208</v>
      </c>
      <c r="G703" s="7">
        <f>B703&amp;C703&amp;D703&amp;F703</f>
        <v/>
      </c>
      <c r="H703" s="6" t="n">
        <v>10227</v>
      </c>
      <c r="I703" s="27" t="n">
        <v>0</v>
      </c>
      <c r="J703" s="6" t="n">
        <v>3080</v>
      </c>
    </row>
    <row r="704" hidden="1" s="92">
      <c r="B704" s="6" t="inlineStr">
        <is>
          <t>글로우데이즈 시코르</t>
        </is>
      </c>
      <c r="C704" s="6" t="inlineStr">
        <is>
          <t>마스크팩</t>
        </is>
      </c>
      <c r="D704" s="6" t="inlineStr">
        <is>
          <t>어성초 77 마스크팩 10매</t>
        </is>
      </c>
      <c r="E704" s="6" t="inlineStr">
        <is>
          <t>77마스크팩 10장</t>
        </is>
      </c>
      <c r="F704" s="6" t="n">
        <v>201208</v>
      </c>
      <c r="G704" s="7">
        <f>B704&amp;C704&amp;D704&amp;F704</f>
        <v/>
      </c>
      <c r="H704" s="6" t="n">
        <v>16364</v>
      </c>
      <c r="I704" s="85" t="n">
        <v>0</v>
      </c>
      <c r="J704" s="6" t="n">
        <v>3970</v>
      </c>
    </row>
    <row r="705" hidden="1" s="92">
      <c r="B705" s="6" t="inlineStr">
        <is>
          <t>아누아 CS</t>
        </is>
      </c>
      <c r="C705" s="6" t="inlineStr">
        <is>
          <t>선크림</t>
        </is>
      </c>
      <c r="D705" s="6" t="inlineStr">
        <is>
          <t>5제로 무기자차 선크림 50ml</t>
        </is>
      </c>
      <c r="E705" s="6" t="inlineStr">
        <is>
          <t>5제로선크림 50ml 1개</t>
        </is>
      </c>
      <c r="F705" s="6" t="n">
        <v>201208</v>
      </c>
      <c r="G705" s="7">
        <f>B705&amp;C705&amp;D705&amp;F705</f>
        <v/>
      </c>
      <c r="H705" s="6" t="n">
        <v>0</v>
      </c>
      <c r="I705" s="85" t="n">
        <v>0</v>
      </c>
      <c r="J705" s="6" t="n">
        <v>2345</v>
      </c>
    </row>
    <row r="706" hidden="1" s="92">
      <c r="B706" s="6" t="inlineStr">
        <is>
          <t>카페24</t>
        </is>
      </c>
      <c r="C706" s="6" t="inlineStr">
        <is>
          <t>앰플</t>
        </is>
      </c>
      <c r="D706" s="6" t="inlineStr">
        <is>
          <t>어성초 80 앰플 30ml</t>
        </is>
      </c>
      <c r="E706" s="6" t="inlineStr">
        <is>
          <t>80앰플 30ml 1개</t>
        </is>
      </c>
      <c r="F706" s="6" t="n">
        <v>201208</v>
      </c>
      <c r="G706" s="7">
        <f>B706&amp;C706&amp;D706&amp;F706</f>
        <v/>
      </c>
      <c r="H706" s="6" t="n">
        <v>28000</v>
      </c>
      <c r="I706" s="30" t="n">
        <v>0.0585</v>
      </c>
      <c r="J706" s="6" t="n">
        <v>3397</v>
      </c>
    </row>
    <row r="707" hidden="1" s="92">
      <c r="B707" s="6" t="inlineStr">
        <is>
          <t>스타일쉐어</t>
        </is>
      </c>
      <c r="C707" s="6" t="inlineStr">
        <is>
          <t>토너</t>
        </is>
      </c>
      <c r="D707" s="6" t="inlineStr">
        <is>
          <t>[연휴특가]아누아 어성초 77 토너 250ml</t>
        </is>
      </c>
      <c r="E707" s="6" t="inlineStr">
        <is>
          <t>77토너 250ml 1개</t>
        </is>
      </c>
      <c r="F707" s="6" t="n">
        <v>201208</v>
      </c>
      <c r="G707" s="6">
        <f>B707&amp;C707&amp;D707&amp;F707</f>
        <v/>
      </c>
      <c r="H707" s="6" t="n">
        <v>18000</v>
      </c>
      <c r="I707" s="30" t="n">
        <v>0.25</v>
      </c>
      <c r="J707" s="6" t="n">
        <v>3080</v>
      </c>
    </row>
    <row r="708" hidden="1" s="92">
      <c r="B708" s="93" t="inlineStr">
        <is>
          <t>글로우데이즈 시코르</t>
        </is>
      </c>
      <c r="C708" s="6" t="inlineStr">
        <is>
          <t>앰플</t>
        </is>
      </c>
      <c r="D708" s="93" t="inlineStr">
        <is>
          <t>어성초 80 앰플 30ml</t>
        </is>
      </c>
      <c r="E708" s="6" t="inlineStr">
        <is>
          <t>80앰플 30ml 1개</t>
        </is>
      </c>
      <c r="F708" s="6" t="n">
        <v>201208</v>
      </c>
      <c r="G708" s="6">
        <f>B708&amp;C708&amp;D708&amp;F708</f>
        <v/>
      </c>
      <c r="H708" s="6" t="n">
        <v>28000</v>
      </c>
      <c r="I708" s="30" t="n">
        <v>0</v>
      </c>
      <c r="J708" s="6" t="n">
        <v>3397</v>
      </c>
    </row>
    <row r="709" hidden="1" s="92">
      <c r="B709" s="93" t="inlineStr">
        <is>
          <t>카페24</t>
        </is>
      </c>
      <c r="C709" s="6" t="inlineStr">
        <is>
          <t>토너</t>
        </is>
      </c>
      <c r="D709" s="93" t="inlineStr">
        <is>
          <t>어성초 77 수딩 토너 (클리어패드 세트 구매시 1/11 순차발송 예정)토너(필수)=어성초 77 토너 1개-20% off</t>
        </is>
      </c>
      <c r="E709" s="6" t="inlineStr">
        <is>
          <t>77토너 250ml 1개</t>
        </is>
      </c>
      <c r="F709" s="6" t="n">
        <v>201208</v>
      </c>
      <c r="G709" s="6">
        <f>B709&amp;C709&amp;D709&amp;F709</f>
        <v/>
      </c>
      <c r="H709" s="6" t="n">
        <v>20000</v>
      </c>
      <c r="I709" s="30" t="n">
        <v>0.0585</v>
      </c>
      <c r="J709" s="6" t="n">
        <v>3080</v>
      </c>
    </row>
    <row r="710" hidden="1" s="92">
      <c r="B710" s="93" t="inlineStr">
        <is>
          <t>카페24</t>
        </is>
      </c>
      <c r="C710" s="6" t="inlineStr">
        <is>
          <t>토너</t>
        </is>
      </c>
      <c r="D710" s="93" t="inlineStr">
        <is>
          <t>어성초 77 수딩 토너 (클리어패드 세트 구매시 1/11 순차발송 예정)토너(필수)=어성초 77 토너 2개-30% off (무료배송)</t>
        </is>
      </c>
      <c r="E710" s="6" t="inlineStr">
        <is>
          <t>77토너 250ml 2개</t>
        </is>
      </c>
      <c r="F710" s="6" t="n">
        <v>201208</v>
      </c>
      <c r="G710" s="6">
        <f>B710&amp;C710&amp;D710&amp;F710</f>
        <v/>
      </c>
      <c r="H710" s="6" t="n">
        <v>35000</v>
      </c>
      <c r="I710" s="30" t="n">
        <v>0.0585</v>
      </c>
      <c r="J710" s="6" t="n">
        <v>6160</v>
      </c>
    </row>
    <row r="711" hidden="1" s="92">
      <c r="B711" s="93" t="inlineStr">
        <is>
          <t>카페24</t>
        </is>
      </c>
      <c r="C711" s="6" t="inlineStr">
        <is>
          <t>토너+패드 세트</t>
        </is>
      </c>
      <c r="D711" s="93" t="inlineStr">
        <is>
          <t>어성초 77 수딩 토너 (클리어패드 세트 구매시 1/11 순차발송 예정)토너(필수)=어성초77토너1개 + 어성초77패드1개 -30% off (무료배송)</t>
        </is>
      </c>
      <c r="E711" s="6" t="inlineStr">
        <is>
          <t>77토너 250ml + 77클리어패드 70매</t>
        </is>
      </c>
      <c r="F711" s="6" t="n">
        <v>201208</v>
      </c>
      <c r="G711" s="6">
        <f>B711&amp;C711&amp;D711&amp;F711</f>
        <v/>
      </c>
      <c r="H711" s="6" t="n">
        <v>37100</v>
      </c>
      <c r="I711" s="30" t="n">
        <v>0.0585</v>
      </c>
      <c r="J711" s="6" t="n">
        <v>8092</v>
      </c>
    </row>
    <row r="712" hidden="1" s="92">
      <c r="B712" s="93" t="inlineStr">
        <is>
          <t>카페24</t>
        </is>
      </c>
      <c r="C712" s="6" t="inlineStr">
        <is>
          <t>화장솜</t>
        </is>
      </c>
      <c r="D712" s="93" t="inlineStr">
        <is>
          <t>어성초 77 수딩 토너 (클리어패드 세트 구매시 1/11 순차발송 예정)화장솜(선택)=촉촉 스킨팩 화장솜</t>
        </is>
      </c>
      <c r="E712" s="6" t="inlineStr">
        <is>
          <t>화장솜 60매 1개</t>
        </is>
      </c>
      <c r="F712" s="6" t="n">
        <v>201208</v>
      </c>
      <c r="G712" s="6">
        <f>B712&amp;C712&amp;D712&amp;F712</f>
        <v/>
      </c>
      <c r="H712" s="6" t="n">
        <v>3000</v>
      </c>
      <c r="I712" s="30" t="n">
        <v>0.0585</v>
      </c>
      <c r="J712" s="6" t="n">
        <v>1110</v>
      </c>
    </row>
    <row r="713" hidden="1" s="92">
      <c r="B713" s="93" t="inlineStr">
        <is>
          <t>카페24</t>
        </is>
      </c>
      <c r="C713" s="6" t="inlineStr">
        <is>
          <t>클리어 패드</t>
        </is>
      </c>
      <c r="D713" s="93" t="inlineStr">
        <is>
          <t>어성초 77 클리어 패드 (1/11 순차발송 예정)옵션=어성초 77 클리어 패드 1개-20% off</t>
        </is>
      </c>
      <c r="E713" s="6" t="inlineStr">
        <is>
          <t>77클리어패드 70매 1개</t>
        </is>
      </c>
      <c r="F713" s="6" t="n">
        <v>201208</v>
      </c>
      <c r="G713" s="6">
        <f>B713&amp;C713&amp;D713&amp;F713</f>
        <v/>
      </c>
      <c r="H713" s="6" t="n">
        <v>22400</v>
      </c>
      <c r="I713" s="85" t="n">
        <v>0.0585</v>
      </c>
      <c r="J713" s="6" t="n">
        <v>5012</v>
      </c>
    </row>
    <row r="714" hidden="1" s="92">
      <c r="B714" s="93" t="inlineStr">
        <is>
          <t>카페24</t>
        </is>
      </c>
      <c r="C714" s="6" t="inlineStr">
        <is>
          <t>클리어 패드</t>
        </is>
      </c>
      <c r="D714" s="93" t="inlineStr">
        <is>
          <t>어성초 77 클리어 패드 (1/11 순차발송 예정)옵션=어성초 77 클리어 패드 2개-30% off (무료배송)</t>
        </is>
      </c>
      <c r="E714" s="6" t="inlineStr">
        <is>
          <t>77클리어패드 70매 2개</t>
        </is>
      </c>
      <c r="F714" s="6" t="n">
        <v>201208</v>
      </c>
      <c r="G714" s="6">
        <f>B714&amp;C714&amp;D714&amp;F714</f>
        <v/>
      </c>
      <c r="H714" s="6" t="n">
        <v>39200</v>
      </c>
      <c r="I714" s="85" t="n">
        <v>0.0585</v>
      </c>
      <c r="J714" s="6" t="n">
        <v>10024</v>
      </c>
    </row>
    <row r="715" hidden="1" s="92">
      <c r="B715" s="93" t="inlineStr">
        <is>
          <t>카페24</t>
        </is>
      </c>
      <c r="C715" s="6" t="inlineStr">
        <is>
          <t>토너+패드 세트</t>
        </is>
      </c>
      <c r="D715" s="93" t="inlineStr">
        <is>
          <t>어성초 77 클리어 패드 (1/11 순차발송 예정)옵션=어성초77토너1개+어성초77패드1개-30% off (무료배송)</t>
        </is>
      </c>
      <c r="E715" s="6" t="inlineStr">
        <is>
          <t>77토너 250ml + 77클리어패드 70매</t>
        </is>
      </c>
      <c r="F715" s="6" t="n">
        <v>201208</v>
      </c>
      <c r="G715" s="6">
        <f>B715&amp;C715&amp;D715&amp;F715</f>
        <v/>
      </c>
      <c r="H715" s="6" t="n">
        <v>37100</v>
      </c>
      <c r="I715" s="30" t="n">
        <v>0.0585</v>
      </c>
      <c r="J715" s="6" t="n">
        <v>8092</v>
      </c>
    </row>
    <row r="716" hidden="1" s="92">
      <c r="B716" s="93" t="inlineStr">
        <is>
          <t>카페24</t>
        </is>
      </c>
      <c r="C716" s="6" t="inlineStr">
        <is>
          <t>클리어 패드</t>
        </is>
      </c>
      <c r="D716" s="93" t="inlineStr">
        <is>
          <t>어성초 77 포어 클리어 패드 (1/11 순차발송 예정)옵션=어성초 77 클리어 패드 1개-20% off</t>
        </is>
      </c>
      <c r="E716" s="6" t="inlineStr">
        <is>
          <t>77클리어패드 70매 1개</t>
        </is>
      </c>
      <c r="F716" s="6" t="n">
        <v>201208</v>
      </c>
      <c r="G716" s="6">
        <f>B716&amp;C716&amp;D716&amp;F716</f>
        <v/>
      </c>
      <c r="H716" s="6" t="n">
        <v>22400</v>
      </c>
      <c r="I716" s="85" t="n">
        <v>0.0585</v>
      </c>
      <c r="J716" s="6" t="n">
        <v>5012</v>
      </c>
    </row>
    <row r="717" hidden="1" s="92">
      <c r="B717" s="93" t="inlineStr">
        <is>
          <t>카페24</t>
        </is>
      </c>
      <c r="C717" s="6" t="inlineStr">
        <is>
          <t>클리어 패드</t>
        </is>
      </c>
      <c r="D717" s="93" t="inlineStr">
        <is>
          <t>어성초 77 포어 클리어 패드 (1/11 순차발송 예정)옵션=어성초 77 클리어 패드 2개-30% off (무료배송)</t>
        </is>
      </c>
      <c r="E717" s="6" t="inlineStr">
        <is>
          <t>77클리어패드 70매 2개</t>
        </is>
      </c>
      <c r="F717" s="6" t="n">
        <v>201208</v>
      </c>
      <c r="G717" s="6">
        <f>B717&amp;C717&amp;D717&amp;F717</f>
        <v/>
      </c>
      <c r="H717" s="6" t="n">
        <v>39200</v>
      </c>
      <c r="I717" s="85" t="n">
        <v>0.0585</v>
      </c>
      <c r="J717" s="6" t="n">
        <v>10024</v>
      </c>
    </row>
    <row r="718" hidden="1" s="92">
      <c r="B718" s="93" t="inlineStr">
        <is>
          <t>카페24</t>
        </is>
      </c>
      <c r="C718" s="6" t="inlineStr">
        <is>
          <t>토너+패드 세트</t>
        </is>
      </c>
      <c r="D718" s="93" t="inlineStr">
        <is>
          <t>어성초 77 포어 클리어 패드 (1/11 순차발송 예정)옵션=어성초77토너1개+어성초77패드1개-30% off (무료배송)</t>
        </is>
      </c>
      <c r="E718" s="6" t="inlineStr">
        <is>
          <t>77토너 250ml + 77클리어패드 70매</t>
        </is>
      </c>
      <c r="F718" s="6" t="n">
        <v>201208</v>
      </c>
      <c r="G718" s="6">
        <f>B718&amp;C718&amp;D718&amp;F718</f>
        <v/>
      </c>
      <c r="H718" s="6" t="n">
        <v>37100</v>
      </c>
      <c r="I718" s="30" t="n">
        <v>0.0585</v>
      </c>
      <c r="J718" s="6" t="n">
        <v>8092</v>
      </c>
    </row>
    <row r="719" hidden="1" s="92">
      <c r="B719" s="93" t="inlineStr">
        <is>
          <t>카페24</t>
        </is>
      </c>
      <c r="C719" s="6" t="inlineStr">
        <is>
          <t>클리어 패드</t>
        </is>
      </c>
      <c r="D719" s="93" t="inlineStr">
        <is>
          <t>어성초 77% 패드 (1/11 순차발송 예정)옵션=어성초 77 클리어 패드 1개-20% off</t>
        </is>
      </c>
      <c r="E719" s="6" t="inlineStr">
        <is>
          <t>77클리어패드 70매 1개</t>
        </is>
      </c>
      <c r="F719" s="6" t="n">
        <v>201208</v>
      </c>
      <c r="G719" s="6">
        <f>B719&amp;C719&amp;D719&amp;F719</f>
        <v/>
      </c>
      <c r="H719" s="6" t="n">
        <v>22400</v>
      </c>
      <c r="I719" s="85" t="n">
        <v>0.0585</v>
      </c>
      <c r="J719" s="6" t="n">
        <v>5012</v>
      </c>
    </row>
    <row r="720" hidden="1" s="92">
      <c r="B720" s="93" t="inlineStr">
        <is>
          <t>카페24</t>
        </is>
      </c>
      <c r="C720" s="6" t="inlineStr">
        <is>
          <t>클리어 패드</t>
        </is>
      </c>
      <c r="D720" s="93" t="inlineStr">
        <is>
          <t>어성초 77% 패드 (1/11 순차발송 예정)옵션=어성초 77 클리어 패드 2개-30% off (무료배송)</t>
        </is>
      </c>
      <c r="E720" s="6" t="inlineStr">
        <is>
          <t>77클리어패드 70매 2개</t>
        </is>
      </c>
      <c r="F720" s="6" t="n">
        <v>201208</v>
      </c>
      <c r="G720" s="6">
        <f>B720&amp;C720&amp;D720&amp;F720</f>
        <v/>
      </c>
      <c r="H720" s="6" t="n">
        <v>39200</v>
      </c>
      <c r="I720" s="85" t="n">
        <v>0.0585</v>
      </c>
      <c r="J720" s="6" t="n">
        <v>10024</v>
      </c>
    </row>
    <row r="721" hidden="1" s="92">
      <c r="B721" s="93" t="inlineStr">
        <is>
          <t>카페24</t>
        </is>
      </c>
      <c r="C721" s="6" t="inlineStr">
        <is>
          <t>토너+패드 세트</t>
        </is>
      </c>
      <c r="D721" s="93" t="inlineStr">
        <is>
          <t>어성초 77% 패드 (1/11 순차발송 예정)옵션=어성초77토너1개+어성초77패드1개-30% off (무료배송)</t>
        </is>
      </c>
      <c r="E721" s="6" t="inlineStr">
        <is>
          <t>77토너 250ml + 77클리어패드 70매</t>
        </is>
      </c>
      <c r="F721" s="6" t="n">
        <v>201208</v>
      </c>
      <c r="G721" s="6">
        <f>B721&amp;C721&amp;D721&amp;F721</f>
        <v/>
      </c>
      <c r="H721" s="6" t="n">
        <v>37100</v>
      </c>
      <c r="I721" s="30" t="n">
        <v>0.0585</v>
      </c>
      <c r="J721" s="6" t="n">
        <v>8092</v>
      </c>
    </row>
    <row r="722" hidden="1" s="92">
      <c r="B722" s="93" t="inlineStr">
        <is>
          <t>카페24</t>
        </is>
      </c>
      <c r="C722" s="6" t="inlineStr">
        <is>
          <t>잡티마스크팩</t>
        </is>
      </c>
      <c r="D722" s="93" t="inlineStr">
        <is>
          <t>청귤 비타 잡티 마스크옵션=청귤 비타 잡티 마스크 1장</t>
        </is>
      </c>
      <c r="E722" s="93" t="inlineStr">
        <is>
          <t>잡티마스크팩 1장</t>
        </is>
      </c>
      <c r="F722" s="6" t="n">
        <v>201208</v>
      </c>
      <c r="G722" s="6">
        <f>B722&amp;C722&amp;D722&amp;F722</f>
        <v/>
      </c>
      <c r="H722" s="6" t="n">
        <v>4000</v>
      </c>
      <c r="I722" s="30" t="n">
        <v>0.0585</v>
      </c>
      <c r="J722" s="6" t="n">
        <v>317</v>
      </c>
    </row>
    <row r="723" hidden="1" s="92">
      <c r="B723" s="93" t="inlineStr">
        <is>
          <t>카페24</t>
        </is>
      </c>
      <c r="C723" s="6" t="inlineStr">
        <is>
          <t>잡티마스크팩</t>
        </is>
      </c>
      <c r="D723" s="93" t="inlineStr">
        <is>
          <t>청귤 비타 잡티 마스크옵션=청귤 비타 잡티 마스크 10장(50% off)</t>
        </is>
      </c>
      <c r="E723" s="93" t="inlineStr">
        <is>
          <t>잡티마스크팩 10장</t>
        </is>
      </c>
      <c r="F723" s="6" t="n">
        <v>201208</v>
      </c>
      <c r="G723" s="6">
        <f>B723&amp;C723&amp;D723&amp;F723</f>
        <v/>
      </c>
      <c r="H723" s="6" t="n">
        <v>20000</v>
      </c>
      <c r="I723" s="30" t="n">
        <v>0.0585</v>
      </c>
      <c r="J723" s="6" t="n">
        <v>3167</v>
      </c>
    </row>
    <row r="724" hidden="1" s="92">
      <c r="B724" s="6" t="inlineStr">
        <is>
          <t>카페24</t>
        </is>
      </c>
      <c r="C724" s="6" t="inlineStr">
        <is>
          <t>앰플</t>
        </is>
      </c>
      <c r="D724" s="93" t="inlineStr">
        <is>
          <t>어성초 80 수분 진정 앰플옵션=어성초 80 앰플 2개 - 27%off (무료배송)</t>
        </is>
      </c>
      <c r="E724" s="6" t="inlineStr">
        <is>
          <t>80앰플 30ml 2개</t>
        </is>
      </c>
      <c r="F724" s="6" t="n">
        <v>201208</v>
      </c>
      <c r="G724" s="6">
        <f>B724&amp;C724&amp;D724&amp;F724</f>
        <v/>
      </c>
      <c r="H724" s="6" t="n">
        <v>48000</v>
      </c>
      <c r="I724" s="30" t="n">
        <v>0.0585</v>
      </c>
      <c r="J724" s="6" t="n">
        <v>6794</v>
      </c>
    </row>
    <row r="725" hidden="1" s="92">
      <c r="B725" s="93" t="inlineStr">
        <is>
          <t>카페24</t>
        </is>
      </c>
      <c r="C725" s="6" t="inlineStr">
        <is>
          <t>토너</t>
        </is>
      </c>
      <c r="D725" s="93" t="inlineStr">
        <is>
          <t>어성초 77 수딩 토너 (클리어패드 세트 구매시 1/11 순차발송 예정)옵션=어성초 77 토너 1개-20% off</t>
        </is>
      </c>
      <c r="E725" s="6" t="inlineStr">
        <is>
          <t>77토너 250ml 1개</t>
        </is>
      </c>
      <c r="F725" s="6" t="n">
        <v>201208</v>
      </c>
      <c r="G725" s="6">
        <f>B725&amp;C725&amp;D725&amp;F725</f>
        <v/>
      </c>
      <c r="H725" s="6" t="n">
        <v>20000</v>
      </c>
      <c r="I725" s="30" t="n">
        <v>0.0585</v>
      </c>
      <c r="J725" s="6" t="n">
        <v>3080</v>
      </c>
    </row>
    <row r="726" hidden="1" s="92">
      <c r="B726" s="93" t="inlineStr">
        <is>
          <t>카페24</t>
        </is>
      </c>
      <c r="C726" s="6" t="inlineStr">
        <is>
          <t>토너</t>
        </is>
      </c>
      <c r="D726" s="93" t="inlineStr">
        <is>
          <t>어성초 77 수딩 토너 (클리어패드 세트 구매시 1/11 순차발송 예정)옵션=어성초 77 토너 2개-30% off (무료배송)</t>
        </is>
      </c>
      <c r="E726" s="6" t="inlineStr">
        <is>
          <t>77토너 250ml 2개</t>
        </is>
      </c>
      <c r="F726" s="6" t="n">
        <v>201208</v>
      </c>
      <c r="G726" s="6">
        <f>B726&amp;C726&amp;D726&amp;F726</f>
        <v/>
      </c>
      <c r="H726" s="6" t="n">
        <v>35000</v>
      </c>
      <c r="I726" s="30" t="n">
        <v>0.0585</v>
      </c>
      <c r="J726" s="6" t="n">
        <v>6160</v>
      </c>
    </row>
    <row r="727" hidden="1" s="92">
      <c r="B727" s="93" t="inlineStr">
        <is>
          <t>카페24</t>
        </is>
      </c>
      <c r="C727" s="6" t="inlineStr">
        <is>
          <t>토너+패드 세트</t>
        </is>
      </c>
      <c r="D727" s="93" t="inlineStr">
        <is>
          <t>어성초 77 수딩 토너 (클리어패드 세트 구매시 1/11 순차발송 예정)옵션=어성초 77토너1개 + 어성초77패드1개 -30% off (무료배송)</t>
        </is>
      </c>
      <c r="E727" s="6" t="inlineStr">
        <is>
          <t>77토너 250ml + 77클리어패드 70매</t>
        </is>
      </c>
      <c r="F727" s="6" t="n">
        <v>201208</v>
      </c>
      <c r="G727" s="6">
        <f>B727&amp;C727&amp;D727&amp;F727</f>
        <v/>
      </c>
      <c r="H727" s="6" t="n">
        <v>37100</v>
      </c>
      <c r="I727" s="30" t="n">
        <v>0.0585</v>
      </c>
      <c r="J727" s="6" t="n">
        <v>8092</v>
      </c>
    </row>
    <row r="728" hidden="1" s="92">
      <c r="B728" s="93" t="inlineStr">
        <is>
          <t>카페24</t>
        </is>
      </c>
      <c r="C728" s="6" t="inlineStr">
        <is>
          <t>클리어 패드</t>
        </is>
      </c>
      <c r="D728" s="93" t="inlineStr">
        <is>
          <t>어성초 77 클리어 패드 (1/11 순차발송 예정)옵션=어성초 77 클리어 패드 3개-35% off (무료배송)</t>
        </is>
      </c>
      <c r="E728" s="6" t="inlineStr">
        <is>
          <t>77클리어패드 70매 3개</t>
        </is>
      </c>
      <c r="F728" s="6" t="n">
        <v>201208</v>
      </c>
      <c r="G728" s="6">
        <f>B728&amp;C728&amp;D728&amp;F728</f>
        <v/>
      </c>
      <c r="H728" s="6" t="n">
        <v>54600</v>
      </c>
      <c r="I728" s="30" t="n">
        <v>0.0585</v>
      </c>
      <c r="J728" s="6" t="n">
        <v>9240</v>
      </c>
    </row>
    <row r="729" hidden="1" s="92">
      <c r="B729" s="93" t="inlineStr">
        <is>
          <t>카페24</t>
        </is>
      </c>
      <c r="C729" s="6" t="inlineStr">
        <is>
          <t>클리어 패드</t>
        </is>
      </c>
      <c r="D729" s="93" t="inlineStr">
        <is>
          <t>어성초 77 포어 클리어 패드 (1/11 순차발송 예정)옵션=어성초 77 클리어 패드 3개-35% off (무료배송)</t>
        </is>
      </c>
      <c r="E729" s="6" t="inlineStr">
        <is>
          <t>77클리어패드 70매 3개</t>
        </is>
      </c>
      <c r="F729" s="6" t="n">
        <v>201208</v>
      </c>
      <c r="G729" s="6">
        <f>B729&amp;C729&amp;D729&amp;F729</f>
        <v/>
      </c>
      <c r="H729" s="6" t="n">
        <v>54600</v>
      </c>
      <c r="I729" s="30" t="n">
        <v>0.0585</v>
      </c>
      <c r="J729" s="6" t="n">
        <v>9240</v>
      </c>
    </row>
    <row r="730" hidden="1" s="92">
      <c r="B730" s="93" t="inlineStr">
        <is>
          <t>카페24</t>
        </is>
      </c>
      <c r="C730" s="6" t="inlineStr">
        <is>
          <t>클리어 패드</t>
        </is>
      </c>
      <c r="D730" s="93" t="inlineStr">
        <is>
          <t>어성초 77% 패드 (1/11 순차발송 예정)옵션=어성초 77 클리어 패드 3개-35% off (무료배송)</t>
        </is>
      </c>
      <c r="E730" s="6" t="inlineStr">
        <is>
          <t>77클리어패드 70매 3개</t>
        </is>
      </c>
      <c r="F730" s="6" t="n">
        <v>201208</v>
      </c>
      <c r="G730" s="6">
        <f>B730&amp;C730&amp;D730&amp;F730</f>
        <v/>
      </c>
      <c r="H730" s="6" t="n">
        <v>54600</v>
      </c>
      <c r="I730" s="30" t="n">
        <v>0.0585</v>
      </c>
      <c r="J730" s="6" t="n">
        <v>9240</v>
      </c>
    </row>
    <row r="731" hidden="1" s="92">
      <c r="B731" s="93" t="inlineStr">
        <is>
          <t>아누아 CS</t>
        </is>
      </c>
      <c r="C731" s="6" t="inlineStr">
        <is>
          <t>클렌징폼</t>
        </is>
      </c>
      <c r="D731" s="93" t="inlineStr">
        <is>
          <t>어성초 클렌징폼 120ml</t>
        </is>
      </c>
      <c r="E731" s="6" t="inlineStr">
        <is>
          <t>어성초클렌징폼 120ml 1개</t>
        </is>
      </c>
      <c r="F731" s="6" t="n">
        <v>201208</v>
      </c>
      <c r="G731" s="6">
        <f>B731&amp;C731&amp;D731&amp;F731</f>
        <v/>
      </c>
      <c r="H731" s="6" t="n">
        <v>20000</v>
      </c>
      <c r="I731" s="30" t="n">
        <v>0</v>
      </c>
      <c r="J731" s="6" t="n">
        <v>2750</v>
      </c>
    </row>
    <row r="732" hidden="1" s="92">
      <c r="B732" s="93" t="inlineStr">
        <is>
          <t>카페24</t>
        </is>
      </c>
      <c r="C732" s="6" t="inlineStr">
        <is>
          <t>토너</t>
        </is>
      </c>
      <c r="D732" s="93" t="inlineStr">
        <is>
          <t>어성초 77 수딩 토너옵션=어성초 77 토너 1개-20% off</t>
        </is>
      </c>
      <c r="E732" s="6" t="inlineStr">
        <is>
          <t>77토너 250ml 1개</t>
        </is>
      </c>
      <c r="F732" s="6" t="n">
        <v>201208</v>
      </c>
      <c r="G732" s="6">
        <f>B732&amp;C732&amp;D732&amp;F732</f>
        <v/>
      </c>
      <c r="H732" s="6" t="n">
        <v>20000</v>
      </c>
      <c r="I732" s="30" t="n">
        <v>0.0585</v>
      </c>
      <c r="J732" s="6" t="n">
        <v>3080</v>
      </c>
    </row>
    <row r="733" hidden="1" s="92">
      <c r="B733" s="93" t="inlineStr">
        <is>
          <t>카페24</t>
        </is>
      </c>
      <c r="C733" s="6" t="inlineStr">
        <is>
          <t>토너</t>
        </is>
      </c>
      <c r="D733" s="93" t="inlineStr">
        <is>
          <t>어성초 77 수딩 토너옵션=어성초 77 토너 2개-30% off (무료배송)</t>
        </is>
      </c>
      <c r="E733" s="6" t="inlineStr">
        <is>
          <t>77토너 250ml 2개</t>
        </is>
      </c>
      <c r="F733" s="6" t="n">
        <v>201208</v>
      </c>
      <c r="G733" s="6">
        <f>B733&amp;C733&amp;D733&amp;F733</f>
        <v/>
      </c>
      <c r="H733" s="6" t="n">
        <v>35000</v>
      </c>
      <c r="I733" s="30" t="n">
        <v>0.0585</v>
      </c>
      <c r="J733" s="6" t="n">
        <v>6160</v>
      </c>
    </row>
    <row r="734" hidden="1" s="92">
      <c r="B734" s="93" t="inlineStr">
        <is>
          <t>카페24</t>
        </is>
      </c>
      <c r="C734" s="6" t="inlineStr">
        <is>
          <t>토너+패드 세트</t>
        </is>
      </c>
      <c r="D734" s="93" t="inlineStr">
        <is>
          <t>어성초 77 수딩 토너옵션=어성초 77토너1개 + 어성초77패드1개 -30% off (무료배송)</t>
        </is>
      </c>
      <c r="E734" s="6" t="inlineStr">
        <is>
          <t>77토너 250ml + 77클리어패드 70매</t>
        </is>
      </c>
      <c r="F734" s="6" t="n">
        <v>201208</v>
      </c>
      <c r="G734" s="6">
        <f>B734&amp;C734&amp;D734&amp;F734</f>
        <v/>
      </c>
      <c r="H734" s="6" t="n">
        <v>37100</v>
      </c>
      <c r="I734" s="30" t="n">
        <v>0.0585</v>
      </c>
      <c r="J734" s="6" t="n">
        <v>8092</v>
      </c>
    </row>
    <row r="735" hidden="1" s="92">
      <c r="B735" s="93" t="inlineStr">
        <is>
          <t>카페24</t>
        </is>
      </c>
      <c r="C735" s="6" t="inlineStr">
        <is>
          <t>클리어 패드</t>
        </is>
      </c>
      <c r="D735" s="93" t="inlineStr">
        <is>
          <t>어성초 77 클리어 패드옵션=어성초 77 클리어 패드 3개-35% off (무료배송)</t>
        </is>
      </c>
      <c r="E735" s="6" t="inlineStr">
        <is>
          <t>77클리어패드 70매 3개</t>
        </is>
      </c>
      <c r="F735" s="6" t="n">
        <v>201208</v>
      </c>
      <c r="G735" s="6">
        <f>B735&amp;C735&amp;D735&amp;F735</f>
        <v/>
      </c>
      <c r="H735" s="6" t="n">
        <v>54600</v>
      </c>
      <c r="I735" s="30" t="n">
        <v>0.0585</v>
      </c>
      <c r="J735" s="6" t="n">
        <v>9240</v>
      </c>
    </row>
    <row r="736" hidden="1" s="92">
      <c r="B736" s="93" t="inlineStr">
        <is>
          <t>카페24</t>
        </is>
      </c>
      <c r="C736" s="6" t="inlineStr">
        <is>
          <t>클리어 패드</t>
        </is>
      </c>
      <c r="D736" s="93" t="inlineStr">
        <is>
          <t>어성초 77% 패드옵션=어성초 77 클리어 패드 3개-35% off (무료배송)</t>
        </is>
      </c>
      <c r="E736" s="6" t="inlineStr">
        <is>
          <t>77클리어패드 70매 3개</t>
        </is>
      </c>
      <c r="F736" s="6" t="n">
        <v>201208</v>
      </c>
      <c r="G736" s="6">
        <f>B736&amp;C736&amp;D736&amp;F736</f>
        <v/>
      </c>
      <c r="H736" s="6" t="n">
        <v>54600</v>
      </c>
      <c r="I736" s="30" t="n">
        <v>0.0585</v>
      </c>
      <c r="J736" s="6" t="n">
        <v>9240</v>
      </c>
    </row>
    <row r="737" hidden="1" s="92">
      <c r="B737" s="93" t="inlineStr">
        <is>
          <t>카페24</t>
        </is>
      </c>
      <c r="C737" s="6" t="inlineStr">
        <is>
          <t>클리어 패드</t>
        </is>
      </c>
      <c r="D737" s="93" t="inlineStr">
        <is>
          <t>어성초 77 포어 클리어 패드옵션=어성초 77 클리어 패드 3개-35% off (무료배송)</t>
        </is>
      </c>
      <c r="E737" s="6" t="inlineStr">
        <is>
          <t>77클리어패드 70매 3개</t>
        </is>
      </c>
      <c r="F737" s="6" t="n">
        <v>201208</v>
      </c>
      <c r="G737" s="6">
        <f>B737&amp;C737&amp;D737&amp;F737</f>
        <v/>
      </c>
      <c r="H737" s="6" t="n">
        <v>54600</v>
      </c>
      <c r="I737" s="30" t="n">
        <v>0.0585</v>
      </c>
      <c r="J737" s="6" t="n">
        <v>9240</v>
      </c>
    </row>
    <row r="738" hidden="1" s="92">
      <c r="B738" s="93" t="inlineStr">
        <is>
          <t>카페24</t>
        </is>
      </c>
      <c r="C738" s="6" t="inlineStr">
        <is>
          <t>토너</t>
        </is>
      </c>
      <c r="D738" s="93" t="inlineStr">
        <is>
          <t>대용량 어성초 77 수딩 토너 500ml옵션=대용량 어성초 77 토너 1개 - 27% OFF</t>
        </is>
      </c>
      <c r="E738" s="6" t="inlineStr">
        <is>
          <t>77토너 500ml 1개</t>
        </is>
      </c>
      <c r="F738" s="6" t="n">
        <v>201208</v>
      </c>
      <c r="G738" s="6">
        <f>B738&amp;C738&amp;D738&amp;F738</f>
        <v/>
      </c>
      <c r="H738" s="6" t="n">
        <v>33000</v>
      </c>
      <c r="I738" s="30" t="n">
        <v>0.0585</v>
      </c>
      <c r="J738" s="6" t="n">
        <v>4330</v>
      </c>
    </row>
    <row r="739" hidden="1" s="92">
      <c r="B739" s="93" t="inlineStr">
        <is>
          <t>카페24</t>
        </is>
      </c>
      <c r="C739" s="6" t="inlineStr">
        <is>
          <t>화장솜</t>
        </is>
      </c>
      <c r="D739" s="93" t="inlineStr">
        <is>
          <t>대용량 어성초 77 수딩 토너 500ml화장솜(선택)=촉촉 스킨팩 화장솜</t>
        </is>
      </c>
      <c r="E739" s="6" t="inlineStr">
        <is>
          <t>화장솜 60매 1개</t>
        </is>
      </c>
      <c r="F739" s="6" t="n">
        <v>201208</v>
      </c>
      <c r="G739" s="6">
        <f>B739&amp;C739&amp;D739&amp;F739</f>
        <v/>
      </c>
      <c r="H739" s="6" t="n">
        <v>3000</v>
      </c>
      <c r="I739" s="30" t="n">
        <v>0.0585</v>
      </c>
      <c r="J739" s="6" t="n">
        <v>1110</v>
      </c>
    </row>
    <row r="740" hidden="1" s="92">
      <c r="B740" s="93" t="inlineStr">
        <is>
          <t>카페24</t>
        </is>
      </c>
      <c r="C740" s="6" t="inlineStr">
        <is>
          <t>클리어 패드</t>
        </is>
      </c>
      <c r="D740" s="93" t="inlineStr">
        <is>
          <t>[01/27 순차발송] 어성초 77 클리어 패드옵션=어성초 77 클리어 패드 1개-20% off</t>
        </is>
      </c>
      <c r="E740" s="6" t="inlineStr">
        <is>
          <t>77클리어패드 70매 1개</t>
        </is>
      </c>
      <c r="F740" s="6" t="n">
        <v>201208</v>
      </c>
      <c r="G740" s="6">
        <f>B740&amp;C740&amp;D740&amp;F740</f>
        <v/>
      </c>
      <c r="H740" s="6" t="n">
        <v>22400</v>
      </c>
      <c r="I740" s="85" t="n">
        <v>0.0585</v>
      </c>
      <c r="J740" s="6" t="n">
        <v>5012</v>
      </c>
    </row>
    <row r="741" hidden="1" s="92">
      <c r="B741" s="93" t="inlineStr">
        <is>
          <t>카페24</t>
        </is>
      </c>
      <c r="C741" s="6" t="inlineStr">
        <is>
          <t>클리어 패드</t>
        </is>
      </c>
      <c r="D741" s="93" t="inlineStr">
        <is>
          <t>[01/27 순차발송] 어성초 77 클리어 패드옵션=어성초 77 클리어 패드 2개-30% off (무료배송)</t>
        </is>
      </c>
      <c r="E741" s="6" t="inlineStr">
        <is>
          <t>77클리어패드 70매 2개</t>
        </is>
      </c>
      <c r="F741" s="6" t="n">
        <v>201208</v>
      </c>
      <c r="G741" s="6">
        <f>B741&amp;C741&amp;D741&amp;F741</f>
        <v/>
      </c>
      <c r="H741" s="6" t="n">
        <v>39200</v>
      </c>
      <c r="I741" s="85" t="n">
        <v>0.0585</v>
      </c>
      <c r="J741" s="6" t="n">
        <v>10024</v>
      </c>
    </row>
    <row r="742" hidden="1" s="92">
      <c r="B742" s="93" t="inlineStr">
        <is>
          <t>카페24</t>
        </is>
      </c>
      <c r="C742" s="6" t="inlineStr">
        <is>
          <t>클리어 패드</t>
        </is>
      </c>
      <c r="D742" s="93" t="inlineStr">
        <is>
          <t>[01/27 순차발송] 어성초 77 클리어 패드옵션=어성초 77 클리어 패드 2+1 EVENT (무료배송)</t>
        </is>
      </c>
      <c r="E742" s="6" t="inlineStr">
        <is>
          <t>77클리어패드 70매 3개</t>
        </is>
      </c>
      <c r="F742" s="6" t="n">
        <v>201208</v>
      </c>
      <c r="G742" s="6">
        <f>B742&amp;C742&amp;D742&amp;F742</f>
        <v/>
      </c>
      <c r="H742" s="6" t="n">
        <v>54600</v>
      </c>
      <c r="I742" s="85" t="n">
        <v>0.0585</v>
      </c>
      <c r="J742" s="6" t="n">
        <v>9240</v>
      </c>
    </row>
    <row r="743" hidden="1" s="92">
      <c r="B743" s="93" t="inlineStr">
        <is>
          <t>카페24</t>
        </is>
      </c>
      <c r="C743" s="6" t="inlineStr">
        <is>
          <t>토너+패드 세트</t>
        </is>
      </c>
      <c r="D743" s="93" t="inlineStr">
        <is>
          <t>[01/27 순차발송] 어성초 77 클리어 패드옵션=어성초77토너1개+어성초77패드1개-30% off (무료배송)</t>
        </is>
      </c>
      <c r="E743" s="6" t="inlineStr">
        <is>
          <t>77토너 250ml + 77클리어패드 70매</t>
        </is>
      </c>
      <c r="F743" s="6" t="n">
        <v>201208</v>
      </c>
      <c r="G743" s="6">
        <f>B743&amp;C743&amp;D743&amp;F743</f>
        <v/>
      </c>
      <c r="H743" s="6" t="n">
        <v>37100</v>
      </c>
      <c r="I743" s="30" t="n">
        <v>0.0585</v>
      </c>
      <c r="J743" s="6" t="n">
        <v>8092</v>
      </c>
    </row>
    <row r="744" hidden="1" s="92">
      <c r="B744" s="93" t="inlineStr">
        <is>
          <t>카페24</t>
        </is>
      </c>
      <c r="C744" s="6" t="inlineStr">
        <is>
          <t>클리어 패드</t>
        </is>
      </c>
      <c r="D744" s="93" t="inlineStr">
        <is>
          <t>[01/27 순차발송] 어성초 77 포어 클리어 패드옵션=어성초 77 클리어 패드 1개-20% off</t>
        </is>
      </c>
      <c r="E744" s="6" t="inlineStr">
        <is>
          <t>77클리어패드 70매 1개</t>
        </is>
      </c>
      <c r="F744" s="6" t="n">
        <v>201208</v>
      </c>
      <c r="G744" s="6">
        <f>B744&amp;C744&amp;D744&amp;F744</f>
        <v/>
      </c>
      <c r="H744" s="6" t="n">
        <v>22400</v>
      </c>
      <c r="I744" s="85" t="n">
        <v>0.0585</v>
      </c>
      <c r="J744" s="6" t="n">
        <v>5012</v>
      </c>
    </row>
    <row r="745" hidden="1" s="92">
      <c r="B745" s="93" t="inlineStr">
        <is>
          <t>카페24</t>
        </is>
      </c>
      <c r="C745" s="6" t="inlineStr">
        <is>
          <t>클리어 패드</t>
        </is>
      </c>
      <c r="D745" s="93" t="inlineStr">
        <is>
          <t>[01/27 순차발송] 어성초 77 포어 클리어 패드옵션=어성초 77 클리어 패드 2개-30% off (무료배송)</t>
        </is>
      </c>
      <c r="E745" s="6" t="inlineStr">
        <is>
          <t>77클리어패드 70매 2개</t>
        </is>
      </c>
      <c r="F745" s="6" t="n">
        <v>201208</v>
      </c>
      <c r="G745" s="6">
        <f>B745&amp;C745&amp;D745&amp;F745</f>
        <v/>
      </c>
      <c r="H745" s="6" t="n">
        <v>39200</v>
      </c>
      <c r="I745" s="85" t="n">
        <v>0.0585</v>
      </c>
      <c r="J745" s="6" t="n">
        <v>10024</v>
      </c>
    </row>
    <row r="746" hidden="1" s="92">
      <c r="B746" s="93" t="inlineStr">
        <is>
          <t>카페24</t>
        </is>
      </c>
      <c r="C746" s="6" t="inlineStr">
        <is>
          <t>클리어 패드</t>
        </is>
      </c>
      <c r="D746" s="93" t="inlineStr">
        <is>
          <t>[01/27 순차발송] 어성초 77 포어 클리어 패드옵션=어성초 77 클리어 패드 2+1 EVENT (무료배송)</t>
        </is>
      </c>
      <c r="E746" s="6" t="inlineStr">
        <is>
          <t>77클리어패드 70매 3개</t>
        </is>
      </c>
      <c r="F746" s="6" t="n">
        <v>201208</v>
      </c>
      <c r="G746" s="6">
        <f>B746&amp;C746&amp;D746&amp;F746</f>
        <v/>
      </c>
      <c r="H746" s="6" t="n">
        <v>54600</v>
      </c>
      <c r="I746" s="85" t="n">
        <v>0.0585</v>
      </c>
      <c r="J746" s="6" t="n">
        <v>9240</v>
      </c>
    </row>
    <row r="747" hidden="1" s="92">
      <c r="B747" s="93" t="inlineStr">
        <is>
          <t>카페24</t>
        </is>
      </c>
      <c r="C747" s="6" t="inlineStr">
        <is>
          <t>토너+패드 세트</t>
        </is>
      </c>
      <c r="D747" s="93" t="inlineStr">
        <is>
          <t>[01/27 순차발송] 어성초 77 포어 클리어 패드옵션=어성초77토너1개+어성초77패드1개-30% off (무료배송)</t>
        </is>
      </c>
      <c r="E747" s="6" t="inlineStr">
        <is>
          <t>77토너 250ml + 77클리어패드 70매</t>
        </is>
      </c>
      <c r="F747" s="6" t="n">
        <v>201208</v>
      </c>
      <c r="G747" s="6">
        <f>B747&amp;C747&amp;D747&amp;F747</f>
        <v/>
      </c>
      <c r="H747" s="6" t="n">
        <v>37100</v>
      </c>
      <c r="I747" s="30" t="n">
        <v>0.0585</v>
      </c>
      <c r="J747" s="6" t="n">
        <v>8092</v>
      </c>
    </row>
    <row r="748" hidden="1" s="92">
      <c r="B748" s="93" t="inlineStr">
        <is>
          <t>카페24</t>
        </is>
      </c>
      <c r="C748" s="6" t="inlineStr">
        <is>
          <t>클리어 패드</t>
        </is>
      </c>
      <c r="D748" s="93" t="inlineStr">
        <is>
          <t>[01/27 순차발송] 어성초 77% 패드옵션=어성초 77 클리어 패드 1개-20% off</t>
        </is>
      </c>
      <c r="E748" s="6" t="inlineStr">
        <is>
          <t>77클리어패드 70매 1개</t>
        </is>
      </c>
      <c r="F748" s="6" t="n">
        <v>201208</v>
      </c>
      <c r="G748" s="6">
        <f>B748&amp;C748&amp;D748&amp;F748</f>
        <v/>
      </c>
      <c r="H748" s="6" t="n">
        <v>22400</v>
      </c>
      <c r="I748" s="85" t="n">
        <v>0.0585</v>
      </c>
      <c r="J748" s="6" t="n">
        <v>5012</v>
      </c>
    </row>
    <row r="749" hidden="1" s="92">
      <c r="B749" s="93" t="inlineStr">
        <is>
          <t>카페24</t>
        </is>
      </c>
      <c r="C749" s="6" t="inlineStr">
        <is>
          <t>클리어 패드</t>
        </is>
      </c>
      <c r="D749" s="93" t="inlineStr">
        <is>
          <t>[01/27 순차발송] 어성초 77% 패드옵션=어성초 77 클리어 패드 2개-30% off (무료배송)</t>
        </is>
      </c>
      <c r="E749" s="6" t="inlineStr">
        <is>
          <t>77클리어패드 70매 2개</t>
        </is>
      </c>
      <c r="F749" s="6" t="n">
        <v>201208</v>
      </c>
      <c r="G749" s="6">
        <f>B749&amp;C749&amp;D749&amp;F749</f>
        <v/>
      </c>
      <c r="H749" s="6" t="n">
        <v>39200</v>
      </c>
      <c r="I749" s="85" t="n">
        <v>0.0585</v>
      </c>
      <c r="J749" s="6" t="n">
        <v>10024</v>
      </c>
    </row>
    <row r="750" hidden="1" s="92">
      <c r="B750" s="93" t="inlineStr">
        <is>
          <t>카페24</t>
        </is>
      </c>
      <c r="C750" s="6" t="inlineStr">
        <is>
          <t>클리어 패드</t>
        </is>
      </c>
      <c r="D750" s="93" t="inlineStr">
        <is>
          <t>[01/27 순차발송] 어성초 77% 패드옵션=어성초 77 클리어 패드 2+1 EVENT (무료배송)</t>
        </is>
      </c>
      <c r="E750" s="6" t="inlineStr">
        <is>
          <t>77클리어패드 70매 3개</t>
        </is>
      </c>
      <c r="F750" s="6" t="n">
        <v>201208</v>
      </c>
      <c r="G750" s="6">
        <f>B750&amp;C750&amp;D750&amp;F750</f>
        <v/>
      </c>
      <c r="H750" s="6" t="n">
        <v>54600</v>
      </c>
      <c r="I750" s="85" t="n">
        <v>0.0585</v>
      </c>
      <c r="J750" s="6" t="n">
        <v>9240</v>
      </c>
    </row>
    <row r="751" hidden="1" s="92">
      <c r="B751" s="93" t="inlineStr">
        <is>
          <t>카페24</t>
        </is>
      </c>
      <c r="C751" s="6" t="inlineStr">
        <is>
          <t>토너+패드 세트</t>
        </is>
      </c>
      <c r="D751" s="93" t="inlineStr">
        <is>
          <t>[01/27 순차발송] 어성초 77% 패드옵션=어성초77토너1개+어성초77패드1개-30% off (무료배송)</t>
        </is>
      </c>
      <c r="E751" s="6" t="inlineStr">
        <is>
          <t>77토너 250ml + 77클리어패드 70매</t>
        </is>
      </c>
      <c r="F751" s="6" t="n">
        <v>201208</v>
      </c>
      <c r="G751" s="6">
        <f>B751&amp;C751&amp;D751&amp;F751</f>
        <v/>
      </c>
      <c r="H751" s="6" t="n">
        <v>37100</v>
      </c>
      <c r="I751" s="30" t="n">
        <v>0.0585</v>
      </c>
      <c r="J751" s="6" t="n">
        <v>8092</v>
      </c>
    </row>
    <row r="752" hidden="1" s="92">
      <c r="B752" s="93" t="inlineStr">
        <is>
          <t>카페24</t>
        </is>
      </c>
      <c r="C752" s="6" t="inlineStr">
        <is>
          <t>토너</t>
        </is>
      </c>
      <c r="D752" s="93" t="inlineStr">
        <is>
          <t>어성초 77 수딩 토너옵션=</t>
        </is>
      </c>
      <c r="E752" s="6" t="inlineStr">
        <is>
          <t>77토너 250ml 1개</t>
        </is>
      </c>
      <c r="F752" s="6" t="n">
        <v>201208</v>
      </c>
      <c r="G752" s="6">
        <f>B752&amp;C752&amp;D752&amp;F752</f>
        <v/>
      </c>
      <c r="H752" s="6" t="n">
        <v>20000</v>
      </c>
      <c r="I752" s="30" t="n">
        <v>0.0585</v>
      </c>
      <c r="J752" s="6" t="n">
        <v>3080</v>
      </c>
    </row>
    <row r="753" hidden="1" s="92">
      <c r="B753" s="93" t="inlineStr">
        <is>
          <t>카페24</t>
        </is>
      </c>
      <c r="C753" s="6" t="inlineStr">
        <is>
          <t>토너</t>
        </is>
      </c>
      <c r="D753" s="93" t="inlineStr">
        <is>
          <t>어성초 77 수딩 토너옵션=BEST어성초 77 토너 2개-30% off (무료배송)</t>
        </is>
      </c>
      <c r="E753" s="6" t="inlineStr">
        <is>
          <t>77토너 250ml 2개</t>
        </is>
      </c>
      <c r="F753" s="6" t="n">
        <v>201208</v>
      </c>
      <c r="G753" s="6">
        <f>B753&amp;C753&amp;D753&amp;F753</f>
        <v/>
      </c>
      <c r="H753" s="6" t="n">
        <v>35000</v>
      </c>
      <c r="I753" s="30" t="n">
        <v>0.0585</v>
      </c>
      <c r="J753" s="6" t="n">
        <v>6160</v>
      </c>
    </row>
    <row r="754" hidden="1" s="92">
      <c r="B754" s="93" t="inlineStr">
        <is>
          <t>카페24</t>
        </is>
      </c>
      <c r="C754" s="6" t="inlineStr">
        <is>
          <t>잡티마스크팩</t>
        </is>
      </c>
      <c r="D754" s="93" t="inlineStr">
        <is>
          <t>청귤 비타 잡티 마스크옵션=청귤 비타 잡티 마스크 10장 (50% off)</t>
        </is>
      </c>
      <c r="E754" s="93" t="inlineStr">
        <is>
          <t>잡티마스크팩 10장</t>
        </is>
      </c>
      <c r="F754" s="6" t="n">
        <v>201208</v>
      </c>
      <c r="G754" s="6">
        <f>B754&amp;C754&amp;D754&amp;F754</f>
        <v/>
      </c>
      <c r="H754" s="6" t="n">
        <v>20000</v>
      </c>
      <c r="I754" s="30" t="n">
        <v>0.0585</v>
      </c>
      <c r="J754" s="6" t="n">
        <v>3167</v>
      </c>
    </row>
    <row r="755" hidden="1" s="92">
      <c r="B755" s="93" t="inlineStr">
        <is>
          <t>카페24</t>
        </is>
      </c>
      <c r="C755" s="6" t="inlineStr">
        <is>
          <t>수분마스크팩</t>
        </is>
      </c>
      <c r="D755" s="93" t="inlineStr">
        <is>
          <t>자작나무 수분 마스크옵션=자작나무 수분 마스크 10장 (50% off)</t>
        </is>
      </c>
      <c r="E755" s="93" t="inlineStr">
        <is>
          <t>수분 마스크팩 10장</t>
        </is>
      </c>
      <c r="F755" s="6" t="n">
        <v>201208</v>
      </c>
      <c r="G755" s="6">
        <f>B755&amp;C755&amp;D755&amp;F755</f>
        <v/>
      </c>
      <c r="H755" s="6" t="n">
        <v>20000</v>
      </c>
      <c r="I755" s="30" t="n">
        <v>0.0585</v>
      </c>
      <c r="J755" s="6" t="n">
        <v>3187</v>
      </c>
    </row>
    <row r="756" hidden="1" s="92">
      <c r="B756" s="93" t="inlineStr">
        <is>
          <t>카페24</t>
        </is>
      </c>
      <c r="C756" s="6" t="inlineStr">
        <is>
          <t>수분마스크팩</t>
        </is>
      </c>
      <c r="D756" s="93" t="inlineStr">
        <is>
          <t>자작나무 수분 마스크옵션=자작나무 수분 마스크 1장</t>
        </is>
      </c>
      <c r="E756" s="93" t="inlineStr">
        <is>
          <t>수분 마스크팩 1장</t>
        </is>
      </c>
      <c r="F756" s="6" t="n">
        <v>201208</v>
      </c>
      <c r="G756" s="6">
        <f>B756&amp;C756&amp;D756&amp;F756</f>
        <v/>
      </c>
      <c r="H756" s="6" t="n">
        <v>4000</v>
      </c>
      <c r="I756" s="30" t="n">
        <v>0.0585</v>
      </c>
      <c r="J756" s="6" t="n">
        <v>319</v>
      </c>
    </row>
    <row r="757" hidden="1" s="92">
      <c r="B757" s="93" t="inlineStr">
        <is>
          <t>카페24</t>
        </is>
      </c>
      <c r="C757" s="6" t="inlineStr">
        <is>
          <t>앰플</t>
        </is>
      </c>
      <c r="D757" s="93" t="inlineStr">
        <is>
          <t>[플친단독] 어성초 80 수분 진정 앰플옵션=어성초 80 앰플 1개 - 28%off</t>
        </is>
      </c>
      <c r="E757" s="6" t="inlineStr">
        <is>
          <t>80앰플 30ml 1개</t>
        </is>
      </c>
      <c r="F757" s="6" t="n">
        <v>201208</v>
      </c>
      <c r="G757" s="6">
        <f>B757&amp;C757&amp;D757&amp;F757</f>
        <v/>
      </c>
      <c r="H757" s="6" t="n">
        <v>28000</v>
      </c>
      <c r="I757" s="30" t="n">
        <v>0.0585</v>
      </c>
      <c r="J757" s="6" t="n">
        <v>3397</v>
      </c>
    </row>
    <row r="758" hidden="1" s="92">
      <c r="B758" s="93" t="inlineStr">
        <is>
          <t>카페24</t>
        </is>
      </c>
      <c r="C758" s="6" t="inlineStr">
        <is>
          <t>앰플</t>
        </is>
      </c>
      <c r="D758" s="93" t="inlineStr">
        <is>
          <t>[플친단독] 어성초 80 수분 진정 앰플옵션=어성초 80 앰플 2+1 EVENT (무료배송)</t>
        </is>
      </c>
      <c r="E758" s="6" t="inlineStr">
        <is>
          <t>80앰플 30ml 3개</t>
        </is>
      </c>
      <c r="F758" s="6" t="n">
        <v>201208</v>
      </c>
      <c r="G758" s="6">
        <f>B758&amp;C758&amp;D758&amp;F758</f>
        <v/>
      </c>
      <c r="H758" s="6" t="n">
        <v>28000</v>
      </c>
      <c r="I758" s="30" t="n">
        <v>0.0585</v>
      </c>
      <c r="J758" s="6" t="n">
        <v>3397</v>
      </c>
    </row>
    <row r="759" hidden="1" s="92">
      <c r="B759" s="93" t="inlineStr">
        <is>
          <t>카페24</t>
        </is>
      </c>
      <c r="C759" s="6" t="inlineStr">
        <is>
          <t>토너</t>
        </is>
      </c>
      <c r="D759" s="93" t="inlineStr">
        <is>
          <t>어성초 77 토너 250ml</t>
        </is>
      </c>
      <c r="E759" s="6" t="inlineStr">
        <is>
          <t>77토너 250ml 1개</t>
        </is>
      </c>
      <c r="F759" s="6" t="n">
        <v>201208</v>
      </c>
      <c r="G759" s="6">
        <f>B759&amp;C759&amp;D759&amp;F759</f>
        <v/>
      </c>
      <c r="H759" s="6" t="n">
        <v>20000</v>
      </c>
      <c r="I759" s="30" t="n">
        <v>0.0585</v>
      </c>
      <c r="J759" s="6" t="n">
        <v>3080</v>
      </c>
    </row>
    <row r="760" hidden="1" s="92">
      <c r="B760" s="93" t="inlineStr">
        <is>
          <t>화해</t>
        </is>
      </c>
      <c r="C760" s="6" t="inlineStr">
        <is>
          <t>바디워시</t>
        </is>
      </c>
      <c r="D760" s="93" t="inlineStr">
        <is>
          <t>어성초 아크네 바디워시 500ml어성초 아크네 바디워시 500ml</t>
        </is>
      </c>
      <c r="E760" s="6" t="inlineStr">
        <is>
          <t>바디워시 500ml 1개</t>
        </is>
      </c>
      <c r="F760" s="6" t="n">
        <v>201208</v>
      </c>
      <c r="G760" s="7">
        <f>B760&amp;C760&amp;D760&amp;F760</f>
        <v/>
      </c>
      <c r="H760" s="6" t="n">
        <v>18200</v>
      </c>
      <c r="I760" s="27" t="n">
        <v>0.27</v>
      </c>
      <c r="J760" s="6" t="n">
        <v>4085</v>
      </c>
    </row>
    <row r="761" hidden="1" s="92">
      <c r="B761" s="93" t="inlineStr">
        <is>
          <t>화해</t>
        </is>
      </c>
      <c r="C761" s="6" t="inlineStr">
        <is>
          <t>수딩크림</t>
        </is>
      </c>
      <c r="D761" s="93" t="inlineStr">
        <is>
          <t>어성초 78 수딩 크림 100ml어성초 78 수딩 크림 100ml</t>
        </is>
      </c>
      <c r="E761" s="93" t="inlineStr">
        <is>
          <t>78수딩크림 100ml 1개</t>
        </is>
      </c>
      <c r="F761" s="6" t="n">
        <v>201208</v>
      </c>
      <c r="G761" s="6">
        <f>B761&amp;C761&amp;D761&amp;F761</f>
        <v/>
      </c>
      <c r="H761" s="6" t="n">
        <v>38000</v>
      </c>
      <c r="I761" s="30" t="n">
        <v>0.3</v>
      </c>
      <c r="J761" s="6" t="n">
        <v>3045</v>
      </c>
    </row>
    <row r="762">
      <c r="B762" s="6" t="inlineStr">
        <is>
          <t>화해</t>
        </is>
      </c>
      <c r="C762" s="6" t="inlineStr">
        <is>
          <t>클리어 패드</t>
        </is>
      </c>
      <c r="D762" s="93" t="inlineStr">
        <is>
          <t>어성초 클리어패드 70P_CS</t>
        </is>
      </c>
      <c r="E762" s="6" t="inlineStr">
        <is>
          <t>77클리어패드 70매 1개</t>
        </is>
      </c>
      <c r="F762" s="6" t="n">
        <v>201208</v>
      </c>
      <c r="G762" s="6">
        <f>B762&amp;C762&amp;D762&amp;F762</f>
        <v/>
      </c>
      <c r="H762" s="6" t="n">
        <v>22400</v>
      </c>
      <c r="I762" s="85" t="n">
        <v>0.27</v>
      </c>
      <c r="J762" s="6" t="n">
        <v>5012</v>
      </c>
    </row>
    <row r="763" hidden="1" s="92">
      <c r="B763" s="93" t="inlineStr">
        <is>
          <t>화해</t>
        </is>
      </c>
      <c r="C763" s="6" t="inlineStr">
        <is>
          <t>선크림</t>
        </is>
      </c>
      <c r="D763" s="93" t="inlineStr">
        <is>
          <t>5 제로 무기자차 선크림 50ml5 제로 무기자차 선크림 50ml</t>
        </is>
      </c>
      <c r="E763" s="6" t="inlineStr">
        <is>
          <t>5제로선크림 50ml 1개</t>
        </is>
      </c>
      <c r="F763" s="6" t="n">
        <v>201208</v>
      </c>
      <c r="G763" s="6">
        <f>B763&amp;C763&amp;D763&amp;F763</f>
        <v/>
      </c>
      <c r="H763" s="6" t="n">
        <v>20000</v>
      </c>
      <c r="I763" s="30" t="n">
        <v>0.28</v>
      </c>
      <c r="J763" s="6" t="n">
        <v>2345</v>
      </c>
    </row>
    <row r="764" hidden="1" s="92">
      <c r="B764" s="93" t="inlineStr">
        <is>
          <t>아누아 CS</t>
        </is>
      </c>
      <c r="C764" s="6" t="inlineStr">
        <is>
          <t>클리어 패드</t>
        </is>
      </c>
      <c r="D764" s="93" t="inlineStr">
        <is>
          <t>어성초 클리어패드 2P</t>
        </is>
      </c>
      <c r="E764" s="6" t="inlineStr">
        <is>
          <t>77클리어패드 2매 파우치</t>
        </is>
      </c>
      <c r="F764" s="6" t="n">
        <v>201208</v>
      </c>
      <c r="G764" s="6">
        <f>B764&amp;C764&amp;D764&amp;F764</f>
        <v/>
      </c>
      <c r="H764" s="6" t="n">
        <v>0</v>
      </c>
      <c r="I764" s="85" t="n">
        <v>0.0585</v>
      </c>
      <c r="J764" s="6" t="n">
        <v>5012</v>
      </c>
    </row>
    <row r="765" hidden="1" s="92">
      <c r="B765" s="93" t="inlineStr">
        <is>
          <t>아누아 CS</t>
        </is>
      </c>
      <c r="C765" s="6" t="inlineStr">
        <is>
          <t>화장솜</t>
        </is>
      </c>
      <c r="D765" s="93" t="inlineStr">
        <is>
          <t>스킨팩 화장솜 60P</t>
        </is>
      </c>
      <c r="E765" s="6" t="inlineStr">
        <is>
          <t>화장솜 60매 1개</t>
        </is>
      </c>
      <c r="F765" s="6" t="n">
        <v>201208</v>
      </c>
      <c r="G765" s="6">
        <f>B765&amp;C765&amp;D765&amp;F765</f>
        <v/>
      </c>
      <c r="H765" s="6" t="n">
        <v>0</v>
      </c>
      <c r="I765" s="27" t="n">
        <v>0</v>
      </c>
      <c r="J765" s="6" t="n">
        <v>1110</v>
      </c>
    </row>
    <row r="766" hidden="1" s="92">
      <c r="B766" s="93" t="inlineStr">
        <is>
          <t>카페24</t>
        </is>
      </c>
      <c r="C766" s="6" t="inlineStr">
        <is>
          <t>클리어 패드</t>
        </is>
      </c>
      <c r="D766" s="93" t="inlineStr">
        <is>
          <t>어성초 77 클리어 패드옵션=어성초 77 클리어 패드 2+1 EVENT (무료배송)</t>
        </is>
      </c>
      <c r="E766" s="6" t="inlineStr">
        <is>
          <t>77클리어패드 70매 3개</t>
        </is>
      </c>
      <c r="F766" s="6" t="n">
        <v>201208</v>
      </c>
      <c r="G766" s="6">
        <f>B766&amp;C766&amp;D766&amp;F766</f>
        <v/>
      </c>
      <c r="H766" s="6" t="n">
        <v>54600</v>
      </c>
      <c r="I766" s="85" t="n">
        <v>0.0585</v>
      </c>
      <c r="J766" s="6" t="n">
        <v>9240</v>
      </c>
    </row>
    <row r="767" hidden="1" s="92">
      <c r="B767" s="93" t="inlineStr">
        <is>
          <t>카페24</t>
        </is>
      </c>
      <c r="C767" s="6" t="inlineStr">
        <is>
          <t>토너</t>
        </is>
      </c>
      <c r="D767" s="93" t="inlineStr">
        <is>
          <t>어성초 77% 수딩 토너토너(필수)=어성초 77 토너 1개-20% off</t>
        </is>
      </c>
      <c r="E767" s="6" t="inlineStr">
        <is>
          <t>77토너 250ml 1개</t>
        </is>
      </c>
      <c r="F767" s="6" t="n">
        <v>201208</v>
      </c>
      <c r="G767" s="6">
        <f>B767&amp;C767&amp;D767&amp;F767</f>
        <v/>
      </c>
      <c r="H767" s="6" t="n">
        <v>20000</v>
      </c>
      <c r="I767" s="30" t="n">
        <v>0.0585</v>
      </c>
      <c r="J767" s="6" t="n">
        <v>3080</v>
      </c>
    </row>
    <row r="768" hidden="1" s="92">
      <c r="B768" s="93" t="inlineStr">
        <is>
          <t>카페24</t>
        </is>
      </c>
      <c r="C768" s="6" t="inlineStr">
        <is>
          <t>토너</t>
        </is>
      </c>
      <c r="D768" s="93" t="inlineStr">
        <is>
          <t>어성초 77% 수딩 토너토너(필수)=어성초 77 토너 2개-30% off (무료배송)</t>
        </is>
      </c>
      <c r="E768" s="6" t="inlineStr">
        <is>
          <t>77토너 250ml 2개</t>
        </is>
      </c>
      <c r="F768" s="6" t="n">
        <v>201208</v>
      </c>
      <c r="G768" s="6">
        <f>B768&amp;C768&amp;D768&amp;F768</f>
        <v/>
      </c>
      <c r="H768" s="6" t="n">
        <v>35000</v>
      </c>
      <c r="I768" s="30" t="n">
        <v>0.0585</v>
      </c>
      <c r="J768" s="6" t="n">
        <v>6160</v>
      </c>
    </row>
    <row r="769" hidden="1" s="92">
      <c r="B769" s="93" t="inlineStr">
        <is>
          <t>카페24</t>
        </is>
      </c>
      <c r="C769" s="6" t="inlineStr">
        <is>
          <t>화장솜</t>
        </is>
      </c>
      <c r="D769" s="93" t="inlineStr">
        <is>
          <t>어성초 77% 수딩 토너화장솜(선택)=촉촉 스킨팩 화장솜</t>
        </is>
      </c>
      <c r="E769" s="6" t="inlineStr">
        <is>
          <t>화장솜 60매 1개</t>
        </is>
      </c>
      <c r="F769" s="6" t="n">
        <v>201208</v>
      </c>
      <c r="G769" s="6">
        <f>B769&amp;C769&amp;D769&amp;F769</f>
        <v/>
      </c>
      <c r="H769" s="6" t="n">
        <v>3000</v>
      </c>
      <c r="I769" s="30" t="n">
        <v>0.0585</v>
      </c>
      <c r="J769" s="6" t="n">
        <v>1110</v>
      </c>
    </row>
    <row r="770" hidden="1" s="92">
      <c r="B770" s="93" t="inlineStr">
        <is>
          <t>카페24</t>
        </is>
      </c>
      <c r="C770" s="6" t="inlineStr">
        <is>
          <t>클리어 패드</t>
        </is>
      </c>
      <c r="D770" s="93" t="inlineStr">
        <is>
          <t>어성초 77 포어 클리어 패드옵션=어성초 77 클리어 패드 2+1 EVENT (무료배송)</t>
        </is>
      </c>
      <c r="E770" s="6" t="inlineStr">
        <is>
          <t>77클리어패드 70매 3개</t>
        </is>
      </c>
      <c r="F770" s="6" t="n">
        <v>201208</v>
      </c>
      <c r="G770" s="6">
        <f>B770&amp;C770&amp;D770&amp;F770</f>
        <v/>
      </c>
      <c r="H770" s="6" t="n">
        <v>54600</v>
      </c>
      <c r="I770" s="85" t="n">
        <v>0.0585</v>
      </c>
      <c r="J770" s="6" t="n">
        <v>9240</v>
      </c>
    </row>
    <row r="771" hidden="1" s="92">
      <c r="B771" s="93" t="inlineStr">
        <is>
          <t>카페24</t>
        </is>
      </c>
      <c r="C771" s="6" t="inlineStr">
        <is>
          <t>토너+패드 세트</t>
        </is>
      </c>
      <c r="D771" s="93" t="inlineStr">
        <is>
          <t>어성초 77% 수딩 토너토너(필수)=어성초77토너1개 + 어성초77패드1개 -30% off (무료배송)</t>
        </is>
      </c>
      <c r="E771" s="6" t="inlineStr">
        <is>
          <t>77토너 250ml + 77클리어패드 70매</t>
        </is>
      </c>
      <c r="F771" s="6" t="n">
        <v>201208</v>
      </c>
      <c r="G771" s="6">
        <f>B771&amp;C771&amp;D771&amp;F771</f>
        <v/>
      </c>
      <c r="H771" s="6" t="n">
        <v>37100</v>
      </c>
      <c r="I771" s="30" t="n">
        <v>0.0585</v>
      </c>
      <c r="J771" s="6" t="n">
        <v>8092</v>
      </c>
    </row>
    <row r="772" hidden="1" s="92">
      <c r="B772" s="93" t="inlineStr">
        <is>
          <t>카페24</t>
        </is>
      </c>
      <c r="C772" s="6" t="inlineStr">
        <is>
          <t>클리어 패드</t>
        </is>
      </c>
      <c r="D772" s="93" t="inlineStr">
        <is>
          <t>어성초 77% 패드옵션=어성초 77 클리어 패드 2+1 EVENT (무료배송)</t>
        </is>
      </c>
      <c r="E772" s="6" t="inlineStr">
        <is>
          <t>77클리어패드 70매 3개</t>
        </is>
      </c>
      <c r="F772" s="6" t="n">
        <v>201208</v>
      </c>
      <c r="G772" s="6">
        <f>B772&amp;C772&amp;D772&amp;F772</f>
        <v/>
      </c>
      <c r="H772" s="6" t="n">
        <v>54600</v>
      </c>
      <c r="I772" s="85" t="n">
        <v>0.0585</v>
      </c>
      <c r="J772" s="6" t="n">
        <v>9240</v>
      </c>
    </row>
    <row r="773" hidden="1" s="92">
      <c r="B773" s="93" t="inlineStr">
        <is>
          <t>아누아 CS</t>
        </is>
      </c>
      <c r="C773" s="6" t="inlineStr">
        <is>
          <t>토너</t>
        </is>
      </c>
      <c r="D773" s="93" t="inlineStr">
        <is>
          <t>어성초 77 토너 350ml</t>
        </is>
      </c>
      <c r="E773" s="6" t="inlineStr">
        <is>
          <t>77토너 350ml 1개</t>
        </is>
      </c>
      <c r="F773" s="6" t="n">
        <v>201208</v>
      </c>
      <c r="G773" s="6">
        <f>B773&amp;C773&amp;D773&amp;F773</f>
        <v/>
      </c>
      <c r="H773" s="6" t="n">
        <v>0</v>
      </c>
      <c r="I773" s="85" t="n">
        <v>0.0585</v>
      </c>
      <c r="J773" s="6" t="n">
        <v>3700</v>
      </c>
    </row>
    <row r="774" hidden="1" s="92">
      <c r="B774" s="93" t="inlineStr">
        <is>
          <t>화해</t>
        </is>
      </c>
      <c r="C774" s="6" t="inlineStr">
        <is>
          <t>마스크팩</t>
        </is>
      </c>
      <c r="D774" s="93" t="inlineStr">
        <is>
          <t>어성초 77 진정 마스크 25ml 1매/10매1매어성초 77 진정 마스크 25ml 1매/10매1매</t>
        </is>
      </c>
      <c r="E774" s="6" t="inlineStr">
        <is>
          <t>77마스크팩 1장</t>
        </is>
      </c>
      <c r="F774" s="6" t="n">
        <v>201208</v>
      </c>
      <c r="G774" s="6">
        <f>B774&amp;C774&amp;D774&amp;F774</f>
        <v/>
      </c>
      <c r="H774" s="6" t="n">
        <v>4000</v>
      </c>
      <c r="I774" s="30" t="n">
        <v>0</v>
      </c>
      <c r="J774" s="6" t="n">
        <v>397</v>
      </c>
    </row>
    <row r="775" hidden="1" s="92">
      <c r="B775" s="93" t="inlineStr">
        <is>
          <t>카페24</t>
        </is>
      </c>
      <c r="C775" s="6" t="inlineStr">
        <is>
          <t>토너</t>
        </is>
      </c>
      <c r="D775" s="93" t="inlineStr">
        <is>
          <t>어성초 77 진정 토너옵션=어성초 77 토너 1개-20% off</t>
        </is>
      </c>
      <c r="E775" s="6" t="inlineStr">
        <is>
          <t>77토너 250ml 1개</t>
        </is>
      </c>
      <c r="F775" s="6" t="n">
        <v>201208</v>
      </c>
      <c r="G775" s="6">
        <f>B775&amp;C775&amp;D775&amp;F775</f>
        <v/>
      </c>
      <c r="H775" s="6" t="n">
        <v>20000</v>
      </c>
      <c r="I775" s="30" t="n">
        <v>0.0585</v>
      </c>
      <c r="J775" s="6" t="n">
        <v>3080</v>
      </c>
    </row>
    <row r="776" hidden="1" s="92">
      <c r="B776" s="93" t="inlineStr">
        <is>
          <t>카페24</t>
        </is>
      </c>
      <c r="C776" s="6" t="inlineStr">
        <is>
          <t>토너</t>
        </is>
      </c>
      <c r="D776" s="93" t="inlineStr">
        <is>
          <t>어성초 77 진정 토너옵션=BEST어성초 77 토너 2개-30% off (무료배송)</t>
        </is>
      </c>
      <c r="E776" s="6" t="inlineStr">
        <is>
          <t>77토너 250ml 2개</t>
        </is>
      </c>
      <c r="F776" s="6" t="n">
        <v>201208</v>
      </c>
      <c r="G776" s="6">
        <f>B776&amp;C776&amp;D776&amp;F776</f>
        <v/>
      </c>
      <c r="H776" s="6" t="n">
        <v>35000</v>
      </c>
      <c r="I776" s="30" t="n">
        <v>0.0585</v>
      </c>
      <c r="J776" s="6" t="n">
        <v>6160</v>
      </c>
    </row>
    <row r="777" hidden="1" s="92">
      <c r="B777" s="93" t="inlineStr">
        <is>
          <t>카페24</t>
        </is>
      </c>
      <c r="C777" s="6" t="inlineStr">
        <is>
          <t>토너+패드 세트</t>
        </is>
      </c>
      <c r="D777" s="93" t="inlineStr">
        <is>
          <t>어성초 77 진정 토너옵션=어성초 77토너1개 + 어성초77패드1개 -30% off (무료배송)</t>
        </is>
      </c>
      <c r="E777" s="6" t="inlineStr">
        <is>
          <t>77토너 250ml + 77클리어패드 70매</t>
        </is>
      </c>
      <c r="F777" s="6" t="n">
        <v>201208</v>
      </c>
      <c r="G777" s="6">
        <f>B777&amp;C777&amp;D777&amp;F777</f>
        <v/>
      </c>
      <c r="H777" s="6" t="n">
        <v>37100</v>
      </c>
      <c r="I777" s="30" t="n">
        <v>0.0585</v>
      </c>
      <c r="J777" s="6" t="n">
        <v>8092</v>
      </c>
    </row>
    <row r="778" hidden="1" s="92">
      <c r="B778" s="93" t="inlineStr">
        <is>
          <t>카페24</t>
        </is>
      </c>
      <c r="C778" s="6" t="inlineStr">
        <is>
          <t>화장솜</t>
        </is>
      </c>
      <c r="D778" s="93" t="inlineStr">
        <is>
          <t>어성초 77 진정 토너화장솜(선택)=촉촉 스킨팩 화장솜</t>
        </is>
      </c>
      <c r="E778" s="6" t="inlineStr">
        <is>
          <t>화장솜 60매 1개</t>
        </is>
      </c>
      <c r="F778" s="6" t="n">
        <v>201208</v>
      </c>
      <c r="G778" s="6">
        <f>B778&amp;C778&amp;D778&amp;F778</f>
        <v/>
      </c>
      <c r="H778" s="6" t="n">
        <v>3000</v>
      </c>
      <c r="I778" s="30" t="n">
        <v>0.0585</v>
      </c>
      <c r="J778" s="6" t="n">
        <v>1110</v>
      </c>
    </row>
    <row r="779" hidden="1" s="92">
      <c r="B779" s="93" t="inlineStr">
        <is>
          <t>화해</t>
        </is>
      </c>
      <c r="C779" s="6" t="inlineStr">
        <is>
          <t>머드크림마스크</t>
        </is>
      </c>
      <c r="D779" s="93" t="inlineStr">
        <is>
          <t>어성초 70 머드크림 마스크 100ml어성초 70 머드크림 마스크 100ml</t>
        </is>
      </c>
      <c r="E779" s="6" t="inlineStr">
        <is>
          <t>70머드크림마스크 100ml 1개</t>
        </is>
      </c>
      <c r="F779" s="6" t="n">
        <v>201208</v>
      </c>
      <c r="G779" s="6">
        <f>B779&amp;C779&amp;D779&amp;F779</f>
        <v/>
      </c>
      <c r="H779" s="6" t="n">
        <v>20000</v>
      </c>
      <c r="I779" s="30" t="n">
        <v>0.28</v>
      </c>
      <c r="J779" s="6" t="n">
        <v>1696</v>
      </c>
    </row>
    <row r="780" hidden="1" s="92">
      <c r="B780" s="93" t="inlineStr">
        <is>
          <t>화해</t>
        </is>
      </c>
      <c r="C780" s="6" t="inlineStr">
        <is>
          <t>클렌징폼</t>
        </is>
      </c>
      <c r="D780" s="93" t="inlineStr">
        <is>
          <t>어성초 약산성 클렌징폼 120ml어성초 약산성 클렌징폼 120ml</t>
        </is>
      </c>
      <c r="E780" s="6" t="inlineStr">
        <is>
          <t>어성초클렌징폼 120ml 1개</t>
        </is>
      </c>
      <c r="F780" s="6" t="n">
        <v>201208</v>
      </c>
      <c r="G780" s="6">
        <f>B780&amp;C780&amp;D780&amp;F780</f>
        <v/>
      </c>
      <c r="H780" s="6" t="n">
        <v>13000</v>
      </c>
      <c r="I780" s="30" t="n">
        <v>0.29</v>
      </c>
      <c r="J780" s="6" t="n">
        <v>2750</v>
      </c>
    </row>
    <row r="781" hidden="1" s="92">
      <c r="B781" s="93" t="inlineStr">
        <is>
          <t>글로우데이즈 시코르</t>
        </is>
      </c>
      <c r="C781" s="6" t="inlineStr">
        <is>
          <t>로션</t>
        </is>
      </c>
      <c r="D781" s="93" t="inlineStr">
        <is>
          <t>어성초 70 로션 200ml</t>
        </is>
      </c>
      <c r="E781" s="6" t="inlineStr">
        <is>
          <t>70로션 200ml 1개</t>
        </is>
      </c>
      <c r="F781" s="6" t="n">
        <v>201208</v>
      </c>
      <c r="G781" s="6">
        <f>B781&amp;C781&amp;D781&amp;F781</f>
        <v/>
      </c>
      <c r="H781" s="9" t="n">
        <v>11455</v>
      </c>
      <c r="I781" s="22" t="n">
        <v>0</v>
      </c>
      <c r="J781" s="9" t="n">
        <v>4338</v>
      </c>
    </row>
    <row r="782" hidden="1" s="92">
      <c r="B782" s="93" t="inlineStr">
        <is>
          <t>카페24</t>
        </is>
      </c>
      <c r="C782" s="6" t="inlineStr">
        <is>
          <t>토너</t>
        </is>
      </c>
      <c r="D782" s="93" t="inlineStr">
        <is>
          <t>대용량 어성초 77 토너 500ml옵션=대용량 어성초 77 토너 1개 - 27% OFF</t>
        </is>
      </c>
      <c r="E782" s="6" t="inlineStr">
        <is>
          <t>77토너 500ml 1개</t>
        </is>
      </c>
      <c r="F782" s="6" t="n">
        <v>201208</v>
      </c>
      <c r="G782" s="6">
        <f>B782&amp;C782&amp;D782&amp;F782</f>
        <v/>
      </c>
      <c r="H782" s="6" t="n">
        <v>33000</v>
      </c>
      <c r="I782" s="30" t="n">
        <v>0.0585</v>
      </c>
      <c r="J782" s="6" t="n">
        <v>4330</v>
      </c>
    </row>
    <row r="783" hidden="1" s="92">
      <c r="B783" s="93" t="inlineStr">
        <is>
          <t>카페24</t>
        </is>
      </c>
      <c r="C783" s="6" t="inlineStr">
        <is>
          <t>화장솜</t>
        </is>
      </c>
      <c r="D783" s="93" t="inlineStr">
        <is>
          <t>대용량 어성초 77 토너 500ml화장솜(선택)=촉촉 스킨팩 화장솜</t>
        </is>
      </c>
      <c r="E783" s="6" t="inlineStr">
        <is>
          <t>화장솜 60매 1개</t>
        </is>
      </c>
      <c r="F783" s="6" t="n">
        <v>201208</v>
      </c>
      <c r="G783" s="6">
        <f>B783&amp;C783&amp;D783&amp;F783</f>
        <v/>
      </c>
      <c r="H783" s="6" t="n">
        <v>3000</v>
      </c>
      <c r="I783" s="30" t="n">
        <v>0.0585</v>
      </c>
      <c r="J783" s="6" t="n">
        <v>4330</v>
      </c>
    </row>
    <row r="784" hidden="1" s="92">
      <c r="B784" s="93" t="inlineStr">
        <is>
          <t>아누아 CS</t>
        </is>
      </c>
      <c r="C784" s="6" t="inlineStr">
        <is>
          <t>머드크림마스크</t>
        </is>
      </c>
      <c r="D784" s="93" t="inlineStr">
        <is>
          <t>어성초 머드 크림 마스크 100ml</t>
        </is>
      </c>
      <c r="E784" s="6" t="inlineStr">
        <is>
          <t>70머드크림마스크 100ml 1개</t>
        </is>
      </c>
      <c r="F784" s="6" t="n">
        <v>201208</v>
      </c>
      <c r="G784" s="6">
        <f>B784&amp;C784&amp;D784&amp;F784</f>
        <v/>
      </c>
      <c r="H784" s="6" t="n">
        <v>0</v>
      </c>
      <c r="I784" s="30" t="n">
        <v>0</v>
      </c>
      <c r="J784" s="6" t="n">
        <v>1442</v>
      </c>
    </row>
    <row r="785">
      <c r="B785" s="93" t="n"/>
      <c r="D785" s="93" t="n"/>
      <c r="E785" s="93" t="n"/>
      <c r="I785" s="30" t="n"/>
    </row>
    <row r="786">
      <c r="B786" s="93" t="n"/>
      <c r="D786" s="93" t="n"/>
      <c r="E786" s="93" t="n"/>
      <c r="I786" s="30" t="n"/>
    </row>
    <row r="787">
      <c r="B787" s="93" t="n"/>
      <c r="D787" s="93" t="n"/>
      <c r="E787" s="93" t="n"/>
      <c r="I787" s="30" t="n"/>
    </row>
    <row r="788">
      <c r="B788" s="93" t="n"/>
      <c r="D788" s="93" t="n"/>
      <c r="E788" s="93" t="n"/>
      <c r="I788" s="30" t="n"/>
    </row>
    <row r="789">
      <c r="B789" s="93" t="n"/>
      <c r="D789" s="93" t="n"/>
      <c r="E789" s="93" t="n"/>
      <c r="I789" s="30" t="n"/>
    </row>
    <row r="790">
      <c r="B790" s="93" t="n"/>
      <c r="D790" s="93" t="n"/>
      <c r="E790" s="93" t="n"/>
      <c r="I790" s="30" t="n"/>
    </row>
    <row r="791"/>
    <row r="792" customFormat="1" s="79">
      <c r="C792" s="82" t="inlineStr">
        <is>
          <t>광고비 매칭</t>
        </is>
      </c>
      <c r="I792" s="80" t="n"/>
      <c r="L792" s="81" t="n"/>
    </row>
    <row r="793"/>
    <row r="794">
      <c r="B794" s="6" t="inlineStr">
        <is>
          <t>전환</t>
        </is>
      </c>
      <c r="C794" s="6" t="inlineStr">
        <is>
          <t>페이스북/인스타그램</t>
        </is>
      </c>
      <c r="D794" s="6" t="inlineStr">
        <is>
          <t>토너</t>
        </is>
      </c>
    </row>
    <row r="795">
      <c r="B795" s="6" t="inlineStr">
        <is>
          <t>도달_랄라블라</t>
        </is>
      </c>
      <c r="C795" s="6" t="inlineStr">
        <is>
          <t>페이스북/인스타그램</t>
        </is>
      </c>
      <c r="D795" s="6" t="inlineStr">
        <is>
          <t>랄라블라</t>
        </is>
      </c>
    </row>
    <row r="796">
      <c r="B796" s="6" t="inlineStr">
        <is>
          <t>전환_토너패드</t>
        </is>
      </c>
      <c r="C796" s="6" t="inlineStr">
        <is>
          <t>페이스북/인스타그램</t>
        </is>
      </c>
      <c r="D796" s="6" t="inlineStr">
        <is>
          <t>토너패드</t>
        </is>
      </c>
    </row>
    <row r="797">
      <c r="B797" s="6" t="inlineStr">
        <is>
          <t>전환_토너_트러블</t>
        </is>
      </c>
      <c r="C797" s="6" t="inlineStr">
        <is>
          <t>페이스북/인스타그램</t>
        </is>
      </c>
      <c r="D797" s="6" t="inlineStr">
        <is>
          <t>토너</t>
        </is>
      </c>
    </row>
    <row r="798">
      <c r="B798" s="96" t="inlineStr">
        <is>
          <t>도달_올리브영</t>
        </is>
      </c>
      <c r="C798" s="6" t="inlineStr">
        <is>
          <t>페이스북/인스타그램</t>
        </is>
      </c>
      <c r="D798" s="6" t="inlineStr">
        <is>
          <t>토너</t>
        </is>
      </c>
    </row>
    <row r="799">
      <c r="B799" s="96" t="n"/>
    </row>
    <row r="800">
      <c r="B800" s="6" t="inlineStr">
        <is>
          <t>디스커버리_채우</t>
        </is>
      </c>
      <c r="C800" s="6" t="inlineStr">
        <is>
          <t>유튜브 디스커버리</t>
        </is>
      </c>
      <c r="D800" s="6" t="inlineStr">
        <is>
          <t>토너</t>
        </is>
      </c>
    </row>
    <row r="801">
      <c r="B801" s="6" t="inlineStr">
        <is>
          <t>디스커버리_천서영님_썸네일테스트 #3</t>
        </is>
      </c>
      <c r="C801" s="6" t="inlineStr">
        <is>
          <t>유튜브 디스커버리</t>
        </is>
      </c>
      <c r="D801" s="6" t="inlineStr">
        <is>
          <t>토너</t>
        </is>
      </c>
    </row>
    <row r="802">
      <c r="B802" s="6" t="inlineStr">
        <is>
          <t>디스커버리_이든크림스킨팩</t>
        </is>
      </c>
      <c r="C802" s="6" t="inlineStr">
        <is>
          <t>유튜브 디스커버리</t>
        </is>
      </c>
      <c r="D802" s="6" t="inlineStr">
        <is>
          <t>토너</t>
        </is>
      </c>
    </row>
    <row r="803">
      <c r="B803" s="93" t="inlineStr">
        <is>
          <t>디스커버리_혜오니</t>
        </is>
      </c>
      <c r="C803" s="6" t="inlineStr">
        <is>
          <t>유튜브 디스커버리</t>
        </is>
      </c>
      <c r="D803" s="6" t="inlineStr">
        <is>
          <t>토너</t>
        </is>
      </c>
    </row>
    <row r="804">
      <c r="B804" s="93" t="inlineStr">
        <is>
          <t>디스커버리_소히방2</t>
        </is>
      </c>
      <c r="C804" s="6" t="inlineStr">
        <is>
          <t>유튜브 디스커버리</t>
        </is>
      </c>
      <c r="D804" s="6" t="inlineStr">
        <is>
          <t>토너</t>
        </is>
      </c>
    </row>
    <row r="805">
      <c r="B805" s="93" t="inlineStr">
        <is>
          <t>디스커버리_DP_B&amp;A #2</t>
        </is>
      </c>
      <c r="C805" s="6" t="inlineStr">
        <is>
          <t>유튜브 디스커버리</t>
        </is>
      </c>
      <c r="D805" s="6" t="inlineStr">
        <is>
          <t>토너</t>
        </is>
      </c>
    </row>
    <row r="806">
      <c r="B806" s="93" t="inlineStr">
        <is>
          <t>디스커버리_DP_B&amp;A #2</t>
        </is>
      </c>
      <c r="C806" s="6" t="inlineStr">
        <is>
          <t>유튜브 디스커버리</t>
        </is>
      </c>
      <c r="D806" s="6" t="inlineStr">
        <is>
          <t>토너</t>
        </is>
      </c>
    </row>
    <row r="807">
      <c r="B807" s="93" t="inlineStr">
        <is>
          <t>디스커버리_DP_B&amp;A #2</t>
        </is>
      </c>
      <c r="C807" s="6" t="inlineStr">
        <is>
          <t>유튜브 디스커버리</t>
        </is>
      </c>
      <c r="D807" s="6" t="inlineStr">
        <is>
          <t>토너</t>
        </is>
      </c>
    </row>
    <row r="808">
      <c r="B808" s="93" t="inlineStr">
        <is>
          <t>디스커버리_미닝님</t>
        </is>
      </c>
      <c r="C808" s="6" t="inlineStr">
        <is>
          <t>유튜브 디스커버리</t>
        </is>
      </c>
      <c r="D808" s="6" t="inlineStr">
        <is>
          <t>토너</t>
        </is>
      </c>
    </row>
    <row r="809">
      <c r="B809" s="93" t="inlineStr">
        <is>
          <t>디스커버리_DP_B&amp;A_판매</t>
        </is>
      </c>
      <c r="C809" s="6" t="inlineStr">
        <is>
          <t>유튜브 디스커버리</t>
        </is>
      </c>
      <c r="D809" s="6" t="inlineStr">
        <is>
          <t>토너</t>
        </is>
      </c>
    </row>
    <row r="810">
      <c r="B810" s="93" t="inlineStr">
        <is>
          <t>디스커버리_DP_B&amp;A</t>
        </is>
      </c>
      <c r="C810" s="6" t="inlineStr">
        <is>
          <t>유튜브 디스커버리</t>
        </is>
      </c>
      <c r="D810" s="6" t="inlineStr">
        <is>
          <t>토너</t>
        </is>
      </c>
    </row>
    <row r="811">
      <c r="B811" s="93" t="inlineStr">
        <is>
          <t>동영상_반응형_카드뉴스</t>
        </is>
      </c>
      <c r="C811" s="6" t="inlineStr">
        <is>
          <t>유튜브 디스커버리</t>
        </is>
      </c>
      <c r="D811" s="6" t="inlineStr">
        <is>
          <t>토너</t>
        </is>
      </c>
    </row>
    <row r="812">
      <c r="B812" s="93" t="inlineStr">
        <is>
          <t>동영상_맞춤_태국 카드뉴스</t>
        </is>
      </c>
      <c r="C812" s="6" t="inlineStr">
        <is>
          <t>유튜브 디스커버리</t>
        </is>
      </c>
      <c r="D812" s="6" t="inlineStr">
        <is>
          <t>토너</t>
        </is>
      </c>
    </row>
    <row r="813">
      <c r="B813" s="93" t="inlineStr">
        <is>
          <t>디스커버리_미닝님_4554알수없음</t>
        </is>
      </c>
      <c r="C813" s="6" t="inlineStr">
        <is>
          <t>유튜브 디스커버리</t>
        </is>
      </c>
      <c r="D813" s="6" t="inlineStr">
        <is>
          <t>토너</t>
        </is>
      </c>
    </row>
    <row r="814">
      <c r="B814" s="93" t="inlineStr">
        <is>
          <t>디스커버리_DP_B&amp;A #3</t>
        </is>
      </c>
      <c r="C814" s="6" t="inlineStr">
        <is>
          <t>유튜브 디스커버리</t>
        </is>
      </c>
      <c r="D814" s="6" t="inlineStr">
        <is>
          <t>토너</t>
        </is>
      </c>
    </row>
    <row r="815">
      <c r="B815" s="89" t="inlineStr">
        <is>
          <t>디스커버리_DP_관심사</t>
        </is>
      </c>
      <c r="C815" s="6" t="inlineStr">
        <is>
          <t>유튜브 디스커버리</t>
        </is>
      </c>
      <c r="D815" s="6" t="inlineStr">
        <is>
          <t>토너</t>
        </is>
      </c>
    </row>
    <row r="816">
      <c r="B816" s="89" t="inlineStr">
        <is>
          <t>동영상_반응형</t>
        </is>
      </c>
      <c r="C816" s="6" t="inlineStr">
        <is>
          <t>유튜브 디스커버리</t>
        </is>
      </c>
      <c r="D816" s="6" t="inlineStr">
        <is>
          <t>토너</t>
        </is>
      </c>
    </row>
    <row r="817">
      <c r="B817" s="89" t="inlineStr">
        <is>
          <t>디스커버리_DP_관심사1_소재테스트 #3</t>
        </is>
      </c>
      <c r="C817" s="6" t="inlineStr">
        <is>
          <t>유튜브 디스커버리</t>
        </is>
      </c>
      <c r="D817" s="6" t="inlineStr">
        <is>
          <t>토너</t>
        </is>
      </c>
    </row>
    <row r="818">
      <c r="B818" s="89" t="inlineStr">
        <is>
          <t>동영상_디스커버리_0121</t>
        </is>
      </c>
      <c r="C818" s="6" t="inlineStr">
        <is>
          <t>유튜브 디스커버리</t>
        </is>
      </c>
      <c r="D818" s="6" t="inlineStr">
        <is>
          <t>토너</t>
        </is>
      </c>
    </row>
    <row r="819">
      <c r="B819" s="89" t="inlineStr">
        <is>
          <t>디스커버리_DP_관심사1테스트</t>
        </is>
      </c>
      <c r="C819" s="6" t="inlineStr">
        <is>
          <t>유튜브 디스커버리</t>
        </is>
      </c>
      <c r="D819" s="6" t="inlineStr">
        <is>
          <t>토너</t>
        </is>
      </c>
    </row>
    <row r="820">
      <c r="B820" s="89" t="inlineStr">
        <is>
          <t>디스커버리_DP_관심사1_소재테스트 #2</t>
        </is>
      </c>
      <c r="C820" s="6" t="inlineStr">
        <is>
          <t>유튜브 디스커버리</t>
        </is>
      </c>
      <c r="D820" s="6" t="inlineStr">
        <is>
          <t>토너</t>
        </is>
      </c>
    </row>
    <row r="821">
      <c r="B821" s="94" t="inlineStr">
        <is>
          <t>디스커버리_DP_패드관심사1_소재1(아들)</t>
        </is>
      </c>
      <c r="C821" s="6" t="inlineStr">
        <is>
          <t>유튜브 디스커버리</t>
        </is>
      </c>
      <c r="D821" s="6" t="inlineStr">
        <is>
          <t>패드</t>
        </is>
      </c>
    </row>
    <row r="822">
      <c r="B822" s="94" t="inlineStr">
        <is>
          <t>디스커버리_DP_패드관심사1_소재1(딸)</t>
        </is>
      </c>
      <c r="C822" s="6" t="inlineStr">
        <is>
          <t>유튜브 디스커버리</t>
        </is>
      </c>
      <c r="D822" s="6" t="inlineStr">
        <is>
          <t>패드</t>
        </is>
      </c>
    </row>
    <row r="823">
      <c r="B823" s="94" t="inlineStr">
        <is>
          <t>디스커버리_DP_관심사1테스트 #2</t>
        </is>
      </c>
      <c r="C823" s="6" t="inlineStr">
        <is>
          <t>유튜브 디스커버리</t>
        </is>
      </c>
      <c r="D823" s="6" t="inlineStr">
        <is>
          <t>토너</t>
        </is>
      </c>
    </row>
    <row r="824">
      <c r="B824" s="94" t="inlineStr">
        <is>
          <t>디스커버리_케이린</t>
        </is>
      </c>
      <c r="C824" s="6" t="inlineStr">
        <is>
          <t>유튜브 디스커버리</t>
        </is>
      </c>
      <c r="D824" s="6" t="inlineStr">
        <is>
          <t>토너</t>
        </is>
      </c>
    </row>
    <row r="825">
      <c r="B825" s="93" t="inlineStr">
        <is>
          <t>토너_관심사3_반반</t>
        </is>
      </c>
      <c r="C825" s="6" t="inlineStr">
        <is>
          <t>유튜브 디스커버리</t>
        </is>
      </c>
      <c r="D825" s="6" t="inlineStr">
        <is>
          <t>토너</t>
        </is>
      </c>
    </row>
    <row r="826">
      <c r="B826" s="93" t="inlineStr">
        <is>
          <t>디스커버리_DP_관심사2_동글소재</t>
        </is>
      </c>
      <c r="C826" s="6" t="inlineStr">
        <is>
          <t>유튜브 디스커버리</t>
        </is>
      </c>
      <c r="D826" s="6" t="inlineStr">
        <is>
          <t>토너</t>
        </is>
      </c>
    </row>
    <row r="827">
      <c r="B827" s="93" t="inlineStr">
        <is>
          <t>토너_논타겟_엄마잘컨</t>
        </is>
      </c>
      <c r="C827" s="6" t="inlineStr">
        <is>
          <t>유튜브 디스커버리</t>
        </is>
      </c>
      <c r="D827" s="6" t="inlineStr">
        <is>
          <t>토너</t>
        </is>
      </c>
    </row>
    <row r="828">
      <c r="B828" s="93" t="inlineStr">
        <is>
          <t>토너_관심사1_엄마잘컨</t>
        </is>
      </c>
      <c r="C828" s="6" t="inlineStr">
        <is>
          <t>유튜브 디스커버리</t>
        </is>
      </c>
      <c r="D828" s="6" t="inlineStr">
        <is>
          <t>토너</t>
        </is>
      </c>
    </row>
    <row r="829">
      <c r="B829" s="93" t="inlineStr">
        <is>
          <t>토너_구매의도만_동글2</t>
        </is>
      </c>
      <c r="C829" s="6" t="inlineStr">
        <is>
          <t>유튜브 디스커버리</t>
        </is>
      </c>
      <c r="D829" s="6" t="inlineStr">
        <is>
          <t>토너</t>
        </is>
      </c>
    </row>
    <row r="830">
      <c r="B830" s="93" t="inlineStr">
        <is>
          <t>디스커버리_DP_관심사0_기존잘컨</t>
        </is>
      </c>
      <c r="C830" s="6" t="inlineStr">
        <is>
          <t>유튜브 디스커버리</t>
        </is>
      </c>
      <c r="D830" s="6" t="inlineStr">
        <is>
          <t>토너</t>
        </is>
      </c>
    </row>
    <row r="831">
      <c r="B831" s="93" t="inlineStr">
        <is>
          <t>디스커버리_DP_관심사1_소재테스트</t>
        </is>
      </c>
      <c r="C831" s="6" t="inlineStr">
        <is>
          <t>유튜브 디스커버리</t>
        </is>
      </c>
      <c r="D831" s="6" t="inlineStr">
        <is>
          <t>토너</t>
        </is>
      </c>
    </row>
    <row r="832">
      <c r="B832" s="93" t="inlineStr">
        <is>
          <t>인스트림_토너_집콕</t>
        </is>
      </c>
      <c r="C832" s="6" t="inlineStr">
        <is>
          <t>유튜브 디스커버리</t>
        </is>
      </c>
      <c r="D832" s="6" t="inlineStr">
        <is>
          <t>토너</t>
        </is>
      </c>
    </row>
    <row r="833">
      <c r="B833" s="93" t="inlineStr">
        <is>
          <t>토너_관심사1_엄마소재베리</t>
        </is>
      </c>
      <c r="C833" s="6" t="inlineStr">
        <is>
          <t>유튜브 디스커버리</t>
        </is>
      </c>
      <c r="D833" s="6" t="inlineStr">
        <is>
          <t>토너</t>
        </is>
      </c>
    </row>
    <row r="834">
      <c r="B834" s="93" t="inlineStr">
        <is>
          <t>디스커버리_관심사세팅_후기</t>
        </is>
      </c>
      <c r="C834" s="6" t="inlineStr">
        <is>
          <t>유튜브 디스커버리</t>
        </is>
      </c>
      <c r="D834" s="6" t="inlineStr">
        <is>
          <t>토너</t>
        </is>
      </c>
    </row>
    <row r="835">
      <c r="B835" s="93" t="inlineStr">
        <is>
          <t>인스트림_논타겟_토너_집콕</t>
        </is>
      </c>
      <c r="C835" s="6" t="inlineStr">
        <is>
          <t>유튜브 디스커버리</t>
        </is>
      </c>
      <c r="D835" s="6" t="inlineStr">
        <is>
          <t>토너</t>
        </is>
      </c>
    </row>
    <row r="836">
      <c r="B836" s="93" t="inlineStr">
        <is>
          <t>토너_관심사1_이미지베리</t>
        </is>
      </c>
      <c r="C836" s="6" t="inlineStr">
        <is>
          <t>유튜브 디스커버리</t>
        </is>
      </c>
      <c r="D836" s="6" t="inlineStr">
        <is>
          <t>토너</t>
        </is>
      </c>
    </row>
    <row r="837">
      <c r="B837" s="93" t="inlineStr">
        <is>
          <t>토너_관심사1_이미지베리_딸+bna</t>
        </is>
      </c>
      <c r="C837" s="6" t="inlineStr">
        <is>
          <t>유튜브 디스커버리</t>
        </is>
      </c>
      <c r="D837" s="6" t="inlineStr">
        <is>
          <t>토너</t>
        </is>
      </c>
    </row>
    <row r="838">
      <c r="B838" s="93" t="inlineStr">
        <is>
          <t>인스트림_키워드_토너_집콕</t>
        </is>
      </c>
      <c r="C838" s="6" t="inlineStr">
        <is>
          <t>유튜브 디스커버리</t>
        </is>
      </c>
      <c r="D838" s="6" t="inlineStr">
        <is>
          <t>토너</t>
        </is>
      </c>
    </row>
    <row r="839">
      <c r="B839" s="93" t="inlineStr">
        <is>
          <t>동영상_디스커버리_좁쌀가시</t>
        </is>
      </c>
      <c r="C839" s="6" t="inlineStr">
        <is>
          <t>유튜브 디스커버리</t>
        </is>
      </c>
      <c r="D839" s="6" t="inlineStr">
        <is>
          <t>토너</t>
        </is>
      </c>
    </row>
    <row r="840">
      <c r="B840" s="93" t="inlineStr">
        <is>
          <t>디스커버리_토너_집콕</t>
        </is>
      </c>
      <c r="C840" s="6" t="inlineStr">
        <is>
          <t>유튜브 디스커버리</t>
        </is>
      </c>
      <c r="D840" s="6" t="inlineStr">
        <is>
          <t>토너</t>
        </is>
      </c>
    </row>
    <row r="841">
      <c r="B841" s="93" t="inlineStr">
        <is>
          <t>디스커버리_빛이나</t>
        </is>
      </c>
      <c r="C841" s="6" t="inlineStr">
        <is>
          <t>유튜브 디스커버리</t>
        </is>
      </c>
      <c r="D841" s="6" t="inlineStr">
        <is>
          <t>토너</t>
        </is>
      </c>
    </row>
    <row r="842">
      <c r="B842" s="93" t="inlineStr">
        <is>
          <t>디스커버리_최모나토너편집</t>
        </is>
      </c>
      <c r="C842" s="6" t="inlineStr">
        <is>
          <t>유튜브 디스커버리</t>
        </is>
      </c>
      <c r="D842" s="6" t="inlineStr">
        <is>
          <t>토너</t>
        </is>
      </c>
    </row>
    <row r="843">
      <c r="B843" s="93" t="inlineStr">
        <is>
          <t>디스커버리_티벳동생ppl</t>
        </is>
      </c>
      <c r="C843" s="6" t="inlineStr">
        <is>
          <t>유튜브 디스커버리</t>
        </is>
      </c>
      <c r="D843" s="6" t="inlineStr">
        <is>
          <t>토너</t>
        </is>
      </c>
    </row>
    <row r="844">
      <c r="B844" s="93" t="inlineStr">
        <is>
          <t>동영상_반응형_좁쌀가시</t>
        </is>
      </c>
      <c r="C844" s="6" t="inlineStr">
        <is>
          <t>유튜브 디스커버리</t>
        </is>
      </c>
      <c r="D844" s="6" t="inlineStr">
        <is>
          <t>토너</t>
        </is>
      </c>
    </row>
    <row r="845">
      <c r="B845" s="93" t="inlineStr">
        <is>
          <t>디스커버리_DP_관심사2_2+1강조</t>
        </is>
      </c>
      <c r="C845" s="6" t="inlineStr">
        <is>
          <t>유튜브 디스커버리</t>
        </is>
      </c>
      <c r="D845" s="6" t="inlineStr">
        <is>
          <t>토너패드</t>
        </is>
      </c>
    </row>
    <row r="846">
      <c r="B846" s="93" t="inlineStr">
        <is>
          <t>동영상_디스커버리_좁쌀가시_서브영상</t>
        </is>
      </c>
      <c r="C846" s="6" t="inlineStr">
        <is>
          <t>유튜브 디스커버리</t>
        </is>
      </c>
      <c r="D846" s="6" t="inlineStr">
        <is>
          <t>토너</t>
        </is>
      </c>
    </row>
    <row r="847">
      <c r="B847" s="93" t="inlineStr">
        <is>
          <t>동영상_디스커버리_좁쌀가시 2차</t>
        </is>
      </c>
      <c r="C847" s="6" t="inlineStr">
        <is>
          <t>유튜브 디스커버리</t>
        </is>
      </c>
      <c r="D847" s="6" t="inlineStr">
        <is>
          <t>토너</t>
        </is>
      </c>
    </row>
    <row r="848">
      <c r="B848" s="93" t="inlineStr">
        <is>
          <t>동영상_디스커버리_좁쌀가시_서브영상#1</t>
        </is>
      </c>
      <c r="C848" s="6" t="inlineStr">
        <is>
          <t>유튜브 디스커버리</t>
        </is>
      </c>
      <c r="D848" s="6" t="inlineStr">
        <is>
          <t>토너</t>
        </is>
      </c>
    </row>
    <row r="849">
      <c r="B849" s="93" t="inlineStr">
        <is>
          <t>GDN_토너로션</t>
        </is>
      </c>
      <c r="C849" s="6" t="inlineStr">
        <is>
          <t>유튜브 디스커버리</t>
        </is>
      </c>
      <c r="D849" s="6" t="inlineStr">
        <is>
          <t>토너</t>
        </is>
      </c>
    </row>
    <row r="850">
      <c r="B850" s="93" t="inlineStr">
        <is>
          <t>동영상_디스커버리_좁쌀가시_3차</t>
        </is>
      </c>
      <c r="C850" s="6" t="inlineStr">
        <is>
          <t>유튜브 디스커버리</t>
        </is>
      </c>
      <c r="D850" s="6" t="inlineStr">
        <is>
          <t>토너</t>
        </is>
      </c>
    </row>
    <row r="851">
      <c r="B851" s="93" t="inlineStr">
        <is>
          <t>동영상_디스커버리_좁쌀가시_2차</t>
        </is>
      </c>
      <c r="C851" s="6" t="inlineStr">
        <is>
          <t>유튜브 디스커버리</t>
        </is>
      </c>
      <c r="D851" s="6" t="inlineStr">
        <is>
          <t>토너</t>
        </is>
      </c>
    </row>
    <row r="852">
      <c r="B852" s="93" t="inlineStr">
        <is>
          <t>동영상_반응형_좁쌀가시 #1</t>
        </is>
      </c>
      <c r="C852" s="6" t="inlineStr">
        <is>
          <t>유튜브 디스커버리</t>
        </is>
      </c>
      <c r="D852" s="6" t="inlineStr">
        <is>
          <t>토너</t>
        </is>
      </c>
    </row>
    <row r="853">
      <c r="B853" s="93" t="inlineStr">
        <is>
          <t>동영상_디스커버리_좁쌀가시_고정</t>
        </is>
      </c>
      <c r="C853" s="6" t="inlineStr">
        <is>
          <t>유튜브 디스커버리</t>
        </is>
      </c>
      <c r="D853" s="6" t="inlineStr">
        <is>
          <t>토너</t>
        </is>
      </c>
    </row>
    <row r="854">
      <c r="B854" s="93" t="inlineStr">
        <is>
          <t>올리브영_자사랜딩</t>
        </is>
      </c>
      <c r="C854" s="6" t="inlineStr">
        <is>
          <t>유튜브 디스커버리</t>
        </is>
      </c>
      <c r="D854" s="6" t="inlineStr">
        <is>
          <t>토너</t>
        </is>
      </c>
    </row>
    <row r="855">
      <c r="B855" s="93" t="inlineStr">
        <is>
          <t>동영상_판매인스트림_올영애니2</t>
        </is>
      </c>
      <c r="C855" s="6" t="inlineStr">
        <is>
          <t>유튜브 디스커버리</t>
        </is>
      </c>
      <c r="D855" s="6" t="inlineStr">
        <is>
          <t>토너</t>
        </is>
      </c>
    </row>
    <row r="856">
      <c r="B856" s="93" t="inlineStr">
        <is>
          <t>동영상_인스트림_올영애니</t>
        </is>
      </c>
      <c r="C856" s="6" t="inlineStr">
        <is>
          <t>유튜브 디스커버리</t>
        </is>
      </c>
      <c r="D856" s="6" t="inlineStr">
        <is>
          <t>토너</t>
        </is>
      </c>
    </row>
    <row r="857">
      <c r="B857" s="93" t="inlineStr">
        <is>
          <t>동영상_반응형_올영애니_1</t>
        </is>
      </c>
      <c r="C857" s="6" t="inlineStr">
        <is>
          <t>유튜브 디스커버리</t>
        </is>
      </c>
      <c r="D857" s="6" t="inlineStr">
        <is>
          <t>토너</t>
        </is>
      </c>
    </row>
    <row r="858">
      <c r="B858" s="93" t="inlineStr">
        <is>
          <t>GDN_토너로션_리타게팅</t>
        </is>
      </c>
      <c r="C858" s="6" t="inlineStr">
        <is>
          <t>유튜브 디스커버리</t>
        </is>
      </c>
      <c r="D858" s="6" t="inlineStr">
        <is>
          <t>토너</t>
        </is>
      </c>
    </row>
    <row r="859">
      <c r="B859" s="93" t="inlineStr">
        <is>
          <t>동영상_디스커버리_올영애니 피드</t>
        </is>
      </c>
      <c r="C859" s="6" t="inlineStr">
        <is>
          <t>유튜브 디스커버리</t>
        </is>
      </c>
      <c r="D859" s="6" t="inlineStr">
        <is>
          <t>토너</t>
        </is>
      </c>
    </row>
    <row r="860">
      <c r="B860" s="93" t="inlineStr">
        <is>
          <t>디스커버리_채우ppl</t>
        </is>
      </c>
      <c r="C860" s="6" t="inlineStr">
        <is>
          <t>유튜브 디스커버리</t>
        </is>
      </c>
      <c r="D860" s="6" t="inlineStr">
        <is>
          <t>토너</t>
        </is>
      </c>
    </row>
    <row r="861">
      <c r="B861" s="93" t="inlineStr">
        <is>
          <t>GDN_토너로션_관심사</t>
        </is>
      </c>
      <c r="C861" s="6" t="inlineStr">
        <is>
          <t>유튜브 디스커버리</t>
        </is>
      </c>
      <c r="D861" s="6" t="inlineStr">
        <is>
          <t>토너</t>
        </is>
      </c>
    </row>
    <row r="862">
      <c r="B862" s="93" t="inlineStr">
        <is>
          <t>디스커버리_아름하다</t>
        </is>
      </c>
      <c r="C862" s="6" t="inlineStr">
        <is>
          <t>유튜브 디스커버리</t>
        </is>
      </c>
      <c r="D862" s="6" t="inlineStr">
        <is>
          <t>토너</t>
        </is>
      </c>
    </row>
    <row r="863">
      <c r="B863" s="93" t="inlineStr">
        <is>
          <t>디스커버리_꿀랄라ppl</t>
        </is>
      </c>
      <c r="C863" s="6" t="inlineStr">
        <is>
          <t>유튜브 디스커버리</t>
        </is>
      </c>
      <c r="D863" s="6" t="inlineStr">
        <is>
          <t>토너</t>
        </is>
      </c>
    </row>
    <row r="864">
      <c r="B864" s="93" t="inlineStr">
        <is>
          <t>동영상_트래픽_올영애니</t>
        </is>
      </c>
      <c r="C864" s="6" t="inlineStr">
        <is>
          <t>유튜브 디스커버리</t>
        </is>
      </c>
      <c r="D864" s="6" t="inlineStr">
        <is>
          <t>토너</t>
        </is>
      </c>
    </row>
    <row r="865">
      <c r="B865" s="93" t="inlineStr">
        <is>
          <t>디스커버리_민델리ppl</t>
        </is>
      </c>
      <c r="C865" s="6" t="inlineStr">
        <is>
          <t>유튜브 디스커버리</t>
        </is>
      </c>
      <c r="D865" s="6" t="inlineStr">
        <is>
          <t>토너</t>
        </is>
      </c>
    </row>
    <row r="866">
      <c r="B866" s="93" t="n"/>
    </row>
    <row r="867">
      <c r="B867" s="93" t="n"/>
    </row>
    <row r="868">
      <c r="B868" s="93" t="n"/>
    </row>
    <row r="869">
      <c r="B869" s="6" t="inlineStr">
        <is>
          <t>아누아_쇼핑M</t>
        </is>
      </c>
      <c r="C869" s="6" t="inlineStr">
        <is>
          <t>네이버 쇼핑검색</t>
        </is>
      </c>
    </row>
    <row r="870">
      <c r="B870" s="6" t="inlineStr">
        <is>
          <t>아누아_쇼핑PC</t>
        </is>
      </c>
      <c r="C870" s="6" t="inlineStr">
        <is>
          <t>네이버 쇼핑검색</t>
        </is>
      </c>
    </row>
    <row r="871"/>
    <row r="872">
      <c r="B872" s="6" t="inlineStr">
        <is>
          <t>아누아_리타게팅(전체지면)</t>
        </is>
      </c>
      <c r="C872" s="6" t="inlineStr">
        <is>
          <t>카카오모먼트(리타게팅)</t>
        </is>
      </c>
      <c r="D872" s="6" t="inlineStr">
        <is>
          <t>토너</t>
        </is>
      </c>
    </row>
    <row r="873">
      <c r="B873" s="93" t="inlineStr">
        <is>
          <t>아누아_비즈보드_도전_1231</t>
        </is>
      </c>
      <c r="C873" s="6" t="inlineStr">
        <is>
          <t>카카오모먼트(리타게팅)</t>
        </is>
      </c>
      <c r="D873" s="6" t="inlineStr">
        <is>
          <t>토너</t>
        </is>
      </c>
    </row>
    <row r="874">
      <c r="B874" s="93" t="inlineStr">
        <is>
          <t>아누아_청귤마스크팩_품평단모집_0104</t>
        </is>
      </c>
      <c r="C874" s="6" t="inlineStr">
        <is>
          <t>카카오모먼트(리타게팅)</t>
        </is>
      </c>
      <c r="D874" s="6" t="inlineStr">
        <is>
          <t>마스크팩</t>
        </is>
      </c>
    </row>
    <row r="875">
      <c r="B875" s="93" t="inlineStr">
        <is>
          <t>토너_도전_0105</t>
        </is>
      </c>
      <c r="C875" s="6" t="inlineStr">
        <is>
          <t>카카오모먼트(리타게팅)</t>
        </is>
      </c>
      <c r="D875" s="6" t="inlineStr">
        <is>
          <t>토너</t>
        </is>
      </c>
    </row>
    <row r="876">
      <c r="B876" s="93" t="inlineStr">
        <is>
          <t>아누아_비즈보드_리타게팅</t>
        </is>
      </c>
      <c r="C876" s="6" t="inlineStr">
        <is>
          <t>카카오모먼트(리타게팅)</t>
        </is>
      </c>
      <c r="D876" s="6" t="inlineStr">
        <is>
          <t>토너</t>
        </is>
      </c>
    </row>
    <row r="877">
      <c r="B877" s="93" t="inlineStr">
        <is>
          <t>카카오 비즈보드_방문_210111</t>
        </is>
      </c>
      <c r="C877" s="6" t="inlineStr">
        <is>
          <t>카카오모먼트(리타게팅)</t>
        </is>
      </c>
      <c r="D877" s="6" t="inlineStr">
        <is>
          <t>토너</t>
        </is>
      </c>
    </row>
    <row r="878">
      <c r="B878" s="93" t="inlineStr">
        <is>
          <t>아누아_수분마스크팩_210118</t>
        </is>
      </c>
      <c r="C878" s="6" t="inlineStr">
        <is>
          <t>카카오모먼트(리타게팅)</t>
        </is>
      </c>
      <c r="D878" s="6" t="inlineStr">
        <is>
          <t>마스크팩</t>
        </is>
      </c>
    </row>
    <row r="879">
      <c r="B879" s="89" t="inlineStr">
        <is>
          <t>아누아_앰플_플친대상메시지_재발송_210120</t>
        </is>
      </c>
      <c r="C879" s="6" t="inlineStr">
        <is>
          <t>카카오모먼트(리타게팅)</t>
        </is>
      </c>
      <c r="D879" s="6" t="inlineStr">
        <is>
          <t>앰플</t>
        </is>
      </c>
    </row>
    <row r="880">
      <c r="B880" s="89" t="inlineStr">
        <is>
          <t>아누아_앰플_시크릿이벤트_리마인드_210122</t>
        </is>
      </c>
      <c r="C880" s="6" t="inlineStr">
        <is>
          <t>카카오모먼트(리타게팅)</t>
        </is>
      </c>
      <c r="D880" s="6" t="inlineStr">
        <is>
          <t>앰플</t>
        </is>
      </c>
    </row>
    <row r="881">
      <c r="B881" s="93" t="inlineStr">
        <is>
          <t>아누아_토너_관심사1_초4소재_1200x628</t>
        </is>
      </c>
      <c r="C881" s="6" t="inlineStr">
        <is>
          <t>카카오모먼트(리타게팅)</t>
        </is>
      </c>
      <c r="D881" s="6" t="inlineStr">
        <is>
          <t>토너</t>
        </is>
      </c>
    </row>
    <row r="882">
      <c r="B882" s="93" t="inlineStr">
        <is>
          <t>아누아_올영입점이벤트_플친발송_210201</t>
        </is>
      </c>
      <c r="C882" s="6" t="inlineStr">
        <is>
          <t>카카오모먼트(리타게팅)</t>
        </is>
      </c>
      <c r="D882" s="6" t="inlineStr">
        <is>
          <t>토너</t>
        </is>
      </c>
    </row>
    <row r="883">
      <c r="B883" s="93" t="inlineStr">
        <is>
          <t>아누아_토너_관심사1_초4소재_1200x600</t>
        </is>
      </c>
      <c r="C883" s="6" t="inlineStr">
        <is>
          <t>카카오모먼트(리타게팅)</t>
        </is>
      </c>
      <c r="D883" s="6" t="inlineStr">
        <is>
          <t>토너</t>
        </is>
      </c>
    </row>
    <row r="884">
      <c r="B884" s="93" t="inlineStr">
        <is>
          <t>도달_올리브영소재</t>
        </is>
      </c>
      <c r="C884" s="6" t="inlineStr">
        <is>
          <t>카카오모먼트(리타게팅)</t>
        </is>
      </c>
      <c r="D884" s="6" t="inlineStr">
        <is>
          <t>토너</t>
        </is>
      </c>
    </row>
    <row r="885">
      <c r="B885" s="93" t="inlineStr">
        <is>
          <t>아누아_패드_지면테스트</t>
        </is>
      </c>
      <c r="C885" s="6" t="inlineStr">
        <is>
          <t>카카오모먼트(리타게팅)</t>
        </is>
      </c>
      <c r="D885" s="6" t="inlineStr">
        <is>
          <t>패드</t>
        </is>
      </c>
    </row>
    <row r="886">
      <c r="B886" s="93" t="inlineStr">
        <is>
          <t>0209_스토리DP_맘타겟</t>
        </is>
      </c>
      <c r="C886" s="6" t="inlineStr">
        <is>
          <t>카카오모먼트(리타게팅)</t>
        </is>
      </c>
      <c r="D886" s="6" t="inlineStr">
        <is>
          <t>토너</t>
        </is>
      </c>
    </row>
    <row r="887">
      <c r="B887" s="93" t="inlineStr">
        <is>
          <t>토너_여성3150_1200x600</t>
        </is>
      </c>
      <c r="C887" s="6" t="inlineStr">
        <is>
          <t>카카오모먼트(리타게팅)</t>
        </is>
      </c>
      <c r="D887" s="6" t="inlineStr">
        <is>
          <t>토너</t>
        </is>
      </c>
    </row>
    <row r="888">
      <c r="B888" s="93" t="n"/>
    </row>
    <row r="889">
      <c r="B889" s="93" t="n"/>
    </row>
    <row r="890">
      <c r="B890" s="93" t="n"/>
    </row>
    <row r="891">
      <c r="B891" s="93" t="n"/>
    </row>
    <row r="892">
      <c r="B892" s="6" t="inlineStr">
        <is>
          <t>아누아_토너_트러블타겟</t>
        </is>
      </c>
      <c r="C892" s="6" t="inlineStr">
        <is>
          <t>네이버 GFA</t>
        </is>
      </c>
      <c r="D892" s="6" t="inlineStr">
        <is>
          <t>토너</t>
        </is>
      </c>
    </row>
    <row r="893">
      <c r="B893" s="6" t="inlineStr">
        <is>
          <t>T_아누아_패드_메인</t>
        </is>
      </c>
      <c r="C893" s="6" t="inlineStr">
        <is>
          <t>네이버 GFA</t>
        </is>
      </c>
      <c r="D893" s="6" t="inlineStr">
        <is>
          <t>토너패드</t>
        </is>
      </c>
    </row>
    <row r="894">
      <c r="B894" s="6" t="inlineStr">
        <is>
          <t>T_아누아_토너_메인지면</t>
        </is>
      </c>
      <c r="C894" s="6" t="inlineStr">
        <is>
          <t>네이버 GFA</t>
        </is>
      </c>
      <c r="D894" s="6" t="inlineStr">
        <is>
          <t>토너</t>
        </is>
      </c>
    </row>
    <row r="895">
      <c r="B895" s="93" t="inlineStr">
        <is>
          <t>T_아누아_패드_서브</t>
        </is>
      </c>
      <c r="C895" s="6" t="inlineStr">
        <is>
          <t>네이버 GFA</t>
        </is>
      </c>
      <c r="D895" s="6" t="inlineStr">
        <is>
          <t>토너패드</t>
        </is>
      </c>
    </row>
    <row r="896">
      <c r="B896" s="93" t="inlineStr">
        <is>
          <t>T_아누아_패드모공_메인</t>
        </is>
      </c>
      <c r="C896" s="6" t="inlineStr">
        <is>
          <t>네이버 GFA</t>
        </is>
      </c>
      <c r="D896" s="6" t="inlineStr">
        <is>
          <t>토너패드</t>
        </is>
      </c>
    </row>
    <row r="897">
      <c r="B897" s="93" t="inlineStr">
        <is>
          <t>T_아누아_토너_스마트채널</t>
        </is>
      </c>
      <c r="C897" s="6" t="inlineStr">
        <is>
          <t>네이버 GFA</t>
        </is>
      </c>
      <c r="D897" s="6" t="inlineStr">
        <is>
          <t>토너</t>
        </is>
      </c>
    </row>
    <row r="898">
      <c r="B898" s="93" t="inlineStr">
        <is>
          <t>T_아누아_토너로션_메인</t>
        </is>
      </c>
      <c r="C898" s="6" t="inlineStr">
        <is>
          <t>네이버 GFA</t>
        </is>
      </c>
      <c r="D898" s="6" t="inlineStr">
        <is>
          <t>토너</t>
        </is>
      </c>
    </row>
    <row r="899">
      <c r="B899" s="93" t="inlineStr">
        <is>
          <t>T_토너_후기형 테스트_메인</t>
        </is>
      </c>
      <c r="C899" s="6" t="inlineStr">
        <is>
          <t>네이버 GFA</t>
        </is>
      </c>
      <c r="D899" s="6" t="inlineStr">
        <is>
          <t>토너</t>
        </is>
      </c>
    </row>
    <row r="900">
      <c r="B900" s="93" t="inlineStr">
        <is>
          <t>T_토너_키워드테스트_메인</t>
        </is>
      </c>
      <c r="C900" s="6" t="inlineStr">
        <is>
          <t>네이버 GFA</t>
        </is>
      </c>
      <c r="D900" s="6" t="inlineStr">
        <is>
          <t>토너</t>
        </is>
      </c>
    </row>
    <row r="901">
      <c r="B901" s="93" t="inlineStr">
        <is>
          <t>아누아_77%패드_청소년관심사_메인</t>
        </is>
      </c>
      <c r="C901" s="6" t="inlineStr">
        <is>
          <t>네이버 GFA</t>
        </is>
      </c>
      <c r="D901" s="6" t="inlineStr">
        <is>
          <t>토너패드</t>
        </is>
      </c>
    </row>
    <row r="902">
      <c r="B902" s="93" t="inlineStr">
        <is>
          <t>T_토너_테스트</t>
        </is>
      </c>
      <c r="C902" s="6" t="inlineStr">
        <is>
          <t>네이버 GFA</t>
        </is>
      </c>
      <c r="D902" s="6" t="inlineStr">
        <is>
          <t>토너</t>
        </is>
      </c>
    </row>
    <row r="903">
      <c r="B903" s="93" t="inlineStr">
        <is>
          <t>토너_메인_기존소재</t>
        </is>
      </c>
      <c r="C903" s="6" t="inlineStr">
        <is>
          <t>네이버 GFA</t>
        </is>
      </c>
      <c r="D903" s="6" t="inlineStr">
        <is>
          <t>토너</t>
        </is>
      </c>
    </row>
    <row r="904">
      <c r="B904" s="93" t="inlineStr">
        <is>
          <t>T_토너_테스트_여드름 서브지면</t>
        </is>
      </c>
      <c r="C904" s="6" t="inlineStr">
        <is>
          <t>네이버 GFA</t>
        </is>
      </c>
      <c r="D904" s="6" t="inlineStr">
        <is>
          <t>토너</t>
        </is>
      </c>
    </row>
    <row r="905">
      <c r="B905" s="93" t="inlineStr">
        <is>
          <t>T_토너_구매의도테스트</t>
        </is>
      </c>
      <c r="C905" s="6" t="inlineStr">
        <is>
          <t>네이버 GFA</t>
        </is>
      </c>
      <c r="D905" s="6" t="inlineStr">
        <is>
          <t>토너</t>
        </is>
      </c>
    </row>
    <row r="906">
      <c r="B906" s="93" t="inlineStr">
        <is>
          <t>아누아_77%패드_신규소구점테스트</t>
        </is>
      </c>
      <c r="C906" s="6" t="inlineStr">
        <is>
          <t>네이버 GFA</t>
        </is>
      </c>
      <c r="D906" s="6" t="inlineStr">
        <is>
          <t>토너패드</t>
        </is>
      </c>
    </row>
    <row r="907">
      <c r="B907" s="93" t="inlineStr">
        <is>
          <t>올리브영 랜딩</t>
        </is>
      </c>
      <c r="C907" s="6" t="inlineStr">
        <is>
          <t>네이버 GFA</t>
        </is>
      </c>
      <c r="D907" s="6" t="inlineStr">
        <is>
          <t>토너</t>
        </is>
      </c>
    </row>
    <row r="908">
      <c r="B908" s="93" t="inlineStr">
        <is>
          <t>패드_신규소구점테스트_메인</t>
        </is>
      </c>
      <c r="C908" s="6" t="inlineStr">
        <is>
          <t>네이버 GFA</t>
        </is>
      </c>
      <c r="D908" s="6" t="inlineStr">
        <is>
          <t>토너패드</t>
        </is>
      </c>
    </row>
    <row r="909">
      <c r="B909" s="93" t="inlineStr">
        <is>
          <t>패드_청소년관심사_메인</t>
        </is>
      </c>
      <c r="C909" s="6" t="inlineStr">
        <is>
          <t>네이버 GFA</t>
        </is>
      </c>
      <c r="D909" s="6" t="inlineStr">
        <is>
          <t>토너패드</t>
        </is>
      </c>
    </row>
    <row r="910">
      <c r="B910" s="93" t="inlineStr">
        <is>
          <t>패드_메인</t>
        </is>
      </c>
      <c r="C910" s="6" t="inlineStr">
        <is>
          <t>네이버 GFA</t>
        </is>
      </c>
      <c r="D910" s="6" t="inlineStr">
        <is>
          <t>토너패드</t>
        </is>
      </c>
    </row>
    <row r="911"/>
    <row r="912"/>
    <row r="913"/>
    <row r="914"/>
    <row r="915"/>
    <row r="916"/>
    <row r="917"/>
    <row r="918"/>
    <row r="919"/>
    <row r="920">
      <c r="B920" s="93" t="inlineStr">
        <is>
          <t>아누아_쇼핑박스</t>
        </is>
      </c>
      <c r="C920" s="127" t="inlineStr">
        <is>
          <t>네이버 쇼핑박스</t>
        </is>
      </c>
      <c r="D920" s="6" t="inlineStr">
        <is>
          <t>토너패드</t>
        </is>
      </c>
    </row>
  </sheetData>
  <autoFilter ref="B1:L784">
    <filterColumn colId="2">
      <filters>
        <filter val="어성초 클리어패드 70P"/>
        <filter val="어성초 클리어패드 70P_CS"/>
      </filters>
    </filterColumn>
  </autoFilter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 filterMode="1">
    <tabColor theme="0" tint="-0.3499862666707358"/>
    <outlinePr summaryBelow="1" summaryRight="1"/>
    <pageSetUpPr/>
  </sheetPr>
  <dimension ref="A1:P15334"/>
  <sheetViews>
    <sheetView tabSelected="1" zoomScale="70" zoomScaleNormal="70" workbookViewId="0">
      <pane ySplit="2" topLeftCell="A15063" activePane="bottomLeft" state="frozen"/>
      <selection pane="bottomLeft" activeCell="G15079" sqref="G15079"/>
    </sheetView>
  </sheetViews>
  <sheetFormatPr baseColWidth="8" defaultRowHeight="17.4" outlineLevelCol="0"/>
  <cols>
    <col width="29.3984375" customWidth="1" style="92" min="1" max="1"/>
    <col width="11.09765625" customWidth="1" style="92" min="2" max="2"/>
    <col width="9.8984375" customWidth="1" style="92" min="3" max="3"/>
    <col width="15.09765625" customWidth="1" style="92" min="4" max="4"/>
    <col width="19" bestFit="1" customWidth="1" style="92" min="5" max="5"/>
    <col width="14.59765625" customWidth="1" style="92" min="6" max="6"/>
    <col width="67.59765625" bestFit="1" customWidth="1" style="92" min="7" max="7"/>
    <col width="18.8984375" customWidth="1" style="92" min="8" max="8"/>
    <col width="67.59765625" customWidth="1" style="93" min="9" max="9"/>
    <col width="13.19921875" customWidth="1" style="92" min="10" max="10"/>
    <col width="16.5" customWidth="1" style="92" min="11" max="11"/>
    <col width="16.59765625" customWidth="1" style="92" min="12" max="12"/>
    <col width="14.796875" customWidth="1" style="92" min="13" max="13"/>
    <col width="18" customWidth="1" style="92" min="14" max="14"/>
    <col width="18.19921875" customWidth="1" style="92" min="15" max="15"/>
    <col width="18.69921875" customWidth="1" style="93" min="17" max="17"/>
  </cols>
  <sheetData>
    <row r="1">
      <c r="B1" s="90" t="inlineStr">
        <is>
          <t>일자</t>
        </is>
      </c>
      <c r="C1" s="90" t="inlineStr">
        <is>
          <t>요일</t>
        </is>
      </c>
      <c r="D1" s="93" t="inlineStr">
        <is>
          <t>미디어</t>
        </is>
      </c>
      <c r="E1" s="90" t="inlineStr">
        <is>
          <t>상품1</t>
        </is>
      </c>
      <c r="F1" s="90" t="inlineStr">
        <is>
          <t>채널</t>
        </is>
      </c>
      <c r="G1" s="90" t="inlineStr">
        <is>
          <t>상품2</t>
        </is>
      </c>
      <c r="H1" s="90" t="inlineStr">
        <is>
          <t>판매수량</t>
        </is>
      </c>
      <c r="I1" s="90" t="inlineStr">
        <is>
          <t>상품 상세</t>
        </is>
      </c>
      <c r="J1" s="90" t="inlineStr">
        <is>
          <t>구분</t>
        </is>
      </c>
      <c r="K1" s="93" t="inlineStr">
        <is>
          <t>광고비(VAT미포함)</t>
        </is>
      </c>
      <c r="L1" s="90" t="inlineStr">
        <is>
          <t>판매액</t>
        </is>
      </c>
      <c r="M1" s="90" t="inlineStr">
        <is>
          <t>판매액(수수료제외)</t>
        </is>
      </c>
      <c r="N1" s="90" t="inlineStr">
        <is>
          <t>원가</t>
        </is>
      </c>
      <c r="O1" s="90" t="inlineStr">
        <is>
          <t>판매액(VAT미포함)</t>
        </is>
      </c>
      <c r="P1" s="90" t="inlineStr">
        <is>
          <t>구분값</t>
        </is>
      </c>
    </row>
    <row r="2" customFormat="1" s="93">
      <c r="A2" s="93" t="inlineStr">
        <is>
          <t>수식 샘플</t>
        </is>
      </c>
      <c r="B2" s="127" t="n">
        <v>44236</v>
      </c>
      <c r="C2" s="87">
        <f>TEXT(B2,"aaa")</f>
        <v/>
      </c>
      <c r="E2" s="87">
        <f>INDEX(매칭테이블!C:D,MATCH(RD!G2,매칭테이블!D:D,0),1)</f>
        <v/>
      </c>
      <c r="F2" s="93" t="inlineStr">
        <is>
          <t>카페24</t>
        </is>
      </c>
      <c r="G2" s="93" t="inlineStr">
        <is>
          <t>촉촉 스킨팩 화장솜</t>
        </is>
      </c>
      <c r="H2" s="93" t="n">
        <v>0</v>
      </c>
      <c r="I2" s="93">
        <f>VLOOKUP(G2,매칭테이블!D:E,2,0)</f>
        <v/>
      </c>
      <c r="J2" s="87" t="n">
        <v>201208</v>
      </c>
      <c r="L2" s="87">
        <f>VLOOKUP($P2,매칭테이블!$G:$J,2,0)*H2</f>
        <v/>
      </c>
      <c r="M2" s="87">
        <f>L2-L2*VLOOKUP($P2,매칭테이블!$G:$J,3,0)</f>
        <v/>
      </c>
      <c r="N2" s="87">
        <f>VLOOKUP($P2,매칭테이블!$G:$J,4,0)*H2</f>
        <v/>
      </c>
      <c r="O2" s="144">
        <f>L2/1.1</f>
        <v/>
      </c>
      <c r="P2" s="87">
        <f>F2&amp;E2&amp;G2&amp;J2</f>
        <v/>
      </c>
    </row>
    <row r="3" customFormat="1" s="93">
      <c r="B3" s="127" t="n">
        <v>43762</v>
      </c>
      <c r="C3" s="93">
        <f>TEXT(B3,"aaa")</f>
        <v/>
      </c>
      <c r="D3" s="93" t="inlineStr">
        <is>
          <t>카카오광고</t>
        </is>
      </c>
      <c r="E3" s="93" t="inlineStr">
        <is>
          <t>토너</t>
        </is>
      </c>
      <c r="K3" s="128" t="n">
        <v>52249.99999999999</v>
      </c>
    </row>
    <row r="4" customFormat="1" s="93">
      <c r="B4" s="127" t="n">
        <v>43768</v>
      </c>
      <c r="C4" s="93">
        <f>TEXT(B4,"aaa")</f>
        <v/>
      </c>
      <c r="D4" s="93" t="inlineStr">
        <is>
          <t>카카오광고</t>
        </is>
      </c>
      <c r="E4" s="93" t="inlineStr">
        <is>
          <t>토너</t>
        </is>
      </c>
      <c r="K4" s="128" t="n">
        <v>127120</v>
      </c>
    </row>
    <row r="5" customFormat="1" s="93">
      <c r="B5" s="127" t="n">
        <v>43769</v>
      </c>
      <c r="C5" s="93">
        <f>TEXT(B5,"aaa")</f>
        <v/>
      </c>
      <c r="D5" s="93" t="inlineStr">
        <is>
          <t>카카오광고</t>
        </is>
      </c>
      <c r="E5" s="93" t="inlineStr">
        <is>
          <t>토너</t>
        </is>
      </c>
      <c r="K5" s="128" t="n">
        <v>101030</v>
      </c>
    </row>
    <row r="6" customFormat="1" s="93">
      <c r="B6" s="127" t="n">
        <v>43770</v>
      </c>
      <c r="C6" s="93">
        <f>TEXT(B6,"aaa")</f>
        <v/>
      </c>
      <c r="D6" s="93" t="inlineStr">
        <is>
          <t>카카오광고</t>
        </is>
      </c>
      <c r="E6" s="93" t="inlineStr">
        <is>
          <t>토너</t>
        </is>
      </c>
      <c r="K6" s="128" t="n">
        <v>114860</v>
      </c>
    </row>
    <row r="7" hidden="1" customFormat="1" s="93">
      <c r="B7" s="127" t="n">
        <v>43745</v>
      </c>
      <c r="C7" s="93" t="inlineStr">
        <is>
          <t>월</t>
        </is>
      </c>
      <c r="D7" s="93" t="inlineStr">
        <is>
          <t>네이버 쇼핑검색</t>
        </is>
      </c>
      <c r="E7" s="93" t="inlineStr">
        <is>
          <t>토너</t>
        </is>
      </c>
      <c r="K7" s="128" t="n">
        <v>749.9999999999999</v>
      </c>
    </row>
    <row r="8" hidden="1" customFormat="1" s="93">
      <c r="B8" s="127" t="n">
        <v>43746</v>
      </c>
      <c r="C8" s="93" t="inlineStr">
        <is>
          <t>화</t>
        </is>
      </c>
      <c r="D8" s="93" t="inlineStr">
        <is>
          <t>네이버 쇼핑검색</t>
        </is>
      </c>
      <c r="E8" s="93" t="inlineStr">
        <is>
          <t>토너</t>
        </is>
      </c>
      <c r="K8" s="128" t="n">
        <v>499.9999999999999</v>
      </c>
    </row>
    <row r="9" hidden="1" customFormat="1" s="93">
      <c r="B9" s="127" t="n">
        <v>43747</v>
      </c>
      <c r="C9" s="93">
        <f>TEXT(B9,"aaa")</f>
        <v/>
      </c>
      <c r="D9" s="93" t="inlineStr">
        <is>
          <t>네이버 쇼핑검색</t>
        </is>
      </c>
      <c r="E9" s="93" t="inlineStr">
        <is>
          <t>토너</t>
        </is>
      </c>
      <c r="K9" s="128" t="n">
        <v>2560</v>
      </c>
    </row>
    <row r="10" hidden="1" customFormat="1" s="93">
      <c r="B10" s="127" t="n">
        <v>43749</v>
      </c>
      <c r="C10" s="93" t="inlineStr">
        <is>
          <t>금</t>
        </is>
      </c>
      <c r="D10" s="93" t="inlineStr">
        <is>
          <t>네이버 쇼핑검색</t>
        </is>
      </c>
      <c r="E10" s="93" t="inlineStr">
        <is>
          <t>토너</t>
        </is>
      </c>
      <c r="K10" s="128" t="n">
        <v>4650</v>
      </c>
    </row>
    <row r="11" hidden="1" customFormat="1" s="93">
      <c r="B11" s="127" t="n">
        <v>43750</v>
      </c>
      <c r="C11" s="93" t="inlineStr">
        <is>
          <t>토</t>
        </is>
      </c>
      <c r="D11" s="93" t="inlineStr">
        <is>
          <t>네이버 쇼핑검색</t>
        </is>
      </c>
      <c r="E11" s="93" t="inlineStr">
        <is>
          <t>토너</t>
        </is>
      </c>
      <c r="K11" s="128" t="n">
        <v>4350</v>
      </c>
    </row>
    <row r="12" hidden="1" customFormat="1" s="93">
      <c r="B12" s="127" t="n">
        <v>43751</v>
      </c>
      <c r="C12" s="93" t="inlineStr">
        <is>
          <t>일</t>
        </is>
      </c>
      <c r="D12" s="93" t="inlineStr">
        <is>
          <t>네이버 쇼핑검색</t>
        </is>
      </c>
      <c r="E12" s="93" t="inlineStr">
        <is>
          <t>토너</t>
        </is>
      </c>
      <c r="K12" s="128" t="n">
        <v>5400</v>
      </c>
    </row>
    <row r="13" hidden="1" customFormat="1" s="93">
      <c r="B13" s="127" t="n">
        <v>43752</v>
      </c>
      <c r="C13" s="93" t="inlineStr">
        <is>
          <t>월</t>
        </is>
      </c>
      <c r="D13" s="93" t="inlineStr">
        <is>
          <t>네이버 쇼핑검색</t>
        </is>
      </c>
      <c r="E13" s="93" t="inlineStr">
        <is>
          <t>토너</t>
        </is>
      </c>
      <c r="K13" s="128" t="n">
        <v>4980</v>
      </c>
    </row>
    <row r="14" hidden="1" customFormat="1" s="93">
      <c r="B14" s="127" t="n">
        <v>43753</v>
      </c>
      <c r="C14" s="93" t="inlineStr">
        <is>
          <t>화</t>
        </is>
      </c>
      <c r="D14" s="93" t="inlineStr">
        <is>
          <t>네이버 쇼핑검색</t>
        </is>
      </c>
      <c r="E14" s="93" t="inlineStr">
        <is>
          <t>토너</t>
        </is>
      </c>
      <c r="K14" s="128" t="n">
        <v>3910</v>
      </c>
    </row>
    <row r="15" hidden="1" customFormat="1" s="93">
      <c r="B15" s="127" t="n">
        <v>43754</v>
      </c>
      <c r="C15" s="93" t="inlineStr">
        <is>
          <t>수</t>
        </is>
      </c>
      <c r="D15" s="93" t="inlineStr">
        <is>
          <t>네이버 쇼핑검색</t>
        </is>
      </c>
      <c r="E15" s="93" t="inlineStr">
        <is>
          <t>토너</t>
        </is>
      </c>
      <c r="K15" s="128" t="n">
        <v>3060</v>
      </c>
    </row>
    <row r="16" hidden="1" customFormat="1" s="93">
      <c r="B16" s="127" t="n">
        <v>43755</v>
      </c>
      <c r="C16" s="93" t="inlineStr">
        <is>
          <t>목</t>
        </is>
      </c>
      <c r="D16" s="93" t="inlineStr">
        <is>
          <t>네이버 쇼핑검색</t>
        </is>
      </c>
      <c r="E16" s="93" t="inlineStr">
        <is>
          <t>토너</t>
        </is>
      </c>
      <c r="K16" s="128" t="n">
        <v>3400</v>
      </c>
    </row>
    <row r="17" hidden="1" customFormat="1" s="93">
      <c r="B17" s="127" t="n">
        <v>43756</v>
      </c>
      <c r="C17" s="93" t="inlineStr">
        <is>
          <t>금</t>
        </is>
      </c>
      <c r="D17" s="93" t="inlineStr">
        <is>
          <t>네이버 쇼핑검색</t>
        </is>
      </c>
      <c r="E17" s="93" t="inlineStr">
        <is>
          <t>토너</t>
        </is>
      </c>
      <c r="K17" s="128" t="n">
        <v>5300</v>
      </c>
    </row>
    <row r="18" hidden="1" customFormat="1" s="93">
      <c r="B18" s="127" t="n">
        <v>43757</v>
      </c>
      <c r="C18" s="93" t="inlineStr">
        <is>
          <t>토</t>
        </is>
      </c>
      <c r="D18" s="93" t="inlineStr">
        <is>
          <t>네이버 쇼핑검색</t>
        </is>
      </c>
      <c r="E18" s="93" t="inlineStr">
        <is>
          <t>토너</t>
        </is>
      </c>
      <c r="K18" s="128" t="n">
        <v>5280</v>
      </c>
    </row>
    <row r="19" hidden="1" customFormat="1" s="93">
      <c r="B19" s="127" t="n">
        <v>43758</v>
      </c>
      <c r="C19" s="93" t="inlineStr">
        <is>
          <t>일</t>
        </is>
      </c>
      <c r="D19" s="93" t="inlineStr">
        <is>
          <t>네이버 쇼핑검색</t>
        </is>
      </c>
      <c r="E19" s="93" t="inlineStr">
        <is>
          <t>토너</t>
        </is>
      </c>
      <c r="K19" s="128" t="n">
        <v>6079.999999999999</v>
      </c>
    </row>
    <row r="20" hidden="1" customFormat="1" s="93">
      <c r="B20" s="127" t="n">
        <v>43759</v>
      </c>
      <c r="C20" s="93" t="inlineStr">
        <is>
          <t>월</t>
        </is>
      </c>
      <c r="D20" s="93" t="inlineStr">
        <is>
          <t>네이버 쇼핑검색</t>
        </is>
      </c>
      <c r="E20" s="93" t="inlineStr">
        <is>
          <t>토너</t>
        </is>
      </c>
      <c r="K20" s="128" t="n">
        <v>3680</v>
      </c>
    </row>
    <row r="21" hidden="1" customFormat="1" s="93">
      <c r="B21" s="127" t="n">
        <v>43760</v>
      </c>
      <c r="C21" s="93" t="inlineStr">
        <is>
          <t>화</t>
        </is>
      </c>
      <c r="D21" s="93" t="inlineStr">
        <is>
          <t>네이버 쇼핑검색</t>
        </is>
      </c>
      <c r="E21" s="93" t="inlineStr">
        <is>
          <t>토너</t>
        </is>
      </c>
      <c r="K21" s="128" t="n">
        <v>4090</v>
      </c>
    </row>
    <row r="22" hidden="1" customFormat="1" s="93">
      <c r="B22" s="127" t="n">
        <v>43761</v>
      </c>
      <c r="C22" s="93" t="inlineStr">
        <is>
          <t>수</t>
        </is>
      </c>
      <c r="D22" s="93" t="inlineStr">
        <is>
          <t>네이버 쇼핑검색</t>
        </is>
      </c>
      <c r="E22" s="93" t="inlineStr">
        <is>
          <t>토너</t>
        </is>
      </c>
      <c r="K22" s="128" t="n">
        <v>4240</v>
      </c>
    </row>
    <row r="23" hidden="1" customFormat="1" s="93">
      <c r="B23" s="127" t="n">
        <v>43762</v>
      </c>
      <c r="C23" s="93" t="inlineStr">
        <is>
          <t>목</t>
        </is>
      </c>
      <c r="D23" s="93" t="inlineStr">
        <is>
          <t>네이버 쇼핑검색</t>
        </is>
      </c>
      <c r="E23" s="93" t="inlineStr">
        <is>
          <t>토너</t>
        </is>
      </c>
      <c r="K23" s="128" t="n">
        <v>3320</v>
      </c>
    </row>
    <row r="24" hidden="1" customFormat="1" s="93">
      <c r="B24" s="127" t="n">
        <v>43763</v>
      </c>
      <c r="C24" s="93" t="inlineStr">
        <is>
          <t>금</t>
        </is>
      </c>
      <c r="D24" s="93" t="inlineStr">
        <is>
          <t>네이버 쇼핑검색</t>
        </is>
      </c>
      <c r="E24" s="93" t="inlineStr">
        <is>
          <t>토너</t>
        </is>
      </c>
      <c r="K24" s="128" t="n">
        <v>4750</v>
      </c>
    </row>
    <row r="25" hidden="1" customFormat="1" s="93">
      <c r="B25" s="127" t="n">
        <v>43764</v>
      </c>
      <c r="C25" s="93" t="inlineStr">
        <is>
          <t>토</t>
        </is>
      </c>
      <c r="D25" s="93" t="inlineStr">
        <is>
          <t>네이버 쇼핑검색</t>
        </is>
      </c>
      <c r="E25" s="93" t="inlineStr">
        <is>
          <t>토너</t>
        </is>
      </c>
      <c r="K25" s="128" t="n">
        <v>3810</v>
      </c>
    </row>
    <row r="26" hidden="1" customFormat="1" s="93">
      <c r="B26" s="127" t="n">
        <v>43765</v>
      </c>
      <c r="C26" s="93" t="inlineStr">
        <is>
          <t>일</t>
        </is>
      </c>
      <c r="D26" s="93" t="inlineStr">
        <is>
          <t>네이버 쇼핑검색</t>
        </is>
      </c>
      <c r="E26" s="93" t="inlineStr">
        <is>
          <t>토너</t>
        </is>
      </c>
      <c r="K26" s="128" t="n">
        <v>4080</v>
      </c>
    </row>
    <row r="27" hidden="1" customFormat="1" s="93">
      <c r="B27" s="127" t="n">
        <v>43766</v>
      </c>
      <c r="C27" s="93" t="inlineStr">
        <is>
          <t>월</t>
        </is>
      </c>
      <c r="D27" s="93" t="inlineStr">
        <is>
          <t>네이버 쇼핑검색</t>
        </is>
      </c>
      <c r="E27" s="93" t="inlineStr">
        <is>
          <t>토너</t>
        </is>
      </c>
      <c r="K27" s="128" t="n">
        <v>3600</v>
      </c>
    </row>
    <row r="28" hidden="1" customFormat="1" s="93">
      <c r="B28" s="127" t="n">
        <v>43767</v>
      </c>
      <c r="C28" s="93" t="inlineStr">
        <is>
          <t>화</t>
        </is>
      </c>
      <c r="D28" s="93" t="inlineStr">
        <is>
          <t>네이버 쇼핑검색</t>
        </is>
      </c>
      <c r="E28" s="93" t="inlineStr">
        <is>
          <t>토너</t>
        </is>
      </c>
      <c r="K28" s="128" t="n">
        <v>2300</v>
      </c>
    </row>
    <row r="29" hidden="1" customFormat="1" s="93">
      <c r="B29" s="127" t="n">
        <v>43768</v>
      </c>
      <c r="C29" s="93" t="inlineStr">
        <is>
          <t>수</t>
        </is>
      </c>
      <c r="D29" s="93" t="inlineStr">
        <is>
          <t>네이버 쇼핑검색</t>
        </is>
      </c>
      <c r="E29" s="93" t="inlineStr">
        <is>
          <t>토너</t>
        </is>
      </c>
      <c r="K29" s="128" t="n">
        <v>2660</v>
      </c>
    </row>
    <row r="30" hidden="1" customFormat="1" s="93">
      <c r="B30" s="127" t="n">
        <v>43769</v>
      </c>
      <c r="C30" s="93" t="inlineStr">
        <is>
          <t>목</t>
        </is>
      </c>
      <c r="D30" s="93" t="inlineStr">
        <is>
          <t>네이버 쇼핑검색</t>
        </is>
      </c>
      <c r="E30" s="93" t="inlineStr">
        <is>
          <t>토너</t>
        </is>
      </c>
      <c r="K30" s="128" t="n">
        <v>2100</v>
      </c>
    </row>
    <row r="31" hidden="1" customFormat="1" s="93">
      <c r="B31" s="127" t="n">
        <v>43749</v>
      </c>
      <c r="C31" s="93" t="inlineStr">
        <is>
          <t>금</t>
        </is>
      </c>
      <c r="D31" s="93" t="inlineStr">
        <is>
          <t>네이버 브랜드검색</t>
        </is>
      </c>
      <c r="E31" s="93" t="inlineStr">
        <is>
          <t>토너</t>
        </is>
      </c>
      <c r="K31" s="128" t="n">
        <v>20000</v>
      </c>
    </row>
    <row r="32" hidden="1" customFormat="1" s="93">
      <c r="B32" s="127" t="n">
        <v>43750</v>
      </c>
      <c r="C32" s="93" t="inlineStr">
        <is>
          <t>토</t>
        </is>
      </c>
      <c r="D32" s="93" t="inlineStr">
        <is>
          <t>네이버 브랜드검색</t>
        </is>
      </c>
      <c r="E32" s="93" t="inlineStr">
        <is>
          <t>토너</t>
        </is>
      </c>
      <c r="K32" s="128" t="n">
        <v>20000</v>
      </c>
    </row>
    <row r="33" hidden="1" customFormat="1" s="93">
      <c r="B33" s="127" t="n">
        <v>43751</v>
      </c>
      <c r="C33" s="93" t="inlineStr">
        <is>
          <t>일</t>
        </is>
      </c>
      <c r="D33" s="93" t="inlineStr">
        <is>
          <t>네이버 브랜드검색</t>
        </is>
      </c>
      <c r="E33" s="93" t="inlineStr">
        <is>
          <t>토너</t>
        </is>
      </c>
      <c r="K33" s="128" t="n">
        <v>20000</v>
      </c>
    </row>
    <row r="34" hidden="1" customFormat="1" s="93">
      <c r="B34" s="127" t="n">
        <v>43752</v>
      </c>
      <c r="C34" s="93" t="inlineStr">
        <is>
          <t>월</t>
        </is>
      </c>
      <c r="D34" s="93" t="inlineStr">
        <is>
          <t>네이버 브랜드검색</t>
        </is>
      </c>
      <c r="E34" s="93" t="inlineStr">
        <is>
          <t>토너</t>
        </is>
      </c>
      <c r="K34" s="128" t="n">
        <v>20000</v>
      </c>
    </row>
    <row r="35" hidden="1" customFormat="1" s="93">
      <c r="B35" s="127" t="n">
        <v>43753</v>
      </c>
      <c r="C35" s="93" t="inlineStr">
        <is>
          <t>화</t>
        </is>
      </c>
      <c r="D35" s="93" t="inlineStr">
        <is>
          <t>네이버 브랜드검색</t>
        </is>
      </c>
      <c r="E35" s="93" t="inlineStr">
        <is>
          <t>토너</t>
        </is>
      </c>
      <c r="K35" s="128" t="n">
        <v>20000</v>
      </c>
    </row>
    <row r="36" hidden="1" customFormat="1" s="93">
      <c r="B36" s="127" t="n">
        <v>43754</v>
      </c>
      <c r="C36" s="93" t="inlineStr">
        <is>
          <t>수</t>
        </is>
      </c>
      <c r="D36" s="93" t="inlineStr">
        <is>
          <t>네이버 브랜드검색</t>
        </is>
      </c>
      <c r="E36" s="93" t="inlineStr">
        <is>
          <t>토너</t>
        </is>
      </c>
      <c r="K36" s="128" t="n">
        <v>20000</v>
      </c>
    </row>
    <row r="37" hidden="1" customFormat="1" s="93">
      <c r="B37" s="127" t="n">
        <v>43755</v>
      </c>
      <c r="C37" s="93" t="inlineStr">
        <is>
          <t>목</t>
        </is>
      </c>
      <c r="D37" s="93" t="inlineStr">
        <is>
          <t>네이버 브랜드검색</t>
        </is>
      </c>
      <c r="E37" s="93" t="inlineStr">
        <is>
          <t>토너</t>
        </is>
      </c>
      <c r="K37" s="128" t="n">
        <v>20000</v>
      </c>
    </row>
    <row r="38" hidden="1" customFormat="1" s="93">
      <c r="B38" s="127" t="n">
        <v>43756</v>
      </c>
      <c r="C38" s="93" t="inlineStr">
        <is>
          <t>금</t>
        </is>
      </c>
      <c r="D38" s="93" t="inlineStr">
        <is>
          <t>네이버 브랜드검색</t>
        </is>
      </c>
      <c r="E38" s="93" t="inlineStr">
        <is>
          <t>토너</t>
        </is>
      </c>
      <c r="K38" s="128" t="n">
        <v>20000</v>
      </c>
    </row>
    <row r="39" hidden="1" customFormat="1" s="93">
      <c r="B39" s="127" t="n">
        <v>43757</v>
      </c>
      <c r="C39" s="93" t="inlineStr">
        <is>
          <t>토</t>
        </is>
      </c>
      <c r="D39" s="93" t="inlineStr">
        <is>
          <t>네이버 브랜드검색</t>
        </is>
      </c>
      <c r="E39" s="93" t="inlineStr">
        <is>
          <t>토너</t>
        </is>
      </c>
      <c r="K39" s="128" t="n">
        <v>20000</v>
      </c>
    </row>
    <row r="40" hidden="1" customFormat="1" s="93">
      <c r="B40" s="127" t="n">
        <v>43758</v>
      </c>
      <c r="C40" s="93" t="inlineStr">
        <is>
          <t>일</t>
        </is>
      </c>
      <c r="D40" s="93" t="inlineStr">
        <is>
          <t>네이버 브랜드검색</t>
        </is>
      </c>
      <c r="E40" s="93" t="inlineStr">
        <is>
          <t>토너</t>
        </is>
      </c>
      <c r="K40" s="128" t="n">
        <v>20000</v>
      </c>
    </row>
    <row r="41" hidden="1" customFormat="1" s="93">
      <c r="B41" s="127" t="n">
        <v>43759</v>
      </c>
      <c r="C41" s="93" t="inlineStr">
        <is>
          <t>월</t>
        </is>
      </c>
      <c r="D41" s="93" t="inlineStr">
        <is>
          <t>네이버 브랜드검색</t>
        </is>
      </c>
      <c r="E41" s="93" t="inlineStr">
        <is>
          <t>토너</t>
        </is>
      </c>
      <c r="K41" s="128" t="n">
        <v>20000</v>
      </c>
    </row>
    <row r="42" hidden="1" customFormat="1" s="93">
      <c r="B42" s="127" t="n">
        <v>43760</v>
      </c>
      <c r="C42" s="93" t="inlineStr">
        <is>
          <t>화</t>
        </is>
      </c>
      <c r="D42" s="93" t="inlineStr">
        <is>
          <t>네이버 브랜드검색</t>
        </is>
      </c>
      <c r="E42" s="93" t="inlineStr">
        <is>
          <t>토너</t>
        </is>
      </c>
      <c r="K42" s="128" t="n">
        <v>20000</v>
      </c>
    </row>
    <row r="43" hidden="1" customFormat="1" s="93">
      <c r="B43" s="127" t="n">
        <v>43761</v>
      </c>
      <c r="C43" s="93" t="inlineStr">
        <is>
          <t>수</t>
        </is>
      </c>
      <c r="D43" s="93" t="inlineStr">
        <is>
          <t>네이버 브랜드검색</t>
        </is>
      </c>
      <c r="E43" s="93" t="inlineStr">
        <is>
          <t>토너</t>
        </is>
      </c>
      <c r="K43" s="128" t="n">
        <v>20000</v>
      </c>
    </row>
    <row r="44" hidden="1" customFormat="1" s="93">
      <c r="B44" s="127" t="n">
        <v>43762</v>
      </c>
      <c r="C44" s="93" t="inlineStr">
        <is>
          <t>목</t>
        </is>
      </c>
      <c r="D44" s="93" t="inlineStr">
        <is>
          <t>네이버 브랜드검색</t>
        </is>
      </c>
      <c r="E44" s="93" t="inlineStr">
        <is>
          <t>토너</t>
        </is>
      </c>
      <c r="K44" s="128" t="n">
        <v>20000</v>
      </c>
    </row>
    <row r="45" hidden="1" customFormat="1" s="93">
      <c r="B45" s="127" t="n">
        <v>43763</v>
      </c>
      <c r="C45" s="93" t="inlineStr">
        <is>
          <t>금</t>
        </is>
      </c>
      <c r="D45" s="93" t="inlineStr">
        <is>
          <t>네이버 브랜드검색</t>
        </is>
      </c>
      <c r="E45" s="93" t="inlineStr">
        <is>
          <t>토너</t>
        </is>
      </c>
      <c r="K45" s="128" t="n">
        <v>20000</v>
      </c>
    </row>
    <row r="46" hidden="1" customFormat="1" s="93">
      <c r="B46" s="127" t="n">
        <v>43764</v>
      </c>
      <c r="C46" s="93" t="inlineStr">
        <is>
          <t>토</t>
        </is>
      </c>
      <c r="D46" s="93" t="inlineStr">
        <is>
          <t>네이버 브랜드검색</t>
        </is>
      </c>
      <c r="E46" s="93" t="inlineStr">
        <is>
          <t>토너</t>
        </is>
      </c>
      <c r="K46" s="128" t="n">
        <v>20000</v>
      </c>
    </row>
    <row r="47" hidden="1" customFormat="1" s="93">
      <c r="B47" s="127" t="n">
        <v>43765</v>
      </c>
      <c r="C47" s="93" t="inlineStr">
        <is>
          <t>일</t>
        </is>
      </c>
      <c r="D47" s="93" t="inlineStr">
        <is>
          <t>네이버 브랜드검색</t>
        </is>
      </c>
      <c r="E47" s="93" t="inlineStr">
        <is>
          <t>토너</t>
        </is>
      </c>
      <c r="K47" s="128" t="n">
        <v>20000</v>
      </c>
    </row>
    <row r="48" hidden="1" customFormat="1" s="93">
      <c r="B48" s="127" t="n">
        <v>43766</v>
      </c>
      <c r="C48" s="93" t="inlineStr">
        <is>
          <t>월</t>
        </is>
      </c>
      <c r="D48" s="93" t="inlineStr">
        <is>
          <t>네이버 브랜드검색</t>
        </is>
      </c>
      <c r="E48" s="93" t="inlineStr">
        <is>
          <t>토너</t>
        </is>
      </c>
      <c r="K48" s="128" t="n">
        <v>20000</v>
      </c>
    </row>
    <row r="49" hidden="1" customFormat="1" s="93">
      <c r="B49" s="127" t="n">
        <v>43767</v>
      </c>
      <c r="C49" s="93" t="inlineStr">
        <is>
          <t>화</t>
        </is>
      </c>
      <c r="D49" s="93" t="inlineStr">
        <is>
          <t>네이버 브랜드검색</t>
        </is>
      </c>
      <c r="E49" s="93" t="inlineStr">
        <is>
          <t>토너</t>
        </is>
      </c>
      <c r="K49" s="128" t="n">
        <v>20000</v>
      </c>
    </row>
    <row r="50" hidden="1" customFormat="1" s="93">
      <c r="B50" s="127" t="n">
        <v>43768</v>
      </c>
      <c r="C50" s="93" t="inlineStr">
        <is>
          <t>수</t>
        </is>
      </c>
      <c r="D50" s="93" t="inlineStr">
        <is>
          <t>네이버 브랜드검색</t>
        </is>
      </c>
      <c r="E50" s="93" t="inlineStr">
        <is>
          <t>토너</t>
        </is>
      </c>
      <c r="K50" s="128" t="n">
        <v>20000</v>
      </c>
    </row>
    <row r="51" hidden="1" customFormat="1" s="93">
      <c r="B51" s="127" t="n">
        <v>43769</v>
      </c>
      <c r="C51" s="93" t="inlineStr">
        <is>
          <t>목</t>
        </is>
      </c>
      <c r="D51" s="93" t="inlineStr">
        <is>
          <t>네이버 브랜드검색</t>
        </is>
      </c>
      <c r="E51" s="93" t="inlineStr">
        <is>
          <t>토너</t>
        </is>
      </c>
      <c r="K51" s="128" t="n">
        <v>20000</v>
      </c>
    </row>
    <row r="52" hidden="1" customFormat="1" s="93">
      <c r="B52" s="127" t="n">
        <v>43763</v>
      </c>
      <c r="C52" s="93">
        <f>TEXT(B52,"aaa")</f>
        <v/>
      </c>
      <c r="D52" s="93" t="inlineStr">
        <is>
          <t>인스타그램(랄라블라)</t>
        </is>
      </c>
      <c r="E52" s="93" t="inlineStr">
        <is>
          <t>토너</t>
        </is>
      </c>
      <c r="K52" s="128" t="n">
        <v>55923</v>
      </c>
    </row>
    <row r="53" hidden="1" customFormat="1" s="93">
      <c r="B53" s="127" t="n">
        <v>43764</v>
      </c>
      <c r="C53" s="93">
        <f>TEXT(B53,"aaa")</f>
        <v/>
      </c>
      <c r="D53" s="93" t="inlineStr">
        <is>
          <t>인스타그램(랄라블라)</t>
        </is>
      </c>
      <c r="E53" s="93" t="inlineStr">
        <is>
          <t>토너</t>
        </is>
      </c>
      <c r="K53" s="128" t="n">
        <v>57647</v>
      </c>
    </row>
    <row r="54" hidden="1" customFormat="1" s="93">
      <c r="B54" s="127" t="n">
        <v>43765</v>
      </c>
      <c r="C54" s="93">
        <f>TEXT(B54,"aaa")</f>
        <v/>
      </c>
      <c r="D54" s="93" t="inlineStr">
        <is>
          <t>인스타그램(랄라블라)</t>
        </is>
      </c>
      <c r="E54" s="93" t="inlineStr">
        <is>
          <t>토너</t>
        </is>
      </c>
      <c r="K54" s="128" t="n">
        <v>50514</v>
      </c>
    </row>
    <row r="55" hidden="1" customFormat="1" s="93">
      <c r="B55" s="127" t="n">
        <v>43766</v>
      </c>
      <c r="C55" s="93">
        <f>TEXT(B55,"aaa")</f>
        <v/>
      </c>
      <c r="D55" s="93" t="inlineStr">
        <is>
          <t>인스타그램(랄라블라)</t>
        </is>
      </c>
      <c r="E55" s="93" t="inlineStr">
        <is>
          <t>토너</t>
        </is>
      </c>
      <c r="K55" s="128" t="n">
        <v>46315</v>
      </c>
    </row>
    <row r="56" hidden="1" customFormat="1" s="93">
      <c r="B56" s="127" t="n">
        <v>43767</v>
      </c>
      <c r="C56" s="93">
        <f>TEXT(B56,"aaa")</f>
        <v/>
      </c>
      <c r="D56" s="93" t="inlineStr">
        <is>
          <t>인스타그램(랄라블라)</t>
        </is>
      </c>
      <c r="E56" s="93" t="inlineStr">
        <is>
          <t>토너</t>
        </is>
      </c>
      <c r="K56" s="128" t="n">
        <v>46910</v>
      </c>
    </row>
    <row r="57" hidden="1" customFormat="1" s="93">
      <c r="B57" s="127" t="n">
        <v>43768</v>
      </c>
      <c r="C57" s="93">
        <f>TEXT(B57,"aaa")</f>
        <v/>
      </c>
      <c r="D57" s="93" t="inlineStr">
        <is>
          <t>인스타그램(랄라블라)</t>
        </is>
      </c>
      <c r="E57" s="93" t="inlineStr">
        <is>
          <t>토너</t>
        </is>
      </c>
      <c r="K57" s="128" t="n">
        <v>49688</v>
      </c>
    </row>
    <row r="58" hidden="1" customFormat="1" s="93">
      <c r="B58" s="127" t="n">
        <v>43769</v>
      </c>
      <c r="C58" s="93">
        <f>TEXT(B58,"aaa")</f>
        <v/>
      </c>
      <c r="D58" s="93" t="inlineStr">
        <is>
          <t>인스타그램(랄라블라)</t>
        </is>
      </c>
      <c r="E58" s="93" t="inlineStr">
        <is>
          <t>토너</t>
        </is>
      </c>
      <c r="K58" s="128" t="n">
        <v>52405</v>
      </c>
    </row>
    <row r="59" hidden="1" customFormat="1" s="93">
      <c r="B59" s="127" t="n">
        <v>43739</v>
      </c>
      <c r="C59" s="93">
        <f>TEXT(B59,"aaa")</f>
        <v/>
      </c>
      <c r="D59" s="93" t="inlineStr">
        <is>
          <t>인스타그램(전환)</t>
        </is>
      </c>
      <c r="E59" s="93" t="inlineStr">
        <is>
          <t>토너</t>
        </is>
      </c>
      <c r="K59" s="128" t="n">
        <v>962876</v>
      </c>
    </row>
    <row r="60" hidden="1" customFormat="1" s="93">
      <c r="B60" s="127" t="n">
        <v>43740</v>
      </c>
      <c r="C60" s="93">
        <f>TEXT(B60,"aaa")</f>
        <v/>
      </c>
      <c r="D60" s="93" t="inlineStr">
        <is>
          <t>인스타그램(전환)</t>
        </is>
      </c>
      <c r="E60" s="93" t="inlineStr">
        <is>
          <t>토너</t>
        </is>
      </c>
      <c r="K60" s="128" t="n">
        <v>952678</v>
      </c>
    </row>
    <row r="61" hidden="1" customFormat="1" s="93">
      <c r="B61" s="127" t="n">
        <v>43741</v>
      </c>
      <c r="C61" s="93">
        <f>TEXT(B61,"aaa")</f>
        <v/>
      </c>
      <c r="D61" s="93" t="inlineStr">
        <is>
          <t>인스타그램(전환)</t>
        </is>
      </c>
      <c r="E61" s="93" t="inlineStr">
        <is>
          <t>토너</t>
        </is>
      </c>
      <c r="K61" s="128" t="n">
        <v>848492</v>
      </c>
    </row>
    <row r="62" hidden="1" customFormat="1" s="93">
      <c r="B62" s="127" t="n">
        <v>43742</v>
      </c>
      <c r="C62" s="93">
        <f>TEXT(B62,"aaa")</f>
        <v/>
      </c>
      <c r="D62" s="93" t="inlineStr">
        <is>
          <t>인스타그램(전환)</t>
        </is>
      </c>
      <c r="E62" s="93" t="inlineStr">
        <is>
          <t>토너</t>
        </is>
      </c>
      <c r="K62" s="128" t="n">
        <v>658633</v>
      </c>
    </row>
    <row r="63" hidden="1" customFormat="1" s="93">
      <c r="B63" s="127" t="n">
        <v>43743</v>
      </c>
      <c r="C63" s="93">
        <f>TEXT(B63,"aaa")</f>
        <v/>
      </c>
      <c r="D63" s="93" t="inlineStr">
        <is>
          <t>인스타그램(전환)</t>
        </is>
      </c>
      <c r="E63" s="93" t="inlineStr">
        <is>
          <t>토너</t>
        </is>
      </c>
      <c r="K63" s="128" t="n">
        <v>715729</v>
      </c>
    </row>
    <row r="64" hidden="1" customFormat="1" s="93">
      <c r="B64" s="127" t="n">
        <v>43744</v>
      </c>
      <c r="C64" s="93">
        <f>TEXT(B64,"aaa")</f>
        <v/>
      </c>
      <c r="D64" s="93" t="inlineStr">
        <is>
          <t>인스타그램(전환)</t>
        </is>
      </c>
      <c r="E64" s="93" t="inlineStr">
        <is>
          <t>토너</t>
        </is>
      </c>
      <c r="K64" s="128" t="n">
        <v>701516</v>
      </c>
    </row>
    <row r="65" hidden="1" customFormat="1" s="93">
      <c r="B65" s="127" t="n">
        <v>43745</v>
      </c>
      <c r="C65" s="93">
        <f>TEXT(B65,"aaa")</f>
        <v/>
      </c>
      <c r="D65" s="93" t="inlineStr">
        <is>
          <t>인스타그램(전환)</t>
        </is>
      </c>
      <c r="E65" s="93" t="inlineStr">
        <is>
          <t>토너</t>
        </is>
      </c>
      <c r="K65" s="128" t="n">
        <v>679664</v>
      </c>
    </row>
    <row r="66" hidden="1" customFormat="1" s="93">
      <c r="B66" s="127" t="n">
        <v>43746</v>
      </c>
      <c r="C66" s="93">
        <f>TEXT(B66,"aaa")</f>
        <v/>
      </c>
      <c r="D66" s="93" t="inlineStr">
        <is>
          <t>인스타그램(전환)</t>
        </is>
      </c>
      <c r="E66" s="93" t="inlineStr">
        <is>
          <t>토너</t>
        </is>
      </c>
      <c r="K66" s="128" t="n">
        <v>680421</v>
      </c>
    </row>
    <row r="67" hidden="1" customFormat="1" s="93">
      <c r="B67" s="127" t="n">
        <v>43747</v>
      </c>
      <c r="C67" s="93">
        <f>TEXT(B67,"aaa")</f>
        <v/>
      </c>
      <c r="D67" s="93" t="inlineStr">
        <is>
          <t>인스타그램(전환)</t>
        </is>
      </c>
      <c r="E67" s="93" t="inlineStr">
        <is>
          <t>토너</t>
        </is>
      </c>
      <c r="K67" s="128" t="n">
        <v>711011</v>
      </c>
    </row>
    <row r="68" hidden="1" customFormat="1" s="93">
      <c r="B68" s="127" t="n">
        <v>43748</v>
      </c>
      <c r="C68" s="93">
        <f>TEXT(B68,"aaa")</f>
        <v/>
      </c>
      <c r="D68" s="93" t="inlineStr">
        <is>
          <t>인스타그램(전환)</t>
        </is>
      </c>
      <c r="E68" s="93" t="inlineStr">
        <is>
          <t>토너</t>
        </is>
      </c>
      <c r="K68" s="128" t="n">
        <v>801407</v>
      </c>
    </row>
    <row r="69" hidden="1" customFormat="1" s="93">
      <c r="B69" s="127" t="n">
        <v>43749</v>
      </c>
      <c r="C69" s="93">
        <f>TEXT(B69,"aaa")</f>
        <v/>
      </c>
      <c r="D69" s="93" t="inlineStr">
        <is>
          <t>인스타그램(전환)</t>
        </is>
      </c>
      <c r="E69" s="93" t="inlineStr">
        <is>
          <t>토너</t>
        </is>
      </c>
      <c r="K69" s="128" t="n">
        <v>839323</v>
      </c>
    </row>
    <row r="70" hidden="1" customFormat="1" s="93">
      <c r="B70" s="127" t="n">
        <v>43750</v>
      </c>
      <c r="C70" s="93">
        <f>TEXT(B70,"aaa")</f>
        <v/>
      </c>
      <c r="D70" s="93" t="inlineStr">
        <is>
          <t>인스타그램(전환)</t>
        </is>
      </c>
      <c r="E70" s="93" t="inlineStr">
        <is>
          <t>토너</t>
        </is>
      </c>
      <c r="K70" s="128" t="n">
        <v>888039</v>
      </c>
    </row>
    <row r="71" hidden="1" customFormat="1" s="93">
      <c r="B71" s="127" t="n">
        <v>43751</v>
      </c>
      <c r="C71" s="93">
        <f>TEXT(B71,"aaa")</f>
        <v/>
      </c>
      <c r="D71" s="93" t="inlineStr">
        <is>
          <t>인스타그램(전환)</t>
        </is>
      </c>
      <c r="E71" s="93" t="inlineStr">
        <is>
          <t>토너</t>
        </is>
      </c>
      <c r="K71" s="128" t="n">
        <v>991477</v>
      </c>
    </row>
    <row r="72" hidden="1" customFormat="1" s="93">
      <c r="B72" s="127" t="n">
        <v>43752</v>
      </c>
      <c r="C72" s="93">
        <f>TEXT(B72,"aaa")</f>
        <v/>
      </c>
      <c r="D72" s="93" t="inlineStr">
        <is>
          <t>인스타그램(전환)</t>
        </is>
      </c>
      <c r="E72" s="93" t="inlineStr">
        <is>
          <t>토너</t>
        </is>
      </c>
      <c r="K72" s="128" t="n">
        <v>1448244</v>
      </c>
    </row>
    <row r="73" hidden="1" customFormat="1" s="93">
      <c r="B73" s="127" t="n">
        <v>43753</v>
      </c>
      <c r="C73" s="93">
        <f>TEXT(B73,"aaa")</f>
        <v/>
      </c>
      <c r="D73" s="93" t="inlineStr">
        <is>
          <t>인스타그램(전환)</t>
        </is>
      </c>
      <c r="E73" s="93" t="inlineStr">
        <is>
          <t>토너</t>
        </is>
      </c>
      <c r="K73" s="128" t="n">
        <v>1095944</v>
      </c>
    </row>
    <row r="74" hidden="1" customFormat="1" s="93">
      <c r="B74" s="127" t="n">
        <v>43754</v>
      </c>
      <c r="C74" s="93">
        <f>TEXT(B74,"aaa")</f>
        <v/>
      </c>
      <c r="D74" s="93" t="inlineStr">
        <is>
          <t>인스타그램(전환)</t>
        </is>
      </c>
      <c r="E74" s="93" t="inlineStr">
        <is>
          <t>토너</t>
        </is>
      </c>
      <c r="K74" s="128" t="n">
        <v>1062483</v>
      </c>
    </row>
    <row r="75" hidden="1" customFormat="1" s="93">
      <c r="B75" s="127" t="n">
        <v>43755</v>
      </c>
      <c r="C75" s="93">
        <f>TEXT(B75,"aaa")</f>
        <v/>
      </c>
      <c r="D75" s="93" t="inlineStr">
        <is>
          <t>인스타그램(전환)</t>
        </is>
      </c>
      <c r="E75" s="93" t="inlineStr">
        <is>
          <t>토너</t>
        </is>
      </c>
      <c r="K75" s="128" t="n">
        <v>1231696</v>
      </c>
    </row>
    <row r="76" hidden="1" customFormat="1" s="93">
      <c r="B76" s="127" t="n">
        <v>43756</v>
      </c>
      <c r="C76" s="93">
        <f>TEXT(B76,"aaa")</f>
        <v/>
      </c>
      <c r="D76" s="93" t="inlineStr">
        <is>
          <t>인스타그램(전환)</t>
        </is>
      </c>
      <c r="E76" s="93" t="inlineStr">
        <is>
          <t>토너</t>
        </is>
      </c>
      <c r="K76" s="128" t="n">
        <v>1242437</v>
      </c>
    </row>
    <row r="77" hidden="1" customFormat="1" s="93">
      <c r="B77" s="127" t="n">
        <v>43757</v>
      </c>
      <c r="C77" s="93">
        <f>TEXT(B77,"aaa")</f>
        <v/>
      </c>
      <c r="D77" s="93" t="inlineStr">
        <is>
          <t>인스타그램(전환)</t>
        </is>
      </c>
      <c r="E77" s="93" t="inlineStr">
        <is>
          <t>토너</t>
        </is>
      </c>
      <c r="K77" s="128" t="n">
        <v>1327349</v>
      </c>
    </row>
    <row r="78" hidden="1" customFormat="1" s="93">
      <c r="B78" s="127" t="n">
        <v>43758</v>
      </c>
      <c r="C78" s="93">
        <f>TEXT(B78,"aaa")</f>
        <v/>
      </c>
      <c r="D78" s="93" t="inlineStr">
        <is>
          <t>인스타그램(전환)</t>
        </is>
      </c>
      <c r="E78" s="93" t="inlineStr">
        <is>
          <t>토너</t>
        </is>
      </c>
      <c r="K78" s="128" t="n">
        <v>1302895</v>
      </c>
    </row>
    <row r="79" hidden="1" customFormat="1" s="93">
      <c r="B79" s="127" t="n">
        <v>43759</v>
      </c>
      <c r="C79" s="93">
        <f>TEXT(B79,"aaa")</f>
        <v/>
      </c>
      <c r="D79" s="93" t="inlineStr">
        <is>
          <t>인스타그램(전환)</t>
        </is>
      </c>
      <c r="E79" s="93" t="inlineStr">
        <is>
          <t>토너</t>
        </is>
      </c>
      <c r="K79" s="128" t="n">
        <v>1256239</v>
      </c>
    </row>
    <row r="80" hidden="1" customFormat="1" s="93">
      <c r="B80" s="127" t="n">
        <v>43760</v>
      </c>
      <c r="C80" s="93">
        <f>TEXT(B80,"aaa")</f>
        <v/>
      </c>
      <c r="D80" s="93" t="inlineStr">
        <is>
          <t>인스타그램(전환)</t>
        </is>
      </c>
      <c r="E80" s="93" t="inlineStr">
        <is>
          <t>토너</t>
        </is>
      </c>
      <c r="K80" s="128" t="n">
        <v>972541</v>
      </c>
    </row>
    <row r="81" hidden="1" customFormat="1" s="93">
      <c r="B81" s="127" t="n">
        <v>43761</v>
      </c>
      <c r="C81" s="93">
        <f>TEXT(B81,"aaa")</f>
        <v/>
      </c>
      <c r="D81" s="93" t="inlineStr">
        <is>
          <t>인스타그램(전환)</t>
        </is>
      </c>
      <c r="E81" s="93" t="inlineStr">
        <is>
          <t>토너</t>
        </is>
      </c>
      <c r="K81" s="128" t="n">
        <v>950442</v>
      </c>
    </row>
    <row r="82" hidden="1" customFormat="1" s="93">
      <c r="B82" s="127" t="n">
        <v>43762</v>
      </c>
      <c r="C82" s="93">
        <f>TEXT(B82,"aaa")</f>
        <v/>
      </c>
      <c r="D82" s="93" t="inlineStr">
        <is>
          <t>인스타그램(전환)</t>
        </is>
      </c>
      <c r="E82" s="93" t="inlineStr">
        <is>
          <t>토너</t>
        </is>
      </c>
      <c r="K82" s="128" t="n">
        <v>959391</v>
      </c>
    </row>
    <row r="83" hidden="1" customFormat="1" s="93">
      <c r="B83" s="127" t="n">
        <v>43763</v>
      </c>
      <c r="C83" s="93">
        <f>TEXT(B83,"aaa")</f>
        <v/>
      </c>
      <c r="D83" s="93" t="inlineStr">
        <is>
          <t>인스타그램(전환)</t>
        </is>
      </c>
      <c r="E83" s="93" t="inlineStr">
        <is>
          <t>토너</t>
        </is>
      </c>
      <c r="K83" s="128" t="n">
        <v>973744</v>
      </c>
    </row>
    <row r="84" hidden="1" customFormat="1" s="93">
      <c r="B84" s="127" t="n">
        <v>43764</v>
      </c>
      <c r="C84" s="93">
        <f>TEXT(B84,"aaa")</f>
        <v/>
      </c>
      <c r="D84" s="93" t="inlineStr">
        <is>
          <t>인스타그램(전환)</t>
        </is>
      </c>
      <c r="E84" s="93" t="inlineStr">
        <is>
          <t>토너</t>
        </is>
      </c>
      <c r="K84" s="128" t="n">
        <v>1033779</v>
      </c>
    </row>
    <row r="85" hidden="1" customFormat="1" s="93">
      <c r="B85" s="127" t="n">
        <v>43765</v>
      </c>
      <c r="C85" s="93">
        <f>TEXT(B85,"aaa")</f>
        <v/>
      </c>
      <c r="D85" s="93" t="inlineStr">
        <is>
          <t>인스타그램(전환)</t>
        </is>
      </c>
      <c r="E85" s="93" t="inlineStr">
        <is>
          <t>토너</t>
        </is>
      </c>
      <c r="K85" s="128" t="n">
        <v>1006539</v>
      </c>
    </row>
    <row r="86" hidden="1" customFormat="1" s="93">
      <c r="B86" s="127" t="n">
        <v>43766</v>
      </c>
      <c r="C86" s="93">
        <f>TEXT(B86,"aaa")</f>
        <v/>
      </c>
      <c r="D86" s="93" t="inlineStr">
        <is>
          <t>인스타그램(전환)</t>
        </is>
      </c>
      <c r="E86" s="93" t="inlineStr">
        <is>
          <t>토너</t>
        </is>
      </c>
      <c r="K86" s="128" t="n">
        <v>965223</v>
      </c>
    </row>
    <row r="87" hidden="1" customFormat="1" s="93">
      <c r="B87" s="127" t="n">
        <v>43767</v>
      </c>
      <c r="C87" s="93">
        <f>TEXT(B87,"aaa")</f>
        <v/>
      </c>
      <c r="D87" s="93" t="inlineStr">
        <is>
          <t>인스타그램(전환)</t>
        </is>
      </c>
      <c r="E87" s="93" t="inlineStr">
        <is>
          <t>토너</t>
        </is>
      </c>
      <c r="K87" s="128" t="n">
        <v>874147</v>
      </c>
    </row>
    <row r="88" hidden="1" customFormat="1" s="93">
      <c r="B88" s="127" t="n">
        <v>43768</v>
      </c>
      <c r="C88" s="93">
        <f>TEXT(B88,"aaa")</f>
        <v/>
      </c>
      <c r="D88" s="93" t="inlineStr">
        <is>
          <t>인스타그램(전환)</t>
        </is>
      </c>
      <c r="E88" s="93" t="inlineStr">
        <is>
          <t>토너</t>
        </is>
      </c>
      <c r="K88" s="128" t="n">
        <v>779088</v>
      </c>
    </row>
    <row r="89" hidden="1" customFormat="1" s="93">
      <c r="B89" s="127" t="n">
        <v>43769</v>
      </c>
      <c r="C89" s="93">
        <f>TEXT(B89,"aaa")</f>
        <v/>
      </c>
      <c r="D89" s="93" t="inlineStr">
        <is>
          <t>인스타그램(전환)</t>
        </is>
      </c>
      <c r="E89" s="93" t="inlineStr">
        <is>
          <t>토너</t>
        </is>
      </c>
      <c r="K89" s="128" t="n">
        <v>768209</v>
      </c>
    </row>
    <row r="90" hidden="1" customFormat="1" s="93">
      <c r="B90" s="127" t="n">
        <v>43752</v>
      </c>
      <c r="C90" s="93">
        <f>TEXT(B90,"aaa")</f>
        <v/>
      </c>
      <c r="D90" s="93" t="inlineStr">
        <is>
          <t>인스타그램(전환)</t>
        </is>
      </c>
      <c r="E90" s="93" t="inlineStr">
        <is>
          <t>토너</t>
        </is>
      </c>
      <c r="K90" s="128" t="n">
        <v>54560</v>
      </c>
    </row>
    <row r="91" hidden="1" customFormat="1" s="93">
      <c r="B91" s="127" t="n">
        <v>43753</v>
      </c>
      <c r="C91" s="93">
        <f>TEXT(B91,"aaa")</f>
        <v/>
      </c>
      <c r="D91" s="93" t="inlineStr">
        <is>
          <t>인스타그램(전환)</t>
        </is>
      </c>
      <c r="E91" s="93" t="inlineStr">
        <is>
          <t>토너</t>
        </is>
      </c>
      <c r="K91" s="128" t="n">
        <v>98976</v>
      </c>
    </row>
    <row r="92" hidden="1" customFormat="1" s="93">
      <c r="B92" s="127" t="n">
        <v>43754</v>
      </c>
      <c r="C92" s="93">
        <f>TEXT(B92,"aaa")</f>
        <v/>
      </c>
      <c r="D92" s="93" t="inlineStr">
        <is>
          <t>인스타그램(전환)</t>
        </is>
      </c>
      <c r="E92" s="93" t="inlineStr">
        <is>
          <t>토너</t>
        </is>
      </c>
      <c r="K92" s="128" t="n">
        <v>95090</v>
      </c>
    </row>
    <row r="93" hidden="1" customFormat="1" s="93">
      <c r="B93" s="127" t="n">
        <v>43755</v>
      </c>
      <c r="C93" s="93">
        <f>TEXT(B93,"aaa")</f>
        <v/>
      </c>
      <c r="D93" s="93" t="inlineStr">
        <is>
          <t>인스타그램(전환)</t>
        </is>
      </c>
      <c r="E93" s="93" t="inlineStr">
        <is>
          <t>토너</t>
        </is>
      </c>
      <c r="K93" s="128" t="n">
        <v>42439</v>
      </c>
    </row>
    <row r="94" hidden="1" customFormat="1" s="93">
      <c r="B94" s="127" t="n">
        <v>43761</v>
      </c>
      <c r="C94" s="93">
        <f>TEXT(B94,"aaa")</f>
        <v/>
      </c>
      <c r="D94" s="93" t="inlineStr">
        <is>
          <t>인스타그램(전환)</t>
        </is>
      </c>
      <c r="E94" s="93" t="inlineStr">
        <is>
          <t>토너</t>
        </is>
      </c>
      <c r="K94" s="128" t="n">
        <v>94502</v>
      </c>
    </row>
    <row r="95" hidden="1" customFormat="1" s="93">
      <c r="B95" s="127" t="n">
        <v>43762</v>
      </c>
      <c r="C95" s="93">
        <f>TEXT(B95,"aaa")</f>
        <v/>
      </c>
      <c r="D95" s="93" t="inlineStr">
        <is>
          <t>인스타그램(전환)</t>
        </is>
      </c>
      <c r="E95" s="93" t="inlineStr">
        <is>
          <t>토너</t>
        </is>
      </c>
      <c r="K95" s="128" t="n">
        <v>113465</v>
      </c>
    </row>
    <row r="96" hidden="1" customFormat="1" s="93">
      <c r="B96" s="127" t="n">
        <v>43763</v>
      </c>
      <c r="C96" s="93">
        <f>TEXT(B96,"aaa")</f>
        <v/>
      </c>
      <c r="D96" s="93" t="inlineStr">
        <is>
          <t>인스타그램(전환)</t>
        </is>
      </c>
      <c r="E96" s="93" t="inlineStr">
        <is>
          <t>토너</t>
        </is>
      </c>
      <c r="K96" s="128" t="n">
        <v>76761</v>
      </c>
    </row>
    <row r="97" hidden="1" customFormat="1" s="93">
      <c r="B97" s="127" t="n">
        <v>43768</v>
      </c>
      <c r="C97" s="93">
        <f>TEXT(B97,"aaa")</f>
        <v/>
      </c>
      <c r="D97" s="93" t="inlineStr">
        <is>
          <t>페이스북(전환)</t>
        </is>
      </c>
      <c r="E97" s="93" t="inlineStr">
        <is>
          <t>토너</t>
        </is>
      </c>
      <c r="K97" s="128" t="n">
        <v>93017</v>
      </c>
    </row>
    <row r="98" hidden="1" customFormat="1" s="93">
      <c r="B98" s="127" t="n">
        <v>43769</v>
      </c>
      <c r="C98" s="93">
        <f>TEXT(B98,"aaa")</f>
        <v/>
      </c>
      <c r="D98" s="93" t="inlineStr">
        <is>
          <t>페이스북(전환)</t>
        </is>
      </c>
      <c r="E98" s="93" t="inlineStr">
        <is>
          <t>토너</t>
        </is>
      </c>
      <c r="K98" s="128" t="n">
        <v>191158</v>
      </c>
    </row>
    <row r="99" hidden="1" customFormat="1" s="93">
      <c r="B99" s="127" t="n">
        <v>43739</v>
      </c>
      <c r="C99" s="93">
        <f>TEXT(B99,"aaa")</f>
        <v/>
      </c>
      <c r="D99" s="93" t="inlineStr">
        <is>
          <t>인스타그램(블로그)</t>
        </is>
      </c>
      <c r="E99" s="93" t="inlineStr">
        <is>
          <t>토너</t>
        </is>
      </c>
      <c r="K99" s="128" t="n">
        <v>49774</v>
      </c>
    </row>
    <row r="100" hidden="1" customFormat="1" s="93">
      <c r="B100" s="127" t="n">
        <v>43740</v>
      </c>
      <c r="C100" s="93">
        <f>TEXT(B100,"aaa")</f>
        <v/>
      </c>
      <c r="D100" s="93" t="inlineStr">
        <is>
          <t>인스타그램(블로그)</t>
        </is>
      </c>
      <c r="E100" s="93" t="inlineStr">
        <is>
          <t>토너</t>
        </is>
      </c>
      <c r="K100" s="128" t="n">
        <v>50726</v>
      </c>
    </row>
    <row r="101" hidden="1" customFormat="1" s="93">
      <c r="B101" s="127" t="n">
        <v>43741</v>
      </c>
      <c r="C101" s="93">
        <f>TEXT(B101,"aaa")</f>
        <v/>
      </c>
      <c r="D101" s="93" t="inlineStr">
        <is>
          <t>인스타그램(블로그)</t>
        </is>
      </c>
      <c r="E101" s="93" t="inlineStr">
        <is>
          <t>토너</t>
        </is>
      </c>
      <c r="K101" s="128" t="n">
        <v>50497</v>
      </c>
    </row>
    <row r="102" hidden="1" customFormat="1" s="93">
      <c r="B102" s="127" t="n">
        <v>43742</v>
      </c>
      <c r="C102" s="93">
        <f>TEXT(B102,"aaa")</f>
        <v/>
      </c>
      <c r="D102" s="93" t="inlineStr">
        <is>
          <t>인스타그램(블로그)</t>
        </is>
      </c>
      <c r="E102" s="93" t="inlineStr">
        <is>
          <t>토너</t>
        </is>
      </c>
      <c r="K102" s="128" t="n">
        <v>49298</v>
      </c>
    </row>
    <row r="103" hidden="1" customFormat="1" s="93">
      <c r="B103" s="127" t="n">
        <v>43743</v>
      </c>
      <c r="C103" s="93">
        <f>TEXT(B103,"aaa")</f>
        <v/>
      </c>
      <c r="D103" s="93" t="inlineStr">
        <is>
          <t>인스타그램(블로그)</t>
        </is>
      </c>
      <c r="E103" s="93" t="inlineStr">
        <is>
          <t>토너</t>
        </is>
      </c>
      <c r="K103" s="128" t="n">
        <v>51462</v>
      </c>
    </row>
    <row r="104" hidden="1" customFormat="1" s="93">
      <c r="B104" s="127" t="n">
        <v>43744</v>
      </c>
      <c r="C104" s="93">
        <f>TEXT(B104,"aaa")</f>
        <v/>
      </c>
      <c r="D104" s="93" t="inlineStr">
        <is>
          <t>인스타그램(블로그)</t>
        </is>
      </c>
      <c r="E104" s="93" t="inlineStr">
        <is>
          <t>토너</t>
        </is>
      </c>
      <c r="K104" s="128" t="n">
        <v>50117</v>
      </c>
    </row>
    <row r="105" hidden="1" customFormat="1" s="93">
      <c r="B105" s="127" t="n">
        <v>43745</v>
      </c>
      <c r="C105" s="93">
        <f>TEXT(B105,"aaa")</f>
        <v/>
      </c>
      <c r="D105" s="93" t="inlineStr">
        <is>
          <t>인스타그램(블로그)</t>
        </is>
      </c>
      <c r="E105" s="93" t="inlineStr">
        <is>
          <t>토너</t>
        </is>
      </c>
      <c r="K105" s="128" t="n">
        <v>48825</v>
      </c>
    </row>
    <row r="106" hidden="1" customFormat="1" s="93">
      <c r="B106" s="127" t="n">
        <v>43746</v>
      </c>
      <c r="C106" s="93">
        <f>TEXT(B106,"aaa")</f>
        <v/>
      </c>
      <c r="D106" s="93" t="inlineStr">
        <is>
          <t>인스타그램(블로그)</t>
        </is>
      </c>
      <c r="E106" s="93" t="inlineStr">
        <is>
          <t>토너</t>
        </is>
      </c>
      <c r="K106" s="128" t="n">
        <v>48567</v>
      </c>
    </row>
    <row r="107" hidden="1" customFormat="1" s="93">
      <c r="B107" s="127" t="n">
        <v>43747</v>
      </c>
      <c r="C107" s="93">
        <f>TEXT(B107,"aaa")</f>
        <v/>
      </c>
      <c r="D107" s="93" t="inlineStr">
        <is>
          <t>인스타그램(블로그)</t>
        </is>
      </c>
      <c r="E107" s="93" t="inlineStr">
        <is>
          <t>토너</t>
        </is>
      </c>
      <c r="K107" s="128" t="n">
        <v>50934</v>
      </c>
    </row>
    <row r="108" hidden="1" customFormat="1" s="93">
      <c r="B108" s="127" t="n">
        <v>43748</v>
      </c>
      <c r="C108" s="93">
        <f>TEXT(B108,"aaa")</f>
        <v/>
      </c>
      <c r="D108" s="93" t="inlineStr">
        <is>
          <t>인스타그램(블로그)</t>
        </is>
      </c>
      <c r="E108" s="93" t="inlineStr">
        <is>
          <t>토너</t>
        </is>
      </c>
      <c r="K108" s="128" t="n">
        <v>48326</v>
      </c>
    </row>
    <row r="109" hidden="1" customFormat="1" s="93">
      <c r="B109" s="127" t="n">
        <v>43749</v>
      </c>
      <c r="C109" s="93">
        <f>TEXT(B109,"aaa")</f>
        <v/>
      </c>
      <c r="D109" s="93" t="inlineStr">
        <is>
          <t>인스타그램(블로그)</t>
        </is>
      </c>
      <c r="E109" s="93" t="inlineStr">
        <is>
          <t>토너</t>
        </is>
      </c>
      <c r="K109" s="128" t="n">
        <v>50887</v>
      </c>
    </row>
    <row r="110" hidden="1" customFormat="1" s="93">
      <c r="B110" s="127" t="n">
        <v>43750</v>
      </c>
      <c r="C110" s="93">
        <f>TEXT(B110,"aaa")</f>
        <v/>
      </c>
      <c r="D110" s="93" t="inlineStr">
        <is>
          <t>인스타그램(블로그)</t>
        </is>
      </c>
      <c r="E110" s="93" t="inlineStr">
        <is>
          <t>토너</t>
        </is>
      </c>
      <c r="K110" s="128" t="n">
        <v>52340</v>
      </c>
    </row>
    <row r="111" hidden="1" customFormat="1" s="93">
      <c r="B111" s="127" t="n">
        <v>43751</v>
      </c>
      <c r="C111" s="93">
        <f>TEXT(B111,"aaa")</f>
        <v/>
      </c>
      <c r="D111" s="93" t="inlineStr">
        <is>
          <t>인스타그램(블로그)</t>
        </is>
      </c>
      <c r="E111" s="93" t="inlineStr">
        <is>
          <t>토너</t>
        </is>
      </c>
      <c r="K111" s="128" t="n">
        <v>50374</v>
      </c>
    </row>
    <row r="112" hidden="1" customFormat="1" s="93">
      <c r="B112" s="127" t="n">
        <v>43752</v>
      </c>
      <c r="C112" s="93">
        <f>TEXT(B112,"aaa")</f>
        <v/>
      </c>
      <c r="D112" s="93" t="inlineStr">
        <is>
          <t>인스타그램(블로그)</t>
        </is>
      </c>
      <c r="E112" s="93" t="inlineStr">
        <is>
          <t>토너</t>
        </is>
      </c>
      <c r="K112" s="128" t="n">
        <v>48341</v>
      </c>
    </row>
    <row r="113" hidden="1" customFormat="1" s="93">
      <c r="B113" s="127" t="n">
        <v>43753</v>
      </c>
      <c r="C113" s="93">
        <f>TEXT(B113,"aaa")</f>
        <v/>
      </c>
      <c r="D113" s="93" t="inlineStr">
        <is>
          <t>인스타그램(블로그)</t>
        </is>
      </c>
      <c r="E113" s="93" t="inlineStr">
        <is>
          <t>토너</t>
        </is>
      </c>
      <c r="K113" s="128" t="n">
        <v>50532</v>
      </c>
    </row>
    <row r="114" hidden="1" customFormat="1" s="93">
      <c r="B114" s="127" t="n">
        <v>43754</v>
      </c>
      <c r="C114" s="93">
        <f>TEXT(B114,"aaa")</f>
        <v/>
      </c>
      <c r="D114" s="93" t="inlineStr">
        <is>
          <t>인스타그램(블로그)</t>
        </is>
      </c>
      <c r="E114" s="93" t="inlineStr">
        <is>
          <t>토너</t>
        </is>
      </c>
      <c r="K114" s="128" t="n">
        <v>49563</v>
      </c>
    </row>
    <row r="115" hidden="1" customFormat="1" s="93">
      <c r="B115" s="127" t="n">
        <v>43755</v>
      </c>
      <c r="C115" s="93">
        <f>TEXT(B115,"aaa")</f>
        <v/>
      </c>
      <c r="D115" s="93" t="inlineStr">
        <is>
          <t>인스타그램(블로그)</t>
        </is>
      </c>
      <c r="E115" s="93" t="inlineStr">
        <is>
          <t>토너</t>
        </is>
      </c>
      <c r="K115" s="128" t="n">
        <v>48582</v>
      </c>
    </row>
    <row r="116" hidden="1" customFormat="1" s="93">
      <c r="B116" s="127" t="n">
        <v>43756</v>
      </c>
      <c r="C116" s="93">
        <f>TEXT(B116,"aaa")</f>
        <v/>
      </c>
      <c r="D116" s="93" t="inlineStr">
        <is>
          <t>인스타그램(블로그)</t>
        </is>
      </c>
      <c r="E116" s="93" t="inlineStr">
        <is>
          <t>토너</t>
        </is>
      </c>
      <c r="K116" s="128" t="n">
        <v>49537</v>
      </c>
    </row>
    <row r="117" hidden="1" customFormat="1" s="93">
      <c r="B117" s="127" t="n">
        <v>43757</v>
      </c>
      <c r="C117" s="93">
        <f>TEXT(B117,"aaa")</f>
        <v/>
      </c>
      <c r="D117" s="93" t="inlineStr">
        <is>
          <t>인스타그램(블로그)</t>
        </is>
      </c>
      <c r="E117" s="93" t="inlineStr">
        <is>
          <t>토너</t>
        </is>
      </c>
      <c r="K117" s="128" t="n">
        <v>53066</v>
      </c>
    </row>
    <row r="118" hidden="1" customFormat="1" s="93">
      <c r="B118" s="127" t="n">
        <v>43758</v>
      </c>
      <c r="C118" s="93">
        <f>TEXT(B118,"aaa")</f>
        <v/>
      </c>
      <c r="D118" s="93" t="inlineStr">
        <is>
          <t>인스타그램(블로그)</t>
        </is>
      </c>
      <c r="E118" s="93" t="inlineStr">
        <is>
          <t>토너</t>
        </is>
      </c>
      <c r="K118" s="128" t="n">
        <v>50474</v>
      </c>
    </row>
    <row r="119" hidden="1" customFormat="1" s="93">
      <c r="B119" s="127" t="n">
        <v>43759</v>
      </c>
      <c r="C119" s="93">
        <f>TEXT(B119,"aaa")</f>
        <v/>
      </c>
      <c r="D119" s="93" t="inlineStr">
        <is>
          <t>인스타그램(블로그)</t>
        </is>
      </c>
      <c r="E119" s="93" t="inlineStr">
        <is>
          <t>토너</t>
        </is>
      </c>
      <c r="K119" s="128" t="n">
        <v>48652</v>
      </c>
    </row>
    <row r="120" hidden="1" customFormat="1" s="93">
      <c r="B120" s="127" t="n">
        <v>43760</v>
      </c>
      <c r="C120" s="93">
        <f>TEXT(B120,"aaa")</f>
        <v/>
      </c>
      <c r="D120" s="93" t="inlineStr">
        <is>
          <t>인스타그램(블로그)</t>
        </is>
      </c>
      <c r="E120" s="93" t="inlineStr">
        <is>
          <t>토너</t>
        </is>
      </c>
      <c r="K120" s="128" t="n">
        <v>50035</v>
      </c>
    </row>
    <row r="121" hidden="1" customFormat="1" s="93">
      <c r="B121" s="127" t="n">
        <v>43761</v>
      </c>
      <c r="C121" s="93">
        <f>TEXT(B121,"aaa")</f>
        <v/>
      </c>
      <c r="D121" s="93" t="inlineStr">
        <is>
          <t>인스타그램(블로그)</t>
        </is>
      </c>
      <c r="E121" s="93" t="inlineStr">
        <is>
          <t>토너</t>
        </is>
      </c>
      <c r="K121" s="128" t="n">
        <v>48896</v>
      </c>
    </row>
    <row r="122" hidden="1" customFormat="1" s="93">
      <c r="B122" s="127" t="n">
        <v>43762</v>
      </c>
      <c r="C122" s="93">
        <f>TEXT(B122,"aaa")</f>
        <v/>
      </c>
      <c r="D122" s="93" t="inlineStr">
        <is>
          <t>인스타그램(블로그)</t>
        </is>
      </c>
      <c r="E122" s="93" t="inlineStr">
        <is>
          <t>토너</t>
        </is>
      </c>
      <c r="K122" s="128" t="n">
        <v>50890</v>
      </c>
    </row>
    <row r="123" hidden="1" customFormat="1" s="93">
      <c r="B123" s="127" t="n">
        <v>43763</v>
      </c>
      <c r="C123" s="93">
        <f>TEXT(B123,"aaa")</f>
        <v/>
      </c>
      <c r="D123" s="93" t="inlineStr">
        <is>
          <t>인스타그램(블로그)</t>
        </is>
      </c>
      <c r="E123" s="93" t="inlineStr">
        <is>
          <t>토너</t>
        </is>
      </c>
      <c r="K123" s="128" t="n">
        <v>48343</v>
      </c>
    </row>
    <row r="124" hidden="1" customFormat="1" s="93">
      <c r="B124" s="127" t="n">
        <v>43764</v>
      </c>
      <c r="C124" s="93">
        <f>TEXT(B124,"aaa")</f>
        <v/>
      </c>
      <c r="D124" s="93" t="inlineStr">
        <is>
          <t>인스타그램(블로그)</t>
        </is>
      </c>
      <c r="E124" s="93" t="inlineStr">
        <is>
          <t>토너</t>
        </is>
      </c>
      <c r="K124" s="128" t="n">
        <v>52710</v>
      </c>
    </row>
    <row r="125" hidden="1" customFormat="1" s="93">
      <c r="B125" s="127" t="n">
        <v>43765</v>
      </c>
      <c r="C125" s="93">
        <f>TEXT(B125,"aaa")</f>
        <v/>
      </c>
      <c r="D125" s="93" t="inlineStr">
        <is>
          <t>인스타그램(블로그)</t>
        </is>
      </c>
      <c r="E125" s="93" t="inlineStr">
        <is>
          <t>토너</t>
        </is>
      </c>
      <c r="K125" s="128" t="n">
        <v>50207</v>
      </c>
    </row>
    <row r="126" hidden="1" customFormat="1" s="93">
      <c r="B126" s="127" t="n">
        <v>43766</v>
      </c>
      <c r="C126" s="93">
        <f>TEXT(B126,"aaa")</f>
        <v/>
      </c>
      <c r="D126" s="93" t="inlineStr">
        <is>
          <t>인스타그램(블로그)</t>
        </is>
      </c>
      <c r="E126" s="93" t="inlineStr">
        <is>
          <t>토너</t>
        </is>
      </c>
      <c r="K126" s="128" t="n">
        <v>49578</v>
      </c>
    </row>
    <row r="127" hidden="1" customFormat="1" s="93">
      <c r="B127" s="127" t="n">
        <v>43767</v>
      </c>
      <c r="C127" s="93">
        <f>TEXT(B127,"aaa")</f>
        <v/>
      </c>
      <c r="D127" s="93" t="inlineStr">
        <is>
          <t>인스타그램(블로그)</t>
        </is>
      </c>
      <c r="E127" s="93" t="inlineStr">
        <is>
          <t>토너</t>
        </is>
      </c>
      <c r="K127" s="128" t="n">
        <v>48347</v>
      </c>
    </row>
    <row r="128" hidden="1" customFormat="1" s="93">
      <c r="B128" s="127" t="n">
        <v>43768</v>
      </c>
      <c r="C128" s="93">
        <f>TEXT(B128,"aaa")</f>
        <v/>
      </c>
      <c r="D128" s="93" t="inlineStr">
        <is>
          <t>인스타그램(블로그)</t>
        </is>
      </c>
      <c r="E128" s="93" t="inlineStr">
        <is>
          <t>토너</t>
        </is>
      </c>
      <c r="K128" s="128" t="n">
        <v>49943</v>
      </c>
    </row>
    <row r="129" hidden="1" customFormat="1" s="93">
      <c r="B129" s="127" t="n">
        <v>43769</v>
      </c>
      <c r="C129" s="93">
        <f>TEXT(B129,"aaa")</f>
        <v/>
      </c>
      <c r="D129" s="93" t="inlineStr">
        <is>
          <t>인스타그램(블로그)</t>
        </is>
      </c>
      <c r="E129" s="93" t="inlineStr">
        <is>
          <t>토너</t>
        </is>
      </c>
      <c r="K129" s="128" t="n">
        <v>50434</v>
      </c>
    </row>
    <row r="130" hidden="1" customFormat="1" s="93">
      <c r="B130" s="127" t="n">
        <v>43770</v>
      </c>
      <c r="C130" s="93">
        <f>TEXT(B130,"aaa")</f>
        <v/>
      </c>
      <c r="D130" s="93" t="inlineStr">
        <is>
          <t>인스타그램(전환)</t>
        </is>
      </c>
      <c r="E130" s="93" t="inlineStr">
        <is>
          <t>토너</t>
        </is>
      </c>
      <c r="K130" s="93" t="n">
        <v>802115</v>
      </c>
    </row>
    <row r="131" hidden="1" customFormat="1" s="93">
      <c r="B131" s="127" t="n">
        <v>43771</v>
      </c>
      <c r="C131" s="93">
        <f>TEXT(B131,"aaa")</f>
        <v/>
      </c>
      <c r="D131" s="93" t="inlineStr">
        <is>
          <t>인스타그램(전환)</t>
        </is>
      </c>
      <c r="E131" s="93" t="inlineStr">
        <is>
          <t>토너</t>
        </is>
      </c>
      <c r="K131" s="93" t="n">
        <v>667446</v>
      </c>
    </row>
    <row r="132" hidden="1" customFormat="1" s="93">
      <c r="B132" s="127" t="n">
        <v>43772</v>
      </c>
      <c r="C132" s="93">
        <f>TEXT(B132,"aaa")</f>
        <v/>
      </c>
      <c r="D132" s="93" t="inlineStr">
        <is>
          <t>인스타그램(전환)</t>
        </is>
      </c>
      <c r="E132" s="93" t="inlineStr">
        <is>
          <t>토너</t>
        </is>
      </c>
      <c r="K132" s="93" t="n">
        <v>601447</v>
      </c>
    </row>
    <row r="133" hidden="1" customFormat="1" s="93">
      <c r="B133" s="127" t="n">
        <v>43773</v>
      </c>
      <c r="C133" s="93">
        <f>TEXT(B133,"aaa")</f>
        <v/>
      </c>
      <c r="D133" s="93" t="inlineStr">
        <is>
          <t>인스타그램(전환)</t>
        </is>
      </c>
      <c r="E133" s="93" t="inlineStr">
        <is>
          <t>토너</t>
        </is>
      </c>
      <c r="K133" s="93" t="n">
        <v>693226</v>
      </c>
    </row>
    <row r="134" hidden="1" customFormat="1" s="93">
      <c r="B134" s="127" t="n">
        <v>43774</v>
      </c>
      <c r="C134" s="93">
        <f>TEXT(B134,"aaa")</f>
        <v/>
      </c>
      <c r="D134" s="93" t="inlineStr">
        <is>
          <t>인스타그램(전환)</t>
        </is>
      </c>
      <c r="E134" s="93" t="inlineStr">
        <is>
          <t>토너</t>
        </is>
      </c>
      <c r="K134" s="93" t="n">
        <v>621868</v>
      </c>
    </row>
    <row r="135" hidden="1" customFormat="1" s="93">
      <c r="B135" s="127" t="n">
        <v>43775</v>
      </c>
      <c r="C135" s="93">
        <f>TEXT(B135,"aaa")</f>
        <v/>
      </c>
      <c r="D135" s="93" t="inlineStr">
        <is>
          <t>인스타그램(전환)</t>
        </is>
      </c>
      <c r="E135" s="93" t="inlineStr">
        <is>
          <t>토너</t>
        </is>
      </c>
      <c r="K135" s="93" t="n">
        <v>569821</v>
      </c>
    </row>
    <row r="136" hidden="1" customFormat="1" s="93">
      <c r="B136" s="127" t="n">
        <v>43776</v>
      </c>
      <c r="C136" s="93">
        <f>TEXT(B136,"aaa")</f>
        <v/>
      </c>
      <c r="D136" s="93" t="inlineStr">
        <is>
          <t>인스타그램(전환)</t>
        </is>
      </c>
      <c r="E136" s="93" t="inlineStr">
        <is>
          <t>토너</t>
        </is>
      </c>
      <c r="K136" s="93" t="n">
        <v>578903</v>
      </c>
    </row>
    <row r="137" hidden="1" customFormat="1" s="93">
      <c r="B137" s="127" t="n">
        <v>43777</v>
      </c>
      <c r="C137" s="93">
        <f>TEXT(B137,"aaa")</f>
        <v/>
      </c>
      <c r="D137" s="93" t="inlineStr">
        <is>
          <t>인스타그램(전환)</t>
        </is>
      </c>
      <c r="E137" s="93" t="inlineStr">
        <is>
          <t>토너</t>
        </is>
      </c>
      <c r="K137" s="93" t="n">
        <v>577486</v>
      </c>
    </row>
    <row r="138" hidden="1" customFormat="1" s="93">
      <c r="B138" s="127" t="n">
        <v>43778</v>
      </c>
      <c r="C138" s="93">
        <f>TEXT(B138,"aaa")</f>
        <v/>
      </c>
      <c r="D138" s="93" t="inlineStr">
        <is>
          <t>인스타그램(전환)</t>
        </is>
      </c>
      <c r="E138" s="93" t="inlineStr">
        <is>
          <t>토너</t>
        </is>
      </c>
      <c r="K138" s="93" t="n">
        <v>621286</v>
      </c>
    </row>
    <row r="139" hidden="1" customFormat="1" s="93">
      <c r="B139" s="127" t="n">
        <v>43779</v>
      </c>
      <c r="C139" s="93">
        <f>TEXT(B139,"aaa")</f>
        <v/>
      </c>
      <c r="D139" s="93" t="inlineStr">
        <is>
          <t>인스타그램(전환)</t>
        </is>
      </c>
      <c r="E139" s="93" t="inlineStr">
        <is>
          <t>토너</t>
        </is>
      </c>
      <c r="K139" s="93" t="n">
        <v>601372</v>
      </c>
    </row>
    <row r="140" hidden="1" customFormat="1" s="93">
      <c r="B140" s="127" t="n">
        <v>43780</v>
      </c>
      <c r="C140" s="93">
        <f>TEXT(B140,"aaa")</f>
        <v/>
      </c>
      <c r="D140" s="93" t="inlineStr">
        <is>
          <t>인스타그램(전환)</t>
        </is>
      </c>
      <c r="E140" s="93" t="inlineStr">
        <is>
          <t>토너</t>
        </is>
      </c>
      <c r="K140" s="93" t="n">
        <v>577770</v>
      </c>
    </row>
    <row r="141" hidden="1" customFormat="1" s="93">
      <c r="B141" s="127" t="n">
        <v>43781</v>
      </c>
      <c r="C141" s="93">
        <f>TEXT(B141,"aaa")</f>
        <v/>
      </c>
      <c r="D141" s="93" t="inlineStr">
        <is>
          <t>인스타그램(전환)</t>
        </is>
      </c>
      <c r="E141" s="93" t="inlineStr">
        <is>
          <t>토너</t>
        </is>
      </c>
      <c r="K141" s="93" t="n">
        <v>595670</v>
      </c>
    </row>
    <row r="142" hidden="1" customFormat="1" s="93">
      <c r="B142" s="127" t="n">
        <v>43782</v>
      </c>
      <c r="C142" s="93">
        <f>TEXT(B142,"aaa")</f>
        <v/>
      </c>
      <c r="D142" s="93" t="inlineStr">
        <is>
          <t>인스타그램(전환)</t>
        </is>
      </c>
      <c r="E142" s="93" t="inlineStr">
        <is>
          <t>토너</t>
        </is>
      </c>
      <c r="K142" s="93" t="n">
        <v>608592</v>
      </c>
    </row>
    <row r="143" hidden="1" customFormat="1" s="93">
      <c r="B143" s="127" t="n">
        <v>43783</v>
      </c>
      <c r="C143" s="93">
        <f>TEXT(B143,"aaa")</f>
        <v/>
      </c>
      <c r="D143" s="93" t="inlineStr">
        <is>
          <t>인스타그램(전환)</t>
        </is>
      </c>
      <c r="E143" s="93" t="inlineStr">
        <is>
          <t>토너</t>
        </is>
      </c>
      <c r="K143" s="93" t="n">
        <v>587517</v>
      </c>
    </row>
    <row r="144" hidden="1" customFormat="1" s="93">
      <c r="B144" s="127" t="n">
        <v>43784</v>
      </c>
      <c r="C144" s="93">
        <f>TEXT(B144,"aaa")</f>
        <v/>
      </c>
      <c r="D144" s="93" t="inlineStr">
        <is>
          <t>인스타그램(전환)</t>
        </is>
      </c>
      <c r="E144" s="93" t="inlineStr">
        <is>
          <t>토너</t>
        </is>
      </c>
      <c r="K144" s="93" t="n">
        <v>616005</v>
      </c>
    </row>
    <row r="145" hidden="1" customFormat="1" s="93">
      <c r="B145" s="127" t="n">
        <v>43785</v>
      </c>
      <c r="C145" s="93">
        <f>TEXT(B145,"aaa")</f>
        <v/>
      </c>
      <c r="D145" s="93" t="inlineStr">
        <is>
          <t>인스타그램(전환)</t>
        </is>
      </c>
      <c r="E145" s="93" t="inlineStr">
        <is>
          <t>토너</t>
        </is>
      </c>
      <c r="K145" s="93" t="n">
        <v>455656</v>
      </c>
    </row>
    <row r="146" hidden="1" customFormat="1" s="93">
      <c r="B146" s="127" t="n">
        <v>43786</v>
      </c>
      <c r="C146" s="93">
        <f>TEXT(B146,"aaa")</f>
        <v/>
      </c>
      <c r="D146" s="93" t="inlineStr">
        <is>
          <t>인스타그램(전환)</t>
        </is>
      </c>
      <c r="E146" s="93" t="inlineStr">
        <is>
          <t>토너</t>
        </is>
      </c>
      <c r="K146" s="93" t="n">
        <v>501264</v>
      </c>
    </row>
    <row r="147" hidden="1" customFormat="1" s="93">
      <c r="B147" s="127" t="n">
        <v>43787</v>
      </c>
      <c r="C147" s="93">
        <f>TEXT(B147,"aaa")</f>
        <v/>
      </c>
      <c r="D147" s="93" t="inlineStr">
        <is>
          <t>인스타그램(전환)</t>
        </is>
      </c>
      <c r="E147" s="93" t="inlineStr">
        <is>
          <t>토너</t>
        </is>
      </c>
      <c r="K147" s="93" t="n">
        <v>499673</v>
      </c>
    </row>
    <row r="148" hidden="1" customFormat="1" s="93">
      <c r="B148" s="127" t="n">
        <v>43788</v>
      </c>
      <c r="C148" s="93">
        <f>TEXT(B148,"aaa")</f>
        <v/>
      </c>
      <c r="D148" s="93" t="inlineStr">
        <is>
          <t>인스타그램(전환)</t>
        </is>
      </c>
      <c r="E148" s="93" t="inlineStr">
        <is>
          <t>토너</t>
        </is>
      </c>
      <c r="K148" s="93" t="n">
        <v>482970</v>
      </c>
    </row>
    <row r="149" hidden="1" customFormat="1" s="93">
      <c r="B149" s="127" t="n">
        <v>43789</v>
      </c>
      <c r="C149" s="93">
        <f>TEXT(B149,"aaa")</f>
        <v/>
      </c>
      <c r="D149" s="93" t="inlineStr">
        <is>
          <t>인스타그램(전환)</t>
        </is>
      </c>
      <c r="E149" s="93" t="inlineStr">
        <is>
          <t>토너</t>
        </is>
      </c>
      <c r="K149" s="93" t="n">
        <v>490600</v>
      </c>
    </row>
    <row r="150" hidden="1" customFormat="1" s="93">
      <c r="B150" s="127" t="n">
        <v>43790</v>
      </c>
      <c r="C150" s="93">
        <f>TEXT(B150,"aaa")</f>
        <v/>
      </c>
      <c r="D150" s="93" t="inlineStr">
        <is>
          <t>인스타그램(전환)</t>
        </is>
      </c>
      <c r="E150" s="93" t="inlineStr">
        <is>
          <t>토너</t>
        </is>
      </c>
      <c r="K150" s="93" t="n">
        <v>498482</v>
      </c>
    </row>
    <row r="151" hidden="1" customFormat="1" s="93">
      <c r="B151" s="127" t="n">
        <v>43791</v>
      </c>
      <c r="C151" s="93">
        <f>TEXT(B151,"aaa")</f>
        <v/>
      </c>
      <c r="D151" s="93" t="inlineStr">
        <is>
          <t>인스타그램(전환)</t>
        </is>
      </c>
      <c r="E151" s="93" t="inlineStr">
        <is>
          <t>토너</t>
        </is>
      </c>
      <c r="K151" s="93" t="n">
        <v>497099</v>
      </c>
    </row>
    <row r="152" hidden="1" customFormat="1" s="93">
      <c r="B152" s="127" t="n">
        <v>43792</v>
      </c>
      <c r="C152" s="93">
        <f>TEXT(B152,"aaa")</f>
        <v/>
      </c>
      <c r="D152" s="93" t="inlineStr">
        <is>
          <t>인스타그램(전환)</t>
        </is>
      </c>
      <c r="E152" s="93" t="inlineStr">
        <is>
          <t>토너</t>
        </is>
      </c>
      <c r="K152" s="93" t="n">
        <v>529912</v>
      </c>
    </row>
    <row r="153" hidden="1" customFormat="1" s="93">
      <c r="B153" s="127" t="n">
        <v>43793</v>
      </c>
      <c r="C153" s="93">
        <f>TEXT(B153,"aaa")</f>
        <v/>
      </c>
      <c r="D153" s="93" t="inlineStr">
        <is>
          <t>인스타그램(전환)</t>
        </is>
      </c>
      <c r="E153" s="93" t="inlineStr">
        <is>
          <t>토너</t>
        </is>
      </c>
      <c r="K153" s="93" t="n">
        <v>501169</v>
      </c>
    </row>
    <row r="154" hidden="1" customFormat="1" s="93">
      <c r="B154" s="127" t="n">
        <v>43794</v>
      </c>
      <c r="C154" s="93">
        <f>TEXT(B154,"aaa")</f>
        <v/>
      </c>
      <c r="D154" s="93" t="inlineStr">
        <is>
          <t>인스타그램(전환)</t>
        </is>
      </c>
      <c r="E154" s="93" t="inlineStr">
        <is>
          <t>토너</t>
        </is>
      </c>
      <c r="K154" s="93" t="n">
        <v>480687</v>
      </c>
    </row>
    <row r="155" hidden="1" customFormat="1" s="93">
      <c r="B155" s="127" t="n">
        <v>43795</v>
      </c>
      <c r="C155" s="93">
        <f>TEXT(B155,"aaa")</f>
        <v/>
      </c>
      <c r="D155" s="93" t="inlineStr">
        <is>
          <t>인스타그램(전환)</t>
        </is>
      </c>
      <c r="E155" s="93" t="inlineStr">
        <is>
          <t>토너</t>
        </is>
      </c>
      <c r="K155" s="93" t="n">
        <v>498963</v>
      </c>
    </row>
    <row r="156" hidden="1" customFormat="1" s="93">
      <c r="B156" s="127" t="n">
        <v>43796</v>
      </c>
      <c r="C156" s="93">
        <f>TEXT(B156,"aaa")</f>
        <v/>
      </c>
      <c r="D156" s="93" t="inlineStr">
        <is>
          <t>인스타그램(전환)</t>
        </is>
      </c>
      <c r="E156" s="93" t="inlineStr">
        <is>
          <t>토너</t>
        </is>
      </c>
      <c r="K156" s="93" t="n">
        <v>490233</v>
      </c>
    </row>
    <row r="157" hidden="1" customFormat="1" s="93">
      <c r="B157" s="127" t="n">
        <v>43797</v>
      </c>
      <c r="C157" s="93">
        <f>TEXT(B157,"aaa")</f>
        <v/>
      </c>
      <c r="D157" s="93" t="inlineStr">
        <is>
          <t>인스타그램(전환)</t>
        </is>
      </c>
      <c r="E157" s="93" t="inlineStr">
        <is>
          <t>토너</t>
        </is>
      </c>
      <c r="K157" s="93" t="n">
        <v>488641</v>
      </c>
    </row>
    <row r="158" hidden="1" customFormat="1" s="93">
      <c r="B158" s="127" t="n">
        <v>43798</v>
      </c>
      <c r="C158" s="93">
        <f>TEXT(B158,"aaa")</f>
        <v/>
      </c>
      <c r="D158" s="93" t="inlineStr">
        <is>
          <t>인스타그램(전환)</t>
        </is>
      </c>
      <c r="E158" s="93" t="inlineStr">
        <is>
          <t>토너</t>
        </is>
      </c>
      <c r="K158" s="93" t="n">
        <v>511305</v>
      </c>
    </row>
    <row r="159" hidden="1" customFormat="1" s="93">
      <c r="B159" s="127" t="n">
        <v>43799</v>
      </c>
      <c r="C159" s="93">
        <f>TEXT(B159,"aaa")</f>
        <v/>
      </c>
      <c r="D159" s="93" t="inlineStr">
        <is>
          <t>인스타그램(전환)</t>
        </is>
      </c>
      <c r="E159" s="93" t="inlineStr">
        <is>
          <t>토너</t>
        </is>
      </c>
      <c r="K159" s="93" t="n">
        <v>529002</v>
      </c>
    </row>
    <row r="160" hidden="1" customFormat="1" s="93">
      <c r="B160" s="127" t="n">
        <v>43770</v>
      </c>
      <c r="C160" s="93">
        <f>TEXT(B160,"aaa")</f>
        <v/>
      </c>
      <c r="D160" s="93" t="inlineStr">
        <is>
          <t>인스타그램(랄라블라)</t>
        </is>
      </c>
      <c r="E160" s="93" t="inlineStr">
        <is>
          <t>토너</t>
        </is>
      </c>
      <c r="K160" s="93" t="n">
        <v>52275</v>
      </c>
    </row>
    <row r="161" hidden="1" customFormat="1" s="93">
      <c r="B161" s="127" t="n">
        <v>43771</v>
      </c>
      <c r="C161" s="93">
        <f>TEXT(B161,"aaa")</f>
        <v/>
      </c>
      <c r="D161" s="93" t="inlineStr">
        <is>
          <t>인스타그램(랄라블라)</t>
        </is>
      </c>
      <c r="E161" s="93" t="inlineStr">
        <is>
          <t>토너</t>
        </is>
      </c>
      <c r="K161" s="93" t="n">
        <v>51893</v>
      </c>
    </row>
    <row r="162" hidden="1" customFormat="1" s="93">
      <c r="B162" s="127" t="n">
        <v>43772</v>
      </c>
      <c r="C162" s="93">
        <f>TEXT(B162,"aaa")</f>
        <v/>
      </c>
      <c r="D162" s="93" t="inlineStr">
        <is>
          <t>인스타그램(랄라블라)</t>
        </is>
      </c>
      <c r="E162" s="93" t="inlineStr">
        <is>
          <t>토너</t>
        </is>
      </c>
      <c r="K162" s="93" t="n">
        <v>50491</v>
      </c>
    </row>
    <row r="163" hidden="1" customFormat="1" s="93">
      <c r="B163" s="127" t="n">
        <v>43773</v>
      </c>
      <c r="C163" s="93">
        <f>TEXT(B163,"aaa")</f>
        <v/>
      </c>
      <c r="D163" s="93" t="inlineStr">
        <is>
          <t>인스타그램(랄라블라)</t>
        </is>
      </c>
      <c r="E163" s="93" t="inlineStr">
        <is>
          <t>토너</t>
        </is>
      </c>
      <c r="K163" s="93" t="n">
        <v>12046</v>
      </c>
    </row>
    <row r="164" hidden="1" customFormat="1" s="93">
      <c r="B164" s="127" t="n">
        <v>43774</v>
      </c>
      <c r="C164" s="93">
        <f>TEXT(B164,"aaa")</f>
        <v/>
      </c>
      <c r="D164" s="93" t="inlineStr">
        <is>
          <t>인스타그램(랄라블라)</t>
        </is>
      </c>
      <c r="E164" s="93" t="inlineStr">
        <is>
          <t>토너</t>
        </is>
      </c>
      <c r="K164" s="93" t="n">
        <v>54874</v>
      </c>
    </row>
    <row r="165" hidden="1" customFormat="1" s="93">
      <c r="B165" s="127" t="n">
        <v>43775</v>
      </c>
      <c r="C165" s="93">
        <f>TEXT(B165,"aaa")</f>
        <v/>
      </c>
      <c r="D165" s="93" t="inlineStr">
        <is>
          <t>인스타그램(랄라블라)</t>
        </is>
      </c>
      <c r="E165" s="93" t="inlineStr">
        <is>
          <t>토너</t>
        </is>
      </c>
      <c r="K165" s="93" t="n">
        <v>57633</v>
      </c>
    </row>
    <row r="166" hidden="1" customFormat="1" s="93">
      <c r="B166" s="127" t="n">
        <v>43776</v>
      </c>
      <c r="C166" s="93">
        <f>TEXT(B166,"aaa")</f>
        <v/>
      </c>
      <c r="D166" s="93" t="inlineStr">
        <is>
          <t>인스타그램(랄라블라)</t>
        </is>
      </c>
      <c r="E166" s="93" t="inlineStr">
        <is>
          <t>토너</t>
        </is>
      </c>
      <c r="K166" s="93" t="n">
        <v>57304</v>
      </c>
    </row>
    <row r="167" hidden="1" customFormat="1" s="93">
      <c r="B167" s="127" t="n">
        <v>43777</v>
      </c>
      <c r="C167" s="93">
        <f>TEXT(B167,"aaa")</f>
        <v/>
      </c>
      <c r="D167" s="93" t="inlineStr">
        <is>
          <t>인스타그램(랄라블라)</t>
        </is>
      </c>
      <c r="E167" s="93" t="inlineStr">
        <is>
          <t>토너</t>
        </is>
      </c>
      <c r="K167" s="93" t="n">
        <v>57666</v>
      </c>
    </row>
    <row r="168" hidden="1" customFormat="1" s="93">
      <c r="B168" s="127" t="n">
        <v>43778</v>
      </c>
      <c r="C168" s="93">
        <f>TEXT(B168,"aaa")</f>
        <v/>
      </c>
      <c r="D168" s="93" t="inlineStr">
        <is>
          <t>인스타그램(랄라블라)</t>
        </is>
      </c>
      <c r="E168" s="93" t="inlineStr">
        <is>
          <t>토너</t>
        </is>
      </c>
      <c r="K168" s="93" t="n">
        <v>57655</v>
      </c>
    </row>
    <row r="169" hidden="1" customFormat="1" s="93">
      <c r="B169" s="127" t="n">
        <v>43779</v>
      </c>
      <c r="C169" s="93">
        <f>TEXT(B169,"aaa")</f>
        <v/>
      </c>
      <c r="D169" s="93" t="inlineStr">
        <is>
          <t>인스타그램(랄라블라)</t>
        </is>
      </c>
      <c r="E169" s="93" t="inlineStr">
        <is>
          <t>토너</t>
        </is>
      </c>
      <c r="K169" s="93" t="n">
        <v>50134</v>
      </c>
    </row>
    <row r="170" hidden="1" customFormat="1" s="93">
      <c r="B170" s="127" t="n">
        <v>43780</v>
      </c>
      <c r="C170" s="93">
        <f>TEXT(B170,"aaa")</f>
        <v/>
      </c>
      <c r="D170" s="93" t="inlineStr">
        <is>
          <t>인스타그램(랄라블라)</t>
        </is>
      </c>
      <c r="E170" s="93" t="inlineStr">
        <is>
          <t>토너</t>
        </is>
      </c>
      <c r="K170" s="93" t="n">
        <v>34293</v>
      </c>
    </row>
    <row r="171" hidden="1" customFormat="1" s="93">
      <c r="B171" s="127" t="n">
        <v>43781</v>
      </c>
      <c r="C171" s="93">
        <f>TEXT(B171,"aaa")</f>
        <v/>
      </c>
      <c r="D171" s="93" t="inlineStr">
        <is>
          <t>인스타그램(랄라블라)</t>
        </is>
      </c>
      <c r="E171" s="93" t="inlineStr">
        <is>
          <t>토너</t>
        </is>
      </c>
      <c r="K171" s="93" t="n">
        <v>24871</v>
      </c>
    </row>
    <row r="172" hidden="1" customFormat="1" s="93">
      <c r="B172" s="127" t="n">
        <v>43782</v>
      </c>
      <c r="C172" s="93">
        <f>TEXT(B172,"aaa")</f>
        <v/>
      </c>
      <c r="D172" s="93" t="inlineStr">
        <is>
          <t>인스타그램(랄라블라)</t>
        </is>
      </c>
      <c r="E172" s="93" t="inlineStr">
        <is>
          <t>토너</t>
        </is>
      </c>
      <c r="K172" s="93" t="n">
        <v>23891</v>
      </c>
    </row>
    <row r="173" hidden="1" customFormat="1" s="93">
      <c r="B173" s="127" t="n">
        <v>43783</v>
      </c>
      <c r="C173" s="93">
        <f>TEXT(B173,"aaa")</f>
        <v/>
      </c>
      <c r="D173" s="93" t="inlineStr">
        <is>
          <t>인스타그램(랄라블라)</t>
        </is>
      </c>
      <c r="E173" s="93" t="inlineStr">
        <is>
          <t>토너</t>
        </is>
      </c>
      <c r="K173" s="93" t="n">
        <v>24721</v>
      </c>
    </row>
    <row r="174" hidden="1" customFormat="1" s="93">
      <c r="B174" s="127" t="n">
        <v>43784</v>
      </c>
      <c r="C174" s="93">
        <f>TEXT(B174,"aaa")</f>
        <v/>
      </c>
      <c r="D174" s="93" t="inlineStr">
        <is>
          <t>인스타그램(랄라블라)</t>
        </is>
      </c>
      <c r="E174" s="93" t="inlineStr">
        <is>
          <t>토너</t>
        </is>
      </c>
      <c r="K174" s="93" t="n">
        <v>25411</v>
      </c>
    </row>
    <row r="175" hidden="1" customFormat="1" s="93">
      <c r="B175" s="127" t="n">
        <v>43785</v>
      </c>
      <c r="C175" s="93">
        <f>TEXT(B175,"aaa")</f>
        <v/>
      </c>
      <c r="D175" s="93" t="inlineStr">
        <is>
          <t>인스타그램(랄라블라)</t>
        </is>
      </c>
      <c r="E175" s="93" t="inlineStr">
        <is>
          <t>토너</t>
        </is>
      </c>
      <c r="K175" s="93" t="n">
        <v>25174</v>
      </c>
    </row>
    <row r="176" hidden="1" customFormat="1" s="93">
      <c r="B176" s="127" t="n">
        <v>43786</v>
      </c>
      <c r="C176" s="93">
        <f>TEXT(B176,"aaa")</f>
        <v/>
      </c>
      <c r="D176" s="93" t="inlineStr">
        <is>
          <t>인스타그램(랄라블라)</t>
        </is>
      </c>
      <c r="E176" s="93" t="inlineStr">
        <is>
          <t>토너</t>
        </is>
      </c>
      <c r="K176" s="93" t="n">
        <v>25041</v>
      </c>
    </row>
    <row r="177" hidden="1" customFormat="1" s="93">
      <c r="B177" s="127" t="n">
        <v>43787</v>
      </c>
      <c r="C177" s="93">
        <f>TEXT(B177,"aaa")</f>
        <v/>
      </c>
      <c r="D177" s="93" t="inlineStr">
        <is>
          <t>인스타그램(랄라블라)</t>
        </is>
      </c>
      <c r="E177" s="93" t="inlineStr">
        <is>
          <t>토너</t>
        </is>
      </c>
      <c r="K177" s="93" t="n">
        <v>24011</v>
      </c>
    </row>
    <row r="178" hidden="1" customFormat="1" s="93">
      <c r="B178" s="127" t="n">
        <v>43788</v>
      </c>
      <c r="C178" s="93">
        <f>TEXT(B178,"aaa")</f>
        <v/>
      </c>
      <c r="D178" s="93" t="inlineStr">
        <is>
          <t>인스타그램(랄라블라)</t>
        </is>
      </c>
      <c r="E178" s="93" t="inlineStr">
        <is>
          <t>토너</t>
        </is>
      </c>
      <c r="K178" s="93" t="n">
        <v>25223</v>
      </c>
    </row>
    <row r="179" hidden="1" customFormat="1" s="93">
      <c r="B179" s="127" t="n">
        <v>43789</v>
      </c>
      <c r="C179" s="93">
        <f>TEXT(B179,"aaa")</f>
        <v/>
      </c>
      <c r="D179" s="93" t="inlineStr">
        <is>
          <t>인스타그램(랄라블라)</t>
        </is>
      </c>
      <c r="E179" s="93" t="inlineStr">
        <is>
          <t>토너</t>
        </is>
      </c>
      <c r="K179" s="93" t="n">
        <v>24434</v>
      </c>
    </row>
    <row r="180" hidden="1" customFormat="1" s="93">
      <c r="B180" s="127" t="n">
        <v>43790</v>
      </c>
      <c r="C180" s="93">
        <f>TEXT(B180,"aaa")</f>
        <v/>
      </c>
      <c r="D180" s="93" t="inlineStr">
        <is>
          <t>인스타그램(랄라블라)</t>
        </is>
      </c>
      <c r="E180" s="93" t="inlineStr">
        <is>
          <t>토너</t>
        </is>
      </c>
      <c r="K180" s="93" t="n">
        <v>25463</v>
      </c>
    </row>
    <row r="181" hidden="1" customFormat="1" s="93">
      <c r="B181" s="127" t="n">
        <v>43791</v>
      </c>
      <c r="C181" s="93">
        <f>TEXT(B181,"aaa")</f>
        <v/>
      </c>
      <c r="D181" s="93" t="inlineStr">
        <is>
          <t>인스타그램(랄라블라)</t>
        </is>
      </c>
      <c r="E181" s="93" t="inlineStr">
        <is>
          <t>토너</t>
        </is>
      </c>
      <c r="K181" s="93" t="n">
        <v>25474</v>
      </c>
    </row>
    <row r="182" hidden="1" customFormat="1" s="93">
      <c r="B182" s="127" t="n">
        <v>43792</v>
      </c>
      <c r="C182" s="93">
        <f>TEXT(B182,"aaa")</f>
        <v/>
      </c>
      <c r="D182" s="93" t="inlineStr">
        <is>
          <t>인스타그램(랄라블라)</t>
        </is>
      </c>
      <c r="E182" s="93" t="inlineStr">
        <is>
          <t>토너</t>
        </is>
      </c>
      <c r="K182" s="93" t="n">
        <v>25354</v>
      </c>
    </row>
    <row r="183" hidden="1" customFormat="1" s="93">
      <c r="B183" s="127" t="n">
        <v>43793</v>
      </c>
      <c r="C183" s="93">
        <f>TEXT(B183,"aaa")</f>
        <v/>
      </c>
      <c r="D183" s="93" t="inlineStr">
        <is>
          <t>인스타그램(랄라블라)</t>
        </is>
      </c>
      <c r="E183" s="93" t="inlineStr">
        <is>
          <t>토너</t>
        </is>
      </c>
      <c r="K183" s="93" t="n">
        <v>25051</v>
      </c>
    </row>
    <row r="184" hidden="1" customFormat="1" s="93">
      <c r="B184" s="127" t="n">
        <v>43794</v>
      </c>
      <c r="C184" s="93">
        <f>TEXT(B184,"aaa")</f>
        <v/>
      </c>
      <c r="D184" s="93" t="inlineStr">
        <is>
          <t>인스타그램(랄라블라)</t>
        </is>
      </c>
      <c r="E184" s="93" t="inlineStr">
        <is>
          <t>토너</t>
        </is>
      </c>
      <c r="K184" s="93" t="n">
        <v>24121</v>
      </c>
    </row>
    <row r="185" hidden="1" customFormat="1" s="93">
      <c r="B185" s="127" t="n">
        <v>43795</v>
      </c>
      <c r="C185" s="93">
        <f>TEXT(B185,"aaa")</f>
        <v/>
      </c>
      <c r="D185" s="93" t="inlineStr">
        <is>
          <t>인스타그램(랄라블라)</t>
        </is>
      </c>
      <c r="E185" s="93" t="inlineStr">
        <is>
          <t>토너</t>
        </is>
      </c>
      <c r="K185" s="93" t="n">
        <v>25156</v>
      </c>
    </row>
    <row r="186" hidden="1" customFormat="1" s="93">
      <c r="B186" s="127" t="n">
        <v>43796</v>
      </c>
      <c r="C186" s="93">
        <f>TEXT(B186,"aaa")</f>
        <v/>
      </c>
      <c r="D186" s="93" t="inlineStr">
        <is>
          <t>인스타그램(랄라블라)</t>
        </is>
      </c>
      <c r="E186" s="93" t="inlineStr">
        <is>
          <t>토너</t>
        </is>
      </c>
      <c r="K186" s="93" t="n">
        <v>25190</v>
      </c>
    </row>
    <row r="187" hidden="1" customFormat="1" s="93">
      <c r="B187" s="127" t="n">
        <v>43797</v>
      </c>
      <c r="C187" s="93">
        <f>TEXT(B187,"aaa")</f>
        <v/>
      </c>
      <c r="D187" s="93" t="inlineStr">
        <is>
          <t>인스타그램(랄라블라)</t>
        </is>
      </c>
      <c r="E187" s="93" t="inlineStr">
        <is>
          <t>토너</t>
        </is>
      </c>
      <c r="K187" s="93" t="n">
        <v>24853</v>
      </c>
    </row>
    <row r="188" hidden="1" customFormat="1" s="93">
      <c r="B188" s="127" t="n">
        <v>43798</v>
      </c>
      <c r="C188" s="93">
        <f>TEXT(B188,"aaa")</f>
        <v/>
      </c>
      <c r="D188" s="93" t="inlineStr">
        <is>
          <t>인스타그램(랄라블라)</t>
        </is>
      </c>
      <c r="E188" s="93" t="inlineStr">
        <is>
          <t>토너</t>
        </is>
      </c>
      <c r="K188" s="93" t="n">
        <v>25392</v>
      </c>
    </row>
    <row r="189" hidden="1" customFormat="1" s="93">
      <c r="B189" s="127" t="n">
        <v>43799</v>
      </c>
      <c r="C189" s="93">
        <f>TEXT(B189,"aaa")</f>
        <v/>
      </c>
      <c r="D189" s="93" t="inlineStr">
        <is>
          <t>인스타그램(랄라블라)</t>
        </is>
      </c>
      <c r="E189" s="93" t="inlineStr">
        <is>
          <t>토너</t>
        </is>
      </c>
      <c r="K189" s="93" t="n">
        <v>25237</v>
      </c>
    </row>
    <row r="190" hidden="1" customFormat="1" s="93">
      <c r="B190" s="127" t="n">
        <v>43770</v>
      </c>
      <c r="C190" s="93">
        <f>TEXT(B190,"aaa")</f>
        <v/>
      </c>
      <c r="D190" s="93" t="inlineStr">
        <is>
          <t>페이스북(전환)</t>
        </is>
      </c>
      <c r="E190" s="93" t="inlineStr">
        <is>
          <t>토너</t>
        </is>
      </c>
      <c r="K190" s="93" t="n">
        <v>195181</v>
      </c>
    </row>
    <row r="191" hidden="1" customFormat="1" s="93">
      <c r="B191" s="127" t="n">
        <v>43771</v>
      </c>
      <c r="C191" s="93">
        <f>TEXT(B191,"aaa")</f>
        <v/>
      </c>
      <c r="D191" s="93" t="inlineStr">
        <is>
          <t>페이스북(전환)</t>
        </is>
      </c>
      <c r="E191" s="93" t="inlineStr">
        <is>
          <t>토너</t>
        </is>
      </c>
      <c r="K191" s="93" t="n">
        <v>122294</v>
      </c>
    </row>
    <row r="192" hidden="1" customFormat="1" s="93">
      <c r="B192" s="127" t="n">
        <v>43770</v>
      </c>
      <c r="C192" s="93">
        <f>TEXT(B192,"aaa")</f>
        <v/>
      </c>
      <c r="D192" s="93" t="inlineStr">
        <is>
          <t>인스타그램(블로그)</t>
        </is>
      </c>
      <c r="E192" s="93" t="inlineStr">
        <is>
          <t>토너</t>
        </is>
      </c>
      <c r="K192" s="93" t="n">
        <v>50491</v>
      </c>
    </row>
    <row r="193" hidden="1" customFormat="1" s="93">
      <c r="B193" s="127" t="n">
        <v>43771</v>
      </c>
      <c r="C193" s="93">
        <f>TEXT(B193,"aaa")</f>
        <v/>
      </c>
      <c r="D193" s="93" t="inlineStr">
        <is>
          <t>인스타그램(블로그)</t>
        </is>
      </c>
      <c r="E193" s="93" t="inlineStr">
        <is>
          <t>토너</t>
        </is>
      </c>
      <c r="K193" s="93" t="n">
        <v>51000</v>
      </c>
    </row>
    <row r="194" hidden="1" customFormat="1" s="93">
      <c r="B194" s="127" t="n">
        <v>43772</v>
      </c>
      <c r="C194" s="93">
        <f>TEXT(B194,"aaa")</f>
        <v/>
      </c>
      <c r="D194" s="93" t="inlineStr">
        <is>
          <t>인스타그램(블로그)</t>
        </is>
      </c>
      <c r="E194" s="93" t="inlineStr">
        <is>
          <t>토너</t>
        </is>
      </c>
      <c r="K194" s="93" t="n">
        <v>50259</v>
      </c>
    </row>
    <row r="195" hidden="1" customFormat="1" s="93">
      <c r="B195" s="127" t="n">
        <v>43773</v>
      </c>
      <c r="C195" s="93">
        <f>TEXT(B195,"aaa")</f>
        <v/>
      </c>
      <c r="D195" s="93" t="inlineStr">
        <is>
          <t>인스타그램(블로그)</t>
        </is>
      </c>
      <c r="E195" s="93" t="inlineStr">
        <is>
          <t>토너</t>
        </is>
      </c>
      <c r="K195" s="93" t="n">
        <v>48151</v>
      </c>
    </row>
    <row r="196" hidden="1" customFormat="1" s="93">
      <c r="B196" s="127" t="n">
        <v>43774</v>
      </c>
      <c r="C196" s="93">
        <f>TEXT(B196,"aaa")</f>
        <v/>
      </c>
      <c r="D196" s="93" t="inlineStr">
        <is>
          <t>인스타그램(블로그)</t>
        </is>
      </c>
      <c r="E196" s="93" t="inlineStr">
        <is>
          <t>토너</t>
        </is>
      </c>
      <c r="K196" s="93" t="n">
        <v>50427</v>
      </c>
    </row>
    <row r="197" hidden="1" customFormat="1" s="93">
      <c r="B197" s="127" t="n">
        <v>43775</v>
      </c>
      <c r="C197" s="93">
        <f>TEXT(B197,"aaa")</f>
        <v/>
      </c>
      <c r="D197" s="93" t="inlineStr">
        <is>
          <t>인스타그램(블로그)</t>
        </is>
      </c>
      <c r="E197" s="93" t="inlineStr">
        <is>
          <t>토너</t>
        </is>
      </c>
      <c r="K197" s="93" t="n">
        <v>49368</v>
      </c>
    </row>
    <row r="198" hidden="1" customFormat="1" s="93">
      <c r="B198" s="127" t="n">
        <v>43776</v>
      </c>
      <c r="C198" s="93">
        <f>TEXT(B198,"aaa")</f>
        <v/>
      </c>
      <c r="D198" s="93" t="inlineStr">
        <is>
          <t>인스타그램(블로그)</t>
        </is>
      </c>
      <c r="E198" s="93" t="inlineStr">
        <is>
          <t>토너</t>
        </is>
      </c>
      <c r="K198" s="93" t="n">
        <v>50701</v>
      </c>
    </row>
    <row r="199" hidden="1" customFormat="1" s="93">
      <c r="B199" s="127" t="n">
        <v>43777</v>
      </c>
      <c r="C199" s="93">
        <f>TEXT(B199,"aaa")</f>
        <v/>
      </c>
      <c r="D199" s="93" t="inlineStr">
        <is>
          <t>인스타그램(블로그)</t>
        </is>
      </c>
      <c r="E199" s="93" t="inlineStr">
        <is>
          <t>토너</t>
        </is>
      </c>
      <c r="K199" s="93" t="n">
        <v>48869</v>
      </c>
    </row>
    <row r="200" hidden="1" customFormat="1" s="93">
      <c r="B200" s="127" t="n">
        <v>43778</v>
      </c>
      <c r="C200" s="93">
        <f>TEXT(B200,"aaa")</f>
        <v/>
      </c>
      <c r="D200" s="93" t="inlineStr">
        <is>
          <t>인스타그램(블로그)</t>
        </is>
      </c>
      <c r="E200" s="93" t="inlineStr">
        <is>
          <t>토너</t>
        </is>
      </c>
      <c r="K200" s="93" t="n">
        <v>52197</v>
      </c>
    </row>
    <row r="201" hidden="1" customFormat="1" s="93">
      <c r="B201" s="127" t="n">
        <v>43779</v>
      </c>
      <c r="C201" s="93">
        <f>TEXT(B201,"aaa")</f>
        <v/>
      </c>
      <c r="D201" s="93" t="inlineStr">
        <is>
          <t>인스타그램(블로그)</t>
        </is>
      </c>
      <c r="E201" s="93" t="inlineStr">
        <is>
          <t>토너</t>
        </is>
      </c>
      <c r="K201" s="93" t="n">
        <v>50252</v>
      </c>
    </row>
    <row r="202" hidden="1" customFormat="1" s="93">
      <c r="B202" s="127" t="n">
        <v>43780</v>
      </c>
      <c r="C202" s="93">
        <f>TEXT(B202,"aaa")</f>
        <v/>
      </c>
      <c r="D202" s="93" t="inlineStr">
        <is>
          <t>인스타그램(블로그)</t>
        </is>
      </c>
      <c r="E202" s="93" t="inlineStr">
        <is>
          <t>토너</t>
        </is>
      </c>
      <c r="K202" s="93" t="n">
        <v>48298</v>
      </c>
    </row>
    <row r="203" hidden="1" customFormat="1" s="93">
      <c r="B203" s="127" t="n">
        <v>43781</v>
      </c>
      <c r="C203" s="93">
        <f>TEXT(B203,"aaa")</f>
        <v/>
      </c>
      <c r="D203" s="93" t="inlineStr">
        <is>
          <t>인스타그램(블로그)</t>
        </is>
      </c>
      <c r="E203" s="93" t="inlineStr">
        <is>
          <t>토너</t>
        </is>
      </c>
      <c r="K203" s="93" t="n">
        <v>50619</v>
      </c>
    </row>
    <row r="204" hidden="1" customFormat="1" s="93">
      <c r="B204" s="127" t="n">
        <v>43782</v>
      </c>
      <c r="C204" s="93">
        <f>TEXT(B204,"aaa")</f>
        <v/>
      </c>
      <c r="D204" s="93" t="inlineStr">
        <is>
          <t>인스타그램(블로그)</t>
        </is>
      </c>
      <c r="E204" s="93" t="inlineStr">
        <is>
          <t>토너</t>
        </is>
      </c>
      <c r="K204" s="93" t="n">
        <v>50372</v>
      </c>
    </row>
    <row r="205" hidden="1" customFormat="1" s="93">
      <c r="B205" s="127" t="n">
        <v>43783</v>
      </c>
      <c r="C205" s="93">
        <f>TEXT(B205,"aaa")</f>
        <v/>
      </c>
      <c r="D205" s="93" t="inlineStr">
        <is>
          <t>인스타그램(블로그)</t>
        </is>
      </c>
      <c r="E205" s="93" t="inlineStr">
        <is>
          <t>토너</t>
        </is>
      </c>
      <c r="K205" s="93" t="n">
        <v>49210</v>
      </c>
    </row>
    <row r="206" hidden="1" customFormat="1" s="93">
      <c r="B206" s="127" t="n">
        <v>43784</v>
      </c>
      <c r="C206" s="93">
        <f>TEXT(B206,"aaa")</f>
        <v/>
      </c>
      <c r="D206" s="93" t="inlineStr">
        <is>
          <t>인스타그램(블로그)</t>
        </is>
      </c>
      <c r="E206" s="93" t="inlineStr">
        <is>
          <t>토너</t>
        </is>
      </c>
      <c r="K206" s="93" t="n">
        <v>50263</v>
      </c>
    </row>
    <row r="207" hidden="1" customFormat="1" s="93">
      <c r="B207" s="127" t="n">
        <v>43785</v>
      </c>
      <c r="C207" s="93">
        <f>TEXT(B207,"aaa")</f>
        <v/>
      </c>
      <c r="D207" s="93" t="inlineStr">
        <is>
          <t>인스타그램(블로그)</t>
        </is>
      </c>
      <c r="E207" s="93" t="inlineStr">
        <is>
          <t>토너</t>
        </is>
      </c>
      <c r="K207" s="93" t="n">
        <v>50957</v>
      </c>
    </row>
    <row r="208" hidden="1" customFormat="1" s="93">
      <c r="B208" s="127" t="n">
        <v>43786</v>
      </c>
      <c r="C208" s="93">
        <f>TEXT(B208,"aaa")</f>
        <v/>
      </c>
      <c r="D208" s="93" t="inlineStr">
        <is>
          <t>인스타그램(블로그)</t>
        </is>
      </c>
      <c r="E208" s="93" t="inlineStr">
        <is>
          <t>토너</t>
        </is>
      </c>
      <c r="K208" s="93" t="n">
        <v>50130</v>
      </c>
    </row>
    <row r="209" hidden="1" customFormat="1" s="93">
      <c r="B209" s="127" t="n">
        <v>43787</v>
      </c>
      <c r="C209" s="93">
        <f>TEXT(B209,"aaa")</f>
        <v/>
      </c>
      <c r="D209" s="93" t="inlineStr">
        <is>
          <t>인스타그램(블로그)</t>
        </is>
      </c>
      <c r="E209" s="93" t="inlineStr">
        <is>
          <t>토너</t>
        </is>
      </c>
      <c r="K209" s="93" t="n">
        <v>48778</v>
      </c>
    </row>
    <row r="210" hidden="1" customFormat="1" s="93">
      <c r="B210" s="127" t="n">
        <v>43788</v>
      </c>
      <c r="C210" s="93">
        <f>TEXT(B210,"aaa")</f>
        <v/>
      </c>
      <c r="D210" s="93" t="inlineStr">
        <is>
          <t>인스타그램(블로그)</t>
        </is>
      </c>
      <c r="E210" s="93" t="inlineStr">
        <is>
          <t>토너</t>
        </is>
      </c>
      <c r="K210" s="93" t="n">
        <v>48602</v>
      </c>
    </row>
    <row r="211" hidden="1" customFormat="1" s="93">
      <c r="B211" s="127" t="n">
        <v>43789</v>
      </c>
      <c r="C211" s="93">
        <f>TEXT(B211,"aaa")</f>
        <v/>
      </c>
      <c r="D211" s="93" t="inlineStr">
        <is>
          <t>인스타그램(블로그)</t>
        </is>
      </c>
      <c r="E211" s="93" t="inlineStr">
        <is>
          <t>토너</t>
        </is>
      </c>
      <c r="K211" s="93" t="n">
        <v>49190</v>
      </c>
    </row>
    <row r="212" hidden="1" customFormat="1" s="93">
      <c r="B212" s="127" t="n">
        <v>43790</v>
      </c>
      <c r="C212" s="93">
        <f>TEXT(B212,"aaa")</f>
        <v/>
      </c>
      <c r="D212" s="93" t="inlineStr">
        <is>
          <t>인스타그램(블로그)</t>
        </is>
      </c>
      <c r="E212" s="93" t="inlineStr">
        <is>
          <t>토너</t>
        </is>
      </c>
      <c r="K212" s="93" t="n">
        <v>50596</v>
      </c>
    </row>
    <row r="213" hidden="1" customFormat="1" s="93">
      <c r="B213" s="127" t="n">
        <v>43791</v>
      </c>
      <c r="C213" s="93">
        <f>TEXT(B213,"aaa")</f>
        <v/>
      </c>
      <c r="D213" s="93" t="inlineStr">
        <is>
          <t>인스타그램(블로그)</t>
        </is>
      </c>
      <c r="E213" s="93" t="inlineStr">
        <is>
          <t>토너</t>
        </is>
      </c>
      <c r="K213" s="93" t="n">
        <v>50082</v>
      </c>
    </row>
    <row r="214" hidden="1" customFormat="1" s="93">
      <c r="B214" s="127" t="n">
        <v>43792</v>
      </c>
      <c r="C214" s="93">
        <f>TEXT(B214,"aaa")</f>
        <v/>
      </c>
      <c r="D214" s="93" t="inlineStr">
        <is>
          <t>인스타그램(블로그)</t>
        </is>
      </c>
      <c r="E214" s="93" t="inlineStr">
        <is>
          <t>토너</t>
        </is>
      </c>
      <c r="K214" s="93" t="n">
        <v>52622</v>
      </c>
    </row>
    <row r="215" hidden="1" customFormat="1" s="93">
      <c r="B215" s="127" t="n">
        <v>43793</v>
      </c>
      <c r="C215" s="93">
        <f>TEXT(B215,"aaa")</f>
        <v/>
      </c>
      <c r="D215" s="93" t="inlineStr">
        <is>
          <t>인스타그램(블로그)</t>
        </is>
      </c>
      <c r="E215" s="93" t="inlineStr">
        <is>
          <t>토너</t>
        </is>
      </c>
      <c r="K215" s="93" t="n">
        <v>50158</v>
      </c>
    </row>
    <row r="216" hidden="1" customFormat="1" s="93">
      <c r="B216" s="127" t="n">
        <v>43794</v>
      </c>
      <c r="C216" s="93">
        <f>TEXT(B216,"aaa")</f>
        <v/>
      </c>
      <c r="D216" s="93" t="inlineStr">
        <is>
          <t>인스타그램(블로그)</t>
        </is>
      </c>
      <c r="E216" s="93" t="inlineStr">
        <is>
          <t>토너</t>
        </is>
      </c>
      <c r="K216" s="93" t="n">
        <v>48491</v>
      </c>
    </row>
    <row r="217" hidden="1" customFormat="1" s="93">
      <c r="B217" s="127" t="n">
        <v>43795</v>
      </c>
      <c r="C217" s="93">
        <f>TEXT(B217,"aaa")</f>
        <v/>
      </c>
      <c r="D217" s="93" t="inlineStr">
        <is>
          <t>인스타그램(블로그)</t>
        </is>
      </c>
      <c r="E217" s="93" t="inlineStr">
        <is>
          <t>토너</t>
        </is>
      </c>
      <c r="K217" s="93" t="n">
        <v>49023</v>
      </c>
    </row>
    <row r="218" hidden="1" customFormat="1" s="93">
      <c r="B218" s="127" t="n">
        <v>43796</v>
      </c>
      <c r="C218" s="93">
        <f>TEXT(B218,"aaa")</f>
        <v/>
      </c>
      <c r="D218" s="93" t="inlineStr">
        <is>
          <t>인스타그램(블로그)</t>
        </is>
      </c>
      <c r="E218" s="93" t="inlineStr">
        <is>
          <t>토너</t>
        </is>
      </c>
      <c r="K218" s="93" t="n">
        <v>49431</v>
      </c>
    </row>
    <row r="219" hidden="1" customFormat="1" s="93">
      <c r="B219" s="127" t="n">
        <v>43797</v>
      </c>
      <c r="C219" s="93">
        <f>TEXT(B219,"aaa")</f>
        <v/>
      </c>
      <c r="D219" s="93" t="inlineStr">
        <is>
          <t>인스타그램(블로그)</t>
        </is>
      </c>
      <c r="E219" s="93" t="inlineStr">
        <is>
          <t>토너</t>
        </is>
      </c>
      <c r="K219" s="93" t="n">
        <v>48688</v>
      </c>
    </row>
    <row r="220" hidden="1" customFormat="1" s="93">
      <c r="B220" s="127" t="n">
        <v>43798</v>
      </c>
      <c r="C220" s="93">
        <f>TEXT(B220,"aaa")</f>
        <v/>
      </c>
      <c r="D220" s="93" t="inlineStr">
        <is>
          <t>인스타그램(블로그)</t>
        </is>
      </c>
      <c r="E220" s="93" t="inlineStr">
        <is>
          <t>토너</t>
        </is>
      </c>
      <c r="K220" s="93" t="n">
        <v>51824</v>
      </c>
    </row>
    <row r="221" hidden="1" customFormat="1" s="93">
      <c r="B221" s="127" t="n">
        <v>43799</v>
      </c>
      <c r="C221" s="93">
        <f>TEXT(B221,"aaa")</f>
        <v/>
      </c>
      <c r="D221" s="93" t="inlineStr">
        <is>
          <t>인스타그램(블로그)</t>
        </is>
      </c>
      <c r="E221" s="93" t="inlineStr">
        <is>
          <t>토너</t>
        </is>
      </c>
      <c r="K221" s="93" t="n">
        <v>52385</v>
      </c>
    </row>
    <row r="222" hidden="1" customFormat="1" s="93">
      <c r="B222" s="127" t="n">
        <v>43770</v>
      </c>
      <c r="C222" s="93">
        <f>TEXT(B222,"aaa")</f>
        <v/>
      </c>
      <c r="D222" s="93" t="inlineStr">
        <is>
          <t>네이버 쇼핑검색</t>
        </is>
      </c>
      <c r="E222" s="93" t="inlineStr">
        <is>
          <t>토너</t>
        </is>
      </c>
      <c r="K222" s="93" t="n">
        <v>3900</v>
      </c>
    </row>
    <row r="223" hidden="1" customFormat="1" s="93">
      <c r="B223" s="127" t="n">
        <v>43771</v>
      </c>
      <c r="C223" s="93">
        <f>TEXT(B223,"aaa")</f>
        <v/>
      </c>
      <c r="D223" s="93" t="inlineStr">
        <is>
          <t>네이버 쇼핑검색</t>
        </is>
      </c>
      <c r="E223" s="93" t="inlineStr">
        <is>
          <t>토너</t>
        </is>
      </c>
      <c r="K223" s="93" t="n">
        <v>3110</v>
      </c>
    </row>
    <row r="224" hidden="1" customFormat="1" s="93">
      <c r="B224" s="127" t="n">
        <v>43772</v>
      </c>
      <c r="C224" s="93">
        <f>TEXT(B224,"aaa")</f>
        <v/>
      </c>
      <c r="D224" s="93" t="inlineStr">
        <is>
          <t>네이버 쇼핑검색</t>
        </is>
      </c>
      <c r="E224" s="93" t="inlineStr">
        <is>
          <t>토너</t>
        </is>
      </c>
      <c r="K224" s="93" t="n">
        <v>4670</v>
      </c>
    </row>
    <row r="225" hidden="1" customFormat="1" s="93">
      <c r="B225" s="127" t="n">
        <v>43773</v>
      </c>
      <c r="C225" s="93">
        <f>TEXT(B225,"aaa")</f>
        <v/>
      </c>
      <c r="D225" s="93" t="inlineStr">
        <is>
          <t>네이버 쇼핑검색</t>
        </is>
      </c>
      <c r="E225" s="93" t="inlineStr">
        <is>
          <t>토너</t>
        </is>
      </c>
      <c r="K225" s="93" t="n">
        <v>2640</v>
      </c>
    </row>
    <row r="226" hidden="1" customFormat="1" s="93">
      <c r="B226" s="127" t="n">
        <v>43774</v>
      </c>
      <c r="C226" s="93">
        <f>TEXT(B226,"aaa")</f>
        <v/>
      </c>
      <c r="D226" s="93" t="inlineStr">
        <is>
          <t>네이버 쇼핑검색</t>
        </is>
      </c>
      <c r="E226" s="93" t="inlineStr">
        <is>
          <t>토너</t>
        </is>
      </c>
      <c r="K226" s="93" t="n">
        <v>3990</v>
      </c>
    </row>
    <row r="227" hidden="1" customFormat="1" s="93">
      <c r="B227" s="127" t="n">
        <v>43775</v>
      </c>
      <c r="C227" s="93">
        <f>TEXT(B227,"aaa")</f>
        <v/>
      </c>
      <c r="D227" s="93" t="inlineStr">
        <is>
          <t>네이버 쇼핑검색</t>
        </is>
      </c>
      <c r="E227" s="93" t="inlineStr">
        <is>
          <t>토너</t>
        </is>
      </c>
      <c r="K227" s="93" t="n">
        <v>4940</v>
      </c>
    </row>
    <row r="228" hidden="1" customFormat="1" s="93">
      <c r="B228" s="127" t="n">
        <v>43776</v>
      </c>
      <c r="C228" s="93">
        <f>TEXT(B228,"aaa")</f>
        <v/>
      </c>
      <c r="D228" s="93" t="inlineStr">
        <is>
          <t>네이버 쇼핑검색</t>
        </is>
      </c>
      <c r="E228" s="93" t="inlineStr">
        <is>
          <t>토너</t>
        </is>
      </c>
      <c r="K228" s="93" t="n">
        <v>3990</v>
      </c>
    </row>
    <row r="229" hidden="1" customFormat="1" s="93">
      <c r="B229" s="127" t="n">
        <v>43777</v>
      </c>
      <c r="C229" s="93">
        <f>TEXT(B229,"aaa")</f>
        <v/>
      </c>
      <c r="D229" s="93" t="inlineStr">
        <is>
          <t>네이버 쇼핑검색</t>
        </is>
      </c>
      <c r="E229" s="93" t="inlineStr">
        <is>
          <t>토너</t>
        </is>
      </c>
      <c r="K229" s="93" t="n">
        <v>4550</v>
      </c>
    </row>
    <row r="230" hidden="1" customFormat="1" s="93">
      <c r="B230" s="127" t="n">
        <v>43778</v>
      </c>
      <c r="C230" s="93">
        <f>TEXT(B230,"aaa")</f>
        <v/>
      </c>
      <c r="D230" s="93" t="inlineStr">
        <is>
          <t>네이버 쇼핑검색</t>
        </is>
      </c>
      <c r="E230" s="93" t="inlineStr">
        <is>
          <t>토너</t>
        </is>
      </c>
      <c r="K230" s="93" t="n">
        <v>4020</v>
      </c>
    </row>
    <row r="231" hidden="1" customFormat="1" s="93">
      <c r="B231" s="127" t="n">
        <v>43779</v>
      </c>
      <c r="C231" s="93">
        <f>TEXT(B231,"aaa")</f>
        <v/>
      </c>
      <c r="D231" s="93" t="inlineStr">
        <is>
          <t>네이버 쇼핑검색</t>
        </is>
      </c>
      <c r="E231" s="93" t="inlineStr">
        <is>
          <t>토너</t>
        </is>
      </c>
      <c r="K231" s="93" t="n">
        <v>4750</v>
      </c>
    </row>
    <row r="232" hidden="1" customFormat="1" s="93">
      <c r="B232" s="127" t="n">
        <v>43780</v>
      </c>
      <c r="C232" s="93">
        <f>TEXT(B232,"aaa")</f>
        <v/>
      </c>
      <c r="D232" s="93" t="inlineStr">
        <is>
          <t>네이버 쇼핑검색</t>
        </is>
      </c>
      <c r="E232" s="93" t="inlineStr">
        <is>
          <t>토너</t>
        </is>
      </c>
      <c r="K232" s="93" t="n">
        <v>4560</v>
      </c>
    </row>
    <row r="233" hidden="1" customFormat="1" s="93">
      <c r="B233" s="127" t="n">
        <v>43781</v>
      </c>
      <c r="C233" s="93">
        <f>TEXT(B233,"aaa")</f>
        <v/>
      </c>
      <c r="D233" s="93" t="inlineStr">
        <is>
          <t>네이버 쇼핑검색</t>
        </is>
      </c>
      <c r="E233" s="93" t="inlineStr">
        <is>
          <t>토너</t>
        </is>
      </c>
      <c r="K233" s="93" t="n">
        <v>12350</v>
      </c>
    </row>
    <row r="234" hidden="1" customFormat="1" s="93">
      <c r="B234" s="127" t="n">
        <v>43782</v>
      </c>
      <c r="C234" s="93">
        <f>TEXT(B234,"aaa")</f>
        <v/>
      </c>
      <c r="D234" s="93" t="inlineStr">
        <is>
          <t>네이버 쇼핑검색</t>
        </is>
      </c>
      <c r="E234" s="93" t="inlineStr">
        <is>
          <t>토너</t>
        </is>
      </c>
      <c r="K234" s="93" t="n">
        <v>6509.999999999999</v>
      </c>
    </row>
    <row r="235" hidden="1" customFormat="1" s="93">
      <c r="B235" s="127" t="n">
        <v>43783</v>
      </c>
      <c r="C235" s="93">
        <f>TEXT(B235,"aaa")</f>
        <v/>
      </c>
      <c r="D235" s="93" t="inlineStr">
        <is>
          <t>네이버 쇼핑검색</t>
        </is>
      </c>
      <c r="E235" s="93" t="inlineStr">
        <is>
          <t>토너</t>
        </is>
      </c>
      <c r="K235" s="93" t="n">
        <v>4990</v>
      </c>
    </row>
    <row r="236" hidden="1" customFormat="1" s="93">
      <c r="B236" s="127" t="n">
        <v>43784</v>
      </c>
      <c r="C236" s="93">
        <f>TEXT(B236,"aaa")</f>
        <v/>
      </c>
      <c r="D236" s="93" t="inlineStr">
        <is>
          <t>네이버 쇼핑검색</t>
        </is>
      </c>
      <c r="E236" s="93" t="inlineStr">
        <is>
          <t>토너</t>
        </is>
      </c>
      <c r="K236" s="93" t="n">
        <v>5400</v>
      </c>
    </row>
    <row r="237" hidden="1" customFormat="1" s="93">
      <c r="B237" s="127" t="n">
        <v>43785</v>
      </c>
      <c r="C237" s="93">
        <f>TEXT(B237,"aaa")</f>
        <v/>
      </c>
      <c r="D237" s="93" t="inlineStr">
        <is>
          <t>네이버 쇼핑검색</t>
        </is>
      </c>
      <c r="E237" s="93" t="inlineStr">
        <is>
          <t>토너</t>
        </is>
      </c>
      <c r="K237" s="93" t="n">
        <v>4600</v>
      </c>
    </row>
    <row r="238" hidden="1" customFormat="1" s="93">
      <c r="B238" s="127" t="n">
        <v>43786</v>
      </c>
      <c r="C238" s="93">
        <f>TEXT(B238,"aaa")</f>
        <v/>
      </c>
      <c r="D238" s="93" t="inlineStr">
        <is>
          <t>네이버 쇼핑검색</t>
        </is>
      </c>
      <c r="E238" s="93" t="inlineStr">
        <is>
          <t>토너</t>
        </is>
      </c>
      <c r="K238" s="93" t="n">
        <v>6199.999999999999</v>
      </c>
    </row>
    <row r="239" hidden="1" customFormat="1" s="93">
      <c r="B239" s="127" t="n">
        <v>43787</v>
      </c>
      <c r="C239" s="93">
        <f>TEXT(B239,"aaa")</f>
        <v/>
      </c>
      <c r="D239" s="93" t="inlineStr">
        <is>
          <t>네이버 쇼핑검색</t>
        </is>
      </c>
      <c r="E239" s="93" t="inlineStr">
        <is>
          <t>토너</t>
        </is>
      </c>
      <c r="K239" s="93" t="n">
        <v>3980</v>
      </c>
    </row>
    <row r="240" hidden="1" customFormat="1" s="93">
      <c r="B240" s="127" t="n">
        <v>43788</v>
      </c>
      <c r="C240" s="93">
        <f>TEXT(B240,"aaa")</f>
        <v/>
      </c>
      <c r="D240" s="93" t="inlineStr">
        <is>
          <t>네이버 쇼핑검색</t>
        </is>
      </c>
      <c r="E240" s="93" t="inlineStr">
        <is>
          <t>토너</t>
        </is>
      </c>
      <c r="K240" s="93" t="n">
        <v>8800</v>
      </c>
    </row>
    <row r="241" hidden="1" customFormat="1" s="93">
      <c r="B241" s="127" t="n">
        <v>43789</v>
      </c>
      <c r="C241" s="93">
        <f>TEXT(B241,"aaa")</f>
        <v/>
      </c>
      <c r="D241" s="93" t="inlineStr">
        <is>
          <t>네이버 쇼핑검색</t>
        </is>
      </c>
      <c r="E241" s="93" t="inlineStr">
        <is>
          <t>토너</t>
        </is>
      </c>
      <c r="K241" s="93" t="n">
        <v>5799.999999999999</v>
      </c>
    </row>
    <row r="242" hidden="1" customFormat="1" s="93">
      <c r="B242" s="127" t="n">
        <v>43790</v>
      </c>
      <c r="C242" s="93">
        <f>TEXT(B242,"aaa")</f>
        <v/>
      </c>
      <c r="D242" s="93" t="inlineStr">
        <is>
          <t>네이버 쇼핑검색</t>
        </is>
      </c>
      <c r="E242" s="93" t="inlineStr">
        <is>
          <t>토너</t>
        </is>
      </c>
      <c r="K242" s="93" t="n">
        <v>5590</v>
      </c>
    </row>
    <row r="243" hidden="1" customFormat="1" s="93">
      <c r="B243" s="127" t="n">
        <v>43791</v>
      </c>
      <c r="C243" s="93">
        <f>TEXT(B243,"aaa")</f>
        <v/>
      </c>
      <c r="D243" s="93" t="inlineStr">
        <is>
          <t>네이버 쇼핑검색</t>
        </is>
      </c>
      <c r="E243" s="93" t="inlineStr">
        <is>
          <t>토너</t>
        </is>
      </c>
      <c r="K243" s="93" t="n">
        <v>5350</v>
      </c>
    </row>
    <row r="244" hidden="1" customFormat="1" s="93">
      <c r="B244" s="127" t="n">
        <v>43792</v>
      </c>
      <c r="C244" s="93">
        <f>TEXT(B244,"aaa")</f>
        <v/>
      </c>
      <c r="D244" s="93" t="inlineStr">
        <is>
          <t>네이버 쇼핑검색</t>
        </is>
      </c>
      <c r="E244" s="93" t="inlineStr">
        <is>
          <t>토너</t>
        </is>
      </c>
      <c r="K244" s="93" t="n">
        <v>5200</v>
      </c>
    </row>
    <row r="245" hidden="1" customFormat="1" s="93">
      <c r="B245" s="127" t="n">
        <v>43793</v>
      </c>
      <c r="C245" s="93">
        <f>TEXT(B245,"aaa")</f>
        <v/>
      </c>
      <c r="D245" s="93" t="inlineStr">
        <is>
          <t>네이버 쇼핑검색</t>
        </is>
      </c>
      <c r="E245" s="93" t="inlineStr">
        <is>
          <t>토너</t>
        </is>
      </c>
      <c r="K245" s="93" t="n">
        <v>6799.999999999999</v>
      </c>
    </row>
    <row r="246" hidden="1" customFormat="1" s="93">
      <c r="B246" s="127" t="n">
        <v>43794</v>
      </c>
      <c r="C246" s="93">
        <f>TEXT(B246,"aaa")</f>
        <v/>
      </c>
      <c r="D246" s="93" t="inlineStr">
        <is>
          <t>네이버 쇼핑검색</t>
        </is>
      </c>
      <c r="E246" s="93" t="inlineStr">
        <is>
          <t>토너</t>
        </is>
      </c>
      <c r="K246" s="93" t="n">
        <v>6199.999999999999</v>
      </c>
    </row>
    <row r="247" hidden="1" customFormat="1" s="93">
      <c r="B247" s="127" t="n">
        <v>43795</v>
      </c>
      <c r="C247" s="93">
        <f>TEXT(B247,"aaa")</f>
        <v/>
      </c>
      <c r="D247" s="93" t="inlineStr">
        <is>
          <t>네이버 쇼핑검색</t>
        </is>
      </c>
      <c r="E247" s="93" t="inlineStr">
        <is>
          <t>토너</t>
        </is>
      </c>
      <c r="K247" s="93" t="n">
        <v>5350</v>
      </c>
    </row>
    <row r="248" hidden="1" customFormat="1" s="93">
      <c r="B248" s="127" t="n">
        <v>43796</v>
      </c>
      <c r="C248" s="93">
        <f>TEXT(B248,"aaa")</f>
        <v/>
      </c>
      <c r="D248" s="93" t="inlineStr">
        <is>
          <t>네이버 쇼핑검색</t>
        </is>
      </c>
      <c r="E248" s="93" t="inlineStr">
        <is>
          <t>토너</t>
        </is>
      </c>
      <c r="K248" s="93" t="n">
        <v>3600</v>
      </c>
    </row>
    <row r="249" hidden="1" customFormat="1" s="93">
      <c r="B249" s="127" t="n">
        <v>43797</v>
      </c>
      <c r="C249" s="93">
        <f>TEXT(B249,"aaa")</f>
        <v/>
      </c>
      <c r="D249" s="93" t="inlineStr">
        <is>
          <t>네이버 쇼핑검색</t>
        </is>
      </c>
      <c r="E249" s="93" t="inlineStr">
        <is>
          <t>토너</t>
        </is>
      </c>
      <c r="K249" s="93" t="n">
        <v>3390</v>
      </c>
    </row>
    <row r="250" hidden="1" customFormat="1" s="93">
      <c r="B250" s="127" t="n">
        <v>43798</v>
      </c>
      <c r="C250" s="93">
        <f>TEXT(B250,"aaa")</f>
        <v/>
      </c>
      <c r="D250" s="93" t="inlineStr">
        <is>
          <t>네이버 쇼핑검색</t>
        </is>
      </c>
      <c r="E250" s="93" t="inlineStr">
        <is>
          <t>토너</t>
        </is>
      </c>
      <c r="K250" s="93" t="n">
        <v>4550</v>
      </c>
    </row>
    <row r="251" hidden="1" customFormat="1" s="93">
      <c r="B251" s="127" t="n">
        <v>43799</v>
      </c>
      <c r="C251" s="93">
        <f>TEXT(B251,"aaa")</f>
        <v/>
      </c>
      <c r="D251" s="93" t="inlineStr">
        <is>
          <t>네이버 쇼핑검색</t>
        </is>
      </c>
      <c r="E251" s="93" t="inlineStr">
        <is>
          <t>토너</t>
        </is>
      </c>
      <c r="K251" s="93" t="n">
        <v>3600</v>
      </c>
    </row>
    <row r="252" hidden="1" customFormat="1" s="93">
      <c r="B252" s="127" t="n">
        <v>43770</v>
      </c>
      <c r="C252" s="93">
        <f>TEXT(B252,"aaa")</f>
        <v/>
      </c>
      <c r="D252" s="93" t="inlineStr">
        <is>
          <t>네이버 브랜드검색</t>
        </is>
      </c>
      <c r="E252" s="93" t="inlineStr">
        <is>
          <t>토너</t>
        </is>
      </c>
      <c r="K252" s="93" t="n">
        <v>20000</v>
      </c>
    </row>
    <row r="253" hidden="1" customFormat="1" s="93">
      <c r="B253" s="127" t="n">
        <v>43771</v>
      </c>
      <c r="C253" s="93">
        <f>TEXT(B253,"aaa")</f>
        <v/>
      </c>
      <c r="D253" s="93" t="inlineStr">
        <is>
          <t>네이버 브랜드검색</t>
        </is>
      </c>
      <c r="E253" s="93" t="inlineStr">
        <is>
          <t>토너</t>
        </is>
      </c>
      <c r="K253" s="93" t="n">
        <v>20000</v>
      </c>
    </row>
    <row r="254" hidden="1" customFormat="1" s="93">
      <c r="B254" s="127" t="n">
        <v>43772</v>
      </c>
      <c r="C254" s="93">
        <f>TEXT(B254,"aaa")</f>
        <v/>
      </c>
      <c r="D254" s="93" t="inlineStr">
        <is>
          <t>네이버 브랜드검색</t>
        </is>
      </c>
      <c r="E254" s="93" t="inlineStr">
        <is>
          <t>토너</t>
        </is>
      </c>
      <c r="K254" s="93" t="n">
        <v>20000</v>
      </c>
    </row>
    <row r="255" hidden="1" customFormat="1" s="93">
      <c r="B255" s="127" t="n">
        <v>43773</v>
      </c>
      <c r="C255" s="93">
        <f>TEXT(B255,"aaa")</f>
        <v/>
      </c>
      <c r="D255" s="93" t="inlineStr">
        <is>
          <t>네이버 브랜드검색</t>
        </is>
      </c>
      <c r="E255" s="93" t="inlineStr">
        <is>
          <t>토너</t>
        </is>
      </c>
      <c r="K255" s="93" t="n">
        <v>20000</v>
      </c>
    </row>
    <row r="256" hidden="1" customFormat="1" s="93">
      <c r="B256" s="127" t="n">
        <v>43774</v>
      </c>
      <c r="C256" s="93">
        <f>TEXT(B256,"aaa")</f>
        <v/>
      </c>
      <c r="D256" s="93" t="inlineStr">
        <is>
          <t>네이버 브랜드검색</t>
        </is>
      </c>
      <c r="E256" s="93" t="inlineStr">
        <is>
          <t>토너</t>
        </is>
      </c>
      <c r="K256" s="93" t="n">
        <v>20000</v>
      </c>
    </row>
    <row r="257" hidden="1" customFormat="1" s="93">
      <c r="B257" s="127" t="n">
        <v>43775</v>
      </c>
      <c r="C257" s="93">
        <f>TEXT(B257,"aaa")</f>
        <v/>
      </c>
      <c r="D257" s="93" t="inlineStr">
        <is>
          <t>네이버 브랜드검색</t>
        </is>
      </c>
      <c r="E257" s="93" t="inlineStr">
        <is>
          <t>토너</t>
        </is>
      </c>
      <c r="K257" s="93" t="n">
        <v>20000</v>
      </c>
    </row>
    <row r="258" hidden="1" customFormat="1" s="93">
      <c r="B258" s="127" t="n">
        <v>43776</v>
      </c>
      <c r="C258" s="93">
        <f>TEXT(B258,"aaa")</f>
        <v/>
      </c>
      <c r="D258" s="93" t="inlineStr">
        <is>
          <t>네이버 브랜드검색</t>
        </is>
      </c>
      <c r="E258" s="93" t="inlineStr">
        <is>
          <t>토너</t>
        </is>
      </c>
      <c r="K258" s="93" t="n">
        <v>20000</v>
      </c>
    </row>
    <row r="259" hidden="1" customFormat="1" s="93">
      <c r="B259" s="127" t="n">
        <v>43777</v>
      </c>
      <c r="C259" s="93">
        <f>TEXT(B259,"aaa")</f>
        <v/>
      </c>
      <c r="D259" s="93" t="inlineStr">
        <is>
          <t>네이버 브랜드검색</t>
        </is>
      </c>
      <c r="E259" s="93" t="inlineStr">
        <is>
          <t>토너</t>
        </is>
      </c>
      <c r="K259" s="93" t="n">
        <v>20000</v>
      </c>
    </row>
    <row r="260" hidden="1" customFormat="1" s="93">
      <c r="B260" s="127" t="n">
        <v>43778</v>
      </c>
      <c r="C260" s="93">
        <f>TEXT(B260,"aaa")</f>
        <v/>
      </c>
      <c r="D260" s="93" t="inlineStr">
        <is>
          <t>네이버 브랜드검색</t>
        </is>
      </c>
      <c r="E260" s="93" t="inlineStr">
        <is>
          <t>토너</t>
        </is>
      </c>
      <c r="K260" s="93" t="n">
        <v>20000</v>
      </c>
    </row>
    <row r="261" hidden="1" customFormat="1" s="93">
      <c r="B261" s="127" t="n">
        <v>43779</v>
      </c>
      <c r="C261" s="93">
        <f>TEXT(B261,"aaa")</f>
        <v/>
      </c>
      <c r="D261" s="93" t="inlineStr">
        <is>
          <t>네이버 브랜드검색</t>
        </is>
      </c>
      <c r="E261" s="93" t="inlineStr">
        <is>
          <t>토너</t>
        </is>
      </c>
      <c r="K261" s="93" t="n">
        <v>20000</v>
      </c>
    </row>
    <row r="262" hidden="1" customFormat="1" s="93">
      <c r="B262" s="127" t="n">
        <v>43780</v>
      </c>
      <c r="C262" s="93">
        <f>TEXT(B262,"aaa")</f>
        <v/>
      </c>
      <c r="D262" s="93" t="inlineStr">
        <is>
          <t>네이버 브랜드검색</t>
        </is>
      </c>
      <c r="E262" s="93" t="inlineStr">
        <is>
          <t>토너</t>
        </is>
      </c>
      <c r="K262" s="93" t="n">
        <v>20000</v>
      </c>
    </row>
    <row r="263" hidden="1" customFormat="1" s="93">
      <c r="B263" s="127" t="n">
        <v>43781</v>
      </c>
      <c r="C263" s="93">
        <f>TEXT(B263,"aaa")</f>
        <v/>
      </c>
      <c r="D263" s="93" t="inlineStr">
        <is>
          <t>네이버 브랜드검색</t>
        </is>
      </c>
      <c r="E263" s="93" t="inlineStr">
        <is>
          <t>토너</t>
        </is>
      </c>
      <c r="K263" s="93" t="n">
        <v>20000</v>
      </c>
    </row>
    <row r="264" hidden="1" customFormat="1" s="93">
      <c r="B264" s="127" t="n">
        <v>43782</v>
      </c>
      <c r="C264" s="93">
        <f>TEXT(B264,"aaa")</f>
        <v/>
      </c>
      <c r="D264" s="93" t="inlineStr">
        <is>
          <t>네이버 브랜드검색</t>
        </is>
      </c>
      <c r="E264" s="93" t="inlineStr">
        <is>
          <t>토너</t>
        </is>
      </c>
      <c r="K264" s="93" t="n">
        <v>20000</v>
      </c>
    </row>
    <row r="265" hidden="1" customFormat="1" s="93">
      <c r="B265" s="127" t="n">
        <v>43783</v>
      </c>
      <c r="C265" s="93">
        <f>TEXT(B265,"aaa")</f>
        <v/>
      </c>
      <c r="D265" s="93" t="inlineStr">
        <is>
          <t>네이버 브랜드검색</t>
        </is>
      </c>
      <c r="E265" s="93" t="inlineStr">
        <is>
          <t>토너</t>
        </is>
      </c>
      <c r="K265" s="93" t="n">
        <v>20000</v>
      </c>
    </row>
    <row r="266" hidden="1" customFormat="1" s="93">
      <c r="B266" s="127" t="n">
        <v>43784</v>
      </c>
      <c r="C266" s="93">
        <f>TEXT(B266,"aaa")</f>
        <v/>
      </c>
      <c r="D266" s="93" t="inlineStr">
        <is>
          <t>네이버 브랜드검색</t>
        </is>
      </c>
      <c r="E266" s="93" t="inlineStr">
        <is>
          <t>토너</t>
        </is>
      </c>
      <c r="K266" s="93" t="n">
        <v>20000</v>
      </c>
    </row>
    <row r="267" hidden="1" customFormat="1" s="93">
      <c r="B267" s="127" t="n">
        <v>43785</v>
      </c>
      <c r="C267" s="93">
        <f>TEXT(B267,"aaa")</f>
        <v/>
      </c>
      <c r="D267" s="93" t="inlineStr">
        <is>
          <t>네이버 브랜드검색</t>
        </is>
      </c>
      <c r="E267" s="93" t="inlineStr">
        <is>
          <t>토너</t>
        </is>
      </c>
      <c r="K267" s="93" t="n">
        <v>20000</v>
      </c>
    </row>
    <row r="268" hidden="1" customFormat="1" s="93">
      <c r="B268" s="127" t="n">
        <v>43786</v>
      </c>
      <c r="C268" s="93">
        <f>TEXT(B268,"aaa")</f>
        <v/>
      </c>
      <c r="D268" s="93" t="inlineStr">
        <is>
          <t>네이버 브랜드검색</t>
        </is>
      </c>
      <c r="E268" s="93" t="inlineStr">
        <is>
          <t>토너</t>
        </is>
      </c>
      <c r="K268" s="93" t="n">
        <v>20000</v>
      </c>
    </row>
    <row r="269" hidden="1" customFormat="1" s="93">
      <c r="B269" s="127" t="n">
        <v>43787</v>
      </c>
      <c r="C269" s="93">
        <f>TEXT(B269,"aaa")</f>
        <v/>
      </c>
      <c r="D269" s="93" t="inlineStr">
        <is>
          <t>네이버 브랜드검색</t>
        </is>
      </c>
      <c r="E269" s="93" t="inlineStr">
        <is>
          <t>토너</t>
        </is>
      </c>
      <c r="K269" s="93" t="n">
        <v>20000</v>
      </c>
    </row>
    <row r="270" hidden="1" customFormat="1" s="93">
      <c r="B270" s="127" t="n">
        <v>43788</v>
      </c>
      <c r="C270" s="93">
        <f>TEXT(B270,"aaa")</f>
        <v/>
      </c>
      <c r="D270" s="93" t="inlineStr">
        <is>
          <t>네이버 브랜드검색</t>
        </is>
      </c>
      <c r="E270" s="93" t="inlineStr">
        <is>
          <t>토너</t>
        </is>
      </c>
      <c r="K270" s="93" t="n">
        <v>20000</v>
      </c>
    </row>
    <row r="271" hidden="1" customFormat="1" s="93">
      <c r="B271" s="127" t="n">
        <v>43789</v>
      </c>
      <c r="C271" s="93">
        <f>TEXT(B271,"aaa")</f>
        <v/>
      </c>
      <c r="D271" s="93" t="inlineStr">
        <is>
          <t>네이버 브랜드검색</t>
        </is>
      </c>
      <c r="E271" s="93" t="inlineStr">
        <is>
          <t>토너</t>
        </is>
      </c>
      <c r="K271" s="93" t="n">
        <v>20000</v>
      </c>
    </row>
    <row r="272" hidden="1" customFormat="1" s="93">
      <c r="B272" s="127" t="n">
        <v>43790</v>
      </c>
      <c r="C272" s="93">
        <f>TEXT(B272,"aaa")</f>
        <v/>
      </c>
      <c r="D272" s="93" t="inlineStr">
        <is>
          <t>네이버 브랜드검색</t>
        </is>
      </c>
      <c r="E272" s="93" t="inlineStr">
        <is>
          <t>토너</t>
        </is>
      </c>
      <c r="K272" s="93" t="n">
        <v>20000</v>
      </c>
    </row>
    <row r="273" hidden="1" customFormat="1" s="93">
      <c r="B273" s="127" t="n">
        <v>43791</v>
      </c>
      <c r="C273" s="93">
        <f>TEXT(B273,"aaa")</f>
        <v/>
      </c>
      <c r="D273" s="93" t="inlineStr">
        <is>
          <t>네이버 브랜드검색</t>
        </is>
      </c>
      <c r="E273" s="93" t="inlineStr">
        <is>
          <t>토너</t>
        </is>
      </c>
      <c r="K273" s="93" t="n">
        <v>20000</v>
      </c>
    </row>
    <row r="274" hidden="1" customFormat="1" s="93">
      <c r="B274" s="127" t="n">
        <v>43792</v>
      </c>
      <c r="C274" s="93">
        <f>TEXT(B274,"aaa")</f>
        <v/>
      </c>
      <c r="D274" s="93" t="inlineStr">
        <is>
          <t>네이버 브랜드검색</t>
        </is>
      </c>
      <c r="E274" s="93" t="inlineStr">
        <is>
          <t>토너</t>
        </is>
      </c>
      <c r="K274" s="93" t="n">
        <v>20000</v>
      </c>
    </row>
    <row r="275" hidden="1" customFormat="1" s="93">
      <c r="B275" s="127" t="n">
        <v>43793</v>
      </c>
      <c r="C275" s="93">
        <f>TEXT(B275,"aaa")</f>
        <v/>
      </c>
      <c r="D275" s="93" t="inlineStr">
        <is>
          <t>네이버 브랜드검색</t>
        </is>
      </c>
      <c r="E275" s="93" t="inlineStr">
        <is>
          <t>토너</t>
        </is>
      </c>
      <c r="K275" s="93" t="n">
        <v>20000</v>
      </c>
    </row>
    <row r="276" hidden="1" customFormat="1" s="93">
      <c r="B276" s="127" t="n">
        <v>43794</v>
      </c>
      <c r="C276" s="93">
        <f>TEXT(B276,"aaa")</f>
        <v/>
      </c>
      <c r="D276" s="93" t="inlineStr">
        <is>
          <t>네이버 브랜드검색</t>
        </is>
      </c>
      <c r="E276" s="93" t="inlineStr">
        <is>
          <t>토너</t>
        </is>
      </c>
      <c r="K276" s="93" t="n">
        <v>20000</v>
      </c>
    </row>
    <row r="277" hidden="1" customFormat="1" s="93">
      <c r="B277" s="127" t="n">
        <v>43795</v>
      </c>
      <c r="C277" s="93">
        <f>TEXT(B277,"aaa")</f>
        <v/>
      </c>
      <c r="D277" s="93" t="inlineStr">
        <is>
          <t>네이버 브랜드검색</t>
        </is>
      </c>
      <c r="E277" s="93" t="inlineStr">
        <is>
          <t>토너</t>
        </is>
      </c>
      <c r="K277" s="93" t="n">
        <v>20000</v>
      </c>
    </row>
    <row r="278" hidden="1" customFormat="1" s="93">
      <c r="B278" s="127" t="n">
        <v>43796</v>
      </c>
      <c r="C278" s="93">
        <f>TEXT(B278,"aaa")</f>
        <v/>
      </c>
      <c r="D278" s="93" t="inlineStr">
        <is>
          <t>네이버 브랜드검색</t>
        </is>
      </c>
      <c r="E278" s="93" t="inlineStr">
        <is>
          <t>토너</t>
        </is>
      </c>
      <c r="K278" s="93" t="n">
        <v>20000</v>
      </c>
    </row>
    <row r="279" hidden="1" customFormat="1" s="93">
      <c r="B279" s="127" t="n">
        <v>43797</v>
      </c>
      <c r="C279" s="93">
        <f>TEXT(B279,"aaa")</f>
        <v/>
      </c>
      <c r="D279" s="93" t="inlineStr">
        <is>
          <t>네이버 브랜드검색</t>
        </is>
      </c>
      <c r="E279" s="93" t="inlineStr">
        <is>
          <t>토너</t>
        </is>
      </c>
      <c r="K279" s="93" t="n">
        <v>20000</v>
      </c>
    </row>
    <row r="280" hidden="1" customFormat="1" s="93">
      <c r="B280" s="127" t="n">
        <v>43798</v>
      </c>
      <c r="C280" s="93">
        <f>TEXT(B280,"aaa")</f>
        <v/>
      </c>
      <c r="D280" s="93" t="inlineStr">
        <is>
          <t>네이버 브랜드검색</t>
        </is>
      </c>
      <c r="E280" s="93" t="inlineStr">
        <is>
          <t>토너</t>
        </is>
      </c>
      <c r="K280" s="93" t="n">
        <v>20000</v>
      </c>
    </row>
    <row r="281" hidden="1" customFormat="1" s="93">
      <c r="B281" s="127" t="n">
        <v>43799</v>
      </c>
      <c r="C281" s="93">
        <f>TEXT(B281,"aaa")</f>
        <v/>
      </c>
      <c r="D281" s="93" t="inlineStr">
        <is>
          <t>네이버 브랜드검색</t>
        </is>
      </c>
      <c r="E281" s="93" t="inlineStr">
        <is>
          <t>토너</t>
        </is>
      </c>
      <c r="K281" s="93" t="n">
        <v>20000</v>
      </c>
    </row>
    <row r="282" hidden="1" customFormat="1" s="93">
      <c r="B282" s="127" t="n">
        <v>43783</v>
      </c>
      <c r="C282" s="93">
        <f>TEXT(B282,"aaa")</f>
        <v/>
      </c>
      <c r="D282" s="93" t="inlineStr">
        <is>
          <t>네이버 무상캐시</t>
        </is>
      </c>
      <c r="E282" s="93" t="inlineStr">
        <is>
          <t>토너</t>
        </is>
      </c>
      <c r="K282" s="93" t="n">
        <v>-2400</v>
      </c>
    </row>
    <row r="283" hidden="1" customFormat="1" s="93">
      <c r="B283" s="127" t="n">
        <v>43784</v>
      </c>
      <c r="C283" s="93">
        <f>TEXT(B283,"aaa")</f>
        <v/>
      </c>
      <c r="D283" s="93" t="inlineStr">
        <is>
          <t>네이버 무상캐시</t>
        </is>
      </c>
      <c r="E283" s="93" t="inlineStr">
        <is>
          <t>토너</t>
        </is>
      </c>
      <c r="K283" s="93" t="n">
        <v>-4260</v>
      </c>
    </row>
    <row r="284" hidden="1" customFormat="1" s="93">
      <c r="B284" s="127" t="n">
        <v>43748</v>
      </c>
      <c r="C284" s="93">
        <f>TEXT(B284,"aaa")</f>
        <v/>
      </c>
      <c r="D284" s="93" t="inlineStr">
        <is>
          <t>유튜브(지안씨_일반)</t>
        </is>
      </c>
      <c r="E284" s="93" t="inlineStr">
        <is>
          <t>토너</t>
        </is>
      </c>
      <c r="K284" s="128" t="n">
        <v>2500000</v>
      </c>
    </row>
    <row r="285" hidden="1" customFormat="1" s="93">
      <c r="B285" s="127" t="n">
        <v>43750</v>
      </c>
      <c r="C285" s="93">
        <f>TEXT(B285,"aaa")</f>
        <v/>
      </c>
      <c r="D285" s="93" t="inlineStr">
        <is>
          <t>네이버(어성초토너)</t>
        </is>
      </c>
      <c r="E285" s="93" t="inlineStr">
        <is>
          <t>토너</t>
        </is>
      </c>
      <c r="K285" s="93" t="n">
        <v>1000000</v>
      </c>
    </row>
    <row r="286" hidden="1" customFormat="1" s="93">
      <c r="B286" s="127" t="n">
        <v>43774</v>
      </c>
      <c r="C286" s="93">
        <f>TEXT(B286,"aaa")</f>
        <v/>
      </c>
      <c r="D286" s="93" t="inlineStr">
        <is>
          <t>유튜브(챙잇_브랜디드)</t>
        </is>
      </c>
      <c r="E286" s="93" t="inlineStr">
        <is>
          <t>토너</t>
        </is>
      </c>
      <c r="K286" s="128" t="n">
        <v>6000000</v>
      </c>
    </row>
    <row r="287" hidden="1" customFormat="1" s="93">
      <c r="B287" s="127" t="n">
        <v>43776</v>
      </c>
      <c r="C287" s="93">
        <f>TEXT(B287,"aaa")</f>
        <v/>
      </c>
      <c r="D287" s="93" t="inlineStr">
        <is>
          <t>유튜브(단미_반기획)</t>
        </is>
      </c>
      <c r="E287" s="93" t="inlineStr">
        <is>
          <t>토너</t>
        </is>
      </c>
      <c r="K287" s="128" t="n">
        <v>4500000</v>
      </c>
    </row>
    <row r="288" hidden="1" customFormat="1" s="93">
      <c r="B288" s="127" t="n">
        <v>43780</v>
      </c>
      <c r="C288" s="93">
        <f>TEXT(B288,"aaa")</f>
        <v/>
      </c>
      <c r="D288" s="93" t="inlineStr">
        <is>
          <t>커뮤니티(쭉빵카페)</t>
        </is>
      </c>
      <c r="E288" s="93" t="inlineStr">
        <is>
          <t>토너</t>
        </is>
      </c>
      <c r="K288" s="93" t="n">
        <v>1500000</v>
      </c>
    </row>
    <row r="289" hidden="1" customFormat="1" s="93">
      <c r="B289" s="127" t="n">
        <v>43800</v>
      </c>
      <c r="C289" s="93">
        <f>TEXT(B289,"aaa")</f>
        <v/>
      </c>
      <c r="D289" s="93" t="inlineStr">
        <is>
          <t>인스타그램(랄라블라)</t>
        </is>
      </c>
      <c r="E289" s="93" t="inlineStr">
        <is>
          <t>토너</t>
        </is>
      </c>
      <c r="K289" s="88" t="n">
        <v>25050</v>
      </c>
    </row>
    <row r="290" hidden="1" customFormat="1" s="93">
      <c r="B290" s="127" t="n">
        <v>43800</v>
      </c>
      <c r="C290" s="93">
        <f>TEXT(B290,"aaa")</f>
        <v/>
      </c>
      <c r="D290" s="93" t="inlineStr">
        <is>
          <t>인스타그램(블로그)</t>
        </is>
      </c>
      <c r="E290" s="93" t="inlineStr">
        <is>
          <t>토너</t>
        </is>
      </c>
      <c r="K290" s="88" t="n">
        <v>50064</v>
      </c>
    </row>
    <row r="291" hidden="1" customFormat="1" s="93">
      <c r="B291" s="127" t="n">
        <v>43800</v>
      </c>
      <c r="C291" s="93">
        <f>TEXT(B291,"aaa")</f>
        <v/>
      </c>
      <c r="D291" s="93" t="inlineStr">
        <is>
          <t>인스타그램(전환)</t>
        </is>
      </c>
      <c r="E291" s="93" t="inlineStr">
        <is>
          <t>토너</t>
        </is>
      </c>
      <c r="K291" s="88" t="n">
        <v>501023</v>
      </c>
    </row>
    <row r="292" hidden="1" customFormat="1" s="93">
      <c r="B292" s="127" t="n">
        <v>43800</v>
      </c>
      <c r="C292" s="93">
        <f>TEXT(B292,"aaa")</f>
        <v/>
      </c>
      <c r="D292" s="93" t="inlineStr">
        <is>
          <t>네이버 브랜드검색</t>
        </is>
      </c>
      <c r="E292" s="93" t="inlineStr">
        <is>
          <t>토너</t>
        </is>
      </c>
      <c r="K292" s="88" t="n">
        <v>20000</v>
      </c>
    </row>
    <row r="293" hidden="1" customFormat="1" s="93">
      <c r="B293" s="127" t="n">
        <v>43800</v>
      </c>
      <c r="C293" s="93">
        <f>TEXT(B293,"aaa")</f>
        <v/>
      </c>
      <c r="D293" s="93" t="inlineStr">
        <is>
          <t>네이버 쇼핑검색</t>
        </is>
      </c>
      <c r="E293" s="93" t="inlineStr">
        <is>
          <t>토너</t>
        </is>
      </c>
      <c r="K293" s="88" t="n">
        <v>6599.999999999999</v>
      </c>
    </row>
    <row r="294" hidden="1" customFormat="1" s="93">
      <c r="B294" s="127" t="n">
        <v>43801</v>
      </c>
      <c r="C294" s="93">
        <f>TEXT(B294,"aaa")</f>
        <v/>
      </c>
      <c r="D294" s="93" t="inlineStr">
        <is>
          <t>인스타그램(랄라블라)</t>
        </is>
      </c>
      <c r="E294" s="93" t="inlineStr">
        <is>
          <t>토너</t>
        </is>
      </c>
      <c r="K294" s="88" t="n">
        <v>23962</v>
      </c>
    </row>
    <row r="295" hidden="1" customFormat="1" s="93">
      <c r="B295" s="127" t="n">
        <v>43801</v>
      </c>
      <c r="C295" s="93">
        <f>TEXT(B295,"aaa")</f>
        <v/>
      </c>
      <c r="D295" s="93" t="inlineStr">
        <is>
          <t>인스타그램(블로그)</t>
        </is>
      </c>
      <c r="E295" s="93" t="inlineStr">
        <is>
          <t>토너</t>
        </is>
      </c>
      <c r="K295" s="88" t="n">
        <v>48392</v>
      </c>
    </row>
    <row r="296" hidden="1" customFormat="1" s="93">
      <c r="B296" s="127" t="n">
        <v>43801</v>
      </c>
      <c r="C296" s="93">
        <f>TEXT(B296,"aaa")</f>
        <v/>
      </c>
      <c r="D296" s="93" t="inlineStr">
        <is>
          <t>인스타그램(전환)</t>
        </is>
      </c>
      <c r="E296" s="93" t="inlineStr">
        <is>
          <t>토너</t>
        </is>
      </c>
      <c r="K296" s="88" t="n">
        <v>483331</v>
      </c>
    </row>
    <row r="297" hidden="1" customFormat="1" s="93">
      <c r="B297" s="127" t="n">
        <v>43801</v>
      </c>
      <c r="C297" s="93">
        <f>TEXT(B297,"aaa")</f>
        <v/>
      </c>
      <c r="D297" s="93" t="inlineStr">
        <is>
          <t>네이버 브랜드검색</t>
        </is>
      </c>
      <c r="E297" s="93" t="inlineStr">
        <is>
          <t>토너</t>
        </is>
      </c>
      <c r="K297" s="88" t="n">
        <v>20000</v>
      </c>
    </row>
    <row r="298" hidden="1" customFormat="1" s="93">
      <c r="B298" s="127" t="n">
        <v>43801</v>
      </c>
      <c r="C298" s="93">
        <f>TEXT(B298,"aaa")</f>
        <v/>
      </c>
      <c r="D298" s="93" t="inlineStr">
        <is>
          <t>네이버 쇼핑검색</t>
        </is>
      </c>
      <c r="E298" s="93" t="inlineStr">
        <is>
          <t>토너</t>
        </is>
      </c>
      <c r="K298" s="93" t="n">
        <v>4360</v>
      </c>
    </row>
    <row r="299" hidden="1" customFormat="1" s="93">
      <c r="B299" s="127" t="n">
        <v>43802</v>
      </c>
      <c r="C299" s="93">
        <f>TEXT(B299,"aaa")</f>
        <v/>
      </c>
      <c r="D299" s="93" t="inlineStr">
        <is>
          <t>인스타그램(랄라블라)</t>
        </is>
      </c>
      <c r="E299" s="93" t="inlineStr">
        <is>
          <t>토너</t>
        </is>
      </c>
      <c r="K299" s="88" t="n">
        <v>25278</v>
      </c>
    </row>
    <row r="300" hidden="1" customFormat="1" s="93">
      <c r="B300" s="127" t="n">
        <v>43802</v>
      </c>
      <c r="C300" s="93">
        <f>TEXT(B300,"aaa")</f>
        <v/>
      </c>
      <c r="D300" s="93" t="inlineStr">
        <is>
          <t>인스타그램(블로그)</t>
        </is>
      </c>
      <c r="E300" s="93" t="inlineStr">
        <is>
          <t>토너</t>
        </is>
      </c>
      <c r="K300" s="88" t="n">
        <v>50330</v>
      </c>
    </row>
    <row r="301" hidden="1" customFormat="1" s="93">
      <c r="B301" s="127" t="n">
        <v>43802</v>
      </c>
      <c r="C301" s="93">
        <f>TEXT(B301,"aaa")</f>
        <v/>
      </c>
      <c r="D301" s="93" t="inlineStr">
        <is>
          <t>인스타그램(전환)</t>
        </is>
      </c>
      <c r="E301" s="93" t="inlineStr">
        <is>
          <t>토너</t>
        </is>
      </c>
      <c r="K301" s="88" t="n">
        <v>499445</v>
      </c>
    </row>
    <row r="302" hidden="1" customFormat="1" s="93">
      <c r="B302" s="127" t="n">
        <v>43802</v>
      </c>
      <c r="C302" s="93">
        <f>TEXT(B302,"aaa")</f>
        <v/>
      </c>
      <c r="D302" s="93" t="inlineStr">
        <is>
          <t>네이버 브랜드검색</t>
        </is>
      </c>
      <c r="E302" s="93" t="inlineStr">
        <is>
          <t>토너</t>
        </is>
      </c>
      <c r="K302" s="88" t="n">
        <v>20000</v>
      </c>
    </row>
    <row r="303" hidden="1" customFormat="1" s="93">
      <c r="B303" s="127" t="n">
        <v>43802</v>
      </c>
      <c r="C303" s="93">
        <f>TEXT(B303,"aaa")</f>
        <v/>
      </c>
      <c r="D303" s="93" t="inlineStr">
        <is>
          <t>네이버 쇼핑검색</t>
        </is>
      </c>
      <c r="E303" s="93" t="inlineStr">
        <is>
          <t>토너</t>
        </is>
      </c>
      <c r="K303" s="88">
        <f>238000/1.1</f>
        <v/>
      </c>
    </row>
    <row r="304" hidden="1" customFormat="1" s="93">
      <c r="B304" s="127" t="n">
        <v>43803</v>
      </c>
      <c r="C304" s="93">
        <f>TEXT(B304,"aaa")</f>
        <v/>
      </c>
      <c r="D304" s="93" t="inlineStr">
        <is>
          <t>인스타그램(랄라블라)</t>
        </is>
      </c>
      <c r="E304" s="93" t="inlineStr">
        <is>
          <t>토너</t>
        </is>
      </c>
      <c r="K304" s="88" t="n">
        <v>25144</v>
      </c>
    </row>
    <row r="305" hidden="1" customFormat="1" s="93">
      <c r="B305" s="127" t="n">
        <v>43803</v>
      </c>
      <c r="C305" s="93">
        <f>TEXT(B305,"aaa")</f>
        <v/>
      </c>
      <c r="D305" s="93" t="inlineStr">
        <is>
          <t>인스타그램(블로그)</t>
        </is>
      </c>
      <c r="E305" s="93" t="inlineStr">
        <is>
          <t>토너</t>
        </is>
      </c>
      <c r="K305" s="88" t="n">
        <v>48615</v>
      </c>
    </row>
    <row r="306" hidden="1" customFormat="1" s="93">
      <c r="B306" s="127" t="n">
        <v>43803</v>
      </c>
      <c r="C306" s="93">
        <f>TEXT(B306,"aaa")</f>
        <v/>
      </c>
      <c r="D306" s="93" t="inlineStr">
        <is>
          <t>인스타그램(전환)</t>
        </is>
      </c>
      <c r="E306" s="93" t="inlineStr">
        <is>
          <t>토너</t>
        </is>
      </c>
      <c r="K306" s="88" t="n">
        <v>484160</v>
      </c>
    </row>
    <row r="307" hidden="1" customFormat="1" s="93">
      <c r="B307" s="127" t="n">
        <v>43803</v>
      </c>
      <c r="C307" s="93">
        <f>TEXT(B307,"aaa")</f>
        <v/>
      </c>
      <c r="D307" s="93" t="inlineStr">
        <is>
          <t>네이버 브랜드검색</t>
        </is>
      </c>
      <c r="E307" s="93" t="inlineStr">
        <is>
          <t>토너</t>
        </is>
      </c>
      <c r="K307" s="88" t="n">
        <v>20000</v>
      </c>
    </row>
    <row r="308" hidden="1" customFormat="1" s="93">
      <c r="B308" s="127" t="n">
        <v>43803</v>
      </c>
      <c r="C308" s="93">
        <f>TEXT(B308,"aaa")</f>
        <v/>
      </c>
      <c r="D308" s="93" t="inlineStr">
        <is>
          <t>네이버 쇼핑검색</t>
        </is>
      </c>
      <c r="E308" s="93" t="inlineStr">
        <is>
          <t>토너</t>
        </is>
      </c>
      <c r="K308" s="88">
        <f>6160/1.1</f>
        <v/>
      </c>
    </row>
    <row r="309" hidden="1" customFormat="1" s="93">
      <c r="B309" s="127" t="n">
        <v>43804</v>
      </c>
      <c r="C309" s="93">
        <f>TEXT(B309,"aaa")</f>
        <v/>
      </c>
      <c r="D309" s="93" t="inlineStr">
        <is>
          <t>인스타그램(랄라블라)</t>
        </is>
      </c>
      <c r="E309" s="93" t="inlineStr">
        <is>
          <t>토너</t>
        </is>
      </c>
      <c r="K309" s="88" t="n">
        <v>24640</v>
      </c>
    </row>
    <row r="310" hidden="1" customFormat="1" s="93">
      <c r="B310" s="127" t="n">
        <v>43804</v>
      </c>
      <c r="C310" s="93">
        <f>TEXT(B310,"aaa")</f>
        <v/>
      </c>
      <c r="D310" s="93" t="inlineStr">
        <is>
          <t>인스타그램(블로그)</t>
        </is>
      </c>
      <c r="E310" s="93" t="inlineStr">
        <is>
          <t>토너</t>
        </is>
      </c>
      <c r="K310" s="88" t="n">
        <v>50478</v>
      </c>
    </row>
    <row r="311" hidden="1" customFormat="1" s="93">
      <c r="B311" s="127" t="n">
        <v>43804</v>
      </c>
      <c r="C311" s="93">
        <f>TEXT(B311,"aaa")</f>
        <v/>
      </c>
      <c r="D311" s="93" t="inlineStr">
        <is>
          <t>인스타그램(전환)</t>
        </is>
      </c>
      <c r="E311" s="93" t="inlineStr">
        <is>
          <t>토너</t>
        </is>
      </c>
      <c r="K311" s="88" t="n">
        <v>497363</v>
      </c>
    </row>
    <row r="312" hidden="1" customFormat="1" s="93">
      <c r="B312" s="127" t="n">
        <v>43804</v>
      </c>
      <c r="C312" s="93">
        <f>TEXT(B312,"aaa")</f>
        <v/>
      </c>
      <c r="D312" s="93" t="inlineStr">
        <is>
          <t>네이버 브랜드검색</t>
        </is>
      </c>
      <c r="E312" s="93" t="inlineStr">
        <is>
          <t>토너</t>
        </is>
      </c>
      <c r="K312" s="88" t="n">
        <v>20000</v>
      </c>
    </row>
    <row r="313" hidden="1" customFormat="1" s="93">
      <c r="B313" s="127" t="n">
        <v>43804</v>
      </c>
      <c r="C313" s="93">
        <f>TEXT(B313,"aaa")</f>
        <v/>
      </c>
      <c r="D313" s="93" t="inlineStr">
        <is>
          <t>네이버 쇼핑검색</t>
        </is>
      </c>
      <c r="E313" s="93" t="inlineStr">
        <is>
          <t>토너</t>
        </is>
      </c>
      <c r="K313" s="88">
        <f>5478/1.1</f>
        <v/>
      </c>
    </row>
    <row r="314" hidden="1" customFormat="1" s="93">
      <c r="B314" s="127" t="n">
        <v>43805</v>
      </c>
      <c r="C314" s="93">
        <f>TEXT(B314,"aaa")</f>
        <v/>
      </c>
      <c r="D314" s="93" t="inlineStr">
        <is>
          <t>인스타그램(랄라블라)</t>
        </is>
      </c>
      <c r="E314" s="93" t="inlineStr">
        <is>
          <t>토너</t>
        </is>
      </c>
      <c r="K314" s="88" t="n">
        <v>25591</v>
      </c>
    </row>
    <row r="315" hidden="1" customFormat="1" s="93">
      <c r="B315" s="127" t="n">
        <v>43805</v>
      </c>
      <c r="C315" s="93">
        <f>TEXT(B315,"aaa")</f>
        <v/>
      </c>
      <c r="D315" s="93" t="inlineStr">
        <is>
          <t>인스타그램(블로그)</t>
        </is>
      </c>
      <c r="E315" s="93" t="inlineStr">
        <is>
          <t>토너</t>
        </is>
      </c>
      <c r="K315" s="88" t="n">
        <v>49603</v>
      </c>
    </row>
    <row r="316" hidden="1" customFormat="1" s="93">
      <c r="B316" s="127" t="n">
        <v>43805</v>
      </c>
      <c r="C316" s="93">
        <f>TEXT(B316,"aaa")</f>
        <v/>
      </c>
      <c r="D316" s="93" t="inlineStr">
        <is>
          <t>인스타그램(전환)</t>
        </is>
      </c>
      <c r="E316" s="93" t="inlineStr">
        <is>
          <t>토너</t>
        </is>
      </c>
      <c r="K316" s="88" t="n">
        <v>498941</v>
      </c>
    </row>
    <row r="317" hidden="1" customFormat="1" s="93">
      <c r="B317" s="127" t="n">
        <v>43805</v>
      </c>
      <c r="C317" s="93">
        <f>TEXT(B317,"aaa")</f>
        <v/>
      </c>
      <c r="D317" s="93" t="inlineStr">
        <is>
          <t>네이버 브랜드검색</t>
        </is>
      </c>
      <c r="E317" s="93" t="inlineStr">
        <is>
          <t>토너</t>
        </is>
      </c>
      <c r="K317" s="88" t="n">
        <v>20000</v>
      </c>
    </row>
    <row r="318" hidden="1" customFormat="1" s="93">
      <c r="B318" s="127" t="n">
        <v>43805</v>
      </c>
      <c r="C318" s="93">
        <f>TEXT(B318,"aaa")</f>
        <v/>
      </c>
      <c r="D318" s="93" t="inlineStr">
        <is>
          <t>네이버 쇼핑검색</t>
        </is>
      </c>
      <c r="E318" s="93" t="inlineStr">
        <is>
          <t>토너</t>
        </is>
      </c>
      <c r="K318" s="88">
        <f>5720/1.1</f>
        <v/>
      </c>
    </row>
    <row r="319" hidden="1" customFormat="1" s="93">
      <c r="B319" s="127" t="n">
        <v>43806</v>
      </c>
      <c r="C319" s="93">
        <f>TEXT(B319,"aaa")</f>
        <v/>
      </c>
      <c r="D319" s="93" t="inlineStr">
        <is>
          <t>인스타그램(랄라블라)</t>
        </is>
      </c>
      <c r="E319" s="93" t="inlineStr">
        <is>
          <t>토너</t>
        </is>
      </c>
      <c r="K319" s="88" t="n">
        <v>25335</v>
      </c>
    </row>
    <row r="320" hidden="1" customFormat="1" s="93">
      <c r="B320" s="127" t="n">
        <v>43806</v>
      </c>
      <c r="C320" s="93">
        <f>TEXT(B320,"aaa")</f>
        <v/>
      </c>
      <c r="D320" s="93" t="inlineStr">
        <is>
          <t>인스타그램(블로그)</t>
        </is>
      </c>
      <c r="E320" s="93" t="inlineStr">
        <is>
          <t>토너</t>
        </is>
      </c>
      <c r="K320" s="88" t="n">
        <v>52518</v>
      </c>
    </row>
    <row r="321" hidden="1" customFormat="1" s="93">
      <c r="B321" s="127" t="n">
        <v>43806</v>
      </c>
      <c r="C321" s="93">
        <f>TEXT(B321,"aaa")</f>
        <v/>
      </c>
      <c r="D321" s="93" t="inlineStr">
        <is>
          <t>인스타그램(전환)</t>
        </is>
      </c>
      <c r="E321" s="93" t="inlineStr">
        <is>
          <t>토너</t>
        </is>
      </c>
      <c r="K321" s="88" t="n">
        <v>535722</v>
      </c>
    </row>
    <row r="322" hidden="1" customFormat="1" s="93">
      <c r="B322" s="127" t="n">
        <v>43806</v>
      </c>
      <c r="C322" s="93">
        <f>TEXT(B322,"aaa")</f>
        <v/>
      </c>
      <c r="D322" s="93" t="inlineStr">
        <is>
          <t>네이버 브랜드검색</t>
        </is>
      </c>
      <c r="E322" s="93" t="inlineStr">
        <is>
          <t>토너</t>
        </is>
      </c>
      <c r="K322" s="88" t="n">
        <v>20000</v>
      </c>
    </row>
    <row r="323" hidden="1" customFormat="1" s="93">
      <c r="B323" s="127" t="n">
        <v>43806</v>
      </c>
      <c r="C323" s="93">
        <f>TEXT(B323,"aaa")</f>
        <v/>
      </c>
      <c r="D323" s="93" t="inlineStr">
        <is>
          <t>네이버 쇼핑검색</t>
        </is>
      </c>
      <c r="E323" s="93" t="inlineStr">
        <is>
          <t>토너</t>
        </is>
      </c>
      <c r="K323" s="88">
        <f>4620/1.1</f>
        <v/>
      </c>
    </row>
    <row r="324" hidden="1" customFormat="1" s="93">
      <c r="B324" s="127" t="n">
        <v>43807</v>
      </c>
      <c r="C324" s="93">
        <f>TEXT(B324,"aaa")</f>
        <v/>
      </c>
      <c r="D324" s="93" t="inlineStr">
        <is>
          <t>인스타그램(랄라블라)</t>
        </is>
      </c>
      <c r="E324" s="93" t="inlineStr">
        <is>
          <t>토너</t>
        </is>
      </c>
      <c r="K324" s="88" t="n">
        <v>25053</v>
      </c>
    </row>
    <row r="325" hidden="1" customFormat="1" s="93">
      <c r="B325" s="127" t="n">
        <v>43807</v>
      </c>
      <c r="C325" s="93">
        <f>TEXT(B325,"aaa")</f>
        <v/>
      </c>
      <c r="D325" s="93" t="inlineStr">
        <is>
          <t>인스타그램(블로그)</t>
        </is>
      </c>
      <c r="E325" s="93" t="inlineStr">
        <is>
          <t>토너</t>
        </is>
      </c>
      <c r="K325" s="88" t="n">
        <v>50474</v>
      </c>
    </row>
    <row r="326" hidden="1" customFormat="1" s="93">
      <c r="B326" s="127" t="n">
        <v>43807</v>
      </c>
      <c r="C326" s="93">
        <f>TEXT(B326,"aaa")</f>
        <v/>
      </c>
      <c r="D326" s="93" t="inlineStr">
        <is>
          <t>인스타그램(전환)</t>
        </is>
      </c>
      <c r="E326" s="93" t="inlineStr">
        <is>
          <t>토너</t>
        </is>
      </c>
      <c r="K326" s="88" t="n">
        <v>501350</v>
      </c>
    </row>
    <row r="327" hidden="1" customFormat="1" s="93">
      <c r="B327" s="127" t="n">
        <v>43807</v>
      </c>
      <c r="C327" s="93">
        <f>TEXT(B327,"aaa")</f>
        <v/>
      </c>
      <c r="D327" s="93" t="inlineStr">
        <is>
          <t>네이버 브랜드검색</t>
        </is>
      </c>
      <c r="E327" s="93" t="inlineStr">
        <is>
          <t>토너</t>
        </is>
      </c>
      <c r="K327" s="88" t="n">
        <v>20000</v>
      </c>
    </row>
    <row r="328" hidden="1" customFormat="1" s="93">
      <c r="B328" s="127" t="n">
        <v>43807</v>
      </c>
      <c r="C328" s="93">
        <f>TEXT(B328,"aaa")</f>
        <v/>
      </c>
      <c r="D328" s="93" t="inlineStr">
        <is>
          <t>네이버 쇼핑검색</t>
        </is>
      </c>
      <c r="E328" s="93" t="inlineStr">
        <is>
          <t>토너</t>
        </is>
      </c>
      <c r="K328" s="88">
        <f>6380/1.1</f>
        <v/>
      </c>
    </row>
    <row r="329" hidden="1" customFormat="1" s="93">
      <c r="B329" s="127" t="n">
        <v>43808</v>
      </c>
      <c r="C329" s="93">
        <f>TEXT(B329,"aaa")</f>
        <v/>
      </c>
      <c r="D329" s="93" t="inlineStr">
        <is>
          <t>인스타그램(랄라블라)</t>
        </is>
      </c>
      <c r="E329" s="93" t="inlineStr">
        <is>
          <t>토너</t>
        </is>
      </c>
      <c r="K329" s="88" t="n">
        <v>24046</v>
      </c>
    </row>
    <row r="330" hidden="1" customFormat="1" s="93">
      <c r="B330" s="127" t="n">
        <v>43808</v>
      </c>
      <c r="C330" s="93">
        <f>TEXT(B330,"aaa")</f>
        <v/>
      </c>
      <c r="D330" s="93" t="inlineStr">
        <is>
          <t>인스타그램(블로그)</t>
        </is>
      </c>
      <c r="E330" s="93" t="inlineStr">
        <is>
          <t>토너</t>
        </is>
      </c>
      <c r="K330" s="88" t="n">
        <v>49038</v>
      </c>
    </row>
    <row r="331" hidden="1" customFormat="1" s="93">
      <c r="B331" s="127" t="n">
        <v>43808</v>
      </c>
      <c r="C331" s="93">
        <f>TEXT(B331,"aaa")</f>
        <v/>
      </c>
      <c r="D331" s="93" t="inlineStr">
        <is>
          <t>인스타그램(전환)</t>
        </is>
      </c>
      <c r="E331" s="93" t="inlineStr">
        <is>
          <t>토너</t>
        </is>
      </c>
      <c r="K331" s="88" t="n">
        <v>488953</v>
      </c>
    </row>
    <row r="332" hidden="1" customFormat="1" s="93">
      <c r="B332" s="127" t="n">
        <v>43808</v>
      </c>
      <c r="C332" s="93">
        <f>TEXT(B332,"aaa")</f>
        <v/>
      </c>
      <c r="D332" s="93" t="inlineStr">
        <is>
          <t>네이버 브랜드검색</t>
        </is>
      </c>
      <c r="E332" s="93" t="inlineStr">
        <is>
          <t>토너</t>
        </is>
      </c>
      <c r="K332" s="88" t="n">
        <v>20000</v>
      </c>
    </row>
    <row r="333" hidden="1" customFormat="1" s="93">
      <c r="B333" s="127" t="n">
        <v>43808</v>
      </c>
      <c r="C333" s="93">
        <f>TEXT(B333,"aaa")</f>
        <v/>
      </c>
      <c r="D333" s="93" t="inlineStr">
        <is>
          <t>네이버 쇼핑검색</t>
        </is>
      </c>
      <c r="E333" s="93" t="inlineStr">
        <is>
          <t>토너</t>
        </is>
      </c>
      <c r="K333" s="88">
        <f>5500/1.1</f>
        <v/>
      </c>
    </row>
    <row r="334" hidden="1" customFormat="1" s="93">
      <c r="B334" s="127" t="n">
        <v>43809</v>
      </c>
      <c r="C334" s="93">
        <f>TEXT(B334,"aaa")</f>
        <v/>
      </c>
      <c r="D334" s="93" t="inlineStr">
        <is>
          <t>인스타그램(랄라블라)</t>
        </is>
      </c>
      <c r="E334" s="93" t="inlineStr">
        <is>
          <t>토너</t>
        </is>
      </c>
      <c r="K334" s="88" t="n">
        <v>25294</v>
      </c>
    </row>
    <row r="335" hidden="1" customFormat="1" s="93">
      <c r="B335" s="127" t="n">
        <v>43809</v>
      </c>
      <c r="C335" s="93">
        <f>TEXT(B335,"aaa")</f>
        <v/>
      </c>
      <c r="D335" s="93" t="inlineStr">
        <is>
          <t>인스타그램(블로그)</t>
        </is>
      </c>
      <c r="E335" s="93" t="inlineStr">
        <is>
          <t>토너</t>
        </is>
      </c>
      <c r="K335" s="88" t="n">
        <v>48642</v>
      </c>
    </row>
    <row r="336" hidden="1" customFormat="1" s="93">
      <c r="B336" s="127" t="n">
        <v>43809</v>
      </c>
      <c r="C336" s="93">
        <f>TEXT(B336,"aaa")</f>
        <v/>
      </c>
      <c r="D336" s="93" t="inlineStr">
        <is>
          <t>인스타그램(전환)</t>
        </is>
      </c>
      <c r="E336" s="93" t="inlineStr">
        <is>
          <t>토너</t>
        </is>
      </c>
      <c r="K336" s="88" t="n">
        <v>492391</v>
      </c>
    </row>
    <row r="337" hidden="1" customFormat="1" s="93">
      <c r="B337" s="127" t="n">
        <v>43809</v>
      </c>
      <c r="C337" s="93">
        <f>TEXT(B337,"aaa")</f>
        <v/>
      </c>
      <c r="D337" s="93" t="inlineStr">
        <is>
          <t>네이버 브랜드검색</t>
        </is>
      </c>
      <c r="E337" s="93" t="inlineStr">
        <is>
          <t>토너</t>
        </is>
      </c>
      <c r="K337" s="88" t="n">
        <v>20000</v>
      </c>
    </row>
    <row r="338" hidden="1" customFormat="1" s="93">
      <c r="B338" s="127" t="n">
        <v>43809</v>
      </c>
      <c r="C338" s="93">
        <f>TEXT(B338,"aaa")</f>
        <v/>
      </c>
      <c r="D338" s="93" t="inlineStr">
        <is>
          <t>네이버 쇼핑검색</t>
        </is>
      </c>
      <c r="E338" s="93" t="inlineStr">
        <is>
          <t>토너</t>
        </is>
      </c>
      <c r="K338" s="88">
        <f>7920/1.1</f>
        <v/>
      </c>
    </row>
    <row r="339" hidden="1" customFormat="1" s="93">
      <c r="B339" s="127" t="n">
        <v>43810</v>
      </c>
      <c r="C339" s="93">
        <f>TEXT(B339,"aaa")</f>
        <v/>
      </c>
      <c r="D339" s="93" t="inlineStr">
        <is>
          <t>인스타그램(랄라블라)</t>
        </is>
      </c>
      <c r="E339" s="93" t="inlineStr">
        <is>
          <t>토너</t>
        </is>
      </c>
      <c r="K339" s="88" t="n">
        <v>25143</v>
      </c>
    </row>
    <row r="340" hidden="1" customFormat="1" s="93">
      <c r="B340" s="127" t="n">
        <v>43810</v>
      </c>
      <c r="C340" s="93">
        <f>TEXT(B340,"aaa")</f>
        <v/>
      </c>
      <c r="D340" s="93" t="inlineStr">
        <is>
          <t>인스타그램(블로그)</t>
        </is>
      </c>
      <c r="E340" s="93" t="inlineStr">
        <is>
          <t>토너</t>
        </is>
      </c>
      <c r="K340" s="88" t="n">
        <v>50353</v>
      </c>
    </row>
    <row r="341" hidden="1" customFormat="1" s="93">
      <c r="B341" s="127" t="n">
        <v>43810</v>
      </c>
      <c r="C341" s="93">
        <f>TEXT(B341,"aaa")</f>
        <v/>
      </c>
      <c r="D341" s="93" t="inlineStr">
        <is>
          <t>인스타그램(전환)</t>
        </is>
      </c>
      <c r="E341" s="93" t="inlineStr">
        <is>
          <t>토너</t>
        </is>
      </c>
      <c r="K341" s="88" t="n">
        <v>501665</v>
      </c>
    </row>
    <row r="342" hidden="1" customFormat="1" s="93">
      <c r="B342" s="127" t="n">
        <v>43810</v>
      </c>
      <c r="C342" s="93">
        <f>TEXT(B342,"aaa")</f>
        <v/>
      </c>
      <c r="D342" s="93" t="inlineStr">
        <is>
          <t>네이버 브랜드검색</t>
        </is>
      </c>
      <c r="E342" s="93" t="inlineStr">
        <is>
          <t>토너</t>
        </is>
      </c>
      <c r="K342" s="88" t="n">
        <v>20000</v>
      </c>
    </row>
    <row r="343" hidden="1" customFormat="1" s="93">
      <c r="B343" s="127" t="n">
        <v>43810</v>
      </c>
      <c r="C343" s="93">
        <f>TEXT(B343,"aaa")</f>
        <v/>
      </c>
      <c r="D343" s="93" t="inlineStr">
        <is>
          <t>네이버 쇼핑검색</t>
        </is>
      </c>
      <c r="E343" s="93" t="inlineStr">
        <is>
          <t>토너</t>
        </is>
      </c>
      <c r="K343" s="88">
        <f>5720/1.1</f>
        <v/>
      </c>
    </row>
    <row r="344" hidden="1" customFormat="1" s="93">
      <c r="B344" s="127" t="n">
        <v>43811</v>
      </c>
      <c r="C344" s="93">
        <f>TEXT(B344,"aaa")</f>
        <v/>
      </c>
      <c r="D344" s="93" t="inlineStr">
        <is>
          <t>인스타그램(랄라블라)</t>
        </is>
      </c>
      <c r="E344" s="93" t="inlineStr">
        <is>
          <t>토너</t>
        </is>
      </c>
      <c r="K344" s="88" t="n">
        <v>24502</v>
      </c>
    </row>
    <row r="345" hidden="1" customFormat="1" s="93">
      <c r="B345" s="127" t="n">
        <v>43811</v>
      </c>
      <c r="C345" s="93">
        <f>TEXT(B345,"aaa")</f>
        <v/>
      </c>
      <c r="D345" s="93" t="inlineStr">
        <is>
          <t>인스타그램(블로그)</t>
        </is>
      </c>
      <c r="E345" s="93" t="inlineStr">
        <is>
          <t>토너</t>
        </is>
      </c>
      <c r="K345" s="88" t="n">
        <v>49344</v>
      </c>
    </row>
    <row r="346" hidden="1" customFormat="1" s="93">
      <c r="B346" s="127" t="n">
        <v>43811</v>
      </c>
      <c r="C346" s="93">
        <f>TEXT(B346,"aaa")</f>
        <v/>
      </c>
      <c r="D346" s="93" t="inlineStr">
        <is>
          <t>인스타그램(전환)</t>
        </is>
      </c>
      <c r="E346" s="93" t="inlineStr">
        <is>
          <t>토너</t>
        </is>
      </c>
      <c r="K346" s="88" t="n">
        <v>535379</v>
      </c>
    </row>
    <row r="347" hidden="1" customFormat="1" s="93">
      <c r="B347" s="127" t="n">
        <v>43811</v>
      </c>
      <c r="C347" s="93">
        <f>TEXT(B347,"aaa")</f>
        <v/>
      </c>
      <c r="D347" s="93" t="inlineStr">
        <is>
          <t>네이버 브랜드검색</t>
        </is>
      </c>
      <c r="E347" s="93" t="inlineStr">
        <is>
          <t>토너</t>
        </is>
      </c>
      <c r="K347" s="88" t="n">
        <v>20000</v>
      </c>
    </row>
    <row r="348" hidden="1" customFormat="1" s="93">
      <c r="B348" s="127" t="n">
        <v>43811</v>
      </c>
      <c r="C348" s="93">
        <f>TEXT(B348,"aaa")</f>
        <v/>
      </c>
      <c r="D348" s="93" t="inlineStr">
        <is>
          <t>네이버 쇼핑검색</t>
        </is>
      </c>
      <c r="E348" s="93" t="inlineStr">
        <is>
          <t>토너</t>
        </is>
      </c>
      <c r="K348" s="88">
        <f>5060/1.1</f>
        <v/>
      </c>
    </row>
    <row r="349" hidden="1" customFormat="1" s="93">
      <c r="B349" s="127" t="n">
        <v>43812</v>
      </c>
      <c r="C349" s="93">
        <f>TEXT(B349,"aaa")</f>
        <v/>
      </c>
      <c r="D349" s="93" t="inlineStr">
        <is>
          <t>인스타그램(랄라블라)</t>
        </is>
      </c>
      <c r="E349" s="93" t="inlineStr">
        <is>
          <t>토너</t>
        </is>
      </c>
      <c r="K349" s="88" t="n">
        <v>25527</v>
      </c>
    </row>
    <row r="350" hidden="1" customFormat="1" s="93">
      <c r="B350" s="127" t="n">
        <v>43812</v>
      </c>
      <c r="C350" s="93">
        <f>TEXT(B350,"aaa")</f>
        <v/>
      </c>
      <c r="D350" s="93" t="inlineStr">
        <is>
          <t>인스타그램(블로그)</t>
        </is>
      </c>
      <c r="E350" s="93" t="inlineStr">
        <is>
          <t>토너</t>
        </is>
      </c>
      <c r="K350" s="88" t="n">
        <v>49212</v>
      </c>
    </row>
    <row r="351" hidden="1" customFormat="1" s="93">
      <c r="B351" s="127" t="n">
        <v>43812</v>
      </c>
      <c r="C351" s="93">
        <f>TEXT(B351,"aaa")</f>
        <v/>
      </c>
      <c r="D351" s="93" t="inlineStr">
        <is>
          <t>인스타그램(전환)</t>
        </is>
      </c>
      <c r="E351" s="93" t="inlineStr">
        <is>
          <t>토너</t>
        </is>
      </c>
      <c r="K351" s="88" t="n">
        <v>660359</v>
      </c>
    </row>
    <row r="352" hidden="1" customFormat="1" s="93">
      <c r="B352" s="127" t="n">
        <v>43812</v>
      </c>
      <c r="C352" s="93">
        <f>TEXT(B352,"aaa")</f>
        <v/>
      </c>
      <c r="D352" s="93" t="inlineStr">
        <is>
          <t>네이버 브랜드검색</t>
        </is>
      </c>
      <c r="E352" s="93" t="inlineStr">
        <is>
          <t>토너</t>
        </is>
      </c>
      <c r="K352" s="88" t="n">
        <v>20000</v>
      </c>
    </row>
    <row r="353" hidden="1" customFormat="1" s="93">
      <c r="B353" s="127" t="n">
        <v>43812</v>
      </c>
      <c r="C353" s="93">
        <f>TEXT(B353,"aaa")</f>
        <v/>
      </c>
      <c r="D353" s="93" t="inlineStr">
        <is>
          <t>네이버 쇼핑검색</t>
        </is>
      </c>
      <c r="E353" s="93" t="inlineStr">
        <is>
          <t>토너</t>
        </is>
      </c>
      <c r="K353" s="88">
        <f>5687/1.1</f>
        <v/>
      </c>
    </row>
    <row r="354" hidden="1" customFormat="1" s="93">
      <c r="B354" s="127" t="n">
        <v>43813</v>
      </c>
      <c r="C354" s="93">
        <f>TEXT(B354,"aaa")</f>
        <v/>
      </c>
      <c r="D354" s="93" t="inlineStr">
        <is>
          <t>인스타그램(랄라블라)</t>
        </is>
      </c>
      <c r="E354" s="93" t="inlineStr">
        <is>
          <t>토너</t>
        </is>
      </c>
      <c r="K354" s="88" t="n">
        <v>25435</v>
      </c>
    </row>
    <row r="355" hidden="1" customFormat="1" s="93">
      <c r="B355" s="127" t="n">
        <v>43813</v>
      </c>
      <c r="C355" s="93">
        <f>TEXT(B355,"aaa")</f>
        <v/>
      </c>
      <c r="D355" s="93" t="inlineStr">
        <is>
          <t>인스타그램(블로그)</t>
        </is>
      </c>
      <c r="E355" s="93" t="inlineStr">
        <is>
          <t>토너</t>
        </is>
      </c>
      <c r="K355" s="88" t="n">
        <v>52937</v>
      </c>
    </row>
    <row r="356" hidden="1" customFormat="1" s="93">
      <c r="B356" s="127" t="n">
        <v>43813</v>
      </c>
      <c r="C356" s="93">
        <f>TEXT(B356,"aaa")</f>
        <v/>
      </c>
      <c r="D356" s="93" t="inlineStr">
        <is>
          <t>인스타그램(전환)</t>
        </is>
      </c>
      <c r="E356" s="93" t="inlineStr">
        <is>
          <t>토너</t>
        </is>
      </c>
      <c r="K356" s="88" t="n">
        <v>505800</v>
      </c>
    </row>
    <row r="357" hidden="1" customFormat="1" s="93">
      <c r="B357" s="127" t="n">
        <v>43813</v>
      </c>
      <c r="C357" s="93">
        <f>TEXT(B357,"aaa")</f>
        <v/>
      </c>
      <c r="D357" s="93" t="inlineStr">
        <is>
          <t>네이버 브랜드검색</t>
        </is>
      </c>
      <c r="E357" s="93" t="inlineStr">
        <is>
          <t>토너</t>
        </is>
      </c>
      <c r="K357" s="88" t="n">
        <v>20000</v>
      </c>
    </row>
    <row r="358" hidden="1" customFormat="1" s="93">
      <c r="B358" s="127" t="n">
        <v>43813</v>
      </c>
      <c r="C358" s="93">
        <f>TEXT(B358,"aaa")</f>
        <v/>
      </c>
      <c r="D358" s="93" t="inlineStr">
        <is>
          <t>네이버 쇼핑검색</t>
        </is>
      </c>
      <c r="E358" s="93" t="inlineStr">
        <is>
          <t>토너</t>
        </is>
      </c>
      <c r="K358" s="88">
        <f>34199/1.1</f>
        <v/>
      </c>
    </row>
    <row r="359" hidden="1" customFormat="1" s="93">
      <c r="B359" s="127" t="n">
        <v>43814</v>
      </c>
      <c r="C359" s="93">
        <f>TEXT(B359,"aaa")</f>
        <v/>
      </c>
      <c r="D359" s="93" t="inlineStr">
        <is>
          <t>인스타그램(랄라블라)</t>
        </is>
      </c>
      <c r="E359" s="93" t="inlineStr">
        <is>
          <t>토너</t>
        </is>
      </c>
      <c r="K359" s="88" t="n">
        <v>25029</v>
      </c>
    </row>
    <row r="360" hidden="1" customFormat="1" s="93">
      <c r="B360" s="127" t="n">
        <v>43814</v>
      </c>
      <c r="C360" s="93">
        <f>TEXT(B360,"aaa")</f>
        <v/>
      </c>
      <c r="D360" s="93" t="inlineStr">
        <is>
          <t>인스타그램(블로그)</t>
        </is>
      </c>
      <c r="E360" s="93" t="inlineStr">
        <is>
          <t>토너</t>
        </is>
      </c>
      <c r="K360" s="88" t="n">
        <v>50268</v>
      </c>
    </row>
    <row r="361" hidden="1" customFormat="1" s="93">
      <c r="B361" s="127" t="n">
        <v>43814</v>
      </c>
      <c r="C361" s="93">
        <f>TEXT(B361,"aaa")</f>
        <v/>
      </c>
      <c r="D361" s="93" t="inlineStr">
        <is>
          <t>인스타그램(전환)</t>
        </is>
      </c>
      <c r="E361" s="93" t="inlineStr">
        <is>
          <t>토너</t>
        </is>
      </c>
      <c r="K361" s="88" t="n">
        <v>501303</v>
      </c>
    </row>
    <row r="362" hidden="1" customFormat="1" s="93">
      <c r="B362" s="127" t="n">
        <v>43814</v>
      </c>
      <c r="C362" s="93">
        <f>TEXT(B362,"aaa")</f>
        <v/>
      </c>
      <c r="D362" s="93" t="inlineStr">
        <is>
          <t>네이버 브랜드검색</t>
        </is>
      </c>
      <c r="E362" s="93" t="inlineStr">
        <is>
          <t>토너</t>
        </is>
      </c>
      <c r="K362" s="88" t="n">
        <v>20000</v>
      </c>
    </row>
    <row r="363" hidden="1" customFormat="1" s="93">
      <c r="B363" s="127" t="n">
        <v>43814</v>
      </c>
      <c r="C363" s="93">
        <f>TEXT(B363,"aaa")</f>
        <v/>
      </c>
      <c r="D363" s="93" t="inlineStr">
        <is>
          <t>네이버 쇼핑검색</t>
        </is>
      </c>
      <c r="E363" s="93" t="inlineStr">
        <is>
          <t>토너</t>
        </is>
      </c>
      <c r="K363" s="88">
        <f>73029/1.1</f>
        <v/>
      </c>
    </row>
    <row r="364" hidden="1" customFormat="1" s="93">
      <c r="B364" s="127" t="n">
        <v>43815</v>
      </c>
      <c r="C364" s="93">
        <f>TEXT(B364,"aaa")</f>
        <v/>
      </c>
      <c r="D364" s="93" t="inlineStr">
        <is>
          <t>인스타그램(랄라블라)</t>
        </is>
      </c>
      <c r="E364" s="93" t="inlineStr">
        <is>
          <t>토너</t>
        </is>
      </c>
      <c r="K364" s="88" t="n">
        <v>24111</v>
      </c>
    </row>
    <row r="365" hidden="1" customFormat="1" s="93">
      <c r="B365" s="127" t="n">
        <v>43815</v>
      </c>
      <c r="C365" s="93">
        <f>TEXT(B365,"aaa")</f>
        <v/>
      </c>
      <c r="D365" s="93" t="inlineStr">
        <is>
          <t>인스타그램(블로그)</t>
        </is>
      </c>
      <c r="E365" s="93" t="inlineStr">
        <is>
          <t>토너</t>
        </is>
      </c>
      <c r="K365" s="88" t="n">
        <v>48303</v>
      </c>
    </row>
    <row r="366" hidden="1" customFormat="1" s="93">
      <c r="B366" s="127" t="n">
        <v>43815</v>
      </c>
      <c r="C366" s="93">
        <f>TEXT(B366,"aaa")</f>
        <v/>
      </c>
      <c r="D366" s="93" t="inlineStr">
        <is>
          <t>인스타그램(전환)</t>
        </is>
      </c>
      <c r="E366" s="93" t="inlineStr">
        <is>
          <t>토너</t>
        </is>
      </c>
      <c r="K366" s="88" t="n">
        <v>483008</v>
      </c>
    </row>
    <row r="367" hidden="1" customFormat="1" s="93">
      <c r="B367" s="127" t="n">
        <v>43815</v>
      </c>
      <c r="C367" s="93">
        <f>TEXT(B367,"aaa")</f>
        <v/>
      </c>
      <c r="D367" s="93" t="inlineStr">
        <is>
          <t>네이버 브랜드검색</t>
        </is>
      </c>
      <c r="E367" s="93" t="inlineStr">
        <is>
          <t>토너</t>
        </is>
      </c>
      <c r="K367" s="88" t="n">
        <v>20000</v>
      </c>
    </row>
    <row r="368" hidden="1" customFormat="1" s="93">
      <c r="B368" s="127" t="n">
        <v>43815</v>
      </c>
      <c r="C368" s="93">
        <f>TEXT(B368,"aaa")</f>
        <v/>
      </c>
      <c r="D368" s="93" t="inlineStr">
        <is>
          <t>네이버 쇼핑검색</t>
        </is>
      </c>
      <c r="E368" s="93" t="inlineStr">
        <is>
          <t>토너</t>
        </is>
      </c>
      <c r="K368" s="88">
        <f>14872/1.1</f>
        <v/>
      </c>
    </row>
    <row r="369" hidden="1" customFormat="1" s="93">
      <c r="B369" s="127" t="n">
        <v>43816</v>
      </c>
      <c r="C369" s="93">
        <f>TEXT(B369,"aaa")</f>
        <v/>
      </c>
      <c r="D369" s="93" t="inlineStr">
        <is>
          <t>인스타그램(랄라블라)</t>
        </is>
      </c>
      <c r="E369" s="93" t="inlineStr">
        <is>
          <t>토너</t>
        </is>
      </c>
      <c r="K369" s="88" t="n">
        <v>24294</v>
      </c>
    </row>
    <row r="370" hidden="1" customFormat="1" s="93">
      <c r="B370" s="127" t="n">
        <v>43816</v>
      </c>
      <c r="C370" s="93">
        <f>TEXT(B370,"aaa")</f>
        <v/>
      </c>
      <c r="D370" s="93" t="inlineStr">
        <is>
          <t>인스타그램(블로그)</t>
        </is>
      </c>
      <c r="E370" s="93" t="inlineStr">
        <is>
          <t>토너</t>
        </is>
      </c>
      <c r="K370" s="88" t="n">
        <v>49118</v>
      </c>
    </row>
    <row r="371" hidden="1" customFormat="1" s="93">
      <c r="B371" s="127" t="n">
        <v>43816</v>
      </c>
      <c r="C371" s="93">
        <f>TEXT(B371,"aaa")</f>
        <v/>
      </c>
      <c r="D371" s="93" t="inlineStr">
        <is>
          <t>인스타그램(전환)</t>
        </is>
      </c>
      <c r="E371" s="93" t="inlineStr">
        <is>
          <t>토너</t>
        </is>
      </c>
      <c r="K371" s="88" t="n">
        <v>496204</v>
      </c>
    </row>
    <row r="372" hidden="1" customFormat="1" s="93">
      <c r="B372" s="127" t="n">
        <v>43816</v>
      </c>
      <c r="C372" s="93">
        <f>TEXT(B372,"aaa")</f>
        <v/>
      </c>
      <c r="D372" s="93" t="inlineStr">
        <is>
          <t>네이버 브랜드검색</t>
        </is>
      </c>
      <c r="E372" s="93" t="inlineStr">
        <is>
          <t>토너</t>
        </is>
      </c>
      <c r="K372" s="88" t="n">
        <v>20000</v>
      </c>
    </row>
    <row r="373" hidden="1" customFormat="1" s="93">
      <c r="B373" s="127" t="n">
        <v>43816</v>
      </c>
      <c r="C373" s="93">
        <f>TEXT(B373,"aaa")</f>
        <v/>
      </c>
      <c r="D373" s="93" t="inlineStr">
        <is>
          <t>네이버 쇼핑검색</t>
        </is>
      </c>
      <c r="E373" s="93" t="inlineStr">
        <is>
          <t>토너</t>
        </is>
      </c>
      <c r="K373" s="88">
        <f>9020/1.1</f>
        <v/>
      </c>
    </row>
    <row r="374" hidden="1" customFormat="1" s="93">
      <c r="B374" s="127" t="n">
        <v>43817</v>
      </c>
      <c r="C374" s="93">
        <f>TEXT(B374,"aaa")</f>
        <v/>
      </c>
      <c r="D374" s="93" t="inlineStr">
        <is>
          <t>인스타그램(랄라블라)</t>
        </is>
      </c>
      <c r="E374" s="93" t="inlineStr">
        <is>
          <t>토너</t>
        </is>
      </c>
      <c r="K374" s="88" t="n">
        <v>24611</v>
      </c>
    </row>
    <row r="375" hidden="1" customFormat="1" s="93">
      <c r="B375" s="127" t="n">
        <v>43817</v>
      </c>
      <c r="C375" s="93">
        <f>TEXT(B375,"aaa")</f>
        <v/>
      </c>
      <c r="D375" s="93" t="inlineStr">
        <is>
          <t>인스타그램(블로그)</t>
        </is>
      </c>
      <c r="E375" s="93" t="inlineStr">
        <is>
          <t>토너</t>
        </is>
      </c>
      <c r="K375" s="88" t="n">
        <v>48682</v>
      </c>
    </row>
    <row r="376" hidden="1" customFormat="1" s="93">
      <c r="B376" s="127" t="n">
        <v>43817</v>
      </c>
      <c r="C376" s="93">
        <f>TEXT(B376,"aaa")</f>
        <v/>
      </c>
      <c r="D376" s="93" t="inlineStr">
        <is>
          <t>인스타그램(전환)</t>
        </is>
      </c>
      <c r="E376" s="93" t="inlineStr">
        <is>
          <t>토너</t>
        </is>
      </c>
      <c r="K376" s="88" t="n">
        <v>493802</v>
      </c>
    </row>
    <row r="377" hidden="1" customFormat="1" s="93">
      <c r="B377" s="127" t="n">
        <v>43817</v>
      </c>
      <c r="C377" s="93">
        <f>TEXT(B377,"aaa")</f>
        <v/>
      </c>
      <c r="D377" s="93" t="inlineStr">
        <is>
          <t>네이버 브랜드검색</t>
        </is>
      </c>
      <c r="E377" s="93" t="inlineStr">
        <is>
          <t>토너</t>
        </is>
      </c>
      <c r="K377" s="88" t="n">
        <v>20000</v>
      </c>
    </row>
    <row r="378" hidden="1" customFormat="1" s="93">
      <c r="B378" s="127" t="n">
        <v>43817</v>
      </c>
      <c r="C378" s="93">
        <f>TEXT(B378,"aaa")</f>
        <v/>
      </c>
      <c r="D378" s="93" t="inlineStr">
        <is>
          <t>네이버 쇼핑검색</t>
        </is>
      </c>
      <c r="E378" s="93" t="inlineStr">
        <is>
          <t>토너</t>
        </is>
      </c>
      <c r="K378" s="88">
        <f>10560/1.1</f>
        <v/>
      </c>
    </row>
    <row r="379" hidden="1" customFormat="1" s="93">
      <c r="B379" s="127" t="n">
        <v>43817</v>
      </c>
      <c r="C379" s="93">
        <f>TEXT(B379,"aaa")</f>
        <v/>
      </c>
      <c r="D379" s="93" t="inlineStr">
        <is>
          <t>속닥</t>
        </is>
      </c>
      <c r="E379" s="93" t="inlineStr">
        <is>
          <t>토너</t>
        </is>
      </c>
      <c r="K379" s="88" t="n">
        <v>1500000</v>
      </c>
    </row>
    <row r="380" hidden="1" customFormat="1" s="93">
      <c r="B380" s="127" t="n">
        <v>43818</v>
      </c>
      <c r="C380" s="93">
        <f>TEXT(B380,"aaa")</f>
        <v/>
      </c>
      <c r="D380" s="93" t="inlineStr">
        <is>
          <t>인스타그램(랄라블라)</t>
        </is>
      </c>
      <c r="E380" s="93" t="inlineStr">
        <is>
          <t>토너</t>
        </is>
      </c>
      <c r="K380" s="88" t="n">
        <v>24707</v>
      </c>
    </row>
    <row r="381" hidden="1" customFormat="1" s="93">
      <c r="B381" s="127" t="n">
        <v>43818</v>
      </c>
      <c r="C381" s="93">
        <f>TEXT(B381,"aaa")</f>
        <v/>
      </c>
      <c r="D381" s="93" t="inlineStr">
        <is>
          <t>인스타그램(블로그)</t>
        </is>
      </c>
      <c r="E381" s="93" t="inlineStr">
        <is>
          <t>토너</t>
        </is>
      </c>
      <c r="K381" s="88" t="n">
        <v>50103</v>
      </c>
    </row>
    <row r="382" hidden="1" customFormat="1" s="93">
      <c r="B382" s="127" t="n">
        <v>43818</v>
      </c>
      <c r="C382" s="93">
        <f>TEXT(B382,"aaa")</f>
        <v/>
      </c>
      <c r="D382" s="93" t="inlineStr">
        <is>
          <t>인스타그램(전환)</t>
        </is>
      </c>
      <c r="E382" s="93" t="inlineStr">
        <is>
          <t>토너</t>
        </is>
      </c>
      <c r="K382" s="88" t="n">
        <v>495558</v>
      </c>
    </row>
    <row r="383" hidden="1" customFormat="1" s="93">
      <c r="B383" s="127" t="n">
        <v>43818</v>
      </c>
      <c r="C383" s="93">
        <f>TEXT(B383,"aaa")</f>
        <v/>
      </c>
      <c r="D383" s="93" t="inlineStr">
        <is>
          <t>네이버 브랜드검색</t>
        </is>
      </c>
      <c r="E383" s="93" t="inlineStr">
        <is>
          <t>토너</t>
        </is>
      </c>
      <c r="K383" s="88" t="n">
        <v>20000</v>
      </c>
    </row>
    <row r="384" hidden="1" customFormat="1" s="93">
      <c r="B384" s="127" t="n">
        <v>43818</v>
      </c>
      <c r="C384" s="93">
        <f>TEXT(B384,"aaa")</f>
        <v/>
      </c>
      <c r="D384" s="93" t="inlineStr">
        <is>
          <t>네이버 쇼핑검색</t>
        </is>
      </c>
      <c r="E384" s="93" t="inlineStr">
        <is>
          <t>토너</t>
        </is>
      </c>
      <c r="K384" s="88">
        <f>13860/1.1</f>
        <v/>
      </c>
    </row>
    <row r="385" hidden="1" customFormat="1" s="93">
      <c r="B385" s="127" t="n">
        <v>43819</v>
      </c>
      <c r="C385" s="93">
        <f>TEXT(B385,"aaa")</f>
        <v/>
      </c>
      <c r="D385" s="93" t="inlineStr">
        <is>
          <t>인스타그램(랄라블라)</t>
        </is>
      </c>
      <c r="E385" s="93" t="inlineStr">
        <is>
          <t>토너</t>
        </is>
      </c>
      <c r="K385" s="88" t="n">
        <v>26167</v>
      </c>
    </row>
    <row r="386" hidden="1" customFormat="1" s="93">
      <c r="B386" s="127" t="n">
        <v>43819</v>
      </c>
      <c r="C386" s="93">
        <f>TEXT(B386,"aaa")</f>
        <v/>
      </c>
      <c r="D386" s="93" t="inlineStr">
        <is>
          <t>인스타그램(블로그)</t>
        </is>
      </c>
      <c r="E386" s="93" t="inlineStr">
        <is>
          <t>토너</t>
        </is>
      </c>
      <c r="K386" s="88" t="n">
        <v>49883</v>
      </c>
    </row>
    <row r="387" hidden="1" customFormat="1" s="93">
      <c r="B387" s="127" t="n">
        <v>43819</v>
      </c>
      <c r="C387" s="93">
        <f>TEXT(B387,"aaa")</f>
        <v/>
      </c>
      <c r="D387" s="93" t="inlineStr">
        <is>
          <t>인스타그램(전환)</t>
        </is>
      </c>
      <c r="E387" s="93" t="inlineStr">
        <is>
          <t>토너</t>
        </is>
      </c>
      <c r="K387" s="88" t="n">
        <v>495653</v>
      </c>
    </row>
    <row r="388" hidden="1" customFormat="1" s="93">
      <c r="B388" s="127" t="n">
        <v>43819</v>
      </c>
      <c r="C388" s="93">
        <f>TEXT(B388,"aaa")</f>
        <v/>
      </c>
      <c r="D388" s="93" t="inlineStr">
        <is>
          <t>네이버 브랜드검색</t>
        </is>
      </c>
      <c r="E388" s="93" t="inlineStr">
        <is>
          <t>토너</t>
        </is>
      </c>
      <c r="K388" s="88" t="n">
        <v>20000</v>
      </c>
    </row>
    <row r="389" hidden="1" customFormat="1" s="93">
      <c r="B389" s="127" t="n">
        <v>43819</v>
      </c>
      <c r="C389" s="93">
        <f>TEXT(B389,"aaa")</f>
        <v/>
      </c>
      <c r="D389" s="93" t="inlineStr">
        <is>
          <t>네이버 쇼핑검색</t>
        </is>
      </c>
      <c r="E389" s="93" t="inlineStr">
        <is>
          <t>토너</t>
        </is>
      </c>
      <c r="K389" s="88">
        <f>8580/1.1</f>
        <v/>
      </c>
    </row>
    <row r="390" hidden="1" customFormat="1" s="93">
      <c r="B390" s="127" t="n">
        <v>43819</v>
      </c>
      <c r="C390" s="93">
        <f>TEXT(B390,"aaa")</f>
        <v/>
      </c>
      <c r="D390" s="93" t="inlineStr">
        <is>
          <t>카카오톡 메시지</t>
        </is>
      </c>
      <c r="E390" s="93" t="inlineStr">
        <is>
          <t>머드크림마스크</t>
        </is>
      </c>
      <c r="K390" s="88">
        <f>1033*15</f>
        <v/>
      </c>
    </row>
    <row r="391" hidden="1" customFormat="1" s="93">
      <c r="B391" s="127" t="n">
        <v>43819</v>
      </c>
      <c r="C391" s="93">
        <f>TEXT(B391,"aaa")</f>
        <v/>
      </c>
      <c r="D391" s="93" t="inlineStr">
        <is>
          <t>카카오톡 메시지</t>
        </is>
      </c>
      <c r="E391" s="93" t="inlineStr">
        <is>
          <t>머드크림마스크</t>
        </is>
      </c>
      <c r="G391" s="93" t="inlineStr">
        <is>
          <t>테스트</t>
        </is>
      </c>
      <c r="K391" s="88">
        <f>1*20</f>
        <v/>
      </c>
    </row>
    <row r="392" hidden="1" customFormat="1" s="93">
      <c r="B392" s="127" t="n">
        <v>43817</v>
      </c>
      <c r="C392" s="93">
        <f>TEXT(B392,"aaa")</f>
        <v/>
      </c>
      <c r="D392" s="93" t="inlineStr">
        <is>
          <t>SMS</t>
        </is>
      </c>
      <c r="E392" s="93" t="inlineStr">
        <is>
          <t>앰플 사전 체험단</t>
        </is>
      </c>
      <c r="G392" s="93" t="inlineStr">
        <is>
          <t>테스트</t>
        </is>
      </c>
      <c r="K392" s="88">
        <f>(9+5+9+3+9+4)*100</f>
        <v/>
      </c>
    </row>
    <row r="393" hidden="1" customFormat="1" s="93">
      <c r="B393" s="127" t="n">
        <v>43817</v>
      </c>
      <c r="C393" s="93">
        <f>TEXT(B393,"aaa")</f>
        <v/>
      </c>
      <c r="D393" s="93" t="inlineStr">
        <is>
          <t>SMS</t>
        </is>
      </c>
      <c r="E393" s="93" t="inlineStr">
        <is>
          <t>앰플 사전 체험단</t>
        </is>
      </c>
      <c r="K393" s="88">
        <f>10*100</f>
        <v/>
      </c>
    </row>
    <row r="394" hidden="1" customFormat="1" s="93">
      <c r="B394" s="127" t="n">
        <v>43818</v>
      </c>
      <c r="C394" s="93">
        <f>TEXT(B394,"aaa")</f>
        <v/>
      </c>
      <c r="D394" s="93" t="inlineStr">
        <is>
          <t>SMS</t>
        </is>
      </c>
      <c r="E394" s="93" t="inlineStr">
        <is>
          <t>앰플 사전 체험단</t>
        </is>
      </c>
      <c r="K394" s="88">
        <f>(9+1+25)*100</f>
        <v/>
      </c>
    </row>
    <row r="395" hidden="1" customFormat="1" s="93">
      <c r="B395" s="127" t="n">
        <v>43818</v>
      </c>
      <c r="C395" s="93">
        <f>TEXT(B395,"aaa")</f>
        <v/>
      </c>
      <c r="D395" s="93" t="inlineStr">
        <is>
          <t>SMS</t>
        </is>
      </c>
      <c r="E395" s="93" t="inlineStr">
        <is>
          <t>머드크림마스크</t>
        </is>
      </c>
      <c r="G395" s="93" t="inlineStr">
        <is>
          <t>테스트</t>
        </is>
      </c>
      <c r="K395" s="88">
        <f>(2+2)*100</f>
        <v/>
      </c>
    </row>
    <row r="396" hidden="1" customFormat="1" s="93">
      <c r="B396" s="127" t="n">
        <v>43818</v>
      </c>
      <c r="C396" s="93">
        <f>TEXT(B396,"aaa")</f>
        <v/>
      </c>
      <c r="D396" s="93" t="inlineStr">
        <is>
          <t>SMS</t>
        </is>
      </c>
      <c r="E396" s="93" t="inlineStr">
        <is>
          <t>머드크림마스크</t>
        </is>
      </c>
      <c r="G396" s="93" t="inlineStr">
        <is>
          <t>테스트-장문</t>
        </is>
      </c>
      <c r="K396" s="88">
        <f>4*30</f>
        <v/>
      </c>
    </row>
    <row r="397" hidden="1" customFormat="1" s="93">
      <c r="B397" s="127" t="n">
        <v>43819</v>
      </c>
      <c r="C397" s="93">
        <f>TEXT(B397,"aaa")</f>
        <v/>
      </c>
      <c r="D397" s="93" t="inlineStr">
        <is>
          <t>SMS</t>
        </is>
      </c>
      <c r="E397" s="93" t="inlineStr">
        <is>
          <t>머드크림마스크</t>
        </is>
      </c>
      <c r="K397" s="88">
        <f>169*100</f>
        <v/>
      </c>
    </row>
    <row r="398" hidden="1" customFormat="1" s="93">
      <c r="B398" s="127" t="n">
        <v>43819</v>
      </c>
      <c r="C398" s="93">
        <f>TEXT(B398,"aaa")</f>
        <v/>
      </c>
      <c r="D398" s="93" t="inlineStr">
        <is>
          <t>SMS</t>
        </is>
      </c>
      <c r="E398" s="93" t="inlineStr">
        <is>
          <t>머드크림마스크</t>
        </is>
      </c>
      <c r="G398" s="93" t="inlineStr">
        <is>
          <t>테스트</t>
        </is>
      </c>
      <c r="K398" s="88">
        <f>1*100</f>
        <v/>
      </c>
    </row>
    <row r="399" hidden="1" customFormat="1" s="93">
      <c r="B399" s="127" t="n">
        <v>43820</v>
      </c>
      <c r="C399" s="93">
        <f>TEXT(B399,"aaa")</f>
        <v/>
      </c>
      <c r="D399" s="93" t="inlineStr">
        <is>
          <t>인스타그램(랄라블라)</t>
        </is>
      </c>
      <c r="E399" s="93" t="inlineStr">
        <is>
          <t>토너</t>
        </is>
      </c>
      <c r="K399" s="88" t="n">
        <v>26081</v>
      </c>
    </row>
    <row r="400" hidden="1" customFormat="1" s="93">
      <c r="B400" s="127" t="n">
        <v>43820</v>
      </c>
      <c r="C400" s="93">
        <f>TEXT(B400,"aaa")</f>
        <v/>
      </c>
      <c r="D400" s="93" t="inlineStr">
        <is>
          <t>인스타그램(블로그)</t>
        </is>
      </c>
      <c r="E400" s="93" t="inlineStr">
        <is>
          <t>토너</t>
        </is>
      </c>
      <c r="K400" s="88" t="n">
        <v>53643</v>
      </c>
    </row>
    <row r="401" hidden="1" customFormat="1" s="93">
      <c r="B401" s="127" t="n">
        <v>43820</v>
      </c>
      <c r="C401" s="93">
        <f>TEXT(B401,"aaa")</f>
        <v/>
      </c>
      <c r="D401" s="93" t="inlineStr">
        <is>
          <t>인스타그램(전환)</t>
        </is>
      </c>
      <c r="E401" s="93" t="inlineStr">
        <is>
          <t>토너</t>
        </is>
      </c>
      <c r="K401" s="88" t="n">
        <v>534472</v>
      </c>
    </row>
    <row r="402" hidden="1" customFormat="1" s="93">
      <c r="B402" s="127" t="n">
        <v>43820</v>
      </c>
      <c r="C402" s="93">
        <f>TEXT(B402,"aaa")</f>
        <v/>
      </c>
      <c r="D402" s="93" t="inlineStr">
        <is>
          <t>네이버 브랜드검색</t>
        </is>
      </c>
      <c r="E402" s="93" t="inlineStr">
        <is>
          <t>토너</t>
        </is>
      </c>
      <c r="K402" s="88" t="n">
        <v>20000</v>
      </c>
    </row>
    <row r="403" hidden="1" customFormat="1" s="93">
      <c r="B403" s="127" t="n">
        <v>43820</v>
      </c>
      <c r="C403" s="93">
        <f>TEXT(B403,"aaa")</f>
        <v/>
      </c>
      <c r="D403" s="93" t="inlineStr">
        <is>
          <t>네이버 쇼핑검색</t>
        </is>
      </c>
      <c r="E403" s="93" t="inlineStr">
        <is>
          <t>토너</t>
        </is>
      </c>
      <c r="K403" s="88">
        <f>7040/1.1</f>
        <v/>
      </c>
    </row>
    <row r="404" hidden="1" customFormat="1" s="93">
      <c r="B404" s="127" t="n">
        <v>43821</v>
      </c>
      <c r="C404" s="93">
        <f>TEXT(B404,"aaa")</f>
        <v/>
      </c>
      <c r="D404" s="93" t="inlineStr">
        <is>
          <t>인스타그램(랄라블라)</t>
        </is>
      </c>
      <c r="E404" s="93" t="inlineStr">
        <is>
          <t>토너</t>
        </is>
      </c>
      <c r="K404" s="88" t="n">
        <v>25023</v>
      </c>
    </row>
    <row r="405" hidden="1" customFormat="1" s="93">
      <c r="B405" s="127" t="n">
        <v>43821</v>
      </c>
      <c r="C405" s="93">
        <f>TEXT(B405,"aaa")</f>
        <v/>
      </c>
      <c r="D405" s="93" t="inlineStr">
        <is>
          <t>인스타그램(블로그)</t>
        </is>
      </c>
      <c r="E405" s="93" t="inlineStr">
        <is>
          <t>토너</t>
        </is>
      </c>
      <c r="K405" s="88" t="n">
        <v>50131</v>
      </c>
    </row>
    <row r="406" hidden="1" customFormat="1" s="93">
      <c r="B406" s="127" t="n">
        <v>43821</v>
      </c>
      <c r="C406" s="93">
        <f>TEXT(B406,"aaa")</f>
        <v/>
      </c>
      <c r="D406" s="93" t="inlineStr">
        <is>
          <t>인스타그램(전환)</t>
        </is>
      </c>
      <c r="E406" s="93" t="inlineStr">
        <is>
          <t>토너</t>
        </is>
      </c>
      <c r="K406" s="88" t="n">
        <v>500422</v>
      </c>
    </row>
    <row r="407" hidden="1" customFormat="1" s="93">
      <c r="B407" s="127" t="n">
        <v>43821</v>
      </c>
      <c r="C407" s="93">
        <f>TEXT(B407,"aaa")</f>
        <v/>
      </c>
      <c r="D407" s="93" t="inlineStr">
        <is>
          <t>네이버 브랜드검색</t>
        </is>
      </c>
      <c r="E407" s="93" t="inlineStr">
        <is>
          <t>토너</t>
        </is>
      </c>
      <c r="K407" s="88" t="n">
        <v>20000</v>
      </c>
    </row>
    <row r="408" hidden="1" customFormat="1" s="93">
      <c r="B408" s="127" t="n">
        <v>43821</v>
      </c>
      <c r="C408" s="93">
        <f>TEXT(B408,"aaa")</f>
        <v/>
      </c>
      <c r="D408" s="93" t="inlineStr">
        <is>
          <t>네이버 쇼핑검색</t>
        </is>
      </c>
      <c r="E408" s="93" t="inlineStr">
        <is>
          <t>토너</t>
        </is>
      </c>
      <c r="K408" s="88">
        <f>8140/1.1</f>
        <v/>
      </c>
    </row>
    <row r="409" hidden="1" customFormat="1" s="93">
      <c r="B409" s="127" t="n">
        <v>43822</v>
      </c>
      <c r="C409" s="93">
        <f>TEXT(B409,"aaa")</f>
        <v/>
      </c>
      <c r="D409" s="93" t="inlineStr">
        <is>
          <t>인스타그램(랄라블라)</t>
        </is>
      </c>
      <c r="E409" s="93" t="inlineStr">
        <is>
          <t>토너</t>
        </is>
      </c>
      <c r="K409" s="88" t="n">
        <v>24146</v>
      </c>
    </row>
    <row r="410" hidden="1" customFormat="1" s="93">
      <c r="B410" s="127" t="n">
        <v>43822</v>
      </c>
      <c r="C410" s="93">
        <f>TEXT(B410,"aaa")</f>
        <v/>
      </c>
      <c r="D410" s="93" t="inlineStr">
        <is>
          <t>인스타그램(블로그)</t>
        </is>
      </c>
      <c r="E410" s="93" t="inlineStr">
        <is>
          <t>토너</t>
        </is>
      </c>
      <c r="K410" s="88" t="n">
        <v>48348</v>
      </c>
    </row>
    <row r="411" hidden="1" customFormat="1" s="93">
      <c r="B411" s="127" t="n">
        <v>43822</v>
      </c>
      <c r="C411" s="93">
        <f>TEXT(B411,"aaa")</f>
        <v/>
      </c>
      <c r="D411" s="93" t="inlineStr">
        <is>
          <t>인스타그램(전환)</t>
        </is>
      </c>
      <c r="E411" s="93" t="inlineStr">
        <is>
          <t>토너</t>
        </is>
      </c>
      <c r="K411" s="88" t="n">
        <v>482007</v>
      </c>
    </row>
    <row r="412" hidden="1" customFormat="1" s="93">
      <c r="B412" s="127" t="n">
        <v>43822</v>
      </c>
      <c r="C412" s="93">
        <f>TEXT(B412,"aaa")</f>
        <v/>
      </c>
      <c r="D412" s="93" t="inlineStr">
        <is>
          <t>네이버 브랜드검색</t>
        </is>
      </c>
      <c r="E412" s="93" t="inlineStr">
        <is>
          <t>토너</t>
        </is>
      </c>
      <c r="K412" s="88" t="n">
        <v>20000</v>
      </c>
    </row>
    <row r="413" hidden="1" customFormat="1" s="93">
      <c r="B413" s="127" t="n">
        <v>43822</v>
      </c>
      <c r="C413" s="93">
        <f>TEXT(B413,"aaa")</f>
        <v/>
      </c>
      <c r="D413" s="93" t="inlineStr">
        <is>
          <t>네이버 쇼핑검색</t>
        </is>
      </c>
      <c r="E413" s="93" t="inlineStr">
        <is>
          <t>토너</t>
        </is>
      </c>
      <c r="K413" s="88">
        <f>5500/1.1</f>
        <v/>
      </c>
    </row>
    <row r="414" hidden="1" customFormat="1" s="93">
      <c r="B414" s="127" t="n">
        <v>43822</v>
      </c>
      <c r="C414" s="93">
        <f>TEXT(B414,"aaa")</f>
        <v/>
      </c>
      <c r="D414" s="93" t="inlineStr">
        <is>
          <t>카카오톡 메시지</t>
        </is>
      </c>
      <c r="E414" s="93" t="inlineStr">
        <is>
          <t>머드크림마스크</t>
        </is>
      </c>
      <c r="G414" s="93" t="inlineStr">
        <is>
          <t>당첨</t>
        </is>
      </c>
      <c r="K414" s="88">
        <f>30*20</f>
        <v/>
      </c>
    </row>
    <row r="415" hidden="1" customFormat="1" s="93">
      <c r="B415" s="127" t="n">
        <v>43822</v>
      </c>
      <c r="C415" s="93">
        <f>TEXT(B415,"aaa")</f>
        <v/>
      </c>
      <c r="D415" s="93" t="inlineStr">
        <is>
          <t>카카오톡 메시지</t>
        </is>
      </c>
      <c r="E415" s="93" t="inlineStr">
        <is>
          <t>머드크림마스크</t>
        </is>
      </c>
      <c r="G415" s="93" t="inlineStr">
        <is>
          <t>비당첨</t>
        </is>
      </c>
      <c r="K415" s="88">
        <f>91*20</f>
        <v/>
      </c>
    </row>
    <row r="416" hidden="1" customFormat="1" s="93">
      <c r="B416" s="127" t="n">
        <v>43822</v>
      </c>
      <c r="C416" s="93">
        <f>TEXT(B416,"aaa")</f>
        <v/>
      </c>
      <c r="D416" s="93" t="inlineStr">
        <is>
          <t>SMS</t>
        </is>
      </c>
      <c r="E416" s="93" t="inlineStr">
        <is>
          <t>머드크림마스크</t>
        </is>
      </c>
      <c r="G416" s="93" t="inlineStr">
        <is>
          <t>테스트</t>
        </is>
      </c>
      <c r="K416" s="88">
        <f>1*30</f>
        <v/>
      </c>
    </row>
    <row r="417" hidden="1" customFormat="1" s="93">
      <c r="B417" s="127" t="n">
        <v>43822</v>
      </c>
      <c r="C417" s="93">
        <f>TEXT(B417,"aaa")</f>
        <v/>
      </c>
      <c r="D417" s="93" t="inlineStr">
        <is>
          <t>SMS</t>
        </is>
      </c>
      <c r="E417" s="93" t="inlineStr">
        <is>
          <t>머드크림마스크</t>
        </is>
      </c>
      <c r="G417" s="93" t="inlineStr">
        <is>
          <t>테스트</t>
        </is>
      </c>
      <c r="K417" s="88">
        <f>1*70</f>
        <v/>
      </c>
    </row>
    <row r="418" hidden="1" customFormat="1" s="93">
      <c r="B418" s="127" t="n">
        <v>43822</v>
      </c>
      <c r="C418" s="93">
        <f>TEXT(B418,"aaa")</f>
        <v/>
      </c>
      <c r="D418" s="93" t="inlineStr">
        <is>
          <t>SMS</t>
        </is>
      </c>
      <c r="E418" s="93" t="inlineStr">
        <is>
          <t>머드크림마스크</t>
        </is>
      </c>
      <c r="G418" s="93" t="inlineStr">
        <is>
          <t>당첨</t>
        </is>
      </c>
      <c r="K418" s="88">
        <f>24*70</f>
        <v/>
      </c>
    </row>
    <row r="419" hidden="1" customFormat="1" s="93">
      <c r="B419" s="127" t="n">
        <v>43822</v>
      </c>
      <c r="C419" s="93">
        <f>TEXT(B419,"aaa")</f>
        <v/>
      </c>
      <c r="D419" s="93" t="inlineStr">
        <is>
          <t>SMS</t>
        </is>
      </c>
      <c r="E419" s="93" t="inlineStr">
        <is>
          <t>머드크림마스크</t>
        </is>
      </c>
      <c r="G419" s="93" t="inlineStr">
        <is>
          <t>비당첨</t>
        </is>
      </c>
      <c r="K419" s="88">
        <f>10*30</f>
        <v/>
      </c>
    </row>
    <row r="420" hidden="1" customFormat="1" s="93">
      <c r="B420" s="127" t="n">
        <v>43822</v>
      </c>
      <c r="C420" s="93">
        <f>TEXT(B420,"aaa")</f>
        <v/>
      </c>
      <c r="D420" s="93" t="inlineStr">
        <is>
          <t>SMS</t>
        </is>
      </c>
      <c r="E420" s="93" t="inlineStr">
        <is>
          <t>토너</t>
        </is>
      </c>
      <c r="G420" s="93" t="inlineStr">
        <is>
          <t>블로그 작성 유도</t>
        </is>
      </c>
      <c r="K420" s="88">
        <f>5*70</f>
        <v/>
      </c>
    </row>
    <row r="421" hidden="1" customFormat="1" s="93">
      <c r="B421" s="127" t="n">
        <v>43823</v>
      </c>
      <c r="C421" s="93">
        <f>TEXT(B421,"aaa")</f>
        <v/>
      </c>
      <c r="D421" s="93" t="inlineStr">
        <is>
          <t>인스타그램(랄라블라)</t>
        </is>
      </c>
      <c r="E421" s="93" t="inlineStr">
        <is>
          <t>토너</t>
        </is>
      </c>
      <c r="K421" s="88" t="n">
        <v>25209</v>
      </c>
    </row>
    <row r="422" hidden="1" customFormat="1" s="93">
      <c r="B422" s="127" t="n">
        <v>43823</v>
      </c>
      <c r="C422" s="93">
        <f>TEXT(B422,"aaa")</f>
        <v/>
      </c>
      <c r="D422" s="93" t="inlineStr">
        <is>
          <t>인스타그램(블로그)</t>
        </is>
      </c>
      <c r="E422" s="93" t="inlineStr">
        <is>
          <t>토너</t>
        </is>
      </c>
      <c r="K422" s="88" t="n">
        <v>48581</v>
      </c>
    </row>
    <row r="423" hidden="1" customFormat="1" s="93">
      <c r="B423" s="127" t="n">
        <v>43823</v>
      </c>
      <c r="C423" s="93">
        <f>TEXT(B423,"aaa")</f>
        <v/>
      </c>
      <c r="D423" s="93" t="inlineStr">
        <is>
          <t>인스타그램(전환)</t>
        </is>
      </c>
      <c r="E423" s="93" t="inlineStr">
        <is>
          <t>토너</t>
        </is>
      </c>
      <c r="K423" s="88" t="n">
        <v>487985</v>
      </c>
    </row>
    <row r="424" hidden="1" customFormat="1" s="93">
      <c r="B424" s="127" t="n">
        <v>43823</v>
      </c>
      <c r="C424" s="93">
        <f>TEXT(B424,"aaa")</f>
        <v/>
      </c>
      <c r="D424" s="93" t="inlineStr">
        <is>
          <t>네이버 브랜드검색</t>
        </is>
      </c>
      <c r="E424" s="93" t="inlineStr">
        <is>
          <t>토너</t>
        </is>
      </c>
      <c r="K424" s="88" t="n">
        <v>20000</v>
      </c>
    </row>
    <row r="425" hidden="1" customFormat="1" s="93">
      <c r="B425" s="127" t="n">
        <v>43823</v>
      </c>
      <c r="C425" s="93">
        <f>TEXT(B425,"aaa")</f>
        <v/>
      </c>
      <c r="D425" s="93" t="inlineStr">
        <is>
          <t>네이버 쇼핑검색</t>
        </is>
      </c>
      <c r="E425" s="93" t="inlineStr">
        <is>
          <t>토너</t>
        </is>
      </c>
      <c r="K425" s="88">
        <f>5940/1.1</f>
        <v/>
      </c>
    </row>
    <row r="426" hidden="1" customFormat="1" s="93">
      <c r="B426" s="127" t="n">
        <v>43823</v>
      </c>
      <c r="C426" s="93">
        <f>TEXT(B426,"aaa")</f>
        <v/>
      </c>
      <c r="D426" s="93" t="inlineStr">
        <is>
          <t>카카오톡 메시지</t>
        </is>
      </c>
      <c r="E426" s="93" t="inlineStr">
        <is>
          <t>앰플 사전 체험단</t>
        </is>
      </c>
      <c r="G426" s="93" t="inlineStr">
        <is>
          <t>설문지 전달</t>
        </is>
      </c>
      <c r="K426" s="88">
        <f>3*20</f>
        <v/>
      </c>
    </row>
    <row r="427" hidden="1" customFormat="1" s="93">
      <c r="B427" s="127" t="n">
        <v>43823</v>
      </c>
      <c r="C427" s="93">
        <f>TEXT(B427,"aaa")</f>
        <v/>
      </c>
      <c r="D427" s="93" t="inlineStr">
        <is>
          <t>SMS</t>
        </is>
      </c>
      <c r="E427" s="93" t="inlineStr">
        <is>
          <t>앰플 사전 체험단</t>
        </is>
      </c>
      <c r="G427" s="93" t="inlineStr">
        <is>
          <t>테스트</t>
        </is>
      </c>
      <c r="K427" s="88">
        <f>1*30</f>
        <v/>
      </c>
    </row>
    <row r="428" hidden="1" customFormat="1" s="93">
      <c r="B428" s="127" t="n">
        <v>43823</v>
      </c>
      <c r="C428" s="93">
        <f>TEXT(B428,"aaa")</f>
        <v/>
      </c>
      <c r="D428" s="93" t="inlineStr">
        <is>
          <t>SMS</t>
        </is>
      </c>
      <c r="E428" s="93" t="inlineStr">
        <is>
          <t>앰플 사전 체험단</t>
        </is>
      </c>
      <c r="G428" s="93" t="inlineStr">
        <is>
          <t>설문지 전달</t>
        </is>
      </c>
      <c r="K428" s="88">
        <f>13*30</f>
        <v/>
      </c>
    </row>
    <row r="429" hidden="1" customFormat="1" s="93">
      <c r="B429" s="127" t="n">
        <v>43823</v>
      </c>
      <c r="C429" s="93">
        <f>TEXT(B429,"aaa")</f>
        <v/>
      </c>
      <c r="D429" s="93" t="inlineStr">
        <is>
          <t>SMS</t>
        </is>
      </c>
      <c r="E429" s="93" t="inlineStr">
        <is>
          <t>머드크림마스크</t>
        </is>
      </c>
      <c r="G429" s="93" t="inlineStr">
        <is>
          <t>당첨자 안내(URL누락)</t>
        </is>
      </c>
      <c r="K429" s="88">
        <f>24*70</f>
        <v/>
      </c>
    </row>
    <row r="430" hidden="1" customFormat="1" s="93">
      <c r="B430" s="127" t="n">
        <v>43823</v>
      </c>
      <c r="C430" s="93">
        <f>TEXT(B430,"aaa")</f>
        <v/>
      </c>
      <c r="D430" s="93" t="inlineStr">
        <is>
          <t>홈페이지 스킨 구매</t>
        </is>
      </c>
      <c r="E430" s="93" t="inlineStr">
        <is>
          <t>브랜드</t>
        </is>
      </c>
      <c r="K430" s="88">
        <f>250000/1.1</f>
        <v/>
      </c>
    </row>
    <row r="431" hidden="1" customFormat="1" s="93">
      <c r="B431" s="127" t="n">
        <v>43824</v>
      </c>
      <c r="C431" s="93">
        <f>TEXT(B431,"aaa")</f>
        <v/>
      </c>
      <c r="D431" s="93" t="inlineStr">
        <is>
          <t>인스타그램(랄라블라)</t>
        </is>
      </c>
      <c r="E431" s="93" t="inlineStr">
        <is>
          <t>토너</t>
        </is>
      </c>
      <c r="K431" s="88" t="n">
        <v>25202</v>
      </c>
    </row>
    <row r="432" hidden="1" customFormat="1" s="93">
      <c r="B432" s="127" t="n">
        <v>43824</v>
      </c>
      <c r="C432" s="93">
        <f>TEXT(B432,"aaa")</f>
        <v/>
      </c>
      <c r="D432" s="93" t="inlineStr">
        <is>
          <t>인스타그램(블로그)</t>
        </is>
      </c>
      <c r="E432" s="93" t="inlineStr">
        <is>
          <t>토너</t>
        </is>
      </c>
      <c r="K432" s="88" t="n">
        <v>50805</v>
      </c>
    </row>
    <row r="433" hidden="1" customFormat="1" s="93">
      <c r="B433" s="127" t="n">
        <v>43824</v>
      </c>
      <c r="C433" s="93">
        <f>TEXT(B433,"aaa")</f>
        <v/>
      </c>
      <c r="D433" s="93" t="inlineStr">
        <is>
          <t>인스타그램(전환)</t>
        </is>
      </c>
      <c r="E433" s="93" t="inlineStr">
        <is>
          <t>토너</t>
        </is>
      </c>
      <c r="K433" s="88" t="n">
        <v>509049</v>
      </c>
    </row>
    <row r="434" hidden="1" customFormat="1" s="93">
      <c r="B434" s="127" t="n">
        <v>43824</v>
      </c>
      <c r="C434" s="93">
        <f>TEXT(B434,"aaa")</f>
        <v/>
      </c>
      <c r="D434" s="93" t="inlineStr">
        <is>
          <t>네이버 브랜드검색</t>
        </is>
      </c>
      <c r="E434" s="93" t="inlineStr">
        <is>
          <t>토너</t>
        </is>
      </c>
      <c r="K434" s="88" t="n">
        <v>20000</v>
      </c>
    </row>
    <row r="435" hidden="1" customFormat="1" s="93">
      <c r="B435" s="127" t="n">
        <v>43824</v>
      </c>
      <c r="C435" s="93">
        <f>TEXT(B435,"aaa")</f>
        <v/>
      </c>
      <c r="D435" s="93" t="inlineStr">
        <is>
          <t>네이버 쇼핑검색</t>
        </is>
      </c>
      <c r="E435" s="93" t="inlineStr">
        <is>
          <t>토너</t>
        </is>
      </c>
      <c r="K435" s="88">
        <f>6380/1.1</f>
        <v/>
      </c>
    </row>
    <row r="436" hidden="1" customFormat="1" s="93">
      <c r="B436" s="127" t="n">
        <v>43825</v>
      </c>
      <c r="C436" s="93">
        <f>TEXT(B436,"aaa")</f>
        <v/>
      </c>
      <c r="D436" s="93" t="inlineStr">
        <is>
          <t>인스타그램(랄라블라)</t>
        </is>
      </c>
      <c r="E436" s="93" t="inlineStr">
        <is>
          <t>토너</t>
        </is>
      </c>
      <c r="K436" s="88" t="n">
        <v>24384</v>
      </c>
    </row>
    <row r="437" hidden="1" customFormat="1" s="93">
      <c r="B437" s="127" t="n">
        <v>43825</v>
      </c>
      <c r="C437" s="93">
        <f>TEXT(B437,"aaa")</f>
        <v/>
      </c>
      <c r="D437" s="93" t="inlineStr">
        <is>
          <t>인스타그램(블로그)</t>
        </is>
      </c>
      <c r="E437" s="93" t="inlineStr">
        <is>
          <t>토너</t>
        </is>
      </c>
      <c r="K437" s="88" t="n">
        <v>49397</v>
      </c>
    </row>
    <row r="438" hidden="1" customFormat="1" s="93">
      <c r="B438" s="127" t="n">
        <v>43825</v>
      </c>
      <c r="C438" s="93">
        <f>TEXT(B438,"aaa")</f>
        <v/>
      </c>
      <c r="D438" s="93" t="inlineStr">
        <is>
          <t>인스타그램(전환)</t>
        </is>
      </c>
      <c r="E438" s="93" t="inlineStr">
        <is>
          <t>토너</t>
        </is>
      </c>
      <c r="K438" s="88" t="n">
        <v>506898</v>
      </c>
    </row>
    <row r="439" hidden="1" customFormat="1" s="93">
      <c r="B439" s="127" t="n">
        <v>43825</v>
      </c>
      <c r="C439" s="93">
        <f>TEXT(B439,"aaa")</f>
        <v/>
      </c>
      <c r="D439" s="93" t="inlineStr">
        <is>
          <t>네이버 브랜드검색</t>
        </is>
      </c>
      <c r="E439" s="93" t="inlineStr">
        <is>
          <t>토너</t>
        </is>
      </c>
      <c r="K439" s="88" t="n">
        <v>20000</v>
      </c>
    </row>
    <row r="440" hidden="1" customFormat="1" s="93">
      <c r="B440" s="127" t="n">
        <v>43825</v>
      </c>
      <c r="C440" s="93">
        <f>TEXT(B440,"aaa")</f>
        <v/>
      </c>
      <c r="D440" s="93" t="inlineStr">
        <is>
          <t>네이버 쇼핑검색</t>
        </is>
      </c>
      <c r="E440" s="93" t="inlineStr">
        <is>
          <t>토너</t>
        </is>
      </c>
      <c r="K440" s="88">
        <f>9680/1.1</f>
        <v/>
      </c>
    </row>
    <row r="441" hidden="1" customFormat="1" s="93">
      <c r="B441" s="127" t="n">
        <v>43825</v>
      </c>
      <c r="C441" s="93">
        <f>TEXT(B441,"aaa")</f>
        <v/>
      </c>
      <c r="D441" s="93" t="inlineStr">
        <is>
          <t>카카오톡 메시지</t>
        </is>
      </c>
      <c r="E441" s="93" t="inlineStr">
        <is>
          <t>머드크림마스크</t>
        </is>
      </c>
      <c r="G441" s="93" t="inlineStr">
        <is>
          <t>사용방법팁</t>
        </is>
      </c>
      <c r="K441" s="88">
        <f>33*20</f>
        <v/>
      </c>
    </row>
    <row r="442" hidden="1" customFormat="1" s="93">
      <c r="B442" s="127" t="n">
        <v>43825</v>
      </c>
      <c r="C442" s="93">
        <f>TEXT(B442,"aaa")</f>
        <v/>
      </c>
      <c r="D442" s="93" t="inlineStr">
        <is>
          <t>SMS</t>
        </is>
      </c>
      <c r="E442" s="93" t="inlineStr">
        <is>
          <t>머드크림마스크</t>
        </is>
      </c>
      <c r="G442" s="93" t="inlineStr">
        <is>
          <t>테스트</t>
        </is>
      </c>
      <c r="K442" s="88">
        <f>1*30+1*70</f>
        <v/>
      </c>
    </row>
    <row r="443" hidden="1" customFormat="1" s="93">
      <c r="B443" s="127" t="n">
        <v>43825</v>
      </c>
      <c r="C443" s="93">
        <f>TEXT(B443,"aaa")</f>
        <v/>
      </c>
      <c r="D443" s="93" t="inlineStr">
        <is>
          <t>SMS</t>
        </is>
      </c>
      <c r="E443" s="93" t="inlineStr">
        <is>
          <t>머드크림마스크</t>
        </is>
      </c>
      <c r="G443" s="93" t="inlineStr">
        <is>
          <t>사용방법팁</t>
        </is>
      </c>
      <c r="K443" s="88">
        <f>21*70</f>
        <v/>
      </c>
    </row>
    <row r="444" hidden="1" customFormat="1" s="93">
      <c r="B444" s="127" t="n">
        <v>43826</v>
      </c>
      <c r="C444" s="93">
        <f>TEXT(B444,"aaa")</f>
        <v/>
      </c>
      <c r="D444" s="93" t="inlineStr">
        <is>
          <t>인스타그램(랄라블라)</t>
        </is>
      </c>
      <c r="E444" s="93" t="inlineStr">
        <is>
          <t>토너</t>
        </is>
      </c>
      <c r="K444" s="88" t="n">
        <v>24523</v>
      </c>
    </row>
    <row r="445" hidden="1" customFormat="1" s="93">
      <c r="B445" s="127" t="n">
        <v>43826</v>
      </c>
      <c r="C445" s="93">
        <f>TEXT(B445,"aaa")</f>
        <v/>
      </c>
      <c r="D445" s="93" t="inlineStr">
        <is>
          <t>인스타그램(블로그)</t>
        </is>
      </c>
      <c r="E445" s="93" t="inlineStr">
        <is>
          <t>토너</t>
        </is>
      </c>
      <c r="K445" s="88" t="n">
        <v>49321</v>
      </c>
    </row>
    <row r="446" hidden="1" customFormat="1" s="93">
      <c r="B446" s="127" t="n">
        <v>43826</v>
      </c>
      <c r="C446" s="93">
        <f>TEXT(B446,"aaa")</f>
        <v/>
      </c>
      <c r="D446" s="93" t="inlineStr">
        <is>
          <t>인스타그램(전환)</t>
        </is>
      </c>
      <c r="E446" s="93" t="inlineStr">
        <is>
          <t>토너</t>
        </is>
      </c>
      <c r="K446" s="88" t="n">
        <v>490909</v>
      </c>
    </row>
    <row r="447" hidden="1" customFormat="1" s="93">
      <c r="B447" s="127" t="n">
        <v>43826</v>
      </c>
      <c r="C447" s="93">
        <f>TEXT(B447,"aaa")</f>
        <v/>
      </c>
      <c r="D447" s="93" t="inlineStr">
        <is>
          <t>네이버 브랜드검색</t>
        </is>
      </c>
      <c r="E447" s="93" t="inlineStr">
        <is>
          <t>토너</t>
        </is>
      </c>
      <c r="K447" s="88" t="n">
        <v>20000</v>
      </c>
    </row>
    <row r="448" hidden="1" customFormat="1" s="93">
      <c r="B448" s="127" t="n">
        <v>43826</v>
      </c>
      <c r="C448" s="93">
        <f>TEXT(B448,"aaa")</f>
        <v/>
      </c>
      <c r="D448" s="93" t="inlineStr">
        <is>
          <t>네이버 쇼핑검색</t>
        </is>
      </c>
      <c r="E448" s="93" t="inlineStr">
        <is>
          <t>토너</t>
        </is>
      </c>
      <c r="K448" s="88">
        <f>11440/1.1</f>
        <v/>
      </c>
    </row>
    <row r="449" hidden="1" customFormat="1" s="93">
      <c r="B449" s="127" t="n">
        <v>43826</v>
      </c>
      <c r="C449" s="93">
        <f>TEXT(B449,"aaa")</f>
        <v/>
      </c>
      <c r="D449" s="93" t="inlineStr">
        <is>
          <t>카카오톡 메시지</t>
        </is>
      </c>
      <c r="E449" s="93" t="inlineStr">
        <is>
          <t>앰플 사전 체험단</t>
        </is>
      </c>
      <c r="G449" s="93" t="inlineStr">
        <is>
          <t>리마인드</t>
        </is>
      </c>
      <c r="K449" s="88">
        <f>2*20</f>
        <v/>
      </c>
    </row>
    <row r="450" hidden="1" customFormat="1" s="93">
      <c r="B450" s="127" t="n">
        <v>43826</v>
      </c>
      <c r="C450" s="93">
        <f>TEXT(B450,"aaa")</f>
        <v/>
      </c>
      <c r="D450" s="93" t="inlineStr">
        <is>
          <t>SMS</t>
        </is>
      </c>
      <c r="E450" s="93" t="inlineStr">
        <is>
          <t>앰플 사전 체험단</t>
        </is>
      </c>
      <c r="G450" s="93" t="inlineStr">
        <is>
          <t>테스트</t>
        </is>
      </c>
      <c r="K450" s="88">
        <f>1*70</f>
        <v/>
      </c>
    </row>
    <row r="451" hidden="1" customFormat="1" s="93">
      <c r="B451" s="127" t="n">
        <v>43826</v>
      </c>
      <c r="C451" s="93">
        <f>TEXT(B451,"aaa")</f>
        <v/>
      </c>
      <c r="D451" s="93" t="inlineStr">
        <is>
          <t>SMS</t>
        </is>
      </c>
      <c r="E451" s="93" t="inlineStr">
        <is>
          <t>앰플 사전 체험단</t>
        </is>
      </c>
      <c r="G451" s="93" t="inlineStr">
        <is>
          <t>리마인드</t>
        </is>
      </c>
      <c r="K451" s="88">
        <f>6*70</f>
        <v/>
      </c>
    </row>
    <row r="452" hidden="1" customFormat="1" s="93">
      <c r="B452" s="127" t="n">
        <v>43826</v>
      </c>
      <c r="C452" s="93">
        <f>TEXT(B452,"aaa")</f>
        <v/>
      </c>
      <c r="D452" s="93" t="inlineStr">
        <is>
          <t>제품 촬영</t>
        </is>
      </c>
      <c r="E452" s="93" t="inlineStr">
        <is>
          <t>머드크림마스크</t>
        </is>
      </c>
      <c r="K452" s="88">
        <f>2805000/1.1</f>
        <v/>
      </c>
    </row>
    <row r="453" hidden="1" customFormat="1" s="93">
      <c r="B453" s="127" t="n">
        <v>43827</v>
      </c>
      <c r="C453" s="93">
        <f>TEXT(B453,"aaa")</f>
        <v/>
      </c>
      <c r="D453" s="93" t="inlineStr">
        <is>
          <t>인스타그램(랄라블라)</t>
        </is>
      </c>
      <c r="E453" s="93" t="inlineStr">
        <is>
          <t>토너</t>
        </is>
      </c>
      <c r="K453" s="88" t="n">
        <v>26513</v>
      </c>
    </row>
    <row r="454" hidden="1" customFormat="1" s="93">
      <c r="B454" s="127" t="n">
        <v>43827</v>
      </c>
      <c r="C454" s="93">
        <f>TEXT(B454,"aaa")</f>
        <v/>
      </c>
      <c r="D454" s="93" t="inlineStr">
        <is>
          <t>인스타그램(블로그)</t>
        </is>
      </c>
      <c r="E454" s="93" t="inlineStr">
        <is>
          <t>토너</t>
        </is>
      </c>
      <c r="K454" s="88" t="n">
        <v>53417</v>
      </c>
    </row>
    <row r="455" hidden="1" customFormat="1" s="93">
      <c r="B455" s="127" t="n">
        <v>43827</v>
      </c>
      <c r="C455" s="93">
        <f>TEXT(B455,"aaa")</f>
        <v/>
      </c>
      <c r="D455" s="93" t="inlineStr">
        <is>
          <t>인스타그램(전환)</t>
        </is>
      </c>
      <c r="E455" s="93" t="inlineStr">
        <is>
          <t>토너</t>
        </is>
      </c>
      <c r="K455" s="88" t="n">
        <v>522730</v>
      </c>
    </row>
    <row r="456" hidden="1" customFormat="1" s="93">
      <c r="B456" s="127" t="n">
        <v>43827</v>
      </c>
      <c r="C456" s="93">
        <f>TEXT(B456,"aaa")</f>
        <v/>
      </c>
      <c r="D456" s="93" t="inlineStr">
        <is>
          <t>네이버 브랜드검색</t>
        </is>
      </c>
      <c r="E456" s="93" t="inlineStr">
        <is>
          <t>토너</t>
        </is>
      </c>
      <c r="K456" s="88" t="n">
        <v>20000</v>
      </c>
    </row>
    <row r="457" hidden="1" customFormat="1" s="93">
      <c r="B457" s="127" t="n">
        <v>43827</v>
      </c>
      <c r="C457" s="93">
        <f>TEXT(B457,"aaa")</f>
        <v/>
      </c>
      <c r="D457" s="93" t="inlineStr">
        <is>
          <t>네이버 쇼핑검색</t>
        </is>
      </c>
      <c r="E457" s="93" t="inlineStr">
        <is>
          <t>토너</t>
        </is>
      </c>
      <c r="K457" s="88">
        <f>8800/1.1</f>
        <v/>
      </c>
    </row>
    <row r="458" hidden="1" customFormat="1" s="93">
      <c r="B458" s="127" t="n">
        <v>43828</v>
      </c>
      <c r="C458" s="93">
        <f>TEXT(B458,"aaa")</f>
        <v/>
      </c>
      <c r="D458" s="93" t="inlineStr">
        <is>
          <t>인스타그램(랄라블라)</t>
        </is>
      </c>
      <c r="E458" s="93" t="inlineStr">
        <is>
          <t>토너</t>
        </is>
      </c>
      <c r="K458" s="88" t="n">
        <v>25038</v>
      </c>
    </row>
    <row r="459" hidden="1" customFormat="1" s="93">
      <c r="B459" s="127" t="n">
        <v>43828</v>
      </c>
      <c r="C459" s="93">
        <f>TEXT(B459,"aaa")</f>
        <v/>
      </c>
      <c r="D459" s="93" t="inlineStr">
        <is>
          <t>인스타그램(블로그)</t>
        </is>
      </c>
      <c r="E459" s="93" t="inlineStr">
        <is>
          <t>토너</t>
        </is>
      </c>
      <c r="K459" s="88" t="n">
        <v>50087</v>
      </c>
    </row>
    <row r="460" hidden="1" customFormat="1" s="93">
      <c r="B460" s="127" t="n">
        <v>43828</v>
      </c>
      <c r="C460" s="93">
        <f>TEXT(B460,"aaa")</f>
        <v/>
      </c>
      <c r="D460" s="93" t="inlineStr">
        <is>
          <t>인스타그램(전환)</t>
        </is>
      </c>
      <c r="E460" s="93" t="inlineStr">
        <is>
          <t>토너</t>
        </is>
      </c>
      <c r="K460" s="88" t="n">
        <v>500903</v>
      </c>
    </row>
    <row r="461" hidden="1" customFormat="1" s="93">
      <c r="B461" s="127" t="n">
        <v>43828</v>
      </c>
      <c r="C461" s="93">
        <f>TEXT(B461,"aaa")</f>
        <v/>
      </c>
      <c r="D461" s="93" t="inlineStr">
        <is>
          <t>네이버 브랜드검색</t>
        </is>
      </c>
      <c r="E461" s="93" t="inlineStr">
        <is>
          <t>토너</t>
        </is>
      </c>
      <c r="K461" s="88" t="n">
        <v>20000</v>
      </c>
    </row>
    <row r="462" hidden="1" customFormat="1" s="93">
      <c r="B462" s="127" t="n">
        <v>43828</v>
      </c>
      <c r="C462" s="93">
        <f>TEXT(B462,"aaa")</f>
        <v/>
      </c>
      <c r="D462" s="93" t="inlineStr">
        <is>
          <t>네이버 쇼핑검색</t>
        </is>
      </c>
      <c r="E462" s="93" t="inlineStr">
        <is>
          <t>토너</t>
        </is>
      </c>
      <c r="K462" s="88">
        <f>9460/1.1</f>
        <v/>
      </c>
    </row>
    <row r="463" hidden="1" customFormat="1" s="93">
      <c r="B463" s="127" t="n">
        <v>43829</v>
      </c>
      <c r="C463" s="93">
        <f>TEXT(B463,"aaa")</f>
        <v/>
      </c>
      <c r="D463" s="93" t="inlineStr">
        <is>
          <t>인스타그램(랄라블라)</t>
        </is>
      </c>
      <c r="E463" s="93" t="inlineStr">
        <is>
          <t>토너</t>
        </is>
      </c>
      <c r="K463" s="88" t="n">
        <v>25008</v>
      </c>
    </row>
    <row r="464" hidden="1" customFormat="1" s="93">
      <c r="B464" s="127" t="n">
        <v>43829</v>
      </c>
      <c r="C464" s="93">
        <f>TEXT(B464,"aaa")</f>
        <v/>
      </c>
      <c r="D464" s="93" t="inlineStr">
        <is>
          <t>인스타그램(블로그)</t>
        </is>
      </c>
      <c r="E464" s="93" t="inlineStr">
        <is>
          <t>토너</t>
        </is>
      </c>
      <c r="K464" s="88" t="n">
        <v>48434</v>
      </c>
    </row>
    <row r="465" hidden="1" customFormat="1" s="93">
      <c r="B465" s="127" t="n">
        <v>43829</v>
      </c>
      <c r="C465" s="93">
        <f>TEXT(B465,"aaa")</f>
        <v/>
      </c>
      <c r="D465" s="93" t="inlineStr">
        <is>
          <t>인스타그램(전환)</t>
        </is>
      </c>
      <c r="E465" s="93" t="inlineStr">
        <is>
          <t>토너</t>
        </is>
      </c>
      <c r="K465" s="88" t="n">
        <v>491635</v>
      </c>
    </row>
    <row r="466" hidden="1" customFormat="1" s="93">
      <c r="B466" s="127" t="n">
        <v>43829</v>
      </c>
      <c r="C466" s="93">
        <f>TEXT(B466,"aaa")</f>
        <v/>
      </c>
      <c r="D466" s="93" t="inlineStr">
        <is>
          <t>네이버 브랜드검색</t>
        </is>
      </c>
      <c r="E466" s="93" t="inlineStr">
        <is>
          <t>토너</t>
        </is>
      </c>
      <c r="K466" s="88" t="n">
        <v>20000</v>
      </c>
    </row>
    <row r="467" hidden="1" customFormat="1" s="93">
      <c r="B467" s="127" t="n">
        <v>43829</v>
      </c>
      <c r="C467" s="93">
        <f>TEXT(B467,"aaa")</f>
        <v/>
      </c>
      <c r="D467" s="93" t="inlineStr">
        <is>
          <t>네이버 쇼핑검색</t>
        </is>
      </c>
      <c r="E467" s="93" t="inlineStr">
        <is>
          <t>토너</t>
        </is>
      </c>
      <c r="K467" s="88">
        <f>8580/1.1</f>
        <v/>
      </c>
    </row>
    <row r="468" hidden="1" customFormat="1" s="93">
      <c r="B468" s="127" t="n">
        <v>43830</v>
      </c>
      <c r="C468" s="93">
        <f>TEXT(B468,"aaa")</f>
        <v/>
      </c>
      <c r="D468" s="93" t="inlineStr">
        <is>
          <t>인스타그램(랄라블라)</t>
        </is>
      </c>
      <c r="E468" s="93" t="inlineStr">
        <is>
          <t>토너</t>
        </is>
      </c>
      <c r="K468" s="88" t="n">
        <v>25025</v>
      </c>
    </row>
    <row r="469" hidden="1" customFormat="1" s="93">
      <c r="B469" s="127" t="n">
        <v>43830</v>
      </c>
      <c r="C469" s="93">
        <f>TEXT(B469,"aaa")</f>
        <v/>
      </c>
      <c r="D469" s="93" t="inlineStr">
        <is>
          <t>인스타그램(블로그)</t>
        </is>
      </c>
      <c r="E469" s="93" t="inlineStr">
        <is>
          <t>토너</t>
        </is>
      </c>
      <c r="K469" s="88" t="n">
        <v>48488</v>
      </c>
    </row>
    <row r="470" hidden="1" customFormat="1" s="93">
      <c r="B470" s="127" t="n">
        <v>43830</v>
      </c>
      <c r="C470" s="93">
        <f>TEXT(B470,"aaa")</f>
        <v/>
      </c>
      <c r="D470" s="93" t="inlineStr">
        <is>
          <t>인스타그램(전환)</t>
        </is>
      </c>
      <c r="E470" s="93" t="inlineStr">
        <is>
          <t>토너</t>
        </is>
      </c>
      <c r="K470" s="88" t="n">
        <v>482471</v>
      </c>
    </row>
    <row r="471" hidden="1" customFormat="1" s="93">
      <c r="B471" s="127" t="n">
        <v>43830</v>
      </c>
      <c r="C471" s="93">
        <f>TEXT(B471,"aaa")</f>
        <v/>
      </c>
      <c r="D471" s="93" t="inlineStr">
        <is>
          <t>네이버 브랜드검색</t>
        </is>
      </c>
      <c r="E471" s="93" t="inlineStr">
        <is>
          <t>토너</t>
        </is>
      </c>
      <c r="K471" s="88" t="n">
        <v>20000</v>
      </c>
    </row>
    <row r="472" hidden="1" customFormat="1" s="93">
      <c r="B472" s="127" t="n">
        <v>43830</v>
      </c>
      <c r="C472" s="93">
        <f>TEXT(B472,"aaa")</f>
        <v/>
      </c>
      <c r="D472" s="93" t="inlineStr">
        <is>
          <t>네이버 쇼핑검색</t>
        </is>
      </c>
      <c r="E472" s="93" t="inlineStr">
        <is>
          <t>토너</t>
        </is>
      </c>
      <c r="K472" s="88">
        <f>4972/1.1</f>
        <v/>
      </c>
    </row>
    <row r="473" hidden="1" customFormat="1" s="93">
      <c r="B473" s="127" t="n">
        <v>43831</v>
      </c>
      <c r="C473" s="93">
        <f>TEXT(B473,"aaa")</f>
        <v/>
      </c>
      <c r="D473" s="93" t="inlineStr">
        <is>
          <t>인스타그램(랄라블라)</t>
        </is>
      </c>
      <c r="E473" s="93" t="inlineStr">
        <is>
          <t>토너</t>
        </is>
      </c>
      <c r="K473" s="88" t="n">
        <v>24210</v>
      </c>
    </row>
    <row r="474" hidden="1" customFormat="1" s="93">
      <c r="B474" s="127" t="n">
        <v>43831</v>
      </c>
      <c r="C474" s="93">
        <f>TEXT(B474,"aaa")</f>
        <v/>
      </c>
      <c r="D474" s="93" t="inlineStr">
        <is>
          <t>인스타그램(블로그)</t>
        </is>
      </c>
      <c r="E474" s="93" t="inlineStr">
        <is>
          <t>토너</t>
        </is>
      </c>
      <c r="K474" s="88" t="n">
        <v>50968</v>
      </c>
    </row>
    <row r="475" hidden="1" customFormat="1" s="93">
      <c r="B475" s="127" t="n">
        <v>43831</v>
      </c>
      <c r="C475" s="93">
        <f>TEXT(B475,"aaa")</f>
        <v/>
      </c>
      <c r="D475" s="93" t="inlineStr">
        <is>
          <t>인스타그램(전환)</t>
        </is>
      </c>
      <c r="E475" s="93" t="inlineStr">
        <is>
          <t>토너</t>
        </is>
      </c>
      <c r="K475" s="88" t="n">
        <v>507324</v>
      </c>
    </row>
    <row r="476" hidden="1" customFormat="1" s="93">
      <c r="B476" s="127" t="n">
        <v>43831</v>
      </c>
      <c r="C476" s="93">
        <f>TEXT(B476,"aaa")</f>
        <v/>
      </c>
      <c r="D476" s="93" t="inlineStr">
        <is>
          <t>네이버 브랜드검색</t>
        </is>
      </c>
      <c r="E476" s="93" t="inlineStr">
        <is>
          <t>토너</t>
        </is>
      </c>
      <c r="K476" s="88" t="n">
        <v>20000</v>
      </c>
    </row>
    <row r="477" hidden="1" customFormat="1" s="93">
      <c r="B477" s="127" t="n">
        <v>43831</v>
      </c>
      <c r="C477" s="93">
        <f>TEXT(B477,"aaa")</f>
        <v/>
      </c>
      <c r="D477" s="93" t="inlineStr">
        <is>
          <t>네이버 쇼핑검색</t>
        </is>
      </c>
      <c r="E477" s="93" t="inlineStr">
        <is>
          <t>토너</t>
        </is>
      </c>
      <c r="K477" s="88">
        <f>6600/1.1</f>
        <v/>
      </c>
    </row>
    <row r="478" hidden="1" customFormat="1" s="93">
      <c r="B478" s="127" t="n">
        <v>43832</v>
      </c>
      <c r="C478" s="93">
        <f>TEXT(B478,"aaa")</f>
        <v/>
      </c>
      <c r="D478" s="93" t="inlineStr">
        <is>
          <t>인스타그램(랄라블라)</t>
        </is>
      </c>
      <c r="E478" s="93" t="inlineStr">
        <is>
          <t>토너</t>
        </is>
      </c>
      <c r="K478" s="88" t="n">
        <v>25247</v>
      </c>
    </row>
    <row r="479" hidden="1" customFormat="1" s="93">
      <c r="B479" s="127" t="n">
        <v>43832</v>
      </c>
      <c r="C479" s="93">
        <f>TEXT(B479,"aaa")</f>
        <v/>
      </c>
      <c r="D479" s="93" t="inlineStr">
        <is>
          <t>인스타그램(블로그)</t>
        </is>
      </c>
      <c r="E479" s="93" t="inlineStr">
        <is>
          <t>토너</t>
        </is>
      </c>
      <c r="K479" s="88" t="n">
        <v>49752</v>
      </c>
    </row>
    <row r="480" hidden="1" customFormat="1" s="93">
      <c r="B480" s="127" t="n">
        <v>43832</v>
      </c>
      <c r="C480" s="93">
        <f>TEXT(B480,"aaa")</f>
        <v/>
      </c>
      <c r="D480" s="93" t="inlineStr">
        <is>
          <t>인스타그램(전환)</t>
        </is>
      </c>
      <c r="E480" s="93" t="inlineStr">
        <is>
          <t>토너</t>
        </is>
      </c>
      <c r="K480" s="88" t="n">
        <v>506596</v>
      </c>
    </row>
    <row r="481" hidden="1" customFormat="1" s="93">
      <c r="B481" s="127" t="n">
        <v>43832</v>
      </c>
      <c r="C481" s="93">
        <f>TEXT(B481,"aaa")</f>
        <v/>
      </c>
      <c r="D481" s="93" t="inlineStr">
        <is>
          <t>네이버 브랜드검색</t>
        </is>
      </c>
      <c r="E481" s="93" t="inlineStr">
        <is>
          <t>토너</t>
        </is>
      </c>
      <c r="K481" s="88" t="n">
        <v>20000</v>
      </c>
    </row>
    <row r="482" hidden="1" customFormat="1" s="93">
      <c r="B482" s="127" t="n">
        <v>43832</v>
      </c>
      <c r="C482" s="93">
        <f>TEXT(B482,"aaa")</f>
        <v/>
      </c>
      <c r="D482" s="93" t="inlineStr">
        <is>
          <t>네이버 쇼핑검색</t>
        </is>
      </c>
      <c r="E482" s="93" t="inlineStr">
        <is>
          <t>토너</t>
        </is>
      </c>
      <c r="K482" s="88">
        <f>7700/1.1</f>
        <v/>
      </c>
    </row>
    <row r="483" hidden="1" customFormat="1" s="93">
      <c r="B483" s="127" t="n">
        <v>43832</v>
      </c>
      <c r="C483" s="93">
        <f>TEXT(B483,"aaa")</f>
        <v/>
      </c>
      <c r="D483" s="93" t="inlineStr">
        <is>
          <t>SMS</t>
        </is>
      </c>
      <c r="E483" s="93" t="inlineStr">
        <is>
          <t>머드크림마스크</t>
        </is>
      </c>
      <c r="G483" s="93" t="inlineStr">
        <is>
          <t>리마인드(테스트)</t>
        </is>
      </c>
      <c r="K483" s="88">
        <f>2*70</f>
        <v/>
      </c>
    </row>
    <row r="484" hidden="1" customFormat="1" s="93">
      <c r="B484" s="127" t="n">
        <v>43832</v>
      </c>
      <c r="C484" s="93">
        <f>TEXT(B484,"aaa")</f>
        <v/>
      </c>
      <c r="D484" s="93" t="inlineStr">
        <is>
          <t>SMS</t>
        </is>
      </c>
      <c r="E484" s="93" t="inlineStr">
        <is>
          <t>머드크림마스크</t>
        </is>
      </c>
      <c r="G484" s="93" t="inlineStr">
        <is>
          <t>리마인드</t>
        </is>
      </c>
      <c r="K484" s="88">
        <f>14*70</f>
        <v/>
      </c>
    </row>
    <row r="485" hidden="1" customFormat="1" s="93">
      <c r="B485" s="127" t="n">
        <v>43832</v>
      </c>
      <c r="C485" s="93">
        <f>TEXT(B485,"aaa")</f>
        <v/>
      </c>
      <c r="D485" s="93" t="inlineStr">
        <is>
          <t>카카오톡 메시지</t>
        </is>
      </c>
      <c r="E485" s="93" t="inlineStr">
        <is>
          <t>머드크림마스크</t>
        </is>
      </c>
      <c r="G485" s="93" t="inlineStr">
        <is>
          <t>리마인드</t>
        </is>
      </c>
      <c r="K485" s="88">
        <f>22*20</f>
        <v/>
      </c>
    </row>
    <row r="486" hidden="1" customFormat="1" s="93">
      <c r="B486" s="127" t="n">
        <v>43833</v>
      </c>
      <c r="C486" s="93">
        <f>TEXT(B486,"aaa")</f>
        <v/>
      </c>
      <c r="D486" s="93" t="inlineStr">
        <is>
          <t>인스타그램(랄라블라)</t>
        </is>
      </c>
      <c r="E486" s="93" t="inlineStr">
        <is>
          <t>토너</t>
        </is>
      </c>
      <c r="K486" s="88" t="n">
        <v>25155</v>
      </c>
    </row>
    <row r="487" hidden="1" customFormat="1" s="93">
      <c r="B487" s="127" t="n">
        <v>43833</v>
      </c>
      <c r="C487" s="93">
        <f>TEXT(B487,"aaa")</f>
        <v/>
      </c>
      <c r="D487" s="93" t="inlineStr">
        <is>
          <t>인스타그램(블로그)</t>
        </is>
      </c>
      <c r="E487" s="93" t="inlineStr">
        <is>
          <t>토너</t>
        </is>
      </c>
      <c r="K487" s="88" t="n">
        <v>49100</v>
      </c>
    </row>
    <row r="488" hidden="1" customFormat="1" s="93">
      <c r="B488" s="127" t="n">
        <v>43833</v>
      </c>
      <c r="C488" s="93">
        <f>TEXT(B488,"aaa")</f>
        <v/>
      </c>
      <c r="D488" s="93" t="inlineStr">
        <is>
          <t>인스타그램(전환)</t>
        </is>
      </c>
      <c r="E488" s="93" t="inlineStr">
        <is>
          <t>토너</t>
        </is>
      </c>
      <c r="K488" s="88" t="n">
        <v>486203</v>
      </c>
    </row>
    <row r="489" hidden="1" customFormat="1" s="93">
      <c r="B489" s="127" t="n">
        <v>43833</v>
      </c>
      <c r="C489" s="93">
        <f>TEXT(B489,"aaa")</f>
        <v/>
      </c>
      <c r="D489" s="93" t="inlineStr">
        <is>
          <t>네이버 브랜드검색</t>
        </is>
      </c>
      <c r="E489" s="93" t="inlineStr">
        <is>
          <t>토너</t>
        </is>
      </c>
      <c r="K489" s="88" t="n">
        <v>20000</v>
      </c>
    </row>
    <row r="490" hidden="1" customFormat="1" s="93">
      <c r="B490" s="127" t="n">
        <v>43833</v>
      </c>
      <c r="C490" s="93">
        <f>TEXT(B490,"aaa")</f>
        <v/>
      </c>
      <c r="D490" s="93" t="inlineStr">
        <is>
          <t>네이버 쇼핑검색</t>
        </is>
      </c>
      <c r="E490" s="93" t="inlineStr">
        <is>
          <t>토너</t>
        </is>
      </c>
      <c r="K490" s="88">
        <f>11220/1.1</f>
        <v/>
      </c>
    </row>
    <row r="491" hidden="1" customFormat="1" s="93">
      <c r="B491" s="127" t="n">
        <v>43833</v>
      </c>
      <c r="C491" s="93">
        <f>TEXT(B491,"aaa")</f>
        <v/>
      </c>
      <c r="D491" s="93" t="inlineStr">
        <is>
          <t>기획사이다</t>
        </is>
      </c>
      <c r="E491" s="93" t="inlineStr">
        <is>
          <t>토너</t>
        </is>
      </c>
      <c r="K491" s="88">
        <f>5523000/1.1</f>
        <v/>
      </c>
    </row>
    <row r="492" hidden="1" customFormat="1" s="93">
      <c r="B492" s="127" t="n">
        <v>43834</v>
      </c>
      <c r="C492" s="93">
        <f>TEXT(B492,"aaa")</f>
        <v/>
      </c>
      <c r="D492" s="93" t="inlineStr">
        <is>
          <t>인스타그램(랄라블라)</t>
        </is>
      </c>
      <c r="E492" s="93" t="inlineStr">
        <is>
          <t>토너</t>
        </is>
      </c>
      <c r="K492" s="88" t="n">
        <v>25317</v>
      </c>
    </row>
    <row r="493" hidden="1" customFormat="1" s="93">
      <c r="B493" s="127" t="n">
        <v>43834</v>
      </c>
      <c r="C493" s="93">
        <f>TEXT(B493,"aaa")</f>
        <v/>
      </c>
      <c r="D493" s="93" t="inlineStr">
        <is>
          <t>인스타그램(블로그)</t>
        </is>
      </c>
      <c r="E493" s="93" t="inlineStr">
        <is>
          <t>토너</t>
        </is>
      </c>
      <c r="K493" s="88" t="n">
        <v>53171</v>
      </c>
    </row>
    <row r="494" hidden="1" customFormat="1" s="93">
      <c r="B494" s="127" t="n">
        <v>43834</v>
      </c>
      <c r="C494" s="93">
        <f>TEXT(B494,"aaa")</f>
        <v/>
      </c>
      <c r="D494" s="93" t="inlineStr">
        <is>
          <t>인스타그램(전환)</t>
        </is>
      </c>
      <c r="E494" s="93" t="inlineStr">
        <is>
          <t>토너</t>
        </is>
      </c>
      <c r="K494" s="88" t="n">
        <v>524868</v>
      </c>
    </row>
    <row r="495" hidden="1" customFormat="1" s="93">
      <c r="B495" s="127" t="n">
        <v>43834</v>
      </c>
      <c r="C495" s="93">
        <f>TEXT(B495,"aaa")</f>
        <v/>
      </c>
      <c r="D495" s="93" t="inlineStr">
        <is>
          <t>네이버 브랜드검색</t>
        </is>
      </c>
      <c r="E495" s="93" t="inlineStr">
        <is>
          <t>토너</t>
        </is>
      </c>
      <c r="K495" s="88" t="n">
        <v>20000</v>
      </c>
    </row>
    <row r="496" hidden="1" customFormat="1" s="93">
      <c r="B496" s="127" t="n">
        <v>43834</v>
      </c>
      <c r="C496" s="93">
        <f>TEXT(B496,"aaa")</f>
        <v/>
      </c>
      <c r="D496" s="93" t="inlineStr">
        <is>
          <t>네이버 쇼핑검색</t>
        </is>
      </c>
      <c r="E496" s="93" t="inlineStr">
        <is>
          <t>토너</t>
        </is>
      </c>
      <c r="K496" s="88">
        <f>8976/1.1</f>
        <v/>
      </c>
    </row>
    <row r="497" hidden="1" customFormat="1" s="93">
      <c r="B497" s="127" t="n">
        <v>43835</v>
      </c>
      <c r="C497" s="93">
        <f>TEXT(B497,"aaa")</f>
        <v/>
      </c>
      <c r="D497" s="93" t="inlineStr">
        <is>
          <t>인스타그램(랄라블라)</t>
        </is>
      </c>
      <c r="E497" s="93" t="inlineStr">
        <is>
          <t>토너</t>
        </is>
      </c>
      <c r="K497" s="88" t="n">
        <v>25019</v>
      </c>
    </row>
    <row r="498" hidden="1" customFormat="1" s="93">
      <c r="B498" s="127" t="n">
        <v>43835</v>
      </c>
      <c r="C498" s="93">
        <f>TEXT(B498,"aaa")</f>
        <v/>
      </c>
      <c r="D498" s="93" t="inlineStr">
        <is>
          <t>인스타그램(블로그)</t>
        </is>
      </c>
      <c r="E498" s="93" t="inlineStr">
        <is>
          <t>토너</t>
        </is>
      </c>
      <c r="K498" s="88" t="n">
        <v>50056</v>
      </c>
    </row>
    <row r="499" hidden="1" customFormat="1" s="93">
      <c r="B499" s="127" t="n">
        <v>43835</v>
      </c>
      <c r="C499" s="93">
        <f>TEXT(B499,"aaa")</f>
        <v/>
      </c>
      <c r="D499" s="93" t="inlineStr">
        <is>
          <t>인스타그램(전환)</t>
        </is>
      </c>
      <c r="E499" s="93" t="inlineStr">
        <is>
          <t>토너</t>
        </is>
      </c>
      <c r="K499" s="88" t="n">
        <v>500863</v>
      </c>
    </row>
    <row r="500" hidden="1" customFormat="1" s="93">
      <c r="B500" s="127" t="n">
        <v>43835</v>
      </c>
      <c r="C500" s="93">
        <f>TEXT(B500,"aaa")</f>
        <v/>
      </c>
      <c r="D500" s="93" t="inlineStr">
        <is>
          <t>네이버 브랜드검색</t>
        </is>
      </c>
      <c r="E500" s="93" t="inlineStr">
        <is>
          <t>토너</t>
        </is>
      </c>
      <c r="K500" s="88" t="n">
        <v>20000</v>
      </c>
    </row>
    <row r="501" hidden="1" customFormat="1" s="93">
      <c r="B501" s="127" t="n">
        <v>43835</v>
      </c>
      <c r="C501" s="93">
        <f>TEXT(B501,"aaa")</f>
        <v/>
      </c>
      <c r="D501" s="93" t="inlineStr">
        <is>
          <t>네이버 쇼핑검색</t>
        </is>
      </c>
      <c r="E501" s="93" t="inlineStr">
        <is>
          <t>토너</t>
        </is>
      </c>
      <c r="K501" s="88">
        <f>9020/1.1</f>
        <v/>
      </c>
    </row>
    <row r="502" hidden="1" customFormat="1" s="93">
      <c r="B502" s="127" t="n">
        <v>43835</v>
      </c>
      <c r="C502" s="93">
        <f>TEXT(B502,"aaa")</f>
        <v/>
      </c>
      <c r="D502" s="93" t="inlineStr">
        <is>
          <t>SMS</t>
        </is>
      </c>
      <c r="E502" s="93" t="inlineStr">
        <is>
          <t>머드크림마스크</t>
        </is>
      </c>
      <c r="G502" s="93" t="inlineStr">
        <is>
          <t>마지막날 리마인드</t>
        </is>
      </c>
      <c r="K502" s="88">
        <f>9*30</f>
        <v/>
      </c>
    </row>
    <row r="503" hidden="1" customFormat="1" s="93">
      <c r="B503" s="127" t="n">
        <v>43835</v>
      </c>
      <c r="C503" s="93">
        <f>TEXT(B503,"aaa")</f>
        <v/>
      </c>
      <c r="D503" s="93" t="inlineStr">
        <is>
          <t>카카오톡 메시지</t>
        </is>
      </c>
      <c r="E503" s="93" t="inlineStr">
        <is>
          <t>머드크림마스크</t>
        </is>
      </c>
      <c r="G503" s="93" t="inlineStr">
        <is>
          <t>마지막날 리마인드</t>
        </is>
      </c>
      <c r="K503" s="88">
        <f>15*20</f>
        <v/>
      </c>
    </row>
    <row r="504" hidden="1" customFormat="1" s="93">
      <c r="B504" s="127" t="n">
        <v>43836</v>
      </c>
      <c r="C504" s="93">
        <f>TEXT(B504,"aaa")</f>
        <v/>
      </c>
      <c r="D504" s="93" t="inlineStr">
        <is>
          <t>인스타그램(랄라블라)</t>
        </is>
      </c>
      <c r="E504" s="93" t="inlineStr">
        <is>
          <t>토너</t>
        </is>
      </c>
      <c r="K504" s="88" t="n">
        <v>24361</v>
      </c>
    </row>
    <row r="505" hidden="1" customFormat="1" s="93">
      <c r="B505" s="127" t="n">
        <v>43836</v>
      </c>
      <c r="C505" s="93">
        <f>TEXT(B505,"aaa")</f>
        <v/>
      </c>
      <c r="D505" s="93" t="inlineStr">
        <is>
          <t>인스타그램(블로그)</t>
        </is>
      </c>
      <c r="E505" s="93" t="inlineStr">
        <is>
          <t>토너</t>
        </is>
      </c>
      <c r="K505" s="88" t="n">
        <v>48648</v>
      </c>
    </row>
    <row r="506" hidden="1" customFormat="1" s="93">
      <c r="B506" s="127" t="n">
        <v>43836</v>
      </c>
      <c r="C506" s="93">
        <f>TEXT(B506,"aaa")</f>
        <v/>
      </c>
      <c r="D506" s="93" t="inlineStr">
        <is>
          <t>인스타그램(전환)</t>
        </is>
      </c>
      <c r="E506" s="93" t="inlineStr">
        <is>
          <t>토너</t>
        </is>
      </c>
      <c r="K506" s="88" t="n">
        <v>489928</v>
      </c>
    </row>
    <row r="507" hidden="1" customFormat="1" s="93">
      <c r="B507" s="127" t="n">
        <v>43836</v>
      </c>
      <c r="C507" s="93">
        <f>TEXT(B507,"aaa")</f>
        <v/>
      </c>
      <c r="D507" s="93" t="inlineStr">
        <is>
          <t>네이버 브랜드검색</t>
        </is>
      </c>
      <c r="E507" s="93" t="inlineStr">
        <is>
          <t>토너</t>
        </is>
      </c>
      <c r="K507" s="88" t="n">
        <v>20000</v>
      </c>
    </row>
    <row r="508" hidden="1" customFormat="1" s="93">
      <c r="B508" s="127" t="n">
        <v>43836</v>
      </c>
      <c r="C508" s="93">
        <f>TEXT(B508,"aaa")</f>
        <v/>
      </c>
      <c r="D508" s="93" t="inlineStr">
        <is>
          <t>네이버 쇼핑검색</t>
        </is>
      </c>
      <c r="E508" s="93" t="inlineStr">
        <is>
          <t>토너</t>
        </is>
      </c>
      <c r="K508" s="88">
        <f>9460/1.1</f>
        <v/>
      </c>
    </row>
    <row r="509" hidden="1" customFormat="1" s="93">
      <c r="B509" s="127" t="n">
        <v>43836</v>
      </c>
      <c r="C509" s="93">
        <f>TEXT(B509,"aaa")</f>
        <v/>
      </c>
      <c r="D509" s="93" t="inlineStr">
        <is>
          <t>SMS</t>
        </is>
      </c>
      <c r="E509" s="93" t="inlineStr">
        <is>
          <t>토너</t>
        </is>
      </c>
      <c r="G509" s="93" t="inlineStr">
        <is>
          <t>블로그 작성 유도</t>
        </is>
      </c>
      <c r="K509" s="88">
        <f>6*70</f>
        <v/>
      </c>
    </row>
    <row r="510" hidden="1" customFormat="1" s="93">
      <c r="B510" s="127" t="n">
        <v>43836</v>
      </c>
      <c r="C510" s="93">
        <f>TEXT(B510,"aaa")</f>
        <v/>
      </c>
      <c r="D510" s="93" t="inlineStr">
        <is>
          <t>자사몰 스킨 교체</t>
        </is>
      </c>
      <c r="E510" s="93" t="inlineStr">
        <is>
          <t>브랜드</t>
        </is>
      </c>
      <c r="K510" s="88">
        <f>250000/1.1</f>
        <v/>
      </c>
    </row>
    <row r="511" hidden="1" customFormat="1" s="93">
      <c r="B511" s="127" t="n">
        <v>43837</v>
      </c>
      <c r="C511" s="93">
        <f>TEXT(B511,"aaa")</f>
        <v/>
      </c>
      <c r="D511" s="93" t="inlineStr">
        <is>
          <t>인스타그램(랄라블라)</t>
        </is>
      </c>
      <c r="E511" s="93" t="inlineStr">
        <is>
          <t>토너</t>
        </is>
      </c>
      <c r="K511" s="88" t="n">
        <v>25136</v>
      </c>
    </row>
    <row r="512" hidden="1" customFormat="1" s="93">
      <c r="B512" s="127" t="n">
        <v>43837</v>
      </c>
      <c r="C512" s="93">
        <f>TEXT(B512,"aaa")</f>
        <v/>
      </c>
      <c r="D512" s="93" t="inlineStr">
        <is>
          <t>인스타그램(블로그)</t>
        </is>
      </c>
      <c r="E512" s="93" t="inlineStr">
        <is>
          <t>토너</t>
        </is>
      </c>
      <c r="K512" s="88" t="n">
        <v>50327</v>
      </c>
    </row>
    <row r="513" hidden="1" customFormat="1" s="93">
      <c r="B513" s="127" t="n">
        <v>43837</v>
      </c>
      <c r="C513" s="93">
        <f>TEXT(B513,"aaa")</f>
        <v/>
      </c>
      <c r="D513" s="93" t="inlineStr">
        <is>
          <t>인스타그램(전환)</t>
        </is>
      </c>
      <c r="E513" s="93" t="inlineStr">
        <is>
          <t>토너</t>
        </is>
      </c>
      <c r="K513" s="88" t="n">
        <v>489707</v>
      </c>
    </row>
    <row r="514" hidden="1" customFormat="1" s="93">
      <c r="B514" s="127" t="n">
        <v>43837</v>
      </c>
      <c r="C514" s="93">
        <f>TEXT(B514,"aaa")</f>
        <v/>
      </c>
      <c r="D514" s="93" t="inlineStr">
        <is>
          <t>네이버 브랜드검색</t>
        </is>
      </c>
      <c r="E514" s="93" t="inlineStr">
        <is>
          <t>토너</t>
        </is>
      </c>
      <c r="K514" s="88" t="n">
        <v>20000</v>
      </c>
    </row>
    <row r="515" hidden="1" customFormat="1" s="93">
      <c r="B515" s="127" t="n">
        <v>43837</v>
      </c>
      <c r="C515" s="93">
        <f>TEXT(B515,"aaa")</f>
        <v/>
      </c>
      <c r="D515" s="93" t="inlineStr">
        <is>
          <t>네이버 쇼핑검색</t>
        </is>
      </c>
      <c r="E515" s="93" t="inlineStr">
        <is>
          <t>토너</t>
        </is>
      </c>
      <c r="K515" s="88">
        <f>8250/1.1</f>
        <v/>
      </c>
    </row>
    <row r="516" hidden="1" customFormat="1" s="93">
      <c r="B516" s="127" t="n">
        <v>43838</v>
      </c>
      <c r="C516" s="93">
        <f>TEXT(B516,"aaa")</f>
        <v/>
      </c>
      <c r="D516" s="93" t="inlineStr">
        <is>
          <t>인스타그램(랄라블라)</t>
        </is>
      </c>
      <c r="E516" s="93" t="inlineStr">
        <is>
          <t>토너</t>
        </is>
      </c>
      <c r="K516" s="88" t="n">
        <v>24838</v>
      </c>
    </row>
    <row r="517" hidden="1" customFormat="1" s="93">
      <c r="B517" s="127" t="n">
        <v>43838</v>
      </c>
      <c r="C517" s="93">
        <f>TEXT(B517,"aaa")</f>
        <v/>
      </c>
      <c r="D517" s="93" t="inlineStr">
        <is>
          <t>인스타그램(블로그)</t>
        </is>
      </c>
      <c r="E517" s="93" t="inlineStr">
        <is>
          <t>토너</t>
        </is>
      </c>
      <c r="K517" s="88" t="n">
        <v>48829</v>
      </c>
    </row>
    <row r="518" hidden="1" customFormat="1" s="93">
      <c r="B518" s="127" t="n">
        <v>43838</v>
      </c>
      <c r="C518" s="93">
        <f>TEXT(B518,"aaa")</f>
        <v/>
      </c>
      <c r="D518" s="93" t="inlineStr">
        <is>
          <t>인스타그램(전환)</t>
        </is>
      </c>
      <c r="E518" s="93" t="inlineStr">
        <is>
          <t>토너</t>
        </is>
      </c>
      <c r="K518" s="88" t="n">
        <v>495239</v>
      </c>
    </row>
    <row r="519" hidden="1" customFormat="1" s="93">
      <c r="B519" s="127" t="n">
        <v>43838</v>
      </c>
      <c r="C519" s="93">
        <f>TEXT(B519,"aaa")</f>
        <v/>
      </c>
      <c r="D519" s="93" t="inlineStr">
        <is>
          <t>네이버 브랜드검색</t>
        </is>
      </c>
      <c r="E519" s="93" t="inlineStr">
        <is>
          <t>토너</t>
        </is>
      </c>
      <c r="K519" s="88" t="n">
        <v>20000</v>
      </c>
    </row>
    <row r="520" hidden="1" customFormat="1" s="93">
      <c r="B520" s="127" t="n">
        <v>43838</v>
      </c>
      <c r="C520" s="93">
        <f>TEXT(B520,"aaa")</f>
        <v/>
      </c>
      <c r="D520" s="93" t="inlineStr">
        <is>
          <t>네이버 쇼핑검색</t>
        </is>
      </c>
      <c r="E520" s="93" t="inlineStr">
        <is>
          <t>토너</t>
        </is>
      </c>
      <c r="K520" s="88">
        <f>9680/1.1</f>
        <v/>
      </c>
    </row>
    <row r="521" hidden="1" customFormat="1" s="93">
      <c r="B521" s="127" t="n">
        <v>43839</v>
      </c>
      <c r="C521" s="93">
        <f>TEXT(B521,"aaa")</f>
        <v/>
      </c>
      <c r="D521" s="93" t="inlineStr">
        <is>
          <t>인스타그램(랄라블라)</t>
        </is>
      </c>
      <c r="E521" s="93" t="inlineStr">
        <is>
          <t>토너</t>
        </is>
      </c>
      <c r="K521" s="88" t="n">
        <v>25030</v>
      </c>
    </row>
    <row r="522" hidden="1" customFormat="1" s="93">
      <c r="B522" s="127" t="n">
        <v>43839</v>
      </c>
      <c r="C522" s="93">
        <f>TEXT(B522,"aaa")</f>
        <v/>
      </c>
      <c r="D522" s="93" t="inlineStr">
        <is>
          <t>인스타그램(블로그)</t>
        </is>
      </c>
      <c r="E522" s="93" t="inlineStr">
        <is>
          <t>토너</t>
        </is>
      </c>
      <c r="K522" s="88" t="n">
        <v>49879</v>
      </c>
    </row>
    <row r="523" hidden="1" customFormat="1" s="93">
      <c r="B523" s="127" t="n">
        <v>43839</v>
      </c>
      <c r="C523" s="93">
        <f>TEXT(B523,"aaa")</f>
        <v/>
      </c>
      <c r="D523" s="93" t="inlineStr">
        <is>
          <t>인스타그램(전환)</t>
        </is>
      </c>
      <c r="E523" s="93" t="inlineStr">
        <is>
          <t>토너</t>
        </is>
      </c>
      <c r="K523" s="88" t="n">
        <v>491968</v>
      </c>
    </row>
    <row r="524" hidden="1" customFormat="1" s="93">
      <c r="B524" s="127" t="n">
        <v>43839</v>
      </c>
      <c r="C524" s="93">
        <f>TEXT(B524,"aaa")</f>
        <v/>
      </c>
      <c r="D524" s="93" t="inlineStr">
        <is>
          <t>네이버 쇼핑검색</t>
        </is>
      </c>
      <c r="E524" s="93" t="inlineStr">
        <is>
          <t>토너</t>
        </is>
      </c>
      <c r="K524" s="88">
        <f>28600/1.1</f>
        <v/>
      </c>
    </row>
    <row r="525" hidden="1" customFormat="1" s="93">
      <c r="B525" s="127" t="n">
        <v>43840</v>
      </c>
      <c r="C525" s="93">
        <f>TEXT(B525,"aaa")</f>
        <v/>
      </c>
      <c r="D525" s="93" t="inlineStr">
        <is>
          <t>인스타그램(랄라블라)</t>
        </is>
      </c>
      <c r="E525" s="93" t="inlineStr">
        <is>
          <t>토너</t>
        </is>
      </c>
      <c r="K525" s="88" t="n">
        <v>25323</v>
      </c>
    </row>
    <row r="526" hidden="1" customFormat="1" s="93">
      <c r="B526" s="127" t="n">
        <v>43840</v>
      </c>
      <c r="C526" s="93">
        <f>TEXT(B526,"aaa")</f>
        <v/>
      </c>
      <c r="D526" s="93" t="inlineStr">
        <is>
          <t>인스타그램(블로그)</t>
        </is>
      </c>
      <c r="E526" s="93" t="inlineStr">
        <is>
          <t>토너</t>
        </is>
      </c>
      <c r="K526" s="88" t="n">
        <v>49081</v>
      </c>
    </row>
    <row r="527" hidden="1" customFormat="1" s="93">
      <c r="B527" s="127" t="n">
        <v>43840</v>
      </c>
      <c r="C527" s="93">
        <f>TEXT(B527,"aaa")</f>
        <v/>
      </c>
      <c r="D527" s="93" t="inlineStr">
        <is>
          <t>인스타그램(전환)</t>
        </is>
      </c>
      <c r="E527" s="93" t="inlineStr">
        <is>
          <t>토너</t>
        </is>
      </c>
      <c r="K527" s="88" t="n">
        <v>496107</v>
      </c>
    </row>
    <row r="528" hidden="1" customFormat="1" s="93">
      <c r="B528" s="127" t="n">
        <v>43840</v>
      </c>
      <c r="C528" s="93">
        <f>TEXT(B528,"aaa")</f>
        <v/>
      </c>
      <c r="D528" s="93" t="inlineStr">
        <is>
          <t>네이버 브랜드검색</t>
        </is>
      </c>
      <c r="E528" s="93" t="inlineStr">
        <is>
          <t>토너</t>
        </is>
      </c>
      <c r="K528" s="88" t="n">
        <v>40000</v>
      </c>
    </row>
    <row r="529" hidden="1" customFormat="1" s="93">
      <c r="B529" s="127" t="n">
        <v>43840</v>
      </c>
      <c r="C529" s="93">
        <f>TEXT(B529,"aaa")</f>
        <v/>
      </c>
      <c r="D529" s="93" t="inlineStr">
        <is>
          <t>네이버 쇼핑검색</t>
        </is>
      </c>
      <c r="E529" s="93" t="inlineStr">
        <is>
          <t>토너</t>
        </is>
      </c>
      <c r="K529" s="88">
        <f>17820/1.1</f>
        <v/>
      </c>
    </row>
    <row r="530" hidden="1" customFormat="1" s="93">
      <c r="B530" s="127" t="n">
        <v>43840</v>
      </c>
      <c r="C530" s="93">
        <f>TEXT(B530,"aaa")</f>
        <v/>
      </c>
      <c r="D530" s="93" t="inlineStr">
        <is>
          <t>SMS</t>
        </is>
      </c>
      <c r="E530" s="93" t="inlineStr">
        <is>
          <t>토너</t>
        </is>
      </c>
      <c r="G530" s="93" t="inlineStr">
        <is>
          <t>재구매의사 테스트</t>
        </is>
      </c>
      <c r="K530" s="88">
        <f>70</f>
        <v/>
      </c>
    </row>
    <row r="531" hidden="1" customFormat="1" s="93">
      <c r="B531" s="127" t="n">
        <v>43840</v>
      </c>
      <c r="C531" s="93">
        <f>TEXT(B531,"aaa")</f>
        <v/>
      </c>
      <c r="D531" s="93" t="inlineStr">
        <is>
          <t>SMS</t>
        </is>
      </c>
      <c r="E531" s="93" t="inlineStr">
        <is>
          <t>토너</t>
        </is>
      </c>
      <c r="G531" s="93" t="inlineStr">
        <is>
          <t>재구매의사</t>
        </is>
      </c>
      <c r="K531" s="88">
        <f>(16+12)*70</f>
        <v/>
      </c>
    </row>
    <row r="532" hidden="1" customFormat="1" s="93">
      <c r="B532" s="127" t="n">
        <v>43840</v>
      </c>
      <c r="C532" s="93">
        <f>TEXT(B532,"aaa")</f>
        <v/>
      </c>
      <c r="D532" s="93" t="inlineStr">
        <is>
          <t>카카오톡 메시지</t>
        </is>
      </c>
      <c r="E532" s="93" t="inlineStr">
        <is>
          <t>토너</t>
        </is>
      </c>
      <c r="G532" s="93" t="inlineStr">
        <is>
          <t>재구매의사</t>
        </is>
      </c>
      <c r="K532" s="88">
        <f>(550+66)/1.1</f>
        <v/>
      </c>
    </row>
    <row r="533" hidden="1" customFormat="1" s="93">
      <c r="B533" s="127" t="n">
        <v>43841</v>
      </c>
      <c r="C533" s="93">
        <f>TEXT(B533,"aaa")</f>
        <v/>
      </c>
      <c r="D533" s="93" t="inlineStr">
        <is>
          <t>인스타그램(랄라블라)</t>
        </is>
      </c>
      <c r="E533" s="93" t="inlineStr">
        <is>
          <t>토너</t>
        </is>
      </c>
      <c r="K533" s="88" t="n">
        <v>25293</v>
      </c>
    </row>
    <row r="534" hidden="1" customFormat="1" s="93">
      <c r="B534" s="127" t="n">
        <v>43841</v>
      </c>
      <c r="C534" s="93">
        <f>TEXT(B534,"aaa")</f>
        <v/>
      </c>
      <c r="D534" s="93" t="inlineStr">
        <is>
          <t>인스타그램(블로그)</t>
        </is>
      </c>
      <c r="E534" s="93" t="inlineStr">
        <is>
          <t>토너</t>
        </is>
      </c>
      <c r="K534" s="88" t="n">
        <v>53180</v>
      </c>
    </row>
    <row r="535" hidden="1" customFormat="1" s="93">
      <c r="B535" s="127" t="n">
        <v>43841</v>
      </c>
      <c r="C535" s="93">
        <f>TEXT(B535,"aaa")</f>
        <v/>
      </c>
      <c r="D535" s="93" t="inlineStr">
        <is>
          <t>인스타그램(전환)</t>
        </is>
      </c>
      <c r="E535" s="93" t="inlineStr">
        <is>
          <t>토너</t>
        </is>
      </c>
      <c r="K535" s="88" t="n">
        <v>536188</v>
      </c>
    </row>
    <row r="536" hidden="1" customFormat="1" s="93">
      <c r="B536" s="127" t="n">
        <v>43841</v>
      </c>
      <c r="C536" s="93">
        <f>TEXT(B536,"aaa")</f>
        <v/>
      </c>
      <c r="D536" s="93" t="inlineStr">
        <is>
          <t>네이버 브랜드검색</t>
        </is>
      </c>
      <c r="E536" s="93" t="inlineStr">
        <is>
          <t>토너</t>
        </is>
      </c>
      <c r="K536" s="88" t="n">
        <v>40000</v>
      </c>
    </row>
    <row r="537" hidden="1" customFormat="1" s="93">
      <c r="B537" s="127" t="n">
        <v>43841</v>
      </c>
      <c r="C537" s="93">
        <f>TEXT(B537,"aaa")</f>
        <v/>
      </c>
      <c r="D537" s="93" t="inlineStr">
        <is>
          <t>네이버 쇼핑검색</t>
        </is>
      </c>
      <c r="E537" s="93" t="inlineStr">
        <is>
          <t>토너</t>
        </is>
      </c>
      <c r="K537" s="88">
        <f>16269/1.1</f>
        <v/>
      </c>
    </row>
    <row r="538" hidden="1" customFormat="1" s="93">
      <c r="B538" s="127" t="n">
        <v>43842</v>
      </c>
      <c r="C538" s="93">
        <f>TEXT(B538,"aaa")</f>
        <v/>
      </c>
      <c r="D538" s="93" t="inlineStr">
        <is>
          <t>인스타그램(랄라블라)</t>
        </is>
      </c>
      <c r="E538" s="93" t="inlineStr">
        <is>
          <t>토너</t>
        </is>
      </c>
      <c r="K538" s="88" t="n">
        <v>25102</v>
      </c>
    </row>
    <row r="539" hidden="1" customFormat="1" s="93">
      <c r="B539" s="127" t="n">
        <v>43842</v>
      </c>
      <c r="C539" s="93">
        <f>TEXT(B539,"aaa")</f>
        <v/>
      </c>
      <c r="D539" s="93" t="inlineStr">
        <is>
          <t>인스타그램(블로그)</t>
        </is>
      </c>
      <c r="E539" s="93" t="inlineStr">
        <is>
          <t>토너</t>
        </is>
      </c>
      <c r="K539" s="88" t="n">
        <v>50229</v>
      </c>
    </row>
    <row r="540" hidden="1" customFormat="1" s="93">
      <c r="B540" s="127" t="n">
        <v>43842</v>
      </c>
      <c r="C540" s="93">
        <f>TEXT(B540,"aaa")</f>
        <v/>
      </c>
      <c r="D540" s="93" t="inlineStr">
        <is>
          <t>인스타그램(전환)</t>
        </is>
      </c>
      <c r="E540" s="93" t="inlineStr">
        <is>
          <t>토너</t>
        </is>
      </c>
      <c r="K540" s="88" t="n">
        <v>502252</v>
      </c>
    </row>
    <row r="541" hidden="1" customFormat="1" s="93">
      <c r="B541" s="127" t="n">
        <v>43842</v>
      </c>
      <c r="C541" s="93">
        <f>TEXT(B541,"aaa")</f>
        <v/>
      </c>
      <c r="D541" s="93" t="inlineStr">
        <is>
          <t>네이버 브랜드검색</t>
        </is>
      </c>
      <c r="E541" s="93" t="inlineStr">
        <is>
          <t>토너</t>
        </is>
      </c>
      <c r="K541" s="88" t="n">
        <v>40000</v>
      </c>
    </row>
    <row r="542" hidden="1" customFormat="1" s="93">
      <c r="B542" s="127" t="n">
        <v>43842</v>
      </c>
      <c r="C542" s="93">
        <f>TEXT(B542,"aaa")</f>
        <v/>
      </c>
      <c r="D542" s="93" t="inlineStr">
        <is>
          <t>네이버 쇼핑검색</t>
        </is>
      </c>
      <c r="E542" s="93" t="inlineStr">
        <is>
          <t>토너</t>
        </is>
      </c>
      <c r="K542" s="88">
        <f>36300/1.1</f>
        <v/>
      </c>
    </row>
    <row r="543" hidden="1" customFormat="1" s="93">
      <c r="B543" s="127" t="n">
        <v>43843</v>
      </c>
      <c r="C543" s="93">
        <f>TEXT(B543,"aaa")</f>
        <v/>
      </c>
      <c r="D543" s="93" t="inlineStr">
        <is>
          <t>인스타그램(랄라블라)</t>
        </is>
      </c>
      <c r="E543" s="93" t="inlineStr">
        <is>
          <t>토너</t>
        </is>
      </c>
      <c r="K543" s="88" t="n">
        <v>24749</v>
      </c>
    </row>
    <row r="544" hidden="1" customFormat="1" s="93">
      <c r="B544" s="127" t="n">
        <v>43843</v>
      </c>
      <c r="C544" s="93">
        <f>TEXT(B544,"aaa")</f>
        <v/>
      </c>
      <c r="D544" s="93" t="inlineStr">
        <is>
          <t>인스타그램(블로그)</t>
        </is>
      </c>
      <c r="E544" s="93" t="inlineStr">
        <is>
          <t>토너</t>
        </is>
      </c>
      <c r="K544" s="88" t="n">
        <v>48691</v>
      </c>
    </row>
    <row r="545" hidden="1" customFormat="1" s="93">
      <c r="B545" s="127" t="n">
        <v>43843</v>
      </c>
      <c r="C545" s="93">
        <f>TEXT(B545,"aaa")</f>
        <v/>
      </c>
      <c r="D545" s="93" t="inlineStr">
        <is>
          <t>인스타그램(전환)</t>
        </is>
      </c>
      <c r="E545" s="93" t="inlineStr">
        <is>
          <t>토너</t>
        </is>
      </c>
      <c r="K545" s="88" t="n">
        <v>481370</v>
      </c>
    </row>
    <row r="546" hidden="1" customFormat="1" s="93">
      <c r="B546" s="127" t="n">
        <v>43843</v>
      </c>
      <c r="C546" s="93">
        <f>TEXT(B546,"aaa")</f>
        <v/>
      </c>
      <c r="D546" s="93" t="inlineStr">
        <is>
          <t>네이버 브랜드검색</t>
        </is>
      </c>
      <c r="E546" s="93" t="inlineStr">
        <is>
          <t>토너</t>
        </is>
      </c>
      <c r="K546" s="88" t="n">
        <v>40000</v>
      </c>
    </row>
    <row r="547" hidden="1" customFormat="1" s="93">
      <c r="B547" s="127" t="n">
        <v>43843</v>
      </c>
      <c r="C547" s="93">
        <f>TEXT(B547,"aaa")</f>
        <v/>
      </c>
      <c r="D547" s="93" t="inlineStr">
        <is>
          <t>네이버 쇼핑검색</t>
        </is>
      </c>
      <c r="E547" s="93" t="inlineStr">
        <is>
          <t>토너</t>
        </is>
      </c>
      <c r="K547" s="88">
        <f>89980/1.1</f>
        <v/>
      </c>
    </row>
    <row r="548" hidden="1" customFormat="1" s="93">
      <c r="B548" s="127" t="n">
        <v>43843</v>
      </c>
      <c r="C548" s="93">
        <f>TEXT(B548,"aaa")</f>
        <v/>
      </c>
      <c r="D548" s="93" t="inlineStr">
        <is>
          <t>SMS</t>
        </is>
      </c>
      <c r="E548" s="93" t="inlineStr">
        <is>
          <t>토너</t>
        </is>
      </c>
      <c r="G548" s="93" t="inlineStr">
        <is>
          <t>재구매의사 테스트</t>
        </is>
      </c>
      <c r="K548" s="88">
        <f>70</f>
        <v/>
      </c>
    </row>
    <row r="549" hidden="1" customFormat="1" s="93">
      <c r="B549" s="127" t="n">
        <v>43843</v>
      </c>
      <c r="C549" s="93">
        <f>TEXT(B549,"aaa")</f>
        <v/>
      </c>
      <c r="D549" s="93" t="inlineStr">
        <is>
          <t>SMS</t>
        </is>
      </c>
      <c r="E549" s="93" t="inlineStr">
        <is>
          <t>토너</t>
        </is>
      </c>
      <c r="G549" s="93" t="inlineStr">
        <is>
          <t>재구매의사</t>
        </is>
      </c>
      <c r="K549" s="88">
        <f>243*70</f>
        <v/>
      </c>
    </row>
    <row r="550" hidden="1" customFormat="1" s="93">
      <c r="B550" s="127" t="n">
        <v>43844</v>
      </c>
      <c r="C550" s="93">
        <f>TEXT(B550,"aaa")</f>
        <v/>
      </c>
      <c r="D550" s="93" t="inlineStr">
        <is>
          <t>인스타그램(랄라블라)</t>
        </is>
      </c>
      <c r="E550" s="93" t="inlineStr">
        <is>
          <t>토너</t>
        </is>
      </c>
      <c r="K550" s="88" t="n">
        <v>24810</v>
      </c>
    </row>
    <row r="551" hidden="1" customFormat="1" s="93">
      <c r="B551" s="127" t="n">
        <v>43844</v>
      </c>
      <c r="C551" s="93">
        <f>TEXT(B551,"aaa")</f>
        <v/>
      </c>
      <c r="D551" s="93" t="inlineStr">
        <is>
          <t>인스타그램(블로그)</t>
        </is>
      </c>
      <c r="E551" s="93" t="inlineStr">
        <is>
          <t>토너</t>
        </is>
      </c>
      <c r="K551" s="88" t="n">
        <v>49247</v>
      </c>
    </row>
    <row r="552" hidden="1" customFormat="1" s="93">
      <c r="B552" s="127" t="n">
        <v>43844</v>
      </c>
      <c r="C552" s="93">
        <f>TEXT(B552,"aaa")</f>
        <v/>
      </c>
      <c r="D552" s="93" t="inlineStr">
        <is>
          <t>인스타그램(전환)</t>
        </is>
      </c>
      <c r="E552" s="93" t="inlineStr">
        <is>
          <t>토너</t>
        </is>
      </c>
      <c r="K552" s="88" t="n">
        <v>604360</v>
      </c>
    </row>
    <row r="553" hidden="1" customFormat="1" s="93">
      <c r="B553" s="127" t="n">
        <v>43844</v>
      </c>
      <c r="C553" s="93">
        <f>TEXT(B553,"aaa")</f>
        <v/>
      </c>
      <c r="D553" s="93" t="inlineStr">
        <is>
          <t>네이버 브랜드검색</t>
        </is>
      </c>
      <c r="E553" s="93" t="inlineStr">
        <is>
          <t>토너</t>
        </is>
      </c>
      <c r="K553" s="88" t="n">
        <v>40000</v>
      </c>
    </row>
    <row r="554" hidden="1" customFormat="1" s="93">
      <c r="B554" s="127" t="n">
        <v>43844</v>
      </c>
      <c r="C554" s="93">
        <f>TEXT(B554,"aaa")</f>
        <v/>
      </c>
      <c r="D554" s="93" t="inlineStr">
        <is>
          <t>네이버 쇼핑검색</t>
        </is>
      </c>
      <c r="E554" s="93" t="inlineStr">
        <is>
          <t>토너</t>
        </is>
      </c>
      <c r="K554" s="88">
        <f>33880/1.1</f>
        <v/>
      </c>
    </row>
    <row r="555" hidden="1" customFormat="1" s="93">
      <c r="B555" s="127" t="n">
        <v>43844</v>
      </c>
      <c r="C555" s="93">
        <f>TEXT(B555,"aaa")</f>
        <v/>
      </c>
      <c r="D555" s="93" t="inlineStr">
        <is>
          <t>SMS</t>
        </is>
      </c>
      <c r="E555" s="93" t="inlineStr">
        <is>
          <t>토너</t>
        </is>
      </c>
      <c r="G555" s="93" t="inlineStr">
        <is>
          <t>재구매의사</t>
        </is>
      </c>
      <c r="K555" s="88">
        <f>332*70</f>
        <v/>
      </c>
    </row>
    <row r="556" hidden="1" customFormat="1" s="93">
      <c r="B556" s="127" t="n">
        <v>43844</v>
      </c>
      <c r="C556" s="93">
        <f>TEXT(B556,"aaa")</f>
        <v/>
      </c>
      <c r="D556" s="93" t="inlineStr">
        <is>
          <t>SMS</t>
        </is>
      </c>
      <c r="E556" s="93" t="inlineStr">
        <is>
          <t>토너</t>
        </is>
      </c>
      <c r="G556" s="93" t="inlineStr">
        <is>
          <t>블로그 작성 유도</t>
        </is>
      </c>
      <c r="K556" s="88">
        <f>11*70</f>
        <v/>
      </c>
    </row>
    <row r="557" hidden="1" customFormat="1" s="93">
      <c r="B557" s="127" t="n">
        <v>43845</v>
      </c>
      <c r="C557" s="93">
        <f>TEXT(B557,"aaa")</f>
        <v/>
      </c>
      <c r="D557" s="93" t="inlineStr">
        <is>
          <t>인스타그램(랄라블라)</t>
        </is>
      </c>
      <c r="E557" s="93" t="inlineStr">
        <is>
          <t>토너</t>
        </is>
      </c>
      <c r="K557" s="88" t="n">
        <v>24404</v>
      </c>
    </row>
    <row r="558" hidden="1" customFormat="1" s="93">
      <c r="B558" s="127" t="n">
        <v>43845</v>
      </c>
      <c r="C558" s="93">
        <f>TEXT(B558,"aaa")</f>
        <v/>
      </c>
      <c r="D558" s="93" t="inlineStr">
        <is>
          <t>인스타그램(블로그)</t>
        </is>
      </c>
      <c r="E558" s="93" t="inlineStr">
        <is>
          <t>토너</t>
        </is>
      </c>
      <c r="K558" s="88" t="n">
        <v>50234</v>
      </c>
    </row>
    <row r="559" hidden="1" customFormat="1" s="93">
      <c r="B559" s="127" t="n">
        <v>43845</v>
      </c>
      <c r="C559" s="93">
        <f>TEXT(B559,"aaa")</f>
        <v/>
      </c>
      <c r="D559" s="93" t="inlineStr">
        <is>
          <t>인스타그램(전환)</t>
        </is>
      </c>
      <c r="E559" s="93" t="inlineStr">
        <is>
          <t>토너</t>
        </is>
      </c>
      <c r="K559" s="88" t="n">
        <v>684990</v>
      </c>
    </row>
    <row r="560" hidden="1" customFormat="1" s="93">
      <c r="B560" s="127" t="n">
        <v>43845</v>
      </c>
      <c r="C560" s="93">
        <f>TEXT(B560,"aaa")</f>
        <v/>
      </c>
      <c r="D560" s="93" t="inlineStr">
        <is>
          <t>네이버 브랜드검색</t>
        </is>
      </c>
      <c r="E560" s="93" t="inlineStr">
        <is>
          <t>토너</t>
        </is>
      </c>
      <c r="K560" s="88" t="n">
        <v>40000</v>
      </c>
    </row>
    <row r="561" hidden="1" customFormat="1" s="93">
      <c r="B561" s="127" t="n">
        <v>43845</v>
      </c>
      <c r="C561" s="93">
        <f>TEXT(B561,"aaa")</f>
        <v/>
      </c>
      <c r="D561" s="93" t="inlineStr">
        <is>
          <t>네이버 쇼핑검색</t>
        </is>
      </c>
      <c r="E561" s="93" t="inlineStr">
        <is>
          <t>토너</t>
        </is>
      </c>
      <c r="K561" s="88">
        <f>19140/1.1</f>
        <v/>
      </c>
    </row>
    <row r="562" hidden="1" customFormat="1" s="93">
      <c r="B562" s="127" t="n">
        <v>43846</v>
      </c>
      <c r="C562" s="93">
        <f>TEXT(B562,"aaa")</f>
        <v/>
      </c>
      <c r="D562" s="93" t="inlineStr">
        <is>
          <t>인스타그램(랄라블라)</t>
        </is>
      </c>
      <c r="E562" s="93" t="inlineStr">
        <is>
          <t>토너</t>
        </is>
      </c>
      <c r="K562" s="88" t="n">
        <v>25351</v>
      </c>
    </row>
    <row r="563" hidden="1" customFormat="1" s="93">
      <c r="B563" s="127" t="n">
        <v>43846</v>
      </c>
      <c r="C563" s="93">
        <f>TEXT(B563,"aaa")</f>
        <v/>
      </c>
      <c r="D563" s="93" t="inlineStr">
        <is>
          <t>인스타그램(블로그)</t>
        </is>
      </c>
      <c r="E563" s="93" t="inlineStr">
        <is>
          <t>토너</t>
        </is>
      </c>
      <c r="K563" s="88" t="n">
        <v>49365</v>
      </c>
    </row>
    <row r="564" hidden="1" customFormat="1" s="93">
      <c r="B564" s="127" t="n">
        <v>43846</v>
      </c>
      <c r="C564" s="93">
        <f>TEXT(B564,"aaa")</f>
        <v/>
      </c>
      <c r="D564" s="93" t="inlineStr">
        <is>
          <t>인스타그램(전환)</t>
        </is>
      </c>
      <c r="E564" s="93" t="inlineStr">
        <is>
          <t>토너</t>
        </is>
      </c>
      <c r="K564" s="88" t="n">
        <v>553775</v>
      </c>
    </row>
    <row r="565" hidden="1" customFormat="1" s="93">
      <c r="B565" s="127" t="n">
        <v>43846</v>
      </c>
      <c r="C565" s="93">
        <f>TEXT(B565,"aaa")</f>
        <v/>
      </c>
      <c r="D565" s="93" t="inlineStr">
        <is>
          <t>네이버 브랜드검색</t>
        </is>
      </c>
      <c r="E565" s="93" t="inlineStr">
        <is>
          <t>토너</t>
        </is>
      </c>
      <c r="K565" s="88" t="n">
        <v>40000</v>
      </c>
    </row>
    <row r="566" hidden="1" customFormat="1" s="93">
      <c r="B566" s="127" t="n">
        <v>43846</v>
      </c>
      <c r="C566" s="93">
        <f>TEXT(B566,"aaa")</f>
        <v/>
      </c>
      <c r="D566" s="93" t="inlineStr">
        <is>
          <t>네이버 쇼핑검색</t>
        </is>
      </c>
      <c r="E566" s="93" t="inlineStr">
        <is>
          <t>토너</t>
        </is>
      </c>
      <c r="K566" s="88">
        <f>14520/1.1</f>
        <v/>
      </c>
    </row>
    <row r="567" hidden="1" customFormat="1" s="93">
      <c r="B567" s="127" t="n">
        <v>43847</v>
      </c>
      <c r="C567" s="93">
        <f>TEXT(B567,"aaa")</f>
        <v/>
      </c>
      <c r="D567" s="93" t="inlineStr">
        <is>
          <t>인스타그램(랄라블라)</t>
        </is>
      </c>
      <c r="E567" s="93" t="inlineStr">
        <is>
          <t>토너</t>
        </is>
      </c>
      <c r="K567" s="88" t="n">
        <v>25200</v>
      </c>
    </row>
    <row r="568" hidden="1" customFormat="1" s="93">
      <c r="B568" s="127" t="n">
        <v>43847</v>
      </c>
      <c r="C568" s="93">
        <f>TEXT(B568,"aaa")</f>
        <v/>
      </c>
      <c r="D568" s="93" t="inlineStr">
        <is>
          <t>인스타그램(블로그)</t>
        </is>
      </c>
      <c r="E568" s="93" t="inlineStr">
        <is>
          <t>토너</t>
        </is>
      </c>
      <c r="K568" s="88" t="n">
        <v>49280</v>
      </c>
    </row>
    <row r="569" hidden="1" customFormat="1" s="93">
      <c r="B569" s="127" t="n">
        <v>43847</v>
      </c>
      <c r="C569" s="93">
        <f>TEXT(B569,"aaa")</f>
        <v/>
      </c>
      <c r="D569" s="93" t="inlineStr">
        <is>
          <t>인스타그램(전환)</t>
        </is>
      </c>
      <c r="E569" s="93" t="inlineStr">
        <is>
          <t>토너</t>
        </is>
      </c>
      <c r="K569" s="88" t="n">
        <v>465220</v>
      </c>
    </row>
    <row r="570" hidden="1" customFormat="1" s="93">
      <c r="B570" s="127" t="n">
        <v>43847</v>
      </c>
      <c r="C570" s="93">
        <f>TEXT(B570,"aaa")</f>
        <v/>
      </c>
      <c r="D570" s="93" t="inlineStr">
        <is>
          <t>네이버 브랜드검색</t>
        </is>
      </c>
      <c r="E570" s="93" t="inlineStr">
        <is>
          <t>토너</t>
        </is>
      </c>
      <c r="K570" s="88" t="n">
        <v>40000</v>
      </c>
    </row>
    <row r="571" hidden="1" customFormat="1" s="93">
      <c r="B571" s="127" t="n">
        <v>43847</v>
      </c>
      <c r="C571" s="93">
        <f>TEXT(B571,"aaa")</f>
        <v/>
      </c>
      <c r="D571" s="93" t="inlineStr">
        <is>
          <t>네이버 쇼핑검색</t>
        </is>
      </c>
      <c r="E571" s="93" t="inlineStr">
        <is>
          <t>토너</t>
        </is>
      </c>
      <c r="K571" s="88">
        <f>15620/1.1</f>
        <v/>
      </c>
    </row>
    <row r="572" hidden="1" customFormat="1" s="93">
      <c r="B572" s="127" t="n">
        <v>43848</v>
      </c>
      <c r="C572" s="93">
        <f>TEXT(B572,"aaa")</f>
        <v/>
      </c>
      <c r="D572" s="93" t="inlineStr">
        <is>
          <t>인스타그램(랄라블라)</t>
        </is>
      </c>
      <c r="E572" s="93" t="inlineStr">
        <is>
          <t>토너</t>
        </is>
      </c>
      <c r="K572" s="88" t="n">
        <v>25384</v>
      </c>
    </row>
    <row r="573" hidden="1" customFormat="1" s="93">
      <c r="B573" s="127" t="n">
        <v>43848</v>
      </c>
      <c r="C573" s="93">
        <f>TEXT(B573,"aaa")</f>
        <v/>
      </c>
      <c r="D573" s="93" t="inlineStr">
        <is>
          <t>인스타그램(블로그)</t>
        </is>
      </c>
      <c r="E573" s="93" t="inlineStr">
        <is>
          <t>토너</t>
        </is>
      </c>
      <c r="K573" s="88" t="n">
        <v>52954</v>
      </c>
    </row>
    <row r="574" hidden="1" customFormat="1" s="93">
      <c r="B574" s="127" t="n">
        <v>43848</v>
      </c>
      <c r="C574" s="93">
        <f>TEXT(B574,"aaa")</f>
        <v/>
      </c>
      <c r="D574" s="93" t="inlineStr">
        <is>
          <t>인스타그램(전환)</t>
        </is>
      </c>
      <c r="E574" s="93" t="inlineStr">
        <is>
          <t>토너</t>
        </is>
      </c>
      <c r="K574" s="88" t="n">
        <v>498379</v>
      </c>
    </row>
    <row r="575" hidden="1" customFormat="1" s="93">
      <c r="B575" s="127" t="n">
        <v>43848</v>
      </c>
      <c r="C575" s="93">
        <f>TEXT(B575,"aaa")</f>
        <v/>
      </c>
      <c r="D575" s="93" t="inlineStr">
        <is>
          <t>네이버 브랜드검색</t>
        </is>
      </c>
      <c r="E575" s="93" t="inlineStr">
        <is>
          <t>토너</t>
        </is>
      </c>
      <c r="K575" s="88" t="n">
        <v>40000</v>
      </c>
    </row>
    <row r="576" hidden="1" customFormat="1" s="93">
      <c r="B576" s="127" t="n">
        <v>43848</v>
      </c>
      <c r="C576" s="93">
        <f>TEXT(B576,"aaa")</f>
        <v/>
      </c>
      <c r="D576" s="93" t="inlineStr">
        <is>
          <t>네이버 쇼핑검색</t>
        </is>
      </c>
      <c r="E576" s="93" t="inlineStr">
        <is>
          <t>토너</t>
        </is>
      </c>
      <c r="K576" s="88">
        <f>9900/1.1</f>
        <v/>
      </c>
    </row>
    <row r="577" hidden="1" customFormat="1" s="93">
      <c r="B577" s="127" t="n">
        <v>43849</v>
      </c>
      <c r="C577" s="93">
        <f>TEXT(B577,"aaa")</f>
        <v/>
      </c>
      <c r="D577" s="93" t="inlineStr">
        <is>
          <t>인스타그램(랄라블라)</t>
        </is>
      </c>
      <c r="E577" s="93" t="inlineStr">
        <is>
          <t>토너</t>
        </is>
      </c>
      <c r="K577" s="88" t="n">
        <v>25032</v>
      </c>
    </row>
    <row r="578" hidden="1" customFormat="1" s="93">
      <c r="B578" s="127" t="n">
        <v>43849</v>
      </c>
      <c r="C578" s="93">
        <f>TEXT(B578,"aaa")</f>
        <v/>
      </c>
      <c r="D578" s="93" t="inlineStr">
        <is>
          <t>인스타그램(블로그)</t>
        </is>
      </c>
      <c r="E578" s="93" t="inlineStr">
        <is>
          <t>토너</t>
        </is>
      </c>
      <c r="K578" s="88" t="n">
        <v>50287</v>
      </c>
    </row>
    <row r="579" hidden="1" customFormat="1" s="93">
      <c r="B579" s="127" t="n">
        <v>43849</v>
      </c>
      <c r="C579" s="93">
        <f>TEXT(B579,"aaa")</f>
        <v/>
      </c>
      <c r="D579" s="93" t="inlineStr">
        <is>
          <t>인스타그램(전환)</t>
        </is>
      </c>
      <c r="E579" s="93" t="inlineStr">
        <is>
          <t>토너</t>
        </is>
      </c>
      <c r="K579" s="88" t="n">
        <v>501252</v>
      </c>
    </row>
    <row r="580" hidden="1" customFormat="1" s="93">
      <c r="B580" s="127" t="n">
        <v>43849</v>
      </c>
      <c r="C580" s="93">
        <f>TEXT(B580,"aaa")</f>
        <v/>
      </c>
      <c r="D580" s="93" t="inlineStr">
        <is>
          <t>네이버 브랜드검색</t>
        </is>
      </c>
      <c r="E580" s="93" t="inlineStr">
        <is>
          <t>토너</t>
        </is>
      </c>
      <c r="K580" s="88" t="n">
        <v>40000</v>
      </c>
    </row>
    <row r="581" hidden="1" customFormat="1" s="93">
      <c r="B581" s="127" t="n">
        <v>43849</v>
      </c>
      <c r="C581" s="93">
        <f>TEXT(B581,"aaa")</f>
        <v/>
      </c>
      <c r="D581" s="93" t="inlineStr">
        <is>
          <t>네이버 쇼핑검색</t>
        </is>
      </c>
      <c r="E581" s="93" t="inlineStr">
        <is>
          <t>토너</t>
        </is>
      </c>
      <c r="K581" s="88">
        <f>9680/1.1</f>
        <v/>
      </c>
    </row>
    <row r="582" hidden="1" customFormat="1" s="93">
      <c r="B582" s="127" t="n">
        <v>43850</v>
      </c>
      <c r="C582" s="93">
        <f>TEXT(B582,"aaa")</f>
        <v/>
      </c>
      <c r="D582" s="93" t="inlineStr">
        <is>
          <t>인스타그램(랄라블라)</t>
        </is>
      </c>
      <c r="E582" s="93" t="inlineStr">
        <is>
          <t>토너</t>
        </is>
      </c>
      <c r="K582" s="88" t="n">
        <v>24943</v>
      </c>
    </row>
    <row r="583" hidden="1" customFormat="1" s="93">
      <c r="B583" s="127" t="n">
        <v>43850</v>
      </c>
      <c r="C583" s="93">
        <f>TEXT(B583,"aaa")</f>
        <v/>
      </c>
      <c r="D583" s="93" t="inlineStr">
        <is>
          <t>인스타그램(블로그)</t>
        </is>
      </c>
      <c r="E583" s="93" t="inlineStr">
        <is>
          <t>토너</t>
        </is>
      </c>
      <c r="K583" s="88" t="n">
        <v>48673</v>
      </c>
    </row>
    <row r="584" hidden="1" customFormat="1" s="93">
      <c r="B584" s="127" t="n">
        <v>43850</v>
      </c>
      <c r="C584" s="93">
        <f>TEXT(B584,"aaa")</f>
        <v/>
      </c>
      <c r="D584" s="93" t="inlineStr">
        <is>
          <t>인스타그램(전환)</t>
        </is>
      </c>
      <c r="E584" s="93" t="inlineStr">
        <is>
          <t>토너</t>
        </is>
      </c>
      <c r="K584" s="88" t="n">
        <v>480127</v>
      </c>
    </row>
    <row r="585" hidden="1" customFormat="1" s="93">
      <c r="B585" s="127" t="n">
        <v>43850</v>
      </c>
      <c r="C585" s="93">
        <f>TEXT(B585,"aaa")</f>
        <v/>
      </c>
      <c r="D585" s="93" t="inlineStr">
        <is>
          <t>네이버 브랜드검색</t>
        </is>
      </c>
      <c r="E585" s="93" t="inlineStr">
        <is>
          <t>토너</t>
        </is>
      </c>
      <c r="K585" s="88" t="n">
        <v>40000</v>
      </c>
    </row>
    <row r="586" hidden="1" customFormat="1" s="93">
      <c r="B586" s="127" t="n">
        <v>43850</v>
      </c>
      <c r="C586" s="93">
        <f>TEXT(B586,"aaa")</f>
        <v/>
      </c>
      <c r="D586" s="93" t="inlineStr">
        <is>
          <t>네이버 쇼핑검색</t>
        </is>
      </c>
      <c r="E586" s="93" t="inlineStr">
        <is>
          <t>토너</t>
        </is>
      </c>
      <c r="K586" s="88">
        <f>8327/1.1</f>
        <v/>
      </c>
    </row>
    <row r="587" hidden="1" customFormat="1" s="93">
      <c r="B587" s="127" t="n">
        <v>43851</v>
      </c>
      <c r="C587" s="93">
        <f>TEXT(B587,"aaa")</f>
        <v/>
      </c>
      <c r="D587" s="93" t="inlineStr">
        <is>
          <t>인스타그램(랄라블라)</t>
        </is>
      </c>
      <c r="E587" s="93" t="inlineStr">
        <is>
          <t>토너</t>
        </is>
      </c>
      <c r="K587" s="88" t="n">
        <v>25062</v>
      </c>
    </row>
    <row r="588" hidden="1" customFormat="1" s="93">
      <c r="B588" s="127" t="n">
        <v>43851</v>
      </c>
      <c r="C588" s="93">
        <f>TEXT(B588,"aaa")</f>
        <v/>
      </c>
      <c r="D588" s="93" t="inlineStr">
        <is>
          <t>인스타그램(블로그)</t>
        </is>
      </c>
      <c r="E588" s="93" t="inlineStr">
        <is>
          <t>토너</t>
        </is>
      </c>
      <c r="K588" s="88" t="n">
        <v>48795</v>
      </c>
    </row>
    <row r="589" hidden="1" customFormat="1" s="93">
      <c r="B589" s="127" t="n">
        <v>43851</v>
      </c>
      <c r="C589" s="93">
        <f>TEXT(B589,"aaa")</f>
        <v/>
      </c>
      <c r="D589" s="93" t="inlineStr">
        <is>
          <t>인스타그램(전환)</t>
        </is>
      </c>
      <c r="E589" s="93" t="inlineStr">
        <is>
          <t>토너</t>
        </is>
      </c>
      <c r="K589" s="88" t="n">
        <v>499793</v>
      </c>
    </row>
    <row r="590" hidden="1" customFormat="1" s="93">
      <c r="B590" s="127" t="n">
        <v>43851</v>
      </c>
      <c r="C590" s="93">
        <f>TEXT(B590,"aaa")</f>
        <v/>
      </c>
      <c r="D590" s="93" t="inlineStr">
        <is>
          <t>네이버 브랜드검색</t>
        </is>
      </c>
      <c r="E590" s="93" t="inlineStr">
        <is>
          <t>토너</t>
        </is>
      </c>
      <c r="K590" s="88" t="n">
        <v>40000</v>
      </c>
    </row>
    <row r="591" hidden="1" customFormat="1" s="93">
      <c r="B591" s="127" t="n">
        <v>43851</v>
      </c>
      <c r="C591" s="93">
        <f>TEXT(B591,"aaa")</f>
        <v/>
      </c>
      <c r="D591" s="93" t="inlineStr">
        <is>
          <t>네이버 쇼핑검색</t>
        </is>
      </c>
      <c r="E591" s="93" t="inlineStr">
        <is>
          <t>토너</t>
        </is>
      </c>
      <c r="K591" s="88">
        <f>2794/1.1</f>
        <v/>
      </c>
    </row>
    <row r="592" hidden="1" customFormat="1" s="93">
      <c r="B592" s="127" t="n">
        <v>43851</v>
      </c>
      <c r="C592" s="93">
        <f>TEXT(B592,"aaa")</f>
        <v/>
      </c>
      <c r="D592" s="93" t="inlineStr">
        <is>
          <t>SMS</t>
        </is>
      </c>
      <c r="E592" s="93" t="inlineStr">
        <is>
          <t>토너</t>
        </is>
      </c>
      <c r="G592" s="93" t="inlineStr">
        <is>
          <t>블로그 작성 유도</t>
        </is>
      </c>
      <c r="K592" s="88">
        <f>7*70</f>
        <v/>
      </c>
    </row>
    <row r="593" hidden="1" customFormat="1" s="93">
      <c r="B593" s="127" t="n">
        <v>43852</v>
      </c>
      <c r="C593" s="93">
        <f>TEXT(B593,"aaa")</f>
        <v/>
      </c>
      <c r="D593" s="93" t="inlineStr">
        <is>
          <t>인스타그램(랄라블라)</t>
        </is>
      </c>
      <c r="E593" s="93" t="inlineStr">
        <is>
          <t>토너</t>
        </is>
      </c>
      <c r="K593" s="88" t="n">
        <v>24888</v>
      </c>
    </row>
    <row r="594" hidden="1" customFormat="1" s="93">
      <c r="B594" s="127" t="n">
        <v>43852</v>
      </c>
      <c r="C594" s="93">
        <f>TEXT(B594,"aaa")</f>
        <v/>
      </c>
      <c r="D594" s="93" t="inlineStr">
        <is>
          <t>인스타그램(블로그)</t>
        </is>
      </c>
      <c r="E594" s="93" t="inlineStr">
        <is>
          <t>토너</t>
        </is>
      </c>
      <c r="K594" s="88" t="n">
        <v>48827</v>
      </c>
    </row>
    <row r="595" hidden="1" customFormat="1" s="93">
      <c r="B595" s="127" t="n">
        <v>43852</v>
      </c>
      <c r="C595" s="93">
        <f>TEXT(B595,"aaa")</f>
        <v/>
      </c>
      <c r="D595" s="93" t="inlineStr">
        <is>
          <t>인스타그램(전환)</t>
        </is>
      </c>
      <c r="E595" s="93" t="inlineStr">
        <is>
          <t>토너</t>
        </is>
      </c>
      <c r="K595" s="88" t="n">
        <v>490496</v>
      </c>
    </row>
    <row r="596" hidden="1" customFormat="1" s="93">
      <c r="B596" s="127" t="n">
        <v>43852</v>
      </c>
      <c r="C596" s="93">
        <f>TEXT(B596,"aaa")</f>
        <v/>
      </c>
      <c r="D596" s="93" t="inlineStr">
        <is>
          <t>네이버 브랜드검색</t>
        </is>
      </c>
      <c r="E596" s="93" t="inlineStr">
        <is>
          <t>토너</t>
        </is>
      </c>
      <c r="K596" s="88" t="n">
        <v>40000</v>
      </c>
    </row>
    <row r="597" hidden="1" customFormat="1" s="93">
      <c r="B597" s="127" t="n">
        <v>43852</v>
      </c>
      <c r="C597" s="93">
        <f>TEXT(B597,"aaa")</f>
        <v/>
      </c>
      <c r="D597" s="93" t="inlineStr">
        <is>
          <t>네이버 쇼핑검색</t>
        </is>
      </c>
      <c r="E597" s="93" t="inlineStr">
        <is>
          <t>토너</t>
        </is>
      </c>
      <c r="K597" s="88">
        <f>1826/1.1</f>
        <v/>
      </c>
    </row>
    <row r="598" hidden="1" customFormat="1" s="93">
      <c r="B598" s="127" t="n">
        <v>43853</v>
      </c>
      <c r="C598" s="93">
        <f>TEXT(B598,"aaa")</f>
        <v/>
      </c>
      <c r="D598" s="93" t="inlineStr">
        <is>
          <t>인스타그램(랄라블라)</t>
        </is>
      </c>
      <c r="E598" s="93" t="inlineStr">
        <is>
          <t>토너</t>
        </is>
      </c>
      <c r="K598" s="88" t="n">
        <v>25051</v>
      </c>
    </row>
    <row r="599" hidden="1" customFormat="1" s="93">
      <c r="B599" s="127" t="n">
        <v>43853</v>
      </c>
      <c r="C599" s="93">
        <f>TEXT(B599,"aaa")</f>
        <v/>
      </c>
      <c r="D599" s="93" t="inlineStr">
        <is>
          <t>인스타그램(블로그)</t>
        </is>
      </c>
      <c r="E599" s="93" t="inlineStr">
        <is>
          <t>토너</t>
        </is>
      </c>
      <c r="K599" s="88" t="n">
        <v>50576</v>
      </c>
    </row>
    <row r="600" hidden="1" customFormat="1" s="93">
      <c r="B600" s="127" t="n">
        <v>43853</v>
      </c>
      <c r="C600" s="93">
        <f>TEXT(B600,"aaa")</f>
        <v/>
      </c>
      <c r="D600" s="93" t="inlineStr">
        <is>
          <t>인스타그램(전환)</t>
        </is>
      </c>
      <c r="E600" s="93" t="inlineStr">
        <is>
          <t>토너</t>
        </is>
      </c>
      <c r="K600" s="88" t="n">
        <v>494002</v>
      </c>
    </row>
    <row r="601" hidden="1" customFormat="1" s="93">
      <c r="B601" s="127" t="n">
        <v>43853</v>
      </c>
      <c r="C601" s="93">
        <f>TEXT(B601,"aaa")</f>
        <v/>
      </c>
      <c r="D601" s="93" t="inlineStr">
        <is>
          <t>네이버 브랜드검색</t>
        </is>
      </c>
      <c r="E601" s="93" t="inlineStr">
        <is>
          <t>토너</t>
        </is>
      </c>
      <c r="K601" s="88" t="n">
        <v>40000</v>
      </c>
    </row>
    <row r="602" hidden="1" customFormat="1" s="93">
      <c r="B602" s="127" t="n">
        <v>43853</v>
      </c>
      <c r="C602" s="93">
        <f>TEXT(B602,"aaa")</f>
        <v/>
      </c>
      <c r="D602" s="93" t="inlineStr">
        <is>
          <t>네이버 쇼핑검색</t>
        </is>
      </c>
      <c r="E602" s="93" t="inlineStr">
        <is>
          <t>토너</t>
        </is>
      </c>
      <c r="K602" s="88">
        <f>1331/1.1</f>
        <v/>
      </c>
    </row>
    <row r="603" hidden="1" customFormat="1" s="93">
      <c r="B603" s="127" t="n">
        <v>43854</v>
      </c>
      <c r="C603" s="93">
        <f>TEXT(B603,"aaa")</f>
        <v/>
      </c>
      <c r="D603" s="93" t="inlineStr">
        <is>
          <t>인스타그램(랄라블라)</t>
        </is>
      </c>
      <c r="E603" s="93" t="inlineStr">
        <is>
          <t>토너</t>
        </is>
      </c>
      <c r="K603" s="88" t="n">
        <v>24730</v>
      </c>
    </row>
    <row r="604" hidden="1" customFormat="1" s="93">
      <c r="B604" s="127" t="n">
        <v>43854</v>
      </c>
      <c r="C604" s="93">
        <f>TEXT(B604,"aaa")</f>
        <v/>
      </c>
      <c r="D604" s="93" t="inlineStr">
        <is>
          <t>인스타그램(블로그)</t>
        </is>
      </c>
      <c r="E604" s="93" t="inlineStr">
        <is>
          <t>토너</t>
        </is>
      </c>
      <c r="K604" s="88" t="n">
        <v>51482</v>
      </c>
    </row>
    <row r="605" hidden="1" customFormat="1" s="93">
      <c r="B605" s="127" t="n">
        <v>43854</v>
      </c>
      <c r="C605" s="93">
        <f>TEXT(B605,"aaa")</f>
        <v/>
      </c>
      <c r="D605" s="93" t="inlineStr">
        <is>
          <t>인스타그램(전환)</t>
        </is>
      </c>
      <c r="E605" s="93" t="inlineStr">
        <is>
          <t>토너</t>
        </is>
      </c>
      <c r="K605" s="88" t="n">
        <v>517886</v>
      </c>
    </row>
    <row r="606" hidden="1" customFormat="1" s="93">
      <c r="B606" s="127" t="n">
        <v>43854</v>
      </c>
      <c r="C606" s="93">
        <f>TEXT(B606,"aaa")</f>
        <v/>
      </c>
      <c r="D606" s="93" t="inlineStr">
        <is>
          <t>네이버 브랜드검색</t>
        </is>
      </c>
      <c r="E606" s="93" t="inlineStr">
        <is>
          <t>토너</t>
        </is>
      </c>
      <c r="K606" s="88" t="n">
        <v>40000</v>
      </c>
    </row>
    <row r="607" hidden="1" customFormat="1" s="93">
      <c r="B607" s="127" t="n">
        <v>43854</v>
      </c>
      <c r="C607" s="93">
        <f>TEXT(B607,"aaa")</f>
        <v/>
      </c>
      <c r="D607" s="93" t="inlineStr">
        <is>
          <t>네이버 쇼핑검색</t>
        </is>
      </c>
      <c r="E607" s="93" t="inlineStr">
        <is>
          <t>토너</t>
        </is>
      </c>
      <c r="K607" s="88">
        <f>3476/1.1</f>
        <v/>
      </c>
    </row>
    <row r="608" hidden="1" customFormat="1" s="93">
      <c r="B608" s="127" t="n">
        <v>43855</v>
      </c>
      <c r="C608" s="93">
        <f>TEXT(B608,"aaa")</f>
        <v/>
      </c>
      <c r="D608" s="93" t="inlineStr">
        <is>
          <t>인스타그램(랄라블라)</t>
        </is>
      </c>
      <c r="E608" s="93" t="inlineStr">
        <is>
          <t>토너</t>
        </is>
      </c>
      <c r="K608" s="88" t="n">
        <v>25293</v>
      </c>
    </row>
    <row r="609" hidden="1" customFormat="1" s="93">
      <c r="B609" s="127" t="n">
        <v>43855</v>
      </c>
      <c r="C609" s="93">
        <f>TEXT(B609,"aaa")</f>
        <v/>
      </c>
      <c r="D609" s="93" t="inlineStr">
        <is>
          <t>인스타그램(블로그)</t>
        </is>
      </c>
      <c r="E609" s="93" t="inlineStr">
        <is>
          <t>토너</t>
        </is>
      </c>
      <c r="K609" s="88" t="n">
        <v>51360</v>
      </c>
    </row>
    <row r="610" hidden="1" customFormat="1" s="93">
      <c r="B610" s="127" t="n">
        <v>43855</v>
      </c>
      <c r="C610" s="93">
        <f>TEXT(B610,"aaa")</f>
        <v/>
      </c>
      <c r="D610" s="93" t="inlineStr">
        <is>
          <t>인스타그램(전환)</t>
        </is>
      </c>
      <c r="E610" s="93" t="inlineStr">
        <is>
          <t>토너</t>
        </is>
      </c>
      <c r="K610" s="88" t="n">
        <v>516444</v>
      </c>
    </row>
    <row r="611" hidden="1" customFormat="1" s="93">
      <c r="B611" s="127" t="n">
        <v>43855</v>
      </c>
      <c r="C611" s="93">
        <f>TEXT(B611,"aaa")</f>
        <v/>
      </c>
      <c r="D611" s="93" t="inlineStr">
        <is>
          <t>네이버 브랜드검색</t>
        </is>
      </c>
      <c r="E611" s="93" t="inlineStr">
        <is>
          <t>토너</t>
        </is>
      </c>
      <c r="K611" s="88" t="n">
        <v>40000</v>
      </c>
    </row>
    <row r="612" hidden="1" customFormat="1" s="93">
      <c r="B612" s="127" t="n">
        <v>43855</v>
      </c>
      <c r="C612" s="93">
        <f>TEXT(B612,"aaa")</f>
        <v/>
      </c>
      <c r="D612" s="93" t="inlineStr">
        <is>
          <t>네이버 쇼핑검색</t>
        </is>
      </c>
      <c r="E612" s="93" t="inlineStr">
        <is>
          <t>토너</t>
        </is>
      </c>
      <c r="K612" s="88">
        <f>4092/1.1</f>
        <v/>
      </c>
    </row>
    <row r="613" hidden="1" customFormat="1" s="93">
      <c r="B613" s="127" t="n">
        <v>43856</v>
      </c>
      <c r="C613" s="93">
        <f>TEXT(B613,"aaa")</f>
        <v/>
      </c>
      <c r="D613" s="93" t="inlineStr">
        <is>
          <t>인스타그램(랄라블라)</t>
        </is>
      </c>
      <c r="E613" s="93" t="inlineStr">
        <is>
          <t>토너</t>
        </is>
      </c>
      <c r="K613" s="88" t="n">
        <v>25052</v>
      </c>
    </row>
    <row r="614" hidden="1" customFormat="1" s="93">
      <c r="B614" s="127" t="n">
        <v>43856</v>
      </c>
      <c r="C614" s="93">
        <f>TEXT(B614,"aaa")</f>
        <v/>
      </c>
      <c r="D614" s="93" t="inlineStr">
        <is>
          <t>인스타그램(블로그)</t>
        </is>
      </c>
      <c r="E614" s="93" t="inlineStr">
        <is>
          <t>토너</t>
        </is>
      </c>
      <c r="K614" s="88" t="n">
        <v>50159</v>
      </c>
    </row>
    <row r="615" hidden="1" customFormat="1" s="93">
      <c r="B615" s="127" t="n">
        <v>43856</v>
      </c>
      <c r="C615" s="93">
        <f>TEXT(B615,"aaa")</f>
        <v/>
      </c>
      <c r="D615" s="93" t="inlineStr">
        <is>
          <t>인스타그램(전환)</t>
        </is>
      </c>
      <c r="E615" s="93" t="inlineStr">
        <is>
          <t>토너</t>
        </is>
      </c>
      <c r="K615" s="88" t="n">
        <v>593910</v>
      </c>
    </row>
    <row r="616" hidden="1" customFormat="1" s="93">
      <c r="B616" s="127" t="n">
        <v>43856</v>
      </c>
      <c r="C616" s="93">
        <f>TEXT(B616,"aaa")</f>
        <v/>
      </c>
      <c r="D616" s="93" t="inlineStr">
        <is>
          <t>네이버 브랜드검색</t>
        </is>
      </c>
      <c r="E616" s="93" t="inlineStr">
        <is>
          <t>토너</t>
        </is>
      </c>
      <c r="K616" s="88" t="n">
        <v>40000</v>
      </c>
    </row>
    <row r="617" hidden="1" customFormat="1" s="93">
      <c r="B617" s="127" t="n">
        <v>43856</v>
      </c>
      <c r="C617" s="93">
        <f>TEXT(B617,"aaa")</f>
        <v/>
      </c>
      <c r="D617" s="93" t="inlineStr">
        <is>
          <t>네이버 쇼핑검색</t>
        </is>
      </c>
      <c r="E617" s="93" t="inlineStr">
        <is>
          <t>토너</t>
        </is>
      </c>
      <c r="K617" s="88">
        <f>4246/1.1</f>
        <v/>
      </c>
    </row>
    <row r="618" hidden="1" customFormat="1" s="93">
      <c r="B618" s="127" t="n">
        <v>43857</v>
      </c>
      <c r="C618" s="93">
        <f>TEXT(B618,"aaa")</f>
        <v/>
      </c>
      <c r="D618" s="93" t="inlineStr">
        <is>
          <t>인스타그램(랄라블라)</t>
        </is>
      </c>
      <c r="E618" s="93" t="inlineStr">
        <is>
          <t>토너</t>
        </is>
      </c>
      <c r="K618" s="88" t="n">
        <v>25045</v>
      </c>
    </row>
    <row r="619" hidden="1" customFormat="1" s="93">
      <c r="B619" s="127" t="n">
        <v>43857</v>
      </c>
      <c r="C619" s="93">
        <f>TEXT(B619,"aaa")</f>
        <v/>
      </c>
      <c r="D619" s="93" t="inlineStr">
        <is>
          <t>인스타그램(블로그)</t>
        </is>
      </c>
      <c r="E619" s="93" t="inlineStr">
        <is>
          <t>토너</t>
        </is>
      </c>
      <c r="K619" s="88" t="n">
        <v>50158</v>
      </c>
    </row>
    <row r="620" hidden="1" customFormat="1" s="93">
      <c r="B620" s="127" t="n">
        <v>43857</v>
      </c>
      <c r="C620" s="93">
        <f>TEXT(B620,"aaa")</f>
        <v/>
      </c>
      <c r="D620" s="93" t="inlineStr">
        <is>
          <t>인스타그램(전환)</t>
        </is>
      </c>
      <c r="E620" s="93" t="inlineStr">
        <is>
          <t>토너</t>
        </is>
      </c>
      <c r="K620" s="88" t="n">
        <v>600972</v>
      </c>
    </row>
    <row r="621" hidden="1" customFormat="1" s="93">
      <c r="B621" s="127" t="n">
        <v>43857</v>
      </c>
      <c r="C621" s="93">
        <f>TEXT(B621,"aaa")</f>
        <v/>
      </c>
      <c r="D621" s="93" t="inlineStr">
        <is>
          <t>네이버 브랜드검색</t>
        </is>
      </c>
      <c r="E621" s="93" t="inlineStr">
        <is>
          <t>토너</t>
        </is>
      </c>
      <c r="K621" s="88" t="n">
        <v>40000</v>
      </c>
    </row>
    <row r="622" hidden="1" customFormat="1" s="93">
      <c r="B622" s="127" t="n">
        <v>43857</v>
      </c>
      <c r="C622" s="93">
        <f>TEXT(B622,"aaa")</f>
        <v/>
      </c>
      <c r="D622" s="93" t="inlineStr">
        <is>
          <t>네이버 쇼핑검색</t>
        </is>
      </c>
      <c r="E622" s="93" t="inlineStr">
        <is>
          <t>토너</t>
        </is>
      </c>
      <c r="K622" s="88">
        <f>5687/1.1</f>
        <v/>
      </c>
    </row>
    <row r="623" hidden="1" customFormat="1" s="93">
      <c r="B623" s="127" t="n">
        <v>43858</v>
      </c>
      <c r="C623" s="93">
        <f>TEXT(B623,"aaa")</f>
        <v/>
      </c>
      <c r="D623" s="93" t="inlineStr">
        <is>
          <t>인스타그램(랄라블라)</t>
        </is>
      </c>
      <c r="E623" s="93" t="inlineStr">
        <is>
          <t>토너</t>
        </is>
      </c>
      <c r="K623" s="88" t="n">
        <v>24487</v>
      </c>
    </row>
    <row r="624" hidden="1" customFormat="1" s="93">
      <c r="B624" s="127" t="n">
        <v>43858</v>
      </c>
      <c r="C624" s="93">
        <f>TEXT(B624,"aaa")</f>
        <v/>
      </c>
      <c r="D624" s="93" t="inlineStr">
        <is>
          <t>인스타그램(블로그)</t>
        </is>
      </c>
      <c r="E624" s="93" t="inlineStr">
        <is>
          <t>토너</t>
        </is>
      </c>
      <c r="K624" s="88" t="n">
        <v>48587</v>
      </c>
    </row>
    <row r="625" hidden="1" customFormat="1" s="93">
      <c r="B625" s="127" t="n">
        <v>43858</v>
      </c>
      <c r="C625" s="93">
        <f>TEXT(B625,"aaa")</f>
        <v/>
      </c>
      <c r="D625" s="93" t="inlineStr">
        <is>
          <t>인스타그램(전환)</t>
        </is>
      </c>
      <c r="E625" s="93" t="inlineStr">
        <is>
          <t>토너</t>
        </is>
      </c>
      <c r="K625" s="88" t="n">
        <v>686218</v>
      </c>
    </row>
    <row r="626" hidden="1" customFormat="1" s="93">
      <c r="B626" s="127" t="n">
        <v>43858</v>
      </c>
      <c r="C626" s="93">
        <f>TEXT(B626,"aaa")</f>
        <v/>
      </c>
      <c r="D626" s="93" t="inlineStr">
        <is>
          <t>네이버 브랜드검색</t>
        </is>
      </c>
      <c r="E626" s="93" t="inlineStr">
        <is>
          <t>토너</t>
        </is>
      </c>
      <c r="K626" s="88" t="n">
        <v>40000</v>
      </c>
    </row>
    <row r="627" hidden="1" customFormat="1" s="93">
      <c r="B627" s="127" t="n">
        <v>43858</v>
      </c>
      <c r="C627" s="93">
        <f>TEXT(B627,"aaa")</f>
        <v/>
      </c>
      <c r="D627" s="93" t="inlineStr">
        <is>
          <t>네이버 쇼핑검색</t>
        </is>
      </c>
      <c r="E627" s="93" t="inlineStr">
        <is>
          <t>토너</t>
        </is>
      </c>
      <c r="K627" s="88">
        <f>6281/1.1</f>
        <v/>
      </c>
    </row>
    <row r="628" hidden="1" customFormat="1" s="93">
      <c r="B628" s="127" t="n">
        <v>43858</v>
      </c>
      <c r="C628" s="93">
        <f>TEXT(B628,"aaa")</f>
        <v/>
      </c>
      <c r="D628" s="93" t="inlineStr">
        <is>
          <t>SMS</t>
        </is>
      </c>
      <c r="E628" s="93" t="inlineStr">
        <is>
          <t>토너</t>
        </is>
      </c>
      <c r="G628" s="93" t="inlineStr">
        <is>
          <t>블로그 작성 유도</t>
        </is>
      </c>
      <c r="K628" s="88">
        <f>4*70</f>
        <v/>
      </c>
    </row>
    <row r="629" hidden="1" customFormat="1" s="93">
      <c r="B629" s="127" t="n">
        <v>43859</v>
      </c>
      <c r="C629" s="93">
        <f>TEXT(B629,"aaa")</f>
        <v/>
      </c>
      <c r="D629" s="93" t="inlineStr">
        <is>
          <t>인스타그램(랄라블라)</t>
        </is>
      </c>
      <c r="E629" s="93" t="inlineStr">
        <is>
          <t>토너</t>
        </is>
      </c>
      <c r="K629" s="88" t="n">
        <v>25154</v>
      </c>
    </row>
    <row r="630" hidden="1" customFormat="1" s="93">
      <c r="B630" s="127" t="n">
        <v>43859</v>
      </c>
      <c r="C630" s="93">
        <f>TEXT(B630,"aaa")</f>
        <v/>
      </c>
      <c r="D630" s="93" t="inlineStr">
        <is>
          <t>인스타그램(블로그)</t>
        </is>
      </c>
      <c r="E630" s="93" t="inlineStr">
        <is>
          <t>토너</t>
        </is>
      </c>
      <c r="K630" s="88" t="n">
        <v>49075</v>
      </c>
    </row>
    <row r="631" hidden="1" customFormat="1" s="93">
      <c r="B631" s="127" t="n">
        <v>43859</v>
      </c>
      <c r="C631" s="93">
        <f>TEXT(B631,"aaa")</f>
        <v/>
      </c>
      <c r="D631" s="93" t="inlineStr">
        <is>
          <t>인스타그램(전환)</t>
        </is>
      </c>
      <c r="E631" s="93" t="inlineStr">
        <is>
          <t>토너</t>
        </is>
      </c>
      <c r="K631" s="88" t="n">
        <v>886929</v>
      </c>
    </row>
    <row r="632" hidden="1" customFormat="1" s="93">
      <c r="B632" s="127" t="n">
        <v>43859</v>
      </c>
      <c r="C632" s="93">
        <f>TEXT(B632,"aaa")</f>
        <v/>
      </c>
      <c r="D632" s="93" t="inlineStr">
        <is>
          <t>네이버 브랜드검색</t>
        </is>
      </c>
      <c r="E632" s="93" t="inlineStr">
        <is>
          <t>토너</t>
        </is>
      </c>
      <c r="K632" s="88" t="n">
        <v>40000</v>
      </c>
    </row>
    <row r="633" hidden="1" customFormat="1" s="93">
      <c r="B633" s="127" t="n">
        <v>43859</v>
      </c>
      <c r="C633" s="93">
        <f>TEXT(B633,"aaa")</f>
        <v/>
      </c>
      <c r="D633" s="93" t="inlineStr">
        <is>
          <t>네이버 쇼핑검색</t>
        </is>
      </c>
      <c r="E633" s="93" t="inlineStr">
        <is>
          <t>토너</t>
        </is>
      </c>
      <c r="K633" s="88">
        <f>10736/1.1</f>
        <v/>
      </c>
    </row>
    <row r="634" hidden="1" customFormat="1" s="93">
      <c r="B634" s="127" t="n">
        <v>43860</v>
      </c>
      <c r="C634" s="93">
        <f>TEXT(B634,"aaa")</f>
        <v/>
      </c>
      <c r="D634" s="93" t="inlineStr">
        <is>
          <t>인스타그램(랄라블라)</t>
        </is>
      </c>
      <c r="E634" s="93" t="inlineStr">
        <is>
          <t>토너</t>
        </is>
      </c>
      <c r="K634" s="88" t="n">
        <v>25112</v>
      </c>
    </row>
    <row r="635" hidden="1" customFormat="1" s="93">
      <c r="B635" s="127" t="n">
        <v>43860</v>
      </c>
      <c r="C635" s="93">
        <f>TEXT(B635,"aaa")</f>
        <v/>
      </c>
      <c r="D635" s="93" t="inlineStr">
        <is>
          <t>인스타그램(블로그)</t>
        </is>
      </c>
      <c r="E635" s="93" t="inlineStr">
        <is>
          <t>토너</t>
        </is>
      </c>
      <c r="K635" s="88" t="n">
        <v>50557</v>
      </c>
    </row>
    <row r="636" hidden="1" customFormat="1" s="93">
      <c r="B636" s="127" t="n">
        <v>43860</v>
      </c>
      <c r="C636" s="93">
        <f>TEXT(B636,"aaa")</f>
        <v/>
      </c>
      <c r="D636" s="93" t="inlineStr">
        <is>
          <t>인스타그램(전환)</t>
        </is>
      </c>
      <c r="E636" s="93" t="inlineStr">
        <is>
          <t>토너</t>
        </is>
      </c>
      <c r="K636" s="88" t="n">
        <v>877355</v>
      </c>
    </row>
    <row r="637" hidden="1" customFormat="1" s="93">
      <c r="B637" s="127" t="n">
        <v>43860</v>
      </c>
      <c r="C637" s="93">
        <f>TEXT(B637,"aaa")</f>
        <v/>
      </c>
      <c r="D637" s="93" t="inlineStr">
        <is>
          <t>인스타그램(소재 테스트)</t>
        </is>
      </c>
      <c r="E637" s="93" t="inlineStr">
        <is>
          <t>머드크림마스크</t>
        </is>
      </c>
      <c r="G637" s="93" t="inlineStr">
        <is>
          <t>키워드 발굴</t>
        </is>
      </c>
      <c r="K637" s="88" t="n">
        <v>20906</v>
      </c>
    </row>
    <row r="638" hidden="1" customFormat="1" s="93">
      <c r="B638" s="127" t="n">
        <v>43860</v>
      </c>
      <c r="C638" s="93">
        <f>TEXT(B638,"aaa")</f>
        <v/>
      </c>
      <c r="D638" s="93" t="inlineStr">
        <is>
          <t>네이버 브랜드검색</t>
        </is>
      </c>
      <c r="E638" s="93" t="inlineStr">
        <is>
          <t>토너</t>
        </is>
      </c>
      <c r="K638" s="88" t="n">
        <v>40000</v>
      </c>
    </row>
    <row r="639" hidden="1" customFormat="1" s="93">
      <c r="B639" s="127" t="n">
        <v>43860</v>
      </c>
      <c r="C639" s="93">
        <f>TEXT(B639,"aaa")</f>
        <v/>
      </c>
      <c r="D639" s="93" t="inlineStr">
        <is>
          <t>네이버 쇼핑검색</t>
        </is>
      </c>
      <c r="E639" s="93" t="inlineStr">
        <is>
          <t>토너</t>
        </is>
      </c>
      <c r="K639" s="88">
        <f>9746/1.1</f>
        <v/>
      </c>
    </row>
    <row r="640" hidden="1" customFormat="1" s="93">
      <c r="B640" s="127" t="n">
        <v>43861</v>
      </c>
      <c r="C640" s="93">
        <f>TEXT(B640,"aaa")</f>
        <v/>
      </c>
      <c r="D640" s="93" t="inlineStr">
        <is>
          <t>인스타그램(랄라블라)</t>
        </is>
      </c>
      <c r="E640" s="93" t="inlineStr">
        <is>
          <t>토너</t>
        </is>
      </c>
      <c r="K640" s="88" t="n">
        <v>24943</v>
      </c>
    </row>
    <row r="641" hidden="1" customFormat="1" s="93">
      <c r="B641" s="127" t="n">
        <v>43861</v>
      </c>
      <c r="C641" s="93">
        <f>TEXT(B641,"aaa")</f>
        <v/>
      </c>
      <c r="D641" s="93" t="inlineStr">
        <is>
          <t>인스타그램(블로그)</t>
        </is>
      </c>
      <c r="E641" s="93" t="inlineStr">
        <is>
          <t>토너</t>
        </is>
      </c>
      <c r="K641" s="88" t="n">
        <v>49605</v>
      </c>
    </row>
    <row r="642" hidden="1" customFormat="1" s="93">
      <c r="B642" s="127" t="n">
        <v>43861</v>
      </c>
      <c r="C642" s="93">
        <f>TEXT(B642,"aaa")</f>
        <v/>
      </c>
      <c r="D642" s="93" t="inlineStr">
        <is>
          <t>인스타그램(전환)</t>
        </is>
      </c>
      <c r="E642" s="93" t="inlineStr">
        <is>
          <t>토너</t>
        </is>
      </c>
      <c r="K642" s="88" t="n">
        <v>884997</v>
      </c>
    </row>
    <row r="643" hidden="1" customFormat="1" s="93">
      <c r="B643" s="127" t="n">
        <v>43861</v>
      </c>
      <c r="C643" s="93">
        <f>TEXT(B643,"aaa")</f>
        <v/>
      </c>
      <c r="D643" s="93" t="inlineStr">
        <is>
          <t>인스타그램(소재 테스트)</t>
        </is>
      </c>
      <c r="E643" s="93" t="inlineStr">
        <is>
          <t>머드크림마스크</t>
        </is>
      </c>
      <c r="G643" s="93" t="inlineStr">
        <is>
          <t>키워드 발굴</t>
        </is>
      </c>
      <c r="K643" s="88" t="n">
        <v>22089</v>
      </c>
    </row>
    <row r="644" hidden="1" customFormat="1" s="93">
      <c r="B644" s="127" t="n">
        <v>43861</v>
      </c>
      <c r="C644" s="93">
        <f>TEXT(B644,"aaa")</f>
        <v/>
      </c>
      <c r="D644" s="93" t="inlineStr">
        <is>
          <t>네이버 브랜드검색</t>
        </is>
      </c>
      <c r="E644" s="93" t="inlineStr">
        <is>
          <t>토너</t>
        </is>
      </c>
      <c r="K644" s="88" t="n">
        <v>40000</v>
      </c>
    </row>
    <row r="645" hidden="1" customFormat="1" s="93">
      <c r="B645" s="127" t="n">
        <v>43861</v>
      </c>
      <c r="C645" s="93">
        <f>TEXT(B645,"aaa")</f>
        <v/>
      </c>
      <c r="D645" s="93" t="inlineStr">
        <is>
          <t>네이버 쇼핑검색</t>
        </is>
      </c>
      <c r="E645" s="93" t="inlineStr">
        <is>
          <t>토너</t>
        </is>
      </c>
      <c r="K645" s="88">
        <f>5621/1.1</f>
        <v/>
      </c>
    </row>
    <row r="646" hidden="1" customFormat="1" s="93">
      <c r="B646" s="127" t="n">
        <v>43862</v>
      </c>
      <c r="C646" s="93">
        <f>TEXT(B646,"aaa")</f>
        <v/>
      </c>
      <c r="D646" s="93" t="inlineStr">
        <is>
          <t>인스타그램(랄라블라)</t>
        </is>
      </c>
      <c r="E646" s="93" t="inlineStr">
        <is>
          <t>토너</t>
        </is>
      </c>
      <c r="K646" s="88" t="n">
        <v>25207</v>
      </c>
    </row>
    <row r="647" hidden="1" customFormat="1" s="93">
      <c r="B647" s="127" t="n">
        <v>43862</v>
      </c>
      <c r="C647" s="93">
        <f>TEXT(B647,"aaa")</f>
        <v/>
      </c>
      <c r="D647" s="93" t="inlineStr">
        <is>
          <t>인스타그램(블로그)</t>
        </is>
      </c>
      <c r="E647" s="93" t="inlineStr">
        <is>
          <t>토너</t>
        </is>
      </c>
      <c r="K647" s="88" t="n">
        <v>51859</v>
      </c>
    </row>
    <row r="648" hidden="1" customFormat="1" s="93">
      <c r="B648" s="127" t="n">
        <v>43862</v>
      </c>
      <c r="C648" s="93">
        <f>TEXT(B648,"aaa")</f>
        <v/>
      </c>
      <c r="D648" s="93" t="inlineStr">
        <is>
          <t>인스타그램(전환)</t>
        </is>
      </c>
      <c r="E648" s="93" t="inlineStr">
        <is>
          <t>토너</t>
        </is>
      </c>
      <c r="K648" s="88" t="n">
        <v>943975</v>
      </c>
    </row>
    <row r="649" hidden="1" customFormat="1" s="93">
      <c r="B649" s="127" t="n">
        <v>43862</v>
      </c>
      <c r="C649" s="93">
        <f>TEXT(B649,"aaa")</f>
        <v/>
      </c>
      <c r="D649" s="93" t="inlineStr">
        <is>
          <t>네이버 브랜드검색</t>
        </is>
      </c>
      <c r="E649" s="93" t="inlineStr">
        <is>
          <t>토너</t>
        </is>
      </c>
      <c r="K649" s="88" t="n">
        <v>40000</v>
      </c>
    </row>
    <row r="650" hidden="1" customFormat="1" s="93">
      <c r="B650" s="127" t="n">
        <v>43862</v>
      </c>
      <c r="C650" s="93">
        <f>TEXT(B650,"aaa")</f>
        <v/>
      </c>
      <c r="D650" s="93" t="inlineStr">
        <is>
          <t>네이버 쇼핑검색</t>
        </is>
      </c>
      <c r="E650" s="93" t="inlineStr">
        <is>
          <t>토너</t>
        </is>
      </c>
      <c r="K650" s="88">
        <f>5038/1.1</f>
        <v/>
      </c>
    </row>
    <row r="651" hidden="1" customFormat="1" s="93">
      <c r="B651" s="127" t="n">
        <v>43863</v>
      </c>
      <c r="C651" s="93">
        <f>TEXT(B651,"aaa")</f>
        <v/>
      </c>
      <c r="D651" s="93" t="inlineStr">
        <is>
          <t>인스타그램(랄라블라)</t>
        </is>
      </c>
      <c r="E651" s="93" t="inlineStr">
        <is>
          <t>토너</t>
        </is>
      </c>
      <c r="K651" s="88" t="n">
        <v>25051</v>
      </c>
    </row>
    <row r="652" hidden="1" customFormat="1" s="93">
      <c r="B652" s="127" t="n">
        <v>43863</v>
      </c>
      <c r="C652" s="93">
        <f>TEXT(B652,"aaa")</f>
        <v/>
      </c>
      <c r="D652" s="93" t="inlineStr">
        <is>
          <t>인스타그램(블로그)</t>
        </is>
      </c>
      <c r="E652" s="93" t="inlineStr">
        <is>
          <t>토너</t>
        </is>
      </c>
      <c r="K652" s="88" t="n">
        <v>50262</v>
      </c>
    </row>
    <row r="653" hidden="1" customFormat="1" s="93">
      <c r="B653" s="127" t="n">
        <v>43863</v>
      </c>
      <c r="C653" s="93">
        <f>TEXT(B653,"aaa")</f>
        <v/>
      </c>
      <c r="D653" s="93" t="inlineStr">
        <is>
          <t>인스타그램(전환)</t>
        </is>
      </c>
      <c r="E653" s="93" t="inlineStr">
        <is>
          <t>토너</t>
        </is>
      </c>
      <c r="K653" s="88" t="n">
        <v>940952</v>
      </c>
    </row>
    <row r="654" hidden="1" customFormat="1" s="93">
      <c r="B654" s="127" t="n">
        <v>43863</v>
      </c>
      <c r="C654" s="93">
        <f>TEXT(B654,"aaa")</f>
        <v/>
      </c>
      <c r="D654" s="93" t="inlineStr">
        <is>
          <t>네이버 브랜드검색</t>
        </is>
      </c>
      <c r="E654" s="93" t="inlineStr">
        <is>
          <t>토너</t>
        </is>
      </c>
      <c r="K654" s="88" t="n">
        <v>40000</v>
      </c>
    </row>
    <row r="655" hidden="1" customFormat="1" s="93">
      <c r="B655" s="127" t="n">
        <v>43863</v>
      </c>
      <c r="C655" s="93">
        <f>TEXT(B655,"aaa")</f>
        <v/>
      </c>
      <c r="D655" s="93" t="inlineStr">
        <is>
          <t>네이버 쇼핑검색</t>
        </is>
      </c>
      <c r="E655" s="93" t="inlineStr">
        <is>
          <t>토너</t>
        </is>
      </c>
      <c r="K655" s="88">
        <f>5929/1.1</f>
        <v/>
      </c>
    </row>
    <row r="656" hidden="1" customFormat="1" s="93">
      <c r="B656" s="127" t="n">
        <v>43864</v>
      </c>
      <c r="C656" s="93">
        <f>TEXT(B656,"aaa")</f>
        <v/>
      </c>
      <c r="D656" s="93" t="inlineStr">
        <is>
          <t>인스타그램(랄라블라)</t>
        </is>
      </c>
      <c r="E656" s="93" t="inlineStr">
        <is>
          <t>토너</t>
        </is>
      </c>
      <c r="K656" s="88" t="n">
        <v>24985</v>
      </c>
    </row>
    <row r="657" hidden="1" customFormat="1" s="93">
      <c r="B657" s="127" t="n">
        <v>43864</v>
      </c>
      <c r="C657" s="93">
        <f>TEXT(B657,"aaa")</f>
        <v/>
      </c>
      <c r="D657" s="93" t="inlineStr">
        <is>
          <t>인스타그램(블로그)</t>
        </is>
      </c>
      <c r="E657" s="93" t="inlineStr">
        <is>
          <t>토너</t>
        </is>
      </c>
      <c r="K657" s="88" t="n">
        <v>48641</v>
      </c>
    </row>
    <row r="658" hidden="1" customFormat="1" s="93">
      <c r="B658" s="127" t="n">
        <v>43864</v>
      </c>
      <c r="C658" s="93">
        <f>TEXT(B658,"aaa")</f>
        <v/>
      </c>
      <c r="D658" s="93" t="inlineStr">
        <is>
          <t>인스타그램(전환)</t>
        </is>
      </c>
      <c r="E658" s="93" t="inlineStr">
        <is>
          <t>토너</t>
        </is>
      </c>
      <c r="K658" s="88" t="n">
        <v>967479</v>
      </c>
    </row>
    <row r="659" hidden="1" customFormat="1" s="93">
      <c r="B659" s="127" t="n">
        <v>43864</v>
      </c>
      <c r="C659" s="93">
        <f>TEXT(B659,"aaa")</f>
        <v/>
      </c>
      <c r="D659" s="93" t="inlineStr">
        <is>
          <t>네이버 브랜드검색</t>
        </is>
      </c>
      <c r="E659" s="93" t="inlineStr">
        <is>
          <t>토너</t>
        </is>
      </c>
      <c r="K659" s="88" t="n">
        <v>40000</v>
      </c>
    </row>
    <row r="660" hidden="1" customFormat="1" s="93">
      <c r="B660" s="127" t="n">
        <v>43864</v>
      </c>
      <c r="C660" s="93">
        <f>TEXT(B660,"aaa")</f>
        <v/>
      </c>
      <c r="D660" s="93" t="inlineStr">
        <is>
          <t>네이버 쇼핑검색</t>
        </is>
      </c>
      <c r="E660" s="93" t="inlineStr">
        <is>
          <t>토너</t>
        </is>
      </c>
      <c r="K660" s="88" t="n">
        <v>3770</v>
      </c>
    </row>
    <row r="661" hidden="1" customFormat="1" s="93">
      <c r="B661" s="127" t="n">
        <v>43865</v>
      </c>
      <c r="C661" s="93">
        <f>TEXT(B661,"aaa")</f>
        <v/>
      </c>
      <c r="D661" s="93" t="inlineStr">
        <is>
          <t>인스타그램(랄라블라)</t>
        </is>
      </c>
      <c r="E661" s="93" t="inlineStr">
        <is>
          <t>토너</t>
        </is>
      </c>
      <c r="K661" s="88" t="n">
        <v>24994</v>
      </c>
    </row>
    <row r="662" hidden="1" customFormat="1" s="93">
      <c r="B662" s="127" t="n">
        <v>43865</v>
      </c>
      <c r="C662" s="93">
        <f>TEXT(B662,"aaa")</f>
        <v/>
      </c>
      <c r="D662" s="93" t="inlineStr">
        <is>
          <t>인스타그램(블로그)</t>
        </is>
      </c>
      <c r="E662" s="93" t="inlineStr">
        <is>
          <t>토너</t>
        </is>
      </c>
      <c r="K662" s="88" t="n">
        <v>49541</v>
      </c>
    </row>
    <row r="663" hidden="1" customFormat="1" s="93">
      <c r="B663" s="127" t="n">
        <v>43865</v>
      </c>
      <c r="C663" s="93">
        <f>TEXT(B663,"aaa")</f>
        <v/>
      </c>
      <c r="D663" s="93" t="inlineStr">
        <is>
          <t>인스타그램(전환)</t>
        </is>
      </c>
      <c r="E663" s="93" t="inlineStr">
        <is>
          <t>토너</t>
        </is>
      </c>
      <c r="K663" s="88" t="n">
        <v>778733</v>
      </c>
    </row>
    <row r="664" hidden="1" customFormat="1" s="93">
      <c r="B664" s="127" t="n">
        <v>43865</v>
      </c>
      <c r="C664" s="93">
        <f>TEXT(B664,"aaa")</f>
        <v/>
      </c>
      <c r="D664" s="93" t="inlineStr">
        <is>
          <t>네이버 브랜드검색</t>
        </is>
      </c>
      <c r="E664" s="93" t="inlineStr">
        <is>
          <t>토너</t>
        </is>
      </c>
      <c r="K664" s="88" t="n">
        <v>40000</v>
      </c>
    </row>
    <row r="665" hidden="1" customFormat="1" s="93">
      <c r="B665" s="127" t="n">
        <v>43865</v>
      </c>
      <c r="C665" s="93">
        <f>TEXT(B665,"aaa")</f>
        <v/>
      </c>
      <c r="D665" s="93" t="inlineStr">
        <is>
          <t>네이버 쇼핑검색</t>
        </is>
      </c>
      <c r="E665" s="93" t="inlineStr">
        <is>
          <t>토너</t>
        </is>
      </c>
      <c r="K665" s="88" t="n">
        <v>2760</v>
      </c>
    </row>
    <row r="666" hidden="1" customFormat="1" s="93">
      <c r="B666" s="127" t="n">
        <v>43866</v>
      </c>
      <c r="C666" s="93">
        <f>TEXT(B666,"aaa")</f>
        <v/>
      </c>
      <c r="D666" s="93" t="inlineStr">
        <is>
          <t>인스타그램(랄라블라)</t>
        </is>
      </c>
      <c r="E666" s="93" t="inlineStr">
        <is>
          <t>토너</t>
        </is>
      </c>
      <c r="K666" s="88" t="n">
        <v>24996</v>
      </c>
    </row>
    <row r="667" hidden="1" customFormat="1" s="93">
      <c r="B667" s="127" t="n">
        <v>43866</v>
      </c>
      <c r="C667" s="93">
        <f>TEXT(B667,"aaa")</f>
        <v/>
      </c>
      <c r="D667" s="93" t="inlineStr">
        <is>
          <t>인스타그램(블로그)</t>
        </is>
      </c>
      <c r="E667" s="93" t="inlineStr">
        <is>
          <t>토너</t>
        </is>
      </c>
      <c r="K667" s="88" t="n">
        <v>49920</v>
      </c>
    </row>
    <row r="668" hidden="1" customFormat="1" s="93">
      <c r="B668" s="127" t="n">
        <v>43866</v>
      </c>
      <c r="C668" s="93">
        <f>TEXT(B668,"aaa")</f>
        <v/>
      </c>
      <c r="D668" s="93" t="inlineStr">
        <is>
          <t>인스타그램(전환)</t>
        </is>
      </c>
      <c r="E668" s="93" t="inlineStr">
        <is>
          <t>토너</t>
        </is>
      </c>
      <c r="K668" s="88" t="n">
        <v>783943</v>
      </c>
    </row>
    <row r="669" hidden="1" customFormat="1" s="93">
      <c r="B669" s="127" t="n">
        <v>43866</v>
      </c>
      <c r="C669" s="93">
        <f>TEXT(B669,"aaa")</f>
        <v/>
      </c>
      <c r="D669" s="93" t="inlineStr">
        <is>
          <t>네이버 브랜드검색</t>
        </is>
      </c>
      <c r="E669" s="93" t="inlineStr">
        <is>
          <t>토너</t>
        </is>
      </c>
      <c r="K669" s="88" t="n">
        <v>40000</v>
      </c>
    </row>
    <row r="670" hidden="1" customFormat="1" s="93">
      <c r="B670" s="127" t="n">
        <v>43866</v>
      </c>
      <c r="C670" s="93">
        <f>TEXT(B670,"aaa")</f>
        <v/>
      </c>
      <c r="D670" s="93" t="inlineStr">
        <is>
          <t>네이버 쇼핑검색</t>
        </is>
      </c>
      <c r="E670" s="93" t="inlineStr">
        <is>
          <t>토너</t>
        </is>
      </c>
      <c r="K670" s="88" t="n">
        <v>2300</v>
      </c>
    </row>
    <row r="671" hidden="1" customFormat="1" s="93">
      <c r="B671" s="127" t="n">
        <v>43867</v>
      </c>
      <c r="C671" s="93">
        <f>TEXT(B671,"aaa")</f>
        <v/>
      </c>
      <c r="D671" s="93" t="inlineStr">
        <is>
          <t>인스타그램(랄라블라)</t>
        </is>
      </c>
      <c r="E671" s="93" t="inlineStr">
        <is>
          <t>토너</t>
        </is>
      </c>
      <c r="K671" s="88" t="n">
        <v>23266</v>
      </c>
    </row>
    <row r="672" hidden="1" customFormat="1" s="93">
      <c r="B672" s="127" t="n">
        <v>43867</v>
      </c>
      <c r="C672" s="93">
        <f>TEXT(B672,"aaa")</f>
        <v/>
      </c>
      <c r="D672" s="93" t="inlineStr">
        <is>
          <t>인스타그램(블로그)</t>
        </is>
      </c>
      <c r="E672" s="93" t="inlineStr">
        <is>
          <t>토너</t>
        </is>
      </c>
      <c r="K672" s="88" t="n">
        <v>49386</v>
      </c>
    </row>
    <row r="673" hidden="1" customFormat="1" s="93">
      <c r="B673" s="127" t="n">
        <v>43867</v>
      </c>
      <c r="C673" s="93">
        <f>TEXT(B673,"aaa")</f>
        <v/>
      </c>
      <c r="D673" s="93" t="inlineStr">
        <is>
          <t>인스타그램(전환)</t>
        </is>
      </c>
      <c r="E673" s="93" t="inlineStr">
        <is>
          <t>토너</t>
        </is>
      </c>
      <c r="K673" s="88" t="n">
        <v>783018</v>
      </c>
    </row>
    <row r="674" hidden="1" customFormat="1" s="93">
      <c r="B674" s="127" t="n">
        <v>43867</v>
      </c>
      <c r="C674" s="93">
        <f>TEXT(B674,"aaa")</f>
        <v/>
      </c>
      <c r="D674" s="93" t="inlineStr">
        <is>
          <t>네이버 브랜드검색</t>
        </is>
      </c>
      <c r="E674" s="93" t="inlineStr">
        <is>
          <t>토너</t>
        </is>
      </c>
      <c r="K674" s="88" t="n">
        <v>40000</v>
      </c>
    </row>
    <row r="675" hidden="1" customFormat="1" s="93">
      <c r="B675" s="127" t="n">
        <v>43867</v>
      </c>
      <c r="C675" s="93">
        <f>TEXT(B675,"aaa")</f>
        <v/>
      </c>
      <c r="D675" s="93" t="inlineStr">
        <is>
          <t>네이버 쇼핑검색</t>
        </is>
      </c>
      <c r="E675" s="93" t="inlineStr">
        <is>
          <t>토너</t>
        </is>
      </c>
      <c r="K675" s="88" t="n">
        <v>1420</v>
      </c>
    </row>
    <row r="676" hidden="1" customFormat="1" s="93">
      <c r="B676" s="127" t="n">
        <v>43868</v>
      </c>
      <c r="C676" s="93">
        <f>TEXT(B676,"aaa")</f>
        <v/>
      </c>
      <c r="D676" s="93" t="inlineStr">
        <is>
          <t>인스타그램(랄라블라)</t>
        </is>
      </c>
      <c r="E676" s="93" t="inlineStr">
        <is>
          <t>토너</t>
        </is>
      </c>
      <c r="K676" s="88" t="n">
        <v>25901</v>
      </c>
    </row>
    <row r="677" hidden="1" customFormat="1" s="93">
      <c r="B677" s="127" t="n">
        <v>43868</v>
      </c>
      <c r="C677" s="93">
        <f>TEXT(B677,"aaa")</f>
        <v/>
      </c>
      <c r="D677" s="93" t="inlineStr">
        <is>
          <t>인스타그램(블로그)</t>
        </is>
      </c>
      <c r="E677" s="93" t="inlineStr">
        <is>
          <t>토너</t>
        </is>
      </c>
      <c r="K677" s="88" t="n">
        <v>49270</v>
      </c>
    </row>
    <row r="678" hidden="1" customFormat="1" s="93">
      <c r="B678" s="127" t="n">
        <v>43868</v>
      </c>
      <c r="C678" s="93">
        <f>TEXT(B678,"aaa")</f>
        <v/>
      </c>
      <c r="D678" s="93" t="inlineStr">
        <is>
          <t>인스타그램(전환)</t>
        </is>
      </c>
      <c r="E678" s="93" t="inlineStr">
        <is>
          <t>머드크림마스크</t>
        </is>
      </c>
      <c r="K678" s="88" t="n">
        <v>67166</v>
      </c>
    </row>
    <row r="679" hidden="1" customFormat="1" s="93">
      <c r="B679" s="127" t="n">
        <v>43868</v>
      </c>
      <c r="C679" s="93">
        <f>TEXT(B679,"aaa")</f>
        <v/>
      </c>
      <c r="D679" s="93" t="inlineStr">
        <is>
          <t>인스타그램(리타게팅 전환)</t>
        </is>
      </c>
      <c r="E679" s="93" t="inlineStr">
        <is>
          <t>머드크림마스크</t>
        </is>
      </c>
      <c r="K679" s="88" t="n">
        <v>32275</v>
      </c>
    </row>
    <row r="680" hidden="1" customFormat="1" s="93">
      <c r="B680" s="127" t="n">
        <v>43868</v>
      </c>
      <c r="C680" s="93">
        <f>TEXT(B680,"aaa")</f>
        <v/>
      </c>
      <c r="D680" s="93" t="inlineStr">
        <is>
          <t>인스타그램(전환)</t>
        </is>
      </c>
      <c r="E680" s="93" t="inlineStr">
        <is>
          <t>토너</t>
        </is>
      </c>
      <c r="K680" s="88" t="n">
        <v>810349</v>
      </c>
    </row>
    <row r="681" hidden="1" customFormat="1" s="93">
      <c r="B681" s="127" t="n">
        <v>43868</v>
      </c>
      <c r="C681" s="93">
        <f>TEXT(B681,"aaa")</f>
        <v/>
      </c>
      <c r="D681" s="93" t="inlineStr">
        <is>
          <t>네이버 브랜드검색</t>
        </is>
      </c>
      <c r="E681" s="93" t="inlineStr">
        <is>
          <t>토너</t>
        </is>
      </c>
      <c r="K681" s="88" t="n">
        <v>40000</v>
      </c>
    </row>
    <row r="682" hidden="1" customFormat="1" s="93">
      <c r="B682" s="127" t="n">
        <v>43868</v>
      </c>
      <c r="C682" s="93">
        <f>TEXT(B682,"aaa")</f>
        <v/>
      </c>
      <c r="D682" s="93" t="inlineStr">
        <is>
          <t>네이버 쇼핑검색</t>
        </is>
      </c>
      <c r="E682" s="93" t="inlineStr">
        <is>
          <t>토너</t>
        </is>
      </c>
      <c r="K682" s="88" t="n">
        <v>2900</v>
      </c>
    </row>
    <row r="683" hidden="1" customFormat="1" s="93">
      <c r="B683" s="127" t="n">
        <v>43869</v>
      </c>
      <c r="C683" s="93">
        <f>TEXT(B683,"aaa")</f>
        <v/>
      </c>
      <c r="D683" s="93" t="inlineStr">
        <is>
          <t>인스타그램(랄라블라)</t>
        </is>
      </c>
      <c r="E683" s="93" t="inlineStr">
        <is>
          <t>토너</t>
        </is>
      </c>
      <c r="K683" s="88" t="n">
        <v>25807</v>
      </c>
    </row>
    <row r="684" hidden="1" customFormat="1" s="93">
      <c r="B684" s="127" t="n">
        <v>43869</v>
      </c>
      <c r="C684" s="93">
        <f>TEXT(B684,"aaa")</f>
        <v/>
      </c>
      <c r="D684" s="93" t="inlineStr">
        <is>
          <t>인스타그램(블로그)</t>
        </is>
      </c>
      <c r="E684" s="93" t="inlineStr">
        <is>
          <t>토너</t>
        </is>
      </c>
      <c r="K684" s="88" t="n">
        <v>52980</v>
      </c>
    </row>
    <row r="685" hidden="1" customFormat="1" s="93">
      <c r="B685" s="127" t="n">
        <v>43869</v>
      </c>
      <c r="C685" s="93">
        <f>TEXT(B685,"aaa")</f>
        <v/>
      </c>
      <c r="D685" s="93" t="inlineStr">
        <is>
          <t>인스타그램(전환)</t>
        </is>
      </c>
      <c r="E685" s="93" t="inlineStr">
        <is>
          <t>토너</t>
        </is>
      </c>
      <c r="K685" s="88" t="n">
        <v>834251</v>
      </c>
    </row>
    <row r="686" hidden="1" customFormat="1" s="93">
      <c r="B686" s="127" t="n">
        <v>43869</v>
      </c>
      <c r="C686" s="93">
        <f>TEXT(B686,"aaa")</f>
        <v/>
      </c>
      <c r="D686" s="93" t="inlineStr">
        <is>
          <t>네이버 브랜드검색</t>
        </is>
      </c>
      <c r="E686" s="93" t="inlineStr">
        <is>
          <t>토너</t>
        </is>
      </c>
      <c r="K686" s="88" t="n">
        <v>40000</v>
      </c>
    </row>
    <row r="687" hidden="1" customFormat="1" s="93">
      <c r="B687" s="127" t="n">
        <v>43869</v>
      </c>
      <c r="C687" s="93">
        <f>TEXT(B687,"aaa")</f>
        <v/>
      </c>
      <c r="D687" s="93" t="inlineStr">
        <is>
          <t>네이버 쇼핑검색</t>
        </is>
      </c>
      <c r="E687" s="93" t="inlineStr">
        <is>
          <t>토너</t>
        </is>
      </c>
      <c r="K687" s="88" t="n">
        <v>3510</v>
      </c>
    </row>
    <row r="688" hidden="1" customFormat="1" s="93">
      <c r="B688" s="127" t="n">
        <v>43870</v>
      </c>
      <c r="C688" s="93">
        <f>TEXT(B688,"aaa")</f>
        <v/>
      </c>
      <c r="D688" s="93" t="inlineStr">
        <is>
          <t>인스타그램(랄라블라)</t>
        </is>
      </c>
      <c r="E688" s="93" t="inlineStr">
        <is>
          <t>토너</t>
        </is>
      </c>
      <c r="K688" s="88" t="n">
        <v>25052</v>
      </c>
    </row>
    <row r="689" hidden="1" customFormat="1" s="93">
      <c r="B689" s="127" t="n">
        <v>43870</v>
      </c>
      <c r="C689" s="93">
        <f>TEXT(B689,"aaa")</f>
        <v/>
      </c>
      <c r="D689" s="93" t="inlineStr">
        <is>
          <t>인스타그램(블로그)</t>
        </is>
      </c>
      <c r="E689" s="93" t="inlineStr">
        <is>
          <t>토너</t>
        </is>
      </c>
      <c r="K689" s="88" t="n">
        <v>50187</v>
      </c>
    </row>
    <row r="690" hidden="1" customFormat="1" s="93">
      <c r="B690" s="127" t="n">
        <v>43870</v>
      </c>
      <c r="C690" s="93">
        <f>TEXT(B690,"aaa")</f>
        <v/>
      </c>
      <c r="D690" s="93" t="inlineStr">
        <is>
          <t>인스타그램(전환)</t>
        </is>
      </c>
      <c r="E690" s="93" t="inlineStr">
        <is>
          <t>토너</t>
        </is>
      </c>
      <c r="K690" s="88" t="n">
        <v>948018</v>
      </c>
    </row>
    <row r="691" hidden="1" customFormat="1" s="93">
      <c r="B691" s="127" t="n">
        <v>43870</v>
      </c>
      <c r="C691" s="93">
        <f>TEXT(B691,"aaa")</f>
        <v/>
      </c>
      <c r="D691" s="93" t="inlineStr">
        <is>
          <t>네이버 브랜드검색</t>
        </is>
      </c>
      <c r="E691" s="93" t="inlineStr">
        <is>
          <t>토너</t>
        </is>
      </c>
      <c r="K691" s="88" t="n">
        <v>40000</v>
      </c>
    </row>
    <row r="692" hidden="1" customFormat="1" s="93">
      <c r="B692" s="127" t="n">
        <v>43870</v>
      </c>
      <c r="C692" s="93">
        <f>TEXT(B692,"aaa")</f>
        <v/>
      </c>
      <c r="D692" s="93" t="inlineStr">
        <is>
          <t>네이버 쇼핑검색</t>
        </is>
      </c>
      <c r="E692" s="93" t="inlineStr">
        <is>
          <t>토너</t>
        </is>
      </c>
      <c r="K692" s="88" t="n">
        <v>1890</v>
      </c>
    </row>
    <row r="693" hidden="1" customFormat="1" s="93">
      <c r="B693" s="127" t="n">
        <v>43871</v>
      </c>
      <c r="C693" s="93">
        <f>TEXT(B693,"aaa")</f>
        <v/>
      </c>
      <c r="D693" s="93" t="inlineStr">
        <is>
          <t>인스타그램(랄라블라)</t>
        </is>
      </c>
      <c r="E693" s="93" t="inlineStr">
        <is>
          <t>토너</t>
        </is>
      </c>
      <c r="K693" s="88" t="n">
        <v>25007</v>
      </c>
    </row>
    <row r="694" hidden="1" customFormat="1" s="93">
      <c r="B694" s="127" t="n">
        <v>43871</v>
      </c>
      <c r="C694" s="93">
        <f>TEXT(B694,"aaa")</f>
        <v/>
      </c>
      <c r="D694" s="93" t="inlineStr">
        <is>
          <t>인스타그램(블로그)</t>
        </is>
      </c>
      <c r="E694" s="93" t="inlineStr">
        <is>
          <t>토너</t>
        </is>
      </c>
      <c r="K694" s="88" t="n">
        <v>48782</v>
      </c>
    </row>
    <row r="695" hidden="1" customFormat="1" s="93">
      <c r="B695" s="127" t="n">
        <v>43871</v>
      </c>
      <c r="C695" s="93">
        <f>TEXT(B695,"aaa")</f>
        <v/>
      </c>
      <c r="D695" s="93" t="inlineStr">
        <is>
          <t>인스타그램(전환)</t>
        </is>
      </c>
      <c r="E695" s="93" t="inlineStr">
        <is>
          <t>머드크림마스크</t>
        </is>
      </c>
      <c r="K695" s="88" t="n">
        <v>113411</v>
      </c>
    </row>
    <row r="696" hidden="1" customFormat="1" s="93">
      <c r="B696" s="127" t="n">
        <v>43871</v>
      </c>
      <c r="C696" s="93">
        <f>TEXT(B696,"aaa")</f>
        <v/>
      </c>
      <c r="D696" s="93" t="inlineStr">
        <is>
          <t>인스타그램(리타게팅 전환)</t>
        </is>
      </c>
      <c r="E696" s="93" t="inlineStr">
        <is>
          <t>머드크림마스크</t>
        </is>
      </c>
      <c r="K696" s="88" t="n">
        <v>57142</v>
      </c>
    </row>
    <row r="697" hidden="1" customFormat="1" s="93">
      <c r="B697" s="127" t="n">
        <v>43871</v>
      </c>
      <c r="C697" s="93">
        <f>TEXT(B697,"aaa")</f>
        <v/>
      </c>
      <c r="D697" s="93" t="inlineStr">
        <is>
          <t>인스타그램(전환)</t>
        </is>
      </c>
      <c r="E697" s="93" t="inlineStr">
        <is>
          <t>토너</t>
        </is>
      </c>
      <c r="K697" s="88" t="n">
        <v>861713</v>
      </c>
    </row>
    <row r="698" hidden="1" customFormat="1" s="93">
      <c r="B698" s="127" t="n">
        <v>43871</v>
      </c>
      <c r="C698" s="93">
        <f>TEXT(B698,"aaa")</f>
        <v/>
      </c>
      <c r="D698" s="93" t="inlineStr">
        <is>
          <t>네이버 브랜드검색</t>
        </is>
      </c>
      <c r="E698" s="93" t="inlineStr">
        <is>
          <t>토너</t>
        </is>
      </c>
      <c r="K698" s="88" t="n">
        <v>40000</v>
      </c>
    </row>
    <row r="699" hidden="1" customFormat="1" s="93">
      <c r="B699" s="127" t="n">
        <v>43871</v>
      </c>
      <c r="C699" s="93">
        <f>TEXT(B699,"aaa")</f>
        <v/>
      </c>
      <c r="D699" s="93" t="inlineStr">
        <is>
          <t>네이버 쇼핑검색</t>
        </is>
      </c>
      <c r="E699" s="93" t="inlineStr">
        <is>
          <t>토너</t>
        </is>
      </c>
      <c r="K699" s="88" t="n">
        <v>5060</v>
      </c>
    </row>
    <row r="700" hidden="1" customFormat="1" s="93">
      <c r="B700" s="127" t="n">
        <v>43872</v>
      </c>
      <c r="C700" s="93">
        <f>TEXT(B700,"aaa")</f>
        <v/>
      </c>
      <c r="D700" s="93" t="inlineStr">
        <is>
          <t>인스타그램(랄라블라)</t>
        </is>
      </c>
      <c r="E700" s="93" t="inlineStr">
        <is>
          <t>토너</t>
        </is>
      </c>
      <c r="K700" s="88" t="n">
        <v>25031</v>
      </c>
    </row>
    <row r="701" hidden="1" customFormat="1" s="93">
      <c r="B701" s="127" t="n">
        <v>43872</v>
      </c>
      <c r="C701" s="93">
        <f>TEXT(B701,"aaa")</f>
        <v/>
      </c>
      <c r="D701" s="93" t="inlineStr">
        <is>
          <t>인스타그램(블로그)</t>
        </is>
      </c>
      <c r="E701" s="93" t="inlineStr">
        <is>
          <t>토너</t>
        </is>
      </c>
      <c r="K701" s="88" t="n">
        <v>50367</v>
      </c>
    </row>
    <row r="702" hidden="1" customFormat="1" s="93">
      <c r="B702" s="127" t="n">
        <v>43872</v>
      </c>
      <c r="C702" s="93">
        <f>TEXT(B702,"aaa")</f>
        <v/>
      </c>
      <c r="D702" s="93" t="inlineStr">
        <is>
          <t>인스타그램(전환)</t>
        </is>
      </c>
      <c r="E702" s="93" t="inlineStr">
        <is>
          <t>머드크림마스크</t>
        </is>
      </c>
      <c r="K702" s="88" t="n">
        <v>115027</v>
      </c>
    </row>
    <row r="703" hidden="1" customFormat="1" s="93">
      <c r="B703" s="127" t="n">
        <v>43872</v>
      </c>
      <c r="C703" s="93">
        <f>TEXT(B703,"aaa")</f>
        <v/>
      </c>
      <c r="D703" s="93" t="inlineStr">
        <is>
          <t>인스타그램(리타게팅 전환)</t>
        </is>
      </c>
      <c r="E703" s="93" t="inlineStr">
        <is>
          <t>머드크림마스크</t>
        </is>
      </c>
      <c r="K703" s="88" t="n">
        <v>79711</v>
      </c>
    </row>
    <row r="704" hidden="1" customFormat="1" s="93">
      <c r="B704" s="127" t="n">
        <v>43872</v>
      </c>
      <c r="C704" s="93">
        <f>TEXT(B704,"aaa")</f>
        <v/>
      </c>
      <c r="D704" s="93" t="inlineStr">
        <is>
          <t>인스타그램(전환)</t>
        </is>
      </c>
      <c r="E704" s="93" t="inlineStr">
        <is>
          <t>토너</t>
        </is>
      </c>
      <c r="K704" s="88" t="n">
        <v>1046622</v>
      </c>
    </row>
    <row r="705" hidden="1" customFormat="1" s="93">
      <c r="B705" s="127" t="n">
        <v>43872</v>
      </c>
      <c r="C705" s="93">
        <f>TEXT(B705,"aaa")</f>
        <v/>
      </c>
      <c r="D705" s="93" t="inlineStr">
        <is>
          <t>네이버 브랜드검색</t>
        </is>
      </c>
      <c r="E705" s="93" t="inlineStr">
        <is>
          <t>토너</t>
        </is>
      </c>
      <c r="K705" s="88" t="n">
        <v>40000</v>
      </c>
    </row>
    <row r="706" hidden="1" customFormat="1" s="93">
      <c r="B706" s="127" t="n">
        <v>43872</v>
      </c>
      <c r="C706" s="93">
        <f>TEXT(B706,"aaa")</f>
        <v/>
      </c>
      <c r="D706" s="93" t="inlineStr">
        <is>
          <t>네이버 쇼핑검색</t>
        </is>
      </c>
      <c r="E706" s="93" t="inlineStr">
        <is>
          <t>토너</t>
        </is>
      </c>
      <c r="K706" s="88" t="n">
        <v>7399.999999999999</v>
      </c>
    </row>
    <row r="707" hidden="1" customFormat="1" s="93">
      <c r="B707" s="127" t="n">
        <v>43873</v>
      </c>
      <c r="C707" s="93">
        <f>TEXT(B707,"aaa")</f>
        <v/>
      </c>
      <c r="D707" s="93" t="inlineStr">
        <is>
          <t>인스타그램(랄라블라)</t>
        </is>
      </c>
      <c r="E707" s="93" t="inlineStr">
        <is>
          <t>토너</t>
        </is>
      </c>
      <c r="K707" s="88" t="n">
        <v>24956</v>
      </c>
    </row>
    <row r="708" hidden="1" customFormat="1" s="93">
      <c r="B708" s="127" t="n">
        <v>43873</v>
      </c>
      <c r="C708" s="93">
        <f>TEXT(B708,"aaa")</f>
        <v/>
      </c>
      <c r="D708" s="93" t="inlineStr">
        <is>
          <t>인스타그램(블로그)</t>
        </is>
      </c>
      <c r="E708" s="93" t="inlineStr">
        <is>
          <t>토너</t>
        </is>
      </c>
      <c r="K708" s="88" t="n">
        <v>49536</v>
      </c>
    </row>
    <row r="709" hidden="1" customFormat="1" s="93">
      <c r="B709" s="127" t="n">
        <v>43873</v>
      </c>
      <c r="C709" s="93">
        <f>TEXT(B709,"aaa")</f>
        <v/>
      </c>
      <c r="D709" s="93" t="inlineStr">
        <is>
          <t>인스타그램(전환)</t>
        </is>
      </c>
      <c r="E709" s="93" t="inlineStr">
        <is>
          <t>머드크림마스크</t>
        </is>
      </c>
      <c r="K709" s="88" t="n">
        <v>128474</v>
      </c>
    </row>
    <row r="710" hidden="1" customFormat="1" s="93">
      <c r="B710" s="127" t="n">
        <v>43873</v>
      </c>
      <c r="C710" s="93">
        <f>TEXT(B710,"aaa")</f>
        <v/>
      </c>
      <c r="D710" s="93" t="inlineStr">
        <is>
          <t>인스타그램(리타게팅 전환)</t>
        </is>
      </c>
      <c r="E710" s="93" t="inlineStr">
        <is>
          <t>머드크림마스크</t>
        </is>
      </c>
      <c r="K710" s="88" t="n">
        <v>95244</v>
      </c>
    </row>
    <row r="711" hidden="1" customFormat="1" s="93">
      <c r="B711" s="127" t="n">
        <v>43873</v>
      </c>
      <c r="C711" s="93">
        <f>TEXT(B711,"aaa")</f>
        <v/>
      </c>
      <c r="D711" s="93" t="inlineStr">
        <is>
          <t>인스타그램(전환)</t>
        </is>
      </c>
      <c r="E711" s="93" t="inlineStr">
        <is>
          <t>토너</t>
        </is>
      </c>
      <c r="K711" s="88" t="n">
        <v>1273431</v>
      </c>
    </row>
    <row r="712" hidden="1" customFormat="1" s="93">
      <c r="B712" s="127" t="n">
        <v>43873</v>
      </c>
      <c r="C712" s="93">
        <f>TEXT(B712,"aaa")</f>
        <v/>
      </c>
      <c r="D712" s="93" t="inlineStr">
        <is>
          <t>네이버 브랜드검색</t>
        </is>
      </c>
      <c r="E712" s="93" t="inlineStr">
        <is>
          <t>토너</t>
        </is>
      </c>
      <c r="K712" s="88" t="n">
        <v>40000</v>
      </c>
    </row>
    <row r="713" hidden="1" customFormat="1" s="93">
      <c r="B713" s="127" t="n">
        <v>43873</v>
      </c>
      <c r="C713" s="93">
        <f>TEXT(B713,"aaa")</f>
        <v/>
      </c>
      <c r="D713" s="93" t="inlineStr">
        <is>
          <t>네이버 쇼핑검색</t>
        </is>
      </c>
      <c r="E713" s="93" t="inlineStr">
        <is>
          <t>토너</t>
        </is>
      </c>
      <c r="K713" s="88" t="n">
        <v>6149.999999999999</v>
      </c>
    </row>
    <row r="714" hidden="1" customFormat="1" s="93">
      <c r="B714" s="127" t="n">
        <v>43874</v>
      </c>
      <c r="C714" s="93">
        <f>TEXT(B714,"aaa")</f>
        <v/>
      </c>
      <c r="D714" s="93" t="inlineStr">
        <is>
          <t>인스타그램(랄라블라)</t>
        </is>
      </c>
      <c r="E714" s="93" t="inlineStr">
        <is>
          <t>토너</t>
        </is>
      </c>
      <c r="K714" s="88" t="n">
        <v>24314</v>
      </c>
    </row>
    <row r="715" hidden="1" customFormat="1" s="93">
      <c r="B715" s="127" t="n">
        <v>43874</v>
      </c>
      <c r="C715" s="93">
        <f>TEXT(B715,"aaa")</f>
        <v/>
      </c>
      <c r="D715" s="93" t="inlineStr">
        <is>
          <t>인스타그램(블로그)</t>
        </is>
      </c>
      <c r="E715" s="93" t="inlineStr">
        <is>
          <t>토너</t>
        </is>
      </c>
      <c r="K715" s="88" t="n">
        <v>48891</v>
      </c>
    </row>
    <row r="716" hidden="1" customFormat="1" s="93">
      <c r="B716" s="127" t="n">
        <v>43874</v>
      </c>
      <c r="C716" s="93">
        <f>TEXT(B716,"aaa")</f>
        <v/>
      </c>
      <c r="D716" s="93" t="inlineStr">
        <is>
          <t>인스타그램(전환)</t>
        </is>
      </c>
      <c r="E716" s="93" t="inlineStr">
        <is>
          <t>머드크림마스크</t>
        </is>
      </c>
      <c r="K716" s="88" t="n">
        <v>141392</v>
      </c>
    </row>
    <row r="717" hidden="1" customFormat="1" s="93">
      <c r="B717" s="127" t="n">
        <v>43874</v>
      </c>
      <c r="C717" s="93">
        <f>TEXT(B717,"aaa")</f>
        <v/>
      </c>
      <c r="D717" s="93" t="inlineStr">
        <is>
          <t>인스타그램(리타게팅 전환)</t>
        </is>
      </c>
      <c r="E717" s="93" t="inlineStr">
        <is>
          <t>머드크림마스크</t>
        </is>
      </c>
      <c r="K717" s="88" t="n">
        <v>96100</v>
      </c>
    </row>
    <row r="718" hidden="1" customFormat="1" s="93">
      <c r="B718" s="127" t="n">
        <v>43874</v>
      </c>
      <c r="C718" s="93">
        <f>TEXT(B718,"aaa")</f>
        <v/>
      </c>
      <c r="D718" s="93" t="inlineStr">
        <is>
          <t>인스타그램(전환)</t>
        </is>
      </c>
      <c r="E718" s="93" t="inlineStr">
        <is>
          <t>토너</t>
        </is>
      </c>
      <c r="K718" s="88" t="n">
        <v>977869</v>
      </c>
    </row>
    <row r="719" hidden="1" customFormat="1" s="93">
      <c r="B719" s="127" t="n">
        <v>43874</v>
      </c>
      <c r="C719" s="93">
        <f>TEXT(B719,"aaa")</f>
        <v/>
      </c>
      <c r="D719" s="93" t="inlineStr">
        <is>
          <t>네이버 브랜드검색</t>
        </is>
      </c>
      <c r="E719" s="93" t="inlineStr">
        <is>
          <t>토너</t>
        </is>
      </c>
      <c r="K719" s="88" t="n">
        <v>40000</v>
      </c>
    </row>
    <row r="720" hidden="1" customFormat="1" s="93">
      <c r="B720" s="127" t="n">
        <v>43874</v>
      </c>
      <c r="C720" s="93">
        <f>TEXT(B720,"aaa")</f>
        <v/>
      </c>
      <c r="D720" s="93" t="inlineStr">
        <is>
          <t>네이버 쇼핑검색</t>
        </is>
      </c>
      <c r="E720" s="93" t="inlineStr">
        <is>
          <t>토너</t>
        </is>
      </c>
      <c r="K720" s="88" t="n">
        <v>7049.999999999999</v>
      </c>
    </row>
    <row r="721" hidden="1" customFormat="1" s="93">
      <c r="B721" s="127" t="n">
        <v>43875</v>
      </c>
      <c r="C721" s="93">
        <f>TEXT(B721,"aaa")</f>
        <v/>
      </c>
      <c r="D721" s="93" t="inlineStr">
        <is>
          <t>인스타그램(랄라블라)</t>
        </is>
      </c>
      <c r="E721" s="93" t="inlineStr">
        <is>
          <t>토너</t>
        </is>
      </c>
      <c r="K721" s="88" t="n">
        <v>25092</v>
      </c>
    </row>
    <row r="722" hidden="1" customFormat="1" s="93">
      <c r="B722" s="127" t="n">
        <v>43875</v>
      </c>
      <c r="C722" s="93">
        <f>TEXT(B722,"aaa")</f>
        <v/>
      </c>
      <c r="D722" s="93" t="inlineStr">
        <is>
          <t>인스타그램(블로그)</t>
        </is>
      </c>
      <c r="E722" s="93" t="inlineStr">
        <is>
          <t>토너</t>
        </is>
      </c>
      <c r="K722" s="88" t="n">
        <v>49140</v>
      </c>
    </row>
    <row r="723" hidden="1" customFormat="1" s="93">
      <c r="B723" s="127" t="n">
        <v>43875</v>
      </c>
      <c r="C723" s="93">
        <f>TEXT(B723,"aaa")</f>
        <v/>
      </c>
      <c r="D723" s="93" t="inlineStr">
        <is>
          <t>인스타그램(전환)</t>
        </is>
      </c>
      <c r="E723" s="93" t="inlineStr">
        <is>
          <t>머드크림마스크</t>
        </is>
      </c>
      <c r="K723" s="88" t="n">
        <v>141363</v>
      </c>
    </row>
    <row r="724" hidden="1" customFormat="1" s="93">
      <c r="B724" s="127" t="n">
        <v>43875</v>
      </c>
      <c r="C724" s="93">
        <f>TEXT(B724,"aaa")</f>
        <v/>
      </c>
      <c r="D724" s="93" t="inlineStr">
        <is>
          <t>인스타그램(리타게팅 전환)</t>
        </is>
      </c>
      <c r="E724" s="93" t="inlineStr">
        <is>
          <t>머드크림마스크</t>
        </is>
      </c>
      <c r="K724" s="88" t="n">
        <v>97370</v>
      </c>
    </row>
    <row r="725" hidden="1" customFormat="1" s="93">
      <c r="B725" s="127" t="n">
        <v>43875</v>
      </c>
      <c r="C725" s="93">
        <f>TEXT(B725,"aaa")</f>
        <v/>
      </c>
      <c r="D725" s="93" t="inlineStr">
        <is>
          <t>인스타그램(전환)</t>
        </is>
      </c>
      <c r="E725" s="93" t="inlineStr">
        <is>
          <t>토너</t>
        </is>
      </c>
      <c r="K725" s="88" t="n">
        <v>915783</v>
      </c>
    </row>
    <row r="726" hidden="1" customFormat="1" s="93">
      <c r="B726" s="127" t="n">
        <v>43875</v>
      </c>
      <c r="C726" s="93">
        <f>TEXT(B726,"aaa")</f>
        <v/>
      </c>
      <c r="D726" s="93" t="inlineStr">
        <is>
          <t>네이버 브랜드검색</t>
        </is>
      </c>
      <c r="E726" s="93" t="inlineStr">
        <is>
          <t>토너</t>
        </is>
      </c>
      <c r="K726" s="88" t="n">
        <v>40000</v>
      </c>
    </row>
    <row r="727" hidden="1" customFormat="1" s="93">
      <c r="B727" s="127" t="n">
        <v>43875</v>
      </c>
      <c r="C727" s="93">
        <f>TEXT(B727,"aaa")</f>
        <v/>
      </c>
      <c r="D727" s="93" t="inlineStr">
        <is>
          <t>네이버 쇼핑검색</t>
        </is>
      </c>
      <c r="E727" s="93" t="inlineStr">
        <is>
          <t>토너</t>
        </is>
      </c>
      <c r="K727" s="88" t="n">
        <v>4470</v>
      </c>
    </row>
    <row r="728" hidden="1" customFormat="1" s="93">
      <c r="B728" s="127" t="n">
        <v>43876</v>
      </c>
      <c r="C728" s="93">
        <f>TEXT(B728,"aaa")</f>
        <v/>
      </c>
      <c r="D728" s="93" t="inlineStr">
        <is>
          <t>인스타그램(랄라블라)</t>
        </is>
      </c>
      <c r="E728" s="93" t="inlineStr">
        <is>
          <t>토너</t>
        </is>
      </c>
      <c r="K728" s="88" t="n">
        <v>25548</v>
      </c>
    </row>
    <row r="729" hidden="1" customFormat="1" s="93">
      <c r="B729" s="127" t="n">
        <v>43876</v>
      </c>
      <c r="C729" s="93">
        <f>TEXT(B729,"aaa")</f>
        <v/>
      </c>
      <c r="D729" s="93" t="inlineStr">
        <is>
          <t>인스타그램(블로그)</t>
        </is>
      </c>
      <c r="E729" s="93" t="inlineStr">
        <is>
          <t>토너</t>
        </is>
      </c>
      <c r="K729" s="88" t="n">
        <v>53097</v>
      </c>
    </row>
    <row r="730" hidden="1" customFormat="1" s="93">
      <c r="B730" s="127" t="n">
        <v>43876</v>
      </c>
      <c r="C730" s="93">
        <f>TEXT(B730,"aaa")</f>
        <v/>
      </c>
      <c r="D730" s="93" t="inlineStr">
        <is>
          <t>인스타그램(전환)</t>
        </is>
      </c>
      <c r="E730" s="93" t="inlineStr">
        <is>
          <t>머드크림마스크</t>
        </is>
      </c>
      <c r="K730" s="88" t="n">
        <v>154516</v>
      </c>
    </row>
    <row r="731" hidden="1" customFormat="1" s="93">
      <c r="B731" s="127" t="n">
        <v>43876</v>
      </c>
      <c r="C731" s="93">
        <f>TEXT(B731,"aaa")</f>
        <v/>
      </c>
      <c r="D731" s="93" t="inlineStr">
        <is>
          <t>인스타그램(리타게팅 전환)</t>
        </is>
      </c>
      <c r="E731" s="93" t="inlineStr">
        <is>
          <t>머드크림마스크</t>
        </is>
      </c>
      <c r="K731" s="88" t="n">
        <v>104333</v>
      </c>
    </row>
    <row r="732" hidden="1" customFormat="1" s="93">
      <c r="B732" s="127" t="n">
        <v>43876</v>
      </c>
      <c r="C732" s="93">
        <f>TEXT(B732,"aaa")</f>
        <v/>
      </c>
      <c r="D732" s="93" t="inlineStr">
        <is>
          <t>인스타그램(전환)</t>
        </is>
      </c>
      <c r="E732" s="93" t="inlineStr">
        <is>
          <t>토너</t>
        </is>
      </c>
      <c r="K732" s="88" t="n">
        <v>860913</v>
      </c>
    </row>
    <row r="733" hidden="1" customFormat="1" s="93">
      <c r="B733" s="127" t="n">
        <v>43876</v>
      </c>
      <c r="C733" s="93">
        <f>TEXT(B733,"aaa")</f>
        <v/>
      </c>
      <c r="D733" s="93" t="inlineStr">
        <is>
          <t>네이버 브랜드검색</t>
        </is>
      </c>
      <c r="E733" s="93" t="inlineStr">
        <is>
          <t>토너</t>
        </is>
      </c>
      <c r="K733" s="88" t="n">
        <v>40000</v>
      </c>
    </row>
    <row r="734" hidden="1" customFormat="1" s="93">
      <c r="B734" s="127" t="n">
        <v>43876</v>
      </c>
      <c r="C734" s="93">
        <f>TEXT(B734,"aaa")</f>
        <v/>
      </c>
      <c r="D734" s="93" t="inlineStr">
        <is>
          <t>네이버 쇼핑검색</t>
        </is>
      </c>
      <c r="E734" s="93" t="inlineStr">
        <is>
          <t>토너</t>
        </is>
      </c>
      <c r="K734" s="88" t="n">
        <v>4030</v>
      </c>
    </row>
    <row r="735" hidden="1" customFormat="1" s="93">
      <c r="B735" s="127" t="n">
        <v>43877</v>
      </c>
      <c r="C735" s="93">
        <f>TEXT(B735,"aaa")</f>
        <v/>
      </c>
      <c r="D735" s="93" t="inlineStr">
        <is>
          <t>인스타그램(랄라블라)</t>
        </is>
      </c>
      <c r="E735" s="93" t="inlineStr">
        <is>
          <t>토너</t>
        </is>
      </c>
      <c r="K735" s="88" t="n">
        <v>25036</v>
      </c>
    </row>
    <row r="736" hidden="1" customFormat="1" s="93">
      <c r="B736" s="127" t="n">
        <v>43877</v>
      </c>
      <c r="C736" s="93">
        <f>TEXT(B736,"aaa")</f>
        <v/>
      </c>
      <c r="D736" s="93" t="inlineStr">
        <is>
          <t>인스타그램(블로그)</t>
        </is>
      </c>
      <c r="E736" s="93" t="inlineStr">
        <is>
          <t>토너</t>
        </is>
      </c>
      <c r="K736" s="88" t="n">
        <v>50151</v>
      </c>
    </row>
    <row r="737" hidden="1" customFormat="1" s="93">
      <c r="B737" s="127" t="n">
        <v>43877</v>
      </c>
      <c r="C737" s="93">
        <f>TEXT(B737,"aaa")</f>
        <v/>
      </c>
      <c r="D737" s="93" t="inlineStr">
        <is>
          <t>인스타그램(전환)</t>
        </is>
      </c>
      <c r="E737" s="93" t="inlineStr">
        <is>
          <t>머드크림마스크</t>
        </is>
      </c>
      <c r="K737" s="88" t="n">
        <v>150810</v>
      </c>
    </row>
    <row r="738" hidden="1" customFormat="1" s="93">
      <c r="B738" s="127" t="n">
        <v>43877</v>
      </c>
      <c r="C738" s="93">
        <f>TEXT(B738,"aaa")</f>
        <v/>
      </c>
      <c r="D738" s="93" t="inlineStr">
        <is>
          <t>인스타그램(리타게팅 전환)</t>
        </is>
      </c>
      <c r="E738" s="93" t="inlineStr">
        <is>
          <t>머드크림마스크</t>
        </is>
      </c>
      <c r="K738" s="88" t="n">
        <v>100567</v>
      </c>
    </row>
    <row r="739" hidden="1" customFormat="1" s="93">
      <c r="B739" s="127" t="n">
        <v>43877</v>
      </c>
      <c r="C739" s="93">
        <f>TEXT(B739,"aaa")</f>
        <v/>
      </c>
      <c r="D739" s="93" t="inlineStr">
        <is>
          <t>인스타그램(전환)</t>
        </is>
      </c>
      <c r="E739" s="93" t="inlineStr">
        <is>
          <t>토너</t>
        </is>
      </c>
      <c r="K739" s="88" t="n">
        <v>801780</v>
      </c>
    </row>
    <row r="740" hidden="1" customFormat="1" s="93">
      <c r="B740" s="127" t="n">
        <v>43877</v>
      </c>
      <c r="C740" s="93">
        <f>TEXT(B740,"aaa")</f>
        <v/>
      </c>
      <c r="D740" s="93" t="inlineStr">
        <is>
          <t>네이버 브랜드검색</t>
        </is>
      </c>
      <c r="E740" s="93" t="inlineStr">
        <is>
          <t>토너</t>
        </is>
      </c>
      <c r="K740" s="88" t="n">
        <v>40000</v>
      </c>
    </row>
    <row r="741" hidden="1" customFormat="1" s="93">
      <c r="B741" s="127" t="n">
        <v>43877</v>
      </c>
      <c r="C741" s="93">
        <f>TEXT(B741,"aaa")</f>
        <v/>
      </c>
      <c r="D741" s="93" t="inlineStr">
        <is>
          <t>네이버 쇼핑검색</t>
        </is>
      </c>
      <c r="E741" s="93" t="inlineStr">
        <is>
          <t>토너</t>
        </is>
      </c>
      <c r="K741" s="88" t="n">
        <v>3150</v>
      </c>
    </row>
    <row r="742" hidden="1" customFormat="1" s="93">
      <c r="B742" s="127" t="n">
        <v>43878</v>
      </c>
      <c r="C742" s="93">
        <f>TEXT(B742,"aaa")</f>
        <v/>
      </c>
      <c r="D742" s="93" t="inlineStr">
        <is>
          <t>인스타그램(랄라블라)</t>
        </is>
      </c>
      <c r="E742" s="93" t="inlineStr">
        <is>
          <t>토너</t>
        </is>
      </c>
      <c r="K742" s="88" t="n">
        <v>25062</v>
      </c>
    </row>
    <row r="743" hidden="1" customFormat="1" s="93">
      <c r="B743" s="127" t="n">
        <v>43878</v>
      </c>
      <c r="C743" s="93">
        <f>TEXT(B743,"aaa")</f>
        <v/>
      </c>
      <c r="D743" s="93" t="inlineStr">
        <is>
          <t>인스타그램(블로그)</t>
        </is>
      </c>
      <c r="E743" s="93" t="inlineStr">
        <is>
          <t>토너</t>
        </is>
      </c>
      <c r="K743" s="88" t="n">
        <v>48554</v>
      </c>
    </row>
    <row r="744" hidden="1" customFormat="1" s="93">
      <c r="B744" s="127" t="n">
        <v>43878</v>
      </c>
      <c r="C744" s="93">
        <f>TEXT(B744,"aaa")</f>
        <v/>
      </c>
      <c r="D744" s="93" t="inlineStr">
        <is>
          <t>인스타그램(전환)</t>
        </is>
      </c>
      <c r="E744" s="93" t="inlineStr">
        <is>
          <t>머드크림마스크</t>
        </is>
      </c>
      <c r="K744" s="88" t="n">
        <v>145221</v>
      </c>
    </row>
    <row r="745" hidden="1" customFormat="1" s="93">
      <c r="B745" s="127" t="n">
        <v>43878</v>
      </c>
      <c r="C745" s="93">
        <f>TEXT(B745,"aaa")</f>
        <v/>
      </c>
      <c r="D745" s="93" t="inlineStr">
        <is>
          <t>인스타그램(리타게팅 전환)</t>
        </is>
      </c>
      <c r="E745" s="93" t="inlineStr">
        <is>
          <t>머드크림마스크</t>
        </is>
      </c>
      <c r="K745" s="88" t="n">
        <v>97916</v>
      </c>
    </row>
    <row r="746" hidden="1" customFormat="1" s="93">
      <c r="B746" s="127" t="n">
        <v>43878</v>
      </c>
      <c r="C746" s="93">
        <f>TEXT(B746,"aaa")</f>
        <v/>
      </c>
      <c r="D746" s="93" t="inlineStr">
        <is>
          <t>인스타그램(전환)</t>
        </is>
      </c>
      <c r="E746" s="93" t="inlineStr">
        <is>
          <t>토너</t>
        </is>
      </c>
      <c r="K746" s="88" t="n">
        <v>785804</v>
      </c>
    </row>
    <row r="747" hidden="1" customFormat="1" s="93">
      <c r="B747" s="127" t="n">
        <v>43878</v>
      </c>
      <c r="C747" s="93">
        <f>TEXT(B747,"aaa")</f>
        <v/>
      </c>
      <c r="D747" s="93" t="inlineStr">
        <is>
          <t>네이버 브랜드검색</t>
        </is>
      </c>
      <c r="E747" s="93" t="inlineStr">
        <is>
          <t>토너</t>
        </is>
      </c>
      <c r="K747" s="88" t="n">
        <v>40000</v>
      </c>
    </row>
    <row r="748" hidden="1" customFormat="1" s="93">
      <c r="B748" s="127" t="n">
        <v>43878</v>
      </c>
      <c r="C748" s="93">
        <f>TEXT(B748,"aaa")</f>
        <v/>
      </c>
      <c r="D748" s="93" t="inlineStr">
        <is>
          <t>네이버 쇼핑검색</t>
        </is>
      </c>
      <c r="E748" s="93" t="inlineStr">
        <is>
          <t>토너</t>
        </is>
      </c>
      <c r="K748" s="88" t="n">
        <v>2980</v>
      </c>
    </row>
    <row r="749" hidden="1" customFormat="1" s="93">
      <c r="B749" s="127" t="n">
        <v>43879</v>
      </c>
      <c r="C749" s="93">
        <f>TEXT(B749,"aaa")</f>
        <v/>
      </c>
      <c r="D749" s="93" t="inlineStr">
        <is>
          <t>인스타그램(랄라블라)</t>
        </is>
      </c>
      <c r="E749" s="93" t="inlineStr">
        <is>
          <t>토너</t>
        </is>
      </c>
      <c r="K749" s="88" t="n">
        <v>24148</v>
      </c>
    </row>
    <row r="750" hidden="1" customFormat="1" s="93">
      <c r="B750" s="127" t="n">
        <v>43879</v>
      </c>
      <c r="C750" s="93">
        <f>TEXT(B750,"aaa")</f>
        <v/>
      </c>
      <c r="D750" s="93" t="inlineStr">
        <is>
          <t>인스타그램(블로그)</t>
        </is>
      </c>
      <c r="E750" s="93" t="inlineStr">
        <is>
          <t>토너</t>
        </is>
      </c>
      <c r="K750" s="88" t="n">
        <v>49801</v>
      </c>
    </row>
    <row r="751" hidden="1" customFormat="1" s="93">
      <c r="B751" s="127" t="n">
        <v>43879</v>
      </c>
      <c r="C751" s="93">
        <f>TEXT(B751,"aaa")</f>
        <v/>
      </c>
      <c r="D751" s="93" t="inlineStr">
        <is>
          <t>인스타그램(전환)</t>
        </is>
      </c>
      <c r="E751" s="93" t="inlineStr">
        <is>
          <t>머드크림마스크</t>
        </is>
      </c>
      <c r="K751" s="88" t="n">
        <v>148874</v>
      </c>
    </row>
    <row r="752" hidden="1" customFormat="1" s="93">
      <c r="B752" s="127" t="n">
        <v>43879</v>
      </c>
      <c r="C752" s="93">
        <f>TEXT(B752,"aaa")</f>
        <v/>
      </c>
      <c r="D752" s="93" t="inlineStr">
        <is>
          <t>인스타그램(리타게팅 전환)</t>
        </is>
      </c>
      <c r="E752" s="93" t="inlineStr">
        <is>
          <t>머드크림마스크</t>
        </is>
      </c>
      <c r="K752" s="88" t="n">
        <v>99182</v>
      </c>
    </row>
    <row r="753" hidden="1" customFormat="1" s="93">
      <c r="B753" s="127" t="n">
        <v>43879</v>
      </c>
      <c r="C753" s="93">
        <f>TEXT(B753,"aaa")</f>
        <v/>
      </c>
      <c r="D753" s="93" t="inlineStr">
        <is>
          <t>인스타그램(전환)</t>
        </is>
      </c>
      <c r="E753" s="93" t="inlineStr">
        <is>
          <t>토너</t>
        </is>
      </c>
      <c r="K753" s="88" t="n">
        <v>816053</v>
      </c>
    </row>
    <row r="754" hidden="1" customFormat="1" s="93">
      <c r="B754" s="127" t="n">
        <v>43879</v>
      </c>
      <c r="C754" s="93">
        <f>TEXT(B754,"aaa")</f>
        <v/>
      </c>
      <c r="D754" s="93" t="inlineStr">
        <is>
          <t>네이버 브랜드검색</t>
        </is>
      </c>
      <c r="E754" s="93" t="inlineStr">
        <is>
          <t>토너</t>
        </is>
      </c>
      <c r="K754" s="88" t="n">
        <v>40000</v>
      </c>
    </row>
    <row r="755" hidden="1" customFormat="1" s="93">
      <c r="B755" s="127" t="n">
        <v>43879</v>
      </c>
      <c r="C755" s="93">
        <f>TEXT(B755,"aaa")</f>
        <v/>
      </c>
      <c r="D755" s="93" t="inlineStr">
        <is>
          <t>네이버 쇼핑검색</t>
        </is>
      </c>
      <c r="E755" s="93" t="inlineStr">
        <is>
          <t>토너</t>
        </is>
      </c>
      <c r="K755" s="88" t="n">
        <v>11840</v>
      </c>
    </row>
    <row r="756" hidden="1" customFormat="1" s="93">
      <c r="B756" s="127" t="n">
        <v>43880</v>
      </c>
      <c r="C756" s="93">
        <f>TEXT(B756,"aaa")</f>
        <v/>
      </c>
      <c r="D756" s="93" t="inlineStr">
        <is>
          <t>인스타그램(랄라블라)</t>
        </is>
      </c>
      <c r="E756" s="93" t="inlineStr">
        <is>
          <t>토너</t>
        </is>
      </c>
      <c r="K756" s="88" t="n">
        <v>24705</v>
      </c>
    </row>
    <row r="757" hidden="1" customFormat="1" s="93">
      <c r="B757" s="127" t="n">
        <v>43880</v>
      </c>
      <c r="C757" s="93">
        <f>TEXT(B757,"aaa")</f>
        <v/>
      </c>
      <c r="D757" s="93" t="inlineStr">
        <is>
          <t>인스타그램(블로그)</t>
        </is>
      </c>
      <c r="E757" s="93" t="inlineStr">
        <is>
          <t>토너</t>
        </is>
      </c>
      <c r="K757" s="88" t="n">
        <v>49139</v>
      </c>
    </row>
    <row r="758" hidden="1" customFormat="1" s="93">
      <c r="B758" s="127" t="n">
        <v>43880</v>
      </c>
      <c r="C758" s="93">
        <f>TEXT(B758,"aaa")</f>
        <v/>
      </c>
      <c r="D758" s="93" t="inlineStr">
        <is>
          <t>인스타그램(전환)</t>
        </is>
      </c>
      <c r="E758" s="93" t="inlineStr">
        <is>
          <t>머드크림마스크</t>
        </is>
      </c>
      <c r="K758" s="88" t="n">
        <v>147403</v>
      </c>
    </row>
    <row r="759" hidden="1" customFormat="1" s="93">
      <c r="B759" s="127" t="n">
        <v>43880</v>
      </c>
      <c r="C759" s="93">
        <f>TEXT(B759,"aaa")</f>
        <v/>
      </c>
      <c r="D759" s="93" t="inlineStr">
        <is>
          <t>인스타그램(리타게팅 전환)</t>
        </is>
      </c>
      <c r="E759" s="93" t="inlineStr">
        <is>
          <t>머드크림마스크</t>
        </is>
      </c>
      <c r="K759" s="88" t="n">
        <v>98531</v>
      </c>
    </row>
    <row r="760" hidden="1" customFormat="1" s="93">
      <c r="B760" s="127" t="n">
        <v>43880</v>
      </c>
      <c r="C760" s="93">
        <f>TEXT(B760,"aaa")</f>
        <v/>
      </c>
      <c r="D760" s="93" t="inlineStr">
        <is>
          <t>인스타그램(전환)</t>
        </is>
      </c>
      <c r="E760" s="93" t="inlineStr">
        <is>
          <t>토너</t>
        </is>
      </c>
      <c r="K760" s="88" t="n">
        <v>955570</v>
      </c>
    </row>
    <row r="761" hidden="1" customFormat="1" s="93">
      <c r="B761" s="127" t="n">
        <v>43880</v>
      </c>
      <c r="C761" s="93">
        <f>TEXT(B761,"aaa")</f>
        <v/>
      </c>
      <c r="D761" s="93" t="inlineStr">
        <is>
          <t>네이버 브랜드검색</t>
        </is>
      </c>
      <c r="E761" s="93" t="inlineStr">
        <is>
          <t>토너</t>
        </is>
      </c>
      <c r="K761" s="88" t="n">
        <v>40000</v>
      </c>
    </row>
    <row r="762" hidden="1" customFormat="1" s="93">
      <c r="B762" s="127" t="n">
        <v>43880</v>
      </c>
      <c r="C762" s="93">
        <f>TEXT(B762,"aaa")</f>
        <v/>
      </c>
      <c r="D762" s="93" t="inlineStr">
        <is>
          <t>네이버 쇼핑검색</t>
        </is>
      </c>
      <c r="E762" s="93" t="inlineStr">
        <is>
          <t>토너</t>
        </is>
      </c>
      <c r="K762" s="88" t="n">
        <v>12530</v>
      </c>
    </row>
    <row r="763" hidden="1" customFormat="1" s="93">
      <c r="B763" s="127" t="n">
        <v>43881</v>
      </c>
      <c r="C763" s="93">
        <f>TEXT(B763,"aaa")</f>
        <v/>
      </c>
      <c r="D763" s="93" t="inlineStr">
        <is>
          <t>인스타그램(랄라블라)</t>
        </is>
      </c>
      <c r="E763" s="93" t="inlineStr">
        <is>
          <t>토너</t>
        </is>
      </c>
      <c r="K763" s="88" t="n">
        <v>25396</v>
      </c>
    </row>
    <row r="764" hidden="1" customFormat="1" s="93">
      <c r="B764" s="127" t="n">
        <v>43881</v>
      </c>
      <c r="C764" s="93">
        <f>TEXT(B764,"aaa")</f>
        <v/>
      </c>
      <c r="D764" s="93" t="inlineStr">
        <is>
          <t>인스타그램(블로그)</t>
        </is>
      </c>
      <c r="E764" s="93" t="inlineStr">
        <is>
          <t>토너</t>
        </is>
      </c>
      <c r="K764" s="88" t="n">
        <v>49969</v>
      </c>
    </row>
    <row r="765" hidden="1" customFormat="1" s="93">
      <c r="B765" s="127" t="n">
        <v>43881</v>
      </c>
      <c r="C765" s="93">
        <f>TEXT(B765,"aaa")</f>
        <v/>
      </c>
      <c r="D765" s="93" t="inlineStr">
        <is>
          <t>인스타그램(전환)</t>
        </is>
      </c>
      <c r="E765" s="93" t="inlineStr">
        <is>
          <t>머드크림마스크</t>
        </is>
      </c>
      <c r="K765" s="88" t="n">
        <v>152714</v>
      </c>
    </row>
    <row r="766" hidden="1" customFormat="1" s="93">
      <c r="B766" s="127" t="n">
        <v>43881</v>
      </c>
      <c r="C766" s="93">
        <f>TEXT(B766,"aaa")</f>
        <v/>
      </c>
      <c r="D766" s="93" t="inlineStr">
        <is>
          <t>인스타그램(리타게팅 전환)</t>
        </is>
      </c>
      <c r="E766" s="93" t="inlineStr">
        <is>
          <t>머드크림마스크</t>
        </is>
      </c>
      <c r="K766" s="88" t="n">
        <v>100943</v>
      </c>
    </row>
    <row r="767" hidden="1" customFormat="1" s="93">
      <c r="B767" s="127" t="n">
        <v>43881</v>
      </c>
      <c r="C767" s="93">
        <f>TEXT(B767,"aaa")</f>
        <v/>
      </c>
      <c r="D767" s="93" t="inlineStr">
        <is>
          <t>페이스북(전환)</t>
        </is>
      </c>
      <c r="E767" s="93" t="inlineStr">
        <is>
          <t>토너</t>
        </is>
      </c>
      <c r="K767" s="88" t="n">
        <v>117740</v>
      </c>
    </row>
    <row r="768" hidden="1" customFormat="1" s="93">
      <c r="B768" s="127" t="n">
        <v>43881</v>
      </c>
      <c r="C768" s="93">
        <f>TEXT(B768,"aaa")</f>
        <v/>
      </c>
      <c r="D768" s="93" t="inlineStr">
        <is>
          <t>인스타그램(전환)</t>
        </is>
      </c>
      <c r="E768" s="93" t="inlineStr">
        <is>
          <t>토너</t>
        </is>
      </c>
      <c r="K768" s="88" t="n">
        <v>986135</v>
      </c>
    </row>
    <row r="769" hidden="1" customFormat="1" s="93">
      <c r="B769" s="127" t="n">
        <v>43881</v>
      </c>
      <c r="C769" s="93">
        <f>TEXT(B769,"aaa")</f>
        <v/>
      </c>
      <c r="D769" s="93" t="inlineStr">
        <is>
          <t>네이버 브랜드검색</t>
        </is>
      </c>
      <c r="E769" s="93" t="inlineStr">
        <is>
          <t>토너</t>
        </is>
      </c>
      <c r="K769" s="88" t="n">
        <v>40000</v>
      </c>
    </row>
    <row r="770" hidden="1" customFormat="1" s="93">
      <c r="B770" s="127" t="n">
        <v>43881</v>
      </c>
      <c r="C770" s="93">
        <f>TEXT(B770,"aaa")</f>
        <v/>
      </c>
      <c r="D770" s="93" t="inlineStr">
        <is>
          <t>네이버 쇼핑검색</t>
        </is>
      </c>
      <c r="E770" s="93" t="inlineStr">
        <is>
          <t>토너</t>
        </is>
      </c>
      <c r="K770" s="88" t="n">
        <v>8520</v>
      </c>
    </row>
    <row r="771" hidden="1" customFormat="1" s="93">
      <c r="B771" s="127" t="n">
        <v>43882</v>
      </c>
      <c r="C771" s="93">
        <f>TEXT(B771,"aaa")</f>
        <v/>
      </c>
      <c r="D771" s="93" t="inlineStr">
        <is>
          <t>인스타그램(랄라블라)</t>
        </is>
      </c>
      <c r="E771" s="93" t="inlineStr">
        <is>
          <t>토너</t>
        </is>
      </c>
      <c r="K771" s="88" t="n">
        <v>23660</v>
      </c>
    </row>
    <row r="772" hidden="1" customFormat="1" s="93">
      <c r="B772" s="127" t="n">
        <v>43882</v>
      </c>
      <c r="C772" s="93">
        <f>TEXT(B772,"aaa")</f>
        <v/>
      </c>
      <c r="D772" s="93" t="inlineStr">
        <is>
          <t>인스타그램(블로그)</t>
        </is>
      </c>
      <c r="E772" s="93" t="inlineStr">
        <is>
          <t>토너</t>
        </is>
      </c>
      <c r="K772" s="88" t="n">
        <v>49631</v>
      </c>
    </row>
    <row r="773" hidden="1" customFormat="1" s="93">
      <c r="B773" s="127" t="n">
        <v>43882</v>
      </c>
      <c r="C773" s="93">
        <f>TEXT(B773,"aaa")</f>
        <v/>
      </c>
      <c r="D773" s="93" t="inlineStr">
        <is>
          <t>인스타그램(전환)</t>
        </is>
      </c>
      <c r="E773" s="93" t="inlineStr">
        <is>
          <t>머드크림마스크</t>
        </is>
      </c>
      <c r="K773" s="88" t="n">
        <v>148239</v>
      </c>
    </row>
    <row r="774" hidden="1" customFormat="1" s="93">
      <c r="B774" s="127" t="n">
        <v>43882</v>
      </c>
      <c r="C774" s="93">
        <f>TEXT(B774,"aaa")</f>
        <v/>
      </c>
      <c r="D774" s="93" t="inlineStr">
        <is>
          <t>인스타그램(리타게팅 전환)</t>
        </is>
      </c>
      <c r="E774" s="93" t="inlineStr">
        <is>
          <t>머드크림마스크</t>
        </is>
      </c>
      <c r="K774" s="88" t="n">
        <v>99950</v>
      </c>
    </row>
    <row r="775" hidden="1" customFormat="1" s="93">
      <c r="B775" s="127" t="n">
        <v>43882</v>
      </c>
      <c r="C775" s="93">
        <f>TEXT(B775,"aaa")</f>
        <v/>
      </c>
      <c r="D775" s="93" t="inlineStr">
        <is>
          <t>페이스북(전환)</t>
        </is>
      </c>
      <c r="E775" s="93" t="inlineStr">
        <is>
          <t>토너</t>
        </is>
      </c>
      <c r="K775" s="88" t="n">
        <v>116341</v>
      </c>
    </row>
    <row r="776" hidden="1" customFormat="1" s="93">
      <c r="B776" s="127" t="n">
        <v>43882</v>
      </c>
      <c r="C776" s="93">
        <f>TEXT(B776,"aaa")</f>
        <v/>
      </c>
      <c r="D776" s="93" t="inlineStr">
        <is>
          <t>인스타그램(전환)</t>
        </is>
      </c>
      <c r="E776" s="93" t="inlineStr">
        <is>
          <t>토너</t>
        </is>
      </c>
      <c r="K776" s="88" t="n">
        <v>977618</v>
      </c>
    </row>
    <row r="777" hidden="1" customFormat="1" s="93">
      <c r="B777" s="127" t="n">
        <v>43882</v>
      </c>
      <c r="C777" s="93">
        <f>TEXT(B777,"aaa")</f>
        <v/>
      </c>
      <c r="D777" s="93" t="inlineStr">
        <is>
          <t>네이버 브랜드검색</t>
        </is>
      </c>
      <c r="E777" s="93" t="inlineStr">
        <is>
          <t>토너</t>
        </is>
      </c>
      <c r="K777" s="88" t="n">
        <v>40000</v>
      </c>
    </row>
    <row r="778" hidden="1" customFormat="1" s="93">
      <c r="B778" s="127" t="n">
        <v>43882</v>
      </c>
      <c r="C778" s="93">
        <f>TEXT(B778,"aaa")</f>
        <v/>
      </c>
      <c r="D778" s="93" t="inlineStr">
        <is>
          <t>네이버 쇼핑검색</t>
        </is>
      </c>
      <c r="E778" s="93" t="inlineStr">
        <is>
          <t>토너</t>
        </is>
      </c>
      <c r="K778" s="88" t="n">
        <v>4580</v>
      </c>
    </row>
    <row r="779" hidden="1" customFormat="1" s="93">
      <c r="B779" s="127" t="n">
        <v>43883</v>
      </c>
      <c r="C779" s="93">
        <f>TEXT(B779,"aaa")</f>
        <v/>
      </c>
      <c r="D779" s="93" t="inlineStr">
        <is>
          <t>인스타그램(랄라블라)</t>
        </is>
      </c>
      <c r="E779" s="93" t="inlineStr">
        <is>
          <t>토너</t>
        </is>
      </c>
      <c r="K779" s="88" t="n">
        <v>26992</v>
      </c>
    </row>
    <row r="780" hidden="1" customFormat="1" s="93">
      <c r="B780" s="127" t="n">
        <v>43883</v>
      </c>
      <c r="C780" s="93">
        <f>TEXT(B780,"aaa")</f>
        <v/>
      </c>
      <c r="D780" s="93" t="inlineStr">
        <is>
          <t>인스타그램(블로그)</t>
        </is>
      </c>
      <c r="E780" s="93" t="inlineStr">
        <is>
          <t>토너</t>
        </is>
      </c>
      <c r="K780" s="88" t="n">
        <v>52753</v>
      </c>
    </row>
    <row r="781" hidden="1" customFormat="1" s="93">
      <c r="B781" s="127" t="n">
        <v>43883</v>
      </c>
      <c r="C781" s="93">
        <f>TEXT(B781,"aaa")</f>
        <v/>
      </c>
      <c r="D781" s="93" t="inlineStr">
        <is>
          <t>인스타그램(전환)</t>
        </is>
      </c>
      <c r="E781" s="93" t="inlineStr">
        <is>
          <t>머드크림마스크</t>
        </is>
      </c>
      <c r="K781" s="88" t="n">
        <v>156739</v>
      </c>
    </row>
    <row r="782" hidden="1" customFormat="1" s="93">
      <c r="B782" s="127" t="n">
        <v>43883</v>
      </c>
      <c r="C782" s="93">
        <f>TEXT(B782,"aaa")</f>
        <v/>
      </c>
      <c r="D782" s="93" t="inlineStr">
        <is>
          <t>인스타그램(리타게팅 전환)</t>
        </is>
      </c>
      <c r="E782" s="93" t="inlineStr">
        <is>
          <t>머드크림마스크</t>
        </is>
      </c>
      <c r="K782" s="88" t="n">
        <v>102911</v>
      </c>
    </row>
    <row r="783" hidden="1" customFormat="1" s="93">
      <c r="B783" s="127" t="n">
        <v>43883</v>
      </c>
      <c r="C783" s="93">
        <f>TEXT(B783,"aaa")</f>
        <v/>
      </c>
      <c r="D783" s="93" t="inlineStr">
        <is>
          <t>페이스북(전환)</t>
        </is>
      </c>
      <c r="E783" s="93" t="inlineStr">
        <is>
          <t>토너</t>
        </is>
      </c>
      <c r="K783" s="88" t="n">
        <v>116977</v>
      </c>
    </row>
    <row r="784" hidden="1" customFormat="1" s="93">
      <c r="B784" s="127" t="n">
        <v>43883</v>
      </c>
      <c r="C784" s="93">
        <f>TEXT(B784,"aaa")</f>
        <v/>
      </c>
      <c r="D784" s="93" t="inlineStr">
        <is>
          <t>인스타그램(전환)</t>
        </is>
      </c>
      <c r="E784" s="93" t="inlineStr">
        <is>
          <t>토너</t>
        </is>
      </c>
      <c r="K784" s="88" t="n">
        <v>1038014</v>
      </c>
    </row>
    <row r="785" hidden="1" customFormat="1" s="93">
      <c r="B785" s="127" t="n">
        <v>43883</v>
      </c>
      <c r="C785" s="93">
        <f>TEXT(B785,"aaa")</f>
        <v/>
      </c>
      <c r="D785" s="93" t="inlineStr">
        <is>
          <t>네이버 브랜드검색</t>
        </is>
      </c>
      <c r="E785" s="93" t="inlineStr">
        <is>
          <t>토너</t>
        </is>
      </c>
      <c r="K785" s="88" t="n">
        <v>40000</v>
      </c>
    </row>
    <row r="786" hidden="1" customFormat="1" s="93">
      <c r="B786" s="127" t="n">
        <v>43883</v>
      </c>
      <c r="C786" s="93">
        <f>TEXT(B786,"aaa")</f>
        <v/>
      </c>
      <c r="D786" s="93" t="inlineStr">
        <is>
          <t>네이버 쇼핑검색</t>
        </is>
      </c>
      <c r="E786" s="93" t="inlineStr">
        <is>
          <t>토너</t>
        </is>
      </c>
      <c r="K786" s="88" t="n">
        <v>4530</v>
      </c>
    </row>
    <row r="787" hidden="1" customFormat="1" s="93">
      <c r="B787" s="127" t="n">
        <v>43884</v>
      </c>
      <c r="C787" s="93">
        <f>TEXT(B787,"aaa")</f>
        <v/>
      </c>
      <c r="D787" s="93" t="inlineStr">
        <is>
          <t>인스타그램(랄라블라)</t>
        </is>
      </c>
      <c r="E787" s="93" t="inlineStr">
        <is>
          <t>토너</t>
        </is>
      </c>
      <c r="K787" s="88" t="n">
        <v>25049</v>
      </c>
    </row>
    <row r="788" hidden="1" customFormat="1" s="93">
      <c r="B788" s="127" t="n">
        <v>43884</v>
      </c>
      <c r="C788" s="93">
        <f>TEXT(B788,"aaa")</f>
        <v/>
      </c>
      <c r="D788" s="93" t="inlineStr">
        <is>
          <t>인스타그램(블로그)</t>
        </is>
      </c>
      <c r="E788" s="93" t="inlineStr">
        <is>
          <t>토너</t>
        </is>
      </c>
      <c r="K788" s="88" t="n">
        <v>50231</v>
      </c>
    </row>
    <row r="789" hidden="1" customFormat="1" s="93">
      <c r="B789" s="127" t="n">
        <v>43884</v>
      </c>
      <c r="C789" s="93">
        <f>TEXT(B789,"aaa")</f>
        <v/>
      </c>
      <c r="D789" s="93" t="inlineStr">
        <is>
          <t>인스타그램(전환)</t>
        </is>
      </c>
      <c r="E789" s="93" t="inlineStr">
        <is>
          <t>머드크림마스크</t>
        </is>
      </c>
      <c r="K789" s="88" t="n">
        <v>150432</v>
      </c>
    </row>
    <row r="790" hidden="1" customFormat="1" s="93">
      <c r="B790" s="127" t="n">
        <v>43884</v>
      </c>
      <c r="C790" s="93">
        <f>TEXT(B790,"aaa")</f>
        <v/>
      </c>
      <c r="D790" s="93" t="inlineStr">
        <is>
          <t>인스타그램(리타게팅 전환)</t>
        </is>
      </c>
      <c r="E790" s="93" t="inlineStr">
        <is>
          <t>머드크림마스크</t>
        </is>
      </c>
      <c r="K790" s="88" t="n">
        <v>100276</v>
      </c>
    </row>
    <row r="791" hidden="1" customFormat="1" s="93">
      <c r="B791" s="127" t="n">
        <v>43884</v>
      </c>
      <c r="C791" s="93">
        <f>TEXT(B791,"aaa")</f>
        <v/>
      </c>
      <c r="D791" s="93" t="inlineStr">
        <is>
          <t>페이스북(전환)</t>
        </is>
      </c>
      <c r="E791" s="93" t="inlineStr">
        <is>
          <t>토너</t>
        </is>
      </c>
      <c r="K791" s="88" t="n">
        <v>102044</v>
      </c>
    </row>
    <row r="792" hidden="1" customFormat="1" s="93">
      <c r="B792" s="127" t="n">
        <v>43884</v>
      </c>
      <c r="C792" s="93">
        <f>TEXT(B792,"aaa")</f>
        <v/>
      </c>
      <c r="D792" s="93" t="inlineStr">
        <is>
          <t>인스타그램(전환)</t>
        </is>
      </c>
      <c r="E792" s="93" t="inlineStr">
        <is>
          <t>토너</t>
        </is>
      </c>
      <c r="K792" s="88" t="n">
        <v>1156344</v>
      </c>
    </row>
    <row r="793" hidden="1" customFormat="1" s="93">
      <c r="B793" s="127" t="n">
        <v>43884</v>
      </c>
      <c r="C793" s="93">
        <f>TEXT(B793,"aaa")</f>
        <v/>
      </c>
      <c r="D793" s="93" t="inlineStr">
        <is>
          <t>네이버 브랜드검색</t>
        </is>
      </c>
      <c r="E793" s="93" t="inlineStr">
        <is>
          <t>토너</t>
        </is>
      </c>
      <c r="K793" s="88" t="n">
        <v>40000</v>
      </c>
    </row>
    <row r="794" hidden="1" customFormat="1" s="93">
      <c r="B794" s="127" t="n">
        <v>43884</v>
      </c>
      <c r="C794" s="93">
        <f>TEXT(B794,"aaa")</f>
        <v/>
      </c>
      <c r="D794" s="93" t="inlineStr">
        <is>
          <t>네이버 쇼핑검색</t>
        </is>
      </c>
      <c r="E794" s="93" t="inlineStr">
        <is>
          <t>토너</t>
        </is>
      </c>
      <c r="K794" s="88" t="n">
        <v>8410</v>
      </c>
    </row>
    <row r="795" hidden="1" customFormat="1" s="93">
      <c r="B795" s="127" t="n">
        <v>43885</v>
      </c>
      <c r="C795" s="93">
        <f>TEXT(B795,"aaa")</f>
        <v/>
      </c>
      <c r="D795" s="93" t="inlineStr">
        <is>
          <t>인스타그램(랄라블라)</t>
        </is>
      </c>
      <c r="E795" s="93" t="inlineStr">
        <is>
          <t>토너</t>
        </is>
      </c>
      <c r="K795" s="88" t="n">
        <v>25019</v>
      </c>
    </row>
    <row r="796" hidden="1" customFormat="1" s="93">
      <c r="B796" s="127" t="n">
        <v>43885</v>
      </c>
      <c r="C796" s="93">
        <f>TEXT(B796,"aaa")</f>
        <v/>
      </c>
      <c r="D796" s="93" t="inlineStr">
        <is>
          <t>인스타그램(블로그)</t>
        </is>
      </c>
      <c r="E796" s="93" t="inlineStr">
        <is>
          <t>토너</t>
        </is>
      </c>
      <c r="K796" s="88" t="n">
        <v>49616</v>
      </c>
    </row>
    <row r="797" hidden="1" customFormat="1" s="93">
      <c r="B797" s="127" t="n">
        <v>43885</v>
      </c>
      <c r="C797" s="93">
        <f>TEXT(B797,"aaa")</f>
        <v/>
      </c>
      <c r="D797" s="93" t="inlineStr">
        <is>
          <t>인스타그램(전환)</t>
        </is>
      </c>
      <c r="E797" s="93" t="inlineStr">
        <is>
          <t>머드크림마스크</t>
        </is>
      </c>
      <c r="K797" s="88" t="n">
        <v>145106</v>
      </c>
    </row>
    <row r="798" hidden="1" customFormat="1" s="93">
      <c r="B798" s="127" t="n">
        <v>43885</v>
      </c>
      <c r="C798" s="93">
        <f>TEXT(B798,"aaa")</f>
        <v/>
      </c>
      <c r="D798" s="93" t="inlineStr">
        <is>
          <t>인스타그램(리타게팅 전환)</t>
        </is>
      </c>
      <c r="E798" s="93" t="inlineStr">
        <is>
          <t>머드크림마스크</t>
        </is>
      </c>
      <c r="K798" s="88" t="n">
        <v>96801</v>
      </c>
    </row>
    <row r="799" hidden="1" customFormat="1" s="93">
      <c r="B799" s="127" t="n">
        <v>43885</v>
      </c>
      <c r="C799" s="93">
        <f>TEXT(B799,"aaa")</f>
        <v/>
      </c>
      <c r="D799" s="93" t="inlineStr">
        <is>
          <t>페이스북(전환)</t>
        </is>
      </c>
      <c r="E799" s="93" t="inlineStr">
        <is>
          <t>토너</t>
        </is>
      </c>
      <c r="K799" s="88" t="n">
        <v>97792</v>
      </c>
    </row>
    <row r="800" hidden="1" customFormat="1" s="93">
      <c r="B800" s="127" t="n">
        <v>43885</v>
      </c>
      <c r="C800" s="93">
        <f>TEXT(B800,"aaa")</f>
        <v/>
      </c>
      <c r="D800" s="93" t="inlineStr">
        <is>
          <t>인스타그램(전환)</t>
        </is>
      </c>
      <c r="E800" s="93" t="inlineStr">
        <is>
          <t>토너</t>
        </is>
      </c>
      <c r="K800" s="88" t="n">
        <v>1577445</v>
      </c>
    </row>
    <row r="801" hidden="1" customFormat="1" s="93">
      <c r="B801" s="127" t="n">
        <v>43885</v>
      </c>
      <c r="C801" s="93">
        <f>TEXT(B801,"aaa")</f>
        <v/>
      </c>
      <c r="D801" s="93" t="inlineStr">
        <is>
          <t>네이버 브랜드검색</t>
        </is>
      </c>
      <c r="E801" s="93" t="inlineStr">
        <is>
          <t>토너</t>
        </is>
      </c>
      <c r="K801" s="88" t="n">
        <v>40000</v>
      </c>
    </row>
    <row r="802" hidden="1" customFormat="1" s="93">
      <c r="B802" s="127" t="n">
        <v>43885</v>
      </c>
      <c r="C802" s="93">
        <f>TEXT(B802,"aaa")</f>
        <v/>
      </c>
      <c r="D802" s="93" t="inlineStr">
        <is>
          <t>네이버 쇼핑검색</t>
        </is>
      </c>
      <c r="E802" s="93" t="inlineStr">
        <is>
          <t>토너</t>
        </is>
      </c>
      <c r="K802" s="88" t="n">
        <v>9170</v>
      </c>
    </row>
    <row r="803" hidden="1" customFormat="1" s="93">
      <c r="B803" s="127" t="n">
        <v>43886</v>
      </c>
      <c r="C803" s="93">
        <f>TEXT(B803,"aaa")</f>
        <v/>
      </c>
      <c r="D803" s="93" t="inlineStr">
        <is>
          <t>인스타그램(랄라블라)</t>
        </is>
      </c>
      <c r="E803" s="93" t="inlineStr">
        <is>
          <t>토너</t>
        </is>
      </c>
      <c r="K803" s="88" t="n">
        <v>21776</v>
      </c>
    </row>
    <row r="804" hidden="1" customFormat="1" s="93">
      <c r="B804" s="127" t="n">
        <v>43886</v>
      </c>
      <c r="C804" s="93">
        <f>TEXT(B804,"aaa")</f>
        <v/>
      </c>
      <c r="D804" s="93" t="inlineStr">
        <is>
          <t>인스타그램(블로그)</t>
        </is>
      </c>
      <c r="E804" s="93" t="inlineStr">
        <is>
          <t>토너</t>
        </is>
      </c>
      <c r="K804" s="88" t="n">
        <v>50163</v>
      </c>
    </row>
    <row r="805" hidden="1" customFormat="1" s="93">
      <c r="B805" s="127" t="n">
        <v>43886</v>
      </c>
      <c r="C805" s="93">
        <f>TEXT(B805,"aaa")</f>
        <v/>
      </c>
      <c r="D805" s="93" t="inlineStr">
        <is>
          <t>인스타그램(전환)</t>
        </is>
      </c>
      <c r="E805" s="93" t="inlineStr">
        <is>
          <t>머드크림마스크</t>
        </is>
      </c>
      <c r="K805" s="88" t="n">
        <v>151239</v>
      </c>
    </row>
    <row r="806" hidden="1" customFormat="1" s="93">
      <c r="B806" s="127" t="n">
        <v>43886</v>
      </c>
      <c r="C806" s="93">
        <f>TEXT(B806,"aaa")</f>
        <v/>
      </c>
      <c r="D806" s="93" t="inlineStr">
        <is>
          <t>인스타그램(리타게팅 전환)</t>
        </is>
      </c>
      <c r="E806" s="93" t="inlineStr">
        <is>
          <t>머드크림마스크</t>
        </is>
      </c>
      <c r="K806" s="88" t="n">
        <v>100980</v>
      </c>
    </row>
    <row r="807" hidden="1" customFormat="1" s="93">
      <c r="B807" s="127" t="n">
        <v>43886</v>
      </c>
      <c r="C807" s="93">
        <f>TEXT(B807,"aaa")</f>
        <v/>
      </c>
      <c r="D807" s="93" t="inlineStr">
        <is>
          <t>페이스북(전환)</t>
        </is>
      </c>
      <c r="E807" s="93" t="inlineStr">
        <is>
          <t>토너</t>
        </is>
      </c>
      <c r="K807" s="88" t="n">
        <v>46828</v>
      </c>
    </row>
    <row r="808" hidden="1" customFormat="1" s="93">
      <c r="B808" s="127" t="n">
        <v>43886</v>
      </c>
      <c r="C808" s="93">
        <f>TEXT(B808,"aaa")</f>
        <v/>
      </c>
      <c r="D808" s="93" t="inlineStr">
        <is>
          <t>인스타그램(전환)</t>
        </is>
      </c>
      <c r="E808" s="93" t="inlineStr">
        <is>
          <t>토너</t>
        </is>
      </c>
      <c r="K808" s="88" t="n">
        <v>1981573</v>
      </c>
    </row>
    <row r="809" hidden="1" customFormat="1" s="93">
      <c r="B809" s="127" t="n">
        <v>43886</v>
      </c>
      <c r="C809" s="93">
        <f>TEXT(B809,"aaa")</f>
        <v/>
      </c>
      <c r="D809" s="93" t="inlineStr">
        <is>
          <t>네이버 브랜드검색</t>
        </is>
      </c>
      <c r="E809" s="93" t="inlineStr">
        <is>
          <t>토너</t>
        </is>
      </c>
      <c r="K809" s="88" t="n">
        <v>40000</v>
      </c>
    </row>
    <row r="810" hidden="1" customFormat="1" s="93">
      <c r="B810" s="127" t="n">
        <v>43886</v>
      </c>
      <c r="C810" s="93">
        <f>TEXT(B810,"aaa")</f>
        <v/>
      </c>
      <c r="D810" s="93" t="inlineStr">
        <is>
          <t>네이버 쇼핑검색</t>
        </is>
      </c>
      <c r="E810" s="93" t="inlineStr">
        <is>
          <t>토너</t>
        </is>
      </c>
      <c r="K810" s="88" t="n">
        <v>11300</v>
      </c>
    </row>
    <row r="811" hidden="1" customFormat="1" s="93">
      <c r="B811" s="127" t="n">
        <v>43887</v>
      </c>
      <c r="C811" s="93">
        <f>TEXT(B811,"aaa")</f>
        <v/>
      </c>
      <c r="D811" s="93" t="inlineStr">
        <is>
          <t>인스타그램(랄라블라)</t>
        </is>
      </c>
      <c r="E811" s="93" t="inlineStr">
        <is>
          <t>토너</t>
        </is>
      </c>
      <c r="K811" s="88" t="n">
        <v>24653</v>
      </c>
    </row>
    <row r="812" hidden="1" customFormat="1" s="93">
      <c r="B812" s="127" t="n">
        <v>43887</v>
      </c>
      <c r="C812" s="93">
        <f>TEXT(B812,"aaa")</f>
        <v/>
      </c>
      <c r="D812" s="93" t="inlineStr">
        <is>
          <t>인스타그램(블로그)</t>
        </is>
      </c>
      <c r="E812" s="93" t="inlineStr">
        <is>
          <t>토너</t>
        </is>
      </c>
      <c r="K812" s="88" t="n">
        <v>49299</v>
      </c>
    </row>
    <row r="813" hidden="1" customFormat="1" s="93">
      <c r="B813" s="127" t="n">
        <v>43887</v>
      </c>
      <c r="C813" s="93">
        <f>TEXT(B813,"aaa")</f>
        <v/>
      </c>
      <c r="D813" s="93" t="inlineStr">
        <is>
          <t>인스타그램(전환)</t>
        </is>
      </c>
      <c r="E813" s="93" t="inlineStr">
        <is>
          <t>머드크림마스크</t>
        </is>
      </c>
      <c r="K813" s="88" t="n">
        <v>150159</v>
      </c>
    </row>
    <row r="814" hidden="1" customFormat="1" s="93">
      <c r="B814" s="127" t="n">
        <v>43887</v>
      </c>
      <c r="C814" s="93">
        <f>TEXT(B814,"aaa")</f>
        <v/>
      </c>
      <c r="D814" s="93" t="inlineStr">
        <is>
          <t>인스타그램(리타게팅 전환)</t>
        </is>
      </c>
      <c r="E814" s="93" t="inlineStr">
        <is>
          <t>머드크림마스크</t>
        </is>
      </c>
      <c r="K814" s="88" t="n">
        <v>100641</v>
      </c>
    </row>
    <row r="815" hidden="1" customFormat="1" s="93">
      <c r="B815" s="127" t="n">
        <v>43887</v>
      </c>
      <c r="C815" s="93">
        <f>TEXT(B815,"aaa")</f>
        <v/>
      </c>
      <c r="D815" s="93" t="inlineStr">
        <is>
          <t>인스타그램(리타게팅 전환)</t>
        </is>
      </c>
      <c r="E815" s="93" t="inlineStr">
        <is>
          <t>토너</t>
        </is>
      </c>
      <c r="K815" s="88" t="n">
        <v>111254</v>
      </c>
    </row>
    <row r="816" hidden="1" customFormat="1" s="93">
      <c r="B816" s="127" t="n">
        <v>43887</v>
      </c>
      <c r="C816" s="93">
        <f>TEXT(B816,"aaa")</f>
        <v/>
      </c>
      <c r="D816" s="93" t="inlineStr">
        <is>
          <t>페이스북(전환)</t>
        </is>
      </c>
      <c r="E816" s="93" t="inlineStr">
        <is>
          <t>토너</t>
        </is>
      </c>
      <c r="K816" s="88" t="n">
        <v>113862</v>
      </c>
    </row>
    <row r="817" hidden="1" customFormat="1" s="93">
      <c r="B817" s="127" t="n">
        <v>43887</v>
      </c>
      <c r="C817" s="93">
        <f>TEXT(B817,"aaa")</f>
        <v/>
      </c>
      <c r="D817" s="93" t="inlineStr">
        <is>
          <t>인스타그램(전환)</t>
        </is>
      </c>
      <c r="E817" s="93" t="inlineStr">
        <is>
          <t>토너</t>
        </is>
      </c>
      <c r="K817" s="88" t="n">
        <v>1508890</v>
      </c>
    </row>
    <row r="818" hidden="1" customFormat="1" s="93">
      <c r="B818" s="127" t="n">
        <v>43887</v>
      </c>
      <c r="C818" s="93">
        <f>TEXT(B818,"aaa")</f>
        <v/>
      </c>
      <c r="D818" s="93" t="inlineStr">
        <is>
          <t>네이버 브랜드검색</t>
        </is>
      </c>
      <c r="E818" s="93" t="inlineStr">
        <is>
          <t>토너</t>
        </is>
      </c>
      <c r="K818" s="88" t="n">
        <v>40000</v>
      </c>
    </row>
    <row r="819" hidden="1" customFormat="1" s="93">
      <c r="B819" s="127" t="n">
        <v>43887</v>
      </c>
      <c r="C819" s="93">
        <f>TEXT(B819,"aaa")</f>
        <v/>
      </c>
      <c r="D819" s="93" t="inlineStr">
        <is>
          <t>네이버 쇼핑검색</t>
        </is>
      </c>
      <c r="E819" s="93" t="inlineStr">
        <is>
          <t>토너</t>
        </is>
      </c>
      <c r="K819" s="88" t="n">
        <v>10180</v>
      </c>
    </row>
    <row r="820" hidden="1" customFormat="1" s="93">
      <c r="B820" s="127" t="n">
        <v>43888</v>
      </c>
      <c r="C820" s="93">
        <f>TEXT(B820,"aaa")</f>
        <v/>
      </c>
      <c r="D820" s="93" t="inlineStr">
        <is>
          <t>인스타그램(랄라블라)</t>
        </is>
      </c>
      <c r="E820" s="93" t="inlineStr">
        <is>
          <t>토너</t>
        </is>
      </c>
      <c r="K820" s="88" t="n">
        <v>23750</v>
      </c>
    </row>
    <row r="821" hidden="1" customFormat="1" s="93">
      <c r="B821" s="127" t="n">
        <v>43888</v>
      </c>
      <c r="C821" s="93">
        <f>TEXT(B821,"aaa")</f>
        <v/>
      </c>
      <c r="D821" s="93" t="inlineStr">
        <is>
          <t>인스타그램(블로그)</t>
        </is>
      </c>
      <c r="E821" s="93" t="inlineStr">
        <is>
          <t>토너</t>
        </is>
      </c>
      <c r="K821" s="88" t="n">
        <v>50451</v>
      </c>
    </row>
    <row r="822" hidden="1" customFormat="1" s="93">
      <c r="B822" s="127" t="n">
        <v>43888</v>
      </c>
      <c r="C822" s="93">
        <f>TEXT(B822,"aaa")</f>
        <v/>
      </c>
      <c r="D822" s="93" t="inlineStr">
        <is>
          <t>인스타그램(리타게팅 전환)</t>
        </is>
      </c>
      <c r="E822" s="93" t="inlineStr">
        <is>
          <t>토너</t>
        </is>
      </c>
      <c r="K822" s="88" t="n">
        <v>182686</v>
      </c>
    </row>
    <row r="823" hidden="1" customFormat="1" s="93">
      <c r="B823" s="127" t="n">
        <v>43888</v>
      </c>
      <c r="C823" s="93">
        <f>TEXT(B823,"aaa")</f>
        <v/>
      </c>
      <c r="D823" s="93" t="inlineStr">
        <is>
          <t>인스타그램(전환)</t>
        </is>
      </c>
      <c r="E823" s="93" t="inlineStr">
        <is>
          <t>머드크림마스크</t>
        </is>
      </c>
      <c r="K823" s="88" t="n">
        <v>151008</v>
      </c>
    </row>
    <row r="824" hidden="1" customFormat="1" s="93">
      <c r="B824" s="127" t="n">
        <v>43888</v>
      </c>
      <c r="C824" s="93">
        <f>TEXT(B824,"aaa")</f>
        <v/>
      </c>
      <c r="D824" s="93" t="inlineStr">
        <is>
          <t>인스타그램(리타게팅 전환)</t>
        </is>
      </c>
      <c r="E824" s="93" t="inlineStr">
        <is>
          <t>머드크림마스크</t>
        </is>
      </c>
      <c r="K824" s="88" t="n">
        <v>98364</v>
      </c>
    </row>
    <row r="825" hidden="1" customFormat="1" s="93">
      <c r="B825" s="127" t="n">
        <v>43888</v>
      </c>
      <c r="C825" s="93">
        <f>TEXT(B825,"aaa")</f>
        <v/>
      </c>
      <c r="D825" s="93" t="inlineStr">
        <is>
          <t>페이스북(전환)</t>
        </is>
      </c>
      <c r="E825" s="93" t="inlineStr">
        <is>
          <t>토너</t>
        </is>
      </c>
      <c r="K825" s="88" t="n">
        <v>114945</v>
      </c>
    </row>
    <row r="826" hidden="1" customFormat="1" s="93">
      <c r="B826" s="127" t="n">
        <v>43888</v>
      </c>
      <c r="C826" s="93">
        <f>TEXT(B826,"aaa")</f>
        <v/>
      </c>
      <c r="D826" s="93" t="inlineStr">
        <is>
          <t>인스타그램(전환)</t>
        </is>
      </c>
      <c r="E826" s="93" t="inlineStr">
        <is>
          <t>토너</t>
        </is>
      </c>
      <c r="K826" s="88" t="n">
        <v>1429646</v>
      </c>
    </row>
    <row r="827" hidden="1" customFormat="1" s="93">
      <c r="B827" s="127" t="n">
        <v>43888</v>
      </c>
      <c r="C827" s="93">
        <f>TEXT(B827,"aaa")</f>
        <v/>
      </c>
      <c r="D827" s="93" t="inlineStr">
        <is>
          <t>일본 인스타그램(1324참여)</t>
        </is>
      </c>
      <c r="E827" s="93" t="inlineStr">
        <is>
          <t>토너</t>
        </is>
      </c>
      <c r="K827" s="88" t="n">
        <v>30625</v>
      </c>
    </row>
    <row r="828" hidden="1" customFormat="1" s="93">
      <c r="B828" s="127" t="n">
        <v>43888</v>
      </c>
      <c r="C828" s="93">
        <f>TEXT(B828,"aaa")</f>
        <v/>
      </c>
      <c r="D828" s="93" t="inlineStr">
        <is>
          <t>일본 인스타그램(2540참여)</t>
        </is>
      </c>
      <c r="E828" s="93" t="inlineStr">
        <is>
          <t>토너</t>
        </is>
      </c>
      <c r="K828" s="88" t="n">
        <v>30561</v>
      </c>
    </row>
    <row r="829" hidden="1" customFormat="1" s="93">
      <c r="B829" s="127" t="n">
        <v>43888</v>
      </c>
      <c r="C829" s="93">
        <f>TEXT(B829,"aaa")</f>
        <v/>
      </c>
      <c r="D829" s="93" t="inlineStr">
        <is>
          <t>네이버 브랜드검색</t>
        </is>
      </c>
      <c r="E829" s="93" t="inlineStr">
        <is>
          <t>토너</t>
        </is>
      </c>
      <c r="K829" s="88" t="n">
        <v>40000</v>
      </c>
    </row>
    <row r="830" hidden="1" customFormat="1" s="93">
      <c r="B830" s="127" t="n">
        <v>43888</v>
      </c>
      <c r="C830" s="93">
        <f>TEXT(B830,"aaa")</f>
        <v/>
      </c>
      <c r="D830" s="93" t="inlineStr">
        <is>
          <t>네이버 쇼핑검색</t>
        </is>
      </c>
      <c r="E830" s="93" t="inlineStr">
        <is>
          <t>토너</t>
        </is>
      </c>
      <c r="K830" s="88" t="n">
        <v>5060</v>
      </c>
    </row>
    <row r="831" hidden="1" customFormat="1" s="93">
      <c r="B831" s="127" t="n">
        <v>43889</v>
      </c>
      <c r="C831" s="93">
        <f>TEXT(B831,"aaa")</f>
        <v/>
      </c>
      <c r="D831" s="93" t="inlineStr">
        <is>
          <t>인스타그램(랄라블라)</t>
        </is>
      </c>
      <c r="E831" s="93" t="inlineStr">
        <is>
          <t>토너</t>
        </is>
      </c>
      <c r="K831" s="88" t="n">
        <v>24049</v>
      </c>
    </row>
    <row r="832" hidden="1" customFormat="1" s="93">
      <c r="B832" s="127" t="n">
        <v>43889</v>
      </c>
      <c r="C832" s="93">
        <f>TEXT(B832,"aaa")</f>
        <v/>
      </c>
      <c r="D832" s="93" t="inlineStr">
        <is>
          <t>인스타그램(블로그)</t>
        </is>
      </c>
      <c r="E832" s="93" t="inlineStr">
        <is>
          <t>토너</t>
        </is>
      </c>
      <c r="K832" s="88" t="n">
        <v>49602</v>
      </c>
    </row>
    <row r="833" hidden="1" customFormat="1" s="93">
      <c r="B833" s="127" t="n">
        <v>43889</v>
      </c>
      <c r="C833" s="93">
        <f>TEXT(B833,"aaa")</f>
        <v/>
      </c>
      <c r="D833" s="93" t="inlineStr">
        <is>
          <t>인스타그램(리타게팅 전환)</t>
        </is>
      </c>
      <c r="E833" s="93" t="inlineStr">
        <is>
          <t>토너</t>
        </is>
      </c>
      <c r="K833" s="88" t="n">
        <v>232179</v>
      </c>
    </row>
    <row r="834" hidden="1" customFormat="1" s="93">
      <c r="B834" s="127" t="n">
        <v>43889</v>
      </c>
      <c r="C834" s="93">
        <f>TEXT(B834,"aaa")</f>
        <v/>
      </c>
      <c r="D834" s="93" t="inlineStr">
        <is>
          <t>인스타그램(전환)</t>
        </is>
      </c>
      <c r="E834" s="93" t="inlineStr">
        <is>
          <t>머드크림마스크</t>
        </is>
      </c>
      <c r="K834" s="88" t="n">
        <v>146465</v>
      </c>
    </row>
    <row r="835" hidden="1" customFormat="1" s="93">
      <c r="B835" s="127" t="n">
        <v>43889</v>
      </c>
      <c r="C835" s="93">
        <f>TEXT(B835,"aaa")</f>
        <v/>
      </c>
      <c r="D835" s="93" t="inlineStr">
        <is>
          <t>인스타그램(리타게팅 전환)</t>
        </is>
      </c>
      <c r="E835" s="93" t="inlineStr">
        <is>
          <t>머드크림마스크</t>
        </is>
      </c>
      <c r="K835" s="88" t="n">
        <v>97845</v>
      </c>
    </row>
    <row r="836" hidden="1" customFormat="1" s="93">
      <c r="B836" s="127" t="n">
        <v>43889</v>
      </c>
      <c r="C836" s="93">
        <f>TEXT(B836,"aaa")</f>
        <v/>
      </c>
      <c r="D836" s="93" t="inlineStr">
        <is>
          <t>페이스북(전환)</t>
        </is>
      </c>
      <c r="E836" s="93" t="inlineStr">
        <is>
          <t>토너</t>
        </is>
      </c>
      <c r="K836" s="88" t="n">
        <v>113615</v>
      </c>
    </row>
    <row r="837" hidden="1" customFormat="1" s="93">
      <c r="B837" s="127" t="n">
        <v>43889</v>
      </c>
      <c r="C837" s="93">
        <f>TEXT(B837,"aaa")</f>
        <v/>
      </c>
      <c r="D837" s="93" t="inlineStr">
        <is>
          <t>인스타그램(전환)</t>
        </is>
      </c>
      <c r="E837" s="93" t="inlineStr">
        <is>
          <t>토너</t>
        </is>
      </c>
      <c r="K837" s="88" t="n">
        <v>1415107</v>
      </c>
    </row>
    <row r="838" hidden="1" customFormat="1" s="93">
      <c r="B838" s="127" t="n">
        <v>43889</v>
      </c>
      <c r="C838" s="93">
        <f>TEXT(B838,"aaa")</f>
        <v/>
      </c>
      <c r="D838" s="93" t="inlineStr">
        <is>
          <t>일본 인스타그램(1324참여)</t>
        </is>
      </c>
      <c r="E838" s="93" t="inlineStr">
        <is>
          <t>토너</t>
        </is>
      </c>
      <c r="K838" s="88" t="n">
        <v>7192</v>
      </c>
    </row>
    <row r="839" hidden="1" customFormat="1" s="93">
      <c r="B839" s="127" t="n">
        <v>43889</v>
      </c>
      <c r="C839" s="93">
        <f>TEXT(B839,"aaa")</f>
        <v/>
      </c>
      <c r="D839" s="93" t="inlineStr">
        <is>
          <t>일본 인스타그램(2540참여)</t>
        </is>
      </c>
      <c r="E839" s="93" t="inlineStr">
        <is>
          <t>토너</t>
        </is>
      </c>
      <c r="K839" s="88" t="n">
        <v>9003</v>
      </c>
    </row>
    <row r="840" hidden="1" customFormat="1" s="93">
      <c r="B840" s="127" t="n">
        <v>43889</v>
      </c>
      <c r="C840" s="93">
        <f>TEXT(B840,"aaa")</f>
        <v/>
      </c>
      <c r="D840" s="93" t="inlineStr">
        <is>
          <t>네이버 브랜드검색</t>
        </is>
      </c>
      <c r="E840" s="93" t="inlineStr">
        <is>
          <t>토너</t>
        </is>
      </c>
      <c r="K840" s="88" t="n">
        <v>40000</v>
      </c>
    </row>
    <row r="841" hidden="1" customFormat="1" s="93">
      <c r="B841" s="127" t="n">
        <v>43889</v>
      </c>
      <c r="C841" s="93">
        <f>TEXT(B841,"aaa")</f>
        <v/>
      </c>
      <c r="D841" s="93" t="inlineStr">
        <is>
          <t>네이버 쇼핑검색</t>
        </is>
      </c>
      <c r="E841" s="93" t="inlineStr">
        <is>
          <t>토너</t>
        </is>
      </c>
      <c r="K841" s="88" t="n">
        <v>4630</v>
      </c>
    </row>
    <row r="842" hidden="1" customFormat="1" s="93">
      <c r="B842" s="127" t="n">
        <v>43890</v>
      </c>
      <c r="C842" s="93">
        <f>TEXT(B842,"aaa")</f>
        <v/>
      </c>
      <c r="D842" s="93" t="inlineStr">
        <is>
          <t>인스타그램(랄라블라)</t>
        </is>
      </c>
      <c r="E842" s="93" t="inlineStr">
        <is>
          <t>토너</t>
        </is>
      </c>
      <c r="K842" s="88" t="n">
        <v>26181</v>
      </c>
    </row>
    <row r="843" hidden="1" customFormat="1" s="93">
      <c r="B843" s="127" t="n">
        <v>43890</v>
      </c>
      <c r="C843" s="93">
        <f>TEXT(B843,"aaa")</f>
        <v/>
      </c>
      <c r="D843" s="93" t="inlineStr">
        <is>
          <t>인스타그램(블로그)</t>
        </is>
      </c>
      <c r="E843" s="93" t="inlineStr">
        <is>
          <t>토너</t>
        </is>
      </c>
      <c r="K843" s="88" t="n">
        <v>50630</v>
      </c>
    </row>
    <row r="844" hidden="1" customFormat="1" s="93">
      <c r="B844" s="127" t="n">
        <v>43890</v>
      </c>
      <c r="C844" s="93">
        <f>TEXT(B844,"aaa")</f>
        <v/>
      </c>
      <c r="D844" s="93" t="inlineStr">
        <is>
          <t>인스타그램(리타게팅 전환)</t>
        </is>
      </c>
      <c r="E844" s="93" t="inlineStr">
        <is>
          <t>토너</t>
        </is>
      </c>
      <c r="K844" s="88" t="n">
        <v>249525</v>
      </c>
    </row>
    <row r="845" hidden="1" customFormat="1" s="93">
      <c r="B845" s="127" t="n">
        <v>43890</v>
      </c>
      <c r="C845" s="93">
        <f>TEXT(B845,"aaa")</f>
        <v/>
      </c>
      <c r="D845" s="93" t="inlineStr">
        <is>
          <t>인스타그램(전환)</t>
        </is>
      </c>
      <c r="E845" s="93" t="inlineStr">
        <is>
          <t>머드크림마스크</t>
        </is>
      </c>
      <c r="K845" s="88" t="n">
        <v>83388</v>
      </c>
    </row>
    <row r="846" hidden="1" customFormat="1" s="93">
      <c r="B846" s="127" t="n">
        <v>43890</v>
      </c>
      <c r="C846" s="93">
        <f>TEXT(B846,"aaa")</f>
        <v/>
      </c>
      <c r="D846" s="93" t="inlineStr">
        <is>
          <t>인스타그램(리타게팅 전환)</t>
        </is>
      </c>
      <c r="E846" s="93" t="inlineStr">
        <is>
          <t>머드크림마스크</t>
        </is>
      </c>
      <c r="K846" s="88" t="n">
        <v>68204</v>
      </c>
    </row>
    <row r="847" hidden="1" customFormat="1" s="93">
      <c r="B847" s="127" t="n">
        <v>43890</v>
      </c>
      <c r="C847" s="93">
        <f>TEXT(B847,"aaa")</f>
        <v/>
      </c>
      <c r="D847" s="93" t="inlineStr">
        <is>
          <t>페이스북(전환)</t>
        </is>
      </c>
      <c r="E847" s="93" t="inlineStr">
        <is>
          <t>토너</t>
        </is>
      </c>
      <c r="K847" s="88" t="n">
        <v>42732</v>
      </c>
    </row>
    <row r="848" hidden="1" customFormat="1" s="93">
      <c r="B848" s="127" t="n">
        <v>43890</v>
      </c>
      <c r="C848" s="93">
        <f>TEXT(B848,"aaa")</f>
        <v/>
      </c>
      <c r="D848" s="93" t="inlineStr">
        <is>
          <t>인스타그램(전환)</t>
        </is>
      </c>
      <c r="E848" s="93" t="inlineStr">
        <is>
          <t>토너</t>
        </is>
      </c>
      <c r="K848" s="88" t="n">
        <v>1239708</v>
      </c>
    </row>
    <row r="849" hidden="1" customFormat="1" s="93">
      <c r="B849" s="127" t="n">
        <v>43890</v>
      </c>
      <c r="C849" s="93">
        <f>TEXT(B849,"aaa")</f>
        <v/>
      </c>
      <c r="D849" s="93" t="inlineStr">
        <is>
          <t>네이버 브랜드검색</t>
        </is>
      </c>
      <c r="E849" s="93" t="inlineStr">
        <is>
          <t>토너</t>
        </is>
      </c>
      <c r="K849" s="88" t="n">
        <v>40000</v>
      </c>
    </row>
    <row r="850" hidden="1" customFormat="1" s="93">
      <c r="B850" s="127" t="n">
        <v>43890</v>
      </c>
      <c r="C850" s="93">
        <f>TEXT(B850,"aaa")</f>
        <v/>
      </c>
      <c r="D850" s="93" t="inlineStr">
        <is>
          <t>네이버 쇼핑검색</t>
        </is>
      </c>
      <c r="E850" s="93" t="inlineStr">
        <is>
          <t>토너</t>
        </is>
      </c>
      <c r="K850" s="88" t="n">
        <v>3630</v>
      </c>
    </row>
    <row r="851" hidden="1" customFormat="1" s="93">
      <c r="B851" s="127" t="n">
        <v>43891</v>
      </c>
      <c r="C851" s="93">
        <f>TEXT(B851,"aaa")</f>
        <v/>
      </c>
      <c r="D851" s="93" t="inlineStr">
        <is>
          <t>인스타그램(랄라블라)</t>
        </is>
      </c>
      <c r="E851" s="93" t="inlineStr">
        <is>
          <t>토너</t>
        </is>
      </c>
      <c r="K851" s="88" t="n">
        <v>24896</v>
      </c>
    </row>
    <row r="852" hidden="1" customFormat="1" s="93">
      <c r="B852" s="127" t="n">
        <v>43891</v>
      </c>
      <c r="C852" s="93">
        <f>TEXT(B852,"aaa")</f>
        <v/>
      </c>
      <c r="D852" s="93" t="inlineStr">
        <is>
          <t>인스타그램(블로그)</t>
        </is>
      </c>
      <c r="E852" s="93" t="inlineStr">
        <is>
          <t>토너</t>
        </is>
      </c>
      <c r="K852" s="88" t="n">
        <v>50142</v>
      </c>
    </row>
    <row r="853" hidden="1" customFormat="1" s="93">
      <c r="B853" s="127" t="n">
        <v>43891</v>
      </c>
      <c r="C853" s="93">
        <f>TEXT(B853,"aaa")</f>
        <v/>
      </c>
      <c r="D853" s="93" t="inlineStr">
        <is>
          <t>인스타그램(리타게팅 전환)</t>
        </is>
      </c>
      <c r="E853" s="93" t="inlineStr">
        <is>
          <t>토너</t>
        </is>
      </c>
      <c r="K853" s="88" t="n">
        <v>250875</v>
      </c>
    </row>
    <row r="854" hidden="1" customFormat="1" s="93">
      <c r="B854" s="127" t="n">
        <v>43891</v>
      </c>
      <c r="C854" s="93">
        <f>TEXT(B854,"aaa")</f>
        <v/>
      </c>
      <c r="D854" s="93" t="inlineStr">
        <is>
          <t>인스타그램(전환)</t>
        </is>
      </c>
      <c r="E854" s="93" t="inlineStr">
        <is>
          <t>토너</t>
        </is>
      </c>
      <c r="K854" s="88" t="n">
        <v>1202324</v>
      </c>
    </row>
    <row r="855" hidden="1" customFormat="1" s="93">
      <c r="B855" s="127" t="n">
        <v>43891</v>
      </c>
      <c r="C855" s="93">
        <f>TEXT(B855,"aaa")</f>
        <v/>
      </c>
      <c r="D855" s="93" t="inlineStr">
        <is>
          <t>네이버 브랜드검색</t>
        </is>
      </c>
      <c r="E855" s="93" t="inlineStr">
        <is>
          <t>토너</t>
        </is>
      </c>
      <c r="K855" s="88" t="n">
        <v>40000</v>
      </c>
    </row>
    <row r="856" hidden="1" customFormat="1" s="93">
      <c r="B856" s="127" t="n">
        <v>43891</v>
      </c>
      <c r="C856" s="93">
        <f>TEXT(B856,"aaa")</f>
        <v/>
      </c>
      <c r="D856" s="93" t="inlineStr">
        <is>
          <t>네이버 쇼핑검색</t>
        </is>
      </c>
      <c r="E856" s="93" t="inlineStr">
        <is>
          <t>토너</t>
        </is>
      </c>
      <c r="K856" s="88" t="n">
        <v>3790</v>
      </c>
    </row>
    <row r="857" hidden="1" customFormat="1" s="93">
      <c r="B857" s="127" t="n">
        <v>43892</v>
      </c>
      <c r="C857" s="93">
        <f>TEXT(B857,"aaa")</f>
        <v/>
      </c>
      <c r="D857" s="93" t="inlineStr">
        <is>
          <t>인스타그램(랄라블라)</t>
        </is>
      </c>
      <c r="E857" s="93" t="inlineStr">
        <is>
          <t>토너</t>
        </is>
      </c>
      <c r="K857" s="88" t="n">
        <v>23767</v>
      </c>
    </row>
    <row r="858" hidden="1" customFormat="1" s="93">
      <c r="B858" s="127" t="n">
        <v>43892</v>
      </c>
      <c r="C858" s="93">
        <f>TEXT(B858,"aaa")</f>
        <v/>
      </c>
      <c r="D858" s="93" t="inlineStr">
        <is>
          <t>인스타그램(블로그)</t>
        </is>
      </c>
      <c r="E858" s="93" t="inlineStr">
        <is>
          <t>토너</t>
        </is>
      </c>
      <c r="K858" s="88" t="n">
        <v>48538</v>
      </c>
    </row>
    <row r="859" hidden="1" customFormat="1" s="93">
      <c r="B859" s="127" t="n">
        <v>43892</v>
      </c>
      <c r="C859" s="93">
        <f>TEXT(B859,"aaa")</f>
        <v/>
      </c>
      <c r="D859" s="93" t="inlineStr">
        <is>
          <t>인스타그램(리타게팅 전환)</t>
        </is>
      </c>
      <c r="E859" s="93" t="inlineStr">
        <is>
          <t>토너</t>
        </is>
      </c>
      <c r="K859" s="88" t="n">
        <v>243451</v>
      </c>
    </row>
    <row r="860" hidden="1" customFormat="1" s="93">
      <c r="B860" s="127" t="n">
        <v>43892</v>
      </c>
      <c r="C860" s="93">
        <f>TEXT(B860,"aaa")</f>
        <v/>
      </c>
      <c r="D860" s="93" t="inlineStr">
        <is>
          <t>인스타그램(전환)</t>
        </is>
      </c>
      <c r="E860" s="93" t="inlineStr">
        <is>
          <t>토너</t>
        </is>
      </c>
      <c r="K860" s="88" t="n">
        <v>1168022</v>
      </c>
    </row>
    <row r="861" hidden="1" customFormat="1" s="93">
      <c r="B861" s="127" t="n">
        <v>43892</v>
      </c>
      <c r="C861" s="93">
        <f>TEXT(B861,"aaa")</f>
        <v/>
      </c>
      <c r="D861" s="93" t="inlineStr">
        <is>
          <t>네이버 브랜드검색</t>
        </is>
      </c>
      <c r="E861" s="93" t="inlineStr">
        <is>
          <t>토너</t>
        </is>
      </c>
      <c r="K861" s="88" t="n">
        <v>40000</v>
      </c>
    </row>
    <row r="862" hidden="1" customFormat="1" s="93">
      <c r="B862" s="127" t="n">
        <v>43892</v>
      </c>
      <c r="C862" s="93">
        <f>TEXT(B862,"aaa")</f>
        <v/>
      </c>
      <c r="D862" s="93" t="inlineStr">
        <is>
          <t>네이버 쇼핑검색</t>
        </is>
      </c>
      <c r="E862" s="93" t="inlineStr">
        <is>
          <t>토너</t>
        </is>
      </c>
      <c r="K862" s="88" t="n">
        <v>2970</v>
      </c>
    </row>
    <row r="863" hidden="1" customFormat="1" s="93">
      <c r="B863" s="127" t="n">
        <v>43893</v>
      </c>
      <c r="C863" s="93">
        <f>TEXT(B863,"aaa")</f>
        <v/>
      </c>
      <c r="D863" s="93" t="inlineStr">
        <is>
          <t>인스타그램(랄라블라)</t>
        </is>
      </c>
      <c r="E863" s="93" t="inlineStr">
        <is>
          <t>토너</t>
        </is>
      </c>
      <c r="K863" s="88" t="n">
        <v>23871</v>
      </c>
    </row>
    <row r="864" hidden="1" customFormat="1" s="93">
      <c r="B864" s="127" t="n">
        <v>43893</v>
      </c>
      <c r="C864" s="93">
        <f>TEXT(B864,"aaa")</f>
        <v/>
      </c>
      <c r="D864" s="93" t="inlineStr">
        <is>
          <t>인스타그램(블로그)</t>
        </is>
      </c>
      <c r="E864" s="93" t="inlineStr">
        <is>
          <t>토너</t>
        </is>
      </c>
      <c r="K864" s="88" t="n">
        <v>50217</v>
      </c>
    </row>
    <row r="865" hidden="1" customFormat="1" s="93">
      <c r="B865" s="127" t="n">
        <v>43893</v>
      </c>
      <c r="C865" s="93">
        <f>TEXT(B865,"aaa")</f>
        <v/>
      </c>
      <c r="D865" s="93" t="inlineStr">
        <is>
          <t>인스타그램(리타게팅 전환)</t>
        </is>
      </c>
      <c r="E865" s="93" t="inlineStr">
        <is>
          <t>토너</t>
        </is>
      </c>
      <c r="K865" s="88" t="n">
        <v>251796</v>
      </c>
    </row>
    <row r="866" hidden="1" customFormat="1" s="93">
      <c r="B866" s="127" t="n">
        <v>43893</v>
      </c>
      <c r="C866" s="93">
        <f>TEXT(B866,"aaa")</f>
        <v/>
      </c>
      <c r="D866" s="93" t="inlineStr">
        <is>
          <t>인스타그램(전환)</t>
        </is>
      </c>
      <c r="E866" s="93" t="inlineStr">
        <is>
          <t>머드크림마스크</t>
        </is>
      </c>
      <c r="K866" s="88" t="n">
        <v>90511</v>
      </c>
    </row>
    <row r="867" hidden="1" customFormat="1" s="93">
      <c r="B867" s="127" t="n">
        <v>43893</v>
      </c>
      <c r="C867" s="93">
        <f>TEXT(B867,"aaa")</f>
        <v/>
      </c>
      <c r="D867" s="93" t="inlineStr">
        <is>
          <t>인스타그램(전환)</t>
        </is>
      </c>
      <c r="E867" s="93" t="inlineStr">
        <is>
          <t>토너</t>
        </is>
      </c>
      <c r="K867" s="88" t="n">
        <v>1165707</v>
      </c>
    </row>
    <row r="868" hidden="1" customFormat="1" s="93">
      <c r="B868" s="127" t="n">
        <v>43893</v>
      </c>
      <c r="C868" s="93">
        <f>TEXT(B868,"aaa")</f>
        <v/>
      </c>
      <c r="D868" s="93" t="inlineStr">
        <is>
          <t>네이버 브랜드검색</t>
        </is>
      </c>
      <c r="E868" s="93" t="inlineStr">
        <is>
          <t>토너</t>
        </is>
      </c>
      <c r="K868" s="88" t="n">
        <v>40000</v>
      </c>
    </row>
    <row r="869" hidden="1" customFormat="1" s="93">
      <c r="B869" s="127" t="n">
        <v>43893</v>
      </c>
      <c r="C869" s="93">
        <f>TEXT(B869,"aaa")</f>
        <v/>
      </c>
      <c r="D869" s="93" t="inlineStr">
        <is>
          <t>네이버 쇼핑검색</t>
        </is>
      </c>
      <c r="E869" s="93" t="inlineStr">
        <is>
          <t>토너</t>
        </is>
      </c>
      <c r="K869" s="88" t="n">
        <v>3800</v>
      </c>
    </row>
    <row r="870" hidden="1" customFormat="1" s="93">
      <c r="B870" s="127" t="n">
        <v>43894</v>
      </c>
      <c r="C870" s="93">
        <f>TEXT(B870,"aaa")</f>
        <v/>
      </c>
      <c r="D870" s="93" t="inlineStr">
        <is>
          <t>인스타그램(랄라블라)</t>
        </is>
      </c>
      <c r="E870" s="93" t="inlineStr">
        <is>
          <t>토너</t>
        </is>
      </c>
      <c r="K870" s="88" t="n">
        <v>25685</v>
      </c>
    </row>
    <row r="871" hidden="1" customFormat="1" s="93">
      <c r="B871" s="127" t="n">
        <v>43894</v>
      </c>
      <c r="C871" s="93">
        <f>TEXT(B871,"aaa")</f>
        <v/>
      </c>
      <c r="D871" s="93" t="inlineStr">
        <is>
          <t>인스타그램(블로그)</t>
        </is>
      </c>
      <c r="E871" s="93" t="inlineStr">
        <is>
          <t>토너</t>
        </is>
      </c>
      <c r="K871" s="88" t="n">
        <v>48430</v>
      </c>
    </row>
    <row r="872" hidden="1" customFormat="1" s="93">
      <c r="B872" s="127" t="n">
        <v>43894</v>
      </c>
      <c r="C872" s="93">
        <f>TEXT(B872,"aaa")</f>
        <v/>
      </c>
      <c r="D872" s="93" t="inlineStr">
        <is>
          <t>인스타그램(리타게팅 전환)</t>
        </is>
      </c>
      <c r="E872" s="93" t="inlineStr">
        <is>
          <t>토너</t>
        </is>
      </c>
      <c r="K872" s="88" t="n">
        <v>244644</v>
      </c>
    </row>
    <row r="873" hidden="1" customFormat="1" s="93">
      <c r="B873" s="127" t="n">
        <v>43894</v>
      </c>
      <c r="C873" s="93">
        <f>TEXT(B873,"aaa")</f>
        <v/>
      </c>
      <c r="D873" s="93" t="inlineStr">
        <is>
          <t>인스타그램(전환)</t>
        </is>
      </c>
      <c r="E873" s="93" t="inlineStr">
        <is>
          <t>머드크림마스크</t>
        </is>
      </c>
      <c r="K873" s="88" t="n">
        <v>91027</v>
      </c>
    </row>
    <row r="874" hidden="1" customFormat="1" s="93">
      <c r="B874" s="127" t="n">
        <v>43894</v>
      </c>
      <c r="C874" s="93">
        <f>TEXT(B874,"aaa")</f>
        <v/>
      </c>
      <c r="D874" s="93" t="inlineStr">
        <is>
          <t>인스타그램(리타게팅 전환)</t>
        </is>
      </c>
      <c r="E874" s="93" t="inlineStr">
        <is>
          <t>머드크림마스크</t>
        </is>
      </c>
      <c r="K874" s="88" t="n">
        <v>113126</v>
      </c>
    </row>
    <row r="875" hidden="1" customFormat="1" s="93">
      <c r="B875" s="127" t="n">
        <v>43894</v>
      </c>
      <c r="C875" s="93">
        <f>TEXT(B875,"aaa")</f>
        <v/>
      </c>
      <c r="D875" s="93" t="inlineStr">
        <is>
          <t>인스타그램(전환)</t>
        </is>
      </c>
      <c r="E875" s="93" t="inlineStr">
        <is>
          <t>토너</t>
        </is>
      </c>
      <c r="K875" s="88" t="n">
        <v>847988</v>
      </c>
    </row>
    <row r="876" hidden="1" customFormat="1" s="93">
      <c r="B876" s="127" t="n">
        <v>43894</v>
      </c>
      <c r="C876" s="93">
        <f>TEXT(B876,"aaa")</f>
        <v/>
      </c>
      <c r="D876" s="93" t="inlineStr">
        <is>
          <t>네이버 브랜드검색</t>
        </is>
      </c>
      <c r="E876" s="93" t="inlineStr">
        <is>
          <t>토너</t>
        </is>
      </c>
      <c r="K876" s="88" t="n">
        <v>40000</v>
      </c>
    </row>
    <row r="877" hidden="1" customFormat="1" s="93">
      <c r="B877" s="127" t="n">
        <v>43894</v>
      </c>
      <c r="C877" s="93">
        <f>TEXT(B877,"aaa")</f>
        <v/>
      </c>
      <c r="D877" s="93" t="inlineStr">
        <is>
          <t>네이버 쇼핑검색</t>
        </is>
      </c>
      <c r="E877" s="93" t="inlineStr">
        <is>
          <t>토너</t>
        </is>
      </c>
      <c r="K877" s="88" t="n">
        <v>6549.999999999999</v>
      </c>
    </row>
    <row r="878" hidden="1" customFormat="1" s="93">
      <c r="B878" s="127" t="n">
        <v>43895</v>
      </c>
      <c r="C878" s="93">
        <f>TEXT(B878,"aaa")</f>
        <v/>
      </c>
      <c r="D878" s="93" t="inlineStr">
        <is>
          <t>인스타그램(랄라블라)</t>
        </is>
      </c>
      <c r="E878" s="93" t="inlineStr">
        <is>
          <t>토너</t>
        </is>
      </c>
      <c r="K878" s="88" t="n">
        <v>24511</v>
      </c>
    </row>
    <row r="879" hidden="1" customFormat="1" s="93">
      <c r="B879" s="127" t="n">
        <v>43895</v>
      </c>
      <c r="C879" s="93">
        <f>TEXT(B879,"aaa")</f>
        <v/>
      </c>
      <c r="D879" s="93" t="inlineStr">
        <is>
          <t>인스타그램(블로그)</t>
        </is>
      </c>
      <c r="E879" s="93" t="inlineStr">
        <is>
          <t>토너</t>
        </is>
      </c>
      <c r="K879" s="88" t="n">
        <v>49318</v>
      </c>
    </row>
    <row r="880" hidden="1" customFormat="1" s="93">
      <c r="B880" s="127" t="n">
        <v>43895</v>
      </c>
      <c r="C880" s="93">
        <f>TEXT(B880,"aaa")</f>
        <v/>
      </c>
      <c r="D880" s="93" t="inlineStr">
        <is>
          <t>인스타그램(리타게팅 전환)</t>
        </is>
      </c>
      <c r="E880" s="93" t="inlineStr">
        <is>
          <t>토너</t>
        </is>
      </c>
      <c r="K880" s="88" t="n">
        <v>247808</v>
      </c>
    </row>
    <row r="881" hidden="1" customFormat="1" s="93">
      <c r="B881" s="127" t="n">
        <v>43895</v>
      </c>
      <c r="C881" s="93">
        <f>TEXT(B881,"aaa")</f>
        <v/>
      </c>
      <c r="D881" s="93" t="inlineStr">
        <is>
          <t>인스타그램(전환)</t>
        </is>
      </c>
      <c r="E881" s="93" t="inlineStr">
        <is>
          <t>머드크림마스크</t>
        </is>
      </c>
      <c r="K881" s="88" t="n">
        <v>91488</v>
      </c>
    </row>
    <row r="882" hidden="1" customFormat="1" s="93">
      <c r="B882" s="127" t="n">
        <v>43895</v>
      </c>
      <c r="C882" s="93">
        <f>TEXT(B882,"aaa")</f>
        <v/>
      </c>
      <c r="D882" s="93" t="inlineStr">
        <is>
          <t>인스타그램(리타게팅 전환)</t>
        </is>
      </c>
      <c r="E882" s="93" t="inlineStr">
        <is>
          <t>머드크림마스크</t>
        </is>
      </c>
      <c r="K882" s="88" t="n">
        <v>113952</v>
      </c>
    </row>
    <row r="883" hidden="1" customFormat="1" s="93">
      <c r="B883" s="127" t="n">
        <v>43895</v>
      </c>
      <c r="C883" s="93">
        <f>TEXT(B883,"aaa")</f>
        <v/>
      </c>
      <c r="D883" s="93" t="inlineStr">
        <is>
          <t>인스타그램(전환)</t>
        </is>
      </c>
      <c r="E883" s="93" t="inlineStr">
        <is>
          <t>토너</t>
        </is>
      </c>
      <c r="K883" s="88" t="n">
        <v>751846</v>
      </c>
    </row>
    <row r="884" hidden="1" customFormat="1" s="93">
      <c r="B884" s="127" t="n">
        <v>43895</v>
      </c>
      <c r="C884" s="93">
        <f>TEXT(B884,"aaa")</f>
        <v/>
      </c>
      <c r="D884" s="93" t="inlineStr">
        <is>
          <t>네이버 브랜드검색</t>
        </is>
      </c>
      <c r="E884" s="93" t="inlineStr">
        <is>
          <t>토너</t>
        </is>
      </c>
      <c r="K884" s="88" t="n">
        <v>40000</v>
      </c>
    </row>
    <row r="885" hidden="1" customFormat="1" s="93">
      <c r="B885" s="127" t="n">
        <v>43895</v>
      </c>
      <c r="C885" s="93">
        <f>TEXT(B885,"aaa")</f>
        <v/>
      </c>
      <c r="D885" s="93" t="inlineStr">
        <is>
          <t>네이버 쇼핑검색</t>
        </is>
      </c>
      <c r="E885" s="93" t="inlineStr">
        <is>
          <t>토너</t>
        </is>
      </c>
      <c r="K885" s="88" t="n">
        <v>5300</v>
      </c>
    </row>
    <row r="886" hidden="1" customFormat="1" s="93">
      <c r="B886" s="127" t="n">
        <v>43896</v>
      </c>
      <c r="C886" s="93">
        <f>TEXT(B886,"aaa")</f>
        <v/>
      </c>
      <c r="D886" s="93" t="inlineStr">
        <is>
          <t>인스타그램(랄라블라)</t>
        </is>
      </c>
      <c r="E886" s="93" t="inlineStr">
        <is>
          <t>토너</t>
        </is>
      </c>
      <c r="K886" s="88" t="n">
        <v>26202</v>
      </c>
    </row>
    <row r="887" hidden="1" customFormat="1" s="93">
      <c r="B887" s="127" t="n">
        <v>43896</v>
      </c>
      <c r="C887" s="93">
        <f>TEXT(B887,"aaa")</f>
        <v/>
      </c>
      <c r="D887" s="93" t="inlineStr">
        <is>
          <t>인스타그램(블로그)</t>
        </is>
      </c>
      <c r="E887" s="93" t="inlineStr">
        <is>
          <t>토너</t>
        </is>
      </c>
      <c r="K887" s="88" t="n">
        <v>50108</v>
      </c>
    </row>
    <row r="888" hidden="1" customFormat="1" s="93">
      <c r="B888" s="127" t="n">
        <v>43896</v>
      </c>
      <c r="C888" s="93">
        <f>TEXT(B888,"aaa")</f>
        <v/>
      </c>
      <c r="D888" s="93" t="inlineStr">
        <is>
          <t>인스타그램(리타게팅 전환)</t>
        </is>
      </c>
      <c r="E888" s="93" t="inlineStr">
        <is>
          <t>토너</t>
        </is>
      </c>
      <c r="K888" s="88" t="n">
        <v>167196</v>
      </c>
    </row>
    <row r="889" hidden="1" customFormat="1" s="93">
      <c r="B889" s="127" t="n">
        <v>43896</v>
      </c>
      <c r="C889" s="93">
        <f>TEXT(B889,"aaa")</f>
        <v/>
      </c>
      <c r="D889" s="93" t="inlineStr">
        <is>
          <t>인스타그램(전환)</t>
        </is>
      </c>
      <c r="E889" s="93" t="inlineStr">
        <is>
          <t>머드크림마스크</t>
        </is>
      </c>
      <c r="K889" s="88" t="n">
        <v>91068</v>
      </c>
    </row>
    <row r="890" hidden="1" customFormat="1" s="93">
      <c r="B890" s="127" t="n">
        <v>43896</v>
      </c>
      <c r="C890" s="93">
        <f>TEXT(B890,"aaa")</f>
        <v/>
      </c>
      <c r="D890" s="93" t="inlineStr">
        <is>
          <t>인스타그램(리타게팅 전환)</t>
        </is>
      </c>
      <c r="E890" s="93" t="inlineStr">
        <is>
          <t>머드크림마스크</t>
        </is>
      </c>
      <c r="K890" s="88" t="n">
        <v>114351</v>
      </c>
    </row>
    <row r="891" hidden="1" customFormat="1" s="93">
      <c r="B891" s="127" t="n">
        <v>43896</v>
      </c>
      <c r="C891" s="93">
        <f>TEXT(B891,"aaa")</f>
        <v/>
      </c>
      <c r="D891" s="93" t="inlineStr">
        <is>
          <t>인스타그램(전환)</t>
        </is>
      </c>
      <c r="E891" s="93" t="inlineStr">
        <is>
          <t>토너</t>
        </is>
      </c>
      <c r="K891" s="88" t="n">
        <v>762515</v>
      </c>
    </row>
    <row r="892" hidden="1" customFormat="1" s="93">
      <c r="B892" s="127" t="n">
        <v>43896</v>
      </c>
      <c r="C892" s="93">
        <f>TEXT(B892,"aaa")</f>
        <v/>
      </c>
      <c r="D892" s="93" t="inlineStr">
        <is>
          <t>네이버 브랜드검색</t>
        </is>
      </c>
      <c r="E892" s="93" t="inlineStr">
        <is>
          <t>토너</t>
        </is>
      </c>
      <c r="K892" s="88" t="n">
        <v>40000</v>
      </c>
    </row>
    <row r="893" hidden="1" customFormat="1" s="93">
      <c r="B893" s="127" t="n">
        <v>43896</v>
      </c>
      <c r="C893" s="93">
        <f>TEXT(B893,"aaa")</f>
        <v/>
      </c>
      <c r="D893" s="93" t="inlineStr">
        <is>
          <t>네이버 쇼핑검색</t>
        </is>
      </c>
      <c r="E893" s="93" t="inlineStr">
        <is>
          <t>토너</t>
        </is>
      </c>
      <c r="K893" s="88" t="n">
        <v>4390</v>
      </c>
    </row>
    <row r="894" hidden="1" customFormat="1" s="93">
      <c r="B894" s="127" t="n">
        <v>43897</v>
      </c>
      <c r="C894" s="93">
        <f>TEXT(B894,"aaa")</f>
        <v/>
      </c>
      <c r="D894" s="93" t="inlineStr">
        <is>
          <t>인스타그램(랄라블라)</t>
        </is>
      </c>
      <c r="E894" s="93" t="inlineStr">
        <is>
          <t>토너</t>
        </is>
      </c>
      <c r="K894" s="88" t="n">
        <v>26068</v>
      </c>
    </row>
    <row r="895" hidden="1" customFormat="1" s="93">
      <c r="B895" s="127" t="n">
        <v>43897</v>
      </c>
      <c r="C895" s="93">
        <f>TEXT(B895,"aaa")</f>
        <v/>
      </c>
      <c r="D895" s="93" t="inlineStr">
        <is>
          <t>인스타그램(블로그)</t>
        </is>
      </c>
      <c r="E895" s="93" t="inlineStr">
        <is>
          <t>토너</t>
        </is>
      </c>
      <c r="K895" s="88" t="n">
        <v>53236</v>
      </c>
    </row>
    <row r="896" hidden="1" customFormat="1" s="93">
      <c r="B896" s="127" t="n">
        <v>43897</v>
      </c>
      <c r="C896" s="93">
        <f>TEXT(B896,"aaa")</f>
        <v/>
      </c>
      <c r="D896" s="93" t="inlineStr">
        <is>
          <t>인스타그램(리타게팅 전환)</t>
        </is>
      </c>
      <c r="E896" s="93" t="inlineStr">
        <is>
          <t>토너</t>
        </is>
      </c>
      <c r="K896" s="88" t="n">
        <v>94855</v>
      </c>
    </row>
    <row r="897" hidden="1" customFormat="1" s="93">
      <c r="B897" s="127" t="n">
        <v>43897</v>
      </c>
      <c r="C897" s="93">
        <f>TEXT(B897,"aaa")</f>
        <v/>
      </c>
      <c r="D897" s="93" t="inlineStr">
        <is>
          <t>인스타그램(전환)</t>
        </is>
      </c>
      <c r="E897" s="93" t="inlineStr">
        <is>
          <t>머드크림마스크</t>
        </is>
      </c>
      <c r="K897" s="88" t="n">
        <v>92091</v>
      </c>
    </row>
    <row r="898" hidden="1" customFormat="1" s="93">
      <c r="B898" s="127" t="n">
        <v>43897</v>
      </c>
      <c r="C898" s="93">
        <f>TEXT(B898,"aaa")</f>
        <v/>
      </c>
      <c r="D898" s="93" t="inlineStr">
        <is>
          <t>인스타그램(리타게팅 전환)</t>
        </is>
      </c>
      <c r="E898" s="93" t="inlineStr">
        <is>
          <t>머드크림마스크</t>
        </is>
      </c>
      <c r="K898" s="88" t="n">
        <v>115321</v>
      </c>
    </row>
    <row r="899" hidden="1" customFormat="1" s="93">
      <c r="B899" s="127" t="n">
        <v>43897</v>
      </c>
      <c r="C899" s="93">
        <f>TEXT(B899,"aaa")</f>
        <v/>
      </c>
      <c r="D899" s="93" t="inlineStr">
        <is>
          <t>인스타그램(전환)</t>
        </is>
      </c>
      <c r="E899" s="93" t="inlineStr">
        <is>
          <t>토너</t>
        </is>
      </c>
      <c r="K899" s="88" t="n">
        <v>818350</v>
      </c>
    </row>
    <row r="900" hidden="1" customFormat="1" s="93">
      <c r="B900" s="127" t="n">
        <v>43897</v>
      </c>
      <c r="C900" s="93">
        <f>TEXT(B900,"aaa")</f>
        <v/>
      </c>
      <c r="D900" s="93" t="inlineStr">
        <is>
          <t>네이버 브랜드검색</t>
        </is>
      </c>
      <c r="E900" s="93" t="inlineStr">
        <is>
          <t>토너</t>
        </is>
      </c>
      <c r="K900" s="88" t="n">
        <v>40000</v>
      </c>
    </row>
    <row r="901" hidden="1" customFormat="1" s="93">
      <c r="B901" s="127" t="n">
        <v>43897</v>
      </c>
      <c r="C901" s="93">
        <f>TEXT(B901,"aaa")</f>
        <v/>
      </c>
      <c r="D901" s="93" t="inlineStr">
        <is>
          <t>네이버 쇼핑검색</t>
        </is>
      </c>
      <c r="E901" s="93" t="inlineStr">
        <is>
          <t>토너</t>
        </is>
      </c>
      <c r="K901" s="88" t="n">
        <v>6169.999999999999</v>
      </c>
    </row>
    <row r="902" hidden="1" customFormat="1" s="93">
      <c r="B902" s="127" t="n">
        <v>43898</v>
      </c>
      <c r="C902" s="93">
        <f>TEXT(B902,"aaa")</f>
        <v/>
      </c>
      <c r="D902" s="93" t="inlineStr">
        <is>
          <t>인스타그램(랄라블라)</t>
        </is>
      </c>
      <c r="E902" s="93" t="inlineStr">
        <is>
          <t>토너</t>
        </is>
      </c>
      <c r="K902" s="88" t="n">
        <v>23918</v>
      </c>
    </row>
    <row r="903" hidden="1" customFormat="1" s="93">
      <c r="B903" s="127" t="n">
        <v>43898</v>
      </c>
      <c r="C903" s="93">
        <f>TEXT(B903,"aaa")</f>
        <v/>
      </c>
      <c r="D903" s="93" t="inlineStr">
        <is>
          <t>인스타그램(블로그)</t>
        </is>
      </c>
      <c r="E903" s="93" t="inlineStr">
        <is>
          <t>토너</t>
        </is>
      </c>
      <c r="K903" s="88" t="n">
        <v>50203</v>
      </c>
    </row>
    <row r="904" hidden="1" customFormat="1" s="93">
      <c r="B904" s="127" t="n">
        <v>43898</v>
      </c>
      <c r="C904" s="93">
        <f>TEXT(B904,"aaa")</f>
        <v/>
      </c>
      <c r="D904" s="93" t="inlineStr">
        <is>
          <t>인스타그램(리타게팅 전환)</t>
        </is>
      </c>
      <c r="E904" s="93" t="inlineStr">
        <is>
          <t>토너</t>
        </is>
      </c>
      <c r="K904" s="88" t="n">
        <v>100479</v>
      </c>
    </row>
    <row r="905" hidden="1" customFormat="1" s="93">
      <c r="B905" s="127" t="n">
        <v>43898</v>
      </c>
      <c r="C905" s="93">
        <f>TEXT(B905,"aaa")</f>
        <v/>
      </c>
      <c r="D905" s="93" t="inlineStr">
        <is>
          <t>인스타그램(전환)</t>
        </is>
      </c>
      <c r="E905" s="93" t="inlineStr">
        <is>
          <t>머드크림마스크</t>
        </is>
      </c>
      <c r="K905" s="88" t="n">
        <v>80228</v>
      </c>
    </row>
    <row r="906" hidden="1" customFormat="1" s="93">
      <c r="B906" s="127" t="n">
        <v>43898</v>
      </c>
      <c r="C906" s="93">
        <f>TEXT(B906,"aaa")</f>
        <v/>
      </c>
      <c r="D906" s="93" t="inlineStr">
        <is>
          <t>인스타그램(리타게팅 전환)</t>
        </is>
      </c>
      <c r="E906" s="93" t="inlineStr">
        <is>
          <t>머드크림마스크</t>
        </is>
      </c>
      <c r="K906" s="88" t="n">
        <v>100457</v>
      </c>
    </row>
    <row r="907" hidden="1" customFormat="1" s="93">
      <c r="B907" s="127" t="n">
        <v>43898</v>
      </c>
      <c r="C907" s="93">
        <f>TEXT(B907,"aaa")</f>
        <v/>
      </c>
      <c r="D907" s="93" t="inlineStr">
        <is>
          <t>인스타그램(전환)</t>
        </is>
      </c>
      <c r="E907" s="93" t="inlineStr">
        <is>
          <t>토너</t>
        </is>
      </c>
      <c r="K907" s="88" t="n">
        <v>801211</v>
      </c>
    </row>
    <row r="908" hidden="1" customFormat="1" s="93">
      <c r="B908" s="127" t="n">
        <v>43898</v>
      </c>
      <c r="C908" s="93">
        <f>TEXT(B908,"aaa")</f>
        <v/>
      </c>
      <c r="D908" s="93" t="inlineStr">
        <is>
          <t>네이버 브랜드검색</t>
        </is>
      </c>
      <c r="E908" s="93" t="inlineStr">
        <is>
          <t>토너</t>
        </is>
      </c>
      <c r="K908" s="88" t="n">
        <v>40000</v>
      </c>
    </row>
    <row r="909" hidden="1" customFormat="1" s="93">
      <c r="B909" s="127" t="n">
        <v>43898</v>
      </c>
      <c r="C909" s="93">
        <f>TEXT(B909,"aaa")</f>
        <v/>
      </c>
      <c r="D909" s="93" t="inlineStr">
        <is>
          <t>네이버 쇼핑검색</t>
        </is>
      </c>
      <c r="E909" s="93" t="inlineStr">
        <is>
          <t>토너</t>
        </is>
      </c>
      <c r="K909" s="88" t="n">
        <v>4060</v>
      </c>
    </row>
    <row r="910" hidden="1" customFormat="1" s="93">
      <c r="B910" s="127" t="n">
        <v>43899</v>
      </c>
      <c r="C910" s="93">
        <f>TEXT(B910,"aaa")</f>
        <v/>
      </c>
      <c r="D910" s="93" t="inlineStr">
        <is>
          <t>인스타그램(랄라블라)</t>
        </is>
      </c>
      <c r="E910" s="93" t="inlineStr">
        <is>
          <t>토너</t>
        </is>
      </c>
      <c r="K910" s="88" t="n">
        <v>23906</v>
      </c>
    </row>
    <row r="911" hidden="1" customFormat="1" s="93">
      <c r="B911" s="127" t="n">
        <v>43899</v>
      </c>
      <c r="C911" s="93">
        <f>TEXT(B911,"aaa")</f>
        <v/>
      </c>
      <c r="D911" s="93" t="inlineStr">
        <is>
          <t>인스타그램(블로그)</t>
        </is>
      </c>
      <c r="E911" s="93" t="inlineStr">
        <is>
          <t>토너</t>
        </is>
      </c>
      <c r="K911" s="88" t="n">
        <v>48783</v>
      </c>
    </row>
    <row r="912" hidden="1" customFormat="1" s="93">
      <c r="B912" s="127" t="n">
        <v>43899</v>
      </c>
      <c r="C912" s="93">
        <f>TEXT(B912,"aaa")</f>
        <v/>
      </c>
      <c r="D912" s="93" t="inlineStr">
        <is>
          <t>인스타그램(리타게팅 전환)</t>
        </is>
      </c>
      <c r="E912" s="93" t="inlineStr">
        <is>
          <t>토너</t>
        </is>
      </c>
      <c r="K912" s="88" t="n">
        <v>98877</v>
      </c>
    </row>
    <row r="913" hidden="1" customFormat="1" s="93">
      <c r="B913" s="127" t="n">
        <v>43899</v>
      </c>
      <c r="C913" s="93">
        <f>TEXT(B913,"aaa")</f>
        <v/>
      </c>
      <c r="D913" s="93" t="inlineStr">
        <is>
          <t>인스타그램(전환)</t>
        </is>
      </c>
      <c r="E913" s="93" t="inlineStr">
        <is>
          <t>머드크림마스크</t>
        </is>
      </c>
      <c r="K913" s="88" t="n">
        <v>45752</v>
      </c>
    </row>
    <row r="914" hidden="1" customFormat="1" s="93">
      <c r="B914" s="127" t="n">
        <v>43899</v>
      </c>
      <c r="C914" s="93">
        <f>TEXT(B914,"aaa")</f>
        <v/>
      </c>
      <c r="D914" s="93" t="inlineStr">
        <is>
          <t>인스타그램(리타게팅 전환)</t>
        </is>
      </c>
      <c r="E914" s="93" t="inlineStr">
        <is>
          <t>머드크림마스크</t>
        </is>
      </c>
      <c r="K914" s="88" t="n">
        <v>60474</v>
      </c>
    </row>
    <row r="915" hidden="1" customFormat="1" s="93">
      <c r="B915" s="127" t="n">
        <v>43899</v>
      </c>
      <c r="C915" s="93">
        <f>TEXT(B915,"aaa")</f>
        <v/>
      </c>
      <c r="D915" s="93" t="inlineStr">
        <is>
          <t>인스타그램(전환)</t>
        </is>
      </c>
      <c r="E915" s="93" t="inlineStr">
        <is>
          <t>토너</t>
        </is>
      </c>
      <c r="K915" s="88" t="n">
        <v>776856</v>
      </c>
    </row>
    <row r="916" hidden="1" customFormat="1" s="93">
      <c r="B916" s="127" t="n">
        <v>43899</v>
      </c>
      <c r="C916" s="93">
        <f>TEXT(B916,"aaa")</f>
        <v/>
      </c>
      <c r="D916" s="93" t="inlineStr">
        <is>
          <t>네이버 브랜드검색</t>
        </is>
      </c>
      <c r="E916" s="93" t="inlineStr">
        <is>
          <t>토너</t>
        </is>
      </c>
      <c r="K916" s="88" t="n">
        <v>40000</v>
      </c>
    </row>
    <row r="917" hidden="1" customFormat="1" s="93">
      <c r="B917" s="127" t="n">
        <v>43899</v>
      </c>
      <c r="C917" s="93">
        <f>TEXT(B917,"aaa")</f>
        <v/>
      </c>
      <c r="D917" s="93" t="inlineStr">
        <is>
          <t>네이버 쇼핑검색</t>
        </is>
      </c>
      <c r="E917" s="93" t="inlineStr">
        <is>
          <t>토너</t>
        </is>
      </c>
      <c r="K917" s="88" t="n">
        <v>6669.999999999999</v>
      </c>
    </row>
    <row r="918" hidden="1" customFormat="1" s="93">
      <c r="B918" s="127" t="n">
        <v>43900</v>
      </c>
      <c r="C918" s="93">
        <f>TEXT(B918,"aaa")</f>
        <v/>
      </c>
      <c r="D918" s="93" t="inlineStr">
        <is>
          <t>인스타그램(랄라블라)</t>
        </is>
      </c>
      <c r="E918" s="93" t="inlineStr">
        <is>
          <t>토너</t>
        </is>
      </c>
      <c r="K918" s="88" t="n">
        <v>24385</v>
      </c>
    </row>
    <row r="919" hidden="1" customFormat="1" s="93">
      <c r="B919" s="127" t="n">
        <v>43900</v>
      </c>
      <c r="C919" s="93">
        <f>TEXT(B919,"aaa")</f>
        <v/>
      </c>
      <c r="D919" s="93" t="inlineStr">
        <is>
          <t>인스타그램(블로그)</t>
        </is>
      </c>
      <c r="E919" s="93" t="inlineStr">
        <is>
          <t>토너</t>
        </is>
      </c>
      <c r="K919" s="88" t="n">
        <v>49892</v>
      </c>
    </row>
    <row r="920" hidden="1" customFormat="1" s="93">
      <c r="B920" s="127" t="n">
        <v>43900</v>
      </c>
      <c r="C920" s="93">
        <f>TEXT(B920,"aaa")</f>
        <v/>
      </c>
      <c r="D920" s="93" t="inlineStr">
        <is>
          <t>인스타그램(리타게팅 전환)</t>
        </is>
      </c>
      <c r="E920" s="93" t="inlineStr">
        <is>
          <t>토너</t>
        </is>
      </c>
      <c r="K920" s="88" t="n">
        <v>100905</v>
      </c>
    </row>
    <row r="921" hidden="1" customFormat="1" s="93">
      <c r="B921" s="127" t="n">
        <v>43900</v>
      </c>
      <c r="C921" s="93">
        <f>TEXT(B921,"aaa")</f>
        <v/>
      </c>
      <c r="D921" s="93" t="inlineStr">
        <is>
          <t>인스타그램(전환)</t>
        </is>
      </c>
      <c r="E921" s="93" t="inlineStr">
        <is>
          <t>토너</t>
        </is>
      </c>
      <c r="K921" s="88" t="n">
        <v>800054</v>
      </c>
    </row>
    <row r="922" hidden="1" customFormat="1" s="93">
      <c r="B922" s="127" t="n">
        <v>43900</v>
      </c>
      <c r="C922" s="93">
        <f>TEXT(B922,"aaa")</f>
        <v/>
      </c>
      <c r="D922" s="93" t="inlineStr">
        <is>
          <t>네이버 브랜드검색</t>
        </is>
      </c>
      <c r="E922" s="93" t="inlineStr">
        <is>
          <t>토너</t>
        </is>
      </c>
      <c r="K922" s="88" t="n">
        <v>40000</v>
      </c>
    </row>
    <row r="923" hidden="1" customFormat="1" s="93">
      <c r="B923" s="127" t="n">
        <v>43900</v>
      </c>
      <c r="C923" s="93">
        <f>TEXT(B923,"aaa")</f>
        <v/>
      </c>
      <c r="D923" s="93" t="inlineStr">
        <is>
          <t>네이버 쇼핑검색</t>
        </is>
      </c>
      <c r="E923" s="93" t="inlineStr">
        <is>
          <t>토너</t>
        </is>
      </c>
      <c r="K923" s="88" t="n">
        <v>57869.99999999999</v>
      </c>
    </row>
    <row r="924" hidden="1" customFormat="1" s="93">
      <c r="B924" s="127" t="n">
        <v>43900</v>
      </c>
      <c r="C924" s="93">
        <f>TEXT(B924,"aaa")</f>
        <v/>
      </c>
      <c r="D924" s="93" t="inlineStr">
        <is>
          <t>유튜브(최모나)</t>
        </is>
      </c>
      <c r="E924" s="93" t="inlineStr">
        <is>
          <t>토너</t>
        </is>
      </c>
      <c r="K924" s="88">
        <f>900000/1.1</f>
        <v/>
      </c>
    </row>
    <row r="925" hidden="1" customFormat="1" s="93">
      <c r="B925" s="127" t="n">
        <v>43901</v>
      </c>
      <c r="C925" s="93">
        <f>TEXT(B925,"aaa")</f>
        <v/>
      </c>
      <c r="D925" s="93" t="inlineStr">
        <is>
          <t>인스타그램(랄라블라)</t>
        </is>
      </c>
      <c r="E925" s="93" t="inlineStr">
        <is>
          <t>토너</t>
        </is>
      </c>
      <c r="K925" s="88" t="n">
        <v>24884</v>
      </c>
    </row>
    <row r="926" hidden="1" customFormat="1" s="93">
      <c r="B926" s="127" t="n">
        <v>43901</v>
      </c>
      <c r="C926" s="93">
        <f>TEXT(B926,"aaa")</f>
        <v/>
      </c>
      <c r="D926" s="93" t="inlineStr">
        <is>
          <t>인스타그램(블로그)</t>
        </is>
      </c>
      <c r="E926" s="93" t="inlineStr">
        <is>
          <t>토너</t>
        </is>
      </c>
      <c r="K926" s="88" t="n">
        <v>48955</v>
      </c>
    </row>
    <row r="927" hidden="1" customFormat="1" s="93">
      <c r="B927" s="127" t="n">
        <v>43901</v>
      </c>
      <c r="C927" s="93">
        <f>TEXT(B927,"aaa")</f>
        <v/>
      </c>
      <c r="D927" s="93" t="inlineStr">
        <is>
          <t>인스타그램(리타게팅 전환)</t>
        </is>
      </c>
      <c r="E927" s="93" t="inlineStr">
        <is>
          <t>토너</t>
        </is>
      </c>
      <c r="K927" s="88" t="n">
        <v>96615</v>
      </c>
    </row>
    <row r="928" hidden="1" customFormat="1" s="93">
      <c r="B928" s="127" t="n">
        <v>43901</v>
      </c>
      <c r="C928" s="93">
        <f>TEXT(B928,"aaa")</f>
        <v/>
      </c>
      <c r="D928" s="93" t="inlineStr">
        <is>
          <t>인스타그램(전환)</t>
        </is>
      </c>
      <c r="E928" s="93" t="inlineStr">
        <is>
          <t>토너</t>
        </is>
      </c>
      <c r="K928" s="88" t="n">
        <v>787574</v>
      </c>
    </row>
    <row r="929" hidden="1" customFormat="1" s="93">
      <c r="B929" s="127" t="n">
        <v>43901</v>
      </c>
      <c r="C929" s="93">
        <f>TEXT(B929,"aaa")</f>
        <v/>
      </c>
      <c r="D929" s="93" t="inlineStr">
        <is>
          <t>네이버 브랜드검색</t>
        </is>
      </c>
      <c r="E929" s="93" t="inlineStr">
        <is>
          <t>토너</t>
        </is>
      </c>
      <c r="K929" s="88" t="n">
        <v>40000</v>
      </c>
    </row>
    <row r="930" hidden="1" customFormat="1" s="93">
      <c r="B930" s="127" t="n">
        <v>43901</v>
      </c>
      <c r="C930" s="93">
        <f>TEXT(B930,"aaa")</f>
        <v/>
      </c>
      <c r="D930" s="93" t="inlineStr">
        <is>
          <t>네이버 쇼핑검색</t>
        </is>
      </c>
      <c r="E930" s="93" t="inlineStr">
        <is>
          <t>토너</t>
        </is>
      </c>
      <c r="K930" s="88" t="n">
        <v>67250</v>
      </c>
    </row>
    <row r="931" hidden="1" customFormat="1" s="93">
      <c r="B931" s="127" t="n">
        <v>43890</v>
      </c>
      <c r="C931" s="93">
        <f>TEXT(B931,"aaa")</f>
        <v/>
      </c>
      <c r="D931" s="93" t="inlineStr">
        <is>
          <t>기획사이다</t>
        </is>
      </c>
      <c r="E931" s="93" t="inlineStr">
        <is>
          <t>토너</t>
        </is>
      </c>
      <c r="K931" s="88">
        <f>6000000+15909</f>
        <v/>
      </c>
    </row>
    <row r="932" hidden="1" customFormat="1" s="93">
      <c r="B932" s="127" t="n">
        <v>43890</v>
      </c>
      <c r="C932" s="93">
        <f>TEXT(B932,"aaa")</f>
        <v/>
      </c>
      <c r="D932" s="93" t="inlineStr">
        <is>
          <t>기획사이다</t>
        </is>
      </c>
      <c r="E932" s="93" t="inlineStr">
        <is>
          <t>토너</t>
        </is>
      </c>
      <c r="K932" s="88" t="n">
        <v>2400000</v>
      </c>
    </row>
    <row r="933" hidden="1" customFormat="1" s="93">
      <c r="B933" s="127" t="n">
        <v>43895</v>
      </c>
      <c r="C933" s="93">
        <f>TEXT(B933,"aaa")</f>
        <v/>
      </c>
      <c r="D933" s="93" t="inlineStr">
        <is>
          <t>트위터(일본)</t>
        </is>
      </c>
      <c r="E933" s="93" t="inlineStr">
        <is>
          <t>토너</t>
        </is>
      </c>
      <c r="K933" s="88" t="n">
        <v>29801</v>
      </c>
    </row>
    <row r="934" hidden="1" customFormat="1" s="93">
      <c r="B934" s="127" t="n">
        <v>43885</v>
      </c>
      <c r="C934" s="93">
        <f>TEXT(B934,"aaa")</f>
        <v/>
      </c>
      <c r="D934" s="93" t="inlineStr">
        <is>
          <t>트위터(일본)</t>
        </is>
      </c>
      <c r="E934" s="93" t="inlineStr">
        <is>
          <t>토너</t>
        </is>
      </c>
      <c r="K934" s="88" t="n">
        <v>39251</v>
      </c>
    </row>
    <row r="935" hidden="1" customFormat="1" s="93">
      <c r="B935" s="127" t="n">
        <v>43887</v>
      </c>
      <c r="C935" s="93">
        <f>TEXT(B935,"aaa")</f>
        <v/>
      </c>
      <c r="D935" s="93" t="inlineStr">
        <is>
          <t>트위터(일본)</t>
        </is>
      </c>
      <c r="E935" s="93" t="inlineStr">
        <is>
          <t>토너</t>
        </is>
      </c>
      <c r="K935" s="88" t="n">
        <v>50000</v>
      </c>
    </row>
    <row r="936" hidden="1" customFormat="1" s="93">
      <c r="B936" s="127" t="n">
        <v>43888</v>
      </c>
      <c r="C936" s="93">
        <f>TEXT(B936,"aaa")</f>
        <v/>
      </c>
      <c r="D936" s="93" t="inlineStr">
        <is>
          <t>트위터(일본)</t>
        </is>
      </c>
      <c r="E936" s="93" t="inlineStr">
        <is>
          <t>토너</t>
        </is>
      </c>
      <c r="K936" s="88" t="n">
        <v>50000</v>
      </c>
    </row>
    <row r="937" hidden="1" customFormat="1" s="93">
      <c r="B937" s="127" t="n">
        <v>43889</v>
      </c>
      <c r="C937" s="93">
        <f>TEXT(B937,"aaa")</f>
        <v/>
      </c>
      <c r="D937" s="93" t="inlineStr">
        <is>
          <t>트위터(일본)</t>
        </is>
      </c>
      <c r="E937" s="93" t="inlineStr">
        <is>
          <t>토너</t>
        </is>
      </c>
      <c r="K937" s="88" t="n">
        <v>35283</v>
      </c>
    </row>
    <row r="938" hidden="1" customFormat="1" s="93">
      <c r="B938" s="127" t="n">
        <v>43902</v>
      </c>
      <c r="C938" s="93">
        <f>TEXT(B938,"aaa")</f>
        <v/>
      </c>
      <c r="D938" s="93" t="inlineStr">
        <is>
          <t>인스타그램(랄라블라)</t>
        </is>
      </c>
      <c r="E938" s="93" t="inlineStr">
        <is>
          <t>토너</t>
        </is>
      </c>
      <c r="K938" s="88" t="n">
        <v>18412</v>
      </c>
    </row>
    <row r="939" hidden="1" customFormat="1" s="93">
      <c r="B939" s="127" t="n">
        <v>43902</v>
      </c>
      <c r="C939" s="93">
        <f>TEXT(B939,"aaa")</f>
        <v/>
      </c>
      <c r="D939" s="93" t="inlineStr">
        <is>
          <t>인스타그램(블로그)</t>
        </is>
      </c>
      <c r="E939" s="93" t="inlineStr">
        <is>
          <t>토너</t>
        </is>
      </c>
      <c r="K939" s="88" t="n">
        <v>36663</v>
      </c>
    </row>
    <row r="940" hidden="1" customFormat="1" s="93">
      <c r="B940" s="127" t="n">
        <v>43902</v>
      </c>
      <c r="C940" s="93">
        <f>TEXT(B940,"aaa")</f>
        <v/>
      </c>
      <c r="D940" s="93" t="inlineStr">
        <is>
          <t>인스타그램(리타게팅 전환)</t>
        </is>
      </c>
      <c r="E940" s="93" t="inlineStr">
        <is>
          <t>토너</t>
        </is>
      </c>
      <c r="K940" s="88" t="n">
        <v>73400</v>
      </c>
    </row>
    <row r="941" hidden="1" customFormat="1" s="93">
      <c r="B941" s="127" t="n">
        <v>43902</v>
      </c>
      <c r="C941" s="93">
        <f>TEXT(B941,"aaa")</f>
        <v/>
      </c>
      <c r="D941" s="93" t="inlineStr">
        <is>
          <t>인스타그램(전환)</t>
        </is>
      </c>
      <c r="E941" s="93" t="inlineStr">
        <is>
          <t>토너</t>
        </is>
      </c>
      <c r="K941" s="88" t="n">
        <v>646600</v>
      </c>
    </row>
    <row r="942" hidden="1" customFormat="1" s="93">
      <c r="B942" s="127" t="n">
        <v>43902</v>
      </c>
      <c r="C942" s="93">
        <f>TEXT(B942,"aaa")</f>
        <v/>
      </c>
      <c r="D942" s="93" t="inlineStr">
        <is>
          <t>페북/인스타(전환)</t>
        </is>
      </c>
      <c r="E942" s="93" t="inlineStr">
        <is>
          <t>토너</t>
        </is>
      </c>
      <c r="K942" s="88" t="n">
        <v>107518</v>
      </c>
    </row>
    <row r="943" hidden="1" customFormat="1" s="93">
      <c r="B943" s="127" t="n">
        <v>43902</v>
      </c>
      <c r="C943" s="93">
        <f>TEXT(B943,"aaa")</f>
        <v/>
      </c>
      <c r="D943" s="93" t="inlineStr">
        <is>
          <t>네이버 브랜드검색</t>
        </is>
      </c>
      <c r="E943" s="93" t="inlineStr">
        <is>
          <t>토너</t>
        </is>
      </c>
      <c r="K943" s="88" t="n">
        <v>40000</v>
      </c>
    </row>
    <row r="944" hidden="1" customFormat="1" s="93">
      <c r="B944" s="127" t="n">
        <v>43902</v>
      </c>
      <c r="C944" s="93">
        <f>TEXT(B944,"aaa")</f>
        <v/>
      </c>
      <c r="D944" s="93" t="inlineStr">
        <is>
          <t>네이버 쇼핑검색</t>
        </is>
      </c>
      <c r="E944" s="93" t="inlineStr">
        <is>
          <t>토너</t>
        </is>
      </c>
      <c r="K944" s="88" t="n">
        <v>43180</v>
      </c>
    </row>
    <row r="945" hidden="1" customFormat="1" s="93">
      <c r="B945" s="127" t="n">
        <v>43903</v>
      </c>
      <c r="C945" s="93">
        <f>TEXT(B945,"aaa")</f>
        <v/>
      </c>
      <c r="D945" s="93" t="inlineStr">
        <is>
          <t>인스타그램(전환)</t>
        </is>
      </c>
      <c r="E945" s="93" t="inlineStr">
        <is>
          <t>토너</t>
        </is>
      </c>
      <c r="K945" s="88" t="n">
        <v>285531</v>
      </c>
    </row>
    <row r="946" hidden="1" customFormat="1" s="93">
      <c r="B946" s="127" t="n">
        <v>43903</v>
      </c>
      <c r="C946" s="93">
        <f>TEXT(B946,"aaa")</f>
        <v/>
      </c>
      <c r="D946" s="93" t="inlineStr">
        <is>
          <t>페북/인스타(전환)</t>
        </is>
      </c>
      <c r="E946" s="93" t="inlineStr">
        <is>
          <t>토너</t>
        </is>
      </c>
      <c r="K946" s="88" t="n">
        <v>108058</v>
      </c>
    </row>
    <row r="947" hidden="1" customFormat="1" s="93">
      <c r="B947" s="127" t="n">
        <v>43903</v>
      </c>
      <c r="C947" s="93">
        <f>TEXT(B947,"aaa")</f>
        <v/>
      </c>
      <c r="D947" s="93" t="inlineStr">
        <is>
          <t>네이버 브랜드검색</t>
        </is>
      </c>
      <c r="E947" s="93" t="inlineStr">
        <is>
          <t>토너</t>
        </is>
      </c>
      <c r="K947" s="88" t="n">
        <v>40000</v>
      </c>
    </row>
    <row r="948" hidden="1" customFormat="1" s="93">
      <c r="B948" s="127" t="n">
        <v>43903</v>
      </c>
      <c r="C948" s="93">
        <f>TEXT(B948,"aaa")</f>
        <v/>
      </c>
      <c r="D948" s="93" t="inlineStr">
        <is>
          <t>네이버 쇼핑검색</t>
        </is>
      </c>
      <c r="E948" s="93" t="inlineStr">
        <is>
          <t>토너</t>
        </is>
      </c>
      <c r="K948" s="88" t="n">
        <v>29000</v>
      </c>
    </row>
    <row r="949" hidden="1" customFormat="1" s="93">
      <c r="B949" s="127" t="n">
        <v>43904</v>
      </c>
      <c r="C949" s="93">
        <f>TEXT(B949,"aaa")</f>
        <v/>
      </c>
      <c r="D949" s="93" t="inlineStr">
        <is>
          <t>인스타그램(전환)</t>
        </is>
      </c>
      <c r="E949" s="93" t="inlineStr">
        <is>
          <t>토너</t>
        </is>
      </c>
      <c r="K949" s="88" t="n">
        <v>308193</v>
      </c>
    </row>
    <row r="950" hidden="1" customFormat="1" s="93">
      <c r="B950" s="127" t="n">
        <v>43904</v>
      </c>
      <c r="C950" s="93">
        <f>TEXT(B950,"aaa")</f>
        <v/>
      </c>
      <c r="D950" s="93" t="inlineStr">
        <is>
          <t>페북/인스타(전환)</t>
        </is>
      </c>
      <c r="E950" s="93" t="inlineStr">
        <is>
          <t>토너</t>
        </is>
      </c>
      <c r="K950" s="88" t="n">
        <v>112509</v>
      </c>
    </row>
    <row r="951" hidden="1" customFormat="1" s="93">
      <c r="B951" s="127" t="n">
        <v>43904</v>
      </c>
      <c r="C951" s="93">
        <f>TEXT(B951,"aaa")</f>
        <v/>
      </c>
      <c r="D951" s="93" t="inlineStr">
        <is>
          <t>네이버 브랜드검색</t>
        </is>
      </c>
      <c r="E951" s="93" t="inlineStr">
        <is>
          <t>토너</t>
        </is>
      </c>
      <c r="K951" s="88" t="n">
        <v>40000</v>
      </c>
    </row>
    <row r="952" hidden="1" customFormat="1" s="93">
      <c r="B952" s="127" t="n">
        <v>43904</v>
      </c>
      <c r="C952" s="93">
        <f>TEXT(B952,"aaa")</f>
        <v/>
      </c>
      <c r="D952" s="93" t="inlineStr">
        <is>
          <t>네이버 쇼핑검색</t>
        </is>
      </c>
      <c r="E952" s="93" t="inlineStr">
        <is>
          <t>토너</t>
        </is>
      </c>
      <c r="K952" s="88" t="n">
        <v>31590</v>
      </c>
    </row>
    <row r="953" hidden="1" customFormat="1" s="93">
      <c r="B953" s="127" t="n">
        <v>43905</v>
      </c>
      <c r="C953" s="93">
        <f>TEXT(B953,"aaa")</f>
        <v/>
      </c>
      <c r="D953" s="93" t="inlineStr">
        <is>
          <t>인스타그램(전환)</t>
        </is>
      </c>
      <c r="E953" s="93" t="inlineStr">
        <is>
          <t>토너</t>
        </is>
      </c>
      <c r="K953" s="88" t="n">
        <v>300794</v>
      </c>
    </row>
    <row r="954" hidden="1" customFormat="1" s="93">
      <c r="B954" s="127" t="n">
        <v>43905</v>
      </c>
      <c r="C954" s="93">
        <f>TEXT(B954,"aaa")</f>
        <v/>
      </c>
      <c r="D954" s="93" t="inlineStr">
        <is>
          <t>페북/인스타(전환)</t>
        </is>
      </c>
      <c r="E954" s="93" t="inlineStr">
        <is>
          <t>토너</t>
        </is>
      </c>
      <c r="K954" s="88" t="n">
        <v>100404</v>
      </c>
    </row>
    <row r="955" hidden="1" customFormat="1" s="93">
      <c r="B955" s="127" t="n">
        <v>43905</v>
      </c>
      <c r="C955" s="93">
        <f>TEXT(B955,"aaa")</f>
        <v/>
      </c>
      <c r="D955" s="93" t="inlineStr">
        <is>
          <t>네이버 브랜드검색</t>
        </is>
      </c>
      <c r="E955" s="93" t="inlineStr">
        <is>
          <t>토너</t>
        </is>
      </c>
      <c r="K955" s="88" t="n">
        <v>40000</v>
      </c>
    </row>
    <row r="956" hidden="1" customFormat="1" s="93">
      <c r="B956" s="127" t="n">
        <v>43905</v>
      </c>
      <c r="C956" s="93">
        <f>TEXT(B956,"aaa")</f>
        <v/>
      </c>
      <c r="D956" s="93" t="inlineStr">
        <is>
          <t>네이버 쇼핑검색</t>
        </is>
      </c>
      <c r="E956" s="93" t="inlineStr">
        <is>
          <t>토너</t>
        </is>
      </c>
      <c r="K956" s="88" t="n">
        <v>32670</v>
      </c>
    </row>
    <row r="957" hidden="1" customFormat="1" s="93">
      <c r="B957" s="127" t="n">
        <v>43906</v>
      </c>
      <c r="C957" s="93">
        <f>TEXT(B957,"aaa")</f>
        <v/>
      </c>
      <c r="D957" s="93" t="inlineStr">
        <is>
          <t>인스타그램(전환)</t>
        </is>
      </c>
      <c r="E957" s="93" t="inlineStr">
        <is>
          <t>토너</t>
        </is>
      </c>
      <c r="K957" s="88" t="n">
        <v>291717</v>
      </c>
    </row>
    <row r="958" hidden="1" customFormat="1" s="93">
      <c r="B958" s="127" t="n">
        <v>43906</v>
      </c>
      <c r="C958" s="93">
        <f>TEXT(B958,"aaa")</f>
        <v/>
      </c>
      <c r="D958" s="93" t="inlineStr">
        <is>
          <t>페북/인스타(전환)</t>
        </is>
      </c>
      <c r="E958" s="93" t="inlineStr">
        <is>
          <t>토너</t>
        </is>
      </c>
      <c r="K958" s="88" t="n">
        <v>96289</v>
      </c>
    </row>
    <row r="959" hidden="1" customFormat="1" s="93">
      <c r="B959" s="127" t="n">
        <v>43906</v>
      </c>
      <c r="C959" s="93">
        <f>TEXT(B959,"aaa")</f>
        <v/>
      </c>
      <c r="D959" s="93" t="inlineStr">
        <is>
          <t>네이버 브랜드검색</t>
        </is>
      </c>
      <c r="E959" s="93" t="inlineStr">
        <is>
          <t>토너</t>
        </is>
      </c>
      <c r="K959" s="88" t="n">
        <v>40000</v>
      </c>
    </row>
    <row r="960" hidden="1" customFormat="1" s="93">
      <c r="B960" s="127" t="n">
        <v>43906</v>
      </c>
      <c r="C960" s="93">
        <f>TEXT(B960,"aaa")</f>
        <v/>
      </c>
      <c r="D960" s="93" t="inlineStr">
        <is>
          <t>네이버 쇼핑검색</t>
        </is>
      </c>
      <c r="E960" s="93" t="inlineStr">
        <is>
          <t>토너</t>
        </is>
      </c>
      <c r="K960" s="88" t="n">
        <v>32680</v>
      </c>
    </row>
    <row r="961" hidden="1" customFormat="1" s="93">
      <c r="B961" s="127" t="n">
        <v>43907</v>
      </c>
      <c r="C961" s="93">
        <f>TEXT(B961,"aaa")</f>
        <v/>
      </c>
      <c r="D961" s="93" t="inlineStr">
        <is>
          <t>인스타그램(전환)</t>
        </is>
      </c>
      <c r="E961" s="93" t="inlineStr">
        <is>
          <t>토너</t>
        </is>
      </c>
      <c r="K961" s="88" t="n">
        <v>297007</v>
      </c>
    </row>
    <row r="962" hidden="1" customFormat="1" s="93">
      <c r="B962" s="127" t="n">
        <v>43907</v>
      </c>
      <c r="C962" s="93">
        <f>TEXT(B962,"aaa")</f>
        <v/>
      </c>
      <c r="D962" s="93" t="inlineStr">
        <is>
          <t>페북/인스타(전환)</t>
        </is>
      </c>
      <c r="E962" s="93" t="inlineStr">
        <is>
          <t>토너</t>
        </is>
      </c>
      <c r="K962" s="88" t="n">
        <v>100970</v>
      </c>
    </row>
    <row r="963" hidden="1" customFormat="1" s="93">
      <c r="B963" s="127" t="n">
        <v>43907</v>
      </c>
      <c r="C963" s="93">
        <f>TEXT(B963,"aaa")</f>
        <v/>
      </c>
      <c r="D963" s="93" t="inlineStr">
        <is>
          <t>네이버 브랜드검색</t>
        </is>
      </c>
      <c r="E963" s="93" t="inlineStr">
        <is>
          <t>토너</t>
        </is>
      </c>
      <c r="K963" s="88" t="n">
        <v>40000</v>
      </c>
    </row>
    <row r="964" hidden="1" customFormat="1" s="93">
      <c r="B964" s="127" t="n">
        <v>43907</v>
      </c>
      <c r="C964" s="93">
        <f>TEXT(B964,"aaa")</f>
        <v/>
      </c>
      <c r="D964" s="93" t="inlineStr">
        <is>
          <t>네이버 쇼핑검색</t>
        </is>
      </c>
      <c r="E964" s="93" t="inlineStr">
        <is>
          <t>토너</t>
        </is>
      </c>
      <c r="K964" s="88" t="n">
        <v>35400</v>
      </c>
    </row>
    <row r="965" hidden="1" customFormat="1" s="93">
      <c r="B965" s="127" t="n">
        <v>43908</v>
      </c>
      <c r="C965" s="93">
        <f>TEXT(B965,"aaa")</f>
        <v/>
      </c>
      <c r="D965" s="93" t="inlineStr">
        <is>
          <t>인스타그램(리타게팅 전환)</t>
        </is>
      </c>
      <c r="E965" s="93" t="inlineStr">
        <is>
          <t>토너</t>
        </is>
      </c>
      <c r="K965" s="88" t="n">
        <v>114819</v>
      </c>
    </row>
    <row r="966" hidden="1" customFormat="1" s="93">
      <c r="B966" s="127" t="n">
        <v>43908</v>
      </c>
      <c r="C966" s="93">
        <f>TEXT(B966,"aaa")</f>
        <v/>
      </c>
      <c r="D966" s="93" t="inlineStr">
        <is>
          <t>인스타그램(전환)</t>
        </is>
      </c>
      <c r="E966" s="93" t="inlineStr">
        <is>
          <t>토너</t>
        </is>
      </c>
      <c r="K966" s="88" t="n">
        <v>582410</v>
      </c>
    </row>
    <row r="967" hidden="1" customFormat="1" s="93">
      <c r="B967" s="127" t="n">
        <v>43908</v>
      </c>
      <c r="C967" s="93">
        <f>TEXT(B967,"aaa")</f>
        <v/>
      </c>
      <c r="D967" s="93" t="inlineStr">
        <is>
          <t>페북/인스타(전환)</t>
        </is>
      </c>
      <c r="E967" s="93" t="inlineStr">
        <is>
          <t>토너</t>
        </is>
      </c>
      <c r="K967" s="88" t="n">
        <v>527873</v>
      </c>
    </row>
    <row r="968" hidden="1" customFormat="1" s="93">
      <c r="B968" s="127" t="n">
        <v>43908</v>
      </c>
      <c r="C968" s="93">
        <f>TEXT(B968,"aaa")</f>
        <v/>
      </c>
      <c r="D968" s="93" t="inlineStr">
        <is>
          <t>네이버 브랜드검색</t>
        </is>
      </c>
      <c r="E968" s="93" t="inlineStr">
        <is>
          <t>토너</t>
        </is>
      </c>
      <c r="K968" s="88" t="n">
        <v>40000</v>
      </c>
    </row>
    <row r="969" hidden="1" customFormat="1" s="93">
      <c r="B969" s="127" t="n">
        <v>43908</v>
      </c>
      <c r="C969" s="93">
        <f>TEXT(B969,"aaa")</f>
        <v/>
      </c>
      <c r="D969" s="93" t="inlineStr">
        <is>
          <t>네이버 쇼핑검색</t>
        </is>
      </c>
      <c r="E969" s="93" t="inlineStr">
        <is>
          <t>토너</t>
        </is>
      </c>
      <c r="K969" s="88" t="n">
        <v>33440</v>
      </c>
    </row>
    <row r="970" hidden="1" customFormat="1" s="93">
      <c r="B970" s="127" t="n">
        <v>43909</v>
      </c>
      <c r="C970" s="93">
        <f>TEXT(B970,"aaa")</f>
        <v/>
      </c>
      <c r="D970" s="93" t="inlineStr">
        <is>
          <t>인스타그램(리타게팅 전환)</t>
        </is>
      </c>
      <c r="E970" s="93" t="inlineStr">
        <is>
          <t>토너</t>
        </is>
      </c>
      <c r="K970" s="88" t="n">
        <v>115219</v>
      </c>
    </row>
    <row r="971" hidden="1" customFormat="1" s="93">
      <c r="B971" s="127" t="n">
        <v>43909</v>
      </c>
      <c r="C971" s="93">
        <f>TEXT(B971,"aaa")</f>
        <v/>
      </c>
      <c r="D971" s="93" t="inlineStr">
        <is>
          <t>인스타그램(전환)</t>
        </is>
      </c>
      <c r="E971" s="93" t="inlineStr">
        <is>
          <t>토너</t>
        </is>
      </c>
      <c r="K971" s="88" t="n">
        <v>973333</v>
      </c>
    </row>
    <row r="972" hidden="1" customFormat="1" s="93">
      <c r="B972" s="127" t="n">
        <v>43909</v>
      </c>
      <c r="C972" s="93">
        <f>TEXT(B972,"aaa")</f>
        <v/>
      </c>
      <c r="D972" s="93" t="inlineStr">
        <is>
          <t>페북/인스타(전환)</t>
        </is>
      </c>
      <c r="E972" s="93" t="inlineStr">
        <is>
          <t>토너</t>
        </is>
      </c>
      <c r="K972" s="88" t="n">
        <v>966267</v>
      </c>
    </row>
    <row r="973" hidden="1" customFormat="1" s="93">
      <c r="B973" s="127" t="n">
        <v>43909</v>
      </c>
      <c r="C973" s="93">
        <f>TEXT(B973,"aaa")</f>
        <v/>
      </c>
      <c r="D973" s="93" t="inlineStr">
        <is>
          <t>네이버 브랜드검색</t>
        </is>
      </c>
      <c r="E973" s="93" t="inlineStr">
        <is>
          <t>토너</t>
        </is>
      </c>
      <c r="K973" s="88" t="n">
        <v>40000</v>
      </c>
    </row>
    <row r="974" hidden="1" customFormat="1" s="93">
      <c r="B974" s="127" t="n">
        <v>43909</v>
      </c>
      <c r="C974" s="93">
        <f>TEXT(B974,"aaa")</f>
        <v/>
      </c>
      <c r="D974" s="93" t="inlineStr">
        <is>
          <t>네이버 쇼핑검색</t>
        </is>
      </c>
      <c r="E974" s="93" t="inlineStr">
        <is>
          <t>토너</t>
        </is>
      </c>
      <c r="K974" s="88" t="n">
        <v>32450</v>
      </c>
    </row>
    <row r="975" hidden="1" customFormat="1" s="93">
      <c r="B975" s="127" t="n">
        <v>43910</v>
      </c>
      <c r="C975" s="93">
        <f>TEXT(B975,"aaa")</f>
        <v/>
      </c>
      <c r="D975" s="93" t="inlineStr">
        <is>
          <t>인스타그램(랄라블라)</t>
        </is>
      </c>
      <c r="E975" s="93" t="inlineStr">
        <is>
          <t>토너</t>
        </is>
      </c>
      <c r="K975" s="88" t="n">
        <v>38071</v>
      </c>
    </row>
    <row r="976" hidden="1" customFormat="1" s="93">
      <c r="B976" s="127" t="n">
        <v>43910</v>
      </c>
      <c r="C976" s="93">
        <f>TEXT(B976,"aaa")</f>
        <v/>
      </c>
      <c r="D976" s="93" t="inlineStr">
        <is>
          <t>인스타그램(리타게팅 전환)</t>
        </is>
      </c>
      <c r="E976" s="93" t="inlineStr">
        <is>
          <t>토너</t>
        </is>
      </c>
      <c r="K976" s="88" t="n">
        <v>113974</v>
      </c>
    </row>
    <row r="977" hidden="1" customFormat="1" s="93">
      <c r="B977" s="127" t="n">
        <v>43910</v>
      </c>
      <c r="C977" s="93">
        <f>TEXT(B977,"aaa")</f>
        <v/>
      </c>
      <c r="D977" s="93" t="inlineStr">
        <is>
          <t>인스타그램(전환)</t>
        </is>
      </c>
      <c r="E977" s="93" t="inlineStr">
        <is>
          <t>토너</t>
        </is>
      </c>
      <c r="K977" s="88" t="n">
        <v>954284</v>
      </c>
    </row>
    <row r="978" hidden="1" customFormat="1" s="93">
      <c r="B978" s="127" t="n">
        <v>43910</v>
      </c>
      <c r="C978" s="93">
        <f>TEXT(B978,"aaa")</f>
        <v/>
      </c>
      <c r="D978" s="93" t="inlineStr">
        <is>
          <t>페북/인스타(전환)</t>
        </is>
      </c>
      <c r="E978" s="93" t="inlineStr">
        <is>
          <t>토너</t>
        </is>
      </c>
      <c r="K978" s="88" t="n">
        <v>964493</v>
      </c>
    </row>
    <row r="979" hidden="1" customFormat="1" s="93">
      <c r="B979" s="127" t="n">
        <v>43910</v>
      </c>
      <c r="C979" s="93">
        <f>TEXT(B979,"aaa")</f>
        <v/>
      </c>
      <c r="D979" s="93" t="inlineStr">
        <is>
          <t>네이버 브랜드검색</t>
        </is>
      </c>
      <c r="E979" s="93" t="inlineStr">
        <is>
          <t>토너</t>
        </is>
      </c>
      <c r="K979" s="88" t="n">
        <v>40000</v>
      </c>
    </row>
    <row r="980" hidden="1" customFormat="1" s="93">
      <c r="B980" s="127" t="n">
        <v>43910</v>
      </c>
      <c r="C980" s="93">
        <f>TEXT(B980,"aaa")</f>
        <v/>
      </c>
      <c r="D980" s="93" t="inlineStr">
        <is>
          <t>네이버 쇼핑검색</t>
        </is>
      </c>
      <c r="E980" s="93" t="inlineStr">
        <is>
          <t>토너</t>
        </is>
      </c>
      <c r="K980" s="88" t="n">
        <v>32440</v>
      </c>
    </row>
    <row r="981" hidden="1" customFormat="1" s="93">
      <c r="B981" s="127" t="n">
        <v>43911</v>
      </c>
      <c r="C981" s="93">
        <f>TEXT(B981,"aaa")</f>
        <v/>
      </c>
      <c r="D981" s="93" t="inlineStr">
        <is>
          <t>인스타그램(랄라블라)</t>
        </is>
      </c>
      <c r="E981" s="93" t="inlineStr">
        <is>
          <t>토너</t>
        </is>
      </c>
      <c r="K981" s="88" t="n">
        <v>65806</v>
      </c>
    </row>
    <row r="982" hidden="1" customFormat="1" s="93">
      <c r="B982" s="127" t="n">
        <v>43911</v>
      </c>
      <c r="C982" s="93">
        <f>TEXT(B982,"aaa")</f>
        <v/>
      </c>
      <c r="D982" s="93" t="inlineStr">
        <is>
          <t>인스타그램(리타게팅 전환)</t>
        </is>
      </c>
      <c r="E982" s="93" t="inlineStr">
        <is>
          <t>토너</t>
        </is>
      </c>
      <c r="K982" s="88" t="n">
        <v>115051</v>
      </c>
    </row>
    <row r="983" hidden="1" customFormat="1" s="93">
      <c r="B983" s="127" t="n">
        <v>43911</v>
      </c>
      <c r="C983" s="93">
        <f>TEXT(B983,"aaa")</f>
        <v/>
      </c>
      <c r="D983" s="93" t="inlineStr">
        <is>
          <t>인스타그램(전환)</t>
        </is>
      </c>
      <c r="E983" s="93" t="inlineStr">
        <is>
          <t>토너</t>
        </is>
      </c>
      <c r="K983" s="88" t="n">
        <v>1029711</v>
      </c>
    </row>
    <row r="984" hidden="1" customFormat="1" s="93">
      <c r="B984" s="127" t="n">
        <v>43911</v>
      </c>
      <c r="C984" s="93">
        <f>TEXT(B984,"aaa")</f>
        <v/>
      </c>
      <c r="D984" s="93" t="inlineStr">
        <is>
          <t>페북/인스타(전환)</t>
        </is>
      </c>
      <c r="E984" s="93" t="inlineStr">
        <is>
          <t>토너</t>
        </is>
      </c>
      <c r="K984" s="88" t="n">
        <v>1025853</v>
      </c>
    </row>
    <row r="985" hidden="1" customFormat="1" s="93">
      <c r="B985" s="127" t="n">
        <v>43911</v>
      </c>
      <c r="C985" s="93">
        <f>TEXT(B985,"aaa")</f>
        <v/>
      </c>
      <c r="D985" s="93" t="inlineStr">
        <is>
          <t>네이버 브랜드검색</t>
        </is>
      </c>
      <c r="E985" s="93" t="inlineStr">
        <is>
          <t>토너</t>
        </is>
      </c>
      <c r="K985" s="88" t="n">
        <v>40000</v>
      </c>
    </row>
    <row r="986" hidden="1" customFormat="1" s="93">
      <c r="B986" s="127" t="n">
        <v>43911</v>
      </c>
      <c r="C986" s="93">
        <f>TEXT(B986,"aaa")</f>
        <v/>
      </c>
      <c r="D986" s="93" t="inlineStr">
        <is>
          <t>네이버 쇼핑검색</t>
        </is>
      </c>
      <c r="E986" s="93" t="inlineStr">
        <is>
          <t>토너</t>
        </is>
      </c>
      <c r="K986" s="88" t="n">
        <v>26390</v>
      </c>
    </row>
    <row r="987" hidden="1" customFormat="1" s="93">
      <c r="B987" s="127" t="n">
        <v>43912</v>
      </c>
      <c r="C987" s="93">
        <f>TEXT(B987,"aaa")</f>
        <v/>
      </c>
      <c r="D987" s="93" t="inlineStr">
        <is>
          <t>인스타그램(랄라블라)</t>
        </is>
      </c>
      <c r="E987" s="93" t="inlineStr">
        <is>
          <t>토너</t>
        </is>
      </c>
      <c r="K987" s="88" t="n">
        <v>65659</v>
      </c>
    </row>
    <row r="988" hidden="1" customFormat="1" s="93">
      <c r="B988" s="127" t="n">
        <v>43912</v>
      </c>
      <c r="C988" s="93">
        <f>TEXT(B988,"aaa")</f>
        <v/>
      </c>
      <c r="D988" s="93" t="inlineStr">
        <is>
          <t>인스타그램(리타게팅 전환)</t>
        </is>
      </c>
      <c r="E988" s="93" t="inlineStr">
        <is>
          <t>토너</t>
        </is>
      </c>
      <c r="K988" s="88" t="n">
        <v>100503</v>
      </c>
    </row>
    <row r="989" hidden="1" customFormat="1" s="93">
      <c r="B989" s="127" t="n">
        <v>43912</v>
      </c>
      <c r="C989" s="93">
        <f>TEXT(B989,"aaa")</f>
        <v/>
      </c>
      <c r="D989" s="93" t="inlineStr">
        <is>
          <t>인스타그램(전환)</t>
        </is>
      </c>
      <c r="E989" s="93" t="inlineStr">
        <is>
          <t>토너</t>
        </is>
      </c>
      <c r="K989" s="88" t="n">
        <v>778502</v>
      </c>
    </row>
    <row r="990" hidden="1" customFormat="1" s="93">
      <c r="B990" s="127" t="n">
        <v>43912</v>
      </c>
      <c r="C990" s="93">
        <f>TEXT(B990,"aaa")</f>
        <v/>
      </c>
      <c r="D990" s="93" t="inlineStr">
        <is>
          <t>페북/인스타(전환)</t>
        </is>
      </c>
      <c r="E990" s="93" t="inlineStr">
        <is>
          <t>토너</t>
        </is>
      </c>
      <c r="K990" s="88" t="n">
        <v>768475</v>
      </c>
    </row>
    <row r="991" hidden="1" customFormat="1" s="93">
      <c r="B991" s="127" t="n">
        <v>43912</v>
      </c>
      <c r="C991" s="93">
        <f>TEXT(B991,"aaa")</f>
        <v/>
      </c>
      <c r="D991" s="93" t="inlineStr">
        <is>
          <t>네이버 브랜드검색</t>
        </is>
      </c>
      <c r="E991" s="93" t="inlineStr">
        <is>
          <t>토너</t>
        </is>
      </c>
      <c r="K991" s="88" t="n">
        <v>40000</v>
      </c>
    </row>
    <row r="992" hidden="1" customFormat="1" s="93">
      <c r="B992" s="127" t="n">
        <v>43912</v>
      </c>
      <c r="C992" s="93">
        <f>TEXT(B992,"aaa")</f>
        <v/>
      </c>
      <c r="D992" s="93" t="inlineStr">
        <is>
          <t>네이버 쇼핑검색</t>
        </is>
      </c>
      <c r="E992" s="93" t="inlineStr">
        <is>
          <t>토너</t>
        </is>
      </c>
      <c r="K992" s="88" t="n">
        <v>34000</v>
      </c>
    </row>
    <row r="993" hidden="1" customFormat="1" s="93">
      <c r="B993" s="127" t="n">
        <v>43913</v>
      </c>
      <c r="C993" s="93">
        <f>TEXT(B993,"aaa")</f>
        <v/>
      </c>
      <c r="D993" s="93" t="inlineStr">
        <is>
          <t>인스타그램(랄라블라)</t>
        </is>
      </c>
      <c r="E993" s="93" t="inlineStr">
        <is>
          <t>토너</t>
        </is>
      </c>
      <c r="K993" s="88" t="n">
        <v>66343</v>
      </c>
    </row>
    <row r="994" hidden="1" customFormat="1" s="93">
      <c r="B994" s="127" t="n">
        <v>43913</v>
      </c>
      <c r="C994" s="93">
        <f>TEXT(B994,"aaa")</f>
        <v/>
      </c>
      <c r="D994" s="93" t="inlineStr">
        <is>
          <t>인스타그램(리타게팅 전환)</t>
        </is>
      </c>
      <c r="E994" s="93" t="inlineStr">
        <is>
          <t>토너</t>
        </is>
      </c>
      <c r="K994" s="88" t="n">
        <v>98342</v>
      </c>
    </row>
    <row r="995" hidden="1" customFormat="1" s="93">
      <c r="B995" s="127" t="n">
        <v>43913</v>
      </c>
      <c r="C995" s="93">
        <f>TEXT(B995,"aaa")</f>
        <v/>
      </c>
      <c r="D995" s="93" t="inlineStr">
        <is>
          <t>인스타그램(전환)</t>
        </is>
      </c>
      <c r="E995" s="93" t="inlineStr">
        <is>
          <t>토너</t>
        </is>
      </c>
      <c r="K995" s="88" t="n">
        <v>669307</v>
      </c>
    </row>
    <row r="996" hidden="1" customFormat="1" s="93">
      <c r="B996" s="127" t="n">
        <v>43913</v>
      </c>
      <c r="C996" s="93">
        <f>TEXT(B996,"aaa")</f>
        <v/>
      </c>
      <c r="D996" s="93" t="inlineStr">
        <is>
          <t>페북/인스타(전환)</t>
        </is>
      </c>
      <c r="E996" s="93" t="inlineStr">
        <is>
          <t>토너</t>
        </is>
      </c>
      <c r="K996" s="88" t="n">
        <v>792950</v>
      </c>
    </row>
    <row r="997" hidden="1" customFormat="1" s="93">
      <c r="B997" s="127" t="n">
        <v>43913</v>
      </c>
      <c r="C997" s="93">
        <f>TEXT(B997,"aaa")</f>
        <v/>
      </c>
      <c r="D997" s="93" t="inlineStr">
        <is>
          <t>인스타그램(일본1324)</t>
        </is>
      </c>
      <c r="E997" s="93" t="inlineStr">
        <is>
          <t>토너</t>
        </is>
      </c>
      <c r="K997" s="88" t="n">
        <v>34222</v>
      </c>
    </row>
    <row r="998" hidden="1" customFormat="1" s="93">
      <c r="B998" s="127" t="n">
        <v>43913</v>
      </c>
      <c r="C998" s="93">
        <f>TEXT(B998,"aaa")</f>
        <v/>
      </c>
      <c r="D998" s="93" t="inlineStr">
        <is>
          <t>인스타그램(일본2540)</t>
        </is>
      </c>
      <c r="E998" s="93" t="inlineStr">
        <is>
          <t>토너</t>
        </is>
      </c>
      <c r="K998" s="88" t="n">
        <v>33859</v>
      </c>
    </row>
    <row r="999" hidden="1" customFormat="1" s="93">
      <c r="B999" s="127" t="n">
        <v>43913</v>
      </c>
      <c r="C999" s="93">
        <f>TEXT(B999,"aaa")</f>
        <v/>
      </c>
      <c r="D999" s="93" t="inlineStr">
        <is>
          <t>네이버 GFA</t>
        </is>
      </c>
      <c r="E999" s="93" t="inlineStr">
        <is>
          <t>토너</t>
        </is>
      </c>
      <c r="K999" s="88" t="n">
        <v>2911.818181818182</v>
      </c>
    </row>
    <row r="1000" hidden="1" customFormat="1" s="93">
      <c r="B1000" s="127" t="n">
        <v>43913</v>
      </c>
      <c r="C1000" s="93">
        <f>TEXT(B1000,"aaa")</f>
        <v/>
      </c>
      <c r="D1000" s="93" t="inlineStr">
        <is>
          <t>네이버 브랜드검색</t>
        </is>
      </c>
      <c r="E1000" s="93" t="inlineStr">
        <is>
          <t>토너</t>
        </is>
      </c>
      <c r="K1000" s="88" t="n">
        <v>40000</v>
      </c>
    </row>
    <row r="1001" hidden="1" customFormat="1" s="93">
      <c r="B1001" s="127" t="n">
        <v>43913</v>
      </c>
      <c r="C1001" s="93">
        <f>TEXT(B1001,"aaa")</f>
        <v/>
      </c>
      <c r="D1001" s="93" t="inlineStr">
        <is>
          <t>네이버 쇼핑검색</t>
        </is>
      </c>
      <c r="E1001" s="93" t="inlineStr">
        <is>
          <t>토너</t>
        </is>
      </c>
      <c r="K1001" s="88" t="n">
        <v>23000</v>
      </c>
    </row>
    <row r="1002" hidden="1" customFormat="1" s="93">
      <c r="B1002" s="127" t="n">
        <v>43913</v>
      </c>
      <c r="C1002" s="93">
        <f>TEXT(B1002,"aaa")</f>
        <v/>
      </c>
      <c r="D1002" s="93" t="inlineStr">
        <is>
          <t>카카오톡 메시지</t>
        </is>
      </c>
      <c r="E1002" s="93" t="inlineStr">
        <is>
          <t>마스크팩</t>
        </is>
      </c>
      <c r="K1002" s="88">
        <f>114130/1.1</f>
        <v/>
      </c>
    </row>
    <row r="1003" hidden="1" customFormat="1" s="93">
      <c r="B1003" s="127" t="n">
        <v>43914</v>
      </c>
      <c r="C1003" s="93">
        <f>TEXT(B1003,"aaa")</f>
        <v/>
      </c>
      <c r="D1003" s="93" t="inlineStr">
        <is>
          <t>인스타그램(랄라블라)</t>
        </is>
      </c>
      <c r="E1003" s="93" t="inlineStr">
        <is>
          <t>토너</t>
        </is>
      </c>
      <c r="K1003" s="88" t="n">
        <v>71691</v>
      </c>
    </row>
    <row r="1004" hidden="1" customFormat="1" s="93">
      <c r="B1004" s="127" t="n">
        <v>43914</v>
      </c>
      <c r="C1004" s="93">
        <f>TEXT(B1004,"aaa")</f>
        <v/>
      </c>
      <c r="D1004" s="93" t="inlineStr">
        <is>
          <t>인스타그램(리타게팅 전환)</t>
        </is>
      </c>
      <c r="E1004" s="93" t="inlineStr">
        <is>
          <t>토너</t>
        </is>
      </c>
      <c r="K1004" s="88" t="n">
        <v>100761</v>
      </c>
    </row>
    <row r="1005" hidden="1" customFormat="1" s="93">
      <c r="B1005" s="127" t="n">
        <v>43914</v>
      </c>
      <c r="C1005" s="93">
        <f>TEXT(B1005,"aaa")</f>
        <v/>
      </c>
      <c r="D1005" s="93" t="inlineStr">
        <is>
          <t>인스타그램(전환)</t>
        </is>
      </c>
      <c r="E1005" s="93" t="inlineStr">
        <is>
          <t>토너</t>
        </is>
      </c>
      <c r="K1005" s="88" t="n">
        <v>697451</v>
      </c>
    </row>
    <row r="1006" hidden="1" customFormat="1" s="93">
      <c r="B1006" s="127" t="n">
        <v>43914</v>
      </c>
      <c r="C1006" s="93">
        <f>TEXT(B1006,"aaa")</f>
        <v/>
      </c>
      <c r="D1006" s="93" t="inlineStr">
        <is>
          <t>페북/인스타(전환)</t>
        </is>
      </c>
      <c r="E1006" s="93" t="inlineStr">
        <is>
          <t>토너</t>
        </is>
      </c>
      <c r="K1006" s="88" t="n">
        <v>469859</v>
      </c>
    </row>
    <row r="1007" hidden="1" customFormat="1" s="93">
      <c r="B1007" s="127" t="n">
        <v>43914</v>
      </c>
      <c r="C1007" s="93">
        <f>TEXT(B1007,"aaa")</f>
        <v/>
      </c>
      <c r="D1007" s="93" t="inlineStr">
        <is>
          <t>인스타그램(일본1324)</t>
        </is>
      </c>
      <c r="E1007" s="93" t="inlineStr">
        <is>
          <t>토너</t>
        </is>
      </c>
      <c r="K1007" s="88" t="n">
        <v>34356</v>
      </c>
    </row>
    <row r="1008" hidden="1" customFormat="1" s="93">
      <c r="B1008" s="127" t="n">
        <v>43914</v>
      </c>
      <c r="C1008" s="93">
        <f>TEXT(B1008,"aaa")</f>
        <v/>
      </c>
      <c r="D1008" s="93" t="inlineStr">
        <is>
          <t>인스타그램(일본2540)</t>
        </is>
      </c>
      <c r="E1008" s="93" t="inlineStr">
        <is>
          <t>토너</t>
        </is>
      </c>
      <c r="K1008" s="88" t="n">
        <v>34277</v>
      </c>
    </row>
    <row r="1009" hidden="1" customFormat="1" s="93">
      <c r="B1009" s="127" t="n">
        <v>43914</v>
      </c>
      <c r="C1009" s="93">
        <f>TEXT(B1009,"aaa")</f>
        <v/>
      </c>
      <c r="D1009" s="93" t="inlineStr">
        <is>
          <t>네이버 GFA</t>
        </is>
      </c>
      <c r="E1009" s="93" t="inlineStr">
        <is>
          <t>토너</t>
        </is>
      </c>
      <c r="K1009" s="88" t="n">
        <v>280418.1818181818</v>
      </c>
    </row>
    <row r="1010" hidden="1" customFormat="1" s="93">
      <c r="B1010" s="127" t="n">
        <v>43914</v>
      </c>
      <c r="C1010" s="93">
        <f>TEXT(B1010,"aaa")</f>
        <v/>
      </c>
      <c r="D1010" s="93" t="inlineStr">
        <is>
          <t>네이버 브랜드검색</t>
        </is>
      </c>
      <c r="E1010" s="93" t="inlineStr">
        <is>
          <t>토너</t>
        </is>
      </c>
      <c r="K1010" s="88" t="n">
        <v>40000</v>
      </c>
    </row>
    <row r="1011" hidden="1" customFormat="1" s="93">
      <c r="B1011" s="127" t="n">
        <v>43914</v>
      </c>
      <c r="C1011" s="93">
        <f>TEXT(B1011,"aaa")</f>
        <v/>
      </c>
      <c r="D1011" s="93" t="inlineStr">
        <is>
          <t>네이버 쇼핑검색</t>
        </is>
      </c>
      <c r="E1011" s="93" t="inlineStr">
        <is>
          <t>토너</t>
        </is>
      </c>
      <c r="K1011" s="88" t="n">
        <v>42060</v>
      </c>
    </row>
    <row r="1012" hidden="1" customFormat="1" s="93">
      <c r="B1012" s="127" t="n">
        <v>43915</v>
      </c>
      <c r="C1012" s="93">
        <f>TEXT(B1012,"aaa")</f>
        <v/>
      </c>
      <c r="D1012" s="93" t="inlineStr">
        <is>
          <t>인스타그램(랄라블라)</t>
        </is>
      </c>
      <c r="E1012" s="93" t="inlineStr">
        <is>
          <t>토너</t>
        </is>
      </c>
      <c r="K1012" s="88" t="n">
        <v>70343</v>
      </c>
    </row>
    <row r="1013" hidden="1" customFormat="1" s="93">
      <c r="B1013" s="127" t="n">
        <v>43915</v>
      </c>
      <c r="C1013" s="93">
        <f>TEXT(B1013,"aaa")</f>
        <v/>
      </c>
      <c r="D1013" s="93" t="inlineStr">
        <is>
          <t>인스타그램(리타게팅 전환)</t>
        </is>
      </c>
      <c r="E1013" s="93" t="inlineStr">
        <is>
          <t>토너</t>
        </is>
      </c>
      <c r="K1013" s="88" t="n">
        <v>100507</v>
      </c>
    </row>
    <row r="1014" hidden="1" customFormat="1" s="93">
      <c r="B1014" s="127" t="n">
        <v>43915</v>
      </c>
      <c r="C1014" s="93">
        <f>TEXT(B1014,"aaa")</f>
        <v/>
      </c>
      <c r="D1014" s="93" t="inlineStr">
        <is>
          <t>인스타그램(전환)</t>
        </is>
      </c>
      <c r="E1014" s="93" t="inlineStr">
        <is>
          <t>토너</t>
        </is>
      </c>
      <c r="K1014" s="88" t="n">
        <v>563049</v>
      </c>
    </row>
    <row r="1015" hidden="1" customFormat="1" s="93">
      <c r="B1015" s="127" t="n">
        <v>43915</v>
      </c>
      <c r="C1015" s="93">
        <f>TEXT(B1015,"aaa")</f>
        <v/>
      </c>
      <c r="D1015" s="93" t="inlineStr">
        <is>
          <t>페북/인스타(전환)</t>
        </is>
      </c>
      <c r="E1015" s="93" t="inlineStr">
        <is>
          <t>토너</t>
        </is>
      </c>
      <c r="K1015" s="88" t="n">
        <v>370029</v>
      </c>
    </row>
    <row r="1016" hidden="1" customFormat="1" s="93">
      <c r="B1016" s="127" t="n">
        <v>43915</v>
      </c>
      <c r="C1016" s="93">
        <f>TEXT(B1016,"aaa")</f>
        <v/>
      </c>
      <c r="D1016" s="93" t="inlineStr">
        <is>
          <t>인스타그램(일본1324)</t>
        </is>
      </c>
      <c r="E1016" s="93" t="inlineStr">
        <is>
          <t>토너</t>
        </is>
      </c>
      <c r="K1016" s="88" t="n">
        <v>34406</v>
      </c>
    </row>
    <row r="1017" hidden="1" customFormat="1" s="93">
      <c r="B1017" s="127" t="n">
        <v>43915</v>
      </c>
      <c r="C1017" s="93">
        <f>TEXT(B1017,"aaa")</f>
        <v/>
      </c>
      <c r="D1017" s="93" t="inlineStr">
        <is>
          <t>인스타그램(일본2540)</t>
        </is>
      </c>
      <c r="E1017" s="93" t="inlineStr">
        <is>
          <t>토너</t>
        </is>
      </c>
      <c r="K1017" s="88" t="n">
        <v>34369</v>
      </c>
    </row>
    <row r="1018" hidden="1" customFormat="1" s="93">
      <c r="B1018" s="127" t="n">
        <v>43915</v>
      </c>
      <c r="C1018" s="93">
        <f>TEXT(B1018,"aaa")</f>
        <v/>
      </c>
      <c r="D1018" s="93" t="inlineStr">
        <is>
          <t>네이버 GFA</t>
        </is>
      </c>
      <c r="E1018" s="93" t="inlineStr">
        <is>
          <t>토너</t>
        </is>
      </c>
      <c r="K1018" s="88" t="n">
        <v>163685.4545454545</v>
      </c>
    </row>
    <row r="1019" hidden="1" customFormat="1" s="93">
      <c r="B1019" s="127" t="n">
        <v>43915</v>
      </c>
      <c r="C1019" s="93">
        <f>TEXT(B1019,"aaa")</f>
        <v/>
      </c>
      <c r="D1019" s="93" t="inlineStr">
        <is>
          <t>네이버 브랜드검색</t>
        </is>
      </c>
      <c r="E1019" s="93" t="inlineStr">
        <is>
          <t>토너</t>
        </is>
      </c>
      <c r="K1019" s="88" t="n">
        <v>40000</v>
      </c>
    </row>
    <row r="1020" hidden="1" customFormat="1" s="93">
      <c r="B1020" s="127" t="n">
        <v>43915</v>
      </c>
      <c r="C1020" s="93">
        <f>TEXT(B1020,"aaa")</f>
        <v/>
      </c>
      <c r="D1020" s="93" t="inlineStr">
        <is>
          <t>네이버 쇼핑검색</t>
        </is>
      </c>
      <c r="E1020" s="93" t="inlineStr">
        <is>
          <t>토너</t>
        </is>
      </c>
      <c r="K1020" s="88" t="n">
        <v>136420</v>
      </c>
    </row>
    <row r="1021" hidden="1" customFormat="1" s="93">
      <c r="B1021" s="127" t="n">
        <v>43916</v>
      </c>
      <c r="C1021" s="93">
        <f>TEXT(B1021,"aaa")</f>
        <v/>
      </c>
      <c r="D1021" s="93" t="inlineStr">
        <is>
          <t>인스타그램(랄라블라)</t>
        </is>
      </c>
      <c r="E1021" s="93" t="inlineStr">
        <is>
          <t>토너</t>
        </is>
      </c>
      <c r="K1021" s="88" t="n">
        <v>69934</v>
      </c>
    </row>
    <row r="1022" hidden="1" customFormat="1" s="93">
      <c r="B1022" s="127" t="n">
        <v>43916</v>
      </c>
      <c r="C1022" s="93">
        <f>TEXT(B1022,"aaa")</f>
        <v/>
      </c>
      <c r="D1022" s="93" t="inlineStr">
        <is>
          <t>인스타그램(리타게팅 전환)</t>
        </is>
      </c>
      <c r="E1022" s="93" t="inlineStr">
        <is>
          <t>토너</t>
        </is>
      </c>
      <c r="K1022" s="88" t="n">
        <v>97751</v>
      </c>
    </row>
    <row r="1023" hidden="1" customFormat="1" s="93">
      <c r="B1023" s="127" t="n">
        <v>43916</v>
      </c>
      <c r="C1023" s="93">
        <f>TEXT(B1023,"aaa")</f>
        <v/>
      </c>
      <c r="D1023" s="93" t="inlineStr">
        <is>
          <t>인스타그램(전환)</t>
        </is>
      </c>
      <c r="E1023" s="93" t="inlineStr">
        <is>
          <t>토너</t>
        </is>
      </c>
      <c r="K1023" s="88" t="n">
        <v>631359</v>
      </c>
    </row>
    <row r="1024" hidden="1" customFormat="1" s="93">
      <c r="B1024" s="127" t="n">
        <v>43916</v>
      </c>
      <c r="C1024" s="93">
        <f>TEXT(B1024,"aaa")</f>
        <v/>
      </c>
      <c r="D1024" s="93" t="inlineStr">
        <is>
          <t>페북/인스타(전환)</t>
        </is>
      </c>
      <c r="E1024" s="93" t="inlineStr">
        <is>
          <t>토너</t>
        </is>
      </c>
      <c r="K1024" s="88" t="n">
        <v>629539</v>
      </c>
    </row>
    <row r="1025" hidden="1" customFormat="1" s="93">
      <c r="B1025" s="127" t="n">
        <v>43916</v>
      </c>
      <c r="C1025" s="93">
        <f>TEXT(B1025,"aaa")</f>
        <v/>
      </c>
      <c r="D1025" s="93" t="inlineStr">
        <is>
          <t>인스타그램(일본1324)</t>
        </is>
      </c>
      <c r="E1025" s="93" t="inlineStr">
        <is>
          <t>토너</t>
        </is>
      </c>
      <c r="K1025" s="88" t="n">
        <v>34527</v>
      </c>
    </row>
    <row r="1026" hidden="1" customFormat="1" s="93">
      <c r="B1026" s="127" t="n">
        <v>43916</v>
      </c>
      <c r="C1026" s="93">
        <f>TEXT(B1026,"aaa")</f>
        <v/>
      </c>
      <c r="D1026" s="93" t="inlineStr">
        <is>
          <t>인스타그램(일본2540)</t>
        </is>
      </c>
      <c r="E1026" s="93" t="inlineStr">
        <is>
          <t>토너</t>
        </is>
      </c>
      <c r="K1026" s="88" t="n">
        <v>34274</v>
      </c>
    </row>
    <row r="1027" hidden="1" customFormat="1" s="93">
      <c r="B1027" s="127" t="n">
        <v>43916</v>
      </c>
      <c r="C1027" s="93">
        <f>TEXT(B1027,"aaa")</f>
        <v/>
      </c>
      <c r="D1027" s="93" t="inlineStr">
        <is>
          <t>네이버 GFA</t>
        </is>
      </c>
      <c r="E1027" s="93" t="inlineStr">
        <is>
          <t>토너</t>
        </is>
      </c>
      <c r="K1027" s="88" t="n">
        <v>62130.90909090909</v>
      </c>
    </row>
    <row r="1028" hidden="1" customFormat="1" s="93">
      <c r="B1028" s="127" t="n">
        <v>43916</v>
      </c>
      <c r="C1028" s="93">
        <f>TEXT(B1028,"aaa")</f>
        <v/>
      </c>
      <c r="D1028" s="93" t="inlineStr">
        <is>
          <t>네이버 브랜드검색</t>
        </is>
      </c>
      <c r="E1028" s="93" t="inlineStr">
        <is>
          <t>토너</t>
        </is>
      </c>
      <c r="K1028" s="88" t="n">
        <v>40000</v>
      </c>
    </row>
    <row r="1029" hidden="1" customFormat="1" s="93">
      <c r="B1029" s="127" t="n">
        <v>43916</v>
      </c>
      <c r="C1029" s="93">
        <f>TEXT(B1029,"aaa")</f>
        <v/>
      </c>
      <c r="D1029" s="93" t="inlineStr">
        <is>
          <t>네이버 쇼핑검색</t>
        </is>
      </c>
      <c r="E1029" s="93" t="inlineStr">
        <is>
          <t>토너</t>
        </is>
      </c>
      <c r="K1029" s="88" t="n">
        <v>94759.99999999999</v>
      </c>
    </row>
    <row r="1030" hidden="1" customFormat="1" s="93">
      <c r="B1030" s="127" t="n">
        <v>43917</v>
      </c>
      <c r="C1030" s="93">
        <f>TEXT(B1030,"aaa")</f>
        <v/>
      </c>
      <c r="D1030" s="93" t="inlineStr">
        <is>
          <t>인스타그램(랄라블라)</t>
        </is>
      </c>
      <c r="E1030" s="93" t="inlineStr">
        <is>
          <t>토너</t>
        </is>
      </c>
      <c r="K1030" s="88" t="n">
        <v>44144</v>
      </c>
    </row>
    <row r="1031" hidden="1" customFormat="1" s="93">
      <c r="B1031" s="127" t="n">
        <v>43917</v>
      </c>
      <c r="C1031" s="93">
        <f>TEXT(B1031,"aaa")</f>
        <v/>
      </c>
      <c r="D1031" s="93" t="inlineStr">
        <is>
          <t>인스타그램(리타게팅 전환)</t>
        </is>
      </c>
      <c r="E1031" s="93" t="inlineStr">
        <is>
          <t>토너</t>
        </is>
      </c>
      <c r="K1031" s="88" t="n">
        <v>97086</v>
      </c>
    </row>
    <row r="1032" hidden="1" customFormat="1" s="93">
      <c r="B1032" s="127" t="n">
        <v>43917</v>
      </c>
      <c r="C1032" s="93">
        <f>TEXT(B1032,"aaa")</f>
        <v/>
      </c>
      <c r="D1032" s="93" t="inlineStr">
        <is>
          <t>인스타그램(전환)</t>
        </is>
      </c>
      <c r="E1032" s="93" t="inlineStr">
        <is>
          <t>토너</t>
        </is>
      </c>
      <c r="K1032" s="88" t="n">
        <v>517350</v>
      </c>
    </row>
    <row r="1033" hidden="1" customFormat="1" s="93">
      <c r="B1033" s="127" t="n">
        <v>43917</v>
      </c>
      <c r="C1033" s="93">
        <f>TEXT(B1033,"aaa")</f>
        <v/>
      </c>
      <c r="D1033" s="93" t="inlineStr">
        <is>
          <t>페북/인스타(전환)</t>
        </is>
      </c>
      <c r="E1033" s="93" t="inlineStr">
        <is>
          <t>토너</t>
        </is>
      </c>
      <c r="K1033" s="88" t="n">
        <v>519416</v>
      </c>
    </row>
    <row r="1034" hidden="1" customFormat="1" s="93">
      <c r="B1034" s="127" t="n">
        <v>43917</v>
      </c>
      <c r="C1034" s="93">
        <f>TEXT(B1034,"aaa")</f>
        <v/>
      </c>
      <c r="D1034" s="93" t="inlineStr">
        <is>
          <t>인스타그램(일본1324)</t>
        </is>
      </c>
      <c r="E1034" s="93" t="inlineStr">
        <is>
          <t>토너</t>
        </is>
      </c>
      <c r="K1034" s="88" t="n">
        <v>46395</v>
      </c>
    </row>
    <row r="1035" hidden="1" customFormat="1" s="93">
      <c r="B1035" s="127" t="n">
        <v>43917</v>
      </c>
      <c r="C1035" s="93">
        <f>TEXT(B1035,"aaa")</f>
        <v/>
      </c>
      <c r="D1035" s="93" t="inlineStr">
        <is>
          <t>인스타그램(일본2540)</t>
        </is>
      </c>
      <c r="E1035" s="93" t="inlineStr">
        <is>
          <t>토너</t>
        </is>
      </c>
      <c r="K1035" s="88" t="n">
        <v>12525</v>
      </c>
    </row>
    <row r="1036" hidden="1" customFormat="1" s="93">
      <c r="B1036" s="127" t="n">
        <v>43917</v>
      </c>
      <c r="C1036" s="93">
        <f>TEXT(B1036,"aaa")</f>
        <v/>
      </c>
      <c r="D1036" s="93" t="inlineStr">
        <is>
          <t>네이버 브랜드검색</t>
        </is>
      </c>
      <c r="E1036" s="93" t="inlineStr">
        <is>
          <t>토너</t>
        </is>
      </c>
      <c r="K1036" s="88" t="n">
        <v>40000</v>
      </c>
    </row>
    <row r="1037" hidden="1" customFormat="1" s="93">
      <c r="B1037" s="127" t="n">
        <v>43917</v>
      </c>
      <c r="C1037" s="93">
        <f>TEXT(B1037,"aaa")</f>
        <v/>
      </c>
      <c r="D1037" s="93" t="inlineStr">
        <is>
          <t>네이버 쇼핑검색</t>
        </is>
      </c>
      <c r="E1037" s="93" t="inlineStr">
        <is>
          <t>토너</t>
        </is>
      </c>
      <c r="K1037" s="88" t="n">
        <v>51979.99999999999</v>
      </c>
    </row>
    <row r="1038" hidden="1" customFormat="1" s="93">
      <c r="B1038" s="127" t="n">
        <v>43918</v>
      </c>
      <c r="C1038" s="93">
        <f>TEXT(B1038,"aaa")</f>
        <v/>
      </c>
      <c r="D1038" s="93" t="inlineStr">
        <is>
          <t>인스타그램(랄라블라)</t>
        </is>
      </c>
      <c r="E1038" s="93" t="inlineStr">
        <is>
          <t>토너</t>
        </is>
      </c>
      <c r="K1038" s="88" t="n">
        <v>28199</v>
      </c>
    </row>
    <row r="1039" hidden="1" customFormat="1" s="93">
      <c r="B1039" s="127" t="n">
        <v>43918</v>
      </c>
      <c r="C1039" s="93">
        <f>TEXT(B1039,"aaa")</f>
        <v/>
      </c>
      <c r="D1039" s="93" t="inlineStr">
        <is>
          <t>인스타그램(리타게팅 전환)</t>
        </is>
      </c>
      <c r="E1039" s="93" t="inlineStr">
        <is>
          <t>토너</t>
        </is>
      </c>
      <c r="K1039" s="88" t="n">
        <v>105050</v>
      </c>
    </row>
    <row r="1040" hidden="1" customFormat="1" s="93">
      <c r="B1040" s="127" t="n">
        <v>43918</v>
      </c>
      <c r="C1040" s="93">
        <f>TEXT(B1040,"aaa")</f>
        <v/>
      </c>
      <c r="D1040" s="93" t="inlineStr">
        <is>
          <t>인스타그램(전환)</t>
        </is>
      </c>
      <c r="E1040" s="93" t="inlineStr">
        <is>
          <t>토너</t>
        </is>
      </c>
      <c r="K1040" s="88" t="n">
        <v>459420</v>
      </c>
    </row>
    <row r="1041" hidden="1" customFormat="1" s="93">
      <c r="B1041" s="127" t="n">
        <v>43918</v>
      </c>
      <c r="C1041" s="93">
        <f>TEXT(B1041,"aaa")</f>
        <v/>
      </c>
      <c r="D1041" s="93" t="inlineStr">
        <is>
          <t>페북/인스타(전환)</t>
        </is>
      </c>
      <c r="E1041" s="93" t="inlineStr">
        <is>
          <t>토너</t>
        </is>
      </c>
      <c r="K1041" s="88" t="n">
        <v>457215</v>
      </c>
    </row>
    <row r="1042" hidden="1" customFormat="1" s="93">
      <c r="B1042" s="127" t="n">
        <v>43918</v>
      </c>
      <c r="C1042" s="93">
        <f>TEXT(B1042,"aaa")</f>
        <v/>
      </c>
      <c r="D1042" s="93" t="inlineStr">
        <is>
          <t>인스타그램(일본1324)</t>
        </is>
      </c>
      <c r="E1042" s="93" t="inlineStr">
        <is>
          <t>토너</t>
        </is>
      </c>
      <c r="K1042" s="88" t="n">
        <v>55334</v>
      </c>
    </row>
    <row r="1043" hidden="1" customFormat="1" s="93">
      <c r="B1043" s="127" t="n">
        <v>43918</v>
      </c>
      <c r="C1043" s="93">
        <f>TEXT(B1043,"aaa")</f>
        <v/>
      </c>
      <c r="D1043" s="93" t="inlineStr">
        <is>
          <t>네이버 브랜드검색</t>
        </is>
      </c>
      <c r="E1043" s="93" t="inlineStr">
        <is>
          <t>토너</t>
        </is>
      </c>
      <c r="K1043" s="88" t="n">
        <v>40000</v>
      </c>
    </row>
    <row r="1044" hidden="1" customFormat="1" s="93">
      <c r="B1044" s="127" t="n">
        <v>43918</v>
      </c>
      <c r="C1044" s="93">
        <f>TEXT(B1044,"aaa")</f>
        <v/>
      </c>
      <c r="D1044" s="93" t="inlineStr">
        <is>
          <t>네이버 쇼핑검색</t>
        </is>
      </c>
      <c r="E1044" s="93" t="inlineStr">
        <is>
          <t>토너</t>
        </is>
      </c>
      <c r="K1044" s="88" t="n">
        <v>45010</v>
      </c>
    </row>
    <row r="1045" hidden="1" customFormat="1" s="93">
      <c r="B1045" s="127" t="n">
        <v>43919</v>
      </c>
      <c r="C1045" s="93">
        <f>TEXT(B1045,"aaa")</f>
        <v/>
      </c>
      <c r="D1045" s="93" t="inlineStr">
        <is>
          <t>인스타그램(랄라블라)</t>
        </is>
      </c>
      <c r="E1045" s="93" t="inlineStr">
        <is>
          <t>토너</t>
        </is>
      </c>
      <c r="K1045" s="88" t="n">
        <v>30021</v>
      </c>
    </row>
    <row r="1046" hidden="1" customFormat="1" s="93">
      <c r="B1046" s="127" t="n">
        <v>43919</v>
      </c>
      <c r="C1046" s="93">
        <f>TEXT(B1046,"aaa")</f>
        <v/>
      </c>
      <c r="D1046" s="93" t="inlineStr">
        <is>
          <t>인스타그램(리타게팅 전환)</t>
        </is>
      </c>
      <c r="E1046" s="93" t="inlineStr">
        <is>
          <t>토너</t>
        </is>
      </c>
      <c r="K1046" s="88" t="n">
        <v>100381</v>
      </c>
    </row>
    <row r="1047" hidden="1" customFormat="1" s="93">
      <c r="B1047" s="127" t="n">
        <v>43919</v>
      </c>
      <c r="C1047" s="93">
        <f>TEXT(B1047,"aaa")</f>
        <v/>
      </c>
      <c r="D1047" s="93" t="inlineStr">
        <is>
          <t>인스타그램(전환)</t>
        </is>
      </c>
      <c r="E1047" s="93" t="inlineStr">
        <is>
          <t>토너</t>
        </is>
      </c>
      <c r="K1047" s="88" t="n">
        <v>500593</v>
      </c>
    </row>
    <row r="1048" hidden="1" customFormat="1" s="93">
      <c r="B1048" s="127" t="n">
        <v>43919</v>
      </c>
      <c r="C1048" s="93">
        <f>TEXT(B1048,"aaa")</f>
        <v/>
      </c>
      <c r="D1048" s="93" t="inlineStr">
        <is>
          <t>페북/인스타(전환)</t>
        </is>
      </c>
      <c r="E1048" s="93" t="inlineStr">
        <is>
          <t>토너</t>
        </is>
      </c>
      <c r="K1048" s="88" t="n">
        <v>497457</v>
      </c>
    </row>
    <row r="1049" hidden="1" customFormat="1" s="93">
      <c r="B1049" s="127" t="n">
        <v>43919</v>
      </c>
      <c r="C1049" s="93">
        <f>TEXT(B1049,"aaa")</f>
        <v/>
      </c>
      <c r="D1049" s="93" t="inlineStr">
        <is>
          <t>인스타그램(일본1324)</t>
        </is>
      </c>
      <c r="E1049" s="93" t="inlineStr">
        <is>
          <t>토너</t>
        </is>
      </c>
      <c r="K1049" s="88" t="n">
        <v>60104</v>
      </c>
    </row>
    <row r="1050" hidden="1" customFormat="1" s="93">
      <c r="B1050" s="127" t="n">
        <v>43919</v>
      </c>
      <c r="C1050" s="93">
        <f>TEXT(B1050,"aaa")</f>
        <v/>
      </c>
      <c r="D1050" s="93" t="inlineStr">
        <is>
          <t>네이버 브랜드검색</t>
        </is>
      </c>
      <c r="E1050" s="93" t="inlineStr">
        <is>
          <t>토너</t>
        </is>
      </c>
      <c r="K1050" s="88" t="n">
        <v>40000</v>
      </c>
    </row>
    <row r="1051" hidden="1" customFormat="1" s="93">
      <c r="B1051" s="127" t="n">
        <v>43919</v>
      </c>
      <c r="C1051" s="93">
        <f>TEXT(B1051,"aaa")</f>
        <v/>
      </c>
      <c r="D1051" s="93" t="inlineStr">
        <is>
          <t>네이버 쇼핑검색</t>
        </is>
      </c>
      <c r="E1051" s="93" t="inlineStr">
        <is>
          <t>토너</t>
        </is>
      </c>
      <c r="K1051" s="88" t="n">
        <v>60699.99999999999</v>
      </c>
    </row>
    <row r="1052" hidden="1" customFormat="1" s="93">
      <c r="B1052" s="127" t="n">
        <v>43920</v>
      </c>
      <c r="C1052" s="93">
        <f>TEXT(B1052,"aaa")</f>
        <v/>
      </c>
      <c r="D1052" s="93" t="inlineStr">
        <is>
          <t>인스타그램(랄라블라)</t>
        </is>
      </c>
      <c r="E1052" s="93" t="inlineStr">
        <is>
          <t>토너</t>
        </is>
      </c>
      <c r="K1052" s="88" t="n">
        <v>30063</v>
      </c>
    </row>
    <row r="1053" hidden="1" customFormat="1" s="93">
      <c r="B1053" s="127" t="n">
        <v>43920</v>
      </c>
      <c r="C1053" s="93">
        <f>TEXT(B1053,"aaa")</f>
        <v/>
      </c>
      <c r="D1053" s="93" t="inlineStr">
        <is>
          <t>인스타그램(리타게팅 전환)</t>
        </is>
      </c>
      <c r="E1053" s="93" t="inlineStr">
        <is>
          <t>토너</t>
        </is>
      </c>
      <c r="K1053" s="88" t="n">
        <v>98277</v>
      </c>
    </row>
    <row r="1054" hidden="1" customFormat="1" s="93">
      <c r="B1054" s="127" t="n">
        <v>43920</v>
      </c>
      <c r="C1054" s="93">
        <f>TEXT(B1054,"aaa")</f>
        <v/>
      </c>
      <c r="D1054" s="93" t="inlineStr">
        <is>
          <t>인스타그램(전환)</t>
        </is>
      </c>
      <c r="E1054" s="93" t="inlineStr">
        <is>
          <t>토너</t>
        </is>
      </c>
      <c r="K1054" s="88" t="n">
        <v>483368</v>
      </c>
    </row>
    <row r="1055" hidden="1" customFormat="1" s="93">
      <c r="B1055" s="127" t="n">
        <v>43920</v>
      </c>
      <c r="C1055" s="93">
        <f>TEXT(B1055,"aaa")</f>
        <v/>
      </c>
      <c r="D1055" s="93" t="inlineStr">
        <is>
          <t>인스타VC(전환)</t>
        </is>
      </c>
      <c r="E1055" s="93" t="inlineStr">
        <is>
          <t>토너</t>
        </is>
      </c>
      <c r="K1055" s="88" t="n">
        <v>148860</v>
      </c>
    </row>
    <row r="1056" hidden="1" customFormat="1" s="93">
      <c r="B1056" s="127" t="n">
        <v>43920</v>
      </c>
      <c r="C1056" s="93">
        <f>TEXT(B1056,"aaa")</f>
        <v/>
      </c>
      <c r="D1056" s="93" t="inlineStr">
        <is>
          <t>페북/인스타(전환)</t>
        </is>
      </c>
      <c r="E1056" s="93" t="inlineStr">
        <is>
          <t>토너</t>
        </is>
      </c>
      <c r="K1056" s="88" t="n">
        <v>396871</v>
      </c>
    </row>
    <row r="1057" hidden="1" customFormat="1" s="93">
      <c r="B1057" s="127" t="n">
        <v>43920</v>
      </c>
      <c r="C1057" s="93">
        <f>TEXT(B1057,"aaa")</f>
        <v/>
      </c>
      <c r="D1057" s="93" t="inlineStr">
        <is>
          <t>인스타그램(일본1324)</t>
        </is>
      </c>
      <c r="E1057" s="93" t="inlineStr">
        <is>
          <t>토너</t>
        </is>
      </c>
      <c r="K1057" s="88" t="n">
        <v>60007</v>
      </c>
    </row>
    <row r="1058" hidden="1" customFormat="1" s="93">
      <c r="B1058" s="127" t="n">
        <v>43920</v>
      </c>
      <c r="C1058" s="93">
        <f>TEXT(B1058,"aaa")</f>
        <v/>
      </c>
      <c r="D1058" s="93" t="inlineStr">
        <is>
          <t>네이버 GFA</t>
        </is>
      </c>
      <c r="E1058" s="93" t="inlineStr">
        <is>
          <t>토너</t>
        </is>
      </c>
      <c r="K1058" s="88" t="n">
        <v>265129.0909090909</v>
      </c>
    </row>
    <row r="1059" customFormat="1" s="93">
      <c r="B1059" s="127" t="n">
        <v>43920</v>
      </c>
      <c r="C1059" s="93">
        <f>TEXT(B1059,"aaa")</f>
        <v/>
      </c>
      <c r="D1059" s="93" t="inlineStr">
        <is>
          <t>카카오광고</t>
        </is>
      </c>
      <c r="E1059" s="93" t="inlineStr">
        <is>
          <t>토너</t>
        </is>
      </c>
      <c r="K1059" s="88" t="n">
        <v>2300</v>
      </c>
    </row>
    <row r="1060" hidden="1" customFormat="1" s="93">
      <c r="B1060" s="127" t="n">
        <v>43920</v>
      </c>
      <c r="C1060" s="93">
        <f>TEXT(B1060,"aaa")</f>
        <v/>
      </c>
      <c r="D1060" s="93" t="inlineStr">
        <is>
          <t>네이버 브랜드검색</t>
        </is>
      </c>
      <c r="E1060" s="93" t="inlineStr">
        <is>
          <t>토너</t>
        </is>
      </c>
      <c r="K1060" s="88" t="n">
        <v>40000</v>
      </c>
    </row>
    <row r="1061" hidden="1" customFormat="1" s="93">
      <c r="B1061" s="127" t="n">
        <v>43920</v>
      </c>
      <c r="C1061" s="93">
        <f>TEXT(B1061,"aaa")</f>
        <v/>
      </c>
      <c r="D1061" s="93" t="inlineStr">
        <is>
          <t>네이버 쇼핑검색</t>
        </is>
      </c>
      <c r="E1061" s="93" t="inlineStr">
        <is>
          <t>토너</t>
        </is>
      </c>
      <c r="K1061" s="88" t="n">
        <v>82950</v>
      </c>
    </row>
    <row r="1062" hidden="1" customFormat="1" s="93">
      <c r="B1062" s="127" t="n">
        <v>43921</v>
      </c>
      <c r="C1062" s="93">
        <f>TEXT(B1062,"aaa")</f>
        <v/>
      </c>
      <c r="D1062" s="93" t="inlineStr">
        <is>
          <t>인스타그램(랄라블라)</t>
        </is>
      </c>
      <c r="E1062" s="93" t="inlineStr">
        <is>
          <t>토너</t>
        </is>
      </c>
      <c r="K1062" s="88" t="n">
        <v>30031</v>
      </c>
    </row>
    <row r="1063" hidden="1" customFormat="1" s="93">
      <c r="B1063" s="127" t="n">
        <v>43921</v>
      </c>
      <c r="C1063" s="93">
        <f>TEXT(B1063,"aaa")</f>
        <v/>
      </c>
      <c r="D1063" s="93" t="inlineStr">
        <is>
          <t>인스타그램(리타게팅 전환)</t>
        </is>
      </c>
      <c r="E1063" s="93" t="inlineStr">
        <is>
          <t>토너</t>
        </is>
      </c>
      <c r="K1063" s="88" t="n">
        <v>99718</v>
      </c>
    </row>
    <row r="1064" hidden="1" customFormat="1" s="93">
      <c r="B1064" s="127" t="n">
        <v>43921</v>
      </c>
      <c r="C1064" s="93">
        <f>TEXT(B1064,"aaa")</f>
        <v/>
      </c>
      <c r="D1064" s="93" t="inlineStr">
        <is>
          <t>인스타그램(전환)</t>
        </is>
      </c>
      <c r="E1064" s="93" t="inlineStr">
        <is>
          <t>토너</t>
        </is>
      </c>
      <c r="K1064" s="88" t="n">
        <v>582204</v>
      </c>
    </row>
    <row r="1065" hidden="1" customFormat="1" s="93">
      <c r="B1065" s="127" t="n">
        <v>43921</v>
      </c>
      <c r="C1065" s="93">
        <f>TEXT(B1065,"aaa")</f>
        <v/>
      </c>
      <c r="D1065" s="93" t="inlineStr">
        <is>
          <t>인스타VC(전환)</t>
        </is>
      </c>
      <c r="E1065" s="93" t="inlineStr">
        <is>
          <t>토너</t>
        </is>
      </c>
      <c r="K1065" s="88" t="n">
        <v>259105</v>
      </c>
    </row>
    <row r="1066" hidden="1" customFormat="1" s="93">
      <c r="B1066" s="127" t="n">
        <v>43921</v>
      </c>
      <c r="C1066" s="93">
        <f>TEXT(B1066,"aaa")</f>
        <v/>
      </c>
      <c r="D1066" s="93" t="inlineStr">
        <is>
          <t>페북/인스타(전환)</t>
        </is>
      </c>
      <c r="E1066" s="93" t="inlineStr">
        <is>
          <t>토너</t>
        </is>
      </c>
      <c r="K1066" s="88" t="n">
        <v>345807</v>
      </c>
    </row>
    <row r="1067" hidden="1" customFormat="1" s="93">
      <c r="B1067" s="127" t="n">
        <v>43921</v>
      </c>
      <c r="C1067" s="93">
        <f>TEXT(B1067,"aaa")</f>
        <v/>
      </c>
      <c r="D1067" s="93" t="inlineStr">
        <is>
          <t>인스타그램(일본1324)</t>
        </is>
      </c>
      <c r="E1067" s="93" t="inlineStr">
        <is>
          <t>토너</t>
        </is>
      </c>
      <c r="K1067" s="88" t="n">
        <v>60032</v>
      </c>
    </row>
    <row r="1068" hidden="1" customFormat="1" s="93">
      <c r="B1068" s="127" t="n">
        <v>43921</v>
      </c>
      <c r="C1068" s="93">
        <f>TEXT(B1068,"aaa")</f>
        <v/>
      </c>
      <c r="D1068" s="93" t="inlineStr">
        <is>
          <t>네이버 GFA</t>
        </is>
      </c>
      <c r="E1068" s="93" t="inlineStr">
        <is>
          <t>토너</t>
        </is>
      </c>
      <c r="K1068" s="88" t="n">
        <v>263225.4545454545</v>
      </c>
    </row>
    <row r="1069" customFormat="1" s="93">
      <c r="B1069" s="127" t="n">
        <v>43921</v>
      </c>
      <c r="C1069" s="93">
        <f>TEXT(B1069,"aaa")</f>
        <v/>
      </c>
      <c r="D1069" s="93" t="inlineStr">
        <is>
          <t>카카오광고</t>
        </is>
      </c>
      <c r="E1069" s="93" t="inlineStr">
        <is>
          <t>토너</t>
        </is>
      </c>
      <c r="K1069" s="88" t="n">
        <v>7229.999999999999</v>
      </c>
    </row>
    <row r="1070" hidden="1" customFormat="1" s="93">
      <c r="B1070" s="127" t="n">
        <v>43921</v>
      </c>
      <c r="C1070" s="93">
        <f>TEXT(B1070,"aaa")</f>
        <v/>
      </c>
      <c r="D1070" s="93" t="inlineStr">
        <is>
          <t>네이버 브랜드검색</t>
        </is>
      </c>
      <c r="E1070" s="93" t="inlineStr">
        <is>
          <t>토너</t>
        </is>
      </c>
      <c r="K1070" s="88" t="n">
        <v>40000</v>
      </c>
    </row>
    <row r="1071" hidden="1" customFormat="1" s="93">
      <c r="B1071" s="127" t="n">
        <v>43921</v>
      </c>
      <c r="C1071" s="93">
        <f>TEXT(B1071,"aaa")</f>
        <v/>
      </c>
      <c r="D1071" s="93" t="inlineStr">
        <is>
          <t>네이버 쇼핑검색</t>
        </is>
      </c>
      <c r="E1071" s="93" t="inlineStr">
        <is>
          <t>토너</t>
        </is>
      </c>
      <c r="K1071" s="88" t="n">
        <v>82970</v>
      </c>
    </row>
    <row r="1072" hidden="1" customFormat="1" s="93">
      <c r="B1072" s="127" t="n">
        <v>43922</v>
      </c>
      <c r="C1072" s="93">
        <f>TEXT(B1072,"aaa")</f>
        <v/>
      </c>
      <c r="D1072" s="93" t="inlineStr">
        <is>
          <t>인스타그램(랄라블라)</t>
        </is>
      </c>
      <c r="E1072" s="93" t="inlineStr">
        <is>
          <t>토너</t>
        </is>
      </c>
      <c r="K1072" s="88" t="n">
        <v>29052</v>
      </c>
    </row>
    <row r="1073" hidden="1" customFormat="1" s="93">
      <c r="B1073" s="127" t="n">
        <v>43922</v>
      </c>
      <c r="C1073" s="93">
        <f>TEXT(B1073,"aaa")</f>
        <v/>
      </c>
      <c r="D1073" s="93" t="inlineStr">
        <is>
          <t>인스타그램(리타게팅 전환)</t>
        </is>
      </c>
      <c r="E1073" s="93" t="inlineStr">
        <is>
          <t>토너</t>
        </is>
      </c>
      <c r="K1073" s="88" t="n">
        <v>100123</v>
      </c>
    </row>
    <row r="1074" hidden="1" customFormat="1" s="93">
      <c r="B1074" s="127" t="n">
        <v>43922</v>
      </c>
      <c r="C1074" s="93">
        <f>TEXT(B1074,"aaa")</f>
        <v/>
      </c>
      <c r="D1074" s="93" t="inlineStr">
        <is>
          <t>인스타그램(전환)</t>
        </is>
      </c>
      <c r="E1074" s="93" t="inlineStr">
        <is>
          <t>토너</t>
        </is>
      </c>
      <c r="K1074" s="88" t="n">
        <v>597557</v>
      </c>
    </row>
    <row r="1075" hidden="1" customFormat="1" s="93">
      <c r="B1075" s="127" t="n">
        <v>43922</v>
      </c>
      <c r="C1075" s="93">
        <f>TEXT(B1075,"aaa")</f>
        <v/>
      </c>
      <c r="D1075" s="93" t="inlineStr">
        <is>
          <t>인스타VC(전환)</t>
        </is>
      </c>
      <c r="E1075" s="93" t="inlineStr">
        <is>
          <t>토너</t>
        </is>
      </c>
      <c r="K1075" s="88" t="n">
        <v>194338</v>
      </c>
    </row>
    <row r="1076" hidden="1" customFormat="1" s="93">
      <c r="B1076" s="127" t="n">
        <v>43922</v>
      </c>
      <c r="C1076" s="93">
        <f>TEXT(B1076,"aaa")</f>
        <v/>
      </c>
      <c r="D1076" s="93" t="inlineStr">
        <is>
          <t>페북/인스타(전환)</t>
        </is>
      </c>
      <c r="E1076" s="93" t="inlineStr">
        <is>
          <t>토너</t>
        </is>
      </c>
      <c r="K1076" s="88" t="n">
        <v>338278</v>
      </c>
    </row>
    <row r="1077" hidden="1" customFormat="1" s="93">
      <c r="B1077" s="127" t="n">
        <v>43922</v>
      </c>
      <c r="C1077" s="93">
        <f>TEXT(B1077,"aaa")</f>
        <v/>
      </c>
      <c r="D1077" s="93" t="inlineStr">
        <is>
          <t>인스타그램(일본1324)</t>
        </is>
      </c>
      <c r="E1077" s="93" t="inlineStr">
        <is>
          <t>토너</t>
        </is>
      </c>
      <c r="K1077" s="88" t="n">
        <v>59965</v>
      </c>
    </row>
    <row r="1078" hidden="1" customFormat="1" s="93">
      <c r="B1078" s="127" t="n">
        <v>43922</v>
      </c>
      <c r="C1078" s="93">
        <f>TEXT(B1078,"aaa")</f>
        <v/>
      </c>
      <c r="D1078" s="93" t="inlineStr">
        <is>
          <t>네이버 GFA</t>
        </is>
      </c>
      <c r="E1078" s="93" t="inlineStr">
        <is>
          <t>토너</t>
        </is>
      </c>
      <c r="K1078" s="88" t="n">
        <v>374032.7272727272</v>
      </c>
    </row>
    <row r="1079" customFormat="1" s="93">
      <c r="B1079" s="127" t="n">
        <v>43922</v>
      </c>
      <c r="C1079" s="93">
        <f>TEXT(B1079,"aaa")</f>
        <v/>
      </c>
      <c r="D1079" s="93" t="inlineStr">
        <is>
          <t>카카오광고</t>
        </is>
      </c>
      <c r="E1079" s="93" t="inlineStr">
        <is>
          <t>토너</t>
        </is>
      </c>
      <c r="K1079" s="88" t="n">
        <v>5639.999999999999</v>
      </c>
    </row>
    <row r="1080" hidden="1" customFormat="1" s="93">
      <c r="B1080" s="127" t="n">
        <v>43922</v>
      </c>
      <c r="C1080" s="93">
        <f>TEXT(B1080,"aaa")</f>
        <v/>
      </c>
      <c r="D1080" s="93" t="inlineStr">
        <is>
          <t>네이버 브랜드검색</t>
        </is>
      </c>
      <c r="E1080" s="93" t="inlineStr">
        <is>
          <t>토너</t>
        </is>
      </c>
      <c r="K1080" s="88" t="n">
        <v>40000</v>
      </c>
    </row>
    <row r="1081" hidden="1" customFormat="1" s="93">
      <c r="B1081" s="127" t="n">
        <v>43922</v>
      </c>
      <c r="C1081" s="93">
        <f>TEXT(B1081,"aaa")</f>
        <v/>
      </c>
      <c r="D1081" s="93" t="inlineStr">
        <is>
          <t>네이버 쇼핑검색</t>
        </is>
      </c>
      <c r="E1081" s="93" t="inlineStr">
        <is>
          <t>토너</t>
        </is>
      </c>
      <c r="K1081" s="88" t="n">
        <v>87780</v>
      </c>
    </row>
    <row r="1082" hidden="1" customFormat="1" s="93">
      <c r="B1082" s="127" t="n">
        <v>43923</v>
      </c>
      <c r="C1082" s="93">
        <f>TEXT(B1082,"aaa")</f>
        <v/>
      </c>
      <c r="D1082" s="93" t="inlineStr">
        <is>
          <t>인스타그램(랄라블라)</t>
        </is>
      </c>
      <c r="E1082" s="93" t="inlineStr">
        <is>
          <t>토너</t>
        </is>
      </c>
      <c r="K1082" s="88" t="n">
        <v>29604</v>
      </c>
    </row>
    <row r="1083" hidden="1" customFormat="1" s="93">
      <c r="B1083" s="127" t="n">
        <v>43923</v>
      </c>
      <c r="C1083" s="93">
        <f>TEXT(B1083,"aaa")</f>
        <v/>
      </c>
      <c r="D1083" s="93" t="inlineStr">
        <is>
          <t>인스타그램(리타게팅 전환)</t>
        </is>
      </c>
      <c r="E1083" s="93" t="inlineStr">
        <is>
          <t>토너</t>
        </is>
      </c>
      <c r="K1083" s="88" t="n">
        <v>100834</v>
      </c>
    </row>
    <row r="1084" hidden="1" customFormat="1" s="93">
      <c r="B1084" s="127" t="n">
        <v>43923</v>
      </c>
      <c r="C1084" s="93">
        <f>TEXT(B1084,"aaa")</f>
        <v/>
      </c>
      <c r="D1084" s="93" t="inlineStr">
        <is>
          <t>인스타그램(전환)</t>
        </is>
      </c>
      <c r="E1084" s="93" t="inlineStr">
        <is>
          <t>토너</t>
        </is>
      </c>
      <c r="K1084" s="88" t="n">
        <v>600724</v>
      </c>
    </row>
    <row r="1085" hidden="1" customFormat="1" s="93">
      <c r="B1085" s="127" t="n">
        <v>43923</v>
      </c>
      <c r="C1085" s="93">
        <f>TEXT(B1085,"aaa")</f>
        <v/>
      </c>
      <c r="D1085" s="93" t="inlineStr">
        <is>
          <t>인스타VC(전환)</t>
        </is>
      </c>
      <c r="E1085" s="93" t="inlineStr">
        <is>
          <t>토너</t>
        </is>
      </c>
      <c r="K1085" s="88" t="n">
        <v>196303</v>
      </c>
    </row>
    <row r="1086" hidden="1" customFormat="1" s="93">
      <c r="B1086" s="127" t="n">
        <v>43923</v>
      </c>
      <c r="C1086" s="93">
        <f>TEXT(B1086,"aaa")</f>
        <v/>
      </c>
      <c r="D1086" s="93" t="inlineStr">
        <is>
          <t>페북/인스타(전환)</t>
        </is>
      </c>
      <c r="E1086" s="93" t="inlineStr">
        <is>
          <t>토너</t>
        </is>
      </c>
      <c r="K1086" s="88" t="n">
        <v>352025</v>
      </c>
    </row>
    <row r="1087" hidden="1" customFormat="1" s="93">
      <c r="B1087" s="127" t="n">
        <v>43923</v>
      </c>
      <c r="C1087" s="93">
        <f>TEXT(B1087,"aaa")</f>
        <v/>
      </c>
      <c r="D1087" s="93" t="inlineStr">
        <is>
          <t>인스타그램(일본1324)</t>
        </is>
      </c>
      <c r="E1087" s="93" t="inlineStr">
        <is>
          <t>토너</t>
        </is>
      </c>
      <c r="K1087" s="88" t="n">
        <v>60061</v>
      </c>
    </row>
    <row r="1088" hidden="1" customFormat="1" s="93">
      <c r="B1088" s="127" t="n">
        <v>43923</v>
      </c>
      <c r="C1088" s="93">
        <f>TEXT(B1088,"aaa")</f>
        <v/>
      </c>
      <c r="D1088" s="93" t="inlineStr">
        <is>
          <t>네이버 GFA</t>
        </is>
      </c>
      <c r="E1088" s="93" t="inlineStr">
        <is>
          <t>토너</t>
        </is>
      </c>
      <c r="K1088" s="88" t="n">
        <v>358552.7272727272</v>
      </c>
    </row>
    <row r="1089" customFormat="1" s="93">
      <c r="B1089" s="127" t="n">
        <v>43923</v>
      </c>
      <c r="C1089" s="93">
        <f>TEXT(B1089,"aaa")</f>
        <v/>
      </c>
      <c r="D1089" s="93" t="inlineStr">
        <is>
          <t>카카오광고</t>
        </is>
      </c>
      <c r="E1089" s="93" t="inlineStr">
        <is>
          <t>토너</t>
        </is>
      </c>
      <c r="K1089" s="88" t="n">
        <v>14580</v>
      </c>
    </row>
    <row r="1090" hidden="1" customFormat="1" s="93">
      <c r="B1090" s="127" t="n">
        <v>43923</v>
      </c>
      <c r="C1090" s="93">
        <f>TEXT(B1090,"aaa")</f>
        <v/>
      </c>
      <c r="D1090" s="93" t="inlineStr">
        <is>
          <t>네이버 브랜드검색</t>
        </is>
      </c>
      <c r="E1090" s="93" t="inlineStr">
        <is>
          <t>토너</t>
        </is>
      </c>
      <c r="K1090" s="88" t="n">
        <v>40000</v>
      </c>
    </row>
    <row r="1091" hidden="1" customFormat="1" s="93">
      <c r="B1091" s="127" t="n">
        <v>43923</v>
      </c>
      <c r="C1091" s="93">
        <f>TEXT(B1091,"aaa")</f>
        <v/>
      </c>
      <c r="D1091" s="93" t="inlineStr">
        <is>
          <t>네이버 쇼핑검색</t>
        </is>
      </c>
      <c r="E1091" s="93" t="inlineStr">
        <is>
          <t>토너</t>
        </is>
      </c>
      <c r="K1091" s="88" t="n">
        <v>81810</v>
      </c>
    </row>
    <row r="1092" hidden="1" customFormat="1" s="93">
      <c r="B1092" s="127" t="n">
        <v>43924</v>
      </c>
      <c r="C1092" s="93">
        <f>TEXT(B1092,"aaa")</f>
        <v/>
      </c>
      <c r="D1092" s="93" t="inlineStr">
        <is>
          <t>인스타그램(랄라블라)</t>
        </is>
      </c>
      <c r="E1092" s="93" t="inlineStr">
        <is>
          <t>토너</t>
        </is>
      </c>
      <c r="K1092" s="88" t="n">
        <v>29860</v>
      </c>
    </row>
    <row r="1093" hidden="1" customFormat="1" s="93">
      <c r="B1093" s="127" t="n">
        <v>43924</v>
      </c>
      <c r="C1093" s="93">
        <f>TEXT(B1093,"aaa")</f>
        <v/>
      </c>
      <c r="D1093" s="93" t="inlineStr">
        <is>
          <t>인스타그램(리타게팅 전환)</t>
        </is>
      </c>
      <c r="E1093" s="93" t="inlineStr">
        <is>
          <t>토너</t>
        </is>
      </c>
      <c r="K1093" s="88" t="n">
        <v>96590</v>
      </c>
    </row>
    <row r="1094" hidden="1" customFormat="1" s="93">
      <c r="B1094" s="127" t="n">
        <v>43924</v>
      </c>
      <c r="C1094" s="93">
        <f>TEXT(B1094,"aaa")</f>
        <v/>
      </c>
      <c r="D1094" s="93" t="inlineStr">
        <is>
          <t>인스타그램(전환)</t>
        </is>
      </c>
      <c r="E1094" s="93" t="inlineStr">
        <is>
          <t>토너</t>
        </is>
      </c>
      <c r="K1094" s="88" t="n">
        <v>576471</v>
      </c>
    </row>
    <row r="1095" hidden="1" customFormat="1" s="93">
      <c r="B1095" s="127" t="n">
        <v>43924</v>
      </c>
      <c r="C1095" s="93">
        <f>TEXT(B1095,"aaa")</f>
        <v/>
      </c>
      <c r="D1095" s="93" t="inlineStr">
        <is>
          <t>인스타VC(전환)</t>
        </is>
      </c>
      <c r="E1095" s="93" t="inlineStr">
        <is>
          <t>토너</t>
        </is>
      </c>
      <c r="K1095" s="88" t="n">
        <v>189805</v>
      </c>
    </row>
    <row r="1096" hidden="1" customFormat="1" s="93">
      <c r="B1096" s="127" t="n">
        <v>43924</v>
      </c>
      <c r="C1096" s="93">
        <f>TEXT(B1096,"aaa")</f>
        <v/>
      </c>
      <c r="D1096" s="93" t="inlineStr">
        <is>
          <t>페북/인스타(전환)</t>
        </is>
      </c>
      <c r="E1096" s="93" t="inlineStr">
        <is>
          <t>토너</t>
        </is>
      </c>
      <c r="K1096" s="88" t="n">
        <v>337759</v>
      </c>
    </row>
    <row r="1097" hidden="1" customFormat="1" s="93">
      <c r="B1097" s="127" t="n">
        <v>43924</v>
      </c>
      <c r="C1097" s="93">
        <f>TEXT(B1097,"aaa")</f>
        <v/>
      </c>
      <c r="D1097" s="93" t="inlineStr">
        <is>
          <t>인스타그램(일본1324)</t>
        </is>
      </c>
      <c r="E1097" s="93" t="inlineStr">
        <is>
          <t>토너</t>
        </is>
      </c>
      <c r="K1097" s="88" t="n">
        <v>60060</v>
      </c>
    </row>
    <row r="1098" hidden="1" customFormat="1" s="93">
      <c r="B1098" s="127" t="n">
        <v>43924</v>
      </c>
      <c r="C1098" s="93">
        <f>TEXT(B1098,"aaa")</f>
        <v/>
      </c>
      <c r="D1098" s="93" t="inlineStr">
        <is>
          <t>네이버 GFA</t>
        </is>
      </c>
      <c r="E1098" s="93" t="inlineStr">
        <is>
          <t>토너</t>
        </is>
      </c>
      <c r="K1098" s="88" t="n">
        <v>251520</v>
      </c>
    </row>
    <row r="1099" customFormat="1" s="93">
      <c r="B1099" s="127" t="n">
        <v>43924</v>
      </c>
      <c r="C1099" s="93">
        <f>TEXT(B1099,"aaa")</f>
        <v/>
      </c>
      <c r="D1099" s="93" t="inlineStr">
        <is>
          <t>카카오광고</t>
        </is>
      </c>
      <c r="E1099" s="93" t="inlineStr">
        <is>
          <t>토너</t>
        </is>
      </c>
      <c r="K1099" s="88" t="n">
        <v>8079.999999999999</v>
      </c>
    </row>
    <row r="1100" hidden="1" customFormat="1" s="93">
      <c r="B1100" s="127" t="n">
        <v>43924</v>
      </c>
      <c r="C1100" s="93">
        <f>TEXT(B1100,"aaa")</f>
        <v/>
      </c>
      <c r="D1100" s="93" t="inlineStr">
        <is>
          <t>네이버 브랜드검색</t>
        </is>
      </c>
      <c r="E1100" s="93" t="inlineStr">
        <is>
          <t>토너</t>
        </is>
      </c>
      <c r="K1100" s="88" t="n">
        <v>40000</v>
      </c>
    </row>
    <row r="1101" hidden="1" customFormat="1" s="93">
      <c r="B1101" s="127" t="n">
        <v>43924</v>
      </c>
      <c r="C1101" s="93">
        <f>TEXT(B1101,"aaa")</f>
        <v/>
      </c>
      <c r="D1101" s="93" t="inlineStr">
        <is>
          <t>네이버 쇼핑검색</t>
        </is>
      </c>
      <c r="E1101" s="93" t="inlineStr">
        <is>
          <t>토너</t>
        </is>
      </c>
      <c r="K1101" s="88" t="n">
        <v>64399.99999999999</v>
      </c>
    </row>
    <row r="1102" hidden="1" customFormat="1" s="93">
      <c r="B1102" s="127" t="n">
        <v>43925</v>
      </c>
      <c r="C1102" s="93">
        <f>TEXT(B1102,"aaa")</f>
        <v/>
      </c>
      <c r="D1102" s="93" t="inlineStr">
        <is>
          <t>인스타그램(랄라블라)</t>
        </is>
      </c>
      <c r="E1102" s="93" t="inlineStr">
        <is>
          <t>토너</t>
        </is>
      </c>
      <c r="K1102" s="88" t="n">
        <v>31369</v>
      </c>
    </row>
    <row r="1103" hidden="1" customFormat="1" s="93">
      <c r="B1103" s="127" t="n">
        <v>43925</v>
      </c>
      <c r="C1103" s="93">
        <f>TEXT(B1103,"aaa")</f>
        <v/>
      </c>
      <c r="D1103" s="93" t="inlineStr">
        <is>
          <t>인스타그램(리타게팅 전환)</t>
        </is>
      </c>
      <c r="E1103" s="93" t="inlineStr">
        <is>
          <t>토너</t>
        </is>
      </c>
      <c r="K1103" s="88" t="n">
        <v>104077</v>
      </c>
    </row>
    <row r="1104" hidden="1" customFormat="1" s="93">
      <c r="B1104" s="127" t="n">
        <v>43925</v>
      </c>
      <c r="C1104" s="93">
        <f>TEXT(B1104,"aaa")</f>
        <v/>
      </c>
      <c r="D1104" s="93" t="inlineStr">
        <is>
          <t>인스타그램(전환)</t>
        </is>
      </c>
      <c r="E1104" s="93" t="inlineStr">
        <is>
          <t>토너</t>
        </is>
      </c>
      <c r="K1104" s="88" t="n">
        <v>622164</v>
      </c>
    </row>
    <row r="1105" hidden="1" customFormat="1" s="93">
      <c r="B1105" s="127" t="n">
        <v>43925</v>
      </c>
      <c r="C1105" s="93">
        <f>TEXT(B1105,"aaa")</f>
        <v/>
      </c>
      <c r="D1105" s="93" t="inlineStr">
        <is>
          <t>인스타VC(전환)</t>
        </is>
      </c>
      <c r="E1105" s="93" t="inlineStr">
        <is>
          <t>토너</t>
        </is>
      </c>
      <c r="K1105" s="88" t="n">
        <v>201971</v>
      </c>
    </row>
    <row r="1106" hidden="1" customFormat="1" s="93">
      <c r="B1106" s="127" t="n">
        <v>43925</v>
      </c>
      <c r="C1106" s="93">
        <f>TEXT(B1106,"aaa")</f>
        <v/>
      </c>
      <c r="D1106" s="93" t="inlineStr">
        <is>
          <t>페북/인스타(전환)</t>
        </is>
      </c>
      <c r="E1106" s="93" t="inlineStr">
        <is>
          <t>토너</t>
        </is>
      </c>
      <c r="K1106" s="88" t="n">
        <v>362776</v>
      </c>
    </row>
    <row r="1107" hidden="1" customFormat="1" s="93">
      <c r="B1107" s="127" t="n">
        <v>43925</v>
      </c>
      <c r="C1107" s="93">
        <f>TEXT(B1107,"aaa")</f>
        <v/>
      </c>
      <c r="D1107" s="93" t="inlineStr">
        <is>
          <t>인스타그램(일본1324)</t>
        </is>
      </c>
      <c r="E1107" s="93" t="inlineStr">
        <is>
          <t>토너</t>
        </is>
      </c>
      <c r="K1107" s="88" t="n">
        <v>59754</v>
      </c>
    </row>
    <row r="1108" customFormat="1" s="93">
      <c r="B1108" s="127" t="n">
        <v>43925</v>
      </c>
      <c r="C1108" s="93">
        <f>TEXT(B1108,"aaa")</f>
        <v/>
      </c>
      <c r="D1108" s="93" t="inlineStr">
        <is>
          <t>카카오광고</t>
        </is>
      </c>
      <c r="E1108" s="93" t="inlineStr">
        <is>
          <t>토너</t>
        </is>
      </c>
      <c r="K1108" s="88" t="n">
        <v>10090</v>
      </c>
    </row>
    <row r="1109" hidden="1" customFormat="1" s="93">
      <c r="B1109" s="127" t="n">
        <v>43925</v>
      </c>
      <c r="C1109" s="93">
        <f>TEXT(B1109,"aaa")</f>
        <v/>
      </c>
      <c r="D1109" s="93" t="inlineStr">
        <is>
          <t>네이버 브랜드검색</t>
        </is>
      </c>
      <c r="E1109" s="93" t="inlineStr">
        <is>
          <t>토너</t>
        </is>
      </c>
      <c r="K1109" s="88" t="n">
        <v>40000</v>
      </c>
    </row>
    <row r="1110" hidden="1" customFormat="1" s="93">
      <c r="B1110" s="127" t="n">
        <v>43925</v>
      </c>
      <c r="C1110" s="93">
        <f>TEXT(B1110,"aaa")</f>
        <v/>
      </c>
      <c r="D1110" s="93" t="inlineStr">
        <is>
          <t>네이버 쇼핑검색</t>
        </is>
      </c>
      <c r="E1110" s="93" t="inlineStr">
        <is>
          <t>토너</t>
        </is>
      </c>
      <c r="K1110" s="88" t="n">
        <v>59969.99999999999</v>
      </c>
    </row>
    <row r="1111" hidden="1" customFormat="1" s="93">
      <c r="B1111" s="127" t="n">
        <v>43926</v>
      </c>
      <c r="C1111" s="93">
        <f>TEXT(B1111,"aaa")</f>
        <v/>
      </c>
      <c r="D1111" s="93" t="inlineStr">
        <is>
          <t>인스타그램(랄라블라)</t>
        </is>
      </c>
      <c r="E1111" s="93" t="inlineStr">
        <is>
          <t>토너</t>
        </is>
      </c>
      <c r="K1111" s="88" t="n">
        <v>30061</v>
      </c>
    </row>
    <row r="1112" hidden="1" customFormat="1" s="93">
      <c r="B1112" s="127" t="n">
        <v>43926</v>
      </c>
      <c r="C1112" s="93">
        <f>TEXT(B1112,"aaa")</f>
        <v/>
      </c>
      <c r="D1112" s="93" t="inlineStr">
        <is>
          <t>인스타그램(리타게팅 전환)</t>
        </is>
      </c>
      <c r="E1112" s="93" t="inlineStr">
        <is>
          <t>토너</t>
        </is>
      </c>
      <c r="K1112" s="88" t="n">
        <v>100532</v>
      </c>
    </row>
    <row r="1113" hidden="1" customFormat="1" s="93">
      <c r="B1113" s="127" t="n">
        <v>43926</v>
      </c>
      <c r="C1113" s="93">
        <f>TEXT(B1113,"aaa")</f>
        <v/>
      </c>
      <c r="D1113" s="93" t="inlineStr">
        <is>
          <t>인스타그램(전환)</t>
        </is>
      </c>
      <c r="E1113" s="93" t="inlineStr">
        <is>
          <t>토너</t>
        </is>
      </c>
      <c r="K1113" s="88" t="n">
        <v>600782</v>
      </c>
    </row>
    <row r="1114" hidden="1" customFormat="1" s="93">
      <c r="B1114" s="127" t="n">
        <v>43926</v>
      </c>
      <c r="C1114" s="93">
        <f>TEXT(B1114,"aaa")</f>
        <v/>
      </c>
      <c r="D1114" s="93" t="inlineStr">
        <is>
          <t>인스타VC(전환)</t>
        </is>
      </c>
      <c r="E1114" s="93" t="inlineStr">
        <is>
          <t>토너</t>
        </is>
      </c>
      <c r="K1114" s="88" t="n">
        <v>200202</v>
      </c>
    </row>
    <row r="1115" hidden="1" customFormat="1" s="93">
      <c r="B1115" s="127" t="n">
        <v>43926</v>
      </c>
      <c r="C1115" s="93">
        <f>TEXT(B1115,"aaa")</f>
        <v/>
      </c>
      <c r="D1115" s="93" t="inlineStr">
        <is>
          <t>페북/인스타(전환)</t>
        </is>
      </c>
      <c r="E1115" s="93" t="inlineStr">
        <is>
          <t>토너</t>
        </is>
      </c>
      <c r="K1115" s="88" t="n">
        <v>351072</v>
      </c>
    </row>
    <row r="1116" hidden="1" customFormat="1" s="93">
      <c r="B1116" s="127" t="n">
        <v>43926</v>
      </c>
      <c r="C1116" s="93">
        <f>TEXT(B1116,"aaa")</f>
        <v/>
      </c>
      <c r="D1116" s="93" t="inlineStr">
        <is>
          <t>인스타그램(일본1324)</t>
        </is>
      </c>
      <c r="E1116" s="93" t="inlineStr">
        <is>
          <t>토너</t>
        </is>
      </c>
      <c r="K1116" s="88" t="n">
        <v>60104</v>
      </c>
    </row>
    <row r="1117" customFormat="1" s="93">
      <c r="B1117" s="127" t="n">
        <v>43926</v>
      </c>
      <c r="C1117" s="93">
        <f>TEXT(B1117,"aaa")</f>
        <v/>
      </c>
      <c r="D1117" s="93" t="inlineStr">
        <is>
          <t>카카오광고</t>
        </is>
      </c>
      <c r="E1117" s="93" t="inlineStr">
        <is>
          <t>토너</t>
        </is>
      </c>
      <c r="K1117" s="88" t="n">
        <v>10840</v>
      </c>
    </row>
    <row r="1118" hidden="1" customFormat="1" s="93">
      <c r="B1118" s="127" t="n">
        <v>43926</v>
      </c>
      <c r="C1118" s="93">
        <f>TEXT(B1118,"aaa")</f>
        <v/>
      </c>
      <c r="D1118" s="93" t="inlineStr">
        <is>
          <t>네이버 브랜드검색</t>
        </is>
      </c>
      <c r="E1118" s="93" t="inlineStr">
        <is>
          <t>토너</t>
        </is>
      </c>
      <c r="K1118" s="88" t="n">
        <v>40000</v>
      </c>
    </row>
    <row r="1119" hidden="1" customFormat="1" s="93">
      <c r="B1119" s="127" t="n">
        <v>43926</v>
      </c>
      <c r="C1119" s="93">
        <f>TEXT(B1119,"aaa")</f>
        <v/>
      </c>
      <c r="D1119" s="93" t="inlineStr">
        <is>
          <t>네이버 쇼핑검색</t>
        </is>
      </c>
      <c r="E1119" s="93" t="inlineStr">
        <is>
          <t>토너</t>
        </is>
      </c>
      <c r="K1119" s="88" t="n">
        <v>61979.99999999999</v>
      </c>
    </row>
    <row r="1120" hidden="1" customFormat="1" s="93">
      <c r="B1120" s="127" t="n">
        <v>43921</v>
      </c>
      <c r="C1120" s="93">
        <f>TEXT(B1120,"aaa")</f>
        <v/>
      </c>
      <c r="D1120" s="93" t="inlineStr">
        <is>
          <t>기획사이다</t>
        </is>
      </c>
      <c r="E1120" s="93" t="inlineStr">
        <is>
          <t>토너</t>
        </is>
      </c>
      <c r="K1120" s="88">
        <f>9920000/1.1</f>
        <v/>
      </c>
    </row>
    <row r="1121" hidden="1" customFormat="1" s="93">
      <c r="B1121" s="127" t="n">
        <v>43921</v>
      </c>
      <c r="C1121" s="93">
        <f>TEXT(B1121,"aaa")</f>
        <v/>
      </c>
      <c r="D1121" s="93" t="inlineStr">
        <is>
          <t>기획사이다</t>
        </is>
      </c>
      <c r="E1121" s="93" t="inlineStr">
        <is>
          <t>마스크팩</t>
        </is>
      </c>
      <c r="K1121" s="88">
        <f>3873000/1.1</f>
        <v/>
      </c>
    </row>
    <row r="1122" hidden="1" customFormat="1" s="93">
      <c r="B1122" s="127" t="n">
        <v>43927</v>
      </c>
      <c r="C1122" s="93">
        <f>TEXT(B1122,"aaa")</f>
        <v/>
      </c>
      <c r="D1122" s="93" t="inlineStr">
        <is>
          <t>인스타그램(랄라블라)</t>
        </is>
      </c>
      <c r="E1122" s="93" t="inlineStr">
        <is>
          <t>토너</t>
        </is>
      </c>
      <c r="K1122" s="88" t="n">
        <v>29524</v>
      </c>
    </row>
    <row r="1123" hidden="1" customFormat="1" s="93">
      <c r="B1123" s="127" t="n">
        <v>43928</v>
      </c>
      <c r="C1123" s="93">
        <f>TEXT(B1123,"aaa")</f>
        <v/>
      </c>
      <c r="D1123" s="93" t="inlineStr">
        <is>
          <t>인스타그램(랄라블라)</t>
        </is>
      </c>
      <c r="E1123" s="93" t="inlineStr">
        <is>
          <t>토너</t>
        </is>
      </c>
      <c r="K1123" s="88" t="n">
        <v>29965</v>
      </c>
    </row>
    <row r="1124" hidden="1" customFormat="1" s="93">
      <c r="B1124" s="127" t="n">
        <v>43929</v>
      </c>
      <c r="C1124" s="93">
        <f>TEXT(B1124,"aaa")</f>
        <v/>
      </c>
      <c r="D1124" s="93" t="inlineStr">
        <is>
          <t>인스타그램(랄라블라)</t>
        </is>
      </c>
      <c r="E1124" s="93" t="inlineStr">
        <is>
          <t>토너</t>
        </is>
      </c>
      <c r="K1124" s="88" t="n">
        <v>29619</v>
      </c>
    </row>
    <row r="1125" hidden="1" customFormat="1" s="93">
      <c r="B1125" s="127" t="n">
        <v>43930</v>
      </c>
      <c r="C1125" s="93">
        <f>TEXT(B1125,"aaa")</f>
        <v/>
      </c>
      <c r="D1125" s="93" t="inlineStr">
        <is>
          <t>인스타그램(랄라블라)</t>
        </is>
      </c>
      <c r="E1125" s="93" t="inlineStr">
        <is>
          <t>토너</t>
        </is>
      </c>
      <c r="K1125" s="88" t="n">
        <v>30325</v>
      </c>
    </row>
    <row r="1126" hidden="1" customFormat="1" s="93">
      <c r="B1126" s="127" t="n">
        <v>43931</v>
      </c>
      <c r="C1126" s="93">
        <f>TEXT(B1126,"aaa")</f>
        <v/>
      </c>
      <c r="D1126" s="93" t="inlineStr">
        <is>
          <t>인스타그램(랄라블라)</t>
        </is>
      </c>
      <c r="E1126" s="93" t="inlineStr">
        <is>
          <t>토너</t>
        </is>
      </c>
      <c r="K1126" s="88" t="n">
        <v>30300</v>
      </c>
    </row>
    <row r="1127" hidden="1" customFormat="1" s="93">
      <c r="B1127" s="127" t="n">
        <v>43932</v>
      </c>
      <c r="C1127" s="93">
        <f>TEXT(B1127,"aaa")</f>
        <v/>
      </c>
      <c r="D1127" s="93" t="inlineStr">
        <is>
          <t>인스타그램(랄라블라)</t>
        </is>
      </c>
      <c r="E1127" s="93" t="inlineStr">
        <is>
          <t>토너</t>
        </is>
      </c>
      <c r="K1127" s="88" t="n">
        <v>30205</v>
      </c>
    </row>
    <row r="1128" hidden="1" customFormat="1" s="93">
      <c r="B1128" s="127" t="n">
        <v>43933</v>
      </c>
      <c r="C1128" s="93">
        <f>TEXT(B1128,"aaa")</f>
        <v/>
      </c>
      <c r="D1128" s="93" t="inlineStr">
        <is>
          <t>인스타그램(랄라블라)</t>
        </is>
      </c>
      <c r="E1128" s="93" t="inlineStr">
        <is>
          <t>토너</t>
        </is>
      </c>
      <c r="K1128" s="88" t="n">
        <v>29599</v>
      </c>
    </row>
    <row r="1129" hidden="1" customFormat="1" s="93">
      <c r="B1129" s="127" t="n">
        <v>43934</v>
      </c>
      <c r="C1129" s="93">
        <f>TEXT(B1129,"aaa")</f>
        <v/>
      </c>
      <c r="D1129" s="93" t="inlineStr">
        <is>
          <t>인스타그램(랄라블라)</t>
        </is>
      </c>
      <c r="E1129" s="93" t="inlineStr">
        <is>
          <t>토너</t>
        </is>
      </c>
      <c r="K1129" s="88" t="n">
        <v>29272</v>
      </c>
    </row>
    <row r="1130" hidden="1" customFormat="1" s="93">
      <c r="B1130" s="127" t="n">
        <v>43935</v>
      </c>
      <c r="C1130" s="93">
        <f>TEXT(B1130,"aaa")</f>
        <v/>
      </c>
      <c r="D1130" s="93" t="inlineStr">
        <is>
          <t>인스타그램(랄라블라)</t>
        </is>
      </c>
      <c r="E1130" s="93" t="inlineStr">
        <is>
          <t>토너</t>
        </is>
      </c>
      <c r="K1130" s="88" t="n">
        <v>30293</v>
      </c>
    </row>
    <row r="1131" hidden="1" customFormat="1" s="93">
      <c r="B1131" s="127" t="n">
        <v>43936</v>
      </c>
      <c r="C1131" s="93">
        <f>TEXT(B1131,"aaa")</f>
        <v/>
      </c>
      <c r="D1131" s="93" t="inlineStr">
        <is>
          <t>인스타그램(랄라블라)</t>
        </is>
      </c>
      <c r="E1131" s="93" t="inlineStr">
        <is>
          <t>토너</t>
        </is>
      </c>
      <c r="K1131" s="88" t="n">
        <v>30249</v>
      </c>
    </row>
    <row r="1132" hidden="1" customFormat="1" s="93">
      <c r="B1132" s="127" t="n">
        <v>43937</v>
      </c>
      <c r="C1132" s="93">
        <f>TEXT(B1132,"aaa")</f>
        <v/>
      </c>
      <c r="D1132" s="93" t="inlineStr">
        <is>
          <t>인스타그램(랄라블라)</t>
        </is>
      </c>
      <c r="E1132" s="93" t="inlineStr">
        <is>
          <t>토너</t>
        </is>
      </c>
      <c r="K1132" s="88" t="n">
        <v>29359</v>
      </c>
    </row>
    <row r="1133" hidden="1" customFormat="1" s="93">
      <c r="B1133" s="127" t="n">
        <v>43938</v>
      </c>
      <c r="C1133" s="93">
        <f>TEXT(B1133,"aaa")</f>
        <v/>
      </c>
      <c r="D1133" s="93" t="inlineStr">
        <is>
          <t>인스타그램(랄라블라)</t>
        </is>
      </c>
      <c r="E1133" s="93" t="inlineStr">
        <is>
          <t>토너</t>
        </is>
      </c>
      <c r="K1133" s="88" t="n">
        <v>30627</v>
      </c>
    </row>
    <row r="1134" hidden="1" customFormat="1" s="93">
      <c r="B1134" s="127" t="n">
        <v>43939</v>
      </c>
      <c r="C1134" s="93">
        <f>TEXT(B1134,"aaa")</f>
        <v/>
      </c>
      <c r="D1134" s="93" t="inlineStr">
        <is>
          <t>인스타그램(랄라블라)</t>
        </is>
      </c>
      <c r="E1134" s="93" t="inlineStr">
        <is>
          <t>토너</t>
        </is>
      </c>
      <c r="K1134" s="88" t="n">
        <v>30601</v>
      </c>
    </row>
    <row r="1135" hidden="1" customFormat="1" s="93">
      <c r="B1135" s="127" t="n">
        <v>43940</v>
      </c>
      <c r="C1135" s="93">
        <f>TEXT(B1135,"aaa")</f>
        <v/>
      </c>
      <c r="D1135" s="93" t="inlineStr">
        <is>
          <t>인스타그램(랄라블라)</t>
        </is>
      </c>
      <c r="E1135" s="93" t="inlineStr">
        <is>
          <t>토너</t>
        </is>
      </c>
      <c r="K1135" s="88" t="n">
        <v>30049</v>
      </c>
    </row>
    <row r="1136" hidden="1" customFormat="1" s="93">
      <c r="B1136" s="127" t="n">
        <v>43941</v>
      </c>
      <c r="C1136" s="93">
        <f>TEXT(B1136,"aaa")</f>
        <v/>
      </c>
      <c r="D1136" s="93" t="inlineStr">
        <is>
          <t>인스타그램(랄라블라)</t>
        </is>
      </c>
      <c r="E1136" s="93" t="inlineStr">
        <is>
          <t>토너</t>
        </is>
      </c>
      <c r="K1136" s="88" t="n">
        <v>30010</v>
      </c>
    </row>
    <row r="1137" hidden="1" customFormat="1" s="93">
      <c r="B1137" s="127" t="n">
        <v>43942</v>
      </c>
      <c r="C1137" s="93">
        <f>TEXT(B1137,"aaa")</f>
        <v/>
      </c>
      <c r="D1137" s="93" t="inlineStr">
        <is>
          <t>인스타그램(랄라블라)</t>
        </is>
      </c>
      <c r="E1137" s="93" t="inlineStr">
        <is>
          <t>토너</t>
        </is>
      </c>
      <c r="K1137" s="88" t="n">
        <v>30006</v>
      </c>
    </row>
    <row r="1138" hidden="1" customFormat="1" s="93">
      <c r="B1138" s="127" t="n">
        <v>43943</v>
      </c>
      <c r="C1138" s="93">
        <f>TEXT(B1138,"aaa")</f>
        <v/>
      </c>
      <c r="D1138" s="93" t="inlineStr">
        <is>
          <t>인스타그램(랄라블라)</t>
        </is>
      </c>
      <c r="E1138" s="93" t="inlineStr">
        <is>
          <t>토너</t>
        </is>
      </c>
      <c r="K1138" s="88" t="n">
        <v>30070</v>
      </c>
    </row>
    <row r="1139" hidden="1" customFormat="1" s="93">
      <c r="B1139" s="127" t="n">
        <v>43944</v>
      </c>
      <c r="C1139" s="93">
        <f>TEXT(B1139,"aaa")</f>
        <v/>
      </c>
      <c r="D1139" s="93" t="inlineStr">
        <is>
          <t>인스타그램(랄라블라)</t>
        </is>
      </c>
      <c r="E1139" s="93" t="inlineStr">
        <is>
          <t>토너</t>
        </is>
      </c>
      <c r="K1139" s="88" t="n">
        <v>29986</v>
      </c>
    </row>
    <row r="1140" hidden="1" customFormat="1" s="93">
      <c r="B1140" s="127" t="n">
        <v>43945</v>
      </c>
      <c r="C1140" s="93">
        <f>TEXT(B1140,"aaa")</f>
        <v/>
      </c>
      <c r="D1140" s="93" t="inlineStr">
        <is>
          <t>인스타그램(랄라블라)</t>
        </is>
      </c>
      <c r="E1140" s="93" t="inlineStr">
        <is>
          <t>토너</t>
        </is>
      </c>
      <c r="K1140" s="88" t="n">
        <v>29823</v>
      </c>
    </row>
    <row r="1141" hidden="1" customFormat="1" s="93">
      <c r="B1141" s="127" t="n">
        <v>43946</v>
      </c>
      <c r="C1141" s="93">
        <f>TEXT(B1141,"aaa")</f>
        <v/>
      </c>
      <c r="D1141" s="93" t="inlineStr">
        <is>
          <t>인스타그램(랄라블라)</t>
        </is>
      </c>
      <c r="E1141" s="93" t="inlineStr">
        <is>
          <t>토너</t>
        </is>
      </c>
      <c r="K1141" s="88" t="n">
        <v>30056</v>
      </c>
    </row>
    <row r="1142" hidden="1" customFormat="1" s="93">
      <c r="B1142" s="127" t="n">
        <v>43947</v>
      </c>
      <c r="C1142" s="93">
        <f>TEXT(B1142,"aaa")</f>
        <v/>
      </c>
      <c r="D1142" s="93" t="inlineStr">
        <is>
          <t>인스타그램(랄라블라)</t>
        </is>
      </c>
      <c r="E1142" s="93" t="inlineStr">
        <is>
          <t>토너</t>
        </is>
      </c>
      <c r="K1142" s="88" t="n">
        <v>30131</v>
      </c>
    </row>
    <row r="1143" hidden="1" customFormat="1" s="93">
      <c r="B1143" s="127" t="n">
        <v>43948</v>
      </c>
      <c r="C1143" s="93">
        <f>TEXT(B1143,"aaa")</f>
        <v/>
      </c>
      <c r="D1143" s="93" t="inlineStr">
        <is>
          <t>인스타그램(랄라블라)</t>
        </is>
      </c>
      <c r="E1143" s="93" t="inlineStr">
        <is>
          <t>토너</t>
        </is>
      </c>
      <c r="K1143" s="88" t="n">
        <v>29568</v>
      </c>
    </row>
    <row r="1144" hidden="1" customFormat="1" s="93">
      <c r="B1144" s="127" t="n">
        <v>43949</v>
      </c>
      <c r="C1144" s="93">
        <f>TEXT(B1144,"aaa")</f>
        <v/>
      </c>
      <c r="D1144" s="93" t="inlineStr">
        <is>
          <t>인스타그램(랄라블라)</t>
        </is>
      </c>
      <c r="E1144" s="93" t="inlineStr">
        <is>
          <t>토너</t>
        </is>
      </c>
      <c r="K1144" s="88" t="n">
        <v>29454</v>
      </c>
    </row>
    <row r="1145" hidden="1" customFormat="1" s="93">
      <c r="B1145" s="127" t="n">
        <v>43950</v>
      </c>
      <c r="C1145" s="93">
        <f>TEXT(B1145,"aaa")</f>
        <v/>
      </c>
      <c r="D1145" s="93" t="inlineStr">
        <is>
          <t>인스타그램(랄라블라)</t>
        </is>
      </c>
      <c r="E1145" s="93" t="inlineStr">
        <is>
          <t>토너</t>
        </is>
      </c>
      <c r="K1145" s="88" t="n">
        <v>30326</v>
      </c>
    </row>
    <row r="1146" hidden="1" customFormat="1" s="93">
      <c r="B1146" s="127" t="n">
        <v>43951</v>
      </c>
      <c r="C1146" s="93">
        <f>TEXT(B1146,"aaa")</f>
        <v/>
      </c>
      <c r="D1146" s="93" t="inlineStr">
        <is>
          <t>인스타그램(랄라블라)</t>
        </is>
      </c>
      <c r="E1146" s="93" t="inlineStr">
        <is>
          <t>토너</t>
        </is>
      </c>
      <c r="K1146" s="88" t="n">
        <v>30189</v>
      </c>
    </row>
    <row r="1147" hidden="1" customFormat="1" s="93">
      <c r="B1147" s="127" t="n">
        <v>43927</v>
      </c>
      <c r="C1147" s="93">
        <f>TEXT(B1147,"aaa")</f>
        <v/>
      </c>
      <c r="D1147" s="93" t="inlineStr">
        <is>
          <t>인스타그램(일본1324)</t>
        </is>
      </c>
      <c r="E1147" s="93" t="inlineStr">
        <is>
          <t>토너</t>
        </is>
      </c>
      <c r="K1147" s="88" t="n">
        <v>60091</v>
      </c>
    </row>
    <row r="1148" hidden="1" customFormat="1" s="93">
      <c r="B1148" s="127" t="n">
        <v>43928</v>
      </c>
      <c r="C1148" s="93">
        <f>TEXT(B1148,"aaa")</f>
        <v/>
      </c>
      <c r="D1148" s="93" t="inlineStr">
        <is>
          <t>인스타그램(일본1324)</t>
        </is>
      </c>
      <c r="E1148" s="93" t="inlineStr">
        <is>
          <t>토너</t>
        </is>
      </c>
      <c r="K1148" s="88" t="n">
        <v>27136</v>
      </c>
    </row>
    <row r="1149" hidden="1" customFormat="1" s="93">
      <c r="B1149" s="127" t="n">
        <v>43930</v>
      </c>
      <c r="C1149" s="93">
        <f>TEXT(B1149,"aaa")</f>
        <v/>
      </c>
      <c r="D1149" s="93" t="inlineStr">
        <is>
          <t>인스타그램(일본1324)</t>
        </is>
      </c>
      <c r="E1149" s="93" t="inlineStr">
        <is>
          <t>토너</t>
        </is>
      </c>
      <c r="K1149" s="88" t="n">
        <v>68319</v>
      </c>
    </row>
    <row r="1150" hidden="1" customFormat="1" s="93">
      <c r="B1150" s="127" t="n">
        <v>43931</v>
      </c>
      <c r="C1150" s="93">
        <f>TEXT(B1150,"aaa")</f>
        <v/>
      </c>
      <c r="D1150" s="93" t="inlineStr">
        <is>
          <t>인스타그램(일본1324)</t>
        </is>
      </c>
      <c r="E1150" s="93" t="inlineStr">
        <is>
          <t>토너</t>
        </is>
      </c>
      <c r="K1150" s="88" t="n">
        <v>69126</v>
      </c>
    </row>
    <row r="1151" hidden="1" customFormat="1" s="93">
      <c r="B1151" s="127" t="n">
        <v>43932</v>
      </c>
      <c r="C1151" s="93">
        <f>TEXT(B1151,"aaa")</f>
        <v/>
      </c>
      <c r="D1151" s="93" t="inlineStr">
        <is>
          <t>인스타그램(일본1324)</t>
        </is>
      </c>
      <c r="E1151" s="93" t="inlineStr">
        <is>
          <t>토너</t>
        </is>
      </c>
      <c r="K1151" s="88" t="n">
        <v>69113</v>
      </c>
    </row>
    <row r="1152" hidden="1" customFormat="1" s="93">
      <c r="B1152" s="127" t="n">
        <v>43933</v>
      </c>
      <c r="C1152" s="93">
        <f>TEXT(B1152,"aaa")</f>
        <v/>
      </c>
      <c r="D1152" s="93" t="inlineStr">
        <is>
          <t>인스타그램(일본1324)</t>
        </is>
      </c>
      <c r="E1152" s="93" t="inlineStr">
        <is>
          <t>토너</t>
        </is>
      </c>
      <c r="K1152" s="88" t="n">
        <v>59824</v>
      </c>
    </row>
    <row r="1153" hidden="1" customFormat="1" s="93">
      <c r="B1153" s="127" t="n">
        <v>43934</v>
      </c>
      <c r="C1153" s="93">
        <f>TEXT(B1153,"aaa")</f>
        <v/>
      </c>
      <c r="D1153" s="93" t="inlineStr">
        <is>
          <t>인스타그램(일본1324)</t>
        </is>
      </c>
      <c r="E1153" s="93" t="inlineStr">
        <is>
          <t>토너</t>
        </is>
      </c>
      <c r="K1153" s="88" t="n">
        <v>60087</v>
      </c>
    </row>
    <row r="1154" hidden="1" customFormat="1" s="93">
      <c r="B1154" s="127" t="n">
        <v>43935</v>
      </c>
      <c r="C1154" s="93">
        <f>TEXT(B1154,"aaa")</f>
        <v/>
      </c>
      <c r="D1154" s="93" t="inlineStr">
        <is>
          <t>인스타그램(일본1324)</t>
        </is>
      </c>
      <c r="E1154" s="93" t="inlineStr">
        <is>
          <t>토너</t>
        </is>
      </c>
      <c r="K1154" s="88" t="n">
        <v>60098</v>
      </c>
    </row>
    <row r="1155" hidden="1" customFormat="1" s="93">
      <c r="B1155" s="127" t="n">
        <v>43936</v>
      </c>
      <c r="C1155" s="93">
        <f>TEXT(B1155,"aaa")</f>
        <v/>
      </c>
      <c r="D1155" s="93" t="inlineStr">
        <is>
          <t>인스타그램(일본1324)</t>
        </is>
      </c>
      <c r="E1155" s="93" t="inlineStr">
        <is>
          <t>토너</t>
        </is>
      </c>
      <c r="K1155" s="88" t="n">
        <v>60118</v>
      </c>
    </row>
    <row r="1156" hidden="1" customFormat="1" s="93">
      <c r="B1156" s="127" t="n">
        <v>43937</v>
      </c>
      <c r="C1156" s="93">
        <f>TEXT(B1156,"aaa")</f>
        <v/>
      </c>
      <c r="D1156" s="93" t="inlineStr">
        <is>
          <t>인스타그램(일본1324)</t>
        </is>
      </c>
      <c r="E1156" s="93" t="inlineStr">
        <is>
          <t>토너</t>
        </is>
      </c>
      <c r="K1156" s="88" t="n">
        <v>60030</v>
      </c>
    </row>
    <row r="1157" hidden="1" customFormat="1" s="93">
      <c r="B1157" s="127" t="n">
        <v>43938</v>
      </c>
      <c r="C1157" s="93">
        <f>TEXT(B1157,"aaa")</f>
        <v/>
      </c>
      <c r="D1157" s="93" t="inlineStr">
        <is>
          <t>인스타그램(일본1324)</t>
        </is>
      </c>
      <c r="E1157" s="93" t="inlineStr">
        <is>
          <t>토너</t>
        </is>
      </c>
      <c r="K1157" s="88" t="n">
        <v>105463</v>
      </c>
    </row>
    <row r="1158" hidden="1" customFormat="1" s="93">
      <c r="B1158" s="127" t="n">
        <v>43939</v>
      </c>
      <c r="C1158" s="93">
        <f>TEXT(B1158,"aaa")</f>
        <v/>
      </c>
      <c r="D1158" s="93" t="inlineStr">
        <is>
          <t>인스타그램(일본1324)</t>
        </is>
      </c>
      <c r="E1158" s="93" t="inlineStr">
        <is>
          <t>토너</t>
        </is>
      </c>
      <c r="K1158" s="88" t="n">
        <v>139054</v>
      </c>
    </row>
    <row r="1159" hidden="1" customFormat="1" s="93">
      <c r="B1159" s="127" t="n">
        <v>43940</v>
      </c>
      <c r="C1159" s="93">
        <f>TEXT(B1159,"aaa")</f>
        <v/>
      </c>
      <c r="D1159" s="93" t="inlineStr">
        <is>
          <t>인스타그램(일본1324)</t>
        </is>
      </c>
      <c r="E1159" s="93" t="inlineStr">
        <is>
          <t>토너</t>
        </is>
      </c>
      <c r="K1159" s="88" t="n">
        <v>150143</v>
      </c>
    </row>
    <row r="1160" hidden="1" customFormat="1" s="93">
      <c r="B1160" s="127" t="n">
        <v>43941</v>
      </c>
      <c r="C1160" s="93">
        <f>TEXT(B1160,"aaa")</f>
        <v/>
      </c>
      <c r="D1160" s="93" t="inlineStr">
        <is>
          <t>인스타그램(일본1324)</t>
        </is>
      </c>
      <c r="E1160" s="93" t="inlineStr">
        <is>
          <t>토너</t>
        </is>
      </c>
      <c r="K1160" s="88" t="n">
        <v>150138</v>
      </c>
    </row>
    <row r="1161" hidden="1" customFormat="1" s="93">
      <c r="B1161" s="127" t="n">
        <v>43942</v>
      </c>
      <c r="C1161" s="93">
        <f>TEXT(B1161,"aaa")</f>
        <v/>
      </c>
      <c r="D1161" s="93" t="inlineStr">
        <is>
          <t>인스타그램(일본1324)</t>
        </is>
      </c>
      <c r="E1161" s="93" t="inlineStr">
        <is>
          <t>토너</t>
        </is>
      </c>
      <c r="K1161" s="88" t="n">
        <v>149667</v>
      </c>
    </row>
    <row r="1162" hidden="1" customFormat="1" s="93">
      <c r="B1162" s="127" t="n">
        <v>43943</v>
      </c>
      <c r="C1162" s="93">
        <f>TEXT(B1162,"aaa")</f>
        <v/>
      </c>
      <c r="D1162" s="93" t="inlineStr">
        <is>
          <t>인스타그램(일본1324)</t>
        </is>
      </c>
      <c r="E1162" s="93" t="inlineStr">
        <is>
          <t>토너</t>
        </is>
      </c>
      <c r="K1162" s="88" t="n">
        <v>148373</v>
      </c>
    </row>
    <row r="1163" hidden="1" customFormat="1" s="93">
      <c r="B1163" s="127" t="n">
        <v>43944</v>
      </c>
      <c r="C1163" s="93">
        <f>TEXT(B1163,"aaa")</f>
        <v/>
      </c>
      <c r="D1163" s="93" t="inlineStr">
        <is>
          <t>인스타그램(일본1324)</t>
        </is>
      </c>
      <c r="E1163" s="93" t="inlineStr">
        <is>
          <t>토너</t>
        </is>
      </c>
      <c r="K1163" s="88" t="n">
        <v>146982</v>
      </c>
    </row>
    <row r="1164" hidden="1" customFormat="1" s="93">
      <c r="B1164" s="127" t="n">
        <v>43945</v>
      </c>
      <c r="C1164" s="93">
        <f>TEXT(B1164,"aaa")</f>
        <v/>
      </c>
      <c r="D1164" s="93" t="inlineStr">
        <is>
          <t>인스타그램(일본1324)</t>
        </is>
      </c>
      <c r="E1164" s="93" t="inlineStr">
        <is>
          <t>토너</t>
        </is>
      </c>
      <c r="K1164" s="88" t="n">
        <v>151948</v>
      </c>
    </row>
    <row r="1165" hidden="1" customFormat="1" s="93">
      <c r="B1165" s="127" t="n">
        <v>43946</v>
      </c>
      <c r="C1165" s="93">
        <f>TEXT(B1165,"aaa")</f>
        <v/>
      </c>
      <c r="D1165" s="93" t="inlineStr">
        <is>
          <t>인스타그램(일본1324)</t>
        </is>
      </c>
      <c r="E1165" s="93" t="inlineStr">
        <is>
          <t>토너</t>
        </is>
      </c>
      <c r="K1165" s="88" t="n">
        <v>152712</v>
      </c>
    </row>
    <row r="1166" hidden="1" customFormat="1" s="93">
      <c r="B1166" s="127" t="n">
        <v>43947</v>
      </c>
      <c r="C1166" s="93">
        <f>TEXT(B1166,"aaa")</f>
        <v/>
      </c>
      <c r="D1166" s="93" t="inlineStr">
        <is>
          <t>인스타그램(일본1324)</t>
        </is>
      </c>
      <c r="E1166" s="93" t="inlineStr">
        <is>
          <t>토너</t>
        </is>
      </c>
      <c r="K1166" s="88" t="n">
        <v>151033</v>
      </c>
    </row>
    <row r="1167" hidden="1" customFormat="1" s="93">
      <c r="B1167" s="127" t="n">
        <v>43948</v>
      </c>
      <c r="C1167" s="93">
        <f>TEXT(B1167,"aaa")</f>
        <v/>
      </c>
      <c r="D1167" s="93" t="inlineStr">
        <is>
          <t>인스타그램(일본1324)</t>
        </is>
      </c>
      <c r="E1167" s="93" t="inlineStr">
        <is>
          <t>토너</t>
        </is>
      </c>
      <c r="K1167" s="88" t="n">
        <v>149879</v>
      </c>
    </row>
    <row r="1168" hidden="1" customFormat="1" s="93">
      <c r="B1168" s="127" t="n">
        <v>43949</v>
      </c>
      <c r="C1168" s="93">
        <f>TEXT(B1168,"aaa")</f>
        <v/>
      </c>
      <c r="D1168" s="93" t="inlineStr">
        <is>
          <t>인스타그램(일본1324)</t>
        </is>
      </c>
      <c r="E1168" s="93" t="inlineStr">
        <is>
          <t>토너</t>
        </is>
      </c>
      <c r="K1168" s="88" t="n">
        <v>149682</v>
      </c>
    </row>
    <row r="1169" hidden="1" customFormat="1" s="93">
      <c r="B1169" s="127" t="n">
        <v>43950</v>
      </c>
      <c r="C1169" s="93">
        <f>TEXT(B1169,"aaa")</f>
        <v/>
      </c>
      <c r="D1169" s="93" t="inlineStr">
        <is>
          <t>인스타그램(일본1324)</t>
        </is>
      </c>
      <c r="E1169" s="93" t="inlineStr">
        <is>
          <t>토너</t>
        </is>
      </c>
      <c r="K1169" s="88" t="n">
        <v>149463</v>
      </c>
    </row>
    <row r="1170" hidden="1" customFormat="1" s="93">
      <c r="B1170" s="127" t="n">
        <v>43951</v>
      </c>
      <c r="C1170" s="93">
        <f>TEXT(B1170,"aaa")</f>
        <v/>
      </c>
      <c r="D1170" s="93" t="inlineStr">
        <is>
          <t>인스타그램(일본1324)</t>
        </is>
      </c>
      <c r="E1170" s="93" t="inlineStr">
        <is>
          <t>토너</t>
        </is>
      </c>
      <c r="K1170" s="88" t="n">
        <v>149704</v>
      </c>
    </row>
    <row r="1171" hidden="1" customFormat="1" s="93">
      <c r="B1171" s="127" t="n">
        <v>43927</v>
      </c>
      <c r="C1171" s="93">
        <f>TEXT(B1171,"aaa")</f>
        <v/>
      </c>
      <c r="D1171" s="93" t="inlineStr">
        <is>
          <t>인스타그램(전환)</t>
        </is>
      </c>
      <c r="E1171" s="93" t="inlineStr">
        <is>
          <t>토너</t>
        </is>
      </c>
      <c r="K1171" s="88" t="n">
        <v>583748</v>
      </c>
    </row>
    <row r="1172" hidden="1" customFormat="1" s="93">
      <c r="B1172" s="127" t="n">
        <v>43928</v>
      </c>
      <c r="C1172" s="93">
        <f>TEXT(B1172,"aaa")</f>
        <v/>
      </c>
      <c r="D1172" s="93" t="inlineStr">
        <is>
          <t>인스타그램(전환)</t>
        </is>
      </c>
      <c r="E1172" s="93" t="inlineStr">
        <is>
          <t>토너</t>
        </is>
      </c>
      <c r="K1172" s="88" t="n">
        <v>588087</v>
      </c>
    </row>
    <row r="1173" hidden="1" customFormat="1" s="93">
      <c r="B1173" s="127" t="n">
        <v>43929</v>
      </c>
      <c r="C1173" s="93">
        <f>TEXT(B1173,"aaa")</f>
        <v/>
      </c>
      <c r="D1173" s="93" t="inlineStr">
        <is>
          <t>인스타그램(전환)</t>
        </is>
      </c>
      <c r="E1173" s="93" t="inlineStr">
        <is>
          <t>토너</t>
        </is>
      </c>
      <c r="K1173" s="88" t="n">
        <v>590710</v>
      </c>
    </row>
    <row r="1174" hidden="1" customFormat="1" s="93">
      <c r="B1174" s="127" t="n">
        <v>43930</v>
      </c>
      <c r="C1174" s="93">
        <f>TEXT(B1174,"aaa")</f>
        <v/>
      </c>
      <c r="D1174" s="93" t="inlineStr">
        <is>
          <t>인스타그램(전환)</t>
        </is>
      </c>
      <c r="E1174" s="93" t="inlineStr">
        <is>
          <t>토너</t>
        </is>
      </c>
      <c r="K1174" s="88" t="n">
        <v>593965</v>
      </c>
    </row>
    <row r="1175" hidden="1" customFormat="1" s="93">
      <c r="B1175" s="127" t="n">
        <v>43931</v>
      </c>
      <c r="C1175" s="93">
        <f>TEXT(B1175,"aaa")</f>
        <v/>
      </c>
      <c r="D1175" s="93" t="inlineStr">
        <is>
          <t>인스타그램(전환)</t>
        </is>
      </c>
      <c r="E1175" s="93" t="inlineStr">
        <is>
          <t>토너</t>
        </is>
      </c>
      <c r="K1175" s="88" t="n">
        <v>594150</v>
      </c>
    </row>
    <row r="1176" hidden="1" customFormat="1" s="93">
      <c r="B1176" s="127" t="n">
        <v>43932</v>
      </c>
      <c r="C1176" s="93">
        <f>TEXT(B1176,"aaa")</f>
        <v/>
      </c>
      <c r="D1176" s="93" t="inlineStr">
        <is>
          <t>인스타그램(전환)</t>
        </is>
      </c>
      <c r="E1176" s="93" t="inlineStr">
        <is>
          <t>토너</t>
        </is>
      </c>
      <c r="K1176" s="88" t="n">
        <v>648558</v>
      </c>
    </row>
    <row r="1177" hidden="1" customFormat="1" s="93">
      <c r="B1177" s="127" t="n">
        <v>43933</v>
      </c>
      <c r="C1177" s="93">
        <f>TEXT(B1177,"aaa")</f>
        <v/>
      </c>
      <c r="D1177" s="93" t="inlineStr">
        <is>
          <t>인스타그램(전환)</t>
        </is>
      </c>
      <c r="E1177" s="93" t="inlineStr">
        <is>
          <t>토너</t>
        </is>
      </c>
      <c r="K1177" s="88" t="n">
        <v>600965</v>
      </c>
    </row>
    <row r="1178" hidden="1" customFormat="1" s="93">
      <c r="B1178" s="127" t="n">
        <v>43934</v>
      </c>
      <c r="C1178" s="93">
        <f>TEXT(B1178,"aaa")</f>
        <v/>
      </c>
      <c r="D1178" s="93" t="inlineStr">
        <is>
          <t>인스타그램(전환)</t>
        </is>
      </c>
      <c r="E1178" s="93" t="inlineStr">
        <is>
          <t>토너</t>
        </is>
      </c>
      <c r="K1178" s="88" t="n">
        <v>578385</v>
      </c>
    </row>
    <row r="1179" hidden="1" customFormat="1" s="93">
      <c r="B1179" s="127" t="n">
        <v>43935</v>
      </c>
      <c r="C1179" s="93">
        <f>TEXT(B1179,"aaa")</f>
        <v/>
      </c>
      <c r="D1179" s="93" t="inlineStr">
        <is>
          <t>인스타그램(전환)</t>
        </is>
      </c>
      <c r="E1179" s="93" t="inlineStr">
        <is>
          <t>토너</t>
        </is>
      </c>
      <c r="K1179" s="88" t="n">
        <v>581746</v>
      </c>
    </row>
    <row r="1180" hidden="1" customFormat="1" s="93">
      <c r="B1180" s="127" t="n">
        <v>43936</v>
      </c>
      <c r="C1180" s="93">
        <f>TEXT(B1180,"aaa")</f>
        <v/>
      </c>
      <c r="D1180" s="93" t="inlineStr">
        <is>
          <t>인스타그램(전환)</t>
        </is>
      </c>
      <c r="E1180" s="93" t="inlineStr">
        <is>
          <t>토너</t>
        </is>
      </c>
      <c r="K1180" s="88" t="n">
        <v>610360</v>
      </c>
    </row>
    <row r="1181" hidden="1" customFormat="1" s="93">
      <c r="B1181" s="127" t="n">
        <v>43937</v>
      </c>
      <c r="C1181" s="93">
        <f>TEXT(B1181,"aaa")</f>
        <v/>
      </c>
      <c r="D1181" s="93" t="inlineStr">
        <is>
          <t>인스타그램(전환)</t>
        </is>
      </c>
      <c r="E1181" s="93" t="inlineStr">
        <is>
          <t>토너</t>
        </is>
      </c>
      <c r="K1181" s="88" t="n">
        <v>590891</v>
      </c>
    </row>
    <row r="1182" hidden="1" customFormat="1" s="93">
      <c r="B1182" s="127" t="n">
        <v>43938</v>
      </c>
      <c r="C1182" s="93">
        <f>TEXT(B1182,"aaa")</f>
        <v/>
      </c>
      <c r="D1182" s="93" t="inlineStr">
        <is>
          <t>인스타그램(전환)</t>
        </is>
      </c>
      <c r="E1182" s="93" t="inlineStr">
        <is>
          <t>토너</t>
        </is>
      </c>
      <c r="K1182" s="88" t="n">
        <v>592901</v>
      </c>
    </row>
    <row r="1183" hidden="1" customFormat="1" s="93">
      <c r="B1183" s="127" t="n">
        <v>43939</v>
      </c>
      <c r="C1183" s="93">
        <f>TEXT(B1183,"aaa")</f>
        <v/>
      </c>
      <c r="D1183" s="93" t="inlineStr">
        <is>
          <t>인스타그램(전환)</t>
        </is>
      </c>
      <c r="E1183" s="93" t="inlineStr">
        <is>
          <t>토너</t>
        </is>
      </c>
      <c r="K1183" s="88" t="n">
        <v>644752</v>
      </c>
    </row>
    <row r="1184" hidden="1" customFormat="1" s="93">
      <c r="B1184" s="127" t="n">
        <v>43940</v>
      </c>
      <c r="C1184" s="93">
        <f>TEXT(B1184,"aaa")</f>
        <v/>
      </c>
      <c r="D1184" s="93" t="inlineStr">
        <is>
          <t>인스타그램(전환)</t>
        </is>
      </c>
      <c r="E1184" s="93" t="inlineStr">
        <is>
          <t>토너</t>
        </is>
      </c>
      <c r="K1184" s="88" t="n">
        <v>601660</v>
      </c>
    </row>
    <row r="1185" hidden="1" customFormat="1" s="93">
      <c r="B1185" s="127" t="n">
        <v>43941</v>
      </c>
      <c r="C1185" s="93">
        <f>TEXT(B1185,"aaa")</f>
        <v/>
      </c>
      <c r="D1185" s="93" t="inlineStr">
        <is>
          <t>인스타그램(전환)</t>
        </is>
      </c>
      <c r="E1185" s="93" t="inlineStr">
        <is>
          <t>토너</t>
        </is>
      </c>
      <c r="K1185" s="88" t="n">
        <v>477360</v>
      </c>
    </row>
    <row r="1186" hidden="1" customFormat="1" s="93">
      <c r="B1186" s="127" t="n">
        <v>43942</v>
      </c>
      <c r="C1186" s="93">
        <f>TEXT(B1186,"aaa")</f>
        <v/>
      </c>
      <c r="D1186" s="93" t="inlineStr">
        <is>
          <t>인스타그램(전환)</t>
        </is>
      </c>
      <c r="E1186" s="93" t="inlineStr">
        <is>
          <t>토너</t>
        </is>
      </c>
      <c r="K1186" s="88" t="n">
        <v>385294</v>
      </c>
    </row>
    <row r="1187" hidden="1" customFormat="1" s="93">
      <c r="B1187" s="127" t="n">
        <v>43943</v>
      </c>
      <c r="C1187" s="93">
        <f>TEXT(B1187,"aaa")</f>
        <v/>
      </c>
      <c r="D1187" s="93" t="inlineStr">
        <is>
          <t>인스타그램(전환)</t>
        </is>
      </c>
      <c r="E1187" s="93" t="inlineStr">
        <is>
          <t>토너</t>
        </is>
      </c>
      <c r="K1187" s="88" t="n">
        <v>382499</v>
      </c>
    </row>
    <row r="1188" hidden="1" customFormat="1" s="93">
      <c r="B1188" s="127" t="n">
        <v>43944</v>
      </c>
      <c r="C1188" s="93">
        <f>TEXT(B1188,"aaa")</f>
        <v/>
      </c>
      <c r="D1188" s="93" t="inlineStr">
        <is>
          <t>인스타그램(전환)</t>
        </is>
      </c>
      <c r="E1188" s="93" t="inlineStr">
        <is>
          <t>토너</t>
        </is>
      </c>
      <c r="K1188" s="88" t="n">
        <v>441853</v>
      </c>
    </row>
    <row r="1189" hidden="1" customFormat="1" s="93">
      <c r="B1189" s="127" t="n">
        <v>43945</v>
      </c>
      <c r="C1189" s="93">
        <f>TEXT(B1189,"aaa")</f>
        <v/>
      </c>
      <c r="D1189" s="93" t="inlineStr">
        <is>
          <t>인스타그램(전환)</t>
        </is>
      </c>
      <c r="E1189" s="93" t="inlineStr">
        <is>
          <t>토너</t>
        </is>
      </c>
      <c r="K1189" s="88" t="n">
        <v>462558</v>
      </c>
    </row>
    <row r="1190" hidden="1" customFormat="1" s="93">
      <c r="B1190" s="127" t="n">
        <v>43946</v>
      </c>
      <c r="C1190" s="93">
        <f>TEXT(B1190,"aaa")</f>
        <v/>
      </c>
      <c r="D1190" s="93" t="inlineStr">
        <is>
          <t>인스타그램(전환)</t>
        </is>
      </c>
      <c r="E1190" s="93" t="inlineStr">
        <is>
          <t>토너</t>
        </is>
      </c>
      <c r="K1190" s="88" t="n">
        <v>498843</v>
      </c>
    </row>
    <row r="1191" hidden="1" customFormat="1" s="93">
      <c r="B1191" s="127" t="n">
        <v>43947</v>
      </c>
      <c r="C1191" s="93">
        <f>TEXT(B1191,"aaa")</f>
        <v/>
      </c>
      <c r="D1191" s="93" t="inlineStr">
        <is>
          <t>인스타그램(전환)</t>
        </is>
      </c>
      <c r="E1191" s="93" t="inlineStr">
        <is>
          <t>토너</t>
        </is>
      </c>
      <c r="K1191" s="88" t="n">
        <v>500575</v>
      </c>
    </row>
    <row r="1192" hidden="1" customFormat="1" s="93">
      <c r="B1192" s="127" t="n">
        <v>43948</v>
      </c>
      <c r="C1192" s="93">
        <f>TEXT(B1192,"aaa")</f>
        <v/>
      </c>
      <c r="D1192" s="93" t="inlineStr">
        <is>
          <t>인스타그램(전환)</t>
        </is>
      </c>
      <c r="E1192" s="93" t="inlineStr">
        <is>
          <t>토너</t>
        </is>
      </c>
      <c r="K1192" s="88" t="n">
        <v>483769</v>
      </c>
    </row>
    <row r="1193" hidden="1" customFormat="1" s="93">
      <c r="B1193" s="127" t="n">
        <v>43949</v>
      </c>
      <c r="C1193" s="93">
        <f>TEXT(B1193,"aaa")</f>
        <v/>
      </c>
      <c r="D1193" s="93" t="inlineStr">
        <is>
          <t>인스타그램(전환)</t>
        </is>
      </c>
      <c r="E1193" s="93" t="inlineStr">
        <is>
          <t>토너</t>
        </is>
      </c>
      <c r="K1193" s="88" t="n">
        <v>483464</v>
      </c>
    </row>
    <row r="1194" hidden="1" customFormat="1" s="93">
      <c r="B1194" s="127" t="n">
        <v>43950</v>
      </c>
      <c r="C1194" s="93">
        <f>TEXT(B1194,"aaa")</f>
        <v/>
      </c>
      <c r="D1194" s="93" t="inlineStr">
        <is>
          <t>인스타그램(전환)</t>
        </is>
      </c>
      <c r="E1194" s="93" t="inlineStr">
        <is>
          <t>토너</t>
        </is>
      </c>
      <c r="K1194" s="88" t="n">
        <v>614832</v>
      </c>
    </row>
    <row r="1195" hidden="1" customFormat="1" s="93">
      <c r="B1195" s="127" t="n">
        <v>43951</v>
      </c>
      <c r="C1195" s="93">
        <f>TEXT(B1195,"aaa")</f>
        <v/>
      </c>
      <c r="D1195" s="93" t="inlineStr">
        <is>
          <t>인스타그램(전환)</t>
        </is>
      </c>
      <c r="E1195" s="93" t="inlineStr">
        <is>
          <t>토너</t>
        </is>
      </c>
      <c r="K1195" s="88" t="n">
        <v>554402</v>
      </c>
    </row>
    <row r="1196" hidden="1" customFormat="1" s="93">
      <c r="B1196" s="127" t="n">
        <v>43927</v>
      </c>
      <c r="C1196" s="93">
        <f>TEXT(B1196,"aaa")</f>
        <v/>
      </c>
      <c r="D1196" s="93" t="inlineStr">
        <is>
          <t>인스타그램(리타게팅 전환)</t>
        </is>
      </c>
      <c r="E1196" s="93" t="inlineStr">
        <is>
          <t>토너</t>
        </is>
      </c>
      <c r="K1196" s="88" t="n">
        <v>100119</v>
      </c>
    </row>
    <row r="1197" hidden="1" customFormat="1" s="93">
      <c r="B1197" s="127" t="n">
        <v>43928</v>
      </c>
      <c r="C1197" s="93">
        <f>TEXT(B1197,"aaa")</f>
        <v/>
      </c>
      <c r="D1197" s="93" t="inlineStr">
        <is>
          <t>인스타그램(리타게팅 전환)</t>
        </is>
      </c>
      <c r="E1197" s="93" t="inlineStr">
        <is>
          <t>토너</t>
        </is>
      </c>
      <c r="K1197" s="88" t="n">
        <v>97230</v>
      </c>
    </row>
    <row r="1198" hidden="1" customFormat="1" s="93">
      <c r="B1198" s="127" t="n">
        <v>43929</v>
      </c>
      <c r="C1198" s="93">
        <f>TEXT(B1198,"aaa")</f>
        <v/>
      </c>
      <c r="D1198" s="93" t="inlineStr">
        <is>
          <t>인스타그램(리타게팅 전환)</t>
        </is>
      </c>
      <c r="E1198" s="93" t="inlineStr">
        <is>
          <t>토너</t>
        </is>
      </c>
      <c r="K1198" s="88" t="n">
        <v>100566</v>
      </c>
    </row>
    <row r="1199" hidden="1" customFormat="1" s="93">
      <c r="B1199" s="127" t="n">
        <v>43930</v>
      </c>
      <c r="C1199" s="93">
        <f>TEXT(B1199,"aaa")</f>
        <v/>
      </c>
      <c r="D1199" s="93" t="inlineStr">
        <is>
          <t>인스타그램(리타게팅 전환)</t>
        </is>
      </c>
      <c r="E1199" s="93" t="inlineStr">
        <is>
          <t>토너</t>
        </is>
      </c>
      <c r="K1199" s="88" t="n">
        <v>100375</v>
      </c>
    </row>
    <row r="1200" hidden="1" customFormat="1" s="93">
      <c r="B1200" s="127" t="n">
        <v>43931</v>
      </c>
      <c r="C1200" s="93">
        <f>TEXT(B1200,"aaa")</f>
        <v/>
      </c>
      <c r="D1200" s="93" t="inlineStr">
        <is>
          <t>인스타그램(리타게팅 전환)</t>
        </is>
      </c>
      <c r="E1200" s="93" t="inlineStr">
        <is>
          <t>토너</t>
        </is>
      </c>
      <c r="K1200" s="88" t="n">
        <v>96880</v>
      </c>
    </row>
    <row r="1201" hidden="1" customFormat="1" s="93">
      <c r="B1201" s="127" t="n">
        <v>43932</v>
      </c>
      <c r="C1201" s="93">
        <f>TEXT(B1201,"aaa")</f>
        <v/>
      </c>
      <c r="D1201" s="93" t="inlineStr">
        <is>
          <t>인스타그램(리타게팅 전환)</t>
        </is>
      </c>
      <c r="E1201" s="93" t="inlineStr">
        <is>
          <t>토너</t>
        </is>
      </c>
      <c r="K1201" s="88" t="n">
        <v>104298</v>
      </c>
    </row>
    <row r="1202" hidden="1" customFormat="1" s="93">
      <c r="B1202" s="127" t="n">
        <v>43933</v>
      </c>
      <c r="C1202" s="93">
        <f>TEXT(B1202,"aaa")</f>
        <v/>
      </c>
      <c r="D1202" s="93" t="inlineStr">
        <is>
          <t>인스타그램(리타게팅 전환)</t>
        </is>
      </c>
      <c r="E1202" s="93" t="inlineStr">
        <is>
          <t>토너</t>
        </is>
      </c>
      <c r="K1202" s="88" t="n">
        <v>100533</v>
      </c>
    </row>
    <row r="1203" hidden="1" customFormat="1" s="93">
      <c r="B1203" s="127" t="n">
        <v>43934</v>
      </c>
      <c r="C1203" s="93">
        <f>TEXT(B1203,"aaa")</f>
        <v/>
      </c>
      <c r="D1203" s="93" t="inlineStr">
        <is>
          <t>인스타그램(리타게팅 전환)</t>
        </is>
      </c>
      <c r="E1203" s="93" t="inlineStr">
        <is>
          <t>토너</t>
        </is>
      </c>
      <c r="K1203" s="88" t="n">
        <v>97614</v>
      </c>
    </row>
    <row r="1204" hidden="1" customFormat="1" s="93">
      <c r="B1204" s="127" t="n">
        <v>43935</v>
      </c>
      <c r="C1204" s="93">
        <f>TEXT(B1204,"aaa")</f>
        <v/>
      </c>
      <c r="D1204" s="93" t="inlineStr">
        <is>
          <t>인스타그램(리타게팅 전환)</t>
        </is>
      </c>
      <c r="E1204" s="93" t="inlineStr">
        <is>
          <t>토너</t>
        </is>
      </c>
      <c r="K1204" s="88" t="n">
        <v>99229</v>
      </c>
    </row>
    <row r="1205" hidden="1" customFormat="1" s="93">
      <c r="B1205" s="127" t="n">
        <v>43936</v>
      </c>
      <c r="C1205" s="93">
        <f>TEXT(B1205,"aaa")</f>
        <v/>
      </c>
      <c r="D1205" s="93" t="inlineStr">
        <is>
          <t>인스타그램(리타게팅 전환)</t>
        </is>
      </c>
      <c r="E1205" s="93" t="inlineStr">
        <is>
          <t>토너</t>
        </is>
      </c>
      <c r="K1205" s="88" t="n">
        <v>101170</v>
      </c>
    </row>
    <row r="1206" hidden="1" customFormat="1" s="93">
      <c r="B1206" s="127" t="n">
        <v>43937</v>
      </c>
      <c r="C1206" s="93">
        <f>TEXT(B1206,"aaa")</f>
        <v/>
      </c>
      <c r="D1206" s="93" t="inlineStr">
        <is>
          <t>인스타그램(리타게팅 전환)</t>
        </is>
      </c>
      <c r="E1206" s="93" t="inlineStr">
        <is>
          <t>토너</t>
        </is>
      </c>
      <c r="K1206" s="88" t="n">
        <v>96795</v>
      </c>
    </row>
    <row r="1207" hidden="1" customFormat="1" s="93">
      <c r="B1207" s="127" t="n">
        <v>43938</v>
      </c>
      <c r="C1207" s="93">
        <f>TEXT(B1207,"aaa")</f>
        <v/>
      </c>
      <c r="D1207" s="93" t="inlineStr">
        <is>
          <t>인스타그램(리타게팅 전환)</t>
        </is>
      </c>
      <c r="E1207" s="93" t="inlineStr">
        <is>
          <t>토너</t>
        </is>
      </c>
      <c r="K1207" s="88" t="n">
        <v>98991</v>
      </c>
    </row>
    <row r="1208" hidden="1" customFormat="1" s="93">
      <c r="B1208" s="127" t="n">
        <v>43939</v>
      </c>
      <c r="C1208" s="93">
        <f>TEXT(B1208,"aaa")</f>
        <v/>
      </c>
      <c r="D1208" s="93" t="inlineStr">
        <is>
          <t>인스타그램(리타게팅 전환)</t>
        </is>
      </c>
      <c r="E1208" s="93" t="inlineStr">
        <is>
          <t>토너</t>
        </is>
      </c>
      <c r="K1208" s="88" t="n">
        <v>105668</v>
      </c>
    </row>
    <row r="1209" hidden="1" customFormat="1" s="93">
      <c r="B1209" s="127" t="n">
        <v>43940</v>
      </c>
      <c r="C1209" s="93">
        <f>TEXT(B1209,"aaa")</f>
        <v/>
      </c>
      <c r="D1209" s="93" t="inlineStr">
        <is>
          <t>인스타그램(리타게팅 전환)</t>
        </is>
      </c>
      <c r="E1209" s="93" t="inlineStr">
        <is>
          <t>토너</t>
        </is>
      </c>
      <c r="K1209" s="88" t="n">
        <v>100894</v>
      </c>
    </row>
    <row r="1210" hidden="1" customFormat="1" s="93">
      <c r="B1210" s="127" t="n">
        <v>43941</v>
      </c>
      <c r="C1210" s="93">
        <f>TEXT(B1210,"aaa")</f>
        <v/>
      </c>
      <c r="D1210" s="93" t="inlineStr">
        <is>
          <t>인스타그램(리타게팅 전환)</t>
        </is>
      </c>
      <c r="E1210" s="93" t="inlineStr">
        <is>
          <t>토너</t>
        </is>
      </c>
      <c r="K1210" s="88" t="n">
        <v>98923</v>
      </c>
    </row>
    <row r="1211" hidden="1" customFormat="1" s="93">
      <c r="B1211" s="127" t="n">
        <v>43942</v>
      </c>
      <c r="C1211" s="93">
        <f>TEXT(B1211,"aaa")</f>
        <v/>
      </c>
      <c r="D1211" s="93" t="inlineStr">
        <is>
          <t>인스타그램(리타게팅 전환)</t>
        </is>
      </c>
      <c r="E1211" s="93" t="inlineStr">
        <is>
          <t>토너</t>
        </is>
      </c>
      <c r="K1211" s="88" t="n">
        <v>99858</v>
      </c>
    </row>
    <row r="1212" hidden="1" customFormat="1" s="93">
      <c r="B1212" s="127" t="n">
        <v>43943</v>
      </c>
      <c r="C1212" s="93">
        <f>TEXT(B1212,"aaa")</f>
        <v/>
      </c>
      <c r="D1212" s="93" t="inlineStr">
        <is>
          <t>인스타그램(리타게팅 전환)</t>
        </is>
      </c>
      <c r="E1212" s="93" t="inlineStr">
        <is>
          <t>토너</t>
        </is>
      </c>
      <c r="K1212" s="88" t="n">
        <v>97027</v>
      </c>
    </row>
    <row r="1213" hidden="1" customFormat="1" s="93">
      <c r="B1213" s="127" t="n">
        <v>43944</v>
      </c>
      <c r="C1213" s="93">
        <f>TEXT(B1213,"aaa")</f>
        <v/>
      </c>
      <c r="D1213" s="93" t="inlineStr">
        <is>
          <t>인스타그램(리타게팅 전환)</t>
        </is>
      </c>
      <c r="E1213" s="93" t="inlineStr">
        <is>
          <t>토너</t>
        </is>
      </c>
      <c r="K1213" s="88" t="n">
        <v>100389</v>
      </c>
    </row>
    <row r="1214" hidden="1" customFormat="1" s="93">
      <c r="B1214" s="127" t="n">
        <v>43945</v>
      </c>
      <c r="C1214" s="93">
        <f>TEXT(B1214,"aaa")</f>
        <v/>
      </c>
      <c r="D1214" s="93" t="inlineStr">
        <is>
          <t>인스타그램(리타게팅 전환)</t>
        </is>
      </c>
      <c r="E1214" s="93" t="inlineStr">
        <is>
          <t>토너</t>
        </is>
      </c>
      <c r="K1214" s="88" t="n">
        <v>98399</v>
      </c>
    </row>
    <row r="1215" hidden="1" customFormat="1" s="93">
      <c r="B1215" s="127" t="n">
        <v>43946</v>
      </c>
      <c r="C1215" s="93">
        <f>TEXT(B1215,"aaa")</f>
        <v/>
      </c>
      <c r="D1215" s="93" t="inlineStr">
        <is>
          <t>인스타그램(리타게팅 전환)</t>
        </is>
      </c>
      <c r="E1215" s="93" t="inlineStr">
        <is>
          <t>토너</t>
        </is>
      </c>
      <c r="K1215" s="88" t="n">
        <v>104503</v>
      </c>
    </row>
    <row r="1216" hidden="1" customFormat="1" s="93">
      <c r="B1216" s="127" t="n">
        <v>43947</v>
      </c>
      <c r="C1216" s="93">
        <f>TEXT(B1216,"aaa")</f>
        <v/>
      </c>
      <c r="D1216" s="93" t="inlineStr">
        <is>
          <t>인스타그램(리타게팅 전환)</t>
        </is>
      </c>
      <c r="E1216" s="93" t="inlineStr">
        <is>
          <t>토너</t>
        </is>
      </c>
      <c r="K1216" s="88" t="n">
        <v>100416</v>
      </c>
    </row>
    <row r="1217" hidden="1" customFormat="1" s="93">
      <c r="B1217" s="127" t="n">
        <v>43948</v>
      </c>
      <c r="C1217" s="93">
        <f>TEXT(B1217,"aaa")</f>
        <v/>
      </c>
      <c r="D1217" s="93" t="inlineStr">
        <is>
          <t>인스타그램(리타게팅 전환)</t>
        </is>
      </c>
      <c r="E1217" s="93" t="inlineStr">
        <is>
          <t>토너</t>
        </is>
      </c>
      <c r="K1217" s="88" t="n">
        <v>98748</v>
      </c>
    </row>
    <row r="1218" hidden="1" customFormat="1" s="93">
      <c r="B1218" s="127" t="n">
        <v>43949</v>
      </c>
      <c r="C1218" s="93">
        <f>TEXT(B1218,"aaa")</f>
        <v/>
      </c>
      <c r="D1218" s="93" t="inlineStr">
        <is>
          <t>인스타그램(리타게팅 전환)</t>
        </is>
      </c>
      <c r="E1218" s="93" t="inlineStr">
        <is>
          <t>토너</t>
        </is>
      </c>
      <c r="K1218" s="88" t="n">
        <v>97518</v>
      </c>
    </row>
    <row r="1219" hidden="1" customFormat="1" s="93">
      <c r="B1219" s="127" t="n">
        <v>43950</v>
      </c>
      <c r="C1219" s="93">
        <f>TEXT(B1219,"aaa")</f>
        <v/>
      </c>
      <c r="D1219" s="93" t="inlineStr">
        <is>
          <t>인스타그램(리타게팅 전환)</t>
        </is>
      </c>
      <c r="E1219" s="93" t="inlineStr">
        <is>
          <t>토너</t>
        </is>
      </c>
      <c r="K1219" s="88" t="n">
        <v>97837</v>
      </c>
    </row>
    <row r="1220" hidden="1" customFormat="1" s="93">
      <c r="B1220" s="127" t="n">
        <v>43951</v>
      </c>
      <c r="C1220" s="93">
        <f>TEXT(B1220,"aaa")</f>
        <v/>
      </c>
      <c r="D1220" s="93" t="inlineStr">
        <is>
          <t>인스타그램(리타게팅 전환)</t>
        </is>
      </c>
      <c r="E1220" s="93" t="inlineStr">
        <is>
          <t>토너</t>
        </is>
      </c>
      <c r="K1220" s="88" t="n">
        <v>100664</v>
      </c>
    </row>
    <row r="1221" hidden="1" customFormat="1" s="93">
      <c r="B1221" s="127" t="n">
        <v>43948</v>
      </c>
      <c r="C1221" s="93">
        <f>TEXT(B1221,"aaa")</f>
        <v/>
      </c>
      <c r="D1221" s="93" t="inlineStr">
        <is>
          <t>인스타그램(소재테스트)</t>
        </is>
      </c>
      <c r="E1221" s="93" t="inlineStr">
        <is>
          <t>토너</t>
        </is>
      </c>
      <c r="K1221" s="88" t="n">
        <v>15841</v>
      </c>
    </row>
    <row r="1222" hidden="1" customFormat="1" s="93">
      <c r="B1222" s="127" t="n">
        <v>43949</v>
      </c>
      <c r="C1222" s="93">
        <f>TEXT(B1222,"aaa")</f>
        <v/>
      </c>
      <c r="D1222" s="93" t="inlineStr">
        <is>
          <t>인스타그램(소재테스트)</t>
        </is>
      </c>
      <c r="E1222" s="93" t="inlineStr">
        <is>
          <t>토너</t>
        </is>
      </c>
      <c r="K1222" s="88" t="n">
        <v>76604</v>
      </c>
    </row>
    <row r="1223" hidden="1" customFormat="1" s="93">
      <c r="B1223" s="127" t="n">
        <v>43950</v>
      </c>
      <c r="C1223" s="93">
        <f>TEXT(B1223,"aaa")</f>
        <v/>
      </c>
      <c r="D1223" s="93" t="inlineStr">
        <is>
          <t>인스타그램(소재테스트)</t>
        </is>
      </c>
      <c r="E1223" s="93" t="inlineStr">
        <is>
          <t>토너</t>
        </is>
      </c>
      <c r="K1223" s="88" t="n">
        <v>94314</v>
      </c>
    </row>
    <row r="1224" hidden="1" customFormat="1" s="93">
      <c r="B1224" s="127" t="n">
        <v>43951</v>
      </c>
      <c r="C1224" s="93">
        <f>TEXT(B1224,"aaa")</f>
        <v/>
      </c>
      <c r="D1224" s="93" t="inlineStr">
        <is>
          <t>인스타그램(소재테스트)</t>
        </is>
      </c>
      <c r="E1224" s="93" t="inlineStr">
        <is>
          <t>토너</t>
        </is>
      </c>
      <c r="K1224" s="88" t="n">
        <v>98240</v>
      </c>
    </row>
    <row r="1225" hidden="1" customFormat="1" s="93">
      <c r="B1225" s="127" t="n">
        <v>43927</v>
      </c>
      <c r="C1225" s="93">
        <f>TEXT(B1225,"aaa")</f>
        <v/>
      </c>
      <c r="D1225" s="93" t="inlineStr">
        <is>
          <t>인스타VC(전환)</t>
        </is>
      </c>
      <c r="E1225" s="93" t="inlineStr">
        <is>
          <t>토너</t>
        </is>
      </c>
      <c r="K1225" s="88" t="n">
        <v>193838</v>
      </c>
    </row>
    <row r="1226" hidden="1" customFormat="1" s="93">
      <c r="B1226" s="127" t="n">
        <v>43928</v>
      </c>
      <c r="C1226" s="93">
        <f>TEXT(B1226,"aaa")</f>
        <v/>
      </c>
      <c r="D1226" s="93" t="inlineStr">
        <is>
          <t>인스타VC(전환)</t>
        </is>
      </c>
      <c r="E1226" s="93" t="inlineStr">
        <is>
          <t>토너</t>
        </is>
      </c>
      <c r="K1226" s="88" t="n">
        <v>198522</v>
      </c>
    </row>
    <row r="1227" hidden="1" customFormat="1" s="93">
      <c r="B1227" s="127" t="n">
        <v>43929</v>
      </c>
      <c r="C1227" s="93">
        <f>TEXT(B1227,"aaa")</f>
        <v/>
      </c>
      <c r="D1227" s="93" t="inlineStr">
        <is>
          <t>인스타VC(전환)</t>
        </is>
      </c>
      <c r="E1227" s="93" t="inlineStr">
        <is>
          <t>토너</t>
        </is>
      </c>
      <c r="K1227" s="88" t="n">
        <v>197028</v>
      </c>
    </row>
    <row r="1228" hidden="1" customFormat="1" s="93">
      <c r="B1228" s="127" t="n">
        <v>43930</v>
      </c>
      <c r="C1228" s="93">
        <f>TEXT(B1228,"aaa")</f>
        <v/>
      </c>
      <c r="D1228" s="93" t="inlineStr">
        <is>
          <t>인스타VC(전환)</t>
        </is>
      </c>
      <c r="E1228" s="93" t="inlineStr">
        <is>
          <t>토너</t>
        </is>
      </c>
      <c r="K1228" s="88" t="n">
        <v>201794</v>
      </c>
    </row>
    <row r="1229" hidden="1" customFormat="1" s="93">
      <c r="B1229" s="127" t="n">
        <v>43931</v>
      </c>
      <c r="C1229" s="93">
        <f>TEXT(B1229,"aaa")</f>
        <v/>
      </c>
      <c r="D1229" s="93" t="inlineStr">
        <is>
          <t>인스타VC(전환)</t>
        </is>
      </c>
      <c r="E1229" s="93" t="inlineStr">
        <is>
          <t>토너</t>
        </is>
      </c>
      <c r="K1229" s="88" t="n">
        <v>244514</v>
      </c>
    </row>
    <row r="1230" hidden="1" customFormat="1" s="93">
      <c r="B1230" s="127" t="n">
        <v>43932</v>
      </c>
      <c r="C1230" s="93">
        <f>TEXT(B1230,"aaa")</f>
        <v/>
      </c>
      <c r="D1230" s="93" t="inlineStr">
        <is>
          <t>인스타VC(전환)</t>
        </is>
      </c>
      <c r="E1230" s="93" t="inlineStr">
        <is>
          <t>토너</t>
        </is>
      </c>
      <c r="K1230" s="88" t="n">
        <v>276092</v>
      </c>
    </row>
    <row r="1231" hidden="1" customFormat="1" s="93">
      <c r="B1231" s="127" t="n">
        <v>43933</v>
      </c>
      <c r="C1231" s="93">
        <f>TEXT(B1231,"aaa")</f>
        <v/>
      </c>
      <c r="D1231" s="93" t="inlineStr">
        <is>
          <t>인스타VC(전환)</t>
        </is>
      </c>
      <c r="E1231" s="93" t="inlineStr">
        <is>
          <t>토너</t>
        </is>
      </c>
      <c r="K1231" s="88" t="n">
        <v>300406</v>
      </c>
    </row>
    <row r="1232" hidden="1" customFormat="1" s="93">
      <c r="B1232" s="127" t="n">
        <v>43934</v>
      </c>
      <c r="C1232" s="93">
        <f>TEXT(B1232,"aaa")</f>
        <v/>
      </c>
      <c r="D1232" s="93" t="inlineStr">
        <is>
          <t>인스타VC(전환)</t>
        </is>
      </c>
      <c r="E1232" s="93" t="inlineStr">
        <is>
          <t>토너</t>
        </is>
      </c>
      <c r="K1232" s="88" t="n">
        <v>288994</v>
      </c>
    </row>
    <row r="1233" hidden="1" customFormat="1" s="93">
      <c r="B1233" s="127" t="n">
        <v>43935</v>
      </c>
      <c r="C1233" s="93">
        <f>TEXT(B1233,"aaa")</f>
        <v/>
      </c>
      <c r="D1233" s="93" t="inlineStr">
        <is>
          <t>인스타VC(전환)</t>
        </is>
      </c>
      <c r="E1233" s="93" t="inlineStr">
        <is>
          <t>토너</t>
        </is>
      </c>
      <c r="K1233" s="88" t="n">
        <v>291663</v>
      </c>
    </row>
    <row r="1234" hidden="1" customFormat="1" s="93">
      <c r="B1234" s="127" t="n">
        <v>43936</v>
      </c>
      <c r="C1234" s="93">
        <f>TEXT(B1234,"aaa")</f>
        <v/>
      </c>
      <c r="D1234" s="93" t="inlineStr">
        <is>
          <t>인스타VC(전환)</t>
        </is>
      </c>
      <c r="E1234" s="93" t="inlineStr">
        <is>
          <t>토너</t>
        </is>
      </c>
      <c r="K1234" s="88" t="n">
        <v>306467</v>
      </c>
    </row>
    <row r="1235" hidden="1" customFormat="1" s="93">
      <c r="B1235" s="127" t="n">
        <v>43937</v>
      </c>
      <c r="C1235" s="93">
        <f>TEXT(B1235,"aaa")</f>
        <v/>
      </c>
      <c r="D1235" s="93" t="inlineStr">
        <is>
          <t>인스타VC(전환)</t>
        </is>
      </c>
      <c r="E1235" s="93" t="inlineStr">
        <is>
          <t>토너</t>
        </is>
      </c>
      <c r="K1235" s="88" t="n">
        <v>291049</v>
      </c>
    </row>
    <row r="1236" hidden="1" customFormat="1" s="93">
      <c r="B1236" s="127" t="n">
        <v>43938</v>
      </c>
      <c r="C1236" s="93">
        <f>TEXT(B1236,"aaa")</f>
        <v/>
      </c>
      <c r="D1236" s="93" t="inlineStr">
        <is>
          <t>인스타VC(전환)</t>
        </is>
      </c>
      <c r="E1236" s="93" t="inlineStr">
        <is>
          <t>토너</t>
        </is>
      </c>
      <c r="K1236" s="88" t="n">
        <v>298086</v>
      </c>
    </row>
    <row r="1237" hidden="1" customFormat="1" s="93">
      <c r="B1237" s="127" t="n">
        <v>43939</v>
      </c>
      <c r="C1237" s="93">
        <f>TEXT(B1237,"aaa")</f>
        <v/>
      </c>
      <c r="D1237" s="93" t="inlineStr">
        <is>
          <t>인스타VC(전환)</t>
        </is>
      </c>
      <c r="E1237" s="93" t="inlineStr">
        <is>
          <t>토너</t>
        </is>
      </c>
      <c r="K1237" s="88" t="n">
        <v>323296</v>
      </c>
    </row>
    <row r="1238" hidden="1" customFormat="1" s="93">
      <c r="B1238" s="127" t="n">
        <v>43940</v>
      </c>
      <c r="C1238" s="93">
        <f>TEXT(B1238,"aaa")</f>
        <v/>
      </c>
      <c r="D1238" s="93" t="inlineStr">
        <is>
          <t>인스타VC(전환)</t>
        </is>
      </c>
      <c r="E1238" s="93" t="inlineStr">
        <is>
          <t>토너</t>
        </is>
      </c>
      <c r="K1238" s="88" t="n">
        <v>300456</v>
      </c>
    </row>
    <row r="1239" hidden="1" customFormat="1" s="93">
      <c r="B1239" s="127" t="n">
        <v>43941</v>
      </c>
      <c r="C1239" s="93">
        <f>TEXT(B1239,"aaa")</f>
        <v/>
      </c>
      <c r="D1239" s="93" t="inlineStr">
        <is>
          <t>인스타VC(전환)</t>
        </is>
      </c>
      <c r="E1239" s="93" t="inlineStr">
        <is>
          <t>토너</t>
        </is>
      </c>
      <c r="K1239" s="88" t="n">
        <v>295506</v>
      </c>
    </row>
    <row r="1240" hidden="1" customFormat="1" s="93">
      <c r="B1240" s="127" t="n">
        <v>43942</v>
      </c>
      <c r="C1240" s="93">
        <f>TEXT(B1240,"aaa")</f>
        <v/>
      </c>
      <c r="D1240" s="93" t="inlineStr">
        <is>
          <t>인스타VC(전환)</t>
        </is>
      </c>
      <c r="E1240" s="93" t="inlineStr">
        <is>
          <t>토너</t>
        </is>
      </c>
      <c r="K1240" s="88" t="n">
        <v>301922</v>
      </c>
    </row>
    <row r="1241" hidden="1" customFormat="1" s="93">
      <c r="B1241" s="127" t="n">
        <v>43943</v>
      </c>
      <c r="C1241" s="93">
        <f>TEXT(B1241,"aaa")</f>
        <v/>
      </c>
      <c r="D1241" s="93" t="inlineStr">
        <is>
          <t>인스타VC(전환)</t>
        </is>
      </c>
      <c r="E1241" s="93" t="inlineStr">
        <is>
          <t>토너</t>
        </is>
      </c>
      <c r="K1241" s="88" t="n">
        <v>287517</v>
      </c>
    </row>
    <row r="1242" hidden="1" customFormat="1" s="93">
      <c r="B1242" s="127" t="n">
        <v>43944</v>
      </c>
      <c r="C1242" s="93">
        <f>TEXT(B1242,"aaa")</f>
        <v/>
      </c>
      <c r="D1242" s="93" t="inlineStr">
        <is>
          <t>인스타VC(전환)</t>
        </is>
      </c>
      <c r="E1242" s="93" t="inlineStr">
        <is>
          <t>토너</t>
        </is>
      </c>
      <c r="K1242" s="88" t="n">
        <v>182105</v>
      </c>
    </row>
    <row r="1243" hidden="1" customFormat="1" s="93">
      <c r="B1243" s="127" t="n">
        <v>43945</v>
      </c>
      <c r="C1243" s="93">
        <f>TEXT(B1243,"aaa")</f>
        <v/>
      </c>
      <c r="D1243" s="93" t="inlineStr">
        <is>
          <t>인스타VC(전환)</t>
        </is>
      </c>
      <c r="E1243" s="93" t="inlineStr">
        <is>
          <t>토너</t>
        </is>
      </c>
      <c r="K1243" s="88" t="n">
        <v>56878</v>
      </c>
    </row>
    <row r="1244" hidden="1" customFormat="1" s="93">
      <c r="B1244" s="127" t="n">
        <v>43927</v>
      </c>
      <c r="C1244" s="93">
        <f>TEXT(B1244,"aaa")</f>
        <v/>
      </c>
      <c r="D1244" s="93" t="inlineStr">
        <is>
          <t>페북/인스타(전환)</t>
        </is>
      </c>
      <c r="E1244" s="93" t="inlineStr">
        <is>
          <t>토너</t>
        </is>
      </c>
      <c r="K1244" s="88" t="n">
        <v>350873</v>
      </c>
    </row>
    <row r="1245" hidden="1" customFormat="1" s="93">
      <c r="B1245" s="127" t="n">
        <v>43928</v>
      </c>
      <c r="C1245" s="93">
        <f>TEXT(B1245,"aaa")</f>
        <v/>
      </c>
      <c r="D1245" s="93" t="inlineStr">
        <is>
          <t>페북/인스타(전환)</t>
        </is>
      </c>
      <c r="E1245" s="93" t="inlineStr">
        <is>
          <t>토너</t>
        </is>
      </c>
      <c r="K1245" s="88" t="n">
        <v>233976</v>
      </c>
    </row>
    <row r="1246" hidden="1" customFormat="1" s="93">
      <c r="B1246" s="127" t="n">
        <v>43929</v>
      </c>
      <c r="C1246" s="93">
        <f>TEXT(B1246,"aaa")</f>
        <v/>
      </c>
      <c r="D1246" s="93" t="inlineStr">
        <is>
          <t>페북/인스타(전환)</t>
        </is>
      </c>
      <c r="E1246" s="93" t="inlineStr">
        <is>
          <t>토너</t>
        </is>
      </c>
      <c r="K1246" s="88" t="n">
        <v>149815</v>
      </c>
    </row>
    <row r="1247" hidden="1" customFormat="1" s="93">
      <c r="B1247" s="127" t="n">
        <v>43927</v>
      </c>
      <c r="C1247" s="93">
        <f>TEXT(B1247,"aaa")</f>
        <v/>
      </c>
      <c r="D1247" s="93" t="inlineStr">
        <is>
          <t>네이버 쇼핑검색</t>
        </is>
      </c>
      <c r="E1247" s="93" t="inlineStr">
        <is>
          <t>토너</t>
        </is>
      </c>
      <c r="K1247" s="88" t="n">
        <v>64099.99999999999</v>
      </c>
    </row>
    <row r="1248" hidden="1" customFormat="1" s="93">
      <c r="B1248" s="127" t="n">
        <v>43928</v>
      </c>
      <c r="C1248" s="93">
        <f>TEXT(B1248,"aaa")</f>
        <v/>
      </c>
      <c r="D1248" s="93" t="inlineStr">
        <is>
          <t>네이버 쇼핑검색</t>
        </is>
      </c>
      <c r="E1248" s="93" t="inlineStr">
        <is>
          <t>토너</t>
        </is>
      </c>
      <c r="K1248" s="88" t="n">
        <v>55869.99999999999</v>
      </c>
    </row>
    <row r="1249" hidden="1" customFormat="1" s="93">
      <c r="B1249" s="127" t="n">
        <v>43929</v>
      </c>
      <c r="C1249" s="93">
        <f>TEXT(B1249,"aaa")</f>
        <v/>
      </c>
      <c r="D1249" s="93" t="inlineStr">
        <is>
          <t>네이버 쇼핑검색</t>
        </is>
      </c>
      <c r="E1249" s="93" t="inlineStr">
        <is>
          <t>토너</t>
        </is>
      </c>
      <c r="K1249" s="88" t="n">
        <v>43590</v>
      </c>
    </row>
    <row r="1250" hidden="1" customFormat="1" s="93">
      <c r="B1250" s="127" t="n">
        <v>43930</v>
      </c>
      <c r="C1250" s="93">
        <f>TEXT(B1250,"aaa")</f>
        <v/>
      </c>
      <c r="D1250" s="93" t="inlineStr">
        <is>
          <t>네이버 쇼핑검색</t>
        </is>
      </c>
      <c r="E1250" s="93" t="inlineStr">
        <is>
          <t>토너</t>
        </is>
      </c>
      <c r="K1250" s="88" t="n">
        <v>56699.99999999999</v>
      </c>
    </row>
    <row r="1251" hidden="1" customFormat="1" s="93">
      <c r="B1251" s="127" t="n">
        <v>43931</v>
      </c>
      <c r="C1251" s="93">
        <f>TEXT(B1251,"aaa")</f>
        <v/>
      </c>
      <c r="D1251" s="93" t="inlineStr">
        <is>
          <t>네이버 쇼핑검색</t>
        </is>
      </c>
      <c r="E1251" s="93" t="inlineStr">
        <is>
          <t>토너</t>
        </is>
      </c>
      <c r="K1251" s="88" t="n">
        <v>46109.99999999999</v>
      </c>
    </row>
    <row r="1252" hidden="1" customFormat="1" s="93">
      <c r="B1252" s="127" t="n">
        <v>43932</v>
      </c>
      <c r="C1252" s="93">
        <f>TEXT(B1252,"aaa")</f>
        <v/>
      </c>
      <c r="D1252" s="93" t="inlineStr">
        <is>
          <t>네이버 쇼핑검색</t>
        </is>
      </c>
      <c r="E1252" s="93" t="inlineStr">
        <is>
          <t>토너</t>
        </is>
      </c>
      <c r="K1252" s="88" t="n">
        <v>44870</v>
      </c>
    </row>
    <row r="1253" hidden="1" customFormat="1" s="93">
      <c r="B1253" s="127" t="n">
        <v>43933</v>
      </c>
      <c r="C1253" s="93">
        <f>TEXT(B1253,"aaa")</f>
        <v/>
      </c>
      <c r="D1253" s="93" t="inlineStr">
        <is>
          <t>네이버 쇼핑검색</t>
        </is>
      </c>
      <c r="E1253" s="93" t="inlineStr">
        <is>
          <t>토너</t>
        </is>
      </c>
      <c r="K1253" s="88" t="n">
        <v>49699.99999999999</v>
      </c>
    </row>
    <row r="1254" hidden="1" customFormat="1" s="93">
      <c r="B1254" s="127" t="n">
        <v>43934</v>
      </c>
      <c r="C1254" s="93">
        <f>TEXT(B1254,"aaa")</f>
        <v/>
      </c>
      <c r="D1254" s="93" t="inlineStr">
        <is>
          <t>네이버 쇼핑검색</t>
        </is>
      </c>
      <c r="E1254" s="93" t="inlineStr">
        <is>
          <t>토너</t>
        </is>
      </c>
      <c r="K1254" s="88" t="n">
        <v>51799.99999999999</v>
      </c>
    </row>
    <row r="1255" hidden="1" customFormat="1" s="93">
      <c r="B1255" s="127" t="n">
        <v>43935</v>
      </c>
      <c r="C1255" s="93">
        <f>TEXT(B1255,"aaa")</f>
        <v/>
      </c>
      <c r="D1255" s="93" t="inlineStr">
        <is>
          <t>네이버 쇼핑검색</t>
        </is>
      </c>
      <c r="E1255" s="93" t="inlineStr">
        <is>
          <t>토너</t>
        </is>
      </c>
      <c r="K1255" s="88" t="n">
        <v>41550</v>
      </c>
    </row>
    <row r="1256" hidden="1" customFormat="1" s="93">
      <c r="B1256" s="127" t="n">
        <v>43936</v>
      </c>
      <c r="C1256" s="93">
        <f>TEXT(B1256,"aaa")</f>
        <v/>
      </c>
      <c r="D1256" s="93" t="inlineStr">
        <is>
          <t>네이버 쇼핑검색</t>
        </is>
      </c>
      <c r="E1256" s="93" t="inlineStr">
        <is>
          <t>토너</t>
        </is>
      </c>
      <c r="K1256" s="88" t="n">
        <v>38940</v>
      </c>
    </row>
    <row r="1257" hidden="1" customFormat="1" s="93">
      <c r="B1257" s="127" t="n">
        <v>43937</v>
      </c>
      <c r="C1257" s="93">
        <f>TEXT(B1257,"aaa")</f>
        <v/>
      </c>
      <c r="D1257" s="93" t="inlineStr">
        <is>
          <t>네이버 쇼핑검색</t>
        </is>
      </c>
      <c r="E1257" s="93" t="inlineStr">
        <is>
          <t>토너</t>
        </is>
      </c>
      <c r="K1257" s="88" t="n">
        <v>39520</v>
      </c>
    </row>
    <row r="1258" hidden="1" customFormat="1" s="93">
      <c r="B1258" s="127" t="n">
        <v>43938</v>
      </c>
      <c r="C1258" s="93">
        <f>TEXT(B1258,"aaa")</f>
        <v/>
      </c>
      <c r="D1258" s="93" t="inlineStr">
        <is>
          <t>네이버 쇼핑검색</t>
        </is>
      </c>
      <c r="E1258" s="93" t="inlineStr">
        <is>
          <t>토너</t>
        </is>
      </c>
      <c r="K1258" s="88" t="n">
        <v>34060</v>
      </c>
    </row>
    <row r="1259" hidden="1" customFormat="1" s="93">
      <c r="B1259" s="127" t="n">
        <v>43939</v>
      </c>
      <c r="C1259" s="93">
        <f>TEXT(B1259,"aaa")</f>
        <v/>
      </c>
      <c r="D1259" s="93" t="inlineStr">
        <is>
          <t>네이버 쇼핑검색</t>
        </is>
      </c>
      <c r="E1259" s="93" t="inlineStr">
        <is>
          <t>토너</t>
        </is>
      </c>
      <c r="K1259" s="88" t="n">
        <v>34360</v>
      </c>
    </row>
    <row r="1260" hidden="1" customFormat="1" s="93">
      <c r="B1260" s="127" t="n">
        <v>43940</v>
      </c>
      <c r="C1260" s="93">
        <f>TEXT(B1260,"aaa")</f>
        <v/>
      </c>
      <c r="D1260" s="93" t="inlineStr">
        <is>
          <t>네이버 쇼핑검색</t>
        </is>
      </c>
      <c r="E1260" s="93" t="inlineStr">
        <is>
          <t>토너</t>
        </is>
      </c>
      <c r="K1260" s="88" t="n">
        <v>32460</v>
      </c>
    </row>
    <row r="1261" hidden="1" customFormat="1" s="93">
      <c r="B1261" s="127" t="n">
        <v>43941</v>
      </c>
      <c r="C1261" s="93">
        <f>TEXT(B1261,"aaa")</f>
        <v/>
      </c>
      <c r="D1261" s="93" t="inlineStr">
        <is>
          <t>네이버 쇼핑검색</t>
        </is>
      </c>
      <c r="E1261" s="93" t="inlineStr">
        <is>
          <t>토너</t>
        </is>
      </c>
      <c r="K1261" s="88" t="n">
        <v>32620</v>
      </c>
    </row>
    <row r="1262" hidden="1" customFormat="1" s="93">
      <c r="B1262" s="127" t="n">
        <v>43942</v>
      </c>
      <c r="C1262" s="93">
        <f>TEXT(B1262,"aaa")</f>
        <v/>
      </c>
      <c r="D1262" s="93" t="inlineStr">
        <is>
          <t>네이버 쇼핑검색</t>
        </is>
      </c>
      <c r="E1262" s="93" t="inlineStr">
        <is>
          <t>토너</t>
        </is>
      </c>
      <c r="K1262" s="88" t="n">
        <v>26520</v>
      </c>
    </row>
    <row r="1263" hidden="1" customFormat="1" s="93">
      <c r="B1263" s="127" t="n">
        <v>43943</v>
      </c>
      <c r="C1263" s="93">
        <f>TEXT(B1263,"aaa")</f>
        <v/>
      </c>
      <c r="D1263" s="93" t="inlineStr">
        <is>
          <t>네이버 쇼핑검색</t>
        </is>
      </c>
      <c r="E1263" s="93" t="inlineStr">
        <is>
          <t>토너</t>
        </is>
      </c>
      <c r="K1263" s="88" t="n">
        <v>28190</v>
      </c>
    </row>
    <row r="1264" hidden="1" customFormat="1" s="93">
      <c r="B1264" s="127" t="n">
        <v>43944</v>
      </c>
      <c r="C1264" s="93">
        <f>TEXT(B1264,"aaa")</f>
        <v/>
      </c>
      <c r="D1264" s="93" t="inlineStr">
        <is>
          <t>네이버 쇼핑검색</t>
        </is>
      </c>
      <c r="E1264" s="93" t="inlineStr">
        <is>
          <t>토너</t>
        </is>
      </c>
      <c r="K1264" s="88" t="n">
        <v>27640</v>
      </c>
    </row>
    <row r="1265" hidden="1" customFormat="1" s="93">
      <c r="B1265" s="127" t="n">
        <v>43945</v>
      </c>
      <c r="C1265" s="93">
        <f>TEXT(B1265,"aaa")</f>
        <v/>
      </c>
      <c r="D1265" s="93" t="inlineStr">
        <is>
          <t>네이버 쇼핑검색</t>
        </is>
      </c>
      <c r="E1265" s="93" t="inlineStr">
        <is>
          <t>토너</t>
        </is>
      </c>
      <c r="K1265" s="88" t="n">
        <v>39170</v>
      </c>
    </row>
    <row r="1266" hidden="1" customFormat="1" s="93">
      <c r="B1266" s="127" t="n">
        <v>43946</v>
      </c>
      <c r="C1266" s="93">
        <f>TEXT(B1266,"aaa")</f>
        <v/>
      </c>
      <c r="D1266" s="93" t="inlineStr">
        <is>
          <t>네이버 쇼핑검색</t>
        </is>
      </c>
      <c r="E1266" s="93" t="inlineStr">
        <is>
          <t>토너</t>
        </is>
      </c>
      <c r="K1266" s="88" t="n">
        <v>29070</v>
      </c>
    </row>
    <row r="1267" hidden="1" customFormat="1" s="93">
      <c r="B1267" s="127" t="n">
        <v>43947</v>
      </c>
      <c r="C1267" s="93">
        <f>TEXT(B1267,"aaa")</f>
        <v/>
      </c>
      <c r="D1267" s="93" t="inlineStr">
        <is>
          <t>네이버 쇼핑검색</t>
        </is>
      </c>
      <c r="E1267" s="93" t="inlineStr">
        <is>
          <t>토너</t>
        </is>
      </c>
      <c r="K1267" s="88" t="n">
        <v>29090</v>
      </c>
    </row>
    <row r="1268" hidden="1" customFormat="1" s="93">
      <c r="B1268" s="127" t="n">
        <v>43948</v>
      </c>
      <c r="C1268" s="93">
        <f>TEXT(B1268,"aaa")</f>
        <v/>
      </c>
      <c r="D1268" s="93" t="inlineStr">
        <is>
          <t>네이버 쇼핑검색</t>
        </is>
      </c>
      <c r="E1268" s="93" t="inlineStr">
        <is>
          <t>토너</t>
        </is>
      </c>
      <c r="K1268" s="88" t="n">
        <v>40950</v>
      </c>
    </row>
    <row r="1269" hidden="1" customFormat="1" s="93">
      <c r="B1269" s="127" t="n">
        <v>43949</v>
      </c>
      <c r="C1269" s="93">
        <f>TEXT(B1269,"aaa")</f>
        <v/>
      </c>
      <c r="D1269" s="93" t="inlineStr">
        <is>
          <t>네이버 쇼핑검색</t>
        </is>
      </c>
      <c r="E1269" s="93" t="inlineStr">
        <is>
          <t>토너</t>
        </is>
      </c>
      <c r="K1269" s="88" t="n">
        <v>28460</v>
      </c>
    </row>
    <row r="1270" hidden="1" customFormat="1" s="93">
      <c r="B1270" s="127" t="n">
        <v>43950</v>
      </c>
      <c r="C1270" s="93">
        <f>TEXT(B1270,"aaa")</f>
        <v/>
      </c>
      <c r="D1270" s="93" t="inlineStr">
        <is>
          <t>네이버 쇼핑검색</t>
        </is>
      </c>
      <c r="E1270" s="93" t="inlineStr">
        <is>
          <t>토너</t>
        </is>
      </c>
      <c r="K1270" s="88" t="n">
        <v>18630</v>
      </c>
    </row>
    <row r="1271" hidden="1" customFormat="1" s="93">
      <c r="B1271" s="127" t="n">
        <v>43951</v>
      </c>
      <c r="C1271" s="93">
        <f>TEXT(B1271,"aaa")</f>
        <v/>
      </c>
      <c r="D1271" s="93" t="inlineStr">
        <is>
          <t>네이버 쇼핑검색</t>
        </is>
      </c>
      <c r="E1271" s="93" t="inlineStr">
        <is>
          <t>토너</t>
        </is>
      </c>
      <c r="K1271" s="88" t="n">
        <v>28050</v>
      </c>
    </row>
    <row r="1272" hidden="1" customFormat="1" s="93">
      <c r="A1272" s="127" t="n"/>
      <c r="B1272" s="127" t="n">
        <v>43927</v>
      </c>
      <c r="C1272" s="93">
        <f>TEXT(B1272,"aaa")</f>
        <v/>
      </c>
      <c r="D1272" s="93" t="inlineStr">
        <is>
          <t>네이버 브랜드검색</t>
        </is>
      </c>
      <c r="E1272" s="93" t="inlineStr">
        <is>
          <t>토너</t>
        </is>
      </c>
      <c r="K1272" s="88" t="n">
        <v>40000</v>
      </c>
    </row>
    <row r="1273" hidden="1" customFormat="1" s="93">
      <c r="A1273" s="127" t="n"/>
      <c r="B1273" s="127" t="n">
        <v>43928</v>
      </c>
      <c r="C1273" s="93">
        <f>TEXT(B1273,"aaa")</f>
        <v/>
      </c>
      <c r="D1273" s="93" t="inlineStr">
        <is>
          <t>네이버 브랜드검색</t>
        </is>
      </c>
      <c r="E1273" s="93" t="inlineStr">
        <is>
          <t>토너</t>
        </is>
      </c>
      <c r="K1273" s="88" t="n">
        <v>40000</v>
      </c>
    </row>
    <row r="1274" hidden="1" customFormat="1" s="93">
      <c r="B1274" s="127" t="n">
        <v>43929</v>
      </c>
      <c r="C1274" s="93">
        <f>TEXT(B1274,"aaa")</f>
        <v/>
      </c>
      <c r="D1274" s="93" t="inlineStr">
        <is>
          <t>네이버 브랜드검색</t>
        </is>
      </c>
      <c r="E1274" s="93" t="inlineStr">
        <is>
          <t>토너</t>
        </is>
      </c>
      <c r="K1274" s="88" t="n">
        <v>40000</v>
      </c>
    </row>
    <row r="1275" hidden="1" customFormat="1" s="93">
      <c r="A1275" s="128" t="n"/>
      <c r="B1275" s="127" t="n">
        <v>43930</v>
      </c>
      <c r="C1275" s="93">
        <f>TEXT(B1275,"aaa")</f>
        <v/>
      </c>
      <c r="D1275" s="93" t="inlineStr">
        <is>
          <t>네이버 브랜드검색</t>
        </is>
      </c>
      <c r="E1275" s="93" t="inlineStr">
        <is>
          <t>토너</t>
        </is>
      </c>
      <c r="K1275" s="88" t="n">
        <v>40000</v>
      </c>
    </row>
    <row r="1276" hidden="1" customFormat="1" s="93">
      <c r="B1276" s="127" t="n">
        <v>43931</v>
      </c>
      <c r="C1276" s="93">
        <f>TEXT(B1276,"aaa")</f>
        <v/>
      </c>
      <c r="D1276" s="93" t="inlineStr">
        <is>
          <t>네이버 브랜드검색</t>
        </is>
      </c>
      <c r="E1276" s="93" t="inlineStr">
        <is>
          <t>토너</t>
        </is>
      </c>
      <c r="K1276" s="88" t="n">
        <v>40000</v>
      </c>
    </row>
    <row r="1277" hidden="1" customFormat="1" s="93">
      <c r="B1277" s="127" t="n">
        <v>43932</v>
      </c>
      <c r="C1277" s="93">
        <f>TEXT(B1277,"aaa")</f>
        <v/>
      </c>
      <c r="D1277" s="93" t="inlineStr">
        <is>
          <t>네이버 브랜드검색</t>
        </is>
      </c>
      <c r="E1277" s="93" t="inlineStr">
        <is>
          <t>토너</t>
        </is>
      </c>
      <c r="K1277" s="88" t="n">
        <v>40000</v>
      </c>
    </row>
    <row r="1278" hidden="1" customFormat="1" s="93">
      <c r="B1278" s="127" t="n">
        <v>43933</v>
      </c>
      <c r="C1278" s="93">
        <f>TEXT(B1278,"aaa")</f>
        <v/>
      </c>
      <c r="D1278" s="93" t="inlineStr">
        <is>
          <t>네이버 브랜드검색</t>
        </is>
      </c>
      <c r="E1278" s="93" t="inlineStr">
        <is>
          <t>토너</t>
        </is>
      </c>
      <c r="K1278" s="88" t="n">
        <v>40000</v>
      </c>
    </row>
    <row r="1279" hidden="1" customFormat="1" s="93">
      <c r="B1279" s="127" t="n">
        <v>43934</v>
      </c>
      <c r="C1279" s="93">
        <f>TEXT(B1279,"aaa")</f>
        <v/>
      </c>
      <c r="D1279" s="93" t="inlineStr">
        <is>
          <t>네이버 브랜드검색</t>
        </is>
      </c>
      <c r="E1279" s="93" t="inlineStr">
        <is>
          <t>토너</t>
        </is>
      </c>
      <c r="K1279" s="88" t="n">
        <v>40000</v>
      </c>
    </row>
    <row r="1280" hidden="1" customFormat="1" s="93">
      <c r="B1280" s="127" t="n">
        <v>43935</v>
      </c>
      <c r="C1280" s="93">
        <f>TEXT(B1280,"aaa")</f>
        <v/>
      </c>
      <c r="D1280" s="93" t="inlineStr">
        <is>
          <t>네이버 브랜드검색</t>
        </is>
      </c>
      <c r="E1280" s="93" t="inlineStr">
        <is>
          <t>토너</t>
        </is>
      </c>
      <c r="K1280" s="88" t="n">
        <v>40000</v>
      </c>
    </row>
    <row r="1281" hidden="1" customFormat="1" s="93">
      <c r="B1281" s="127" t="n">
        <v>43936</v>
      </c>
      <c r="C1281" s="93">
        <f>TEXT(B1281,"aaa")</f>
        <v/>
      </c>
      <c r="D1281" s="93" t="inlineStr">
        <is>
          <t>네이버 브랜드검색</t>
        </is>
      </c>
      <c r="E1281" s="93" t="inlineStr">
        <is>
          <t>토너</t>
        </is>
      </c>
      <c r="K1281" s="88" t="n">
        <v>40000</v>
      </c>
    </row>
    <row r="1282" hidden="1" customFormat="1" s="93">
      <c r="B1282" s="127" t="n">
        <v>43937</v>
      </c>
      <c r="C1282" s="93">
        <f>TEXT(B1282,"aaa")</f>
        <v/>
      </c>
      <c r="D1282" s="93" t="inlineStr">
        <is>
          <t>네이버 브랜드검색</t>
        </is>
      </c>
      <c r="E1282" s="93" t="inlineStr">
        <is>
          <t>토너</t>
        </is>
      </c>
      <c r="K1282" s="88" t="n">
        <v>40000</v>
      </c>
    </row>
    <row r="1283" hidden="1" customFormat="1" s="93">
      <c r="B1283" s="127" t="n">
        <v>43938</v>
      </c>
      <c r="C1283" s="93">
        <f>TEXT(B1283,"aaa")</f>
        <v/>
      </c>
      <c r="D1283" s="93" t="inlineStr">
        <is>
          <t>네이버 브랜드검색</t>
        </is>
      </c>
      <c r="E1283" s="93" t="inlineStr">
        <is>
          <t>토너</t>
        </is>
      </c>
      <c r="K1283" s="88" t="n">
        <v>40000</v>
      </c>
    </row>
    <row r="1284" hidden="1" customFormat="1" s="93">
      <c r="B1284" s="127" t="n">
        <v>43939</v>
      </c>
      <c r="C1284" s="93">
        <f>TEXT(B1284,"aaa")</f>
        <v/>
      </c>
      <c r="D1284" s="93" t="inlineStr">
        <is>
          <t>네이버 브랜드검색</t>
        </is>
      </c>
      <c r="E1284" s="93" t="inlineStr">
        <is>
          <t>토너</t>
        </is>
      </c>
      <c r="K1284" s="88" t="n">
        <v>40000</v>
      </c>
    </row>
    <row r="1285" hidden="1" customFormat="1" s="93">
      <c r="B1285" s="127" t="n">
        <v>43940</v>
      </c>
      <c r="C1285" s="93">
        <f>TEXT(B1285,"aaa")</f>
        <v/>
      </c>
      <c r="D1285" s="93" t="inlineStr">
        <is>
          <t>네이버 브랜드검색</t>
        </is>
      </c>
      <c r="E1285" s="93" t="inlineStr">
        <is>
          <t>토너</t>
        </is>
      </c>
      <c r="K1285" s="88" t="n">
        <v>40000</v>
      </c>
    </row>
    <row r="1286" hidden="1" customFormat="1" s="93">
      <c r="B1286" s="127" t="n">
        <v>43941</v>
      </c>
      <c r="C1286" s="93">
        <f>TEXT(B1286,"aaa")</f>
        <v/>
      </c>
      <c r="D1286" s="93" t="inlineStr">
        <is>
          <t>네이버 브랜드검색</t>
        </is>
      </c>
      <c r="E1286" s="93" t="inlineStr">
        <is>
          <t>토너</t>
        </is>
      </c>
      <c r="K1286" s="88" t="n">
        <v>40000</v>
      </c>
    </row>
    <row r="1287" hidden="1" customFormat="1" s="93">
      <c r="B1287" s="127" t="n">
        <v>43942</v>
      </c>
      <c r="C1287" s="93">
        <f>TEXT(B1287,"aaa")</f>
        <v/>
      </c>
      <c r="D1287" s="93" t="inlineStr">
        <is>
          <t>네이버 브랜드검색</t>
        </is>
      </c>
      <c r="E1287" s="93" t="inlineStr">
        <is>
          <t>토너</t>
        </is>
      </c>
      <c r="K1287" s="88" t="n">
        <v>40000</v>
      </c>
    </row>
    <row r="1288" hidden="1" customFormat="1" s="93">
      <c r="B1288" s="127" t="n">
        <v>43943</v>
      </c>
      <c r="C1288" s="93">
        <f>TEXT(B1288,"aaa")</f>
        <v/>
      </c>
      <c r="D1288" s="93" t="inlineStr">
        <is>
          <t>네이버 브랜드검색</t>
        </is>
      </c>
      <c r="E1288" s="93" t="inlineStr">
        <is>
          <t>토너</t>
        </is>
      </c>
      <c r="K1288" s="88" t="n">
        <v>40000</v>
      </c>
    </row>
    <row r="1289" hidden="1" customFormat="1" s="93">
      <c r="B1289" s="127" t="n">
        <v>43944</v>
      </c>
      <c r="C1289" s="93">
        <f>TEXT(B1289,"aaa")</f>
        <v/>
      </c>
      <c r="D1289" s="93" t="inlineStr">
        <is>
          <t>네이버 브랜드검색</t>
        </is>
      </c>
      <c r="E1289" s="93" t="inlineStr">
        <is>
          <t>토너</t>
        </is>
      </c>
      <c r="K1289" s="88" t="n">
        <v>40000</v>
      </c>
    </row>
    <row r="1290" hidden="1" customFormat="1" s="93">
      <c r="B1290" s="127" t="n">
        <v>43945</v>
      </c>
      <c r="C1290" s="93">
        <f>TEXT(B1290,"aaa")</f>
        <v/>
      </c>
      <c r="D1290" s="93" t="inlineStr">
        <is>
          <t>네이버 브랜드검색</t>
        </is>
      </c>
      <c r="E1290" s="93" t="inlineStr">
        <is>
          <t>토너</t>
        </is>
      </c>
      <c r="K1290" s="88" t="n">
        <v>40000</v>
      </c>
    </row>
    <row r="1291" hidden="1" customFormat="1" s="93">
      <c r="B1291" s="127" t="n">
        <v>43946</v>
      </c>
      <c r="C1291" s="93">
        <f>TEXT(B1291,"aaa")</f>
        <v/>
      </c>
      <c r="D1291" s="93" t="inlineStr">
        <is>
          <t>네이버 브랜드검색</t>
        </is>
      </c>
      <c r="E1291" s="93" t="inlineStr">
        <is>
          <t>토너</t>
        </is>
      </c>
      <c r="K1291" s="88" t="n">
        <v>40000</v>
      </c>
    </row>
    <row r="1292" hidden="1" customFormat="1" s="93">
      <c r="B1292" s="127" t="n">
        <v>43947</v>
      </c>
      <c r="C1292" s="93">
        <f>TEXT(B1292,"aaa")</f>
        <v/>
      </c>
      <c r="D1292" s="93" t="inlineStr">
        <is>
          <t>네이버 브랜드검색</t>
        </is>
      </c>
      <c r="E1292" s="93" t="inlineStr">
        <is>
          <t>토너</t>
        </is>
      </c>
      <c r="K1292" s="88" t="n">
        <v>40000</v>
      </c>
    </row>
    <row r="1293" hidden="1" customFormat="1" s="93">
      <c r="B1293" s="127" t="n">
        <v>43948</v>
      </c>
      <c r="C1293" s="93">
        <f>TEXT(B1293,"aaa")</f>
        <v/>
      </c>
      <c r="D1293" s="93" t="inlineStr">
        <is>
          <t>네이버 브랜드검색</t>
        </is>
      </c>
      <c r="E1293" s="93" t="inlineStr">
        <is>
          <t>토너</t>
        </is>
      </c>
      <c r="K1293" s="88" t="n">
        <v>40000</v>
      </c>
    </row>
    <row r="1294" hidden="1" customFormat="1" s="93">
      <c r="B1294" s="127" t="n">
        <v>43949</v>
      </c>
      <c r="C1294" s="93">
        <f>TEXT(B1294,"aaa")</f>
        <v/>
      </c>
      <c r="D1294" s="93" t="inlineStr">
        <is>
          <t>네이버 브랜드검색</t>
        </is>
      </c>
      <c r="E1294" s="93" t="inlineStr">
        <is>
          <t>토너</t>
        </is>
      </c>
      <c r="K1294" s="88" t="n">
        <v>40000</v>
      </c>
    </row>
    <row r="1295" hidden="1" customFormat="1" s="93">
      <c r="B1295" s="127" t="n">
        <v>43950</v>
      </c>
      <c r="C1295" s="93">
        <f>TEXT(B1295,"aaa")</f>
        <v/>
      </c>
      <c r="D1295" s="93" t="inlineStr">
        <is>
          <t>네이버 브랜드검색</t>
        </is>
      </c>
      <c r="E1295" s="93" t="inlineStr">
        <is>
          <t>토너</t>
        </is>
      </c>
      <c r="K1295" s="88" t="n">
        <v>40000</v>
      </c>
    </row>
    <row r="1296" hidden="1" customFormat="1" s="93">
      <c r="B1296" s="127" t="n">
        <v>43951</v>
      </c>
      <c r="C1296" s="93">
        <f>TEXT(B1296,"aaa")</f>
        <v/>
      </c>
      <c r="D1296" s="93" t="inlineStr">
        <is>
          <t>네이버 브랜드검색</t>
        </is>
      </c>
      <c r="E1296" s="93" t="inlineStr">
        <is>
          <t>토너</t>
        </is>
      </c>
      <c r="K1296" s="88" t="n">
        <v>40000</v>
      </c>
    </row>
    <row r="1297" customFormat="1" s="93">
      <c r="B1297" s="127" t="n">
        <v>43927</v>
      </c>
      <c r="C1297" s="93">
        <f>TEXT(B1297,"aaa")</f>
        <v/>
      </c>
      <c r="D1297" s="93" t="inlineStr">
        <is>
          <t>카카오광고</t>
        </is>
      </c>
      <c r="E1297" s="93" t="inlineStr">
        <is>
          <t>토너</t>
        </is>
      </c>
      <c r="K1297" s="88" t="n">
        <v>6859.999999999999</v>
      </c>
    </row>
    <row r="1298" customFormat="1" s="93">
      <c r="B1298" s="127" t="n">
        <v>43928</v>
      </c>
      <c r="C1298" s="93">
        <f>TEXT(B1298,"aaa")</f>
        <v/>
      </c>
      <c r="D1298" s="93" t="inlineStr">
        <is>
          <t>카카오광고</t>
        </is>
      </c>
      <c r="E1298" s="93" t="inlineStr">
        <is>
          <t>토너</t>
        </is>
      </c>
      <c r="K1298" s="88" t="n">
        <v>7759.999999999999</v>
      </c>
    </row>
    <row r="1299" customFormat="1" s="93">
      <c r="B1299" s="127" t="n">
        <v>43929</v>
      </c>
      <c r="C1299" s="93">
        <f>TEXT(B1299,"aaa")</f>
        <v/>
      </c>
      <c r="D1299" s="93" t="inlineStr">
        <is>
          <t>카카오광고</t>
        </is>
      </c>
      <c r="E1299" s="93" t="inlineStr">
        <is>
          <t>토너</t>
        </is>
      </c>
      <c r="K1299" s="88" t="n">
        <v>7529.999999999999</v>
      </c>
    </row>
    <row r="1300" customFormat="1" s="93">
      <c r="B1300" s="127" t="n">
        <v>43930</v>
      </c>
      <c r="C1300" s="93">
        <f>TEXT(B1300,"aaa")</f>
        <v/>
      </c>
      <c r="D1300" s="93" t="inlineStr">
        <is>
          <t>카카오광고</t>
        </is>
      </c>
      <c r="E1300" s="93" t="inlineStr">
        <is>
          <t>토너</t>
        </is>
      </c>
      <c r="K1300" s="88" t="n">
        <v>10720</v>
      </c>
    </row>
    <row r="1301" customFormat="1" s="93">
      <c r="B1301" s="127" t="n">
        <v>43931</v>
      </c>
      <c r="C1301" s="93">
        <f>TEXT(B1301,"aaa")</f>
        <v/>
      </c>
      <c r="D1301" s="93" t="inlineStr">
        <is>
          <t>카카오광고</t>
        </is>
      </c>
      <c r="E1301" s="93" t="inlineStr">
        <is>
          <t>토너</t>
        </is>
      </c>
      <c r="K1301" s="88" t="n">
        <v>10150</v>
      </c>
    </row>
    <row r="1302" customFormat="1" s="93">
      <c r="B1302" s="127" t="n">
        <v>43932</v>
      </c>
      <c r="C1302" s="93">
        <f>TEXT(B1302,"aaa")</f>
        <v/>
      </c>
      <c r="D1302" s="93" t="inlineStr">
        <is>
          <t>카카오광고</t>
        </is>
      </c>
      <c r="E1302" s="93" t="inlineStr">
        <is>
          <t>토너</t>
        </is>
      </c>
      <c r="K1302" s="88" t="n">
        <v>10890</v>
      </c>
    </row>
    <row r="1303" customFormat="1" s="93">
      <c r="B1303" s="127" t="n">
        <v>43933</v>
      </c>
      <c r="C1303" s="93">
        <f>TEXT(B1303,"aaa")</f>
        <v/>
      </c>
      <c r="D1303" s="93" t="inlineStr">
        <is>
          <t>카카오광고</t>
        </is>
      </c>
      <c r="E1303" s="93" t="inlineStr">
        <is>
          <t>토너</t>
        </is>
      </c>
      <c r="K1303" s="88" t="n">
        <v>5659.999999999999</v>
      </c>
    </row>
    <row r="1304" customFormat="1" s="93">
      <c r="B1304" s="127" t="n">
        <v>43934</v>
      </c>
      <c r="C1304" s="93">
        <f>TEXT(B1304,"aaa")</f>
        <v/>
      </c>
      <c r="D1304" s="93" t="inlineStr">
        <is>
          <t>카카오광고</t>
        </is>
      </c>
      <c r="E1304" s="93" t="inlineStr">
        <is>
          <t>토너</t>
        </is>
      </c>
      <c r="K1304" s="88" t="n">
        <v>8320</v>
      </c>
    </row>
    <row r="1305" customFormat="1" s="93">
      <c r="B1305" s="127" t="n">
        <v>43935</v>
      </c>
      <c r="C1305" s="93">
        <f>TEXT(B1305,"aaa")</f>
        <v/>
      </c>
      <c r="D1305" s="93" t="inlineStr">
        <is>
          <t>카카오광고</t>
        </is>
      </c>
      <c r="E1305" s="93" t="inlineStr">
        <is>
          <t>토너</t>
        </is>
      </c>
      <c r="K1305" s="88" t="n">
        <v>9260</v>
      </c>
    </row>
    <row r="1306" customFormat="1" s="93">
      <c r="B1306" s="127" t="n">
        <v>43936</v>
      </c>
      <c r="C1306" s="93">
        <f>TEXT(B1306,"aaa")</f>
        <v/>
      </c>
      <c r="D1306" s="93" t="inlineStr">
        <is>
          <t>카카오광고</t>
        </is>
      </c>
      <c r="E1306" s="93" t="inlineStr">
        <is>
          <t>토너</t>
        </is>
      </c>
      <c r="K1306" s="88" t="n">
        <v>6989.999999999999</v>
      </c>
    </row>
    <row r="1307" customFormat="1" s="93">
      <c r="B1307" s="127" t="n">
        <v>43937</v>
      </c>
      <c r="C1307" s="93">
        <f>TEXT(B1307,"aaa")</f>
        <v/>
      </c>
      <c r="D1307" s="93" t="inlineStr">
        <is>
          <t>카카오광고</t>
        </is>
      </c>
      <c r="E1307" s="93" t="inlineStr">
        <is>
          <t>토너</t>
        </is>
      </c>
      <c r="K1307" s="88" t="n">
        <v>5879.999999999999</v>
      </c>
    </row>
    <row r="1308" customFormat="1" s="93">
      <c r="B1308" s="127" t="n">
        <v>43938</v>
      </c>
      <c r="C1308" s="93">
        <f>TEXT(B1308,"aaa")</f>
        <v/>
      </c>
      <c r="D1308" s="93" t="inlineStr">
        <is>
          <t>카카오광고</t>
        </is>
      </c>
      <c r="E1308" s="93" t="inlineStr">
        <is>
          <t>토너</t>
        </is>
      </c>
      <c r="K1308" s="88" t="n">
        <v>16930</v>
      </c>
    </row>
    <row r="1309" customFormat="1" s="93">
      <c r="B1309" s="127" t="n">
        <v>43939</v>
      </c>
      <c r="C1309" s="93">
        <f>TEXT(B1309,"aaa")</f>
        <v/>
      </c>
      <c r="D1309" s="93" t="inlineStr">
        <is>
          <t>카카오광고</t>
        </is>
      </c>
      <c r="E1309" s="93" t="inlineStr">
        <is>
          <t>토너</t>
        </is>
      </c>
      <c r="K1309" s="88" t="n">
        <v>6789.999999999999</v>
      </c>
    </row>
    <row r="1310" customFormat="1" s="93">
      <c r="B1310" s="127" t="n">
        <v>43940</v>
      </c>
      <c r="C1310" s="93">
        <f>TEXT(B1310,"aaa")</f>
        <v/>
      </c>
      <c r="D1310" s="93" t="inlineStr">
        <is>
          <t>카카오광고</t>
        </is>
      </c>
      <c r="E1310" s="93" t="inlineStr">
        <is>
          <t>토너</t>
        </is>
      </c>
      <c r="K1310" s="88" t="n">
        <v>13110</v>
      </c>
    </row>
    <row r="1311" customFormat="1" s="93">
      <c r="B1311" s="127" t="n">
        <v>43941</v>
      </c>
      <c r="C1311" s="93">
        <f>TEXT(B1311,"aaa")</f>
        <v/>
      </c>
      <c r="D1311" s="93" t="inlineStr">
        <is>
          <t>카카오광고</t>
        </is>
      </c>
      <c r="E1311" s="93" t="inlineStr">
        <is>
          <t>토너</t>
        </is>
      </c>
      <c r="K1311" s="88" t="n">
        <v>8570</v>
      </c>
    </row>
    <row r="1312" customFormat="1" s="93">
      <c r="B1312" s="127" t="n">
        <v>43942</v>
      </c>
      <c r="C1312" s="93">
        <f>TEXT(B1312,"aaa")</f>
        <v/>
      </c>
      <c r="D1312" s="93" t="inlineStr">
        <is>
          <t>카카오광고</t>
        </is>
      </c>
      <c r="E1312" s="93" t="inlineStr">
        <is>
          <t>토너</t>
        </is>
      </c>
      <c r="K1312" s="88" t="n">
        <v>10830</v>
      </c>
    </row>
    <row r="1313" customFormat="1" s="93">
      <c r="B1313" s="127" t="n">
        <v>43944</v>
      </c>
      <c r="C1313" s="93">
        <f>TEXT(B1313,"aaa")</f>
        <v/>
      </c>
      <c r="D1313" s="93" t="inlineStr">
        <is>
          <t>카카오광고</t>
        </is>
      </c>
      <c r="E1313" s="93" t="inlineStr">
        <is>
          <t>토너</t>
        </is>
      </c>
      <c r="K1313" s="88" t="n">
        <v>12590</v>
      </c>
    </row>
    <row r="1314" customFormat="1" s="93">
      <c r="B1314" s="127" t="n">
        <v>43945</v>
      </c>
      <c r="C1314" s="93">
        <f>TEXT(B1314,"aaa")</f>
        <v/>
      </c>
      <c r="D1314" s="93" t="inlineStr">
        <is>
          <t>카카오광고</t>
        </is>
      </c>
      <c r="E1314" s="93" t="inlineStr">
        <is>
          <t>토너</t>
        </is>
      </c>
      <c r="K1314" s="88" t="n">
        <v>12960</v>
      </c>
    </row>
    <row r="1315" customFormat="1" s="93">
      <c r="B1315" s="127" t="n">
        <v>43946</v>
      </c>
      <c r="C1315" s="93">
        <f>TEXT(B1315,"aaa")</f>
        <v/>
      </c>
      <c r="D1315" s="93" t="inlineStr">
        <is>
          <t>카카오광고</t>
        </is>
      </c>
      <c r="E1315" s="93" t="inlineStr">
        <is>
          <t>토너</t>
        </is>
      </c>
      <c r="K1315" s="88" t="n">
        <v>12310</v>
      </c>
    </row>
    <row r="1316" customFormat="1" s="93">
      <c r="B1316" s="127" t="n">
        <v>43947</v>
      </c>
      <c r="C1316" s="93">
        <f>TEXT(B1316,"aaa")</f>
        <v/>
      </c>
      <c r="D1316" s="93" t="inlineStr">
        <is>
          <t>카카오광고</t>
        </is>
      </c>
      <c r="E1316" s="93" t="inlineStr">
        <is>
          <t>토너</t>
        </is>
      </c>
      <c r="K1316" s="88" t="n">
        <v>11640</v>
      </c>
    </row>
    <row r="1317" customFormat="1" s="93">
      <c r="B1317" s="127" t="n">
        <v>43948</v>
      </c>
      <c r="C1317" s="93">
        <f>TEXT(B1317,"aaa")</f>
        <v/>
      </c>
      <c r="D1317" s="93" t="inlineStr">
        <is>
          <t>카카오광고</t>
        </is>
      </c>
      <c r="E1317" s="93" t="inlineStr">
        <is>
          <t>토너</t>
        </is>
      </c>
      <c r="K1317" s="88" t="n">
        <v>13150</v>
      </c>
    </row>
    <row r="1318" customFormat="1" s="93">
      <c r="B1318" s="127" t="n">
        <v>43949</v>
      </c>
      <c r="C1318" s="93">
        <f>TEXT(B1318,"aaa")</f>
        <v/>
      </c>
      <c r="D1318" s="93" t="inlineStr">
        <is>
          <t>카카오광고</t>
        </is>
      </c>
      <c r="E1318" s="93" t="inlineStr">
        <is>
          <t>토너</t>
        </is>
      </c>
      <c r="K1318" s="88" t="n">
        <v>13320</v>
      </c>
    </row>
    <row r="1319" customFormat="1" s="93">
      <c r="B1319" s="127" t="n">
        <v>43950</v>
      </c>
      <c r="C1319" s="93">
        <f>TEXT(B1319,"aaa")</f>
        <v/>
      </c>
      <c r="D1319" s="93" t="inlineStr">
        <is>
          <t>카카오광고</t>
        </is>
      </c>
      <c r="E1319" s="93" t="inlineStr">
        <is>
          <t>토너</t>
        </is>
      </c>
      <c r="K1319" s="88" t="n">
        <v>4450</v>
      </c>
    </row>
    <row r="1320" customFormat="1" s="93">
      <c r="B1320" s="127" t="n">
        <v>43951</v>
      </c>
      <c r="C1320" s="93">
        <f>TEXT(B1320,"aaa")</f>
        <v/>
      </c>
      <c r="D1320" s="93" t="inlineStr">
        <is>
          <t>카카오광고</t>
        </is>
      </c>
      <c r="E1320" s="93" t="inlineStr">
        <is>
          <t>토너</t>
        </is>
      </c>
      <c r="K1320" s="88" t="n">
        <v>4320</v>
      </c>
    </row>
    <row r="1321" hidden="1" customFormat="1" s="93">
      <c r="B1321" s="127" t="n">
        <v>43927</v>
      </c>
      <c r="C1321" s="93">
        <f>TEXT(B1321,"aaa")</f>
        <v/>
      </c>
      <c r="D1321" s="93" t="inlineStr">
        <is>
          <t>네이버 GFA</t>
        </is>
      </c>
      <c r="E1321" s="93" t="inlineStr">
        <is>
          <t>토너</t>
        </is>
      </c>
      <c r="K1321" s="88" t="n">
        <v>428873.6363636364</v>
      </c>
    </row>
    <row r="1322" hidden="1" customFormat="1" s="93">
      <c r="B1322" s="127" t="n">
        <v>43928</v>
      </c>
      <c r="C1322" s="93">
        <f>TEXT(B1322,"aaa")</f>
        <v/>
      </c>
      <c r="D1322" s="93" t="inlineStr">
        <is>
          <t>네이버 GFA</t>
        </is>
      </c>
      <c r="E1322" s="93" t="inlineStr">
        <is>
          <t>토너</t>
        </is>
      </c>
      <c r="K1322" s="88" t="n">
        <v>494276.3636363636</v>
      </c>
    </row>
    <row r="1323" hidden="1" customFormat="1" s="93">
      <c r="B1323" s="127" t="n">
        <v>43929</v>
      </c>
      <c r="C1323" s="93">
        <f>TEXT(B1323,"aaa")</f>
        <v/>
      </c>
      <c r="D1323" s="93" t="inlineStr">
        <is>
          <t>네이버 GFA</t>
        </is>
      </c>
      <c r="E1323" s="93" t="inlineStr">
        <is>
          <t>토너</t>
        </is>
      </c>
      <c r="K1323" s="88" t="n">
        <v>372426.3636363636</v>
      </c>
    </row>
    <row r="1324" hidden="1" customFormat="1" s="93">
      <c r="B1324" s="127" t="n">
        <v>43930</v>
      </c>
      <c r="C1324" s="93">
        <f>TEXT(B1324,"aaa")</f>
        <v/>
      </c>
      <c r="D1324" s="93" t="inlineStr">
        <is>
          <t>네이버 GFA</t>
        </is>
      </c>
      <c r="E1324" s="93" t="inlineStr">
        <is>
          <t>토너</t>
        </is>
      </c>
      <c r="K1324" s="88" t="n">
        <v>312596.3636363636</v>
      </c>
    </row>
    <row r="1325" hidden="1" customFormat="1" s="93">
      <c r="B1325" s="127" t="n">
        <v>43931</v>
      </c>
      <c r="C1325" s="93">
        <f>TEXT(B1325,"aaa")</f>
        <v/>
      </c>
      <c r="D1325" s="93" t="inlineStr">
        <is>
          <t>네이버 GFA</t>
        </is>
      </c>
      <c r="E1325" s="93" t="inlineStr">
        <is>
          <t>토너</t>
        </is>
      </c>
      <c r="K1325" s="88" t="n">
        <v>454718.1818181818</v>
      </c>
    </row>
    <row r="1326" hidden="1" customFormat="1" s="93">
      <c r="B1326" s="127" t="n">
        <v>43934</v>
      </c>
      <c r="C1326" s="93">
        <f>TEXT(B1326,"aaa")</f>
        <v/>
      </c>
      <c r="D1326" s="93" t="inlineStr">
        <is>
          <t>네이버 GFA</t>
        </is>
      </c>
      <c r="E1326" s="93" t="inlineStr">
        <is>
          <t>토너</t>
        </is>
      </c>
      <c r="K1326" s="88" t="n">
        <v>528575.4545454545</v>
      </c>
    </row>
    <row r="1327" hidden="1" customFormat="1" s="93">
      <c r="B1327" s="127" t="n">
        <v>43935</v>
      </c>
      <c r="C1327" s="93">
        <f>TEXT(B1327,"aaa")</f>
        <v/>
      </c>
      <c r="D1327" s="93" t="inlineStr">
        <is>
          <t>네이버 GFA</t>
        </is>
      </c>
      <c r="E1327" s="93" t="inlineStr">
        <is>
          <t>토너</t>
        </is>
      </c>
      <c r="K1327" s="88" t="n">
        <v>534620</v>
      </c>
    </row>
    <row r="1328" hidden="1" customFormat="1" s="93">
      <c r="B1328" s="127" t="n">
        <v>43937</v>
      </c>
      <c r="C1328" s="93">
        <f>TEXT(B1328,"aaa")</f>
        <v/>
      </c>
      <c r="D1328" s="93" t="inlineStr">
        <is>
          <t>네이버 GFA</t>
        </is>
      </c>
      <c r="E1328" s="93" t="inlineStr">
        <is>
          <t>토너</t>
        </is>
      </c>
      <c r="K1328" s="88" t="n">
        <v>178296.3636363636</v>
      </c>
    </row>
    <row r="1329" hidden="1" customFormat="1" s="93">
      <c r="B1329" s="127" t="n">
        <v>43938</v>
      </c>
      <c r="C1329" s="93">
        <f>TEXT(B1329,"aaa")</f>
        <v/>
      </c>
      <c r="D1329" s="93" t="inlineStr">
        <is>
          <t>네이버 GFA</t>
        </is>
      </c>
      <c r="E1329" s="93" t="inlineStr">
        <is>
          <t>토너</t>
        </is>
      </c>
      <c r="K1329" s="88" t="n">
        <v>315627.2727272727</v>
      </c>
    </row>
    <row r="1330" hidden="1" customFormat="1" s="93">
      <c r="B1330" s="127" t="n">
        <v>43941</v>
      </c>
      <c r="C1330" s="93">
        <f>TEXT(B1330,"aaa")</f>
        <v/>
      </c>
      <c r="D1330" s="93" t="inlineStr">
        <is>
          <t>네이버 GFA</t>
        </is>
      </c>
      <c r="E1330" s="93" t="inlineStr">
        <is>
          <t>토너</t>
        </is>
      </c>
      <c r="K1330" s="88" t="n">
        <v>225719.0909090909</v>
      </c>
    </row>
    <row r="1331" hidden="1" customFormat="1" s="93">
      <c r="B1331" s="127" t="n">
        <v>43942</v>
      </c>
      <c r="C1331" s="93">
        <f>TEXT(B1331,"aaa")</f>
        <v/>
      </c>
      <c r="D1331" s="93" t="inlineStr">
        <is>
          <t>네이버 GFA</t>
        </is>
      </c>
      <c r="E1331" s="93" t="inlineStr">
        <is>
          <t>토너</t>
        </is>
      </c>
      <c r="K1331" s="88" t="n">
        <v>202246.3636363636</v>
      </c>
    </row>
    <row r="1332" hidden="1" customFormat="1" s="93">
      <c r="B1332" s="127" t="n">
        <v>43943</v>
      </c>
      <c r="C1332" s="93">
        <f>TEXT(B1332,"aaa")</f>
        <v/>
      </c>
      <c r="D1332" s="93" t="inlineStr">
        <is>
          <t>네이버 GFA</t>
        </is>
      </c>
      <c r="E1332" s="93" t="inlineStr">
        <is>
          <t>토너</t>
        </is>
      </c>
      <c r="K1332" s="88" t="n">
        <v>90146.36363636363</v>
      </c>
    </row>
    <row r="1333" hidden="1" customFormat="1" s="93">
      <c r="B1333" s="127" t="n">
        <v>43944</v>
      </c>
      <c r="C1333" s="93">
        <f>TEXT(B1333,"aaa")</f>
        <v/>
      </c>
      <c r="D1333" s="93" t="inlineStr">
        <is>
          <t>네이버 GFA</t>
        </is>
      </c>
      <c r="E1333" s="93" t="inlineStr">
        <is>
          <t>토너</t>
        </is>
      </c>
      <c r="K1333" s="88" t="n">
        <v>96320.90909090909</v>
      </c>
    </row>
    <row r="1334" hidden="1" customFormat="1" s="93">
      <c r="B1334" s="127" t="n">
        <v>43945</v>
      </c>
      <c r="C1334" s="93">
        <f>TEXT(B1334,"aaa")</f>
        <v/>
      </c>
      <c r="D1334" s="93" t="inlineStr">
        <is>
          <t>네이버 GFA</t>
        </is>
      </c>
      <c r="E1334" s="93" t="inlineStr">
        <is>
          <t>토너</t>
        </is>
      </c>
      <c r="K1334" s="88" t="n">
        <v>136253.6363636364</v>
      </c>
    </row>
    <row r="1335" hidden="1" customFormat="1" s="93">
      <c r="B1335" s="127" t="n">
        <v>43946</v>
      </c>
      <c r="C1335" s="93">
        <f>TEXT(B1335,"aaa")</f>
        <v/>
      </c>
      <c r="D1335" s="93" t="inlineStr">
        <is>
          <t>네이버 GFA</t>
        </is>
      </c>
      <c r="E1335" s="93" t="inlineStr">
        <is>
          <t>토너</t>
        </is>
      </c>
      <c r="K1335" s="88" t="n">
        <v>146149.0909090909</v>
      </c>
    </row>
    <row r="1336" hidden="1" customFormat="1" s="93">
      <c r="B1336" s="127" t="n">
        <v>43947</v>
      </c>
      <c r="C1336" s="93">
        <f>TEXT(B1336,"aaa")</f>
        <v/>
      </c>
      <c r="D1336" s="93" t="inlineStr">
        <is>
          <t>네이버 GFA</t>
        </is>
      </c>
      <c r="E1336" s="93" t="inlineStr">
        <is>
          <t>토너</t>
        </is>
      </c>
      <c r="G1336" s="4" t="n"/>
      <c r="K1336" s="88" t="n">
        <v>139627.2727272727</v>
      </c>
    </row>
    <row r="1337" hidden="1" customFormat="1" s="93">
      <c r="B1337" s="127" t="n">
        <v>43948</v>
      </c>
      <c r="C1337" s="93">
        <f>TEXT(B1337,"aaa")</f>
        <v/>
      </c>
      <c r="D1337" s="93" t="inlineStr">
        <is>
          <t>네이버 GFA</t>
        </is>
      </c>
      <c r="E1337" s="93" t="inlineStr">
        <is>
          <t>토너</t>
        </is>
      </c>
      <c r="G1337" s="4" t="n"/>
      <c r="K1337" s="88" t="n">
        <v>134183.6363636364</v>
      </c>
    </row>
    <row r="1338" hidden="1" customFormat="1" s="93">
      <c r="B1338" s="127" t="n">
        <v>43949</v>
      </c>
      <c r="C1338" s="93">
        <f>TEXT(B1338,"aaa")</f>
        <v/>
      </c>
      <c r="D1338" s="93" t="inlineStr">
        <is>
          <t>네이버 GFA</t>
        </is>
      </c>
      <c r="E1338" s="93" t="inlineStr">
        <is>
          <t>토너</t>
        </is>
      </c>
      <c r="G1338" s="4" t="n"/>
      <c r="K1338" s="88" t="n">
        <v>157556.3636363636</v>
      </c>
    </row>
    <row r="1339" hidden="1" customFormat="1" s="93">
      <c r="B1339" s="127" t="n">
        <v>43950</v>
      </c>
      <c r="C1339" s="93">
        <f>TEXT(B1339,"aaa")</f>
        <v/>
      </c>
      <c r="D1339" s="93" t="inlineStr">
        <is>
          <t>네이버 GFA</t>
        </is>
      </c>
      <c r="E1339" s="93" t="inlineStr">
        <is>
          <t>토너</t>
        </is>
      </c>
      <c r="G1339" s="4" t="n"/>
      <c r="K1339" s="88" t="n">
        <v>332770</v>
      </c>
    </row>
    <row r="1340" hidden="1" customFormat="1" s="93">
      <c r="B1340" s="127" t="n">
        <v>43951</v>
      </c>
      <c r="C1340" s="93">
        <f>TEXT(B1340,"aaa")</f>
        <v/>
      </c>
      <c r="D1340" s="93" t="inlineStr">
        <is>
          <t>네이버 GFA</t>
        </is>
      </c>
      <c r="E1340" s="93" t="inlineStr">
        <is>
          <t>토너</t>
        </is>
      </c>
      <c r="G1340" s="4" t="n"/>
      <c r="K1340" s="88" t="n">
        <v>253.6363636363636</v>
      </c>
    </row>
    <row r="1341" hidden="1" customFormat="1" s="93">
      <c r="B1341" s="127" t="n">
        <v>43934</v>
      </c>
      <c r="C1341" s="93">
        <f>TEXT(B1341,"aaa")</f>
        <v/>
      </c>
      <c r="D1341" s="93" t="inlineStr">
        <is>
          <t>카카오톡 메시지</t>
        </is>
      </c>
      <c r="E1341" s="93" t="inlineStr">
        <is>
          <t>앰플</t>
        </is>
      </c>
      <c r="G1341" s="4" t="n"/>
      <c r="K1341" s="88">
        <f>10242*15</f>
        <v/>
      </c>
    </row>
    <row r="1342" hidden="1" customFormat="1" s="93">
      <c r="B1342" s="127" t="n">
        <v>43935</v>
      </c>
      <c r="C1342" s="93">
        <f>TEXT(B1342,"aaa")</f>
        <v/>
      </c>
      <c r="D1342" s="93" t="inlineStr">
        <is>
          <t>카카오톡 메시지</t>
        </is>
      </c>
      <c r="E1342" s="93" t="inlineStr">
        <is>
          <t>앰플</t>
        </is>
      </c>
      <c r="G1342" s="4" t="n"/>
      <c r="K1342" s="88">
        <f>10196*15</f>
        <v/>
      </c>
    </row>
    <row r="1343" hidden="1" customFormat="1" s="93">
      <c r="B1343" s="127" t="n">
        <v>43938</v>
      </c>
      <c r="C1343" s="93">
        <f>TEXT(B1343,"aaa")</f>
        <v/>
      </c>
      <c r="D1343" s="93" t="inlineStr">
        <is>
          <t>기획사이다</t>
        </is>
      </c>
      <c r="E1343" s="93" t="inlineStr">
        <is>
          <t>토너</t>
        </is>
      </c>
      <c r="G1343" s="4" t="n"/>
      <c r="K1343" s="88">
        <f>7370000/1.1</f>
        <v/>
      </c>
    </row>
    <row r="1344" hidden="1" customFormat="1" s="93">
      <c r="B1344" s="127" t="n">
        <v>43952</v>
      </c>
      <c r="C1344" s="93">
        <f>TEXT(B1344,"aaa")</f>
        <v/>
      </c>
      <c r="D1344" s="93" t="inlineStr">
        <is>
          <t>네이버 쇼핑검색</t>
        </is>
      </c>
      <c r="E1344" s="93" t="inlineStr">
        <is>
          <t>토너</t>
        </is>
      </c>
      <c r="G1344" s="4" t="n"/>
      <c r="K1344" s="88" t="n">
        <v>32470</v>
      </c>
    </row>
    <row r="1345" hidden="1" customFormat="1" s="93">
      <c r="B1345" s="127">
        <f>B1344+1</f>
        <v/>
      </c>
      <c r="C1345" s="93">
        <f>TEXT(B1345,"aaa")</f>
        <v/>
      </c>
      <c r="D1345" s="93" t="inlineStr">
        <is>
          <t>네이버 쇼핑검색</t>
        </is>
      </c>
      <c r="E1345" s="93" t="inlineStr">
        <is>
          <t>토너</t>
        </is>
      </c>
      <c r="G1345" s="4" t="n"/>
      <c r="K1345" s="88" t="n">
        <v>30520</v>
      </c>
    </row>
    <row r="1346" hidden="1" customFormat="1" s="93">
      <c r="B1346" s="127">
        <f>B1345+1</f>
        <v/>
      </c>
      <c r="C1346" s="93">
        <f>TEXT(B1346,"aaa")</f>
        <v/>
      </c>
      <c r="D1346" s="93" t="inlineStr">
        <is>
          <t>네이버 쇼핑검색</t>
        </is>
      </c>
      <c r="E1346" s="93" t="inlineStr">
        <is>
          <t>토너</t>
        </is>
      </c>
      <c r="G1346" s="4" t="n"/>
      <c r="K1346" s="88" t="n">
        <v>32090</v>
      </c>
    </row>
    <row r="1347" hidden="1" customFormat="1" s="93">
      <c r="B1347" s="127">
        <f>B1346+1</f>
        <v/>
      </c>
      <c r="C1347" s="93">
        <f>TEXT(B1347,"aaa")</f>
        <v/>
      </c>
      <c r="D1347" s="93" t="inlineStr">
        <is>
          <t>네이버 쇼핑검색</t>
        </is>
      </c>
      <c r="E1347" s="93" t="inlineStr">
        <is>
          <t>토너</t>
        </is>
      </c>
      <c r="G1347" s="4" t="n"/>
      <c r="K1347" s="88" t="n">
        <v>25450</v>
      </c>
    </row>
    <row r="1348" hidden="1" customFormat="1" s="93">
      <c r="B1348" s="127">
        <f>B1347+1</f>
        <v/>
      </c>
      <c r="C1348" s="93">
        <f>TEXT(B1348,"aaa")</f>
        <v/>
      </c>
      <c r="D1348" s="93" t="inlineStr">
        <is>
          <t>네이버 쇼핑검색</t>
        </is>
      </c>
      <c r="E1348" s="93" t="inlineStr">
        <is>
          <t>토너</t>
        </is>
      </c>
      <c r="G1348" s="4" t="n"/>
      <c r="K1348" s="88" t="n">
        <v>28650</v>
      </c>
    </row>
    <row r="1349" hidden="1" customFormat="1" s="93">
      <c r="B1349" s="127">
        <f>B1348+1</f>
        <v/>
      </c>
      <c r="C1349" s="93">
        <f>TEXT(B1349,"aaa")</f>
        <v/>
      </c>
      <c r="D1349" s="93" t="inlineStr">
        <is>
          <t>네이버 쇼핑검색</t>
        </is>
      </c>
      <c r="E1349" s="93" t="inlineStr">
        <is>
          <t>토너</t>
        </is>
      </c>
      <c r="G1349" s="4" t="n"/>
      <c r="K1349" s="88" t="n">
        <v>31470</v>
      </c>
    </row>
    <row r="1350" hidden="1" customFormat="1" s="93">
      <c r="B1350" s="127">
        <f>B1349+1</f>
        <v/>
      </c>
      <c r="C1350" s="93">
        <f>TEXT(B1350,"aaa")</f>
        <v/>
      </c>
      <c r="D1350" s="93" t="inlineStr">
        <is>
          <t>네이버 쇼핑검색</t>
        </is>
      </c>
      <c r="E1350" s="93" t="inlineStr">
        <is>
          <t>토너</t>
        </is>
      </c>
      <c r="G1350" s="4" t="n"/>
      <c r="K1350" s="88" t="n">
        <v>44090</v>
      </c>
    </row>
    <row r="1351" hidden="1" customFormat="1" s="93">
      <c r="B1351" s="127">
        <f>B1350+1</f>
        <v/>
      </c>
      <c r="C1351" s="93">
        <f>TEXT(B1351,"aaa")</f>
        <v/>
      </c>
      <c r="D1351" s="93" t="inlineStr">
        <is>
          <t>네이버 쇼핑검색</t>
        </is>
      </c>
      <c r="E1351" s="93" t="inlineStr">
        <is>
          <t>토너</t>
        </is>
      </c>
      <c r="G1351" s="4" t="n"/>
      <c r="K1351" s="88" t="n">
        <v>53829.99999999999</v>
      </c>
    </row>
    <row r="1352" hidden="1" customFormat="1" s="93">
      <c r="B1352" s="127">
        <f>B1351+1</f>
        <v/>
      </c>
      <c r="C1352" s="93">
        <f>TEXT(B1352,"aaa")</f>
        <v/>
      </c>
      <c r="D1352" s="93" t="inlineStr">
        <is>
          <t>네이버 쇼핑검색</t>
        </is>
      </c>
      <c r="E1352" s="93" t="inlineStr">
        <is>
          <t>토너</t>
        </is>
      </c>
      <c r="G1352" s="4" t="n"/>
      <c r="K1352" s="88" t="n">
        <v>34860</v>
      </c>
    </row>
    <row r="1353" hidden="1" customFormat="1" s="93">
      <c r="B1353" s="127">
        <f>B1352+1</f>
        <v/>
      </c>
      <c r="C1353" s="93">
        <f>TEXT(B1353,"aaa")</f>
        <v/>
      </c>
      <c r="D1353" s="93" t="inlineStr">
        <is>
          <t>네이버 쇼핑검색</t>
        </is>
      </c>
      <c r="E1353" s="93" t="inlineStr">
        <is>
          <t>토너</t>
        </is>
      </c>
      <c r="G1353" s="4" t="n"/>
      <c r="K1353" s="88" t="n">
        <v>35680</v>
      </c>
    </row>
    <row r="1354" hidden="1" customFormat="1" s="93">
      <c r="B1354" s="127">
        <f>B1353+1</f>
        <v/>
      </c>
      <c r="C1354" s="93">
        <f>TEXT(B1354,"aaa")</f>
        <v/>
      </c>
      <c r="D1354" s="93" t="inlineStr">
        <is>
          <t>네이버 쇼핑검색</t>
        </is>
      </c>
      <c r="E1354" s="93" t="inlineStr">
        <is>
          <t>토너</t>
        </is>
      </c>
      <c r="G1354" s="4" t="n"/>
      <c r="K1354" s="88" t="n">
        <v>43660</v>
      </c>
    </row>
    <row r="1355" hidden="1" customFormat="1" s="93">
      <c r="B1355" s="127">
        <f>B1354+1</f>
        <v/>
      </c>
      <c r="C1355" s="93">
        <f>TEXT(B1355,"aaa")</f>
        <v/>
      </c>
      <c r="D1355" s="93" t="inlineStr">
        <is>
          <t>네이버 쇼핑검색</t>
        </is>
      </c>
      <c r="E1355" s="93" t="inlineStr">
        <is>
          <t>토너</t>
        </is>
      </c>
      <c r="G1355" s="4" t="n"/>
      <c r="K1355" s="88" t="n">
        <v>29390</v>
      </c>
    </row>
    <row r="1356" hidden="1" customFormat="1" s="93">
      <c r="B1356" s="127">
        <f>B1355+1</f>
        <v/>
      </c>
      <c r="C1356" s="93">
        <f>TEXT(B1356,"aaa")</f>
        <v/>
      </c>
      <c r="D1356" s="93" t="inlineStr">
        <is>
          <t>네이버 쇼핑검색</t>
        </is>
      </c>
      <c r="E1356" s="93" t="inlineStr">
        <is>
          <t>토너</t>
        </is>
      </c>
      <c r="G1356" s="4" t="n"/>
      <c r="K1356" s="88" t="n">
        <v>31880</v>
      </c>
    </row>
    <row r="1357" hidden="1" customFormat="1" s="93">
      <c r="B1357" s="127">
        <f>B1356+1</f>
        <v/>
      </c>
      <c r="C1357" s="93">
        <f>TEXT(B1357,"aaa")</f>
        <v/>
      </c>
      <c r="D1357" s="93" t="inlineStr">
        <is>
          <t>네이버 쇼핑검색</t>
        </is>
      </c>
      <c r="E1357" s="93" t="inlineStr">
        <is>
          <t>토너</t>
        </is>
      </c>
      <c r="G1357" s="4" t="n"/>
      <c r="K1357" s="88" t="n">
        <v>26640</v>
      </c>
    </row>
    <row r="1358" hidden="1" customFormat="1" s="93">
      <c r="B1358" s="127">
        <f>B1357+1</f>
        <v/>
      </c>
      <c r="C1358" s="93">
        <f>TEXT(B1358,"aaa")</f>
        <v/>
      </c>
      <c r="D1358" s="93" t="inlineStr">
        <is>
          <t>네이버 쇼핑검색</t>
        </is>
      </c>
      <c r="E1358" s="93" t="inlineStr">
        <is>
          <t>토너</t>
        </is>
      </c>
      <c r="G1358" s="4" t="n"/>
      <c r="K1358" s="88" t="n">
        <v>25230</v>
      </c>
    </row>
    <row r="1359" hidden="1" customFormat="1" s="93">
      <c r="B1359" s="127">
        <f>B1358+1</f>
        <v/>
      </c>
      <c r="C1359" s="93">
        <f>TEXT(B1359,"aaa")</f>
        <v/>
      </c>
      <c r="D1359" s="93" t="inlineStr">
        <is>
          <t>네이버 쇼핑검색</t>
        </is>
      </c>
      <c r="E1359" s="93" t="inlineStr">
        <is>
          <t>토너</t>
        </is>
      </c>
      <c r="G1359" s="4" t="n"/>
      <c r="K1359" s="88" t="n">
        <v>27420</v>
      </c>
    </row>
    <row r="1360" hidden="1" customFormat="1" s="93">
      <c r="B1360" s="127">
        <f>B1359+1</f>
        <v/>
      </c>
      <c r="C1360" s="93">
        <f>TEXT(B1360,"aaa")</f>
        <v/>
      </c>
      <c r="D1360" s="93" t="inlineStr">
        <is>
          <t>네이버 쇼핑검색</t>
        </is>
      </c>
      <c r="E1360" s="93" t="inlineStr">
        <is>
          <t>토너</t>
        </is>
      </c>
      <c r="G1360" s="4" t="n"/>
      <c r="K1360" s="88" t="n">
        <v>26640</v>
      </c>
    </row>
    <row r="1361" hidden="1" customFormat="1" s="93">
      <c r="B1361" s="127">
        <f>B1360+1</f>
        <v/>
      </c>
      <c r="C1361" s="93">
        <f>TEXT(B1361,"aaa")</f>
        <v/>
      </c>
      <c r="D1361" s="93" t="inlineStr">
        <is>
          <t>네이버 쇼핑검색</t>
        </is>
      </c>
      <c r="E1361" s="93" t="inlineStr">
        <is>
          <t>토너</t>
        </is>
      </c>
      <c r="G1361" s="4" t="n"/>
      <c r="K1361" s="88" t="n">
        <v>54949.99999999999</v>
      </c>
    </row>
    <row r="1362" hidden="1" customFormat="1" s="93">
      <c r="B1362" s="127">
        <f>B1361+1</f>
        <v/>
      </c>
      <c r="C1362" s="93">
        <f>TEXT(B1362,"aaa")</f>
        <v/>
      </c>
      <c r="D1362" s="93" t="inlineStr">
        <is>
          <t>네이버 쇼핑검색</t>
        </is>
      </c>
      <c r="E1362" s="93" t="inlineStr">
        <is>
          <t>토너</t>
        </is>
      </c>
      <c r="G1362" s="4" t="n"/>
      <c r="K1362" s="88" t="n">
        <v>47029.99999999999</v>
      </c>
    </row>
    <row r="1363" hidden="1" customFormat="1" s="93">
      <c r="B1363" s="127">
        <f>B1362+1</f>
        <v/>
      </c>
      <c r="C1363" s="93">
        <f>TEXT(B1363,"aaa")</f>
        <v/>
      </c>
      <c r="D1363" s="93" t="inlineStr">
        <is>
          <t>네이버 쇼핑검색</t>
        </is>
      </c>
      <c r="E1363" s="93" t="inlineStr">
        <is>
          <t>토너</t>
        </is>
      </c>
      <c r="G1363" s="4" t="n"/>
      <c r="K1363" s="88" t="n">
        <v>37110</v>
      </c>
    </row>
    <row r="1364" hidden="1" customFormat="1" s="93">
      <c r="B1364" s="127">
        <f>B1363+1</f>
        <v/>
      </c>
      <c r="C1364" s="93">
        <f>TEXT(B1364,"aaa")</f>
        <v/>
      </c>
      <c r="D1364" s="93" t="inlineStr">
        <is>
          <t>네이버 쇼핑검색</t>
        </is>
      </c>
      <c r="E1364" s="93" t="inlineStr">
        <is>
          <t>토너</t>
        </is>
      </c>
      <c r="G1364" s="4" t="n"/>
      <c r="K1364" s="88" t="n">
        <v>28530</v>
      </c>
    </row>
    <row r="1365" hidden="1" customFormat="1" s="93">
      <c r="B1365" s="127">
        <f>B1364+1</f>
        <v/>
      </c>
      <c r="C1365" s="93">
        <f>TEXT(B1365,"aaa")</f>
        <v/>
      </c>
      <c r="D1365" s="93" t="inlineStr">
        <is>
          <t>네이버 쇼핑검색</t>
        </is>
      </c>
      <c r="E1365" s="93" t="inlineStr">
        <is>
          <t>토너</t>
        </is>
      </c>
      <c r="G1365" s="4" t="n"/>
      <c r="K1365" s="88" t="n">
        <v>20300</v>
      </c>
    </row>
    <row r="1366" hidden="1" customFormat="1" s="93">
      <c r="B1366" s="127">
        <f>B1365+1</f>
        <v/>
      </c>
      <c r="C1366" s="93">
        <f>TEXT(B1366,"aaa")</f>
        <v/>
      </c>
      <c r="D1366" s="93" t="inlineStr">
        <is>
          <t>네이버 쇼핑검색</t>
        </is>
      </c>
      <c r="E1366" s="93" t="inlineStr">
        <is>
          <t>토너</t>
        </is>
      </c>
      <c r="G1366" s="4" t="n"/>
      <c r="K1366" s="88" t="n">
        <v>20990</v>
      </c>
    </row>
    <row r="1367" hidden="1" customFormat="1" s="93">
      <c r="B1367" s="127">
        <f>B1366+1</f>
        <v/>
      </c>
      <c r="C1367" s="93">
        <f>TEXT(B1367,"aaa")</f>
        <v/>
      </c>
      <c r="D1367" s="93" t="inlineStr">
        <is>
          <t>네이버 쇼핑검색</t>
        </is>
      </c>
      <c r="E1367" s="93" t="inlineStr">
        <is>
          <t>토너</t>
        </is>
      </c>
      <c r="G1367" s="4" t="n"/>
      <c r="K1367" s="88" t="n">
        <v>29750</v>
      </c>
    </row>
    <row r="1368" hidden="1" customFormat="1" s="93">
      <c r="B1368" s="127">
        <f>B1367+1</f>
        <v/>
      </c>
      <c r="C1368" s="93">
        <f>TEXT(B1368,"aaa")</f>
        <v/>
      </c>
      <c r="D1368" s="93" t="inlineStr">
        <is>
          <t>네이버 쇼핑검색</t>
        </is>
      </c>
      <c r="E1368" s="93" t="inlineStr">
        <is>
          <t>토너</t>
        </is>
      </c>
      <c r="G1368" s="4" t="n"/>
      <c r="K1368" s="88" t="n">
        <v>48819.99999999999</v>
      </c>
    </row>
    <row r="1369" hidden="1" customFormat="1" s="93">
      <c r="B1369" s="127">
        <f>B1368+1</f>
        <v/>
      </c>
      <c r="C1369" s="93">
        <f>TEXT(B1369,"aaa")</f>
        <v/>
      </c>
      <c r="D1369" s="93" t="inlineStr">
        <is>
          <t>네이버 쇼핑검색</t>
        </is>
      </c>
      <c r="E1369" s="93" t="inlineStr">
        <is>
          <t>토너</t>
        </is>
      </c>
      <c r="G1369" s="4" t="n"/>
      <c r="K1369" s="88" t="n">
        <v>48889.99999999999</v>
      </c>
    </row>
    <row r="1370" hidden="1" customFormat="1" s="93">
      <c r="B1370" s="127">
        <f>B1369+1</f>
        <v/>
      </c>
      <c r="C1370" s="93">
        <f>TEXT(B1370,"aaa")</f>
        <v/>
      </c>
      <c r="D1370" s="93" t="inlineStr">
        <is>
          <t>네이버 쇼핑검색</t>
        </is>
      </c>
      <c r="E1370" s="93" t="inlineStr">
        <is>
          <t>토너</t>
        </is>
      </c>
      <c r="G1370" s="4" t="n"/>
      <c r="K1370" s="88" t="n">
        <v>42540</v>
      </c>
    </row>
    <row r="1371" hidden="1" customFormat="1" s="93">
      <c r="B1371" s="127">
        <f>B1370+1</f>
        <v/>
      </c>
      <c r="C1371" s="93">
        <f>TEXT(B1371,"aaa")</f>
        <v/>
      </c>
      <c r="D1371" s="93" t="inlineStr">
        <is>
          <t>네이버 쇼핑검색</t>
        </is>
      </c>
      <c r="E1371" s="93" t="inlineStr">
        <is>
          <t>토너</t>
        </is>
      </c>
      <c r="G1371" s="4" t="n"/>
      <c r="K1371" s="88" t="n">
        <v>34260</v>
      </c>
    </row>
    <row r="1372" hidden="1" customFormat="1" s="93">
      <c r="B1372" s="127">
        <f>B1371+1</f>
        <v/>
      </c>
      <c r="C1372" s="93">
        <f>TEXT(B1372,"aaa")</f>
        <v/>
      </c>
      <c r="D1372" s="93" t="inlineStr">
        <is>
          <t>네이버 쇼핑검색</t>
        </is>
      </c>
      <c r="E1372" s="93" t="inlineStr">
        <is>
          <t>토너</t>
        </is>
      </c>
      <c r="G1372" s="4" t="n"/>
      <c r="K1372" s="88" t="n">
        <v>33500</v>
      </c>
    </row>
    <row r="1373" hidden="1" customFormat="1" s="93">
      <c r="B1373" s="127">
        <f>B1372+1</f>
        <v/>
      </c>
      <c r="C1373" s="93">
        <f>TEXT(B1373,"aaa")</f>
        <v/>
      </c>
      <c r="D1373" s="93" t="inlineStr">
        <is>
          <t>네이버 쇼핑검색</t>
        </is>
      </c>
      <c r="E1373" s="93" t="inlineStr">
        <is>
          <t>토너</t>
        </is>
      </c>
      <c r="G1373" s="4" t="n"/>
      <c r="K1373" s="88" t="n">
        <v>36510</v>
      </c>
    </row>
    <row r="1374" hidden="1" customFormat="1" s="93">
      <c r="B1374" s="127">
        <f>B1373+1</f>
        <v/>
      </c>
      <c r="C1374" s="93">
        <f>TEXT(B1374,"aaa")</f>
        <v/>
      </c>
      <c r="D1374" s="93" t="inlineStr">
        <is>
          <t>네이버 쇼핑검색</t>
        </is>
      </c>
      <c r="E1374" s="93" t="inlineStr">
        <is>
          <t>토너</t>
        </is>
      </c>
      <c r="G1374" s="4" t="n"/>
      <c r="K1374" s="88" t="n">
        <v>43510</v>
      </c>
    </row>
    <row r="1375" hidden="1" customFormat="1" s="93">
      <c r="B1375" s="127" t="n">
        <v>43952</v>
      </c>
      <c r="C1375" s="93">
        <f>TEXT(B1375,"aaa")</f>
        <v/>
      </c>
      <c r="D1375" s="93" t="inlineStr">
        <is>
          <t>네이버 브랜드검색</t>
        </is>
      </c>
      <c r="E1375" s="93" t="inlineStr">
        <is>
          <t>토너</t>
        </is>
      </c>
      <c r="G1375" s="4" t="n"/>
      <c r="K1375" s="88" t="n">
        <v>40000</v>
      </c>
      <c r="L1375" s="127" t="n"/>
      <c r="M1375" s="127" t="n"/>
    </row>
    <row r="1376" hidden="1" customFormat="1" s="93">
      <c r="B1376" s="127">
        <f>B1375+1</f>
        <v/>
      </c>
      <c r="C1376" s="93">
        <f>TEXT(B1376,"aaa")</f>
        <v/>
      </c>
      <c r="D1376" s="93" t="inlineStr">
        <is>
          <t>네이버 브랜드검색</t>
        </is>
      </c>
      <c r="E1376" s="93" t="inlineStr">
        <is>
          <t>토너</t>
        </is>
      </c>
      <c r="G1376" s="4" t="n"/>
      <c r="K1376" s="88" t="n">
        <v>40000</v>
      </c>
    </row>
    <row r="1377" hidden="1" customFormat="1" s="93">
      <c r="B1377" s="127">
        <f>B1376+1</f>
        <v/>
      </c>
      <c r="C1377" s="93">
        <f>TEXT(B1377,"aaa")</f>
        <v/>
      </c>
      <c r="D1377" s="93" t="inlineStr">
        <is>
          <t>네이버 브랜드검색</t>
        </is>
      </c>
      <c r="E1377" s="93" t="inlineStr">
        <is>
          <t>토너</t>
        </is>
      </c>
      <c r="G1377" s="4" t="n"/>
      <c r="K1377" s="88" t="n">
        <v>40000</v>
      </c>
    </row>
    <row r="1378" hidden="1" customFormat="1" s="93">
      <c r="B1378" s="127">
        <f>B1377+1</f>
        <v/>
      </c>
      <c r="C1378" s="93">
        <f>TEXT(B1378,"aaa")</f>
        <v/>
      </c>
      <c r="D1378" s="93" t="inlineStr">
        <is>
          <t>네이버 브랜드검색</t>
        </is>
      </c>
      <c r="E1378" s="93" t="inlineStr">
        <is>
          <t>토너</t>
        </is>
      </c>
      <c r="G1378" s="4" t="n"/>
      <c r="K1378" s="88" t="n">
        <v>40000</v>
      </c>
    </row>
    <row r="1379" hidden="1" customFormat="1" s="93">
      <c r="B1379" s="127">
        <f>B1378+1</f>
        <v/>
      </c>
      <c r="C1379" s="93">
        <f>TEXT(B1379,"aaa")</f>
        <v/>
      </c>
      <c r="D1379" s="93" t="inlineStr">
        <is>
          <t>네이버 브랜드검색</t>
        </is>
      </c>
      <c r="E1379" s="93" t="inlineStr">
        <is>
          <t>토너</t>
        </is>
      </c>
      <c r="G1379" s="4" t="n"/>
      <c r="K1379" s="88" t="n">
        <v>65000</v>
      </c>
      <c r="M1379" s="127" t="n"/>
      <c r="N1379" s="127" t="n"/>
      <c r="O1379" s="127" t="n"/>
      <c r="P1379" s="128" t="n"/>
    </row>
    <row r="1380" hidden="1" customFormat="1" s="93">
      <c r="B1380" s="127">
        <f>B1379+1</f>
        <v/>
      </c>
      <c r="C1380" s="93">
        <f>TEXT(B1380,"aaa")</f>
        <v/>
      </c>
      <c r="D1380" s="93" t="inlineStr">
        <is>
          <t>네이버 브랜드검색</t>
        </is>
      </c>
      <c r="E1380" s="93" t="inlineStr">
        <is>
          <t>토너</t>
        </is>
      </c>
      <c r="G1380" s="4" t="n"/>
      <c r="K1380" s="88" t="n">
        <v>65000</v>
      </c>
    </row>
    <row r="1381" hidden="1" customFormat="1" s="93">
      <c r="B1381" s="127">
        <f>B1380+1</f>
        <v/>
      </c>
      <c r="C1381" s="93">
        <f>TEXT(B1381,"aaa")</f>
        <v/>
      </c>
      <c r="D1381" s="93" t="inlineStr">
        <is>
          <t>네이버 브랜드검색</t>
        </is>
      </c>
      <c r="E1381" s="93" t="inlineStr">
        <is>
          <t>토너</t>
        </is>
      </c>
      <c r="G1381" s="4" t="n"/>
      <c r="K1381" s="88" t="n">
        <v>65000</v>
      </c>
    </row>
    <row r="1382" hidden="1" customFormat="1" s="93">
      <c r="B1382" s="127">
        <f>B1381+1</f>
        <v/>
      </c>
      <c r="C1382" s="93">
        <f>TEXT(B1382,"aaa")</f>
        <v/>
      </c>
      <c r="D1382" s="93" t="inlineStr">
        <is>
          <t>네이버 브랜드검색</t>
        </is>
      </c>
      <c r="E1382" s="93" t="inlineStr">
        <is>
          <t>토너</t>
        </is>
      </c>
      <c r="G1382" s="4" t="n"/>
      <c r="K1382" s="88" t="n">
        <v>65000</v>
      </c>
    </row>
    <row r="1383" hidden="1" customFormat="1" s="93">
      <c r="B1383" s="127">
        <f>B1382+1</f>
        <v/>
      </c>
      <c r="C1383" s="93">
        <f>TEXT(B1383,"aaa")</f>
        <v/>
      </c>
      <c r="D1383" s="93" t="inlineStr">
        <is>
          <t>네이버 브랜드검색</t>
        </is>
      </c>
      <c r="E1383" s="93" t="inlineStr">
        <is>
          <t>토너</t>
        </is>
      </c>
      <c r="G1383" s="4" t="n"/>
      <c r="K1383" s="88" t="n">
        <v>65000</v>
      </c>
    </row>
    <row r="1384" hidden="1" customFormat="1" s="93">
      <c r="B1384" s="127">
        <f>B1383+1</f>
        <v/>
      </c>
      <c r="C1384" s="93">
        <f>TEXT(B1384,"aaa")</f>
        <v/>
      </c>
      <c r="D1384" s="93" t="inlineStr">
        <is>
          <t>네이버 브랜드검색</t>
        </is>
      </c>
      <c r="E1384" s="93" t="inlineStr">
        <is>
          <t>토너</t>
        </is>
      </c>
      <c r="G1384" s="4" t="n"/>
      <c r="K1384" s="88" t="n">
        <v>65000</v>
      </c>
    </row>
    <row r="1385" hidden="1" customFormat="1" s="93">
      <c r="B1385" s="127">
        <f>B1384+1</f>
        <v/>
      </c>
      <c r="C1385" s="93">
        <f>TEXT(B1385,"aaa")</f>
        <v/>
      </c>
      <c r="D1385" s="93" t="inlineStr">
        <is>
          <t>네이버 브랜드검색</t>
        </is>
      </c>
      <c r="E1385" s="93" t="inlineStr">
        <is>
          <t>토너</t>
        </is>
      </c>
      <c r="G1385" s="4" t="n"/>
      <c r="K1385" s="88" t="n">
        <v>65000</v>
      </c>
    </row>
    <row r="1386" hidden="1" customFormat="1" s="93">
      <c r="B1386" s="127">
        <f>B1385+1</f>
        <v/>
      </c>
      <c r="C1386" s="93">
        <f>TEXT(B1386,"aaa")</f>
        <v/>
      </c>
      <c r="D1386" s="93" t="inlineStr">
        <is>
          <t>네이버 브랜드검색</t>
        </is>
      </c>
      <c r="E1386" s="93" t="inlineStr">
        <is>
          <t>토너</t>
        </is>
      </c>
      <c r="G1386" s="4" t="n"/>
      <c r="K1386" s="88" t="n">
        <v>65000</v>
      </c>
    </row>
    <row r="1387" hidden="1" customFormat="1" s="93">
      <c r="B1387" s="127">
        <f>B1386+1</f>
        <v/>
      </c>
      <c r="C1387" s="93">
        <f>TEXT(B1387,"aaa")</f>
        <v/>
      </c>
      <c r="D1387" s="93" t="inlineStr">
        <is>
          <t>네이버 브랜드검색</t>
        </is>
      </c>
      <c r="E1387" s="93" t="inlineStr">
        <is>
          <t>토너</t>
        </is>
      </c>
      <c r="G1387" s="4" t="n"/>
      <c r="K1387" s="88" t="n">
        <v>65000</v>
      </c>
    </row>
    <row r="1388" hidden="1" customFormat="1" s="93">
      <c r="B1388" s="127">
        <f>B1387+1</f>
        <v/>
      </c>
      <c r="C1388" s="93">
        <f>TEXT(B1388,"aaa")</f>
        <v/>
      </c>
      <c r="D1388" s="93" t="inlineStr">
        <is>
          <t>네이버 브랜드검색</t>
        </is>
      </c>
      <c r="E1388" s="93" t="inlineStr">
        <is>
          <t>토너</t>
        </is>
      </c>
      <c r="G1388" s="4" t="n"/>
      <c r="K1388" s="88" t="n">
        <v>65000</v>
      </c>
    </row>
    <row r="1389" hidden="1" customFormat="1" s="93">
      <c r="B1389" s="127">
        <f>B1388+1</f>
        <v/>
      </c>
      <c r="C1389" s="93">
        <f>TEXT(B1389,"aaa")</f>
        <v/>
      </c>
      <c r="D1389" s="93" t="inlineStr">
        <is>
          <t>네이버 브랜드검색</t>
        </is>
      </c>
      <c r="E1389" s="93" t="inlineStr">
        <is>
          <t>토너</t>
        </is>
      </c>
      <c r="G1389" s="4" t="n"/>
      <c r="K1389" s="88" t="n">
        <v>65000</v>
      </c>
    </row>
    <row r="1390" hidden="1" customFormat="1" s="93">
      <c r="B1390" s="127">
        <f>B1389+1</f>
        <v/>
      </c>
      <c r="C1390" s="93">
        <f>TEXT(B1390,"aaa")</f>
        <v/>
      </c>
      <c r="D1390" s="93" t="inlineStr">
        <is>
          <t>네이버 브랜드검색</t>
        </is>
      </c>
      <c r="E1390" s="93" t="inlineStr">
        <is>
          <t>토너</t>
        </is>
      </c>
      <c r="G1390" s="4" t="n"/>
      <c r="K1390" s="88" t="n">
        <v>65000</v>
      </c>
    </row>
    <row r="1391" hidden="1" customFormat="1" s="93">
      <c r="B1391" s="127">
        <f>B1390+1</f>
        <v/>
      </c>
      <c r="C1391" s="93">
        <f>TEXT(B1391,"aaa")</f>
        <v/>
      </c>
      <c r="D1391" s="93" t="inlineStr">
        <is>
          <t>네이버 브랜드검색</t>
        </is>
      </c>
      <c r="E1391" s="93" t="inlineStr">
        <is>
          <t>토너</t>
        </is>
      </c>
      <c r="G1391" s="4" t="n"/>
      <c r="K1391" s="88" t="n">
        <v>65000</v>
      </c>
    </row>
    <row r="1392" hidden="1" customFormat="1" s="93">
      <c r="B1392" s="127">
        <f>B1391+1</f>
        <v/>
      </c>
      <c r="C1392" s="93">
        <f>TEXT(B1392,"aaa")</f>
        <v/>
      </c>
      <c r="D1392" s="93" t="inlineStr">
        <is>
          <t>네이버 브랜드검색</t>
        </is>
      </c>
      <c r="E1392" s="93" t="inlineStr">
        <is>
          <t>토너</t>
        </is>
      </c>
      <c r="G1392" s="4" t="n"/>
      <c r="K1392" s="88" t="n">
        <v>65000</v>
      </c>
    </row>
    <row r="1393" hidden="1" customFormat="1" s="93">
      <c r="B1393" s="127">
        <f>B1392+1</f>
        <v/>
      </c>
      <c r="C1393" s="93">
        <f>TEXT(B1393,"aaa")</f>
        <v/>
      </c>
      <c r="D1393" s="93" t="inlineStr">
        <is>
          <t>네이버 브랜드검색</t>
        </is>
      </c>
      <c r="E1393" s="93" t="inlineStr">
        <is>
          <t>토너</t>
        </is>
      </c>
      <c r="G1393" s="4" t="n"/>
      <c r="K1393" s="88" t="n">
        <v>65000</v>
      </c>
    </row>
    <row r="1394" hidden="1" customFormat="1" s="93">
      <c r="B1394" s="127">
        <f>B1393+1</f>
        <v/>
      </c>
      <c r="C1394" s="93">
        <f>TEXT(B1394,"aaa")</f>
        <v/>
      </c>
      <c r="D1394" s="93" t="inlineStr">
        <is>
          <t>네이버 브랜드검색</t>
        </is>
      </c>
      <c r="E1394" s="93" t="inlineStr">
        <is>
          <t>토너</t>
        </is>
      </c>
      <c r="G1394" s="4" t="n"/>
      <c r="K1394" s="88" t="n">
        <v>65000</v>
      </c>
    </row>
    <row r="1395" hidden="1" customFormat="1" s="93">
      <c r="B1395" s="127">
        <f>B1394+1</f>
        <v/>
      </c>
      <c r="C1395" s="93">
        <f>TEXT(B1395,"aaa")</f>
        <v/>
      </c>
      <c r="D1395" s="93" t="inlineStr">
        <is>
          <t>네이버 브랜드검색</t>
        </is>
      </c>
      <c r="E1395" s="93" t="inlineStr">
        <is>
          <t>토너</t>
        </is>
      </c>
      <c r="G1395" s="4" t="n"/>
      <c r="K1395" s="88" t="n">
        <v>65000</v>
      </c>
    </row>
    <row r="1396" hidden="1" customFormat="1" s="93">
      <c r="B1396" s="127">
        <f>B1395+1</f>
        <v/>
      </c>
      <c r="C1396" s="93">
        <f>TEXT(B1396,"aaa")</f>
        <v/>
      </c>
      <c r="D1396" s="93" t="inlineStr">
        <is>
          <t>네이버 브랜드검색</t>
        </is>
      </c>
      <c r="E1396" s="93" t="inlineStr">
        <is>
          <t>토너</t>
        </is>
      </c>
      <c r="G1396" s="4" t="n"/>
      <c r="K1396" s="88" t="n">
        <v>65000</v>
      </c>
    </row>
    <row r="1397" hidden="1" customFormat="1" s="93">
      <c r="B1397" s="127">
        <f>B1396+1</f>
        <v/>
      </c>
      <c r="C1397" s="93">
        <f>TEXT(B1397,"aaa")</f>
        <v/>
      </c>
      <c r="D1397" s="93" t="inlineStr">
        <is>
          <t>네이버 브랜드검색</t>
        </is>
      </c>
      <c r="E1397" s="93" t="inlineStr">
        <is>
          <t>토너</t>
        </is>
      </c>
      <c r="G1397" s="4" t="n"/>
      <c r="K1397" s="88" t="n">
        <v>65000</v>
      </c>
    </row>
    <row r="1398" hidden="1" customFormat="1" s="93">
      <c r="B1398" s="127">
        <f>B1397+1</f>
        <v/>
      </c>
      <c r="C1398" s="93">
        <f>TEXT(B1398,"aaa")</f>
        <v/>
      </c>
      <c r="D1398" s="93" t="inlineStr">
        <is>
          <t>네이버 브랜드검색</t>
        </is>
      </c>
      <c r="E1398" s="93" t="inlineStr">
        <is>
          <t>토너</t>
        </is>
      </c>
      <c r="G1398" s="4" t="n"/>
      <c r="K1398" s="88" t="n">
        <v>65000</v>
      </c>
    </row>
    <row r="1399" hidden="1" customFormat="1" s="93">
      <c r="B1399" s="127">
        <f>B1398+1</f>
        <v/>
      </c>
      <c r="C1399" s="93">
        <f>TEXT(B1399,"aaa")</f>
        <v/>
      </c>
      <c r="D1399" s="93" t="inlineStr">
        <is>
          <t>네이버 브랜드검색</t>
        </is>
      </c>
      <c r="E1399" s="93" t="inlineStr">
        <is>
          <t>토너</t>
        </is>
      </c>
      <c r="G1399" s="4" t="n"/>
      <c r="K1399" s="88" t="n">
        <v>65000</v>
      </c>
    </row>
    <row r="1400" hidden="1" customFormat="1" s="93">
      <c r="B1400" s="127">
        <f>B1399+1</f>
        <v/>
      </c>
      <c r="C1400" s="93">
        <f>TEXT(B1400,"aaa")</f>
        <v/>
      </c>
      <c r="D1400" s="93" t="inlineStr">
        <is>
          <t>네이버 브랜드검색</t>
        </is>
      </c>
      <c r="E1400" s="93" t="inlineStr">
        <is>
          <t>토너</t>
        </is>
      </c>
      <c r="G1400" s="4" t="n"/>
      <c r="K1400" s="88" t="n">
        <v>65000</v>
      </c>
    </row>
    <row r="1401" hidden="1" customFormat="1" s="93">
      <c r="B1401" s="127">
        <f>B1400+1</f>
        <v/>
      </c>
      <c r="C1401" s="93">
        <f>TEXT(B1401,"aaa")</f>
        <v/>
      </c>
      <c r="D1401" s="93" t="inlineStr">
        <is>
          <t>네이버 브랜드검색</t>
        </is>
      </c>
      <c r="E1401" s="93" t="inlineStr">
        <is>
          <t>토너</t>
        </is>
      </c>
      <c r="G1401" s="4" t="n"/>
      <c r="K1401" s="88" t="n">
        <v>65000</v>
      </c>
    </row>
    <row r="1402" hidden="1" customFormat="1" s="93">
      <c r="B1402" s="127">
        <f>B1401+1</f>
        <v/>
      </c>
      <c r="C1402" s="93">
        <f>TEXT(B1402,"aaa")</f>
        <v/>
      </c>
      <c r="D1402" s="93" t="inlineStr">
        <is>
          <t>네이버 브랜드검색</t>
        </is>
      </c>
      <c r="E1402" s="93" t="inlineStr">
        <is>
          <t>토너</t>
        </is>
      </c>
      <c r="G1402" s="4" t="n"/>
      <c r="K1402" s="88" t="n">
        <v>65000</v>
      </c>
    </row>
    <row r="1403" hidden="1" customFormat="1" s="93">
      <c r="B1403" s="127">
        <f>B1402+1</f>
        <v/>
      </c>
      <c r="C1403" s="93">
        <f>TEXT(B1403,"aaa")</f>
        <v/>
      </c>
      <c r="D1403" s="93" t="inlineStr">
        <is>
          <t>네이버 브랜드검색</t>
        </is>
      </c>
      <c r="E1403" s="93" t="inlineStr">
        <is>
          <t>토너</t>
        </is>
      </c>
      <c r="G1403" s="4" t="n"/>
      <c r="K1403" s="88" t="n">
        <v>120000</v>
      </c>
      <c r="L1403" s="128" t="n"/>
      <c r="M1403" s="127" t="n"/>
      <c r="N1403" s="127" t="n"/>
      <c r="O1403" s="127" t="n"/>
    </row>
    <row r="1404" hidden="1" customFormat="1" s="93">
      <c r="B1404" s="127">
        <f>B1403+1</f>
        <v/>
      </c>
      <c r="C1404" s="93">
        <f>TEXT(B1404,"aaa")</f>
        <v/>
      </c>
      <c r="D1404" s="93" t="inlineStr">
        <is>
          <t>네이버 브랜드검색</t>
        </is>
      </c>
      <c r="E1404" s="93" t="inlineStr">
        <is>
          <t>토너</t>
        </is>
      </c>
      <c r="G1404" s="4" t="n"/>
      <c r="K1404" s="88" t="n">
        <v>120000</v>
      </c>
    </row>
    <row r="1405" hidden="1" customFormat="1" s="93">
      <c r="B1405" s="127">
        <f>B1404+1</f>
        <v/>
      </c>
      <c r="C1405" s="93">
        <f>TEXT(B1405,"aaa")</f>
        <v/>
      </c>
      <c r="D1405" s="93" t="inlineStr">
        <is>
          <t>네이버 브랜드검색</t>
        </is>
      </c>
      <c r="E1405" s="93" t="inlineStr">
        <is>
          <t>토너</t>
        </is>
      </c>
      <c r="G1405" s="4" t="n"/>
      <c r="K1405" s="88" t="n">
        <v>120000</v>
      </c>
    </row>
    <row r="1406" hidden="1" customFormat="1" s="93">
      <c r="B1406" s="127" t="n">
        <v>43952</v>
      </c>
      <c r="C1406" s="93">
        <f>TEXT(B1406,"aaa")</f>
        <v/>
      </c>
      <c r="D1406" s="93" t="inlineStr">
        <is>
          <t>페이스북/인스타그램</t>
        </is>
      </c>
      <c r="E1406" s="93" t="inlineStr">
        <is>
          <t>토너</t>
        </is>
      </c>
      <c r="G1406" s="4" t="n"/>
      <c r="K1406" s="88" t="n">
        <v>845384</v>
      </c>
    </row>
    <row r="1407" hidden="1" customFormat="1" s="93">
      <c r="B1407" s="127">
        <f>B1406+1</f>
        <v/>
      </c>
      <c r="C1407" s="93">
        <f>TEXT(B1407,"aaa")</f>
        <v/>
      </c>
      <c r="D1407" s="93" t="inlineStr">
        <is>
          <t>페이스북/인스타그램</t>
        </is>
      </c>
      <c r="E1407" s="93" t="inlineStr">
        <is>
          <t>토너</t>
        </is>
      </c>
      <c r="G1407" s="4" t="n"/>
      <c r="K1407" s="88" t="n">
        <v>856413</v>
      </c>
    </row>
    <row r="1408" hidden="1" customFormat="1" s="93">
      <c r="B1408" s="127">
        <f>B1407+1</f>
        <v/>
      </c>
      <c r="C1408" s="93">
        <f>TEXT(B1408,"aaa")</f>
        <v/>
      </c>
      <c r="D1408" s="93" t="inlineStr">
        <is>
          <t>페이스북/인스타그램</t>
        </is>
      </c>
      <c r="E1408" s="93" t="inlineStr">
        <is>
          <t>토너</t>
        </is>
      </c>
      <c r="G1408" s="4" t="n"/>
      <c r="K1408" s="88" t="n">
        <v>830640</v>
      </c>
    </row>
    <row r="1409" hidden="1" customFormat="1" s="93">
      <c r="B1409" s="127">
        <f>B1408+1</f>
        <v/>
      </c>
      <c r="C1409" s="93">
        <f>TEXT(B1409,"aaa")</f>
        <v/>
      </c>
      <c r="D1409" s="93" t="inlineStr">
        <is>
          <t>페이스북/인스타그램</t>
        </is>
      </c>
      <c r="E1409" s="93" t="inlineStr">
        <is>
          <t>토너</t>
        </is>
      </c>
      <c r="G1409" s="4" t="n"/>
      <c r="K1409" s="88" t="n">
        <v>1078378</v>
      </c>
    </row>
    <row r="1410" hidden="1" customFormat="1" s="93">
      <c r="B1410" s="127">
        <f>B1409+1</f>
        <v/>
      </c>
      <c r="C1410" s="93">
        <f>TEXT(B1410,"aaa")</f>
        <v/>
      </c>
      <c r="D1410" s="93" t="inlineStr">
        <is>
          <t>페이스북/인스타그램</t>
        </is>
      </c>
      <c r="E1410" s="93" t="inlineStr">
        <is>
          <t>토너</t>
        </is>
      </c>
      <c r="G1410" s="4" t="n"/>
      <c r="K1410" s="88" t="n">
        <v>1218327</v>
      </c>
    </row>
    <row r="1411" hidden="1" customFormat="1" s="93">
      <c r="B1411" s="127">
        <f>B1410+1</f>
        <v/>
      </c>
      <c r="C1411" s="93">
        <f>TEXT(B1411,"aaa")</f>
        <v/>
      </c>
      <c r="D1411" s="93" t="inlineStr">
        <is>
          <t>페이스북/인스타그램</t>
        </is>
      </c>
      <c r="E1411" s="93" t="inlineStr">
        <is>
          <t>토너</t>
        </is>
      </c>
      <c r="G1411" s="4" t="n"/>
      <c r="K1411" s="88" t="n">
        <v>1208655</v>
      </c>
    </row>
    <row r="1412" hidden="1" customFormat="1" s="93">
      <c r="B1412" s="127">
        <f>B1411+1</f>
        <v/>
      </c>
      <c r="C1412" s="93">
        <f>TEXT(B1412,"aaa")</f>
        <v/>
      </c>
      <c r="D1412" s="93" t="inlineStr">
        <is>
          <t>페이스북/인스타그램</t>
        </is>
      </c>
      <c r="E1412" s="93" t="inlineStr">
        <is>
          <t>토너</t>
        </is>
      </c>
      <c r="G1412" s="4" t="n"/>
      <c r="K1412" s="88" t="n">
        <v>1427473</v>
      </c>
    </row>
    <row r="1413" hidden="1" customFormat="1" s="93">
      <c r="B1413" s="127">
        <f>B1412+1</f>
        <v/>
      </c>
      <c r="C1413" s="93">
        <f>TEXT(B1413,"aaa")</f>
        <v/>
      </c>
      <c r="D1413" s="93" t="inlineStr">
        <is>
          <t>페이스북/인스타그램</t>
        </is>
      </c>
      <c r="E1413" s="93" t="inlineStr">
        <is>
          <t>토너</t>
        </is>
      </c>
      <c r="G1413" s="4" t="n"/>
      <c r="K1413" s="88" t="n">
        <v>1081225</v>
      </c>
    </row>
    <row r="1414" hidden="1" customFormat="1" s="93">
      <c r="B1414" s="127">
        <f>B1413+1</f>
        <v/>
      </c>
      <c r="C1414" s="93">
        <f>TEXT(B1414,"aaa")</f>
        <v/>
      </c>
      <c r="D1414" s="93" t="inlineStr">
        <is>
          <t>페이스북/인스타그램</t>
        </is>
      </c>
      <c r="E1414" s="93" t="inlineStr">
        <is>
          <t>토너</t>
        </is>
      </c>
      <c r="G1414" s="4" t="n"/>
      <c r="K1414" s="88" t="n">
        <v>959003</v>
      </c>
    </row>
    <row r="1415" hidden="1" customFormat="1" s="93">
      <c r="B1415" s="127">
        <f>B1414+1</f>
        <v/>
      </c>
      <c r="C1415" s="93">
        <f>TEXT(B1415,"aaa")</f>
        <v/>
      </c>
      <c r="D1415" s="93" t="inlineStr">
        <is>
          <t>페이스북/인스타그램</t>
        </is>
      </c>
      <c r="E1415" s="93" t="inlineStr">
        <is>
          <t>토너</t>
        </is>
      </c>
      <c r="G1415" s="4" t="n"/>
      <c r="K1415" s="88" t="n">
        <v>982497</v>
      </c>
    </row>
    <row r="1416" hidden="1" customFormat="1" s="93">
      <c r="B1416" s="127">
        <f>B1415+1</f>
        <v/>
      </c>
      <c r="C1416" s="93">
        <f>TEXT(B1416,"aaa")</f>
        <v/>
      </c>
      <c r="D1416" s="93" t="inlineStr">
        <is>
          <t>페이스북/인스타그램</t>
        </is>
      </c>
      <c r="E1416" s="93" t="inlineStr">
        <is>
          <t>토너</t>
        </is>
      </c>
      <c r="G1416" s="4" t="n"/>
      <c r="K1416" s="88" t="n">
        <v>1143378</v>
      </c>
    </row>
    <row r="1417" hidden="1" customFormat="1" s="93">
      <c r="B1417" s="127">
        <f>B1416+1</f>
        <v/>
      </c>
      <c r="C1417" s="93">
        <f>TEXT(B1417,"aaa")</f>
        <v/>
      </c>
      <c r="D1417" s="93" t="inlineStr">
        <is>
          <t>페이스북/인스타그램</t>
        </is>
      </c>
      <c r="E1417" s="93" t="inlineStr">
        <is>
          <t>토너</t>
        </is>
      </c>
      <c r="G1417" s="4" t="n"/>
      <c r="K1417" s="88" t="n">
        <v>1647564</v>
      </c>
    </row>
    <row r="1418" hidden="1" customFormat="1" s="93">
      <c r="B1418" s="127">
        <f>B1417+1</f>
        <v/>
      </c>
      <c r="C1418" s="93">
        <f>TEXT(B1418,"aaa")</f>
        <v/>
      </c>
      <c r="D1418" s="93" t="inlineStr">
        <is>
          <t>페이스북/인스타그램</t>
        </is>
      </c>
      <c r="E1418" s="93" t="inlineStr">
        <is>
          <t>토너</t>
        </is>
      </c>
      <c r="G1418" s="4" t="n"/>
      <c r="K1418" s="88" t="n">
        <v>1773703</v>
      </c>
    </row>
    <row r="1419" hidden="1" customFormat="1" s="93">
      <c r="B1419" s="127">
        <f>B1418+1</f>
        <v/>
      </c>
      <c r="C1419" s="93">
        <f>TEXT(B1419,"aaa")</f>
        <v/>
      </c>
      <c r="D1419" s="93" t="inlineStr">
        <is>
          <t>페이스북/인스타그램</t>
        </is>
      </c>
      <c r="E1419" s="93" t="inlineStr">
        <is>
          <t>토너</t>
        </is>
      </c>
      <c r="G1419" s="4" t="n"/>
      <c r="K1419" s="88" t="n">
        <v>1834312</v>
      </c>
    </row>
    <row r="1420" hidden="1" customFormat="1" s="93">
      <c r="B1420" s="127">
        <f>B1419+1</f>
        <v/>
      </c>
      <c r="C1420" s="93">
        <f>TEXT(B1420,"aaa")</f>
        <v/>
      </c>
      <c r="D1420" s="93" t="inlineStr">
        <is>
          <t>페이스북/인스타그램</t>
        </is>
      </c>
      <c r="E1420" s="93" t="inlineStr">
        <is>
          <t>토너</t>
        </is>
      </c>
      <c r="G1420" s="4" t="n"/>
      <c r="K1420" s="88" t="n">
        <v>1793861</v>
      </c>
    </row>
    <row r="1421" hidden="1" customFormat="1" s="93">
      <c r="B1421" s="127">
        <f>B1420+1</f>
        <v/>
      </c>
      <c r="C1421" s="93">
        <f>TEXT(B1421,"aaa")</f>
        <v/>
      </c>
      <c r="D1421" s="93" t="inlineStr">
        <is>
          <t>페이스북/인스타그램</t>
        </is>
      </c>
      <c r="E1421" s="93" t="inlineStr">
        <is>
          <t>토너</t>
        </is>
      </c>
      <c r="G1421" s="4" t="n"/>
      <c r="K1421" s="88" t="n">
        <v>1820383</v>
      </c>
    </row>
    <row r="1422" hidden="1" customFormat="1" s="93">
      <c r="B1422" s="127">
        <f>B1421+1</f>
        <v/>
      </c>
      <c r="C1422" s="93">
        <f>TEXT(B1422,"aaa")</f>
        <v/>
      </c>
      <c r="D1422" s="93" t="inlineStr">
        <is>
          <t>페이스북/인스타그램</t>
        </is>
      </c>
      <c r="E1422" s="93" t="inlineStr">
        <is>
          <t>토너</t>
        </is>
      </c>
      <c r="G1422" s="4" t="n"/>
      <c r="K1422" s="88" t="n">
        <v>1734431</v>
      </c>
    </row>
    <row r="1423" hidden="1" customFormat="1" s="93">
      <c r="B1423" s="127">
        <f>B1422+1</f>
        <v/>
      </c>
      <c r="C1423" s="93">
        <f>TEXT(B1423,"aaa")</f>
        <v/>
      </c>
      <c r="D1423" s="93" t="inlineStr">
        <is>
          <t>페이스북/인스타그램</t>
        </is>
      </c>
      <c r="E1423" s="93" t="inlineStr">
        <is>
          <t>토너</t>
        </is>
      </c>
      <c r="G1423" s="4" t="n"/>
      <c r="K1423" s="88" t="n">
        <v>1534702</v>
      </c>
    </row>
    <row r="1424" hidden="1" customFormat="1" s="93">
      <c r="B1424" s="127">
        <f>B1423+1</f>
        <v/>
      </c>
      <c r="C1424" s="93">
        <f>TEXT(B1424,"aaa")</f>
        <v/>
      </c>
      <c r="D1424" s="93" t="inlineStr">
        <is>
          <t>페이스북/인스타그램</t>
        </is>
      </c>
      <c r="E1424" s="93" t="inlineStr">
        <is>
          <t>토너</t>
        </is>
      </c>
      <c r="G1424" s="4" t="n"/>
      <c r="K1424" s="88" t="n">
        <v>1163561</v>
      </c>
    </row>
    <row r="1425" hidden="1" customFormat="1" s="93">
      <c r="B1425" s="127">
        <f>B1424+1</f>
        <v/>
      </c>
      <c r="C1425" s="93">
        <f>TEXT(B1425,"aaa")</f>
        <v/>
      </c>
      <c r="D1425" s="93" t="inlineStr">
        <is>
          <t>페이스북/인스타그램</t>
        </is>
      </c>
      <c r="E1425" s="93" t="inlineStr">
        <is>
          <t>토너</t>
        </is>
      </c>
      <c r="G1425" s="4" t="n"/>
      <c r="K1425" s="88" t="n">
        <v>943347</v>
      </c>
    </row>
    <row r="1426" hidden="1" customFormat="1" s="93">
      <c r="B1426" s="127">
        <f>B1425+1</f>
        <v/>
      </c>
      <c r="C1426" s="93">
        <f>TEXT(B1426,"aaa")</f>
        <v/>
      </c>
      <c r="D1426" s="93" t="inlineStr">
        <is>
          <t>페이스북/인스타그램</t>
        </is>
      </c>
      <c r="E1426" s="93" t="inlineStr">
        <is>
          <t>토너</t>
        </is>
      </c>
      <c r="G1426" s="4" t="n"/>
      <c r="K1426" s="88" t="n">
        <v>922300</v>
      </c>
    </row>
    <row r="1427" hidden="1" customFormat="1" s="93">
      <c r="B1427" s="127">
        <f>B1426+1</f>
        <v/>
      </c>
      <c r="C1427" s="93">
        <f>TEXT(B1427,"aaa")</f>
        <v/>
      </c>
      <c r="D1427" s="93" t="inlineStr">
        <is>
          <t>페이스북/인스타그램</t>
        </is>
      </c>
      <c r="E1427" s="93" t="inlineStr">
        <is>
          <t>토너</t>
        </is>
      </c>
      <c r="G1427" s="4" t="n"/>
      <c r="K1427" s="88" t="n">
        <v>914938</v>
      </c>
    </row>
    <row r="1428" hidden="1" customFormat="1" s="93">
      <c r="B1428" s="127">
        <f>B1427+1</f>
        <v/>
      </c>
      <c r="C1428" s="93">
        <f>TEXT(B1428,"aaa")</f>
        <v/>
      </c>
      <c r="D1428" s="93" t="inlineStr">
        <is>
          <t>페이스북/인스타그램</t>
        </is>
      </c>
      <c r="E1428" s="93" t="inlineStr">
        <is>
          <t>토너</t>
        </is>
      </c>
      <c r="G1428" s="4" t="n"/>
      <c r="K1428" s="88" t="n">
        <v>986710</v>
      </c>
    </row>
    <row r="1429" hidden="1" customFormat="1" s="93">
      <c r="B1429" s="127">
        <f>B1428+1</f>
        <v/>
      </c>
      <c r="C1429" s="93">
        <f>TEXT(B1429,"aaa")</f>
        <v/>
      </c>
      <c r="D1429" s="93" t="inlineStr">
        <is>
          <t>페이스북/인스타그램</t>
        </is>
      </c>
      <c r="E1429" s="93" t="inlineStr">
        <is>
          <t>토너</t>
        </is>
      </c>
      <c r="G1429" s="4" t="n"/>
      <c r="K1429" s="88" t="n">
        <v>932160</v>
      </c>
    </row>
    <row r="1430" hidden="1" customFormat="1" s="93">
      <c r="B1430" s="127">
        <f>B1429+1</f>
        <v/>
      </c>
      <c r="C1430" s="93">
        <f>TEXT(B1430,"aaa")</f>
        <v/>
      </c>
      <c r="D1430" s="93" t="inlineStr">
        <is>
          <t>페이스북/인스타그램</t>
        </is>
      </c>
      <c r="E1430" s="93" t="inlineStr">
        <is>
          <t>토너</t>
        </is>
      </c>
      <c r="G1430" s="4" t="n"/>
      <c r="K1430" s="88" t="n">
        <v>914415</v>
      </c>
    </row>
    <row r="1431" hidden="1" customFormat="1" s="93">
      <c r="B1431" s="127">
        <f>B1430+1</f>
        <v/>
      </c>
      <c r="C1431" s="93">
        <f>TEXT(B1431,"aaa")</f>
        <v/>
      </c>
      <c r="D1431" s="93" t="inlineStr">
        <is>
          <t>페이스북/인스타그램</t>
        </is>
      </c>
      <c r="E1431" s="93" t="inlineStr">
        <is>
          <t>토너</t>
        </is>
      </c>
      <c r="G1431" s="4" t="n"/>
      <c r="K1431" s="88" t="n">
        <v>1036184</v>
      </c>
    </row>
    <row r="1432" hidden="1" customFormat="1" s="93">
      <c r="B1432" s="127">
        <f>B1431+1</f>
        <v/>
      </c>
      <c r="C1432" s="93">
        <f>TEXT(B1432,"aaa")</f>
        <v/>
      </c>
      <c r="D1432" s="93" t="inlineStr">
        <is>
          <t>페이스북/인스타그램</t>
        </is>
      </c>
      <c r="E1432" s="93" t="inlineStr">
        <is>
          <t>토너</t>
        </is>
      </c>
      <c r="G1432" s="4" t="n"/>
      <c r="K1432" s="88" t="n">
        <v>1397067</v>
      </c>
    </row>
    <row r="1433" hidden="1" customFormat="1" s="93">
      <c r="B1433" s="127">
        <f>B1432+1</f>
        <v/>
      </c>
      <c r="C1433" s="93">
        <f>TEXT(B1433,"aaa")</f>
        <v/>
      </c>
      <c r="D1433" s="93" t="inlineStr">
        <is>
          <t>페이스북/인스타그램</t>
        </is>
      </c>
      <c r="E1433" s="93" t="inlineStr">
        <is>
          <t>토너</t>
        </is>
      </c>
      <c r="G1433" s="4" t="n"/>
      <c r="K1433" s="88" t="n">
        <v>1270208</v>
      </c>
    </row>
    <row r="1434" hidden="1" customFormat="1" s="93">
      <c r="B1434" s="127">
        <f>B1433+1</f>
        <v/>
      </c>
      <c r="C1434" s="93">
        <f>TEXT(B1434,"aaa")</f>
        <v/>
      </c>
      <c r="D1434" s="93" t="inlineStr">
        <is>
          <t>페이스북/인스타그램</t>
        </is>
      </c>
      <c r="E1434" s="93" t="inlineStr">
        <is>
          <t>토너</t>
        </is>
      </c>
      <c r="G1434" s="4" t="n"/>
      <c r="K1434" s="88" t="n">
        <v>1138471</v>
      </c>
    </row>
    <row r="1435" hidden="1" customFormat="1" s="93">
      <c r="B1435" s="127">
        <f>B1434+1</f>
        <v/>
      </c>
      <c r="C1435" s="93">
        <f>TEXT(B1435,"aaa")</f>
        <v/>
      </c>
      <c r="D1435" s="93" t="inlineStr">
        <is>
          <t>페이스북/인스타그램</t>
        </is>
      </c>
      <c r="E1435" s="93" t="inlineStr">
        <is>
          <t>토너</t>
        </is>
      </c>
      <c r="G1435" s="4" t="n"/>
      <c r="K1435" s="88" t="n">
        <v>1189427</v>
      </c>
    </row>
    <row r="1436" hidden="1" customFormat="1" s="93">
      <c r="B1436" s="127">
        <f>B1435+1</f>
        <v/>
      </c>
      <c r="C1436" s="93">
        <f>TEXT(B1436,"aaa")</f>
        <v/>
      </c>
      <c r="D1436" s="93" t="inlineStr">
        <is>
          <t>페이스북/인스타그램</t>
        </is>
      </c>
      <c r="E1436" s="93" t="inlineStr">
        <is>
          <t>토너</t>
        </is>
      </c>
      <c r="G1436" s="4" t="n"/>
      <c r="K1436" s="88" t="n">
        <v>1132767</v>
      </c>
    </row>
    <row r="1437" customFormat="1" s="93">
      <c r="B1437" s="127" t="n">
        <v>43952</v>
      </c>
      <c r="C1437" s="93">
        <f>TEXT(B1437,"aaa")</f>
        <v/>
      </c>
      <c r="D1437" s="93" t="inlineStr">
        <is>
          <t>카카오광고</t>
        </is>
      </c>
      <c r="E1437" s="93" t="inlineStr">
        <is>
          <t>토너</t>
        </is>
      </c>
      <c r="G1437" s="4" t="n"/>
      <c r="K1437" s="126" t="n">
        <v>11830</v>
      </c>
    </row>
    <row r="1438" customFormat="1" s="93">
      <c r="B1438" s="127">
        <f>B1437+1</f>
        <v/>
      </c>
      <c r="C1438" s="93">
        <f>TEXT(B1438,"aaa")</f>
        <v/>
      </c>
      <c r="D1438" s="93" t="inlineStr">
        <is>
          <t>카카오광고</t>
        </is>
      </c>
      <c r="E1438" s="93" t="inlineStr">
        <is>
          <t>토너</t>
        </is>
      </c>
      <c r="G1438" s="4" t="n"/>
      <c r="K1438" s="126" t="n">
        <v>13430</v>
      </c>
    </row>
    <row r="1439" customFormat="1" s="93">
      <c r="B1439" s="127">
        <f>B1438+1</f>
        <v/>
      </c>
      <c r="C1439" s="93">
        <f>TEXT(B1439,"aaa")</f>
        <v/>
      </c>
      <c r="D1439" s="93" t="inlineStr">
        <is>
          <t>카카오광고</t>
        </is>
      </c>
      <c r="E1439" s="93" t="inlineStr">
        <is>
          <t>토너</t>
        </is>
      </c>
      <c r="G1439" s="4" t="n"/>
      <c r="K1439" s="126" t="n">
        <v>6699.999999999999</v>
      </c>
    </row>
    <row r="1440" customFormat="1" s="93">
      <c r="B1440" s="127">
        <f>B1439+1</f>
        <v/>
      </c>
      <c r="C1440" s="93">
        <f>TEXT(B1440,"aaa")</f>
        <v/>
      </c>
      <c r="D1440" s="93" t="inlineStr">
        <is>
          <t>카카오광고</t>
        </is>
      </c>
      <c r="E1440" s="93" t="inlineStr">
        <is>
          <t>토너</t>
        </is>
      </c>
      <c r="G1440" s="4" t="n"/>
      <c r="K1440" s="126" t="n">
        <v>9590</v>
      </c>
    </row>
    <row r="1441" customFormat="1" s="93">
      <c r="B1441" s="127">
        <f>B1440+1</f>
        <v/>
      </c>
      <c r="C1441" s="93">
        <f>TEXT(B1441,"aaa")</f>
        <v/>
      </c>
      <c r="D1441" s="93" t="inlineStr">
        <is>
          <t>카카오광고</t>
        </is>
      </c>
      <c r="E1441" s="93" t="inlineStr">
        <is>
          <t>토너</t>
        </is>
      </c>
      <c r="G1441" s="4" t="n"/>
      <c r="K1441" s="126" t="n">
        <v>9880</v>
      </c>
    </row>
    <row r="1442" customFormat="1" s="93">
      <c r="B1442" s="127">
        <f>B1441+1</f>
        <v/>
      </c>
      <c r="C1442" s="93">
        <f>TEXT(B1442,"aaa")</f>
        <v/>
      </c>
      <c r="D1442" s="93" t="inlineStr">
        <is>
          <t>카카오광고</t>
        </is>
      </c>
      <c r="E1442" s="93" t="inlineStr">
        <is>
          <t>토너</t>
        </is>
      </c>
      <c r="G1442" s="4" t="n"/>
      <c r="K1442" s="126" t="n">
        <v>9430</v>
      </c>
    </row>
    <row r="1443" customFormat="1" s="93">
      <c r="B1443" s="127">
        <f>B1442+1</f>
        <v/>
      </c>
      <c r="C1443" s="93">
        <f>TEXT(B1443,"aaa")</f>
        <v/>
      </c>
      <c r="D1443" s="93" t="inlineStr">
        <is>
          <t>카카오광고</t>
        </is>
      </c>
      <c r="E1443" s="93" t="inlineStr">
        <is>
          <t>토너</t>
        </is>
      </c>
      <c r="G1443" s="4" t="n"/>
      <c r="K1443" s="126" t="n">
        <v>7049.999999999999</v>
      </c>
    </row>
    <row r="1444" customFormat="1" s="93">
      <c r="B1444" s="127">
        <f>B1443+1</f>
        <v/>
      </c>
      <c r="C1444" s="93">
        <f>TEXT(B1444,"aaa")</f>
        <v/>
      </c>
      <c r="D1444" s="93" t="inlineStr">
        <is>
          <t>카카오광고</t>
        </is>
      </c>
      <c r="E1444" s="93" t="inlineStr">
        <is>
          <t>토너</t>
        </is>
      </c>
      <c r="G1444" s="4" t="n"/>
      <c r="K1444" s="126" t="n">
        <v>10380</v>
      </c>
    </row>
    <row r="1445" customFormat="1" s="93">
      <c r="B1445" s="127">
        <f>B1444+1</f>
        <v/>
      </c>
      <c r="C1445" s="93">
        <f>TEXT(B1445,"aaa")</f>
        <v/>
      </c>
      <c r="D1445" s="93" t="inlineStr">
        <is>
          <t>카카오광고</t>
        </is>
      </c>
      <c r="E1445" s="93" t="inlineStr">
        <is>
          <t>토너</t>
        </is>
      </c>
      <c r="G1445" s="4" t="n"/>
      <c r="K1445" s="126" t="n">
        <v>7949.999999999999</v>
      </c>
    </row>
    <row r="1446" customFormat="1" s="93">
      <c r="B1446" s="127">
        <f>B1445+1</f>
        <v/>
      </c>
      <c r="C1446" s="93">
        <f>TEXT(B1446,"aaa")</f>
        <v/>
      </c>
      <c r="D1446" s="93" t="inlineStr">
        <is>
          <t>카카오광고</t>
        </is>
      </c>
      <c r="E1446" s="93" t="inlineStr">
        <is>
          <t>토너</t>
        </is>
      </c>
      <c r="G1446" s="4" t="n"/>
      <c r="K1446" s="126" t="n">
        <v>15550</v>
      </c>
    </row>
    <row r="1447" customFormat="1" s="93">
      <c r="B1447" s="127">
        <f>B1446+1</f>
        <v/>
      </c>
      <c r="C1447" s="93">
        <f>TEXT(B1447,"aaa")</f>
        <v/>
      </c>
      <c r="D1447" s="93" t="inlineStr">
        <is>
          <t>카카오광고</t>
        </is>
      </c>
      <c r="E1447" s="93" t="inlineStr">
        <is>
          <t>토너</t>
        </is>
      </c>
      <c r="G1447" s="4" t="n"/>
      <c r="K1447" s="126" t="n">
        <v>14370</v>
      </c>
    </row>
    <row r="1448" customFormat="1" s="93">
      <c r="B1448" s="127">
        <f>B1447+1</f>
        <v/>
      </c>
      <c r="C1448" s="93">
        <f>TEXT(B1448,"aaa")</f>
        <v/>
      </c>
      <c r="D1448" s="93" t="inlineStr">
        <is>
          <t>카카오광고</t>
        </is>
      </c>
      <c r="E1448" s="93" t="inlineStr">
        <is>
          <t>토너</t>
        </is>
      </c>
      <c r="G1448" s="4" t="n"/>
      <c r="K1448" s="126" t="n">
        <v>12550</v>
      </c>
    </row>
    <row r="1449" customFormat="1" s="93">
      <c r="B1449" s="127">
        <f>B1448+1</f>
        <v/>
      </c>
      <c r="C1449" s="93">
        <f>TEXT(B1449,"aaa")</f>
        <v/>
      </c>
      <c r="D1449" s="93" t="inlineStr">
        <is>
          <t>카카오광고</t>
        </is>
      </c>
      <c r="E1449" s="93" t="inlineStr">
        <is>
          <t>토너</t>
        </is>
      </c>
      <c r="G1449" s="4" t="n"/>
      <c r="K1449" s="126" t="n">
        <v>11960</v>
      </c>
    </row>
    <row r="1450" customFormat="1" s="93">
      <c r="B1450" s="127">
        <f>B1449+1</f>
        <v/>
      </c>
      <c r="C1450" s="93">
        <f>TEXT(B1450,"aaa")</f>
        <v/>
      </c>
      <c r="D1450" s="93" t="inlineStr">
        <is>
          <t>카카오광고</t>
        </is>
      </c>
      <c r="E1450" s="93" t="inlineStr">
        <is>
          <t>토너</t>
        </is>
      </c>
      <c r="G1450" s="4" t="n"/>
      <c r="K1450" s="126" t="n">
        <v>14380</v>
      </c>
    </row>
    <row r="1451" customFormat="1" s="93">
      <c r="B1451" s="127">
        <f>B1450+1</f>
        <v/>
      </c>
      <c r="C1451" s="93">
        <f>TEXT(B1451,"aaa")</f>
        <v/>
      </c>
      <c r="D1451" s="93" t="inlineStr">
        <is>
          <t>카카오광고</t>
        </is>
      </c>
      <c r="E1451" s="93" t="inlineStr">
        <is>
          <t>토너</t>
        </is>
      </c>
      <c r="G1451" s="4" t="n"/>
      <c r="K1451" s="126" t="n">
        <v>14610</v>
      </c>
    </row>
    <row r="1452" customFormat="1" s="93">
      <c r="B1452" s="127">
        <f>B1451+1</f>
        <v/>
      </c>
      <c r="C1452" s="93">
        <f>TEXT(B1452,"aaa")</f>
        <v/>
      </c>
      <c r="D1452" s="93" t="inlineStr">
        <is>
          <t>카카오광고</t>
        </is>
      </c>
      <c r="E1452" s="93" t="inlineStr">
        <is>
          <t>토너</t>
        </is>
      </c>
      <c r="G1452" s="4" t="n"/>
      <c r="K1452" s="126" t="n">
        <v>10080</v>
      </c>
    </row>
    <row r="1453" customFormat="1" s="93">
      <c r="B1453" s="127">
        <f>B1452+1</f>
        <v/>
      </c>
      <c r="C1453" s="93">
        <f>TEXT(B1453,"aaa")</f>
        <v/>
      </c>
      <c r="D1453" s="93" t="inlineStr">
        <is>
          <t>카카오광고</t>
        </is>
      </c>
      <c r="E1453" s="93" t="inlineStr">
        <is>
          <t>토너</t>
        </is>
      </c>
      <c r="G1453" s="4" t="n"/>
      <c r="K1453" s="126" t="n">
        <v>10790</v>
      </c>
    </row>
    <row r="1454" customFormat="1" s="93">
      <c r="B1454" s="127">
        <f>B1453+1</f>
        <v/>
      </c>
      <c r="C1454" s="93">
        <f>TEXT(B1454,"aaa")</f>
        <v/>
      </c>
      <c r="D1454" s="93" t="inlineStr">
        <is>
          <t>카카오광고</t>
        </is>
      </c>
      <c r="E1454" s="93" t="inlineStr">
        <is>
          <t>토너</t>
        </is>
      </c>
      <c r="G1454" s="4" t="n"/>
      <c r="K1454" s="126" t="n">
        <v>8680</v>
      </c>
    </row>
    <row r="1455" customFormat="1" s="93">
      <c r="B1455" s="127">
        <f>B1454+1</f>
        <v/>
      </c>
      <c r="C1455" s="93">
        <f>TEXT(B1455,"aaa")</f>
        <v/>
      </c>
      <c r="D1455" s="93" t="inlineStr">
        <is>
          <t>카카오광고</t>
        </is>
      </c>
      <c r="E1455" s="93" t="inlineStr">
        <is>
          <t>토너</t>
        </is>
      </c>
      <c r="G1455" s="4" t="n"/>
      <c r="K1455" s="126" t="n">
        <v>9740</v>
      </c>
    </row>
    <row r="1456" customFormat="1" s="93">
      <c r="B1456" s="127">
        <f>B1455+1</f>
        <v/>
      </c>
      <c r="C1456" s="93">
        <f>TEXT(B1456,"aaa")</f>
        <v/>
      </c>
      <c r="D1456" s="93" t="inlineStr">
        <is>
          <t>카카오광고</t>
        </is>
      </c>
      <c r="E1456" s="93" t="inlineStr">
        <is>
          <t>토너</t>
        </is>
      </c>
      <c r="G1456" s="4" t="n"/>
      <c r="K1456" s="126" t="n">
        <v>11780</v>
      </c>
    </row>
    <row r="1457" customFormat="1" s="93">
      <c r="B1457" s="127">
        <f>B1456+1</f>
        <v/>
      </c>
      <c r="C1457" s="93">
        <f>TEXT(B1457,"aaa")</f>
        <v/>
      </c>
      <c r="D1457" s="93" t="inlineStr">
        <is>
          <t>카카오광고</t>
        </is>
      </c>
      <c r="E1457" s="93" t="inlineStr">
        <is>
          <t>토너</t>
        </is>
      </c>
      <c r="G1457" s="4" t="n"/>
      <c r="K1457" s="126" t="n">
        <v>8260</v>
      </c>
    </row>
    <row r="1458" customFormat="1" s="93">
      <c r="B1458" s="127">
        <f>B1457+1</f>
        <v/>
      </c>
      <c r="C1458" s="93">
        <f>TEXT(B1458,"aaa")</f>
        <v/>
      </c>
      <c r="D1458" s="93" t="inlineStr">
        <is>
          <t>카카오광고</t>
        </is>
      </c>
      <c r="E1458" s="93" t="inlineStr">
        <is>
          <t>토너</t>
        </is>
      </c>
      <c r="G1458" s="4" t="n"/>
      <c r="K1458" s="126" t="n">
        <v>11410</v>
      </c>
    </row>
    <row r="1459" customFormat="1" s="93">
      <c r="B1459" s="127">
        <f>B1458+1</f>
        <v/>
      </c>
      <c r="C1459" s="93">
        <f>TEXT(B1459,"aaa")</f>
        <v/>
      </c>
      <c r="D1459" s="93" t="inlineStr">
        <is>
          <t>카카오광고</t>
        </is>
      </c>
      <c r="E1459" s="93" t="inlineStr">
        <is>
          <t>토너</t>
        </is>
      </c>
      <c r="G1459" s="4" t="n"/>
      <c r="K1459" s="126" t="n">
        <v>11060</v>
      </c>
    </row>
    <row r="1460" customFormat="1" s="93">
      <c r="B1460" s="127">
        <f>B1459+1</f>
        <v/>
      </c>
      <c r="C1460" s="93">
        <f>TEXT(B1460,"aaa")</f>
        <v/>
      </c>
      <c r="D1460" s="93" t="inlineStr">
        <is>
          <t>카카오광고</t>
        </is>
      </c>
      <c r="E1460" s="93" t="inlineStr">
        <is>
          <t>토너</t>
        </is>
      </c>
      <c r="G1460" s="4" t="n"/>
      <c r="K1460" s="126" t="n">
        <v>12050</v>
      </c>
    </row>
    <row r="1461" customFormat="1" s="93">
      <c r="B1461" s="127">
        <f>B1460+1</f>
        <v/>
      </c>
      <c r="C1461" s="93">
        <f>TEXT(B1461,"aaa")</f>
        <v/>
      </c>
      <c r="D1461" s="93" t="inlineStr">
        <is>
          <t>카카오광고</t>
        </is>
      </c>
      <c r="E1461" s="93" t="inlineStr">
        <is>
          <t>토너</t>
        </is>
      </c>
      <c r="G1461" s="4" t="n"/>
      <c r="K1461" s="126" t="n">
        <v>14110</v>
      </c>
    </row>
    <row r="1462" customFormat="1" s="93">
      <c r="B1462" s="127">
        <f>B1461+1</f>
        <v/>
      </c>
      <c r="C1462" s="93">
        <f>TEXT(B1462,"aaa")</f>
        <v/>
      </c>
      <c r="D1462" s="93" t="inlineStr">
        <is>
          <t>카카오광고</t>
        </is>
      </c>
      <c r="E1462" s="93" t="inlineStr">
        <is>
          <t>토너</t>
        </is>
      </c>
      <c r="G1462" s="4" t="n"/>
      <c r="K1462" s="126" t="n">
        <v>11310</v>
      </c>
    </row>
    <row r="1463" customFormat="1" s="93">
      <c r="B1463" s="127">
        <f>B1462+1</f>
        <v/>
      </c>
      <c r="C1463" s="93">
        <f>TEXT(B1463,"aaa")</f>
        <v/>
      </c>
      <c r="D1463" s="93" t="inlineStr">
        <is>
          <t>카카오광고</t>
        </is>
      </c>
      <c r="E1463" s="93" t="inlineStr">
        <is>
          <t>토너</t>
        </is>
      </c>
      <c r="G1463" s="4" t="n"/>
      <c r="K1463" s="126" t="n">
        <v>10900</v>
      </c>
    </row>
    <row r="1464" customFormat="1" s="93">
      <c r="B1464" s="127">
        <f>B1463+1</f>
        <v/>
      </c>
      <c r="C1464" s="93">
        <f>TEXT(B1464,"aaa")</f>
        <v/>
      </c>
      <c r="D1464" s="93" t="inlineStr">
        <is>
          <t>카카오광고</t>
        </is>
      </c>
      <c r="E1464" s="93" t="inlineStr">
        <is>
          <t>토너</t>
        </is>
      </c>
      <c r="G1464" s="4" t="n"/>
      <c r="K1464" s="126" t="n">
        <v>10830</v>
      </c>
    </row>
    <row r="1465" customFormat="1" s="93">
      <c r="B1465" s="127">
        <f>B1464+1</f>
        <v/>
      </c>
      <c r="C1465" s="93">
        <f>TEXT(B1465,"aaa")</f>
        <v/>
      </c>
      <c r="D1465" s="93" t="inlineStr">
        <is>
          <t>카카오광고</t>
        </is>
      </c>
      <c r="E1465" s="93" t="inlineStr">
        <is>
          <t>토너</t>
        </is>
      </c>
      <c r="G1465" s="4" t="n"/>
      <c r="K1465" s="126" t="n">
        <v>11860</v>
      </c>
    </row>
    <row r="1466" customFormat="1" s="93">
      <c r="B1466" s="127">
        <f>B1465+1</f>
        <v/>
      </c>
      <c r="C1466" s="93">
        <f>TEXT(B1466,"aaa")</f>
        <v/>
      </c>
      <c r="D1466" s="93" t="inlineStr">
        <is>
          <t>카카오광고</t>
        </is>
      </c>
      <c r="E1466" s="93" t="inlineStr">
        <is>
          <t>토너</t>
        </is>
      </c>
      <c r="G1466" s="4" t="n"/>
      <c r="K1466" s="126" t="n">
        <v>10440</v>
      </c>
    </row>
    <row r="1467" customFormat="1" s="93">
      <c r="B1467" s="127">
        <f>B1466+1</f>
        <v/>
      </c>
      <c r="C1467" s="93">
        <f>TEXT(B1467,"aaa")</f>
        <v/>
      </c>
      <c r="D1467" s="93" t="inlineStr">
        <is>
          <t>카카오광고</t>
        </is>
      </c>
      <c r="E1467" s="93" t="inlineStr">
        <is>
          <t>토너</t>
        </is>
      </c>
      <c r="G1467" s="4" t="n"/>
      <c r="K1467" s="126" t="n">
        <v>13900</v>
      </c>
    </row>
    <row r="1468" hidden="1" customFormat="1" s="93">
      <c r="B1468" s="127" t="n">
        <v>43955</v>
      </c>
      <c r="C1468" s="93">
        <f>TEXT(B1468,"aaa")</f>
        <v/>
      </c>
      <c r="D1468" s="93" t="inlineStr">
        <is>
          <t>네이버 GFA</t>
        </is>
      </c>
      <c r="E1468" s="93" t="inlineStr">
        <is>
          <t>토너</t>
        </is>
      </c>
      <c r="G1468" s="4" t="n"/>
      <c r="K1468" s="88" t="n">
        <v>256125.4545454545</v>
      </c>
    </row>
    <row r="1469" hidden="1" customFormat="1" s="93">
      <c r="B1469" s="127" t="n">
        <v>43957</v>
      </c>
      <c r="C1469" s="93">
        <f>TEXT(B1469,"aaa")</f>
        <v/>
      </c>
      <c r="D1469" s="93" t="inlineStr">
        <is>
          <t>네이버 GFA</t>
        </is>
      </c>
      <c r="E1469" s="93" t="inlineStr">
        <is>
          <t>토너</t>
        </is>
      </c>
      <c r="G1469" s="4" t="n"/>
      <c r="K1469" s="88" t="n">
        <v>113381.8181818182</v>
      </c>
    </row>
    <row r="1470" hidden="1" customFormat="1" s="93">
      <c r="B1470" s="127" t="n">
        <v>43958</v>
      </c>
      <c r="C1470" s="93">
        <f>TEXT(B1470,"aaa")</f>
        <v/>
      </c>
      <c r="D1470" s="93" t="inlineStr">
        <is>
          <t>네이버 GFA</t>
        </is>
      </c>
      <c r="E1470" s="93" t="inlineStr">
        <is>
          <t>토너</t>
        </is>
      </c>
      <c r="G1470" s="4" t="n"/>
      <c r="K1470" s="88" t="n">
        <v>161790</v>
      </c>
    </row>
    <row r="1471" hidden="1" customFormat="1" s="93">
      <c r="B1471" s="127" t="n">
        <v>43959</v>
      </c>
      <c r="C1471" s="93">
        <f>TEXT(B1471,"aaa")</f>
        <v/>
      </c>
      <c r="D1471" s="93" t="inlineStr">
        <is>
          <t>네이버 GFA</t>
        </is>
      </c>
      <c r="E1471" s="93" t="inlineStr">
        <is>
          <t>토너</t>
        </is>
      </c>
      <c r="G1471" s="4" t="n"/>
      <c r="K1471" s="88" t="n">
        <v>171693.6363636364</v>
      </c>
    </row>
    <row r="1472" hidden="1" customFormat="1" s="93">
      <c r="B1472" s="127" t="n">
        <v>43960</v>
      </c>
      <c r="C1472" s="93">
        <f>TEXT(B1472,"aaa")</f>
        <v/>
      </c>
      <c r="D1472" s="93" t="inlineStr">
        <is>
          <t>네이버 GFA</t>
        </is>
      </c>
      <c r="E1472" s="93" t="inlineStr">
        <is>
          <t>토너</t>
        </is>
      </c>
      <c r="G1472" s="4" t="n"/>
      <c r="K1472" s="88" t="n">
        <v>180380.9090909091</v>
      </c>
    </row>
    <row r="1473" hidden="1" customFormat="1" s="93">
      <c r="B1473" s="127" t="n">
        <v>43961</v>
      </c>
      <c r="C1473" s="93">
        <f>TEXT(B1473,"aaa")</f>
        <v/>
      </c>
      <c r="D1473" s="93" t="inlineStr">
        <is>
          <t>네이버 GFA</t>
        </is>
      </c>
      <c r="E1473" s="93" t="inlineStr">
        <is>
          <t>토너</t>
        </is>
      </c>
      <c r="G1473" s="4" t="n"/>
      <c r="K1473" s="88" t="n">
        <v>175014.5454545454</v>
      </c>
    </row>
    <row r="1474" hidden="1" customFormat="1" s="93">
      <c r="B1474" s="127" t="n">
        <v>43962</v>
      </c>
      <c r="C1474" s="93">
        <f>TEXT(B1474,"aaa")</f>
        <v/>
      </c>
      <c r="D1474" s="93" t="inlineStr">
        <is>
          <t>네이버 GFA</t>
        </is>
      </c>
      <c r="E1474" s="93" t="inlineStr">
        <is>
          <t>토너</t>
        </is>
      </c>
      <c r="G1474" s="4" t="n"/>
      <c r="K1474" s="88" t="n">
        <v>176703.6363636364</v>
      </c>
    </row>
    <row r="1475" hidden="1" customFormat="1" s="93">
      <c r="B1475" s="127" t="n">
        <v>43963</v>
      </c>
      <c r="C1475" s="93">
        <f>TEXT(B1475,"aaa")</f>
        <v/>
      </c>
      <c r="D1475" s="93" t="inlineStr">
        <is>
          <t>네이버 GFA</t>
        </is>
      </c>
      <c r="E1475" s="93" t="inlineStr">
        <is>
          <t>토너</t>
        </is>
      </c>
      <c r="G1475" s="4" t="n"/>
      <c r="K1475" s="88" t="n">
        <v>176079.0909090909</v>
      </c>
    </row>
    <row r="1476" hidden="1" customFormat="1" s="93">
      <c r="B1476" s="127" t="n">
        <v>43964</v>
      </c>
      <c r="C1476" s="93">
        <f>TEXT(B1476,"aaa")</f>
        <v/>
      </c>
      <c r="D1476" s="93" t="inlineStr">
        <is>
          <t>네이버 GFA</t>
        </is>
      </c>
      <c r="E1476" s="93" t="inlineStr">
        <is>
          <t>토너</t>
        </is>
      </c>
      <c r="G1476" s="4" t="n"/>
      <c r="K1476" s="88" t="n">
        <v>176261.8181818182</v>
      </c>
    </row>
    <row r="1477" hidden="1" customFormat="1" s="93">
      <c r="B1477" s="127" t="n">
        <v>43965</v>
      </c>
      <c r="C1477" s="93">
        <f>TEXT(B1477,"aaa")</f>
        <v/>
      </c>
      <c r="D1477" s="93" t="inlineStr">
        <is>
          <t>네이버 GFA</t>
        </is>
      </c>
      <c r="E1477" s="93" t="inlineStr">
        <is>
          <t>토너</t>
        </is>
      </c>
      <c r="G1477" s="4" t="n"/>
      <c r="K1477" s="88" t="n">
        <v>174419.0909090909</v>
      </c>
    </row>
    <row r="1478" hidden="1" customFormat="1" s="93">
      <c r="B1478" s="127" t="n">
        <v>43966</v>
      </c>
      <c r="C1478" s="93">
        <f>TEXT(B1478,"aaa")</f>
        <v/>
      </c>
      <c r="D1478" s="93" t="inlineStr">
        <is>
          <t>네이버 GFA</t>
        </is>
      </c>
      <c r="E1478" s="93" t="inlineStr">
        <is>
          <t>토너</t>
        </is>
      </c>
      <c r="G1478" s="4" t="n"/>
      <c r="K1478" s="88" t="n">
        <v>174179.0909090909</v>
      </c>
    </row>
    <row r="1479" hidden="1" customFormat="1" s="93">
      <c r="B1479" s="127" t="n">
        <v>43967</v>
      </c>
      <c r="C1479" s="93">
        <f>TEXT(B1479,"aaa")</f>
        <v/>
      </c>
      <c r="D1479" s="93" t="inlineStr">
        <is>
          <t>네이버 GFA</t>
        </is>
      </c>
      <c r="E1479" s="93" t="inlineStr">
        <is>
          <t>토너</t>
        </is>
      </c>
      <c r="G1479" s="4" t="n"/>
      <c r="K1479" s="88" t="n">
        <v>175095.4545454545</v>
      </c>
    </row>
    <row r="1480" hidden="1" customFormat="1" s="93">
      <c r="B1480" s="127" t="n">
        <v>43968</v>
      </c>
      <c r="C1480" s="93">
        <f>TEXT(B1480,"aaa")</f>
        <v/>
      </c>
      <c r="D1480" s="93" t="inlineStr">
        <is>
          <t>네이버 GFA</t>
        </is>
      </c>
      <c r="E1480" s="93" t="inlineStr">
        <is>
          <t>토너</t>
        </is>
      </c>
      <c r="G1480" s="4" t="n"/>
      <c r="K1480" s="88" t="n">
        <v>175893.6363636364</v>
      </c>
    </row>
    <row r="1481" hidden="1" customFormat="1" s="93">
      <c r="B1481" s="127" t="n">
        <v>43969</v>
      </c>
      <c r="C1481" s="93">
        <f>TEXT(B1481,"aaa")</f>
        <v/>
      </c>
      <c r="D1481" s="93" t="inlineStr">
        <is>
          <t>네이버 GFA</t>
        </is>
      </c>
      <c r="E1481" s="93" t="inlineStr">
        <is>
          <t>토너</t>
        </is>
      </c>
      <c r="G1481" s="4" t="n"/>
      <c r="K1481" s="88" t="n">
        <v>173066.3636363636</v>
      </c>
    </row>
    <row r="1482" hidden="1" customFormat="1" s="93">
      <c r="B1482" s="127" t="n">
        <v>43970</v>
      </c>
      <c r="C1482" s="93">
        <f>TEXT(B1482,"aaa")</f>
        <v/>
      </c>
      <c r="D1482" s="93" t="inlineStr">
        <is>
          <t>네이버 GFA</t>
        </is>
      </c>
      <c r="E1482" s="93" t="inlineStr">
        <is>
          <t>토너</t>
        </is>
      </c>
      <c r="G1482" s="4" t="n"/>
      <c r="K1482" s="88" t="n">
        <v>173985.4545454545</v>
      </c>
    </row>
    <row r="1483" hidden="1" customFormat="1" s="93">
      <c r="B1483" s="127" t="n">
        <v>43971</v>
      </c>
      <c r="C1483" s="93">
        <f>TEXT(B1483,"aaa")</f>
        <v/>
      </c>
      <c r="D1483" s="93" t="inlineStr">
        <is>
          <t>네이버 GFA</t>
        </is>
      </c>
      <c r="E1483" s="93" t="inlineStr">
        <is>
          <t>토너</t>
        </is>
      </c>
      <c r="G1483" s="4" t="n"/>
      <c r="K1483" s="88" t="n">
        <v>170103.6363636364</v>
      </c>
    </row>
    <row r="1484" hidden="1" customFormat="1" s="93">
      <c r="B1484" s="127" t="n">
        <v>43972</v>
      </c>
      <c r="C1484" s="93">
        <f>TEXT(B1484,"aaa")</f>
        <v/>
      </c>
      <c r="D1484" s="93" t="inlineStr">
        <is>
          <t>네이버 GFA</t>
        </is>
      </c>
      <c r="E1484" s="93" t="inlineStr">
        <is>
          <t>토너</t>
        </is>
      </c>
      <c r="G1484" s="4" t="n"/>
      <c r="K1484" s="88" t="n">
        <v>165450.9090909091</v>
      </c>
    </row>
    <row r="1485" hidden="1" customFormat="1" s="93">
      <c r="B1485" s="127" t="n">
        <v>43973</v>
      </c>
      <c r="C1485" s="93">
        <f>TEXT(B1485,"aaa")</f>
        <v/>
      </c>
      <c r="D1485" s="93" t="inlineStr">
        <is>
          <t>네이버 GFA</t>
        </is>
      </c>
      <c r="E1485" s="93" t="inlineStr">
        <is>
          <t>토너</t>
        </is>
      </c>
      <c r="G1485" s="4" t="n"/>
      <c r="K1485" s="88" t="n">
        <v>165850.9090909091</v>
      </c>
    </row>
    <row r="1486" hidden="1" customFormat="1" s="93">
      <c r="B1486" s="127" t="n">
        <v>43974</v>
      </c>
      <c r="C1486" s="93">
        <f>TEXT(B1486,"aaa")</f>
        <v/>
      </c>
      <c r="D1486" s="93" t="inlineStr">
        <is>
          <t>네이버 GFA</t>
        </is>
      </c>
      <c r="E1486" s="93" t="inlineStr">
        <is>
          <t>토너</t>
        </is>
      </c>
      <c r="G1486" s="4" t="n"/>
      <c r="K1486" s="88" t="n">
        <v>106975.4545454545</v>
      </c>
    </row>
    <row r="1487" hidden="1" customFormat="1" s="93">
      <c r="B1487" s="127" t="n">
        <v>43979</v>
      </c>
      <c r="C1487" s="93">
        <f>TEXT(B1487,"aaa")</f>
        <v/>
      </c>
      <c r="D1487" s="93" t="inlineStr">
        <is>
          <t>네이버 GFA</t>
        </is>
      </c>
      <c r="E1487" s="93" t="inlineStr">
        <is>
          <t>토너</t>
        </is>
      </c>
      <c r="G1487" s="4" t="n"/>
      <c r="K1487" s="88" t="n">
        <v>1211.818181818182</v>
      </c>
    </row>
    <row r="1488" hidden="1" customFormat="1" s="93">
      <c r="B1488" s="127" t="n">
        <v>43965</v>
      </c>
      <c r="C1488" s="93">
        <f>TEXT(B1488,"aaa")</f>
        <v/>
      </c>
      <c r="D1488" s="93" t="inlineStr">
        <is>
          <t>카카오톡 메시지</t>
        </is>
      </c>
      <c r="E1488" s="93" t="inlineStr">
        <is>
          <t>선크림</t>
        </is>
      </c>
      <c r="G1488" s="4" t="n"/>
      <c r="K1488" s="88">
        <f>13048*15</f>
        <v/>
      </c>
    </row>
    <row r="1489" hidden="1" customFormat="1" s="93">
      <c r="B1489" s="127" t="n">
        <v>43976</v>
      </c>
      <c r="C1489" s="93">
        <f>TEXT(B1489,"aaa")</f>
        <v/>
      </c>
      <c r="D1489" s="93" t="inlineStr">
        <is>
          <t>카카오톡 메시지</t>
        </is>
      </c>
      <c r="E1489" s="93" t="inlineStr">
        <is>
          <t>선크림</t>
        </is>
      </c>
      <c r="G1489" s="4" t="n"/>
      <c r="K1489" s="88">
        <f>13841*15</f>
        <v/>
      </c>
    </row>
    <row r="1490" hidden="1" customFormat="1" s="93">
      <c r="B1490" s="127" t="n">
        <v>43976</v>
      </c>
      <c r="C1490" s="93">
        <f>TEXT(B1490,"aaa")</f>
        <v/>
      </c>
      <c r="D1490" s="93" t="inlineStr">
        <is>
          <t>기획사이다</t>
        </is>
      </c>
      <c r="E1490" s="93" t="inlineStr">
        <is>
          <t>토너</t>
        </is>
      </c>
      <c r="G1490" s="4" t="n"/>
      <c r="K1490" s="88" t="n">
        <v>8000000</v>
      </c>
    </row>
    <row r="1491" hidden="1" customFormat="1" s="93">
      <c r="B1491" s="127" t="n">
        <v>44033</v>
      </c>
      <c r="C1491" s="93">
        <f>TEXT(B1491,"aaa")</f>
        <v/>
      </c>
      <c r="D1491" s="93" t="inlineStr">
        <is>
          <t>기획사이다</t>
        </is>
      </c>
      <c r="E1491" s="93" t="inlineStr">
        <is>
          <t>토너</t>
        </is>
      </c>
      <c r="G1491" s="4" t="n"/>
      <c r="K1491" s="88">
        <f>8500000/1.1</f>
        <v/>
      </c>
    </row>
    <row r="1492" hidden="1" customFormat="1" s="93">
      <c r="B1492" s="127" t="n">
        <v>44074</v>
      </c>
      <c r="C1492" s="93">
        <f>TEXT(B1492,"aaa")</f>
        <v/>
      </c>
      <c r="D1492" s="93" t="inlineStr">
        <is>
          <t>기획사이다</t>
        </is>
      </c>
      <c r="E1492" s="93" t="inlineStr">
        <is>
          <t>토너</t>
        </is>
      </c>
      <c r="G1492" s="4" t="n"/>
      <c r="K1492" s="88">
        <f>11818000/1.1</f>
        <v/>
      </c>
    </row>
    <row r="1493" hidden="1" customFormat="1" s="93">
      <c r="B1493" s="127" t="n">
        <v>43983</v>
      </c>
      <c r="C1493" s="93">
        <f>TEXT(B1493,"aaa")</f>
        <v/>
      </c>
      <c r="D1493" s="93" t="inlineStr">
        <is>
          <t>네이버 브랜드검색</t>
        </is>
      </c>
      <c r="E1493" s="93" t="inlineStr">
        <is>
          <t>토너</t>
        </is>
      </c>
      <c r="G1493" s="4" t="n"/>
      <c r="K1493" s="88" t="n">
        <v>120000</v>
      </c>
      <c r="L1493" s="127" t="n"/>
      <c r="M1493" s="127" t="n"/>
    </row>
    <row r="1494" hidden="1" customFormat="1" s="93">
      <c r="B1494" s="127">
        <f>B1493+1</f>
        <v/>
      </c>
      <c r="C1494" s="93">
        <f>TEXT(B1494,"aaa")</f>
        <v/>
      </c>
      <c r="D1494" s="93" t="inlineStr">
        <is>
          <t>네이버 브랜드검색</t>
        </is>
      </c>
      <c r="E1494" s="93" t="inlineStr">
        <is>
          <t>토너</t>
        </is>
      </c>
      <c r="G1494" s="4" t="n"/>
      <c r="K1494" s="88" t="n">
        <v>120000</v>
      </c>
    </row>
    <row r="1495" hidden="1" customFormat="1" s="93">
      <c r="B1495" s="127">
        <f>B1494+1</f>
        <v/>
      </c>
      <c r="C1495" s="93">
        <f>TEXT(B1495,"aaa")</f>
        <v/>
      </c>
      <c r="D1495" s="93" t="inlineStr">
        <is>
          <t>네이버 브랜드검색</t>
        </is>
      </c>
      <c r="E1495" s="93" t="inlineStr">
        <is>
          <t>토너</t>
        </is>
      </c>
      <c r="G1495" s="4" t="n"/>
      <c r="K1495" s="88" t="n">
        <v>120000</v>
      </c>
    </row>
    <row r="1496" hidden="1" customFormat="1" s="93">
      <c r="B1496" s="127">
        <f>B1495+1</f>
        <v/>
      </c>
      <c r="C1496" s="93">
        <f>TEXT(B1496,"aaa")</f>
        <v/>
      </c>
      <c r="D1496" s="93" t="inlineStr">
        <is>
          <t>네이버 브랜드검색</t>
        </is>
      </c>
      <c r="E1496" s="93" t="inlineStr">
        <is>
          <t>토너</t>
        </is>
      </c>
      <c r="G1496" s="4" t="n"/>
      <c r="K1496" s="88" t="n">
        <v>120000</v>
      </c>
    </row>
    <row r="1497" hidden="1" customFormat="1" s="93">
      <c r="B1497" s="127">
        <f>B1496+1</f>
        <v/>
      </c>
      <c r="C1497" s="93">
        <f>TEXT(B1497,"aaa")</f>
        <v/>
      </c>
      <c r="D1497" s="93" t="inlineStr">
        <is>
          <t>네이버 브랜드검색</t>
        </is>
      </c>
      <c r="E1497" s="93" t="inlineStr">
        <is>
          <t>토너</t>
        </is>
      </c>
      <c r="G1497" s="4" t="n"/>
      <c r="K1497" s="88" t="n">
        <v>120000</v>
      </c>
      <c r="M1497" s="127" t="n"/>
      <c r="N1497" s="127" t="n"/>
      <c r="O1497" s="127" t="n"/>
      <c r="P1497" s="128" t="n"/>
    </row>
    <row r="1498" hidden="1" customFormat="1" s="93">
      <c r="B1498" s="127">
        <f>B1497+1</f>
        <v/>
      </c>
      <c r="C1498" s="93">
        <f>TEXT(B1498,"aaa")</f>
        <v/>
      </c>
      <c r="D1498" s="93" t="inlineStr">
        <is>
          <t>네이버 브랜드검색</t>
        </is>
      </c>
      <c r="E1498" s="93" t="inlineStr">
        <is>
          <t>토너</t>
        </is>
      </c>
      <c r="G1498" s="4" t="n"/>
      <c r="K1498" s="88" t="n">
        <v>120000</v>
      </c>
    </row>
    <row r="1499" hidden="1" customFormat="1" s="93">
      <c r="B1499" s="127">
        <f>B1498+1</f>
        <v/>
      </c>
      <c r="C1499" s="93">
        <f>TEXT(B1499,"aaa")</f>
        <v/>
      </c>
      <c r="D1499" s="93" t="inlineStr">
        <is>
          <t>네이버 브랜드검색</t>
        </is>
      </c>
      <c r="E1499" s="93" t="inlineStr">
        <is>
          <t>토너</t>
        </is>
      </c>
      <c r="G1499" s="4" t="n"/>
      <c r="K1499" s="88" t="n">
        <v>120000</v>
      </c>
    </row>
    <row r="1500" hidden="1" customFormat="1" s="93">
      <c r="B1500" s="127">
        <f>B1499+1</f>
        <v/>
      </c>
      <c r="C1500" s="93">
        <f>TEXT(B1500,"aaa")</f>
        <v/>
      </c>
      <c r="D1500" s="93" t="inlineStr">
        <is>
          <t>네이버 브랜드검색</t>
        </is>
      </c>
      <c r="E1500" s="93" t="inlineStr">
        <is>
          <t>토너</t>
        </is>
      </c>
      <c r="G1500" s="4" t="n"/>
      <c r="K1500" s="88" t="n">
        <v>120000</v>
      </c>
    </row>
    <row r="1501" hidden="1" customFormat="1" s="93">
      <c r="B1501" s="127">
        <f>B1500+1</f>
        <v/>
      </c>
      <c r="C1501" s="93">
        <f>TEXT(B1501,"aaa")</f>
        <v/>
      </c>
      <c r="D1501" s="93" t="inlineStr">
        <is>
          <t>네이버 브랜드검색</t>
        </is>
      </c>
      <c r="E1501" s="93" t="inlineStr">
        <is>
          <t>토너</t>
        </is>
      </c>
      <c r="G1501" s="4" t="n"/>
      <c r="K1501" s="88" t="n">
        <v>120000</v>
      </c>
    </row>
    <row r="1502" hidden="1" customFormat="1" s="93">
      <c r="B1502" s="127">
        <f>B1501+1</f>
        <v/>
      </c>
      <c r="C1502" s="93">
        <f>TEXT(B1502,"aaa")</f>
        <v/>
      </c>
      <c r="D1502" s="93" t="inlineStr">
        <is>
          <t>네이버 브랜드검색</t>
        </is>
      </c>
      <c r="E1502" s="93" t="inlineStr">
        <is>
          <t>토너</t>
        </is>
      </c>
      <c r="G1502" s="4" t="n"/>
      <c r="K1502" s="88" t="n">
        <v>120000</v>
      </c>
    </row>
    <row r="1503" hidden="1" customFormat="1" s="93">
      <c r="B1503" s="127">
        <f>B1502+1</f>
        <v/>
      </c>
      <c r="C1503" s="93">
        <f>TEXT(B1503,"aaa")</f>
        <v/>
      </c>
      <c r="D1503" s="93" t="inlineStr">
        <is>
          <t>네이버 브랜드검색</t>
        </is>
      </c>
      <c r="E1503" s="93" t="inlineStr">
        <is>
          <t>토너</t>
        </is>
      </c>
      <c r="G1503" s="4" t="n"/>
      <c r="K1503" s="88" t="n">
        <v>120000</v>
      </c>
    </row>
    <row r="1504" hidden="1" customFormat="1" s="93">
      <c r="B1504" s="127">
        <f>B1503+1</f>
        <v/>
      </c>
      <c r="C1504" s="93">
        <f>TEXT(B1504,"aaa")</f>
        <v/>
      </c>
      <c r="D1504" s="93" t="inlineStr">
        <is>
          <t>네이버 브랜드검색</t>
        </is>
      </c>
      <c r="E1504" s="93" t="inlineStr">
        <is>
          <t>토너</t>
        </is>
      </c>
      <c r="G1504" s="4" t="n"/>
      <c r="K1504" s="88" t="n">
        <v>120000</v>
      </c>
    </row>
    <row r="1505" hidden="1" customFormat="1" s="93">
      <c r="B1505" s="127">
        <f>B1504+1</f>
        <v/>
      </c>
      <c r="C1505" s="93">
        <f>TEXT(B1505,"aaa")</f>
        <v/>
      </c>
      <c r="D1505" s="93" t="inlineStr">
        <is>
          <t>네이버 브랜드검색</t>
        </is>
      </c>
      <c r="E1505" s="93" t="inlineStr">
        <is>
          <t>토너</t>
        </is>
      </c>
      <c r="G1505" s="4" t="n"/>
      <c r="K1505" s="88" t="n">
        <v>120000</v>
      </c>
    </row>
    <row r="1506" hidden="1" customFormat="1" s="93">
      <c r="B1506" s="127">
        <f>B1505+1</f>
        <v/>
      </c>
      <c r="C1506" s="93">
        <f>TEXT(B1506,"aaa")</f>
        <v/>
      </c>
      <c r="D1506" s="93" t="inlineStr">
        <is>
          <t>네이버 브랜드검색</t>
        </is>
      </c>
      <c r="E1506" s="93" t="inlineStr">
        <is>
          <t>토너</t>
        </is>
      </c>
      <c r="G1506" s="4" t="n"/>
      <c r="K1506" s="88" t="n">
        <v>120000</v>
      </c>
    </row>
    <row r="1507" hidden="1" customFormat="1" s="93">
      <c r="B1507" s="127">
        <f>B1506+1</f>
        <v/>
      </c>
      <c r="C1507" s="93">
        <f>TEXT(B1507,"aaa")</f>
        <v/>
      </c>
      <c r="D1507" s="93" t="inlineStr">
        <is>
          <t>네이버 브랜드검색</t>
        </is>
      </c>
      <c r="E1507" s="93" t="inlineStr">
        <is>
          <t>토너</t>
        </is>
      </c>
      <c r="G1507" s="4" t="n"/>
      <c r="K1507" s="88" t="n">
        <v>120000</v>
      </c>
    </row>
    <row r="1508" hidden="1" customFormat="1" s="93">
      <c r="B1508" s="127">
        <f>B1507+1</f>
        <v/>
      </c>
      <c r="C1508" s="93">
        <f>TEXT(B1508,"aaa")</f>
        <v/>
      </c>
      <c r="D1508" s="93" t="inlineStr">
        <is>
          <t>네이버 브랜드검색</t>
        </is>
      </c>
      <c r="E1508" s="93" t="inlineStr">
        <is>
          <t>토너</t>
        </is>
      </c>
      <c r="G1508" s="4" t="n"/>
      <c r="K1508" s="88" t="n">
        <v>120000</v>
      </c>
    </row>
    <row r="1509" hidden="1" customFormat="1" s="93">
      <c r="B1509" s="127">
        <f>B1508+1</f>
        <v/>
      </c>
      <c r="C1509" s="93">
        <f>TEXT(B1509,"aaa")</f>
        <v/>
      </c>
      <c r="D1509" s="93" t="inlineStr">
        <is>
          <t>네이버 브랜드검색</t>
        </is>
      </c>
      <c r="E1509" s="93" t="inlineStr">
        <is>
          <t>토너</t>
        </is>
      </c>
      <c r="G1509" s="4" t="n"/>
      <c r="K1509" s="88" t="n">
        <v>120000</v>
      </c>
    </row>
    <row r="1510" hidden="1" customFormat="1" s="93">
      <c r="B1510" s="127">
        <f>B1509+1</f>
        <v/>
      </c>
      <c r="C1510" s="93">
        <f>TEXT(B1510,"aaa")</f>
        <v/>
      </c>
      <c r="D1510" s="93" t="inlineStr">
        <is>
          <t>네이버 브랜드검색</t>
        </is>
      </c>
      <c r="E1510" s="93" t="inlineStr">
        <is>
          <t>토너</t>
        </is>
      </c>
      <c r="G1510" s="4" t="n"/>
      <c r="K1510" s="88" t="n">
        <v>120000</v>
      </c>
    </row>
    <row r="1511" hidden="1" customFormat="1" s="93">
      <c r="B1511" s="127">
        <f>B1510+1</f>
        <v/>
      </c>
      <c r="C1511" s="93">
        <f>TEXT(B1511,"aaa")</f>
        <v/>
      </c>
      <c r="D1511" s="93" t="inlineStr">
        <is>
          <t>네이버 브랜드검색</t>
        </is>
      </c>
      <c r="E1511" s="93" t="inlineStr">
        <is>
          <t>토너</t>
        </is>
      </c>
      <c r="G1511" s="4" t="n"/>
      <c r="K1511" s="88" t="n">
        <v>120000</v>
      </c>
    </row>
    <row r="1512" hidden="1" customFormat="1" s="93">
      <c r="B1512" s="127">
        <f>B1511+1</f>
        <v/>
      </c>
      <c r="C1512" s="93">
        <f>TEXT(B1512,"aaa")</f>
        <v/>
      </c>
      <c r="D1512" s="93" t="inlineStr">
        <is>
          <t>네이버 브랜드검색</t>
        </is>
      </c>
      <c r="E1512" s="93" t="inlineStr">
        <is>
          <t>토너</t>
        </is>
      </c>
      <c r="G1512" s="4" t="n"/>
      <c r="K1512" s="88" t="n">
        <v>120000</v>
      </c>
    </row>
    <row r="1513" hidden="1" customFormat="1" s="93">
      <c r="B1513" s="127">
        <f>B1512+1</f>
        <v/>
      </c>
      <c r="C1513" s="93">
        <f>TEXT(B1513,"aaa")</f>
        <v/>
      </c>
      <c r="D1513" s="93" t="inlineStr">
        <is>
          <t>네이버 브랜드검색</t>
        </is>
      </c>
      <c r="E1513" s="93" t="inlineStr">
        <is>
          <t>토너</t>
        </is>
      </c>
      <c r="G1513" s="4" t="n"/>
      <c r="K1513" s="88" t="n">
        <v>120000</v>
      </c>
    </row>
    <row r="1514" hidden="1" customFormat="1" s="93">
      <c r="B1514" s="127">
        <f>B1513+1</f>
        <v/>
      </c>
      <c r="C1514" s="93">
        <f>TEXT(B1514,"aaa")</f>
        <v/>
      </c>
      <c r="D1514" s="93" t="inlineStr">
        <is>
          <t>네이버 브랜드검색</t>
        </is>
      </c>
      <c r="E1514" s="93" t="inlineStr">
        <is>
          <t>토너</t>
        </is>
      </c>
      <c r="G1514" s="4" t="n"/>
      <c r="K1514" s="88" t="n">
        <v>120000</v>
      </c>
    </row>
    <row r="1515" hidden="1" customFormat="1" s="93">
      <c r="B1515" s="127">
        <f>B1514+1</f>
        <v/>
      </c>
      <c r="C1515" s="93">
        <f>TEXT(B1515,"aaa")</f>
        <v/>
      </c>
      <c r="D1515" s="93" t="inlineStr">
        <is>
          <t>네이버 브랜드검색</t>
        </is>
      </c>
      <c r="E1515" s="93" t="inlineStr">
        <is>
          <t>토너</t>
        </is>
      </c>
      <c r="G1515" s="4" t="n"/>
      <c r="K1515" s="88" t="n">
        <v>120000</v>
      </c>
    </row>
    <row r="1516" hidden="1" customFormat="1" s="93">
      <c r="B1516" s="127">
        <f>B1515+1</f>
        <v/>
      </c>
      <c r="C1516" s="93">
        <f>TEXT(B1516,"aaa")</f>
        <v/>
      </c>
      <c r="D1516" s="93" t="inlineStr">
        <is>
          <t>네이버 브랜드검색</t>
        </is>
      </c>
      <c r="E1516" s="93" t="inlineStr">
        <is>
          <t>토너</t>
        </is>
      </c>
      <c r="G1516" s="4" t="n"/>
      <c r="K1516" s="88" t="n">
        <v>120000</v>
      </c>
    </row>
    <row r="1517" hidden="1" customFormat="1" s="93">
      <c r="B1517" s="127">
        <f>B1516+1</f>
        <v/>
      </c>
      <c r="C1517" s="93">
        <f>TEXT(B1517,"aaa")</f>
        <v/>
      </c>
      <c r="D1517" s="93" t="inlineStr">
        <is>
          <t>네이버 브랜드검색</t>
        </is>
      </c>
      <c r="E1517" s="93" t="inlineStr">
        <is>
          <t>토너</t>
        </is>
      </c>
      <c r="G1517" s="4" t="n"/>
      <c r="K1517" s="88" t="n">
        <v>100000</v>
      </c>
      <c r="L1517" s="127" t="n"/>
      <c r="M1517" s="127" t="n"/>
    </row>
    <row r="1518" hidden="1" customFormat="1" s="93">
      <c r="B1518" s="127">
        <f>B1517+1</f>
        <v/>
      </c>
      <c r="C1518" s="93">
        <f>TEXT(B1518,"aaa")</f>
        <v/>
      </c>
      <c r="D1518" s="93" t="inlineStr">
        <is>
          <t>네이버 브랜드검색</t>
        </is>
      </c>
      <c r="E1518" s="93" t="inlineStr">
        <is>
          <t>토너</t>
        </is>
      </c>
      <c r="G1518" s="4" t="n"/>
      <c r="K1518" s="88" t="n">
        <v>100000</v>
      </c>
    </row>
    <row r="1519" hidden="1" customFormat="1" s="93">
      <c r="B1519" s="127">
        <f>B1518+1</f>
        <v/>
      </c>
      <c r="C1519" s="93">
        <f>TEXT(B1519,"aaa")</f>
        <v/>
      </c>
      <c r="D1519" s="93" t="inlineStr">
        <is>
          <t>네이버 브랜드검색</t>
        </is>
      </c>
      <c r="E1519" s="93" t="inlineStr">
        <is>
          <t>토너</t>
        </is>
      </c>
      <c r="G1519" s="4" t="n"/>
      <c r="K1519" s="88" t="n">
        <v>100000</v>
      </c>
    </row>
    <row r="1520" hidden="1" customFormat="1" s="93">
      <c r="B1520" s="127">
        <f>B1519+1</f>
        <v/>
      </c>
      <c r="C1520" s="93">
        <f>TEXT(B1520,"aaa")</f>
        <v/>
      </c>
      <c r="D1520" s="93" t="inlineStr">
        <is>
          <t>네이버 브랜드검색</t>
        </is>
      </c>
      <c r="E1520" s="93" t="inlineStr">
        <is>
          <t>토너</t>
        </is>
      </c>
      <c r="G1520" s="4" t="n"/>
      <c r="K1520" s="88" t="n">
        <v>100000</v>
      </c>
    </row>
    <row r="1521" hidden="1" customFormat="1" s="93">
      <c r="B1521" s="127">
        <f>B1520+1</f>
        <v/>
      </c>
      <c r="C1521" s="93">
        <f>TEXT(B1521,"aaa")</f>
        <v/>
      </c>
      <c r="D1521" s="93" t="inlineStr">
        <is>
          <t>네이버 브랜드검색</t>
        </is>
      </c>
      <c r="E1521" s="93" t="inlineStr">
        <is>
          <t>토너</t>
        </is>
      </c>
      <c r="G1521" s="4" t="n"/>
      <c r="K1521" s="88" t="n">
        <v>100000</v>
      </c>
      <c r="L1521" s="128" t="n"/>
      <c r="M1521" s="127" t="n"/>
      <c r="N1521" s="127" t="n"/>
      <c r="O1521" s="127" t="n"/>
    </row>
    <row r="1522" hidden="1" customFormat="1" s="93">
      <c r="B1522" s="127">
        <f>B1521+1</f>
        <v/>
      </c>
      <c r="C1522" s="93">
        <f>TEXT(B1522,"aaa")</f>
        <v/>
      </c>
      <c r="D1522" s="93" t="inlineStr">
        <is>
          <t>네이버 브랜드검색</t>
        </is>
      </c>
      <c r="E1522" s="93" t="inlineStr">
        <is>
          <t>토너</t>
        </is>
      </c>
      <c r="G1522" s="4" t="n"/>
      <c r="K1522" s="88" t="n">
        <v>100000</v>
      </c>
    </row>
    <row r="1523" hidden="1" customFormat="1" s="93">
      <c r="B1523" s="127">
        <f>B1522+1</f>
        <v/>
      </c>
      <c r="C1523" s="93">
        <f>TEXT(B1523,"aaa")</f>
        <v/>
      </c>
      <c r="D1523" s="93" t="inlineStr">
        <is>
          <t>네이버 브랜드검색</t>
        </is>
      </c>
      <c r="E1523" s="93" t="inlineStr">
        <is>
          <t>토너</t>
        </is>
      </c>
      <c r="G1523" s="4" t="n"/>
      <c r="K1523" s="88" t="n">
        <v>100000</v>
      </c>
    </row>
    <row r="1524" hidden="1" customFormat="1" s="93">
      <c r="B1524" s="127">
        <f>B1523+1</f>
        <v/>
      </c>
      <c r="C1524" s="93">
        <f>TEXT(B1524,"aaa")</f>
        <v/>
      </c>
      <c r="D1524" s="93" t="inlineStr">
        <is>
          <t>네이버 브랜드검색</t>
        </is>
      </c>
      <c r="E1524" s="93" t="inlineStr">
        <is>
          <t>토너</t>
        </is>
      </c>
      <c r="G1524" s="4" t="n"/>
      <c r="K1524" s="88" t="n">
        <v>50000</v>
      </c>
    </row>
    <row r="1525" hidden="1" customFormat="1" s="93">
      <c r="B1525" s="127">
        <f>B1524+1</f>
        <v/>
      </c>
      <c r="C1525" s="93">
        <f>TEXT(B1525,"aaa")</f>
        <v/>
      </c>
      <c r="D1525" s="93" t="inlineStr">
        <is>
          <t>네이버 브랜드검색</t>
        </is>
      </c>
      <c r="E1525" s="93" t="inlineStr">
        <is>
          <t>토너</t>
        </is>
      </c>
      <c r="G1525" s="4" t="n"/>
      <c r="K1525" s="88" t="n">
        <v>50000</v>
      </c>
    </row>
    <row r="1526" hidden="1" customFormat="1" s="93">
      <c r="B1526" s="127">
        <f>B1525+1</f>
        <v/>
      </c>
      <c r="C1526" s="93">
        <f>TEXT(B1526,"aaa")</f>
        <v/>
      </c>
      <c r="D1526" s="93" t="inlineStr">
        <is>
          <t>네이버 브랜드검색</t>
        </is>
      </c>
      <c r="E1526" s="93" t="inlineStr">
        <is>
          <t>토너</t>
        </is>
      </c>
      <c r="G1526" s="4" t="n"/>
      <c r="K1526" s="88" t="n">
        <v>50000</v>
      </c>
    </row>
    <row r="1527" hidden="1" customFormat="1" s="93">
      <c r="B1527" s="127">
        <f>B1526+1</f>
        <v/>
      </c>
      <c r="C1527" s="93">
        <f>TEXT(B1527,"aaa")</f>
        <v/>
      </c>
      <c r="D1527" s="93" t="inlineStr">
        <is>
          <t>네이버 브랜드검색</t>
        </is>
      </c>
      <c r="E1527" s="93" t="inlineStr">
        <is>
          <t>토너</t>
        </is>
      </c>
      <c r="G1527" s="4" t="n"/>
      <c r="K1527" s="88" t="n">
        <v>50000</v>
      </c>
    </row>
    <row r="1528" hidden="1" customFormat="1" s="93">
      <c r="B1528" s="127">
        <f>B1527+1</f>
        <v/>
      </c>
      <c r="C1528" s="93">
        <f>TEXT(B1528,"aaa")</f>
        <v/>
      </c>
      <c r="D1528" s="93" t="inlineStr">
        <is>
          <t>네이버 브랜드검색</t>
        </is>
      </c>
      <c r="E1528" s="93" t="inlineStr">
        <is>
          <t>토너</t>
        </is>
      </c>
      <c r="G1528" s="4" t="n"/>
      <c r="K1528" s="88" t="n">
        <v>50000</v>
      </c>
    </row>
    <row r="1529" hidden="1" customFormat="1" s="93">
      <c r="B1529" s="127">
        <f>B1528+1</f>
        <v/>
      </c>
      <c r="C1529" s="93">
        <f>TEXT(B1529,"aaa")</f>
        <v/>
      </c>
      <c r="D1529" s="93" t="inlineStr">
        <is>
          <t>네이버 브랜드검색</t>
        </is>
      </c>
      <c r="E1529" s="93" t="inlineStr">
        <is>
          <t>토너</t>
        </is>
      </c>
      <c r="G1529" s="4" t="n"/>
      <c r="K1529" s="88" t="n">
        <v>50000</v>
      </c>
    </row>
    <row r="1530" hidden="1" customFormat="1" s="93">
      <c r="B1530" s="127">
        <f>B1529+1</f>
        <v/>
      </c>
      <c r="C1530" s="93">
        <f>TEXT(B1530,"aaa")</f>
        <v/>
      </c>
      <c r="D1530" s="93" t="inlineStr">
        <is>
          <t>네이버 브랜드검색</t>
        </is>
      </c>
      <c r="E1530" s="93" t="inlineStr">
        <is>
          <t>토너</t>
        </is>
      </c>
      <c r="G1530" s="4" t="n"/>
      <c r="K1530" s="88" t="n">
        <v>50000</v>
      </c>
    </row>
    <row r="1531" hidden="1" customFormat="1" s="93">
      <c r="B1531" s="127">
        <f>B1530+1</f>
        <v/>
      </c>
      <c r="C1531" s="93">
        <f>TEXT(B1531,"aaa")</f>
        <v/>
      </c>
      <c r="D1531" s="93" t="inlineStr">
        <is>
          <t>네이버 브랜드검색</t>
        </is>
      </c>
      <c r="E1531" s="93" t="inlineStr">
        <is>
          <t>토너</t>
        </is>
      </c>
      <c r="G1531" s="4" t="n"/>
      <c r="K1531" s="88" t="n">
        <v>50000</v>
      </c>
    </row>
    <row r="1532" hidden="1" customFormat="1" s="93">
      <c r="B1532" s="127">
        <f>B1531+1</f>
        <v/>
      </c>
      <c r="C1532" s="93">
        <f>TEXT(B1532,"aaa")</f>
        <v/>
      </c>
      <c r="D1532" s="93" t="inlineStr">
        <is>
          <t>네이버 브랜드검색</t>
        </is>
      </c>
      <c r="E1532" s="93" t="inlineStr">
        <is>
          <t>토너</t>
        </is>
      </c>
      <c r="G1532" s="4" t="n"/>
      <c r="K1532" s="88" t="n">
        <v>50000</v>
      </c>
    </row>
    <row r="1533" hidden="1" customFormat="1" s="93">
      <c r="B1533" s="127">
        <f>B1532+1</f>
        <v/>
      </c>
      <c r="C1533" s="93">
        <f>TEXT(B1533,"aaa")</f>
        <v/>
      </c>
      <c r="D1533" s="93" t="inlineStr">
        <is>
          <t>네이버 브랜드검색</t>
        </is>
      </c>
      <c r="E1533" s="93" t="inlineStr">
        <is>
          <t>토너</t>
        </is>
      </c>
      <c r="G1533" s="4" t="n"/>
      <c r="K1533" s="88" t="n">
        <v>50000</v>
      </c>
    </row>
    <row r="1534" hidden="1" customFormat="1" s="93">
      <c r="B1534" s="127">
        <f>B1533+1</f>
        <v/>
      </c>
      <c r="C1534" s="93">
        <f>TEXT(B1534,"aaa")</f>
        <v/>
      </c>
      <c r="D1534" s="93" t="inlineStr">
        <is>
          <t>네이버 브랜드검색</t>
        </is>
      </c>
      <c r="E1534" s="93" t="inlineStr">
        <is>
          <t>토너</t>
        </is>
      </c>
      <c r="G1534" s="4" t="n"/>
      <c r="K1534" s="88" t="n">
        <v>50000</v>
      </c>
    </row>
    <row r="1535" hidden="1" customFormat="1" s="93">
      <c r="B1535" s="127">
        <f>B1534+1</f>
        <v/>
      </c>
      <c r="C1535" s="93">
        <f>TEXT(B1535,"aaa")</f>
        <v/>
      </c>
      <c r="D1535" s="93" t="inlineStr">
        <is>
          <t>네이버 브랜드검색</t>
        </is>
      </c>
      <c r="E1535" s="93" t="inlineStr">
        <is>
          <t>토너</t>
        </is>
      </c>
      <c r="G1535" s="4" t="n"/>
      <c r="K1535" s="88" t="n">
        <v>50000</v>
      </c>
    </row>
    <row r="1536" hidden="1" customFormat="1" s="93">
      <c r="B1536" s="127">
        <f>B1535+1</f>
        <v/>
      </c>
      <c r="C1536" s="93">
        <f>TEXT(B1536,"aaa")</f>
        <v/>
      </c>
      <c r="D1536" s="93" t="inlineStr">
        <is>
          <t>네이버 브랜드검색</t>
        </is>
      </c>
      <c r="E1536" s="93" t="inlineStr">
        <is>
          <t>토너</t>
        </is>
      </c>
      <c r="G1536" s="4" t="n"/>
      <c r="K1536" s="88" t="n">
        <v>50000</v>
      </c>
    </row>
    <row r="1537" hidden="1" customFormat="1" s="93">
      <c r="B1537" s="127">
        <f>B1536+1</f>
        <v/>
      </c>
      <c r="C1537" s="93">
        <f>TEXT(B1537,"aaa")</f>
        <v/>
      </c>
      <c r="D1537" s="93" t="inlineStr">
        <is>
          <t>네이버 브랜드검색</t>
        </is>
      </c>
      <c r="E1537" s="93" t="inlineStr">
        <is>
          <t>토너</t>
        </is>
      </c>
      <c r="G1537" s="4" t="n"/>
      <c r="K1537" s="88" t="n">
        <v>50000</v>
      </c>
    </row>
    <row r="1538" hidden="1" customFormat="1" s="93">
      <c r="B1538" s="127">
        <f>B1537+1</f>
        <v/>
      </c>
      <c r="C1538" s="93">
        <f>TEXT(B1538,"aaa")</f>
        <v/>
      </c>
      <c r="D1538" s="93" t="inlineStr">
        <is>
          <t>네이버 브랜드검색</t>
        </is>
      </c>
      <c r="E1538" s="93" t="inlineStr">
        <is>
          <t>토너</t>
        </is>
      </c>
      <c r="G1538" s="4" t="n"/>
      <c r="K1538" s="88" t="n">
        <v>50000</v>
      </c>
    </row>
    <row r="1539" hidden="1" customFormat="1" s="93">
      <c r="B1539" s="127">
        <f>B1538+1</f>
        <v/>
      </c>
      <c r="C1539" s="93">
        <f>TEXT(B1539,"aaa")</f>
        <v/>
      </c>
      <c r="D1539" s="93" t="inlineStr">
        <is>
          <t>네이버 브랜드검색</t>
        </is>
      </c>
      <c r="E1539" s="93" t="inlineStr">
        <is>
          <t>토너</t>
        </is>
      </c>
      <c r="G1539" s="4" t="n"/>
      <c r="K1539" s="88" t="n">
        <v>50000</v>
      </c>
    </row>
    <row r="1540" hidden="1" customFormat="1" s="93">
      <c r="B1540" s="127">
        <f>B1539+1</f>
        <v/>
      </c>
      <c r="C1540" s="93">
        <f>TEXT(B1540,"aaa")</f>
        <v/>
      </c>
      <c r="D1540" s="93" t="inlineStr">
        <is>
          <t>네이버 브랜드검색</t>
        </is>
      </c>
      <c r="E1540" s="93" t="inlineStr">
        <is>
          <t>토너</t>
        </is>
      </c>
      <c r="G1540" s="4" t="n"/>
      <c r="K1540" s="88" t="n">
        <v>50000</v>
      </c>
    </row>
    <row r="1541" hidden="1" customFormat="1" s="93">
      <c r="B1541" s="127">
        <f>B1540+1</f>
        <v/>
      </c>
      <c r="C1541" s="93">
        <f>TEXT(B1541,"aaa")</f>
        <v/>
      </c>
      <c r="D1541" s="93" t="inlineStr">
        <is>
          <t>네이버 브랜드검색</t>
        </is>
      </c>
      <c r="E1541" s="93" t="inlineStr">
        <is>
          <t>토너</t>
        </is>
      </c>
      <c r="G1541" s="4" t="n"/>
      <c r="K1541" s="88" t="n">
        <v>50000</v>
      </c>
    </row>
    <row r="1542" hidden="1" customFormat="1" s="93">
      <c r="B1542" s="127">
        <f>B1541+1</f>
        <v/>
      </c>
      <c r="C1542" s="93">
        <f>TEXT(B1542,"aaa")</f>
        <v/>
      </c>
      <c r="D1542" s="93" t="inlineStr">
        <is>
          <t>네이버 브랜드검색</t>
        </is>
      </c>
      <c r="E1542" s="93" t="inlineStr">
        <is>
          <t>토너</t>
        </is>
      </c>
      <c r="G1542" s="4" t="n"/>
      <c r="K1542" s="88" t="n">
        <v>50000</v>
      </c>
    </row>
    <row r="1543" hidden="1" customFormat="1" s="93">
      <c r="B1543" s="127" t="n">
        <v>43983</v>
      </c>
      <c r="C1543" s="93">
        <f>TEXT(B1543,"aaa")</f>
        <v/>
      </c>
      <c r="D1543" s="93" t="inlineStr">
        <is>
          <t>페이스북/인스타그램</t>
        </is>
      </c>
      <c r="E1543" s="93" t="inlineStr">
        <is>
          <t>토너</t>
        </is>
      </c>
      <c r="G1543" s="4" t="n"/>
      <c r="K1543" s="88" t="n">
        <v>906693</v>
      </c>
    </row>
    <row r="1544" hidden="1" customFormat="1" s="93">
      <c r="B1544" s="127">
        <f>B1543+1</f>
        <v/>
      </c>
      <c r="C1544" s="93">
        <f>TEXT(B1544,"aaa")</f>
        <v/>
      </c>
      <c r="D1544" s="93" t="inlineStr">
        <is>
          <t>페이스북/인스타그램</t>
        </is>
      </c>
      <c r="E1544" s="93" t="inlineStr">
        <is>
          <t>토너</t>
        </is>
      </c>
      <c r="G1544" s="4" t="n"/>
      <c r="K1544" s="88" t="n">
        <v>913859</v>
      </c>
    </row>
    <row r="1545" hidden="1" customFormat="1" s="93">
      <c r="B1545" s="127">
        <f>B1544+1</f>
        <v/>
      </c>
      <c r="C1545" s="93">
        <f>TEXT(B1545,"aaa")</f>
        <v/>
      </c>
      <c r="D1545" s="93" t="inlineStr">
        <is>
          <t>페이스북/인스타그램</t>
        </is>
      </c>
      <c r="E1545" s="93" t="inlineStr">
        <is>
          <t>토너</t>
        </is>
      </c>
      <c r="G1545" s="4" t="n"/>
      <c r="K1545" s="88" t="n">
        <v>925087</v>
      </c>
    </row>
    <row r="1546" hidden="1" customFormat="1" s="93">
      <c r="B1546" s="127">
        <f>B1545+1</f>
        <v/>
      </c>
      <c r="C1546" s="93">
        <f>TEXT(B1546,"aaa")</f>
        <v/>
      </c>
      <c r="D1546" s="93" t="inlineStr">
        <is>
          <t>페이스북/인스타그램</t>
        </is>
      </c>
      <c r="E1546" s="93" t="inlineStr">
        <is>
          <t>토너</t>
        </is>
      </c>
      <c r="G1546" s="4" t="n"/>
      <c r="K1546" s="88" t="n">
        <v>918197</v>
      </c>
    </row>
    <row r="1547" hidden="1" customFormat="1" s="93">
      <c r="B1547" s="127">
        <f>B1546+1</f>
        <v/>
      </c>
      <c r="C1547" s="93">
        <f>TEXT(B1547,"aaa")</f>
        <v/>
      </c>
      <c r="D1547" s="93" t="inlineStr">
        <is>
          <t>페이스북/인스타그램</t>
        </is>
      </c>
      <c r="E1547" s="93" t="inlineStr">
        <is>
          <t>토너</t>
        </is>
      </c>
      <c r="G1547" s="4" t="n"/>
      <c r="K1547" s="88" t="n">
        <v>867829</v>
      </c>
    </row>
    <row r="1548" hidden="1" customFormat="1" s="93">
      <c r="B1548" s="127">
        <f>B1547+1</f>
        <v/>
      </c>
      <c r="C1548" s="93">
        <f>TEXT(B1548,"aaa")</f>
        <v/>
      </c>
      <c r="D1548" s="93" t="inlineStr">
        <is>
          <t>페이스북/인스타그램</t>
        </is>
      </c>
      <c r="E1548" s="93" t="inlineStr">
        <is>
          <t>토너</t>
        </is>
      </c>
      <c r="G1548" s="4" t="n"/>
      <c r="K1548" s="88" t="n">
        <v>1045713</v>
      </c>
    </row>
    <row r="1549" hidden="1" customFormat="1" s="93">
      <c r="B1549" s="127">
        <f>B1548+1</f>
        <v/>
      </c>
      <c r="C1549" s="93">
        <f>TEXT(B1549,"aaa")</f>
        <v/>
      </c>
      <c r="D1549" s="93" t="inlineStr">
        <is>
          <t>페이스북/인스타그램</t>
        </is>
      </c>
      <c r="E1549" s="93" t="inlineStr">
        <is>
          <t>토너</t>
        </is>
      </c>
      <c r="G1549" s="4" t="n"/>
      <c r="K1549" s="88" t="n">
        <v>931396</v>
      </c>
    </row>
    <row r="1550" hidden="1" customFormat="1" s="93">
      <c r="B1550" s="127">
        <f>B1549+1</f>
        <v/>
      </c>
      <c r="C1550" s="93">
        <f>TEXT(B1550,"aaa")</f>
        <v/>
      </c>
      <c r="D1550" s="93" t="inlineStr">
        <is>
          <t>페이스북/인스타그램</t>
        </is>
      </c>
      <c r="E1550" s="93" t="inlineStr">
        <is>
          <t>토너</t>
        </is>
      </c>
      <c r="G1550" s="4" t="n"/>
      <c r="K1550" s="88" t="n">
        <v>908951</v>
      </c>
    </row>
    <row r="1551" hidden="1" customFormat="1" s="93">
      <c r="B1551" s="127">
        <f>B1550+1</f>
        <v/>
      </c>
      <c r="C1551" s="93">
        <f>TEXT(B1551,"aaa")</f>
        <v/>
      </c>
      <c r="D1551" s="93" t="inlineStr">
        <is>
          <t>페이스북/인스타그램</t>
        </is>
      </c>
      <c r="E1551" s="93" t="inlineStr">
        <is>
          <t>토너</t>
        </is>
      </c>
      <c r="G1551" s="4" t="n"/>
      <c r="K1551" s="88" t="n">
        <v>929852</v>
      </c>
    </row>
    <row r="1552" hidden="1" customFormat="1" s="93">
      <c r="B1552" s="127">
        <f>B1551+1</f>
        <v/>
      </c>
      <c r="C1552" s="93">
        <f>TEXT(B1552,"aaa")</f>
        <v/>
      </c>
      <c r="D1552" s="93" t="inlineStr">
        <is>
          <t>페이스북/인스타그램</t>
        </is>
      </c>
      <c r="E1552" s="93" t="inlineStr">
        <is>
          <t>토너</t>
        </is>
      </c>
      <c r="G1552" s="4" t="n"/>
      <c r="K1552" s="88" t="n">
        <v>950064</v>
      </c>
    </row>
    <row r="1553" hidden="1" customFormat="1" s="93">
      <c r="B1553" s="127">
        <f>B1552+1</f>
        <v/>
      </c>
      <c r="C1553" s="93">
        <f>TEXT(B1553,"aaa")</f>
        <v/>
      </c>
      <c r="D1553" s="93" t="inlineStr">
        <is>
          <t>페이스북/인스타그램</t>
        </is>
      </c>
      <c r="E1553" s="93" t="inlineStr">
        <is>
          <t>토너</t>
        </is>
      </c>
      <c r="G1553" s="4" t="n"/>
      <c r="K1553" s="88" t="n">
        <v>1046113</v>
      </c>
    </row>
    <row r="1554" hidden="1" customFormat="1" s="93">
      <c r="B1554" s="127">
        <f>B1553+1</f>
        <v/>
      </c>
      <c r="C1554" s="93">
        <f>TEXT(B1554,"aaa")</f>
        <v/>
      </c>
      <c r="D1554" s="93" t="inlineStr">
        <is>
          <t>페이스북/인스타그램</t>
        </is>
      </c>
      <c r="E1554" s="93" t="inlineStr">
        <is>
          <t>토너</t>
        </is>
      </c>
      <c r="G1554" s="4" t="n"/>
      <c r="K1554" s="88" t="n">
        <v>1103296</v>
      </c>
    </row>
    <row r="1555" hidden="1" customFormat="1" s="93">
      <c r="B1555" s="127">
        <f>B1554+1</f>
        <v/>
      </c>
      <c r="C1555" s="93">
        <f>TEXT(B1555,"aaa")</f>
        <v/>
      </c>
      <c r="D1555" s="93" t="inlineStr">
        <is>
          <t>페이스북/인스타그램</t>
        </is>
      </c>
      <c r="E1555" s="93" t="inlineStr">
        <is>
          <t>토너</t>
        </is>
      </c>
      <c r="G1555" s="4" t="n"/>
      <c r="K1555" s="88" t="n">
        <v>1055474</v>
      </c>
    </row>
    <row r="1556" hidden="1" customFormat="1" s="93">
      <c r="B1556" s="127">
        <f>B1555+1</f>
        <v/>
      </c>
      <c r="C1556" s="93">
        <f>TEXT(B1556,"aaa")</f>
        <v/>
      </c>
      <c r="D1556" s="93" t="inlineStr">
        <is>
          <t>페이스북/인스타그램</t>
        </is>
      </c>
      <c r="E1556" s="93" t="inlineStr">
        <is>
          <t>토너</t>
        </is>
      </c>
      <c r="G1556" s="4" t="n"/>
      <c r="K1556" s="88" t="n">
        <v>980815</v>
      </c>
    </row>
    <row r="1557" hidden="1" customFormat="1" s="93">
      <c r="B1557" s="127">
        <f>B1556+1</f>
        <v/>
      </c>
      <c r="C1557" s="93">
        <f>TEXT(B1557,"aaa")</f>
        <v/>
      </c>
      <c r="D1557" s="93" t="inlineStr">
        <is>
          <t>페이스북/인스타그램</t>
        </is>
      </c>
      <c r="E1557" s="93" t="inlineStr">
        <is>
          <t>토너</t>
        </is>
      </c>
      <c r="G1557" s="4" t="n"/>
      <c r="K1557" s="88" t="n">
        <v>944873</v>
      </c>
    </row>
    <row r="1558" hidden="1" customFormat="1" s="93">
      <c r="B1558" s="127">
        <f>B1557+1</f>
        <v/>
      </c>
      <c r="C1558" s="93">
        <f>TEXT(B1558,"aaa")</f>
        <v/>
      </c>
      <c r="D1558" s="93" t="inlineStr">
        <is>
          <t>페이스북/인스타그램</t>
        </is>
      </c>
      <c r="E1558" s="93" t="inlineStr">
        <is>
          <t>토너</t>
        </is>
      </c>
      <c r="G1558" s="4" t="n"/>
      <c r="K1558" s="88" t="n">
        <v>975856</v>
      </c>
    </row>
    <row r="1559" hidden="1" customFormat="1" s="93">
      <c r="B1559" s="127">
        <f>B1558+1</f>
        <v/>
      </c>
      <c r="C1559" s="93">
        <f>TEXT(B1559,"aaa")</f>
        <v/>
      </c>
      <c r="D1559" s="93" t="inlineStr">
        <is>
          <t>페이스북/인스타그램</t>
        </is>
      </c>
      <c r="E1559" s="93" t="inlineStr">
        <is>
          <t>토너</t>
        </is>
      </c>
      <c r="G1559" s="4" t="n"/>
      <c r="K1559" s="88" t="n">
        <v>1013497</v>
      </c>
    </row>
    <row r="1560" hidden="1" customFormat="1" s="93">
      <c r="B1560" s="127">
        <f>B1559+1</f>
        <v/>
      </c>
      <c r="C1560" s="93">
        <f>TEXT(B1560,"aaa")</f>
        <v/>
      </c>
      <c r="D1560" s="93" t="inlineStr">
        <is>
          <t>페이스북/인스타그램</t>
        </is>
      </c>
      <c r="E1560" s="93" t="inlineStr">
        <is>
          <t>토너</t>
        </is>
      </c>
      <c r="G1560" s="4" t="n"/>
      <c r="K1560" s="88" t="n">
        <v>1194806</v>
      </c>
    </row>
    <row r="1561" hidden="1" customFormat="1" s="93">
      <c r="B1561" s="127">
        <f>B1560+1</f>
        <v/>
      </c>
      <c r="C1561" s="93">
        <f>TEXT(B1561,"aaa")</f>
        <v/>
      </c>
      <c r="D1561" s="93" t="inlineStr">
        <is>
          <t>페이스북/인스타그램</t>
        </is>
      </c>
      <c r="E1561" s="93" t="inlineStr">
        <is>
          <t>토너</t>
        </is>
      </c>
      <c r="G1561" s="4" t="n"/>
      <c r="K1561" s="88" t="n">
        <v>1093008</v>
      </c>
    </row>
    <row r="1562" hidden="1" customFormat="1" s="93">
      <c r="B1562" s="127">
        <f>B1561+1</f>
        <v/>
      </c>
      <c r="C1562" s="93">
        <f>TEXT(B1562,"aaa")</f>
        <v/>
      </c>
      <c r="D1562" s="93" t="inlineStr">
        <is>
          <t>페이스북/인스타그램</t>
        </is>
      </c>
      <c r="E1562" s="93" t="inlineStr">
        <is>
          <t>토너</t>
        </is>
      </c>
      <c r="G1562" s="4" t="n"/>
      <c r="K1562" s="88" t="n">
        <v>997917</v>
      </c>
    </row>
    <row r="1563" hidden="1" customFormat="1" s="93">
      <c r="B1563" s="127">
        <f>B1562+1</f>
        <v/>
      </c>
      <c r="C1563" s="93">
        <f>TEXT(B1563,"aaa")</f>
        <v/>
      </c>
      <c r="D1563" s="93" t="inlineStr">
        <is>
          <t>페이스북/인스타그램</t>
        </is>
      </c>
      <c r="E1563" s="93" t="inlineStr">
        <is>
          <t>토너</t>
        </is>
      </c>
      <c r="G1563" s="4" t="n"/>
      <c r="K1563" s="88" t="n">
        <v>981630</v>
      </c>
    </row>
    <row r="1564" hidden="1" customFormat="1" s="93">
      <c r="B1564" s="127">
        <f>B1563+1</f>
        <v/>
      </c>
      <c r="C1564" s="93">
        <f>TEXT(B1564,"aaa")</f>
        <v/>
      </c>
      <c r="D1564" s="93" t="inlineStr">
        <is>
          <t>페이스북/인스타그램</t>
        </is>
      </c>
      <c r="E1564" s="93" t="inlineStr">
        <is>
          <t>토너</t>
        </is>
      </c>
      <c r="G1564" s="4" t="n"/>
      <c r="K1564" s="88" t="n">
        <v>958828</v>
      </c>
    </row>
    <row r="1565" hidden="1" customFormat="1" s="93">
      <c r="B1565" s="127">
        <f>B1564+1</f>
        <v/>
      </c>
      <c r="C1565" s="93">
        <f>TEXT(B1565,"aaa")</f>
        <v/>
      </c>
      <c r="D1565" s="93" t="inlineStr">
        <is>
          <t>페이스북/인스타그램</t>
        </is>
      </c>
      <c r="E1565" s="93" t="inlineStr">
        <is>
          <t>토너</t>
        </is>
      </c>
      <c r="G1565" s="4" t="n"/>
      <c r="K1565" s="88" t="n">
        <v>984741</v>
      </c>
    </row>
    <row r="1566" hidden="1" customFormat="1" s="93">
      <c r="B1566" s="127">
        <f>B1565+1</f>
        <v/>
      </c>
      <c r="C1566" s="93">
        <f>TEXT(B1566,"aaa")</f>
        <v/>
      </c>
      <c r="D1566" s="93" t="inlineStr">
        <is>
          <t>페이스북/인스타그램</t>
        </is>
      </c>
      <c r="E1566" s="93" t="inlineStr">
        <is>
          <t>토너</t>
        </is>
      </c>
      <c r="G1566" s="4" t="n"/>
      <c r="K1566" s="88" t="n">
        <v>957482</v>
      </c>
    </row>
    <row r="1567" hidden="1" customFormat="1" s="93">
      <c r="B1567" s="127">
        <f>B1566+1</f>
        <v/>
      </c>
      <c r="C1567" s="93">
        <f>TEXT(B1567,"aaa")</f>
        <v/>
      </c>
      <c r="D1567" s="93" t="inlineStr">
        <is>
          <t>페이스북/인스타그램</t>
        </is>
      </c>
      <c r="E1567" s="93" t="inlineStr">
        <is>
          <t>토너</t>
        </is>
      </c>
      <c r="G1567" s="4" t="n"/>
      <c r="K1567" s="88" t="n">
        <v>955821</v>
      </c>
    </row>
    <row r="1568" hidden="1" customFormat="1" s="93">
      <c r="B1568" s="127">
        <f>B1567+1</f>
        <v/>
      </c>
      <c r="C1568" s="93">
        <f>TEXT(B1568,"aaa")</f>
        <v/>
      </c>
      <c r="D1568" s="93" t="inlineStr">
        <is>
          <t>페이스북/인스타그램</t>
        </is>
      </c>
      <c r="E1568" s="93" t="inlineStr">
        <is>
          <t>토너</t>
        </is>
      </c>
      <c r="G1568" s="4" t="n"/>
      <c r="K1568" s="88" t="n">
        <v>971434</v>
      </c>
    </row>
    <row r="1569" hidden="1" customFormat="1" s="93">
      <c r="B1569" s="127">
        <f>B1568+1</f>
        <v/>
      </c>
      <c r="C1569" s="93">
        <f>TEXT(B1569,"aaa")</f>
        <v/>
      </c>
      <c r="D1569" s="93" t="inlineStr">
        <is>
          <t>페이스북/인스타그램</t>
        </is>
      </c>
      <c r="E1569" s="93" t="inlineStr">
        <is>
          <t>토너</t>
        </is>
      </c>
      <c r="G1569" s="4" t="n"/>
      <c r="K1569" s="88" t="n">
        <v>1050035</v>
      </c>
    </row>
    <row r="1570" hidden="1" customFormat="1" s="93">
      <c r="B1570" s="127">
        <f>B1569+1</f>
        <v/>
      </c>
      <c r="C1570" s="93">
        <f>TEXT(B1570,"aaa")</f>
        <v/>
      </c>
      <c r="D1570" s="93" t="inlineStr">
        <is>
          <t>페이스북/인스타그램</t>
        </is>
      </c>
      <c r="E1570" s="93" t="inlineStr">
        <is>
          <t>토너</t>
        </is>
      </c>
      <c r="G1570" s="4" t="n"/>
      <c r="K1570" s="88" t="n">
        <v>983009</v>
      </c>
    </row>
    <row r="1571" hidden="1" customFormat="1" s="93">
      <c r="B1571" s="127">
        <f>B1570+1</f>
        <v/>
      </c>
      <c r="C1571" s="93">
        <f>TEXT(B1571,"aaa")</f>
        <v/>
      </c>
      <c r="D1571" s="93" t="inlineStr">
        <is>
          <t>페이스북/인스타그램</t>
        </is>
      </c>
      <c r="E1571" s="93" t="inlineStr">
        <is>
          <t>토너</t>
        </is>
      </c>
      <c r="G1571" s="4" t="n"/>
      <c r="K1571" s="88" t="n">
        <v>864619</v>
      </c>
    </row>
    <row r="1572" hidden="1" customFormat="1" s="93">
      <c r="B1572" s="127">
        <f>B1571+1</f>
        <v/>
      </c>
      <c r="C1572" s="93">
        <f>TEXT(B1572,"aaa")</f>
        <v/>
      </c>
      <c r="D1572" s="93" t="inlineStr">
        <is>
          <t>페이스북/인스타그램</t>
        </is>
      </c>
      <c r="E1572" s="93" t="inlineStr">
        <is>
          <t>토너</t>
        </is>
      </c>
      <c r="G1572" s="4" t="n"/>
      <c r="K1572" s="88" t="n">
        <v>589284</v>
      </c>
    </row>
    <row r="1573" hidden="1" customFormat="1" s="93">
      <c r="B1573" s="127">
        <f>B1572+1</f>
        <v/>
      </c>
      <c r="C1573" s="93">
        <f>TEXT(B1573,"aaa")</f>
        <v/>
      </c>
      <c r="D1573" s="93" t="inlineStr">
        <is>
          <t>페이스북/인스타그램</t>
        </is>
      </c>
      <c r="E1573" s="93" t="inlineStr">
        <is>
          <t>토너</t>
        </is>
      </c>
      <c r="G1573" s="4" t="n"/>
      <c r="K1573" s="88" t="n">
        <v>475294</v>
      </c>
    </row>
    <row r="1574" hidden="1" customFormat="1" s="93">
      <c r="B1574" s="127">
        <f>B1573+1</f>
        <v/>
      </c>
      <c r="C1574" s="93">
        <f>TEXT(B1574,"aaa")</f>
        <v/>
      </c>
      <c r="D1574" s="93" t="inlineStr">
        <is>
          <t>페이스북/인스타그램</t>
        </is>
      </c>
      <c r="E1574" s="93" t="inlineStr">
        <is>
          <t>토너</t>
        </is>
      </c>
      <c r="G1574" s="4" t="n"/>
      <c r="K1574" s="88" t="n">
        <v>460614</v>
      </c>
    </row>
    <row r="1575" hidden="1" customFormat="1" s="93">
      <c r="B1575" s="127">
        <f>B1574+1</f>
        <v/>
      </c>
      <c r="C1575" s="93">
        <f>TEXT(B1575,"aaa")</f>
        <v/>
      </c>
      <c r="D1575" s="93" t="inlineStr">
        <is>
          <t>페이스북/인스타그램</t>
        </is>
      </c>
      <c r="E1575" s="93" t="inlineStr">
        <is>
          <t>토너</t>
        </is>
      </c>
      <c r="G1575" s="4" t="n"/>
      <c r="K1575" s="88" t="n">
        <v>407525</v>
      </c>
    </row>
    <row r="1576" hidden="1" customFormat="1" s="93">
      <c r="B1576" s="127">
        <f>B1575+1</f>
        <v/>
      </c>
      <c r="C1576" s="93">
        <f>TEXT(B1576,"aaa")</f>
        <v/>
      </c>
      <c r="D1576" s="93" t="inlineStr">
        <is>
          <t>페이스북/인스타그램</t>
        </is>
      </c>
      <c r="E1576" s="93" t="inlineStr">
        <is>
          <t>토너</t>
        </is>
      </c>
      <c r="G1576" s="4" t="n"/>
      <c r="K1576" s="88" t="n">
        <v>297970</v>
      </c>
    </row>
    <row r="1577" hidden="1" customFormat="1" s="93">
      <c r="B1577" s="127">
        <f>B1576+1</f>
        <v/>
      </c>
      <c r="C1577" s="93">
        <f>TEXT(B1577,"aaa")</f>
        <v/>
      </c>
      <c r="D1577" s="93" t="inlineStr">
        <is>
          <t>페이스북/인스타그램</t>
        </is>
      </c>
      <c r="E1577" s="93" t="inlineStr">
        <is>
          <t>토너</t>
        </is>
      </c>
      <c r="G1577" s="4" t="n"/>
      <c r="K1577" s="88" t="n">
        <v>442737</v>
      </c>
    </row>
    <row r="1578" hidden="1" customFormat="1" s="93">
      <c r="B1578" s="127">
        <f>B1577+1</f>
        <v/>
      </c>
      <c r="C1578" s="93">
        <f>TEXT(B1578,"aaa")</f>
        <v/>
      </c>
      <c r="D1578" s="93" t="inlineStr">
        <is>
          <t>페이스북/인스타그램</t>
        </is>
      </c>
      <c r="E1578" s="93" t="inlineStr">
        <is>
          <t>토너</t>
        </is>
      </c>
      <c r="G1578" s="4" t="n"/>
      <c r="K1578" s="88" t="n">
        <v>507581</v>
      </c>
    </row>
    <row r="1579" hidden="1" customFormat="1" s="93">
      <c r="B1579" s="127">
        <f>B1578+1</f>
        <v/>
      </c>
      <c r="C1579" s="93">
        <f>TEXT(B1579,"aaa")</f>
        <v/>
      </c>
      <c r="D1579" s="93" t="inlineStr">
        <is>
          <t>페이스북/인스타그램</t>
        </is>
      </c>
      <c r="E1579" s="93" t="inlineStr">
        <is>
          <t>토너</t>
        </is>
      </c>
      <c r="G1579" s="4" t="n"/>
      <c r="K1579" s="88" t="n">
        <v>493234</v>
      </c>
    </row>
    <row r="1580" hidden="1" customFormat="1" s="93">
      <c r="B1580" s="127">
        <f>B1579+1</f>
        <v/>
      </c>
      <c r="C1580" s="93">
        <f>TEXT(B1580,"aaa")</f>
        <v/>
      </c>
      <c r="D1580" s="93" t="inlineStr">
        <is>
          <t>페이스북/인스타그램</t>
        </is>
      </c>
      <c r="E1580" s="93" t="inlineStr">
        <is>
          <t>토너</t>
        </is>
      </c>
      <c r="G1580" s="4" t="n"/>
      <c r="K1580" s="88" t="n">
        <v>410599</v>
      </c>
    </row>
    <row r="1581" hidden="1" customFormat="1" s="93">
      <c r="B1581" s="127">
        <f>B1580+1</f>
        <v/>
      </c>
      <c r="C1581" s="93">
        <f>TEXT(B1581,"aaa")</f>
        <v/>
      </c>
      <c r="D1581" s="93" t="inlineStr">
        <is>
          <t>페이스북/인스타그램</t>
        </is>
      </c>
      <c r="E1581" s="93" t="inlineStr">
        <is>
          <t>토너</t>
        </is>
      </c>
      <c r="G1581" s="4" t="n"/>
      <c r="K1581" s="88" t="n">
        <v>432117</v>
      </c>
    </row>
    <row r="1582" hidden="1" customFormat="1" s="93">
      <c r="B1582" s="127">
        <f>B1581+1</f>
        <v/>
      </c>
      <c r="C1582" s="93">
        <f>TEXT(B1582,"aaa")</f>
        <v/>
      </c>
      <c r="D1582" s="93" t="inlineStr">
        <is>
          <t>페이스북/인스타그램</t>
        </is>
      </c>
      <c r="E1582" s="93" t="inlineStr">
        <is>
          <t>토너</t>
        </is>
      </c>
      <c r="G1582" s="4" t="n"/>
      <c r="K1582" s="88" t="n">
        <v>475119</v>
      </c>
    </row>
    <row r="1583" hidden="1" customFormat="1" s="93">
      <c r="B1583" s="127">
        <f>B1582+1</f>
        <v/>
      </c>
      <c r="C1583" s="93">
        <f>TEXT(B1583,"aaa")</f>
        <v/>
      </c>
      <c r="D1583" s="93" t="inlineStr">
        <is>
          <t>페이스북/인스타그램</t>
        </is>
      </c>
      <c r="E1583" s="93" t="inlineStr">
        <is>
          <t>토너</t>
        </is>
      </c>
      <c r="G1583" s="4" t="n"/>
      <c r="K1583" s="88" t="n">
        <v>336260</v>
      </c>
    </row>
    <row r="1584" hidden="1" customFormat="1" s="93">
      <c r="B1584" s="127">
        <f>B1583+1</f>
        <v/>
      </c>
      <c r="C1584" s="93">
        <f>TEXT(B1584,"aaa")</f>
        <v/>
      </c>
      <c r="D1584" s="93" t="inlineStr">
        <is>
          <t>페이스북/인스타그램</t>
        </is>
      </c>
      <c r="E1584" s="93" t="inlineStr">
        <is>
          <t>토너</t>
        </is>
      </c>
      <c r="G1584" s="4" t="n"/>
      <c r="K1584" s="88" t="n">
        <v>683454</v>
      </c>
    </row>
    <row r="1585" hidden="1" customFormat="1" s="93">
      <c r="B1585" s="127">
        <f>B1584+1</f>
        <v/>
      </c>
      <c r="C1585" s="93">
        <f>TEXT(B1585,"aaa")</f>
        <v/>
      </c>
      <c r="D1585" s="93" t="inlineStr">
        <is>
          <t>페이스북/인스타그램</t>
        </is>
      </c>
      <c r="E1585" s="93" t="inlineStr">
        <is>
          <t>토너</t>
        </is>
      </c>
      <c r="G1585" s="4" t="n"/>
      <c r="K1585" s="88" t="n">
        <v>748942</v>
      </c>
    </row>
    <row r="1586" hidden="1" customFormat="1" s="93">
      <c r="B1586" s="127">
        <f>B1585+1</f>
        <v/>
      </c>
      <c r="C1586" s="93">
        <f>TEXT(B1586,"aaa")</f>
        <v/>
      </c>
      <c r="D1586" s="93" t="inlineStr">
        <is>
          <t>페이스북/인스타그램</t>
        </is>
      </c>
      <c r="E1586" s="93" t="inlineStr">
        <is>
          <t>토너</t>
        </is>
      </c>
      <c r="G1586" s="4" t="n"/>
      <c r="K1586" s="88" t="n">
        <v>1193212</v>
      </c>
    </row>
    <row r="1587" hidden="1" customFormat="1" s="93">
      <c r="B1587" s="127">
        <f>B1586+1</f>
        <v/>
      </c>
      <c r="C1587" s="93">
        <f>TEXT(B1587,"aaa")</f>
        <v/>
      </c>
      <c r="D1587" s="93" t="inlineStr">
        <is>
          <t>페이스북/인스타그램</t>
        </is>
      </c>
      <c r="E1587" s="93" t="inlineStr">
        <is>
          <t>토너</t>
        </is>
      </c>
      <c r="G1587" s="4" t="n"/>
      <c r="K1587" s="88" t="n">
        <v>907765</v>
      </c>
    </row>
    <row r="1588" hidden="1" customFormat="1" s="93">
      <c r="B1588" s="127">
        <f>B1587+1</f>
        <v/>
      </c>
      <c r="C1588" s="93">
        <f>TEXT(B1588,"aaa")</f>
        <v/>
      </c>
      <c r="D1588" s="93" t="inlineStr">
        <is>
          <t>페이스북/인스타그램</t>
        </is>
      </c>
      <c r="E1588" s="93" t="inlineStr">
        <is>
          <t>토너</t>
        </is>
      </c>
      <c r="G1588" s="4" t="n"/>
      <c r="K1588" s="88" t="n">
        <v>677537</v>
      </c>
    </row>
    <row r="1589" hidden="1" customFormat="1" s="93">
      <c r="B1589" s="127">
        <f>B1588+1</f>
        <v/>
      </c>
      <c r="C1589" s="93">
        <f>TEXT(B1589,"aaa")</f>
        <v/>
      </c>
      <c r="D1589" s="93" t="inlineStr">
        <is>
          <t>페이스북/인스타그램</t>
        </is>
      </c>
      <c r="E1589" s="93" t="inlineStr">
        <is>
          <t>토너</t>
        </is>
      </c>
      <c r="G1589" s="4" t="n"/>
      <c r="K1589" s="88" t="n">
        <v>505633</v>
      </c>
    </row>
    <row r="1590" hidden="1" customFormat="1" s="93">
      <c r="B1590" s="127">
        <f>B1589+1</f>
        <v/>
      </c>
      <c r="C1590" s="93">
        <f>TEXT(B1590,"aaa")</f>
        <v/>
      </c>
      <c r="D1590" s="93" t="inlineStr">
        <is>
          <t>페이스북/인스타그램</t>
        </is>
      </c>
      <c r="E1590" s="93" t="inlineStr">
        <is>
          <t>토너</t>
        </is>
      </c>
      <c r="G1590" s="4" t="n"/>
      <c r="K1590" s="88" t="n">
        <v>366610</v>
      </c>
    </row>
    <row r="1591" hidden="1" customFormat="1" s="93">
      <c r="B1591" s="127">
        <f>B1590+1</f>
        <v/>
      </c>
      <c r="C1591" s="93">
        <f>TEXT(B1591,"aaa")</f>
        <v/>
      </c>
      <c r="D1591" s="93" t="inlineStr">
        <is>
          <t>페이스북/인스타그램</t>
        </is>
      </c>
      <c r="E1591" s="93" t="inlineStr">
        <is>
          <t>토너</t>
        </is>
      </c>
      <c r="G1591" s="4" t="n"/>
      <c r="K1591" s="88" t="n">
        <v>499987</v>
      </c>
    </row>
    <row r="1592" hidden="1" customFormat="1" s="93">
      <c r="B1592" s="127">
        <f>B1591+1</f>
        <v/>
      </c>
      <c r="C1592" s="93">
        <f>TEXT(B1592,"aaa")</f>
        <v/>
      </c>
      <c r="D1592" s="93" t="inlineStr">
        <is>
          <t>페이스북/인스타그램</t>
        </is>
      </c>
      <c r="E1592" s="93" t="inlineStr">
        <is>
          <t>토너</t>
        </is>
      </c>
      <c r="G1592" s="4" t="n"/>
      <c r="K1592" s="88" t="n">
        <v>344181</v>
      </c>
    </row>
    <row r="1593" hidden="1" customFormat="1" s="93">
      <c r="B1593" s="127" t="n">
        <v>43983</v>
      </c>
      <c r="C1593" s="93">
        <f>TEXT(B1593,"aaa")</f>
        <v/>
      </c>
      <c r="D1593" s="93" t="inlineStr">
        <is>
          <t>페이스북/인스타그램</t>
        </is>
      </c>
      <c r="E1593" s="93" t="inlineStr">
        <is>
          <t>선크림</t>
        </is>
      </c>
      <c r="G1593" s="4" t="n"/>
      <c r="K1593" s="88" t="n">
        <v>230258</v>
      </c>
    </row>
    <row r="1594" hidden="1" customFormat="1" s="93">
      <c r="B1594" s="127" t="n">
        <v>43984</v>
      </c>
      <c r="C1594" s="93">
        <f>TEXT(B1594,"aaa")</f>
        <v/>
      </c>
      <c r="D1594" s="93" t="inlineStr">
        <is>
          <t>페이스북/인스타그램</t>
        </is>
      </c>
      <c r="E1594" s="93" t="inlineStr">
        <is>
          <t>선크림</t>
        </is>
      </c>
      <c r="G1594" s="4" t="n"/>
      <c r="K1594" s="88" t="n">
        <v>306777</v>
      </c>
    </row>
    <row r="1595" hidden="1" customFormat="1" s="93">
      <c r="B1595" s="127" t="n">
        <v>43985</v>
      </c>
      <c r="C1595" s="93">
        <f>TEXT(B1595,"aaa")</f>
        <v/>
      </c>
      <c r="D1595" s="93" t="inlineStr">
        <is>
          <t>페이스북/인스타그램</t>
        </is>
      </c>
      <c r="E1595" s="93" t="inlineStr">
        <is>
          <t>선크림</t>
        </is>
      </c>
      <c r="G1595" s="4" t="n"/>
      <c r="K1595" s="88" t="n">
        <v>349054</v>
      </c>
    </row>
    <row r="1596" hidden="1" customFormat="1" s="93">
      <c r="B1596" s="127" t="n">
        <v>43986</v>
      </c>
      <c r="C1596" s="93">
        <f>TEXT(B1596,"aaa")</f>
        <v/>
      </c>
      <c r="D1596" s="93" t="inlineStr">
        <is>
          <t>페이스북/인스타그램</t>
        </is>
      </c>
      <c r="E1596" s="93" t="inlineStr">
        <is>
          <t>선크림</t>
        </is>
      </c>
      <c r="G1596" s="4" t="n"/>
      <c r="K1596" s="88" t="n">
        <v>347887</v>
      </c>
    </row>
    <row r="1597" hidden="1" customFormat="1" s="93">
      <c r="B1597" s="127" t="n">
        <v>43987</v>
      </c>
      <c r="C1597" s="93">
        <f>TEXT(B1597,"aaa")</f>
        <v/>
      </c>
      <c r="D1597" s="93" t="inlineStr">
        <is>
          <t>페이스북/인스타그램</t>
        </is>
      </c>
      <c r="E1597" s="93" t="inlineStr">
        <is>
          <t>선크림</t>
        </is>
      </c>
      <c r="G1597" s="4" t="n"/>
      <c r="K1597" s="88" t="n">
        <v>288936</v>
      </c>
    </row>
    <row r="1598" hidden="1" customFormat="1" s="93">
      <c r="B1598" s="127" t="n">
        <v>43988</v>
      </c>
      <c r="C1598" s="93">
        <f>TEXT(B1598,"aaa")</f>
        <v/>
      </c>
      <c r="D1598" s="93" t="inlineStr">
        <is>
          <t>페이스북/인스타그램</t>
        </is>
      </c>
      <c r="E1598" s="93" t="inlineStr">
        <is>
          <t>선크림</t>
        </is>
      </c>
      <c r="G1598" s="4" t="n"/>
      <c r="K1598" s="88" t="n">
        <v>255359</v>
      </c>
    </row>
    <row r="1599" hidden="1" customFormat="1" s="93">
      <c r="B1599" s="127" t="n">
        <v>43989</v>
      </c>
      <c r="C1599" s="93">
        <f>TEXT(B1599,"aaa")</f>
        <v/>
      </c>
      <c r="D1599" s="93" t="inlineStr">
        <is>
          <t>페이스북/인스타그램</t>
        </is>
      </c>
      <c r="E1599" s="93" t="inlineStr">
        <is>
          <t>선크림</t>
        </is>
      </c>
      <c r="G1599" s="4" t="n"/>
      <c r="K1599" s="88" t="n">
        <v>251005</v>
      </c>
    </row>
    <row r="1600" hidden="1" customFormat="1" s="93">
      <c r="B1600" s="127" t="n">
        <v>43990</v>
      </c>
      <c r="C1600" s="93">
        <f>TEXT(B1600,"aaa")</f>
        <v/>
      </c>
      <c r="D1600" s="93" t="inlineStr">
        <is>
          <t>페이스북/인스타그램</t>
        </is>
      </c>
      <c r="E1600" s="93" t="inlineStr">
        <is>
          <t>선크림</t>
        </is>
      </c>
      <c r="G1600" s="4" t="n"/>
      <c r="K1600" s="88" t="n">
        <v>202755</v>
      </c>
    </row>
    <row r="1601" hidden="1" customFormat="1" s="93">
      <c r="B1601" s="127" t="n">
        <v>43991</v>
      </c>
      <c r="C1601" s="93">
        <f>TEXT(B1601,"aaa")</f>
        <v/>
      </c>
      <c r="D1601" s="93" t="inlineStr">
        <is>
          <t>페이스북/인스타그램</t>
        </is>
      </c>
      <c r="E1601" s="93" t="inlineStr">
        <is>
          <t>선크림</t>
        </is>
      </c>
      <c r="G1601" s="4" t="n"/>
      <c r="K1601" s="88" t="n">
        <v>191655</v>
      </c>
    </row>
    <row r="1602" hidden="1" customFormat="1" s="93">
      <c r="B1602" s="127" t="n">
        <v>43992</v>
      </c>
      <c r="C1602" s="93">
        <f>TEXT(B1602,"aaa")</f>
        <v/>
      </c>
      <c r="D1602" s="93" t="inlineStr">
        <is>
          <t>페이스북/인스타그램</t>
        </is>
      </c>
      <c r="E1602" s="93" t="inlineStr">
        <is>
          <t>선크림</t>
        </is>
      </c>
      <c r="G1602" s="4" t="n"/>
      <c r="K1602" s="88" t="n">
        <v>189906</v>
      </c>
    </row>
    <row r="1603" hidden="1" customFormat="1" s="93">
      <c r="B1603" s="127" t="n">
        <v>43993</v>
      </c>
      <c r="C1603" s="93">
        <f>TEXT(B1603,"aaa")</f>
        <v/>
      </c>
      <c r="D1603" s="93" t="inlineStr">
        <is>
          <t>페이스북/인스타그램</t>
        </is>
      </c>
      <c r="E1603" s="93" t="inlineStr">
        <is>
          <t>선크림</t>
        </is>
      </c>
      <c r="G1603" s="4" t="n"/>
      <c r="K1603" s="88" t="n">
        <v>194898</v>
      </c>
    </row>
    <row r="1604" hidden="1" customFormat="1" s="93">
      <c r="B1604" s="127" t="n">
        <v>43994</v>
      </c>
      <c r="C1604" s="93">
        <f>TEXT(B1604,"aaa")</f>
        <v/>
      </c>
      <c r="D1604" s="93" t="inlineStr">
        <is>
          <t>페이스북/인스타그램</t>
        </is>
      </c>
      <c r="E1604" s="93" t="inlineStr">
        <is>
          <t>선크림</t>
        </is>
      </c>
      <c r="G1604" s="4" t="n"/>
      <c r="K1604" s="88" t="n">
        <v>197022</v>
      </c>
    </row>
    <row r="1605" hidden="1" customFormat="1" s="93">
      <c r="B1605" s="127" t="n">
        <v>43995</v>
      </c>
      <c r="C1605" s="93">
        <f>TEXT(B1605,"aaa")</f>
        <v/>
      </c>
      <c r="D1605" s="93" t="inlineStr">
        <is>
          <t>페이스북/인스타그램</t>
        </is>
      </c>
      <c r="E1605" s="93" t="inlineStr">
        <is>
          <t>선크림</t>
        </is>
      </c>
      <c r="G1605" s="4" t="n"/>
      <c r="K1605" s="88" t="n">
        <v>210002</v>
      </c>
    </row>
    <row r="1606" hidden="1" customFormat="1" s="93">
      <c r="B1606" s="127" t="n">
        <v>43996</v>
      </c>
      <c r="C1606" s="93">
        <f>TEXT(B1606,"aaa")</f>
        <v/>
      </c>
      <c r="D1606" s="93" t="inlineStr">
        <is>
          <t>페이스북/인스타그램</t>
        </is>
      </c>
      <c r="E1606" s="93" t="inlineStr">
        <is>
          <t>선크림</t>
        </is>
      </c>
      <c r="G1606" s="4" t="n"/>
      <c r="K1606" s="88" t="n">
        <v>200976</v>
      </c>
    </row>
    <row r="1607" hidden="1" customFormat="1" s="93">
      <c r="B1607" s="127" t="n">
        <v>43997</v>
      </c>
      <c r="C1607" s="93">
        <f>TEXT(B1607,"aaa")</f>
        <v/>
      </c>
      <c r="D1607" s="93" t="inlineStr">
        <is>
          <t>페이스북/인스타그램</t>
        </is>
      </c>
      <c r="E1607" s="93" t="inlineStr">
        <is>
          <t>선크림</t>
        </is>
      </c>
      <c r="G1607" s="4" t="n"/>
      <c r="K1607" s="88" t="n">
        <v>191422</v>
      </c>
    </row>
    <row r="1608" hidden="1" customFormat="1" s="93">
      <c r="B1608" s="127" t="n">
        <v>43998</v>
      </c>
      <c r="C1608" s="93">
        <f>TEXT(B1608,"aaa")</f>
        <v/>
      </c>
      <c r="D1608" s="93" t="inlineStr">
        <is>
          <t>페이스북/인스타그램</t>
        </is>
      </c>
      <c r="E1608" s="93" t="inlineStr">
        <is>
          <t>선크림</t>
        </is>
      </c>
      <c r="G1608" s="4" t="n"/>
      <c r="K1608" s="88" t="n">
        <v>211328</v>
      </c>
    </row>
    <row r="1609" hidden="1" customFormat="1" s="93">
      <c r="B1609" s="127" t="n">
        <v>43999</v>
      </c>
      <c r="C1609" s="93">
        <f>TEXT(B1609,"aaa")</f>
        <v/>
      </c>
      <c r="D1609" s="93" t="inlineStr">
        <is>
          <t>페이스북/인스타그램</t>
        </is>
      </c>
      <c r="E1609" s="93" t="inlineStr">
        <is>
          <t>선크림</t>
        </is>
      </c>
      <c r="G1609" s="4" t="n"/>
      <c r="K1609" s="88" t="n">
        <v>250306</v>
      </c>
    </row>
    <row r="1610" hidden="1" customFormat="1" s="93">
      <c r="B1610" s="127" t="n">
        <v>44000</v>
      </c>
      <c r="C1610" s="93">
        <f>TEXT(B1610,"aaa")</f>
        <v/>
      </c>
      <c r="D1610" s="93" t="inlineStr">
        <is>
          <t>페이스북/인스타그램</t>
        </is>
      </c>
      <c r="E1610" s="93" t="inlineStr">
        <is>
          <t>선크림</t>
        </is>
      </c>
      <c r="G1610" s="4" t="n"/>
      <c r="K1610" s="88" t="n">
        <v>808409</v>
      </c>
    </row>
    <row r="1611" hidden="1" customFormat="1" s="93">
      <c r="B1611" s="127" t="n">
        <v>44001</v>
      </c>
      <c r="C1611" s="93">
        <f>TEXT(B1611,"aaa")</f>
        <v/>
      </c>
      <c r="D1611" s="93" t="inlineStr">
        <is>
          <t>페이스북/인스타그램</t>
        </is>
      </c>
      <c r="E1611" s="93" t="inlineStr">
        <is>
          <t>선크림</t>
        </is>
      </c>
      <c r="G1611" s="4" t="n"/>
      <c r="K1611" s="88" t="n">
        <v>715304</v>
      </c>
    </row>
    <row r="1612" hidden="1" customFormat="1" s="93">
      <c r="B1612" s="127" t="n">
        <v>44002</v>
      </c>
      <c r="C1612" s="93">
        <f>TEXT(B1612,"aaa")</f>
        <v/>
      </c>
      <c r="D1612" s="93" t="inlineStr">
        <is>
          <t>페이스북/인스타그램</t>
        </is>
      </c>
      <c r="E1612" s="93" t="inlineStr">
        <is>
          <t>선크림</t>
        </is>
      </c>
      <c r="G1612" s="4" t="n"/>
      <c r="K1612" s="88" t="n">
        <v>102806</v>
      </c>
    </row>
    <row r="1613" hidden="1" customFormat="1" s="93">
      <c r="B1613" s="127" t="n">
        <v>44004</v>
      </c>
      <c r="C1613" s="93">
        <f>TEXT(B1613,"aaa")</f>
        <v/>
      </c>
      <c r="D1613" s="93" t="inlineStr">
        <is>
          <t>페이스북/인스타그램</t>
        </is>
      </c>
      <c r="E1613" s="93" t="inlineStr">
        <is>
          <t>선크림</t>
        </is>
      </c>
      <c r="G1613" s="4" t="n"/>
      <c r="K1613" s="88" t="n">
        <v>37887</v>
      </c>
    </row>
    <row r="1614" hidden="1" customFormat="1" s="93">
      <c r="B1614" s="127" t="n">
        <v>44005</v>
      </c>
      <c r="C1614" s="93">
        <f>TEXT(B1614,"aaa")</f>
        <v/>
      </c>
      <c r="D1614" s="93" t="inlineStr">
        <is>
          <t>페이스북/인스타그램</t>
        </is>
      </c>
      <c r="E1614" s="93" t="inlineStr">
        <is>
          <t>선크림</t>
        </is>
      </c>
      <c r="G1614" s="4" t="n"/>
      <c r="K1614" s="88" t="n">
        <v>108574</v>
      </c>
    </row>
    <row r="1615" hidden="1" customFormat="1" s="93">
      <c r="B1615" s="127" t="n">
        <v>44006</v>
      </c>
      <c r="C1615" s="93">
        <f>TEXT(B1615,"aaa")</f>
        <v/>
      </c>
      <c r="D1615" s="93" t="inlineStr">
        <is>
          <t>페이스북/인스타그램</t>
        </is>
      </c>
      <c r="E1615" s="93" t="inlineStr">
        <is>
          <t>선크림</t>
        </is>
      </c>
      <c r="G1615" s="4" t="n"/>
      <c r="K1615" s="88" t="n">
        <v>22905</v>
      </c>
    </row>
    <row r="1616" hidden="1" customFormat="1" s="93">
      <c r="B1616" s="127" t="n">
        <v>44007</v>
      </c>
      <c r="C1616" s="93">
        <f>TEXT(B1616,"aaa")</f>
        <v/>
      </c>
      <c r="D1616" s="93" t="inlineStr">
        <is>
          <t>페이스북/인스타그램</t>
        </is>
      </c>
      <c r="E1616" s="93" t="inlineStr">
        <is>
          <t>선크림</t>
        </is>
      </c>
      <c r="G1616" s="4" t="n"/>
      <c r="K1616" s="88" t="n">
        <v>240418</v>
      </c>
    </row>
    <row r="1617" hidden="1" customFormat="1" s="93">
      <c r="B1617" s="127" t="n">
        <v>44008</v>
      </c>
      <c r="C1617" s="93">
        <f>TEXT(B1617,"aaa")</f>
        <v/>
      </c>
      <c r="D1617" s="93" t="inlineStr">
        <is>
          <t>페이스북/인스타그램</t>
        </is>
      </c>
      <c r="E1617" s="93" t="inlineStr">
        <is>
          <t>선크림</t>
        </is>
      </c>
      <c r="G1617" s="4" t="n"/>
      <c r="K1617" s="88" t="n">
        <v>564316</v>
      </c>
    </row>
    <row r="1618" hidden="1" customFormat="1" s="93">
      <c r="B1618" s="127" t="n">
        <v>44009</v>
      </c>
      <c r="C1618" s="93">
        <f>TEXT(B1618,"aaa")</f>
        <v/>
      </c>
      <c r="D1618" s="93" t="inlineStr">
        <is>
          <t>페이스북/인스타그램</t>
        </is>
      </c>
      <c r="E1618" s="93" t="inlineStr">
        <is>
          <t>선크림</t>
        </is>
      </c>
      <c r="G1618" s="4" t="n"/>
      <c r="K1618" s="88" t="n">
        <v>434729</v>
      </c>
    </row>
    <row r="1619" hidden="1" customFormat="1" s="93">
      <c r="B1619" s="127" t="n">
        <v>44010</v>
      </c>
      <c r="C1619" s="93">
        <f>TEXT(B1619,"aaa")</f>
        <v/>
      </c>
      <c r="D1619" s="93" t="inlineStr">
        <is>
          <t>페이스북/인스타그램</t>
        </is>
      </c>
      <c r="E1619" s="93" t="inlineStr">
        <is>
          <t>선크림</t>
        </is>
      </c>
      <c r="G1619" s="4" t="n"/>
      <c r="K1619" s="88" t="n">
        <v>263331</v>
      </c>
    </row>
    <row r="1620" hidden="1" customFormat="1" s="93">
      <c r="B1620" s="127" t="n">
        <v>44011</v>
      </c>
      <c r="C1620" s="93">
        <f>TEXT(B1620,"aaa")</f>
        <v/>
      </c>
      <c r="D1620" s="93" t="inlineStr">
        <is>
          <t>페이스북/인스타그램</t>
        </is>
      </c>
      <c r="E1620" s="93" t="inlineStr">
        <is>
          <t>선크림</t>
        </is>
      </c>
      <c r="G1620" s="4" t="n"/>
      <c r="K1620" s="88" t="n">
        <v>426827</v>
      </c>
    </row>
    <row r="1621" hidden="1" customFormat="1" s="93">
      <c r="B1621" s="127" t="n">
        <v>44012</v>
      </c>
      <c r="C1621" s="93">
        <f>TEXT(B1621,"aaa")</f>
        <v/>
      </c>
      <c r="D1621" s="93" t="inlineStr">
        <is>
          <t>페이스북/인스타그램</t>
        </is>
      </c>
      <c r="E1621" s="93" t="inlineStr">
        <is>
          <t>선크림</t>
        </is>
      </c>
      <c r="G1621" s="4" t="n"/>
      <c r="K1621" s="88" t="n">
        <v>1013264</v>
      </c>
    </row>
    <row r="1622" hidden="1" customFormat="1" s="93">
      <c r="B1622" s="127" t="n">
        <v>44013</v>
      </c>
      <c r="C1622" s="93">
        <f>TEXT(B1622,"aaa")</f>
        <v/>
      </c>
      <c r="D1622" s="93" t="inlineStr">
        <is>
          <t>페이스북/인스타그램</t>
        </is>
      </c>
      <c r="E1622" s="93" t="inlineStr">
        <is>
          <t>선크림</t>
        </is>
      </c>
      <c r="G1622" s="4" t="n"/>
      <c r="K1622" s="88" t="n">
        <v>537522</v>
      </c>
    </row>
    <row r="1623" hidden="1" customFormat="1" s="93">
      <c r="B1623" s="127" t="n">
        <v>44014</v>
      </c>
      <c r="C1623" s="93">
        <f>TEXT(B1623,"aaa")</f>
        <v/>
      </c>
      <c r="D1623" s="93" t="inlineStr">
        <is>
          <t>페이스북/인스타그램</t>
        </is>
      </c>
      <c r="E1623" s="93" t="inlineStr">
        <is>
          <t>선크림</t>
        </is>
      </c>
      <c r="G1623" s="4" t="n"/>
      <c r="K1623" s="88" t="n">
        <v>234502</v>
      </c>
    </row>
    <row r="1624" hidden="1" customFormat="1" s="93">
      <c r="B1624" s="127" t="n">
        <v>44015</v>
      </c>
      <c r="C1624" s="93">
        <f>TEXT(B1624,"aaa")</f>
        <v/>
      </c>
      <c r="D1624" s="93" t="inlineStr">
        <is>
          <t>페이스북/인스타그램</t>
        </is>
      </c>
      <c r="E1624" s="93" t="inlineStr">
        <is>
          <t>선크림</t>
        </is>
      </c>
      <c r="G1624" s="4" t="n"/>
      <c r="K1624" s="88" t="n">
        <v>142802</v>
      </c>
    </row>
    <row r="1625" hidden="1" customFormat="1" s="93">
      <c r="B1625" s="127" t="n">
        <v>44017</v>
      </c>
      <c r="C1625" s="93">
        <f>TEXT(B1625,"aaa")</f>
        <v/>
      </c>
      <c r="D1625" s="93" t="inlineStr">
        <is>
          <t>페이스북/인스타그램</t>
        </is>
      </c>
      <c r="E1625" s="93" t="inlineStr">
        <is>
          <t>선크림</t>
        </is>
      </c>
      <c r="G1625" s="4" t="n"/>
      <c r="K1625" s="88" t="n">
        <v>198885</v>
      </c>
    </row>
    <row r="1626" hidden="1" customFormat="1" s="93">
      <c r="B1626" s="127" t="n">
        <v>44018</v>
      </c>
      <c r="C1626" s="93">
        <f>TEXT(B1626,"aaa")</f>
        <v/>
      </c>
      <c r="D1626" s="93" t="inlineStr">
        <is>
          <t>페이스북/인스타그램</t>
        </is>
      </c>
      <c r="E1626" s="93" t="inlineStr">
        <is>
          <t>선크림</t>
        </is>
      </c>
      <c r="G1626" s="4" t="n"/>
      <c r="K1626" s="88" t="n">
        <v>346014</v>
      </c>
    </row>
    <row r="1627" hidden="1" customFormat="1" s="93">
      <c r="B1627" s="127" t="n">
        <v>44019</v>
      </c>
      <c r="C1627" s="93">
        <f>TEXT(B1627,"aaa")</f>
        <v/>
      </c>
      <c r="D1627" s="93" t="inlineStr">
        <is>
          <t>페이스북/인스타그램</t>
        </is>
      </c>
      <c r="E1627" s="93" t="inlineStr">
        <is>
          <t>선크림</t>
        </is>
      </c>
      <c r="G1627" s="4" t="n"/>
      <c r="K1627" s="88" t="n">
        <v>400190</v>
      </c>
    </row>
    <row r="1628" hidden="1" customFormat="1" s="93">
      <c r="B1628" s="127" t="n">
        <v>44020</v>
      </c>
      <c r="C1628" s="93">
        <f>TEXT(B1628,"aaa")</f>
        <v/>
      </c>
      <c r="D1628" s="93" t="inlineStr">
        <is>
          <t>페이스북/인스타그램</t>
        </is>
      </c>
      <c r="E1628" s="93" t="inlineStr">
        <is>
          <t>선크림</t>
        </is>
      </c>
      <c r="G1628" s="4" t="n"/>
      <c r="K1628" s="88" t="n">
        <v>224787</v>
      </c>
    </row>
    <row r="1629" hidden="1" customFormat="1" s="93">
      <c r="B1629" s="127" t="n">
        <v>44021</v>
      </c>
      <c r="C1629" s="93">
        <f>TEXT(B1629,"aaa")</f>
        <v/>
      </c>
      <c r="D1629" s="93" t="inlineStr">
        <is>
          <t>페이스북/인스타그램</t>
        </is>
      </c>
      <c r="E1629" s="93" t="inlineStr">
        <is>
          <t>선크림</t>
        </is>
      </c>
      <c r="G1629" s="4" t="n"/>
      <c r="K1629" s="88" t="n">
        <v>68869</v>
      </c>
    </row>
    <row r="1630" hidden="1" customFormat="1" s="93">
      <c r="B1630" s="127" t="n">
        <v>44024</v>
      </c>
      <c r="C1630" s="93">
        <f>TEXT(B1630,"aaa")</f>
        <v/>
      </c>
      <c r="D1630" s="93" t="inlineStr">
        <is>
          <t>페이스북/인스타그램</t>
        </is>
      </c>
      <c r="E1630" s="93" t="inlineStr">
        <is>
          <t>선크림</t>
        </is>
      </c>
      <c r="G1630" s="4" t="n"/>
      <c r="K1630" s="88" t="n">
        <v>196749</v>
      </c>
    </row>
    <row r="1631" hidden="1" customFormat="1" s="93">
      <c r="B1631" s="127" t="n">
        <v>44025</v>
      </c>
      <c r="C1631" s="93">
        <f>TEXT(B1631,"aaa")</f>
        <v/>
      </c>
      <c r="D1631" s="93" t="inlineStr">
        <is>
          <t>페이스북/인스타그램</t>
        </is>
      </c>
      <c r="E1631" s="93" t="inlineStr">
        <is>
          <t>선크림</t>
        </is>
      </c>
      <c r="G1631" s="4" t="n"/>
      <c r="K1631" s="88" t="n">
        <v>623302</v>
      </c>
    </row>
    <row r="1632" hidden="1" customFormat="1" s="93">
      <c r="B1632" s="127" t="n">
        <v>44026</v>
      </c>
      <c r="C1632" s="93">
        <f>TEXT(B1632,"aaa")</f>
        <v/>
      </c>
      <c r="D1632" s="93" t="inlineStr">
        <is>
          <t>페이스북/인스타그램</t>
        </is>
      </c>
      <c r="E1632" s="93" t="inlineStr">
        <is>
          <t>선크림</t>
        </is>
      </c>
      <c r="G1632" s="4" t="n"/>
      <c r="K1632" s="88" t="n">
        <v>321690</v>
      </c>
    </row>
    <row r="1633" hidden="1" customFormat="1" s="93">
      <c r="B1633" s="127" t="n">
        <v>44027</v>
      </c>
      <c r="C1633" s="93">
        <f>TEXT(B1633,"aaa")</f>
        <v/>
      </c>
      <c r="D1633" s="93" t="inlineStr">
        <is>
          <t>페이스북/인스타그램</t>
        </is>
      </c>
      <c r="E1633" s="93" t="inlineStr">
        <is>
          <t>선크림</t>
        </is>
      </c>
      <c r="G1633" s="4" t="n"/>
      <c r="K1633" s="88" t="n">
        <v>7062</v>
      </c>
    </row>
    <row r="1634" hidden="1" customFormat="1" s="93">
      <c r="B1634" s="127" t="n">
        <v>44020</v>
      </c>
      <c r="C1634" s="93">
        <f>TEXT(B1634,"aaa")</f>
        <v/>
      </c>
      <c r="D1634" s="93" t="inlineStr">
        <is>
          <t>네이버 GFA</t>
        </is>
      </c>
      <c r="E1634" s="93" t="inlineStr">
        <is>
          <t>선크림</t>
        </is>
      </c>
      <c r="G1634" s="4" t="n"/>
      <c r="K1634" s="88" t="n">
        <v>14084.54545454545</v>
      </c>
    </row>
    <row r="1635" hidden="1" customFormat="1" s="93">
      <c r="B1635" s="127">
        <f>B1634+1</f>
        <v/>
      </c>
      <c r="C1635" s="93">
        <f>TEXT(B1635,"aaa")</f>
        <v/>
      </c>
      <c r="D1635" s="93" t="inlineStr">
        <is>
          <t>네이버 GFA</t>
        </is>
      </c>
      <c r="E1635" s="93" t="inlineStr">
        <is>
          <t>선크림</t>
        </is>
      </c>
      <c r="G1635" s="4" t="n"/>
      <c r="K1635" s="88" t="n">
        <v>104525.4545454545</v>
      </c>
    </row>
    <row r="1636" hidden="1" customFormat="1" s="93">
      <c r="B1636" s="127">
        <f>B1635+1</f>
        <v/>
      </c>
      <c r="C1636" s="93">
        <f>TEXT(B1636,"aaa")</f>
        <v/>
      </c>
      <c r="D1636" s="93" t="inlineStr">
        <is>
          <t>네이버 GFA</t>
        </is>
      </c>
      <c r="E1636" s="93" t="inlineStr">
        <is>
          <t>선크림</t>
        </is>
      </c>
      <c r="G1636" s="4" t="n"/>
      <c r="K1636" s="88" t="n">
        <v>116573.6363636364</v>
      </c>
    </row>
    <row r="1637" hidden="1" customFormat="1" s="93">
      <c r="B1637" s="127">
        <f>B1636+1</f>
        <v/>
      </c>
      <c r="C1637" s="93">
        <f>TEXT(B1637,"aaa")</f>
        <v/>
      </c>
      <c r="D1637" s="93" t="inlineStr">
        <is>
          <t>네이버 GFA</t>
        </is>
      </c>
      <c r="E1637" s="93" t="inlineStr">
        <is>
          <t>선크림</t>
        </is>
      </c>
      <c r="G1637" s="4" t="n"/>
      <c r="K1637" s="88" t="n">
        <v>82024.54545454544</v>
      </c>
    </row>
    <row r="1638" hidden="1" customFormat="1" s="93">
      <c r="B1638" s="127">
        <f>B1637+1</f>
        <v/>
      </c>
      <c r="C1638" s="93">
        <f>TEXT(B1638,"aaa")</f>
        <v/>
      </c>
      <c r="D1638" s="93" t="inlineStr">
        <is>
          <t>네이버 GFA</t>
        </is>
      </c>
      <c r="E1638" s="93" t="inlineStr">
        <is>
          <t>선크림</t>
        </is>
      </c>
      <c r="G1638" s="4" t="n"/>
      <c r="K1638" s="88" t="n">
        <v>62659.0909090909</v>
      </c>
    </row>
    <row r="1639" hidden="1" customFormat="1" s="93">
      <c r="B1639" s="127">
        <f>B1638+1</f>
        <v/>
      </c>
      <c r="C1639" s="93">
        <f>TEXT(B1639,"aaa")</f>
        <v/>
      </c>
      <c r="D1639" s="93" t="inlineStr">
        <is>
          <t>네이버 GFA</t>
        </is>
      </c>
      <c r="E1639" s="93" t="inlineStr">
        <is>
          <t>선크림</t>
        </is>
      </c>
      <c r="G1639" s="4" t="n"/>
      <c r="K1639" s="88" t="n">
        <v>220084.5454545454</v>
      </c>
    </row>
    <row r="1640" hidden="1" customFormat="1" s="93">
      <c r="B1640" s="127">
        <f>B1639+1</f>
        <v/>
      </c>
      <c r="C1640" s="93">
        <f>TEXT(B1640,"aaa")</f>
        <v/>
      </c>
      <c r="D1640" s="93" t="inlineStr">
        <is>
          <t>네이버 GFA</t>
        </is>
      </c>
      <c r="E1640" s="93" t="inlineStr">
        <is>
          <t>선크림</t>
        </is>
      </c>
      <c r="G1640" s="4" t="n"/>
      <c r="K1640" s="88" t="n">
        <v>261468.1818181818</v>
      </c>
    </row>
    <row r="1641" hidden="1" customFormat="1" s="93">
      <c r="B1641" s="127">
        <f>B1640+1</f>
        <v/>
      </c>
      <c r="C1641" s="93">
        <f>TEXT(B1641,"aaa")</f>
        <v/>
      </c>
      <c r="D1641" s="93" t="inlineStr">
        <is>
          <t>네이버 GFA</t>
        </is>
      </c>
      <c r="E1641" s="93" t="inlineStr">
        <is>
          <t>선크림</t>
        </is>
      </c>
      <c r="G1641" s="4" t="n"/>
      <c r="K1641" s="88" t="n">
        <v>216820.9090909091</v>
      </c>
    </row>
    <row r="1642" hidden="1" customFormat="1" s="93">
      <c r="B1642" s="127">
        <f>B1641+1</f>
        <v/>
      </c>
      <c r="C1642" s="93">
        <f>TEXT(B1642,"aaa")</f>
        <v/>
      </c>
      <c r="D1642" s="93" t="inlineStr">
        <is>
          <t>네이버 GFA</t>
        </is>
      </c>
      <c r="E1642" s="93" t="inlineStr">
        <is>
          <t>선크림</t>
        </is>
      </c>
      <c r="G1642" s="4" t="n"/>
      <c r="K1642" s="88" t="n">
        <v>206910</v>
      </c>
    </row>
    <row r="1643" hidden="1" customFormat="1" s="93">
      <c r="B1643" s="127">
        <f>B1642+1</f>
        <v/>
      </c>
      <c r="C1643" s="93">
        <f>TEXT(B1643,"aaa")</f>
        <v/>
      </c>
      <c r="D1643" s="93" t="inlineStr">
        <is>
          <t>네이버 GFA</t>
        </is>
      </c>
      <c r="E1643" s="93" t="inlineStr">
        <is>
          <t>선크림</t>
        </is>
      </c>
      <c r="G1643" s="4" t="n"/>
      <c r="K1643" s="88" t="n">
        <v>198557.2727272727</v>
      </c>
    </row>
    <row r="1644" hidden="1" customFormat="1" s="93">
      <c r="B1644" s="127">
        <f>B1643+1</f>
        <v/>
      </c>
      <c r="C1644" s="93">
        <f>TEXT(B1644,"aaa")</f>
        <v/>
      </c>
      <c r="D1644" s="93" t="inlineStr">
        <is>
          <t>네이버 GFA</t>
        </is>
      </c>
      <c r="E1644" s="93" t="inlineStr">
        <is>
          <t>선크림</t>
        </is>
      </c>
      <c r="G1644" s="4" t="n"/>
      <c r="K1644" s="88" t="n">
        <v>76952.72727272726</v>
      </c>
    </row>
    <row r="1645" hidden="1" customFormat="1" s="93">
      <c r="B1645" s="127">
        <f>B1644+1</f>
        <v/>
      </c>
      <c r="C1645" s="93">
        <f>TEXT(B1645,"aaa")</f>
        <v/>
      </c>
      <c r="D1645" s="93" t="inlineStr">
        <is>
          <t>네이버 GFA</t>
        </is>
      </c>
      <c r="E1645" s="93" t="inlineStr">
        <is>
          <t>선크림</t>
        </is>
      </c>
      <c r="G1645" s="4" t="n"/>
      <c r="K1645" s="88" t="n">
        <v>81342.72727272726</v>
      </c>
    </row>
    <row r="1646" hidden="1" customFormat="1" s="93">
      <c r="B1646" s="127">
        <f>B1645+1</f>
        <v/>
      </c>
      <c r="C1646" s="93">
        <f>TEXT(B1646,"aaa")</f>
        <v/>
      </c>
      <c r="D1646" s="93" t="inlineStr">
        <is>
          <t>네이버 GFA</t>
        </is>
      </c>
      <c r="E1646" s="93" t="inlineStr">
        <is>
          <t>선크림</t>
        </is>
      </c>
      <c r="G1646" s="4" t="n"/>
      <c r="K1646" s="88" t="n">
        <v>188838.1818181818</v>
      </c>
    </row>
    <row r="1647" hidden="1" customFormat="1" s="93">
      <c r="B1647" s="127" t="n">
        <v>44020</v>
      </c>
      <c r="C1647" s="93">
        <f>TEXT(B1647,"aaa")</f>
        <v/>
      </c>
      <c r="D1647" s="93" t="inlineStr">
        <is>
          <t>네이버 GFA</t>
        </is>
      </c>
      <c r="E1647" s="93" t="inlineStr">
        <is>
          <t>토너</t>
        </is>
      </c>
      <c r="G1647" s="4" t="n"/>
      <c r="K1647" s="88" t="n">
        <v>86108.18181818181</v>
      </c>
    </row>
    <row r="1648" hidden="1" customFormat="1" s="93">
      <c r="B1648" s="127" t="n">
        <v>44025</v>
      </c>
      <c r="C1648" s="93">
        <f>TEXT(B1648,"aaa")</f>
        <v/>
      </c>
      <c r="D1648" s="93" t="inlineStr">
        <is>
          <t>네이버 GFA</t>
        </is>
      </c>
      <c r="E1648" s="93" t="inlineStr">
        <is>
          <t>토너</t>
        </is>
      </c>
      <c r="G1648" s="4" t="n"/>
      <c r="K1648" s="88" t="n">
        <v>259598.1818181818</v>
      </c>
    </row>
    <row r="1649" hidden="1" customFormat="1" s="93">
      <c r="B1649" s="127">
        <f>B1648+1</f>
        <v/>
      </c>
      <c r="C1649" s="93">
        <f>TEXT(B1649,"aaa")</f>
        <v/>
      </c>
      <c r="D1649" s="93" t="inlineStr">
        <is>
          <t>네이버 GFA</t>
        </is>
      </c>
      <c r="E1649" s="93" t="inlineStr">
        <is>
          <t>토너</t>
        </is>
      </c>
      <c r="G1649" s="4" t="n"/>
      <c r="K1649" s="88" t="n">
        <v>691918.1818181818</v>
      </c>
    </row>
    <row r="1650" hidden="1" customFormat="1" s="93">
      <c r="B1650" s="127">
        <f>B1649+1</f>
        <v/>
      </c>
      <c r="C1650" s="93">
        <f>TEXT(B1650,"aaa")</f>
        <v/>
      </c>
      <c r="D1650" s="93" t="inlineStr">
        <is>
          <t>네이버 GFA</t>
        </is>
      </c>
      <c r="E1650" s="93" t="inlineStr">
        <is>
          <t>토너</t>
        </is>
      </c>
      <c r="G1650" s="4" t="n"/>
      <c r="K1650" s="88" t="n">
        <v>420592.7272727272</v>
      </c>
    </row>
    <row r="1651" hidden="1" customFormat="1" s="93">
      <c r="B1651" s="127">
        <f>B1650+1</f>
        <v/>
      </c>
      <c r="C1651" s="93">
        <f>TEXT(B1651,"aaa")</f>
        <v/>
      </c>
      <c r="D1651" s="93" t="inlineStr">
        <is>
          <t>네이버 GFA</t>
        </is>
      </c>
      <c r="E1651" s="93" t="inlineStr">
        <is>
          <t>토너</t>
        </is>
      </c>
      <c r="G1651" s="4" t="n"/>
      <c r="K1651" s="88" t="n">
        <v>447038.1818181818</v>
      </c>
    </row>
    <row r="1652" hidden="1" customFormat="1" s="93">
      <c r="B1652" s="127">
        <f>B1651+1</f>
        <v/>
      </c>
      <c r="C1652" s="93">
        <f>TEXT(B1652,"aaa")</f>
        <v/>
      </c>
      <c r="D1652" s="93" t="inlineStr">
        <is>
          <t>네이버 GFA</t>
        </is>
      </c>
      <c r="E1652" s="93" t="inlineStr">
        <is>
          <t>토너</t>
        </is>
      </c>
      <c r="G1652" s="4" t="n"/>
      <c r="K1652" s="88" t="n">
        <v>270964.5454545454</v>
      </c>
    </row>
    <row r="1653" hidden="1" customFormat="1" s="93">
      <c r="B1653" s="127">
        <f>B1652+1</f>
        <v/>
      </c>
      <c r="C1653" s="93">
        <f>TEXT(B1653,"aaa")</f>
        <v/>
      </c>
      <c r="D1653" s="93" t="inlineStr">
        <is>
          <t>네이버 GFA</t>
        </is>
      </c>
      <c r="E1653" s="93" t="inlineStr">
        <is>
          <t>토너</t>
        </is>
      </c>
      <c r="G1653" s="4" t="n"/>
      <c r="K1653" s="88" t="n">
        <v>35880</v>
      </c>
    </row>
    <row r="1654" hidden="1" customFormat="1" s="93">
      <c r="B1654" s="127">
        <f>B1653+1</f>
        <v/>
      </c>
      <c r="C1654" s="93">
        <f>TEXT(B1654,"aaa")</f>
        <v/>
      </c>
      <c r="D1654" s="93" t="inlineStr">
        <is>
          <t>네이버 GFA</t>
        </is>
      </c>
      <c r="E1654" s="93" t="inlineStr">
        <is>
          <t>토너</t>
        </is>
      </c>
      <c r="G1654" s="4" t="n"/>
      <c r="K1654" s="88" t="n">
        <v>36828.18181818182</v>
      </c>
    </row>
    <row r="1655" hidden="1" customFormat="1" s="93">
      <c r="B1655" s="127">
        <f>B1654+1</f>
        <v/>
      </c>
      <c r="C1655" s="93">
        <f>TEXT(B1655,"aaa")</f>
        <v/>
      </c>
      <c r="D1655" s="93" t="inlineStr">
        <is>
          <t>네이버 GFA</t>
        </is>
      </c>
      <c r="E1655" s="93" t="inlineStr">
        <is>
          <t>토너</t>
        </is>
      </c>
      <c r="G1655" s="4" t="n"/>
      <c r="K1655" s="88" t="n">
        <v>493568.1818181818</v>
      </c>
    </row>
    <row r="1656" customFormat="1" s="93">
      <c r="B1656" s="127" t="n">
        <v>43983</v>
      </c>
      <c r="C1656" s="93">
        <f>TEXT(B1656,"aaa")</f>
        <v/>
      </c>
      <c r="D1656" s="93" t="inlineStr">
        <is>
          <t>카카오광고</t>
        </is>
      </c>
      <c r="E1656" s="93" t="inlineStr">
        <is>
          <t>토너</t>
        </is>
      </c>
      <c r="G1656" s="4" t="n"/>
      <c r="K1656" s="88" t="n">
        <v>14500</v>
      </c>
    </row>
    <row r="1657" customFormat="1" s="93">
      <c r="B1657" s="127">
        <f>B1656+1</f>
        <v/>
      </c>
      <c r="C1657" s="93">
        <f>TEXT(B1657,"aaa")</f>
        <v/>
      </c>
      <c r="D1657" s="93" t="inlineStr">
        <is>
          <t>카카오광고</t>
        </is>
      </c>
      <c r="E1657" s="93" t="inlineStr">
        <is>
          <t>토너</t>
        </is>
      </c>
      <c r="G1657" s="4" t="n"/>
      <c r="K1657" s="88" t="n">
        <v>13730</v>
      </c>
    </row>
    <row r="1658" customFormat="1" s="93">
      <c r="B1658" s="127">
        <f>B1657+1</f>
        <v/>
      </c>
      <c r="C1658" s="93">
        <f>TEXT(B1658,"aaa")</f>
        <v/>
      </c>
      <c r="D1658" s="93" t="inlineStr">
        <is>
          <t>카카오광고</t>
        </is>
      </c>
      <c r="E1658" s="93" t="inlineStr">
        <is>
          <t>토너</t>
        </is>
      </c>
      <c r="G1658" s="4" t="n"/>
      <c r="K1658" s="88" t="n">
        <v>13750</v>
      </c>
    </row>
    <row r="1659" customFormat="1" s="93">
      <c r="B1659" s="127">
        <f>B1658+1</f>
        <v/>
      </c>
      <c r="C1659" s="93">
        <f>TEXT(B1659,"aaa")</f>
        <v/>
      </c>
      <c r="D1659" s="93" t="inlineStr">
        <is>
          <t>카카오광고</t>
        </is>
      </c>
      <c r="E1659" s="93" t="inlineStr">
        <is>
          <t>토너</t>
        </is>
      </c>
      <c r="G1659" s="4" t="n"/>
      <c r="K1659" s="88" t="n">
        <v>13790</v>
      </c>
    </row>
    <row r="1660" customFormat="1" s="93">
      <c r="B1660" s="127">
        <f>B1659+1</f>
        <v/>
      </c>
      <c r="C1660" s="93">
        <f>TEXT(B1660,"aaa")</f>
        <v/>
      </c>
      <c r="D1660" s="93" t="inlineStr">
        <is>
          <t>카카오광고</t>
        </is>
      </c>
      <c r="E1660" s="93" t="inlineStr">
        <is>
          <t>토너</t>
        </is>
      </c>
      <c r="G1660" s="4" t="n"/>
      <c r="K1660" s="88" t="n">
        <v>14150</v>
      </c>
    </row>
    <row r="1661" customFormat="1" s="93">
      <c r="B1661" s="127">
        <f>B1660+1</f>
        <v/>
      </c>
      <c r="C1661" s="93">
        <f>TEXT(B1661,"aaa")</f>
        <v/>
      </c>
      <c r="D1661" s="93" t="inlineStr">
        <is>
          <t>카카오광고</t>
        </is>
      </c>
      <c r="E1661" s="93" t="inlineStr">
        <is>
          <t>토너</t>
        </is>
      </c>
      <c r="G1661" s="4" t="n"/>
      <c r="K1661" s="88" t="n">
        <v>13990</v>
      </c>
    </row>
    <row r="1662" customFormat="1" s="93">
      <c r="B1662" s="127">
        <f>B1661+1</f>
        <v/>
      </c>
      <c r="C1662" s="93">
        <f>TEXT(B1662,"aaa")</f>
        <v/>
      </c>
      <c r="D1662" s="93" t="inlineStr">
        <is>
          <t>카카오광고</t>
        </is>
      </c>
      <c r="E1662" s="93" t="inlineStr">
        <is>
          <t>토너</t>
        </is>
      </c>
      <c r="G1662" s="4" t="n"/>
      <c r="K1662" s="88" t="n">
        <v>11230</v>
      </c>
    </row>
    <row r="1663" customFormat="1" s="93">
      <c r="B1663" s="127">
        <f>B1662+1</f>
        <v/>
      </c>
      <c r="C1663" s="93">
        <f>TEXT(B1663,"aaa")</f>
        <v/>
      </c>
      <c r="D1663" s="93" t="inlineStr">
        <is>
          <t>카카오광고</t>
        </is>
      </c>
      <c r="E1663" s="93" t="inlineStr">
        <is>
          <t>토너</t>
        </is>
      </c>
      <c r="G1663" s="4" t="n"/>
      <c r="K1663" s="88" t="n">
        <v>10020</v>
      </c>
    </row>
    <row r="1664" customFormat="1" s="93">
      <c r="B1664" s="127">
        <f>B1663+1</f>
        <v/>
      </c>
      <c r="C1664" s="93">
        <f>TEXT(B1664,"aaa")</f>
        <v/>
      </c>
      <c r="D1664" s="93" t="inlineStr">
        <is>
          <t>카카오광고</t>
        </is>
      </c>
      <c r="E1664" s="93" t="inlineStr">
        <is>
          <t>토너</t>
        </is>
      </c>
      <c r="G1664" s="4" t="n"/>
      <c r="K1664" s="88" t="n">
        <v>14440</v>
      </c>
    </row>
    <row r="1665" customFormat="1" s="93">
      <c r="B1665" s="127">
        <f>B1664+1</f>
        <v/>
      </c>
      <c r="C1665" s="93">
        <f>TEXT(B1665,"aaa")</f>
        <v/>
      </c>
      <c r="D1665" s="93" t="inlineStr">
        <is>
          <t>카카오광고</t>
        </is>
      </c>
      <c r="E1665" s="93" t="inlineStr">
        <is>
          <t>토너</t>
        </is>
      </c>
      <c r="G1665" s="4" t="n"/>
      <c r="K1665" s="88" t="n">
        <v>13040</v>
      </c>
    </row>
    <row r="1666" customFormat="1" s="93">
      <c r="B1666" s="127">
        <f>B1665+1</f>
        <v/>
      </c>
      <c r="C1666" s="93">
        <f>TEXT(B1666,"aaa")</f>
        <v/>
      </c>
      <c r="D1666" s="93" t="inlineStr">
        <is>
          <t>카카오광고</t>
        </is>
      </c>
      <c r="E1666" s="93" t="inlineStr">
        <is>
          <t>토너</t>
        </is>
      </c>
      <c r="G1666" s="4" t="n"/>
      <c r="K1666" s="88" t="n">
        <v>10450</v>
      </c>
    </row>
    <row r="1667" customFormat="1" s="93">
      <c r="B1667" s="127">
        <f>B1666+1</f>
        <v/>
      </c>
      <c r="C1667" s="93">
        <f>TEXT(B1667,"aaa")</f>
        <v/>
      </c>
      <c r="D1667" s="93" t="inlineStr">
        <is>
          <t>카카오광고</t>
        </is>
      </c>
      <c r="E1667" s="93" t="inlineStr">
        <is>
          <t>토너</t>
        </is>
      </c>
      <c r="G1667" s="4" t="n"/>
      <c r="K1667" s="88" t="n">
        <v>9690</v>
      </c>
    </row>
    <row r="1668" customFormat="1" s="93">
      <c r="B1668" s="127">
        <f>B1667+1</f>
        <v/>
      </c>
      <c r="C1668" s="93">
        <f>TEXT(B1668,"aaa")</f>
        <v/>
      </c>
      <c r="D1668" s="93" t="inlineStr">
        <is>
          <t>카카오광고</t>
        </is>
      </c>
      <c r="E1668" s="93" t="inlineStr">
        <is>
          <t>토너</t>
        </is>
      </c>
      <c r="G1668" s="4" t="n"/>
      <c r="K1668" s="88" t="n">
        <v>12320</v>
      </c>
    </row>
    <row r="1669" customFormat="1" s="93">
      <c r="B1669" s="127">
        <f>B1668+1</f>
        <v/>
      </c>
      <c r="C1669" s="93">
        <f>TEXT(B1669,"aaa")</f>
        <v/>
      </c>
      <c r="D1669" s="93" t="inlineStr">
        <is>
          <t>카카오광고</t>
        </is>
      </c>
      <c r="E1669" s="93" t="inlineStr">
        <is>
          <t>토너</t>
        </is>
      </c>
      <c r="G1669" s="4" t="n"/>
      <c r="K1669" s="88" t="n">
        <v>10090</v>
      </c>
    </row>
    <row r="1670" customFormat="1" s="93">
      <c r="B1670" s="127">
        <f>B1669+1</f>
        <v/>
      </c>
      <c r="C1670" s="93">
        <f>TEXT(B1670,"aaa")</f>
        <v/>
      </c>
      <c r="D1670" s="93" t="inlineStr">
        <is>
          <t>카카오광고</t>
        </is>
      </c>
      <c r="E1670" s="93" t="inlineStr">
        <is>
          <t>토너</t>
        </is>
      </c>
      <c r="G1670" s="4" t="n"/>
      <c r="K1670" s="88" t="n">
        <v>11090</v>
      </c>
    </row>
    <row r="1671" customFormat="1" s="93">
      <c r="B1671" s="127">
        <f>B1670+1</f>
        <v/>
      </c>
      <c r="C1671" s="93">
        <f>TEXT(B1671,"aaa")</f>
        <v/>
      </c>
      <c r="D1671" s="93" t="inlineStr">
        <is>
          <t>카카오광고</t>
        </is>
      </c>
      <c r="E1671" s="93" t="inlineStr">
        <is>
          <t>토너</t>
        </is>
      </c>
      <c r="G1671" s="4" t="n"/>
      <c r="K1671" s="88" t="n">
        <v>8360</v>
      </c>
    </row>
    <row r="1672" customFormat="1" s="93">
      <c r="B1672" s="127">
        <f>B1671+1</f>
        <v/>
      </c>
      <c r="C1672" s="93">
        <f>TEXT(B1672,"aaa")</f>
        <v/>
      </c>
      <c r="D1672" s="93" t="inlineStr">
        <is>
          <t>카카오광고</t>
        </is>
      </c>
      <c r="E1672" s="93" t="inlineStr">
        <is>
          <t>토너</t>
        </is>
      </c>
      <c r="G1672" s="4" t="n"/>
      <c r="K1672" s="88" t="n">
        <v>7179.999999999999</v>
      </c>
    </row>
    <row r="1673" customFormat="1" s="93">
      <c r="B1673" s="127">
        <f>B1672+1</f>
        <v/>
      </c>
      <c r="C1673" s="93">
        <f>TEXT(B1673,"aaa")</f>
        <v/>
      </c>
      <c r="D1673" s="93" t="inlineStr">
        <is>
          <t>카카오광고</t>
        </is>
      </c>
      <c r="E1673" s="93" t="inlineStr">
        <is>
          <t>토너</t>
        </is>
      </c>
      <c r="G1673" s="4" t="n"/>
      <c r="K1673" s="88" t="n">
        <v>10070</v>
      </c>
    </row>
    <row r="1674" customFormat="1" s="93">
      <c r="B1674" s="127">
        <f>B1673+1</f>
        <v/>
      </c>
      <c r="C1674" s="93">
        <f>TEXT(B1674,"aaa")</f>
        <v/>
      </c>
      <c r="D1674" s="93" t="inlineStr">
        <is>
          <t>카카오광고</t>
        </is>
      </c>
      <c r="E1674" s="93" t="inlineStr">
        <is>
          <t>토너</t>
        </is>
      </c>
      <c r="G1674" s="4" t="n"/>
      <c r="K1674" s="88" t="n">
        <v>4070</v>
      </c>
    </row>
    <row r="1675" customFormat="1" s="93">
      <c r="B1675" s="127">
        <f>B1674+1</f>
        <v/>
      </c>
      <c r="C1675" s="93">
        <f>TEXT(B1675,"aaa")</f>
        <v/>
      </c>
      <c r="D1675" s="93" t="inlineStr">
        <is>
          <t>카카오광고</t>
        </is>
      </c>
      <c r="E1675" s="93" t="inlineStr">
        <is>
          <t>토너</t>
        </is>
      </c>
      <c r="G1675" s="4" t="n"/>
      <c r="K1675" s="88" t="n">
        <v>12050</v>
      </c>
    </row>
    <row r="1676" customFormat="1" s="93">
      <c r="B1676" s="127">
        <f>B1675+1</f>
        <v/>
      </c>
      <c r="C1676" s="93">
        <f>TEXT(B1676,"aaa")</f>
        <v/>
      </c>
      <c r="D1676" s="93" t="inlineStr">
        <is>
          <t>카카오광고</t>
        </is>
      </c>
      <c r="E1676" s="93" t="inlineStr">
        <is>
          <t>토너</t>
        </is>
      </c>
      <c r="G1676" s="4" t="n"/>
      <c r="K1676" s="88" t="n">
        <v>7429.999999999999</v>
      </c>
    </row>
    <row r="1677" customFormat="1" s="93">
      <c r="B1677" s="127">
        <f>B1676+1</f>
        <v/>
      </c>
      <c r="C1677" s="93">
        <f>TEXT(B1677,"aaa")</f>
        <v/>
      </c>
      <c r="D1677" s="93" t="inlineStr">
        <is>
          <t>카카오광고</t>
        </is>
      </c>
      <c r="E1677" s="93" t="inlineStr">
        <is>
          <t>토너</t>
        </is>
      </c>
      <c r="G1677" s="4" t="n"/>
      <c r="K1677" s="88" t="n">
        <v>8059.999999999999</v>
      </c>
    </row>
    <row r="1678" customFormat="1" s="93">
      <c r="B1678" s="127">
        <f>B1677+1</f>
        <v/>
      </c>
      <c r="C1678" s="93">
        <f>TEXT(B1678,"aaa")</f>
        <v/>
      </c>
      <c r="D1678" s="93" t="inlineStr">
        <is>
          <t>카카오광고</t>
        </is>
      </c>
      <c r="E1678" s="93" t="inlineStr">
        <is>
          <t>토너</t>
        </is>
      </c>
      <c r="G1678" s="4" t="n"/>
      <c r="K1678" s="88" t="n">
        <v>4180</v>
      </c>
    </row>
    <row r="1679" customFormat="1" s="93">
      <c r="B1679" s="127">
        <f>B1678+1</f>
        <v/>
      </c>
      <c r="C1679" s="93">
        <f>TEXT(B1679,"aaa")</f>
        <v/>
      </c>
      <c r="D1679" s="93" t="inlineStr">
        <is>
          <t>카카오광고</t>
        </is>
      </c>
      <c r="E1679" s="93" t="inlineStr">
        <is>
          <t>토너</t>
        </is>
      </c>
      <c r="G1679" s="4" t="n"/>
      <c r="K1679" s="88" t="n">
        <v>9650</v>
      </c>
    </row>
    <row r="1680" customFormat="1" s="93">
      <c r="B1680" s="127">
        <f>B1679+1</f>
        <v/>
      </c>
      <c r="C1680" s="93">
        <f>TEXT(B1680,"aaa")</f>
        <v/>
      </c>
      <c r="D1680" s="93" t="inlineStr">
        <is>
          <t>카카오광고</t>
        </is>
      </c>
      <c r="E1680" s="93" t="inlineStr">
        <is>
          <t>토너</t>
        </is>
      </c>
      <c r="G1680" s="4" t="n"/>
      <c r="K1680" s="88" t="n">
        <v>6129.999999999999</v>
      </c>
    </row>
    <row r="1681" customFormat="1" s="93">
      <c r="B1681" s="127">
        <f>B1680+1</f>
        <v/>
      </c>
      <c r="C1681" s="93">
        <f>TEXT(B1681,"aaa")</f>
        <v/>
      </c>
      <c r="D1681" s="93" t="inlineStr">
        <is>
          <t>카카오광고</t>
        </is>
      </c>
      <c r="E1681" s="93" t="inlineStr">
        <is>
          <t>토너</t>
        </is>
      </c>
      <c r="G1681" s="4" t="n"/>
      <c r="K1681" s="88" t="n">
        <v>6989.999999999999</v>
      </c>
    </row>
    <row r="1682" customFormat="1" s="93">
      <c r="B1682" s="127">
        <f>B1681+1</f>
        <v/>
      </c>
      <c r="C1682" s="93">
        <f>TEXT(B1682,"aaa")</f>
        <v/>
      </c>
      <c r="D1682" s="93" t="inlineStr">
        <is>
          <t>카카오광고</t>
        </is>
      </c>
      <c r="E1682" s="93" t="inlineStr">
        <is>
          <t>토너</t>
        </is>
      </c>
      <c r="G1682" s="4" t="n"/>
      <c r="K1682" s="88" t="n">
        <v>6389.999999999999</v>
      </c>
    </row>
    <row r="1683" customFormat="1" s="93">
      <c r="B1683" s="127">
        <f>B1682+1</f>
        <v/>
      </c>
      <c r="C1683" s="93">
        <f>TEXT(B1683,"aaa")</f>
        <v/>
      </c>
      <c r="D1683" s="93" t="inlineStr">
        <is>
          <t>카카오광고</t>
        </is>
      </c>
      <c r="E1683" s="93" t="inlineStr">
        <is>
          <t>토너</t>
        </is>
      </c>
      <c r="G1683" s="4" t="n"/>
      <c r="K1683" s="88" t="n">
        <v>9060</v>
      </c>
    </row>
    <row r="1684" customFormat="1" s="93">
      <c r="B1684" s="127">
        <f>B1683+1</f>
        <v/>
      </c>
      <c r="C1684" s="93">
        <f>TEXT(B1684,"aaa")</f>
        <v/>
      </c>
      <c r="D1684" s="93" t="inlineStr">
        <is>
          <t>카카오광고</t>
        </is>
      </c>
      <c r="E1684" s="93" t="inlineStr">
        <is>
          <t>토너</t>
        </is>
      </c>
      <c r="G1684" s="4" t="n"/>
      <c r="K1684" s="88" t="n">
        <v>9640</v>
      </c>
    </row>
    <row r="1685" customFormat="1" s="93">
      <c r="B1685" s="127">
        <f>B1684+1</f>
        <v/>
      </c>
      <c r="C1685" s="93">
        <f>TEXT(B1685,"aaa")</f>
        <v/>
      </c>
      <c r="D1685" s="93" t="inlineStr">
        <is>
          <t>카카오광고</t>
        </is>
      </c>
      <c r="E1685" s="93" t="inlineStr">
        <is>
          <t>토너</t>
        </is>
      </c>
      <c r="G1685" s="4" t="n"/>
      <c r="K1685" s="88" t="n">
        <v>9650</v>
      </c>
    </row>
    <row r="1686" customFormat="1" s="93">
      <c r="B1686" s="127">
        <f>B1685+1</f>
        <v/>
      </c>
      <c r="C1686" s="93">
        <f>TEXT(B1686,"aaa")</f>
        <v/>
      </c>
      <c r="D1686" s="93" t="inlineStr">
        <is>
          <t>카카오광고</t>
        </is>
      </c>
      <c r="E1686" s="93" t="inlineStr">
        <is>
          <t>토너</t>
        </is>
      </c>
      <c r="G1686" s="4" t="n"/>
      <c r="K1686" s="88" t="n">
        <v>6369.999999999999</v>
      </c>
    </row>
    <row r="1687" customFormat="1" s="93">
      <c r="B1687" s="127">
        <f>B1686+1</f>
        <v/>
      </c>
      <c r="C1687" s="93">
        <f>TEXT(B1687,"aaa")</f>
        <v/>
      </c>
      <c r="D1687" s="93" t="inlineStr">
        <is>
          <t>카카오광고</t>
        </is>
      </c>
      <c r="E1687" s="93" t="inlineStr">
        <is>
          <t>토너</t>
        </is>
      </c>
      <c r="G1687" s="4" t="n"/>
      <c r="K1687" s="88" t="n">
        <v>8820</v>
      </c>
    </row>
    <row r="1688" customFormat="1" s="93">
      <c r="B1688" s="127">
        <f>B1687+1</f>
        <v/>
      </c>
      <c r="C1688" s="93">
        <f>TEXT(B1688,"aaa")</f>
        <v/>
      </c>
      <c r="D1688" s="93" t="inlineStr">
        <is>
          <t>카카오광고</t>
        </is>
      </c>
      <c r="E1688" s="93" t="inlineStr">
        <is>
          <t>토너</t>
        </is>
      </c>
      <c r="G1688" s="4" t="n"/>
      <c r="K1688" s="88" t="n">
        <v>10530</v>
      </c>
    </row>
    <row r="1689" customFormat="1" s="93">
      <c r="B1689" s="127">
        <f>B1688+1</f>
        <v/>
      </c>
      <c r="C1689" s="93">
        <f>TEXT(B1689,"aaa")</f>
        <v/>
      </c>
      <c r="D1689" s="93" t="inlineStr">
        <is>
          <t>카카오광고</t>
        </is>
      </c>
      <c r="E1689" s="93" t="inlineStr">
        <is>
          <t>토너</t>
        </is>
      </c>
      <c r="G1689" s="4" t="n"/>
      <c r="K1689" s="88" t="n">
        <v>6489.999999999999</v>
      </c>
    </row>
    <row r="1690" customFormat="1" s="93">
      <c r="B1690" s="127">
        <f>B1689+1</f>
        <v/>
      </c>
      <c r="C1690" s="93">
        <f>TEXT(B1690,"aaa")</f>
        <v/>
      </c>
      <c r="D1690" s="93" t="inlineStr">
        <is>
          <t>카카오광고</t>
        </is>
      </c>
      <c r="E1690" s="93" t="inlineStr">
        <is>
          <t>토너</t>
        </is>
      </c>
      <c r="G1690" s="4" t="n"/>
      <c r="K1690" s="88" t="n">
        <v>15000</v>
      </c>
    </row>
    <row r="1691" customFormat="1" s="93">
      <c r="B1691" s="127">
        <f>B1690+1</f>
        <v/>
      </c>
      <c r="C1691" s="93">
        <f>TEXT(B1691,"aaa")</f>
        <v/>
      </c>
      <c r="D1691" s="93" t="inlineStr">
        <is>
          <t>카카오광고</t>
        </is>
      </c>
      <c r="E1691" s="93" t="inlineStr">
        <is>
          <t>토너</t>
        </is>
      </c>
      <c r="G1691" s="4" t="n"/>
      <c r="K1691" s="88" t="n">
        <v>8690</v>
      </c>
    </row>
    <row r="1692" customFormat="1" s="93">
      <c r="B1692" s="127">
        <f>B1691+1</f>
        <v/>
      </c>
      <c r="C1692" s="93">
        <f>TEXT(B1692,"aaa")</f>
        <v/>
      </c>
      <c r="D1692" s="93" t="inlineStr">
        <is>
          <t>카카오광고</t>
        </is>
      </c>
      <c r="E1692" s="93" t="inlineStr">
        <is>
          <t>토너</t>
        </is>
      </c>
      <c r="G1692" s="4" t="n"/>
      <c r="K1692" s="88" t="n">
        <v>4740</v>
      </c>
    </row>
    <row r="1693" customFormat="1" s="93">
      <c r="B1693" s="127">
        <f>B1692+1</f>
        <v/>
      </c>
      <c r="C1693" s="93">
        <f>TEXT(B1693,"aaa")</f>
        <v/>
      </c>
      <c r="D1693" s="93" t="inlineStr">
        <is>
          <t>카카오광고</t>
        </is>
      </c>
      <c r="E1693" s="93" t="inlineStr">
        <is>
          <t>토너</t>
        </is>
      </c>
      <c r="G1693" s="4" t="n"/>
      <c r="K1693" s="88" t="n">
        <v>3780</v>
      </c>
    </row>
    <row r="1694" customFormat="1" s="93">
      <c r="B1694" s="127">
        <f>B1693+1</f>
        <v/>
      </c>
      <c r="C1694" s="93">
        <f>TEXT(B1694,"aaa")</f>
        <v/>
      </c>
      <c r="D1694" s="93" t="inlineStr">
        <is>
          <t>카카오광고</t>
        </is>
      </c>
      <c r="E1694" s="93" t="inlineStr">
        <is>
          <t>토너</t>
        </is>
      </c>
      <c r="G1694" s="4" t="n"/>
      <c r="K1694" s="88" t="n">
        <v>4620</v>
      </c>
    </row>
    <row r="1695" customFormat="1" s="93">
      <c r="B1695" s="127">
        <f>B1694+1</f>
        <v/>
      </c>
      <c r="C1695" s="93">
        <f>TEXT(B1695,"aaa")</f>
        <v/>
      </c>
      <c r="D1695" s="93" t="inlineStr">
        <is>
          <t>카카오광고</t>
        </is>
      </c>
      <c r="E1695" s="93" t="inlineStr">
        <is>
          <t>토너</t>
        </is>
      </c>
      <c r="G1695" s="4" t="n"/>
      <c r="K1695" s="88" t="n">
        <v>5929.999999999999</v>
      </c>
    </row>
    <row r="1696" customFormat="1" s="93">
      <c r="B1696" s="127">
        <f>B1695+1</f>
        <v/>
      </c>
      <c r="C1696" s="93">
        <f>TEXT(B1696,"aaa")</f>
        <v/>
      </c>
      <c r="D1696" s="93" t="inlineStr">
        <is>
          <t>카카오광고</t>
        </is>
      </c>
      <c r="E1696" s="93" t="inlineStr">
        <is>
          <t>토너</t>
        </is>
      </c>
      <c r="G1696" s="4" t="n"/>
      <c r="K1696" s="88" t="n">
        <v>5869.999999999999</v>
      </c>
    </row>
    <row r="1697" customFormat="1" s="93">
      <c r="B1697" s="127">
        <f>B1696+1</f>
        <v/>
      </c>
      <c r="C1697" s="93">
        <f>TEXT(B1697,"aaa")</f>
        <v/>
      </c>
      <c r="D1697" s="93" t="inlineStr">
        <is>
          <t>카카오광고</t>
        </is>
      </c>
      <c r="E1697" s="93" t="inlineStr">
        <is>
          <t>토너</t>
        </is>
      </c>
      <c r="G1697" s="4" t="n"/>
      <c r="K1697" s="88" t="n">
        <v>6559.999999999999</v>
      </c>
    </row>
    <row r="1698" customFormat="1" s="93">
      <c r="B1698" s="127">
        <f>B1697+1</f>
        <v/>
      </c>
      <c r="C1698" s="93">
        <f>TEXT(B1698,"aaa")</f>
        <v/>
      </c>
      <c r="D1698" s="93" t="inlineStr">
        <is>
          <t>카카오광고</t>
        </is>
      </c>
      <c r="E1698" s="93" t="inlineStr">
        <is>
          <t>토너</t>
        </is>
      </c>
      <c r="G1698" s="4" t="n"/>
      <c r="K1698" s="88" t="n">
        <v>12410</v>
      </c>
    </row>
    <row r="1699" customFormat="1" s="93">
      <c r="B1699" s="127">
        <f>B1698+1</f>
        <v/>
      </c>
      <c r="C1699" s="93">
        <f>TEXT(B1699,"aaa")</f>
        <v/>
      </c>
      <c r="D1699" s="93" t="inlineStr">
        <is>
          <t>카카오광고</t>
        </is>
      </c>
      <c r="E1699" s="93" t="inlineStr">
        <is>
          <t>토너</t>
        </is>
      </c>
      <c r="G1699" s="4" t="n"/>
      <c r="K1699" s="88" t="n">
        <v>11300</v>
      </c>
    </row>
    <row r="1700" customFormat="1" s="93">
      <c r="B1700" s="127">
        <f>B1699+1</f>
        <v/>
      </c>
      <c r="C1700" s="93">
        <f>TEXT(B1700,"aaa")</f>
        <v/>
      </c>
      <c r="D1700" s="93" t="inlineStr">
        <is>
          <t>카카오광고</t>
        </is>
      </c>
      <c r="E1700" s="93" t="inlineStr">
        <is>
          <t>토너</t>
        </is>
      </c>
      <c r="G1700" s="4" t="n"/>
      <c r="K1700" s="88" t="n">
        <v>10090</v>
      </c>
    </row>
    <row r="1701" customFormat="1" s="93">
      <c r="B1701" s="127">
        <f>B1700+1</f>
        <v/>
      </c>
      <c r="C1701" s="93">
        <f>TEXT(B1701,"aaa")</f>
        <v/>
      </c>
      <c r="D1701" s="93" t="inlineStr">
        <is>
          <t>카카오광고</t>
        </is>
      </c>
      <c r="E1701" s="93" t="inlineStr">
        <is>
          <t>토너</t>
        </is>
      </c>
      <c r="G1701" s="4" t="n"/>
      <c r="K1701" s="88" t="n">
        <v>6449.999999999999</v>
      </c>
    </row>
    <row r="1702" customFormat="1" s="93">
      <c r="B1702" s="127">
        <f>B1701+1</f>
        <v/>
      </c>
      <c r="C1702" s="93">
        <f>TEXT(B1702,"aaa")</f>
        <v/>
      </c>
      <c r="D1702" s="93" t="inlineStr">
        <is>
          <t>카카오광고</t>
        </is>
      </c>
      <c r="E1702" s="93" t="inlineStr">
        <is>
          <t>토너</t>
        </is>
      </c>
      <c r="G1702" s="4" t="n"/>
      <c r="K1702" s="88" t="n">
        <v>13500</v>
      </c>
    </row>
    <row r="1703" customFormat="1" s="93">
      <c r="B1703" s="127">
        <f>B1702+1</f>
        <v/>
      </c>
      <c r="C1703" s="93">
        <f>TEXT(B1703,"aaa")</f>
        <v/>
      </c>
      <c r="D1703" s="93" t="inlineStr">
        <is>
          <t>카카오광고</t>
        </is>
      </c>
      <c r="E1703" s="93" t="inlineStr">
        <is>
          <t>토너</t>
        </is>
      </c>
      <c r="G1703" s="4" t="n"/>
      <c r="K1703" s="88" t="n">
        <v>13790</v>
      </c>
    </row>
    <row r="1704" customFormat="1" s="93">
      <c r="B1704" s="127">
        <f>B1703+1</f>
        <v/>
      </c>
      <c r="C1704" s="93">
        <f>TEXT(B1704,"aaa")</f>
        <v/>
      </c>
      <c r="D1704" s="93" t="inlineStr">
        <is>
          <t>카카오광고</t>
        </is>
      </c>
      <c r="E1704" s="93" t="inlineStr">
        <is>
          <t>토너</t>
        </is>
      </c>
      <c r="G1704" s="4" t="n"/>
      <c r="K1704" s="88" t="n">
        <v>7479.999999999999</v>
      </c>
    </row>
    <row r="1705" customFormat="1" s="93">
      <c r="B1705" s="127">
        <f>B1704+1</f>
        <v/>
      </c>
      <c r="C1705" s="93">
        <f>TEXT(B1705,"aaa")</f>
        <v/>
      </c>
      <c r="D1705" s="93" t="inlineStr">
        <is>
          <t>카카오광고</t>
        </is>
      </c>
      <c r="E1705" s="93" t="inlineStr">
        <is>
          <t>토너</t>
        </is>
      </c>
      <c r="G1705" s="4" t="n"/>
      <c r="K1705" s="88" t="n">
        <v>6879.999999999999</v>
      </c>
    </row>
    <row r="1706" customFormat="1" s="93">
      <c r="B1706" s="127" t="n">
        <v>44021</v>
      </c>
      <c r="C1706" s="93">
        <f>TEXT(B1706,"aaa")</f>
        <v/>
      </c>
      <c r="D1706" s="93" t="inlineStr">
        <is>
          <t>카카오광고</t>
        </is>
      </c>
      <c r="E1706" s="93" t="inlineStr">
        <is>
          <t>선크림</t>
        </is>
      </c>
      <c r="G1706" s="4" t="n"/>
      <c r="K1706" s="88" t="n">
        <v>20520</v>
      </c>
    </row>
    <row r="1707" customFormat="1" s="93">
      <c r="B1707" s="127" t="n">
        <v>44022</v>
      </c>
      <c r="C1707" s="93">
        <f>TEXT(B1707,"aaa")</f>
        <v/>
      </c>
      <c r="D1707" s="93" t="inlineStr">
        <is>
          <t>카카오광고</t>
        </is>
      </c>
      <c r="E1707" s="93" t="inlineStr">
        <is>
          <t>선크림</t>
        </is>
      </c>
      <c r="G1707" s="4" t="n"/>
      <c r="K1707" s="88" t="n">
        <v>58539.99999999999</v>
      </c>
    </row>
    <row r="1708" customFormat="1" s="93">
      <c r="B1708" s="127" t="n">
        <v>44025</v>
      </c>
      <c r="C1708" s="93">
        <f>TEXT(B1708,"aaa")</f>
        <v/>
      </c>
      <c r="D1708" s="93" t="inlineStr">
        <is>
          <t>카카오광고</t>
        </is>
      </c>
      <c r="E1708" s="93" t="inlineStr">
        <is>
          <t>선크림</t>
        </is>
      </c>
      <c r="G1708" s="4" t="n"/>
      <c r="K1708" s="88" t="n">
        <v>183590</v>
      </c>
    </row>
    <row r="1709" customFormat="1" s="93">
      <c r="B1709" s="127">
        <f>B1708+1</f>
        <v/>
      </c>
      <c r="C1709" s="93">
        <f>TEXT(B1709,"aaa")</f>
        <v/>
      </c>
      <c r="D1709" s="93" t="inlineStr">
        <is>
          <t>카카오광고</t>
        </is>
      </c>
      <c r="E1709" s="93" t="inlineStr">
        <is>
          <t>선크림</t>
        </is>
      </c>
      <c r="G1709" s="4" t="n"/>
      <c r="K1709" s="88" t="n">
        <v>136720</v>
      </c>
    </row>
    <row r="1710" customFormat="1" s="93">
      <c r="B1710" s="127">
        <f>B1709+1</f>
        <v/>
      </c>
      <c r="C1710" s="93">
        <f>TEXT(B1710,"aaa")</f>
        <v/>
      </c>
      <c r="D1710" s="93" t="inlineStr">
        <is>
          <t>카카오광고</t>
        </is>
      </c>
      <c r="E1710" s="93" t="inlineStr">
        <is>
          <t>선크림</t>
        </is>
      </c>
      <c r="G1710" s="4" t="n"/>
      <c r="K1710" s="88" t="n">
        <v>24400</v>
      </c>
    </row>
    <row r="1711" hidden="1" customFormat="1" s="93">
      <c r="B1711" s="127" t="n">
        <v>44000</v>
      </c>
      <c r="C1711" s="93">
        <f>TEXT(B1711,"aaa")</f>
        <v/>
      </c>
      <c r="D1711" s="93" t="inlineStr">
        <is>
          <t>카카오톡 메시지</t>
        </is>
      </c>
      <c r="E1711" s="93" t="inlineStr">
        <is>
          <t>선크림</t>
        </is>
      </c>
      <c r="G1711" s="4" t="n"/>
      <c r="K1711" s="88">
        <f>15722*15</f>
        <v/>
      </c>
    </row>
    <row r="1712" hidden="1" customFormat="1" s="93">
      <c r="B1712" s="127" t="n">
        <v>43983</v>
      </c>
      <c r="C1712" s="93">
        <f>TEXT(B1712,"aaa")</f>
        <v/>
      </c>
      <c r="D1712" s="93" t="inlineStr">
        <is>
          <t>네이버 쇼핑검색</t>
        </is>
      </c>
      <c r="E1712" s="93" t="inlineStr">
        <is>
          <t>토너</t>
        </is>
      </c>
      <c r="G1712" s="4" t="n"/>
      <c r="K1712" s="88" t="n">
        <v>39350</v>
      </c>
    </row>
    <row r="1713" hidden="1" customFormat="1" s="93">
      <c r="B1713" s="127">
        <f>B1712+1</f>
        <v/>
      </c>
      <c r="C1713" s="93">
        <f>TEXT(B1713,"aaa")</f>
        <v/>
      </c>
      <c r="D1713" s="93" t="inlineStr">
        <is>
          <t>네이버 쇼핑검색</t>
        </is>
      </c>
      <c r="E1713" s="93" t="inlineStr">
        <is>
          <t>토너</t>
        </is>
      </c>
      <c r="G1713" s="4" t="n"/>
      <c r="K1713" s="88" t="n">
        <v>41210</v>
      </c>
    </row>
    <row r="1714" hidden="1" customFormat="1" s="93">
      <c r="B1714" s="127">
        <f>B1713+1</f>
        <v/>
      </c>
      <c r="C1714" s="93">
        <f>TEXT(B1714,"aaa")</f>
        <v/>
      </c>
      <c r="D1714" s="93" t="inlineStr">
        <is>
          <t>네이버 쇼핑검색</t>
        </is>
      </c>
      <c r="E1714" s="93" t="inlineStr">
        <is>
          <t>토너</t>
        </is>
      </c>
      <c r="G1714" s="4" t="n"/>
      <c r="K1714" s="88" t="n">
        <v>33600</v>
      </c>
    </row>
    <row r="1715" hidden="1" customFormat="1" s="93">
      <c r="B1715" s="127">
        <f>B1714+1</f>
        <v/>
      </c>
      <c r="C1715" s="93">
        <f>TEXT(B1715,"aaa")</f>
        <v/>
      </c>
      <c r="D1715" s="93" t="inlineStr">
        <is>
          <t>네이버 쇼핑검색</t>
        </is>
      </c>
      <c r="E1715" s="93" t="inlineStr">
        <is>
          <t>토너</t>
        </is>
      </c>
      <c r="G1715" s="4" t="n"/>
      <c r="K1715" s="88" t="n">
        <v>36100</v>
      </c>
    </row>
    <row r="1716" hidden="1" customFormat="1" s="93">
      <c r="B1716" s="127">
        <f>B1715+1</f>
        <v/>
      </c>
      <c r="C1716" s="93">
        <f>TEXT(B1716,"aaa")</f>
        <v/>
      </c>
      <c r="D1716" s="93" t="inlineStr">
        <is>
          <t>네이버 쇼핑검색</t>
        </is>
      </c>
      <c r="E1716" s="93" t="inlineStr">
        <is>
          <t>토너</t>
        </is>
      </c>
      <c r="G1716" s="4" t="n"/>
      <c r="K1716" s="88" t="n">
        <v>24530</v>
      </c>
    </row>
    <row r="1717" hidden="1" customFormat="1" s="93">
      <c r="B1717" s="127">
        <f>B1716+1</f>
        <v/>
      </c>
      <c r="C1717" s="93">
        <f>TEXT(B1717,"aaa")</f>
        <v/>
      </c>
      <c r="D1717" s="93" t="inlineStr">
        <is>
          <t>네이버 쇼핑검색</t>
        </is>
      </c>
      <c r="E1717" s="93" t="inlineStr">
        <is>
          <t>토너</t>
        </is>
      </c>
      <c r="G1717" s="4" t="n"/>
      <c r="K1717" s="88" t="n">
        <v>26990</v>
      </c>
    </row>
    <row r="1718" hidden="1" customFormat="1" s="93">
      <c r="B1718" s="127">
        <f>B1717+1</f>
        <v/>
      </c>
      <c r="C1718" s="93">
        <f>TEXT(B1718,"aaa")</f>
        <v/>
      </c>
      <c r="D1718" s="93" t="inlineStr">
        <is>
          <t>네이버 쇼핑검색</t>
        </is>
      </c>
      <c r="E1718" s="93" t="inlineStr">
        <is>
          <t>토너</t>
        </is>
      </c>
      <c r="G1718" s="4" t="n"/>
      <c r="K1718" s="88" t="n">
        <v>61669.99999999999</v>
      </c>
    </row>
    <row r="1719" hidden="1" customFormat="1" s="93">
      <c r="B1719" s="127">
        <f>B1718+1</f>
        <v/>
      </c>
      <c r="C1719" s="93">
        <f>TEXT(B1719,"aaa")</f>
        <v/>
      </c>
      <c r="D1719" s="93" t="inlineStr">
        <is>
          <t>네이버 쇼핑검색</t>
        </is>
      </c>
      <c r="E1719" s="93" t="inlineStr">
        <is>
          <t>토너</t>
        </is>
      </c>
      <c r="G1719" s="4" t="n"/>
      <c r="K1719" s="88" t="n">
        <v>66260</v>
      </c>
    </row>
    <row r="1720" hidden="1" customFormat="1" s="93">
      <c r="B1720" s="127">
        <f>B1719+1</f>
        <v/>
      </c>
      <c r="C1720" s="93">
        <f>TEXT(B1720,"aaa")</f>
        <v/>
      </c>
      <c r="D1720" s="93" t="inlineStr">
        <is>
          <t>네이버 쇼핑검색</t>
        </is>
      </c>
      <c r="E1720" s="93" t="inlineStr">
        <is>
          <t>토너</t>
        </is>
      </c>
      <c r="G1720" s="4" t="n"/>
      <c r="K1720" s="88" t="n">
        <v>50569.99999999999</v>
      </c>
    </row>
    <row r="1721" hidden="1" customFormat="1" s="93">
      <c r="B1721" s="127">
        <f>B1720+1</f>
        <v/>
      </c>
      <c r="C1721" s="93">
        <f>TEXT(B1721,"aaa")</f>
        <v/>
      </c>
      <c r="D1721" s="93" t="inlineStr">
        <is>
          <t>네이버 쇼핑검색</t>
        </is>
      </c>
      <c r="E1721" s="93" t="inlineStr">
        <is>
          <t>토너</t>
        </is>
      </c>
      <c r="G1721" s="4" t="n"/>
      <c r="K1721" s="88" t="n">
        <v>43930</v>
      </c>
    </row>
    <row r="1722" hidden="1" customFormat="1" s="93">
      <c r="B1722" s="127">
        <f>B1721+1</f>
        <v/>
      </c>
      <c r="C1722" s="93">
        <f>TEXT(B1722,"aaa")</f>
        <v/>
      </c>
      <c r="D1722" s="93" t="inlineStr">
        <is>
          <t>네이버 쇼핑검색</t>
        </is>
      </c>
      <c r="E1722" s="93" t="inlineStr">
        <is>
          <t>토너</t>
        </is>
      </c>
      <c r="G1722" s="4" t="n"/>
      <c r="K1722" s="88" t="n">
        <v>36670</v>
      </c>
    </row>
    <row r="1723" hidden="1" customFormat="1" s="93">
      <c r="B1723" s="127">
        <f>B1722+1</f>
        <v/>
      </c>
      <c r="C1723" s="93">
        <f>TEXT(B1723,"aaa")</f>
        <v/>
      </c>
      <c r="D1723" s="93" t="inlineStr">
        <is>
          <t>네이버 쇼핑검색</t>
        </is>
      </c>
      <c r="E1723" s="93" t="inlineStr">
        <is>
          <t>토너</t>
        </is>
      </c>
      <c r="G1723" s="4" t="n"/>
      <c r="K1723" s="88" t="n">
        <v>32100</v>
      </c>
    </row>
    <row r="1724" hidden="1" customFormat="1" s="93">
      <c r="B1724" s="127">
        <f>B1723+1</f>
        <v/>
      </c>
      <c r="C1724" s="93">
        <f>TEXT(B1724,"aaa")</f>
        <v/>
      </c>
      <c r="D1724" s="93" t="inlineStr">
        <is>
          <t>네이버 쇼핑검색</t>
        </is>
      </c>
      <c r="E1724" s="93" t="inlineStr">
        <is>
          <t>토너</t>
        </is>
      </c>
      <c r="G1724" s="4" t="n"/>
      <c r="K1724" s="88" t="n">
        <v>35790</v>
      </c>
    </row>
    <row r="1725" hidden="1" customFormat="1" s="93">
      <c r="B1725" s="127">
        <f>B1724+1</f>
        <v/>
      </c>
      <c r="C1725" s="93">
        <f>TEXT(B1725,"aaa")</f>
        <v/>
      </c>
      <c r="D1725" s="93" t="inlineStr">
        <is>
          <t>네이버 쇼핑검색</t>
        </is>
      </c>
      <c r="E1725" s="93" t="inlineStr">
        <is>
          <t>토너</t>
        </is>
      </c>
      <c r="G1725" s="4" t="n"/>
      <c r="K1725" s="88" t="n">
        <v>39970</v>
      </c>
    </row>
    <row r="1726" hidden="1" customFormat="1" s="93">
      <c r="B1726" s="127">
        <f>B1725+1</f>
        <v/>
      </c>
      <c r="C1726" s="93">
        <f>TEXT(B1726,"aaa")</f>
        <v/>
      </c>
      <c r="D1726" s="93" t="inlineStr">
        <is>
          <t>네이버 쇼핑검색</t>
        </is>
      </c>
      <c r="E1726" s="93" t="inlineStr">
        <is>
          <t>토너</t>
        </is>
      </c>
      <c r="G1726" s="4" t="n"/>
      <c r="K1726" s="88" t="n">
        <v>33700</v>
      </c>
    </row>
    <row r="1727" hidden="1" customFormat="1" s="93">
      <c r="B1727" s="127">
        <f>B1726+1</f>
        <v/>
      </c>
      <c r="C1727" s="93">
        <f>TEXT(B1727,"aaa")</f>
        <v/>
      </c>
      <c r="D1727" s="93" t="inlineStr">
        <is>
          <t>네이버 쇼핑검색</t>
        </is>
      </c>
      <c r="E1727" s="93" t="inlineStr">
        <is>
          <t>토너</t>
        </is>
      </c>
      <c r="G1727" s="4" t="n"/>
      <c r="K1727" s="88" t="n">
        <v>38960</v>
      </c>
    </row>
    <row r="1728" hidden="1" customFormat="1" s="93">
      <c r="B1728" s="127">
        <f>B1727+1</f>
        <v/>
      </c>
      <c r="C1728" s="93">
        <f>TEXT(B1728,"aaa")</f>
        <v/>
      </c>
      <c r="D1728" s="93" t="inlineStr">
        <is>
          <t>네이버 쇼핑검색</t>
        </is>
      </c>
      <c r="E1728" s="93" t="inlineStr">
        <is>
          <t>토너</t>
        </is>
      </c>
      <c r="G1728" s="4" t="n"/>
      <c r="K1728" s="88" t="n">
        <v>31830</v>
      </c>
    </row>
    <row r="1729" hidden="1" customFormat="1" s="93">
      <c r="B1729" s="127">
        <f>B1728+1</f>
        <v/>
      </c>
      <c r="C1729" s="93">
        <f>TEXT(B1729,"aaa")</f>
        <v/>
      </c>
      <c r="D1729" s="93" t="inlineStr">
        <is>
          <t>네이버 쇼핑검색</t>
        </is>
      </c>
      <c r="E1729" s="93" t="inlineStr">
        <is>
          <t>토너</t>
        </is>
      </c>
      <c r="G1729" s="4" t="n"/>
      <c r="K1729" s="88" t="n">
        <v>53899.99999999999</v>
      </c>
    </row>
    <row r="1730" hidden="1" customFormat="1" s="93">
      <c r="B1730" s="127">
        <f>B1729+1</f>
        <v/>
      </c>
      <c r="C1730" s="93">
        <f>TEXT(B1730,"aaa")</f>
        <v/>
      </c>
      <c r="D1730" s="93" t="inlineStr">
        <is>
          <t>네이버 쇼핑검색</t>
        </is>
      </c>
      <c r="E1730" s="93" t="inlineStr">
        <is>
          <t>토너</t>
        </is>
      </c>
      <c r="G1730" s="4" t="n"/>
      <c r="K1730" s="88" t="n">
        <v>59449.99999999999</v>
      </c>
    </row>
    <row r="1731" hidden="1" customFormat="1" s="93">
      <c r="B1731" s="127">
        <f>B1730+1</f>
        <v/>
      </c>
      <c r="C1731" s="93">
        <f>TEXT(B1731,"aaa")</f>
        <v/>
      </c>
      <c r="D1731" s="93" t="inlineStr">
        <is>
          <t>네이버 쇼핑검색</t>
        </is>
      </c>
      <c r="E1731" s="93" t="inlineStr">
        <is>
          <t>토너</t>
        </is>
      </c>
      <c r="G1731" s="4" t="n"/>
      <c r="K1731" s="88" t="n">
        <v>50379.99999999999</v>
      </c>
    </row>
    <row r="1732" hidden="1" customFormat="1" s="93">
      <c r="B1732" s="127">
        <f>B1731+1</f>
        <v/>
      </c>
      <c r="C1732" s="93">
        <f>TEXT(B1732,"aaa")</f>
        <v/>
      </c>
      <c r="D1732" s="93" t="inlineStr">
        <is>
          <t>네이버 쇼핑검색</t>
        </is>
      </c>
      <c r="E1732" s="93" t="inlineStr">
        <is>
          <t>토너</t>
        </is>
      </c>
      <c r="G1732" s="4" t="n"/>
      <c r="K1732" s="88" t="n">
        <v>58689.99999999999</v>
      </c>
    </row>
    <row r="1733" hidden="1" customFormat="1" s="93">
      <c r="B1733" s="127">
        <f>B1732+1</f>
        <v/>
      </c>
      <c r="C1733" s="93">
        <f>TEXT(B1733,"aaa")</f>
        <v/>
      </c>
      <c r="D1733" s="93" t="inlineStr">
        <is>
          <t>네이버 쇼핑검색</t>
        </is>
      </c>
      <c r="E1733" s="93" t="inlineStr">
        <is>
          <t>토너</t>
        </is>
      </c>
      <c r="G1733" s="4" t="n"/>
      <c r="K1733" s="88" t="n">
        <v>40720</v>
      </c>
    </row>
    <row r="1734" hidden="1" customFormat="1" s="93">
      <c r="B1734" s="127">
        <f>B1733+1</f>
        <v/>
      </c>
      <c r="C1734" s="93">
        <f>TEXT(B1734,"aaa")</f>
        <v/>
      </c>
      <c r="D1734" s="93" t="inlineStr">
        <is>
          <t>네이버 쇼핑검색</t>
        </is>
      </c>
      <c r="E1734" s="93" t="inlineStr">
        <is>
          <t>토너</t>
        </is>
      </c>
      <c r="G1734" s="4" t="n"/>
      <c r="K1734" s="88" t="n">
        <v>41070</v>
      </c>
    </row>
    <row r="1735" hidden="1" customFormat="1" s="93">
      <c r="B1735" s="127">
        <f>B1734+1</f>
        <v/>
      </c>
      <c r="C1735" s="93">
        <f>TEXT(B1735,"aaa")</f>
        <v/>
      </c>
      <c r="D1735" s="93" t="inlineStr">
        <is>
          <t>네이버 쇼핑검색</t>
        </is>
      </c>
      <c r="E1735" s="93" t="inlineStr">
        <is>
          <t>토너</t>
        </is>
      </c>
      <c r="G1735" s="4" t="n"/>
      <c r="K1735" s="88" t="n">
        <v>40080</v>
      </c>
    </row>
    <row r="1736" hidden="1" customFormat="1" s="93">
      <c r="B1736" s="127">
        <f>B1735+1</f>
        <v/>
      </c>
      <c r="C1736" s="93">
        <f>TEXT(B1736,"aaa")</f>
        <v/>
      </c>
      <c r="D1736" s="93" t="inlineStr">
        <is>
          <t>네이버 쇼핑검색</t>
        </is>
      </c>
      <c r="E1736" s="93" t="inlineStr">
        <is>
          <t>토너</t>
        </is>
      </c>
      <c r="G1736" s="4" t="n"/>
      <c r="K1736" s="88" t="n">
        <v>41990</v>
      </c>
    </row>
    <row r="1737" hidden="1" customFormat="1" s="93">
      <c r="B1737" s="127">
        <f>B1736+1</f>
        <v/>
      </c>
      <c r="C1737" s="93">
        <f>TEXT(B1737,"aaa")</f>
        <v/>
      </c>
      <c r="D1737" s="93" t="inlineStr">
        <is>
          <t>네이버 쇼핑검색</t>
        </is>
      </c>
      <c r="E1737" s="93" t="inlineStr">
        <is>
          <t>토너</t>
        </is>
      </c>
      <c r="G1737" s="4" t="n"/>
      <c r="K1737" s="88" t="n">
        <v>29240</v>
      </c>
    </row>
    <row r="1738" hidden="1" customFormat="1" s="93">
      <c r="B1738" s="127">
        <f>B1737+1</f>
        <v/>
      </c>
      <c r="C1738" s="93">
        <f>TEXT(B1738,"aaa")</f>
        <v/>
      </c>
      <c r="D1738" s="93" t="inlineStr">
        <is>
          <t>네이버 쇼핑검색</t>
        </is>
      </c>
      <c r="E1738" s="93" t="inlineStr">
        <is>
          <t>토너</t>
        </is>
      </c>
      <c r="G1738" s="4" t="n"/>
      <c r="K1738" s="88" t="n">
        <v>34320</v>
      </c>
    </row>
    <row r="1739" hidden="1" customFormat="1" s="93">
      <c r="B1739" s="127">
        <f>B1738+1</f>
        <v/>
      </c>
      <c r="C1739" s="93">
        <f>TEXT(B1739,"aaa")</f>
        <v/>
      </c>
      <c r="D1739" s="93" t="inlineStr">
        <is>
          <t>네이버 쇼핑검색</t>
        </is>
      </c>
      <c r="E1739" s="93" t="inlineStr">
        <is>
          <t>토너</t>
        </is>
      </c>
      <c r="G1739" s="4" t="n"/>
      <c r="K1739" s="88" t="n">
        <v>43070</v>
      </c>
    </row>
    <row r="1740" hidden="1" customFormat="1" s="93">
      <c r="B1740" s="127">
        <f>B1739+1</f>
        <v/>
      </c>
      <c r="C1740" s="93">
        <f>TEXT(B1740,"aaa")</f>
        <v/>
      </c>
      <c r="D1740" s="93" t="inlineStr">
        <is>
          <t>네이버 쇼핑검색</t>
        </is>
      </c>
      <c r="E1740" s="93" t="inlineStr">
        <is>
          <t>토너</t>
        </is>
      </c>
      <c r="G1740" s="4" t="n"/>
      <c r="K1740" s="88" t="n">
        <v>46459.99999999999</v>
      </c>
    </row>
    <row r="1741" hidden="1" customFormat="1" s="93">
      <c r="B1741" s="127">
        <f>B1740+1</f>
        <v/>
      </c>
      <c r="C1741" s="93">
        <f>TEXT(B1741,"aaa")</f>
        <v/>
      </c>
      <c r="D1741" s="93" t="inlineStr">
        <is>
          <t>네이버 쇼핑검색</t>
        </is>
      </c>
      <c r="E1741" s="93" t="inlineStr">
        <is>
          <t>토너</t>
        </is>
      </c>
      <c r="G1741" s="4" t="n"/>
      <c r="K1741" s="88" t="n">
        <v>35600</v>
      </c>
    </row>
    <row r="1742" hidden="1" customFormat="1" s="93">
      <c r="B1742" s="127">
        <f>B1741+1</f>
        <v/>
      </c>
      <c r="C1742" s="93">
        <f>TEXT(B1742,"aaa")</f>
        <v/>
      </c>
      <c r="D1742" s="93" t="inlineStr">
        <is>
          <t>네이버 쇼핑검색</t>
        </is>
      </c>
      <c r="E1742" s="93" t="inlineStr">
        <is>
          <t>토너</t>
        </is>
      </c>
      <c r="G1742" s="4" t="n"/>
      <c r="K1742" s="88" t="n">
        <v>36290</v>
      </c>
    </row>
    <row r="1743" hidden="1" customFormat="1" s="93">
      <c r="B1743" s="127">
        <f>B1742+1</f>
        <v/>
      </c>
      <c r="C1743" s="93">
        <f>TEXT(B1743,"aaa")</f>
        <v/>
      </c>
      <c r="D1743" s="93" t="inlineStr">
        <is>
          <t>네이버 쇼핑검색</t>
        </is>
      </c>
      <c r="E1743" s="93" t="inlineStr">
        <is>
          <t>토너</t>
        </is>
      </c>
      <c r="G1743" s="4" t="n"/>
      <c r="K1743" s="126" t="n">
        <v>35640</v>
      </c>
    </row>
    <row r="1744" hidden="1" customFormat="1" s="93">
      <c r="B1744" s="127">
        <f>B1743+1</f>
        <v/>
      </c>
      <c r="C1744" s="93">
        <f>TEXT(B1744,"aaa")</f>
        <v/>
      </c>
      <c r="D1744" s="93" t="inlineStr">
        <is>
          <t>네이버 쇼핑검색</t>
        </is>
      </c>
      <c r="E1744" s="93" t="inlineStr">
        <is>
          <t>토너</t>
        </is>
      </c>
      <c r="G1744" s="4" t="n"/>
      <c r="K1744" s="126" t="n">
        <v>25110</v>
      </c>
    </row>
    <row r="1745" hidden="1" customFormat="1" s="93">
      <c r="B1745" s="127">
        <f>B1744+1</f>
        <v/>
      </c>
      <c r="C1745" s="93">
        <f>TEXT(B1745,"aaa")</f>
        <v/>
      </c>
      <c r="D1745" s="93" t="inlineStr">
        <is>
          <t>네이버 쇼핑검색</t>
        </is>
      </c>
      <c r="E1745" s="93" t="inlineStr">
        <is>
          <t>토너</t>
        </is>
      </c>
      <c r="G1745" s="4" t="n"/>
      <c r="K1745" s="126" t="n">
        <v>24360</v>
      </c>
    </row>
    <row r="1746" hidden="1" customFormat="1" s="93">
      <c r="B1746" s="127">
        <f>B1745+1</f>
        <v/>
      </c>
      <c r="C1746" s="93">
        <f>TEXT(B1746,"aaa")</f>
        <v/>
      </c>
      <c r="D1746" s="93" t="inlineStr">
        <is>
          <t>네이버 쇼핑검색</t>
        </is>
      </c>
      <c r="E1746" s="93" t="inlineStr">
        <is>
          <t>토너</t>
        </is>
      </c>
      <c r="G1746" s="4" t="n"/>
      <c r="K1746" s="126" t="n">
        <v>37020</v>
      </c>
    </row>
    <row r="1747" hidden="1" customFormat="1" s="93">
      <c r="B1747" s="127">
        <f>B1746+1</f>
        <v/>
      </c>
      <c r="C1747" s="93">
        <f>TEXT(B1747,"aaa")</f>
        <v/>
      </c>
      <c r="D1747" s="93" t="inlineStr">
        <is>
          <t>네이버 쇼핑검색</t>
        </is>
      </c>
      <c r="E1747" s="93" t="inlineStr">
        <is>
          <t>토너</t>
        </is>
      </c>
      <c r="G1747" s="4" t="n"/>
      <c r="K1747" s="126" t="n">
        <v>36580</v>
      </c>
    </row>
    <row r="1748" hidden="1" customFormat="1" s="93">
      <c r="B1748" s="127">
        <f>B1747+1</f>
        <v/>
      </c>
      <c r="C1748" s="93">
        <f>TEXT(B1748,"aaa")</f>
        <v/>
      </c>
      <c r="D1748" s="93" t="inlineStr">
        <is>
          <t>네이버 쇼핑검색</t>
        </is>
      </c>
      <c r="E1748" s="93" t="inlineStr">
        <is>
          <t>토너</t>
        </is>
      </c>
      <c r="G1748" s="4" t="n"/>
      <c r="K1748" s="126" t="n">
        <v>37650</v>
      </c>
    </row>
    <row r="1749" hidden="1" customFormat="1" s="93">
      <c r="B1749" s="127">
        <f>B1748+1</f>
        <v/>
      </c>
      <c r="C1749" s="93">
        <f>TEXT(B1749,"aaa")</f>
        <v/>
      </c>
      <c r="D1749" s="93" t="inlineStr">
        <is>
          <t>네이버 쇼핑검색</t>
        </is>
      </c>
      <c r="E1749" s="93" t="inlineStr">
        <is>
          <t>토너</t>
        </is>
      </c>
      <c r="G1749" s="4" t="n"/>
      <c r="K1749" s="126" t="n">
        <v>35970</v>
      </c>
    </row>
    <row r="1750" hidden="1" customFormat="1" s="93">
      <c r="B1750" s="127">
        <f>B1749+1</f>
        <v/>
      </c>
      <c r="C1750" s="93">
        <f>TEXT(B1750,"aaa")</f>
        <v/>
      </c>
      <c r="D1750" s="93" t="inlineStr">
        <is>
          <t>네이버 쇼핑검색</t>
        </is>
      </c>
      <c r="E1750" s="93" t="inlineStr">
        <is>
          <t>토너</t>
        </is>
      </c>
      <c r="G1750" s="4" t="n"/>
      <c r="K1750" s="126" t="n">
        <v>31940</v>
      </c>
    </row>
    <row r="1751" hidden="1" customFormat="1" s="93">
      <c r="B1751" s="127">
        <f>B1750+1</f>
        <v/>
      </c>
      <c r="C1751" s="93">
        <f>TEXT(B1751,"aaa")</f>
        <v/>
      </c>
      <c r="D1751" s="93" t="inlineStr">
        <is>
          <t>네이버 쇼핑검색</t>
        </is>
      </c>
      <c r="E1751" s="93" t="inlineStr">
        <is>
          <t>토너</t>
        </is>
      </c>
      <c r="G1751" s="4" t="n"/>
      <c r="K1751" s="126" t="n">
        <v>27430</v>
      </c>
    </row>
    <row r="1752" hidden="1" customFormat="1" s="93">
      <c r="B1752" s="127">
        <f>B1751+1</f>
        <v/>
      </c>
      <c r="C1752" s="93">
        <f>TEXT(B1752,"aaa")</f>
        <v/>
      </c>
      <c r="D1752" s="93" t="inlineStr">
        <is>
          <t>네이버 쇼핑검색</t>
        </is>
      </c>
      <c r="E1752" s="93" t="inlineStr">
        <is>
          <t>토너</t>
        </is>
      </c>
      <c r="G1752" s="4" t="n"/>
      <c r="K1752" s="126" t="n">
        <v>27690</v>
      </c>
    </row>
    <row r="1753" hidden="1" customFormat="1" s="93">
      <c r="B1753" s="127">
        <f>B1752+1</f>
        <v/>
      </c>
      <c r="C1753" s="93">
        <f>TEXT(B1753,"aaa")</f>
        <v/>
      </c>
      <c r="D1753" s="93" t="inlineStr">
        <is>
          <t>네이버 쇼핑검색</t>
        </is>
      </c>
      <c r="E1753" s="93" t="inlineStr">
        <is>
          <t>토너</t>
        </is>
      </c>
      <c r="G1753" s="4" t="n"/>
      <c r="K1753" s="126" t="n">
        <v>38590</v>
      </c>
    </row>
    <row r="1754" hidden="1" customFormat="1" s="93">
      <c r="B1754" s="127">
        <f>B1753+1</f>
        <v/>
      </c>
      <c r="C1754" s="93">
        <f>TEXT(B1754,"aaa")</f>
        <v/>
      </c>
      <c r="D1754" s="93" t="inlineStr">
        <is>
          <t>네이버 쇼핑검색</t>
        </is>
      </c>
      <c r="E1754" s="93" t="inlineStr">
        <is>
          <t>토너</t>
        </is>
      </c>
      <c r="G1754" s="4" t="n"/>
      <c r="K1754" s="126" t="n">
        <v>39350</v>
      </c>
    </row>
    <row r="1755" hidden="1" customFormat="1" s="93">
      <c r="B1755" s="127">
        <f>B1754+1</f>
        <v/>
      </c>
      <c r="C1755" s="93">
        <f>TEXT(B1755,"aaa")</f>
        <v/>
      </c>
      <c r="D1755" s="93" t="inlineStr">
        <is>
          <t>네이버 쇼핑검색</t>
        </is>
      </c>
      <c r="E1755" s="93" t="inlineStr">
        <is>
          <t>토너</t>
        </is>
      </c>
      <c r="G1755" s="4" t="n"/>
      <c r="K1755" s="126" t="n">
        <v>39550</v>
      </c>
    </row>
    <row r="1756" hidden="1" customFormat="1" s="93">
      <c r="B1756" s="127">
        <f>B1755+1</f>
        <v/>
      </c>
      <c r="C1756" s="93">
        <f>TEXT(B1756,"aaa")</f>
        <v/>
      </c>
      <c r="D1756" s="93" t="inlineStr">
        <is>
          <t>네이버 쇼핑검색</t>
        </is>
      </c>
      <c r="E1756" s="93" t="inlineStr">
        <is>
          <t>토너</t>
        </is>
      </c>
      <c r="G1756" s="4" t="n"/>
      <c r="K1756" s="126" t="n">
        <v>41910</v>
      </c>
    </row>
    <row r="1757" hidden="1" customFormat="1" s="93">
      <c r="B1757" s="127">
        <f>B1756+1</f>
        <v/>
      </c>
      <c r="C1757" s="93">
        <f>TEXT(B1757,"aaa")</f>
        <v/>
      </c>
      <c r="D1757" s="93" t="inlineStr">
        <is>
          <t>네이버 쇼핑검색</t>
        </is>
      </c>
      <c r="E1757" s="93" t="inlineStr">
        <is>
          <t>토너</t>
        </is>
      </c>
      <c r="G1757" s="4" t="n"/>
      <c r="K1757" s="126" t="n">
        <v>46859.99999999999</v>
      </c>
    </row>
    <row r="1758" hidden="1" customFormat="1" s="93">
      <c r="B1758" s="127">
        <f>B1757+1</f>
        <v/>
      </c>
      <c r="C1758" s="93">
        <f>TEXT(B1758,"aaa")</f>
        <v/>
      </c>
      <c r="D1758" s="93" t="inlineStr">
        <is>
          <t>네이버 쇼핑검색</t>
        </is>
      </c>
      <c r="E1758" s="93" t="inlineStr">
        <is>
          <t>토너</t>
        </is>
      </c>
      <c r="G1758" s="4" t="n"/>
      <c r="K1758" s="126" t="n">
        <v>40430</v>
      </c>
    </row>
    <row r="1759" hidden="1" customFormat="1" s="93">
      <c r="B1759" s="127">
        <f>B1758+1</f>
        <v/>
      </c>
      <c r="C1759" s="93">
        <f>TEXT(B1759,"aaa")</f>
        <v/>
      </c>
      <c r="D1759" s="93" t="inlineStr">
        <is>
          <t>네이버 쇼핑검색</t>
        </is>
      </c>
      <c r="E1759" s="93" t="inlineStr">
        <is>
          <t>토너</t>
        </is>
      </c>
      <c r="G1759" s="4" t="n"/>
      <c r="K1759" s="126" t="n">
        <v>37750</v>
      </c>
    </row>
    <row r="1760" hidden="1" customFormat="1" s="93">
      <c r="B1760" s="127">
        <f>B1759+1</f>
        <v/>
      </c>
      <c r="C1760" s="93">
        <f>TEXT(B1760,"aaa")</f>
        <v/>
      </c>
      <c r="D1760" s="93" t="inlineStr">
        <is>
          <t>네이버 쇼핑검색</t>
        </is>
      </c>
      <c r="E1760" s="93" t="inlineStr">
        <is>
          <t>토너</t>
        </is>
      </c>
      <c r="G1760" s="4" t="n"/>
      <c r="K1760" s="126" t="n">
        <v>37290</v>
      </c>
    </row>
    <row r="1761" hidden="1" customFormat="1" s="93">
      <c r="B1761" s="127">
        <f>B1760+1</f>
        <v/>
      </c>
      <c r="C1761" s="93">
        <f>TEXT(B1761,"aaa")</f>
        <v/>
      </c>
      <c r="D1761" s="93" t="inlineStr">
        <is>
          <t>네이버 쇼핑검색</t>
        </is>
      </c>
      <c r="E1761" s="93" t="inlineStr">
        <is>
          <t>토너</t>
        </is>
      </c>
      <c r="G1761" s="4" t="n"/>
      <c r="K1761" s="126" t="n">
        <v>51359.99999999999</v>
      </c>
    </row>
    <row r="1762" hidden="1" customFormat="1" s="93">
      <c r="B1762" s="127" t="n">
        <v>43988</v>
      </c>
      <c r="C1762" s="93">
        <f>TEXT(B1762,"aaa")</f>
        <v/>
      </c>
      <c r="D1762" s="93" t="inlineStr">
        <is>
          <t>유튜브_윤이든</t>
        </is>
      </c>
      <c r="E1762" s="93" t="inlineStr">
        <is>
          <t>토너</t>
        </is>
      </c>
      <c r="G1762" s="4" t="n"/>
      <c r="K1762" s="126" t="n">
        <v>1200000</v>
      </c>
    </row>
    <row r="1763" hidden="1" customFormat="1" s="93">
      <c r="B1763" s="127" t="n">
        <v>43999</v>
      </c>
      <c r="C1763" s="93">
        <f>TEXT(B1763,"aaa")</f>
        <v/>
      </c>
      <c r="D1763" s="93" t="inlineStr">
        <is>
          <t>유튜브_카멜</t>
        </is>
      </c>
      <c r="E1763" s="93" t="inlineStr">
        <is>
          <t>토너</t>
        </is>
      </c>
      <c r="G1763" s="4" t="n"/>
      <c r="K1763" s="126" t="n">
        <v>200000</v>
      </c>
    </row>
    <row r="1764" hidden="1" customFormat="1" s="93">
      <c r="B1764" s="127" t="n">
        <v>44002</v>
      </c>
      <c r="C1764" s="93">
        <f>TEXT(B1764,"aaa")</f>
        <v/>
      </c>
      <c r="D1764" s="93" t="inlineStr">
        <is>
          <t>유튜브_귄펭</t>
        </is>
      </c>
      <c r="E1764" s="93" t="inlineStr">
        <is>
          <t>토너</t>
        </is>
      </c>
      <c r="G1764" s="4" t="n"/>
      <c r="K1764" s="126" t="n">
        <v>1200000</v>
      </c>
    </row>
    <row r="1765" hidden="1" customFormat="1" s="93">
      <c r="B1765" s="127" t="n">
        <v>44003</v>
      </c>
      <c r="C1765" s="93">
        <f>TEXT(B1765,"aaa")</f>
        <v/>
      </c>
      <c r="D1765" s="93" t="inlineStr">
        <is>
          <t>유튜브_심톨</t>
        </is>
      </c>
      <c r="E1765" s="93" t="inlineStr">
        <is>
          <t>토너</t>
        </is>
      </c>
      <c r="G1765" s="4" t="n"/>
      <c r="K1765" s="126" t="n">
        <v>1000000</v>
      </c>
    </row>
    <row r="1766" hidden="1" customFormat="1" s="93">
      <c r="B1766" s="127" t="n">
        <v>44013</v>
      </c>
      <c r="C1766" s="93">
        <f>TEXT(B1766,"aaa")</f>
        <v/>
      </c>
      <c r="D1766" s="93" t="inlineStr">
        <is>
          <t>유튜브_꿀랄라</t>
        </is>
      </c>
      <c r="E1766" s="93" t="inlineStr">
        <is>
          <t>토너</t>
        </is>
      </c>
      <c r="G1766" s="4" t="n"/>
      <c r="K1766" s="126" t="n">
        <v>500000</v>
      </c>
    </row>
    <row r="1767" hidden="1" customFormat="1" s="93">
      <c r="B1767" s="127" t="n">
        <v>44015</v>
      </c>
      <c r="C1767" s="93">
        <f>TEXT(B1767,"aaa")</f>
        <v/>
      </c>
      <c r="D1767" s="93" t="inlineStr">
        <is>
          <t>유튜브_비타천서영</t>
        </is>
      </c>
      <c r="E1767" s="93" t="inlineStr">
        <is>
          <t>토너</t>
        </is>
      </c>
      <c r="G1767" s="4" t="n"/>
      <c r="K1767" s="126" t="n">
        <v>230000</v>
      </c>
    </row>
    <row r="1768" hidden="1" customFormat="1" s="93">
      <c r="B1768" s="127" t="n">
        <v>44020</v>
      </c>
      <c r="C1768" s="93">
        <f>TEXT(B1768,"aaa")</f>
        <v/>
      </c>
      <c r="D1768" s="93" t="inlineStr">
        <is>
          <t>유튜브_나답게</t>
        </is>
      </c>
      <c r="E1768" s="93" t="inlineStr">
        <is>
          <t>토너</t>
        </is>
      </c>
      <c r="G1768" s="4" t="n"/>
      <c r="K1768" s="126" t="n">
        <v>700000</v>
      </c>
    </row>
    <row r="1769" hidden="1" customFormat="1" s="93">
      <c r="B1769" s="127" t="n">
        <v>44022</v>
      </c>
      <c r="C1769" s="93">
        <f>TEXT(B1769,"aaa")</f>
        <v/>
      </c>
      <c r="D1769" s="93" t="inlineStr">
        <is>
          <t>유튜브_킴키미</t>
        </is>
      </c>
      <c r="E1769" s="93" t="inlineStr">
        <is>
          <t>토너</t>
        </is>
      </c>
      <c r="G1769" s="4" t="n"/>
      <c r="K1769" s="126">
        <f>676900/1.1</f>
        <v/>
      </c>
    </row>
    <row r="1770" hidden="1" customFormat="1" s="93">
      <c r="B1770" s="127" t="n">
        <v>44022</v>
      </c>
      <c r="C1770" s="93">
        <f>TEXT(B1770,"aaa")</f>
        <v/>
      </c>
      <c r="D1770" s="93" t="inlineStr">
        <is>
          <t>유튜브_챙잇뷰티</t>
        </is>
      </c>
      <c r="E1770" s="93" t="inlineStr">
        <is>
          <t>토너</t>
        </is>
      </c>
      <c r="G1770" s="4" t="n"/>
      <c r="K1770" s="126">
        <f>11440000/1.1</f>
        <v/>
      </c>
    </row>
    <row r="1771" hidden="1" customFormat="1" s="93">
      <c r="B1771" s="127" t="n">
        <v>44023</v>
      </c>
      <c r="C1771" s="93">
        <f>TEXT(B1771,"aaa")</f>
        <v/>
      </c>
      <c r="D1771" s="93" t="inlineStr">
        <is>
          <t>유튜브_츄츄</t>
        </is>
      </c>
      <c r="E1771" s="93" t="inlineStr">
        <is>
          <t>토너</t>
        </is>
      </c>
      <c r="G1771" s="4" t="n"/>
      <c r="K1771" s="126" t="n">
        <v>700000</v>
      </c>
    </row>
    <row r="1772" hidden="1" customFormat="1" s="93">
      <c r="B1772" s="127" t="n">
        <v>44024</v>
      </c>
      <c r="C1772" s="93">
        <f>TEXT(B1772,"aaa")</f>
        <v/>
      </c>
      <c r="D1772" s="93" t="inlineStr">
        <is>
          <t>유튜브_단이</t>
        </is>
      </c>
      <c r="E1772" s="93" t="inlineStr">
        <is>
          <t>토너</t>
        </is>
      </c>
      <c r="G1772" s="4" t="n"/>
      <c r="K1772" s="126" t="n">
        <v>1200000</v>
      </c>
    </row>
    <row r="1773" hidden="1" customFormat="1" s="93">
      <c r="B1773" s="127" t="n">
        <v>43993</v>
      </c>
      <c r="C1773" s="93">
        <f>TEXT(B1773,"aaa")</f>
        <v/>
      </c>
      <c r="D1773" s="93" t="inlineStr">
        <is>
          <t>유튜브 디스커버리</t>
        </is>
      </c>
      <c r="E1773" s="93" t="inlineStr">
        <is>
          <t>토너</t>
        </is>
      </c>
      <c r="F1773" s="16" t="n"/>
      <c r="G1773" s="4" t="n"/>
      <c r="K1773" s="126" t="n">
        <v>3319</v>
      </c>
    </row>
    <row r="1774" hidden="1" customFormat="1" s="93">
      <c r="B1774" s="127">
        <f>B1773+1</f>
        <v/>
      </c>
      <c r="C1774" s="93">
        <f>TEXT(B1774,"aaa")</f>
        <v/>
      </c>
      <c r="D1774" s="93" t="inlineStr">
        <is>
          <t>유튜브 디스커버리</t>
        </is>
      </c>
      <c r="E1774" s="93" t="inlineStr">
        <is>
          <t>토너</t>
        </is>
      </c>
      <c r="F1774" s="16" t="n"/>
      <c r="G1774" s="4" t="n"/>
      <c r="K1774" s="126" t="n">
        <v>91286</v>
      </c>
    </row>
    <row r="1775" hidden="1" customFormat="1" s="93">
      <c r="B1775" s="127">
        <f>B1774+1</f>
        <v/>
      </c>
      <c r="C1775" s="93">
        <f>TEXT(B1775,"aaa")</f>
        <v/>
      </c>
      <c r="D1775" s="93" t="inlineStr">
        <is>
          <t>유튜브 디스커버리</t>
        </is>
      </c>
      <c r="E1775" s="93" t="inlineStr">
        <is>
          <t>토너</t>
        </is>
      </c>
      <c r="F1775" s="16" t="n"/>
      <c r="G1775" s="4" t="n"/>
      <c r="K1775" s="126" t="n">
        <v>107479</v>
      </c>
    </row>
    <row r="1776" hidden="1" customFormat="1" s="93">
      <c r="B1776" s="127">
        <f>B1775+1</f>
        <v/>
      </c>
      <c r="C1776" s="93">
        <f>TEXT(B1776,"aaa")</f>
        <v/>
      </c>
      <c r="D1776" s="93" t="inlineStr">
        <is>
          <t>유튜브 디스커버리</t>
        </is>
      </c>
      <c r="E1776" s="93" t="inlineStr">
        <is>
          <t>토너</t>
        </is>
      </c>
      <c r="F1776" s="16" t="n"/>
      <c r="G1776" s="4" t="n"/>
      <c r="K1776" s="126" t="n">
        <v>99648</v>
      </c>
    </row>
    <row r="1777" hidden="1" customFormat="1" s="93">
      <c r="B1777" s="127">
        <f>B1776+1</f>
        <v/>
      </c>
      <c r="C1777" s="93">
        <f>TEXT(B1777,"aaa")</f>
        <v/>
      </c>
      <c r="D1777" s="93" t="inlineStr">
        <is>
          <t>유튜브 디스커버리</t>
        </is>
      </c>
      <c r="E1777" s="93" t="inlineStr">
        <is>
          <t>토너</t>
        </is>
      </c>
      <c r="F1777" s="16" t="n"/>
      <c r="G1777" s="4" t="n"/>
      <c r="K1777" s="126" t="n">
        <v>131205</v>
      </c>
    </row>
    <row r="1778" hidden="1" customFormat="1" s="93">
      <c r="B1778" s="127">
        <f>B1777+1</f>
        <v/>
      </c>
      <c r="C1778" s="93">
        <f>TEXT(B1778,"aaa")</f>
        <v/>
      </c>
      <c r="D1778" s="93" t="inlineStr">
        <is>
          <t>유튜브 디스커버리</t>
        </is>
      </c>
      <c r="E1778" s="93" t="inlineStr">
        <is>
          <t>토너</t>
        </is>
      </c>
      <c r="F1778" s="16" t="n"/>
      <c r="G1778" s="4" t="n"/>
      <c r="K1778" s="126" t="n">
        <v>135938</v>
      </c>
    </row>
    <row r="1779" hidden="1" customFormat="1" s="93">
      <c r="B1779" s="127">
        <f>B1778+1</f>
        <v/>
      </c>
      <c r="C1779" s="93">
        <f>TEXT(B1779,"aaa")</f>
        <v/>
      </c>
      <c r="D1779" s="93" t="inlineStr">
        <is>
          <t>유튜브 디스커버리</t>
        </is>
      </c>
      <c r="E1779" s="93" t="inlineStr">
        <is>
          <t>토너</t>
        </is>
      </c>
      <c r="F1779" s="16" t="n"/>
      <c r="G1779" s="4" t="n"/>
      <c r="K1779" s="126" t="n">
        <v>121292</v>
      </c>
    </row>
    <row r="1780" hidden="1" customFormat="1" s="93">
      <c r="B1780" s="127">
        <f>B1779+1</f>
        <v/>
      </c>
      <c r="C1780" s="93">
        <f>TEXT(B1780,"aaa")</f>
        <v/>
      </c>
      <c r="D1780" s="93" t="inlineStr">
        <is>
          <t>유튜브 디스커버리</t>
        </is>
      </c>
      <c r="E1780" s="93" t="inlineStr">
        <is>
          <t>토너</t>
        </is>
      </c>
      <c r="F1780" s="16" t="n"/>
      <c r="G1780" s="4" t="n"/>
      <c r="K1780" s="126" t="n">
        <v>141139</v>
      </c>
    </row>
    <row r="1781" hidden="1" customFormat="1" s="93">
      <c r="B1781" s="127">
        <f>B1780+1</f>
        <v/>
      </c>
      <c r="C1781" s="93">
        <f>TEXT(B1781,"aaa")</f>
        <v/>
      </c>
      <c r="D1781" s="93" t="inlineStr">
        <is>
          <t>유튜브 디스커버리</t>
        </is>
      </c>
      <c r="E1781" s="93" t="inlineStr">
        <is>
          <t>토너</t>
        </is>
      </c>
      <c r="F1781" s="16" t="n"/>
      <c r="G1781" s="4" t="n"/>
      <c r="K1781" s="126" t="n">
        <v>148486</v>
      </c>
    </row>
    <row r="1782" hidden="1" customFormat="1" s="93">
      <c r="B1782" s="127">
        <f>B1781+1</f>
        <v/>
      </c>
      <c r="C1782" s="93">
        <f>TEXT(B1782,"aaa")</f>
        <v/>
      </c>
      <c r="D1782" s="93" t="inlineStr">
        <is>
          <t>유튜브 디스커버리</t>
        </is>
      </c>
      <c r="E1782" s="93" t="inlineStr">
        <is>
          <t>토너</t>
        </is>
      </c>
      <c r="F1782" s="16" t="n"/>
      <c r="G1782" s="4" t="n"/>
      <c r="K1782" s="126" t="n">
        <v>146521</v>
      </c>
    </row>
    <row r="1783" hidden="1" customFormat="1" s="93">
      <c r="B1783" s="127">
        <f>B1782+1</f>
        <v/>
      </c>
      <c r="C1783" s="93">
        <f>TEXT(B1783,"aaa")</f>
        <v/>
      </c>
      <c r="D1783" s="93" t="inlineStr">
        <is>
          <t>유튜브 디스커버리</t>
        </is>
      </c>
      <c r="E1783" s="93" t="inlineStr">
        <is>
          <t>토너</t>
        </is>
      </c>
      <c r="F1783" s="16" t="n"/>
      <c r="G1783" s="4" t="n"/>
      <c r="K1783" s="126" t="n">
        <v>143074</v>
      </c>
    </row>
    <row r="1784" hidden="1" customFormat="1" s="93">
      <c r="B1784" s="127">
        <f>B1783+1</f>
        <v/>
      </c>
      <c r="C1784" s="93">
        <f>TEXT(B1784,"aaa")</f>
        <v/>
      </c>
      <c r="D1784" s="93" t="inlineStr">
        <is>
          <t>유튜브 디스커버리</t>
        </is>
      </c>
      <c r="E1784" s="93" t="inlineStr">
        <is>
          <t>토너</t>
        </is>
      </c>
      <c r="F1784" s="16" t="n"/>
      <c r="G1784" s="4" t="n"/>
      <c r="K1784" s="126" t="n">
        <v>127425</v>
      </c>
    </row>
    <row r="1785" hidden="1" customFormat="1" s="93">
      <c r="B1785" s="127">
        <f>B1784+1</f>
        <v/>
      </c>
      <c r="C1785" s="93">
        <f>TEXT(B1785,"aaa")</f>
        <v/>
      </c>
      <c r="D1785" s="93" t="inlineStr">
        <is>
          <t>유튜브 디스커버리</t>
        </is>
      </c>
      <c r="E1785" s="93" t="inlineStr">
        <is>
          <t>토너</t>
        </is>
      </c>
      <c r="F1785" s="16" t="n"/>
      <c r="G1785" s="4" t="n"/>
      <c r="K1785" s="126" t="n">
        <v>347051</v>
      </c>
    </row>
    <row r="1786" hidden="1" customFormat="1" s="93">
      <c r="B1786" s="127">
        <f>B1785+1</f>
        <v/>
      </c>
      <c r="C1786" s="93">
        <f>TEXT(B1786,"aaa")</f>
        <v/>
      </c>
      <c r="D1786" s="93" t="inlineStr">
        <is>
          <t>유튜브 디스커버리</t>
        </is>
      </c>
      <c r="E1786" s="93" t="inlineStr">
        <is>
          <t>토너</t>
        </is>
      </c>
      <c r="F1786" s="16" t="n"/>
      <c r="G1786" s="4" t="n"/>
      <c r="K1786" s="126" t="n">
        <v>850307</v>
      </c>
    </row>
    <row r="1787" hidden="1" customFormat="1" s="93">
      <c r="B1787" s="127">
        <f>B1786+1</f>
        <v/>
      </c>
      <c r="C1787" s="93">
        <f>TEXT(B1787,"aaa")</f>
        <v/>
      </c>
      <c r="D1787" s="93" t="inlineStr">
        <is>
          <t>유튜브 디스커버리</t>
        </is>
      </c>
      <c r="E1787" s="93" t="inlineStr">
        <is>
          <t>토너</t>
        </is>
      </c>
      <c r="F1787" s="16" t="n"/>
      <c r="G1787" s="4" t="n"/>
      <c r="K1787" s="126" t="n">
        <v>838477</v>
      </c>
    </row>
    <row r="1788" hidden="1" customFormat="1" s="93">
      <c r="B1788" s="127">
        <f>B1787+1</f>
        <v/>
      </c>
      <c r="C1788" s="93">
        <f>TEXT(B1788,"aaa")</f>
        <v/>
      </c>
      <c r="D1788" s="93" t="inlineStr">
        <is>
          <t>유튜브 디스커버리</t>
        </is>
      </c>
      <c r="E1788" s="93" t="inlineStr">
        <is>
          <t>토너</t>
        </is>
      </c>
      <c r="F1788" s="16" t="n"/>
      <c r="G1788" s="4" t="n"/>
      <c r="K1788" s="126" t="n">
        <v>830207</v>
      </c>
    </row>
    <row r="1789" hidden="1" customFormat="1" s="93">
      <c r="B1789" s="127">
        <f>B1788+1</f>
        <v/>
      </c>
      <c r="C1789" s="93">
        <f>TEXT(B1789,"aaa")</f>
        <v/>
      </c>
      <c r="D1789" s="93" t="inlineStr">
        <is>
          <t>유튜브 디스커버리</t>
        </is>
      </c>
      <c r="E1789" s="93" t="inlineStr">
        <is>
          <t>토너</t>
        </is>
      </c>
      <c r="F1789" s="16" t="n"/>
      <c r="G1789" s="4" t="n"/>
      <c r="K1789" s="126" t="n">
        <v>835662</v>
      </c>
    </row>
    <row r="1790" hidden="1" customFormat="1" s="93">
      <c r="B1790" s="127">
        <f>B1789+1</f>
        <v/>
      </c>
      <c r="C1790" s="93">
        <f>TEXT(B1790,"aaa")</f>
        <v/>
      </c>
      <c r="D1790" s="93" t="inlineStr">
        <is>
          <t>유튜브 디스커버리</t>
        </is>
      </c>
      <c r="E1790" s="93" t="inlineStr">
        <is>
          <t>토너</t>
        </is>
      </c>
      <c r="F1790" s="16" t="n"/>
      <c r="G1790" s="4" t="n"/>
      <c r="K1790" s="126" t="n">
        <v>927598</v>
      </c>
    </row>
    <row r="1791" hidden="1" customFormat="1" s="93">
      <c r="B1791" s="127">
        <f>B1790+1</f>
        <v/>
      </c>
      <c r="C1791" s="93">
        <f>TEXT(B1791,"aaa")</f>
        <v/>
      </c>
      <c r="D1791" s="93" t="inlineStr">
        <is>
          <t>유튜브 디스커버리</t>
        </is>
      </c>
      <c r="E1791" s="93" t="inlineStr">
        <is>
          <t>토너</t>
        </is>
      </c>
      <c r="F1791" s="16" t="n"/>
      <c r="G1791" s="4" t="n"/>
      <c r="K1791" s="126" t="n">
        <v>933664</v>
      </c>
    </row>
    <row r="1792" hidden="1" customFormat="1" s="93">
      <c r="B1792" s="127">
        <f>B1791+1</f>
        <v/>
      </c>
      <c r="C1792" s="93">
        <f>TEXT(B1792,"aaa")</f>
        <v/>
      </c>
      <c r="D1792" s="93" t="inlineStr">
        <is>
          <t>유튜브 디스커버리</t>
        </is>
      </c>
      <c r="E1792" s="93" t="inlineStr">
        <is>
          <t>토너</t>
        </is>
      </c>
      <c r="F1792" s="16" t="n"/>
      <c r="G1792" s="4" t="n"/>
      <c r="K1792" s="126" t="n">
        <v>601963</v>
      </c>
    </row>
    <row r="1793" hidden="1" customFormat="1" s="93">
      <c r="B1793" s="127">
        <f>B1792+1</f>
        <v/>
      </c>
      <c r="C1793" s="93">
        <f>TEXT(B1793,"aaa")</f>
        <v/>
      </c>
      <c r="D1793" s="93" t="inlineStr">
        <is>
          <t>유튜브 디스커버리</t>
        </is>
      </c>
      <c r="E1793" s="93" t="inlineStr">
        <is>
          <t>토너</t>
        </is>
      </c>
      <c r="F1793" s="16" t="n"/>
      <c r="G1793" s="4" t="n"/>
      <c r="K1793" s="126" t="n">
        <v>332793</v>
      </c>
    </row>
    <row r="1794" hidden="1" customFormat="1" s="93">
      <c r="B1794" s="127">
        <f>B1793+1</f>
        <v/>
      </c>
      <c r="C1794" s="93">
        <f>TEXT(B1794,"aaa")</f>
        <v/>
      </c>
      <c r="D1794" s="93" t="inlineStr">
        <is>
          <t>유튜브 디스커버리</t>
        </is>
      </c>
      <c r="E1794" s="93" t="inlineStr">
        <is>
          <t>토너</t>
        </is>
      </c>
      <c r="F1794" s="16" t="n"/>
      <c r="G1794" s="4" t="n"/>
      <c r="K1794" s="126" t="n">
        <v>331866</v>
      </c>
    </row>
    <row r="1795" hidden="1" customFormat="1" s="93">
      <c r="B1795" s="127">
        <f>B1794+1</f>
        <v/>
      </c>
      <c r="C1795" s="93">
        <f>TEXT(B1795,"aaa")</f>
        <v/>
      </c>
      <c r="D1795" s="93" t="inlineStr">
        <is>
          <t>유튜브 디스커버리</t>
        </is>
      </c>
      <c r="E1795" s="93" t="inlineStr">
        <is>
          <t>토너</t>
        </is>
      </c>
      <c r="F1795" s="16" t="n"/>
      <c r="G1795" s="4" t="n"/>
      <c r="K1795" s="126" t="n">
        <v>81624</v>
      </c>
    </row>
    <row r="1796" hidden="1" customFormat="1" s="93">
      <c r="B1796" s="127" t="n">
        <v>44021</v>
      </c>
      <c r="C1796" s="93">
        <f>TEXT(B1796,"aaa")</f>
        <v/>
      </c>
      <c r="D1796" s="93" t="inlineStr">
        <is>
          <t>유튜브 디스커버리</t>
        </is>
      </c>
      <c r="E1796" s="93" t="inlineStr">
        <is>
          <t>토너</t>
        </is>
      </c>
      <c r="F1796" s="16" t="n"/>
      <c r="G1796" s="4" t="n"/>
      <c r="K1796" s="126" t="n">
        <v>63532</v>
      </c>
    </row>
    <row r="1797" hidden="1" customFormat="1" s="93">
      <c r="B1797" s="127">
        <f>B1796+1</f>
        <v/>
      </c>
      <c r="C1797" s="93">
        <f>TEXT(B1797,"aaa")</f>
        <v/>
      </c>
      <c r="D1797" s="93" t="inlineStr">
        <is>
          <t>유튜브 디스커버리</t>
        </is>
      </c>
      <c r="E1797" s="93" t="inlineStr">
        <is>
          <t>토너</t>
        </is>
      </c>
      <c r="F1797" s="16" t="n"/>
      <c r="G1797" s="4" t="n"/>
      <c r="K1797" s="126" t="n">
        <v>49216</v>
      </c>
    </row>
    <row r="1798" hidden="1" customFormat="1" s="93">
      <c r="B1798" s="127">
        <f>B1797+1</f>
        <v/>
      </c>
      <c r="C1798" s="93">
        <f>TEXT(B1798,"aaa")</f>
        <v/>
      </c>
      <c r="D1798" s="93" t="inlineStr">
        <is>
          <t>유튜브 디스커버리</t>
        </is>
      </c>
      <c r="E1798" s="93" t="inlineStr">
        <is>
          <t>토너</t>
        </is>
      </c>
      <c r="F1798" s="16" t="n"/>
      <c r="G1798" s="4" t="n"/>
      <c r="K1798" s="88" t="n">
        <v>49548</v>
      </c>
    </row>
    <row r="1799" hidden="1" customFormat="1" s="93">
      <c r="B1799" s="127">
        <f>B1798+1</f>
        <v/>
      </c>
      <c r="C1799" s="93">
        <f>TEXT(B1799,"aaa")</f>
        <v/>
      </c>
      <c r="D1799" s="93" t="inlineStr">
        <is>
          <t>유튜브 디스커버리</t>
        </is>
      </c>
      <c r="E1799" s="93" t="inlineStr">
        <is>
          <t>토너</t>
        </is>
      </c>
      <c r="F1799" s="16" t="n"/>
      <c r="G1799" s="4" t="n"/>
      <c r="K1799" s="88" t="n">
        <v>49961</v>
      </c>
    </row>
    <row r="1800" hidden="1" customFormat="1" s="93">
      <c r="B1800" s="127">
        <f>B1799+1</f>
        <v/>
      </c>
      <c r="C1800" s="93">
        <f>TEXT(B1800,"aaa")</f>
        <v/>
      </c>
      <c r="D1800" s="93" t="inlineStr">
        <is>
          <t>유튜브 디스커버리</t>
        </is>
      </c>
      <c r="E1800" s="93" t="inlineStr">
        <is>
          <t>토너</t>
        </is>
      </c>
      <c r="F1800" s="16" t="n"/>
      <c r="G1800" s="4" t="n"/>
      <c r="K1800" s="88" t="n">
        <v>156856</v>
      </c>
    </row>
    <row r="1801" hidden="1" customFormat="1" s="93">
      <c r="B1801" s="127">
        <f>B1800+1</f>
        <v/>
      </c>
      <c r="C1801" s="93">
        <f>TEXT(B1801,"aaa")</f>
        <v/>
      </c>
      <c r="D1801" s="93" t="inlineStr">
        <is>
          <t>유튜브 디스커버리</t>
        </is>
      </c>
      <c r="E1801" s="93" t="inlineStr">
        <is>
          <t>토너</t>
        </is>
      </c>
      <c r="F1801" s="16" t="n"/>
      <c r="G1801" s="4" t="n"/>
      <c r="K1801" s="88" t="n">
        <v>54759</v>
      </c>
    </row>
    <row r="1802" hidden="1" customFormat="1" s="93">
      <c r="B1802" s="127">
        <f>B1801+1</f>
        <v/>
      </c>
      <c r="C1802" s="93">
        <f>TEXT(B1802,"aaa")</f>
        <v/>
      </c>
      <c r="D1802" s="93" t="inlineStr">
        <is>
          <t>유튜브 디스커버리</t>
        </is>
      </c>
      <c r="E1802" s="93" t="inlineStr">
        <is>
          <t>토너</t>
        </is>
      </c>
      <c r="F1802" s="16" t="n"/>
      <c r="G1802" s="4" t="n"/>
      <c r="K1802" s="88" t="n">
        <v>156693</v>
      </c>
    </row>
    <row r="1803" hidden="1" customFormat="1" s="93">
      <c r="B1803" s="127">
        <f>B1802+1</f>
        <v/>
      </c>
      <c r="C1803" s="93">
        <f>TEXT(B1803,"aaa")</f>
        <v/>
      </c>
      <c r="D1803" s="93" t="inlineStr">
        <is>
          <t>유튜브 디스커버리</t>
        </is>
      </c>
      <c r="E1803" s="93" t="inlineStr">
        <is>
          <t>토너</t>
        </is>
      </c>
      <c r="F1803" s="16" t="n"/>
      <c r="G1803" s="4" t="n"/>
      <c r="K1803" s="88" t="n">
        <v>53197</v>
      </c>
    </row>
    <row r="1804" hidden="1" customFormat="1" s="93">
      <c r="B1804" s="127">
        <f>B1803+1</f>
        <v/>
      </c>
      <c r="C1804" s="93">
        <f>TEXT(B1804,"aaa")</f>
        <v/>
      </c>
      <c r="D1804" s="93" t="inlineStr">
        <is>
          <t>유튜브 디스커버리</t>
        </is>
      </c>
      <c r="E1804" s="93" t="inlineStr">
        <is>
          <t>토너</t>
        </is>
      </c>
      <c r="F1804" s="16" t="n"/>
      <c r="G1804" s="4" t="n"/>
      <c r="K1804" s="88" t="n">
        <v>50309</v>
      </c>
    </row>
    <row r="1805" hidden="1" customFormat="1" s="93">
      <c r="B1805" s="127">
        <f>B1804+1</f>
        <v/>
      </c>
      <c r="C1805" s="93">
        <f>TEXT(B1805,"aaa")</f>
        <v/>
      </c>
      <c r="D1805" s="93" t="inlineStr">
        <is>
          <t>유튜브 디스커버리</t>
        </is>
      </c>
      <c r="E1805" s="93" t="inlineStr">
        <is>
          <t>토너</t>
        </is>
      </c>
      <c r="F1805" s="16" t="n"/>
      <c r="G1805" s="4" t="n"/>
      <c r="K1805" s="88" t="n">
        <v>50327</v>
      </c>
    </row>
    <row r="1806" hidden="1" customFormat="1" s="93">
      <c r="B1806" s="127">
        <f>B1805+1</f>
        <v/>
      </c>
      <c r="C1806" s="93">
        <f>TEXT(B1806,"aaa")</f>
        <v/>
      </c>
      <c r="D1806" s="93" t="inlineStr">
        <is>
          <t>유튜브 디스커버리</t>
        </is>
      </c>
      <c r="E1806" s="93" t="inlineStr">
        <is>
          <t>토너</t>
        </is>
      </c>
      <c r="F1806" s="16" t="n"/>
      <c r="G1806" s="4" t="n"/>
      <c r="K1806" s="88" t="n">
        <v>50178</v>
      </c>
    </row>
    <row r="1807" hidden="1" customFormat="1" s="93">
      <c r="B1807" s="127">
        <f>B1806+1</f>
        <v/>
      </c>
      <c r="C1807" s="93">
        <f>TEXT(B1807,"aaa")</f>
        <v/>
      </c>
      <c r="D1807" s="93" t="inlineStr">
        <is>
          <t>유튜브 디스커버리</t>
        </is>
      </c>
      <c r="E1807" s="93" t="inlineStr">
        <is>
          <t>토너</t>
        </is>
      </c>
      <c r="F1807" s="16" t="n"/>
      <c r="G1807" s="4" t="n"/>
      <c r="K1807" s="88" t="n">
        <v>22729</v>
      </c>
    </row>
    <row r="1808" hidden="1" customFormat="1" s="93">
      <c r="B1808" s="127" t="n">
        <v>44033</v>
      </c>
      <c r="C1808" s="93">
        <f>TEXT(B1808,"aaa")</f>
        <v/>
      </c>
      <c r="D1808" s="93" t="inlineStr">
        <is>
          <t>페이스북/인스타그램</t>
        </is>
      </c>
      <c r="E1808" s="93" t="inlineStr">
        <is>
          <t>선크림</t>
        </is>
      </c>
      <c r="G1808" s="4" t="n"/>
      <c r="K1808" s="93" t="n">
        <v>76703</v>
      </c>
    </row>
    <row r="1809" hidden="1" customFormat="1" s="93">
      <c r="B1809" s="127" t="n">
        <v>44034</v>
      </c>
      <c r="C1809" s="93">
        <f>TEXT(B1809,"aaa")</f>
        <v/>
      </c>
      <c r="D1809" s="93" t="inlineStr">
        <is>
          <t>페이스북/인스타그램</t>
        </is>
      </c>
      <c r="E1809" s="93" t="inlineStr">
        <is>
          <t>선크림</t>
        </is>
      </c>
      <c r="G1809" s="4" t="n"/>
      <c r="K1809" s="93" t="n">
        <v>255149</v>
      </c>
    </row>
    <row r="1810" hidden="1" customFormat="1" s="93">
      <c r="B1810" s="127" t="n">
        <v>44035</v>
      </c>
      <c r="C1810" s="93">
        <f>TEXT(B1810,"aaa")</f>
        <v/>
      </c>
      <c r="D1810" s="93" t="inlineStr">
        <is>
          <t>페이스북/인스타그램</t>
        </is>
      </c>
      <c r="E1810" s="93" t="inlineStr">
        <is>
          <t>선크림</t>
        </is>
      </c>
      <c r="G1810" s="4" t="n"/>
      <c r="K1810" s="93" t="n">
        <v>127809</v>
      </c>
    </row>
    <row r="1811" hidden="1" customFormat="1" s="93">
      <c r="B1811" s="127" t="n">
        <v>44036</v>
      </c>
      <c r="C1811" s="93">
        <f>TEXT(B1811,"aaa")</f>
        <v/>
      </c>
      <c r="D1811" s="93" t="inlineStr">
        <is>
          <t>페이스북/인스타그램</t>
        </is>
      </c>
      <c r="E1811" s="93" t="inlineStr">
        <is>
          <t>선크림</t>
        </is>
      </c>
      <c r="G1811" s="4" t="n"/>
      <c r="K1811" s="93" t="n">
        <v>26537</v>
      </c>
    </row>
    <row r="1812" hidden="1" customFormat="1" s="93">
      <c r="B1812" s="127" t="n">
        <v>44037</v>
      </c>
      <c r="C1812" s="93">
        <f>TEXT(B1812,"aaa")</f>
        <v/>
      </c>
      <c r="D1812" s="93" t="inlineStr">
        <is>
          <t>페이스북/인스타그램</t>
        </is>
      </c>
      <c r="E1812" s="93" t="inlineStr">
        <is>
          <t>선크림</t>
        </is>
      </c>
      <c r="G1812" s="4" t="n"/>
      <c r="K1812" s="93" t="n">
        <v>96455</v>
      </c>
    </row>
    <row r="1813" hidden="1" customFormat="1" s="93">
      <c r="B1813" s="127" t="n">
        <v>44038</v>
      </c>
      <c r="C1813" s="93">
        <f>TEXT(B1813,"aaa")</f>
        <v/>
      </c>
      <c r="D1813" s="93" t="inlineStr">
        <is>
          <t>페이스북/인스타그램</t>
        </is>
      </c>
      <c r="E1813" s="93" t="inlineStr">
        <is>
          <t>선크림</t>
        </is>
      </c>
      <c r="G1813" s="4" t="n"/>
      <c r="K1813" s="93" t="n">
        <v>81552</v>
      </c>
    </row>
    <row r="1814" hidden="1" customFormat="1" s="93">
      <c r="B1814" s="127" t="n">
        <v>44039</v>
      </c>
      <c r="C1814" s="93">
        <f>TEXT(B1814,"aaa")</f>
        <v/>
      </c>
      <c r="D1814" s="93" t="inlineStr">
        <is>
          <t>페이스북/인스타그램</t>
        </is>
      </c>
      <c r="E1814" s="93" t="inlineStr">
        <is>
          <t>선크림</t>
        </is>
      </c>
      <c r="G1814" s="4" t="n"/>
      <c r="K1814" s="93" t="n">
        <v>79582</v>
      </c>
    </row>
    <row r="1815" hidden="1" customFormat="1" s="93">
      <c r="B1815" s="127" t="n">
        <v>44033</v>
      </c>
      <c r="C1815" s="93">
        <f>TEXT(B1815,"aaa")</f>
        <v/>
      </c>
      <c r="D1815" s="93" t="inlineStr">
        <is>
          <t>페이스북/인스타그램</t>
        </is>
      </c>
      <c r="E1815" s="93" t="inlineStr">
        <is>
          <t>토너</t>
        </is>
      </c>
      <c r="G1815" s="4" t="n"/>
      <c r="K1815" s="88" t="n">
        <v>30139</v>
      </c>
    </row>
    <row r="1816" hidden="1" customFormat="1" s="93">
      <c r="B1816" s="127" t="n">
        <v>44034</v>
      </c>
      <c r="C1816" s="93">
        <f>TEXT(B1816,"aaa")</f>
        <v/>
      </c>
      <c r="D1816" s="93" t="inlineStr">
        <is>
          <t>페이스북/인스타그램</t>
        </is>
      </c>
      <c r="E1816" s="93" t="inlineStr">
        <is>
          <t>토너</t>
        </is>
      </c>
      <c r="G1816" s="4" t="n"/>
      <c r="K1816" s="88" t="n">
        <v>997161</v>
      </c>
    </row>
    <row r="1817" hidden="1" customFormat="1" s="93">
      <c r="B1817" s="127" t="n">
        <v>44035</v>
      </c>
      <c r="C1817" s="93">
        <f>TEXT(B1817,"aaa")</f>
        <v/>
      </c>
      <c r="D1817" s="93" t="inlineStr">
        <is>
          <t>페이스북/인스타그램</t>
        </is>
      </c>
      <c r="E1817" s="93" t="inlineStr">
        <is>
          <t>토너</t>
        </is>
      </c>
      <c r="G1817" s="4" t="n"/>
      <c r="K1817" s="88" t="n">
        <v>911539</v>
      </c>
    </row>
    <row r="1818" hidden="1" customFormat="1" s="93">
      <c r="B1818" s="127" t="n">
        <v>44036</v>
      </c>
      <c r="C1818" s="93">
        <f>TEXT(B1818,"aaa")</f>
        <v/>
      </c>
      <c r="D1818" s="93" t="inlineStr">
        <is>
          <t>페이스북/인스타그램</t>
        </is>
      </c>
      <c r="E1818" s="93" t="inlineStr">
        <is>
          <t>토너</t>
        </is>
      </c>
      <c r="G1818" s="4" t="n"/>
      <c r="K1818" s="88" t="n">
        <v>682505</v>
      </c>
    </row>
    <row r="1819" hidden="1" customFormat="1" s="93">
      <c r="B1819" s="127" t="n">
        <v>44037</v>
      </c>
      <c r="C1819" s="93">
        <f>TEXT(B1819,"aaa")</f>
        <v/>
      </c>
      <c r="D1819" s="93" t="inlineStr">
        <is>
          <t>페이스북/인스타그램</t>
        </is>
      </c>
      <c r="E1819" s="93" t="inlineStr">
        <is>
          <t>토너</t>
        </is>
      </c>
      <c r="G1819" s="4" t="n"/>
      <c r="K1819" s="88" t="n">
        <v>446074</v>
      </c>
    </row>
    <row r="1820" hidden="1" customFormat="1" s="93">
      <c r="B1820" s="127" t="n">
        <v>44038</v>
      </c>
      <c r="C1820" s="93">
        <f>TEXT(B1820,"aaa")</f>
        <v/>
      </c>
      <c r="D1820" s="93" t="inlineStr">
        <is>
          <t>페이스북/인스타그램</t>
        </is>
      </c>
      <c r="E1820" s="93" t="inlineStr">
        <is>
          <t>토너</t>
        </is>
      </c>
      <c r="G1820" s="4" t="n"/>
      <c r="K1820" s="88" t="n">
        <v>602841</v>
      </c>
    </row>
    <row r="1821" hidden="1" customFormat="1" s="93">
      <c r="B1821" s="127" t="n">
        <v>44039</v>
      </c>
      <c r="C1821" s="93">
        <f>TEXT(B1821,"aaa")</f>
        <v/>
      </c>
      <c r="D1821" s="93" t="inlineStr">
        <is>
          <t>페이스북/인스타그램</t>
        </is>
      </c>
      <c r="E1821" s="93" t="inlineStr">
        <is>
          <t>토너</t>
        </is>
      </c>
      <c r="G1821" s="4" t="n"/>
      <c r="K1821" s="88" t="n">
        <v>866686</v>
      </c>
    </row>
    <row r="1822" hidden="1" customFormat="1" s="93">
      <c r="B1822" s="127" t="n">
        <v>44033</v>
      </c>
      <c r="C1822" s="93">
        <f>TEXT(B1822,"aaa")</f>
        <v/>
      </c>
      <c r="D1822" s="93" t="inlineStr">
        <is>
          <t>네이버 GFA</t>
        </is>
      </c>
      <c r="E1822" s="93" t="inlineStr">
        <is>
          <t>선크림</t>
        </is>
      </c>
      <c r="G1822" s="4" t="n"/>
      <c r="K1822" s="88" t="n">
        <v>371851.8181818182</v>
      </c>
    </row>
    <row r="1823" hidden="1" customFormat="1" s="93">
      <c r="B1823" s="127" t="n">
        <v>44034</v>
      </c>
      <c r="C1823" s="93">
        <f>TEXT(B1823,"aaa")</f>
        <v/>
      </c>
      <c r="D1823" s="93" t="inlineStr">
        <is>
          <t>네이버 GFA</t>
        </is>
      </c>
      <c r="E1823" s="93" t="inlineStr">
        <is>
          <t>선크림</t>
        </is>
      </c>
      <c r="G1823" s="4" t="n"/>
      <c r="K1823" s="88" t="n">
        <v>446914.5454545454</v>
      </c>
    </row>
    <row r="1824" hidden="1" customFormat="1" s="93">
      <c r="B1824" s="127" t="n">
        <v>44035</v>
      </c>
      <c r="C1824" s="93">
        <f>TEXT(B1824,"aaa")</f>
        <v/>
      </c>
      <c r="D1824" s="93" t="inlineStr">
        <is>
          <t>네이버 GFA</t>
        </is>
      </c>
      <c r="E1824" s="93" t="inlineStr">
        <is>
          <t>선크림</t>
        </is>
      </c>
      <c r="G1824" s="4" t="n"/>
      <c r="K1824" s="88" t="n">
        <v>70551.81818181818</v>
      </c>
    </row>
    <row r="1825" hidden="1" customFormat="1" s="93">
      <c r="B1825" s="127" t="n">
        <v>44039</v>
      </c>
      <c r="C1825" s="93">
        <f>TEXT(B1825,"aaa")</f>
        <v/>
      </c>
      <c r="D1825" s="93" t="inlineStr">
        <is>
          <t>네이버 GFA</t>
        </is>
      </c>
      <c r="E1825" s="93" t="inlineStr">
        <is>
          <t>선크림</t>
        </is>
      </c>
      <c r="G1825" s="4" t="n"/>
      <c r="K1825" s="88" t="n">
        <v>25896.36363636364</v>
      </c>
    </row>
    <row r="1826" hidden="1" customFormat="1" s="93">
      <c r="B1826" s="127" t="n">
        <v>44034</v>
      </c>
      <c r="C1826" s="93">
        <f>TEXT(B1826,"aaa")</f>
        <v/>
      </c>
      <c r="D1826" s="93" t="inlineStr">
        <is>
          <t>네이버 GFA</t>
        </is>
      </c>
      <c r="E1826" s="93" t="inlineStr">
        <is>
          <t>토너</t>
        </is>
      </c>
      <c r="G1826" s="4" t="n"/>
      <c r="K1826" s="88" t="n">
        <v>54467.27272727272</v>
      </c>
    </row>
    <row r="1827" hidden="1" customFormat="1" s="93">
      <c r="B1827" s="127">
        <f>B1826+1</f>
        <v/>
      </c>
      <c r="C1827" s="93">
        <f>TEXT(B1827,"aaa")</f>
        <v/>
      </c>
      <c r="D1827" s="93" t="inlineStr">
        <is>
          <t>네이버 GFA</t>
        </is>
      </c>
      <c r="E1827" s="93" t="inlineStr">
        <is>
          <t>토너</t>
        </is>
      </c>
      <c r="G1827" s="4" t="n"/>
      <c r="K1827" s="88" t="n">
        <v>127239.0909090909</v>
      </c>
    </row>
    <row r="1828" hidden="1" customFormat="1" s="93">
      <c r="B1828" s="127">
        <f>B1827+1</f>
        <v/>
      </c>
      <c r="C1828" s="93">
        <f>TEXT(B1828,"aaa")</f>
        <v/>
      </c>
      <c r="D1828" s="93" t="inlineStr">
        <is>
          <t>네이버 GFA</t>
        </is>
      </c>
      <c r="E1828" s="93" t="inlineStr">
        <is>
          <t>토너</t>
        </is>
      </c>
      <c r="G1828" s="4" t="n"/>
      <c r="K1828" s="88" t="n">
        <v>143582.7272727273</v>
      </c>
    </row>
    <row r="1829" hidden="1" customFormat="1" s="93">
      <c r="B1829" s="127">
        <f>B1828+1</f>
        <v/>
      </c>
      <c r="C1829" s="93">
        <f>TEXT(B1829,"aaa")</f>
        <v/>
      </c>
      <c r="D1829" s="93" t="inlineStr">
        <is>
          <t>네이버 GFA</t>
        </is>
      </c>
      <c r="E1829" s="93" t="inlineStr">
        <is>
          <t>토너</t>
        </is>
      </c>
      <c r="G1829" s="4" t="n"/>
      <c r="K1829" s="88" t="n">
        <v>142633.6363636364</v>
      </c>
    </row>
    <row r="1830" hidden="1" customFormat="1" s="93">
      <c r="B1830" s="127">
        <f>B1829+1</f>
        <v/>
      </c>
      <c r="C1830" s="93">
        <f>TEXT(B1830,"aaa")</f>
        <v/>
      </c>
      <c r="D1830" s="93" t="inlineStr">
        <is>
          <t>네이버 GFA</t>
        </is>
      </c>
      <c r="E1830" s="93" t="inlineStr">
        <is>
          <t>토너</t>
        </is>
      </c>
      <c r="G1830" s="4" t="n"/>
      <c r="K1830" s="88" t="n">
        <v>131167.2727272727</v>
      </c>
    </row>
    <row r="1831" hidden="1" customFormat="1" s="93">
      <c r="B1831" s="127">
        <f>B1830+1</f>
        <v/>
      </c>
      <c r="C1831" s="93">
        <f>TEXT(B1831,"aaa")</f>
        <v/>
      </c>
      <c r="D1831" s="93" t="inlineStr">
        <is>
          <t>네이버 GFA</t>
        </is>
      </c>
      <c r="E1831" s="93" t="inlineStr">
        <is>
          <t>토너</t>
        </is>
      </c>
      <c r="G1831" s="4" t="n"/>
      <c r="K1831" s="88" t="n">
        <v>384813.6363636364</v>
      </c>
    </row>
    <row r="1832" hidden="1" customFormat="1" s="93">
      <c r="B1832" s="127" t="n">
        <v>44033</v>
      </c>
      <c r="C1832" s="93">
        <f>TEXT(B1832,"aaa")</f>
        <v/>
      </c>
      <c r="D1832" s="93" t="inlineStr">
        <is>
          <t>네이버 쇼핑검색</t>
        </is>
      </c>
      <c r="E1832" s="93" t="inlineStr">
        <is>
          <t>토너</t>
        </is>
      </c>
      <c r="G1832" s="4" t="n"/>
      <c r="K1832" s="88" t="n">
        <v>42270</v>
      </c>
    </row>
    <row r="1833" hidden="1" customFormat="1" s="93">
      <c r="B1833" s="127">
        <f>B1832+1</f>
        <v/>
      </c>
      <c r="C1833" s="93">
        <f>TEXT(B1833,"aaa")</f>
        <v/>
      </c>
      <c r="D1833" s="93" t="inlineStr">
        <is>
          <t>네이버 쇼핑검색</t>
        </is>
      </c>
      <c r="E1833" s="93" t="inlineStr">
        <is>
          <t>토너</t>
        </is>
      </c>
      <c r="G1833" s="4" t="n"/>
      <c r="K1833" s="88" t="n">
        <v>41850</v>
      </c>
    </row>
    <row r="1834" hidden="1" customFormat="1" s="93">
      <c r="B1834" s="127">
        <f>B1833+1</f>
        <v/>
      </c>
      <c r="C1834" s="93">
        <f>TEXT(B1834,"aaa")</f>
        <v/>
      </c>
      <c r="D1834" s="93" t="inlineStr">
        <is>
          <t>네이버 쇼핑검색</t>
        </is>
      </c>
      <c r="E1834" s="93" t="inlineStr">
        <is>
          <t>토너</t>
        </is>
      </c>
      <c r="G1834" s="4" t="n"/>
      <c r="K1834" s="88" t="n">
        <v>44490</v>
      </c>
    </row>
    <row r="1835" hidden="1" customFormat="1" s="93">
      <c r="B1835" s="127">
        <f>B1834+1</f>
        <v/>
      </c>
      <c r="C1835" s="93">
        <f>TEXT(B1835,"aaa")</f>
        <v/>
      </c>
      <c r="D1835" s="93" t="inlineStr">
        <is>
          <t>네이버 쇼핑검색</t>
        </is>
      </c>
      <c r="E1835" s="93" t="inlineStr">
        <is>
          <t>토너</t>
        </is>
      </c>
      <c r="G1835" s="4" t="n"/>
      <c r="K1835" s="88" t="n">
        <v>31110</v>
      </c>
    </row>
    <row r="1836" hidden="1" customFormat="1" s="93">
      <c r="B1836" s="127">
        <f>B1835+1</f>
        <v/>
      </c>
      <c r="C1836" s="93">
        <f>TEXT(B1836,"aaa")</f>
        <v/>
      </c>
      <c r="D1836" s="93" t="inlineStr">
        <is>
          <t>네이버 쇼핑검색</t>
        </is>
      </c>
      <c r="E1836" s="93" t="inlineStr">
        <is>
          <t>토너</t>
        </is>
      </c>
      <c r="G1836" s="4" t="n"/>
      <c r="K1836" s="88" t="n">
        <v>32950</v>
      </c>
    </row>
    <row r="1837" hidden="1" customFormat="1" s="93">
      <c r="B1837" s="127">
        <f>B1836+1</f>
        <v/>
      </c>
      <c r="C1837" s="93">
        <f>TEXT(B1837,"aaa")</f>
        <v/>
      </c>
      <c r="D1837" s="93" t="inlineStr">
        <is>
          <t>네이버 쇼핑검색</t>
        </is>
      </c>
      <c r="E1837" s="93" t="inlineStr">
        <is>
          <t>토너</t>
        </is>
      </c>
      <c r="G1837" s="4" t="n"/>
      <c r="K1837" s="88" t="n">
        <v>38950</v>
      </c>
    </row>
    <row r="1838" hidden="1" customFormat="1" s="93">
      <c r="B1838" s="127">
        <f>B1837+1</f>
        <v/>
      </c>
      <c r="C1838" s="93">
        <f>TEXT(B1838,"aaa")</f>
        <v/>
      </c>
      <c r="D1838" s="93" t="inlineStr">
        <is>
          <t>네이버 쇼핑검색</t>
        </is>
      </c>
      <c r="E1838" s="93" t="inlineStr">
        <is>
          <t>토너</t>
        </is>
      </c>
      <c r="G1838" s="4" t="n"/>
      <c r="K1838" s="88" t="n">
        <v>47119.99999999999</v>
      </c>
    </row>
    <row r="1839" hidden="1" customFormat="1" s="93">
      <c r="B1839" s="127" t="n">
        <v>44033</v>
      </c>
      <c r="C1839" s="93">
        <f>TEXT(B1839,"aaa")</f>
        <v/>
      </c>
      <c r="D1839" s="93" t="inlineStr">
        <is>
          <t>네이버 브랜드검색</t>
        </is>
      </c>
      <c r="E1839" s="93" t="inlineStr">
        <is>
          <t>토너</t>
        </is>
      </c>
      <c r="G1839" s="4" t="n"/>
      <c r="K1839" s="88" t="n">
        <v>50000</v>
      </c>
    </row>
    <row r="1840" hidden="1" customFormat="1" s="93">
      <c r="B1840" s="127">
        <f>B1839+1</f>
        <v/>
      </c>
      <c r="C1840" s="93">
        <f>TEXT(B1840,"aaa")</f>
        <v/>
      </c>
      <c r="D1840" s="93" t="inlineStr">
        <is>
          <t>네이버 브랜드검색</t>
        </is>
      </c>
      <c r="E1840" s="93" t="inlineStr">
        <is>
          <t>토너</t>
        </is>
      </c>
      <c r="G1840" s="4" t="n"/>
      <c r="K1840" s="88" t="n">
        <v>50000</v>
      </c>
    </row>
    <row r="1841" hidden="1" customFormat="1" s="93">
      <c r="B1841" s="127">
        <f>B1840+1</f>
        <v/>
      </c>
      <c r="C1841" s="93">
        <f>TEXT(B1841,"aaa")</f>
        <v/>
      </c>
      <c r="D1841" s="93" t="inlineStr">
        <is>
          <t>네이버 브랜드검색</t>
        </is>
      </c>
      <c r="E1841" s="93" t="inlineStr">
        <is>
          <t>토너</t>
        </is>
      </c>
      <c r="G1841" s="4" t="n"/>
      <c r="K1841" s="88" t="n">
        <v>50000</v>
      </c>
    </row>
    <row r="1842" hidden="1" customFormat="1" s="93">
      <c r="B1842" s="127">
        <f>B1841+1</f>
        <v/>
      </c>
      <c r="C1842" s="93">
        <f>TEXT(B1842,"aaa")</f>
        <v/>
      </c>
      <c r="D1842" s="93" t="inlineStr">
        <is>
          <t>네이버 브랜드검색</t>
        </is>
      </c>
      <c r="E1842" s="93" t="inlineStr">
        <is>
          <t>토너</t>
        </is>
      </c>
      <c r="G1842" s="4" t="n"/>
      <c r="K1842" s="88" t="n">
        <v>50000</v>
      </c>
    </row>
    <row r="1843" hidden="1" customFormat="1" s="93">
      <c r="B1843" s="127">
        <f>B1842+1</f>
        <v/>
      </c>
      <c r="C1843" s="93">
        <f>TEXT(B1843,"aaa")</f>
        <v/>
      </c>
      <c r="D1843" s="93" t="inlineStr">
        <is>
          <t>네이버 브랜드검색</t>
        </is>
      </c>
      <c r="E1843" s="93" t="inlineStr">
        <is>
          <t>토너</t>
        </is>
      </c>
      <c r="G1843" s="4" t="n"/>
      <c r="K1843" s="88" t="n">
        <v>50000</v>
      </c>
    </row>
    <row r="1844" hidden="1" customFormat="1" s="93">
      <c r="B1844" s="127">
        <f>B1843+1</f>
        <v/>
      </c>
      <c r="C1844" s="93">
        <f>TEXT(B1844,"aaa")</f>
        <v/>
      </c>
      <c r="D1844" s="93" t="inlineStr">
        <is>
          <t>네이버 브랜드검색</t>
        </is>
      </c>
      <c r="E1844" s="93" t="inlineStr">
        <is>
          <t>토너</t>
        </is>
      </c>
      <c r="G1844" s="4" t="n"/>
      <c r="K1844" s="88" t="n">
        <v>50000</v>
      </c>
    </row>
    <row r="1845" hidden="1" customFormat="1" s="93">
      <c r="B1845" s="127">
        <f>B1844+1</f>
        <v/>
      </c>
      <c r="C1845" s="93">
        <f>TEXT(B1845,"aaa")</f>
        <v/>
      </c>
      <c r="D1845" s="93" t="inlineStr">
        <is>
          <t>네이버 브랜드검색</t>
        </is>
      </c>
      <c r="E1845" s="93" t="inlineStr">
        <is>
          <t>토너</t>
        </is>
      </c>
      <c r="G1845" s="4" t="n"/>
      <c r="K1845" s="88" t="n">
        <v>50000</v>
      </c>
    </row>
    <row r="1846" hidden="1" customFormat="1" s="93">
      <c r="B1846" s="127" t="n">
        <v>44034</v>
      </c>
      <c r="C1846" s="93">
        <f>TEXT(B1846,"aaa")</f>
        <v/>
      </c>
      <c r="D1846" s="93" t="inlineStr">
        <is>
          <t>유튜브 디스커버리(이미지)</t>
        </is>
      </c>
      <c r="E1846" s="93" t="inlineStr">
        <is>
          <t>토너</t>
        </is>
      </c>
      <c r="G1846" s="4" t="n"/>
      <c r="K1846" s="88" t="n">
        <v>214315</v>
      </c>
    </row>
    <row r="1847" hidden="1" customFormat="1" s="93">
      <c r="B1847" s="127" t="n">
        <v>44035</v>
      </c>
      <c r="C1847" s="93">
        <f>TEXT(B1847,"aaa")</f>
        <v/>
      </c>
      <c r="D1847" s="93" t="inlineStr">
        <is>
          <t>유튜브 디스커버리(이미지)</t>
        </is>
      </c>
      <c r="E1847" s="93" t="inlineStr">
        <is>
          <t>토너</t>
        </is>
      </c>
      <c r="G1847" s="4" t="n"/>
      <c r="K1847" s="88" t="n">
        <v>73621</v>
      </c>
    </row>
    <row r="1848" hidden="1" customFormat="1" s="93">
      <c r="B1848" s="127" t="n">
        <v>44039</v>
      </c>
      <c r="C1848" s="93">
        <f>TEXT(B1848,"aaa")</f>
        <v/>
      </c>
      <c r="D1848" s="93" t="inlineStr">
        <is>
          <t>유튜브 디스커버리(이미지)</t>
        </is>
      </c>
      <c r="E1848" s="93" t="inlineStr">
        <is>
          <t>토너</t>
        </is>
      </c>
      <c r="G1848" s="4" t="n"/>
      <c r="K1848" s="88" t="n">
        <v>200687</v>
      </c>
    </row>
    <row r="1849" customFormat="1" s="93">
      <c r="B1849" s="127" t="n">
        <v>44036</v>
      </c>
      <c r="C1849" s="93">
        <f>TEXT(B1849,"aaa")</f>
        <v/>
      </c>
      <c r="D1849" s="93" t="inlineStr">
        <is>
          <t>카카오광고</t>
        </is>
      </c>
      <c r="E1849" s="93" t="inlineStr">
        <is>
          <t>토너</t>
        </is>
      </c>
      <c r="G1849" s="4" t="n"/>
      <c r="K1849" s="88" t="n">
        <v>5849.999999999999</v>
      </c>
    </row>
    <row r="1850" customFormat="1" s="93">
      <c r="B1850" s="127">
        <f>B1849+1</f>
        <v/>
      </c>
      <c r="C1850" s="93">
        <f>TEXT(B1850,"aaa")</f>
        <v/>
      </c>
      <c r="D1850" s="93" t="inlineStr">
        <is>
          <t>카카오광고</t>
        </is>
      </c>
      <c r="E1850" s="93" t="inlineStr">
        <is>
          <t>토너</t>
        </is>
      </c>
      <c r="G1850" s="4" t="n"/>
      <c r="K1850" s="88" t="n">
        <v>11600</v>
      </c>
    </row>
    <row r="1851" customFormat="1" s="93">
      <c r="B1851" s="127">
        <f>B1850+1</f>
        <v/>
      </c>
      <c r="C1851" s="93">
        <f>TEXT(B1851,"aaa")</f>
        <v/>
      </c>
      <c r="D1851" s="93" t="inlineStr">
        <is>
          <t>카카오광고</t>
        </is>
      </c>
      <c r="E1851" s="93" t="inlineStr">
        <is>
          <t>토너</t>
        </is>
      </c>
      <c r="G1851" s="4" t="n"/>
      <c r="K1851" s="88" t="n">
        <v>10660</v>
      </c>
    </row>
    <row r="1852" customFormat="1" s="93">
      <c r="B1852" s="127">
        <f>B1851+1</f>
        <v/>
      </c>
      <c r="C1852" s="93">
        <f>TEXT(B1852,"aaa")</f>
        <v/>
      </c>
      <c r="D1852" s="93" t="inlineStr">
        <is>
          <t>카카오광고</t>
        </is>
      </c>
      <c r="E1852" s="93" t="inlineStr">
        <is>
          <t>토너</t>
        </is>
      </c>
      <c r="G1852" s="4" t="n"/>
      <c r="K1852" s="88" t="n">
        <v>12490</v>
      </c>
    </row>
    <row r="1853" hidden="1" customFormat="1" s="93">
      <c r="B1853" s="127" t="n">
        <v>44040</v>
      </c>
      <c r="C1853" s="93">
        <f>TEXT(B1853,"aaa")</f>
        <v/>
      </c>
      <c r="D1853" s="93" t="inlineStr">
        <is>
          <t>페이스북/인스타그램</t>
        </is>
      </c>
      <c r="E1853" s="93" t="inlineStr">
        <is>
          <t>선크림</t>
        </is>
      </c>
      <c r="G1853" s="4" t="n"/>
      <c r="K1853" s="88" t="n">
        <v>20460</v>
      </c>
    </row>
    <row r="1854" hidden="1" customFormat="1" s="93">
      <c r="B1854" s="127" t="n">
        <v>44040</v>
      </c>
      <c r="C1854" s="93">
        <f>TEXT(B1854,"aaa")</f>
        <v/>
      </c>
      <c r="D1854" s="93" t="inlineStr">
        <is>
          <t>페이스북/인스타그램</t>
        </is>
      </c>
      <c r="E1854" s="93" t="inlineStr">
        <is>
          <t>토너</t>
        </is>
      </c>
      <c r="G1854" s="4" t="n"/>
      <c r="K1854" s="88" t="n">
        <v>1066370</v>
      </c>
    </row>
    <row r="1855" hidden="1" customFormat="1" s="93">
      <c r="B1855" s="127" t="n">
        <v>44041</v>
      </c>
      <c r="C1855" s="93">
        <f>TEXT(B1855,"aaa")</f>
        <v/>
      </c>
      <c r="D1855" s="93" t="inlineStr">
        <is>
          <t>페이스북/인스타그램</t>
        </is>
      </c>
      <c r="E1855" s="93" t="inlineStr">
        <is>
          <t>토너</t>
        </is>
      </c>
      <c r="G1855" s="4" t="n"/>
      <c r="K1855" s="88" t="n">
        <v>1021026</v>
      </c>
    </row>
    <row r="1856" hidden="1" customFormat="1" s="93">
      <c r="B1856" s="127" t="n">
        <v>44040</v>
      </c>
      <c r="C1856" s="93">
        <f>TEXT(B1856,"aaa")</f>
        <v/>
      </c>
      <c r="D1856" s="93" t="inlineStr">
        <is>
          <t>네이버 GFA</t>
        </is>
      </c>
      <c r="E1856" s="93" t="inlineStr">
        <is>
          <t>선크림</t>
        </is>
      </c>
      <c r="G1856" s="4" t="n"/>
      <c r="K1856" s="88" t="n">
        <v>26576.36363636364</v>
      </c>
    </row>
    <row r="1857" hidden="1" customFormat="1" s="93">
      <c r="B1857" s="127" t="n">
        <v>44040</v>
      </c>
      <c r="C1857" s="93">
        <f>TEXT(B1857,"aaa")</f>
        <v/>
      </c>
      <c r="D1857" s="93" t="inlineStr">
        <is>
          <t>네이버 GFA</t>
        </is>
      </c>
      <c r="E1857" s="93" t="inlineStr">
        <is>
          <t>선크림</t>
        </is>
      </c>
      <c r="G1857" s="4" t="n"/>
      <c r="K1857" s="88" t="n">
        <v>73693.63636363635</v>
      </c>
    </row>
    <row r="1858" hidden="1" customFormat="1" s="93">
      <c r="B1858" s="127" t="n">
        <v>44041</v>
      </c>
      <c r="C1858" s="93">
        <f>TEXT(B1858,"aaa")</f>
        <v/>
      </c>
      <c r="D1858" s="93" t="inlineStr">
        <is>
          <t>네이버 GFA</t>
        </is>
      </c>
      <c r="E1858" s="93" t="inlineStr">
        <is>
          <t>토너</t>
        </is>
      </c>
      <c r="G1858" s="4" t="n"/>
      <c r="K1858" s="88" t="n">
        <v>212996.3636363636</v>
      </c>
    </row>
    <row r="1859" hidden="1" customFormat="1" s="93">
      <c r="B1859" s="127" t="n">
        <v>44041</v>
      </c>
      <c r="C1859" s="93">
        <f>TEXT(B1859,"aaa")</f>
        <v/>
      </c>
      <c r="D1859" s="93" t="inlineStr">
        <is>
          <t>네이버 GFA</t>
        </is>
      </c>
      <c r="E1859" s="93" t="inlineStr">
        <is>
          <t>토너</t>
        </is>
      </c>
      <c r="G1859" s="4" t="n"/>
      <c r="K1859" s="88" t="n">
        <v>408134.5454545454</v>
      </c>
    </row>
    <row r="1860" hidden="1" customFormat="1" s="93">
      <c r="B1860" s="127" t="n">
        <v>44040</v>
      </c>
      <c r="C1860" s="93">
        <f>TEXT(B1860,"aaa")</f>
        <v/>
      </c>
      <c r="D1860" s="93" t="inlineStr">
        <is>
          <t>네이버 쇼핑검색</t>
        </is>
      </c>
      <c r="E1860" s="93" t="inlineStr">
        <is>
          <t>토너</t>
        </is>
      </c>
      <c r="G1860" s="4" t="n"/>
      <c r="K1860" s="88" t="n">
        <v>47729.99999999999</v>
      </c>
    </row>
    <row r="1861" hidden="1" customFormat="1" s="93">
      <c r="B1861" s="127" t="n">
        <v>44041</v>
      </c>
      <c r="C1861" s="93">
        <f>TEXT(B1861,"aaa")</f>
        <v/>
      </c>
      <c r="D1861" s="93" t="inlineStr">
        <is>
          <t>네이버 쇼핑검색</t>
        </is>
      </c>
      <c r="E1861" s="93" t="inlineStr">
        <is>
          <t>토너</t>
        </is>
      </c>
      <c r="G1861" s="4" t="n"/>
      <c r="K1861" s="88" t="n">
        <v>46159.99999999999</v>
      </c>
    </row>
    <row r="1862" hidden="1" customFormat="1" s="93">
      <c r="B1862" s="127" t="n">
        <v>44040</v>
      </c>
      <c r="C1862" s="93">
        <f>TEXT(B1862,"aaa")</f>
        <v/>
      </c>
      <c r="D1862" s="93" t="inlineStr">
        <is>
          <t>네이버 브랜드검색</t>
        </is>
      </c>
      <c r="E1862" s="93" t="inlineStr">
        <is>
          <t>토너</t>
        </is>
      </c>
      <c r="G1862" s="4" t="n"/>
      <c r="K1862" s="88" t="n">
        <v>50000</v>
      </c>
    </row>
    <row r="1863" hidden="1" customFormat="1" s="93">
      <c r="B1863" s="127" t="n">
        <v>44041</v>
      </c>
      <c r="C1863" s="93">
        <f>TEXT(B1863,"aaa")</f>
        <v/>
      </c>
      <c r="D1863" s="93" t="inlineStr">
        <is>
          <t>네이버 브랜드검색</t>
        </is>
      </c>
      <c r="E1863" s="93" t="inlineStr">
        <is>
          <t>토너</t>
        </is>
      </c>
      <c r="G1863" s="4" t="n"/>
      <c r="K1863" s="88" t="n">
        <v>50000</v>
      </c>
    </row>
    <row r="1864" hidden="1" customFormat="1" s="93">
      <c r="B1864" s="127" t="n">
        <v>44040</v>
      </c>
      <c r="C1864" s="93">
        <f>TEXT(B1864,"aaa")</f>
        <v/>
      </c>
      <c r="D1864" s="93" t="inlineStr">
        <is>
          <t>유튜브 디스커버리(이미지)</t>
        </is>
      </c>
      <c r="E1864" s="93" t="inlineStr">
        <is>
          <t>토너</t>
        </is>
      </c>
      <c r="G1864" s="4" t="n"/>
      <c r="K1864" s="88" t="n">
        <v>29720</v>
      </c>
    </row>
    <row r="1865" hidden="1" customFormat="1" s="93">
      <c r="B1865" s="127" t="n">
        <v>44041</v>
      </c>
      <c r="C1865" s="93">
        <f>TEXT(B1865,"aaa")</f>
        <v/>
      </c>
      <c r="D1865" s="93" t="inlineStr">
        <is>
          <t>유튜브 디스커버리(이미지)</t>
        </is>
      </c>
      <c r="E1865" s="93" t="inlineStr">
        <is>
          <t>토너</t>
        </is>
      </c>
      <c r="G1865" s="4" t="n"/>
      <c r="K1865" s="88" t="n">
        <v>171893</v>
      </c>
    </row>
    <row r="1866" customFormat="1" s="93">
      <c r="B1866" s="127" t="n">
        <v>44040</v>
      </c>
      <c r="C1866" s="93">
        <f>TEXT(B1866,"aaa")</f>
        <v/>
      </c>
      <c r="D1866" s="93" t="inlineStr">
        <is>
          <t>카카오광고</t>
        </is>
      </c>
      <c r="E1866" s="93" t="inlineStr">
        <is>
          <t>토너</t>
        </is>
      </c>
      <c r="G1866" s="4" t="n"/>
      <c r="K1866" s="93" t="n">
        <v>8420</v>
      </c>
    </row>
    <row r="1867" customFormat="1" s="93">
      <c r="B1867" s="127" t="n">
        <v>44041</v>
      </c>
      <c r="C1867" s="93">
        <f>TEXT(B1867,"aaa")</f>
        <v/>
      </c>
      <c r="D1867" s="93" t="inlineStr">
        <is>
          <t>카카오광고</t>
        </is>
      </c>
      <c r="E1867" s="93" t="inlineStr">
        <is>
          <t>토너</t>
        </is>
      </c>
      <c r="G1867" s="4" t="n"/>
      <c r="K1867" s="93" t="n">
        <v>7849.999999999999</v>
      </c>
    </row>
    <row r="1868" hidden="1" customFormat="1" s="93">
      <c r="B1868" s="127" t="n">
        <v>44042</v>
      </c>
      <c r="C1868" s="93">
        <f>TEXT(B1868,"aaa")</f>
        <v/>
      </c>
      <c r="D1868" s="93" t="inlineStr">
        <is>
          <t>페이스북/인스타그램</t>
        </is>
      </c>
      <c r="E1868" s="93" t="inlineStr">
        <is>
          <t>선크림</t>
        </is>
      </c>
      <c r="G1868" s="4" t="n"/>
      <c r="K1868" s="88" t="n">
        <v>31984</v>
      </c>
    </row>
    <row r="1869" hidden="1" customFormat="1" s="93">
      <c r="B1869" s="127" t="n">
        <v>44043</v>
      </c>
      <c r="C1869" s="93">
        <f>TEXT(B1869,"aaa")</f>
        <v/>
      </c>
      <c r="D1869" s="93" t="inlineStr">
        <is>
          <t>페이스북/인스타그램</t>
        </is>
      </c>
      <c r="E1869" s="93" t="inlineStr">
        <is>
          <t>선크림</t>
        </is>
      </c>
      <c r="G1869" s="4" t="n"/>
      <c r="K1869" s="88" t="n">
        <v>122997</v>
      </c>
    </row>
    <row r="1870" hidden="1" customFormat="1" s="93">
      <c r="B1870" s="127" t="n">
        <v>44042</v>
      </c>
      <c r="C1870" s="93" t="inlineStr">
        <is>
          <t>목</t>
        </is>
      </c>
      <c r="D1870" s="93" t="inlineStr">
        <is>
          <t>페이스북/인스타그램</t>
        </is>
      </c>
      <c r="E1870" s="93" t="inlineStr">
        <is>
          <t>토너</t>
        </is>
      </c>
      <c r="G1870" s="4" t="n"/>
      <c r="K1870" s="88" t="n">
        <v>1020142</v>
      </c>
    </row>
    <row r="1871" hidden="1" customFormat="1" s="93">
      <c r="B1871" s="127" t="n">
        <v>44043</v>
      </c>
      <c r="C1871" s="93" t="inlineStr">
        <is>
          <t>금</t>
        </is>
      </c>
      <c r="D1871" s="93" t="inlineStr">
        <is>
          <t>페이스북/인스타그램</t>
        </is>
      </c>
      <c r="E1871" s="93" t="inlineStr">
        <is>
          <t>토너</t>
        </is>
      </c>
      <c r="G1871" s="4" t="n"/>
      <c r="K1871" s="88" t="n">
        <v>872616</v>
      </c>
    </row>
    <row r="1872" hidden="1" customFormat="1" s="93">
      <c r="B1872" s="127" t="n">
        <v>44044</v>
      </c>
      <c r="C1872" s="93" t="inlineStr">
        <is>
          <t>토</t>
        </is>
      </c>
      <c r="D1872" s="93" t="inlineStr">
        <is>
          <t>페이스북/인스타그램</t>
        </is>
      </c>
      <c r="E1872" s="93" t="inlineStr">
        <is>
          <t>토너</t>
        </is>
      </c>
      <c r="G1872" s="4" t="n"/>
      <c r="K1872" s="88" t="n">
        <v>594496</v>
      </c>
    </row>
    <row r="1873" hidden="1" customFormat="1" s="93">
      <c r="B1873" s="127" t="n">
        <v>44045</v>
      </c>
      <c r="C1873" s="93" t="inlineStr">
        <is>
          <t>일</t>
        </is>
      </c>
      <c r="D1873" s="93" t="inlineStr">
        <is>
          <t>페이스북/인스타그램</t>
        </is>
      </c>
      <c r="E1873" s="93" t="inlineStr">
        <is>
          <t>토너</t>
        </is>
      </c>
      <c r="G1873" s="4" t="n"/>
      <c r="K1873" s="88" t="n">
        <v>827226</v>
      </c>
    </row>
    <row r="1874" hidden="1" customFormat="1" s="93">
      <c r="B1874" s="127" t="n">
        <v>44046</v>
      </c>
      <c r="C1874" s="93" t="inlineStr">
        <is>
          <t>월</t>
        </is>
      </c>
      <c r="D1874" s="93" t="inlineStr">
        <is>
          <t>페이스북/인스타그램</t>
        </is>
      </c>
      <c r="E1874" s="93" t="inlineStr">
        <is>
          <t>토너</t>
        </is>
      </c>
      <c r="G1874" s="4" t="n"/>
      <c r="K1874" s="88" t="n">
        <v>724791</v>
      </c>
    </row>
    <row r="1875" hidden="1" customFormat="1" s="93">
      <c r="B1875" s="127" t="n">
        <v>44047</v>
      </c>
      <c r="C1875" s="93" t="inlineStr">
        <is>
          <t>화</t>
        </is>
      </c>
      <c r="D1875" s="93" t="inlineStr">
        <is>
          <t>페이스북/인스타그램</t>
        </is>
      </c>
      <c r="E1875" s="93" t="inlineStr">
        <is>
          <t>토너</t>
        </is>
      </c>
      <c r="G1875" s="4" t="n"/>
      <c r="K1875" s="88" t="n">
        <v>826114</v>
      </c>
    </row>
    <row r="1876" hidden="1" customFormat="1" s="93">
      <c r="B1876" s="127" t="n">
        <v>44047</v>
      </c>
      <c r="C1876" s="93" t="inlineStr">
        <is>
          <t>화</t>
        </is>
      </c>
      <c r="D1876" s="93" t="inlineStr">
        <is>
          <t>페이스북/인스타그램</t>
        </is>
      </c>
      <c r="E1876" s="93" t="inlineStr">
        <is>
          <t>선크림</t>
        </is>
      </c>
      <c r="G1876" s="4" t="n"/>
      <c r="K1876" s="88" t="n">
        <v>22414</v>
      </c>
    </row>
    <row r="1877" hidden="1" customFormat="1" s="93">
      <c r="B1877" s="127" t="n">
        <v>44042</v>
      </c>
      <c r="C1877" s="93" t="inlineStr">
        <is>
          <t>목</t>
        </is>
      </c>
      <c r="D1877" s="93" t="inlineStr">
        <is>
          <t>네이버 GFA</t>
        </is>
      </c>
      <c r="E1877" s="93" t="inlineStr">
        <is>
          <t>토너</t>
        </is>
      </c>
      <c r="G1877" s="4" t="n"/>
      <c r="K1877" s="88" t="n">
        <v>567455.4545454545</v>
      </c>
    </row>
    <row r="1878" hidden="1" customFormat="1" s="93">
      <c r="B1878" s="127" t="n">
        <v>44043</v>
      </c>
      <c r="C1878" s="93" t="inlineStr">
        <is>
          <t>금</t>
        </is>
      </c>
      <c r="D1878" s="93" t="inlineStr">
        <is>
          <t>네이버 GFA</t>
        </is>
      </c>
      <c r="E1878" s="93" t="inlineStr">
        <is>
          <t>토너</t>
        </is>
      </c>
      <c r="G1878" s="4" t="n"/>
      <c r="K1878" s="93" t="n">
        <v>249744</v>
      </c>
    </row>
    <row r="1879" hidden="1" customFormat="1" s="93">
      <c r="B1879" s="127" t="n">
        <v>44044</v>
      </c>
      <c r="C1879" s="93" t="inlineStr">
        <is>
          <t>토</t>
        </is>
      </c>
      <c r="D1879" s="93" t="inlineStr">
        <is>
          <t>네이버 GFA</t>
        </is>
      </c>
      <c r="E1879" s="93" t="inlineStr">
        <is>
          <t>토너</t>
        </is>
      </c>
      <c r="G1879" s="4" t="n"/>
      <c r="K1879" s="128" t="n">
        <v>310</v>
      </c>
    </row>
    <row r="1880" hidden="1" customFormat="1" s="93">
      <c r="B1880" s="127" t="n">
        <v>44046</v>
      </c>
      <c r="C1880" s="93" t="inlineStr">
        <is>
          <t>월</t>
        </is>
      </c>
      <c r="D1880" s="93" t="inlineStr">
        <is>
          <t>네이버 GFA</t>
        </is>
      </c>
      <c r="E1880" s="93" t="inlineStr">
        <is>
          <t>토너</t>
        </is>
      </c>
      <c r="G1880" s="4" t="n"/>
      <c r="K1880" s="128" t="n">
        <v>402019.0909090909</v>
      </c>
    </row>
    <row r="1881" hidden="1" customFormat="1" s="93">
      <c r="B1881" s="127" t="n">
        <v>44047</v>
      </c>
      <c r="C1881" s="93" t="inlineStr">
        <is>
          <t>화</t>
        </is>
      </c>
      <c r="D1881" s="93" t="inlineStr">
        <is>
          <t>네이버 GFA</t>
        </is>
      </c>
      <c r="E1881" s="93" t="inlineStr">
        <is>
          <t>토너</t>
        </is>
      </c>
      <c r="G1881" s="4" t="n"/>
      <c r="K1881" s="128" t="n">
        <v>429790.9090909091</v>
      </c>
    </row>
    <row r="1882" hidden="1" customFormat="1" s="93">
      <c r="B1882" s="127" t="n">
        <v>44042</v>
      </c>
      <c r="C1882" s="93" t="inlineStr">
        <is>
          <t>목</t>
        </is>
      </c>
      <c r="D1882" s="93" t="inlineStr">
        <is>
          <t>네이버 GFA</t>
        </is>
      </c>
      <c r="E1882" s="93" t="inlineStr">
        <is>
          <t>선크림</t>
        </is>
      </c>
      <c r="G1882" s="4" t="n"/>
      <c r="K1882" s="128" t="n">
        <v>86620.90909090909</v>
      </c>
    </row>
    <row r="1883" hidden="1" customFormat="1" s="93">
      <c r="B1883" s="127" t="n">
        <v>44043</v>
      </c>
      <c r="C1883" s="93" t="inlineStr">
        <is>
          <t>금</t>
        </is>
      </c>
      <c r="D1883" s="93" t="inlineStr">
        <is>
          <t>네이버 GFA</t>
        </is>
      </c>
      <c r="E1883" s="93" t="inlineStr">
        <is>
          <t>선크림</t>
        </is>
      </c>
      <c r="G1883" s="4" t="n"/>
      <c r="K1883" s="128" t="n">
        <v>46508.18181818182</v>
      </c>
    </row>
    <row r="1884" hidden="1" customFormat="1" s="93">
      <c r="B1884" s="127" t="n">
        <v>44046</v>
      </c>
      <c r="C1884" s="93" t="inlineStr">
        <is>
          <t>월</t>
        </is>
      </c>
      <c r="D1884" s="93" t="inlineStr">
        <is>
          <t>네이버 GFA</t>
        </is>
      </c>
      <c r="E1884" s="93" t="inlineStr">
        <is>
          <t>선크림</t>
        </is>
      </c>
      <c r="G1884" s="4" t="n"/>
      <c r="K1884" s="128" t="n">
        <v>66323.63636363635</v>
      </c>
    </row>
    <row r="1885" hidden="1" customFormat="1" s="93">
      <c r="B1885" s="127" t="n">
        <v>44047</v>
      </c>
      <c r="C1885" s="93" t="inlineStr">
        <is>
          <t>화</t>
        </is>
      </c>
      <c r="D1885" s="93" t="inlineStr">
        <is>
          <t>네이버 GFA</t>
        </is>
      </c>
      <c r="E1885" s="93" t="inlineStr">
        <is>
          <t>선크림</t>
        </is>
      </c>
      <c r="G1885" s="4" t="n"/>
      <c r="K1885" s="128" t="n">
        <v>65862.72727272726</v>
      </c>
    </row>
    <row r="1886" hidden="1" customFormat="1" s="93">
      <c r="B1886" s="127" t="n">
        <v>44042</v>
      </c>
      <c r="C1886" s="93" t="inlineStr">
        <is>
          <t>목</t>
        </is>
      </c>
      <c r="D1886" s="93" t="inlineStr">
        <is>
          <t>네이버 쇼핑검색</t>
        </is>
      </c>
      <c r="E1886" s="93" t="inlineStr">
        <is>
          <t>토너</t>
        </is>
      </c>
      <c r="G1886" s="4" t="n"/>
      <c r="K1886" s="128" t="n">
        <v>66320</v>
      </c>
    </row>
    <row r="1887" hidden="1" customFormat="1" s="93">
      <c r="B1887" s="127" t="n">
        <v>44043</v>
      </c>
      <c r="C1887" s="93" t="inlineStr">
        <is>
          <t>금</t>
        </is>
      </c>
      <c r="D1887" s="93" t="inlineStr">
        <is>
          <t>네이버 쇼핑검색</t>
        </is>
      </c>
      <c r="E1887" s="93" t="inlineStr">
        <is>
          <t>토너</t>
        </is>
      </c>
      <c r="G1887" s="4" t="n"/>
      <c r="K1887" s="128" t="n">
        <v>69020</v>
      </c>
    </row>
    <row r="1888" hidden="1" customFormat="1" s="93">
      <c r="B1888" s="127" t="n">
        <v>44044</v>
      </c>
      <c r="C1888" s="93" t="inlineStr">
        <is>
          <t>토</t>
        </is>
      </c>
      <c r="D1888" s="93" t="inlineStr">
        <is>
          <t>네이버 쇼핑검색</t>
        </is>
      </c>
      <c r="E1888" s="93" t="inlineStr">
        <is>
          <t>토너</t>
        </is>
      </c>
      <c r="G1888" s="4" t="n"/>
      <c r="K1888" s="128" t="n">
        <v>51379.99999999999</v>
      </c>
    </row>
    <row r="1889" hidden="1" customFormat="1" s="93">
      <c r="B1889" s="127" t="n">
        <v>44045</v>
      </c>
      <c r="C1889" s="93" t="inlineStr">
        <is>
          <t>일</t>
        </is>
      </c>
      <c r="D1889" s="93" t="inlineStr">
        <is>
          <t>네이버 쇼핑검색</t>
        </is>
      </c>
      <c r="E1889" s="93" t="inlineStr">
        <is>
          <t>토너</t>
        </is>
      </c>
      <c r="G1889" s="4" t="n"/>
      <c r="K1889" s="128" t="n">
        <v>54469.99999999999</v>
      </c>
    </row>
    <row r="1890" hidden="1" customFormat="1" s="93">
      <c r="B1890" s="127" t="n">
        <v>44046</v>
      </c>
      <c r="C1890" s="93" t="inlineStr">
        <is>
          <t>월</t>
        </is>
      </c>
      <c r="D1890" s="93" t="inlineStr">
        <is>
          <t>네이버 쇼핑검색</t>
        </is>
      </c>
      <c r="E1890" s="93" t="inlineStr">
        <is>
          <t>토너</t>
        </is>
      </c>
      <c r="G1890" s="4" t="n"/>
      <c r="K1890" s="128" t="n">
        <v>54269.99999999999</v>
      </c>
    </row>
    <row r="1891" hidden="1" customFormat="1" s="93">
      <c r="B1891" s="127" t="n">
        <v>44047</v>
      </c>
      <c r="C1891" s="93" t="inlineStr">
        <is>
          <t>화</t>
        </is>
      </c>
      <c r="D1891" s="93" t="inlineStr">
        <is>
          <t>네이버 쇼핑검색</t>
        </is>
      </c>
      <c r="E1891" s="93" t="inlineStr">
        <is>
          <t>토너</t>
        </is>
      </c>
      <c r="G1891" s="4" t="n"/>
      <c r="K1891" s="128" t="n">
        <v>56029.99999999999</v>
      </c>
    </row>
    <row r="1892" hidden="1" customFormat="1" s="93">
      <c r="B1892" s="127" t="n">
        <v>44042</v>
      </c>
      <c r="C1892" s="93" t="inlineStr">
        <is>
          <t>목</t>
        </is>
      </c>
      <c r="D1892" s="93" t="inlineStr">
        <is>
          <t>네이버 브랜드검색</t>
        </is>
      </c>
      <c r="E1892" s="93" t="inlineStr">
        <is>
          <t>토너</t>
        </is>
      </c>
      <c r="G1892" s="4" t="n"/>
      <c r="K1892" s="128" t="n">
        <v>50000</v>
      </c>
    </row>
    <row r="1893" hidden="1" customFormat="1" s="93">
      <c r="B1893" s="127" t="n">
        <v>44043</v>
      </c>
      <c r="C1893" s="93" t="inlineStr">
        <is>
          <t>금</t>
        </is>
      </c>
      <c r="D1893" s="93" t="inlineStr">
        <is>
          <t>네이버 브랜드검색</t>
        </is>
      </c>
      <c r="E1893" s="93" t="inlineStr">
        <is>
          <t>토너</t>
        </is>
      </c>
      <c r="G1893" s="4" t="n"/>
      <c r="K1893" s="128" t="n">
        <v>50000</v>
      </c>
    </row>
    <row r="1894" hidden="1" customFormat="1" s="93">
      <c r="B1894" s="127" t="n">
        <v>44044</v>
      </c>
      <c r="C1894" s="93" t="inlineStr">
        <is>
          <t>토</t>
        </is>
      </c>
      <c r="D1894" s="93" t="inlineStr">
        <is>
          <t>네이버 브랜드검색</t>
        </is>
      </c>
      <c r="E1894" s="93" t="inlineStr">
        <is>
          <t>토너</t>
        </is>
      </c>
      <c r="G1894" s="4" t="n"/>
      <c r="K1894" s="128" t="n">
        <v>50000</v>
      </c>
    </row>
    <row r="1895" hidden="1" customFormat="1" s="93">
      <c r="B1895" s="127" t="n">
        <v>44045</v>
      </c>
      <c r="C1895" s="93" t="inlineStr">
        <is>
          <t>일</t>
        </is>
      </c>
      <c r="D1895" s="93" t="inlineStr">
        <is>
          <t>네이버 브랜드검색</t>
        </is>
      </c>
      <c r="E1895" s="93" t="inlineStr">
        <is>
          <t>토너</t>
        </is>
      </c>
      <c r="G1895" s="4" t="n"/>
      <c r="K1895" s="128" t="n">
        <v>50000</v>
      </c>
    </row>
    <row r="1896" hidden="1" customFormat="1" s="93">
      <c r="B1896" s="127" t="n">
        <v>44046</v>
      </c>
      <c r="C1896" s="93" t="inlineStr">
        <is>
          <t>월</t>
        </is>
      </c>
      <c r="D1896" s="93" t="inlineStr">
        <is>
          <t>네이버 브랜드검색</t>
        </is>
      </c>
      <c r="E1896" s="93" t="inlineStr">
        <is>
          <t>토너</t>
        </is>
      </c>
      <c r="G1896" s="4" t="n"/>
      <c r="K1896" s="128" t="n">
        <v>50000</v>
      </c>
    </row>
    <row r="1897" hidden="1" customFormat="1" s="93">
      <c r="B1897" s="127" t="n">
        <v>44047</v>
      </c>
      <c r="C1897" s="93" t="inlineStr">
        <is>
          <t>화</t>
        </is>
      </c>
      <c r="D1897" s="93" t="inlineStr">
        <is>
          <t>네이버 브랜드검색</t>
        </is>
      </c>
      <c r="E1897" s="93" t="inlineStr">
        <is>
          <t>토너</t>
        </is>
      </c>
      <c r="G1897" s="4" t="n"/>
      <c r="K1897" s="128" t="n">
        <v>50000</v>
      </c>
    </row>
    <row r="1898" hidden="1" customFormat="1" s="93">
      <c r="B1898" s="127" t="n">
        <v>44042</v>
      </c>
      <c r="C1898" s="93" t="inlineStr">
        <is>
          <t>목</t>
        </is>
      </c>
      <c r="D1898" s="93" t="inlineStr">
        <is>
          <t>유튜브 디스커버리(이미지)</t>
        </is>
      </c>
      <c r="E1898" s="93" t="inlineStr">
        <is>
          <t>토너</t>
        </is>
      </c>
      <c r="G1898" s="4" t="n"/>
      <c r="K1898" s="128" t="n">
        <v>261</v>
      </c>
    </row>
    <row r="1899" hidden="1" customFormat="1" s="93">
      <c r="B1899" s="127" t="n">
        <v>44043</v>
      </c>
      <c r="C1899" s="93" t="inlineStr">
        <is>
          <t>금</t>
        </is>
      </c>
      <c r="D1899" s="93" t="inlineStr">
        <is>
          <t>유튜브 디스커버리(이미지)</t>
        </is>
      </c>
      <c r="E1899" s="93" t="inlineStr">
        <is>
          <t>토너</t>
        </is>
      </c>
      <c r="G1899" s="4" t="n"/>
      <c r="K1899" s="128" t="n">
        <v>3118</v>
      </c>
    </row>
    <row r="1900" hidden="1" customFormat="1" s="93">
      <c r="B1900" s="127" t="n">
        <v>44044</v>
      </c>
      <c r="C1900" s="93" t="inlineStr">
        <is>
          <t>토</t>
        </is>
      </c>
      <c r="D1900" s="93" t="inlineStr">
        <is>
          <t>유튜브 디스커버리(이미지)</t>
        </is>
      </c>
      <c r="E1900" s="93" t="inlineStr">
        <is>
          <t>토너</t>
        </is>
      </c>
      <c r="G1900" s="4" t="n"/>
      <c r="K1900" s="128" t="n">
        <v>109778</v>
      </c>
    </row>
    <row r="1901" hidden="1" customFormat="1" s="93">
      <c r="B1901" s="127" t="n">
        <v>44045</v>
      </c>
      <c r="C1901" s="93" t="inlineStr">
        <is>
          <t>일</t>
        </is>
      </c>
      <c r="D1901" s="93" t="inlineStr">
        <is>
          <t>유튜브 디스커버리(이미지)</t>
        </is>
      </c>
      <c r="E1901" s="93" t="inlineStr">
        <is>
          <t>토너</t>
        </is>
      </c>
      <c r="G1901" s="4" t="n"/>
      <c r="K1901" s="128" t="n">
        <v>101121</v>
      </c>
    </row>
    <row r="1902" hidden="1" customFormat="1" s="93">
      <c r="B1902" s="127" t="n">
        <v>44046</v>
      </c>
      <c r="C1902" s="93" t="inlineStr">
        <is>
          <t>월</t>
        </is>
      </c>
      <c r="D1902" s="93" t="inlineStr">
        <is>
          <t>유튜브 디스커버리(이미지)</t>
        </is>
      </c>
      <c r="E1902" s="93" t="inlineStr">
        <is>
          <t>토너</t>
        </is>
      </c>
      <c r="G1902" s="4" t="n"/>
      <c r="K1902" s="128" t="n">
        <v>246567</v>
      </c>
    </row>
    <row r="1903" hidden="1" customFormat="1" s="93">
      <c r="B1903" s="127" t="n">
        <v>44047</v>
      </c>
      <c r="C1903" s="93" t="inlineStr">
        <is>
          <t>화</t>
        </is>
      </c>
      <c r="D1903" s="93" t="inlineStr">
        <is>
          <t>유튜브 디스커버리(이미지)</t>
        </is>
      </c>
      <c r="E1903" s="93" t="inlineStr">
        <is>
          <t>토너</t>
        </is>
      </c>
      <c r="G1903" s="4" t="n"/>
      <c r="K1903" s="128" t="n">
        <v>257827</v>
      </c>
    </row>
    <row r="1904" customFormat="1" s="93">
      <c r="B1904" s="127" t="n">
        <v>44042</v>
      </c>
      <c r="C1904" s="93" t="inlineStr">
        <is>
          <t>목</t>
        </is>
      </c>
      <c r="D1904" s="93" t="inlineStr">
        <is>
          <t>카카오광고</t>
        </is>
      </c>
      <c r="E1904" s="93" t="inlineStr">
        <is>
          <t>토너</t>
        </is>
      </c>
      <c r="G1904" s="4" t="n"/>
      <c r="K1904" s="128" t="n">
        <v>11600</v>
      </c>
    </row>
    <row r="1905" customFormat="1" s="93">
      <c r="B1905" s="127" t="n">
        <v>44043</v>
      </c>
      <c r="C1905" s="93" t="inlineStr">
        <is>
          <t>금</t>
        </is>
      </c>
      <c r="D1905" s="93" t="inlineStr">
        <is>
          <t>카카오광고</t>
        </is>
      </c>
      <c r="E1905" s="93" t="inlineStr">
        <is>
          <t>토너</t>
        </is>
      </c>
      <c r="G1905" s="4" t="n"/>
      <c r="K1905" s="128" t="n">
        <v>8410</v>
      </c>
    </row>
    <row r="1906" customFormat="1" s="93">
      <c r="B1906" s="127" t="n">
        <v>44044</v>
      </c>
      <c r="C1906" s="93" t="inlineStr">
        <is>
          <t>토</t>
        </is>
      </c>
      <c r="D1906" s="93" t="inlineStr">
        <is>
          <t>카카오광고</t>
        </is>
      </c>
      <c r="E1906" s="93" t="inlineStr">
        <is>
          <t>토너</t>
        </is>
      </c>
      <c r="G1906" s="4" t="n"/>
      <c r="K1906" s="128" t="n">
        <v>9460</v>
      </c>
    </row>
    <row r="1907" customFormat="1" s="93">
      <c r="B1907" s="127" t="n">
        <v>44045</v>
      </c>
      <c r="C1907" s="93" t="inlineStr">
        <is>
          <t>일</t>
        </is>
      </c>
      <c r="D1907" s="93" t="inlineStr">
        <is>
          <t>카카오광고</t>
        </is>
      </c>
      <c r="E1907" s="93" t="inlineStr">
        <is>
          <t>토너</t>
        </is>
      </c>
      <c r="G1907" s="4" t="n"/>
      <c r="K1907" s="128" t="n">
        <v>7329.999999999999</v>
      </c>
    </row>
    <row r="1908" customFormat="1" s="93">
      <c r="B1908" s="127" t="n">
        <v>44046</v>
      </c>
      <c r="C1908" s="93" t="inlineStr">
        <is>
          <t>월</t>
        </is>
      </c>
      <c r="D1908" s="93" t="inlineStr">
        <is>
          <t>카카오광고</t>
        </is>
      </c>
      <c r="E1908" s="93" t="inlineStr">
        <is>
          <t>토너</t>
        </is>
      </c>
      <c r="G1908" s="4" t="n"/>
      <c r="K1908" s="128" t="n">
        <v>11730</v>
      </c>
    </row>
    <row r="1909" customFormat="1" s="93">
      <c r="B1909" s="127" t="n">
        <v>44047</v>
      </c>
      <c r="C1909" s="93" t="inlineStr">
        <is>
          <t>화</t>
        </is>
      </c>
      <c r="D1909" s="93" t="inlineStr">
        <is>
          <t>카카오광고</t>
        </is>
      </c>
      <c r="E1909" s="93" t="inlineStr">
        <is>
          <t>토너</t>
        </is>
      </c>
      <c r="G1909" s="4" t="n"/>
      <c r="K1909" s="128" t="n">
        <v>6919.999999999999</v>
      </c>
    </row>
    <row r="1910" hidden="1" customFormat="1" s="93">
      <c r="B1910" s="127" t="n">
        <v>44048</v>
      </c>
      <c r="C1910" s="93" t="inlineStr">
        <is>
          <t>수</t>
        </is>
      </c>
      <c r="D1910" s="93" t="inlineStr">
        <is>
          <t>페이스북/인스타그램</t>
        </is>
      </c>
      <c r="E1910" s="93" t="inlineStr">
        <is>
          <t>선크림</t>
        </is>
      </c>
      <c r="G1910" s="4" t="n"/>
      <c r="K1910" s="128" t="n">
        <v>155241</v>
      </c>
    </row>
    <row r="1911" hidden="1" customFormat="1" s="93">
      <c r="B1911" s="127" t="n">
        <v>44049</v>
      </c>
      <c r="C1911" s="93" t="inlineStr">
        <is>
          <t>목</t>
        </is>
      </c>
      <c r="D1911" s="93" t="inlineStr">
        <is>
          <t>페이스북/인스타그램</t>
        </is>
      </c>
      <c r="E1911" s="93" t="inlineStr">
        <is>
          <t>선크림</t>
        </is>
      </c>
      <c r="G1911" s="4" t="n"/>
      <c r="K1911" s="128" t="n">
        <v>142618</v>
      </c>
    </row>
    <row r="1912" hidden="1" customFormat="1" s="93">
      <c r="B1912" s="127" t="n">
        <v>44048</v>
      </c>
      <c r="C1912" s="93" t="inlineStr">
        <is>
          <t>수</t>
        </is>
      </c>
      <c r="D1912" s="93" t="inlineStr">
        <is>
          <t>페이스북/인스타그램</t>
        </is>
      </c>
      <c r="E1912" s="93" t="inlineStr">
        <is>
          <t>토너</t>
        </is>
      </c>
      <c r="G1912" s="4" t="n"/>
      <c r="K1912" s="128" t="n">
        <v>242218</v>
      </c>
    </row>
    <row r="1913" hidden="1" customFormat="1" s="93">
      <c r="B1913" s="127" t="n">
        <v>44048</v>
      </c>
      <c r="C1913" s="93" t="inlineStr">
        <is>
          <t>수</t>
        </is>
      </c>
      <c r="D1913" s="93" t="inlineStr">
        <is>
          <t>네이버 GFA</t>
        </is>
      </c>
      <c r="E1913" s="93" t="inlineStr">
        <is>
          <t>선크림</t>
        </is>
      </c>
      <c r="G1913" s="4" t="n"/>
      <c r="K1913" s="128" t="n">
        <v>7437.272727272727</v>
      </c>
    </row>
    <row r="1914" hidden="1" customFormat="1" s="93">
      <c r="B1914" s="127" t="n">
        <v>44048</v>
      </c>
      <c r="C1914" s="93" t="inlineStr">
        <is>
          <t>수</t>
        </is>
      </c>
      <c r="D1914" s="93" t="inlineStr">
        <is>
          <t>네이버 GFA</t>
        </is>
      </c>
      <c r="E1914" s="93" t="inlineStr">
        <is>
          <t>토너</t>
        </is>
      </c>
      <c r="G1914" s="4" t="n"/>
      <c r="K1914" s="128" t="n">
        <v>69681.81818181818</v>
      </c>
    </row>
    <row r="1915" hidden="1" customFormat="1" s="93">
      <c r="B1915" s="127" t="n">
        <v>44048</v>
      </c>
      <c r="C1915" s="93" t="inlineStr">
        <is>
          <t>수</t>
        </is>
      </c>
      <c r="D1915" s="93" t="inlineStr">
        <is>
          <t>네이버 쇼핑검색</t>
        </is>
      </c>
      <c r="E1915" s="93" t="inlineStr">
        <is>
          <t>토너</t>
        </is>
      </c>
      <c r="G1915" s="4" t="n"/>
      <c r="K1915" s="128" t="n">
        <v>53659.99999999999</v>
      </c>
    </row>
    <row r="1916" hidden="1" customFormat="1" s="93">
      <c r="B1916" s="127" t="n">
        <v>44049</v>
      </c>
      <c r="C1916" s="93" t="inlineStr">
        <is>
          <t>목</t>
        </is>
      </c>
      <c r="D1916" s="93" t="inlineStr">
        <is>
          <t>네이버 쇼핑검색</t>
        </is>
      </c>
      <c r="E1916" s="93" t="inlineStr">
        <is>
          <t>토너</t>
        </is>
      </c>
      <c r="G1916" s="4" t="n"/>
      <c r="K1916" s="128" t="n">
        <v>46679.99999999999</v>
      </c>
    </row>
    <row r="1917" hidden="1" customFormat="1" s="93">
      <c r="B1917" s="127" t="n">
        <v>44048</v>
      </c>
      <c r="C1917" s="93" t="inlineStr">
        <is>
          <t>수</t>
        </is>
      </c>
      <c r="D1917" s="93" t="inlineStr">
        <is>
          <t>네이버 브랜드검색</t>
        </is>
      </c>
      <c r="E1917" s="93" t="inlineStr">
        <is>
          <t>토너</t>
        </is>
      </c>
      <c r="G1917" s="4" t="n"/>
      <c r="K1917" s="128" t="n">
        <v>50000</v>
      </c>
    </row>
    <row r="1918" hidden="1" customFormat="1" s="93">
      <c r="B1918" s="127" t="n">
        <v>44049</v>
      </c>
      <c r="C1918" s="93" t="inlineStr">
        <is>
          <t>목</t>
        </is>
      </c>
      <c r="D1918" s="93" t="inlineStr">
        <is>
          <t>네이버 브랜드검색</t>
        </is>
      </c>
      <c r="E1918" s="93" t="inlineStr">
        <is>
          <t>토너</t>
        </is>
      </c>
      <c r="G1918" s="4" t="n"/>
      <c r="K1918" s="128" t="n">
        <v>50000</v>
      </c>
    </row>
    <row r="1919" customFormat="1" s="93">
      <c r="B1919" s="127" t="n">
        <v>44048</v>
      </c>
      <c r="C1919" s="93" t="inlineStr">
        <is>
          <t>수</t>
        </is>
      </c>
      <c r="D1919" s="93" t="inlineStr">
        <is>
          <t>카카오광고</t>
        </is>
      </c>
      <c r="E1919" s="93" t="inlineStr">
        <is>
          <t>토너</t>
        </is>
      </c>
      <c r="G1919" s="4" t="n"/>
      <c r="K1919" s="128" t="n">
        <v>4020</v>
      </c>
    </row>
    <row r="1920" hidden="1" customFormat="1" s="93">
      <c r="B1920" s="127" t="n">
        <v>44048</v>
      </c>
      <c r="C1920" s="93" t="inlineStr">
        <is>
          <t>수</t>
        </is>
      </c>
      <c r="D1920" s="93" t="inlineStr">
        <is>
          <t>문자대표</t>
        </is>
      </c>
      <c r="E1920" s="93" t="inlineStr">
        <is>
          <t>토너</t>
        </is>
      </c>
      <c r="G1920" s="4" t="n"/>
      <c r="K1920" s="128">
        <f>30*82</f>
        <v/>
      </c>
    </row>
    <row r="1921" hidden="1" customFormat="1" s="93">
      <c r="B1921" s="127" t="n">
        <v>44050</v>
      </c>
      <c r="C1921" s="93" t="inlineStr">
        <is>
          <t>금</t>
        </is>
      </c>
      <c r="D1921" s="93" t="inlineStr">
        <is>
          <t>페이스북/인스타그램</t>
        </is>
      </c>
      <c r="E1921" s="93" t="inlineStr">
        <is>
          <t>선크림</t>
        </is>
      </c>
      <c r="G1921" s="4" t="n"/>
      <c r="K1921" s="128" t="n">
        <v>28688</v>
      </c>
    </row>
    <row r="1922" hidden="1" customFormat="1" s="93">
      <c r="B1922" s="127" t="n">
        <v>44051</v>
      </c>
      <c r="C1922" s="93" t="inlineStr">
        <is>
          <t>토</t>
        </is>
      </c>
      <c r="D1922" s="93" t="inlineStr">
        <is>
          <t>페이스북/인스타그램</t>
        </is>
      </c>
      <c r="E1922" s="93" t="inlineStr">
        <is>
          <t>선크림</t>
        </is>
      </c>
      <c r="G1922" s="4" t="n"/>
      <c r="K1922" s="128" t="n">
        <v>8459</v>
      </c>
    </row>
    <row r="1923" hidden="1" customFormat="1" s="93">
      <c r="B1923" s="127" t="n">
        <v>44052</v>
      </c>
      <c r="C1923" s="93" t="inlineStr">
        <is>
          <t>일</t>
        </is>
      </c>
      <c r="D1923" s="93" t="inlineStr">
        <is>
          <t>페이스북/인스타그램</t>
        </is>
      </c>
      <c r="E1923" s="93" t="inlineStr">
        <is>
          <t>토너</t>
        </is>
      </c>
      <c r="G1923" s="4" t="n"/>
      <c r="K1923" s="128" t="n">
        <v>174582</v>
      </c>
    </row>
    <row r="1924" hidden="1" customFormat="1" s="93">
      <c r="B1924" s="127" t="n">
        <v>44050</v>
      </c>
      <c r="C1924" s="93" t="inlineStr">
        <is>
          <t>금</t>
        </is>
      </c>
      <c r="D1924" s="93" t="inlineStr">
        <is>
          <t>네이버 쇼핑검색</t>
        </is>
      </c>
      <c r="E1924" s="93" t="inlineStr">
        <is>
          <t>토너</t>
        </is>
      </c>
      <c r="G1924" s="4" t="n"/>
      <c r="K1924" s="128" t="n">
        <v>43420</v>
      </c>
    </row>
    <row r="1925" hidden="1" customFormat="1" s="93">
      <c r="B1925" s="127" t="n">
        <v>44051</v>
      </c>
      <c r="C1925" s="93" t="inlineStr">
        <is>
          <t>토</t>
        </is>
      </c>
      <c r="D1925" s="93" t="inlineStr">
        <is>
          <t>네이버 쇼핑검색</t>
        </is>
      </c>
      <c r="E1925" s="93" t="inlineStr">
        <is>
          <t>토너</t>
        </is>
      </c>
      <c r="G1925" s="4" t="n"/>
      <c r="K1925" s="128" t="n">
        <v>40630</v>
      </c>
    </row>
    <row r="1926" hidden="1" customFormat="1" s="93">
      <c r="B1926" s="127" t="n">
        <v>44052</v>
      </c>
      <c r="C1926" s="93" t="inlineStr">
        <is>
          <t>일</t>
        </is>
      </c>
      <c r="D1926" s="93" t="inlineStr">
        <is>
          <t>네이버 쇼핑검색</t>
        </is>
      </c>
      <c r="E1926" s="93" t="inlineStr">
        <is>
          <t>토너</t>
        </is>
      </c>
      <c r="G1926" s="4" t="n"/>
      <c r="K1926" s="128" t="n">
        <v>44520</v>
      </c>
    </row>
    <row r="1927" hidden="1" customFormat="1" s="93">
      <c r="B1927" s="127" t="n">
        <v>44050</v>
      </c>
      <c r="C1927" s="93" t="inlineStr">
        <is>
          <t>금</t>
        </is>
      </c>
      <c r="D1927" s="93" t="inlineStr">
        <is>
          <t>네이버 브랜드검색</t>
        </is>
      </c>
      <c r="E1927" s="93" t="inlineStr">
        <is>
          <t>토너</t>
        </is>
      </c>
      <c r="G1927" s="4" t="n"/>
      <c r="K1927" s="128" t="n">
        <v>50000</v>
      </c>
    </row>
    <row r="1928" hidden="1" customFormat="1" s="93">
      <c r="B1928" s="127" t="n">
        <v>44051</v>
      </c>
      <c r="C1928" s="93" t="inlineStr">
        <is>
          <t>토</t>
        </is>
      </c>
      <c r="D1928" s="93" t="inlineStr">
        <is>
          <t>네이버 브랜드검색</t>
        </is>
      </c>
      <c r="E1928" s="93" t="inlineStr">
        <is>
          <t>토너</t>
        </is>
      </c>
      <c r="G1928" s="4" t="n"/>
      <c r="K1928" s="128" t="n">
        <v>50000</v>
      </c>
    </row>
    <row r="1929" hidden="1" customFormat="1" s="93">
      <c r="B1929" s="127" t="n">
        <v>44052</v>
      </c>
      <c r="C1929" s="93" t="inlineStr">
        <is>
          <t>일</t>
        </is>
      </c>
      <c r="D1929" s="93" t="inlineStr">
        <is>
          <t>네이버 브랜드검색</t>
        </is>
      </c>
      <c r="E1929" s="93" t="inlineStr">
        <is>
          <t>토너</t>
        </is>
      </c>
      <c r="G1929" s="4" t="n"/>
      <c r="K1929" s="128" t="n">
        <v>50000</v>
      </c>
    </row>
    <row r="1930" hidden="1" customFormat="1" s="93">
      <c r="B1930" s="127" t="n">
        <v>44055</v>
      </c>
      <c r="C1930" s="93">
        <f>TEXT(B1930,"aaa")</f>
        <v/>
      </c>
      <c r="D1930" s="93" t="inlineStr">
        <is>
          <t>페이스북/인스타그램</t>
        </is>
      </c>
      <c r="E1930" s="93" t="inlineStr">
        <is>
          <t>앰플</t>
        </is>
      </c>
      <c r="G1930" s="90" t="n"/>
      <c r="K1930" s="128" t="n">
        <v>29818</v>
      </c>
    </row>
    <row r="1931" hidden="1" customFormat="1" s="93">
      <c r="B1931" s="127" t="n">
        <v>44056</v>
      </c>
      <c r="C1931" s="93">
        <f>TEXT(B1931,"aaa")</f>
        <v/>
      </c>
      <c r="D1931" s="93" t="inlineStr">
        <is>
          <t>페이스북/인스타그램</t>
        </is>
      </c>
      <c r="E1931" s="93" t="inlineStr">
        <is>
          <t>앰플</t>
        </is>
      </c>
      <c r="G1931" s="90" t="n"/>
      <c r="K1931" s="128" t="n">
        <v>182538</v>
      </c>
    </row>
    <row r="1932" hidden="1" customFormat="1" s="93">
      <c r="B1932" s="127" t="n">
        <v>44053</v>
      </c>
      <c r="C1932" s="93">
        <f>TEXT(B1932,"aaa")</f>
        <v/>
      </c>
      <c r="D1932" s="93" t="inlineStr">
        <is>
          <t>페이스북/인스타그램</t>
        </is>
      </c>
      <c r="E1932" s="93" t="inlineStr">
        <is>
          <t>토너</t>
        </is>
      </c>
      <c r="G1932" s="90" t="n"/>
      <c r="K1932" s="128" t="n">
        <v>186936</v>
      </c>
    </row>
    <row r="1933" hidden="1" customFormat="1" s="93">
      <c r="B1933" s="127" t="n">
        <v>44054</v>
      </c>
      <c r="C1933" s="93">
        <f>TEXT(B1933,"aaa")</f>
        <v/>
      </c>
      <c r="D1933" s="93" t="inlineStr">
        <is>
          <t>페이스북/인스타그램</t>
        </is>
      </c>
      <c r="E1933" s="93" t="inlineStr">
        <is>
          <t>토너</t>
        </is>
      </c>
      <c r="G1933" s="90" t="n"/>
      <c r="K1933" s="128" t="n">
        <v>328834</v>
      </c>
    </row>
    <row r="1934" hidden="1" customFormat="1" s="93">
      <c r="B1934" s="127" t="n">
        <v>44055</v>
      </c>
      <c r="C1934" s="93">
        <f>TEXT(B1934,"aaa")</f>
        <v/>
      </c>
      <c r="D1934" s="93" t="inlineStr">
        <is>
          <t>페이스북/인스타그램</t>
        </is>
      </c>
      <c r="E1934" s="93" t="inlineStr">
        <is>
          <t>토너</t>
        </is>
      </c>
      <c r="G1934" s="90" t="n"/>
      <c r="K1934" s="128" t="n">
        <v>377139</v>
      </c>
    </row>
    <row r="1935" hidden="1" customFormat="1" s="93">
      <c r="B1935" s="127" t="n">
        <v>44056</v>
      </c>
      <c r="C1935" s="93">
        <f>TEXT(B1935,"aaa")</f>
        <v/>
      </c>
      <c r="D1935" s="93" t="inlineStr">
        <is>
          <t>페이스북/인스타그램</t>
        </is>
      </c>
      <c r="E1935" s="93" t="inlineStr">
        <is>
          <t>토너</t>
        </is>
      </c>
      <c r="G1935" s="90" t="n"/>
      <c r="K1935" s="128" t="n">
        <v>380062</v>
      </c>
    </row>
    <row r="1936" hidden="1" customFormat="1" s="93">
      <c r="B1936" s="127" t="n">
        <v>44053</v>
      </c>
      <c r="C1936" s="93">
        <f>TEXT(B1936,"aaa")</f>
        <v/>
      </c>
      <c r="D1936" s="93" t="inlineStr">
        <is>
          <t>네이버 GFA</t>
        </is>
      </c>
      <c r="E1936" s="93" t="inlineStr">
        <is>
          <t>선크림</t>
        </is>
      </c>
      <c r="G1936" s="90" t="n"/>
      <c r="K1936" s="128" t="n">
        <v>35943.63636363636</v>
      </c>
    </row>
    <row r="1937" hidden="1" customFormat="1" s="93">
      <c r="B1937" s="127" t="n">
        <v>44054</v>
      </c>
      <c r="C1937" s="93">
        <f>TEXT(B1937,"aaa")</f>
        <v/>
      </c>
      <c r="D1937" s="93" t="inlineStr">
        <is>
          <t>네이버 GFA</t>
        </is>
      </c>
      <c r="E1937" s="93" t="inlineStr">
        <is>
          <t>선크림</t>
        </is>
      </c>
      <c r="G1937" s="90" t="n"/>
      <c r="K1937" s="128" t="n">
        <v>67935.45454545454</v>
      </c>
    </row>
    <row r="1938" hidden="1" customFormat="1" s="93">
      <c r="B1938" s="127" t="n">
        <v>44055</v>
      </c>
      <c r="C1938" s="93">
        <f>TEXT(B1938,"aaa")</f>
        <v/>
      </c>
      <c r="D1938" s="93" t="inlineStr">
        <is>
          <t>네이버 GFA</t>
        </is>
      </c>
      <c r="E1938" s="93" t="inlineStr">
        <is>
          <t>선크림</t>
        </is>
      </c>
      <c r="G1938" s="90" t="n"/>
      <c r="K1938" s="128" t="n">
        <v>29291.81818181818</v>
      </c>
    </row>
    <row r="1939" hidden="1" customFormat="1" s="93">
      <c r="B1939" s="127" t="n">
        <v>44056</v>
      </c>
      <c r="C1939" s="93">
        <f>TEXT(B1939,"aaa")</f>
        <v/>
      </c>
      <c r="D1939" s="93" t="inlineStr">
        <is>
          <t>네이버 GFA</t>
        </is>
      </c>
      <c r="E1939" s="93" t="inlineStr">
        <is>
          <t>선크림</t>
        </is>
      </c>
      <c r="G1939" s="90" t="n"/>
      <c r="K1939" s="128" t="n">
        <v>14801.81818181818</v>
      </c>
    </row>
    <row r="1940" hidden="1" customFormat="1" s="93">
      <c r="B1940" s="127" t="n">
        <v>44053</v>
      </c>
      <c r="C1940" s="93">
        <f>TEXT(B1940,"aaa")</f>
        <v/>
      </c>
      <c r="D1940" s="93" t="inlineStr">
        <is>
          <t>네이버 GFA</t>
        </is>
      </c>
      <c r="E1940" s="93" t="inlineStr">
        <is>
          <t>토너</t>
        </is>
      </c>
      <c r="G1940" s="90" t="n"/>
      <c r="K1940" s="128" t="n">
        <v>356192.7272727272</v>
      </c>
    </row>
    <row r="1941" hidden="1" customFormat="1" s="93">
      <c r="B1941" s="127" t="n">
        <v>44054</v>
      </c>
      <c r="C1941" s="93">
        <f>TEXT(B1941,"aaa")</f>
        <v/>
      </c>
      <c r="D1941" s="93" t="inlineStr">
        <is>
          <t>네이버 GFA</t>
        </is>
      </c>
      <c r="E1941" s="93" t="inlineStr">
        <is>
          <t>토너</t>
        </is>
      </c>
      <c r="G1941" s="90" t="n"/>
      <c r="K1941" s="128" t="n">
        <v>593463.6363636364</v>
      </c>
    </row>
    <row r="1942" hidden="1" customFormat="1" s="93">
      <c r="B1942" s="127" t="n">
        <v>44055</v>
      </c>
      <c r="C1942" s="93">
        <f>TEXT(B1942,"aaa")</f>
        <v/>
      </c>
      <c r="D1942" s="93" t="inlineStr">
        <is>
          <t>네이버 GFA</t>
        </is>
      </c>
      <c r="E1942" s="93" t="inlineStr">
        <is>
          <t>토너</t>
        </is>
      </c>
      <c r="G1942" s="90" t="n"/>
      <c r="K1942" s="128" t="n">
        <v>297630.9090909091</v>
      </c>
    </row>
    <row r="1943" hidden="1" customFormat="1" s="93">
      <c r="B1943" s="127" t="n">
        <v>44056</v>
      </c>
      <c r="C1943" s="93">
        <f>TEXT(B1943,"aaa")</f>
        <v/>
      </c>
      <c r="D1943" s="93" t="inlineStr">
        <is>
          <t>네이버 GFA</t>
        </is>
      </c>
      <c r="E1943" s="93" t="inlineStr">
        <is>
          <t>토너</t>
        </is>
      </c>
      <c r="G1943" s="90" t="n"/>
      <c r="K1943" s="128" t="n">
        <v>282929.0909090909</v>
      </c>
    </row>
    <row r="1944" hidden="1" customFormat="1" s="93">
      <c r="B1944" s="127" t="n">
        <v>44053</v>
      </c>
      <c r="C1944" s="93">
        <f>TEXT(B1944,"aaa")</f>
        <v/>
      </c>
      <c r="D1944" s="93" t="inlineStr">
        <is>
          <t>네이버 쇼핑검색</t>
        </is>
      </c>
      <c r="E1944" s="93" t="inlineStr">
        <is>
          <t>토너</t>
        </is>
      </c>
      <c r="G1944" s="90" t="n"/>
      <c r="K1944" s="128" t="n">
        <v>67760</v>
      </c>
    </row>
    <row r="1945" hidden="1" customFormat="1" s="93">
      <c r="B1945" s="127" t="n">
        <v>44054</v>
      </c>
      <c r="C1945" s="93">
        <f>TEXT(B1945,"aaa")</f>
        <v/>
      </c>
      <c r="D1945" s="93" t="inlineStr">
        <is>
          <t>네이버 쇼핑검색</t>
        </is>
      </c>
      <c r="E1945" s="93" t="inlineStr">
        <is>
          <t>토너</t>
        </is>
      </c>
      <c r="G1945" s="90" t="n"/>
      <c r="K1945" s="128" t="n">
        <v>68230</v>
      </c>
    </row>
    <row r="1946" hidden="1" customFormat="1" s="93">
      <c r="B1946" s="127" t="n">
        <v>44055</v>
      </c>
      <c r="C1946" s="93">
        <f>TEXT(B1946,"aaa")</f>
        <v/>
      </c>
      <c r="D1946" s="93" t="inlineStr">
        <is>
          <t>네이버 쇼핑검색</t>
        </is>
      </c>
      <c r="E1946" s="93" t="inlineStr">
        <is>
          <t>토너</t>
        </is>
      </c>
      <c r="G1946" s="90" t="n"/>
      <c r="K1946" s="128" t="n">
        <v>56339.99999999999</v>
      </c>
    </row>
    <row r="1947" hidden="1" customFormat="1" s="93">
      <c r="B1947" s="127" t="n">
        <v>44056</v>
      </c>
      <c r="C1947" s="93">
        <f>TEXT(B1947,"aaa")</f>
        <v/>
      </c>
      <c r="D1947" s="93" t="inlineStr">
        <is>
          <t>네이버 쇼핑검색</t>
        </is>
      </c>
      <c r="E1947" s="93" t="inlineStr">
        <is>
          <t>토너</t>
        </is>
      </c>
      <c r="G1947" s="90" t="n"/>
      <c r="K1947" s="128" t="n">
        <v>47289.99999999999</v>
      </c>
    </row>
    <row r="1948" hidden="1" customFormat="1" s="93">
      <c r="B1948" s="127" t="n">
        <v>44053</v>
      </c>
      <c r="C1948" s="93">
        <f>TEXT(B1948,"aaa")</f>
        <v/>
      </c>
      <c r="D1948" s="93" t="inlineStr">
        <is>
          <t>네이버 브랜드검색</t>
        </is>
      </c>
      <c r="E1948" s="93" t="inlineStr">
        <is>
          <t>토너</t>
        </is>
      </c>
      <c r="G1948" s="90" t="n"/>
      <c r="K1948" s="128" t="n">
        <v>50000</v>
      </c>
    </row>
    <row r="1949" hidden="1" customFormat="1" s="93">
      <c r="B1949" s="127" t="n">
        <v>44054</v>
      </c>
      <c r="C1949" s="93">
        <f>TEXT(B1949,"aaa")</f>
        <v/>
      </c>
      <c r="D1949" s="93" t="inlineStr">
        <is>
          <t>네이버 브랜드검색</t>
        </is>
      </c>
      <c r="E1949" s="93" t="inlineStr">
        <is>
          <t>토너</t>
        </is>
      </c>
      <c r="G1949" s="90" t="n"/>
      <c r="K1949" s="128" t="n">
        <v>50000</v>
      </c>
    </row>
    <row r="1950" hidden="1" customFormat="1" s="93">
      <c r="B1950" s="127" t="n">
        <v>44055</v>
      </c>
      <c r="C1950" s="93">
        <f>TEXT(B1950,"aaa")</f>
        <v/>
      </c>
      <c r="D1950" s="93" t="inlineStr">
        <is>
          <t>네이버 브랜드검색</t>
        </is>
      </c>
      <c r="E1950" s="93" t="inlineStr">
        <is>
          <t>토너</t>
        </is>
      </c>
      <c r="G1950" s="90" t="n"/>
      <c r="K1950" s="128" t="n">
        <v>50000</v>
      </c>
    </row>
    <row r="1951" hidden="1" customFormat="1" s="93">
      <c r="B1951" s="127" t="n">
        <v>44056</v>
      </c>
      <c r="C1951" s="93">
        <f>TEXT(B1951,"aaa")</f>
        <v/>
      </c>
      <c r="D1951" s="93" t="inlineStr">
        <is>
          <t>네이버 브랜드검색</t>
        </is>
      </c>
      <c r="E1951" s="93" t="inlineStr">
        <is>
          <t>토너</t>
        </is>
      </c>
      <c r="G1951" s="90" t="n"/>
      <c r="K1951" s="128" t="n">
        <v>50000</v>
      </c>
    </row>
    <row r="1952" hidden="1" customFormat="1" s="93">
      <c r="B1952" s="127" t="n">
        <v>44053</v>
      </c>
      <c r="C1952" s="93">
        <f>TEXT(B1952,"aaa")</f>
        <v/>
      </c>
      <c r="D1952" s="93" t="inlineStr">
        <is>
          <t>유튜브 디스커버리(이미지)</t>
        </is>
      </c>
      <c r="E1952" s="93" t="inlineStr">
        <is>
          <t>토너</t>
        </is>
      </c>
      <c r="G1952" s="90" t="n"/>
      <c r="K1952" s="128" t="n">
        <v>327394</v>
      </c>
    </row>
    <row r="1953" hidden="1" customFormat="1" s="93">
      <c r="B1953" s="127" t="n">
        <v>44054</v>
      </c>
      <c r="C1953" s="93">
        <f>TEXT(B1953,"aaa")</f>
        <v/>
      </c>
      <c r="D1953" s="93" t="inlineStr">
        <is>
          <t>유튜브 디스커버리(이미지)</t>
        </is>
      </c>
      <c r="E1953" s="93" t="inlineStr">
        <is>
          <t>토너</t>
        </is>
      </c>
      <c r="G1953" s="90" t="n"/>
      <c r="K1953" s="128" t="n">
        <v>130650</v>
      </c>
    </row>
    <row r="1954" hidden="1" customFormat="1" s="93">
      <c r="B1954" s="127" t="n">
        <v>44055</v>
      </c>
      <c r="C1954" s="93">
        <f>TEXT(B1954,"aaa")</f>
        <v/>
      </c>
      <c r="D1954" s="93" t="inlineStr">
        <is>
          <t>유튜브 디스커버리(이미지)</t>
        </is>
      </c>
      <c r="E1954" s="93" t="inlineStr">
        <is>
          <t>토너</t>
        </is>
      </c>
      <c r="G1954" s="90" t="n"/>
      <c r="K1954" s="128" t="n">
        <v>282379</v>
      </c>
    </row>
    <row r="1955" hidden="1" customFormat="1" s="93">
      <c r="B1955" s="127" t="n">
        <v>44056</v>
      </c>
      <c r="C1955" s="93">
        <f>TEXT(B1955,"aaa")</f>
        <v/>
      </c>
      <c r="D1955" s="93" t="inlineStr">
        <is>
          <t>유튜브 디스커버리(이미지)</t>
        </is>
      </c>
      <c r="E1955" s="93" t="inlineStr">
        <is>
          <t>토너</t>
        </is>
      </c>
      <c r="G1955" s="90" t="n"/>
      <c r="K1955" s="128" t="n">
        <v>203662</v>
      </c>
    </row>
    <row r="1956" hidden="1" customFormat="1" s="93">
      <c r="B1956" s="127" t="n">
        <v>44055</v>
      </c>
      <c r="C1956" s="93">
        <f>TEXT(B1956,"aaa")</f>
        <v/>
      </c>
      <c r="D1956" s="93" t="inlineStr">
        <is>
          <t>문자대표</t>
        </is>
      </c>
      <c r="E1956" s="93" t="inlineStr">
        <is>
          <t>토너</t>
        </is>
      </c>
      <c r="G1956" s="90" t="n"/>
      <c r="K1956" s="128" t="n">
        <v>630</v>
      </c>
    </row>
    <row r="1957" hidden="1" customFormat="1" s="93">
      <c r="B1957" s="127" t="n">
        <v>44057</v>
      </c>
      <c r="C1957" s="93">
        <f>TEXT(B1957,"aaa")</f>
        <v/>
      </c>
      <c r="D1957" s="93" t="inlineStr">
        <is>
          <t>페이스북/인스타그램</t>
        </is>
      </c>
      <c r="E1957" s="93" t="inlineStr">
        <is>
          <t>앰플</t>
        </is>
      </c>
      <c r="G1957" s="90" t="n"/>
      <c r="K1957" s="128" t="n">
        <v>163267</v>
      </c>
    </row>
    <row r="1958" hidden="1" customFormat="1" s="93">
      <c r="B1958" s="127" t="n">
        <v>44057</v>
      </c>
      <c r="C1958" s="93">
        <f>TEXT(B1958,"aaa")</f>
        <v/>
      </c>
      <c r="D1958" s="93" t="inlineStr">
        <is>
          <t>페이스북/인스타그램</t>
        </is>
      </c>
      <c r="E1958" s="93" t="inlineStr">
        <is>
          <t>토너</t>
        </is>
      </c>
      <c r="G1958" s="90" t="n"/>
      <c r="K1958" s="128" t="n">
        <v>263148</v>
      </c>
    </row>
    <row r="1959" hidden="1" customFormat="1" s="93">
      <c r="B1959" s="127" t="n">
        <v>44057</v>
      </c>
      <c r="C1959" s="93">
        <f>TEXT(B1959,"aaa")</f>
        <v/>
      </c>
      <c r="D1959" s="93" t="inlineStr">
        <is>
          <t>네이버 GFA</t>
        </is>
      </c>
      <c r="E1959" s="93" t="inlineStr">
        <is>
          <t>선크림</t>
        </is>
      </c>
      <c r="G1959" s="90" t="n"/>
      <c r="K1959" s="128" t="n">
        <v>16087.27272727273</v>
      </c>
    </row>
    <row r="1960" hidden="1" customFormat="1" s="93">
      <c r="B1960" s="127" t="n">
        <v>44057</v>
      </c>
      <c r="C1960" s="93">
        <f>TEXT(B1960,"aaa")</f>
        <v/>
      </c>
      <c r="D1960" s="93" t="inlineStr">
        <is>
          <t>네이버 GFA</t>
        </is>
      </c>
      <c r="E1960" s="93" t="inlineStr">
        <is>
          <t>토너</t>
        </is>
      </c>
      <c r="G1960" s="90" t="n"/>
      <c r="K1960" s="128" t="n">
        <v>188749.0909090909</v>
      </c>
    </row>
    <row r="1961" hidden="1" customFormat="1" s="93">
      <c r="B1961" s="127" t="n">
        <v>44058</v>
      </c>
      <c r="C1961" s="93">
        <f>TEXT(B1961,"aaa")</f>
        <v/>
      </c>
      <c r="D1961" s="93" t="inlineStr">
        <is>
          <t>네이버 쇼핑검색</t>
        </is>
      </c>
      <c r="E1961" s="93" t="inlineStr">
        <is>
          <t>토너</t>
        </is>
      </c>
      <c r="G1961" s="90" t="n"/>
      <c r="K1961" s="128" t="n">
        <v>48139.99999999999</v>
      </c>
    </row>
    <row r="1962" hidden="1" customFormat="1" s="93">
      <c r="B1962" s="127" t="n">
        <v>44059</v>
      </c>
      <c r="C1962" s="93">
        <f>TEXT(B1962,"aaa")</f>
        <v/>
      </c>
      <c r="D1962" s="93" t="inlineStr">
        <is>
          <t>네이버 쇼핑검색</t>
        </is>
      </c>
      <c r="E1962" s="93" t="inlineStr">
        <is>
          <t>토너</t>
        </is>
      </c>
      <c r="G1962" s="90" t="n"/>
      <c r="K1962" s="128" t="n">
        <v>34710</v>
      </c>
    </row>
    <row r="1963" hidden="1" customFormat="1" s="93">
      <c r="B1963" s="127" t="n">
        <v>44060</v>
      </c>
      <c r="C1963" s="93">
        <f>TEXT(B1963,"aaa")</f>
        <v/>
      </c>
      <c r="D1963" s="93" t="inlineStr">
        <is>
          <t>네이버 쇼핑검색</t>
        </is>
      </c>
      <c r="E1963" s="93" t="inlineStr">
        <is>
          <t>토너</t>
        </is>
      </c>
      <c r="G1963" s="90" t="n"/>
      <c r="K1963" s="128" t="n">
        <v>47189.99999999999</v>
      </c>
    </row>
    <row r="1964" hidden="1" customFormat="1" s="93">
      <c r="B1964" s="127" t="n">
        <v>44061</v>
      </c>
      <c r="C1964" s="93">
        <f>TEXT(B1964,"aaa")</f>
        <v/>
      </c>
      <c r="D1964" s="93" t="inlineStr">
        <is>
          <t>네이버 쇼핑검색</t>
        </is>
      </c>
      <c r="E1964" s="93" t="inlineStr">
        <is>
          <t>토너</t>
        </is>
      </c>
      <c r="G1964" s="90" t="n"/>
      <c r="K1964" s="128" t="n">
        <v>46689.99999999999</v>
      </c>
    </row>
    <row r="1965" hidden="1" customFormat="1" s="93">
      <c r="B1965" s="127" t="n">
        <v>44062</v>
      </c>
      <c r="C1965" s="93">
        <f>TEXT(B1965,"aaa")</f>
        <v/>
      </c>
      <c r="D1965" s="93" t="inlineStr">
        <is>
          <t>네이버 쇼핑검색</t>
        </is>
      </c>
      <c r="E1965" s="93" t="inlineStr">
        <is>
          <t>토너</t>
        </is>
      </c>
      <c r="G1965" s="90" t="n"/>
      <c r="K1965" s="128" t="n">
        <v>54669.99999999999</v>
      </c>
    </row>
    <row r="1966" hidden="1" customFormat="1" s="93">
      <c r="B1966" s="127" t="n">
        <v>44063</v>
      </c>
      <c r="C1966" s="93">
        <f>TEXT(B1966,"aaa")</f>
        <v/>
      </c>
      <c r="D1966" s="93" t="inlineStr">
        <is>
          <t>네이버 쇼핑검색</t>
        </is>
      </c>
      <c r="E1966" s="93" t="inlineStr">
        <is>
          <t>토너</t>
        </is>
      </c>
      <c r="G1966" s="90" t="n"/>
      <c r="K1966" s="128" t="n">
        <v>39540</v>
      </c>
    </row>
    <row r="1967" hidden="1" customFormat="1" s="93">
      <c r="B1967" s="127" t="n">
        <v>44057</v>
      </c>
      <c r="C1967" s="93">
        <f>TEXT(B1967,"aaa")</f>
        <v/>
      </c>
      <c r="D1967" s="93" t="inlineStr">
        <is>
          <t>네이버 브랜드검색</t>
        </is>
      </c>
      <c r="E1967" s="93" t="inlineStr">
        <is>
          <t>토너</t>
        </is>
      </c>
      <c r="G1967" s="90" t="n"/>
      <c r="K1967" s="128" t="n">
        <v>50000</v>
      </c>
    </row>
    <row r="1968" hidden="1" customFormat="1" s="93">
      <c r="B1968" s="127" t="n">
        <v>44058</v>
      </c>
      <c r="C1968" s="93">
        <f>TEXT(B1968,"aaa")</f>
        <v/>
      </c>
      <c r="D1968" s="93" t="inlineStr">
        <is>
          <t>네이버 브랜드검색</t>
        </is>
      </c>
      <c r="E1968" s="93" t="inlineStr">
        <is>
          <t>토너</t>
        </is>
      </c>
      <c r="G1968" s="90" t="n"/>
      <c r="K1968" s="128" t="n">
        <v>50000</v>
      </c>
    </row>
    <row r="1969" hidden="1" customFormat="1" s="93">
      <c r="B1969" s="127" t="n">
        <v>44059</v>
      </c>
      <c r="C1969" s="93">
        <f>TEXT(B1969,"aaa")</f>
        <v/>
      </c>
      <c r="D1969" s="93" t="inlineStr">
        <is>
          <t>네이버 브랜드검색</t>
        </is>
      </c>
      <c r="E1969" s="93" t="inlineStr">
        <is>
          <t>토너</t>
        </is>
      </c>
      <c r="G1969" s="90" t="n"/>
      <c r="K1969" s="128" t="n">
        <v>50000</v>
      </c>
    </row>
    <row r="1970" hidden="1" customFormat="1" s="93">
      <c r="B1970" s="127" t="n">
        <v>44060</v>
      </c>
      <c r="C1970" s="93">
        <f>TEXT(B1970,"aaa")</f>
        <v/>
      </c>
      <c r="D1970" s="93" t="inlineStr">
        <is>
          <t>네이버 브랜드검색</t>
        </is>
      </c>
      <c r="E1970" s="93" t="inlineStr">
        <is>
          <t>토너</t>
        </is>
      </c>
      <c r="G1970" s="90" t="n"/>
      <c r="K1970" s="128" t="n">
        <v>50000</v>
      </c>
    </row>
    <row r="1971" hidden="1" customFormat="1" s="93">
      <c r="B1971" s="127" t="n">
        <v>44061</v>
      </c>
      <c r="C1971" s="93">
        <f>TEXT(B1971,"aaa")</f>
        <v/>
      </c>
      <c r="D1971" s="93" t="inlineStr">
        <is>
          <t>네이버 브랜드검색</t>
        </is>
      </c>
      <c r="E1971" s="93" t="inlineStr">
        <is>
          <t>토너</t>
        </is>
      </c>
      <c r="G1971" s="90" t="n"/>
      <c r="K1971" s="128" t="n">
        <v>50000</v>
      </c>
    </row>
    <row r="1972" hidden="1" customFormat="1" s="93">
      <c r="B1972" s="127" t="n">
        <v>44062</v>
      </c>
      <c r="C1972" s="93">
        <f>TEXT(B1972,"aaa")</f>
        <v/>
      </c>
      <c r="D1972" s="93" t="inlineStr">
        <is>
          <t>네이버 브랜드검색</t>
        </is>
      </c>
      <c r="E1972" s="93" t="inlineStr">
        <is>
          <t>토너</t>
        </is>
      </c>
      <c r="G1972" s="90" t="n"/>
      <c r="K1972" s="128" t="n">
        <v>50000</v>
      </c>
    </row>
    <row r="1973" hidden="1" customFormat="1" s="93">
      <c r="B1973" s="127" t="n">
        <v>44063</v>
      </c>
      <c r="C1973" s="93">
        <f>TEXT(B1973,"aaa")</f>
        <v/>
      </c>
      <c r="D1973" s="93" t="inlineStr">
        <is>
          <t>네이버 브랜드검색</t>
        </is>
      </c>
      <c r="E1973" s="93" t="inlineStr">
        <is>
          <t>토너</t>
        </is>
      </c>
      <c r="G1973" s="90" t="n"/>
      <c r="K1973" s="128" t="n">
        <v>50000</v>
      </c>
    </row>
    <row r="1974" hidden="1" customFormat="1" s="93">
      <c r="B1974" s="127" t="n">
        <v>44057</v>
      </c>
      <c r="C1974" s="93">
        <f>TEXT(B1974,"aaa")</f>
        <v/>
      </c>
      <c r="D1974" s="93" t="inlineStr">
        <is>
          <t>유튜브 디스커버리(이미지)</t>
        </is>
      </c>
      <c r="E1974" s="93" t="inlineStr">
        <is>
          <t>토너</t>
        </is>
      </c>
      <c r="G1974" s="90" t="n"/>
      <c r="K1974" s="128" t="n">
        <v>44919</v>
      </c>
    </row>
    <row r="1975" hidden="1" customFormat="1" s="93">
      <c r="B1975" s="127" t="n">
        <v>44062</v>
      </c>
      <c r="C1975" s="93">
        <f>TEXT(B1975,"aaa")</f>
        <v/>
      </c>
      <c r="D1975" s="93" t="inlineStr">
        <is>
          <t>카카오톡 메시지</t>
        </is>
      </c>
      <c r="E1975" s="93" t="inlineStr">
        <is>
          <t>토너</t>
        </is>
      </c>
      <c r="G1975" s="90" t="n"/>
      <c r="K1975" s="128" t="n">
        <v>5478</v>
      </c>
    </row>
    <row r="1976" hidden="1" customFormat="1" s="93">
      <c r="B1976" s="127" t="n">
        <v>44062</v>
      </c>
      <c r="C1976" s="93">
        <f>TEXT(B1976,"aaa")</f>
        <v/>
      </c>
      <c r="D1976" s="93" t="inlineStr">
        <is>
          <t>문자대표</t>
        </is>
      </c>
      <c r="E1976" s="93" t="inlineStr">
        <is>
          <t>토너</t>
        </is>
      </c>
      <c r="G1976" s="90" t="n"/>
      <c r="K1976" s="128" t="n">
        <v>8070</v>
      </c>
    </row>
    <row r="1977" hidden="1" customFormat="1" s="93">
      <c r="B1977" s="127" t="n">
        <v>44066</v>
      </c>
      <c r="C1977" s="93">
        <f>TEXT(B1977,"aaa")</f>
        <v/>
      </c>
      <c r="D1977" s="93" t="inlineStr">
        <is>
          <t>페이스북/인스타그램</t>
        </is>
      </c>
      <c r="E1977" s="93" t="inlineStr">
        <is>
          <t>토너</t>
        </is>
      </c>
      <c r="G1977" s="90" t="n"/>
      <c r="K1977" s="128" t="n">
        <v>150097</v>
      </c>
    </row>
    <row r="1978" hidden="1" customFormat="1" s="93">
      <c r="B1978" s="127" t="n">
        <v>44067</v>
      </c>
      <c r="C1978" s="93">
        <f>TEXT(B1978,"aaa")</f>
        <v/>
      </c>
      <c r="D1978" s="93" t="inlineStr">
        <is>
          <t>페이스북/인스타그램</t>
        </is>
      </c>
      <c r="E1978" s="93" t="inlineStr">
        <is>
          <t>토너</t>
        </is>
      </c>
      <c r="G1978" s="90" t="n"/>
      <c r="K1978" s="128" t="n">
        <v>263174</v>
      </c>
    </row>
    <row r="1979" hidden="1" customFormat="1" s="93">
      <c r="B1979" s="127" t="n">
        <v>44068</v>
      </c>
      <c r="C1979" s="93">
        <f>TEXT(B1979,"aaa")</f>
        <v/>
      </c>
      <c r="D1979" s="93" t="inlineStr">
        <is>
          <t>페이스북/인스타그램</t>
        </is>
      </c>
      <c r="E1979" s="93" t="inlineStr">
        <is>
          <t>토너</t>
        </is>
      </c>
      <c r="G1979" s="90" t="n"/>
      <c r="K1979" s="128" t="n">
        <v>347976</v>
      </c>
    </row>
    <row r="1980" hidden="1" customFormat="1" s="93">
      <c r="B1980" s="127" t="n">
        <v>44069</v>
      </c>
      <c r="C1980" s="93">
        <f>TEXT(B1980,"aaa")</f>
        <v/>
      </c>
      <c r="D1980" s="93" t="inlineStr">
        <is>
          <t>페이스북/인스타그램</t>
        </is>
      </c>
      <c r="E1980" s="93" t="inlineStr">
        <is>
          <t>토너</t>
        </is>
      </c>
      <c r="G1980" s="90" t="n"/>
      <c r="K1980" s="128" t="n">
        <v>185499</v>
      </c>
    </row>
    <row r="1981" hidden="1" customFormat="1" s="93">
      <c r="B1981" s="127" t="n">
        <v>44070</v>
      </c>
      <c r="C1981" s="93">
        <f>TEXT(B1981,"aaa")</f>
        <v/>
      </c>
      <c r="D1981" s="93" t="inlineStr">
        <is>
          <t>페이스북/인스타그램</t>
        </is>
      </c>
      <c r="E1981" s="93" t="inlineStr">
        <is>
          <t>토너</t>
        </is>
      </c>
      <c r="G1981" s="90" t="n"/>
      <c r="K1981" s="128" t="n">
        <v>266513</v>
      </c>
    </row>
    <row r="1982" hidden="1" customFormat="1" s="93">
      <c r="B1982" s="127" t="n">
        <v>44071</v>
      </c>
      <c r="C1982" s="93">
        <f>TEXT(B1982,"aaa")</f>
        <v/>
      </c>
      <c r="D1982" s="93" t="inlineStr">
        <is>
          <t>페이스북/인스타그램</t>
        </is>
      </c>
      <c r="E1982" s="93" t="inlineStr">
        <is>
          <t>토너</t>
        </is>
      </c>
      <c r="G1982" s="90" t="n"/>
      <c r="K1982" s="128" t="n">
        <v>221180</v>
      </c>
    </row>
    <row r="1983" hidden="1" customFormat="1" s="93">
      <c r="B1983" s="127" t="n">
        <v>44072</v>
      </c>
      <c r="C1983" s="93">
        <f>TEXT(B1983,"aaa")</f>
        <v/>
      </c>
      <c r="D1983" s="93" t="inlineStr">
        <is>
          <t>페이스북/인스타그램</t>
        </is>
      </c>
      <c r="E1983" s="93" t="inlineStr">
        <is>
          <t>토너</t>
        </is>
      </c>
      <c r="G1983" s="90" t="n"/>
      <c r="K1983" s="128" t="n">
        <v>106388</v>
      </c>
    </row>
    <row r="1984" hidden="1" customFormat="1" s="93">
      <c r="B1984" s="127" t="n">
        <v>44073</v>
      </c>
      <c r="C1984" s="93">
        <f>TEXT(B1984,"aaa")</f>
        <v/>
      </c>
      <c r="D1984" s="93" t="inlineStr">
        <is>
          <t>페이스북/인스타그램</t>
        </is>
      </c>
      <c r="E1984" s="93" t="inlineStr">
        <is>
          <t>토너</t>
        </is>
      </c>
      <c r="G1984" s="90" t="n"/>
      <c r="K1984" s="128" t="n">
        <v>146130</v>
      </c>
    </row>
    <row r="1985" hidden="1" customFormat="1" s="93">
      <c r="B1985" s="127" t="n">
        <v>44074</v>
      </c>
      <c r="C1985" s="93">
        <f>TEXT(B1985,"aaa")</f>
        <v/>
      </c>
      <c r="D1985" s="93" t="inlineStr">
        <is>
          <t>페이스북/인스타그램</t>
        </is>
      </c>
      <c r="E1985" s="93" t="inlineStr">
        <is>
          <t>토너</t>
        </is>
      </c>
      <c r="G1985" s="90" t="n"/>
      <c r="K1985" s="128" t="n">
        <v>225894</v>
      </c>
    </row>
    <row r="1986" hidden="1" customFormat="1" s="93">
      <c r="B1986" s="127" t="n">
        <v>44075</v>
      </c>
      <c r="C1986" s="93">
        <f>TEXT(B1986,"aaa")</f>
        <v/>
      </c>
      <c r="D1986" s="93" t="inlineStr">
        <is>
          <t>페이스북/인스타그램</t>
        </is>
      </c>
      <c r="E1986" s="93" t="inlineStr">
        <is>
          <t>토너</t>
        </is>
      </c>
      <c r="G1986" s="90" t="n"/>
      <c r="K1986" s="128" t="n">
        <v>276037</v>
      </c>
    </row>
    <row r="1987" hidden="1" customFormat="1" s="93">
      <c r="B1987" s="127" t="n">
        <v>44076</v>
      </c>
      <c r="C1987" s="93">
        <f>TEXT(B1987,"aaa")</f>
        <v/>
      </c>
      <c r="D1987" s="93" t="inlineStr">
        <is>
          <t>페이스북/인스타그램</t>
        </is>
      </c>
      <c r="E1987" s="93" t="inlineStr">
        <is>
          <t>토너</t>
        </is>
      </c>
      <c r="G1987" s="90" t="n"/>
      <c r="K1987" s="128" t="n">
        <v>273861</v>
      </c>
    </row>
    <row r="1988" hidden="1" customFormat="1" s="93">
      <c r="B1988" s="127" t="n">
        <v>44074</v>
      </c>
      <c r="C1988" s="93">
        <f>TEXT(B1988,"aaa")</f>
        <v/>
      </c>
      <c r="D1988" s="93" t="inlineStr">
        <is>
          <t>페이스북/인스타그램</t>
        </is>
      </c>
      <c r="E1988" s="93" t="inlineStr">
        <is>
          <t>앰플</t>
        </is>
      </c>
      <c r="G1988" s="90" t="n"/>
      <c r="K1988" s="128" t="n">
        <v>19610</v>
      </c>
    </row>
    <row r="1989" hidden="1" customFormat="1" s="93">
      <c r="B1989" s="127" t="n">
        <v>44075</v>
      </c>
      <c r="C1989" s="93">
        <f>TEXT(B1989,"aaa")</f>
        <v/>
      </c>
      <c r="D1989" s="93" t="inlineStr">
        <is>
          <t>페이스북/인스타그램</t>
        </is>
      </c>
      <c r="E1989" s="93" t="inlineStr">
        <is>
          <t>앰플</t>
        </is>
      </c>
      <c r="G1989" s="90" t="n"/>
      <c r="K1989" s="128" t="n">
        <v>246783</v>
      </c>
    </row>
    <row r="1990" hidden="1" customFormat="1" s="93">
      <c r="B1990" s="127" t="n">
        <v>44076</v>
      </c>
      <c r="C1990" s="93">
        <f>TEXT(B1990,"aaa")</f>
        <v/>
      </c>
      <c r="D1990" s="93" t="inlineStr">
        <is>
          <t>페이스북/인스타그램</t>
        </is>
      </c>
      <c r="E1990" s="93" t="inlineStr">
        <is>
          <t>앰플</t>
        </is>
      </c>
      <c r="G1990" s="90" t="n"/>
      <c r="K1990" s="128" t="n">
        <v>185504</v>
      </c>
    </row>
    <row r="1991" hidden="1" customFormat="1" s="93">
      <c r="B1991" s="127" t="n">
        <v>44067</v>
      </c>
      <c r="C1991" s="93">
        <f>TEXT(B1991,"aaa")</f>
        <v/>
      </c>
      <c r="D1991" s="93" t="inlineStr">
        <is>
          <t>네이버 GFA</t>
        </is>
      </c>
      <c r="E1991" s="93" t="inlineStr">
        <is>
          <t>토너</t>
        </is>
      </c>
      <c r="G1991" s="90" t="n"/>
      <c r="K1991" s="128" t="n">
        <v>357111.8181818182</v>
      </c>
    </row>
    <row r="1992" hidden="1" customFormat="1" s="93">
      <c r="B1992" s="127" t="n">
        <v>44068</v>
      </c>
      <c r="C1992" s="93">
        <f>TEXT(B1992,"aaa")</f>
        <v/>
      </c>
      <c r="D1992" s="93" t="inlineStr">
        <is>
          <t>네이버 GFA</t>
        </is>
      </c>
      <c r="E1992" s="93" t="inlineStr">
        <is>
          <t>토너</t>
        </is>
      </c>
      <c r="G1992" s="90" t="n"/>
      <c r="K1992" s="128" t="n">
        <v>412806.3636363636</v>
      </c>
    </row>
    <row r="1993" hidden="1" customFormat="1" s="93">
      <c r="B1993" s="127" t="n">
        <v>44069</v>
      </c>
      <c r="C1993" s="93">
        <f>TEXT(B1993,"aaa")</f>
        <v/>
      </c>
      <c r="D1993" s="93" t="inlineStr">
        <is>
          <t>네이버 GFA</t>
        </is>
      </c>
      <c r="E1993" s="93" t="inlineStr">
        <is>
          <t>토너</t>
        </is>
      </c>
      <c r="G1993" s="90" t="n"/>
      <c r="K1993" s="128" t="n">
        <v>370464.5454545454</v>
      </c>
    </row>
    <row r="1994" hidden="1" customFormat="1" s="93">
      <c r="B1994" s="127" t="n">
        <v>44070</v>
      </c>
      <c r="C1994" s="93">
        <f>TEXT(B1994,"aaa")</f>
        <v/>
      </c>
      <c r="D1994" s="93" t="inlineStr">
        <is>
          <t>네이버 GFA</t>
        </is>
      </c>
      <c r="E1994" s="93" t="inlineStr">
        <is>
          <t>토너</t>
        </is>
      </c>
      <c r="G1994" s="90" t="n"/>
      <c r="K1994" s="128" t="n">
        <v>440808.1818181818</v>
      </c>
    </row>
    <row r="1995" hidden="1" customFormat="1" s="93">
      <c r="B1995" s="127" t="n">
        <v>44071</v>
      </c>
      <c r="C1995" s="93">
        <f>TEXT(B1995,"aaa")</f>
        <v/>
      </c>
      <c r="D1995" s="93" t="inlineStr">
        <is>
          <t>네이버 GFA</t>
        </is>
      </c>
      <c r="E1995" s="93" t="inlineStr">
        <is>
          <t>토너</t>
        </is>
      </c>
      <c r="G1995" s="90" t="n"/>
      <c r="K1995" s="128" t="n">
        <v>310808.1818181818</v>
      </c>
    </row>
    <row r="1996" hidden="1" customFormat="1" s="93">
      <c r="B1996" s="127" t="n">
        <v>44072</v>
      </c>
      <c r="C1996" s="93">
        <f>TEXT(B1996,"aaa")</f>
        <v/>
      </c>
      <c r="D1996" s="93" t="inlineStr">
        <is>
          <t>네이버 GFA</t>
        </is>
      </c>
      <c r="E1996" s="93" t="inlineStr">
        <is>
          <t>토너</t>
        </is>
      </c>
      <c r="G1996" s="90" t="n"/>
      <c r="K1996" s="128" t="n">
        <v>158205.4545454545</v>
      </c>
    </row>
    <row r="1997" hidden="1" customFormat="1" s="93">
      <c r="B1997" s="127" t="n">
        <v>44073</v>
      </c>
      <c r="C1997" s="93">
        <f>TEXT(B1997,"aaa")</f>
        <v/>
      </c>
      <c r="D1997" s="93" t="inlineStr">
        <is>
          <t>네이버 GFA</t>
        </is>
      </c>
      <c r="E1997" s="93" t="inlineStr">
        <is>
          <t>토너</t>
        </is>
      </c>
      <c r="G1997" s="90" t="n"/>
      <c r="K1997" s="128" t="n">
        <v>158178.1818181818</v>
      </c>
    </row>
    <row r="1998" hidden="1" customFormat="1" s="93">
      <c r="B1998" s="127" t="n">
        <v>44074</v>
      </c>
      <c r="C1998" s="93">
        <f>TEXT(B1998,"aaa")</f>
        <v/>
      </c>
      <c r="D1998" s="93" t="inlineStr">
        <is>
          <t>네이버 GFA</t>
        </is>
      </c>
      <c r="E1998" s="93" t="inlineStr">
        <is>
          <t>토너</t>
        </is>
      </c>
      <c r="G1998" s="90" t="n"/>
      <c r="K1998" s="128" t="n">
        <v>227434.5454545454</v>
      </c>
    </row>
    <row r="1999" hidden="1" customFormat="1" s="93">
      <c r="B1999" s="127" t="n">
        <v>44075</v>
      </c>
      <c r="C1999" s="93">
        <f>TEXT(B1999,"aaa")</f>
        <v/>
      </c>
      <c r="D1999" s="93" t="inlineStr">
        <is>
          <t>네이버 GFA</t>
        </is>
      </c>
      <c r="E1999" s="93" t="inlineStr">
        <is>
          <t>토너</t>
        </is>
      </c>
      <c r="G1999" s="90" t="n"/>
      <c r="K1999" s="128" t="n">
        <v>223165.4545454545</v>
      </c>
    </row>
    <row r="2000" hidden="1" customFormat="1" s="93">
      <c r="B2000" s="127" t="n">
        <v>44076</v>
      </c>
      <c r="C2000" s="93">
        <f>TEXT(B2000,"aaa")</f>
        <v/>
      </c>
      <c r="D2000" s="93" t="inlineStr">
        <is>
          <t>네이버 GFA</t>
        </is>
      </c>
      <c r="E2000" s="93" t="inlineStr">
        <is>
          <t>토너</t>
        </is>
      </c>
      <c r="G2000" s="90" t="n"/>
      <c r="K2000" s="128" t="n">
        <v>425641.8181818182</v>
      </c>
    </row>
    <row r="2001" hidden="1" customFormat="1" s="93">
      <c r="B2001" s="127" t="n">
        <v>44067</v>
      </c>
      <c r="C2001" s="93">
        <f>TEXT(B2001,"aaa")</f>
        <v/>
      </c>
      <c r="D2001" s="93" t="inlineStr">
        <is>
          <t>네이버 GFA</t>
        </is>
      </c>
      <c r="E2001" s="93" t="inlineStr">
        <is>
          <t>선크림</t>
        </is>
      </c>
      <c r="G2001" s="90" t="n"/>
      <c r="K2001" s="128" t="n">
        <v>68737.27272727272</v>
      </c>
    </row>
    <row r="2002" hidden="1" customFormat="1" s="93">
      <c r="B2002" s="127" t="n">
        <v>44068</v>
      </c>
      <c r="C2002" s="93">
        <f>TEXT(B2002,"aaa")</f>
        <v/>
      </c>
      <c r="D2002" s="93" t="inlineStr">
        <is>
          <t>네이버 GFA</t>
        </is>
      </c>
      <c r="E2002" s="93" t="inlineStr">
        <is>
          <t>선크림</t>
        </is>
      </c>
      <c r="G2002" s="90" t="n"/>
      <c r="K2002" s="128" t="n">
        <v>26470.90909090909</v>
      </c>
    </row>
    <row r="2003" hidden="1" customFormat="1" s="93">
      <c r="B2003" s="127" t="n">
        <v>44069</v>
      </c>
      <c r="C2003" s="93">
        <f>TEXT(B2003,"aaa")</f>
        <v/>
      </c>
      <c r="D2003" s="93" t="inlineStr">
        <is>
          <t>네이버 GFA</t>
        </is>
      </c>
      <c r="E2003" s="93" t="inlineStr">
        <is>
          <t>선크림</t>
        </is>
      </c>
      <c r="G2003" s="90" t="n"/>
      <c r="K2003" s="128" t="n">
        <v>17612.72727272727</v>
      </c>
    </row>
    <row r="2004" hidden="1" customFormat="1" s="93">
      <c r="B2004" s="127" t="n">
        <v>44070</v>
      </c>
      <c r="C2004" s="93">
        <f>TEXT(B2004,"aaa")</f>
        <v/>
      </c>
      <c r="D2004" s="93" t="inlineStr">
        <is>
          <t>네이버 GFA</t>
        </is>
      </c>
      <c r="E2004" s="93" t="inlineStr">
        <is>
          <t>선크림</t>
        </is>
      </c>
      <c r="G2004" s="90" t="n"/>
      <c r="K2004" s="128" t="n">
        <v>35782.72727272727</v>
      </c>
    </row>
    <row r="2005" hidden="1" customFormat="1" s="93">
      <c r="B2005" s="127" t="n">
        <v>44071</v>
      </c>
      <c r="C2005" s="93">
        <f>TEXT(B2005,"aaa")</f>
        <v/>
      </c>
      <c r="D2005" s="93" t="inlineStr">
        <is>
          <t>네이버 GFA</t>
        </is>
      </c>
      <c r="E2005" s="93" t="inlineStr">
        <is>
          <t>선크림</t>
        </is>
      </c>
      <c r="G2005" s="90" t="n"/>
      <c r="K2005" s="128" t="n">
        <v>30262.72727272727</v>
      </c>
    </row>
    <row r="2006" hidden="1" customFormat="1" s="93">
      <c r="B2006" s="127" t="n">
        <v>44072</v>
      </c>
      <c r="C2006" s="93">
        <f>TEXT(B2006,"aaa")</f>
        <v/>
      </c>
      <c r="D2006" s="93" t="inlineStr">
        <is>
          <t>네이버 GFA</t>
        </is>
      </c>
      <c r="E2006" s="93" t="inlineStr">
        <is>
          <t>선크림</t>
        </is>
      </c>
      <c r="G2006" s="90" t="n"/>
      <c r="K2006" s="128" t="n">
        <v>34480</v>
      </c>
    </row>
    <row r="2007" hidden="1" customFormat="1" s="93">
      <c r="B2007" s="127" t="n">
        <v>44073</v>
      </c>
      <c r="C2007" s="93">
        <f>TEXT(B2007,"aaa")</f>
        <v/>
      </c>
      <c r="D2007" s="93" t="inlineStr">
        <is>
          <t>네이버 GFA</t>
        </is>
      </c>
      <c r="E2007" s="93" t="inlineStr">
        <is>
          <t>선크림</t>
        </is>
      </c>
      <c r="G2007" s="90" t="n"/>
      <c r="K2007" s="128" t="n">
        <v>32842.72727272727</v>
      </c>
    </row>
    <row r="2008" hidden="1" customFormat="1" s="93">
      <c r="B2008" s="127" t="n">
        <v>44074</v>
      </c>
      <c r="C2008" s="93">
        <f>TEXT(B2008,"aaa")</f>
        <v/>
      </c>
      <c r="D2008" s="93" t="inlineStr">
        <is>
          <t>네이버 GFA</t>
        </is>
      </c>
      <c r="E2008" s="93" t="inlineStr">
        <is>
          <t>선크림</t>
        </is>
      </c>
      <c r="G2008" s="90" t="n"/>
      <c r="K2008" s="128" t="n">
        <v>28893.63636363636</v>
      </c>
    </row>
    <row r="2009" hidden="1" customFormat="1" s="93">
      <c r="B2009" s="127" t="n">
        <v>44075</v>
      </c>
      <c r="C2009" s="93">
        <f>TEXT(B2009,"aaa")</f>
        <v/>
      </c>
      <c r="D2009" s="93" t="inlineStr">
        <is>
          <t>네이버 GFA</t>
        </is>
      </c>
      <c r="E2009" s="93" t="inlineStr">
        <is>
          <t>선크림</t>
        </is>
      </c>
      <c r="G2009" s="90" t="n"/>
      <c r="K2009" s="128" t="n">
        <v>34178.18181818182</v>
      </c>
    </row>
    <row r="2010" hidden="1" customFormat="1" s="93">
      <c r="B2010" s="127" t="n">
        <v>44076</v>
      </c>
      <c r="C2010" s="93">
        <f>TEXT(B2010,"aaa")</f>
        <v/>
      </c>
      <c r="D2010" s="93" t="inlineStr">
        <is>
          <t>네이버 GFA</t>
        </is>
      </c>
      <c r="E2010" s="93" t="inlineStr">
        <is>
          <t>선크림</t>
        </is>
      </c>
      <c r="G2010" s="90" t="n"/>
      <c r="K2010" s="128" t="n">
        <v>63110.90909090909</v>
      </c>
    </row>
    <row r="2011" hidden="1" customFormat="1" s="93">
      <c r="B2011" s="127" t="n">
        <v>44063</v>
      </c>
      <c r="C2011" s="93">
        <f>TEXT(B2011,"aaa")</f>
        <v/>
      </c>
      <c r="D2011" s="93" t="inlineStr">
        <is>
          <t>네이버 쇼핑검색</t>
        </is>
      </c>
      <c r="E2011" s="93" t="inlineStr">
        <is>
          <t>토너</t>
        </is>
      </c>
      <c r="G2011" s="90" t="n"/>
      <c r="K2011" s="128" t="n">
        <v>39570</v>
      </c>
    </row>
    <row r="2012" hidden="1" customFormat="1" s="93">
      <c r="B2012" s="127" t="n">
        <v>44064</v>
      </c>
      <c r="C2012" s="93">
        <f>TEXT(B2012,"aaa")</f>
        <v/>
      </c>
      <c r="D2012" s="93" t="inlineStr">
        <is>
          <t>네이버 쇼핑검색</t>
        </is>
      </c>
      <c r="E2012" s="93" t="inlineStr">
        <is>
          <t>토너</t>
        </is>
      </c>
      <c r="G2012" s="90" t="n"/>
      <c r="K2012" s="128" t="n">
        <v>32760</v>
      </c>
    </row>
    <row r="2013" hidden="1" customFormat="1" s="93">
      <c r="B2013" s="127" t="n">
        <v>44065</v>
      </c>
      <c r="C2013" s="93">
        <f>TEXT(B2013,"aaa")</f>
        <v/>
      </c>
      <c r="D2013" s="93" t="inlineStr">
        <is>
          <t>네이버 쇼핑검색</t>
        </is>
      </c>
      <c r="E2013" s="93" t="inlineStr">
        <is>
          <t>토너</t>
        </is>
      </c>
      <c r="G2013" s="90" t="n"/>
      <c r="K2013" s="128" t="n">
        <v>33820</v>
      </c>
    </row>
    <row r="2014" hidden="1" customFormat="1" s="93">
      <c r="B2014" s="127" t="n">
        <v>44066</v>
      </c>
      <c r="C2014" s="93">
        <f>TEXT(B2014,"aaa")</f>
        <v/>
      </c>
      <c r="D2014" s="93" t="inlineStr">
        <is>
          <t>네이버 쇼핑검색</t>
        </is>
      </c>
      <c r="E2014" s="93" t="inlineStr">
        <is>
          <t>토너</t>
        </is>
      </c>
      <c r="G2014" s="90" t="n"/>
      <c r="K2014" s="128" t="n">
        <v>43310</v>
      </c>
    </row>
    <row r="2015" hidden="1" customFormat="1" s="93">
      <c r="B2015" s="127" t="n">
        <v>44067</v>
      </c>
      <c r="C2015" s="93">
        <f>TEXT(B2015,"aaa")</f>
        <v/>
      </c>
      <c r="D2015" s="93" t="inlineStr">
        <is>
          <t>네이버 쇼핑검색</t>
        </is>
      </c>
      <c r="E2015" s="93" t="inlineStr">
        <is>
          <t>토너</t>
        </is>
      </c>
      <c r="G2015" s="90" t="n"/>
      <c r="K2015" s="128" t="n">
        <v>51589.99999999999</v>
      </c>
    </row>
    <row r="2016" hidden="1" customFormat="1" s="93">
      <c r="B2016" s="127" t="n">
        <v>44068</v>
      </c>
      <c r="C2016" s="93">
        <f>TEXT(B2016,"aaa")</f>
        <v/>
      </c>
      <c r="D2016" s="93" t="inlineStr">
        <is>
          <t>네이버 쇼핑검색</t>
        </is>
      </c>
      <c r="E2016" s="93" t="inlineStr">
        <is>
          <t>토너</t>
        </is>
      </c>
      <c r="G2016" s="90" t="n"/>
      <c r="K2016" s="128" t="n">
        <v>54609.99999999999</v>
      </c>
    </row>
    <row r="2017" hidden="1" customFormat="1" s="93">
      <c r="B2017" s="127" t="n">
        <v>44069</v>
      </c>
      <c r="C2017" s="93">
        <f>TEXT(B2017,"aaa")</f>
        <v/>
      </c>
      <c r="D2017" s="93" t="inlineStr">
        <is>
          <t>네이버 쇼핑검색</t>
        </is>
      </c>
      <c r="E2017" s="93" t="inlineStr">
        <is>
          <t>토너</t>
        </is>
      </c>
      <c r="G2017" s="90" t="n"/>
      <c r="K2017" s="128" t="n">
        <v>47649.99999999999</v>
      </c>
    </row>
    <row r="2018" hidden="1" customFormat="1" s="93">
      <c r="B2018" s="127" t="n">
        <v>44070</v>
      </c>
      <c r="C2018" s="93">
        <f>TEXT(B2018,"aaa")</f>
        <v/>
      </c>
      <c r="D2018" s="93" t="inlineStr">
        <is>
          <t>네이버 쇼핑검색</t>
        </is>
      </c>
      <c r="E2018" s="93" t="inlineStr">
        <is>
          <t>토너</t>
        </is>
      </c>
      <c r="G2018" s="90" t="n"/>
      <c r="K2018" s="128" t="n">
        <v>48399.99999999999</v>
      </c>
    </row>
    <row r="2019" hidden="1" customFormat="1" s="93">
      <c r="B2019" s="127" t="n">
        <v>44071</v>
      </c>
      <c r="C2019" s="93">
        <f>TEXT(B2019,"aaa")</f>
        <v/>
      </c>
      <c r="D2019" s="93" t="inlineStr">
        <is>
          <t>네이버 쇼핑검색</t>
        </is>
      </c>
      <c r="E2019" s="93" t="inlineStr">
        <is>
          <t>토너</t>
        </is>
      </c>
      <c r="G2019" s="90" t="n"/>
      <c r="K2019" s="128" t="n">
        <v>37770</v>
      </c>
    </row>
    <row r="2020" hidden="1" customFormat="1" s="93">
      <c r="B2020" s="127" t="n">
        <v>44072</v>
      </c>
      <c r="C2020" s="93">
        <f>TEXT(B2020,"aaa")</f>
        <v/>
      </c>
      <c r="D2020" s="93" t="inlineStr">
        <is>
          <t>네이버 쇼핑검색</t>
        </is>
      </c>
      <c r="E2020" s="93" t="inlineStr">
        <is>
          <t>토너</t>
        </is>
      </c>
      <c r="G2020" s="90" t="n"/>
      <c r="K2020" s="128" t="n">
        <v>34740</v>
      </c>
    </row>
    <row r="2021" hidden="1" customFormat="1" s="93">
      <c r="B2021" s="127" t="n">
        <v>44073</v>
      </c>
      <c r="C2021" s="93">
        <f>TEXT(B2021,"aaa")</f>
        <v/>
      </c>
      <c r="D2021" s="93" t="inlineStr">
        <is>
          <t>네이버 쇼핑검색</t>
        </is>
      </c>
      <c r="E2021" s="93" t="inlineStr">
        <is>
          <t>토너</t>
        </is>
      </c>
      <c r="G2021" s="90" t="n"/>
      <c r="K2021" s="128" t="n">
        <v>39880</v>
      </c>
    </row>
    <row r="2022" hidden="1" customFormat="1" s="93">
      <c r="B2022" s="127" t="n">
        <v>44074</v>
      </c>
      <c r="C2022" s="93">
        <f>TEXT(B2022,"aaa")</f>
        <v/>
      </c>
      <c r="D2022" s="93" t="inlineStr">
        <is>
          <t>네이버 쇼핑검색</t>
        </is>
      </c>
      <c r="E2022" s="93" t="inlineStr">
        <is>
          <t>토너</t>
        </is>
      </c>
      <c r="G2022" s="90" t="n"/>
      <c r="K2022" s="128" t="n">
        <v>47229.99999999999</v>
      </c>
    </row>
    <row r="2023" hidden="1" customFormat="1" s="93">
      <c r="B2023" s="127" t="n">
        <v>44075</v>
      </c>
      <c r="C2023" s="93">
        <f>TEXT(B2023,"aaa")</f>
        <v/>
      </c>
      <c r="D2023" s="93" t="inlineStr">
        <is>
          <t>네이버 쇼핑검색</t>
        </is>
      </c>
      <c r="E2023" s="93" t="inlineStr">
        <is>
          <t>토너</t>
        </is>
      </c>
      <c r="G2023" s="90" t="n"/>
      <c r="K2023" s="128" t="n">
        <v>47599.99999999999</v>
      </c>
    </row>
    <row r="2024" hidden="1" customFormat="1" s="93">
      <c r="B2024" s="127" t="n">
        <v>44076</v>
      </c>
      <c r="C2024" s="93">
        <f>TEXT(B2024,"aaa")</f>
        <v/>
      </c>
      <c r="D2024" s="93" t="inlineStr">
        <is>
          <t>네이버 쇼핑검색</t>
        </is>
      </c>
      <c r="E2024" s="93" t="inlineStr">
        <is>
          <t>토너</t>
        </is>
      </c>
      <c r="G2024" s="90" t="n"/>
      <c r="K2024" s="128" t="n">
        <v>38150</v>
      </c>
    </row>
    <row r="2025" hidden="1" customFormat="1" s="93">
      <c r="B2025" s="127" t="n">
        <v>44063</v>
      </c>
      <c r="C2025" s="93">
        <f>TEXT(B2025,"aaa")</f>
        <v/>
      </c>
      <c r="D2025" s="93" t="inlineStr">
        <is>
          <t>네이버 브랜드검색</t>
        </is>
      </c>
      <c r="E2025" s="93" t="inlineStr">
        <is>
          <t>토너</t>
        </is>
      </c>
      <c r="G2025" s="90" t="n"/>
      <c r="K2025" s="128" t="n">
        <v>50000</v>
      </c>
    </row>
    <row r="2026" hidden="1" customFormat="1" s="93">
      <c r="B2026" s="127" t="n">
        <v>44064</v>
      </c>
      <c r="C2026" s="93">
        <f>TEXT(B2026,"aaa")</f>
        <v/>
      </c>
      <c r="D2026" s="93" t="inlineStr">
        <is>
          <t>네이버 브랜드검색</t>
        </is>
      </c>
      <c r="E2026" s="93" t="inlineStr">
        <is>
          <t>토너</t>
        </is>
      </c>
      <c r="G2026" s="90" t="n"/>
      <c r="K2026" s="128" t="n">
        <v>50000</v>
      </c>
    </row>
    <row r="2027" hidden="1" customFormat="1" s="93">
      <c r="B2027" s="127" t="n">
        <v>44065</v>
      </c>
      <c r="C2027" s="93">
        <f>TEXT(B2027,"aaa")</f>
        <v/>
      </c>
      <c r="D2027" s="93" t="inlineStr">
        <is>
          <t>네이버 브랜드검색</t>
        </is>
      </c>
      <c r="E2027" s="93" t="inlineStr">
        <is>
          <t>토너</t>
        </is>
      </c>
      <c r="G2027" s="90" t="n"/>
      <c r="K2027" s="128" t="n">
        <v>50000</v>
      </c>
    </row>
    <row r="2028" hidden="1" customFormat="1" s="93">
      <c r="B2028" s="127" t="n">
        <v>44066</v>
      </c>
      <c r="C2028" s="93">
        <f>TEXT(B2028,"aaa")</f>
        <v/>
      </c>
      <c r="D2028" s="93" t="inlineStr">
        <is>
          <t>네이버 브랜드검색</t>
        </is>
      </c>
      <c r="E2028" s="93" t="inlineStr">
        <is>
          <t>토너</t>
        </is>
      </c>
      <c r="G2028" s="90" t="n"/>
      <c r="K2028" s="128" t="n">
        <v>50000</v>
      </c>
    </row>
    <row r="2029" hidden="1" customFormat="1" s="93">
      <c r="B2029" s="127" t="n">
        <v>44067</v>
      </c>
      <c r="C2029" s="93">
        <f>TEXT(B2029,"aaa")</f>
        <v/>
      </c>
      <c r="D2029" s="93" t="inlineStr">
        <is>
          <t>네이버 브랜드검색</t>
        </is>
      </c>
      <c r="E2029" s="93" t="inlineStr">
        <is>
          <t>토너</t>
        </is>
      </c>
      <c r="G2029" s="90" t="n"/>
      <c r="K2029" s="128" t="n">
        <v>50000</v>
      </c>
    </row>
    <row r="2030" hidden="1" customFormat="1" s="93">
      <c r="B2030" s="127" t="n">
        <v>44068</v>
      </c>
      <c r="C2030" s="93">
        <f>TEXT(B2030,"aaa")</f>
        <v/>
      </c>
      <c r="D2030" s="93" t="inlineStr">
        <is>
          <t>네이버 브랜드검색</t>
        </is>
      </c>
      <c r="E2030" s="93" t="inlineStr">
        <is>
          <t>토너</t>
        </is>
      </c>
      <c r="G2030" s="90" t="n"/>
      <c r="K2030" s="128" t="n">
        <v>50000</v>
      </c>
    </row>
    <row r="2031" hidden="1" customFormat="1" s="93">
      <c r="B2031" s="127" t="n">
        <v>44069</v>
      </c>
      <c r="C2031" s="93">
        <f>TEXT(B2031,"aaa")</f>
        <v/>
      </c>
      <c r="D2031" s="93" t="inlineStr">
        <is>
          <t>네이버 브랜드검색</t>
        </is>
      </c>
      <c r="E2031" s="93" t="inlineStr">
        <is>
          <t>토너</t>
        </is>
      </c>
      <c r="G2031" s="90" t="n"/>
      <c r="K2031" s="128" t="n">
        <v>50000</v>
      </c>
    </row>
    <row r="2032" hidden="1" customFormat="1" s="93">
      <c r="B2032" s="127" t="n">
        <v>44070</v>
      </c>
      <c r="C2032" s="93">
        <f>TEXT(B2032,"aaa")</f>
        <v/>
      </c>
      <c r="D2032" s="93" t="inlineStr">
        <is>
          <t>네이버 브랜드검색</t>
        </is>
      </c>
      <c r="E2032" s="93" t="inlineStr">
        <is>
          <t>토너</t>
        </is>
      </c>
      <c r="G2032" s="90" t="n"/>
      <c r="K2032" s="128" t="n">
        <v>50000</v>
      </c>
    </row>
    <row r="2033" hidden="1" customFormat="1" s="93">
      <c r="B2033" s="127" t="n">
        <v>44071</v>
      </c>
      <c r="C2033" s="93">
        <f>TEXT(B2033,"aaa")</f>
        <v/>
      </c>
      <c r="D2033" s="93" t="inlineStr">
        <is>
          <t>네이버 브랜드검색</t>
        </is>
      </c>
      <c r="E2033" s="93" t="inlineStr">
        <is>
          <t>토너</t>
        </is>
      </c>
      <c r="G2033" s="90" t="n"/>
      <c r="K2033" s="128" t="n">
        <v>50000</v>
      </c>
    </row>
    <row r="2034" hidden="1" customFormat="1" s="93">
      <c r="B2034" s="127" t="n">
        <v>44072</v>
      </c>
      <c r="C2034" s="93">
        <f>TEXT(B2034,"aaa")</f>
        <v/>
      </c>
      <c r="D2034" s="93" t="inlineStr">
        <is>
          <t>네이버 브랜드검색</t>
        </is>
      </c>
      <c r="E2034" s="93" t="inlineStr">
        <is>
          <t>토너</t>
        </is>
      </c>
      <c r="G2034" s="90" t="n"/>
      <c r="K2034" s="128" t="n">
        <v>50000</v>
      </c>
    </row>
    <row r="2035" hidden="1" customFormat="1" s="93">
      <c r="B2035" s="127" t="n">
        <v>44073</v>
      </c>
      <c r="C2035" s="93">
        <f>TEXT(B2035,"aaa")</f>
        <v/>
      </c>
      <c r="D2035" s="93" t="inlineStr">
        <is>
          <t>네이버 브랜드검색</t>
        </is>
      </c>
      <c r="E2035" s="93" t="inlineStr">
        <is>
          <t>토너</t>
        </is>
      </c>
      <c r="G2035" s="90" t="n"/>
      <c r="K2035" s="128" t="n">
        <v>50000</v>
      </c>
    </row>
    <row r="2036" hidden="1" customFormat="1" s="93">
      <c r="B2036" s="127" t="n">
        <v>44074</v>
      </c>
      <c r="C2036" s="93">
        <f>TEXT(B2036,"aaa")</f>
        <v/>
      </c>
      <c r="D2036" s="93" t="inlineStr">
        <is>
          <t>네이버 브랜드검색</t>
        </is>
      </c>
      <c r="E2036" s="93" t="inlineStr">
        <is>
          <t>토너</t>
        </is>
      </c>
      <c r="G2036" s="90" t="n"/>
      <c r="K2036" s="128" t="n">
        <v>50000</v>
      </c>
    </row>
    <row r="2037" hidden="1" customFormat="1" s="93">
      <c r="B2037" s="127" t="n">
        <v>44075</v>
      </c>
      <c r="C2037" s="93">
        <f>TEXT(B2037,"aaa")</f>
        <v/>
      </c>
      <c r="D2037" s="93" t="inlineStr">
        <is>
          <t>네이버 브랜드검색</t>
        </is>
      </c>
      <c r="E2037" s="93" t="inlineStr">
        <is>
          <t>토너</t>
        </is>
      </c>
      <c r="G2037" s="90" t="n"/>
      <c r="K2037" s="128" t="n">
        <v>50000</v>
      </c>
    </row>
    <row r="2038" hidden="1" customFormat="1" s="93">
      <c r="B2038" s="127" t="n">
        <v>44076</v>
      </c>
      <c r="C2038" s="93">
        <f>TEXT(B2038,"aaa")</f>
        <v/>
      </c>
      <c r="D2038" s="93" t="inlineStr">
        <is>
          <t>네이버 브랜드검색</t>
        </is>
      </c>
      <c r="E2038" s="93" t="inlineStr">
        <is>
          <t>토너</t>
        </is>
      </c>
      <c r="G2038" s="90" t="n"/>
      <c r="K2038" s="128" t="n">
        <v>50000</v>
      </c>
    </row>
    <row r="2039" hidden="1" customFormat="1" s="93">
      <c r="B2039" s="127" t="n">
        <v>44067</v>
      </c>
      <c r="C2039" s="93">
        <f>TEXT(B2039,"aaa")</f>
        <v/>
      </c>
      <c r="D2039" s="93" t="inlineStr">
        <is>
          <t>유튜브 디스커버리</t>
        </is>
      </c>
      <c r="E2039" s="93" t="inlineStr">
        <is>
          <t>토너</t>
        </is>
      </c>
      <c r="G2039" s="90" t="n"/>
      <c r="K2039" s="128" t="n">
        <v>1052805</v>
      </c>
    </row>
    <row r="2040" hidden="1" customFormat="1" s="93">
      <c r="B2040" s="127" t="n">
        <v>44068</v>
      </c>
      <c r="C2040" s="93">
        <f>TEXT(B2040,"aaa")</f>
        <v/>
      </c>
      <c r="D2040" s="93" t="inlineStr">
        <is>
          <t>유튜브 디스커버리</t>
        </is>
      </c>
      <c r="E2040" s="93" t="inlineStr">
        <is>
          <t>토너</t>
        </is>
      </c>
      <c r="G2040" s="90" t="n"/>
      <c r="K2040" s="128" t="n">
        <v>614892</v>
      </c>
    </row>
    <row r="2041" hidden="1" customFormat="1" s="93">
      <c r="B2041" s="127" t="n">
        <v>44069</v>
      </c>
      <c r="C2041" s="93">
        <f>TEXT(B2041,"aaa")</f>
        <v/>
      </c>
      <c r="D2041" s="93" t="inlineStr">
        <is>
          <t>유튜브 디스커버리</t>
        </is>
      </c>
      <c r="E2041" s="93" t="inlineStr">
        <is>
          <t>토너</t>
        </is>
      </c>
      <c r="G2041" s="90" t="n"/>
      <c r="K2041" s="128" t="n">
        <v>316320</v>
      </c>
    </row>
    <row r="2042" hidden="1" customFormat="1" s="93">
      <c r="B2042" s="127" t="n">
        <v>44070</v>
      </c>
      <c r="C2042" s="93">
        <f>TEXT(B2042,"aaa")</f>
        <v/>
      </c>
      <c r="D2042" s="93" t="inlineStr">
        <is>
          <t>유튜브 디스커버리</t>
        </is>
      </c>
      <c r="E2042" s="93" t="inlineStr">
        <is>
          <t>토너</t>
        </is>
      </c>
      <c r="G2042" s="90" t="n"/>
      <c r="K2042" s="128" t="n">
        <v>233538</v>
      </c>
    </row>
    <row r="2043" hidden="1" customFormat="1" s="93">
      <c r="B2043" s="127" t="n">
        <v>44071</v>
      </c>
      <c r="C2043" s="93">
        <f>TEXT(B2043,"aaa")</f>
        <v/>
      </c>
      <c r="D2043" s="93" t="inlineStr">
        <is>
          <t>유튜브 디스커버리</t>
        </is>
      </c>
      <c r="E2043" s="93" t="inlineStr">
        <is>
          <t>토너</t>
        </is>
      </c>
      <c r="G2043" s="90" t="n"/>
      <c r="K2043" s="128" t="n">
        <v>366135</v>
      </c>
    </row>
    <row r="2044" hidden="1" customFormat="1" s="93">
      <c r="B2044" s="127" t="n">
        <v>44072</v>
      </c>
      <c r="C2044" s="93">
        <f>TEXT(B2044,"aaa")</f>
        <v/>
      </c>
      <c r="D2044" s="93" t="inlineStr">
        <is>
          <t>유튜브 디스커버리</t>
        </is>
      </c>
      <c r="E2044" s="93" t="inlineStr">
        <is>
          <t>토너</t>
        </is>
      </c>
      <c r="G2044" s="90" t="n"/>
      <c r="K2044" s="128" t="n">
        <v>298485</v>
      </c>
    </row>
    <row r="2045" hidden="1" customFormat="1" s="93">
      <c r="B2045" s="127" t="n">
        <v>44073</v>
      </c>
      <c r="C2045" s="93">
        <f>TEXT(B2045,"aaa")</f>
        <v/>
      </c>
      <c r="D2045" s="93" t="inlineStr">
        <is>
          <t>유튜브 디스커버리</t>
        </is>
      </c>
      <c r="E2045" s="93" t="inlineStr">
        <is>
          <t>토너</t>
        </is>
      </c>
      <c r="G2045" s="90" t="n"/>
      <c r="K2045" s="128" t="n">
        <v>219144</v>
      </c>
    </row>
    <row r="2046" hidden="1" customFormat="1" s="93">
      <c r="B2046" s="127" t="n">
        <v>44074</v>
      </c>
      <c r="C2046" s="93">
        <f>TEXT(B2046,"aaa")</f>
        <v/>
      </c>
      <c r="D2046" s="93" t="inlineStr">
        <is>
          <t>유튜브 디스커버리</t>
        </is>
      </c>
      <c r="E2046" s="93" t="inlineStr">
        <is>
          <t>토너</t>
        </is>
      </c>
      <c r="G2046" s="90" t="n"/>
      <c r="K2046" s="128" t="n">
        <v>114132</v>
      </c>
    </row>
    <row r="2047" hidden="1" customFormat="1" s="93">
      <c r="B2047" s="127" t="n">
        <v>44075</v>
      </c>
      <c r="C2047" s="93">
        <f>TEXT(B2047,"aaa")</f>
        <v/>
      </c>
      <c r="D2047" s="93" t="inlineStr">
        <is>
          <t>유튜브 디스커버리</t>
        </is>
      </c>
      <c r="E2047" s="93" t="inlineStr">
        <is>
          <t>토너</t>
        </is>
      </c>
      <c r="G2047" s="90" t="n"/>
      <c r="H2047" s="126" t="n"/>
      <c r="I2047" s="126" t="n"/>
      <c r="K2047" s="128" t="n">
        <v>738334</v>
      </c>
    </row>
    <row r="2048" hidden="1" customFormat="1" s="93">
      <c r="B2048" s="127" t="n">
        <v>44067</v>
      </c>
      <c r="C2048" s="93">
        <f>TEXT(B2048,"aaa")</f>
        <v/>
      </c>
      <c r="D2048" s="93" t="inlineStr">
        <is>
          <t>유튜브 디스커버리(이미지)</t>
        </is>
      </c>
      <c r="E2048" s="93" t="inlineStr">
        <is>
          <t>토너</t>
        </is>
      </c>
      <c r="G2048" s="90" t="n"/>
      <c r="K2048" s="128" t="n">
        <v>350935</v>
      </c>
    </row>
    <row r="2049" hidden="1" customFormat="1" s="93">
      <c r="B2049" s="127" t="n">
        <v>44068</v>
      </c>
      <c r="C2049" s="93">
        <f>TEXT(B2049,"aaa")</f>
        <v/>
      </c>
      <c r="D2049" s="93" t="inlineStr">
        <is>
          <t>유튜브 디스커버리(이미지)</t>
        </is>
      </c>
      <c r="E2049" s="93" t="inlineStr">
        <is>
          <t>토너</t>
        </is>
      </c>
      <c r="G2049" s="90" t="n"/>
      <c r="K2049" s="128" t="n">
        <v>204964</v>
      </c>
    </row>
    <row r="2050" hidden="1" customFormat="1" s="93">
      <c r="B2050" s="127" t="n">
        <v>44069</v>
      </c>
      <c r="C2050" s="93">
        <f>TEXT(B2050,"aaa")</f>
        <v/>
      </c>
      <c r="D2050" s="93" t="inlineStr">
        <is>
          <t>유튜브 디스커버리(이미지)</t>
        </is>
      </c>
      <c r="E2050" s="93" t="inlineStr">
        <is>
          <t>토너</t>
        </is>
      </c>
      <c r="G2050" s="90" t="n"/>
      <c r="K2050" s="128" t="n">
        <v>105440</v>
      </c>
    </row>
    <row r="2051" hidden="1" customFormat="1" s="93">
      <c r="B2051" s="127" t="n">
        <v>44070</v>
      </c>
      <c r="C2051" s="93">
        <f>TEXT(B2051,"aaa")</f>
        <v/>
      </c>
      <c r="D2051" s="93" t="inlineStr">
        <is>
          <t>유튜브 디스커버리(이미지)</t>
        </is>
      </c>
      <c r="E2051" s="93" t="inlineStr">
        <is>
          <t>토너</t>
        </is>
      </c>
      <c r="G2051" s="90" t="n"/>
      <c r="K2051" s="128" t="n">
        <v>77846</v>
      </c>
    </row>
    <row r="2052" hidden="1" customFormat="1" s="93">
      <c r="B2052" s="127" t="n">
        <v>44071</v>
      </c>
      <c r="C2052" s="93">
        <f>TEXT(B2052,"aaa")</f>
        <v/>
      </c>
      <c r="D2052" s="93" t="inlineStr">
        <is>
          <t>유튜브 디스커버리(이미지)</t>
        </is>
      </c>
      <c r="E2052" s="93" t="inlineStr">
        <is>
          <t>토너</t>
        </is>
      </c>
      <c r="G2052" s="90" t="n"/>
      <c r="K2052" s="128" t="n">
        <v>122045</v>
      </c>
    </row>
    <row r="2053" hidden="1" customFormat="1" s="93">
      <c r="B2053" s="127" t="n">
        <v>44072</v>
      </c>
      <c r="C2053" s="93">
        <f>TEXT(B2053,"aaa")</f>
        <v/>
      </c>
      <c r="D2053" s="93" t="inlineStr">
        <is>
          <t>유튜브 디스커버리(이미지)</t>
        </is>
      </c>
      <c r="E2053" s="93" t="inlineStr">
        <is>
          <t>토너</t>
        </is>
      </c>
      <c r="G2053" s="90" t="n"/>
      <c r="K2053" s="128" t="n">
        <v>99495</v>
      </c>
    </row>
    <row r="2054" hidden="1" customFormat="1" s="93">
      <c r="B2054" s="127" t="n">
        <v>44073</v>
      </c>
      <c r="C2054" s="93">
        <f>TEXT(B2054,"aaa")</f>
        <v/>
      </c>
      <c r="D2054" s="93" t="inlineStr">
        <is>
          <t>유튜브 디스커버리(이미지)</t>
        </is>
      </c>
      <c r="E2054" s="93" t="inlineStr">
        <is>
          <t>토너</t>
        </is>
      </c>
      <c r="G2054" s="90" t="n"/>
      <c r="K2054" s="128" t="n">
        <v>73048</v>
      </c>
    </row>
    <row r="2055" hidden="1" customFormat="1" s="93">
      <c r="B2055" s="127" t="n">
        <v>44074</v>
      </c>
      <c r="C2055" s="93">
        <f>TEXT(B2055,"aaa")</f>
        <v/>
      </c>
      <c r="D2055" s="93" t="inlineStr">
        <is>
          <t>유튜브 디스커버리(이미지)</t>
        </is>
      </c>
      <c r="E2055" s="93" t="inlineStr">
        <is>
          <t>토너</t>
        </is>
      </c>
      <c r="G2055" s="90" t="n"/>
      <c r="K2055" s="128" t="n">
        <v>38044</v>
      </c>
    </row>
    <row r="2056" hidden="1" customFormat="1" s="93">
      <c r="B2056" s="127" t="n">
        <v>44075</v>
      </c>
      <c r="C2056" s="93">
        <f>TEXT(B2056,"aaa")</f>
        <v/>
      </c>
      <c r="D2056" s="93" t="inlineStr">
        <is>
          <t>유튜브 디스커버리(이미지)</t>
        </is>
      </c>
      <c r="E2056" s="93" t="inlineStr">
        <is>
          <t>토너</t>
        </is>
      </c>
      <c r="G2056" s="90" t="n"/>
      <c r="K2056" s="128" t="n">
        <v>3151</v>
      </c>
    </row>
    <row r="2057" hidden="1" customFormat="1" s="93">
      <c r="B2057" s="127" t="n">
        <v>44076</v>
      </c>
      <c r="C2057" s="93">
        <f>TEXT(B2057,"aaa")</f>
        <v/>
      </c>
      <c r="D2057" s="93" t="inlineStr">
        <is>
          <t>페이스북/인스타그램</t>
        </is>
      </c>
      <c r="E2057" s="93" t="inlineStr">
        <is>
          <t>토너</t>
        </is>
      </c>
      <c r="G2057" s="90" t="n"/>
      <c r="K2057" s="128" t="n">
        <v>273861</v>
      </c>
    </row>
    <row r="2058" hidden="1" customFormat="1" s="93">
      <c r="B2058" s="127" t="n">
        <v>44077</v>
      </c>
      <c r="C2058" s="93">
        <f>TEXT(B2058,"aaa")</f>
        <v/>
      </c>
      <c r="D2058" s="93" t="inlineStr">
        <is>
          <t>페이스북/인스타그램</t>
        </is>
      </c>
      <c r="E2058" s="93" t="inlineStr">
        <is>
          <t>토너</t>
        </is>
      </c>
      <c r="G2058" s="90" t="n"/>
      <c r="K2058" s="128" t="n">
        <v>275318</v>
      </c>
    </row>
    <row r="2059" hidden="1" customFormat="1" s="93">
      <c r="B2059" s="127" t="n">
        <v>44078</v>
      </c>
      <c r="C2059" s="93">
        <f>TEXT(B2059,"aaa")</f>
        <v/>
      </c>
      <c r="D2059" s="93" t="inlineStr">
        <is>
          <t>페이스북/인스타그램</t>
        </is>
      </c>
      <c r="E2059" s="93" t="inlineStr">
        <is>
          <t>토너</t>
        </is>
      </c>
      <c r="G2059" s="90" t="n"/>
      <c r="K2059" s="128" t="n">
        <v>270296</v>
      </c>
    </row>
    <row r="2060" hidden="1" customFormat="1" s="93">
      <c r="B2060" s="127" t="n">
        <v>44079</v>
      </c>
      <c r="C2060" s="93">
        <f>TEXT(B2060,"aaa")</f>
        <v/>
      </c>
      <c r="D2060" s="93" t="inlineStr">
        <is>
          <t>페이스북/인스타그램</t>
        </is>
      </c>
      <c r="E2060" s="93" t="inlineStr">
        <is>
          <t>토너</t>
        </is>
      </c>
      <c r="G2060" s="90" t="n"/>
      <c r="K2060" s="128" t="n">
        <v>161036</v>
      </c>
    </row>
    <row r="2061" hidden="1" customFormat="1" s="93">
      <c r="B2061" s="127" t="n">
        <v>44080</v>
      </c>
      <c r="C2061" s="93">
        <f>TEXT(B2061,"aaa")</f>
        <v/>
      </c>
      <c r="D2061" s="93" t="inlineStr">
        <is>
          <t>페이스북/인스타그램</t>
        </is>
      </c>
      <c r="E2061" s="93" t="inlineStr">
        <is>
          <t>토너</t>
        </is>
      </c>
      <c r="G2061" s="90" t="n"/>
      <c r="K2061" s="128" t="n">
        <v>213800</v>
      </c>
    </row>
    <row r="2062" hidden="1" customFormat="1" s="93">
      <c r="B2062" s="127" t="n">
        <v>44081</v>
      </c>
      <c r="C2062" s="93">
        <f>TEXT(B2062,"aaa")</f>
        <v/>
      </c>
      <c r="D2062" s="93" t="inlineStr">
        <is>
          <t>페이스북/인스타그램</t>
        </is>
      </c>
      <c r="E2062" s="93" t="inlineStr">
        <is>
          <t>토너</t>
        </is>
      </c>
      <c r="G2062" s="90" t="n"/>
      <c r="K2062" s="128" t="n">
        <v>266242</v>
      </c>
    </row>
    <row r="2063" hidden="1" customFormat="1" s="93">
      <c r="B2063" s="127" t="n">
        <v>44082</v>
      </c>
      <c r="C2063" s="93">
        <f>TEXT(B2063,"aaa")</f>
        <v/>
      </c>
      <c r="D2063" s="93" t="inlineStr">
        <is>
          <t>페이스북/인스타그램</t>
        </is>
      </c>
      <c r="E2063" s="93" t="inlineStr">
        <is>
          <t>토너</t>
        </is>
      </c>
      <c r="G2063" s="90" t="n"/>
      <c r="K2063" s="128" t="n">
        <v>267945</v>
      </c>
    </row>
    <row r="2064" hidden="1" customFormat="1" s="93">
      <c r="B2064" s="127" t="n">
        <v>44083</v>
      </c>
      <c r="C2064" s="93">
        <f>TEXT(B2064,"aaa")</f>
        <v/>
      </c>
      <c r="D2064" s="93" t="inlineStr">
        <is>
          <t>페이스북/인스타그램</t>
        </is>
      </c>
      <c r="E2064" s="93" t="inlineStr">
        <is>
          <t>토너</t>
        </is>
      </c>
      <c r="G2064" s="90" t="n"/>
      <c r="K2064" s="128" t="n">
        <v>279998</v>
      </c>
    </row>
    <row r="2065" hidden="1" customFormat="1" s="93">
      <c r="B2065" s="127" t="n">
        <v>44084</v>
      </c>
      <c r="C2065" s="93">
        <f>TEXT(B2065,"aaa")</f>
        <v/>
      </c>
      <c r="D2065" s="93" t="inlineStr">
        <is>
          <t>페이스북/인스타그램</t>
        </is>
      </c>
      <c r="E2065" s="93" t="inlineStr">
        <is>
          <t>토너</t>
        </is>
      </c>
      <c r="G2065" s="90" t="n"/>
      <c r="K2065" s="128" t="n">
        <v>271807</v>
      </c>
    </row>
    <row r="2066" hidden="1" customFormat="1" s="93">
      <c r="B2066" s="127" t="n">
        <v>44085</v>
      </c>
      <c r="C2066" s="93">
        <f>TEXT(B2066,"aaa")</f>
        <v/>
      </c>
      <c r="D2066" s="93" t="inlineStr">
        <is>
          <t>페이스북/인스타그램</t>
        </is>
      </c>
      <c r="E2066" s="93" t="inlineStr">
        <is>
          <t>토너</t>
        </is>
      </c>
      <c r="G2066" s="90" t="n"/>
      <c r="K2066" s="128" t="n">
        <v>231681</v>
      </c>
    </row>
    <row r="2067" hidden="1" customFormat="1" s="93">
      <c r="B2067" s="127" t="n">
        <v>44086</v>
      </c>
      <c r="C2067" s="93">
        <f>TEXT(B2067,"aaa")</f>
        <v/>
      </c>
      <c r="D2067" s="93" t="inlineStr">
        <is>
          <t>페이스북/인스타그램</t>
        </is>
      </c>
      <c r="E2067" s="93" t="inlineStr">
        <is>
          <t>토너</t>
        </is>
      </c>
      <c r="G2067" s="90" t="n"/>
      <c r="K2067" s="128" t="n">
        <v>154489</v>
      </c>
    </row>
    <row r="2068" hidden="1" customFormat="1" s="93">
      <c r="B2068" s="127" t="n">
        <v>44087</v>
      </c>
      <c r="C2068" s="93">
        <f>TEXT(B2068,"aaa")</f>
        <v/>
      </c>
      <c r="D2068" s="93" t="inlineStr">
        <is>
          <t>페이스북/인스타그램</t>
        </is>
      </c>
      <c r="E2068" s="93" t="inlineStr">
        <is>
          <t>토너</t>
        </is>
      </c>
      <c r="G2068" s="90" t="n"/>
      <c r="K2068" s="128" t="n">
        <v>206446</v>
      </c>
    </row>
    <row r="2069" hidden="1" customFormat="1" s="93">
      <c r="B2069" s="127" t="n">
        <v>44088</v>
      </c>
      <c r="C2069" s="93">
        <f>TEXT(B2069,"aaa")</f>
        <v/>
      </c>
      <c r="D2069" s="93" t="inlineStr">
        <is>
          <t>페이스북/인스타그램</t>
        </is>
      </c>
      <c r="E2069" s="93" t="inlineStr">
        <is>
          <t>토너</t>
        </is>
      </c>
      <c r="G2069" s="90" t="n"/>
      <c r="K2069" s="128" t="n">
        <v>252222</v>
      </c>
    </row>
    <row r="2070" hidden="1" customFormat="1" s="93">
      <c r="B2070" s="127" t="n">
        <v>44089</v>
      </c>
      <c r="C2070" s="93">
        <f>TEXT(B2070,"aaa")</f>
        <v/>
      </c>
      <c r="D2070" s="93" t="inlineStr">
        <is>
          <t>페이스북/인스타그램</t>
        </is>
      </c>
      <c r="E2070" s="93" t="inlineStr">
        <is>
          <t>토너</t>
        </is>
      </c>
      <c r="G2070" s="90" t="n"/>
      <c r="K2070" s="128" t="n">
        <v>254997</v>
      </c>
    </row>
    <row r="2071" hidden="1" customFormat="1" s="93">
      <c r="B2071" s="127" t="n">
        <v>44090</v>
      </c>
      <c r="C2071" s="93">
        <f>TEXT(B2071,"aaa")</f>
        <v/>
      </c>
      <c r="D2071" s="93" t="inlineStr">
        <is>
          <t>페이스북/인스타그램</t>
        </is>
      </c>
      <c r="E2071" s="93" t="inlineStr">
        <is>
          <t>토너</t>
        </is>
      </c>
      <c r="G2071" s="90" t="n"/>
      <c r="K2071" s="128" t="n">
        <v>258789</v>
      </c>
    </row>
    <row r="2072" hidden="1" customFormat="1" s="93">
      <c r="B2072" s="127" t="n">
        <v>44091</v>
      </c>
      <c r="C2072" s="93">
        <f>TEXT(B2072,"aaa")</f>
        <v/>
      </c>
      <c r="D2072" s="93" t="inlineStr">
        <is>
          <t>페이스북/인스타그램</t>
        </is>
      </c>
      <c r="E2072" s="93" t="inlineStr">
        <is>
          <t>토너</t>
        </is>
      </c>
      <c r="G2072" s="90" t="n"/>
      <c r="K2072" s="128" t="n">
        <v>251761</v>
      </c>
    </row>
    <row r="2073" hidden="1" customFormat="1" s="93">
      <c r="B2073" s="127" t="n">
        <v>44077</v>
      </c>
      <c r="C2073" s="93">
        <f>TEXT(B2073,"aaa")</f>
        <v/>
      </c>
      <c r="D2073" s="93" t="inlineStr">
        <is>
          <t>네이버 GFA</t>
        </is>
      </c>
      <c r="E2073" s="93" t="inlineStr">
        <is>
          <t>토너</t>
        </is>
      </c>
      <c r="G2073" s="90" t="n"/>
      <c r="K2073" s="128" t="n">
        <v>333464.5454545454</v>
      </c>
    </row>
    <row r="2074" hidden="1" customFormat="1" s="93">
      <c r="B2074" s="127" t="n">
        <v>44078</v>
      </c>
      <c r="C2074" s="93">
        <f>TEXT(B2074,"aaa")</f>
        <v/>
      </c>
      <c r="D2074" s="93" t="inlineStr">
        <is>
          <t>네이버 GFA</t>
        </is>
      </c>
      <c r="E2074" s="93" t="inlineStr">
        <is>
          <t>토너</t>
        </is>
      </c>
      <c r="G2074" s="90" t="n"/>
      <c r="K2074" s="128" t="n">
        <v>136250.9090909091</v>
      </c>
    </row>
    <row r="2075" hidden="1" customFormat="1" s="93">
      <c r="B2075" s="127" t="n">
        <v>44079</v>
      </c>
      <c r="C2075" s="93">
        <f>TEXT(B2075,"aaa")</f>
        <v/>
      </c>
      <c r="D2075" s="93" t="inlineStr">
        <is>
          <t>네이버 GFA</t>
        </is>
      </c>
      <c r="E2075" s="93" t="inlineStr">
        <is>
          <t>토너</t>
        </is>
      </c>
      <c r="G2075" s="90" t="n"/>
      <c r="K2075" s="128" t="n">
        <v>150902.7272727273</v>
      </c>
    </row>
    <row r="2076" hidden="1" customFormat="1" s="93">
      <c r="B2076" s="127" t="n">
        <v>44080</v>
      </c>
      <c r="C2076" s="93">
        <f>TEXT(B2076,"aaa")</f>
        <v/>
      </c>
      <c r="D2076" s="93" t="inlineStr">
        <is>
          <t>네이버 GFA</t>
        </is>
      </c>
      <c r="E2076" s="93" t="inlineStr">
        <is>
          <t>토너</t>
        </is>
      </c>
      <c r="G2076" s="90" t="n"/>
      <c r="K2076" s="128" t="n">
        <v>150136.3636363636</v>
      </c>
    </row>
    <row r="2077" hidden="1" customFormat="1" s="93">
      <c r="B2077" s="127" t="n">
        <v>44081</v>
      </c>
      <c r="C2077" s="93">
        <f>TEXT(B2077,"aaa")</f>
        <v/>
      </c>
      <c r="D2077" s="93" t="inlineStr">
        <is>
          <t>네이버 GFA</t>
        </is>
      </c>
      <c r="E2077" s="93" t="inlineStr">
        <is>
          <t>토너</t>
        </is>
      </c>
      <c r="G2077" s="90" t="n"/>
      <c r="K2077" s="128" t="n">
        <v>196039.0909090909</v>
      </c>
    </row>
    <row r="2078" hidden="1" customFormat="1" s="93">
      <c r="B2078" s="127" t="n">
        <v>44082</v>
      </c>
      <c r="C2078" s="93">
        <f>TEXT(B2078,"aaa")</f>
        <v/>
      </c>
      <c r="D2078" s="93" t="inlineStr">
        <is>
          <t>네이버 GFA</t>
        </is>
      </c>
      <c r="E2078" s="93" t="inlineStr">
        <is>
          <t>토너</t>
        </is>
      </c>
      <c r="G2078" s="90" t="n"/>
      <c r="K2078" s="128" t="n">
        <v>158441.8181818182</v>
      </c>
    </row>
    <row r="2079" hidden="1" customFormat="1" s="93">
      <c r="B2079" s="127" t="n">
        <v>44083</v>
      </c>
      <c r="C2079" s="93">
        <f>TEXT(B2079,"aaa")</f>
        <v/>
      </c>
      <c r="D2079" s="93" t="inlineStr">
        <is>
          <t>네이버 GFA</t>
        </is>
      </c>
      <c r="E2079" s="93" t="inlineStr">
        <is>
          <t>토너</t>
        </is>
      </c>
      <c r="G2079" s="90" t="n"/>
      <c r="K2079" s="128" t="n">
        <v>95989.0909090909</v>
      </c>
    </row>
    <row r="2080" hidden="1" customFormat="1" s="93">
      <c r="B2080" s="127" t="n">
        <v>44084</v>
      </c>
      <c r="C2080" s="93">
        <f>TEXT(B2080,"aaa")</f>
        <v/>
      </c>
      <c r="D2080" s="93" t="inlineStr">
        <is>
          <t>네이버 GFA</t>
        </is>
      </c>
      <c r="E2080" s="93" t="inlineStr">
        <is>
          <t>토너</t>
        </is>
      </c>
      <c r="G2080" s="90" t="n"/>
      <c r="K2080" s="128" t="n">
        <v>94370.90909090909</v>
      </c>
    </row>
    <row r="2081" hidden="1" customFormat="1" s="93">
      <c r="B2081" s="127" t="n">
        <v>44085</v>
      </c>
      <c r="C2081" s="93">
        <f>TEXT(B2081,"aaa")</f>
        <v/>
      </c>
      <c r="D2081" s="93" t="inlineStr">
        <is>
          <t>네이버 GFA</t>
        </is>
      </c>
      <c r="E2081" s="93" t="inlineStr">
        <is>
          <t>토너</t>
        </is>
      </c>
      <c r="G2081" s="90" t="n"/>
      <c r="K2081" s="128" t="n">
        <v>56099.99999999999</v>
      </c>
    </row>
    <row r="2082" hidden="1" customFormat="1" s="93">
      <c r="B2082" s="127" t="n">
        <v>44086</v>
      </c>
      <c r="C2082" s="93">
        <f>TEXT(B2082,"aaa")</f>
        <v/>
      </c>
      <c r="D2082" s="93" t="inlineStr">
        <is>
          <t>네이버 GFA</t>
        </is>
      </c>
      <c r="E2082" s="93" t="inlineStr">
        <is>
          <t>토너</t>
        </is>
      </c>
      <c r="G2082" s="90" t="n"/>
      <c r="K2082" s="128" t="n">
        <v>58006.36363636363</v>
      </c>
    </row>
    <row r="2083" hidden="1" customFormat="1" s="93">
      <c r="B2083" s="127" t="n">
        <v>44087</v>
      </c>
      <c r="C2083" s="93">
        <f>TEXT(B2083,"aaa")</f>
        <v/>
      </c>
      <c r="D2083" s="93" t="inlineStr">
        <is>
          <t>네이버 GFA</t>
        </is>
      </c>
      <c r="E2083" s="93" t="inlineStr">
        <is>
          <t>토너</t>
        </is>
      </c>
      <c r="G2083" s="90" t="n"/>
      <c r="K2083" s="128" t="n">
        <v>63279.99999999999</v>
      </c>
    </row>
    <row r="2084" hidden="1" customFormat="1" s="93">
      <c r="B2084" s="127" t="n">
        <v>44088</v>
      </c>
      <c r="C2084" s="93">
        <f>TEXT(B2084,"aaa")</f>
        <v/>
      </c>
      <c r="D2084" s="93" t="inlineStr">
        <is>
          <t>네이버 GFA</t>
        </is>
      </c>
      <c r="E2084" s="93" t="inlineStr">
        <is>
          <t>토너</t>
        </is>
      </c>
      <c r="G2084" s="90" t="n"/>
      <c r="K2084" s="128" t="n">
        <v>33799.0909090909</v>
      </c>
    </row>
    <row r="2085" hidden="1" customFormat="1" s="93">
      <c r="B2085" s="127" t="n">
        <v>44089</v>
      </c>
      <c r="C2085" s="93">
        <f>TEXT(B2085,"aaa")</f>
        <v/>
      </c>
      <c r="D2085" s="93" t="inlineStr">
        <is>
          <t>네이버 GFA</t>
        </is>
      </c>
      <c r="E2085" s="93" t="inlineStr">
        <is>
          <t>토너</t>
        </is>
      </c>
      <c r="G2085" s="90" t="n"/>
      <c r="K2085" s="128" t="n">
        <v>135907.2727272727</v>
      </c>
    </row>
    <row r="2086" hidden="1" customFormat="1" s="93">
      <c r="B2086" s="127" t="n">
        <v>44090</v>
      </c>
      <c r="C2086" s="93">
        <f>TEXT(B2086,"aaa")</f>
        <v/>
      </c>
      <c r="D2086" s="93" t="inlineStr">
        <is>
          <t>네이버 GFA</t>
        </is>
      </c>
      <c r="E2086" s="93" t="inlineStr">
        <is>
          <t>토너</t>
        </is>
      </c>
      <c r="G2086" s="90" t="n"/>
      <c r="K2086" s="128" t="n">
        <v>148635.4545454545</v>
      </c>
    </row>
    <row r="2087" hidden="1" customFormat="1" s="93">
      <c r="B2087" s="127" t="n">
        <v>44091</v>
      </c>
      <c r="C2087" s="93">
        <f>TEXT(B2087,"aaa")</f>
        <v/>
      </c>
      <c r="D2087" s="93" t="inlineStr">
        <is>
          <t>네이버 GFA</t>
        </is>
      </c>
      <c r="E2087" s="93" t="inlineStr">
        <is>
          <t>토너</t>
        </is>
      </c>
      <c r="G2087" s="90" t="n"/>
      <c r="K2087" s="128" t="n">
        <v>127749.0909090909</v>
      </c>
    </row>
    <row r="2088" hidden="1" customFormat="1" s="93">
      <c r="B2088" s="127" t="n">
        <v>44077</v>
      </c>
      <c r="C2088" s="93">
        <f>TEXT(B2088,"aaa")</f>
        <v/>
      </c>
      <c r="D2088" s="93" t="inlineStr">
        <is>
          <t>네이버 GFA</t>
        </is>
      </c>
      <c r="E2088" s="93" t="inlineStr">
        <is>
          <t>선크림</t>
        </is>
      </c>
      <c r="G2088" s="90" t="n"/>
      <c r="K2088" s="128" t="n">
        <v>42720</v>
      </c>
    </row>
    <row r="2089" hidden="1" customFormat="1" s="93">
      <c r="B2089" s="127" t="n">
        <v>44078</v>
      </c>
      <c r="C2089" s="93">
        <f>TEXT(B2089,"aaa")</f>
        <v/>
      </c>
      <c r="D2089" s="93" t="inlineStr">
        <is>
          <t>네이버 GFA</t>
        </is>
      </c>
      <c r="E2089" s="93" t="inlineStr">
        <is>
          <t>선크림</t>
        </is>
      </c>
      <c r="G2089" s="90" t="n"/>
      <c r="K2089" s="128" t="n">
        <v>17560.90909090909</v>
      </c>
    </row>
    <row r="2090" hidden="1" customFormat="1" s="93">
      <c r="B2090" s="127" t="n">
        <v>44079</v>
      </c>
      <c r="C2090" s="93">
        <f>TEXT(B2090,"aaa")</f>
        <v/>
      </c>
      <c r="D2090" s="93" t="inlineStr">
        <is>
          <t>네이버 GFA</t>
        </is>
      </c>
      <c r="E2090" s="93" t="inlineStr">
        <is>
          <t>선크림</t>
        </is>
      </c>
      <c r="G2090" s="90" t="n"/>
      <c r="K2090" s="128" t="n">
        <v>23557.27272727272</v>
      </c>
    </row>
    <row r="2091" hidden="1" customFormat="1" s="93">
      <c r="B2091" s="127" t="n">
        <v>44080</v>
      </c>
      <c r="C2091" s="93">
        <f>TEXT(B2091,"aaa")</f>
        <v/>
      </c>
      <c r="D2091" s="93" t="inlineStr">
        <is>
          <t>네이버 GFA</t>
        </is>
      </c>
      <c r="E2091" s="93" t="inlineStr">
        <is>
          <t>선크림</t>
        </is>
      </c>
      <c r="G2091" s="90" t="n"/>
      <c r="K2091" s="128" t="n">
        <v>30493.63636363636</v>
      </c>
    </row>
    <row r="2092" hidden="1" customFormat="1" s="93">
      <c r="B2092" s="127" t="n">
        <v>44081</v>
      </c>
      <c r="C2092" s="93">
        <f>TEXT(B2092,"aaa")</f>
        <v/>
      </c>
      <c r="D2092" s="93" t="inlineStr">
        <is>
          <t>네이버 GFA</t>
        </is>
      </c>
      <c r="E2092" s="93" t="inlineStr">
        <is>
          <t>선크림</t>
        </is>
      </c>
      <c r="G2092" s="90" t="n"/>
      <c r="K2092" s="128" t="n">
        <v>22386.36363636364</v>
      </c>
    </row>
    <row r="2093" hidden="1" customFormat="1" s="93">
      <c r="B2093" s="127" t="n">
        <v>44082</v>
      </c>
      <c r="C2093" s="93">
        <f>TEXT(B2093,"aaa")</f>
        <v/>
      </c>
      <c r="D2093" s="93" t="inlineStr">
        <is>
          <t>네이버 GFA</t>
        </is>
      </c>
      <c r="E2093" s="93" t="inlineStr">
        <is>
          <t>선크림</t>
        </is>
      </c>
      <c r="G2093" s="90" t="n"/>
      <c r="K2093" s="128" t="n">
        <v>15495.45454545454</v>
      </c>
    </row>
    <row r="2094" hidden="1" customFormat="1" s="93">
      <c r="B2094" s="127" t="n">
        <v>44083</v>
      </c>
      <c r="C2094" s="93">
        <f>TEXT(B2094,"aaa")</f>
        <v/>
      </c>
      <c r="D2094" s="93" t="inlineStr">
        <is>
          <t>네이버 GFA</t>
        </is>
      </c>
      <c r="E2094" s="93" t="inlineStr">
        <is>
          <t>선크림</t>
        </is>
      </c>
      <c r="G2094" s="90" t="n"/>
      <c r="K2094" s="128" t="n">
        <v>10581.81818181818</v>
      </c>
    </row>
    <row r="2095" hidden="1" customFormat="1" s="93">
      <c r="B2095" s="127" t="n">
        <v>44084</v>
      </c>
      <c r="C2095" s="93">
        <f>TEXT(B2095,"aaa")</f>
        <v/>
      </c>
      <c r="D2095" s="93" t="inlineStr">
        <is>
          <t>네이버 GFA</t>
        </is>
      </c>
      <c r="E2095" s="93" t="inlineStr">
        <is>
          <t>선크림</t>
        </is>
      </c>
      <c r="G2095" s="90" t="n"/>
      <c r="K2095" s="128" t="n">
        <v>3779.090909090909</v>
      </c>
    </row>
    <row r="2096" hidden="1" customFormat="1" s="93">
      <c r="B2096" s="127" t="n">
        <v>44085</v>
      </c>
      <c r="C2096" s="93">
        <f>TEXT(B2096,"aaa")</f>
        <v/>
      </c>
      <c r="D2096" s="93" t="inlineStr">
        <is>
          <t>네이버 GFA</t>
        </is>
      </c>
      <c r="E2096" s="93" t="inlineStr">
        <is>
          <t>선크림</t>
        </is>
      </c>
      <c r="G2096" s="90" t="n"/>
      <c r="K2096" s="128" t="n">
        <v>4013.636363636364</v>
      </c>
    </row>
    <row r="2097" hidden="1" customFormat="1" s="93">
      <c r="B2097" s="127" t="n">
        <v>44086</v>
      </c>
      <c r="C2097" s="93">
        <f>TEXT(B2097,"aaa")</f>
        <v/>
      </c>
      <c r="D2097" s="93" t="inlineStr">
        <is>
          <t>네이버 GFA</t>
        </is>
      </c>
      <c r="E2097" s="93" t="inlineStr">
        <is>
          <t>선크림</t>
        </is>
      </c>
      <c r="G2097" s="90" t="n"/>
      <c r="K2097" s="128" t="n">
        <v>12565.45454545454</v>
      </c>
    </row>
    <row r="2098" hidden="1" customFormat="1" s="93">
      <c r="B2098" s="127" t="n">
        <v>44087</v>
      </c>
      <c r="C2098" s="93">
        <f>TEXT(B2098,"aaa")</f>
        <v/>
      </c>
      <c r="D2098" s="93" t="inlineStr">
        <is>
          <t>네이버 GFA</t>
        </is>
      </c>
      <c r="E2098" s="93" t="inlineStr">
        <is>
          <t>선크림</t>
        </is>
      </c>
      <c r="G2098" s="90" t="n"/>
      <c r="K2098" s="128" t="n">
        <v>10719.09090909091</v>
      </c>
    </row>
    <row r="2099" hidden="1" customFormat="1" s="93">
      <c r="B2099" s="127" t="n">
        <v>44088</v>
      </c>
      <c r="C2099" s="93">
        <f>TEXT(B2099,"aaa")</f>
        <v/>
      </c>
      <c r="D2099" s="93" t="inlineStr">
        <is>
          <t>네이버 GFA</t>
        </is>
      </c>
      <c r="E2099" s="93" t="inlineStr">
        <is>
          <t>선크림</t>
        </is>
      </c>
      <c r="G2099" s="90" t="n"/>
      <c r="K2099" s="128" t="n">
        <v>2304.545454545455</v>
      </c>
    </row>
    <row r="2100" hidden="1" customFormat="1" s="93">
      <c r="B2100" s="127" t="n">
        <v>44089</v>
      </c>
      <c r="C2100" s="93">
        <f>TEXT(B2100,"aaa")</f>
        <v/>
      </c>
      <c r="D2100" s="93" t="inlineStr">
        <is>
          <t>네이버 GFA</t>
        </is>
      </c>
      <c r="E2100" s="93" t="inlineStr">
        <is>
          <t>선크림</t>
        </is>
      </c>
      <c r="G2100" s="90" t="n"/>
      <c r="K2100" s="128" t="n">
        <v>575.4545454545454</v>
      </c>
    </row>
    <row r="2101" hidden="1" customFormat="1" s="93">
      <c r="B2101" s="127" t="n">
        <v>44090</v>
      </c>
      <c r="C2101" s="93">
        <f>TEXT(B2101,"aaa")</f>
        <v/>
      </c>
      <c r="D2101" s="93" t="inlineStr">
        <is>
          <t>네이버 GFA</t>
        </is>
      </c>
      <c r="E2101" s="93" t="inlineStr">
        <is>
          <t>선크림</t>
        </is>
      </c>
      <c r="G2101" s="90" t="n"/>
      <c r="K2101" s="128" t="n">
        <v>291.8181818181818</v>
      </c>
    </row>
    <row r="2102" hidden="1" customFormat="1" s="93">
      <c r="B2102" s="127" t="n">
        <v>44077</v>
      </c>
      <c r="C2102" s="93">
        <f>TEXT(B2102,"aaa")</f>
        <v/>
      </c>
      <c r="D2102" s="93" t="inlineStr">
        <is>
          <t>네이버 쇼핑검색</t>
        </is>
      </c>
      <c r="E2102" s="93" t="inlineStr">
        <is>
          <t>토너</t>
        </is>
      </c>
      <c r="G2102" s="90" t="n"/>
      <c r="K2102" s="128" t="n">
        <v>42590</v>
      </c>
    </row>
    <row r="2103" hidden="1" customFormat="1" s="93">
      <c r="B2103" s="127" t="n">
        <v>44078</v>
      </c>
      <c r="C2103" s="93">
        <f>TEXT(B2103,"aaa")</f>
        <v/>
      </c>
      <c r="D2103" s="93" t="inlineStr">
        <is>
          <t>네이버 쇼핑검색</t>
        </is>
      </c>
      <c r="E2103" s="93" t="inlineStr">
        <is>
          <t>토너</t>
        </is>
      </c>
      <c r="G2103" s="90" t="n"/>
      <c r="K2103" s="128" t="n">
        <v>35400</v>
      </c>
    </row>
    <row r="2104" hidden="1" customFormat="1" s="93">
      <c r="B2104" s="127" t="n">
        <v>44079</v>
      </c>
      <c r="C2104" s="93">
        <f>TEXT(B2104,"aaa")</f>
        <v/>
      </c>
      <c r="D2104" s="93" t="inlineStr">
        <is>
          <t>네이버 쇼핑검색</t>
        </is>
      </c>
      <c r="E2104" s="93" t="inlineStr">
        <is>
          <t>토너</t>
        </is>
      </c>
      <c r="G2104" s="90" t="n"/>
      <c r="K2104" s="128" t="n">
        <v>28620</v>
      </c>
    </row>
    <row r="2105" hidden="1" customFormat="1" s="93">
      <c r="B2105" s="127" t="n">
        <v>44080</v>
      </c>
      <c r="C2105" s="93">
        <f>TEXT(B2105,"aaa")</f>
        <v/>
      </c>
      <c r="D2105" s="93" t="inlineStr">
        <is>
          <t>네이버 쇼핑검색</t>
        </is>
      </c>
      <c r="E2105" s="93" t="inlineStr">
        <is>
          <t>토너</t>
        </is>
      </c>
      <c r="G2105" s="90" t="n"/>
      <c r="K2105" s="128" t="n">
        <v>40030</v>
      </c>
    </row>
    <row r="2106" hidden="1" customFormat="1" s="93">
      <c r="B2106" s="127" t="n">
        <v>44081</v>
      </c>
      <c r="C2106" s="93">
        <f>TEXT(B2106,"aaa")</f>
        <v/>
      </c>
      <c r="D2106" s="93" t="inlineStr">
        <is>
          <t>네이버 쇼핑검색</t>
        </is>
      </c>
      <c r="E2106" s="93" t="inlineStr">
        <is>
          <t>토너</t>
        </is>
      </c>
      <c r="G2106" s="90" t="n"/>
      <c r="K2106" s="128" t="n">
        <v>43350</v>
      </c>
    </row>
    <row r="2107" hidden="1" customFormat="1" s="93">
      <c r="B2107" s="127" t="n">
        <v>44082</v>
      </c>
      <c r="C2107" s="93">
        <f>TEXT(B2107,"aaa")</f>
        <v/>
      </c>
      <c r="D2107" s="93" t="inlineStr">
        <is>
          <t>네이버 쇼핑검색</t>
        </is>
      </c>
      <c r="E2107" s="93" t="inlineStr">
        <is>
          <t>토너</t>
        </is>
      </c>
      <c r="G2107" s="90" t="n"/>
      <c r="K2107" s="128" t="n">
        <v>47769.99999999999</v>
      </c>
    </row>
    <row r="2108" hidden="1" customFormat="1" s="93">
      <c r="B2108" s="127" t="n">
        <v>44083</v>
      </c>
      <c r="C2108" s="93">
        <f>TEXT(B2108,"aaa")</f>
        <v/>
      </c>
      <c r="D2108" s="93" t="inlineStr">
        <is>
          <t>네이버 쇼핑검색</t>
        </is>
      </c>
      <c r="E2108" s="93" t="inlineStr">
        <is>
          <t>토너</t>
        </is>
      </c>
      <c r="G2108" s="90" t="n"/>
      <c r="K2108" s="128" t="n">
        <v>63949.99999999999</v>
      </c>
    </row>
    <row r="2109" hidden="1" customFormat="1" s="93">
      <c r="B2109" s="127" t="n">
        <v>44084</v>
      </c>
      <c r="C2109" s="93">
        <f>TEXT(B2109,"aaa")</f>
        <v/>
      </c>
      <c r="D2109" s="93" t="inlineStr">
        <is>
          <t>네이버 쇼핑검색</t>
        </is>
      </c>
      <c r="E2109" s="93" t="inlineStr">
        <is>
          <t>토너</t>
        </is>
      </c>
      <c r="G2109" s="90" t="n"/>
      <c r="K2109" s="128" t="n">
        <v>46359.99999999999</v>
      </c>
    </row>
    <row r="2110" hidden="1" customFormat="1" s="93">
      <c r="B2110" s="127" t="n">
        <v>44085</v>
      </c>
      <c r="C2110" s="93">
        <f>TEXT(B2110,"aaa")</f>
        <v/>
      </c>
      <c r="D2110" s="93" t="inlineStr">
        <is>
          <t>네이버 쇼핑검색</t>
        </is>
      </c>
      <c r="E2110" s="93" t="inlineStr">
        <is>
          <t>토너</t>
        </is>
      </c>
      <c r="G2110" s="90" t="n"/>
      <c r="K2110" s="128" t="n">
        <v>28480</v>
      </c>
    </row>
    <row r="2111" hidden="1" customFormat="1" s="93">
      <c r="B2111" s="127" t="n">
        <v>44086</v>
      </c>
      <c r="C2111" s="93">
        <f>TEXT(B2111,"aaa")</f>
        <v/>
      </c>
      <c r="D2111" s="93" t="inlineStr">
        <is>
          <t>네이버 쇼핑검색</t>
        </is>
      </c>
      <c r="E2111" s="93" t="inlineStr">
        <is>
          <t>토너</t>
        </is>
      </c>
      <c r="G2111" s="90" t="n"/>
      <c r="K2111" s="128" t="n">
        <v>26500</v>
      </c>
    </row>
    <row r="2112" hidden="1" customFormat="1" s="93">
      <c r="B2112" s="127" t="n">
        <v>44087</v>
      </c>
      <c r="C2112" s="93">
        <f>TEXT(B2112,"aaa")</f>
        <v/>
      </c>
      <c r="D2112" s="93" t="inlineStr">
        <is>
          <t>네이버 쇼핑검색</t>
        </is>
      </c>
      <c r="E2112" s="93" t="inlineStr">
        <is>
          <t>토너</t>
        </is>
      </c>
      <c r="G2112" s="90" t="n"/>
      <c r="K2112" s="128" t="n">
        <v>26850</v>
      </c>
    </row>
    <row r="2113" hidden="1" customFormat="1" s="93">
      <c r="B2113" s="127" t="n">
        <v>44088</v>
      </c>
      <c r="C2113" s="93">
        <f>TEXT(B2113,"aaa")</f>
        <v/>
      </c>
      <c r="D2113" s="93" t="inlineStr">
        <is>
          <t>네이버 쇼핑검색</t>
        </is>
      </c>
      <c r="E2113" s="93" t="inlineStr">
        <is>
          <t>토너</t>
        </is>
      </c>
      <c r="G2113" s="90" t="n"/>
      <c r="K2113" s="128" t="n">
        <v>34990</v>
      </c>
    </row>
    <row r="2114" hidden="1" customFormat="1" s="93">
      <c r="B2114" s="127" t="n">
        <v>44089</v>
      </c>
      <c r="C2114" s="93">
        <f>TEXT(B2114,"aaa")</f>
        <v/>
      </c>
      <c r="D2114" s="93" t="inlineStr">
        <is>
          <t>네이버 쇼핑검색</t>
        </is>
      </c>
      <c r="E2114" s="93" t="inlineStr">
        <is>
          <t>토너</t>
        </is>
      </c>
      <c r="G2114" s="90" t="n"/>
      <c r="K2114" s="128" t="n">
        <v>31640</v>
      </c>
    </row>
    <row r="2115" hidden="1" customFormat="1" s="93">
      <c r="B2115" s="127" t="n">
        <v>44090</v>
      </c>
      <c r="C2115" s="93">
        <f>TEXT(B2115,"aaa")</f>
        <v/>
      </c>
      <c r="D2115" s="93" t="inlineStr">
        <is>
          <t>네이버 쇼핑검색</t>
        </is>
      </c>
      <c r="E2115" s="93" t="inlineStr">
        <is>
          <t>토너</t>
        </is>
      </c>
      <c r="G2115" s="90" t="n"/>
      <c r="K2115" s="128" t="n">
        <v>21910</v>
      </c>
    </row>
    <row r="2116" hidden="1" customFormat="1" s="93">
      <c r="B2116" s="127" t="n">
        <v>44091</v>
      </c>
      <c r="C2116" s="93">
        <f>TEXT(B2116,"aaa")</f>
        <v/>
      </c>
      <c r="D2116" s="93" t="inlineStr">
        <is>
          <t>네이버 쇼핑검색</t>
        </is>
      </c>
      <c r="E2116" s="93" t="inlineStr">
        <is>
          <t>토너</t>
        </is>
      </c>
      <c r="G2116" s="90" t="n"/>
      <c r="K2116" s="128" t="n">
        <v>35530</v>
      </c>
    </row>
    <row r="2117" hidden="1" customFormat="1" s="93">
      <c r="B2117" s="127" t="n">
        <v>44077</v>
      </c>
      <c r="C2117" s="93">
        <f>TEXT(B2117,"aaa")</f>
        <v/>
      </c>
      <c r="D2117" s="93" t="inlineStr">
        <is>
          <t>네이버 브랜드검색</t>
        </is>
      </c>
      <c r="E2117" s="93" t="inlineStr">
        <is>
          <t>토너</t>
        </is>
      </c>
      <c r="G2117" s="90" t="n"/>
      <c r="K2117" s="128" t="n">
        <v>50000</v>
      </c>
    </row>
    <row r="2118" hidden="1" customFormat="1" s="93">
      <c r="B2118" s="127" t="n">
        <v>44078</v>
      </c>
      <c r="C2118" s="93">
        <f>TEXT(B2118,"aaa")</f>
        <v/>
      </c>
      <c r="D2118" s="93" t="inlineStr">
        <is>
          <t>네이버 브랜드검색</t>
        </is>
      </c>
      <c r="E2118" s="93" t="inlineStr">
        <is>
          <t>토너</t>
        </is>
      </c>
      <c r="G2118" s="90" t="n"/>
      <c r="K2118" s="128" t="n">
        <v>50000</v>
      </c>
    </row>
    <row r="2119" hidden="1" customFormat="1" s="93">
      <c r="B2119" s="127" t="n">
        <v>44079</v>
      </c>
      <c r="C2119" s="93">
        <f>TEXT(B2119,"aaa")</f>
        <v/>
      </c>
      <c r="D2119" s="93" t="inlineStr">
        <is>
          <t>네이버 브랜드검색</t>
        </is>
      </c>
      <c r="E2119" s="93" t="inlineStr">
        <is>
          <t>토너</t>
        </is>
      </c>
      <c r="G2119" s="90" t="n"/>
      <c r="K2119" s="128" t="n">
        <v>50000</v>
      </c>
    </row>
    <row r="2120" hidden="1" customFormat="1" s="93">
      <c r="B2120" s="127" t="n">
        <v>44080</v>
      </c>
      <c r="C2120" s="93">
        <f>TEXT(B2120,"aaa")</f>
        <v/>
      </c>
      <c r="D2120" s="93" t="inlineStr">
        <is>
          <t>네이버 브랜드검색</t>
        </is>
      </c>
      <c r="E2120" s="93" t="inlineStr">
        <is>
          <t>토너</t>
        </is>
      </c>
      <c r="G2120" s="90" t="n"/>
      <c r="K2120" s="128" t="n">
        <v>50000</v>
      </c>
    </row>
    <row r="2121" hidden="1" customFormat="1" s="93">
      <c r="B2121" s="127" t="n">
        <v>44081</v>
      </c>
      <c r="C2121" s="93">
        <f>TEXT(B2121,"aaa")</f>
        <v/>
      </c>
      <c r="D2121" s="93" t="inlineStr">
        <is>
          <t>네이버 브랜드검색</t>
        </is>
      </c>
      <c r="E2121" s="93" t="inlineStr">
        <is>
          <t>토너</t>
        </is>
      </c>
      <c r="G2121" s="90" t="n"/>
      <c r="K2121" s="128" t="n">
        <v>50000</v>
      </c>
    </row>
    <row r="2122" hidden="1" customFormat="1" s="93">
      <c r="B2122" s="127" t="n">
        <v>44082</v>
      </c>
      <c r="C2122" s="93">
        <f>TEXT(B2122,"aaa")</f>
        <v/>
      </c>
      <c r="D2122" s="93" t="inlineStr">
        <is>
          <t>네이버 브랜드검색</t>
        </is>
      </c>
      <c r="E2122" s="93" t="inlineStr">
        <is>
          <t>토너</t>
        </is>
      </c>
      <c r="G2122" s="90" t="n"/>
      <c r="K2122" s="128" t="n">
        <v>50000</v>
      </c>
    </row>
    <row r="2123" hidden="1" customFormat="1" s="93">
      <c r="B2123" s="127" t="n">
        <v>44083</v>
      </c>
      <c r="C2123" s="93">
        <f>TEXT(B2123,"aaa")</f>
        <v/>
      </c>
      <c r="D2123" s="93" t="inlineStr">
        <is>
          <t>네이버 브랜드검색</t>
        </is>
      </c>
      <c r="E2123" s="93" t="inlineStr">
        <is>
          <t>토너</t>
        </is>
      </c>
      <c r="G2123" s="90" t="n"/>
      <c r="K2123" s="128" t="n">
        <v>50000</v>
      </c>
    </row>
    <row r="2124" hidden="1" customFormat="1" s="93">
      <c r="B2124" s="127" t="n">
        <v>44084</v>
      </c>
      <c r="C2124" s="93">
        <f>TEXT(B2124,"aaa")</f>
        <v/>
      </c>
      <c r="D2124" s="93" t="inlineStr">
        <is>
          <t>네이버 브랜드검색</t>
        </is>
      </c>
      <c r="E2124" s="93" t="inlineStr">
        <is>
          <t>토너</t>
        </is>
      </c>
      <c r="G2124" s="90" t="n"/>
      <c r="K2124" s="128" t="n">
        <v>50000</v>
      </c>
    </row>
    <row r="2125" hidden="1" customFormat="1" s="93">
      <c r="B2125" s="127" t="n">
        <v>44085</v>
      </c>
      <c r="C2125" s="93">
        <f>TEXT(B2125,"aaa")</f>
        <v/>
      </c>
      <c r="D2125" s="93" t="inlineStr">
        <is>
          <t>네이버 브랜드검색</t>
        </is>
      </c>
      <c r="E2125" s="93" t="inlineStr">
        <is>
          <t>토너</t>
        </is>
      </c>
      <c r="G2125" s="90" t="n"/>
      <c r="K2125" s="128" t="n">
        <v>50000</v>
      </c>
    </row>
    <row r="2126" hidden="1" customFormat="1" s="93">
      <c r="B2126" s="127" t="n">
        <v>44086</v>
      </c>
      <c r="C2126" s="93">
        <f>TEXT(B2126,"aaa")</f>
        <v/>
      </c>
      <c r="D2126" s="93" t="inlineStr">
        <is>
          <t>네이버 브랜드검색</t>
        </is>
      </c>
      <c r="E2126" s="93" t="inlineStr">
        <is>
          <t>토너</t>
        </is>
      </c>
      <c r="G2126" s="90" t="n"/>
      <c r="K2126" s="128" t="n">
        <v>50000</v>
      </c>
    </row>
    <row r="2127" hidden="1" customFormat="1" s="93">
      <c r="B2127" s="127" t="n">
        <v>44087</v>
      </c>
      <c r="C2127" s="93">
        <f>TEXT(B2127,"aaa")</f>
        <v/>
      </c>
      <c r="D2127" s="93" t="inlineStr">
        <is>
          <t>네이버 브랜드검색</t>
        </is>
      </c>
      <c r="E2127" s="93" t="inlineStr">
        <is>
          <t>토너</t>
        </is>
      </c>
      <c r="G2127" s="90" t="n"/>
      <c r="K2127" s="128" t="n">
        <v>50000</v>
      </c>
    </row>
    <row r="2128" hidden="1" customFormat="1" s="93">
      <c r="B2128" s="127" t="n">
        <v>44088</v>
      </c>
      <c r="C2128" s="93">
        <f>TEXT(B2128,"aaa")</f>
        <v/>
      </c>
      <c r="D2128" s="93" t="inlineStr">
        <is>
          <t>네이버 브랜드검색</t>
        </is>
      </c>
      <c r="E2128" s="93" t="inlineStr">
        <is>
          <t>토너</t>
        </is>
      </c>
      <c r="G2128" s="90" t="n"/>
      <c r="K2128" s="128" t="n">
        <v>50000</v>
      </c>
    </row>
    <row r="2129" hidden="1" customFormat="1" s="93">
      <c r="B2129" s="127" t="n">
        <v>44089</v>
      </c>
      <c r="C2129" s="93">
        <f>TEXT(B2129,"aaa")</f>
        <v/>
      </c>
      <c r="D2129" s="93" t="inlineStr">
        <is>
          <t>네이버 브랜드검색</t>
        </is>
      </c>
      <c r="E2129" s="93" t="inlineStr">
        <is>
          <t>토너</t>
        </is>
      </c>
      <c r="G2129" s="90" t="n"/>
      <c r="K2129" s="128" t="n">
        <v>50000</v>
      </c>
    </row>
    <row r="2130" hidden="1" customFormat="1" s="93">
      <c r="B2130" s="127" t="n">
        <v>44090</v>
      </c>
      <c r="C2130" s="93">
        <f>TEXT(B2130,"aaa")</f>
        <v/>
      </c>
      <c r="D2130" s="93" t="inlineStr">
        <is>
          <t>네이버 브랜드검색</t>
        </is>
      </c>
      <c r="E2130" s="93" t="inlineStr">
        <is>
          <t>토너</t>
        </is>
      </c>
      <c r="G2130" s="90" t="n"/>
      <c r="K2130" s="128" t="n">
        <v>50000</v>
      </c>
    </row>
    <row r="2131" hidden="1" customFormat="1" s="93">
      <c r="B2131" s="127" t="n">
        <v>44091</v>
      </c>
      <c r="C2131" s="93">
        <f>TEXT(B2131,"aaa")</f>
        <v/>
      </c>
      <c r="D2131" s="93" t="inlineStr">
        <is>
          <t>네이버 브랜드검색</t>
        </is>
      </c>
      <c r="E2131" s="93" t="inlineStr">
        <is>
          <t>토너</t>
        </is>
      </c>
      <c r="G2131" s="90" t="n"/>
      <c r="K2131" s="128" t="n">
        <v>50000</v>
      </c>
    </row>
    <row r="2132" hidden="1" customFormat="1" s="93">
      <c r="B2132" s="127" t="n">
        <v>44089</v>
      </c>
      <c r="C2132" s="93">
        <f>TEXT(B2132,"aaa")</f>
        <v/>
      </c>
      <c r="D2132" s="93" t="inlineStr">
        <is>
          <t>유튜브 디스커버리</t>
        </is>
      </c>
      <c r="E2132" s="93" t="inlineStr">
        <is>
          <t>토너</t>
        </is>
      </c>
      <c r="G2132" s="90" t="n"/>
      <c r="K2132" s="128" t="n">
        <v>31727</v>
      </c>
    </row>
    <row r="2133" hidden="1" customFormat="1" s="93">
      <c r="B2133" s="127" t="n">
        <v>44090</v>
      </c>
      <c r="C2133" s="93">
        <f>TEXT(B2133,"aaa")</f>
        <v/>
      </c>
      <c r="D2133" s="93" t="inlineStr">
        <is>
          <t>유튜브 디스커버리</t>
        </is>
      </c>
      <c r="E2133" s="93" t="inlineStr">
        <is>
          <t>토너</t>
        </is>
      </c>
      <c r="G2133" s="90" t="n"/>
      <c r="K2133" s="128" t="n">
        <v>738585</v>
      </c>
    </row>
    <row r="2134" customFormat="1" s="93">
      <c r="B2134" s="127" t="n">
        <v>44089</v>
      </c>
      <c r="C2134" s="93">
        <f>TEXT(B2134,"aaa")</f>
        <v/>
      </c>
      <c r="D2134" s="93" t="inlineStr">
        <is>
          <t>카카오광고</t>
        </is>
      </c>
      <c r="E2134" s="93" t="inlineStr">
        <is>
          <t>토너</t>
        </is>
      </c>
      <c r="G2134" s="90" t="n"/>
      <c r="K2134" s="128" t="n">
        <v>2180</v>
      </c>
    </row>
    <row r="2135" customFormat="1" s="93">
      <c r="B2135" s="127" t="n">
        <v>44090</v>
      </c>
      <c r="C2135" s="93">
        <f>TEXT(B2135,"aaa")</f>
        <v/>
      </c>
      <c r="D2135" s="93" t="inlineStr">
        <is>
          <t>카카오광고</t>
        </is>
      </c>
      <c r="E2135" s="93" t="inlineStr">
        <is>
          <t>토너</t>
        </is>
      </c>
      <c r="G2135" s="90" t="n"/>
      <c r="K2135" s="128" t="n">
        <v>11020</v>
      </c>
    </row>
    <row r="2136" customFormat="1" s="93">
      <c r="B2136" s="127" t="n">
        <v>44091</v>
      </c>
      <c r="C2136" s="93">
        <f>TEXT(B2136,"aaa")</f>
        <v/>
      </c>
      <c r="D2136" s="93" t="inlineStr">
        <is>
          <t>카카오광고</t>
        </is>
      </c>
      <c r="E2136" s="93" t="inlineStr">
        <is>
          <t>토너</t>
        </is>
      </c>
      <c r="G2136" s="90" t="n"/>
      <c r="K2136" s="128" t="n">
        <v>13340</v>
      </c>
    </row>
    <row r="2137" hidden="1" customFormat="1" s="93">
      <c r="B2137" s="127" t="n">
        <v>44083</v>
      </c>
      <c r="C2137" s="93">
        <f>TEXT(B2137,"aaa")</f>
        <v/>
      </c>
      <c r="D2137" s="93" t="inlineStr">
        <is>
          <t>카카오톡 메시지</t>
        </is>
      </c>
      <c r="E2137" s="93" t="inlineStr">
        <is>
          <t>토너패드</t>
        </is>
      </c>
      <c r="G2137" s="90" t="n"/>
      <c r="H2137" s="69" t="n"/>
      <c r="I2137" s="69" t="n"/>
      <c r="K2137" s="69">
        <f>23451*15</f>
        <v/>
      </c>
    </row>
    <row r="2138" hidden="1" customFormat="1" s="93">
      <c r="B2138" s="127" t="n">
        <v>44088</v>
      </c>
      <c r="C2138" s="93">
        <f>TEXT(B2138,"aaa")</f>
        <v/>
      </c>
      <c r="D2138" s="93" t="inlineStr">
        <is>
          <t>카카오톡 메시지</t>
        </is>
      </c>
      <c r="E2138" s="93" t="inlineStr">
        <is>
          <t>토너패드</t>
        </is>
      </c>
      <c r="G2138" s="90" t="n"/>
      <c r="H2138" s="69" t="n"/>
      <c r="I2138" s="69" t="n"/>
      <c r="K2138" s="69" t="n">
        <v>355035</v>
      </c>
    </row>
    <row r="2139" hidden="1" customFormat="1" s="93">
      <c r="B2139" s="127" t="n">
        <v>44090</v>
      </c>
      <c r="C2139" s="93">
        <f>TEXT(B2139,"aaa")</f>
        <v/>
      </c>
      <c r="D2139" s="93" t="inlineStr">
        <is>
          <t>카카오톡 메시지</t>
        </is>
      </c>
      <c r="E2139" s="93" t="inlineStr">
        <is>
          <t>토너패드</t>
        </is>
      </c>
      <c r="G2139" s="90" t="n"/>
      <c r="H2139" s="69" t="n"/>
      <c r="I2139" s="69" t="n"/>
      <c r="K2139" s="69" t="n">
        <v>355305</v>
      </c>
    </row>
    <row r="2140" hidden="1" customFormat="1" s="93">
      <c r="B2140" s="127" t="n">
        <v>44091</v>
      </c>
      <c r="C2140" s="93">
        <f>TEXT(B2140,"aaa")</f>
        <v/>
      </c>
      <c r="D2140" s="93" t="inlineStr">
        <is>
          <t>카카오톡 메시지</t>
        </is>
      </c>
      <c r="E2140" s="93" t="inlineStr">
        <is>
          <t>토너패드</t>
        </is>
      </c>
      <c r="G2140" s="90" t="n"/>
      <c r="K2140" s="128">
        <f>30*20</f>
        <v/>
      </c>
    </row>
    <row r="2141" hidden="1" customFormat="1" s="93">
      <c r="B2141" s="127" t="n">
        <v>44081</v>
      </c>
      <c r="C2141" s="93">
        <f>TEXT(B2141,"aaa")</f>
        <v/>
      </c>
      <c r="D2141" s="93" t="inlineStr">
        <is>
          <t>문자대표</t>
        </is>
      </c>
      <c r="E2141" s="93" t="inlineStr">
        <is>
          <t>토너</t>
        </is>
      </c>
      <c r="G2141" s="90" t="n"/>
      <c r="K2141" s="128">
        <f>18*70</f>
        <v/>
      </c>
    </row>
    <row r="2142" hidden="1" customFormat="1" s="93">
      <c r="B2142" s="127" t="n">
        <v>44085</v>
      </c>
      <c r="C2142" s="93">
        <f>TEXT(B2142,"aaa")</f>
        <v/>
      </c>
      <c r="D2142" s="93" t="inlineStr">
        <is>
          <t>문자대표</t>
        </is>
      </c>
      <c r="E2142" s="93" t="inlineStr">
        <is>
          <t>토너</t>
        </is>
      </c>
      <c r="G2142" s="90" t="n"/>
      <c r="K2142" s="128">
        <f>31*70</f>
        <v/>
      </c>
    </row>
    <row r="2143" hidden="1" customFormat="1" s="93">
      <c r="B2143" s="127" t="n">
        <v>44088</v>
      </c>
      <c r="C2143" s="93">
        <f>TEXT(B2143,"aaa")</f>
        <v/>
      </c>
      <c r="D2143" s="93" t="inlineStr">
        <is>
          <t>문자대표</t>
        </is>
      </c>
      <c r="E2143" s="93" t="inlineStr">
        <is>
          <t>토너</t>
        </is>
      </c>
      <c r="G2143" s="90" t="n"/>
      <c r="K2143" s="128" t="n">
        <v>280</v>
      </c>
    </row>
    <row r="2144" hidden="1" customFormat="1" s="93">
      <c r="B2144" s="127" t="n">
        <v>44091</v>
      </c>
      <c r="C2144" s="93">
        <f>TEXT(B2144,"aaa")</f>
        <v/>
      </c>
      <c r="D2144" s="93" t="inlineStr">
        <is>
          <t>문자대표</t>
        </is>
      </c>
      <c r="E2144" s="93" t="inlineStr">
        <is>
          <t>토너</t>
        </is>
      </c>
      <c r="G2144" s="90" t="n"/>
      <c r="K2144" s="128">
        <f>336*70</f>
        <v/>
      </c>
    </row>
    <row r="2145" hidden="1" customFormat="1" s="93">
      <c r="B2145" s="127" t="n">
        <v>44076</v>
      </c>
      <c r="C2145" s="93">
        <f>TEXT(B2145,"aaa")</f>
        <v/>
      </c>
      <c r="D2145" s="93" t="inlineStr">
        <is>
          <t>페이스북/인스타그램</t>
        </is>
      </c>
      <c r="E2145" s="93" t="inlineStr">
        <is>
          <t>앰플</t>
        </is>
      </c>
      <c r="G2145" s="90" t="n"/>
      <c r="K2145" s="128" t="n">
        <v>185516</v>
      </c>
    </row>
    <row r="2146" hidden="1" customFormat="1" s="93">
      <c r="B2146" s="127" t="n">
        <v>44077</v>
      </c>
      <c r="C2146" s="93">
        <f>TEXT(B2146,"aaa")</f>
        <v/>
      </c>
      <c r="D2146" s="93" t="inlineStr">
        <is>
          <t>페이스북/인스타그램</t>
        </is>
      </c>
      <c r="E2146" s="93" t="inlineStr">
        <is>
          <t>앰플</t>
        </is>
      </c>
      <c r="G2146" s="90" t="n"/>
      <c r="K2146" s="128" t="n">
        <v>331815</v>
      </c>
    </row>
    <row r="2147" hidden="1" customFormat="1" s="93">
      <c r="B2147" s="127" t="n">
        <v>44078</v>
      </c>
      <c r="C2147" s="93">
        <f>TEXT(B2147,"aaa")</f>
        <v/>
      </c>
      <c r="D2147" s="93" t="inlineStr">
        <is>
          <t>페이스북/인스타그램</t>
        </is>
      </c>
      <c r="E2147" s="93" t="inlineStr">
        <is>
          <t>앰플</t>
        </is>
      </c>
      <c r="G2147" s="90" t="n"/>
      <c r="K2147" s="93" t="n">
        <v>335937</v>
      </c>
    </row>
    <row r="2148" hidden="1" customFormat="1" s="93">
      <c r="B2148" s="127" t="n">
        <v>44079</v>
      </c>
      <c r="C2148" s="93">
        <f>TEXT(B2148,"aaa")</f>
        <v/>
      </c>
      <c r="D2148" s="93" t="inlineStr">
        <is>
          <t>페이스북/인스타그램</t>
        </is>
      </c>
      <c r="E2148" s="93" t="inlineStr">
        <is>
          <t>앰플</t>
        </is>
      </c>
      <c r="G2148" s="90" t="n"/>
      <c r="K2148" s="93" t="n">
        <v>213015</v>
      </c>
    </row>
    <row r="2149" hidden="1" customFormat="1" s="93">
      <c r="B2149" s="127" t="n">
        <v>44080</v>
      </c>
      <c r="C2149" s="93">
        <f>TEXT(B2149,"aaa")</f>
        <v/>
      </c>
      <c r="D2149" s="93" t="inlineStr">
        <is>
          <t>페이스북/인스타그램</t>
        </is>
      </c>
      <c r="E2149" s="93" t="inlineStr">
        <is>
          <t>앰플</t>
        </is>
      </c>
      <c r="G2149" s="90" t="n"/>
      <c r="K2149" s="93" t="n">
        <v>312072</v>
      </c>
    </row>
    <row r="2150" hidden="1" customFormat="1" s="93">
      <c r="B2150" s="127" t="n">
        <v>44081</v>
      </c>
      <c r="C2150" s="93">
        <f>TEXT(B2150,"aaa")</f>
        <v/>
      </c>
      <c r="D2150" s="93" t="inlineStr">
        <is>
          <t>페이스북/인스타그램</t>
        </is>
      </c>
      <c r="E2150" s="93" t="inlineStr">
        <is>
          <t>앰플</t>
        </is>
      </c>
      <c r="G2150" s="90" t="n"/>
      <c r="K2150" s="93" t="n">
        <v>719466</v>
      </c>
    </row>
    <row r="2151" hidden="1" customFormat="1" s="93">
      <c r="B2151" s="127" t="n">
        <v>44082</v>
      </c>
      <c r="C2151" s="93">
        <f>TEXT(B2151,"aaa")</f>
        <v/>
      </c>
      <c r="D2151" s="93" t="inlineStr">
        <is>
          <t>페이스북/인스타그램</t>
        </is>
      </c>
      <c r="E2151" s="93" t="inlineStr">
        <is>
          <t>앰플</t>
        </is>
      </c>
      <c r="G2151" s="90" t="n"/>
      <c r="K2151" s="93" t="n">
        <v>744020</v>
      </c>
    </row>
    <row r="2152" hidden="1" customFormat="1" s="93">
      <c r="B2152" s="127" t="n">
        <v>44083</v>
      </c>
      <c r="C2152" s="93">
        <f>TEXT(B2152,"aaa")</f>
        <v/>
      </c>
      <c r="D2152" s="93" t="inlineStr">
        <is>
          <t>페이스북/인스타그램</t>
        </is>
      </c>
      <c r="E2152" s="93" t="inlineStr">
        <is>
          <t>앰플</t>
        </is>
      </c>
      <c r="G2152" s="90" t="n"/>
      <c r="K2152" s="93" t="n">
        <v>552089</v>
      </c>
    </row>
    <row r="2153" hidden="1" customFormat="1" s="93">
      <c r="B2153" s="127" t="n">
        <v>44084</v>
      </c>
      <c r="C2153" s="93">
        <f>TEXT(B2153,"aaa")</f>
        <v/>
      </c>
      <c r="D2153" s="93" t="inlineStr">
        <is>
          <t>페이스북/인스타그램</t>
        </is>
      </c>
      <c r="E2153" s="93" t="inlineStr">
        <is>
          <t>앰플</t>
        </is>
      </c>
      <c r="G2153" s="90" t="n"/>
      <c r="K2153" s="93" t="n">
        <v>445261</v>
      </c>
    </row>
    <row r="2154" hidden="1" customFormat="1" s="93">
      <c r="B2154" s="127" t="n">
        <v>44085</v>
      </c>
      <c r="C2154" s="93">
        <f>TEXT(B2154,"aaa")</f>
        <v/>
      </c>
      <c r="D2154" s="93" t="inlineStr">
        <is>
          <t>페이스북/인스타그램</t>
        </is>
      </c>
      <c r="E2154" s="93" t="inlineStr">
        <is>
          <t>앰플</t>
        </is>
      </c>
      <c r="G2154" s="90" t="n"/>
      <c r="K2154" s="93" t="n">
        <v>105830</v>
      </c>
    </row>
    <row r="2155" hidden="1" customFormat="1" s="93">
      <c r="B2155" s="127" t="n">
        <v>44091</v>
      </c>
      <c r="C2155" s="93">
        <f>TEXT(B2155,"aaa")</f>
        <v/>
      </c>
      <c r="D2155" s="93" t="inlineStr">
        <is>
          <t>페이스북/인스타그램</t>
        </is>
      </c>
      <c r="E2155" s="93" t="inlineStr">
        <is>
          <t>앰플</t>
        </is>
      </c>
      <c r="G2155" s="90" t="n"/>
      <c r="K2155" s="93" t="n">
        <v>216683</v>
      </c>
    </row>
    <row r="2156" hidden="1" customFormat="1" s="93">
      <c r="B2156" s="127" t="n">
        <v>44092</v>
      </c>
      <c r="C2156" s="93">
        <f>TEXT(B2156,"aaa")</f>
        <v/>
      </c>
      <c r="D2156" s="93" t="inlineStr">
        <is>
          <t>페이스북/인스타그램</t>
        </is>
      </c>
      <c r="E2156" s="93" t="inlineStr">
        <is>
          <t>토너</t>
        </is>
      </c>
      <c r="G2156" s="90" t="n"/>
      <c r="K2156" s="128" t="n">
        <v>235543</v>
      </c>
    </row>
    <row r="2157" hidden="1" customFormat="1" s="93">
      <c r="B2157" s="127" t="n">
        <v>44093</v>
      </c>
      <c r="C2157" s="93">
        <f>TEXT(B2157,"aaa")</f>
        <v/>
      </c>
      <c r="D2157" s="93" t="inlineStr">
        <is>
          <t>페이스북/인스타그램</t>
        </is>
      </c>
      <c r="E2157" s="93" t="inlineStr">
        <is>
          <t>토너</t>
        </is>
      </c>
      <c r="G2157" s="90" t="n"/>
      <c r="K2157" s="128" t="n">
        <v>148761</v>
      </c>
    </row>
    <row r="2158" hidden="1" customFormat="1" s="93">
      <c r="B2158" s="127" t="n">
        <v>44094</v>
      </c>
      <c r="C2158" s="93">
        <f>TEXT(B2158,"aaa")</f>
        <v/>
      </c>
      <c r="D2158" s="93" t="inlineStr">
        <is>
          <t>페이스북/인스타그램</t>
        </is>
      </c>
      <c r="E2158" s="93" t="inlineStr">
        <is>
          <t>토너</t>
        </is>
      </c>
      <c r="G2158" s="90" t="n"/>
      <c r="K2158" s="128" t="n">
        <v>208582</v>
      </c>
    </row>
    <row r="2159" hidden="1" customFormat="1" s="93">
      <c r="B2159" s="127" t="n">
        <v>44095</v>
      </c>
      <c r="C2159" s="93">
        <f>TEXT(B2159,"aaa")</f>
        <v/>
      </c>
      <c r="D2159" s="93" t="inlineStr">
        <is>
          <t>페이스북/인스타그램</t>
        </is>
      </c>
      <c r="E2159" s="93" t="inlineStr">
        <is>
          <t>토너</t>
        </is>
      </c>
      <c r="G2159" s="90" t="n"/>
      <c r="K2159" s="128" t="n">
        <v>246690</v>
      </c>
    </row>
    <row r="2160" hidden="1" customFormat="1" s="93">
      <c r="B2160" s="127" t="n">
        <v>44096</v>
      </c>
      <c r="C2160" s="93">
        <f>TEXT(B2160,"aaa")</f>
        <v/>
      </c>
      <c r="D2160" s="93" t="inlineStr">
        <is>
          <t>페이스북/인스타그램</t>
        </is>
      </c>
      <c r="E2160" s="93" t="inlineStr">
        <is>
          <t>토너</t>
        </is>
      </c>
      <c r="G2160" s="90" t="n"/>
      <c r="K2160" s="128" t="n">
        <v>253011</v>
      </c>
    </row>
    <row r="2161" hidden="1" customFormat="1" s="93">
      <c r="B2161" s="127" t="n">
        <v>44097</v>
      </c>
      <c r="C2161" s="93">
        <f>TEXT(B2161,"aaa")</f>
        <v/>
      </c>
      <c r="D2161" s="93" t="inlineStr">
        <is>
          <t>페이스북/인스타그램</t>
        </is>
      </c>
      <c r="E2161" s="93" t="inlineStr">
        <is>
          <t>토너</t>
        </is>
      </c>
      <c r="G2161" s="90" t="n"/>
      <c r="K2161" s="128" t="n">
        <v>254590</v>
      </c>
    </row>
    <row r="2162" hidden="1" customFormat="1" s="93">
      <c r="B2162" s="127" t="n">
        <v>44098</v>
      </c>
      <c r="C2162" s="93">
        <f>TEXT(B2162,"aaa")</f>
        <v/>
      </c>
      <c r="D2162" s="93" t="inlineStr">
        <is>
          <t>페이스북/인스타그램</t>
        </is>
      </c>
      <c r="E2162" s="93" t="inlineStr">
        <is>
          <t>토너</t>
        </is>
      </c>
      <c r="G2162" s="90" t="n"/>
      <c r="K2162" s="128" t="n">
        <v>211902</v>
      </c>
    </row>
    <row r="2163" hidden="1" customFormat="1" s="93">
      <c r="B2163" s="127" t="n">
        <v>44099</v>
      </c>
      <c r="C2163" s="93">
        <f>TEXT(B2163,"aaa")</f>
        <v/>
      </c>
      <c r="D2163" s="93" t="inlineStr">
        <is>
          <t>페이스북/인스타그램</t>
        </is>
      </c>
      <c r="E2163" s="93" t="inlineStr">
        <is>
          <t>토너</t>
        </is>
      </c>
      <c r="G2163" s="90" t="n"/>
      <c r="K2163" s="128" t="n">
        <v>158698</v>
      </c>
    </row>
    <row r="2164" hidden="1" customFormat="1" s="93">
      <c r="B2164" s="127" t="n">
        <v>44100</v>
      </c>
      <c r="C2164" s="93">
        <f>TEXT(B2164,"aaa")</f>
        <v/>
      </c>
      <c r="D2164" s="93" t="inlineStr">
        <is>
          <t>페이스북/인스타그램</t>
        </is>
      </c>
      <c r="E2164" s="93" t="inlineStr">
        <is>
          <t>토너</t>
        </is>
      </c>
      <c r="G2164" s="90" t="n"/>
      <c r="K2164" s="128" t="n">
        <v>100022</v>
      </c>
    </row>
    <row r="2165" hidden="1" customFormat="1" s="93">
      <c r="B2165" s="127" t="n">
        <v>44101</v>
      </c>
      <c r="C2165" s="93">
        <f>TEXT(B2165,"aaa")</f>
        <v/>
      </c>
      <c r="D2165" s="93" t="inlineStr">
        <is>
          <t>페이스북/인스타그램</t>
        </is>
      </c>
      <c r="E2165" s="93" t="inlineStr">
        <is>
          <t>토너</t>
        </is>
      </c>
      <c r="G2165" s="90" t="n"/>
      <c r="K2165" s="128" t="n">
        <v>71603</v>
      </c>
    </row>
    <row r="2166" hidden="1" customFormat="1" s="93">
      <c r="B2166" s="127" t="n">
        <v>44102</v>
      </c>
      <c r="C2166" s="93">
        <f>TEXT(B2166,"aaa")</f>
        <v/>
      </c>
      <c r="D2166" s="93" t="inlineStr">
        <is>
          <t>페이스북/인스타그램</t>
        </is>
      </c>
      <c r="E2166" s="93" t="inlineStr">
        <is>
          <t>토너</t>
        </is>
      </c>
      <c r="G2166" s="90" t="n"/>
      <c r="K2166" s="128" t="n">
        <v>102072</v>
      </c>
    </row>
    <row r="2167" hidden="1" customFormat="1" s="93">
      <c r="B2167" s="127" t="n">
        <v>44103</v>
      </c>
      <c r="C2167" s="93">
        <f>TEXT(B2167,"aaa")</f>
        <v/>
      </c>
      <c r="D2167" s="93" t="inlineStr">
        <is>
          <t>페이스북/인스타그램</t>
        </is>
      </c>
      <c r="E2167" s="93" t="inlineStr">
        <is>
          <t>토너</t>
        </is>
      </c>
      <c r="G2167" s="90" t="n"/>
      <c r="K2167" s="128" t="n">
        <v>102929</v>
      </c>
    </row>
    <row r="2168" hidden="1" customFormat="1" s="93">
      <c r="B2168" s="127" t="n">
        <v>44104</v>
      </c>
      <c r="C2168" s="93">
        <f>TEXT(B2168,"aaa")</f>
        <v/>
      </c>
      <c r="D2168" s="93" t="inlineStr">
        <is>
          <t>페이스북/인스타그램</t>
        </is>
      </c>
      <c r="E2168" s="93" t="inlineStr">
        <is>
          <t>토너</t>
        </is>
      </c>
      <c r="G2168" s="90" t="n"/>
      <c r="K2168" s="128" t="n">
        <v>103665</v>
      </c>
    </row>
    <row r="2169" hidden="1" customFormat="1" s="93">
      <c r="B2169" s="127" t="n">
        <v>44105</v>
      </c>
      <c r="C2169" s="93">
        <f>TEXT(B2169,"aaa")</f>
        <v/>
      </c>
      <c r="D2169" s="93" t="inlineStr">
        <is>
          <t>페이스북/인스타그램</t>
        </is>
      </c>
      <c r="E2169" s="93" t="inlineStr">
        <is>
          <t>토너</t>
        </is>
      </c>
      <c r="G2169" s="90" t="n"/>
      <c r="K2169" s="128" t="n">
        <v>105706</v>
      </c>
    </row>
    <row r="2170" hidden="1" customFormat="1" s="93">
      <c r="B2170" s="127" t="n">
        <v>44106</v>
      </c>
      <c r="C2170" s="93">
        <f>TEXT(B2170,"aaa")</f>
        <v/>
      </c>
      <c r="D2170" s="93" t="inlineStr">
        <is>
          <t>페이스북/인스타그램</t>
        </is>
      </c>
      <c r="E2170" s="93" t="inlineStr">
        <is>
          <t>토너</t>
        </is>
      </c>
      <c r="G2170" s="90" t="n"/>
      <c r="K2170" s="128" t="n">
        <v>106104</v>
      </c>
    </row>
    <row r="2171" hidden="1" customFormat="1" s="93">
      <c r="B2171" s="127" t="n">
        <v>44107</v>
      </c>
      <c r="C2171" s="93">
        <f>TEXT(B2171,"aaa")</f>
        <v/>
      </c>
      <c r="D2171" s="93" t="inlineStr">
        <is>
          <t>페이스북/인스타그램</t>
        </is>
      </c>
      <c r="E2171" s="93" t="inlineStr">
        <is>
          <t>토너</t>
        </is>
      </c>
      <c r="G2171" s="90" t="n"/>
      <c r="K2171" s="128" t="n">
        <v>107897</v>
      </c>
    </row>
    <row r="2172" hidden="1" customFormat="1" s="93">
      <c r="B2172" s="127" t="n">
        <v>44108</v>
      </c>
      <c r="C2172" s="93">
        <f>TEXT(B2172,"aaa")</f>
        <v/>
      </c>
      <c r="D2172" s="93" t="inlineStr">
        <is>
          <t>페이스북/인스타그램</t>
        </is>
      </c>
      <c r="E2172" s="93" t="inlineStr">
        <is>
          <t>토너</t>
        </is>
      </c>
      <c r="G2172" s="90" t="n"/>
      <c r="K2172" s="128" t="n">
        <v>100068</v>
      </c>
    </row>
    <row r="2173" hidden="1" customFormat="1" s="93">
      <c r="B2173" s="127" t="n">
        <v>44097</v>
      </c>
      <c r="C2173" s="93">
        <f>TEXT(B2173,"aaa")</f>
        <v/>
      </c>
      <c r="D2173" s="93" t="inlineStr">
        <is>
          <t>페이스북/인스타그램</t>
        </is>
      </c>
      <c r="E2173" s="93" t="inlineStr">
        <is>
          <t>토너로션</t>
        </is>
      </c>
      <c r="G2173" s="90" t="n"/>
      <c r="K2173" s="128" t="n">
        <v>19472</v>
      </c>
    </row>
    <row r="2174" hidden="1" customFormat="1" s="93">
      <c r="B2174" s="127" t="n">
        <v>44098</v>
      </c>
      <c r="C2174" s="93">
        <f>TEXT(B2174,"aaa")</f>
        <v/>
      </c>
      <c r="D2174" s="93" t="inlineStr">
        <is>
          <t>페이스북/인스타그램</t>
        </is>
      </c>
      <c r="E2174" s="93" t="inlineStr">
        <is>
          <t>토너로션</t>
        </is>
      </c>
      <c r="G2174" s="90" t="n"/>
      <c r="K2174" s="128" t="n">
        <v>96089</v>
      </c>
    </row>
    <row r="2175" hidden="1" customFormat="1" s="93">
      <c r="B2175" s="127" t="n">
        <v>44099</v>
      </c>
      <c r="C2175" s="93">
        <f>TEXT(B2175,"aaa")</f>
        <v/>
      </c>
      <c r="D2175" s="93" t="inlineStr">
        <is>
          <t>페이스북/인스타그램</t>
        </is>
      </c>
      <c r="E2175" s="93" t="inlineStr">
        <is>
          <t>토너로션</t>
        </is>
      </c>
      <c r="G2175" s="90" t="n"/>
      <c r="K2175" s="128" t="n">
        <v>154130</v>
      </c>
    </row>
    <row r="2176" hidden="1" customFormat="1" s="93">
      <c r="B2176" s="127" t="n">
        <v>44100</v>
      </c>
      <c r="C2176" s="93">
        <f>TEXT(B2176,"aaa")</f>
        <v/>
      </c>
      <c r="D2176" s="93" t="inlineStr">
        <is>
          <t>페이스북/인스타그램</t>
        </is>
      </c>
      <c r="E2176" s="93" t="inlineStr">
        <is>
          <t>토너로션</t>
        </is>
      </c>
      <c r="G2176" s="90" t="n"/>
      <c r="K2176" s="128" t="n">
        <v>185811</v>
      </c>
    </row>
    <row r="2177" hidden="1" customFormat="1" s="93">
      <c r="B2177" s="127" t="n">
        <v>44101</v>
      </c>
      <c r="C2177" s="93">
        <f>TEXT(B2177,"aaa")</f>
        <v/>
      </c>
      <c r="D2177" s="93" t="inlineStr">
        <is>
          <t>페이스북/인스타그램</t>
        </is>
      </c>
      <c r="E2177" s="93" t="inlineStr">
        <is>
          <t>토너로션</t>
        </is>
      </c>
      <c r="G2177" s="90" t="n"/>
      <c r="K2177" s="128" t="n">
        <v>265705</v>
      </c>
    </row>
    <row r="2178" hidden="1" customFormat="1" s="93">
      <c r="B2178" s="127" t="n">
        <v>44095</v>
      </c>
      <c r="C2178" s="93">
        <f>TEXT(B2178,"aaa")</f>
        <v/>
      </c>
      <c r="D2178" s="93" t="inlineStr">
        <is>
          <t>페이스북/인스타그램</t>
        </is>
      </c>
      <c r="E2178" s="93" t="inlineStr">
        <is>
          <t>토너패드</t>
        </is>
      </c>
      <c r="G2178" s="90" t="n"/>
      <c r="K2178" s="128" t="n">
        <v>177775</v>
      </c>
    </row>
    <row r="2179" hidden="1" customFormat="1" s="93">
      <c r="B2179" s="127" t="n">
        <v>44096</v>
      </c>
      <c r="C2179" s="93">
        <f>TEXT(B2179,"aaa")</f>
        <v/>
      </c>
      <c r="D2179" s="93" t="inlineStr">
        <is>
          <t>페이스북/인스타그램</t>
        </is>
      </c>
      <c r="E2179" s="93" t="inlineStr">
        <is>
          <t>토너패드</t>
        </is>
      </c>
      <c r="G2179" s="90" t="n"/>
      <c r="K2179" s="128" t="n">
        <v>306041</v>
      </c>
    </row>
    <row r="2180" hidden="1" customFormat="1" s="93">
      <c r="B2180" s="127" t="n">
        <v>44097</v>
      </c>
      <c r="C2180" s="93">
        <f>TEXT(B2180,"aaa")</f>
        <v/>
      </c>
      <c r="D2180" s="93" t="inlineStr">
        <is>
          <t>페이스북/인스타그램</t>
        </is>
      </c>
      <c r="E2180" s="93" t="inlineStr">
        <is>
          <t>토너패드</t>
        </is>
      </c>
      <c r="G2180" s="90" t="n"/>
      <c r="K2180" s="128" t="n">
        <v>433832</v>
      </c>
    </row>
    <row r="2181" hidden="1" customFormat="1" s="93">
      <c r="B2181" s="127" t="n">
        <v>44098</v>
      </c>
      <c r="C2181" s="93">
        <f>TEXT(B2181,"aaa")</f>
        <v/>
      </c>
      <c r="D2181" s="93" t="inlineStr">
        <is>
          <t>페이스북/인스타그램</t>
        </is>
      </c>
      <c r="E2181" s="93" t="inlineStr">
        <is>
          <t>토너패드</t>
        </is>
      </c>
      <c r="G2181" s="90" t="n"/>
      <c r="K2181" s="128" t="n">
        <v>603519</v>
      </c>
    </row>
    <row r="2182" hidden="1" customFormat="1" s="93">
      <c r="B2182" s="127" t="n">
        <v>44099</v>
      </c>
      <c r="C2182" s="93">
        <f>TEXT(B2182,"aaa")</f>
        <v/>
      </c>
      <c r="D2182" s="93" t="inlineStr">
        <is>
          <t>페이스북/인스타그램</t>
        </is>
      </c>
      <c r="E2182" s="93" t="inlineStr">
        <is>
          <t>토너패드</t>
        </is>
      </c>
      <c r="G2182" s="90" t="n"/>
      <c r="K2182" s="128" t="n">
        <v>570376</v>
      </c>
    </row>
    <row r="2183" hidden="1" customFormat="1" s="93">
      <c r="B2183" s="127" t="n">
        <v>44100</v>
      </c>
      <c r="C2183" s="93">
        <f>TEXT(B2183,"aaa")</f>
        <v/>
      </c>
      <c r="D2183" s="93" t="inlineStr">
        <is>
          <t>페이스북/인스타그램</t>
        </is>
      </c>
      <c r="E2183" s="93" t="inlineStr">
        <is>
          <t>토너패드</t>
        </is>
      </c>
      <c r="G2183" s="90" t="n"/>
      <c r="K2183" s="128" t="n">
        <v>392415</v>
      </c>
    </row>
    <row r="2184" hidden="1" customFormat="1" s="93">
      <c r="B2184" s="127" t="n">
        <v>44101</v>
      </c>
      <c r="C2184" s="93">
        <f>TEXT(B2184,"aaa")</f>
        <v/>
      </c>
      <c r="D2184" s="93" t="inlineStr">
        <is>
          <t>페이스북/인스타그램</t>
        </is>
      </c>
      <c r="E2184" s="93" t="inlineStr">
        <is>
          <t>토너패드</t>
        </is>
      </c>
      <c r="G2184" s="90" t="n"/>
      <c r="K2184" s="128" t="n">
        <v>680858</v>
      </c>
    </row>
    <row r="2185" hidden="1" customFormat="1" s="93">
      <c r="B2185" s="127" t="n">
        <v>44102</v>
      </c>
      <c r="C2185" s="93">
        <f>TEXT(B2185,"aaa")</f>
        <v/>
      </c>
      <c r="D2185" s="93" t="inlineStr">
        <is>
          <t>페이스북/인스타그램</t>
        </is>
      </c>
      <c r="E2185" s="93" t="inlineStr">
        <is>
          <t>토너패드</t>
        </is>
      </c>
      <c r="G2185" s="90" t="n"/>
      <c r="K2185" s="128" t="n">
        <v>740050</v>
      </c>
    </row>
    <row r="2186" hidden="1" customFormat="1" s="93">
      <c r="B2186" s="127" t="n">
        <v>44103</v>
      </c>
      <c r="C2186" s="93">
        <f>TEXT(B2186,"aaa")</f>
        <v/>
      </c>
      <c r="D2186" s="93" t="inlineStr">
        <is>
          <t>페이스북/인스타그램</t>
        </is>
      </c>
      <c r="E2186" s="93" t="inlineStr">
        <is>
          <t>토너패드</t>
        </is>
      </c>
      <c r="G2186" s="90" t="n"/>
      <c r="K2186" s="128" t="n">
        <v>465992</v>
      </c>
    </row>
    <row r="2187" hidden="1" customFormat="1" s="93">
      <c r="B2187" s="127" t="n">
        <v>44104</v>
      </c>
      <c r="C2187" s="93">
        <f>TEXT(B2187,"aaa")</f>
        <v/>
      </c>
      <c r="D2187" s="93" t="inlineStr">
        <is>
          <t>페이스북/인스타그램</t>
        </is>
      </c>
      <c r="E2187" s="93" t="inlineStr">
        <is>
          <t>토너패드</t>
        </is>
      </c>
      <c r="G2187" s="90" t="n"/>
      <c r="K2187" s="128" t="n">
        <v>232280</v>
      </c>
    </row>
    <row r="2188" hidden="1" customFormat="1" s="93">
      <c r="B2188" s="127" t="n">
        <v>44105</v>
      </c>
      <c r="C2188" s="93">
        <f>TEXT(B2188,"aaa")</f>
        <v/>
      </c>
      <c r="D2188" s="93" t="inlineStr">
        <is>
          <t>페이스북/인스타그램</t>
        </is>
      </c>
      <c r="E2188" s="93" t="inlineStr">
        <is>
          <t>토너패드</t>
        </is>
      </c>
      <c r="G2188" s="90" t="n"/>
      <c r="K2188" s="128" t="n">
        <v>197082</v>
      </c>
    </row>
    <row r="2189" hidden="1" customFormat="1" s="93">
      <c r="B2189" s="127" t="n">
        <v>44106</v>
      </c>
      <c r="C2189" s="93">
        <f>TEXT(B2189,"aaa")</f>
        <v/>
      </c>
      <c r="D2189" s="93" t="inlineStr">
        <is>
          <t>페이스북/인스타그램</t>
        </is>
      </c>
      <c r="E2189" s="93" t="inlineStr">
        <is>
          <t>토너패드</t>
        </is>
      </c>
      <c r="G2189" s="90" t="n"/>
      <c r="K2189" s="128" t="n">
        <v>196868</v>
      </c>
    </row>
    <row r="2190" hidden="1" customFormat="1" s="93">
      <c r="B2190" s="127" t="n">
        <v>44107</v>
      </c>
      <c r="C2190" s="93">
        <f>TEXT(B2190,"aaa")</f>
        <v/>
      </c>
      <c r="D2190" s="93" t="inlineStr">
        <is>
          <t>페이스북/인스타그램</t>
        </is>
      </c>
      <c r="E2190" s="93" t="inlineStr">
        <is>
          <t>토너패드</t>
        </is>
      </c>
      <c r="G2190" s="90" t="n"/>
      <c r="K2190" s="128" t="n">
        <v>253700</v>
      </c>
    </row>
    <row r="2191" hidden="1" customFormat="1" s="93">
      <c r="B2191" s="127" t="n">
        <v>44108</v>
      </c>
      <c r="C2191" s="93">
        <f>TEXT(B2191,"aaa")</f>
        <v/>
      </c>
      <c r="D2191" s="93" t="inlineStr">
        <is>
          <t>페이스북/인스타그램</t>
        </is>
      </c>
      <c r="E2191" s="93" t="inlineStr">
        <is>
          <t>토너패드</t>
        </is>
      </c>
      <c r="G2191" s="90" t="n"/>
      <c r="K2191" s="128" t="n">
        <v>529548</v>
      </c>
    </row>
    <row r="2192" hidden="1" customFormat="1" s="93">
      <c r="B2192" s="127" t="n">
        <v>44092</v>
      </c>
      <c r="C2192" s="93">
        <f>TEXT(B2192,"aaa")</f>
        <v/>
      </c>
      <c r="D2192" s="93" t="inlineStr">
        <is>
          <t>페이스북/인스타그램</t>
        </is>
      </c>
      <c r="E2192" s="93" t="inlineStr">
        <is>
          <t>앰플</t>
        </is>
      </c>
      <c r="G2192" s="90" t="n"/>
      <c r="K2192" s="128" t="n">
        <v>195501</v>
      </c>
    </row>
    <row r="2193" hidden="1" customFormat="1" s="93">
      <c r="B2193" s="127" t="n">
        <v>44093</v>
      </c>
      <c r="C2193" s="93">
        <f>TEXT(B2193,"aaa")</f>
        <v/>
      </c>
      <c r="D2193" s="93" t="inlineStr">
        <is>
          <t>페이스북/인스타그램</t>
        </is>
      </c>
      <c r="E2193" s="93" t="inlineStr">
        <is>
          <t>앰플</t>
        </is>
      </c>
      <c r="G2193" s="90" t="n"/>
      <c r="K2193" s="128" t="n">
        <v>178475</v>
      </c>
    </row>
    <row r="2194" hidden="1" customFormat="1" s="93">
      <c r="B2194" s="127" t="n">
        <v>44094</v>
      </c>
      <c r="C2194" s="93">
        <f>TEXT(B2194,"aaa")</f>
        <v/>
      </c>
      <c r="D2194" s="93" t="inlineStr">
        <is>
          <t>페이스북/인스타그램</t>
        </is>
      </c>
      <c r="E2194" s="93" t="inlineStr">
        <is>
          <t>앰플</t>
        </is>
      </c>
      <c r="G2194" s="90" t="n"/>
      <c r="K2194" s="128" t="n">
        <v>141041</v>
      </c>
    </row>
    <row r="2195" hidden="1" customFormat="1" s="93">
      <c r="B2195" s="127" t="n">
        <v>44095</v>
      </c>
      <c r="C2195" s="93">
        <f>TEXT(B2195,"aaa")</f>
        <v/>
      </c>
      <c r="D2195" s="93" t="inlineStr">
        <is>
          <t>페이스북/인스타그램</t>
        </is>
      </c>
      <c r="E2195" s="93" t="inlineStr">
        <is>
          <t>앰플</t>
        </is>
      </c>
      <c r="G2195" s="90" t="n"/>
      <c r="K2195" s="128" t="n">
        <v>223709</v>
      </c>
    </row>
    <row r="2196" hidden="1" customFormat="1" s="93">
      <c r="B2196" s="127" t="n">
        <v>44096</v>
      </c>
      <c r="C2196" s="93">
        <f>TEXT(B2196,"aaa")</f>
        <v/>
      </c>
      <c r="D2196" s="93" t="inlineStr">
        <is>
          <t>페이스북/인스타그램</t>
        </is>
      </c>
      <c r="E2196" s="93" t="inlineStr">
        <is>
          <t>앰플</t>
        </is>
      </c>
      <c r="G2196" s="90" t="n"/>
      <c r="K2196" s="128" t="n">
        <v>147153</v>
      </c>
    </row>
    <row r="2197" hidden="1" customFormat="1" s="93">
      <c r="B2197" s="127" t="n">
        <v>44098</v>
      </c>
      <c r="C2197" s="93">
        <f>TEXT(B2197,"aaa")</f>
        <v/>
      </c>
      <c r="D2197" s="93" t="inlineStr">
        <is>
          <t>페이스북/인스타그램</t>
        </is>
      </c>
      <c r="E2197" s="93" t="inlineStr">
        <is>
          <t>앰플</t>
        </is>
      </c>
      <c r="G2197" s="90" t="n"/>
      <c r="K2197" s="128" t="n">
        <v>48070</v>
      </c>
    </row>
    <row r="2198" hidden="1" customFormat="1" s="93">
      <c r="B2198" s="127" t="n">
        <v>44099</v>
      </c>
      <c r="C2198" s="93">
        <f>TEXT(B2198,"aaa")</f>
        <v/>
      </c>
      <c r="D2198" s="93" t="inlineStr">
        <is>
          <t>페이스북/인스타그램</t>
        </is>
      </c>
      <c r="E2198" s="93" t="inlineStr">
        <is>
          <t>앰플</t>
        </is>
      </c>
      <c r="G2198" s="90" t="n"/>
      <c r="K2198" s="128" t="n">
        <v>188083</v>
      </c>
    </row>
    <row r="2199" hidden="1" customFormat="1" s="93">
      <c r="B2199" s="127" t="n">
        <v>44100</v>
      </c>
      <c r="C2199" s="93">
        <f>TEXT(B2199,"aaa")</f>
        <v/>
      </c>
      <c r="D2199" s="93" t="inlineStr">
        <is>
          <t>페이스북/인스타그램</t>
        </is>
      </c>
      <c r="E2199" s="93" t="inlineStr">
        <is>
          <t>앰플</t>
        </is>
      </c>
      <c r="G2199" s="90" t="n"/>
      <c r="K2199" s="128" t="n">
        <v>552436</v>
      </c>
    </row>
    <row r="2200" hidden="1" customFormat="1" s="93">
      <c r="B2200" s="127" t="n">
        <v>44101</v>
      </c>
      <c r="C2200" s="93">
        <f>TEXT(B2200,"aaa")</f>
        <v/>
      </c>
      <c r="D2200" s="93" t="inlineStr">
        <is>
          <t>페이스북/인스타그램</t>
        </is>
      </c>
      <c r="E2200" s="93" t="inlineStr">
        <is>
          <t>앰플</t>
        </is>
      </c>
      <c r="G2200" s="90" t="n"/>
      <c r="K2200" s="128" t="n">
        <v>452018</v>
      </c>
    </row>
    <row r="2201" hidden="1" customFormat="1" s="93">
      <c r="B2201" s="127" t="n">
        <v>44102</v>
      </c>
      <c r="C2201" s="93">
        <f>TEXT(B2201,"aaa")</f>
        <v/>
      </c>
      <c r="D2201" s="93" t="inlineStr">
        <is>
          <t>페이스북/인스타그램</t>
        </is>
      </c>
      <c r="E2201" s="93" t="inlineStr">
        <is>
          <t>앰플</t>
        </is>
      </c>
      <c r="G2201" s="90" t="n"/>
      <c r="K2201" s="128" t="n">
        <v>337484</v>
      </c>
    </row>
    <row r="2202" hidden="1" customFormat="1" s="93">
      <c r="B2202" s="127" t="n">
        <v>44103</v>
      </c>
      <c r="C2202" s="93">
        <f>TEXT(B2202,"aaa")</f>
        <v/>
      </c>
      <c r="D2202" s="93" t="inlineStr">
        <is>
          <t>페이스북/인스타그램</t>
        </is>
      </c>
      <c r="E2202" s="93" t="inlineStr">
        <is>
          <t>앰플</t>
        </is>
      </c>
      <c r="G2202" s="90" t="n"/>
      <c r="K2202" s="128" t="n">
        <v>323865</v>
      </c>
    </row>
    <row r="2203" hidden="1" customFormat="1" s="93">
      <c r="B2203" s="127" t="n">
        <v>44104</v>
      </c>
      <c r="C2203" s="93">
        <f>TEXT(B2203,"aaa")</f>
        <v/>
      </c>
      <c r="D2203" s="93" t="inlineStr">
        <is>
          <t>페이스북/인스타그램</t>
        </is>
      </c>
      <c r="E2203" s="93" t="inlineStr">
        <is>
          <t>앰플</t>
        </is>
      </c>
      <c r="G2203" s="90" t="n"/>
      <c r="K2203" s="128" t="n">
        <v>111371</v>
      </c>
    </row>
    <row r="2204" hidden="1" customFormat="1" s="93">
      <c r="B2204" s="127" t="n">
        <v>44105</v>
      </c>
      <c r="C2204" s="93">
        <f>TEXT(B2204,"aaa")</f>
        <v/>
      </c>
      <c r="D2204" s="93" t="inlineStr">
        <is>
          <t>페이스북/인스타그램</t>
        </is>
      </c>
      <c r="E2204" s="93" t="inlineStr">
        <is>
          <t>앰플</t>
        </is>
      </c>
      <c r="G2204" s="90" t="n"/>
      <c r="K2204" s="128" t="n">
        <v>7061</v>
      </c>
    </row>
    <row r="2205" hidden="1" customFormat="1" s="93">
      <c r="B2205" s="127" t="n">
        <v>44106</v>
      </c>
      <c r="C2205" s="93">
        <f>TEXT(B2205,"aaa")</f>
        <v/>
      </c>
      <c r="D2205" s="93" t="inlineStr">
        <is>
          <t>페이스북/인스타그램</t>
        </is>
      </c>
      <c r="E2205" s="93" t="inlineStr">
        <is>
          <t>앰플</t>
        </is>
      </c>
      <c r="G2205" s="90" t="n"/>
      <c r="K2205" s="128" t="n">
        <v>101079</v>
      </c>
    </row>
    <row r="2206" hidden="1" customFormat="1" s="93">
      <c r="B2206" s="127" t="n">
        <v>44107</v>
      </c>
      <c r="C2206" s="93">
        <f>TEXT(B2206,"aaa")</f>
        <v/>
      </c>
      <c r="D2206" s="93" t="inlineStr">
        <is>
          <t>페이스북/인스타그램</t>
        </is>
      </c>
      <c r="E2206" s="93" t="inlineStr">
        <is>
          <t>앰플</t>
        </is>
      </c>
      <c r="G2206" s="90" t="n"/>
      <c r="K2206" s="128" t="n">
        <v>248465</v>
      </c>
    </row>
    <row r="2207" hidden="1" customFormat="1" s="93">
      <c r="B2207" s="127" t="n">
        <v>44108</v>
      </c>
      <c r="C2207" s="93">
        <f>TEXT(B2207,"aaa")</f>
        <v/>
      </c>
      <c r="D2207" s="93" t="inlineStr">
        <is>
          <t>페이스북/인스타그램</t>
        </is>
      </c>
      <c r="E2207" s="93" t="inlineStr">
        <is>
          <t>앰플</t>
        </is>
      </c>
      <c r="G2207" s="90" t="n"/>
      <c r="K2207" s="128" t="n">
        <v>500289</v>
      </c>
    </row>
    <row r="2208" hidden="1" customFormat="1" s="93">
      <c r="B2208" s="127" t="n">
        <v>44093</v>
      </c>
      <c r="C2208" s="93">
        <f>TEXT(B2208,"aaa")</f>
        <v/>
      </c>
      <c r="D2208" s="93" t="inlineStr">
        <is>
          <t>네이버 GFA</t>
        </is>
      </c>
      <c r="E2208" s="93" t="inlineStr">
        <is>
          <t>선크림</t>
        </is>
      </c>
      <c r="G2208" s="90" t="n"/>
      <c r="K2208" s="128" t="n">
        <v>263.6363636363636</v>
      </c>
    </row>
    <row r="2209" hidden="1" customFormat="1" s="93">
      <c r="B2209" s="127" t="n">
        <v>44094</v>
      </c>
      <c r="C2209" s="93">
        <f>TEXT(B2209,"aaa")</f>
        <v/>
      </c>
      <c r="D2209" s="93" t="inlineStr">
        <is>
          <t>네이버 GFA</t>
        </is>
      </c>
      <c r="E2209" s="93" t="inlineStr">
        <is>
          <t>선크림</t>
        </is>
      </c>
      <c r="G2209" s="90" t="n"/>
      <c r="K2209" s="128" t="n">
        <v>2083.636363636364</v>
      </c>
    </row>
    <row r="2210" hidden="1" customFormat="1" s="93">
      <c r="B2210" s="127" t="n">
        <v>44092</v>
      </c>
      <c r="C2210" s="93">
        <f>TEXT(B2210,"aaa")</f>
        <v/>
      </c>
      <c r="D2210" s="93" t="inlineStr">
        <is>
          <t>네이버 GFA</t>
        </is>
      </c>
      <c r="E2210" s="93" t="inlineStr">
        <is>
          <t>토너</t>
        </is>
      </c>
      <c r="G2210" s="90" t="n"/>
      <c r="K2210" s="128" t="n">
        <v>120660</v>
      </c>
    </row>
    <row r="2211" hidden="1" customFormat="1" s="93">
      <c r="B2211" s="127" t="n">
        <v>44093</v>
      </c>
      <c r="C2211" s="93">
        <f>TEXT(B2211,"aaa")</f>
        <v/>
      </c>
      <c r="D2211" s="93" t="inlineStr">
        <is>
          <t>네이버 GFA</t>
        </is>
      </c>
      <c r="E2211" s="93" t="inlineStr">
        <is>
          <t>토너</t>
        </is>
      </c>
      <c r="G2211" s="90" t="n"/>
      <c r="K2211" s="128" t="n">
        <v>115405.4545454545</v>
      </c>
    </row>
    <row r="2212" hidden="1" customFormat="1" s="93">
      <c r="B2212" s="127" t="n">
        <v>44094</v>
      </c>
      <c r="C2212" s="93">
        <f>TEXT(B2212,"aaa")</f>
        <v/>
      </c>
      <c r="D2212" s="93" t="inlineStr">
        <is>
          <t>네이버 GFA</t>
        </is>
      </c>
      <c r="E2212" s="93" t="inlineStr">
        <is>
          <t>토너</t>
        </is>
      </c>
      <c r="G2212" s="90" t="n"/>
      <c r="K2212" s="128" t="n">
        <v>114250</v>
      </c>
    </row>
    <row r="2213" hidden="1" customFormat="1" s="93">
      <c r="B2213" s="127" t="n">
        <v>44095</v>
      </c>
      <c r="C2213" s="93">
        <f>TEXT(B2213,"aaa")</f>
        <v/>
      </c>
      <c r="D2213" s="93" t="inlineStr">
        <is>
          <t>네이버 GFA</t>
        </is>
      </c>
      <c r="E2213" s="93" t="inlineStr">
        <is>
          <t>토너</t>
        </is>
      </c>
      <c r="G2213" s="90" t="n"/>
      <c r="K2213" s="128" t="n">
        <v>78933.63636363635</v>
      </c>
    </row>
    <row r="2214" hidden="1" customFormat="1" s="93">
      <c r="B2214" s="127" t="n">
        <v>44096</v>
      </c>
      <c r="C2214" s="93">
        <f>TEXT(B2214,"aaa")</f>
        <v/>
      </c>
      <c r="D2214" s="93" t="inlineStr">
        <is>
          <t>네이버 GFA</t>
        </is>
      </c>
      <c r="E2214" s="93" t="inlineStr">
        <is>
          <t>토너</t>
        </is>
      </c>
      <c r="G2214" s="90" t="n"/>
      <c r="K2214" s="128" t="n">
        <v>182068.1818181818</v>
      </c>
    </row>
    <row r="2215" hidden="1" customFormat="1" s="93">
      <c r="B2215" s="127" t="n">
        <v>44097</v>
      </c>
      <c r="C2215" s="93">
        <f>TEXT(B2215,"aaa")</f>
        <v/>
      </c>
      <c r="D2215" s="93" t="inlineStr">
        <is>
          <t>네이버 GFA</t>
        </is>
      </c>
      <c r="E2215" s="93" t="inlineStr">
        <is>
          <t>토너</t>
        </is>
      </c>
      <c r="G2215" s="90" t="n"/>
      <c r="K2215" s="128" t="n">
        <v>190875.4545454545</v>
      </c>
    </row>
    <row r="2216" hidden="1" customFormat="1" s="93">
      <c r="B2216" s="127" t="n">
        <v>44098</v>
      </c>
      <c r="C2216" s="93">
        <f>TEXT(B2216,"aaa")</f>
        <v/>
      </c>
      <c r="D2216" s="93" t="inlineStr">
        <is>
          <t>네이버 GFA</t>
        </is>
      </c>
      <c r="E2216" s="93" t="inlineStr">
        <is>
          <t>토너</t>
        </is>
      </c>
      <c r="G2216" s="90" t="n"/>
      <c r="K2216" s="128" t="n">
        <v>258735.4545454545</v>
      </c>
    </row>
    <row r="2217" hidden="1" customFormat="1" s="93">
      <c r="B2217" s="127" t="n">
        <v>44099</v>
      </c>
      <c r="C2217" s="93">
        <f>TEXT(B2217,"aaa")</f>
        <v/>
      </c>
      <c r="D2217" s="93" t="inlineStr">
        <is>
          <t>네이버 GFA</t>
        </is>
      </c>
      <c r="E2217" s="93" t="inlineStr">
        <is>
          <t>토너</t>
        </is>
      </c>
      <c r="G2217" s="90" t="n"/>
      <c r="K2217" s="128" t="n">
        <v>206150.9090909091</v>
      </c>
    </row>
    <row r="2218" hidden="1" customFormat="1" s="93">
      <c r="B2218" s="127" t="n">
        <v>44100</v>
      </c>
      <c r="C2218" s="93">
        <f>TEXT(B2218,"aaa")</f>
        <v/>
      </c>
      <c r="D2218" s="93" t="inlineStr">
        <is>
          <t>네이버 GFA</t>
        </is>
      </c>
      <c r="E2218" s="93" t="inlineStr">
        <is>
          <t>토너</t>
        </is>
      </c>
      <c r="G2218" s="90" t="n"/>
      <c r="K2218" s="128" t="n">
        <v>122402.7272727273</v>
      </c>
    </row>
    <row r="2219" hidden="1" customFormat="1" s="93">
      <c r="B2219" s="127" t="n">
        <v>44101</v>
      </c>
      <c r="C2219" s="93">
        <f>TEXT(B2219,"aaa")</f>
        <v/>
      </c>
      <c r="D2219" s="93" t="inlineStr">
        <is>
          <t>네이버 GFA</t>
        </is>
      </c>
      <c r="E2219" s="93" t="inlineStr">
        <is>
          <t>토너</t>
        </is>
      </c>
      <c r="G2219" s="90" t="n"/>
      <c r="K2219" s="128" t="n">
        <v>119765.4545454545</v>
      </c>
    </row>
    <row r="2220" hidden="1" customFormat="1" s="93">
      <c r="B2220" s="127" t="n">
        <v>44102</v>
      </c>
      <c r="C2220" s="93">
        <f>TEXT(B2220,"aaa")</f>
        <v/>
      </c>
      <c r="D2220" s="93" t="inlineStr">
        <is>
          <t>네이버 GFA</t>
        </is>
      </c>
      <c r="E2220" s="93" t="inlineStr">
        <is>
          <t>토너</t>
        </is>
      </c>
      <c r="G2220" s="90" t="n"/>
      <c r="K2220" s="128" t="n">
        <v>138131.8181818182</v>
      </c>
    </row>
    <row r="2221" hidden="1" customFormat="1" s="93">
      <c r="B2221" s="127" t="n">
        <v>44103</v>
      </c>
      <c r="C2221" s="93">
        <f>TEXT(B2221,"aaa")</f>
        <v/>
      </c>
      <c r="D2221" s="93" t="inlineStr">
        <is>
          <t>네이버 GFA</t>
        </is>
      </c>
      <c r="E2221" s="93" t="inlineStr">
        <is>
          <t>토너</t>
        </is>
      </c>
      <c r="G2221" s="90" t="n"/>
      <c r="K2221" s="128" t="n">
        <v>73740</v>
      </c>
    </row>
    <row r="2222" hidden="1" customFormat="1" s="93">
      <c r="B2222" s="127" t="n">
        <v>44104</v>
      </c>
      <c r="C2222" s="93">
        <f>TEXT(B2222,"aaa")</f>
        <v/>
      </c>
      <c r="D2222" s="93" t="inlineStr">
        <is>
          <t>네이버 GFA</t>
        </is>
      </c>
      <c r="E2222" s="93" t="inlineStr">
        <is>
          <t>토너</t>
        </is>
      </c>
      <c r="G2222" s="90" t="n"/>
      <c r="K2222" s="128" t="n">
        <v>81552.72727272726</v>
      </c>
    </row>
    <row r="2223" hidden="1" customFormat="1" s="93">
      <c r="B2223" s="127" t="n">
        <v>44105</v>
      </c>
      <c r="C2223" s="93">
        <f>TEXT(B2223,"aaa")</f>
        <v/>
      </c>
      <c r="D2223" s="93" t="inlineStr">
        <is>
          <t>네이버 GFA</t>
        </is>
      </c>
      <c r="E2223" s="93" t="inlineStr">
        <is>
          <t>토너</t>
        </is>
      </c>
      <c r="G2223" s="90" t="n"/>
      <c r="H2223" s="145" t="n"/>
      <c r="I2223" s="145" t="n"/>
      <c r="K2223" s="128">
        <f>104121.6/1.1</f>
        <v/>
      </c>
    </row>
    <row r="2224" hidden="1" customFormat="1" s="93">
      <c r="B2224" s="127" t="n">
        <v>44106</v>
      </c>
      <c r="C2224" s="93">
        <f>TEXT(B2224,"aaa")</f>
        <v/>
      </c>
      <c r="D2224" s="93" t="inlineStr">
        <is>
          <t>네이버 GFA</t>
        </is>
      </c>
      <c r="E2224" s="93" t="inlineStr">
        <is>
          <t>토너</t>
        </is>
      </c>
      <c r="G2224" s="90" t="n"/>
      <c r="H2224" s="145" t="n"/>
      <c r="I2224" s="145" t="n"/>
      <c r="K2224" s="128">
        <f>103431.9/1.1</f>
        <v/>
      </c>
    </row>
    <row r="2225" hidden="1" customFormat="1" s="93">
      <c r="B2225" s="127" t="n">
        <v>44107</v>
      </c>
      <c r="C2225" s="93">
        <f>TEXT(B2225,"aaa")</f>
        <v/>
      </c>
      <c r="D2225" s="93" t="inlineStr">
        <is>
          <t>네이버 GFA</t>
        </is>
      </c>
      <c r="E2225" s="93" t="inlineStr">
        <is>
          <t>토너</t>
        </is>
      </c>
      <c r="G2225" s="90" t="n"/>
      <c r="H2225" s="145" t="n"/>
      <c r="I2225" s="145" t="n"/>
      <c r="K2225" s="128">
        <f>102132.8/1.1</f>
        <v/>
      </c>
    </row>
    <row r="2226" hidden="1" customFormat="1" s="93">
      <c r="B2226" s="127" t="n">
        <v>44108</v>
      </c>
      <c r="C2226" s="93">
        <f>TEXT(B2226,"aaa")</f>
        <v/>
      </c>
      <c r="D2226" s="93" t="inlineStr">
        <is>
          <t>네이버 GFA</t>
        </is>
      </c>
      <c r="E2226" s="93" t="inlineStr">
        <is>
          <t>토너</t>
        </is>
      </c>
      <c r="G2226" s="90" t="n"/>
      <c r="H2226" s="145" t="n"/>
      <c r="I2226" s="145" t="n"/>
      <c r="K2226" s="128">
        <f>101038.3/1.1</f>
        <v/>
      </c>
    </row>
    <row r="2227" hidden="1" customFormat="1" s="93">
      <c r="B2227" s="127" t="n">
        <v>44092</v>
      </c>
      <c r="C2227" s="93">
        <f>TEXT(B2227,"aaa")</f>
        <v/>
      </c>
      <c r="D2227" s="93" t="inlineStr">
        <is>
          <t>네이버 쇼핑검색</t>
        </is>
      </c>
      <c r="E2227" s="93" t="inlineStr">
        <is>
          <t>토너</t>
        </is>
      </c>
      <c r="G2227" s="90" t="n"/>
      <c r="K2227" s="128" t="n">
        <v>25530</v>
      </c>
    </row>
    <row r="2228" hidden="1" customFormat="1" s="93">
      <c r="B2228" s="127" t="n">
        <v>44093</v>
      </c>
      <c r="C2228" s="93">
        <f>TEXT(B2228,"aaa")</f>
        <v/>
      </c>
      <c r="D2228" s="93" t="inlineStr">
        <is>
          <t>네이버 쇼핑검색</t>
        </is>
      </c>
      <c r="E2228" s="93" t="inlineStr">
        <is>
          <t>토너</t>
        </is>
      </c>
      <c r="G2228" s="90" t="n"/>
      <c r="K2228" s="128" t="n">
        <v>20800</v>
      </c>
    </row>
    <row r="2229" hidden="1" customFormat="1" s="93">
      <c r="B2229" s="127" t="n">
        <v>44094</v>
      </c>
      <c r="C2229" s="93">
        <f>TEXT(B2229,"aaa")</f>
        <v/>
      </c>
      <c r="D2229" s="93" t="inlineStr">
        <is>
          <t>네이버 쇼핑검색</t>
        </is>
      </c>
      <c r="E2229" s="93" t="inlineStr">
        <is>
          <t>토너</t>
        </is>
      </c>
      <c r="G2229" s="90" t="n"/>
      <c r="K2229" s="128" t="n">
        <v>23990</v>
      </c>
    </row>
    <row r="2230" hidden="1" customFormat="1" s="93">
      <c r="B2230" s="127" t="n">
        <v>44095</v>
      </c>
      <c r="C2230" s="93">
        <f>TEXT(B2230,"aaa")</f>
        <v/>
      </c>
      <c r="D2230" s="93" t="inlineStr">
        <is>
          <t>네이버 쇼핑검색</t>
        </is>
      </c>
      <c r="E2230" s="93" t="inlineStr">
        <is>
          <t>토너</t>
        </is>
      </c>
      <c r="G2230" s="90" t="n"/>
      <c r="K2230" s="128" t="n">
        <v>24100</v>
      </c>
    </row>
    <row r="2231" hidden="1" customFormat="1" s="93">
      <c r="B2231" s="127" t="n">
        <v>44096</v>
      </c>
      <c r="C2231" s="93">
        <f>TEXT(B2231,"aaa")</f>
        <v/>
      </c>
      <c r="D2231" s="93" t="inlineStr">
        <is>
          <t>네이버 쇼핑검색</t>
        </is>
      </c>
      <c r="E2231" s="93" t="inlineStr">
        <is>
          <t>토너</t>
        </is>
      </c>
      <c r="G2231" s="90" t="n"/>
      <c r="K2231" s="128" t="n">
        <v>27640</v>
      </c>
    </row>
    <row r="2232" hidden="1" customFormat="1" s="93">
      <c r="B2232" s="127" t="n">
        <v>44097</v>
      </c>
      <c r="C2232" s="93">
        <f>TEXT(B2232,"aaa")</f>
        <v/>
      </c>
      <c r="D2232" s="93" t="inlineStr">
        <is>
          <t>네이버 쇼핑검색</t>
        </is>
      </c>
      <c r="E2232" s="93" t="inlineStr">
        <is>
          <t>토너</t>
        </is>
      </c>
      <c r="G2232" s="90" t="n"/>
      <c r="K2232" s="128" t="n">
        <v>36400</v>
      </c>
    </row>
    <row r="2233" hidden="1" customFormat="1" s="93">
      <c r="B2233" s="127" t="n">
        <v>44098</v>
      </c>
      <c r="C2233" s="93">
        <f>TEXT(B2233,"aaa")</f>
        <v/>
      </c>
      <c r="D2233" s="93" t="inlineStr">
        <is>
          <t>네이버 쇼핑검색</t>
        </is>
      </c>
      <c r="E2233" s="93" t="inlineStr">
        <is>
          <t>토너</t>
        </is>
      </c>
      <c r="G2233" s="90" t="n"/>
      <c r="K2233" s="128" t="n">
        <v>33140</v>
      </c>
    </row>
    <row r="2234" hidden="1" customFormat="1" s="93">
      <c r="B2234" s="127" t="n">
        <v>44099</v>
      </c>
      <c r="C2234" s="93">
        <f>TEXT(B2234,"aaa")</f>
        <v/>
      </c>
      <c r="D2234" s="93" t="inlineStr">
        <is>
          <t>네이버 쇼핑검색</t>
        </is>
      </c>
      <c r="E2234" s="93" t="inlineStr">
        <is>
          <t>토너</t>
        </is>
      </c>
      <c r="G2234" s="90" t="n"/>
      <c r="K2234" s="128" t="n">
        <v>28130</v>
      </c>
    </row>
    <row r="2235" hidden="1" customFormat="1" s="93">
      <c r="B2235" s="127" t="n">
        <v>44100</v>
      </c>
      <c r="C2235" s="93">
        <f>TEXT(B2235,"aaa")</f>
        <v/>
      </c>
      <c r="D2235" s="93" t="inlineStr">
        <is>
          <t>네이버 쇼핑검색</t>
        </is>
      </c>
      <c r="E2235" s="93" t="inlineStr">
        <is>
          <t>토너</t>
        </is>
      </c>
      <c r="G2235" s="90" t="n"/>
      <c r="K2235" s="128" t="n">
        <v>22180</v>
      </c>
    </row>
    <row r="2236" hidden="1" customFormat="1" s="93">
      <c r="B2236" s="127" t="n">
        <v>44101</v>
      </c>
      <c r="C2236" s="93">
        <f>TEXT(B2236,"aaa")</f>
        <v/>
      </c>
      <c r="D2236" s="93" t="inlineStr">
        <is>
          <t>네이버 쇼핑검색</t>
        </is>
      </c>
      <c r="E2236" s="93" t="inlineStr">
        <is>
          <t>토너</t>
        </is>
      </c>
      <c r="G2236" s="90" t="n"/>
      <c r="K2236" s="128" t="n">
        <v>24750</v>
      </c>
    </row>
    <row r="2237" hidden="1" customFormat="1" s="93">
      <c r="B2237" s="127" t="n">
        <v>44102</v>
      </c>
      <c r="C2237" s="93">
        <f>TEXT(B2237,"aaa")</f>
        <v/>
      </c>
      <c r="D2237" s="93" t="inlineStr">
        <is>
          <t>네이버 쇼핑검색</t>
        </is>
      </c>
      <c r="E2237" s="93" t="inlineStr">
        <is>
          <t>토너</t>
        </is>
      </c>
      <c r="G2237" s="90" t="n"/>
      <c r="K2237" s="128" t="n">
        <v>25210</v>
      </c>
    </row>
    <row r="2238" hidden="1" customFormat="1" s="93">
      <c r="B2238" s="127" t="n">
        <v>44103</v>
      </c>
      <c r="C2238" s="93">
        <f>TEXT(B2238,"aaa")</f>
        <v/>
      </c>
      <c r="D2238" s="93" t="inlineStr">
        <is>
          <t>네이버 쇼핑검색</t>
        </is>
      </c>
      <c r="E2238" s="93" t="inlineStr">
        <is>
          <t>토너</t>
        </is>
      </c>
      <c r="G2238" s="90" t="n"/>
      <c r="K2238" s="128" t="n">
        <v>15970</v>
      </c>
    </row>
    <row r="2239" hidden="1" customFormat="1" s="93">
      <c r="B2239" s="127" t="n">
        <v>44104</v>
      </c>
      <c r="C2239" s="93">
        <f>TEXT(B2239,"aaa")</f>
        <v/>
      </c>
      <c r="D2239" s="93" t="inlineStr">
        <is>
          <t>네이버 쇼핑검색</t>
        </is>
      </c>
      <c r="E2239" s="93" t="inlineStr">
        <is>
          <t>토너</t>
        </is>
      </c>
      <c r="G2239" s="90" t="n"/>
      <c r="K2239" s="128" t="n">
        <v>18790</v>
      </c>
    </row>
    <row r="2240" hidden="1" customFormat="1" s="93">
      <c r="B2240" s="127" t="n">
        <v>44105</v>
      </c>
      <c r="C2240" s="93">
        <f>TEXT(B2240,"aaa")</f>
        <v/>
      </c>
      <c r="D2240" s="93" t="inlineStr">
        <is>
          <t>네이버 쇼핑검색</t>
        </is>
      </c>
      <c r="E2240" s="93" t="inlineStr">
        <is>
          <t>토너</t>
        </is>
      </c>
      <c r="G2240" s="90" t="n"/>
      <c r="K2240" s="128" t="n">
        <v>23738</v>
      </c>
    </row>
    <row r="2241" hidden="1" customFormat="1" s="93">
      <c r="B2241" s="127" t="n">
        <v>44106</v>
      </c>
      <c r="C2241" s="93">
        <f>TEXT(B2241,"aaa")</f>
        <v/>
      </c>
      <c r="D2241" s="93" t="inlineStr">
        <is>
          <t>네이버 쇼핑검색</t>
        </is>
      </c>
      <c r="E2241" s="93" t="inlineStr">
        <is>
          <t>토너</t>
        </is>
      </c>
      <c r="G2241" s="90" t="n"/>
      <c r="K2241" s="128" t="n">
        <v>29062</v>
      </c>
    </row>
    <row r="2242" hidden="1" customFormat="1" s="93">
      <c r="B2242" s="127" t="n">
        <v>44107</v>
      </c>
      <c r="C2242" s="93">
        <f>TEXT(B2242,"aaa")</f>
        <v/>
      </c>
      <c r="D2242" s="93" t="inlineStr">
        <is>
          <t>네이버 쇼핑검색</t>
        </is>
      </c>
      <c r="E2242" s="93" t="inlineStr">
        <is>
          <t>토너</t>
        </is>
      </c>
      <c r="G2242" s="90" t="n"/>
      <c r="K2242" s="128" t="n">
        <v>29106</v>
      </c>
    </row>
    <row r="2243" hidden="1" customFormat="1" s="93">
      <c r="B2243" s="127" t="n">
        <v>44108</v>
      </c>
      <c r="C2243" s="93">
        <f>TEXT(B2243,"aaa")</f>
        <v/>
      </c>
      <c r="D2243" s="93" t="inlineStr">
        <is>
          <t>네이버 쇼핑검색</t>
        </is>
      </c>
      <c r="E2243" s="93" t="inlineStr">
        <is>
          <t>토너</t>
        </is>
      </c>
      <c r="G2243" s="90" t="n"/>
      <c r="K2243" s="128" t="n">
        <v>40645</v>
      </c>
    </row>
    <row r="2244" hidden="1" customFormat="1" s="93">
      <c r="B2244" s="127" t="n">
        <v>44092</v>
      </c>
      <c r="C2244" s="93">
        <f>TEXT(B2244,"aaa")</f>
        <v/>
      </c>
      <c r="D2244" s="93" t="inlineStr">
        <is>
          <t>네이버 브랜드검색</t>
        </is>
      </c>
      <c r="E2244" s="93" t="inlineStr">
        <is>
          <t>토너</t>
        </is>
      </c>
      <c r="G2244" s="90" t="n"/>
      <c r="K2244" s="128" t="n">
        <v>50000</v>
      </c>
    </row>
    <row r="2245" hidden="1" customFormat="1" s="93">
      <c r="B2245" s="127" t="n">
        <v>44093</v>
      </c>
      <c r="C2245" s="93">
        <f>TEXT(B2245,"aaa")</f>
        <v/>
      </c>
      <c r="D2245" s="93" t="inlineStr">
        <is>
          <t>네이버 브랜드검색</t>
        </is>
      </c>
      <c r="E2245" s="93" t="inlineStr">
        <is>
          <t>토너</t>
        </is>
      </c>
      <c r="G2245" s="90" t="n"/>
      <c r="K2245" s="128" t="n">
        <v>50000</v>
      </c>
    </row>
    <row r="2246" hidden="1" customFormat="1" s="93">
      <c r="B2246" s="127" t="n">
        <v>44094</v>
      </c>
      <c r="C2246" s="93">
        <f>TEXT(B2246,"aaa")</f>
        <v/>
      </c>
      <c r="D2246" s="93" t="inlineStr">
        <is>
          <t>네이버 브랜드검색</t>
        </is>
      </c>
      <c r="E2246" s="93" t="inlineStr">
        <is>
          <t>토너</t>
        </is>
      </c>
      <c r="G2246" s="90" t="n"/>
      <c r="K2246" s="128" t="n">
        <v>50000</v>
      </c>
    </row>
    <row r="2247" hidden="1" customFormat="1" s="93">
      <c r="B2247" s="127" t="n">
        <v>44095</v>
      </c>
      <c r="C2247" s="93">
        <f>TEXT(B2247,"aaa")</f>
        <v/>
      </c>
      <c r="D2247" s="93" t="inlineStr">
        <is>
          <t>네이버 브랜드검색</t>
        </is>
      </c>
      <c r="E2247" s="93" t="inlineStr">
        <is>
          <t>토너</t>
        </is>
      </c>
      <c r="G2247" s="90" t="n"/>
      <c r="K2247" s="128" t="n">
        <v>50000</v>
      </c>
    </row>
    <row r="2248" hidden="1" customFormat="1" s="93">
      <c r="B2248" s="127" t="n">
        <v>44096</v>
      </c>
      <c r="C2248" s="93">
        <f>TEXT(B2248,"aaa")</f>
        <v/>
      </c>
      <c r="D2248" s="93" t="inlineStr">
        <is>
          <t>네이버 브랜드검색</t>
        </is>
      </c>
      <c r="E2248" s="93" t="inlineStr">
        <is>
          <t>토너</t>
        </is>
      </c>
      <c r="G2248" s="90" t="n"/>
      <c r="K2248" s="128" t="n">
        <v>50000</v>
      </c>
    </row>
    <row r="2249" hidden="1" customFormat="1" s="93">
      <c r="B2249" s="127" t="n">
        <v>44097</v>
      </c>
      <c r="C2249" s="93">
        <f>TEXT(B2249,"aaa")</f>
        <v/>
      </c>
      <c r="D2249" s="93" t="inlineStr">
        <is>
          <t>네이버 브랜드검색</t>
        </is>
      </c>
      <c r="E2249" s="93" t="inlineStr">
        <is>
          <t>토너</t>
        </is>
      </c>
      <c r="G2249" s="90" t="n"/>
      <c r="K2249" s="128" t="n">
        <v>50000</v>
      </c>
    </row>
    <row r="2250" hidden="1" customFormat="1" s="93">
      <c r="B2250" s="127" t="n">
        <v>44098</v>
      </c>
      <c r="C2250" s="93">
        <f>TEXT(B2250,"aaa")</f>
        <v/>
      </c>
      <c r="D2250" s="93" t="inlineStr">
        <is>
          <t>네이버 브랜드검색</t>
        </is>
      </c>
      <c r="E2250" s="93" t="inlineStr">
        <is>
          <t>토너</t>
        </is>
      </c>
      <c r="G2250" s="90" t="n"/>
      <c r="K2250" s="128" t="n">
        <v>50000</v>
      </c>
    </row>
    <row r="2251" hidden="1" customFormat="1" s="93">
      <c r="B2251" s="127" t="n">
        <v>44099</v>
      </c>
      <c r="C2251" s="93">
        <f>TEXT(B2251,"aaa")</f>
        <v/>
      </c>
      <c r="D2251" s="93" t="inlineStr">
        <is>
          <t>네이버 브랜드검색</t>
        </is>
      </c>
      <c r="E2251" s="93" t="inlineStr">
        <is>
          <t>토너</t>
        </is>
      </c>
      <c r="G2251" s="90" t="n"/>
      <c r="K2251" s="128" t="n">
        <v>50000</v>
      </c>
    </row>
    <row r="2252" hidden="1" customFormat="1" s="93">
      <c r="B2252" s="127" t="n">
        <v>44100</v>
      </c>
      <c r="C2252" s="93">
        <f>TEXT(B2252,"aaa")</f>
        <v/>
      </c>
      <c r="D2252" s="93" t="inlineStr">
        <is>
          <t>네이버 브랜드검색</t>
        </is>
      </c>
      <c r="E2252" s="93" t="inlineStr">
        <is>
          <t>토너</t>
        </is>
      </c>
      <c r="G2252" s="90" t="n"/>
      <c r="K2252" s="128" t="n">
        <v>50000</v>
      </c>
    </row>
    <row r="2253" hidden="1" customFormat="1" s="93">
      <c r="B2253" s="127" t="n">
        <v>44101</v>
      </c>
      <c r="C2253" s="93">
        <f>TEXT(B2253,"aaa")</f>
        <v/>
      </c>
      <c r="D2253" s="93" t="inlineStr">
        <is>
          <t>네이버 브랜드검색</t>
        </is>
      </c>
      <c r="E2253" s="93" t="inlineStr">
        <is>
          <t>토너</t>
        </is>
      </c>
      <c r="G2253" s="90" t="n"/>
      <c r="K2253" s="128" t="n">
        <v>50000</v>
      </c>
    </row>
    <row r="2254" hidden="1" customFormat="1" s="93">
      <c r="B2254" s="127" t="n">
        <v>44102</v>
      </c>
      <c r="C2254" s="93">
        <f>TEXT(B2254,"aaa")</f>
        <v/>
      </c>
      <c r="D2254" s="93" t="inlineStr">
        <is>
          <t>네이버 브랜드검색</t>
        </is>
      </c>
      <c r="E2254" s="93" t="inlineStr">
        <is>
          <t>토너</t>
        </is>
      </c>
      <c r="G2254" s="90" t="n"/>
      <c r="K2254" s="128" t="n">
        <v>50000</v>
      </c>
    </row>
    <row r="2255" hidden="1" customFormat="1" s="93">
      <c r="B2255" s="127" t="n">
        <v>44103</v>
      </c>
      <c r="C2255" s="93">
        <f>TEXT(B2255,"aaa")</f>
        <v/>
      </c>
      <c r="D2255" s="93" t="inlineStr">
        <is>
          <t>네이버 브랜드검색</t>
        </is>
      </c>
      <c r="E2255" s="93" t="inlineStr">
        <is>
          <t>토너</t>
        </is>
      </c>
      <c r="G2255" s="90" t="n"/>
      <c r="K2255" s="128" t="n">
        <v>50000</v>
      </c>
    </row>
    <row r="2256" hidden="1" customFormat="1" s="93">
      <c r="B2256" s="127" t="n">
        <v>44104</v>
      </c>
      <c r="C2256" s="93">
        <f>TEXT(B2256,"aaa")</f>
        <v/>
      </c>
      <c r="D2256" s="93" t="inlineStr">
        <is>
          <t>네이버 브랜드검색</t>
        </is>
      </c>
      <c r="E2256" s="93" t="inlineStr">
        <is>
          <t>토너</t>
        </is>
      </c>
      <c r="G2256" s="90" t="n"/>
      <c r="K2256" s="128" t="n">
        <v>50000</v>
      </c>
    </row>
    <row r="2257" hidden="1" customFormat="1" s="93">
      <c r="B2257" s="127" t="n">
        <v>44105</v>
      </c>
      <c r="C2257" s="93">
        <f>TEXT(B2257,"aaa")</f>
        <v/>
      </c>
      <c r="D2257" s="93" t="inlineStr">
        <is>
          <t>네이버 브랜드검색</t>
        </is>
      </c>
      <c r="E2257" s="93" t="inlineStr">
        <is>
          <t>토너</t>
        </is>
      </c>
      <c r="G2257" s="90" t="n"/>
      <c r="K2257" s="128" t="n">
        <v>50000</v>
      </c>
    </row>
    <row r="2258" hidden="1" customFormat="1" s="93">
      <c r="B2258" s="127" t="n">
        <v>44106</v>
      </c>
      <c r="C2258" s="93">
        <f>TEXT(B2258,"aaa")</f>
        <v/>
      </c>
      <c r="D2258" s="93" t="inlineStr">
        <is>
          <t>네이버 브랜드검색</t>
        </is>
      </c>
      <c r="E2258" s="93" t="inlineStr">
        <is>
          <t>토너</t>
        </is>
      </c>
      <c r="G2258" s="90" t="n"/>
      <c r="K2258" s="128" t="n">
        <v>50000</v>
      </c>
    </row>
    <row r="2259" hidden="1" customFormat="1" s="93">
      <c r="B2259" s="127" t="n">
        <v>44107</v>
      </c>
      <c r="C2259" s="93">
        <f>TEXT(B2259,"aaa")</f>
        <v/>
      </c>
      <c r="D2259" s="93" t="inlineStr">
        <is>
          <t>네이버 브랜드검색</t>
        </is>
      </c>
      <c r="E2259" s="93" t="inlineStr">
        <is>
          <t>토너</t>
        </is>
      </c>
      <c r="G2259" s="90" t="n"/>
      <c r="K2259" s="128" t="n">
        <v>50000</v>
      </c>
    </row>
    <row r="2260" hidden="1" customFormat="1" s="93">
      <c r="B2260" s="127" t="n">
        <v>44108</v>
      </c>
      <c r="C2260" s="93">
        <f>TEXT(B2260,"aaa")</f>
        <v/>
      </c>
      <c r="D2260" s="93" t="inlineStr">
        <is>
          <t>네이버 브랜드검색</t>
        </is>
      </c>
      <c r="E2260" s="93" t="inlineStr">
        <is>
          <t>토너</t>
        </is>
      </c>
      <c r="G2260" s="90" t="n"/>
      <c r="K2260" s="128" t="n">
        <v>50000</v>
      </c>
    </row>
    <row r="2261" customFormat="1" s="93">
      <c r="B2261" s="127" t="n">
        <v>44092</v>
      </c>
      <c r="C2261" s="93">
        <f>TEXT(B2261,"aaa")</f>
        <v/>
      </c>
      <c r="D2261" s="93" t="inlineStr">
        <is>
          <t>카카오광고</t>
        </is>
      </c>
      <c r="E2261" s="93" t="inlineStr">
        <is>
          <t>토너</t>
        </is>
      </c>
      <c r="G2261" s="90" t="n"/>
      <c r="K2261" s="128" t="n">
        <v>11850</v>
      </c>
    </row>
    <row r="2262" customFormat="1" s="93">
      <c r="B2262" s="127" t="n">
        <v>44093</v>
      </c>
      <c r="C2262" s="93">
        <f>TEXT(B2262,"aaa")</f>
        <v/>
      </c>
      <c r="D2262" s="93" t="inlineStr">
        <is>
          <t>카카오광고</t>
        </is>
      </c>
      <c r="E2262" s="93" t="inlineStr">
        <is>
          <t>토너</t>
        </is>
      </c>
      <c r="G2262" s="90" t="n"/>
      <c r="K2262" s="128" t="n">
        <v>8210</v>
      </c>
    </row>
    <row r="2263" customFormat="1" s="93">
      <c r="B2263" s="127" t="n">
        <v>44094</v>
      </c>
      <c r="C2263" s="93">
        <f>TEXT(B2263,"aaa")</f>
        <v/>
      </c>
      <c r="D2263" s="93" t="inlineStr">
        <is>
          <t>카카오광고</t>
        </is>
      </c>
      <c r="E2263" s="93" t="inlineStr">
        <is>
          <t>토너</t>
        </is>
      </c>
      <c r="G2263" s="90" t="n"/>
      <c r="K2263" s="128" t="n">
        <v>5570</v>
      </c>
    </row>
    <row r="2264" customFormat="1" s="93">
      <c r="B2264" s="127" t="n">
        <v>44095</v>
      </c>
      <c r="C2264" s="93">
        <f>TEXT(B2264,"aaa")</f>
        <v/>
      </c>
      <c r="D2264" s="93" t="inlineStr">
        <is>
          <t>카카오광고</t>
        </is>
      </c>
      <c r="E2264" s="93" t="inlineStr">
        <is>
          <t>토너</t>
        </is>
      </c>
      <c r="G2264" s="90" t="n"/>
      <c r="K2264" s="128" t="n">
        <v>7659.999999999999</v>
      </c>
    </row>
    <row r="2265" customFormat="1" s="93">
      <c r="B2265" s="127" t="n">
        <v>44096</v>
      </c>
      <c r="C2265" s="93">
        <f>TEXT(B2265,"aaa")</f>
        <v/>
      </c>
      <c r="D2265" s="93" t="inlineStr">
        <is>
          <t>카카오광고</t>
        </is>
      </c>
      <c r="E2265" s="93" t="inlineStr">
        <is>
          <t>토너</t>
        </is>
      </c>
      <c r="G2265" s="90" t="n"/>
      <c r="K2265" s="128" t="n">
        <v>14830</v>
      </c>
    </row>
    <row r="2266" customFormat="1" s="93">
      <c r="B2266" s="127" t="n">
        <v>44097</v>
      </c>
      <c r="C2266" s="93">
        <f>TEXT(B2266,"aaa")</f>
        <v/>
      </c>
      <c r="D2266" s="93" t="inlineStr">
        <is>
          <t>카카오광고</t>
        </is>
      </c>
      <c r="E2266" s="93" t="inlineStr">
        <is>
          <t>토너</t>
        </is>
      </c>
      <c r="G2266" s="90" t="n"/>
      <c r="K2266" s="128" t="n">
        <v>6939.999999999999</v>
      </c>
    </row>
    <row r="2267" customFormat="1" s="93">
      <c r="B2267" s="127" t="n">
        <v>44098</v>
      </c>
      <c r="C2267" s="93">
        <f>TEXT(B2267,"aaa")</f>
        <v/>
      </c>
      <c r="D2267" s="93" t="inlineStr">
        <is>
          <t>카카오광고</t>
        </is>
      </c>
      <c r="E2267" s="93" t="inlineStr">
        <is>
          <t>토너</t>
        </is>
      </c>
      <c r="G2267" s="90" t="n"/>
      <c r="K2267" s="128" t="n">
        <v>7709.999999999999</v>
      </c>
    </row>
    <row r="2268" customFormat="1" s="93">
      <c r="B2268" s="127" t="n">
        <v>44099</v>
      </c>
      <c r="C2268" s="93">
        <f>TEXT(B2268,"aaa")</f>
        <v/>
      </c>
      <c r="D2268" s="93" t="inlineStr">
        <is>
          <t>카카오광고</t>
        </is>
      </c>
      <c r="E2268" s="93" t="inlineStr">
        <is>
          <t>토너</t>
        </is>
      </c>
      <c r="G2268" s="90" t="n"/>
      <c r="K2268" s="128" t="n">
        <v>14070</v>
      </c>
    </row>
    <row r="2269" customFormat="1" s="93">
      <c r="B2269" s="127" t="n">
        <v>44100</v>
      </c>
      <c r="C2269" s="93">
        <f>TEXT(B2269,"aaa")</f>
        <v/>
      </c>
      <c r="D2269" s="93" t="inlineStr">
        <is>
          <t>카카오광고</t>
        </is>
      </c>
      <c r="E2269" s="93" t="inlineStr">
        <is>
          <t>토너</t>
        </is>
      </c>
      <c r="G2269" s="90" t="n"/>
      <c r="K2269" s="128" t="n">
        <v>15110</v>
      </c>
    </row>
    <row r="2270" customFormat="1" s="93">
      <c r="B2270" s="127" t="n">
        <v>44101</v>
      </c>
      <c r="C2270" s="93">
        <f>TEXT(B2270,"aaa")</f>
        <v/>
      </c>
      <c r="D2270" s="93" t="inlineStr">
        <is>
          <t>카카오광고</t>
        </is>
      </c>
      <c r="E2270" s="93" t="inlineStr">
        <is>
          <t>토너</t>
        </is>
      </c>
      <c r="G2270" s="90" t="n"/>
      <c r="K2270" s="128" t="n">
        <v>11460</v>
      </c>
    </row>
    <row r="2271" customFormat="1" s="93">
      <c r="B2271" s="127" t="n">
        <v>44102</v>
      </c>
      <c r="C2271" s="93">
        <f>TEXT(B2271,"aaa")</f>
        <v/>
      </c>
      <c r="D2271" s="93" t="inlineStr">
        <is>
          <t>카카오광고</t>
        </is>
      </c>
      <c r="E2271" s="93" t="inlineStr">
        <is>
          <t>토너</t>
        </is>
      </c>
      <c r="G2271" s="90" t="n"/>
      <c r="K2271" s="128" t="n">
        <v>12400</v>
      </c>
    </row>
    <row r="2272" customFormat="1" s="93">
      <c r="B2272" s="127" t="n">
        <v>44103</v>
      </c>
      <c r="C2272" s="93">
        <f>TEXT(B2272,"aaa")</f>
        <v/>
      </c>
      <c r="D2272" s="93" t="inlineStr">
        <is>
          <t>카카오광고</t>
        </is>
      </c>
      <c r="E2272" s="93" t="inlineStr">
        <is>
          <t>토너</t>
        </is>
      </c>
      <c r="G2272" s="90" t="n"/>
      <c r="K2272" s="128" t="n">
        <v>11350</v>
      </c>
    </row>
    <row r="2273" customFormat="1" s="93">
      <c r="B2273" s="127" t="n">
        <v>44104</v>
      </c>
      <c r="C2273" s="93">
        <f>TEXT(B2273,"aaa")</f>
        <v/>
      </c>
      <c r="D2273" s="93" t="inlineStr">
        <is>
          <t>카카오광고</t>
        </is>
      </c>
      <c r="E2273" s="93" t="inlineStr">
        <is>
          <t>토너</t>
        </is>
      </c>
      <c r="G2273" s="90" t="n"/>
      <c r="K2273" s="128" t="n">
        <v>10740</v>
      </c>
    </row>
    <row r="2274" customFormat="1" s="93">
      <c r="B2274" s="127" t="n">
        <v>44105</v>
      </c>
      <c r="C2274" s="93">
        <f>TEXT(B2274,"aaa")</f>
        <v/>
      </c>
      <c r="D2274" s="93" t="inlineStr">
        <is>
          <t>카카오광고</t>
        </is>
      </c>
      <c r="E2274" s="93" t="inlineStr">
        <is>
          <t>토너</t>
        </is>
      </c>
      <c r="G2274" s="90" t="n"/>
      <c r="H2274" s="145" t="n"/>
      <c r="I2274" s="145" t="n"/>
      <c r="K2274" s="128">
        <f>10208/1.1</f>
        <v/>
      </c>
    </row>
    <row r="2275" customFormat="1" s="93">
      <c r="B2275" s="127" t="n">
        <v>44106</v>
      </c>
      <c r="C2275" s="93">
        <f>TEXT(B2275,"aaa")</f>
        <v/>
      </c>
      <c r="D2275" s="93" t="inlineStr">
        <is>
          <t>카카오광고</t>
        </is>
      </c>
      <c r="E2275" s="93" t="inlineStr">
        <is>
          <t>토너</t>
        </is>
      </c>
      <c r="G2275" s="90" t="n"/>
      <c r="K2275" s="128">
        <f>9401.7/1.1/1.1</f>
        <v/>
      </c>
    </row>
    <row r="2276" customFormat="1" s="93">
      <c r="B2276" s="127" t="n">
        <v>44107</v>
      </c>
      <c r="C2276" s="93">
        <f>TEXT(B2276,"aaa")</f>
        <v/>
      </c>
      <c r="D2276" s="93" t="inlineStr">
        <is>
          <t>카카오광고</t>
        </is>
      </c>
      <c r="E2276" s="93" t="inlineStr">
        <is>
          <t>토너</t>
        </is>
      </c>
      <c r="G2276" s="90" t="n"/>
      <c r="H2276" s="145" t="n"/>
      <c r="I2276" s="145" t="n"/>
      <c r="K2276" s="128" t="n">
        <v>13900</v>
      </c>
      <c r="L2276" s="145" t="n"/>
    </row>
    <row r="2277" customFormat="1" s="93">
      <c r="B2277" s="127" t="n">
        <v>44108</v>
      </c>
      <c r="C2277" s="93">
        <f>TEXT(B2277,"aaa")</f>
        <v/>
      </c>
      <c r="D2277" s="93" t="inlineStr">
        <is>
          <t>카카오광고</t>
        </is>
      </c>
      <c r="E2277" s="93" t="inlineStr">
        <is>
          <t>토너</t>
        </is>
      </c>
      <c r="G2277" s="90" t="n"/>
      <c r="H2277" s="145" t="n"/>
      <c r="I2277" s="145" t="n"/>
      <c r="K2277" s="128" t="n">
        <v>15540</v>
      </c>
      <c r="L2277" s="145" t="n"/>
    </row>
    <row r="2278" hidden="1" customFormat="1" s="93">
      <c r="B2278" s="127" t="n">
        <v>44097</v>
      </c>
      <c r="C2278" s="93">
        <f>TEXT(B2278,"aaa")</f>
        <v/>
      </c>
      <c r="D2278" s="93" t="inlineStr">
        <is>
          <t>문자대표</t>
        </is>
      </c>
      <c r="E2278" s="93" t="inlineStr">
        <is>
          <t>토너</t>
        </is>
      </c>
      <c r="G2278" s="90" t="n"/>
      <c r="K2278" s="128" t="n">
        <v>900</v>
      </c>
    </row>
    <row r="2279" hidden="1" customFormat="1" s="93">
      <c r="B2279" s="127" t="n">
        <v>44102</v>
      </c>
      <c r="C2279" s="93">
        <f>TEXT(B2279,"aaa")</f>
        <v/>
      </c>
      <c r="D2279" s="93" t="inlineStr">
        <is>
          <t>문자대표</t>
        </is>
      </c>
      <c r="E2279" s="93" t="inlineStr">
        <is>
          <t>토너</t>
        </is>
      </c>
      <c r="G2279" s="90" t="n"/>
      <c r="K2279" s="128" t="n">
        <v>210</v>
      </c>
    </row>
    <row r="2280" hidden="1" customFormat="1" s="93">
      <c r="B2280" s="127" t="n">
        <v>44094</v>
      </c>
      <c r="C2280" s="93">
        <f>TEXT(B2280,"aaa")</f>
        <v/>
      </c>
      <c r="D2280" s="93" t="inlineStr">
        <is>
          <t>유튜브 디스커버리</t>
        </is>
      </c>
      <c r="E2280" s="93" t="inlineStr">
        <is>
          <t>토너</t>
        </is>
      </c>
      <c r="G2280" s="90" t="n"/>
      <c r="K2280" s="128" t="n">
        <v>716242</v>
      </c>
    </row>
    <row r="2281" hidden="1" customFormat="1" s="93">
      <c r="B2281" s="127" t="n">
        <v>44095</v>
      </c>
      <c r="C2281" s="93">
        <f>TEXT(B2281,"aaa")</f>
        <v/>
      </c>
      <c r="D2281" s="93" t="inlineStr">
        <is>
          <t>유튜브 디스커버리</t>
        </is>
      </c>
      <c r="E2281" s="93" t="inlineStr">
        <is>
          <t>토너</t>
        </is>
      </c>
      <c r="G2281" s="90" t="n"/>
      <c r="K2281" s="128" t="n">
        <v>365864</v>
      </c>
    </row>
    <row r="2282" hidden="1" customFormat="1" s="93">
      <c r="B2282" s="127" t="n">
        <v>44096</v>
      </c>
      <c r="C2282" s="93">
        <f>TEXT(B2282,"aaa")</f>
        <v/>
      </c>
      <c r="D2282" s="93" t="inlineStr">
        <is>
          <t>유튜브 디스커버리</t>
        </is>
      </c>
      <c r="E2282" s="93" t="inlineStr">
        <is>
          <t>토너</t>
        </is>
      </c>
      <c r="G2282" s="90" t="n"/>
      <c r="K2282" s="128" t="n">
        <v>13853</v>
      </c>
    </row>
    <row r="2283" hidden="1" customFormat="1" s="93">
      <c r="B2283" s="127" t="n">
        <v>44097</v>
      </c>
      <c r="C2283" s="93">
        <f>TEXT(B2283,"aaa")</f>
        <v/>
      </c>
      <c r="D2283" s="93" t="inlineStr">
        <is>
          <t>유튜브 디스커버리</t>
        </is>
      </c>
      <c r="E2283" s="93" t="inlineStr">
        <is>
          <t>토너</t>
        </is>
      </c>
      <c r="G2283" s="90" t="n"/>
      <c r="K2283" s="128" t="n">
        <v>733412</v>
      </c>
    </row>
    <row r="2284" hidden="1" customFormat="1" s="93">
      <c r="B2284" s="127" t="n">
        <v>44098</v>
      </c>
      <c r="C2284" s="93">
        <f>TEXT(B2284,"aaa")</f>
        <v/>
      </c>
      <c r="D2284" s="93" t="inlineStr">
        <is>
          <t>유튜브 디스커버리</t>
        </is>
      </c>
      <c r="E2284" s="93" t="inlineStr">
        <is>
          <t>토너</t>
        </is>
      </c>
      <c r="G2284" s="90" t="n"/>
      <c r="K2284" s="128" t="n">
        <v>312293</v>
      </c>
    </row>
    <row r="2285" hidden="1" customFormat="1" s="93">
      <c r="B2285" s="127" t="n">
        <v>44101</v>
      </c>
      <c r="C2285" s="93">
        <f>TEXT(B2285,"aaa")</f>
        <v/>
      </c>
      <c r="D2285" s="93" t="inlineStr">
        <is>
          <t>유튜브 디스커버리</t>
        </is>
      </c>
      <c r="E2285" s="93" t="inlineStr">
        <is>
          <t>토너</t>
        </is>
      </c>
      <c r="G2285" s="90" t="n"/>
      <c r="K2285" s="128" t="n">
        <v>627057</v>
      </c>
    </row>
    <row r="2286" hidden="1" customFormat="1" s="93">
      <c r="B2286" s="127" t="n">
        <v>44107</v>
      </c>
      <c r="C2286" s="93">
        <f>TEXT(B2286,"aaa")</f>
        <v/>
      </c>
      <c r="D2286" s="93" t="inlineStr">
        <is>
          <t>유튜브 디스커버리</t>
        </is>
      </c>
      <c r="E2286" s="93" t="inlineStr">
        <is>
          <t>토너</t>
        </is>
      </c>
      <c r="G2286" s="90" t="n"/>
      <c r="K2286" s="128" t="n">
        <v>842650</v>
      </c>
    </row>
    <row r="2287" hidden="1" customFormat="1" s="93">
      <c r="B2287" s="127" t="n">
        <v>44108</v>
      </c>
      <c r="C2287" s="93">
        <f>TEXT(B2287,"aaa")</f>
        <v/>
      </c>
      <c r="D2287" s="93" t="inlineStr">
        <is>
          <t>유튜브 디스커버리</t>
        </is>
      </c>
      <c r="E2287" s="93" t="inlineStr">
        <is>
          <t>토너</t>
        </is>
      </c>
      <c r="G2287" s="90" t="n"/>
      <c r="K2287" s="128" t="n">
        <v>945485</v>
      </c>
    </row>
    <row r="2288" hidden="1" customFormat="1" s="93">
      <c r="B2288" s="127" t="n">
        <v>44109</v>
      </c>
      <c r="C2288" s="93">
        <f>TEXT(B2288,"aaa")</f>
        <v/>
      </c>
      <c r="D2288" s="93" t="inlineStr">
        <is>
          <t>페이스북/인스타그램</t>
        </is>
      </c>
      <c r="E2288" s="93" t="inlineStr">
        <is>
          <t>토너</t>
        </is>
      </c>
      <c r="G2288" s="90" t="n"/>
      <c r="K2288" s="128" t="n">
        <v>162344</v>
      </c>
    </row>
    <row r="2289" hidden="1" customFormat="1" s="93">
      <c r="B2289" s="127" t="n">
        <v>44110</v>
      </c>
      <c r="C2289" s="93">
        <f>TEXT(B2289,"aaa")</f>
        <v/>
      </c>
      <c r="D2289" s="93" t="inlineStr">
        <is>
          <t>페이스북/인스타그램</t>
        </is>
      </c>
      <c r="E2289" s="93" t="inlineStr">
        <is>
          <t>토너</t>
        </is>
      </c>
      <c r="G2289" s="90" t="n"/>
      <c r="K2289" s="128" t="n">
        <v>299408</v>
      </c>
    </row>
    <row r="2290" hidden="1" customFormat="1" s="93">
      <c r="B2290" s="127" t="n">
        <v>44111</v>
      </c>
      <c r="C2290" s="93">
        <f>TEXT(B2290,"aaa")</f>
        <v/>
      </c>
      <c r="D2290" s="93" t="inlineStr">
        <is>
          <t>페이스북/인스타그램</t>
        </is>
      </c>
      <c r="E2290" s="93" t="inlineStr">
        <is>
          <t>토너</t>
        </is>
      </c>
      <c r="G2290" s="90" t="n"/>
      <c r="K2290" s="128" t="n">
        <v>60293</v>
      </c>
    </row>
    <row r="2291" hidden="1" customFormat="1" s="93">
      <c r="B2291" s="127" t="n">
        <v>44109</v>
      </c>
      <c r="C2291" s="93">
        <f>TEXT(B2291,"aaa")</f>
        <v/>
      </c>
      <c r="D2291" s="93" t="inlineStr">
        <is>
          <t>페이스북/인스타그램</t>
        </is>
      </c>
      <c r="E2291" s="93" t="inlineStr">
        <is>
          <t>토너로션</t>
        </is>
      </c>
      <c r="G2291" s="90" t="n"/>
      <c r="K2291" s="128" t="n">
        <v>128769</v>
      </c>
    </row>
    <row r="2292" hidden="1" customFormat="1" s="93">
      <c r="B2292" s="127" t="n">
        <v>44110</v>
      </c>
      <c r="C2292" s="93">
        <f>TEXT(B2292,"aaa")</f>
        <v/>
      </c>
      <c r="D2292" s="93" t="inlineStr">
        <is>
          <t>페이스북/인스타그램</t>
        </is>
      </c>
      <c r="E2292" s="93" t="inlineStr">
        <is>
          <t>토너로션</t>
        </is>
      </c>
      <c r="G2292" s="90" t="n"/>
      <c r="K2292" s="128" t="n">
        <v>286613</v>
      </c>
    </row>
    <row r="2293" hidden="1" customFormat="1" s="93">
      <c r="B2293" s="127" t="n">
        <v>44111</v>
      </c>
      <c r="C2293" s="93">
        <f>TEXT(B2293,"aaa")</f>
        <v/>
      </c>
      <c r="D2293" s="93" t="inlineStr">
        <is>
          <t>페이스북/인스타그램</t>
        </is>
      </c>
      <c r="E2293" s="93" t="inlineStr">
        <is>
          <t>토너로션</t>
        </is>
      </c>
      <c r="G2293" s="90" t="n"/>
      <c r="K2293" s="128" t="n">
        <v>294932</v>
      </c>
    </row>
    <row r="2294" hidden="1" customFormat="1" s="93">
      <c r="B2294" s="127" t="n">
        <v>44112</v>
      </c>
      <c r="C2294" s="93">
        <f>TEXT(B2294,"aaa")</f>
        <v/>
      </c>
      <c r="D2294" s="93" t="inlineStr">
        <is>
          <t>페이스북/인스타그램</t>
        </is>
      </c>
      <c r="E2294" s="93" t="inlineStr">
        <is>
          <t>토너로션</t>
        </is>
      </c>
      <c r="G2294" s="90" t="n"/>
      <c r="K2294" s="128" t="n">
        <v>226414</v>
      </c>
    </row>
    <row r="2295" hidden="1" customFormat="1" s="93">
      <c r="B2295" s="127" t="n">
        <v>44113</v>
      </c>
      <c r="C2295" s="93">
        <f>TEXT(B2295,"aaa")</f>
        <v/>
      </c>
      <c r="D2295" s="93" t="inlineStr">
        <is>
          <t>페이스북/인스타그램</t>
        </is>
      </c>
      <c r="E2295" s="93" t="inlineStr">
        <is>
          <t>토너로션</t>
        </is>
      </c>
      <c r="G2295" s="90" t="n"/>
      <c r="K2295" s="128" t="n">
        <v>101844</v>
      </c>
    </row>
    <row r="2296" hidden="1" customFormat="1" s="93">
      <c r="B2296" s="127" t="n">
        <v>44114</v>
      </c>
      <c r="C2296" s="93">
        <f>TEXT(B2296,"aaa")</f>
        <v/>
      </c>
      <c r="D2296" s="93" t="inlineStr">
        <is>
          <t>페이스북/인스타그램</t>
        </is>
      </c>
      <c r="E2296" s="93" t="inlineStr">
        <is>
          <t>토너로션</t>
        </is>
      </c>
      <c r="G2296" s="90" t="n"/>
      <c r="K2296" s="128" t="n">
        <v>94922</v>
      </c>
    </row>
    <row r="2297" hidden="1" customFormat="1" s="93">
      <c r="B2297" s="127" t="n">
        <v>44115</v>
      </c>
      <c r="C2297" s="93">
        <f>TEXT(B2297,"aaa")</f>
        <v/>
      </c>
      <c r="D2297" s="93" t="inlineStr">
        <is>
          <t>페이스북/인스타그램</t>
        </is>
      </c>
      <c r="E2297" s="93" t="inlineStr">
        <is>
          <t>토너로션</t>
        </is>
      </c>
      <c r="G2297" s="90" t="n"/>
      <c r="K2297" s="128" t="n">
        <v>154644</v>
      </c>
    </row>
    <row r="2298" hidden="1" customFormat="1" s="93">
      <c r="B2298" s="127" t="n">
        <v>44116</v>
      </c>
      <c r="C2298" s="93">
        <f>TEXT(B2298,"aaa")</f>
        <v/>
      </c>
      <c r="D2298" s="93" t="inlineStr">
        <is>
          <t>페이스북/인스타그램</t>
        </is>
      </c>
      <c r="E2298" s="93" t="inlineStr">
        <is>
          <t>토너로션</t>
        </is>
      </c>
      <c r="G2298" s="90" t="n"/>
      <c r="K2298" s="128" t="n">
        <v>163137</v>
      </c>
    </row>
    <row r="2299" hidden="1" customFormat="1" s="93">
      <c r="B2299" s="127" t="n">
        <v>44117</v>
      </c>
      <c r="C2299" s="93">
        <f>TEXT(B2299,"aaa")</f>
        <v/>
      </c>
      <c r="D2299" s="93" t="inlineStr">
        <is>
          <t>페이스북/인스타그램</t>
        </is>
      </c>
      <c r="E2299" s="93" t="inlineStr">
        <is>
          <t>토너로션</t>
        </is>
      </c>
      <c r="G2299" s="90" t="n"/>
      <c r="K2299" s="128" t="n">
        <v>169691</v>
      </c>
    </row>
    <row r="2300" hidden="1" customFormat="1" s="93">
      <c r="B2300" s="127" t="n">
        <v>44118</v>
      </c>
      <c r="C2300" s="93">
        <f>TEXT(B2300,"aaa")</f>
        <v/>
      </c>
      <c r="D2300" s="93" t="inlineStr">
        <is>
          <t>페이스북/인스타그램</t>
        </is>
      </c>
      <c r="E2300" s="93" t="inlineStr">
        <is>
          <t>토너로션</t>
        </is>
      </c>
      <c r="G2300" s="90" t="n"/>
      <c r="K2300" s="128" t="n">
        <v>242887</v>
      </c>
    </row>
    <row r="2301" hidden="1" customFormat="1" s="93">
      <c r="B2301" s="127" t="n">
        <v>44119</v>
      </c>
      <c r="C2301" s="93">
        <f>TEXT(B2301,"aaa")</f>
        <v/>
      </c>
      <c r="D2301" s="93" t="inlineStr">
        <is>
          <t>페이스북/인스타그램</t>
        </is>
      </c>
      <c r="E2301" s="93" t="inlineStr">
        <is>
          <t>토너로션</t>
        </is>
      </c>
      <c r="G2301" s="90" t="n"/>
      <c r="K2301" s="128" t="n">
        <v>366247</v>
      </c>
    </row>
    <row r="2302" hidden="1" customFormat="1" s="93">
      <c r="B2302" s="127" t="n">
        <v>44120</v>
      </c>
      <c r="C2302" s="93">
        <f>TEXT(B2302,"aaa")</f>
        <v/>
      </c>
      <c r="D2302" s="93" t="inlineStr">
        <is>
          <t>페이스북/인스타그램</t>
        </is>
      </c>
      <c r="E2302" s="93" t="inlineStr">
        <is>
          <t>토너로션</t>
        </is>
      </c>
      <c r="G2302" s="90" t="n"/>
      <c r="K2302" s="128" t="n">
        <v>204512</v>
      </c>
    </row>
    <row r="2303" hidden="1" customFormat="1" s="93">
      <c r="B2303" s="127" t="n">
        <v>44121</v>
      </c>
      <c r="C2303" s="93">
        <f>TEXT(B2303,"aaa")</f>
        <v/>
      </c>
      <c r="D2303" s="93" t="inlineStr">
        <is>
          <t>페이스북/인스타그램</t>
        </is>
      </c>
      <c r="E2303" s="93" t="inlineStr">
        <is>
          <t>토너로션</t>
        </is>
      </c>
      <c r="G2303" s="90" t="n"/>
      <c r="K2303" s="128" t="n">
        <v>72440</v>
      </c>
    </row>
    <row r="2304" hidden="1" customFormat="1" s="93">
      <c r="B2304" s="127" t="n">
        <v>44122</v>
      </c>
      <c r="C2304" s="93">
        <f>TEXT(B2304,"aaa")</f>
        <v/>
      </c>
      <c r="D2304" s="93" t="inlineStr">
        <is>
          <t>페이스북/인스타그램</t>
        </is>
      </c>
      <c r="E2304" s="93" t="inlineStr">
        <is>
          <t>토너로션</t>
        </is>
      </c>
      <c r="G2304" s="90" t="n"/>
      <c r="K2304" s="128" t="n">
        <v>104358</v>
      </c>
    </row>
    <row r="2305" hidden="1" customFormat="1" s="93">
      <c r="B2305" s="127" t="n">
        <v>44123</v>
      </c>
      <c r="C2305" s="93">
        <f>TEXT(B2305,"aaa")</f>
        <v/>
      </c>
      <c r="D2305" s="93" t="inlineStr">
        <is>
          <t>페이스북/인스타그램</t>
        </is>
      </c>
      <c r="E2305" s="93" t="inlineStr">
        <is>
          <t>토너로션</t>
        </is>
      </c>
      <c r="G2305" s="90" t="n"/>
      <c r="K2305" s="128" t="n">
        <v>156159</v>
      </c>
    </row>
    <row r="2306" hidden="1" customFormat="1" s="93">
      <c r="B2306" s="127" t="n">
        <v>44109</v>
      </c>
      <c r="C2306" s="93">
        <f>TEXT(B2306,"aaa")</f>
        <v/>
      </c>
      <c r="D2306" s="93" t="inlineStr">
        <is>
          <t>페이스북/인스타그램</t>
        </is>
      </c>
      <c r="E2306" s="93" t="inlineStr">
        <is>
          <t>토너패드</t>
        </is>
      </c>
      <c r="G2306" s="90" t="n"/>
      <c r="K2306" s="93" t="n">
        <v>779174</v>
      </c>
    </row>
    <row r="2307" hidden="1" customFormat="1" s="93">
      <c r="B2307" s="127" t="n">
        <v>44110</v>
      </c>
      <c r="C2307" s="93">
        <f>TEXT(B2307,"aaa")</f>
        <v/>
      </c>
      <c r="D2307" s="93" t="inlineStr">
        <is>
          <t>페이스북/인스타그램</t>
        </is>
      </c>
      <c r="E2307" s="93" t="inlineStr">
        <is>
          <t>토너패드</t>
        </is>
      </c>
      <c r="G2307" s="90" t="n"/>
      <c r="K2307" s="93" t="n">
        <v>822603</v>
      </c>
    </row>
    <row r="2308" hidden="1" customFormat="1" s="93">
      <c r="B2308" s="127" t="n">
        <v>44111</v>
      </c>
      <c r="C2308" s="93">
        <f>TEXT(B2308,"aaa")</f>
        <v/>
      </c>
      <c r="D2308" s="93" t="inlineStr">
        <is>
          <t>페이스북/인스타그램</t>
        </is>
      </c>
      <c r="E2308" s="93" t="inlineStr">
        <is>
          <t>토너패드</t>
        </is>
      </c>
      <c r="G2308" s="90" t="n"/>
      <c r="K2308" s="93" t="n">
        <v>323746</v>
      </c>
    </row>
    <row r="2309" hidden="1" customFormat="1" s="93">
      <c r="B2309" s="127" t="n">
        <v>44109</v>
      </c>
      <c r="C2309" s="93">
        <f>TEXT(B2309,"aaa")</f>
        <v/>
      </c>
      <c r="D2309" s="93" t="inlineStr">
        <is>
          <t>페이스북/인스타그램</t>
        </is>
      </c>
      <c r="E2309" s="93" t="inlineStr">
        <is>
          <t>앰플</t>
        </is>
      </c>
      <c r="G2309" s="90" t="n"/>
      <c r="K2309" s="128" t="n">
        <v>376554</v>
      </c>
    </row>
    <row r="2310" hidden="1" customFormat="1" s="93">
      <c r="B2310" s="127" t="n">
        <v>44110</v>
      </c>
      <c r="C2310" s="93">
        <f>TEXT(B2310,"aaa")</f>
        <v/>
      </c>
      <c r="D2310" s="93" t="inlineStr">
        <is>
          <t>페이스북/인스타그램</t>
        </is>
      </c>
      <c r="E2310" s="93" t="inlineStr">
        <is>
          <t>앰플</t>
        </is>
      </c>
      <c r="G2310" s="90" t="n"/>
      <c r="K2310" s="128" t="n">
        <v>317503</v>
      </c>
    </row>
    <row r="2311" hidden="1" customFormat="1" s="93">
      <c r="B2311" s="127" t="n">
        <v>44111</v>
      </c>
      <c r="C2311" s="93">
        <f>TEXT(B2311,"aaa")</f>
        <v/>
      </c>
      <c r="D2311" s="93" t="inlineStr">
        <is>
          <t>페이스북/인스타그램</t>
        </is>
      </c>
      <c r="E2311" s="93" t="inlineStr">
        <is>
          <t>앰플</t>
        </is>
      </c>
      <c r="G2311" s="90" t="n"/>
      <c r="K2311" s="128" t="n">
        <v>267187</v>
      </c>
    </row>
    <row r="2312" hidden="1" customFormat="1" s="93">
      <c r="B2312" s="127" t="n">
        <v>44112</v>
      </c>
      <c r="C2312" s="93">
        <f>TEXT(B2312,"aaa")</f>
        <v/>
      </c>
      <c r="D2312" s="93" t="inlineStr">
        <is>
          <t>페이스북/인스타그램</t>
        </is>
      </c>
      <c r="E2312" s="93" t="inlineStr">
        <is>
          <t>앰플</t>
        </is>
      </c>
      <c r="G2312" s="90" t="n"/>
      <c r="K2312" s="128" t="n">
        <v>264361</v>
      </c>
    </row>
    <row r="2313" hidden="1" customFormat="1" s="93">
      <c r="B2313" s="127" t="n">
        <v>44113</v>
      </c>
      <c r="C2313" s="93">
        <f>TEXT(B2313,"aaa")</f>
        <v/>
      </c>
      <c r="D2313" s="93" t="inlineStr">
        <is>
          <t>페이스북/인스타그램</t>
        </is>
      </c>
      <c r="E2313" s="93" t="inlineStr">
        <is>
          <t>앰플</t>
        </is>
      </c>
      <c r="G2313" s="90" t="n"/>
      <c r="K2313" s="128" t="n">
        <v>228009</v>
      </c>
    </row>
    <row r="2314" hidden="1" customFormat="1" s="93">
      <c r="B2314" s="127" t="n">
        <v>44114</v>
      </c>
      <c r="C2314" s="93">
        <f>TEXT(B2314,"aaa")</f>
        <v/>
      </c>
      <c r="D2314" s="93" t="inlineStr">
        <is>
          <t>페이스북/인스타그램</t>
        </is>
      </c>
      <c r="E2314" s="93" t="inlineStr">
        <is>
          <t>앰플</t>
        </is>
      </c>
      <c r="G2314" s="90" t="n"/>
      <c r="K2314" s="128" t="n">
        <v>114163</v>
      </c>
    </row>
    <row r="2315" hidden="1" customFormat="1" s="93">
      <c r="B2315" s="127" t="n">
        <v>44115</v>
      </c>
      <c r="C2315" s="93">
        <f>TEXT(B2315,"aaa")</f>
        <v/>
      </c>
      <c r="D2315" s="93" t="inlineStr">
        <is>
          <t>페이스북/인스타그램</t>
        </is>
      </c>
      <c r="E2315" s="93" t="inlineStr">
        <is>
          <t>앰플</t>
        </is>
      </c>
      <c r="G2315" s="90" t="n"/>
      <c r="K2315" s="128" t="n">
        <v>166660</v>
      </c>
    </row>
    <row r="2316" hidden="1" customFormat="1" s="93">
      <c r="B2316" s="127" t="n">
        <v>44116</v>
      </c>
      <c r="C2316" s="93">
        <f>TEXT(B2316,"aaa")</f>
        <v/>
      </c>
      <c r="D2316" s="93" t="inlineStr">
        <is>
          <t>페이스북/인스타그램</t>
        </is>
      </c>
      <c r="E2316" s="93" t="inlineStr">
        <is>
          <t>앰플</t>
        </is>
      </c>
      <c r="G2316" s="90" t="n"/>
      <c r="K2316" s="128" t="n">
        <v>117470</v>
      </c>
    </row>
    <row r="2317" hidden="1" customFormat="1" s="93">
      <c r="B2317" s="127" t="n">
        <v>44117</v>
      </c>
      <c r="C2317" s="93">
        <f>TEXT(B2317,"aaa")</f>
        <v/>
      </c>
      <c r="D2317" s="93" t="inlineStr">
        <is>
          <t>페이스북/인스타그램</t>
        </is>
      </c>
      <c r="E2317" s="93" t="inlineStr">
        <is>
          <t>앰플</t>
        </is>
      </c>
      <c r="G2317" s="90" t="n"/>
      <c r="K2317" s="128" t="n">
        <v>119686</v>
      </c>
    </row>
    <row r="2318" hidden="1" customFormat="1" s="93">
      <c r="B2318" s="127" t="n">
        <v>44118</v>
      </c>
      <c r="C2318" s="93">
        <f>TEXT(B2318,"aaa")</f>
        <v/>
      </c>
      <c r="D2318" s="93" t="inlineStr">
        <is>
          <t>페이스북/인스타그램</t>
        </is>
      </c>
      <c r="E2318" s="93" t="inlineStr">
        <is>
          <t>앰플</t>
        </is>
      </c>
      <c r="G2318" s="90" t="n"/>
      <c r="K2318" s="128" t="n">
        <v>146644</v>
      </c>
    </row>
    <row r="2319" hidden="1" customFormat="1" s="93">
      <c r="B2319" s="127" t="n">
        <v>44119</v>
      </c>
      <c r="C2319" s="93">
        <f>TEXT(B2319,"aaa")</f>
        <v/>
      </c>
      <c r="D2319" s="93" t="inlineStr">
        <is>
          <t>페이스북/인스타그램</t>
        </is>
      </c>
      <c r="E2319" s="93" t="inlineStr">
        <is>
          <t>앰플</t>
        </is>
      </c>
      <c r="G2319" s="90" t="n"/>
      <c r="K2319" s="128" t="n">
        <v>158624</v>
      </c>
    </row>
    <row r="2320" hidden="1" customFormat="1" s="93">
      <c r="B2320" s="127" t="n">
        <v>44120</v>
      </c>
      <c r="C2320" s="93">
        <f>TEXT(B2320,"aaa")</f>
        <v/>
      </c>
      <c r="D2320" s="93" t="inlineStr">
        <is>
          <t>페이스북/인스타그램</t>
        </is>
      </c>
      <c r="E2320" s="93" t="inlineStr">
        <is>
          <t>앰플</t>
        </is>
      </c>
      <c r="G2320" s="90" t="n"/>
      <c r="K2320" s="128" t="n">
        <v>116627</v>
      </c>
    </row>
    <row r="2321" hidden="1" customFormat="1" s="93">
      <c r="B2321" s="127" t="n">
        <v>44121</v>
      </c>
      <c r="C2321" s="93">
        <f>TEXT(B2321,"aaa")</f>
        <v/>
      </c>
      <c r="D2321" s="93" t="inlineStr">
        <is>
          <t>페이스북/인스타그램</t>
        </is>
      </c>
      <c r="E2321" s="93" t="inlineStr">
        <is>
          <t>앰플</t>
        </is>
      </c>
      <c r="G2321" s="90" t="n"/>
      <c r="K2321" s="128" t="n">
        <v>106812</v>
      </c>
    </row>
    <row r="2322" hidden="1" customFormat="1" s="93">
      <c r="B2322" s="127" t="n">
        <v>44122</v>
      </c>
      <c r="C2322" s="93">
        <f>TEXT(B2322,"aaa")</f>
        <v/>
      </c>
      <c r="D2322" s="93" t="inlineStr">
        <is>
          <t>페이스북/인스타그램</t>
        </is>
      </c>
      <c r="E2322" s="93" t="inlineStr">
        <is>
          <t>앰플</t>
        </is>
      </c>
      <c r="G2322" s="90" t="n"/>
      <c r="K2322" s="128" t="n">
        <v>81251</v>
      </c>
    </row>
    <row r="2323" hidden="1" customFormat="1" s="93">
      <c r="B2323" s="127" t="n">
        <v>44123</v>
      </c>
      <c r="C2323" s="93">
        <f>TEXT(B2323,"aaa")</f>
        <v/>
      </c>
      <c r="D2323" s="93" t="inlineStr">
        <is>
          <t>페이스북/인스타그램</t>
        </is>
      </c>
      <c r="E2323" s="93" t="inlineStr">
        <is>
          <t>앰플</t>
        </is>
      </c>
      <c r="G2323" s="90" t="n"/>
      <c r="K2323" s="128" t="n">
        <v>104094</v>
      </c>
    </row>
    <row r="2324" hidden="1" customFormat="1" s="93">
      <c r="B2324" s="127" t="n">
        <v>44109</v>
      </c>
      <c r="C2324" s="93">
        <f>TEXT(B2324,"aaa")</f>
        <v/>
      </c>
      <c r="D2324" s="93" t="inlineStr">
        <is>
          <t>페이스북/인스타그램</t>
        </is>
      </c>
      <c r="E2324" s="93" t="inlineStr">
        <is>
          <t>머크마</t>
        </is>
      </c>
      <c r="G2324" s="90" t="n"/>
      <c r="K2324" s="128" t="n">
        <v>11288</v>
      </c>
    </row>
    <row r="2325" hidden="1" customFormat="1" s="93">
      <c r="B2325" s="127" t="n">
        <v>44110</v>
      </c>
      <c r="C2325" s="93">
        <f>TEXT(B2325,"aaa")</f>
        <v/>
      </c>
      <c r="D2325" s="93" t="inlineStr">
        <is>
          <t>페이스북/인스타그램</t>
        </is>
      </c>
      <c r="E2325" s="93" t="inlineStr">
        <is>
          <t>머크마</t>
        </is>
      </c>
      <c r="G2325" s="90" t="n"/>
      <c r="K2325" s="128" t="n">
        <v>94622</v>
      </c>
    </row>
    <row r="2326" hidden="1" customFormat="1" s="93">
      <c r="B2326" s="127" t="n">
        <v>44111</v>
      </c>
      <c r="C2326" s="93">
        <f>TEXT(B2326,"aaa")</f>
        <v/>
      </c>
      <c r="D2326" s="93" t="inlineStr">
        <is>
          <t>페이스북/인스타그램</t>
        </is>
      </c>
      <c r="E2326" s="93" t="inlineStr">
        <is>
          <t>머크마</t>
        </is>
      </c>
      <c r="G2326" s="90" t="n"/>
      <c r="K2326" s="128" t="n">
        <v>170932</v>
      </c>
    </row>
    <row r="2327" hidden="1" customFormat="1" s="93">
      <c r="B2327" s="127" t="n">
        <v>44112</v>
      </c>
      <c r="C2327" s="93">
        <f>TEXT(B2327,"aaa")</f>
        <v/>
      </c>
      <c r="D2327" s="93" t="inlineStr">
        <is>
          <t>페이스북/인스타그램</t>
        </is>
      </c>
      <c r="E2327" s="93" t="inlineStr">
        <is>
          <t>머크마</t>
        </is>
      </c>
      <c r="G2327" s="90" t="n"/>
      <c r="K2327" s="128" t="n">
        <v>100272</v>
      </c>
    </row>
    <row r="2328" hidden="1" customFormat="1" s="93">
      <c r="B2328" s="127" t="n">
        <v>44113</v>
      </c>
      <c r="C2328" s="93">
        <f>TEXT(B2328,"aaa")</f>
        <v/>
      </c>
      <c r="D2328" s="93" t="inlineStr">
        <is>
          <t>페이스북/인스타그램</t>
        </is>
      </c>
      <c r="E2328" s="93" t="inlineStr">
        <is>
          <t>머크마</t>
        </is>
      </c>
      <c r="G2328" s="90" t="n"/>
      <c r="K2328" s="128" t="n">
        <v>93488</v>
      </c>
    </row>
    <row r="2329" hidden="1" customFormat="1" s="93">
      <c r="B2329" s="127" t="n">
        <v>44114</v>
      </c>
      <c r="C2329" s="93">
        <f>TEXT(B2329,"aaa")</f>
        <v/>
      </c>
      <c r="D2329" s="93" t="inlineStr">
        <is>
          <t>페이스북/인스타그램</t>
        </is>
      </c>
      <c r="E2329" s="93" t="inlineStr">
        <is>
          <t>머크마</t>
        </is>
      </c>
      <c r="G2329" s="90" t="n"/>
      <c r="K2329" s="128" t="n">
        <v>54017</v>
      </c>
    </row>
    <row r="2330" hidden="1" customFormat="1" s="93">
      <c r="B2330" s="127" t="n">
        <v>44115</v>
      </c>
      <c r="C2330" s="93">
        <f>TEXT(B2330,"aaa")</f>
        <v/>
      </c>
      <c r="D2330" s="93" t="inlineStr">
        <is>
          <t>페이스북/인스타그램</t>
        </is>
      </c>
      <c r="E2330" s="93" t="inlineStr">
        <is>
          <t>머크마</t>
        </is>
      </c>
      <c r="G2330" s="90" t="n"/>
      <c r="K2330" s="128" t="n">
        <v>50176</v>
      </c>
    </row>
    <row r="2331" hidden="1" customFormat="1" s="93">
      <c r="B2331" s="127" t="n">
        <v>44116</v>
      </c>
      <c r="C2331" s="93">
        <f>TEXT(B2331,"aaa")</f>
        <v/>
      </c>
      <c r="D2331" s="93" t="inlineStr">
        <is>
          <t>페이스북/인스타그램</t>
        </is>
      </c>
      <c r="E2331" s="93" t="inlineStr">
        <is>
          <t>머크마</t>
        </is>
      </c>
      <c r="G2331" s="90" t="n"/>
      <c r="K2331" s="128" t="n">
        <v>54792</v>
      </c>
    </row>
    <row r="2332" hidden="1" customFormat="1" s="93">
      <c r="B2332" s="127" t="n">
        <v>44117</v>
      </c>
      <c r="C2332" s="93">
        <f>TEXT(B2332,"aaa")</f>
        <v/>
      </c>
      <c r="D2332" s="93" t="inlineStr">
        <is>
          <t>페이스북/인스타그램</t>
        </is>
      </c>
      <c r="E2332" s="93" t="inlineStr">
        <is>
          <t>머크마</t>
        </is>
      </c>
      <c r="G2332" s="90" t="n"/>
      <c r="K2332" s="128" t="n">
        <v>147188</v>
      </c>
    </row>
    <row r="2333" hidden="1" customFormat="1" s="93">
      <c r="B2333" s="127" t="n">
        <v>44118</v>
      </c>
      <c r="C2333" s="93">
        <f>TEXT(B2333,"aaa")</f>
        <v/>
      </c>
      <c r="D2333" s="93" t="inlineStr">
        <is>
          <t>페이스북/인스타그램</t>
        </is>
      </c>
      <c r="E2333" s="93" t="inlineStr">
        <is>
          <t>머크마</t>
        </is>
      </c>
      <c r="G2333" s="90" t="n"/>
      <c r="K2333" s="128" t="n">
        <v>511957</v>
      </c>
    </row>
    <row r="2334" hidden="1" customFormat="1" s="93">
      <c r="B2334" s="127" t="n">
        <v>44119</v>
      </c>
      <c r="C2334" s="93">
        <f>TEXT(B2334,"aaa")</f>
        <v/>
      </c>
      <c r="D2334" s="93" t="inlineStr">
        <is>
          <t>페이스북/인스타그램</t>
        </is>
      </c>
      <c r="E2334" s="93" t="inlineStr">
        <is>
          <t>머크마</t>
        </is>
      </c>
      <c r="G2334" s="90" t="n"/>
      <c r="K2334" s="128" t="n">
        <v>262634</v>
      </c>
    </row>
    <row r="2335" hidden="1" customFormat="1" s="93">
      <c r="B2335" s="127" t="n">
        <v>44120</v>
      </c>
      <c r="C2335" s="93">
        <f>TEXT(B2335,"aaa")</f>
        <v/>
      </c>
      <c r="D2335" s="93" t="inlineStr">
        <is>
          <t>페이스북/인스타그램</t>
        </is>
      </c>
      <c r="E2335" s="93" t="inlineStr">
        <is>
          <t>머크마</t>
        </is>
      </c>
      <c r="G2335" s="90" t="n"/>
      <c r="K2335" s="128" t="n">
        <v>284781</v>
      </c>
    </row>
    <row r="2336" hidden="1" customFormat="1" s="93">
      <c r="B2336" s="127" t="n">
        <v>44121</v>
      </c>
      <c r="C2336" s="93">
        <f>TEXT(B2336,"aaa")</f>
        <v/>
      </c>
      <c r="D2336" s="93" t="inlineStr">
        <is>
          <t>페이스북/인스타그램</t>
        </is>
      </c>
      <c r="E2336" s="93" t="inlineStr">
        <is>
          <t>머크마</t>
        </is>
      </c>
      <c r="G2336" s="90" t="n"/>
      <c r="K2336" s="128" t="n">
        <v>453685</v>
      </c>
    </row>
    <row r="2337" hidden="1" customFormat="1" s="93">
      <c r="B2337" s="127" t="n">
        <v>44122</v>
      </c>
      <c r="C2337" s="93">
        <f>TEXT(B2337,"aaa")</f>
        <v/>
      </c>
      <c r="D2337" s="93" t="inlineStr">
        <is>
          <t>페이스북/인스타그램</t>
        </is>
      </c>
      <c r="E2337" s="93" t="inlineStr">
        <is>
          <t>머크마</t>
        </is>
      </c>
      <c r="G2337" s="90" t="n"/>
      <c r="K2337" s="128" t="n">
        <v>448994</v>
      </c>
    </row>
    <row r="2338" hidden="1" customFormat="1" s="93">
      <c r="B2338" s="127" t="n">
        <v>44123</v>
      </c>
      <c r="C2338" s="93">
        <f>TEXT(B2338,"aaa")</f>
        <v/>
      </c>
      <c r="D2338" s="93" t="inlineStr">
        <is>
          <t>페이스북/인스타그램</t>
        </is>
      </c>
      <c r="E2338" s="93" t="inlineStr">
        <is>
          <t>머크마</t>
        </is>
      </c>
      <c r="G2338" s="90" t="n"/>
      <c r="K2338" s="128" t="n">
        <v>1196397</v>
      </c>
    </row>
    <row r="2339" hidden="1" customFormat="1" s="93">
      <c r="B2339" s="127" t="n">
        <v>44109</v>
      </c>
      <c r="C2339" s="93">
        <f>TEXT(B2339,"aaa")</f>
        <v/>
      </c>
      <c r="D2339" s="93" t="inlineStr">
        <is>
          <t>네이버 GFA</t>
        </is>
      </c>
      <c r="E2339" s="93" t="inlineStr">
        <is>
          <t>토너</t>
        </is>
      </c>
      <c r="F2339" s="146" t="n"/>
      <c r="G2339" s="90" t="n"/>
      <c r="H2339" s="145" t="n"/>
      <c r="I2339" s="145" t="n"/>
      <c r="K2339" s="128">
        <f>124966.363636364/1.1</f>
        <v/>
      </c>
    </row>
    <row r="2340" hidden="1" customFormat="1" s="93">
      <c r="B2340" s="127" t="n">
        <v>44110</v>
      </c>
      <c r="C2340" s="93">
        <f>TEXT(B2340,"aaa")</f>
        <v/>
      </c>
      <c r="D2340" s="93" t="inlineStr">
        <is>
          <t>네이버 GFA</t>
        </is>
      </c>
      <c r="E2340" s="93" t="inlineStr">
        <is>
          <t>토너</t>
        </is>
      </c>
      <c r="F2340" s="146" t="n"/>
      <c r="G2340" s="90" t="n"/>
      <c r="H2340" s="145" t="n"/>
      <c r="I2340" s="145" t="n"/>
      <c r="K2340" s="128">
        <f>106837.272727273/1.1</f>
        <v/>
      </c>
    </row>
    <row r="2341" hidden="1" customFormat="1" s="93">
      <c r="B2341" s="127" t="n">
        <v>44109</v>
      </c>
      <c r="C2341" s="93">
        <f>TEXT(B2341,"aaa")</f>
        <v/>
      </c>
      <c r="D2341" s="93" t="inlineStr">
        <is>
          <t>네이버 쇼핑검색</t>
        </is>
      </c>
      <c r="E2341" s="93" t="inlineStr">
        <is>
          <t>토너</t>
        </is>
      </c>
      <c r="F2341" s="146" t="n"/>
      <c r="G2341" s="90" t="n"/>
      <c r="K2341" s="128" t="n">
        <v>32770</v>
      </c>
    </row>
    <row r="2342" hidden="1" customFormat="1" s="93">
      <c r="B2342" s="127" t="n">
        <v>44110</v>
      </c>
      <c r="C2342" s="93">
        <f>TEXT(B2342,"aaa")</f>
        <v/>
      </c>
      <c r="D2342" s="93" t="inlineStr">
        <is>
          <t>네이버 쇼핑검색</t>
        </is>
      </c>
      <c r="E2342" s="93" t="inlineStr">
        <is>
          <t>토너</t>
        </is>
      </c>
      <c r="F2342" s="146" t="n"/>
      <c r="G2342" s="90" t="n"/>
      <c r="K2342" s="128" t="n">
        <v>22450</v>
      </c>
    </row>
    <row r="2343" hidden="1" customFormat="1" s="93">
      <c r="B2343" s="127" t="n">
        <v>44110</v>
      </c>
      <c r="C2343" s="93">
        <f>TEXT(B2343,"aaa")</f>
        <v/>
      </c>
      <c r="D2343" s="93" t="inlineStr">
        <is>
          <t>유튜브 디스커버리</t>
        </is>
      </c>
      <c r="E2343" s="93" t="inlineStr">
        <is>
          <t>토너</t>
        </is>
      </c>
      <c r="F2343" s="146" t="n"/>
      <c r="G2343" s="90" t="n"/>
      <c r="K2343" s="128" t="n">
        <v>1829630</v>
      </c>
      <c r="L2343" s="72" t="n"/>
    </row>
    <row r="2344" hidden="1" customFormat="1" s="93">
      <c r="B2344" s="127" t="n">
        <v>44109</v>
      </c>
      <c r="C2344" s="93">
        <f>TEXT(B2344,"aaa")</f>
        <v/>
      </c>
      <c r="D2344" s="93" t="inlineStr">
        <is>
          <t>네이버 브랜드검색</t>
        </is>
      </c>
      <c r="E2344" s="93" t="inlineStr">
        <is>
          <t>토너</t>
        </is>
      </c>
      <c r="F2344" s="146" t="n"/>
      <c r="G2344" s="90" t="n"/>
      <c r="K2344" s="128" t="n">
        <v>50000</v>
      </c>
    </row>
    <row r="2345" hidden="1" customFormat="1" s="93">
      <c r="B2345" s="127" t="n">
        <v>44110</v>
      </c>
      <c r="C2345" s="93">
        <f>TEXT(B2345,"aaa")</f>
        <v/>
      </c>
      <c r="D2345" s="93" t="inlineStr">
        <is>
          <t>네이버 브랜드검색</t>
        </is>
      </c>
      <c r="E2345" s="93" t="inlineStr">
        <is>
          <t>토너</t>
        </is>
      </c>
      <c r="F2345" s="146" t="n"/>
      <c r="G2345" s="90" t="n"/>
      <c r="K2345" s="128" t="n">
        <v>50000</v>
      </c>
    </row>
    <row r="2346" hidden="1" customFormat="1" s="93">
      <c r="B2346" s="127" t="n">
        <v>44111</v>
      </c>
      <c r="C2346" s="93">
        <f>TEXT(B2346,"aaa")</f>
        <v/>
      </c>
      <c r="D2346" s="93" t="inlineStr">
        <is>
          <t>네이버 브랜드검색</t>
        </is>
      </c>
      <c r="E2346" s="93" t="inlineStr">
        <is>
          <t>토너</t>
        </is>
      </c>
      <c r="F2346" s="146" t="n"/>
      <c r="G2346" s="90" t="n"/>
      <c r="K2346" s="128" t="n">
        <v>50000</v>
      </c>
    </row>
    <row r="2347" hidden="1" customFormat="1" s="93">
      <c r="B2347" s="127" t="n">
        <v>44112</v>
      </c>
      <c r="C2347" s="93">
        <f>TEXT(B2347,"aaa")</f>
        <v/>
      </c>
      <c r="D2347" s="93" t="inlineStr">
        <is>
          <t>네이버 브랜드검색</t>
        </is>
      </c>
      <c r="E2347" s="93" t="inlineStr">
        <is>
          <t>토너</t>
        </is>
      </c>
      <c r="G2347" s="90" t="n"/>
      <c r="K2347" s="128" t="n">
        <v>50000</v>
      </c>
    </row>
    <row r="2348" hidden="1" customFormat="1" s="93">
      <c r="B2348" s="127" t="n">
        <v>44113</v>
      </c>
      <c r="C2348" s="93">
        <f>TEXT(B2348,"aaa")</f>
        <v/>
      </c>
      <c r="D2348" s="93" t="inlineStr">
        <is>
          <t>네이버 브랜드검색</t>
        </is>
      </c>
      <c r="E2348" s="93" t="inlineStr">
        <is>
          <t>토너</t>
        </is>
      </c>
      <c r="G2348" s="90" t="n"/>
      <c r="K2348" s="128" t="n">
        <v>50000</v>
      </c>
    </row>
    <row r="2349" hidden="1" customFormat="1" s="93">
      <c r="B2349" s="127" t="n">
        <v>44114</v>
      </c>
      <c r="C2349" s="93">
        <f>TEXT(B2349,"aaa")</f>
        <v/>
      </c>
      <c r="D2349" s="93" t="inlineStr">
        <is>
          <t>네이버 브랜드검색</t>
        </is>
      </c>
      <c r="E2349" s="93" t="inlineStr">
        <is>
          <t>토너</t>
        </is>
      </c>
      <c r="G2349" s="90" t="n"/>
      <c r="K2349" s="128" t="n">
        <v>50000</v>
      </c>
    </row>
    <row r="2350" hidden="1" customFormat="1" s="93">
      <c r="B2350" s="127" t="n">
        <v>44115</v>
      </c>
      <c r="C2350" s="93">
        <f>TEXT(B2350,"aaa")</f>
        <v/>
      </c>
      <c r="D2350" s="93" t="inlineStr">
        <is>
          <t>네이버 브랜드검색</t>
        </is>
      </c>
      <c r="E2350" s="93" t="inlineStr">
        <is>
          <t>토너</t>
        </is>
      </c>
      <c r="G2350" s="90" t="n"/>
      <c r="K2350" s="128" t="n">
        <v>50000</v>
      </c>
    </row>
    <row r="2351" hidden="1" customFormat="1" s="93">
      <c r="B2351" s="127" t="n">
        <v>44116</v>
      </c>
      <c r="C2351" s="93">
        <f>TEXT(B2351,"aaa")</f>
        <v/>
      </c>
      <c r="D2351" s="93" t="inlineStr">
        <is>
          <t>네이버 브랜드검색</t>
        </is>
      </c>
      <c r="E2351" s="93" t="inlineStr">
        <is>
          <t>토너</t>
        </is>
      </c>
      <c r="G2351" s="90" t="n"/>
      <c r="K2351" s="128" t="n">
        <v>50000</v>
      </c>
    </row>
    <row r="2352" hidden="1" customFormat="1" s="93">
      <c r="B2352" s="127" t="n">
        <v>44117</v>
      </c>
      <c r="C2352" s="93">
        <f>TEXT(B2352,"aaa")</f>
        <v/>
      </c>
      <c r="D2352" s="93" t="inlineStr">
        <is>
          <t>네이버 브랜드검색</t>
        </is>
      </c>
      <c r="E2352" s="93" t="inlineStr">
        <is>
          <t>토너</t>
        </is>
      </c>
      <c r="G2352" s="90" t="n"/>
      <c r="K2352" s="128" t="n">
        <v>50000</v>
      </c>
    </row>
    <row r="2353" hidden="1" customFormat="1" s="93">
      <c r="B2353" s="127" t="n">
        <v>44118</v>
      </c>
      <c r="C2353" s="93">
        <f>TEXT(B2353,"aaa")</f>
        <v/>
      </c>
      <c r="D2353" s="93" t="inlineStr">
        <is>
          <t>네이버 브랜드검색</t>
        </is>
      </c>
      <c r="E2353" s="93" t="inlineStr">
        <is>
          <t>토너</t>
        </is>
      </c>
      <c r="G2353" s="90" t="n"/>
      <c r="K2353" s="128" t="n">
        <v>50000</v>
      </c>
    </row>
    <row r="2354" hidden="1" customFormat="1" s="93">
      <c r="B2354" s="127" t="n">
        <v>44119</v>
      </c>
      <c r="C2354" s="93">
        <f>TEXT(B2354,"aaa")</f>
        <v/>
      </c>
      <c r="D2354" s="93" t="inlineStr">
        <is>
          <t>네이버 브랜드검색</t>
        </is>
      </c>
      <c r="E2354" s="93" t="inlineStr">
        <is>
          <t>토너</t>
        </is>
      </c>
      <c r="G2354" s="90" t="n"/>
      <c r="K2354" s="128" t="n">
        <v>50000</v>
      </c>
    </row>
    <row r="2355" hidden="1" customFormat="1" s="93">
      <c r="B2355" s="127" t="n">
        <v>44120</v>
      </c>
      <c r="C2355" s="93">
        <f>TEXT(B2355,"aaa")</f>
        <v/>
      </c>
      <c r="D2355" s="93" t="inlineStr">
        <is>
          <t>네이버 브랜드검색</t>
        </is>
      </c>
      <c r="E2355" s="93" t="inlineStr">
        <is>
          <t>토너</t>
        </is>
      </c>
      <c r="G2355" s="90" t="n"/>
      <c r="K2355" s="128" t="n">
        <v>50000</v>
      </c>
    </row>
    <row r="2356" hidden="1" customFormat="1" s="93">
      <c r="B2356" s="127" t="n">
        <v>44121</v>
      </c>
      <c r="C2356" s="93">
        <f>TEXT(B2356,"aaa")</f>
        <v/>
      </c>
      <c r="D2356" s="93" t="inlineStr">
        <is>
          <t>네이버 브랜드검색</t>
        </is>
      </c>
      <c r="E2356" s="93" t="inlineStr">
        <is>
          <t>토너</t>
        </is>
      </c>
      <c r="G2356" s="90" t="n"/>
      <c r="K2356" s="128" t="n">
        <v>50000</v>
      </c>
    </row>
    <row r="2357" hidden="1" customFormat="1" s="93">
      <c r="B2357" s="127" t="n">
        <v>44122</v>
      </c>
      <c r="C2357" s="93">
        <f>TEXT(B2357,"aaa")</f>
        <v/>
      </c>
      <c r="D2357" s="93" t="inlineStr">
        <is>
          <t>네이버 브랜드검색</t>
        </is>
      </c>
      <c r="E2357" s="93" t="inlineStr">
        <is>
          <t>토너</t>
        </is>
      </c>
      <c r="G2357" s="90" t="n"/>
      <c r="K2357" s="128" t="n">
        <v>50000</v>
      </c>
    </row>
    <row r="2358" hidden="1" customFormat="1" s="93">
      <c r="B2358" s="127" t="n">
        <v>44123</v>
      </c>
      <c r="C2358" s="93">
        <f>TEXT(B2358,"aaa")</f>
        <v/>
      </c>
      <c r="D2358" s="93" t="inlineStr">
        <is>
          <t>네이버 브랜드검색</t>
        </is>
      </c>
      <c r="E2358" s="93" t="inlineStr">
        <is>
          <t>토너</t>
        </is>
      </c>
      <c r="G2358" s="90" t="n"/>
      <c r="K2358" s="128" t="n">
        <v>50000</v>
      </c>
    </row>
    <row r="2359" customFormat="1" s="93">
      <c r="B2359" s="127" t="n">
        <v>44109</v>
      </c>
      <c r="C2359" s="93">
        <f>TEXT(B2359,"aaa")</f>
        <v/>
      </c>
      <c r="D2359" s="93" t="inlineStr">
        <is>
          <t>카카오광고</t>
        </is>
      </c>
      <c r="E2359" s="93" t="inlineStr">
        <is>
          <t>토너</t>
        </is>
      </c>
      <c r="G2359" s="90" t="n"/>
      <c r="H2359" s="145" t="n"/>
      <c r="I2359" s="145" t="n"/>
      <c r="K2359" s="128" t="n">
        <v>9590</v>
      </c>
      <c r="L2359" s="145" t="n"/>
    </row>
    <row r="2360" customFormat="1" s="93">
      <c r="B2360" s="127" t="n">
        <v>44110</v>
      </c>
      <c r="C2360" s="93">
        <f>TEXT(B2360,"aaa")</f>
        <v/>
      </c>
      <c r="D2360" s="93" t="inlineStr">
        <is>
          <t>카카오광고</t>
        </is>
      </c>
      <c r="E2360" s="93" t="inlineStr">
        <is>
          <t>토너</t>
        </is>
      </c>
      <c r="G2360" s="90" t="n"/>
      <c r="H2360" s="145" t="n"/>
      <c r="I2360" s="145" t="n"/>
      <c r="K2360" s="128" t="n">
        <v>6540</v>
      </c>
      <c r="L2360" s="145" t="n"/>
    </row>
    <row r="2361" hidden="1" customFormat="1" s="93">
      <c r="B2361" s="127" t="n">
        <v>44124</v>
      </c>
      <c r="C2361" s="93" t="inlineStr">
        <is>
          <t>화</t>
        </is>
      </c>
      <c r="D2361" s="93" t="inlineStr">
        <is>
          <t>네이버 GFA</t>
        </is>
      </c>
      <c r="K2361" s="128" t="n">
        <v>0</v>
      </c>
    </row>
    <row r="2362" hidden="1" customFormat="1" s="93">
      <c r="B2362" s="127" t="n">
        <v>44124</v>
      </c>
      <c r="C2362" s="93" t="inlineStr">
        <is>
          <t>화</t>
        </is>
      </c>
      <c r="D2362" s="93" t="inlineStr">
        <is>
          <t>네이버 쇼핑검색</t>
        </is>
      </c>
      <c r="K2362" s="128" t="n">
        <v>0</v>
      </c>
    </row>
    <row r="2363" hidden="1" customFormat="1" s="93">
      <c r="B2363" s="127" t="n">
        <v>44124</v>
      </c>
      <c r="C2363" s="93" t="inlineStr">
        <is>
          <t>화</t>
        </is>
      </c>
      <c r="D2363" s="93" t="inlineStr">
        <is>
          <t>네이버 브랜드검색</t>
        </is>
      </c>
      <c r="E2363" s="93" t="inlineStr">
        <is>
          <t>토너</t>
        </is>
      </c>
      <c r="K2363" s="128">
        <f>50000</f>
        <v/>
      </c>
    </row>
    <row r="2364" hidden="1" customFormat="1" s="93">
      <c r="B2364" s="127" t="n">
        <v>44124</v>
      </c>
      <c r="C2364" s="93" t="inlineStr">
        <is>
          <t>화</t>
        </is>
      </c>
      <c r="D2364" s="93" t="inlineStr">
        <is>
          <t>유튜브 디스커버리</t>
        </is>
      </c>
      <c r="K2364" s="128" t="n">
        <v>0</v>
      </c>
    </row>
    <row r="2365" hidden="1" customFormat="1" s="93">
      <c r="B2365" s="127" t="n">
        <v>44124</v>
      </c>
      <c r="C2365" s="93" t="inlineStr">
        <is>
          <t>화</t>
        </is>
      </c>
      <c r="D2365" s="93" t="inlineStr">
        <is>
          <t>페이스북/인스타그램</t>
        </is>
      </c>
      <c r="E2365" s="93" t="inlineStr">
        <is>
          <t>토너로션</t>
        </is>
      </c>
      <c r="K2365" s="128" t="n">
        <v>256759</v>
      </c>
    </row>
    <row r="2366" hidden="1" customFormat="1" s="93">
      <c r="B2366" s="127" t="n">
        <v>44124</v>
      </c>
      <c r="C2366" s="93" t="inlineStr">
        <is>
          <t>화</t>
        </is>
      </c>
      <c r="D2366" s="93" t="inlineStr">
        <is>
          <t>페이스북/인스타그램</t>
        </is>
      </c>
      <c r="E2366" s="93" t="inlineStr">
        <is>
          <t>앰플</t>
        </is>
      </c>
      <c r="K2366" s="128" t="n">
        <v>104461</v>
      </c>
    </row>
    <row r="2367" hidden="1" customFormat="1" s="93">
      <c r="B2367" s="127" t="n">
        <v>44124</v>
      </c>
      <c r="C2367" s="93" t="inlineStr">
        <is>
          <t>화</t>
        </is>
      </c>
      <c r="D2367" s="93" t="inlineStr">
        <is>
          <t>페이스북/인스타그램</t>
        </is>
      </c>
      <c r="E2367" s="93" t="inlineStr">
        <is>
          <t>머크마</t>
        </is>
      </c>
      <c r="K2367" s="128">
        <f>1014981-104461</f>
        <v/>
      </c>
    </row>
    <row r="2368" customFormat="1" s="93">
      <c r="B2368" s="127" t="n">
        <v>44124</v>
      </c>
      <c r="C2368" s="93" t="inlineStr">
        <is>
          <t>화</t>
        </is>
      </c>
      <c r="D2368" s="93" t="inlineStr">
        <is>
          <t>카카오광고</t>
        </is>
      </c>
      <c r="K2368" s="128" t="n">
        <v>0</v>
      </c>
    </row>
    <row r="2369" hidden="1" customFormat="1" s="93">
      <c r="B2369" s="127" t="n">
        <v>44125</v>
      </c>
      <c r="C2369" s="93">
        <f>TEXT(B2369,"aaa")</f>
        <v/>
      </c>
      <c r="D2369" s="93" t="inlineStr">
        <is>
          <t>페이스북/인스타그램</t>
        </is>
      </c>
      <c r="E2369" s="93" t="inlineStr">
        <is>
          <t>토너로션</t>
        </is>
      </c>
      <c r="G2369" s="90" t="n"/>
      <c r="K2369" s="128" t="n">
        <v>71895</v>
      </c>
    </row>
    <row r="2370" hidden="1" customFormat="1" s="93">
      <c r="B2370" s="127" t="n">
        <v>44125</v>
      </c>
      <c r="C2370" s="93">
        <f>TEXT(B2370,"aaa")</f>
        <v/>
      </c>
      <c r="D2370" s="93" t="inlineStr">
        <is>
          <t>페이스북/인스타그램</t>
        </is>
      </c>
      <c r="E2370" s="93" t="inlineStr">
        <is>
          <t>앰플</t>
        </is>
      </c>
      <c r="G2370" s="90" t="n"/>
      <c r="K2370" s="128" t="n">
        <v>87699</v>
      </c>
    </row>
    <row r="2371" hidden="1" customFormat="1" s="93">
      <c r="B2371" s="127" t="n">
        <v>44125</v>
      </c>
      <c r="C2371" s="93">
        <f>TEXT(B2371,"aaa")</f>
        <v/>
      </c>
      <c r="D2371" s="93" t="inlineStr">
        <is>
          <t>페이스북/인스타그램</t>
        </is>
      </c>
      <c r="E2371" s="93" t="inlineStr">
        <is>
          <t>머크마</t>
        </is>
      </c>
      <c r="G2371" s="90" t="n"/>
      <c r="K2371" s="128">
        <f>952894-87699</f>
        <v/>
      </c>
    </row>
    <row r="2372" hidden="1" customFormat="1" s="93">
      <c r="B2372" s="127" t="n">
        <v>44125</v>
      </c>
      <c r="C2372" s="93">
        <f>TEXT(B2372,"aaa")</f>
        <v/>
      </c>
      <c r="D2372" s="93" t="inlineStr">
        <is>
          <t>네이버 GFA</t>
        </is>
      </c>
      <c r="G2372" s="90" t="n"/>
      <c r="K2372" s="128" t="n">
        <v>0</v>
      </c>
    </row>
    <row r="2373" hidden="1" customFormat="1" s="93">
      <c r="B2373" s="127" t="n">
        <v>44125</v>
      </c>
      <c r="C2373" s="93">
        <f>TEXT(B2373,"aaa")</f>
        <v/>
      </c>
      <c r="D2373" s="93" t="inlineStr">
        <is>
          <t>네이버 브랜드검색</t>
        </is>
      </c>
      <c r="E2373" s="93" t="inlineStr">
        <is>
          <t>토너</t>
        </is>
      </c>
      <c r="G2373" s="90" t="n"/>
      <c r="K2373" s="128">
        <f>50000</f>
        <v/>
      </c>
    </row>
    <row r="2374" hidden="1" customFormat="1" s="93">
      <c r="B2374" s="127" t="n">
        <v>44125</v>
      </c>
      <c r="C2374" s="93">
        <f>TEXT(B2374,"aaa")</f>
        <v/>
      </c>
      <c r="D2374" s="93" t="inlineStr">
        <is>
          <t>네이버 쇼핑검색</t>
        </is>
      </c>
      <c r="G2374" s="90" t="n"/>
      <c r="K2374" s="128" t="n">
        <v>0</v>
      </c>
    </row>
    <row r="2375" customFormat="1" s="93">
      <c r="B2375" s="127" t="n">
        <v>44125</v>
      </c>
      <c r="C2375" s="93">
        <f>TEXT(B2375,"aaa")</f>
        <v/>
      </c>
      <c r="D2375" s="93" t="inlineStr">
        <is>
          <t>카카오광고</t>
        </is>
      </c>
      <c r="G2375" s="90" t="n"/>
      <c r="K2375" s="128" t="n">
        <v>0</v>
      </c>
    </row>
    <row r="2376" hidden="1" customFormat="1" s="93">
      <c r="B2376" s="127" t="n">
        <v>44125</v>
      </c>
      <c r="C2376" s="93">
        <f>TEXT(B2376,"aaa")</f>
        <v/>
      </c>
      <c r="D2376" s="93" t="inlineStr">
        <is>
          <t>유튜브 디스커버리</t>
        </is>
      </c>
      <c r="G2376" s="90" t="n"/>
      <c r="K2376" s="128" t="n">
        <v>0</v>
      </c>
    </row>
    <row r="2377" hidden="1" customFormat="1" s="93">
      <c r="B2377" s="127" t="n">
        <v>44126</v>
      </c>
      <c r="C2377" s="93">
        <f>TEXT(B2377,"aaa")</f>
        <v/>
      </c>
      <c r="D2377" s="93" t="inlineStr">
        <is>
          <t>페이스북/인스타그램</t>
        </is>
      </c>
      <c r="E2377" s="93" t="inlineStr">
        <is>
          <t>토너로션</t>
        </is>
      </c>
      <c r="G2377" s="90" t="n"/>
      <c r="K2377" s="128" t="n">
        <v>0</v>
      </c>
    </row>
    <row r="2378" hidden="1" customFormat="1" s="93">
      <c r="B2378" s="127" t="n">
        <v>44126</v>
      </c>
      <c r="C2378" s="93">
        <f>TEXT(B2378,"aaa")</f>
        <v/>
      </c>
      <c r="D2378" s="93" t="inlineStr">
        <is>
          <t>페이스북/인스타그램</t>
        </is>
      </c>
      <c r="E2378" s="93" t="inlineStr">
        <is>
          <t>앰플</t>
        </is>
      </c>
      <c r="G2378" s="90" t="n"/>
      <c r="K2378" s="128" t="n">
        <v>53826</v>
      </c>
    </row>
    <row r="2379" hidden="1" customFormat="1" s="93">
      <c r="B2379" s="127" t="n">
        <v>44126</v>
      </c>
      <c r="C2379" s="93">
        <f>TEXT(B2379,"aaa")</f>
        <v/>
      </c>
      <c r="D2379" s="93" t="inlineStr">
        <is>
          <t>페이스북/인스타그램</t>
        </is>
      </c>
      <c r="E2379" s="93" t="inlineStr">
        <is>
          <t>머크마</t>
        </is>
      </c>
      <c r="G2379" s="90" t="n"/>
      <c r="K2379" s="128">
        <f>569248-53826</f>
        <v/>
      </c>
    </row>
    <row r="2380" hidden="1" customFormat="1" s="93">
      <c r="B2380" s="127" t="n">
        <v>44126</v>
      </c>
      <c r="C2380" s="93">
        <f>TEXT(B2380,"aaa")</f>
        <v/>
      </c>
      <c r="D2380" s="93" t="inlineStr">
        <is>
          <t>네이버 GFA</t>
        </is>
      </c>
      <c r="G2380" s="90" t="n"/>
      <c r="K2380" s="128" t="n">
        <v>0</v>
      </c>
    </row>
    <row r="2381" hidden="1" customFormat="1" s="93">
      <c r="B2381" s="127" t="n">
        <v>44126</v>
      </c>
      <c r="C2381" s="93">
        <f>TEXT(B2381,"aaa")</f>
        <v/>
      </c>
      <c r="D2381" s="93" t="inlineStr">
        <is>
          <t>네이버 브랜드검색</t>
        </is>
      </c>
      <c r="E2381" s="93" t="inlineStr">
        <is>
          <t>토너</t>
        </is>
      </c>
      <c r="G2381" s="90" t="n"/>
      <c r="K2381" s="128">
        <f>50000</f>
        <v/>
      </c>
    </row>
    <row r="2382" hidden="1" customFormat="1" s="93">
      <c r="B2382" s="127" t="n">
        <v>44126</v>
      </c>
      <c r="C2382" s="93">
        <f>TEXT(B2382,"aaa")</f>
        <v/>
      </c>
      <c r="D2382" s="93" t="inlineStr">
        <is>
          <t>네이버 쇼핑검색</t>
        </is>
      </c>
      <c r="G2382" s="90" t="n"/>
      <c r="K2382" s="128" t="n">
        <v>0</v>
      </c>
    </row>
    <row r="2383" customFormat="1" s="93">
      <c r="B2383" s="127" t="n">
        <v>44126</v>
      </c>
      <c r="C2383" s="93">
        <f>TEXT(B2383,"aaa")</f>
        <v/>
      </c>
      <c r="D2383" s="93" t="inlineStr">
        <is>
          <t>카카오광고</t>
        </is>
      </c>
      <c r="G2383" s="90" t="n"/>
      <c r="K2383" s="128" t="n">
        <v>0</v>
      </c>
    </row>
    <row r="2384" hidden="1" customFormat="1" s="93">
      <c r="B2384" s="127" t="n">
        <v>44126</v>
      </c>
      <c r="C2384" s="93">
        <f>TEXT(B2384,"aaa")</f>
        <v/>
      </c>
      <c r="D2384" s="93" t="inlineStr">
        <is>
          <t>유튜브 디스커버리</t>
        </is>
      </c>
      <c r="G2384" s="90" t="n"/>
      <c r="K2384" s="128" t="n">
        <v>0</v>
      </c>
    </row>
    <row r="2385" hidden="1" customFormat="1" s="93">
      <c r="B2385" s="127" t="n">
        <v>44127</v>
      </c>
      <c r="C2385" s="93">
        <f>TEXT(B2385,"aaa")</f>
        <v/>
      </c>
      <c r="D2385" s="93" t="inlineStr">
        <is>
          <t>페이스북/인스타그램</t>
        </is>
      </c>
      <c r="E2385" s="93" t="inlineStr">
        <is>
          <t>토너패드</t>
        </is>
      </c>
      <c r="G2385" s="90" t="n"/>
      <c r="K2385" s="128" t="n">
        <v>184340</v>
      </c>
    </row>
    <row r="2386" hidden="1" customFormat="1" s="93">
      <c r="B2386" s="127" t="n">
        <v>44127</v>
      </c>
      <c r="C2386" s="93">
        <f>TEXT(B2386,"aaa")</f>
        <v/>
      </c>
      <c r="D2386" s="93" t="inlineStr">
        <is>
          <t>페이스북/인스타그램</t>
        </is>
      </c>
      <c r="E2386" s="93" t="inlineStr">
        <is>
          <t>앰플</t>
        </is>
      </c>
      <c r="G2386" s="90" t="n"/>
      <c r="K2386" s="128" t="n">
        <v>28306</v>
      </c>
    </row>
    <row r="2387" hidden="1" customFormat="1" s="93">
      <c r="B2387" s="127" t="n">
        <v>44127</v>
      </c>
      <c r="C2387" s="93">
        <f>TEXT(B2387,"aaa")</f>
        <v/>
      </c>
      <c r="D2387" s="93" t="inlineStr">
        <is>
          <t>페이스북/인스타그램</t>
        </is>
      </c>
      <c r="E2387" s="93" t="inlineStr">
        <is>
          <t>머크마</t>
        </is>
      </c>
      <c r="G2387" s="90" t="n"/>
      <c r="K2387" s="93">
        <f>92882+62790</f>
        <v/>
      </c>
    </row>
    <row r="2388" hidden="1" customFormat="1" s="93">
      <c r="B2388" s="127" t="n">
        <v>44127</v>
      </c>
      <c r="C2388" s="93">
        <f>TEXT(B2388,"aaa")</f>
        <v/>
      </c>
      <c r="D2388" s="93" t="inlineStr">
        <is>
          <t>네이버 브랜드검색</t>
        </is>
      </c>
      <c r="E2388" s="93" t="inlineStr">
        <is>
          <t>토너</t>
        </is>
      </c>
      <c r="G2388" s="90" t="n"/>
      <c r="K2388" s="128">
        <f>50000</f>
        <v/>
      </c>
    </row>
    <row r="2389" hidden="1" customFormat="1" s="93">
      <c r="B2389" s="127" t="n">
        <v>44127</v>
      </c>
      <c r="C2389" s="93">
        <f>TEXT(B2389,"aaa")</f>
        <v/>
      </c>
      <c r="D2389" s="93" t="inlineStr">
        <is>
          <t>네이버 GFA</t>
        </is>
      </c>
      <c r="G2389" s="90" t="n"/>
      <c r="K2389" s="128" t="n">
        <v>0</v>
      </c>
    </row>
    <row r="2390" hidden="1" customFormat="1" s="93">
      <c r="B2390" s="127" t="n">
        <v>44127</v>
      </c>
      <c r="C2390" s="93">
        <f>TEXT(B2390,"aaa")</f>
        <v/>
      </c>
      <c r="D2390" s="93" t="inlineStr">
        <is>
          <t>네이버 쇼핑검색</t>
        </is>
      </c>
      <c r="G2390" s="90" t="n"/>
      <c r="K2390" s="128" t="n">
        <v>0</v>
      </c>
    </row>
    <row r="2391" customFormat="1" s="93">
      <c r="B2391" s="127" t="n">
        <v>44127</v>
      </c>
      <c r="C2391" s="93">
        <f>TEXT(B2391,"aaa")</f>
        <v/>
      </c>
      <c r="D2391" s="93" t="inlineStr">
        <is>
          <t>카카오광고</t>
        </is>
      </c>
      <c r="G2391" s="90" t="n"/>
      <c r="K2391" s="128" t="n">
        <v>0</v>
      </c>
    </row>
    <row r="2392" hidden="1" customFormat="1" s="93">
      <c r="B2392" s="127" t="n">
        <v>44127</v>
      </c>
      <c r="C2392" s="93">
        <f>TEXT(B2392,"aaa")</f>
        <v/>
      </c>
      <c r="D2392" s="93" t="inlineStr">
        <is>
          <t>유튜브 디스커버리</t>
        </is>
      </c>
      <c r="G2392" s="90" t="n"/>
      <c r="K2392" s="128" t="n">
        <v>0</v>
      </c>
    </row>
    <row r="2393" hidden="1" customFormat="1" s="93">
      <c r="B2393" s="127" t="n">
        <v>44128</v>
      </c>
      <c r="C2393" s="93">
        <f>TEXT(B2393,"aaa")</f>
        <v/>
      </c>
      <c r="D2393" s="93" t="inlineStr">
        <is>
          <t>페이스북/인스타그램</t>
        </is>
      </c>
      <c r="E2393" s="93" t="inlineStr">
        <is>
          <t>토너패드</t>
        </is>
      </c>
      <c r="G2393" s="90" t="n"/>
      <c r="K2393" s="128" t="n">
        <v>430540</v>
      </c>
    </row>
    <row r="2394" hidden="1" customFormat="1" s="93">
      <c r="B2394" s="127" t="n">
        <v>44128</v>
      </c>
      <c r="C2394" s="93">
        <f>TEXT(B2394,"aaa")</f>
        <v/>
      </c>
      <c r="D2394" s="93" t="inlineStr">
        <is>
          <t>페이스북/인스타그램</t>
        </is>
      </c>
      <c r="E2394" s="93" t="inlineStr">
        <is>
          <t>앰플</t>
        </is>
      </c>
      <c r="G2394" s="90" t="n"/>
      <c r="K2394" s="128" t="n">
        <v>0</v>
      </c>
    </row>
    <row r="2395" hidden="1" customFormat="1" s="93">
      <c r="B2395" s="127" t="n">
        <v>44128</v>
      </c>
      <c r="C2395" s="93">
        <f>TEXT(B2395,"aaa")</f>
        <v/>
      </c>
      <c r="D2395" s="93" t="inlineStr">
        <is>
          <t>페이스북/인스타그램</t>
        </is>
      </c>
      <c r="E2395" s="93" t="inlineStr">
        <is>
          <t>머크마</t>
        </is>
      </c>
      <c r="G2395" s="90" t="n"/>
      <c r="K2395" s="128">
        <f>47921+64335</f>
        <v/>
      </c>
    </row>
    <row r="2396" hidden="1" customFormat="1" s="93">
      <c r="B2396" s="127" t="n">
        <v>44128</v>
      </c>
      <c r="C2396" s="93">
        <f>TEXT(B2396,"aaa")</f>
        <v/>
      </c>
      <c r="D2396" s="93" t="inlineStr">
        <is>
          <t>네이버 브랜드검색</t>
        </is>
      </c>
      <c r="E2396" s="93" t="inlineStr">
        <is>
          <t>토너</t>
        </is>
      </c>
      <c r="G2396" s="90" t="n"/>
      <c r="K2396" s="128">
        <f>50000</f>
        <v/>
      </c>
    </row>
    <row r="2397" hidden="1" customFormat="1" s="93">
      <c r="B2397" s="127" t="n">
        <v>44128</v>
      </c>
      <c r="C2397" s="93">
        <f>TEXT(B2397,"aaa")</f>
        <v/>
      </c>
      <c r="D2397" s="93" t="inlineStr">
        <is>
          <t>네이버 GFA</t>
        </is>
      </c>
      <c r="G2397" s="90" t="n"/>
      <c r="K2397" s="128" t="n">
        <v>0</v>
      </c>
    </row>
    <row r="2398" hidden="1" customFormat="1" s="93">
      <c r="B2398" s="127" t="n">
        <v>44128</v>
      </c>
      <c r="C2398" s="93">
        <f>TEXT(B2398,"aaa")</f>
        <v/>
      </c>
      <c r="D2398" s="93" t="inlineStr">
        <is>
          <t>네이버 쇼핑검색</t>
        </is>
      </c>
      <c r="G2398" s="90" t="n"/>
      <c r="K2398" s="128" t="n">
        <v>0</v>
      </c>
    </row>
    <row r="2399" customFormat="1" s="93">
      <c r="B2399" s="127" t="n">
        <v>44128</v>
      </c>
      <c r="C2399" s="93">
        <f>TEXT(B2399,"aaa")</f>
        <v/>
      </c>
      <c r="D2399" s="93" t="inlineStr">
        <is>
          <t>카카오광고</t>
        </is>
      </c>
      <c r="G2399" s="90" t="n"/>
      <c r="K2399" s="128" t="n">
        <v>0</v>
      </c>
    </row>
    <row r="2400" hidden="1" customFormat="1" s="93">
      <c r="B2400" s="127" t="n">
        <v>44128</v>
      </c>
      <c r="C2400" s="93">
        <f>TEXT(B2400,"aaa")</f>
        <v/>
      </c>
      <c r="D2400" s="93" t="inlineStr">
        <is>
          <t>유튜브 디스커버리</t>
        </is>
      </c>
      <c r="G2400" s="90" t="n"/>
      <c r="K2400" s="128" t="n">
        <v>0</v>
      </c>
    </row>
    <row r="2401" hidden="1" customFormat="1" s="93">
      <c r="B2401" s="127" t="n">
        <v>44129</v>
      </c>
      <c r="C2401" s="93">
        <f>TEXT(B2401,"aaa")</f>
        <v/>
      </c>
      <c r="D2401" s="93" t="inlineStr">
        <is>
          <t>페이스북/인스타그램</t>
        </is>
      </c>
      <c r="E2401" s="93" t="inlineStr">
        <is>
          <t>토너패드</t>
        </is>
      </c>
      <c r="G2401" s="90" t="n"/>
      <c r="K2401" s="128" t="n">
        <v>652211</v>
      </c>
    </row>
    <row r="2402" hidden="1" customFormat="1" s="93">
      <c r="B2402" s="127" t="n">
        <v>44129</v>
      </c>
      <c r="C2402" s="93">
        <f>TEXT(B2402,"aaa")</f>
        <v/>
      </c>
      <c r="D2402" s="93" t="inlineStr">
        <is>
          <t>페이스북/인스타그램</t>
        </is>
      </c>
      <c r="E2402" s="93" t="inlineStr">
        <is>
          <t>앰플</t>
        </is>
      </c>
      <c r="G2402" s="90" t="n"/>
      <c r="K2402" s="128" t="n">
        <v>0</v>
      </c>
    </row>
    <row r="2403" hidden="1" customFormat="1" s="93">
      <c r="B2403" s="127" t="n">
        <v>44129</v>
      </c>
      <c r="C2403" s="93">
        <f>TEXT(B2403,"aaa")</f>
        <v/>
      </c>
      <c r="D2403" s="93" t="inlineStr">
        <is>
          <t>페이스북/인스타그램</t>
        </is>
      </c>
      <c r="E2403" s="93" t="inlineStr">
        <is>
          <t>머크마</t>
        </is>
      </c>
      <c r="G2403" s="90" t="n"/>
      <c r="K2403" s="128">
        <f>94656+50383</f>
        <v/>
      </c>
    </row>
    <row r="2404" hidden="1" customFormat="1" s="93">
      <c r="B2404" s="127" t="n">
        <v>44129</v>
      </c>
      <c r="C2404" s="93">
        <f>TEXT(B2404,"aaa")</f>
        <v/>
      </c>
      <c r="D2404" s="93" t="inlineStr">
        <is>
          <t>네이버 브랜드검색</t>
        </is>
      </c>
      <c r="E2404" s="93" t="inlineStr">
        <is>
          <t>토너</t>
        </is>
      </c>
      <c r="G2404" s="90" t="n"/>
      <c r="K2404" s="128">
        <f>50000</f>
        <v/>
      </c>
    </row>
    <row r="2405" hidden="1" customFormat="1" s="93">
      <c r="B2405" s="127" t="n">
        <v>44129</v>
      </c>
      <c r="C2405" s="93">
        <f>TEXT(B2405,"aaa")</f>
        <v/>
      </c>
      <c r="D2405" s="93" t="inlineStr">
        <is>
          <t>네이버 GFA</t>
        </is>
      </c>
      <c r="G2405" s="90" t="n"/>
      <c r="K2405" s="128" t="n">
        <v>0</v>
      </c>
    </row>
    <row r="2406" hidden="1" customFormat="1" s="93">
      <c r="B2406" s="127" t="n">
        <v>44129</v>
      </c>
      <c r="C2406" s="93">
        <f>TEXT(B2406,"aaa")</f>
        <v/>
      </c>
      <c r="D2406" s="93" t="inlineStr">
        <is>
          <t>네이버 쇼핑검색</t>
        </is>
      </c>
      <c r="G2406" s="90" t="n"/>
      <c r="K2406" s="128" t="n">
        <v>0</v>
      </c>
    </row>
    <row r="2407" customFormat="1" s="93">
      <c r="B2407" s="127" t="n">
        <v>44129</v>
      </c>
      <c r="C2407" s="93">
        <f>TEXT(B2407,"aaa")</f>
        <v/>
      </c>
      <c r="D2407" s="93" t="inlineStr">
        <is>
          <t>카카오광고</t>
        </is>
      </c>
      <c r="G2407" s="90" t="n"/>
      <c r="K2407" s="128" t="n">
        <v>0</v>
      </c>
    </row>
    <row r="2408" hidden="1" customFormat="1" s="93">
      <c r="B2408" s="127" t="n">
        <v>44129</v>
      </c>
      <c r="C2408" s="93">
        <f>TEXT(B2408,"aaa")</f>
        <v/>
      </c>
      <c r="D2408" s="93" t="inlineStr">
        <is>
          <t>유튜브 디스커버리</t>
        </is>
      </c>
      <c r="G2408" s="90" t="n"/>
      <c r="K2408" s="128" t="n">
        <v>0</v>
      </c>
    </row>
    <row r="2409" hidden="1" customFormat="1" s="93">
      <c r="B2409" s="127" t="n">
        <v>44130</v>
      </c>
      <c r="C2409" s="93">
        <f>TEXT(B2409,"aaa")</f>
        <v/>
      </c>
      <c r="D2409" s="93" t="inlineStr">
        <is>
          <t>페이스북/인스타그램</t>
        </is>
      </c>
      <c r="E2409" s="93" t="inlineStr">
        <is>
          <t>토너패드</t>
        </is>
      </c>
      <c r="G2409" s="90" t="n"/>
      <c r="K2409" s="128" t="n">
        <v>975473</v>
      </c>
    </row>
    <row r="2410" hidden="1" customFormat="1" s="93">
      <c r="B2410" s="127" t="n">
        <v>44130</v>
      </c>
      <c r="C2410" s="93">
        <f>TEXT(B2410,"aaa")</f>
        <v/>
      </c>
      <c r="D2410" s="93" t="inlineStr">
        <is>
          <t>페이스북/인스타그램</t>
        </is>
      </c>
      <c r="E2410" s="93" t="inlineStr">
        <is>
          <t>머크마</t>
        </is>
      </c>
      <c r="G2410" s="90" t="n"/>
      <c r="K2410" s="128" t="n">
        <v>228009</v>
      </c>
    </row>
    <row r="2411" hidden="1" customFormat="1" s="93">
      <c r="B2411" s="127" t="n">
        <v>44130</v>
      </c>
      <c r="C2411" s="93">
        <f>TEXT(B2411,"aaa")</f>
        <v/>
      </c>
      <c r="D2411" s="93" t="inlineStr">
        <is>
          <t>네이버 브랜드검색</t>
        </is>
      </c>
      <c r="E2411" s="93" t="inlineStr">
        <is>
          <t>토너</t>
        </is>
      </c>
      <c r="G2411" s="90" t="n"/>
      <c r="K2411" s="128">
        <f>50000</f>
        <v/>
      </c>
    </row>
    <row r="2412" customFormat="1" s="93">
      <c r="B2412" s="127" t="n">
        <v>44130</v>
      </c>
      <c r="C2412" s="93">
        <f>TEXT(B2412,"aaa")</f>
        <v/>
      </c>
      <c r="D2412" s="93" t="inlineStr">
        <is>
          <t>카카오광고</t>
        </is>
      </c>
      <c r="G2412" s="90" t="n"/>
      <c r="K2412" s="128" t="n">
        <v>0</v>
      </c>
    </row>
    <row r="2413" hidden="1" customFormat="1" s="93">
      <c r="B2413" s="127" t="n">
        <v>44130</v>
      </c>
      <c r="C2413" s="93">
        <f>TEXT(B2413,"aaa")</f>
        <v/>
      </c>
      <c r="D2413" s="93" t="inlineStr">
        <is>
          <t>네이버 GFA</t>
        </is>
      </c>
      <c r="G2413" s="90" t="n"/>
      <c r="K2413" s="128" t="n">
        <v>0</v>
      </c>
    </row>
    <row r="2414" hidden="1" customFormat="1" s="93">
      <c r="B2414" s="127" t="n">
        <v>44130</v>
      </c>
      <c r="C2414" s="93">
        <f>TEXT(B2414,"aaa")</f>
        <v/>
      </c>
      <c r="D2414" s="93" t="inlineStr">
        <is>
          <t>네이버 쇼핑검색</t>
        </is>
      </c>
      <c r="G2414" s="90" t="n"/>
      <c r="K2414" s="128" t="n">
        <v>0</v>
      </c>
    </row>
    <row r="2415" hidden="1" customFormat="1" s="93">
      <c r="B2415" s="127" t="n">
        <v>44130</v>
      </c>
      <c r="C2415" s="93">
        <f>TEXT(B2415,"aaa")</f>
        <v/>
      </c>
      <c r="D2415" s="93" t="inlineStr">
        <is>
          <t>유튜브 디스커버리</t>
        </is>
      </c>
      <c r="G2415" s="90" t="n"/>
      <c r="K2415" s="128" t="n">
        <v>0</v>
      </c>
    </row>
    <row r="2416" hidden="1" customFormat="1" s="93">
      <c r="B2416" s="127" t="n">
        <v>44131</v>
      </c>
      <c r="C2416" s="93">
        <f>TEXT(B2416,"aaa")</f>
        <v/>
      </c>
      <c r="D2416" s="93" t="inlineStr">
        <is>
          <t>네이버 브랜드검색</t>
        </is>
      </c>
      <c r="E2416" s="93" t="inlineStr">
        <is>
          <t>토너</t>
        </is>
      </c>
      <c r="G2416" s="90" t="n"/>
      <c r="K2416" s="128">
        <f>50000</f>
        <v/>
      </c>
    </row>
    <row r="2417" customFormat="1" s="93">
      <c r="B2417" s="127" t="n">
        <v>44131</v>
      </c>
      <c r="C2417" s="93">
        <f>TEXT(B2417,"aaa")</f>
        <v/>
      </c>
      <c r="D2417" s="93" t="inlineStr">
        <is>
          <t>카카오광고</t>
        </is>
      </c>
      <c r="G2417" s="90" t="n"/>
      <c r="K2417" s="128" t="n">
        <v>0</v>
      </c>
    </row>
    <row r="2418" hidden="1" customFormat="1" s="93">
      <c r="B2418" s="127" t="n">
        <v>44131</v>
      </c>
      <c r="C2418" s="93">
        <f>TEXT(B2418,"aaa")</f>
        <v/>
      </c>
      <c r="D2418" s="93" t="inlineStr">
        <is>
          <t>네이버 GFA</t>
        </is>
      </c>
      <c r="G2418" s="90" t="n"/>
      <c r="K2418" s="128" t="n">
        <v>0</v>
      </c>
    </row>
    <row r="2419" hidden="1" customFormat="1" s="93">
      <c r="B2419" s="127" t="n">
        <v>44131</v>
      </c>
      <c r="C2419" s="93">
        <f>TEXT(B2419,"aaa")</f>
        <v/>
      </c>
      <c r="D2419" s="93" t="inlineStr">
        <is>
          <t>네이버 쇼핑검색</t>
        </is>
      </c>
      <c r="G2419" s="90" t="n"/>
      <c r="K2419" s="128" t="n">
        <v>0</v>
      </c>
    </row>
    <row r="2420" hidden="1" customFormat="1" s="93">
      <c r="B2420" s="127" t="n">
        <v>44131</v>
      </c>
      <c r="C2420" s="93">
        <f>TEXT(B2420,"aaa")</f>
        <v/>
      </c>
      <c r="D2420" s="93" t="inlineStr">
        <is>
          <t>유튜브 디스커버리</t>
        </is>
      </c>
      <c r="G2420" s="90" t="n"/>
      <c r="K2420" s="128" t="n">
        <v>0</v>
      </c>
    </row>
    <row r="2421" hidden="1" customFormat="1" s="93">
      <c r="B2421" s="127" t="n">
        <v>44131</v>
      </c>
      <c r="C2421" s="93">
        <f>TEXT(B2421,"aaa")</f>
        <v/>
      </c>
      <c r="D2421" s="93" t="inlineStr">
        <is>
          <t>페이스북/인스타그램</t>
        </is>
      </c>
      <c r="E2421" s="93" t="inlineStr">
        <is>
          <t>토너패드</t>
        </is>
      </c>
      <c r="G2421" s="90" t="n"/>
      <c r="K2421" s="128" t="n">
        <v>907870</v>
      </c>
    </row>
    <row r="2422" hidden="1" customFormat="1" s="93">
      <c r="B2422" s="127" t="n">
        <v>44131</v>
      </c>
      <c r="C2422" s="93">
        <f>TEXT(B2422,"aaa")</f>
        <v/>
      </c>
      <c r="D2422" s="93" t="inlineStr">
        <is>
          <t>페이스북/인스타그램</t>
        </is>
      </c>
      <c r="E2422" s="93" t="inlineStr">
        <is>
          <t>머크마</t>
        </is>
      </c>
      <c r="G2422" s="90" t="n"/>
      <c r="K2422" s="128" t="n">
        <v>210011</v>
      </c>
    </row>
    <row r="2423" hidden="1" customFormat="1" s="93">
      <c r="B2423" s="127" t="n">
        <v>44131</v>
      </c>
      <c r="C2423" s="93">
        <f>TEXT(B2423,"aaa")</f>
        <v/>
      </c>
      <c r="D2423" s="93" t="inlineStr">
        <is>
          <t>페이스북/인스타그램</t>
        </is>
      </c>
      <c r="E2423" s="93" t="inlineStr">
        <is>
          <t>앰플</t>
        </is>
      </c>
      <c r="G2423" s="90" t="n"/>
      <c r="K2423" s="128" t="n">
        <v>101099</v>
      </c>
    </row>
    <row r="2424" hidden="1" customFormat="1" s="93">
      <c r="B2424" s="127" t="n">
        <v>44131</v>
      </c>
      <c r="C2424" s="93">
        <f>TEXT(B2424,"aaa")</f>
        <v/>
      </c>
      <c r="D2424" s="93" t="inlineStr">
        <is>
          <t>네이버 브랜드검색</t>
        </is>
      </c>
      <c r="E2424" s="93" t="inlineStr">
        <is>
          <t>토너</t>
        </is>
      </c>
      <c r="G2424" s="90" t="n"/>
      <c r="K2424" s="128">
        <f>50000</f>
        <v/>
      </c>
    </row>
    <row r="2425" hidden="1" customFormat="1" s="93">
      <c r="B2425" s="127" t="n">
        <v>44131</v>
      </c>
      <c r="C2425" s="93">
        <f>TEXT(B2425,"aaa")</f>
        <v/>
      </c>
      <c r="D2425" s="93" t="inlineStr">
        <is>
          <t>네이버 GFA</t>
        </is>
      </c>
      <c r="G2425" s="90" t="n"/>
      <c r="K2425" s="128" t="n">
        <v>0</v>
      </c>
    </row>
    <row r="2426" hidden="1" customFormat="1" s="93">
      <c r="B2426" s="127" t="n">
        <v>44131</v>
      </c>
      <c r="C2426" s="93">
        <f>TEXT(B2426,"aaa")</f>
        <v/>
      </c>
      <c r="D2426" s="93" t="inlineStr">
        <is>
          <t>네이버 쇼핑검색</t>
        </is>
      </c>
      <c r="G2426" s="90" t="n"/>
      <c r="K2426" s="128" t="n">
        <v>0</v>
      </c>
    </row>
    <row r="2427" hidden="1" customFormat="1" s="93">
      <c r="B2427" s="127" t="n">
        <v>44131</v>
      </c>
      <c r="C2427" s="93">
        <f>TEXT(B2427,"aaa")</f>
        <v/>
      </c>
      <c r="D2427" s="93" t="inlineStr">
        <is>
          <t>유튜브 디스커버리</t>
        </is>
      </c>
      <c r="G2427" s="90" t="n"/>
      <c r="K2427" s="128" t="n">
        <v>0</v>
      </c>
    </row>
    <row r="2428" hidden="1" customFormat="1" s="93">
      <c r="B2428" s="127" t="n">
        <v>44132</v>
      </c>
      <c r="C2428" s="93">
        <f>TEXT(B2428,"aaa")</f>
        <v/>
      </c>
      <c r="D2428" s="93" t="inlineStr">
        <is>
          <t>페이스북/인스타그램</t>
        </is>
      </c>
      <c r="E2428" s="93" t="inlineStr">
        <is>
          <t>토너패드</t>
        </is>
      </c>
      <c r="G2428" s="90" t="n"/>
      <c r="K2428" s="128" t="n">
        <v>822775</v>
      </c>
    </row>
    <row r="2429" hidden="1" customFormat="1" s="93">
      <c r="B2429" s="127" t="n">
        <v>44132</v>
      </c>
      <c r="C2429" s="93">
        <f>TEXT(B2429,"aaa")</f>
        <v/>
      </c>
      <c r="D2429" s="93" t="inlineStr">
        <is>
          <t>페이스북/인스타그램</t>
        </is>
      </c>
      <c r="E2429" s="93" t="inlineStr">
        <is>
          <t>토너</t>
        </is>
      </c>
      <c r="G2429" s="90" t="n"/>
      <c r="K2429" s="128" t="n">
        <v>78561</v>
      </c>
    </row>
    <row r="2430" hidden="1" customFormat="1" s="93">
      <c r="B2430" s="127" t="n">
        <v>44132</v>
      </c>
      <c r="C2430" s="93">
        <f>TEXT(B2430,"aaa")</f>
        <v/>
      </c>
      <c r="D2430" s="93" t="inlineStr">
        <is>
          <t>페이스북/인스타그램</t>
        </is>
      </c>
      <c r="E2430" s="93" t="inlineStr">
        <is>
          <t>머크마</t>
        </is>
      </c>
      <c r="G2430" s="90" t="n"/>
      <c r="K2430" s="128">
        <f>307473-185467</f>
        <v/>
      </c>
    </row>
    <row r="2431" hidden="1" customFormat="1" s="93">
      <c r="B2431" s="127" t="n">
        <v>44132</v>
      </c>
      <c r="C2431" s="93">
        <f>TEXT(B2431,"aaa")</f>
        <v/>
      </c>
      <c r="D2431" s="93" t="inlineStr">
        <is>
          <t>페이스북/인스타그램</t>
        </is>
      </c>
      <c r="E2431" s="93" t="inlineStr">
        <is>
          <t>앰플</t>
        </is>
      </c>
      <c r="G2431" s="90" t="n"/>
      <c r="K2431" s="128" t="n">
        <v>185467</v>
      </c>
    </row>
    <row r="2432" hidden="1" customFormat="1" s="93">
      <c r="B2432" s="127" t="n">
        <v>44132</v>
      </c>
      <c r="C2432" s="93">
        <f>TEXT(B2432,"aaa")</f>
        <v/>
      </c>
      <c r="D2432" s="93" t="inlineStr">
        <is>
          <t>네이버 브랜드검색</t>
        </is>
      </c>
      <c r="E2432" s="93" t="inlineStr">
        <is>
          <t>토너</t>
        </is>
      </c>
      <c r="G2432" s="90" t="n"/>
      <c r="K2432" s="128">
        <f>50000</f>
        <v/>
      </c>
    </row>
    <row r="2433" customFormat="1" s="93">
      <c r="B2433" s="127" t="n">
        <v>44132</v>
      </c>
      <c r="C2433" s="93">
        <f>TEXT(B2433,"aaa")</f>
        <v/>
      </c>
      <c r="D2433" s="93" t="inlineStr">
        <is>
          <t>카카오광고</t>
        </is>
      </c>
      <c r="E2433" s="93" t="inlineStr">
        <is>
          <t>토너</t>
        </is>
      </c>
      <c r="G2433" s="90" t="n"/>
      <c r="H2433" s="145" t="n"/>
      <c r="I2433" s="145" t="n"/>
      <c r="K2433" s="128">
        <f>19305/1.1</f>
        <v/>
      </c>
    </row>
    <row r="2434" hidden="1" customFormat="1" s="93">
      <c r="B2434" s="127" t="n">
        <v>44132</v>
      </c>
      <c r="C2434" s="93">
        <f>TEXT(B2434,"aaa")</f>
        <v/>
      </c>
      <c r="D2434" s="93" t="inlineStr">
        <is>
          <t>네이버 쇼핑검색</t>
        </is>
      </c>
      <c r="G2434" s="90" t="n"/>
      <c r="K2434" s="128" t="n">
        <v>0</v>
      </c>
    </row>
    <row r="2435" hidden="1" customFormat="1" s="93">
      <c r="B2435" s="127" t="n">
        <v>44132</v>
      </c>
      <c r="C2435" s="93">
        <f>TEXT(B2435,"aaa")</f>
        <v/>
      </c>
      <c r="D2435" s="93" t="inlineStr">
        <is>
          <t>유튜브 디스커버리</t>
        </is>
      </c>
      <c r="G2435" s="90" t="n"/>
      <c r="K2435" s="128" t="n">
        <v>0</v>
      </c>
    </row>
    <row r="2436" hidden="1" customFormat="1" s="93">
      <c r="B2436" s="127" t="n">
        <v>44133</v>
      </c>
      <c r="C2436" s="93">
        <f>TEXT(B2436,"aaa")</f>
        <v/>
      </c>
      <c r="D2436" s="93" t="inlineStr">
        <is>
          <t>페이스북/인스타그램</t>
        </is>
      </c>
      <c r="E2436" s="93" t="inlineStr">
        <is>
          <t>토너패드</t>
        </is>
      </c>
      <c r="G2436" s="90" t="n"/>
      <c r="K2436" s="128" t="n">
        <v>782743</v>
      </c>
    </row>
    <row r="2437" hidden="1" customFormat="1" s="93">
      <c r="B2437" s="127" t="n">
        <v>44133</v>
      </c>
      <c r="C2437" s="93">
        <f>TEXT(B2437,"aaa")</f>
        <v/>
      </c>
      <c r="D2437" s="93" t="inlineStr">
        <is>
          <t>페이스북/인스타그램</t>
        </is>
      </c>
      <c r="E2437" s="93" t="inlineStr">
        <is>
          <t>토너</t>
        </is>
      </c>
      <c r="G2437" s="90" t="n"/>
      <c r="K2437" s="128" t="n">
        <v>192418</v>
      </c>
    </row>
    <row r="2438" hidden="1" customFormat="1" s="93">
      <c r="B2438" s="127" t="n">
        <v>44133</v>
      </c>
      <c r="C2438" s="93">
        <f>TEXT(B2438,"aaa")</f>
        <v/>
      </c>
      <c r="D2438" s="93" t="inlineStr">
        <is>
          <t>페이스북/인스타그램</t>
        </is>
      </c>
      <c r="E2438" s="93" t="inlineStr">
        <is>
          <t>머크마</t>
        </is>
      </c>
      <c r="G2438" s="90" t="n"/>
      <c r="K2438" s="128">
        <f>99465-10539</f>
        <v/>
      </c>
    </row>
    <row r="2439" hidden="1" customFormat="1" s="93">
      <c r="B2439" s="127" t="n">
        <v>44133</v>
      </c>
      <c r="C2439" s="93">
        <f>TEXT(B2439,"aaa")</f>
        <v/>
      </c>
      <c r="D2439" s="93" t="inlineStr">
        <is>
          <t>페이스북/인스타그램</t>
        </is>
      </c>
      <c r="E2439" s="93" t="inlineStr">
        <is>
          <t>앰플</t>
        </is>
      </c>
      <c r="G2439" s="90" t="n"/>
      <c r="K2439" s="128" t="n">
        <v>10539</v>
      </c>
    </row>
    <row r="2440" hidden="1" customFormat="1" s="93">
      <c r="B2440" s="127" t="n">
        <v>44133</v>
      </c>
      <c r="C2440" s="93">
        <f>TEXT(B2440,"aaa")</f>
        <v/>
      </c>
      <c r="D2440" s="93" t="inlineStr">
        <is>
          <t>네이버 브랜드검색</t>
        </is>
      </c>
      <c r="E2440" s="93" t="inlineStr">
        <is>
          <t>토너</t>
        </is>
      </c>
      <c r="G2440" s="90" t="n"/>
      <c r="K2440" s="128">
        <f>50000</f>
        <v/>
      </c>
    </row>
    <row r="2441" customFormat="1" s="93">
      <c r="B2441" s="127" t="n">
        <v>44133</v>
      </c>
      <c r="C2441" s="93">
        <f>TEXT(B2441,"aaa")</f>
        <v/>
      </c>
      <c r="D2441" s="93" t="inlineStr">
        <is>
          <t>카카오광고</t>
        </is>
      </c>
      <c r="E2441" s="93" t="inlineStr">
        <is>
          <t>토너</t>
        </is>
      </c>
      <c r="G2441" s="90" t="n"/>
      <c r="H2441" s="145" t="n"/>
      <c r="I2441" s="145" t="n"/>
      <c r="K2441" s="128">
        <f>21604/1.1</f>
        <v/>
      </c>
    </row>
    <row r="2442" hidden="1" customFormat="1" s="93">
      <c r="B2442" s="127" t="n">
        <v>44133</v>
      </c>
      <c r="C2442" s="93">
        <f>TEXT(B2442,"aaa")</f>
        <v/>
      </c>
      <c r="D2442" s="93" t="inlineStr">
        <is>
          <t>유튜브 디스커버리</t>
        </is>
      </c>
      <c r="E2442" s="93" t="inlineStr">
        <is>
          <t>토너</t>
        </is>
      </c>
      <c r="G2442" s="90" t="n"/>
      <c r="K2442" s="128" t="n">
        <v>569931</v>
      </c>
    </row>
    <row r="2443" hidden="1" customFormat="1" s="93">
      <c r="B2443" s="127" t="n">
        <v>44133</v>
      </c>
      <c r="C2443" s="93">
        <f>TEXT(B2443,"aaa")</f>
        <v/>
      </c>
      <c r="D2443" s="93" t="inlineStr">
        <is>
          <t>네이버 쇼핑검색</t>
        </is>
      </c>
      <c r="G2443" s="90" t="n"/>
      <c r="K2443" s="128" t="n">
        <v>0</v>
      </c>
    </row>
    <row r="2444" hidden="1" customFormat="1" s="93">
      <c r="B2444" s="127" t="n">
        <v>44134</v>
      </c>
      <c r="C2444" s="93">
        <f>TEXT(B2444,"aaa")</f>
        <v/>
      </c>
      <c r="D2444" s="93" t="inlineStr">
        <is>
          <t>페이스북/인스타그램</t>
        </is>
      </c>
      <c r="E2444" s="93" t="inlineStr">
        <is>
          <t>토너패드</t>
        </is>
      </c>
      <c r="G2444" s="90" t="n"/>
      <c r="K2444" s="128" t="n">
        <v>665182</v>
      </c>
    </row>
    <row r="2445" hidden="1" customFormat="1" s="93">
      <c r="B2445" s="127" t="n">
        <v>44134</v>
      </c>
      <c r="C2445" s="93">
        <f>TEXT(B2445,"aaa")</f>
        <v/>
      </c>
      <c r="D2445" s="93" t="inlineStr">
        <is>
          <t>페이스북/인스타그램</t>
        </is>
      </c>
      <c r="E2445" s="93" t="inlineStr">
        <is>
          <t>토너</t>
        </is>
      </c>
      <c r="G2445" s="90" t="n"/>
      <c r="K2445" s="128" t="n">
        <v>158836</v>
      </c>
    </row>
    <row r="2446" hidden="1" customFormat="1" s="93">
      <c r="B2446" s="127" t="n">
        <v>44134</v>
      </c>
      <c r="C2446" s="93">
        <f>TEXT(B2446,"aaa")</f>
        <v/>
      </c>
      <c r="D2446" s="93" t="inlineStr">
        <is>
          <t>페이스북/인스타그램</t>
        </is>
      </c>
      <c r="E2446" s="93" t="inlineStr">
        <is>
          <t>머크마</t>
        </is>
      </c>
      <c r="G2446" s="90" t="n"/>
      <c r="K2446" s="128" t="n">
        <v>56622</v>
      </c>
    </row>
    <row r="2447" hidden="1" customFormat="1" s="93">
      <c r="B2447" s="127" t="n">
        <v>44134</v>
      </c>
      <c r="C2447" s="93">
        <f>TEXT(B2447,"aaa")</f>
        <v/>
      </c>
      <c r="D2447" s="93" t="inlineStr">
        <is>
          <t>페이스북/인스타그램</t>
        </is>
      </c>
      <c r="E2447" s="93" t="inlineStr">
        <is>
          <t>앰플</t>
        </is>
      </c>
      <c r="G2447" s="90" t="n"/>
      <c r="K2447" s="128" t="n">
        <v>0</v>
      </c>
    </row>
    <row r="2448" hidden="1" customFormat="1" s="93">
      <c r="B2448" s="127" t="n">
        <v>44134</v>
      </c>
      <c r="C2448" s="93">
        <f>TEXT(B2448,"aaa")</f>
        <v/>
      </c>
      <c r="D2448" s="93" t="inlineStr">
        <is>
          <t>네이버 브랜드검색</t>
        </is>
      </c>
      <c r="E2448" s="93" t="inlineStr">
        <is>
          <t>토너</t>
        </is>
      </c>
      <c r="G2448" s="90" t="n"/>
      <c r="K2448" s="128">
        <f>50000</f>
        <v/>
      </c>
    </row>
    <row r="2449" customFormat="1" s="93">
      <c r="B2449" s="127" t="n">
        <v>44134</v>
      </c>
      <c r="C2449" s="93">
        <f>TEXT(B2449,"aaa")</f>
        <v/>
      </c>
      <c r="D2449" s="93" t="inlineStr">
        <is>
          <t>카카오광고</t>
        </is>
      </c>
      <c r="E2449" s="93" t="inlineStr">
        <is>
          <t>토너</t>
        </is>
      </c>
      <c r="G2449" s="90" t="n"/>
      <c r="H2449" s="145" t="n"/>
      <c r="I2449" s="145" t="n"/>
      <c r="K2449" s="128">
        <f>20427/1.1</f>
        <v/>
      </c>
    </row>
    <row r="2450" hidden="1" customFormat="1" s="93">
      <c r="B2450" s="127" t="n">
        <v>44134</v>
      </c>
      <c r="C2450" s="93">
        <f>TEXT(B2450,"aaa")</f>
        <v/>
      </c>
      <c r="D2450" s="93" t="inlineStr">
        <is>
          <t>유튜브 디스커버리</t>
        </is>
      </c>
      <c r="E2450" s="93" t="inlineStr">
        <is>
          <t>토너</t>
        </is>
      </c>
      <c r="G2450" s="90" t="n"/>
      <c r="K2450" s="128" t="n">
        <v>192487</v>
      </c>
    </row>
    <row r="2451" hidden="1" customFormat="1" s="93">
      <c r="B2451" s="127" t="n">
        <v>44134</v>
      </c>
      <c r="C2451" s="93">
        <f>TEXT(B2451,"aaa")</f>
        <v/>
      </c>
      <c r="D2451" s="93" t="inlineStr">
        <is>
          <t>네이버 쇼핑검색</t>
        </is>
      </c>
      <c r="G2451" s="90" t="n"/>
      <c r="K2451" s="128" t="n">
        <v>0</v>
      </c>
    </row>
    <row r="2452" hidden="1" customFormat="1" s="93">
      <c r="B2452" s="127" t="n">
        <v>44135</v>
      </c>
      <c r="C2452" s="93">
        <f>TEXT(B2452,"aaa")</f>
        <v/>
      </c>
      <c r="D2452" s="93" t="inlineStr">
        <is>
          <t>페이스북/인스타그램</t>
        </is>
      </c>
      <c r="E2452" s="93" t="inlineStr">
        <is>
          <t>토너패드</t>
        </is>
      </c>
      <c r="G2452" s="90" t="n"/>
      <c r="K2452" s="128" t="n">
        <v>387151</v>
      </c>
    </row>
    <row r="2453" hidden="1" customFormat="1" s="93">
      <c r="B2453" s="127" t="n">
        <v>44135</v>
      </c>
      <c r="C2453" s="93">
        <f>TEXT(B2453,"aaa")</f>
        <v/>
      </c>
      <c r="D2453" s="93" t="inlineStr">
        <is>
          <t>페이스북/인스타그램</t>
        </is>
      </c>
      <c r="E2453" s="93" t="inlineStr">
        <is>
          <t>토너</t>
        </is>
      </c>
      <c r="G2453" s="90" t="n"/>
      <c r="K2453" s="128" t="n">
        <v>96380</v>
      </c>
    </row>
    <row r="2454" hidden="1" customFormat="1" s="93">
      <c r="B2454" s="127" t="n">
        <v>44135</v>
      </c>
      <c r="C2454" s="93">
        <f>TEXT(B2454,"aaa")</f>
        <v/>
      </c>
      <c r="D2454" s="93" t="inlineStr">
        <is>
          <t>페이스북/인스타그램</t>
        </is>
      </c>
      <c r="E2454" s="93" t="inlineStr">
        <is>
          <t>머크마</t>
        </is>
      </c>
      <c r="G2454" s="90" t="n"/>
      <c r="K2454" s="128" t="n">
        <v>62269</v>
      </c>
    </row>
    <row r="2455" hidden="1" customFormat="1" s="93">
      <c r="B2455" s="127" t="n">
        <v>44135</v>
      </c>
      <c r="C2455" s="93">
        <f>TEXT(B2455,"aaa")</f>
        <v/>
      </c>
      <c r="D2455" s="93" t="inlineStr">
        <is>
          <t>페이스북/인스타그램</t>
        </is>
      </c>
      <c r="E2455" s="93" t="inlineStr">
        <is>
          <t>앰플</t>
        </is>
      </c>
      <c r="G2455" s="90" t="n"/>
      <c r="K2455" s="128" t="n">
        <v>0</v>
      </c>
    </row>
    <row r="2456" hidden="1" customFormat="1" s="93">
      <c r="B2456" s="127" t="n">
        <v>44135</v>
      </c>
      <c r="C2456" s="93">
        <f>TEXT(B2456,"aaa")</f>
        <v/>
      </c>
      <c r="D2456" s="93" t="inlineStr">
        <is>
          <t>네이버 브랜드검색</t>
        </is>
      </c>
      <c r="E2456" s="93" t="inlineStr">
        <is>
          <t>토너</t>
        </is>
      </c>
      <c r="G2456" s="90" t="n"/>
      <c r="K2456" s="128">
        <f>50000</f>
        <v/>
      </c>
    </row>
    <row r="2457" customFormat="1" s="93">
      <c r="B2457" s="127" t="n">
        <v>44135</v>
      </c>
      <c r="C2457" s="93">
        <f>TEXT(B2457,"aaa")</f>
        <v/>
      </c>
      <c r="D2457" s="93" t="inlineStr">
        <is>
          <t>카카오광고</t>
        </is>
      </c>
      <c r="E2457" s="93" t="inlineStr">
        <is>
          <t>토너</t>
        </is>
      </c>
      <c r="G2457" s="90" t="n"/>
      <c r="H2457" s="145" t="n"/>
      <c r="I2457" s="145" t="n"/>
      <c r="K2457" s="128">
        <f>15741/1.1</f>
        <v/>
      </c>
    </row>
    <row r="2458" hidden="1" customFormat="1" s="93">
      <c r="B2458" s="127" t="n">
        <v>44135</v>
      </c>
      <c r="C2458" s="93">
        <f>TEXT(B2458,"aaa")</f>
        <v/>
      </c>
      <c r="D2458" s="93" t="inlineStr">
        <is>
          <t>유튜브 디스커버리</t>
        </is>
      </c>
      <c r="G2458" s="90" t="n"/>
      <c r="K2458" s="128" t="n">
        <v>0</v>
      </c>
    </row>
    <row r="2459" hidden="1" customFormat="1" s="93">
      <c r="B2459" s="127" t="n">
        <v>44135</v>
      </c>
      <c r="C2459" s="93">
        <f>TEXT(B2459,"aaa")</f>
        <v/>
      </c>
      <c r="D2459" s="93" t="inlineStr">
        <is>
          <t>네이버 쇼핑검색</t>
        </is>
      </c>
      <c r="G2459" s="90" t="n"/>
      <c r="K2459" s="128" t="n">
        <v>0</v>
      </c>
    </row>
    <row r="2460" hidden="1" customFormat="1" s="93">
      <c r="B2460" s="127" t="n">
        <v>44136</v>
      </c>
      <c r="C2460" s="93">
        <f>TEXT(B2460,"aaa")</f>
        <v/>
      </c>
      <c r="D2460" s="93" t="inlineStr">
        <is>
          <t>페이스북/인스타그램</t>
        </is>
      </c>
      <c r="E2460" s="93" t="inlineStr">
        <is>
          <t>토너패드</t>
        </is>
      </c>
      <c r="G2460" s="90" t="n"/>
      <c r="K2460" s="128" t="n">
        <v>624382</v>
      </c>
    </row>
    <row r="2461" hidden="1" customFormat="1" s="93">
      <c r="B2461" s="127" t="n">
        <v>44136</v>
      </c>
      <c r="C2461" s="93">
        <f>TEXT(B2461,"aaa")</f>
        <v/>
      </c>
      <c r="D2461" s="93" t="inlineStr">
        <is>
          <t>페이스북/인스타그램</t>
        </is>
      </c>
      <c r="E2461" s="93" t="inlineStr">
        <is>
          <t>토너</t>
        </is>
      </c>
      <c r="G2461" s="90" t="n"/>
      <c r="K2461" s="128" t="n">
        <v>157009</v>
      </c>
    </row>
    <row r="2462" hidden="1" customFormat="1" s="93">
      <c r="B2462" s="127" t="n">
        <v>44136</v>
      </c>
      <c r="C2462" s="93">
        <f>TEXT(B2462,"aaa")</f>
        <v/>
      </c>
      <c r="D2462" s="93" t="inlineStr">
        <is>
          <t>페이스북/인스타그램</t>
        </is>
      </c>
      <c r="E2462" s="93" t="inlineStr">
        <is>
          <t>머크마</t>
        </is>
      </c>
      <c r="G2462" s="90" t="n"/>
      <c r="K2462" s="128" t="n">
        <v>92426</v>
      </c>
    </row>
    <row r="2463" hidden="1" customFormat="1" s="93">
      <c r="B2463" s="127" t="n">
        <v>44136</v>
      </c>
      <c r="C2463" s="93">
        <f>TEXT(B2463,"aaa")</f>
        <v/>
      </c>
      <c r="D2463" s="93" t="inlineStr">
        <is>
          <t>페이스북/인스타그램</t>
        </is>
      </c>
      <c r="E2463" s="93" t="inlineStr">
        <is>
          <t>앰플</t>
        </is>
      </c>
      <c r="G2463" s="90" t="n"/>
      <c r="K2463" s="128" t="n">
        <v>203489</v>
      </c>
    </row>
    <row r="2464" hidden="1" customFormat="1" s="93">
      <c r="B2464" s="127" t="n">
        <v>44136</v>
      </c>
      <c r="C2464" s="93">
        <f>TEXT(B2464,"aaa")</f>
        <v/>
      </c>
      <c r="D2464" s="93" t="inlineStr">
        <is>
          <t>네이버 브랜드검색</t>
        </is>
      </c>
      <c r="E2464" s="93" t="inlineStr">
        <is>
          <t>토너</t>
        </is>
      </c>
      <c r="G2464" s="90" t="n"/>
      <c r="K2464" s="128">
        <f>50000</f>
        <v/>
      </c>
    </row>
    <row r="2465" customFormat="1" s="93">
      <c r="B2465" s="127" t="n">
        <v>44136</v>
      </c>
      <c r="C2465" s="93">
        <f>TEXT(B2465,"aaa")</f>
        <v/>
      </c>
      <c r="D2465" s="93" t="inlineStr">
        <is>
          <t>카카오광고</t>
        </is>
      </c>
      <c r="E2465" s="93" t="inlineStr">
        <is>
          <t>토너</t>
        </is>
      </c>
      <c r="G2465" s="90" t="n"/>
      <c r="K2465" s="128">
        <f>20471/1.1</f>
        <v/>
      </c>
    </row>
    <row r="2466" hidden="1" customFormat="1" s="93">
      <c r="B2466" s="127" t="n">
        <v>44136</v>
      </c>
      <c r="C2466" s="93">
        <f>TEXT(B2466,"aaa")</f>
        <v/>
      </c>
      <c r="D2466" s="93" t="inlineStr">
        <is>
          <t>유튜브 디스커버리</t>
        </is>
      </c>
      <c r="G2466" s="90" t="n"/>
      <c r="K2466" s="128" t="n">
        <v>0</v>
      </c>
    </row>
    <row r="2467" hidden="1" customFormat="1" s="93">
      <c r="B2467" s="127" t="n">
        <v>44136</v>
      </c>
      <c r="C2467" s="93">
        <f>TEXT(B2467,"aaa")</f>
        <v/>
      </c>
      <c r="D2467" s="93" t="inlineStr">
        <is>
          <t>네이버 쇼핑검색</t>
        </is>
      </c>
      <c r="G2467" s="90" t="n"/>
      <c r="K2467" s="128" t="n">
        <v>0</v>
      </c>
    </row>
    <row r="2468" hidden="1" customFormat="1" s="93">
      <c r="B2468" s="127" t="n">
        <v>44137</v>
      </c>
      <c r="C2468" s="93">
        <f>TEXT(B2468,"aaa")</f>
        <v/>
      </c>
      <c r="D2468" s="93" t="inlineStr">
        <is>
          <t>페이스북/인스타그램</t>
        </is>
      </c>
      <c r="E2468" s="93" t="inlineStr">
        <is>
          <t>토너패드</t>
        </is>
      </c>
      <c r="G2468" s="90" t="n"/>
      <c r="K2468" s="128" t="n">
        <v>863467</v>
      </c>
    </row>
    <row r="2469" hidden="1" customFormat="1" s="93">
      <c r="B2469" s="127" t="n">
        <v>44137</v>
      </c>
      <c r="C2469" s="93">
        <f>TEXT(B2469,"aaa")</f>
        <v/>
      </c>
      <c r="D2469" s="93" t="inlineStr">
        <is>
          <t>페이스북/인스타그램</t>
        </is>
      </c>
      <c r="E2469" s="93" t="inlineStr">
        <is>
          <t>토너로션</t>
        </is>
      </c>
      <c r="G2469" s="90" t="n"/>
      <c r="K2469" s="128" t="n">
        <v>347365</v>
      </c>
    </row>
    <row r="2470" hidden="1" customFormat="1" s="93">
      <c r="B2470" s="127" t="n">
        <v>44137</v>
      </c>
      <c r="C2470" s="93">
        <f>TEXT(B2470,"aaa")</f>
        <v/>
      </c>
      <c r="D2470" s="93" t="inlineStr">
        <is>
          <t>페이스북/인스타그램</t>
        </is>
      </c>
      <c r="E2470" s="93" t="inlineStr">
        <is>
          <t>토너</t>
        </is>
      </c>
      <c r="G2470" s="90" t="n"/>
      <c r="K2470" s="128" t="n">
        <v>383836</v>
      </c>
    </row>
    <row r="2471" hidden="1" customFormat="1" s="93">
      <c r="B2471" s="127" t="n">
        <v>44137</v>
      </c>
      <c r="C2471" s="93">
        <f>TEXT(B2471,"aaa")</f>
        <v/>
      </c>
      <c r="D2471" s="93" t="inlineStr">
        <is>
          <t>페이스북/인스타그램</t>
        </is>
      </c>
      <c r="E2471" s="93" t="inlineStr">
        <is>
          <t>머크마</t>
        </is>
      </c>
      <c r="G2471" s="90" t="n"/>
      <c r="K2471" s="128" t="n">
        <v>0</v>
      </c>
    </row>
    <row r="2472" hidden="1" customFormat="1" s="93">
      <c r="B2472" s="127" t="n">
        <v>44137</v>
      </c>
      <c r="C2472" s="93">
        <f>TEXT(B2472,"aaa")</f>
        <v/>
      </c>
      <c r="D2472" s="93" t="inlineStr">
        <is>
          <t>페이스북/인스타그램</t>
        </is>
      </c>
      <c r="E2472" s="93" t="inlineStr">
        <is>
          <t>앰플</t>
        </is>
      </c>
      <c r="G2472" s="90" t="n"/>
      <c r="K2472" s="128" t="n">
        <v>226072</v>
      </c>
    </row>
    <row r="2473" hidden="1" customFormat="1" s="93">
      <c r="B2473" s="127" t="n">
        <v>44137</v>
      </c>
      <c r="C2473" s="93">
        <f>TEXT(B2473,"aaa")</f>
        <v/>
      </c>
      <c r="D2473" s="93" t="inlineStr">
        <is>
          <t>네이버 브랜드검색</t>
        </is>
      </c>
      <c r="E2473" s="93" t="inlineStr">
        <is>
          <t>토너</t>
        </is>
      </c>
      <c r="G2473" s="90" t="n"/>
      <c r="K2473" s="128">
        <f>50000</f>
        <v/>
      </c>
    </row>
    <row r="2474" customFormat="1" s="93">
      <c r="B2474" s="127" t="n">
        <v>44137</v>
      </c>
      <c r="C2474" s="93">
        <f>TEXT(B2474,"aaa")</f>
        <v/>
      </c>
      <c r="D2474" s="93" t="inlineStr">
        <is>
          <t>카카오광고</t>
        </is>
      </c>
      <c r="E2474" s="93" t="inlineStr">
        <is>
          <t>토너</t>
        </is>
      </c>
      <c r="G2474" s="90" t="n"/>
      <c r="K2474" s="128">
        <f>20405/1.1</f>
        <v/>
      </c>
    </row>
    <row r="2475" hidden="1" customFormat="1" s="93">
      <c r="B2475" s="127" t="n">
        <v>44137</v>
      </c>
      <c r="C2475" s="93">
        <f>TEXT(B2475,"aaa")</f>
        <v/>
      </c>
      <c r="D2475" s="93" t="inlineStr">
        <is>
          <t>유튜브 디스커버리</t>
        </is>
      </c>
      <c r="E2475" s="93" t="inlineStr">
        <is>
          <t>토너</t>
        </is>
      </c>
      <c r="G2475" s="90" t="n"/>
      <c r="K2475" s="128" t="n">
        <v>107265</v>
      </c>
    </row>
    <row r="2476" hidden="1" customFormat="1" s="93">
      <c r="B2476" s="127" t="n">
        <v>44137</v>
      </c>
      <c r="C2476" s="93">
        <f>TEXT(B2476,"aaa")</f>
        <v/>
      </c>
      <c r="D2476" s="93" t="inlineStr">
        <is>
          <t>네이버 쇼핑검색</t>
        </is>
      </c>
      <c r="G2476" s="90" t="n"/>
      <c r="K2476" s="128" t="n">
        <v>0</v>
      </c>
    </row>
    <row r="2477" hidden="1" customFormat="1" s="93">
      <c r="B2477" s="127" t="n">
        <v>44137</v>
      </c>
      <c r="C2477" s="93">
        <f>TEXT(B2477,"aaa")</f>
        <v/>
      </c>
      <c r="D2477" s="93" t="inlineStr">
        <is>
          <t>네이버 GFA</t>
        </is>
      </c>
      <c r="E2477" s="93" t="inlineStr">
        <is>
          <t>앰플</t>
        </is>
      </c>
      <c r="G2477" s="90" t="n"/>
      <c r="K2477" s="128" t="n">
        <v>82663.63636363635</v>
      </c>
    </row>
    <row r="2478" hidden="1" customFormat="1" s="93">
      <c r="B2478" s="127" t="n">
        <v>44136</v>
      </c>
      <c r="C2478" s="93">
        <f>TEXT(B2478,"aaa")</f>
        <v/>
      </c>
      <c r="D2478" s="93" t="inlineStr">
        <is>
          <t>네이버 GFA</t>
        </is>
      </c>
      <c r="E2478" s="93" t="inlineStr">
        <is>
          <t>앰플</t>
        </is>
      </c>
      <c r="G2478" s="90" t="n"/>
      <c r="K2478" s="128" t="n">
        <v>74653.63636363635</v>
      </c>
    </row>
    <row r="2479" hidden="1" customFormat="1" s="93">
      <c r="B2479" s="127" t="n">
        <v>44132</v>
      </c>
      <c r="C2479" s="93">
        <f>TEXT(B2479,"aaa")</f>
        <v/>
      </c>
      <c r="D2479" s="93" t="inlineStr">
        <is>
          <t>네이버 GFA</t>
        </is>
      </c>
      <c r="E2479" s="93" t="inlineStr">
        <is>
          <t>토너</t>
        </is>
      </c>
      <c r="G2479" s="90" t="n"/>
      <c r="K2479" s="128" t="n">
        <v>2310</v>
      </c>
    </row>
    <row r="2480" hidden="1" customFormat="1" s="93">
      <c r="B2480" s="127" t="n">
        <v>44132</v>
      </c>
      <c r="C2480" s="93">
        <f>TEXT(B2480,"aaa")</f>
        <v/>
      </c>
      <c r="D2480" s="93" t="inlineStr">
        <is>
          <t>네이버 GFA</t>
        </is>
      </c>
      <c r="E2480" s="93" t="inlineStr">
        <is>
          <t>토너</t>
        </is>
      </c>
      <c r="G2480" s="90" t="n"/>
      <c r="K2480" s="128" t="n">
        <v>33650</v>
      </c>
    </row>
    <row r="2481" hidden="1" customFormat="1" s="93">
      <c r="B2481" s="127" t="n">
        <v>44137</v>
      </c>
      <c r="C2481" s="93">
        <f>TEXT(B2481,"aaa")</f>
        <v/>
      </c>
      <c r="D2481" s="93" t="inlineStr">
        <is>
          <t>네이버 GFA</t>
        </is>
      </c>
      <c r="E2481" s="93" t="inlineStr">
        <is>
          <t>토너</t>
        </is>
      </c>
      <c r="G2481" s="90" t="n"/>
      <c r="K2481" s="128" t="n">
        <v>8962.727272727272</v>
      </c>
    </row>
    <row r="2482" hidden="1" customFormat="1" s="93">
      <c r="B2482" s="127" t="n">
        <v>44136</v>
      </c>
      <c r="C2482" s="93">
        <f>TEXT(B2482,"aaa")</f>
        <v/>
      </c>
      <c r="D2482" s="93" t="inlineStr">
        <is>
          <t>네이버 GFA</t>
        </is>
      </c>
      <c r="E2482" s="93" t="inlineStr">
        <is>
          <t>토너</t>
        </is>
      </c>
      <c r="G2482" s="90" t="n"/>
      <c r="K2482" s="128" t="n">
        <v>8751.818181818182</v>
      </c>
    </row>
    <row r="2483" hidden="1" customFormat="1" s="93">
      <c r="B2483" s="127" t="n">
        <v>44133</v>
      </c>
      <c r="C2483" s="93">
        <f>TEXT(B2483,"aaa")</f>
        <v/>
      </c>
      <c r="D2483" s="93" t="inlineStr">
        <is>
          <t>네이버 GFA</t>
        </is>
      </c>
      <c r="E2483" s="93" t="inlineStr">
        <is>
          <t>토너</t>
        </is>
      </c>
      <c r="G2483" s="90" t="n"/>
      <c r="K2483" s="128" t="n">
        <v>1101.818181818182</v>
      </c>
    </row>
    <row r="2484" hidden="1" customFormat="1" s="93">
      <c r="B2484" s="127" t="n">
        <v>44133</v>
      </c>
      <c r="C2484" s="93">
        <f>TEXT(B2484,"aaa")</f>
        <v/>
      </c>
      <c r="D2484" s="93" t="inlineStr">
        <is>
          <t>네이버 GFA</t>
        </is>
      </c>
      <c r="E2484" s="93" t="inlineStr">
        <is>
          <t>토너</t>
        </is>
      </c>
      <c r="G2484" s="90" t="n"/>
      <c r="K2484" s="128" t="n">
        <v>61509.99999999999</v>
      </c>
    </row>
    <row r="2485" hidden="1" customFormat="1" s="93">
      <c r="B2485" s="127" t="n">
        <v>44137</v>
      </c>
      <c r="C2485" s="93">
        <f>TEXT(B2485,"aaa")</f>
        <v/>
      </c>
      <c r="D2485" s="93" t="inlineStr">
        <is>
          <t>네이버 GFA</t>
        </is>
      </c>
      <c r="E2485" s="93" t="inlineStr">
        <is>
          <t>토너</t>
        </is>
      </c>
      <c r="G2485" s="90" t="n"/>
      <c r="K2485" s="128" t="n">
        <v>10920.90909090909</v>
      </c>
    </row>
    <row r="2486" hidden="1" customFormat="1" s="93">
      <c r="B2486" s="127" t="n">
        <v>44136</v>
      </c>
      <c r="C2486" s="93">
        <f>TEXT(B2486,"aaa")</f>
        <v/>
      </c>
      <c r="D2486" s="93" t="inlineStr">
        <is>
          <t>네이버 GFA</t>
        </is>
      </c>
      <c r="E2486" s="93" t="inlineStr">
        <is>
          <t>토너</t>
        </is>
      </c>
      <c r="G2486" s="90" t="n"/>
      <c r="K2486" s="128" t="n">
        <v>4210</v>
      </c>
    </row>
    <row r="2487" hidden="1" customFormat="1" s="93">
      <c r="B2487" s="127" t="n">
        <v>44134</v>
      </c>
      <c r="C2487" s="93">
        <f>TEXT(B2487,"aaa")</f>
        <v/>
      </c>
      <c r="D2487" s="93" t="inlineStr">
        <is>
          <t>네이버 GFA</t>
        </is>
      </c>
      <c r="E2487" s="93" t="inlineStr">
        <is>
          <t>앰플</t>
        </is>
      </c>
      <c r="G2487" s="90" t="n"/>
      <c r="K2487" s="128" t="n">
        <v>16806.36363636364</v>
      </c>
    </row>
    <row r="2488" hidden="1" customFormat="1" s="93">
      <c r="B2488" s="127" t="n">
        <v>44134</v>
      </c>
      <c r="C2488" s="93">
        <f>TEXT(B2488,"aaa")</f>
        <v/>
      </c>
      <c r="D2488" s="93" t="inlineStr">
        <is>
          <t>네이버 GFA</t>
        </is>
      </c>
      <c r="E2488" s="93" t="inlineStr">
        <is>
          <t>토너</t>
        </is>
      </c>
      <c r="G2488" s="90" t="n"/>
      <c r="K2488" s="128" t="n">
        <v>8129.999999999999</v>
      </c>
    </row>
    <row r="2489" hidden="1" customFormat="1" s="93">
      <c r="B2489" s="127" t="n">
        <v>44134</v>
      </c>
      <c r="C2489" s="93">
        <f>TEXT(B2489,"aaa")</f>
        <v/>
      </c>
      <c r="D2489" s="93" t="inlineStr">
        <is>
          <t>네이버 GFA</t>
        </is>
      </c>
      <c r="E2489" s="93" t="inlineStr">
        <is>
          <t>토너</t>
        </is>
      </c>
      <c r="G2489" s="90" t="n"/>
      <c r="K2489" s="128" t="n">
        <v>600</v>
      </c>
    </row>
    <row r="2490" hidden="1" customFormat="1" s="93">
      <c r="B2490" s="127" t="n">
        <v>44134</v>
      </c>
      <c r="C2490" s="93">
        <f>TEXT(B2490,"aaa")</f>
        <v/>
      </c>
      <c r="D2490" s="93" t="inlineStr">
        <is>
          <t>네이버 GFA</t>
        </is>
      </c>
      <c r="E2490" s="93" t="inlineStr">
        <is>
          <t>토너</t>
        </is>
      </c>
      <c r="G2490" s="90" t="n"/>
      <c r="K2490" s="128" t="n">
        <v>62720.90909090909</v>
      </c>
    </row>
    <row r="2491" hidden="1" customFormat="1" s="93">
      <c r="B2491" s="127" t="n">
        <v>44137</v>
      </c>
      <c r="C2491" s="93">
        <f>TEXT(B2491,"aaa")</f>
        <v/>
      </c>
      <c r="D2491" s="93" t="inlineStr">
        <is>
          <t>네이버 GFA</t>
        </is>
      </c>
      <c r="E2491" s="93" t="inlineStr">
        <is>
          <t>토너</t>
        </is>
      </c>
      <c r="G2491" s="90" t="n"/>
      <c r="K2491" s="128" t="n">
        <v>94498.18181818181</v>
      </c>
    </row>
    <row r="2492" hidden="1" customFormat="1" s="93">
      <c r="B2492" s="127" t="n">
        <v>44136</v>
      </c>
      <c r="C2492" s="93">
        <f>TEXT(B2492,"aaa")</f>
        <v/>
      </c>
      <c r="D2492" s="93" t="inlineStr">
        <is>
          <t>네이버 GFA</t>
        </is>
      </c>
      <c r="E2492" s="93" t="inlineStr">
        <is>
          <t>토너</t>
        </is>
      </c>
      <c r="G2492" s="90" t="n"/>
      <c r="K2492" s="128" t="n">
        <v>70489.0909090909</v>
      </c>
    </row>
    <row r="2493" hidden="1" customFormat="1" s="93">
      <c r="B2493" s="127" t="n">
        <v>44135</v>
      </c>
      <c r="C2493" s="93">
        <f>TEXT(B2493,"aaa")</f>
        <v/>
      </c>
      <c r="D2493" s="93" t="inlineStr">
        <is>
          <t>네이버 GFA</t>
        </is>
      </c>
      <c r="E2493" s="93" t="inlineStr">
        <is>
          <t>앰플</t>
        </is>
      </c>
      <c r="G2493" s="90" t="n"/>
      <c r="K2493" s="128" t="n">
        <v>16528.18181818182</v>
      </c>
    </row>
    <row r="2494" hidden="1" customFormat="1" s="93">
      <c r="B2494" s="127" t="n">
        <v>44135</v>
      </c>
      <c r="C2494" s="93">
        <f>TEXT(B2494,"aaa")</f>
        <v/>
      </c>
      <c r="D2494" s="93" t="inlineStr">
        <is>
          <t>네이버 GFA</t>
        </is>
      </c>
      <c r="E2494" s="93" t="inlineStr">
        <is>
          <t>토너</t>
        </is>
      </c>
      <c r="G2494" s="90" t="n"/>
      <c r="K2494" s="128" t="n">
        <v>8532.727272727272</v>
      </c>
    </row>
    <row r="2495" hidden="1" customFormat="1" s="93">
      <c r="B2495" s="127" t="n">
        <v>44135</v>
      </c>
      <c r="C2495" s="93">
        <f>TEXT(B2495,"aaa")</f>
        <v/>
      </c>
      <c r="D2495" s="93" t="inlineStr">
        <is>
          <t>네이버 GFA</t>
        </is>
      </c>
      <c r="E2495" s="93" t="inlineStr">
        <is>
          <t>토너</t>
        </is>
      </c>
      <c r="G2495" s="90" t="n"/>
      <c r="K2495" s="128" t="n">
        <v>0</v>
      </c>
    </row>
    <row r="2496" hidden="1" customFormat="1" s="93">
      <c r="B2496" s="127" t="n">
        <v>44135</v>
      </c>
      <c r="C2496" s="93">
        <f>TEXT(B2496,"aaa")</f>
        <v/>
      </c>
      <c r="D2496" s="93" t="inlineStr">
        <is>
          <t>네이버 GFA</t>
        </is>
      </c>
      <c r="E2496" s="93" t="inlineStr">
        <is>
          <t>토너</t>
        </is>
      </c>
      <c r="G2496" s="90" t="n"/>
      <c r="K2496" s="128" t="n">
        <v>62665.45454545454</v>
      </c>
    </row>
    <row r="2497" hidden="1" customFormat="1" s="93">
      <c r="B2497" s="127" t="n">
        <v>44138</v>
      </c>
      <c r="C2497" s="93">
        <f>TEXT(B2497,"aaa")</f>
        <v/>
      </c>
      <c r="D2497" s="93" t="inlineStr">
        <is>
          <t>페이스북/인스타그램</t>
        </is>
      </c>
      <c r="E2497" s="93" t="inlineStr">
        <is>
          <t>토너패드</t>
        </is>
      </c>
      <c r="G2497" s="90" t="n"/>
      <c r="K2497" s="128" t="n">
        <v>1089081</v>
      </c>
    </row>
    <row r="2498" hidden="1" customFormat="1" s="93">
      <c r="B2498" s="127" t="n">
        <v>44138</v>
      </c>
      <c r="C2498" s="93">
        <f>TEXT(B2498,"aaa")</f>
        <v/>
      </c>
      <c r="D2498" s="93" t="inlineStr">
        <is>
          <t>페이스북/인스타그램</t>
        </is>
      </c>
      <c r="E2498" s="93" t="inlineStr">
        <is>
          <t>토너로션</t>
        </is>
      </c>
      <c r="G2498" s="90" t="n"/>
      <c r="K2498" s="128" t="n">
        <v>378357</v>
      </c>
    </row>
    <row r="2499" hidden="1" customFormat="1" s="93">
      <c r="B2499" s="127" t="n">
        <v>44138</v>
      </c>
      <c r="C2499" s="93">
        <f>TEXT(B2499,"aaa")</f>
        <v/>
      </c>
      <c r="D2499" s="93" t="inlineStr">
        <is>
          <t>페이스북/인스타그램</t>
        </is>
      </c>
      <c r="E2499" s="93" t="inlineStr">
        <is>
          <t>토너</t>
        </is>
      </c>
      <c r="G2499" s="90" t="n"/>
      <c r="K2499" s="128" t="n">
        <v>356283</v>
      </c>
    </row>
    <row r="2500" hidden="1" customFormat="1" s="93">
      <c r="B2500" s="127" t="n">
        <v>44138</v>
      </c>
      <c r="C2500" s="93">
        <f>TEXT(B2500,"aaa")</f>
        <v/>
      </c>
      <c r="D2500" s="93" t="inlineStr">
        <is>
          <t>페이스북/인스타그램</t>
        </is>
      </c>
      <c r="E2500" s="93" t="inlineStr">
        <is>
          <t>앰플</t>
        </is>
      </c>
      <c r="G2500" s="90" t="n"/>
      <c r="K2500" s="128" t="n">
        <v>236739</v>
      </c>
    </row>
    <row r="2501" hidden="1" customFormat="1" s="93">
      <c r="B2501" s="127" t="n">
        <v>44138</v>
      </c>
      <c r="C2501" s="93">
        <f>TEXT(B2501,"aaa")</f>
        <v/>
      </c>
      <c r="D2501" s="93" t="inlineStr">
        <is>
          <t>네이버 브랜드검색</t>
        </is>
      </c>
      <c r="E2501" s="93" t="inlineStr">
        <is>
          <t>토너</t>
        </is>
      </c>
      <c r="G2501" s="90" t="n"/>
      <c r="K2501" s="128">
        <f>50000</f>
        <v/>
      </c>
    </row>
    <row r="2502" customFormat="1" s="93">
      <c r="B2502" s="127" t="n">
        <v>44138</v>
      </c>
      <c r="C2502" s="93">
        <f>TEXT(B2502,"aaa")</f>
        <v/>
      </c>
      <c r="D2502" s="93" t="inlineStr">
        <is>
          <t>카카오광고</t>
        </is>
      </c>
      <c r="E2502" s="93" t="inlineStr">
        <is>
          <t>토너</t>
        </is>
      </c>
      <c r="G2502" s="90" t="n"/>
      <c r="K2502" s="128">
        <f>21164/1.1</f>
        <v/>
      </c>
    </row>
    <row r="2503" hidden="1" customFormat="1" s="93">
      <c r="B2503" s="127" t="n">
        <v>44138</v>
      </c>
      <c r="C2503" s="93">
        <f>TEXT(B2503,"aaa")</f>
        <v/>
      </c>
      <c r="D2503" s="93" t="inlineStr">
        <is>
          <t>유튜브 디스커버리</t>
        </is>
      </c>
      <c r="E2503" s="93" t="inlineStr">
        <is>
          <t>토너</t>
        </is>
      </c>
      <c r="G2503" s="90" t="n"/>
      <c r="K2503" s="128" t="n">
        <v>156857</v>
      </c>
    </row>
    <row r="2504" hidden="1" customFormat="1" s="93">
      <c r="B2504" s="127" t="n">
        <v>44138</v>
      </c>
      <c r="C2504" s="93">
        <f>TEXT(B2504,"aaa")</f>
        <v/>
      </c>
      <c r="D2504" s="93" t="inlineStr">
        <is>
          <t>네이버 쇼핑검색</t>
        </is>
      </c>
      <c r="G2504" s="90" t="n"/>
      <c r="K2504" s="128" t="n">
        <v>0</v>
      </c>
    </row>
    <row r="2505" hidden="1" customFormat="1" s="93">
      <c r="B2505" s="127" t="n">
        <v>44138</v>
      </c>
      <c r="C2505" s="93">
        <f>TEXT(B2505,"aaa")</f>
        <v/>
      </c>
      <c r="D2505" s="93" t="inlineStr">
        <is>
          <t>네이버 GFA</t>
        </is>
      </c>
      <c r="E2505" s="93" t="inlineStr">
        <is>
          <t>토너</t>
        </is>
      </c>
      <c r="G2505" s="90" t="n"/>
      <c r="K2505" s="128">
        <f>(9590+6313+102630)/1.1</f>
        <v/>
      </c>
    </row>
    <row r="2506" hidden="1" customFormat="1" s="93">
      <c r="B2506" s="127" t="n">
        <v>44138</v>
      </c>
      <c r="C2506" s="93">
        <f>TEXT(B2506,"aaa")</f>
        <v/>
      </c>
      <c r="D2506" s="93" t="inlineStr">
        <is>
          <t>네이버 GFA</t>
        </is>
      </c>
      <c r="E2506" s="93" t="inlineStr">
        <is>
          <t>앰플</t>
        </is>
      </c>
      <c r="G2506" s="90" t="n"/>
      <c r="K2506" s="128">
        <f>38338/1.1</f>
        <v/>
      </c>
    </row>
    <row r="2507" customFormat="1" s="93">
      <c r="B2507" s="127" t="n">
        <v>44139</v>
      </c>
      <c r="C2507" s="93">
        <f>TEXT(B2507,"aaa")</f>
        <v/>
      </c>
      <c r="D2507" s="93" t="inlineStr">
        <is>
          <t>카카오광고</t>
        </is>
      </c>
      <c r="E2507" s="93" t="inlineStr">
        <is>
          <t>토너</t>
        </is>
      </c>
      <c r="G2507" s="90" t="n"/>
      <c r="K2507" s="128">
        <f>14795/1.1</f>
        <v/>
      </c>
    </row>
    <row r="2508" customFormat="1" s="93">
      <c r="B2508" s="127" t="n">
        <v>44140</v>
      </c>
      <c r="C2508" s="93">
        <f>TEXT(B2508,"aaa")</f>
        <v/>
      </c>
      <c r="D2508" s="93" t="inlineStr">
        <is>
          <t>카카오광고</t>
        </is>
      </c>
      <c r="E2508" s="93" t="inlineStr">
        <is>
          <t>토너</t>
        </is>
      </c>
      <c r="G2508" s="90" t="n"/>
      <c r="K2508" s="93">
        <f>10769/1.1</f>
        <v/>
      </c>
    </row>
    <row r="2509" customFormat="1" s="93">
      <c r="B2509" s="127" t="n">
        <v>44141</v>
      </c>
      <c r="C2509" s="93">
        <f>TEXT(B2509,"aaa")</f>
        <v/>
      </c>
      <c r="D2509" s="93" t="inlineStr">
        <is>
          <t>카카오광고</t>
        </is>
      </c>
      <c r="E2509" s="93" t="inlineStr">
        <is>
          <t>토너</t>
        </is>
      </c>
      <c r="G2509" s="90" t="n"/>
      <c r="K2509" s="93">
        <f>16533/1.1</f>
        <v/>
      </c>
    </row>
    <row r="2510" customFormat="1" s="93">
      <c r="B2510" s="127" t="n">
        <v>44142</v>
      </c>
      <c r="C2510" s="93">
        <f>TEXT(B2510,"aaa")</f>
        <v/>
      </c>
      <c r="D2510" s="93" t="inlineStr">
        <is>
          <t>카카오광고</t>
        </is>
      </c>
      <c r="E2510" s="93" t="inlineStr">
        <is>
          <t>토너</t>
        </is>
      </c>
      <c r="G2510" s="90" t="n"/>
      <c r="K2510" s="93">
        <f>19503/1.1</f>
        <v/>
      </c>
    </row>
    <row r="2511" customFormat="1" s="93">
      <c r="B2511" s="127" t="n">
        <v>44143</v>
      </c>
      <c r="C2511" s="93">
        <f>TEXT(B2511,"aaa")</f>
        <v/>
      </c>
      <c r="D2511" s="93" t="inlineStr">
        <is>
          <t>카카오광고</t>
        </is>
      </c>
      <c r="E2511" s="93" t="inlineStr">
        <is>
          <t>토너</t>
        </is>
      </c>
      <c r="G2511" s="90" t="n"/>
      <c r="K2511" s="93">
        <f>17457/1.1</f>
        <v/>
      </c>
    </row>
    <row r="2512" hidden="1" customFormat="1" s="93">
      <c r="B2512" s="127" t="n">
        <v>44139</v>
      </c>
      <c r="C2512" s="93">
        <f>TEXT(B2512,"aaa")</f>
        <v/>
      </c>
      <c r="D2512" s="93" t="inlineStr">
        <is>
          <t>네이버 브랜드검색</t>
        </is>
      </c>
      <c r="E2512" s="93" t="inlineStr">
        <is>
          <t>토너</t>
        </is>
      </c>
      <c r="G2512" s="90" t="n"/>
      <c r="K2512" s="128">
        <f>50000</f>
        <v/>
      </c>
    </row>
    <row r="2513" hidden="1" customFormat="1" s="93">
      <c r="B2513" s="127" t="n">
        <v>44140</v>
      </c>
      <c r="C2513" s="93">
        <f>TEXT(B2513,"aaa")</f>
        <v/>
      </c>
      <c r="D2513" s="93" t="inlineStr">
        <is>
          <t>네이버 브랜드검색</t>
        </is>
      </c>
      <c r="E2513" s="93" t="inlineStr">
        <is>
          <t>토너</t>
        </is>
      </c>
      <c r="G2513" s="90" t="n"/>
      <c r="K2513" s="128">
        <f>50000</f>
        <v/>
      </c>
    </row>
    <row r="2514" hidden="1" customFormat="1" s="93">
      <c r="B2514" s="127" t="n">
        <v>44141</v>
      </c>
      <c r="C2514" s="93">
        <f>TEXT(B2514,"aaa")</f>
        <v/>
      </c>
      <c r="D2514" s="93" t="inlineStr">
        <is>
          <t>네이버 브랜드검색</t>
        </is>
      </c>
      <c r="E2514" s="93" t="inlineStr">
        <is>
          <t>토너</t>
        </is>
      </c>
      <c r="G2514" s="90" t="n"/>
      <c r="K2514" s="128">
        <f>50000</f>
        <v/>
      </c>
    </row>
    <row r="2515" hidden="1" customFormat="1" s="93">
      <c r="B2515" s="127" t="n">
        <v>44142</v>
      </c>
      <c r="C2515" s="93">
        <f>TEXT(B2515,"aaa")</f>
        <v/>
      </c>
      <c r="D2515" s="93" t="inlineStr">
        <is>
          <t>네이버 브랜드검색</t>
        </is>
      </c>
      <c r="E2515" s="93" t="inlineStr">
        <is>
          <t>토너</t>
        </is>
      </c>
      <c r="G2515" s="90" t="n"/>
      <c r="K2515" s="128">
        <f>50000</f>
        <v/>
      </c>
    </row>
    <row r="2516" hidden="1" customFormat="1" s="93">
      <c r="B2516" s="127" t="n">
        <v>44143</v>
      </c>
      <c r="C2516" s="93">
        <f>TEXT(B2516,"aaa")</f>
        <v/>
      </c>
      <c r="D2516" s="93" t="inlineStr">
        <is>
          <t>네이버 브랜드검색</t>
        </is>
      </c>
      <c r="E2516" s="93" t="inlineStr">
        <is>
          <t>토너</t>
        </is>
      </c>
      <c r="G2516" s="90" t="n"/>
      <c r="K2516" s="128">
        <f>50000</f>
        <v/>
      </c>
    </row>
    <row r="2517" hidden="1" customFormat="1" s="93">
      <c r="B2517" s="127" t="n">
        <v>44139</v>
      </c>
      <c r="C2517" s="93" t="inlineStr">
        <is>
          <t>수</t>
        </is>
      </c>
      <c r="D2517" s="93" t="inlineStr">
        <is>
          <t>네이버 GFA</t>
        </is>
      </c>
      <c r="E2517" s="93" t="inlineStr">
        <is>
          <t>앰플</t>
        </is>
      </c>
      <c r="G2517" s="90" t="n"/>
      <c r="K2517" s="128" t="n">
        <v>131950.9090909091</v>
      </c>
    </row>
    <row r="2518" hidden="1" customFormat="1" s="93">
      <c r="B2518" s="127" t="n">
        <v>44140</v>
      </c>
      <c r="C2518" s="93" t="inlineStr">
        <is>
          <t>목</t>
        </is>
      </c>
      <c r="D2518" s="93" t="inlineStr">
        <is>
          <t>네이버 GFA</t>
        </is>
      </c>
      <c r="E2518" s="93" t="inlineStr">
        <is>
          <t>앰플</t>
        </is>
      </c>
      <c r="G2518" s="90" t="n"/>
      <c r="K2518" s="128" t="n">
        <v>131804.5454545454</v>
      </c>
    </row>
    <row r="2519" hidden="1" customFormat="1" s="93">
      <c r="B2519" s="127" t="n">
        <v>44141</v>
      </c>
      <c r="C2519" s="93" t="inlineStr">
        <is>
          <t>금</t>
        </is>
      </c>
      <c r="D2519" s="93" t="inlineStr">
        <is>
          <t>네이버 GFA</t>
        </is>
      </c>
      <c r="E2519" s="93" t="inlineStr">
        <is>
          <t>앰플</t>
        </is>
      </c>
      <c r="G2519" s="90" t="n"/>
      <c r="K2519" s="128" t="n">
        <v>120883.6363636364</v>
      </c>
    </row>
    <row r="2520" hidden="1" customFormat="1" s="93">
      <c r="B2520" s="127" t="n">
        <v>44142</v>
      </c>
      <c r="C2520" s="93" t="inlineStr">
        <is>
          <t>토</t>
        </is>
      </c>
      <c r="D2520" s="93" t="inlineStr">
        <is>
          <t>네이버 GFA</t>
        </is>
      </c>
      <c r="E2520" s="93" t="inlineStr">
        <is>
          <t>앰플</t>
        </is>
      </c>
      <c r="G2520" s="90" t="n"/>
      <c r="K2520" s="128" t="n">
        <v>85180.90909090909</v>
      </c>
    </row>
    <row r="2521" hidden="1" customFormat="1" s="93">
      <c r="B2521" s="127" t="n">
        <v>44143</v>
      </c>
      <c r="C2521" s="93" t="inlineStr">
        <is>
          <t>일</t>
        </is>
      </c>
      <c r="D2521" s="93" t="inlineStr">
        <is>
          <t>네이버 GFA</t>
        </is>
      </c>
      <c r="E2521" s="93" t="inlineStr">
        <is>
          <t>앰플</t>
        </is>
      </c>
      <c r="G2521" s="90" t="n"/>
      <c r="K2521" s="128" t="n">
        <v>87226.36363636363</v>
      </c>
    </row>
    <row r="2522" hidden="1" customFormat="1" s="93">
      <c r="B2522" s="127" t="n">
        <v>44139</v>
      </c>
      <c r="C2522" s="93" t="inlineStr">
        <is>
          <t>수</t>
        </is>
      </c>
      <c r="D2522" s="93" t="inlineStr">
        <is>
          <t>네이버 GFA</t>
        </is>
      </c>
      <c r="E2522" s="93" t="inlineStr">
        <is>
          <t>토너</t>
        </is>
      </c>
      <c r="G2522" s="90" t="n"/>
      <c r="K2522" s="128" t="n">
        <v>76726.36363636363</v>
      </c>
    </row>
    <row r="2523" hidden="1" customFormat="1" s="93">
      <c r="B2523" s="127" t="n">
        <v>44140</v>
      </c>
      <c r="C2523" s="93" t="inlineStr">
        <is>
          <t>목</t>
        </is>
      </c>
      <c r="D2523" s="93" t="inlineStr">
        <is>
          <t>네이버 GFA</t>
        </is>
      </c>
      <c r="E2523" s="93" t="inlineStr">
        <is>
          <t>토너</t>
        </is>
      </c>
      <c r="G2523" s="90" t="n"/>
      <c r="K2523" s="128" t="n">
        <v>78690</v>
      </c>
    </row>
    <row r="2524" hidden="1" customFormat="1" s="93">
      <c r="B2524" s="127" t="n">
        <v>44141</v>
      </c>
      <c r="C2524" s="93" t="inlineStr">
        <is>
          <t>금</t>
        </is>
      </c>
      <c r="D2524" s="93" t="inlineStr">
        <is>
          <t>네이버 GFA</t>
        </is>
      </c>
      <c r="E2524" s="93" t="inlineStr">
        <is>
          <t>토너</t>
        </is>
      </c>
      <c r="G2524" s="90" t="n"/>
      <c r="K2524" s="128" t="n">
        <v>70262.72727272728</v>
      </c>
    </row>
    <row r="2525" hidden="1" customFormat="1" s="93">
      <c r="B2525" s="127" t="n">
        <v>44142</v>
      </c>
      <c r="C2525" s="93" t="inlineStr">
        <is>
          <t>토</t>
        </is>
      </c>
      <c r="D2525" s="93" t="inlineStr">
        <is>
          <t>네이버 GFA</t>
        </is>
      </c>
      <c r="E2525" s="93" t="inlineStr">
        <is>
          <t>토너</t>
        </is>
      </c>
      <c r="G2525" s="90" t="n"/>
      <c r="K2525" s="128" t="n">
        <v>71009.0909090909</v>
      </c>
    </row>
    <row r="2526" hidden="1" customFormat="1" s="93">
      <c r="B2526" s="127" t="n">
        <v>44143</v>
      </c>
      <c r="C2526" s="93" t="inlineStr">
        <is>
          <t>일</t>
        </is>
      </c>
      <c r="D2526" s="93" t="inlineStr">
        <is>
          <t>네이버 GFA</t>
        </is>
      </c>
      <c r="E2526" s="93" t="inlineStr">
        <is>
          <t>토너</t>
        </is>
      </c>
      <c r="G2526" s="90" t="n"/>
      <c r="K2526" s="128" t="n">
        <v>83579.0909090909</v>
      </c>
    </row>
    <row r="2527" hidden="1" customFormat="1" s="93">
      <c r="B2527" s="127" t="n">
        <v>44139</v>
      </c>
      <c r="C2527" s="93">
        <f>TEXT(B2527,"aaa")</f>
        <v/>
      </c>
      <c r="D2527" s="93" t="inlineStr">
        <is>
          <t>유튜브 디스커버리</t>
        </is>
      </c>
      <c r="E2527" s="93" t="inlineStr">
        <is>
          <t>토너</t>
        </is>
      </c>
      <c r="G2527" s="90" t="n"/>
      <c r="K2527" s="128">
        <f>200127+644808</f>
        <v/>
      </c>
    </row>
    <row r="2528" hidden="1" customFormat="1" s="93">
      <c r="B2528" s="127" t="n">
        <v>44140</v>
      </c>
      <c r="C2528" s="93">
        <f>TEXT(B2528,"aaa")</f>
        <v/>
      </c>
      <c r="D2528" s="93" t="inlineStr">
        <is>
          <t>유튜브 디스커버리</t>
        </is>
      </c>
      <c r="E2528" s="93" t="inlineStr">
        <is>
          <t>토너</t>
        </is>
      </c>
      <c r="G2528" s="90" t="n"/>
      <c r="K2528" s="128" t="n">
        <v>615480</v>
      </c>
    </row>
    <row r="2529" hidden="1" customFormat="1" s="93">
      <c r="B2529" s="127" t="n">
        <v>44141</v>
      </c>
      <c r="C2529" s="93">
        <f>TEXT(B2529,"aaa")</f>
        <v/>
      </c>
      <c r="D2529" s="93" t="inlineStr">
        <is>
          <t>유튜브 디스커버리</t>
        </is>
      </c>
      <c r="E2529" s="93" t="inlineStr">
        <is>
          <t>토너</t>
        </is>
      </c>
      <c r="G2529" s="90" t="n"/>
      <c r="K2529" s="128" t="n"/>
    </row>
    <row r="2530" hidden="1" customFormat="1" s="93">
      <c r="B2530" s="127" t="n">
        <v>44142</v>
      </c>
      <c r="C2530" s="93">
        <f>TEXT(B2530,"aaa")</f>
        <v/>
      </c>
      <c r="D2530" s="93" t="inlineStr">
        <is>
          <t>유튜브 디스커버리</t>
        </is>
      </c>
      <c r="E2530" s="93" t="inlineStr">
        <is>
          <t>토너</t>
        </is>
      </c>
      <c r="G2530" s="90" t="n"/>
      <c r="K2530" s="128" t="n"/>
    </row>
    <row r="2531" hidden="1" customFormat="1" s="93">
      <c r="B2531" s="127" t="n">
        <v>44143</v>
      </c>
      <c r="C2531" s="93">
        <f>TEXT(B2531,"aaa")</f>
        <v/>
      </c>
      <c r="D2531" s="93" t="inlineStr">
        <is>
          <t>유튜브 디스커버리</t>
        </is>
      </c>
      <c r="E2531" s="93" t="inlineStr">
        <is>
          <t>토너</t>
        </is>
      </c>
      <c r="G2531" s="90" t="n"/>
      <c r="K2531" s="128" t="n"/>
    </row>
    <row r="2532" hidden="1" customFormat="1" s="93">
      <c r="B2532" s="127" t="n">
        <v>44139</v>
      </c>
      <c r="C2532" s="93">
        <f>TEXT(B2532,"aaa")</f>
        <v/>
      </c>
      <c r="D2532" s="93" t="inlineStr">
        <is>
          <t>페이스북/인스타그램</t>
        </is>
      </c>
      <c r="E2532" s="93" t="inlineStr">
        <is>
          <t>앰플</t>
        </is>
      </c>
      <c r="G2532" s="90" t="n"/>
      <c r="K2532" s="128" t="n">
        <v>162027</v>
      </c>
    </row>
    <row r="2533" hidden="1" customFormat="1" s="93">
      <c r="B2533" s="127" t="n">
        <v>44139</v>
      </c>
      <c r="C2533" s="93">
        <f>TEXT(B2533,"aaa")</f>
        <v/>
      </c>
      <c r="D2533" s="93" t="inlineStr">
        <is>
          <t>페이스북/인스타그램</t>
        </is>
      </c>
      <c r="E2533" s="93" t="inlineStr">
        <is>
          <t>토너</t>
        </is>
      </c>
      <c r="G2533" s="90" t="n"/>
      <c r="K2533" s="128" t="n">
        <v>341032</v>
      </c>
    </row>
    <row r="2534" hidden="1" customFormat="1" s="93">
      <c r="B2534" s="127" t="n">
        <v>44139</v>
      </c>
      <c r="C2534" s="93">
        <f>TEXT(B2534,"aaa")</f>
        <v/>
      </c>
      <c r="D2534" s="93" t="inlineStr">
        <is>
          <t>페이스북/인스타그램</t>
        </is>
      </c>
      <c r="E2534" s="93" t="inlineStr">
        <is>
          <t>토너로션</t>
        </is>
      </c>
      <c r="G2534" s="90" t="n"/>
      <c r="K2534" s="128" t="n">
        <v>410463</v>
      </c>
    </row>
    <row r="2535" hidden="1" customFormat="1" s="93">
      <c r="B2535" s="127" t="n">
        <v>44139</v>
      </c>
      <c r="C2535" s="93">
        <f>TEXT(B2535,"aaa")</f>
        <v/>
      </c>
      <c r="D2535" s="93" t="inlineStr">
        <is>
          <t>페이스북/인스타그램</t>
        </is>
      </c>
      <c r="E2535" s="93" t="inlineStr">
        <is>
          <t>토너패드</t>
        </is>
      </c>
      <c r="G2535" s="90" t="n"/>
      <c r="K2535" s="128" t="n">
        <v>1307372</v>
      </c>
    </row>
    <row r="2536" hidden="1" customFormat="1" s="93">
      <c r="B2536" s="127" t="n">
        <v>44140</v>
      </c>
      <c r="C2536" s="93">
        <f>TEXT(B2536,"aaa")</f>
        <v/>
      </c>
      <c r="D2536" s="93" t="inlineStr">
        <is>
          <t>페이스북/인스타그램</t>
        </is>
      </c>
      <c r="E2536" s="93" t="inlineStr">
        <is>
          <t>앰플</t>
        </is>
      </c>
      <c r="G2536" s="90" t="n"/>
      <c r="K2536" s="128" t="n">
        <v>77964</v>
      </c>
    </row>
    <row r="2537" hidden="1" customFormat="1" s="93">
      <c r="B2537" s="127" t="n">
        <v>44140</v>
      </c>
      <c r="C2537" s="93">
        <f>TEXT(B2537,"aaa")</f>
        <v/>
      </c>
      <c r="D2537" s="93" t="inlineStr">
        <is>
          <t>페이스북/인스타그램</t>
        </is>
      </c>
      <c r="E2537" s="93" t="inlineStr">
        <is>
          <t>토너</t>
        </is>
      </c>
      <c r="G2537" s="90" t="n"/>
      <c r="K2537" s="128" t="n">
        <v>435763</v>
      </c>
    </row>
    <row r="2538" hidden="1" customFormat="1" s="93">
      <c r="B2538" s="127" t="n">
        <v>44140</v>
      </c>
      <c r="C2538" s="93">
        <f>TEXT(B2538,"aaa")</f>
        <v/>
      </c>
      <c r="D2538" s="93" t="inlineStr">
        <is>
          <t>페이스북/인스타그램</t>
        </is>
      </c>
      <c r="E2538" s="93" t="inlineStr">
        <is>
          <t>토너로션</t>
        </is>
      </c>
      <c r="G2538" s="90" t="n"/>
      <c r="K2538" s="128" t="n">
        <v>282188</v>
      </c>
    </row>
    <row r="2539" hidden="1" customFormat="1" s="93">
      <c r="B2539" s="127" t="n">
        <v>44140</v>
      </c>
      <c r="C2539" s="93">
        <f>TEXT(B2539,"aaa")</f>
        <v/>
      </c>
      <c r="D2539" s="93" t="inlineStr">
        <is>
          <t>페이스북/인스타그램</t>
        </is>
      </c>
      <c r="E2539" s="93" t="inlineStr">
        <is>
          <t>토너패드</t>
        </is>
      </c>
      <c r="G2539" s="90" t="n"/>
      <c r="K2539" s="128" t="n">
        <v>934532</v>
      </c>
    </row>
    <row r="2540" hidden="1" customFormat="1" s="93">
      <c r="B2540" s="127" t="n">
        <v>44141</v>
      </c>
      <c r="C2540" s="93">
        <f>TEXT(B2540,"aaa")</f>
        <v/>
      </c>
      <c r="D2540" s="93" t="inlineStr">
        <is>
          <t>페이스북/인스타그램</t>
        </is>
      </c>
      <c r="E2540" s="93" t="inlineStr">
        <is>
          <t>앰플</t>
        </is>
      </c>
      <c r="G2540" s="90" t="n"/>
      <c r="K2540" s="128" t="n">
        <v>95007</v>
      </c>
    </row>
    <row r="2541" hidden="1" customFormat="1" s="93">
      <c r="B2541" s="127" t="n">
        <v>44141</v>
      </c>
      <c r="C2541" s="93">
        <f>TEXT(B2541,"aaa")</f>
        <v/>
      </c>
      <c r="D2541" s="93" t="inlineStr">
        <is>
          <t>페이스북/인스타그램</t>
        </is>
      </c>
      <c r="E2541" s="93" t="inlineStr">
        <is>
          <t>토너</t>
        </is>
      </c>
      <c r="G2541" s="90" t="n"/>
      <c r="K2541" s="128" t="n">
        <v>491693</v>
      </c>
    </row>
    <row r="2542" hidden="1" customFormat="1" s="93">
      <c r="B2542" s="127" t="n">
        <v>44141</v>
      </c>
      <c r="C2542" s="93">
        <f>TEXT(B2542,"aaa")</f>
        <v/>
      </c>
      <c r="D2542" s="93" t="inlineStr">
        <is>
          <t>페이스북/인스타그램</t>
        </is>
      </c>
      <c r="E2542" s="93" t="inlineStr">
        <is>
          <t>토너로션</t>
        </is>
      </c>
      <c r="G2542" s="90" t="n"/>
      <c r="K2542" s="128" t="n">
        <v>161950</v>
      </c>
    </row>
    <row r="2543" hidden="1" customFormat="1" s="93">
      <c r="B2543" s="127" t="n">
        <v>44141</v>
      </c>
      <c r="C2543" s="93">
        <f>TEXT(B2543,"aaa")</f>
        <v/>
      </c>
      <c r="D2543" s="93" t="inlineStr">
        <is>
          <t>페이스북/인스타그램</t>
        </is>
      </c>
      <c r="E2543" s="93" t="inlineStr">
        <is>
          <t>토너패드</t>
        </is>
      </c>
      <c r="G2543" s="90" t="n"/>
      <c r="K2543" s="128" t="n">
        <v>1120441</v>
      </c>
    </row>
    <row r="2544" hidden="1" customFormat="1" s="93">
      <c r="B2544" s="127" t="n">
        <v>44142</v>
      </c>
      <c r="C2544" s="93">
        <f>TEXT(B2544,"aaa")</f>
        <v/>
      </c>
      <c r="D2544" s="93" t="inlineStr">
        <is>
          <t>페이스북/인스타그램</t>
        </is>
      </c>
      <c r="E2544" s="93" t="inlineStr">
        <is>
          <t>앰플</t>
        </is>
      </c>
      <c r="G2544" s="90" t="n"/>
      <c r="K2544" s="128" t="n">
        <v>101089</v>
      </c>
    </row>
    <row r="2545" hidden="1" customFormat="1" s="93">
      <c r="B2545" s="127" t="n">
        <v>44142</v>
      </c>
      <c r="C2545" s="93">
        <f>TEXT(B2545,"aaa")</f>
        <v/>
      </c>
      <c r="D2545" s="93" t="inlineStr">
        <is>
          <t>페이스북/인스타그램</t>
        </is>
      </c>
      <c r="E2545" s="93" t="inlineStr">
        <is>
          <t>토너</t>
        </is>
      </c>
      <c r="G2545" s="90" t="n"/>
      <c r="K2545" s="128" t="n">
        <v>289980</v>
      </c>
    </row>
    <row r="2546" hidden="1" customFormat="1" s="93">
      <c r="B2546" s="127" t="n">
        <v>44142</v>
      </c>
      <c r="C2546" s="93">
        <f>TEXT(B2546,"aaa")</f>
        <v/>
      </c>
      <c r="D2546" s="93" t="inlineStr">
        <is>
          <t>페이스북/인스타그램</t>
        </is>
      </c>
      <c r="E2546" s="93" t="inlineStr">
        <is>
          <t>토너로션</t>
        </is>
      </c>
      <c r="G2546" s="90" t="n"/>
      <c r="K2546" s="128" t="n">
        <v>119195</v>
      </c>
    </row>
    <row r="2547" hidden="1" customFormat="1" s="93">
      <c r="B2547" s="127" t="n">
        <v>44142</v>
      </c>
      <c r="C2547" s="93">
        <f>TEXT(B2547,"aaa")</f>
        <v/>
      </c>
      <c r="D2547" s="93" t="inlineStr">
        <is>
          <t>페이스북/인스타그램</t>
        </is>
      </c>
      <c r="E2547" s="93" t="inlineStr">
        <is>
          <t>토너패드</t>
        </is>
      </c>
      <c r="G2547" s="90" t="n"/>
      <c r="K2547" s="128" t="n">
        <v>809431</v>
      </c>
    </row>
    <row r="2548" hidden="1" customFormat="1" s="93">
      <c r="B2548" s="127" t="n">
        <v>44143</v>
      </c>
      <c r="C2548" s="93">
        <f>TEXT(B2548,"aaa")</f>
        <v/>
      </c>
      <c r="D2548" s="93" t="inlineStr">
        <is>
          <t>페이스북/인스타그램</t>
        </is>
      </c>
      <c r="E2548" s="93" t="inlineStr">
        <is>
          <t>앰플</t>
        </is>
      </c>
      <c r="G2548" s="90" t="n"/>
      <c r="K2548" s="128" t="n">
        <v>54178</v>
      </c>
    </row>
    <row r="2549" hidden="1" customFormat="1" s="93">
      <c r="B2549" s="127" t="n">
        <v>44143</v>
      </c>
      <c r="C2549" s="93">
        <f>TEXT(B2549,"aaa")</f>
        <v/>
      </c>
      <c r="D2549" s="93" t="inlineStr">
        <is>
          <t>페이스북/인스타그램</t>
        </is>
      </c>
      <c r="E2549" s="93" t="inlineStr">
        <is>
          <t>토너</t>
        </is>
      </c>
      <c r="G2549" s="90" t="n"/>
      <c r="K2549" s="128" t="n">
        <v>258075</v>
      </c>
    </row>
    <row r="2550" hidden="1" customFormat="1" s="93">
      <c r="B2550" s="127" t="n">
        <v>44143</v>
      </c>
      <c r="C2550" s="93">
        <f>TEXT(B2550,"aaa")</f>
        <v/>
      </c>
      <c r="D2550" s="93" t="inlineStr">
        <is>
          <t>페이스북/인스타그램</t>
        </is>
      </c>
      <c r="E2550" s="93" t="inlineStr">
        <is>
          <t>토너로션</t>
        </is>
      </c>
      <c r="G2550" s="90" t="n"/>
      <c r="K2550" s="128" t="n">
        <v>131322</v>
      </c>
    </row>
    <row r="2551" hidden="1" customFormat="1" s="93">
      <c r="B2551" s="127" t="n">
        <v>44143</v>
      </c>
      <c r="C2551" s="93">
        <f>TEXT(B2551,"aaa")</f>
        <v/>
      </c>
      <c r="D2551" s="93" t="inlineStr">
        <is>
          <t>페이스북/인스타그램</t>
        </is>
      </c>
      <c r="E2551" s="93" t="inlineStr">
        <is>
          <t>토너패드</t>
        </is>
      </c>
      <c r="G2551" s="90" t="n"/>
      <c r="K2551" s="128" t="n">
        <v>745960</v>
      </c>
    </row>
    <row r="2552" hidden="1" customFormat="1" s="93">
      <c r="B2552" s="127" t="n">
        <v>44139</v>
      </c>
      <c r="C2552" s="93">
        <f>TEXT(B2552,"aaa")</f>
        <v/>
      </c>
      <c r="D2552" s="93" t="inlineStr">
        <is>
          <t>유튜브 디스커버리</t>
        </is>
      </c>
      <c r="E2552" s="93" t="inlineStr">
        <is>
          <t>토너</t>
        </is>
      </c>
      <c r="G2552" s="90" t="n"/>
      <c r="K2552" s="128">
        <f>200127+644808</f>
        <v/>
      </c>
    </row>
    <row r="2553" hidden="1" customFormat="1" s="93">
      <c r="B2553" s="127" t="n">
        <v>44140</v>
      </c>
      <c r="C2553" s="93">
        <f>TEXT(B2553,"aaa")</f>
        <v/>
      </c>
      <c r="D2553" s="93" t="inlineStr">
        <is>
          <t>유튜브 디스커버리</t>
        </is>
      </c>
      <c r="E2553" s="93" t="inlineStr">
        <is>
          <t>토너</t>
        </is>
      </c>
      <c r="G2553" s="90" t="n"/>
      <c r="K2553" s="128" t="n">
        <v>615480</v>
      </c>
    </row>
    <row r="2554" hidden="1" customFormat="1" s="93">
      <c r="B2554" s="127" t="n">
        <v>44141</v>
      </c>
      <c r="C2554" s="93">
        <f>TEXT(B2554,"aaa")</f>
        <v/>
      </c>
      <c r="D2554" s="93" t="inlineStr">
        <is>
          <t>유튜브 디스커버리</t>
        </is>
      </c>
      <c r="E2554" s="93" t="inlineStr">
        <is>
          <t>토너</t>
        </is>
      </c>
      <c r="G2554" s="90" t="n"/>
      <c r="K2554" s="128" t="n"/>
    </row>
    <row r="2555" hidden="1" customFormat="1" s="93">
      <c r="B2555" s="127" t="n">
        <v>44142</v>
      </c>
      <c r="C2555" s="93">
        <f>TEXT(B2555,"aaa")</f>
        <v/>
      </c>
      <c r="D2555" s="93" t="inlineStr">
        <is>
          <t>유튜브 디스커버리</t>
        </is>
      </c>
      <c r="E2555" s="93" t="inlineStr">
        <is>
          <t>토너</t>
        </is>
      </c>
      <c r="G2555" s="90" t="n"/>
      <c r="K2555" s="128" t="n"/>
    </row>
    <row r="2556" hidden="1" customFormat="1" s="93">
      <c r="B2556" s="127" t="n">
        <v>44143</v>
      </c>
      <c r="C2556" s="93">
        <f>TEXT(B2556,"aaa")</f>
        <v/>
      </c>
      <c r="D2556" s="93" t="inlineStr">
        <is>
          <t>유튜브 디스커버리</t>
        </is>
      </c>
      <c r="E2556" s="93" t="inlineStr">
        <is>
          <t>토너</t>
        </is>
      </c>
      <c r="G2556" s="90" t="n"/>
      <c r="K2556" s="128" t="n"/>
    </row>
    <row r="2557" hidden="1" customFormat="1" s="93">
      <c r="B2557" s="127" t="n">
        <v>44144</v>
      </c>
      <c r="C2557" s="93">
        <f>TEXT(B2557,"aaa")</f>
        <v/>
      </c>
      <c r="D2557" s="93" t="inlineStr">
        <is>
          <t>페이스북/인스타그램</t>
        </is>
      </c>
      <c r="E2557" s="93" t="inlineStr">
        <is>
          <t>토너패드</t>
        </is>
      </c>
      <c r="G2557" s="90" t="n"/>
      <c r="K2557" s="128" t="n">
        <v>551449</v>
      </c>
    </row>
    <row r="2558" hidden="1" customFormat="1" s="93">
      <c r="B2558" s="127" t="n">
        <v>44144</v>
      </c>
      <c r="C2558" s="93">
        <f>TEXT(B2558,"aaa")</f>
        <v/>
      </c>
      <c r="D2558" s="93" t="inlineStr">
        <is>
          <t>페이스북/인스타그램</t>
        </is>
      </c>
      <c r="E2558" s="93" t="inlineStr">
        <is>
          <t>토너로션</t>
        </is>
      </c>
      <c r="G2558" s="90" t="n"/>
      <c r="K2558" s="128" t="n">
        <v>100745</v>
      </c>
    </row>
    <row r="2559" hidden="1" customFormat="1" s="93">
      <c r="B2559" s="127" t="n">
        <v>44144</v>
      </c>
      <c r="C2559" s="93">
        <f>TEXT(B2559,"aaa")</f>
        <v/>
      </c>
      <c r="D2559" s="93" t="inlineStr">
        <is>
          <t>페이스북/인스타그램</t>
        </is>
      </c>
      <c r="E2559" s="93" t="inlineStr">
        <is>
          <t>토너</t>
        </is>
      </c>
      <c r="G2559" s="90" t="n"/>
      <c r="K2559" s="128" t="n">
        <v>233475</v>
      </c>
    </row>
    <row r="2560" hidden="1" customFormat="1" s="93">
      <c r="B2560" s="127" t="n">
        <v>44144</v>
      </c>
      <c r="C2560" s="93">
        <f>TEXT(B2560,"aaa")</f>
        <v/>
      </c>
      <c r="D2560" s="93" t="inlineStr">
        <is>
          <t>페이스북/인스타그램</t>
        </is>
      </c>
      <c r="E2560" s="93" t="inlineStr">
        <is>
          <t>앰플</t>
        </is>
      </c>
      <c r="G2560" s="90" t="n"/>
      <c r="K2560" s="128" t="n">
        <v>48375</v>
      </c>
    </row>
    <row r="2561" hidden="1" customFormat="1" s="93">
      <c r="B2561" s="127" t="n">
        <v>44144</v>
      </c>
      <c r="C2561" s="93">
        <f>TEXT(B2561,"aaa")</f>
        <v/>
      </c>
      <c r="D2561" s="93" t="inlineStr">
        <is>
          <t>네이버 브랜드검색</t>
        </is>
      </c>
      <c r="E2561" s="93" t="inlineStr">
        <is>
          <t>토너</t>
        </is>
      </c>
      <c r="G2561" s="90" t="n"/>
      <c r="K2561" s="128">
        <f>50000</f>
        <v/>
      </c>
    </row>
    <row r="2562" customFormat="1" s="93">
      <c r="B2562" s="127" t="n">
        <v>44144</v>
      </c>
      <c r="C2562" s="93">
        <f>TEXT(B2562,"aaa")</f>
        <v/>
      </c>
      <c r="D2562" s="93" t="inlineStr">
        <is>
          <t>카카오광고</t>
        </is>
      </c>
      <c r="E2562" s="93" t="inlineStr">
        <is>
          <t>토너</t>
        </is>
      </c>
      <c r="G2562" s="90" t="n"/>
      <c r="K2562" s="128">
        <f>15488/1.1</f>
        <v/>
      </c>
    </row>
    <row r="2563" hidden="1" customFormat="1" s="93">
      <c r="B2563" s="127" t="n">
        <v>44144</v>
      </c>
      <c r="C2563" s="93">
        <f>TEXT(B2563,"aaa")</f>
        <v/>
      </c>
      <c r="D2563" s="93" t="inlineStr">
        <is>
          <t>유튜브 디스커버리</t>
        </is>
      </c>
      <c r="E2563" s="93" t="inlineStr">
        <is>
          <t>토너</t>
        </is>
      </c>
      <c r="G2563" s="90" t="n"/>
      <c r="K2563" s="128" t="n">
        <v>712963</v>
      </c>
    </row>
    <row r="2564" hidden="1" customFormat="1" s="93">
      <c r="B2564" s="127" t="n">
        <v>44144</v>
      </c>
      <c r="C2564" s="93">
        <f>TEXT(B2564,"aaa")</f>
        <v/>
      </c>
      <c r="D2564" s="93" t="inlineStr">
        <is>
          <t>네이버 쇼핑검색</t>
        </is>
      </c>
      <c r="G2564" s="90" t="n"/>
      <c r="K2564" s="128" t="n">
        <v>0</v>
      </c>
    </row>
    <row r="2565" hidden="1" customFormat="1" s="93">
      <c r="B2565" s="127" t="n">
        <v>44144</v>
      </c>
      <c r="C2565" s="93">
        <f>TEXT(B2565,"aaa")</f>
        <v/>
      </c>
      <c r="D2565" s="93" t="inlineStr">
        <is>
          <t>네이버 GFA</t>
        </is>
      </c>
      <c r="E2565" s="93" t="inlineStr">
        <is>
          <t>토너</t>
        </is>
      </c>
      <c r="G2565" s="90" t="n"/>
      <c r="H2565" s="126" t="n"/>
      <c r="I2565" s="126" t="n"/>
      <c r="K2565" s="128">
        <f>(64056+5789+39362)/1.1</f>
        <v/>
      </c>
      <c r="L2565" s="145" t="n"/>
    </row>
    <row r="2566" hidden="1" customFormat="1" s="93">
      <c r="B2566" s="127" t="n">
        <v>44144</v>
      </c>
      <c r="C2566" s="93">
        <f>TEXT(B2566,"aaa")</f>
        <v/>
      </c>
      <c r="D2566" s="93" t="inlineStr">
        <is>
          <t>네이버 GFA</t>
        </is>
      </c>
      <c r="E2566" s="93" t="inlineStr">
        <is>
          <t>앰플</t>
        </is>
      </c>
      <c r="G2566" s="90" t="n"/>
      <c r="K2566" s="128">
        <f>96009/1.1</f>
        <v/>
      </c>
    </row>
    <row r="2567" hidden="1" customFormat="1" s="93">
      <c r="B2567" s="127" t="n">
        <v>44145</v>
      </c>
      <c r="C2567" s="93">
        <f>TEXT(B2567,"aaa")</f>
        <v/>
      </c>
      <c r="D2567" s="93" t="inlineStr">
        <is>
          <t>페이스북/인스타그램</t>
        </is>
      </c>
      <c r="E2567" s="93" t="inlineStr">
        <is>
          <t>토너패드</t>
        </is>
      </c>
      <c r="G2567" s="90" t="n"/>
      <c r="K2567" s="128" t="n">
        <v>540431</v>
      </c>
    </row>
    <row r="2568" hidden="1" customFormat="1" s="93">
      <c r="B2568" s="127" t="n">
        <v>44145</v>
      </c>
      <c r="C2568" s="93">
        <f>TEXT(B2568,"aaa")</f>
        <v/>
      </c>
      <c r="D2568" s="93" t="inlineStr">
        <is>
          <t>페이스북/인스타그램</t>
        </is>
      </c>
      <c r="E2568" s="93" t="inlineStr">
        <is>
          <t>토너로션</t>
        </is>
      </c>
      <c r="G2568" s="90" t="n"/>
      <c r="K2568" s="128" t="n">
        <v>77308</v>
      </c>
    </row>
    <row r="2569" hidden="1" customFormat="1" s="93">
      <c r="B2569" s="127" t="n">
        <v>44145</v>
      </c>
      <c r="C2569" s="93">
        <f>TEXT(B2569,"aaa")</f>
        <v/>
      </c>
      <c r="D2569" s="93" t="inlineStr">
        <is>
          <t>페이스북/인스타그램</t>
        </is>
      </c>
      <c r="E2569" s="93" t="inlineStr">
        <is>
          <t>토너</t>
        </is>
      </c>
      <c r="G2569" s="90" t="n"/>
      <c r="K2569" s="128" t="n">
        <v>269244</v>
      </c>
    </row>
    <row r="2570" hidden="1" customFormat="1" s="93">
      <c r="B2570" s="127" t="n">
        <v>44145</v>
      </c>
      <c r="C2570" s="93">
        <f>TEXT(B2570,"aaa")</f>
        <v/>
      </c>
      <c r="D2570" s="93" t="inlineStr">
        <is>
          <t>페이스북/인스타그램</t>
        </is>
      </c>
      <c r="E2570" s="93" t="inlineStr">
        <is>
          <t>앰플</t>
        </is>
      </c>
      <c r="G2570" s="90" t="n"/>
      <c r="K2570" s="128" t="n">
        <v>80153</v>
      </c>
    </row>
    <row r="2571" hidden="1" customFormat="1" s="93">
      <c r="B2571" s="127" t="n">
        <v>44145</v>
      </c>
      <c r="C2571" s="93">
        <f>TEXT(B2571,"aaa")</f>
        <v/>
      </c>
      <c r="D2571" s="93" t="inlineStr">
        <is>
          <t>네이버 브랜드검색</t>
        </is>
      </c>
      <c r="E2571" s="93" t="inlineStr">
        <is>
          <t>토너</t>
        </is>
      </c>
      <c r="G2571" s="90" t="n"/>
      <c r="K2571" s="128">
        <f>50000</f>
        <v/>
      </c>
    </row>
    <row r="2572" customFormat="1" s="93">
      <c r="B2572" s="127" t="n">
        <v>44145</v>
      </c>
      <c r="C2572" s="93">
        <f>TEXT(B2572,"aaa")</f>
        <v/>
      </c>
      <c r="D2572" s="93" t="inlineStr">
        <is>
          <t>카카오광고</t>
        </is>
      </c>
      <c r="E2572" s="93" t="inlineStr">
        <is>
          <t>토너</t>
        </is>
      </c>
      <c r="G2572" s="90" t="n"/>
      <c r="K2572" s="128">
        <f>7821/1.1</f>
        <v/>
      </c>
    </row>
    <row r="2573" hidden="1" customFormat="1" s="93">
      <c r="B2573" s="127" t="n">
        <v>44145</v>
      </c>
      <c r="C2573" s="93">
        <f>TEXT(B2573,"aaa")</f>
        <v/>
      </c>
      <c r="D2573" s="93" t="inlineStr">
        <is>
          <t>유튜브 디스커버리</t>
        </is>
      </c>
      <c r="E2573" s="93" t="inlineStr">
        <is>
          <t>토너</t>
        </is>
      </c>
      <c r="G2573" s="90" t="n"/>
      <c r="K2573" s="128">
        <f>740932+3090</f>
        <v/>
      </c>
    </row>
    <row r="2574" hidden="1" customFormat="1" s="93">
      <c r="B2574" s="127" t="n">
        <v>44145</v>
      </c>
      <c r="C2574" s="93">
        <f>TEXT(B2574,"aaa")</f>
        <v/>
      </c>
      <c r="D2574" s="93" t="inlineStr">
        <is>
          <t>네이버 쇼핑검색</t>
        </is>
      </c>
      <c r="G2574" s="90" t="n"/>
      <c r="K2574" s="128" t="n">
        <v>0</v>
      </c>
    </row>
    <row r="2575" hidden="1" customFormat="1" s="93">
      <c r="B2575" s="127" t="n">
        <v>44145</v>
      </c>
      <c r="C2575" s="93">
        <f>TEXT(B2575,"aaa")</f>
        <v/>
      </c>
      <c r="D2575" s="93" t="inlineStr">
        <is>
          <t>네이버 GFA</t>
        </is>
      </c>
      <c r="E2575" s="93" t="inlineStr">
        <is>
          <t>토너</t>
        </is>
      </c>
      <c r="G2575" s="90" t="n"/>
      <c r="H2575" s="126" t="n"/>
      <c r="I2575" s="126" t="n"/>
      <c r="K2575" s="128">
        <f>(59416+10385+37375)/1.1</f>
        <v/>
      </c>
      <c r="L2575" s="145" t="n"/>
    </row>
    <row r="2576" hidden="1" customFormat="1" s="93">
      <c r="B2576" s="127" t="n">
        <v>44145</v>
      </c>
      <c r="C2576" s="93">
        <f>TEXT(B2576,"aaa")</f>
        <v/>
      </c>
      <c r="D2576" s="93" t="inlineStr">
        <is>
          <t>네이버 GFA</t>
        </is>
      </c>
      <c r="E2576" s="93" t="inlineStr">
        <is>
          <t>토너패드</t>
        </is>
      </c>
      <c r="G2576" s="90" t="n"/>
      <c r="H2576" s="126" t="n"/>
      <c r="I2576" s="126" t="n"/>
      <c r="K2576" s="128">
        <f>(32790+3769+9089)/1.1</f>
        <v/>
      </c>
      <c r="L2576" s="145" t="n"/>
    </row>
    <row r="2577" hidden="1" customFormat="1" s="93">
      <c r="B2577" s="127" t="n">
        <v>44145</v>
      </c>
      <c r="C2577" s="93">
        <f>TEXT(B2577,"aaa")</f>
        <v/>
      </c>
      <c r="D2577" s="93" t="inlineStr">
        <is>
          <t>네이버 GFA</t>
        </is>
      </c>
      <c r="E2577" s="93" t="inlineStr">
        <is>
          <t>앰플</t>
        </is>
      </c>
      <c r="G2577" s="90" t="n"/>
      <c r="K2577" s="128">
        <f>53627/1.1</f>
        <v/>
      </c>
    </row>
    <row r="2578" hidden="1" customFormat="1" s="93">
      <c r="B2578" s="127" t="n">
        <v>44146</v>
      </c>
      <c r="C2578" s="93">
        <f>TEXT(B2578,"aaa")</f>
        <v/>
      </c>
      <c r="D2578" s="93" t="inlineStr">
        <is>
          <t>페이스북/인스타그램</t>
        </is>
      </c>
      <c r="E2578" s="93" t="inlineStr">
        <is>
          <t>토너패드</t>
        </is>
      </c>
      <c r="G2578" s="90" t="n"/>
      <c r="K2578" s="128" t="n">
        <v>508988</v>
      </c>
    </row>
    <row r="2579" hidden="1" customFormat="1" s="93">
      <c r="B2579" s="127" t="n">
        <v>44146</v>
      </c>
      <c r="C2579" s="93">
        <f>TEXT(B2579,"aaa")</f>
        <v/>
      </c>
      <c r="D2579" s="93" t="inlineStr">
        <is>
          <t>페이스북/인스타그램</t>
        </is>
      </c>
      <c r="E2579" s="93" t="inlineStr">
        <is>
          <t>토너로션</t>
        </is>
      </c>
      <c r="G2579" s="90" t="n"/>
      <c r="K2579" s="128" t="n">
        <v>33869</v>
      </c>
    </row>
    <row r="2580" hidden="1" customFormat="1" s="93">
      <c r="B2580" s="127" t="n">
        <v>44146</v>
      </c>
      <c r="C2580" s="93">
        <f>TEXT(B2580,"aaa")</f>
        <v/>
      </c>
      <c r="D2580" s="93" t="inlineStr">
        <is>
          <t>페이스북/인스타그램</t>
        </is>
      </c>
      <c r="E2580" s="93" t="inlineStr">
        <is>
          <t>토너</t>
        </is>
      </c>
      <c r="G2580" s="90" t="n"/>
      <c r="K2580" s="128" t="n">
        <v>267708</v>
      </c>
    </row>
    <row r="2581" hidden="1" customFormat="1" s="93">
      <c r="B2581" s="127" t="n">
        <v>44146</v>
      </c>
      <c r="C2581" s="93">
        <f>TEXT(B2581,"aaa")</f>
        <v/>
      </c>
      <c r="D2581" s="93" t="inlineStr">
        <is>
          <t>페이스북/인스타그램</t>
        </is>
      </c>
      <c r="E2581" s="93" t="inlineStr">
        <is>
          <t>앰플</t>
        </is>
      </c>
      <c r="G2581" s="90" t="n"/>
      <c r="K2581" s="128" t="n">
        <v>79558</v>
      </c>
    </row>
    <row r="2582" hidden="1" customFormat="1" s="93">
      <c r="B2582" s="127" t="n">
        <v>44146</v>
      </c>
      <c r="C2582" s="93">
        <f>TEXT(B2582,"aaa")</f>
        <v/>
      </c>
      <c r="D2582" s="93" t="inlineStr">
        <is>
          <t>네이버 브랜드검색</t>
        </is>
      </c>
      <c r="E2582" s="93" t="inlineStr">
        <is>
          <t>토너</t>
        </is>
      </c>
      <c r="G2582" s="90" t="n"/>
      <c r="K2582" s="128">
        <f>50000</f>
        <v/>
      </c>
    </row>
    <row r="2583" customFormat="1" s="93">
      <c r="B2583" s="127" t="n">
        <v>44146</v>
      </c>
      <c r="C2583" s="93">
        <f>TEXT(B2583,"aaa")</f>
        <v/>
      </c>
      <c r="D2583" s="93" t="inlineStr">
        <is>
          <t>카카오광고</t>
        </is>
      </c>
      <c r="E2583" s="93" t="inlineStr">
        <is>
          <t>토너</t>
        </is>
      </c>
      <c r="G2583" s="90" t="n"/>
      <c r="K2583" s="128">
        <f>6336/1.1</f>
        <v/>
      </c>
    </row>
    <row r="2584" hidden="1" customFormat="1" s="93">
      <c r="B2584" s="127" t="n">
        <v>44146</v>
      </c>
      <c r="C2584" s="93">
        <f>TEXT(B2584,"aaa")</f>
        <v/>
      </c>
      <c r="D2584" s="93" t="inlineStr">
        <is>
          <t>유튜브 디스커버리</t>
        </is>
      </c>
      <c r="E2584" s="93" t="inlineStr">
        <is>
          <t>토너</t>
        </is>
      </c>
      <c r="G2584" s="90" t="n"/>
      <c r="K2584" s="128">
        <f>608762+3418</f>
        <v/>
      </c>
    </row>
    <row r="2585" hidden="1" customFormat="1" s="93">
      <c r="B2585" s="127" t="n">
        <v>44146</v>
      </c>
      <c r="C2585" s="93">
        <f>TEXT(B2585,"aaa")</f>
        <v/>
      </c>
      <c r="D2585" s="93" t="inlineStr">
        <is>
          <t>네이버 쇼핑검색</t>
        </is>
      </c>
      <c r="G2585" s="90" t="n"/>
      <c r="K2585" s="128" t="n">
        <v>0</v>
      </c>
    </row>
    <row r="2586" hidden="1" customFormat="1" s="93">
      <c r="B2586" s="127" t="n">
        <v>44146</v>
      </c>
      <c r="C2586" s="93">
        <f>TEXT(B2586,"aaa")</f>
        <v/>
      </c>
      <c r="D2586" s="93" t="inlineStr">
        <is>
          <t>네이버 GFA</t>
        </is>
      </c>
      <c r="E2586" s="93" t="inlineStr">
        <is>
          <t>앰플</t>
        </is>
      </c>
      <c r="G2586" s="90" t="n"/>
      <c r="H2586" s="126" t="n"/>
      <c r="I2586" s="126" t="n"/>
      <c r="K2586" s="128" t="n">
        <v>18160.90909090909</v>
      </c>
      <c r="L2586" s="145" t="n"/>
    </row>
    <row r="2587" hidden="1" customFormat="1" s="93">
      <c r="B2587" s="127" t="n">
        <v>44146</v>
      </c>
      <c r="C2587" s="93">
        <f>TEXT(B2587,"aaa")</f>
        <v/>
      </c>
      <c r="D2587" s="93" t="inlineStr">
        <is>
          <t>네이버 GFA</t>
        </is>
      </c>
      <c r="E2587" s="93" t="inlineStr">
        <is>
          <t>토너</t>
        </is>
      </c>
      <c r="G2587" s="90" t="n"/>
      <c r="H2587" s="126" t="n"/>
      <c r="I2587" s="126" t="n"/>
      <c r="K2587" s="128" t="n">
        <v>33053.63636363636</v>
      </c>
      <c r="L2587" s="145" t="n"/>
    </row>
    <row r="2588" hidden="1" customFormat="1" s="93">
      <c r="B2588" s="127" t="n">
        <v>44146</v>
      </c>
      <c r="C2588" s="93">
        <f>TEXT(B2588,"aaa")</f>
        <v/>
      </c>
      <c r="D2588" s="93" t="inlineStr">
        <is>
          <t>네이버 GFA</t>
        </is>
      </c>
      <c r="E2588" s="93" t="inlineStr">
        <is>
          <t>토너패드</t>
        </is>
      </c>
      <c r="G2588" s="90" t="n"/>
      <c r="K2588" s="128" t="n">
        <v>101838.1818181818</v>
      </c>
    </row>
    <row r="2589" hidden="1" customFormat="1" s="93">
      <c r="B2589" s="127" t="n">
        <v>44147</v>
      </c>
      <c r="C2589" s="93">
        <f>TEXT(B2589,"aaa")</f>
        <v/>
      </c>
      <c r="D2589" s="93" t="inlineStr">
        <is>
          <t>페이스북/인스타그램</t>
        </is>
      </c>
      <c r="E2589" s="93" t="inlineStr">
        <is>
          <t>토너패드</t>
        </is>
      </c>
      <c r="G2589" s="90" t="n"/>
      <c r="K2589" s="128">
        <f>645630+29793</f>
        <v/>
      </c>
    </row>
    <row r="2590" hidden="1" customFormat="1" s="93">
      <c r="B2590" s="127" t="n">
        <v>44147</v>
      </c>
      <c r="C2590" s="93">
        <f>TEXT(B2590,"aaa")</f>
        <v/>
      </c>
      <c r="D2590" s="93" t="inlineStr">
        <is>
          <t>페이스북/인스타그램</t>
        </is>
      </c>
      <c r="E2590" s="93" t="inlineStr">
        <is>
          <t>토너로션</t>
        </is>
      </c>
      <c r="G2590" s="90" t="n"/>
      <c r="K2590" s="128" t="n">
        <v>0</v>
      </c>
    </row>
    <row r="2591" hidden="1" customFormat="1" s="93">
      <c r="B2591" s="127" t="n">
        <v>44147</v>
      </c>
      <c r="C2591" s="93">
        <f>TEXT(B2591,"aaa")</f>
        <v/>
      </c>
      <c r="D2591" s="93" t="inlineStr">
        <is>
          <t>페이스북/인스타그램</t>
        </is>
      </c>
      <c r="E2591" s="93" t="inlineStr">
        <is>
          <t>토너</t>
        </is>
      </c>
      <c r="G2591" s="90" t="n"/>
      <c r="K2591" s="128" t="n">
        <v>243229</v>
      </c>
    </row>
    <row r="2592" hidden="1" customFormat="1" s="93">
      <c r="B2592" s="127" t="n">
        <v>44147</v>
      </c>
      <c r="C2592" s="93">
        <f>TEXT(B2592,"aaa")</f>
        <v/>
      </c>
      <c r="D2592" s="93" t="inlineStr">
        <is>
          <t>페이스북/인스타그램</t>
        </is>
      </c>
      <c r="E2592" s="93" t="inlineStr">
        <is>
          <t>앰플</t>
        </is>
      </c>
      <c r="G2592" s="90" t="n"/>
      <c r="K2592" s="128" t="n">
        <v>76369</v>
      </c>
    </row>
    <row r="2593" hidden="1" customFormat="1" s="93">
      <c r="B2593" s="127" t="n">
        <v>44147</v>
      </c>
      <c r="C2593" s="93">
        <f>TEXT(B2593,"aaa")</f>
        <v/>
      </c>
      <c r="D2593" s="93" t="inlineStr">
        <is>
          <t>네이버 브랜드검색</t>
        </is>
      </c>
      <c r="E2593" s="93" t="inlineStr">
        <is>
          <t>토너</t>
        </is>
      </c>
      <c r="G2593" s="90" t="n"/>
      <c r="K2593" s="128">
        <f>50000</f>
        <v/>
      </c>
    </row>
    <row r="2594" customFormat="1" s="93">
      <c r="B2594" s="127" t="n">
        <v>44147</v>
      </c>
      <c r="C2594" s="93">
        <f>TEXT(B2594,"aaa")</f>
        <v/>
      </c>
      <c r="D2594" s="93" t="inlineStr">
        <is>
          <t>카카오광고</t>
        </is>
      </c>
      <c r="E2594" s="93" t="inlineStr">
        <is>
          <t>토너</t>
        </is>
      </c>
      <c r="G2594" s="90" t="n"/>
      <c r="K2594" s="128">
        <f>4213/1.1</f>
        <v/>
      </c>
    </row>
    <row r="2595" hidden="1" customFormat="1" s="93">
      <c r="B2595" s="127" t="n">
        <v>44147</v>
      </c>
      <c r="C2595" s="93">
        <f>TEXT(B2595,"aaa")</f>
        <v/>
      </c>
      <c r="D2595" s="93" t="inlineStr">
        <is>
          <t>유튜브 디스커버리</t>
        </is>
      </c>
      <c r="E2595" s="93" t="inlineStr">
        <is>
          <t>토너</t>
        </is>
      </c>
      <c r="G2595" s="90" t="n"/>
      <c r="K2595" s="128" t="n">
        <v>638052</v>
      </c>
    </row>
    <row r="2596" hidden="1" customFormat="1" s="93">
      <c r="B2596" s="127" t="n">
        <v>44147</v>
      </c>
      <c r="C2596" s="93">
        <f>TEXT(B2596,"aaa")</f>
        <v/>
      </c>
      <c r="D2596" s="93" t="inlineStr">
        <is>
          <t>네이버 쇼핑검색</t>
        </is>
      </c>
      <c r="G2596" s="90" t="n"/>
      <c r="K2596" s="128" t="n">
        <v>0</v>
      </c>
    </row>
    <row r="2597" hidden="1" customFormat="1" s="93">
      <c r="B2597" s="127" t="n">
        <v>44147</v>
      </c>
      <c r="C2597" s="93">
        <f>TEXT(B2597,"aaa")</f>
        <v/>
      </c>
      <c r="D2597" s="93" t="inlineStr">
        <is>
          <t>네이버 GFA</t>
        </is>
      </c>
      <c r="E2597" s="93" t="inlineStr">
        <is>
          <t>앰플</t>
        </is>
      </c>
      <c r="G2597" s="90" t="n"/>
      <c r="H2597" s="126" t="n"/>
      <c r="I2597" s="126" t="n"/>
      <c r="K2597" s="128" t="n">
        <v>18160.90909090909</v>
      </c>
      <c r="L2597" s="145" t="n"/>
    </row>
    <row r="2598" hidden="1" customFormat="1" s="93">
      <c r="B2598" s="127" t="n">
        <v>44147</v>
      </c>
      <c r="C2598" s="93">
        <f>TEXT(B2598,"aaa")</f>
        <v/>
      </c>
      <c r="D2598" s="93" t="inlineStr">
        <is>
          <t>네이버 GFA</t>
        </is>
      </c>
      <c r="E2598" s="93" t="inlineStr">
        <is>
          <t>토너</t>
        </is>
      </c>
      <c r="G2598" s="90" t="n"/>
      <c r="H2598" s="126" t="n"/>
      <c r="I2598" s="126" t="n"/>
      <c r="K2598" s="128" t="n">
        <v>134402</v>
      </c>
      <c r="L2598" s="145" t="n"/>
    </row>
    <row r="2599" hidden="1" customFormat="1" s="93">
      <c r="B2599" s="127" t="n">
        <v>44147</v>
      </c>
      <c r="C2599" s="93">
        <f>TEXT(B2599,"aaa")</f>
        <v/>
      </c>
      <c r="D2599" s="93" t="inlineStr">
        <is>
          <t>네이버 GFA</t>
        </is>
      </c>
      <c r="E2599" s="93" t="inlineStr">
        <is>
          <t>토너패드</t>
        </is>
      </c>
      <c r="G2599" s="90" t="n"/>
      <c r="K2599" s="128" t="n">
        <v>110842</v>
      </c>
    </row>
    <row r="2600" hidden="1" customFormat="1" s="93">
      <c r="B2600" s="127" t="n">
        <v>44148</v>
      </c>
      <c r="C2600" s="93">
        <f>TEXT(B2600,"aaa")</f>
        <v/>
      </c>
      <c r="D2600" s="93" t="inlineStr">
        <is>
          <t>페이스북/인스타그램</t>
        </is>
      </c>
      <c r="E2600" s="93" t="inlineStr">
        <is>
          <t>앰플</t>
        </is>
      </c>
      <c r="G2600" s="90" t="n"/>
      <c r="K2600" s="128" t="n">
        <v>56130.8</v>
      </c>
    </row>
    <row r="2601" hidden="1" customFormat="1" s="93">
      <c r="B2601" s="127" t="n">
        <v>44149</v>
      </c>
      <c r="C2601" s="93">
        <f>TEXT(B2601,"aaa")</f>
        <v/>
      </c>
      <c r="D2601" s="93" t="inlineStr">
        <is>
          <t>페이스북/인스타그램</t>
        </is>
      </c>
      <c r="E2601" s="93" t="inlineStr">
        <is>
          <t>앰플</t>
        </is>
      </c>
      <c r="G2601" s="90" t="n"/>
      <c r="K2601" s="128" t="n">
        <v>0</v>
      </c>
    </row>
    <row r="2602" hidden="1" customFormat="1" s="93">
      <c r="B2602" s="127" t="n">
        <v>44150</v>
      </c>
      <c r="C2602" s="93">
        <f>TEXT(B2602,"aaa")</f>
        <v/>
      </c>
      <c r="D2602" s="93" t="inlineStr">
        <is>
          <t>페이스북/인스타그램</t>
        </is>
      </c>
      <c r="E2602" s="93" t="inlineStr">
        <is>
          <t>앰플</t>
        </is>
      </c>
      <c r="G2602" s="90" t="n"/>
      <c r="K2602" s="128" t="n">
        <v>0</v>
      </c>
    </row>
    <row r="2603" hidden="1" customFormat="1" s="93">
      <c r="B2603" s="127" t="n">
        <v>44148</v>
      </c>
      <c r="C2603" s="93">
        <f>TEXT(B2603,"aaa")</f>
        <v/>
      </c>
      <c r="D2603" s="93" t="inlineStr">
        <is>
          <t>페이스북/인스타그램</t>
        </is>
      </c>
      <c r="E2603" s="93" t="inlineStr">
        <is>
          <t>토너</t>
        </is>
      </c>
      <c r="G2603" s="90" t="n"/>
      <c r="K2603" s="128" t="n">
        <v>252253.1</v>
      </c>
    </row>
    <row r="2604" hidden="1" customFormat="1" s="93">
      <c r="B2604" s="127" t="n">
        <v>44149</v>
      </c>
      <c r="C2604" s="93">
        <f>TEXT(B2604,"aaa")</f>
        <v/>
      </c>
      <c r="D2604" s="93" t="inlineStr">
        <is>
          <t>페이스북/인스타그램</t>
        </is>
      </c>
      <c r="E2604" s="93" t="inlineStr">
        <is>
          <t>토너</t>
        </is>
      </c>
      <c r="G2604" s="90" t="n"/>
      <c r="K2604" s="128" t="n">
        <v>190950.1</v>
      </c>
    </row>
    <row r="2605" hidden="1" customFormat="1" s="93">
      <c r="B2605" s="127" t="n">
        <v>44150</v>
      </c>
      <c r="C2605" s="93">
        <f>TEXT(B2605,"aaa")</f>
        <v/>
      </c>
      <c r="D2605" s="93" t="inlineStr">
        <is>
          <t>페이스북/인스타그램</t>
        </is>
      </c>
      <c r="E2605" s="93" t="inlineStr">
        <is>
          <t>토너</t>
        </is>
      </c>
      <c r="G2605" s="90" t="n"/>
      <c r="K2605" s="128" t="n">
        <v>342908.5</v>
      </c>
    </row>
    <row r="2606" hidden="1" customFormat="1" s="93">
      <c r="B2606" s="127" t="n">
        <v>44148</v>
      </c>
      <c r="C2606" s="93">
        <f>TEXT(B2606,"aaa")</f>
        <v/>
      </c>
      <c r="D2606" s="93" t="inlineStr">
        <is>
          <t>페이스북/인스타그램</t>
        </is>
      </c>
      <c r="E2606" s="93" t="inlineStr">
        <is>
          <t>토너패드</t>
        </is>
      </c>
      <c r="G2606" s="90" t="n"/>
      <c r="K2606" s="128" t="n">
        <v>858453.2000000001</v>
      </c>
    </row>
    <row r="2607" hidden="1" customFormat="1" s="93">
      <c r="B2607" s="127" t="n">
        <v>44149</v>
      </c>
      <c r="C2607" s="93">
        <f>TEXT(B2607,"aaa")</f>
        <v/>
      </c>
      <c r="D2607" s="93" t="inlineStr">
        <is>
          <t>페이스북/인스타그램</t>
        </is>
      </c>
      <c r="E2607" s="93" t="inlineStr">
        <is>
          <t>토너패드</t>
        </is>
      </c>
      <c r="G2607" s="90" t="n"/>
      <c r="K2607" s="128" t="n">
        <v>642998.4</v>
      </c>
    </row>
    <row r="2608" hidden="1" customFormat="1" s="93">
      <c r="B2608" s="127" t="n">
        <v>44150</v>
      </c>
      <c r="C2608" s="93">
        <f>TEXT(B2608,"aaa")</f>
        <v/>
      </c>
      <c r="D2608" s="93" t="inlineStr">
        <is>
          <t>페이스북/인스타그램</t>
        </is>
      </c>
      <c r="E2608" s="93" t="inlineStr">
        <is>
          <t>토너패드</t>
        </is>
      </c>
      <c r="G2608" s="90" t="n"/>
      <c r="K2608" s="128" t="n">
        <v>842033.5</v>
      </c>
    </row>
    <row r="2609" hidden="1" customFormat="1" s="93">
      <c r="B2609" s="127" t="n">
        <v>44148</v>
      </c>
      <c r="C2609" s="93">
        <f>TEXT(B2609,"aaa")</f>
        <v/>
      </c>
      <c r="D2609" s="93" t="inlineStr">
        <is>
          <t>네이버 브랜드검색</t>
        </is>
      </c>
      <c r="E2609" s="93" t="inlineStr">
        <is>
          <t>토너</t>
        </is>
      </c>
      <c r="G2609" s="90" t="n"/>
      <c r="K2609" s="128">
        <f>50000</f>
        <v/>
      </c>
    </row>
    <row r="2610" hidden="1" customFormat="1" s="93">
      <c r="B2610" s="127" t="n">
        <v>44149</v>
      </c>
      <c r="C2610" s="93">
        <f>TEXT(B2610,"aaa")</f>
        <v/>
      </c>
      <c r="D2610" s="93" t="inlineStr">
        <is>
          <t>네이버 브랜드검색</t>
        </is>
      </c>
      <c r="E2610" s="93" t="inlineStr">
        <is>
          <t>토너</t>
        </is>
      </c>
      <c r="G2610" s="90" t="n"/>
      <c r="K2610" s="128">
        <f>50000</f>
        <v/>
      </c>
    </row>
    <row r="2611" hidden="1" customFormat="1" s="93">
      <c r="B2611" s="127" t="n">
        <v>44150</v>
      </c>
      <c r="C2611" s="93">
        <f>TEXT(B2611,"aaa")</f>
        <v/>
      </c>
      <c r="D2611" s="93" t="inlineStr">
        <is>
          <t>네이버 브랜드검색</t>
        </is>
      </c>
      <c r="E2611" s="93" t="inlineStr">
        <is>
          <t>토너</t>
        </is>
      </c>
      <c r="G2611" s="90" t="n"/>
      <c r="K2611" s="128">
        <f>50000</f>
        <v/>
      </c>
    </row>
    <row r="2612" customFormat="1" s="93">
      <c r="B2612" s="127" t="n">
        <v>44148</v>
      </c>
      <c r="C2612" s="93">
        <f>TEXT(B2612,"aaa")</f>
        <v/>
      </c>
      <c r="D2612" s="93" t="inlineStr">
        <is>
          <t>카카오광고</t>
        </is>
      </c>
      <c r="E2612" s="93" t="inlineStr">
        <is>
          <t>토너</t>
        </is>
      </c>
      <c r="G2612" s="90" t="n"/>
      <c r="K2612" s="128" t="n">
        <v>2948</v>
      </c>
    </row>
    <row r="2613" customFormat="1" s="93">
      <c r="B2613" s="127" t="n">
        <v>44149</v>
      </c>
      <c r="C2613" s="93">
        <f>TEXT(B2613,"aaa")</f>
        <v/>
      </c>
      <c r="D2613" s="93" t="inlineStr">
        <is>
          <t>카카오광고</t>
        </is>
      </c>
      <c r="E2613" s="93" t="inlineStr">
        <is>
          <t>토너</t>
        </is>
      </c>
      <c r="G2613" s="90" t="n"/>
      <c r="K2613" s="128" t="n">
        <v>5060</v>
      </c>
    </row>
    <row r="2614" customFormat="1" s="93">
      <c r="B2614" s="127" t="n">
        <v>44150</v>
      </c>
      <c r="C2614" s="93">
        <f>TEXT(B2614,"aaa")</f>
        <v/>
      </c>
      <c r="D2614" s="93" t="inlineStr">
        <is>
          <t>카카오광고</t>
        </is>
      </c>
      <c r="E2614" s="93" t="inlineStr">
        <is>
          <t>토너</t>
        </is>
      </c>
      <c r="G2614" s="90" t="n"/>
      <c r="K2614" s="128" t="n">
        <v>10494</v>
      </c>
    </row>
    <row r="2615" hidden="1" customFormat="1" s="93">
      <c r="B2615" s="127" t="n">
        <v>44148</v>
      </c>
      <c r="C2615" s="93">
        <f>TEXT(B2615,"aaa")</f>
        <v/>
      </c>
      <c r="D2615" s="93" t="inlineStr">
        <is>
          <t>유튜브 디스커버리</t>
        </is>
      </c>
      <c r="E2615" s="93" t="inlineStr">
        <is>
          <t>토너</t>
        </is>
      </c>
      <c r="G2615" s="90" t="n"/>
      <c r="K2615" s="128" t="n">
        <v>7661.500000000001</v>
      </c>
    </row>
    <row r="2616" hidden="1" customFormat="1" s="93">
      <c r="B2616" s="127" t="n">
        <v>44149</v>
      </c>
      <c r="C2616" s="93">
        <f>TEXT(B2616,"aaa")</f>
        <v/>
      </c>
      <c r="D2616" s="93" t="inlineStr">
        <is>
          <t>유튜브 디스커버리</t>
        </is>
      </c>
      <c r="E2616" s="93" t="inlineStr">
        <is>
          <t>토너</t>
        </is>
      </c>
      <c r="G2616" s="90" t="n"/>
      <c r="K2616" s="128" t="n">
        <v>0</v>
      </c>
    </row>
    <row r="2617" hidden="1" customFormat="1" s="93">
      <c r="B2617" s="127" t="n">
        <v>44150</v>
      </c>
      <c r="C2617" s="93">
        <f>TEXT(B2617,"aaa")</f>
        <v/>
      </c>
      <c r="D2617" s="93" t="inlineStr">
        <is>
          <t>유튜브 디스커버리</t>
        </is>
      </c>
      <c r="E2617" s="93" t="inlineStr">
        <is>
          <t>토너</t>
        </is>
      </c>
      <c r="G2617" s="90" t="n"/>
      <c r="K2617" s="128" t="n">
        <v>1418685.4</v>
      </c>
    </row>
    <row r="2618" hidden="1" customFormat="1" s="93">
      <c r="B2618" s="127" t="n">
        <v>44148</v>
      </c>
      <c r="C2618" s="93">
        <f>TEXT(B2618,"aaa")</f>
        <v/>
      </c>
      <c r="D2618" s="93" t="inlineStr">
        <is>
          <t>네이버 쇼핑검색</t>
        </is>
      </c>
      <c r="G2618" s="90" t="n"/>
      <c r="K2618" s="128">
        <f>770/1.1</f>
        <v/>
      </c>
    </row>
    <row r="2619" hidden="1" customFormat="1" s="93">
      <c r="B2619" s="127" t="n">
        <v>44149</v>
      </c>
      <c r="C2619" s="93">
        <f>TEXT(B2619,"aaa")</f>
        <v/>
      </c>
      <c r="D2619" s="93" t="inlineStr">
        <is>
          <t>네이버 쇼핑검색</t>
        </is>
      </c>
      <c r="G2619" s="90" t="n"/>
      <c r="K2619" s="128">
        <f>1595/1.1</f>
        <v/>
      </c>
    </row>
    <row r="2620" hidden="1" customFormat="1" s="93">
      <c r="B2620" s="127" t="n">
        <v>44150</v>
      </c>
      <c r="C2620" s="93">
        <f>TEXT(B2620,"aaa")</f>
        <v/>
      </c>
      <c r="D2620" s="93" t="inlineStr">
        <is>
          <t>네이버 쇼핑검색</t>
        </is>
      </c>
      <c r="G2620" s="90" t="n"/>
      <c r="K2620" s="128">
        <f>825/1.1</f>
        <v/>
      </c>
    </row>
    <row r="2621" hidden="1" customFormat="1" s="93">
      <c r="B2621" s="127" t="n">
        <v>44148</v>
      </c>
      <c r="C2621" s="93">
        <f>TEXT(B2621,"aaa")</f>
        <v/>
      </c>
      <c r="D2621" s="93" t="inlineStr">
        <is>
          <t>네이버 GFA</t>
        </is>
      </c>
      <c r="E2621" s="93" t="inlineStr">
        <is>
          <t>토너</t>
        </is>
      </c>
      <c r="G2621" s="90" t="n"/>
      <c r="H2621" s="126" t="n"/>
      <c r="I2621" s="126" t="n"/>
      <c r="K2621" s="128" t="n">
        <v>186729</v>
      </c>
      <c r="L2621" s="145" t="n"/>
    </row>
    <row r="2622" hidden="1" customFormat="1" s="93">
      <c r="B2622" s="127" t="n">
        <v>44149</v>
      </c>
      <c r="C2622" s="93">
        <f>TEXT(B2622,"aaa")</f>
        <v/>
      </c>
      <c r="D2622" s="93" t="inlineStr">
        <is>
          <t>네이버 GFA</t>
        </is>
      </c>
      <c r="E2622" s="93" t="inlineStr">
        <is>
          <t>토너</t>
        </is>
      </c>
      <c r="G2622" s="90" t="n"/>
      <c r="H2622" s="126" t="n"/>
      <c r="I2622" s="126" t="n"/>
      <c r="K2622" s="128" t="n">
        <v>185288</v>
      </c>
      <c r="L2622" s="145" t="n"/>
    </row>
    <row r="2623" hidden="1" customFormat="1" s="93">
      <c r="B2623" s="127" t="n">
        <v>44150</v>
      </c>
      <c r="C2623" s="93">
        <f>TEXT(B2623,"aaa")</f>
        <v/>
      </c>
      <c r="D2623" s="93" t="inlineStr">
        <is>
          <t>네이버 GFA</t>
        </is>
      </c>
      <c r="E2623" s="93" t="inlineStr">
        <is>
          <t>토너</t>
        </is>
      </c>
      <c r="G2623" s="90" t="n"/>
      <c r="K2623" s="128" t="n">
        <v>207935</v>
      </c>
    </row>
    <row r="2624" hidden="1" customFormat="1" s="93">
      <c r="B2624" s="127" t="n">
        <v>44148</v>
      </c>
      <c r="C2624" s="93">
        <f>TEXT(B2624,"aaa")</f>
        <v/>
      </c>
      <c r="D2624" s="93" t="inlineStr">
        <is>
          <t>네이버 GFA</t>
        </is>
      </c>
      <c r="E2624" s="93" t="inlineStr">
        <is>
          <t>토너패드</t>
        </is>
      </c>
      <c r="G2624" s="90" t="n"/>
      <c r="K2624" s="128" t="n">
        <v>105211</v>
      </c>
    </row>
    <row r="2625" hidden="1" customFormat="1" s="93">
      <c r="B2625" s="127" t="n">
        <v>44149</v>
      </c>
      <c r="C2625" s="93">
        <f>TEXT(B2625,"aaa")</f>
        <v/>
      </c>
      <c r="D2625" s="93" t="inlineStr">
        <is>
          <t>네이버 GFA</t>
        </is>
      </c>
      <c r="E2625" s="93" t="inlineStr">
        <is>
          <t>토너패드</t>
        </is>
      </c>
      <c r="G2625" s="90" t="n"/>
      <c r="K2625" s="128" t="n">
        <v>102960</v>
      </c>
    </row>
    <row r="2626" hidden="1" customFormat="1" s="93">
      <c r="B2626" s="127" t="n">
        <v>44150</v>
      </c>
      <c r="C2626" s="93">
        <f>TEXT(B2626,"aaa")</f>
        <v/>
      </c>
      <c r="D2626" s="93" t="inlineStr">
        <is>
          <t>네이버 GFA</t>
        </is>
      </c>
      <c r="E2626" s="93" t="inlineStr">
        <is>
          <t>토너패드</t>
        </is>
      </c>
      <c r="G2626" s="90" t="n"/>
      <c r="K2626" s="128" t="n">
        <v>104000</v>
      </c>
    </row>
    <row r="2627" hidden="1" customFormat="1" s="93">
      <c r="B2627" s="127" t="n">
        <v>44151</v>
      </c>
      <c r="C2627" s="93">
        <f>TEXT(B2627,"aaa")</f>
        <v/>
      </c>
      <c r="D2627" s="93" t="inlineStr">
        <is>
          <t>페이스북/인스타그램</t>
        </is>
      </c>
      <c r="E2627" s="93" t="inlineStr">
        <is>
          <t>토너패드</t>
        </is>
      </c>
      <c r="G2627" s="90" t="n"/>
      <c r="K2627" s="128">
        <f>391521-24249+728070</f>
        <v/>
      </c>
    </row>
    <row r="2628" hidden="1" customFormat="1" s="93">
      <c r="B2628" s="127" t="n">
        <v>44151</v>
      </c>
      <c r="C2628" s="93">
        <f>TEXT(B2628,"aaa")</f>
        <v/>
      </c>
      <c r="D2628" s="93" t="inlineStr">
        <is>
          <t>페이스북/인스타그램</t>
        </is>
      </c>
      <c r="E2628" s="93" t="inlineStr">
        <is>
          <t>토너</t>
        </is>
      </c>
      <c r="G2628" s="90" t="n"/>
      <c r="K2628" s="128">
        <f>518743+24249</f>
        <v/>
      </c>
    </row>
    <row r="2629" hidden="1" customFormat="1" s="93">
      <c r="B2629" s="127" t="n">
        <v>44151</v>
      </c>
      <c r="C2629" s="93">
        <f>TEXT(B2629,"aaa")</f>
        <v/>
      </c>
      <c r="D2629" s="93" t="inlineStr">
        <is>
          <t>네이버 브랜드검색</t>
        </is>
      </c>
      <c r="E2629" s="93" t="inlineStr">
        <is>
          <t>토너</t>
        </is>
      </c>
      <c r="G2629" s="90" t="n"/>
      <c r="K2629" s="128">
        <f>50000</f>
        <v/>
      </c>
    </row>
    <row r="2630" customFormat="1" s="93">
      <c r="B2630" s="127" t="n">
        <v>44151</v>
      </c>
      <c r="C2630" s="93">
        <f>TEXT(B2630,"aaa")</f>
        <v/>
      </c>
      <c r="D2630" s="93" t="inlineStr">
        <is>
          <t>카카오광고</t>
        </is>
      </c>
      <c r="E2630" s="93" t="inlineStr">
        <is>
          <t>토너</t>
        </is>
      </c>
      <c r="G2630" s="90" t="n"/>
      <c r="K2630" s="128" t="n">
        <v>9760</v>
      </c>
    </row>
    <row r="2631" hidden="1" customFormat="1" s="93">
      <c r="B2631" s="127" t="n">
        <v>44151</v>
      </c>
      <c r="C2631" s="93">
        <f>TEXT(B2631,"aaa")</f>
        <v/>
      </c>
      <c r="D2631" s="93" t="inlineStr">
        <is>
          <t>카카오톡 메시지</t>
        </is>
      </c>
      <c r="E2631" s="93" t="inlineStr">
        <is>
          <t>크림</t>
        </is>
      </c>
      <c r="G2631" s="90" t="n"/>
      <c r="H2631" s="130" t="n"/>
      <c r="I2631" s="130" t="n"/>
      <c r="K2631" s="128" t="n">
        <v>419654.9999999999</v>
      </c>
    </row>
    <row r="2632" hidden="1" customFormat="1" s="93">
      <c r="B2632" s="127" t="n">
        <v>44151</v>
      </c>
      <c r="C2632" s="93">
        <f>TEXT(B2632,"aaa")</f>
        <v/>
      </c>
      <c r="D2632" s="93" t="inlineStr">
        <is>
          <t>유튜브 디스커버리</t>
        </is>
      </c>
      <c r="E2632" s="93" t="inlineStr">
        <is>
          <t>토너</t>
        </is>
      </c>
      <c r="G2632" s="90" t="n"/>
      <c r="K2632" s="128" t="n">
        <v>638052</v>
      </c>
    </row>
    <row r="2633" hidden="1" customFormat="1" s="93">
      <c r="B2633" s="127" t="n">
        <v>44151</v>
      </c>
      <c r="C2633" s="93">
        <f>TEXT(B2633,"aaa")</f>
        <v/>
      </c>
      <c r="D2633" s="93" t="inlineStr">
        <is>
          <t>네이버 쇼핑검색</t>
        </is>
      </c>
      <c r="G2633" s="90" t="n"/>
      <c r="K2633" s="128">
        <f>1760/1.1</f>
        <v/>
      </c>
    </row>
    <row r="2634" hidden="1" customFormat="1" s="93">
      <c r="B2634" s="127" t="n">
        <v>44151</v>
      </c>
      <c r="C2634" s="93">
        <f>TEXT(B2634,"aaa")</f>
        <v/>
      </c>
      <c r="D2634" s="93" t="inlineStr">
        <is>
          <t>네이버 GFA</t>
        </is>
      </c>
      <c r="E2634" s="93" t="inlineStr">
        <is>
          <t>토너</t>
        </is>
      </c>
      <c r="G2634" s="90" t="n"/>
      <c r="H2634" s="126" t="n"/>
      <c r="I2634" s="126" t="n"/>
      <c r="K2634" s="128" t="n">
        <v>105332.7272727273</v>
      </c>
      <c r="L2634" s="145" t="n"/>
    </row>
    <row r="2635" hidden="1" customFormat="1" s="93">
      <c r="B2635" s="127" t="n">
        <v>44151</v>
      </c>
      <c r="C2635" s="93">
        <f>TEXT(B2635,"aaa")</f>
        <v/>
      </c>
      <c r="D2635" s="93" t="inlineStr">
        <is>
          <t>네이버 GFA</t>
        </is>
      </c>
      <c r="E2635" s="93" t="inlineStr">
        <is>
          <t>토너패드</t>
        </is>
      </c>
      <c r="G2635" s="90" t="n"/>
      <c r="K2635" s="128" t="n">
        <v>83241.81818181818</v>
      </c>
    </row>
    <row r="2636" hidden="1" customFormat="1" s="93">
      <c r="B2636" s="127" t="n">
        <v>44152</v>
      </c>
      <c r="C2636" s="93">
        <f>TEXT(B2636,"aaa")</f>
        <v/>
      </c>
      <c r="D2636" s="93" t="inlineStr">
        <is>
          <t>페이스북/인스타그램</t>
        </is>
      </c>
      <c r="E2636" s="93" t="inlineStr">
        <is>
          <t>토너패드</t>
        </is>
      </c>
      <c r="G2636" s="90" t="n"/>
      <c r="K2636" s="128" t="n">
        <v>1517096</v>
      </c>
    </row>
    <row r="2637" hidden="1" customFormat="1" s="93">
      <c r="B2637" s="127" t="n">
        <v>44152</v>
      </c>
      <c r="C2637" s="93">
        <f>TEXT(B2637,"aaa")</f>
        <v/>
      </c>
      <c r="D2637" s="93" t="inlineStr">
        <is>
          <t>페이스북/인스타그램</t>
        </is>
      </c>
      <c r="E2637" s="93" t="inlineStr">
        <is>
          <t>토너</t>
        </is>
      </c>
      <c r="G2637" s="90" t="n"/>
      <c r="K2637" s="128" t="n">
        <v>709070</v>
      </c>
    </row>
    <row r="2638" hidden="1" customFormat="1" s="93">
      <c r="B2638" s="127" t="n">
        <v>44152</v>
      </c>
      <c r="C2638" s="93">
        <f>TEXT(B2638,"aaa")</f>
        <v/>
      </c>
      <c r="D2638" s="93" t="inlineStr">
        <is>
          <t>네이버 브랜드검색</t>
        </is>
      </c>
      <c r="E2638" s="93" t="inlineStr">
        <is>
          <t>토너</t>
        </is>
      </c>
      <c r="G2638" s="90" t="n"/>
      <c r="K2638" s="128" t="n">
        <v>50000</v>
      </c>
    </row>
    <row r="2639" customFormat="1" s="93">
      <c r="B2639" s="127" t="n">
        <v>44152</v>
      </c>
      <c r="C2639" s="93">
        <f>TEXT(B2639,"aaa")</f>
        <v/>
      </c>
      <c r="D2639" s="93" t="inlineStr">
        <is>
          <t>카카오광고</t>
        </is>
      </c>
      <c r="E2639" s="93" t="inlineStr">
        <is>
          <t>토너패드</t>
        </is>
      </c>
      <c r="G2639" s="90" t="n"/>
      <c r="K2639" s="128" t="n">
        <v>6109.999999999999</v>
      </c>
    </row>
    <row r="2640" customFormat="1" s="93">
      <c r="B2640" s="127" t="n">
        <v>44152</v>
      </c>
      <c r="C2640" s="93">
        <f>TEXT(B2640,"aaa")</f>
        <v/>
      </c>
      <c r="D2640" s="93" t="inlineStr">
        <is>
          <t>카카오광고</t>
        </is>
      </c>
      <c r="E2640" s="93" t="inlineStr">
        <is>
          <t>토너</t>
        </is>
      </c>
      <c r="G2640" s="90" t="n"/>
      <c r="K2640" s="128" t="n">
        <v>7069.999999999999</v>
      </c>
    </row>
    <row r="2641" hidden="1" customFormat="1" s="93">
      <c r="B2641" s="127" t="n">
        <v>44152</v>
      </c>
      <c r="C2641" s="93">
        <f>TEXT(B2641,"aaa")</f>
        <v/>
      </c>
      <c r="D2641" s="93" t="inlineStr">
        <is>
          <t>카카오톡 메시지</t>
        </is>
      </c>
      <c r="E2641" s="93" t="inlineStr">
        <is>
          <t>크림</t>
        </is>
      </c>
      <c r="G2641" s="90" t="n"/>
      <c r="H2641" s="130" t="n"/>
      <c r="I2641" s="130" t="n"/>
      <c r="K2641" s="128" t="n">
        <v>1875</v>
      </c>
    </row>
    <row r="2642" hidden="1" customFormat="1" s="93">
      <c r="B2642" s="127" t="n">
        <v>44152</v>
      </c>
      <c r="C2642" s="93">
        <f>TEXT(B2642,"aaa")</f>
        <v/>
      </c>
      <c r="D2642" s="93" t="inlineStr">
        <is>
          <t>유튜브 디스커버리</t>
        </is>
      </c>
      <c r="E2642" s="93" t="inlineStr">
        <is>
          <t>토너</t>
        </is>
      </c>
      <c r="G2642" s="90" t="n"/>
      <c r="K2642" s="128" t="n">
        <v>402456</v>
      </c>
    </row>
    <row r="2643" hidden="1" customFormat="1" s="93">
      <c r="B2643" s="127" t="n">
        <v>44152</v>
      </c>
      <c r="C2643" s="93">
        <f>TEXT(B2643,"aaa")</f>
        <v/>
      </c>
      <c r="D2643" s="93" t="inlineStr">
        <is>
          <t>네이버 쇼핑검색</t>
        </is>
      </c>
      <c r="G2643" s="90" t="n"/>
      <c r="K2643" s="128">
        <f>2222/1.1</f>
        <v/>
      </c>
    </row>
    <row r="2644" hidden="1" customFormat="1" s="93">
      <c r="B2644" s="127" t="n">
        <v>44152</v>
      </c>
      <c r="C2644" s="93">
        <f>TEXT(B2644,"aaa")</f>
        <v/>
      </c>
      <c r="D2644" s="93" t="inlineStr">
        <is>
          <t>네이버 GFA</t>
        </is>
      </c>
      <c r="E2644" s="93" t="inlineStr">
        <is>
          <t>토너</t>
        </is>
      </c>
      <c r="G2644" s="90" t="n"/>
      <c r="H2644" s="126" t="n"/>
      <c r="I2644" s="126" t="n"/>
      <c r="K2644" s="128" t="n">
        <v>593328.1818181818</v>
      </c>
      <c r="L2644" s="145" t="n"/>
    </row>
    <row r="2645" hidden="1" customFormat="1" s="93">
      <c r="B2645" s="127" t="n">
        <v>44152</v>
      </c>
      <c r="C2645" s="93">
        <f>TEXT(B2645,"aaa")</f>
        <v/>
      </c>
      <c r="D2645" s="93" t="inlineStr">
        <is>
          <t>네이버 GFA</t>
        </is>
      </c>
      <c r="E2645" s="93" t="inlineStr">
        <is>
          <t>토너패드</t>
        </is>
      </c>
      <c r="G2645" s="90" t="n"/>
      <c r="K2645" s="128" t="n">
        <v>402930.9090909091</v>
      </c>
    </row>
    <row r="2646" hidden="1" customFormat="1" s="93">
      <c r="B2646" s="127" t="n">
        <v>44153</v>
      </c>
      <c r="C2646" s="93">
        <f>TEXT(B2646,"aaa")</f>
        <v/>
      </c>
      <c r="D2646" s="93" t="inlineStr">
        <is>
          <t>페이스북/인스타그램</t>
        </is>
      </c>
      <c r="E2646" s="93" t="inlineStr">
        <is>
          <t>토너패드</t>
        </is>
      </c>
      <c r="G2646" s="90" t="n"/>
      <c r="K2646" s="128">
        <f>506025+1156528+287632</f>
        <v/>
      </c>
    </row>
    <row r="2647" hidden="1" customFormat="1" s="93">
      <c r="B2647" s="127" t="n">
        <v>44153</v>
      </c>
      <c r="C2647" s="93">
        <f>TEXT(B2647,"aaa")</f>
        <v/>
      </c>
      <c r="D2647" s="93" t="inlineStr">
        <is>
          <t>페이스북/인스타그램</t>
        </is>
      </c>
      <c r="E2647" s="93" t="inlineStr">
        <is>
          <t>토너</t>
        </is>
      </c>
      <c r="G2647" s="90" t="n"/>
      <c r="K2647" s="128">
        <f>838075+292359</f>
        <v/>
      </c>
    </row>
    <row r="2648" hidden="1" customFormat="1" s="93">
      <c r="B2648" s="127" t="n">
        <v>44153</v>
      </c>
      <c r="C2648" s="93">
        <f>TEXT(B2648,"aaa")</f>
        <v/>
      </c>
      <c r="D2648" s="93" t="inlineStr">
        <is>
          <t>네이버 브랜드검색</t>
        </is>
      </c>
      <c r="E2648" s="93" t="inlineStr">
        <is>
          <t>토너</t>
        </is>
      </c>
      <c r="G2648" s="90" t="n"/>
      <c r="K2648" s="128" t="n">
        <v>50000</v>
      </c>
    </row>
    <row r="2649" customFormat="1" s="93">
      <c r="B2649" s="127" t="n">
        <v>44153</v>
      </c>
      <c r="C2649" s="93">
        <f>TEXT(B2649,"aaa")</f>
        <v/>
      </c>
      <c r="D2649" s="93" t="inlineStr">
        <is>
          <t>카카오광고</t>
        </is>
      </c>
      <c r="E2649" s="93" t="inlineStr">
        <is>
          <t>토너패드</t>
        </is>
      </c>
      <c r="G2649" s="90" t="n"/>
      <c r="K2649" s="128">
        <f>(57585+12782)/1.1</f>
        <v/>
      </c>
    </row>
    <row r="2650" customFormat="1" s="93">
      <c r="B2650" s="127" t="n">
        <v>44153</v>
      </c>
      <c r="C2650" s="93">
        <f>TEXT(B2650,"aaa")</f>
        <v/>
      </c>
      <c r="D2650" s="93" t="inlineStr">
        <is>
          <t>카카오광고</t>
        </is>
      </c>
      <c r="E2650" s="93" t="inlineStr">
        <is>
          <t>토너</t>
        </is>
      </c>
      <c r="G2650" s="90" t="n"/>
      <c r="K2650" s="128">
        <f>3861/1.1</f>
        <v/>
      </c>
    </row>
    <row r="2651" hidden="1" customFormat="1" s="93">
      <c r="B2651" s="127" t="n">
        <v>44153</v>
      </c>
      <c r="C2651" s="93">
        <f>TEXT(B2651,"aaa")</f>
        <v/>
      </c>
      <c r="D2651" s="93" t="inlineStr">
        <is>
          <t>유튜브 디스커버리</t>
        </is>
      </c>
      <c r="E2651" s="93" t="inlineStr">
        <is>
          <t>토너</t>
        </is>
      </c>
      <c r="G2651" s="90" t="n"/>
      <c r="K2651" s="128" t="n">
        <v>1227326</v>
      </c>
    </row>
    <row r="2652" hidden="1" customFormat="1" s="93">
      <c r="B2652" s="127" t="n">
        <v>44153</v>
      </c>
      <c r="C2652" s="93">
        <f>TEXT(B2652,"aaa")</f>
        <v/>
      </c>
      <c r="D2652" s="93" t="inlineStr">
        <is>
          <t>네이버 쇼핑검색</t>
        </is>
      </c>
      <c r="G2652" s="90" t="n"/>
      <c r="K2652" s="128">
        <f>1496/1.1</f>
        <v/>
      </c>
    </row>
    <row r="2653" hidden="1" customFormat="1" s="93">
      <c r="B2653" s="127" t="n">
        <v>44153</v>
      </c>
      <c r="C2653" s="93">
        <f>TEXT(B2653,"aaa")</f>
        <v/>
      </c>
      <c r="D2653" s="93" t="inlineStr">
        <is>
          <t>네이버 GFA</t>
        </is>
      </c>
      <c r="E2653" s="93" t="inlineStr">
        <is>
          <t>토너</t>
        </is>
      </c>
      <c r="G2653" s="90" t="n"/>
      <c r="H2653" s="126" t="n"/>
      <c r="I2653" s="126" t="n"/>
      <c r="K2653" s="128" t="n">
        <v>1529730.909090909</v>
      </c>
      <c r="L2653" s="145" t="n"/>
    </row>
    <row r="2654" hidden="1" customFormat="1" s="93">
      <c r="B2654" s="127" t="n">
        <v>44153</v>
      </c>
      <c r="C2654" s="93">
        <f>TEXT(B2654,"aaa")</f>
        <v/>
      </c>
      <c r="D2654" s="93" t="inlineStr">
        <is>
          <t>네이버 GFA</t>
        </is>
      </c>
      <c r="E2654" s="93" t="inlineStr">
        <is>
          <t>토너패드</t>
        </is>
      </c>
      <c r="G2654" s="90" t="n"/>
      <c r="K2654" s="128" t="n">
        <v>3406176.363636363</v>
      </c>
    </row>
    <row r="2655" hidden="1" customFormat="1" s="93">
      <c r="B2655" s="127" t="n">
        <v>44154</v>
      </c>
      <c r="C2655" s="93">
        <f>TEXT(B2655,"aaa")</f>
        <v/>
      </c>
      <c r="D2655" s="93" t="inlineStr">
        <is>
          <t>페이스북/인스타그램</t>
        </is>
      </c>
      <c r="E2655" s="93" t="inlineStr">
        <is>
          <t>토너패드</t>
        </is>
      </c>
      <c r="G2655" s="90" t="n"/>
      <c r="K2655" s="128">
        <f>385977+1007017+387939+106178</f>
        <v/>
      </c>
    </row>
    <row r="2656" hidden="1" customFormat="1" s="93">
      <c r="B2656" s="127" t="n">
        <v>44154</v>
      </c>
      <c r="C2656" s="93">
        <f>TEXT(B2656,"aaa")</f>
        <v/>
      </c>
      <c r="D2656" s="93" t="inlineStr">
        <is>
          <t>페이스북/인스타그램</t>
        </is>
      </c>
      <c r="E2656" s="93" t="inlineStr">
        <is>
          <t>토너</t>
        </is>
      </c>
      <c r="G2656" s="90" t="n"/>
      <c r="K2656" s="128" t="n">
        <v>826067</v>
      </c>
    </row>
    <row r="2657" hidden="1" customFormat="1" s="93">
      <c r="B2657" s="127" t="n">
        <v>44154</v>
      </c>
      <c r="C2657" s="93">
        <f>TEXT(B2657,"aaa")</f>
        <v/>
      </c>
      <c r="D2657" s="93" t="inlineStr">
        <is>
          <t>네이버 브랜드검색</t>
        </is>
      </c>
      <c r="E2657" s="93" t="inlineStr">
        <is>
          <t>토너</t>
        </is>
      </c>
      <c r="G2657" s="90" t="n"/>
      <c r="K2657" s="128" t="n">
        <v>50000</v>
      </c>
    </row>
    <row r="2658" customFormat="1" s="93">
      <c r="B2658" s="127" t="n">
        <v>44154</v>
      </c>
      <c r="C2658" s="93">
        <f>TEXT(B2658,"aaa")</f>
        <v/>
      </c>
      <c r="D2658" s="93" t="inlineStr">
        <is>
          <t>카카오광고</t>
        </is>
      </c>
      <c r="E2658" s="93" t="inlineStr">
        <is>
          <t>토너패드</t>
        </is>
      </c>
      <c r="G2658" s="90" t="n"/>
      <c r="K2658" s="128">
        <f>(99594-7557)/1.1</f>
        <v/>
      </c>
    </row>
    <row r="2659" customFormat="1" s="93">
      <c r="B2659" s="127" t="n">
        <v>44154</v>
      </c>
      <c r="C2659" s="93">
        <f>TEXT(B2659,"aaa")</f>
        <v/>
      </c>
      <c r="D2659" s="93" t="inlineStr">
        <is>
          <t>카카오광고</t>
        </is>
      </c>
      <c r="E2659" s="93" t="inlineStr">
        <is>
          <t>토너</t>
        </is>
      </c>
      <c r="G2659" s="90" t="n"/>
      <c r="K2659" s="128">
        <f>7557/1.1</f>
        <v/>
      </c>
    </row>
    <row r="2660" hidden="1" customFormat="1" s="93">
      <c r="B2660" s="127" t="n">
        <v>44154</v>
      </c>
      <c r="C2660" s="93">
        <f>TEXT(B2660,"aaa")</f>
        <v/>
      </c>
      <c r="D2660" s="93" t="inlineStr">
        <is>
          <t>유튜브 디스커버리</t>
        </is>
      </c>
      <c r="E2660" s="93" t="inlineStr">
        <is>
          <t>토너</t>
        </is>
      </c>
      <c r="G2660" s="90" t="n"/>
      <c r="K2660" s="128" t="n">
        <v>943814</v>
      </c>
    </row>
    <row r="2661" hidden="1" customFormat="1" s="93">
      <c r="B2661" s="127" t="n">
        <v>44154</v>
      </c>
      <c r="C2661" s="93">
        <f>TEXT(B2661,"aaa")</f>
        <v/>
      </c>
      <c r="D2661" s="93" t="inlineStr">
        <is>
          <t>네이버 쇼핑검색</t>
        </is>
      </c>
      <c r="G2661" s="90" t="n"/>
      <c r="K2661" s="128">
        <f>3465/1.1</f>
        <v/>
      </c>
    </row>
    <row r="2662" hidden="1" customFormat="1" s="93">
      <c r="B2662" s="127" t="n">
        <v>44154</v>
      </c>
      <c r="C2662" s="93">
        <f>TEXT(B2662,"aaa")</f>
        <v/>
      </c>
      <c r="D2662" s="93" t="inlineStr">
        <is>
          <t>네이버 GFA</t>
        </is>
      </c>
      <c r="E2662" s="93" t="inlineStr">
        <is>
          <t>토너</t>
        </is>
      </c>
      <c r="G2662" s="90" t="n"/>
      <c r="H2662" s="126" t="n"/>
      <c r="I2662" s="126" t="n"/>
      <c r="K2662" s="128" t="n">
        <v>3541251.818181817</v>
      </c>
      <c r="L2662" s="145" t="n"/>
    </row>
    <row r="2663" hidden="1" customFormat="1" s="93">
      <c r="B2663" s="127" t="n">
        <v>44154</v>
      </c>
      <c r="C2663" s="93">
        <f>TEXT(B2663,"aaa")</f>
        <v/>
      </c>
      <c r="D2663" s="93" t="inlineStr">
        <is>
          <t>네이버 GFA</t>
        </is>
      </c>
      <c r="E2663" s="93" t="inlineStr">
        <is>
          <t>토너패드</t>
        </is>
      </c>
      <c r="G2663" s="90" t="n"/>
      <c r="K2663" s="128" t="n">
        <v>2317206.363636363</v>
      </c>
    </row>
    <row r="2664" hidden="1" customFormat="1" s="93">
      <c r="B2664" s="127" t="n">
        <v>44155</v>
      </c>
      <c r="C2664" s="93">
        <f>TEXT(B2664,"aaa")</f>
        <v/>
      </c>
      <c r="D2664" s="93" t="inlineStr">
        <is>
          <t>페이스북/인스타그램</t>
        </is>
      </c>
      <c r="E2664" s="93" t="inlineStr">
        <is>
          <t>토너패드</t>
        </is>
      </c>
      <c r="G2664" s="90" t="n"/>
      <c r="K2664" s="128" t="n">
        <v>1188283</v>
      </c>
    </row>
    <row r="2665" hidden="1" customFormat="1" s="93">
      <c r="B2665" s="127" t="n">
        <v>44156</v>
      </c>
      <c r="C2665" s="93">
        <f>TEXT(B2665,"aaa")</f>
        <v/>
      </c>
      <c r="D2665" s="93" t="inlineStr">
        <is>
          <t>페이스북/인스타그램</t>
        </is>
      </c>
      <c r="E2665" s="93" t="inlineStr">
        <is>
          <t>토너패드</t>
        </is>
      </c>
      <c r="G2665" s="90" t="n"/>
      <c r="K2665" s="128" t="n">
        <v>681412</v>
      </c>
    </row>
    <row r="2666" hidden="1" customFormat="1" s="93">
      <c r="B2666" s="127" t="n">
        <v>44157</v>
      </c>
      <c r="C2666" s="93">
        <f>TEXT(B2666,"aaa")</f>
        <v/>
      </c>
      <c r="D2666" s="93" t="inlineStr">
        <is>
          <t>페이스북/인스타그램</t>
        </is>
      </c>
      <c r="E2666" s="93" t="inlineStr">
        <is>
          <t>토너패드</t>
        </is>
      </c>
      <c r="G2666" s="90" t="n"/>
      <c r="K2666" s="128" t="n">
        <v>802161</v>
      </c>
    </row>
    <row r="2667" hidden="1" customFormat="1" s="93">
      <c r="B2667" s="127" t="n">
        <v>44155</v>
      </c>
      <c r="C2667" s="93">
        <f>TEXT(B2667,"aaa")</f>
        <v/>
      </c>
      <c r="D2667" s="93" t="inlineStr">
        <is>
          <t>페이스북/인스타그램</t>
        </is>
      </c>
      <c r="E2667" s="93" t="inlineStr">
        <is>
          <t>토너</t>
        </is>
      </c>
      <c r="G2667" s="90" t="n"/>
      <c r="K2667" s="128" t="n">
        <v>698256</v>
      </c>
    </row>
    <row r="2668" hidden="1" customFormat="1" s="93">
      <c r="B2668" s="127" t="n">
        <v>44156</v>
      </c>
      <c r="C2668" s="93">
        <f>TEXT(B2668,"aaa")</f>
        <v/>
      </c>
      <c r="D2668" s="93" t="inlineStr">
        <is>
          <t>페이스북/인스타그램</t>
        </is>
      </c>
      <c r="E2668" s="93" t="inlineStr">
        <is>
          <t>토너</t>
        </is>
      </c>
      <c r="G2668" s="90" t="n"/>
      <c r="K2668" s="128" t="n">
        <v>480099</v>
      </c>
    </row>
    <row r="2669" hidden="1" customFormat="1" s="93">
      <c r="B2669" s="127" t="n">
        <v>44157</v>
      </c>
      <c r="C2669" s="93">
        <f>TEXT(B2669,"aaa")</f>
        <v/>
      </c>
      <c r="D2669" s="93" t="inlineStr">
        <is>
          <t>페이스북/인스타그램</t>
        </is>
      </c>
      <c r="E2669" s="93" t="inlineStr">
        <is>
          <t>토너</t>
        </is>
      </c>
      <c r="G2669" s="90" t="n"/>
      <c r="K2669" s="128" t="n">
        <v>633026</v>
      </c>
    </row>
    <row r="2670" hidden="1" customFormat="1" s="93">
      <c r="B2670" s="127" t="n">
        <v>44155</v>
      </c>
      <c r="C2670" s="93">
        <f>TEXT(B2670,"aaa")</f>
        <v/>
      </c>
      <c r="D2670" s="93" t="inlineStr">
        <is>
          <t>네이버 브랜드검색</t>
        </is>
      </c>
      <c r="E2670" s="93" t="inlineStr">
        <is>
          <t>토너</t>
        </is>
      </c>
      <c r="G2670" s="90" t="n"/>
      <c r="K2670" s="128" t="n">
        <v>50000</v>
      </c>
    </row>
    <row r="2671" hidden="1" customFormat="1" s="93">
      <c r="B2671" s="127" t="n">
        <v>44156</v>
      </c>
      <c r="C2671" s="93">
        <f>TEXT(B2671,"aaa")</f>
        <v/>
      </c>
      <c r="D2671" s="93" t="inlineStr">
        <is>
          <t>네이버 브랜드검색</t>
        </is>
      </c>
      <c r="E2671" s="93" t="inlineStr">
        <is>
          <t>토너</t>
        </is>
      </c>
      <c r="G2671" s="90" t="n"/>
      <c r="K2671" s="128" t="n">
        <v>50000</v>
      </c>
    </row>
    <row r="2672" hidden="1" customFormat="1" s="93">
      <c r="B2672" s="127" t="n">
        <v>44157</v>
      </c>
      <c r="C2672" s="93">
        <f>TEXT(B2672,"aaa")</f>
        <v/>
      </c>
      <c r="D2672" s="93" t="inlineStr">
        <is>
          <t>네이버 브랜드검색</t>
        </is>
      </c>
      <c r="E2672" s="93" t="inlineStr">
        <is>
          <t>토너</t>
        </is>
      </c>
      <c r="G2672" s="90" t="n"/>
      <c r="K2672" s="128" t="n">
        <v>50000</v>
      </c>
    </row>
    <row r="2673" customFormat="1" s="93">
      <c r="B2673" s="127" t="n">
        <v>44155</v>
      </c>
      <c r="C2673" s="93">
        <f>TEXT(B2673,"aaa")</f>
        <v/>
      </c>
      <c r="D2673" s="93" t="inlineStr">
        <is>
          <t>카카오광고</t>
        </is>
      </c>
      <c r="E2673" s="93" t="inlineStr">
        <is>
          <t>토너패드</t>
        </is>
      </c>
      <c r="G2673" s="90" t="n"/>
      <c r="K2673" s="128" t="n">
        <v>468040</v>
      </c>
    </row>
    <row r="2674" customFormat="1" s="93">
      <c r="B2674" s="127" t="n">
        <v>44156</v>
      </c>
      <c r="C2674" s="93">
        <f>TEXT(B2674,"aaa")</f>
        <v/>
      </c>
      <c r="D2674" s="93" t="inlineStr">
        <is>
          <t>카카오광고</t>
        </is>
      </c>
      <c r="E2674" s="93" t="inlineStr">
        <is>
          <t>토너패드</t>
        </is>
      </c>
      <c r="G2674" s="90" t="n"/>
      <c r="K2674" s="128" t="n">
        <v>488350</v>
      </c>
    </row>
    <row r="2675" customFormat="1" s="93">
      <c r="B2675" s="127" t="n">
        <v>44157</v>
      </c>
      <c r="C2675" s="93">
        <f>TEXT(B2675,"aaa")</f>
        <v/>
      </c>
      <c r="D2675" s="93" t="inlineStr">
        <is>
          <t>카카오광고</t>
        </is>
      </c>
      <c r="E2675" s="93" t="inlineStr">
        <is>
          <t>토너패드</t>
        </is>
      </c>
      <c r="G2675" s="90" t="n"/>
      <c r="K2675" s="128" t="n">
        <v>448770</v>
      </c>
    </row>
    <row r="2676" customFormat="1" s="93">
      <c r="B2676" s="127" t="n">
        <v>44155</v>
      </c>
      <c r="C2676" s="93">
        <f>TEXT(B2676,"aaa")</f>
        <v/>
      </c>
      <c r="D2676" s="93" t="inlineStr">
        <is>
          <t>카카오광고</t>
        </is>
      </c>
      <c r="E2676" s="93" t="inlineStr">
        <is>
          <t>토너</t>
        </is>
      </c>
      <c r="G2676" s="90" t="n"/>
      <c r="K2676" s="128" t="n">
        <v>7629.999999999999</v>
      </c>
    </row>
    <row r="2677" customFormat="1" s="93">
      <c r="B2677" s="127" t="n">
        <v>44156</v>
      </c>
      <c r="C2677" s="93">
        <f>TEXT(B2677,"aaa")</f>
        <v/>
      </c>
      <c r="D2677" s="93" t="inlineStr">
        <is>
          <t>카카오광고</t>
        </is>
      </c>
      <c r="E2677" s="93" t="inlineStr">
        <is>
          <t>토너</t>
        </is>
      </c>
      <c r="G2677" s="90" t="n"/>
      <c r="K2677" s="128" t="n">
        <v>16150</v>
      </c>
    </row>
    <row r="2678" customFormat="1" s="93">
      <c r="B2678" s="127" t="n">
        <v>44157</v>
      </c>
      <c r="C2678" s="93">
        <f>TEXT(B2678,"aaa")</f>
        <v/>
      </c>
      <c r="D2678" s="93" t="inlineStr">
        <is>
          <t>카카오광고</t>
        </is>
      </c>
      <c r="E2678" s="93" t="inlineStr">
        <is>
          <t>토너</t>
        </is>
      </c>
      <c r="G2678" s="90" t="n"/>
      <c r="K2678" s="128" t="n">
        <v>20180</v>
      </c>
    </row>
    <row r="2679" hidden="1" customFormat="1" s="93">
      <c r="B2679" s="127" t="n">
        <v>44155</v>
      </c>
      <c r="C2679" s="93">
        <f>TEXT(B2679,"aaa")</f>
        <v/>
      </c>
      <c r="D2679" s="93" t="inlineStr">
        <is>
          <t>유튜브 디스커버리</t>
        </is>
      </c>
      <c r="E2679" s="93" t="inlineStr">
        <is>
          <t>토너</t>
        </is>
      </c>
      <c r="G2679" s="90" t="n"/>
      <c r="K2679" s="128" t="n">
        <v>856621</v>
      </c>
    </row>
    <row r="2680" hidden="1" customFormat="1" s="93">
      <c r="B2680" s="127" t="n">
        <v>44156</v>
      </c>
      <c r="C2680" s="93">
        <f>TEXT(B2680,"aaa")</f>
        <v/>
      </c>
      <c r="D2680" s="93" t="inlineStr">
        <is>
          <t>유튜브 디스커버리</t>
        </is>
      </c>
      <c r="E2680" s="93" t="inlineStr">
        <is>
          <t>토너</t>
        </is>
      </c>
      <c r="G2680" s="90" t="n"/>
      <c r="K2680" s="128" t="n">
        <v>47433</v>
      </c>
    </row>
    <row r="2681" hidden="1" customFormat="1" s="93">
      <c r="B2681" s="127" t="n">
        <v>44157</v>
      </c>
      <c r="C2681" s="93">
        <f>TEXT(B2681,"aaa")</f>
        <v/>
      </c>
      <c r="D2681" s="93" t="inlineStr">
        <is>
          <t>유튜브 디스커버리</t>
        </is>
      </c>
      <c r="E2681" s="93" t="inlineStr">
        <is>
          <t>토너</t>
        </is>
      </c>
      <c r="G2681" s="90" t="n"/>
      <c r="K2681" s="128" t="n">
        <v>1268865</v>
      </c>
    </row>
    <row r="2682" hidden="1" customFormat="1" s="93">
      <c r="B2682" s="127" t="n">
        <v>44155</v>
      </c>
      <c r="C2682" s="93">
        <f>TEXT(B2682,"aaa")</f>
        <v/>
      </c>
      <c r="D2682" s="93" t="inlineStr">
        <is>
          <t>네이버 쇼핑검색</t>
        </is>
      </c>
      <c r="G2682" s="90" t="n"/>
      <c r="K2682" s="128">
        <f>4884/1.1</f>
        <v/>
      </c>
    </row>
    <row r="2683" hidden="1" customFormat="1" s="93">
      <c r="B2683" s="127" t="n">
        <v>44156</v>
      </c>
      <c r="C2683" s="93">
        <f>TEXT(B2683,"aaa")</f>
        <v/>
      </c>
      <c r="D2683" s="93" t="inlineStr">
        <is>
          <t>네이버 쇼핑검색</t>
        </is>
      </c>
      <c r="G2683" s="90" t="n"/>
      <c r="K2683" s="128">
        <f>3795/1.1</f>
        <v/>
      </c>
    </row>
    <row r="2684" hidden="1" customFormat="1" s="93">
      <c r="B2684" s="127" t="n">
        <v>44157</v>
      </c>
      <c r="C2684" s="93">
        <f>TEXT(B2684,"aaa")</f>
        <v/>
      </c>
      <c r="D2684" s="93" t="inlineStr">
        <is>
          <t>네이버 쇼핑검색</t>
        </is>
      </c>
      <c r="G2684" s="90" t="n"/>
      <c r="K2684" s="128">
        <f>6226/1.1</f>
        <v/>
      </c>
    </row>
    <row r="2685" hidden="1" customFormat="1" s="93">
      <c r="B2685" s="127" t="n">
        <v>44155</v>
      </c>
      <c r="C2685" s="93">
        <f>TEXT(B2685,"aaa")</f>
        <v/>
      </c>
      <c r="D2685" s="93" t="inlineStr">
        <is>
          <t>네이버 GFA</t>
        </is>
      </c>
      <c r="E2685" s="93" t="inlineStr">
        <is>
          <t>토너</t>
        </is>
      </c>
      <c r="G2685" s="90" t="n"/>
      <c r="H2685" s="126" t="n"/>
      <c r="I2685" s="126" t="n"/>
      <c r="K2685" s="128" t="n">
        <v>1603258.181818182</v>
      </c>
      <c r="L2685" s="145" t="n"/>
    </row>
    <row r="2686" hidden="1" customFormat="1" s="93">
      <c r="B2686" s="127" t="n">
        <v>44156</v>
      </c>
      <c r="C2686" s="93">
        <f>TEXT(B2686,"aaa")</f>
        <v/>
      </c>
      <c r="D2686" s="93" t="inlineStr">
        <is>
          <t>네이버 GFA</t>
        </is>
      </c>
      <c r="E2686" s="93" t="inlineStr">
        <is>
          <t>토너</t>
        </is>
      </c>
      <c r="G2686" s="90" t="n"/>
      <c r="H2686" s="126" t="n"/>
      <c r="I2686" s="126" t="n"/>
      <c r="K2686" s="128" t="n">
        <v>608941.8181818181</v>
      </c>
      <c r="L2686" s="145" t="n"/>
    </row>
    <row r="2687" hidden="1" customFormat="1" s="93">
      <c r="B2687" s="127" t="n">
        <v>44157</v>
      </c>
      <c r="C2687" s="93">
        <f>TEXT(B2687,"aaa")</f>
        <v/>
      </c>
      <c r="D2687" s="93" t="inlineStr">
        <is>
          <t>네이버 GFA</t>
        </is>
      </c>
      <c r="E2687" s="93" t="inlineStr">
        <is>
          <t>토너</t>
        </is>
      </c>
      <c r="G2687" s="90" t="n"/>
      <c r="H2687" s="126" t="n"/>
      <c r="I2687" s="126" t="n"/>
      <c r="K2687" s="128" t="n">
        <v>2589041.818181818</v>
      </c>
      <c r="L2687" s="145" t="n"/>
    </row>
    <row r="2688" hidden="1" customFormat="1" s="93">
      <c r="B2688" s="127" t="n">
        <v>44155</v>
      </c>
      <c r="C2688" s="93">
        <f>TEXT(B2688,"aaa")</f>
        <v/>
      </c>
      <c r="D2688" s="93" t="inlineStr">
        <is>
          <t>네이버 GFA</t>
        </is>
      </c>
      <c r="E2688" s="93" t="inlineStr">
        <is>
          <t>토너패드</t>
        </is>
      </c>
      <c r="G2688" s="90" t="n"/>
      <c r="K2688" s="128" t="n">
        <v>2110130.909090909</v>
      </c>
    </row>
    <row r="2689" hidden="1" customFormat="1" s="93">
      <c r="B2689" s="127" t="n">
        <v>44156</v>
      </c>
      <c r="C2689" s="93">
        <f>TEXT(B2689,"aaa")</f>
        <v/>
      </c>
      <c r="D2689" s="93" t="inlineStr">
        <is>
          <t>네이버 GFA</t>
        </is>
      </c>
      <c r="E2689" s="93" t="inlineStr">
        <is>
          <t>토너패드</t>
        </is>
      </c>
      <c r="G2689" s="90" t="n"/>
      <c r="K2689" s="128" t="n">
        <v>806149.0909090908</v>
      </c>
    </row>
    <row r="2690" hidden="1" customFormat="1" s="93">
      <c r="B2690" s="127" t="n">
        <v>44157</v>
      </c>
      <c r="C2690" s="93">
        <f>TEXT(B2690,"aaa")</f>
        <v/>
      </c>
      <c r="D2690" s="93" t="inlineStr">
        <is>
          <t>네이버 GFA</t>
        </is>
      </c>
      <c r="E2690" s="93" t="inlineStr">
        <is>
          <t>토너패드</t>
        </is>
      </c>
      <c r="G2690" s="90" t="n"/>
      <c r="K2690" s="128" t="n">
        <v>3048233.636363636</v>
      </c>
    </row>
    <row r="2691" hidden="1" customFormat="1" s="93">
      <c r="B2691" s="127" t="n">
        <v>44158</v>
      </c>
      <c r="C2691" s="93">
        <f>TEXT(B2691,"aaa")</f>
        <v/>
      </c>
      <c r="D2691" s="93" t="inlineStr">
        <is>
          <t>페이스북/인스타그램</t>
        </is>
      </c>
      <c r="E2691" s="93" t="inlineStr">
        <is>
          <t>토너패드</t>
        </is>
      </c>
      <c r="G2691" s="90" t="n"/>
      <c r="K2691" s="128">
        <f>641282+287152</f>
        <v/>
      </c>
    </row>
    <row r="2692" hidden="1" customFormat="1" s="93">
      <c r="B2692" s="127" t="n">
        <v>44158</v>
      </c>
      <c r="C2692" s="93">
        <f>TEXT(B2692,"aaa")</f>
        <v/>
      </c>
      <c r="D2692" s="93" t="inlineStr">
        <is>
          <t>페이스북/인스타그램</t>
        </is>
      </c>
      <c r="E2692" s="93" t="inlineStr">
        <is>
          <t>토너</t>
        </is>
      </c>
      <c r="G2692" s="90" t="n"/>
      <c r="K2692" s="128" t="n">
        <v>858361</v>
      </c>
    </row>
    <row r="2693" hidden="1" customFormat="1" s="93">
      <c r="B2693" s="127" t="n">
        <v>44158</v>
      </c>
      <c r="C2693" s="93">
        <f>TEXT(B2693,"aaa")</f>
        <v/>
      </c>
      <c r="D2693" s="93" t="inlineStr">
        <is>
          <t>네이버 브랜드검색</t>
        </is>
      </c>
      <c r="E2693" s="93" t="inlineStr">
        <is>
          <t>토너</t>
        </is>
      </c>
      <c r="G2693" s="90" t="n"/>
      <c r="K2693" s="128">
        <f>50000</f>
        <v/>
      </c>
    </row>
    <row r="2694" customFormat="1" s="93">
      <c r="B2694" s="127" t="n">
        <v>44157</v>
      </c>
      <c r="C2694" s="93">
        <f>TEXT(B2694,"aaa")</f>
        <v/>
      </c>
      <c r="D2694" s="93" t="inlineStr">
        <is>
          <t>카카오광고</t>
        </is>
      </c>
      <c r="E2694" s="93" t="inlineStr">
        <is>
          <t>토너패드</t>
        </is>
      </c>
      <c r="G2694" s="90" t="n"/>
      <c r="K2694" s="128">
        <f>(593175-20372)/1.1</f>
        <v/>
      </c>
    </row>
    <row r="2695" customFormat="1" s="93">
      <c r="B2695" s="127" t="n">
        <v>44158</v>
      </c>
      <c r="C2695" s="93">
        <f>TEXT(B2695,"aaa")</f>
        <v/>
      </c>
      <c r="D2695" s="93" t="inlineStr">
        <is>
          <t>카카오광고</t>
        </is>
      </c>
      <c r="E2695" s="93" t="inlineStr">
        <is>
          <t>토너</t>
        </is>
      </c>
      <c r="G2695" s="90" t="n"/>
      <c r="K2695" s="128">
        <f>20372/1.1</f>
        <v/>
      </c>
    </row>
    <row r="2696" hidden="1" customFormat="1" s="93">
      <c r="B2696" s="127" t="n">
        <v>44158</v>
      </c>
      <c r="C2696" s="93">
        <f>TEXT(B2696,"aaa")</f>
        <v/>
      </c>
      <c r="D2696" s="93" t="inlineStr">
        <is>
          <t>유튜브 디스커버리</t>
        </is>
      </c>
      <c r="E2696" s="93" t="inlineStr">
        <is>
          <t>토너</t>
        </is>
      </c>
      <c r="G2696" s="90" t="n"/>
      <c r="K2696" s="128" t="n">
        <v>1209324</v>
      </c>
    </row>
    <row r="2697" hidden="1" customFormat="1" s="93">
      <c r="B2697" s="127" t="n">
        <v>44158</v>
      </c>
      <c r="C2697" s="93">
        <f>TEXT(B2697,"aaa")</f>
        <v/>
      </c>
      <c r="D2697" s="93" t="inlineStr">
        <is>
          <t>네이버 쇼핑검색</t>
        </is>
      </c>
      <c r="G2697" s="90" t="n"/>
      <c r="K2697" s="128">
        <f>7612/1.1</f>
        <v/>
      </c>
    </row>
    <row r="2698" hidden="1" customFormat="1" s="93">
      <c r="B2698" s="127" t="n">
        <v>44158</v>
      </c>
      <c r="C2698" s="93">
        <f>TEXT(B2698,"aaa")</f>
        <v/>
      </c>
      <c r="D2698" s="93" t="inlineStr">
        <is>
          <t>네이버 GFA</t>
        </is>
      </c>
      <c r="E2698" s="93" t="inlineStr">
        <is>
          <t>토너</t>
        </is>
      </c>
      <c r="G2698" s="90" t="n"/>
      <c r="H2698" s="126" t="n"/>
      <c r="I2698" s="126" t="n"/>
      <c r="K2698" s="128" t="n">
        <v>1295640</v>
      </c>
      <c r="L2698" s="145" t="n"/>
    </row>
    <row r="2699" hidden="1" customFormat="1" s="93">
      <c r="B2699" s="127" t="n">
        <v>44158</v>
      </c>
      <c r="C2699" s="93">
        <f>TEXT(B2699,"aaa")</f>
        <v/>
      </c>
      <c r="D2699" s="93" t="inlineStr">
        <is>
          <t>네이버 GFA</t>
        </is>
      </c>
      <c r="E2699" s="93" t="inlineStr">
        <is>
          <t>토너패드</t>
        </is>
      </c>
      <c r="G2699" s="90" t="n"/>
      <c r="K2699" s="128" t="n">
        <v>4074146.363636363</v>
      </c>
    </row>
    <row r="2700" hidden="1" customFormat="1" s="93">
      <c r="B2700" s="127" t="n">
        <v>44159</v>
      </c>
      <c r="C2700" s="93">
        <f>TEXT(B2700,"aaa")</f>
        <v/>
      </c>
      <c r="D2700" s="93" t="inlineStr">
        <is>
          <t>페이스북/인스타그램</t>
        </is>
      </c>
      <c r="E2700" s="93" t="inlineStr">
        <is>
          <t>토너패드</t>
        </is>
      </c>
      <c r="G2700" s="90" t="n"/>
      <c r="K2700" s="128">
        <f>50890+264566</f>
        <v/>
      </c>
    </row>
    <row r="2701" hidden="1" customFormat="1" s="93">
      <c r="B2701" s="127" t="n">
        <v>44159</v>
      </c>
      <c r="C2701" s="93">
        <f>TEXT(B2701,"aaa")</f>
        <v/>
      </c>
      <c r="D2701" s="93" t="inlineStr">
        <is>
          <t>페이스북/인스타그램</t>
        </is>
      </c>
      <c r="E2701" s="93" t="inlineStr">
        <is>
          <t>토너</t>
        </is>
      </c>
      <c r="G2701" s="90" t="n"/>
      <c r="K2701" s="128" t="n">
        <v>723891</v>
      </c>
    </row>
    <row r="2702" hidden="1" customFormat="1" s="93">
      <c r="B2702" s="127" t="n">
        <v>44159</v>
      </c>
      <c r="C2702" s="93">
        <f>TEXT(B2702,"aaa")</f>
        <v/>
      </c>
      <c r="D2702" s="93" t="inlineStr">
        <is>
          <t>네이버 브랜드검색</t>
        </is>
      </c>
      <c r="E2702" s="93" t="inlineStr">
        <is>
          <t>토너</t>
        </is>
      </c>
      <c r="G2702" s="90" t="n"/>
      <c r="K2702" s="128">
        <f>50000</f>
        <v/>
      </c>
    </row>
    <row r="2703" customFormat="1" s="93">
      <c r="B2703" s="127" t="n">
        <v>44159</v>
      </c>
      <c r="C2703" s="93">
        <f>TEXT(B2703,"aaa")</f>
        <v/>
      </c>
      <c r="D2703" s="93" t="inlineStr">
        <is>
          <t>카카오광고</t>
        </is>
      </c>
      <c r="E2703" s="93" t="inlineStr">
        <is>
          <t>토너패드</t>
        </is>
      </c>
      <c r="G2703" s="90" t="n"/>
      <c r="K2703" s="128">
        <f>(460878-18491)/1.1</f>
        <v/>
      </c>
    </row>
    <row r="2704" customFormat="1" s="93">
      <c r="B2704" s="127" t="n">
        <v>44159</v>
      </c>
      <c r="C2704" s="93">
        <f>TEXT(B2704,"aaa")</f>
        <v/>
      </c>
      <c r="D2704" s="93" t="inlineStr">
        <is>
          <t>카카오광고</t>
        </is>
      </c>
      <c r="E2704" s="93" t="inlineStr">
        <is>
          <t>토너</t>
        </is>
      </c>
      <c r="G2704" s="90" t="n"/>
      <c r="K2704" s="128">
        <f>18491/1.1</f>
        <v/>
      </c>
    </row>
    <row r="2705" hidden="1" customFormat="1" s="93">
      <c r="B2705" s="127" t="n">
        <v>44159</v>
      </c>
      <c r="C2705" s="93">
        <f>TEXT(B2705,"aaa")</f>
        <v/>
      </c>
      <c r="D2705" s="93" t="inlineStr">
        <is>
          <t>유튜브 디스커버리</t>
        </is>
      </c>
      <c r="E2705" s="93" t="inlineStr">
        <is>
          <t>토너</t>
        </is>
      </c>
      <c r="G2705" s="90" t="n"/>
      <c r="K2705" s="128" t="n">
        <v>1736247</v>
      </c>
    </row>
    <row r="2706" hidden="1" customFormat="1" s="93">
      <c r="B2706" s="127" t="n">
        <v>44159</v>
      </c>
      <c r="C2706" s="93">
        <f>TEXT(B2706,"aaa")</f>
        <v/>
      </c>
      <c r="D2706" s="93" t="inlineStr">
        <is>
          <t>네이버 쇼핑검색</t>
        </is>
      </c>
      <c r="G2706" s="90" t="n"/>
      <c r="K2706" s="128">
        <f>9548/1.1</f>
        <v/>
      </c>
    </row>
    <row r="2707" hidden="1" customFormat="1" s="93">
      <c r="B2707" s="127" t="n">
        <v>44159</v>
      </c>
      <c r="C2707" s="93">
        <f>TEXT(B2707,"aaa")</f>
        <v/>
      </c>
      <c r="D2707" s="93" t="inlineStr">
        <is>
          <t>네이버 GFA</t>
        </is>
      </c>
      <c r="E2707" s="93" t="inlineStr">
        <is>
          <t>토너</t>
        </is>
      </c>
      <c r="G2707" s="90" t="n"/>
      <c r="H2707" s="126" t="n"/>
      <c r="I2707" s="126" t="n"/>
      <c r="K2707" s="128">
        <f>365768/1.1</f>
        <v/>
      </c>
      <c r="L2707" s="145" t="n"/>
    </row>
    <row r="2708" hidden="1" customFormat="1" s="93">
      <c r="B2708" s="127" t="n">
        <v>44159</v>
      </c>
      <c r="C2708" s="93">
        <f>TEXT(B2708,"aaa")</f>
        <v/>
      </c>
      <c r="D2708" s="93" t="inlineStr">
        <is>
          <t>네이버 GFA</t>
        </is>
      </c>
      <c r="E2708" s="93" t="inlineStr">
        <is>
          <t>토너패드</t>
        </is>
      </c>
      <c r="G2708" s="90" t="n"/>
      <c r="K2708" s="128">
        <f>(43437+3354+2393599+97137)/1.1</f>
        <v/>
      </c>
    </row>
    <row r="2709" hidden="1" customFormat="1" s="93">
      <c r="B2709" s="127" t="n">
        <v>44160</v>
      </c>
      <c r="C2709" s="93">
        <f>TEXT(B2709,"aaa")</f>
        <v/>
      </c>
      <c r="D2709" s="93" t="inlineStr">
        <is>
          <t>페이스북/인스타그램</t>
        </is>
      </c>
      <c r="E2709" s="93" t="inlineStr">
        <is>
          <t>토너패드</t>
        </is>
      </c>
      <c r="G2709" s="90" t="n"/>
      <c r="K2709" s="128">
        <f>659658+197445</f>
        <v/>
      </c>
    </row>
    <row r="2710" hidden="1" customFormat="1" s="93">
      <c r="B2710" s="127" t="n">
        <v>44160</v>
      </c>
      <c r="C2710" s="93">
        <f>TEXT(B2710,"aaa")</f>
        <v/>
      </c>
      <c r="D2710" s="93" t="inlineStr">
        <is>
          <t>페이스북/인스타그램</t>
        </is>
      </c>
      <c r="E2710" s="93" t="inlineStr">
        <is>
          <t>토너</t>
        </is>
      </c>
      <c r="G2710" s="90" t="n"/>
      <c r="K2710" s="128" t="n">
        <v>583205</v>
      </c>
    </row>
    <row r="2711" hidden="1" customFormat="1" s="93">
      <c r="B2711" s="127" t="n">
        <v>44160</v>
      </c>
      <c r="C2711" s="93">
        <f>TEXT(B2711,"aaa")</f>
        <v/>
      </c>
      <c r="D2711" s="93" t="inlineStr">
        <is>
          <t>네이버 브랜드검색</t>
        </is>
      </c>
      <c r="E2711" s="93" t="inlineStr">
        <is>
          <t>토너</t>
        </is>
      </c>
      <c r="G2711" s="90" t="n"/>
      <c r="K2711" s="128" t="n">
        <v>50000</v>
      </c>
    </row>
    <row r="2712" customFormat="1" s="93">
      <c r="B2712" s="127" t="n">
        <v>44160</v>
      </c>
      <c r="C2712" s="93">
        <f>TEXT(B2712,"aaa")</f>
        <v/>
      </c>
      <c r="D2712" s="93" t="inlineStr">
        <is>
          <t>카카오광고</t>
        </is>
      </c>
      <c r="E2712" s="93" t="inlineStr">
        <is>
          <t>토너패드</t>
        </is>
      </c>
      <c r="G2712" s="90" t="n"/>
      <c r="K2712" s="128">
        <f>(329054-20438)/1.1</f>
        <v/>
      </c>
    </row>
    <row r="2713" customFormat="1" s="93">
      <c r="B2713" s="127" t="n">
        <v>44160</v>
      </c>
      <c r="C2713" s="93">
        <f>TEXT(B2713,"aaa")</f>
        <v/>
      </c>
      <c r="D2713" s="93" t="inlineStr">
        <is>
          <t>카카오광고</t>
        </is>
      </c>
      <c r="E2713" s="93" t="inlineStr">
        <is>
          <t>토너</t>
        </is>
      </c>
      <c r="G2713" s="90" t="n"/>
      <c r="K2713" s="128">
        <f>20438/1.1</f>
        <v/>
      </c>
    </row>
    <row r="2714" hidden="1" customFormat="1" s="93">
      <c r="B2714" s="127" t="n">
        <v>44160</v>
      </c>
      <c r="C2714" s="93">
        <f>TEXT(B2714,"aaa")</f>
        <v/>
      </c>
      <c r="D2714" s="93" t="inlineStr">
        <is>
          <t>유튜브 디스커버리</t>
        </is>
      </c>
      <c r="E2714" s="93" t="inlineStr">
        <is>
          <t>토너</t>
        </is>
      </c>
      <c r="G2714" s="90" t="n"/>
      <c r="K2714" s="128" t="n">
        <v>759646</v>
      </c>
    </row>
    <row r="2715" hidden="1" customFormat="1" s="93">
      <c r="B2715" s="127" t="n">
        <v>44160</v>
      </c>
      <c r="C2715" s="93">
        <f>TEXT(B2715,"aaa")</f>
        <v/>
      </c>
      <c r="D2715" s="93" t="inlineStr">
        <is>
          <t>네이버 쇼핑검색</t>
        </is>
      </c>
      <c r="G2715" s="90" t="n"/>
      <c r="K2715" s="128">
        <f>20515/1.1</f>
        <v/>
      </c>
    </row>
    <row r="2716" hidden="1" customFormat="1" s="93">
      <c r="B2716" s="127" t="n">
        <v>44160</v>
      </c>
      <c r="C2716" s="93">
        <f>TEXT(B2716,"aaa")</f>
        <v/>
      </c>
      <c r="D2716" s="93" t="inlineStr">
        <is>
          <t>네이버 GFA</t>
        </is>
      </c>
      <c r="E2716" s="93" t="inlineStr">
        <is>
          <t>토너</t>
        </is>
      </c>
      <c r="G2716" s="90" t="n"/>
      <c r="H2716" s="126" t="n"/>
      <c r="I2716" s="126" t="n"/>
      <c r="K2716" s="128" t="n">
        <v>861334.5454545454</v>
      </c>
      <c r="L2716" s="145" t="n"/>
    </row>
    <row r="2717" hidden="1" customFormat="1" s="93">
      <c r="B2717" s="127" t="n">
        <v>44160</v>
      </c>
      <c r="C2717" s="93">
        <f>TEXT(B2717,"aaa")</f>
        <v/>
      </c>
      <c r="D2717" s="93" t="inlineStr">
        <is>
          <t>네이버 GFA</t>
        </is>
      </c>
      <c r="E2717" s="93" t="inlineStr">
        <is>
          <t>토너패드</t>
        </is>
      </c>
      <c r="G2717" s="90" t="n"/>
      <c r="K2717" s="128" t="n">
        <v>1368027.272727273</v>
      </c>
    </row>
    <row r="2718" hidden="1" customFormat="1" s="93">
      <c r="B2718" s="127" t="n">
        <v>44161</v>
      </c>
      <c r="C2718" s="93">
        <f>TEXT(B2718,"aaa")</f>
        <v/>
      </c>
      <c r="D2718" s="93" t="inlineStr">
        <is>
          <t>페이스북/인스타그램</t>
        </is>
      </c>
      <c r="E2718" s="93" t="inlineStr">
        <is>
          <t>토너패드</t>
        </is>
      </c>
      <c r="G2718" s="90" t="n"/>
      <c r="K2718" s="128">
        <f>765893+199008</f>
        <v/>
      </c>
    </row>
    <row r="2719" hidden="1" customFormat="1" s="93">
      <c r="B2719" s="127" t="n">
        <v>44161</v>
      </c>
      <c r="C2719" s="93">
        <f>TEXT(B2719,"aaa")</f>
        <v/>
      </c>
      <c r="D2719" s="93" t="inlineStr">
        <is>
          <t>페이스북/인스타그램</t>
        </is>
      </c>
      <c r="E2719" s="93" t="inlineStr">
        <is>
          <t>토너</t>
        </is>
      </c>
      <c r="G2719" s="90" t="n"/>
      <c r="K2719" s="128" t="n">
        <v>534450</v>
      </c>
    </row>
    <row r="2720" hidden="1" customFormat="1" s="93">
      <c r="B2720" s="127" t="n">
        <v>44161</v>
      </c>
      <c r="C2720" s="93">
        <f>TEXT(B2720,"aaa")</f>
        <v/>
      </c>
      <c r="D2720" s="93" t="inlineStr">
        <is>
          <t>네이버 브랜드검색</t>
        </is>
      </c>
      <c r="E2720" s="93" t="inlineStr">
        <is>
          <t>토너</t>
        </is>
      </c>
      <c r="G2720" s="90" t="n"/>
      <c r="K2720" s="128" t="n">
        <v>50000</v>
      </c>
    </row>
    <row r="2721" customFormat="1" s="93">
      <c r="B2721" s="127" t="n">
        <v>44161</v>
      </c>
      <c r="C2721" s="93">
        <f>TEXT(B2721,"aaa")</f>
        <v/>
      </c>
      <c r="D2721" s="93" t="inlineStr">
        <is>
          <t>카카오광고</t>
        </is>
      </c>
      <c r="E2721" s="93" t="inlineStr">
        <is>
          <t>토너</t>
        </is>
      </c>
      <c r="G2721" s="90" t="n"/>
      <c r="K2721" s="128">
        <f>15565/1.1</f>
        <v/>
      </c>
    </row>
    <row r="2722" hidden="1" customFormat="1" s="93">
      <c r="B2722" s="127" t="n">
        <v>44161</v>
      </c>
      <c r="C2722" s="93">
        <f>TEXT(B2722,"aaa")</f>
        <v/>
      </c>
      <c r="D2722" s="93" t="inlineStr">
        <is>
          <t>유튜브 디스커버리</t>
        </is>
      </c>
      <c r="E2722" s="93" t="inlineStr">
        <is>
          <t>토너</t>
        </is>
      </c>
      <c r="G2722" s="90" t="n"/>
      <c r="K2722" s="128" t="n">
        <v>763963</v>
      </c>
    </row>
    <row r="2723" hidden="1" customFormat="1" s="93">
      <c r="B2723" s="127" t="n">
        <v>44161</v>
      </c>
      <c r="C2723" s="93">
        <f>TEXT(B2723,"aaa")</f>
        <v/>
      </c>
      <c r="D2723" s="93" t="inlineStr">
        <is>
          <t>네이버 쇼핑검색</t>
        </is>
      </c>
      <c r="G2723" s="90" t="n"/>
      <c r="K2723" s="128">
        <f>30657/1.1</f>
        <v/>
      </c>
    </row>
    <row r="2724" hidden="1" customFormat="1" s="93">
      <c r="B2724" s="127" t="n">
        <v>44161</v>
      </c>
      <c r="C2724" s="93">
        <f>TEXT(B2724,"aaa")</f>
        <v/>
      </c>
      <c r="D2724" s="93" t="inlineStr">
        <is>
          <t>네이버 GFA</t>
        </is>
      </c>
      <c r="E2724" s="93" t="inlineStr">
        <is>
          <t>토너</t>
        </is>
      </c>
      <c r="G2724" s="90" t="n"/>
      <c r="H2724" s="126" t="n"/>
      <c r="I2724" s="126" t="n"/>
      <c r="K2724" s="128">
        <f>461778/1.1</f>
        <v/>
      </c>
      <c r="L2724" s="145" t="n"/>
    </row>
    <row r="2725" hidden="1" customFormat="1" s="93">
      <c r="B2725" s="127" t="n">
        <v>44161</v>
      </c>
      <c r="C2725" s="93">
        <f>TEXT(B2725,"aaa")</f>
        <v/>
      </c>
      <c r="D2725" s="93" t="inlineStr">
        <is>
          <t>네이버 GFA</t>
        </is>
      </c>
      <c r="E2725" s="93" t="inlineStr">
        <is>
          <t>토너패드</t>
        </is>
      </c>
      <c r="G2725" s="90" t="n"/>
      <c r="K2725" s="128">
        <f>964859/1.1</f>
        <v/>
      </c>
    </row>
    <row r="2726" hidden="1" customFormat="1" s="93">
      <c r="B2726" s="127" t="n">
        <v>44162</v>
      </c>
      <c r="C2726" s="93">
        <f>TEXT(B2726,"aaa")</f>
        <v/>
      </c>
      <c r="D2726" s="93" t="inlineStr">
        <is>
          <t>페이스북/인스타그램</t>
        </is>
      </c>
      <c r="E2726" s="93" t="inlineStr">
        <is>
          <t>토너</t>
        </is>
      </c>
      <c r="G2726" s="90" t="n"/>
      <c r="K2726" s="128" t="n">
        <v>431446</v>
      </c>
    </row>
    <row r="2727" hidden="1" customFormat="1" s="93">
      <c r="B2727" s="127" t="n">
        <v>44163</v>
      </c>
      <c r="C2727" s="93">
        <f>TEXT(B2727,"aaa")</f>
        <v/>
      </c>
      <c r="D2727" s="93" t="inlineStr">
        <is>
          <t>페이스북/인스타그램</t>
        </is>
      </c>
      <c r="E2727" s="93" t="inlineStr">
        <is>
          <t>토너</t>
        </is>
      </c>
      <c r="G2727" s="90" t="n"/>
      <c r="K2727" s="128" t="n">
        <v>286457</v>
      </c>
    </row>
    <row r="2728" hidden="1" customFormat="1" s="93">
      <c r="B2728" s="127" t="n">
        <v>44164</v>
      </c>
      <c r="C2728" s="93">
        <f>TEXT(B2728,"aaa")</f>
        <v/>
      </c>
      <c r="D2728" s="93" t="inlineStr">
        <is>
          <t>페이스북/인스타그램</t>
        </is>
      </c>
      <c r="E2728" s="93" t="inlineStr">
        <is>
          <t>토너</t>
        </is>
      </c>
      <c r="G2728" s="90" t="n"/>
      <c r="K2728" s="128" t="n">
        <v>333834</v>
      </c>
    </row>
    <row r="2729" hidden="1" customFormat="1" s="93">
      <c r="B2729" s="127" t="n">
        <v>44162</v>
      </c>
      <c r="C2729" s="93">
        <f>TEXT(B2729,"aaa")</f>
        <v/>
      </c>
      <c r="D2729" s="93" t="inlineStr">
        <is>
          <t>페이스북/인스타그램</t>
        </is>
      </c>
      <c r="E2729" s="93" t="inlineStr">
        <is>
          <t>토너패드</t>
        </is>
      </c>
      <c r="G2729" s="90" t="n"/>
      <c r="K2729" s="128" t="n">
        <v>987151</v>
      </c>
    </row>
    <row r="2730" hidden="1" customFormat="1" s="93">
      <c r="B2730" s="127" t="n">
        <v>44163</v>
      </c>
      <c r="C2730" s="93">
        <f>TEXT(B2730,"aaa")</f>
        <v/>
      </c>
      <c r="D2730" s="93" t="inlineStr">
        <is>
          <t>페이스북/인스타그램</t>
        </is>
      </c>
      <c r="E2730" s="93" t="inlineStr">
        <is>
          <t>토너패드</t>
        </is>
      </c>
      <c r="G2730" s="90" t="n"/>
      <c r="K2730" s="128" t="n">
        <v>722230</v>
      </c>
    </row>
    <row r="2731" hidden="1" customFormat="1" s="93">
      <c r="B2731" s="127" t="n">
        <v>44164</v>
      </c>
      <c r="C2731" s="93">
        <f>TEXT(B2731,"aaa")</f>
        <v/>
      </c>
      <c r="D2731" s="93" t="inlineStr">
        <is>
          <t>페이스북/인스타그램</t>
        </is>
      </c>
      <c r="E2731" s="93" t="inlineStr">
        <is>
          <t>토너패드</t>
        </is>
      </c>
      <c r="G2731" s="90" t="n"/>
      <c r="K2731" s="128" t="n">
        <v>664134</v>
      </c>
    </row>
    <row r="2732" hidden="1" customFormat="1" s="93">
      <c r="B2732" s="127" t="n">
        <v>44162</v>
      </c>
      <c r="C2732" s="93">
        <f>TEXT(B2732,"aaa")</f>
        <v/>
      </c>
      <c r="D2732" s="93" t="inlineStr">
        <is>
          <t>네이버 브랜드검색</t>
        </is>
      </c>
      <c r="E2732" s="93" t="inlineStr">
        <is>
          <t>토너</t>
        </is>
      </c>
      <c r="G2732" s="90" t="n"/>
      <c r="K2732" s="128" t="n">
        <v>50000</v>
      </c>
    </row>
    <row r="2733" hidden="1" customFormat="1" s="93">
      <c r="B2733" s="127" t="n">
        <v>44163</v>
      </c>
      <c r="C2733" s="93">
        <f>TEXT(B2733,"aaa")</f>
        <v/>
      </c>
      <c r="D2733" s="93" t="inlineStr">
        <is>
          <t>네이버 브랜드검색</t>
        </is>
      </c>
      <c r="E2733" s="93" t="inlineStr">
        <is>
          <t>토너</t>
        </is>
      </c>
      <c r="G2733" s="90" t="n"/>
      <c r="K2733" s="128" t="n">
        <v>50000</v>
      </c>
    </row>
    <row r="2734" hidden="1" customFormat="1" s="93">
      <c r="B2734" s="127" t="n">
        <v>44164</v>
      </c>
      <c r="C2734" s="93">
        <f>TEXT(B2734,"aaa")</f>
        <v/>
      </c>
      <c r="D2734" s="93" t="inlineStr">
        <is>
          <t>네이버 브랜드검색</t>
        </is>
      </c>
      <c r="E2734" s="93" t="inlineStr">
        <is>
          <t>토너</t>
        </is>
      </c>
      <c r="G2734" s="90" t="n"/>
      <c r="K2734" s="128" t="n">
        <v>50000</v>
      </c>
    </row>
    <row r="2735" customFormat="1" s="93">
      <c r="B2735" s="127" t="n">
        <v>44162</v>
      </c>
      <c r="C2735" s="93">
        <f>TEXT(B2735,"aaa")</f>
        <v/>
      </c>
      <c r="D2735" s="93" t="inlineStr">
        <is>
          <t>카카오광고</t>
        </is>
      </c>
      <c r="E2735" s="93" t="inlineStr">
        <is>
          <t>토너</t>
        </is>
      </c>
      <c r="G2735" s="90" t="n"/>
      <c r="K2735" s="128" t="n">
        <v>15060</v>
      </c>
    </row>
    <row r="2736" customFormat="1" s="93">
      <c r="B2736" s="127" t="n">
        <v>44163</v>
      </c>
      <c r="C2736" s="93">
        <f>TEXT(B2736,"aaa")</f>
        <v/>
      </c>
      <c r="D2736" s="93" t="inlineStr">
        <is>
          <t>카카오광고</t>
        </is>
      </c>
      <c r="E2736" s="93" t="inlineStr">
        <is>
          <t>토너</t>
        </is>
      </c>
      <c r="G2736" s="90" t="n"/>
      <c r="K2736" s="128" t="n">
        <v>19710</v>
      </c>
    </row>
    <row r="2737" customFormat="1" s="93">
      <c r="B2737" s="127" t="n">
        <v>44164</v>
      </c>
      <c r="C2737" s="93">
        <f>TEXT(B2737,"aaa")</f>
        <v/>
      </c>
      <c r="D2737" s="93" t="inlineStr">
        <is>
          <t>카카오광고</t>
        </is>
      </c>
      <c r="E2737" s="93" t="inlineStr">
        <is>
          <t>토너</t>
        </is>
      </c>
      <c r="G2737" s="90" t="n"/>
      <c r="K2737" s="128" t="n">
        <v>18560</v>
      </c>
    </row>
    <row r="2738" hidden="1" customFormat="1" s="93">
      <c r="B2738" s="127" t="n">
        <v>44162</v>
      </c>
      <c r="C2738" s="93">
        <f>TEXT(B2738,"aaa")</f>
        <v/>
      </c>
      <c r="D2738" s="93" t="inlineStr">
        <is>
          <t>유튜브 디스커버리</t>
        </is>
      </c>
      <c r="E2738" s="93" t="inlineStr">
        <is>
          <t>토너</t>
        </is>
      </c>
      <c r="G2738" s="90" t="n"/>
      <c r="K2738" s="128" t="n">
        <v>399039</v>
      </c>
    </row>
    <row r="2739" hidden="1" customFormat="1" s="93">
      <c r="B2739" s="127" t="n">
        <v>44163</v>
      </c>
      <c r="C2739" s="93">
        <f>TEXT(B2739,"aaa")</f>
        <v/>
      </c>
      <c r="D2739" s="93" t="inlineStr">
        <is>
          <t>유튜브 디스커버리</t>
        </is>
      </c>
      <c r="E2739" s="93" t="inlineStr">
        <is>
          <t>토너</t>
        </is>
      </c>
      <c r="G2739" s="90" t="n"/>
      <c r="K2739" s="128" t="n">
        <v>8726</v>
      </c>
    </row>
    <row r="2740" hidden="1" customFormat="1" s="93">
      <c r="B2740" s="127" t="n">
        <v>44164</v>
      </c>
      <c r="C2740" s="93">
        <f>TEXT(B2740,"aaa")</f>
        <v/>
      </c>
      <c r="D2740" s="93" t="inlineStr">
        <is>
          <t>유튜브 디스커버리</t>
        </is>
      </c>
      <c r="E2740" s="93" t="inlineStr">
        <is>
          <t>토너</t>
        </is>
      </c>
      <c r="G2740" s="90" t="n"/>
      <c r="K2740" s="128" t="n">
        <v>1581294</v>
      </c>
    </row>
    <row r="2741" hidden="1" customFormat="1" s="93">
      <c r="B2741" s="127" t="n">
        <v>44162</v>
      </c>
      <c r="C2741" s="93">
        <f>TEXT(B2741,"aaa")</f>
        <v/>
      </c>
      <c r="D2741" s="93" t="inlineStr">
        <is>
          <t>네이버 쇼핑검색</t>
        </is>
      </c>
      <c r="G2741" s="90" t="n"/>
      <c r="H2741" s="145" t="n"/>
      <c r="I2741" s="145" t="n"/>
      <c r="K2741" s="128" t="n">
        <v>15940</v>
      </c>
    </row>
    <row r="2742" hidden="1" customFormat="1" s="93">
      <c r="B2742" s="127" t="n">
        <v>44163</v>
      </c>
      <c r="C2742" s="93">
        <f>TEXT(B2742,"aaa")</f>
        <v/>
      </c>
      <c r="D2742" s="93" t="inlineStr">
        <is>
          <t>네이버 쇼핑검색</t>
        </is>
      </c>
      <c r="G2742" s="90" t="n"/>
      <c r="H2742" s="145" t="n"/>
      <c r="I2742" s="145" t="n"/>
      <c r="K2742" s="128" t="n">
        <v>14410</v>
      </c>
    </row>
    <row r="2743" hidden="1" customFormat="1" s="93">
      <c r="B2743" s="127" t="n">
        <v>44164</v>
      </c>
      <c r="C2743" s="93">
        <f>TEXT(B2743,"aaa")</f>
        <v/>
      </c>
      <c r="D2743" s="93" t="inlineStr">
        <is>
          <t>네이버 쇼핑검색</t>
        </is>
      </c>
      <c r="G2743" s="90" t="n"/>
      <c r="H2743" s="145" t="n"/>
      <c r="I2743" s="145" t="n"/>
      <c r="K2743" s="128" t="n">
        <v>64169.99999999999</v>
      </c>
    </row>
    <row r="2744" hidden="1" customFormat="1" s="93">
      <c r="B2744" s="127" t="n">
        <v>44162</v>
      </c>
      <c r="C2744" s="93">
        <f>TEXT(B2744,"aaa")</f>
        <v/>
      </c>
      <c r="D2744" s="93" t="inlineStr">
        <is>
          <t>네이버 GFA</t>
        </is>
      </c>
      <c r="E2744" s="93" t="inlineStr">
        <is>
          <t>토너</t>
        </is>
      </c>
      <c r="G2744" s="90" t="n"/>
      <c r="H2744" s="126" t="n"/>
      <c r="I2744" s="126" t="n"/>
      <c r="K2744" s="128" t="n">
        <v>298774.5454545454</v>
      </c>
      <c r="L2744" s="145" t="n"/>
    </row>
    <row r="2745" hidden="1" customFormat="1" s="93">
      <c r="B2745" s="127" t="n">
        <v>44163</v>
      </c>
      <c r="C2745" s="93">
        <f>TEXT(B2745,"aaa")</f>
        <v/>
      </c>
      <c r="D2745" s="93" t="inlineStr">
        <is>
          <t>네이버 GFA</t>
        </is>
      </c>
      <c r="E2745" s="93" t="inlineStr">
        <is>
          <t>토너</t>
        </is>
      </c>
      <c r="G2745" s="90" t="n"/>
      <c r="H2745" s="126" t="n"/>
      <c r="I2745" s="126" t="n"/>
      <c r="K2745" s="128" t="n">
        <v>262276.3636363636</v>
      </c>
      <c r="L2745" s="145" t="n"/>
    </row>
    <row r="2746" hidden="1" customFormat="1" s="93">
      <c r="B2746" s="127" t="n">
        <v>44164</v>
      </c>
      <c r="C2746" s="93">
        <f>TEXT(B2746,"aaa")</f>
        <v/>
      </c>
      <c r="D2746" s="93" t="inlineStr">
        <is>
          <t>네이버 GFA</t>
        </is>
      </c>
      <c r="E2746" s="93" t="inlineStr">
        <is>
          <t>토너</t>
        </is>
      </c>
      <c r="G2746" s="90" t="n"/>
      <c r="H2746" s="126" t="n"/>
      <c r="I2746" s="126" t="n"/>
      <c r="K2746" s="128" t="n">
        <v>176421.8181818182</v>
      </c>
      <c r="L2746" s="145" t="n"/>
    </row>
    <row r="2747" hidden="1" customFormat="1" s="93">
      <c r="B2747" s="127" t="n">
        <v>44162</v>
      </c>
      <c r="C2747" s="93">
        <f>TEXT(B2747,"aaa")</f>
        <v/>
      </c>
      <c r="D2747" s="93" t="inlineStr">
        <is>
          <t>네이버 GFA</t>
        </is>
      </c>
      <c r="E2747" s="93" t="inlineStr">
        <is>
          <t>토너패드</t>
        </is>
      </c>
      <c r="G2747" s="90" t="n"/>
      <c r="K2747" s="128" t="n">
        <v>820149.9999999999</v>
      </c>
    </row>
    <row r="2748" hidden="1" customFormat="1" s="93">
      <c r="B2748" s="127" t="n">
        <v>44163</v>
      </c>
      <c r="C2748" s="93">
        <f>TEXT(B2748,"aaa")</f>
        <v/>
      </c>
      <c r="D2748" s="93" t="inlineStr">
        <is>
          <t>네이버 GFA</t>
        </is>
      </c>
      <c r="E2748" s="93" t="inlineStr">
        <is>
          <t>토너패드</t>
        </is>
      </c>
      <c r="G2748" s="90" t="n"/>
      <c r="K2748" s="128" t="n">
        <v>554280</v>
      </c>
    </row>
    <row r="2749" hidden="1" customFormat="1" s="93">
      <c r="B2749" s="127" t="n">
        <v>44164</v>
      </c>
      <c r="C2749" s="93">
        <f>TEXT(B2749,"aaa")</f>
        <v/>
      </c>
      <c r="D2749" s="93" t="inlineStr">
        <is>
          <t>네이버 GFA</t>
        </is>
      </c>
      <c r="E2749" s="93" t="inlineStr">
        <is>
          <t>토너패드</t>
        </is>
      </c>
      <c r="G2749" s="90" t="n"/>
      <c r="K2749" s="128" t="n">
        <v>837673.6363636364</v>
      </c>
    </row>
    <row r="2750" hidden="1" customFormat="1" s="93">
      <c r="B2750" s="127" t="n">
        <v>44165</v>
      </c>
      <c r="C2750" s="93">
        <f>TEXT(B2750,"aaa")</f>
        <v/>
      </c>
      <c r="D2750" s="93" t="inlineStr">
        <is>
          <t>페이스북/인스타그램</t>
        </is>
      </c>
      <c r="E2750" s="93" t="inlineStr">
        <is>
          <t>토너패드</t>
        </is>
      </c>
      <c r="G2750" s="90" t="n"/>
      <c r="K2750" s="128">
        <f>222869+630461</f>
        <v/>
      </c>
    </row>
    <row r="2751" hidden="1" customFormat="1" s="93">
      <c r="B2751" s="127" t="n">
        <v>44165</v>
      </c>
      <c r="C2751" s="93">
        <f>TEXT(B2751,"aaa")</f>
        <v/>
      </c>
      <c r="D2751" s="93" t="inlineStr">
        <is>
          <t>페이스북/인스타그램</t>
        </is>
      </c>
      <c r="E2751" s="93" t="inlineStr">
        <is>
          <t>토너</t>
        </is>
      </c>
      <c r="G2751" s="90" t="n"/>
      <c r="K2751" s="128" t="n">
        <v>350797</v>
      </c>
    </row>
    <row r="2752" hidden="1" customFormat="1" s="93">
      <c r="B2752" s="127" t="n">
        <v>44165</v>
      </c>
      <c r="C2752" s="93">
        <f>TEXT(B2752,"aaa")</f>
        <v/>
      </c>
      <c r="D2752" s="93" t="inlineStr">
        <is>
          <t>페이스북/인스타그램</t>
        </is>
      </c>
      <c r="E2752" s="93" t="inlineStr">
        <is>
          <t>인터뷰모집</t>
        </is>
      </c>
      <c r="G2752" s="90" t="n"/>
      <c r="K2752" s="128">
        <f>39895+7669</f>
        <v/>
      </c>
    </row>
    <row r="2753" hidden="1" customFormat="1" s="93">
      <c r="B2753" s="127" t="n">
        <v>44165</v>
      </c>
      <c r="C2753" s="93">
        <f>TEXT(B2753,"aaa")</f>
        <v/>
      </c>
      <c r="D2753" s="93" t="inlineStr">
        <is>
          <t>네이버 브랜드검색</t>
        </is>
      </c>
      <c r="E2753" s="93" t="inlineStr">
        <is>
          <t>토너</t>
        </is>
      </c>
      <c r="G2753" s="90" t="n"/>
      <c r="K2753" s="128" t="n">
        <v>50000</v>
      </c>
    </row>
    <row r="2754" customFormat="1" s="93">
      <c r="B2754" s="127" t="n">
        <v>44165</v>
      </c>
      <c r="C2754" s="93">
        <f>TEXT(B2754,"aaa")</f>
        <v/>
      </c>
      <c r="D2754" s="93" t="inlineStr">
        <is>
          <t>카카오광고</t>
        </is>
      </c>
      <c r="E2754" s="93" t="inlineStr">
        <is>
          <t>토너</t>
        </is>
      </c>
      <c r="G2754" s="90" t="n"/>
      <c r="K2754" s="128">
        <f>21835/1.1</f>
        <v/>
      </c>
    </row>
    <row r="2755" hidden="1" customFormat="1" s="93">
      <c r="B2755" s="127" t="n">
        <v>44165</v>
      </c>
      <c r="C2755" s="93">
        <f>TEXT(B2755,"aaa")</f>
        <v/>
      </c>
      <c r="D2755" s="93" t="inlineStr">
        <is>
          <t>유튜브 디스커버리</t>
        </is>
      </c>
      <c r="E2755" s="93" t="inlineStr">
        <is>
          <t>토너</t>
        </is>
      </c>
      <c r="G2755" s="90" t="n"/>
      <c r="K2755" s="128" t="n">
        <v>1094393</v>
      </c>
    </row>
    <row r="2756" hidden="1" customFormat="1" s="93">
      <c r="B2756" s="127" t="n">
        <v>44165</v>
      </c>
      <c r="C2756" s="93">
        <f>TEXT(B2756,"aaa")</f>
        <v/>
      </c>
      <c r="D2756" s="93" t="inlineStr">
        <is>
          <t>네이버 쇼핑검색</t>
        </is>
      </c>
      <c r="G2756" s="90" t="n"/>
      <c r="K2756" s="128">
        <f>83743/1.1</f>
        <v/>
      </c>
    </row>
    <row r="2757" hidden="1" customFormat="1" s="93">
      <c r="B2757" s="127" t="n">
        <v>44165</v>
      </c>
      <c r="C2757" s="93">
        <f>TEXT(B2757,"aaa")</f>
        <v/>
      </c>
      <c r="D2757" s="93" t="inlineStr">
        <is>
          <t>네이버 GFA</t>
        </is>
      </c>
      <c r="E2757" s="93" t="inlineStr">
        <is>
          <t>토너</t>
        </is>
      </c>
      <c r="G2757" s="90" t="n"/>
      <c r="H2757" s="126" t="n"/>
      <c r="I2757" s="126" t="n"/>
      <c r="K2757" s="128">
        <f>547862/1.1</f>
        <v/>
      </c>
      <c r="L2757" s="145" t="n"/>
    </row>
    <row r="2758" hidden="1" customFormat="1" s="93">
      <c r="B2758" s="127" t="n">
        <v>44165</v>
      </c>
      <c r="C2758" s="93">
        <f>TEXT(B2758,"aaa")</f>
        <v/>
      </c>
      <c r="D2758" s="93" t="inlineStr">
        <is>
          <t>네이버 GFA</t>
        </is>
      </c>
      <c r="E2758" s="93" t="inlineStr">
        <is>
          <t>토너패드</t>
        </is>
      </c>
      <c r="G2758" s="90" t="n"/>
      <c r="K2758" s="128">
        <f>1690752/1.1</f>
        <v/>
      </c>
    </row>
    <row r="2759" hidden="1" customFormat="1" s="93">
      <c r="B2759" s="127" t="n">
        <v>44166</v>
      </c>
      <c r="C2759" s="93">
        <f>TEXT(B2759,"aaa")</f>
        <v/>
      </c>
      <c r="D2759" s="93" t="inlineStr">
        <is>
          <t>페이스북/인스타그램</t>
        </is>
      </c>
      <c r="E2759" s="93" t="inlineStr">
        <is>
          <t>토너패드</t>
        </is>
      </c>
      <c r="G2759" s="90" t="n"/>
      <c r="K2759" s="128">
        <f>145472+797640</f>
        <v/>
      </c>
    </row>
    <row r="2760" hidden="1" customFormat="1" s="93">
      <c r="B2760" s="127" t="n">
        <v>44166</v>
      </c>
      <c r="C2760" s="93">
        <f>TEXT(B2760,"aaa")</f>
        <v/>
      </c>
      <c r="D2760" s="93" t="inlineStr">
        <is>
          <t>페이스북/인스타그램</t>
        </is>
      </c>
      <c r="E2760" s="93" t="inlineStr">
        <is>
          <t>토너</t>
        </is>
      </c>
      <c r="G2760" s="90" t="n"/>
      <c r="K2760" s="128">
        <f>149625+291370</f>
        <v/>
      </c>
    </row>
    <row r="2761" hidden="1" customFormat="1" s="93">
      <c r="B2761" s="127" t="n">
        <v>44166</v>
      </c>
      <c r="C2761" s="93">
        <f>TEXT(B2761,"aaa")</f>
        <v/>
      </c>
      <c r="D2761" s="93" t="inlineStr">
        <is>
          <t>페이스북/인스타그램</t>
        </is>
      </c>
      <c r="E2761" s="93" t="inlineStr">
        <is>
          <t>인터뷰모집</t>
        </is>
      </c>
      <c r="G2761" s="90" t="n"/>
      <c r="K2761" s="128" t="n">
        <v>127726</v>
      </c>
    </row>
    <row r="2762" hidden="1" customFormat="1" s="93">
      <c r="B2762" s="127" t="n">
        <v>44166</v>
      </c>
      <c r="C2762" s="93">
        <f>TEXT(B2762,"aaa")</f>
        <v/>
      </c>
      <c r="D2762" s="93" t="inlineStr">
        <is>
          <t>네이버 브랜드검색</t>
        </is>
      </c>
      <c r="E2762" s="93" t="inlineStr">
        <is>
          <t>토너</t>
        </is>
      </c>
      <c r="G2762" s="90" t="n"/>
      <c r="K2762" s="128" t="n">
        <v>50000</v>
      </c>
    </row>
    <row r="2763" customFormat="1" s="93">
      <c r="B2763" s="127" t="n">
        <v>44166</v>
      </c>
      <c r="C2763" s="93">
        <f>TEXT(B2763,"aaa")</f>
        <v/>
      </c>
      <c r="D2763" s="93" t="inlineStr">
        <is>
          <t>카카오광고</t>
        </is>
      </c>
      <c r="E2763" s="93" t="inlineStr">
        <is>
          <t>토너</t>
        </is>
      </c>
      <c r="G2763" s="90" t="n"/>
      <c r="K2763" s="128">
        <f>21351/1.1</f>
        <v/>
      </c>
    </row>
    <row r="2764" hidden="1" customFormat="1" s="93">
      <c r="B2764" s="127" t="n">
        <v>44166</v>
      </c>
      <c r="C2764" s="93">
        <f>TEXT(B2764,"aaa")</f>
        <v/>
      </c>
      <c r="D2764" s="93" t="inlineStr">
        <is>
          <t>유튜브 디스커버리</t>
        </is>
      </c>
      <c r="E2764" s="93" t="inlineStr">
        <is>
          <t>토너</t>
        </is>
      </c>
      <c r="G2764" s="90" t="n"/>
      <c r="K2764" s="128" t="n">
        <v>1029733</v>
      </c>
    </row>
    <row r="2765" hidden="1" customFormat="1" s="93">
      <c r="B2765" s="127" t="n">
        <v>44166</v>
      </c>
      <c r="C2765" s="93">
        <f>TEXT(B2765,"aaa")</f>
        <v/>
      </c>
      <c r="D2765" s="93" t="inlineStr">
        <is>
          <t>네이버 쇼핑검색</t>
        </is>
      </c>
      <c r="G2765" s="90" t="n"/>
      <c r="K2765" s="128">
        <f>52184/1.1</f>
        <v/>
      </c>
    </row>
    <row r="2766" hidden="1" customFormat="1" s="93">
      <c r="B2766" s="127" t="n">
        <v>44166</v>
      </c>
      <c r="C2766" s="93">
        <f>TEXT(B2766,"aaa")</f>
        <v/>
      </c>
      <c r="D2766" s="93" t="inlineStr">
        <is>
          <t>네이버 GFA</t>
        </is>
      </c>
      <c r="E2766" s="93" t="inlineStr">
        <is>
          <t>토너</t>
        </is>
      </c>
      <c r="G2766" s="90" t="n"/>
      <c r="H2766" s="126" t="n"/>
      <c r="I2766" s="126" t="n"/>
      <c r="K2766" s="128">
        <f>241082/1.1</f>
        <v/>
      </c>
      <c r="L2766" s="145" t="n"/>
    </row>
    <row r="2767" hidden="1" customFormat="1" s="93">
      <c r="B2767" s="127" t="n">
        <v>44166</v>
      </c>
      <c r="C2767" s="93">
        <f>TEXT(B2767,"aaa")</f>
        <v/>
      </c>
      <c r="D2767" s="93" t="inlineStr">
        <is>
          <t>네이버 GFA</t>
        </is>
      </c>
      <c r="E2767" s="93" t="inlineStr">
        <is>
          <t>토너패드</t>
        </is>
      </c>
      <c r="G2767" s="90" t="n"/>
      <c r="K2767" s="128">
        <f>1189209/1.1</f>
        <v/>
      </c>
    </row>
    <row r="2768" hidden="1" customFormat="1" s="93">
      <c r="B2768" s="127" t="n">
        <v>44167</v>
      </c>
      <c r="C2768" s="93">
        <f>TEXT(B2768,"aaa")</f>
        <v/>
      </c>
      <c r="D2768" s="93" t="inlineStr">
        <is>
          <t>페이스북/인스타그램</t>
        </is>
      </c>
      <c r="E2768" s="93" t="inlineStr">
        <is>
          <t>토너패드</t>
        </is>
      </c>
      <c r="G2768" s="90" t="n"/>
      <c r="K2768" s="128">
        <f>150087+998109</f>
        <v/>
      </c>
    </row>
    <row r="2769" hidden="1" customFormat="1" s="93">
      <c r="B2769" s="127" t="n">
        <v>44167</v>
      </c>
      <c r="C2769" s="93">
        <f>TEXT(B2769,"aaa")</f>
        <v/>
      </c>
      <c r="D2769" s="93" t="inlineStr">
        <is>
          <t>페이스북/인스타그램</t>
        </is>
      </c>
      <c r="E2769" s="93" t="inlineStr">
        <is>
          <t>토너</t>
        </is>
      </c>
      <c r="G2769" s="90" t="n"/>
      <c r="K2769" s="128">
        <f>331560+2030</f>
        <v/>
      </c>
    </row>
    <row r="2770" hidden="1" customFormat="1" s="93">
      <c r="B2770" s="127" t="n">
        <v>44167</v>
      </c>
      <c r="C2770" s="93">
        <f>TEXT(B2770,"aaa")</f>
        <v/>
      </c>
      <c r="D2770" s="93" t="inlineStr">
        <is>
          <t>페이스북/인스타그램</t>
        </is>
      </c>
      <c r="E2770" s="93" t="inlineStr">
        <is>
          <t>랄라블라</t>
        </is>
      </c>
      <c r="G2770" s="90" t="n"/>
      <c r="K2770" s="128" t="n">
        <v>33664</v>
      </c>
    </row>
    <row r="2771" hidden="1" customFormat="1" s="93">
      <c r="B2771" s="127" t="n">
        <v>44167</v>
      </c>
      <c r="C2771" s="93">
        <f>TEXT(B2771,"aaa")</f>
        <v/>
      </c>
      <c r="D2771" s="93" t="inlineStr">
        <is>
          <t>페이스북/인스타그램</t>
        </is>
      </c>
      <c r="E2771" s="93" t="inlineStr">
        <is>
          <t>인터뷰모집</t>
        </is>
      </c>
      <c r="G2771" s="90" t="n"/>
      <c r="K2771" s="128" t="n">
        <v>2311</v>
      </c>
    </row>
    <row r="2772" hidden="1" customFormat="1" s="93">
      <c r="B2772" s="127" t="n">
        <v>44167</v>
      </c>
      <c r="C2772" s="93">
        <f>TEXT(B2772,"aaa")</f>
        <v/>
      </c>
      <c r="D2772" s="93" t="inlineStr">
        <is>
          <t>네이버 브랜드검색</t>
        </is>
      </c>
      <c r="E2772" s="93" t="inlineStr">
        <is>
          <t>토너</t>
        </is>
      </c>
      <c r="G2772" s="90" t="n"/>
      <c r="K2772" s="128" t="n">
        <v>50000</v>
      </c>
    </row>
    <row r="2773" customFormat="1" s="93">
      <c r="B2773" s="127" t="n">
        <v>44167</v>
      </c>
      <c r="C2773" s="93">
        <f>TEXT(B2773,"aaa")</f>
        <v/>
      </c>
      <c r="D2773" s="93" t="inlineStr">
        <is>
          <t>카카오광고</t>
        </is>
      </c>
      <c r="E2773" s="93" t="inlineStr">
        <is>
          <t>토너</t>
        </is>
      </c>
      <c r="G2773" s="90" t="n"/>
      <c r="K2773" s="128">
        <f>23430/1.1</f>
        <v/>
      </c>
    </row>
    <row r="2774" hidden="1" customFormat="1" s="93">
      <c r="B2774" s="127" t="n">
        <v>44167</v>
      </c>
      <c r="C2774" s="93">
        <f>TEXT(B2774,"aaa")</f>
        <v/>
      </c>
      <c r="D2774" s="93" t="inlineStr">
        <is>
          <t>유튜브 디스커버리</t>
        </is>
      </c>
      <c r="E2774" s="93" t="inlineStr">
        <is>
          <t>토너</t>
        </is>
      </c>
      <c r="G2774" s="90" t="n"/>
      <c r="K2774" s="128" t="n">
        <v>934582</v>
      </c>
    </row>
    <row r="2775" hidden="1" customFormat="1" s="93">
      <c r="B2775" s="127" t="n">
        <v>44167</v>
      </c>
      <c r="C2775" s="93">
        <f>TEXT(B2775,"aaa")</f>
        <v/>
      </c>
      <c r="D2775" s="93" t="inlineStr">
        <is>
          <t>네이버 쇼핑검색</t>
        </is>
      </c>
      <c r="G2775" s="90" t="n"/>
      <c r="K2775" s="128">
        <f>59224/1.1</f>
        <v/>
      </c>
    </row>
    <row r="2776" hidden="1" customFormat="1" s="93">
      <c r="B2776" s="127" t="n">
        <v>44167</v>
      </c>
      <c r="C2776" s="93">
        <f>TEXT(B2776,"aaa")</f>
        <v/>
      </c>
      <c r="D2776" s="93" t="inlineStr">
        <is>
          <t>네이버 GFA</t>
        </is>
      </c>
      <c r="E2776" s="93" t="inlineStr">
        <is>
          <t>토너</t>
        </is>
      </c>
      <c r="G2776" s="90" t="n"/>
      <c r="H2776" s="126" t="n"/>
      <c r="I2776" s="126" t="n"/>
      <c r="K2776" s="128">
        <f>156496/1.1</f>
        <v/>
      </c>
      <c r="L2776" s="145" t="n"/>
    </row>
    <row r="2777" hidden="1" customFormat="1" s="93">
      <c r="B2777" s="127" t="n">
        <v>44167</v>
      </c>
      <c r="C2777" s="93">
        <f>TEXT(B2777,"aaa")</f>
        <v/>
      </c>
      <c r="D2777" s="93" t="inlineStr">
        <is>
          <t>네이버 GFA</t>
        </is>
      </c>
      <c r="E2777" s="93" t="inlineStr">
        <is>
          <t>토너패드</t>
        </is>
      </c>
      <c r="G2777" s="90" t="n"/>
      <c r="K2777" s="128">
        <f>1517800/1.1</f>
        <v/>
      </c>
    </row>
    <row r="2778" hidden="1" customFormat="1" s="93">
      <c r="B2778" s="127" t="n">
        <v>44168</v>
      </c>
      <c r="C2778" s="93">
        <f>TEXT(B2778,"aaa")</f>
        <v/>
      </c>
      <c r="D2778" s="93" t="inlineStr">
        <is>
          <t>페이스북/인스타그램</t>
        </is>
      </c>
      <c r="E2778" s="93" t="inlineStr">
        <is>
          <t>토너패드</t>
        </is>
      </c>
      <c r="G2778" s="90" t="n"/>
      <c r="K2778" s="128">
        <f>1154317+148065</f>
        <v/>
      </c>
    </row>
    <row r="2779" hidden="1" customFormat="1" s="93">
      <c r="B2779" s="127" t="n">
        <v>44168</v>
      </c>
      <c r="C2779" s="93">
        <f>TEXT(B2779,"aaa")</f>
        <v/>
      </c>
      <c r="D2779" s="93" t="inlineStr">
        <is>
          <t>페이스북/인스타그램</t>
        </is>
      </c>
      <c r="E2779" s="93" t="inlineStr">
        <is>
          <t>토너</t>
        </is>
      </c>
      <c r="G2779" s="90" t="n"/>
      <c r="K2779" s="128" t="n">
        <v>431376</v>
      </c>
    </row>
    <row r="2780" hidden="1" customFormat="1" s="93">
      <c r="B2780" s="127" t="n">
        <v>44168</v>
      </c>
      <c r="C2780" s="93">
        <f>TEXT(B2780,"aaa")</f>
        <v/>
      </c>
      <c r="D2780" s="93" t="inlineStr">
        <is>
          <t>페이스북/인스타그램</t>
        </is>
      </c>
      <c r="E2780" s="93" t="inlineStr">
        <is>
          <t>랄라블라</t>
        </is>
      </c>
      <c r="G2780" s="90" t="n"/>
      <c r="K2780" s="128" t="n">
        <v>34551</v>
      </c>
    </row>
    <row r="2781" hidden="1" customFormat="1" s="93">
      <c r="B2781" s="127" t="n">
        <v>44168</v>
      </c>
      <c r="C2781" s="93">
        <f>TEXT(B2781,"aaa")</f>
        <v/>
      </c>
      <c r="D2781" s="93" t="inlineStr">
        <is>
          <t>네이버 브랜드검색</t>
        </is>
      </c>
      <c r="E2781" s="93" t="inlineStr">
        <is>
          <t>토너</t>
        </is>
      </c>
      <c r="G2781" s="90" t="n"/>
      <c r="K2781" s="128" t="n">
        <v>50000</v>
      </c>
    </row>
    <row r="2782" customFormat="1" s="93">
      <c r="B2782" s="127" t="n">
        <v>44168</v>
      </c>
      <c r="C2782" s="93">
        <f>TEXT(B2782,"aaa")</f>
        <v/>
      </c>
      <c r="D2782" s="93" t="inlineStr">
        <is>
          <t>카카오광고</t>
        </is>
      </c>
      <c r="E2782" s="93" t="inlineStr">
        <is>
          <t>토너</t>
        </is>
      </c>
      <c r="G2782" s="90" t="n"/>
      <c r="K2782" s="128">
        <f>20812/1.1</f>
        <v/>
      </c>
    </row>
    <row r="2783" hidden="1" customFormat="1" s="93">
      <c r="B2783" s="127" t="n">
        <v>44168</v>
      </c>
      <c r="C2783" s="93">
        <f>TEXT(B2783,"aaa")</f>
        <v/>
      </c>
      <c r="D2783" s="93" t="inlineStr">
        <is>
          <t>유튜브 디스커버리</t>
        </is>
      </c>
      <c r="E2783" s="93" t="inlineStr">
        <is>
          <t>토너</t>
        </is>
      </c>
      <c r="G2783" s="90" t="n"/>
      <c r="K2783" s="128" t="n">
        <v>889380</v>
      </c>
    </row>
    <row r="2784" hidden="1" customFormat="1" s="93">
      <c r="B2784" s="127" t="n">
        <v>44168</v>
      </c>
      <c r="C2784" s="93">
        <f>TEXT(B2784,"aaa")</f>
        <v/>
      </c>
      <c r="D2784" s="93" t="inlineStr">
        <is>
          <t>네이버 쇼핑검색</t>
        </is>
      </c>
      <c r="G2784" s="90" t="n"/>
      <c r="K2784" s="128">
        <f>63668/1.1</f>
        <v/>
      </c>
    </row>
    <row r="2785" hidden="1" customFormat="1" s="93">
      <c r="B2785" s="127" t="n">
        <v>44168</v>
      </c>
      <c r="C2785" s="93">
        <f>TEXT(B2785,"aaa")</f>
        <v/>
      </c>
      <c r="D2785" s="93" t="inlineStr">
        <is>
          <t>네이버 GFA</t>
        </is>
      </c>
      <c r="E2785" s="93" t="inlineStr">
        <is>
          <t>토너</t>
        </is>
      </c>
      <c r="G2785" s="90" t="n"/>
      <c r="H2785" s="126" t="n"/>
      <c r="I2785" s="126" t="n"/>
      <c r="K2785" s="128">
        <f>123810/1.1</f>
        <v/>
      </c>
      <c r="L2785" s="145" t="n"/>
    </row>
    <row r="2786" hidden="1" customFormat="1" s="93">
      <c r="B2786" s="127" t="n">
        <v>44168</v>
      </c>
      <c r="C2786" s="93">
        <f>TEXT(B2786,"aaa")</f>
        <v/>
      </c>
      <c r="D2786" s="93" t="inlineStr">
        <is>
          <t>네이버 GFA</t>
        </is>
      </c>
      <c r="E2786" s="93" t="inlineStr">
        <is>
          <t>토너패드</t>
        </is>
      </c>
      <c r="G2786" s="90" t="n"/>
      <c r="K2786" s="128">
        <f>1848242/1.1</f>
        <v/>
      </c>
    </row>
    <row r="2787" hidden="1" customFormat="1" s="93">
      <c r="B2787" s="127" t="n">
        <v>44169</v>
      </c>
      <c r="C2787" s="93">
        <f>TEXT(B2787,"aaa")</f>
        <v/>
      </c>
      <c r="D2787" s="93" t="inlineStr">
        <is>
          <t>페이스북/인스타그램</t>
        </is>
      </c>
      <c r="E2787" s="93" t="inlineStr">
        <is>
          <t>토너패드</t>
        </is>
      </c>
      <c r="G2787" s="90" t="n"/>
      <c r="K2787" s="128" t="n">
        <v>1170195</v>
      </c>
    </row>
    <row r="2788" hidden="1" customFormat="1" s="93">
      <c r="B2788" s="127" t="n">
        <v>44170</v>
      </c>
      <c r="C2788" s="93">
        <f>TEXT(B2788,"aaa")</f>
        <v/>
      </c>
      <c r="D2788" s="93" t="inlineStr">
        <is>
          <t>페이스북/인스타그램</t>
        </is>
      </c>
      <c r="E2788" s="93" t="inlineStr">
        <is>
          <t>토너패드</t>
        </is>
      </c>
      <c r="G2788" s="90" t="n"/>
      <c r="K2788" s="128" t="n">
        <v>727778</v>
      </c>
    </row>
    <row r="2789" hidden="1" customFormat="1" s="93">
      <c r="B2789" s="127" t="n">
        <v>44171</v>
      </c>
      <c r="C2789" s="93">
        <f>TEXT(B2789,"aaa")</f>
        <v/>
      </c>
      <c r="D2789" s="93" t="inlineStr">
        <is>
          <t>페이스북/인스타그램</t>
        </is>
      </c>
      <c r="E2789" s="93" t="inlineStr">
        <is>
          <t>토너패드</t>
        </is>
      </c>
      <c r="G2789" s="90" t="n"/>
      <c r="K2789" s="128" t="n">
        <v>1059336</v>
      </c>
    </row>
    <row r="2790" hidden="1" customFormat="1" s="93">
      <c r="B2790" s="127" t="n">
        <v>44169</v>
      </c>
      <c r="C2790" s="93">
        <f>TEXT(B2790,"aaa")</f>
        <v/>
      </c>
      <c r="D2790" s="93" t="inlineStr">
        <is>
          <t>페이스북/인스타그램</t>
        </is>
      </c>
      <c r="E2790" s="93" t="inlineStr">
        <is>
          <t>토너</t>
        </is>
      </c>
      <c r="G2790" s="90" t="n"/>
      <c r="K2790" s="128" t="n">
        <v>415294</v>
      </c>
    </row>
    <row r="2791" hidden="1" customFormat="1" s="93">
      <c r="B2791" s="127" t="n">
        <v>44170</v>
      </c>
      <c r="C2791" s="93">
        <f>TEXT(B2791,"aaa")</f>
        <v/>
      </c>
      <c r="D2791" s="93" t="inlineStr">
        <is>
          <t>페이스북/인스타그램</t>
        </is>
      </c>
      <c r="E2791" s="93" t="inlineStr">
        <is>
          <t>토너</t>
        </is>
      </c>
      <c r="G2791" s="90" t="n"/>
      <c r="K2791" s="128" t="n">
        <v>289894</v>
      </c>
    </row>
    <row r="2792" hidden="1" customFormat="1" s="93">
      <c r="B2792" s="127" t="n">
        <v>44171</v>
      </c>
      <c r="C2792" s="93">
        <f>TEXT(B2792,"aaa")</f>
        <v/>
      </c>
      <c r="D2792" s="93" t="inlineStr">
        <is>
          <t>페이스북/인스타그램</t>
        </is>
      </c>
      <c r="E2792" s="93" t="inlineStr">
        <is>
          <t>토너</t>
        </is>
      </c>
      <c r="G2792" s="90" t="n"/>
      <c r="K2792" s="128" t="n">
        <v>451685</v>
      </c>
    </row>
    <row r="2793" hidden="1" customFormat="1" s="93">
      <c r="B2793" s="127" t="n">
        <v>44169</v>
      </c>
      <c r="C2793" s="93">
        <f>TEXT(B2793,"aaa")</f>
        <v/>
      </c>
      <c r="D2793" s="93" t="inlineStr">
        <is>
          <t>페이스북/인스타그램</t>
        </is>
      </c>
      <c r="E2793" s="93" t="inlineStr">
        <is>
          <t>랄라블라</t>
        </is>
      </c>
      <c r="G2793" s="90" t="n"/>
      <c r="K2793" s="128" t="n">
        <v>26235</v>
      </c>
    </row>
    <row r="2794" hidden="1" customFormat="1" s="93">
      <c r="B2794" s="127" t="n">
        <v>44170</v>
      </c>
      <c r="C2794" s="93">
        <f>TEXT(B2794,"aaa")</f>
        <v/>
      </c>
      <c r="D2794" s="93" t="inlineStr">
        <is>
          <t>페이스북/인스타그램</t>
        </is>
      </c>
      <c r="E2794" s="93" t="inlineStr">
        <is>
          <t>랄라블라</t>
        </is>
      </c>
      <c r="G2794" s="90" t="n"/>
      <c r="K2794" s="128" t="n">
        <v>14539</v>
      </c>
    </row>
    <row r="2795" hidden="1" customFormat="1" s="93">
      <c r="B2795" s="127" t="n">
        <v>44171</v>
      </c>
      <c r="C2795" s="93">
        <f>TEXT(B2795,"aaa")</f>
        <v/>
      </c>
      <c r="D2795" s="93" t="inlineStr">
        <is>
          <t>페이스북/인스타그램</t>
        </is>
      </c>
      <c r="E2795" s="93" t="inlineStr">
        <is>
          <t>랄라블라</t>
        </is>
      </c>
      <c r="G2795" s="90" t="n"/>
      <c r="K2795" s="128" t="n">
        <v>20426</v>
      </c>
    </row>
    <row r="2796" hidden="1" customFormat="1" s="93">
      <c r="B2796" s="127" t="n">
        <v>44169</v>
      </c>
      <c r="C2796" s="93">
        <f>TEXT(B2796,"aaa")</f>
        <v/>
      </c>
      <c r="D2796" s="93" t="inlineStr">
        <is>
          <t>네이버 브랜드검색</t>
        </is>
      </c>
      <c r="E2796" s="93" t="inlineStr">
        <is>
          <t>토너</t>
        </is>
      </c>
      <c r="G2796" s="90" t="n"/>
      <c r="K2796" s="128" t="n">
        <v>50000</v>
      </c>
    </row>
    <row r="2797" hidden="1" customFormat="1" s="93">
      <c r="B2797" s="127" t="n">
        <v>44170</v>
      </c>
      <c r="C2797" s="93">
        <f>TEXT(B2797,"aaa")</f>
        <v/>
      </c>
      <c r="D2797" s="93" t="inlineStr">
        <is>
          <t>네이버 브랜드검색</t>
        </is>
      </c>
      <c r="E2797" s="93" t="inlineStr">
        <is>
          <t>토너</t>
        </is>
      </c>
      <c r="G2797" s="90" t="n"/>
      <c r="K2797" s="128" t="n">
        <v>50000</v>
      </c>
    </row>
    <row r="2798" hidden="1" customFormat="1" s="93">
      <c r="B2798" s="127" t="n">
        <v>44171</v>
      </c>
      <c r="C2798" s="93">
        <f>TEXT(B2798,"aaa")</f>
        <v/>
      </c>
      <c r="D2798" s="93" t="inlineStr">
        <is>
          <t>네이버 브랜드검색</t>
        </is>
      </c>
      <c r="E2798" s="93" t="inlineStr">
        <is>
          <t>토너</t>
        </is>
      </c>
      <c r="G2798" s="90" t="n"/>
      <c r="K2798" s="128" t="n">
        <v>50000</v>
      </c>
    </row>
    <row r="2799" customFormat="1" s="93">
      <c r="B2799" s="127" t="n">
        <v>44169</v>
      </c>
      <c r="C2799" s="93">
        <f>TEXT(B2799,"aaa")</f>
        <v/>
      </c>
      <c r="D2799" s="93" t="inlineStr">
        <is>
          <t>카카오광고</t>
        </is>
      </c>
      <c r="E2799" s="93" t="inlineStr">
        <is>
          <t>토너</t>
        </is>
      </c>
      <c r="G2799" s="90" t="n"/>
      <c r="H2799" s="145" t="n"/>
      <c r="I2799" s="145" t="n"/>
      <c r="K2799" s="128" t="n">
        <v>19240</v>
      </c>
    </row>
    <row r="2800" customFormat="1" s="93">
      <c r="B2800" s="127" t="n">
        <v>44170</v>
      </c>
      <c r="C2800" s="93">
        <f>TEXT(B2800,"aaa")</f>
        <v/>
      </c>
      <c r="D2800" s="93" t="inlineStr">
        <is>
          <t>카카오광고</t>
        </is>
      </c>
      <c r="E2800" s="93" t="inlineStr">
        <is>
          <t>토너</t>
        </is>
      </c>
      <c r="G2800" s="90" t="n"/>
      <c r="H2800" s="145" t="n"/>
      <c r="I2800" s="145" t="n"/>
      <c r="K2800" s="128" t="n">
        <v>18450</v>
      </c>
    </row>
    <row r="2801" customFormat="1" s="93">
      <c r="B2801" s="127" t="n">
        <v>44171</v>
      </c>
      <c r="C2801" s="93">
        <f>TEXT(B2801,"aaa")</f>
        <v/>
      </c>
      <c r="D2801" s="93" t="inlineStr">
        <is>
          <t>카카오광고</t>
        </is>
      </c>
      <c r="E2801" s="93" t="inlineStr">
        <is>
          <t>토너</t>
        </is>
      </c>
      <c r="G2801" s="90" t="n"/>
      <c r="H2801" s="145" t="n"/>
      <c r="I2801" s="145" t="n"/>
      <c r="K2801" s="128" t="n">
        <v>20100</v>
      </c>
    </row>
    <row r="2802" hidden="1" customFormat="1" s="93">
      <c r="B2802" s="127" t="n">
        <v>44169</v>
      </c>
      <c r="C2802" s="93">
        <f>TEXT(B2802,"aaa")</f>
        <v/>
      </c>
      <c r="D2802" s="93" t="inlineStr">
        <is>
          <t>유튜브 디스커버리</t>
        </is>
      </c>
      <c r="E2802" s="93" t="inlineStr">
        <is>
          <t>토너</t>
        </is>
      </c>
      <c r="G2802" s="90" t="n"/>
      <c r="K2802" s="128" t="n">
        <v>405589</v>
      </c>
    </row>
    <row r="2803" hidden="1" customFormat="1" s="93">
      <c r="B2803" s="127" t="n">
        <v>44170</v>
      </c>
      <c r="C2803" s="93">
        <f>TEXT(B2803,"aaa")</f>
        <v/>
      </c>
      <c r="D2803" s="93" t="inlineStr">
        <is>
          <t>유튜브 디스커버리</t>
        </is>
      </c>
      <c r="E2803" s="93" t="inlineStr">
        <is>
          <t>토너</t>
        </is>
      </c>
      <c r="G2803" s="90" t="n"/>
      <c r="K2803" s="128" t="n">
        <v>50220</v>
      </c>
    </row>
    <row r="2804" hidden="1" customFormat="1" s="93">
      <c r="B2804" s="127" t="n">
        <v>44171</v>
      </c>
      <c r="C2804" s="93">
        <f>TEXT(B2804,"aaa")</f>
        <v/>
      </c>
      <c r="D2804" s="93" t="inlineStr">
        <is>
          <t>유튜브 디스커버리</t>
        </is>
      </c>
      <c r="E2804" s="93" t="inlineStr">
        <is>
          <t>토너</t>
        </is>
      </c>
      <c r="G2804" s="90" t="n"/>
      <c r="K2804" s="128" t="n">
        <v>915343</v>
      </c>
    </row>
    <row r="2805" hidden="1" customFormat="1" s="93">
      <c r="B2805" s="127" t="n">
        <v>44169</v>
      </c>
      <c r="C2805" s="93">
        <f>TEXT(B2805,"aaa")</f>
        <v/>
      </c>
      <c r="D2805" s="93" t="inlineStr">
        <is>
          <t>네이버 쇼핑검색</t>
        </is>
      </c>
      <c r="G2805" s="90" t="n"/>
      <c r="H2805" s="145" t="n"/>
      <c r="I2805" s="145" t="n"/>
      <c r="K2805" s="128" t="n">
        <v>55519.99999999999</v>
      </c>
    </row>
    <row r="2806" hidden="1" customFormat="1" s="93">
      <c r="B2806" s="127" t="n">
        <v>44170</v>
      </c>
      <c r="C2806" s="93">
        <f>TEXT(B2806,"aaa")</f>
        <v/>
      </c>
      <c r="D2806" s="93" t="inlineStr">
        <is>
          <t>네이버 쇼핑검색</t>
        </is>
      </c>
      <c r="G2806" s="90" t="n"/>
      <c r="H2806" s="145" t="n"/>
      <c r="I2806" s="145" t="n"/>
      <c r="K2806" s="128" t="n">
        <v>45859.99999999999</v>
      </c>
    </row>
    <row r="2807" hidden="1" customFormat="1" s="93">
      <c r="B2807" s="127" t="n">
        <v>44171</v>
      </c>
      <c r="C2807" s="93">
        <f>TEXT(B2807,"aaa")</f>
        <v/>
      </c>
      <c r="D2807" s="93" t="inlineStr">
        <is>
          <t>네이버 쇼핑검색</t>
        </is>
      </c>
      <c r="G2807" s="90" t="n"/>
      <c r="H2807" s="145" t="n"/>
      <c r="I2807" s="145" t="n"/>
      <c r="K2807" s="128" t="n">
        <v>54209.99999999999</v>
      </c>
    </row>
    <row r="2808" hidden="1" customFormat="1" s="93">
      <c r="B2808" s="127" t="n">
        <v>44169</v>
      </c>
      <c r="C2808" s="93">
        <f>TEXT(B2808,"aaa")</f>
        <v/>
      </c>
      <c r="D2808" s="93" t="inlineStr">
        <is>
          <t>네이버 GFA</t>
        </is>
      </c>
      <c r="E2808" s="93" t="inlineStr">
        <is>
          <t>토너</t>
        </is>
      </c>
      <c r="G2808" s="90" t="n"/>
      <c r="H2808" s="126" t="n"/>
      <c r="I2808" s="126" t="n"/>
      <c r="K2808" s="128" t="n">
        <v>103876.3636363636</v>
      </c>
      <c r="L2808" s="145" t="n"/>
    </row>
    <row r="2809" hidden="1" customFormat="1" s="93">
      <c r="B2809" s="127" t="n">
        <v>44170</v>
      </c>
      <c r="C2809" s="93">
        <f>TEXT(B2809,"aaa")</f>
        <v/>
      </c>
      <c r="D2809" s="93" t="inlineStr">
        <is>
          <t>네이버 GFA</t>
        </is>
      </c>
      <c r="E2809" s="93" t="inlineStr">
        <is>
          <t>토너</t>
        </is>
      </c>
      <c r="G2809" s="90" t="n"/>
      <c r="H2809" s="126" t="n"/>
      <c r="I2809" s="126" t="n"/>
      <c r="K2809" s="128" t="n">
        <v>51640.90909090909</v>
      </c>
      <c r="L2809" s="145" t="n"/>
    </row>
    <row r="2810" hidden="1" customFormat="1" s="93">
      <c r="B2810" s="127" t="n">
        <v>44171</v>
      </c>
      <c r="C2810" s="93">
        <f>TEXT(B2810,"aaa")</f>
        <v/>
      </c>
      <c r="D2810" s="93" t="inlineStr">
        <is>
          <t>네이버 GFA</t>
        </is>
      </c>
      <c r="E2810" s="93" t="inlineStr">
        <is>
          <t>토너</t>
        </is>
      </c>
      <c r="G2810" s="90" t="n"/>
      <c r="H2810" s="126" t="n"/>
      <c r="I2810" s="126" t="n"/>
      <c r="K2810" s="128" t="n">
        <v>86579.09090909091</v>
      </c>
      <c r="L2810" s="145" t="n"/>
    </row>
    <row r="2811" hidden="1" customFormat="1" s="93">
      <c r="B2811" s="127" t="n">
        <v>44169</v>
      </c>
      <c r="C2811" s="93">
        <f>TEXT(B2811,"aaa")</f>
        <v/>
      </c>
      <c r="D2811" s="93" t="inlineStr">
        <is>
          <t>네이버 GFA</t>
        </is>
      </c>
      <c r="E2811" s="93" t="inlineStr">
        <is>
          <t>토너패드</t>
        </is>
      </c>
      <c r="G2811" s="90" t="n"/>
      <c r="K2811" s="128" t="n">
        <v>992682.7272727272</v>
      </c>
    </row>
    <row r="2812" hidden="1" customFormat="1" s="93">
      <c r="B2812" s="127" t="n">
        <v>44170</v>
      </c>
      <c r="C2812" s="93">
        <f>TEXT(B2812,"aaa")</f>
        <v/>
      </c>
      <c r="D2812" s="93" t="inlineStr">
        <is>
          <t>네이버 GFA</t>
        </is>
      </c>
      <c r="E2812" s="93" t="inlineStr">
        <is>
          <t>토너패드</t>
        </is>
      </c>
      <c r="G2812" s="90" t="n"/>
      <c r="K2812" s="128" t="n">
        <v>1009000</v>
      </c>
    </row>
    <row r="2813" hidden="1" customFormat="1" s="93">
      <c r="B2813" s="127" t="n">
        <v>44171</v>
      </c>
      <c r="C2813" s="93">
        <f>TEXT(B2813,"aaa")</f>
        <v/>
      </c>
      <c r="D2813" s="93" t="inlineStr">
        <is>
          <t>네이버 GFA</t>
        </is>
      </c>
      <c r="E2813" s="93" t="inlineStr">
        <is>
          <t>토너패드</t>
        </is>
      </c>
      <c r="G2813" s="90" t="n"/>
      <c r="K2813" s="128" t="n">
        <v>1401953.636363636</v>
      </c>
    </row>
    <row r="2814" hidden="1" customFormat="1" s="93">
      <c r="B2814" s="127" t="n">
        <v>44172</v>
      </c>
      <c r="C2814" s="93">
        <f>TEXT(B2814,"aaa")</f>
        <v/>
      </c>
      <c r="D2814" s="93" t="inlineStr">
        <is>
          <t>페이스북/인스타그램</t>
        </is>
      </c>
      <c r="E2814" s="93" t="inlineStr">
        <is>
          <t>토너패드</t>
        </is>
      </c>
      <c r="G2814" s="90" t="n"/>
      <c r="K2814" s="128">
        <f>887918+55496+1129881</f>
        <v/>
      </c>
    </row>
    <row r="2815" hidden="1" customFormat="1" s="93">
      <c r="B2815" s="127" t="n">
        <v>44172</v>
      </c>
      <c r="C2815" s="93">
        <f>TEXT(B2815,"aaa")</f>
        <v/>
      </c>
      <c r="D2815" s="93" t="inlineStr">
        <is>
          <t>페이스북/인스타그램</t>
        </is>
      </c>
      <c r="E2815" s="93" t="inlineStr">
        <is>
          <t>토너</t>
        </is>
      </c>
      <c r="G2815" s="90" t="n"/>
      <c r="K2815" s="128" t="n">
        <v>594494</v>
      </c>
    </row>
    <row r="2816" hidden="1" customFormat="1" s="93">
      <c r="B2816" s="127" t="n">
        <v>44172</v>
      </c>
      <c r="C2816" s="93">
        <f>TEXT(B2816,"aaa")</f>
        <v/>
      </c>
      <c r="D2816" s="93" t="inlineStr">
        <is>
          <t>페이스북/인스타그램</t>
        </is>
      </c>
      <c r="E2816" s="93" t="inlineStr">
        <is>
          <t>랄라블라</t>
        </is>
      </c>
      <c r="G2816" s="90" t="n"/>
      <c r="K2816" s="128" t="n">
        <v>27255</v>
      </c>
    </row>
    <row r="2817" hidden="1" customFormat="1" s="93">
      <c r="B2817" s="127" t="n">
        <v>44172</v>
      </c>
      <c r="C2817" s="93">
        <f>TEXT(B2817,"aaa")</f>
        <v/>
      </c>
      <c r="D2817" s="93" t="inlineStr">
        <is>
          <t>네이버 브랜드검색</t>
        </is>
      </c>
      <c r="E2817" s="93" t="inlineStr">
        <is>
          <t>토너</t>
        </is>
      </c>
      <c r="G2817" s="90" t="n"/>
      <c r="K2817" s="128" t="n">
        <v>50000</v>
      </c>
    </row>
    <row r="2818" customFormat="1" s="93">
      <c r="B2818" s="127" t="n">
        <v>44172</v>
      </c>
      <c r="C2818" s="93">
        <f>TEXT(B2818,"aaa")</f>
        <v/>
      </c>
      <c r="D2818" s="93" t="inlineStr">
        <is>
          <t>카카오광고</t>
        </is>
      </c>
      <c r="E2818" s="93" t="inlineStr">
        <is>
          <t>토너</t>
        </is>
      </c>
      <c r="G2818" s="90" t="n"/>
      <c r="K2818" s="128">
        <f>21593/1.1</f>
        <v/>
      </c>
    </row>
    <row r="2819" customFormat="1" s="93">
      <c r="B2819" s="127" t="n">
        <v>44172</v>
      </c>
      <c r="C2819" s="93">
        <f>TEXT(B2819,"aaa")</f>
        <v/>
      </c>
      <c r="D2819" s="93" t="inlineStr">
        <is>
          <t>카카오광고</t>
        </is>
      </c>
      <c r="E2819" s="93" t="inlineStr">
        <is>
          <t>고양이모래품평단</t>
        </is>
      </c>
      <c r="G2819" s="90" t="n"/>
      <c r="K2819" s="128">
        <f>432547.5/1.1</f>
        <v/>
      </c>
    </row>
    <row r="2820" hidden="1" customFormat="1" s="93">
      <c r="B2820" s="127" t="n">
        <v>44172</v>
      </c>
      <c r="C2820" s="93">
        <f>TEXT(B2820,"aaa")</f>
        <v/>
      </c>
      <c r="D2820" s="93" t="inlineStr">
        <is>
          <t>유튜브 디스커버리</t>
        </is>
      </c>
      <c r="E2820" s="93" t="inlineStr">
        <is>
          <t>토너</t>
        </is>
      </c>
      <c r="G2820" s="90" t="n"/>
      <c r="K2820" s="128" t="n">
        <v>789084</v>
      </c>
    </row>
    <row r="2821" hidden="1" customFormat="1" s="93">
      <c r="B2821" s="127" t="n">
        <v>44172</v>
      </c>
      <c r="C2821" s="93">
        <f>TEXT(B2821,"aaa")</f>
        <v/>
      </c>
      <c r="D2821" s="93" t="inlineStr">
        <is>
          <t>네이버 쇼핑검색</t>
        </is>
      </c>
      <c r="G2821" s="90" t="n"/>
      <c r="K2821" s="128">
        <f>78078/1.1</f>
        <v/>
      </c>
    </row>
    <row r="2822" hidden="1" customFormat="1" s="93">
      <c r="B2822" s="127" t="n">
        <v>44172</v>
      </c>
      <c r="C2822" s="93">
        <f>TEXT(B2822,"aaa")</f>
        <v/>
      </c>
      <c r="D2822" s="93" t="inlineStr">
        <is>
          <t>네이버 GFA</t>
        </is>
      </c>
      <c r="E2822" s="93" t="inlineStr">
        <is>
          <t>토너</t>
        </is>
      </c>
      <c r="G2822" s="90" t="n"/>
      <c r="H2822" s="126" t="n"/>
      <c r="I2822" s="126" t="n"/>
      <c r="K2822" s="128" t="n">
        <v>88787.27272727272</v>
      </c>
      <c r="L2822" s="145" t="n"/>
    </row>
    <row r="2823" hidden="1" customFormat="1" s="93">
      <c r="B2823" s="127" t="n">
        <v>44172</v>
      </c>
      <c r="C2823" s="93">
        <f>TEXT(B2823,"aaa")</f>
        <v/>
      </c>
      <c r="D2823" s="93" t="inlineStr">
        <is>
          <t>네이버 GFA</t>
        </is>
      </c>
      <c r="E2823" s="93" t="inlineStr">
        <is>
          <t>토너패드</t>
        </is>
      </c>
      <c r="G2823" s="90" t="n"/>
      <c r="H2823" s="126" t="n"/>
      <c r="I2823" s="126" t="n"/>
      <c r="K2823" s="128" t="n">
        <v>1362062.727272727</v>
      </c>
    </row>
    <row r="2824" hidden="1" customFormat="1" s="93">
      <c r="B2824" s="127" t="n">
        <v>44173</v>
      </c>
      <c r="C2824" s="93">
        <f>TEXT(B2824,"aaa")</f>
        <v/>
      </c>
      <c r="D2824" s="93" t="inlineStr">
        <is>
          <t>페이스북/인스타그램</t>
        </is>
      </c>
      <c r="E2824" s="93" t="inlineStr">
        <is>
          <t>토너패드</t>
        </is>
      </c>
      <c r="G2824" s="90" t="n"/>
      <c r="K2824" s="128">
        <f>2004648-29973-699182+118163</f>
        <v/>
      </c>
    </row>
    <row r="2825" hidden="1" customFormat="1" s="93">
      <c r="B2825" s="127" t="n">
        <v>44173</v>
      </c>
      <c r="C2825" s="93">
        <f>TEXT(B2825,"aaa")</f>
        <v/>
      </c>
      <c r="D2825" s="93" t="inlineStr">
        <is>
          <t>페이스북/인스타그램</t>
        </is>
      </c>
      <c r="E2825" s="93" t="inlineStr">
        <is>
          <t>토너</t>
        </is>
      </c>
      <c r="G2825" s="90" t="n"/>
      <c r="K2825" s="128">
        <f>699182+20399</f>
        <v/>
      </c>
    </row>
    <row r="2826" hidden="1" customFormat="1" s="93">
      <c r="B2826" s="127" t="n">
        <v>44173</v>
      </c>
      <c r="C2826" s="93">
        <f>TEXT(B2826,"aaa")</f>
        <v/>
      </c>
      <c r="D2826" s="93" t="inlineStr">
        <is>
          <t>페이스북/인스타그램</t>
        </is>
      </c>
      <c r="E2826" s="93" t="inlineStr">
        <is>
          <t>랄라블라</t>
        </is>
      </c>
      <c r="G2826" s="90" t="n"/>
      <c r="K2826" s="128" t="n">
        <v>29973</v>
      </c>
    </row>
    <row r="2827" hidden="1" customFormat="1" s="93">
      <c r="B2827" s="127" t="n">
        <v>44173</v>
      </c>
      <c r="C2827" s="93">
        <f>TEXT(B2827,"aaa")</f>
        <v/>
      </c>
      <c r="D2827" s="93" t="inlineStr">
        <is>
          <t>네이버 브랜드검색</t>
        </is>
      </c>
      <c r="E2827" s="93" t="inlineStr">
        <is>
          <t>토너</t>
        </is>
      </c>
      <c r="G2827" s="90" t="n"/>
      <c r="K2827" s="128" t="n">
        <v>50000</v>
      </c>
    </row>
    <row r="2828" customFormat="1" s="93">
      <c r="B2828" s="127" t="n">
        <v>44173</v>
      </c>
      <c r="C2828" s="93">
        <f>TEXT(B2828,"aaa")</f>
        <v/>
      </c>
      <c r="D2828" s="93" t="inlineStr">
        <is>
          <t>카카오광고</t>
        </is>
      </c>
      <c r="E2828" s="93" t="inlineStr">
        <is>
          <t>토너</t>
        </is>
      </c>
      <c r="G2828" s="90" t="n"/>
      <c r="K2828" s="128">
        <f>21505/1.1</f>
        <v/>
      </c>
    </row>
    <row r="2829" customFormat="1" s="93">
      <c r="B2829" s="127" t="n">
        <v>44173</v>
      </c>
      <c r="C2829" s="93">
        <f>TEXT(B2829,"aaa")</f>
        <v/>
      </c>
      <c r="D2829" s="93" t="inlineStr">
        <is>
          <t>카카오광고</t>
        </is>
      </c>
      <c r="E2829" s="93" t="inlineStr">
        <is>
          <t>고양이모래품평단</t>
        </is>
      </c>
      <c r="G2829" s="90" t="n"/>
      <c r="K2829" s="128">
        <f>940.5/1.1</f>
        <v/>
      </c>
    </row>
    <row r="2830" hidden="1" customFormat="1" s="93">
      <c r="B2830" s="127" t="n">
        <v>44173</v>
      </c>
      <c r="C2830" s="93">
        <f>TEXT(B2830,"aaa")</f>
        <v/>
      </c>
      <c r="D2830" s="93" t="inlineStr">
        <is>
          <t>유튜브 디스커버리</t>
        </is>
      </c>
      <c r="E2830" s="93" t="inlineStr">
        <is>
          <t>토너</t>
        </is>
      </c>
      <c r="G2830" s="90" t="n"/>
      <c r="K2830" s="128" t="n">
        <v>770309</v>
      </c>
    </row>
    <row r="2831" hidden="1" customFormat="1" s="93">
      <c r="B2831" s="127" t="n">
        <v>44173</v>
      </c>
      <c r="C2831" s="93">
        <f>TEXT(B2831,"aaa")</f>
        <v/>
      </c>
      <c r="D2831" s="93" t="inlineStr">
        <is>
          <t>네이버 쇼핑검색</t>
        </is>
      </c>
      <c r="G2831" s="90" t="n"/>
      <c r="K2831" s="128">
        <f>59455/1.1</f>
        <v/>
      </c>
    </row>
    <row r="2832" hidden="1" customFormat="1" s="93">
      <c r="B2832" s="127" t="n">
        <v>44173</v>
      </c>
      <c r="C2832" s="93">
        <f>TEXT(B2832,"aaa")</f>
        <v/>
      </c>
      <c r="D2832" s="93" t="inlineStr">
        <is>
          <t>네이버 GFA</t>
        </is>
      </c>
      <c r="E2832" s="93" t="inlineStr">
        <is>
          <t>토너</t>
        </is>
      </c>
      <c r="G2832" s="90" t="n"/>
      <c r="H2832" s="126" t="n"/>
      <c r="I2832" s="126" t="n"/>
      <c r="K2832" s="128">
        <f>95847/1.1</f>
        <v/>
      </c>
      <c r="L2832" s="145" t="n"/>
    </row>
    <row r="2833" hidden="1" customFormat="1" s="93">
      <c r="B2833" s="127" t="n">
        <v>44173</v>
      </c>
      <c r="C2833" s="93">
        <f>TEXT(B2833,"aaa")</f>
        <v/>
      </c>
      <c r="D2833" s="93" t="inlineStr">
        <is>
          <t>네이버 GFA</t>
        </is>
      </c>
      <c r="E2833" s="93" t="inlineStr">
        <is>
          <t>토너패드</t>
        </is>
      </c>
      <c r="G2833" s="90" t="n"/>
      <c r="H2833" s="126" t="n"/>
      <c r="I2833" s="126" t="n"/>
      <c r="K2833" s="128">
        <f>1359966/1.1</f>
        <v/>
      </c>
    </row>
    <row r="2834" hidden="1" customFormat="1" s="93">
      <c r="B2834" s="127" t="n">
        <v>44174</v>
      </c>
      <c r="C2834" s="93">
        <f>TEXT(B2834,"aaa")</f>
        <v/>
      </c>
      <c r="D2834" s="93" t="inlineStr">
        <is>
          <t>페이스북/인스타그램</t>
        </is>
      </c>
      <c r="E2834" s="93" t="inlineStr">
        <is>
          <t>토너패드</t>
        </is>
      </c>
      <c r="G2834" s="90" t="n"/>
      <c r="K2834" s="128">
        <f>47486+883689+8334</f>
        <v/>
      </c>
    </row>
    <row r="2835" hidden="1" customFormat="1" s="93">
      <c r="B2835" s="127" t="n">
        <v>44174</v>
      </c>
      <c r="C2835" s="93">
        <f>TEXT(B2835,"aaa")</f>
        <v/>
      </c>
      <c r="D2835" s="93" t="inlineStr">
        <is>
          <t>페이스북/인스타그램</t>
        </is>
      </c>
      <c r="E2835" s="93" t="inlineStr">
        <is>
          <t>토너</t>
        </is>
      </c>
      <c r="G2835" s="90" t="n"/>
      <c r="K2835" s="128">
        <f>155926+920596</f>
        <v/>
      </c>
    </row>
    <row r="2836" hidden="1" customFormat="1" s="93">
      <c r="B2836" s="127" t="n">
        <v>44174</v>
      </c>
      <c r="C2836" s="93">
        <f>TEXT(B2836,"aaa")</f>
        <v/>
      </c>
      <c r="D2836" s="93" t="inlineStr">
        <is>
          <t>페이스북/인스타그램</t>
        </is>
      </c>
      <c r="E2836" s="93" t="inlineStr">
        <is>
          <t>랄라블라</t>
        </is>
      </c>
      <c r="G2836" s="90" t="n"/>
      <c r="K2836" s="128" t="n">
        <v>28707</v>
      </c>
    </row>
    <row r="2837" hidden="1" customFormat="1" s="93">
      <c r="B2837" s="127" t="n">
        <v>44174</v>
      </c>
      <c r="C2837" s="93">
        <f>TEXT(B2837,"aaa")</f>
        <v/>
      </c>
      <c r="D2837" s="93" t="inlineStr">
        <is>
          <t>네이버 브랜드검색</t>
        </is>
      </c>
      <c r="E2837" s="93" t="inlineStr">
        <is>
          <t>토너</t>
        </is>
      </c>
      <c r="G2837" s="90" t="n"/>
      <c r="K2837" s="128" t="n">
        <v>50000</v>
      </c>
    </row>
    <row r="2838" customFormat="1" s="93">
      <c r="B2838" s="127" t="n">
        <v>44174</v>
      </c>
      <c r="C2838" s="93">
        <f>TEXT(B2838,"aaa")</f>
        <v/>
      </c>
      <c r="D2838" s="93" t="inlineStr">
        <is>
          <t>카카오광고</t>
        </is>
      </c>
      <c r="E2838" s="93" t="inlineStr">
        <is>
          <t>토너</t>
        </is>
      </c>
      <c r="G2838" s="90" t="n"/>
      <c r="K2838" s="128">
        <f>21681/1.1</f>
        <v/>
      </c>
    </row>
    <row r="2839" customFormat="1" s="93">
      <c r="B2839" s="127" t="n">
        <v>44174</v>
      </c>
      <c r="C2839" s="93">
        <f>TEXT(B2839,"aaa")</f>
        <v/>
      </c>
      <c r="D2839" s="93" t="inlineStr">
        <is>
          <t>카카오광고</t>
        </is>
      </c>
      <c r="E2839" s="93" t="inlineStr">
        <is>
          <t>고양이모래</t>
        </is>
      </c>
      <c r="G2839" s="90" t="n"/>
      <c r="K2839" s="128">
        <f>434494.5/1.1</f>
        <v/>
      </c>
    </row>
    <row r="2840" hidden="1" customFormat="1" s="93">
      <c r="B2840" s="127" t="n">
        <v>44174</v>
      </c>
      <c r="C2840" s="93">
        <f>TEXT(B2840,"aaa")</f>
        <v/>
      </c>
      <c r="D2840" s="93" t="inlineStr">
        <is>
          <t>유튜브 디스커버리</t>
        </is>
      </c>
      <c r="E2840" s="93" t="inlineStr">
        <is>
          <t>토너</t>
        </is>
      </c>
      <c r="G2840" s="90" t="n"/>
      <c r="K2840" s="128" t="n">
        <v>787971</v>
      </c>
    </row>
    <row r="2841" hidden="1" customFormat="1" s="93">
      <c r="B2841" s="127" t="n">
        <v>44174</v>
      </c>
      <c r="C2841" s="93">
        <f>TEXT(B2841,"aaa")</f>
        <v/>
      </c>
      <c r="D2841" s="93" t="inlineStr">
        <is>
          <t>네이버 쇼핑검색</t>
        </is>
      </c>
      <c r="G2841" s="90" t="n"/>
      <c r="K2841" s="128">
        <f>46189/1.1</f>
        <v/>
      </c>
    </row>
    <row r="2842" hidden="1" customFormat="1" s="93">
      <c r="B2842" s="127" t="n">
        <v>44174</v>
      </c>
      <c r="C2842" s="93">
        <f>TEXT(B2842,"aaa")</f>
        <v/>
      </c>
      <c r="D2842" s="93" t="inlineStr">
        <is>
          <t>네이버 GFA</t>
        </is>
      </c>
      <c r="E2842" s="93" t="inlineStr">
        <is>
          <t>토너</t>
        </is>
      </c>
      <c r="G2842" s="90" t="n"/>
      <c r="H2842" s="126" t="n"/>
      <c r="I2842" s="126" t="n"/>
      <c r="K2842" s="128">
        <f>98057/1.1</f>
        <v/>
      </c>
      <c r="L2842" s="145" t="n"/>
    </row>
    <row r="2843" hidden="1" customFormat="1" s="93">
      <c r="B2843" s="127" t="n">
        <v>44174</v>
      </c>
      <c r="C2843" s="93">
        <f>TEXT(B2843,"aaa")</f>
        <v/>
      </c>
      <c r="D2843" s="93" t="inlineStr">
        <is>
          <t>네이버 GFA</t>
        </is>
      </c>
      <c r="E2843" s="93" t="inlineStr">
        <is>
          <t>토너패드</t>
        </is>
      </c>
      <c r="G2843" s="90" t="n"/>
      <c r="H2843" s="126" t="n"/>
      <c r="I2843" s="126" t="n"/>
      <c r="K2843" s="128">
        <f>1500545/1.1</f>
        <v/>
      </c>
    </row>
    <row r="2844" hidden="1" customFormat="1" s="93">
      <c r="B2844" s="127" t="n">
        <v>44175</v>
      </c>
      <c r="C2844" s="93">
        <f>TEXT(B2844,"aaa")</f>
        <v/>
      </c>
      <c r="D2844" s="93" t="inlineStr">
        <is>
          <t>페이스북/인스타그램</t>
        </is>
      </c>
      <c r="E2844" s="93" t="inlineStr">
        <is>
          <t>토너패드</t>
        </is>
      </c>
      <c r="G2844" s="90" t="n"/>
      <c r="K2844" s="128" t="n">
        <v>805790</v>
      </c>
    </row>
    <row r="2845" hidden="1" customFormat="1" s="93">
      <c r="B2845" s="127" t="n">
        <v>44175</v>
      </c>
      <c r="C2845" s="93">
        <f>TEXT(B2845,"aaa")</f>
        <v/>
      </c>
      <c r="D2845" s="93" t="inlineStr">
        <is>
          <t>페이스북/인스타그램</t>
        </is>
      </c>
      <c r="E2845" s="93" t="inlineStr">
        <is>
          <t>토너</t>
        </is>
      </c>
      <c r="G2845" s="90" t="n"/>
      <c r="K2845" s="128">
        <f>1038702+285243</f>
        <v/>
      </c>
    </row>
    <row r="2846" hidden="1" customFormat="1" s="93">
      <c r="B2846" s="127" t="n">
        <v>44175</v>
      </c>
      <c r="C2846" s="93">
        <f>TEXT(B2846,"aaa")</f>
        <v/>
      </c>
      <c r="D2846" s="93" t="inlineStr">
        <is>
          <t>페이스북/인스타그램</t>
        </is>
      </c>
      <c r="E2846" s="93" t="inlineStr">
        <is>
          <t>랄라블라</t>
        </is>
      </c>
      <c r="G2846" s="90" t="n"/>
      <c r="K2846" s="128" t="n">
        <v>29653</v>
      </c>
    </row>
    <row r="2847" hidden="1" customFormat="1" s="93">
      <c r="B2847" s="127" t="n">
        <v>44175</v>
      </c>
      <c r="C2847" s="93">
        <f>TEXT(B2847,"aaa")</f>
        <v/>
      </c>
      <c r="D2847" s="93" t="inlineStr">
        <is>
          <t>네이버 브랜드검색</t>
        </is>
      </c>
      <c r="E2847" s="93" t="inlineStr">
        <is>
          <t>토너</t>
        </is>
      </c>
      <c r="G2847" s="90" t="n"/>
      <c r="K2847" s="128" t="n">
        <v>50000</v>
      </c>
    </row>
    <row r="2848" customFormat="1" s="93">
      <c r="B2848" s="127" t="n">
        <v>44175</v>
      </c>
      <c r="C2848" s="93">
        <f>TEXT(B2848,"aaa")</f>
        <v/>
      </c>
      <c r="D2848" s="93" t="inlineStr">
        <is>
          <t>카카오광고</t>
        </is>
      </c>
      <c r="E2848" s="93" t="inlineStr">
        <is>
          <t>토너</t>
        </is>
      </c>
      <c r="G2848" s="90" t="n"/>
      <c r="K2848" s="128" t="n">
        <v>22748</v>
      </c>
    </row>
    <row r="2849" hidden="1" customFormat="1" s="93">
      <c r="B2849" s="127" t="n">
        <v>44175</v>
      </c>
      <c r="C2849" s="93">
        <f>TEXT(B2849,"aaa")</f>
        <v/>
      </c>
      <c r="D2849" s="93" t="inlineStr">
        <is>
          <t>유튜브 디스커버리</t>
        </is>
      </c>
      <c r="E2849" s="93" t="inlineStr">
        <is>
          <t>토너</t>
        </is>
      </c>
      <c r="G2849" s="90" t="n"/>
      <c r="K2849" s="128" t="n">
        <v>617778</v>
      </c>
    </row>
    <row r="2850" hidden="1" customFormat="1" s="93">
      <c r="B2850" s="127" t="n">
        <v>44175</v>
      </c>
      <c r="C2850" s="93">
        <f>TEXT(B2850,"aaa")</f>
        <v/>
      </c>
      <c r="D2850" s="93" t="inlineStr">
        <is>
          <t>네이버 쇼핑검색</t>
        </is>
      </c>
      <c r="G2850" s="90" t="n"/>
      <c r="K2850" s="128" t="n">
        <v>38010</v>
      </c>
    </row>
    <row r="2851" hidden="1" customFormat="1" s="93">
      <c r="B2851" s="127" t="n">
        <v>44175</v>
      </c>
      <c r="C2851" s="93">
        <f>TEXT(B2851,"aaa")</f>
        <v/>
      </c>
      <c r="D2851" s="93" t="inlineStr">
        <is>
          <t>네이버 GFA</t>
        </is>
      </c>
      <c r="E2851" s="93" t="inlineStr">
        <is>
          <t>토너</t>
        </is>
      </c>
      <c r="G2851" s="90" t="n"/>
      <c r="H2851" s="126" t="n"/>
      <c r="I2851" s="126" t="n"/>
      <c r="K2851" s="128">
        <f>89736/1.1</f>
        <v/>
      </c>
      <c r="L2851" s="145" t="n"/>
    </row>
    <row r="2852" hidden="1" customFormat="1" s="93">
      <c r="B2852" s="127" t="n">
        <v>44175</v>
      </c>
      <c r="C2852" s="93">
        <f>TEXT(B2852,"aaa")</f>
        <v/>
      </c>
      <c r="D2852" s="93" t="inlineStr">
        <is>
          <t>네이버 GFA</t>
        </is>
      </c>
      <c r="E2852" s="93" t="inlineStr">
        <is>
          <t>토너패드</t>
        </is>
      </c>
      <c r="G2852" s="90" t="n"/>
      <c r="H2852" s="126" t="n"/>
      <c r="I2852" s="126" t="n"/>
      <c r="K2852" s="128">
        <f>1294456/1.1</f>
        <v/>
      </c>
    </row>
    <row r="2853" hidden="1" customFormat="1" s="93">
      <c r="B2853" s="127" t="n">
        <v>44176</v>
      </c>
      <c r="C2853" s="93">
        <f>TEXT(B2853,"aaa")</f>
        <v/>
      </c>
      <c r="D2853" s="93" t="inlineStr">
        <is>
          <t>네이버 브랜드검색</t>
        </is>
      </c>
      <c r="E2853" s="93" t="inlineStr">
        <is>
          <t>토너</t>
        </is>
      </c>
      <c r="G2853" s="90" t="n"/>
      <c r="K2853" s="128" t="n">
        <v>50000</v>
      </c>
    </row>
    <row r="2854" hidden="1" customFormat="1" s="93">
      <c r="B2854" s="127" t="n">
        <v>44177</v>
      </c>
      <c r="C2854" s="93">
        <f>TEXT(B2854,"aaa")</f>
        <v/>
      </c>
      <c r="D2854" s="93" t="inlineStr">
        <is>
          <t>네이버 브랜드검색</t>
        </is>
      </c>
      <c r="E2854" s="93" t="inlineStr">
        <is>
          <t>토너</t>
        </is>
      </c>
      <c r="G2854" s="90" t="n"/>
      <c r="K2854" s="128" t="n">
        <v>50000</v>
      </c>
    </row>
    <row r="2855" hidden="1" customFormat="1" s="93">
      <c r="B2855" s="127" t="n">
        <v>44178</v>
      </c>
      <c r="C2855" s="93">
        <f>TEXT(B2855,"aaa")</f>
        <v/>
      </c>
      <c r="D2855" s="93" t="inlineStr">
        <is>
          <t>네이버 브랜드검색</t>
        </is>
      </c>
      <c r="E2855" s="93" t="inlineStr">
        <is>
          <t>토너</t>
        </is>
      </c>
      <c r="G2855" s="90" t="n"/>
      <c r="K2855" s="128" t="n">
        <v>50000</v>
      </c>
    </row>
    <row r="2856" hidden="1" customFormat="1" s="93">
      <c r="B2856" s="127" t="n">
        <v>44176</v>
      </c>
      <c r="C2856" s="93">
        <f>TEXT(B2856,"aaa")</f>
        <v/>
      </c>
      <c r="D2856" s="93" t="inlineStr">
        <is>
          <t>페이스북/인스타그램</t>
        </is>
      </c>
      <c r="E2856" s="93" t="inlineStr">
        <is>
          <t>랄라블라</t>
        </is>
      </c>
      <c r="G2856" s="90" t="n"/>
      <c r="K2856" s="128" t="n">
        <v>29765</v>
      </c>
    </row>
    <row r="2857" hidden="1" customFormat="1" s="93">
      <c r="B2857" s="127" t="n">
        <v>44177</v>
      </c>
      <c r="C2857" s="93">
        <f>TEXT(B2857,"aaa")</f>
        <v/>
      </c>
      <c r="D2857" s="93" t="inlineStr">
        <is>
          <t>페이스북/인스타그램</t>
        </is>
      </c>
      <c r="E2857" s="93" t="inlineStr">
        <is>
          <t>랄라블라</t>
        </is>
      </c>
      <c r="G2857" s="90" t="n"/>
      <c r="K2857" s="128" t="n">
        <v>32830</v>
      </c>
    </row>
    <row r="2858" hidden="1" customFormat="1" s="93">
      <c r="B2858" s="127" t="n">
        <v>44178</v>
      </c>
      <c r="C2858" s="93">
        <f>TEXT(B2858,"aaa")</f>
        <v/>
      </c>
      <c r="D2858" s="93" t="inlineStr">
        <is>
          <t>페이스북/인스타그램</t>
        </is>
      </c>
      <c r="E2858" s="93" t="inlineStr">
        <is>
          <t>랄라블라</t>
        </is>
      </c>
      <c r="G2858" s="90" t="n"/>
      <c r="K2858" s="128" t="n">
        <v>29945</v>
      </c>
    </row>
    <row r="2859" hidden="1" customFormat="1" s="93">
      <c r="B2859" s="127" t="n">
        <v>44176</v>
      </c>
      <c r="C2859" s="93">
        <f>TEXT(B2859,"aaa")</f>
        <v/>
      </c>
      <c r="D2859" s="93" t="inlineStr">
        <is>
          <t>페이스북/인스타그램</t>
        </is>
      </c>
      <c r="E2859" s="93" t="inlineStr">
        <is>
          <t>토너</t>
        </is>
      </c>
      <c r="G2859" s="90" t="n"/>
      <c r="K2859" s="128" t="n">
        <v>1036025</v>
      </c>
    </row>
    <row r="2860" hidden="1" customFormat="1" s="93">
      <c r="B2860" s="127" t="n">
        <v>44177</v>
      </c>
      <c r="C2860" s="93">
        <f>TEXT(B2860,"aaa")</f>
        <v/>
      </c>
      <c r="D2860" s="93" t="inlineStr">
        <is>
          <t>페이스북/인스타그램</t>
        </is>
      </c>
      <c r="E2860" s="93" t="inlineStr">
        <is>
          <t>토너</t>
        </is>
      </c>
      <c r="G2860" s="90" t="n"/>
      <c r="K2860" s="128" t="n">
        <v>651098</v>
      </c>
    </row>
    <row r="2861" hidden="1" customFormat="1" s="93">
      <c r="B2861" s="127" t="n">
        <v>44178</v>
      </c>
      <c r="C2861" s="93">
        <f>TEXT(B2861,"aaa")</f>
        <v/>
      </c>
      <c r="D2861" s="93" t="inlineStr">
        <is>
          <t>페이스북/인스타그램</t>
        </is>
      </c>
      <c r="E2861" s="93" t="inlineStr">
        <is>
          <t>토너</t>
        </is>
      </c>
      <c r="G2861" s="90" t="n"/>
      <c r="K2861" s="128" t="n">
        <v>690242</v>
      </c>
    </row>
    <row r="2862" hidden="1" customFormat="1" s="93">
      <c r="B2862" s="127" t="n">
        <v>44176</v>
      </c>
      <c r="C2862" s="93">
        <f>TEXT(B2862,"aaa")</f>
        <v/>
      </c>
      <c r="D2862" s="93" t="inlineStr">
        <is>
          <t>페이스북/인스타그램</t>
        </is>
      </c>
      <c r="E2862" s="93" t="inlineStr">
        <is>
          <t>토너패드</t>
        </is>
      </c>
      <c r="G2862" s="90" t="n"/>
      <c r="K2862" s="128" t="n">
        <v>680743</v>
      </c>
    </row>
    <row r="2863" hidden="1" customFormat="1" s="93">
      <c r="B2863" s="127" t="n">
        <v>44177</v>
      </c>
      <c r="C2863" s="93">
        <f>TEXT(B2863,"aaa")</f>
        <v/>
      </c>
      <c r="D2863" s="93" t="inlineStr">
        <is>
          <t>페이스북/인스타그램</t>
        </is>
      </c>
      <c r="E2863" s="93" t="inlineStr">
        <is>
          <t>토너패드</t>
        </is>
      </c>
      <c r="G2863" s="90" t="n"/>
      <c r="K2863" s="128" t="n">
        <v>459554</v>
      </c>
    </row>
    <row r="2864" hidden="1" customFormat="1" s="93">
      <c r="B2864" s="127" t="n">
        <v>44178</v>
      </c>
      <c r="C2864" s="93">
        <f>TEXT(B2864,"aaa")</f>
        <v/>
      </c>
      <c r="D2864" s="93" t="inlineStr">
        <is>
          <t>페이스북/인스타그램</t>
        </is>
      </c>
      <c r="E2864" s="93" t="inlineStr">
        <is>
          <t>토너패드</t>
        </is>
      </c>
      <c r="G2864" s="90" t="n"/>
      <c r="K2864" s="128" t="n">
        <v>534059</v>
      </c>
    </row>
    <row r="2865" customFormat="1" s="93">
      <c r="B2865" s="127" t="n">
        <v>44176</v>
      </c>
      <c r="C2865" s="93">
        <f>TEXT(B2865,"aaa")</f>
        <v/>
      </c>
      <c r="D2865" s="93" t="inlineStr">
        <is>
          <t>카카오광고</t>
        </is>
      </c>
      <c r="E2865" s="93" t="inlineStr">
        <is>
          <t>토너</t>
        </is>
      </c>
      <c r="G2865" s="90" t="n"/>
      <c r="H2865" s="145" t="n"/>
      <c r="I2865" s="145" t="n"/>
      <c r="K2865" s="128" t="n">
        <v>20840</v>
      </c>
    </row>
    <row r="2866" customFormat="1" s="93">
      <c r="B2866" s="127" t="n">
        <v>44177</v>
      </c>
      <c r="C2866" s="93">
        <f>TEXT(B2866,"aaa")</f>
        <v/>
      </c>
      <c r="D2866" s="93" t="inlineStr">
        <is>
          <t>카카오광고</t>
        </is>
      </c>
      <c r="E2866" s="93" t="inlineStr">
        <is>
          <t>토너</t>
        </is>
      </c>
      <c r="G2866" s="90" t="n"/>
      <c r="H2866" s="145" t="n"/>
      <c r="I2866" s="145" t="n"/>
      <c r="K2866" s="128" t="n">
        <v>18830</v>
      </c>
    </row>
    <row r="2867" customFormat="1" s="93">
      <c r="B2867" s="127" t="n">
        <v>44178</v>
      </c>
      <c r="C2867" s="93">
        <f>TEXT(B2867,"aaa")</f>
        <v/>
      </c>
      <c r="D2867" s="93" t="inlineStr">
        <is>
          <t>카카오광고</t>
        </is>
      </c>
      <c r="E2867" s="93" t="inlineStr">
        <is>
          <t>토너</t>
        </is>
      </c>
      <c r="G2867" s="90" t="n"/>
      <c r="H2867" s="145" t="n"/>
      <c r="I2867" s="145" t="n"/>
      <c r="K2867" s="128" t="n">
        <v>18950</v>
      </c>
    </row>
    <row r="2868" hidden="1" customFormat="1" s="93">
      <c r="B2868" s="127" t="n">
        <v>44176</v>
      </c>
      <c r="C2868" s="93">
        <f>TEXT(B2868,"aaa")</f>
        <v/>
      </c>
      <c r="D2868" s="93" t="inlineStr">
        <is>
          <t>유튜브 디스커버리</t>
        </is>
      </c>
      <c r="E2868" s="93" t="inlineStr">
        <is>
          <t>토너</t>
        </is>
      </c>
      <c r="G2868" s="90" t="n"/>
      <c r="K2868" s="128" t="n">
        <v>182561</v>
      </c>
    </row>
    <row r="2869" hidden="1" customFormat="1" s="93">
      <c r="B2869" s="127" t="n">
        <v>44178</v>
      </c>
      <c r="C2869" s="93">
        <f>TEXT(B2869,"aaa")</f>
        <v/>
      </c>
      <c r="D2869" s="93" t="inlineStr">
        <is>
          <t>유튜브 디스커버리</t>
        </is>
      </c>
      <c r="E2869" s="93" t="inlineStr">
        <is>
          <t>토너</t>
        </is>
      </c>
      <c r="G2869" s="90" t="n"/>
      <c r="K2869" s="128" t="n">
        <v>1095387</v>
      </c>
    </row>
    <row r="2870" hidden="1" customFormat="1" s="93">
      <c r="B2870" s="127" t="n">
        <v>44176</v>
      </c>
      <c r="C2870" s="93">
        <f>TEXT(B2870,"aaa")</f>
        <v/>
      </c>
      <c r="D2870" s="93" t="inlineStr">
        <is>
          <t>네이버 쇼핑검색</t>
        </is>
      </c>
      <c r="G2870" s="90" t="n"/>
      <c r="H2870" s="145" t="n"/>
      <c r="I2870" s="145" t="n"/>
      <c r="K2870" s="128" t="n">
        <v>43560</v>
      </c>
    </row>
    <row r="2871" hidden="1" customFormat="1" s="93">
      <c r="B2871" s="127" t="n">
        <v>44177</v>
      </c>
      <c r="C2871" s="93">
        <f>TEXT(B2871,"aaa")</f>
        <v/>
      </c>
      <c r="D2871" s="93" t="inlineStr">
        <is>
          <t>네이버 쇼핑검색</t>
        </is>
      </c>
      <c r="G2871" s="90" t="n"/>
      <c r="H2871" s="145" t="n"/>
      <c r="I2871" s="145" t="n"/>
      <c r="K2871" s="128" t="n">
        <v>38790</v>
      </c>
    </row>
    <row r="2872" hidden="1" customFormat="1" s="93">
      <c r="B2872" s="127" t="n">
        <v>44178</v>
      </c>
      <c r="C2872" s="93">
        <f>TEXT(B2872,"aaa")</f>
        <v/>
      </c>
      <c r="D2872" s="93" t="inlineStr">
        <is>
          <t>네이버 쇼핑검색</t>
        </is>
      </c>
      <c r="G2872" s="90" t="n"/>
      <c r="H2872" s="145" t="n"/>
      <c r="I2872" s="145" t="n"/>
      <c r="K2872" s="128" t="n">
        <v>48489.99999999999</v>
      </c>
    </row>
    <row r="2873" hidden="1" customFormat="1" s="93">
      <c r="B2873" s="127" t="n">
        <v>44176</v>
      </c>
      <c r="C2873" s="93">
        <f>TEXT(B2873,"aaa")</f>
        <v/>
      </c>
      <c r="D2873" s="93" t="inlineStr">
        <is>
          <t>네이버 GFA</t>
        </is>
      </c>
      <c r="E2873" s="93" t="inlineStr">
        <is>
          <t>토너</t>
        </is>
      </c>
      <c r="G2873" s="90" t="n"/>
      <c r="H2873" s="126" t="n"/>
      <c r="I2873" s="126" t="n"/>
      <c r="K2873" s="128" t="n">
        <v>108913.6363636364</v>
      </c>
      <c r="L2873" s="145" t="n"/>
    </row>
    <row r="2874" hidden="1" customFormat="1" s="93">
      <c r="B2874" s="127" t="n">
        <v>44177</v>
      </c>
      <c r="C2874" s="93">
        <f>TEXT(B2874,"aaa")</f>
        <v/>
      </c>
      <c r="D2874" s="93" t="inlineStr">
        <is>
          <t>네이버 GFA</t>
        </is>
      </c>
      <c r="E2874" s="93" t="inlineStr">
        <is>
          <t>토너</t>
        </is>
      </c>
      <c r="G2874" s="90" t="n"/>
      <c r="H2874" s="126" t="n"/>
      <c r="I2874" s="126" t="n"/>
      <c r="K2874" s="128" t="n">
        <v>115110.9090909091</v>
      </c>
      <c r="L2874" s="145" t="n"/>
    </row>
    <row r="2875" hidden="1" customFormat="1" s="93">
      <c r="B2875" s="127" t="n">
        <v>44178</v>
      </c>
      <c r="C2875" s="93">
        <f>TEXT(B2875,"aaa")</f>
        <v/>
      </c>
      <c r="D2875" s="93" t="inlineStr">
        <is>
          <t>네이버 GFA</t>
        </is>
      </c>
      <c r="E2875" s="93" t="inlineStr">
        <is>
          <t>토너</t>
        </is>
      </c>
      <c r="G2875" s="90" t="n"/>
      <c r="H2875" s="126" t="n"/>
      <c r="I2875" s="126" t="n"/>
      <c r="K2875" s="128" t="n">
        <v>115298.1818181818</v>
      </c>
      <c r="L2875" s="145" t="n"/>
    </row>
    <row r="2876" hidden="1" customFormat="1" s="93">
      <c r="B2876" s="127" t="n">
        <v>44176</v>
      </c>
      <c r="C2876" s="93">
        <f>TEXT(B2876,"aaa")</f>
        <v/>
      </c>
      <c r="D2876" s="93" t="inlineStr">
        <is>
          <t>네이버 GFA</t>
        </is>
      </c>
      <c r="E2876" s="93" t="inlineStr">
        <is>
          <t>토너패드</t>
        </is>
      </c>
      <c r="G2876" s="90" t="n"/>
      <c r="H2876" s="126" t="n"/>
      <c r="I2876" s="126" t="n"/>
      <c r="K2876" s="128" t="n">
        <v>738482.7272727272</v>
      </c>
    </row>
    <row r="2877" hidden="1" customFormat="1" s="93">
      <c r="B2877" s="127" t="n">
        <v>44177</v>
      </c>
      <c r="C2877" s="93">
        <f>TEXT(B2877,"aaa")</f>
        <v/>
      </c>
      <c r="D2877" s="93" t="inlineStr">
        <is>
          <t>네이버 GFA</t>
        </is>
      </c>
      <c r="E2877" s="93" t="inlineStr">
        <is>
          <t>토너패드</t>
        </is>
      </c>
      <c r="G2877" s="90" t="n"/>
      <c r="H2877" s="126" t="n"/>
      <c r="I2877" s="126" t="n"/>
      <c r="K2877" s="128" t="n">
        <v>402244.5454545454</v>
      </c>
    </row>
    <row r="2878" hidden="1" customFormat="1" s="93">
      <c r="B2878" s="127" t="n">
        <v>44178</v>
      </c>
      <c r="C2878" s="93">
        <f>TEXT(B2878,"aaa")</f>
        <v/>
      </c>
      <c r="D2878" s="93" t="inlineStr">
        <is>
          <t>네이버 GFA</t>
        </is>
      </c>
      <c r="E2878" s="93" t="inlineStr">
        <is>
          <t>토너패드</t>
        </is>
      </c>
      <c r="G2878" s="90" t="n"/>
      <c r="H2878" s="126" t="n"/>
      <c r="I2878" s="126" t="n"/>
      <c r="K2878" s="128" t="n">
        <v>456658.1818181818</v>
      </c>
    </row>
    <row r="2879" hidden="1" customFormat="1" s="93">
      <c r="B2879" s="127" t="n">
        <v>44179</v>
      </c>
      <c r="C2879" s="93">
        <f>TEXT(B2879,"aaa")</f>
        <v/>
      </c>
      <c r="D2879" s="93" t="inlineStr">
        <is>
          <t>네이버 브랜드검색</t>
        </is>
      </c>
      <c r="E2879" s="93" t="inlineStr">
        <is>
          <t>토너</t>
        </is>
      </c>
      <c r="G2879" s="90" t="n"/>
      <c r="K2879" s="128" t="n">
        <v>50000</v>
      </c>
    </row>
    <row r="2880" hidden="1" customFormat="1" s="93">
      <c r="B2880" s="127" t="n">
        <v>44179</v>
      </c>
      <c r="C2880" s="93">
        <f>TEXT(B2880,"aaa")</f>
        <v/>
      </c>
      <c r="D2880" s="93" t="inlineStr">
        <is>
          <t>페이스북/인스타그램</t>
        </is>
      </c>
      <c r="E2880" s="93" t="inlineStr">
        <is>
          <t>토너패드</t>
        </is>
      </c>
      <c r="G2880" s="90" t="n"/>
      <c r="K2880" s="128">
        <f>667461</f>
        <v/>
      </c>
    </row>
    <row r="2881" hidden="1" customFormat="1" s="93">
      <c r="B2881" s="127" t="n">
        <v>44179</v>
      </c>
      <c r="C2881" s="93">
        <f>TEXT(B2881,"aaa")</f>
        <v/>
      </c>
      <c r="D2881" s="93" t="inlineStr">
        <is>
          <t>페이스북/인스타그램</t>
        </is>
      </c>
      <c r="E2881" s="93" t="inlineStr">
        <is>
          <t>토너</t>
        </is>
      </c>
      <c r="G2881" s="90" t="n"/>
      <c r="K2881" s="128">
        <f>524339+184565</f>
        <v/>
      </c>
    </row>
    <row r="2882" hidden="1" customFormat="1" s="93">
      <c r="B2882" s="127" t="n">
        <v>44179</v>
      </c>
      <c r="C2882" s="93">
        <f>TEXT(B2882,"aaa")</f>
        <v/>
      </c>
      <c r="D2882" s="93" t="inlineStr">
        <is>
          <t>페이스북/인스타그램</t>
        </is>
      </c>
      <c r="E2882" s="93" t="inlineStr">
        <is>
          <t>랄라블라</t>
        </is>
      </c>
      <c r="G2882" s="90" t="n"/>
      <c r="K2882" s="128" t="n">
        <v>28398</v>
      </c>
    </row>
    <row r="2883" hidden="1" customFormat="1" s="93">
      <c r="B2883" s="127" t="n">
        <v>44179</v>
      </c>
      <c r="C2883" s="93">
        <f>TEXT(B2883,"aaa")</f>
        <v/>
      </c>
      <c r="D2883" s="93" t="inlineStr">
        <is>
          <t>유튜브 디스커버리</t>
        </is>
      </c>
      <c r="E2883" s="93" t="inlineStr">
        <is>
          <t>토너</t>
        </is>
      </c>
      <c r="G2883" s="90" t="n"/>
      <c r="K2883" s="128" t="n">
        <v>600833</v>
      </c>
    </row>
    <row r="2884" hidden="1" customFormat="1" s="93">
      <c r="B2884" s="127" t="n">
        <v>44179</v>
      </c>
      <c r="C2884" s="93">
        <f>TEXT(B2884,"aaa")</f>
        <v/>
      </c>
      <c r="D2884" s="93" t="inlineStr">
        <is>
          <t>네이버 쇼핑검색</t>
        </is>
      </c>
      <c r="G2884" s="90" t="n"/>
      <c r="K2884" s="128">
        <f>50083/1.1</f>
        <v/>
      </c>
    </row>
    <row r="2885" customFormat="1" s="93">
      <c r="B2885" s="127" t="n">
        <v>44179</v>
      </c>
      <c r="C2885" s="93">
        <f>TEXT(B2885,"aaa")</f>
        <v/>
      </c>
      <c r="D2885" s="93" t="inlineStr">
        <is>
          <t>카카오광고</t>
        </is>
      </c>
      <c r="E2885" s="93" t="inlineStr">
        <is>
          <t>토너</t>
        </is>
      </c>
      <c r="G2885" s="90" t="n"/>
      <c r="K2885" s="128">
        <f>21274/1.1</f>
        <v/>
      </c>
    </row>
    <row r="2886" hidden="1" customFormat="1" s="93">
      <c r="B2886" s="127" t="n">
        <v>44179</v>
      </c>
      <c r="C2886" s="93">
        <f>TEXT(B2886,"aaa")</f>
        <v/>
      </c>
      <c r="D2886" s="93" t="inlineStr">
        <is>
          <t>네이버 GFA</t>
        </is>
      </c>
      <c r="E2886" s="93" t="inlineStr">
        <is>
          <t>토너</t>
        </is>
      </c>
      <c r="G2886" s="90" t="n"/>
      <c r="H2886" s="126" t="n"/>
      <c r="I2886" s="126" t="n"/>
      <c r="K2886" s="128" t="n">
        <v>294351.8181818182</v>
      </c>
      <c r="L2886" s="145" t="n"/>
    </row>
    <row r="2887" hidden="1" customFormat="1" s="93">
      <c r="B2887" s="127" t="n">
        <v>44179</v>
      </c>
      <c r="C2887" s="93">
        <f>TEXT(B2887,"aaa")</f>
        <v/>
      </c>
      <c r="D2887" s="93" t="inlineStr">
        <is>
          <t>네이버 GFA</t>
        </is>
      </c>
      <c r="E2887" s="93" t="inlineStr">
        <is>
          <t>토너패드</t>
        </is>
      </c>
      <c r="G2887" s="90" t="n"/>
      <c r="H2887" s="126" t="n"/>
      <c r="I2887" s="126" t="n"/>
      <c r="K2887" s="128" t="n">
        <v>803529.9999999999</v>
      </c>
    </row>
    <row r="2888" hidden="1" customFormat="1" s="93">
      <c r="B2888" s="127" t="n">
        <v>44180</v>
      </c>
      <c r="C2888" s="93">
        <f>TEXT(B2888,"aaa")</f>
        <v/>
      </c>
      <c r="D2888" s="93" t="inlineStr">
        <is>
          <t>네이버 브랜드검색</t>
        </is>
      </c>
      <c r="E2888" s="93" t="inlineStr">
        <is>
          <t>토너</t>
        </is>
      </c>
      <c r="G2888" s="90" t="n"/>
      <c r="K2888" s="128" t="n">
        <v>50000</v>
      </c>
    </row>
    <row r="2889" hidden="1" customFormat="1" s="93">
      <c r="B2889" s="127" t="n">
        <v>44180</v>
      </c>
      <c r="C2889" s="93">
        <f>TEXT(B2889,"aaa")</f>
        <v/>
      </c>
      <c r="D2889" s="93" t="inlineStr">
        <is>
          <t>페이스북/인스타그램</t>
        </is>
      </c>
      <c r="E2889" s="93" t="inlineStr">
        <is>
          <t>토너패드</t>
        </is>
      </c>
      <c r="G2889" s="90" t="n"/>
      <c r="K2889" s="128" t="n">
        <v>617038</v>
      </c>
    </row>
    <row r="2890" hidden="1" customFormat="1" s="93">
      <c r="B2890" s="127" t="n">
        <v>44180</v>
      </c>
      <c r="C2890" s="93">
        <f>TEXT(B2890,"aaa")</f>
        <v/>
      </c>
      <c r="D2890" s="93" t="inlineStr">
        <is>
          <t>페이스북/인스타그램</t>
        </is>
      </c>
      <c r="E2890" s="93" t="inlineStr">
        <is>
          <t>토너</t>
        </is>
      </c>
      <c r="G2890" s="90" t="n"/>
      <c r="K2890" s="128">
        <f>505692+192063</f>
        <v/>
      </c>
    </row>
    <row r="2891" hidden="1" customFormat="1" s="93">
      <c r="B2891" s="127" t="n">
        <v>44180</v>
      </c>
      <c r="C2891" s="93">
        <f>TEXT(B2891,"aaa")</f>
        <v/>
      </c>
      <c r="D2891" s="93" t="inlineStr">
        <is>
          <t>페이스북/인스타그램</t>
        </is>
      </c>
      <c r="E2891" s="93" t="inlineStr">
        <is>
          <t>랄라블라</t>
        </is>
      </c>
      <c r="G2891" s="90" t="n"/>
      <c r="K2891" s="128" t="n">
        <v>28614</v>
      </c>
    </row>
    <row r="2892" hidden="1" customFormat="1" s="93">
      <c r="B2892" s="127" t="n">
        <v>44180</v>
      </c>
      <c r="C2892" s="93">
        <f>TEXT(B2892,"aaa")</f>
        <v/>
      </c>
      <c r="D2892" s="93" t="inlineStr">
        <is>
          <t>유튜브 디스커버리</t>
        </is>
      </c>
      <c r="E2892" s="93" t="inlineStr">
        <is>
          <t>토너</t>
        </is>
      </c>
      <c r="G2892" s="90" t="n"/>
      <c r="K2892" s="128" t="n">
        <v>511588</v>
      </c>
    </row>
    <row r="2893" hidden="1" customFormat="1" s="93">
      <c r="B2893" s="127" t="n">
        <v>44180</v>
      </c>
      <c r="C2893" s="93">
        <f>TEXT(B2893,"aaa")</f>
        <v/>
      </c>
      <c r="D2893" s="93" t="inlineStr">
        <is>
          <t>네이버 쇼핑검색</t>
        </is>
      </c>
      <c r="G2893" s="90" t="n"/>
      <c r="H2893" s="145" t="n"/>
      <c r="I2893" s="145" t="n"/>
      <c r="K2893" s="128" t="n">
        <v>41870</v>
      </c>
    </row>
    <row r="2894" customFormat="1" s="93">
      <c r="B2894" s="127" t="n">
        <v>44180</v>
      </c>
      <c r="C2894" s="93">
        <f>TEXT(B2894,"aaa")</f>
        <v/>
      </c>
      <c r="D2894" s="93" t="inlineStr">
        <is>
          <t>카카오광고</t>
        </is>
      </c>
      <c r="E2894" s="93" t="inlineStr">
        <is>
          <t>토너</t>
        </is>
      </c>
      <c r="G2894" s="90" t="n"/>
      <c r="H2894" s="145" t="n"/>
      <c r="I2894" s="145" t="n"/>
      <c r="K2894" s="128" t="n">
        <v>19610</v>
      </c>
    </row>
    <row r="2895" hidden="1" customFormat="1" s="93">
      <c r="B2895" s="127" t="n">
        <v>44180</v>
      </c>
      <c r="C2895" s="93">
        <f>TEXT(B2895,"aaa")</f>
        <v/>
      </c>
      <c r="D2895" s="93" t="inlineStr">
        <is>
          <t>네이버 GFA</t>
        </is>
      </c>
      <c r="E2895" s="93" t="inlineStr">
        <is>
          <t>토너</t>
        </is>
      </c>
      <c r="G2895" s="90" t="n"/>
      <c r="H2895" s="145" t="n"/>
      <c r="I2895" s="145" t="n"/>
      <c r="K2895" s="128" t="n">
        <v>74514.54545454544</v>
      </c>
      <c r="L2895" s="145" t="n"/>
    </row>
    <row r="2896" hidden="1" customFormat="1" s="93">
      <c r="B2896" s="127" t="n">
        <v>44180</v>
      </c>
      <c r="C2896" s="93">
        <f>TEXT(B2896,"aaa")</f>
        <v/>
      </c>
      <c r="D2896" s="93" t="inlineStr">
        <is>
          <t>네이버 GFA</t>
        </is>
      </c>
      <c r="E2896" s="93" t="inlineStr">
        <is>
          <t>토너패드</t>
        </is>
      </c>
      <c r="G2896" s="90" t="n"/>
      <c r="H2896" s="145" t="n"/>
      <c r="I2896" s="145" t="n"/>
      <c r="K2896" s="128" t="n">
        <v>827286.3636363635</v>
      </c>
    </row>
    <row r="2897" hidden="1" customFormat="1" s="93">
      <c r="B2897" s="127" t="n">
        <v>44181</v>
      </c>
      <c r="C2897" s="93">
        <f>TEXT(B2897,"aaa")</f>
        <v/>
      </c>
      <c r="D2897" s="93" t="inlineStr">
        <is>
          <t>네이버 브랜드검색</t>
        </is>
      </c>
      <c r="E2897" s="93" t="inlineStr">
        <is>
          <t>토너</t>
        </is>
      </c>
      <c r="G2897" s="90" t="n"/>
      <c r="K2897" s="128" t="n">
        <v>50000</v>
      </c>
    </row>
    <row r="2898" hidden="1" customFormat="1" s="93">
      <c r="B2898" s="127" t="n">
        <v>44181</v>
      </c>
      <c r="C2898" s="93">
        <f>TEXT(B2898,"aaa")</f>
        <v/>
      </c>
      <c r="D2898" s="93" t="inlineStr">
        <is>
          <t>페이스북/인스타그램</t>
        </is>
      </c>
      <c r="E2898" s="93" t="inlineStr">
        <is>
          <t>토너패드</t>
        </is>
      </c>
      <c r="G2898" s="90" t="n"/>
      <c r="K2898" s="128" t="n">
        <v>351879</v>
      </c>
    </row>
    <row r="2899" hidden="1" customFormat="1" s="93">
      <c r="B2899" s="127" t="n">
        <v>44181</v>
      </c>
      <c r="C2899" s="93">
        <f>TEXT(B2899,"aaa")</f>
        <v/>
      </c>
      <c r="D2899" s="93" t="inlineStr">
        <is>
          <t>페이스북/인스타그램</t>
        </is>
      </c>
      <c r="E2899" s="93" t="inlineStr">
        <is>
          <t>토너</t>
        </is>
      </c>
      <c r="G2899" s="90" t="n"/>
      <c r="K2899" s="128">
        <f>81298+450214</f>
        <v/>
      </c>
    </row>
    <row r="2900" hidden="1" customFormat="1" s="93">
      <c r="B2900" s="127" t="n">
        <v>44181</v>
      </c>
      <c r="C2900" s="93">
        <f>TEXT(B2900,"aaa")</f>
        <v/>
      </c>
      <c r="D2900" s="93" t="inlineStr">
        <is>
          <t>페이스북/인스타그램</t>
        </is>
      </c>
      <c r="E2900" s="93" t="inlineStr">
        <is>
          <t>랄라블라</t>
        </is>
      </c>
      <c r="G2900" s="90" t="n"/>
      <c r="K2900" s="128" t="n">
        <v>29780</v>
      </c>
    </row>
    <row r="2901" hidden="1" customFormat="1" s="93">
      <c r="B2901" s="127" t="n">
        <v>44181</v>
      </c>
      <c r="C2901" s="93">
        <f>TEXT(B2901,"aaa")</f>
        <v/>
      </c>
      <c r="D2901" s="93" t="inlineStr">
        <is>
          <t>유튜브 디스커버리</t>
        </is>
      </c>
      <c r="E2901" s="93" t="inlineStr">
        <is>
          <t>토너</t>
        </is>
      </c>
      <c r="G2901" s="90" t="n"/>
      <c r="K2901" s="128" t="n">
        <v>473220</v>
      </c>
    </row>
    <row r="2902" hidden="1" customFormat="1" s="93">
      <c r="B2902" s="127" t="n">
        <v>44181</v>
      </c>
      <c r="C2902" s="93">
        <f>TEXT(B2902,"aaa")</f>
        <v/>
      </c>
      <c r="D2902" s="93" t="inlineStr">
        <is>
          <t>네이버 쇼핑검색</t>
        </is>
      </c>
      <c r="G2902" s="90" t="n"/>
      <c r="H2902" s="145" t="n"/>
      <c r="I2902" s="145" t="n"/>
      <c r="K2902" s="128" t="n">
        <v>53639.99999999999</v>
      </c>
    </row>
    <row r="2903" customFormat="1" s="93">
      <c r="B2903" s="127" t="n">
        <v>44181</v>
      </c>
      <c r="C2903" s="93">
        <f>TEXT(B2903,"aaa")</f>
        <v/>
      </c>
      <c r="D2903" s="93" t="inlineStr">
        <is>
          <t>카카오광고</t>
        </is>
      </c>
      <c r="E2903" s="93" t="inlineStr">
        <is>
          <t>토너</t>
        </is>
      </c>
      <c r="G2903" s="90" t="n"/>
      <c r="H2903" s="145" t="n"/>
      <c r="I2903" s="145" t="n"/>
      <c r="K2903" s="128" t="n">
        <v>20650</v>
      </c>
    </row>
    <row r="2904" hidden="1" customFormat="1" s="93">
      <c r="B2904" s="127" t="n">
        <v>44181</v>
      </c>
      <c r="C2904" s="93">
        <f>TEXT(B2904,"aaa")</f>
        <v/>
      </c>
      <c r="D2904" s="93" t="inlineStr">
        <is>
          <t>네이버 GFA</t>
        </is>
      </c>
      <c r="E2904" s="93" t="inlineStr">
        <is>
          <t>토너</t>
        </is>
      </c>
      <c r="G2904" s="90" t="n"/>
      <c r="H2904" s="145" t="n"/>
      <c r="I2904" s="145" t="n"/>
      <c r="K2904" s="128" t="n">
        <v>80195.45454545454</v>
      </c>
      <c r="L2904" s="145" t="n"/>
    </row>
    <row r="2905" hidden="1" customFormat="1" s="93">
      <c r="B2905" s="127" t="n">
        <v>44181</v>
      </c>
      <c r="C2905" s="93">
        <f>TEXT(B2905,"aaa")</f>
        <v/>
      </c>
      <c r="D2905" s="93" t="inlineStr">
        <is>
          <t>네이버 GFA</t>
        </is>
      </c>
      <c r="E2905" s="93" t="inlineStr">
        <is>
          <t>토너패드</t>
        </is>
      </c>
      <c r="G2905" s="90" t="n"/>
      <c r="H2905" s="145" t="n"/>
      <c r="I2905" s="145" t="n"/>
      <c r="K2905" s="128" t="n">
        <v>1017833.636363636</v>
      </c>
    </row>
    <row r="2906" hidden="1" customFormat="1" s="93">
      <c r="B2906" s="127" t="n">
        <v>44182</v>
      </c>
      <c r="C2906" s="93">
        <f>TEXT(B2906,"aaa")</f>
        <v/>
      </c>
      <c r="D2906" s="93" t="inlineStr">
        <is>
          <t>네이버 브랜드검색</t>
        </is>
      </c>
      <c r="E2906" s="93" t="inlineStr">
        <is>
          <t>토너</t>
        </is>
      </c>
      <c r="G2906" s="90" t="n"/>
      <c r="K2906" s="128" t="n">
        <v>50000</v>
      </c>
    </row>
    <row r="2907" hidden="1" customFormat="1" s="93">
      <c r="B2907" s="127" t="n">
        <v>44182</v>
      </c>
      <c r="C2907" s="93">
        <f>TEXT(B2907,"aaa")</f>
        <v/>
      </c>
      <c r="D2907" s="93" t="inlineStr">
        <is>
          <t>페이스북/인스타그램</t>
        </is>
      </c>
      <c r="E2907" s="93" t="inlineStr">
        <is>
          <t>토너패드</t>
        </is>
      </c>
      <c r="G2907" s="90" t="n"/>
      <c r="K2907" s="128" t="n">
        <v>532595</v>
      </c>
    </row>
    <row r="2908" hidden="1" customFormat="1" s="93">
      <c r="B2908" s="127" t="n">
        <v>44182</v>
      </c>
      <c r="C2908" s="93">
        <f>TEXT(B2908,"aaa")</f>
        <v/>
      </c>
      <c r="D2908" s="93" t="inlineStr">
        <is>
          <t>페이스북/인스타그램</t>
        </is>
      </c>
      <c r="E2908" s="93" t="inlineStr">
        <is>
          <t>랄라블라</t>
        </is>
      </c>
      <c r="G2908" s="90" t="n"/>
      <c r="K2908" s="128" t="n">
        <v>29907</v>
      </c>
    </row>
    <row r="2909" hidden="1" customFormat="1" s="93">
      <c r="B2909" s="127" t="n">
        <v>44182</v>
      </c>
      <c r="C2909" s="93">
        <f>TEXT(B2909,"aaa")</f>
        <v/>
      </c>
      <c r="D2909" s="93" t="inlineStr">
        <is>
          <t>페이스북/인스타그램</t>
        </is>
      </c>
      <c r="E2909" s="93" t="inlineStr">
        <is>
          <t>토너</t>
        </is>
      </c>
      <c r="G2909" s="90" t="n"/>
      <c r="K2909" s="128" t="n">
        <v>403242</v>
      </c>
    </row>
    <row r="2910" hidden="1" customFormat="1" s="93">
      <c r="B2910" s="127" t="n">
        <v>44182</v>
      </c>
      <c r="C2910" s="93">
        <f>TEXT(B2910,"aaa")</f>
        <v/>
      </c>
      <c r="D2910" s="93" t="inlineStr">
        <is>
          <t>유튜브 디스커버리</t>
        </is>
      </c>
      <c r="E2910" s="93" t="inlineStr">
        <is>
          <t>토너</t>
        </is>
      </c>
      <c r="G2910" s="90" t="n"/>
      <c r="K2910" s="128" t="n">
        <v>393785</v>
      </c>
    </row>
    <row r="2911" hidden="1" customFormat="1" s="93">
      <c r="B2911" s="127" t="n">
        <v>44182</v>
      </c>
      <c r="C2911" s="93">
        <f>TEXT(B2911,"aaa")</f>
        <v/>
      </c>
      <c r="D2911" s="93" t="inlineStr">
        <is>
          <t>네이버 쇼핑검색</t>
        </is>
      </c>
      <c r="G2911" s="90" t="n"/>
      <c r="H2911" s="145" t="n"/>
      <c r="I2911" s="145" t="n"/>
      <c r="K2911" s="128" t="n">
        <v>40238</v>
      </c>
    </row>
    <row r="2912" customFormat="1" s="93">
      <c r="B2912" s="127" t="n">
        <v>44182</v>
      </c>
      <c r="C2912" s="93">
        <f>TEXT(B2912,"aaa")</f>
        <v/>
      </c>
      <c r="D2912" s="93" t="inlineStr">
        <is>
          <t>카카오광고</t>
        </is>
      </c>
      <c r="E2912" s="93" t="inlineStr">
        <is>
          <t>토너</t>
        </is>
      </c>
      <c r="G2912" s="90" t="n"/>
      <c r="H2912" s="145" t="n"/>
      <c r="I2912" s="145" t="n"/>
      <c r="K2912" s="128" t="n">
        <v>20944</v>
      </c>
    </row>
    <row r="2913" hidden="1" customFormat="1" s="93">
      <c r="B2913" s="127" t="n">
        <v>44182</v>
      </c>
      <c r="C2913" s="93">
        <f>TEXT(B2913,"aaa")</f>
        <v/>
      </c>
      <c r="D2913" s="93" t="inlineStr">
        <is>
          <t>네이버 GFA</t>
        </is>
      </c>
      <c r="E2913" s="93" t="inlineStr">
        <is>
          <t>토너</t>
        </is>
      </c>
      <c r="G2913" s="90" t="n"/>
      <c r="H2913" s="145" t="n"/>
      <c r="I2913" s="145" t="n"/>
      <c r="K2913" s="128" t="n">
        <v>115568</v>
      </c>
      <c r="L2913" s="145" t="n"/>
    </row>
    <row r="2914" hidden="1" customFormat="1" s="93">
      <c r="B2914" s="127" t="n">
        <v>44182</v>
      </c>
      <c r="C2914" s="93">
        <f>TEXT(B2914,"aaa")</f>
        <v/>
      </c>
      <c r="D2914" s="93" t="inlineStr">
        <is>
          <t>네이버 GFA</t>
        </is>
      </c>
      <c r="E2914" s="93" t="inlineStr">
        <is>
          <t>토너패드</t>
        </is>
      </c>
      <c r="G2914" s="90" t="n"/>
      <c r="H2914" s="145" t="n"/>
      <c r="I2914" s="145" t="n"/>
      <c r="K2914" s="128" t="n">
        <v>1659017</v>
      </c>
    </row>
    <row r="2915" hidden="1" customFormat="1" s="93">
      <c r="B2915" s="127" t="n">
        <v>44183</v>
      </c>
      <c r="C2915" s="93">
        <f>TEXT(B2915,"aaa")</f>
        <v/>
      </c>
      <c r="D2915" s="93" t="inlineStr">
        <is>
          <t>네이버 브랜드검색</t>
        </is>
      </c>
      <c r="E2915" s="93" t="inlineStr">
        <is>
          <t>토너</t>
        </is>
      </c>
      <c r="G2915" s="90" t="n"/>
      <c r="K2915" s="128" t="n">
        <v>50000</v>
      </c>
    </row>
    <row r="2916" hidden="1" customFormat="1" s="93">
      <c r="B2916" s="127" t="n">
        <v>44184</v>
      </c>
      <c r="C2916" s="93">
        <f>TEXT(B2916,"aaa")</f>
        <v/>
      </c>
      <c r="D2916" s="93" t="inlineStr">
        <is>
          <t>네이버 브랜드검색</t>
        </is>
      </c>
      <c r="G2916" s="90" t="n"/>
      <c r="K2916" s="128" t="n">
        <v>50000</v>
      </c>
    </row>
    <row r="2917" hidden="1" customFormat="1" s="93">
      <c r="B2917" s="127" t="n">
        <v>44185</v>
      </c>
      <c r="C2917" s="93">
        <f>TEXT(B2917,"aaa")</f>
        <v/>
      </c>
      <c r="D2917" s="93" t="inlineStr">
        <is>
          <t>네이버 브랜드검색</t>
        </is>
      </c>
      <c r="G2917" s="90" t="n"/>
      <c r="K2917" s="128" t="n">
        <v>50000</v>
      </c>
    </row>
    <row r="2918" hidden="1" customFormat="1" s="93">
      <c r="B2918" s="127" t="n">
        <v>44183</v>
      </c>
      <c r="C2918" s="93">
        <f>TEXT(B2918,"aaa")</f>
        <v/>
      </c>
      <c r="D2918" s="93" t="inlineStr">
        <is>
          <t>페이스북/인스타그램</t>
        </is>
      </c>
      <c r="E2918" s="93" t="inlineStr">
        <is>
          <t>랄라블라</t>
        </is>
      </c>
      <c r="G2918" s="90" t="n"/>
      <c r="K2918" s="128" t="n">
        <v>30117</v>
      </c>
    </row>
    <row r="2919" hidden="1" customFormat="1" s="93">
      <c r="B2919" s="127" t="n">
        <v>44184</v>
      </c>
      <c r="C2919" s="93">
        <f>TEXT(B2919,"aaa")</f>
        <v/>
      </c>
      <c r="D2919" s="93" t="inlineStr">
        <is>
          <t>페이스북/인스타그램</t>
        </is>
      </c>
      <c r="E2919" s="93" t="inlineStr">
        <is>
          <t>랄라블라</t>
        </is>
      </c>
      <c r="G2919" s="90" t="n"/>
      <c r="K2919" s="128" t="n">
        <v>33190</v>
      </c>
    </row>
    <row r="2920" hidden="1" customFormat="1" s="93">
      <c r="B2920" s="127" t="n">
        <v>44185</v>
      </c>
      <c r="C2920" s="93">
        <f>TEXT(B2920,"aaa")</f>
        <v/>
      </c>
      <c r="D2920" s="93" t="inlineStr">
        <is>
          <t>페이스북/인스타그램</t>
        </is>
      </c>
      <c r="E2920" s="93" t="inlineStr">
        <is>
          <t>랄라블라</t>
        </is>
      </c>
      <c r="G2920" s="90" t="n"/>
      <c r="K2920" s="128" t="n">
        <v>29831</v>
      </c>
    </row>
    <row r="2921" hidden="1" customFormat="1" s="93">
      <c r="B2921" s="127" t="n">
        <v>44183</v>
      </c>
      <c r="C2921" s="93">
        <f>TEXT(B2921,"aaa")</f>
        <v/>
      </c>
      <c r="D2921" s="93" t="inlineStr">
        <is>
          <t>페이스북/인스타그램</t>
        </is>
      </c>
      <c r="E2921" s="93" t="inlineStr">
        <is>
          <t>토너</t>
        </is>
      </c>
      <c r="G2921" s="90" t="n"/>
      <c r="K2921" s="128" t="n">
        <v>476717</v>
      </c>
    </row>
    <row r="2922" hidden="1" customFormat="1" s="93">
      <c r="B2922" s="127" t="n">
        <v>44184</v>
      </c>
      <c r="C2922" s="93">
        <f>TEXT(B2922,"aaa")</f>
        <v/>
      </c>
      <c r="D2922" s="93" t="inlineStr">
        <is>
          <t>페이스북/인스타그램</t>
        </is>
      </c>
      <c r="E2922" s="93" t="inlineStr">
        <is>
          <t>토너</t>
        </is>
      </c>
      <c r="G2922" s="90" t="n"/>
      <c r="K2922" s="128" t="n">
        <v>273939</v>
      </c>
    </row>
    <row r="2923" hidden="1" customFormat="1" s="93">
      <c r="B2923" s="127" t="n">
        <v>44185</v>
      </c>
      <c r="C2923" s="93">
        <f>TEXT(B2923,"aaa")</f>
        <v/>
      </c>
      <c r="D2923" s="93" t="inlineStr">
        <is>
          <t>페이스북/인스타그램</t>
        </is>
      </c>
      <c r="E2923" s="93" t="inlineStr">
        <is>
          <t>토너</t>
        </is>
      </c>
      <c r="G2923" s="90" t="n"/>
      <c r="K2923" s="128" t="n">
        <v>441639</v>
      </c>
    </row>
    <row r="2924" hidden="1" customFormat="1" s="93">
      <c r="B2924" s="127" t="n">
        <v>44183</v>
      </c>
      <c r="C2924" s="93">
        <f>TEXT(B2924,"aaa")</f>
        <v/>
      </c>
      <c r="D2924" s="93" t="inlineStr">
        <is>
          <t>페이스북/인스타그램</t>
        </is>
      </c>
      <c r="E2924" s="93" t="inlineStr">
        <is>
          <t>토너패드</t>
        </is>
      </c>
      <c r="G2924" s="90" t="n"/>
      <c r="K2924" s="128" t="n">
        <v>520593</v>
      </c>
    </row>
    <row r="2925" hidden="1" customFormat="1" s="93">
      <c r="B2925" s="127" t="n">
        <v>44184</v>
      </c>
      <c r="C2925" s="93">
        <f>TEXT(B2925,"aaa")</f>
        <v/>
      </c>
      <c r="D2925" s="93" t="inlineStr">
        <is>
          <t>페이스북/인스타그램</t>
        </is>
      </c>
      <c r="E2925" s="93" t="inlineStr">
        <is>
          <t>토너패드</t>
        </is>
      </c>
      <c r="G2925" s="90" t="n"/>
      <c r="K2925" s="128" t="n">
        <v>264465</v>
      </c>
    </row>
    <row r="2926" hidden="1" customFormat="1" s="93">
      <c r="B2926" s="127" t="n">
        <v>44185</v>
      </c>
      <c r="C2926" s="93">
        <f>TEXT(B2926,"aaa")</f>
        <v/>
      </c>
      <c r="D2926" s="93" t="inlineStr">
        <is>
          <t>페이스북/인스타그램</t>
        </is>
      </c>
      <c r="E2926" s="93" t="inlineStr">
        <is>
          <t>토너패드</t>
        </is>
      </c>
      <c r="G2926" s="90" t="n"/>
      <c r="K2926" s="128" t="n">
        <v>390906</v>
      </c>
    </row>
    <row r="2927" hidden="1" customFormat="1" s="93">
      <c r="A2927" s="93" t="inlineStr">
        <is>
          <t>디스커버리_이든크림스킨팩</t>
        </is>
      </c>
      <c r="B2927" s="127" t="n">
        <v>44183</v>
      </c>
      <c r="C2927" s="93">
        <f>TEXT(B2927,"aaa")</f>
        <v/>
      </c>
      <c r="D2927" s="93" t="inlineStr">
        <is>
          <t>유튜브 디스커버리</t>
        </is>
      </c>
      <c r="E2927" s="93" t="inlineStr">
        <is>
          <t>토너</t>
        </is>
      </c>
      <c r="G2927" s="90" t="n"/>
      <c r="K2927" s="128" t="n">
        <v>983</v>
      </c>
    </row>
    <row r="2928" hidden="1" customFormat="1" s="93">
      <c r="A2928" s="93" t="inlineStr">
        <is>
          <t>디스커버리_천서영님_썸네일테스트 #3</t>
        </is>
      </c>
      <c r="B2928" s="127" t="n">
        <v>44183</v>
      </c>
      <c r="C2928" s="93">
        <f>TEXT(B2928,"aaa")</f>
        <v/>
      </c>
      <c r="D2928" s="93" t="inlineStr">
        <is>
          <t>유튜브 디스커버리</t>
        </is>
      </c>
      <c r="E2928" s="93" t="inlineStr">
        <is>
          <t>토너</t>
        </is>
      </c>
      <c r="G2928" s="90" t="n"/>
      <c r="K2928" s="128" t="n">
        <v>208744</v>
      </c>
    </row>
    <row r="2929" hidden="1" customFormat="1" s="93">
      <c r="A2929" s="93" t="inlineStr">
        <is>
          <t>디스커버리_이든크림스킨팩</t>
        </is>
      </c>
      <c r="B2929" s="127" t="n">
        <v>44185</v>
      </c>
      <c r="C2929" s="93">
        <f>TEXT(B2929,"aaa")</f>
        <v/>
      </c>
      <c r="D2929" s="93" t="inlineStr">
        <is>
          <t>유튜브 디스커버리</t>
        </is>
      </c>
      <c r="E2929" s="93" t="inlineStr">
        <is>
          <t>토너</t>
        </is>
      </c>
      <c r="G2929" s="90" t="n"/>
      <c r="K2929" s="128" t="n">
        <v>79344</v>
      </c>
    </row>
    <row r="2930" hidden="1" customFormat="1" s="93">
      <c r="A2930" s="93" t="inlineStr">
        <is>
          <t>디스커버리_채우</t>
        </is>
      </c>
      <c r="B2930" s="127" t="n">
        <v>44185</v>
      </c>
      <c r="C2930" s="93">
        <f>TEXT(B2930,"aaa")</f>
        <v/>
      </c>
      <c r="D2930" s="93" t="inlineStr">
        <is>
          <t>유튜브 디스커버리</t>
        </is>
      </c>
      <c r="E2930" s="93" t="inlineStr">
        <is>
          <t>토너</t>
        </is>
      </c>
      <c r="G2930" s="90" t="n"/>
      <c r="K2930" s="128" t="n">
        <v>197720</v>
      </c>
    </row>
    <row r="2931" hidden="1" customFormat="1" s="93">
      <c r="A2931" s="93" t="inlineStr">
        <is>
          <t>디스커버리_천서영님_썸네일테스트 #3</t>
        </is>
      </c>
      <c r="B2931" s="127" t="n">
        <v>44185</v>
      </c>
      <c r="C2931" s="93">
        <f>TEXT(B2931,"aaa")</f>
        <v/>
      </c>
      <c r="D2931" s="93" t="inlineStr">
        <is>
          <t>유튜브 디스커버리</t>
        </is>
      </c>
      <c r="E2931" s="93" t="inlineStr">
        <is>
          <t>토너</t>
        </is>
      </c>
      <c r="G2931" s="90" t="n"/>
      <c r="K2931" s="128" t="n">
        <v>503223</v>
      </c>
    </row>
    <row r="2932" hidden="1" customFormat="1" s="93">
      <c r="B2932" s="127" t="n">
        <v>44183</v>
      </c>
      <c r="C2932" s="93">
        <f>TEXT(B2932,"aaa")</f>
        <v/>
      </c>
      <c r="D2932" s="93" t="inlineStr">
        <is>
          <t>네이버 쇼핑검색</t>
        </is>
      </c>
      <c r="G2932" s="90" t="n"/>
      <c r="H2932" s="145" t="n"/>
      <c r="I2932" s="145" t="n"/>
      <c r="K2932" s="128" t="n">
        <v>55770</v>
      </c>
    </row>
    <row r="2933" hidden="1" customFormat="1" s="93">
      <c r="B2933" s="127" t="n">
        <v>44184</v>
      </c>
      <c r="C2933" s="93">
        <f>TEXT(B2933,"aaa")</f>
        <v/>
      </c>
      <c r="D2933" s="93" t="inlineStr">
        <is>
          <t>네이버 쇼핑검색</t>
        </is>
      </c>
      <c r="G2933" s="90" t="n"/>
      <c r="H2933" s="145" t="n"/>
      <c r="I2933" s="145" t="n"/>
      <c r="K2933" s="128" t="n">
        <v>58058</v>
      </c>
    </row>
    <row r="2934" hidden="1" customFormat="1" s="93">
      <c r="B2934" s="127" t="n">
        <v>44185</v>
      </c>
      <c r="C2934" s="93">
        <f>TEXT(B2934,"aaa")</f>
        <v/>
      </c>
      <c r="D2934" s="93" t="inlineStr">
        <is>
          <t>네이버 쇼핑검색</t>
        </is>
      </c>
      <c r="G2934" s="90" t="n"/>
      <c r="H2934" s="145" t="n"/>
      <c r="I2934" s="145" t="n"/>
      <c r="K2934" s="128" t="n">
        <v>77891</v>
      </c>
    </row>
    <row r="2935" customFormat="1" s="93">
      <c r="B2935" s="127" t="n">
        <v>44183</v>
      </c>
      <c r="C2935" s="93">
        <f>TEXT(B2935,"aaa")</f>
        <v/>
      </c>
      <c r="D2935" s="93" t="inlineStr">
        <is>
          <t>카카오광고</t>
        </is>
      </c>
      <c r="E2935" s="93" t="inlineStr">
        <is>
          <t>토너</t>
        </is>
      </c>
      <c r="G2935" s="90" t="n"/>
      <c r="H2935" s="145" t="n"/>
      <c r="I2935" s="145" t="n"/>
      <c r="K2935" s="128" t="n">
        <v>20933</v>
      </c>
    </row>
    <row r="2936" customFormat="1" s="93">
      <c r="B2936" s="127" t="n">
        <v>44184</v>
      </c>
      <c r="C2936" s="93">
        <f>TEXT(B2936,"aaa")</f>
        <v/>
      </c>
      <c r="D2936" s="93" t="inlineStr">
        <is>
          <t>카카오광고</t>
        </is>
      </c>
      <c r="E2936" s="93" t="inlineStr">
        <is>
          <t>토너</t>
        </is>
      </c>
      <c r="G2936" s="90" t="n"/>
      <c r="H2936" s="145" t="n"/>
      <c r="I2936" s="145" t="n"/>
      <c r="K2936" s="128" t="n">
        <v>21384</v>
      </c>
    </row>
    <row r="2937" customFormat="1" s="93">
      <c r="B2937" s="127" t="n">
        <v>44185</v>
      </c>
      <c r="C2937" s="93">
        <f>TEXT(B2937,"aaa")</f>
        <v/>
      </c>
      <c r="D2937" s="93" t="inlineStr">
        <is>
          <t>카카오광고</t>
        </is>
      </c>
      <c r="E2937" s="93" t="inlineStr">
        <is>
          <t>토너</t>
        </is>
      </c>
      <c r="G2937" s="90" t="n"/>
      <c r="H2937" s="145" t="n"/>
      <c r="I2937" s="145" t="n"/>
      <c r="K2937" s="128" t="n">
        <v>20339</v>
      </c>
    </row>
    <row r="2938" hidden="1" customFormat="1" s="93">
      <c r="B2938" s="127" t="n">
        <v>44183</v>
      </c>
      <c r="C2938" s="93">
        <f>TEXT(B2938,"aaa")</f>
        <v/>
      </c>
      <c r="D2938" s="93" t="inlineStr">
        <is>
          <t>네이버 GFA</t>
        </is>
      </c>
      <c r="E2938" s="93" t="inlineStr">
        <is>
          <t>토너</t>
        </is>
      </c>
      <c r="G2938" s="90" t="n"/>
      <c r="H2938" s="145" t="n"/>
      <c r="I2938" s="145" t="n"/>
      <c r="K2938" s="128" t="n">
        <v>109865</v>
      </c>
      <c r="L2938" s="145" t="n"/>
    </row>
    <row r="2939" hidden="1" customFormat="1" s="93">
      <c r="B2939" s="127" t="n">
        <v>44184</v>
      </c>
      <c r="C2939" s="93">
        <f>TEXT(B2939,"aaa")</f>
        <v/>
      </c>
      <c r="D2939" s="93" t="inlineStr">
        <is>
          <t>네이버 GFA</t>
        </is>
      </c>
      <c r="E2939" s="93" t="inlineStr">
        <is>
          <t>토너</t>
        </is>
      </c>
      <c r="G2939" s="90" t="n"/>
      <c r="H2939" s="145" t="n"/>
      <c r="I2939" s="145" t="n"/>
      <c r="K2939" s="128" t="n">
        <v>113894</v>
      </c>
      <c r="L2939" s="145" t="n"/>
    </row>
    <row r="2940" hidden="1" customFormat="1" s="93">
      <c r="B2940" s="127" t="n">
        <v>44185</v>
      </c>
      <c r="C2940" s="93">
        <f>TEXT(B2940,"aaa")</f>
        <v/>
      </c>
      <c r="D2940" s="93" t="inlineStr">
        <is>
          <t>네이버 GFA</t>
        </is>
      </c>
      <c r="E2940" s="93" t="inlineStr">
        <is>
          <t>토너</t>
        </is>
      </c>
      <c r="G2940" s="90" t="n"/>
      <c r="H2940" s="145" t="n"/>
      <c r="I2940" s="145" t="n"/>
      <c r="K2940" s="128" t="n">
        <v>310218</v>
      </c>
      <c r="L2940" s="145" t="n"/>
    </row>
    <row r="2941" hidden="1" customFormat="1" s="93">
      <c r="B2941" s="127" t="n">
        <v>44183</v>
      </c>
      <c r="C2941" s="93">
        <f>TEXT(B2941,"aaa")</f>
        <v/>
      </c>
      <c r="D2941" s="93" t="inlineStr">
        <is>
          <t>네이버 GFA</t>
        </is>
      </c>
      <c r="E2941" s="93" t="inlineStr">
        <is>
          <t>토너패드</t>
        </is>
      </c>
      <c r="G2941" s="90" t="n"/>
      <c r="H2941" s="145" t="n"/>
      <c r="I2941" s="145" t="n"/>
      <c r="K2941" s="128" t="n">
        <v>3345112</v>
      </c>
    </row>
    <row r="2942" hidden="1" customFormat="1" s="93">
      <c r="B2942" s="127" t="n">
        <v>44184</v>
      </c>
      <c r="C2942" s="93">
        <f>TEXT(B2942,"aaa")</f>
        <v/>
      </c>
      <c r="D2942" s="93" t="inlineStr">
        <is>
          <t>네이버 GFA</t>
        </is>
      </c>
      <c r="E2942" s="93" t="inlineStr">
        <is>
          <t>토너패드</t>
        </is>
      </c>
      <c r="G2942" s="90" t="n"/>
      <c r="H2942" s="145" t="n"/>
      <c r="I2942" s="145" t="n"/>
      <c r="K2942" s="128" t="n">
        <v>943232</v>
      </c>
    </row>
    <row r="2943" hidden="1" customFormat="1" s="93">
      <c r="B2943" s="127" t="n">
        <v>44185</v>
      </c>
      <c r="C2943" s="93">
        <f>TEXT(B2943,"aaa")</f>
        <v/>
      </c>
      <c r="D2943" s="93" t="inlineStr">
        <is>
          <t>네이버 GFA</t>
        </is>
      </c>
      <c r="E2943" s="93" t="inlineStr">
        <is>
          <t>토너패드</t>
        </is>
      </c>
      <c r="G2943" s="90" t="n"/>
      <c r="H2943" s="145" t="n"/>
      <c r="I2943" s="145" t="n"/>
      <c r="K2943" s="128" t="n">
        <v>1230760</v>
      </c>
    </row>
    <row r="2944" hidden="1" customFormat="1" s="93">
      <c r="B2944" s="127" t="n">
        <v>44186</v>
      </c>
      <c r="C2944" s="93">
        <f>TEXT(B2944,"aaa")</f>
        <v/>
      </c>
      <c r="D2944" s="93" t="inlineStr">
        <is>
          <t>네이버 브랜드검색</t>
        </is>
      </c>
      <c r="E2944" s="93" t="inlineStr">
        <is>
          <t>토너</t>
        </is>
      </c>
      <c r="G2944" s="90" t="n"/>
      <c r="K2944" s="128" t="n">
        <v>50000</v>
      </c>
    </row>
    <row r="2945" hidden="1" customFormat="1" s="93">
      <c r="B2945" s="127" t="n">
        <v>44186</v>
      </c>
      <c r="C2945" s="93">
        <f>TEXT(B2945,"aaa")</f>
        <v/>
      </c>
      <c r="D2945" s="93" t="inlineStr">
        <is>
          <t>페이스북/인스타그램</t>
        </is>
      </c>
      <c r="E2945" s="93" t="inlineStr">
        <is>
          <t>토너패드</t>
        </is>
      </c>
      <c r="G2945" s="90" t="n"/>
      <c r="K2945" s="128" t="n">
        <v>556870</v>
      </c>
    </row>
    <row r="2946" hidden="1" customFormat="1" s="93">
      <c r="B2946" s="127" t="n">
        <v>44186</v>
      </c>
      <c r="C2946" s="93">
        <f>TEXT(B2946,"aaa")</f>
        <v/>
      </c>
      <c r="D2946" s="93" t="inlineStr">
        <is>
          <t>페이스북/인스타그램</t>
        </is>
      </c>
      <c r="E2946" s="93" t="inlineStr">
        <is>
          <t>랄라블라</t>
        </is>
      </c>
      <c r="G2946" s="90" t="n"/>
      <c r="K2946" s="128" t="n">
        <v>28288</v>
      </c>
    </row>
    <row r="2947" hidden="1" customFormat="1" s="93">
      <c r="B2947" s="127" t="n">
        <v>44186</v>
      </c>
      <c r="C2947" s="93">
        <f>TEXT(B2947,"aaa")</f>
        <v/>
      </c>
      <c r="D2947" s="93" t="inlineStr">
        <is>
          <t>페이스북/인스타그램</t>
        </is>
      </c>
      <c r="E2947" s="93" t="inlineStr">
        <is>
          <t>토너</t>
        </is>
      </c>
      <c r="G2947" s="90" t="n"/>
      <c r="K2947" s="128" t="n">
        <v>502275</v>
      </c>
    </row>
    <row r="2948" hidden="1" customFormat="1" s="93">
      <c r="A2948" s="93" t="inlineStr">
        <is>
          <t>디스커버리_이든크림스킨팩</t>
        </is>
      </c>
      <c r="B2948" s="127" t="n">
        <v>44186</v>
      </c>
      <c r="C2948" s="93">
        <f>TEXT(B2948,"aaa")</f>
        <v/>
      </c>
      <c r="D2948" s="93" t="inlineStr">
        <is>
          <t>유튜브 디스커버리</t>
        </is>
      </c>
      <c r="G2948" s="90" t="n"/>
      <c r="K2948" s="128" t="n">
        <v>15894</v>
      </c>
    </row>
    <row r="2949" hidden="1" customFormat="1" s="93">
      <c r="A2949" s="93" t="inlineStr">
        <is>
          <t>디스커버리_채우</t>
        </is>
      </c>
      <c r="B2949" s="127" t="n">
        <v>44186</v>
      </c>
      <c r="C2949" s="93">
        <f>TEXT(B2949,"aaa")</f>
        <v/>
      </c>
      <c r="D2949" s="93" t="inlineStr">
        <is>
          <t>유튜브 디스커버리</t>
        </is>
      </c>
      <c r="G2949" s="90" t="n"/>
      <c r="K2949" s="128" t="n">
        <v>236787</v>
      </c>
    </row>
    <row r="2950" hidden="1" customFormat="1" s="93">
      <c r="A2950" s="93" t="inlineStr">
        <is>
          <t>디스커버리_천서영님_썸네일테스트 #3</t>
        </is>
      </c>
      <c r="B2950" s="127" t="n">
        <v>44186</v>
      </c>
      <c r="C2950" s="93">
        <f>TEXT(B2950,"aaa")</f>
        <v/>
      </c>
      <c r="D2950" s="93" t="inlineStr">
        <is>
          <t>유튜브 디스커버리</t>
        </is>
      </c>
      <c r="G2950" s="90" t="n"/>
      <c r="K2950" s="128" t="n">
        <v>376148</v>
      </c>
    </row>
    <row r="2951" hidden="1" customFormat="1" s="93">
      <c r="B2951" s="127" t="n">
        <v>44186</v>
      </c>
      <c r="C2951" s="93">
        <f>TEXT(B2951,"aaa")</f>
        <v/>
      </c>
      <c r="D2951" s="93" t="inlineStr">
        <is>
          <t>네이버 쇼핑검색</t>
        </is>
      </c>
      <c r="G2951" s="90" t="n"/>
      <c r="H2951" s="145" t="n"/>
      <c r="I2951" s="145" t="n"/>
      <c r="K2951" s="128" t="n">
        <v>79086.36363636363</v>
      </c>
    </row>
    <row r="2952" customFormat="1" s="93">
      <c r="B2952" s="127" t="n">
        <v>44186</v>
      </c>
      <c r="C2952" s="93">
        <f>TEXT(B2952,"aaa")</f>
        <v/>
      </c>
      <c r="D2952" s="93" t="inlineStr">
        <is>
          <t>카카오광고</t>
        </is>
      </c>
      <c r="E2952" s="93" t="inlineStr">
        <is>
          <t>토너</t>
        </is>
      </c>
      <c r="G2952" s="90" t="n"/>
      <c r="H2952" s="145" t="n"/>
      <c r="I2952" s="145" t="n"/>
      <c r="K2952" s="128" t="n">
        <v>21010</v>
      </c>
    </row>
    <row r="2953" hidden="1" customFormat="1" s="93">
      <c r="B2953" s="127" t="n">
        <v>44186</v>
      </c>
      <c r="C2953" s="93">
        <f>TEXT(B2953,"aaa")</f>
        <v/>
      </c>
      <c r="D2953" s="93" t="inlineStr">
        <is>
          <t>네이버 GFA</t>
        </is>
      </c>
      <c r="E2953" s="93" t="inlineStr">
        <is>
          <t>토너</t>
        </is>
      </c>
      <c r="G2953" s="90" t="n"/>
      <c r="H2953" s="145" t="n"/>
      <c r="I2953" s="145" t="n"/>
      <c r="K2953" s="128" t="n">
        <v>295571.8181818182</v>
      </c>
      <c r="L2953" s="145" t="n"/>
    </row>
    <row r="2954" hidden="1" customFormat="1" s="93">
      <c r="B2954" s="127" t="n">
        <v>44186</v>
      </c>
      <c r="C2954" s="93">
        <f>TEXT(B2954,"aaa")</f>
        <v/>
      </c>
      <c r="D2954" s="93" t="inlineStr">
        <is>
          <t>네이버 GFA</t>
        </is>
      </c>
      <c r="E2954" s="93" t="inlineStr">
        <is>
          <t>토너패드</t>
        </is>
      </c>
      <c r="G2954" s="90" t="n"/>
      <c r="H2954" s="145" t="n"/>
      <c r="I2954" s="145" t="n"/>
      <c r="K2954" s="128" t="n">
        <v>2491376.363636363</v>
      </c>
    </row>
    <row r="2955" hidden="1" customFormat="1" s="93">
      <c r="B2955" s="127" t="n">
        <v>44187</v>
      </c>
      <c r="C2955" s="87">
        <f>TEXT(B2955,"aaa")</f>
        <v/>
      </c>
      <c r="D2955" s="93" t="inlineStr">
        <is>
          <t>네이버 브랜드검색</t>
        </is>
      </c>
      <c r="E2955" s="93" t="inlineStr">
        <is>
          <t>토너</t>
        </is>
      </c>
      <c r="G2955" s="90" t="n"/>
      <c r="K2955" s="128" t="n">
        <v>50000</v>
      </c>
    </row>
    <row r="2956" hidden="1" customFormat="1" s="93">
      <c r="A2956" s="93" t="inlineStr">
        <is>
          <t>전환</t>
        </is>
      </c>
      <c r="B2956" s="127" t="n">
        <v>44187</v>
      </c>
      <c r="C2956" s="87">
        <f>TEXT(B2956,"aaa")</f>
        <v/>
      </c>
      <c r="D2956" s="87">
        <f>VLOOKUP(A2956,매칭테이블!B:C,2,0)</f>
        <v/>
      </c>
      <c r="E2956" s="87">
        <f>VLOOKUP(A2956,매칭테이블!B:D,3,0)</f>
        <v/>
      </c>
      <c r="G2956" s="90" t="n"/>
      <c r="K2956" s="128" t="n">
        <v>508977</v>
      </c>
    </row>
    <row r="2957" hidden="1" customFormat="1" s="93">
      <c r="A2957" s="93" t="inlineStr">
        <is>
          <t>도달_랄라블라</t>
        </is>
      </c>
      <c r="B2957" s="127" t="n">
        <v>44187</v>
      </c>
      <c r="C2957" s="87">
        <f>TEXT(B2957,"aaa")</f>
        <v/>
      </c>
      <c r="D2957" s="87">
        <f>VLOOKUP(A2957,매칭테이블!B:C,2,0)</f>
        <v/>
      </c>
      <c r="E2957" s="87">
        <f>VLOOKUP(A2957,매칭테이블!B:D,3,0)</f>
        <v/>
      </c>
      <c r="G2957" s="90" t="n"/>
      <c r="K2957" s="128" t="n">
        <v>30422</v>
      </c>
    </row>
    <row r="2958" hidden="1" customFormat="1" s="93">
      <c r="A2958" s="93" t="inlineStr">
        <is>
          <t>전환_토너패드</t>
        </is>
      </c>
      <c r="B2958" s="127" t="n">
        <v>44187</v>
      </c>
      <c r="C2958" s="87">
        <f>TEXT(B2958,"aaa")</f>
        <v/>
      </c>
      <c r="D2958" s="87">
        <f>VLOOKUP(A2958,매칭테이블!B:C,2,0)</f>
        <v/>
      </c>
      <c r="E2958" s="87">
        <f>VLOOKUP(A2958,매칭테이블!B:D,3,0)</f>
        <v/>
      </c>
      <c r="G2958" s="90" t="n"/>
      <c r="K2958" s="128" t="n">
        <v>658660</v>
      </c>
    </row>
    <row r="2959" hidden="1" customFormat="1" s="93">
      <c r="A2959" s="93" t="inlineStr">
        <is>
          <t>디스커버리_채우</t>
        </is>
      </c>
      <c r="B2959" s="127" t="n">
        <v>44187</v>
      </c>
      <c r="C2959" s="87">
        <f>TEXT(B2959,"aaa")</f>
        <v/>
      </c>
      <c r="D2959" s="87">
        <f>VLOOKUP(A2959,매칭테이블!B:C,2,0)</f>
        <v/>
      </c>
      <c r="E2959" s="87">
        <f>VLOOKUP(A2959,매칭테이블!B:D,3,0)</f>
        <v/>
      </c>
      <c r="G2959" s="90" t="n"/>
      <c r="K2959" s="128" t="n">
        <v>215606</v>
      </c>
    </row>
    <row r="2960" hidden="1" customFormat="1" s="93">
      <c r="A2960" s="93" t="inlineStr">
        <is>
          <t>디스커버리_천서영님_썸네일테스트 #3</t>
        </is>
      </c>
      <c r="B2960" s="127" t="n">
        <v>44187</v>
      </c>
      <c r="C2960" s="87">
        <f>TEXT(B2960,"aaa")</f>
        <v/>
      </c>
      <c r="D2960" s="87">
        <f>VLOOKUP(A2960,매칭테이블!B:C,2,0)</f>
        <v/>
      </c>
      <c r="E2960" s="87">
        <f>VLOOKUP(A2960,매칭테이블!B:D,3,0)</f>
        <v/>
      </c>
      <c r="G2960" s="90" t="n"/>
      <c r="K2960" s="128" t="n">
        <v>351084</v>
      </c>
    </row>
    <row r="2961" hidden="1" customFormat="1" s="93">
      <c r="A2961" s="93" t="inlineStr">
        <is>
          <t>디스커버리_이든크림스킨팩</t>
        </is>
      </c>
      <c r="B2961" s="127" t="n">
        <v>44187</v>
      </c>
      <c r="C2961" s="87">
        <f>TEXT(B2961,"aaa")</f>
        <v/>
      </c>
      <c r="D2961" s="87">
        <f>VLOOKUP(A2961,매칭테이블!B:C,2,0)</f>
        <v/>
      </c>
      <c r="E2961" s="87">
        <f>VLOOKUP(A2961,매칭테이블!B:D,3,0)</f>
        <v/>
      </c>
      <c r="G2961" s="90" t="n"/>
      <c r="K2961" s="128" t="n">
        <v>49021</v>
      </c>
    </row>
    <row r="2962" hidden="1" customFormat="1" s="93">
      <c r="A2962" s="93" t="inlineStr">
        <is>
          <t>아누아_쇼핑M</t>
        </is>
      </c>
      <c r="B2962" s="127" t="n">
        <v>44187</v>
      </c>
      <c r="C2962" s="87">
        <f>TEXT(B2962,"aaa")</f>
        <v/>
      </c>
      <c r="D2962" s="87">
        <f>VLOOKUP(A2962,매칭테이블!B:C,2,0)</f>
        <v/>
      </c>
      <c r="G2962" s="90" t="n"/>
      <c r="H2962" s="126" t="n"/>
      <c r="I2962" s="126" t="n"/>
      <c r="K2962" s="128" t="n">
        <v>73200</v>
      </c>
    </row>
    <row r="2963" hidden="1" customFormat="1" s="93">
      <c r="A2963" s="93" t="inlineStr">
        <is>
          <t>아누아_쇼핑PC</t>
        </is>
      </c>
      <c r="B2963" s="127" t="n">
        <v>44187</v>
      </c>
      <c r="C2963" s="87">
        <f>TEXT(B2963,"aaa")</f>
        <v/>
      </c>
      <c r="D2963" s="87">
        <f>VLOOKUP(A2963,매칭테이블!B:C,2,0)</f>
        <v/>
      </c>
      <c r="G2963" s="90" t="n"/>
      <c r="H2963" s="145" t="n"/>
      <c r="I2963" s="145" t="n"/>
      <c r="K2963" s="128" t="n">
        <v>7059.999999999999</v>
      </c>
    </row>
    <row r="2964" customFormat="1" s="93">
      <c r="A2964" s="97" t="inlineStr">
        <is>
          <t>아누아_리타게팅(전체지면)</t>
        </is>
      </c>
      <c r="B2964" s="127" t="n">
        <v>44187</v>
      </c>
      <c r="C2964" s="87">
        <f>TEXT(B2964,"aaa")</f>
        <v/>
      </c>
      <c r="D2964" s="93" t="inlineStr">
        <is>
          <t>카카오광고</t>
        </is>
      </c>
      <c r="E2964" s="87">
        <f>VLOOKUP(A2964,매칭테이블!B:D,3,0)</f>
        <v/>
      </c>
      <c r="G2964" s="90" t="n"/>
      <c r="H2964" s="145" t="n"/>
      <c r="I2964" s="145" t="n"/>
      <c r="K2964" s="128" t="n">
        <v>21280</v>
      </c>
    </row>
    <row r="2965" hidden="1" customFormat="1" s="93">
      <c r="A2965" s="93" t="inlineStr">
        <is>
          <t>아누아_토너_트러블타겟</t>
        </is>
      </c>
      <c r="B2965" s="127" t="n">
        <v>44187</v>
      </c>
      <c r="C2965" s="87">
        <f>TEXT(B2965,"aaa")</f>
        <v/>
      </c>
      <c r="D2965" s="87">
        <f>VLOOKUP(A2965,매칭테이블!B:C,2,0)</f>
        <v/>
      </c>
      <c r="E2965" s="87">
        <f>VLOOKUP(A2965,매칭테이블!B:D,3,0)</f>
        <v/>
      </c>
      <c r="G2965" s="90" t="n"/>
      <c r="H2965" s="145" t="n"/>
      <c r="I2965" s="145" t="n"/>
      <c r="K2965" s="128" t="n">
        <v>0</v>
      </c>
      <c r="L2965" s="145" t="n"/>
    </row>
    <row r="2966" hidden="1" customFormat="1" s="93">
      <c r="A2966" s="93" t="inlineStr">
        <is>
          <t>T_아누아_패드_메인</t>
        </is>
      </c>
      <c r="B2966" s="127" t="n">
        <v>44187</v>
      </c>
      <c r="C2966" s="87">
        <f>TEXT(B2966,"aaa")</f>
        <v/>
      </c>
      <c r="D2966" s="87">
        <f>VLOOKUP(A2966,매칭테이블!B:C,2,0)</f>
        <v/>
      </c>
      <c r="E2966" s="87">
        <f>VLOOKUP(A2966,매칭테이블!B:D,3,0)</f>
        <v/>
      </c>
      <c r="G2966" s="90" t="n"/>
      <c r="H2966" s="145" t="n"/>
      <c r="I2966" s="145" t="n"/>
      <c r="K2966" s="128" t="n">
        <v>4854766.363636363</v>
      </c>
    </row>
    <row r="2967" hidden="1" customFormat="1" s="93">
      <c r="A2967" s="93" t="inlineStr">
        <is>
          <t>T_아누아_토너_메인지면</t>
        </is>
      </c>
      <c r="B2967" s="127" t="n">
        <v>44187</v>
      </c>
      <c r="C2967" s="87">
        <f>TEXT(B2967,"aaa")</f>
        <v/>
      </c>
      <c r="D2967" s="87">
        <f>VLOOKUP(A2967,매칭테이블!B:C,2,0)</f>
        <v/>
      </c>
      <c r="E2967" s="87">
        <f>VLOOKUP(A2967,매칭테이블!B:D,3,0)</f>
        <v/>
      </c>
      <c r="G2967" s="90" t="n"/>
      <c r="K2967" s="128" t="n">
        <v>5917.272727272727</v>
      </c>
    </row>
    <row r="2968" hidden="1" customFormat="1" s="93">
      <c r="B2968" s="127" t="n">
        <v>44188</v>
      </c>
      <c r="C2968" s="87">
        <f>TEXT(B2968,"aaa")</f>
        <v/>
      </c>
      <c r="D2968" s="93" t="inlineStr">
        <is>
          <t>네이버 브랜드검색</t>
        </is>
      </c>
      <c r="E2968" s="93" t="inlineStr">
        <is>
          <t>토너</t>
        </is>
      </c>
      <c r="G2968" s="90" t="n"/>
      <c r="K2968" s="128" t="n">
        <v>50000</v>
      </c>
    </row>
    <row r="2969" hidden="1" customFormat="1" s="93">
      <c r="A2969" s="93" t="inlineStr">
        <is>
          <t>아누아_쇼핑M</t>
        </is>
      </c>
      <c r="B2969" s="127" t="n">
        <v>44188</v>
      </c>
      <c r="C2969" s="87">
        <f>TEXT(B2969,"aaa")</f>
        <v/>
      </c>
      <c r="D2969" s="87">
        <f>VLOOKUP(A2969,매칭테이블!B:C,2,0)</f>
        <v/>
      </c>
      <c r="G2969" s="90" t="n"/>
      <c r="H2969" s="126" t="n"/>
      <c r="I2969" s="126" t="n"/>
      <c r="K2969" s="128">
        <f>77594/1.1</f>
        <v/>
      </c>
    </row>
    <row r="2970" hidden="1" customFormat="1" s="93">
      <c r="A2970" s="93" t="inlineStr">
        <is>
          <t>아누아_쇼핑PC</t>
        </is>
      </c>
      <c r="B2970" s="127" t="n">
        <v>44188</v>
      </c>
      <c r="C2970" s="87">
        <f>TEXT(B2970,"aaa")</f>
        <v/>
      </c>
      <c r="D2970" s="87">
        <f>VLOOKUP(A2970,매칭테이블!B:C,2,0)</f>
        <v/>
      </c>
      <c r="G2970" s="90" t="n"/>
      <c r="H2970" s="145" t="n"/>
      <c r="I2970" s="145" t="n"/>
      <c r="K2970" s="128">
        <f>5665/1.1</f>
        <v/>
      </c>
    </row>
    <row r="2971" hidden="1" customFormat="1" s="93">
      <c r="A2971" s="93" t="inlineStr">
        <is>
          <t>전환_토너_트러블</t>
        </is>
      </c>
      <c r="B2971" s="127" t="n">
        <v>44188</v>
      </c>
      <c r="C2971" s="87">
        <f>TEXT(B2971,"aaa")</f>
        <v/>
      </c>
      <c r="D2971" s="87">
        <f>VLOOKUP(A2971,매칭테이블!B:C,2,0)</f>
        <v/>
      </c>
      <c r="E2971" s="87">
        <f>VLOOKUP(A2971,매칭테이블!B:D,3,0)</f>
        <v/>
      </c>
      <c r="G2971" s="90" t="n"/>
      <c r="K2971" s="128" t="n">
        <v>108674</v>
      </c>
    </row>
    <row r="2972" hidden="1" customFormat="1" s="93">
      <c r="A2972" s="93" t="inlineStr">
        <is>
          <t>전환</t>
        </is>
      </c>
      <c r="B2972" s="127" t="n">
        <v>44188</v>
      </c>
      <c r="C2972" s="87">
        <f>TEXT(B2972,"aaa")</f>
        <v/>
      </c>
      <c r="D2972" s="87">
        <f>VLOOKUP(A2972,매칭테이블!B:C,2,0)</f>
        <v/>
      </c>
      <c r="E2972" s="87">
        <f>VLOOKUP(A2972,매칭테이블!B:D,3,0)</f>
        <v/>
      </c>
      <c r="G2972" s="90" t="n"/>
      <c r="K2972" s="128" t="n">
        <v>731063</v>
      </c>
    </row>
    <row r="2973" hidden="1" customFormat="1" s="93">
      <c r="A2973" s="93" t="inlineStr">
        <is>
          <t>도달_랄라블라</t>
        </is>
      </c>
      <c r="B2973" s="127" t="n">
        <v>44188</v>
      </c>
      <c r="C2973" s="87">
        <f>TEXT(B2973,"aaa")</f>
        <v/>
      </c>
      <c r="D2973" s="87">
        <f>VLOOKUP(A2973,매칭테이블!B:C,2,0)</f>
        <v/>
      </c>
      <c r="E2973" s="87">
        <f>VLOOKUP(A2973,매칭테이블!B:D,3,0)</f>
        <v/>
      </c>
      <c r="G2973" s="90" t="n"/>
      <c r="K2973" s="128" t="n">
        <v>30380</v>
      </c>
    </row>
    <row r="2974" hidden="1" customFormat="1" s="93">
      <c r="A2974" s="93" t="inlineStr">
        <is>
          <t>전환_토너패드</t>
        </is>
      </c>
      <c r="B2974" s="127" t="n">
        <v>44188</v>
      </c>
      <c r="C2974" s="87">
        <f>TEXT(B2974,"aaa")</f>
        <v/>
      </c>
      <c r="D2974" s="87">
        <f>VLOOKUP(A2974,매칭테이블!B:C,2,0)</f>
        <v/>
      </c>
      <c r="E2974" s="87">
        <f>VLOOKUP(A2974,매칭테이블!B:D,3,0)</f>
        <v/>
      </c>
      <c r="G2974" s="90" t="n"/>
      <c r="K2974" s="128" t="n">
        <v>861599</v>
      </c>
    </row>
    <row r="2975" hidden="1" customFormat="1" s="93">
      <c r="A2975" s="93" t="inlineStr">
        <is>
          <t>디스커버리_이든크림스킨팩</t>
        </is>
      </c>
      <c r="B2975" s="127" t="n">
        <v>44188</v>
      </c>
      <c r="C2975" s="87">
        <f>TEXT(B2975,"aaa")</f>
        <v/>
      </c>
      <c r="D2975" s="87">
        <f>VLOOKUP(A2975,매칭테이블!B:C,2,0)</f>
        <v/>
      </c>
      <c r="E2975" s="87">
        <f>VLOOKUP(A2975,매칭테이블!B:D,3,0)</f>
        <v/>
      </c>
      <c r="G2975" s="90" t="n"/>
      <c r="K2975" s="128" t="n">
        <v>25939</v>
      </c>
    </row>
    <row r="2976" hidden="1" customFormat="1" s="93">
      <c r="A2976" s="93" t="inlineStr">
        <is>
          <t>디스커버리_천서영님_썸네일테스트 #3</t>
        </is>
      </c>
      <c r="B2976" s="127" t="n">
        <v>44188</v>
      </c>
      <c r="C2976" s="87">
        <f>TEXT(B2976,"aaa")</f>
        <v/>
      </c>
      <c r="D2976" s="87">
        <f>VLOOKUP(A2976,매칭테이블!B:C,2,0)</f>
        <v/>
      </c>
      <c r="E2976" s="87">
        <f>VLOOKUP(A2976,매칭테이블!B:D,3,0)</f>
        <v/>
      </c>
      <c r="G2976" s="90" t="n"/>
      <c r="K2976" s="128" t="n">
        <v>322010</v>
      </c>
    </row>
    <row r="2977" hidden="1" customFormat="1" s="93">
      <c r="A2977" s="93" t="inlineStr">
        <is>
          <t>디스커버리_채우</t>
        </is>
      </c>
      <c r="B2977" s="127" t="n">
        <v>44188</v>
      </c>
      <c r="C2977" s="87">
        <f>TEXT(B2977,"aaa")</f>
        <v/>
      </c>
      <c r="D2977" s="87">
        <f>VLOOKUP(A2977,매칭테이블!B:C,2,0)</f>
        <v/>
      </c>
      <c r="E2977" s="87">
        <f>VLOOKUP(A2977,매칭테이블!B:D,3,0)</f>
        <v/>
      </c>
      <c r="G2977" s="90" t="n"/>
      <c r="K2977" s="128" t="n">
        <v>203542</v>
      </c>
    </row>
    <row r="2978" customFormat="1" s="93">
      <c r="A2978" s="97" t="inlineStr">
        <is>
          <t>아누아_리타게팅(전체지면)</t>
        </is>
      </c>
      <c r="B2978" s="127" t="n">
        <v>44188</v>
      </c>
      <c r="C2978" s="87">
        <f>TEXT(B2978,"aaa")</f>
        <v/>
      </c>
      <c r="D2978" s="93" t="inlineStr">
        <is>
          <t>카카오광고</t>
        </is>
      </c>
      <c r="E2978" s="87">
        <f>VLOOKUP(A2978,매칭테이블!B:D,3,0)</f>
        <v/>
      </c>
      <c r="G2978" s="90" t="n"/>
      <c r="H2978" s="145" t="n"/>
      <c r="I2978" s="145" t="n"/>
      <c r="K2978" s="128" t="n">
        <v>19110</v>
      </c>
    </row>
    <row r="2979" hidden="1" customFormat="1" s="93">
      <c r="A2979" s="93" t="inlineStr">
        <is>
          <t>아누아_토너_트러블타겟</t>
        </is>
      </c>
      <c r="B2979" s="127" t="n">
        <v>44188</v>
      </c>
      <c r="C2979" s="87">
        <f>TEXT(B2979,"aaa")</f>
        <v/>
      </c>
      <c r="D2979" s="87">
        <f>VLOOKUP(A2979,매칭테이블!B:C,2,0)</f>
        <v/>
      </c>
      <c r="E2979" s="87">
        <f>VLOOKUP(A2979,매칭테이블!B:D,3,0)</f>
        <v/>
      </c>
      <c r="G2979" s="90" t="n"/>
      <c r="H2979" s="145" t="n"/>
      <c r="I2979" s="145" t="n"/>
      <c r="K2979" s="128" t="n">
        <v>40205.45454545454</v>
      </c>
      <c r="L2979" s="145" t="n"/>
    </row>
    <row r="2980" hidden="1" customFormat="1" s="93">
      <c r="A2980" s="93" t="inlineStr">
        <is>
          <t>T_아누아_패드_메인</t>
        </is>
      </c>
      <c r="B2980" s="127" t="n">
        <v>44188</v>
      </c>
      <c r="C2980" s="87">
        <f>TEXT(B2980,"aaa")</f>
        <v/>
      </c>
      <c r="D2980" s="87">
        <f>VLOOKUP(A2980,매칭테이블!B:C,2,0)</f>
        <v/>
      </c>
      <c r="E2980" s="87">
        <f>VLOOKUP(A2980,매칭테이블!B:D,3,0)</f>
        <v/>
      </c>
      <c r="G2980" s="90" t="n"/>
      <c r="H2980" s="145" t="n"/>
      <c r="I2980" s="145" t="n"/>
      <c r="K2980" s="128" t="n">
        <v>8848441.818181818</v>
      </c>
    </row>
    <row r="2981" hidden="1" customFormat="1" s="93">
      <c r="A2981" s="93" t="inlineStr">
        <is>
          <t>T_아누아_토너_메인지면</t>
        </is>
      </c>
      <c r="B2981" s="127" t="n">
        <v>44188</v>
      </c>
      <c r="C2981" s="87">
        <f>TEXT(B2981,"aaa")</f>
        <v/>
      </c>
      <c r="D2981" s="87">
        <f>VLOOKUP(A2981,매칭테이블!B:C,2,0)</f>
        <v/>
      </c>
      <c r="E2981" s="87">
        <f>VLOOKUP(A2981,매칭테이블!B:D,3,0)</f>
        <v/>
      </c>
      <c r="G2981" s="90" t="n"/>
      <c r="K2981" s="128" t="n">
        <v>129368.1818181818</v>
      </c>
    </row>
    <row r="2982" hidden="1" customFormat="1" s="93">
      <c r="B2982" s="127" t="n">
        <v>44189</v>
      </c>
      <c r="C2982" s="87">
        <f>TEXT(B2982,"aaa")</f>
        <v/>
      </c>
      <c r="D2982" s="93" t="inlineStr">
        <is>
          <t>네이버 브랜드검색</t>
        </is>
      </c>
      <c r="E2982" s="93" t="inlineStr">
        <is>
          <t>토너</t>
        </is>
      </c>
      <c r="G2982" s="90" t="n"/>
      <c r="K2982" s="128" t="n">
        <v>50000</v>
      </c>
    </row>
    <row r="2983" hidden="1" customFormat="1" s="93">
      <c r="B2983" s="127" t="n">
        <v>44190</v>
      </c>
      <c r="C2983" s="87">
        <f>TEXT(B2983,"aaa")</f>
        <v/>
      </c>
      <c r="D2983" s="93" t="inlineStr">
        <is>
          <t>네이버 브랜드검색</t>
        </is>
      </c>
      <c r="E2983" s="93" t="inlineStr">
        <is>
          <t>토너</t>
        </is>
      </c>
      <c r="G2983" s="90" t="n"/>
      <c r="K2983" s="128" t="n">
        <v>50000</v>
      </c>
    </row>
    <row r="2984" hidden="1" customFormat="1" s="93">
      <c r="B2984" s="127" t="n">
        <v>44191</v>
      </c>
      <c r="C2984" s="87">
        <f>TEXT(B2984,"aaa")</f>
        <v/>
      </c>
      <c r="D2984" s="93" t="inlineStr">
        <is>
          <t>네이버 브랜드검색</t>
        </is>
      </c>
      <c r="E2984" s="93" t="inlineStr">
        <is>
          <t>토너</t>
        </is>
      </c>
      <c r="G2984" s="90" t="n"/>
      <c r="K2984" s="128" t="n">
        <v>50000</v>
      </c>
    </row>
    <row r="2985" hidden="1" customFormat="1" s="93">
      <c r="B2985" s="127" t="n">
        <v>44192</v>
      </c>
      <c r="C2985" s="87">
        <f>TEXT(B2985,"aaa")</f>
        <v/>
      </c>
      <c r="D2985" s="93" t="inlineStr">
        <is>
          <t>네이버 브랜드검색</t>
        </is>
      </c>
      <c r="E2985" s="93" t="inlineStr">
        <is>
          <t>토너</t>
        </is>
      </c>
      <c r="G2985" s="90" t="n"/>
      <c r="K2985" s="128" t="n">
        <v>50000</v>
      </c>
    </row>
    <row r="2986" hidden="1" customFormat="1" s="93">
      <c r="A2986" s="93" t="inlineStr">
        <is>
          <t>전환_토너패드</t>
        </is>
      </c>
      <c r="B2986" s="127" t="n">
        <v>44189</v>
      </c>
      <c r="C2986" s="87">
        <f>TEXT(B2986,"aaa")</f>
        <v/>
      </c>
      <c r="D2986" s="87">
        <f>VLOOKUP(A2986,매칭테이블!B:C,2,0)</f>
        <v/>
      </c>
      <c r="E2986" s="87">
        <f>VLOOKUP(A2986,매칭테이블!B:D,3,0)</f>
        <v/>
      </c>
      <c r="K2986" s="93" t="n">
        <v>583197</v>
      </c>
    </row>
    <row r="2987" hidden="1" customFormat="1" s="93">
      <c r="A2987" s="93" t="inlineStr">
        <is>
          <t>도달_랄라블라</t>
        </is>
      </c>
      <c r="B2987" s="127" t="n">
        <v>44189</v>
      </c>
      <c r="C2987" s="87">
        <f>TEXT(B2987,"aaa")</f>
        <v/>
      </c>
      <c r="D2987" s="87">
        <f>VLOOKUP(A2987,매칭테이블!B:C,2,0)</f>
        <v/>
      </c>
      <c r="E2987" s="87">
        <f>VLOOKUP(A2987,매칭테이블!B:D,3,0)</f>
        <v/>
      </c>
      <c r="K2987" s="93" t="n">
        <v>25495</v>
      </c>
    </row>
    <row r="2988" hidden="1" customFormat="1" s="93">
      <c r="A2988" s="93" t="inlineStr">
        <is>
          <t>전환</t>
        </is>
      </c>
      <c r="B2988" s="127" t="n">
        <v>44189</v>
      </c>
      <c r="C2988" s="87">
        <f>TEXT(B2988,"aaa")</f>
        <v/>
      </c>
      <c r="D2988" s="87">
        <f>VLOOKUP(A2988,매칭테이블!B:C,2,0)</f>
        <v/>
      </c>
      <c r="E2988" s="87">
        <f>VLOOKUP(A2988,매칭테이블!B:D,3,0)</f>
        <v/>
      </c>
      <c r="K2988" s="93" t="n">
        <v>582971</v>
      </c>
    </row>
    <row r="2989" hidden="1" customFormat="1" s="93">
      <c r="A2989" s="93" t="inlineStr">
        <is>
          <t>전환_토너패드</t>
        </is>
      </c>
      <c r="B2989" s="127" t="n">
        <v>44190</v>
      </c>
      <c r="C2989" s="87">
        <f>TEXT(B2989,"aaa")</f>
        <v/>
      </c>
      <c r="D2989" s="87">
        <f>VLOOKUP(A2989,매칭테이블!B:C,2,0)</f>
        <v/>
      </c>
      <c r="E2989" s="87">
        <f>VLOOKUP(A2989,매칭테이블!B:D,3,0)</f>
        <v/>
      </c>
      <c r="K2989" s="93" t="n">
        <v>312632</v>
      </c>
    </row>
    <row r="2990" hidden="1" customFormat="1" s="93">
      <c r="A2990" s="93" t="inlineStr">
        <is>
          <t>도달_랄라블라</t>
        </is>
      </c>
      <c r="B2990" s="127" t="n">
        <v>44190</v>
      </c>
      <c r="C2990" s="87">
        <f>TEXT(B2990,"aaa")</f>
        <v/>
      </c>
      <c r="D2990" s="87">
        <f>VLOOKUP(A2990,매칭테이블!B:C,2,0)</f>
        <v/>
      </c>
      <c r="E2990" s="87">
        <f>VLOOKUP(A2990,매칭테이블!B:D,3,0)</f>
        <v/>
      </c>
      <c r="K2990" s="93" t="n">
        <v>14749</v>
      </c>
    </row>
    <row r="2991" hidden="1" customFormat="1" s="93">
      <c r="A2991" s="93" t="inlineStr">
        <is>
          <t>전환</t>
        </is>
      </c>
      <c r="B2991" s="127" t="n">
        <v>44190</v>
      </c>
      <c r="C2991" s="87">
        <f>TEXT(B2991,"aaa")</f>
        <v/>
      </c>
      <c r="D2991" s="87">
        <f>VLOOKUP(A2991,매칭테이블!B:C,2,0)</f>
        <v/>
      </c>
      <c r="E2991" s="87">
        <f>VLOOKUP(A2991,매칭테이블!B:D,3,0)</f>
        <v/>
      </c>
      <c r="K2991" s="93" t="n">
        <v>395548</v>
      </c>
    </row>
    <row r="2992" hidden="1" customFormat="1" s="93">
      <c r="A2992" s="93" t="inlineStr">
        <is>
          <t>전환_토너패드</t>
        </is>
      </c>
      <c r="B2992" s="127" t="n">
        <v>44191</v>
      </c>
      <c r="C2992" s="87">
        <f>TEXT(B2992,"aaa")</f>
        <v/>
      </c>
      <c r="D2992" s="87">
        <f>VLOOKUP(A2992,매칭테이블!B:C,2,0)</f>
        <v/>
      </c>
      <c r="E2992" s="87">
        <f>VLOOKUP(A2992,매칭테이블!B:D,3,0)</f>
        <v/>
      </c>
      <c r="K2992" s="93" t="n">
        <v>269521</v>
      </c>
    </row>
    <row r="2993" hidden="1" customFormat="1" s="93">
      <c r="A2993" s="93" t="inlineStr">
        <is>
          <t>도달_랄라블라</t>
        </is>
      </c>
      <c r="B2993" s="127" t="n">
        <v>44191</v>
      </c>
      <c r="C2993" s="87">
        <f>TEXT(B2993,"aaa")</f>
        <v/>
      </c>
      <c r="D2993" s="87">
        <f>VLOOKUP(A2993,매칭테이블!B:C,2,0)</f>
        <v/>
      </c>
      <c r="E2993" s="87">
        <f>VLOOKUP(A2993,매칭테이블!B:D,3,0)</f>
        <v/>
      </c>
      <c r="K2993" s="93" t="n">
        <v>14716</v>
      </c>
    </row>
    <row r="2994" hidden="1" customFormat="1" s="93">
      <c r="A2994" s="93" t="inlineStr">
        <is>
          <t>전환</t>
        </is>
      </c>
      <c r="B2994" s="127" t="n">
        <v>44191</v>
      </c>
      <c r="C2994" s="87">
        <f>TEXT(B2994,"aaa")</f>
        <v/>
      </c>
      <c r="D2994" s="87">
        <f>VLOOKUP(A2994,매칭테이블!B:C,2,0)</f>
        <v/>
      </c>
      <c r="E2994" s="87">
        <f>VLOOKUP(A2994,매칭테이블!B:D,3,0)</f>
        <v/>
      </c>
      <c r="K2994" s="93" t="n">
        <v>303250</v>
      </c>
    </row>
    <row r="2995" hidden="1" customFormat="1" s="93">
      <c r="A2995" s="93" t="inlineStr">
        <is>
          <t>전환_토너패드</t>
        </is>
      </c>
      <c r="B2995" s="127" t="n">
        <v>44192</v>
      </c>
      <c r="C2995" s="87">
        <f>TEXT(B2995,"aaa")</f>
        <v/>
      </c>
      <c r="D2995" s="87">
        <f>VLOOKUP(A2995,매칭테이블!B:C,2,0)</f>
        <v/>
      </c>
      <c r="E2995" s="87">
        <f>VLOOKUP(A2995,매칭테이블!B:D,3,0)</f>
        <v/>
      </c>
      <c r="K2995" s="93" t="n">
        <v>363467</v>
      </c>
    </row>
    <row r="2996" hidden="1" customFormat="1" s="93">
      <c r="A2996" s="93" t="inlineStr">
        <is>
          <t>도달_랄라블라</t>
        </is>
      </c>
      <c r="B2996" s="127" t="n">
        <v>44192</v>
      </c>
      <c r="C2996" s="87">
        <f>TEXT(B2996,"aaa")</f>
        <v/>
      </c>
      <c r="D2996" s="87">
        <f>VLOOKUP(A2996,매칭테이블!B:C,2,0)</f>
        <v/>
      </c>
      <c r="E2996" s="87">
        <f>VLOOKUP(A2996,매칭테이블!B:D,3,0)</f>
        <v/>
      </c>
      <c r="K2996" s="93" t="n">
        <v>18686</v>
      </c>
    </row>
    <row r="2997" hidden="1" customFormat="1" s="93">
      <c r="A2997" s="93" t="inlineStr">
        <is>
          <t>전환</t>
        </is>
      </c>
      <c r="B2997" s="127" t="n">
        <v>44192</v>
      </c>
      <c r="C2997" s="87">
        <f>TEXT(B2997,"aaa")</f>
        <v/>
      </c>
      <c r="D2997" s="87">
        <f>VLOOKUP(A2997,매칭테이블!B:C,2,0)</f>
        <v/>
      </c>
      <c r="E2997" s="87">
        <f>VLOOKUP(A2997,매칭테이블!B:D,3,0)</f>
        <v/>
      </c>
      <c r="K2997" s="93" t="n">
        <v>394478</v>
      </c>
    </row>
    <row r="2998" hidden="1" customFormat="1" s="93">
      <c r="B2998" s="127" t="n">
        <v>44189</v>
      </c>
      <c r="C2998" s="87">
        <f>TEXT(B2998,"aaa")</f>
        <v/>
      </c>
      <c r="D2998" s="87" t="inlineStr">
        <is>
          <t>유튜브 디스커버리</t>
        </is>
      </c>
      <c r="E2998" s="87" t="inlineStr">
        <is>
          <t>토너</t>
        </is>
      </c>
      <c r="G2998" s="90" t="n"/>
      <c r="K2998" s="128" t="n">
        <v>534676</v>
      </c>
    </row>
    <row r="2999" hidden="1" customFormat="1" s="93">
      <c r="B2999" s="127" t="n">
        <v>44190</v>
      </c>
      <c r="C2999" s="87">
        <f>TEXT(B2999,"aaa")</f>
        <v/>
      </c>
      <c r="D2999" s="87" t="inlineStr">
        <is>
          <t>유튜브 디스커버리</t>
        </is>
      </c>
      <c r="E2999" s="87" t="inlineStr">
        <is>
          <t>토너</t>
        </is>
      </c>
      <c r="G2999" s="90" t="n"/>
      <c r="K2999" s="128" t="n">
        <v>182373</v>
      </c>
    </row>
    <row r="3000" hidden="1" customFormat="1" s="93">
      <c r="B3000" s="127" t="n">
        <v>44191</v>
      </c>
      <c r="C3000" s="87">
        <f>TEXT(B3000,"aaa")</f>
        <v/>
      </c>
      <c r="D3000" s="87" t="inlineStr">
        <is>
          <t>유튜브 디스커버리</t>
        </is>
      </c>
      <c r="E3000" s="87" t="inlineStr">
        <is>
          <t>토너</t>
        </is>
      </c>
      <c r="G3000" s="90" t="n"/>
      <c r="K3000" s="128" t="n">
        <v>0</v>
      </c>
    </row>
    <row r="3001" hidden="1" customFormat="1" s="93">
      <c r="B3001" s="127" t="n">
        <v>44192</v>
      </c>
      <c r="C3001" s="87">
        <f>TEXT(B3001,"aaa")</f>
        <v/>
      </c>
      <c r="D3001" s="87" t="inlineStr">
        <is>
          <t>유튜브 디스커버리</t>
        </is>
      </c>
      <c r="E3001" s="87" t="inlineStr">
        <is>
          <t>토너</t>
        </is>
      </c>
      <c r="G3001" s="90" t="n"/>
      <c r="K3001" s="128" t="n">
        <v>1076361</v>
      </c>
    </row>
    <row r="3002" hidden="1" customFormat="1" s="93">
      <c r="A3002" s="93" t="inlineStr">
        <is>
          <t>아누아_쇼핑M</t>
        </is>
      </c>
      <c r="B3002" s="127" t="n">
        <v>44189</v>
      </c>
      <c r="C3002" s="87">
        <f>TEXT(B3002,"aaa")</f>
        <v/>
      </c>
      <c r="D3002" s="87">
        <f>VLOOKUP(A3002,매칭테이블!B:C,2,0)</f>
        <v/>
      </c>
      <c r="E3002" s="87" t="n"/>
      <c r="K3002" s="93" t="n">
        <v>55719.99999999999</v>
      </c>
    </row>
    <row r="3003" hidden="1" customFormat="1" s="93">
      <c r="A3003" s="93" t="inlineStr">
        <is>
          <t>아누아_쇼핑M</t>
        </is>
      </c>
      <c r="B3003" s="147" t="n">
        <v>44190</v>
      </c>
      <c r="C3003" s="87">
        <f>TEXT(B3003,"aaa")</f>
        <v/>
      </c>
      <c r="D3003" s="87">
        <f>VLOOKUP(A3003,매칭테이블!B:C,2,0)</f>
        <v/>
      </c>
      <c r="E3003" s="87" t="n"/>
      <c r="K3003" s="93" t="n">
        <v>79070</v>
      </c>
    </row>
    <row r="3004" hidden="1" customFormat="1" s="93">
      <c r="A3004" s="93" t="inlineStr">
        <is>
          <t>아누아_쇼핑M</t>
        </is>
      </c>
      <c r="B3004" s="147" t="n">
        <v>44191</v>
      </c>
      <c r="C3004" s="87">
        <f>TEXT(B3004,"aaa")</f>
        <v/>
      </c>
      <c r="D3004" s="87">
        <f>VLOOKUP(A3004,매칭테이블!B:C,2,0)</f>
        <v/>
      </c>
      <c r="E3004" s="87" t="n"/>
      <c r="K3004" s="93" t="n">
        <v>85560</v>
      </c>
    </row>
    <row r="3005" hidden="1" customFormat="1" s="93">
      <c r="A3005" s="93" t="inlineStr">
        <is>
          <t>아누아_쇼핑M</t>
        </is>
      </c>
      <c r="B3005" s="147" t="n">
        <v>44192</v>
      </c>
      <c r="C3005" s="87">
        <f>TEXT(B3005,"aaa")</f>
        <v/>
      </c>
      <c r="D3005" s="87">
        <f>VLOOKUP(A3005,매칭테이블!B:C,2,0)</f>
        <v/>
      </c>
      <c r="E3005" s="87" t="n"/>
      <c r="K3005" s="93" t="n">
        <v>104540</v>
      </c>
    </row>
    <row r="3006" hidden="1" customFormat="1" s="93">
      <c r="A3006" s="93" t="inlineStr">
        <is>
          <t>아누아_쇼핑PC</t>
        </is>
      </c>
      <c r="B3006" s="147" t="n">
        <v>44189</v>
      </c>
      <c r="C3006" s="87">
        <f>TEXT(B3006,"aaa")</f>
        <v/>
      </c>
      <c r="D3006" s="87">
        <f>VLOOKUP(A3006,매칭테이블!B:C,2,0)</f>
        <v/>
      </c>
      <c r="E3006" s="87" t="n"/>
      <c r="K3006" s="93" t="n">
        <v>2490</v>
      </c>
    </row>
    <row r="3007" hidden="1" customFormat="1" s="93">
      <c r="A3007" s="93" t="inlineStr">
        <is>
          <t>아누아_쇼핑PC</t>
        </is>
      </c>
      <c r="B3007" s="147" t="n">
        <v>44190</v>
      </c>
      <c r="C3007" s="87">
        <f>TEXT(B3007,"aaa")</f>
        <v/>
      </c>
      <c r="D3007" s="87">
        <f>VLOOKUP(A3007,매칭테이블!B:C,2,0)</f>
        <v/>
      </c>
      <c r="E3007" s="87" t="n"/>
      <c r="K3007" s="93" t="n">
        <v>1080</v>
      </c>
    </row>
    <row r="3008" hidden="1" customFormat="1" s="93">
      <c r="A3008" s="93" t="inlineStr">
        <is>
          <t>아누아_쇼핑PC</t>
        </is>
      </c>
      <c r="B3008" s="147" t="n">
        <v>44191</v>
      </c>
      <c r="C3008" s="87">
        <f>TEXT(B3008,"aaa")</f>
        <v/>
      </c>
      <c r="D3008" s="87">
        <f>VLOOKUP(A3008,매칭테이블!B:C,2,0)</f>
        <v/>
      </c>
      <c r="E3008" s="87" t="n"/>
      <c r="K3008" s="93" t="n">
        <v>3000</v>
      </c>
    </row>
    <row r="3009" hidden="1" customFormat="1" s="93">
      <c r="A3009" s="93" t="inlineStr">
        <is>
          <t>아누아_쇼핑PC</t>
        </is>
      </c>
      <c r="B3009" s="147" t="n">
        <v>44192</v>
      </c>
      <c r="C3009" s="87">
        <f>TEXT(B3009,"aaa")</f>
        <v/>
      </c>
      <c r="D3009" s="87">
        <f>VLOOKUP(A3009,매칭테이블!B:C,2,0)</f>
        <v/>
      </c>
      <c r="E3009" s="87" t="n"/>
      <c r="K3009" s="93" t="n">
        <v>2160</v>
      </c>
    </row>
    <row r="3010" customFormat="1" s="93">
      <c r="A3010" s="97" t="inlineStr">
        <is>
          <t>아누아_리타게팅(전체지면)</t>
        </is>
      </c>
      <c r="B3010" s="147" t="n">
        <v>44189</v>
      </c>
      <c r="C3010" s="87">
        <f>TEXT(B3010,"aaa")</f>
        <v/>
      </c>
      <c r="D3010" s="93" t="inlineStr">
        <is>
          <t>카카오광고</t>
        </is>
      </c>
      <c r="E3010" s="87">
        <f>VLOOKUP(A3010,매칭테이블!B:D,3,0)</f>
        <v/>
      </c>
      <c r="K3010" s="93" t="n">
        <v>74730</v>
      </c>
    </row>
    <row r="3011" customFormat="1" s="93">
      <c r="A3011" s="97" t="inlineStr">
        <is>
          <t>아누아_리타게팅(전체지면)</t>
        </is>
      </c>
      <c r="B3011" s="147" t="n">
        <v>44190</v>
      </c>
      <c r="C3011" s="87">
        <f>TEXT(B3011,"aaa")</f>
        <v/>
      </c>
      <c r="D3011" s="93" t="inlineStr">
        <is>
          <t>카카오광고</t>
        </is>
      </c>
      <c r="E3011" s="87">
        <f>VLOOKUP(A3011,매칭테이블!B:D,3,0)</f>
        <v/>
      </c>
      <c r="K3011" s="93" t="n">
        <v>274320</v>
      </c>
    </row>
    <row r="3012" customFormat="1" s="93">
      <c r="A3012" s="97" t="inlineStr">
        <is>
          <t>아누아_리타게팅(전체지면)</t>
        </is>
      </c>
      <c r="B3012" s="147" t="n">
        <v>44191</v>
      </c>
      <c r="C3012" s="87">
        <f>TEXT(B3012,"aaa")</f>
        <v/>
      </c>
      <c r="D3012" s="93" t="inlineStr">
        <is>
          <t>카카오광고</t>
        </is>
      </c>
      <c r="E3012" s="87">
        <f>VLOOKUP(A3012,매칭테이블!B:D,3,0)</f>
        <v/>
      </c>
      <c r="K3012" s="93" t="n">
        <v>326510</v>
      </c>
    </row>
    <row r="3013" customFormat="1" s="93">
      <c r="A3013" s="97" t="inlineStr">
        <is>
          <t>아누아_리타게팅(전체지면)</t>
        </is>
      </c>
      <c r="B3013" s="147" t="n">
        <v>44192</v>
      </c>
      <c r="C3013" s="87">
        <f>TEXT(B3013,"aaa")</f>
        <v/>
      </c>
      <c r="D3013" s="93" t="inlineStr">
        <is>
          <t>카카오광고</t>
        </is>
      </c>
      <c r="E3013" s="87">
        <f>VLOOKUP(A3013,매칭테이블!B:D,3,0)</f>
        <v/>
      </c>
      <c r="K3013" s="93" t="n">
        <v>340230</v>
      </c>
    </row>
    <row r="3014" hidden="1" customFormat="1" s="93">
      <c r="A3014" s="93" t="inlineStr">
        <is>
          <t>아누아_토너_트러블타겟</t>
        </is>
      </c>
      <c r="B3014" s="147" t="n">
        <v>44192</v>
      </c>
      <c r="C3014" s="87">
        <f>TEXT(B3014,"aaa")</f>
        <v/>
      </c>
      <c r="D3014" s="87">
        <f>VLOOKUP(A3014,매칭테이블!B:C,2,0)</f>
        <v/>
      </c>
      <c r="E3014" s="87">
        <f>VLOOKUP(A3014,매칭테이블!B:D,3,0)</f>
        <v/>
      </c>
      <c r="K3014" s="93" t="n">
        <v>12705.45454545454</v>
      </c>
    </row>
    <row r="3015" hidden="1" customFormat="1" s="93">
      <c r="A3015" s="93" t="inlineStr">
        <is>
          <t>아누아_토너_트러블타겟</t>
        </is>
      </c>
      <c r="B3015" s="147" t="n">
        <v>44191</v>
      </c>
      <c r="C3015" s="87">
        <f>TEXT(B3015,"aaa")</f>
        <v/>
      </c>
      <c r="D3015" s="87">
        <f>VLOOKUP(A3015,매칭테이블!B:C,2,0)</f>
        <v/>
      </c>
      <c r="E3015" s="87">
        <f>VLOOKUP(A3015,매칭테이블!B:D,3,0)</f>
        <v/>
      </c>
      <c r="K3015" s="93" t="n">
        <v>2502.727272727273</v>
      </c>
    </row>
    <row r="3016" hidden="1" customFormat="1" s="93">
      <c r="A3016" s="93" t="inlineStr">
        <is>
          <t>아누아_토너_트러블타겟</t>
        </is>
      </c>
      <c r="B3016" s="147" t="n">
        <v>44190</v>
      </c>
      <c r="C3016" s="87">
        <f>TEXT(B3016,"aaa")</f>
        <v/>
      </c>
      <c r="D3016" s="87">
        <f>VLOOKUP(A3016,매칭테이블!B:C,2,0)</f>
        <v/>
      </c>
      <c r="E3016" s="87">
        <f>VLOOKUP(A3016,매칭테이블!B:D,3,0)</f>
        <v/>
      </c>
      <c r="K3016" s="93" t="n">
        <v>7595.454545454545</v>
      </c>
    </row>
    <row r="3017" hidden="1" customFormat="1" s="93">
      <c r="A3017" s="93" t="inlineStr">
        <is>
          <t>아누아_토너_트러블타겟</t>
        </is>
      </c>
      <c r="B3017" s="147" t="n">
        <v>44189</v>
      </c>
      <c r="C3017" s="87">
        <f>TEXT(B3017,"aaa")</f>
        <v/>
      </c>
      <c r="D3017" s="87">
        <f>VLOOKUP(A3017,매칭테이블!B:C,2,0)</f>
        <v/>
      </c>
      <c r="E3017" s="87">
        <f>VLOOKUP(A3017,매칭테이블!B:D,3,0)</f>
        <v/>
      </c>
      <c r="K3017" s="93" t="n">
        <v>17692.72727272727</v>
      </c>
    </row>
    <row r="3018" hidden="1" customFormat="1" s="93">
      <c r="A3018" s="93" t="inlineStr">
        <is>
          <t>T_아누아_패드_메인</t>
        </is>
      </c>
      <c r="B3018" s="147" t="n">
        <v>44192</v>
      </c>
      <c r="C3018" s="87">
        <f>TEXT(B3018,"aaa")</f>
        <v/>
      </c>
      <c r="D3018" s="87">
        <f>VLOOKUP(A3018,매칭테이블!B:C,2,0)</f>
        <v/>
      </c>
      <c r="E3018" s="87">
        <f>VLOOKUP(A3018,매칭테이블!B:D,3,0)</f>
        <v/>
      </c>
      <c r="K3018" s="93" t="n">
        <v>5466429.090909091</v>
      </c>
    </row>
    <row r="3019" hidden="1" customFormat="1" s="93">
      <c r="A3019" s="93" t="inlineStr">
        <is>
          <t>T_아누아_패드_메인</t>
        </is>
      </c>
      <c r="B3019" s="147" t="n">
        <v>44191</v>
      </c>
      <c r="C3019" s="87">
        <f>TEXT(B3019,"aaa")</f>
        <v/>
      </c>
      <c r="D3019" s="87">
        <f>VLOOKUP(A3019,매칭테이블!B:C,2,0)</f>
        <v/>
      </c>
      <c r="E3019" s="87">
        <f>VLOOKUP(A3019,매칭테이블!B:D,3,0)</f>
        <v/>
      </c>
      <c r="K3019" s="93" t="n">
        <v>4972238.181818182</v>
      </c>
    </row>
    <row r="3020" hidden="1" customFormat="1" s="93">
      <c r="A3020" s="93" t="inlineStr">
        <is>
          <t>T_아누아_패드_메인</t>
        </is>
      </c>
      <c r="B3020" s="147" t="n">
        <v>44190</v>
      </c>
      <c r="C3020" s="87">
        <f>TEXT(B3020,"aaa")</f>
        <v/>
      </c>
      <c r="D3020" s="87">
        <f>VLOOKUP(A3020,매칭테이블!B:C,2,0)</f>
        <v/>
      </c>
      <c r="E3020" s="87">
        <f>VLOOKUP(A3020,매칭테이블!B:D,3,0)</f>
        <v/>
      </c>
      <c r="K3020" s="93" t="n">
        <v>7568151.818181817</v>
      </c>
    </row>
    <row r="3021" hidden="1" customFormat="1" s="93">
      <c r="A3021" s="93" t="inlineStr">
        <is>
          <t>T_아누아_패드_메인</t>
        </is>
      </c>
      <c r="B3021" s="147" t="n">
        <v>44189</v>
      </c>
      <c r="C3021" s="87">
        <f>TEXT(B3021,"aaa")</f>
        <v/>
      </c>
      <c r="D3021" s="87">
        <f>VLOOKUP(A3021,매칭테이블!B:C,2,0)</f>
        <v/>
      </c>
      <c r="E3021" s="87">
        <f>VLOOKUP(A3021,매칭테이블!B:D,3,0)</f>
        <v/>
      </c>
      <c r="K3021" s="93" t="n">
        <v>8243889.09090909</v>
      </c>
    </row>
    <row r="3022" hidden="1" customFormat="1" s="93">
      <c r="A3022" s="93" t="inlineStr">
        <is>
          <t>T_아누아_토너_메인지면</t>
        </is>
      </c>
      <c r="B3022" s="147" t="n">
        <v>44192</v>
      </c>
      <c r="C3022" s="87">
        <f>TEXT(B3022,"aaa")</f>
        <v/>
      </c>
      <c r="D3022" s="87">
        <f>VLOOKUP(A3022,매칭테이블!B:C,2,0)</f>
        <v/>
      </c>
      <c r="E3022" s="87">
        <f>VLOOKUP(A3022,매칭테이블!B:D,3,0)</f>
        <v/>
      </c>
      <c r="K3022" s="93" t="n">
        <v>1639073.636363636</v>
      </c>
    </row>
    <row r="3023" hidden="1" customFormat="1" s="93">
      <c r="A3023" s="93" t="inlineStr">
        <is>
          <t>T_아누아_토너_메인지면</t>
        </is>
      </c>
      <c r="B3023" s="147" t="n">
        <v>44191</v>
      </c>
      <c r="C3023" s="87">
        <f>TEXT(B3023,"aaa")</f>
        <v/>
      </c>
      <c r="D3023" s="87">
        <f>VLOOKUP(A3023,매칭테이블!B:C,2,0)</f>
        <v/>
      </c>
      <c r="E3023" s="87">
        <f>VLOOKUP(A3023,매칭테이블!B:D,3,0)</f>
        <v/>
      </c>
      <c r="K3023" s="93" t="n">
        <v>1447581.818181818</v>
      </c>
    </row>
    <row r="3024" hidden="1" customFormat="1" s="93">
      <c r="A3024" s="93" t="inlineStr">
        <is>
          <t>T_아누아_토너_메인지면</t>
        </is>
      </c>
      <c r="B3024" s="147" t="n">
        <v>44190</v>
      </c>
      <c r="C3024" s="87">
        <f>TEXT(B3024,"aaa")</f>
        <v/>
      </c>
      <c r="D3024" s="87">
        <f>VLOOKUP(A3024,매칭테이블!B:C,2,0)</f>
        <v/>
      </c>
      <c r="E3024" s="87">
        <f>VLOOKUP(A3024,매칭테이블!B:D,3,0)</f>
        <v/>
      </c>
      <c r="K3024" s="93" t="n">
        <v>3607028.181818182</v>
      </c>
    </row>
    <row r="3025" hidden="1" customFormat="1" s="93">
      <c r="A3025" s="93" t="inlineStr">
        <is>
          <t>T_아누아_토너_메인지면</t>
        </is>
      </c>
      <c r="B3025" s="147" t="n">
        <v>44189</v>
      </c>
      <c r="C3025" s="87">
        <f>TEXT(B3025,"aaa")</f>
        <v/>
      </c>
      <c r="D3025" s="87">
        <f>VLOOKUP(A3025,매칭테이블!B:C,2,0)</f>
        <v/>
      </c>
      <c r="E3025" s="87">
        <f>VLOOKUP(A3025,매칭테이블!B:D,3,0)</f>
        <v/>
      </c>
      <c r="K3025" s="93" t="n">
        <v>2169074.545454545</v>
      </c>
    </row>
    <row r="3026" hidden="1" customFormat="1" s="93">
      <c r="A3026" s="93" t="inlineStr">
        <is>
          <t>전환</t>
        </is>
      </c>
      <c r="B3026" s="147" t="n">
        <v>44193</v>
      </c>
      <c r="C3026" s="87">
        <f>TEXT(B3026,"aaa")</f>
        <v/>
      </c>
      <c r="D3026" s="87">
        <f>VLOOKUP(A3026,매칭테이블!B:C,2,0)</f>
        <v/>
      </c>
      <c r="E3026" s="87">
        <f>VLOOKUP(A3026,매칭테이블!B:D,3,0)</f>
        <v/>
      </c>
      <c r="K3026" s="93" t="n">
        <v>572374</v>
      </c>
    </row>
    <row r="3027" hidden="1" customFormat="1" s="93">
      <c r="A3027" s="93" t="inlineStr">
        <is>
          <t>도달_랄라블라</t>
        </is>
      </c>
      <c r="B3027" s="147" t="n">
        <v>44193</v>
      </c>
      <c r="C3027" s="87">
        <f>TEXT(B3027,"aaa")</f>
        <v/>
      </c>
      <c r="D3027" s="87">
        <f>VLOOKUP(A3027,매칭테이블!B:C,2,0)</f>
        <v/>
      </c>
      <c r="E3027" s="87">
        <f>VLOOKUP(A3027,매칭테이블!B:D,3,0)</f>
        <v/>
      </c>
      <c r="K3027" s="93" t="n">
        <v>28557</v>
      </c>
    </row>
    <row r="3028" hidden="1" customFormat="1" s="93">
      <c r="A3028" s="93" t="inlineStr">
        <is>
          <t>전환_토너패드</t>
        </is>
      </c>
      <c r="B3028" s="147" t="n">
        <v>44193</v>
      </c>
      <c r="C3028" s="87">
        <f>TEXT(B3028,"aaa")</f>
        <v/>
      </c>
      <c r="D3028" s="87">
        <f>VLOOKUP(A3028,매칭테이블!B:C,2,0)</f>
        <v/>
      </c>
      <c r="E3028" s="87">
        <f>VLOOKUP(A3028,매칭테이블!B:D,3,0)</f>
        <v/>
      </c>
      <c r="K3028" s="93" t="n">
        <v>525216</v>
      </c>
    </row>
    <row r="3029" hidden="1" customFormat="1" s="93">
      <c r="A3029" s="93" t="inlineStr">
        <is>
          <t>아누아_쇼핑M</t>
        </is>
      </c>
      <c r="B3029" s="147" t="n">
        <v>44193</v>
      </c>
      <c r="C3029" s="87">
        <f>TEXT(B3029,"aaa")</f>
        <v/>
      </c>
      <c r="D3029" s="87">
        <f>VLOOKUP(A3029,매칭테이블!B:C,2,0)</f>
        <v/>
      </c>
      <c r="E3029" s="87" t="n"/>
      <c r="K3029" s="93" t="n">
        <v>99769.99999999999</v>
      </c>
    </row>
    <row r="3030" hidden="1" customFormat="1" s="93">
      <c r="A3030" s="93" t="inlineStr">
        <is>
          <t>아누아_쇼핑PC</t>
        </is>
      </c>
      <c r="B3030" s="147" t="n">
        <v>44193</v>
      </c>
      <c r="C3030" s="87">
        <f>TEXT(B3030,"aaa")</f>
        <v/>
      </c>
      <c r="D3030" s="87">
        <f>VLOOKUP(A3030,매칭테이블!B:C,2,0)</f>
        <v/>
      </c>
      <c r="E3030" s="87" t="n"/>
      <c r="K3030" s="93" t="n">
        <v>2740</v>
      </c>
    </row>
    <row r="3031" hidden="1" customFormat="1" s="93">
      <c r="B3031" s="127" t="n">
        <v>44193</v>
      </c>
      <c r="C3031" s="87">
        <f>TEXT(B3031,"aaa")</f>
        <v/>
      </c>
      <c r="D3031" s="93" t="inlineStr">
        <is>
          <t>네이버 브랜드검색</t>
        </is>
      </c>
      <c r="E3031" s="93" t="inlineStr">
        <is>
          <t>토너</t>
        </is>
      </c>
      <c r="G3031" s="90" t="n"/>
      <c r="K3031" s="128" t="n">
        <v>50000</v>
      </c>
    </row>
    <row r="3032" hidden="1" customFormat="1" s="93">
      <c r="A3032" s="93" t="inlineStr">
        <is>
          <t>T_아누아_패드_메인</t>
        </is>
      </c>
      <c r="B3032" s="127" t="n">
        <v>44193</v>
      </c>
      <c r="C3032" s="87">
        <f>TEXT(B3032,"aaa")</f>
        <v/>
      </c>
      <c r="D3032" s="87">
        <f>VLOOKUP(A3032,매칭테이블!B:C,2,0)</f>
        <v/>
      </c>
      <c r="E3032" s="87">
        <f>VLOOKUP(A3032,매칭테이블!B:D,3,0)</f>
        <v/>
      </c>
      <c r="K3032" s="93" t="n">
        <v>5898856.363636363</v>
      </c>
    </row>
    <row r="3033" hidden="1" customFormat="1" s="93">
      <c r="A3033" s="93" t="inlineStr">
        <is>
          <t>T_아누아_토너_메인지면</t>
        </is>
      </c>
      <c r="B3033" s="127" t="n">
        <v>44193</v>
      </c>
      <c r="C3033" s="87">
        <f>TEXT(B3033,"aaa")</f>
        <v/>
      </c>
      <c r="D3033" s="87">
        <f>VLOOKUP(A3033,매칭테이블!B:C,2,0)</f>
        <v/>
      </c>
      <c r="E3033" s="87">
        <f>VLOOKUP(A3033,매칭테이블!B:D,3,0)</f>
        <v/>
      </c>
      <c r="K3033" s="93" t="n">
        <v>1605961.818181818</v>
      </c>
    </row>
    <row r="3034" customFormat="1" s="93">
      <c r="A3034" s="97" t="inlineStr">
        <is>
          <t>아누아_리타게팅(전체지면)</t>
        </is>
      </c>
      <c r="B3034" s="127" t="n">
        <v>44193</v>
      </c>
      <c r="C3034" s="87">
        <f>TEXT(B3034,"aaa")</f>
        <v/>
      </c>
      <c r="D3034" s="93" t="inlineStr">
        <is>
          <t>카카오광고</t>
        </is>
      </c>
      <c r="E3034" s="87">
        <f>VLOOKUP(A3034,매칭테이블!B:D,3,0)</f>
        <v/>
      </c>
      <c r="K3034" s="93" t="n">
        <v>189330</v>
      </c>
    </row>
    <row r="3035" hidden="1" customFormat="1" s="93">
      <c r="B3035" s="127" t="n">
        <v>44193</v>
      </c>
      <c r="C3035" s="87">
        <f>TEXT(B3035,"aaa")</f>
        <v/>
      </c>
      <c r="D3035" s="87" t="inlineStr">
        <is>
          <t>유튜브 디스커버리</t>
        </is>
      </c>
      <c r="E3035" s="87" t="inlineStr">
        <is>
          <t>토너</t>
        </is>
      </c>
      <c r="K3035" s="88" t="n">
        <v>1068230</v>
      </c>
    </row>
    <row r="3036" hidden="1" customFormat="1" s="93">
      <c r="A3036" s="93" t="inlineStr">
        <is>
          <t>전환</t>
        </is>
      </c>
      <c r="B3036" s="147" t="n">
        <v>44194</v>
      </c>
      <c r="C3036" s="87">
        <f>TEXT(B3036,"aaa")</f>
        <v/>
      </c>
      <c r="D3036" s="87">
        <f>VLOOKUP(A3036,매칭테이블!B:C,2,0)</f>
        <v/>
      </c>
      <c r="E3036" s="87">
        <f>VLOOKUP(A3036,매칭테이블!B:D,3,0)</f>
        <v/>
      </c>
      <c r="K3036" s="93" t="n">
        <v>465502</v>
      </c>
    </row>
    <row r="3037" hidden="1" customFormat="1" s="93">
      <c r="A3037" s="93" t="inlineStr">
        <is>
          <t>도달_랄라블라</t>
        </is>
      </c>
      <c r="B3037" s="147" t="n">
        <v>44194</v>
      </c>
      <c r="C3037" s="87">
        <f>TEXT(B3037,"aaa")</f>
        <v/>
      </c>
      <c r="D3037" s="87">
        <f>VLOOKUP(A3037,매칭테이블!B:C,2,0)</f>
        <v/>
      </c>
      <c r="E3037" s="87">
        <f>VLOOKUP(A3037,매칭테이블!B:D,3,0)</f>
        <v/>
      </c>
      <c r="K3037" s="93" t="n">
        <v>29242</v>
      </c>
    </row>
    <row r="3038" hidden="1" customFormat="1" s="93">
      <c r="A3038" s="93" t="inlineStr">
        <is>
          <t>전환_토너패드</t>
        </is>
      </c>
      <c r="B3038" s="147" t="n">
        <v>44194</v>
      </c>
      <c r="C3038" s="87">
        <f>TEXT(B3038,"aaa")</f>
        <v/>
      </c>
      <c r="D3038" s="87">
        <f>VLOOKUP(A3038,매칭테이블!B:C,2,0)</f>
        <v/>
      </c>
      <c r="E3038" s="87">
        <f>VLOOKUP(A3038,매칭테이블!B:D,3,0)</f>
        <v/>
      </c>
      <c r="K3038" s="93" t="n">
        <v>436261</v>
      </c>
    </row>
    <row r="3039" hidden="1" customFormat="1" s="93">
      <c r="A3039" s="93" t="inlineStr">
        <is>
          <t>아누아_쇼핑M</t>
        </is>
      </c>
      <c r="B3039" s="147" t="n">
        <v>44194</v>
      </c>
      <c r="C3039" s="87">
        <f>TEXT(B3039,"aaa")</f>
        <v/>
      </c>
      <c r="D3039" s="87">
        <f>VLOOKUP(A3039,매칭테이블!B:C,2,0)</f>
        <v/>
      </c>
      <c r="E3039" s="87" t="n"/>
      <c r="K3039" s="93" t="n">
        <v>72500</v>
      </c>
    </row>
    <row r="3040" hidden="1" customFormat="1" s="93">
      <c r="A3040" s="93" t="inlineStr">
        <is>
          <t>아누아_쇼핑PC</t>
        </is>
      </c>
      <c r="B3040" s="147" t="n">
        <v>44194</v>
      </c>
      <c r="C3040" s="87">
        <f>TEXT(B3040,"aaa")</f>
        <v/>
      </c>
      <c r="D3040" s="87">
        <f>VLOOKUP(A3040,매칭테이블!B:C,2,0)</f>
        <v/>
      </c>
      <c r="E3040" s="87" t="n"/>
      <c r="K3040" s="93" t="n">
        <v>5110</v>
      </c>
    </row>
    <row r="3041" hidden="1" customFormat="1" s="93">
      <c r="A3041" s="93" t="inlineStr">
        <is>
          <t>T_아누아_패드_메인</t>
        </is>
      </c>
      <c r="B3041" s="147" t="n">
        <v>44194</v>
      </c>
      <c r="C3041" s="87">
        <f>TEXT(B3041,"aaa")</f>
        <v/>
      </c>
      <c r="D3041" s="87">
        <f>VLOOKUP(A3041,매칭테이블!B:C,2,0)</f>
        <v/>
      </c>
      <c r="E3041" s="87">
        <f>VLOOKUP(A3041,매칭테이블!B:D,3,0)</f>
        <v/>
      </c>
      <c r="K3041" s="93" t="n">
        <v>7245109.09090909</v>
      </c>
    </row>
    <row r="3042" hidden="1" customFormat="1" s="93">
      <c r="A3042" s="93" t="inlineStr">
        <is>
          <t>T_아누아_토너_메인지면</t>
        </is>
      </c>
      <c r="B3042" s="147" t="n">
        <v>44194</v>
      </c>
      <c r="C3042" s="87">
        <f>TEXT(B3042,"aaa")</f>
        <v/>
      </c>
      <c r="D3042" s="87">
        <f>VLOOKUP(A3042,매칭테이블!B:C,2,0)</f>
        <v/>
      </c>
      <c r="E3042" s="87">
        <f>VLOOKUP(A3042,매칭테이블!B:D,3,0)</f>
        <v/>
      </c>
      <c r="K3042" s="93" t="n">
        <v>1028383.636363636</v>
      </c>
    </row>
    <row r="3043" customFormat="1" s="93">
      <c r="A3043" s="97" t="inlineStr">
        <is>
          <t>아누아_리타게팅(전체지면)</t>
        </is>
      </c>
      <c r="B3043" s="147" t="n">
        <v>44194</v>
      </c>
      <c r="C3043" s="87">
        <f>TEXT(B3043,"aaa")</f>
        <v/>
      </c>
      <c r="D3043" s="93" t="inlineStr">
        <is>
          <t>카카오광고</t>
        </is>
      </c>
      <c r="E3043" s="87">
        <f>VLOOKUP(A3043,매칭테이블!B:D,3,0)</f>
        <v/>
      </c>
      <c r="K3043" s="93" t="n">
        <v>154720</v>
      </c>
    </row>
    <row r="3044" hidden="1" customFormat="1" s="93">
      <c r="B3044" s="147" t="n">
        <v>44194</v>
      </c>
      <c r="C3044" s="87">
        <f>TEXT(B3044,"aaa")</f>
        <v/>
      </c>
      <c r="D3044" s="87" t="inlineStr">
        <is>
          <t>유튜브 디스커버리</t>
        </is>
      </c>
      <c r="E3044" s="87" t="inlineStr">
        <is>
          <t>토너</t>
        </is>
      </c>
      <c r="K3044" s="88" t="n">
        <v>583328</v>
      </c>
    </row>
    <row r="3045" hidden="1" customFormat="1" s="93">
      <c r="A3045" s="89" t="inlineStr">
        <is>
          <t>전환</t>
        </is>
      </c>
      <c r="B3045" s="147" t="n">
        <v>44195</v>
      </c>
      <c r="C3045" s="87">
        <f>TEXT(B3045,"aaa")</f>
        <v/>
      </c>
      <c r="D3045" s="87">
        <f>VLOOKUP(A3045,매칭테이블!B:C,2,0)</f>
        <v/>
      </c>
      <c r="E3045" s="87">
        <f>VLOOKUP(A3045,매칭테이블!B:D,3,0)</f>
        <v/>
      </c>
      <c r="K3045" s="83" t="n">
        <v>396063</v>
      </c>
    </row>
    <row r="3046" hidden="1" customFormat="1" s="93">
      <c r="A3046" s="89" t="inlineStr">
        <is>
          <t>도달_랄라블라</t>
        </is>
      </c>
      <c r="B3046" s="147" t="n">
        <v>44195</v>
      </c>
      <c r="C3046" s="87">
        <f>TEXT(B3046,"aaa")</f>
        <v/>
      </c>
      <c r="D3046" s="87">
        <f>VLOOKUP(A3046,매칭테이블!B:C,2,0)</f>
        <v/>
      </c>
      <c r="E3046" s="87">
        <f>VLOOKUP(A3046,매칭테이블!B:D,3,0)</f>
        <v/>
      </c>
      <c r="K3046" s="83" t="n">
        <v>29833</v>
      </c>
    </row>
    <row r="3047" hidden="1" customFormat="1" s="93">
      <c r="A3047" s="89" t="inlineStr">
        <is>
          <t>전환_토너패드</t>
        </is>
      </c>
      <c r="B3047" s="147" t="n">
        <v>44195</v>
      </c>
      <c r="C3047" s="87">
        <f>TEXT(B3047,"aaa")</f>
        <v/>
      </c>
      <c r="D3047" s="87">
        <f>VLOOKUP(A3047,매칭테이블!B:C,2,0)</f>
        <v/>
      </c>
      <c r="E3047" s="87">
        <f>VLOOKUP(A3047,매칭테이블!B:D,3,0)</f>
        <v/>
      </c>
      <c r="K3047" s="83" t="n">
        <v>535112</v>
      </c>
    </row>
    <row r="3048" hidden="1" customFormat="1" s="93">
      <c r="A3048" s="93" t="inlineStr">
        <is>
          <t>아누아_쇼핑M</t>
        </is>
      </c>
      <c r="B3048" s="147" t="n">
        <v>44195</v>
      </c>
      <c r="C3048" s="87">
        <f>TEXT(B3048,"aaa")</f>
        <v/>
      </c>
      <c r="D3048" s="87">
        <f>VLOOKUP(A3048,매칭테이블!B:C,2,0)</f>
        <v/>
      </c>
      <c r="E3048" s="87">
        <f>VLOOKUP(A3048,매칭테이블!B:D,3,0)</f>
        <v/>
      </c>
      <c r="K3048" s="88" t="n">
        <v>57649.99999999999</v>
      </c>
    </row>
    <row r="3049" hidden="1" customFormat="1" s="93">
      <c r="A3049" s="93" t="inlineStr">
        <is>
          <t>아누아_쇼핑PC</t>
        </is>
      </c>
      <c r="B3049" s="147" t="n">
        <v>44195</v>
      </c>
      <c r="C3049" s="87">
        <f>TEXT(B3049,"aaa")</f>
        <v/>
      </c>
      <c r="D3049" s="87">
        <f>VLOOKUP(A3049,매칭테이블!B:C,2,0)</f>
        <v/>
      </c>
      <c r="E3049" s="87">
        <f>VLOOKUP(A3049,매칭테이블!B:D,3,0)</f>
        <v/>
      </c>
      <c r="K3049" s="88" t="n">
        <v>8410</v>
      </c>
    </row>
    <row r="3050" customFormat="1" s="93">
      <c r="A3050" s="97" t="inlineStr">
        <is>
          <t>아누아_리타게팅(전체지면)</t>
        </is>
      </c>
      <c r="B3050" s="147" t="n">
        <v>44195</v>
      </c>
      <c r="C3050" s="87">
        <f>TEXT(B3050,"aaa")</f>
        <v/>
      </c>
      <c r="D3050" s="93" t="inlineStr">
        <is>
          <t>카카오광고</t>
        </is>
      </c>
      <c r="E3050" s="87">
        <f>VLOOKUP(A3050,매칭테이블!B:D,3,0)</f>
        <v/>
      </c>
      <c r="K3050" s="88" t="n">
        <v>209750</v>
      </c>
    </row>
    <row r="3051" hidden="1" customFormat="1" s="93">
      <c r="A3051" s="93" t="inlineStr">
        <is>
          <t>T_아누아_패드_메인</t>
        </is>
      </c>
      <c r="B3051" s="147" t="n">
        <v>44195</v>
      </c>
      <c r="C3051" s="87">
        <f>TEXT(B3051,"aaa")</f>
        <v/>
      </c>
      <c r="D3051" s="87">
        <f>VLOOKUP(A3051,매칭테이블!B:C,2,0)</f>
        <v/>
      </c>
      <c r="E3051" s="87">
        <f>VLOOKUP(A3051,매칭테이블!B:D,3,0)</f>
        <v/>
      </c>
      <c r="K3051" s="88" t="n">
        <v>4674090.909090909</v>
      </c>
    </row>
    <row r="3052" hidden="1" customFormat="1" s="93">
      <c r="A3052" s="93" t="inlineStr">
        <is>
          <t>T_아누아_토너_메인지면</t>
        </is>
      </c>
      <c r="B3052" s="147" t="n">
        <v>44195</v>
      </c>
      <c r="C3052" s="87">
        <f>TEXT(B3052,"aaa")</f>
        <v/>
      </c>
      <c r="D3052" s="87">
        <f>VLOOKUP(A3052,매칭테이블!B:C,2,0)</f>
        <v/>
      </c>
      <c r="E3052" s="87">
        <f>VLOOKUP(A3052,매칭테이블!B:D,3,0)</f>
        <v/>
      </c>
      <c r="K3052" s="88" t="n">
        <v>1219902.727272727</v>
      </c>
    </row>
    <row r="3053" hidden="1" customFormat="1" s="93">
      <c r="B3053" s="147" t="n">
        <v>44195</v>
      </c>
      <c r="C3053" s="87">
        <f>TEXT(B3053,"aaa")</f>
        <v/>
      </c>
      <c r="D3053" s="87" t="inlineStr">
        <is>
          <t>유튜브 디스커버리</t>
        </is>
      </c>
      <c r="E3053" s="87" t="inlineStr">
        <is>
          <t>토너</t>
        </is>
      </c>
      <c r="K3053" s="88" t="n">
        <v>669567</v>
      </c>
    </row>
    <row r="3054" customFormat="1" s="93">
      <c r="A3054" s="98" t="inlineStr">
        <is>
          <t>전환_토너패드</t>
        </is>
      </c>
      <c r="B3054" s="147" t="n">
        <v>44196</v>
      </c>
      <c r="C3054" s="87">
        <f>TEXT(B3054,"aaa")</f>
        <v/>
      </c>
      <c r="D3054" s="87" t="inlineStr">
        <is>
          <t>페이스북/인스타그램</t>
        </is>
      </c>
      <c r="E3054" s="87">
        <f>VLOOKUP(A3054,매칭테이블!B:D,3,0)</f>
        <v/>
      </c>
      <c r="K3054" s="88" t="n">
        <v>470501</v>
      </c>
    </row>
    <row r="3055" customFormat="1" s="93">
      <c r="A3055" s="98" t="inlineStr">
        <is>
          <t>도달_랄라블라</t>
        </is>
      </c>
      <c r="B3055" s="147" t="n">
        <v>44196</v>
      </c>
      <c r="C3055" s="87">
        <f>TEXT(B3055,"aaa")</f>
        <v/>
      </c>
      <c r="D3055" s="87" t="inlineStr">
        <is>
          <t>페이스북/인스타그램</t>
        </is>
      </c>
      <c r="E3055" s="87">
        <f>VLOOKUP(A3055,매칭테이블!B:D,3,0)</f>
        <v/>
      </c>
      <c r="K3055" s="88" t="n">
        <v>23643</v>
      </c>
    </row>
    <row r="3056" customFormat="1" s="93">
      <c r="A3056" s="98" t="inlineStr">
        <is>
          <t>전환</t>
        </is>
      </c>
      <c r="B3056" s="147" t="n">
        <v>44196</v>
      </c>
      <c r="C3056" s="87">
        <f>TEXT(B3056,"aaa")</f>
        <v/>
      </c>
      <c r="D3056" s="87" t="inlineStr">
        <is>
          <t>페이스북/인스타그램</t>
        </is>
      </c>
      <c r="E3056" s="87">
        <f>VLOOKUP(A3056,매칭테이블!B:D,3,0)</f>
        <v/>
      </c>
      <c r="K3056" s="88" t="n">
        <v>268765</v>
      </c>
    </row>
    <row r="3057" customFormat="1" s="93">
      <c r="A3057" s="98" t="inlineStr">
        <is>
          <t>전환_토너패드</t>
        </is>
      </c>
      <c r="B3057" s="147" t="n">
        <v>44197</v>
      </c>
      <c r="C3057" s="87">
        <f>TEXT(B3057,"aaa")</f>
        <v/>
      </c>
      <c r="D3057" s="87" t="inlineStr">
        <is>
          <t>페이스북/인스타그램</t>
        </is>
      </c>
      <c r="E3057" s="87">
        <f>VLOOKUP(A3057,매칭테이블!B:D,3,0)</f>
        <v/>
      </c>
      <c r="K3057" s="88" t="n">
        <v>276149</v>
      </c>
    </row>
    <row r="3058" customFormat="1" s="93">
      <c r="A3058" s="98" t="inlineStr">
        <is>
          <t>도달_랄라블라</t>
        </is>
      </c>
      <c r="B3058" s="147" t="n">
        <v>44197</v>
      </c>
      <c r="C3058" s="87">
        <f>TEXT(B3058,"aaa")</f>
        <v/>
      </c>
      <c r="D3058" s="87" t="inlineStr">
        <is>
          <t>페이스북/인스타그램</t>
        </is>
      </c>
      <c r="E3058" s="87">
        <f>VLOOKUP(A3058,매칭테이블!B:D,3,0)</f>
        <v/>
      </c>
      <c r="K3058" s="88" t="n">
        <v>14766</v>
      </c>
    </row>
    <row r="3059" customFormat="1" s="93">
      <c r="A3059" s="98" t="inlineStr">
        <is>
          <t>전환</t>
        </is>
      </c>
      <c r="B3059" s="147" t="n">
        <v>44197</v>
      </c>
      <c r="C3059" s="87">
        <f>TEXT(B3059,"aaa")</f>
        <v/>
      </c>
      <c r="D3059" s="87" t="inlineStr">
        <is>
          <t>페이스북/인스타그램</t>
        </is>
      </c>
      <c r="E3059" s="87">
        <f>VLOOKUP(A3059,매칭테이블!B:D,3,0)</f>
        <v/>
      </c>
      <c r="K3059" s="88" t="n">
        <v>141734</v>
      </c>
    </row>
    <row r="3060" customFormat="1" s="93">
      <c r="A3060" s="98" t="inlineStr">
        <is>
          <t>전환_토너패드</t>
        </is>
      </c>
      <c r="B3060" s="147" t="n">
        <v>44198</v>
      </c>
      <c r="C3060" s="87">
        <f>TEXT(B3060,"aaa")</f>
        <v/>
      </c>
      <c r="D3060" s="87" t="inlineStr">
        <is>
          <t>페이스북/인스타그램</t>
        </is>
      </c>
      <c r="E3060" s="87">
        <f>VLOOKUP(A3060,매칭테이블!B:D,3,0)</f>
        <v/>
      </c>
      <c r="K3060" s="88" t="n">
        <v>274432</v>
      </c>
    </row>
    <row r="3061" customFormat="1" s="93">
      <c r="A3061" s="98" t="inlineStr">
        <is>
          <t>도달_랄라블라</t>
        </is>
      </c>
      <c r="B3061" s="147" t="n">
        <v>44198</v>
      </c>
      <c r="C3061" s="87">
        <f>TEXT(B3061,"aaa")</f>
        <v/>
      </c>
      <c r="D3061" s="87" t="inlineStr">
        <is>
          <t>페이스북/인스타그램</t>
        </is>
      </c>
      <c r="E3061" s="87">
        <f>VLOOKUP(A3061,매칭테이블!B:D,3,0)</f>
        <v/>
      </c>
      <c r="K3061" s="88" t="n">
        <v>14743</v>
      </c>
    </row>
    <row r="3062" customFormat="1" s="93">
      <c r="A3062" s="98" t="inlineStr">
        <is>
          <t>전환</t>
        </is>
      </c>
      <c r="B3062" s="147" t="n">
        <v>44198</v>
      </c>
      <c r="C3062" s="87">
        <f>TEXT(B3062,"aaa")</f>
        <v/>
      </c>
      <c r="D3062" s="87" t="inlineStr">
        <is>
          <t>페이스북/인스타그램</t>
        </is>
      </c>
      <c r="E3062" s="87">
        <f>VLOOKUP(A3062,매칭테이블!B:D,3,0)</f>
        <v/>
      </c>
      <c r="K3062" s="88" t="n">
        <v>136847</v>
      </c>
    </row>
    <row r="3063" customFormat="1" s="93">
      <c r="A3063" s="98" t="inlineStr">
        <is>
          <t>전환_토너패드</t>
        </is>
      </c>
      <c r="B3063" s="147" t="n">
        <v>44199</v>
      </c>
      <c r="C3063" s="87">
        <f>TEXT(B3063,"aaa")</f>
        <v/>
      </c>
      <c r="D3063" s="87" t="inlineStr">
        <is>
          <t>페이스북/인스타그램</t>
        </is>
      </c>
      <c r="E3063" s="87">
        <f>VLOOKUP(A3063,매칭테이블!B:D,3,0)</f>
        <v/>
      </c>
      <c r="K3063" s="88" t="n">
        <v>391919</v>
      </c>
    </row>
    <row r="3064" customFormat="1" s="93">
      <c r="A3064" s="98" t="inlineStr">
        <is>
          <t>도달_랄라블라</t>
        </is>
      </c>
      <c r="B3064" s="147" t="n">
        <v>44199</v>
      </c>
      <c r="C3064" s="87">
        <f>TEXT(B3064,"aaa")</f>
        <v/>
      </c>
      <c r="D3064" s="87" t="inlineStr">
        <is>
          <t>페이스북/인스타그램</t>
        </is>
      </c>
      <c r="E3064" s="87">
        <f>VLOOKUP(A3064,매칭테이블!B:D,3,0)</f>
        <v/>
      </c>
      <c r="K3064" s="88" t="n">
        <v>20180</v>
      </c>
    </row>
    <row r="3065" customFormat="1" s="93">
      <c r="A3065" s="98" t="inlineStr">
        <is>
          <t>전환</t>
        </is>
      </c>
      <c r="B3065" s="147" t="n">
        <v>44199</v>
      </c>
      <c r="C3065" s="87">
        <f>TEXT(B3065,"aaa")</f>
        <v/>
      </c>
      <c r="D3065" s="87" t="inlineStr">
        <is>
          <t>페이스북/인스타그램</t>
        </is>
      </c>
      <c r="E3065" s="87">
        <f>VLOOKUP(A3065,매칭테이블!B:D,3,0)</f>
        <v/>
      </c>
      <c r="K3065" s="88" t="n">
        <v>194399</v>
      </c>
    </row>
    <row r="3066" customFormat="1" s="93">
      <c r="A3066" s="98" t="inlineStr">
        <is>
          <t>전환_토너_트러블</t>
        </is>
      </c>
      <c r="B3066" s="147" t="n">
        <v>44196</v>
      </c>
      <c r="C3066" s="87">
        <f>TEXT(B3066,"aaa")</f>
        <v/>
      </c>
      <c r="D3066" s="87" t="inlineStr">
        <is>
          <t>페이스북/인스타그램</t>
        </is>
      </c>
      <c r="E3066" s="87">
        <f>VLOOKUP(A3066,매칭테이블!B:D,3,0)</f>
        <v/>
      </c>
      <c r="K3066" s="88" t="n">
        <v>93955</v>
      </c>
    </row>
    <row r="3067" customFormat="1" s="93">
      <c r="A3067" s="98" t="inlineStr">
        <is>
          <t>전환_토너_트러블</t>
        </is>
      </c>
      <c r="B3067" s="147" t="n">
        <v>44197</v>
      </c>
      <c r="C3067" s="87">
        <f>TEXT(B3067,"aaa")</f>
        <v/>
      </c>
      <c r="D3067" s="87" t="inlineStr">
        <is>
          <t>페이스북/인스타그램</t>
        </is>
      </c>
      <c r="E3067" s="87">
        <f>VLOOKUP(A3067,매칭테이블!B:D,3,0)</f>
        <v/>
      </c>
      <c r="K3067" s="88" t="n">
        <v>99315</v>
      </c>
    </row>
    <row r="3068" customFormat="1" s="93">
      <c r="A3068" s="98" t="inlineStr">
        <is>
          <t>전환_토너_트러블</t>
        </is>
      </c>
      <c r="B3068" s="147" t="n">
        <v>44198</v>
      </c>
      <c r="C3068" s="87">
        <f>TEXT(B3068,"aaa")</f>
        <v/>
      </c>
      <c r="D3068" s="87" t="inlineStr">
        <is>
          <t>페이스북/인스타그램</t>
        </is>
      </c>
      <c r="E3068" s="87">
        <f>VLOOKUP(A3068,매칭테이블!B:D,3,0)</f>
        <v/>
      </c>
      <c r="K3068" s="88" t="n">
        <v>98328</v>
      </c>
    </row>
    <row r="3069" customFormat="1" s="93">
      <c r="A3069" s="98" t="inlineStr">
        <is>
          <t>전환_토너_트러블</t>
        </is>
      </c>
      <c r="B3069" s="147" t="n">
        <v>44199</v>
      </c>
      <c r="C3069" s="87">
        <f>TEXT(B3069,"aaa")</f>
        <v/>
      </c>
      <c r="D3069" s="87" t="inlineStr">
        <is>
          <t>페이스북/인스타그램</t>
        </is>
      </c>
      <c r="E3069" s="87">
        <f>VLOOKUP(A3069,매칭테이블!B:D,3,0)</f>
        <v/>
      </c>
      <c r="K3069" s="88" t="n">
        <v>100338</v>
      </c>
    </row>
    <row r="3070" customFormat="1" s="93">
      <c r="A3070" s="97" t="inlineStr">
        <is>
          <t>아누아_리타게팅(전체지면)</t>
        </is>
      </c>
      <c r="B3070" s="147" t="n">
        <v>44196</v>
      </c>
      <c r="C3070" s="87">
        <f>TEXT(B3070,"aaa")</f>
        <v/>
      </c>
      <c r="D3070" s="93" t="inlineStr">
        <is>
          <t>카카오광고</t>
        </is>
      </c>
      <c r="E3070" s="87">
        <f>VLOOKUP(A3070,매칭테이블!B:D,3,0)</f>
        <v/>
      </c>
      <c r="K3070" s="88" t="n">
        <v>239620</v>
      </c>
    </row>
    <row r="3071" customFormat="1" s="93">
      <c r="A3071" s="97" t="inlineStr">
        <is>
          <t>아누아_리타게팅(전체지면)</t>
        </is>
      </c>
      <c r="B3071" s="147" t="n">
        <v>44197</v>
      </c>
      <c r="C3071" s="87">
        <f>TEXT(B3071,"aaa")</f>
        <v/>
      </c>
      <c r="D3071" s="93" t="inlineStr">
        <is>
          <t>카카오광고</t>
        </is>
      </c>
      <c r="E3071" s="87">
        <f>VLOOKUP(A3071,매칭테이블!B:D,3,0)</f>
        <v/>
      </c>
      <c r="K3071" s="88" t="n">
        <v>352100</v>
      </c>
    </row>
    <row r="3072" customFormat="1" s="93">
      <c r="A3072" s="97" t="inlineStr">
        <is>
          <t>아누아_리타게팅(전체지면)</t>
        </is>
      </c>
      <c r="B3072" s="147" t="n">
        <v>44198</v>
      </c>
      <c r="C3072" s="87">
        <f>TEXT(B3072,"aaa")</f>
        <v/>
      </c>
      <c r="D3072" s="93" t="inlineStr">
        <is>
          <t>카카오광고</t>
        </is>
      </c>
      <c r="E3072" s="87">
        <f>VLOOKUP(A3072,매칭테이블!B:D,3,0)</f>
        <v/>
      </c>
      <c r="K3072" s="88" t="n">
        <v>342610</v>
      </c>
    </row>
    <row r="3073" customFormat="1" s="93">
      <c r="A3073" s="97" t="inlineStr">
        <is>
          <t>아누아_리타게팅(전체지면)</t>
        </is>
      </c>
      <c r="B3073" s="147" t="n">
        <v>44199</v>
      </c>
      <c r="C3073" s="87">
        <f>TEXT(B3073,"aaa")</f>
        <v/>
      </c>
      <c r="D3073" s="93" t="inlineStr">
        <is>
          <t>카카오광고</t>
        </is>
      </c>
      <c r="E3073" s="87">
        <f>VLOOKUP(A3073,매칭테이블!B:D,3,0)</f>
        <v/>
      </c>
      <c r="K3073" s="88" t="n">
        <v>401589.9999999999</v>
      </c>
    </row>
    <row r="3074" customFormat="1" s="93">
      <c r="A3074" s="97" t="inlineStr">
        <is>
          <t>아누아_비즈보드_도전_1231</t>
        </is>
      </c>
      <c r="B3074" s="147" t="n">
        <v>44196</v>
      </c>
      <c r="C3074" s="87">
        <f>TEXT(B3074,"aaa")</f>
        <v/>
      </c>
      <c r="D3074" s="93" t="inlineStr">
        <is>
          <t>카카오광고</t>
        </is>
      </c>
      <c r="E3074" s="87">
        <f>VLOOKUP(A3074,매칭테이블!B:D,3,0)</f>
        <v/>
      </c>
      <c r="K3074" s="88" t="n">
        <v>277610</v>
      </c>
    </row>
    <row r="3075" customFormat="1" s="93">
      <c r="A3075" s="97" t="inlineStr">
        <is>
          <t>아누아_비즈보드_도전_1231</t>
        </is>
      </c>
      <c r="B3075" s="147" t="n">
        <v>44197</v>
      </c>
      <c r="C3075" s="87">
        <f>TEXT(B3075,"aaa")</f>
        <v/>
      </c>
      <c r="D3075" s="93" t="inlineStr">
        <is>
          <t>카카오광고</t>
        </is>
      </c>
      <c r="E3075" s="87">
        <f>VLOOKUP(A3075,매칭테이블!B:D,3,0)</f>
        <v/>
      </c>
      <c r="K3075" s="88" t="n">
        <v>274550</v>
      </c>
    </row>
    <row r="3076" customFormat="1" s="93">
      <c r="A3076" s="97" t="inlineStr">
        <is>
          <t>아누아_비즈보드_도전_1231</t>
        </is>
      </c>
      <c r="B3076" s="147" t="n">
        <v>44198</v>
      </c>
      <c r="C3076" s="87">
        <f>TEXT(B3076,"aaa")</f>
        <v/>
      </c>
      <c r="D3076" s="93" t="inlineStr">
        <is>
          <t>카카오광고</t>
        </is>
      </c>
      <c r="E3076" s="87">
        <f>VLOOKUP(A3076,매칭테이블!B:D,3,0)</f>
        <v/>
      </c>
      <c r="K3076" s="88" t="n">
        <v>273320</v>
      </c>
    </row>
    <row r="3077" customFormat="1" s="93">
      <c r="A3077" s="97" t="inlineStr">
        <is>
          <t>아누아_비즈보드_도전_1231</t>
        </is>
      </c>
      <c r="B3077" s="147" t="n">
        <v>44199</v>
      </c>
      <c r="C3077" s="87">
        <f>TEXT(B3077,"aaa")</f>
        <v/>
      </c>
      <c r="D3077" s="93" t="inlineStr">
        <is>
          <t>카카오광고</t>
        </is>
      </c>
      <c r="E3077" s="87">
        <f>VLOOKUP(A3077,매칭테이블!B:D,3,0)</f>
        <v/>
      </c>
      <c r="K3077" s="88" t="n">
        <v>274780</v>
      </c>
    </row>
    <row r="3078" customFormat="1" s="93">
      <c r="A3078" s="97" t="inlineStr">
        <is>
          <t>아누아_쇼핑M</t>
        </is>
      </c>
      <c r="B3078" s="147" t="n">
        <v>44196</v>
      </c>
      <c r="C3078" s="87">
        <f>TEXT(B3078,"aaa")</f>
        <v/>
      </c>
      <c r="D3078" s="87" t="inlineStr">
        <is>
          <t>네이버 쇼핑검색</t>
        </is>
      </c>
      <c r="E3078" s="87" t="n"/>
      <c r="K3078" s="88" t="n">
        <v>46049.99999999999</v>
      </c>
    </row>
    <row r="3079" customFormat="1" s="93">
      <c r="A3079" s="97" t="inlineStr">
        <is>
          <t>아누아_쇼핑M</t>
        </is>
      </c>
      <c r="B3079" s="147" t="n">
        <v>44197</v>
      </c>
      <c r="C3079" s="87">
        <f>TEXT(B3079,"aaa")</f>
        <v/>
      </c>
      <c r="D3079" s="87" t="inlineStr">
        <is>
          <t>네이버 쇼핑검색</t>
        </is>
      </c>
      <c r="E3079" s="87" t="n"/>
      <c r="K3079" s="88" t="n">
        <v>60939.99999999999</v>
      </c>
    </row>
    <row r="3080" customFormat="1" s="93">
      <c r="A3080" s="97" t="inlineStr">
        <is>
          <t>아누아_쇼핑M</t>
        </is>
      </c>
      <c r="B3080" s="147" t="n">
        <v>44198</v>
      </c>
      <c r="C3080" s="87">
        <f>TEXT(B3080,"aaa")</f>
        <v/>
      </c>
      <c r="D3080" s="87" t="inlineStr">
        <is>
          <t>네이버 쇼핑검색</t>
        </is>
      </c>
      <c r="E3080" s="87" t="n"/>
      <c r="K3080" s="88" t="n">
        <v>70940</v>
      </c>
    </row>
    <row r="3081" customFormat="1" s="93">
      <c r="A3081" s="97" t="inlineStr">
        <is>
          <t>아누아_쇼핑M</t>
        </is>
      </c>
      <c r="B3081" s="147" t="n">
        <v>44199</v>
      </c>
      <c r="C3081" s="87">
        <f>TEXT(B3081,"aaa")</f>
        <v/>
      </c>
      <c r="D3081" s="87" t="inlineStr">
        <is>
          <t>네이버 쇼핑검색</t>
        </is>
      </c>
      <c r="E3081" s="87" t="n"/>
      <c r="K3081" s="88" t="n">
        <v>93559.99999999999</v>
      </c>
    </row>
    <row r="3082" customFormat="1" s="93">
      <c r="A3082" s="97" t="inlineStr">
        <is>
          <t>아누아_쇼핑PC</t>
        </is>
      </c>
      <c r="B3082" s="147" t="n">
        <v>44196</v>
      </c>
      <c r="C3082" s="87">
        <f>TEXT(B3082,"aaa")</f>
        <v/>
      </c>
      <c r="D3082" s="87" t="inlineStr">
        <is>
          <t>네이버 쇼핑검색</t>
        </is>
      </c>
      <c r="E3082" s="87" t="n"/>
      <c r="K3082" s="88" t="n">
        <v>3240</v>
      </c>
    </row>
    <row r="3083" customFormat="1" s="93">
      <c r="A3083" s="97" t="inlineStr">
        <is>
          <t>아누아_쇼핑PC</t>
        </is>
      </c>
      <c r="B3083" s="147" t="n">
        <v>44197</v>
      </c>
      <c r="C3083" s="87">
        <f>TEXT(B3083,"aaa")</f>
        <v/>
      </c>
      <c r="D3083" s="87" t="inlineStr">
        <is>
          <t>네이버 쇼핑검색</t>
        </is>
      </c>
      <c r="E3083" s="87" t="n"/>
      <c r="K3083" s="88" t="n">
        <v>1080</v>
      </c>
    </row>
    <row r="3084" customFormat="1" s="93">
      <c r="A3084" s="97" t="inlineStr">
        <is>
          <t>아누아_쇼핑PC</t>
        </is>
      </c>
      <c r="B3084" s="147" t="n">
        <v>44198</v>
      </c>
      <c r="C3084" s="87">
        <f>TEXT(B3084,"aaa")</f>
        <v/>
      </c>
      <c r="D3084" s="87" t="inlineStr">
        <is>
          <t>네이버 쇼핑검색</t>
        </is>
      </c>
      <c r="E3084" s="87" t="n"/>
      <c r="K3084" s="88" t="n">
        <v>2370</v>
      </c>
    </row>
    <row r="3085" customFormat="1" s="93">
      <c r="A3085" s="97" t="inlineStr">
        <is>
          <t>아누아_쇼핑PC</t>
        </is>
      </c>
      <c r="B3085" s="147" t="n">
        <v>44199</v>
      </c>
      <c r="C3085" s="87">
        <f>TEXT(B3085,"aaa")</f>
        <v/>
      </c>
      <c r="D3085" s="87" t="inlineStr">
        <is>
          <t>네이버 쇼핑검색</t>
        </is>
      </c>
      <c r="E3085" s="87" t="n"/>
      <c r="K3085" s="88" t="n">
        <v>3780</v>
      </c>
    </row>
    <row r="3086" customFormat="1" s="93">
      <c r="A3086" s="97" t="inlineStr">
        <is>
          <t>T_아누아_패드_서브</t>
        </is>
      </c>
      <c r="B3086" s="147" t="n">
        <v>44196</v>
      </c>
      <c r="C3086" s="87">
        <f>TEXT(B3086,"aaa")</f>
        <v/>
      </c>
      <c r="D3086" s="87" t="inlineStr">
        <is>
          <t>네이버 GFA</t>
        </is>
      </c>
      <c r="E3086" s="87">
        <f>VLOOKUP(A3086,매칭테이블!B:D,3,0)</f>
        <v/>
      </c>
      <c r="K3086" s="88" t="n">
        <v>19827.27272727272</v>
      </c>
    </row>
    <row r="3087" customFormat="1" s="93">
      <c r="A3087" s="97" t="inlineStr">
        <is>
          <t>T_아누아_패드_서브</t>
        </is>
      </c>
      <c r="B3087" s="147" t="n">
        <v>44196</v>
      </c>
      <c r="C3087" s="87">
        <f>TEXT(B3087,"aaa")</f>
        <v/>
      </c>
      <c r="D3087" s="87" t="inlineStr">
        <is>
          <t>네이버 GFA</t>
        </is>
      </c>
      <c r="E3087" s="87">
        <f>VLOOKUP(A3087,매칭테이블!B:D,3,0)</f>
        <v/>
      </c>
      <c r="K3087" s="88" t="n">
        <v>86008.18181818181</v>
      </c>
    </row>
    <row r="3088" customFormat="1" s="93">
      <c r="A3088" s="97" t="inlineStr">
        <is>
          <t>T_아누아_패드모공_메인</t>
        </is>
      </c>
      <c r="B3088" s="147" t="n">
        <v>44196</v>
      </c>
      <c r="C3088" s="87">
        <f>TEXT(B3088,"aaa")</f>
        <v/>
      </c>
      <c r="D3088" s="87" t="inlineStr">
        <is>
          <t>네이버 GFA</t>
        </is>
      </c>
      <c r="E3088" s="87">
        <f>VLOOKUP(A3088,매칭테이블!B:D,3,0)</f>
        <v/>
      </c>
      <c r="K3088" s="88" t="n">
        <v>117669.0909090909</v>
      </c>
    </row>
    <row r="3089" customFormat="1" s="93">
      <c r="A3089" s="97" t="inlineStr">
        <is>
          <t>T_아누아_패드모공_메인</t>
        </is>
      </c>
      <c r="B3089" s="147" t="n">
        <v>44196</v>
      </c>
      <c r="C3089" s="87">
        <f>TEXT(B3089,"aaa")</f>
        <v/>
      </c>
      <c r="D3089" s="87" t="inlineStr">
        <is>
          <t>네이버 GFA</t>
        </is>
      </c>
      <c r="E3089" s="87">
        <f>VLOOKUP(A3089,매칭테이블!B:D,3,0)</f>
        <v/>
      </c>
      <c r="K3089" s="88" t="n">
        <v>710663.6363636364</v>
      </c>
    </row>
    <row r="3090" customFormat="1" s="93">
      <c r="A3090" s="97" t="inlineStr">
        <is>
          <t>T_아누아_패드_메인</t>
        </is>
      </c>
      <c r="B3090" s="147" t="n">
        <v>44197</v>
      </c>
      <c r="C3090" s="87">
        <f>TEXT(B3090,"aaa")</f>
        <v/>
      </c>
      <c r="D3090" s="87" t="inlineStr">
        <is>
          <t>네이버 GFA</t>
        </is>
      </c>
      <c r="E3090" s="87">
        <f>VLOOKUP(A3090,매칭테이블!B:D,3,0)</f>
        <v/>
      </c>
      <c r="K3090" s="88" t="n">
        <v>6738761.818181817</v>
      </c>
    </row>
    <row r="3091" customFormat="1" s="93">
      <c r="A3091" s="97" t="inlineStr">
        <is>
          <t>T_아누아_패드_메인</t>
        </is>
      </c>
      <c r="B3091" s="147" t="n">
        <v>44197</v>
      </c>
      <c r="C3091" s="87">
        <f>TEXT(B3091,"aaa")</f>
        <v/>
      </c>
      <c r="D3091" s="87" t="inlineStr">
        <is>
          <t>네이버 GFA</t>
        </is>
      </c>
      <c r="E3091" s="87">
        <f>VLOOKUP(A3091,매칭테이블!B:D,3,0)</f>
        <v/>
      </c>
      <c r="K3091" s="88" t="n">
        <v>5368067.272727272</v>
      </c>
    </row>
    <row r="3092" customFormat="1" s="93">
      <c r="A3092" s="97" t="inlineStr">
        <is>
          <t>T_아누아_패드_메인</t>
        </is>
      </c>
      <c r="B3092" s="147" t="n">
        <v>44198</v>
      </c>
      <c r="C3092" s="87">
        <f>TEXT(B3092,"aaa")</f>
        <v/>
      </c>
      <c r="D3092" s="87" t="inlineStr">
        <is>
          <t>네이버 GFA</t>
        </is>
      </c>
      <c r="E3092" s="87">
        <f>VLOOKUP(A3092,매칭테이블!B:D,3,0)</f>
        <v/>
      </c>
      <c r="K3092" s="88" t="n">
        <v>5791245.454545454</v>
      </c>
    </row>
    <row r="3093" customFormat="1" s="93">
      <c r="A3093" s="97" t="inlineStr">
        <is>
          <t>T_아누아_패드_메인</t>
        </is>
      </c>
      <c r="B3093" s="147" t="n">
        <v>44198</v>
      </c>
      <c r="C3093" s="87">
        <f>TEXT(B3093,"aaa")</f>
        <v/>
      </c>
      <c r="D3093" s="87" t="inlineStr">
        <is>
          <t>네이버 GFA</t>
        </is>
      </c>
      <c r="E3093" s="87">
        <f>VLOOKUP(A3093,매칭테이블!B:D,3,0)</f>
        <v/>
      </c>
      <c r="K3093" s="88" t="n">
        <v>3551437.272727272</v>
      </c>
    </row>
    <row r="3094" customFormat="1" s="93">
      <c r="A3094" s="97" t="inlineStr">
        <is>
          <t>T_아누아_토너_메인지면</t>
        </is>
      </c>
      <c r="B3094" s="147" t="n">
        <v>44199</v>
      </c>
      <c r="C3094" s="87">
        <f>TEXT(B3094,"aaa")</f>
        <v/>
      </c>
      <c r="D3094" s="87" t="inlineStr">
        <is>
          <t>네이버 GFA</t>
        </is>
      </c>
      <c r="E3094" s="87">
        <f>VLOOKUP(A3094,매칭테이블!B:D,3,0)</f>
        <v/>
      </c>
      <c r="K3094" s="88" t="n">
        <v>448435.4545454545</v>
      </c>
    </row>
    <row r="3095" customFormat="1" s="93">
      <c r="A3095" s="97" t="inlineStr">
        <is>
          <t>T_아누아_토너_메인지면</t>
        </is>
      </c>
      <c r="B3095" s="147" t="n">
        <v>44199</v>
      </c>
      <c r="C3095" s="87">
        <f>TEXT(B3095,"aaa")</f>
        <v/>
      </c>
      <c r="D3095" s="87" t="inlineStr">
        <is>
          <t>네이버 GFA</t>
        </is>
      </c>
      <c r="E3095" s="87">
        <f>VLOOKUP(A3095,매칭테이블!B:D,3,0)</f>
        <v/>
      </c>
      <c r="K3095" s="88" t="n">
        <v>448393.6363636364</v>
      </c>
    </row>
    <row r="3096" customFormat="1" s="93">
      <c r="A3096" s="97" t="inlineStr">
        <is>
          <t>T_아누아_토너_메인지면</t>
        </is>
      </c>
      <c r="B3096" s="147" t="n">
        <v>44199</v>
      </c>
      <c r="C3096" s="87">
        <f>TEXT(B3096,"aaa")</f>
        <v/>
      </c>
      <c r="D3096" s="87" t="inlineStr">
        <is>
          <t>네이버 GFA</t>
        </is>
      </c>
      <c r="E3096" s="87">
        <f>VLOOKUP(A3096,매칭테이블!B:D,3,0)</f>
        <v/>
      </c>
      <c r="K3096" s="88" t="n">
        <v>452163.6363636364</v>
      </c>
    </row>
    <row r="3097" customFormat="1" s="93">
      <c r="A3097" s="97" t="inlineStr">
        <is>
          <t>T_아누아_토너_메인지면</t>
        </is>
      </c>
      <c r="B3097" s="147" t="n">
        <v>44199</v>
      </c>
      <c r="C3097" s="87">
        <f>TEXT(B3097,"aaa")</f>
        <v/>
      </c>
      <c r="D3097" s="87" t="inlineStr">
        <is>
          <t>네이버 GFA</t>
        </is>
      </c>
      <c r="E3097" s="87">
        <f>VLOOKUP(A3097,매칭테이블!B:D,3,0)</f>
        <v/>
      </c>
      <c r="K3097" s="88" t="n">
        <v>285906.3636363636</v>
      </c>
    </row>
    <row r="3098" customFormat="1" s="93">
      <c r="A3098" s="97" t="inlineStr">
        <is>
          <t>디스커버리_혜오니</t>
        </is>
      </c>
      <c r="B3098" s="147" t="n">
        <v>44196</v>
      </c>
      <c r="C3098" s="87">
        <f>TEXT(B3098,"aaa")</f>
        <v/>
      </c>
      <c r="D3098" s="87" t="inlineStr">
        <is>
          <t>유튜브 디스커버리</t>
        </is>
      </c>
      <c r="E3098" s="87">
        <f>VLOOKUP(A3098,매칭테이블!B:D,3,0)</f>
        <v/>
      </c>
      <c r="K3098" s="88" t="n">
        <v>177030</v>
      </c>
    </row>
    <row r="3099" customFormat="1" s="93">
      <c r="A3099" s="97" t="inlineStr">
        <is>
          <t>디스커버리_채우</t>
        </is>
      </c>
      <c r="B3099" s="147" t="n">
        <v>44196</v>
      </c>
      <c r="C3099" s="87">
        <f>TEXT(B3099,"aaa")</f>
        <v/>
      </c>
      <c r="D3099" s="87" t="inlineStr">
        <is>
          <t>유튜브 디스커버리</t>
        </is>
      </c>
      <c r="E3099" s="87">
        <f>VLOOKUP(A3099,매칭테이블!B:D,3,0)</f>
        <v/>
      </c>
      <c r="K3099" s="88" t="n">
        <v>386851</v>
      </c>
    </row>
    <row r="3100" customFormat="1" s="93">
      <c r="A3100" s="97" t="inlineStr">
        <is>
          <t>디스커버리_천서영님_썸네일테스트 #3</t>
        </is>
      </c>
      <c r="B3100" s="147" t="n">
        <v>44196</v>
      </c>
      <c r="C3100" s="87">
        <f>TEXT(B3100,"aaa")</f>
        <v/>
      </c>
      <c r="D3100" s="87" t="inlineStr">
        <is>
          <t>유튜브 디스커버리</t>
        </is>
      </c>
      <c r="E3100" s="87">
        <f>VLOOKUP(A3100,매칭테이블!B:D,3,0)</f>
        <v/>
      </c>
      <c r="K3100" s="88" t="n">
        <v>227577</v>
      </c>
    </row>
    <row r="3101" customFormat="1" s="93">
      <c r="A3101" s="97" t="inlineStr">
        <is>
          <t>디스커버리_혜오니</t>
        </is>
      </c>
      <c r="B3101" s="147" t="n">
        <v>44197</v>
      </c>
      <c r="C3101" s="87">
        <f>TEXT(B3101,"aaa")</f>
        <v/>
      </c>
      <c r="D3101" s="87" t="inlineStr">
        <is>
          <t>유튜브 디스커버리</t>
        </is>
      </c>
      <c r="E3101" s="87">
        <f>VLOOKUP(A3101,매칭테이블!B:D,3,0)</f>
        <v/>
      </c>
      <c r="K3101" s="88" t="n">
        <v>207043</v>
      </c>
    </row>
    <row r="3102" customFormat="1" s="93">
      <c r="A3102" s="97" t="inlineStr">
        <is>
          <t>디스커버리_천서영님_썸네일테스트 #3</t>
        </is>
      </c>
      <c r="B3102" s="147" t="n">
        <v>44197</v>
      </c>
      <c r="C3102" s="87">
        <f>TEXT(B3102,"aaa")</f>
        <v/>
      </c>
      <c r="D3102" s="87" t="inlineStr">
        <is>
          <t>유튜브 디스커버리</t>
        </is>
      </c>
      <c r="E3102" s="87">
        <f>VLOOKUP(A3102,매칭테이블!B:D,3,0)</f>
        <v/>
      </c>
      <c r="K3102" s="88" t="n">
        <v>150727</v>
      </c>
    </row>
    <row r="3103" customFormat="1" s="93">
      <c r="A3103" s="97" t="inlineStr">
        <is>
          <t>디스커버리_채우</t>
        </is>
      </c>
      <c r="B3103" s="147" t="n">
        <v>44197</v>
      </c>
      <c r="C3103" s="87">
        <f>TEXT(B3103,"aaa")</f>
        <v/>
      </c>
      <c r="D3103" s="87" t="inlineStr">
        <is>
          <t>유튜브 디스커버리</t>
        </is>
      </c>
      <c r="E3103" s="87">
        <f>VLOOKUP(A3103,매칭테이블!B:D,3,0)</f>
        <v/>
      </c>
      <c r="K3103" s="88" t="n">
        <v>7309</v>
      </c>
    </row>
    <row r="3104" customFormat="1" s="93">
      <c r="A3104" s="97" t="inlineStr">
        <is>
          <t>디스커버리_채우</t>
        </is>
      </c>
      <c r="B3104" s="147" t="n">
        <v>44198</v>
      </c>
      <c r="C3104" s="87">
        <f>TEXT(B3104,"aaa")</f>
        <v/>
      </c>
      <c r="D3104" s="87" t="inlineStr">
        <is>
          <t>유튜브 디스커버리</t>
        </is>
      </c>
      <c r="E3104" s="87">
        <f>VLOOKUP(A3104,매칭테이블!B:D,3,0)</f>
        <v/>
      </c>
      <c r="K3104" s="88" t="n">
        <v>25</v>
      </c>
    </row>
    <row r="3105" customFormat="1" s="93">
      <c r="A3105" s="97" t="inlineStr">
        <is>
          <t>디스커버리_천서영님_썸네일테스트 #3</t>
        </is>
      </c>
      <c r="B3105" s="147" t="n">
        <v>44198</v>
      </c>
      <c r="C3105" s="87">
        <f>TEXT(B3105,"aaa")</f>
        <v/>
      </c>
      <c r="D3105" s="87" t="inlineStr">
        <is>
          <t>유튜브 디스커버리</t>
        </is>
      </c>
      <c r="E3105" s="87">
        <f>VLOOKUP(A3105,매칭테이블!B:D,3,0)</f>
        <v/>
      </c>
      <c r="K3105" s="88" t="n">
        <v>12</v>
      </c>
    </row>
    <row r="3106" customFormat="1" s="93">
      <c r="A3106" s="98" t="inlineStr">
        <is>
          <t>전환</t>
        </is>
      </c>
      <c r="B3106" s="147" t="n">
        <v>44200</v>
      </c>
      <c r="C3106" s="87">
        <f>TEXT(B3106,"aaa")</f>
        <v/>
      </c>
      <c r="D3106" s="87" t="inlineStr">
        <is>
          <t>페이스북/인스타그램</t>
        </is>
      </c>
      <c r="E3106" s="87">
        <f>VLOOKUP(A3106,매칭테이블!B:D,3,0)</f>
        <v/>
      </c>
      <c r="K3106" s="88" t="n">
        <v>389907</v>
      </c>
    </row>
    <row r="3107" customFormat="1" s="93">
      <c r="A3107" s="98" t="inlineStr">
        <is>
          <t>도달_랄라블라</t>
        </is>
      </c>
      <c r="B3107" s="147" t="n">
        <v>44200</v>
      </c>
      <c r="C3107" s="87">
        <f>TEXT(B3107,"aaa")</f>
        <v/>
      </c>
      <c r="D3107" s="87" t="inlineStr">
        <is>
          <t>페이스북/인스타그램</t>
        </is>
      </c>
      <c r="E3107" s="87">
        <f>VLOOKUP(A3107,매칭테이블!B:D,3,0)</f>
        <v/>
      </c>
      <c r="K3107" s="88" t="n">
        <v>28686</v>
      </c>
    </row>
    <row r="3108" customFormat="1" s="93">
      <c r="A3108" s="98" t="inlineStr">
        <is>
          <t>전환_토너패드</t>
        </is>
      </c>
      <c r="B3108" s="147" t="n">
        <v>44200</v>
      </c>
      <c r="C3108" s="87">
        <f>TEXT(B3108,"aaa")</f>
        <v/>
      </c>
      <c r="D3108" s="87" t="inlineStr">
        <is>
          <t>페이스북/인스타그램</t>
        </is>
      </c>
      <c r="E3108" s="87">
        <f>VLOOKUP(A3108,매칭테이블!B:D,3,0)</f>
        <v/>
      </c>
      <c r="K3108" s="88" t="n">
        <v>553994</v>
      </c>
    </row>
    <row r="3109" customFormat="1" s="93">
      <c r="A3109" s="98" t="inlineStr">
        <is>
          <t>전환_토너_트러블</t>
        </is>
      </c>
      <c r="B3109" s="147" t="n">
        <v>44200</v>
      </c>
      <c r="C3109" s="87">
        <f>TEXT(B3109,"aaa")</f>
        <v/>
      </c>
      <c r="D3109" s="87" t="inlineStr">
        <is>
          <t>페이스북/인스타그램</t>
        </is>
      </c>
      <c r="E3109" s="87">
        <f>VLOOKUP(A3109,매칭테이블!B:D,3,0)</f>
        <v/>
      </c>
      <c r="K3109" s="88" t="n">
        <v>4417</v>
      </c>
    </row>
    <row r="3110" customFormat="1" s="93">
      <c r="A3110" s="97" t="inlineStr">
        <is>
          <t>T_아누아_패드_서브</t>
        </is>
      </c>
      <c r="B3110" s="147" t="n">
        <v>44200</v>
      </c>
      <c r="C3110" s="87">
        <f>TEXT(B3110,"aaa")</f>
        <v/>
      </c>
      <c r="D3110" s="87" t="inlineStr">
        <is>
          <t>네이버 GFA</t>
        </is>
      </c>
      <c r="E3110" s="87">
        <f>VLOOKUP(A3110,매칭테이블!B:D,3,0)</f>
        <v/>
      </c>
      <c r="K3110" s="88" t="n">
        <v>34779.0909090909</v>
      </c>
    </row>
    <row r="3111" customFormat="1" s="93">
      <c r="A3111" s="97" t="inlineStr">
        <is>
          <t>T_아누아_패드모공_메인</t>
        </is>
      </c>
      <c r="B3111" s="147" t="n">
        <v>44200</v>
      </c>
      <c r="C3111" s="87">
        <f>TEXT(B3111,"aaa")</f>
        <v/>
      </c>
      <c r="D3111" s="87" t="inlineStr">
        <is>
          <t>네이버 GFA</t>
        </is>
      </c>
      <c r="E3111" s="87">
        <f>VLOOKUP(A3111,매칭테이블!B:D,3,0)</f>
        <v/>
      </c>
      <c r="K3111" s="88" t="n">
        <v>246019.0909090909</v>
      </c>
    </row>
    <row r="3112" customFormat="1" s="93">
      <c r="A3112" s="97" t="inlineStr">
        <is>
          <t>T_아누아_패드_메인</t>
        </is>
      </c>
      <c r="B3112" s="147" t="n">
        <v>44200</v>
      </c>
      <c r="C3112" s="87">
        <f>TEXT(B3112,"aaa")</f>
        <v/>
      </c>
      <c r="D3112" s="87" t="inlineStr">
        <is>
          <t>네이버 GFA</t>
        </is>
      </c>
      <c r="E3112" s="87">
        <f>VLOOKUP(A3112,매칭테이블!B:D,3,0)</f>
        <v/>
      </c>
      <c r="K3112" s="88" t="n">
        <v>3260623.636363636</v>
      </c>
    </row>
    <row r="3113" customFormat="1" s="93">
      <c r="A3113" s="97" t="inlineStr">
        <is>
          <t>T_아누아_토너_메인지면</t>
        </is>
      </c>
      <c r="B3113" s="147" t="n">
        <v>44200</v>
      </c>
      <c r="C3113" s="87">
        <f>TEXT(B3113,"aaa")</f>
        <v/>
      </c>
      <c r="D3113" s="87" t="inlineStr">
        <is>
          <t>네이버 GFA</t>
        </is>
      </c>
      <c r="E3113" s="87">
        <f>VLOOKUP(A3113,매칭테이블!B:D,3,0)</f>
        <v/>
      </c>
      <c r="K3113" s="88" t="n">
        <v>451964.5454545454</v>
      </c>
    </row>
    <row r="3114" customFormat="1" s="93">
      <c r="A3114" s="97" t="inlineStr">
        <is>
          <t>아누아_청귤마스크팩_품평단모집_0104</t>
        </is>
      </c>
      <c r="B3114" s="147" t="n">
        <v>44200</v>
      </c>
      <c r="C3114" s="87">
        <f>TEXT(B3114,"aaa")</f>
        <v/>
      </c>
      <c r="D3114" s="87" t="inlineStr">
        <is>
          <t>카카오광고</t>
        </is>
      </c>
      <c r="E3114" s="87">
        <f>VLOOKUP(A3114,매칭테이블!B:D,3,0)</f>
        <v/>
      </c>
      <c r="K3114" s="88" t="n">
        <v>601215</v>
      </c>
    </row>
    <row r="3115" customFormat="1" s="93">
      <c r="A3115" s="97" t="inlineStr">
        <is>
          <t>디스커버리_천서영님_썸네일테스트 #3</t>
        </is>
      </c>
      <c r="B3115" s="147" t="n">
        <v>44200</v>
      </c>
      <c r="C3115" s="87">
        <f>TEXT(B3115,"aaa")</f>
        <v/>
      </c>
      <c r="D3115" s="87" t="inlineStr">
        <is>
          <t>유튜브 디스커버리</t>
        </is>
      </c>
      <c r="E3115" s="87">
        <f>VLOOKUP(A3115,매칭테이블!B:D,3,0)</f>
        <v/>
      </c>
      <c r="K3115" s="88" t="n">
        <v>437812</v>
      </c>
    </row>
    <row r="3116" customFormat="1" s="93">
      <c r="A3116" s="97" t="inlineStr">
        <is>
          <t>디스커버리_채우</t>
        </is>
      </c>
      <c r="B3116" s="147" t="n">
        <v>44200</v>
      </c>
      <c r="C3116" s="87">
        <f>TEXT(B3116,"aaa")</f>
        <v/>
      </c>
      <c r="D3116" s="87" t="inlineStr">
        <is>
          <t>유튜브 디스커버리</t>
        </is>
      </c>
      <c r="E3116" s="87">
        <f>VLOOKUP(A3116,매칭테이블!B:D,3,0)</f>
        <v/>
      </c>
      <c r="K3116" s="88" t="n">
        <v>397700</v>
      </c>
    </row>
    <row r="3117" customFormat="1" s="93">
      <c r="A3117" s="97" t="inlineStr">
        <is>
          <t>디스커버리_혜오니</t>
        </is>
      </c>
      <c r="B3117" s="147" t="n">
        <v>44200</v>
      </c>
      <c r="C3117" s="87">
        <f>TEXT(B3117,"aaa")</f>
        <v/>
      </c>
      <c r="D3117" s="87" t="inlineStr">
        <is>
          <t>유튜브 디스커버리</t>
        </is>
      </c>
      <c r="E3117" s="87">
        <f>VLOOKUP(A3117,매칭테이블!B:D,3,0)</f>
        <v/>
      </c>
      <c r="K3117" s="88" t="n">
        <v>212130</v>
      </c>
    </row>
    <row r="3118" customFormat="1" s="93">
      <c r="A3118" s="97" t="inlineStr">
        <is>
          <t>아누아_쇼핑M</t>
        </is>
      </c>
      <c r="B3118" s="147" t="n">
        <v>44200</v>
      </c>
      <c r="C3118" s="87">
        <f>TEXT(B3118,"aaa")</f>
        <v/>
      </c>
      <c r="D3118" s="87" t="inlineStr">
        <is>
          <t>네이버 쇼핑검색</t>
        </is>
      </c>
      <c r="E3118" s="87" t="n"/>
      <c r="K3118" s="88" t="n">
        <v>87290</v>
      </c>
    </row>
    <row r="3119" customFormat="1" s="93">
      <c r="A3119" s="97" t="inlineStr">
        <is>
          <t>아누아_쇼핑PC</t>
        </is>
      </c>
      <c r="B3119" s="147" t="n">
        <v>44200</v>
      </c>
      <c r="C3119" s="87">
        <f>TEXT(B3119,"aaa")</f>
        <v/>
      </c>
      <c r="D3119" s="87" t="inlineStr">
        <is>
          <t>네이버 쇼핑검색</t>
        </is>
      </c>
      <c r="E3119" s="87" t="n"/>
      <c r="K3119" s="88" t="n">
        <v>5610</v>
      </c>
    </row>
    <row r="3120" customFormat="1" s="93">
      <c r="A3120" s="98" t="inlineStr">
        <is>
          <t>전환_토너패드</t>
        </is>
      </c>
      <c r="B3120" s="147" t="n">
        <v>44201</v>
      </c>
      <c r="C3120" s="87">
        <f>TEXT(B3120,"aaa")</f>
        <v/>
      </c>
      <c r="D3120" s="87" t="inlineStr">
        <is>
          <t>페이스북/인스타그램</t>
        </is>
      </c>
      <c r="E3120" s="87">
        <f>VLOOKUP(A3120,매칭테이블!B:D,3,0)</f>
        <v/>
      </c>
      <c r="K3120" s="88" t="n">
        <v>587974</v>
      </c>
    </row>
    <row r="3121" customFormat="1" s="93">
      <c r="A3121" s="98" t="inlineStr">
        <is>
          <t>도달_랄라블라</t>
        </is>
      </c>
      <c r="B3121" s="147" t="n">
        <v>44201</v>
      </c>
      <c r="C3121" s="87">
        <f>TEXT(B3121,"aaa")</f>
        <v/>
      </c>
      <c r="D3121" s="87" t="inlineStr">
        <is>
          <t>페이스북/인스타그램</t>
        </is>
      </c>
      <c r="E3121" s="87">
        <f>VLOOKUP(A3121,매칭테이블!B:D,3,0)</f>
        <v/>
      </c>
      <c r="K3121" s="88" t="n">
        <v>29185</v>
      </c>
    </row>
    <row r="3122" customFormat="1" s="93">
      <c r="A3122" s="98" t="inlineStr">
        <is>
          <t>전환</t>
        </is>
      </c>
      <c r="B3122" s="147" t="n">
        <v>44201</v>
      </c>
      <c r="C3122" s="87">
        <f>TEXT(B3122,"aaa")</f>
        <v/>
      </c>
      <c r="D3122" s="87" t="inlineStr">
        <is>
          <t>페이스북/인스타그램</t>
        </is>
      </c>
      <c r="E3122" s="87">
        <f>VLOOKUP(A3122,매칭테이블!B:D,3,0)</f>
        <v/>
      </c>
      <c r="K3122" s="88" t="n">
        <v>438806</v>
      </c>
    </row>
    <row r="3123" customFormat="1" s="93">
      <c r="A3123" s="97" t="inlineStr">
        <is>
          <t>T_아누아_패드_메인</t>
        </is>
      </c>
      <c r="B3123" s="147" t="n">
        <v>44201</v>
      </c>
      <c r="C3123" s="87">
        <f>TEXT(B3123,"aaa")</f>
        <v/>
      </c>
      <c r="D3123" s="87" t="inlineStr">
        <is>
          <t>네이버 GFA</t>
        </is>
      </c>
      <c r="E3123" s="87">
        <f>VLOOKUP(A3123,매칭테이블!B:D,3,0)</f>
        <v/>
      </c>
      <c r="K3123" s="88" t="n">
        <v>1134130.909090909</v>
      </c>
    </row>
    <row r="3124" customFormat="1" s="93">
      <c r="A3124" s="97" t="inlineStr">
        <is>
          <t>T_아누아_토너_메인지면</t>
        </is>
      </c>
      <c r="B3124" s="147" t="n">
        <v>44201</v>
      </c>
      <c r="C3124" s="87">
        <f>TEXT(B3124,"aaa")</f>
        <v/>
      </c>
      <c r="D3124" s="87" t="inlineStr">
        <is>
          <t>네이버 GFA</t>
        </is>
      </c>
      <c r="E3124" s="87">
        <f>VLOOKUP(A3124,매칭테이블!B:D,3,0)</f>
        <v/>
      </c>
      <c r="K3124" s="88" t="n">
        <v>1600309.090909091</v>
      </c>
    </row>
    <row r="3125" customFormat="1" s="93">
      <c r="A3125" s="97" t="inlineStr">
        <is>
          <t>아누아_쇼핑M</t>
        </is>
      </c>
      <c r="B3125" s="147" t="n">
        <v>44201</v>
      </c>
      <c r="C3125" s="87">
        <f>TEXT(B3125,"aaa")</f>
        <v/>
      </c>
      <c r="D3125" s="87" t="inlineStr">
        <is>
          <t>네이버 쇼핑검색</t>
        </is>
      </c>
      <c r="E3125" s="87" t="n"/>
      <c r="K3125" s="88" t="n">
        <v>67470</v>
      </c>
    </row>
    <row r="3126" customFormat="1" s="93">
      <c r="A3126" s="97" t="inlineStr">
        <is>
          <t>아누아_쇼핑PC</t>
        </is>
      </c>
      <c r="B3126" s="147" t="n">
        <v>44201</v>
      </c>
      <c r="C3126" s="87">
        <f>TEXT(B3126,"aaa")</f>
        <v/>
      </c>
      <c r="D3126" s="87" t="inlineStr">
        <is>
          <t>네이버 쇼핑검색</t>
        </is>
      </c>
      <c r="E3126" s="87" t="n"/>
      <c r="K3126" s="88" t="n">
        <v>5939.999999999999</v>
      </c>
    </row>
    <row r="3127" customFormat="1" s="93">
      <c r="A3127" s="97" t="inlineStr">
        <is>
          <t>디스커버리_혜오니</t>
        </is>
      </c>
      <c r="B3127" s="147" t="n">
        <v>44201</v>
      </c>
      <c r="C3127" s="87">
        <f>TEXT(B3127,"aaa")</f>
        <v/>
      </c>
      <c r="D3127" s="87" t="inlineStr">
        <is>
          <t>유튜브 디스커버리</t>
        </is>
      </c>
      <c r="E3127" s="87">
        <f>VLOOKUP(A3127,매칭테이블!B:D,3,0)</f>
        <v/>
      </c>
      <c r="K3127" s="93" t="n">
        <v>26573</v>
      </c>
    </row>
    <row r="3128" customFormat="1" s="93">
      <c r="A3128" s="97" t="inlineStr">
        <is>
          <t>디스커버리_소히방2</t>
        </is>
      </c>
      <c r="B3128" s="147" t="n">
        <v>44201</v>
      </c>
      <c r="C3128" s="87">
        <f>TEXT(B3128,"aaa")</f>
        <v/>
      </c>
      <c r="D3128" s="87" t="inlineStr">
        <is>
          <t>유튜브 디스커버리</t>
        </is>
      </c>
      <c r="E3128" s="87">
        <f>VLOOKUP(A3128,매칭테이블!B:D,3,0)</f>
        <v/>
      </c>
      <c r="K3128" s="93" t="n">
        <v>4105</v>
      </c>
    </row>
    <row r="3129" customFormat="1" s="93">
      <c r="A3129" s="97" t="inlineStr">
        <is>
          <t>디스커버리_천서영님_썸네일테스트 #3</t>
        </is>
      </c>
      <c r="B3129" s="147" t="n">
        <v>44201</v>
      </c>
      <c r="C3129" s="87">
        <f>TEXT(B3129,"aaa")</f>
        <v/>
      </c>
      <c r="D3129" s="87" t="inlineStr">
        <is>
          <t>유튜브 디스커버리</t>
        </is>
      </c>
      <c r="E3129" s="87">
        <f>VLOOKUP(A3129,매칭테이블!B:D,3,0)</f>
        <v/>
      </c>
      <c r="K3129" s="93" t="n">
        <v>388990</v>
      </c>
    </row>
    <row r="3130" customFormat="1" s="93">
      <c r="A3130" s="97" t="inlineStr">
        <is>
          <t>디스커버리_채우</t>
        </is>
      </c>
      <c r="B3130" s="147" t="n">
        <v>44201</v>
      </c>
      <c r="C3130" s="87">
        <f>TEXT(B3130,"aaa")</f>
        <v/>
      </c>
      <c r="D3130" s="87" t="inlineStr">
        <is>
          <t>유튜브 디스커버리</t>
        </is>
      </c>
      <c r="E3130" s="87">
        <f>VLOOKUP(A3130,매칭테이블!B:D,3,0)</f>
        <v/>
      </c>
      <c r="K3130" s="93" t="n">
        <v>266746</v>
      </c>
    </row>
    <row r="3131" customFormat="1" s="93">
      <c r="A3131" s="98" t="inlineStr">
        <is>
          <t>전환_토너패드</t>
        </is>
      </c>
      <c r="B3131" s="147" t="n">
        <v>44202</v>
      </c>
      <c r="C3131" s="87">
        <f>TEXT(B3131,"aaa")</f>
        <v/>
      </c>
      <c r="D3131" s="87" t="inlineStr">
        <is>
          <t>페이스북/인스타그램</t>
        </is>
      </c>
      <c r="E3131" s="87">
        <f>VLOOKUP(A3131,매칭테이블!B:D,3,0)</f>
        <v/>
      </c>
      <c r="K3131" s="93" t="n">
        <v>575755</v>
      </c>
    </row>
    <row r="3132" customFormat="1" s="93">
      <c r="A3132" s="98" t="inlineStr">
        <is>
          <t>도달_랄라블라</t>
        </is>
      </c>
      <c r="B3132" s="147" t="n">
        <v>44202</v>
      </c>
      <c r="C3132" s="87">
        <f>TEXT(B3132,"aaa")</f>
        <v/>
      </c>
      <c r="D3132" s="87" t="inlineStr">
        <is>
          <t>페이스북/인스타그램</t>
        </is>
      </c>
      <c r="E3132" s="87">
        <f>VLOOKUP(A3132,매칭테이블!B:D,3,0)</f>
        <v/>
      </c>
      <c r="K3132" s="93" t="n">
        <v>30096</v>
      </c>
    </row>
    <row r="3133" customFormat="1" s="93">
      <c r="A3133" s="98" t="inlineStr">
        <is>
          <t>전환</t>
        </is>
      </c>
      <c r="B3133" s="147" t="n">
        <v>44202</v>
      </c>
      <c r="C3133" s="87">
        <f>TEXT(B3133,"aaa")</f>
        <v/>
      </c>
      <c r="D3133" s="87" t="inlineStr">
        <is>
          <t>페이스북/인스타그램</t>
        </is>
      </c>
      <c r="E3133" s="87">
        <f>VLOOKUP(A3133,매칭테이블!B:D,3,0)</f>
        <v/>
      </c>
      <c r="K3133" s="93" t="n">
        <v>563578</v>
      </c>
    </row>
    <row r="3134" customFormat="1" s="93">
      <c r="A3134" s="97" t="inlineStr">
        <is>
          <t>T_아누아_토너_스마트채널</t>
        </is>
      </c>
      <c r="B3134" s="147" t="n">
        <v>44202</v>
      </c>
      <c r="C3134" s="87">
        <f>TEXT(B3134,"aaa")</f>
        <v/>
      </c>
      <c r="D3134" s="87" t="inlineStr">
        <is>
          <t>네이버 GFA</t>
        </is>
      </c>
      <c r="E3134" s="87">
        <f>VLOOKUP(A3134,매칭테이블!B:D,3,0)</f>
        <v/>
      </c>
      <c r="K3134" s="93" t="n">
        <v>80821.81818181818</v>
      </c>
    </row>
    <row r="3135" customFormat="1" s="93">
      <c r="A3135" s="97" t="inlineStr">
        <is>
          <t>T_아누아_패드_메인</t>
        </is>
      </c>
      <c r="B3135" s="147" t="n">
        <v>44202</v>
      </c>
      <c r="C3135" s="87">
        <f>TEXT(B3135,"aaa")</f>
        <v/>
      </c>
      <c r="D3135" s="87" t="inlineStr">
        <is>
          <t>네이버 GFA</t>
        </is>
      </c>
      <c r="E3135" s="87">
        <f>VLOOKUP(A3135,매칭테이블!B:D,3,0)</f>
        <v/>
      </c>
      <c r="K3135" s="93" t="n">
        <v>708453.6363636364</v>
      </c>
    </row>
    <row r="3136" customFormat="1" s="93">
      <c r="A3136" s="97" t="inlineStr">
        <is>
          <t>T_아누아_토너_메인지면</t>
        </is>
      </c>
      <c r="B3136" s="147" t="n">
        <v>44202</v>
      </c>
      <c r="C3136" s="87">
        <f>TEXT(B3136,"aaa")</f>
        <v/>
      </c>
      <c r="D3136" s="87" t="inlineStr">
        <is>
          <t>네이버 GFA</t>
        </is>
      </c>
      <c r="E3136" s="87">
        <f>VLOOKUP(A3136,매칭테이블!B:D,3,0)</f>
        <v/>
      </c>
      <c r="K3136" s="93" t="n">
        <v>2782894.545454545</v>
      </c>
    </row>
    <row r="3137" customFormat="1" s="93">
      <c r="A3137" s="97" t="inlineStr">
        <is>
          <t>아누아_쇼핑M</t>
        </is>
      </c>
      <c r="B3137" s="147" t="n">
        <v>44202</v>
      </c>
      <c r="C3137" s="87">
        <f>TEXT(B3137,"aaa")</f>
        <v/>
      </c>
      <c r="D3137" s="87" t="inlineStr">
        <is>
          <t>네이버 쇼핑검색</t>
        </is>
      </c>
      <c r="E3137" s="87" t="n"/>
      <c r="K3137" s="93" t="n">
        <v>72180</v>
      </c>
    </row>
    <row r="3138" customFormat="1" s="93">
      <c r="A3138" s="97" t="inlineStr">
        <is>
          <t>아누아_쇼핑PC</t>
        </is>
      </c>
      <c r="B3138" s="147" t="n">
        <v>44202</v>
      </c>
      <c r="C3138" s="87">
        <f>TEXT(B3138,"aaa")</f>
        <v/>
      </c>
      <c r="D3138" s="87" t="inlineStr">
        <is>
          <t>네이버 쇼핑검색</t>
        </is>
      </c>
      <c r="E3138" s="87" t="n"/>
      <c r="K3138" s="93" t="n">
        <v>9440</v>
      </c>
    </row>
    <row r="3139" customFormat="1" s="93">
      <c r="A3139" s="97" t="inlineStr">
        <is>
          <t>디스커버리_천서영님_썸네일테스트 #3</t>
        </is>
      </c>
      <c r="B3139" s="147" t="n">
        <v>44202</v>
      </c>
      <c r="C3139" s="87">
        <f>TEXT(B3139,"aaa")</f>
        <v/>
      </c>
      <c r="D3139" s="87" t="inlineStr">
        <is>
          <t>유튜브 디스커버리</t>
        </is>
      </c>
      <c r="E3139" s="87">
        <f>VLOOKUP(A3139,매칭테이블!B:D,3,0)</f>
        <v/>
      </c>
      <c r="K3139" s="93" t="n">
        <v>109493</v>
      </c>
    </row>
    <row r="3140" customFormat="1" s="93">
      <c r="A3140" s="97" t="inlineStr">
        <is>
          <t>디스커버리_채우</t>
        </is>
      </c>
      <c r="B3140" s="147" t="n">
        <v>44202</v>
      </c>
      <c r="C3140" s="87">
        <f>TEXT(B3140,"aaa")</f>
        <v/>
      </c>
      <c r="D3140" s="87" t="inlineStr">
        <is>
          <t>유튜브 디스커버리</t>
        </is>
      </c>
      <c r="E3140" s="87">
        <f>VLOOKUP(A3140,매칭테이블!B:D,3,0)</f>
        <v/>
      </c>
      <c r="K3140" s="93" t="n">
        <v>8492</v>
      </c>
    </row>
    <row r="3141" customFormat="1" s="93">
      <c r="A3141" s="97" t="inlineStr">
        <is>
          <t>아누아_청귤마스크팩_품평단모집_0104</t>
        </is>
      </c>
      <c r="B3141" s="147" t="n">
        <v>44202</v>
      </c>
      <c r="C3141" s="87">
        <f>TEXT(B3141,"aaa")</f>
        <v/>
      </c>
      <c r="D3141" s="87" t="inlineStr">
        <is>
          <t>카카오광고</t>
        </is>
      </c>
      <c r="E3141" s="87">
        <f>VLOOKUP(A3141,매칭테이블!B:D,3,0)</f>
        <v/>
      </c>
      <c r="K3141" s="93" t="n">
        <v>0</v>
      </c>
    </row>
    <row r="3142" customFormat="1" s="93">
      <c r="A3142" s="97" t="inlineStr">
        <is>
          <t>토너_도전_0105</t>
        </is>
      </c>
      <c r="B3142" s="147" t="n">
        <v>44202</v>
      </c>
      <c r="C3142" s="87">
        <f>TEXT(B3142,"aaa")</f>
        <v/>
      </c>
      <c r="D3142" s="87" t="inlineStr">
        <is>
          <t>카카오광고</t>
        </is>
      </c>
      <c r="E3142" s="87">
        <f>VLOOKUP(A3142,매칭테이블!B:D,3,0)</f>
        <v/>
      </c>
      <c r="K3142" s="93" t="n">
        <v>230494</v>
      </c>
    </row>
    <row r="3143" customFormat="1" s="93">
      <c r="A3143" s="98" t="inlineStr">
        <is>
          <t>전환_토너패드</t>
        </is>
      </c>
      <c r="B3143" s="147" t="n">
        <v>44203</v>
      </c>
      <c r="C3143" s="87">
        <f>TEXT(B3143,"aaa")</f>
        <v/>
      </c>
      <c r="D3143" s="87" t="inlineStr">
        <is>
          <t>페이스북/인스타그램</t>
        </is>
      </c>
      <c r="E3143" s="87">
        <f>VLOOKUP(A3143,매칭테이블!B:D,3,0)</f>
        <v/>
      </c>
      <c r="K3143" s="93" t="n">
        <v>763254</v>
      </c>
    </row>
    <row r="3144" customFormat="1" s="93">
      <c r="A3144" s="98" t="inlineStr">
        <is>
          <t>도달_랄라블라</t>
        </is>
      </c>
      <c r="B3144" s="147" t="n">
        <v>44203</v>
      </c>
      <c r="C3144" s="87">
        <f>TEXT(B3144,"aaa")</f>
        <v/>
      </c>
      <c r="D3144" s="87" t="inlineStr">
        <is>
          <t>페이스북/인스타그램</t>
        </is>
      </c>
      <c r="E3144" s="87">
        <f>VLOOKUP(A3144,매칭테이블!B:D,3,0)</f>
        <v/>
      </c>
      <c r="K3144" s="93" t="n">
        <v>29666</v>
      </c>
    </row>
    <row r="3145" customFormat="1" s="93">
      <c r="A3145" s="98" t="inlineStr">
        <is>
          <t>전환</t>
        </is>
      </c>
      <c r="B3145" s="147" t="n">
        <v>44203</v>
      </c>
      <c r="C3145" s="87">
        <f>TEXT(B3145,"aaa")</f>
        <v/>
      </c>
      <c r="D3145" s="87" t="inlineStr">
        <is>
          <t>페이스북/인스타그램</t>
        </is>
      </c>
      <c r="E3145" s="87">
        <f>VLOOKUP(A3145,매칭테이블!B:D,3,0)</f>
        <v/>
      </c>
      <c r="K3145" s="93" t="n">
        <v>726284</v>
      </c>
    </row>
    <row r="3146" customFormat="1" s="93">
      <c r="A3146" s="97" t="inlineStr">
        <is>
          <t>T_아누아_패드_메인</t>
        </is>
      </c>
      <c r="B3146" s="147" t="n">
        <v>44203</v>
      </c>
      <c r="C3146" s="87">
        <f>TEXT(B3146,"aaa")</f>
        <v/>
      </c>
      <c r="D3146" s="87" t="inlineStr">
        <is>
          <t>네이버 GFA</t>
        </is>
      </c>
      <c r="E3146" s="87">
        <f>VLOOKUP(A3146,매칭테이블!B:D,3,0)</f>
        <v/>
      </c>
      <c r="K3146" s="93" t="n">
        <v>1188988.181818182</v>
      </c>
    </row>
    <row r="3147" customFormat="1" s="93">
      <c r="A3147" s="97" t="inlineStr">
        <is>
          <t>T_아누아_토너_메인지면</t>
        </is>
      </c>
      <c r="B3147" s="147" t="n">
        <v>44203</v>
      </c>
      <c r="C3147" s="87">
        <f>TEXT(B3147,"aaa")</f>
        <v/>
      </c>
      <c r="D3147" s="87" t="inlineStr">
        <is>
          <t>네이버 GFA</t>
        </is>
      </c>
      <c r="E3147" s="87">
        <f>VLOOKUP(A3147,매칭테이블!B:D,3,0)</f>
        <v/>
      </c>
      <c r="K3147" s="93" t="n">
        <v>2128515.454545455</v>
      </c>
    </row>
    <row r="3148" customFormat="1" s="93">
      <c r="A3148" s="97" t="inlineStr">
        <is>
          <t>아누아_청귤마스크팩_품평단모집_0104</t>
        </is>
      </c>
      <c r="B3148" s="147" t="n">
        <v>44203</v>
      </c>
      <c r="C3148" s="87">
        <f>TEXT(B3148,"aaa")</f>
        <v/>
      </c>
      <c r="D3148" s="87" t="inlineStr">
        <is>
          <t>카카오광고</t>
        </is>
      </c>
      <c r="E3148" s="87">
        <f>VLOOKUP(A3148,매칭테이블!B:D,3,0)</f>
        <v/>
      </c>
      <c r="K3148" s="93" t="n">
        <v>0</v>
      </c>
    </row>
    <row r="3149" customFormat="1" s="93">
      <c r="A3149" s="97" t="inlineStr">
        <is>
          <t>토너_도전_0105</t>
        </is>
      </c>
      <c r="B3149" s="147" t="n">
        <v>44203</v>
      </c>
      <c r="C3149" s="87">
        <f>TEXT(B3149,"aaa")</f>
        <v/>
      </c>
      <c r="D3149" s="87" t="inlineStr">
        <is>
          <t>카카오광고</t>
        </is>
      </c>
      <c r="E3149" s="87">
        <f>VLOOKUP(A3149,매칭테이블!B:D,3,0)</f>
        <v/>
      </c>
      <c r="K3149" s="93" t="n">
        <v>215410</v>
      </c>
    </row>
    <row r="3150" customFormat="1" s="93">
      <c r="A3150" s="97" t="inlineStr">
        <is>
          <t>디스커버리_천서영님_썸네일테스트 #3</t>
        </is>
      </c>
      <c r="B3150" s="147" t="n">
        <v>44203</v>
      </c>
      <c r="C3150" s="87">
        <f>TEXT(B3150,"aaa")</f>
        <v/>
      </c>
      <c r="D3150" s="87" t="inlineStr">
        <is>
          <t>유튜브 디스커버리</t>
        </is>
      </c>
      <c r="E3150" s="87">
        <f>VLOOKUP(A3150,매칭테이블!B:D,3,0)</f>
        <v/>
      </c>
      <c r="K3150" s="93" t="n">
        <v>108846</v>
      </c>
    </row>
    <row r="3151" customFormat="1" s="93">
      <c r="A3151" s="97" t="inlineStr">
        <is>
          <t>디스커버리_채우</t>
        </is>
      </c>
      <c r="B3151" s="147" t="n">
        <v>44203</v>
      </c>
      <c r="C3151" s="87">
        <f>TEXT(B3151,"aaa")</f>
        <v/>
      </c>
      <c r="D3151" s="87" t="inlineStr">
        <is>
          <t>유튜브 디스커버리</t>
        </is>
      </c>
      <c r="E3151" s="87">
        <f>VLOOKUP(A3151,매칭테이블!B:D,3,0)</f>
        <v/>
      </c>
      <c r="K3151" s="93" t="n">
        <v>8393</v>
      </c>
    </row>
    <row r="3152" customFormat="1" s="93">
      <c r="A3152" s="97" t="inlineStr">
        <is>
          <t>아누아_쇼핑M</t>
        </is>
      </c>
      <c r="B3152" s="147" t="n">
        <v>44203</v>
      </c>
      <c r="C3152" s="87">
        <f>TEXT(B3152,"aaa")</f>
        <v/>
      </c>
      <c r="D3152" s="87" t="inlineStr">
        <is>
          <t>네이버 쇼핑검색</t>
        </is>
      </c>
      <c r="E3152" s="87" t="n"/>
      <c r="K3152" s="93" t="n">
        <v>81850</v>
      </c>
    </row>
    <row r="3153" customFormat="1" s="93">
      <c r="A3153" s="97" t="inlineStr">
        <is>
          <t>아누아_쇼핑PC</t>
        </is>
      </c>
      <c r="B3153" s="147" t="n">
        <v>44203</v>
      </c>
      <c r="C3153" s="87">
        <f>TEXT(B3153,"aaa")</f>
        <v/>
      </c>
      <c r="D3153" s="87" t="inlineStr">
        <is>
          <t>네이버 쇼핑검색</t>
        </is>
      </c>
      <c r="E3153" s="87" t="n"/>
      <c r="K3153" s="93" t="n">
        <v>5659.999999999999</v>
      </c>
    </row>
    <row r="3154" customFormat="1" s="93">
      <c r="A3154" s="98" t="inlineStr">
        <is>
          <t>전환_토너패드</t>
        </is>
      </c>
      <c r="B3154" s="147" t="n">
        <v>44204</v>
      </c>
      <c r="C3154" s="87">
        <f>TEXT(B3154,"aaa")</f>
        <v/>
      </c>
      <c r="D3154" s="87" t="inlineStr">
        <is>
          <t>페이스북/인스타그램</t>
        </is>
      </c>
      <c r="E3154" s="87">
        <f>VLOOKUP(A3154,매칭테이블!B:D,3,0)</f>
        <v/>
      </c>
      <c r="K3154" s="93" t="n">
        <v>759375</v>
      </c>
    </row>
    <row r="3155" customFormat="1" s="93">
      <c r="A3155" s="98" t="inlineStr">
        <is>
          <t>도달_랄라블라</t>
        </is>
      </c>
      <c r="B3155" s="147" t="n">
        <v>44204</v>
      </c>
      <c r="C3155" s="87">
        <f>TEXT(B3155,"aaa")</f>
        <v/>
      </c>
      <c r="D3155" s="87" t="inlineStr">
        <is>
          <t>페이스북/인스타그램</t>
        </is>
      </c>
      <c r="E3155" s="87">
        <f>VLOOKUP(A3155,매칭테이블!B:D,3,0)</f>
        <v/>
      </c>
      <c r="K3155" s="93" t="n">
        <v>24784</v>
      </c>
    </row>
    <row r="3156" customFormat="1" s="93">
      <c r="A3156" s="98" t="inlineStr">
        <is>
          <t>전환</t>
        </is>
      </c>
      <c r="B3156" s="147" t="n">
        <v>44204</v>
      </c>
      <c r="C3156" s="87">
        <f>TEXT(B3156,"aaa")</f>
        <v/>
      </c>
      <c r="D3156" s="87" t="inlineStr">
        <is>
          <t>페이스북/인스타그램</t>
        </is>
      </c>
      <c r="E3156" s="87">
        <f>VLOOKUP(A3156,매칭테이블!B:D,3,0)</f>
        <v/>
      </c>
      <c r="K3156" s="93" t="n">
        <v>664201</v>
      </c>
    </row>
    <row r="3157" customFormat="1" s="93">
      <c r="A3157" s="97" t="inlineStr">
        <is>
          <t>토너_도전_0105</t>
        </is>
      </c>
      <c r="B3157" s="147" t="n">
        <v>44204</v>
      </c>
      <c r="C3157" s="87">
        <f>TEXT(B3157,"aaa")</f>
        <v/>
      </c>
      <c r="D3157" s="87" t="inlineStr">
        <is>
          <t>카카오광고</t>
        </is>
      </c>
      <c r="E3157" s="87">
        <f>VLOOKUP(A3157,매칭테이블!B:D,3,0)</f>
        <v/>
      </c>
      <c r="K3157" s="93" t="n">
        <v>145760</v>
      </c>
    </row>
    <row r="3158" customFormat="1" s="93">
      <c r="A3158" s="97" t="inlineStr">
        <is>
          <t>T_아누아_토너로션_메인</t>
        </is>
      </c>
      <c r="B3158" s="147" t="n">
        <v>44204</v>
      </c>
      <c r="C3158" s="87">
        <f>TEXT(B3158,"aaa")</f>
        <v/>
      </c>
      <c r="D3158" s="87" t="inlineStr">
        <is>
          <t>네이버 GFA</t>
        </is>
      </c>
      <c r="E3158" s="87">
        <f>VLOOKUP(A3158,매칭테이블!B:D,3,0)</f>
        <v/>
      </c>
      <c r="K3158" s="93" t="n">
        <v>177399.0909090909</v>
      </c>
    </row>
    <row r="3159" customFormat="1" s="93">
      <c r="A3159" s="97" t="inlineStr">
        <is>
          <t>T_아누아_토너_스마트채널</t>
        </is>
      </c>
      <c r="B3159" s="147" t="n">
        <v>44204</v>
      </c>
      <c r="C3159" s="87">
        <f>TEXT(B3159,"aaa")</f>
        <v/>
      </c>
      <c r="D3159" s="87" t="inlineStr">
        <is>
          <t>네이버 GFA</t>
        </is>
      </c>
      <c r="E3159" s="87">
        <f>VLOOKUP(A3159,매칭테이블!B:D,3,0)</f>
        <v/>
      </c>
      <c r="K3159" s="93" t="n">
        <v>191388.1818181818</v>
      </c>
    </row>
    <row r="3160" customFormat="1" s="93">
      <c r="A3160" s="97" t="inlineStr">
        <is>
          <t>T_아누아_패드_메인</t>
        </is>
      </c>
      <c r="B3160" s="147" t="n">
        <v>44204</v>
      </c>
      <c r="C3160" s="87">
        <f>TEXT(B3160,"aaa")</f>
        <v/>
      </c>
      <c r="D3160" s="87" t="inlineStr">
        <is>
          <t>네이버 GFA</t>
        </is>
      </c>
      <c r="E3160" s="87">
        <f>VLOOKUP(A3160,매칭테이블!B:D,3,0)</f>
        <v/>
      </c>
      <c r="K3160" s="93" t="n">
        <v>2048086.363636364</v>
      </c>
    </row>
    <row r="3161" customFormat="1" s="93">
      <c r="A3161" s="97" t="inlineStr">
        <is>
          <t>T_아누아_토너_메인지면</t>
        </is>
      </c>
      <c r="B3161" s="147" t="n">
        <v>44204</v>
      </c>
      <c r="C3161" s="87">
        <f>TEXT(B3161,"aaa")</f>
        <v/>
      </c>
      <c r="D3161" s="87" t="inlineStr">
        <is>
          <t>네이버 GFA</t>
        </is>
      </c>
      <c r="E3161" s="87">
        <f>VLOOKUP(A3161,매칭테이블!B:D,3,0)</f>
        <v/>
      </c>
      <c r="K3161" s="93" t="n">
        <v>1304849.090909091</v>
      </c>
    </row>
    <row r="3162" customFormat="1" s="93">
      <c r="A3162" s="97" t="inlineStr">
        <is>
          <t>아누아_쇼핑M</t>
        </is>
      </c>
      <c r="B3162" s="147" t="n">
        <v>44204</v>
      </c>
      <c r="C3162" s="87">
        <f>TEXT(B3162,"aaa")</f>
        <v/>
      </c>
      <c r="D3162" s="87" t="inlineStr">
        <is>
          <t>네이버 쇼핑검색</t>
        </is>
      </c>
      <c r="E3162" s="87" t="n"/>
      <c r="K3162" s="93" t="n">
        <v>66460</v>
      </c>
    </row>
    <row r="3163" customFormat="1" s="93">
      <c r="A3163" s="97" t="inlineStr">
        <is>
          <t>아누아_쇼핑PC</t>
        </is>
      </c>
      <c r="B3163" s="147" t="n">
        <v>44204</v>
      </c>
      <c r="C3163" s="87">
        <f>TEXT(B3163,"aaa")</f>
        <v/>
      </c>
      <c r="D3163" s="87" t="inlineStr">
        <is>
          <t>네이버 쇼핑검색</t>
        </is>
      </c>
      <c r="E3163" s="87" t="n"/>
      <c r="K3163" s="93" t="n">
        <v>4860</v>
      </c>
    </row>
    <row r="3164" customFormat="1" s="93">
      <c r="A3164" s="98" t="inlineStr">
        <is>
          <t>전환_토너패드</t>
        </is>
      </c>
      <c r="B3164" s="147" t="n">
        <v>44205</v>
      </c>
      <c r="C3164" s="87">
        <f>TEXT(B3164,"aaa")</f>
        <v/>
      </c>
      <c r="D3164" s="87" t="inlineStr">
        <is>
          <t>페이스북/인스타그램</t>
        </is>
      </c>
      <c r="E3164" s="87">
        <f>VLOOKUP(A3164,매칭테이블!B:D,3,0)</f>
        <v/>
      </c>
      <c r="K3164" s="93" t="n">
        <v>382476</v>
      </c>
    </row>
    <row r="3165" customFormat="1" s="93">
      <c r="A3165" s="98" t="inlineStr">
        <is>
          <t>도달_랄라블라</t>
        </is>
      </c>
      <c r="B3165" s="147" t="n">
        <v>44205</v>
      </c>
      <c r="C3165" s="87">
        <f>TEXT(B3165,"aaa")</f>
        <v/>
      </c>
      <c r="D3165" s="87" t="inlineStr">
        <is>
          <t>페이스북/인스타그램</t>
        </is>
      </c>
      <c r="E3165" s="87">
        <f>VLOOKUP(A3165,매칭테이블!B:D,3,0)</f>
        <v/>
      </c>
      <c r="K3165" s="93" t="n">
        <v>14588</v>
      </c>
    </row>
    <row r="3166" customFormat="1" s="93">
      <c r="A3166" s="98" t="inlineStr">
        <is>
          <t>전환</t>
        </is>
      </c>
      <c r="B3166" s="147" t="n">
        <v>44205</v>
      </c>
      <c r="C3166" s="87">
        <f>TEXT(B3166,"aaa")</f>
        <v/>
      </c>
      <c r="D3166" s="87" t="inlineStr">
        <is>
          <t>페이스북/인스타그램</t>
        </is>
      </c>
      <c r="E3166" s="87">
        <f>VLOOKUP(A3166,매칭테이블!B:D,3,0)</f>
        <v/>
      </c>
      <c r="K3166" s="93" t="n">
        <v>396965</v>
      </c>
    </row>
    <row r="3167" customFormat="1" s="93">
      <c r="A3167" s="97" t="inlineStr">
        <is>
          <t>T_아누아_패드_메인</t>
        </is>
      </c>
      <c r="B3167" s="147" t="n">
        <v>44205</v>
      </c>
      <c r="C3167" s="87">
        <f>TEXT(B3167,"aaa")</f>
        <v/>
      </c>
      <c r="D3167" s="87" t="inlineStr">
        <is>
          <t>네이버 GFA</t>
        </is>
      </c>
      <c r="E3167" s="87">
        <f>VLOOKUP(A3167,매칭테이블!B:D,3,0)</f>
        <v/>
      </c>
      <c r="K3167" s="93" t="n">
        <v>1572439.090909091</v>
      </c>
    </row>
    <row r="3168" customFormat="1" s="93">
      <c r="A3168" s="97" t="inlineStr">
        <is>
          <t>T_아누아_토너_메인지면</t>
        </is>
      </c>
      <c r="B3168" s="147" t="n">
        <v>44205</v>
      </c>
      <c r="C3168" s="87">
        <f>TEXT(B3168,"aaa")</f>
        <v/>
      </c>
      <c r="D3168" s="87" t="inlineStr">
        <is>
          <t>네이버 GFA</t>
        </is>
      </c>
      <c r="E3168" s="87">
        <f>VLOOKUP(A3168,매칭테이블!B:D,3,0)</f>
        <v/>
      </c>
      <c r="K3168" s="93" t="n">
        <v>1742430</v>
      </c>
    </row>
    <row r="3169" customFormat="1" s="93">
      <c r="A3169" s="97" t="inlineStr">
        <is>
          <t>토너_도전_0105</t>
        </is>
      </c>
      <c r="B3169" s="147" t="n">
        <v>44205</v>
      </c>
      <c r="C3169" s="87">
        <f>TEXT(B3169,"aaa")</f>
        <v/>
      </c>
      <c r="D3169" s="87" t="inlineStr">
        <is>
          <t>카카오광고</t>
        </is>
      </c>
      <c r="E3169" s="87">
        <f>VLOOKUP(A3169,매칭테이블!B:D,3,0)</f>
        <v/>
      </c>
      <c r="K3169" s="93" t="n">
        <v>145810</v>
      </c>
    </row>
    <row r="3170" customFormat="1" s="93">
      <c r="A3170" s="97" t="inlineStr">
        <is>
          <t>아누아_쇼핑M</t>
        </is>
      </c>
      <c r="B3170" s="147" t="n">
        <v>44205</v>
      </c>
      <c r="C3170" s="87">
        <f>TEXT(B3170,"aaa")</f>
        <v/>
      </c>
      <c r="D3170" s="87" t="inlineStr">
        <is>
          <t>네이버 쇼핑검색</t>
        </is>
      </c>
      <c r="E3170" s="87" t="n"/>
      <c r="K3170" s="93" t="n">
        <v>83880</v>
      </c>
    </row>
    <row r="3171" customFormat="1" s="93">
      <c r="A3171" s="97" t="inlineStr">
        <is>
          <t>아누아_쇼핑PC</t>
        </is>
      </c>
      <c r="B3171" s="147" t="n">
        <v>44205</v>
      </c>
      <c r="C3171" s="87">
        <f>TEXT(B3171,"aaa")</f>
        <v/>
      </c>
      <c r="D3171" s="87" t="inlineStr">
        <is>
          <t>네이버 쇼핑검색</t>
        </is>
      </c>
      <c r="E3171" s="87" t="n"/>
      <c r="K3171" s="93" t="n">
        <v>2390</v>
      </c>
    </row>
    <row r="3172" customFormat="1" s="93">
      <c r="A3172" s="98" t="inlineStr">
        <is>
          <t>전환_토너패드</t>
        </is>
      </c>
      <c r="B3172" s="147" t="n">
        <v>44206</v>
      </c>
      <c r="C3172" s="87">
        <f>TEXT(B3172,"aaa")</f>
        <v/>
      </c>
      <c r="D3172" s="87" t="inlineStr">
        <is>
          <t>페이스북/인스타그램</t>
        </is>
      </c>
      <c r="E3172" s="87">
        <f>VLOOKUP(A3172,매칭테이블!B:D,3,0)</f>
        <v/>
      </c>
      <c r="K3172" s="93" t="n">
        <v>593602</v>
      </c>
    </row>
    <row r="3173" customFormat="1" s="93">
      <c r="A3173" s="98" t="inlineStr">
        <is>
          <t>도달_랄라블라</t>
        </is>
      </c>
      <c r="B3173" s="147" t="n">
        <v>44206</v>
      </c>
      <c r="C3173" s="87">
        <f>TEXT(B3173,"aaa")</f>
        <v/>
      </c>
      <c r="D3173" s="87" t="inlineStr">
        <is>
          <t>페이스북/인스타그램</t>
        </is>
      </c>
      <c r="E3173" s="87">
        <f>VLOOKUP(A3173,매칭테이블!B:D,3,0)</f>
        <v/>
      </c>
      <c r="K3173" s="93" t="n">
        <v>21647</v>
      </c>
    </row>
    <row r="3174" customFormat="1" s="93">
      <c r="A3174" s="98" t="inlineStr">
        <is>
          <t>전환</t>
        </is>
      </c>
      <c r="B3174" s="147" t="n">
        <v>44206</v>
      </c>
      <c r="C3174" s="87">
        <f>TEXT(B3174,"aaa")</f>
        <v/>
      </c>
      <c r="D3174" s="87" t="inlineStr">
        <is>
          <t>페이스북/인스타그램</t>
        </is>
      </c>
      <c r="E3174" s="87">
        <f>VLOOKUP(A3174,매칭테이블!B:D,3,0)</f>
        <v/>
      </c>
      <c r="K3174" s="93" t="n">
        <v>544987</v>
      </c>
    </row>
    <row r="3175" customFormat="1" s="93">
      <c r="A3175" s="97" t="inlineStr">
        <is>
          <t>T_아누아_패드_메인</t>
        </is>
      </c>
      <c r="B3175" s="147" t="n">
        <v>44206</v>
      </c>
      <c r="C3175" s="87">
        <f>TEXT(B3175,"aaa")</f>
        <v/>
      </c>
      <c r="D3175" s="87" t="inlineStr">
        <is>
          <t>네이버 GFA</t>
        </is>
      </c>
      <c r="E3175" s="87">
        <f>VLOOKUP(A3175,매칭테이블!B:D,3,0)</f>
        <v/>
      </c>
      <c r="K3175" s="93" t="n">
        <v>2513507.272727272</v>
      </c>
    </row>
    <row r="3176" customFormat="1" s="93">
      <c r="A3176" s="97" t="inlineStr">
        <is>
          <t>T_아누아_토너_메인지면</t>
        </is>
      </c>
      <c r="B3176" s="147" t="n">
        <v>44206</v>
      </c>
      <c r="C3176" s="87">
        <f>TEXT(B3176,"aaa")</f>
        <v/>
      </c>
      <c r="D3176" s="87" t="inlineStr">
        <is>
          <t>네이버 GFA</t>
        </is>
      </c>
      <c r="E3176" s="87">
        <f>VLOOKUP(A3176,매칭테이블!B:D,3,0)</f>
        <v/>
      </c>
      <c r="K3176" s="93" t="n">
        <v>1751517.272727272</v>
      </c>
    </row>
    <row r="3177" customFormat="1" s="93">
      <c r="A3177" s="97" t="inlineStr">
        <is>
          <t>토너_도전_0105</t>
        </is>
      </c>
      <c r="B3177" s="147" t="n">
        <v>44206</v>
      </c>
      <c r="C3177" s="87">
        <f>TEXT(B3177,"aaa")</f>
        <v/>
      </c>
      <c r="D3177" s="87" t="inlineStr">
        <is>
          <t>카카오광고</t>
        </is>
      </c>
      <c r="E3177" s="87">
        <f>VLOOKUP(A3177,매칭테이블!B:D,3,0)</f>
        <v/>
      </c>
      <c r="K3177" s="93" t="n">
        <v>145630</v>
      </c>
    </row>
    <row r="3178" customFormat="1" s="93">
      <c r="A3178" s="97" t="inlineStr">
        <is>
          <t>아누아_쇼핑M</t>
        </is>
      </c>
      <c r="B3178" s="147" t="n">
        <v>44206</v>
      </c>
      <c r="C3178" s="87">
        <f>TEXT(B3178,"aaa")</f>
        <v/>
      </c>
      <c r="D3178" s="87" t="inlineStr">
        <is>
          <t>네이버 쇼핑검색</t>
        </is>
      </c>
      <c r="E3178" s="87" t="n"/>
      <c r="K3178" s="93" t="n">
        <v>104120</v>
      </c>
    </row>
    <row r="3179" customFormat="1" s="93">
      <c r="A3179" s="97" t="inlineStr">
        <is>
          <t>아누아_쇼핑PC</t>
        </is>
      </c>
      <c r="B3179" s="147" t="n">
        <v>44206</v>
      </c>
      <c r="C3179" s="87">
        <f>TEXT(B3179,"aaa")</f>
        <v/>
      </c>
      <c r="D3179" s="87" t="inlineStr">
        <is>
          <t>네이버 쇼핑검색</t>
        </is>
      </c>
      <c r="E3179" s="87" t="n"/>
      <c r="K3179" s="88" t="n">
        <v>5540</v>
      </c>
    </row>
    <row r="3180" customFormat="1" s="93">
      <c r="A3180" s="98" t="inlineStr">
        <is>
          <t>전환_토너패드</t>
        </is>
      </c>
      <c r="B3180" s="147" t="n">
        <v>44207</v>
      </c>
      <c r="C3180" s="87">
        <f>TEXT(B3180,"aaa")</f>
        <v/>
      </c>
      <c r="D3180" s="87" t="inlineStr">
        <is>
          <t>페이스북/인스타그램</t>
        </is>
      </c>
      <c r="E3180" s="87">
        <f>VLOOKUP(A3180,매칭테이블!B:D,3,0)</f>
        <v/>
      </c>
      <c r="K3180" s="93" t="n">
        <v>917219</v>
      </c>
    </row>
    <row r="3181" customFormat="1" s="93">
      <c r="A3181" s="98" t="inlineStr">
        <is>
          <t>도달_랄라블라</t>
        </is>
      </c>
      <c r="B3181" s="147" t="n">
        <v>44207</v>
      </c>
      <c r="C3181" s="87">
        <f>TEXT(B3181,"aaa")</f>
        <v/>
      </c>
      <c r="D3181" s="87" t="inlineStr">
        <is>
          <t>페이스북/인스타그램</t>
        </is>
      </c>
      <c r="E3181" s="87">
        <f>VLOOKUP(A3181,매칭테이블!B:D,3,0)</f>
        <v/>
      </c>
      <c r="K3181" s="93" t="n">
        <v>29167</v>
      </c>
    </row>
    <row r="3182" customFormat="1" s="93">
      <c r="A3182" s="98" t="inlineStr">
        <is>
          <t>전환</t>
        </is>
      </c>
      <c r="B3182" s="147" t="n">
        <v>44207</v>
      </c>
      <c r="C3182" s="87">
        <f>TEXT(B3182,"aaa")</f>
        <v/>
      </c>
      <c r="D3182" s="87" t="inlineStr">
        <is>
          <t>페이스북/인스타그램</t>
        </is>
      </c>
      <c r="E3182" s="87">
        <f>VLOOKUP(A3182,매칭테이블!B:D,3,0)</f>
        <v/>
      </c>
      <c r="K3182" s="93" t="n">
        <v>769075</v>
      </c>
    </row>
    <row r="3183" customFormat="1" s="93">
      <c r="A3183" s="97" t="inlineStr">
        <is>
          <t>T_아누아_패드_메인</t>
        </is>
      </c>
      <c r="B3183" s="147" t="n">
        <v>44207</v>
      </c>
      <c r="C3183" s="87">
        <f>TEXT(B3183,"aaa")</f>
        <v/>
      </c>
      <c r="D3183" s="87" t="inlineStr">
        <is>
          <t>네이버 GFA</t>
        </is>
      </c>
      <c r="E3183" s="87">
        <f>VLOOKUP(A3183,매칭테이블!B:D,3,0)</f>
        <v/>
      </c>
      <c r="K3183" s="93" t="n">
        <v>4815417.272727272</v>
      </c>
    </row>
    <row r="3184" customFormat="1" s="93">
      <c r="A3184" s="97" t="inlineStr">
        <is>
          <t>T_아누아_토너_메인지면</t>
        </is>
      </c>
      <c r="B3184" s="147" t="n">
        <v>44207</v>
      </c>
      <c r="C3184" s="87">
        <f>TEXT(B3184,"aaa")</f>
        <v/>
      </c>
      <c r="D3184" s="87" t="inlineStr">
        <is>
          <t>네이버 GFA</t>
        </is>
      </c>
      <c r="E3184" s="87">
        <f>VLOOKUP(A3184,매칭테이블!B:D,3,0)</f>
        <v/>
      </c>
      <c r="K3184" s="93" t="n">
        <v>1574307.272727273</v>
      </c>
    </row>
    <row r="3185" customFormat="1" s="93">
      <c r="A3185" s="97" t="inlineStr">
        <is>
          <t>아누아_쇼핑M</t>
        </is>
      </c>
      <c r="B3185" s="147" t="n">
        <v>44207</v>
      </c>
      <c r="C3185" s="87">
        <f>TEXT(B3185,"aaa")</f>
        <v/>
      </c>
      <c r="D3185" s="87" t="inlineStr">
        <is>
          <t>네이버 쇼핑검색</t>
        </is>
      </c>
      <c r="E3185" s="87" t="n"/>
      <c r="K3185" s="93" t="n">
        <v>73150</v>
      </c>
    </row>
    <row r="3186" customFormat="1" s="93">
      <c r="A3186" s="97" t="inlineStr">
        <is>
          <t>아누아_쇼핑PC</t>
        </is>
      </c>
      <c r="B3186" s="147" t="n">
        <v>44207</v>
      </c>
      <c r="C3186" s="87">
        <f>TEXT(B3186,"aaa")</f>
        <v/>
      </c>
      <c r="D3186" s="87" t="inlineStr">
        <is>
          <t>네이버 쇼핑검색</t>
        </is>
      </c>
      <c r="E3186" s="87" t="n"/>
      <c r="K3186" s="93" t="n">
        <v>4070</v>
      </c>
    </row>
    <row r="3187" customFormat="1" s="93">
      <c r="A3187" s="97" t="inlineStr">
        <is>
          <t>아누아_비즈보드_도전_1231</t>
        </is>
      </c>
      <c r="B3187" s="147" t="n">
        <v>44207</v>
      </c>
      <c r="C3187" s="87">
        <f>TEXT(B3187,"aaa")</f>
        <v/>
      </c>
      <c r="D3187" s="87" t="inlineStr">
        <is>
          <t>카카오광고</t>
        </is>
      </c>
      <c r="E3187" s="87">
        <f>VLOOKUP(A3187,매칭테이블!B:D,3,0)</f>
        <v/>
      </c>
      <c r="K3187" s="93" t="n">
        <v>14050</v>
      </c>
    </row>
    <row r="3188" customFormat="1" s="93">
      <c r="A3188" s="97" t="inlineStr">
        <is>
          <t>아누아_비즈보드_리타게팅</t>
        </is>
      </c>
      <c r="B3188" s="147" t="n">
        <v>44207</v>
      </c>
      <c r="C3188" s="87">
        <f>TEXT(B3188,"aaa")</f>
        <v/>
      </c>
      <c r="D3188" s="87" t="inlineStr">
        <is>
          <t>카카오광고</t>
        </is>
      </c>
      <c r="E3188" s="87">
        <f>VLOOKUP(A3188,매칭테이블!B:D,3,0)</f>
        <v/>
      </c>
      <c r="K3188" s="93" t="n">
        <v>0</v>
      </c>
    </row>
    <row r="3189" customFormat="1" s="93">
      <c r="A3189" s="97" t="inlineStr">
        <is>
          <t>아누아_청귤마스크팩_품평단모집_0104</t>
        </is>
      </c>
      <c r="B3189" s="147" t="n">
        <v>44207</v>
      </c>
      <c r="C3189" s="87">
        <f>TEXT(B3189,"aaa")</f>
        <v/>
      </c>
      <c r="D3189" s="87" t="inlineStr">
        <is>
          <t>카카오광고</t>
        </is>
      </c>
      <c r="E3189" s="87">
        <f>VLOOKUP(A3189,매칭테이블!B:D,3,0)</f>
        <v/>
      </c>
      <c r="K3189" s="93" t="n">
        <v>0</v>
      </c>
    </row>
    <row r="3190" customFormat="1" s="93">
      <c r="A3190" s="97" t="inlineStr">
        <is>
          <t>카카오 비즈보드_방문_210111</t>
        </is>
      </c>
      <c r="B3190" s="147" t="n">
        <v>44207</v>
      </c>
      <c r="C3190" s="87">
        <f>TEXT(B3190,"aaa")</f>
        <v/>
      </c>
      <c r="D3190" s="87" t="inlineStr">
        <is>
          <t>카카오광고</t>
        </is>
      </c>
      <c r="E3190" s="87">
        <f>VLOOKUP(A3190,매칭테이블!B:D,3,0)</f>
        <v/>
      </c>
      <c r="K3190" s="93" t="n">
        <v>399.9999999999999</v>
      </c>
    </row>
    <row r="3191" customFormat="1" s="93">
      <c r="A3191" s="97" t="inlineStr">
        <is>
          <t>토너_도전_0105</t>
        </is>
      </c>
      <c r="B3191" s="147" t="n">
        <v>44207</v>
      </c>
      <c r="C3191" s="87">
        <f>TEXT(B3191,"aaa")</f>
        <v/>
      </c>
      <c r="D3191" s="87" t="inlineStr">
        <is>
          <t>카카오광고</t>
        </is>
      </c>
      <c r="E3191" s="87">
        <f>VLOOKUP(A3191,매칭테이블!B:D,3,0)</f>
        <v/>
      </c>
      <c r="K3191" s="93" t="n">
        <v>16340</v>
      </c>
    </row>
    <row r="3192" customFormat="1" s="93">
      <c r="A3192" s="97" t="inlineStr">
        <is>
          <t>전환_토너패드</t>
        </is>
      </c>
      <c r="B3192" s="147" t="n">
        <v>44208</v>
      </c>
      <c r="C3192" s="87">
        <f>TEXT(B3192,"aaa")</f>
        <v/>
      </c>
      <c r="D3192" s="87" t="inlineStr">
        <is>
          <t>페이스북/인스타그램</t>
        </is>
      </c>
      <c r="E3192" s="87">
        <f>VLOOKUP(A3192,매칭테이블!B:D,3,0)</f>
        <v/>
      </c>
      <c r="K3192" s="93" t="n">
        <v>1355340</v>
      </c>
    </row>
    <row r="3193" customFormat="1" s="93">
      <c r="A3193" s="97" t="inlineStr">
        <is>
          <t>도달_랄라블라</t>
        </is>
      </c>
      <c r="B3193" s="147" t="n">
        <v>44208</v>
      </c>
      <c r="C3193" s="87">
        <f>TEXT(B3193,"aaa")</f>
        <v/>
      </c>
      <c r="D3193" s="87" t="inlineStr">
        <is>
          <t>페이스북/인스타그램</t>
        </is>
      </c>
      <c r="E3193" s="87">
        <f>VLOOKUP(A3193,매칭테이블!B:D,3,0)</f>
        <v/>
      </c>
      <c r="K3193" s="93" t="n">
        <v>29809</v>
      </c>
    </row>
    <row r="3194" customFormat="1" s="93">
      <c r="A3194" s="97" t="inlineStr">
        <is>
          <t>전환</t>
        </is>
      </c>
      <c r="B3194" s="147" t="n">
        <v>44208</v>
      </c>
      <c r="C3194" s="87">
        <f>TEXT(B3194,"aaa")</f>
        <v/>
      </c>
      <c r="D3194" s="87" t="inlineStr">
        <is>
          <t>페이스북/인스타그램</t>
        </is>
      </c>
      <c r="E3194" s="87">
        <f>VLOOKUP(A3194,매칭테이블!B:D,3,0)</f>
        <v/>
      </c>
      <c r="K3194" s="93" t="n">
        <v>898915</v>
      </c>
    </row>
    <row r="3195" customFormat="1" s="93">
      <c r="A3195" s="97" t="inlineStr">
        <is>
          <t>T_토너_후기형 테스트_메인</t>
        </is>
      </c>
      <c r="B3195" s="147" t="n">
        <v>44208</v>
      </c>
      <c r="C3195" s="87">
        <f>TEXT(B3195,"aaa")</f>
        <v/>
      </c>
      <c r="D3195" s="87" t="inlineStr">
        <is>
          <t>네이버 GFA</t>
        </is>
      </c>
      <c r="E3195" s="87">
        <f>VLOOKUP(A3195,매칭테이블!B:D,3,0)</f>
        <v/>
      </c>
      <c r="K3195" s="93" t="n">
        <v>126157.2727272727</v>
      </c>
    </row>
    <row r="3196" customFormat="1" s="93">
      <c r="A3196" s="97" t="inlineStr">
        <is>
          <t>T_토너_키워드테스트_메인</t>
        </is>
      </c>
      <c r="B3196" s="147" t="n">
        <v>44208</v>
      </c>
      <c r="C3196" s="87">
        <f>TEXT(B3196,"aaa")</f>
        <v/>
      </c>
      <c r="D3196" s="87" t="inlineStr">
        <is>
          <t>네이버 GFA</t>
        </is>
      </c>
      <c r="E3196" s="87">
        <f>VLOOKUP(A3196,매칭테이블!B:D,3,0)</f>
        <v/>
      </c>
      <c r="K3196" s="93" t="n">
        <v>221923.6363636364</v>
      </c>
    </row>
    <row r="3197" customFormat="1" s="93">
      <c r="A3197" s="97" t="inlineStr">
        <is>
          <t>아누아_77%패드_청소년관심사_메인</t>
        </is>
      </c>
      <c r="B3197" s="147" t="n">
        <v>44208</v>
      </c>
      <c r="C3197" s="87">
        <f>TEXT(B3197,"aaa")</f>
        <v/>
      </c>
      <c r="D3197" s="87" t="inlineStr">
        <is>
          <t>네이버 GFA</t>
        </is>
      </c>
      <c r="E3197" s="87">
        <f>VLOOKUP(A3197,매칭테이블!B:D,3,0)</f>
        <v/>
      </c>
      <c r="K3197" s="93" t="n">
        <v>89470.90909090909</v>
      </c>
    </row>
    <row r="3198" customFormat="1" s="93">
      <c r="A3198" s="97" t="inlineStr">
        <is>
          <t>T_아누아_패드_메인</t>
        </is>
      </c>
      <c r="B3198" s="147" t="n">
        <v>44208</v>
      </c>
      <c r="C3198" s="87">
        <f>TEXT(B3198,"aaa")</f>
        <v/>
      </c>
      <c r="D3198" s="87" t="inlineStr">
        <is>
          <t>네이버 GFA</t>
        </is>
      </c>
      <c r="E3198" s="87">
        <f>VLOOKUP(A3198,매칭테이블!B:D,3,0)</f>
        <v/>
      </c>
      <c r="K3198" s="93" t="n">
        <v>4321121.818181817</v>
      </c>
    </row>
    <row r="3199" customFormat="1" s="93">
      <c r="A3199" s="97" t="inlineStr">
        <is>
          <t>T_아누아_토너_메인지면</t>
        </is>
      </c>
      <c r="B3199" s="147" t="n">
        <v>44208</v>
      </c>
      <c r="C3199" s="87">
        <f>TEXT(B3199,"aaa")</f>
        <v/>
      </c>
      <c r="D3199" s="87" t="inlineStr">
        <is>
          <t>네이버 GFA</t>
        </is>
      </c>
      <c r="E3199" s="87">
        <f>VLOOKUP(A3199,매칭테이블!B:D,3,0)</f>
        <v/>
      </c>
      <c r="K3199" s="93" t="n">
        <v>2526459.090909091</v>
      </c>
    </row>
    <row r="3200" customFormat="1" s="93">
      <c r="A3200" s="97" t="inlineStr">
        <is>
          <t>아누아_비즈보드_도전_1231</t>
        </is>
      </c>
      <c r="B3200" s="147" t="n">
        <v>44208</v>
      </c>
      <c r="C3200" s="87">
        <f>TEXT(B3200,"aaa")</f>
        <v/>
      </c>
      <c r="D3200" s="87" t="inlineStr">
        <is>
          <t>카카오광고</t>
        </is>
      </c>
      <c r="E3200" s="87">
        <f>VLOOKUP(A3200,매칭테이블!B:D,3,0)</f>
        <v/>
      </c>
      <c r="K3200" s="93" t="n">
        <v>12720</v>
      </c>
    </row>
    <row r="3201" customFormat="1" s="93">
      <c r="A3201" s="97" t="inlineStr">
        <is>
          <t>아누아_비즈보드_리타게팅</t>
        </is>
      </c>
      <c r="B3201" s="147" t="n">
        <v>44208</v>
      </c>
      <c r="C3201" s="87">
        <f>TEXT(B3201,"aaa")</f>
        <v/>
      </c>
      <c r="D3201" s="87" t="inlineStr">
        <is>
          <t>카카오광고</t>
        </is>
      </c>
      <c r="E3201" s="87">
        <f>VLOOKUP(A3201,매칭테이블!B:D,3,0)</f>
        <v/>
      </c>
      <c r="K3201" s="93" t="n">
        <v>0</v>
      </c>
    </row>
    <row r="3202" customFormat="1" s="93">
      <c r="A3202" s="97" t="inlineStr">
        <is>
          <t>아누아_청귤마스크팩_품평단모집_0104</t>
        </is>
      </c>
      <c r="B3202" s="147" t="n">
        <v>44208</v>
      </c>
      <c r="C3202" s="87">
        <f>TEXT(B3202,"aaa")</f>
        <v/>
      </c>
      <c r="D3202" s="87" t="inlineStr">
        <is>
          <t>카카오광고</t>
        </is>
      </c>
      <c r="E3202" s="87">
        <f>VLOOKUP(A3202,매칭테이블!B:D,3,0)</f>
        <v/>
      </c>
      <c r="K3202" s="93" t="n">
        <v>0</v>
      </c>
    </row>
    <row r="3203" customFormat="1" s="93">
      <c r="A3203" s="97" t="inlineStr">
        <is>
          <t>카카오 비즈보드_방문_210111</t>
        </is>
      </c>
      <c r="B3203" s="147" t="n">
        <v>44208</v>
      </c>
      <c r="C3203" s="87">
        <f>TEXT(B3203,"aaa")</f>
        <v/>
      </c>
      <c r="D3203" s="87" t="inlineStr">
        <is>
          <t>카카오광고</t>
        </is>
      </c>
      <c r="E3203" s="87">
        <f>VLOOKUP(A3203,매칭테이블!B:D,3,0)</f>
        <v/>
      </c>
      <c r="K3203" s="93" t="n">
        <v>98269.99999999999</v>
      </c>
    </row>
    <row r="3204" customFormat="1" s="93">
      <c r="A3204" s="97" t="inlineStr">
        <is>
          <t>토너_도전_0105</t>
        </is>
      </c>
      <c r="B3204" s="147" t="n">
        <v>44208</v>
      </c>
      <c r="C3204" s="87">
        <f>TEXT(B3204,"aaa")</f>
        <v/>
      </c>
      <c r="D3204" s="87" t="inlineStr">
        <is>
          <t>카카오광고</t>
        </is>
      </c>
      <c r="E3204" s="87">
        <f>VLOOKUP(A3204,매칭테이블!B:D,3,0)</f>
        <v/>
      </c>
      <c r="K3204" s="93" t="n">
        <v>0</v>
      </c>
    </row>
    <row r="3205" customFormat="1" s="93">
      <c r="A3205" s="97" t="inlineStr">
        <is>
          <t>아누아_쇼핑M</t>
        </is>
      </c>
      <c r="B3205" s="147" t="n">
        <v>44208</v>
      </c>
      <c r="C3205" s="87">
        <f>TEXT(B3205,"aaa")</f>
        <v/>
      </c>
      <c r="D3205" s="87" t="inlineStr">
        <is>
          <t>네이버 쇼핑검색</t>
        </is>
      </c>
      <c r="E3205" s="87" t="n"/>
      <c r="K3205" s="93" t="n">
        <v>113800</v>
      </c>
    </row>
    <row r="3206" customFormat="1" s="93">
      <c r="A3206" s="97" t="inlineStr">
        <is>
          <t>아누아_쇼핑PC</t>
        </is>
      </c>
      <c r="B3206" s="147" t="n">
        <v>44208</v>
      </c>
      <c r="C3206" s="87">
        <f>TEXT(B3206,"aaa")</f>
        <v/>
      </c>
      <c r="D3206" s="87" t="inlineStr">
        <is>
          <t>네이버 쇼핑검색</t>
        </is>
      </c>
      <c r="E3206" s="87" t="n"/>
      <c r="K3206" s="93" t="n">
        <v>3370</v>
      </c>
    </row>
    <row r="3207" customFormat="1" s="93">
      <c r="A3207" s="97" t="inlineStr">
        <is>
          <t>디스커버리_소히방2</t>
        </is>
      </c>
      <c r="B3207" s="147" t="n">
        <v>44208</v>
      </c>
      <c r="C3207" s="87">
        <f>TEXT(B3207,"aaa")</f>
        <v/>
      </c>
      <c r="D3207" s="87" t="inlineStr">
        <is>
          <t>유튜브 디스커버리</t>
        </is>
      </c>
      <c r="E3207" s="87">
        <f>VLOOKUP(A3207,매칭테이블!B:D,3,0)</f>
        <v/>
      </c>
      <c r="K3207" s="93" t="n">
        <v>14</v>
      </c>
    </row>
    <row r="3208" customFormat="1" s="93">
      <c r="A3208" s="98" t="inlineStr">
        <is>
          <t>전환_토너패드</t>
        </is>
      </c>
      <c r="B3208" s="147" t="n">
        <v>44209</v>
      </c>
      <c r="C3208" s="87">
        <f>TEXT(B3208,"aaa")</f>
        <v/>
      </c>
      <c r="D3208" s="87" t="inlineStr">
        <is>
          <t>페이스북/인스타그램</t>
        </is>
      </c>
      <c r="E3208" s="87">
        <f>VLOOKUP(A3208,매칭테이블!B:D,3,0)</f>
        <v/>
      </c>
      <c r="K3208" s="93" t="n">
        <v>1280435</v>
      </c>
    </row>
    <row r="3209" customFormat="1" s="93">
      <c r="A3209" s="98" t="inlineStr">
        <is>
          <t>도달_랄라블라</t>
        </is>
      </c>
      <c r="B3209" s="147" t="n">
        <v>44209</v>
      </c>
      <c r="C3209" s="87">
        <f>TEXT(B3209,"aaa")</f>
        <v/>
      </c>
      <c r="D3209" s="87" t="inlineStr">
        <is>
          <t>페이스북/인스타그램</t>
        </is>
      </c>
      <c r="E3209" s="87">
        <f>VLOOKUP(A3209,매칭테이블!B:D,3,0)</f>
        <v/>
      </c>
      <c r="K3209" s="93" t="n">
        <v>29776</v>
      </c>
    </row>
    <row r="3210" customFormat="1" s="93">
      <c r="A3210" s="98" t="inlineStr">
        <is>
          <t>전환</t>
        </is>
      </c>
      <c r="B3210" s="147" t="n">
        <v>44209</v>
      </c>
      <c r="C3210" s="87">
        <f>TEXT(B3210,"aaa")</f>
        <v/>
      </c>
      <c r="D3210" s="87" t="inlineStr">
        <is>
          <t>페이스북/인스타그램</t>
        </is>
      </c>
      <c r="E3210" s="87">
        <f>VLOOKUP(A3210,매칭테이블!B:D,3,0)</f>
        <v/>
      </c>
      <c r="K3210" s="93" t="n">
        <v>965977</v>
      </c>
    </row>
    <row r="3211" customFormat="1" s="93">
      <c r="A3211" s="97" t="inlineStr">
        <is>
          <t>T_토너_테스트</t>
        </is>
      </c>
      <c r="B3211" s="147" t="n">
        <v>44209</v>
      </c>
      <c r="C3211" s="87">
        <f>TEXT(B3211,"aaa")</f>
        <v/>
      </c>
      <c r="D3211" s="87" t="inlineStr">
        <is>
          <t>네이버 GFA</t>
        </is>
      </c>
      <c r="E3211" s="87">
        <f>VLOOKUP(A3211,매칭테이블!B:D,3,0)</f>
        <v/>
      </c>
      <c r="K3211" s="93" t="n">
        <v>239509.0909090909</v>
      </c>
    </row>
    <row r="3212" customFormat="1" s="93">
      <c r="A3212" s="97" t="inlineStr">
        <is>
          <t>T_토너_후기형 테스트_메인</t>
        </is>
      </c>
      <c r="B3212" s="147" t="n">
        <v>44209</v>
      </c>
      <c r="C3212" s="87">
        <f>TEXT(B3212,"aaa")</f>
        <v/>
      </c>
      <c r="D3212" s="87" t="inlineStr">
        <is>
          <t>네이버 GFA</t>
        </is>
      </c>
      <c r="E3212" s="87">
        <f>VLOOKUP(A3212,매칭테이블!B:D,3,0)</f>
        <v/>
      </c>
      <c r="K3212" s="93" t="n">
        <v>127179.0909090909</v>
      </c>
    </row>
    <row r="3213" customFormat="1" s="93">
      <c r="A3213" s="97" t="inlineStr">
        <is>
          <t>아누아_77%패드_청소년관심사_메인</t>
        </is>
      </c>
      <c r="B3213" s="147" t="n">
        <v>44209</v>
      </c>
      <c r="C3213" s="87">
        <f>TEXT(B3213,"aaa")</f>
        <v/>
      </c>
      <c r="D3213" s="87" t="inlineStr">
        <is>
          <t>네이버 GFA</t>
        </is>
      </c>
      <c r="E3213" s="87">
        <f>VLOOKUP(A3213,매칭테이블!B:D,3,0)</f>
        <v/>
      </c>
      <c r="K3213" s="93" t="n">
        <v>28251.81818181818</v>
      </c>
    </row>
    <row r="3214" customFormat="1" s="93">
      <c r="A3214" s="97" t="inlineStr">
        <is>
          <t>T_아누아_패드_메인</t>
        </is>
      </c>
      <c r="B3214" s="147" t="n">
        <v>44209</v>
      </c>
      <c r="C3214" s="87">
        <f>TEXT(B3214,"aaa")</f>
        <v/>
      </c>
      <c r="D3214" s="87" t="inlineStr">
        <is>
          <t>네이버 GFA</t>
        </is>
      </c>
      <c r="E3214" s="87">
        <f>VLOOKUP(A3214,매칭테이블!B:D,3,0)</f>
        <v/>
      </c>
      <c r="K3214" s="93" t="n">
        <v>3652972.727272727</v>
      </c>
    </row>
    <row r="3215" customFormat="1" s="93">
      <c r="A3215" s="97" t="inlineStr">
        <is>
          <t>토너_메인_기존소재</t>
        </is>
      </c>
      <c r="B3215" s="147" t="n">
        <v>44209</v>
      </c>
      <c r="C3215" s="87">
        <f>TEXT(B3215,"aaa")</f>
        <v/>
      </c>
      <c r="D3215" s="87" t="inlineStr">
        <is>
          <t>네이버 GFA</t>
        </is>
      </c>
      <c r="E3215" s="87">
        <f>VLOOKUP(A3215,매칭테이블!B:D,3,0)</f>
        <v/>
      </c>
      <c r="K3215" s="93" t="n">
        <v>1873231.818181818</v>
      </c>
    </row>
    <row r="3216" customFormat="1" s="93">
      <c r="A3216" s="97" t="inlineStr">
        <is>
          <t>아누아_비즈보드_도전_1231</t>
        </is>
      </c>
      <c r="B3216" s="147" t="n">
        <v>44209</v>
      </c>
      <c r="C3216" s="87">
        <f>TEXT(B3216,"aaa")</f>
        <v/>
      </c>
      <c r="D3216" s="87" t="inlineStr">
        <is>
          <t>카카오광고</t>
        </is>
      </c>
      <c r="E3216" s="87">
        <f>VLOOKUP(A3216,매칭테이블!B:D,3,0)</f>
        <v/>
      </c>
      <c r="K3216" s="93" t="n">
        <v>25770</v>
      </c>
    </row>
    <row r="3217" customFormat="1" s="93">
      <c r="A3217" s="97" t="inlineStr">
        <is>
          <t>아누아_비즈보드_리타게팅</t>
        </is>
      </c>
      <c r="B3217" s="147" t="n">
        <v>44209</v>
      </c>
      <c r="C3217" s="87">
        <f>TEXT(B3217,"aaa")</f>
        <v/>
      </c>
      <c r="D3217" s="87" t="inlineStr">
        <is>
          <t>카카오광고</t>
        </is>
      </c>
      <c r="E3217" s="87">
        <f>VLOOKUP(A3217,매칭테이블!B:D,3,0)</f>
        <v/>
      </c>
      <c r="K3217" s="93" t="n">
        <v>330</v>
      </c>
    </row>
    <row r="3218" customFormat="1" s="93">
      <c r="A3218" s="97" t="inlineStr">
        <is>
          <t>아누아_청귤마스크팩_품평단모집_0104</t>
        </is>
      </c>
      <c r="B3218" s="147" t="n">
        <v>44209</v>
      </c>
      <c r="C3218" s="87">
        <f>TEXT(B3218,"aaa")</f>
        <v/>
      </c>
      <c r="D3218" s="87" t="inlineStr">
        <is>
          <t>카카오광고</t>
        </is>
      </c>
      <c r="E3218" s="87">
        <f>VLOOKUP(A3218,매칭테이블!B:D,3,0)</f>
        <v/>
      </c>
      <c r="K3218" s="93" t="n">
        <v>0</v>
      </c>
    </row>
    <row r="3219" customFormat="1" s="93">
      <c r="A3219" s="97" t="inlineStr">
        <is>
          <t>카카오 비즈보드_방문_210111</t>
        </is>
      </c>
      <c r="B3219" s="147" t="n">
        <v>44209</v>
      </c>
      <c r="C3219" s="87">
        <f>TEXT(B3219,"aaa")</f>
        <v/>
      </c>
      <c r="D3219" s="87" t="inlineStr">
        <is>
          <t>카카오광고</t>
        </is>
      </c>
      <c r="E3219" s="87">
        <f>VLOOKUP(A3219,매칭테이블!B:D,3,0)</f>
        <v/>
      </c>
      <c r="K3219" s="93" t="n">
        <v>16620</v>
      </c>
    </row>
    <row r="3220" customFormat="1" s="93">
      <c r="A3220" s="97" t="inlineStr">
        <is>
          <t>아누아_쇼핑M</t>
        </is>
      </c>
      <c r="B3220" s="147" t="n">
        <v>44209</v>
      </c>
      <c r="C3220" s="87">
        <f>TEXT(B3220,"aaa")</f>
        <v/>
      </c>
      <c r="D3220" s="87" t="inlineStr">
        <is>
          <t>네이버 쇼핑검색</t>
        </is>
      </c>
      <c r="E3220" s="87" t="n"/>
      <c r="K3220" s="93" t="n">
        <v>113670</v>
      </c>
    </row>
    <row r="3221" customFormat="1" s="93">
      <c r="A3221" s="97" t="inlineStr">
        <is>
          <t>아누아_쇼핑PC</t>
        </is>
      </c>
      <c r="B3221" s="147" t="n">
        <v>44209</v>
      </c>
      <c r="C3221" s="87">
        <f>TEXT(B3221,"aaa")</f>
        <v/>
      </c>
      <c r="D3221" s="87" t="inlineStr">
        <is>
          <t>네이버 쇼핑검색</t>
        </is>
      </c>
      <c r="E3221" s="87" t="n"/>
      <c r="K3221" s="93" t="n">
        <v>5100</v>
      </c>
    </row>
    <row r="3222" customFormat="1" s="93">
      <c r="A3222" s="98" t="inlineStr">
        <is>
          <t>전환_토너패드</t>
        </is>
      </c>
      <c r="B3222" s="147" t="n">
        <v>44210</v>
      </c>
      <c r="C3222" s="87">
        <f>TEXT(B3222,"aaa")</f>
        <v/>
      </c>
      <c r="D3222" s="87" t="inlineStr">
        <is>
          <t>페이스북/인스타그램</t>
        </is>
      </c>
      <c r="E3222" s="87">
        <f>VLOOKUP(A3222,매칭테이블!B:D,3,0)</f>
        <v/>
      </c>
      <c r="K3222" s="93" t="n">
        <v>1280998</v>
      </c>
    </row>
    <row r="3223" customFormat="1" s="93">
      <c r="A3223" s="98" t="inlineStr">
        <is>
          <t>도달_랄라블라</t>
        </is>
      </c>
      <c r="B3223" s="147" t="n">
        <v>44210</v>
      </c>
      <c r="C3223" s="87">
        <f>TEXT(B3223,"aaa")</f>
        <v/>
      </c>
      <c r="D3223" s="87" t="inlineStr">
        <is>
          <t>페이스북/인스타그램</t>
        </is>
      </c>
      <c r="E3223" s="87">
        <f>VLOOKUP(A3223,매칭테이블!B:D,3,0)</f>
        <v/>
      </c>
      <c r="K3223" s="93" t="n">
        <v>29631</v>
      </c>
    </row>
    <row r="3224" customFormat="1" s="93">
      <c r="A3224" s="98" t="inlineStr">
        <is>
          <t>전환</t>
        </is>
      </c>
      <c r="B3224" s="147" t="n">
        <v>44210</v>
      </c>
      <c r="C3224" s="87">
        <f>TEXT(B3224,"aaa")</f>
        <v/>
      </c>
      <c r="D3224" s="87" t="inlineStr">
        <is>
          <t>페이스북/인스타그램</t>
        </is>
      </c>
      <c r="E3224" s="87">
        <f>VLOOKUP(A3224,매칭테이블!B:D,3,0)</f>
        <v/>
      </c>
      <c r="K3224" s="93" t="n">
        <v>979024</v>
      </c>
    </row>
    <row r="3225" customFormat="1" s="93">
      <c r="A3225" s="97" t="inlineStr">
        <is>
          <t>T_토너_테스트_여드름 서브지면</t>
        </is>
      </c>
      <c r="B3225" s="147" t="n">
        <v>44210</v>
      </c>
      <c r="C3225" s="87">
        <f>TEXT(B3225,"aaa")</f>
        <v/>
      </c>
      <c r="D3225" s="87" t="inlineStr">
        <is>
          <t>네이버 GFA</t>
        </is>
      </c>
      <c r="E3225" s="87">
        <f>VLOOKUP(A3225,매칭테이블!B:D,3,0)</f>
        <v/>
      </c>
      <c r="K3225" s="93" t="n">
        <v>185104.5454545454</v>
      </c>
    </row>
    <row r="3226" customFormat="1" s="93">
      <c r="A3226" s="97" t="inlineStr">
        <is>
          <t>T_토너_테스트</t>
        </is>
      </c>
      <c r="B3226" s="147" t="n">
        <v>44210</v>
      </c>
      <c r="C3226" s="87">
        <f>TEXT(B3226,"aaa")</f>
        <v/>
      </c>
      <c r="D3226" s="87" t="inlineStr">
        <is>
          <t>네이버 GFA</t>
        </is>
      </c>
      <c r="E3226" s="87">
        <f>VLOOKUP(A3226,매칭테이블!B:D,3,0)</f>
        <v/>
      </c>
      <c r="K3226" s="93" t="n">
        <v>2517577.272727272</v>
      </c>
    </row>
    <row r="3227" customFormat="1" s="93">
      <c r="A3227" s="97" t="inlineStr">
        <is>
          <t>아누아_77%패드_청소년관심사_메인</t>
        </is>
      </c>
      <c r="B3227" s="147" t="n">
        <v>44210</v>
      </c>
      <c r="C3227" s="87">
        <f>TEXT(B3227,"aaa")</f>
        <v/>
      </c>
      <c r="D3227" s="87" t="inlineStr">
        <is>
          <t>네이버 GFA</t>
        </is>
      </c>
      <c r="E3227" s="87">
        <f>VLOOKUP(A3227,매칭테이블!B:D,3,0)</f>
        <v/>
      </c>
      <c r="K3227" s="93" t="n">
        <v>99646.36363636363</v>
      </c>
    </row>
    <row r="3228" customFormat="1" s="93">
      <c r="A3228" s="97" t="inlineStr">
        <is>
          <t>T_아누아_패드_메인</t>
        </is>
      </c>
      <c r="B3228" s="147" t="n">
        <v>44210</v>
      </c>
      <c r="C3228" s="87">
        <f>TEXT(B3228,"aaa")</f>
        <v/>
      </c>
      <c r="D3228" s="87" t="inlineStr">
        <is>
          <t>네이버 GFA</t>
        </is>
      </c>
      <c r="E3228" s="87">
        <f>VLOOKUP(A3228,매칭테이블!B:D,3,0)</f>
        <v/>
      </c>
      <c r="K3228" s="93" t="n">
        <v>3001660.909090909</v>
      </c>
    </row>
    <row r="3229" customFormat="1" s="93">
      <c r="A3229" s="97" t="inlineStr">
        <is>
          <t>토너_메인_기존소재</t>
        </is>
      </c>
      <c r="B3229" s="147" t="n">
        <v>44210</v>
      </c>
      <c r="C3229" s="87">
        <f>TEXT(B3229,"aaa")</f>
        <v/>
      </c>
      <c r="D3229" s="87" t="inlineStr">
        <is>
          <t>네이버 GFA</t>
        </is>
      </c>
      <c r="E3229" s="87">
        <f>VLOOKUP(A3229,매칭테이블!B:D,3,0)</f>
        <v/>
      </c>
      <c r="K3229" s="93" t="n">
        <v>1004407.272727273</v>
      </c>
    </row>
    <row r="3230" customFormat="1" s="93">
      <c r="A3230" s="97" t="inlineStr">
        <is>
          <t>아누아_비즈보드_도전_1231</t>
        </is>
      </c>
      <c r="B3230" s="147" t="n">
        <v>44210</v>
      </c>
      <c r="C3230" s="87">
        <f>TEXT(B3230,"aaa")</f>
        <v/>
      </c>
      <c r="D3230" s="87" t="inlineStr">
        <is>
          <t>카카오광고</t>
        </is>
      </c>
      <c r="E3230" s="87">
        <f>VLOOKUP(A3230,매칭테이블!B:D,3,0)</f>
        <v/>
      </c>
      <c r="K3230" s="93" t="n">
        <v>48799.99999999999</v>
      </c>
    </row>
    <row r="3231" customFormat="1" s="93">
      <c r="A3231" s="97" t="inlineStr">
        <is>
          <t>아누아_비즈보드_리타게팅</t>
        </is>
      </c>
      <c r="B3231" s="147" t="n">
        <v>44210</v>
      </c>
      <c r="C3231" s="87">
        <f>TEXT(B3231,"aaa")</f>
        <v/>
      </c>
      <c r="D3231" s="87" t="inlineStr">
        <is>
          <t>카카오광고</t>
        </is>
      </c>
      <c r="E3231" s="87">
        <f>VLOOKUP(A3231,매칭테이블!B:D,3,0)</f>
        <v/>
      </c>
      <c r="K3231" s="93" t="n">
        <v>310</v>
      </c>
    </row>
    <row r="3232" customFormat="1" s="93">
      <c r="A3232" s="97" t="inlineStr">
        <is>
          <t>아누아_청귤마스크팩_품평단모집_0104</t>
        </is>
      </c>
      <c r="B3232" s="147" t="n">
        <v>44210</v>
      </c>
      <c r="C3232" s="87">
        <f>TEXT(B3232,"aaa")</f>
        <v/>
      </c>
      <c r="D3232" s="87" t="inlineStr">
        <is>
          <t>카카오광고</t>
        </is>
      </c>
      <c r="E3232" s="87">
        <f>VLOOKUP(A3232,매칭테이블!B:D,3,0)</f>
        <v/>
      </c>
      <c r="K3232" s="93" t="n">
        <v>0</v>
      </c>
    </row>
    <row r="3233" customFormat="1" s="93">
      <c r="A3233" s="97" t="inlineStr">
        <is>
          <t>카카오 비즈보드_방문_210111</t>
        </is>
      </c>
      <c r="B3233" s="147" t="n">
        <v>44210</v>
      </c>
      <c r="C3233" s="87">
        <f>TEXT(B3233,"aaa")</f>
        <v/>
      </c>
      <c r="D3233" s="87" t="inlineStr">
        <is>
          <t>카카오광고</t>
        </is>
      </c>
      <c r="E3233" s="87">
        <f>VLOOKUP(A3233,매칭테이블!B:D,3,0)</f>
        <v/>
      </c>
      <c r="K3233" s="93" t="n">
        <v>21210</v>
      </c>
    </row>
    <row r="3234" customFormat="1" s="93">
      <c r="A3234" s="97" t="inlineStr">
        <is>
          <t>아누아_쇼핑M</t>
        </is>
      </c>
      <c r="B3234" s="147" t="n">
        <v>44210</v>
      </c>
      <c r="C3234" s="87">
        <f>TEXT(B3234,"aaa")</f>
        <v/>
      </c>
      <c r="D3234" s="87" t="inlineStr">
        <is>
          <t>네이버 쇼핑검색</t>
        </is>
      </c>
      <c r="E3234" s="87" t="n"/>
      <c r="K3234" s="93" t="n">
        <v>106410</v>
      </c>
    </row>
    <row r="3235" customFormat="1" s="93">
      <c r="A3235" s="97" t="inlineStr">
        <is>
          <t>아누아_쇼핑PC</t>
        </is>
      </c>
      <c r="B3235" s="147" t="n">
        <v>44210</v>
      </c>
      <c r="C3235" s="87">
        <f>TEXT(B3235,"aaa")</f>
        <v/>
      </c>
      <c r="D3235" s="87" t="inlineStr">
        <is>
          <t>네이버 쇼핑검색</t>
        </is>
      </c>
      <c r="E3235" s="87" t="n"/>
      <c r="K3235" s="88" t="n">
        <v>8330</v>
      </c>
    </row>
    <row r="3236" customFormat="1" s="93">
      <c r="A3236" s="98" t="inlineStr">
        <is>
          <t>전환_토너패드</t>
        </is>
      </c>
      <c r="B3236" s="147" t="n">
        <v>44211</v>
      </c>
      <c r="C3236" s="87">
        <f>TEXT(B3236,"aaa")</f>
        <v/>
      </c>
      <c r="D3236" s="87" t="inlineStr">
        <is>
          <t>페이스북/인스타그램</t>
        </is>
      </c>
      <c r="E3236" s="87">
        <f>VLOOKUP(A3236,매칭테이블!B:D,3,0)</f>
        <v/>
      </c>
      <c r="K3236" s="88" t="n">
        <v>986500</v>
      </c>
    </row>
    <row r="3237" customFormat="1" s="93">
      <c r="A3237" s="98" t="inlineStr">
        <is>
          <t>도달_랄라블라</t>
        </is>
      </c>
      <c r="B3237" s="147" t="n">
        <v>44211</v>
      </c>
      <c r="C3237" s="87">
        <f>TEXT(B3237,"aaa")</f>
        <v/>
      </c>
      <c r="D3237" s="87" t="inlineStr">
        <is>
          <t>페이스북/인스타그램</t>
        </is>
      </c>
      <c r="E3237" s="87">
        <f>VLOOKUP(A3237,매칭테이블!B:D,3,0)</f>
        <v/>
      </c>
      <c r="K3237" s="88" t="n">
        <v>23745</v>
      </c>
    </row>
    <row r="3238" customFormat="1" s="93">
      <c r="A3238" s="98" t="inlineStr">
        <is>
          <t>전환</t>
        </is>
      </c>
      <c r="B3238" s="147" t="n">
        <v>44211</v>
      </c>
      <c r="C3238" s="87">
        <f>TEXT(B3238,"aaa")</f>
        <v/>
      </c>
      <c r="D3238" s="87" t="inlineStr">
        <is>
          <t>페이스북/인스타그램</t>
        </is>
      </c>
      <c r="E3238" s="87">
        <f>VLOOKUP(A3238,매칭테이블!B:D,3,0)</f>
        <v/>
      </c>
      <c r="K3238" s="88" t="n">
        <v>847801</v>
      </c>
    </row>
    <row r="3239" customFormat="1" s="93">
      <c r="A3239" s="97" t="inlineStr">
        <is>
          <t>T_토너_구매의도테스트</t>
        </is>
      </c>
      <c r="B3239" s="147" t="n">
        <v>44211</v>
      </c>
      <c r="C3239" s="87">
        <f>TEXT(B3239,"aaa")</f>
        <v/>
      </c>
      <c r="D3239" s="87" t="inlineStr">
        <is>
          <t>네이버 GFA</t>
        </is>
      </c>
      <c r="E3239" s="87">
        <f>VLOOKUP(A3239,매칭테이블!B:D,3,0)</f>
        <v/>
      </c>
      <c r="K3239" s="88" t="n">
        <v>47807.27272727272</v>
      </c>
    </row>
    <row r="3240" customFormat="1" s="93">
      <c r="A3240" s="97" t="inlineStr">
        <is>
          <t>T_토너_테스트</t>
        </is>
      </c>
      <c r="B3240" s="147" t="n">
        <v>44211</v>
      </c>
      <c r="C3240" s="87">
        <f>TEXT(B3240,"aaa")</f>
        <v/>
      </c>
      <c r="D3240" s="87" t="inlineStr">
        <is>
          <t>네이버 GFA</t>
        </is>
      </c>
      <c r="E3240" s="87">
        <f>VLOOKUP(A3240,매칭테이블!B:D,3,0)</f>
        <v/>
      </c>
      <c r="K3240" s="88" t="n">
        <v>925710.9090909091</v>
      </c>
    </row>
    <row r="3241" customFormat="1" s="93">
      <c r="A3241" s="97" t="inlineStr">
        <is>
          <t>T_토너_키워드테스트_메인</t>
        </is>
      </c>
      <c r="B3241" s="147" t="n">
        <v>44211</v>
      </c>
      <c r="C3241" s="87">
        <f>TEXT(B3241,"aaa")</f>
        <v/>
      </c>
      <c r="D3241" s="87" t="inlineStr">
        <is>
          <t>네이버 GFA</t>
        </is>
      </c>
      <c r="E3241" s="87">
        <f>VLOOKUP(A3241,매칭테이블!B:D,3,0)</f>
        <v/>
      </c>
      <c r="K3241" s="88" t="n">
        <v>96797.27272727272</v>
      </c>
    </row>
    <row r="3242" customFormat="1" s="93">
      <c r="A3242" s="97" t="inlineStr">
        <is>
          <t>아누아_77%패드_청소년관심사_메인</t>
        </is>
      </c>
      <c r="B3242" s="147" t="n">
        <v>44211</v>
      </c>
      <c r="C3242" s="87">
        <f>TEXT(B3242,"aaa")</f>
        <v/>
      </c>
      <c r="D3242" s="87" t="inlineStr">
        <is>
          <t>네이버 GFA</t>
        </is>
      </c>
      <c r="E3242" s="87">
        <f>VLOOKUP(A3242,매칭테이블!B:D,3,0)</f>
        <v/>
      </c>
      <c r="K3242" s="88" t="n">
        <v>55806.36363636363</v>
      </c>
    </row>
    <row r="3243" customFormat="1" s="93">
      <c r="A3243" s="97" t="inlineStr">
        <is>
          <t>T_아누아_토너로션_메인</t>
        </is>
      </c>
      <c r="B3243" s="147" t="n">
        <v>44211</v>
      </c>
      <c r="C3243" s="87">
        <f>TEXT(B3243,"aaa")</f>
        <v/>
      </c>
      <c r="D3243" s="87" t="inlineStr">
        <is>
          <t>네이버 GFA</t>
        </is>
      </c>
      <c r="E3243" s="87">
        <f>VLOOKUP(A3243,매칭테이블!B:D,3,0)</f>
        <v/>
      </c>
      <c r="K3243" s="88" t="n">
        <v>25725.45454545454</v>
      </c>
    </row>
    <row r="3244" customFormat="1" s="93">
      <c r="A3244" s="97" t="inlineStr">
        <is>
          <t>T_아누아_토너_스마트채널</t>
        </is>
      </c>
      <c r="B3244" s="147" t="n">
        <v>44211</v>
      </c>
      <c r="C3244" s="87">
        <f>TEXT(B3244,"aaa")</f>
        <v/>
      </c>
      <c r="D3244" s="87" t="inlineStr">
        <is>
          <t>네이버 GFA</t>
        </is>
      </c>
      <c r="E3244" s="87">
        <f>VLOOKUP(A3244,매칭테이블!B:D,3,0)</f>
        <v/>
      </c>
      <c r="K3244" s="88" t="n">
        <v>122155.4545454545</v>
      </c>
    </row>
    <row r="3245" customFormat="1" s="93">
      <c r="A3245" s="97" t="inlineStr">
        <is>
          <t>T_아누아_패드_서브</t>
        </is>
      </c>
      <c r="B3245" s="147" t="n">
        <v>44211</v>
      </c>
      <c r="C3245" s="87">
        <f>TEXT(B3245,"aaa")</f>
        <v/>
      </c>
      <c r="D3245" s="87" t="inlineStr">
        <is>
          <t>네이버 GFA</t>
        </is>
      </c>
      <c r="E3245" s="87">
        <f>VLOOKUP(A3245,매칭테이블!B:D,3,0)</f>
        <v/>
      </c>
      <c r="K3245" s="88" t="n">
        <v>887.2727272727273</v>
      </c>
    </row>
    <row r="3246" customFormat="1" s="93">
      <c r="A3246" s="97" t="inlineStr">
        <is>
          <t>T_아누아_패드_메인</t>
        </is>
      </c>
      <c r="B3246" s="147" t="n">
        <v>44211</v>
      </c>
      <c r="C3246" s="87">
        <f>TEXT(B3246,"aaa")</f>
        <v/>
      </c>
      <c r="D3246" s="87" t="inlineStr">
        <is>
          <t>네이버 GFA</t>
        </is>
      </c>
      <c r="E3246" s="87">
        <f>VLOOKUP(A3246,매칭테이블!B:D,3,0)</f>
        <v/>
      </c>
      <c r="K3246" s="88" t="n">
        <v>2389717.272727272</v>
      </c>
    </row>
    <row r="3247" customFormat="1" s="93">
      <c r="A3247" s="97" t="inlineStr">
        <is>
          <t>토너_메인_기존소재</t>
        </is>
      </c>
      <c r="B3247" s="147" t="n">
        <v>44211</v>
      </c>
      <c r="C3247" s="87">
        <f>TEXT(B3247,"aaa")</f>
        <v/>
      </c>
      <c r="D3247" s="87" t="inlineStr">
        <is>
          <t>네이버 GFA</t>
        </is>
      </c>
      <c r="E3247" s="87">
        <f>VLOOKUP(A3247,매칭테이블!B:D,3,0)</f>
        <v/>
      </c>
      <c r="K3247" s="88" t="n">
        <v>1193048.181818182</v>
      </c>
    </row>
    <row r="3248" customFormat="1" s="93">
      <c r="A3248" s="97" t="inlineStr">
        <is>
          <t>아누아_비즈보드_도전_1231</t>
        </is>
      </c>
      <c r="B3248" s="147" t="n">
        <v>44211</v>
      </c>
      <c r="C3248" s="87">
        <f>TEXT(B3248,"aaa")</f>
        <v/>
      </c>
      <c r="D3248" s="87" t="inlineStr">
        <is>
          <t>카카오광고</t>
        </is>
      </c>
      <c r="E3248" s="87">
        <f>VLOOKUP(A3248,매칭테이블!B:D,3,0)</f>
        <v/>
      </c>
      <c r="K3248" s="88" t="n">
        <v>999.1485148514852</v>
      </c>
    </row>
    <row r="3249" customFormat="1" s="93">
      <c r="A3249" s="97" t="inlineStr">
        <is>
          <t>아누아_비즈보드_리타게팅</t>
        </is>
      </c>
      <c r="B3249" s="147" t="n">
        <v>44211</v>
      </c>
      <c r="C3249" s="87">
        <f>TEXT(B3249,"aaa")</f>
        <v/>
      </c>
      <c r="D3249" s="87" t="inlineStr">
        <is>
          <t>카카오광고</t>
        </is>
      </c>
      <c r="E3249" s="87">
        <f>VLOOKUP(A3249,매칭테이블!B:D,3,0)</f>
        <v/>
      </c>
      <c r="K3249" s="88" t="n">
        <v>24.61386138613861</v>
      </c>
    </row>
    <row r="3250" customFormat="1" s="93">
      <c r="A3250" s="97" t="inlineStr">
        <is>
          <t>아누아_수분마스크팩_210118</t>
        </is>
      </c>
      <c r="B3250" s="147" t="n">
        <v>44211</v>
      </c>
      <c r="C3250" s="87">
        <f>TEXT(B3250,"aaa")</f>
        <v/>
      </c>
      <c r="D3250" s="87" t="inlineStr">
        <is>
          <t>카카오광고</t>
        </is>
      </c>
      <c r="E3250" s="87">
        <f>VLOOKUP(A3250,매칭테이블!B:D,3,0)</f>
        <v/>
      </c>
      <c r="K3250" s="88" t="n">
        <v>0</v>
      </c>
    </row>
    <row r="3251" customFormat="1" s="93">
      <c r="A3251" s="97" t="inlineStr">
        <is>
          <t>아누아_쇼핑M</t>
        </is>
      </c>
      <c r="B3251" s="147" t="n">
        <v>44211</v>
      </c>
      <c r="C3251" s="87">
        <f>TEXT(B3251,"aaa")</f>
        <v/>
      </c>
      <c r="D3251" s="87" t="inlineStr">
        <is>
          <t>네이버 쇼핑검색</t>
        </is>
      </c>
      <c r="E3251" s="87" t="n"/>
      <c r="K3251" s="88" t="n">
        <v>78180</v>
      </c>
    </row>
    <row r="3252" customFormat="1" s="93">
      <c r="A3252" s="97" t="inlineStr">
        <is>
          <t>아누아_쇼핑PC</t>
        </is>
      </c>
      <c r="B3252" s="147" t="n">
        <v>44211</v>
      </c>
      <c r="C3252" s="87">
        <f>TEXT(B3252,"aaa")</f>
        <v/>
      </c>
      <c r="D3252" s="87" t="inlineStr">
        <is>
          <t>네이버 쇼핑검색</t>
        </is>
      </c>
      <c r="E3252" s="87" t="n"/>
      <c r="K3252" s="88" t="n">
        <v>9230</v>
      </c>
    </row>
    <row r="3253" customFormat="1" s="93">
      <c r="A3253" s="98" t="inlineStr">
        <is>
          <t>전환_토너패드</t>
        </is>
      </c>
      <c r="B3253" s="147" t="n">
        <v>44212</v>
      </c>
      <c r="C3253" s="87">
        <f>TEXT(B3253,"aaa")</f>
        <v/>
      </c>
      <c r="D3253" s="87" t="inlineStr">
        <is>
          <t>페이스북/인스타그램</t>
        </is>
      </c>
      <c r="E3253" s="87">
        <f>VLOOKUP(A3253,매칭테이블!B:D,3,0)</f>
        <v/>
      </c>
      <c r="K3253" s="88" t="n">
        <v>627180</v>
      </c>
    </row>
    <row r="3254" customFormat="1" s="93">
      <c r="A3254" s="98" t="inlineStr">
        <is>
          <t>도달_랄라블라</t>
        </is>
      </c>
      <c r="B3254" s="147" t="n">
        <v>44212</v>
      </c>
      <c r="C3254" s="87">
        <f>TEXT(B3254,"aaa")</f>
        <v/>
      </c>
      <c r="D3254" s="87" t="inlineStr">
        <is>
          <t>페이스북/인스타그램</t>
        </is>
      </c>
      <c r="E3254" s="87">
        <f>VLOOKUP(A3254,매칭테이블!B:D,3,0)</f>
        <v/>
      </c>
      <c r="K3254" s="88" t="n">
        <v>14486</v>
      </c>
    </row>
    <row r="3255" customFormat="1" s="93">
      <c r="A3255" s="98" t="inlineStr">
        <is>
          <t>전환</t>
        </is>
      </c>
      <c r="B3255" s="147" t="n">
        <v>44212</v>
      </c>
      <c r="C3255" s="87">
        <f>TEXT(B3255,"aaa")</f>
        <v/>
      </c>
      <c r="D3255" s="87" t="inlineStr">
        <is>
          <t>페이스북/인스타그램</t>
        </is>
      </c>
      <c r="E3255" s="87">
        <f>VLOOKUP(A3255,매칭테이블!B:D,3,0)</f>
        <v/>
      </c>
      <c r="K3255" s="88" t="n">
        <v>449092</v>
      </c>
    </row>
    <row r="3256" customFormat="1" s="93">
      <c r="A3256" s="97" t="inlineStr">
        <is>
          <t>T_토너_구매의도테스트</t>
        </is>
      </c>
      <c r="B3256" s="147" t="n">
        <v>44212</v>
      </c>
      <c r="C3256" s="87">
        <f>TEXT(B3256,"aaa")</f>
        <v/>
      </c>
      <c r="D3256" s="87" t="inlineStr">
        <is>
          <t>네이버 GFA</t>
        </is>
      </c>
      <c r="E3256" s="87">
        <f>VLOOKUP(A3256,매칭테이블!B:D,3,0)</f>
        <v/>
      </c>
      <c r="K3256" s="88" t="n">
        <v>21173.63636363636</v>
      </c>
    </row>
    <row r="3257" customFormat="1" s="93">
      <c r="A3257" s="97" t="inlineStr">
        <is>
          <t>T_토너_테스트</t>
        </is>
      </c>
      <c r="B3257" s="147" t="n">
        <v>44212</v>
      </c>
      <c r="C3257" s="87">
        <f>TEXT(B3257,"aaa")</f>
        <v/>
      </c>
      <c r="D3257" s="87" t="inlineStr">
        <is>
          <t>네이버 GFA</t>
        </is>
      </c>
      <c r="E3257" s="87">
        <f>VLOOKUP(A3257,매칭테이블!B:D,3,0)</f>
        <v/>
      </c>
      <c r="K3257" s="88" t="n">
        <v>830171.8181818181</v>
      </c>
    </row>
    <row r="3258" customFormat="1" s="93">
      <c r="A3258" s="97" t="inlineStr">
        <is>
          <t>T_토너_키워드테스트_메인</t>
        </is>
      </c>
      <c r="B3258" s="147" t="n">
        <v>44212</v>
      </c>
      <c r="C3258" s="87">
        <f>TEXT(B3258,"aaa")</f>
        <v/>
      </c>
      <c r="D3258" s="87" t="inlineStr">
        <is>
          <t>네이버 GFA</t>
        </is>
      </c>
      <c r="E3258" s="87">
        <f>VLOOKUP(A3258,매칭테이블!B:D,3,0)</f>
        <v/>
      </c>
      <c r="K3258" s="88" t="n">
        <v>50482.72727272727</v>
      </c>
    </row>
    <row r="3259" customFormat="1" s="93">
      <c r="A3259" s="97" t="inlineStr">
        <is>
          <t>아누아_77%패드_청소년관심사_메인</t>
        </is>
      </c>
      <c r="B3259" s="147" t="n">
        <v>44212</v>
      </c>
      <c r="C3259" s="87">
        <f>TEXT(B3259,"aaa")</f>
        <v/>
      </c>
      <c r="D3259" s="87" t="inlineStr">
        <is>
          <t>네이버 GFA</t>
        </is>
      </c>
      <c r="E3259" s="87">
        <f>VLOOKUP(A3259,매칭테이블!B:D,3,0)</f>
        <v/>
      </c>
      <c r="K3259" s="88" t="n">
        <v>55729.0909090909</v>
      </c>
    </row>
    <row r="3260" customFormat="1" s="93">
      <c r="A3260" s="97" t="inlineStr">
        <is>
          <t>T_아누아_토너_스마트채널</t>
        </is>
      </c>
      <c r="B3260" s="147" t="n">
        <v>44212</v>
      </c>
      <c r="C3260" s="87">
        <f>TEXT(B3260,"aaa")</f>
        <v/>
      </c>
      <c r="D3260" s="87" t="inlineStr">
        <is>
          <t>네이버 GFA</t>
        </is>
      </c>
      <c r="E3260" s="87">
        <f>VLOOKUP(A3260,매칭테이블!B:D,3,0)</f>
        <v/>
      </c>
      <c r="K3260" s="88" t="n">
        <v>66562.72727272726</v>
      </c>
    </row>
    <row r="3261" customFormat="1" s="93">
      <c r="A3261" s="97" t="inlineStr">
        <is>
          <t>T_아누아_패드_메인</t>
        </is>
      </c>
      <c r="B3261" s="147" t="n">
        <v>44212</v>
      </c>
      <c r="C3261" s="87">
        <f>TEXT(B3261,"aaa")</f>
        <v/>
      </c>
      <c r="D3261" s="87" t="inlineStr">
        <is>
          <t>네이버 GFA</t>
        </is>
      </c>
      <c r="E3261" s="87">
        <f>VLOOKUP(A3261,매칭테이블!B:D,3,0)</f>
        <v/>
      </c>
      <c r="K3261" s="88" t="n">
        <v>1910135.454545454</v>
      </c>
    </row>
    <row r="3262" customFormat="1" s="93">
      <c r="A3262" s="97" t="inlineStr">
        <is>
          <t>토너_메인_기존소재</t>
        </is>
      </c>
      <c r="B3262" s="147" t="n">
        <v>44212</v>
      </c>
      <c r="C3262" s="87">
        <f>TEXT(B3262,"aaa")</f>
        <v/>
      </c>
      <c r="D3262" s="87" t="inlineStr">
        <is>
          <t>네이버 GFA</t>
        </is>
      </c>
      <c r="E3262" s="87">
        <f>VLOOKUP(A3262,매칭테이블!B:D,3,0)</f>
        <v/>
      </c>
      <c r="K3262" s="88" t="n">
        <v>432878.1818181818</v>
      </c>
    </row>
    <row r="3263" customFormat="1" s="93">
      <c r="A3263" s="97" t="inlineStr">
        <is>
          <t>아누아_비즈보드_도전_1231</t>
        </is>
      </c>
      <c r="B3263" s="147" t="n">
        <v>44212</v>
      </c>
      <c r="C3263" s="87">
        <f>TEXT(B3263,"aaa")</f>
        <v/>
      </c>
      <c r="D3263" s="87" t="inlineStr">
        <is>
          <t>카카오광고</t>
        </is>
      </c>
      <c r="E3263" s="87">
        <f>VLOOKUP(A3263,매칭테이블!B:D,3,0)</f>
        <v/>
      </c>
      <c r="K3263" s="88" t="n">
        <v>1029.207920792079</v>
      </c>
    </row>
    <row r="3264" customFormat="1" s="93">
      <c r="A3264" s="97" t="inlineStr">
        <is>
          <t>아누아_비즈보드_리타게팅</t>
        </is>
      </c>
      <c r="B3264" s="147" t="n">
        <v>44212</v>
      </c>
      <c r="C3264" s="87">
        <f>TEXT(B3264,"aaa")</f>
        <v/>
      </c>
      <c r="D3264" s="87" t="inlineStr">
        <is>
          <t>카카오광고</t>
        </is>
      </c>
      <c r="E3264" s="87">
        <f>VLOOKUP(A3264,매칭테이블!B:D,3,0)</f>
        <v/>
      </c>
      <c r="K3264" s="88" t="n">
        <v>37.79207920792079</v>
      </c>
    </row>
    <row r="3265" customFormat="1" s="93">
      <c r="A3265" s="97" t="inlineStr">
        <is>
          <t>아누아_수분마스크팩_210118</t>
        </is>
      </c>
      <c r="B3265" s="147" t="n">
        <v>44212</v>
      </c>
      <c r="C3265" s="87">
        <f>TEXT(B3265,"aaa")</f>
        <v/>
      </c>
      <c r="D3265" s="87" t="inlineStr">
        <is>
          <t>카카오광고</t>
        </is>
      </c>
      <c r="E3265" s="87">
        <f>VLOOKUP(A3265,매칭테이블!B:D,3,0)</f>
        <v/>
      </c>
      <c r="K3265" s="88" t="n">
        <v>0</v>
      </c>
    </row>
    <row r="3266" customFormat="1" s="93">
      <c r="A3266" s="97" t="inlineStr">
        <is>
          <t>아누아_쇼핑M</t>
        </is>
      </c>
      <c r="B3266" s="147" t="n">
        <v>44212</v>
      </c>
      <c r="C3266" s="87">
        <f>TEXT(B3266,"aaa")</f>
        <v/>
      </c>
      <c r="D3266" s="87" t="inlineStr">
        <is>
          <t>네이버 쇼핑검색</t>
        </is>
      </c>
      <c r="E3266" s="87" t="n"/>
      <c r="K3266" s="88" t="n">
        <v>69020</v>
      </c>
    </row>
    <row r="3267" customFormat="1" s="93">
      <c r="A3267" s="97" t="inlineStr">
        <is>
          <t>아누아_쇼핑PC</t>
        </is>
      </c>
      <c r="B3267" s="147" t="n">
        <v>44212</v>
      </c>
      <c r="C3267" s="87">
        <f>TEXT(B3267,"aaa")</f>
        <v/>
      </c>
      <c r="D3267" s="87" t="inlineStr">
        <is>
          <t>네이버 쇼핑검색</t>
        </is>
      </c>
      <c r="E3267" s="87" t="n"/>
      <c r="K3267" s="88" t="n">
        <v>1500</v>
      </c>
    </row>
    <row r="3268" customFormat="1" s="93">
      <c r="A3268" s="98" t="inlineStr">
        <is>
          <t>전환_토너패드</t>
        </is>
      </c>
      <c r="B3268" s="147" t="n">
        <v>44213</v>
      </c>
      <c r="C3268" s="87">
        <f>TEXT(B3268,"aaa")</f>
        <v/>
      </c>
      <c r="D3268" s="87" t="inlineStr">
        <is>
          <t>페이스북/인스타그램</t>
        </is>
      </c>
      <c r="E3268" s="87">
        <f>VLOOKUP(A3268,매칭테이블!B:D,3,0)</f>
        <v/>
      </c>
      <c r="K3268" s="88" t="n">
        <v>876422</v>
      </c>
    </row>
    <row r="3269" customFormat="1" s="93">
      <c r="A3269" s="98" t="inlineStr">
        <is>
          <t>도달_랄라블라</t>
        </is>
      </c>
      <c r="B3269" s="147" t="n">
        <v>44213</v>
      </c>
      <c r="C3269" s="87">
        <f>TEXT(B3269,"aaa")</f>
        <v/>
      </c>
      <c r="D3269" s="87" t="inlineStr">
        <is>
          <t>페이스북/인스타그램</t>
        </is>
      </c>
      <c r="E3269" s="87">
        <f>VLOOKUP(A3269,매칭테이블!B:D,3,0)</f>
        <v/>
      </c>
      <c r="K3269" s="88" t="n">
        <v>20674</v>
      </c>
    </row>
    <row r="3270" customFormat="1" s="93">
      <c r="A3270" s="98" t="inlineStr">
        <is>
          <t>전환</t>
        </is>
      </c>
      <c r="B3270" s="147" t="n">
        <v>44213</v>
      </c>
      <c r="C3270" s="87">
        <f>TEXT(B3270,"aaa")</f>
        <v/>
      </c>
      <c r="D3270" s="87" t="inlineStr">
        <is>
          <t>페이스북/인스타그램</t>
        </is>
      </c>
      <c r="E3270" s="87">
        <f>VLOOKUP(A3270,매칭테이블!B:D,3,0)</f>
        <v/>
      </c>
      <c r="K3270" s="88" t="n">
        <v>575297</v>
      </c>
    </row>
    <row r="3271" customFormat="1" s="93">
      <c r="A3271" s="97" t="inlineStr">
        <is>
          <t>T_토너_테스트</t>
        </is>
      </c>
      <c r="B3271" s="147" t="n">
        <v>44213</v>
      </c>
      <c r="C3271" s="87">
        <f>TEXT(B3271,"aaa")</f>
        <v/>
      </c>
      <c r="D3271" s="87" t="inlineStr">
        <is>
          <t>네이버 GFA</t>
        </is>
      </c>
      <c r="E3271" s="87">
        <f>VLOOKUP(A3271,매칭테이블!B:D,3,0)</f>
        <v/>
      </c>
      <c r="K3271" s="88" t="n">
        <v>234301.8181818182</v>
      </c>
    </row>
    <row r="3272" customFormat="1" s="93">
      <c r="A3272" s="97" t="inlineStr">
        <is>
          <t>아누아_77%패드_청소년관심사_메인</t>
        </is>
      </c>
      <c r="B3272" s="147" t="n">
        <v>44213</v>
      </c>
      <c r="C3272" s="87">
        <f>TEXT(B3272,"aaa")</f>
        <v/>
      </c>
      <c r="D3272" s="87" t="inlineStr">
        <is>
          <t>네이버 GFA</t>
        </is>
      </c>
      <c r="E3272" s="87">
        <f>VLOOKUP(A3272,매칭테이블!B:D,3,0)</f>
        <v/>
      </c>
      <c r="K3272" s="88" t="n">
        <v>76277.27272727272</v>
      </c>
    </row>
    <row r="3273" customFormat="1" s="93">
      <c r="A3273" s="97" t="inlineStr">
        <is>
          <t>T_아누아_토너_스마트채널</t>
        </is>
      </c>
      <c r="B3273" s="147" t="n">
        <v>44213</v>
      </c>
      <c r="C3273" s="87">
        <f>TEXT(B3273,"aaa")</f>
        <v/>
      </c>
      <c r="D3273" s="87" t="inlineStr">
        <is>
          <t>네이버 GFA</t>
        </is>
      </c>
      <c r="E3273" s="87">
        <f>VLOOKUP(A3273,매칭테이블!B:D,3,0)</f>
        <v/>
      </c>
      <c r="K3273" s="88" t="n">
        <v>88877.27272727272</v>
      </c>
    </row>
    <row r="3274" customFormat="1" s="93">
      <c r="A3274" s="97" t="inlineStr">
        <is>
          <t>T_아누아_패드_메인</t>
        </is>
      </c>
      <c r="B3274" s="147" t="n">
        <v>44213</v>
      </c>
      <c r="C3274" s="87">
        <f>TEXT(B3274,"aaa")</f>
        <v/>
      </c>
      <c r="D3274" s="87" t="inlineStr">
        <is>
          <t>네이버 GFA</t>
        </is>
      </c>
      <c r="E3274" s="87">
        <f>VLOOKUP(A3274,매칭테이블!B:D,3,0)</f>
        <v/>
      </c>
      <c r="K3274" s="88" t="n">
        <v>2216896.363636363</v>
      </c>
    </row>
    <row r="3275" customFormat="1" s="93">
      <c r="A3275" s="97" t="inlineStr">
        <is>
          <t>토너_메인_기존소재</t>
        </is>
      </c>
      <c r="B3275" s="147" t="n">
        <v>44213</v>
      </c>
      <c r="C3275" s="87">
        <f>TEXT(B3275,"aaa")</f>
        <v/>
      </c>
      <c r="D3275" s="87" t="inlineStr">
        <is>
          <t>네이버 GFA</t>
        </is>
      </c>
      <c r="E3275" s="87">
        <f>VLOOKUP(A3275,매칭테이블!B:D,3,0)</f>
        <v/>
      </c>
      <c r="K3275" s="88" t="n">
        <v>1089642.727272727</v>
      </c>
    </row>
    <row r="3276" customFormat="1" s="93">
      <c r="A3276" s="97" t="inlineStr">
        <is>
          <t>아누아_비즈보드_도전_1231</t>
        </is>
      </c>
      <c r="B3276" s="147" t="n">
        <v>44213</v>
      </c>
      <c r="C3276" s="87">
        <f>TEXT(B3276,"aaa")</f>
        <v/>
      </c>
      <c r="D3276" s="87" t="inlineStr">
        <is>
          <t>카카오광고</t>
        </is>
      </c>
      <c r="E3276" s="87">
        <f>VLOOKUP(A3276,매칭테이블!B:D,3,0)</f>
        <v/>
      </c>
      <c r="K3276" s="88" t="n">
        <v>1000.346534653465</v>
      </c>
    </row>
    <row r="3277" customFormat="1" s="93">
      <c r="A3277" s="97" t="inlineStr">
        <is>
          <t>아누아_비즈보드_리타게팅</t>
        </is>
      </c>
      <c r="B3277" s="147" t="n">
        <v>44213</v>
      </c>
      <c r="C3277" s="87">
        <f>TEXT(B3277,"aaa")</f>
        <v/>
      </c>
      <c r="D3277" s="87" t="inlineStr">
        <is>
          <t>카카오광고</t>
        </is>
      </c>
      <c r="E3277" s="87">
        <f>VLOOKUP(A3277,매칭테이블!B:D,3,0)</f>
        <v/>
      </c>
      <c r="K3277" s="88" t="n">
        <v>120.2376237623762</v>
      </c>
    </row>
    <row r="3278" customFormat="1" s="93">
      <c r="A3278" s="97" t="inlineStr">
        <is>
          <t>아누아_수분마스크팩_210118</t>
        </is>
      </c>
      <c r="B3278" s="147" t="n">
        <v>44213</v>
      </c>
      <c r="C3278" s="87">
        <f>TEXT(B3278,"aaa")</f>
        <v/>
      </c>
      <c r="D3278" s="87" t="inlineStr">
        <is>
          <t>카카오광고</t>
        </is>
      </c>
      <c r="E3278" s="87">
        <f>VLOOKUP(A3278,매칭테이블!B:D,3,0)</f>
        <v/>
      </c>
      <c r="K3278" s="88" t="n">
        <v>0</v>
      </c>
    </row>
    <row r="3279" customFormat="1" s="93">
      <c r="A3279" s="97" t="inlineStr">
        <is>
          <t>아누아_쇼핑M</t>
        </is>
      </c>
      <c r="B3279" s="147" t="n">
        <v>44213</v>
      </c>
      <c r="C3279" s="87">
        <f>TEXT(B3279,"aaa")</f>
        <v/>
      </c>
      <c r="D3279" s="87" t="inlineStr">
        <is>
          <t>네이버 쇼핑검색</t>
        </is>
      </c>
      <c r="E3279" s="87" t="n"/>
      <c r="K3279" s="88" t="n">
        <v>93889.99999999999</v>
      </c>
    </row>
    <row r="3280" customFormat="1" s="93">
      <c r="A3280" s="97" t="inlineStr">
        <is>
          <t>아누아_쇼핑PC</t>
        </is>
      </c>
      <c r="B3280" s="147" t="n">
        <v>44213</v>
      </c>
      <c r="C3280" s="87">
        <f>TEXT(B3280,"aaa")</f>
        <v/>
      </c>
      <c r="D3280" s="87" t="inlineStr">
        <is>
          <t>네이버 쇼핑검색</t>
        </is>
      </c>
      <c r="E3280" s="87" t="n"/>
      <c r="K3280" s="88" t="n">
        <v>3560</v>
      </c>
    </row>
    <row r="3281" customFormat="1" s="93">
      <c r="A3281" s="97" t="inlineStr">
        <is>
          <t>디스커버리_DP_B&amp;A #2</t>
        </is>
      </c>
      <c r="B3281" s="127" t="n">
        <v>44211</v>
      </c>
      <c r="C3281" s="87">
        <f>TEXT(B3281,"aaa")</f>
        <v/>
      </c>
      <c r="D3281" s="87" t="inlineStr">
        <is>
          <t>유튜브 디스커버리</t>
        </is>
      </c>
      <c r="E3281" s="87">
        <f>VLOOKUP(A3281,매칭테이블!B:D,3,0)</f>
        <v/>
      </c>
      <c r="K3281" s="93" t="n">
        <v>97137</v>
      </c>
    </row>
    <row r="3282" customFormat="1" s="93">
      <c r="A3282" s="97" t="inlineStr">
        <is>
          <t>디스커버리_DP_B&amp;A #2</t>
        </is>
      </c>
      <c r="B3282" s="127" t="n">
        <v>44212</v>
      </c>
      <c r="C3282" s="87">
        <f>TEXT(B3282,"aaa")</f>
        <v/>
      </c>
      <c r="D3282" s="87" t="inlineStr">
        <is>
          <t>유튜브 디스커버리</t>
        </is>
      </c>
      <c r="E3282" s="87">
        <f>VLOOKUP(A3282,매칭테이블!B:D,3,0)</f>
        <v/>
      </c>
      <c r="K3282" s="93" t="n">
        <v>824</v>
      </c>
    </row>
    <row r="3283" customFormat="1" s="93">
      <c r="A3283" s="97" t="inlineStr">
        <is>
          <t>디스커버리_DP_B&amp;A #2</t>
        </is>
      </c>
      <c r="B3283" s="127" t="n">
        <v>44213</v>
      </c>
      <c r="C3283" s="87">
        <f>TEXT(B3283,"aaa")</f>
        <v/>
      </c>
      <c r="D3283" s="87" t="inlineStr">
        <is>
          <t>유튜브 디스커버리</t>
        </is>
      </c>
      <c r="E3283" s="87">
        <f>VLOOKUP(A3283,매칭테이블!B:D,3,0)</f>
        <v/>
      </c>
      <c r="K3283" s="93" t="n">
        <v>204892</v>
      </c>
    </row>
    <row r="3284" customFormat="1" s="93">
      <c r="A3284" s="97" t="inlineStr">
        <is>
          <t>디스커버리_미닝님</t>
        </is>
      </c>
      <c r="B3284" s="127" t="n">
        <v>44213</v>
      </c>
      <c r="C3284" s="87">
        <f>TEXT(B3284,"aaa")</f>
        <v/>
      </c>
      <c r="D3284" s="87" t="inlineStr">
        <is>
          <t>유튜브 디스커버리</t>
        </is>
      </c>
      <c r="E3284" s="87">
        <f>VLOOKUP(A3284,매칭테이블!B:D,3,0)</f>
        <v/>
      </c>
      <c r="K3284" s="93" t="n">
        <v>213740</v>
      </c>
    </row>
    <row r="3285" customFormat="1" s="93">
      <c r="A3285" s="97" t="inlineStr">
        <is>
          <t>전환_토너패드</t>
        </is>
      </c>
      <c r="B3285" s="127" t="n">
        <v>44214</v>
      </c>
      <c r="C3285" s="87">
        <f>TEXT(B3285,"aaa")</f>
        <v/>
      </c>
      <c r="D3285" s="87" t="inlineStr">
        <is>
          <t>페이스북/인스타그램</t>
        </is>
      </c>
      <c r="E3285" s="87">
        <f>VLOOKUP(A3285,매칭테이블!B:D,3,0)</f>
        <v/>
      </c>
      <c r="K3285" s="93" t="n">
        <v>890364</v>
      </c>
    </row>
    <row r="3286" customFormat="1" s="93">
      <c r="A3286" s="97" t="inlineStr">
        <is>
          <t>도달_랄라블라</t>
        </is>
      </c>
      <c r="B3286" s="127" t="n">
        <v>44214</v>
      </c>
      <c r="C3286" s="87">
        <f>TEXT(B3286,"aaa")</f>
        <v/>
      </c>
      <c r="D3286" s="87" t="inlineStr">
        <is>
          <t>페이스북/인스타그램</t>
        </is>
      </c>
      <c r="E3286" s="87">
        <f>VLOOKUP(A3286,매칭테이블!B:D,3,0)</f>
        <v/>
      </c>
      <c r="K3286" s="93" t="n">
        <v>28680</v>
      </c>
    </row>
    <row r="3287" customFormat="1" s="93">
      <c r="A3287" s="97" t="inlineStr">
        <is>
          <t>전환</t>
        </is>
      </c>
      <c r="B3287" s="127" t="n">
        <v>44214</v>
      </c>
      <c r="C3287" s="87">
        <f>TEXT(B3287,"aaa")</f>
        <v/>
      </c>
      <c r="D3287" s="87" t="inlineStr">
        <is>
          <t>페이스북/인스타그램</t>
        </is>
      </c>
      <c r="E3287" s="87">
        <f>VLOOKUP(A3287,매칭테이블!B:D,3,0)</f>
        <v/>
      </c>
      <c r="K3287" s="93" t="n">
        <v>1031724</v>
      </c>
    </row>
    <row r="3288" customFormat="1" s="93">
      <c r="A3288" s="97" t="inlineStr">
        <is>
          <t>T_토너_테스트</t>
        </is>
      </c>
      <c r="B3288" s="127" t="n">
        <v>44214</v>
      </c>
      <c r="C3288" s="87">
        <f>TEXT(B3288,"aaa")</f>
        <v/>
      </c>
      <c r="D3288" s="87" t="inlineStr">
        <is>
          <t>네이버 GFA</t>
        </is>
      </c>
      <c r="E3288" s="87">
        <f>VLOOKUP(A3288,매칭테이블!B:D,3,0)</f>
        <v/>
      </c>
      <c r="K3288" s="93" t="n">
        <v>165233.6363636364</v>
      </c>
    </row>
    <row r="3289" customFormat="1" s="93">
      <c r="A3289" s="97" t="inlineStr">
        <is>
          <t>T_토너_키워드테스트_메인</t>
        </is>
      </c>
      <c r="B3289" s="127" t="n">
        <v>44214</v>
      </c>
      <c r="C3289" s="87">
        <f>TEXT(B3289,"aaa")</f>
        <v/>
      </c>
      <c r="D3289" s="87" t="inlineStr">
        <is>
          <t>네이버 GFA</t>
        </is>
      </c>
      <c r="E3289" s="87">
        <f>VLOOKUP(A3289,매칭테이블!B:D,3,0)</f>
        <v/>
      </c>
      <c r="K3289" s="93" t="n">
        <v>0</v>
      </c>
    </row>
    <row r="3290" customFormat="1" s="93">
      <c r="A3290" s="97" t="inlineStr">
        <is>
          <t>아누아_77%패드_청소년관심사_메인</t>
        </is>
      </c>
      <c r="B3290" s="127" t="n">
        <v>44214</v>
      </c>
      <c r="C3290" s="87">
        <f>TEXT(B3290,"aaa")</f>
        <v/>
      </c>
      <c r="D3290" s="87" t="inlineStr">
        <is>
          <t>네이버 GFA</t>
        </is>
      </c>
      <c r="E3290" s="87">
        <f>VLOOKUP(A3290,매칭테이블!B:D,3,0)</f>
        <v/>
      </c>
      <c r="K3290" s="93" t="n">
        <v>87379.0909090909</v>
      </c>
    </row>
    <row r="3291" customFormat="1" s="93">
      <c r="A3291" s="97" t="inlineStr">
        <is>
          <t>T_아누아_토너_스마트채널</t>
        </is>
      </c>
      <c r="B3291" s="127" t="n">
        <v>44214</v>
      </c>
      <c r="C3291" s="87">
        <f>TEXT(B3291,"aaa")</f>
        <v/>
      </c>
      <c r="D3291" s="87" t="inlineStr">
        <is>
          <t>네이버 GFA</t>
        </is>
      </c>
      <c r="E3291" s="87">
        <f>VLOOKUP(A3291,매칭테이블!B:D,3,0)</f>
        <v/>
      </c>
      <c r="K3291" s="93" t="n">
        <v>60797.27272727272</v>
      </c>
    </row>
    <row r="3292" customFormat="1" s="93">
      <c r="A3292" s="97" t="inlineStr">
        <is>
          <t>T_아누아_패드_메인</t>
        </is>
      </c>
      <c r="B3292" s="127" t="n">
        <v>44214</v>
      </c>
      <c r="C3292" s="87">
        <f>TEXT(B3292,"aaa")</f>
        <v/>
      </c>
      <c r="D3292" s="87" t="inlineStr">
        <is>
          <t>네이버 GFA</t>
        </is>
      </c>
      <c r="E3292" s="87">
        <f>VLOOKUP(A3292,매칭테이블!B:D,3,0)</f>
        <v/>
      </c>
      <c r="K3292" s="93" t="n">
        <v>925197.2727272727</v>
      </c>
    </row>
    <row r="3293" customFormat="1" s="93">
      <c r="A3293" s="97" t="inlineStr">
        <is>
          <t>토너_메인_기존소재</t>
        </is>
      </c>
      <c r="B3293" s="127" t="n">
        <v>44214</v>
      </c>
      <c r="C3293" s="87">
        <f>TEXT(B3293,"aaa")</f>
        <v/>
      </c>
      <c r="D3293" s="87" t="inlineStr">
        <is>
          <t>네이버 GFA</t>
        </is>
      </c>
      <c r="E3293" s="87">
        <f>VLOOKUP(A3293,매칭테이블!B:D,3,0)</f>
        <v/>
      </c>
      <c r="K3293" s="93" t="n">
        <v>1644108.181818182</v>
      </c>
    </row>
    <row r="3294" customFormat="1" s="93">
      <c r="A3294" s="97" t="inlineStr">
        <is>
          <t>아누아_비즈보드_리타게팅</t>
        </is>
      </c>
      <c r="B3294" s="127" t="n">
        <v>44214</v>
      </c>
      <c r="C3294" s="87">
        <f>TEXT(B3294,"aaa")</f>
        <v/>
      </c>
      <c r="D3294" s="87" t="inlineStr">
        <is>
          <t>카카오광고</t>
        </is>
      </c>
      <c r="E3294" s="87">
        <f>VLOOKUP(A3294,매칭테이블!B:D,3,0)</f>
        <v/>
      </c>
      <c r="K3294" s="93" t="n">
        <v>73520</v>
      </c>
    </row>
    <row r="3295" customFormat="1" s="93">
      <c r="A3295" s="97" t="inlineStr">
        <is>
          <t>아누아_수분마스크팩_210118</t>
        </is>
      </c>
      <c r="B3295" s="127" t="n">
        <v>44214</v>
      </c>
      <c r="C3295" s="87">
        <f>TEXT(B3295,"aaa")</f>
        <v/>
      </c>
      <c r="D3295" s="87" t="inlineStr">
        <is>
          <t>카카오광고</t>
        </is>
      </c>
      <c r="E3295" s="87">
        <f>VLOOKUP(A3295,매칭테이블!B:D,3,0)</f>
        <v/>
      </c>
      <c r="K3295" s="93" t="n">
        <v>521504.9999999999</v>
      </c>
    </row>
    <row r="3296" customFormat="1" s="93">
      <c r="A3296" s="97" t="inlineStr">
        <is>
          <t>아누아_쇼핑M</t>
        </is>
      </c>
      <c r="B3296" s="127" t="n">
        <v>44214</v>
      </c>
      <c r="C3296" s="87">
        <f>TEXT(B3296,"aaa")</f>
        <v/>
      </c>
      <c r="D3296" s="87" t="inlineStr">
        <is>
          <t>네이버 쇼핑검색</t>
        </is>
      </c>
      <c r="K3296" s="93" t="n">
        <v>88740</v>
      </c>
    </row>
    <row r="3297" customFormat="1" s="93">
      <c r="A3297" s="97" t="inlineStr">
        <is>
          <t>아누아_쇼핑PC</t>
        </is>
      </c>
      <c r="B3297" s="127" t="n">
        <v>44214</v>
      </c>
      <c r="C3297" s="87">
        <f>TEXT(B3297,"aaa")</f>
        <v/>
      </c>
      <c r="D3297" s="87" t="inlineStr">
        <is>
          <t>네이버 쇼핑검색</t>
        </is>
      </c>
      <c r="K3297" s="93" t="n">
        <v>8730</v>
      </c>
    </row>
    <row r="3298" customFormat="1" s="93">
      <c r="A3298" s="97" t="inlineStr">
        <is>
          <t>디스커버리_DP_B&amp;A #2</t>
        </is>
      </c>
      <c r="B3298" s="127" t="n">
        <v>44214</v>
      </c>
      <c r="C3298" s="87">
        <f>TEXT(B3298,"aaa")</f>
        <v/>
      </c>
      <c r="D3298" s="87" t="inlineStr">
        <is>
          <t>유튜브 디스커버리</t>
        </is>
      </c>
      <c r="E3298" s="87">
        <f>VLOOKUP(A3298,매칭테이블!B:D,3,0)</f>
        <v/>
      </c>
      <c r="K3298" s="93" t="n">
        <v>97137</v>
      </c>
    </row>
    <row r="3299" customFormat="1" s="93">
      <c r="A3299" s="97" t="inlineStr">
        <is>
          <t>디스커버리_미닝님</t>
        </is>
      </c>
      <c r="B3299" s="127" t="n">
        <v>44214</v>
      </c>
      <c r="C3299" s="87">
        <f>TEXT(B3299,"aaa")</f>
        <v/>
      </c>
      <c r="D3299" s="87" t="inlineStr">
        <is>
          <t>유튜브 디스커버리</t>
        </is>
      </c>
      <c r="E3299" s="87">
        <f>VLOOKUP(A3299,매칭테이블!B:D,3,0)</f>
        <v/>
      </c>
      <c r="K3299" s="93" t="n">
        <v>213972</v>
      </c>
    </row>
    <row r="3300" customFormat="1" s="93">
      <c r="A3300" s="97" t="inlineStr">
        <is>
          <t>디스커버리_DP_B&amp;A #2</t>
        </is>
      </c>
      <c r="B3300" s="127" t="n">
        <v>44214</v>
      </c>
      <c r="C3300" s="87">
        <f>TEXT(B3300,"aaa")</f>
        <v/>
      </c>
      <c r="D3300" s="87" t="inlineStr">
        <is>
          <t>유튜브 디스커버리</t>
        </is>
      </c>
      <c r="E3300" s="87">
        <f>VLOOKUP(A3300,매칭테이블!B:D,3,0)</f>
        <v/>
      </c>
      <c r="K3300" s="93" t="n">
        <v>824</v>
      </c>
    </row>
    <row r="3301" customFormat="1" s="93">
      <c r="A3301" s="97" t="inlineStr">
        <is>
          <t>디스커버리_DP_B&amp;A #2</t>
        </is>
      </c>
      <c r="B3301" s="127" t="n">
        <v>44214</v>
      </c>
      <c r="C3301" s="87">
        <f>TEXT(B3301,"aaa")</f>
        <v/>
      </c>
      <c r="D3301" s="87" t="inlineStr">
        <is>
          <t>유튜브 디스커버리</t>
        </is>
      </c>
      <c r="E3301" s="87">
        <f>VLOOKUP(A3301,매칭테이블!B:D,3,0)</f>
        <v/>
      </c>
      <c r="K3301" s="93" t="n">
        <v>204892</v>
      </c>
    </row>
    <row r="3302" customFormat="1" s="93">
      <c r="A3302" s="97" t="inlineStr">
        <is>
          <t>전환_토너패드</t>
        </is>
      </c>
      <c r="B3302" s="127" t="n">
        <v>44215</v>
      </c>
      <c r="C3302" s="87">
        <f>TEXT(B3302,"aaa")</f>
        <v/>
      </c>
      <c r="D3302" s="87" t="inlineStr">
        <is>
          <t>페이스북/인스타그램</t>
        </is>
      </c>
      <c r="E3302" s="87">
        <f>VLOOKUP(A3302,매칭테이블!B:D,3,0)</f>
        <v/>
      </c>
      <c r="K3302" s="93" t="n">
        <v>865074</v>
      </c>
    </row>
    <row r="3303" customFormat="1" s="93">
      <c r="A3303" s="97" t="inlineStr">
        <is>
          <t>도달_랄라블라</t>
        </is>
      </c>
      <c r="B3303" s="127" t="n">
        <v>44215</v>
      </c>
      <c r="C3303" s="87">
        <f>TEXT(B3303,"aaa")</f>
        <v/>
      </c>
      <c r="D3303" s="87" t="inlineStr">
        <is>
          <t>페이스북/인스타그램</t>
        </is>
      </c>
      <c r="E3303" s="87">
        <f>VLOOKUP(A3303,매칭테이블!B:D,3,0)</f>
        <v/>
      </c>
      <c r="K3303" s="93" t="n">
        <v>28993</v>
      </c>
    </row>
    <row r="3304" customFormat="1" s="93">
      <c r="A3304" s="97" t="inlineStr">
        <is>
          <t>전환</t>
        </is>
      </c>
      <c r="B3304" s="127" t="n">
        <v>44215</v>
      </c>
      <c r="C3304" s="87">
        <f>TEXT(B3304,"aaa")</f>
        <v/>
      </c>
      <c r="D3304" s="87" t="inlineStr">
        <is>
          <t>페이스북/인스타그램</t>
        </is>
      </c>
      <c r="E3304" s="87">
        <f>VLOOKUP(A3304,매칭테이블!B:D,3,0)</f>
        <v/>
      </c>
      <c r="K3304" s="93" t="n">
        <v>1207196</v>
      </c>
    </row>
    <row r="3305" customFormat="1" s="93">
      <c r="A3305" s="97" t="inlineStr">
        <is>
          <t>T_토너_테스트</t>
        </is>
      </c>
      <c r="B3305" s="127" t="n">
        <v>44215</v>
      </c>
      <c r="C3305" s="87">
        <f>TEXT(B3305,"aaa")</f>
        <v/>
      </c>
      <c r="D3305" s="87" t="inlineStr">
        <is>
          <t>네이버 GFA</t>
        </is>
      </c>
      <c r="E3305" s="87">
        <f>VLOOKUP(A3305,매칭테이블!B:D,3,0)</f>
        <v/>
      </c>
      <c r="K3305" s="93" t="n">
        <v>121243.6363636364</v>
      </c>
    </row>
    <row r="3306" customFormat="1" s="93">
      <c r="A3306" s="97" t="inlineStr">
        <is>
          <t>아누아_77%패드_청소년관심사_메인</t>
        </is>
      </c>
      <c r="B3306" s="127" t="n">
        <v>44215</v>
      </c>
      <c r="C3306" s="87">
        <f>TEXT(B3306,"aaa")</f>
        <v/>
      </c>
      <c r="D3306" s="87" t="inlineStr">
        <is>
          <t>네이버 GFA</t>
        </is>
      </c>
      <c r="E3306" s="87">
        <f>VLOOKUP(A3306,매칭테이블!B:D,3,0)</f>
        <v/>
      </c>
      <c r="K3306" s="93" t="n">
        <v>96576.36363636363</v>
      </c>
    </row>
    <row r="3307" customFormat="1" s="93">
      <c r="A3307" s="97" t="inlineStr">
        <is>
          <t>T_아누아_토너_스마트채널</t>
        </is>
      </c>
      <c r="B3307" s="127" t="n">
        <v>44215</v>
      </c>
      <c r="C3307" s="87">
        <f>TEXT(B3307,"aaa")</f>
        <v/>
      </c>
      <c r="D3307" s="87" t="inlineStr">
        <is>
          <t>네이버 GFA</t>
        </is>
      </c>
      <c r="E3307" s="87">
        <f>VLOOKUP(A3307,매칭테이블!B:D,3,0)</f>
        <v/>
      </c>
      <c r="K3307" s="93" t="n">
        <v>62130.90909090909</v>
      </c>
    </row>
    <row r="3308" customFormat="1" s="93">
      <c r="A3308" s="97" t="inlineStr">
        <is>
          <t>T_아누아_패드_메인</t>
        </is>
      </c>
      <c r="B3308" s="127" t="n">
        <v>44215</v>
      </c>
      <c r="C3308" s="87">
        <f>TEXT(B3308,"aaa")</f>
        <v/>
      </c>
      <c r="D3308" s="87" t="inlineStr">
        <is>
          <t>네이버 GFA</t>
        </is>
      </c>
      <c r="E3308" s="87">
        <f>VLOOKUP(A3308,매칭테이블!B:D,3,0)</f>
        <v/>
      </c>
      <c r="K3308" s="93" t="n">
        <v>917292.7272727272</v>
      </c>
    </row>
    <row r="3309" customFormat="1" s="93">
      <c r="A3309" s="97" t="inlineStr">
        <is>
          <t>토너_메인_기존소재</t>
        </is>
      </c>
      <c r="B3309" s="127" t="n">
        <v>44215</v>
      </c>
      <c r="C3309" s="87">
        <f>TEXT(B3309,"aaa")</f>
        <v/>
      </c>
      <c r="D3309" s="87" t="inlineStr">
        <is>
          <t>네이버 GFA</t>
        </is>
      </c>
      <c r="E3309" s="87">
        <f>VLOOKUP(A3309,매칭테이블!B:D,3,0)</f>
        <v/>
      </c>
      <c r="K3309" s="93" t="n">
        <v>687455.4545454545</v>
      </c>
    </row>
    <row r="3310" customFormat="1" s="93">
      <c r="A3310" s="97" t="inlineStr">
        <is>
          <t>아누아_쇼핑M</t>
        </is>
      </c>
      <c r="B3310" s="127" t="n">
        <v>44215</v>
      </c>
      <c r="C3310" s="87">
        <f>TEXT(B3310,"aaa")</f>
        <v/>
      </c>
      <c r="D3310" s="87" t="inlineStr">
        <is>
          <t>네이버 쇼핑검색</t>
        </is>
      </c>
      <c r="K3310" s="93" t="n">
        <v>84250</v>
      </c>
    </row>
    <row r="3311" customFormat="1" s="93">
      <c r="A3311" s="97" t="inlineStr">
        <is>
          <t>아누아_쇼핑PC</t>
        </is>
      </c>
      <c r="B3311" s="127" t="n">
        <v>44215</v>
      </c>
      <c r="C3311" s="87">
        <f>TEXT(B3311,"aaa")</f>
        <v/>
      </c>
      <c r="D3311" s="87" t="inlineStr">
        <is>
          <t>네이버 쇼핑검색</t>
        </is>
      </c>
      <c r="K3311" s="93" t="n">
        <v>4470</v>
      </c>
    </row>
    <row r="3312" customFormat="1" s="93">
      <c r="A3312" s="97" t="inlineStr">
        <is>
          <t>아누아_비즈보드_리타게팅</t>
        </is>
      </c>
      <c r="B3312" s="127" t="n">
        <v>44215</v>
      </c>
      <c r="C3312" s="87">
        <f>TEXT(B3312,"aaa")</f>
        <v/>
      </c>
      <c r="D3312" s="87" t="inlineStr">
        <is>
          <t>카카오광고</t>
        </is>
      </c>
      <c r="E3312" s="87">
        <f>VLOOKUP(A3312,매칭테이블!B:D,3,0)</f>
        <v/>
      </c>
      <c r="K3312" s="93" t="n">
        <v>12680</v>
      </c>
    </row>
    <row r="3313" customFormat="1" s="93">
      <c r="A3313" s="97" t="inlineStr">
        <is>
          <t>아누아_수분마스크팩_210118</t>
        </is>
      </c>
      <c r="B3313" s="127" t="n">
        <v>44215</v>
      </c>
      <c r="C3313" s="87">
        <f>TEXT(B3313,"aaa")</f>
        <v/>
      </c>
      <c r="D3313" s="87" t="inlineStr">
        <is>
          <t>카카오광고</t>
        </is>
      </c>
      <c r="E3313" s="87">
        <f>VLOOKUP(A3313,매칭테이블!B:D,3,0)</f>
        <v/>
      </c>
      <c r="K3313" s="93" t="n">
        <v>0</v>
      </c>
    </row>
    <row r="3314" customFormat="1" s="93">
      <c r="A3314" s="97" t="inlineStr">
        <is>
          <t>디스커버리_DP_B&amp;A_판매</t>
        </is>
      </c>
      <c r="B3314" s="127" t="n">
        <v>44215</v>
      </c>
      <c r="C3314" s="87">
        <f>TEXT(B3314,"aaa")</f>
        <v/>
      </c>
      <c r="D3314" s="87" t="inlineStr">
        <is>
          <t>유튜브 디스커버리</t>
        </is>
      </c>
      <c r="E3314" s="87">
        <f>VLOOKUP(A3314,매칭테이블!B:D,3,0)</f>
        <v/>
      </c>
      <c r="K3314" s="93" t="n">
        <v>51436</v>
      </c>
    </row>
    <row r="3315" customFormat="1" s="93">
      <c r="A3315" s="97" t="inlineStr">
        <is>
          <t>디스커버리_미닝님</t>
        </is>
      </c>
      <c r="B3315" s="127" t="n">
        <v>44215</v>
      </c>
      <c r="C3315" s="87">
        <f>TEXT(B3315,"aaa")</f>
        <v/>
      </c>
      <c r="D3315" s="87" t="inlineStr">
        <is>
          <t>유튜브 디스커버리</t>
        </is>
      </c>
      <c r="E3315" s="87">
        <f>VLOOKUP(A3315,매칭테이블!B:D,3,0)</f>
        <v/>
      </c>
      <c r="K3315" s="93" t="n">
        <v>204031</v>
      </c>
    </row>
    <row r="3316" customFormat="1" s="93">
      <c r="A3316" s="97" t="inlineStr">
        <is>
          <t>디스커버리_DP_B&amp;A</t>
        </is>
      </c>
      <c r="B3316" s="127" t="n">
        <v>44215</v>
      </c>
      <c r="C3316" s="87">
        <f>TEXT(B3316,"aaa")</f>
        <v/>
      </c>
      <c r="D3316" s="87" t="inlineStr">
        <is>
          <t>유튜브 디스커버리</t>
        </is>
      </c>
      <c r="E3316" s="87">
        <f>VLOOKUP(A3316,매칭테이블!B:D,3,0)</f>
        <v/>
      </c>
      <c r="K3316" s="93" t="n">
        <v>90349</v>
      </c>
    </row>
    <row r="3317" customFormat="1" s="93">
      <c r="A3317" s="97" t="inlineStr">
        <is>
          <t>동영상_반응형_카드뉴스</t>
        </is>
      </c>
      <c r="B3317" s="127" t="n">
        <v>44215</v>
      </c>
      <c r="C3317" s="87">
        <f>TEXT(B3317,"aaa")</f>
        <v/>
      </c>
      <c r="D3317" s="87" t="inlineStr">
        <is>
          <t>유튜브 디스커버리</t>
        </is>
      </c>
      <c r="E3317" s="87">
        <f>VLOOKUP(A3317,매칭테이블!B:D,3,0)</f>
        <v/>
      </c>
      <c r="K3317" s="93" t="n">
        <v>102389</v>
      </c>
    </row>
    <row r="3318" customFormat="1" s="93">
      <c r="A3318" s="97" t="inlineStr">
        <is>
          <t>동영상_맞춤_태국 카드뉴스</t>
        </is>
      </c>
      <c r="B3318" s="127" t="n">
        <v>44215</v>
      </c>
      <c r="C3318" s="87">
        <f>TEXT(B3318,"aaa")</f>
        <v/>
      </c>
      <c r="D3318" s="87" t="inlineStr">
        <is>
          <t>유튜브 디스커버리</t>
        </is>
      </c>
      <c r="E3318" s="87">
        <f>VLOOKUP(A3318,매칭테이블!B:D,3,0)</f>
        <v/>
      </c>
      <c r="K3318" s="93" t="n">
        <v>138395</v>
      </c>
    </row>
    <row r="3319" customFormat="1" s="93">
      <c r="A3319" s="97" t="inlineStr">
        <is>
          <t>디스커버리_소히방2</t>
        </is>
      </c>
      <c r="B3319" s="127" t="n">
        <v>44215</v>
      </c>
      <c r="C3319" s="87">
        <f>TEXT(B3319,"aaa")</f>
        <v/>
      </c>
      <c r="D3319" s="87" t="inlineStr">
        <is>
          <t>유튜브 디스커버리</t>
        </is>
      </c>
      <c r="E3319" s="87">
        <f>VLOOKUP(A3319,매칭테이블!B:D,3,0)</f>
        <v/>
      </c>
      <c r="K3319" s="88" t="n">
        <v>17</v>
      </c>
    </row>
    <row r="3320" customFormat="1" s="93">
      <c r="A3320" s="97" t="inlineStr">
        <is>
          <t>디스커버리_DP_B&amp;A #2</t>
        </is>
      </c>
      <c r="B3320" s="127" t="n">
        <v>44215</v>
      </c>
      <c r="C3320" s="87">
        <f>TEXT(B3320,"aaa")</f>
        <v/>
      </c>
      <c r="D3320" s="87" t="inlineStr">
        <is>
          <t>유튜브 디스커버리</t>
        </is>
      </c>
      <c r="E3320" s="87">
        <f>VLOOKUP(A3320,매칭테이블!B:D,3,0)</f>
        <v/>
      </c>
      <c r="K3320" s="88" t="n">
        <v>51790</v>
      </c>
    </row>
    <row r="3321" customFormat="1" s="93">
      <c r="A3321" s="97" t="inlineStr">
        <is>
          <t>디스커버리_미닝님_4554알수없음</t>
        </is>
      </c>
      <c r="B3321" s="127" t="n">
        <v>44215</v>
      </c>
      <c r="C3321" s="87">
        <f>TEXT(B3321,"aaa")</f>
        <v/>
      </c>
      <c r="D3321" s="87" t="inlineStr">
        <is>
          <t>유튜브 디스커버리</t>
        </is>
      </c>
      <c r="E3321" s="87">
        <f>VLOOKUP(A3321,매칭테이블!B:D,3,0)</f>
        <v/>
      </c>
      <c r="K3321" s="88" t="n">
        <v>3703</v>
      </c>
    </row>
    <row r="3322" customFormat="1" s="93">
      <c r="A3322" s="97" t="inlineStr">
        <is>
          <t>디스커버리_DP_B&amp;A #3</t>
        </is>
      </c>
      <c r="B3322" s="127" t="n">
        <v>44215</v>
      </c>
      <c r="C3322" s="87">
        <f>TEXT(B3322,"aaa")</f>
        <v/>
      </c>
      <c r="D3322" s="87" t="inlineStr">
        <is>
          <t>유튜브 디스커버리</t>
        </is>
      </c>
      <c r="E3322" s="87">
        <f>VLOOKUP(A3322,매칭테이블!B:D,3,0)</f>
        <v/>
      </c>
      <c r="K3322" s="88" t="n">
        <v>978</v>
      </c>
    </row>
    <row r="3323" customFormat="1" s="93">
      <c r="A3323" s="97" t="inlineStr">
        <is>
          <t>전환_토너패드</t>
        </is>
      </c>
      <c r="B3323" s="127" t="n">
        <v>44216</v>
      </c>
      <c r="C3323" s="87">
        <f>TEXT(B3323,"aaa")</f>
        <v/>
      </c>
      <c r="D3323" s="87" t="inlineStr">
        <is>
          <t>페이스북/인스타그램</t>
        </is>
      </c>
      <c r="E3323" s="87">
        <f>VLOOKUP(A3323,매칭테이블!B:D,3,0)</f>
        <v/>
      </c>
      <c r="K3323" s="88" t="n">
        <v>624016</v>
      </c>
    </row>
    <row r="3324" customFormat="1" s="93">
      <c r="A3324" s="97" t="inlineStr">
        <is>
          <t>도달_랄라블라</t>
        </is>
      </c>
      <c r="B3324" s="127" t="n">
        <v>44216</v>
      </c>
      <c r="C3324" s="87">
        <f>TEXT(B3324,"aaa")</f>
        <v/>
      </c>
      <c r="D3324" s="87" t="inlineStr">
        <is>
          <t>페이스북/인스타그램</t>
        </is>
      </c>
      <c r="E3324" s="87">
        <f>VLOOKUP(A3324,매칭테이블!B:D,3,0)</f>
        <v/>
      </c>
      <c r="K3324" s="88" t="n">
        <v>29969</v>
      </c>
    </row>
    <row r="3325" customFormat="1" s="93">
      <c r="A3325" s="97" t="inlineStr">
        <is>
          <t>전환</t>
        </is>
      </c>
      <c r="B3325" s="127" t="n">
        <v>44216</v>
      </c>
      <c r="C3325" s="87">
        <f>TEXT(B3325,"aaa")</f>
        <v/>
      </c>
      <c r="D3325" s="87" t="inlineStr">
        <is>
          <t>페이스북/인스타그램</t>
        </is>
      </c>
      <c r="E3325" s="87">
        <f>VLOOKUP(A3325,매칭테이블!B:D,3,0)</f>
        <v/>
      </c>
      <c r="K3325" s="88" t="n">
        <v>968055</v>
      </c>
    </row>
    <row r="3326" customFormat="1" s="93">
      <c r="A3326" s="98" t="inlineStr">
        <is>
          <t>T_토너_테스트</t>
        </is>
      </c>
      <c r="B3326" s="127" t="n">
        <v>44216</v>
      </c>
      <c r="C3326" s="87">
        <f>TEXT(B3326,"aaa")</f>
        <v/>
      </c>
      <c r="D3326" s="87" t="inlineStr">
        <is>
          <t>네이버 GFA</t>
        </is>
      </c>
      <c r="E3326" s="87">
        <f>VLOOKUP(A3326,매칭테이블!B:D,3,0)</f>
        <v/>
      </c>
      <c r="K3326" s="88" t="n">
        <v>639854.5454545454</v>
      </c>
    </row>
    <row r="3327" customFormat="1" s="93">
      <c r="A3327" s="98" t="inlineStr">
        <is>
          <t>아누아_77%패드_청소년관심사_메인</t>
        </is>
      </c>
      <c r="B3327" s="127" t="n">
        <v>44216</v>
      </c>
      <c r="C3327" s="87">
        <f>TEXT(B3327,"aaa")</f>
        <v/>
      </c>
      <c r="D3327" s="87" t="inlineStr">
        <is>
          <t>네이버 GFA</t>
        </is>
      </c>
      <c r="E3327" s="87">
        <f>VLOOKUP(A3327,매칭테이블!B:D,3,0)</f>
        <v/>
      </c>
      <c r="K3327" s="93" t="n">
        <v>42272.72727272727</v>
      </c>
    </row>
    <row r="3328" customFormat="1" s="93">
      <c r="A3328" s="98" t="inlineStr">
        <is>
          <t>T_아누아_패드_메인</t>
        </is>
      </c>
      <c r="B3328" s="127" t="n">
        <v>44216</v>
      </c>
      <c r="C3328" s="87">
        <f>TEXT(B3328,"aaa")</f>
        <v/>
      </c>
      <c r="D3328" s="87" t="inlineStr">
        <is>
          <t>네이버 GFA</t>
        </is>
      </c>
      <c r="E3328" s="87">
        <f>VLOOKUP(A3328,매칭테이블!B:D,3,0)</f>
        <v/>
      </c>
      <c r="F3328" s="127" t="n"/>
      <c r="G3328" s="90" t="n"/>
      <c r="K3328" s="128" t="n">
        <v>727950.9090909091</v>
      </c>
    </row>
    <row r="3329" customFormat="1" s="93">
      <c r="A3329" s="97" t="inlineStr">
        <is>
          <t>토너_메인_기존소재</t>
        </is>
      </c>
      <c r="B3329" s="127" t="n">
        <v>44216</v>
      </c>
      <c r="C3329" s="87">
        <f>TEXT(B3329,"aaa")</f>
        <v/>
      </c>
      <c r="D3329" s="87" t="inlineStr">
        <is>
          <t>네이버 GFA</t>
        </is>
      </c>
      <c r="E3329" s="87">
        <f>VLOOKUP(A3329,매칭테이블!B:D,3,0)</f>
        <v/>
      </c>
      <c r="F3329" s="127" t="n"/>
      <c r="G3329" s="90" t="n"/>
      <c r="K3329" s="128" t="n">
        <v>1186279.090909091</v>
      </c>
    </row>
    <row r="3330" customFormat="1" s="93">
      <c r="A3330" s="98" t="inlineStr">
        <is>
          <t>아누아_쇼핑M</t>
        </is>
      </c>
      <c r="B3330" s="127" t="n">
        <v>44216</v>
      </c>
      <c r="C3330" s="87">
        <f>TEXT(B3330,"aaa")</f>
        <v/>
      </c>
      <c r="D3330" s="87" t="inlineStr">
        <is>
          <t>네이버 쇼핑검색</t>
        </is>
      </c>
      <c r="E3330" s="87" t="n"/>
      <c r="F3330" s="127" t="n"/>
      <c r="G3330" s="90" t="n"/>
      <c r="K3330" s="128" t="n">
        <v>53999.99999999999</v>
      </c>
    </row>
    <row r="3331" customFormat="1" s="93">
      <c r="A3331" s="98" t="inlineStr">
        <is>
          <t>아누아_쇼핑PC</t>
        </is>
      </c>
      <c r="B3331" s="127" t="n">
        <v>44216</v>
      </c>
      <c r="C3331" s="87">
        <f>TEXT(B3331,"aaa")</f>
        <v/>
      </c>
      <c r="D3331" s="87" t="inlineStr">
        <is>
          <t>네이버 쇼핑검색</t>
        </is>
      </c>
      <c r="E3331" s="87" t="n"/>
      <c r="F3331" s="127" t="n"/>
      <c r="G3331" s="90" t="n"/>
      <c r="K3331" s="128" t="n">
        <v>3320</v>
      </c>
    </row>
    <row r="3332" customFormat="1" s="93">
      <c r="A3332" s="98" t="inlineStr">
        <is>
          <t>아누아_비즈보드_리타게팅</t>
        </is>
      </c>
      <c r="B3332" s="127" t="n">
        <v>44216</v>
      </c>
      <c r="C3332" s="87">
        <f>TEXT(B3332,"aaa")</f>
        <v/>
      </c>
      <c r="D3332" s="87" t="inlineStr">
        <is>
          <t>카카오광고</t>
        </is>
      </c>
      <c r="E3332" s="87">
        <f>VLOOKUP(A3332,매칭테이블!B:D,3,0)</f>
        <v/>
      </c>
      <c r="F3332" s="127" t="n"/>
      <c r="G3332" s="90" t="n"/>
      <c r="K3332" s="128" t="n">
        <v>6099.999999999999</v>
      </c>
    </row>
    <row r="3333" customFormat="1" s="93">
      <c r="A3333" s="98" t="inlineStr">
        <is>
          <t>아누아_앰플_플친대상메시지_재발송_210120</t>
        </is>
      </c>
      <c r="B3333" s="127" t="n">
        <v>44216</v>
      </c>
      <c r="C3333" s="87">
        <f>TEXT(B3333,"aaa")</f>
        <v/>
      </c>
      <c r="D3333" s="87" t="inlineStr">
        <is>
          <t>카카오광고</t>
        </is>
      </c>
      <c r="E3333" s="87">
        <f>VLOOKUP(A3333,매칭테이블!B:D,3,0)</f>
        <v/>
      </c>
      <c r="F3333" s="127" t="n"/>
      <c r="G3333" s="90" t="n"/>
      <c r="K3333" s="128" t="n">
        <v>664215</v>
      </c>
    </row>
    <row r="3334" customFormat="1" s="93">
      <c r="A3334" s="98" t="inlineStr">
        <is>
          <t>디스커버리_DP_관심사</t>
        </is>
      </c>
      <c r="B3334" s="127" t="n">
        <v>44216</v>
      </c>
      <c r="C3334" s="87">
        <f>TEXT(B3334,"aaa")</f>
        <v/>
      </c>
      <c r="D3334" s="87" t="inlineStr">
        <is>
          <t>유튜브 디스커버리</t>
        </is>
      </c>
      <c r="E3334" s="87">
        <f>VLOOKUP(A3334,매칭테이블!B:D,3,0)</f>
        <v/>
      </c>
      <c r="F3334" s="127" t="n"/>
      <c r="G3334" s="90" t="n"/>
      <c r="K3334" s="128" t="n">
        <v>105383</v>
      </c>
    </row>
    <row r="3335" customFormat="1" s="93">
      <c r="A3335" s="98" t="inlineStr">
        <is>
          <t>디스커버리_미닝님</t>
        </is>
      </c>
      <c r="B3335" s="127" t="n">
        <v>44216</v>
      </c>
      <c r="C3335" s="87">
        <f>TEXT(B3335,"aaa")</f>
        <v/>
      </c>
      <c r="D3335" s="87" t="inlineStr">
        <is>
          <t>유튜브 디스커버리</t>
        </is>
      </c>
      <c r="E3335" s="87">
        <f>VLOOKUP(A3335,매칭테이블!B:D,3,0)</f>
        <v/>
      </c>
      <c r="F3335" s="127" t="n"/>
      <c r="G3335" s="90" t="n"/>
      <c r="K3335" s="128" t="n">
        <v>15221</v>
      </c>
    </row>
    <row r="3336" customFormat="1" s="93">
      <c r="A3336" s="98" t="inlineStr">
        <is>
          <t>디스커버리_DP_B&amp;A #2</t>
        </is>
      </c>
      <c r="B3336" s="127" t="n">
        <v>44216</v>
      </c>
      <c r="C3336" s="87">
        <f>TEXT(B3336,"aaa")</f>
        <v/>
      </c>
      <c r="D3336" s="87" t="inlineStr">
        <is>
          <t>유튜브 디스커버리</t>
        </is>
      </c>
      <c r="E3336" s="87">
        <f>VLOOKUP(A3336,매칭테이블!B:D,3,0)</f>
        <v/>
      </c>
      <c r="F3336" s="127" t="n"/>
      <c r="G3336" s="90" t="n"/>
      <c r="K3336" s="128" t="n">
        <v>7</v>
      </c>
    </row>
    <row r="3337" customFormat="1" s="93">
      <c r="A3337" s="98" t="inlineStr">
        <is>
          <t>동영상_반응형</t>
        </is>
      </c>
      <c r="B3337" s="127" t="n">
        <v>44216</v>
      </c>
      <c r="C3337" s="87">
        <f>TEXT(B3337,"aaa")</f>
        <v/>
      </c>
      <c r="D3337" s="87" t="inlineStr">
        <is>
          <t>유튜브 디스커버리</t>
        </is>
      </c>
      <c r="E3337" s="87">
        <f>VLOOKUP(A3337,매칭테이블!B:D,3,0)</f>
        <v/>
      </c>
      <c r="F3337" s="127" t="n"/>
      <c r="G3337" s="90" t="n"/>
      <c r="K3337" s="128" t="n">
        <v>51469</v>
      </c>
    </row>
    <row r="3338" customFormat="1" s="93">
      <c r="A3338" s="98" t="inlineStr">
        <is>
          <t>디스커버리_미닝님_4554알수없음</t>
        </is>
      </c>
      <c r="B3338" s="127" t="n">
        <v>44216</v>
      </c>
      <c r="C3338" s="87">
        <f>TEXT(B3338,"aaa")</f>
        <v/>
      </c>
      <c r="D3338" s="87" t="inlineStr">
        <is>
          <t>유튜브 디스커버리</t>
        </is>
      </c>
      <c r="E3338" s="87">
        <f>VLOOKUP(A3338,매칭테이블!B:D,3,0)</f>
        <v/>
      </c>
      <c r="F3338" s="127" t="n"/>
      <c r="G3338" s="90" t="n"/>
      <c r="K3338" s="128" t="n">
        <v>17589</v>
      </c>
    </row>
    <row r="3339" customFormat="1" s="93">
      <c r="A3339" s="98" t="inlineStr">
        <is>
          <t>동영상_맞춤_태국 카드뉴스</t>
        </is>
      </c>
      <c r="B3339" s="127" t="n">
        <v>44216</v>
      </c>
      <c r="C3339" s="87">
        <f>TEXT(B3339,"aaa")</f>
        <v/>
      </c>
      <c r="D3339" s="87" t="inlineStr">
        <is>
          <t>유튜브 디스커버리</t>
        </is>
      </c>
      <c r="E3339" s="87">
        <f>VLOOKUP(A3339,매칭테이블!B:D,3,0)</f>
        <v/>
      </c>
      <c r="F3339" s="127" t="n"/>
      <c r="G3339" s="90" t="n"/>
      <c r="K3339" s="128" t="n">
        <v>3060</v>
      </c>
    </row>
    <row r="3340" customFormat="1" s="93">
      <c r="A3340" s="98" t="inlineStr">
        <is>
          <t>전환_토너패드</t>
        </is>
      </c>
      <c r="B3340" s="127" t="n">
        <v>44217</v>
      </c>
      <c r="C3340" s="87">
        <f>TEXT(B3340,"aaa")</f>
        <v/>
      </c>
      <c r="D3340" s="87" t="inlineStr">
        <is>
          <t>페이스북/인스타그램</t>
        </is>
      </c>
      <c r="E3340" s="87">
        <f>VLOOKUP(A3340,매칭테이블!B:D,3,0)</f>
        <v/>
      </c>
      <c r="F3340" s="127" t="n"/>
      <c r="G3340" s="90" t="n"/>
      <c r="K3340" s="128" t="n">
        <v>376572</v>
      </c>
    </row>
    <row r="3341" customFormat="1" s="93">
      <c r="A3341" s="98" t="inlineStr">
        <is>
          <t>도달_랄라블라</t>
        </is>
      </c>
      <c r="B3341" s="127" t="n">
        <v>44217</v>
      </c>
      <c r="C3341" s="87">
        <f>TEXT(B3341,"aaa")</f>
        <v/>
      </c>
      <c r="D3341" s="87" t="inlineStr">
        <is>
          <t>페이스북/인스타그램</t>
        </is>
      </c>
      <c r="E3341" s="87">
        <f>VLOOKUP(A3341,매칭테이블!B:D,3,0)</f>
        <v/>
      </c>
      <c r="F3341" s="127" t="n"/>
      <c r="G3341" s="90" t="n"/>
      <c r="K3341" s="128" t="n">
        <v>30235</v>
      </c>
    </row>
    <row r="3342" customFormat="1" s="93">
      <c r="A3342" s="98" t="inlineStr">
        <is>
          <t>전환</t>
        </is>
      </c>
      <c r="B3342" s="127" t="n">
        <v>44217</v>
      </c>
      <c r="C3342" s="87">
        <f>TEXT(B3342,"aaa")</f>
        <v/>
      </c>
      <c r="D3342" s="87" t="inlineStr">
        <is>
          <t>페이스북/인스타그램</t>
        </is>
      </c>
      <c r="E3342" s="87">
        <f>VLOOKUP(A3342,매칭테이블!B:D,3,0)</f>
        <v/>
      </c>
      <c r="F3342" s="127" t="n"/>
      <c r="G3342" s="90" t="n"/>
      <c r="K3342" s="128" t="n">
        <v>728488</v>
      </c>
    </row>
    <row r="3343" customFormat="1" s="93">
      <c r="A3343" s="98" t="inlineStr">
        <is>
          <t>T_토너_테스트</t>
        </is>
      </c>
      <c r="B3343" s="127" t="n">
        <v>44217</v>
      </c>
      <c r="C3343" s="87">
        <f>TEXT(B3343,"aaa")</f>
        <v/>
      </c>
      <c r="D3343" s="87" t="inlineStr">
        <is>
          <t>네이버 GFA</t>
        </is>
      </c>
      <c r="E3343" s="87">
        <f>VLOOKUP(A3343,매칭테이블!B:D,3,0)</f>
        <v/>
      </c>
      <c r="F3343" s="127" t="n"/>
      <c r="G3343" s="90" t="n"/>
      <c r="K3343" s="128" t="n">
        <v>164105.4545454545</v>
      </c>
    </row>
    <row r="3344" customFormat="1" s="93">
      <c r="A3344" s="98" t="inlineStr">
        <is>
          <t>아누아_77%패드_청소년관심사_메인</t>
        </is>
      </c>
      <c r="B3344" s="127" t="n">
        <v>44217</v>
      </c>
      <c r="C3344" s="87">
        <f>TEXT(B3344,"aaa")</f>
        <v/>
      </c>
      <c r="D3344" s="87" t="inlineStr">
        <is>
          <t>네이버 GFA</t>
        </is>
      </c>
      <c r="E3344" s="87">
        <f>VLOOKUP(A3344,매칭테이블!B:D,3,0)</f>
        <v/>
      </c>
      <c r="F3344" s="127" t="n"/>
      <c r="G3344" s="90" t="n"/>
      <c r="K3344" s="128" t="n">
        <v>145608.1818181818</v>
      </c>
    </row>
    <row r="3345" customFormat="1" s="93">
      <c r="A3345" s="98" t="inlineStr">
        <is>
          <t>T_아누아_토너_스마트채널</t>
        </is>
      </c>
      <c r="B3345" s="127" t="n">
        <v>44217</v>
      </c>
      <c r="C3345" s="87">
        <f>TEXT(B3345,"aaa")</f>
        <v/>
      </c>
      <c r="D3345" s="87" t="inlineStr">
        <is>
          <t>네이버 GFA</t>
        </is>
      </c>
      <c r="E3345" s="87">
        <f>VLOOKUP(A3345,매칭테이블!B:D,3,0)</f>
        <v/>
      </c>
      <c r="F3345" s="127" t="n"/>
      <c r="G3345" s="90" t="n"/>
      <c r="K3345" s="128" t="n">
        <v>0</v>
      </c>
    </row>
    <row r="3346" customFormat="1" s="93">
      <c r="A3346" s="98" t="inlineStr">
        <is>
          <t>T_아누아_패드_메인</t>
        </is>
      </c>
      <c r="B3346" s="127" t="n">
        <v>44217</v>
      </c>
      <c r="C3346" s="87">
        <f>TEXT(B3346,"aaa")</f>
        <v/>
      </c>
      <c r="D3346" s="87" t="inlineStr">
        <is>
          <t>네이버 GFA</t>
        </is>
      </c>
      <c r="E3346" s="87">
        <f>VLOOKUP(A3346,매칭테이블!B:D,3,0)</f>
        <v/>
      </c>
      <c r="F3346" s="127" t="n"/>
      <c r="G3346" s="90" t="n"/>
      <c r="K3346" s="128" t="n">
        <v>854033.6363636362</v>
      </c>
    </row>
    <row r="3347" customFormat="1" s="93">
      <c r="A3347" s="98" t="inlineStr">
        <is>
          <t>토너_메인_기존소재</t>
        </is>
      </c>
      <c r="B3347" s="127" t="n">
        <v>44217</v>
      </c>
      <c r="C3347" s="87">
        <f>TEXT(B3347,"aaa")</f>
        <v/>
      </c>
      <c r="D3347" s="87" t="inlineStr">
        <is>
          <t>네이버 GFA</t>
        </is>
      </c>
      <c r="E3347" s="87">
        <f>VLOOKUP(A3347,매칭테이블!B:D,3,0)</f>
        <v/>
      </c>
      <c r="F3347" s="127" t="n"/>
      <c r="G3347" s="90" t="n"/>
      <c r="K3347" s="128" t="n">
        <v>1104577.272727273</v>
      </c>
    </row>
    <row r="3348" customFormat="1" s="93">
      <c r="A3348" s="98" t="inlineStr">
        <is>
          <t>아누아_쇼핑M</t>
        </is>
      </c>
      <c r="B3348" s="127" t="n">
        <v>44217</v>
      </c>
      <c r="C3348" s="87">
        <f>TEXT(B3348,"aaa")</f>
        <v/>
      </c>
      <c r="D3348" s="87" t="inlineStr">
        <is>
          <t>네이버 쇼핑검색</t>
        </is>
      </c>
      <c r="E3348" s="87" t="n"/>
      <c r="F3348" s="127" t="n"/>
      <c r="G3348" s="90" t="n"/>
      <c r="K3348" s="128" t="n">
        <v>40110</v>
      </c>
    </row>
    <row r="3349" customFormat="1" s="93">
      <c r="A3349" s="98" t="inlineStr">
        <is>
          <t>아누아_쇼핑PC</t>
        </is>
      </c>
      <c r="B3349" s="127" t="n">
        <v>44217</v>
      </c>
      <c r="C3349" s="87">
        <f>TEXT(B3349,"aaa")</f>
        <v/>
      </c>
      <c r="D3349" s="87" t="inlineStr">
        <is>
          <t>네이버 쇼핑검색</t>
        </is>
      </c>
      <c r="E3349" s="87" t="n"/>
      <c r="F3349" s="127" t="n"/>
      <c r="G3349" s="90" t="n"/>
      <c r="K3349" s="128" t="n">
        <v>3580</v>
      </c>
    </row>
    <row r="3350" customFormat="1" s="93">
      <c r="A3350" s="98" t="inlineStr">
        <is>
          <t>아누아_비즈보드_리타게팅</t>
        </is>
      </c>
      <c r="B3350" s="127" t="n">
        <v>44217</v>
      </c>
      <c r="C3350" s="87">
        <f>TEXT(B3350,"aaa")</f>
        <v/>
      </c>
      <c r="D3350" s="87" t="inlineStr">
        <is>
          <t>카카오광고</t>
        </is>
      </c>
      <c r="E3350" s="87">
        <f>VLOOKUP(A3350,매칭테이블!B:D,3,0)</f>
        <v/>
      </c>
      <c r="F3350" s="127" t="n"/>
      <c r="G3350" s="90" t="n"/>
      <c r="K3350" s="128" t="n">
        <v>1230</v>
      </c>
    </row>
    <row r="3351" customFormat="1" s="93">
      <c r="A3351" s="98" t="inlineStr">
        <is>
          <t>아누아_앰플_플친대상메시지_재발송_210120</t>
        </is>
      </c>
      <c r="B3351" s="127" t="n">
        <v>44217</v>
      </c>
      <c r="C3351" s="87">
        <f>TEXT(B3351,"aaa")</f>
        <v/>
      </c>
      <c r="D3351" s="87" t="inlineStr">
        <is>
          <t>카카오광고</t>
        </is>
      </c>
      <c r="E3351" s="87">
        <f>VLOOKUP(A3351,매칭테이블!B:D,3,0)</f>
        <v/>
      </c>
      <c r="F3351" s="127" t="n"/>
      <c r="G3351" s="90" t="n"/>
      <c r="K3351" s="128" t="n">
        <v>0</v>
      </c>
    </row>
    <row r="3352" customFormat="1" s="93">
      <c r="A3352" s="98" t="inlineStr">
        <is>
          <t>디스커버리_미닝님</t>
        </is>
      </c>
      <c r="B3352" s="127" t="n">
        <v>44217</v>
      </c>
      <c r="C3352" s="87">
        <f>TEXT(B3352,"aaa")</f>
        <v/>
      </c>
      <c r="D3352" s="87" t="inlineStr">
        <is>
          <t>유튜브 디스커버리</t>
        </is>
      </c>
      <c r="E3352" s="87">
        <f>VLOOKUP(A3352,매칭테이블!B:D,3,0)</f>
        <v/>
      </c>
      <c r="F3352" s="127" t="n"/>
      <c r="G3352" s="90" t="n"/>
      <c r="K3352" s="128" t="n">
        <v>23616</v>
      </c>
    </row>
    <row r="3353" customFormat="1" s="93">
      <c r="A3353" s="98" t="inlineStr">
        <is>
          <t>디스커버리_DP_관심사1_소재테스트 #3</t>
        </is>
      </c>
      <c r="B3353" s="127" t="n">
        <v>44217</v>
      </c>
      <c r="C3353" s="87">
        <f>TEXT(B3353,"aaa")</f>
        <v/>
      </c>
      <c r="D3353" s="87" t="inlineStr">
        <is>
          <t>유튜브 디스커버리</t>
        </is>
      </c>
      <c r="E3353" s="87">
        <f>VLOOKUP(A3353,매칭테이블!B:D,3,0)</f>
        <v/>
      </c>
      <c r="F3353" s="127" t="n"/>
      <c r="G3353" s="90" t="n"/>
      <c r="K3353" s="128" t="n">
        <v>1010</v>
      </c>
    </row>
    <row r="3354" customFormat="1" s="93">
      <c r="A3354" s="98" t="inlineStr">
        <is>
          <t>동영상_디스커버리_0121</t>
        </is>
      </c>
      <c r="B3354" s="127" t="n">
        <v>44217</v>
      </c>
      <c r="C3354" s="87">
        <f>TEXT(B3354,"aaa")</f>
        <v/>
      </c>
      <c r="D3354" s="87" t="inlineStr">
        <is>
          <t>유튜브 디스커버리</t>
        </is>
      </c>
      <c r="E3354" s="87">
        <f>VLOOKUP(A3354,매칭테이블!B:D,3,0)</f>
        <v/>
      </c>
      <c r="F3354" s="127" t="n"/>
      <c r="G3354" s="90" t="n"/>
      <c r="K3354" s="128" t="n">
        <v>168</v>
      </c>
    </row>
    <row r="3355" customFormat="1" s="93">
      <c r="A3355" s="98" t="inlineStr">
        <is>
          <t>디스커버리_DP_관심사1테스트</t>
        </is>
      </c>
      <c r="B3355" s="127" t="n">
        <v>44217</v>
      </c>
      <c r="C3355" s="87">
        <f>TEXT(B3355,"aaa")</f>
        <v/>
      </c>
      <c r="D3355" s="87" t="inlineStr">
        <is>
          <t>유튜브 디스커버리</t>
        </is>
      </c>
      <c r="E3355" s="87">
        <f>VLOOKUP(A3355,매칭테이블!B:D,3,0)</f>
        <v/>
      </c>
      <c r="F3355" s="127" t="n"/>
      <c r="G3355" s="90" t="n"/>
      <c r="K3355" s="128" t="n">
        <v>1602</v>
      </c>
    </row>
    <row r="3356" customFormat="1" s="93">
      <c r="A3356" s="98" t="inlineStr">
        <is>
          <t>디스커버리_미닝님_4554알수없음</t>
        </is>
      </c>
      <c r="B3356" s="127" t="n">
        <v>44217</v>
      </c>
      <c r="C3356" s="87">
        <f>TEXT(B3356,"aaa")</f>
        <v/>
      </c>
      <c r="D3356" s="87" t="inlineStr">
        <is>
          <t>유튜브 디스커버리</t>
        </is>
      </c>
      <c r="E3356" s="87">
        <f>VLOOKUP(A3356,매칭테이블!B:D,3,0)</f>
        <v/>
      </c>
      <c r="F3356" s="127" t="n"/>
      <c r="G3356" s="90" t="n"/>
      <c r="K3356" s="128" t="n">
        <v>29384</v>
      </c>
    </row>
    <row r="3357" customFormat="1" s="93">
      <c r="A3357" s="98" t="inlineStr">
        <is>
          <t>디스커버리_DP_관심사1_소재테스트 #2</t>
        </is>
      </c>
      <c r="B3357" s="127" t="n">
        <v>44217</v>
      </c>
      <c r="C3357" s="87">
        <f>TEXT(B3357,"aaa")</f>
        <v/>
      </c>
      <c r="D3357" s="87" t="inlineStr">
        <is>
          <t>유튜브 디스커버리</t>
        </is>
      </c>
      <c r="E3357" s="87">
        <f>VLOOKUP(A3357,매칭테이블!B:D,3,0)</f>
        <v/>
      </c>
      <c r="F3357" s="127" t="n"/>
      <c r="G3357" s="90" t="n"/>
      <c r="K3357" s="128" t="n">
        <v>2925</v>
      </c>
    </row>
    <row r="3358" customFormat="1" s="93">
      <c r="A3358" s="98" t="inlineStr">
        <is>
          <t>동영상_반응형</t>
        </is>
      </c>
      <c r="B3358" s="127" t="n">
        <v>44217</v>
      </c>
      <c r="C3358" s="87">
        <f>TEXT(B3358,"aaa")</f>
        <v/>
      </c>
      <c r="D3358" s="87" t="inlineStr">
        <is>
          <t>유튜브 디스커버리</t>
        </is>
      </c>
      <c r="E3358" s="87">
        <f>VLOOKUP(A3358,매칭테이블!B:D,3,0)</f>
        <v/>
      </c>
      <c r="F3358" s="127" t="n"/>
      <c r="G3358" s="90" t="n"/>
      <c r="K3358" s="128" t="n">
        <v>25947</v>
      </c>
    </row>
    <row r="3359" customFormat="1" s="93">
      <c r="A3359" s="98" t="inlineStr">
        <is>
          <t>전환_토너패드</t>
        </is>
      </c>
      <c r="B3359" s="127" t="n">
        <v>44218</v>
      </c>
      <c r="C3359" s="87">
        <f>TEXT(B3359,"aaa")</f>
        <v/>
      </c>
      <c r="D3359" s="87" t="inlineStr">
        <is>
          <t>페이스북/인스타그램</t>
        </is>
      </c>
      <c r="E3359" s="87">
        <f>VLOOKUP(A3359,매칭테이블!B:D,3,0)</f>
        <v/>
      </c>
      <c r="F3359" s="127" t="n"/>
      <c r="G3359" s="90" t="n"/>
      <c r="K3359" s="128" t="n">
        <v>305554</v>
      </c>
    </row>
    <row r="3360" customFormat="1" s="93">
      <c r="A3360" s="98" t="inlineStr">
        <is>
          <t>도달_랄라블라</t>
        </is>
      </c>
      <c r="B3360" s="127" t="n">
        <v>44218</v>
      </c>
      <c r="C3360" s="87">
        <f>TEXT(B3360,"aaa")</f>
        <v/>
      </c>
      <c r="D3360" s="87" t="inlineStr">
        <is>
          <t>페이스북/인스타그램</t>
        </is>
      </c>
      <c r="E3360" s="87">
        <f>VLOOKUP(A3360,매칭테이블!B:D,3,0)</f>
        <v/>
      </c>
      <c r="F3360" s="127" t="n"/>
      <c r="G3360" s="90" t="n"/>
      <c r="K3360" s="128" t="n">
        <v>25027</v>
      </c>
    </row>
    <row r="3361" customFormat="1" s="93">
      <c r="A3361" s="98" t="inlineStr">
        <is>
          <t>전환</t>
        </is>
      </c>
      <c r="B3361" s="127" t="n">
        <v>44218</v>
      </c>
      <c r="C3361" s="87">
        <f>TEXT(B3361,"aaa")</f>
        <v/>
      </c>
      <c r="D3361" s="87" t="inlineStr">
        <is>
          <t>페이스북/인스타그램</t>
        </is>
      </c>
      <c r="E3361" s="87">
        <f>VLOOKUP(A3361,매칭테이블!B:D,3,0)</f>
        <v/>
      </c>
      <c r="F3361" s="127" t="n"/>
      <c r="G3361" s="90" t="n"/>
      <c r="K3361" s="128" t="n">
        <v>462706</v>
      </c>
    </row>
    <row r="3362" customFormat="1" s="93">
      <c r="A3362" s="98" t="inlineStr">
        <is>
          <t>전환_토너패드</t>
        </is>
      </c>
      <c r="B3362" s="127" t="n">
        <v>44219</v>
      </c>
      <c r="C3362" s="87">
        <f>TEXT(B3362,"aaa")</f>
        <v/>
      </c>
      <c r="D3362" s="87" t="inlineStr">
        <is>
          <t>페이스북/인스타그램</t>
        </is>
      </c>
      <c r="E3362" s="87">
        <f>VLOOKUP(A3362,매칭테이블!B:D,3,0)</f>
        <v/>
      </c>
      <c r="F3362" s="127" t="n"/>
      <c r="G3362" s="90" t="n"/>
      <c r="K3362" s="128" t="n">
        <v>294867</v>
      </c>
    </row>
    <row r="3363" customFormat="1" s="93">
      <c r="A3363" s="98" t="inlineStr">
        <is>
          <t>도달_랄라블라</t>
        </is>
      </c>
      <c r="B3363" s="127" t="n">
        <v>44219</v>
      </c>
      <c r="C3363" s="87">
        <f>TEXT(B3363,"aaa")</f>
        <v/>
      </c>
      <c r="D3363" s="87" t="inlineStr">
        <is>
          <t>페이스북/인스타그램</t>
        </is>
      </c>
      <c r="E3363" s="87">
        <f>VLOOKUP(A3363,매칭테이블!B:D,3,0)</f>
        <v/>
      </c>
      <c r="F3363" s="127" t="n"/>
      <c r="G3363" s="90" t="n"/>
      <c r="K3363" s="128" t="n">
        <v>14504</v>
      </c>
    </row>
    <row r="3364" customFormat="1" s="93">
      <c r="A3364" s="98" t="inlineStr">
        <is>
          <t>전환</t>
        </is>
      </c>
      <c r="B3364" s="127" t="n">
        <v>44219</v>
      </c>
      <c r="C3364" s="87">
        <f>TEXT(B3364,"aaa")</f>
        <v/>
      </c>
      <c r="D3364" s="87" t="inlineStr">
        <is>
          <t>페이스북/인스타그램</t>
        </is>
      </c>
      <c r="E3364" s="87">
        <f>VLOOKUP(A3364,매칭테이블!B:D,3,0)</f>
        <v/>
      </c>
      <c r="F3364" s="127" t="n"/>
      <c r="G3364" s="90" t="n"/>
      <c r="K3364" s="128" t="n">
        <v>313194</v>
      </c>
    </row>
    <row r="3365" customFormat="1" s="93">
      <c r="A3365" s="98" t="inlineStr">
        <is>
          <t>전환_토너패드</t>
        </is>
      </c>
      <c r="B3365" s="127" t="n">
        <v>44220</v>
      </c>
      <c r="C3365" s="87">
        <f>TEXT(B3365,"aaa")</f>
        <v/>
      </c>
      <c r="D3365" s="87" t="inlineStr">
        <is>
          <t>페이스북/인스타그램</t>
        </is>
      </c>
      <c r="E3365" s="87">
        <f>VLOOKUP(A3365,매칭테이블!B:D,3,0)</f>
        <v/>
      </c>
      <c r="F3365" s="127" t="n"/>
      <c r="G3365" s="90" t="n"/>
      <c r="K3365" s="128" t="n">
        <v>373773</v>
      </c>
    </row>
    <row r="3366" customFormat="1" s="93">
      <c r="A3366" s="98" t="inlineStr">
        <is>
          <t>도달_랄라블라</t>
        </is>
      </c>
      <c r="B3366" s="127" t="n">
        <v>44220</v>
      </c>
      <c r="C3366" s="87">
        <f>TEXT(B3366,"aaa")</f>
        <v/>
      </c>
      <c r="D3366" s="87" t="inlineStr">
        <is>
          <t>페이스북/인스타그램</t>
        </is>
      </c>
      <c r="E3366" s="87">
        <f>VLOOKUP(A3366,매칭테이블!B:D,3,0)</f>
        <v/>
      </c>
      <c r="F3366" s="127" t="n"/>
      <c r="G3366" s="90" t="n"/>
      <c r="K3366" s="128" t="n">
        <v>20374</v>
      </c>
    </row>
    <row r="3367" customFormat="1" s="93">
      <c r="A3367" s="98" t="inlineStr">
        <is>
          <t>전환</t>
        </is>
      </c>
      <c r="B3367" s="127" t="n">
        <v>44220</v>
      </c>
      <c r="C3367" s="87">
        <f>TEXT(B3367,"aaa")</f>
        <v/>
      </c>
      <c r="D3367" s="87" t="inlineStr">
        <is>
          <t>페이스북/인스타그램</t>
        </is>
      </c>
      <c r="E3367" s="87">
        <f>VLOOKUP(A3367,매칭테이블!B:D,3,0)</f>
        <v/>
      </c>
      <c r="F3367" s="127" t="n"/>
      <c r="G3367" s="90" t="n"/>
      <c r="K3367" s="128" t="n">
        <v>501611</v>
      </c>
    </row>
    <row r="3368" customFormat="1" s="93">
      <c r="A3368" s="98" t="inlineStr">
        <is>
          <t>아누아_77%패드_청소년관심사_메인</t>
        </is>
      </c>
      <c r="B3368" s="127" t="n">
        <v>44218</v>
      </c>
      <c r="C3368" s="87">
        <f>TEXT(B3368,"aaa")</f>
        <v/>
      </c>
      <c r="D3368" s="87" t="inlineStr">
        <is>
          <t>네이버 GFA</t>
        </is>
      </c>
      <c r="E3368" s="87">
        <f>VLOOKUP(A3368,매칭테이블!B:D,3,0)</f>
        <v/>
      </c>
      <c r="F3368" s="127" t="n"/>
      <c r="G3368" s="90" t="n"/>
      <c r="K3368" s="128" t="n">
        <v>74490.90909090909</v>
      </c>
    </row>
    <row r="3369" customFormat="1" s="93">
      <c r="A3369" s="98" t="inlineStr">
        <is>
          <t>T_아누아_패드_메인</t>
        </is>
      </c>
      <c r="B3369" s="127" t="n">
        <v>44218</v>
      </c>
      <c r="C3369" s="87">
        <f>TEXT(B3369,"aaa")</f>
        <v/>
      </c>
      <c r="D3369" s="87" t="inlineStr">
        <is>
          <t>네이버 GFA</t>
        </is>
      </c>
      <c r="E3369" s="87">
        <f>VLOOKUP(A3369,매칭테이블!B:D,3,0)</f>
        <v/>
      </c>
      <c r="F3369" s="127" t="n"/>
      <c r="G3369" s="90" t="n"/>
      <c r="K3369" s="128" t="n">
        <v>832594.5454545454</v>
      </c>
    </row>
    <row r="3370" customFormat="1" s="93">
      <c r="A3370" s="98" t="inlineStr">
        <is>
          <t>토너_메인_기존소재</t>
        </is>
      </c>
      <c r="B3370" s="127" t="n">
        <v>44218</v>
      </c>
      <c r="C3370" s="87">
        <f>TEXT(B3370,"aaa")</f>
        <v/>
      </c>
      <c r="D3370" s="87" t="inlineStr">
        <is>
          <t>네이버 GFA</t>
        </is>
      </c>
      <c r="E3370" s="87">
        <f>VLOOKUP(A3370,매칭테이블!B:D,3,0)</f>
        <v/>
      </c>
      <c r="F3370" s="127" t="n"/>
      <c r="G3370" s="90" t="n"/>
      <c r="K3370" s="128" t="n">
        <v>1186129.090909091</v>
      </c>
    </row>
    <row r="3371" customFormat="1" s="93">
      <c r="A3371" s="98" t="inlineStr">
        <is>
          <t>T_토너_테스트</t>
        </is>
      </c>
      <c r="B3371" s="127" t="n">
        <v>44219</v>
      </c>
      <c r="C3371" s="87">
        <f>TEXT(B3371,"aaa")</f>
        <v/>
      </c>
      <c r="D3371" s="87" t="inlineStr">
        <is>
          <t>네이버 GFA</t>
        </is>
      </c>
      <c r="E3371" s="87">
        <f>VLOOKUP(A3371,매칭테이블!B:D,3,0)</f>
        <v/>
      </c>
      <c r="F3371" s="127" t="n"/>
      <c r="G3371" s="90" t="n"/>
      <c r="K3371" s="128" t="n">
        <v>0</v>
      </c>
    </row>
    <row r="3372" customFormat="1" s="93">
      <c r="A3372" s="98" t="inlineStr">
        <is>
          <t>아누아_77%패드_청소년관심사_메인</t>
        </is>
      </c>
      <c r="B3372" s="127" t="n">
        <v>44219</v>
      </c>
      <c r="C3372" s="87">
        <f>TEXT(B3372,"aaa")</f>
        <v/>
      </c>
      <c r="D3372" s="87" t="inlineStr">
        <is>
          <t>네이버 GFA</t>
        </is>
      </c>
      <c r="E3372" s="87">
        <f>VLOOKUP(A3372,매칭테이블!B:D,3,0)</f>
        <v/>
      </c>
      <c r="F3372" s="127" t="n"/>
      <c r="G3372" s="90" t="n"/>
      <c r="K3372" s="128" t="n">
        <v>230190.9090909091</v>
      </c>
    </row>
    <row r="3373" customFormat="1" s="93">
      <c r="A3373" s="98" t="inlineStr">
        <is>
          <t>T_아누아_패드_메인</t>
        </is>
      </c>
      <c r="B3373" s="127" t="n">
        <v>44219</v>
      </c>
      <c r="C3373" s="87">
        <f>TEXT(B3373,"aaa")</f>
        <v/>
      </c>
      <c r="D3373" s="87" t="inlineStr">
        <is>
          <t>네이버 GFA</t>
        </is>
      </c>
      <c r="E3373" s="87">
        <f>VLOOKUP(A3373,매칭테이블!B:D,3,0)</f>
        <v/>
      </c>
      <c r="F3373" s="127" t="n"/>
      <c r="G3373" s="90" t="n"/>
      <c r="K3373" s="128" t="n">
        <v>1315490</v>
      </c>
    </row>
    <row r="3374" customFormat="1" s="93">
      <c r="A3374" s="98" t="inlineStr">
        <is>
          <t>토너_메인_기존소재</t>
        </is>
      </c>
      <c r="B3374" s="127" t="n">
        <v>44219</v>
      </c>
      <c r="C3374" s="87">
        <f>TEXT(B3374,"aaa")</f>
        <v/>
      </c>
      <c r="D3374" s="87" t="inlineStr">
        <is>
          <t>네이버 GFA</t>
        </is>
      </c>
      <c r="E3374" s="87">
        <f>VLOOKUP(A3374,매칭테이블!B:D,3,0)</f>
        <v/>
      </c>
      <c r="F3374" s="127" t="n"/>
      <c r="G3374" s="90" t="n"/>
      <c r="K3374" s="128" t="n">
        <v>473944.5454545454</v>
      </c>
    </row>
    <row r="3375" customFormat="1" s="93">
      <c r="A3375" s="98" t="inlineStr">
        <is>
          <t>T_토너_테스트</t>
        </is>
      </c>
      <c r="B3375" s="127" t="n">
        <v>44220</v>
      </c>
      <c r="C3375" s="87">
        <f>TEXT(B3375,"aaa")</f>
        <v/>
      </c>
      <c r="D3375" s="87" t="inlineStr">
        <is>
          <t>네이버 GFA</t>
        </is>
      </c>
      <c r="E3375" s="87">
        <f>VLOOKUP(A3375,매칭테이블!B:D,3,0)</f>
        <v/>
      </c>
      <c r="F3375" s="127" t="n"/>
      <c r="G3375" s="90" t="n"/>
      <c r="K3375" s="128" t="n">
        <v>0</v>
      </c>
    </row>
    <row r="3376" customFormat="1" s="93">
      <c r="A3376" s="98" t="inlineStr">
        <is>
          <t>아누아_77%패드_청소년관심사_메인</t>
        </is>
      </c>
      <c r="B3376" s="127" t="n">
        <v>44220</v>
      </c>
      <c r="C3376" s="87">
        <f>TEXT(B3376,"aaa")</f>
        <v/>
      </c>
      <c r="D3376" s="87" t="inlineStr">
        <is>
          <t>네이버 GFA</t>
        </is>
      </c>
      <c r="E3376" s="87">
        <f>VLOOKUP(A3376,매칭테이블!B:D,3,0)</f>
        <v/>
      </c>
      <c r="F3376" s="127" t="n"/>
      <c r="G3376" s="90" t="n"/>
      <c r="K3376" s="128" t="n">
        <v>363636.3636363636</v>
      </c>
    </row>
    <row r="3377" customFormat="1" s="93">
      <c r="A3377" s="98" t="inlineStr">
        <is>
          <t>T_아누아_패드_메인</t>
        </is>
      </c>
      <c r="B3377" s="127" t="n">
        <v>44220</v>
      </c>
      <c r="C3377" s="87">
        <f>TEXT(B3377,"aaa")</f>
        <v/>
      </c>
      <c r="D3377" s="87" t="inlineStr">
        <is>
          <t>네이버 GFA</t>
        </is>
      </c>
      <c r="E3377" s="87">
        <f>VLOOKUP(A3377,매칭테이블!B:D,3,0)</f>
        <v/>
      </c>
      <c r="F3377" s="127" t="n"/>
      <c r="G3377" s="90" t="n"/>
      <c r="K3377" s="128" t="n">
        <v>1606093.636363636</v>
      </c>
    </row>
    <row r="3378" customFormat="1" s="93">
      <c r="A3378" s="98" t="inlineStr">
        <is>
          <t>토너_메인_기존소재</t>
        </is>
      </c>
      <c r="B3378" s="127" t="n">
        <v>44220</v>
      </c>
      <c r="C3378" s="87">
        <f>TEXT(B3378,"aaa")</f>
        <v/>
      </c>
      <c r="D3378" s="87" t="inlineStr">
        <is>
          <t>네이버 GFA</t>
        </is>
      </c>
      <c r="E3378" s="87">
        <f>VLOOKUP(A3378,매칭테이블!B:D,3,0)</f>
        <v/>
      </c>
      <c r="F3378" s="127" t="n"/>
      <c r="G3378" s="90" t="n"/>
      <c r="K3378" s="128" t="n">
        <v>308248.1818181818</v>
      </c>
    </row>
    <row r="3379" customFormat="1" s="93">
      <c r="A3379" s="98" t="inlineStr">
        <is>
          <t>아누아_쇼핑M</t>
        </is>
      </c>
      <c r="B3379" s="127" t="n">
        <v>44218</v>
      </c>
      <c r="C3379" s="87">
        <f>TEXT(B3379,"aaa")</f>
        <v/>
      </c>
      <c r="D3379" s="87" t="inlineStr">
        <is>
          <t>네이버 쇼핑검색</t>
        </is>
      </c>
      <c r="E3379" s="87" t="n"/>
      <c r="F3379" s="127" t="n"/>
      <c r="G3379" s="90" t="n"/>
      <c r="K3379" s="128" t="n">
        <v>34870</v>
      </c>
    </row>
    <row r="3380" customFormat="1" s="93">
      <c r="A3380" s="98" t="inlineStr">
        <is>
          <t>아누아_쇼핑PC</t>
        </is>
      </c>
      <c r="B3380" s="127" t="n">
        <v>44218</v>
      </c>
      <c r="C3380" s="87">
        <f>TEXT(B3380,"aaa")</f>
        <v/>
      </c>
      <c r="D3380" s="87" t="inlineStr">
        <is>
          <t>네이버 쇼핑검색</t>
        </is>
      </c>
      <c r="E3380" s="87" t="n"/>
      <c r="F3380" s="127" t="n"/>
      <c r="G3380" s="90" t="n"/>
      <c r="K3380" s="128" t="n">
        <v>4590</v>
      </c>
    </row>
    <row r="3381" customFormat="1" s="93">
      <c r="A3381" s="98" t="inlineStr">
        <is>
          <t>아누아_쇼핑M</t>
        </is>
      </c>
      <c r="B3381" s="127" t="n">
        <v>44219</v>
      </c>
      <c r="C3381" s="87">
        <f>TEXT(B3381,"aaa")</f>
        <v/>
      </c>
      <c r="D3381" s="87" t="inlineStr">
        <is>
          <t>네이버 쇼핑검색</t>
        </is>
      </c>
      <c r="E3381" s="87" t="n"/>
      <c r="F3381" s="127" t="n"/>
      <c r="G3381" s="90" t="n"/>
      <c r="K3381" s="128" t="n">
        <v>30750</v>
      </c>
    </row>
    <row r="3382" customFormat="1" s="93">
      <c r="A3382" s="98" t="inlineStr">
        <is>
          <t>아누아_쇼핑PC</t>
        </is>
      </c>
      <c r="B3382" s="127" t="n">
        <v>44219</v>
      </c>
      <c r="C3382" s="87">
        <f>TEXT(B3382,"aaa")</f>
        <v/>
      </c>
      <c r="D3382" s="87" t="inlineStr">
        <is>
          <t>네이버 쇼핑검색</t>
        </is>
      </c>
      <c r="E3382" s="87" t="n"/>
      <c r="F3382" s="127" t="n"/>
      <c r="G3382" s="90" t="n"/>
      <c r="K3382" s="128" t="n">
        <v>399.9999999999999</v>
      </c>
    </row>
    <row r="3383" customFormat="1" s="93">
      <c r="A3383" s="98" t="inlineStr">
        <is>
          <t>아누아_쇼핑M</t>
        </is>
      </c>
      <c r="B3383" s="127" t="n">
        <v>44220</v>
      </c>
      <c r="C3383" s="87">
        <f>TEXT(B3383,"aaa")</f>
        <v/>
      </c>
      <c r="D3383" s="87" t="inlineStr">
        <is>
          <t>네이버 쇼핑검색</t>
        </is>
      </c>
      <c r="E3383" s="87" t="n"/>
      <c r="F3383" s="127" t="n"/>
      <c r="G3383" s="90" t="n"/>
      <c r="K3383" s="128" t="n">
        <v>37280</v>
      </c>
    </row>
    <row r="3384" customFormat="1" s="93">
      <c r="A3384" s="98" t="inlineStr">
        <is>
          <t>아누아_쇼핑PC</t>
        </is>
      </c>
      <c r="B3384" s="127" t="n">
        <v>44220</v>
      </c>
      <c r="C3384" s="87">
        <f>TEXT(B3384,"aaa")</f>
        <v/>
      </c>
      <c r="D3384" s="87" t="inlineStr">
        <is>
          <t>네이버 쇼핑검색</t>
        </is>
      </c>
      <c r="E3384" s="87" t="n"/>
      <c r="F3384" s="127" t="n"/>
      <c r="G3384" s="90" t="n"/>
      <c r="K3384" s="128" t="n">
        <v>1250</v>
      </c>
    </row>
    <row r="3385" customFormat="1" s="93">
      <c r="A3385" s="98" t="inlineStr">
        <is>
          <t>아누아_비즈보드_리타게팅</t>
        </is>
      </c>
      <c r="B3385" s="127" t="n">
        <v>44218</v>
      </c>
      <c r="C3385" s="87">
        <f>TEXT(B3385,"aaa")</f>
        <v/>
      </c>
      <c r="D3385" s="87" t="inlineStr">
        <is>
          <t>카카오광고</t>
        </is>
      </c>
      <c r="E3385" s="87">
        <f>VLOOKUP(A3385,매칭테이블!B:D,3,0)</f>
        <v/>
      </c>
      <c r="F3385" s="127" t="n"/>
      <c r="G3385" s="90" t="n"/>
      <c r="K3385" s="128" t="n">
        <v>1680</v>
      </c>
    </row>
    <row r="3386" customFormat="1" s="93">
      <c r="A3386" s="98" t="inlineStr">
        <is>
          <t>아누아_앰플_시크릿이벤트_리마인드_210122</t>
        </is>
      </c>
      <c r="B3386" s="127" t="n">
        <v>44218</v>
      </c>
      <c r="C3386" s="87">
        <f>TEXT(B3386,"aaa")</f>
        <v/>
      </c>
      <c r="D3386" s="87" t="inlineStr">
        <is>
          <t>카카오광고</t>
        </is>
      </c>
      <c r="E3386" s="87">
        <f>VLOOKUP(A3386,매칭테이블!B:D,3,0)</f>
        <v/>
      </c>
      <c r="F3386" s="127" t="n"/>
      <c r="G3386" s="90" t="n"/>
      <c r="K3386" s="128" t="n">
        <v>0</v>
      </c>
    </row>
    <row r="3387" customFormat="1" s="93">
      <c r="A3387" s="98" t="inlineStr">
        <is>
          <t>아누아_앰플_플친대상메시지_재발송_210120</t>
        </is>
      </c>
      <c r="B3387" s="127" t="n">
        <v>44218</v>
      </c>
      <c r="C3387" s="87">
        <f>TEXT(B3387,"aaa")</f>
        <v/>
      </c>
      <c r="D3387" s="87" t="inlineStr">
        <is>
          <t>카카오광고</t>
        </is>
      </c>
      <c r="E3387" s="87">
        <f>VLOOKUP(A3387,매칭테이블!B:D,3,0)</f>
        <v/>
      </c>
      <c r="F3387" s="127" t="n"/>
      <c r="G3387" s="90" t="n"/>
      <c r="K3387" s="128" t="n">
        <v>0</v>
      </c>
    </row>
    <row r="3388" customFormat="1" s="93">
      <c r="A3388" s="98" t="inlineStr">
        <is>
          <t>아누아_비즈보드_리타게팅</t>
        </is>
      </c>
      <c r="B3388" s="127" t="n">
        <v>44219</v>
      </c>
      <c r="C3388" s="87">
        <f>TEXT(B3388,"aaa")</f>
        <v/>
      </c>
      <c r="D3388" s="87" t="inlineStr">
        <is>
          <t>카카오광고</t>
        </is>
      </c>
      <c r="E3388" s="87">
        <f>VLOOKUP(A3388,매칭테이블!B:D,3,0)</f>
        <v/>
      </c>
      <c r="F3388" s="127" t="n"/>
      <c r="G3388" s="90" t="n"/>
      <c r="K3388" s="128" t="n">
        <v>399.9999999999999</v>
      </c>
    </row>
    <row r="3389" customFormat="1" s="93">
      <c r="A3389" s="98" t="inlineStr">
        <is>
          <t>아누아_앰플_시크릿이벤트_리마인드_210122</t>
        </is>
      </c>
      <c r="B3389" s="127" t="n">
        <v>44219</v>
      </c>
      <c r="C3389" s="87">
        <f>TEXT(B3389,"aaa")</f>
        <v/>
      </c>
      <c r="D3389" s="87" t="inlineStr">
        <is>
          <t>카카오광고</t>
        </is>
      </c>
      <c r="E3389" s="87">
        <f>VLOOKUP(A3389,매칭테이블!B:D,3,0)</f>
        <v/>
      </c>
      <c r="F3389" s="127" t="n"/>
      <c r="G3389" s="90" t="n"/>
      <c r="K3389" s="128" t="n">
        <v>0</v>
      </c>
    </row>
    <row r="3390" customFormat="1" s="93">
      <c r="A3390" s="98" t="inlineStr">
        <is>
          <t>아누아_앰플_플친대상메시지_재발송_210120</t>
        </is>
      </c>
      <c r="B3390" s="127" t="n">
        <v>44219</v>
      </c>
      <c r="C3390" s="87">
        <f>TEXT(B3390,"aaa")</f>
        <v/>
      </c>
      <c r="D3390" s="87" t="inlineStr">
        <is>
          <t>카카오광고</t>
        </is>
      </c>
      <c r="E3390" s="87">
        <f>VLOOKUP(A3390,매칭테이블!B:D,3,0)</f>
        <v/>
      </c>
      <c r="F3390" s="127" t="n"/>
      <c r="G3390" s="90" t="n"/>
      <c r="K3390" s="128" t="n">
        <v>0</v>
      </c>
    </row>
    <row r="3391" customFormat="1" s="93">
      <c r="A3391" s="98" t="inlineStr">
        <is>
          <t>아누아_비즈보드_리타게팅</t>
        </is>
      </c>
      <c r="B3391" s="127" t="n">
        <v>44220</v>
      </c>
      <c r="C3391" s="87">
        <f>TEXT(B3391,"aaa")</f>
        <v/>
      </c>
      <c r="D3391" s="87" t="inlineStr">
        <is>
          <t>카카오광고</t>
        </is>
      </c>
      <c r="E3391" s="87">
        <f>VLOOKUP(A3391,매칭테이블!B:D,3,0)</f>
        <v/>
      </c>
      <c r="F3391" s="127" t="n"/>
      <c r="G3391" s="90" t="n"/>
      <c r="K3391" s="128" t="n">
        <v>449.9999999999999</v>
      </c>
    </row>
    <row r="3392" customFormat="1" s="93">
      <c r="A3392" s="98" t="inlineStr">
        <is>
          <t>아누아_앰플_시크릿이벤트_리마인드_210122</t>
        </is>
      </c>
      <c r="B3392" s="127" t="n">
        <v>44220</v>
      </c>
      <c r="C3392" s="87">
        <f>TEXT(B3392,"aaa")</f>
        <v/>
      </c>
      <c r="D3392" s="87" t="inlineStr">
        <is>
          <t>카카오광고</t>
        </is>
      </c>
      <c r="E3392" s="87">
        <f>VLOOKUP(A3392,매칭테이블!B:D,3,0)</f>
        <v/>
      </c>
      <c r="F3392" s="127" t="n"/>
      <c r="G3392" s="90" t="n"/>
      <c r="K3392" s="128" t="n">
        <v>662205</v>
      </c>
    </row>
    <row r="3393" customFormat="1" s="93">
      <c r="A3393" s="98" t="inlineStr">
        <is>
          <t>아누아_앰플_플친대상메시지_재발송_210120</t>
        </is>
      </c>
      <c r="B3393" s="127" t="n">
        <v>44220</v>
      </c>
      <c r="C3393" s="87">
        <f>TEXT(B3393,"aaa")</f>
        <v/>
      </c>
      <c r="D3393" s="87" t="inlineStr">
        <is>
          <t>카카오광고</t>
        </is>
      </c>
      <c r="E3393" s="87">
        <f>VLOOKUP(A3393,매칭테이블!B:D,3,0)</f>
        <v/>
      </c>
      <c r="F3393" s="127" t="n"/>
      <c r="G3393" s="90" t="n"/>
      <c r="K3393" s="128" t="n">
        <v>0</v>
      </c>
    </row>
    <row r="3394" customFormat="1" s="93">
      <c r="A3394" s="99" t="inlineStr">
        <is>
          <t>디스커버리_DP_관심사1_소재테스트 #2</t>
        </is>
      </c>
      <c r="B3394" s="127" t="n">
        <v>44218</v>
      </c>
      <c r="C3394" s="87">
        <f>TEXT(B3394,"aaa")</f>
        <v/>
      </c>
      <c r="D3394" s="87" t="inlineStr">
        <is>
          <t>유튜브 디스커버리</t>
        </is>
      </c>
      <c r="E3394" s="87">
        <f>VLOOKUP(A3394,매칭테이블!B:D,3,0)</f>
        <v/>
      </c>
      <c r="F3394" s="127" t="n"/>
      <c r="G3394" s="90" t="n"/>
      <c r="K3394" s="128" t="n">
        <v>164292</v>
      </c>
    </row>
    <row r="3395" customFormat="1" s="93">
      <c r="A3395" s="99" t="inlineStr">
        <is>
          <t>디스커버리_미닝님_4554알수없음</t>
        </is>
      </c>
      <c r="B3395" s="127" t="n">
        <v>44218</v>
      </c>
      <c r="C3395" s="87">
        <f>TEXT(B3395,"aaa")</f>
        <v/>
      </c>
      <c r="D3395" s="87" t="inlineStr">
        <is>
          <t>유튜브 디스커버리</t>
        </is>
      </c>
      <c r="E3395" s="87">
        <f>VLOOKUP(A3395,매칭테이블!B:D,3,0)</f>
        <v/>
      </c>
      <c r="F3395" s="127" t="n"/>
      <c r="G3395" s="90" t="n"/>
      <c r="K3395" s="128" t="n">
        <v>7924</v>
      </c>
    </row>
    <row r="3396" customFormat="1" s="93">
      <c r="A3396" s="99" t="inlineStr">
        <is>
          <t>디스커버리_DP_패드관심사1_소재1(아들)</t>
        </is>
      </c>
      <c r="B3396" s="127" t="n">
        <v>44218</v>
      </c>
      <c r="C3396" s="87">
        <f>TEXT(B3396,"aaa")</f>
        <v/>
      </c>
      <c r="D3396" s="87" t="inlineStr">
        <is>
          <t>유튜브 디스커버리</t>
        </is>
      </c>
      <c r="E3396" s="87">
        <f>VLOOKUP(A3396,매칭테이블!B:D,3,0)</f>
        <v/>
      </c>
      <c r="F3396" s="127" t="n"/>
      <c r="G3396" s="90" t="n"/>
      <c r="K3396" s="128" t="n">
        <v>200</v>
      </c>
    </row>
    <row r="3397" customFormat="1" s="93">
      <c r="A3397" s="99" t="inlineStr">
        <is>
          <t>디스커버리_DP_패드관심사1_소재1(딸)</t>
        </is>
      </c>
      <c r="B3397" s="127" t="n">
        <v>44218</v>
      </c>
      <c r="C3397" s="87">
        <f>TEXT(B3397,"aaa")</f>
        <v/>
      </c>
      <c r="D3397" s="87" t="inlineStr">
        <is>
          <t>유튜브 디스커버리</t>
        </is>
      </c>
      <c r="E3397" s="87">
        <f>VLOOKUP(A3397,매칭테이블!B:D,3,0)</f>
        <v/>
      </c>
      <c r="F3397" s="127" t="n"/>
      <c r="G3397" s="90" t="n"/>
      <c r="K3397" s="128" t="n">
        <v>10942</v>
      </c>
    </row>
    <row r="3398" customFormat="1" s="93">
      <c r="A3398" s="99" t="inlineStr">
        <is>
          <t>디스커버리_DP_관심사1테스트 #2</t>
        </is>
      </c>
      <c r="B3398" s="127" t="n">
        <v>44218</v>
      </c>
      <c r="C3398" s="87">
        <f>TEXT(B3398,"aaa")</f>
        <v/>
      </c>
      <c r="D3398" s="87" t="inlineStr">
        <is>
          <t>유튜브 디스커버리</t>
        </is>
      </c>
      <c r="E3398" s="87">
        <f>VLOOKUP(A3398,매칭테이블!B:D,3,0)</f>
        <v/>
      </c>
      <c r="F3398" s="127" t="n"/>
      <c r="G3398" s="90" t="n"/>
      <c r="K3398" s="128" t="n">
        <v>35138</v>
      </c>
    </row>
    <row r="3399" customFormat="1" s="93">
      <c r="A3399" s="99" t="inlineStr">
        <is>
          <t>디스커버리_미닝님</t>
        </is>
      </c>
      <c r="B3399" s="127" t="n">
        <v>44218</v>
      </c>
      <c r="C3399" s="87">
        <f>TEXT(B3399,"aaa")</f>
        <v/>
      </c>
      <c r="D3399" s="87" t="inlineStr">
        <is>
          <t>유튜브 디스커버리</t>
        </is>
      </c>
      <c r="E3399" s="87">
        <f>VLOOKUP(A3399,매칭테이블!B:D,3,0)</f>
        <v/>
      </c>
      <c r="F3399" s="127" t="n"/>
      <c r="G3399" s="90" t="n"/>
      <c r="K3399" s="128" t="n">
        <v>12350</v>
      </c>
    </row>
    <row r="3400" customFormat="1" s="93">
      <c r="A3400" s="99" t="inlineStr">
        <is>
          <t>디스커버리_DP_관심사1_소재테스트 #3</t>
        </is>
      </c>
      <c r="B3400" s="127" t="n">
        <v>44218</v>
      </c>
      <c r="C3400" s="87">
        <f>TEXT(B3400,"aaa")</f>
        <v/>
      </c>
      <c r="D3400" s="87" t="inlineStr">
        <is>
          <t>유튜브 디스커버리</t>
        </is>
      </c>
      <c r="E3400" s="87">
        <f>VLOOKUP(A3400,매칭테이블!B:D,3,0)</f>
        <v/>
      </c>
      <c r="F3400" s="127" t="n"/>
      <c r="G3400" s="90" t="n"/>
      <c r="K3400" s="128" t="n">
        <v>668</v>
      </c>
    </row>
    <row r="3401" customFormat="1" s="93">
      <c r="A3401" s="99" t="inlineStr">
        <is>
          <t>디스커버리_DP_관심사1_소재테스트 #2</t>
        </is>
      </c>
      <c r="B3401" s="127" t="n">
        <v>44219</v>
      </c>
      <c r="C3401" s="87">
        <f>TEXT(B3401,"aaa")</f>
        <v/>
      </c>
      <c r="D3401" s="87" t="inlineStr">
        <is>
          <t>유튜브 디스커버리</t>
        </is>
      </c>
      <c r="E3401" s="87">
        <f>VLOOKUP(A3401,매칭테이블!B:D,3,0)</f>
        <v/>
      </c>
      <c r="F3401" s="127" t="n"/>
      <c r="G3401" s="90" t="n"/>
      <c r="K3401" s="128" t="n">
        <v>25405</v>
      </c>
    </row>
    <row r="3402" customFormat="1" s="93">
      <c r="A3402" s="99" t="inlineStr">
        <is>
          <t>디스커버리_DP_패드관심사1_소재1(딸)</t>
        </is>
      </c>
      <c r="B3402" s="127" t="n">
        <v>44219</v>
      </c>
      <c r="C3402" s="87">
        <f>TEXT(B3402,"aaa")</f>
        <v/>
      </c>
      <c r="D3402" s="87" t="inlineStr">
        <is>
          <t>유튜브 디스커버리</t>
        </is>
      </c>
      <c r="E3402" s="87">
        <f>VLOOKUP(A3402,매칭테이블!B:D,3,0)</f>
        <v/>
      </c>
      <c r="F3402" s="127" t="n"/>
      <c r="G3402" s="90" t="n"/>
      <c r="K3402" s="128" t="n">
        <v>23961</v>
      </c>
    </row>
    <row r="3403" customFormat="1" s="93">
      <c r="A3403" s="99" t="inlineStr">
        <is>
          <t>디스커버리_DP_관심사1테스트 #2</t>
        </is>
      </c>
      <c r="B3403" s="127" t="n">
        <v>44219</v>
      </c>
      <c r="C3403" s="87">
        <f>TEXT(B3403,"aaa")</f>
        <v/>
      </c>
      <c r="D3403" s="87" t="inlineStr">
        <is>
          <t>유튜브 디스커버리</t>
        </is>
      </c>
      <c r="E3403" s="87">
        <f>VLOOKUP(A3403,매칭테이블!B:D,3,0)</f>
        <v/>
      </c>
      <c r="F3403" s="127" t="n"/>
      <c r="G3403" s="90" t="n"/>
      <c r="K3403" s="128" t="n">
        <v>65204</v>
      </c>
    </row>
    <row r="3404" customFormat="1" s="93">
      <c r="A3404" s="99" t="inlineStr">
        <is>
          <t>디스커버리_미닝님</t>
        </is>
      </c>
      <c r="B3404" s="127" t="n">
        <v>44219</v>
      </c>
      <c r="C3404" s="87">
        <f>TEXT(B3404,"aaa")</f>
        <v/>
      </c>
      <c r="D3404" s="87" t="inlineStr">
        <is>
          <t>유튜브 디스커버리</t>
        </is>
      </c>
      <c r="E3404" s="87">
        <f>VLOOKUP(A3404,매칭테이블!B:D,3,0)</f>
        <v/>
      </c>
      <c r="F3404" s="127" t="n"/>
      <c r="G3404" s="90" t="n"/>
      <c r="K3404" s="128" t="n">
        <v>4916</v>
      </c>
    </row>
    <row r="3405" customFormat="1" s="93">
      <c r="A3405" s="99" t="inlineStr">
        <is>
          <t>디스커버리_미닝님_4554알수없음</t>
        </is>
      </c>
      <c r="B3405" s="127" t="n">
        <v>44219</v>
      </c>
      <c r="C3405" s="87">
        <f>TEXT(B3405,"aaa")</f>
        <v/>
      </c>
      <c r="D3405" s="87" t="inlineStr">
        <is>
          <t>유튜브 디스커버리</t>
        </is>
      </c>
      <c r="E3405" s="87">
        <f>VLOOKUP(A3405,매칭테이블!B:D,3,0)</f>
        <v/>
      </c>
      <c r="F3405" s="127" t="n"/>
      <c r="G3405" s="90" t="n"/>
      <c r="K3405" s="128" t="n">
        <v>1242</v>
      </c>
    </row>
    <row r="3406" customFormat="1" s="93">
      <c r="A3406" s="99" t="inlineStr">
        <is>
          <t>디스커버리_DP_패드관심사1_소재1(아들)</t>
        </is>
      </c>
      <c r="B3406" s="127" t="n">
        <v>44219</v>
      </c>
      <c r="C3406" s="87">
        <f>TEXT(B3406,"aaa")</f>
        <v/>
      </c>
      <c r="D3406" s="87" t="inlineStr">
        <is>
          <t>유튜브 디스커버리</t>
        </is>
      </c>
      <c r="E3406" s="87">
        <f>VLOOKUP(A3406,매칭테이블!B:D,3,0)</f>
        <v/>
      </c>
      <c r="F3406" s="127" t="n"/>
      <c r="G3406" s="90" t="n"/>
      <c r="K3406" s="128" t="n">
        <v>175</v>
      </c>
    </row>
    <row r="3407" customFormat="1" s="93">
      <c r="A3407" s="99" t="inlineStr">
        <is>
          <t>디스커버리_DP_관심사1_소재테스트 #3</t>
        </is>
      </c>
      <c r="B3407" s="127" t="n">
        <v>44219</v>
      </c>
      <c r="C3407" s="87">
        <f>TEXT(B3407,"aaa")</f>
        <v/>
      </c>
      <c r="D3407" s="87" t="inlineStr">
        <is>
          <t>유튜브 디스커버리</t>
        </is>
      </c>
      <c r="E3407" s="87">
        <f>VLOOKUP(A3407,매칭테이블!B:D,3,0)</f>
        <v/>
      </c>
      <c r="F3407" s="127" t="n"/>
      <c r="G3407" s="90" t="n"/>
      <c r="K3407" s="128" t="n">
        <v>374</v>
      </c>
    </row>
    <row r="3408" customFormat="1" s="93">
      <c r="A3408" s="99" t="inlineStr">
        <is>
          <t>디스커버리_미닝님_4554알수없음</t>
        </is>
      </c>
      <c r="B3408" s="127" t="n">
        <v>44220</v>
      </c>
      <c r="C3408" s="87">
        <f>TEXT(B3408,"aaa")</f>
        <v/>
      </c>
      <c r="D3408" s="87" t="inlineStr">
        <is>
          <t>유튜브 디스커버리</t>
        </is>
      </c>
      <c r="E3408" s="87">
        <f>VLOOKUP(A3408,매칭테이블!B:D,3,0)</f>
        <v/>
      </c>
      <c r="F3408" s="127" t="n"/>
      <c r="G3408" s="90" t="n"/>
      <c r="K3408" s="128" t="n">
        <v>16076</v>
      </c>
    </row>
    <row r="3409" customFormat="1" s="93">
      <c r="A3409" s="99" t="inlineStr">
        <is>
          <t>디스커버리_DP_관심사1테스트 #2</t>
        </is>
      </c>
      <c r="B3409" s="127" t="n">
        <v>44220</v>
      </c>
      <c r="C3409" s="87">
        <f>TEXT(B3409,"aaa")</f>
        <v/>
      </c>
      <c r="D3409" s="87" t="inlineStr">
        <is>
          <t>유튜브 디스커버리</t>
        </is>
      </c>
      <c r="E3409" s="87">
        <f>VLOOKUP(A3409,매칭테이블!B:D,3,0)</f>
        <v/>
      </c>
      <c r="F3409" s="127" t="n"/>
      <c r="G3409" s="90" t="n"/>
      <c r="K3409" s="128" t="n">
        <v>50507</v>
      </c>
    </row>
    <row r="3410" customFormat="1" s="93">
      <c r="A3410" s="99" t="inlineStr">
        <is>
          <t>디스커버리_케이린</t>
        </is>
      </c>
      <c r="B3410" s="127" t="n">
        <v>44220</v>
      </c>
      <c r="C3410" s="87">
        <f>TEXT(B3410,"aaa")</f>
        <v/>
      </c>
      <c r="D3410" s="87" t="inlineStr">
        <is>
          <t>유튜브 디스커버리</t>
        </is>
      </c>
      <c r="E3410" s="87">
        <f>VLOOKUP(A3410,매칭테이블!B:D,3,0)</f>
        <v/>
      </c>
      <c r="F3410" s="127" t="n"/>
      <c r="G3410" s="90" t="n"/>
      <c r="K3410" s="128" t="n">
        <v>55</v>
      </c>
    </row>
    <row r="3411" customFormat="1" s="93">
      <c r="A3411" s="99" t="inlineStr">
        <is>
          <t>디스커버리_DP_관심사1_소재테스트 #2</t>
        </is>
      </c>
      <c r="B3411" s="127" t="n">
        <v>44220</v>
      </c>
      <c r="C3411" s="87">
        <f>TEXT(B3411,"aaa")</f>
        <v/>
      </c>
      <c r="D3411" s="87" t="inlineStr">
        <is>
          <t>유튜브 디스커버리</t>
        </is>
      </c>
      <c r="E3411" s="87">
        <f>VLOOKUP(A3411,매칭테이블!B:D,3,0)</f>
        <v/>
      </c>
      <c r="F3411" s="127" t="n"/>
      <c r="G3411" s="90" t="n"/>
      <c r="K3411" s="128" t="n">
        <v>65457</v>
      </c>
    </row>
    <row r="3412" customFormat="1" s="93">
      <c r="A3412" s="99" t="inlineStr">
        <is>
          <t>디스커버리_소히방2</t>
        </is>
      </c>
      <c r="B3412" s="127" t="n">
        <v>44220</v>
      </c>
      <c r="C3412" s="87">
        <f>TEXT(B3412,"aaa")</f>
        <v/>
      </c>
      <c r="D3412" s="87" t="inlineStr">
        <is>
          <t>유튜브 디스커버리</t>
        </is>
      </c>
      <c r="E3412" s="87">
        <f>VLOOKUP(A3412,매칭테이블!B:D,3,0)</f>
        <v/>
      </c>
      <c r="F3412" s="127" t="n"/>
      <c r="G3412" s="90" t="n"/>
      <c r="K3412" s="128" t="n">
        <v>8256</v>
      </c>
    </row>
    <row r="3413" customFormat="1" s="93">
      <c r="A3413" s="99" t="inlineStr">
        <is>
          <t>디스커버리_DP_관심사1_소재테스트 #3</t>
        </is>
      </c>
      <c r="B3413" s="127" t="n">
        <v>44220</v>
      </c>
      <c r="C3413" s="87">
        <f>TEXT(B3413,"aaa")</f>
        <v/>
      </c>
      <c r="D3413" s="87" t="inlineStr">
        <is>
          <t>유튜브 디스커버리</t>
        </is>
      </c>
      <c r="E3413" s="87">
        <f>VLOOKUP(A3413,매칭테이블!B:D,3,0)</f>
        <v/>
      </c>
      <c r="F3413" s="127" t="n"/>
      <c r="G3413" s="90" t="n"/>
      <c r="K3413" s="128" t="n">
        <v>956</v>
      </c>
    </row>
    <row r="3414" customFormat="1" s="93">
      <c r="A3414" s="99" t="inlineStr">
        <is>
          <t>디스커버리_천서영님_썸네일테스트 #3</t>
        </is>
      </c>
      <c r="B3414" s="127" t="n">
        <v>44220</v>
      </c>
      <c r="C3414" s="87">
        <f>TEXT(B3414,"aaa")</f>
        <v/>
      </c>
      <c r="D3414" s="87" t="inlineStr">
        <is>
          <t>유튜브 디스커버리</t>
        </is>
      </c>
      <c r="E3414" s="87">
        <f>VLOOKUP(A3414,매칭테이블!B:D,3,0)</f>
        <v/>
      </c>
      <c r="F3414" s="127" t="n"/>
      <c r="G3414" s="90" t="n"/>
      <c r="K3414" s="128" t="n">
        <v>12840</v>
      </c>
    </row>
    <row r="3415" customFormat="1" s="93">
      <c r="A3415" s="99" t="inlineStr">
        <is>
          <t>디스커버리_미닝님</t>
        </is>
      </c>
      <c r="B3415" s="127" t="n">
        <v>44220</v>
      </c>
      <c r="C3415" s="87">
        <f>TEXT(B3415,"aaa")</f>
        <v/>
      </c>
      <c r="D3415" s="87" t="inlineStr">
        <is>
          <t>유튜브 디스커버리</t>
        </is>
      </c>
      <c r="E3415" s="87">
        <f>VLOOKUP(A3415,매칭테이블!B:D,3,0)</f>
        <v/>
      </c>
      <c r="F3415" s="127" t="n"/>
      <c r="G3415" s="90" t="n"/>
      <c r="K3415" s="128" t="n">
        <v>32391</v>
      </c>
    </row>
    <row r="3416" customFormat="1" s="93">
      <c r="A3416" s="99" t="inlineStr">
        <is>
          <t>디스커버리_채우</t>
        </is>
      </c>
      <c r="B3416" s="127" t="n">
        <v>44220</v>
      </c>
      <c r="C3416" s="87">
        <f>TEXT(B3416,"aaa")</f>
        <v/>
      </c>
      <c r="D3416" s="87" t="inlineStr">
        <is>
          <t>유튜브 디스커버리</t>
        </is>
      </c>
      <c r="E3416" s="87">
        <f>VLOOKUP(A3416,매칭테이블!B:D,3,0)</f>
        <v/>
      </c>
      <c r="F3416" s="127" t="n"/>
      <c r="G3416" s="90" t="n"/>
      <c r="K3416" s="128" t="n">
        <v>210</v>
      </c>
    </row>
    <row r="3417" customFormat="1" s="93">
      <c r="A3417" s="99" t="inlineStr">
        <is>
          <t>디스커버리_DP_패드관심사1_소재1(딸)</t>
        </is>
      </c>
      <c r="B3417" s="127" t="n">
        <v>44220</v>
      </c>
      <c r="C3417" s="87">
        <f>TEXT(B3417,"aaa")</f>
        <v/>
      </c>
      <c r="D3417" s="87" t="inlineStr">
        <is>
          <t>유튜브 디스커버리</t>
        </is>
      </c>
      <c r="E3417" s="87">
        <f>VLOOKUP(A3417,매칭테이블!B:D,3,0)</f>
        <v/>
      </c>
      <c r="F3417" s="127" t="n"/>
      <c r="G3417" s="90" t="n"/>
      <c r="K3417" s="128" t="n">
        <v>40248</v>
      </c>
    </row>
    <row r="3418" customFormat="1" s="93">
      <c r="A3418" s="99" t="inlineStr">
        <is>
          <t>디스커버리_DP_패드관심사1_소재1(아들)</t>
        </is>
      </c>
      <c r="B3418" s="127" t="n">
        <v>44220</v>
      </c>
      <c r="C3418" s="87">
        <f>TEXT(B3418,"aaa")</f>
        <v/>
      </c>
      <c r="D3418" s="87" t="inlineStr">
        <is>
          <t>유튜브 디스커버리</t>
        </is>
      </c>
      <c r="E3418" s="87">
        <f>VLOOKUP(A3418,매칭테이블!B:D,3,0)</f>
        <v/>
      </c>
      <c r="F3418" s="127" t="n"/>
      <c r="G3418" s="90" t="n"/>
      <c r="K3418" s="128" t="n">
        <v>410</v>
      </c>
    </row>
    <row r="3419" customFormat="1" s="93">
      <c r="A3419" s="98" t="inlineStr">
        <is>
          <t>전환_토너패드</t>
        </is>
      </c>
      <c r="B3419" s="127" t="n">
        <v>44221</v>
      </c>
      <c r="C3419" s="87">
        <f>TEXT(B3419,"aaa")</f>
        <v/>
      </c>
      <c r="D3419" s="127" t="inlineStr">
        <is>
          <t>페이스북/인스타그램</t>
        </is>
      </c>
      <c r="E3419" s="87">
        <f>VLOOKUP(A3419,매칭테이블!B:D,3,0)</f>
        <v/>
      </c>
      <c r="F3419" s="127" t="n"/>
      <c r="G3419" s="90" t="n"/>
      <c r="K3419" s="128" t="n">
        <v>349027</v>
      </c>
    </row>
    <row r="3420" customFormat="1" s="93">
      <c r="A3420" s="98" t="inlineStr">
        <is>
          <t>도달_랄라블라</t>
        </is>
      </c>
      <c r="B3420" s="127" t="n">
        <v>44221</v>
      </c>
      <c r="C3420" s="87">
        <f>TEXT(B3420,"aaa")</f>
        <v/>
      </c>
      <c r="D3420" s="127" t="inlineStr">
        <is>
          <t>페이스북/인스타그램</t>
        </is>
      </c>
      <c r="E3420" s="87">
        <f>VLOOKUP(A3420,매칭테이블!B:D,3,0)</f>
        <v/>
      </c>
      <c r="F3420" s="127" t="n"/>
      <c r="G3420" s="90" t="n"/>
      <c r="K3420" s="128" t="n">
        <v>28483</v>
      </c>
    </row>
    <row r="3421" customFormat="1" s="93">
      <c r="A3421" s="98" t="inlineStr">
        <is>
          <t>전환</t>
        </is>
      </c>
      <c r="B3421" s="127" t="n">
        <v>44221</v>
      </c>
      <c r="C3421" s="87">
        <f>TEXT(B3421,"aaa")</f>
        <v/>
      </c>
      <c r="D3421" s="127" t="inlineStr">
        <is>
          <t>페이스북/인스타그램</t>
        </is>
      </c>
      <c r="E3421" s="87">
        <f>VLOOKUP(A3421,매칭테이블!B:D,3,0)</f>
        <v/>
      </c>
      <c r="F3421" s="127" t="n"/>
      <c r="G3421" s="90" t="n"/>
      <c r="K3421" s="128" t="n">
        <v>760084</v>
      </c>
    </row>
    <row r="3422" customFormat="1" s="93">
      <c r="A3422" s="97" t="inlineStr">
        <is>
          <t>아누아_77%패드_청소년관심사_메인</t>
        </is>
      </c>
      <c r="B3422" s="127" t="n">
        <v>44221</v>
      </c>
      <c r="C3422" s="87">
        <f>TEXT(B3422,"aaa")</f>
        <v/>
      </c>
      <c r="D3422" s="127" t="inlineStr">
        <is>
          <t>네이버 GFA</t>
        </is>
      </c>
      <c r="E3422" s="87">
        <f>VLOOKUP(A3422,매칭테이블!B:D,3,0)</f>
        <v/>
      </c>
      <c r="F3422" s="127" t="n"/>
      <c r="G3422" s="90" t="n"/>
      <c r="K3422" s="128" t="n">
        <v>386729.0909090909</v>
      </c>
    </row>
    <row r="3423" customFormat="1" s="93">
      <c r="A3423" s="97" t="inlineStr">
        <is>
          <t>T_아누아_패드_메인</t>
        </is>
      </c>
      <c r="B3423" s="127" t="n">
        <v>44221</v>
      </c>
      <c r="C3423" s="87">
        <f>TEXT(B3423,"aaa")</f>
        <v/>
      </c>
      <c r="D3423" s="127" t="inlineStr">
        <is>
          <t>네이버 GFA</t>
        </is>
      </c>
      <c r="E3423" s="87">
        <f>VLOOKUP(A3423,매칭테이블!B:D,3,0)</f>
        <v/>
      </c>
      <c r="F3423" s="127" t="n"/>
      <c r="G3423" s="90" t="n"/>
      <c r="K3423" s="128" t="n">
        <v>1273889.090909091</v>
      </c>
    </row>
    <row r="3424" customFormat="1" s="93">
      <c r="A3424" s="97" t="inlineStr">
        <is>
          <t>토너_메인_기존소재</t>
        </is>
      </c>
      <c r="B3424" s="127" t="n">
        <v>44221</v>
      </c>
      <c r="C3424" s="87">
        <f>TEXT(B3424,"aaa")</f>
        <v/>
      </c>
      <c r="D3424" s="127" t="inlineStr">
        <is>
          <t>네이버 GFA</t>
        </is>
      </c>
      <c r="E3424" s="87">
        <f>VLOOKUP(A3424,매칭테이블!B:D,3,0)</f>
        <v/>
      </c>
      <c r="F3424" s="127" t="n"/>
      <c r="G3424" s="90" t="n"/>
      <c r="K3424" s="128" t="n">
        <v>359906.3636363636</v>
      </c>
    </row>
    <row r="3425" customFormat="1" s="93">
      <c r="A3425" s="97" t="inlineStr">
        <is>
          <t>아누아_쇼핑M</t>
        </is>
      </c>
      <c r="B3425" s="127" t="n">
        <v>44221</v>
      </c>
      <c r="C3425" s="87">
        <f>TEXT(B3425,"aaa")</f>
        <v/>
      </c>
      <c r="D3425" s="87" t="inlineStr">
        <is>
          <t>네이버 쇼핑검색</t>
        </is>
      </c>
      <c r="E3425" s="87" t="n"/>
      <c r="F3425" s="127" t="n"/>
      <c r="G3425" s="90" t="n"/>
      <c r="K3425" s="128" t="n">
        <v>48429.99999999999</v>
      </c>
    </row>
    <row r="3426" customFormat="1" s="93">
      <c r="A3426" s="97" t="inlineStr">
        <is>
          <t>아누아_쇼핑PC</t>
        </is>
      </c>
      <c r="B3426" s="127" t="n">
        <v>44221</v>
      </c>
      <c r="C3426" s="87">
        <f>TEXT(B3426,"aaa")</f>
        <v/>
      </c>
      <c r="D3426" s="87" t="inlineStr">
        <is>
          <t>네이버 쇼핑검색</t>
        </is>
      </c>
      <c r="E3426" s="87" t="n"/>
      <c r="F3426" s="127" t="n"/>
      <c r="G3426" s="90" t="n"/>
      <c r="K3426" s="128" t="n">
        <v>5430</v>
      </c>
    </row>
    <row r="3427" customFormat="1" s="93">
      <c r="A3427" s="97" t="inlineStr">
        <is>
          <t>아누아_쇼핑박스</t>
        </is>
      </c>
      <c r="B3427" s="127" t="n">
        <v>44221</v>
      </c>
      <c r="C3427" s="87">
        <f>TEXT(B3427,"aaa")</f>
        <v/>
      </c>
      <c r="D3427" s="127" t="inlineStr">
        <is>
          <t>네이버 쇼핑박스</t>
        </is>
      </c>
      <c r="E3427" s="87">
        <f>VLOOKUP(A3427,매칭테이블!B:D,3,0)</f>
        <v/>
      </c>
      <c r="F3427" s="127" t="n"/>
      <c r="G3427" s="90" t="n"/>
      <c r="K3427" s="128" t="n">
        <v>649350.64</v>
      </c>
    </row>
    <row r="3428" customFormat="1" s="93">
      <c r="A3428" s="97" t="inlineStr">
        <is>
          <t>아누아_비즈보드_리타게팅</t>
        </is>
      </c>
      <c r="B3428" s="127" t="n">
        <v>44221</v>
      </c>
      <c r="C3428" s="87">
        <f>TEXT(B3428,"aaa")</f>
        <v/>
      </c>
      <c r="D3428" s="127" t="inlineStr">
        <is>
          <t>카카오광고</t>
        </is>
      </c>
      <c r="E3428" s="87">
        <f>VLOOKUP(A3428,매칭테이블!B:D,3,0)</f>
        <v/>
      </c>
      <c r="F3428" s="127" t="n"/>
      <c r="G3428" s="90" t="n"/>
      <c r="K3428" s="128" t="n">
        <v>429.9999999999999</v>
      </c>
    </row>
    <row r="3429" customFormat="1" s="93">
      <c r="A3429" s="97" t="inlineStr">
        <is>
          <t>아누아_토너_관심사1_초4소재_1200x628</t>
        </is>
      </c>
      <c r="B3429" s="127" t="n">
        <v>44221</v>
      </c>
      <c r="C3429" s="87">
        <f>TEXT(B3429,"aaa")</f>
        <v/>
      </c>
      <c r="D3429" s="127" t="inlineStr">
        <is>
          <t>카카오광고</t>
        </is>
      </c>
      <c r="E3429" s="87">
        <f>VLOOKUP(A3429,매칭테이블!B:D,3,0)</f>
        <v/>
      </c>
      <c r="F3429" s="127" t="n"/>
      <c r="G3429" s="90" t="n"/>
      <c r="K3429" s="128" t="n">
        <v>180</v>
      </c>
    </row>
    <row r="3430" customFormat="1" s="93">
      <c r="A3430" s="97" t="inlineStr">
        <is>
          <t>토너_관심사3_반반</t>
        </is>
      </c>
      <c r="B3430" s="127" t="n">
        <v>44221</v>
      </c>
      <c r="C3430" s="87">
        <f>TEXT(B3430,"aaa")</f>
        <v/>
      </c>
      <c r="D3430" s="127" t="inlineStr">
        <is>
          <t>유튜브 디스커버리</t>
        </is>
      </c>
      <c r="E3430" s="87">
        <f>VLOOKUP(A3430,매칭테이블!B:D,3,0)</f>
        <v/>
      </c>
      <c r="F3430" s="127" t="n"/>
      <c r="G3430" s="90" t="n"/>
      <c r="K3430" s="128" t="n">
        <v>59</v>
      </c>
    </row>
    <row r="3431" customFormat="1" s="93">
      <c r="A3431" s="97" t="inlineStr">
        <is>
          <t>디스커버리_DP_패드관심사1_소재1(아들)</t>
        </is>
      </c>
      <c r="B3431" s="127" t="n">
        <v>44221</v>
      </c>
      <c r="C3431" s="87">
        <f>TEXT(B3431,"aaa")</f>
        <v/>
      </c>
      <c r="D3431" s="127" t="inlineStr">
        <is>
          <t>유튜브 디스커버리</t>
        </is>
      </c>
      <c r="E3431" s="87">
        <f>VLOOKUP(A3431,매칭테이블!B:D,3,0)</f>
        <v/>
      </c>
      <c r="F3431" s="127" t="n"/>
      <c r="G3431" s="90" t="n"/>
      <c r="K3431" s="128" t="n">
        <v>110</v>
      </c>
    </row>
    <row r="3432" customFormat="1" s="93">
      <c r="A3432" s="97" t="inlineStr">
        <is>
          <t>디스커버리_채우</t>
        </is>
      </c>
      <c r="B3432" s="127" t="n">
        <v>44221</v>
      </c>
      <c r="C3432" s="87">
        <f>TEXT(B3432,"aaa")</f>
        <v/>
      </c>
      <c r="D3432" s="127" t="inlineStr">
        <is>
          <t>유튜브 디스커버리</t>
        </is>
      </c>
      <c r="E3432" s="87">
        <f>VLOOKUP(A3432,매칭테이블!B:D,3,0)</f>
        <v/>
      </c>
      <c r="F3432" s="127" t="n"/>
      <c r="G3432" s="90" t="n"/>
      <c r="K3432" s="128" t="n">
        <v>138</v>
      </c>
    </row>
    <row r="3433" customFormat="1" s="93">
      <c r="A3433" s="97" t="inlineStr">
        <is>
          <t>디스커버리_천서영님_썸네일테스트 #3</t>
        </is>
      </c>
      <c r="B3433" s="127" t="n">
        <v>44221</v>
      </c>
      <c r="C3433" s="87">
        <f>TEXT(B3433,"aaa")</f>
        <v/>
      </c>
      <c r="D3433" s="127" t="inlineStr">
        <is>
          <t>유튜브 디스커버리</t>
        </is>
      </c>
      <c r="E3433" s="87">
        <f>VLOOKUP(A3433,매칭테이블!B:D,3,0)</f>
        <v/>
      </c>
      <c r="F3433" s="127" t="n"/>
      <c r="G3433" s="90" t="n"/>
      <c r="K3433" s="128" t="n">
        <v>51328</v>
      </c>
    </row>
    <row r="3434" customFormat="1" s="93">
      <c r="A3434" s="97" t="inlineStr">
        <is>
          <t>디스커버리_미닝님</t>
        </is>
      </c>
      <c r="B3434" s="127" t="n">
        <v>44221</v>
      </c>
      <c r="C3434" s="87">
        <f>TEXT(B3434,"aaa")</f>
        <v/>
      </c>
      <c r="D3434" s="127" t="inlineStr">
        <is>
          <t>유튜브 디스커버리</t>
        </is>
      </c>
      <c r="E3434" s="87">
        <f>VLOOKUP(A3434,매칭테이블!B:D,3,0)</f>
        <v/>
      </c>
      <c r="F3434" s="127" t="n"/>
      <c r="G3434" s="90" t="n"/>
      <c r="K3434" s="128" t="n">
        <v>64642</v>
      </c>
    </row>
    <row r="3435" customFormat="1" s="93">
      <c r="A3435" s="97" t="inlineStr">
        <is>
          <t>디스커버리_DP_관심사2_동글소재</t>
        </is>
      </c>
      <c r="B3435" s="127" t="n">
        <v>44221</v>
      </c>
      <c r="C3435" s="87">
        <f>TEXT(B3435,"aaa")</f>
        <v/>
      </c>
      <c r="D3435" s="127" t="inlineStr">
        <is>
          <t>유튜브 디스커버리</t>
        </is>
      </c>
      <c r="E3435" s="87">
        <f>VLOOKUP(A3435,매칭테이블!B:D,3,0)</f>
        <v/>
      </c>
      <c r="F3435" s="127" t="n"/>
      <c r="G3435" s="90" t="n"/>
      <c r="K3435" s="128" t="n">
        <v>1285</v>
      </c>
    </row>
    <row r="3436" customFormat="1" s="93">
      <c r="A3436" s="97" t="inlineStr">
        <is>
          <t>토너_논타겟_엄마잘컨</t>
        </is>
      </c>
      <c r="B3436" s="127" t="n">
        <v>44221</v>
      </c>
      <c r="C3436" s="87">
        <f>TEXT(B3436,"aaa")</f>
        <v/>
      </c>
      <c r="D3436" s="127" t="inlineStr">
        <is>
          <t>유튜브 디스커버리</t>
        </is>
      </c>
      <c r="E3436" s="87">
        <f>VLOOKUP(A3436,매칭테이블!B:D,3,0)</f>
        <v/>
      </c>
      <c r="F3436" s="127" t="n"/>
      <c r="G3436" s="90" t="n"/>
      <c r="K3436" s="128" t="n">
        <v>105001</v>
      </c>
    </row>
    <row r="3437" customFormat="1" s="93">
      <c r="A3437" s="97" t="inlineStr">
        <is>
          <t>디스커버리_DP_패드관심사1_소재1(딸)</t>
        </is>
      </c>
      <c r="B3437" s="127" t="n">
        <v>44221</v>
      </c>
      <c r="C3437" s="87">
        <f>TEXT(B3437,"aaa")</f>
        <v/>
      </c>
      <c r="D3437" s="127" t="inlineStr">
        <is>
          <t>유튜브 디스커버리</t>
        </is>
      </c>
      <c r="E3437" s="87">
        <f>VLOOKUP(A3437,매칭테이블!B:D,3,0)</f>
        <v/>
      </c>
      <c r="F3437" s="127" t="n"/>
      <c r="G3437" s="90" t="n"/>
      <c r="K3437" s="128" t="n">
        <v>83454</v>
      </c>
    </row>
    <row r="3438" customFormat="1" s="93">
      <c r="A3438" s="97" t="inlineStr">
        <is>
          <t>디스커버리_케이린</t>
        </is>
      </c>
      <c r="B3438" s="127" t="n">
        <v>44221</v>
      </c>
      <c r="C3438" s="87">
        <f>TEXT(B3438,"aaa")</f>
        <v/>
      </c>
      <c r="D3438" s="127" t="inlineStr">
        <is>
          <t>유튜브 디스커버리</t>
        </is>
      </c>
      <c r="E3438" s="87">
        <f>VLOOKUP(A3438,매칭테이블!B:D,3,0)</f>
        <v/>
      </c>
      <c r="F3438" s="127" t="n"/>
      <c r="G3438" s="90" t="n"/>
      <c r="K3438" s="128" t="n">
        <v>25359</v>
      </c>
    </row>
    <row r="3439" customFormat="1" s="93">
      <c r="A3439" s="97" t="inlineStr">
        <is>
          <t>토너_관심사1_엄마잘컨</t>
        </is>
      </c>
      <c r="B3439" s="127" t="n">
        <v>44221</v>
      </c>
      <c r="C3439" s="87">
        <f>TEXT(B3439,"aaa")</f>
        <v/>
      </c>
      <c r="D3439" s="127" t="inlineStr">
        <is>
          <t>유튜브 디스커버리</t>
        </is>
      </c>
      <c r="E3439" s="87">
        <f>VLOOKUP(A3439,매칭테이블!B:D,3,0)</f>
        <v/>
      </c>
      <c r="F3439" s="127" t="n"/>
      <c r="G3439" s="90" t="n"/>
      <c r="K3439" s="128" t="n">
        <v>284246</v>
      </c>
    </row>
    <row r="3440" customFormat="1" s="93">
      <c r="A3440" s="97" t="inlineStr">
        <is>
          <t>디스커버리_소히방2</t>
        </is>
      </c>
      <c r="B3440" s="127" t="n">
        <v>44221</v>
      </c>
      <c r="C3440" s="87">
        <f>TEXT(B3440,"aaa")</f>
        <v/>
      </c>
      <c r="D3440" s="127" t="inlineStr">
        <is>
          <t>유튜브 디스커버리</t>
        </is>
      </c>
      <c r="E3440" s="87">
        <f>VLOOKUP(A3440,매칭테이블!B:D,3,0)</f>
        <v/>
      </c>
      <c r="F3440" s="127" t="n"/>
      <c r="G3440" s="90" t="n"/>
      <c r="K3440" s="128" t="n">
        <v>28383</v>
      </c>
    </row>
    <row r="3441" customFormat="1" s="93">
      <c r="A3441" s="97" t="inlineStr">
        <is>
          <t>토너_구매의도만_동글2</t>
        </is>
      </c>
      <c r="B3441" s="127" t="n">
        <v>44221</v>
      </c>
      <c r="C3441" s="87">
        <f>TEXT(B3441,"aaa")</f>
        <v/>
      </c>
      <c r="D3441" s="127" t="inlineStr">
        <is>
          <t>유튜브 디스커버리</t>
        </is>
      </c>
      <c r="E3441" s="87">
        <f>VLOOKUP(A3441,매칭테이블!B:D,3,0)</f>
        <v/>
      </c>
      <c r="F3441" s="127" t="n"/>
      <c r="G3441" s="90" t="n"/>
      <c r="K3441" s="128" t="n">
        <v>1004</v>
      </c>
    </row>
    <row r="3442" customFormat="1" s="93">
      <c r="A3442" s="97" t="inlineStr">
        <is>
          <t>디스커버리_DP_관심사0_기존잘컨</t>
        </is>
      </c>
      <c r="B3442" s="127" t="n">
        <v>44221</v>
      </c>
      <c r="C3442" s="87">
        <f>TEXT(B3442,"aaa")</f>
        <v/>
      </c>
      <c r="D3442" s="127" t="inlineStr">
        <is>
          <t>유튜브 디스커버리</t>
        </is>
      </c>
      <c r="E3442" s="87">
        <f>VLOOKUP(A3442,매칭테이블!B:D,3,0)</f>
        <v/>
      </c>
      <c r="F3442" s="127" t="n"/>
      <c r="G3442" s="90" t="n"/>
      <c r="K3442" s="128" t="n">
        <v>10073</v>
      </c>
    </row>
    <row r="3443" customFormat="1" s="93">
      <c r="A3443" s="97" t="inlineStr">
        <is>
          <t>디스커버리_미닝님_4554알수없음</t>
        </is>
      </c>
      <c r="B3443" s="127" t="n">
        <v>44221</v>
      </c>
      <c r="C3443" s="87">
        <f>TEXT(B3443,"aaa")</f>
        <v/>
      </c>
      <c r="D3443" s="127" t="inlineStr">
        <is>
          <t>유튜브 디스커버리</t>
        </is>
      </c>
      <c r="E3443" s="87">
        <f>VLOOKUP(A3443,매칭테이블!B:D,3,0)</f>
        <v/>
      </c>
      <c r="F3443" s="127" t="n"/>
      <c r="G3443" s="90" t="n"/>
      <c r="K3443" s="128" t="n">
        <v>44411</v>
      </c>
    </row>
    <row r="3444" customFormat="1" s="93">
      <c r="A3444" s="97" t="inlineStr">
        <is>
          <t>디스커버리_DP_관심사1_소재테스트</t>
        </is>
      </c>
      <c r="B3444" s="127" t="n">
        <v>44221</v>
      </c>
      <c r="C3444" s="87">
        <f>TEXT(B3444,"aaa")</f>
        <v/>
      </c>
      <c r="D3444" s="127" t="inlineStr">
        <is>
          <t>유튜브 디스커버리</t>
        </is>
      </c>
      <c r="E3444" s="87">
        <f>VLOOKUP(A3444,매칭테이블!B:D,3,0)</f>
        <v/>
      </c>
      <c r="F3444" s="127" t="n"/>
      <c r="G3444" s="90" t="n"/>
      <c r="K3444" s="128" t="n">
        <v>1127</v>
      </c>
    </row>
    <row r="3445" customFormat="1" s="93">
      <c r="A3445" s="97" t="inlineStr">
        <is>
          <t>전환_토너패드</t>
        </is>
      </c>
      <c r="B3445" s="127" t="n">
        <v>44222</v>
      </c>
      <c r="C3445" s="87">
        <f>TEXT(B3445,"aaa")</f>
        <v/>
      </c>
      <c r="D3445" s="127" t="inlineStr">
        <is>
          <t>페이스북/인스타그램</t>
        </is>
      </c>
      <c r="E3445" s="87">
        <f>VLOOKUP(A3445,매칭테이블!B:D,3,0)</f>
        <v/>
      </c>
      <c r="F3445" s="127" t="n"/>
      <c r="G3445" s="90" t="n"/>
      <c r="K3445" s="128" t="n">
        <v>444208</v>
      </c>
    </row>
    <row r="3446" customFormat="1" s="93">
      <c r="A3446" s="97" t="inlineStr">
        <is>
          <t>도달_랄라블라</t>
        </is>
      </c>
      <c r="B3446" s="127" t="n">
        <v>44222</v>
      </c>
      <c r="C3446" s="87">
        <f>TEXT(B3446,"aaa")</f>
        <v/>
      </c>
      <c r="D3446" s="127" t="inlineStr">
        <is>
          <t>페이스북/인스타그램</t>
        </is>
      </c>
      <c r="E3446" s="87">
        <f>VLOOKUP(A3446,매칭테이블!B:D,3,0)</f>
        <v/>
      </c>
      <c r="F3446" s="127" t="n"/>
      <c r="G3446" s="90" t="n"/>
      <c r="K3446" s="128" t="n">
        <v>29349</v>
      </c>
    </row>
    <row r="3447" customFormat="1" s="93">
      <c r="A3447" s="97" t="inlineStr">
        <is>
          <t>전환</t>
        </is>
      </c>
      <c r="B3447" s="127" t="n">
        <v>44222</v>
      </c>
      <c r="C3447" s="87">
        <f>TEXT(B3447,"aaa")</f>
        <v/>
      </c>
      <c r="D3447" s="127" t="inlineStr">
        <is>
          <t>페이스북/인스타그램</t>
        </is>
      </c>
      <c r="E3447" s="87">
        <f>VLOOKUP(A3447,매칭테이블!B:D,3,0)</f>
        <v/>
      </c>
      <c r="F3447" s="127" t="n"/>
      <c r="G3447" s="90" t="n"/>
      <c r="K3447" s="128" t="n">
        <v>763309</v>
      </c>
    </row>
    <row r="3448" customFormat="1" s="93">
      <c r="A3448" s="97" t="inlineStr">
        <is>
          <t>아누아_77%패드_청소년관심사_메인</t>
        </is>
      </c>
      <c r="B3448" s="127" t="n">
        <v>44222</v>
      </c>
      <c r="C3448" s="87">
        <f>TEXT(B3448,"aaa")</f>
        <v/>
      </c>
      <c r="D3448" s="127" t="inlineStr">
        <is>
          <t>네이버 GFA</t>
        </is>
      </c>
      <c r="E3448" s="87">
        <f>VLOOKUP(A3448,매칭테이블!B:D,3,0)</f>
        <v/>
      </c>
      <c r="F3448" s="127" t="n"/>
      <c r="G3448" s="90" t="n"/>
      <c r="K3448" s="128" t="n">
        <v>471122.7272727272</v>
      </c>
    </row>
    <row r="3449" customFormat="1" s="93">
      <c r="A3449" s="97" t="inlineStr">
        <is>
          <t>T_아누아_패드_메인</t>
        </is>
      </c>
      <c r="B3449" s="127" t="n">
        <v>44222</v>
      </c>
      <c r="C3449" s="87">
        <f>TEXT(B3449,"aaa")</f>
        <v/>
      </c>
      <c r="D3449" s="127" t="inlineStr">
        <is>
          <t>네이버 GFA</t>
        </is>
      </c>
      <c r="E3449" s="87">
        <f>VLOOKUP(A3449,매칭테이블!B:D,3,0)</f>
        <v/>
      </c>
      <c r="F3449" s="127" t="n"/>
      <c r="G3449" s="90" t="n"/>
      <c r="K3449" s="128" t="n">
        <v>1741337.272727272</v>
      </c>
    </row>
    <row r="3450" customFormat="1" s="93">
      <c r="A3450" s="97" t="inlineStr">
        <is>
          <t>토너_메인_기존소재</t>
        </is>
      </c>
      <c r="B3450" s="127" t="n">
        <v>44222</v>
      </c>
      <c r="C3450" s="87">
        <f>TEXT(B3450,"aaa")</f>
        <v/>
      </c>
      <c r="D3450" s="127" t="inlineStr">
        <is>
          <t>네이버 GFA</t>
        </is>
      </c>
      <c r="E3450" s="87">
        <f>VLOOKUP(A3450,매칭테이블!B:D,3,0)</f>
        <v/>
      </c>
      <c r="F3450" s="127" t="n"/>
      <c r="G3450" s="90" t="n"/>
      <c r="K3450" s="128" t="n">
        <v>1290054.545454545</v>
      </c>
    </row>
    <row r="3451" customFormat="1" s="93">
      <c r="A3451" s="97" t="inlineStr">
        <is>
          <t>아누아_쇼핑M</t>
        </is>
      </c>
      <c r="B3451" s="127" t="n">
        <v>44222</v>
      </c>
      <c r="C3451" s="87">
        <f>TEXT(B3451,"aaa")</f>
        <v/>
      </c>
      <c r="D3451" s="127" t="inlineStr">
        <is>
          <t>네이버 쇼핑검색</t>
        </is>
      </c>
      <c r="E3451" s="87" t="n"/>
      <c r="F3451" s="127" t="n"/>
      <c r="G3451" s="90" t="n"/>
      <c r="K3451" s="128" t="n">
        <v>54169.99999999999</v>
      </c>
    </row>
    <row r="3452" customFormat="1" s="93">
      <c r="A3452" s="97" t="inlineStr">
        <is>
          <t>아누아_쇼핑PC</t>
        </is>
      </c>
      <c r="B3452" s="127" t="n">
        <v>44222</v>
      </c>
      <c r="C3452" s="87">
        <f>TEXT(B3452,"aaa")</f>
        <v/>
      </c>
      <c r="D3452" s="127" t="inlineStr">
        <is>
          <t>네이버 쇼핑검색</t>
        </is>
      </c>
      <c r="E3452" s="87" t="n"/>
      <c r="F3452" s="127" t="n"/>
      <c r="G3452" s="90" t="n"/>
      <c r="K3452" s="128" t="n">
        <v>3970</v>
      </c>
    </row>
    <row r="3453" customFormat="1" s="93">
      <c r="A3453" s="97" t="inlineStr">
        <is>
          <t>아누아_쇼핑박스</t>
        </is>
      </c>
      <c r="B3453" s="127" t="n">
        <v>44222</v>
      </c>
      <c r="C3453" s="87">
        <f>TEXT(B3453,"aaa")</f>
        <v/>
      </c>
      <c r="D3453" s="127" t="inlineStr">
        <is>
          <t>네이버 쇼핑박스</t>
        </is>
      </c>
      <c r="E3453" s="87">
        <f>VLOOKUP(A3453,매칭테이블!B:D,3,0)</f>
        <v/>
      </c>
      <c r="F3453" s="127" t="n"/>
      <c r="G3453" s="90" t="n"/>
      <c r="K3453" s="128" t="n">
        <v>649350.64</v>
      </c>
    </row>
    <row r="3454" customFormat="1" s="93">
      <c r="A3454" s="97" t="inlineStr">
        <is>
          <t>아누아_비즈보드_리타게팅</t>
        </is>
      </c>
      <c r="B3454" s="127" t="n">
        <v>44222</v>
      </c>
      <c r="C3454" s="87">
        <f>TEXT(B3454,"aaa")</f>
        <v/>
      </c>
      <c r="D3454" s="127" t="inlineStr">
        <is>
          <t>카카오광고</t>
        </is>
      </c>
      <c r="E3454" s="87">
        <f>VLOOKUP(A3454,매칭테이블!B:D,3,0)</f>
        <v/>
      </c>
      <c r="F3454" s="127" t="n"/>
      <c r="G3454" s="90" t="n"/>
      <c r="K3454" s="128" t="n">
        <v>759.9999999999999</v>
      </c>
    </row>
    <row r="3455" customFormat="1" s="93">
      <c r="A3455" s="97" t="inlineStr">
        <is>
          <t>아누아_토너_관심사1_초4소재_1200x628</t>
        </is>
      </c>
      <c r="B3455" s="127" t="n">
        <v>44222</v>
      </c>
      <c r="C3455" s="87">
        <f>TEXT(B3455,"aaa")</f>
        <v/>
      </c>
      <c r="D3455" s="127" t="inlineStr">
        <is>
          <t>카카오광고</t>
        </is>
      </c>
      <c r="E3455" s="87">
        <f>VLOOKUP(A3455,매칭테이블!B:D,3,0)</f>
        <v/>
      </c>
      <c r="F3455" s="127" t="n"/>
      <c r="G3455" s="90" t="n"/>
      <c r="K3455" s="128" t="n">
        <v>98389.99999999999</v>
      </c>
    </row>
    <row r="3456" customFormat="1" s="93">
      <c r="A3456" s="97" t="inlineStr">
        <is>
          <t>디스커버리_채우</t>
        </is>
      </c>
      <c r="B3456" s="127" t="n">
        <v>44222</v>
      </c>
      <c r="C3456" s="87">
        <f>TEXT(B3456,"aaa")</f>
        <v/>
      </c>
      <c r="D3456" s="127" t="inlineStr">
        <is>
          <t>유튜브 디스커버리</t>
        </is>
      </c>
      <c r="E3456" s="87">
        <f>VLOOKUP(A3456,매칭테이블!B:D,3,0)</f>
        <v/>
      </c>
      <c r="F3456" s="127" t="n"/>
      <c r="G3456" s="90" t="n"/>
      <c r="K3456" s="128" t="n">
        <v>124863</v>
      </c>
    </row>
    <row r="3457" customFormat="1" s="93">
      <c r="A3457" s="97" t="inlineStr">
        <is>
          <t>인스트림_토너_집콕</t>
        </is>
      </c>
      <c r="B3457" s="127" t="n">
        <v>44222</v>
      </c>
      <c r="C3457" s="87">
        <f>TEXT(B3457,"aaa")</f>
        <v/>
      </c>
      <c r="D3457" s="127" t="inlineStr">
        <is>
          <t>유튜브 디스커버리</t>
        </is>
      </c>
      <c r="E3457" s="87">
        <f>VLOOKUP(A3457,매칭테이블!B:D,3,0)</f>
        <v/>
      </c>
      <c r="F3457" s="127" t="n"/>
      <c r="G3457" s="90" t="n"/>
      <c r="K3457" s="128" t="n">
        <v>51853</v>
      </c>
    </row>
    <row r="3458" customFormat="1" s="93">
      <c r="A3458" s="97" t="inlineStr">
        <is>
          <t>디스커버리_미닝님</t>
        </is>
      </c>
      <c r="B3458" s="127" t="n">
        <v>44222</v>
      </c>
      <c r="C3458" s="87">
        <f>TEXT(B3458,"aaa")</f>
        <v/>
      </c>
      <c r="D3458" s="127" t="inlineStr">
        <is>
          <t>유튜브 디스커버리</t>
        </is>
      </c>
      <c r="E3458" s="87">
        <f>VLOOKUP(A3458,매칭테이블!B:D,3,0)</f>
        <v/>
      </c>
      <c r="F3458" s="127" t="n"/>
      <c r="G3458" s="90" t="n"/>
      <c r="K3458" s="128" t="n">
        <v>354093</v>
      </c>
    </row>
    <row r="3459" customFormat="1" s="93">
      <c r="A3459" s="97" t="inlineStr">
        <is>
          <t>디스커버리_천서영님_썸네일테스트 #3</t>
        </is>
      </c>
      <c r="B3459" s="127" t="n">
        <v>44222</v>
      </c>
      <c r="C3459" s="87">
        <f>TEXT(B3459,"aaa")</f>
        <v/>
      </c>
      <c r="D3459" s="127" t="inlineStr">
        <is>
          <t>유튜브 디스커버리</t>
        </is>
      </c>
      <c r="E3459" s="87">
        <f>VLOOKUP(A3459,매칭테이블!B:D,3,0)</f>
        <v/>
      </c>
      <c r="F3459" s="127" t="n"/>
      <c r="G3459" s="90" t="n"/>
      <c r="K3459" s="128" t="n">
        <v>408282</v>
      </c>
    </row>
    <row r="3460" customFormat="1" s="93">
      <c r="A3460" s="97" t="inlineStr">
        <is>
          <t>토너_관심사1_엄마소재베리</t>
        </is>
      </c>
      <c r="B3460" s="127" t="n">
        <v>44222</v>
      </c>
      <c r="C3460" s="87">
        <f>TEXT(B3460,"aaa")</f>
        <v/>
      </c>
      <c r="D3460" s="127" t="inlineStr">
        <is>
          <t>유튜브 디스커버리</t>
        </is>
      </c>
      <c r="E3460" s="87">
        <f>VLOOKUP(A3460,매칭테이블!B:D,3,0)</f>
        <v/>
      </c>
      <c r="F3460" s="127" t="n"/>
      <c r="G3460" s="90" t="n"/>
      <c r="K3460" s="128" t="n">
        <v>70349</v>
      </c>
    </row>
    <row r="3461" customFormat="1" s="93">
      <c r="A3461" s="97" t="inlineStr">
        <is>
          <t>디스커버리_DP_패드관심사1_소재1(아들)</t>
        </is>
      </c>
      <c r="B3461" s="127" t="n">
        <v>44222</v>
      </c>
      <c r="C3461" s="87">
        <f>TEXT(B3461,"aaa")</f>
        <v/>
      </c>
      <c r="D3461" s="127" t="inlineStr">
        <is>
          <t>유튜브 디스커버리</t>
        </is>
      </c>
      <c r="E3461" s="87">
        <f>VLOOKUP(A3461,매칭테이블!B:D,3,0)</f>
        <v/>
      </c>
      <c r="F3461" s="127" t="n"/>
      <c r="G3461" s="90" t="n"/>
      <c r="K3461" s="128" t="n">
        <v>239</v>
      </c>
    </row>
    <row r="3462" customFormat="1" s="93">
      <c r="A3462" s="97" t="inlineStr">
        <is>
          <t>디스커버리_관심사세팅_후기</t>
        </is>
      </c>
      <c r="B3462" s="127" t="n">
        <v>44222</v>
      </c>
      <c r="C3462" s="87">
        <f>TEXT(B3462,"aaa")</f>
        <v/>
      </c>
      <c r="D3462" s="127" t="inlineStr">
        <is>
          <t>유튜브 디스커버리</t>
        </is>
      </c>
      <c r="E3462" s="87">
        <f>VLOOKUP(A3462,매칭테이블!B:D,3,0)</f>
        <v/>
      </c>
      <c r="F3462" s="127" t="n"/>
      <c r="G3462" s="90" t="n"/>
      <c r="K3462" s="128" t="n">
        <v>108354</v>
      </c>
    </row>
    <row r="3463" customFormat="1" s="93">
      <c r="A3463" s="97" t="inlineStr">
        <is>
          <t>디스커버리_DP_패드관심사1_소재1(딸)</t>
        </is>
      </c>
      <c r="B3463" s="127" t="n">
        <v>44222</v>
      </c>
      <c r="C3463" s="87">
        <f>TEXT(B3463,"aaa")</f>
        <v/>
      </c>
      <c r="D3463" s="127" t="inlineStr">
        <is>
          <t>유튜브 디스커버리</t>
        </is>
      </c>
      <c r="E3463" s="87">
        <f>VLOOKUP(A3463,매칭테이블!B:D,3,0)</f>
        <v/>
      </c>
      <c r="F3463" s="127" t="n"/>
      <c r="G3463" s="90" t="n"/>
      <c r="K3463" s="128" t="n">
        <v>45951</v>
      </c>
    </row>
    <row r="3464" customFormat="1" s="93">
      <c r="A3464" s="97" t="inlineStr">
        <is>
          <t>토너_논타겟_엄마잘컨</t>
        </is>
      </c>
      <c r="B3464" s="127" t="n">
        <v>44222</v>
      </c>
      <c r="C3464" s="87">
        <f>TEXT(B3464,"aaa")</f>
        <v/>
      </c>
      <c r="D3464" s="127" t="inlineStr">
        <is>
          <t>유튜브 디스커버리</t>
        </is>
      </c>
      <c r="E3464" s="87">
        <f>VLOOKUP(A3464,매칭테이블!B:D,3,0)</f>
        <v/>
      </c>
      <c r="F3464" s="127" t="n"/>
      <c r="G3464" s="90" t="n"/>
      <c r="K3464" s="128" t="n">
        <v>86944</v>
      </c>
    </row>
    <row r="3465" customFormat="1" s="93">
      <c r="A3465" s="97" t="inlineStr">
        <is>
          <t>인스트림_논타겟_토너_집콕</t>
        </is>
      </c>
      <c r="B3465" s="127" t="n">
        <v>44222</v>
      </c>
      <c r="C3465" s="87">
        <f>TEXT(B3465,"aaa")</f>
        <v/>
      </c>
      <c r="D3465" s="127" t="inlineStr">
        <is>
          <t>유튜브 디스커버리</t>
        </is>
      </c>
      <c r="E3465" s="87">
        <f>VLOOKUP(A3465,매칭테이블!B:D,3,0)</f>
        <v/>
      </c>
      <c r="F3465" s="127" t="n"/>
      <c r="G3465" s="90" t="n"/>
      <c r="K3465" s="128" t="n">
        <v>101569</v>
      </c>
    </row>
    <row r="3466" customFormat="1" s="93">
      <c r="A3466" s="97" t="inlineStr">
        <is>
          <t>토너_관심사1_이미지베리</t>
        </is>
      </c>
      <c r="B3466" s="127" t="n">
        <v>44222</v>
      </c>
      <c r="C3466" s="87">
        <f>TEXT(B3466,"aaa")</f>
        <v/>
      </c>
      <c r="D3466" s="127" t="inlineStr">
        <is>
          <t>유튜브 디스커버리</t>
        </is>
      </c>
      <c r="E3466" s="87">
        <f>VLOOKUP(A3466,매칭테이블!B:D,3,0)</f>
        <v/>
      </c>
      <c r="F3466" s="127" t="n"/>
      <c r="G3466" s="90" t="n"/>
      <c r="K3466" s="128" t="n">
        <v>34245</v>
      </c>
    </row>
    <row r="3467" customFormat="1" s="93">
      <c r="A3467" s="97" t="inlineStr">
        <is>
          <t>토너_관심사1_이미지베리_딸+bna</t>
        </is>
      </c>
      <c r="B3467" s="127" t="n">
        <v>44222</v>
      </c>
      <c r="C3467" s="87">
        <f>TEXT(B3467,"aaa")</f>
        <v/>
      </c>
      <c r="D3467" s="127" t="inlineStr">
        <is>
          <t>유튜브 디스커버리</t>
        </is>
      </c>
      <c r="E3467" s="87">
        <f>VLOOKUP(A3467,매칭테이블!B:D,3,0)</f>
        <v/>
      </c>
      <c r="F3467" s="127" t="n"/>
      <c r="G3467" s="90" t="n"/>
      <c r="K3467" s="128" t="n">
        <v>61989</v>
      </c>
    </row>
    <row r="3468" customFormat="1" s="93">
      <c r="A3468" s="97" t="inlineStr">
        <is>
          <t>디스커버리_소히방2</t>
        </is>
      </c>
      <c r="B3468" s="127" t="n">
        <v>44222</v>
      </c>
      <c r="C3468" s="87">
        <f>TEXT(B3468,"aaa")</f>
        <v/>
      </c>
      <c r="D3468" s="127" t="inlineStr">
        <is>
          <t>유튜브 디스커버리</t>
        </is>
      </c>
      <c r="E3468" s="87">
        <f>VLOOKUP(A3468,매칭테이블!B:D,3,0)</f>
        <v/>
      </c>
      <c r="F3468" s="127" t="n"/>
      <c r="G3468" s="90" t="n"/>
      <c r="K3468" s="128" t="n">
        <v>68255</v>
      </c>
    </row>
    <row r="3469" customFormat="1" s="93">
      <c r="A3469" s="97" t="inlineStr">
        <is>
          <t>토너_구매의도만_동글2</t>
        </is>
      </c>
      <c r="B3469" s="127" t="n">
        <v>44222</v>
      </c>
      <c r="C3469" s="87">
        <f>TEXT(B3469,"aaa")</f>
        <v/>
      </c>
      <c r="D3469" s="127" t="inlineStr">
        <is>
          <t>유튜브 디스커버리</t>
        </is>
      </c>
      <c r="E3469" s="87">
        <f>VLOOKUP(A3469,매칭테이블!B:D,3,0)</f>
        <v/>
      </c>
      <c r="F3469" s="127" t="n"/>
      <c r="G3469" s="90" t="n"/>
      <c r="K3469" s="128" t="n">
        <v>48943</v>
      </c>
    </row>
    <row r="3470" customFormat="1" s="93">
      <c r="A3470" s="97" t="inlineStr">
        <is>
          <t>디스커버리_케이린</t>
        </is>
      </c>
      <c r="B3470" s="127" t="n">
        <v>44222</v>
      </c>
      <c r="C3470" s="87">
        <f>TEXT(B3470,"aaa")</f>
        <v/>
      </c>
      <c r="D3470" s="127" t="inlineStr">
        <is>
          <t>유튜브 디스커버리</t>
        </is>
      </c>
      <c r="E3470" s="87">
        <f>VLOOKUP(A3470,매칭테이블!B:D,3,0)</f>
        <v/>
      </c>
      <c r="F3470" s="127" t="n"/>
      <c r="G3470" s="90" t="n"/>
      <c r="K3470" s="128" t="n">
        <v>26425</v>
      </c>
    </row>
    <row r="3471" customFormat="1" s="93">
      <c r="A3471" s="97" t="inlineStr">
        <is>
          <t>디스커버리_미닝님_4554알수없음</t>
        </is>
      </c>
      <c r="B3471" s="127" t="n">
        <v>44222</v>
      </c>
      <c r="C3471" s="87">
        <f>TEXT(B3471,"aaa")</f>
        <v/>
      </c>
      <c r="D3471" s="127" t="inlineStr">
        <is>
          <t>유튜브 디스커버리</t>
        </is>
      </c>
      <c r="E3471" s="87">
        <f>VLOOKUP(A3471,매칭테이블!B:D,3,0)</f>
        <v/>
      </c>
      <c r="F3471" s="127" t="n"/>
      <c r="G3471" s="90" t="n"/>
      <c r="K3471" s="128" t="n">
        <v>162112</v>
      </c>
    </row>
    <row r="3472" customFormat="1" s="93">
      <c r="A3472" s="97" t="inlineStr">
        <is>
          <t>인스트림_키워드_토너_집콕</t>
        </is>
      </c>
      <c r="B3472" s="127" t="n">
        <v>44222</v>
      </c>
      <c r="C3472" s="87">
        <f>TEXT(B3472,"aaa")</f>
        <v/>
      </c>
      <c r="D3472" s="127" t="inlineStr">
        <is>
          <t>유튜브 디스커버리</t>
        </is>
      </c>
      <c r="E3472" s="87">
        <f>VLOOKUP(A3472,매칭테이블!B:D,3,0)</f>
        <v/>
      </c>
      <c r="F3472" s="127" t="n"/>
      <c r="G3472" s="90" t="n"/>
      <c r="K3472" s="128" t="n">
        <v>70062</v>
      </c>
    </row>
    <row r="3473" customFormat="1" s="93">
      <c r="A3473" s="97" t="inlineStr">
        <is>
          <t>동영상_디스커버리_좁쌀가시</t>
        </is>
      </c>
      <c r="B3473" s="127" t="n">
        <v>44222</v>
      </c>
      <c r="C3473" s="87">
        <f>TEXT(B3473,"aaa")</f>
        <v/>
      </c>
      <c r="D3473" s="127" t="inlineStr">
        <is>
          <t>유튜브 디스커버리</t>
        </is>
      </c>
      <c r="E3473" s="87">
        <f>VLOOKUP(A3473,매칭테이블!B:D,3,0)</f>
        <v/>
      </c>
      <c r="F3473" s="127" t="n"/>
      <c r="G3473" s="90" t="n"/>
      <c r="K3473" s="128" t="n">
        <v>1417</v>
      </c>
    </row>
    <row r="3474" customFormat="1" s="93">
      <c r="A3474" s="97" t="inlineStr">
        <is>
          <t>토너_관심사1_엄마잘컨</t>
        </is>
      </c>
      <c r="B3474" s="127" t="n">
        <v>44222</v>
      </c>
      <c r="C3474" s="87">
        <f>TEXT(B3474,"aaa")</f>
        <v/>
      </c>
      <c r="D3474" s="127" t="inlineStr">
        <is>
          <t>유튜브 디스커버리</t>
        </is>
      </c>
      <c r="E3474" s="87">
        <f>VLOOKUP(A3474,매칭테이블!B:D,3,0)</f>
        <v/>
      </c>
      <c r="F3474" s="127" t="n"/>
      <c r="G3474" s="90" t="n"/>
      <c r="K3474" s="128" t="n">
        <v>480132</v>
      </c>
    </row>
    <row r="3475" customFormat="1" s="93">
      <c r="A3475" s="98" t="inlineStr">
        <is>
          <t>전환_토너패드</t>
        </is>
      </c>
      <c r="B3475" s="127" t="n">
        <v>44223</v>
      </c>
      <c r="C3475" s="87">
        <f>TEXT(B3475,"aaa")</f>
        <v/>
      </c>
      <c r="D3475" s="127" t="inlineStr">
        <is>
          <t>페이스북/인스타그램</t>
        </is>
      </c>
      <c r="E3475" s="87">
        <f>VLOOKUP(A3475,매칭테이블!B:D,3,0)</f>
        <v/>
      </c>
      <c r="F3475" s="127" t="n"/>
      <c r="G3475" s="90" t="n"/>
      <c r="K3475" s="128" t="n">
        <v>482361</v>
      </c>
    </row>
    <row r="3476" customFormat="1" s="93">
      <c r="A3476" s="98" t="inlineStr">
        <is>
          <t>도달_랄라블라</t>
        </is>
      </c>
      <c r="B3476" s="127" t="n">
        <v>44223</v>
      </c>
      <c r="C3476" s="87">
        <f>TEXT(B3476,"aaa")</f>
        <v/>
      </c>
      <c r="D3476" s="127" t="inlineStr">
        <is>
          <t>페이스북/인스타그램</t>
        </is>
      </c>
      <c r="E3476" s="87">
        <f>VLOOKUP(A3476,매칭테이블!B:D,3,0)</f>
        <v/>
      </c>
      <c r="F3476" s="127" t="n"/>
      <c r="G3476" s="90" t="n"/>
      <c r="K3476" s="128" t="n">
        <v>29657</v>
      </c>
    </row>
    <row r="3477" customFormat="1" s="93">
      <c r="A3477" s="98" t="inlineStr">
        <is>
          <t>전환</t>
        </is>
      </c>
      <c r="B3477" s="127" t="n">
        <v>44223</v>
      </c>
      <c r="C3477" s="87">
        <f>TEXT(B3477,"aaa")</f>
        <v/>
      </c>
      <c r="D3477" s="127" t="inlineStr">
        <is>
          <t>페이스북/인스타그램</t>
        </is>
      </c>
      <c r="E3477" s="87">
        <f>VLOOKUP(A3477,매칭테이블!B:D,3,0)</f>
        <v/>
      </c>
      <c r="F3477" s="127" t="n"/>
      <c r="G3477" s="90" t="n"/>
      <c r="K3477" s="128" t="n">
        <v>847301</v>
      </c>
    </row>
    <row r="3478" customFormat="1" s="93">
      <c r="A3478" s="97" t="inlineStr">
        <is>
          <t>T_토너_테스트</t>
        </is>
      </c>
      <c r="B3478" s="127" t="n">
        <v>44223</v>
      </c>
      <c r="C3478" s="87">
        <f>TEXT(B3478,"aaa")</f>
        <v/>
      </c>
      <c r="D3478" s="127" t="inlineStr">
        <is>
          <t>네이버 GFA</t>
        </is>
      </c>
      <c r="E3478" s="87">
        <f>VLOOKUP(A3478,매칭테이블!B:D,3,0)</f>
        <v/>
      </c>
      <c r="F3478" s="127" t="n"/>
      <c r="G3478" s="90" t="n"/>
      <c r="K3478" s="128" t="n">
        <v>49696.36363636363</v>
      </c>
    </row>
    <row r="3479" customFormat="1" s="93">
      <c r="A3479" s="97" t="inlineStr">
        <is>
          <t>아누아_77%패드_청소년관심사_메인</t>
        </is>
      </c>
      <c r="B3479" s="127" t="n">
        <v>44223</v>
      </c>
      <c r="C3479" s="87">
        <f>TEXT(B3479,"aaa")</f>
        <v/>
      </c>
      <c r="D3479" s="127" t="inlineStr">
        <is>
          <t>네이버 GFA</t>
        </is>
      </c>
      <c r="E3479" s="87">
        <f>VLOOKUP(A3479,매칭테이블!B:D,3,0)</f>
        <v/>
      </c>
      <c r="F3479" s="127" t="n"/>
      <c r="G3479" s="90" t="n"/>
      <c r="K3479" s="128" t="n">
        <v>570630.9090909091</v>
      </c>
    </row>
    <row r="3480" customFormat="1" s="93">
      <c r="A3480" s="97" t="inlineStr">
        <is>
          <t>T_아누아_패드_메인</t>
        </is>
      </c>
      <c r="B3480" s="127" t="n">
        <v>44223</v>
      </c>
      <c r="C3480" s="87">
        <f>TEXT(B3480,"aaa")</f>
        <v/>
      </c>
      <c r="D3480" s="127" t="inlineStr">
        <is>
          <t>네이버 GFA</t>
        </is>
      </c>
      <c r="E3480" s="87">
        <f>VLOOKUP(A3480,매칭테이블!B:D,3,0)</f>
        <v/>
      </c>
      <c r="F3480" s="127" t="n"/>
      <c r="G3480" s="90" t="n"/>
      <c r="K3480" s="128" t="n">
        <v>1720624.545454545</v>
      </c>
    </row>
    <row r="3481" customFormat="1" s="93">
      <c r="A3481" s="97" t="inlineStr">
        <is>
          <t>토너_메인_기존소재</t>
        </is>
      </c>
      <c r="B3481" s="127" t="n">
        <v>44223</v>
      </c>
      <c r="C3481" s="87">
        <f>TEXT(B3481,"aaa")</f>
        <v/>
      </c>
      <c r="D3481" s="127" t="inlineStr">
        <is>
          <t>네이버 GFA</t>
        </is>
      </c>
      <c r="E3481" s="87">
        <f>VLOOKUP(A3481,매칭테이블!B:D,3,0)</f>
        <v/>
      </c>
      <c r="F3481" s="127" t="n"/>
      <c r="G3481" s="90" t="n"/>
      <c r="K3481" s="128" t="n">
        <v>867085.4545454545</v>
      </c>
    </row>
    <row r="3482" customFormat="1" s="93">
      <c r="A3482" s="97" t="inlineStr">
        <is>
          <t>아누아_쇼핑M</t>
        </is>
      </c>
      <c r="B3482" s="127" t="n">
        <v>44223</v>
      </c>
      <c r="C3482" s="87">
        <f>TEXT(B3482,"aaa")</f>
        <v/>
      </c>
      <c r="D3482" s="127" t="inlineStr">
        <is>
          <t>네이버 쇼핑검색</t>
        </is>
      </c>
      <c r="E3482" s="87" t="n"/>
      <c r="F3482" s="127" t="n"/>
      <c r="G3482" s="90" t="n"/>
      <c r="K3482" s="128" t="n">
        <v>45339.99999999999</v>
      </c>
    </row>
    <row r="3483" customFormat="1" s="93">
      <c r="A3483" s="97" t="inlineStr">
        <is>
          <t>아누아_쇼핑PC</t>
        </is>
      </c>
      <c r="B3483" s="127" t="n">
        <v>44223</v>
      </c>
      <c r="C3483" s="87">
        <f>TEXT(B3483,"aaa")</f>
        <v/>
      </c>
      <c r="D3483" s="127" t="inlineStr">
        <is>
          <t>네이버 쇼핑검색</t>
        </is>
      </c>
      <c r="E3483" s="87" t="n"/>
      <c r="F3483" s="127" t="n"/>
      <c r="G3483" s="90" t="n"/>
      <c r="K3483" s="128" t="n">
        <v>4530</v>
      </c>
    </row>
    <row r="3484" customFormat="1" s="93">
      <c r="A3484" s="97" t="inlineStr">
        <is>
          <t>아누아_쇼핑박스</t>
        </is>
      </c>
      <c r="B3484" s="127" t="n">
        <v>44223</v>
      </c>
      <c r="C3484" s="87">
        <f>TEXT(B3484,"aaa")</f>
        <v/>
      </c>
      <c r="D3484" s="127" t="inlineStr">
        <is>
          <t>네이버 쇼핑박스</t>
        </is>
      </c>
      <c r="E3484" s="87">
        <f>VLOOKUP(A3484,매칭테이블!B:D,3,0)</f>
        <v/>
      </c>
      <c r="F3484" s="127" t="n"/>
      <c r="G3484" s="90" t="n"/>
      <c r="K3484" s="128" t="n">
        <v>649350.64</v>
      </c>
    </row>
    <row r="3485" customFormat="1" s="93">
      <c r="A3485" s="97" t="inlineStr">
        <is>
          <t>아누아_비즈보드_리타게팅</t>
        </is>
      </c>
      <c r="B3485" s="127" t="n">
        <v>44223</v>
      </c>
      <c r="C3485" s="87">
        <f>TEXT(B3485,"aaa")</f>
        <v/>
      </c>
      <c r="D3485" s="127" t="inlineStr">
        <is>
          <t>카카오광고</t>
        </is>
      </c>
      <c r="E3485" s="87">
        <f>VLOOKUP(A3485,매칭테이블!B:D,3,0)</f>
        <v/>
      </c>
      <c r="F3485" s="127" t="n"/>
      <c r="G3485" s="90" t="n"/>
      <c r="K3485" s="128" t="n">
        <v>819.9999999999999</v>
      </c>
    </row>
    <row r="3486" customFormat="1" s="93">
      <c r="A3486" s="97" t="inlineStr">
        <is>
          <t>아누아_토너_관심사1_초4소재_1200x628</t>
        </is>
      </c>
      <c r="B3486" s="127" t="n">
        <v>44223</v>
      </c>
      <c r="C3486" s="87">
        <f>TEXT(B3486,"aaa")</f>
        <v/>
      </c>
      <c r="D3486" s="127" t="inlineStr">
        <is>
          <t>카카오광고</t>
        </is>
      </c>
      <c r="E3486" s="87">
        <f>VLOOKUP(A3486,매칭테이블!B:D,3,0)</f>
        <v/>
      </c>
      <c r="F3486" s="127" t="n"/>
      <c r="G3486" s="90" t="n"/>
      <c r="K3486" s="128" t="n">
        <v>187960</v>
      </c>
    </row>
    <row r="3487" customFormat="1" s="93">
      <c r="A3487" s="97" t="inlineStr">
        <is>
          <t>디스커버리_천서영님_썸네일테스트 #3</t>
        </is>
      </c>
      <c r="B3487" s="127" t="n">
        <v>44223</v>
      </c>
      <c r="C3487" s="87">
        <f>TEXT(B3487,"aaa")</f>
        <v/>
      </c>
      <c r="D3487" s="127" t="inlineStr">
        <is>
          <t>유튜브 디스커버리</t>
        </is>
      </c>
      <c r="E3487" s="87">
        <f>VLOOKUP(A3487,매칭테이블!B:D,3,0)</f>
        <v/>
      </c>
      <c r="F3487" s="127" t="n"/>
      <c r="G3487" s="90" t="n"/>
      <c r="K3487" s="128" t="n">
        <v>610297</v>
      </c>
    </row>
    <row r="3488" customFormat="1" s="93">
      <c r="A3488" s="97" t="inlineStr">
        <is>
          <t>토너_관심사1_엄마소재베리</t>
        </is>
      </c>
      <c r="B3488" s="127" t="n">
        <v>44223</v>
      </c>
      <c r="C3488" s="87">
        <f>TEXT(B3488,"aaa")</f>
        <v/>
      </c>
      <c r="D3488" s="127" t="inlineStr">
        <is>
          <t>유튜브 디스커버리</t>
        </is>
      </c>
      <c r="E3488" s="87">
        <f>VLOOKUP(A3488,매칭테이블!B:D,3,0)</f>
        <v/>
      </c>
      <c r="F3488" s="127" t="n"/>
      <c r="G3488" s="90" t="n"/>
      <c r="K3488" s="128" t="n">
        <v>137314</v>
      </c>
    </row>
    <row r="3489" customFormat="1" s="93">
      <c r="A3489" s="97" t="inlineStr">
        <is>
          <t>디스커버리_관심사세팅_후기</t>
        </is>
      </c>
      <c r="B3489" s="127" t="n">
        <v>44223</v>
      </c>
      <c r="C3489" s="87">
        <f>TEXT(B3489,"aaa")</f>
        <v/>
      </c>
      <c r="D3489" s="127" t="inlineStr">
        <is>
          <t>유튜브 디스커버리</t>
        </is>
      </c>
      <c r="E3489" s="87">
        <f>VLOOKUP(A3489,매칭테이블!B:D,3,0)</f>
        <v/>
      </c>
      <c r="F3489" s="127" t="n"/>
      <c r="G3489" s="90" t="n"/>
      <c r="K3489" s="128" t="n">
        <v>40764</v>
      </c>
    </row>
    <row r="3490" customFormat="1" s="93">
      <c r="A3490" s="97" t="inlineStr">
        <is>
          <t>디스커버리_DP_패드관심사1_소재1(아들)</t>
        </is>
      </c>
      <c r="B3490" s="127" t="n">
        <v>44223</v>
      </c>
      <c r="C3490" s="87">
        <f>TEXT(B3490,"aaa")</f>
        <v/>
      </c>
      <c r="D3490" s="127" t="inlineStr">
        <is>
          <t>유튜브 디스커버리</t>
        </is>
      </c>
      <c r="E3490" s="87">
        <f>VLOOKUP(A3490,매칭테이블!B:D,3,0)</f>
        <v/>
      </c>
      <c r="F3490" s="127" t="n"/>
      <c r="G3490" s="90" t="n"/>
      <c r="K3490" s="128" t="n">
        <v>1092</v>
      </c>
    </row>
    <row r="3491" customFormat="1" s="93">
      <c r="A3491" s="97" t="inlineStr">
        <is>
          <t>디스커버리_채우</t>
        </is>
      </c>
      <c r="B3491" s="127" t="n">
        <v>44223</v>
      </c>
      <c r="C3491" s="87">
        <f>TEXT(B3491,"aaa")</f>
        <v/>
      </c>
      <c r="D3491" s="127" t="inlineStr">
        <is>
          <t>유튜브 디스커버리</t>
        </is>
      </c>
      <c r="E3491" s="87">
        <f>VLOOKUP(A3491,매칭테이블!B:D,3,0)</f>
        <v/>
      </c>
      <c r="F3491" s="127" t="n"/>
      <c r="G3491" s="90" t="n"/>
      <c r="K3491" s="128" t="n">
        <v>409021</v>
      </c>
    </row>
    <row r="3492" customFormat="1" s="93">
      <c r="A3492" s="97" t="inlineStr">
        <is>
          <t>디스커버리_미닝님</t>
        </is>
      </c>
      <c r="B3492" s="127" t="n">
        <v>44223</v>
      </c>
      <c r="C3492" s="87">
        <f>TEXT(B3492,"aaa")</f>
        <v/>
      </c>
      <c r="D3492" s="127" t="inlineStr">
        <is>
          <t>유튜브 디스커버리</t>
        </is>
      </c>
      <c r="E3492" s="87">
        <f>VLOOKUP(A3492,매칭테이블!B:D,3,0)</f>
        <v/>
      </c>
      <c r="F3492" s="127" t="n"/>
      <c r="G3492" s="90" t="n"/>
      <c r="K3492" s="128" t="n">
        <v>384862</v>
      </c>
    </row>
    <row r="3493" customFormat="1" s="93">
      <c r="A3493" s="97" t="inlineStr">
        <is>
          <t>인스트림_토너_집콕</t>
        </is>
      </c>
      <c r="B3493" s="127" t="n">
        <v>44223</v>
      </c>
      <c r="C3493" s="87">
        <f>TEXT(B3493,"aaa")</f>
        <v/>
      </c>
      <c r="D3493" s="127" t="inlineStr">
        <is>
          <t>유튜브 디스커버리</t>
        </is>
      </c>
      <c r="E3493" s="87">
        <f>VLOOKUP(A3493,매칭테이블!B:D,3,0)</f>
        <v/>
      </c>
      <c r="F3493" s="127" t="n"/>
      <c r="G3493" s="90" t="n"/>
      <c r="K3493" s="128" t="n">
        <v>51733</v>
      </c>
    </row>
    <row r="3494" customFormat="1" s="93">
      <c r="A3494" s="97" t="inlineStr">
        <is>
          <t>디스커버리_토너_집콕</t>
        </is>
      </c>
      <c r="B3494" s="127" t="n">
        <v>44223</v>
      </c>
      <c r="C3494" s="87">
        <f>TEXT(B3494,"aaa")</f>
        <v/>
      </c>
      <c r="D3494" s="127" t="inlineStr">
        <is>
          <t>유튜브 디스커버리</t>
        </is>
      </c>
      <c r="E3494" s="87">
        <f>VLOOKUP(A3494,매칭테이블!B:D,3,0)</f>
        <v/>
      </c>
      <c r="F3494" s="127" t="n"/>
      <c r="G3494" s="90" t="n"/>
      <c r="K3494" s="128" t="n">
        <v>1138</v>
      </c>
    </row>
    <row r="3495" customFormat="1" s="93">
      <c r="A3495" s="97" t="inlineStr">
        <is>
          <t>토너_관심사1_이미지베리</t>
        </is>
      </c>
      <c r="B3495" s="127" t="n">
        <v>44223</v>
      </c>
      <c r="C3495" s="87">
        <f>TEXT(B3495,"aaa")</f>
        <v/>
      </c>
      <c r="D3495" s="127" t="inlineStr">
        <is>
          <t>유튜브 디스커버리</t>
        </is>
      </c>
      <c r="E3495" s="87">
        <f>VLOOKUP(A3495,매칭테이블!B:D,3,0)</f>
        <v/>
      </c>
      <c r="F3495" s="127" t="n"/>
      <c r="G3495" s="90" t="n"/>
      <c r="K3495" s="128" t="n">
        <v>144562</v>
      </c>
    </row>
    <row r="3496" customFormat="1" s="93">
      <c r="A3496" s="97" t="inlineStr">
        <is>
          <t>디스커버리_빛이나</t>
        </is>
      </c>
      <c r="B3496" s="127" t="n">
        <v>44223</v>
      </c>
      <c r="C3496" s="87">
        <f>TEXT(B3496,"aaa")</f>
        <v/>
      </c>
      <c r="D3496" s="127" t="inlineStr">
        <is>
          <t>유튜브 디스커버리</t>
        </is>
      </c>
      <c r="E3496" s="87">
        <f>VLOOKUP(A3496,매칭테이블!B:D,3,0)</f>
        <v/>
      </c>
      <c r="F3496" s="127" t="n"/>
      <c r="G3496" s="90" t="n"/>
      <c r="K3496" s="128" t="n">
        <v>206975</v>
      </c>
    </row>
    <row r="3497" customFormat="1" s="93">
      <c r="A3497" s="97" t="inlineStr">
        <is>
          <t>디스커버리_소히방2</t>
        </is>
      </c>
      <c r="B3497" s="127" t="n">
        <v>44223</v>
      </c>
      <c r="C3497" s="87">
        <f>TEXT(B3497,"aaa")</f>
        <v/>
      </c>
      <c r="D3497" s="127" t="inlineStr">
        <is>
          <t>유튜브 디스커버리</t>
        </is>
      </c>
      <c r="E3497" s="87">
        <f>VLOOKUP(A3497,매칭테이블!B:D,3,0)</f>
        <v/>
      </c>
      <c r="F3497" s="127" t="n"/>
      <c r="G3497" s="90" t="n"/>
      <c r="K3497" s="128" t="n">
        <v>96409</v>
      </c>
    </row>
    <row r="3498" customFormat="1" s="93">
      <c r="A3498" s="97" t="inlineStr">
        <is>
          <t>디스커버리_미닝님_4554알수없음</t>
        </is>
      </c>
      <c r="B3498" s="127" t="n">
        <v>44223</v>
      </c>
      <c r="C3498" s="87">
        <f>TEXT(B3498,"aaa")</f>
        <v/>
      </c>
      <c r="D3498" s="127" t="inlineStr">
        <is>
          <t>유튜브 디스커버리</t>
        </is>
      </c>
      <c r="E3498" s="87">
        <f>VLOOKUP(A3498,매칭테이블!B:D,3,0)</f>
        <v/>
      </c>
      <c r="F3498" s="127" t="n"/>
      <c r="G3498" s="90" t="n"/>
      <c r="K3498" s="128" t="n">
        <v>199780</v>
      </c>
    </row>
    <row r="3499" customFormat="1" s="93">
      <c r="A3499" s="97" t="inlineStr">
        <is>
          <t>토너_논타겟_엄마잘컨</t>
        </is>
      </c>
      <c r="B3499" s="127" t="n">
        <v>44223</v>
      </c>
      <c r="C3499" s="87">
        <f>TEXT(B3499,"aaa")</f>
        <v/>
      </c>
      <c r="D3499" s="127" t="inlineStr">
        <is>
          <t>유튜브 디스커버리</t>
        </is>
      </c>
      <c r="E3499" s="87">
        <f>VLOOKUP(A3499,매칭테이블!B:D,3,0)</f>
        <v/>
      </c>
      <c r="F3499" s="127" t="n"/>
      <c r="G3499" s="90" t="n"/>
      <c r="K3499" s="128" t="n">
        <v>179</v>
      </c>
    </row>
    <row r="3500" customFormat="1" s="93">
      <c r="A3500" s="97" t="inlineStr">
        <is>
          <t>디스커버리_최모나토너편집</t>
        </is>
      </c>
      <c r="B3500" s="127" t="n">
        <v>44223</v>
      </c>
      <c r="C3500" s="87">
        <f>TEXT(B3500,"aaa")</f>
        <v/>
      </c>
      <c r="D3500" s="127" t="inlineStr">
        <is>
          <t>유튜브 디스커버리</t>
        </is>
      </c>
      <c r="E3500" s="87">
        <f>VLOOKUP(A3500,매칭테이블!B:D,3,0)</f>
        <v/>
      </c>
      <c r="F3500" s="127" t="n"/>
      <c r="G3500" s="90" t="n"/>
      <c r="K3500" s="128" t="n">
        <v>52122</v>
      </c>
    </row>
    <row r="3501" customFormat="1" s="93">
      <c r="A3501" s="97" t="inlineStr">
        <is>
          <t>인스트림_키워드_토너_집콕</t>
        </is>
      </c>
      <c r="B3501" s="127" t="n">
        <v>44223</v>
      </c>
      <c r="C3501" s="87">
        <f>TEXT(B3501,"aaa")</f>
        <v/>
      </c>
      <c r="D3501" s="127" t="inlineStr">
        <is>
          <t>유튜브 디스커버리</t>
        </is>
      </c>
      <c r="E3501" s="87">
        <f>VLOOKUP(A3501,매칭테이블!B:D,3,0)</f>
        <v/>
      </c>
      <c r="F3501" s="127" t="n"/>
      <c r="G3501" s="90" t="n"/>
      <c r="K3501" s="128" t="n">
        <v>52384</v>
      </c>
    </row>
    <row r="3502" customFormat="1" s="93">
      <c r="A3502" s="97" t="inlineStr">
        <is>
          <t>동영상_디스커버리_좁쌀가시</t>
        </is>
      </c>
      <c r="B3502" s="127" t="n">
        <v>44223</v>
      </c>
      <c r="C3502" s="87">
        <f>TEXT(B3502,"aaa")</f>
        <v/>
      </c>
      <c r="D3502" s="127" t="inlineStr">
        <is>
          <t>유튜브 디스커버리</t>
        </is>
      </c>
      <c r="E3502" s="87">
        <f>VLOOKUP(A3502,매칭테이블!B:D,3,0)</f>
        <v/>
      </c>
      <c r="F3502" s="127" t="n"/>
      <c r="G3502" s="90" t="n"/>
      <c r="K3502" s="128" t="n">
        <v>1048718</v>
      </c>
    </row>
    <row r="3503" customFormat="1" s="93">
      <c r="A3503" s="97" t="inlineStr">
        <is>
          <t>토너_관심사1_엄마잘컨</t>
        </is>
      </c>
      <c r="B3503" s="127" t="n">
        <v>44223</v>
      </c>
      <c r="C3503" s="87">
        <f>TEXT(B3503,"aaa")</f>
        <v/>
      </c>
      <c r="D3503" s="127" t="inlineStr">
        <is>
          <t>유튜브 디스커버리</t>
        </is>
      </c>
      <c r="E3503" s="87">
        <f>VLOOKUP(A3503,매칭테이블!B:D,3,0)</f>
        <v/>
      </c>
      <c r="F3503" s="127" t="n"/>
      <c r="G3503" s="90" t="n"/>
      <c r="K3503" s="128" t="n">
        <v>272079</v>
      </c>
    </row>
    <row r="3504" customFormat="1" s="93">
      <c r="A3504" s="97" t="inlineStr">
        <is>
          <t>인스트림_논타겟_토너_집콕</t>
        </is>
      </c>
      <c r="B3504" s="127" t="n">
        <v>44223</v>
      </c>
      <c r="C3504" s="87">
        <f>TEXT(B3504,"aaa")</f>
        <v/>
      </c>
      <c r="D3504" s="127" t="inlineStr">
        <is>
          <t>유튜브 디스커버리</t>
        </is>
      </c>
      <c r="E3504" s="87">
        <f>VLOOKUP(A3504,매칭테이블!B:D,3,0)</f>
        <v/>
      </c>
      <c r="F3504" s="127" t="n"/>
      <c r="G3504" s="90" t="n"/>
      <c r="K3504" s="128" t="n">
        <v>52679</v>
      </c>
    </row>
    <row r="3505" customFormat="1" s="93">
      <c r="A3505" s="97" t="inlineStr">
        <is>
          <t>토너_관심사1_이미지베리_딸+bna</t>
        </is>
      </c>
      <c r="B3505" s="127" t="n">
        <v>44223</v>
      </c>
      <c r="C3505" s="87">
        <f>TEXT(B3505,"aaa")</f>
        <v/>
      </c>
      <c r="D3505" s="127" t="inlineStr">
        <is>
          <t>유튜브 디스커버리</t>
        </is>
      </c>
      <c r="E3505" s="87">
        <f>VLOOKUP(A3505,매칭테이블!B:D,3,0)</f>
        <v/>
      </c>
      <c r="F3505" s="127" t="n"/>
      <c r="G3505" s="90" t="n"/>
      <c r="K3505" s="128" t="n">
        <v>228342</v>
      </c>
    </row>
    <row r="3506" customFormat="1" s="93">
      <c r="A3506" s="97" t="inlineStr">
        <is>
          <t>디스커버리_케이린</t>
        </is>
      </c>
      <c r="B3506" s="127" t="n">
        <v>44223</v>
      </c>
      <c r="C3506" s="87">
        <f>TEXT(B3506,"aaa")</f>
        <v/>
      </c>
      <c r="D3506" s="127" t="inlineStr">
        <is>
          <t>유튜브 디스커버리</t>
        </is>
      </c>
      <c r="E3506" s="87">
        <f>VLOOKUP(A3506,매칭테이블!B:D,3,0)</f>
        <v/>
      </c>
      <c r="F3506" s="127" t="n"/>
      <c r="G3506" s="90" t="n"/>
      <c r="K3506" s="128" t="n">
        <v>5240</v>
      </c>
    </row>
    <row r="3507" customFormat="1" s="93">
      <c r="A3507" s="97" t="inlineStr">
        <is>
          <t>디스커버리_DP_패드관심사1_소재1(딸)</t>
        </is>
      </c>
      <c r="B3507" s="127" t="n">
        <v>44223</v>
      </c>
      <c r="C3507" s="87">
        <f>TEXT(B3507,"aaa")</f>
        <v/>
      </c>
      <c r="D3507" s="127" t="inlineStr">
        <is>
          <t>유튜브 디스커버리</t>
        </is>
      </c>
      <c r="E3507" s="87">
        <f>VLOOKUP(A3507,매칭테이블!B:D,3,0)</f>
        <v/>
      </c>
      <c r="F3507" s="127" t="n"/>
      <c r="G3507" s="90" t="n"/>
      <c r="K3507" s="128" t="n">
        <v>150266</v>
      </c>
    </row>
    <row r="3508" customFormat="1" s="93">
      <c r="A3508" s="97" t="inlineStr">
        <is>
          <t>토너_구매의도만_동글2</t>
        </is>
      </c>
      <c r="B3508" s="127" t="n">
        <v>44223</v>
      </c>
      <c r="C3508" s="87">
        <f>TEXT(B3508,"aaa")</f>
        <v/>
      </c>
      <c r="D3508" s="127" t="inlineStr">
        <is>
          <t>유튜브 디스커버리</t>
        </is>
      </c>
      <c r="E3508" s="87">
        <f>VLOOKUP(A3508,매칭테이블!B:D,3,0)</f>
        <v/>
      </c>
      <c r="F3508" s="127" t="n"/>
      <c r="G3508" s="90" t="n"/>
      <c r="K3508" s="128" t="n">
        <v>65553</v>
      </c>
    </row>
    <row r="3509" customFormat="1" s="93">
      <c r="A3509" s="97" t="inlineStr">
        <is>
          <t>전환_토너패드</t>
        </is>
      </c>
      <c r="B3509" s="127" t="n">
        <v>44224</v>
      </c>
      <c r="C3509" s="87">
        <f>TEXT(B3509,"aaa")</f>
        <v/>
      </c>
      <c r="D3509" s="127" t="inlineStr">
        <is>
          <t>페이스북/인스타그램</t>
        </is>
      </c>
      <c r="E3509" s="87">
        <f>VLOOKUP(A3509,매칭테이블!B:D,3,0)</f>
        <v/>
      </c>
      <c r="F3509" s="127" t="n"/>
      <c r="G3509" s="90" t="n"/>
      <c r="K3509" s="128" t="n">
        <v>484946</v>
      </c>
    </row>
    <row r="3510" customFormat="1" s="93">
      <c r="A3510" s="97" t="inlineStr">
        <is>
          <t>도달_랄라블라</t>
        </is>
      </c>
      <c r="B3510" s="127" t="n">
        <v>44224</v>
      </c>
      <c r="C3510" s="87">
        <f>TEXT(B3510,"aaa")</f>
        <v/>
      </c>
      <c r="D3510" s="127" t="inlineStr">
        <is>
          <t>페이스북/인스타그램</t>
        </is>
      </c>
      <c r="E3510" s="87">
        <f>VLOOKUP(A3510,매칭테이블!B:D,3,0)</f>
        <v/>
      </c>
      <c r="F3510" s="127" t="n"/>
      <c r="G3510" s="90" t="n"/>
      <c r="K3510" s="128" t="n">
        <v>30293</v>
      </c>
    </row>
    <row r="3511" customFormat="1" s="93">
      <c r="A3511" s="97" t="inlineStr">
        <is>
          <t>전환</t>
        </is>
      </c>
      <c r="B3511" s="127" t="n">
        <v>44224</v>
      </c>
      <c r="C3511" s="87">
        <f>TEXT(B3511,"aaa")</f>
        <v/>
      </c>
      <c r="D3511" s="127" t="inlineStr">
        <is>
          <t>페이스북/인스타그램</t>
        </is>
      </c>
      <c r="E3511" s="87">
        <f>VLOOKUP(A3511,매칭테이블!B:D,3,0)</f>
        <v/>
      </c>
      <c r="F3511" s="127" t="n"/>
      <c r="G3511" s="90" t="n"/>
      <c r="K3511" s="128" t="n">
        <v>1328496</v>
      </c>
    </row>
    <row r="3512" customFormat="1" s="93">
      <c r="A3512" s="97" t="inlineStr">
        <is>
          <t>T_토너_테스트</t>
        </is>
      </c>
      <c r="B3512" s="127" t="n">
        <v>44224</v>
      </c>
      <c r="C3512" s="87">
        <f>TEXT(B3512,"aaa")</f>
        <v/>
      </c>
      <c r="D3512" s="127" t="inlineStr">
        <is>
          <t>네이버 GFA</t>
        </is>
      </c>
      <c r="E3512" s="87">
        <f>VLOOKUP(A3512,매칭테이블!B:D,3,0)</f>
        <v/>
      </c>
      <c r="F3512" s="127" t="n"/>
      <c r="G3512" s="90" t="n"/>
      <c r="K3512" s="128" t="n">
        <v>67492.72727272726</v>
      </c>
    </row>
    <row r="3513" customFormat="1" s="93">
      <c r="A3513" s="97" t="inlineStr">
        <is>
          <t>아누아_77%패드_청소년관심사_메인</t>
        </is>
      </c>
      <c r="B3513" s="127" t="n">
        <v>44224</v>
      </c>
      <c r="C3513" s="87">
        <f>TEXT(B3513,"aaa")</f>
        <v/>
      </c>
      <c r="D3513" s="127" t="inlineStr">
        <is>
          <t>네이버 GFA</t>
        </is>
      </c>
      <c r="E3513" s="87">
        <f>VLOOKUP(A3513,매칭테이블!B:D,3,0)</f>
        <v/>
      </c>
      <c r="F3513" s="127" t="n"/>
      <c r="G3513" s="90" t="n"/>
      <c r="K3513" s="128" t="n">
        <v>425816.3636363636</v>
      </c>
    </row>
    <row r="3514" customFormat="1" s="93">
      <c r="A3514" s="97" t="inlineStr">
        <is>
          <t>T_아누아_패드_메인</t>
        </is>
      </c>
      <c r="B3514" s="127" t="n">
        <v>44224</v>
      </c>
      <c r="C3514" s="87">
        <f>TEXT(B3514,"aaa")</f>
        <v/>
      </c>
      <c r="D3514" s="127" t="inlineStr">
        <is>
          <t>네이버 GFA</t>
        </is>
      </c>
      <c r="E3514" s="87">
        <f>VLOOKUP(A3514,매칭테이블!B:D,3,0)</f>
        <v/>
      </c>
      <c r="F3514" s="127" t="n"/>
      <c r="G3514" s="90" t="n"/>
      <c r="K3514" s="128" t="n">
        <v>1354725.454545454</v>
      </c>
    </row>
    <row r="3515" customFormat="1" s="93">
      <c r="A3515" s="97" t="inlineStr">
        <is>
          <t>토너_메인_기존소재</t>
        </is>
      </c>
      <c r="B3515" s="127" t="n">
        <v>44224</v>
      </c>
      <c r="C3515" s="87">
        <f>TEXT(B3515,"aaa")</f>
        <v/>
      </c>
      <c r="D3515" s="127" t="inlineStr">
        <is>
          <t>네이버 GFA</t>
        </is>
      </c>
      <c r="E3515" s="87">
        <f>VLOOKUP(A3515,매칭테이블!B:D,3,0)</f>
        <v/>
      </c>
      <c r="F3515" s="127" t="n"/>
      <c r="G3515" s="90" t="n"/>
      <c r="K3515" s="128" t="n">
        <v>628834.5454545454</v>
      </c>
    </row>
    <row r="3516" customFormat="1" s="93">
      <c r="A3516" s="97" t="inlineStr">
        <is>
          <t>아누아_쇼핑M</t>
        </is>
      </c>
      <c r="B3516" s="127" t="n">
        <v>44224</v>
      </c>
      <c r="C3516" s="87">
        <f>TEXT(B3516,"aaa")</f>
        <v/>
      </c>
      <c r="D3516" s="127" t="inlineStr">
        <is>
          <t>네이버 쇼핑검색</t>
        </is>
      </c>
      <c r="E3516" s="87" t="n"/>
      <c r="F3516" s="127" t="n"/>
      <c r="G3516" s="90" t="n"/>
      <c r="K3516" s="128" t="n">
        <v>56799.99999999999</v>
      </c>
    </row>
    <row r="3517" customFormat="1" s="93">
      <c r="A3517" s="97" t="inlineStr">
        <is>
          <t>아누아_쇼핑PC</t>
        </is>
      </c>
      <c r="B3517" s="127" t="n">
        <v>44224</v>
      </c>
      <c r="C3517" s="87">
        <f>TEXT(B3517,"aaa")</f>
        <v/>
      </c>
      <c r="D3517" s="127" t="inlineStr">
        <is>
          <t>네이버 쇼핑검색</t>
        </is>
      </c>
      <c r="E3517" s="87" t="n"/>
      <c r="F3517" s="127" t="n"/>
      <c r="G3517" s="90" t="n"/>
      <c r="K3517" s="128" t="n">
        <v>6139.999999999999</v>
      </c>
    </row>
    <row r="3518" customFormat="1" s="93">
      <c r="A3518" s="97" t="inlineStr">
        <is>
          <t>아누아_쇼핑박스</t>
        </is>
      </c>
      <c r="B3518" s="127" t="n">
        <v>44224</v>
      </c>
      <c r="C3518" s="87">
        <f>TEXT(B3518,"aaa")</f>
        <v/>
      </c>
      <c r="D3518" s="127" t="inlineStr">
        <is>
          <t>네이버 쇼핑박스</t>
        </is>
      </c>
      <c r="E3518" s="87">
        <f>VLOOKUP(A3518,매칭테이블!B:D,3,0)</f>
        <v/>
      </c>
      <c r="F3518" s="127" t="n"/>
      <c r="G3518" s="90" t="n"/>
      <c r="K3518" s="128" t="n">
        <v>649350.64</v>
      </c>
    </row>
    <row r="3519" customFormat="1" s="93">
      <c r="A3519" s="97" t="inlineStr">
        <is>
          <t>아누아_비즈보드_리타게팅</t>
        </is>
      </c>
      <c r="B3519" s="127" t="n">
        <v>44224</v>
      </c>
      <c r="C3519" s="87">
        <f>TEXT(B3519,"aaa")</f>
        <v/>
      </c>
      <c r="D3519" s="127" t="inlineStr">
        <is>
          <t>카카오광고</t>
        </is>
      </c>
      <c r="E3519" s="87">
        <f>VLOOKUP(A3519,매칭테이블!B:D,3,0)</f>
        <v/>
      </c>
      <c r="F3519" s="127" t="n"/>
      <c r="G3519" s="90" t="n"/>
      <c r="K3519" s="128" t="n">
        <v>909.9999999999999</v>
      </c>
    </row>
    <row r="3520" customFormat="1" s="93">
      <c r="A3520" s="97" t="inlineStr">
        <is>
          <t>아누아_토너_관심사1_초4소재_1200x628</t>
        </is>
      </c>
      <c r="B3520" s="127" t="n">
        <v>44224</v>
      </c>
      <c r="C3520" s="87">
        <f>TEXT(B3520,"aaa")</f>
        <v/>
      </c>
      <c r="D3520" s="127" t="inlineStr">
        <is>
          <t>카카오광고</t>
        </is>
      </c>
      <c r="E3520" s="87">
        <f>VLOOKUP(A3520,매칭테이블!B:D,3,0)</f>
        <v/>
      </c>
      <c r="F3520" s="127" t="n"/>
      <c r="G3520" s="90" t="n"/>
      <c r="K3520" s="128" t="n">
        <v>225570</v>
      </c>
    </row>
    <row r="3521" customFormat="1" s="93">
      <c r="A3521" s="97" t="inlineStr">
        <is>
          <t>디스커버리_DP_패드관심사1_소재1(아들)</t>
        </is>
      </c>
      <c r="B3521" s="127" t="n">
        <v>44224</v>
      </c>
      <c r="C3521" s="87">
        <f>TEXT(B3521,"aaa")</f>
        <v/>
      </c>
      <c r="D3521" s="127" t="inlineStr">
        <is>
          <t>유튜브 디스커버리</t>
        </is>
      </c>
      <c r="E3521" s="87">
        <f>VLOOKUP(A3521,매칭테이블!B:D,3,0)</f>
        <v/>
      </c>
      <c r="F3521" s="127" t="n"/>
      <c r="G3521" s="90" t="n"/>
      <c r="K3521" s="128" t="n">
        <v>21591</v>
      </c>
    </row>
    <row r="3522" customFormat="1" s="93">
      <c r="A3522" s="97" t="inlineStr">
        <is>
          <t>디스커버리_미닝님</t>
        </is>
      </c>
      <c r="B3522" s="127" t="n">
        <v>44224</v>
      </c>
      <c r="C3522" s="87">
        <f>TEXT(B3522,"aaa")</f>
        <v/>
      </c>
      <c r="D3522" s="127" t="inlineStr">
        <is>
          <t>유튜브 디스커버리</t>
        </is>
      </c>
      <c r="E3522" s="87">
        <f>VLOOKUP(A3522,매칭테이블!B:D,3,0)</f>
        <v/>
      </c>
      <c r="F3522" s="127" t="n"/>
      <c r="G3522" s="90" t="n"/>
      <c r="K3522" s="128" t="n">
        <v>376541</v>
      </c>
    </row>
    <row r="3523" customFormat="1" s="93">
      <c r="A3523" s="97" t="inlineStr">
        <is>
          <t>디스커버리_채우</t>
        </is>
      </c>
      <c r="B3523" s="127" t="n">
        <v>44224</v>
      </c>
      <c r="C3523" s="87">
        <f>TEXT(B3523,"aaa")</f>
        <v/>
      </c>
      <c r="D3523" s="127" t="inlineStr">
        <is>
          <t>유튜브 디스커버리</t>
        </is>
      </c>
      <c r="E3523" s="87">
        <f>VLOOKUP(A3523,매칭테이블!B:D,3,0)</f>
        <v/>
      </c>
      <c r="F3523" s="127" t="n"/>
      <c r="G3523" s="90" t="n"/>
      <c r="K3523" s="128" t="n">
        <v>405917</v>
      </c>
    </row>
    <row r="3524" customFormat="1" s="93">
      <c r="A3524" s="97" t="inlineStr">
        <is>
          <t>토너_관심사1_엄마소재베리</t>
        </is>
      </c>
      <c r="B3524" s="127" t="n">
        <v>44224</v>
      </c>
      <c r="C3524" s="87">
        <f>TEXT(B3524,"aaa")</f>
        <v/>
      </c>
      <c r="D3524" s="127" t="inlineStr">
        <is>
          <t>유튜브 디스커버리</t>
        </is>
      </c>
      <c r="E3524" s="87">
        <f>VLOOKUP(A3524,매칭테이블!B:D,3,0)</f>
        <v/>
      </c>
      <c r="F3524" s="127" t="n"/>
      <c r="G3524" s="90" t="n"/>
      <c r="K3524" s="128" t="n">
        <v>26573</v>
      </c>
    </row>
    <row r="3525" customFormat="1" s="93">
      <c r="A3525" s="97" t="inlineStr">
        <is>
          <t>인스트림_토너_집콕</t>
        </is>
      </c>
      <c r="B3525" s="127" t="n">
        <v>44224</v>
      </c>
      <c r="C3525" s="87">
        <f>TEXT(B3525,"aaa")</f>
        <v/>
      </c>
      <c r="D3525" s="127" t="inlineStr">
        <is>
          <t>유튜브 디스커버리</t>
        </is>
      </c>
      <c r="E3525" s="87">
        <f>VLOOKUP(A3525,매칭테이블!B:D,3,0)</f>
        <v/>
      </c>
      <c r="F3525" s="127" t="n"/>
      <c r="G3525" s="90" t="n"/>
      <c r="K3525" s="128" t="n">
        <v>107037</v>
      </c>
    </row>
    <row r="3526" customFormat="1" s="93">
      <c r="A3526" s="97" t="inlineStr">
        <is>
          <t>디스커버리_천서영님_썸네일테스트 #3</t>
        </is>
      </c>
      <c r="B3526" s="127" t="n">
        <v>44224</v>
      </c>
      <c r="C3526" s="87">
        <f>TEXT(B3526,"aaa")</f>
        <v/>
      </c>
      <c r="D3526" s="127" t="inlineStr">
        <is>
          <t>유튜브 디스커버리</t>
        </is>
      </c>
      <c r="E3526" s="87">
        <f>VLOOKUP(A3526,매칭테이블!B:D,3,0)</f>
        <v/>
      </c>
      <c r="F3526" s="127" t="n"/>
      <c r="G3526" s="90" t="n"/>
      <c r="K3526" s="128" t="n">
        <v>583333</v>
      </c>
    </row>
    <row r="3527" customFormat="1" s="93">
      <c r="A3527" s="97" t="inlineStr">
        <is>
          <t>동영상_반응형_좁쌀가시</t>
        </is>
      </c>
      <c r="B3527" s="127" t="n">
        <v>44224</v>
      </c>
      <c r="C3527" s="87">
        <f>TEXT(B3527,"aaa")</f>
        <v/>
      </c>
      <c r="D3527" s="127" t="inlineStr">
        <is>
          <t>유튜브 디스커버리</t>
        </is>
      </c>
      <c r="E3527" s="87">
        <f>VLOOKUP(A3527,매칭테이블!B:D,3,0)</f>
        <v/>
      </c>
      <c r="F3527" s="127" t="n"/>
      <c r="G3527" s="90" t="n"/>
      <c r="K3527" s="128" t="n">
        <v>41926</v>
      </c>
    </row>
    <row r="3528" customFormat="1" s="93">
      <c r="A3528" s="97" t="inlineStr">
        <is>
          <t>토너_구매의도만_동글2</t>
        </is>
      </c>
      <c r="B3528" s="127" t="n">
        <v>44224</v>
      </c>
      <c r="C3528" s="87">
        <f>TEXT(B3528,"aaa")</f>
        <v/>
      </c>
      <c r="D3528" s="127" t="inlineStr">
        <is>
          <t>유튜브 디스커버리</t>
        </is>
      </c>
      <c r="E3528" s="87">
        <f>VLOOKUP(A3528,매칭테이블!B:D,3,0)</f>
        <v/>
      </c>
      <c r="F3528" s="127" t="n"/>
      <c r="G3528" s="90" t="n"/>
      <c r="K3528" s="128" t="n">
        <v>7866</v>
      </c>
    </row>
    <row r="3529" customFormat="1" s="93">
      <c r="A3529" s="97" t="inlineStr">
        <is>
          <t>인스트림_논타겟_토너_집콕</t>
        </is>
      </c>
      <c r="B3529" s="127" t="n">
        <v>44224</v>
      </c>
      <c r="C3529" s="87">
        <f>TEXT(B3529,"aaa")</f>
        <v/>
      </c>
      <c r="D3529" s="127" t="inlineStr">
        <is>
          <t>유튜브 디스커버리</t>
        </is>
      </c>
      <c r="E3529" s="87">
        <f>VLOOKUP(A3529,매칭테이블!B:D,3,0)</f>
        <v/>
      </c>
      <c r="F3529" s="127" t="n"/>
      <c r="G3529" s="90" t="n"/>
      <c r="K3529" s="128" t="n">
        <v>17885</v>
      </c>
    </row>
    <row r="3530" customFormat="1" s="93">
      <c r="A3530" s="97" t="inlineStr">
        <is>
          <t>디스커버리_DP_패드관심사1_소재1(딸)</t>
        </is>
      </c>
      <c r="B3530" s="127" t="n">
        <v>44224</v>
      </c>
      <c r="C3530" s="87">
        <f>TEXT(B3530,"aaa")</f>
        <v/>
      </c>
      <c r="D3530" s="127" t="inlineStr">
        <is>
          <t>유튜브 디스커버리</t>
        </is>
      </c>
      <c r="E3530" s="87">
        <f>VLOOKUP(A3530,매칭테이블!B:D,3,0)</f>
        <v/>
      </c>
      <c r="F3530" s="127" t="n"/>
      <c r="G3530" s="90" t="n"/>
      <c r="K3530" s="128" t="n">
        <v>408435</v>
      </c>
    </row>
    <row r="3531" customFormat="1" s="93">
      <c r="A3531" s="97" t="inlineStr">
        <is>
          <t>디스커버리_토너_집콕</t>
        </is>
      </c>
      <c r="B3531" s="127" t="n">
        <v>44224</v>
      </c>
      <c r="C3531" s="87">
        <f>TEXT(B3531,"aaa")</f>
        <v/>
      </c>
      <c r="D3531" s="127" t="inlineStr">
        <is>
          <t>유튜브 디스커버리</t>
        </is>
      </c>
      <c r="E3531" s="87">
        <f>VLOOKUP(A3531,매칭테이블!B:D,3,0)</f>
        <v/>
      </c>
      <c r="F3531" s="127" t="n"/>
      <c r="G3531" s="90" t="n"/>
      <c r="K3531" s="128" t="n">
        <v>95659</v>
      </c>
    </row>
    <row r="3532" customFormat="1" s="93">
      <c r="A3532" s="97" t="inlineStr">
        <is>
          <t>디스커버리_케이린</t>
        </is>
      </c>
      <c r="B3532" s="127" t="n">
        <v>44224</v>
      </c>
      <c r="C3532" s="87">
        <f>TEXT(B3532,"aaa")</f>
        <v/>
      </c>
      <c r="D3532" s="127" t="inlineStr">
        <is>
          <t>유튜브 디스커버리</t>
        </is>
      </c>
      <c r="E3532" s="87">
        <f>VLOOKUP(A3532,매칭테이블!B:D,3,0)</f>
        <v/>
      </c>
      <c r="F3532" s="127" t="n"/>
      <c r="G3532" s="90" t="n"/>
      <c r="K3532" s="128" t="n">
        <v>20067</v>
      </c>
    </row>
    <row r="3533" customFormat="1" s="93">
      <c r="A3533" s="97" t="inlineStr">
        <is>
          <t>디스커버리_최모나토너편집</t>
        </is>
      </c>
      <c r="B3533" s="127" t="n">
        <v>44224</v>
      </c>
      <c r="C3533" s="87">
        <f>TEXT(B3533,"aaa")</f>
        <v/>
      </c>
      <c r="D3533" s="127" t="inlineStr">
        <is>
          <t>유튜브 디스커버리</t>
        </is>
      </c>
      <c r="E3533" s="87">
        <f>VLOOKUP(A3533,매칭테이블!B:D,3,0)</f>
        <v/>
      </c>
      <c r="F3533" s="127" t="n"/>
      <c r="G3533" s="90" t="n"/>
      <c r="K3533" s="128" t="n">
        <v>52484</v>
      </c>
    </row>
    <row r="3534" customFormat="1" s="93">
      <c r="A3534" s="97" t="inlineStr">
        <is>
          <t>토너_관심사1_엄마잘컨</t>
        </is>
      </c>
      <c r="B3534" s="127" t="n">
        <v>44224</v>
      </c>
      <c r="C3534" s="87">
        <f>TEXT(B3534,"aaa")</f>
        <v/>
      </c>
      <c r="D3534" s="127" t="inlineStr">
        <is>
          <t>유튜브 디스커버리</t>
        </is>
      </c>
      <c r="E3534" s="87">
        <f>VLOOKUP(A3534,매칭테이블!B:D,3,0)</f>
        <v/>
      </c>
      <c r="F3534" s="127" t="n"/>
      <c r="G3534" s="90" t="n"/>
      <c r="K3534" s="128" t="n">
        <v>553107</v>
      </c>
    </row>
    <row r="3535" customFormat="1" s="93">
      <c r="A3535" s="97" t="inlineStr">
        <is>
          <t>디스커버리_DP_관심사2_2+1강조</t>
        </is>
      </c>
      <c r="B3535" s="127" t="n">
        <v>44224</v>
      </c>
      <c r="C3535" s="87">
        <f>TEXT(B3535,"aaa")</f>
        <v/>
      </c>
      <c r="D3535" s="127" t="inlineStr">
        <is>
          <t>유튜브 디스커버리</t>
        </is>
      </c>
      <c r="E3535" s="87">
        <f>VLOOKUP(A3535,매칭테이블!B:D,3,0)</f>
        <v/>
      </c>
      <c r="F3535" s="127" t="n"/>
      <c r="G3535" s="90" t="n"/>
      <c r="K3535" s="128" t="n">
        <v>229</v>
      </c>
    </row>
    <row r="3536" customFormat="1" s="93">
      <c r="A3536" s="97" t="inlineStr">
        <is>
          <t>동영상_디스커버리_좁쌀가시_서브영상</t>
        </is>
      </c>
      <c r="B3536" s="127" t="n">
        <v>44224</v>
      </c>
      <c r="C3536" s="87">
        <f>TEXT(B3536,"aaa")</f>
        <v/>
      </c>
      <c r="D3536" s="127" t="inlineStr">
        <is>
          <t>유튜브 디스커버리</t>
        </is>
      </c>
      <c r="E3536" s="87">
        <f>VLOOKUP(A3536,매칭테이블!B:D,3,0)</f>
        <v/>
      </c>
      <c r="F3536" s="127" t="n"/>
      <c r="G3536" s="90" t="n"/>
      <c r="K3536" s="128" t="n">
        <v>659975</v>
      </c>
    </row>
    <row r="3537" customFormat="1" s="93">
      <c r="A3537" s="97" t="inlineStr">
        <is>
          <t>디스커버리_미닝님_4554알수없음</t>
        </is>
      </c>
      <c r="B3537" s="127" t="n">
        <v>44224</v>
      </c>
      <c r="C3537" s="87">
        <f>TEXT(B3537,"aaa")</f>
        <v/>
      </c>
      <c r="D3537" s="127" t="inlineStr">
        <is>
          <t>유튜브 디스커버리</t>
        </is>
      </c>
      <c r="E3537" s="87">
        <f>VLOOKUP(A3537,매칭테이블!B:D,3,0)</f>
        <v/>
      </c>
      <c r="F3537" s="127" t="n"/>
      <c r="G3537" s="90" t="n"/>
      <c r="K3537" s="128" t="n">
        <v>201977</v>
      </c>
    </row>
    <row r="3538" customFormat="1" s="93">
      <c r="A3538" s="97" t="inlineStr">
        <is>
          <t>토너_관심사1_이미지베리_딸+bna</t>
        </is>
      </c>
      <c r="B3538" s="127" t="n">
        <v>44224</v>
      </c>
      <c r="C3538" s="87">
        <f>TEXT(B3538,"aaa")</f>
        <v/>
      </c>
      <c r="D3538" s="127" t="inlineStr">
        <is>
          <t>유튜브 디스커버리</t>
        </is>
      </c>
      <c r="E3538" s="87">
        <f>VLOOKUP(A3538,매칭테이블!B:D,3,0)</f>
        <v/>
      </c>
      <c r="F3538" s="127" t="n"/>
      <c r="G3538" s="90" t="n"/>
      <c r="K3538" s="128" t="n">
        <v>77372</v>
      </c>
    </row>
    <row r="3539" customFormat="1" s="93">
      <c r="A3539" s="97" t="inlineStr">
        <is>
          <t>토너_논타겟_엄마잘컨</t>
        </is>
      </c>
      <c r="B3539" s="127" t="n">
        <v>44224</v>
      </c>
      <c r="C3539" s="87">
        <f>TEXT(B3539,"aaa")</f>
        <v/>
      </c>
      <c r="D3539" s="127" t="inlineStr">
        <is>
          <t>유튜브 디스커버리</t>
        </is>
      </c>
      <c r="E3539" s="87">
        <f>VLOOKUP(A3539,매칭테이블!B:D,3,0)</f>
        <v/>
      </c>
      <c r="F3539" s="127" t="n"/>
      <c r="G3539" s="90" t="n"/>
      <c r="K3539" s="128" t="n">
        <v>2389</v>
      </c>
    </row>
    <row r="3540" customFormat="1" s="93">
      <c r="A3540" s="97" t="inlineStr">
        <is>
          <t>토너_관심사1_이미지베리</t>
        </is>
      </c>
      <c r="B3540" s="127" t="n">
        <v>44224</v>
      </c>
      <c r="C3540" s="87">
        <f>TEXT(B3540,"aaa")</f>
        <v/>
      </c>
      <c r="D3540" s="127" t="inlineStr">
        <is>
          <t>유튜브 디스커버리</t>
        </is>
      </c>
      <c r="E3540" s="87">
        <f>VLOOKUP(A3540,매칭테이블!B:D,3,0)</f>
        <v/>
      </c>
      <c r="F3540" s="127" t="n"/>
      <c r="G3540" s="90" t="n"/>
      <c r="K3540" s="128" t="n">
        <v>63088</v>
      </c>
    </row>
    <row r="3541">
      <c r="A3541" s="97" t="inlineStr">
        <is>
          <t>동영상_디스커버리_좁쌀가시 2차</t>
        </is>
      </c>
      <c r="B3541" s="127" t="n">
        <v>44224</v>
      </c>
      <c r="C3541" s="87">
        <f>TEXT(B3541,"aaa")</f>
        <v/>
      </c>
      <c r="D3541" s="127" t="inlineStr">
        <is>
          <t>유튜브 디스커버리</t>
        </is>
      </c>
      <c r="E3541" s="87">
        <f>VLOOKUP(A3541,매칭테이블!B:D,3,0)</f>
        <v/>
      </c>
      <c r="F3541" s="93" t="n"/>
      <c r="G3541" s="93" t="n"/>
      <c r="K3541" s="93" t="n">
        <v>484</v>
      </c>
      <c r="O3541" s="93" t="n"/>
    </row>
    <row r="3542" customFormat="1" s="93">
      <c r="A3542" s="97" t="inlineStr">
        <is>
          <t>디스커버리_빛이나</t>
        </is>
      </c>
      <c r="B3542" s="127" t="n">
        <v>44224</v>
      </c>
      <c r="C3542" s="87">
        <f>TEXT(B3542,"aaa")</f>
        <v/>
      </c>
      <c r="D3542" s="127" t="inlineStr">
        <is>
          <t>유튜브 디스커버리</t>
        </is>
      </c>
      <c r="E3542" s="87">
        <f>VLOOKUP(A3542,매칭테이블!B:D,3,0)</f>
        <v/>
      </c>
      <c r="F3542" s="127" t="n"/>
      <c r="G3542" s="90" t="n"/>
      <c r="K3542" s="128" t="n">
        <v>208909</v>
      </c>
    </row>
    <row r="3543" customFormat="1" s="93">
      <c r="A3543" s="97" t="inlineStr">
        <is>
          <t>디스커버리_소히방2</t>
        </is>
      </c>
      <c r="B3543" s="127" t="n">
        <v>44224</v>
      </c>
      <c r="C3543" s="87">
        <f>TEXT(B3543,"aaa")</f>
        <v/>
      </c>
      <c r="D3543" s="127" t="inlineStr">
        <is>
          <t>유튜브 디스커버리</t>
        </is>
      </c>
      <c r="E3543" s="87">
        <f>VLOOKUP(A3543,매칭테이블!B:D,3,0)</f>
        <v/>
      </c>
      <c r="F3543" s="127" t="n"/>
      <c r="G3543" s="90" t="n"/>
      <c r="K3543" s="128" t="n">
        <v>127892</v>
      </c>
    </row>
    <row r="3544" customFormat="1" s="93">
      <c r="A3544" s="97" t="inlineStr">
        <is>
          <t>동영상_디스커버리_좁쌀가시_서브영상#1</t>
        </is>
      </c>
      <c r="B3544" s="127" t="n">
        <v>44224</v>
      </c>
      <c r="C3544" s="87">
        <f>TEXT(B3544,"aaa")</f>
        <v/>
      </c>
      <c r="D3544" s="127" t="inlineStr">
        <is>
          <t>유튜브 디스커버리</t>
        </is>
      </c>
      <c r="E3544" s="87">
        <f>VLOOKUP(A3544,매칭테이블!B:D,3,0)</f>
        <v/>
      </c>
      <c r="F3544" s="127" t="n"/>
      <c r="G3544" s="90" t="n"/>
      <c r="K3544" s="128" t="n">
        <v>1059480</v>
      </c>
    </row>
    <row r="3545" customFormat="1" s="93">
      <c r="A3545" s="99" t="inlineStr">
        <is>
          <t>동영상_디스커버리_좁쌀가시</t>
        </is>
      </c>
      <c r="B3545" s="127" t="n">
        <v>44224</v>
      </c>
      <c r="C3545" s="87">
        <f>TEXT(B3545,"aaa")</f>
        <v/>
      </c>
      <c r="D3545" s="127" t="inlineStr">
        <is>
          <t>유튜브 디스커버리</t>
        </is>
      </c>
      <c r="E3545" s="87">
        <f>VLOOKUP(A3545,매칭테이블!B:D,3,0)</f>
        <v/>
      </c>
      <c r="F3545" s="127" t="n"/>
      <c r="G3545" s="90" t="n"/>
      <c r="K3545" s="128" t="n">
        <v>131870</v>
      </c>
    </row>
    <row r="3546" customFormat="1" s="93">
      <c r="A3546" s="99" t="inlineStr">
        <is>
          <t>인스트림_키워드_토너_집콕</t>
        </is>
      </c>
      <c r="B3546" s="127" t="n">
        <v>44224</v>
      </c>
      <c r="C3546" s="87">
        <f>TEXT(B3546,"aaa")</f>
        <v/>
      </c>
      <c r="D3546" s="127" t="inlineStr">
        <is>
          <t>유튜브 디스커버리</t>
        </is>
      </c>
      <c r="E3546" s="87">
        <f>VLOOKUP(A3546,매칭테이블!B:D,3,0)</f>
        <v/>
      </c>
      <c r="F3546" s="127" t="n"/>
      <c r="G3546" s="90" t="n"/>
      <c r="K3546" s="128" t="n">
        <v>18896</v>
      </c>
    </row>
    <row r="3547" customFormat="1" s="93">
      <c r="A3547" s="99" t="inlineStr">
        <is>
          <t>전환_토너패드</t>
        </is>
      </c>
      <c r="B3547" s="127" t="n">
        <v>44225</v>
      </c>
      <c r="C3547" s="87">
        <f>TEXT(B3547,"aaa")</f>
        <v/>
      </c>
      <c r="D3547" s="127" t="inlineStr">
        <is>
          <t>페이스북/인스타그램</t>
        </is>
      </c>
      <c r="E3547" s="87">
        <f>VLOOKUP(A3547,매칭테이블!B:D,3,0)</f>
        <v/>
      </c>
      <c r="F3547" s="127" t="n"/>
      <c r="G3547" s="90" t="n"/>
      <c r="K3547" s="128" t="n">
        <v>381154</v>
      </c>
    </row>
    <row r="3548" customFormat="1" s="93">
      <c r="A3548" s="99" t="inlineStr">
        <is>
          <t>도달_랄라블라</t>
        </is>
      </c>
      <c r="B3548" s="127" t="n">
        <v>44225</v>
      </c>
      <c r="C3548" s="87">
        <f>TEXT(B3548,"aaa")</f>
        <v/>
      </c>
      <c r="D3548" s="127" t="inlineStr">
        <is>
          <t>페이스북/인스타그램</t>
        </is>
      </c>
      <c r="E3548" s="87">
        <f>VLOOKUP(A3548,매칭테이블!B:D,3,0)</f>
        <v/>
      </c>
      <c r="F3548" s="127" t="n"/>
      <c r="G3548" s="90" t="n"/>
      <c r="K3548" s="128" t="n">
        <v>29831</v>
      </c>
    </row>
    <row r="3549" customFormat="1" s="93">
      <c r="A3549" s="99" t="inlineStr">
        <is>
          <t>전환</t>
        </is>
      </c>
      <c r="B3549" s="127" t="n">
        <v>44225</v>
      </c>
      <c r="C3549" s="87">
        <f>TEXT(B3549,"aaa")</f>
        <v/>
      </c>
      <c r="D3549" s="127" t="inlineStr">
        <is>
          <t>페이스북/인스타그램</t>
        </is>
      </c>
      <c r="E3549" s="87">
        <f>VLOOKUP(A3549,매칭테이블!B:D,3,0)</f>
        <v/>
      </c>
      <c r="F3549" s="127" t="n"/>
      <c r="G3549" s="90" t="n"/>
      <c r="K3549" s="128" t="n">
        <v>938088</v>
      </c>
    </row>
    <row r="3550" customFormat="1" s="93">
      <c r="A3550" s="99" t="inlineStr">
        <is>
          <t>전환_토너패드</t>
        </is>
      </c>
      <c r="B3550" s="127" t="n">
        <v>44226</v>
      </c>
      <c r="C3550" s="87">
        <f>TEXT(B3550,"aaa")</f>
        <v/>
      </c>
      <c r="D3550" s="127" t="inlineStr">
        <is>
          <t>페이스북/인스타그램</t>
        </is>
      </c>
      <c r="E3550" s="87">
        <f>VLOOKUP(A3550,매칭테이블!B:D,3,0)</f>
        <v/>
      </c>
      <c r="F3550" s="127" t="n"/>
      <c r="G3550" s="90" t="n"/>
      <c r="K3550" s="128" t="n">
        <v>296389</v>
      </c>
    </row>
    <row r="3551" customFormat="1" s="93">
      <c r="A3551" s="99" t="inlineStr">
        <is>
          <t>도달_랄라블라</t>
        </is>
      </c>
      <c r="B3551" s="127" t="n">
        <v>44226</v>
      </c>
      <c r="C3551" s="87">
        <f>TEXT(B3551,"aaa")</f>
        <v/>
      </c>
      <c r="D3551" s="127" t="inlineStr">
        <is>
          <t>페이스북/인스타그램</t>
        </is>
      </c>
      <c r="E3551" s="87">
        <f>VLOOKUP(A3551,매칭테이블!B:D,3,0)</f>
        <v/>
      </c>
      <c r="F3551" s="127" t="n"/>
      <c r="G3551" s="90" t="n"/>
      <c r="K3551" s="128" t="n">
        <v>30711</v>
      </c>
    </row>
    <row r="3552" customFormat="1" s="93">
      <c r="A3552" s="99" t="inlineStr">
        <is>
          <t>전환</t>
        </is>
      </c>
      <c r="B3552" s="127" t="n">
        <v>44226</v>
      </c>
      <c r="C3552" s="87">
        <f>TEXT(B3552,"aaa")</f>
        <v/>
      </c>
      <c r="D3552" s="127" t="inlineStr">
        <is>
          <t>페이스북/인스타그램</t>
        </is>
      </c>
      <c r="E3552" s="87">
        <f>VLOOKUP(A3552,매칭테이블!B:D,3,0)</f>
        <v/>
      </c>
      <c r="F3552" s="127" t="n"/>
      <c r="G3552" s="90" t="n"/>
      <c r="K3552" s="128" t="n">
        <v>636745</v>
      </c>
    </row>
    <row r="3553" customFormat="1" s="93">
      <c r="A3553" s="99" t="inlineStr">
        <is>
          <t>전환_토너패드</t>
        </is>
      </c>
      <c r="B3553" s="127" t="n">
        <v>44227</v>
      </c>
      <c r="C3553" s="87">
        <f>TEXT(B3553,"aaa")</f>
        <v/>
      </c>
      <c r="D3553" s="127" t="inlineStr">
        <is>
          <t>페이스북/인스타그램</t>
        </is>
      </c>
      <c r="E3553" s="87">
        <f>VLOOKUP(A3553,매칭테이블!B:D,3,0)</f>
        <v/>
      </c>
      <c r="F3553" s="127" t="n"/>
      <c r="G3553" s="90" t="n"/>
      <c r="K3553" s="128" t="n">
        <v>366550</v>
      </c>
    </row>
    <row r="3554" customFormat="1" s="93">
      <c r="A3554" s="99" t="inlineStr">
        <is>
          <t>도달_랄라블라</t>
        </is>
      </c>
      <c r="B3554" s="127" t="n">
        <v>44227</v>
      </c>
      <c r="C3554" s="87">
        <f>TEXT(B3554,"aaa")</f>
        <v/>
      </c>
      <c r="D3554" s="127" t="inlineStr">
        <is>
          <t>페이스북/인스타그램</t>
        </is>
      </c>
      <c r="E3554" s="87">
        <f>VLOOKUP(A3554,매칭테이블!B:D,3,0)</f>
        <v/>
      </c>
      <c r="F3554" s="127" t="n"/>
      <c r="G3554" s="90" t="n"/>
      <c r="K3554" s="128" t="n">
        <v>30015</v>
      </c>
    </row>
    <row r="3555" customFormat="1" s="93">
      <c r="A3555" s="99" t="inlineStr">
        <is>
          <t>전환</t>
        </is>
      </c>
      <c r="B3555" s="127" t="n">
        <v>44227</v>
      </c>
      <c r="C3555" s="87">
        <f>TEXT(B3555,"aaa")</f>
        <v/>
      </c>
      <c r="D3555" s="127" t="inlineStr">
        <is>
          <t>페이스북/인스타그램</t>
        </is>
      </c>
      <c r="E3555" s="87">
        <f>VLOOKUP(A3555,매칭테이블!B:D,3,0)</f>
        <v/>
      </c>
      <c r="F3555" s="127" t="n"/>
      <c r="G3555" s="90" t="n"/>
      <c r="K3555" s="128" t="n">
        <v>792392</v>
      </c>
    </row>
    <row r="3556" customFormat="1" s="93">
      <c r="A3556" s="99" t="inlineStr">
        <is>
          <t>T_토너_테스트</t>
        </is>
      </c>
      <c r="B3556" s="127" t="n">
        <v>44225</v>
      </c>
      <c r="C3556" s="87">
        <f>TEXT(B3556,"aaa")</f>
        <v/>
      </c>
      <c r="D3556" s="127" t="inlineStr">
        <is>
          <t>네이버 GFA</t>
        </is>
      </c>
      <c r="E3556" s="87">
        <f>VLOOKUP(A3556,매칭테이블!B:D,3,0)</f>
        <v/>
      </c>
      <c r="F3556" s="127" t="n"/>
      <c r="G3556" s="90" t="n"/>
      <c r="K3556" s="128" t="n">
        <v>605653.6363636364</v>
      </c>
    </row>
    <row r="3557" customFormat="1" s="93">
      <c r="A3557" s="99" t="inlineStr">
        <is>
          <t>아누아_77%패드_청소년관심사_메인</t>
        </is>
      </c>
      <c r="B3557" s="127" t="n">
        <v>44225</v>
      </c>
      <c r="C3557" s="87">
        <f>TEXT(B3557,"aaa")</f>
        <v/>
      </c>
      <c r="D3557" s="127" t="inlineStr">
        <is>
          <t>네이버 GFA</t>
        </is>
      </c>
      <c r="E3557" s="87">
        <f>VLOOKUP(A3557,매칭테이블!B:D,3,0)</f>
        <v/>
      </c>
      <c r="F3557" s="127" t="n"/>
      <c r="G3557" s="90" t="n"/>
      <c r="K3557" s="128" t="n">
        <v>280507.2727272727</v>
      </c>
    </row>
    <row r="3558" customFormat="1" s="93">
      <c r="A3558" s="99" t="inlineStr">
        <is>
          <t>T_아누아_패드_메인</t>
        </is>
      </c>
      <c r="B3558" s="127" t="n">
        <v>44225</v>
      </c>
      <c r="C3558" s="87">
        <f>TEXT(B3558,"aaa")</f>
        <v/>
      </c>
      <c r="D3558" s="127" t="inlineStr">
        <is>
          <t>네이버 GFA</t>
        </is>
      </c>
      <c r="E3558" s="87">
        <f>VLOOKUP(A3558,매칭테이블!B:D,3,0)</f>
        <v/>
      </c>
      <c r="F3558" s="127" t="n"/>
      <c r="G3558" s="90" t="n"/>
      <c r="K3558" s="128" t="n">
        <v>1150436.363636364</v>
      </c>
    </row>
    <row r="3559" customFormat="1" s="93">
      <c r="A3559" s="99" t="inlineStr">
        <is>
          <t>토너_메인_기존소재</t>
        </is>
      </c>
      <c r="B3559" s="127" t="n">
        <v>44225</v>
      </c>
      <c r="C3559" s="87">
        <f>TEXT(B3559,"aaa")</f>
        <v/>
      </c>
      <c r="D3559" s="127" t="inlineStr">
        <is>
          <t>네이버 GFA</t>
        </is>
      </c>
      <c r="E3559" s="87">
        <f>VLOOKUP(A3559,매칭테이블!B:D,3,0)</f>
        <v/>
      </c>
      <c r="F3559" s="127" t="n"/>
      <c r="G3559" s="90" t="n"/>
      <c r="K3559" s="128" t="n">
        <v>1317699.090909091</v>
      </c>
    </row>
    <row r="3560" customFormat="1" s="93">
      <c r="A3560" s="99" t="inlineStr">
        <is>
          <t>T_토너_테스트</t>
        </is>
      </c>
      <c r="B3560" s="127" t="n">
        <v>44226</v>
      </c>
      <c r="C3560" s="87">
        <f>TEXT(B3560,"aaa")</f>
        <v/>
      </c>
      <c r="D3560" s="127" t="inlineStr">
        <is>
          <t>네이버 GFA</t>
        </is>
      </c>
      <c r="E3560" s="87">
        <f>VLOOKUP(A3560,매칭테이블!B:D,3,0)</f>
        <v/>
      </c>
      <c r="F3560" s="127" t="n"/>
      <c r="G3560" s="90" t="n"/>
      <c r="K3560" s="128" t="n">
        <v>485759.0909090909</v>
      </c>
    </row>
    <row r="3561" customFormat="1" s="93">
      <c r="A3561" s="99" t="inlineStr">
        <is>
          <t>아누아_77%패드_청소년관심사_메인</t>
        </is>
      </c>
      <c r="B3561" s="127" t="n">
        <v>44226</v>
      </c>
      <c r="C3561" s="87">
        <f>TEXT(B3561,"aaa")</f>
        <v/>
      </c>
      <c r="D3561" s="127" t="inlineStr">
        <is>
          <t>네이버 GFA</t>
        </is>
      </c>
      <c r="E3561" s="87">
        <f>VLOOKUP(A3561,매칭테이블!B:D,3,0)</f>
        <v/>
      </c>
      <c r="F3561" s="127" t="n"/>
      <c r="G3561" s="90" t="n"/>
      <c r="K3561" s="128" t="n">
        <v>1787412.727272727</v>
      </c>
    </row>
    <row r="3562" customFormat="1" s="93">
      <c r="A3562" s="99" t="inlineStr">
        <is>
          <t>T_아누아_패드_메인</t>
        </is>
      </c>
      <c r="B3562" s="127" t="n">
        <v>44226</v>
      </c>
      <c r="C3562" s="87">
        <f>TEXT(B3562,"aaa")</f>
        <v/>
      </c>
      <c r="D3562" s="127" t="inlineStr">
        <is>
          <t>네이버 GFA</t>
        </is>
      </c>
      <c r="E3562" s="87">
        <f>VLOOKUP(A3562,매칭테이블!B:D,3,0)</f>
        <v/>
      </c>
      <c r="F3562" s="127" t="n"/>
      <c r="G3562" s="90" t="n"/>
      <c r="K3562" s="128" t="n">
        <v>987566.3636363635</v>
      </c>
    </row>
    <row r="3563" customFormat="1" s="93">
      <c r="A3563" s="99" t="inlineStr">
        <is>
          <t>토너_메인_기존소재</t>
        </is>
      </c>
      <c r="B3563" s="127" t="n">
        <v>44226</v>
      </c>
      <c r="C3563" s="87">
        <f>TEXT(B3563,"aaa")</f>
        <v/>
      </c>
      <c r="D3563" s="127" t="inlineStr">
        <is>
          <t>네이버 GFA</t>
        </is>
      </c>
      <c r="E3563" s="87">
        <f>VLOOKUP(A3563,매칭테이블!B:D,3,0)</f>
        <v/>
      </c>
      <c r="F3563" s="127" t="n"/>
      <c r="G3563" s="90" t="n"/>
      <c r="K3563" s="128" t="n">
        <v>1465180.909090909</v>
      </c>
    </row>
    <row r="3564" customFormat="1" s="93">
      <c r="A3564" s="99" t="inlineStr">
        <is>
          <t>T_토너_테스트</t>
        </is>
      </c>
      <c r="B3564" s="127" t="n">
        <v>44227</v>
      </c>
      <c r="C3564" s="87">
        <f>TEXT(B3564,"aaa")</f>
        <v/>
      </c>
      <c r="D3564" s="127" t="inlineStr">
        <is>
          <t>네이버 GFA</t>
        </is>
      </c>
      <c r="E3564" s="87">
        <f>VLOOKUP(A3564,매칭테이블!B:D,3,0)</f>
        <v/>
      </c>
      <c r="F3564" s="127" t="n"/>
      <c r="G3564" s="90" t="n"/>
      <c r="K3564" s="128" t="n">
        <v>53764.54545454545</v>
      </c>
    </row>
    <row r="3565" customFormat="1" s="93">
      <c r="A3565" s="99" t="inlineStr">
        <is>
          <t>아누아_77%패드_청소년관심사_메인</t>
        </is>
      </c>
      <c r="B3565" s="127" t="n">
        <v>44227</v>
      </c>
      <c r="C3565" s="87">
        <f>TEXT(B3565,"aaa")</f>
        <v/>
      </c>
      <c r="D3565" s="127" t="inlineStr">
        <is>
          <t>네이버 GFA</t>
        </is>
      </c>
      <c r="E3565" s="87">
        <f>VLOOKUP(A3565,매칭테이블!B:D,3,0)</f>
        <v/>
      </c>
      <c r="F3565" s="127" t="n"/>
      <c r="G3565" s="90" t="n"/>
      <c r="K3565" s="128" t="n">
        <v>861039.9999999999</v>
      </c>
    </row>
    <row r="3566" customFormat="1" s="93">
      <c r="A3566" s="99" t="inlineStr">
        <is>
          <t>T_아누아_패드_메인</t>
        </is>
      </c>
      <c r="B3566" s="127" t="n">
        <v>44227</v>
      </c>
      <c r="C3566" s="87">
        <f>TEXT(B3566,"aaa")</f>
        <v/>
      </c>
      <c r="D3566" s="127" t="inlineStr">
        <is>
          <t>네이버 GFA</t>
        </is>
      </c>
      <c r="E3566" s="87">
        <f>VLOOKUP(A3566,매칭테이블!B:D,3,0)</f>
        <v/>
      </c>
      <c r="F3566" s="127" t="n"/>
      <c r="G3566" s="90" t="n"/>
      <c r="K3566" s="128" t="n">
        <v>1114197.272727273</v>
      </c>
    </row>
    <row r="3567" customFormat="1" s="93">
      <c r="A3567" s="99" t="inlineStr">
        <is>
          <t>토너_메인_기존소재</t>
        </is>
      </c>
      <c r="B3567" s="127" t="n">
        <v>44227</v>
      </c>
      <c r="C3567" s="87">
        <f>TEXT(B3567,"aaa")</f>
        <v/>
      </c>
      <c r="D3567" s="127" t="inlineStr">
        <is>
          <t>네이버 GFA</t>
        </is>
      </c>
      <c r="E3567" s="87">
        <f>VLOOKUP(A3567,매칭테이블!B:D,3,0)</f>
        <v/>
      </c>
      <c r="F3567" s="127" t="n"/>
      <c r="G3567" s="90" t="n"/>
      <c r="K3567" s="128" t="n">
        <v>1154444.545454545</v>
      </c>
    </row>
    <row r="3568" customFormat="1" s="93">
      <c r="A3568" s="97" t="inlineStr">
        <is>
          <t>아누아_쇼핑M</t>
        </is>
      </c>
      <c r="B3568" s="127" t="n">
        <v>44225</v>
      </c>
      <c r="C3568" s="87">
        <f>TEXT(B3568,"aaa")</f>
        <v/>
      </c>
      <c r="D3568" s="127" t="inlineStr">
        <is>
          <t>네이버 쇼핑검색</t>
        </is>
      </c>
      <c r="E3568" s="87" t="n"/>
      <c r="F3568" s="127" t="n"/>
      <c r="G3568" s="90" t="n"/>
      <c r="K3568" s="128" t="n">
        <v>51119.99999999999</v>
      </c>
    </row>
    <row r="3569" customFormat="1" s="93">
      <c r="A3569" s="97" t="inlineStr">
        <is>
          <t>아누아_쇼핑PC</t>
        </is>
      </c>
      <c r="B3569" s="127" t="n">
        <v>44225</v>
      </c>
      <c r="C3569" s="87">
        <f>TEXT(B3569,"aaa")</f>
        <v/>
      </c>
      <c r="D3569" s="127" t="inlineStr">
        <is>
          <t>네이버 쇼핑검색</t>
        </is>
      </c>
      <c r="E3569" s="87" t="n"/>
      <c r="F3569" s="127" t="n"/>
      <c r="G3569" s="90" t="n"/>
      <c r="K3569" s="128" t="n">
        <v>3620</v>
      </c>
    </row>
    <row r="3570" customFormat="1" s="93">
      <c r="A3570" s="97" t="inlineStr">
        <is>
          <t>아누아_쇼핑M</t>
        </is>
      </c>
      <c r="B3570" s="127" t="n">
        <v>44226</v>
      </c>
      <c r="C3570" s="87">
        <f>TEXT(B3570,"aaa")</f>
        <v/>
      </c>
      <c r="D3570" s="127" t="inlineStr">
        <is>
          <t>네이버 쇼핑검색</t>
        </is>
      </c>
      <c r="E3570" s="87" t="n"/>
      <c r="F3570" s="127" t="n"/>
      <c r="G3570" s="90" t="n"/>
      <c r="K3570" s="128" t="n">
        <v>66860</v>
      </c>
    </row>
    <row r="3571" customFormat="1" s="93">
      <c r="A3571" s="97" t="inlineStr">
        <is>
          <t>아누아_쇼핑PC</t>
        </is>
      </c>
      <c r="B3571" s="127" t="n">
        <v>44226</v>
      </c>
      <c r="C3571" s="87">
        <f>TEXT(B3571,"aaa")</f>
        <v/>
      </c>
      <c r="D3571" s="127" t="inlineStr">
        <is>
          <t>네이버 쇼핑검색</t>
        </is>
      </c>
      <c r="E3571" s="87" t="n"/>
      <c r="F3571" s="127" t="n"/>
      <c r="G3571" s="90" t="n"/>
      <c r="K3571" s="128" t="n">
        <v>2680</v>
      </c>
    </row>
    <row r="3572" customFormat="1" s="93">
      <c r="A3572" s="97" t="inlineStr">
        <is>
          <t>아누아_쇼핑M</t>
        </is>
      </c>
      <c r="B3572" s="127" t="n">
        <v>44227</v>
      </c>
      <c r="C3572" s="87">
        <f>TEXT(B3572,"aaa")</f>
        <v/>
      </c>
      <c r="D3572" s="127" t="inlineStr">
        <is>
          <t>네이버 쇼핑검색</t>
        </is>
      </c>
      <c r="E3572" s="87" t="n"/>
      <c r="F3572" s="127" t="n"/>
      <c r="G3572" s="90" t="n"/>
      <c r="K3572" s="128" t="n">
        <v>60389.99999999999</v>
      </c>
    </row>
    <row r="3573" customFormat="1" s="93">
      <c r="A3573" s="97" t="inlineStr">
        <is>
          <t>아누아_쇼핑PC</t>
        </is>
      </c>
      <c r="B3573" s="127" t="n">
        <v>44227</v>
      </c>
      <c r="C3573" s="87">
        <f>TEXT(B3573,"aaa")</f>
        <v/>
      </c>
      <c r="D3573" s="127" t="inlineStr">
        <is>
          <t>네이버 쇼핑검색</t>
        </is>
      </c>
      <c r="E3573" s="87" t="n"/>
      <c r="F3573" s="127" t="n"/>
      <c r="G3573" s="90" t="n"/>
      <c r="K3573" s="128" t="n">
        <v>4530</v>
      </c>
    </row>
    <row r="3574" customFormat="1" s="93">
      <c r="A3574" s="97" t="inlineStr">
        <is>
          <t>아누아_쇼핑박스</t>
        </is>
      </c>
      <c r="B3574" s="127" t="n">
        <v>44225</v>
      </c>
      <c r="C3574" s="87">
        <f>TEXT(B3574,"aaa")</f>
        <v/>
      </c>
      <c r="D3574" s="127" t="inlineStr">
        <is>
          <t>네이버 쇼핑박스</t>
        </is>
      </c>
      <c r="E3574" s="87">
        <f>VLOOKUP(A3574,매칭테이블!B:D,3,0)</f>
        <v/>
      </c>
      <c r="F3574" s="127" t="n"/>
      <c r="G3574" s="90" t="n"/>
      <c r="K3574" s="128" t="n">
        <v>649350.64</v>
      </c>
    </row>
    <row r="3575" customFormat="1" s="93">
      <c r="A3575" s="97" t="inlineStr">
        <is>
          <t>아누아_쇼핑박스</t>
        </is>
      </c>
      <c r="B3575" s="127" t="n">
        <v>44226</v>
      </c>
      <c r="C3575" s="87">
        <f>TEXT(B3575,"aaa")</f>
        <v/>
      </c>
      <c r="D3575" s="127" t="inlineStr">
        <is>
          <t>네이버 쇼핑박스</t>
        </is>
      </c>
      <c r="E3575" s="87">
        <f>VLOOKUP(A3575,매칭테이블!B:D,3,0)</f>
        <v/>
      </c>
      <c r="F3575" s="127" t="n"/>
      <c r="G3575" s="90" t="n"/>
      <c r="K3575" s="128" t="n">
        <v>649350.64</v>
      </c>
    </row>
    <row r="3576" customFormat="1" s="93">
      <c r="A3576" s="97" t="inlineStr">
        <is>
          <t>아누아_쇼핑박스</t>
        </is>
      </c>
      <c r="B3576" s="127" t="n">
        <v>44227</v>
      </c>
      <c r="C3576" s="87">
        <f>TEXT(B3576,"aaa")</f>
        <v/>
      </c>
      <c r="D3576" s="127" t="inlineStr">
        <is>
          <t>네이버 쇼핑박스</t>
        </is>
      </c>
      <c r="E3576" s="87">
        <f>VLOOKUP(A3576,매칭테이블!B:D,3,0)</f>
        <v/>
      </c>
      <c r="F3576" s="127" t="n"/>
      <c r="G3576" s="90" t="n"/>
      <c r="K3576" s="128" t="n">
        <v>649350.64</v>
      </c>
    </row>
    <row r="3577" customFormat="1" s="93">
      <c r="A3577" s="97" t="inlineStr">
        <is>
          <t>아누아_비즈보드_리타게팅</t>
        </is>
      </c>
      <c r="B3577" s="127" t="n">
        <v>44225</v>
      </c>
      <c r="C3577" s="87">
        <f>TEXT(B3577,"aaa")</f>
        <v/>
      </c>
      <c r="D3577" s="127" t="inlineStr">
        <is>
          <t>카카오광고</t>
        </is>
      </c>
      <c r="E3577" s="87">
        <f>VLOOKUP(A3577,매칭테이블!B:D,3,0)</f>
        <v/>
      </c>
      <c r="F3577" s="127" t="n"/>
      <c r="G3577" s="90" t="n"/>
      <c r="K3577" s="128" t="n">
        <v>4740</v>
      </c>
    </row>
    <row r="3578" customFormat="1" s="93">
      <c r="A3578" s="97" t="inlineStr">
        <is>
          <t>아누아_토너_관심사1_초4소재_1200x628</t>
        </is>
      </c>
      <c r="B3578" s="127" t="n">
        <v>44225</v>
      </c>
      <c r="C3578" s="87">
        <f>TEXT(B3578,"aaa")</f>
        <v/>
      </c>
      <c r="D3578" s="127" t="inlineStr">
        <is>
          <t>카카오광고</t>
        </is>
      </c>
      <c r="E3578" s="87">
        <f>VLOOKUP(A3578,매칭테이블!B:D,3,0)</f>
        <v/>
      </c>
      <c r="F3578" s="127" t="n"/>
      <c r="G3578" s="90" t="n"/>
      <c r="K3578" s="128" t="n">
        <v>173060</v>
      </c>
    </row>
    <row r="3579" customFormat="1" s="93">
      <c r="A3579" s="97" t="inlineStr">
        <is>
          <t>아누아_비즈보드_리타게팅</t>
        </is>
      </c>
      <c r="B3579" s="127" t="n">
        <v>44226</v>
      </c>
      <c r="C3579" s="87">
        <f>TEXT(B3579,"aaa")</f>
        <v/>
      </c>
      <c r="D3579" s="127" t="inlineStr">
        <is>
          <t>카카오광고</t>
        </is>
      </c>
      <c r="E3579" s="87">
        <f>VLOOKUP(A3579,매칭테이블!B:D,3,0)</f>
        <v/>
      </c>
      <c r="F3579" s="127" t="n"/>
      <c r="G3579" s="90" t="n"/>
      <c r="K3579" s="128" t="n">
        <v>6859.999999999999</v>
      </c>
    </row>
    <row r="3580" customFormat="1" s="93">
      <c r="A3580" s="97" t="inlineStr">
        <is>
          <t>아누아_토너_관심사1_초4소재_1200x628</t>
        </is>
      </c>
      <c r="B3580" s="127" t="n">
        <v>44226</v>
      </c>
      <c r="C3580" s="87">
        <f>TEXT(B3580,"aaa")</f>
        <v/>
      </c>
      <c r="D3580" s="127" t="inlineStr">
        <is>
          <t>카카오광고</t>
        </is>
      </c>
      <c r="E3580" s="87">
        <f>VLOOKUP(A3580,매칭테이블!B:D,3,0)</f>
        <v/>
      </c>
      <c r="F3580" s="127" t="n"/>
      <c r="G3580" s="90" t="n"/>
      <c r="K3580" s="128" t="n">
        <v>94989.99999999999</v>
      </c>
    </row>
    <row r="3581" customFormat="1" s="93">
      <c r="A3581" s="97" t="inlineStr">
        <is>
          <t>아누아_비즈보드_리타게팅</t>
        </is>
      </c>
      <c r="B3581" s="127" t="n">
        <v>44227</v>
      </c>
      <c r="C3581" s="87">
        <f>TEXT(B3581,"aaa")</f>
        <v/>
      </c>
      <c r="D3581" s="127" t="inlineStr">
        <is>
          <t>카카오광고</t>
        </is>
      </c>
      <c r="E3581" s="87">
        <f>VLOOKUP(A3581,매칭테이블!B:D,3,0)</f>
        <v/>
      </c>
      <c r="F3581" s="127" t="n"/>
      <c r="G3581" s="90" t="n"/>
      <c r="K3581" s="128" t="n">
        <v>3850</v>
      </c>
    </row>
    <row r="3582" customFormat="1" s="93">
      <c r="A3582" s="97" t="inlineStr">
        <is>
          <t>아누아_토너_관심사1_초4소재_1200x628</t>
        </is>
      </c>
      <c r="B3582" s="127" t="n">
        <v>44227</v>
      </c>
      <c r="C3582" s="87">
        <f>TEXT(B3582,"aaa")</f>
        <v/>
      </c>
      <c r="D3582" s="127" t="inlineStr">
        <is>
          <t>카카오광고</t>
        </is>
      </c>
      <c r="E3582" s="87">
        <f>VLOOKUP(A3582,매칭테이블!B:D,3,0)</f>
        <v/>
      </c>
      <c r="F3582" s="127" t="n"/>
      <c r="G3582" s="90" t="n"/>
      <c r="K3582" s="128" t="n">
        <v>154550</v>
      </c>
    </row>
    <row r="3583" customFormat="1" s="93">
      <c r="A3583" s="97" t="inlineStr">
        <is>
          <t>디스커버리_미닝님_4554알수없음</t>
        </is>
      </c>
      <c r="B3583" s="127" t="n">
        <v>44225</v>
      </c>
      <c r="C3583" s="87">
        <f>TEXT(B3583,"aaa")</f>
        <v/>
      </c>
      <c r="D3583" s="127" t="inlineStr">
        <is>
          <t>유튜브 디스커버리</t>
        </is>
      </c>
      <c r="E3583" s="87">
        <f>VLOOKUP(A3583,매칭테이블!B:D,3,0)</f>
        <v/>
      </c>
      <c r="F3583" s="127" t="n"/>
      <c r="G3583" s="90" t="n"/>
      <c r="K3583" s="128" t="n">
        <v>97806</v>
      </c>
    </row>
    <row r="3584" customFormat="1" s="93">
      <c r="A3584" s="97" t="inlineStr">
        <is>
          <t>디스커버리_DP_관심사2_2+1강조</t>
        </is>
      </c>
      <c r="B3584" s="127" t="n">
        <v>44225</v>
      </c>
      <c r="C3584" s="87">
        <f>TEXT(B3584,"aaa")</f>
        <v/>
      </c>
      <c r="D3584" s="127" t="inlineStr">
        <is>
          <t>유튜브 디스커버리</t>
        </is>
      </c>
      <c r="E3584" s="87">
        <f>VLOOKUP(A3584,매칭테이블!B:D,3,0)</f>
        <v/>
      </c>
      <c r="F3584" s="127" t="n"/>
      <c r="G3584" s="90" t="n"/>
      <c r="K3584" s="128" t="n">
        <v>2456</v>
      </c>
    </row>
    <row r="3585" customFormat="1" s="93">
      <c r="A3585" s="97" t="inlineStr">
        <is>
          <t>디스커버리_빛이나</t>
        </is>
      </c>
      <c r="B3585" s="127" t="n">
        <v>44225</v>
      </c>
      <c r="C3585" s="87">
        <f>TEXT(B3585,"aaa")</f>
        <v/>
      </c>
      <c r="D3585" s="127" t="inlineStr">
        <is>
          <t>유튜브 디스커버리</t>
        </is>
      </c>
      <c r="E3585" s="87">
        <f>VLOOKUP(A3585,매칭테이블!B:D,3,0)</f>
        <v/>
      </c>
      <c r="F3585" s="127" t="n"/>
      <c r="G3585" s="90" t="n"/>
      <c r="K3585" s="128" t="n">
        <v>103510</v>
      </c>
    </row>
    <row r="3586" customFormat="1" s="93">
      <c r="A3586" s="97" t="inlineStr">
        <is>
          <t>디스커버리_채우</t>
        </is>
      </c>
      <c r="B3586" s="127" t="n">
        <v>44225</v>
      </c>
      <c r="C3586" s="87">
        <f>TEXT(B3586,"aaa")</f>
        <v/>
      </c>
      <c r="D3586" s="127" t="inlineStr">
        <is>
          <t>유튜브 디스커버리</t>
        </is>
      </c>
      <c r="E3586" s="87">
        <f>VLOOKUP(A3586,매칭테이블!B:D,3,0)</f>
        <v/>
      </c>
      <c r="F3586" s="127" t="n"/>
      <c r="G3586" s="90" t="n"/>
      <c r="K3586" s="128" t="n">
        <v>240917</v>
      </c>
    </row>
    <row r="3587" customFormat="1" s="93">
      <c r="A3587" s="97" t="inlineStr">
        <is>
          <t>GDN_토너로션</t>
        </is>
      </c>
      <c r="B3587" s="127" t="n">
        <v>44225</v>
      </c>
      <c r="C3587" s="87">
        <f>TEXT(B3587,"aaa")</f>
        <v/>
      </c>
      <c r="D3587" s="127" t="inlineStr">
        <is>
          <t>유튜브 디스커버리</t>
        </is>
      </c>
      <c r="E3587" s="87">
        <f>VLOOKUP(A3587,매칭테이블!B:D,3,0)</f>
        <v/>
      </c>
      <c r="F3587" s="127" t="n"/>
      <c r="G3587" s="90" t="n"/>
      <c r="K3587" s="128" t="n">
        <v>5534</v>
      </c>
    </row>
    <row r="3588" customFormat="1" s="93">
      <c r="A3588" s="97" t="inlineStr">
        <is>
          <t>동영상_디스커버리_좁쌀가시_3차</t>
        </is>
      </c>
      <c r="B3588" s="127" t="n">
        <v>44225</v>
      </c>
      <c r="C3588" s="87">
        <f>TEXT(B3588,"aaa")</f>
        <v/>
      </c>
      <c r="D3588" s="127" t="inlineStr">
        <is>
          <t>유튜브 디스커버리</t>
        </is>
      </c>
      <c r="E3588" s="87">
        <f>VLOOKUP(A3588,매칭테이블!B:D,3,0)</f>
        <v/>
      </c>
      <c r="F3588" s="127" t="n"/>
      <c r="G3588" s="90" t="n"/>
      <c r="K3588" s="128" t="n">
        <v>2281355</v>
      </c>
    </row>
    <row r="3589" customFormat="1" s="93">
      <c r="A3589" s="97" t="inlineStr">
        <is>
          <t>디스커버리_미닝님</t>
        </is>
      </c>
      <c r="B3589" s="127" t="n">
        <v>44225</v>
      </c>
      <c r="C3589" s="87">
        <f>TEXT(B3589,"aaa")</f>
        <v/>
      </c>
      <c r="D3589" s="127" t="inlineStr">
        <is>
          <t>유튜브 디스커버리</t>
        </is>
      </c>
      <c r="E3589" s="87">
        <f>VLOOKUP(A3589,매칭테이블!B:D,3,0)</f>
        <v/>
      </c>
      <c r="F3589" s="127" t="n"/>
      <c r="G3589" s="90" t="n"/>
      <c r="K3589" s="128" t="n">
        <v>147418</v>
      </c>
    </row>
    <row r="3590" customFormat="1" s="93">
      <c r="A3590" s="97" t="inlineStr">
        <is>
          <t>디스커버리_DP_패드관심사1_소재1(아들)</t>
        </is>
      </c>
      <c r="B3590" s="127" t="n">
        <v>44225</v>
      </c>
      <c r="C3590" s="87">
        <f>TEXT(B3590,"aaa")</f>
        <v/>
      </c>
      <c r="D3590" s="127" t="inlineStr">
        <is>
          <t>유튜브 디스커버리</t>
        </is>
      </c>
      <c r="E3590" s="87">
        <f>VLOOKUP(A3590,매칭테이블!B:D,3,0)</f>
        <v/>
      </c>
      <c r="F3590" s="127" t="n"/>
      <c r="G3590" s="90" t="n"/>
      <c r="K3590" s="128" t="n">
        <v>138409</v>
      </c>
    </row>
    <row r="3591" customFormat="1" s="93">
      <c r="A3591" s="97" t="inlineStr">
        <is>
          <t>디스커버리_천서영님_썸네일테스트 #3</t>
        </is>
      </c>
      <c r="B3591" s="127" t="n">
        <v>44225</v>
      </c>
      <c r="C3591" s="87">
        <f>TEXT(B3591,"aaa")</f>
        <v/>
      </c>
      <c r="D3591" s="127" t="inlineStr">
        <is>
          <t>유튜브 디스커버리</t>
        </is>
      </c>
      <c r="E3591" s="87">
        <f>VLOOKUP(A3591,매칭테이블!B:D,3,0)</f>
        <v/>
      </c>
      <c r="F3591" s="127" t="n"/>
      <c r="G3591" s="90" t="n"/>
      <c r="K3591" s="128" t="n">
        <v>64192</v>
      </c>
    </row>
    <row r="3592" customFormat="1" s="93">
      <c r="A3592" s="97" t="inlineStr">
        <is>
          <t>토너_관심사1_엄마잘컨</t>
        </is>
      </c>
      <c r="B3592" s="127" t="n">
        <v>44225</v>
      </c>
      <c r="C3592" s="87">
        <f>TEXT(B3592,"aaa")</f>
        <v/>
      </c>
      <c r="D3592" s="127" t="inlineStr">
        <is>
          <t>유튜브 디스커버리</t>
        </is>
      </c>
      <c r="E3592" s="87">
        <f>VLOOKUP(A3592,매칭테이블!B:D,3,0)</f>
        <v/>
      </c>
      <c r="F3592" s="127" t="n"/>
      <c r="G3592" s="90" t="n"/>
      <c r="K3592" s="128" t="n">
        <v>536286</v>
      </c>
    </row>
    <row r="3593" customFormat="1" s="93">
      <c r="A3593" s="97" t="inlineStr">
        <is>
          <t>디스커버리_케이린</t>
        </is>
      </c>
      <c r="B3593" s="127" t="n">
        <v>44225</v>
      </c>
      <c r="C3593" s="87">
        <f>TEXT(B3593,"aaa")</f>
        <v/>
      </c>
      <c r="D3593" s="127" t="inlineStr">
        <is>
          <t>유튜브 디스커버리</t>
        </is>
      </c>
      <c r="E3593" s="87">
        <f>VLOOKUP(A3593,매칭테이블!B:D,3,0)</f>
        <v/>
      </c>
      <c r="F3593" s="127" t="n"/>
      <c r="G3593" s="90" t="n"/>
      <c r="K3593" s="128" t="n">
        <v>135253</v>
      </c>
    </row>
    <row r="3594" customFormat="1" s="93">
      <c r="A3594" s="97" t="inlineStr">
        <is>
          <t>동영상_디스커버리_좁쌀가시_2차</t>
        </is>
      </c>
      <c r="B3594" s="127" t="n">
        <v>44225</v>
      </c>
      <c r="C3594" s="87">
        <f>TEXT(B3594,"aaa")</f>
        <v/>
      </c>
      <c r="D3594" s="127" t="inlineStr">
        <is>
          <t>유튜브 디스커버리</t>
        </is>
      </c>
      <c r="E3594" s="87">
        <f>VLOOKUP(A3594,매칭테이블!B:D,3,0)</f>
        <v/>
      </c>
      <c r="F3594" s="127" t="n"/>
      <c r="G3594" s="90" t="n"/>
      <c r="K3594" s="128" t="n">
        <v>121068</v>
      </c>
    </row>
    <row r="3595" customFormat="1" s="93">
      <c r="A3595" s="97" t="inlineStr">
        <is>
          <t>디스커버리_DP_패드관심사1_소재1(딸)</t>
        </is>
      </c>
      <c r="B3595" s="127" t="n">
        <v>44225</v>
      </c>
      <c r="C3595" s="87">
        <f>TEXT(B3595,"aaa")</f>
        <v/>
      </c>
      <c r="D3595" s="127" t="inlineStr">
        <is>
          <t>유튜브 디스커버리</t>
        </is>
      </c>
      <c r="E3595" s="87">
        <f>VLOOKUP(A3595,매칭테이블!B:D,3,0)</f>
        <v/>
      </c>
      <c r="F3595" s="127" t="n"/>
      <c r="G3595" s="90" t="n"/>
      <c r="K3595" s="128" t="n">
        <v>376043</v>
      </c>
    </row>
    <row r="3596" customFormat="1" s="93">
      <c r="A3596" s="97" t="inlineStr">
        <is>
          <t>디스커버리_최모나토너편집</t>
        </is>
      </c>
      <c r="B3596" s="127" t="n">
        <v>44225</v>
      </c>
      <c r="C3596" s="87">
        <f>TEXT(B3596,"aaa")</f>
        <v/>
      </c>
      <c r="D3596" s="127" t="inlineStr">
        <is>
          <t>유튜브 디스커버리</t>
        </is>
      </c>
      <c r="E3596" s="87">
        <f>VLOOKUP(A3596,매칭테이블!B:D,3,0)</f>
        <v/>
      </c>
      <c r="F3596" s="127" t="n"/>
      <c r="G3596" s="90" t="n"/>
      <c r="K3596" s="128" t="n">
        <v>31497</v>
      </c>
    </row>
    <row r="3597" customFormat="1" s="93">
      <c r="A3597" s="97" t="inlineStr">
        <is>
          <t>디스커버리_소히방2</t>
        </is>
      </c>
      <c r="B3597" s="127" t="n">
        <v>44225</v>
      </c>
      <c r="C3597" s="87">
        <f>TEXT(B3597,"aaa")</f>
        <v/>
      </c>
      <c r="D3597" s="127" t="inlineStr">
        <is>
          <t>유튜브 디스커버리</t>
        </is>
      </c>
      <c r="E3597" s="87">
        <f>VLOOKUP(A3597,매칭테이블!B:D,3,0)</f>
        <v/>
      </c>
      <c r="F3597" s="127" t="n"/>
      <c r="G3597" s="90" t="n"/>
      <c r="K3597" s="128" t="n">
        <v>18218</v>
      </c>
    </row>
    <row r="3598" customFormat="1" s="93">
      <c r="A3598" s="97" t="inlineStr">
        <is>
          <t>동영상_디스커버리_좁쌀가시</t>
        </is>
      </c>
      <c r="B3598" s="127" t="n">
        <v>44225</v>
      </c>
      <c r="C3598" s="87">
        <f>TEXT(B3598,"aaa")</f>
        <v/>
      </c>
      <c r="D3598" s="127" t="inlineStr">
        <is>
          <t>유튜브 디스커버리</t>
        </is>
      </c>
      <c r="E3598" s="87">
        <f>VLOOKUP(A3598,매칭테이블!B:D,3,0)</f>
        <v/>
      </c>
      <c r="F3598" s="127" t="n"/>
      <c r="G3598" s="90" t="n"/>
      <c r="K3598" s="128" t="n">
        <v>31685</v>
      </c>
    </row>
    <row r="3599" customFormat="1" s="93">
      <c r="A3599" s="97" t="inlineStr">
        <is>
          <t>토너_관심사1_엄마잘컨</t>
        </is>
      </c>
      <c r="B3599" s="127" t="n">
        <v>44226</v>
      </c>
      <c r="C3599" s="87">
        <f>TEXT(B3599,"aaa")</f>
        <v/>
      </c>
      <c r="D3599" s="127" t="inlineStr">
        <is>
          <t>유튜브 디스커버리</t>
        </is>
      </c>
      <c r="E3599" s="87">
        <f>VLOOKUP(A3599,매칭테이블!B:D,3,0)</f>
        <v/>
      </c>
      <c r="F3599" s="127" t="n"/>
      <c r="G3599" s="90" t="n"/>
      <c r="K3599" s="128" t="n">
        <v>411905</v>
      </c>
    </row>
    <row r="3600" customFormat="1" s="93">
      <c r="A3600" s="97" t="inlineStr">
        <is>
          <t>디스커버리_최모나토너편집</t>
        </is>
      </c>
      <c r="B3600" s="127" t="n">
        <v>44226</v>
      </c>
      <c r="C3600" s="87">
        <f>TEXT(B3600,"aaa")</f>
        <v/>
      </c>
      <c r="D3600" s="127" t="inlineStr">
        <is>
          <t>유튜브 디스커버리</t>
        </is>
      </c>
      <c r="E3600" s="87">
        <f>VLOOKUP(A3600,매칭테이블!B:D,3,0)</f>
        <v/>
      </c>
      <c r="F3600" s="127" t="n"/>
      <c r="G3600" s="90" t="n"/>
      <c r="K3600" s="128" t="n">
        <v>47</v>
      </c>
    </row>
    <row r="3601" customFormat="1" s="93">
      <c r="A3601" s="97" t="inlineStr">
        <is>
          <t>동영상_디스커버리_좁쌀가시_3차</t>
        </is>
      </c>
      <c r="B3601" s="127" t="n">
        <v>44226</v>
      </c>
      <c r="C3601" s="87">
        <f>TEXT(B3601,"aaa")</f>
        <v/>
      </c>
      <c r="D3601" s="127" t="inlineStr">
        <is>
          <t>유튜브 디스커버리</t>
        </is>
      </c>
      <c r="E3601" s="87">
        <f>VLOOKUP(A3601,매칭테이블!B:D,3,0)</f>
        <v/>
      </c>
      <c r="F3601" s="127" t="n"/>
      <c r="G3601" s="90" t="n"/>
      <c r="K3601" s="128" t="n">
        <v>5030220</v>
      </c>
    </row>
    <row r="3602" customFormat="1" s="93">
      <c r="A3602" s="97" t="inlineStr">
        <is>
          <t>디스커버리_채우</t>
        </is>
      </c>
      <c r="B3602" s="127" t="n">
        <v>44226</v>
      </c>
      <c r="C3602" s="87">
        <f>TEXT(B3602,"aaa")</f>
        <v/>
      </c>
      <c r="D3602" s="127" t="inlineStr">
        <is>
          <t>유튜브 디스커버리</t>
        </is>
      </c>
      <c r="E3602" s="87">
        <f>VLOOKUP(A3602,매칭테이블!B:D,3,0)</f>
        <v/>
      </c>
      <c r="F3602" s="127" t="n"/>
      <c r="G3602" s="90" t="n"/>
      <c r="K3602" s="128" t="n">
        <v>8932</v>
      </c>
    </row>
    <row r="3603" customFormat="1" s="93">
      <c r="A3603" s="97" t="inlineStr">
        <is>
          <t>디스커버리_미닝님</t>
        </is>
      </c>
      <c r="B3603" s="127" t="n">
        <v>44226</v>
      </c>
      <c r="C3603" s="87">
        <f>TEXT(B3603,"aaa")</f>
        <v/>
      </c>
      <c r="D3603" s="127" t="inlineStr">
        <is>
          <t>유튜브 디스커버리</t>
        </is>
      </c>
      <c r="E3603" s="87">
        <f>VLOOKUP(A3603,매칭테이블!B:D,3,0)</f>
        <v/>
      </c>
      <c r="F3603" s="127" t="n"/>
      <c r="G3603" s="90" t="n"/>
      <c r="K3603" s="128" t="n">
        <v>76399</v>
      </c>
    </row>
    <row r="3604" customFormat="1" s="93">
      <c r="A3604" s="97" t="inlineStr">
        <is>
          <t>디스커버리_DP_패드관심사1_소재1(아들)</t>
        </is>
      </c>
      <c r="B3604" s="127" t="n">
        <v>44226</v>
      </c>
      <c r="C3604" s="87">
        <f>TEXT(B3604,"aaa")</f>
        <v/>
      </c>
      <c r="D3604" s="127" t="inlineStr">
        <is>
          <t>유튜브 디스커버리</t>
        </is>
      </c>
      <c r="E3604" s="87">
        <f>VLOOKUP(A3604,매칭테이블!B:D,3,0)</f>
        <v/>
      </c>
      <c r="F3604" s="127" t="n"/>
      <c r="G3604" s="90" t="n"/>
      <c r="K3604" s="128" t="n">
        <v>153920</v>
      </c>
    </row>
    <row r="3605" customFormat="1" s="93">
      <c r="A3605" s="97" t="inlineStr">
        <is>
          <t>GDN_토너로션</t>
        </is>
      </c>
      <c r="B3605" s="127" t="n">
        <v>44226</v>
      </c>
      <c r="C3605" s="87">
        <f>TEXT(B3605,"aaa")</f>
        <v/>
      </c>
      <c r="D3605" s="127" t="inlineStr">
        <is>
          <t>유튜브 디스커버리</t>
        </is>
      </c>
      <c r="E3605" s="87">
        <f>VLOOKUP(A3605,매칭테이블!B:D,3,0)</f>
        <v/>
      </c>
      <c r="F3605" s="127" t="n"/>
      <c r="G3605" s="90" t="n"/>
      <c r="K3605" s="128" t="n">
        <v>43792</v>
      </c>
    </row>
    <row r="3606" customFormat="1" s="93">
      <c r="A3606" s="97" t="inlineStr">
        <is>
          <t>동영상_디스커버리_좁쌀가시_2차</t>
        </is>
      </c>
      <c r="B3606" s="127" t="n">
        <v>44226</v>
      </c>
      <c r="C3606" s="87">
        <f>TEXT(B3606,"aaa")</f>
        <v/>
      </c>
      <c r="D3606" s="127" t="inlineStr">
        <is>
          <t>유튜브 디스커버리</t>
        </is>
      </c>
      <c r="E3606" s="87">
        <f>VLOOKUP(A3606,매칭테이블!B:D,3,0)</f>
        <v/>
      </c>
      <c r="F3606" s="127" t="n"/>
      <c r="G3606" s="90" t="n"/>
      <c r="K3606" s="128" t="n">
        <v>12111</v>
      </c>
    </row>
    <row r="3607" customFormat="1" s="93">
      <c r="A3607" s="97" t="inlineStr">
        <is>
          <t>디스커버리_DP_패드관심사1_소재1(딸)</t>
        </is>
      </c>
      <c r="B3607" s="127" t="n">
        <v>44226</v>
      </c>
      <c r="C3607" s="87">
        <f>TEXT(B3607,"aaa")</f>
        <v/>
      </c>
      <c r="D3607" s="127" t="inlineStr">
        <is>
          <t>유튜브 디스커버리</t>
        </is>
      </c>
      <c r="E3607" s="87">
        <f>VLOOKUP(A3607,매칭테이블!B:D,3,0)</f>
        <v/>
      </c>
      <c r="F3607" s="127" t="n"/>
      <c r="G3607" s="90" t="n"/>
      <c r="K3607" s="128" t="n">
        <v>114208</v>
      </c>
    </row>
    <row r="3608" customFormat="1" s="93">
      <c r="A3608" s="97" t="inlineStr">
        <is>
          <t>디스커버리_빛이나</t>
        </is>
      </c>
      <c r="B3608" s="127" t="n">
        <v>44226</v>
      </c>
      <c r="C3608" s="87">
        <f>TEXT(B3608,"aaa")</f>
        <v/>
      </c>
      <c r="D3608" s="127" t="inlineStr">
        <is>
          <t>유튜브 디스커버리</t>
        </is>
      </c>
      <c r="E3608" s="87">
        <f>VLOOKUP(A3608,매칭테이블!B:D,3,0)</f>
        <v/>
      </c>
      <c r="F3608" s="127" t="n"/>
      <c r="G3608" s="90" t="n"/>
      <c r="K3608" s="128" t="n">
        <v>102400</v>
      </c>
    </row>
    <row r="3609" customFormat="1" s="93">
      <c r="A3609" s="97" t="inlineStr">
        <is>
          <t>디스커버리_미닝님_4554알수없음</t>
        </is>
      </c>
      <c r="B3609" s="127" t="n">
        <v>44226</v>
      </c>
      <c r="C3609" s="87">
        <f>TEXT(B3609,"aaa")</f>
        <v/>
      </c>
      <c r="D3609" s="127" t="inlineStr">
        <is>
          <t>유튜브 디스커버리</t>
        </is>
      </c>
      <c r="E3609" s="87">
        <f>VLOOKUP(A3609,매칭테이블!B:D,3,0)</f>
        <v/>
      </c>
      <c r="F3609" s="127" t="n"/>
      <c r="G3609" s="90" t="n"/>
      <c r="K3609" s="128" t="n">
        <v>40982</v>
      </c>
    </row>
    <row r="3610" customFormat="1" s="93">
      <c r="A3610" s="97" t="inlineStr">
        <is>
          <t>디스커버리_DP_관심사2_2+1강조</t>
        </is>
      </c>
      <c r="B3610" s="127" t="n">
        <v>44226</v>
      </c>
      <c r="C3610" s="87">
        <f>TEXT(B3610,"aaa")</f>
        <v/>
      </c>
      <c r="D3610" s="127" t="inlineStr">
        <is>
          <t>유튜브 디스커버리</t>
        </is>
      </c>
      <c r="E3610" s="87">
        <f>VLOOKUP(A3610,매칭테이블!B:D,3,0)</f>
        <v/>
      </c>
      <c r="F3610" s="127" t="n"/>
      <c r="G3610" s="90" t="n"/>
      <c r="K3610" s="128" t="n">
        <v>52450</v>
      </c>
    </row>
    <row r="3611" customFormat="1" s="93">
      <c r="A3611" s="97" t="inlineStr">
        <is>
          <t>디스커버리_케이린</t>
        </is>
      </c>
      <c r="B3611" s="127" t="n">
        <v>44226</v>
      </c>
      <c r="C3611" s="87">
        <f>TEXT(B3611,"aaa")</f>
        <v/>
      </c>
      <c r="D3611" s="127" t="inlineStr">
        <is>
          <t>유튜브 디스커버리</t>
        </is>
      </c>
      <c r="E3611" s="87">
        <f>VLOOKUP(A3611,매칭테이블!B:D,3,0)</f>
        <v/>
      </c>
      <c r="F3611" s="127" t="n"/>
      <c r="G3611" s="90" t="n"/>
      <c r="K3611" s="128" t="n">
        <v>414820</v>
      </c>
    </row>
    <row r="3612" customFormat="1" s="93">
      <c r="A3612" s="97" t="inlineStr">
        <is>
          <t>동영상_디스커버리_좁쌀가시</t>
        </is>
      </c>
      <c r="B3612" s="127" t="n">
        <v>44226</v>
      </c>
      <c r="C3612" s="87">
        <f>TEXT(B3612,"aaa")</f>
        <v/>
      </c>
      <c r="D3612" s="127" t="inlineStr">
        <is>
          <t>유튜브 디스커버리</t>
        </is>
      </c>
      <c r="E3612" s="87">
        <f>VLOOKUP(A3612,매칭테이블!B:D,3,0)</f>
        <v/>
      </c>
      <c r="F3612" s="127" t="n"/>
      <c r="G3612" s="90" t="n"/>
      <c r="K3612" s="128" t="n">
        <v>34715</v>
      </c>
    </row>
    <row r="3613" customFormat="1" s="93">
      <c r="A3613" s="97" t="inlineStr">
        <is>
          <t>디스커버리_미닝님_4554알수없음</t>
        </is>
      </c>
      <c r="B3613" s="127" t="n">
        <v>44227</v>
      </c>
      <c r="C3613" s="87">
        <f>TEXT(B3613,"aaa")</f>
        <v/>
      </c>
      <c r="D3613" s="127" t="inlineStr">
        <is>
          <t>유튜브 디스커버리</t>
        </is>
      </c>
      <c r="E3613" s="87">
        <f>VLOOKUP(A3613,매칭테이블!B:D,3,0)</f>
        <v/>
      </c>
      <c r="F3613" s="127" t="n"/>
      <c r="G3613" s="90" t="n"/>
      <c r="K3613" s="128" t="n">
        <v>201241</v>
      </c>
    </row>
    <row r="3614" customFormat="1" s="93">
      <c r="A3614" s="97" t="inlineStr">
        <is>
          <t>토너_관심사1_엄마잘컨</t>
        </is>
      </c>
      <c r="B3614" s="127" t="n">
        <v>44227</v>
      </c>
      <c r="C3614" s="87">
        <f>TEXT(B3614,"aaa")</f>
        <v/>
      </c>
      <c r="D3614" s="127" t="inlineStr">
        <is>
          <t>유튜브 디스커버리</t>
        </is>
      </c>
      <c r="E3614" s="87">
        <f>VLOOKUP(A3614,매칭테이블!B:D,3,0)</f>
        <v/>
      </c>
      <c r="F3614" s="127" t="n"/>
      <c r="G3614" s="90" t="n"/>
      <c r="K3614" s="128" t="n">
        <v>253713</v>
      </c>
    </row>
    <row r="3615" customFormat="1" s="93">
      <c r="A3615" s="97" t="inlineStr">
        <is>
          <t>디스커버리_DP_관심사2_2+1강조</t>
        </is>
      </c>
      <c r="B3615" s="127" t="n">
        <v>44227</v>
      </c>
      <c r="C3615" s="87">
        <f>TEXT(B3615,"aaa")</f>
        <v/>
      </c>
      <c r="D3615" s="127" t="inlineStr">
        <is>
          <t>유튜브 디스커버리</t>
        </is>
      </c>
      <c r="E3615" s="87">
        <f>VLOOKUP(A3615,매칭테이블!B:D,3,0)</f>
        <v/>
      </c>
      <c r="F3615" s="127" t="n"/>
      <c r="G3615" s="90" t="n"/>
      <c r="K3615" s="128" t="n">
        <v>37345</v>
      </c>
    </row>
    <row r="3616" customFormat="1" s="93">
      <c r="A3616" s="97" t="inlineStr">
        <is>
          <t>디스커버리_채우</t>
        </is>
      </c>
      <c r="B3616" s="127" t="n">
        <v>44227</v>
      </c>
      <c r="C3616" s="87">
        <f>TEXT(B3616,"aaa")</f>
        <v/>
      </c>
      <c r="D3616" s="127" t="inlineStr">
        <is>
          <t>유튜브 디스커버리</t>
        </is>
      </c>
      <c r="E3616" s="87">
        <f>VLOOKUP(A3616,매칭테이블!B:D,3,0)</f>
        <v/>
      </c>
      <c r="F3616" s="127" t="n"/>
      <c r="G3616" s="90" t="n"/>
      <c r="K3616" s="128" t="n">
        <v>403716</v>
      </c>
    </row>
    <row r="3617" customFormat="1" s="93">
      <c r="A3617" s="97" t="inlineStr">
        <is>
          <t>디스커버리_미닝님</t>
        </is>
      </c>
      <c r="B3617" s="127" t="n">
        <v>44227</v>
      </c>
      <c r="C3617" s="87">
        <f>TEXT(B3617,"aaa")</f>
        <v/>
      </c>
      <c r="D3617" s="127" t="inlineStr">
        <is>
          <t>유튜브 디스커버리</t>
        </is>
      </c>
      <c r="E3617" s="87">
        <f>VLOOKUP(A3617,매칭테이블!B:D,3,0)</f>
        <v/>
      </c>
      <c r="F3617" s="127" t="n"/>
      <c r="G3617" s="90" t="n"/>
      <c r="K3617" s="128" t="n">
        <v>407010</v>
      </c>
    </row>
    <row r="3618" customFormat="1" s="93">
      <c r="A3618" s="97" t="inlineStr">
        <is>
          <t>동영상_디스커버리_좁쌀가시_3차</t>
        </is>
      </c>
      <c r="B3618" s="127" t="n">
        <v>44227</v>
      </c>
      <c r="C3618" s="87">
        <f>TEXT(B3618,"aaa")</f>
        <v/>
      </c>
      <c r="D3618" s="127" t="inlineStr">
        <is>
          <t>유튜브 디스커버리</t>
        </is>
      </c>
      <c r="E3618" s="87">
        <f>VLOOKUP(A3618,매칭테이블!B:D,3,0)</f>
        <v/>
      </c>
      <c r="F3618" s="127" t="n"/>
      <c r="G3618" s="90" t="n"/>
      <c r="K3618" s="128" t="n">
        <v>339267</v>
      </c>
    </row>
    <row r="3619" customFormat="1" s="93">
      <c r="A3619" s="97" t="inlineStr">
        <is>
          <t>디스커버리_천서영님_썸네일테스트 #3</t>
        </is>
      </c>
      <c r="B3619" s="127" t="n">
        <v>44227</v>
      </c>
      <c r="C3619" s="87">
        <f>TEXT(B3619,"aaa")</f>
        <v/>
      </c>
      <c r="D3619" s="127" t="inlineStr">
        <is>
          <t>유튜브 디스커버리</t>
        </is>
      </c>
      <c r="E3619" s="87">
        <f>VLOOKUP(A3619,매칭테이블!B:D,3,0)</f>
        <v/>
      </c>
      <c r="F3619" s="127" t="n"/>
      <c r="G3619" s="90" t="n"/>
      <c r="K3619" s="128" t="n">
        <v>616717</v>
      </c>
    </row>
    <row r="3620" customFormat="1" s="93">
      <c r="A3620" s="97" t="inlineStr">
        <is>
          <t>GDN_토너로션</t>
        </is>
      </c>
      <c r="B3620" s="127" t="n">
        <v>44227</v>
      </c>
      <c r="C3620" s="87">
        <f>TEXT(B3620,"aaa")</f>
        <v/>
      </c>
      <c r="D3620" s="127" t="inlineStr">
        <is>
          <t>유튜브 디스커버리</t>
        </is>
      </c>
      <c r="E3620" s="87">
        <f>VLOOKUP(A3620,매칭테이블!B:D,3,0)</f>
        <v/>
      </c>
      <c r="F3620" s="127" t="n"/>
      <c r="G3620" s="90" t="n"/>
      <c r="K3620" s="128" t="n">
        <v>113861</v>
      </c>
    </row>
    <row r="3621" customFormat="1" s="93">
      <c r="A3621" s="97" t="inlineStr">
        <is>
          <t>디스커버리_DP_패드관심사1_소재1(아들)</t>
        </is>
      </c>
      <c r="B3621" s="127" t="n">
        <v>44227</v>
      </c>
      <c r="C3621" s="87">
        <f>TEXT(B3621,"aaa")</f>
        <v/>
      </c>
      <c r="D3621" s="127" t="inlineStr">
        <is>
          <t>유튜브 디스커버리</t>
        </is>
      </c>
      <c r="E3621" s="87">
        <f>VLOOKUP(A3621,매칭테이블!B:D,3,0)</f>
        <v/>
      </c>
      <c r="F3621" s="127" t="n"/>
      <c r="G3621" s="90" t="n"/>
      <c r="K3621" s="128" t="n">
        <v>17229</v>
      </c>
    </row>
    <row r="3622" customFormat="1" s="93">
      <c r="A3622" s="97" t="inlineStr">
        <is>
          <t>동영상_디스커버리_좁쌀가시</t>
        </is>
      </c>
      <c r="B3622" s="127" t="n">
        <v>44227</v>
      </c>
      <c r="C3622" s="87">
        <f>TEXT(B3622,"aaa")</f>
        <v/>
      </c>
      <c r="D3622" s="127" t="inlineStr">
        <is>
          <t>유튜브 디스커버리</t>
        </is>
      </c>
      <c r="E3622" s="87">
        <f>VLOOKUP(A3622,매칭테이블!B:D,3,0)</f>
        <v/>
      </c>
      <c r="F3622" s="127" t="n"/>
      <c r="G3622" s="90" t="n"/>
      <c r="K3622" s="128" t="n">
        <v>8068</v>
      </c>
    </row>
    <row r="3623" customFormat="1" s="93">
      <c r="A3623" s="97" t="inlineStr">
        <is>
          <t>디스커버리_DP_패드관심사1_소재1(딸)</t>
        </is>
      </c>
      <c r="B3623" s="127" t="n">
        <v>44227</v>
      </c>
      <c r="C3623" s="87">
        <f>TEXT(B3623,"aaa")</f>
        <v/>
      </c>
      <c r="D3623" s="127" t="inlineStr">
        <is>
          <t>유튜브 디스커버리</t>
        </is>
      </c>
      <c r="E3623" s="87">
        <f>VLOOKUP(A3623,매칭테이블!B:D,3,0)</f>
        <v/>
      </c>
      <c r="F3623" s="127" t="n"/>
      <c r="G3623" s="90" t="n"/>
      <c r="K3623" s="128" t="n">
        <v>100832</v>
      </c>
    </row>
    <row r="3624" customFormat="1" s="93">
      <c r="A3624" s="97" t="inlineStr">
        <is>
          <t>디스커버리_케이린</t>
        </is>
      </c>
      <c r="B3624" s="127" t="n">
        <v>44227</v>
      </c>
      <c r="C3624" s="87">
        <f>TEXT(B3624,"aaa")</f>
        <v/>
      </c>
      <c r="D3624" s="127" t="inlineStr">
        <is>
          <t>유튜브 디스커버리</t>
        </is>
      </c>
      <c r="E3624" s="87">
        <f>VLOOKUP(A3624,매칭테이블!B:D,3,0)</f>
        <v/>
      </c>
      <c r="F3624" s="127" t="n"/>
      <c r="G3624" s="90" t="n"/>
      <c r="K3624" s="128" t="n">
        <v>401732</v>
      </c>
    </row>
    <row r="3625" customFormat="1" s="93">
      <c r="A3625" s="97" t="inlineStr">
        <is>
          <t>디스커버리_최모나토너편집</t>
        </is>
      </c>
      <c r="B3625" s="127" t="n">
        <v>44227</v>
      </c>
      <c r="C3625" s="87">
        <f>TEXT(B3625,"aaa")</f>
        <v/>
      </c>
      <c r="D3625" s="127" t="inlineStr">
        <is>
          <t>유튜브 디스커버리</t>
        </is>
      </c>
      <c r="E3625" s="87">
        <f>VLOOKUP(A3625,매칭테이블!B:D,3,0)</f>
        <v/>
      </c>
      <c r="F3625" s="127" t="n"/>
      <c r="G3625" s="90" t="n"/>
      <c r="K3625" s="128" t="n">
        <v>421315</v>
      </c>
    </row>
    <row r="3626" customFormat="1" s="93">
      <c r="A3626" s="97" t="inlineStr">
        <is>
          <t>디스커버리_빛이나</t>
        </is>
      </c>
      <c r="B3626" s="127" t="n">
        <v>44227</v>
      </c>
      <c r="C3626" s="87">
        <f>TEXT(B3626,"aaa")</f>
        <v/>
      </c>
      <c r="D3626" s="127" t="inlineStr">
        <is>
          <t>유튜브 디스커버리</t>
        </is>
      </c>
      <c r="E3626" s="87">
        <f>VLOOKUP(A3626,매칭테이블!B:D,3,0)</f>
        <v/>
      </c>
      <c r="F3626" s="127" t="n"/>
      <c r="G3626" s="90" t="n"/>
      <c r="K3626" s="128" t="n">
        <v>94943</v>
      </c>
    </row>
    <row r="3627" customFormat="1" s="93">
      <c r="A3627" s="98" t="inlineStr">
        <is>
          <t>전환_토너패드</t>
        </is>
      </c>
      <c r="B3627" s="127" t="n">
        <v>44228</v>
      </c>
      <c r="C3627" s="87">
        <f>TEXT(B3627,"aaa")</f>
        <v/>
      </c>
      <c r="D3627" s="127" t="inlineStr">
        <is>
          <t>페이스북/인스타그램</t>
        </is>
      </c>
      <c r="E3627" s="87">
        <f>VLOOKUP(A3627,매칭테이블!B:D,3,0)</f>
        <v/>
      </c>
      <c r="F3627" s="127" t="n"/>
      <c r="G3627" s="90" t="n"/>
      <c r="K3627" s="128" t="n">
        <v>588384</v>
      </c>
    </row>
    <row r="3628" customFormat="1" s="93">
      <c r="A3628" s="98" t="inlineStr">
        <is>
          <t>도달_랄라블라</t>
        </is>
      </c>
      <c r="B3628" s="127" t="n">
        <v>44228</v>
      </c>
      <c r="C3628" s="87">
        <f>TEXT(B3628,"aaa")</f>
        <v/>
      </c>
      <c r="D3628" s="127" t="inlineStr">
        <is>
          <t>페이스북/인스타그램</t>
        </is>
      </c>
      <c r="E3628" s="87">
        <f>VLOOKUP(A3628,매칭테이블!B:D,3,0)</f>
        <v/>
      </c>
      <c r="F3628" s="127" t="n"/>
      <c r="G3628" s="90" t="n"/>
      <c r="K3628" s="128" t="n">
        <v>29681</v>
      </c>
    </row>
    <row r="3629" customFormat="1" s="93">
      <c r="A3629" s="98" t="inlineStr">
        <is>
          <t>전환</t>
        </is>
      </c>
      <c r="B3629" s="127" t="n">
        <v>44228</v>
      </c>
      <c r="C3629" s="87">
        <f>TEXT(B3629,"aaa")</f>
        <v/>
      </c>
      <c r="D3629" s="127" t="inlineStr">
        <is>
          <t>페이스북/인스타그램</t>
        </is>
      </c>
      <c r="E3629" s="87">
        <f>VLOOKUP(A3629,매칭테이블!B:D,3,0)</f>
        <v/>
      </c>
      <c r="F3629" s="127" t="n"/>
      <c r="G3629" s="90" t="n"/>
      <c r="K3629" s="128" t="n">
        <v>1334989</v>
      </c>
    </row>
    <row r="3630" customFormat="1" s="93">
      <c r="A3630" s="97" t="inlineStr">
        <is>
          <t>T_토너_테스트</t>
        </is>
      </c>
      <c r="B3630" s="127" t="n">
        <v>44228</v>
      </c>
      <c r="C3630" s="87">
        <f>TEXT(B3630,"aaa")</f>
        <v/>
      </c>
      <c r="D3630" s="127" t="inlineStr">
        <is>
          <t>네이버 GFA</t>
        </is>
      </c>
      <c r="E3630" s="87">
        <f>VLOOKUP(A3630,매칭테이블!B:D,3,0)</f>
        <v/>
      </c>
      <c r="F3630" s="127" t="n"/>
      <c r="G3630" s="90" t="n"/>
      <c r="K3630" s="128" t="n">
        <v>0</v>
      </c>
    </row>
    <row r="3631" customFormat="1" s="93">
      <c r="A3631" s="97" t="inlineStr">
        <is>
          <t>아누아_77%패드_청소년관심사_메인</t>
        </is>
      </c>
      <c r="B3631" s="127" t="n">
        <v>44228</v>
      </c>
      <c r="C3631" s="87">
        <f>TEXT(B3631,"aaa")</f>
        <v/>
      </c>
      <c r="D3631" s="127" t="inlineStr">
        <is>
          <t>네이버 GFA</t>
        </is>
      </c>
      <c r="E3631" s="87">
        <f>VLOOKUP(A3631,매칭테이블!B:D,3,0)</f>
        <v/>
      </c>
      <c r="F3631" s="127" t="n"/>
      <c r="G3631" s="90" t="n"/>
      <c r="K3631" s="128" t="n">
        <v>592426.3636363635</v>
      </c>
    </row>
    <row r="3632" customFormat="1" s="93">
      <c r="A3632" s="97" t="inlineStr">
        <is>
          <t>T_아누아_패드_메인</t>
        </is>
      </c>
      <c r="B3632" s="127" t="n">
        <v>44228</v>
      </c>
      <c r="C3632" s="87">
        <f>TEXT(B3632,"aaa")</f>
        <v/>
      </c>
      <c r="D3632" s="127" t="inlineStr">
        <is>
          <t>네이버 GFA</t>
        </is>
      </c>
      <c r="E3632" s="87">
        <f>VLOOKUP(A3632,매칭테이블!B:D,3,0)</f>
        <v/>
      </c>
      <c r="F3632" s="127" t="n"/>
      <c r="G3632" s="90" t="n"/>
      <c r="K3632" s="128" t="n">
        <v>1827081.818181818</v>
      </c>
    </row>
    <row r="3633" customFormat="1" s="93">
      <c r="A3633" s="97" t="inlineStr">
        <is>
          <t>토너_메인_기존소재</t>
        </is>
      </c>
      <c r="B3633" s="127" t="n">
        <v>44228</v>
      </c>
      <c r="C3633" s="87">
        <f>TEXT(B3633,"aaa")</f>
        <v/>
      </c>
      <c r="D3633" s="127" t="inlineStr">
        <is>
          <t>네이버 GFA</t>
        </is>
      </c>
      <c r="E3633" s="87">
        <f>VLOOKUP(A3633,매칭테이블!B:D,3,0)</f>
        <v/>
      </c>
      <c r="F3633" s="127" t="n"/>
      <c r="G3633" s="90" t="n"/>
      <c r="K3633" s="128" t="n">
        <v>694119.0909090908</v>
      </c>
    </row>
    <row r="3634" customFormat="1" s="93">
      <c r="A3634" s="97" t="inlineStr">
        <is>
          <t>아누아_쇼핑M</t>
        </is>
      </c>
      <c r="B3634" s="127" t="n">
        <v>44228</v>
      </c>
      <c r="C3634" s="87">
        <f>TEXT(B3634,"aaa")</f>
        <v/>
      </c>
      <c r="D3634" s="127" t="inlineStr">
        <is>
          <t>네이버 쇼핑검색</t>
        </is>
      </c>
      <c r="E3634" s="87" t="n"/>
      <c r="F3634" s="127" t="n"/>
      <c r="G3634" s="90" t="n"/>
      <c r="K3634" s="128" t="n">
        <v>61909.99999999999</v>
      </c>
    </row>
    <row r="3635" customFormat="1" s="93">
      <c r="A3635" s="97" t="inlineStr">
        <is>
          <t>아누아_쇼핑PC</t>
        </is>
      </c>
      <c r="B3635" s="127" t="n">
        <v>44228</v>
      </c>
      <c r="C3635" s="87">
        <f>TEXT(B3635,"aaa")</f>
        <v/>
      </c>
      <c r="D3635" s="127" t="inlineStr">
        <is>
          <t>네이버 쇼핑검색</t>
        </is>
      </c>
      <c r="E3635" s="87" t="n"/>
      <c r="F3635" s="127" t="n"/>
      <c r="G3635" s="90" t="n"/>
      <c r="K3635" s="128" t="n">
        <v>6619.999999999999</v>
      </c>
    </row>
    <row r="3636" customFormat="1" s="93">
      <c r="A3636" s="97" t="inlineStr">
        <is>
          <t>아누아_비즈보드_리타게팅</t>
        </is>
      </c>
      <c r="B3636" s="127" t="n">
        <v>44228</v>
      </c>
      <c r="C3636" s="87">
        <f>TEXT(B3636,"aaa")</f>
        <v/>
      </c>
      <c r="D3636" s="127" t="inlineStr">
        <is>
          <t>카카오광고</t>
        </is>
      </c>
      <c r="E3636" s="87">
        <f>VLOOKUP(A3636,매칭테이블!B:D,3,0)</f>
        <v/>
      </c>
      <c r="F3636" s="127" t="n"/>
      <c r="G3636" s="90" t="n"/>
      <c r="K3636" s="128" t="n">
        <v>7789.999999999999</v>
      </c>
    </row>
    <row r="3637" customFormat="1" s="93">
      <c r="A3637" s="97" t="inlineStr">
        <is>
          <t>아누아_올영입점이벤트_플친발송_210201</t>
        </is>
      </c>
      <c r="B3637" s="127" t="n">
        <v>44228</v>
      </c>
      <c r="C3637" s="87">
        <f>TEXT(B3637,"aaa")</f>
        <v/>
      </c>
      <c r="D3637" s="127" t="inlineStr">
        <is>
          <t>카카오광고</t>
        </is>
      </c>
      <c r="E3637" s="87">
        <f>VLOOKUP(A3637,매칭테이블!B:D,3,0)</f>
        <v/>
      </c>
      <c r="F3637" s="127" t="n"/>
      <c r="G3637" s="90" t="n"/>
      <c r="K3637" s="128" t="n">
        <v>700140</v>
      </c>
    </row>
    <row r="3638" customFormat="1" s="93">
      <c r="A3638" s="97" t="inlineStr">
        <is>
          <t>아누아_토너_관심사1_초4소재_1200x628</t>
        </is>
      </c>
      <c r="B3638" s="127" t="n">
        <v>44228</v>
      </c>
      <c r="C3638" s="87">
        <f>TEXT(B3638,"aaa")</f>
        <v/>
      </c>
      <c r="D3638" s="127" t="inlineStr">
        <is>
          <t>카카오광고</t>
        </is>
      </c>
      <c r="E3638" s="87">
        <f>VLOOKUP(A3638,매칭테이블!B:D,3,0)</f>
        <v/>
      </c>
      <c r="F3638" s="127" t="n"/>
      <c r="G3638" s="90" t="n"/>
      <c r="K3638" s="128" t="n">
        <v>615330</v>
      </c>
    </row>
    <row r="3639" customFormat="1" s="93">
      <c r="A3639" s="97" t="inlineStr">
        <is>
          <t>디스커버리_최모나토너편집</t>
        </is>
      </c>
      <c r="B3639" s="127" t="n">
        <v>44228</v>
      </c>
      <c r="C3639" s="87">
        <f>TEXT(B3639,"aaa")</f>
        <v/>
      </c>
      <c r="D3639" s="127" t="inlineStr">
        <is>
          <t>유튜브 디스커버리</t>
        </is>
      </c>
      <c r="E3639" s="87">
        <f>VLOOKUP(A3639,매칭테이블!B:D,3,0)</f>
        <v/>
      </c>
      <c r="F3639" s="127" t="n"/>
      <c r="G3639" s="90" t="n"/>
      <c r="K3639" s="128" t="n">
        <v>221529.0909090909</v>
      </c>
    </row>
    <row r="3640" customFormat="1" s="93">
      <c r="A3640" s="97" t="inlineStr">
        <is>
          <t>디스커버리_DP_관심사2_2+1강조</t>
        </is>
      </c>
      <c r="B3640" s="127" t="n">
        <v>44228</v>
      </c>
      <c r="C3640" s="87">
        <f>TEXT(B3640,"aaa")</f>
        <v/>
      </c>
      <c r="D3640" s="127" t="inlineStr">
        <is>
          <t>유튜브 디스커버리</t>
        </is>
      </c>
      <c r="E3640" s="87">
        <f>VLOOKUP(A3640,매칭테이블!B:D,3,0)</f>
        <v/>
      </c>
      <c r="F3640" s="127" t="n"/>
      <c r="G3640" s="90" t="n"/>
      <c r="K3640" s="128" t="n">
        <v>115528.1818181818</v>
      </c>
    </row>
    <row r="3641" customFormat="1" s="93">
      <c r="A3641" s="97" t="inlineStr">
        <is>
          <t>디스커버리_DP_패드관심사1_소재1(딸)</t>
        </is>
      </c>
      <c r="B3641" s="127" t="n">
        <v>44228</v>
      </c>
      <c r="C3641" s="87">
        <f>TEXT(B3641,"aaa")</f>
        <v/>
      </c>
      <c r="D3641" s="127" t="inlineStr">
        <is>
          <t>유튜브 디스커버리</t>
        </is>
      </c>
      <c r="E3641" s="87">
        <f>VLOOKUP(A3641,매칭테이블!B:D,3,0)</f>
        <v/>
      </c>
      <c r="F3641" s="127" t="n"/>
      <c r="G3641" s="90" t="n"/>
      <c r="K3641" s="128" t="n">
        <v>9216.363636363636</v>
      </c>
    </row>
    <row r="3642" customFormat="1" s="93">
      <c r="A3642" s="97" t="inlineStr">
        <is>
          <t>토너_관심사1_엄마잘컨</t>
        </is>
      </c>
      <c r="B3642" s="127" t="n">
        <v>44228</v>
      </c>
      <c r="C3642" s="87">
        <f>TEXT(B3642,"aaa")</f>
        <v/>
      </c>
      <c r="D3642" s="127" t="inlineStr">
        <is>
          <t>유튜브 디스커버리</t>
        </is>
      </c>
      <c r="E3642" s="87">
        <f>VLOOKUP(A3642,매칭테이블!B:D,3,0)</f>
        <v/>
      </c>
      <c r="F3642" s="127" t="n"/>
      <c r="G3642" s="90" t="n"/>
      <c r="K3642" s="128" t="n">
        <v>116160.9090909091</v>
      </c>
    </row>
    <row r="3643" customFormat="1" s="93">
      <c r="A3643" s="97" t="inlineStr">
        <is>
          <t>디스커버리_케이린</t>
        </is>
      </c>
      <c r="B3643" s="127" t="n">
        <v>44228</v>
      </c>
      <c r="C3643" s="87">
        <f>TEXT(B3643,"aaa")</f>
        <v/>
      </c>
      <c r="D3643" s="127" t="inlineStr">
        <is>
          <t>유튜브 디스커버리</t>
        </is>
      </c>
      <c r="E3643" s="87">
        <f>VLOOKUP(A3643,매칭테이블!B:D,3,0)</f>
        <v/>
      </c>
      <c r="F3643" s="127" t="n"/>
      <c r="G3643" s="90" t="n"/>
      <c r="K3643" s="128" t="n">
        <v>246941.8181818181</v>
      </c>
    </row>
    <row r="3644" customFormat="1" s="93">
      <c r="A3644" s="97" t="inlineStr">
        <is>
          <t>동영상_디스커버리_좁쌀가시</t>
        </is>
      </c>
      <c r="B3644" s="127" t="n">
        <v>44228</v>
      </c>
      <c r="C3644" s="87">
        <f>TEXT(B3644,"aaa")</f>
        <v/>
      </c>
      <c r="D3644" s="127" t="inlineStr">
        <is>
          <t>유튜브 디스커버리</t>
        </is>
      </c>
      <c r="E3644" s="87">
        <f>VLOOKUP(A3644,매칭테이블!B:D,3,0)</f>
        <v/>
      </c>
      <c r="F3644" s="127" t="n"/>
      <c r="G3644" s="90" t="n"/>
      <c r="K3644" s="128" t="n">
        <v>3201.818181818182</v>
      </c>
    </row>
    <row r="3645" customFormat="1" s="93">
      <c r="A3645" s="97" t="inlineStr">
        <is>
          <t>디스커버리_미닝님_4554알수없음</t>
        </is>
      </c>
      <c r="B3645" s="127" t="n">
        <v>44228</v>
      </c>
      <c r="C3645" s="87">
        <f>TEXT(B3645,"aaa")</f>
        <v/>
      </c>
      <c r="D3645" s="127" t="inlineStr">
        <is>
          <t>유튜브 디스커버리</t>
        </is>
      </c>
      <c r="E3645" s="87">
        <f>VLOOKUP(A3645,매칭테이블!B:D,3,0)</f>
        <v/>
      </c>
      <c r="F3645" s="127" t="n"/>
      <c r="G3645" s="90" t="n"/>
      <c r="K3645" s="128" t="n">
        <v>124275.4545454545</v>
      </c>
    </row>
    <row r="3646" customFormat="1" s="93">
      <c r="A3646" s="97" t="inlineStr">
        <is>
          <t>디스커버리_소히방2</t>
        </is>
      </c>
      <c r="B3646" s="127" t="n">
        <v>44228</v>
      </c>
      <c r="C3646" s="87">
        <f>TEXT(B3646,"aaa")</f>
        <v/>
      </c>
      <c r="D3646" s="127" t="inlineStr">
        <is>
          <t>유튜브 디스커버리</t>
        </is>
      </c>
      <c r="E3646" s="87">
        <f>VLOOKUP(A3646,매칭테이블!B:D,3,0)</f>
        <v/>
      </c>
      <c r="F3646" s="127" t="n"/>
      <c r="G3646" s="90" t="n"/>
      <c r="K3646" s="128" t="n">
        <v>1596.363636363636</v>
      </c>
    </row>
    <row r="3647" customFormat="1" s="93">
      <c r="A3647" s="97" t="inlineStr">
        <is>
          <t>디스커버리_빛이나</t>
        </is>
      </c>
      <c r="B3647" s="127" t="n">
        <v>44228</v>
      </c>
      <c r="C3647" s="87">
        <f>TEXT(B3647,"aaa")</f>
        <v/>
      </c>
      <c r="D3647" s="127" t="inlineStr">
        <is>
          <t>유튜브 디스커버리</t>
        </is>
      </c>
      <c r="E3647" s="87">
        <f>VLOOKUP(A3647,매칭테이블!B:D,3,0)</f>
        <v/>
      </c>
      <c r="F3647" s="127" t="n"/>
      <c r="G3647" s="90" t="n"/>
      <c r="K3647" s="128" t="n">
        <v>82667.27272727272</v>
      </c>
    </row>
    <row r="3648" customFormat="1" s="93">
      <c r="A3648" s="97" t="inlineStr">
        <is>
          <t>동영상_반응형_좁쌀가시 #1</t>
        </is>
      </c>
      <c r="B3648" s="127" t="n">
        <v>44228</v>
      </c>
      <c r="C3648" s="87">
        <f>TEXT(B3648,"aaa")</f>
        <v/>
      </c>
      <c r="D3648" s="127" t="inlineStr">
        <is>
          <t>유튜브 디스커버리</t>
        </is>
      </c>
      <c r="E3648" s="87">
        <f>VLOOKUP(A3648,매칭테이블!B:D,3,0)</f>
        <v/>
      </c>
      <c r="F3648" s="127" t="n"/>
      <c r="G3648" s="90" t="n"/>
      <c r="K3648" s="128" t="n">
        <v>1709.090909090909</v>
      </c>
    </row>
    <row r="3649" customFormat="1" s="93">
      <c r="A3649" s="97" t="inlineStr">
        <is>
          <t>GDN_토너로션</t>
        </is>
      </c>
      <c r="B3649" s="127" t="n">
        <v>44228</v>
      </c>
      <c r="C3649" s="87">
        <f>TEXT(B3649,"aaa")</f>
        <v/>
      </c>
      <c r="D3649" s="127" t="inlineStr">
        <is>
          <t>유튜브 디스커버리</t>
        </is>
      </c>
      <c r="E3649" s="87">
        <f>VLOOKUP(A3649,매칭테이블!B:D,3,0)</f>
        <v/>
      </c>
      <c r="F3649" s="127" t="n"/>
      <c r="G3649" s="90" t="n"/>
      <c r="K3649" s="128" t="n">
        <v>83020.90909090909</v>
      </c>
    </row>
    <row r="3650" customFormat="1" s="93">
      <c r="A3650" s="97" t="inlineStr">
        <is>
          <t>디스커버리_채우</t>
        </is>
      </c>
      <c r="B3650" s="127" t="n">
        <v>44228</v>
      </c>
      <c r="C3650" s="87">
        <f>TEXT(B3650,"aaa")</f>
        <v/>
      </c>
      <c r="D3650" s="127" t="inlineStr">
        <is>
          <t>유튜브 디스커버리</t>
        </is>
      </c>
      <c r="E3650" s="87">
        <f>VLOOKUP(A3650,매칭테이블!B:D,3,0)</f>
        <v/>
      </c>
      <c r="F3650" s="127" t="n"/>
      <c r="G3650" s="90" t="n"/>
      <c r="K3650" s="128" t="n">
        <v>286118.1818181818</v>
      </c>
    </row>
    <row r="3651" customFormat="1" s="93">
      <c r="A3651" s="97" t="inlineStr">
        <is>
          <t>디스커버리_미닝님</t>
        </is>
      </c>
      <c r="B3651" s="127" t="n">
        <v>44228</v>
      </c>
      <c r="C3651" s="87">
        <f>TEXT(B3651,"aaa")</f>
        <v/>
      </c>
      <c r="D3651" s="127" t="inlineStr">
        <is>
          <t>유튜브 디스커버리</t>
        </is>
      </c>
      <c r="E3651" s="87">
        <f>VLOOKUP(A3651,매칭테이블!B:D,3,0)</f>
        <v/>
      </c>
      <c r="F3651" s="127" t="n"/>
      <c r="G3651" s="90" t="n"/>
      <c r="K3651" s="128" t="n">
        <v>249345.4545454545</v>
      </c>
    </row>
    <row r="3652" customFormat="1" s="93">
      <c r="A3652" s="97" t="inlineStr">
        <is>
          <t>디스커버리_천서영님_썸네일테스트 #3</t>
        </is>
      </c>
      <c r="B3652" s="127" t="n">
        <v>44228</v>
      </c>
      <c r="C3652" s="87">
        <f>TEXT(B3652,"aaa")</f>
        <v/>
      </c>
      <c r="D3652" s="127" t="inlineStr">
        <is>
          <t>유튜브 디스커버리</t>
        </is>
      </c>
      <c r="E3652" s="87">
        <f>VLOOKUP(A3652,매칭테이블!B:D,3,0)</f>
        <v/>
      </c>
      <c r="F3652" s="127" t="n"/>
      <c r="G3652" s="90" t="n"/>
      <c r="K3652" s="128" t="n">
        <v>189850.9090909091</v>
      </c>
    </row>
    <row r="3653" customFormat="1" s="93">
      <c r="A3653" s="97" t="inlineStr">
        <is>
          <t>동영상_디스커버리_좁쌀가시_3차</t>
        </is>
      </c>
      <c r="B3653" s="127" t="n">
        <v>44228</v>
      </c>
      <c r="C3653" s="87">
        <f>TEXT(B3653,"aaa")</f>
        <v/>
      </c>
      <c r="D3653" s="127" t="inlineStr">
        <is>
          <t>유튜브 디스커버리</t>
        </is>
      </c>
      <c r="E3653" s="87">
        <f>VLOOKUP(A3653,매칭테이블!B:D,3,0)</f>
        <v/>
      </c>
      <c r="F3653" s="127" t="n"/>
      <c r="G3653" s="90" t="n"/>
      <c r="K3653" s="128" t="n">
        <v>1798.181818181818</v>
      </c>
    </row>
    <row r="3654" customFormat="1" s="93">
      <c r="A3654" s="97" t="inlineStr">
        <is>
          <t>동영상_디스커버리_좁쌀가시_고정</t>
        </is>
      </c>
      <c r="B3654" s="127" t="n">
        <v>44228</v>
      </c>
      <c r="C3654" s="87">
        <f>TEXT(B3654,"aaa")</f>
        <v/>
      </c>
      <c r="D3654" s="127" t="inlineStr">
        <is>
          <t>유튜브 디스커버리</t>
        </is>
      </c>
      <c r="E3654" s="87">
        <f>VLOOKUP(A3654,매칭테이블!B:D,3,0)</f>
        <v/>
      </c>
      <c r="F3654" s="127" t="n"/>
      <c r="G3654" s="90" t="n"/>
      <c r="K3654" s="128" t="n">
        <v>200663.6363636364</v>
      </c>
    </row>
    <row r="3655" customFormat="1" s="93">
      <c r="A3655" s="98" t="inlineStr">
        <is>
          <t>도달_올리브영</t>
        </is>
      </c>
      <c r="B3655" s="127" t="n">
        <v>44229</v>
      </c>
      <c r="C3655" s="87">
        <f>TEXT(B3655,"aaa")</f>
        <v/>
      </c>
      <c r="D3655" s="127" t="inlineStr">
        <is>
          <t>페이스북/인스타그램</t>
        </is>
      </c>
      <c r="E3655" s="87">
        <f>VLOOKUP(A3655,매칭테이블!B:D,3,0)</f>
        <v/>
      </c>
      <c r="F3655" s="127" t="n"/>
      <c r="G3655" s="90" t="n"/>
      <c r="K3655" s="128" t="n">
        <v>29602</v>
      </c>
    </row>
    <row r="3656" customFormat="1" s="93">
      <c r="A3656" s="98" t="inlineStr">
        <is>
          <t>전환_토너패드</t>
        </is>
      </c>
      <c r="B3656" s="127" t="n">
        <v>44229</v>
      </c>
      <c r="C3656" s="87">
        <f>TEXT(B3656,"aaa")</f>
        <v/>
      </c>
      <c r="D3656" s="127" t="inlineStr">
        <is>
          <t>페이스북/인스타그램</t>
        </is>
      </c>
      <c r="E3656" s="87">
        <f>VLOOKUP(A3656,매칭테이블!B:D,3,0)</f>
        <v/>
      </c>
      <c r="F3656" s="127" t="n"/>
      <c r="G3656" s="90" t="n"/>
      <c r="K3656" s="128" t="n">
        <v>305475</v>
      </c>
    </row>
    <row r="3657" customFormat="1" s="93">
      <c r="A3657" s="98" t="inlineStr">
        <is>
          <t>도달_랄라블라</t>
        </is>
      </c>
      <c r="B3657" s="127" t="n">
        <v>44229</v>
      </c>
      <c r="C3657" s="87">
        <f>TEXT(B3657,"aaa")</f>
        <v/>
      </c>
      <c r="D3657" s="127" t="inlineStr">
        <is>
          <t>페이스북/인스타그램</t>
        </is>
      </c>
      <c r="E3657" s="87">
        <f>VLOOKUP(A3657,매칭테이블!B:D,3,0)</f>
        <v/>
      </c>
      <c r="F3657" s="127" t="n"/>
      <c r="G3657" s="90" t="n"/>
      <c r="K3657" s="128" t="n">
        <v>18606</v>
      </c>
    </row>
    <row r="3658" customFormat="1" s="93">
      <c r="A3658" s="98" t="inlineStr">
        <is>
          <t>전환</t>
        </is>
      </c>
      <c r="B3658" s="127" t="n">
        <v>44229</v>
      </c>
      <c r="C3658" s="87">
        <f>TEXT(B3658,"aaa")</f>
        <v/>
      </c>
      <c r="D3658" s="127" t="inlineStr">
        <is>
          <t>페이스북/인스타그램</t>
        </is>
      </c>
      <c r="E3658" s="87">
        <f>VLOOKUP(A3658,매칭테이블!B:D,3,0)</f>
        <v/>
      </c>
      <c r="F3658" s="127" t="n"/>
      <c r="G3658" s="90" t="n"/>
      <c r="K3658" s="128" t="n">
        <v>934350</v>
      </c>
    </row>
    <row r="3659" customFormat="1" s="93">
      <c r="A3659" s="97" t="inlineStr">
        <is>
          <t>아누아_77%패드_신규소구점테스트</t>
        </is>
      </c>
      <c r="B3659" s="127" t="n">
        <v>44229</v>
      </c>
      <c r="C3659" s="87">
        <f>TEXT(B3659,"aaa")</f>
        <v/>
      </c>
      <c r="D3659" s="127" t="inlineStr">
        <is>
          <t>네이버 GFA</t>
        </is>
      </c>
      <c r="E3659" s="87">
        <f>VLOOKUP(A3659,매칭테이블!B:D,3,0)</f>
        <v/>
      </c>
      <c r="F3659" s="127" t="n"/>
      <c r="G3659" s="90" t="n"/>
      <c r="K3659" s="128" t="n">
        <v>142510.9090909091</v>
      </c>
    </row>
    <row r="3660" customFormat="1" s="93">
      <c r="A3660" s="97" t="inlineStr">
        <is>
          <t>T_토너_테스트</t>
        </is>
      </c>
      <c r="B3660" s="127" t="n">
        <v>44229</v>
      </c>
      <c r="C3660" s="87">
        <f>TEXT(B3660,"aaa")</f>
        <v/>
      </c>
      <c r="D3660" s="127" t="inlineStr">
        <is>
          <t>네이버 GFA</t>
        </is>
      </c>
      <c r="E3660" s="87">
        <f>VLOOKUP(A3660,매칭테이블!B:D,3,0)</f>
        <v/>
      </c>
      <c r="F3660" s="127" t="n"/>
      <c r="G3660" s="90" t="n"/>
      <c r="K3660" s="128" t="n">
        <v>67130.90909090909</v>
      </c>
    </row>
    <row r="3661" customFormat="1" s="93">
      <c r="A3661" s="97" t="inlineStr">
        <is>
          <t>아누아_77%패드_청소년관심사_메인</t>
        </is>
      </c>
      <c r="B3661" s="127" t="n">
        <v>44229</v>
      </c>
      <c r="C3661" s="87">
        <f>TEXT(B3661,"aaa")</f>
        <v/>
      </c>
      <c r="D3661" s="127" t="inlineStr">
        <is>
          <t>네이버 GFA</t>
        </is>
      </c>
      <c r="E3661" s="87">
        <f>VLOOKUP(A3661,매칭테이블!B:D,3,0)</f>
        <v/>
      </c>
      <c r="F3661" s="127" t="n"/>
      <c r="G3661" s="90" t="n"/>
      <c r="K3661" s="128" t="n">
        <v>516337.2727272727</v>
      </c>
    </row>
    <row r="3662" customFormat="1" s="93">
      <c r="A3662" s="97" t="inlineStr">
        <is>
          <t>T_아누아_패드_메인</t>
        </is>
      </c>
      <c r="B3662" s="127" t="n">
        <v>44229</v>
      </c>
      <c r="C3662" s="87">
        <f>TEXT(B3662,"aaa")</f>
        <v/>
      </c>
      <c r="D3662" s="127" t="inlineStr">
        <is>
          <t>네이버 GFA</t>
        </is>
      </c>
      <c r="E3662" s="87">
        <f>VLOOKUP(A3662,매칭테이블!B:D,3,0)</f>
        <v/>
      </c>
      <c r="F3662" s="127" t="n"/>
      <c r="G3662" s="90" t="n"/>
      <c r="K3662" s="128" t="n">
        <v>1232533.636363636</v>
      </c>
    </row>
    <row r="3663" customFormat="1" s="93">
      <c r="A3663" s="97" t="inlineStr">
        <is>
          <t>토너_메인_기존소재</t>
        </is>
      </c>
      <c r="B3663" s="127" t="n">
        <v>44229</v>
      </c>
      <c r="C3663" s="87">
        <f>TEXT(B3663,"aaa")</f>
        <v/>
      </c>
      <c r="D3663" s="127" t="inlineStr">
        <is>
          <t>네이버 GFA</t>
        </is>
      </c>
      <c r="E3663" s="87">
        <f>VLOOKUP(A3663,매칭테이블!B:D,3,0)</f>
        <v/>
      </c>
      <c r="F3663" s="127" t="n"/>
      <c r="G3663" s="90" t="n"/>
      <c r="K3663" s="128" t="n">
        <v>3117240.909090909</v>
      </c>
    </row>
    <row r="3664" customFormat="1" s="93">
      <c r="A3664" s="97" t="inlineStr">
        <is>
          <t>아누아_쇼핑M</t>
        </is>
      </c>
      <c r="B3664" s="127" t="n">
        <v>44229</v>
      </c>
      <c r="C3664" s="87">
        <f>TEXT(B3664,"aaa")</f>
        <v/>
      </c>
      <c r="D3664" s="127" t="inlineStr">
        <is>
          <t>네이버 쇼핑검색</t>
        </is>
      </c>
      <c r="E3664" s="87" t="n"/>
      <c r="F3664" s="127" t="n"/>
      <c r="G3664" s="90" t="n"/>
      <c r="K3664" s="128" t="n">
        <v>50049.99999999999</v>
      </c>
    </row>
    <row r="3665" customFormat="1" s="93">
      <c r="A3665" s="97" t="inlineStr">
        <is>
          <t>아누아_쇼핑PC</t>
        </is>
      </c>
      <c r="B3665" s="127" t="n">
        <v>44229</v>
      </c>
      <c r="C3665" s="87">
        <f>TEXT(B3665,"aaa")</f>
        <v/>
      </c>
      <c r="D3665" s="127" t="inlineStr">
        <is>
          <t>네이버 쇼핑검색</t>
        </is>
      </c>
      <c r="E3665" s="87" t="n"/>
      <c r="F3665" s="127" t="n"/>
      <c r="G3665" s="90" t="n"/>
      <c r="K3665" s="128" t="n">
        <v>7369.999999999999</v>
      </c>
    </row>
    <row r="3666" customFormat="1" s="93">
      <c r="A3666" s="97" t="inlineStr">
        <is>
          <t>아누아_비즈보드_리타게팅</t>
        </is>
      </c>
      <c r="B3666" s="127" t="n">
        <v>44229</v>
      </c>
      <c r="C3666" s="87">
        <f>TEXT(B3666,"aaa")</f>
        <v/>
      </c>
      <c r="D3666" s="127" t="inlineStr">
        <is>
          <t>카카오광고</t>
        </is>
      </c>
      <c r="E3666" s="87">
        <f>VLOOKUP(A3666,매칭테이블!B:D,3,0)</f>
        <v/>
      </c>
      <c r="F3666" s="127" t="n"/>
      <c r="G3666" s="90" t="n"/>
      <c r="K3666" s="128" t="n">
        <v>7209.999999999999</v>
      </c>
    </row>
    <row r="3667" customFormat="1" s="93">
      <c r="A3667" s="97" t="inlineStr">
        <is>
          <t>아누아_올영입점이벤트_플친발송_210201</t>
        </is>
      </c>
      <c r="B3667" s="127" t="n">
        <v>44229</v>
      </c>
      <c r="C3667" s="87">
        <f>TEXT(B3667,"aaa")</f>
        <v/>
      </c>
      <c r="D3667" s="127" t="inlineStr">
        <is>
          <t>카카오광고</t>
        </is>
      </c>
      <c r="E3667" s="87">
        <f>VLOOKUP(A3667,매칭테이블!B:D,3,0)</f>
        <v/>
      </c>
      <c r="F3667" s="127" t="n"/>
      <c r="G3667" s="90" t="n"/>
      <c r="K3667" s="128" t="n">
        <v>5595</v>
      </c>
    </row>
    <row r="3668" customFormat="1" s="93">
      <c r="A3668" s="97" t="inlineStr">
        <is>
          <t>아누아_토너_관심사1_초4소재_1200x600</t>
        </is>
      </c>
      <c r="B3668" s="127" t="n">
        <v>44229</v>
      </c>
      <c r="C3668" s="87">
        <f>TEXT(B3668,"aaa")</f>
        <v/>
      </c>
      <c r="D3668" s="127" t="inlineStr">
        <is>
          <t>카카오광고</t>
        </is>
      </c>
      <c r="E3668" s="87">
        <f>VLOOKUP(A3668,매칭테이블!B:D,3,0)</f>
        <v/>
      </c>
      <c r="F3668" s="127" t="n"/>
      <c r="G3668" s="90" t="n"/>
      <c r="K3668" s="128" t="n">
        <v>202550</v>
      </c>
    </row>
    <row r="3669" customFormat="1" s="93">
      <c r="A3669" s="97" t="inlineStr">
        <is>
          <t>디스커버리_최모나토너편집</t>
        </is>
      </c>
      <c r="B3669" s="127" t="n">
        <v>44229</v>
      </c>
      <c r="C3669" s="87">
        <f>TEXT(B3669,"aaa")</f>
        <v/>
      </c>
      <c r="D3669" s="127" t="inlineStr">
        <is>
          <t>유튜브 디스커버리</t>
        </is>
      </c>
      <c r="E3669" s="87">
        <f>VLOOKUP(A3669,매칭테이블!B:D,3,0)</f>
        <v/>
      </c>
      <c r="F3669" s="127" t="n"/>
      <c r="G3669" s="90" t="n"/>
      <c r="K3669" s="128" t="n">
        <v>238515</v>
      </c>
    </row>
    <row r="3670" customFormat="1" s="93">
      <c r="A3670" s="97" t="inlineStr">
        <is>
          <t>디스커버리_소히방2</t>
        </is>
      </c>
      <c r="B3670" s="127" t="n">
        <v>44229</v>
      </c>
      <c r="C3670" s="87">
        <f>TEXT(B3670,"aaa")</f>
        <v/>
      </c>
      <c r="D3670" s="127" t="inlineStr">
        <is>
          <t>유튜브 디스커버리</t>
        </is>
      </c>
      <c r="E3670" s="87">
        <f>VLOOKUP(A3670,매칭테이블!B:D,3,0)</f>
        <v/>
      </c>
      <c r="F3670" s="127" t="n"/>
      <c r="G3670" s="90" t="n"/>
      <c r="K3670" s="128" t="n">
        <v>1437</v>
      </c>
    </row>
    <row r="3671" customFormat="1" s="93">
      <c r="A3671" s="97" t="inlineStr">
        <is>
          <t>디스커버리_DP_관심사2_2+1강조</t>
        </is>
      </c>
      <c r="B3671" s="127" t="n">
        <v>44229</v>
      </c>
      <c r="C3671" s="87">
        <f>TEXT(B3671,"aaa")</f>
        <v/>
      </c>
      <c r="D3671" s="127" t="inlineStr">
        <is>
          <t>유튜브 디스커버리</t>
        </is>
      </c>
      <c r="E3671" s="87">
        <f>VLOOKUP(A3671,매칭테이블!B:D,3,0)</f>
        <v/>
      </c>
      <c r="F3671" s="127" t="n"/>
      <c r="G3671" s="90" t="n"/>
      <c r="K3671" s="128" t="n">
        <v>205556</v>
      </c>
    </row>
    <row r="3672" customFormat="1" s="93">
      <c r="A3672" s="97" t="inlineStr">
        <is>
          <t>토너_관심사1_엄마잘컨</t>
        </is>
      </c>
      <c r="B3672" s="127" t="n">
        <v>44229</v>
      </c>
      <c r="C3672" s="87">
        <f>TEXT(B3672,"aaa")</f>
        <v/>
      </c>
      <c r="D3672" s="127" t="inlineStr">
        <is>
          <t>유튜브 디스커버리</t>
        </is>
      </c>
      <c r="E3672" s="87">
        <f>VLOOKUP(A3672,매칭테이블!B:D,3,0)</f>
        <v/>
      </c>
      <c r="F3672" s="127" t="n"/>
      <c r="G3672" s="90" t="n"/>
      <c r="K3672" s="128" t="n">
        <v>88378</v>
      </c>
    </row>
    <row r="3673" customFormat="1" s="93">
      <c r="A3673" s="97" t="inlineStr">
        <is>
          <t>디스커버리_미닝님_4554알수없음</t>
        </is>
      </c>
      <c r="B3673" s="127" t="n">
        <v>44229</v>
      </c>
      <c r="C3673" s="87">
        <f>TEXT(B3673,"aaa")</f>
        <v/>
      </c>
      <c r="D3673" s="127" t="inlineStr">
        <is>
          <t>유튜브 디스커버리</t>
        </is>
      </c>
      <c r="E3673" s="87">
        <f>VLOOKUP(A3673,매칭테이블!B:D,3,0)</f>
        <v/>
      </c>
      <c r="F3673" s="127" t="n"/>
      <c r="G3673" s="90" t="n"/>
      <c r="K3673" s="128" t="n">
        <v>134776</v>
      </c>
    </row>
    <row r="3674" customFormat="1" s="93">
      <c r="A3674" s="97" t="inlineStr">
        <is>
          <t>GDN_토너로션</t>
        </is>
      </c>
      <c r="B3674" s="127" t="n">
        <v>44229</v>
      </c>
      <c r="C3674" s="87">
        <f>TEXT(B3674,"aaa")</f>
        <v/>
      </c>
      <c r="D3674" s="127" t="inlineStr">
        <is>
          <t>유튜브 디스커버리</t>
        </is>
      </c>
      <c r="E3674" s="87">
        <f>VLOOKUP(A3674,매칭테이블!B:D,3,0)</f>
        <v/>
      </c>
      <c r="F3674" s="127" t="n"/>
      <c r="G3674" s="90" t="n"/>
      <c r="K3674" s="128" t="n">
        <v>252279</v>
      </c>
    </row>
    <row r="3675" customFormat="1" s="93">
      <c r="A3675" s="97" t="inlineStr">
        <is>
          <t>디스커버리_미닝님</t>
        </is>
      </c>
      <c r="B3675" s="127" t="n">
        <v>44229</v>
      </c>
      <c r="C3675" s="87">
        <f>TEXT(B3675,"aaa")</f>
        <v/>
      </c>
      <c r="D3675" s="127" t="inlineStr">
        <is>
          <t>유튜브 디스커버리</t>
        </is>
      </c>
      <c r="E3675" s="87">
        <f>VLOOKUP(A3675,매칭테이블!B:D,3,0)</f>
        <v/>
      </c>
      <c r="F3675" s="127" t="n"/>
      <c r="G3675" s="90" t="n"/>
      <c r="K3675" s="128" t="n">
        <v>268911</v>
      </c>
    </row>
    <row r="3676" customFormat="1" s="93">
      <c r="A3676" s="97" t="inlineStr">
        <is>
          <t>디스커버리_천서영님_썸네일테스트 #3</t>
        </is>
      </c>
      <c r="B3676" s="127" t="n">
        <v>44229</v>
      </c>
      <c r="C3676" s="87">
        <f>TEXT(B3676,"aaa")</f>
        <v/>
      </c>
      <c r="D3676" s="127" t="inlineStr">
        <is>
          <t>유튜브 디스커버리</t>
        </is>
      </c>
      <c r="E3676" s="87">
        <f>VLOOKUP(A3676,매칭테이블!B:D,3,0)</f>
        <v/>
      </c>
      <c r="F3676" s="127" t="n"/>
      <c r="G3676" s="90" t="n"/>
      <c r="K3676" s="128" t="n">
        <v>207328</v>
      </c>
    </row>
    <row r="3677" customFormat="1" s="93">
      <c r="A3677" s="97" t="inlineStr">
        <is>
          <t>동영상_반응형_좁쌀가시 #1</t>
        </is>
      </c>
      <c r="B3677" s="127" t="n">
        <v>44229</v>
      </c>
      <c r="C3677" s="87">
        <f>TEXT(B3677,"aaa")</f>
        <v/>
      </c>
      <c r="D3677" s="127" t="inlineStr">
        <is>
          <t>유튜브 디스커버리</t>
        </is>
      </c>
      <c r="E3677" s="87">
        <f>VLOOKUP(A3677,매칭테이블!B:D,3,0)</f>
        <v/>
      </c>
      <c r="F3677" s="127" t="n"/>
      <c r="G3677" s="90" t="n"/>
      <c r="K3677" s="128" t="n">
        <v>180</v>
      </c>
    </row>
    <row r="3678" customFormat="1" s="93">
      <c r="A3678" s="97" t="inlineStr">
        <is>
          <t>디스커버리_티벳동생ppl</t>
        </is>
      </c>
      <c r="B3678" s="127" t="n">
        <v>44229</v>
      </c>
      <c r="C3678" s="87">
        <f>TEXT(B3678,"aaa")</f>
        <v/>
      </c>
      <c r="D3678" s="127" t="inlineStr">
        <is>
          <t>유튜브 디스커버리</t>
        </is>
      </c>
      <c r="E3678" s="87">
        <f>VLOOKUP(A3678,매칭테이블!B:D,3,0)</f>
        <v/>
      </c>
      <c r="F3678" s="127" t="n"/>
      <c r="G3678" s="90" t="n"/>
      <c r="K3678" s="128" t="n">
        <v>23</v>
      </c>
    </row>
    <row r="3679" customFormat="1" s="93">
      <c r="A3679" s="97" t="inlineStr">
        <is>
          <t>디스커버리_채우</t>
        </is>
      </c>
      <c r="B3679" s="127" t="n">
        <v>44229</v>
      </c>
      <c r="C3679" s="87">
        <f>TEXT(B3679,"aaa")</f>
        <v/>
      </c>
      <c r="D3679" s="127" t="inlineStr">
        <is>
          <t>유튜브 디스커버리</t>
        </is>
      </c>
      <c r="E3679" s="87">
        <f>VLOOKUP(A3679,매칭테이블!B:D,3,0)</f>
        <v/>
      </c>
      <c r="F3679" s="127" t="n"/>
      <c r="G3679" s="90" t="n"/>
      <c r="K3679" s="128" t="n">
        <v>310548</v>
      </c>
    </row>
    <row r="3680" customFormat="1" s="93">
      <c r="A3680" s="98" t="inlineStr">
        <is>
          <t>전환</t>
        </is>
      </c>
      <c r="B3680" s="127" t="n">
        <v>44230</v>
      </c>
      <c r="C3680" s="87">
        <f>TEXT(B3680,"aaa")</f>
        <v/>
      </c>
      <c r="D3680" s="127" t="inlineStr">
        <is>
          <t>페이스북/인스타그램</t>
        </is>
      </c>
      <c r="E3680" s="87">
        <f>VLOOKUP(A3680,매칭테이블!B:D,3,0)</f>
        <v/>
      </c>
      <c r="F3680" s="127" t="n"/>
      <c r="G3680" s="90" t="n"/>
      <c r="K3680" s="128" t="n">
        <v>807176</v>
      </c>
    </row>
    <row r="3681" customFormat="1" s="93">
      <c r="A3681" s="98" t="inlineStr">
        <is>
          <t>전환_토너패드</t>
        </is>
      </c>
      <c r="B3681" s="127" t="n">
        <v>44230</v>
      </c>
      <c r="C3681" s="87">
        <f>TEXT(B3681,"aaa")</f>
        <v/>
      </c>
      <c r="D3681" s="127" t="inlineStr">
        <is>
          <t>페이스북/인스타그램</t>
        </is>
      </c>
      <c r="E3681" s="87">
        <f>VLOOKUP(A3681,매칭테이블!B:D,3,0)</f>
        <v/>
      </c>
      <c r="F3681" s="127" t="n"/>
      <c r="G3681" s="90" t="n"/>
      <c r="K3681" s="128" t="n">
        <v>167794</v>
      </c>
    </row>
    <row r="3682" customFormat="1" s="93">
      <c r="A3682" s="98" t="inlineStr">
        <is>
          <t>도달_올리브영</t>
        </is>
      </c>
      <c r="B3682" s="127" t="n">
        <v>44230</v>
      </c>
      <c r="C3682" s="87">
        <f>TEXT(B3682,"aaa")</f>
        <v/>
      </c>
      <c r="D3682" s="127" t="inlineStr">
        <is>
          <t>페이스북/인스타그램</t>
        </is>
      </c>
      <c r="E3682" s="87">
        <f>VLOOKUP(A3682,매칭테이블!B:D,3,0)</f>
        <v/>
      </c>
      <c r="F3682" s="127" t="n"/>
      <c r="G3682" s="90" t="n"/>
      <c r="K3682" s="128" t="n">
        <v>98123</v>
      </c>
    </row>
    <row r="3683" customFormat="1" s="93">
      <c r="A3683" s="93" t="inlineStr">
        <is>
          <t>올리브영 랜딩</t>
        </is>
      </c>
      <c r="B3683" s="127" t="n">
        <v>44230</v>
      </c>
      <c r="C3683" s="87">
        <f>TEXT(B3683,"aaa")</f>
        <v/>
      </c>
      <c r="D3683" s="127" t="inlineStr">
        <is>
          <t>네이버 GFA</t>
        </is>
      </c>
      <c r="E3683" s="87">
        <f>VLOOKUP(A3683,매칭테이블!B:D,3,0)</f>
        <v/>
      </c>
      <c r="F3683" s="127" t="n"/>
      <c r="G3683" s="90" t="n"/>
      <c r="K3683" s="128" t="n">
        <v>1488740</v>
      </c>
    </row>
    <row r="3684" customFormat="1" s="93">
      <c r="A3684" s="93" t="inlineStr">
        <is>
          <t>아누아_77%패드_신규소구점테스트</t>
        </is>
      </c>
      <c r="B3684" s="127" t="n">
        <v>44230</v>
      </c>
      <c r="C3684" s="87">
        <f>TEXT(B3684,"aaa")</f>
        <v/>
      </c>
      <c r="D3684" s="127" t="inlineStr">
        <is>
          <t>네이버 GFA</t>
        </is>
      </c>
      <c r="E3684" s="87">
        <f>VLOOKUP(A3684,매칭테이블!B:D,3,0)</f>
        <v/>
      </c>
      <c r="F3684" s="127" t="n"/>
      <c r="G3684" s="90" t="n"/>
      <c r="K3684" s="128" t="n">
        <v>54439.0909090909</v>
      </c>
    </row>
    <row r="3685" customFormat="1" s="93">
      <c r="A3685" s="93" t="inlineStr">
        <is>
          <t>T_토너_테스트</t>
        </is>
      </c>
      <c r="B3685" s="127" t="n">
        <v>44230</v>
      </c>
      <c r="C3685" s="87">
        <f>TEXT(B3685,"aaa")</f>
        <v/>
      </c>
      <c r="D3685" s="127" t="inlineStr">
        <is>
          <t>네이버 GFA</t>
        </is>
      </c>
      <c r="E3685" s="87">
        <f>VLOOKUP(A3685,매칭테이블!B:D,3,0)</f>
        <v/>
      </c>
      <c r="F3685" s="127" t="n"/>
      <c r="G3685" s="90" t="n"/>
      <c r="K3685" s="128" t="n">
        <v>93839.99999999999</v>
      </c>
    </row>
    <row r="3686" customFormat="1" s="93">
      <c r="A3686" s="93" t="inlineStr">
        <is>
          <t>아누아_77%패드_청소년관심사_메인</t>
        </is>
      </c>
      <c r="B3686" s="127" t="n">
        <v>44230</v>
      </c>
      <c r="C3686" s="87">
        <f>TEXT(B3686,"aaa")</f>
        <v/>
      </c>
      <c r="D3686" s="127" t="inlineStr">
        <is>
          <t>네이버 GFA</t>
        </is>
      </c>
      <c r="E3686" s="87">
        <f>VLOOKUP(A3686,매칭테이블!B:D,3,0)</f>
        <v/>
      </c>
      <c r="F3686" s="127" t="n"/>
      <c r="G3686" s="90" t="n"/>
      <c r="K3686" s="128" t="n">
        <v>268933.6363636364</v>
      </c>
    </row>
    <row r="3687" customFormat="1" s="93">
      <c r="A3687" s="93" t="inlineStr">
        <is>
          <t>T_아누아_패드_메인</t>
        </is>
      </c>
      <c r="B3687" s="127" t="n">
        <v>44230</v>
      </c>
      <c r="C3687" s="87">
        <f>TEXT(B3687,"aaa")</f>
        <v/>
      </c>
      <c r="D3687" s="127" t="inlineStr">
        <is>
          <t>네이버 GFA</t>
        </is>
      </c>
      <c r="E3687" s="87">
        <f>VLOOKUP(A3687,매칭테이블!B:D,3,0)</f>
        <v/>
      </c>
      <c r="F3687" s="127" t="n"/>
      <c r="G3687" s="90" t="n"/>
      <c r="K3687" s="128" t="n">
        <v>1410914.545454545</v>
      </c>
    </row>
    <row r="3688" customFormat="1" s="93">
      <c r="A3688" s="93" t="inlineStr">
        <is>
          <t>토너_메인_기존소재</t>
        </is>
      </c>
      <c r="B3688" s="127" t="n">
        <v>44230</v>
      </c>
      <c r="C3688" s="87">
        <f>TEXT(B3688,"aaa")</f>
        <v/>
      </c>
      <c r="D3688" s="127" t="inlineStr">
        <is>
          <t>네이버 GFA</t>
        </is>
      </c>
      <c r="E3688" s="87">
        <f>VLOOKUP(A3688,매칭테이블!B:D,3,0)</f>
        <v/>
      </c>
      <c r="F3688" s="127" t="n"/>
      <c r="G3688" s="90" t="n"/>
      <c r="K3688" s="128" t="n">
        <v>2846732.727272727</v>
      </c>
    </row>
    <row r="3689" customFormat="1" s="93">
      <c r="A3689" s="93" t="inlineStr">
        <is>
          <t>아누아_쇼핑M</t>
        </is>
      </c>
      <c r="B3689" s="127" t="n">
        <v>44230</v>
      </c>
      <c r="C3689" s="87">
        <f>TEXT(B3689,"aaa")</f>
        <v/>
      </c>
      <c r="D3689" s="127" t="inlineStr">
        <is>
          <t>네이버 쇼핑검색</t>
        </is>
      </c>
      <c r="E3689" s="87" t="n"/>
      <c r="F3689" s="127" t="n"/>
      <c r="G3689" s="90" t="n"/>
      <c r="K3689" s="128" t="n">
        <v>51279.99999999999</v>
      </c>
    </row>
    <row r="3690" customFormat="1" s="93">
      <c r="A3690" s="93" t="inlineStr">
        <is>
          <t>아누아_쇼핑PC</t>
        </is>
      </c>
      <c r="B3690" s="127" t="n">
        <v>44230</v>
      </c>
      <c r="C3690" s="87">
        <f>TEXT(B3690,"aaa")</f>
        <v/>
      </c>
      <c r="D3690" s="127" t="inlineStr">
        <is>
          <t>네이버 쇼핑검색</t>
        </is>
      </c>
      <c r="E3690" s="87" t="n"/>
      <c r="F3690" s="127" t="n"/>
      <c r="G3690" s="90" t="n"/>
      <c r="K3690" s="128" t="n">
        <v>4110</v>
      </c>
    </row>
    <row r="3691" customFormat="1" s="93">
      <c r="A3691" s="93" t="inlineStr">
        <is>
          <t>아누아_비즈보드_리타게팅</t>
        </is>
      </c>
      <c r="B3691" s="127" t="n">
        <v>44230</v>
      </c>
      <c r="C3691" s="87">
        <f>TEXT(B3691,"aaa")</f>
        <v/>
      </c>
      <c r="D3691" s="127" t="inlineStr">
        <is>
          <t>카카오광고</t>
        </is>
      </c>
      <c r="E3691" s="87">
        <f>VLOOKUP(A3691,매칭테이블!B:D,3,0)</f>
        <v/>
      </c>
      <c r="F3691" s="127" t="n"/>
      <c r="G3691" s="90" t="n"/>
      <c r="K3691" s="128" t="n">
        <v>6799.999999999999</v>
      </c>
    </row>
    <row r="3692" customFormat="1" s="93">
      <c r="A3692" s="93" t="inlineStr">
        <is>
          <t>아누아_올영입점이벤트_플친발송_210201</t>
        </is>
      </c>
      <c r="B3692" s="127" t="n">
        <v>44230</v>
      </c>
      <c r="C3692" s="87">
        <f>TEXT(B3692,"aaa")</f>
        <v/>
      </c>
      <c r="D3692" s="127" t="inlineStr">
        <is>
          <t>카카오광고</t>
        </is>
      </c>
      <c r="E3692" s="87">
        <f>VLOOKUP(A3692,매칭테이블!B:D,3,0)</f>
        <v/>
      </c>
      <c r="F3692" s="127" t="n"/>
      <c r="G3692" s="90" t="n"/>
      <c r="K3692" s="128" t="n">
        <v>4680</v>
      </c>
    </row>
    <row r="3693" customFormat="1" s="93">
      <c r="A3693" s="93" t="inlineStr">
        <is>
          <t>아누아_토너_관심사1_초4소재_1200x600</t>
        </is>
      </c>
      <c r="B3693" s="127" t="n">
        <v>44230</v>
      </c>
      <c r="C3693" s="87">
        <f>TEXT(B3693,"aaa")</f>
        <v/>
      </c>
      <c r="D3693" s="127" t="inlineStr">
        <is>
          <t>카카오광고</t>
        </is>
      </c>
      <c r="E3693" s="87">
        <f>VLOOKUP(A3693,매칭테이블!B:D,3,0)</f>
        <v/>
      </c>
      <c r="F3693" s="127" t="n"/>
      <c r="G3693" s="90" t="n"/>
      <c r="K3693" s="128" t="n">
        <v>104970</v>
      </c>
    </row>
    <row r="3694" customFormat="1" s="93">
      <c r="A3694" s="93" t="inlineStr">
        <is>
          <t>디스커버리_미닝님</t>
        </is>
      </c>
      <c r="B3694" s="127" t="n">
        <v>44230</v>
      </c>
      <c r="C3694" s="87">
        <f>TEXT(B3694,"aaa")</f>
        <v/>
      </c>
      <c r="D3694" s="127" t="inlineStr">
        <is>
          <t>유튜브 디스커버리</t>
        </is>
      </c>
      <c r="E3694" s="87">
        <f>VLOOKUP(A3694,매칭테이블!B:D,3,0)</f>
        <v/>
      </c>
      <c r="F3694" s="127" t="n"/>
      <c r="G3694" s="90" t="n"/>
      <c r="K3694" s="128" t="n">
        <v>267134</v>
      </c>
    </row>
    <row r="3695" customFormat="1" s="93">
      <c r="A3695" s="93" t="inlineStr">
        <is>
          <t>GDN_토너로션</t>
        </is>
      </c>
      <c r="B3695" s="127" t="n">
        <v>44230</v>
      </c>
      <c r="C3695" s="87">
        <f>TEXT(B3695,"aaa")</f>
        <v/>
      </c>
      <c r="D3695" s="127" t="inlineStr">
        <is>
          <t>유튜브 디스커버리</t>
        </is>
      </c>
      <c r="E3695" s="87">
        <f>VLOOKUP(A3695,매칭테이블!B:D,3,0)</f>
        <v/>
      </c>
      <c r="F3695" s="127" t="n"/>
      <c r="G3695" s="90" t="n"/>
      <c r="K3695" s="128" t="n">
        <v>275030</v>
      </c>
    </row>
    <row r="3696" customFormat="1" s="93">
      <c r="A3696" s="93" t="inlineStr">
        <is>
          <t>디스커버리_채우</t>
        </is>
      </c>
      <c r="B3696" s="127" t="n">
        <v>44230</v>
      </c>
      <c r="C3696" s="87">
        <f>TEXT(B3696,"aaa")</f>
        <v/>
      </c>
      <c r="D3696" s="127" t="inlineStr">
        <is>
          <t>유튜브 디스커버리</t>
        </is>
      </c>
      <c r="E3696" s="87">
        <f>VLOOKUP(A3696,매칭테이블!B:D,3,0)</f>
        <v/>
      </c>
      <c r="F3696" s="127" t="n"/>
      <c r="G3696" s="90" t="n"/>
      <c r="K3696" s="128" t="n">
        <v>312915</v>
      </c>
    </row>
    <row r="3697" customFormat="1" s="93">
      <c r="A3697" s="93" t="inlineStr">
        <is>
          <t>디스커버리_천서영님_썸네일테스트 #3</t>
        </is>
      </c>
      <c r="B3697" s="127" t="n">
        <v>44230</v>
      </c>
      <c r="C3697" s="87">
        <f>TEXT(B3697,"aaa")</f>
        <v/>
      </c>
      <c r="D3697" s="127" t="inlineStr">
        <is>
          <t>유튜브 디스커버리</t>
        </is>
      </c>
      <c r="E3697" s="87">
        <f>VLOOKUP(A3697,매칭테이블!B:D,3,0)</f>
        <v/>
      </c>
      <c r="F3697" s="127" t="n"/>
      <c r="G3697" s="90" t="n"/>
      <c r="K3697" s="128" t="n">
        <v>206705</v>
      </c>
    </row>
    <row r="3698" customFormat="1" s="93">
      <c r="A3698" s="93" t="inlineStr">
        <is>
          <t>올리브영_자사랜딩</t>
        </is>
      </c>
      <c r="B3698" s="127" t="n">
        <v>44230</v>
      </c>
      <c r="C3698" s="87">
        <f>TEXT(B3698,"aaa")</f>
        <v/>
      </c>
      <c r="D3698" s="127" t="inlineStr">
        <is>
          <t>유튜브 디스커버리</t>
        </is>
      </c>
      <c r="E3698" s="87">
        <f>VLOOKUP(A3698,매칭테이블!B:D,3,0)</f>
        <v/>
      </c>
      <c r="F3698" s="127" t="n"/>
      <c r="G3698" s="90" t="n"/>
      <c r="K3698" s="128" t="n">
        <v>1</v>
      </c>
    </row>
    <row r="3699" customFormat="1" s="93">
      <c r="A3699" s="93" t="inlineStr">
        <is>
          <t>디스커버리_소히방2</t>
        </is>
      </c>
      <c r="B3699" s="127" t="n">
        <v>44230</v>
      </c>
      <c r="C3699" s="87">
        <f>TEXT(B3699,"aaa")</f>
        <v/>
      </c>
      <c r="D3699" s="127" t="inlineStr">
        <is>
          <t>유튜브 디스커버리</t>
        </is>
      </c>
      <c r="E3699" s="87">
        <f>VLOOKUP(A3699,매칭테이블!B:D,3,0)</f>
        <v/>
      </c>
      <c r="F3699" s="127" t="n"/>
      <c r="G3699" s="90" t="n"/>
      <c r="K3699" s="128" t="n">
        <v>480</v>
      </c>
    </row>
    <row r="3700" customFormat="1" s="93">
      <c r="A3700" s="93" t="inlineStr">
        <is>
          <t>디스커버리_DP_관심사2_2+1강조</t>
        </is>
      </c>
      <c r="B3700" s="127" t="n">
        <v>44230</v>
      </c>
      <c r="C3700" s="87">
        <f>TEXT(B3700,"aaa")</f>
        <v/>
      </c>
      <c r="D3700" s="127" t="inlineStr">
        <is>
          <t>유튜브 디스커버리</t>
        </is>
      </c>
      <c r="E3700" s="87">
        <f>VLOOKUP(A3700,매칭테이블!B:D,3,0)</f>
        <v/>
      </c>
      <c r="F3700" s="127" t="n"/>
      <c r="G3700" s="90" t="n"/>
      <c r="K3700" s="128" t="n">
        <v>66090</v>
      </c>
    </row>
    <row r="3701" customFormat="1" s="93">
      <c r="A3701" s="93" t="inlineStr">
        <is>
          <t>토너_관심사1_엄마잘컨</t>
        </is>
      </c>
      <c r="B3701" s="127" t="n">
        <v>44230</v>
      </c>
      <c r="C3701" s="87">
        <f>TEXT(B3701,"aaa")</f>
        <v/>
      </c>
      <c r="D3701" s="127" t="inlineStr">
        <is>
          <t>유튜브 디스커버리</t>
        </is>
      </c>
      <c r="E3701" s="87">
        <f>VLOOKUP(A3701,매칭테이블!B:D,3,0)</f>
        <v/>
      </c>
      <c r="F3701" s="127" t="n"/>
      <c r="G3701" s="90" t="n"/>
      <c r="K3701" s="128" t="n">
        <v>219387</v>
      </c>
    </row>
    <row r="3702" customFormat="1" s="93">
      <c r="A3702" s="93" t="inlineStr">
        <is>
          <t>디스커버리_미닝님_4554알수없음</t>
        </is>
      </c>
      <c r="B3702" s="127" t="n">
        <v>44230</v>
      </c>
      <c r="C3702" s="87">
        <f>TEXT(B3702,"aaa")</f>
        <v/>
      </c>
      <c r="D3702" s="127" t="inlineStr">
        <is>
          <t>유튜브 디스커버리</t>
        </is>
      </c>
      <c r="E3702" s="87">
        <f>VLOOKUP(A3702,매칭테이블!B:D,3,0)</f>
        <v/>
      </c>
      <c r="F3702" s="127" t="n"/>
      <c r="G3702" s="90" t="n"/>
      <c r="K3702" s="128" t="n">
        <v>132403</v>
      </c>
    </row>
    <row r="3703" customFormat="1" s="93">
      <c r="A3703" s="93" t="inlineStr">
        <is>
          <t>디스커버리_최모나토너편집</t>
        </is>
      </c>
      <c r="B3703" s="127" t="n">
        <v>44230</v>
      </c>
      <c r="C3703" s="87">
        <f>TEXT(B3703,"aaa")</f>
        <v/>
      </c>
      <c r="D3703" s="127" t="inlineStr">
        <is>
          <t>유튜브 디스커버리</t>
        </is>
      </c>
      <c r="E3703" s="87">
        <f>VLOOKUP(A3703,매칭테이블!B:D,3,0)</f>
        <v/>
      </c>
      <c r="F3703" s="127" t="n"/>
      <c r="G3703" s="90" t="n"/>
      <c r="K3703" s="128" t="n">
        <v>279994</v>
      </c>
    </row>
    <row r="3704" customFormat="1" s="93">
      <c r="A3704" s="89" t="inlineStr">
        <is>
          <t>도달_올리브영</t>
        </is>
      </c>
      <c r="B3704" s="127" t="n">
        <v>44231</v>
      </c>
      <c r="C3704" s="87">
        <f>TEXT(B3704,"aaa")</f>
        <v/>
      </c>
      <c r="D3704" s="127" t="inlineStr">
        <is>
          <t>페이스북/인스타그램</t>
        </is>
      </c>
      <c r="E3704" s="87">
        <f>VLOOKUP(A3704,매칭테이블!B:D,3,0)</f>
        <v/>
      </c>
      <c r="F3704" s="127" t="n"/>
      <c r="G3704" s="90" t="n"/>
      <c r="K3704" s="128" t="n">
        <v>97353</v>
      </c>
    </row>
    <row r="3705" customFormat="1" s="93">
      <c r="A3705" s="89" t="inlineStr">
        <is>
          <t>전환_토너패드</t>
        </is>
      </c>
      <c r="B3705" s="127" t="n">
        <v>44231</v>
      </c>
      <c r="C3705" s="87">
        <f>TEXT(B3705,"aaa")</f>
        <v/>
      </c>
      <c r="D3705" s="127" t="inlineStr">
        <is>
          <t>페이스북/인스타그램</t>
        </is>
      </c>
      <c r="E3705" s="87">
        <f>VLOOKUP(A3705,매칭테이블!B:D,3,0)</f>
        <v/>
      </c>
      <c r="F3705" s="127" t="n"/>
      <c r="G3705" s="90" t="n"/>
      <c r="K3705" s="128" t="n">
        <v>164954</v>
      </c>
    </row>
    <row r="3706" customFormat="1" s="93">
      <c r="A3706" s="89" t="inlineStr">
        <is>
          <t>전환</t>
        </is>
      </c>
      <c r="B3706" s="127" t="n">
        <v>44231</v>
      </c>
      <c r="C3706" s="87">
        <f>TEXT(B3706,"aaa")</f>
        <v/>
      </c>
      <c r="D3706" s="127" t="inlineStr">
        <is>
          <t>페이스북/인스타그램</t>
        </is>
      </c>
      <c r="E3706" s="87">
        <f>VLOOKUP(A3706,매칭테이블!B:D,3,0)</f>
        <v/>
      </c>
      <c r="F3706" s="127" t="n"/>
      <c r="G3706" s="90" t="n"/>
      <c r="K3706" s="128" t="n">
        <v>729757</v>
      </c>
    </row>
    <row r="3707" customFormat="1" s="93">
      <c r="A3707" s="93" t="inlineStr">
        <is>
          <t>아누아_쇼핑M</t>
        </is>
      </c>
      <c r="B3707" s="127" t="n">
        <v>44231</v>
      </c>
      <c r="C3707" s="87">
        <f>TEXT(B3707,"aaa")</f>
        <v/>
      </c>
      <c r="D3707" s="127" t="inlineStr">
        <is>
          <t>네이버 쇼핑검색</t>
        </is>
      </c>
      <c r="E3707" s="87" t="n"/>
      <c r="F3707" s="127" t="n"/>
      <c r="G3707" s="90" t="n"/>
      <c r="K3707" s="128" t="n">
        <v>59879.99999999999</v>
      </c>
    </row>
    <row r="3708" customFormat="1" s="93">
      <c r="A3708" s="93" t="inlineStr">
        <is>
          <t>아누아_쇼핑PC</t>
        </is>
      </c>
      <c r="B3708" s="127" t="n">
        <v>44231</v>
      </c>
      <c r="C3708" s="87">
        <f>TEXT(B3708,"aaa")</f>
        <v/>
      </c>
      <c r="D3708" s="127" t="inlineStr">
        <is>
          <t>네이버 쇼핑검색</t>
        </is>
      </c>
      <c r="E3708" s="87" t="n"/>
      <c r="F3708" s="127" t="n"/>
      <c r="G3708" s="90" t="n"/>
      <c r="K3708" s="128" t="n">
        <v>7289.999999999999</v>
      </c>
    </row>
    <row r="3709" customFormat="1" s="93">
      <c r="A3709" s="93" t="inlineStr">
        <is>
          <t>올리브영 랜딩</t>
        </is>
      </c>
      <c r="B3709" s="127" t="n">
        <v>44231</v>
      </c>
      <c r="C3709" s="87">
        <f>TEXT(B3709,"aaa")</f>
        <v/>
      </c>
      <c r="D3709" s="127" t="inlineStr">
        <is>
          <t>네이버 GFA</t>
        </is>
      </c>
      <c r="E3709" s="87">
        <f>VLOOKUP(A3709,매칭테이블!B:D,3,0)</f>
        <v/>
      </c>
      <c r="F3709" s="127" t="n"/>
      <c r="G3709" s="90" t="n"/>
      <c r="K3709" s="128" t="n">
        <v>0</v>
      </c>
    </row>
    <row r="3710" customFormat="1" s="93">
      <c r="A3710" s="93" t="inlineStr">
        <is>
          <t>패드_신규소구점테스트_메인</t>
        </is>
      </c>
      <c r="B3710" s="127" t="n">
        <v>44231</v>
      </c>
      <c r="C3710" s="87">
        <f>TEXT(B3710,"aaa")</f>
        <v/>
      </c>
      <c r="D3710" s="127" t="inlineStr">
        <is>
          <t>네이버 GFA</t>
        </is>
      </c>
      <c r="E3710" s="87">
        <f>VLOOKUP(A3710,매칭테이블!B:D,3,0)</f>
        <v/>
      </c>
      <c r="F3710" s="127" t="n"/>
      <c r="G3710" s="90" t="n"/>
      <c r="K3710" s="128" t="n">
        <v>29533.63636363636</v>
      </c>
    </row>
    <row r="3711" customFormat="1" s="93">
      <c r="A3711" s="93" t="inlineStr">
        <is>
          <t>T_토너_테스트</t>
        </is>
      </c>
      <c r="B3711" s="127" t="n">
        <v>44231</v>
      </c>
      <c r="C3711" s="87">
        <f>TEXT(B3711,"aaa")</f>
        <v/>
      </c>
      <c r="D3711" s="127" t="inlineStr">
        <is>
          <t>네이버 GFA</t>
        </is>
      </c>
      <c r="E3711" s="87">
        <f>VLOOKUP(A3711,매칭테이블!B:D,3,0)</f>
        <v/>
      </c>
      <c r="F3711" s="127" t="n"/>
      <c r="G3711" s="90" t="n"/>
      <c r="K3711" s="128" t="n">
        <v>242373.6363636364</v>
      </c>
    </row>
    <row r="3712" customFormat="1" s="93">
      <c r="A3712" s="93" t="inlineStr">
        <is>
          <t>패드_청소년관심사_메인</t>
        </is>
      </c>
      <c r="B3712" s="127" t="n">
        <v>44231</v>
      </c>
      <c r="C3712" s="87">
        <f>TEXT(B3712,"aaa")</f>
        <v/>
      </c>
      <c r="D3712" s="127" t="inlineStr">
        <is>
          <t>네이버 GFA</t>
        </is>
      </c>
      <c r="E3712" s="87">
        <f>VLOOKUP(A3712,매칭테이블!B:D,3,0)</f>
        <v/>
      </c>
      <c r="F3712" s="127" t="n"/>
      <c r="G3712" s="90" t="n"/>
      <c r="K3712" s="128" t="n">
        <v>595274.5454545454</v>
      </c>
    </row>
    <row r="3713" customFormat="1" s="93">
      <c r="A3713" s="93" t="inlineStr">
        <is>
          <t>패드_메인</t>
        </is>
      </c>
      <c r="B3713" s="127" t="n">
        <v>44231</v>
      </c>
      <c r="C3713" s="87">
        <f>TEXT(B3713,"aaa")</f>
        <v/>
      </c>
      <c r="D3713" s="127" t="inlineStr">
        <is>
          <t>네이버 GFA</t>
        </is>
      </c>
      <c r="E3713" s="87">
        <f>VLOOKUP(A3713,매칭테이블!B:D,3,0)</f>
        <v/>
      </c>
      <c r="F3713" s="127" t="n"/>
      <c r="G3713" s="90" t="n"/>
      <c r="K3713" s="128" t="n">
        <v>2198620.909090909</v>
      </c>
    </row>
    <row r="3714" customFormat="1" s="93">
      <c r="A3714" s="93" t="inlineStr">
        <is>
          <t>토너_메인_기존소재</t>
        </is>
      </c>
      <c r="B3714" s="127" t="n">
        <v>44231</v>
      </c>
      <c r="C3714" s="87">
        <f>TEXT(B3714,"aaa")</f>
        <v/>
      </c>
      <c r="D3714" s="127" t="inlineStr">
        <is>
          <t>네이버 GFA</t>
        </is>
      </c>
      <c r="E3714" s="87">
        <f>VLOOKUP(A3714,매칭테이블!B:D,3,0)</f>
        <v/>
      </c>
      <c r="F3714" s="127" t="n"/>
      <c r="G3714" s="90" t="n"/>
      <c r="K3714" s="128" t="n">
        <v>607031.8181818181</v>
      </c>
    </row>
    <row r="3715" customFormat="1" s="93">
      <c r="A3715" s="93" t="inlineStr">
        <is>
          <t>아누아_비즈보드_리타게팅</t>
        </is>
      </c>
      <c r="B3715" s="127" t="n">
        <v>44231</v>
      </c>
      <c r="C3715" s="87">
        <f>TEXT(B3715,"aaa")</f>
        <v/>
      </c>
      <c r="D3715" s="127" t="inlineStr">
        <is>
          <t>카카오광고</t>
        </is>
      </c>
      <c r="E3715" s="87">
        <f>VLOOKUP(A3715,매칭테이블!B:D,3,0)</f>
        <v/>
      </c>
      <c r="F3715" s="127" t="n"/>
      <c r="G3715" s="90" t="n"/>
      <c r="K3715" s="128" t="n">
        <v>5769.999999999999</v>
      </c>
    </row>
    <row r="3716" customFormat="1" s="93">
      <c r="A3716" s="93" t="inlineStr">
        <is>
          <t>아누아_올영입점이벤트_플친발송_210201</t>
        </is>
      </c>
      <c r="B3716" s="127" t="n">
        <v>44231</v>
      </c>
      <c r="C3716" s="87">
        <f>TEXT(B3716,"aaa")</f>
        <v/>
      </c>
      <c r="D3716" s="127" t="inlineStr">
        <is>
          <t>카카오광고</t>
        </is>
      </c>
      <c r="E3716" s="87">
        <f>VLOOKUP(A3716,매칭테이블!B:D,3,0)</f>
        <v/>
      </c>
      <c r="F3716" s="127" t="n"/>
      <c r="G3716" s="90" t="n"/>
      <c r="K3716" s="128" t="n">
        <v>4380</v>
      </c>
    </row>
    <row r="3717" customFormat="1" s="93">
      <c r="A3717" s="93" t="inlineStr">
        <is>
          <t>아누아_토너_관심사1_초4소재_1200x600</t>
        </is>
      </c>
      <c r="B3717" s="127" t="n">
        <v>44231</v>
      </c>
      <c r="C3717" s="87">
        <f>TEXT(B3717,"aaa")</f>
        <v/>
      </c>
      <c r="D3717" s="127" t="inlineStr">
        <is>
          <t>카카오광고</t>
        </is>
      </c>
      <c r="E3717" s="87">
        <f>VLOOKUP(A3717,매칭테이블!B:D,3,0)</f>
        <v/>
      </c>
      <c r="F3717" s="127" t="n"/>
      <c r="G3717" s="90" t="n"/>
      <c r="K3717" s="128" t="n">
        <v>153320</v>
      </c>
    </row>
    <row r="3718" customFormat="1" s="93">
      <c r="A3718" s="93" t="inlineStr">
        <is>
          <t>디스커버리_채우</t>
        </is>
      </c>
      <c r="B3718" s="127" t="n">
        <v>44231</v>
      </c>
      <c r="C3718" s="87">
        <f>TEXT(B3718,"aaa")</f>
        <v/>
      </c>
      <c r="D3718" s="127" t="inlineStr">
        <is>
          <t>유튜브 디스커버리</t>
        </is>
      </c>
      <c r="E3718" s="87">
        <f>VLOOKUP(A3718,매칭테이블!B:D,3,0)</f>
        <v/>
      </c>
      <c r="F3718" s="127" t="n"/>
      <c r="G3718" s="90" t="n"/>
      <c r="K3718" s="128" t="n">
        <v>417202</v>
      </c>
    </row>
    <row r="3719" customFormat="1" s="93">
      <c r="A3719" s="93" t="inlineStr">
        <is>
          <t>GDN_토너로션</t>
        </is>
      </c>
      <c r="B3719" s="127" t="n">
        <v>44231</v>
      </c>
      <c r="C3719" s="87">
        <f>TEXT(B3719,"aaa")</f>
        <v/>
      </c>
      <c r="D3719" s="127" t="inlineStr">
        <is>
          <t>유튜브 디스커버리</t>
        </is>
      </c>
      <c r="E3719" s="87">
        <f>VLOOKUP(A3719,매칭테이블!B:D,3,0)</f>
        <v/>
      </c>
      <c r="F3719" s="127" t="n"/>
      <c r="G3719" s="90" t="n"/>
      <c r="K3719" s="128" t="n">
        <v>205490</v>
      </c>
    </row>
    <row r="3720" customFormat="1" s="93">
      <c r="A3720" s="93" t="inlineStr">
        <is>
          <t>디스커버리_미닝님</t>
        </is>
      </c>
      <c r="B3720" s="127" t="n">
        <v>44231</v>
      </c>
      <c r="C3720" s="87">
        <f>TEXT(B3720,"aaa")</f>
        <v/>
      </c>
      <c r="D3720" s="127" t="inlineStr">
        <is>
          <t>유튜브 디스커버리</t>
        </is>
      </c>
      <c r="E3720" s="87">
        <f>VLOOKUP(A3720,매칭테이블!B:D,3,0)</f>
        <v/>
      </c>
      <c r="F3720" s="127" t="n"/>
      <c r="G3720" s="90" t="n"/>
      <c r="K3720" s="128" t="n">
        <v>290675</v>
      </c>
    </row>
    <row r="3721" customFormat="1" s="93">
      <c r="A3721" s="93" t="inlineStr">
        <is>
          <t>디스커버리_천서영님_썸네일테스트 #3</t>
        </is>
      </c>
      <c r="B3721" s="127" t="n">
        <v>44231</v>
      </c>
      <c r="C3721" s="87">
        <f>TEXT(B3721,"aaa")</f>
        <v/>
      </c>
      <c r="D3721" s="127" t="inlineStr">
        <is>
          <t>유튜브 디스커버리</t>
        </is>
      </c>
      <c r="E3721" s="87">
        <f>VLOOKUP(A3721,매칭테이블!B:D,3,0)</f>
        <v/>
      </c>
      <c r="F3721" s="127" t="n"/>
      <c r="G3721" s="90" t="n"/>
      <c r="K3721" s="128" t="n">
        <v>410985</v>
      </c>
    </row>
    <row r="3722" customFormat="1" s="93">
      <c r="A3722" s="93" t="inlineStr">
        <is>
          <t>디스커버리_최모나토너편집</t>
        </is>
      </c>
      <c r="B3722" s="127" t="n">
        <v>44231</v>
      </c>
      <c r="C3722" s="87">
        <f>TEXT(B3722,"aaa")</f>
        <v/>
      </c>
      <c r="D3722" s="127" t="inlineStr">
        <is>
          <t>유튜브 디스커버리</t>
        </is>
      </c>
      <c r="E3722" s="87">
        <f>VLOOKUP(A3722,매칭테이블!B:D,3,0)</f>
        <v/>
      </c>
      <c r="F3722" s="127" t="n"/>
      <c r="G3722" s="90" t="n"/>
      <c r="K3722" s="128" t="n">
        <v>271270</v>
      </c>
    </row>
    <row r="3723" customFormat="1" s="93">
      <c r="A3723" s="93" t="inlineStr">
        <is>
          <t>토너_관심사1_엄마잘컨</t>
        </is>
      </c>
      <c r="B3723" s="127" t="n">
        <v>44231</v>
      </c>
      <c r="C3723" s="87">
        <f>TEXT(B3723,"aaa")</f>
        <v/>
      </c>
      <c r="D3723" s="127" t="inlineStr">
        <is>
          <t>유튜브 디스커버리</t>
        </is>
      </c>
      <c r="E3723" s="87">
        <f>VLOOKUP(A3723,매칭테이블!B:D,3,0)</f>
        <v/>
      </c>
      <c r="F3723" s="127" t="n"/>
      <c r="G3723" s="90" t="n"/>
      <c r="K3723" s="128" t="n">
        <v>144439</v>
      </c>
    </row>
    <row r="3724" customFormat="1" s="93">
      <c r="A3724" s="93" t="inlineStr">
        <is>
          <t>디스커버리_미닝님_4554알수없음</t>
        </is>
      </c>
      <c r="B3724" s="127" t="n">
        <v>44231</v>
      </c>
      <c r="C3724" s="87">
        <f>TEXT(B3724,"aaa")</f>
        <v/>
      </c>
      <c r="D3724" s="127" t="inlineStr">
        <is>
          <t>유튜브 디스커버리</t>
        </is>
      </c>
      <c r="E3724" s="87">
        <f>VLOOKUP(A3724,매칭테이블!B:D,3,0)</f>
        <v/>
      </c>
      <c r="F3724" s="127" t="n"/>
      <c r="G3724" s="90" t="n"/>
      <c r="K3724" s="128" t="n">
        <v>130433</v>
      </c>
    </row>
    <row r="3725" customFormat="1" s="93">
      <c r="A3725" s="93" t="inlineStr">
        <is>
          <t>올리브영_자사랜딩</t>
        </is>
      </c>
      <c r="B3725" s="127" t="n">
        <v>44231</v>
      </c>
      <c r="C3725" s="87">
        <f>TEXT(B3725,"aaa")</f>
        <v/>
      </c>
      <c r="D3725" s="127" t="inlineStr">
        <is>
          <t>유튜브 디스커버리</t>
        </is>
      </c>
      <c r="E3725" s="87">
        <f>VLOOKUP(A3725,매칭테이블!B:D,3,0)</f>
        <v/>
      </c>
      <c r="F3725" s="127" t="n"/>
      <c r="G3725" s="90" t="n"/>
      <c r="K3725" s="128" t="n">
        <v>26212</v>
      </c>
    </row>
    <row r="3726" customFormat="1" s="93">
      <c r="A3726" s="93" t="inlineStr">
        <is>
          <t>디스커버리_DP_관심사2_2+1강조</t>
        </is>
      </c>
      <c r="B3726" s="127" t="n">
        <v>44231</v>
      </c>
      <c r="C3726" s="87">
        <f>TEXT(B3726,"aaa")</f>
        <v/>
      </c>
      <c r="D3726" s="127" t="inlineStr">
        <is>
          <t>유튜브 디스커버리</t>
        </is>
      </c>
      <c r="E3726" s="87">
        <f>VLOOKUP(A3726,매칭테이블!B:D,3,0)</f>
        <v/>
      </c>
      <c r="F3726" s="127" t="n"/>
      <c r="G3726" s="90" t="n"/>
      <c r="K3726" s="128" t="n">
        <v>101911</v>
      </c>
    </row>
    <row r="3727" customFormat="1" s="93">
      <c r="A3727" s="93" t="inlineStr">
        <is>
          <t>디스커버리_소히방2</t>
        </is>
      </c>
      <c r="B3727" s="127" t="n">
        <v>44231</v>
      </c>
      <c r="C3727" s="87">
        <f>TEXT(B3727,"aaa")</f>
        <v/>
      </c>
      <c r="D3727" s="127" t="inlineStr">
        <is>
          <t>유튜브 디스커버리</t>
        </is>
      </c>
      <c r="E3727" s="87">
        <f>VLOOKUP(A3727,매칭테이블!B:D,3,0)</f>
        <v/>
      </c>
      <c r="F3727" s="127" t="n"/>
      <c r="G3727" s="90" t="n"/>
      <c r="K3727" s="128" t="n">
        <v>1164</v>
      </c>
    </row>
    <row r="3728" customFormat="1" s="93">
      <c r="A3728" s="93" t="inlineStr">
        <is>
          <t>도달_올리브영</t>
        </is>
      </c>
      <c r="B3728" s="127" t="n">
        <v>44232</v>
      </c>
      <c r="C3728" s="87">
        <f>TEXT(B3728,"aaa")</f>
        <v/>
      </c>
      <c r="D3728" s="127" t="inlineStr">
        <is>
          <t>페이스북/인스타그램</t>
        </is>
      </c>
      <c r="E3728" s="87">
        <f>VLOOKUP(A3728,매칭테이블!B:D,3,0)</f>
        <v/>
      </c>
      <c r="F3728" s="127" t="n"/>
      <c r="G3728" s="90" t="n"/>
      <c r="K3728" s="128" t="n">
        <v>75472</v>
      </c>
    </row>
    <row r="3729" customFormat="1" s="93">
      <c r="A3729" s="93" t="inlineStr">
        <is>
          <t>전환_토너패드</t>
        </is>
      </c>
      <c r="B3729" s="127" t="n">
        <v>44232</v>
      </c>
      <c r="C3729" s="87">
        <f>TEXT(B3729,"aaa")</f>
        <v/>
      </c>
      <c r="D3729" s="127" t="inlineStr">
        <is>
          <t>페이스북/인스타그램</t>
        </is>
      </c>
      <c r="E3729" s="87">
        <f>VLOOKUP(A3729,매칭테이블!B:D,3,0)</f>
        <v/>
      </c>
      <c r="F3729" s="127" t="n"/>
      <c r="G3729" s="90" t="n"/>
      <c r="K3729" s="128" t="n">
        <v>167247</v>
      </c>
    </row>
    <row r="3730" customFormat="1" s="93">
      <c r="A3730" s="93" t="inlineStr">
        <is>
          <t>전환</t>
        </is>
      </c>
      <c r="B3730" s="127" t="n">
        <v>44232</v>
      </c>
      <c r="C3730" s="87">
        <f>TEXT(B3730,"aaa")</f>
        <v/>
      </c>
      <c r="D3730" s="127" t="inlineStr">
        <is>
          <t>페이스북/인스타그램</t>
        </is>
      </c>
      <c r="E3730" s="87">
        <f>VLOOKUP(A3730,매칭테이블!B:D,3,0)</f>
        <v/>
      </c>
      <c r="F3730" s="127" t="n"/>
      <c r="G3730" s="90" t="n"/>
      <c r="K3730" s="128" t="n">
        <v>596704</v>
      </c>
    </row>
    <row r="3731" customFormat="1" s="93">
      <c r="A3731" s="93" t="inlineStr">
        <is>
          <t>도달_올리브영</t>
        </is>
      </c>
      <c r="B3731" s="127" t="n">
        <v>44233</v>
      </c>
      <c r="C3731" s="87">
        <f>TEXT(B3731,"aaa")</f>
        <v/>
      </c>
      <c r="D3731" s="127" t="inlineStr">
        <is>
          <t>페이스북/인스타그램</t>
        </is>
      </c>
      <c r="E3731" s="87">
        <f>VLOOKUP(A3731,매칭테이블!B:D,3,0)</f>
        <v/>
      </c>
      <c r="F3731" s="127" t="n"/>
      <c r="G3731" s="90" t="n"/>
      <c r="K3731" s="128" t="n">
        <v>48585</v>
      </c>
    </row>
    <row r="3732" customFormat="1" s="93">
      <c r="A3732" s="93" t="inlineStr">
        <is>
          <t>전환_토너패드</t>
        </is>
      </c>
      <c r="B3732" s="127" t="n">
        <v>44233</v>
      </c>
      <c r="C3732" s="87">
        <f>TEXT(B3732,"aaa")</f>
        <v/>
      </c>
      <c r="D3732" s="127" t="inlineStr">
        <is>
          <t>페이스북/인스타그램</t>
        </is>
      </c>
      <c r="E3732" s="87">
        <f>VLOOKUP(A3732,매칭테이블!B:D,3,0)</f>
        <v/>
      </c>
      <c r="F3732" s="127" t="n"/>
      <c r="G3732" s="90" t="n"/>
      <c r="K3732" s="128" t="n">
        <v>175825</v>
      </c>
    </row>
    <row r="3733" customFormat="1" s="93">
      <c r="A3733" s="93" t="inlineStr">
        <is>
          <t>전환</t>
        </is>
      </c>
      <c r="B3733" s="127" t="n">
        <v>44233</v>
      </c>
      <c r="C3733" s="87">
        <f>TEXT(B3733,"aaa")</f>
        <v/>
      </c>
      <c r="D3733" s="127" t="inlineStr">
        <is>
          <t>페이스북/인스타그램</t>
        </is>
      </c>
      <c r="E3733" s="87">
        <f>VLOOKUP(A3733,매칭테이블!B:D,3,0)</f>
        <v/>
      </c>
      <c r="F3733" s="127" t="n"/>
      <c r="G3733" s="90" t="n"/>
      <c r="K3733" s="128" t="n">
        <v>387601</v>
      </c>
    </row>
    <row r="3734" customFormat="1" s="93">
      <c r="A3734" s="93" t="inlineStr">
        <is>
          <t>도달_올리브영</t>
        </is>
      </c>
      <c r="B3734" s="127" t="n">
        <v>44234</v>
      </c>
      <c r="C3734" s="87">
        <f>TEXT(B3734,"aaa")</f>
        <v/>
      </c>
      <c r="D3734" s="127" t="inlineStr">
        <is>
          <t>페이스북/인스타그램</t>
        </is>
      </c>
      <c r="E3734" s="87">
        <f>VLOOKUP(A3734,매칭테이블!B:D,3,0)</f>
        <v/>
      </c>
      <c r="F3734" s="127" t="n"/>
      <c r="G3734" s="90" t="n"/>
      <c r="K3734" s="128" t="n">
        <v>48920</v>
      </c>
    </row>
    <row r="3735" customFormat="1" s="93">
      <c r="A3735" s="93" t="inlineStr">
        <is>
          <t>전환_토너패드</t>
        </is>
      </c>
      <c r="B3735" s="127" t="n">
        <v>44234</v>
      </c>
      <c r="C3735" s="87">
        <f>TEXT(B3735,"aaa")</f>
        <v/>
      </c>
      <c r="D3735" s="127" t="inlineStr">
        <is>
          <t>페이스북/인스타그램</t>
        </is>
      </c>
      <c r="E3735" s="87">
        <f>VLOOKUP(A3735,매칭테이블!B:D,3,0)</f>
        <v/>
      </c>
      <c r="F3735" s="127" t="n"/>
      <c r="G3735" s="90" t="n"/>
      <c r="K3735" s="128" t="n">
        <v>195927</v>
      </c>
    </row>
    <row r="3736" customFormat="1" s="93">
      <c r="A3736" s="93" t="inlineStr">
        <is>
          <t>전환</t>
        </is>
      </c>
      <c r="B3736" s="127" t="n">
        <v>44234</v>
      </c>
      <c r="C3736" s="87">
        <f>TEXT(B3736,"aaa")</f>
        <v/>
      </c>
      <c r="D3736" s="127" t="inlineStr">
        <is>
          <t>페이스북/인스타그램</t>
        </is>
      </c>
      <c r="E3736" s="87">
        <f>VLOOKUP(A3736,매칭테이블!B:D,3,0)</f>
        <v/>
      </c>
      <c r="F3736" s="127" t="n"/>
      <c r="G3736" s="90" t="n"/>
      <c r="K3736" s="128" t="n">
        <v>497274</v>
      </c>
    </row>
    <row r="3737" customFormat="1" s="93">
      <c r="A3737" s="93" t="inlineStr">
        <is>
          <t>패드_신규소구점테스트_메인</t>
        </is>
      </c>
      <c r="B3737" s="127" t="n">
        <v>44232</v>
      </c>
      <c r="C3737" s="87">
        <f>TEXT(B3737,"aaa")</f>
        <v/>
      </c>
      <c r="D3737" s="127" t="inlineStr">
        <is>
          <t>네이버 GFA</t>
        </is>
      </c>
      <c r="E3737" s="87">
        <f>VLOOKUP(A3737,매칭테이블!B:D,3,0)</f>
        <v/>
      </c>
      <c r="F3737" s="127" t="n"/>
      <c r="G3737" s="90" t="n"/>
      <c r="K3737" s="128" t="n">
        <v>102388.1818181818</v>
      </c>
    </row>
    <row r="3738" customFormat="1" s="93">
      <c r="A3738" s="93" t="inlineStr">
        <is>
          <t>T_토너_테스트</t>
        </is>
      </c>
      <c r="B3738" s="127" t="n">
        <v>44232</v>
      </c>
      <c r="C3738" s="87">
        <f>TEXT(B3738,"aaa")</f>
        <v/>
      </c>
      <c r="D3738" s="127" t="inlineStr">
        <is>
          <t>네이버 GFA</t>
        </is>
      </c>
      <c r="E3738" s="87">
        <f>VLOOKUP(A3738,매칭테이블!B:D,3,0)</f>
        <v/>
      </c>
      <c r="F3738" s="127" t="n"/>
      <c r="G3738" s="90" t="n"/>
      <c r="K3738" s="128" t="n">
        <v>316981.8181818182</v>
      </c>
    </row>
    <row r="3739" customFormat="1" s="93">
      <c r="A3739" s="93" t="inlineStr">
        <is>
          <t>패드_청소년관심사_메인</t>
        </is>
      </c>
      <c r="B3739" s="127" t="n">
        <v>44232</v>
      </c>
      <c r="C3739" s="87">
        <f>TEXT(B3739,"aaa")</f>
        <v/>
      </c>
      <c r="D3739" s="127" t="inlineStr">
        <is>
          <t>네이버 GFA</t>
        </is>
      </c>
      <c r="E3739" s="87">
        <f>VLOOKUP(A3739,매칭테이블!B:D,3,0)</f>
        <v/>
      </c>
      <c r="F3739" s="127" t="n"/>
      <c r="G3739" s="90" t="n"/>
      <c r="K3739" s="128" t="n">
        <v>383296.3636363636</v>
      </c>
    </row>
    <row r="3740" customFormat="1" s="93">
      <c r="A3740" s="93" t="inlineStr">
        <is>
          <t>패드_메인</t>
        </is>
      </c>
      <c r="B3740" s="127" t="n">
        <v>44232</v>
      </c>
      <c r="C3740" s="87">
        <f>TEXT(B3740,"aaa")</f>
        <v/>
      </c>
      <c r="D3740" s="127" t="inlineStr">
        <is>
          <t>네이버 GFA</t>
        </is>
      </c>
      <c r="E3740" s="87">
        <f>VLOOKUP(A3740,매칭테이블!B:D,3,0)</f>
        <v/>
      </c>
      <c r="F3740" s="127" t="n"/>
      <c r="G3740" s="90" t="n"/>
      <c r="K3740" s="128" t="n">
        <v>1432445.454545454</v>
      </c>
    </row>
    <row r="3741" customFormat="1" s="93">
      <c r="A3741" s="93" t="inlineStr">
        <is>
          <t>토너_메인_기존소재</t>
        </is>
      </c>
      <c r="B3741" s="127" t="n">
        <v>44232</v>
      </c>
      <c r="C3741" s="87">
        <f>TEXT(B3741,"aaa")</f>
        <v/>
      </c>
      <c r="D3741" s="127" t="inlineStr">
        <is>
          <t>네이버 GFA</t>
        </is>
      </c>
      <c r="E3741" s="87">
        <f>VLOOKUP(A3741,매칭테이블!B:D,3,0)</f>
        <v/>
      </c>
      <c r="F3741" s="127" t="n"/>
      <c r="G3741" s="90" t="n"/>
      <c r="K3741" s="128" t="n">
        <v>167582.7272727273</v>
      </c>
    </row>
    <row r="3742" customFormat="1" s="93">
      <c r="A3742" s="93" t="inlineStr">
        <is>
          <t>올리브영 랜딩</t>
        </is>
      </c>
      <c r="B3742" s="127" t="n">
        <v>44233</v>
      </c>
      <c r="C3742" s="87">
        <f>TEXT(B3742,"aaa")</f>
        <v/>
      </c>
      <c r="D3742" s="127" t="inlineStr">
        <is>
          <t>네이버 GFA</t>
        </is>
      </c>
      <c r="E3742" s="87">
        <f>VLOOKUP(A3742,매칭테이블!B:D,3,0)</f>
        <v/>
      </c>
      <c r="F3742" s="127" t="n"/>
      <c r="G3742" s="90" t="n"/>
      <c r="K3742" s="128" t="n">
        <v>0</v>
      </c>
    </row>
    <row r="3743" customFormat="1" s="93">
      <c r="A3743" s="89" t="inlineStr">
        <is>
          <t>패드_신규소구점테스트_메인</t>
        </is>
      </c>
      <c r="B3743" s="127" t="n">
        <v>44233</v>
      </c>
      <c r="C3743" s="87">
        <f>TEXT(B3743,"aaa")</f>
        <v/>
      </c>
      <c r="D3743" s="127" t="inlineStr">
        <is>
          <t>네이버 GFA</t>
        </is>
      </c>
      <c r="E3743" s="87">
        <f>VLOOKUP(A3743,매칭테이블!B:D,3,0)</f>
        <v/>
      </c>
      <c r="F3743" s="127" t="n"/>
      <c r="G3743" s="90" t="n"/>
      <c r="K3743" s="128" t="n">
        <v>75820.90909090909</v>
      </c>
    </row>
    <row r="3744" customFormat="1" s="93">
      <c r="A3744" s="89" t="inlineStr">
        <is>
          <t>T_토너_테스트</t>
        </is>
      </c>
      <c r="B3744" s="127" t="n">
        <v>44233</v>
      </c>
      <c r="C3744" s="87">
        <f>TEXT(B3744,"aaa")</f>
        <v/>
      </c>
      <c r="D3744" s="127" t="inlineStr">
        <is>
          <t>네이버 GFA</t>
        </is>
      </c>
      <c r="E3744" s="87">
        <f>VLOOKUP(A3744,매칭테이블!B:D,3,0)</f>
        <v/>
      </c>
      <c r="F3744" s="127" t="n"/>
      <c r="G3744" s="90" t="n"/>
      <c r="K3744" s="128" t="n">
        <v>375879.9999999999</v>
      </c>
    </row>
    <row r="3745" customFormat="1" s="93">
      <c r="A3745" s="89" t="inlineStr">
        <is>
          <t>패드_청소년관심사_메인</t>
        </is>
      </c>
      <c r="B3745" s="127" t="n">
        <v>44233</v>
      </c>
      <c r="C3745" s="87">
        <f>TEXT(B3745,"aaa")</f>
        <v/>
      </c>
      <c r="D3745" s="127" t="inlineStr">
        <is>
          <t>네이버 GFA</t>
        </is>
      </c>
      <c r="E3745" s="87">
        <f>VLOOKUP(A3745,매칭테이블!B:D,3,0)</f>
        <v/>
      </c>
      <c r="F3745" s="127" t="n"/>
      <c r="G3745" s="90" t="n"/>
      <c r="K3745" s="128" t="n">
        <v>154457.2727272727</v>
      </c>
    </row>
    <row r="3746" customFormat="1" s="93">
      <c r="A3746" s="89" t="inlineStr">
        <is>
          <t>패드_메인</t>
        </is>
      </c>
      <c r="B3746" s="127" t="n">
        <v>44233</v>
      </c>
      <c r="C3746" s="87">
        <f>TEXT(B3746,"aaa")</f>
        <v/>
      </c>
      <c r="D3746" s="127" t="inlineStr">
        <is>
          <t>네이버 GFA</t>
        </is>
      </c>
      <c r="E3746" s="87">
        <f>VLOOKUP(A3746,매칭테이블!B:D,3,0)</f>
        <v/>
      </c>
      <c r="F3746" s="127" t="n"/>
      <c r="G3746" s="90" t="n"/>
      <c r="K3746" s="128" t="n">
        <v>1181763.636363636</v>
      </c>
    </row>
    <row r="3747" customFormat="1" s="93">
      <c r="A3747" s="89" t="inlineStr">
        <is>
          <t>토너_메인_기존소재</t>
        </is>
      </c>
      <c r="B3747" s="127" t="n">
        <v>44233</v>
      </c>
      <c r="C3747" s="87">
        <f>TEXT(B3747,"aaa")</f>
        <v/>
      </c>
      <c r="D3747" s="127" t="inlineStr">
        <is>
          <t>네이버 GFA</t>
        </is>
      </c>
      <c r="E3747" s="87">
        <f>VLOOKUP(A3747,매칭테이블!B:D,3,0)</f>
        <v/>
      </c>
      <c r="F3747" s="127" t="n"/>
      <c r="G3747" s="90" t="n"/>
      <c r="K3747" s="128" t="n">
        <v>997950.9090909091</v>
      </c>
    </row>
    <row r="3748" customFormat="1" s="93">
      <c r="A3748" s="93" t="inlineStr">
        <is>
          <t>패드_신규소구점테스트_메인</t>
        </is>
      </c>
      <c r="B3748" s="127" t="n">
        <v>44234</v>
      </c>
      <c r="C3748" s="127">
        <f>TEXT(B3748,"aaa")</f>
        <v/>
      </c>
      <c r="D3748" s="127" t="inlineStr">
        <is>
          <t>네이버 GFA</t>
        </is>
      </c>
      <c r="E3748" s="87">
        <f>VLOOKUP(A3748,매칭테이블!B:D,3,0)</f>
        <v/>
      </c>
      <c r="F3748" s="127" t="n"/>
      <c r="G3748" s="90" t="n"/>
      <c r="K3748" s="128" t="n">
        <v>46575.45454545454</v>
      </c>
    </row>
    <row r="3749" customFormat="1" s="93">
      <c r="A3749" s="93" t="inlineStr">
        <is>
          <t>T_토너_테스트</t>
        </is>
      </c>
      <c r="B3749" s="127" t="n">
        <v>44234</v>
      </c>
      <c r="C3749" s="127">
        <f>TEXT(B3749,"aaa")</f>
        <v/>
      </c>
      <c r="D3749" s="127" t="inlineStr">
        <is>
          <t>네이버 GFA</t>
        </is>
      </c>
      <c r="E3749" s="87">
        <f>VLOOKUP(A3749,매칭테이블!B:D,3,0)</f>
        <v/>
      </c>
      <c r="F3749" s="127" t="n"/>
      <c r="G3749" s="90" t="n"/>
      <c r="K3749" s="128" t="n">
        <v>429888.1818181818</v>
      </c>
    </row>
    <row r="3750" customFormat="1" s="93">
      <c r="A3750" s="93" t="inlineStr">
        <is>
          <t>패드_청소년관심사_메인</t>
        </is>
      </c>
      <c r="B3750" s="127" t="n">
        <v>44234</v>
      </c>
      <c r="C3750" s="127">
        <f>TEXT(B3750,"aaa")</f>
        <v/>
      </c>
      <c r="D3750" s="127" t="inlineStr">
        <is>
          <t>네이버 GFA</t>
        </is>
      </c>
      <c r="E3750" s="87">
        <f>VLOOKUP(A3750,매칭테이블!B:D,3,0)</f>
        <v/>
      </c>
      <c r="F3750" s="127" t="n"/>
      <c r="G3750" s="90" t="n"/>
      <c r="K3750" s="128" t="n">
        <v>321972.7272727272</v>
      </c>
    </row>
    <row r="3751" customFormat="1" s="93">
      <c r="A3751" s="93" t="inlineStr">
        <is>
          <t>패드_메인</t>
        </is>
      </c>
      <c r="B3751" s="127" t="n">
        <v>44234</v>
      </c>
      <c r="C3751" s="127">
        <f>TEXT(B3751,"aaa")</f>
        <v/>
      </c>
      <c r="D3751" s="127" t="inlineStr">
        <is>
          <t>네이버 GFA</t>
        </is>
      </c>
      <c r="E3751" s="87">
        <f>VLOOKUP(A3751,매칭테이블!B:D,3,0)</f>
        <v/>
      </c>
      <c r="F3751" s="127" t="n"/>
      <c r="G3751" s="90" t="n"/>
      <c r="K3751" s="128" t="n">
        <v>1008679.090909091</v>
      </c>
    </row>
    <row r="3752" customFormat="1" s="93">
      <c r="A3752" s="93" t="inlineStr">
        <is>
          <t>토너_메인_기존소재</t>
        </is>
      </c>
      <c r="B3752" s="127" t="n">
        <v>44234</v>
      </c>
      <c r="C3752" s="127">
        <f>TEXT(B3752,"aaa")</f>
        <v/>
      </c>
      <c r="D3752" s="127" t="inlineStr">
        <is>
          <t>네이버 GFA</t>
        </is>
      </c>
      <c r="E3752" s="87">
        <f>VLOOKUP(A3752,매칭테이블!B:D,3,0)</f>
        <v/>
      </c>
      <c r="F3752" s="127" t="n"/>
      <c r="G3752" s="90" t="n"/>
      <c r="K3752" s="128" t="n">
        <v>966384.5454545454</v>
      </c>
    </row>
    <row r="3753" customFormat="1" s="93">
      <c r="A3753" s="93" t="inlineStr">
        <is>
          <t>아누아_비즈보드_리타게팅</t>
        </is>
      </c>
      <c r="B3753" s="127" t="n">
        <v>44232</v>
      </c>
      <c r="C3753" s="127">
        <f>TEXT(B3753,"aaa")</f>
        <v/>
      </c>
      <c r="D3753" s="127" t="inlineStr">
        <is>
          <t>카카오광고</t>
        </is>
      </c>
      <c r="E3753" s="87">
        <f>VLOOKUP(A3753,매칭테이블!B:D,3,0)</f>
        <v/>
      </c>
      <c r="F3753" s="127" t="n"/>
      <c r="G3753" s="90" t="n"/>
      <c r="K3753" s="128" t="n">
        <v>2800</v>
      </c>
    </row>
    <row r="3754" customFormat="1" s="93">
      <c r="A3754" s="93" t="inlineStr">
        <is>
          <t>아누아_올영입점이벤트_플친발송_210201</t>
        </is>
      </c>
      <c r="B3754" s="127" t="n">
        <v>44232</v>
      </c>
      <c r="C3754" s="127">
        <f>TEXT(B3754,"aaa")</f>
        <v/>
      </c>
      <c r="D3754" s="127" t="inlineStr">
        <is>
          <t>카카오광고</t>
        </is>
      </c>
      <c r="E3754" s="87">
        <f>VLOOKUP(A3754,매칭테이블!B:D,3,0)</f>
        <v/>
      </c>
      <c r="F3754" s="127" t="n"/>
      <c r="G3754" s="90" t="n"/>
      <c r="K3754" s="128" t="n">
        <v>4395</v>
      </c>
    </row>
    <row r="3755" customFormat="1" s="93">
      <c r="A3755" s="93" t="inlineStr">
        <is>
          <t>아누아_토너_관심사1_초4소재_1200x600</t>
        </is>
      </c>
      <c r="B3755" s="127" t="n">
        <v>44232</v>
      </c>
      <c r="C3755" s="127">
        <f>TEXT(B3755,"aaa")</f>
        <v/>
      </c>
      <c r="D3755" s="127" t="inlineStr">
        <is>
          <t>카카오광고</t>
        </is>
      </c>
      <c r="E3755" s="87">
        <f>VLOOKUP(A3755,매칭테이블!B:D,3,0)</f>
        <v/>
      </c>
      <c r="F3755" s="127" t="n"/>
      <c r="G3755" s="90" t="n"/>
      <c r="K3755" s="128" t="n">
        <v>379849.9999999999</v>
      </c>
    </row>
    <row r="3756" customFormat="1" s="93">
      <c r="A3756" s="93" t="inlineStr">
        <is>
          <t>아누아_비즈보드_리타게팅</t>
        </is>
      </c>
      <c r="B3756" s="127" t="n">
        <v>44233</v>
      </c>
      <c r="C3756" s="127">
        <f>TEXT(B3756,"aaa")</f>
        <v/>
      </c>
      <c r="D3756" s="127" t="inlineStr">
        <is>
          <t>카카오광고</t>
        </is>
      </c>
      <c r="E3756" s="87">
        <f>VLOOKUP(A3756,매칭테이블!B:D,3,0)</f>
        <v/>
      </c>
      <c r="F3756" s="127" t="n"/>
      <c r="G3756" s="90" t="n"/>
      <c r="K3756" s="128" t="n">
        <v>4260</v>
      </c>
    </row>
    <row r="3757" customFormat="1" s="93">
      <c r="A3757" s="93" t="inlineStr">
        <is>
          <t>아누아_올영입점이벤트_플친발송_210201</t>
        </is>
      </c>
      <c r="B3757" s="127" t="n">
        <v>44233</v>
      </c>
      <c r="C3757" s="127">
        <f>TEXT(B3757,"aaa")</f>
        <v/>
      </c>
      <c r="D3757" s="127" t="inlineStr">
        <is>
          <t>카카오광고</t>
        </is>
      </c>
      <c r="E3757" s="87">
        <f>VLOOKUP(A3757,매칭테이블!B:D,3,0)</f>
        <v/>
      </c>
      <c r="F3757" s="127" t="n"/>
      <c r="G3757" s="90" t="n"/>
      <c r="K3757" s="128" t="n">
        <v>2760</v>
      </c>
    </row>
    <row r="3758" customFormat="1" s="93">
      <c r="A3758" s="93" t="inlineStr">
        <is>
          <t>아누아_토너_관심사1_초4소재_1200x600</t>
        </is>
      </c>
      <c r="B3758" s="127" t="n">
        <v>44233</v>
      </c>
      <c r="C3758" s="127">
        <f>TEXT(B3758,"aaa")</f>
        <v/>
      </c>
      <c r="D3758" s="127" t="inlineStr">
        <is>
          <t>카카오광고</t>
        </is>
      </c>
      <c r="E3758" s="87">
        <f>VLOOKUP(A3758,매칭테이블!B:D,3,0)</f>
        <v/>
      </c>
      <c r="F3758" s="127" t="n"/>
      <c r="G3758" s="90" t="n"/>
      <c r="K3758" s="128" t="n">
        <v>416729.9999999999</v>
      </c>
    </row>
    <row r="3759" customFormat="1" s="93">
      <c r="A3759" s="93" t="inlineStr">
        <is>
          <t>아누아_비즈보드_리타게팅</t>
        </is>
      </c>
      <c r="B3759" s="127" t="n">
        <v>44234</v>
      </c>
      <c r="C3759" s="127">
        <f>TEXT(B3759,"aaa")</f>
        <v/>
      </c>
      <c r="D3759" s="127" t="inlineStr">
        <is>
          <t>카카오광고</t>
        </is>
      </c>
      <c r="E3759" s="87">
        <f>VLOOKUP(A3759,매칭테이블!B:D,3,0)</f>
        <v/>
      </c>
      <c r="F3759" s="127" t="n"/>
      <c r="G3759" s="90" t="n"/>
      <c r="K3759" s="128" t="n">
        <v>6579.999999999999</v>
      </c>
    </row>
    <row r="3760" customFormat="1" s="93">
      <c r="A3760" s="93" t="inlineStr">
        <is>
          <t>아누아_올영입점이벤트_플친발송_210201</t>
        </is>
      </c>
      <c r="B3760" s="127" t="n">
        <v>44234</v>
      </c>
      <c r="C3760" s="127">
        <f>TEXT(B3760,"aaa")</f>
        <v/>
      </c>
      <c r="D3760" s="127" t="inlineStr">
        <is>
          <t>카카오광고</t>
        </is>
      </c>
      <c r="E3760" s="87">
        <f>VLOOKUP(A3760,매칭테이블!B:D,3,0)</f>
        <v/>
      </c>
      <c r="F3760" s="127" t="n"/>
      <c r="G3760" s="90" t="n"/>
      <c r="K3760" s="128" t="n">
        <v>3225</v>
      </c>
    </row>
    <row r="3761" customFormat="1" s="93">
      <c r="A3761" s="93" t="inlineStr">
        <is>
          <t>아누아_토너_관심사1_초4소재_1200x600</t>
        </is>
      </c>
      <c r="B3761" s="127" t="n">
        <v>44234</v>
      </c>
      <c r="C3761" s="127">
        <f>TEXT(B3761,"aaa")</f>
        <v/>
      </c>
      <c r="D3761" s="127" t="inlineStr">
        <is>
          <t>카카오광고</t>
        </is>
      </c>
      <c r="E3761" s="87">
        <f>VLOOKUP(A3761,매칭테이블!B:D,3,0)</f>
        <v/>
      </c>
      <c r="F3761" s="127" t="n"/>
      <c r="G3761" s="90" t="n"/>
      <c r="K3761" s="128" t="n">
        <v>374819.9999999999</v>
      </c>
    </row>
    <row r="3762" customFormat="1" s="93">
      <c r="A3762" s="93" t="inlineStr">
        <is>
          <t>토너_관심사1_엄마잘컨</t>
        </is>
      </c>
      <c r="B3762" s="127" t="n">
        <v>44232</v>
      </c>
      <c r="C3762" s="127">
        <f>TEXT(B3762,"aaa")</f>
        <v/>
      </c>
      <c r="D3762" s="127" t="inlineStr">
        <is>
          <t>유튜브 디스커버리</t>
        </is>
      </c>
      <c r="E3762" s="87">
        <f>VLOOKUP(A3762,매칭테이블!B:D,3,0)</f>
        <v/>
      </c>
      <c r="F3762" s="127" t="n"/>
      <c r="G3762" s="90" t="n"/>
      <c r="K3762" s="128" t="n">
        <v>79353</v>
      </c>
    </row>
    <row r="3763" customFormat="1" s="93">
      <c r="A3763" s="93" t="inlineStr">
        <is>
          <t>디스커버리_미닝님</t>
        </is>
      </c>
      <c r="B3763" s="127" t="n">
        <v>44232</v>
      </c>
      <c r="C3763" s="127">
        <f>TEXT(B3763,"aaa")</f>
        <v/>
      </c>
      <c r="D3763" s="127" t="inlineStr">
        <is>
          <t>유튜브 디스커버리</t>
        </is>
      </c>
      <c r="E3763" s="87">
        <f>VLOOKUP(A3763,매칭테이블!B:D,3,0)</f>
        <v/>
      </c>
      <c r="F3763" s="127" t="n"/>
      <c r="G3763" s="90" t="n"/>
      <c r="K3763" s="128" t="n">
        <v>139935</v>
      </c>
    </row>
    <row r="3764" customFormat="1" s="93">
      <c r="A3764" s="93" t="inlineStr">
        <is>
          <t>동영상_판매인스트림_올영애니2</t>
        </is>
      </c>
      <c r="B3764" s="127" t="n">
        <v>44232</v>
      </c>
      <c r="C3764" s="127">
        <f>TEXT(B3764,"aaa")</f>
        <v/>
      </c>
      <c r="D3764" s="127" t="inlineStr">
        <is>
          <t>유튜브 디스커버리</t>
        </is>
      </c>
      <c r="E3764" s="87">
        <f>VLOOKUP(A3764,매칭테이블!B:D,3,0)</f>
        <v/>
      </c>
      <c r="F3764" s="127" t="n"/>
      <c r="G3764" s="90" t="n"/>
      <c r="K3764" s="128" t="n">
        <v>101375</v>
      </c>
    </row>
    <row r="3765" customFormat="1" s="93">
      <c r="A3765" s="93" t="inlineStr">
        <is>
          <t>올리브영_자사랜딩</t>
        </is>
      </c>
      <c r="B3765" s="127" t="n">
        <v>44232</v>
      </c>
      <c r="C3765" s="127">
        <f>TEXT(B3765,"aaa")</f>
        <v/>
      </c>
      <c r="D3765" s="127" t="inlineStr">
        <is>
          <t>유튜브 디스커버리</t>
        </is>
      </c>
      <c r="E3765" s="87">
        <f>VLOOKUP(A3765,매칭테이블!B:D,3,0)</f>
        <v/>
      </c>
      <c r="F3765" s="127" t="n"/>
      <c r="G3765" s="90" t="n"/>
      <c r="K3765" s="128" t="n">
        <v>47133</v>
      </c>
    </row>
    <row r="3766" customFormat="1" s="93">
      <c r="A3766" s="93" t="inlineStr">
        <is>
          <t>동영상_인스트림_올영애니</t>
        </is>
      </c>
      <c r="B3766" s="127" t="n">
        <v>44232</v>
      </c>
      <c r="C3766" s="127">
        <f>TEXT(B3766,"aaa")</f>
        <v/>
      </c>
      <c r="D3766" s="127" t="inlineStr">
        <is>
          <t>유튜브 디스커버리</t>
        </is>
      </c>
      <c r="E3766" s="87">
        <f>VLOOKUP(A3766,매칭테이블!B:D,3,0)</f>
        <v/>
      </c>
      <c r="F3766" s="127" t="n"/>
      <c r="G3766" s="90" t="n"/>
      <c r="K3766" s="128" t="n">
        <v>100791</v>
      </c>
    </row>
    <row r="3767" customFormat="1" s="93">
      <c r="A3767" s="93" t="inlineStr">
        <is>
          <t>GDN_토너로션</t>
        </is>
      </c>
      <c r="B3767" s="127" t="n">
        <v>44232</v>
      </c>
      <c r="C3767" s="127">
        <f>TEXT(B3767,"aaa")</f>
        <v/>
      </c>
      <c r="D3767" s="127" t="inlineStr">
        <is>
          <t>유튜브 디스커버리</t>
        </is>
      </c>
      <c r="E3767" s="87">
        <f>VLOOKUP(A3767,매칭테이블!B:D,3,0)</f>
        <v/>
      </c>
      <c r="F3767" s="127" t="n"/>
      <c r="G3767" s="90" t="n"/>
      <c r="K3767" s="128" t="n">
        <v>171056</v>
      </c>
    </row>
    <row r="3768" customFormat="1" s="93">
      <c r="A3768" s="93" t="inlineStr">
        <is>
          <t>동영상_반응형_올영애니_1</t>
        </is>
      </c>
      <c r="B3768" s="127" t="n">
        <v>44232</v>
      </c>
      <c r="C3768" s="127">
        <f>TEXT(B3768,"aaa")</f>
        <v/>
      </c>
      <c r="D3768" s="127" t="inlineStr">
        <is>
          <t>유튜브 디스커버리</t>
        </is>
      </c>
      <c r="E3768" s="87">
        <f>VLOOKUP(A3768,매칭테이블!B:D,3,0)</f>
        <v/>
      </c>
      <c r="F3768" s="127" t="n"/>
      <c r="G3768" s="90" t="n"/>
      <c r="K3768" s="128" t="n">
        <v>100101</v>
      </c>
    </row>
    <row r="3769" customFormat="1" s="93">
      <c r="A3769" s="93" t="inlineStr">
        <is>
          <t>디스커버리_천서영님_썸네일테스트 #3</t>
        </is>
      </c>
      <c r="B3769" s="127" t="n">
        <v>44232</v>
      </c>
      <c r="C3769" s="127">
        <f>TEXT(B3769,"aaa")</f>
        <v/>
      </c>
      <c r="D3769" s="127" t="inlineStr">
        <is>
          <t>유튜브 디스커버리</t>
        </is>
      </c>
      <c r="E3769" s="87">
        <f>VLOOKUP(A3769,매칭테이블!B:D,3,0)</f>
        <v/>
      </c>
      <c r="F3769" s="127" t="n"/>
      <c r="G3769" s="90" t="n"/>
      <c r="K3769" s="128" t="n">
        <v>163458</v>
      </c>
    </row>
    <row r="3770" customFormat="1" s="93">
      <c r="A3770" s="93" t="inlineStr">
        <is>
          <t>디스커버리_채우</t>
        </is>
      </c>
      <c r="B3770" s="127" t="n">
        <v>44232</v>
      </c>
      <c r="C3770" s="127">
        <f>TEXT(B3770,"aaa")</f>
        <v/>
      </c>
      <c r="D3770" s="127" t="inlineStr">
        <is>
          <t>유튜브 디스커버리</t>
        </is>
      </c>
      <c r="E3770" s="87">
        <f>VLOOKUP(A3770,매칭테이블!B:D,3,0)</f>
        <v/>
      </c>
      <c r="F3770" s="127" t="n"/>
      <c r="G3770" s="90" t="n"/>
      <c r="K3770" s="128" t="n">
        <v>89352</v>
      </c>
    </row>
    <row r="3771" customFormat="1" s="93">
      <c r="A3771" s="93" t="inlineStr">
        <is>
          <t>디스커버리_최모나토너편집</t>
        </is>
      </c>
      <c r="B3771" s="127" t="n">
        <v>44232</v>
      </c>
      <c r="C3771" s="127">
        <f>TEXT(B3771,"aaa")</f>
        <v/>
      </c>
      <c r="D3771" s="127" t="inlineStr">
        <is>
          <t>유튜브 디스커버리</t>
        </is>
      </c>
      <c r="E3771" s="87">
        <f>VLOOKUP(A3771,매칭테이블!B:D,3,0)</f>
        <v/>
      </c>
      <c r="F3771" s="127" t="n"/>
      <c r="G3771" s="90" t="n"/>
      <c r="K3771" s="128" t="n">
        <v>128337</v>
      </c>
    </row>
    <row r="3772" customFormat="1" s="93">
      <c r="A3772" s="93" t="inlineStr">
        <is>
          <t>디스커버리_DP_관심사2_2+1강조</t>
        </is>
      </c>
      <c r="B3772" s="127" t="n">
        <v>44232</v>
      </c>
      <c r="C3772" s="127">
        <f>TEXT(B3772,"aaa")</f>
        <v/>
      </c>
      <c r="D3772" s="127" t="inlineStr">
        <is>
          <t>유튜브 디스커버리</t>
        </is>
      </c>
      <c r="E3772" s="87">
        <f>VLOOKUP(A3772,매칭테이블!B:D,3,0)</f>
        <v/>
      </c>
      <c r="F3772" s="127" t="n"/>
      <c r="G3772" s="90" t="n"/>
      <c r="K3772" s="128" t="n">
        <v>125316</v>
      </c>
    </row>
    <row r="3773" customFormat="1" s="93">
      <c r="A3773" s="93" t="inlineStr">
        <is>
          <t>디스커버리_미닝님_4554알수없음</t>
        </is>
      </c>
      <c r="B3773" s="127" t="n">
        <v>44232</v>
      </c>
      <c r="C3773" s="127">
        <f>TEXT(B3773,"aaa")</f>
        <v/>
      </c>
      <c r="D3773" s="127" t="inlineStr">
        <is>
          <t>유튜브 디스커버리</t>
        </is>
      </c>
      <c r="E3773" s="87">
        <f>VLOOKUP(A3773,매칭테이블!B:D,3,0)</f>
        <v/>
      </c>
      <c r="F3773" s="127" t="n"/>
      <c r="G3773" s="90" t="n"/>
      <c r="K3773" s="128" t="n">
        <v>69132</v>
      </c>
    </row>
    <row r="3774" customFormat="1" s="93">
      <c r="A3774" s="93" t="inlineStr">
        <is>
          <t>동영상_인스트림_올영애니</t>
        </is>
      </c>
      <c r="B3774" s="127" t="n">
        <v>44233</v>
      </c>
      <c r="C3774" s="127">
        <f>TEXT(B3774,"aaa")</f>
        <v/>
      </c>
      <c r="D3774" s="127" t="inlineStr">
        <is>
          <t>유튜브 디스커버리</t>
        </is>
      </c>
      <c r="E3774" s="87">
        <f>VLOOKUP(A3774,매칭테이블!B:D,3,0)</f>
        <v/>
      </c>
      <c r="F3774" s="127" t="n"/>
      <c r="G3774" s="90" t="n"/>
      <c r="K3774" s="128" t="n">
        <v>99942</v>
      </c>
    </row>
    <row r="3775" customFormat="1" s="93">
      <c r="A3775" s="93" t="inlineStr">
        <is>
          <t>디스커버리_DP_관심사2_2+1강조</t>
        </is>
      </c>
      <c r="B3775" s="127" t="n">
        <v>44233</v>
      </c>
      <c r="C3775" s="127">
        <f>TEXT(B3775,"aaa")</f>
        <v/>
      </c>
      <c r="D3775" s="127" t="inlineStr">
        <is>
          <t>유튜브 디스커버리</t>
        </is>
      </c>
      <c r="E3775" s="87">
        <f>VLOOKUP(A3775,매칭테이블!B:D,3,0)</f>
        <v/>
      </c>
      <c r="F3775" s="127" t="n"/>
      <c r="G3775" s="90" t="n"/>
      <c r="K3775" s="128" t="n">
        <v>135187</v>
      </c>
    </row>
    <row r="3776" customFormat="1" s="93">
      <c r="A3776" s="93" t="inlineStr">
        <is>
          <t>동영상_판매인스트림_올영애니2</t>
        </is>
      </c>
      <c r="B3776" s="127" t="n">
        <v>44233</v>
      </c>
      <c r="C3776" s="127">
        <f>TEXT(B3776,"aaa")</f>
        <v/>
      </c>
      <c r="D3776" s="127" t="inlineStr">
        <is>
          <t>유튜브 디스커버리</t>
        </is>
      </c>
      <c r="E3776" s="87">
        <f>VLOOKUP(A3776,매칭테이블!B:D,3,0)</f>
        <v/>
      </c>
      <c r="F3776" s="127" t="n"/>
      <c r="G3776" s="90" t="n"/>
      <c r="K3776" s="128" t="n">
        <v>99830</v>
      </c>
    </row>
    <row r="3777" customFormat="1" s="93">
      <c r="A3777" s="93" t="inlineStr">
        <is>
          <t>GDN_토너로션</t>
        </is>
      </c>
      <c r="B3777" s="127" t="n">
        <v>44233</v>
      </c>
      <c r="C3777" s="127">
        <f>TEXT(B3777,"aaa")</f>
        <v/>
      </c>
      <c r="D3777" s="127" t="inlineStr">
        <is>
          <t>유튜브 디스커버리</t>
        </is>
      </c>
      <c r="E3777" s="87">
        <f>VLOOKUP(A3777,매칭테이블!B:D,3,0)</f>
        <v/>
      </c>
      <c r="F3777" s="127" t="n"/>
      <c r="G3777" s="90" t="n"/>
      <c r="K3777" s="128" t="n">
        <v>208193</v>
      </c>
    </row>
    <row r="3778" customFormat="1" s="93">
      <c r="A3778" s="93" t="inlineStr">
        <is>
          <t>디스커버리_미닝님</t>
        </is>
      </c>
      <c r="B3778" s="127" t="n">
        <v>44233</v>
      </c>
      <c r="C3778" s="127">
        <f>TEXT(B3778,"aaa")</f>
        <v/>
      </c>
      <c r="D3778" s="127" t="inlineStr">
        <is>
          <t>유튜브 디스커버리</t>
        </is>
      </c>
      <c r="E3778" s="87">
        <f>VLOOKUP(A3778,매칭테이블!B:D,3,0)</f>
        <v/>
      </c>
      <c r="F3778" s="127" t="n"/>
      <c r="G3778" s="90" t="n"/>
      <c r="K3778" s="128" t="n">
        <v>119502</v>
      </c>
    </row>
    <row r="3779" customFormat="1" s="93">
      <c r="A3779" s="93" t="inlineStr">
        <is>
          <t>토너_관심사1_엄마잘컨</t>
        </is>
      </c>
      <c r="B3779" s="127" t="n">
        <v>44233</v>
      </c>
      <c r="C3779" s="127">
        <f>TEXT(B3779,"aaa")</f>
        <v/>
      </c>
      <c r="D3779" s="127" t="inlineStr">
        <is>
          <t>유튜브 디스커버리</t>
        </is>
      </c>
      <c r="E3779" s="87">
        <f>VLOOKUP(A3779,매칭테이블!B:D,3,0)</f>
        <v/>
      </c>
      <c r="F3779" s="127" t="n"/>
      <c r="G3779" s="90" t="n"/>
      <c r="K3779" s="128" t="n">
        <v>111919</v>
      </c>
    </row>
    <row r="3780" customFormat="1" s="93">
      <c r="A3780" s="93" t="inlineStr">
        <is>
          <t>올리브영_자사랜딩</t>
        </is>
      </c>
      <c r="B3780" s="127" t="n">
        <v>44233</v>
      </c>
      <c r="C3780" s="127">
        <f>TEXT(B3780,"aaa")</f>
        <v/>
      </c>
      <c r="D3780" s="127" t="inlineStr">
        <is>
          <t>유튜브 디스커버리</t>
        </is>
      </c>
      <c r="E3780" s="87">
        <f>VLOOKUP(A3780,매칭테이블!B:D,3,0)</f>
        <v/>
      </c>
      <c r="F3780" s="127" t="n"/>
      <c r="G3780" s="90" t="n"/>
      <c r="K3780" s="128" t="n">
        <v>200630</v>
      </c>
    </row>
    <row r="3781" customFormat="1" s="93">
      <c r="A3781" s="93" t="inlineStr">
        <is>
          <t>디스커버리_최모나토너편집</t>
        </is>
      </c>
      <c r="B3781" s="127" t="n">
        <v>44233</v>
      </c>
      <c r="C3781" s="127">
        <f>TEXT(B3781,"aaa")</f>
        <v/>
      </c>
      <c r="D3781" s="127" t="inlineStr">
        <is>
          <t>유튜브 디스커버리</t>
        </is>
      </c>
      <c r="E3781" s="87">
        <f>VLOOKUP(A3781,매칭테이블!B:D,3,0)</f>
        <v/>
      </c>
      <c r="F3781" s="127" t="n"/>
      <c r="G3781" s="90" t="n"/>
      <c r="K3781" s="128" t="n">
        <v>26749</v>
      </c>
    </row>
    <row r="3782" customFormat="1" s="93">
      <c r="A3782" s="93" t="inlineStr">
        <is>
          <t>디스커버리_미닝님_4554알수없음</t>
        </is>
      </c>
      <c r="B3782" s="127" t="n">
        <v>44233</v>
      </c>
      <c r="C3782" s="127">
        <f>TEXT(B3782,"aaa")</f>
        <v/>
      </c>
      <c r="D3782" s="127" t="inlineStr">
        <is>
          <t>유튜브 디스커버리</t>
        </is>
      </c>
      <c r="E3782" s="87">
        <f>VLOOKUP(A3782,매칭테이블!B:D,3,0)</f>
        <v/>
      </c>
      <c r="F3782" s="127" t="n"/>
      <c r="G3782" s="90" t="n"/>
      <c r="K3782" s="128" t="n">
        <v>65304</v>
      </c>
    </row>
    <row r="3783" customFormat="1" s="93">
      <c r="A3783" s="93" t="inlineStr">
        <is>
          <t>동영상_반응형_올영애니_1</t>
        </is>
      </c>
      <c r="B3783" s="127" t="n">
        <v>44233</v>
      </c>
      <c r="C3783" s="127">
        <f>TEXT(B3783,"aaa")</f>
        <v/>
      </c>
      <c r="D3783" s="127" t="inlineStr">
        <is>
          <t>유튜브 디스커버리</t>
        </is>
      </c>
      <c r="E3783" s="87">
        <f>VLOOKUP(A3783,매칭테이블!B:D,3,0)</f>
        <v/>
      </c>
      <c r="F3783" s="127" t="n"/>
      <c r="G3783" s="90" t="n"/>
      <c r="K3783" s="128" t="n">
        <v>99983</v>
      </c>
    </row>
    <row r="3784" customFormat="1" s="93">
      <c r="A3784" s="93" t="inlineStr">
        <is>
          <t>디스커버리_채우</t>
        </is>
      </c>
      <c r="B3784" s="127" t="n">
        <v>44233</v>
      </c>
      <c r="C3784" s="127">
        <f>TEXT(B3784,"aaa")</f>
        <v/>
      </c>
      <c r="D3784" s="127" t="inlineStr">
        <is>
          <t>유튜브 디스커버리</t>
        </is>
      </c>
      <c r="E3784" s="87">
        <f>VLOOKUP(A3784,매칭테이블!B:D,3,0)</f>
        <v/>
      </c>
      <c r="F3784" s="127" t="n"/>
      <c r="G3784" s="90" t="n"/>
      <c r="K3784" s="128" t="n">
        <v>7627</v>
      </c>
    </row>
    <row r="3785" customFormat="1" s="93">
      <c r="A3785" s="93" t="inlineStr">
        <is>
          <t>디스커버리_DP_관심사2_2+1강조</t>
        </is>
      </c>
      <c r="B3785" s="127" t="n">
        <v>44234</v>
      </c>
      <c r="C3785" s="127">
        <f>TEXT(B3785,"aaa")</f>
        <v/>
      </c>
      <c r="D3785" s="127" t="inlineStr">
        <is>
          <t>유튜브 디스커버리</t>
        </is>
      </c>
      <c r="E3785" s="87">
        <f>VLOOKUP(A3785,매칭테이블!B:D,3,0)</f>
        <v/>
      </c>
      <c r="F3785" s="127" t="n"/>
      <c r="G3785" s="90" t="n"/>
      <c r="K3785" s="128" t="n">
        <v>334629</v>
      </c>
    </row>
    <row r="3786" customFormat="1" s="93">
      <c r="A3786" s="93" t="inlineStr">
        <is>
          <t>디스커버리_미닝님_4554알수없음</t>
        </is>
      </c>
      <c r="B3786" s="127" t="n">
        <v>44234</v>
      </c>
      <c r="C3786" s="127">
        <f>TEXT(B3786,"aaa")</f>
        <v/>
      </c>
      <c r="D3786" s="127" t="inlineStr">
        <is>
          <t>유튜브 디스커버리</t>
        </is>
      </c>
      <c r="E3786" s="87">
        <f>VLOOKUP(A3786,매칭테이블!B:D,3,0)</f>
        <v/>
      </c>
      <c r="F3786" s="127" t="n"/>
      <c r="G3786" s="90" t="n"/>
      <c r="K3786" s="128" t="n">
        <v>130479</v>
      </c>
    </row>
    <row r="3787" customFormat="1" s="93">
      <c r="A3787" s="93" t="inlineStr">
        <is>
          <t>동영상_판매인스트림_올영애니2</t>
        </is>
      </c>
      <c r="B3787" s="127" t="n">
        <v>44234</v>
      </c>
      <c r="C3787" s="127">
        <f>TEXT(B3787,"aaa")</f>
        <v/>
      </c>
      <c r="D3787" s="127" t="inlineStr">
        <is>
          <t>유튜브 디스커버리</t>
        </is>
      </c>
      <c r="E3787" s="87">
        <f>VLOOKUP(A3787,매칭테이블!B:D,3,0)</f>
        <v/>
      </c>
      <c r="F3787" s="127" t="n"/>
      <c r="G3787" s="90" t="n"/>
      <c r="K3787" s="128" t="n">
        <v>99985</v>
      </c>
    </row>
    <row r="3788" customFormat="1" s="93">
      <c r="A3788" s="93" t="inlineStr">
        <is>
          <t>GDN_토너로션</t>
        </is>
      </c>
      <c r="B3788" s="127" t="n">
        <v>44234</v>
      </c>
      <c r="C3788" s="127">
        <f>TEXT(B3788,"aaa")</f>
        <v/>
      </c>
      <c r="D3788" s="127" t="inlineStr">
        <is>
          <t>유튜브 디스커버리</t>
        </is>
      </c>
      <c r="E3788" s="87">
        <f>VLOOKUP(A3788,매칭테이블!B:D,3,0)</f>
        <v/>
      </c>
      <c r="F3788" s="127" t="n"/>
      <c r="G3788" s="90" t="n"/>
      <c r="K3788" s="128" t="n">
        <v>160420</v>
      </c>
    </row>
    <row r="3789" customFormat="1" s="93">
      <c r="A3789" s="93" t="inlineStr">
        <is>
          <t>동영상_반응형_올영애니_1</t>
        </is>
      </c>
      <c r="B3789" s="127" t="n">
        <v>44234</v>
      </c>
      <c r="C3789" s="127">
        <f>TEXT(B3789,"aaa")</f>
        <v/>
      </c>
      <c r="D3789" s="127" t="inlineStr">
        <is>
          <t>유튜브 디스커버리</t>
        </is>
      </c>
      <c r="E3789" s="87">
        <f>VLOOKUP(A3789,매칭테이블!B:D,3,0)</f>
        <v/>
      </c>
      <c r="F3789" s="127" t="n"/>
      <c r="G3789" s="90" t="n"/>
      <c r="K3789" s="128" t="n">
        <v>99999</v>
      </c>
    </row>
    <row r="3790" customFormat="1" s="93">
      <c r="A3790" s="93" t="inlineStr">
        <is>
          <t>토너_관심사1_엄마잘컨</t>
        </is>
      </c>
      <c r="B3790" s="127" t="n">
        <v>44234</v>
      </c>
      <c r="C3790" s="127">
        <f>TEXT(B3790,"aaa")</f>
        <v/>
      </c>
      <c r="D3790" s="127" t="inlineStr">
        <is>
          <t>유튜브 디스커버리</t>
        </is>
      </c>
      <c r="E3790" s="87">
        <f>VLOOKUP(A3790,매칭테이블!B:D,3,0)</f>
        <v/>
      </c>
      <c r="F3790" s="127" t="n"/>
      <c r="G3790" s="90" t="n"/>
      <c r="K3790" s="128" t="n">
        <v>294078</v>
      </c>
    </row>
    <row r="3791" customFormat="1" s="93">
      <c r="A3791" s="93" t="inlineStr">
        <is>
          <t>디스커버리_최모나토너편집</t>
        </is>
      </c>
      <c r="B3791" s="127" t="n">
        <v>44234</v>
      </c>
      <c r="C3791" s="127">
        <f>TEXT(B3791,"aaa")</f>
        <v/>
      </c>
      <c r="D3791" s="127" t="inlineStr">
        <is>
          <t>유튜브 디스커버리</t>
        </is>
      </c>
      <c r="E3791" s="87">
        <f>VLOOKUP(A3791,매칭테이블!B:D,3,0)</f>
        <v/>
      </c>
      <c r="F3791" s="127" t="n"/>
      <c r="G3791" s="90" t="n"/>
      <c r="K3791" s="128" t="n">
        <v>90709</v>
      </c>
    </row>
    <row r="3792" customFormat="1" s="93">
      <c r="A3792" s="93" t="inlineStr">
        <is>
          <t>디스커버리_미닝님</t>
        </is>
      </c>
      <c r="B3792" s="127" t="n">
        <v>44234</v>
      </c>
      <c r="C3792" s="127">
        <f>TEXT(B3792,"aaa")</f>
        <v/>
      </c>
      <c r="D3792" s="127" t="inlineStr">
        <is>
          <t>유튜브 디스커버리</t>
        </is>
      </c>
      <c r="E3792" s="87">
        <f>VLOOKUP(A3792,매칭테이블!B:D,3,0)</f>
        <v/>
      </c>
      <c r="F3792" s="127" t="n"/>
      <c r="G3792" s="90" t="n"/>
      <c r="K3792" s="128" t="n">
        <v>341893</v>
      </c>
    </row>
    <row r="3793" customFormat="1" s="93">
      <c r="A3793" s="93" t="inlineStr">
        <is>
          <t>디스커버리_천서영님_썸네일테스트 #3</t>
        </is>
      </c>
      <c r="B3793" s="127" t="n">
        <v>44234</v>
      </c>
      <c r="C3793" s="127">
        <f>TEXT(B3793,"aaa")</f>
        <v/>
      </c>
      <c r="D3793" s="127" t="inlineStr">
        <is>
          <t>유튜브 디스커버리</t>
        </is>
      </c>
      <c r="E3793" s="87">
        <f>VLOOKUP(A3793,매칭테이블!B:D,3,0)</f>
        <v/>
      </c>
      <c r="F3793" s="127" t="n"/>
      <c r="G3793" s="90" t="n"/>
      <c r="K3793" s="128" t="n">
        <v>422080</v>
      </c>
    </row>
    <row r="3794" customFormat="1" s="93">
      <c r="A3794" s="93" t="inlineStr">
        <is>
          <t>디스커버리_채우</t>
        </is>
      </c>
      <c r="B3794" s="127" t="n">
        <v>44234</v>
      </c>
      <c r="C3794" s="127">
        <f>TEXT(B3794,"aaa")</f>
        <v/>
      </c>
      <c r="D3794" s="127" t="inlineStr">
        <is>
          <t>유튜브 디스커버리</t>
        </is>
      </c>
      <c r="E3794" s="87">
        <f>VLOOKUP(A3794,매칭테이블!B:D,3,0)</f>
        <v/>
      </c>
      <c r="F3794" s="127" t="n"/>
      <c r="G3794" s="90" t="n"/>
      <c r="K3794" s="128" t="n">
        <v>619962</v>
      </c>
    </row>
    <row r="3795" customFormat="1" s="93">
      <c r="A3795" s="93" t="inlineStr">
        <is>
          <t>동영상_인스트림_올영애니</t>
        </is>
      </c>
      <c r="B3795" s="127" t="n">
        <v>44234</v>
      </c>
      <c r="C3795" s="127">
        <f>TEXT(B3795,"aaa")</f>
        <v/>
      </c>
      <c r="D3795" s="127" t="inlineStr">
        <is>
          <t>유튜브 디스커버리</t>
        </is>
      </c>
      <c r="E3795" s="87">
        <f>VLOOKUP(A3795,매칭테이블!B:D,3,0)</f>
        <v/>
      </c>
      <c r="F3795" s="127" t="n"/>
      <c r="G3795" s="90" t="n"/>
      <c r="K3795" s="128" t="n">
        <v>99860</v>
      </c>
    </row>
    <row r="3796" customFormat="1" s="93">
      <c r="A3796" s="93" t="inlineStr">
        <is>
          <t>디스커버리_소히방2</t>
        </is>
      </c>
      <c r="B3796" s="127" t="n">
        <v>44234</v>
      </c>
      <c r="C3796" s="127">
        <f>TEXT(B3796,"aaa")</f>
        <v/>
      </c>
      <c r="D3796" s="127" t="inlineStr">
        <is>
          <t>유튜브 디스커버리</t>
        </is>
      </c>
      <c r="E3796" s="87">
        <f>VLOOKUP(A3796,매칭테이블!B:D,3,0)</f>
        <v/>
      </c>
      <c r="F3796" s="127" t="n"/>
      <c r="G3796" s="90" t="n"/>
      <c r="K3796" s="128" t="n">
        <v>731</v>
      </c>
    </row>
    <row r="3797" customFormat="1" s="93">
      <c r="A3797" s="93" t="inlineStr">
        <is>
          <t>올리브영_자사랜딩</t>
        </is>
      </c>
      <c r="B3797" s="127" t="n">
        <v>44234</v>
      </c>
      <c r="C3797" s="127">
        <f>TEXT(B3797,"aaa")</f>
        <v/>
      </c>
      <c r="D3797" s="127" t="inlineStr">
        <is>
          <t>유튜브 디스커버리</t>
        </is>
      </c>
      <c r="E3797" s="87">
        <f>VLOOKUP(A3797,매칭테이블!B:D,3,0)</f>
        <v/>
      </c>
      <c r="F3797" s="127" t="n"/>
      <c r="G3797" s="90" t="n"/>
      <c r="K3797" s="128" t="n">
        <v>200308</v>
      </c>
    </row>
    <row r="3798" customFormat="1" s="93">
      <c r="A3798" s="89" t="inlineStr">
        <is>
          <t>도달_올리브영</t>
        </is>
      </c>
      <c r="B3798" s="127" t="n">
        <v>44235</v>
      </c>
      <c r="C3798" s="127">
        <f>TEXT(B3798,"aaa")</f>
        <v/>
      </c>
      <c r="D3798" s="127" t="inlineStr">
        <is>
          <t>페이스북/인스타그램</t>
        </is>
      </c>
      <c r="E3798" s="87">
        <f>VLOOKUP(A3798,매칭테이블!B:D,3,0)</f>
        <v/>
      </c>
      <c r="F3798" s="127" t="n"/>
      <c r="G3798" s="90" t="n"/>
      <c r="K3798" s="128" t="n">
        <v>48506</v>
      </c>
    </row>
    <row r="3799" customFormat="1" s="93">
      <c r="A3799" s="89" t="inlineStr">
        <is>
          <t>전환_토너패드</t>
        </is>
      </c>
      <c r="B3799" s="127" t="n">
        <v>44235</v>
      </c>
      <c r="C3799" s="127">
        <f>TEXT(B3799,"aaa")</f>
        <v/>
      </c>
      <c r="D3799" s="127" t="inlineStr">
        <is>
          <t>페이스북/인스타그램</t>
        </is>
      </c>
      <c r="E3799" s="87">
        <f>VLOOKUP(A3799,매칭테이블!B:D,3,0)</f>
        <v/>
      </c>
      <c r="F3799" s="127" t="n"/>
      <c r="G3799" s="90" t="n"/>
      <c r="K3799" s="128" t="n">
        <v>239582</v>
      </c>
    </row>
    <row r="3800" customFormat="1" s="93">
      <c r="A3800" s="89" t="inlineStr">
        <is>
          <t>전환</t>
        </is>
      </c>
      <c r="B3800" s="127" t="n">
        <v>44235</v>
      </c>
      <c r="C3800" s="127">
        <f>TEXT(B3800,"aaa")</f>
        <v/>
      </c>
      <c r="D3800" s="127" t="inlineStr">
        <is>
          <t>페이스북/인스타그램</t>
        </is>
      </c>
      <c r="E3800" s="87">
        <f>VLOOKUP(A3800,매칭테이블!B:D,3,0)</f>
        <v/>
      </c>
      <c r="F3800" s="127" t="n"/>
      <c r="G3800" s="90" t="n"/>
      <c r="K3800" s="128" t="n">
        <v>845612</v>
      </c>
    </row>
    <row r="3801" customFormat="1" s="93">
      <c r="A3801" s="93" t="inlineStr">
        <is>
          <t>패드_신규소구점테스트_메인</t>
        </is>
      </c>
      <c r="B3801" s="127" t="n">
        <v>44235</v>
      </c>
      <c r="C3801" s="127">
        <f>TEXT(B3801,"aaa")</f>
        <v/>
      </c>
      <c r="D3801" s="127" t="inlineStr">
        <is>
          <t>네이버 GFA</t>
        </is>
      </c>
      <c r="E3801" s="87">
        <f>VLOOKUP(A3801,매칭테이블!B:D,3,0)</f>
        <v/>
      </c>
      <c r="F3801" s="127" t="n"/>
      <c r="G3801" s="90" t="n"/>
      <c r="K3801" s="128" t="n">
        <v>26399.09090909091</v>
      </c>
    </row>
    <row r="3802" customFormat="1" s="93">
      <c r="A3802" s="93" t="inlineStr">
        <is>
          <t>T_토너_테스트</t>
        </is>
      </c>
      <c r="B3802" s="127" t="n">
        <v>44235</v>
      </c>
      <c r="C3802" s="127">
        <f>TEXT(B3802,"aaa")</f>
        <v/>
      </c>
      <c r="D3802" s="127" t="inlineStr">
        <is>
          <t>네이버 GFA</t>
        </is>
      </c>
      <c r="E3802" s="87">
        <f>VLOOKUP(A3802,매칭테이블!B:D,3,0)</f>
        <v/>
      </c>
      <c r="F3802" s="127" t="n"/>
      <c r="G3802" s="90" t="n"/>
      <c r="K3802" s="128" t="n">
        <v>374303.6363636364</v>
      </c>
    </row>
    <row r="3803" customFormat="1" s="93">
      <c r="A3803" s="93" t="inlineStr">
        <is>
          <t>패드_청소년관심사_메인</t>
        </is>
      </c>
      <c r="B3803" s="127" t="n">
        <v>44235</v>
      </c>
      <c r="C3803" s="127">
        <f>TEXT(B3803,"aaa")</f>
        <v/>
      </c>
      <c r="D3803" s="127" t="inlineStr">
        <is>
          <t>네이버 GFA</t>
        </is>
      </c>
      <c r="E3803" s="87">
        <f>VLOOKUP(A3803,매칭테이블!B:D,3,0)</f>
        <v/>
      </c>
      <c r="F3803" s="127" t="n"/>
      <c r="G3803" s="90" t="n"/>
      <c r="K3803" s="128" t="n">
        <v>683280.9090909091</v>
      </c>
    </row>
    <row r="3804" customFormat="1" s="93">
      <c r="A3804" s="93" t="inlineStr">
        <is>
          <t>패드_메인</t>
        </is>
      </c>
      <c r="B3804" s="127" t="n">
        <v>44235</v>
      </c>
      <c r="C3804" s="127">
        <f>TEXT(B3804,"aaa")</f>
        <v/>
      </c>
      <c r="D3804" s="127" t="inlineStr">
        <is>
          <t>네이버 GFA</t>
        </is>
      </c>
      <c r="E3804" s="87">
        <f>VLOOKUP(A3804,매칭테이블!B:D,3,0)</f>
        <v/>
      </c>
      <c r="F3804" s="127" t="n"/>
      <c r="G3804" s="90" t="n"/>
      <c r="K3804" s="128" t="n">
        <v>577695.4545454545</v>
      </c>
    </row>
    <row r="3805" customFormat="1" s="93">
      <c r="A3805" s="93" t="inlineStr">
        <is>
          <t>토너_메인_기존소재</t>
        </is>
      </c>
      <c r="B3805" s="127" t="n">
        <v>44235</v>
      </c>
      <c r="C3805" s="127">
        <f>TEXT(B3805,"aaa")</f>
        <v/>
      </c>
      <c r="D3805" s="127" t="inlineStr">
        <is>
          <t>네이버 GFA</t>
        </is>
      </c>
      <c r="E3805" s="87">
        <f>VLOOKUP(A3805,매칭테이블!B:D,3,0)</f>
        <v/>
      </c>
      <c r="F3805" s="127" t="n"/>
      <c r="G3805" s="90" t="n"/>
      <c r="K3805" s="128" t="n">
        <v>901785.4545454545</v>
      </c>
    </row>
    <row r="3806" customFormat="1" s="93">
      <c r="A3806" s="93" t="inlineStr">
        <is>
          <t>디스커버리_천서영님_썸네일테스트 #3</t>
        </is>
      </c>
      <c r="B3806" s="127" t="n">
        <v>44235</v>
      </c>
      <c r="C3806" s="127">
        <f>TEXT(B3806,"aaa")</f>
        <v/>
      </c>
      <c r="D3806" s="127" t="inlineStr">
        <is>
          <t>유튜브 디스커버리</t>
        </is>
      </c>
      <c r="E3806" s="87">
        <f>VLOOKUP(A3806,매칭테이블!B:D,3,0)</f>
        <v/>
      </c>
      <c r="F3806" s="127" t="n"/>
      <c r="G3806" s="90" t="n"/>
      <c r="K3806" s="128" t="n">
        <v>244944</v>
      </c>
    </row>
    <row r="3807" customFormat="1" s="93">
      <c r="A3807" s="93" t="inlineStr">
        <is>
          <t>디스커버리_미닝님</t>
        </is>
      </c>
      <c r="B3807" s="127" t="n">
        <v>44235</v>
      </c>
      <c r="C3807" s="127">
        <f>TEXT(B3807,"aaa")</f>
        <v/>
      </c>
      <c r="D3807" s="127" t="inlineStr">
        <is>
          <t>유튜브 디스커버리</t>
        </is>
      </c>
      <c r="E3807" s="87">
        <f>VLOOKUP(A3807,매칭테이블!B:D,3,0)</f>
        <v/>
      </c>
      <c r="F3807" s="127" t="n"/>
      <c r="G3807" s="90" t="n"/>
      <c r="K3807" s="128" t="n">
        <v>212420</v>
      </c>
    </row>
    <row r="3808" customFormat="1" s="93">
      <c r="A3808" s="93" t="inlineStr">
        <is>
          <t>GDN_토너로션_리타게팅</t>
        </is>
      </c>
      <c r="B3808" s="127" t="n">
        <v>44235</v>
      </c>
      <c r="C3808" s="127">
        <f>TEXT(B3808,"aaa")</f>
        <v/>
      </c>
      <c r="D3808" s="127" t="inlineStr">
        <is>
          <t>유튜브 디스커버리</t>
        </is>
      </c>
      <c r="E3808" s="87">
        <f>VLOOKUP(A3808,매칭테이블!B:D,3,0)</f>
        <v/>
      </c>
      <c r="F3808" s="127" t="n"/>
      <c r="G3808" s="90" t="n"/>
      <c r="K3808" s="128" t="n">
        <v>161633</v>
      </c>
    </row>
    <row r="3809" customFormat="1" s="93">
      <c r="A3809" s="93" t="inlineStr">
        <is>
          <t>동영상_판매인스트림_올영애니2</t>
        </is>
      </c>
      <c r="B3809" s="127" t="n">
        <v>44235</v>
      </c>
      <c r="C3809" s="127">
        <f>TEXT(B3809,"aaa")</f>
        <v/>
      </c>
      <c r="D3809" s="127" t="inlineStr">
        <is>
          <t>유튜브 디스커버리</t>
        </is>
      </c>
      <c r="E3809" s="87">
        <f>VLOOKUP(A3809,매칭테이블!B:D,3,0)</f>
        <v/>
      </c>
      <c r="F3809" s="127" t="n"/>
      <c r="G3809" s="90" t="n"/>
      <c r="K3809" s="128" t="n">
        <v>103927</v>
      </c>
    </row>
    <row r="3810" customFormat="1" s="93">
      <c r="A3810" s="93" t="inlineStr">
        <is>
          <t>동영상_디스커버리_올영애니 피드</t>
        </is>
      </c>
      <c r="B3810" s="127" t="n">
        <v>44235</v>
      </c>
      <c r="C3810" s="127">
        <f>TEXT(B3810,"aaa")</f>
        <v/>
      </c>
      <c r="D3810" s="127" t="inlineStr">
        <is>
          <t>유튜브 디스커버리</t>
        </is>
      </c>
      <c r="E3810" s="87">
        <f>VLOOKUP(A3810,매칭테이블!B:D,3,0)</f>
        <v/>
      </c>
      <c r="F3810" s="127" t="n"/>
      <c r="G3810" s="90" t="n"/>
      <c r="K3810" s="128" t="n">
        <v>11591</v>
      </c>
    </row>
    <row r="3811" customFormat="1" s="93">
      <c r="A3811" s="93" t="inlineStr">
        <is>
          <t>디스커버리_채우ppl</t>
        </is>
      </c>
      <c r="B3811" s="127" t="n">
        <v>44235</v>
      </c>
      <c r="C3811" s="127">
        <f>TEXT(B3811,"aaa")</f>
        <v/>
      </c>
      <c r="D3811" s="127" t="inlineStr">
        <is>
          <t>유튜브 디스커버리</t>
        </is>
      </c>
      <c r="E3811" s="87">
        <f>VLOOKUP(A3811,매칭테이블!B:D,3,0)</f>
        <v/>
      </c>
      <c r="F3811" s="127" t="n"/>
      <c r="G3811" s="90" t="n"/>
      <c r="K3811" s="128" t="n">
        <v>355</v>
      </c>
    </row>
    <row r="3812" customFormat="1" s="93">
      <c r="A3812" s="93" t="inlineStr">
        <is>
          <t>디스커버리_채우</t>
        </is>
      </c>
      <c r="B3812" s="127" t="n">
        <v>44235</v>
      </c>
      <c r="C3812" s="127">
        <f>TEXT(B3812,"aaa")</f>
        <v/>
      </c>
      <c r="D3812" s="127" t="inlineStr">
        <is>
          <t>유튜브 디스커버리</t>
        </is>
      </c>
      <c r="E3812" s="87">
        <f>VLOOKUP(A3812,매칭테이블!B:D,3,0)</f>
        <v/>
      </c>
      <c r="F3812" s="127" t="n"/>
      <c r="G3812" s="90" t="n"/>
      <c r="K3812" s="128" t="n">
        <v>520650</v>
      </c>
    </row>
    <row r="3813" customFormat="1" s="93">
      <c r="A3813" s="93" t="inlineStr">
        <is>
          <t>동영상_반응형_올영애니_1</t>
        </is>
      </c>
      <c r="B3813" s="127" t="n">
        <v>44235</v>
      </c>
      <c r="C3813" s="127">
        <f>TEXT(B3813,"aaa")</f>
        <v/>
      </c>
      <c r="D3813" s="127" t="inlineStr">
        <is>
          <t>유튜브 디스커버리</t>
        </is>
      </c>
      <c r="E3813" s="87">
        <f>VLOOKUP(A3813,매칭테이블!B:D,3,0)</f>
        <v/>
      </c>
      <c r="F3813" s="127" t="n"/>
      <c r="G3813" s="90" t="n"/>
      <c r="K3813" s="128" t="n">
        <v>52013</v>
      </c>
    </row>
    <row r="3814" customFormat="1" s="93">
      <c r="A3814" s="93" t="inlineStr">
        <is>
          <t>디스커버리_소히방2</t>
        </is>
      </c>
      <c r="B3814" s="127" t="n">
        <v>44235</v>
      </c>
      <c r="C3814" s="127">
        <f>TEXT(B3814,"aaa")</f>
        <v/>
      </c>
      <c r="D3814" s="127" t="inlineStr">
        <is>
          <t>유튜브 디스커버리</t>
        </is>
      </c>
      <c r="E3814" s="87">
        <f>VLOOKUP(A3814,매칭테이블!B:D,3,0)</f>
        <v/>
      </c>
      <c r="F3814" s="127" t="n"/>
      <c r="G3814" s="90" t="n"/>
      <c r="K3814" s="128" t="n">
        <v>1184</v>
      </c>
    </row>
    <row r="3815" customFormat="1" s="93">
      <c r="A3815" s="93" t="inlineStr">
        <is>
          <t>디스커버리_미닝님_4554알수없음</t>
        </is>
      </c>
      <c r="B3815" s="127" t="n">
        <v>44235</v>
      </c>
      <c r="C3815" s="127">
        <f>TEXT(B3815,"aaa")</f>
        <v/>
      </c>
      <c r="D3815" s="127" t="inlineStr">
        <is>
          <t>유튜브 디스커버리</t>
        </is>
      </c>
      <c r="E3815" s="87">
        <f>VLOOKUP(A3815,매칭테이블!B:D,3,0)</f>
        <v/>
      </c>
      <c r="F3815" s="127" t="n"/>
      <c r="G3815" s="90" t="n"/>
      <c r="K3815" s="128" t="n">
        <v>127676</v>
      </c>
    </row>
    <row r="3816" customFormat="1" s="93">
      <c r="A3816" s="93" t="inlineStr">
        <is>
          <t>올리브영_자사랜딩</t>
        </is>
      </c>
      <c r="B3816" s="127" t="n">
        <v>44235</v>
      </c>
      <c r="C3816" s="127">
        <f>TEXT(B3816,"aaa")</f>
        <v/>
      </c>
      <c r="D3816" s="127" t="inlineStr">
        <is>
          <t>유튜브 디스커버리</t>
        </is>
      </c>
      <c r="E3816" s="87">
        <f>VLOOKUP(A3816,매칭테이블!B:D,3,0)</f>
        <v/>
      </c>
      <c r="F3816" s="127" t="n"/>
      <c r="G3816" s="90" t="n"/>
      <c r="K3816" s="128" t="n">
        <v>106771</v>
      </c>
    </row>
    <row r="3817" customFormat="1" s="93">
      <c r="A3817" s="93" t="inlineStr">
        <is>
          <t>디스커버리_DP_관심사2_2+1강조</t>
        </is>
      </c>
      <c r="B3817" s="127" t="n">
        <v>44235</v>
      </c>
      <c r="C3817" s="127">
        <f>TEXT(B3817,"aaa")</f>
        <v/>
      </c>
      <c r="D3817" s="127" t="inlineStr">
        <is>
          <t>유튜브 디스커버리</t>
        </is>
      </c>
      <c r="E3817" s="87">
        <f>VLOOKUP(A3817,매칭테이블!B:D,3,0)</f>
        <v/>
      </c>
      <c r="F3817" s="127" t="n"/>
      <c r="G3817" s="90" t="n"/>
      <c r="K3817" s="128" t="n">
        <v>201765</v>
      </c>
    </row>
    <row r="3818" customFormat="1" s="93">
      <c r="A3818" s="93" t="inlineStr">
        <is>
          <t>디스커버리_최모나토너편집</t>
        </is>
      </c>
      <c r="B3818" s="127" t="n">
        <v>44235</v>
      </c>
      <c r="C3818" s="127">
        <f>TEXT(B3818,"aaa")</f>
        <v/>
      </c>
      <c r="D3818" s="127" t="inlineStr">
        <is>
          <t>유튜브 디스커버리</t>
        </is>
      </c>
      <c r="E3818" s="87">
        <f>VLOOKUP(A3818,매칭테이블!B:D,3,0)</f>
        <v/>
      </c>
      <c r="F3818" s="127" t="n"/>
      <c r="G3818" s="90" t="n"/>
      <c r="K3818" s="128" t="n">
        <v>51219</v>
      </c>
    </row>
    <row r="3819" customFormat="1" s="93">
      <c r="A3819" s="93" t="inlineStr">
        <is>
          <t>동영상_인스트림_올영애니</t>
        </is>
      </c>
      <c r="B3819" s="127" t="n">
        <v>44235</v>
      </c>
      <c r="C3819" s="127">
        <f>TEXT(B3819,"aaa")</f>
        <v/>
      </c>
      <c r="D3819" s="127" t="inlineStr">
        <is>
          <t>유튜브 디스커버리</t>
        </is>
      </c>
      <c r="E3819" s="87">
        <f>VLOOKUP(A3819,매칭테이블!B:D,3,0)</f>
        <v/>
      </c>
      <c r="F3819" s="127" t="n"/>
      <c r="G3819" s="90" t="n"/>
      <c r="K3819" s="128" t="n">
        <v>44662</v>
      </c>
    </row>
    <row r="3820" customFormat="1" s="93">
      <c r="A3820" s="93" t="inlineStr">
        <is>
          <t>토너_관심사1_엄마잘컨</t>
        </is>
      </c>
      <c r="B3820" s="127" t="n">
        <v>44235</v>
      </c>
      <c r="C3820" s="127">
        <f>TEXT(B3820,"aaa")</f>
        <v/>
      </c>
      <c r="D3820" s="127" t="inlineStr">
        <is>
          <t>유튜브 디스커버리</t>
        </is>
      </c>
      <c r="E3820" s="87">
        <f>VLOOKUP(A3820,매칭테이블!B:D,3,0)</f>
        <v/>
      </c>
      <c r="F3820" s="127" t="n"/>
      <c r="G3820" s="90" t="n"/>
      <c r="K3820" s="128" t="n">
        <v>95051</v>
      </c>
    </row>
    <row r="3821" customFormat="1" s="93">
      <c r="A3821" s="93" t="inlineStr">
        <is>
          <t>도달_올리브영소재</t>
        </is>
      </c>
      <c r="B3821" s="127" t="n">
        <v>44235</v>
      </c>
      <c r="C3821" s="127">
        <f>TEXT(B3821,"aaa")</f>
        <v/>
      </c>
      <c r="D3821" s="127" t="inlineStr">
        <is>
          <t>카카오광고</t>
        </is>
      </c>
      <c r="E3821" s="87">
        <f>VLOOKUP(A3821,매칭테이블!B:D,3,0)</f>
        <v/>
      </c>
      <c r="F3821" s="127" t="n"/>
      <c r="G3821" s="90" t="n"/>
      <c r="K3821" s="128" t="n">
        <v>90979.99999999999</v>
      </c>
    </row>
    <row r="3822" customFormat="1" s="93">
      <c r="A3822" s="93" t="inlineStr">
        <is>
          <t>아누아_비즈보드_리타게팅</t>
        </is>
      </c>
      <c r="B3822" s="127" t="n">
        <v>44235</v>
      </c>
      <c r="C3822" s="127">
        <f>TEXT(B3822,"aaa")</f>
        <v/>
      </c>
      <c r="D3822" s="127" t="inlineStr">
        <is>
          <t>카카오광고</t>
        </is>
      </c>
      <c r="E3822" s="87">
        <f>VLOOKUP(A3822,매칭테이블!B:D,3,0)</f>
        <v/>
      </c>
      <c r="F3822" s="127" t="n"/>
      <c r="G3822" s="90" t="n"/>
      <c r="K3822" s="128" t="n">
        <v>44060</v>
      </c>
    </row>
    <row r="3823" customFormat="1" s="93">
      <c r="A3823" s="93" t="inlineStr">
        <is>
          <t>아누아_올영입점이벤트_플친발송_210201</t>
        </is>
      </c>
      <c r="B3823" s="127" t="n">
        <v>44235</v>
      </c>
      <c r="C3823" s="127">
        <f>TEXT(B3823,"aaa")</f>
        <v/>
      </c>
      <c r="D3823" s="127" t="inlineStr">
        <is>
          <t>카카오광고</t>
        </is>
      </c>
      <c r="E3823" s="87">
        <f>VLOOKUP(A3823,매칭테이블!B:D,3,0)</f>
        <v/>
      </c>
      <c r="F3823" s="127" t="n"/>
      <c r="G3823" s="90" t="n"/>
      <c r="K3823" s="128" t="n">
        <v>3540</v>
      </c>
    </row>
    <row r="3824" customFormat="1" s="93">
      <c r="A3824" s="93" t="inlineStr">
        <is>
          <t>아누아_토너_관심사1_초4소재_1200x600</t>
        </is>
      </c>
      <c r="B3824" s="127" t="n">
        <v>44235</v>
      </c>
      <c r="C3824" s="127">
        <f>TEXT(B3824,"aaa")</f>
        <v/>
      </c>
      <c r="D3824" s="127" t="inlineStr">
        <is>
          <t>카카오광고</t>
        </is>
      </c>
      <c r="E3824" s="87">
        <f>VLOOKUP(A3824,매칭테이블!B:D,3,0)</f>
        <v/>
      </c>
      <c r="F3824" s="127" t="n"/>
      <c r="G3824" s="90" t="n"/>
      <c r="K3824" s="128" t="n">
        <v>225990</v>
      </c>
    </row>
    <row r="3825" customFormat="1" s="93">
      <c r="A3825" s="93" t="inlineStr">
        <is>
          <t>아누아_패드_지면테스트</t>
        </is>
      </c>
      <c r="B3825" s="127" t="n">
        <v>44235</v>
      </c>
      <c r="C3825" s="127">
        <f>TEXT(B3825,"aaa")</f>
        <v/>
      </c>
      <c r="D3825" s="127" t="inlineStr">
        <is>
          <t>카카오광고</t>
        </is>
      </c>
      <c r="E3825" s="87">
        <f>VLOOKUP(A3825,매칭테이블!B:D,3,0)</f>
        <v/>
      </c>
      <c r="F3825" s="127" t="n"/>
      <c r="G3825" s="90" t="n"/>
      <c r="K3825" s="128" t="n">
        <v>9350</v>
      </c>
    </row>
    <row r="3826" customFormat="1" s="93">
      <c r="B3826" s="127" t="n"/>
      <c r="C3826" s="127" t="n"/>
      <c r="D3826" s="127" t="n"/>
      <c r="E3826" s="87" t="n"/>
      <c r="F3826" s="127" t="n"/>
      <c r="G3826" s="90" t="n"/>
      <c r="K3826" s="128" t="n"/>
    </row>
    <row r="3827" customFormat="1" s="93">
      <c r="A3827" s="89" t="inlineStr">
        <is>
          <t>도달_올리브영</t>
        </is>
      </c>
      <c r="B3827" s="127" t="n">
        <v>44236</v>
      </c>
      <c r="C3827" s="127">
        <f>TEXT(B3827,"aaa")</f>
        <v/>
      </c>
      <c r="D3827" s="127" t="inlineStr">
        <is>
          <t>페이스북/인스타그램</t>
        </is>
      </c>
      <c r="E3827" s="87">
        <f>VLOOKUP(A3827,매칭테이블!B:D,3,0)</f>
        <v/>
      </c>
      <c r="F3827" s="127" t="n"/>
      <c r="G3827" s="90" t="n"/>
      <c r="K3827" s="128" t="n">
        <v>48529</v>
      </c>
    </row>
    <row r="3828" customFormat="1" s="93">
      <c r="A3828" s="89" t="inlineStr">
        <is>
          <t>전환_토너패드</t>
        </is>
      </c>
      <c r="B3828" s="127" t="n">
        <v>44236</v>
      </c>
      <c r="C3828" s="127">
        <f>TEXT(B3828,"aaa")</f>
        <v/>
      </c>
      <c r="D3828" s="127" t="inlineStr">
        <is>
          <t>페이스북/인스타그램</t>
        </is>
      </c>
      <c r="E3828" s="87">
        <f>VLOOKUP(A3828,매칭테이블!B:D,3,0)</f>
        <v/>
      </c>
      <c r="F3828" s="127" t="n"/>
      <c r="G3828" s="90" t="n"/>
      <c r="K3828" s="128" t="n">
        <v>334152</v>
      </c>
    </row>
    <row r="3829" customFormat="1" s="93">
      <c r="A3829" s="89" t="inlineStr">
        <is>
          <t>전환</t>
        </is>
      </c>
      <c r="B3829" s="127" t="n">
        <v>44236</v>
      </c>
      <c r="C3829" s="127">
        <f>TEXT(B3829,"aaa")</f>
        <v/>
      </c>
      <c r="D3829" s="127" t="inlineStr">
        <is>
          <t>페이스북/인스타그램</t>
        </is>
      </c>
      <c r="E3829" s="87">
        <f>VLOOKUP(A3829,매칭테이블!B:D,3,0)</f>
        <v/>
      </c>
      <c r="F3829" s="127" t="n"/>
      <c r="G3829" s="90" t="n"/>
      <c r="K3829" s="128" t="n">
        <v>619814</v>
      </c>
    </row>
    <row r="3830" customFormat="1" s="93">
      <c r="A3830" s="93" t="inlineStr">
        <is>
          <t>올리브영 랜딩</t>
        </is>
      </c>
      <c r="B3830" s="127" t="n">
        <v>44236</v>
      </c>
      <c r="C3830" s="127">
        <f>TEXT(B3830,"aaa")</f>
        <v/>
      </c>
      <c r="D3830" s="127" t="inlineStr">
        <is>
          <t>네이버 GFA</t>
        </is>
      </c>
      <c r="E3830" s="87">
        <f>VLOOKUP(A3830,매칭테이블!B:D,3,0)</f>
        <v/>
      </c>
      <c r="F3830" s="127" t="n"/>
      <c r="G3830" s="90" t="n"/>
      <c r="K3830" s="128" t="n">
        <v>2075520.909090909</v>
      </c>
    </row>
    <row r="3831" customFormat="1" s="93">
      <c r="A3831" s="93" t="inlineStr">
        <is>
          <t>패드_신규소구점테스트_메인</t>
        </is>
      </c>
      <c r="B3831" s="127" t="n">
        <v>44236</v>
      </c>
      <c r="C3831" s="127">
        <f>TEXT(B3831,"aaa")</f>
        <v/>
      </c>
      <c r="D3831" s="127" t="inlineStr">
        <is>
          <t>네이버 GFA</t>
        </is>
      </c>
      <c r="E3831" s="87">
        <f>VLOOKUP(A3831,매칭테이블!B:D,3,0)</f>
        <v/>
      </c>
      <c r="F3831" s="127" t="n"/>
      <c r="G3831" s="90" t="n"/>
      <c r="K3831" s="128" t="n">
        <v>48698.18181818182</v>
      </c>
    </row>
    <row r="3832" customFormat="1" s="93">
      <c r="A3832" s="93" t="inlineStr">
        <is>
          <t>T_토너_테스트</t>
        </is>
      </c>
      <c r="B3832" s="127" t="n">
        <v>44236</v>
      </c>
      <c r="C3832" s="127">
        <f>TEXT(B3832,"aaa")</f>
        <v/>
      </c>
      <c r="D3832" s="127" t="inlineStr">
        <is>
          <t>네이버 GFA</t>
        </is>
      </c>
      <c r="E3832" s="87">
        <f>VLOOKUP(A3832,매칭테이블!B:D,3,0)</f>
        <v/>
      </c>
      <c r="F3832" s="127" t="n"/>
      <c r="G3832" s="90" t="n"/>
      <c r="K3832" s="128" t="n">
        <v>352459.0909090909</v>
      </c>
    </row>
    <row r="3833" customFormat="1" s="93">
      <c r="A3833" s="93" t="inlineStr">
        <is>
          <t>패드_청소년관심사_메인</t>
        </is>
      </c>
      <c r="B3833" s="127" t="n">
        <v>44236</v>
      </c>
      <c r="C3833" s="127">
        <f>TEXT(B3833,"aaa")</f>
        <v/>
      </c>
      <c r="D3833" s="127" t="inlineStr">
        <is>
          <t>네이버 GFA</t>
        </is>
      </c>
      <c r="E3833" s="87">
        <f>VLOOKUP(A3833,매칭테이블!B:D,3,0)</f>
        <v/>
      </c>
      <c r="F3833" s="127" t="n"/>
      <c r="G3833" s="90" t="n"/>
      <c r="K3833" s="128" t="n">
        <v>701131.8181818181</v>
      </c>
    </row>
    <row r="3834" customFormat="1" s="93">
      <c r="A3834" s="93" t="inlineStr">
        <is>
          <t>패드_메인</t>
        </is>
      </c>
      <c r="B3834" s="127" t="n">
        <v>44236</v>
      </c>
      <c r="C3834" s="127">
        <f>TEXT(B3834,"aaa")</f>
        <v/>
      </c>
      <c r="D3834" s="127" t="inlineStr">
        <is>
          <t>네이버 GFA</t>
        </is>
      </c>
      <c r="E3834" s="87">
        <f>VLOOKUP(A3834,매칭테이블!B:D,3,0)</f>
        <v/>
      </c>
      <c r="F3834" s="127" t="n"/>
      <c r="G3834" s="90" t="n"/>
      <c r="K3834" s="128" t="n">
        <v>381647.2727272727</v>
      </c>
    </row>
    <row r="3835" customFormat="1" s="93">
      <c r="A3835" s="93" t="inlineStr">
        <is>
          <t>토너_메인_기존소재</t>
        </is>
      </c>
      <c r="B3835" s="127" t="n">
        <v>44236</v>
      </c>
      <c r="C3835" s="127">
        <f>TEXT(B3835,"aaa")</f>
        <v/>
      </c>
      <c r="D3835" s="127" t="inlineStr">
        <is>
          <t>네이버 GFA</t>
        </is>
      </c>
      <c r="E3835" s="87">
        <f>VLOOKUP(A3835,매칭테이블!B:D,3,0)</f>
        <v/>
      </c>
      <c r="F3835" s="127" t="n"/>
      <c r="G3835" s="90" t="n"/>
      <c r="K3835" s="128" t="n">
        <v>1058298.181818182</v>
      </c>
    </row>
    <row r="3836" customFormat="1" s="93">
      <c r="A3836" s="93" t="inlineStr">
        <is>
          <t>0209_스토리DP_맘타겟</t>
        </is>
      </c>
      <c r="B3836" s="127" t="n">
        <v>44236</v>
      </c>
      <c r="C3836" s="127">
        <f>TEXT(B3836,"aaa")</f>
        <v/>
      </c>
      <c r="D3836" s="127" t="inlineStr">
        <is>
          <t>카카오광고</t>
        </is>
      </c>
      <c r="E3836" s="87">
        <f>VLOOKUP(A3836,매칭테이블!B:D,3,0)</f>
        <v/>
      </c>
      <c r="F3836" s="127" t="n"/>
      <c r="G3836" s="90" t="n"/>
      <c r="K3836" s="128" t="n">
        <v>0</v>
      </c>
    </row>
    <row r="3837" customFormat="1" s="93">
      <c r="A3837" s="93" t="inlineStr">
        <is>
          <t>도달_올리브영소재</t>
        </is>
      </c>
      <c r="B3837" s="127" t="n">
        <v>44236</v>
      </c>
      <c r="C3837" s="127">
        <f>TEXT(B3837,"aaa")</f>
        <v/>
      </c>
      <c r="D3837" s="127" t="inlineStr">
        <is>
          <t>카카오광고</t>
        </is>
      </c>
      <c r="E3837" s="87">
        <f>VLOOKUP(A3837,매칭테이블!B:D,3,0)</f>
        <v/>
      </c>
      <c r="F3837" s="127" t="n"/>
      <c r="G3837" s="90" t="n"/>
      <c r="K3837" s="128" t="n">
        <v>91069.99999999999</v>
      </c>
    </row>
    <row r="3838" customFormat="1" s="93">
      <c r="A3838" s="93" t="inlineStr">
        <is>
          <t>아누아_비즈보드_리타게팅</t>
        </is>
      </c>
      <c r="B3838" s="127" t="n">
        <v>44236</v>
      </c>
      <c r="C3838" s="127">
        <f>TEXT(B3838,"aaa")</f>
        <v/>
      </c>
      <c r="D3838" s="127" t="inlineStr">
        <is>
          <t>카카오광고</t>
        </is>
      </c>
      <c r="E3838" s="87">
        <f>VLOOKUP(A3838,매칭테이블!B:D,3,0)</f>
        <v/>
      </c>
      <c r="F3838" s="127" t="n"/>
      <c r="G3838" s="90" t="n"/>
      <c r="K3838" s="128" t="n">
        <v>2970</v>
      </c>
    </row>
    <row r="3839" customFormat="1" s="93">
      <c r="A3839" s="93" t="inlineStr">
        <is>
          <t>아누아_올영입점이벤트_플친발송_210201</t>
        </is>
      </c>
      <c r="B3839" s="127" t="n">
        <v>44236</v>
      </c>
      <c r="C3839" s="127">
        <f>TEXT(B3839,"aaa")</f>
        <v/>
      </c>
      <c r="D3839" s="127" t="inlineStr">
        <is>
          <t>카카오광고</t>
        </is>
      </c>
      <c r="E3839" s="87">
        <f>VLOOKUP(A3839,매칭테이블!B:D,3,0)</f>
        <v/>
      </c>
      <c r="F3839" s="127" t="n"/>
      <c r="G3839" s="90" t="n"/>
      <c r="K3839" s="128" t="n">
        <v>2460</v>
      </c>
    </row>
    <row r="3840" customFormat="1" s="93">
      <c r="A3840" s="93" t="inlineStr">
        <is>
          <t>아누아_패드_지면테스트</t>
        </is>
      </c>
      <c r="B3840" s="127" t="n">
        <v>44236</v>
      </c>
      <c r="C3840" s="127">
        <f>TEXT(B3840,"aaa")</f>
        <v/>
      </c>
      <c r="D3840" s="127" t="inlineStr">
        <is>
          <t>카카오광고</t>
        </is>
      </c>
      <c r="E3840" s="87">
        <f>VLOOKUP(A3840,매칭테이블!B:D,3,0)</f>
        <v/>
      </c>
      <c r="F3840" s="127" t="n"/>
      <c r="G3840" s="90" t="n"/>
      <c r="K3840" s="128" t="n">
        <v>78610</v>
      </c>
    </row>
    <row r="3841" customFormat="1" s="93">
      <c r="A3841" s="93" t="inlineStr">
        <is>
          <t>토너_여성3150_1200x600</t>
        </is>
      </c>
      <c r="B3841" s="127" t="n">
        <v>44236</v>
      </c>
      <c r="C3841" s="127">
        <f>TEXT(B3841,"aaa")</f>
        <v/>
      </c>
      <c r="D3841" s="127" t="inlineStr">
        <is>
          <t>카카오광고</t>
        </is>
      </c>
      <c r="E3841" s="87">
        <f>VLOOKUP(A3841,매칭테이블!B:D,3,0)</f>
        <v/>
      </c>
      <c r="F3841" s="127" t="n"/>
      <c r="G3841" s="90" t="n"/>
      <c r="K3841" s="128" t="n">
        <v>559060</v>
      </c>
    </row>
    <row r="3842" customFormat="1" s="93">
      <c r="A3842" s="93" t="inlineStr">
        <is>
          <t>디스커버리_티벳동생ppl</t>
        </is>
      </c>
      <c r="B3842" s="127" t="n">
        <v>44236</v>
      </c>
      <c r="C3842" s="127">
        <f>TEXT(B3842,"aaa")</f>
        <v/>
      </c>
      <c r="D3842" s="127" t="inlineStr">
        <is>
          <t>유튜브 디스커버리</t>
        </is>
      </c>
      <c r="E3842" s="87">
        <f>VLOOKUP(A3842,매칭테이블!B:D,3,0)</f>
        <v/>
      </c>
      <c r="F3842" s="127" t="n"/>
      <c r="G3842" s="90" t="n"/>
      <c r="K3842" s="128" t="n">
        <v>224182</v>
      </c>
    </row>
    <row r="3843" customFormat="1" s="93">
      <c r="A3843" s="93" t="inlineStr">
        <is>
          <t>GDN_토너로션_관심사</t>
        </is>
      </c>
      <c r="B3843" s="127" t="n">
        <v>44236</v>
      </c>
      <c r="C3843" s="127">
        <f>TEXT(B3843,"aaa")</f>
        <v/>
      </c>
      <c r="D3843" s="127" t="inlineStr">
        <is>
          <t>유튜브 디스커버리</t>
        </is>
      </c>
      <c r="E3843" s="87">
        <f>VLOOKUP(A3843,매칭테이블!B:D,3,0)</f>
        <v/>
      </c>
      <c r="F3843" s="127" t="n"/>
      <c r="G3843" s="90" t="n"/>
      <c r="K3843" s="128" t="n">
        <v>257121</v>
      </c>
    </row>
    <row r="3844" customFormat="1" s="93">
      <c r="A3844" s="93" t="inlineStr">
        <is>
          <t>디스커버리_천서영님_썸네일테스트 #3</t>
        </is>
      </c>
      <c r="B3844" s="127" t="n">
        <v>44236</v>
      </c>
      <c r="C3844" s="127">
        <f>TEXT(B3844,"aaa")</f>
        <v/>
      </c>
      <c r="D3844" s="127" t="inlineStr">
        <is>
          <t>유튜브 디스커버리</t>
        </is>
      </c>
      <c r="E3844" s="87">
        <f>VLOOKUP(A3844,매칭테이블!B:D,3,0)</f>
        <v/>
      </c>
      <c r="F3844" s="127" t="n"/>
      <c r="G3844" s="90" t="n"/>
      <c r="K3844" s="128" t="n">
        <v>208552</v>
      </c>
    </row>
    <row r="3845" customFormat="1" s="93">
      <c r="A3845" s="93" t="inlineStr">
        <is>
          <t>동영상_반응형_올영애니_1</t>
        </is>
      </c>
      <c r="B3845" s="127" t="n">
        <v>44236</v>
      </c>
      <c r="C3845" s="127">
        <f>TEXT(B3845,"aaa")</f>
        <v/>
      </c>
      <c r="D3845" s="127" t="inlineStr">
        <is>
          <t>유튜브 디스커버리</t>
        </is>
      </c>
      <c r="E3845" s="87">
        <f>VLOOKUP(A3845,매칭테이블!B:D,3,0)</f>
        <v/>
      </c>
      <c r="F3845" s="127" t="n"/>
      <c r="G3845" s="90" t="n"/>
      <c r="K3845" s="128" t="n">
        <v>14960</v>
      </c>
    </row>
    <row r="3846" customFormat="1" s="93">
      <c r="A3846" s="93" t="inlineStr">
        <is>
          <t>디스커버리_아름하다</t>
        </is>
      </c>
      <c r="B3846" s="127" t="n">
        <v>44236</v>
      </c>
      <c r="C3846" s="127">
        <f>TEXT(B3846,"aaa")</f>
        <v/>
      </c>
      <c r="D3846" s="127" t="inlineStr">
        <is>
          <t>유튜브 디스커버리</t>
        </is>
      </c>
      <c r="E3846" s="87">
        <f>VLOOKUP(A3846,매칭테이블!B:D,3,0)</f>
        <v/>
      </c>
      <c r="F3846" s="127" t="n"/>
      <c r="G3846" s="90" t="n"/>
      <c r="K3846" s="128" t="n">
        <v>114901</v>
      </c>
    </row>
    <row r="3847" customFormat="1" s="93">
      <c r="A3847" s="93" t="inlineStr">
        <is>
          <t>디스커버리_꿀랄라ppl</t>
        </is>
      </c>
      <c r="B3847" s="127" t="n">
        <v>44236</v>
      </c>
      <c r="C3847" s="127">
        <f>TEXT(B3847,"aaa")</f>
        <v/>
      </c>
      <c r="D3847" s="127" t="inlineStr">
        <is>
          <t>유튜브 디스커버리</t>
        </is>
      </c>
      <c r="E3847" s="87">
        <f>VLOOKUP(A3847,매칭테이블!B:D,3,0)</f>
        <v/>
      </c>
      <c r="F3847" s="127" t="n"/>
      <c r="G3847" s="90" t="n"/>
      <c r="K3847" s="128" t="n">
        <v>112759</v>
      </c>
    </row>
    <row r="3848" customFormat="1" s="93">
      <c r="A3848" s="93" t="inlineStr">
        <is>
          <t>동영상_디스커버리_올영애니 피드</t>
        </is>
      </c>
      <c r="B3848" s="127" t="n">
        <v>44236</v>
      </c>
      <c r="C3848" s="127">
        <f>TEXT(B3848,"aaa")</f>
        <v/>
      </c>
      <c r="D3848" s="127" t="inlineStr">
        <is>
          <t>유튜브 디스커버리</t>
        </is>
      </c>
      <c r="E3848" s="87">
        <f>VLOOKUP(A3848,매칭테이블!B:D,3,0)</f>
        <v/>
      </c>
      <c r="F3848" s="127" t="n"/>
      <c r="G3848" s="90" t="n"/>
      <c r="K3848" s="128" t="n">
        <v>2404</v>
      </c>
    </row>
    <row r="3849" customFormat="1" s="93">
      <c r="A3849" s="93" t="inlineStr">
        <is>
          <t>동영상_판매인스트림_올영애니2</t>
        </is>
      </c>
      <c r="B3849" s="127" t="n">
        <v>44236</v>
      </c>
      <c r="C3849" s="127">
        <f>TEXT(B3849,"aaa")</f>
        <v/>
      </c>
      <c r="D3849" s="127" t="inlineStr">
        <is>
          <t>유튜브 디스커버리</t>
        </is>
      </c>
      <c r="E3849" s="87">
        <f>VLOOKUP(A3849,매칭테이블!B:D,3,0)</f>
        <v/>
      </c>
      <c r="F3849" s="127" t="n"/>
      <c r="G3849" s="90" t="n"/>
      <c r="K3849" s="128" t="n">
        <v>103771</v>
      </c>
    </row>
    <row r="3850" customFormat="1" s="93">
      <c r="A3850" s="93" t="inlineStr">
        <is>
          <t>디스커버리_미닝님</t>
        </is>
      </c>
      <c r="B3850" s="127" t="n">
        <v>44236</v>
      </c>
      <c r="C3850" s="127">
        <f>TEXT(B3850,"aaa")</f>
        <v/>
      </c>
      <c r="D3850" s="127" t="inlineStr">
        <is>
          <t>유튜브 디스커버리</t>
        </is>
      </c>
      <c r="E3850" s="87">
        <f>VLOOKUP(A3850,매칭테이블!B:D,3,0)</f>
        <v/>
      </c>
      <c r="F3850" s="127" t="n"/>
      <c r="G3850" s="90" t="n"/>
      <c r="K3850" s="128" t="n">
        <v>211072</v>
      </c>
    </row>
    <row r="3851" customFormat="1" s="93">
      <c r="A3851" s="93" t="inlineStr">
        <is>
          <t>디스커버리_채우</t>
        </is>
      </c>
      <c r="B3851" s="127" t="n">
        <v>44236</v>
      </c>
      <c r="C3851" s="127">
        <f>TEXT(B3851,"aaa")</f>
        <v/>
      </c>
      <c r="D3851" s="127" t="inlineStr">
        <is>
          <t>유튜브 디스커버리</t>
        </is>
      </c>
      <c r="E3851" s="87">
        <f>VLOOKUP(A3851,매칭테이블!B:D,3,0)</f>
        <v/>
      </c>
      <c r="F3851" s="127" t="n"/>
      <c r="G3851" s="90" t="n"/>
      <c r="K3851" s="128" t="n">
        <v>314014</v>
      </c>
    </row>
    <row r="3852" customFormat="1" s="93">
      <c r="A3852" s="93" t="inlineStr">
        <is>
          <t>디스커버리_채우ppl</t>
        </is>
      </c>
      <c r="B3852" s="127" t="n">
        <v>44236</v>
      </c>
      <c r="C3852" s="127">
        <f>TEXT(B3852,"aaa")</f>
        <v/>
      </c>
      <c r="D3852" s="127" t="inlineStr">
        <is>
          <t>유튜브 디스커버리</t>
        </is>
      </c>
      <c r="E3852" s="87">
        <f>VLOOKUP(A3852,매칭테이블!B:D,3,0)</f>
        <v/>
      </c>
      <c r="F3852" s="127" t="n"/>
      <c r="G3852" s="90" t="n"/>
      <c r="K3852" s="128" t="n">
        <v>456</v>
      </c>
    </row>
    <row r="3853" customFormat="1" s="93">
      <c r="A3853" s="93" t="inlineStr">
        <is>
          <t>GDN_토너로션_리타게팅</t>
        </is>
      </c>
      <c r="B3853" s="127" t="n">
        <v>44236</v>
      </c>
      <c r="C3853" s="127">
        <f>TEXT(B3853,"aaa")</f>
        <v/>
      </c>
      <c r="D3853" s="127" t="inlineStr">
        <is>
          <t>유튜브 디스커버리</t>
        </is>
      </c>
      <c r="E3853" s="87">
        <f>VLOOKUP(A3853,매칭테이블!B:D,3,0)</f>
        <v/>
      </c>
      <c r="F3853" s="127" t="n"/>
      <c r="G3853" s="90" t="n"/>
      <c r="K3853" s="128" t="n">
        <v>12921</v>
      </c>
    </row>
    <row r="3854" customFormat="1" s="93">
      <c r="A3854" s="93" t="inlineStr">
        <is>
          <t>토너_관심사1_엄마잘컨</t>
        </is>
      </c>
      <c r="B3854" s="127" t="n">
        <v>44236</v>
      </c>
      <c r="C3854" s="127">
        <f>TEXT(B3854,"aaa")</f>
        <v/>
      </c>
      <c r="D3854" s="127" t="inlineStr">
        <is>
          <t>유튜브 디스커버리</t>
        </is>
      </c>
      <c r="E3854" s="87">
        <f>VLOOKUP(A3854,매칭테이블!B:D,3,0)</f>
        <v/>
      </c>
      <c r="F3854" s="127" t="n"/>
      <c r="G3854" s="90" t="n"/>
      <c r="K3854" s="128" t="n">
        <v>22154</v>
      </c>
    </row>
    <row r="3855" customFormat="1" s="93">
      <c r="A3855" s="93" t="inlineStr">
        <is>
          <t>동영상_인스트림_올영애니</t>
        </is>
      </c>
      <c r="B3855" s="127" t="n">
        <v>44236</v>
      </c>
      <c r="C3855" s="127">
        <f>TEXT(B3855,"aaa")</f>
        <v/>
      </c>
      <c r="D3855" s="127" t="inlineStr">
        <is>
          <t>유튜브 디스커버리</t>
        </is>
      </c>
      <c r="E3855" s="87">
        <f>VLOOKUP(A3855,매칭테이블!B:D,3,0)</f>
        <v/>
      </c>
      <c r="F3855" s="127" t="n"/>
      <c r="G3855" s="90" t="n"/>
      <c r="K3855" s="128" t="n">
        <v>12878</v>
      </c>
    </row>
    <row r="3856" customFormat="1" s="93">
      <c r="A3856" s="93" t="inlineStr">
        <is>
          <t>디스커버리_미닝님_4554알수없음</t>
        </is>
      </c>
      <c r="B3856" s="127" t="n">
        <v>44236</v>
      </c>
      <c r="C3856" s="127">
        <f>TEXT(B3856,"aaa")</f>
        <v/>
      </c>
      <c r="D3856" s="127" t="inlineStr">
        <is>
          <t>유튜브 디스커버리</t>
        </is>
      </c>
      <c r="E3856" s="87">
        <f>VLOOKUP(A3856,매칭테이블!B:D,3,0)</f>
        <v/>
      </c>
      <c r="F3856" s="127" t="n"/>
      <c r="G3856" s="90" t="n"/>
      <c r="K3856" s="128" t="n">
        <v>127715</v>
      </c>
    </row>
    <row r="3857" customFormat="1" s="93">
      <c r="A3857" s="93" t="inlineStr">
        <is>
          <t>올리브영_자사랜딩</t>
        </is>
      </c>
      <c r="B3857" s="127" t="n">
        <v>44236</v>
      </c>
      <c r="C3857" s="127">
        <f>TEXT(B3857,"aaa")</f>
        <v/>
      </c>
      <c r="D3857" s="127" t="inlineStr">
        <is>
          <t>유튜브 디스커버리</t>
        </is>
      </c>
      <c r="E3857" s="87">
        <f>VLOOKUP(A3857,매칭테이블!B:D,3,0)</f>
        <v/>
      </c>
      <c r="F3857" s="127" t="n"/>
      <c r="G3857" s="90" t="n"/>
      <c r="K3857" s="128" t="n">
        <v>114044</v>
      </c>
    </row>
    <row r="3858" customFormat="1" s="93">
      <c r="A3858" s="93" t="inlineStr">
        <is>
          <t>디스커버리_DP_관심사2_2+1강조</t>
        </is>
      </c>
      <c r="B3858" s="127" t="n">
        <v>44236</v>
      </c>
      <c r="C3858" s="127">
        <f>TEXT(B3858,"aaa")</f>
        <v/>
      </c>
      <c r="D3858" s="127" t="inlineStr">
        <is>
          <t>유튜브 디스커버리</t>
        </is>
      </c>
      <c r="E3858" s="87">
        <f>VLOOKUP(A3858,매칭테이블!B:D,3,0)</f>
        <v/>
      </c>
      <c r="F3858" s="127" t="n"/>
      <c r="G3858" s="90" t="n"/>
      <c r="K3858" s="128" t="n">
        <v>93750</v>
      </c>
    </row>
    <row r="3859" customFormat="1" s="93">
      <c r="A3859" s="93" t="inlineStr">
        <is>
          <t>디스커버리_최모나토너편집</t>
        </is>
      </c>
      <c r="B3859" s="127" t="n">
        <v>44236</v>
      </c>
      <c r="C3859" s="127">
        <f>TEXT(B3859,"aaa")</f>
        <v/>
      </c>
      <c r="D3859" s="127" t="inlineStr">
        <is>
          <t>유튜브 디스커버리</t>
        </is>
      </c>
      <c r="E3859" s="87">
        <f>VLOOKUP(A3859,매칭테이블!B:D,3,0)</f>
        <v/>
      </c>
      <c r="F3859" s="127" t="n"/>
      <c r="G3859" s="90" t="n"/>
      <c r="K3859" s="128" t="n">
        <v>51292</v>
      </c>
    </row>
    <row r="3860" customFormat="1" s="93">
      <c r="A3860" s="93" t="inlineStr">
        <is>
          <t>동영상_트래픽_올영애니</t>
        </is>
      </c>
      <c r="B3860" s="127" t="n">
        <v>44236</v>
      </c>
      <c r="C3860" s="127">
        <f>TEXT(B3860,"aaa")</f>
        <v/>
      </c>
      <c r="D3860" s="127" t="inlineStr">
        <is>
          <t>유튜브 디스커버리</t>
        </is>
      </c>
      <c r="E3860" s="87">
        <f>VLOOKUP(A3860,매칭테이블!B:D,3,0)</f>
        <v/>
      </c>
      <c r="F3860" s="127" t="n"/>
      <c r="G3860" s="90" t="n"/>
      <c r="K3860" s="128" t="n">
        <v>43518</v>
      </c>
    </row>
    <row r="3861" customFormat="1" s="93">
      <c r="A3861" s="93" t="inlineStr">
        <is>
          <t>디스커버리_소히방2</t>
        </is>
      </c>
      <c r="B3861" s="127" t="n">
        <v>44236</v>
      </c>
      <c r="C3861" s="127">
        <f>TEXT(B3861,"aaa")</f>
        <v/>
      </c>
      <c r="D3861" s="127" t="inlineStr">
        <is>
          <t>유튜브 디스커버리</t>
        </is>
      </c>
      <c r="E3861" s="87">
        <f>VLOOKUP(A3861,매칭테이블!B:D,3,0)</f>
        <v/>
      </c>
      <c r="F3861" s="127" t="n"/>
      <c r="G3861" s="90" t="n"/>
      <c r="K3861" s="128" t="n">
        <v>796</v>
      </c>
    </row>
    <row r="3862" customFormat="1" s="93">
      <c r="A3862" s="93" t="inlineStr">
        <is>
          <t>디스커버리_민델리ppl</t>
        </is>
      </c>
      <c r="B3862" s="127" t="n">
        <v>44236</v>
      </c>
      <c r="C3862" s="127">
        <f>TEXT(B3862,"aaa")</f>
        <v/>
      </c>
      <c r="D3862" s="127" t="inlineStr">
        <is>
          <t>유튜브 디스커버리</t>
        </is>
      </c>
      <c r="E3862" s="87">
        <f>VLOOKUP(A3862,매칭테이블!B:D,3,0)</f>
        <v/>
      </c>
      <c r="F3862" s="127" t="n"/>
      <c r="G3862" s="90" t="n"/>
      <c r="K3862" s="128" t="n">
        <v>93221</v>
      </c>
    </row>
    <row r="3863" customFormat="1" s="93">
      <c r="B3863" s="127" t="n"/>
      <c r="C3863" s="127" t="n"/>
      <c r="D3863" s="127" t="n"/>
      <c r="E3863" s="127" t="n"/>
      <c r="F3863" s="127" t="n"/>
      <c r="G3863" s="90" t="n"/>
      <c r="K3863" s="128" t="n"/>
    </row>
    <row r="3864" customFormat="1" s="93">
      <c r="B3864" s="127" t="n"/>
      <c r="C3864" s="127" t="n"/>
      <c r="D3864" s="127" t="n"/>
      <c r="E3864" s="127" t="n"/>
      <c r="F3864" s="127" t="n"/>
      <c r="G3864" s="90" t="n"/>
      <c r="K3864" s="128" t="n"/>
    </row>
    <row r="3865" customFormat="1" s="93">
      <c r="B3865" s="127" t="n"/>
      <c r="C3865" s="127" t="n"/>
      <c r="D3865" s="127" t="n"/>
      <c r="E3865" s="127" t="n"/>
      <c r="F3865" s="127" t="n"/>
      <c r="G3865" s="90" t="n"/>
      <c r="K3865" s="128" t="n"/>
    </row>
    <row r="3866" customFormat="1" s="93">
      <c r="B3866" s="127" t="n"/>
      <c r="C3866" s="127" t="n"/>
      <c r="D3866" s="127" t="n"/>
      <c r="E3866" s="127" t="n"/>
      <c r="F3866" s="127" t="n"/>
      <c r="G3866" s="90" t="n"/>
      <c r="K3866" s="128" t="n"/>
    </row>
    <row r="3867" customFormat="1" s="93">
      <c r="B3867" s="127" t="n"/>
      <c r="C3867" s="127" t="n"/>
      <c r="D3867" s="127" t="n"/>
      <c r="E3867" s="127" t="n"/>
      <c r="F3867" s="127" t="n"/>
      <c r="G3867" s="90" t="n"/>
      <c r="K3867" s="128" t="n"/>
    </row>
    <row r="3868" customFormat="1" s="93">
      <c r="B3868" s="127" t="n"/>
      <c r="C3868" s="127" t="n"/>
      <c r="D3868" s="127" t="n"/>
      <c r="E3868" s="127" t="n"/>
      <c r="F3868" s="127" t="n"/>
      <c r="G3868" s="90" t="n"/>
      <c r="K3868" s="128" t="n"/>
    </row>
    <row r="3869" customFormat="1" s="93">
      <c r="B3869" s="127" t="n"/>
      <c r="C3869" s="127" t="n"/>
      <c r="D3869" s="127" t="n"/>
      <c r="E3869" s="127" t="n"/>
      <c r="F3869" s="127" t="n"/>
      <c r="G3869" s="90" t="n"/>
      <c r="K3869" s="128" t="n"/>
    </row>
    <row r="3870" customFormat="1" s="93">
      <c r="B3870" s="127" t="n"/>
      <c r="C3870" s="127" t="n"/>
      <c r="D3870" s="127" t="n"/>
      <c r="E3870" s="127" t="n"/>
      <c r="F3870" s="127" t="n"/>
      <c r="G3870" s="90" t="n"/>
      <c r="K3870" s="128" t="n"/>
    </row>
    <row r="3871" customFormat="1" s="93">
      <c r="B3871" s="127" t="n"/>
      <c r="C3871" s="127" t="n"/>
      <c r="D3871" s="127" t="n"/>
      <c r="E3871" s="127" t="n"/>
      <c r="F3871" s="127" t="n"/>
      <c r="G3871" s="90" t="n"/>
      <c r="K3871" s="128" t="n"/>
    </row>
    <row r="3872" customFormat="1" s="93">
      <c r="B3872" s="127" t="n"/>
      <c r="C3872" s="127" t="n"/>
      <c r="D3872" s="127" t="n"/>
      <c r="E3872" s="127" t="n"/>
      <c r="F3872" s="127" t="n"/>
      <c r="G3872" s="90" t="n"/>
      <c r="K3872" s="128" t="n"/>
    </row>
    <row r="3873" customFormat="1" s="93">
      <c r="B3873" s="127" t="n"/>
      <c r="C3873" s="127" t="n"/>
      <c r="D3873" s="127" t="n"/>
      <c r="E3873" s="127" t="n"/>
      <c r="F3873" s="127" t="n"/>
      <c r="G3873" s="90" t="n"/>
      <c r="K3873" s="128" t="n"/>
    </row>
    <row r="3874" customFormat="1" s="93">
      <c r="B3874" s="127" t="n">
        <v>43734</v>
      </c>
      <c r="C3874" s="93">
        <f>TEXT(B3874,"aaa")</f>
        <v/>
      </c>
      <c r="E3874" s="93" t="inlineStr">
        <is>
          <t>토너</t>
        </is>
      </c>
      <c r="F3874" s="93" t="inlineStr">
        <is>
          <t>W컨셉</t>
        </is>
      </c>
      <c r="G3874" s="93" t="inlineStr">
        <is>
          <t>250ml</t>
        </is>
      </c>
      <c r="H3874" s="93" t="n">
        <v>4</v>
      </c>
      <c r="J3874" s="91" t="n">
        <v>190801</v>
      </c>
      <c r="L3874" s="93" t="n">
        <v>80000</v>
      </c>
      <c r="M3874" s="93" t="n">
        <v>57600</v>
      </c>
      <c r="N3874" s="93" t="n">
        <v>13040</v>
      </c>
      <c r="O3874" s="148" t="n">
        <v>72727.27272727272</v>
      </c>
      <c r="P3874" s="93" t="inlineStr">
        <is>
          <t>W컨셉토너250ml190801</t>
        </is>
      </c>
    </row>
    <row r="3875" customFormat="1" s="93">
      <c r="B3875" s="127" t="n">
        <v>43734</v>
      </c>
      <c r="C3875" s="93">
        <f>TEXT(B3875,"aaa")</f>
        <v/>
      </c>
      <c r="E3875" s="93" t="inlineStr">
        <is>
          <t>토너</t>
        </is>
      </c>
      <c r="F3875" s="93" t="inlineStr">
        <is>
          <t>W컨셉</t>
        </is>
      </c>
      <c r="G3875" s="93" t="inlineStr">
        <is>
          <t>250ml 2set</t>
        </is>
      </c>
      <c r="H3875" s="93" t="n">
        <v>4</v>
      </c>
      <c r="J3875" s="91" t="n">
        <v>190801</v>
      </c>
      <c r="L3875" s="93" t="n">
        <v>140000</v>
      </c>
      <c r="M3875" s="93" t="n">
        <v>102200</v>
      </c>
      <c r="N3875" s="93" t="n">
        <v>26080</v>
      </c>
      <c r="O3875" s="148" t="n">
        <v>127272.7272727273</v>
      </c>
      <c r="P3875" s="93" t="inlineStr">
        <is>
          <t>W컨셉토너250ml 2set190801</t>
        </is>
      </c>
    </row>
    <row r="3876" customFormat="1" s="93">
      <c r="B3876" s="127" t="n">
        <v>43734</v>
      </c>
      <c r="C3876" s="93">
        <f>TEXT(B3876,"aaa")</f>
        <v/>
      </c>
      <c r="E3876" s="93" t="inlineStr">
        <is>
          <t>토너</t>
        </is>
      </c>
      <c r="F3876" s="93" t="inlineStr">
        <is>
          <t>카페24</t>
        </is>
      </c>
      <c r="G3876" s="93" t="inlineStr">
        <is>
          <t>250ml</t>
        </is>
      </c>
      <c r="H3876" s="93" t="n">
        <v>38</v>
      </c>
      <c r="J3876" s="91" t="n">
        <v>190801</v>
      </c>
      <c r="L3876" s="93" t="n">
        <v>760000</v>
      </c>
      <c r="M3876" s="93" t="n">
        <v>715540</v>
      </c>
      <c r="N3876" s="93" t="n">
        <v>123880</v>
      </c>
      <c r="O3876" s="148" t="n">
        <v>690909.0909090908</v>
      </c>
      <c r="P3876" s="93" t="inlineStr">
        <is>
          <t>카페24토너250ml190801</t>
        </is>
      </c>
    </row>
    <row r="3877" customFormat="1" s="93">
      <c r="B3877" s="127" t="n">
        <v>43734</v>
      </c>
      <c r="C3877" s="93">
        <f>TEXT(B3877,"aaa")</f>
        <v/>
      </c>
      <c r="E3877" s="93" t="inlineStr">
        <is>
          <t>토너</t>
        </is>
      </c>
      <c r="F3877" s="93" t="inlineStr">
        <is>
          <t>카페24</t>
        </is>
      </c>
      <c r="G3877" s="93" t="inlineStr">
        <is>
          <t>250ml 2set</t>
        </is>
      </c>
      <c r="H3877" s="93" t="n">
        <v>42</v>
      </c>
      <c r="J3877" s="91" t="n">
        <v>190801</v>
      </c>
      <c r="L3877" s="93" t="n">
        <v>1470000</v>
      </c>
      <c r="M3877" s="93" t="n">
        <v>1384005</v>
      </c>
      <c r="N3877" s="93" t="n">
        <v>273840</v>
      </c>
      <c r="O3877" s="148" t="n">
        <v>1336363.636363636</v>
      </c>
      <c r="P3877" s="93" t="inlineStr">
        <is>
          <t>카페24토너250ml 2set190801</t>
        </is>
      </c>
    </row>
    <row r="3878" customFormat="1" s="93">
      <c r="B3878" s="127" t="n">
        <v>43735</v>
      </c>
      <c r="C3878" s="93">
        <f>TEXT(B3878,"aaa")</f>
        <v/>
      </c>
      <c r="E3878" s="93" t="inlineStr">
        <is>
          <t>토너</t>
        </is>
      </c>
      <c r="F3878" s="93" t="inlineStr">
        <is>
          <t>W컨셉</t>
        </is>
      </c>
      <c r="G3878" s="93" t="inlineStr">
        <is>
          <t>250ml</t>
        </is>
      </c>
      <c r="H3878" s="93" t="n">
        <v>3</v>
      </c>
      <c r="J3878" s="91" t="n">
        <v>190801</v>
      </c>
      <c r="L3878" s="93" t="n">
        <v>60000</v>
      </c>
      <c r="M3878" s="93" t="n">
        <v>43200</v>
      </c>
      <c r="N3878" s="93" t="n">
        <v>9780</v>
      </c>
      <c r="O3878" s="148" t="n">
        <v>54545.45454545454</v>
      </c>
      <c r="P3878" s="93" t="inlineStr">
        <is>
          <t>W컨셉토너250ml190801</t>
        </is>
      </c>
    </row>
    <row r="3879" customFormat="1" s="93">
      <c r="B3879" s="127" t="n">
        <v>43735</v>
      </c>
      <c r="C3879" s="93">
        <f>TEXT(B3879,"aaa")</f>
        <v/>
      </c>
      <c r="E3879" s="93" t="inlineStr">
        <is>
          <t>토너</t>
        </is>
      </c>
      <c r="F3879" s="93" t="inlineStr">
        <is>
          <t>W컨셉</t>
        </is>
      </c>
      <c r="G3879" s="93" t="inlineStr">
        <is>
          <t>250ml 2set</t>
        </is>
      </c>
      <c r="H3879" s="93" t="n">
        <v>3</v>
      </c>
      <c r="J3879" s="91" t="n">
        <v>190801</v>
      </c>
      <c r="L3879" s="93" t="n">
        <v>105000</v>
      </c>
      <c r="M3879" s="93" t="n">
        <v>76650</v>
      </c>
      <c r="N3879" s="93" t="n">
        <v>19560</v>
      </c>
      <c r="O3879" s="148" t="n">
        <v>95454.54545454544</v>
      </c>
      <c r="P3879" s="93" t="inlineStr">
        <is>
          <t>W컨셉토너250ml 2set190801</t>
        </is>
      </c>
    </row>
    <row r="3880" customFormat="1" s="93">
      <c r="B3880" s="127" t="n">
        <v>43735</v>
      </c>
      <c r="C3880" s="93">
        <f>TEXT(B3880,"aaa")</f>
        <v/>
      </c>
      <c r="E3880" s="93" t="inlineStr">
        <is>
          <t>토너</t>
        </is>
      </c>
      <c r="F3880" s="93" t="inlineStr">
        <is>
          <t>카페24</t>
        </is>
      </c>
      <c r="G3880" s="93" t="inlineStr">
        <is>
          <t>250ml</t>
        </is>
      </c>
      <c r="H3880" s="93" t="n">
        <v>35</v>
      </c>
      <c r="J3880" s="91" t="n">
        <v>190801</v>
      </c>
      <c r="L3880" s="93" t="n">
        <v>700000</v>
      </c>
      <c r="M3880" s="93" t="n">
        <v>659050</v>
      </c>
      <c r="N3880" s="93" t="n">
        <v>114100</v>
      </c>
      <c r="O3880" s="148" t="n">
        <v>636363.6363636364</v>
      </c>
      <c r="P3880" s="93" t="inlineStr">
        <is>
          <t>카페24토너250ml190801</t>
        </is>
      </c>
    </row>
    <row r="3881" customFormat="1" s="93">
      <c r="B3881" s="127" t="n">
        <v>43735</v>
      </c>
      <c r="C3881" s="93">
        <f>TEXT(B3881,"aaa")</f>
        <v/>
      </c>
      <c r="E3881" s="93" t="inlineStr">
        <is>
          <t>토너</t>
        </is>
      </c>
      <c r="F3881" s="93" t="inlineStr">
        <is>
          <t>카페24</t>
        </is>
      </c>
      <c r="G3881" s="93" t="inlineStr">
        <is>
          <t>250ml 2set</t>
        </is>
      </c>
      <c r="H3881" s="93" t="n">
        <v>31</v>
      </c>
      <c r="J3881" s="91" t="n">
        <v>190801</v>
      </c>
      <c r="L3881" s="93" t="n">
        <v>1085000</v>
      </c>
      <c r="M3881" s="93" t="n">
        <v>1021527.5</v>
      </c>
      <c r="N3881" s="93" t="n">
        <v>202120</v>
      </c>
      <c r="O3881" s="148" t="n">
        <v>986363.6363636362</v>
      </c>
      <c r="P3881" s="93" t="inlineStr">
        <is>
          <t>카페24토너250ml 2set190801</t>
        </is>
      </c>
    </row>
    <row r="3882" customFormat="1" s="93">
      <c r="B3882" s="127" t="n">
        <v>43736</v>
      </c>
      <c r="C3882" s="93">
        <f>TEXT(B3882,"aaa")</f>
        <v/>
      </c>
      <c r="E3882" s="93" t="inlineStr">
        <is>
          <t>토너</t>
        </is>
      </c>
      <c r="F3882" s="93" t="inlineStr">
        <is>
          <t>W컨셉</t>
        </is>
      </c>
      <c r="G3882" s="93" t="inlineStr">
        <is>
          <t>250ml</t>
        </is>
      </c>
      <c r="H3882" s="93" t="n">
        <v>3</v>
      </c>
      <c r="J3882" s="91" t="n">
        <v>190801</v>
      </c>
      <c r="L3882" s="93" t="n">
        <v>60000</v>
      </c>
      <c r="M3882" s="93" t="n">
        <v>43200</v>
      </c>
      <c r="N3882" s="93" t="n">
        <v>9780</v>
      </c>
      <c r="O3882" s="148" t="n">
        <v>54545.45454545454</v>
      </c>
      <c r="P3882" s="93" t="inlineStr">
        <is>
          <t>W컨셉토너250ml190801</t>
        </is>
      </c>
    </row>
    <row r="3883" customFormat="1" s="93">
      <c r="B3883" s="127" t="n">
        <v>43736</v>
      </c>
      <c r="C3883" s="93">
        <f>TEXT(B3883,"aaa")</f>
        <v/>
      </c>
      <c r="E3883" s="93" t="inlineStr">
        <is>
          <t>토너</t>
        </is>
      </c>
      <c r="F3883" s="93" t="inlineStr">
        <is>
          <t>아누아 CS</t>
        </is>
      </c>
      <c r="G3883" s="93" t="inlineStr">
        <is>
          <t>250ml</t>
        </is>
      </c>
      <c r="H3883" s="93" t="n">
        <v>10</v>
      </c>
      <c r="J3883" s="91" t="n">
        <v>190801</v>
      </c>
      <c r="L3883" s="93" t="n">
        <v>0</v>
      </c>
      <c r="M3883" s="93" t="n">
        <v>0</v>
      </c>
      <c r="N3883" s="93" t="n">
        <v>32600</v>
      </c>
      <c r="O3883" s="148" t="n">
        <v>0</v>
      </c>
      <c r="P3883" s="93" t="inlineStr">
        <is>
          <t>아누아 CS토너250ml190801</t>
        </is>
      </c>
    </row>
    <row r="3884" customFormat="1" s="93">
      <c r="B3884" s="127" t="n">
        <v>43736</v>
      </c>
      <c r="C3884" s="93">
        <f>TEXT(B3884,"aaa")</f>
        <v/>
      </c>
      <c r="E3884" s="93" t="inlineStr">
        <is>
          <t>토너</t>
        </is>
      </c>
      <c r="F3884" s="93" t="inlineStr">
        <is>
          <t>카페24</t>
        </is>
      </c>
      <c r="G3884" s="93" t="inlineStr">
        <is>
          <t>250ml</t>
        </is>
      </c>
      <c r="H3884" s="93" t="n">
        <v>39</v>
      </c>
      <c r="J3884" s="91" t="n">
        <v>190801</v>
      </c>
      <c r="L3884" s="93" t="n">
        <v>780000</v>
      </c>
      <c r="M3884" s="93" t="n">
        <v>734370</v>
      </c>
      <c r="N3884" s="93" t="n">
        <v>127140</v>
      </c>
      <c r="O3884" s="148" t="n">
        <v>709090.9090909091</v>
      </c>
      <c r="P3884" s="93" t="inlineStr">
        <is>
          <t>카페24토너250ml190801</t>
        </is>
      </c>
    </row>
    <row r="3885" customFormat="1" s="93">
      <c r="B3885" s="127" t="n">
        <v>43737</v>
      </c>
      <c r="C3885" s="93">
        <f>TEXT(B3885,"aaa")</f>
        <v/>
      </c>
      <c r="E3885" s="93" t="inlineStr">
        <is>
          <t>토너</t>
        </is>
      </c>
      <c r="F3885" s="93" t="inlineStr">
        <is>
          <t>카페24</t>
        </is>
      </c>
      <c r="G3885" s="93" t="inlineStr">
        <is>
          <t>250ml 2set</t>
        </is>
      </c>
      <c r="H3885" s="93" t="n">
        <v>35</v>
      </c>
      <c r="J3885" s="91" t="n">
        <v>190801</v>
      </c>
      <c r="L3885" s="93" t="n">
        <v>1225000</v>
      </c>
      <c r="M3885" s="93" t="n">
        <v>1153337.5</v>
      </c>
      <c r="N3885" s="93" t="n">
        <v>228200</v>
      </c>
      <c r="O3885" s="148" t="n">
        <v>1113636.363636364</v>
      </c>
      <c r="P3885" s="93" t="inlineStr">
        <is>
          <t>카페24토너250ml 2set190801</t>
        </is>
      </c>
    </row>
    <row r="3886" customFormat="1" s="93">
      <c r="B3886" s="127" t="n">
        <v>43737</v>
      </c>
      <c r="C3886" s="93">
        <f>TEXT(B3886,"aaa")</f>
        <v/>
      </c>
      <c r="E3886" s="93" t="inlineStr">
        <is>
          <t>토너</t>
        </is>
      </c>
      <c r="F3886" s="93" t="inlineStr">
        <is>
          <t>W컨셉</t>
        </is>
      </c>
      <c r="G3886" s="93" t="inlineStr">
        <is>
          <t>250ml</t>
        </is>
      </c>
      <c r="H3886" s="93" t="n">
        <v>4</v>
      </c>
      <c r="J3886" s="91" t="n">
        <v>190801</v>
      </c>
      <c r="L3886" s="93" t="n">
        <v>80000</v>
      </c>
      <c r="M3886" s="93" t="n">
        <v>57600</v>
      </c>
      <c r="N3886" s="93" t="n">
        <v>13040</v>
      </c>
      <c r="O3886" s="148" t="n">
        <v>72727.27272727272</v>
      </c>
      <c r="P3886" s="93" t="inlineStr">
        <is>
          <t>W컨셉토너250ml190801</t>
        </is>
      </c>
    </row>
    <row r="3887" customFormat="1" s="93">
      <c r="B3887" s="127" t="n">
        <v>43737</v>
      </c>
      <c r="C3887" s="93">
        <f>TEXT(B3887,"aaa")</f>
        <v/>
      </c>
      <c r="E3887" s="93" t="inlineStr">
        <is>
          <t>토너</t>
        </is>
      </c>
      <c r="F3887" s="93" t="inlineStr">
        <is>
          <t>아누아 CS</t>
        </is>
      </c>
      <c r="G3887" s="93" t="inlineStr">
        <is>
          <t>250ml</t>
        </is>
      </c>
      <c r="H3887" s="93" t="n">
        <v>3</v>
      </c>
      <c r="J3887" s="91" t="n">
        <v>190801</v>
      </c>
      <c r="L3887" s="93" t="n">
        <v>0</v>
      </c>
      <c r="M3887" s="93" t="n">
        <v>0</v>
      </c>
      <c r="N3887" s="93" t="n">
        <v>9780</v>
      </c>
      <c r="O3887" s="148" t="n">
        <v>0</v>
      </c>
      <c r="P3887" s="93" t="inlineStr">
        <is>
          <t>아누아 CS토너250ml190801</t>
        </is>
      </c>
    </row>
    <row r="3888" customFormat="1" s="93">
      <c r="B3888" s="127" t="n">
        <v>43737</v>
      </c>
      <c r="C3888" s="93">
        <f>TEXT(B3888,"aaa")</f>
        <v/>
      </c>
      <c r="E3888" s="93" t="inlineStr">
        <is>
          <t>토너</t>
        </is>
      </c>
      <c r="F3888" s="93" t="inlineStr">
        <is>
          <t>카페24</t>
        </is>
      </c>
      <c r="G3888" s="93" t="inlineStr">
        <is>
          <t>250ml</t>
        </is>
      </c>
      <c r="H3888" s="93" t="n">
        <v>37</v>
      </c>
      <c r="J3888" s="91" t="n">
        <v>190801</v>
      </c>
      <c r="L3888" s="93" t="n">
        <v>740000</v>
      </c>
      <c r="M3888" s="93" t="n">
        <v>696710</v>
      </c>
      <c r="N3888" s="93" t="n">
        <v>120620</v>
      </c>
      <c r="O3888" s="148" t="n">
        <v>672727.2727272727</v>
      </c>
      <c r="P3888" s="93" t="inlineStr">
        <is>
          <t>카페24토너250ml190801</t>
        </is>
      </c>
    </row>
    <row r="3889" customFormat="1" s="93">
      <c r="B3889" s="127" t="n">
        <v>43738</v>
      </c>
      <c r="C3889" s="93">
        <f>TEXT(B3889,"aaa")</f>
        <v/>
      </c>
      <c r="E3889" s="93" t="inlineStr">
        <is>
          <t>토너</t>
        </is>
      </c>
      <c r="F3889" s="93" t="inlineStr">
        <is>
          <t>카페24</t>
        </is>
      </c>
      <c r="G3889" s="93" t="inlineStr">
        <is>
          <t>250ml 2set</t>
        </is>
      </c>
      <c r="H3889" s="93" t="n">
        <v>27</v>
      </c>
      <c r="J3889" s="91" t="n">
        <v>190801</v>
      </c>
      <c r="L3889" s="93" t="n">
        <v>945000</v>
      </c>
      <c r="M3889" s="93" t="n">
        <v>889717.5</v>
      </c>
      <c r="N3889" s="93" t="n">
        <v>176040</v>
      </c>
      <c r="O3889" s="148" t="n">
        <v>859090.9090909091</v>
      </c>
      <c r="P3889" s="93" t="inlineStr">
        <is>
          <t>카페24토너250ml 2set190801</t>
        </is>
      </c>
    </row>
    <row r="3890" customFormat="1" s="93">
      <c r="B3890" s="127" t="n">
        <v>43738</v>
      </c>
      <c r="C3890" s="93">
        <f>TEXT(B3890,"aaa")</f>
        <v/>
      </c>
      <c r="E3890" s="93" t="inlineStr">
        <is>
          <t>토너</t>
        </is>
      </c>
      <c r="F3890" s="93" t="inlineStr">
        <is>
          <t>W컨셉</t>
        </is>
      </c>
      <c r="G3890" s="93" t="inlineStr">
        <is>
          <t>250ml</t>
        </is>
      </c>
      <c r="H3890" s="93" t="n">
        <v>8</v>
      </c>
      <c r="J3890" s="91" t="n">
        <v>190801</v>
      </c>
      <c r="L3890" s="93" t="n">
        <v>160000</v>
      </c>
      <c r="M3890" s="93" t="n">
        <v>115200</v>
      </c>
      <c r="N3890" s="93" t="n">
        <v>26080</v>
      </c>
      <c r="O3890" s="148" t="n">
        <v>145454.5454545454</v>
      </c>
      <c r="P3890" s="93" t="inlineStr">
        <is>
          <t>W컨셉토너250ml190801</t>
        </is>
      </c>
    </row>
    <row r="3891">
      <c r="A3891" s="93" t="n"/>
      <c r="B3891" s="127" t="n">
        <v>43738</v>
      </c>
      <c r="C3891" s="93">
        <f>TEXT(B3891,"aaa")</f>
        <v/>
      </c>
      <c r="D3891" s="93" t="n"/>
      <c r="E3891" s="93" t="inlineStr">
        <is>
          <t>토너</t>
        </is>
      </c>
      <c r="F3891" s="93" t="inlineStr">
        <is>
          <t>카페24</t>
        </is>
      </c>
      <c r="G3891" s="93" t="inlineStr">
        <is>
          <t>250ml</t>
        </is>
      </c>
      <c r="H3891" s="93" t="n">
        <v>31</v>
      </c>
      <c r="J3891" s="91" t="n">
        <v>190801</v>
      </c>
      <c r="K3891" s="93" t="n"/>
      <c r="L3891" s="93" t="n">
        <v>620000</v>
      </c>
      <c r="M3891" s="93" t="n">
        <v>583730</v>
      </c>
      <c r="N3891" s="93" t="n">
        <v>101060</v>
      </c>
      <c r="O3891" s="148" t="n">
        <v>563636.3636363636</v>
      </c>
      <c r="P3891" s="93" t="inlineStr">
        <is>
          <t>카페24토너250ml190801</t>
        </is>
      </c>
    </row>
    <row r="3892" customFormat="1" s="93">
      <c r="B3892" s="127" t="n">
        <v>43739</v>
      </c>
      <c r="C3892" s="93">
        <f>TEXT(B3892,"aaa")</f>
        <v/>
      </c>
      <c r="E3892" s="93" t="inlineStr">
        <is>
          <t>토너</t>
        </is>
      </c>
      <c r="F3892" s="93" t="inlineStr">
        <is>
          <t>카페24</t>
        </is>
      </c>
      <c r="G3892" s="93" t="inlineStr">
        <is>
          <t>250ml</t>
        </is>
      </c>
      <c r="H3892" s="93" t="n">
        <v>55</v>
      </c>
      <c r="J3892" s="91" t="n">
        <v>190801</v>
      </c>
      <c r="L3892" s="93" t="n">
        <v>1100000</v>
      </c>
      <c r="M3892" s="93" t="n">
        <v>1035650</v>
      </c>
      <c r="N3892" s="93" t="n">
        <v>179300</v>
      </c>
      <c r="O3892" s="148" t="n">
        <v>999999.9999999999</v>
      </c>
      <c r="P3892" s="93" t="inlineStr">
        <is>
          <t>카페24토너250ml190801</t>
        </is>
      </c>
    </row>
    <row r="3893">
      <c r="A3893" s="93" t="n"/>
      <c r="B3893" s="127" t="n">
        <v>43739</v>
      </c>
      <c r="C3893" s="93">
        <f>TEXT(B3893,"aaa")</f>
        <v/>
      </c>
      <c r="D3893" s="93" t="n"/>
      <c r="E3893" s="93" t="inlineStr">
        <is>
          <t>토너</t>
        </is>
      </c>
      <c r="F3893" s="93" t="inlineStr">
        <is>
          <t>카페24</t>
        </is>
      </c>
      <c r="G3893" s="93" t="inlineStr">
        <is>
          <t>250ml 2set</t>
        </is>
      </c>
      <c r="H3893" s="93" t="n">
        <v>47</v>
      </c>
      <c r="J3893" s="91" t="n">
        <v>190801</v>
      </c>
      <c r="K3893" s="93" t="n"/>
      <c r="L3893" s="93" t="n">
        <v>1645000</v>
      </c>
      <c r="M3893" s="93" t="n">
        <v>1548767.5</v>
      </c>
      <c r="N3893" s="93" t="n">
        <v>306440</v>
      </c>
      <c r="O3893" s="148" t="n">
        <v>1495454.545454545</v>
      </c>
      <c r="P3893" s="93" t="inlineStr">
        <is>
          <t>카페24토너250ml 2set190801</t>
        </is>
      </c>
    </row>
    <row r="3894">
      <c r="A3894" s="93" t="n"/>
      <c r="B3894" s="127" t="n">
        <v>43739</v>
      </c>
      <c r="C3894" s="93">
        <f>TEXT(B3894,"aaa")</f>
        <v/>
      </c>
      <c r="D3894" s="93" t="n"/>
      <c r="E3894" s="93" t="inlineStr">
        <is>
          <t>토너</t>
        </is>
      </c>
      <c r="F3894" s="93" t="inlineStr">
        <is>
          <t>W컨셉</t>
        </is>
      </c>
      <c r="G3894" s="93" t="inlineStr">
        <is>
          <t>250ml</t>
        </is>
      </c>
      <c r="H3894" s="93" t="n">
        <v>25</v>
      </c>
      <c r="J3894" s="91" t="n">
        <v>190801</v>
      </c>
      <c r="K3894" s="93" t="n"/>
      <c r="L3894" s="93" t="n">
        <v>500000</v>
      </c>
      <c r="M3894" s="93" t="n">
        <v>360000</v>
      </c>
      <c r="N3894" s="93" t="n">
        <v>81500</v>
      </c>
      <c r="O3894" s="148" t="n">
        <v>454545.4545454545</v>
      </c>
      <c r="P3894" s="93" t="inlineStr">
        <is>
          <t>W컨셉토너250ml190801</t>
        </is>
      </c>
    </row>
    <row r="3895">
      <c r="A3895" s="93" t="n"/>
      <c r="B3895" s="127" t="n">
        <v>43740</v>
      </c>
      <c r="C3895" s="93">
        <f>TEXT(B3895,"aaa")</f>
        <v/>
      </c>
      <c r="D3895" s="93" t="n"/>
      <c r="E3895" s="93" t="inlineStr">
        <is>
          <t>토너</t>
        </is>
      </c>
      <c r="F3895" s="93" t="inlineStr">
        <is>
          <t>카페24</t>
        </is>
      </c>
      <c r="G3895" s="93" t="inlineStr">
        <is>
          <t>250ml</t>
        </is>
      </c>
      <c r="H3895" s="93" t="n">
        <v>54</v>
      </c>
      <c r="J3895" s="91" t="n">
        <v>190801</v>
      </c>
      <c r="K3895" s="93" t="n"/>
      <c r="L3895" s="93" t="n">
        <v>1080000</v>
      </c>
      <c r="M3895" s="93" t="n">
        <v>1016820</v>
      </c>
      <c r="N3895" s="93" t="n">
        <v>176040</v>
      </c>
      <c r="O3895" s="148" t="n">
        <v>981818.1818181818</v>
      </c>
      <c r="P3895" s="93" t="inlineStr">
        <is>
          <t>카페24토너250ml190801</t>
        </is>
      </c>
    </row>
    <row r="3896">
      <c r="A3896" s="93" t="n"/>
      <c r="B3896" s="127" t="n">
        <v>43740</v>
      </c>
      <c r="C3896" s="93">
        <f>TEXT(B3896,"aaa")</f>
        <v/>
      </c>
      <c r="D3896" s="93" t="n"/>
      <c r="E3896" s="93" t="inlineStr">
        <is>
          <t>토너</t>
        </is>
      </c>
      <c r="F3896" s="93" t="inlineStr">
        <is>
          <t>카페24</t>
        </is>
      </c>
      <c r="G3896" s="93" t="inlineStr">
        <is>
          <t>250ml 2set</t>
        </is>
      </c>
      <c r="H3896" s="93" t="n">
        <v>47</v>
      </c>
      <c r="J3896" s="91" t="n">
        <v>190801</v>
      </c>
      <c r="K3896" s="93" t="n"/>
      <c r="L3896" s="93" t="n">
        <v>1645000</v>
      </c>
      <c r="M3896" s="93" t="n">
        <v>1548767.5</v>
      </c>
      <c r="N3896" s="93" t="n">
        <v>306440</v>
      </c>
      <c r="O3896" s="148" t="n">
        <v>1495454.545454545</v>
      </c>
      <c r="P3896" s="93" t="inlineStr">
        <is>
          <t>카페24토너250ml 2set190801</t>
        </is>
      </c>
    </row>
    <row r="3897">
      <c r="A3897" s="93" t="n"/>
      <c r="B3897" s="127" t="n">
        <v>43740</v>
      </c>
      <c r="C3897" s="93">
        <f>TEXT(B3897,"aaa")</f>
        <v/>
      </c>
      <c r="D3897" s="93" t="n"/>
      <c r="E3897" s="93" t="inlineStr">
        <is>
          <t>토너</t>
        </is>
      </c>
      <c r="F3897" s="93" t="inlineStr">
        <is>
          <t>W컨셉</t>
        </is>
      </c>
      <c r="G3897" s="93" t="inlineStr">
        <is>
          <t>250ml</t>
        </is>
      </c>
      <c r="H3897" s="93" t="n">
        <v>2</v>
      </c>
      <c r="J3897" s="91" t="n">
        <v>190801</v>
      </c>
      <c r="K3897" s="93" t="n"/>
      <c r="L3897" s="93" t="n">
        <v>40000</v>
      </c>
      <c r="M3897" s="93" t="n">
        <v>28800</v>
      </c>
      <c r="N3897" s="93" t="n">
        <v>6520</v>
      </c>
      <c r="O3897" s="148" t="n">
        <v>36363.63636363636</v>
      </c>
      <c r="P3897" s="93" t="inlineStr">
        <is>
          <t>W컨셉토너250ml190801</t>
        </is>
      </c>
    </row>
    <row r="3898">
      <c r="A3898" s="93" t="n"/>
      <c r="B3898" s="127" t="n">
        <v>43741</v>
      </c>
      <c r="C3898" s="93">
        <f>TEXT(B3898,"aaa")</f>
        <v/>
      </c>
      <c r="D3898" s="93" t="n"/>
      <c r="E3898" s="93" t="inlineStr">
        <is>
          <t>토너</t>
        </is>
      </c>
      <c r="F3898" s="93" t="inlineStr">
        <is>
          <t>카페24</t>
        </is>
      </c>
      <c r="G3898" s="93" t="inlineStr">
        <is>
          <t>250ml</t>
        </is>
      </c>
      <c r="H3898" s="93" t="n">
        <v>36</v>
      </c>
      <c r="J3898" s="91" t="n">
        <v>190801</v>
      </c>
      <c r="K3898" s="93" t="n"/>
      <c r="L3898" s="93" t="n">
        <v>720000</v>
      </c>
      <c r="M3898" s="93" t="n">
        <v>677880</v>
      </c>
      <c r="N3898" s="93" t="n">
        <v>117360</v>
      </c>
      <c r="O3898" s="148" t="n">
        <v>654545.4545454545</v>
      </c>
      <c r="P3898" s="93" t="inlineStr">
        <is>
          <t>카페24토너250ml190801</t>
        </is>
      </c>
    </row>
    <row r="3899">
      <c r="A3899" s="93" t="n"/>
      <c r="B3899" s="127" t="n">
        <v>43741</v>
      </c>
      <c r="C3899" s="93">
        <f>TEXT(B3899,"aaa")</f>
        <v/>
      </c>
      <c r="D3899" s="93" t="n"/>
      <c r="E3899" s="93" t="inlineStr">
        <is>
          <t>토너</t>
        </is>
      </c>
      <c r="F3899" s="93" t="inlineStr">
        <is>
          <t>카페24</t>
        </is>
      </c>
      <c r="G3899" s="93" t="inlineStr">
        <is>
          <t>250ml 2set</t>
        </is>
      </c>
      <c r="H3899" s="93" t="n">
        <v>41</v>
      </c>
      <c r="J3899" s="91" t="n">
        <v>190801</v>
      </c>
      <c r="K3899" s="93" t="n"/>
      <c r="L3899" s="93" t="n">
        <v>1435000</v>
      </c>
      <c r="M3899" s="93" t="n">
        <v>1351052.5</v>
      </c>
      <c r="N3899" s="93" t="n">
        <v>267320</v>
      </c>
      <c r="O3899" s="148" t="n">
        <v>1304545.454545454</v>
      </c>
      <c r="P3899" s="93" t="inlineStr">
        <is>
          <t>카페24토너250ml 2set190801</t>
        </is>
      </c>
    </row>
    <row r="3900">
      <c r="A3900" s="93" t="n"/>
      <c r="B3900" s="127" t="n">
        <v>43741</v>
      </c>
      <c r="C3900" s="93">
        <f>TEXT(B3900,"aaa")</f>
        <v/>
      </c>
      <c r="D3900" s="93" t="n"/>
      <c r="E3900" s="93" t="inlineStr">
        <is>
          <t>토너</t>
        </is>
      </c>
      <c r="F3900" s="93" t="inlineStr">
        <is>
          <t>W컨셉</t>
        </is>
      </c>
      <c r="G3900" s="93" t="inlineStr">
        <is>
          <t>250ml</t>
        </is>
      </c>
      <c r="H3900" s="93" t="n">
        <v>11</v>
      </c>
      <c r="J3900" s="91" t="n">
        <v>190801</v>
      </c>
      <c r="K3900" s="93" t="n"/>
      <c r="L3900" s="93" t="n">
        <v>220000</v>
      </c>
      <c r="M3900" s="93" t="n">
        <v>158400</v>
      </c>
      <c r="N3900" s="93" t="n">
        <v>35860</v>
      </c>
      <c r="O3900" s="148" t="n">
        <v>200000</v>
      </c>
      <c r="P3900" s="93" t="inlineStr">
        <is>
          <t>W컨셉토너250ml190801</t>
        </is>
      </c>
    </row>
    <row r="3901">
      <c r="A3901" s="93" t="n"/>
      <c r="B3901" s="127" t="n">
        <v>43742</v>
      </c>
      <c r="C3901" s="93">
        <f>TEXT(B3901,"aaa")</f>
        <v/>
      </c>
      <c r="D3901" s="93" t="n"/>
      <c r="E3901" s="93" t="inlineStr">
        <is>
          <t>토너</t>
        </is>
      </c>
      <c r="F3901" s="93" t="inlineStr">
        <is>
          <t>카페24</t>
        </is>
      </c>
      <c r="G3901" s="93" t="inlineStr">
        <is>
          <t>250ml</t>
        </is>
      </c>
      <c r="H3901" s="93" t="n">
        <v>35</v>
      </c>
      <c r="J3901" s="91" t="n">
        <v>190801</v>
      </c>
      <c r="K3901" s="93" t="n"/>
      <c r="L3901" s="93" t="n">
        <v>700000</v>
      </c>
      <c r="M3901" s="93" t="n">
        <v>659050</v>
      </c>
      <c r="N3901" s="93" t="n">
        <v>114100</v>
      </c>
      <c r="O3901" s="148" t="n">
        <v>636363.6363636364</v>
      </c>
      <c r="P3901" s="93" t="inlineStr">
        <is>
          <t>카페24토너250ml190801</t>
        </is>
      </c>
    </row>
    <row r="3902">
      <c r="A3902" s="93" t="n"/>
      <c r="B3902" s="127" t="n">
        <v>43742</v>
      </c>
      <c r="C3902" s="93">
        <f>TEXT(B3902,"aaa")</f>
        <v/>
      </c>
      <c r="D3902" s="93" t="n"/>
      <c r="E3902" s="93" t="inlineStr">
        <is>
          <t>토너</t>
        </is>
      </c>
      <c r="F3902" s="93" t="inlineStr">
        <is>
          <t>카페24</t>
        </is>
      </c>
      <c r="G3902" s="93" t="inlineStr">
        <is>
          <t>250ml 2set</t>
        </is>
      </c>
      <c r="H3902" s="93" t="n">
        <v>38</v>
      </c>
      <c r="J3902" s="91" t="n">
        <v>190801</v>
      </c>
      <c r="K3902" s="93" t="n"/>
      <c r="L3902" s="93" t="n">
        <v>1330000</v>
      </c>
      <c r="M3902" s="93" t="n">
        <v>1252195</v>
      </c>
      <c r="N3902" s="93" t="n">
        <v>247760</v>
      </c>
      <c r="O3902" s="148" t="n">
        <v>1209090.909090909</v>
      </c>
      <c r="P3902" s="93" t="inlineStr">
        <is>
          <t>카페24토너250ml 2set190801</t>
        </is>
      </c>
    </row>
    <row r="3903" customFormat="1" s="93">
      <c r="B3903" s="127" t="n">
        <v>43742</v>
      </c>
      <c r="C3903" s="93">
        <f>TEXT(B3903,"aaa")</f>
        <v/>
      </c>
      <c r="E3903" s="93" t="inlineStr">
        <is>
          <t>토너</t>
        </is>
      </c>
      <c r="F3903" s="93" t="inlineStr">
        <is>
          <t>아누아 CS</t>
        </is>
      </c>
      <c r="G3903" s="93" t="inlineStr">
        <is>
          <t>250ml</t>
        </is>
      </c>
      <c r="H3903" s="93" t="n">
        <v>2</v>
      </c>
      <c r="J3903" s="91" t="n">
        <v>190801</v>
      </c>
      <c r="L3903" s="93" t="n">
        <v>0</v>
      </c>
      <c r="M3903" s="93" t="n">
        <v>0</v>
      </c>
      <c r="N3903" s="93" t="n">
        <v>6520</v>
      </c>
      <c r="O3903" s="148" t="n">
        <v>0</v>
      </c>
      <c r="P3903" s="93" t="inlineStr">
        <is>
          <t>아누아 CS토너250ml190801</t>
        </is>
      </c>
    </row>
    <row r="3904">
      <c r="A3904" s="93" t="n"/>
      <c r="B3904" s="127" t="n">
        <v>43742</v>
      </c>
      <c r="C3904" s="93">
        <f>TEXT(B3904,"aaa")</f>
        <v/>
      </c>
      <c r="D3904" s="93" t="n"/>
      <c r="E3904" s="93" t="inlineStr">
        <is>
          <t>토너</t>
        </is>
      </c>
      <c r="F3904" s="93" t="inlineStr">
        <is>
          <t>W컨셉</t>
        </is>
      </c>
      <c r="G3904" s="93" t="inlineStr">
        <is>
          <t>250ml</t>
        </is>
      </c>
      <c r="H3904" s="93" t="n">
        <v>4</v>
      </c>
      <c r="J3904" s="91" t="n">
        <v>190801</v>
      </c>
      <c r="K3904" s="93" t="n"/>
      <c r="L3904" s="93" t="n">
        <v>80000</v>
      </c>
      <c r="M3904" s="93" t="n">
        <v>57600</v>
      </c>
      <c r="N3904" s="93" t="n">
        <v>13040</v>
      </c>
      <c r="O3904" s="148" t="n">
        <v>72727.27272727272</v>
      </c>
      <c r="P3904" s="93" t="inlineStr">
        <is>
          <t>W컨셉토너250ml190801</t>
        </is>
      </c>
    </row>
    <row r="3905">
      <c r="A3905" s="93" t="n"/>
      <c r="B3905" s="127" t="n">
        <v>43743</v>
      </c>
      <c r="C3905" s="93">
        <f>TEXT(B3905,"aaa")</f>
        <v/>
      </c>
      <c r="D3905" s="93" t="n"/>
      <c r="E3905" s="93" t="inlineStr">
        <is>
          <t>토너</t>
        </is>
      </c>
      <c r="F3905" s="93" t="inlineStr">
        <is>
          <t>카페24</t>
        </is>
      </c>
      <c r="G3905" s="93" t="inlineStr">
        <is>
          <t>250ml 2set</t>
        </is>
      </c>
      <c r="H3905" s="93" t="n">
        <v>40</v>
      </c>
      <c r="J3905" s="91" t="n">
        <v>190801</v>
      </c>
      <c r="K3905" s="93" t="n"/>
      <c r="L3905" s="93" t="n">
        <v>1400000</v>
      </c>
      <c r="M3905" s="93" t="n">
        <v>1318100</v>
      </c>
      <c r="N3905" s="93" t="n">
        <v>260800</v>
      </c>
      <c r="O3905" s="148" t="n">
        <v>1272727.272727273</v>
      </c>
      <c r="P3905" s="93" t="inlineStr">
        <is>
          <t>카페24토너250ml 2set190801</t>
        </is>
      </c>
    </row>
    <row r="3906">
      <c r="A3906" s="93" t="n"/>
      <c r="B3906" s="127" t="n">
        <v>43743</v>
      </c>
      <c r="C3906" s="93">
        <f>TEXT(B3906,"aaa")</f>
        <v/>
      </c>
      <c r="D3906" s="93" t="n"/>
      <c r="E3906" s="93" t="inlineStr">
        <is>
          <t>토너</t>
        </is>
      </c>
      <c r="F3906" s="93" t="inlineStr">
        <is>
          <t>W컨셉</t>
        </is>
      </c>
      <c r="G3906" s="93" t="inlineStr">
        <is>
          <t>250ml</t>
        </is>
      </c>
      <c r="H3906" s="93" t="n">
        <v>8</v>
      </c>
      <c r="J3906" s="91" t="n">
        <v>190801</v>
      </c>
      <c r="K3906" s="93" t="n"/>
      <c r="L3906" s="93" t="n">
        <v>160000</v>
      </c>
      <c r="M3906" s="93" t="n">
        <v>115200</v>
      </c>
      <c r="N3906" s="93" t="n">
        <v>26080</v>
      </c>
      <c r="O3906" s="148" t="n">
        <v>145454.5454545454</v>
      </c>
      <c r="P3906" s="93" t="inlineStr">
        <is>
          <t>W컨셉토너250ml190801</t>
        </is>
      </c>
    </row>
    <row r="3907">
      <c r="A3907" s="93" t="n"/>
      <c r="B3907" s="127" t="n">
        <v>43743</v>
      </c>
      <c r="C3907" s="93">
        <f>TEXT(B3907,"aaa")</f>
        <v/>
      </c>
      <c r="D3907" s="93" t="n"/>
      <c r="E3907" s="93" t="inlineStr">
        <is>
          <t>토너</t>
        </is>
      </c>
      <c r="F3907" s="93" t="inlineStr">
        <is>
          <t>카페24</t>
        </is>
      </c>
      <c r="G3907" s="93" t="inlineStr">
        <is>
          <t>250ml</t>
        </is>
      </c>
      <c r="H3907" s="93" t="n">
        <v>31</v>
      </c>
      <c r="J3907" s="91" t="n">
        <v>190801</v>
      </c>
      <c r="K3907" s="93" t="n"/>
      <c r="L3907" s="93" t="n">
        <v>620000</v>
      </c>
      <c r="M3907" s="93" t="n">
        <v>583730</v>
      </c>
      <c r="N3907" s="93" t="n">
        <v>101060</v>
      </c>
      <c r="O3907" s="148" t="n">
        <v>563636.3636363636</v>
      </c>
      <c r="P3907" s="93" t="inlineStr">
        <is>
          <t>카페24토너250ml190801</t>
        </is>
      </c>
    </row>
    <row r="3908">
      <c r="A3908" s="93" t="n"/>
      <c r="B3908" s="127" t="n">
        <v>43744</v>
      </c>
      <c r="C3908" s="93">
        <f>TEXT(B3908,"aaa")</f>
        <v/>
      </c>
      <c r="D3908" s="93" t="n"/>
      <c r="E3908" s="93" t="inlineStr">
        <is>
          <t>토너</t>
        </is>
      </c>
      <c r="F3908" s="93" t="inlineStr">
        <is>
          <t>카페24</t>
        </is>
      </c>
      <c r="G3908" s="93" t="inlineStr">
        <is>
          <t>250ml 2set</t>
        </is>
      </c>
      <c r="H3908" s="93" t="n">
        <v>27</v>
      </c>
      <c r="J3908" s="91" t="n">
        <v>190801</v>
      </c>
      <c r="K3908" s="93" t="n"/>
      <c r="L3908" s="93" t="n">
        <v>945000</v>
      </c>
      <c r="M3908" s="93" t="n">
        <v>889717.5</v>
      </c>
      <c r="N3908" s="93" t="n">
        <v>176040</v>
      </c>
      <c r="O3908" s="148" t="n">
        <v>859090.9090909091</v>
      </c>
      <c r="P3908" s="93" t="inlineStr">
        <is>
          <t>카페24토너250ml 2set190801</t>
        </is>
      </c>
    </row>
    <row r="3909">
      <c r="A3909" s="93" t="n"/>
      <c r="B3909" s="127" t="n">
        <v>43744</v>
      </c>
      <c r="C3909" s="93">
        <f>TEXT(B3909,"aaa")</f>
        <v/>
      </c>
      <c r="D3909" s="93" t="n"/>
      <c r="E3909" s="93" t="inlineStr">
        <is>
          <t>토너</t>
        </is>
      </c>
      <c r="F3909" s="93" t="inlineStr">
        <is>
          <t>W컨셉</t>
        </is>
      </c>
      <c r="G3909" s="93" t="inlineStr">
        <is>
          <t>250ml</t>
        </is>
      </c>
      <c r="H3909" s="93" t="n">
        <v>4</v>
      </c>
      <c r="J3909" s="91" t="n">
        <v>190801</v>
      </c>
      <c r="K3909" s="93" t="n"/>
      <c r="L3909" s="93" t="n">
        <v>80000</v>
      </c>
      <c r="M3909" s="93" t="n">
        <v>57600</v>
      </c>
      <c r="N3909" s="93" t="n">
        <v>13040</v>
      </c>
      <c r="O3909" s="148" t="n">
        <v>72727.27272727272</v>
      </c>
      <c r="P3909" s="93" t="inlineStr">
        <is>
          <t>W컨셉토너250ml190801</t>
        </is>
      </c>
    </row>
    <row r="3910">
      <c r="A3910" s="93" t="n"/>
      <c r="B3910" s="127" t="n">
        <v>43744</v>
      </c>
      <c r="C3910" s="93">
        <f>TEXT(B3910,"aaa")</f>
        <v/>
      </c>
      <c r="D3910" s="93" t="n"/>
      <c r="E3910" s="93" t="inlineStr">
        <is>
          <t>토너</t>
        </is>
      </c>
      <c r="F3910" s="93" t="inlineStr">
        <is>
          <t>아누아 CS</t>
        </is>
      </c>
      <c r="G3910" s="93" t="inlineStr">
        <is>
          <t>250ml</t>
        </is>
      </c>
      <c r="H3910" s="93" t="n">
        <v>3</v>
      </c>
      <c r="J3910" s="91" t="n">
        <v>190801</v>
      </c>
      <c r="K3910" s="93" t="n"/>
      <c r="L3910" s="93" t="n">
        <v>0</v>
      </c>
      <c r="M3910" s="93" t="n">
        <v>0</v>
      </c>
      <c r="N3910" s="93" t="n">
        <v>9780</v>
      </c>
      <c r="O3910" s="148" t="n">
        <v>0</v>
      </c>
      <c r="P3910" s="93" t="inlineStr">
        <is>
          <t>아누아 CS토너250ml190801</t>
        </is>
      </c>
    </row>
    <row r="3911">
      <c r="A3911" s="93" t="n"/>
      <c r="B3911" s="127" t="n">
        <v>43744</v>
      </c>
      <c r="C3911" s="93">
        <f>TEXT(B3911,"aaa")</f>
        <v/>
      </c>
      <c r="D3911" s="93" t="n"/>
      <c r="E3911" s="93" t="inlineStr">
        <is>
          <t>토너</t>
        </is>
      </c>
      <c r="F3911" s="93" t="inlineStr">
        <is>
          <t>카페24</t>
        </is>
      </c>
      <c r="G3911" s="93" t="inlineStr">
        <is>
          <t>250ml</t>
        </is>
      </c>
      <c r="H3911" s="93" t="n">
        <v>37</v>
      </c>
      <c r="J3911" s="91" t="n">
        <v>190801</v>
      </c>
      <c r="K3911" s="93" t="n"/>
      <c r="L3911" s="93" t="n">
        <v>740000</v>
      </c>
      <c r="M3911" s="93" t="n">
        <v>696710</v>
      </c>
      <c r="N3911" s="93" t="n">
        <v>120620</v>
      </c>
      <c r="O3911" s="148" t="n">
        <v>672727.2727272727</v>
      </c>
      <c r="P3911" s="93" t="inlineStr">
        <is>
          <t>카페24토너250ml190801</t>
        </is>
      </c>
    </row>
    <row r="3912">
      <c r="A3912" s="93" t="n"/>
      <c r="B3912" s="127" t="n">
        <v>43745</v>
      </c>
      <c r="C3912" s="93">
        <f>TEXT(B3912,"aaa")</f>
        <v/>
      </c>
      <c r="D3912" s="93" t="n"/>
      <c r="E3912" s="93" t="inlineStr">
        <is>
          <t>토너</t>
        </is>
      </c>
      <c r="F3912" s="93" t="inlineStr">
        <is>
          <t>카페24</t>
        </is>
      </c>
      <c r="G3912" s="93" t="inlineStr">
        <is>
          <t>250ml 2set</t>
        </is>
      </c>
      <c r="H3912" s="93" t="n">
        <v>35</v>
      </c>
      <c r="J3912" s="91" t="n">
        <v>190801</v>
      </c>
      <c r="K3912" s="93" t="n"/>
      <c r="L3912" s="93" t="n">
        <v>1225000</v>
      </c>
      <c r="M3912" s="93" t="n">
        <v>1153337.5</v>
      </c>
      <c r="N3912" s="93" t="n">
        <v>228200</v>
      </c>
      <c r="O3912" s="148" t="n">
        <v>1113636.363636364</v>
      </c>
      <c r="P3912" s="93" t="inlineStr">
        <is>
          <t>카페24토너250ml 2set190801</t>
        </is>
      </c>
    </row>
    <row r="3913">
      <c r="A3913" s="93" t="n"/>
      <c r="B3913" s="127" t="n">
        <v>43745</v>
      </c>
      <c r="C3913" s="93">
        <f>TEXT(B3913,"aaa")</f>
        <v/>
      </c>
      <c r="D3913" s="93" t="n"/>
      <c r="E3913" s="93" t="inlineStr">
        <is>
          <t>토너</t>
        </is>
      </c>
      <c r="F3913" s="93" t="inlineStr">
        <is>
          <t>W컨셉</t>
        </is>
      </c>
      <c r="G3913" s="93" t="inlineStr">
        <is>
          <t>250ml</t>
        </is>
      </c>
      <c r="H3913" s="93" t="n">
        <v>3</v>
      </c>
      <c r="J3913" s="91" t="n">
        <v>190801</v>
      </c>
      <c r="K3913" s="93" t="n"/>
      <c r="L3913" s="93" t="n">
        <v>60000</v>
      </c>
      <c r="M3913" s="93" t="n">
        <v>43200</v>
      </c>
      <c r="N3913" s="93" t="n">
        <v>9780</v>
      </c>
      <c r="O3913" s="148" t="n">
        <v>54545.45454545454</v>
      </c>
      <c r="P3913" s="93" t="inlineStr">
        <is>
          <t>W컨셉토너250ml190801</t>
        </is>
      </c>
    </row>
    <row r="3914">
      <c r="A3914" s="93" t="n"/>
      <c r="B3914" s="127" t="n">
        <v>43745</v>
      </c>
      <c r="C3914" s="93">
        <f>TEXT(B3914,"aaa")</f>
        <v/>
      </c>
      <c r="D3914" s="93" t="n"/>
      <c r="E3914" s="93" t="inlineStr">
        <is>
          <t>토너</t>
        </is>
      </c>
      <c r="F3914" s="93" t="inlineStr">
        <is>
          <t>카페24</t>
        </is>
      </c>
      <c r="G3914" s="93" t="inlineStr">
        <is>
          <t>250ml</t>
        </is>
      </c>
      <c r="H3914" s="93" t="n">
        <v>39</v>
      </c>
      <c r="J3914" s="91" t="n">
        <v>190801</v>
      </c>
      <c r="K3914" s="93" t="n"/>
      <c r="L3914" s="93" t="n">
        <v>780000</v>
      </c>
      <c r="M3914" s="93" t="n">
        <v>734370</v>
      </c>
      <c r="N3914" s="93" t="n">
        <v>127140</v>
      </c>
      <c r="O3914" s="148" t="n">
        <v>709090.9090909091</v>
      </c>
      <c r="P3914" s="93" t="inlineStr">
        <is>
          <t>카페24토너250ml190801</t>
        </is>
      </c>
    </row>
    <row r="3915">
      <c r="A3915" s="93" t="n"/>
      <c r="B3915" s="127" t="n">
        <v>43745</v>
      </c>
      <c r="C3915" s="93">
        <f>TEXT(B3915,"aaa")</f>
        <v/>
      </c>
      <c r="D3915" s="93" t="n"/>
      <c r="E3915" s="93" t="inlineStr">
        <is>
          <t>토너</t>
        </is>
      </c>
      <c r="F3915" s="93" t="inlineStr">
        <is>
          <t>아누아 CS</t>
        </is>
      </c>
      <c r="G3915" s="93" t="inlineStr">
        <is>
          <t>250ml</t>
        </is>
      </c>
      <c r="H3915" s="93" t="n">
        <v>10</v>
      </c>
      <c r="J3915" s="91" t="n">
        <v>190801</v>
      </c>
      <c r="K3915" s="93" t="n"/>
      <c r="L3915" s="93" t="n">
        <v>0</v>
      </c>
      <c r="M3915" s="93" t="n">
        <v>0</v>
      </c>
      <c r="N3915" s="93" t="n">
        <v>32600</v>
      </c>
      <c r="O3915" s="148" t="n">
        <v>0</v>
      </c>
      <c r="P3915" s="93" t="inlineStr">
        <is>
          <t>아누아 CS토너250ml190801</t>
        </is>
      </c>
    </row>
    <row r="3916">
      <c r="A3916" s="93" t="n"/>
      <c r="B3916" s="127" t="n">
        <v>43746</v>
      </c>
      <c r="C3916" s="93">
        <f>TEXT(B3916,"aaa")</f>
        <v/>
      </c>
      <c r="D3916" s="93" t="n"/>
      <c r="E3916" s="93" t="inlineStr">
        <is>
          <t>토너</t>
        </is>
      </c>
      <c r="F3916" s="93" t="inlineStr">
        <is>
          <t>W컨셉</t>
        </is>
      </c>
      <c r="G3916" s="93" t="inlineStr">
        <is>
          <t>250ml</t>
        </is>
      </c>
      <c r="H3916" s="93" t="n">
        <v>3</v>
      </c>
      <c r="J3916" s="91" t="n">
        <v>190801</v>
      </c>
      <c r="K3916" s="93" t="n"/>
      <c r="L3916" s="93" t="n">
        <v>60000</v>
      </c>
      <c r="M3916" s="93" t="n">
        <v>43200</v>
      </c>
      <c r="N3916" s="93" t="n">
        <v>9780</v>
      </c>
      <c r="O3916" s="148" t="n">
        <v>54545.45454545454</v>
      </c>
      <c r="P3916" s="93" t="inlineStr">
        <is>
          <t>W컨셉토너250ml190801</t>
        </is>
      </c>
    </row>
    <row r="3917">
      <c r="A3917" s="93" t="n"/>
      <c r="B3917" s="127" t="n">
        <v>43746</v>
      </c>
      <c r="C3917" s="93">
        <f>TEXT(B3917,"aaa")</f>
        <v/>
      </c>
      <c r="D3917" s="93" t="n"/>
      <c r="E3917" s="93" t="inlineStr">
        <is>
          <t>토너</t>
        </is>
      </c>
      <c r="F3917" s="93" t="inlineStr">
        <is>
          <t>W컨셉</t>
        </is>
      </c>
      <c r="G3917" s="93" t="inlineStr">
        <is>
          <t>250ml 2set</t>
        </is>
      </c>
      <c r="H3917" s="93" t="n">
        <v>3</v>
      </c>
      <c r="J3917" s="91" t="n">
        <v>190801</v>
      </c>
      <c r="K3917" s="93" t="n"/>
      <c r="L3917" s="93" t="n">
        <v>105000</v>
      </c>
      <c r="M3917" s="93" t="n">
        <v>76650</v>
      </c>
      <c r="N3917" s="93" t="n">
        <v>19560</v>
      </c>
      <c r="O3917" s="148" t="n">
        <v>95454.54545454544</v>
      </c>
      <c r="P3917" s="93" t="inlineStr">
        <is>
          <t>W컨셉토너250ml 2set190801</t>
        </is>
      </c>
    </row>
    <row r="3918">
      <c r="A3918" s="93" t="n"/>
      <c r="B3918" s="127" t="n">
        <v>43746</v>
      </c>
      <c r="C3918" s="93">
        <f>TEXT(B3918,"aaa")</f>
        <v/>
      </c>
      <c r="D3918" s="93" t="n"/>
      <c r="E3918" s="93" t="inlineStr">
        <is>
          <t>토너</t>
        </is>
      </c>
      <c r="F3918" s="93" t="inlineStr">
        <is>
          <t>카페24</t>
        </is>
      </c>
      <c r="G3918" s="93" t="inlineStr">
        <is>
          <t>250ml</t>
        </is>
      </c>
      <c r="H3918" s="93" t="n">
        <v>35</v>
      </c>
      <c r="J3918" s="91" t="n">
        <v>190801</v>
      </c>
      <c r="K3918" s="93" t="n"/>
      <c r="L3918" s="93" t="n">
        <v>700000</v>
      </c>
      <c r="M3918" s="93" t="n">
        <v>659050</v>
      </c>
      <c r="N3918" s="93" t="n">
        <v>114100</v>
      </c>
      <c r="O3918" s="148" t="n">
        <v>636363.6363636364</v>
      </c>
      <c r="P3918" s="93" t="inlineStr">
        <is>
          <t>카페24토너250ml190801</t>
        </is>
      </c>
    </row>
    <row r="3919">
      <c r="A3919" s="93" t="n"/>
      <c r="B3919" s="127" t="n">
        <v>43746</v>
      </c>
      <c r="C3919" s="93">
        <f>TEXT(B3919,"aaa")</f>
        <v/>
      </c>
      <c r="D3919" s="93" t="n"/>
      <c r="E3919" s="93" t="inlineStr">
        <is>
          <t>토너</t>
        </is>
      </c>
      <c r="F3919" s="93" t="inlineStr">
        <is>
          <t>카페24</t>
        </is>
      </c>
      <c r="G3919" s="93" t="inlineStr">
        <is>
          <t>250ml 2set</t>
        </is>
      </c>
      <c r="H3919" s="93" t="n">
        <v>31</v>
      </c>
      <c r="J3919" s="91" t="n">
        <v>190801</v>
      </c>
      <c r="K3919" s="93" t="n"/>
      <c r="L3919" s="93" t="n">
        <v>1085000</v>
      </c>
      <c r="M3919" s="93" t="n">
        <v>1021527.5</v>
      </c>
      <c r="N3919" s="93" t="n">
        <v>202120</v>
      </c>
      <c r="O3919" s="148" t="n">
        <v>986363.6363636362</v>
      </c>
      <c r="P3919" s="93" t="inlineStr">
        <is>
          <t>카페24토너250ml 2set190801</t>
        </is>
      </c>
    </row>
    <row r="3920">
      <c r="A3920" s="93" t="n"/>
      <c r="B3920" s="127" t="n">
        <v>43747</v>
      </c>
      <c r="C3920" s="93">
        <f>TEXT(B3920,"aaa")</f>
        <v/>
      </c>
      <c r="D3920" s="93" t="n"/>
      <c r="E3920" s="93" t="inlineStr">
        <is>
          <t>토너</t>
        </is>
      </c>
      <c r="F3920" s="93" t="inlineStr">
        <is>
          <t>W컨셉</t>
        </is>
      </c>
      <c r="G3920" s="93" t="inlineStr">
        <is>
          <t>250ml</t>
        </is>
      </c>
      <c r="H3920" s="93" t="n">
        <v>4</v>
      </c>
      <c r="J3920" s="91" t="n">
        <v>190801</v>
      </c>
      <c r="K3920" s="93" t="n"/>
      <c r="L3920" s="93" t="n">
        <v>80000</v>
      </c>
      <c r="M3920" s="93" t="n">
        <v>57600</v>
      </c>
      <c r="N3920" s="93" t="n">
        <v>13040</v>
      </c>
      <c r="O3920" s="148" t="n">
        <v>72727.27272727272</v>
      </c>
      <c r="P3920" s="93" t="inlineStr">
        <is>
          <t>W컨셉토너250ml190801</t>
        </is>
      </c>
    </row>
    <row r="3921">
      <c r="A3921" s="93" t="n"/>
      <c r="B3921" s="127" t="n">
        <v>43747</v>
      </c>
      <c r="C3921" s="93">
        <f>TEXT(B3921,"aaa")</f>
        <v/>
      </c>
      <c r="D3921" s="93" t="n"/>
      <c r="E3921" s="93" t="inlineStr">
        <is>
          <t>토너</t>
        </is>
      </c>
      <c r="F3921" s="93" t="inlineStr">
        <is>
          <t>W컨셉</t>
        </is>
      </c>
      <c r="G3921" s="93" t="inlineStr">
        <is>
          <t>250ml 2set</t>
        </is>
      </c>
      <c r="H3921" s="93" t="n">
        <v>4</v>
      </c>
      <c r="J3921" s="91" t="n">
        <v>190801</v>
      </c>
      <c r="K3921" s="93" t="n"/>
      <c r="L3921" s="93" t="n">
        <v>140000</v>
      </c>
      <c r="M3921" s="93" t="n">
        <v>102200</v>
      </c>
      <c r="N3921" s="93" t="n">
        <v>26080</v>
      </c>
      <c r="O3921" s="148" t="n">
        <v>127272.7272727273</v>
      </c>
      <c r="P3921" s="93" t="inlineStr">
        <is>
          <t>W컨셉토너250ml 2set190801</t>
        </is>
      </c>
    </row>
    <row r="3922">
      <c r="A3922" s="93" t="n"/>
      <c r="B3922" s="127" t="n">
        <v>43747</v>
      </c>
      <c r="C3922" s="93">
        <f>TEXT(B3922,"aaa")</f>
        <v/>
      </c>
      <c r="D3922" s="93" t="n"/>
      <c r="E3922" s="93" t="inlineStr">
        <is>
          <t>토너</t>
        </is>
      </c>
      <c r="F3922" s="93" t="inlineStr">
        <is>
          <t>카페24</t>
        </is>
      </c>
      <c r="G3922" s="93" t="inlineStr">
        <is>
          <t>250ml</t>
        </is>
      </c>
      <c r="H3922" s="93" t="n">
        <v>38</v>
      </c>
      <c r="J3922" s="91" t="n">
        <v>190801</v>
      </c>
      <c r="K3922" s="93" t="n"/>
      <c r="L3922" s="93" t="n">
        <v>760000</v>
      </c>
      <c r="M3922" s="93" t="n">
        <v>715540</v>
      </c>
      <c r="N3922" s="93" t="n">
        <v>123880</v>
      </c>
      <c r="O3922" s="148" t="n">
        <v>690909.0909090908</v>
      </c>
      <c r="P3922" s="93" t="inlineStr">
        <is>
          <t>카페24토너250ml190801</t>
        </is>
      </c>
    </row>
    <row r="3923">
      <c r="A3923" s="93" t="n"/>
      <c r="B3923" s="127" t="n">
        <v>43747</v>
      </c>
      <c r="C3923" s="93">
        <f>TEXT(B3923,"aaa")</f>
        <v/>
      </c>
      <c r="D3923" s="93" t="n"/>
      <c r="E3923" s="93" t="inlineStr">
        <is>
          <t>토너</t>
        </is>
      </c>
      <c r="F3923" s="93" t="inlineStr">
        <is>
          <t>카페24</t>
        </is>
      </c>
      <c r="G3923" s="93" t="inlineStr">
        <is>
          <t>250ml 2set</t>
        </is>
      </c>
      <c r="H3923" s="93" t="n">
        <v>42</v>
      </c>
      <c r="J3923" s="91" t="n">
        <v>190801</v>
      </c>
      <c r="K3923" s="93" t="n"/>
      <c r="L3923" s="93" t="n">
        <v>1470000</v>
      </c>
      <c r="M3923" s="93" t="n">
        <v>1384005</v>
      </c>
      <c r="N3923" s="93" t="n">
        <v>273840</v>
      </c>
      <c r="O3923" s="148" t="n">
        <v>1336363.636363636</v>
      </c>
      <c r="P3923" s="93" t="inlineStr">
        <is>
          <t>카페24토너250ml 2set190801</t>
        </is>
      </c>
    </row>
    <row r="3924">
      <c r="A3924" s="93" t="n"/>
      <c r="B3924" s="127" t="n">
        <v>43748</v>
      </c>
      <c r="C3924" s="93">
        <f>TEXT(B3924,"aaa")</f>
        <v/>
      </c>
      <c r="D3924" s="93" t="n"/>
      <c r="E3924" s="6" t="inlineStr">
        <is>
          <t>토너</t>
        </is>
      </c>
      <c r="F3924" s="5" t="inlineStr">
        <is>
          <t>W컨셉</t>
        </is>
      </c>
      <c r="G3924" s="5" t="inlineStr">
        <is>
          <t>250ml</t>
        </is>
      </c>
      <c r="H3924" s="149" t="n">
        <v>5</v>
      </c>
      <c r="I3924" s="149" t="n"/>
      <c r="J3924" s="7" t="n">
        <v>190801</v>
      </c>
      <c r="K3924" s="6" t="n"/>
      <c r="L3924" s="93" t="n">
        <v>100000</v>
      </c>
      <c r="M3924" s="93" t="n">
        <v>72000</v>
      </c>
      <c r="N3924" s="93" t="n">
        <v>16300</v>
      </c>
      <c r="O3924" s="148" t="n">
        <v>90909.0909090909</v>
      </c>
      <c r="P3924" s="93" t="inlineStr">
        <is>
          <t>W컨셉토너250ml190801</t>
        </is>
      </c>
    </row>
    <row r="3925">
      <c r="A3925" s="93" t="n"/>
      <c r="B3925" s="127" t="n">
        <v>43748</v>
      </c>
      <c r="C3925" s="93">
        <f>TEXT(B3925,"aaa")</f>
        <v/>
      </c>
      <c r="D3925" s="93" t="n"/>
      <c r="E3925" s="6" t="inlineStr">
        <is>
          <t>토너</t>
        </is>
      </c>
      <c r="F3925" s="5" t="inlineStr">
        <is>
          <t>W컨셉</t>
        </is>
      </c>
      <c r="G3925" s="5" t="inlineStr">
        <is>
          <t>250ml 2set</t>
        </is>
      </c>
      <c r="H3925" s="149" t="n">
        <v>5</v>
      </c>
      <c r="I3925" s="149" t="n"/>
      <c r="J3925" s="7" t="n">
        <v>190801</v>
      </c>
      <c r="K3925" s="6" t="n"/>
      <c r="L3925" s="93" t="n">
        <v>175000</v>
      </c>
      <c r="M3925" s="93" t="n">
        <v>127750</v>
      </c>
      <c r="N3925" s="93" t="n">
        <v>32600</v>
      </c>
      <c r="O3925" s="148" t="n">
        <v>159090.9090909091</v>
      </c>
      <c r="P3925" s="93" t="inlineStr">
        <is>
          <t>W컨셉토너250ml 2set190801</t>
        </is>
      </c>
    </row>
    <row r="3926">
      <c r="A3926" s="93" t="n"/>
      <c r="B3926" s="127" t="n">
        <v>43748</v>
      </c>
      <c r="C3926" s="93">
        <f>TEXT(B3926,"aaa")</f>
        <v/>
      </c>
      <c r="D3926" s="93" t="n"/>
      <c r="E3926" s="6" t="inlineStr">
        <is>
          <t>토너</t>
        </is>
      </c>
      <c r="F3926" s="5" t="inlineStr">
        <is>
          <t>카페24</t>
        </is>
      </c>
      <c r="G3926" s="5" t="inlineStr">
        <is>
          <t>250ml</t>
        </is>
      </c>
      <c r="H3926" s="149" t="n">
        <v>49</v>
      </c>
      <c r="I3926" s="149" t="n"/>
      <c r="J3926" s="7" t="n">
        <v>190801</v>
      </c>
      <c r="K3926" s="6" t="n"/>
      <c r="L3926" s="93" t="n">
        <v>980000</v>
      </c>
      <c r="M3926" s="93" t="n">
        <v>922670</v>
      </c>
      <c r="N3926" s="93" t="n">
        <v>159740</v>
      </c>
      <c r="O3926" s="148" t="n">
        <v>890909.0909090908</v>
      </c>
      <c r="P3926" s="93" t="inlineStr">
        <is>
          <t>카페24토너250ml190801</t>
        </is>
      </c>
    </row>
    <row r="3927">
      <c r="A3927" s="93" t="n"/>
      <c r="B3927" s="127" t="n">
        <v>43748</v>
      </c>
      <c r="C3927" s="93">
        <f>TEXT(B3927,"aaa")</f>
        <v/>
      </c>
      <c r="D3927" s="93" t="n"/>
      <c r="E3927" s="6" t="inlineStr">
        <is>
          <t>토너</t>
        </is>
      </c>
      <c r="F3927" s="5" t="inlineStr">
        <is>
          <t>카페24</t>
        </is>
      </c>
      <c r="G3927" s="5" t="inlineStr">
        <is>
          <t>250ml 2set</t>
        </is>
      </c>
      <c r="H3927" s="149" t="n">
        <v>44</v>
      </c>
      <c r="I3927" s="149" t="n"/>
      <c r="J3927" s="7" t="n">
        <v>190801</v>
      </c>
      <c r="K3927" s="6" t="n"/>
      <c r="L3927" s="93" t="n">
        <v>1540000</v>
      </c>
      <c r="M3927" s="93" t="n">
        <v>1449910</v>
      </c>
      <c r="N3927" s="93" t="n">
        <v>286880</v>
      </c>
      <c r="O3927" s="148" t="n">
        <v>1400000</v>
      </c>
      <c r="P3927" s="93" t="inlineStr">
        <is>
          <t>카페24토너250ml 2set190801</t>
        </is>
      </c>
    </row>
    <row r="3928">
      <c r="A3928" s="93" t="n"/>
      <c r="B3928" s="127" t="n">
        <v>43749</v>
      </c>
      <c r="C3928" s="93">
        <f>TEXT(B3928,"aaa")</f>
        <v/>
      </c>
      <c r="D3928" s="93" t="n"/>
      <c r="E3928" s="6" t="inlineStr">
        <is>
          <t>토너</t>
        </is>
      </c>
      <c r="F3928" s="5" t="inlineStr">
        <is>
          <t>W컨셉</t>
        </is>
      </c>
      <c r="G3928" s="5" t="inlineStr">
        <is>
          <t>250ml</t>
        </is>
      </c>
      <c r="H3928" s="149" t="n">
        <v>5</v>
      </c>
      <c r="I3928" s="149" t="n"/>
      <c r="J3928" s="7" t="n">
        <v>190801</v>
      </c>
      <c r="K3928" s="6" t="n"/>
      <c r="L3928" s="93" t="n">
        <v>100000</v>
      </c>
      <c r="M3928" s="93" t="n">
        <v>72000</v>
      </c>
      <c r="N3928" s="93" t="n">
        <v>16300</v>
      </c>
      <c r="O3928" s="148" t="n">
        <v>90909.0909090909</v>
      </c>
      <c r="P3928" s="93" t="inlineStr">
        <is>
          <t>W컨셉토너250ml190801</t>
        </is>
      </c>
    </row>
    <row r="3929">
      <c r="A3929" s="93" t="n"/>
      <c r="B3929" s="127" t="n">
        <v>43749</v>
      </c>
      <c r="C3929" s="93">
        <f>TEXT(B3929,"aaa")</f>
        <v/>
      </c>
      <c r="D3929" s="93" t="n"/>
      <c r="E3929" s="6" t="inlineStr">
        <is>
          <t>토너</t>
        </is>
      </c>
      <c r="F3929" s="5" t="inlineStr">
        <is>
          <t>W컨셉</t>
        </is>
      </c>
      <c r="G3929" s="5" t="inlineStr">
        <is>
          <t>250ml 2set</t>
        </is>
      </c>
      <c r="H3929" s="149" t="n">
        <v>5</v>
      </c>
      <c r="I3929" s="149" t="n"/>
      <c r="J3929" s="7" t="n">
        <v>190801</v>
      </c>
      <c r="K3929" s="6" t="n"/>
      <c r="L3929" s="93" t="n">
        <v>175000</v>
      </c>
      <c r="M3929" s="93" t="n">
        <v>127750</v>
      </c>
      <c r="N3929" s="93" t="n">
        <v>32600</v>
      </c>
      <c r="O3929" s="148" t="n">
        <v>159090.9090909091</v>
      </c>
      <c r="P3929" s="93" t="inlineStr">
        <is>
          <t>W컨셉토너250ml 2set190801</t>
        </is>
      </c>
    </row>
    <row r="3930">
      <c r="A3930" s="93" t="n"/>
      <c r="B3930" s="127" t="n">
        <v>43749</v>
      </c>
      <c r="C3930" s="93">
        <f>TEXT(B3930,"aaa")</f>
        <v/>
      </c>
      <c r="D3930" s="93" t="n"/>
      <c r="E3930" s="6" t="inlineStr">
        <is>
          <t>토너</t>
        </is>
      </c>
      <c r="F3930" s="5" t="inlineStr">
        <is>
          <t>카페24</t>
        </is>
      </c>
      <c r="G3930" s="5" t="inlineStr">
        <is>
          <t>250ml</t>
        </is>
      </c>
      <c r="H3930" s="149" t="n">
        <v>46</v>
      </c>
      <c r="I3930" s="149" t="n"/>
      <c r="J3930" s="7" t="n">
        <v>190801</v>
      </c>
      <c r="K3930" s="6" t="n"/>
      <c r="L3930" s="93" t="n">
        <v>920000</v>
      </c>
      <c r="M3930" s="93" t="n">
        <v>866180</v>
      </c>
      <c r="N3930" s="93" t="n">
        <v>149960</v>
      </c>
      <c r="O3930" s="148" t="n">
        <v>836363.6363636364</v>
      </c>
      <c r="P3930" s="93" t="inlineStr">
        <is>
          <t>카페24토너250ml190801</t>
        </is>
      </c>
    </row>
    <row r="3931">
      <c r="A3931" s="93" t="n"/>
      <c r="B3931" s="127" t="n">
        <v>43749</v>
      </c>
      <c r="C3931" s="93">
        <f>TEXT(B3931,"aaa")</f>
        <v/>
      </c>
      <c r="D3931" s="93" t="n"/>
      <c r="E3931" s="6" t="inlineStr">
        <is>
          <t>토너</t>
        </is>
      </c>
      <c r="F3931" s="5" t="inlineStr">
        <is>
          <t>카페24</t>
        </is>
      </c>
      <c r="G3931" s="5" t="inlineStr">
        <is>
          <t>250ml 2set</t>
        </is>
      </c>
      <c r="H3931" s="149" t="n">
        <v>49</v>
      </c>
      <c r="I3931" s="149" t="n"/>
      <c r="J3931" s="7" t="n">
        <v>190801</v>
      </c>
      <c r="K3931" s="6" t="n"/>
      <c r="L3931" s="93" t="n">
        <v>1715000</v>
      </c>
      <c r="M3931" s="93" t="n">
        <v>1614672.5</v>
      </c>
      <c r="N3931" s="93" t="n">
        <v>319480</v>
      </c>
      <c r="O3931" s="148" t="n">
        <v>1559090.909090909</v>
      </c>
      <c r="P3931" s="93" t="inlineStr">
        <is>
          <t>카페24토너250ml 2set190801</t>
        </is>
      </c>
    </row>
    <row r="3932">
      <c r="A3932" s="93" t="n"/>
      <c r="B3932" s="127" t="n">
        <v>43749</v>
      </c>
      <c r="C3932" s="93">
        <f>TEXT(B3932,"aaa")</f>
        <v/>
      </c>
      <c r="D3932" s="93" t="n"/>
      <c r="E3932" s="6" t="inlineStr">
        <is>
          <t>토너</t>
        </is>
      </c>
      <c r="F3932" s="5" t="inlineStr">
        <is>
          <t>카페24</t>
        </is>
      </c>
      <c r="G3932" s="5" t="inlineStr">
        <is>
          <t>250ml 2set</t>
        </is>
      </c>
      <c r="H3932" s="149" t="n">
        <v>1</v>
      </c>
      <c r="I3932" s="149" t="n"/>
      <c r="J3932" s="7" t="n">
        <v>190801</v>
      </c>
      <c r="K3932" s="6" t="n"/>
      <c r="L3932" s="93" t="n">
        <v>35000</v>
      </c>
      <c r="M3932" s="93" t="n">
        <v>32952.5</v>
      </c>
      <c r="N3932" s="93" t="n">
        <v>6520</v>
      </c>
      <c r="O3932" s="148" t="n">
        <v>31818.18181818182</v>
      </c>
      <c r="P3932" s="93" t="inlineStr">
        <is>
          <t>카페24토너250ml 2set190801</t>
        </is>
      </c>
    </row>
    <row r="3933">
      <c r="A3933" s="93" t="n"/>
      <c r="B3933" s="127" t="n">
        <v>43750</v>
      </c>
      <c r="C3933" s="93">
        <f>TEXT(B3933,"aaa")</f>
        <v/>
      </c>
      <c r="D3933" s="93" t="n"/>
      <c r="E3933" s="6" t="inlineStr">
        <is>
          <t>토너</t>
        </is>
      </c>
      <c r="F3933" s="5" t="inlineStr">
        <is>
          <t>W컨셉</t>
        </is>
      </c>
      <c r="G3933" s="5" t="inlineStr">
        <is>
          <t>250ml 2set</t>
        </is>
      </c>
      <c r="H3933" s="149" t="n">
        <v>7</v>
      </c>
      <c r="I3933" s="149" t="n"/>
      <c r="J3933" s="7" t="n">
        <v>190801</v>
      </c>
      <c r="K3933" s="6" t="n"/>
      <c r="L3933" s="93" t="n">
        <v>245000</v>
      </c>
      <c r="M3933" s="93" t="n">
        <v>178850</v>
      </c>
      <c r="N3933" s="93" t="n">
        <v>45640</v>
      </c>
      <c r="O3933" s="148" t="n">
        <v>222727.2727272727</v>
      </c>
      <c r="P3933" s="93" t="inlineStr">
        <is>
          <t>W컨셉토너250ml 2set190801</t>
        </is>
      </c>
    </row>
    <row r="3934">
      <c r="A3934" s="93" t="n"/>
      <c r="B3934" s="127" t="n">
        <v>43750</v>
      </c>
      <c r="C3934" s="93">
        <f>TEXT(B3934,"aaa")</f>
        <v/>
      </c>
      <c r="D3934" s="93" t="n"/>
      <c r="E3934" s="6" t="inlineStr">
        <is>
          <t>토너</t>
        </is>
      </c>
      <c r="F3934" s="5" t="inlineStr">
        <is>
          <t>카페24</t>
        </is>
      </c>
      <c r="G3934" s="5" t="inlineStr">
        <is>
          <t>250ml</t>
        </is>
      </c>
      <c r="H3934" s="149" t="n">
        <v>45</v>
      </c>
      <c r="I3934" s="149" t="n"/>
      <c r="J3934" s="7" t="n">
        <v>190801</v>
      </c>
      <c r="K3934" s="6" t="n"/>
      <c r="L3934" s="93" t="n">
        <v>900000</v>
      </c>
      <c r="M3934" s="93" t="n">
        <v>847350</v>
      </c>
      <c r="N3934" s="93" t="n">
        <v>146700</v>
      </c>
      <c r="O3934" s="148" t="n">
        <v>818181.8181818181</v>
      </c>
      <c r="P3934" s="93" t="inlineStr">
        <is>
          <t>카페24토너250ml190801</t>
        </is>
      </c>
    </row>
    <row r="3935">
      <c r="A3935" s="93" t="n"/>
      <c r="B3935" s="127" t="n">
        <v>43750</v>
      </c>
      <c r="C3935" s="93">
        <f>TEXT(B3935,"aaa")</f>
        <v/>
      </c>
      <c r="D3935" s="93" t="n"/>
      <c r="E3935" s="6" t="inlineStr">
        <is>
          <t>토너</t>
        </is>
      </c>
      <c r="F3935" s="5" t="inlineStr">
        <is>
          <t>카페24</t>
        </is>
      </c>
      <c r="G3935" s="5" t="inlineStr">
        <is>
          <t>250ml 2set</t>
        </is>
      </c>
      <c r="H3935" s="149" t="n">
        <v>39</v>
      </c>
      <c r="I3935" s="149" t="n"/>
      <c r="J3935" s="7" t="n">
        <v>190801</v>
      </c>
      <c r="K3935" s="6" t="n"/>
      <c r="L3935" s="93" t="n">
        <v>1365000</v>
      </c>
      <c r="M3935" s="93" t="n">
        <v>1285147.5</v>
      </c>
      <c r="N3935" s="93" t="n">
        <v>254280</v>
      </c>
      <c r="O3935" s="148" t="n">
        <v>1240909.090909091</v>
      </c>
      <c r="P3935" s="93" t="inlineStr">
        <is>
          <t>카페24토너250ml 2set190801</t>
        </is>
      </c>
    </row>
    <row r="3936">
      <c r="A3936" s="93" t="n"/>
      <c r="B3936" s="127" t="n">
        <v>43751</v>
      </c>
      <c r="C3936" s="93">
        <f>TEXT(B3936,"aaa")</f>
        <v/>
      </c>
      <c r="D3936" s="93" t="n"/>
      <c r="E3936" s="6" t="inlineStr">
        <is>
          <t>토너</t>
        </is>
      </c>
      <c r="F3936" s="5" t="inlineStr">
        <is>
          <t>W컨셉</t>
        </is>
      </c>
      <c r="G3936" s="5" t="inlineStr">
        <is>
          <t>250ml</t>
        </is>
      </c>
      <c r="H3936" s="149" t="n">
        <v>1</v>
      </c>
      <c r="I3936" s="149" t="n"/>
      <c r="J3936" s="7" t="n">
        <v>190801</v>
      </c>
      <c r="K3936" s="6" t="n"/>
      <c r="L3936" s="93" t="n">
        <v>20000</v>
      </c>
      <c r="M3936" s="93" t="n">
        <v>14400</v>
      </c>
      <c r="N3936" s="93" t="n">
        <v>3260</v>
      </c>
      <c r="O3936" s="148" t="n">
        <v>18181.81818181818</v>
      </c>
      <c r="P3936" s="93" t="inlineStr">
        <is>
          <t>W컨셉토너250ml190801</t>
        </is>
      </c>
    </row>
    <row r="3937">
      <c r="A3937" s="93" t="n"/>
      <c r="B3937" s="127" t="n">
        <v>43751</v>
      </c>
      <c r="C3937" s="93">
        <f>TEXT(B3937,"aaa")</f>
        <v/>
      </c>
      <c r="D3937" s="93" t="n"/>
      <c r="E3937" s="6" t="inlineStr">
        <is>
          <t>토너</t>
        </is>
      </c>
      <c r="F3937" s="5" t="inlineStr">
        <is>
          <t>W컨셉</t>
        </is>
      </c>
      <c r="G3937" s="5" t="inlineStr">
        <is>
          <t>250ml 2set</t>
        </is>
      </c>
      <c r="H3937" s="149" t="n">
        <v>4</v>
      </c>
      <c r="I3937" s="149" t="n"/>
      <c r="J3937" s="7" t="n">
        <v>190801</v>
      </c>
      <c r="K3937" s="6" t="n"/>
      <c r="L3937" s="93" t="n">
        <v>140000</v>
      </c>
      <c r="M3937" s="93" t="n">
        <v>102200</v>
      </c>
      <c r="N3937" s="93" t="n">
        <v>26080</v>
      </c>
      <c r="O3937" s="148" t="n">
        <v>127272.7272727273</v>
      </c>
      <c r="P3937" s="93" t="inlineStr">
        <is>
          <t>W컨셉토너250ml 2set190801</t>
        </is>
      </c>
    </row>
    <row r="3938">
      <c r="A3938" s="93" t="n"/>
      <c r="B3938" s="127" t="n">
        <v>43751</v>
      </c>
      <c r="C3938" s="93">
        <f>TEXT(B3938,"aaa")</f>
        <v/>
      </c>
      <c r="D3938" s="93" t="n"/>
      <c r="E3938" s="6" t="inlineStr">
        <is>
          <t>토너</t>
        </is>
      </c>
      <c r="F3938" s="5" t="inlineStr">
        <is>
          <t>카페24</t>
        </is>
      </c>
      <c r="G3938" s="5" t="inlineStr">
        <is>
          <t>250ml</t>
        </is>
      </c>
      <c r="H3938" s="149" t="n">
        <v>48</v>
      </c>
      <c r="I3938" s="149" t="n"/>
      <c r="J3938" s="7" t="n">
        <v>190801</v>
      </c>
      <c r="K3938" s="6" t="n"/>
      <c r="L3938" s="93" t="n">
        <v>960000</v>
      </c>
      <c r="M3938" s="93" t="n">
        <v>903840</v>
      </c>
      <c r="N3938" s="93" t="n">
        <v>156480</v>
      </c>
      <c r="O3938" s="148" t="n">
        <v>872727.2727272727</v>
      </c>
      <c r="P3938" s="93" t="inlineStr">
        <is>
          <t>카페24토너250ml190801</t>
        </is>
      </c>
    </row>
    <row r="3939">
      <c r="A3939" s="93" t="n"/>
      <c r="B3939" s="127" t="n">
        <v>43751</v>
      </c>
      <c r="C3939" s="93">
        <f>TEXT(B3939,"aaa")</f>
        <v/>
      </c>
      <c r="D3939" s="93" t="n"/>
      <c r="E3939" s="6" t="inlineStr">
        <is>
          <t>토너</t>
        </is>
      </c>
      <c r="F3939" s="5" t="inlineStr">
        <is>
          <t>카페24</t>
        </is>
      </c>
      <c r="G3939" s="5" t="inlineStr">
        <is>
          <t>250ml 2set</t>
        </is>
      </c>
      <c r="H3939" s="149" t="n">
        <v>66</v>
      </c>
      <c r="I3939" s="149" t="n"/>
      <c r="J3939" s="7" t="n">
        <v>190801</v>
      </c>
      <c r="K3939" s="6" t="n"/>
      <c r="L3939" s="93" t="n">
        <v>2310000</v>
      </c>
      <c r="M3939" s="93" t="n">
        <v>2174865</v>
      </c>
      <c r="N3939" s="93" t="n">
        <v>430320</v>
      </c>
      <c r="O3939" s="148" t="n">
        <v>2100000</v>
      </c>
      <c r="P3939" s="93" t="inlineStr">
        <is>
          <t>카페24토너250ml 2set190801</t>
        </is>
      </c>
    </row>
    <row r="3940">
      <c r="A3940" s="93" t="n"/>
      <c r="B3940" s="127" t="n">
        <v>43751</v>
      </c>
      <c r="C3940" s="93">
        <f>TEXT(B3940,"aaa")</f>
        <v/>
      </c>
      <c r="D3940" s="93" t="n"/>
      <c r="E3940" s="6" t="inlineStr">
        <is>
          <t>토너</t>
        </is>
      </c>
      <c r="F3940" s="5" t="inlineStr">
        <is>
          <t>카페24</t>
        </is>
      </c>
      <c r="G3940" s="5" t="inlineStr">
        <is>
          <t>250ml 2set</t>
        </is>
      </c>
      <c r="H3940" s="149" t="n">
        <v>2</v>
      </c>
      <c r="I3940" s="149" t="n"/>
      <c r="J3940" s="7" t="n">
        <v>190801</v>
      </c>
      <c r="K3940" s="6" t="n"/>
      <c r="L3940" s="93" t="n">
        <v>70000</v>
      </c>
      <c r="M3940" s="93" t="n">
        <v>65905</v>
      </c>
      <c r="N3940" s="93" t="n">
        <v>13040</v>
      </c>
      <c r="O3940" s="148" t="n">
        <v>63636.36363636363</v>
      </c>
      <c r="P3940" s="93" t="inlineStr">
        <is>
          <t>카페24토너250ml 2set190801</t>
        </is>
      </c>
    </row>
    <row r="3941">
      <c r="A3941" s="93" t="n"/>
      <c r="B3941" s="127" t="n">
        <v>43752</v>
      </c>
      <c r="C3941" s="93">
        <f>TEXT(B3941,"aaa")</f>
        <v/>
      </c>
      <c r="D3941" s="93" t="n"/>
      <c r="E3941" s="6" t="inlineStr">
        <is>
          <t>토너</t>
        </is>
      </c>
      <c r="F3941" s="5" t="inlineStr">
        <is>
          <t>W컨셉</t>
        </is>
      </c>
      <c r="G3941" s="5" t="inlineStr">
        <is>
          <t>250ml</t>
        </is>
      </c>
      <c r="H3941" s="149" t="n">
        <v>6</v>
      </c>
      <c r="I3941" s="149" t="n"/>
      <c r="J3941" s="7" t="n">
        <v>190801</v>
      </c>
      <c r="K3941" s="6" t="n"/>
      <c r="L3941" s="93" t="n">
        <v>120000</v>
      </c>
      <c r="M3941" s="93" t="n">
        <v>86400</v>
      </c>
      <c r="N3941" s="93" t="n">
        <v>19560</v>
      </c>
      <c r="O3941" s="148" t="n">
        <v>109090.9090909091</v>
      </c>
      <c r="P3941" s="93" t="inlineStr">
        <is>
          <t>W컨셉토너250ml190801</t>
        </is>
      </c>
    </row>
    <row r="3942">
      <c r="A3942" s="93" t="n"/>
      <c r="B3942" s="127" t="n">
        <v>43752</v>
      </c>
      <c r="C3942" s="93">
        <f>TEXT(B3942,"aaa")</f>
        <v/>
      </c>
      <c r="D3942" s="93" t="n"/>
      <c r="E3942" s="6" t="inlineStr">
        <is>
          <t>토너</t>
        </is>
      </c>
      <c r="F3942" s="5" t="inlineStr">
        <is>
          <t>W컨셉</t>
        </is>
      </c>
      <c r="G3942" s="5" t="inlineStr">
        <is>
          <t>250ml 2set</t>
        </is>
      </c>
      <c r="H3942" s="149" t="n">
        <v>6</v>
      </c>
      <c r="I3942" s="149" t="n"/>
      <c r="J3942" s="7" t="n">
        <v>190801</v>
      </c>
      <c r="K3942" s="6" t="n"/>
      <c r="L3942" s="93" t="n">
        <v>210000</v>
      </c>
      <c r="M3942" s="93" t="n">
        <v>153300</v>
      </c>
      <c r="N3942" s="93" t="n">
        <v>39120</v>
      </c>
      <c r="O3942" s="148" t="n">
        <v>190909.0909090909</v>
      </c>
      <c r="P3942" s="93" t="inlineStr">
        <is>
          <t>W컨셉토너250ml 2set190801</t>
        </is>
      </c>
    </row>
    <row r="3943">
      <c r="A3943" s="93" t="n"/>
      <c r="B3943" s="127" t="n">
        <v>43752</v>
      </c>
      <c r="C3943" s="93">
        <f>TEXT(B3943,"aaa")</f>
        <v/>
      </c>
      <c r="D3943" s="93" t="n"/>
      <c r="E3943" s="6" t="inlineStr">
        <is>
          <t>토너</t>
        </is>
      </c>
      <c r="F3943" s="5" t="inlineStr">
        <is>
          <t>카페24</t>
        </is>
      </c>
      <c r="G3943" s="5" t="inlineStr">
        <is>
          <t>250ml</t>
        </is>
      </c>
      <c r="H3943" s="149" t="n">
        <v>60</v>
      </c>
      <c r="I3943" s="149" t="n"/>
      <c r="J3943" s="7" t="n">
        <v>190801</v>
      </c>
      <c r="K3943" s="6" t="n"/>
      <c r="L3943" s="93" t="n">
        <v>1200000</v>
      </c>
      <c r="M3943" s="93" t="n">
        <v>1129800</v>
      </c>
      <c r="N3943" s="93" t="n">
        <v>195600</v>
      </c>
      <c r="O3943" s="148" t="n">
        <v>1090909.090909091</v>
      </c>
      <c r="P3943" s="93" t="inlineStr">
        <is>
          <t>카페24토너250ml190801</t>
        </is>
      </c>
    </row>
    <row r="3944">
      <c r="A3944" s="93" t="n"/>
      <c r="B3944" s="127" t="n">
        <v>43752</v>
      </c>
      <c r="C3944" s="93">
        <f>TEXT(B3944,"aaa")</f>
        <v/>
      </c>
      <c r="D3944" s="93" t="n"/>
      <c r="E3944" s="6" t="inlineStr">
        <is>
          <t>토너</t>
        </is>
      </c>
      <c r="F3944" s="5" t="inlineStr">
        <is>
          <t>카페24</t>
        </is>
      </c>
      <c r="G3944" s="5" t="inlineStr">
        <is>
          <t>250ml 2set</t>
        </is>
      </c>
      <c r="H3944" s="149" t="n">
        <v>69</v>
      </c>
      <c r="I3944" s="149" t="n"/>
      <c r="J3944" s="7" t="n">
        <v>190801</v>
      </c>
      <c r="K3944" s="6" t="n"/>
      <c r="L3944" s="93" t="n">
        <v>2415000</v>
      </c>
      <c r="M3944" s="93" t="n">
        <v>2273722.5</v>
      </c>
      <c r="N3944" s="93" t="n">
        <v>449880</v>
      </c>
      <c r="O3944" s="148" t="n">
        <v>2195454.545454545</v>
      </c>
      <c r="P3944" s="93" t="inlineStr">
        <is>
          <t>카페24토너250ml 2set190801</t>
        </is>
      </c>
    </row>
    <row r="3945">
      <c r="A3945" s="93" t="n"/>
      <c r="B3945" s="127" t="n">
        <v>43752</v>
      </c>
      <c r="C3945" s="93">
        <f>TEXT(B3945,"aaa")</f>
        <v/>
      </c>
      <c r="D3945" s="93" t="n"/>
      <c r="E3945" s="6" t="inlineStr">
        <is>
          <t>토너</t>
        </is>
      </c>
      <c r="F3945" s="5" t="inlineStr">
        <is>
          <t>카페24</t>
        </is>
      </c>
      <c r="G3945" s="5" t="inlineStr">
        <is>
          <t>250ml 2set</t>
        </is>
      </c>
      <c r="H3945" s="149" t="n">
        <v>2</v>
      </c>
      <c r="I3945" s="149" t="n"/>
      <c r="J3945" s="7" t="n">
        <v>190801</v>
      </c>
      <c r="K3945" s="6" t="n"/>
      <c r="L3945" s="93" t="n">
        <v>70000</v>
      </c>
      <c r="M3945" s="93" t="n">
        <v>65905</v>
      </c>
      <c r="N3945" s="93" t="n">
        <v>13040</v>
      </c>
      <c r="O3945" s="148" t="n">
        <v>63636.36363636363</v>
      </c>
      <c r="P3945" s="93" t="inlineStr">
        <is>
          <t>카페24토너250ml 2set190801</t>
        </is>
      </c>
    </row>
    <row r="3946">
      <c r="A3946" s="93" t="n"/>
      <c r="B3946" s="127" t="n">
        <v>43753</v>
      </c>
      <c r="C3946" s="93">
        <f>TEXT(B3946,"aaa")</f>
        <v/>
      </c>
      <c r="D3946" s="93" t="n"/>
      <c r="E3946" s="6" t="inlineStr">
        <is>
          <t>토너</t>
        </is>
      </c>
      <c r="F3946" s="5" t="inlineStr">
        <is>
          <t>W컨셉</t>
        </is>
      </c>
      <c r="G3946" s="5" t="inlineStr">
        <is>
          <t>250ml</t>
        </is>
      </c>
      <c r="H3946" s="149" t="n">
        <v>5</v>
      </c>
      <c r="I3946" s="149" t="n"/>
      <c r="J3946" s="7" t="n">
        <v>190801</v>
      </c>
      <c r="K3946" s="93" t="n"/>
      <c r="L3946" s="93" t="n">
        <v>100000</v>
      </c>
      <c r="M3946" s="93" t="n">
        <v>72000</v>
      </c>
      <c r="N3946" s="93" t="n">
        <v>16300</v>
      </c>
      <c r="O3946" s="148" t="n">
        <v>90909.0909090909</v>
      </c>
      <c r="P3946" s="93" t="inlineStr">
        <is>
          <t>W컨셉토너250ml190801</t>
        </is>
      </c>
    </row>
    <row r="3947">
      <c r="A3947" s="93" t="n"/>
      <c r="B3947" s="127" t="n">
        <v>43753</v>
      </c>
      <c r="C3947" s="93">
        <f>TEXT(B3947,"aaa")</f>
        <v/>
      </c>
      <c r="D3947" s="93" t="n"/>
      <c r="E3947" s="6" t="inlineStr">
        <is>
          <t>토너</t>
        </is>
      </c>
      <c r="F3947" s="5" t="inlineStr">
        <is>
          <t>W컨셉</t>
        </is>
      </c>
      <c r="G3947" s="5" t="inlineStr">
        <is>
          <t>250ml 2set</t>
        </is>
      </c>
      <c r="H3947" s="149" t="n">
        <v>5</v>
      </c>
      <c r="I3947" s="149" t="n"/>
      <c r="J3947" s="7" t="n">
        <v>190801</v>
      </c>
      <c r="K3947" s="93" t="n"/>
      <c r="L3947" s="93" t="n">
        <v>175000</v>
      </c>
      <c r="M3947" s="93" t="n">
        <v>127750</v>
      </c>
      <c r="N3947" s="93" t="n">
        <v>32600</v>
      </c>
      <c r="O3947" s="148" t="n">
        <v>159090.9090909091</v>
      </c>
      <c r="P3947" s="93" t="inlineStr">
        <is>
          <t>W컨셉토너250ml 2set190801</t>
        </is>
      </c>
    </row>
    <row r="3948">
      <c r="A3948" s="93" t="n"/>
      <c r="B3948" s="127" t="n">
        <v>43753</v>
      </c>
      <c r="C3948" s="93">
        <f>TEXT(B3948,"aaa")</f>
        <v/>
      </c>
      <c r="D3948" s="93" t="n"/>
      <c r="E3948" s="6" t="inlineStr">
        <is>
          <t>토너</t>
        </is>
      </c>
      <c r="F3948" s="5" t="inlineStr">
        <is>
          <t>카페24</t>
        </is>
      </c>
      <c r="G3948" s="5" t="inlineStr">
        <is>
          <t>250ml</t>
        </is>
      </c>
      <c r="H3948" s="149" t="n">
        <v>56</v>
      </c>
      <c r="I3948" s="149" t="n"/>
      <c r="J3948" s="7" t="n">
        <v>190801</v>
      </c>
      <c r="K3948" s="93" t="n"/>
      <c r="L3948" s="93" t="n">
        <v>1120000</v>
      </c>
      <c r="M3948" s="93" t="n">
        <v>1054480</v>
      </c>
      <c r="N3948" s="93" t="n">
        <v>182560</v>
      </c>
      <c r="O3948" s="148" t="n">
        <v>1018181.818181818</v>
      </c>
      <c r="P3948" s="93" t="inlineStr">
        <is>
          <t>카페24토너250ml190801</t>
        </is>
      </c>
    </row>
    <row r="3949">
      <c r="A3949" s="93" t="n"/>
      <c r="B3949" s="127" t="n">
        <v>43753</v>
      </c>
      <c r="C3949" s="93">
        <f>TEXT(B3949,"aaa")</f>
        <v/>
      </c>
      <c r="D3949" s="93" t="n"/>
      <c r="E3949" s="6" t="inlineStr">
        <is>
          <t>토너</t>
        </is>
      </c>
      <c r="F3949" s="5" t="inlineStr">
        <is>
          <t>카페24</t>
        </is>
      </c>
      <c r="G3949" s="5" t="inlineStr">
        <is>
          <t>250ml 2set</t>
        </is>
      </c>
      <c r="H3949" s="149" t="n">
        <v>36</v>
      </c>
      <c r="I3949" s="149" t="n"/>
      <c r="J3949" s="7" t="n">
        <v>190801</v>
      </c>
      <c r="K3949" s="93" t="n"/>
      <c r="L3949" s="93" t="n">
        <v>1260000</v>
      </c>
      <c r="M3949" s="93" t="n">
        <v>1186290</v>
      </c>
      <c r="N3949" s="93" t="n">
        <v>234720</v>
      </c>
      <c r="O3949" s="148" t="n">
        <v>1145454.545454545</v>
      </c>
      <c r="P3949" s="93" t="inlineStr">
        <is>
          <t>카페24토너250ml 2set190801</t>
        </is>
      </c>
    </row>
    <row r="3950">
      <c r="A3950" s="93" t="n"/>
      <c r="B3950" s="127" t="n">
        <v>43753</v>
      </c>
      <c r="C3950" s="93">
        <f>TEXT(B3950,"aaa")</f>
        <v/>
      </c>
      <c r="D3950" s="93" t="n"/>
      <c r="E3950" s="6" t="inlineStr">
        <is>
          <t>토너</t>
        </is>
      </c>
      <c r="F3950" s="5" t="inlineStr">
        <is>
          <t>카페24</t>
        </is>
      </c>
      <c r="G3950" s="5" t="inlineStr">
        <is>
          <t>250ml 2set</t>
        </is>
      </c>
      <c r="H3950" s="149" t="n">
        <v>6</v>
      </c>
      <c r="I3950" s="149" t="n"/>
      <c r="J3950" s="7" t="n">
        <v>190801</v>
      </c>
      <c r="K3950" s="93" t="n"/>
      <c r="L3950" s="93" t="n">
        <v>210000</v>
      </c>
      <c r="M3950" s="93" t="n">
        <v>197715</v>
      </c>
      <c r="N3950" s="93" t="n">
        <v>39120</v>
      </c>
      <c r="O3950" s="148" t="n">
        <v>190909.0909090909</v>
      </c>
      <c r="P3950" s="93" t="inlineStr">
        <is>
          <t>카페24토너250ml 2set190801</t>
        </is>
      </c>
    </row>
    <row r="3951">
      <c r="A3951" s="93" t="n"/>
      <c r="B3951" s="127" t="n">
        <v>43754</v>
      </c>
      <c r="C3951" s="93">
        <f>TEXT(B3951,"aaa")</f>
        <v/>
      </c>
      <c r="D3951" s="93" t="n"/>
      <c r="E3951" s="6" t="inlineStr">
        <is>
          <t>토너</t>
        </is>
      </c>
      <c r="F3951" s="5" t="inlineStr">
        <is>
          <t>W컨셉</t>
        </is>
      </c>
      <c r="G3951" s="5" t="inlineStr">
        <is>
          <t>250ml</t>
        </is>
      </c>
      <c r="H3951" s="149" t="n">
        <v>3</v>
      </c>
      <c r="I3951" s="149" t="n"/>
      <c r="J3951" s="7" t="n">
        <v>190801</v>
      </c>
      <c r="K3951" s="93" t="n"/>
      <c r="L3951" s="93" t="n">
        <v>60000</v>
      </c>
      <c r="M3951" s="93" t="n">
        <v>43200</v>
      </c>
      <c r="N3951" s="93" t="n">
        <v>9780</v>
      </c>
      <c r="O3951" s="148" t="n">
        <v>54545.45454545454</v>
      </c>
      <c r="P3951" s="93" t="inlineStr">
        <is>
          <t>W컨셉토너250ml190801</t>
        </is>
      </c>
    </row>
    <row r="3952">
      <c r="A3952" s="93" t="n"/>
      <c r="B3952" s="127" t="n">
        <v>43754</v>
      </c>
      <c r="C3952" s="93">
        <f>TEXT(B3952,"aaa")</f>
        <v/>
      </c>
      <c r="D3952" s="93" t="n"/>
      <c r="E3952" s="6" t="inlineStr">
        <is>
          <t>토너</t>
        </is>
      </c>
      <c r="F3952" s="5" t="inlineStr">
        <is>
          <t>W컨셉</t>
        </is>
      </c>
      <c r="G3952" s="5" t="inlineStr">
        <is>
          <t>250ml 2set</t>
        </is>
      </c>
      <c r="H3952" s="149" t="n">
        <v>2</v>
      </c>
      <c r="I3952" s="149" t="n"/>
      <c r="J3952" s="7" t="n">
        <v>190801</v>
      </c>
      <c r="K3952" s="93" t="n"/>
      <c r="L3952" s="93" t="n">
        <v>70000</v>
      </c>
      <c r="M3952" s="93" t="n">
        <v>51100</v>
      </c>
      <c r="N3952" s="93" t="n">
        <v>13040</v>
      </c>
      <c r="O3952" s="148" t="n">
        <v>63636.36363636363</v>
      </c>
      <c r="P3952" s="93" t="inlineStr">
        <is>
          <t>W컨셉토너250ml 2set190801</t>
        </is>
      </c>
    </row>
    <row r="3953">
      <c r="A3953" s="93" t="n"/>
      <c r="B3953" s="127" t="n">
        <v>43754</v>
      </c>
      <c r="C3953" s="93">
        <f>TEXT(B3953,"aaa")</f>
        <v/>
      </c>
      <c r="D3953" s="93" t="n"/>
      <c r="E3953" s="6" t="inlineStr">
        <is>
          <t>토너</t>
        </is>
      </c>
      <c r="F3953" s="5" t="inlineStr">
        <is>
          <t>카페24</t>
        </is>
      </c>
      <c r="G3953" s="5" t="inlineStr">
        <is>
          <t>250ml</t>
        </is>
      </c>
      <c r="H3953" s="149" t="n">
        <v>63</v>
      </c>
      <c r="I3953" s="149" t="n"/>
      <c r="J3953" s="7" t="n">
        <v>190801</v>
      </c>
      <c r="K3953" s="93" t="n"/>
      <c r="L3953" s="93" t="n">
        <v>1260000</v>
      </c>
      <c r="M3953" s="93" t="n">
        <v>1186290</v>
      </c>
      <c r="N3953" s="93" t="n">
        <v>205380</v>
      </c>
      <c r="O3953" s="148" t="n">
        <v>1145454.545454545</v>
      </c>
      <c r="P3953" s="93" t="inlineStr">
        <is>
          <t>카페24토너250ml190801</t>
        </is>
      </c>
    </row>
    <row r="3954">
      <c r="A3954" s="93" t="n"/>
      <c r="B3954" s="127" t="n">
        <v>43754</v>
      </c>
      <c r="C3954" s="93">
        <f>TEXT(B3954,"aaa")</f>
        <v/>
      </c>
      <c r="D3954" s="93" t="n"/>
      <c r="E3954" s="6" t="inlineStr">
        <is>
          <t>토너</t>
        </is>
      </c>
      <c r="F3954" s="5" t="inlineStr">
        <is>
          <t>카페24</t>
        </is>
      </c>
      <c r="G3954" s="5" t="inlineStr">
        <is>
          <t>250ml 2set</t>
        </is>
      </c>
      <c r="H3954" s="149" t="n">
        <v>43</v>
      </c>
      <c r="I3954" s="149" t="n"/>
      <c r="J3954" s="7" t="n">
        <v>190801</v>
      </c>
      <c r="K3954" s="93" t="n"/>
      <c r="L3954" s="93" t="n">
        <v>1505000</v>
      </c>
      <c r="M3954" s="93" t="n">
        <v>1416957.5</v>
      </c>
      <c r="N3954" s="93" t="n">
        <v>280360</v>
      </c>
      <c r="O3954" s="148" t="n">
        <v>1368181.818181818</v>
      </c>
      <c r="P3954" s="93" t="inlineStr">
        <is>
          <t>카페24토너250ml 2set190801</t>
        </is>
      </c>
    </row>
    <row r="3955">
      <c r="A3955" s="93" t="n"/>
      <c r="B3955" s="127" t="n">
        <v>43754</v>
      </c>
      <c r="C3955" s="93">
        <f>TEXT(B3955,"aaa")</f>
        <v/>
      </c>
      <c r="D3955" s="93" t="n"/>
      <c r="E3955" s="6" t="inlineStr">
        <is>
          <t>토너</t>
        </is>
      </c>
      <c r="F3955" s="5" t="inlineStr">
        <is>
          <t>카페24</t>
        </is>
      </c>
      <c r="G3955" s="5" t="inlineStr">
        <is>
          <t>250ml 2set</t>
        </is>
      </c>
      <c r="H3955" s="149" t="n">
        <v>8</v>
      </c>
      <c r="I3955" s="149" t="n"/>
      <c r="J3955" s="7" t="n">
        <v>190801</v>
      </c>
      <c r="K3955" s="93" t="n"/>
      <c r="L3955" s="93" t="n">
        <v>280000</v>
      </c>
      <c r="M3955" s="93" t="n">
        <v>263620</v>
      </c>
      <c r="N3955" s="93" t="n">
        <v>52160</v>
      </c>
      <c r="O3955" s="148" t="n">
        <v>254545.4545454545</v>
      </c>
      <c r="P3955" s="93" t="inlineStr">
        <is>
          <t>카페24토너250ml 2set190801</t>
        </is>
      </c>
    </row>
    <row r="3956">
      <c r="A3956" s="93" t="n"/>
      <c r="B3956" s="127" t="n">
        <v>43755</v>
      </c>
      <c r="C3956" s="93">
        <f>TEXT(B3956,"aaa")</f>
        <v/>
      </c>
      <c r="D3956" s="93" t="n"/>
      <c r="E3956" s="6" t="inlineStr">
        <is>
          <t>토너</t>
        </is>
      </c>
      <c r="F3956" s="5" t="inlineStr">
        <is>
          <t>W컨셉</t>
        </is>
      </c>
      <c r="G3956" s="5" t="inlineStr">
        <is>
          <t>250ml</t>
        </is>
      </c>
      <c r="H3956" s="149" t="n">
        <v>2</v>
      </c>
      <c r="I3956" s="149" t="n"/>
      <c r="J3956" s="7" t="n">
        <v>190801</v>
      </c>
      <c r="K3956" s="93" t="n"/>
      <c r="L3956" s="93" t="n">
        <v>40000</v>
      </c>
      <c r="M3956" s="93" t="n">
        <v>28800</v>
      </c>
      <c r="N3956" s="93" t="n">
        <v>6520</v>
      </c>
      <c r="O3956" s="148" t="n">
        <v>36363.63636363636</v>
      </c>
      <c r="P3956" s="93" t="inlineStr">
        <is>
          <t>W컨셉토너250ml190801</t>
        </is>
      </c>
    </row>
    <row r="3957">
      <c r="A3957" s="93" t="n"/>
      <c r="B3957" s="127" t="n">
        <v>43755</v>
      </c>
      <c r="C3957" s="93">
        <f>TEXT(B3957,"aaa")</f>
        <v/>
      </c>
      <c r="D3957" s="93" t="n"/>
      <c r="E3957" s="6" t="inlineStr">
        <is>
          <t>토너</t>
        </is>
      </c>
      <c r="F3957" s="5" t="inlineStr">
        <is>
          <t>W컨셉</t>
        </is>
      </c>
      <c r="G3957" s="5" t="inlineStr">
        <is>
          <t>250ml 2set</t>
        </is>
      </c>
      <c r="H3957" s="149" t="n">
        <v>2</v>
      </c>
      <c r="I3957" s="149" t="n"/>
      <c r="J3957" s="7" t="n">
        <v>190801</v>
      </c>
      <c r="K3957" s="93" t="n"/>
      <c r="L3957" s="93" t="n">
        <v>70000</v>
      </c>
      <c r="M3957" s="93" t="n">
        <v>51100</v>
      </c>
      <c r="N3957" s="93" t="n">
        <v>13040</v>
      </c>
      <c r="O3957" s="148" t="n">
        <v>63636.36363636363</v>
      </c>
      <c r="P3957" s="93" t="inlineStr">
        <is>
          <t>W컨셉토너250ml 2set190801</t>
        </is>
      </c>
    </row>
    <row r="3958">
      <c r="A3958" s="93" t="n"/>
      <c r="B3958" s="127" t="n">
        <v>43755</v>
      </c>
      <c r="C3958" s="93">
        <f>TEXT(B3958,"aaa")</f>
        <v/>
      </c>
      <c r="D3958" s="93" t="n"/>
      <c r="E3958" s="6" t="inlineStr">
        <is>
          <t>토너</t>
        </is>
      </c>
      <c r="F3958" s="5" t="inlineStr">
        <is>
          <t>카페24</t>
        </is>
      </c>
      <c r="G3958" s="5" t="inlineStr">
        <is>
          <t>250ml</t>
        </is>
      </c>
      <c r="H3958" s="149" t="n">
        <v>46</v>
      </c>
      <c r="I3958" s="149" t="n"/>
      <c r="J3958" s="7" t="n">
        <v>190801</v>
      </c>
      <c r="K3958" s="93" t="n"/>
      <c r="L3958" s="93" t="n">
        <v>920000</v>
      </c>
      <c r="M3958" s="93" t="n">
        <v>866180</v>
      </c>
      <c r="N3958" s="93" t="n">
        <v>149960</v>
      </c>
      <c r="O3958" s="148" t="n">
        <v>836363.6363636364</v>
      </c>
      <c r="P3958" s="93" t="inlineStr">
        <is>
          <t>카페24토너250ml190801</t>
        </is>
      </c>
    </row>
    <row r="3959">
      <c r="A3959" s="93" t="n"/>
      <c r="B3959" s="127" t="n">
        <v>43755</v>
      </c>
      <c r="C3959" s="93">
        <f>TEXT(B3959,"aaa")</f>
        <v/>
      </c>
      <c r="D3959" s="93" t="n"/>
      <c r="E3959" s="6" t="inlineStr">
        <is>
          <t>토너</t>
        </is>
      </c>
      <c r="F3959" s="5" t="inlineStr">
        <is>
          <t>카페24</t>
        </is>
      </c>
      <c r="G3959" s="5" t="inlineStr">
        <is>
          <t>250ml 2set</t>
        </is>
      </c>
      <c r="H3959" s="149" t="n">
        <v>51</v>
      </c>
      <c r="I3959" s="149" t="n"/>
      <c r="J3959" s="7" t="n">
        <v>190801</v>
      </c>
      <c r="K3959" s="93" t="n"/>
      <c r="L3959" s="93" t="n">
        <v>1785000</v>
      </c>
      <c r="M3959" s="93" t="n">
        <v>1680577.5</v>
      </c>
      <c r="N3959" s="93" t="n">
        <v>332520</v>
      </c>
      <c r="O3959" s="148" t="n">
        <v>1622727.272727273</v>
      </c>
      <c r="P3959" s="93" t="inlineStr">
        <is>
          <t>카페24토너250ml 2set190801</t>
        </is>
      </c>
    </row>
    <row r="3960">
      <c r="A3960" s="93" t="n"/>
      <c r="B3960" s="127" t="n">
        <v>43755</v>
      </c>
      <c r="C3960" s="93">
        <f>TEXT(B3960,"aaa")</f>
        <v/>
      </c>
      <c r="D3960" s="93" t="n"/>
      <c r="E3960" s="6" t="inlineStr">
        <is>
          <t>토너</t>
        </is>
      </c>
      <c r="F3960" s="5" t="inlineStr">
        <is>
          <t>카페24</t>
        </is>
      </c>
      <c r="G3960" s="5" t="inlineStr">
        <is>
          <t>250ml 2set</t>
        </is>
      </c>
      <c r="H3960" s="149" t="n">
        <v>4</v>
      </c>
      <c r="I3960" s="149" t="n"/>
      <c r="J3960" s="7" t="n">
        <v>190801</v>
      </c>
      <c r="K3960" s="93" t="n"/>
      <c r="L3960" s="93" t="n">
        <v>140000</v>
      </c>
      <c r="M3960" s="93" t="n">
        <v>131810</v>
      </c>
      <c r="N3960" s="93" t="n">
        <v>26080</v>
      </c>
      <c r="O3960" s="148" t="n">
        <v>127272.7272727273</v>
      </c>
      <c r="P3960" s="93" t="inlineStr">
        <is>
          <t>카페24토너250ml 2set190801</t>
        </is>
      </c>
    </row>
    <row r="3961">
      <c r="A3961" s="93" t="n"/>
      <c r="B3961" s="127" t="n">
        <v>43756</v>
      </c>
      <c r="C3961" s="93">
        <f>TEXT(B3961,"aaa")</f>
        <v/>
      </c>
      <c r="D3961" s="93" t="n"/>
      <c r="E3961" s="6" t="inlineStr">
        <is>
          <t>토너</t>
        </is>
      </c>
      <c r="F3961" s="5" t="inlineStr">
        <is>
          <t>W컨셉</t>
        </is>
      </c>
      <c r="G3961" s="5" t="inlineStr">
        <is>
          <t>250ml</t>
        </is>
      </c>
      <c r="H3961" s="149" t="n">
        <v>3</v>
      </c>
      <c r="I3961" s="149" t="n"/>
      <c r="J3961" s="7" t="n">
        <v>190801</v>
      </c>
      <c r="K3961" s="93" t="n"/>
      <c r="L3961" s="93" t="n">
        <v>60000</v>
      </c>
      <c r="M3961" s="93" t="n">
        <v>43200</v>
      </c>
      <c r="N3961" s="93" t="n">
        <v>9780</v>
      </c>
      <c r="O3961" s="148" t="n">
        <v>54545.45454545454</v>
      </c>
      <c r="P3961" s="93" t="inlineStr">
        <is>
          <t>W컨셉토너250ml190801</t>
        </is>
      </c>
    </row>
    <row r="3962">
      <c r="A3962" s="93" t="n"/>
      <c r="B3962" s="127" t="n">
        <v>43756</v>
      </c>
      <c r="C3962" s="93">
        <f>TEXT(B3962,"aaa")</f>
        <v/>
      </c>
      <c r="D3962" s="93" t="n"/>
      <c r="E3962" s="6" t="inlineStr">
        <is>
          <t>토너</t>
        </is>
      </c>
      <c r="F3962" s="5" t="inlineStr">
        <is>
          <t>W컨셉</t>
        </is>
      </c>
      <c r="G3962" s="5" t="inlineStr">
        <is>
          <t>250ml 2set</t>
        </is>
      </c>
      <c r="H3962" s="149" t="n">
        <v>1</v>
      </c>
      <c r="I3962" s="149" t="n"/>
      <c r="J3962" s="7" t="n">
        <v>190801</v>
      </c>
      <c r="K3962" s="93" t="n"/>
      <c r="L3962" s="93" t="n">
        <v>35000</v>
      </c>
      <c r="M3962" s="93" t="n">
        <v>25550</v>
      </c>
      <c r="N3962" s="93" t="n">
        <v>6520</v>
      </c>
      <c r="O3962" s="148" t="n">
        <v>31818.18181818182</v>
      </c>
      <c r="P3962" s="93" t="inlineStr">
        <is>
          <t>W컨셉토너250ml 2set190801</t>
        </is>
      </c>
    </row>
    <row r="3963">
      <c r="A3963" s="93" t="n"/>
      <c r="B3963" s="127" t="n">
        <v>43756</v>
      </c>
      <c r="C3963" s="93">
        <f>TEXT(B3963,"aaa")</f>
        <v/>
      </c>
      <c r="D3963" s="93" t="n"/>
      <c r="E3963" s="6" t="inlineStr">
        <is>
          <t>토너</t>
        </is>
      </c>
      <c r="F3963" s="5" t="inlineStr">
        <is>
          <t>카페24</t>
        </is>
      </c>
      <c r="G3963" s="5" t="inlineStr">
        <is>
          <t>250ml</t>
        </is>
      </c>
      <c r="H3963" s="149" t="n">
        <v>43</v>
      </c>
      <c r="I3963" s="149" t="n"/>
      <c r="J3963" s="7" t="n">
        <v>190801</v>
      </c>
      <c r="K3963" s="93" t="n"/>
      <c r="L3963" s="93" t="n">
        <v>860000</v>
      </c>
      <c r="M3963" s="93" t="n">
        <v>809690</v>
      </c>
      <c r="N3963" s="93" t="n">
        <v>140180</v>
      </c>
      <c r="O3963" s="148" t="n">
        <v>781818.1818181818</v>
      </c>
      <c r="P3963" s="93" t="inlineStr">
        <is>
          <t>카페24토너250ml190801</t>
        </is>
      </c>
    </row>
    <row r="3964">
      <c r="A3964" s="93" t="n"/>
      <c r="B3964" s="127" t="n">
        <v>43756</v>
      </c>
      <c r="C3964" s="93">
        <f>TEXT(B3964,"aaa")</f>
        <v/>
      </c>
      <c r="D3964" s="93" t="n"/>
      <c r="E3964" s="6" t="inlineStr">
        <is>
          <t>토너</t>
        </is>
      </c>
      <c r="F3964" s="5" t="inlineStr">
        <is>
          <t>카페24</t>
        </is>
      </c>
      <c r="G3964" s="5" t="inlineStr">
        <is>
          <t>250ml 2set</t>
        </is>
      </c>
      <c r="H3964" s="149" t="n">
        <v>49</v>
      </c>
      <c r="I3964" s="149" t="n"/>
      <c r="J3964" s="7" t="n">
        <v>190801</v>
      </c>
      <c r="K3964" s="93" t="n"/>
      <c r="L3964" s="93" t="n">
        <v>1715000</v>
      </c>
      <c r="M3964" s="93" t="n">
        <v>1614672.5</v>
      </c>
      <c r="N3964" s="93" t="n">
        <v>319480</v>
      </c>
      <c r="O3964" s="148" t="n">
        <v>1559090.909090909</v>
      </c>
      <c r="P3964" s="93" t="inlineStr">
        <is>
          <t>카페24토너250ml 2set190801</t>
        </is>
      </c>
    </row>
    <row r="3965">
      <c r="A3965" s="93" t="n"/>
      <c r="B3965" s="127" t="n">
        <v>43756</v>
      </c>
      <c r="C3965" s="93">
        <f>TEXT(B3965,"aaa")</f>
        <v/>
      </c>
      <c r="D3965" s="93" t="n"/>
      <c r="E3965" s="6" t="inlineStr">
        <is>
          <t>토너</t>
        </is>
      </c>
      <c r="F3965" s="5" t="inlineStr">
        <is>
          <t>카페24</t>
        </is>
      </c>
      <c r="G3965" s="5" t="inlineStr">
        <is>
          <t>250ml 2set</t>
        </is>
      </c>
      <c r="H3965" s="149" t="n">
        <v>7</v>
      </c>
      <c r="I3965" s="149" t="n"/>
      <c r="J3965" s="7" t="n">
        <v>190801</v>
      </c>
      <c r="K3965" s="93" t="n"/>
      <c r="L3965" s="93" t="n">
        <v>245000</v>
      </c>
      <c r="M3965" s="93" t="n">
        <v>230667.5</v>
      </c>
      <c r="N3965" s="93" t="n">
        <v>45640</v>
      </c>
      <c r="O3965" s="148" t="n">
        <v>222727.2727272727</v>
      </c>
      <c r="P3965" s="93" t="inlineStr">
        <is>
          <t>카페24토너250ml 2set190801</t>
        </is>
      </c>
    </row>
    <row r="3966">
      <c r="A3966" s="93" t="n"/>
      <c r="B3966" s="127" t="n">
        <v>43757</v>
      </c>
      <c r="C3966" s="93">
        <f>TEXT(B3966,"aaa")</f>
        <v/>
      </c>
      <c r="D3966" s="93" t="n"/>
      <c r="E3966" s="6" t="inlineStr">
        <is>
          <t>토너</t>
        </is>
      </c>
      <c r="F3966" s="5" t="inlineStr">
        <is>
          <t>W컨셉</t>
        </is>
      </c>
      <c r="G3966" s="5" t="inlineStr">
        <is>
          <t>250ml</t>
        </is>
      </c>
      <c r="H3966" s="149" t="n">
        <v>3</v>
      </c>
      <c r="I3966" s="149" t="n"/>
      <c r="J3966" s="7" t="n">
        <v>190801</v>
      </c>
      <c r="K3966" s="93" t="n"/>
      <c r="L3966" s="93" t="n">
        <v>60000</v>
      </c>
      <c r="M3966" s="93" t="n">
        <v>43200</v>
      </c>
      <c r="N3966" s="93" t="n">
        <v>9780</v>
      </c>
      <c r="O3966" s="148" t="n">
        <v>54545.45454545454</v>
      </c>
      <c r="P3966" s="93" t="inlineStr">
        <is>
          <t>W컨셉토너250ml190801</t>
        </is>
      </c>
    </row>
    <row r="3967">
      <c r="A3967" s="93" t="n"/>
      <c r="B3967" s="127" t="n">
        <v>43757</v>
      </c>
      <c r="C3967" s="93">
        <f>TEXT(B3967,"aaa")</f>
        <v/>
      </c>
      <c r="D3967" s="93" t="n"/>
      <c r="E3967" s="6" t="inlineStr">
        <is>
          <t>토너</t>
        </is>
      </c>
      <c r="F3967" s="5" t="inlineStr">
        <is>
          <t>W컨셉</t>
        </is>
      </c>
      <c r="G3967" s="5" t="inlineStr">
        <is>
          <t>250ml 2set</t>
        </is>
      </c>
      <c r="H3967" s="149" t="n">
        <v>3</v>
      </c>
      <c r="I3967" s="149" t="n"/>
      <c r="J3967" s="7" t="n">
        <v>190801</v>
      </c>
      <c r="K3967" s="93" t="n"/>
      <c r="L3967" s="93" t="n">
        <v>105000</v>
      </c>
      <c r="M3967" s="93" t="n">
        <v>76650</v>
      </c>
      <c r="N3967" s="93" t="n">
        <v>19560</v>
      </c>
      <c r="O3967" s="148" t="n">
        <v>95454.54545454544</v>
      </c>
      <c r="P3967" s="93" t="inlineStr">
        <is>
          <t>W컨셉토너250ml 2set190801</t>
        </is>
      </c>
    </row>
    <row r="3968">
      <c r="A3968" s="93" t="n"/>
      <c r="B3968" s="127" t="n">
        <v>43757</v>
      </c>
      <c r="C3968" s="93">
        <f>TEXT(B3968,"aaa")</f>
        <v/>
      </c>
      <c r="D3968" s="93" t="n"/>
      <c r="E3968" s="6" t="inlineStr">
        <is>
          <t>토너</t>
        </is>
      </c>
      <c r="F3968" s="5" t="inlineStr">
        <is>
          <t>카페24</t>
        </is>
      </c>
      <c r="G3968" s="5" t="inlineStr">
        <is>
          <t>250ml</t>
        </is>
      </c>
      <c r="H3968" s="149" t="n">
        <v>51</v>
      </c>
      <c r="I3968" s="149" t="n"/>
      <c r="J3968" s="7" t="n">
        <v>190801</v>
      </c>
      <c r="K3968" s="93" t="n"/>
      <c r="L3968" s="93" t="n">
        <v>1020000</v>
      </c>
      <c r="M3968" s="93" t="n">
        <v>960330</v>
      </c>
      <c r="N3968" s="93" t="n">
        <v>166260</v>
      </c>
      <c r="O3968" s="148" t="n">
        <v>927272.7272727272</v>
      </c>
      <c r="P3968" s="93" t="inlineStr">
        <is>
          <t>카페24토너250ml190801</t>
        </is>
      </c>
    </row>
    <row r="3969">
      <c r="A3969" s="93" t="n"/>
      <c r="B3969" s="127" t="n">
        <v>43757</v>
      </c>
      <c r="C3969" s="93">
        <f>TEXT(B3969,"aaa")</f>
        <v/>
      </c>
      <c r="D3969" s="93" t="n"/>
      <c r="E3969" s="6" t="inlineStr">
        <is>
          <t>토너</t>
        </is>
      </c>
      <c r="F3969" s="5" t="inlineStr">
        <is>
          <t>카페24</t>
        </is>
      </c>
      <c r="G3969" s="5" t="inlineStr">
        <is>
          <t>250ml 2set</t>
        </is>
      </c>
      <c r="H3969" s="149" t="n">
        <v>42</v>
      </c>
      <c r="I3969" s="149" t="n"/>
      <c r="J3969" s="7" t="n">
        <v>190801</v>
      </c>
      <c r="K3969" s="93" t="n"/>
      <c r="L3969" s="93" t="n">
        <v>1470000</v>
      </c>
      <c r="M3969" s="93" t="n">
        <v>1384005</v>
      </c>
      <c r="N3969" s="93" t="n">
        <v>273840</v>
      </c>
      <c r="O3969" s="148" t="n">
        <v>1336363.636363636</v>
      </c>
      <c r="P3969" s="93" t="inlineStr">
        <is>
          <t>카페24토너250ml 2set190801</t>
        </is>
      </c>
    </row>
    <row r="3970">
      <c r="A3970" s="93" t="n"/>
      <c r="B3970" s="127" t="n">
        <v>43757</v>
      </c>
      <c r="C3970" s="93">
        <f>TEXT(B3970,"aaa")</f>
        <v/>
      </c>
      <c r="D3970" s="93" t="n"/>
      <c r="E3970" s="6" t="inlineStr">
        <is>
          <t>토너</t>
        </is>
      </c>
      <c r="F3970" s="5" t="inlineStr">
        <is>
          <t>카페24</t>
        </is>
      </c>
      <c r="G3970" s="5" t="inlineStr">
        <is>
          <t>250ml 2set</t>
        </is>
      </c>
      <c r="H3970" s="149" t="n">
        <v>3</v>
      </c>
      <c r="I3970" s="149" t="n"/>
      <c r="J3970" s="7" t="n">
        <v>190801</v>
      </c>
      <c r="K3970" s="93" t="n"/>
      <c r="L3970" s="93" t="n">
        <v>105000</v>
      </c>
      <c r="M3970" s="93" t="n">
        <v>98857.5</v>
      </c>
      <c r="N3970" s="93" t="n">
        <v>19560</v>
      </c>
      <c r="O3970" s="148" t="n">
        <v>95454.54545454544</v>
      </c>
      <c r="P3970" s="93" t="inlineStr">
        <is>
          <t>카페24토너250ml 2set190801</t>
        </is>
      </c>
    </row>
    <row r="3971">
      <c r="A3971" s="93" t="n"/>
      <c r="B3971" s="127" t="n">
        <v>43758</v>
      </c>
      <c r="C3971" s="93">
        <f>TEXT(B3971,"aaa")</f>
        <v/>
      </c>
      <c r="D3971" s="93" t="n"/>
      <c r="E3971" s="6" t="inlineStr">
        <is>
          <t>토너</t>
        </is>
      </c>
      <c r="F3971" s="5" t="inlineStr">
        <is>
          <t>W컨셉</t>
        </is>
      </c>
      <c r="G3971" s="5" t="inlineStr">
        <is>
          <t>250ml</t>
        </is>
      </c>
      <c r="H3971" s="149" t="n">
        <v>2</v>
      </c>
      <c r="I3971" s="149" t="n"/>
      <c r="J3971" s="7" t="n">
        <v>190801</v>
      </c>
      <c r="K3971" s="93" t="n"/>
      <c r="L3971" s="93" t="n">
        <v>40000</v>
      </c>
      <c r="M3971" s="93" t="n">
        <v>28800</v>
      </c>
      <c r="N3971" s="93" t="n">
        <v>6520</v>
      </c>
      <c r="O3971" s="148" t="n">
        <v>36363.63636363636</v>
      </c>
      <c r="P3971" s="93" t="inlineStr">
        <is>
          <t>W컨셉토너250ml190801</t>
        </is>
      </c>
    </row>
    <row r="3972">
      <c r="A3972" s="93" t="n"/>
      <c r="B3972" s="127" t="n">
        <v>43758</v>
      </c>
      <c r="C3972" s="93">
        <f>TEXT(B3972,"aaa")</f>
        <v/>
      </c>
      <c r="D3972" s="93" t="n"/>
      <c r="E3972" s="6" t="inlineStr">
        <is>
          <t>토너</t>
        </is>
      </c>
      <c r="F3972" s="5" t="inlineStr">
        <is>
          <t>W컨셉</t>
        </is>
      </c>
      <c r="G3972" s="5" t="inlineStr">
        <is>
          <t>250ml 2set</t>
        </is>
      </c>
      <c r="H3972" s="149" t="n">
        <v>4</v>
      </c>
      <c r="I3972" s="149" t="n"/>
      <c r="J3972" s="7" t="n">
        <v>190801</v>
      </c>
      <c r="K3972" s="93" t="n"/>
      <c r="L3972" s="93" t="n">
        <v>140000</v>
      </c>
      <c r="M3972" s="93" t="n">
        <v>102200</v>
      </c>
      <c r="N3972" s="93" t="n">
        <v>26080</v>
      </c>
      <c r="O3972" s="148" t="n">
        <v>127272.7272727273</v>
      </c>
      <c r="P3972" s="93" t="inlineStr">
        <is>
          <t>W컨셉토너250ml 2set190801</t>
        </is>
      </c>
    </row>
    <row r="3973">
      <c r="A3973" s="93" t="n"/>
      <c r="B3973" s="127" t="n">
        <v>43758</v>
      </c>
      <c r="C3973" s="93">
        <f>TEXT(B3973,"aaa")</f>
        <v/>
      </c>
      <c r="D3973" s="93" t="n"/>
      <c r="E3973" s="6" t="inlineStr">
        <is>
          <t>토너</t>
        </is>
      </c>
      <c r="F3973" s="5" t="inlineStr">
        <is>
          <t>카페24</t>
        </is>
      </c>
      <c r="G3973" s="5" t="inlineStr">
        <is>
          <t>250ml</t>
        </is>
      </c>
      <c r="H3973" s="149" t="n">
        <v>53</v>
      </c>
      <c r="I3973" s="149" t="n"/>
      <c r="J3973" s="7" t="n">
        <v>190801</v>
      </c>
      <c r="K3973" s="93" t="n"/>
      <c r="L3973" s="93" t="n">
        <v>1060000</v>
      </c>
      <c r="M3973" s="93" t="n">
        <v>997990</v>
      </c>
      <c r="N3973" s="93" t="n">
        <v>172780</v>
      </c>
      <c r="O3973" s="148" t="n">
        <v>963636.3636363635</v>
      </c>
      <c r="P3973" s="93" t="inlineStr">
        <is>
          <t>카페24토너250ml190801</t>
        </is>
      </c>
    </row>
    <row r="3974">
      <c r="A3974" s="93" t="n"/>
      <c r="B3974" s="127" t="n">
        <v>43758</v>
      </c>
      <c r="C3974" s="93">
        <f>TEXT(B3974,"aaa")</f>
        <v/>
      </c>
      <c r="D3974" s="93" t="n"/>
      <c r="E3974" s="6" t="inlineStr">
        <is>
          <t>토너</t>
        </is>
      </c>
      <c r="F3974" s="5" t="inlineStr">
        <is>
          <t>카페24</t>
        </is>
      </c>
      <c r="G3974" s="5" t="inlineStr">
        <is>
          <t>250ml 2set</t>
        </is>
      </c>
      <c r="H3974" s="149" t="n">
        <v>44</v>
      </c>
      <c r="I3974" s="149" t="n"/>
      <c r="J3974" s="7" t="n">
        <v>190801</v>
      </c>
      <c r="K3974" s="93" t="n"/>
      <c r="L3974" s="93" t="n">
        <v>1540000</v>
      </c>
      <c r="M3974" s="93" t="n">
        <v>1449910</v>
      </c>
      <c r="N3974" s="93" t="n">
        <v>286880</v>
      </c>
      <c r="O3974" s="148" t="n">
        <v>1400000</v>
      </c>
      <c r="P3974" s="93" t="inlineStr">
        <is>
          <t>카페24토너250ml 2set190801</t>
        </is>
      </c>
    </row>
    <row r="3975">
      <c r="A3975" s="93" t="n"/>
      <c r="B3975" s="127" t="n">
        <v>43758</v>
      </c>
      <c r="C3975" s="93">
        <f>TEXT(B3975,"aaa")</f>
        <v/>
      </c>
      <c r="D3975" s="93" t="n"/>
      <c r="E3975" s="6" t="inlineStr">
        <is>
          <t>토너</t>
        </is>
      </c>
      <c r="F3975" s="5" t="inlineStr">
        <is>
          <t>카페24</t>
        </is>
      </c>
      <c r="G3975" s="5" t="inlineStr">
        <is>
          <t>250ml 2set</t>
        </is>
      </c>
      <c r="H3975" s="149" t="n">
        <v>6</v>
      </c>
      <c r="I3975" s="149" t="n"/>
      <c r="J3975" s="7" t="n">
        <v>190801</v>
      </c>
      <c r="K3975" s="93" t="n"/>
      <c r="L3975" s="93" t="n">
        <v>210000</v>
      </c>
      <c r="M3975" s="93" t="n">
        <v>197715</v>
      </c>
      <c r="N3975" s="93" t="n">
        <v>39120</v>
      </c>
      <c r="O3975" s="148" t="n">
        <v>190909.0909090909</v>
      </c>
      <c r="P3975" s="93" t="inlineStr">
        <is>
          <t>카페24토너250ml 2set190801</t>
        </is>
      </c>
    </row>
    <row r="3976">
      <c r="A3976" s="93" t="n"/>
      <c r="B3976" s="127" t="n">
        <v>43759</v>
      </c>
      <c r="C3976" s="93">
        <f>TEXT(B3976,"aaa")</f>
        <v/>
      </c>
      <c r="D3976" s="93" t="n"/>
      <c r="E3976" s="6" t="inlineStr">
        <is>
          <t>토너</t>
        </is>
      </c>
      <c r="F3976" s="5" t="inlineStr">
        <is>
          <t>W컨셉</t>
        </is>
      </c>
      <c r="G3976" s="5" t="inlineStr">
        <is>
          <t>250ml 2set</t>
        </is>
      </c>
      <c r="H3976" s="149" t="n">
        <v>2</v>
      </c>
      <c r="I3976" s="149" t="n"/>
      <c r="J3976" s="7" t="n">
        <v>190801</v>
      </c>
      <c r="K3976" s="93" t="n"/>
      <c r="L3976" s="93" t="n">
        <v>70000</v>
      </c>
      <c r="M3976" s="93" t="n">
        <v>51100</v>
      </c>
      <c r="N3976" s="93" t="n">
        <v>13040</v>
      </c>
      <c r="O3976" s="148" t="n">
        <v>63636.36363636363</v>
      </c>
      <c r="P3976" s="93" t="inlineStr">
        <is>
          <t>W컨셉토너250ml 2set190801</t>
        </is>
      </c>
    </row>
    <row r="3977">
      <c r="A3977" s="93" t="n"/>
      <c r="B3977" s="127" t="n">
        <v>43759</v>
      </c>
      <c r="C3977" s="93">
        <f>TEXT(B3977,"aaa")</f>
        <v/>
      </c>
      <c r="D3977" s="93" t="n"/>
      <c r="E3977" s="6" t="inlineStr">
        <is>
          <t>토너</t>
        </is>
      </c>
      <c r="F3977" s="5" t="inlineStr">
        <is>
          <t>카페24</t>
        </is>
      </c>
      <c r="G3977" s="5" t="inlineStr">
        <is>
          <t>250ml</t>
        </is>
      </c>
      <c r="H3977" s="149" t="n">
        <v>40</v>
      </c>
      <c r="I3977" s="149" t="n"/>
      <c r="J3977" s="7" t="n">
        <v>190801</v>
      </c>
      <c r="K3977" s="93" t="n"/>
      <c r="L3977" s="93" t="n">
        <v>800000</v>
      </c>
      <c r="M3977" s="93" t="n">
        <v>753200</v>
      </c>
      <c r="N3977" s="93" t="n">
        <v>130400</v>
      </c>
      <c r="O3977" s="148" t="n">
        <v>727272.7272727272</v>
      </c>
      <c r="P3977" s="93" t="inlineStr">
        <is>
          <t>카페24토너250ml190801</t>
        </is>
      </c>
    </row>
    <row r="3978">
      <c r="A3978" s="93" t="n"/>
      <c r="B3978" s="127" t="n">
        <v>43759</v>
      </c>
      <c r="C3978" s="93">
        <f>TEXT(B3978,"aaa")</f>
        <v/>
      </c>
      <c r="D3978" s="93" t="n"/>
      <c r="E3978" s="6" t="inlineStr">
        <is>
          <t>토너</t>
        </is>
      </c>
      <c r="F3978" s="5" t="inlineStr">
        <is>
          <t>카페24</t>
        </is>
      </c>
      <c r="G3978" s="5" t="inlineStr">
        <is>
          <t>250ml 2set</t>
        </is>
      </c>
      <c r="H3978" s="149" t="n">
        <v>66</v>
      </c>
      <c r="I3978" s="149" t="n"/>
      <c r="J3978" s="7" t="n">
        <v>190801</v>
      </c>
      <c r="K3978" s="93" t="n"/>
      <c r="L3978" s="93" t="n">
        <v>2310000</v>
      </c>
      <c r="M3978" s="93" t="n">
        <v>2174865</v>
      </c>
      <c r="N3978" s="93" t="n">
        <v>430320</v>
      </c>
      <c r="O3978" s="148" t="n">
        <v>2100000</v>
      </c>
      <c r="P3978" s="93" t="inlineStr">
        <is>
          <t>카페24토너250ml 2set190801</t>
        </is>
      </c>
    </row>
    <row r="3979">
      <c r="A3979" s="93" t="n"/>
      <c r="B3979" s="127" t="n">
        <v>43759</v>
      </c>
      <c r="C3979" s="93">
        <f>TEXT(B3979,"aaa")</f>
        <v/>
      </c>
      <c r="D3979" s="93" t="n"/>
      <c r="E3979" s="6" t="inlineStr">
        <is>
          <t>토너</t>
        </is>
      </c>
      <c r="F3979" s="5" t="inlineStr">
        <is>
          <t>카페24</t>
        </is>
      </c>
      <c r="G3979" s="5" t="inlineStr">
        <is>
          <t>250ml 2set</t>
        </is>
      </c>
      <c r="H3979" s="149" t="n">
        <v>12</v>
      </c>
      <c r="I3979" s="149" t="n"/>
      <c r="J3979" s="7" t="n">
        <v>190801</v>
      </c>
      <c r="K3979" s="93" t="n"/>
      <c r="L3979" s="93" t="n">
        <v>420000</v>
      </c>
      <c r="M3979" s="93" t="n">
        <v>395430</v>
      </c>
      <c r="N3979" s="93" t="n">
        <v>78240</v>
      </c>
      <c r="O3979" s="148" t="n">
        <v>381818.1818181818</v>
      </c>
      <c r="P3979" s="93" t="inlineStr">
        <is>
          <t>카페24토너250ml 2set190801</t>
        </is>
      </c>
    </row>
    <row r="3980">
      <c r="A3980" s="93" t="n"/>
      <c r="B3980" s="127" t="n">
        <v>43760</v>
      </c>
      <c r="C3980" s="93">
        <f>TEXT(B3980,"aaa")</f>
        <v/>
      </c>
      <c r="D3980" s="93" t="n"/>
      <c r="E3980" s="6" t="inlineStr">
        <is>
          <t>토너</t>
        </is>
      </c>
      <c r="F3980" s="5" t="inlineStr">
        <is>
          <t>W컨셉</t>
        </is>
      </c>
      <c r="G3980" s="5" t="inlineStr">
        <is>
          <t>250ml</t>
        </is>
      </c>
      <c r="H3980" s="149" t="n">
        <v>2</v>
      </c>
      <c r="I3980" s="149" t="n"/>
      <c r="J3980" s="7" t="n">
        <v>190801</v>
      </c>
      <c r="K3980" s="93" t="n"/>
      <c r="L3980" s="93" t="n">
        <v>40000</v>
      </c>
      <c r="M3980" s="93" t="n">
        <v>28800</v>
      </c>
      <c r="N3980" s="93" t="n">
        <v>6520</v>
      </c>
      <c r="O3980" s="148" t="n">
        <v>36363.63636363636</v>
      </c>
      <c r="P3980" s="93" t="inlineStr">
        <is>
          <t>W컨셉토너250ml190801</t>
        </is>
      </c>
    </row>
    <row r="3981">
      <c r="A3981" s="93" t="n"/>
      <c r="B3981" s="127" t="n">
        <v>43760</v>
      </c>
      <c r="C3981" s="93">
        <f>TEXT(B3981,"aaa")</f>
        <v/>
      </c>
      <c r="D3981" s="93" t="n"/>
      <c r="E3981" s="6" t="inlineStr">
        <is>
          <t>토너</t>
        </is>
      </c>
      <c r="F3981" s="5" t="inlineStr">
        <is>
          <t>W컨셉</t>
        </is>
      </c>
      <c r="G3981" s="5" t="inlineStr">
        <is>
          <t>250ml 2set</t>
        </is>
      </c>
      <c r="H3981" s="149" t="n">
        <v>1</v>
      </c>
      <c r="I3981" s="149" t="n"/>
      <c r="J3981" s="7" t="n">
        <v>190801</v>
      </c>
      <c r="K3981" s="93" t="n"/>
      <c r="L3981" s="93" t="n">
        <v>35000</v>
      </c>
      <c r="M3981" s="93" t="n">
        <v>25550</v>
      </c>
      <c r="N3981" s="93" t="n">
        <v>6520</v>
      </c>
      <c r="O3981" s="148" t="n">
        <v>31818.18181818182</v>
      </c>
      <c r="P3981" s="93" t="inlineStr">
        <is>
          <t>W컨셉토너250ml 2set190801</t>
        </is>
      </c>
    </row>
    <row r="3982">
      <c r="A3982" s="93" t="n"/>
      <c r="B3982" s="127" t="n">
        <v>43760</v>
      </c>
      <c r="C3982" s="93">
        <f>TEXT(B3982,"aaa")</f>
        <v/>
      </c>
      <c r="D3982" s="93" t="n"/>
      <c r="E3982" s="6" t="inlineStr">
        <is>
          <t>토너</t>
        </is>
      </c>
      <c r="F3982" s="5" t="inlineStr">
        <is>
          <t>카페24</t>
        </is>
      </c>
      <c r="G3982" s="5" t="inlineStr">
        <is>
          <t>500ml</t>
        </is>
      </c>
      <c r="H3982" s="149" t="n">
        <v>2</v>
      </c>
      <c r="I3982" s="149" t="n"/>
      <c r="J3982" s="7" t="n">
        <v>190801</v>
      </c>
      <c r="K3982" s="93" t="n"/>
      <c r="L3982" s="93" t="n">
        <v>66000</v>
      </c>
      <c r="M3982" s="93" t="n">
        <v>62139</v>
      </c>
      <c r="N3982" s="93" t="n">
        <v>9450</v>
      </c>
      <c r="O3982" s="148" t="n">
        <v>59999.99999999999</v>
      </c>
      <c r="P3982" s="93" t="inlineStr">
        <is>
          <t>카페24토너500ml190801</t>
        </is>
      </c>
    </row>
    <row r="3983">
      <c r="A3983" s="93" t="n"/>
      <c r="B3983" s="127" t="n">
        <v>43760</v>
      </c>
      <c r="C3983" s="93">
        <f>TEXT(B3983,"aaa")</f>
        <v/>
      </c>
      <c r="D3983" s="93" t="n"/>
      <c r="E3983" s="6" t="inlineStr">
        <is>
          <t>토너</t>
        </is>
      </c>
      <c r="F3983" s="5" t="inlineStr">
        <is>
          <t>카페24</t>
        </is>
      </c>
      <c r="G3983" s="5" t="inlineStr">
        <is>
          <t>250ml</t>
        </is>
      </c>
      <c r="H3983" s="149" t="n">
        <v>48</v>
      </c>
      <c r="I3983" s="149" t="n"/>
      <c r="J3983" s="7" t="n">
        <v>190801</v>
      </c>
      <c r="K3983" s="93" t="n"/>
      <c r="L3983" s="93" t="n">
        <v>960000</v>
      </c>
      <c r="M3983" s="93" t="n">
        <v>903840</v>
      </c>
      <c r="N3983" s="93" t="n">
        <v>156480</v>
      </c>
      <c r="O3983" s="148" t="n">
        <v>872727.2727272727</v>
      </c>
      <c r="P3983" s="93" t="inlineStr">
        <is>
          <t>카페24토너250ml190801</t>
        </is>
      </c>
    </row>
    <row r="3984">
      <c r="A3984" s="93" t="n"/>
      <c r="B3984" s="127" t="n">
        <v>43760</v>
      </c>
      <c r="C3984" s="93">
        <f>TEXT(B3984,"aaa")</f>
        <v/>
      </c>
      <c r="D3984" s="93" t="n"/>
      <c r="E3984" s="6" t="inlineStr">
        <is>
          <t>토너</t>
        </is>
      </c>
      <c r="F3984" s="5" t="inlineStr">
        <is>
          <t>카페24</t>
        </is>
      </c>
      <c r="G3984" s="5" t="inlineStr">
        <is>
          <t>250ml 2set</t>
        </is>
      </c>
      <c r="H3984" s="149" t="n">
        <v>43</v>
      </c>
      <c r="I3984" s="149" t="n"/>
      <c r="J3984" s="7" t="n">
        <v>190801</v>
      </c>
      <c r="K3984" s="93" t="n"/>
      <c r="L3984" s="93" t="n">
        <v>1505000</v>
      </c>
      <c r="M3984" s="93" t="n">
        <v>1416957.5</v>
      </c>
      <c r="N3984" s="93" t="n">
        <v>280360</v>
      </c>
      <c r="O3984" s="148" t="n">
        <v>1368181.818181818</v>
      </c>
      <c r="P3984" s="93" t="inlineStr">
        <is>
          <t>카페24토너250ml 2set190801</t>
        </is>
      </c>
    </row>
    <row r="3985">
      <c r="A3985" s="93" t="n"/>
      <c r="B3985" s="127" t="n">
        <v>43760</v>
      </c>
      <c r="C3985" s="93">
        <f>TEXT(B3985,"aaa")</f>
        <v/>
      </c>
      <c r="D3985" s="93" t="n"/>
      <c r="E3985" s="6" t="inlineStr">
        <is>
          <t>토너</t>
        </is>
      </c>
      <c r="F3985" s="5" t="inlineStr">
        <is>
          <t>카페24</t>
        </is>
      </c>
      <c r="G3985" s="5" t="inlineStr">
        <is>
          <t>250ml 2set</t>
        </is>
      </c>
      <c r="H3985" s="149" t="n">
        <v>4</v>
      </c>
      <c r="I3985" s="149" t="n"/>
      <c r="J3985" s="7" t="n">
        <v>190801</v>
      </c>
      <c r="K3985" s="93" t="n"/>
      <c r="L3985" s="93" t="n">
        <v>140000</v>
      </c>
      <c r="M3985" s="93" t="n">
        <v>131810</v>
      </c>
      <c r="N3985" s="93" t="n">
        <v>26080</v>
      </c>
      <c r="O3985" s="148" t="n">
        <v>127272.7272727273</v>
      </c>
      <c r="P3985" s="93" t="inlineStr">
        <is>
          <t>카페24토너250ml 2set190801</t>
        </is>
      </c>
    </row>
    <row r="3986">
      <c r="A3986" s="93" t="n"/>
      <c r="B3986" s="127" t="n">
        <v>43761</v>
      </c>
      <c r="C3986" s="93">
        <f>TEXT(B3986,"aaa")</f>
        <v/>
      </c>
      <c r="D3986" s="93" t="n"/>
      <c r="E3986" s="6" t="inlineStr">
        <is>
          <t>토너</t>
        </is>
      </c>
      <c r="F3986" s="5" t="inlineStr">
        <is>
          <t>W컨셉</t>
        </is>
      </c>
      <c r="G3986" s="5" t="inlineStr">
        <is>
          <t>250ml</t>
        </is>
      </c>
      <c r="H3986" s="149" t="n">
        <v>1</v>
      </c>
      <c r="I3986" s="149" t="n"/>
      <c r="J3986" s="7" t="n">
        <v>190801</v>
      </c>
      <c r="K3986" s="93" t="n"/>
      <c r="L3986" s="93" t="n">
        <v>20000</v>
      </c>
      <c r="M3986" s="93" t="n">
        <v>14400</v>
      </c>
      <c r="N3986" s="93" t="n">
        <v>3260</v>
      </c>
      <c r="O3986" s="148" t="n">
        <v>18181.81818181818</v>
      </c>
      <c r="P3986" s="93" t="inlineStr">
        <is>
          <t>W컨셉토너250ml190801</t>
        </is>
      </c>
    </row>
    <row r="3987">
      <c r="A3987" s="93" t="n"/>
      <c r="B3987" s="127" t="n">
        <v>43761</v>
      </c>
      <c r="C3987" s="93">
        <f>TEXT(B3987,"aaa")</f>
        <v/>
      </c>
      <c r="D3987" s="93" t="n"/>
      <c r="E3987" s="6" t="inlineStr">
        <is>
          <t>토너</t>
        </is>
      </c>
      <c r="F3987" s="5" t="inlineStr">
        <is>
          <t>W컨셉</t>
        </is>
      </c>
      <c r="G3987" s="5" t="inlineStr">
        <is>
          <t>250ml 2set</t>
        </is>
      </c>
      <c r="H3987" s="149" t="n">
        <v>1</v>
      </c>
      <c r="I3987" s="149" t="n"/>
      <c r="J3987" s="7" t="n">
        <v>190801</v>
      </c>
      <c r="K3987" s="93" t="n"/>
      <c r="L3987" s="93" t="n">
        <v>35000</v>
      </c>
      <c r="M3987" s="93" t="n">
        <v>25550</v>
      </c>
      <c r="N3987" s="93" t="n">
        <v>6520</v>
      </c>
      <c r="O3987" s="148" t="n">
        <v>31818.18181818182</v>
      </c>
      <c r="P3987" s="93" t="inlineStr">
        <is>
          <t>W컨셉토너250ml 2set190801</t>
        </is>
      </c>
    </row>
    <row r="3988">
      <c r="A3988" s="93" t="n"/>
      <c r="B3988" s="127" t="n">
        <v>43761</v>
      </c>
      <c r="C3988" s="93">
        <f>TEXT(B3988,"aaa")</f>
        <v/>
      </c>
      <c r="D3988" s="93" t="n"/>
      <c r="E3988" s="6" t="inlineStr">
        <is>
          <t>토너</t>
        </is>
      </c>
      <c r="F3988" s="5" t="inlineStr">
        <is>
          <t>아누아 CS</t>
        </is>
      </c>
      <c r="G3988" s="5" t="inlineStr">
        <is>
          <t>500ml</t>
        </is>
      </c>
      <c r="H3988" s="149" t="n">
        <v>1</v>
      </c>
      <c r="I3988" s="149" t="n"/>
      <c r="J3988" s="7" t="n">
        <v>190801</v>
      </c>
      <c r="K3988" s="93" t="n"/>
      <c r="L3988" s="93" t="n">
        <v>0</v>
      </c>
      <c r="M3988" s="93" t="n">
        <v>0</v>
      </c>
      <c r="N3988" s="93" t="n">
        <v>4725</v>
      </c>
      <c r="O3988" s="148" t="n">
        <v>0</v>
      </c>
      <c r="P3988" s="93" t="inlineStr">
        <is>
          <t>아누아 CS토너500ml190801</t>
        </is>
      </c>
    </row>
    <row r="3989">
      <c r="A3989" s="93" t="n"/>
      <c r="B3989" s="127" t="n">
        <v>43761</v>
      </c>
      <c r="C3989" s="93">
        <f>TEXT(B3989,"aaa")</f>
        <v/>
      </c>
      <c r="D3989" s="93" t="n"/>
      <c r="E3989" s="6" t="inlineStr">
        <is>
          <t>토너</t>
        </is>
      </c>
      <c r="F3989" s="5" t="inlineStr">
        <is>
          <t>카페24</t>
        </is>
      </c>
      <c r="G3989" s="5" t="inlineStr">
        <is>
          <t>500ml</t>
        </is>
      </c>
      <c r="H3989" s="149" t="n">
        <v>58</v>
      </c>
      <c r="I3989" s="149" t="n"/>
      <c r="J3989" s="7" t="n">
        <v>190801</v>
      </c>
      <c r="K3989" s="93" t="n"/>
      <c r="L3989" s="93" t="n">
        <v>1914000</v>
      </c>
      <c r="M3989" s="93" t="n">
        <v>1802031</v>
      </c>
      <c r="N3989" s="93" t="n">
        <v>274050</v>
      </c>
      <c r="O3989" s="148" t="n">
        <v>1740000</v>
      </c>
      <c r="P3989" s="93" t="inlineStr">
        <is>
          <t>카페24토너500ml190801</t>
        </is>
      </c>
    </row>
    <row r="3990">
      <c r="A3990" s="93" t="n"/>
      <c r="B3990" s="127" t="n">
        <v>43761</v>
      </c>
      <c r="C3990" s="93">
        <f>TEXT(B3990,"aaa")</f>
        <v/>
      </c>
      <c r="D3990" s="93" t="n"/>
      <c r="E3990" s="6" t="inlineStr">
        <is>
          <t>토너</t>
        </is>
      </c>
      <c r="F3990" s="5" t="inlineStr">
        <is>
          <t>카페24</t>
        </is>
      </c>
      <c r="G3990" s="5" t="inlineStr">
        <is>
          <t>250ml</t>
        </is>
      </c>
      <c r="H3990" s="149" t="n">
        <v>40</v>
      </c>
      <c r="I3990" s="149" t="n"/>
      <c r="J3990" s="7" t="n">
        <v>190801</v>
      </c>
      <c r="K3990" s="93" t="n"/>
      <c r="L3990" s="93" t="n">
        <v>800000</v>
      </c>
      <c r="M3990" s="93" t="n">
        <v>753200</v>
      </c>
      <c r="N3990" s="93" t="n">
        <v>130400</v>
      </c>
      <c r="O3990" s="148" t="n">
        <v>727272.7272727272</v>
      </c>
      <c r="P3990" s="93" t="inlineStr">
        <is>
          <t>카페24토너250ml190801</t>
        </is>
      </c>
    </row>
    <row r="3991">
      <c r="A3991" s="93" t="n"/>
      <c r="B3991" s="127" t="n">
        <v>43761</v>
      </c>
      <c r="C3991" s="93">
        <f>TEXT(B3991,"aaa")</f>
        <v/>
      </c>
      <c r="D3991" s="93" t="n"/>
      <c r="E3991" s="6" t="inlineStr">
        <is>
          <t>토너</t>
        </is>
      </c>
      <c r="F3991" s="5" t="inlineStr">
        <is>
          <t>카페24</t>
        </is>
      </c>
      <c r="G3991" s="5" t="inlineStr">
        <is>
          <t>250ml 2set</t>
        </is>
      </c>
      <c r="H3991" s="149" t="n">
        <v>35</v>
      </c>
      <c r="I3991" s="149" t="n"/>
      <c r="J3991" s="7" t="n">
        <v>190801</v>
      </c>
      <c r="K3991" s="93" t="n"/>
      <c r="L3991" s="93" t="n">
        <v>1225000</v>
      </c>
      <c r="M3991" s="93" t="n">
        <v>1153337.5</v>
      </c>
      <c r="N3991" s="93" t="n">
        <v>228200</v>
      </c>
      <c r="O3991" s="148" t="n">
        <v>1113636.363636364</v>
      </c>
      <c r="P3991" s="93" t="inlineStr">
        <is>
          <t>카페24토너250ml 2set190801</t>
        </is>
      </c>
    </row>
    <row r="3992">
      <c r="A3992" s="93" t="n"/>
      <c r="B3992" s="127" t="n">
        <v>43761</v>
      </c>
      <c r="C3992" s="93">
        <f>TEXT(B3992,"aaa")</f>
        <v/>
      </c>
      <c r="D3992" s="93" t="n"/>
      <c r="E3992" s="6" t="inlineStr">
        <is>
          <t>토너</t>
        </is>
      </c>
      <c r="F3992" s="5" t="inlineStr">
        <is>
          <t>카페24</t>
        </is>
      </c>
      <c r="G3992" s="5" t="inlineStr">
        <is>
          <t>250ml 2set</t>
        </is>
      </c>
      <c r="H3992" s="149" t="n">
        <v>1</v>
      </c>
      <c r="I3992" s="149" t="n"/>
      <c r="J3992" s="7" t="n">
        <v>190801</v>
      </c>
      <c r="K3992" s="93" t="n"/>
      <c r="L3992" s="93" t="n">
        <v>35000</v>
      </c>
      <c r="M3992" s="93" t="n">
        <v>32952.5</v>
      </c>
      <c r="N3992" s="93" t="n">
        <v>6520</v>
      </c>
      <c r="O3992" s="148" t="n">
        <v>31818.18181818182</v>
      </c>
      <c r="P3992" s="93" t="inlineStr">
        <is>
          <t>카페24토너250ml 2set190801</t>
        </is>
      </c>
    </row>
    <row r="3993">
      <c r="A3993" s="93" t="n"/>
      <c r="B3993" s="127" t="n">
        <v>43761</v>
      </c>
      <c r="C3993" s="93">
        <f>TEXT(B3993,"aaa")</f>
        <v/>
      </c>
      <c r="D3993" s="93" t="n"/>
      <c r="E3993" s="6" t="inlineStr">
        <is>
          <t>토너</t>
        </is>
      </c>
      <c r="F3993" s="5" t="inlineStr">
        <is>
          <t>카페24</t>
        </is>
      </c>
      <c r="G3993" s="5" t="inlineStr">
        <is>
          <t>250ml 2set</t>
        </is>
      </c>
      <c r="H3993" s="149" t="n">
        <v>5</v>
      </c>
      <c r="I3993" s="149" t="n"/>
      <c r="J3993" s="7" t="n">
        <v>190801</v>
      </c>
      <c r="K3993" s="93" t="n"/>
      <c r="L3993" s="93" t="n">
        <v>175000</v>
      </c>
      <c r="M3993" s="93" t="n">
        <v>164762.5</v>
      </c>
      <c r="N3993" s="93" t="n">
        <v>32600</v>
      </c>
      <c r="O3993" s="148" t="n">
        <v>159090.9090909091</v>
      </c>
      <c r="P3993" s="93" t="inlineStr">
        <is>
          <t>카페24토너250ml 2set190801</t>
        </is>
      </c>
    </row>
    <row r="3994">
      <c r="A3994" s="93" t="n"/>
      <c r="B3994" s="127" t="n">
        <v>43762</v>
      </c>
      <c r="C3994" s="93">
        <f>TEXT(B3994,"aaa")</f>
        <v/>
      </c>
      <c r="D3994" s="93" t="n"/>
      <c r="E3994" s="6" t="inlineStr">
        <is>
          <t>토너</t>
        </is>
      </c>
      <c r="F3994" s="5" t="inlineStr">
        <is>
          <t>W컨셉</t>
        </is>
      </c>
      <c r="G3994" s="5" t="inlineStr">
        <is>
          <t>250ml</t>
        </is>
      </c>
      <c r="H3994" s="149" t="n">
        <v>3</v>
      </c>
      <c r="I3994" s="149" t="n"/>
      <c r="J3994" s="7" t="n">
        <v>190801</v>
      </c>
      <c r="K3994" s="93" t="n"/>
      <c r="L3994" s="93" t="n">
        <v>60000</v>
      </c>
      <c r="M3994" s="93" t="n">
        <v>43200</v>
      </c>
      <c r="N3994" s="93" t="n">
        <v>9780</v>
      </c>
      <c r="O3994" s="148" t="n">
        <v>54545.45454545454</v>
      </c>
      <c r="P3994" s="93" t="inlineStr">
        <is>
          <t>W컨셉토너250ml190801</t>
        </is>
      </c>
    </row>
    <row r="3995">
      <c r="A3995" s="93" t="n"/>
      <c r="B3995" s="127" t="n">
        <v>43762</v>
      </c>
      <c r="C3995" s="93">
        <f>TEXT(B3995,"aaa")</f>
        <v/>
      </c>
      <c r="D3995" s="93" t="n"/>
      <c r="E3995" s="6" t="inlineStr">
        <is>
          <t>토너</t>
        </is>
      </c>
      <c r="F3995" s="5" t="inlineStr">
        <is>
          <t>W컨셉</t>
        </is>
      </c>
      <c r="G3995" s="5" t="inlineStr">
        <is>
          <t>250ml 2set</t>
        </is>
      </c>
      <c r="H3995" s="149" t="n">
        <v>4</v>
      </c>
      <c r="I3995" s="149" t="n"/>
      <c r="J3995" s="7" t="n">
        <v>190801</v>
      </c>
      <c r="K3995" s="93" t="n"/>
      <c r="L3995" s="93" t="n">
        <v>140000</v>
      </c>
      <c r="M3995" s="93" t="n">
        <v>102200</v>
      </c>
      <c r="N3995" s="93" t="n">
        <v>26080</v>
      </c>
      <c r="O3995" s="148" t="n">
        <v>127272.7272727273</v>
      </c>
      <c r="P3995" s="93" t="inlineStr">
        <is>
          <t>W컨셉토너250ml 2set190801</t>
        </is>
      </c>
    </row>
    <row r="3996">
      <c r="A3996" s="93" t="n"/>
      <c r="B3996" s="127" t="n">
        <v>43762</v>
      </c>
      <c r="C3996" s="93">
        <f>TEXT(B3996,"aaa")</f>
        <v/>
      </c>
      <c r="D3996" s="93" t="n"/>
      <c r="E3996" s="6" t="inlineStr">
        <is>
          <t>토너</t>
        </is>
      </c>
      <c r="F3996" s="5" t="inlineStr">
        <is>
          <t>카페24</t>
        </is>
      </c>
      <c r="G3996" s="5" t="inlineStr">
        <is>
          <t>500ml</t>
        </is>
      </c>
      <c r="H3996" s="149" t="n">
        <v>36</v>
      </c>
      <c r="I3996" s="149" t="n"/>
      <c r="J3996" s="7" t="n">
        <v>190801</v>
      </c>
      <c r="K3996" s="93" t="n"/>
      <c r="L3996" s="93" t="n">
        <v>1188000</v>
      </c>
      <c r="M3996" s="93" t="n">
        <v>1118502</v>
      </c>
      <c r="N3996" s="93" t="n">
        <v>170100</v>
      </c>
      <c r="O3996" s="148" t="n">
        <v>1080000</v>
      </c>
      <c r="P3996" s="93" t="inlineStr">
        <is>
          <t>카페24토너500ml190801</t>
        </is>
      </c>
    </row>
    <row r="3997">
      <c r="A3997" s="93" t="n"/>
      <c r="B3997" s="127" t="n">
        <v>43762</v>
      </c>
      <c r="C3997" s="93">
        <f>TEXT(B3997,"aaa")</f>
        <v/>
      </c>
      <c r="D3997" s="93" t="n"/>
      <c r="E3997" s="6" t="inlineStr">
        <is>
          <t>토너</t>
        </is>
      </c>
      <c r="F3997" s="5" t="inlineStr">
        <is>
          <t>카페24</t>
        </is>
      </c>
      <c r="G3997" s="5" t="inlineStr">
        <is>
          <t>250ml</t>
        </is>
      </c>
      <c r="H3997" s="149" t="n">
        <v>26</v>
      </c>
      <c r="I3997" s="149" t="n"/>
      <c r="J3997" s="7" t="n">
        <v>190801</v>
      </c>
      <c r="K3997" s="93" t="n"/>
      <c r="L3997" s="93" t="n">
        <v>520000</v>
      </c>
      <c r="M3997" s="93" t="n">
        <v>489580</v>
      </c>
      <c r="N3997" s="93" t="n">
        <v>84760</v>
      </c>
      <c r="O3997" s="148" t="n">
        <v>472727.2727272727</v>
      </c>
      <c r="P3997" s="93" t="inlineStr">
        <is>
          <t>카페24토너250ml190801</t>
        </is>
      </c>
    </row>
    <row r="3998">
      <c r="A3998" s="93" t="n"/>
      <c r="B3998" s="127" t="n">
        <v>43762</v>
      </c>
      <c r="C3998" s="93">
        <f>TEXT(B3998,"aaa")</f>
        <v/>
      </c>
      <c r="D3998" s="93" t="n"/>
      <c r="E3998" s="6" t="inlineStr">
        <is>
          <t>토너</t>
        </is>
      </c>
      <c r="F3998" s="5" t="inlineStr">
        <is>
          <t>카페24</t>
        </is>
      </c>
      <c r="G3998" s="5" t="inlineStr">
        <is>
          <t>250ml 2set</t>
        </is>
      </c>
      <c r="H3998" s="149" t="n">
        <v>13</v>
      </c>
      <c r="I3998" s="149" t="n"/>
      <c r="J3998" s="7" t="n">
        <v>190801</v>
      </c>
      <c r="K3998" s="93" t="n"/>
      <c r="L3998" s="93" t="n">
        <v>455000</v>
      </c>
      <c r="M3998" s="93" t="n">
        <v>428382.5</v>
      </c>
      <c r="N3998" s="93" t="n">
        <v>84760</v>
      </c>
      <c r="O3998" s="148" t="n">
        <v>413636.3636363636</v>
      </c>
      <c r="P3998" s="93" t="inlineStr">
        <is>
          <t>카페24토너250ml 2set190801</t>
        </is>
      </c>
    </row>
    <row r="3999">
      <c r="A3999" s="93" t="n"/>
      <c r="B3999" s="127" t="n">
        <v>43763</v>
      </c>
      <c r="C3999" s="93">
        <f>TEXT(B3999,"aaa")</f>
        <v/>
      </c>
      <c r="D3999" s="93" t="n"/>
      <c r="E3999" s="6" t="inlineStr">
        <is>
          <t>토너</t>
        </is>
      </c>
      <c r="F3999" s="5" t="inlineStr">
        <is>
          <t>W컨셉</t>
        </is>
      </c>
      <c r="G3999" s="5" t="inlineStr">
        <is>
          <t>250ml</t>
        </is>
      </c>
      <c r="H3999" s="149" t="n">
        <v>1</v>
      </c>
      <c r="I3999" s="149" t="n"/>
      <c r="J3999" s="7" t="n">
        <v>190801</v>
      </c>
      <c r="K3999" s="93" t="n"/>
      <c r="L3999" s="93" t="n">
        <v>20000</v>
      </c>
      <c r="M3999" s="93" t="n">
        <v>14400</v>
      </c>
      <c r="N3999" s="93" t="n">
        <v>3260</v>
      </c>
      <c r="O3999" s="148" t="n">
        <v>18181.81818181818</v>
      </c>
      <c r="P3999" s="93" t="inlineStr">
        <is>
          <t>W컨셉토너250ml190801</t>
        </is>
      </c>
    </row>
    <row r="4000">
      <c r="A4000" s="93" t="n"/>
      <c r="B4000" s="127" t="n">
        <v>43763</v>
      </c>
      <c r="C4000" s="93">
        <f>TEXT(B4000,"aaa")</f>
        <v/>
      </c>
      <c r="D4000" s="93" t="n"/>
      <c r="E4000" s="6" t="inlineStr">
        <is>
          <t>토너</t>
        </is>
      </c>
      <c r="F4000" s="5" t="inlineStr">
        <is>
          <t>W컨셉</t>
        </is>
      </c>
      <c r="G4000" s="5" t="inlineStr">
        <is>
          <t>250ml 2set</t>
        </is>
      </c>
      <c r="H4000" s="149" t="n">
        <v>1</v>
      </c>
      <c r="I4000" s="149" t="n"/>
      <c r="J4000" s="7" t="n">
        <v>190801</v>
      </c>
      <c r="K4000" s="93" t="n"/>
      <c r="L4000" s="93" t="n">
        <v>35000</v>
      </c>
      <c r="M4000" s="93" t="n">
        <v>25550</v>
      </c>
      <c r="N4000" s="93" t="n">
        <v>6520</v>
      </c>
      <c r="O4000" s="148" t="n">
        <v>31818.18181818182</v>
      </c>
      <c r="P4000" s="93" t="inlineStr">
        <is>
          <t>W컨셉토너250ml 2set190801</t>
        </is>
      </c>
    </row>
    <row r="4001">
      <c r="A4001" s="93" t="n"/>
      <c r="B4001" s="127" t="n">
        <v>43763</v>
      </c>
      <c r="C4001" s="93">
        <f>TEXT(B4001,"aaa")</f>
        <v/>
      </c>
      <c r="D4001" s="93" t="n"/>
      <c r="E4001" s="6" t="inlineStr">
        <is>
          <t>토너</t>
        </is>
      </c>
      <c r="F4001" s="5" t="inlineStr">
        <is>
          <t>아누아 CS</t>
        </is>
      </c>
      <c r="G4001" s="5" t="inlineStr">
        <is>
          <t>500ml</t>
        </is>
      </c>
      <c r="H4001" s="149" t="n">
        <v>6</v>
      </c>
      <c r="I4001" s="149" t="n"/>
      <c r="J4001" s="7" t="n">
        <v>190801</v>
      </c>
      <c r="K4001" s="93" t="n"/>
      <c r="L4001" s="93" t="n">
        <v>0</v>
      </c>
      <c r="M4001" s="93" t="n">
        <v>0</v>
      </c>
      <c r="N4001" s="93" t="n">
        <v>28350</v>
      </c>
      <c r="O4001" s="148" t="n">
        <v>0</v>
      </c>
      <c r="P4001" s="93" t="inlineStr">
        <is>
          <t>아누아 CS토너500ml190801</t>
        </is>
      </c>
    </row>
    <row r="4002">
      <c r="A4002" s="93" t="n"/>
      <c r="B4002" s="127" t="n">
        <v>43763</v>
      </c>
      <c r="C4002" s="93">
        <f>TEXT(B4002,"aaa")</f>
        <v/>
      </c>
      <c r="D4002" s="93" t="n"/>
      <c r="E4002" s="6" t="inlineStr">
        <is>
          <t>토너</t>
        </is>
      </c>
      <c r="F4002" s="5" t="inlineStr">
        <is>
          <t>카페24</t>
        </is>
      </c>
      <c r="G4002" s="5" t="inlineStr">
        <is>
          <t>500ml</t>
        </is>
      </c>
      <c r="H4002" s="149" t="n">
        <v>24</v>
      </c>
      <c r="I4002" s="149" t="n"/>
      <c r="J4002" s="7" t="n">
        <v>190801</v>
      </c>
      <c r="K4002" s="93" t="n"/>
      <c r="L4002" s="93" t="n">
        <v>792000</v>
      </c>
      <c r="M4002" s="93" t="n">
        <v>745668</v>
      </c>
      <c r="N4002" s="93" t="n">
        <v>113400</v>
      </c>
      <c r="O4002" s="148" t="n">
        <v>720000</v>
      </c>
      <c r="P4002" s="93" t="inlineStr">
        <is>
          <t>카페24토너500ml190801</t>
        </is>
      </c>
    </row>
    <row r="4003">
      <c r="A4003" s="93" t="n"/>
      <c r="B4003" s="127" t="n">
        <v>43763</v>
      </c>
      <c r="C4003" s="93">
        <f>TEXT(B4003,"aaa")</f>
        <v/>
      </c>
      <c r="D4003" s="93" t="n"/>
      <c r="E4003" s="6" t="inlineStr">
        <is>
          <t>토너</t>
        </is>
      </c>
      <c r="F4003" s="5" t="inlineStr">
        <is>
          <t>카페24</t>
        </is>
      </c>
      <c r="G4003" s="5" t="inlineStr">
        <is>
          <t>250ml</t>
        </is>
      </c>
      <c r="H4003" s="149" t="n">
        <v>27</v>
      </c>
      <c r="I4003" s="149" t="n"/>
      <c r="J4003" s="7" t="n">
        <v>190801</v>
      </c>
      <c r="K4003" s="93" t="n"/>
      <c r="L4003" s="93" t="n">
        <v>540000</v>
      </c>
      <c r="M4003" s="93" t="n">
        <v>508410</v>
      </c>
      <c r="N4003" s="93" t="n">
        <v>88020</v>
      </c>
      <c r="O4003" s="148" t="n">
        <v>490909.0909090909</v>
      </c>
      <c r="P4003" s="93" t="inlineStr">
        <is>
          <t>카페24토너250ml190801</t>
        </is>
      </c>
    </row>
    <row r="4004">
      <c r="A4004" s="93" t="n"/>
      <c r="B4004" s="127" t="n">
        <v>43763</v>
      </c>
      <c r="C4004" s="93">
        <f>TEXT(B4004,"aaa")</f>
        <v/>
      </c>
      <c r="D4004" s="93" t="n"/>
      <c r="E4004" s="6" t="inlineStr">
        <is>
          <t>토너</t>
        </is>
      </c>
      <c r="F4004" s="5" t="inlineStr">
        <is>
          <t>카페24</t>
        </is>
      </c>
      <c r="G4004" s="5" t="inlineStr">
        <is>
          <t>500ml</t>
        </is>
      </c>
      <c r="H4004" s="149" t="n">
        <v>30</v>
      </c>
      <c r="I4004" s="149" t="n"/>
      <c r="J4004" s="7" t="n">
        <v>190801</v>
      </c>
      <c r="K4004" s="93" t="n"/>
      <c r="L4004" s="93" t="n">
        <v>990000</v>
      </c>
      <c r="M4004" s="93" t="n">
        <v>932085</v>
      </c>
      <c r="N4004" s="93" t="n">
        <v>141750</v>
      </c>
      <c r="O4004" s="148" t="n">
        <v>899999.9999999999</v>
      </c>
      <c r="P4004" s="93" t="inlineStr">
        <is>
          <t>카페24토너500ml190801</t>
        </is>
      </c>
    </row>
    <row r="4005">
      <c r="A4005" s="93" t="n"/>
      <c r="B4005" s="127" t="n">
        <v>43764</v>
      </c>
      <c r="C4005" s="93">
        <f>TEXT(B4005,"aaa")</f>
        <v/>
      </c>
      <c r="D4005" s="93" t="n"/>
      <c r="E4005" s="6" t="inlineStr">
        <is>
          <t>토너</t>
        </is>
      </c>
      <c r="F4005" s="5" t="inlineStr">
        <is>
          <t>W컨셉</t>
        </is>
      </c>
      <c r="G4005" s="5" t="inlineStr">
        <is>
          <t>250ml 2set</t>
        </is>
      </c>
      <c r="H4005" s="149" t="n">
        <v>4</v>
      </c>
      <c r="I4005" s="149" t="n"/>
      <c r="J4005" s="7" t="n">
        <v>190801</v>
      </c>
      <c r="K4005" s="93" t="n"/>
      <c r="L4005" s="93" t="n">
        <v>140000</v>
      </c>
      <c r="M4005" s="93" t="n">
        <v>102200</v>
      </c>
      <c r="N4005" s="93" t="n">
        <v>26080</v>
      </c>
      <c r="O4005" s="148" t="n">
        <v>127272.7272727273</v>
      </c>
      <c r="P4005" s="93" t="inlineStr">
        <is>
          <t>W컨셉토너250ml 2set190801</t>
        </is>
      </c>
    </row>
    <row r="4006">
      <c r="A4006" s="93" t="n"/>
      <c r="B4006" s="127" t="n">
        <v>43764</v>
      </c>
      <c r="C4006" s="93">
        <f>TEXT(B4006,"aaa")</f>
        <v/>
      </c>
      <c r="D4006" s="93" t="n"/>
      <c r="E4006" s="6" t="inlineStr">
        <is>
          <t>토너</t>
        </is>
      </c>
      <c r="F4006" s="5" t="inlineStr">
        <is>
          <t>카페24</t>
        </is>
      </c>
      <c r="G4006" s="5" t="inlineStr">
        <is>
          <t>500ml</t>
        </is>
      </c>
      <c r="H4006" s="149" t="n">
        <v>16</v>
      </c>
      <c r="I4006" s="149" t="n"/>
      <c r="J4006" s="7" t="n">
        <v>190801</v>
      </c>
      <c r="K4006" s="93" t="n"/>
      <c r="L4006" s="93" t="n">
        <v>528000</v>
      </c>
      <c r="M4006" s="93" t="n">
        <v>497112</v>
      </c>
      <c r="N4006" s="93" t="n">
        <v>75600</v>
      </c>
      <c r="O4006" s="148" t="n">
        <v>479999.9999999999</v>
      </c>
      <c r="P4006" s="93" t="inlineStr">
        <is>
          <t>카페24토너500ml190801</t>
        </is>
      </c>
    </row>
    <row r="4007">
      <c r="A4007" s="93" t="n"/>
      <c r="B4007" s="127" t="n">
        <v>43764</v>
      </c>
      <c r="C4007" s="93">
        <f>TEXT(B4007,"aaa")</f>
        <v/>
      </c>
      <c r="D4007" s="93" t="n"/>
      <c r="E4007" s="6" t="inlineStr">
        <is>
          <t>토너</t>
        </is>
      </c>
      <c r="F4007" s="5" t="inlineStr">
        <is>
          <t>카페24</t>
        </is>
      </c>
      <c r="G4007" s="5" t="inlineStr">
        <is>
          <t>250ml</t>
        </is>
      </c>
      <c r="H4007" s="149" t="n">
        <v>26</v>
      </c>
      <c r="I4007" s="149" t="n"/>
      <c r="J4007" s="7" t="n">
        <v>190801</v>
      </c>
      <c r="K4007" s="93" t="n"/>
      <c r="L4007" s="93" t="n">
        <v>520000</v>
      </c>
      <c r="M4007" s="93" t="n">
        <v>489580</v>
      </c>
      <c r="N4007" s="93" t="n">
        <v>84760</v>
      </c>
      <c r="O4007" s="148" t="n">
        <v>472727.2727272727</v>
      </c>
      <c r="P4007" s="93" t="inlineStr">
        <is>
          <t>카페24토너250ml190801</t>
        </is>
      </c>
    </row>
    <row r="4008">
      <c r="A4008" s="93" t="n"/>
      <c r="B4008" s="127" t="n">
        <v>43764</v>
      </c>
      <c r="C4008" s="93">
        <f>TEXT(B4008,"aaa")</f>
        <v/>
      </c>
      <c r="D4008" s="93" t="n"/>
      <c r="E4008" s="6" t="inlineStr">
        <is>
          <t>토너</t>
        </is>
      </c>
      <c r="F4008" s="5" t="inlineStr">
        <is>
          <t>카페24</t>
        </is>
      </c>
      <c r="G4008" s="5" t="inlineStr">
        <is>
          <t>500ml</t>
        </is>
      </c>
      <c r="H4008" s="149" t="n">
        <v>24</v>
      </c>
      <c r="I4008" s="149" t="n"/>
      <c r="J4008" s="7" t="n">
        <v>190801</v>
      </c>
      <c r="K4008" s="93" t="n"/>
      <c r="L4008" s="93" t="n">
        <v>792000</v>
      </c>
      <c r="M4008" s="93" t="n">
        <v>745668</v>
      </c>
      <c r="N4008" s="93" t="n">
        <v>113400</v>
      </c>
      <c r="O4008" s="148" t="n">
        <v>720000</v>
      </c>
      <c r="P4008" s="93" t="inlineStr">
        <is>
          <t>카페24토너500ml190801</t>
        </is>
      </c>
    </row>
    <row r="4009">
      <c r="A4009" s="93" t="n"/>
      <c r="B4009" s="127" t="n">
        <v>43765</v>
      </c>
      <c r="C4009" s="93">
        <f>TEXT(B4009,"aaa")</f>
        <v/>
      </c>
      <c r="D4009" s="93" t="n"/>
      <c r="E4009" s="6" t="inlineStr">
        <is>
          <t>토너</t>
        </is>
      </c>
      <c r="F4009" s="5" t="inlineStr">
        <is>
          <t>W컨셉</t>
        </is>
      </c>
      <c r="G4009" s="5" t="inlineStr">
        <is>
          <t>250ml</t>
        </is>
      </c>
      <c r="H4009" s="149" t="n">
        <v>1</v>
      </c>
      <c r="I4009" s="149" t="n"/>
      <c r="J4009" s="7" t="n">
        <v>190801</v>
      </c>
      <c r="K4009" s="93" t="n"/>
      <c r="L4009" s="93" t="n">
        <v>20000</v>
      </c>
      <c r="M4009" s="93" t="n">
        <v>14400</v>
      </c>
      <c r="N4009" s="93" t="n">
        <v>3260</v>
      </c>
      <c r="O4009" s="148" t="n">
        <v>18181.81818181818</v>
      </c>
      <c r="P4009" s="93" t="inlineStr">
        <is>
          <t>W컨셉토너250ml190801</t>
        </is>
      </c>
    </row>
    <row r="4010">
      <c r="A4010" s="93" t="n"/>
      <c r="B4010" s="127" t="n">
        <v>43765</v>
      </c>
      <c r="C4010" s="93">
        <f>TEXT(B4010,"aaa")</f>
        <v/>
      </c>
      <c r="D4010" s="93" t="n"/>
      <c r="E4010" s="6" t="inlineStr">
        <is>
          <t>토너</t>
        </is>
      </c>
      <c r="F4010" s="5" t="inlineStr">
        <is>
          <t>W컨셉</t>
        </is>
      </c>
      <c r="G4010" s="5" t="inlineStr">
        <is>
          <t>250ml 2set</t>
        </is>
      </c>
      <c r="H4010" s="149" t="n">
        <v>2</v>
      </c>
      <c r="I4010" s="149" t="n"/>
      <c r="J4010" s="7" t="n">
        <v>190801</v>
      </c>
      <c r="K4010" s="93" t="n"/>
      <c r="L4010" s="93" t="n">
        <v>70000</v>
      </c>
      <c r="M4010" s="93" t="n">
        <v>51100</v>
      </c>
      <c r="N4010" s="93" t="n">
        <v>13040</v>
      </c>
      <c r="O4010" s="148" t="n">
        <v>63636.36363636363</v>
      </c>
      <c r="P4010" s="93" t="inlineStr">
        <is>
          <t>W컨셉토너250ml 2set190801</t>
        </is>
      </c>
    </row>
    <row r="4011">
      <c r="A4011" s="93" t="n"/>
      <c r="B4011" s="127" t="n">
        <v>43765</v>
      </c>
      <c r="C4011" s="93">
        <f>TEXT(B4011,"aaa")</f>
        <v/>
      </c>
      <c r="D4011" s="93" t="n"/>
      <c r="E4011" s="6" t="inlineStr">
        <is>
          <t>토너</t>
        </is>
      </c>
      <c r="F4011" s="5" t="inlineStr">
        <is>
          <t>카페24</t>
        </is>
      </c>
      <c r="G4011" s="5" t="inlineStr">
        <is>
          <t>500ml</t>
        </is>
      </c>
      <c r="H4011" s="149" t="n">
        <v>20</v>
      </c>
      <c r="I4011" s="149" t="n"/>
      <c r="J4011" s="7" t="n">
        <v>190801</v>
      </c>
      <c r="K4011" s="93" t="n"/>
      <c r="L4011" s="93" t="n">
        <v>660000</v>
      </c>
      <c r="M4011" s="93" t="n">
        <v>621390</v>
      </c>
      <c r="N4011" s="93" t="n">
        <v>94500</v>
      </c>
      <c r="O4011" s="148" t="n">
        <v>600000</v>
      </c>
      <c r="P4011" s="93" t="inlineStr">
        <is>
          <t>카페24토너500ml190801</t>
        </is>
      </c>
    </row>
    <row r="4012">
      <c r="A4012" s="93" t="n"/>
      <c r="B4012" s="127" t="n">
        <v>43765</v>
      </c>
      <c r="C4012" s="93">
        <f>TEXT(B4012,"aaa")</f>
        <v/>
      </c>
      <c r="D4012" s="93" t="n"/>
      <c r="E4012" s="6" t="inlineStr">
        <is>
          <t>토너</t>
        </is>
      </c>
      <c r="F4012" s="5" t="inlineStr">
        <is>
          <t>카페24</t>
        </is>
      </c>
      <c r="G4012" s="5" t="inlineStr">
        <is>
          <t>250ml</t>
        </is>
      </c>
      <c r="H4012" s="149" t="n">
        <v>36</v>
      </c>
      <c r="I4012" s="149" t="n"/>
      <c r="J4012" s="7" t="n">
        <v>190801</v>
      </c>
      <c r="K4012" s="93" t="n"/>
      <c r="L4012" s="93" t="n">
        <v>720000</v>
      </c>
      <c r="M4012" s="93" t="n">
        <v>677880</v>
      </c>
      <c r="N4012" s="93" t="n">
        <v>117360</v>
      </c>
      <c r="O4012" s="148" t="n">
        <v>654545.4545454545</v>
      </c>
      <c r="P4012" s="93" t="inlineStr">
        <is>
          <t>카페24토너250ml190801</t>
        </is>
      </c>
    </row>
    <row r="4013">
      <c r="A4013" s="93" t="n"/>
      <c r="B4013" s="127" t="n">
        <v>43765</v>
      </c>
      <c r="C4013" s="93">
        <f>TEXT(B4013,"aaa")</f>
        <v/>
      </c>
      <c r="D4013" s="93" t="n"/>
      <c r="E4013" s="6" t="inlineStr">
        <is>
          <t>토너</t>
        </is>
      </c>
      <c r="F4013" s="5" t="inlineStr">
        <is>
          <t>카페24</t>
        </is>
      </c>
      <c r="G4013" s="5" t="inlineStr">
        <is>
          <t>500ml</t>
        </is>
      </c>
      <c r="H4013" s="149" t="n">
        <v>26</v>
      </c>
      <c r="I4013" s="149" t="n"/>
      <c r="J4013" s="7" t="n">
        <v>190801</v>
      </c>
      <c r="K4013" s="93" t="n"/>
      <c r="L4013" s="93" t="n">
        <v>858000</v>
      </c>
      <c r="M4013" s="93" t="n">
        <v>807807</v>
      </c>
      <c r="N4013" s="93" t="n">
        <v>122850</v>
      </c>
      <c r="O4013" s="148" t="n">
        <v>779999.9999999999</v>
      </c>
      <c r="P4013" s="93" t="inlineStr">
        <is>
          <t>카페24토너500ml190801</t>
        </is>
      </c>
    </row>
    <row r="4014">
      <c r="A4014" s="93" t="n"/>
      <c r="B4014" s="127" t="n">
        <v>43766</v>
      </c>
      <c r="C4014" s="93">
        <f>TEXT(B4014,"aaa")</f>
        <v/>
      </c>
      <c r="D4014" s="93" t="n"/>
      <c r="E4014" s="6" t="inlineStr">
        <is>
          <t>토너</t>
        </is>
      </c>
      <c r="F4014" s="5" t="inlineStr">
        <is>
          <t>W컨셉</t>
        </is>
      </c>
      <c r="G4014" s="5" t="inlineStr">
        <is>
          <t>250ml 2set</t>
        </is>
      </c>
      <c r="H4014" s="149" t="n">
        <v>7</v>
      </c>
      <c r="I4014" s="149" t="n"/>
      <c r="J4014" s="7" t="n">
        <v>190801</v>
      </c>
      <c r="K4014" s="93" t="n"/>
      <c r="L4014" s="93" t="n">
        <v>245000</v>
      </c>
      <c r="M4014" s="93" t="n">
        <v>178850</v>
      </c>
      <c r="N4014" s="93" t="n">
        <v>45640</v>
      </c>
      <c r="O4014" s="148" t="n">
        <v>222727.2727272727</v>
      </c>
      <c r="P4014" s="93" t="inlineStr">
        <is>
          <t>W컨셉토너250ml 2set190801</t>
        </is>
      </c>
    </row>
    <row r="4015">
      <c r="A4015" s="93" t="n"/>
      <c r="B4015" s="127" t="n">
        <v>43766</v>
      </c>
      <c r="C4015" s="93">
        <f>TEXT(B4015,"aaa")</f>
        <v/>
      </c>
      <c r="D4015" s="93" t="n"/>
      <c r="E4015" s="6" t="inlineStr">
        <is>
          <t>토너</t>
        </is>
      </c>
      <c r="F4015" s="5" t="inlineStr">
        <is>
          <t>카페24</t>
        </is>
      </c>
      <c r="G4015" s="5" t="inlineStr">
        <is>
          <t>500ml</t>
        </is>
      </c>
      <c r="H4015" s="149" t="n">
        <v>24</v>
      </c>
      <c r="I4015" s="149" t="n"/>
      <c r="J4015" s="7" t="n">
        <v>190801</v>
      </c>
      <c r="K4015" s="93" t="n"/>
      <c r="L4015" s="93" t="n">
        <v>792000</v>
      </c>
      <c r="M4015" s="93" t="n">
        <v>745668</v>
      </c>
      <c r="N4015" s="93" t="n">
        <v>113400</v>
      </c>
      <c r="O4015" s="148" t="n">
        <v>720000</v>
      </c>
      <c r="P4015" s="93" t="inlineStr">
        <is>
          <t>카페24토너500ml190801</t>
        </is>
      </c>
    </row>
    <row r="4016">
      <c r="A4016" s="93" t="n"/>
      <c r="B4016" s="127" t="n">
        <v>43766</v>
      </c>
      <c r="C4016" s="93">
        <f>TEXT(B4016,"aaa")</f>
        <v/>
      </c>
      <c r="D4016" s="93" t="n"/>
      <c r="E4016" s="6" t="inlineStr">
        <is>
          <t>토너</t>
        </is>
      </c>
      <c r="F4016" s="5" t="inlineStr">
        <is>
          <t>카페24</t>
        </is>
      </c>
      <c r="G4016" s="5" t="inlineStr">
        <is>
          <t>250ml</t>
        </is>
      </c>
      <c r="H4016" s="149" t="n">
        <v>27</v>
      </c>
      <c r="I4016" s="149" t="n"/>
      <c r="J4016" s="7" t="n">
        <v>190801</v>
      </c>
      <c r="K4016" s="93" t="n"/>
      <c r="L4016" s="93" t="n">
        <v>540000</v>
      </c>
      <c r="M4016" s="93" t="n">
        <v>508410</v>
      </c>
      <c r="N4016" s="93" t="n">
        <v>88020</v>
      </c>
      <c r="O4016" s="148" t="n">
        <v>490909.0909090909</v>
      </c>
      <c r="P4016" s="93" t="inlineStr">
        <is>
          <t>카페24토너250ml190801</t>
        </is>
      </c>
    </row>
    <row r="4017">
      <c r="A4017" s="93" t="n"/>
      <c r="B4017" s="127" t="n">
        <v>43766</v>
      </c>
      <c r="C4017" s="93">
        <f>TEXT(B4017,"aaa")</f>
        <v/>
      </c>
      <c r="D4017" s="93" t="n"/>
      <c r="E4017" s="6" t="inlineStr">
        <is>
          <t>토너</t>
        </is>
      </c>
      <c r="F4017" s="5" t="inlineStr">
        <is>
          <t>카페24</t>
        </is>
      </c>
      <c r="G4017" s="5" t="inlineStr">
        <is>
          <t>500ml</t>
        </is>
      </c>
      <c r="H4017" s="149" t="n">
        <v>26</v>
      </c>
      <c r="I4017" s="149" t="n"/>
      <c r="J4017" s="7" t="n">
        <v>190801</v>
      </c>
      <c r="K4017" s="93" t="n"/>
      <c r="L4017" s="93" t="n">
        <v>858000</v>
      </c>
      <c r="M4017" s="93" t="n">
        <v>807807</v>
      </c>
      <c r="N4017" s="93" t="n">
        <v>122850</v>
      </c>
      <c r="O4017" s="148" t="n">
        <v>779999.9999999999</v>
      </c>
      <c r="P4017" s="93" t="inlineStr">
        <is>
          <t>카페24토너500ml190801</t>
        </is>
      </c>
    </row>
    <row r="4018">
      <c r="A4018" s="93" t="n"/>
      <c r="B4018" s="127" t="n">
        <v>43767</v>
      </c>
      <c r="C4018" s="93">
        <f>TEXT(B4018,"aaa")</f>
        <v/>
      </c>
      <c r="D4018" s="93" t="n"/>
      <c r="E4018" s="6" t="inlineStr">
        <is>
          <t>토너</t>
        </is>
      </c>
      <c r="F4018" s="5" t="inlineStr">
        <is>
          <t>W컨셉</t>
        </is>
      </c>
      <c r="G4018" s="5" t="inlineStr">
        <is>
          <t>250ml 2set</t>
        </is>
      </c>
      <c r="H4018" s="149" t="n">
        <v>7</v>
      </c>
      <c r="I4018" s="149" t="n"/>
      <c r="J4018" s="7" t="n">
        <v>190801</v>
      </c>
      <c r="K4018" s="93" t="n"/>
      <c r="L4018" s="93" t="n">
        <v>245000</v>
      </c>
      <c r="M4018" s="93" t="n">
        <v>178850</v>
      </c>
      <c r="N4018" s="93" t="n">
        <v>45640</v>
      </c>
      <c r="O4018" s="148" t="n">
        <v>222727.2727272727</v>
      </c>
      <c r="P4018" s="93" t="inlineStr">
        <is>
          <t>W컨셉토너250ml 2set190801</t>
        </is>
      </c>
    </row>
    <row r="4019">
      <c r="A4019" s="93" t="n"/>
      <c r="B4019" s="127" t="n">
        <v>43767</v>
      </c>
      <c r="C4019" s="93">
        <f>TEXT(B4019,"aaa")</f>
        <v/>
      </c>
      <c r="D4019" s="93" t="n"/>
      <c r="E4019" s="6" t="inlineStr">
        <is>
          <t>토너</t>
        </is>
      </c>
      <c r="F4019" s="5" t="inlineStr">
        <is>
          <t>아누아 CS</t>
        </is>
      </c>
      <c r="G4019" s="5" t="inlineStr">
        <is>
          <t>500ml</t>
        </is>
      </c>
      <c r="H4019" s="149" t="n">
        <v>1</v>
      </c>
      <c r="I4019" s="149" t="n"/>
      <c r="J4019" s="7" t="n">
        <v>190801</v>
      </c>
      <c r="K4019" s="93" t="n"/>
      <c r="L4019" s="93" t="n">
        <v>0</v>
      </c>
      <c r="M4019" s="93" t="n">
        <v>0</v>
      </c>
      <c r="N4019" s="93" t="n">
        <v>4725</v>
      </c>
      <c r="O4019" s="148" t="n">
        <v>0</v>
      </c>
      <c r="P4019" s="93" t="inlineStr">
        <is>
          <t>아누아 CS토너500ml190801</t>
        </is>
      </c>
    </row>
    <row r="4020">
      <c r="A4020" s="93" t="n"/>
      <c r="B4020" s="127" t="n">
        <v>43767</v>
      </c>
      <c r="C4020" s="93">
        <f>TEXT(B4020,"aaa")</f>
        <v/>
      </c>
      <c r="D4020" s="93" t="n"/>
      <c r="E4020" s="6" t="inlineStr">
        <is>
          <t>토너</t>
        </is>
      </c>
      <c r="F4020" s="5" t="inlineStr">
        <is>
          <t>카페24</t>
        </is>
      </c>
      <c r="G4020" s="5" t="inlineStr">
        <is>
          <t>500ml</t>
        </is>
      </c>
      <c r="H4020" s="149" t="n">
        <v>19</v>
      </c>
      <c r="I4020" s="149" t="n"/>
      <c r="J4020" s="7" t="n">
        <v>190801</v>
      </c>
      <c r="K4020" s="93" t="n"/>
      <c r="L4020" s="93" t="n">
        <v>627000</v>
      </c>
      <c r="M4020" s="93" t="n">
        <v>590320.5</v>
      </c>
      <c r="N4020" s="93" t="n">
        <v>89775</v>
      </c>
      <c r="O4020" s="148" t="n">
        <v>570000</v>
      </c>
      <c r="P4020" s="93" t="inlineStr">
        <is>
          <t>카페24토너500ml190801</t>
        </is>
      </c>
    </row>
    <row r="4021">
      <c r="A4021" s="93" t="n"/>
      <c r="B4021" s="127" t="n">
        <v>43767</v>
      </c>
      <c r="C4021" s="93">
        <f>TEXT(B4021,"aaa")</f>
        <v/>
      </c>
      <c r="D4021" s="93" t="n"/>
      <c r="E4021" s="6" t="inlineStr">
        <is>
          <t>토너</t>
        </is>
      </c>
      <c r="F4021" s="5" t="inlineStr">
        <is>
          <t>카페24</t>
        </is>
      </c>
      <c r="G4021" s="5" t="inlineStr">
        <is>
          <t>250ml</t>
        </is>
      </c>
      <c r="H4021" s="149" t="n">
        <v>35</v>
      </c>
      <c r="I4021" s="149" t="n"/>
      <c r="J4021" s="7" t="n">
        <v>190801</v>
      </c>
      <c r="K4021" s="93" t="n"/>
      <c r="L4021" s="93" t="n">
        <v>700000</v>
      </c>
      <c r="M4021" s="93" t="n">
        <v>659050</v>
      </c>
      <c r="N4021" s="93" t="n">
        <v>114100</v>
      </c>
      <c r="O4021" s="148" t="n">
        <v>636363.6363636364</v>
      </c>
      <c r="P4021" s="93" t="inlineStr">
        <is>
          <t>카페24토너250ml190801</t>
        </is>
      </c>
    </row>
    <row r="4022">
      <c r="A4022" s="93" t="n"/>
      <c r="B4022" s="127" t="n">
        <v>43767</v>
      </c>
      <c r="C4022" s="93">
        <f>TEXT(B4022,"aaa")</f>
        <v/>
      </c>
      <c r="D4022" s="93" t="n"/>
      <c r="E4022" s="6" t="inlineStr">
        <is>
          <t>토너</t>
        </is>
      </c>
      <c r="F4022" s="5" t="inlineStr">
        <is>
          <t>카페24</t>
        </is>
      </c>
      <c r="G4022" s="5" t="inlineStr">
        <is>
          <t>500ml</t>
        </is>
      </c>
      <c r="H4022" s="149" t="n">
        <v>24</v>
      </c>
      <c r="I4022" s="149" t="n"/>
      <c r="J4022" s="7" t="n">
        <v>190801</v>
      </c>
      <c r="K4022" s="93" t="n"/>
      <c r="L4022" s="93" t="n">
        <v>792000</v>
      </c>
      <c r="M4022" s="93" t="n">
        <v>745668</v>
      </c>
      <c r="N4022" s="93" t="n">
        <v>113400</v>
      </c>
      <c r="O4022" s="148" t="n">
        <v>720000</v>
      </c>
      <c r="P4022" s="93" t="inlineStr">
        <is>
          <t>카페24토너500ml190801</t>
        </is>
      </c>
    </row>
    <row r="4023">
      <c r="A4023" s="93" t="n"/>
      <c r="B4023" s="127" t="n">
        <v>43768</v>
      </c>
      <c r="C4023" s="93">
        <f>TEXT(B4023,"aaa")</f>
        <v/>
      </c>
      <c r="D4023" s="93" t="n"/>
      <c r="E4023" s="6" t="inlineStr">
        <is>
          <t>토너</t>
        </is>
      </c>
      <c r="F4023" s="5" t="inlineStr">
        <is>
          <t>W컨셉</t>
        </is>
      </c>
      <c r="G4023" s="5" t="inlineStr">
        <is>
          <t>250ml 2set</t>
        </is>
      </c>
      <c r="H4023" s="149" t="n">
        <v>1</v>
      </c>
      <c r="I4023" s="149" t="n"/>
      <c r="J4023" s="7" t="n">
        <v>190801</v>
      </c>
      <c r="K4023" s="93" t="n"/>
      <c r="L4023" s="93" t="n">
        <v>35000</v>
      </c>
      <c r="M4023" s="93" t="n">
        <v>25550</v>
      </c>
      <c r="N4023" s="93" t="n">
        <v>6520</v>
      </c>
      <c r="O4023" s="148" t="n">
        <v>31818.18181818182</v>
      </c>
      <c r="P4023" s="93" t="inlineStr">
        <is>
          <t>W컨셉토너250ml 2set190801</t>
        </is>
      </c>
    </row>
    <row r="4024">
      <c r="A4024" s="93" t="n"/>
      <c r="B4024" s="127" t="n">
        <v>43768</v>
      </c>
      <c r="C4024" s="93">
        <f>TEXT(B4024,"aaa")</f>
        <v/>
      </c>
      <c r="D4024" s="93" t="n"/>
      <c r="E4024" s="6" t="inlineStr">
        <is>
          <t>토너</t>
        </is>
      </c>
      <c r="F4024" s="5" t="inlineStr">
        <is>
          <t>카페24</t>
        </is>
      </c>
      <c r="G4024" s="5" t="inlineStr">
        <is>
          <t>250ml</t>
        </is>
      </c>
      <c r="H4024" s="149" t="n">
        <v>43</v>
      </c>
      <c r="I4024" s="149" t="n"/>
      <c r="J4024" s="7" t="n">
        <v>190801</v>
      </c>
      <c r="K4024" s="93" t="n"/>
      <c r="L4024" s="93" t="n">
        <v>860000</v>
      </c>
      <c r="M4024" s="93" t="n">
        <v>809690</v>
      </c>
      <c r="N4024" s="93" t="n">
        <v>140180</v>
      </c>
      <c r="O4024" s="148" t="n">
        <v>781818.1818181818</v>
      </c>
      <c r="P4024" s="93" t="inlineStr">
        <is>
          <t>카페24토너250ml190801</t>
        </is>
      </c>
    </row>
    <row r="4025">
      <c r="A4025" s="93" t="n"/>
      <c r="B4025" s="127" t="n">
        <v>43768</v>
      </c>
      <c r="C4025" s="93">
        <f>TEXT(B4025,"aaa")</f>
        <v/>
      </c>
      <c r="D4025" s="93" t="n"/>
      <c r="E4025" s="6" t="inlineStr">
        <is>
          <t>토너</t>
        </is>
      </c>
      <c r="F4025" s="5" t="inlineStr">
        <is>
          <t>카페24</t>
        </is>
      </c>
      <c r="G4025" s="5" t="inlineStr">
        <is>
          <t>500ml</t>
        </is>
      </c>
      <c r="H4025" s="149" t="n">
        <v>25</v>
      </c>
      <c r="I4025" s="149" t="n"/>
      <c r="J4025" s="7" t="n">
        <v>190801</v>
      </c>
      <c r="K4025" s="93" t="n"/>
      <c r="L4025" s="93" t="n">
        <v>825000</v>
      </c>
      <c r="M4025" s="93" t="n">
        <v>776737.5</v>
      </c>
      <c r="N4025" s="93" t="n">
        <v>118125</v>
      </c>
      <c r="O4025" s="148" t="n">
        <v>749999.9999999999</v>
      </c>
      <c r="P4025" s="93" t="inlineStr">
        <is>
          <t>카페24토너500ml190801</t>
        </is>
      </c>
    </row>
    <row r="4026">
      <c r="A4026" s="93" t="n"/>
      <c r="B4026" s="127" t="n">
        <v>43769</v>
      </c>
      <c r="C4026" s="93">
        <f>TEXT(B4026,"aaa")</f>
        <v/>
      </c>
      <c r="D4026" s="93" t="n"/>
      <c r="E4026" s="6" t="inlineStr">
        <is>
          <t>토너</t>
        </is>
      </c>
      <c r="F4026" s="5" t="inlineStr">
        <is>
          <t>카페24</t>
        </is>
      </c>
      <c r="G4026" s="5" t="inlineStr">
        <is>
          <t>500ml</t>
        </is>
      </c>
      <c r="H4026" s="149" t="n">
        <v>20</v>
      </c>
      <c r="I4026" s="149" t="n"/>
      <c r="J4026" s="7" t="n">
        <v>190801</v>
      </c>
      <c r="K4026" s="93" t="n"/>
      <c r="L4026" s="93" t="n">
        <v>660000</v>
      </c>
      <c r="M4026" s="93" t="n">
        <v>621390</v>
      </c>
      <c r="N4026" s="93" t="n">
        <v>94500</v>
      </c>
      <c r="O4026" s="148" t="n">
        <v>600000</v>
      </c>
      <c r="P4026" s="93" t="inlineStr">
        <is>
          <t>카페24토너500ml190801</t>
        </is>
      </c>
    </row>
    <row r="4027">
      <c r="A4027" s="93" t="n"/>
      <c r="B4027" s="127" t="n">
        <v>43769</v>
      </c>
      <c r="C4027" s="93">
        <f>TEXT(B4027,"aaa")</f>
        <v/>
      </c>
      <c r="D4027" s="93" t="n"/>
      <c r="E4027" s="6" t="inlineStr">
        <is>
          <t>토너</t>
        </is>
      </c>
      <c r="F4027" s="5" t="inlineStr">
        <is>
          <t>카페24</t>
        </is>
      </c>
      <c r="G4027" s="5" t="inlineStr">
        <is>
          <t>250ml</t>
        </is>
      </c>
      <c r="H4027" s="149" t="n">
        <v>20</v>
      </c>
      <c r="I4027" s="149" t="n"/>
      <c r="J4027" s="7" t="n">
        <v>190801</v>
      </c>
      <c r="K4027" s="93" t="n"/>
      <c r="L4027" s="93" t="n">
        <v>400000</v>
      </c>
      <c r="M4027" s="93" t="n">
        <v>376600</v>
      </c>
      <c r="N4027" s="93" t="n">
        <v>65200</v>
      </c>
      <c r="O4027" s="148" t="n">
        <v>363636.3636363636</v>
      </c>
      <c r="P4027" s="93" t="inlineStr">
        <is>
          <t>카페24토너250ml190801</t>
        </is>
      </c>
    </row>
    <row r="4028">
      <c r="A4028" s="93" t="n"/>
      <c r="B4028" s="127" t="n">
        <v>43769</v>
      </c>
      <c r="C4028" s="93">
        <f>TEXT(B4028,"aaa")</f>
        <v/>
      </c>
      <c r="D4028" s="93" t="n"/>
      <c r="E4028" s="6" t="inlineStr">
        <is>
          <t>토너</t>
        </is>
      </c>
      <c r="F4028" s="5" t="inlineStr">
        <is>
          <t>카페24</t>
        </is>
      </c>
      <c r="G4028" s="5" t="inlineStr">
        <is>
          <t>500ml</t>
        </is>
      </c>
      <c r="H4028" s="149" t="n">
        <v>34</v>
      </c>
      <c r="I4028" s="149" t="n"/>
      <c r="J4028" s="7" t="n">
        <v>190801</v>
      </c>
      <c r="K4028" s="93" t="n"/>
      <c r="L4028" s="93" t="n">
        <v>1122000</v>
      </c>
      <c r="M4028" s="93" t="n">
        <v>1056363</v>
      </c>
      <c r="N4028" s="93" t="n">
        <v>160650</v>
      </c>
      <c r="O4028" s="148" t="n">
        <v>1020000</v>
      </c>
      <c r="P4028" s="93" t="inlineStr">
        <is>
          <t>카페24토너500ml190801</t>
        </is>
      </c>
    </row>
    <row r="4029">
      <c r="A4029" s="93" t="n"/>
      <c r="B4029" s="127" t="n">
        <v>43770</v>
      </c>
      <c r="C4029" s="93">
        <f>TEXT(B4029,"aaa")</f>
        <v/>
      </c>
      <c r="D4029" s="93" t="n"/>
      <c r="E4029" s="6" t="inlineStr">
        <is>
          <t>토너</t>
        </is>
      </c>
      <c r="F4029" s="5" t="inlineStr">
        <is>
          <t>W컨셉</t>
        </is>
      </c>
      <c r="G4029" s="5" t="inlineStr">
        <is>
          <t>250ml</t>
        </is>
      </c>
      <c r="H4029" s="149" t="n">
        <v>3</v>
      </c>
      <c r="I4029" s="149" t="n"/>
      <c r="J4029" s="7" t="n">
        <v>190801</v>
      </c>
      <c r="K4029" s="93" t="n"/>
      <c r="L4029" s="93" t="n">
        <v>60000</v>
      </c>
      <c r="M4029" s="93" t="n">
        <v>43200</v>
      </c>
      <c r="N4029" s="93" t="n">
        <v>9780</v>
      </c>
      <c r="O4029" s="148" t="n">
        <v>54545.45454545454</v>
      </c>
      <c r="P4029" s="93" t="inlineStr">
        <is>
          <t>W컨셉토너250ml190801</t>
        </is>
      </c>
    </row>
    <row r="4030">
      <c r="A4030" s="93" t="n"/>
      <c r="B4030" s="127" t="n">
        <v>43770</v>
      </c>
      <c r="C4030" s="93">
        <f>TEXT(B4030,"aaa")</f>
        <v/>
      </c>
      <c r="D4030" s="93" t="n"/>
      <c r="E4030" s="6" t="inlineStr">
        <is>
          <t>토너</t>
        </is>
      </c>
      <c r="F4030" s="5" t="inlineStr">
        <is>
          <t>W컨셉</t>
        </is>
      </c>
      <c r="G4030" s="5" t="inlineStr">
        <is>
          <t>250ml 2set</t>
        </is>
      </c>
      <c r="H4030" s="149" t="n">
        <v>5</v>
      </c>
      <c r="I4030" s="149" t="n"/>
      <c r="J4030" s="7" t="n">
        <v>190801</v>
      </c>
      <c r="K4030" s="93" t="n"/>
      <c r="L4030" s="93" t="n">
        <v>175000</v>
      </c>
      <c r="M4030" s="93" t="n">
        <v>127750</v>
      </c>
      <c r="N4030" s="93" t="n">
        <v>32600</v>
      </c>
      <c r="O4030" s="148" t="n">
        <v>159090.9090909091</v>
      </c>
      <c r="P4030" s="93" t="inlineStr">
        <is>
          <t>W컨셉토너250ml 2set190801</t>
        </is>
      </c>
    </row>
    <row r="4031">
      <c r="A4031" s="93" t="n"/>
      <c r="B4031" s="127" t="n">
        <v>43770</v>
      </c>
      <c r="C4031" s="93">
        <f>TEXT(B4031,"aaa")</f>
        <v/>
      </c>
      <c r="D4031" s="93" t="n"/>
      <c r="E4031" s="6" t="inlineStr">
        <is>
          <t>토너</t>
        </is>
      </c>
      <c r="F4031" s="5" t="inlineStr">
        <is>
          <t>카페24</t>
        </is>
      </c>
      <c r="G4031" s="5" t="inlineStr">
        <is>
          <t>500ml</t>
        </is>
      </c>
      <c r="H4031" s="149" t="n">
        <v>45</v>
      </c>
      <c r="I4031" s="149" t="n"/>
      <c r="J4031" s="7" t="n">
        <v>190801</v>
      </c>
      <c r="K4031" s="93" t="n"/>
      <c r="L4031" s="93" t="n">
        <v>1485000</v>
      </c>
      <c r="M4031" s="93" t="n">
        <v>1398127.5</v>
      </c>
      <c r="N4031" s="93" t="n">
        <v>212625</v>
      </c>
      <c r="O4031" s="148" t="n">
        <v>1350000</v>
      </c>
      <c r="P4031" s="93" t="inlineStr">
        <is>
          <t>카페24토너500ml190801</t>
        </is>
      </c>
    </row>
    <row r="4032">
      <c r="A4032" s="93" t="n"/>
      <c r="B4032" s="127" t="n">
        <v>43770</v>
      </c>
      <c r="C4032" s="93">
        <f>TEXT(B4032,"aaa")</f>
        <v/>
      </c>
      <c r="D4032" s="93" t="n"/>
      <c r="E4032" s="6" t="inlineStr">
        <is>
          <t>토너</t>
        </is>
      </c>
      <c r="F4032" s="5" t="inlineStr">
        <is>
          <t>카페24</t>
        </is>
      </c>
      <c r="G4032" s="5" t="inlineStr">
        <is>
          <t>250ml</t>
        </is>
      </c>
      <c r="H4032" s="149" t="n">
        <v>35</v>
      </c>
      <c r="I4032" s="149" t="n"/>
      <c r="J4032" s="7" t="n">
        <v>190801</v>
      </c>
      <c r="K4032" s="93" t="n"/>
      <c r="L4032" s="93" t="n">
        <v>700000</v>
      </c>
      <c r="M4032" s="93" t="n">
        <v>659050</v>
      </c>
      <c r="N4032" s="93" t="n">
        <v>114100</v>
      </c>
      <c r="O4032" s="148" t="n">
        <v>636363.6363636364</v>
      </c>
      <c r="P4032" s="93" t="inlineStr">
        <is>
          <t>카페24토너250ml190801</t>
        </is>
      </c>
    </row>
    <row r="4033">
      <c r="A4033" s="93" t="n"/>
      <c r="B4033" s="127" t="n">
        <v>43770</v>
      </c>
      <c r="C4033" s="93">
        <f>TEXT(B4033,"aaa")</f>
        <v/>
      </c>
      <c r="D4033" s="93" t="n"/>
      <c r="E4033" s="6" t="inlineStr">
        <is>
          <t>토너</t>
        </is>
      </c>
      <c r="F4033" s="5" t="inlineStr">
        <is>
          <t>카페24</t>
        </is>
      </c>
      <c r="G4033" s="5" t="inlineStr">
        <is>
          <t>250ml 2set</t>
        </is>
      </c>
      <c r="H4033" s="149" t="n">
        <v>4</v>
      </c>
      <c r="I4033" s="149" t="n"/>
      <c r="J4033" s="7" t="n">
        <v>190801</v>
      </c>
      <c r="K4033" s="93" t="n"/>
      <c r="L4033" s="93" t="n">
        <v>140000</v>
      </c>
      <c r="M4033" s="93" t="n">
        <v>131810</v>
      </c>
      <c r="N4033" s="93" t="n">
        <v>26080</v>
      </c>
      <c r="O4033" s="148" t="n">
        <v>127272.7272727273</v>
      </c>
      <c r="P4033" s="93" t="inlineStr">
        <is>
          <t>카페24토너250ml 2set190801</t>
        </is>
      </c>
    </row>
    <row r="4034">
      <c r="A4034" s="93" t="n"/>
      <c r="B4034" s="127" t="n">
        <v>43771</v>
      </c>
      <c r="C4034" s="93">
        <f>TEXT(B4034,"aaa")</f>
        <v/>
      </c>
      <c r="D4034" s="93" t="n"/>
      <c r="E4034" s="6" t="inlineStr">
        <is>
          <t>토너</t>
        </is>
      </c>
      <c r="F4034" s="5" t="inlineStr">
        <is>
          <t>W컨셉</t>
        </is>
      </c>
      <c r="G4034" s="5" t="inlineStr">
        <is>
          <t>250ml 2set</t>
        </is>
      </c>
      <c r="H4034" s="149" t="n">
        <v>3</v>
      </c>
      <c r="I4034" s="149" t="n"/>
      <c r="J4034" s="7" t="n">
        <v>190801</v>
      </c>
      <c r="K4034" s="93" t="n"/>
      <c r="L4034" s="93" t="n">
        <v>105000</v>
      </c>
      <c r="M4034" s="93" t="n">
        <v>76650</v>
      </c>
      <c r="N4034" s="93" t="n">
        <v>19560</v>
      </c>
      <c r="O4034" s="148" t="n">
        <v>95454.54545454544</v>
      </c>
      <c r="P4034" s="93" t="inlineStr">
        <is>
          <t>W컨셉토너250ml 2set190801</t>
        </is>
      </c>
    </row>
    <row r="4035">
      <c r="A4035" s="93" t="n"/>
      <c r="B4035" s="127" t="n">
        <v>43771</v>
      </c>
      <c r="C4035" s="93">
        <f>TEXT(B4035,"aaa")</f>
        <v/>
      </c>
      <c r="D4035" s="93" t="n"/>
      <c r="E4035" s="6" t="inlineStr">
        <is>
          <t>토너</t>
        </is>
      </c>
      <c r="F4035" s="5" t="inlineStr">
        <is>
          <t>카페24</t>
        </is>
      </c>
      <c r="G4035" s="5" t="inlineStr">
        <is>
          <t>500ml</t>
        </is>
      </c>
      <c r="H4035" s="149" t="n">
        <v>15</v>
      </c>
      <c r="I4035" s="149" t="n"/>
      <c r="J4035" s="7" t="n">
        <v>190801</v>
      </c>
      <c r="K4035" s="93" t="n"/>
      <c r="L4035" s="93" t="n">
        <v>495000</v>
      </c>
      <c r="M4035" s="93" t="n">
        <v>466042.5</v>
      </c>
      <c r="N4035" s="93" t="n">
        <v>70875</v>
      </c>
      <c r="O4035" s="148" t="n">
        <v>449999.9999999999</v>
      </c>
      <c r="P4035" s="93" t="inlineStr">
        <is>
          <t>카페24토너500ml190801</t>
        </is>
      </c>
    </row>
    <row r="4036">
      <c r="A4036" s="93" t="n"/>
      <c r="B4036" s="127" t="n">
        <v>43771</v>
      </c>
      <c r="C4036" s="93">
        <f>TEXT(B4036,"aaa")</f>
        <v/>
      </c>
      <c r="D4036" s="93" t="n"/>
      <c r="E4036" s="6" t="inlineStr">
        <is>
          <t>토너</t>
        </is>
      </c>
      <c r="F4036" s="5" t="inlineStr">
        <is>
          <t>카페24</t>
        </is>
      </c>
      <c r="G4036" s="5" t="inlineStr">
        <is>
          <t>250ml</t>
        </is>
      </c>
      <c r="H4036" s="149" t="n">
        <v>26</v>
      </c>
      <c r="I4036" s="149" t="n"/>
      <c r="J4036" s="7" t="n">
        <v>190801</v>
      </c>
      <c r="K4036" s="93" t="n"/>
      <c r="L4036" s="93" t="n">
        <v>520000</v>
      </c>
      <c r="M4036" s="93" t="n">
        <v>489580</v>
      </c>
      <c r="N4036" s="93" t="n">
        <v>84760</v>
      </c>
      <c r="O4036" s="148" t="n">
        <v>472727.2727272727</v>
      </c>
      <c r="P4036" s="93" t="inlineStr">
        <is>
          <t>카페24토너250ml190801</t>
        </is>
      </c>
    </row>
    <row r="4037">
      <c r="A4037" s="93" t="n"/>
      <c r="B4037" s="127" t="n">
        <v>43771</v>
      </c>
      <c r="C4037" s="93">
        <f>TEXT(B4037,"aaa")</f>
        <v/>
      </c>
      <c r="D4037" s="93" t="n"/>
      <c r="E4037" s="6" t="inlineStr">
        <is>
          <t>토너</t>
        </is>
      </c>
      <c r="F4037" s="5" t="inlineStr">
        <is>
          <t>카페24</t>
        </is>
      </c>
      <c r="G4037" s="5" t="inlineStr">
        <is>
          <t>250ml 2set</t>
        </is>
      </c>
      <c r="H4037" s="149" t="n">
        <v>17</v>
      </c>
      <c r="I4037" s="149" t="n"/>
      <c r="J4037" s="7" t="n">
        <v>190801</v>
      </c>
      <c r="K4037" s="93" t="n"/>
      <c r="L4037" s="93" t="n">
        <v>595000</v>
      </c>
      <c r="M4037" s="93" t="n">
        <v>560192.5</v>
      </c>
      <c r="N4037" s="93" t="n">
        <v>110840</v>
      </c>
      <c r="O4037" s="148" t="n">
        <v>540909.0909090908</v>
      </c>
      <c r="P4037" s="93" t="inlineStr">
        <is>
          <t>카페24토너250ml 2set190801</t>
        </is>
      </c>
    </row>
    <row r="4038">
      <c r="A4038" s="93" t="n"/>
      <c r="B4038" s="127" t="n">
        <v>43772</v>
      </c>
      <c r="C4038" s="93">
        <f>TEXT(B4038,"aaa")</f>
        <v/>
      </c>
      <c r="D4038" s="93" t="n"/>
      <c r="E4038" s="6" t="inlineStr">
        <is>
          <t>토너</t>
        </is>
      </c>
      <c r="F4038" s="5" t="inlineStr">
        <is>
          <t>W컨셉</t>
        </is>
      </c>
      <c r="G4038" s="5" t="inlineStr">
        <is>
          <t>250ml</t>
        </is>
      </c>
      <c r="H4038" s="149" t="n">
        <v>1</v>
      </c>
      <c r="I4038" s="149" t="n"/>
      <c r="J4038" s="7" t="n">
        <v>190801</v>
      </c>
      <c r="K4038" s="93" t="n"/>
      <c r="L4038" s="93" t="n">
        <v>20000</v>
      </c>
      <c r="M4038" s="93" t="n">
        <v>14400</v>
      </c>
      <c r="N4038" s="93" t="n">
        <v>3260</v>
      </c>
      <c r="O4038" s="148" t="n">
        <v>18181.81818181818</v>
      </c>
      <c r="P4038" s="93" t="inlineStr">
        <is>
          <t>W컨셉토너250ml190801</t>
        </is>
      </c>
    </row>
    <row r="4039">
      <c r="A4039" s="93" t="n"/>
      <c r="B4039" s="127" t="n">
        <v>43772</v>
      </c>
      <c r="C4039" s="93">
        <f>TEXT(B4039,"aaa")</f>
        <v/>
      </c>
      <c r="D4039" s="93" t="n"/>
      <c r="E4039" s="6" t="inlineStr">
        <is>
          <t>토너</t>
        </is>
      </c>
      <c r="F4039" s="5" t="inlineStr">
        <is>
          <t>W컨셉</t>
        </is>
      </c>
      <c r="G4039" s="5" t="inlineStr">
        <is>
          <t>250ml 2set</t>
        </is>
      </c>
      <c r="H4039" s="149" t="n">
        <v>6</v>
      </c>
      <c r="I4039" s="149" t="n"/>
      <c r="J4039" s="7" t="n">
        <v>190801</v>
      </c>
      <c r="K4039" s="93" t="n"/>
      <c r="L4039" s="93" t="n">
        <v>210000</v>
      </c>
      <c r="M4039" s="93" t="n">
        <v>153300</v>
      </c>
      <c r="N4039" s="93" t="n">
        <v>39120</v>
      </c>
      <c r="O4039" s="148" t="n">
        <v>190909.0909090909</v>
      </c>
      <c r="P4039" s="93" t="inlineStr">
        <is>
          <t>W컨셉토너250ml 2set190801</t>
        </is>
      </c>
    </row>
    <row r="4040">
      <c r="A4040" s="93" t="n"/>
      <c r="B4040" s="127" t="n">
        <v>43772</v>
      </c>
      <c r="C4040" s="93">
        <f>TEXT(B4040,"aaa")</f>
        <v/>
      </c>
      <c r="D4040" s="93" t="n"/>
      <c r="E4040" s="6" t="inlineStr">
        <is>
          <t>토너</t>
        </is>
      </c>
      <c r="F4040" s="5" t="inlineStr">
        <is>
          <t>카페24</t>
        </is>
      </c>
      <c r="G4040" s="5" t="inlineStr">
        <is>
          <t>500ml</t>
        </is>
      </c>
      <c r="H4040" s="149" t="n">
        <v>21</v>
      </c>
      <c r="I4040" s="149" t="n"/>
      <c r="J4040" s="7" t="n">
        <v>190801</v>
      </c>
      <c r="K4040" s="93" t="n"/>
      <c r="L4040" s="93" t="n">
        <v>693000</v>
      </c>
      <c r="M4040" s="93" t="n">
        <v>652459.5</v>
      </c>
      <c r="N4040" s="93" t="n">
        <v>99225</v>
      </c>
      <c r="O4040" s="148" t="n">
        <v>630000</v>
      </c>
      <c r="P4040" s="93" t="inlineStr">
        <is>
          <t>카페24토너500ml190801</t>
        </is>
      </c>
    </row>
    <row r="4041">
      <c r="A4041" s="93" t="n"/>
      <c r="B4041" s="127" t="n">
        <v>43772</v>
      </c>
      <c r="C4041" s="93">
        <f>TEXT(B4041,"aaa")</f>
        <v/>
      </c>
      <c r="D4041" s="93" t="n"/>
      <c r="E4041" s="6" t="inlineStr">
        <is>
          <t>토너</t>
        </is>
      </c>
      <c r="F4041" s="5" t="inlineStr">
        <is>
          <t>카페24</t>
        </is>
      </c>
      <c r="G4041" s="5" t="inlineStr">
        <is>
          <t>250ml</t>
        </is>
      </c>
      <c r="H4041" s="149" t="n">
        <v>27</v>
      </c>
      <c r="I4041" s="149" t="n"/>
      <c r="J4041" s="7" t="n">
        <v>190801</v>
      </c>
      <c r="K4041" s="93" t="n"/>
      <c r="L4041" s="93" t="n">
        <v>540000</v>
      </c>
      <c r="M4041" s="93" t="n">
        <v>508410</v>
      </c>
      <c r="N4041" s="93" t="n">
        <v>88020</v>
      </c>
      <c r="O4041" s="148" t="n">
        <v>490909.0909090909</v>
      </c>
      <c r="P4041" s="93" t="inlineStr">
        <is>
          <t>카페24토너250ml190801</t>
        </is>
      </c>
    </row>
    <row r="4042">
      <c r="A4042" s="93" t="n"/>
      <c r="B4042" s="127" t="n">
        <v>43772</v>
      </c>
      <c r="C4042" s="93">
        <f>TEXT(B4042,"aaa")</f>
        <v/>
      </c>
      <c r="D4042" s="93" t="n"/>
      <c r="E4042" s="6" t="inlineStr">
        <is>
          <t>토너</t>
        </is>
      </c>
      <c r="F4042" s="5" t="inlineStr">
        <is>
          <t>카페24</t>
        </is>
      </c>
      <c r="G4042" s="5" t="inlineStr">
        <is>
          <t>250ml 2set</t>
        </is>
      </c>
      <c r="H4042" s="149" t="n">
        <v>18</v>
      </c>
      <c r="I4042" s="149" t="n"/>
      <c r="J4042" s="7" t="n">
        <v>190801</v>
      </c>
      <c r="K4042" s="93" t="n"/>
      <c r="L4042" s="93" t="n">
        <v>630000</v>
      </c>
      <c r="M4042" s="93" t="n">
        <v>593145</v>
      </c>
      <c r="N4042" s="93" t="n">
        <v>117360</v>
      </c>
      <c r="O4042" s="148" t="n">
        <v>572727.2727272727</v>
      </c>
      <c r="P4042" s="93" t="inlineStr">
        <is>
          <t>카페24토너250ml 2set190801</t>
        </is>
      </c>
    </row>
    <row r="4043">
      <c r="A4043" s="93" t="n"/>
      <c r="B4043" s="127" t="n">
        <v>43773</v>
      </c>
      <c r="C4043" s="93">
        <f>TEXT(B4043,"aaa")</f>
        <v/>
      </c>
      <c r="D4043" s="93" t="n"/>
      <c r="E4043" s="6" t="inlineStr">
        <is>
          <t>토너</t>
        </is>
      </c>
      <c r="F4043" s="5" t="inlineStr">
        <is>
          <t>W컨셉</t>
        </is>
      </c>
      <c r="G4043" s="5" t="inlineStr">
        <is>
          <t>250ml</t>
        </is>
      </c>
      <c r="H4043" s="149" t="n">
        <v>1</v>
      </c>
      <c r="I4043" s="149" t="n"/>
      <c r="J4043" s="7" t="n">
        <v>190801</v>
      </c>
      <c r="K4043" s="93" t="n"/>
      <c r="L4043" s="93" t="n">
        <v>20000</v>
      </c>
      <c r="M4043" s="93" t="n">
        <v>14400</v>
      </c>
      <c r="N4043" s="93" t="n">
        <v>3260</v>
      </c>
      <c r="O4043" s="148" t="n">
        <v>18181.81818181818</v>
      </c>
      <c r="P4043" s="93" t="inlineStr">
        <is>
          <t>W컨셉토너250ml190801</t>
        </is>
      </c>
    </row>
    <row r="4044">
      <c r="A4044" s="93" t="n"/>
      <c r="B4044" s="127" t="n">
        <v>43773</v>
      </c>
      <c r="C4044" s="93">
        <f>TEXT(B4044,"aaa")</f>
        <v/>
      </c>
      <c r="D4044" s="93" t="n"/>
      <c r="E4044" s="6" t="inlineStr">
        <is>
          <t>토너</t>
        </is>
      </c>
      <c r="F4044" s="5" t="inlineStr">
        <is>
          <t>W컨셉</t>
        </is>
      </c>
      <c r="G4044" s="5" t="inlineStr">
        <is>
          <t>250ml 2set</t>
        </is>
      </c>
      <c r="H4044" s="149" t="n">
        <v>9</v>
      </c>
      <c r="I4044" s="149" t="n"/>
      <c r="J4044" s="7" t="n">
        <v>190801</v>
      </c>
      <c r="K4044" s="93" t="n"/>
      <c r="L4044" s="93" t="n">
        <v>315000</v>
      </c>
      <c r="M4044" s="93" t="n">
        <v>229950</v>
      </c>
      <c r="N4044" s="93" t="n">
        <v>58680</v>
      </c>
      <c r="O4044" s="148" t="n">
        <v>286363.6363636364</v>
      </c>
      <c r="P4044" s="93" t="inlineStr">
        <is>
          <t>W컨셉토너250ml 2set190801</t>
        </is>
      </c>
    </row>
    <row r="4045">
      <c r="A4045" s="93" t="n"/>
      <c r="B4045" s="127" t="n">
        <v>43773</v>
      </c>
      <c r="C4045" s="93">
        <f>TEXT(B4045,"aaa")</f>
        <v/>
      </c>
      <c r="D4045" s="93" t="n"/>
      <c r="E4045" s="6" t="inlineStr">
        <is>
          <t>토너</t>
        </is>
      </c>
      <c r="F4045" s="5" t="inlineStr">
        <is>
          <t>카페24</t>
        </is>
      </c>
      <c r="G4045" s="5" t="inlineStr">
        <is>
          <t>500ml</t>
        </is>
      </c>
      <c r="H4045" s="149" t="n">
        <v>25</v>
      </c>
      <c r="I4045" s="149" t="n"/>
      <c r="J4045" s="7" t="n">
        <v>190801</v>
      </c>
      <c r="K4045" s="93" t="n"/>
      <c r="L4045" s="93" t="n">
        <v>825000</v>
      </c>
      <c r="M4045" s="93" t="n">
        <v>776737.5</v>
      </c>
      <c r="N4045" s="93" t="n">
        <v>118125</v>
      </c>
      <c r="O4045" s="148" t="n">
        <v>749999.9999999999</v>
      </c>
      <c r="P4045" s="93" t="inlineStr">
        <is>
          <t>카페24토너500ml190801</t>
        </is>
      </c>
    </row>
    <row r="4046">
      <c r="A4046" s="93" t="n"/>
      <c r="B4046" s="127" t="n">
        <v>43773</v>
      </c>
      <c r="C4046" s="93">
        <f>TEXT(B4046,"aaa")</f>
        <v/>
      </c>
      <c r="D4046" s="93" t="n"/>
      <c r="E4046" s="6" t="inlineStr">
        <is>
          <t>토너</t>
        </is>
      </c>
      <c r="F4046" s="5" t="inlineStr">
        <is>
          <t>카페24</t>
        </is>
      </c>
      <c r="G4046" s="5" t="inlineStr">
        <is>
          <t>250ml</t>
        </is>
      </c>
      <c r="H4046" s="149" t="n">
        <v>24</v>
      </c>
      <c r="I4046" s="149" t="n"/>
      <c r="J4046" s="7" t="n">
        <v>190801</v>
      </c>
      <c r="K4046" s="93" t="n"/>
      <c r="L4046" s="93" t="n">
        <v>480000</v>
      </c>
      <c r="M4046" s="93" t="n">
        <v>451920</v>
      </c>
      <c r="N4046" s="93" t="n">
        <v>78240</v>
      </c>
      <c r="O4046" s="148" t="n">
        <v>436363.6363636364</v>
      </c>
      <c r="P4046" s="93" t="inlineStr">
        <is>
          <t>카페24토너250ml190801</t>
        </is>
      </c>
    </row>
    <row r="4047">
      <c r="A4047" s="93" t="n"/>
      <c r="B4047" s="127" t="n">
        <v>43773</v>
      </c>
      <c r="C4047" s="93">
        <f>TEXT(B4047,"aaa")</f>
        <v/>
      </c>
      <c r="D4047" s="93" t="n"/>
      <c r="E4047" s="6" t="inlineStr">
        <is>
          <t>토너</t>
        </is>
      </c>
      <c r="F4047" s="5" t="inlineStr">
        <is>
          <t>카페24</t>
        </is>
      </c>
      <c r="G4047" s="5" t="inlineStr">
        <is>
          <t>250ml 2set</t>
        </is>
      </c>
      <c r="H4047" s="149" t="n">
        <v>28</v>
      </c>
      <c r="I4047" s="149" t="n"/>
      <c r="J4047" s="7" t="n">
        <v>190801</v>
      </c>
      <c r="K4047" s="93" t="n"/>
      <c r="L4047" s="93" t="n">
        <v>980000</v>
      </c>
      <c r="M4047" s="93" t="n">
        <v>922670</v>
      </c>
      <c r="N4047" s="93" t="n">
        <v>182560</v>
      </c>
      <c r="O4047" s="148" t="n">
        <v>890909.0909090908</v>
      </c>
      <c r="P4047" s="93" t="inlineStr">
        <is>
          <t>카페24토너250ml 2set190801</t>
        </is>
      </c>
    </row>
    <row r="4048">
      <c r="A4048" s="93" t="n"/>
      <c r="B4048" s="127" t="n">
        <v>43773</v>
      </c>
      <c r="C4048" s="93">
        <f>TEXT(B4048,"aaa")</f>
        <v/>
      </c>
      <c r="D4048" s="93" t="n"/>
      <c r="E4048" s="93" t="inlineStr">
        <is>
          <t>토너</t>
        </is>
      </c>
      <c r="F4048" s="93" t="inlineStr">
        <is>
          <t>아누아 CS</t>
        </is>
      </c>
      <c r="G4048" s="93" t="inlineStr">
        <is>
          <t>250ml</t>
        </is>
      </c>
      <c r="H4048" s="149" t="n">
        <v>6</v>
      </c>
      <c r="I4048" s="149" t="n"/>
      <c r="J4048" s="91" t="n">
        <v>190801</v>
      </c>
      <c r="K4048" s="93" t="n"/>
      <c r="L4048" s="93" t="n">
        <v>0</v>
      </c>
      <c r="M4048" s="93" t="n">
        <v>0</v>
      </c>
      <c r="N4048" s="93" t="n">
        <v>19560</v>
      </c>
      <c r="O4048" s="148" t="n">
        <v>0</v>
      </c>
      <c r="P4048" s="93" t="inlineStr">
        <is>
          <t>아누아 CS토너250ml190801</t>
        </is>
      </c>
    </row>
    <row r="4049">
      <c r="A4049" s="93" t="n"/>
      <c r="B4049" s="127" t="n">
        <v>43774</v>
      </c>
      <c r="C4049" s="93">
        <f>TEXT(B4049,"aaa")</f>
        <v/>
      </c>
      <c r="D4049" s="93" t="n"/>
      <c r="E4049" s="6" t="inlineStr">
        <is>
          <t>토너</t>
        </is>
      </c>
      <c r="F4049" s="5" t="inlineStr">
        <is>
          <t>W컨셉</t>
        </is>
      </c>
      <c r="G4049" s="5" t="inlineStr">
        <is>
          <t>250ml</t>
        </is>
      </c>
      <c r="H4049" s="149" t="n">
        <v>1</v>
      </c>
      <c r="I4049" s="149" t="n"/>
      <c r="J4049" s="7" t="n">
        <v>190801</v>
      </c>
      <c r="K4049" s="93" t="n"/>
      <c r="L4049" s="93" t="n">
        <v>20000</v>
      </c>
      <c r="M4049" s="93" t="n">
        <v>14400</v>
      </c>
      <c r="N4049" s="93" t="n">
        <v>3260</v>
      </c>
      <c r="O4049" s="148" t="n">
        <v>18181.81818181818</v>
      </c>
      <c r="P4049" s="93" t="inlineStr">
        <is>
          <t>W컨셉토너250ml190801</t>
        </is>
      </c>
    </row>
    <row r="4050">
      <c r="A4050" s="93" t="n"/>
      <c r="B4050" s="127" t="n">
        <v>43774</v>
      </c>
      <c r="C4050" s="93">
        <f>TEXT(B4050,"aaa")</f>
        <v/>
      </c>
      <c r="D4050" s="93" t="n"/>
      <c r="E4050" s="6" t="inlineStr">
        <is>
          <t>토너</t>
        </is>
      </c>
      <c r="F4050" s="5" t="inlineStr">
        <is>
          <t>W컨셉</t>
        </is>
      </c>
      <c r="G4050" s="5" t="inlineStr">
        <is>
          <t>250ml 2set</t>
        </is>
      </c>
      <c r="H4050" s="149" t="n">
        <v>2</v>
      </c>
      <c r="I4050" s="149" t="n"/>
      <c r="J4050" s="7" t="n">
        <v>190801</v>
      </c>
      <c r="K4050" s="93" t="n"/>
      <c r="L4050" s="93" t="n">
        <v>70000</v>
      </c>
      <c r="M4050" s="93" t="n">
        <v>51100</v>
      </c>
      <c r="N4050" s="93" t="n">
        <v>13040</v>
      </c>
      <c r="O4050" s="148" t="n">
        <v>63636.36363636363</v>
      </c>
      <c r="P4050" s="93" t="inlineStr">
        <is>
          <t>W컨셉토너250ml 2set190801</t>
        </is>
      </c>
    </row>
    <row r="4051">
      <c r="A4051" s="93" t="n"/>
      <c r="B4051" s="127" t="n">
        <v>43774</v>
      </c>
      <c r="C4051" s="93">
        <f>TEXT(B4051,"aaa")</f>
        <v/>
      </c>
      <c r="D4051" s="93" t="n"/>
      <c r="E4051" s="6" t="inlineStr">
        <is>
          <t>토너</t>
        </is>
      </c>
      <c r="F4051" s="5" t="inlineStr">
        <is>
          <t>카페24</t>
        </is>
      </c>
      <c r="G4051" s="5" t="inlineStr">
        <is>
          <t>500ml</t>
        </is>
      </c>
      <c r="H4051" s="149" t="n">
        <v>23</v>
      </c>
      <c r="I4051" s="149" t="n"/>
      <c r="J4051" s="7" t="n">
        <v>190801</v>
      </c>
      <c r="K4051" s="93" t="n"/>
      <c r="L4051" s="93" t="n">
        <v>759000</v>
      </c>
      <c r="M4051" s="93" t="n">
        <v>714598.5</v>
      </c>
      <c r="N4051" s="93" t="n">
        <v>108675</v>
      </c>
      <c r="O4051" s="148" t="n">
        <v>690000</v>
      </c>
      <c r="P4051" s="93" t="inlineStr">
        <is>
          <t>카페24토너500ml190801</t>
        </is>
      </c>
    </row>
    <row r="4052">
      <c r="A4052" s="93" t="n"/>
      <c r="B4052" s="127" t="n">
        <v>43774</v>
      </c>
      <c r="C4052" s="93">
        <f>TEXT(B4052,"aaa")</f>
        <v/>
      </c>
      <c r="D4052" s="93" t="n"/>
      <c r="E4052" s="6" t="inlineStr">
        <is>
          <t>토너</t>
        </is>
      </c>
      <c r="F4052" s="5" t="inlineStr">
        <is>
          <t>카페24</t>
        </is>
      </c>
      <c r="G4052" s="5" t="inlineStr">
        <is>
          <t>250ml</t>
        </is>
      </c>
      <c r="H4052" s="149" t="n">
        <v>40</v>
      </c>
      <c r="I4052" s="149" t="n"/>
      <c r="J4052" s="7" t="n">
        <v>190801</v>
      </c>
      <c r="K4052" s="93" t="n"/>
      <c r="L4052" s="93" t="n">
        <v>800000</v>
      </c>
      <c r="M4052" s="93" t="n">
        <v>753200</v>
      </c>
      <c r="N4052" s="93" t="n">
        <v>130400</v>
      </c>
      <c r="O4052" s="148" t="n">
        <v>727272.7272727272</v>
      </c>
      <c r="P4052" s="93" t="inlineStr">
        <is>
          <t>카페24토너250ml190801</t>
        </is>
      </c>
    </row>
    <row r="4053">
      <c r="A4053" s="93" t="n"/>
      <c r="B4053" s="127" t="n">
        <v>43774</v>
      </c>
      <c r="C4053" s="93">
        <f>TEXT(B4053,"aaa")</f>
        <v/>
      </c>
      <c r="D4053" s="93" t="n"/>
      <c r="E4053" s="6" t="inlineStr">
        <is>
          <t>토너</t>
        </is>
      </c>
      <c r="F4053" s="5" t="inlineStr">
        <is>
          <t>카페24</t>
        </is>
      </c>
      <c r="G4053" s="5" t="inlineStr">
        <is>
          <t>250ml 2set</t>
        </is>
      </c>
      <c r="H4053" s="149" t="n">
        <v>17</v>
      </c>
      <c r="I4053" s="149" t="n"/>
      <c r="J4053" s="7" t="n">
        <v>190801</v>
      </c>
      <c r="K4053" s="93" t="n"/>
      <c r="L4053" s="93" t="n">
        <v>595000</v>
      </c>
      <c r="M4053" s="93" t="n">
        <v>560192.5</v>
      </c>
      <c r="N4053" s="93" t="n">
        <v>110840</v>
      </c>
      <c r="O4053" s="148" t="n">
        <v>540909.0909090908</v>
      </c>
      <c r="P4053" s="93" t="inlineStr">
        <is>
          <t>카페24토너250ml 2set190801</t>
        </is>
      </c>
    </row>
    <row r="4054">
      <c r="A4054" s="93" t="n"/>
      <c r="B4054" s="127" t="n">
        <v>43775</v>
      </c>
      <c r="C4054" s="93">
        <f>TEXT(B4054,"aaa")</f>
        <v/>
      </c>
      <c r="D4054" s="93" t="n"/>
      <c r="E4054" s="6" t="inlineStr">
        <is>
          <t>토너</t>
        </is>
      </c>
      <c r="F4054" s="5" t="inlineStr">
        <is>
          <t>W컨셉</t>
        </is>
      </c>
      <c r="G4054" s="5" t="inlineStr">
        <is>
          <t>250ml</t>
        </is>
      </c>
      <c r="H4054" s="149" t="n">
        <v>1</v>
      </c>
      <c r="I4054" s="149" t="n"/>
      <c r="J4054" s="7" t="n">
        <v>190801</v>
      </c>
      <c r="K4054" s="93" t="n"/>
      <c r="L4054" s="93" t="n">
        <v>20000</v>
      </c>
      <c r="M4054" s="93" t="n">
        <v>14400</v>
      </c>
      <c r="N4054" s="93" t="n">
        <v>3260</v>
      </c>
      <c r="O4054" s="148" t="n">
        <v>18181.81818181818</v>
      </c>
      <c r="P4054" s="93" t="inlineStr">
        <is>
          <t>W컨셉토너250ml190801</t>
        </is>
      </c>
    </row>
    <row r="4055">
      <c r="A4055" s="93" t="n"/>
      <c r="B4055" s="127" t="n">
        <v>43775</v>
      </c>
      <c r="C4055" s="93">
        <f>TEXT(B4055,"aaa")</f>
        <v/>
      </c>
      <c r="D4055" s="93" t="n"/>
      <c r="E4055" s="6" t="inlineStr">
        <is>
          <t>토너</t>
        </is>
      </c>
      <c r="F4055" s="5" t="inlineStr">
        <is>
          <t>W컨셉</t>
        </is>
      </c>
      <c r="G4055" s="5" t="inlineStr">
        <is>
          <t>250ml 2set</t>
        </is>
      </c>
      <c r="H4055" s="149" t="n">
        <v>5</v>
      </c>
      <c r="I4055" s="149" t="n"/>
      <c r="J4055" s="7" t="n">
        <v>190801</v>
      </c>
      <c r="K4055" s="93" t="n"/>
      <c r="L4055" s="93" t="n">
        <v>175000</v>
      </c>
      <c r="M4055" s="93" t="n">
        <v>127750</v>
      </c>
      <c r="N4055" s="93" t="n">
        <v>32600</v>
      </c>
      <c r="O4055" s="148" t="n">
        <v>159090.9090909091</v>
      </c>
      <c r="P4055" s="93" t="inlineStr">
        <is>
          <t>W컨셉토너250ml 2set190801</t>
        </is>
      </c>
    </row>
    <row r="4056">
      <c r="A4056" s="93" t="n"/>
      <c r="B4056" s="127" t="n">
        <v>43775</v>
      </c>
      <c r="C4056" s="93">
        <f>TEXT(B4056,"aaa")</f>
        <v/>
      </c>
      <c r="D4056" s="93" t="n"/>
      <c r="E4056" s="6" t="inlineStr">
        <is>
          <t>토너</t>
        </is>
      </c>
      <c r="F4056" s="5" t="inlineStr">
        <is>
          <t>카페24</t>
        </is>
      </c>
      <c r="G4056" s="5" t="inlineStr">
        <is>
          <t>500ml</t>
        </is>
      </c>
      <c r="H4056" s="149" t="n">
        <v>21</v>
      </c>
      <c r="I4056" s="149" t="n"/>
      <c r="J4056" s="7" t="n">
        <v>190801</v>
      </c>
      <c r="K4056" s="93" t="n"/>
      <c r="L4056" s="93" t="n">
        <v>693000</v>
      </c>
      <c r="M4056" s="93" t="n">
        <v>652459.5</v>
      </c>
      <c r="N4056" s="93" t="n">
        <v>99225</v>
      </c>
      <c r="O4056" s="148" t="n">
        <v>630000</v>
      </c>
      <c r="P4056" s="93" t="inlineStr">
        <is>
          <t>카페24토너500ml190801</t>
        </is>
      </c>
    </row>
    <row r="4057">
      <c r="A4057" s="93" t="n"/>
      <c r="B4057" s="127" t="n">
        <v>43775</v>
      </c>
      <c r="C4057" s="93">
        <f>TEXT(B4057,"aaa")</f>
        <v/>
      </c>
      <c r="D4057" s="93" t="n"/>
      <c r="E4057" s="6" t="inlineStr">
        <is>
          <t>토너</t>
        </is>
      </c>
      <c r="F4057" s="5" t="inlineStr">
        <is>
          <t>카페24</t>
        </is>
      </c>
      <c r="G4057" s="5" t="inlineStr">
        <is>
          <t>250ml</t>
        </is>
      </c>
      <c r="H4057" s="149" t="n">
        <v>32</v>
      </c>
      <c r="I4057" s="149" t="n"/>
      <c r="J4057" s="7" t="n">
        <v>190801</v>
      </c>
      <c r="K4057" s="93" t="n"/>
      <c r="L4057" s="93" t="n">
        <v>640000</v>
      </c>
      <c r="M4057" s="93" t="n">
        <v>602560</v>
      </c>
      <c r="N4057" s="93" t="n">
        <v>104320</v>
      </c>
      <c r="O4057" s="148" t="n">
        <v>581818.1818181818</v>
      </c>
      <c r="P4057" s="93" t="inlineStr">
        <is>
          <t>카페24토너250ml190801</t>
        </is>
      </c>
    </row>
    <row r="4058">
      <c r="A4058" s="93" t="n"/>
      <c r="B4058" s="127" t="n">
        <v>43775</v>
      </c>
      <c r="C4058" s="93">
        <f>TEXT(B4058,"aaa")</f>
        <v/>
      </c>
      <c r="D4058" s="93" t="n"/>
      <c r="E4058" s="6" t="inlineStr">
        <is>
          <t>토너</t>
        </is>
      </c>
      <c r="F4058" s="5" t="inlineStr">
        <is>
          <t>카페24</t>
        </is>
      </c>
      <c r="G4058" s="5" t="inlineStr">
        <is>
          <t>250ml 2set</t>
        </is>
      </c>
      <c r="H4058" s="149" t="n">
        <v>22</v>
      </c>
      <c r="I4058" s="149" t="n"/>
      <c r="J4058" s="7" t="n">
        <v>190801</v>
      </c>
      <c r="K4058" s="93" t="n"/>
      <c r="L4058" s="93" t="n">
        <v>770000</v>
      </c>
      <c r="M4058" s="93" t="n">
        <v>724955</v>
      </c>
      <c r="N4058" s="93" t="n">
        <v>143440</v>
      </c>
      <c r="O4058" s="148" t="n">
        <v>700000</v>
      </c>
      <c r="P4058" s="93" t="inlineStr">
        <is>
          <t>카페24토너250ml 2set190801</t>
        </is>
      </c>
    </row>
    <row r="4059">
      <c r="A4059" s="93" t="n"/>
      <c r="B4059" s="127" t="n">
        <v>43776</v>
      </c>
      <c r="C4059" s="93">
        <f>TEXT(B4059,"aaa")</f>
        <v/>
      </c>
      <c r="D4059" s="93" t="n"/>
      <c r="E4059" s="6" t="inlineStr">
        <is>
          <t>토너</t>
        </is>
      </c>
      <c r="F4059" s="5" t="inlineStr">
        <is>
          <t>W컨셉</t>
        </is>
      </c>
      <c r="G4059" s="5" t="inlineStr">
        <is>
          <t>250ml</t>
        </is>
      </c>
      <c r="H4059" s="149" t="n">
        <v>2</v>
      </c>
      <c r="I4059" s="149" t="n"/>
      <c r="J4059" s="7" t="n">
        <v>190801</v>
      </c>
      <c r="K4059" s="93" t="n"/>
      <c r="L4059" s="93" t="n">
        <v>40000</v>
      </c>
      <c r="M4059" s="93" t="n">
        <v>28800</v>
      </c>
      <c r="N4059" s="93" t="n">
        <v>6520</v>
      </c>
      <c r="O4059" s="148" t="n">
        <v>36363.63636363636</v>
      </c>
      <c r="P4059" s="93" t="inlineStr">
        <is>
          <t>W컨셉토너250ml190801</t>
        </is>
      </c>
    </row>
    <row r="4060">
      <c r="A4060" s="93" t="n"/>
      <c r="B4060" s="127" t="n">
        <v>43776</v>
      </c>
      <c r="C4060" s="93">
        <f>TEXT(B4060,"aaa")</f>
        <v/>
      </c>
      <c r="D4060" s="93" t="n"/>
      <c r="E4060" s="6" t="inlineStr">
        <is>
          <t>토너</t>
        </is>
      </c>
      <c r="F4060" s="5" t="inlineStr">
        <is>
          <t>W컨셉</t>
        </is>
      </c>
      <c r="G4060" s="5" t="inlineStr">
        <is>
          <t>250ml 2set</t>
        </is>
      </c>
      <c r="H4060" s="149" t="n">
        <v>3</v>
      </c>
      <c r="I4060" s="149" t="n"/>
      <c r="J4060" s="7" t="n">
        <v>190801</v>
      </c>
      <c r="K4060" s="93" t="n"/>
      <c r="L4060" s="93" t="n">
        <v>105000</v>
      </c>
      <c r="M4060" s="93" t="n">
        <v>76650</v>
      </c>
      <c r="N4060" s="93" t="n">
        <v>19560</v>
      </c>
      <c r="O4060" s="148" t="n">
        <v>95454.54545454544</v>
      </c>
      <c r="P4060" s="93" t="inlineStr">
        <is>
          <t>W컨셉토너250ml 2set190801</t>
        </is>
      </c>
    </row>
    <row r="4061">
      <c r="A4061" s="93" t="n"/>
      <c r="B4061" s="127" t="n">
        <v>43776</v>
      </c>
      <c r="C4061" s="93">
        <f>TEXT(B4061,"aaa")</f>
        <v/>
      </c>
      <c r="D4061" s="93" t="n"/>
      <c r="E4061" s="6" t="inlineStr">
        <is>
          <t>토너</t>
        </is>
      </c>
      <c r="F4061" s="5" t="inlineStr">
        <is>
          <t>카페24</t>
        </is>
      </c>
      <c r="G4061" s="5" t="inlineStr">
        <is>
          <t>500ml</t>
        </is>
      </c>
      <c r="H4061" s="149" t="n">
        <v>18</v>
      </c>
      <c r="I4061" s="149" t="n"/>
      <c r="J4061" s="7" t="n">
        <v>190801</v>
      </c>
      <c r="K4061" s="93" t="n"/>
      <c r="L4061" s="93" t="n">
        <v>594000</v>
      </c>
      <c r="M4061" s="93" t="n">
        <v>559251</v>
      </c>
      <c r="N4061" s="93" t="n">
        <v>85050</v>
      </c>
      <c r="O4061" s="148" t="n">
        <v>540000</v>
      </c>
      <c r="P4061" s="93" t="inlineStr">
        <is>
          <t>카페24토너500ml190801</t>
        </is>
      </c>
    </row>
    <row r="4062">
      <c r="A4062" s="93" t="n"/>
      <c r="B4062" s="127" t="n">
        <v>43776</v>
      </c>
      <c r="C4062" s="93">
        <f>TEXT(B4062,"aaa")</f>
        <v/>
      </c>
      <c r="D4062" s="93" t="n"/>
      <c r="E4062" s="6" t="inlineStr">
        <is>
          <t>토너</t>
        </is>
      </c>
      <c r="F4062" s="5" t="inlineStr">
        <is>
          <t>카페24</t>
        </is>
      </c>
      <c r="G4062" s="5" t="inlineStr">
        <is>
          <t>250ml</t>
        </is>
      </c>
      <c r="H4062" s="149" t="n">
        <v>34</v>
      </c>
      <c r="I4062" s="149" t="n"/>
      <c r="J4062" s="7" t="n">
        <v>190801</v>
      </c>
      <c r="K4062" s="93" t="n"/>
      <c r="L4062" s="93" t="n">
        <v>680000</v>
      </c>
      <c r="M4062" s="93" t="n">
        <v>640220</v>
      </c>
      <c r="N4062" s="93" t="n">
        <v>110840</v>
      </c>
      <c r="O4062" s="148" t="n">
        <v>618181.8181818181</v>
      </c>
      <c r="P4062" s="93" t="inlineStr">
        <is>
          <t>카페24토너250ml190801</t>
        </is>
      </c>
    </row>
    <row r="4063">
      <c r="A4063" s="93" t="n"/>
      <c r="B4063" s="127" t="n">
        <v>43776</v>
      </c>
      <c r="C4063" s="93">
        <f>TEXT(B4063,"aaa")</f>
        <v/>
      </c>
      <c r="D4063" s="93" t="n"/>
      <c r="E4063" s="6" t="inlineStr">
        <is>
          <t>토너</t>
        </is>
      </c>
      <c r="F4063" s="5" t="inlineStr">
        <is>
          <t>카페24</t>
        </is>
      </c>
      <c r="G4063" s="5" t="inlineStr">
        <is>
          <t>250ml 2set</t>
        </is>
      </c>
      <c r="H4063" s="149" t="n">
        <v>24</v>
      </c>
      <c r="I4063" s="149" t="n"/>
      <c r="J4063" s="7" t="n">
        <v>190801</v>
      </c>
      <c r="K4063" s="93" t="n"/>
      <c r="L4063" s="93" t="n">
        <v>840000</v>
      </c>
      <c r="M4063" s="93" t="n">
        <v>790860</v>
      </c>
      <c r="N4063" s="93" t="n">
        <v>156480</v>
      </c>
      <c r="O4063" s="148" t="n">
        <v>763636.3636363635</v>
      </c>
      <c r="P4063" s="93" t="inlineStr">
        <is>
          <t>카페24토너250ml 2set190801</t>
        </is>
      </c>
    </row>
    <row r="4064">
      <c r="A4064" s="93" t="n"/>
      <c r="B4064" s="127" t="n">
        <v>43776</v>
      </c>
      <c r="C4064" s="93">
        <f>TEXT(B4064,"aaa")</f>
        <v/>
      </c>
      <c r="D4064" s="93" t="n"/>
      <c r="E4064" s="93" t="inlineStr">
        <is>
          <t>토너</t>
        </is>
      </c>
      <c r="F4064" s="93" t="inlineStr">
        <is>
          <t>아누아 CS</t>
        </is>
      </c>
      <c r="G4064" s="93" t="inlineStr">
        <is>
          <t>250ml</t>
        </is>
      </c>
      <c r="H4064" s="149" t="n">
        <v>1</v>
      </c>
      <c r="I4064" s="149" t="n"/>
      <c r="J4064" s="7" t="n">
        <v>190801</v>
      </c>
      <c r="K4064" s="93" t="n"/>
      <c r="L4064" s="93" t="n">
        <v>0</v>
      </c>
      <c r="M4064" s="93" t="n">
        <v>0</v>
      </c>
      <c r="N4064" s="93" t="n">
        <v>3260</v>
      </c>
      <c r="O4064" s="148" t="n">
        <v>0</v>
      </c>
      <c r="P4064" s="93" t="inlineStr">
        <is>
          <t>아누아 CS토너250ml190801</t>
        </is>
      </c>
    </row>
    <row r="4065">
      <c r="A4065" s="93" t="n"/>
      <c r="B4065" s="127" t="n">
        <v>43777</v>
      </c>
      <c r="C4065" s="93">
        <f>TEXT(B4065,"aaa")</f>
        <v/>
      </c>
      <c r="D4065" s="93" t="n"/>
      <c r="E4065" s="6" t="inlineStr">
        <is>
          <t>토너</t>
        </is>
      </c>
      <c r="F4065" s="5" t="inlineStr">
        <is>
          <t>W컨셉</t>
        </is>
      </c>
      <c r="G4065" s="5" t="inlineStr">
        <is>
          <t>250ml 2set</t>
        </is>
      </c>
      <c r="H4065" s="149" t="n">
        <v>5</v>
      </c>
      <c r="I4065" s="149" t="n"/>
      <c r="J4065" s="7" t="n">
        <v>190801</v>
      </c>
      <c r="K4065" s="93" t="n"/>
      <c r="L4065" s="93" t="n">
        <v>175000</v>
      </c>
      <c r="M4065" s="93" t="n">
        <v>127750</v>
      </c>
      <c r="N4065" s="93" t="n">
        <v>32600</v>
      </c>
      <c r="O4065" s="148" t="n">
        <v>159090.9090909091</v>
      </c>
      <c r="P4065" s="93" t="inlineStr">
        <is>
          <t>W컨셉토너250ml 2set190801</t>
        </is>
      </c>
    </row>
    <row r="4066">
      <c r="A4066" s="93" t="n"/>
      <c r="B4066" s="127" t="n">
        <v>43777</v>
      </c>
      <c r="C4066" s="93">
        <f>TEXT(B4066,"aaa")</f>
        <v/>
      </c>
      <c r="D4066" s="93" t="n"/>
      <c r="E4066" s="6" t="inlineStr">
        <is>
          <t>토너</t>
        </is>
      </c>
      <c r="F4066" s="5" t="inlineStr">
        <is>
          <t>카페24</t>
        </is>
      </c>
      <c r="G4066" s="5" t="inlineStr">
        <is>
          <t>500ml</t>
        </is>
      </c>
      <c r="H4066" s="149" t="n">
        <v>8</v>
      </c>
      <c r="I4066" s="149" t="n"/>
      <c r="J4066" s="7" t="n">
        <v>190801</v>
      </c>
      <c r="K4066" s="93" t="n"/>
      <c r="L4066" s="93" t="n">
        <v>264000</v>
      </c>
      <c r="M4066" s="93" t="n">
        <v>248556</v>
      </c>
      <c r="N4066" s="93" t="n">
        <v>37800</v>
      </c>
      <c r="O4066" s="148" t="n">
        <v>240000</v>
      </c>
      <c r="P4066" s="93" t="inlineStr">
        <is>
          <t>카페24토너500ml190801</t>
        </is>
      </c>
    </row>
    <row r="4067">
      <c r="A4067" s="93" t="n"/>
      <c r="B4067" s="127" t="n">
        <v>43777</v>
      </c>
      <c r="C4067" s="93">
        <f>TEXT(B4067,"aaa")</f>
        <v/>
      </c>
      <c r="D4067" s="93" t="n"/>
      <c r="E4067" s="6" t="inlineStr">
        <is>
          <t>토너</t>
        </is>
      </c>
      <c r="F4067" s="5" t="inlineStr">
        <is>
          <t>카페24</t>
        </is>
      </c>
      <c r="G4067" s="5" t="inlineStr">
        <is>
          <t>250ml</t>
        </is>
      </c>
      <c r="H4067" s="149" t="n">
        <v>27</v>
      </c>
      <c r="I4067" s="149" t="n"/>
      <c r="J4067" s="7" t="n">
        <v>190801</v>
      </c>
      <c r="K4067" s="93" t="n"/>
      <c r="L4067" s="93" t="n">
        <v>540000</v>
      </c>
      <c r="M4067" s="93" t="n">
        <v>508410</v>
      </c>
      <c r="N4067" s="93" t="n">
        <v>88020</v>
      </c>
      <c r="O4067" s="148" t="n">
        <v>490909.0909090909</v>
      </c>
      <c r="P4067" s="93" t="inlineStr">
        <is>
          <t>카페24토너250ml190801</t>
        </is>
      </c>
    </row>
    <row r="4068">
      <c r="A4068" s="93" t="n"/>
      <c r="B4068" s="127" t="n">
        <v>43777</v>
      </c>
      <c r="C4068" s="93">
        <f>TEXT(B4068,"aaa")</f>
        <v/>
      </c>
      <c r="D4068" s="93" t="n"/>
      <c r="E4068" s="6" t="inlineStr">
        <is>
          <t>토너</t>
        </is>
      </c>
      <c r="F4068" s="5" t="inlineStr">
        <is>
          <t>카페24</t>
        </is>
      </c>
      <c r="G4068" s="5" t="inlineStr">
        <is>
          <t>250ml 2set</t>
        </is>
      </c>
      <c r="H4068" s="149" t="n">
        <v>12</v>
      </c>
      <c r="I4068" s="149" t="n"/>
      <c r="J4068" s="7" t="n">
        <v>190801</v>
      </c>
      <c r="K4068" s="93" t="n"/>
      <c r="L4068" s="93" t="n">
        <v>420000</v>
      </c>
      <c r="M4068" s="93" t="n">
        <v>395430</v>
      </c>
      <c r="N4068" s="93" t="n">
        <v>78240</v>
      </c>
      <c r="O4068" s="148" t="n">
        <v>381818.1818181818</v>
      </c>
      <c r="P4068" s="93" t="inlineStr">
        <is>
          <t>카페24토너250ml 2set190801</t>
        </is>
      </c>
    </row>
    <row r="4069">
      <c r="A4069" s="93" t="n"/>
      <c r="B4069" s="127" t="n">
        <v>43777</v>
      </c>
      <c r="C4069" s="93">
        <f>TEXT(B4069,"aaa")</f>
        <v/>
      </c>
      <c r="D4069" s="93" t="n"/>
      <c r="E4069" s="93" t="inlineStr">
        <is>
          <t>토너</t>
        </is>
      </c>
      <c r="F4069" s="93" t="inlineStr">
        <is>
          <t>아누아 CS</t>
        </is>
      </c>
      <c r="G4069" s="93" t="inlineStr">
        <is>
          <t>250ml</t>
        </is>
      </c>
      <c r="H4069" s="6" t="n">
        <v>20</v>
      </c>
      <c r="I4069" s="6" t="n"/>
      <c r="J4069" s="7" t="n">
        <v>190801</v>
      </c>
      <c r="K4069" s="93" t="n"/>
      <c r="L4069" s="93" t="n">
        <v>0</v>
      </c>
      <c r="M4069" s="93" t="n">
        <v>0</v>
      </c>
      <c r="N4069" s="93" t="n">
        <v>65200</v>
      </c>
      <c r="O4069" s="148" t="n">
        <v>0</v>
      </c>
      <c r="P4069" s="93" t="inlineStr">
        <is>
          <t>아누아 CS토너250ml190801</t>
        </is>
      </c>
    </row>
    <row r="4070">
      <c r="A4070" s="93" t="n"/>
      <c r="B4070" s="127" t="n">
        <v>43778</v>
      </c>
      <c r="C4070" s="93">
        <f>TEXT(B4070,"aaa")</f>
        <v/>
      </c>
      <c r="D4070" s="93" t="n"/>
      <c r="E4070" s="6" t="inlineStr">
        <is>
          <t>토너</t>
        </is>
      </c>
      <c r="F4070" s="5" t="inlineStr">
        <is>
          <t>W컨셉</t>
        </is>
      </c>
      <c r="G4070" s="5" t="inlineStr">
        <is>
          <t>250ml 2set</t>
        </is>
      </c>
      <c r="H4070" s="149" t="n">
        <v>3</v>
      </c>
      <c r="I4070" s="149" t="n"/>
      <c r="J4070" s="7" t="n">
        <v>190801</v>
      </c>
      <c r="K4070" s="93" t="n"/>
      <c r="L4070" s="93" t="n">
        <v>105000</v>
      </c>
      <c r="M4070" s="93" t="n">
        <v>76650</v>
      </c>
      <c r="N4070" s="93" t="n">
        <v>19560</v>
      </c>
      <c r="O4070" s="148" t="n">
        <v>95454.54545454544</v>
      </c>
      <c r="P4070" s="93" t="inlineStr">
        <is>
          <t>W컨셉토너250ml 2set190801</t>
        </is>
      </c>
    </row>
    <row r="4071">
      <c r="A4071" s="93" t="n"/>
      <c r="B4071" s="127" t="n">
        <v>43778</v>
      </c>
      <c r="C4071" s="93">
        <f>TEXT(B4071,"aaa")</f>
        <v/>
      </c>
      <c r="D4071" s="93" t="n"/>
      <c r="E4071" s="6" t="inlineStr">
        <is>
          <t>토너</t>
        </is>
      </c>
      <c r="F4071" s="5" t="inlineStr">
        <is>
          <t>카페24</t>
        </is>
      </c>
      <c r="G4071" s="5" t="inlineStr">
        <is>
          <t>500ml</t>
        </is>
      </c>
      <c r="H4071" s="149" t="n">
        <v>13</v>
      </c>
      <c r="I4071" s="149" t="n"/>
      <c r="J4071" s="7" t="n">
        <v>190801</v>
      </c>
      <c r="K4071" s="93" t="n"/>
      <c r="L4071" s="93" t="n">
        <v>429000</v>
      </c>
      <c r="M4071" s="93" t="n">
        <v>403903.5</v>
      </c>
      <c r="N4071" s="93" t="n">
        <v>61425</v>
      </c>
      <c r="O4071" s="148" t="n">
        <v>389999.9999999999</v>
      </c>
      <c r="P4071" s="93" t="inlineStr">
        <is>
          <t>카페24토너500ml190801</t>
        </is>
      </c>
    </row>
    <row r="4072">
      <c r="A4072" s="93" t="n"/>
      <c r="B4072" s="127" t="n">
        <v>43778</v>
      </c>
      <c r="C4072" s="93">
        <f>TEXT(B4072,"aaa")</f>
        <v/>
      </c>
      <c r="D4072" s="93" t="n"/>
      <c r="E4072" s="6" t="inlineStr">
        <is>
          <t>토너</t>
        </is>
      </c>
      <c r="F4072" s="5" t="inlineStr">
        <is>
          <t>카페24</t>
        </is>
      </c>
      <c r="G4072" s="5" t="inlineStr">
        <is>
          <t>250ml</t>
        </is>
      </c>
      <c r="H4072" s="149" t="n">
        <v>27</v>
      </c>
      <c r="I4072" s="149" t="n"/>
      <c r="J4072" s="7" t="n">
        <v>190801</v>
      </c>
      <c r="K4072" s="93" t="n"/>
      <c r="L4072" s="93" t="n">
        <v>540000</v>
      </c>
      <c r="M4072" s="93" t="n">
        <v>508410</v>
      </c>
      <c r="N4072" s="93" t="n">
        <v>88020</v>
      </c>
      <c r="O4072" s="148" t="n">
        <v>490909.0909090909</v>
      </c>
      <c r="P4072" s="93" t="inlineStr">
        <is>
          <t>카페24토너250ml190801</t>
        </is>
      </c>
    </row>
    <row r="4073">
      <c r="A4073" s="93" t="n"/>
      <c r="B4073" s="127" t="n">
        <v>43778</v>
      </c>
      <c r="C4073" s="93">
        <f>TEXT(B4073,"aaa")</f>
        <v/>
      </c>
      <c r="D4073" s="93" t="n"/>
      <c r="E4073" s="6" t="inlineStr">
        <is>
          <t>토너</t>
        </is>
      </c>
      <c r="F4073" s="5" t="inlineStr">
        <is>
          <t>카페24</t>
        </is>
      </c>
      <c r="G4073" s="5" t="inlineStr">
        <is>
          <t>250ml 2set</t>
        </is>
      </c>
      <c r="H4073" s="149" t="n">
        <v>19</v>
      </c>
      <c r="I4073" s="149" t="n"/>
      <c r="J4073" s="7" t="n">
        <v>190801</v>
      </c>
      <c r="K4073" s="93" t="n"/>
      <c r="L4073" s="93" t="n">
        <v>665000</v>
      </c>
      <c r="M4073" s="93" t="n">
        <v>626097.5</v>
      </c>
      <c r="N4073" s="93" t="n">
        <v>123880</v>
      </c>
      <c r="O4073" s="148" t="n">
        <v>604545.4545454545</v>
      </c>
      <c r="P4073" s="93" t="inlineStr">
        <is>
          <t>카페24토너250ml 2set190801</t>
        </is>
      </c>
    </row>
    <row r="4074">
      <c r="A4074" s="93" t="n"/>
      <c r="B4074" s="127" t="n">
        <v>43779</v>
      </c>
      <c r="C4074" s="93">
        <f>TEXT(B4074,"aaa")</f>
        <v/>
      </c>
      <c r="D4074" s="93" t="n"/>
      <c r="E4074" s="6" t="inlineStr">
        <is>
          <t>토너</t>
        </is>
      </c>
      <c r="F4074" s="5" t="inlineStr">
        <is>
          <t>W컨셉</t>
        </is>
      </c>
      <c r="G4074" s="5" t="inlineStr">
        <is>
          <t>250ml</t>
        </is>
      </c>
      <c r="H4074" s="149" t="n">
        <v>1</v>
      </c>
      <c r="I4074" s="149" t="n"/>
      <c r="J4074" s="7" t="n">
        <v>190801</v>
      </c>
      <c r="K4074" s="93" t="n"/>
      <c r="L4074" s="93" t="n">
        <v>20000</v>
      </c>
      <c r="M4074" s="93" t="n">
        <v>14400</v>
      </c>
      <c r="N4074" s="93" t="n">
        <v>3260</v>
      </c>
      <c r="O4074" s="148" t="n">
        <v>18181.81818181818</v>
      </c>
      <c r="P4074" s="93" t="inlineStr">
        <is>
          <t>W컨셉토너250ml190801</t>
        </is>
      </c>
    </row>
    <row r="4075">
      <c r="A4075" s="93" t="n"/>
      <c r="B4075" s="127" t="n">
        <v>43779</v>
      </c>
      <c r="C4075" s="93">
        <f>TEXT(B4075,"aaa")</f>
        <v/>
      </c>
      <c r="D4075" s="93" t="n"/>
      <c r="E4075" s="6" t="inlineStr">
        <is>
          <t>토너</t>
        </is>
      </c>
      <c r="F4075" s="5" t="inlineStr">
        <is>
          <t>W컨셉</t>
        </is>
      </c>
      <c r="G4075" s="5" t="inlineStr">
        <is>
          <t>250ml 2set</t>
        </is>
      </c>
      <c r="H4075" s="149" t="n">
        <v>4</v>
      </c>
      <c r="I4075" s="149" t="n"/>
      <c r="J4075" s="7" t="n">
        <v>190801</v>
      </c>
      <c r="K4075" s="93" t="n"/>
      <c r="L4075" s="93" t="n">
        <v>140000</v>
      </c>
      <c r="M4075" s="93" t="n">
        <v>102200</v>
      </c>
      <c r="N4075" s="93" t="n">
        <v>26080</v>
      </c>
      <c r="O4075" s="148" t="n">
        <v>127272.7272727273</v>
      </c>
      <c r="P4075" s="93" t="inlineStr">
        <is>
          <t>W컨셉토너250ml 2set190801</t>
        </is>
      </c>
    </row>
    <row r="4076">
      <c r="A4076" s="93" t="n"/>
      <c r="B4076" s="127" t="n">
        <v>43779</v>
      </c>
      <c r="C4076" s="93">
        <f>TEXT(B4076,"aaa")</f>
        <v/>
      </c>
      <c r="D4076" s="93" t="n"/>
      <c r="E4076" s="6" t="inlineStr">
        <is>
          <t>토너</t>
        </is>
      </c>
      <c r="F4076" s="5" t="inlineStr">
        <is>
          <t>카페24</t>
        </is>
      </c>
      <c r="G4076" s="5" t="inlineStr">
        <is>
          <t>500ml</t>
        </is>
      </c>
      <c r="H4076" s="149" t="n">
        <v>20</v>
      </c>
      <c r="I4076" s="149" t="n"/>
      <c r="J4076" s="7" t="n">
        <v>190801</v>
      </c>
      <c r="K4076" s="93" t="n"/>
      <c r="L4076" s="93" t="n">
        <v>660000</v>
      </c>
      <c r="M4076" s="93" t="n">
        <v>621390</v>
      </c>
      <c r="N4076" s="93" t="n">
        <v>94500</v>
      </c>
      <c r="O4076" s="148" t="n">
        <v>600000</v>
      </c>
      <c r="P4076" s="93" t="inlineStr">
        <is>
          <t>카페24토너500ml190801</t>
        </is>
      </c>
    </row>
    <row r="4077">
      <c r="A4077" s="93" t="n"/>
      <c r="B4077" s="127" t="n">
        <v>43779</v>
      </c>
      <c r="C4077" s="93">
        <f>TEXT(B4077,"aaa")</f>
        <v/>
      </c>
      <c r="D4077" s="93" t="n"/>
      <c r="E4077" s="6" t="inlineStr">
        <is>
          <t>토너</t>
        </is>
      </c>
      <c r="F4077" s="5" t="inlineStr">
        <is>
          <t>카페24</t>
        </is>
      </c>
      <c r="G4077" s="5" t="inlineStr">
        <is>
          <t>250ml</t>
        </is>
      </c>
      <c r="H4077" s="149" t="n">
        <v>33</v>
      </c>
      <c r="I4077" s="149" t="n"/>
      <c r="J4077" s="7" t="n">
        <v>190801</v>
      </c>
      <c r="K4077" s="93" t="n"/>
      <c r="L4077" s="93" t="n">
        <v>660000</v>
      </c>
      <c r="M4077" s="93" t="n">
        <v>621390</v>
      </c>
      <c r="N4077" s="93" t="n">
        <v>107580</v>
      </c>
      <c r="O4077" s="148" t="n">
        <v>600000</v>
      </c>
      <c r="P4077" s="93" t="inlineStr">
        <is>
          <t>카페24토너250ml190801</t>
        </is>
      </c>
    </row>
    <row r="4078">
      <c r="A4078" s="93" t="n"/>
      <c r="B4078" s="127" t="n">
        <v>43779</v>
      </c>
      <c r="C4078" s="93">
        <f>TEXT(B4078,"aaa")</f>
        <v/>
      </c>
      <c r="D4078" s="93" t="n"/>
      <c r="E4078" s="6" t="inlineStr">
        <is>
          <t>토너</t>
        </is>
      </c>
      <c r="F4078" s="5" t="inlineStr">
        <is>
          <t>카페24</t>
        </is>
      </c>
      <c r="G4078" s="5" t="inlineStr">
        <is>
          <t>250ml 2set</t>
        </is>
      </c>
      <c r="H4078" s="149" t="n">
        <v>25</v>
      </c>
      <c r="I4078" s="149" t="n"/>
      <c r="J4078" s="7" t="n">
        <v>190801</v>
      </c>
      <c r="K4078" s="93" t="n"/>
      <c r="L4078" s="93" t="n">
        <v>875000</v>
      </c>
      <c r="M4078" s="93" t="n">
        <v>823812.5</v>
      </c>
      <c r="N4078" s="93" t="n">
        <v>163000</v>
      </c>
      <c r="O4078" s="148" t="n">
        <v>795454.5454545454</v>
      </c>
      <c r="P4078" s="93" t="inlineStr">
        <is>
          <t>카페24토너250ml 2set190801</t>
        </is>
      </c>
    </row>
    <row r="4079">
      <c r="A4079" s="93" t="n"/>
      <c r="B4079" s="127" t="n">
        <v>43780</v>
      </c>
      <c r="C4079" s="93">
        <f>TEXT(B4079,"aaa")</f>
        <v/>
      </c>
      <c r="D4079" s="93" t="n"/>
      <c r="E4079" s="6" t="inlineStr">
        <is>
          <t>토너</t>
        </is>
      </c>
      <c r="F4079" s="5" t="inlineStr">
        <is>
          <t>W컨셉</t>
        </is>
      </c>
      <c r="G4079" s="5" t="inlineStr">
        <is>
          <t>250ml</t>
        </is>
      </c>
      <c r="H4079" s="149" t="n">
        <v>1</v>
      </c>
      <c r="I4079" s="149" t="n"/>
      <c r="J4079" s="7" t="n">
        <v>190801</v>
      </c>
      <c r="K4079" s="93" t="n"/>
      <c r="L4079" s="93" t="n">
        <v>20000</v>
      </c>
      <c r="M4079" s="93" t="n">
        <v>14400</v>
      </c>
      <c r="N4079" s="93" t="n">
        <v>3260</v>
      </c>
      <c r="O4079" s="148" t="n">
        <v>18181.81818181818</v>
      </c>
      <c r="P4079" s="93" t="inlineStr">
        <is>
          <t>W컨셉토너250ml190801</t>
        </is>
      </c>
    </row>
    <row r="4080">
      <c r="A4080" s="93" t="n"/>
      <c r="B4080" s="127" t="n">
        <v>43780</v>
      </c>
      <c r="C4080" s="93">
        <f>TEXT(B4080,"aaa")</f>
        <v/>
      </c>
      <c r="D4080" s="93" t="n"/>
      <c r="E4080" s="6" t="inlineStr">
        <is>
          <t>토너</t>
        </is>
      </c>
      <c r="F4080" s="5" t="inlineStr">
        <is>
          <t>W컨셉</t>
        </is>
      </c>
      <c r="G4080" s="5" t="inlineStr">
        <is>
          <t>250ml 2set</t>
        </is>
      </c>
      <c r="H4080" s="149" t="n">
        <v>6</v>
      </c>
      <c r="I4080" s="149" t="n"/>
      <c r="J4080" s="7" t="n">
        <v>190801</v>
      </c>
      <c r="K4080" s="93" t="n"/>
      <c r="L4080" s="93" t="n">
        <v>210000</v>
      </c>
      <c r="M4080" s="93" t="n">
        <v>153300</v>
      </c>
      <c r="N4080" s="93" t="n">
        <v>39120</v>
      </c>
      <c r="O4080" s="148" t="n">
        <v>190909.0909090909</v>
      </c>
      <c r="P4080" s="93" t="inlineStr">
        <is>
          <t>W컨셉토너250ml 2set190801</t>
        </is>
      </c>
    </row>
    <row r="4081">
      <c r="A4081" s="93" t="n"/>
      <c r="B4081" s="127" t="n">
        <v>43780</v>
      </c>
      <c r="C4081" s="93">
        <f>TEXT(B4081,"aaa")</f>
        <v/>
      </c>
      <c r="D4081" s="93" t="n"/>
      <c r="E4081" s="6" t="inlineStr">
        <is>
          <t>토너</t>
        </is>
      </c>
      <c r="F4081" s="5" t="inlineStr">
        <is>
          <t>카페24</t>
        </is>
      </c>
      <c r="G4081" s="5" t="inlineStr">
        <is>
          <t>500ml</t>
        </is>
      </c>
      <c r="H4081" s="149" t="n">
        <v>28</v>
      </c>
      <c r="I4081" s="149" t="n"/>
      <c r="J4081" s="7" t="n">
        <v>190801</v>
      </c>
      <c r="K4081" s="93" t="n"/>
      <c r="L4081" s="93" t="n">
        <v>924000</v>
      </c>
      <c r="M4081" s="93" t="n">
        <v>869946</v>
      </c>
      <c r="N4081" s="93" t="n">
        <v>132300</v>
      </c>
      <c r="O4081" s="148" t="n">
        <v>839999.9999999999</v>
      </c>
      <c r="P4081" s="93" t="inlineStr">
        <is>
          <t>카페24토너500ml190801</t>
        </is>
      </c>
    </row>
    <row r="4082">
      <c r="A4082" s="93" t="n"/>
      <c r="B4082" s="127" t="n">
        <v>43780</v>
      </c>
      <c r="C4082" s="93">
        <f>TEXT(B4082,"aaa")</f>
        <v/>
      </c>
      <c r="D4082" s="93" t="n"/>
      <c r="E4082" s="6" t="inlineStr">
        <is>
          <t>토너</t>
        </is>
      </c>
      <c r="F4082" s="5" t="inlineStr">
        <is>
          <t>카페24</t>
        </is>
      </c>
      <c r="G4082" s="5" t="inlineStr">
        <is>
          <t>250ml</t>
        </is>
      </c>
      <c r="H4082" s="149" t="n">
        <v>36</v>
      </c>
      <c r="I4082" s="149" t="n"/>
      <c r="J4082" s="7" t="n">
        <v>190801</v>
      </c>
      <c r="K4082" s="93" t="n"/>
      <c r="L4082" s="93" t="n">
        <v>720000</v>
      </c>
      <c r="M4082" s="93" t="n">
        <v>677880</v>
      </c>
      <c r="N4082" s="93" t="n">
        <v>117360</v>
      </c>
      <c r="O4082" s="148" t="n">
        <v>654545.4545454545</v>
      </c>
      <c r="P4082" s="93" t="inlineStr">
        <is>
          <t>카페24토너250ml190801</t>
        </is>
      </c>
    </row>
    <row r="4083">
      <c r="A4083" s="93" t="n"/>
      <c r="B4083" s="127" t="n">
        <v>43780</v>
      </c>
      <c r="C4083" s="93">
        <f>TEXT(B4083,"aaa")</f>
        <v/>
      </c>
      <c r="D4083" s="93" t="n"/>
      <c r="E4083" s="6" t="inlineStr">
        <is>
          <t>토너</t>
        </is>
      </c>
      <c r="F4083" s="5" t="inlineStr">
        <is>
          <t>카페24</t>
        </is>
      </c>
      <c r="G4083" s="5" t="inlineStr">
        <is>
          <t>250ml 2set</t>
        </is>
      </c>
      <c r="H4083" s="149" t="n">
        <v>16</v>
      </c>
      <c r="I4083" s="149" t="n"/>
      <c r="J4083" s="7" t="n">
        <v>190801</v>
      </c>
      <c r="K4083" s="93" t="n"/>
      <c r="L4083" s="93" t="n">
        <v>560000</v>
      </c>
      <c r="M4083" s="93" t="n">
        <v>527240</v>
      </c>
      <c r="N4083" s="93" t="n">
        <v>104320</v>
      </c>
      <c r="O4083" s="148" t="n">
        <v>509090.9090909091</v>
      </c>
      <c r="P4083" s="93" t="inlineStr">
        <is>
          <t>카페24토너250ml 2set190801</t>
        </is>
      </c>
    </row>
    <row r="4084">
      <c r="A4084" s="93" t="n"/>
      <c r="B4084" s="127" t="n">
        <v>43781</v>
      </c>
      <c r="C4084" s="93">
        <f>TEXT(B4084,"aaa")</f>
        <v/>
      </c>
      <c r="D4084" s="93" t="n"/>
      <c r="E4084" s="6" t="inlineStr">
        <is>
          <t>토너</t>
        </is>
      </c>
      <c r="F4084" s="5" t="inlineStr">
        <is>
          <t>W컨셉</t>
        </is>
      </c>
      <c r="G4084" s="5" t="inlineStr">
        <is>
          <t>250ml</t>
        </is>
      </c>
      <c r="H4084" s="149" t="n">
        <v>2</v>
      </c>
      <c r="I4084" s="149" t="n"/>
      <c r="J4084" s="7" t="n">
        <v>190801</v>
      </c>
      <c r="K4084" s="93" t="n"/>
      <c r="L4084" s="93" t="n">
        <v>40000</v>
      </c>
      <c r="M4084" s="93" t="n">
        <v>28800</v>
      </c>
      <c r="N4084" s="93" t="n">
        <v>6520</v>
      </c>
      <c r="O4084" s="148" t="n">
        <v>36363.63636363636</v>
      </c>
      <c r="P4084" s="93" t="inlineStr">
        <is>
          <t>W컨셉토너250ml190801</t>
        </is>
      </c>
    </row>
    <row r="4085">
      <c r="A4085" s="93" t="n"/>
      <c r="B4085" s="127" t="n">
        <v>43781</v>
      </c>
      <c r="C4085" s="93">
        <f>TEXT(B4085,"aaa")</f>
        <v/>
      </c>
      <c r="D4085" s="93" t="n"/>
      <c r="E4085" s="6" t="inlineStr">
        <is>
          <t>토너</t>
        </is>
      </c>
      <c r="F4085" s="5" t="inlineStr">
        <is>
          <t>W컨셉</t>
        </is>
      </c>
      <c r="G4085" s="5" t="inlineStr">
        <is>
          <t>250ml 2set</t>
        </is>
      </c>
      <c r="H4085" s="149" t="n">
        <v>7</v>
      </c>
      <c r="I4085" s="149" t="n"/>
      <c r="J4085" s="7" t="n">
        <v>190801</v>
      </c>
      <c r="K4085" s="93" t="n"/>
      <c r="L4085" s="93" t="n">
        <v>245000</v>
      </c>
      <c r="M4085" s="93" t="n">
        <v>178850</v>
      </c>
      <c r="N4085" s="93" t="n">
        <v>45640</v>
      </c>
      <c r="O4085" s="148" t="n">
        <v>222727.2727272727</v>
      </c>
      <c r="P4085" s="93" t="inlineStr">
        <is>
          <t>W컨셉토너250ml 2set190801</t>
        </is>
      </c>
    </row>
    <row r="4086">
      <c r="A4086" s="93" t="n"/>
      <c r="B4086" s="127" t="n">
        <v>43781</v>
      </c>
      <c r="C4086" s="93">
        <f>TEXT(B4086,"aaa")</f>
        <v/>
      </c>
      <c r="D4086" s="93" t="n"/>
      <c r="E4086" s="6" t="inlineStr">
        <is>
          <t>토너</t>
        </is>
      </c>
      <c r="F4086" s="5" t="inlineStr">
        <is>
          <t>카페24</t>
        </is>
      </c>
      <c r="G4086" s="5" t="inlineStr">
        <is>
          <t>500ml</t>
        </is>
      </c>
      <c r="H4086" s="149" t="n">
        <v>29</v>
      </c>
      <c r="I4086" s="149" t="n"/>
      <c r="J4086" s="7" t="n">
        <v>190801</v>
      </c>
      <c r="K4086" s="93" t="n"/>
      <c r="L4086" s="93" t="n">
        <v>957000</v>
      </c>
      <c r="M4086" s="93" t="n">
        <v>901015.5</v>
      </c>
      <c r="N4086" s="93" t="n">
        <v>137025</v>
      </c>
      <c r="O4086" s="148" t="n">
        <v>869999.9999999999</v>
      </c>
      <c r="P4086" s="93" t="inlineStr">
        <is>
          <t>카페24토너500ml190801</t>
        </is>
      </c>
    </row>
    <row r="4087">
      <c r="A4087" s="93" t="n"/>
      <c r="B4087" s="127" t="n">
        <v>43781</v>
      </c>
      <c r="C4087" s="93">
        <f>TEXT(B4087,"aaa")</f>
        <v/>
      </c>
      <c r="D4087" s="93" t="n"/>
      <c r="E4087" s="6" t="inlineStr">
        <is>
          <t>토너</t>
        </is>
      </c>
      <c r="F4087" s="5" t="inlineStr">
        <is>
          <t>카페24</t>
        </is>
      </c>
      <c r="G4087" s="5" t="inlineStr">
        <is>
          <t>250ml</t>
        </is>
      </c>
      <c r="H4087" s="149" t="n">
        <v>41</v>
      </c>
      <c r="I4087" s="149" t="n"/>
      <c r="J4087" s="7" t="n">
        <v>190801</v>
      </c>
      <c r="K4087" s="93" t="n"/>
      <c r="L4087" s="93" t="n">
        <v>820000</v>
      </c>
      <c r="M4087" s="93" t="n">
        <v>772030</v>
      </c>
      <c r="N4087" s="93" t="n">
        <v>133660</v>
      </c>
      <c r="O4087" s="148" t="n">
        <v>745454.5454545454</v>
      </c>
      <c r="P4087" s="93" t="inlineStr">
        <is>
          <t>카페24토너250ml190801</t>
        </is>
      </c>
    </row>
    <row r="4088">
      <c r="A4088" s="93" t="n"/>
      <c r="B4088" s="127" t="n">
        <v>43781</v>
      </c>
      <c r="C4088" s="93">
        <f>TEXT(B4088,"aaa")</f>
        <v/>
      </c>
      <c r="D4088" s="93" t="n"/>
      <c r="E4088" s="6" t="inlineStr">
        <is>
          <t>토너</t>
        </is>
      </c>
      <c r="F4088" s="5" t="inlineStr">
        <is>
          <t>카페24</t>
        </is>
      </c>
      <c r="G4088" s="5" t="inlineStr">
        <is>
          <t>250ml 2set</t>
        </is>
      </c>
      <c r="H4088" s="149" t="n">
        <v>26</v>
      </c>
      <c r="I4088" s="149" t="n"/>
      <c r="J4088" s="7" t="n">
        <v>190801</v>
      </c>
      <c r="K4088" s="93" t="n"/>
      <c r="L4088" s="93" t="n">
        <v>910000</v>
      </c>
      <c r="M4088" s="93" t="n">
        <v>856765</v>
      </c>
      <c r="N4088" s="93" t="n">
        <v>169520</v>
      </c>
      <c r="O4088" s="148" t="n">
        <v>827272.7272727272</v>
      </c>
      <c r="P4088" s="93" t="inlineStr">
        <is>
          <t>카페24토너250ml 2set190801</t>
        </is>
      </c>
    </row>
    <row r="4089">
      <c r="A4089" s="93" t="n"/>
      <c r="B4089" s="127" t="n">
        <v>43781</v>
      </c>
      <c r="C4089" s="93">
        <f>TEXT(B4089,"aaa")</f>
        <v/>
      </c>
      <c r="D4089" s="93" t="n"/>
      <c r="E4089" s="93" t="inlineStr">
        <is>
          <t>토너</t>
        </is>
      </c>
      <c r="F4089" s="93" t="inlineStr">
        <is>
          <t>아누아 CS</t>
        </is>
      </c>
      <c r="G4089" s="93" t="inlineStr">
        <is>
          <t>250ml</t>
        </is>
      </c>
      <c r="H4089" s="149" t="n">
        <v>4</v>
      </c>
      <c r="I4089" s="149" t="n"/>
      <c r="J4089" s="7" t="n">
        <v>190801</v>
      </c>
      <c r="K4089" s="93" t="n"/>
      <c r="L4089" s="93" t="n">
        <v>0</v>
      </c>
      <c r="M4089" s="93" t="n">
        <v>0</v>
      </c>
      <c r="N4089" s="93" t="n">
        <v>13040</v>
      </c>
      <c r="O4089" s="148" t="n">
        <v>0</v>
      </c>
      <c r="P4089" s="93" t="inlineStr">
        <is>
          <t>아누아 CS토너250ml190801</t>
        </is>
      </c>
    </row>
    <row r="4090">
      <c r="A4090" s="93" t="n"/>
      <c r="B4090" s="127" t="n">
        <v>43782</v>
      </c>
      <c r="C4090" s="93">
        <f>TEXT(B4090,"aaa")</f>
        <v/>
      </c>
      <c r="D4090" s="93" t="n"/>
      <c r="E4090" s="6" t="inlineStr">
        <is>
          <t>토너</t>
        </is>
      </c>
      <c r="F4090" s="5" t="inlineStr">
        <is>
          <t>W컨셉</t>
        </is>
      </c>
      <c r="G4090" s="5" t="inlineStr">
        <is>
          <t>250ml 2set</t>
        </is>
      </c>
      <c r="H4090" s="149" t="n">
        <v>1</v>
      </c>
      <c r="I4090" s="149" t="n"/>
      <c r="J4090" s="7" t="n">
        <v>190801</v>
      </c>
      <c r="K4090" s="93" t="n"/>
      <c r="L4090" s="93" t="n">
        <v>35000</v>
      </c>
      <c r="M4090" s="93" t="n">
        <v>25550</v>
      </c>
      <c r="N4090" s="93" t="n">
        <v>6520</v>
      </c>
      <c r="O4090" s="148" t="n">
        <v>31818.18181818182</v>
      </c>
      <c r="P4090" s="93" t="inlineStr">
        <is>
          <t>W컨셉토너250ml 2set190801</t>
        </is>
      </c>
    </row>
    <row r="4091">
      <c r="A4091" s="93" t="n"/>
      <c r="B4091" s="127" t="n">
        <v>43782</v>
      </c>
      <c r="C4091" s="93">
        <f>TEXT(B4091,"aaa")</f>
        <v/>
      </c>
      <c r="D4091" s="93" t="n"/>
      <c r="E4091" s="6" t="inlineStr">
        <is>
          <t>토너</t>
        </is>
      </c>
      <c r="F4091" s="5" t="inlineStr">
        <is>
          <t>카페24</t>
        </is>
      </c>
      <c r="G4091" s="5" t="inlineStr">
        <is>
          <t>500ml</t>
        </is>
      </c>
      <c r="H4091" s="149" t="n">
        <v>31</v>
      </c>
      <c r="I4091" s="149" t="n"/>
      <c r="J4091" s="7" t="n">
        <v>190801</v>
      </c>
      <c r="K4091" s="93" t="n"/>
      <c r="L4091" s="93" t="n">
        <v>1023000</v>
      </c>
      <c r="M4091" s="93" t="n">
        <v>963154.5</v>
      </c>
      <c r="N4091" s="93" t="n">
        <v>146475</v>
      </c>
      <c r="O4091" s="148" t="n">
        <v>929999.9999999999</v>
      </c>
      <c r="P4091" s="93" t="inlineStr">
        <is>
          <t>카페24토너500ml190801</t>
        </is>
      </c>
    </row>
    <row r="4092">
      <c r="A4092" s="93" t="n"/>
      <c r="B4092" s="127" t="n">
        <v>43782</v>
      </c>
      <c r="C4092" s="93">
        <f>TEXT(B4092,"aaa")</f>
        <v/>
      </c>
      <c r="D4092" s="93" t="n"/>
      <c r="E4092" s="6" t="inlineStr">
        <is>
          <t>토너</t>
        </is>
      </c>
      <c r="F4092" s="5" t="inlineStr">
        <is>
          <t>카페24</t>
        </is>
      </c>
      <c r="G4092" s="5" t="inlineStr">
        <is>
          <t>250ml</t>
        </is>
      </c>
      <c r="H4092" s="149" t="n">
        <v>36</v>
      </c>
      <c r="I4092" s="149" t="n"/>
      <c r="J4092" s="7" t="n">
        <v>190801</v>
      </c>
      <c r="K4092" s="93" t="n"/>
      <c r="L4092" s="93" t="n">
        <v>720000</v>
      </c>
      <c r="M4092" s="93" t="n">
        <v>677880</v>
      </c>
      <c r="N4092" s="93" t="n">
        <v>117360</v>
      </c>
      <c r="O4092" s="148" t="n">
        <v>654545.4545454545</v>
      </c>
      <c r="P4092" s="93" t="inlineStr">
        <is>
          <t>카페24토너250ml190801</t>
        </is>
      </c>
    </row>
    <row r="4093">
      <c r="A4093" s="93" t="n"/>
      <c r="B4093" s="127" t="n">
        <v>43782</v>
      </c>
      <c r="C4093" s="93">
        <f>TEXT(B4093,"aaa")</f>
        <v/>
      </c>
      <c r="D4093" s="93" t="n"/>
      <c r="E4093" s="6" t="inlineStr">
        <is>
          <t>토너</t>
        </is>
      </c>
      <c r="F4093" s="5" t="inlineStr">
        <is>
          <t>카페24</t>
        </is>
      </c>
      <c r="G4093" s="5" t="inlineStr">
        <is>
          <t>250ml 2set</t>
        </is>
      </c>
      <c r="H4093" s="149" t="n">
        <v>25</v>
      </c>
      <c r="I4093" s="149" t="n"/>
      <c r="J4093" s="7" t="n">
        <v>190801</v>
      </c>
      <c r="K4093" s="93" t="n"/>
      <c r="L4093" s="93" t="n">
        <v>875000</v>
      </c>
      <c r="M4093" s="93" t="n">
        <v>823812.5</v>
      </c>
      <c r="N4093" s="93" t="n">
        <v>163000</v>
      </c>
      <c r="O4093" s="148" t="n">
        <v>795454.5454545454</v>
      </c>
      <c r="P4093" s="93" t="inlineStr">
        <is>
          <t>카페24토너250ml 2set190801</t>
        </is>
      </c>
    </row>
    <row r="4094">
      <c r="A4094" s="93" t="n"/>
      <c r="B4094" s="127" t="n">
        <v>43783</v>
      </c>
      <c r="C4094" s="93">
        <f>TEXT(B4094,"aaa")</f>
        <v/>
      </c>
      <c r="D4094" s="93" t="n"/>
      <c r="E4094" s="6" t="inlineStr">
        <is>
          <t>토너</t>
        </is>
      </c>
      <c r="F4094" s="5" t="inlineStr">
        <is>
          <t>W컨셉</t>
        </is>
      </c>
      <c r="G4094" s="5" t="inlineStr">
        <is>
          <t>250ml</t>
        </is>
      </c>
      <c r="H4094" s="149" t="n">
        <v>2</v>
      </c>
      <c r="I4094" s="149" t="n"/>
      <c r="J4094" s="7" t="n">
        <v>190801</v>
      </c>
      <c r="K4094" s="93" t="n"/>
      <c r="L4094" s="93" t="n">
        <v>40000</v>
      </c>
      <c r="M4094" s="93" t="n">
        <v>28800</v>
      </c>
      <c r="N4094" s="93" t="n">
        <v>6520</v>
      </c>
      <c r="O4094" s="148" t="n">
        <v>36363.63636363636</v>
      </c>
      <c r="P4094" s="93" t="inlineStr">
        <is>
          <t>W컨셉토너250ml190801</t>
        </is>
      </c>
    </row>
    <row r="4095">
      <c r="A4095" s="93" t="n"/>
      <c r="B4095" s="127" t="n">
        <v>43783</v>
      </c>
      <c r="C4095" s="93">
        <f>TEXT(B4095,"aaa")</f>
        <v/>
      </c>
      <c r="D4095" s="93" t="n"/>
      <c r="E4095" s="6" t="inlineStr">
        <is>
          <t>토너</t>
        </is>
      </c>
      <c r="F4095" s="5" t="inlineStr">
        <is>
          <t>W컨셉</t>
        </is>
      </c>
      <c r="G4095" s="5" t="inlineStr">
        <is>
          <t>250ml 2set</t>
        </is>
      </c>
      <c r="H4095" s="149" t="n">
        <v>5</v>
      </c>
      <c r="I4095" s="149" t="n"/>
      <c r="J4095" s="7" t="n">
        <v>190801</v>
      </c>
      <c r="K4095" s="93" t="n"/>
      <c r="L4095" s="93" t="n">
        <v>175000</v>
      </c>
      <c r="M4095" s="93" t="n">
        <v>127750</v>
      </c>
      <c r="N4095" s="93" t="n">
        <v>32600</v>
      </c>
      <c r="O4095" s="148" t="n">
        <v>159090.9090909091</v>
      </c>
      <c r="P4095" s="93" t="inlineStr">
        <is>
          <t>W컨셉토너250ml 2set190801</t>
        </is>
      </c>
    </row>
    <row r="4096">
      <c r="A4096" s="93" t="n"/>
      <c r="B4096" s="127" t="n">
        <v>43783</v>
      </c>
      <c r="C4096" s="93">
        <f>TEXT(B4096,"aaa")</f>
        <v/>
      </c>
      <c r="D4096" s="93" t="n"/>
      <c r="E4096" s="6" t="inlineStr">
        <is>
          <t>토너</t>
        </is>
      </c>
      <c r="F4096" s="5" t="inlineStr">
        <is>
          <t>카페24</t>
        </is>
      </c>
      <c r="G4096" s="5" t="inlineStr">
        <is>
          <t>500ml</t>
        </is>
      </c>
      <c r="H4096" s="149" t="n">
        <v>21</v>
      </c>
      <c r="I4096" s="149" t="n"/>
      <c r="J4096" s="7" t="n">
        <v>190801</v>
      </c>
      <c r="K4096" s="93" t="n"/>
      <c r="L4096" s="93" t="n">
        <v>693000</v>
      </c>
      <c r="M4096" s="93" t="n">
        <v>652459.5</v>
      </c>
      <c r="N4096" s="93" t="n">
        <v>99225</v>
      </c>
      <c r="O4096" s="148" t="n">
        <v>630000</v>
      </c>
      <c r="P4096" s="93" t="inlineStr">
        <is>
          <t>카페24토너500ml190801</t>
        </is>
      </c>
    </row>
    <row r="4097">
      <c r="A4097" s="93" t="n"/>
      <c r="B4097" s="127" t="n">
        <v>43783</v>
      </c>
      <c r="C4097" s="93">
        <f>TEXT(B4097,"aaa")</f>
        <v/>
      </c>
      <c r="D4097" s="93" t="n"/>
      <c r="E4097" s="6" t="inlineStr">
        <is>
          <t>토너</t>
        </is>
      </c>
      <c r="F4097" s="5" t="inlineStr">
        <is>
          <t>카페24</t>
        </is>
      </c>
      <c r="G4097" s="5" t="inlineStr">
        <is>
          <t>250ml</t>
        </is>
      </c>
      <c r="H4097" s="149" t="n">
        <v>23</v>
      </c>
      <c r="I4097" s="149" t="n"/>
      <c r="J4097" s="7" t="n">
        <v>190801</v>
      </c>
      <c r="K4097" s="93" t="n"/>
      <c r="L4097" s="93" t="n">
        <v>460000</v>
      </c>
      <c r="M4097" s="93" t="n">
        <v>433090</v>
      </c>
      <c r="N4097" s="93" t="n">
        <v>74980</v>
      </c>
      <c r="O4097" s="148" t="n">
        <v>418181.8181818182</v>
      </c>
      <c r="P4097" s="93" t="inlineStr">
        <is>
          <t>카페24토너250ml190801</t>
        </is>
      </c>
    </row>
    <row r="4098">
      <c r="A4098" s="93" t="n"/>
      <c r="B4098" s="127" t="n">
        <v>43783</v>
      </c>
      <c r="C4098" s="93">
        <f>TEXT(B4098,"aaa")</f>
        <v/>
      </c>
      <c r="D4098" s="93" t="n"/>
      <c r="E4098" s="6" t="inlineStr">
        <is>
          <t>토너</t>
        </is>
      </c>
      <c r="F4098" s="5" t="inlineStr">
        <is>
          <t>카페24</t>
        </is>
      </c>
      <c r="G4098" s="5" t="inlineStr">
        <is>
          <t>250ml 2set</t>
        </is>
      </c>
      <c r="H4098" s="149" t="n">
        <v>17</v>
      </c>
      <c r="I4098" s="149" t="n"/>
      <c r="J4098" s="7" t="n">
        <v>190801</v>
      </c>
      <c r="K4098" s="93" t="n"/>
      <c r="L4098" s="93" t="n">
        <v>595000</v>
      </c>
      <c r="M4098" s="93" t="n">
        <v>560192.5</v>
      </c>
      <c r="N4098" s="93" t="n">
        <v>110840</v>
      </c>
      <c r="O4098" s="148" t="n">
        <v>540909.0909090908</v>
      </c>
      <c r="P4098" s="93" t="inlineStr">
        <is>
          <t>카페24토너250ml 2set190801</t>
        </is>
      </c>
    </row>
    <row r="4099">
      <c r="A4099" s="93" t="n"/>
      <c r="B4099" s="127" t="n">
        <v>43784</v>
      </c>
      <c r="C4099" s="93">
        <f>TEXT(B4099,"aaa")</f>
        <v/>
      </c>
      <c r="D4099" s="93" t="n"/>
      <c r="E4099" s="6" t="inlineStr">
        <is>
          <t>토너</t>
        </is>
      </c>
      <c r="F4099" s="5" t="inlineStr">
        <is>
          <t>W컨셉</t>
        </is>
      </c>
      <c r="G4099" s="5" t="inlineStr">
        <is>
          <t>250ml</t>
        </is>
      </c>
      <c r="H4099" s="149" t="n">
        <v>1</v>
      </c>
      <c r="I4099" s="149" t="n"/>
      <c r="J4099" s="7" t="n">
        <v>190801</v>
      </c>
      <c r="K4099" s="93" t="n"/>
      <c r="L4099" s="93" t="n">
        <v>20000</v>
      </c>
      <c r="M4099" s="93" t="n">
        <v>14400</v>
      </c>
      <c r="N4099" s="93" t="n">
        <v>3260</v>
      </c>
      <c r="O4099" s="148" t="n">
        <v>18181.81818181818</v>
      </c>
      <c r="P4099" s="93" t="inlineStr">
        <is>
          <t>W컨셉토너250ml190801</t>
        </is>
      </c>
    </row>
    <row r="4100">
      <c r="A4100" s="93" t="n"/>
      <c r="B4100" s="127" t="n">
        <v>43784</v>
      </c>
      <c r="C4100" s="93">
        <f>TEXT(B4100,"aaa")</f>
        <v/>
      </c>
      <c r="D4100" s="93" t="n"/>
      <c r="E4100" s="6" t="inlineStr">
        <is>
          <t>토너</t>
        </is>
      </c>
      <c r="F4100" s="5" t="inlineStr">
        <is>
          <t>W컨셉</t>
        </is>
      </c>
      <c r="G4100" s="5" t="inlineStr">
        <is>
          <t>250ml 2set</t>
        </is>
      </c>
      <c r="H4100" s="149" t="n">
        <v>1</v>
      </c>
      <c r="I4100" s="149" t="n"/>
      <c r="J4100" s="7" t="n">
        <v>190801</v>
      </c>
      <c r="K4100" s="93" t="n"/>
      <c r="L4100" s="93" t="n">
        <v>35000</v>
      </c>
      <c r="M4100" s="93" t="n">
        <v>25550</v>
      </c>
      <c r="N4100" s="93" t="n">
        <v>6520</v>
      </c>
      <c r="O4100" s="148" t="n">
        <v>31818.18181818182</v>
      </c>
      <c r="P4100" s="93" t="inlineStr">
        <is>
          <t>W컨셉토너250ml 2set190801</t>
        </is>
      </c>
    </row>
    <row r="4101">
      <c r="A4101" s="93" t="n"/>
      <c r="B4101" s="127" t="n">
        <v>43784</v>
      </c>
      <c r="C4101" s="93">
        <f>TEXT(B4101,"aaa")</f>
        <v/>
      </c>
      <c r="D4101" s="93" t="n"/>
      <c r="E4101" s="6" t="inlineStr">
        <is>
          <t>토너</t>
        </is>
      </c>
      <c r="F4101" s="5" t="inlineStr">
        <is>
          <t>카페24</t>
        </is>
      </c>
      <c r="G4101" s="5" t="inlineStr">
        <is>
          <t>500ml</t>
        </is>
      </c>
      <c r="H4101" s="149" t="n">
        <v>12</v>
      </c>
      <c r="I4101" s="149" t="n"/>
      <c r="J4101" s="7" t="n">
        <v>190801</v>
      </c>
      <c r="K4101" s="93" t="n"/>
      <c r="L4101" s="93" t="n">
        <v>396000</v>
      </c>
      <c r="M4101" s="93" t="n">
        <v>372834</v>
      </c>
      <c r="N4101" s="93" t="n">
        <v>56700</v>
      </c>
      <c r="O4101" s="148" t="n">
        <v>360000</v>
      </c>
      <c r="P4101" s="93" t="inlineStr">
        <is>
          <t>카페24토너500ml190801</t>
        </is>
      </c>
    </row>
    <row r="4102">
      <c r="A4102" s="93" t="n"/>
      <c r="B4102" s="127" t="n">
        <v>43784</v>
      </c>
      <c r="C4102" s="93">
        <f>TEXT(B4102,"aaa")</f>
        <v/>
      </c>
      <c r="D4102" s="93" t="n"/>
      <c r="E4102" s="6" t="inlineStr">
        <is>
          <t>토너</t>
        </is>
      </c>
      <c r="F4102" s="5" t="inlineStr">
        <is>
          <t>카페24</t>
        </is>
      </c>
      <c r="G4102" s="5" t="inlineStr">
        <is>
          <t>250ml</t>
        </is>
      </c>
      <c r="H4102" s="149" t="n">
        <v>21</v>
      </c>
      <c r="I4102" s="149" t="n"/>
      <c r="J4102" s="7" t="n">
        <v>190801</v>
      </c>
      <c r="K4102" s="93" t="n"/>
      <c r="L4102" s="93" t="n">
        <v>420000</v>
      </c>
      <c r="M4102" s="93" t="n">
        <v>395430</v>
      </c>
      <c r="N4102" s="93" t="n">
        <v>68460</v>
      </c>
      <c r="O4102" s="148" t="n">
        <v>381818.1818181818</v>
      </c>
      <c r="P4102" s="93" t="inlineStr">
        <is>
          <t>카페24토너250ml190801</t>
        </is>
      </c>
    </row>
    <row r="4103">
      <c r="A4103" s="93" t="n"/>
      <c r="B4103" s="127" t="n">
        <v>43784</v>
      </c>
      <c r="C4103" s="93">
        <f>TEXT(B4103,"aaa")</f>
        <v/>
      </c>
      <c r="D4103" s="93" t="n"/>
      <c r="E4103" s="6" t="inlineStr">
        <is>
          <t>토너</t>
        </is>
      </c>
      <c r="F4103" s="5" t="inlineStr">
        <is>
          <t>카페24</t>
        </is>
      </c>
      <c r="G4103" s="5" t="inlineStr">
        <is>
          <t>250ml 2set</t>
        </is>
      </c>
      <c r="H4103" s="149" t="n">
        <v>27</v>
      </c>
      <c r="I4103" s="149" t="n"/>
      <c r="J4103" s="7" t="n">
        <v>190801</v>
      </c>
      <c r="K4103" s="93" t="n"/>
      <c r="L4103" s="93" t="n">
        <v>945000</v>
      </c>
      <c r="M4103" s="93" t="n">
        <v>889717.5</v>
      </c>
      <c r="N4103" s="93" t="n">
        <v>176040</v>
      </c>
      <c r="O4103" s="148" t="n">
        <v>859090.9090909091</v>
      </c>
      <c r="P4103" s="93" t="inlineStr">
        <is>
          <t>카페24토너250ml 2set190801</t>
        </is>
      </c>
    </row>
    <row r="4104">
      <c r="A4104" s="93" t="n"/>
      <c r="B4104" s="127" t="n">
        <v>43785</v>
      </c>
      <c r="C4104" s="93">
        <f>TEXT(B4104,"aaa")</f>
        <v/>
      </c>
      <c r="D4104" s="93" t="n"/>
      <c r="E4104" s="6" t="inlineStr">
        <is>
          <t>토너</t>
        </is>
      </c>
      <c r="F4104" s="5" t="inlineStr">
        <is>
          <t>W컨셉</t>
        </is>
      </c>
      <c r="G4104" s="5" t="inlineStr">
        <is>
          <t>250ml</t>
        </is>
      </c>
      <c r="H4104" s="149" t="n">
        <v>1</v>
      </c>
      <c r="I4104" s="149" t="n"/>
      <c r="J4104" s="7" t="n">
        <v>190801</v>
      </c>
      <c r="K4104" s="93" t="n"/>
      <c r="L4104" s="93" t="n">
        <v>20000</v>
      </c>
      <c r="M4104" s="93" t="n">
        <v>14400</v>
      </c>
      <c r="N4104" s="93" t="n">
        <v>3260</v>
      </c>
      <c r="O4104" s="148" t="n">
        <v>18181.81818181818</v>
      </c>
      <c r="P4104" s="93" t="inlineStr">
        <is>
          <t>W컨셉토너250ml190801</t>
        </is>
      </c>
    </row>
    <row r="4105">
      <c r="A4105" s="93" t="n"/>
      <c r="B4105" s="127" t="n">
        <v>43785</v>
      </c>
      <c r="C4105" s="93">
        <f>TEXT(B4105,"aaa")</f>
        <v/>
      </c>
      <c r="D4105" s="93" t="n"/>
      <c r="E4105" s="6" t="inlineStr">
        <is>
          <t>토너</t>
        </is>
      </c>
      <c r="F4105" s="5" t="inlineStr">
        <is>
          <t>W컨셉</t>
        </is>
      </c>
      <c r="G4105" s="5" t="inlineStr">
        <is>
          <t>250ml 2set</t>
        </is>
      </c>
      <c r="H4105" s="149" t="n">
        <v>1</v>
      </c>
      <c r="I4105" s="149" t="n"/>
      <c r="J4105" s="7" t="n">
        <v>190801</v>
      </c>
      <c r="K4105" s="93" t="n"/>
      <c r="L4105" s="93" t="n">
        <v>35000</v>
      </c>
      <c r="M4105" s="93" t="n">
        <v>25550</v>
      </c>
      <c r="N4105" s="93" t="n">
        <v>6520</v>
      </c>
      <c r="O4105" s="148" t="n">
        <v>31818.18181818182</v>
      </c>
      <c r="P4105" s="93" t="inlineStr">
        <is>
          <t>W컨셉토너250ml 2set190801</t>
        </is>
      </c>
    </row>
    <row r="4106">
      <c r="A4106" s="93" t="n"/>
      <c r="B4106" s="127" t="n">
        <v>43785</v>
      </c>
      <c r="C4106" s="93">
        <f>TEXT(B4106,"aaa")</f>
        <v/>
      </c>
      <c r="D4106" s="93" t="n"/>
      <c r="E4106" s="6" t="inlineStr">
        <is>
          <t>토너</t>
        </is>
      </c>
      <c r="F4106" s="5" t="inlineStr">
        <is>
          <t>카페24</t>
        </is>
      </c>
      <c r="G4106" s="5" t="inlineStr">
        <is>
          <t>500ml</t>
        </is>
      </c>
      <c r="H4106" s="149" t="n">
        <v>13</v>
      </c>
      <c r="I4106" s="149" t="n"/>
      <c r="J4106" s="7" t="n">
        <v>190801</v>
      </c>
      <c r="K4106" s="93" t="n"/>
      <c r="L4106" s="93" t="n">
        <v>429000</v>
      </c>
      <c r="M4106" s="93" t="n">
        <v>403903.5</v>
      </c>
      <c r="N4106" s="93" t="n">
        <v>61425</v>
      </c>
      <c r="O4106" s="148" t="n">
        <v>389999.9999999999</v>
      </c>
      <c r="P4106" s="93" t="inlineStr">
        <is>
          <t>카페24토너500ml190801</t>
        </is>
      </c>
    </row>
    <row r="4107">
      <c r="A4107" s="93" t="n"/>
      <c r="B4107" s="127" t="n">
        <v>43785</v>
      </c>
      <c r="C4107" s="93">
        <f>TEXT(B4107,"aaa")</f>
        <v/>
      </c>
      <c r="D4107" s="93" t="n"/>
      <c r="E4107" s="6" t="inlineStr">
        <is>
          <t>토너</t>
        </is>
      </c>
      <c r="F4107" s="5" t="inlineStr">
        <is>
          <t>카페24</t>
        </is>
      </c>
      <c r="G4107" s="5" t="inlineStr">
        <is>
          <t>250ml</t>
        </is>
      </c>
      <c r="H4107" s="149" t="n">
        <v>24</v>
      </c>
      <c r="I4107" s="149" t="n"/>
      <c r="J4107" s="7" t="n">
        <v>190801</v>
      </c>
      <c r="K4107" s="93" t="n"/>
      <c r="L4107" s="93" t="n">
        <v>480000</v>
      </c>
      <c r="M4107" s="93" t="n">
        <v>451920</v>
      </c>
      <c r="N4107" s="93" t="n">
        <v>78240</v>
      </c>
      <c r="O4107" s="148" t="n">
        <v>436363.6363636364</v>
      </c>
      <c r="P4107" s="93" t="inlineStr">
        <is>
          <t>카페24토너250ml190801</t>
        </is>
      </c>
    </row>
    <row r="4108">
      <c r="A4108" s="93" t="n"/>
      <c r="B4108" s="127" t="n">
        <v>43785</v>
      </c>
      <c r="C4108" s="93">
        <f>TEXT(B4108,"aaa")</f>
        <v/>
      </c>
      <c r="D4108" s="93" t="n"/>
      <c r="E4108" s="6" t="inlineStr">
        <is>
          <t>토너</t>
        </is>
      </c>
      <c r="F4108" s="5" t="inlineStr">
        <is>
          <t>카페24</t>
        </is>
      </c>
      <c r="G4108" s="5" t="inlineStr">
        <is>
          <t>250ml 2set</t>
        </is>
      </c>
      <c r="H4108" s="149" t="n">
        <v>13</v>
      </c>
      <c r="I4108" s="149" t="n"/>
      <c r="J4108" s="7" t="n">
        <v>190801</v>
      </c>
      <c r="K4108" s="93" t="n"/>
      <c r="L4108" s="93" t="n">
        <v>455000</v>
      </c>
      <c r="M4108" s="93" t="n">
        <v>428382.5</v>
      </c>
      <c r="N4108" s="93" t="n">
        <v>84760</v>
      </c>
      <c r="O4108" s="148" t="n">
        <v>413636.3636363636</v>
      </c>
      <c r="P4108" s="93" t="inlineStr">
        <is>
          <t>카페24토너250ml 2set190801</t>
        </is>
      </c>
    </row>
    <row r="4109">
      <c r="A4109" s="93" t="n"/>
      <c r="B4109" s="127" t="n">
        <v>43786</v>
      </c>
      <c r="C4109" s="93">
        <f>TEXT(B4109,"aaa")</f>
        <v/>
      </c>
      <c r="D4109" s="93" t="n"/>
      <c r="E4109" s="6" t="inlineStr">
        <is>
          <t>토너</t>
        </is>
      </c>
      <c r="F4109" s="5" t="inlineStr">
        <is>
          <t>W컨셉</t>
        </is>
      </c>
      <c r="G4109" s="5" t="inlineStr">
        <is>
          <t>250ml 2set</t>
        </is>
      </c>
      <c r="H4109" s="149" t="n">
        <v>5</v>
      </c>
      <c r="I4109" s="149" t="n"/>
      <c r="J4109" s="7" t="n">
        <v>190801</v>
      </c>
      <c r="K4109" s="93" t="n"/>
      <c r="L4109" s="93" t="n">
        <v>175000</v>
      </c>
      <c r="M4109" s="93" t="n">
        <v>127750</v>
      </c>
      <c r="N4109" s="93" t="n">
        <v>32600</v>
      </c>
      <c r="O4109" s="148" t="n">
        <v>159090.9090909091</v>
      </c>
      <c r="P4109" s="93" t="inlineStr">
        <is>
          <t>W컨셉토너250ml 2set190801</t>
        </is>
      </c>
    </row>
    <row r="4110">
      <c r="A4110" s="93" t="n"/>
      <c r="B4110" s="127" t="n">
        <v>43786</v>
      </c>
      <c r="C4110" s="93">
        <f>TEXT(B4110,"aaa")</f>
        <v/>
      </c>
      <c r="D4110" s="93" t="n"/>
      <c r="E4110" s="6" t="inlineStr">
        <is>
          <t>토너</t>
        </is>
      </c>
      <c r="F4110" s="5" t="inlineStr">
        <is>
          <t>카페24</t>
        </is>
      </c>
      <c r="G4110" s="5" t="inlineStr">
        <is>
          <t>500ml</t>
        </is>
      </c>
      <c r="H4110" s="149" t="n">
        <v>30</v>
      </c>
      <c r="I4110" s="149" t="n"/>
      <c r="J4110" s="7" t="n">
        <v>190801</v>
      </c>
      <c r="K4110" s="93" t="n"/>
      <c r="L4110" s="93" t="n">
        <v>990000</v>
      </c>
      <c r="M4110" s="93" t="n">
        <v>932085</v>
      </c>
      <c r="N4110" s="93" t="n">
        <v>141750</v>
      </c>
      <c r="O4110" s="148" t="n">
        <v>899999.9999999999</v>
      </c>
      <c r="P4110" s="93" t="inlineStr">
        <is>
          <t>카페24토너500ml190801</t>
        </is>
      </c>
    </row>
    <row r="4111">
      <c r="A4111" s="93" t="n"/>
      <c r="B4111" s="127" t="n">
        <v>43786</v>
      </c>
      <c r="C4111" s="93">
        <f>TEXT(B4111,"aaa")</f>
        <v/>
      </c>
      <c r="D4111" s="93" t="n"/>
      <c r="E4111" s="6" t="inlineStr">
        <is>
          <t>토너</t>
        </is>
      </c>
      <c r="F4111" s="5" t="inlineStr">
        <is>
          <t>카페24</t>
        </is>
      </c>
      <c r="G4111" s="5" t="inlineStr">
        <is>
          <t>250ml</t>
        </is>
      </c>
      <c r="H4111" s="149" t="n">
        <v>29</v>
      </c>
      <c r="I4111" s="149" t="n"/>
      <c r="J4111" s="7" t="n">
        <v>190801</v>
      </c>
      <c r="K4111" s="93" t="n"/>
      <c r="L4111" s="93" t="n">
        <v>580000</v>
      </c>
      <c r="M4111" s="93" t="n">
        <v>546070</v>
      </c>
      <c r="N4111" s="93" t="n">
        <v>94540</v>
      </c>
      <c r="O4111" s="148" t="n">
        <v>527272.7272727272</v>
      </c>
      <c r="P4111" s="93" t="inlineStr">
        <is>
          <t>카페24토너250ml190801</t>
        </is>
      </c>
    </row>
    <row r="4112">
      <c r="A4112" s="93" t="n"/>
      <c r="B4112" s="127" t="n">
        <v>43786</v>
      </c>
      <c r="C4112" s="93">
        <f>TEXT(B4112,"aaa")</f>
        <v/>
      </c>
      <c r="D4112" s="93" t="n"/>
      <c r="E4112" s="6" t="inlineStr">
        <is>
          <t>토너</t>
        </is>
      </c>
      <c r="F4112" s="5" t="inlineStr">
        <is>
          <t>카페24</t>
        </is>
      </c>
      <c r="G4112" s="5" t="inlineStr">
        <is>
          <t>250ml 2set</t>
        </is>
      </c>
      <c r="H4112" s="149" t="n">
        <v>21</v>
      </c>
      <c r="I4112" s="149" t="n"/>
      <c r="J4112" s="7" t="n">
        <v>190801</v>
      </c>
      <c r="K4112" s="93" t="n"/>
      <c r="L4112" s="93" t="n">
        <v>735000</v>
      </c>
      <c r="M4112" s="93" t="n">
        <v>692002.5</v>
      </c>
      <c r="N4112" s="93" t="n">
        <v>136920</v>
      </c>
      <c r="O4112" s="148" t="n">
        <v>668181.8181818181</v>
      </c>
      <c r="P4112" s="93" t="inlineStr">
        <is>
          <t>카페24토너250ml 2set190801</t>
        </is>
      </c>
    </row>
    <row r="4113">
      <c r="A4113" s="93" t="n"/>
      <c r="B4113" s="127" t="n">
        <v>43787</v>
      </c>
      <c r="C4113" s="93">
        <f>TEXT(B4113,"aaa")</f>
        <v/>
      </c>
      <c r="D4113" s="93" t="n"/>
      <c r="E4113" s="6" t="inlineStr">
        <is>
          <t>토너</t>
        </is>
      </c>
      <c r="F4113" s="5" t="inlineStr">
        <is>
          <t>W컨셉</t>
        </is>
      </c>
      <c r="G4113" s="5" t="inlineStr">
        <is>
          <t>250ml 2set</t>
        </is>
      </c>
      <c r="H4113" s="149" t="n">
        <v>3</v>
      </c>
      <c r="I4113" s="149" t="n"/>
      <c r="J4113" s="7" t="n">
        <v>190801</v>
      </c>
      <c r="K4113" s="93" t="n"/>
      <c r="L4113" s="93" t="n">
        <v>105000</v>
      </c>
      <c r="M4113" s="93" t="n">
        <v>76650</v>
      </c>
      <c r="N4113" s="93" t="n">
        <v>19560</v>
      </c>
      <c r="O4113" s="148" t="n">
        <v>95454.54545454544</v>
      </c>
      <c r="P4113" s="93" t="inlineStr">
        <is>
          <t>W컨셉토너250ml 2set190801</t>
        </is>
      </c>
    </row>
    <row r="4114">
      <c r="A4114" s="93" t="n"/>
      <c r="B4114" s="127" t="n">
        <v>43787</v>
      </c>
      <c r="C4114" s="93">
        <f>TEXT(B4114,"aaa")</f>
        <v/>
      </c>
      <c r="D4114" s="93" t="n"/>
      <c r="E4114" s="6" t="inlineStr">
        <is>
          <t>토너</t>
        </is>
      </c>
      <c r="F4114" s="5" t="inlineStr">
        <is>
          <t>카페24</t>
        </is>
      </c>
      <c r="G4114" s="5" t="inlineStr">
        <is>
          <t>500ml</t>
        </is>
      </c>
      <c r="H4114" s="149" t="n">
        <v>25</v>
      </c>
      <c r="I4114" s="149" t="n"/>
      <c r="J4114" s="7" t="n">
        <v>190801</v>
      </c>
      <c r="K4114" s="93" t="n"/>
      <c r="L4114" s="93" t="n">
        <v>825000</v>
      </c>
      <c r="M4114" s="93" t="n">
        <v>776737.5</v>
      </c>
      <c r="N4114" s="93" t="n">
        <v>118125</v>
      </c>
      <c r="O4114" s="148" t="n">
        <v>749999.9999999999</v>
      </c>
      <c r="P4114" s="93" t="inlineStr">
        <is>
          <t>카페24토너500ml190801</t>
        </is>
      </c>
    </row>
    <row r="4115">
      <c r="A4115" s="93" t="n"/>
      <c r="B4115" s="127" t="n">
        <v>43787</v>
      </c>
      <c r="C4115" s="93">
        <f>TEXT(B4115,"aaa")</f>
        <v/>
      </c>
      <c r="D4115" s="93" t="n"/>
      <c r="E4115" s="6" t="inlineStr">
        <is>
          <t>토너</t>
        </is>
      </c>
      <c r="F4115" s="5" t="inlineStr">
        <is>
          <t>카페24</t>
        </is>
      </c>
      <c r="G4115" s="5" t="inlineStr">
        <is>
          <t>250ml</t>
        </is>
      </c>
      <c r="H4115" s="149" t="n">
        <v>32</v>
      </c>
      <c r="I4115" s="149" t="n"/>
      <c r="J4115" s="7" t="n">
        <v>190801</v>
      </c>
      <c r="K4115" s="93" t="n"/>
      <c r="L4115" s="93" t="n">
        <v>640000</v>
      </c>
      <c r="M4115" s="93" t="n">
        <v>602560</v>
      </c>
      <c r="N4115" s="93" t="n">
        <v>104320</v>
      </c>
      <c r="O4115" s="148" t="n">
        <v>581818.1818181818</v>
      </c>
      <c r="P4115" s="93" t="inlineStr">
        <is>
          <t>카페24토너250ml190801</t>
        </is>
      </c>
    </row>
    <row r="4116">
      <c r="A4116" s="93" t="n"/>
      <c r="B4116" s="127" t="n">
        <v>43787</v>
      </c>
      <c r="C4116" s="93">
        <f>TEXT(B4116,"aaa")</f>
        <v/>
      </c>
      <c r="D4116" s="93" t="n"/>
      <c r="E4116" s="6" t="inlineStr">
        <is>
          <t>토너</t>
        </is>
      </c>
      <c r="F4116" s="5" t="inlineStr">
        <is>
          <t>카페24</t>
        </is>
      </c>
      <c r="G4116" s="5" t="inlineStr">
        <is>
          <t>250ml 2set</t>
        </is>
      </c>
      <c r="H4116" s="149" t="n">
        <v>12</v>
      </c>
      <c r="I4116" s="149" t="n"/>
      <c r="J4116" s="7" t="n">
        <v>190801</v>
      </c>
      <c r="K4116" s="93" t="n"/>
      <c r="L4116" s="93" t="n">
        <v>420000</v>
      </c>
      <c r="M4116" s="93" t="n">
        <v>395430</v>
      </c>
      <c r="N4116" s="93" t="n">
        <v>78240</v>
      </c>
      <c r="O4116" s="148" t="n">
        <v>381818.1818181818</v>
      </c>
      <c r="P4116" s="93" t="inlineStr">
        <is>
          <t>카페24토너250ml 2set190801</t>
        </is>
      </c>
    </row>
    <row r="4117">
      <c r="A4117" s="93" t="n"/>
      <c r="B4117" s="127" t="n">
        <v>43788</v>
      </c>
      <c r="C4117" s="93">
        <f>TEXT(B4117,"aaa")</f>
        <v/>
      </c>
      <c r="D4117" s="93" t="n"/>
      <c r="E4117" s="6" t="inlineStr">
        <is>
          <t>토너</t>
        </is>
      </c>
      <c r="F4117" s="5" t="inlineStr">
        <is>
          <t>W컨셉</t>
        </is>
      </c>
      <c r="G4117" s="5" t="inlineStr">
        <is>
          <t>250ml 2set</t>
        </is>
      </c>
      <c r="H4117" s="149" t="n">
        <v>5</v>
      </c>
      <c r="I4117" s="149" t="n"/>
      <c r="J4117" s="7" t="n">
        <v>190801</v>
      </c>
      <c r="K4117" s="93" t="n"/>
      <c r="L4117" s="93" t="n">
        <v>175000</v>
      </c>
      <c r="M4117" s="93" t="n">
        <v>127750</v>
      </c>
      <c r="N4117" s="93" t="n">
        <v>32600</v>
      </c>
      <c r="O4117" s="148" t="n">
        <v>159090.9090909091</v>
      </c>
      <c r="P4117" s="93" t="inlineStr">
        <is>
          <t>W컨셉토너250ml 2set190801</t>
        </is>
      </c>
    </row>
    <row r="4118">
      <c r="A4118" s="93" t="n"/>
      <c r="B4118" s="127" t="n">
        <v>43788</v>
      </c>
      <c r="C4118" s="93">
        <f>TEXT(B4118,"aaa")</f>
        <v/>
      </c>
      <c r="D4118" s="93" t="n"/>
      <c r="E4118" s="6" t="inlineStr">
        <is>
          <t>토너</t>
        </is>
      </c>
      <c r="F4118" s="5" t="inlineStr">
        <is>
          <t>카페24</t>
        </is>
      </c>
      <c r="G4118" s="5" t="inlineStr">
        <is>
          <t>500ml</t>
        </is>
      </c>
      <c r="H4118" s="149" t="n">
        <v>20</v>
      </c>
      <c r="I4118" s="149" t="n"/>
      <c r="J4118" s="7" t="n">
        <v>190801</v>
      </c>
      <c r="K4118" s="93" t="n"/>
      <c r="L4118" s="93" t="n">
        <v>660000</v>
      </c>
      <c r="M4118" s="93" t="n">
        <v>621390</v>
      </c>
      <c r="N4118" s="93" t="n">
        <v>94500</v>
      </c>
      <c r="O4118" s="148" t="n">
        <v>600000</v>
      </c>
      <c r="P4118" s="93" t="inlineStr">
        <is>
          <t>카페24토너500ml190801</t>
        </is>
      </c>
    </row>
    <row r="4119">
      <c r="A4119" s="93" t="n"/>
      <c r="B4119" s="127" t="n">
        <v>43788</v>
      </c>
      <c r="C4119" s="93">
        <f>TEXT(B4119,"aaa")</f>
        <v/>
      </c>
      <c r="D4119" s="93" t="n"/>
      <c r="E4119" s="6" t="inlineStr">
        <is>
          <t>토너</t>
        </is>
      </c>
      <c r="F4119" s="5" t="inlineStr">
        <is>
          <t>카페24</t>
        </is>
      </c>
      <c r="G4119" s="5" t="inlineStr">
        <is>
          <t>250ml</t>
        </is>
      </c>
      <c r="H4119" s="149" t="n">
        <v>11</v>
      </c>
      <c r="I4119" s="149" t="n"/>
      <c r="J4119" s="7" t="n">
        <v>190801</v>
      </c>
      <c r="K4119" s="93" t="n"/>
      <c r="L4119" s="93" t="n">
        <v>220000</v>
      </c>
      <c r="M4119" s="93" t="n">
        <v>207130</v>
      </c>
      <c r="N4119" s="93" t="n">
        <v>35860</v>
      </c>
      <c r="O4119" s="148" t="n">
        <v>200000</v>
      </c>
      <c r="P4119" s="93" t="inlineStr">
        <is>
          <t>카페24토너250ml190801</t>
        </is>
      </c>
    </row>
    <row r="4120">
      <c r="A4120" s="93" t="n"/>
      <c r="B4120" s="127" t="n">
        <v>43788</v>
      </c>
      <c r="C4120" s="93">
        <f>TEXT(B4120,"aaa")</f>
        <v/>
      </c>
      <c r="D4120" s="93" t="n"/>
      <c r="E4120" s="6" t="inlineStr">
        <is>
          <t>토너</t>
        </is>
      </c>
      <c r="F4120" s="5" t="inlineStr">
        <is>
          <t>카페24</t>
        </is>
      </c>
      <c r="G4120" s="5" t="inlineStr">
        <is>
          <t>250ml 2set</t>
        </is>
      </c>
      <c r="H4120" s="149" t="n">
        <v>19</v>
      </c>
      <c r="I4120" s="149" t="n"/>
      <c r="J4120" s="7" t="n">
        <v>190801</v>
      </c>
      <c r="K4120" s="93" t="n"/>
      <c r="L4120" s="93" t="n">
        <v>665000</v>
      </c>
      <c r="M4120" s="93" t="n">
        <v>626097.5</v>
      </c>
      <c r="N4120" s="93" t="n">
        <v>123880</v>
      </c>
      <c r="O4120" s="148" t="n">
        <v>604545.4545454545</v>
      </c>
      <c r="P4120" s="93" t="inlineStr">
        <is>
          <t>카페24토너250ml 2set190801</t>
        </is>
      </c>
    </row>
    <row r="4121">
      <c r="A4121" s="93" t="n"/>
      <c r="B4121" s="127" t="n">
        <v>43789</v>
      </c>
      <c r="C4121" s="93">
        <f>TEXT(B4121,"aaa")</f>
        <v/>
      </c>
      <c r="D4121" s="93" t="n"/>
      <c r="E4121" s="6" t="inlineStr">
        <is>
          <t>토너</t>
        </is>
      </c>
      <c r="F4121" s="5" t="inlineStr">
        <is>
          <t>W컨셉</t>
        </is>
      </c>
      <c r="G4121" s="5" t="inlineStr">
        <is>
          <t>250ml</t>
        </is>
      </c>
      <c r="H4121" s="149" t="n">
        <v>2</v>
      </c>
      <c r="I4121" s="149" t="n"/>
      <c r="J4121" s="7" t="n">
        <v>190801</v>
      </c>
      <c r="K4121" s="93" t="n"/>
      <c r="L4121" s="93" t="n">
        <v>40000</v>
      </c>
      <c r="M4121" s="93" t="n">
        <v>28800</v>
      </c>
      <c r="N4121" s="93" t="n">
        <v>6520</v>
      </c>
      <c r="O4121" s="148" t="n">
        <v>36363.63636363636</v>
      </c>
      <c r="P4121" s="93" t="inlineStr">
        <is>
          <t>W컨셉토너250ml190801</t>
        </is>
      </c>
    </row>
    <row r="4122">
      <c r="A4122" s="93" t="n"/>
      <c r="B4122" s="127" t="n">
        <v>43789</v>
      </c>
      <c r="C4122" s="93">
        <f>TEXT(B4122,"aaa")</f>
        <v/>
      </c>
      <c r="D4122" s="93" t="n"/>
      <c r="E4122" s="6" t="inlineStr">
        <is>
          <t>토너</t>
        </is>
      </c>
      <c r="F4122" s="5" t="inlineStr">
        <is>
          <t>W컨셉</t>
        </is>
      </c>
      <c r="G4122" s="5" t="inlineStr">
        <is>
          <t>250ml 2set</t>
        </is>
      </c>
      <c r="H4122" s="149" t="n">
        <v>2</v>
      </c>
      <c r="I4122" s="149" t="n"/>
      <c r="J4122" s="7" t="n">
        <v>190801</v>
      </c>
      <c r="K4122" s="93" t="n"/>
      <c r="L4122" s="93" t="n">
        <v>70000</v>
      </c>
      <c r="M4122" s="93" t="n">
        <v>51100</v>
      </c>
      <c r="N4122" s="93" t="n">
        <v>13040</v>
      </c>
      <c r="O4122" s="148" t="n">
        <v>63636.36363636363</v>
      </c>
      <c r="P4122" s="93" t="inlineStr">
        <is>
          <t>W컨셉토너250ml 2set190801</t>
        </is>
      </c>
    </row>
    <row r="4123">
      <c r="A4123" s="93" t="n"/>
      <c r="B4123" s="127" t="n">
        <v>43789</v>
      </c>
      <c r="C4123" s="93">
        <f>TEXT(B4123,"aaa")</f>
        <v/>
      </c>
      <c r="D4123" s="93" t="n"/>
      <c r="E4123" s="6" t="inlineStr">
        <is>
          <t>토너</t>
        </is>
      </c>
      <c r="F4123" s="5" t="inlineStr">
        <is>
          <t>카페24</t>
        </is>
      </c>
      <c r="G4123" s="5" t="inlineStr">
        <is>
          <t>500ml</t>
        </is>
      </c>
      <c r="H4123" s="149" t="n">
        <v>16</v>
      </c>
      <c r="I4123" s="149" t="n"/>
      <c r="J4123" s="7" t="n">
        <v>190801</v>
      </c>
      <c r="K4123" s="93" t="n"/>
      <c r="L4123" s="93" t="n">
        <v>528000</v>
      </c>
      <c r="M4123" s="93" t="n">
        <v>497112</v>
      </c>
      <c r="N4123" s="93" t="n">
        <v>75600</v>
      </c>
      <c r="O4123" s="148" t="n">
        <v>479999.9999999999</v>
      </c>
      <c r="P4123" s="93" t="inlineStr">
        <is>
          <t>카페24토너500ml190801</t>
        </is>
      </c>
    </row>
    <row r="4124">
      <c r="A4124" s="93" t="n"/>
      <c r="B4124" s="127" t="n">
        <v>43789</v>
      </c>
      <c r="C4124" s="93">
        <f>TEXT(B4124,"aaa")</f>
        <v/>
      </c>
      <c r="D4124" s="93" t="n"/>
      <c r="E4124" s="6" t="inlineStr">
        <is>
          <t>토너</t>
        </is>
      </c>
      <c r="F4124" s="5" t="inlineStr">
        <is>
          <t>카페24</t>
        </is>
      </c>
      <c r="G4124" s="5" t="inlineStr">
        <is>
          <t>250ml</t>
        </is>
      </c>
      <c r="H4124" s="149" t="n">
        <v>30</v>
      </c>
      <c r="I4124" s="149" t="n"/>
      <c r="J4124" s="7" t="n">
        <v>190801</v>
      </c>
      <c r="K4124" s="93" t="n"/>
      <c r="L4124" s="93" t="n">
        <v>600000</v>
      </c>
      <c r="M4124" s="93" t="n">
        <v>564900</v>
      </c>
      <c r="N4124" s="93" t="n">
        <v>97800</v>
      </c>
      <c r="O4124" s="148" t="n">
        <v>545454.5454545454</v>
      </c>
      <c r="P4124" s="93" t="inlineStr">
        <is>
          <t>카페24토너250ml190801</t>
        </is>
      </c>
    </row>
    <row r="4125">
      <c r="A4125" s="93" t="n"/>
      <c r="B4125" s="127" t="n">
        <v>43789</v>
      </c>
      <c r="C4125" s="93">
        <f>TEXT(B4125,"aaa")</f>
        <v/>
      </c>
      <c r="D4125" s="93" t="n"/>
      <c r="E4125" s="6" t="inlineStr">
        <is>
          <t>토너</t>
        </is>
      </c>
      <c r="F4125" s="5" t="inlineStr">
        <is>
          <t>카페24</t>
        </is>
      </c>
      <c r="G4125" s="5" t="inlineStr">
        <is>
          <t>250ml 2set</t>
        </is>
      </c>
      <c r="H4125" s="149" t="n">
        <v>12</v>
      </c>
      <c r="I4125" s="149" t="n"/>
      <c r="J4125" s="7" t="n">
        <v>190801</v>
      </c>
      <c r="K4125" s="93" t="n"/>
      <c r="L4125" s="93" t="n">
        <v>420000</v>
      </c>
      <c r="M4125" s="93" t="n">
        <v>395430</v>
      </c>
      <c r="N4125" s="93" t="n">
        <v>78240</v>
      </c>
      <c r="O4125" s="148" t="n">
        <v>381818.1818181818</v>
      </c>
      <c r="P4125" s="93" t="inlineStr">
        <is>
          <t>카페24토너250ml 2set190801</t>
        </is>
      </c>
    </row>
    <row r="4126">
      <c r="A4126" s="93" t="n"/>
      <c r="B4126" s="127" t="n">
        <v>43790</v>
      </c>
      <c r="C4126" s="93">
        <f>TEXT(B4126,"aaa")</f>
        <v/>
      </c>
      <c r="D4126" s="93" t="n"/>
      <c r="E4126" s="6" t="inlineStr">
        <is>
          <t>토너</t>
        </is>
      </c>
      <c r="F4126" s="5" t="inlineStr">
        <is>
          <t>카페24</t>
        </is>
      </c>
      <c r="G4126" s="5" t="inlineStr">
        <is>
          <t>500ml</t>
        </is>
      </c>
      <c r="H4126" s="149" t="n">
        <v>24</v>
      </c>
      <c r="I4126" s="149" t="n"/>
      <c r="J4126" s="7" t="n">
        <v>190801</v>
      </c>
      <c r="K4126" s="93" t="n"/>
      <c r="L4126" s="93" t="n">
        <v>792000</v>
      </c>
      <c r="M4126" s="93" t="n">
        <v>745668</v>
      </c>
      <c r="N4126" s="93" t="n">
        <v>113400</v>
      </c>
      <c r="O4126" s="148" t="n">
        <v>720000</v>
      </c>
      <c r="P4126" s="93" t="inlineStr">
        <is>
          <t>카페24토너500ml190801</t>
        </is>
      </c>
    </row>
    <row r="4127">
      <c r="A4127" s="93" t="n"/>
      <c r="B4127" s="127" t="n">
        <v>43790</v>
      </c>
      <c r="C4127" s="93">
        <f>TEXT(B4127,"aaa")</f>
        <v/>
      </c>
      <c r="D4127" s="93" t="n"/>
      <c r="E4127" s="6" t="inlineStr">
        <is>
          <t>토너</t>
        </is>
      </c>
      <c r="F4127" s="5" t="inlineStr">
        <is>
          <t>카페24</t>
        </is>
      </c>
      <c r="G4127" s="5" t="inlineStr">
        <is>
          <t>250ml</t>
        </is>
      </c>
      <c r="H4127" s="149" t="n">
        <v>21</v>
      </c>
      <c r="I4127" s="149" t="n"/>
      <c r="J4127" s="7" t="n">
        <v>190801</v>
      </c>
      <c r="K4127" s="93" t="n"/>
      <c r="L4127" s="93" t="n">
        <v>420000</v>
      </c>
      <c r="M4127" s="93" t="n">
        <v>395430</v>
      </c>
      <c r="N4127" s="93" t="n">
        <v>68460</v>
      </c>
      <c r="O4127" s="148" t="n">
        <v>381818.1818181818</v>
      </c>
      <c r="P4127" s="93" t="inlineStr">
        <is>
          <t>카페24토너250ml190801</t>
        </is>
      </c>
    </row>
    <row r="4128">
      <c r="A4128" s="93" t="n"/>
      <c r="B4128" s="127" t="n">
        <v>43790</v>
      </c>
      <c r="C4128" s="93">
        <f>TEXT(B4128,"aaa")</f>
        <v/>
      </c>
      <c r="D4128" s="93" t="n"/>
      <c r="E4128" s="6" t="inlineStr">
        <is>
          <t>토너</t>
        </is>
      </c>
      <c r="F4128" s="5" t="inlineStr">
        <is>
          <t>카페24</t>
        </is>
      </c>
      <c r="G4128" s="5" t="inlineStr">
        <is>
          <t>250ml 2set</t>
        </is>
      </c>
      <c r="H4128" s="149" t="n">
        <v>17</v>
      </c>
      <c r="I4128" s="149" t="n"/>
      <c r="J4128" s="7" t="n">
        <v>190801</v>
      </c>
      <c r="K4128" s="93" t="n"/>
      <c r="L4128" s="93" t="n">
        <v>595000</v>
      </c>
      <c r="M4128" s="93" t="n">
        <v>560192.5</v>
      </c>
      <c r="N4128" s="93" t="n">
        <v>110840</v>
      </c>
      <c r="O4128" s="148" t="n">
        <v>540909.0909090908</v>
      </c>
      <c r="P4128" s="93" t="inlineStr">
        <is>
          <t>카페24토너250ml 2set190801</t>
        </is>
      </c>
    </row>
    <row r="4129">
      <c r="A4129" s="93" t="n"/>
      <c r="B4129" s="127" t="n">
        <v>43791</v>
      </c>
      <c r="C4129" s="93">
        <f>TEXT(B4129,"aaa")</f>
        <v/>
      </c>
      <c r="D4129" s="93" t="n"/>
      <c r="E4129" s="6" t="inlineStr">
        <is>
          <t>토너</t>
        </is>
      </c>
      <c r="F4129" s="5" t="inlineStr">
        <is>
          <t>W컨셉</t>
        </is>
      </c>
      <c r="G4129" s="5" t="inlineStr">
        <is>
          <t>250ml 2set</t>
        </is>
      </c>
      <c r="H4129" s="149" t="n">
        <v>1</v>
      </c>
      <c r="I4129" s="149" t="n"/>
      <c r="J4129" s="7" t="n">
        <v>190801</v>
      </c>
      <c r="K4129" s="93" t="n"/>
      <c r="L4129" s="93" t="n">
        <v>35000</v>
      </c>
      <c r="M4129" s="93" t="n">
        <v>25550</v>
      </c>
      <c r="N4129" s="93" t="n">
        <v>6520</v>
      </c>
      <c r="O4129" s="148" t="n">
        <v>31818.18181818182</v>
      </c>
      <c r="P4129" s="93" t="inlineStr">
        <is>
          <t>W컨셉토너250ml 2set190801</t>
        </is>
      </c>
    </row>
    <row r="4130">
      <c r="A4130" s="93" t="n"/>
      <c r="B4130" s="127" t="n">
        <v>43791</v>
      </c>
      <c r="C4130" s="93">
        <f>TEXT(B4130,"aaa")</f>
        <v/>
      </c>
      <c r="D4130" s="93" t="n"/>
      <c r="E4130" s="6" t="inlineStr">
        <is>
          <t>토너</t>
        </is>
      </c>
      <c r="F4130" s="5" t="inlineStr">
        <is>
          <t>카페24</t>
        </is>
      </c>
      <c r="G4130" s="5" t="inlineStr">
        <is>
          <t>500ml</t>
        </is>
      </c>
      <c r="H4130" s="149" t="n">
        <v>20</v>
      </c>
      <c r="I4130" s="149" t="n"/>
      <c r="J4130" s="7" t="n">
        <v>190801</v>
      </c>
      <c r="K4130" s="93" t="n"/>
      <c r="L4130" s="93" t="n">
        <v>660000</v>
      </c>
      <c r="M4130" s="93" t="n">
        <v>621390</v>
      </c>
      <c r="N4130" s="93" t="n">
        <v>94500</v>
      </c>
      <c r="O4130" s="148" t="n">
        <v>600000</v>
      </c>
      <c r="P4130" s="93" t="inlineStr">
        <is>
          <t>카페24토너500ml190801</t>
        </is>
      </c>
    </row>
    <row r="4131">
      <c r="A4131" s="93" t="n"/>
      <c r="B4131" s="127" t="n">
        <v>43791</v>
      </c>
      <c r="C4131" s="93">
        <f>TEXT(B4131,"aaa")</f>
        <v/>
      </c>
      <c r="D4131" s="93" t="n"/>
      <c r="E4131" s="6" t="inlineStr">
        <is>
          <t>토너</t>
        </is>
      </c>
      <c r="F4131" s="5" t="inlineStr">
        <is>
          <t>카페24</t>
        </is>
      </c>
      <c r="G4131" s="5" t="inlineStr">
        <is>
          <t>250ml</t>
        </is>
      </c>
      <c r="H4131" s="149" t="n">
        <v>21</v>
      </c>
      <c r="I4131" s="149" t="n"/>
      <c r="J4131" s="7" t="n">
        <v>190801</v>
      </c>
      <c r="K4131" s="93" t="n"/>
      <c r="L4131" s="93" t="n">
        <v>420000</v>
      </c>
      <c r="M4131" s="93" t="n">
        <v>395430</v>
      </c>
      <c r="N4131" s="93" t="n">
        <v>68460</v>
      </c>
      <c r="O4131" s="148" t="n">
        <v>381818.1818181818</v>
      </c>
      <c r="P4131" s="93" t="inlineStr">
        <is>
          <t>카페24토너250ml190801</t>
        </is>
      </c>
    </row>
    <row r="4132">
      <c r="A4132" s="93" t="n"/>
      <c r="B4132" s="127" t="n">
        <v>43791</v>
      </c>
      <c r="C4132" s="93">
        <f>TEXT(B4132,"aaa")</f>
        <v/>
      </c>
      <c r="D4132" s="93" t="n"/>
      <c r="E4132" s="6" t="inlineStr">
        <is>
          <t>토너</t>
        </is>
      </c>
      <c r="F4132" s="5" t="inlineStr">
        <is>
          <t>카페24</t>
        </is>
      </c>
      <c r="G4132" s="5" t="inlineStr">
        <is>
          <t>250ml 2set</t>
        </is>
      </c>
      <c r="H4132" s="149" t="n">
        <v>12</v>
      </c>
      <c r="I4132" s="149" t="n"/>
      <c r="J4132" s="7" t="n">
        <v>190801</v>
      </c>
      <c r="K4132" s="93" t="n"/>
      <c r="L4132" s="93" t="n">
        <v>420000</v>
      </c>
      <c r="M4132" s="93" t="n">
        <v>395430</v>
      </c>
      <c r="N4132" s="93" t="n">
        <v>78240</v>
      </c>
      <c r="O4132" s="148" t="n">
        <v>381818.1818181818</v>
      </c>
      <c r="P4132" s="93" t="inlineStr">
        <is>
          <t>카페24토너250ml 2set190801</t>
        </is>
      </c>
    </row>
    <row r="4133">
      <c r="A4133" s="93" t="n"/>
      <c r="B4133" s="127" t="n">
        <v>43792</v>
      </c>
      <c r="C4133" s="93">
        <f>TEXT(B4133,"aaa")</f>
        <v/>
      </c>
      <c r="D4133" s="93" t="n"/>
      <c r="E4133" s="6" t="inlineStr">
        <is>
          <t>토너</t>
        </is>
      </c>
      <c r="F4133" s="5" t="inlineStr">
        <is>
          <t>카페24</t>
        </is>
      </c>
      <c r="G4133" s="5" t="inlineStr">
        <is>
          <t>500ml</t>
        </is>
      </c>
      <c r="H4133" s="149" t="n">
        <v>19</v>
      </c>
      <c r="I4133" s="149" t="n"/>
      <c r="J4133" s="7" t="n">
        <v>190801</v>
      </c>
      <c r="K4133" s="93" t="n"/>
      <c r="L4133" s="93" t="n">
        <v>627000</v>
      </c>
      <c r="M4133" s="93" t="n">
        <v>590320.5</v>
      </c>
      <c r="N4133" s="93" t="n">
        <v>89775</v>
      </c>
      <c r="O4133" s="148" t="n">
        <v>570000</v>
      </c>
      <c r="P4133" s="93" t="inlineStr">
        <is>
          <t>카페24토너500ml190801</t>
        </is>
      </c>
    </row>
    <row r="4134">
      <c r="A4134" s="93" t="n"/>
      <c r="B4134" s="127" t="n">
        <v>43792</v>
      </c>
      <c r="C4134" s="93">
        <f>TEXT(B4134,"aaa")</f>
        <v/>
      </c>
      <c r="D4134" s="93" t="n"/>
      <c r="E4134" s="6" t="inlineStr">
        <is>
          <t>토너</t>
        </is>
      </c>
      <c r="F4134" s="5" t="inlineStr">
        <is>
          <t>카페24</t>
        </is>
      </c>
      <c r="G4134" s="5" t="inlineStr">
        <is>
          <t>250ml</t>
        </is>
      </c>
      <c r="H4134" s="149" t="n">
        <v>23</v>
      </c>
      <c r="I4134" s="149" t="n"/>
      <c r="J4134" s="7" t="n">
        <v>190801</v>
      </c>
      <c r="K4134" s="93" t="n"/>
      <c r="L4134" s="93" t="n">
        <v>460000</v>
      </c>
      <c r="M4134" s="93" t="n">
        <v>433090</v>
      </c>
      <c r="N4134" s="93" t="n">
        <v>74980</v>
      </c>
      <c r="O4134" s="148" t="n">
        <v>418181.8181818182</v>
      </c>
      <c r="P4134" s="93" t="inlineStr">
        <is>
          <t>카페24토너250ml190801</t>
        </is>
      </c>
    </row>
    <row r="4135">
      <c r="A4135" s="93" t="n"/>
      <c r="B4135" s="127" t="n">
        <v>43792</v>
      </c>
      <c r="C4135" s="93">
        <f>TEXT(B4135,"aaa")</f>
        <v/>
      </c>
      <c r="D4135" s="93" t="n"/>
      <c r="E4135" s="6" t="inlineStr">
        <is>
          <t>토너</t>
        </is>
      </c>
      <c r="F4135" s="5" t="inlineStr">
        <is>
          <t>카페24</t>
        </is>
      </c>
      <c r="G4135" s="5" t="inlineStr">
        <is>
          <t>250ml 2set</t>
        </is>
      </c>
      <c r="H4135" s="149" t="n">
        <v>15</v>
      </c>
      <c r="I4135" s="149" t="n"/>
      <c r="J4135" s="7" t="n">
        <v>190801</v>
      </c>
      <c r="K4135" s="93" t="n"/>
      <c r="L4135" s="93" t="n">
        <v>525000</v>
      </c>
      <c r="M4135" s="93" t="n">
        <v>494287.5</v>
      </c>
      <c r="N4135" s="93" t="n">
        <v>97800</v>
      </c>
      <c r="O4135" s="148" t="n">
        <v>477272.7272727272</v>
      </c>
      <c r="P4135" s="93" t="inlineStr">
        <is>
          <t>카페24토너250ml 2set190801</t>
        </is>
      </c>
    </row>
    <row r="4136">
      <c r="A4136" s="93" t="n"/>
      <c r="B4136" s="127" t="n">
        <v>43793</v>
      </c>
      <c r="C4136" s="93">
        <f>TEXT(B4136,"aaa")</f>
        <v/>
      </c>
      <c r="D4136" s="93" t="n"/>
      <c r="E4136" s="6" t="inlineStr">
        <is>
          <t>토너</t>
        </is>
      </c>
      <c r="F4136" s="5" t="inlineStr">
        <is>
          <t>W컨셉</t>
        </is>
      </c>
      <c r="G4136" s="5" t="inlineStr">
        <is>
          <t>250ml</t>
        </is>
      </c>
      <c r="H4136" s="149" t="n">
        <v>1</v>
      </c>
      <c r="I4136" s="149" t="n"/>
      <c r="J4136" s="7" t="n">
        <v>190801</v>
      </c>
      <c r="K4136" s="93" t="n"/>
      <c r="L4136" s="93" t="n">
        <v>20000</v>
      </c>
      <c r="M4136" s="93" t="n">
        <v>14400</v>
      </c>
      <c r="N4136" s="93" t="n">
        <v>3260</v>
      </c>
      <c r="O4136" s="148" t="n">
        <v>18181.81818181818</v>
      </c>
      <c r="P4136" s="93" t="inlineStr">
        <is>
          <t>W컨셉토너250ml190801</t>
        </is>
      </c>
    </row>
    <row r="4137">
      <c r="A4137" s="93" t="n"/>
      <c r="B4137" s="127" t="n">
        <v>43793</v>
      </c>
      <c r="C4137" s="93">
        <f>TEXT(B4137,"aaa")</f>
        <v/>
      </c>
      <c r="D4137" s="93" t="n"/>
      <c r="E4137" s="6" t="inlineStr">
        <is>
          <t>토너</t>
        </is>
      </c>
      <c r="F4137" s="5" t="inlineStr">
        <is>
          <t>카페24</t>
        </is>
      </c>
      <c r="G4137" s="5" t="inlineStr">
        <is>
          <t>500ml</t>
        </is>
      </c>
      <c r="H4137" s="149" t="n">
        <v>21</v>
      </c>
      <c r="I4137" s="149" t="n"/>
      <c r="J4137" s="7" t="n">
        <v>190801</v>
      </c>
      <c r="K4137" s="93" t="n"/>
      <c r="L4137" s="93" t="n">
        <v>693000</v>
      </c>
      <c r="M4137" s="93" t="n">
        <v>652459.5</v>
      </c>
      <c r="N4137" s="93" t="n">
        <v>99225</v>
      </c>
      <c r="O4137" s="148" t="n">
        <v>630000</v>
      </c>
      <c r="P4137" s="93" t="inlineStr">
        <is>
          <t>카페24토너500ml190801</t>
        </is>
      </c>
    </row>
    <row r="4138">
      <c r="A4138" s="93" t="n"/>
      <c r="B4138" s="127" t="n">
        <v>43793</v>
      </c>
      <c r="C4138" s="93">
        <f>TEXT(B4138,"aaa")</f>
        <v/>
      </c>
      <c r="D4138" s="93" t="n"/>
      <c r="E4138" s="6" t="inlineStr">
        <is>
          <t>토너</t>
        </is>
      </c>
      <c r="F4138" s="5" t="inlineStr">
        <is>
          <t>카페24</t>
        </is>
      </c>
      <c r="G4138" s="5" t="inlineStr">
        <is>
          <t>250ml</t>
        </is>
      </c>
      <c r="H4138" s="149" t="n">
        <v>27</v>
      </c>
      <c r="I4138" s="149" t="n"/>
      <c r="J4138" s="7" t="n">
        <v>190801</v>
      </c>
      <c r="K4138" s="93" t="n"/>
      <c r="L4138" s="93" t="n">
        <v>540000</v>
      </c>
      <c r="M4138" s="93" t="n">
        <v>508410</v>
      </c>
      <c r="N4138" s="93" t="n">
        <v>88020</v>
      </c>
      <c r="O4138" s="148" t="n">
        <v>490909.0909090909</v>
      </c>
      <c r="P4138" s="93" t="inlineStr">
        <is>
          <t>카페24토너250ml190801</t>
        </is>
      </c>
    </row>
    <row r="4139">
      <c r="A4139" s="93" t="n"/>
      <c r="B4139" s="127" t="n">
        <v>43793</v>
      </c>
      <c r="C4139" s="93">
        <f>TEXT(B4139,"aaa")</f>
        <v/>
      </c>
      <c r="D4139" s="93" t="n"/>
      <c r="E4139" s="6" t="inlineStr">
        <is>
          <t>토너</t>
        </is>
      </c>
      <c r="F4139" s="5" t="inlineStr">
        <is>
          <t>카페24</t>
        </is>
      </c>
      <c r="G4139" s="5" t="inlineStr">
        <is>
          <t>250ml 2set</t>
        </is>
      </c>
      <c r="H4139" s="149" t="n">
        <v>9</v>
      </c>
      <c r="I4139" s="149" t="n"/>
      <c r="J4139" s="7" t="n">
        <v>190801</v>
      </c>
      <c r="K4139" s="93" t="n"/>
      <c r="L4139" s="93" t="n">
        <v>315000</v>
      </c>
      <c r="M4139" s="93" t="n">
        <v>296572.5</v>
      </c>
      <c r="N4139" s="93" t="n">
        <v>58680</v>
      </c>
      <c r="O4139" s="148" t="n">
        <v>286363.6363636364</v>
      </c>
      <c r="P4139" s="93" t="inlineStr">
        <is>
          <t>카페24토너250ml 2set190801</t>
        </is>
      </c>
    </row>
    <row r="4140">
      <c r="A4140" s="93" t="n"/>
      <c r="B4140" s="127" t="n">
        <v>43794</v>
      </c>
      <c r="C4140" s="93">
        <f>TEXT(B4140,"aaa")</f>
        <v/>
      </c>
      <c r="D4140" s="93" t="n"/>
      <c r="E4140" s="6" t="inlineStr">
        <is>
          <t>토너</t>
        </is>
      </c>
      <c r="F4140" s="5" t="inlineStr">
        <is>
          <t>W컨셉</t>
        </is>
      </c>
      <c r="G4140" s="5" t="inlineStr">
        <is>
          <t>250ml</t>
        </is>
      </c>
      <c r="H4140" s="149" t="n">
        <v>1</v>
      </c>
      <c r="I4140" s="149" t="n"/>
      <c r="J4140" s="7" t="n">
        <v>190801</v>
      </c>
      <c r="K4140" s="93" t="n"/>
      <c r="L4140" s="93" t="n">
        <v>20000</v>
      </c>
      <c r="M4140" s="93" t="n">
        <v>14400</v>
      </c>
      <c r="N4140" s="93" t="n">
        <v>3260</v>
      </c>
      <c r="O4140" s="148" t="n">
        <v>18181.81818181818</v>
      </c>
      <c r="P4140" s="93" t="inlineStr">
        <is>
          <t>W컨셉토너250ml190801</t>
        </is>
      </c>
    </row>
    <row r="4141">
      <c r="A4141" s="93" t="n"/>
      <c r="B4141" s="127" t="n">
        <v>43794</v>
      </c>
      <c r="C4141" s="93">
        <f>TEXT(B4141,"aaa")</f>
        <v/>
      </c>
      <c r="D4141" s="93" t="n"/>
      <c r="E4141" s="6" t="inlineStr">
        <is>
          <t>토너</t>
        </is>
      </c>
      <c r="F4141" s="5" t="inlineStr">
        <is>
          <t>W컨셉</t>
        </is>
      </c>
      <c r="G4141" s="5" t="inlineStr">
        <is>
          <t>250ml 2set</t>
        </is>
      </c>
      <c r="H4141" s="149" t="n">
        <v>1</v>
      </c>
      <c r="I4141" s="149" t="n"/>
      <c r="J4141" s="7" t="n">
        <v>190801</v>
      </c>
      <c r="K4141" s="93" t="n"/>
      <c r="L4141" s="93" t="n">
        <v>35000</v>
      </c>
      <c r="M4141" s="93" t="n">
        <v>25550</v>
      </c>
      <c r="N4141" s="93" t="n">
        <v>6520</v>
      </c>
      <c r="O4141" s="148" t="n">
        <v>31818.18181818182</v>
      </c>
      <c r="P4141" s="93" t="inlineStr">
        <is>
          <t>W컨셉토너250ml 2set190801</t>
        </is>
      </c>
    </row>
    <row r="4142">
      <c r="A4142" s="93" t="n"/>
      <c r="B4142" s="127" t="n">
        <v>43794</v>
      </c>
      <c r="C4142" s="93">
        <f>TEXT(B4142,"aaa")</f>
        <v/>
      </c>
      <c r="D4142" s="93" t="n"/>
      <c r="E4142" s="6" t="inlineStr">
        <is>
          <t>토너</t>
        </is>
      </c>
      <c r="F4142" s="5" t="inlineStr">
        <is>
          <t>카페24</t>
        </is>
      </c>
      <c r="G4142" s="5" t="inlineStr">
        <is>
          <t>500ml</t>
        </is>
      </c>
      <c r="H4142" s="149" t="n">
        <v>27</v>
      </c>
      <c r="I4142" s="149" t="n"/>
      <c r="J4142" s="7" t="n">
        <v>190801</v>
      </c>
      <c r="K4142" s="93" t="n"/>
      <c r="L4142" s="93" t="n">
        <v>891000</v>
      </c>
      <c r="M4142" s="93" t="n">
        <v>838876.5</v>
      </c>
      <c r="N4142" s="93" t="n">
        <v>127575</v>
      </c>
      <c r="O4142" s="148" t="n">
        <v>809999.9999999999</v>
      </c>
      <c r="P4142" s="93" t="inlineStr">
        <is>
          <t>카페24토너500ml190801</t>
        </is>
      </c>
    </row>
    <row r="4143">
      <c r="A4143" s="93" t="n"/>
      <c r="B4143" s="127" t="n">
        <v>43794</v>
      </c>
      <c r="C4143" s="93">
        <f>TEXT(B4143,"aaa")</f>
        <v/>
      </c>
      <c r="D4143" s="93" t="n"/>
      <c r="E4143" s="6" t="inlineStr">
        <is>
          <t>토너</t>
        </is>
      </c>
      <c r="F4143" s="5" t="inlineStr">
        <is>
          <t>카페24</t>
        </is>
      </c>
      <c r="G4143" s="5" t="inlineStr">
        <is>
          <t>250ml</t>
        </is>
      </c>
      <c r="H4143" s="149" t="n">
        <v>26</v>
      </c>
      <c r="I4143" s="149" t="n"/>
      <c r="J4143" s="7" t="n">
        <v>190801</v>
      </c>
      <c r="K4143" s="93" t="n"/>
      <c r="L4143" s="93" t="n">
        <v>520000</v>
      </c>
      <c r="M4143" s="93" t="n">
        <v>489580</v>
      </c>
      <c r="N4143" s="93" t="n">
        <v>84760</v>
      </c>
      <c r="O4143" s="148" t="n">
        <v>472727.2727272727</v>
      </c>
      <c r="P4143" s="93" t="inlineStr">
        <is>
          <t>카페24토너250ml190801</t>
        </is>
      </c>
    </row>
    <row r="4144">
      <c r="A4144" s="93" t="n"/>
      <c r="B4144" s="127" t="n">
        <v>43794</v>
      </c>
      <c r="C4144" s="93">
        <f>TEXT(B4144,"aaa")</f>
        <v/>
      </c>
      <c r="D4144" s="93" t="n"/>
      <c r="E4144" s="6" t="inlineStr">
        <is>
          <t>토너</t>
        </is>
      </c>
      <c r="F4144" s="5" t="inlineStr">
        <is>
          <t>카페24</t>
        </is>
      </c>
      <c r="G4144" s="5" t="inlineStr">
        <is>
          <t>250ml 2set</t>
        </is>
      </c>
      <c r="H4144" s="149" t="n">
        <v>22</v>
      </c>
      <c r="I4144" s="149" t="n"/>
      <c r="J4144" s="7" t="n">
        <v>190801</v>
      </c>
      <c r="K4144" s="93" t="n"/>
      <c r="L4144" s="93" t="n">
        <v>770000</v>
      </c>
      <c r="M4144" s="93" t="n">
        <v>724955</v>
      </c>
      <c r="N4144" s="93" t="n">
        <v>143440</v>
      </c>
      <c r="O4144" s="148" t="n">
        <v>700000</v>
      </c>
      <c r="P4144" s="93" t="inlineStr">
        <is>
          <t>카페24토너250ml 2set190801</t>
        </is>
      </c>
    </row>
    <row r="4145">
      <c r="A4145" s="93" t="n"/>
      <c r="B4145" s="127" t="n">
        <v>43795</v>
      </c>
      <c r="C4145" s="93">
        <f>TEXT(B4145,"aaa")</f>
        <v/>
      </c>
      <c r="D4145" s="93" t="n"/>
      <c r="E4145" s="6" t="inlineStr">
        <is>
          <t>토너</t>
        </is>
      </c>
      <c r="F4145" s="5" t="inlineStr">
        <is>
          <t>W컨셉</t>
        </is>
      </c>
      <c r="G4145" s="5" t="inlineStr">
        <is>
          <t>250ml 2set</t>
        </is>
      </c>
      <c r="H4145" s="149" t="n">
        <v>5</v>
      </c>
      <c r="I4145" s="149" t="n"/>
      <c r="J4145" s="7" t="n">
        <v>190801</v>
      </c>
      <c r="K4145" s="93" t="n"/>
      <c r="L4145" s="93" t="n">
        <v>175000</v>
      </c>
      <c r="M4145" s="93" t="n">
        <v>127750</v>
      </c>
      <c r="N4145" s="93" t="n">
        <v>32600</v>
      </c>
      <c r="O4145" s="148" t="n">
        <v>159090.9090909091</v>
      </c>
      <c r="P4145" s="93" t="inlineStr">
        <is>
          <t>W컨셉토너250ml 2set190801</t>
        </is>
      </c>
    </row>
    <row r="4146">
      <c r="A4146" s="93" t="n"/>
      <c r="B4146" s="127" t="n">
        <v>43795</v>
      </c>
      <c r="C4146" s="93">
        <f>TEXT(B4146,"aaa")</f>
        <v/>
      </c>
      <c r="D4146" s="93" t="n"/>
      <c r="E4146" s="6" t="inlineStr">
        <is>
          <t>토너</t>
        </is>
      </c>
      <c r="F4146" s="5" t="inlineStr">
        <is>
          <t>카페24</t>
        </is>
      </c>
      <c r="G4146" s="5" t="inlineStr">
        <is>
          <t>500ml</t>
        </is>
      </c>
      <c r="H4146" s="149" t="n">
        <v>14</v>
      </c>
      <c r="I4146" s="149" t="n"/>
      <c r="J4146" s="7" t="n">
        <v>190801</v>
      </c>
      <c r="K4146" s="93" t="n"/>
      <c r="L4146" s="93" t="n">
        <v>462000</v>
      </c>
      <c r="M4146" s="93" t="n">
        <v>434973</v>
      </c>
      <c r="N4146" s="93" t="n">
        <v>66150</v>
      </c>
      <c r="O4146" s="148" t="n">
        <v>419999.9999999999</v>
      </c>
      <c r="P4146" s="93" t="inlineStr">
        <is>
          <t>카페24토너500ml190801</t>
        </is>
      </c>
    </row>
    <row r="4147">
      <c r="A4147" s="93" t="n"/>
      <c r="B4147" s="127" t="n">
        <v>43795</v>
      </c>
      <c r="C4147" s="93">
        <f>TEXT(B4147,"aaa")</f>
        <v/>
      </c>
      <c r="D4147" s="93" t="n"/>
      <c r="E4147" s="6" t="inlineStr">
        <is>
          <t>토너</t>
        </is>
      </c>
      <c r="F4147" s="5" t="inlineStr">
        <is>
          <t>카페24</t>
        </is>
      </c>
      <c r="G4147" s="5" t="inlineStr">
        <is>
          <t>250ml</t>
        </is>
      </c>
      <c r="H4147" s="149" t="n">
        <v>22</v>
      </c>
      <c r="I4147" s="149" t="n"/>
      <c r="J4147" s="7" t="n">
        <v>190801</v>
      </c>
      <c r="K4147" s="93" t="n"/>
      <c r="L4147" s="93" t="n">
        <v>440000</v>
      </c>
      <c r="M4147" s="93" t="n">
        <v>414260</v>
      </c>
      <c r="N4147" s="93" t="n">
        <v>71720</v>
      </c>
      <c r="O4147" s="148" t="n">
        <v>399999.9999999999</v>
      </c>
      <c r="P4147" s="93" t="inlineStr">
        <is>
          <t>카페24토너250ml190801</t>
        </is>
      </c>
    </row>
    <row r="4148">
      <c r="A4148" s="93" t="n"/>
      <c r="B4148" s="127" t="n">
        <v>43795</v>
      </c>
      <c r="C4148" s="93">
        <f>TEXT(B4148,"aaa")</f>
        <v/>
      </c>
      <c r="D4148" s="93" t="n"/>
      <c r="E4148" s="6" t="inlineStr">
        <is>
          <t>토너</t>
        </is>
      </c>
      <c r="F4148" s="5" t="inlineStr">
        <is>
          <t>카페24</t>
        </is>
      </c>
      <c r="G4148" s="5" t="inlineStr">
        <is>
          <t>250ml 2set</t>
        </is>
      </c>
      <c r="H4148" s="149" t="n">
        <v>16</v>
      </c>
      <c r="I4148" s="149" t="n"/>
      <c r="J4148" s="7" t="n">
        <v>190801</v>
      </c>
      <c r="K4148" s="93" t="n"/>
      <c r="L4148" s="93" t="n">
        <v>560000</v>
      </c>
      <c r="M4148" s="93" t="n">
        <v>527240</v>
      </c>
      <c r="N4148" s="93" t="n">
        <v>104320</v>
      </c>
      <c r="O4148" s="148" t="n">
        <v>509090.9090909091</v>
      </c>
      <c r="P4148" s="93" t="inlineStr">
        <is>
          <t>카페24토너250ml 2set190801</t>
        </is>
      </c>
    </row>
    <row r="4149">
      <c r="A4149" s="93" t="n"/>
      <c r="B4149" s="127" t="n">
        <v>43796</v>
      </c>
      <c r="C4149" s="93">
        <f>TEXT(B4149,"aaa")</f>
        <v/>
      </c>
      <c r="D4149" s="93" t="n"/>
      <c r="E4149" s="6" t="inlineStr">
        <is>
          <t>토너</t>
        </is>
      </c>
      <c r="F4149" s="5" t="inlineStr">
        <is>
          <t>W컨셉</t>
        </is>
      </c>
      <c r="G4149" s="5" t="inlineStr">
        <is>
          <t>250ml</t>
        </is>
      </c>
      <c r="H4149" s="149" t="n">
        <v>2</v>
      </c>
      <c r="I4149" s="149" t="n"/>
      <c r="J4149" s="7" t="n">
        <v>190801</v>
      </c>
      <c r="K4149" s="93" t="n"/>
      <c r="L4149" s="93" t="n">
        <v>40000</v>
      </c>
      <c r="M4149" s="93" t="n">
        <v>28800</v>
      </c>
      <c r="N4149" s="93" t="n">
        <v>6520</v>
      </c>
      <c r="O4149" s="148" t="n">
        <v>36363.63636363636</v>
      </c>
      <c r="P4149" s="93" t="inlineStr">
        <is>
          <t>W컨셉토너250ml190801</t>
        </is>
      </c>
    </row>
    <row r="4150">
      <c r="A4150" s="93" t="n"/>
      <c r="B4150" s="127" t="n">
        <v>43796</v>
      </c>
      <c r="C4150" s="93">
        <f>TEXT(B4150,"aaa")</f>
        <v/>
      </c>
      <c r="D4150" s="93" t="n"/>
      <c r="E4150" s="6" t="inlineStr">
        <is>
          <t>토너</t>
        </is>
      </c>
      <c r="F4150" s="5" t="inlineStr">
        <is>
          <t>W컨셉</t>
        </is>
      </c>
      <c r="G4150" s="5" t="inlineStr">
        <is>
          <t>250ml 2set</t>
        </is>
      </c>
      <c r="H4150" s="149" t="n">
        <v>9</v>
      </c>
      <c r="I4150" s="149" t="n"/>
      <c r="J4150" s="7" t="n">
        <v>190801</v>
      </c>
      <c r="K4150" s="93" t="n"/>
      <c r="L4150" s="93" t="n">
        <v>315000</v>
      </c>
      <c r="M4150" s="93" t="n">
        <v>229950</v>
      </c>
      <c r="N4150" s="93" t="n">
        <v>58680</v>
      </c>
      <c r="O4150" s="148" t="n">
        <v>286363.6363636364</v>
      </c>
      <c r="P4150" s="93" t="inlineStr">
        <is>
          <t>W컨셉토너250ml 2set190801</t>
        </is>
      </c>
    </row>
    <row r="4151">
      <c r="A4151" s="93" t="n"/>
      <c r="B4151" s="127" t="n">
        <v>43796</v>
      </c>
      <c r="C4151" s="93">
        <f>TEXT(B4151,"aaa")</f>
        <v/>
      </c>
      <c r="D4151" s="93" t="n"/>
      <c r="E4151" s="6" t="inlineStr">
        <is>
          <t>토너</t>
        </is>
      </c>
      <c r="F4151" s="5" t="inlineStr">
        <is>
          <t>카페24</t>
        </is>
      </c>
      <c r="G4151" s="5" t="inlineStr">
        <is>
          <t>500ml</t>
        </is>
      </c>
      <c r="H4151" s="149" t="n">
        <v>17</v>
      </c>
      <c r="I4151" s="149" t="n"/>
      <c r="J4151" s="7" t="n">
        <v>190801</v>
      </c>
      <c r="K4151" s="93" t="n"/>
      <c r="L4151" s="93" t="n">
        <v>561000</v>
      </c>
      <c r="M4151" s="93" t="n">
        <v>528181.5</v>
      </c>
      <c r="N4151" s="93" t="n">
        <v>80325</v>
      </c>
      <c r="O4151" s="148" t="n">
        <v>509999.9999999999</v>
      </c>
      <c r="P4151" s="93" t="inlineStr">
        <is>
          <t>카페24토너500ml190801</t>
        </is>
      </c>
    </row>
    <row r="4152">
      <c r="A4152" s="93" t="n"/>
      <c r="B4152" s="127" t="n">
        <v>43796</v>
      </c>
      <c r="C4152" s="93">
        <f>TEXT(B4152,"aaa")</f>
        <v/>
      </c>
      <c r="D4152" s="93" t="n"/>
      <c r="E4152" s="6" t="inlineStr">
        <is>
          <t>토너</t>
        </is>
      </c>
      <c r="F4152" s="5" t="inlineStr">
        <is>
          <t>카페24</t>
        </is>
      </c>
      <c r="G4152" s="5" t="inlineStr">
        <is>
          <t>250ml</t>
        </is>
      </c>
      <c r="H4152" s="149" t="n">
        <v>16</v>
      </c>
      <c r="I4152" s="149" t="n"/>
      <c r="J4152" s="7" t="n">
        <v>190801</v>
      </c>
      <c r="K4152" s="93" t="n"/>
      <c r="L4152" s="93" t="n">
        <v>320000</v>
      </c>
      <c r="M4152" s="93" t="n">
        <v>301280</v>
      </c>
      <c r="N4152" s="93" t="n">
        <v>52160</v>
      </c>
      <c r="O4152" s="148" t="n">
        <v>290909.0909090909</v>
      </c>
      <c r="P4152" s="93" t="inlineStr">
        <is>
          <t>카페24토너250ml190801</t>
        </is>
      </c>
    </row>
    <row r="4153">
      <c r="A4153" s="93" t="n"/>
      <c r="B4153" s="127" t="n">
        <v>43796</v>
      </c>
      <c r="C4153" s="93">
        <f>TEXT(B4153,"aaa")</f>
        <v/>
      </c>
      <c r="D4153" s="93" t="n"/>
      <c r="E4153" s="6" t="inlineStr">
        <is>
          <t>토너</t>
        </is>
      </c>
      <c r="F4153" s="5" t="inlineStr">
        <is>
          <t>카페24</t>
        </is>
      </c>
      <c r="G4153" s="5" t="inlineStr">
        <is>
          <t>250ml 2set</t>
        </is>
      </c>
      <c r="H4153" s="149" t="n">
        <v>10</v>
      </c>
      <c r="I4153" s="149" t="n"/>
      <c r="J4153" s="7" t="n">
        <v>190801</v>
      </c>
      <c r="K4153" s="93" t="n"/>
      <c r="L4153" s="93" t="n">
        <v>350000</v>
      </c>
      <c r="M4153" s="93" t="n">
        <v>329525</v>
      </c>
      <c r="N4153" s="93" t="n">
        <v>65200</v>
      </c>
      <c r="O4153" s="148" t="n">
        <v>318181.8181818182</v>
      </c>
      <c r="P4153" s="93" t="inlineStr">
        <is>
          <t>카페24토너250ml 2set190801</t>
        </is>
      </c>
    </row>
    <row r="4154">
      <c r="A4154" s="93" t="n"/>
      <c r="B4154" s="127" t="n">
        <v>43797</v>
      </c>
      <c r="C4154" s="93">
        <f>TEXT(B4154,"aaa")</f>
        <v/>
      </c>
      <c r="D4154" s="93" t="n"/>
      <c r="E4154" s="6" t="inlineStr">
        <is>
          <t>토너</t>
        </is>
      </c>
      <c r="F4154" s="5" t="inlineStr">
        <is>
          <t>W컨셉</t>
        </is>
      </c>
      <c r="G4154" s="5" t="inlineStr">
        <is>
          <t>250ml</t>
        </is>
      </c>
      <c r="H4154" s="149" t="n">
        <v>1</v>
      </c>
      <c r="I4154" s="149" t="n"/>
      <c r="J4154" s="7" t="n">
        <v>190801</v>
      </c>
      <c r="K4154" s="93" t="n"/>
      <c r="L4154" s="93" t="n">
        <v>20000</v>
      </c>
      <c r="M4154" s="93" t="n">
        <v>14400</v>
      </c>
      <c r="N4154" s="93" t="n">
        <v>3260</v>
      </c>
      <c r="O4154" s="148" t="n">
        <v>18181.81818181818</v>
      </c>
      <c r="P4154" s="93" t="inlineStr">
        <is>
          <t>W컨셉토너250ml190801</t>
        </is>
      </c>
    </row>
    <row r="4155">
      <c r="A4155" s="93" t="n"/>
      <c r="B4155" s="127" t="n">
        <v>43797</v>
      </c>
      <c r="C4155" s="93">
        <f>TEXT(B4155,"aaa")</f>
        <v/>
      </c>
      <c r="D4155" s="93" t="n"/>
      <c r="E4155" s="6" t="inlineStr">
        <is>
          <t>토너</t>
        </is>
      </c>
      <c r="F4155" s="5" t="inlineStr">
        <is>
          <t>카페24</t>
        </is>
      </c>
      <c r="G4155" s="5" t="inlineStr">
        <is>
          <t>500ml</t>
        </is>
      </c>
      <c r="H4155" s="149" t="n">
        <v>21</v>
      </c>
      <c r="I4155" s="149" t="n"/>
      <c r="J4155" s="7" t="n">
        <v>190801</v>
      </c>
      <c r="K4155" s="93" t="n"/>
      <c r="L4155" s="93" t="n">
        <v>693000</v>
      </c>
      <c r="M4155" s="93" t="n">
        <v>652459.5</v>
      </c>
      <c r="N4155" s="93" t="n">
        <v>99225</v>
      </c>
      <c r="O4155" s="148" t="n">
        <v>630000</v>
      </c>
      <c r="P4155" s="93" t="inlineStr">
        <is>
          <t>카페24토너500ml190801</t>
        </is>
      </c>
    </row>
    <row r="4156">
      <c r="A4156" s="93" t="n"/>
      <c r="B4156" s="127" t="n">
        <v>43797</v>
      </c>
      <c r="C4156" s="93">
        <f>TEXT(B4156,"aaa")</f>
        <v/>
      </c>
      <c r="D4156" s="93" t="n"/>
      <c r="E4156" s="6" t="inlineStr">
        <is>
          <t>토너</t>
        </is>
      </c>
      <c r="F4156" s="5" t="inlineStr">
        <is>
          <t>카페24</t>
        </is>
      </c>
      <c r="G4156" s="5" t="inlineStr">
        <is>
          <t>250ml</t>
        </is>
      </c>
      <c r="H4156" s="149" t="n">
        <v>23</v>
      </c>
      <c r="I4156" s="149" t="n"/>
      <c r="J4156" s="7" t="n">
        <v>190801</v>
      </c>
      <c r="K4156" s="93" t="n"/>
      <c r="L4156" s="93" t="n">
        <v>460000</v>
      </c>
      <c r="M4156" s="93" t="n">
        <v>433090</v>
      </c>
      <c r="N4156" s="93" t="n">
        <v>74980</v>
      </c>
      <c r="O4156" s="148" t="n">
        <v>418181.8181818182</v>
      </c>
      <c r="P4156" s="93" t="inlineStr">
        <is>
          <t>카페24토너250ml190801</t>
        </is>
      </c>
    </row>
    <row r="4157">
      <c r="A4157" s="93" t="n"/>
      <c r="B4157" s="127" t="n">
        <v>43797</v>
      </c>
      <c r="C4157" s="93">
        <f>TEXT(B4157,"aaa")</f>
        <v/>
      </c>
      <c r="D4157" s="93" t="n"/>
      <c r="E4157" s="6" t="inlineStr">
        <is>
          <t>토너</t>
        </is>
      </c>
      <c r="F4157" s="5" t="inlineStr">
        <is>
          <t>카페24</t>
        </is>
      </c>
      <c r="G4157" s="5" t="inlineStr">
        <is>
          <t>250ml 2set</t>
        </is>
      </c>
      <c r="H4157" s="149" t="n">
        <v>15</v>
      </c>
      <c r="I4157" s="149" t="n"/>
      <c r="J4157" s="7" t="n">
        <v>190801</v>
      </c>
      <c r="K4157" s="93" t="n"/>
      <c r="L4157" s="93" t="n">
        <v>525000</v>
      </c>
      <c r="M4157" s="93" t="n">
        <v>494287.5</v>
      </c>
      <c r="N4157" s="93" t="n">
        <v>97800</v>
      </c>
      <c r="O4157" s="148" t="n">
        <v>477272.7272727272</v>
      </c>
      <c r="P4157" s="93" t="inlineStr">
        <is>
          <t>카페24토너250ml 2set190801</t>
        </is>
      </c>
    </row>
    <row r="4158">
      <c r="A4158" s="93" t="n"/>
      <c r="B4158" s="127" t="n">
        <v>43798</v>
      </c>
      <c r="C4158" s="93">
        <f>TEXT(B4158,"aaa")</f>
        <v/>
      </c>
      <c r="D4158" s="93" t="n"/>
      <c r="E4158" s="6" t="inlineStr">
        <is>
          <t>토너</t>
        </is>
      </c>
      <c r="F4158" s="5" t="inlineStr">
        <is>
          <t>W컨셉</t>
        </is>
      </c>
      <c r="G4158" s="5" t="inlineStr">
        <is>
          <t>250ml</t>
        </is>
      </c>
      <c r="H4158" s="149" t="n">
        <v>1</v>
      </c>
      <c r="I4158" s="149" t="n"/>
      <c r="J4158" s="7" t="n">
        <v>190801</v>
      </c>
      <c r="K4158" s="93" t="n"/>
      <c r="L4158" s="93" t="n">
        <v>20000</v>
      </c>
      <c r="M4158" s="93" t="n">
        <v>14400</v>
      </c>
      <c r="N4158" s="93" t="n">
        <v>3260</v>
      </c>
      <c r="O4158" s="148" t="n">
        <v>18181.81818181818</v>
      </c>
      <c r="P4158" s="93" t="inlineStr">
        <is>
          <t>W컨셉토너250ml190801</t>
        </is>
      </c>
    </row>
    <row r="4159">
      <c r="A4159" s="93" t="n"/>
      <c r="B4159" s="127" t="n">
        <v>43798</v>
      </c>
      <c r="C4159" s="93">
        <f>TEXT(B4159,"aaa")</f>
        <v/>
      </c>
      <c r="D4159" s="93" t="n"/>
      <c r="E4159" s="6" t="inlineStr">
        <is>
          <t>토너</t>
        </is>
      </c>
      <c r="F4159" s="5" t="inlineStr">
        <is>
          <t>W컨셉</t>
        </is>
      </c>
      <c r="G4159" s="5" t="inlineStr">
        <is>
          <t>250ml 2set</t>
        </is>
      </c>
      <c r="H4159" s="149" t="n">
        <v>5</v>
      </c>
      <c r="I4159" s="149" t="n"/>
      <c r="J4159" s="7" t="n">
        <v>190801</v>
      </c>
      <c r="K4159" s="93" t="n"/>
      <c r="L4159" s="93" t="n">
        <v>175000</v>
      </c>
      <c r="M4159" s="93" t="n">
        <v>127750</v>
      </c>
      <c r="N4159" s="93" t="n">
        <v>32600</v>
      </c>
      <c r="O4159" s="148" t="n">
        <v>159090.9090909091</v>
      </c>
      <c r="P4159" s="93" t="inlineStr">
        <is>
          <t>W컨셉토너250ml 2set190801</t>
        </is>
      </c>
    </row>
    <row r="4160">
      <c r="A4160" s="93" t="n"/>
      <c r="B4160" s="127" t="n">
        <v>43798</v>
      </c>
      <c r="C4160" s="93">
        <f>TEXT(B4160,"aaa")</f>
        <v/>
      </c>
      <c r="D4160" s="93" t="n"/>
      <c r="E4160" s="6" t="inlineStr">
        <is>
          <t>토너</t>
        </is>
      </c>
      <c r="F4160" s="5" t="inlineStr">
        <is>
          <t>카페24</t>
        </is>
      </c>
      <c r="G4160" s="5" t="inlineStr">
        <is>
          <t>500ml</t>
        </is>
      </c>
      <c r="H4160" s="149" t="n">
        <v>10</v>
      </c>
      <c r="I4160" s="149" t="n"/>
      <c r="J4160" s="7" t="n">
        <v>190801</v>
      </c>
      <c r="K4160" s="93" t="n"/>
      <c r="L4160" s="93" t="n">
        <v>330000</v>
      </c>
      <c r="M4160" s="93" t="n">
        <v>310695</v>
      </c>
      <c r="N4160" s="93" t="n">
        <v>47250</v>
      </c>
      <c r="O4160" s="148" t="n">
        <v>300000</v>
      </c>
      <c r="P4160" s="93" t="inlineStr">
        <is>
          <t>카페24토너500ml190801</t>
        </is>
      </c>
    </row>
    <row r="4161">
      <c r="A4161" s="93" t="n"/>
      <c r="B4161" s="127" t="n">
        <v>43798</v>
      </c>
      <c r="C4161" s="93">
        <f>TEXT(B4161,"aaa")</f>
        <v/>
      </c>
      <c r="D4161" s="93" t="n"/>
      <c r="E4161" s="6" t="inlineStr">
        <is>
          <t>토너</t>
        </is>
      </c>
      <c r="F4161" s="5" t="inlineStr">
        <is>
          <t>카페24</t>
        </is>
      </c>
      <c r="G4161" s="5" t="inlineStr">
        <is>
          <t>250ml</t>
        </is>
      </c>
      <c r="H4161" s="149" t="n">
        <v>16</v>
      </c>
      <c r="I4161" s="149" t="n"/>
      <c r="J4161" s="7" t="n">
        <v>190801</v>
      </c>
      <c r="K4161" s="93" t="n"/>
      <c r="L4161" s="93" t="n">
        <v>320000</v>
      </c>
      <c r="M4161" s="93" t="n">
        <v>301280</v>
      </c>
      <c r="N4161" s="93" t="n">
        <v>52160</v>
      </c>
      <c r="O4161" s="148" t="n">
        <v>290909.0909090909</v>
      </c>
      <c r="P4161" s="93" t="inlineStr">
        <is>
          <t>카페24토너250ml190801</t>
        </is>
      </c>
    </row>
    <row r="4162">
      <c r="A4162" s="93" t="n"/>
      <c r="B4162" s="127" t="n">
        <v>43798</v>
      </c>
      <c r="C4162" s="93">
        <f>TEXT(B4162,"aaa")</f>
        <v/>
      </c>
      <c r="D4162" s="93" t="n"/>
      <c r="E4162" s="6" t="inlineStr">
        <is>
          <t>토너</t>
        </is>
      </c>
      <c r="F4162" s="5" t="inlineStr">
        <is>
          <t>카페24</t>
        </is>
      </c>
      <c r="G4162" s="5" t="inlineStr">
        <is>
          <t>250ml 2set</t>
        </is>
      </c>
      <c r="H4162" s="149" t="n">
        <v>4</v>
      </c>
      <c r="I4162" s="149" t="n"/>
      <c r="J4162" s="7" t="n">
        <v>190801</v>
      </c>
      <c r="K4162" s="93" t="n"/>
      <c r="L4162" s="93" t="n">
        <v>140000</v>
      </c>
      <c r="M4162" s="93" t="n">
        <v>131810</v>
      </c>
      <c r="N4162" s="93" t="n">
        <v>26080</v>
      </c>
      <c r="O4162" s="148" t="n">
        <v>127272.7272727273</v>
      </c>
      <c r="P4162" s="93" t="inlineStr">
        <is>
          <t>카페24토너250ml 2set190801</t>
        </is>
      </c>
    </row>
    <row r="4163">
      <c r="A4163" s="93" t="n"/>
      <c r="B4163" s="127" t="n">
        <v>43799</v>
      </c>
      <c r="C4163" s="93">
        <f>TEXT(B4163,"aaa")</f>
        <v/>
      </c>
      <c r="D4163" s="93" t="n"/>
      <c r="E4163" s="6" t="inlineStr">
        <is>
          <t>토너</t>
        </is>
      </c>
      <c r="F4163" s="5" t="inlineStr">
        <is>
          <t>W컨셉</t>
        </is>
      </c>
      <c r="G4163" s="5" t="inlineStr">
        <is>
          <t>250ml 2set</t>
        </is>
      </c>
      <c r="H4163" s="149" t="n">
        <v>4</v>
      </c>
      <c r="I4163" s="149" t="n"/>
      <c r="J4163" s="7" t="n">
        <v>190801</v>
      </c>
      <c r="K4163" s="93" t="n"/>
      <c r="L4163" s="93" t="n">
        <v>140000</v>
      </c>
      <c r="M4163" s="93" t="n">
        <v>102200</v>
      </c>
      <c r="N4163" s="93" t="n">
        <v>26080</v>
      </c>
      <c r="O4163" s="148" t="n">
        <v>127272.7272727273</v>
      </c>
      <c r="P4163" s="93" t="inlineStr">
        <is>
          <t>W컨셉토너250ml 2set190801</t>
        </is>
      </c>
    </row>
    <row r="4164">
      <c r="A4164" s="93" t="n"/>
      <c r="B4164" s="127" t="n">
        <v>43799</v>
      </c>
      <c r="C4164" s="93">
        <f>TEXT(B4164,"aaa")</f>
        <v/>
      </c>
      <c r="D4164" s="93" t="n"/>
      <c r="E4164" s="6" t="inlineStr">
        <is>
          <t>토너</t>
        </is>
      </c>
      <c r="F4164" s="5" t="inlineStr">
        <is>
          <t>카페24</t>
        </is>
      </c>
      <c r="G4164" s="5" t="inlineStr">
        <is>
          <t>500ml</t>
        </is>
      </c>
      <c r="H4164" s="149" t="n">
        <v>10</v>
      </c>
      <c r="I4164" s="149" t="n"/>
      <c r="J4164" s="7" t="n">
        <v>190801</v>
      </c>
      <c r="K4164" s="93" t="n"/>
      <c r="L4164" s="93" t="n">
        <v>330000</v>
      </c>
      <c r="M4164" s="93" t="n">
        <v>310695</v>
      </c>
      <c r="N4164" s="93" t="n">
        <v>47250</v>
      </c>
      <c r="O4164" s="148" t="n">
        <v>300000</v>
      </c>
      <c r="P4164" s="93" t="inlineStr">
        <is>
          <t>카페24토너500ml190801</t>
        </is>
      </c>
    </row>
    <row r="4165">
      <c r="A4165" s="93" t="n"/>
      <c r="B4165" s="127" t="n">
        <v>43799</v>
      </c>
      <c r="C4165" s="93">
        <f>TEXT(B4165,"aaa")</f>
        <v/>
      </c>
      <c r="D4165" s="93" t="n"/>
      <c r="E4165" s="6" t="inlineStr">
        <is>
          <t>토너</t>
        </is>
      </c>
      <c r="F4165" s="5" t="inlineStr">
        <is>
          <t>카페24</t>
        </is>
      </c>
      <c r="G4165" s="5" t="inlineStr">
        <is>
          <t>250ml</t>
        </is>
      </c>
      <c r="H4165" s="149" t="n">
        <v>14</v>
      </c>
      <c r="I4165" s="149" t="n"/>
      <c r="J4165" s="7" t="n">
        <v>190801</v>
      </c>
      <c r="K4165" s="93" t="n"/>
      <c r="L4165" s="93" t="n">
        <v>280000</v>
      </c>
      <c r="M4165" s="93" t="n">
        <v>263620</v>
      </c>
      <c r="N4165" s="93" t="n">
        <v>45640</v>
      </c>
      <c r="O4165" s="148" t="n">
        <v>254545.4545454545</v>
      </c>
      <c r="P4165" s="93" t="inlineStr">
        <is>
          <t>카페24토너250ml190801</t>
        </is>
      </c>
    </row>
    <row r="4166">
      <c r="A4166" s="93" t="n"/>
      <c r="B4166" s="127" t="n">
        <v>43799</v>
      </c>
      <c r="C4166" s="93">
        <f>TEXT(B4166,"aaa")</f>
        <v/>
      </c>
      <c r="D4166" s="93" t="n"/>
      <c r="E4166" s="6" t="inlineStr">
        <is>
          <t>토너</t>
        </is>
      </c>
      <c r="F4166" s="5" t="inlineStr">
        <is>
          <t>카페24</t>
        </is>
      </c>
      <c r="G4166" s="5" t="inlineStr">
        <is>
          <t>250ml 2set</t>
        </is>
      </c>
      <c r="H4166" s="149" t="n">
        <v>17</v>
      </c>
      <c r="I4166" s="149" t="n"/>
      <c r="J4166" s="7" t="n">
        <v>190801</v>
      </c>
      <c r="K4166" s="93" t="n"/>
      <c r="L4166" s="93" t="n">
        <v>595000</v>
      </c>
      <c r="M4166" s="93" t="n">
        <v>560192.5</v>
      </c>
      <c r="N4166" s="93" t="n">
        <v>110840</v>
      </c>
      <c r="O4166" s="148" t="n">
        <v>540909.0909090908</v>
      </c>
      <c r="P4166" s="93" t="inlineStr">
        <is>
          <t>카페24토너250ml 2set190801</t>
        </is>
      </c>
    </row>
    <row r="4167">
      <c r="A4167" s="93" t="n"/>
      <c r="B4167" s="127" t="n">
        <v>43800</v>
      </c>
      <c r="C4167" s="93">
        <f>TEXT(B4167,"aaa")</f>
        <v/>
      </c>
      <c r="D4167" s="93" t="n"/>
      <c r="E4167" s="6" t="inlineStr">
        <is>
          <t>토너</t>
        </is>
      </c>
      <c r="F4167" s="5" t="inlineStr">
        <is>
          <t>W컨셉</t>
        </is>
      </c>
      <c r="G4167" s="5" t="inlineStr">
        <is>
          <t>250ml</t>
        </is>
      </c>
      <c r="H4167" s="149" t="n">
        <v>1</v>
      </c>
      <c r="I4167" s="149" t="n"/>
      <c r="J4167" s="7" t="n">
        <v>190801</v>
      </c>
      <c r="K4167" s="93" t="n"/>
      <c r="L4167" s="93" t="n">
        <v>20000</v>
      </c>
      <c r="M4167" s="93" t="n">
        <v>14400</v>
      </c>
      <c r="N4167" s="93" t="n">
        <v>3260</v>
      </c>
      <c r="O4167" s="148" t="n">
        <v>18181.81818181818</v>
      </c>
      <c r="P4167" s="93" t="inlineStr">
        <is>
          <t>W컨셉토너250ml190801</t>
        </is>
      </c>
    </row>
    <row r="4168">
      <c r="A4168" s="93" t="n"/>
      <c r="B4168" s="127" t="n">
        <v>43800</v>
      </c>
      <c r="C4168" s="93">
        <f>TEXT(B4168,"aaa")</f>
        <v/>
      </c>
      <c r="D4168" s="93" t="n"/>
      <c r="E4168" s="6" t="inlineStr">
        <is>
          <t>토너</t>
        </is>
      </c>
      <c r="F4168" s="5" t="inlineStr">
        <is>
          <t>W컨셉</t>
        </is>
      </c>
      <c r="G4168" s="5" t="inlineStr">
        <is>
          <t>250ml 2set</t>
        </is>
      </c>
      <c r="H4168" s="149" t="n">
        <v>1</v>
      </c>
      <c r="I4168" s="149" t="n"/>
      <c r="J4168" s="7" t="n">
        <v>190801</v>
      </c>
      <c r="K4168" s="93" t="n"/>
      <c r="L4168" s="93" t="n">
        <v>35000</v>
      </c>
      <c r="M4168" s="93" t="n">
        <v>25550</v>
      </c>
      <c r="N4168" s="93" t="n">
        <v>6520</v>
      </c>
      <c r="O4168" s="148" t="n">
        <v>31818.18181818182</v>
      </c>
      <c r="P4168" s="93" t="inlineStr">
        <is>
          <t>W컨셉토너250ml 2set190801</t>
        </is>
      </c>
    </row>
    <row r="4169">
      <c r="A4169" s="93" t="n"/>
      <c r="B4169" s="127" t="n">
        <v>43800</v>
      </c>
      <c r="C4169" s="93">
        <f>TEXT(B4169,"aaa")</f>
        <v/>
      </c>
      <c r="D4169" s="93" t="n"/>
      <c r="E4169" s="6" t="inlineStr">
        <is>
          <t>토너</t>
        </is>
      </c>
      <c r="F4169" s="5" t="inlineStr">
        <is>
          <t>카페24</t>
        </is>
      </c>
      <c r="G4169" s="5" t="inlineStr">
        <is>
          <t>500ml</t>
        </is>
      </c>
      <c r="H4169" s="149" t="n">
        <v>24</v>
      </c>
      <c r="I4169" s="149" t="n"/>
      <c r="J4169" s="7" t="n">
        <v>190801</v>
      </c>
      <c r="K4169" s="93" t="n"/>
      <c r="L4169" s="93" t="n">
        <v>792000</v>
      </c>
      <c r="M4169" s="93" t="n">
        <v>745668</v>
      </c>
      <c r="N4169" s="93" t="n">
        <v>113400</v>
      </c>
      <c r="O4169" s="148" t="n">
        <v>720000</v>
      </c>
      <c r="P4169" s="93" t="inlineStr">
        <is>
          <t>카페24토너500ml190801</t>
        </is>
      </c>
    </row>
    <row r="4170">
      <c r="A4170" s="93" t="n"/>
      <c r="B4170" s="127" t="n">
        <v>43800</v>
      </c>
      <c r="C4170" s="93">
        <f>TEXT(B4170,"aaa")</f>
        <v/>
      </c>
      <c r="D4170" s="93" t="n"/>
      <c r="E4170" s="6" t="inlineStr">
        <is>
          <t>토너</t>
        </is>
      </c>
      <c r="F4170" s="5" t="inlineStr">
        <is>
          <t>카페24</t>
        </is>
      </c>
      <c r="G4170" s="5" t="inlineStr">
        <is>
          <t>250ml</t>
        </is>
      </c>
      <c r="H4170" s="149" t="n">
        <v>18</v>
      </c>
      <c r="I4170" s="149" t="n"/>
      <c r="J4170" s="7" t="n">
        <v>190801</v>
      </c>
      <c r="K4170" s="93" t="n"/>
      <c r="L4170" s="93" t="n">
        <v>360000</v>
      </c>
      <c r="M4170" s="93" t="n">
        <v>338940</v>
      </c>
      <c r="N4170" s="93" t="n">
        <v>58680</v>
      </c>
      <c r="O4170" s="148" t="n">
        <v>327272.7272727272</v>
      </c>
      <c r="P4170" s="93" t="inlineStr">
        <is>
          <t>카페24토너250ml190801</t>
        </is>
      </c>
    </row>
    <row r="4171">
      <c r="A4171" s="93" t="n"/>
      <c r="B4171" s="127" t="n">
        <v>43800</v>
      </c>
      <c r="C4171" s="93">
        <f>TEXT(B4171,"aaa")</f>
        <v/>
      </c>
      <c r="D4171" s="93" t="n"/>
      <c r="E4171" s="6" t="inlineStr">
        <is>
          <t>토너</t>
        </is>
      </c>
      <c r="F4171" s="5" t="inlineStr">
        <is>
          <t>카페24</t>
        </is>
      </c>
      <c r="G4171" s="5" t="inlineStr">
        <is>
          <t>250ml 2set</t>
        </is>
      </c>
      <c r="H4171" s="149" t="n">
        <v>12</v>
      </c>
      <c r="I4171" s="149" t="n"/>
      <c r="J4171" s="7" t="n">
        <v>190801</v>
      </c>
      <c r="K4171" s="93" t="n"/>
      <c r="L4171" s="93" t="n">
        <v>420000</v>
      </c>
      <c r="M4171" s="93" t="n">
        <v>395430</v>
      </c>
      <c r="N4171" s="93" t="n">
        <v>78240</v>
      </c>
      <c r="O4171" s="148" t="n">
        <v>381818.1818181818</v>
      </c>
      <c r="P4171" s="93" t="inlineStr">
        <is>
          <t>카페24토너250ml 2set190801</t>
        </is>
      </c>
    </row>
    <row r="4172">
      <c r="A4172" s="93" t="n"/>
      <c r="B4172" s="127" t="n">
        <v>43801</v>
      </c>
      <c r="C4172" s="93">
        <f>TEXT(B4172,"aaa")</f>
        <v/>
      </c>
      <c r="D4172" s="93" t="n"/>
      <c r="E4172" s="6" t="inlineStr">
        <is>
          <t>토너</t>
        </is>
      </c>
      <c r="F4172" s="5" t="inlineStr">
        <is>
          <t>W컨셉</t>
        </is>
      </c>
      <c r="G4172" s="5" t="inlineStr">
        <is>
          <t>250ml</t>
        </is>
      </c>
      <c r="H4172" s="149" t="n">
        <v>1</v>
      </c>
      <c r="I4172" s="149" t="n"/>
      <c r="J4172" s="7" t="n">
        <v>190801</v>
      </c>
      <c r="K4172" s="93" t="n"/>
      <c r="L4172" s="93" t="n">
        <v>20000</v>
      </c>
      <c r="M4172" s="93" t="n">
        <v>14400</v>
      </c>
      <c r="N4172" s="93" t="n">
        <v>3260</v>
      </c>
      <c r="O4172" s="148" t="n">
        <v>18181.81818181818</v>
      </c>
      <c r="P4172" s="93" t="inlineStr">
        <is>
          <t>W컨셉토너250ml190801</t>
        </is>
      </c>
    </row>
    <row r="4173">
      <c r="A4173" s="93" t="n"/>
      <c r="B4173" s="127" t="n">
        <v>43801</v>
      </c>
      <c r="C4173" s="93">
        <f>TEXT(B4173,"aaa")</f>
        <v/>
      </c>
      <c r="D4173" s="93" t="n"/>
      <c r="E4173" s="6" t="inlineStr">
        <is>
          <t>토너</t>
        </is>
      </c>
      <c r="F4173" s="5" t="inlineStr">
        <is>
          <t>W컨셉</t>
        </is>
      </c>
      <c r="G4173" s="5" t="inlineStr">
        <is>
          <t>250ml 2set</t>
        </is>
      </c>
      <c r="H4173" s="149" t="n">
        <v>3</v>
      </c>
      <c r="I4173" s="149" t="n"/>
      <c r="J4173" s="7" t="n">
        <v>190801</v>
      </c>
      <c r="K4173" s="93" t="n"/>
      <c r="L4173" s="93" t="n">
        <v>105000</v>
      </c>
      <c r="M4173" s="93" t="n">
        <v>76650</v>
      </c>
      <c r="N4173" s="93" t="n">
        <v>19560</v>
      </c>
      <c r="O4173" s="148" t="n">
        <v>95454.54545454544</v>
      </c>
      <c r="P4173" s="93" t="inlineStr">
        <is>
          <t>W컨셉토너250ml 2set190801</t>
        </is>
      </c>
    </row>
    <row r="4174">
      <c r="A4174" s="93" t="n"/>
      <c r="B4174" s="127" t="n">
        <v>43801</v>
      </c>
      <c r="C4174" s="93">
        <f>TEXT(B4174,"aaa")</f>
        <v/>
      </c>
      <c r="D4174" s="93" t="n"/>
      <c r="E4174" s="6" t="inlineStr">
        <is>
          <t>토너</t>
        </is>
      </c>
      <c r="F4174" s="5" t="inlineStr">
        <is>
          <t>카페24</t>
        </is>
      </c>
      <c r="G4174" s="5" t="inlineStr">
        <is>
          <t>500ml</t>
        </is>
      </c>
      <c r="H4174" s="149" t="n">
        <v>22</v>
      </c>
      <c r="I4174" s="149" t="n"/>
      <c r="J4174" s="7" t="n">
        <v>190801</v>
      </c>
      <c r="K4174" s="93" t="n"/>
      <c r="L4174" s="93" t="n">
        <v>726000</v>
      </c>
      <c r="M4174" s="93" t="n">
        <v>683529</v>
      </c>
      <c r="N4174" s="93" t="n">
        <v>103950</v>
      </c>
      <c r="O4174" s="148" t="n">
        <v>660000</v>
      </c>
      <c r="P4174" s="93" t="inlineStr">
        <is>
          <t>카페24토너500ml190801</t>
        </is>
      </c>
    </row>
    <row r="4175">
      <c r="A4175" s="93" t="n"/>
      <c r="B4175" s="127" t="n">
        <v>43801</v>
      </c>
      <c r="C4175" s="93">
        <f>TEXT(B4175,"aaa")</f>
        <v/>
      </c>
      <c r="D4175" s="93" t="n"/>
      <c r="E4175" s="6" t="inlineStr">
        <is>
          <t>토너</t>
        </is>
      </c>
      <c r="F4175" s="5" t="inlineStr">
        <is>
          <t>카페24</t>
        </is>
      </c>
      <c r="G4175" s="5" t="inlineStr">
        <is>
          <t>250ml</t>
        </is>
      </c>
      <c r="H4175" s="149" t="n">
        <v>34</v>
      </c>
      <c r="I4175" s="149" t="n"/>
      <c r="J4175" s="7" t="n">
        <v>190801</v>
      </c>
      <c r="K4175" s="93" t="n"/>
      <c r="L4175" s="93" t="n">
        <v>680000</v>
      </c>
      <c r="M4175" s="93" t="n">
        <v>640220</v>
      </c>
      <c r="N4175" s="93" t="n">
        <v>110840</v>
      </c>
      <c r="O4175" s="148" t="n">
        <v>618181.8181818181</v>
      </c>
      <c r="P4175" s="93" t="inlineStr">
        <is>
          <t>카페24토너250ml190801</t>
        </is>
      </c>
    </row>
    <row r="4176">
      <c r="A4176" s="93" t="n"/>
      <c r="B4176" s="127" t="n">
        <v>43801</v>
      </c>
      <c r="C4176" s="93">
        <f>TEXT(B4176,"aaa")</f>
        <v/>
      </c>
      <c r="D4176" s="93" t="n"/>
      <c r="E4176" s="6" t="inlineStr">
        <is>
          <t>토너</t>
        </is>
      </c>
      <c r="F4176" s="5" t="inlineStr">
        <is>
          <t>카페24</t>
        </is>
      </c>
      <c r="G4176" s="5" t="inlineStr">
        <is>
          <t>250ml 2set</t>
        </is>
      </c>
      <c r="H4176" s="149" t="n">
        <v>29</v>
      </c>
      <c r="I4176" s="149" t="n"/>
      <c r="J4176" s="7" t="n">
        <v>190801</v>
      </c>
      <c r="K4176" s="93" t="n"/>
      <c r="L4176" s="93" t="n">
        <v>1015000</v>
      </c>
      <c r="M4176" s="93" t="n">
        <v>955622.5</v>
      </c>
      <c r="N4176" s="93" t="n">
        <v>189080</v>
      </c>
      <c r="O4176" s="148" t="n">
        <v>922727.2727272727</v>
      </c>
      <c r="P4176" s="93" t="inlineStr">
        <is>
          <t>카페24토너250ml 2set190801</t>
        </is>
      </c>
    </row>
    <row r="4177">
      <c r="A4177" s="93" t="n"/>
      <c r="B4177" s="127" t="n">
        <v>43802</v>
      </c>
      <c r="C4177" s="93">
        <f>TEXT(B4177,"aaa")</f>
        <v/>
      </c>
      <c r="D4177" s="93" t="n"/>
      <c r="E4177" s="6" t="inlineStr">
        <is>
          <t>토너</t>
        </is>
      </c>
      <c r="F4177" s="5" t="inlineStr">
        <is>
          <t>W컨셉</t>
        </is>
      </c>
      <c r="G4177" s="5" t="inlineStr">
        <is>
          <t>250ml</t>
        </is>
      </c>
      <c r="H4177" s="149" t="n">
        <v>2</v>
      </c>
      <c r="I4177" s="149" t="n"/>
      <c r="J4177" s="7" t="n">
        <v>190801</v>
      </c>
      <c r="K4177" s="93" t="n"/>
      <c r="L4177" s="93" t="n">
        <v>40000</v>
      </c>
      <c r="M4177" s="93" t="n">
        <v>28800</v>
      </c>
      <c r="N4177" s="93" t="n">
        <v>6520</v>
      </c>
      <c r="O4177" s="148" t="n">
        <v>36363.63636363636</v>
      </c>
      <c r="P4177" s="93" t="inlineStr">
        <is>
          <t>W컨셉토너250ml190801</t>
        </is>
      </c>
    </row>
    <row r="4178">
      <c r="A4178" s="93" t="n"/>
      <c r="B4178" s="127" t="n">
        <v>43802</v>
      </c>
      <c r="C4178" s="93">
        <f>TEXT(B4178,"aaa")</f>
        <v/>
      </c>
      <c r="D4178" s="93" t="n"/>
      <c r="E4178" s="6" t="inlineStr">
        <is>
          <t>토너</t>
        </is>
      </c>
      <c r="F4178" s="5" t="inlineStr">
        <is>
          <t>W컨셉</t>
        </is>
      </c>
      <c r="G4178" s="5" t="inlineStr">
        <is>
          <t>250ml 2set</t>
        </is>
      </c>
      <c r="H4178" s="149" t="n">
        <v>1</v>
      </c>
      <c r="I4178" s="149" t="n"/>
      <c r="J4178" s="7" t="n">
        <v>190801</v>
      </c>
      <c r="K4178" s="93" t="n"/>
      <c r="L4178" s="93" t="n">
        <v>35000</v>
      </c>
      <c r="M4178" s="93" t="n">
        <v>25550</v>
      </c>
      <c r="N4178" s="93" t="n">
        <v>6520</v>
      </c>
      <c r="O4178" s="148" t="n">
        <v>31818.18181818182</v>
      </c>
      <c r="P4178" s="93" t="inlineStr">
        <is>
          <t>W컨셉토너250ml 2set190801</t>
        </is>
      </c>
    </row>
    <row r="4179">
      <c r="A4179" s="93" t="n"/>
      <c r="B4179" s="127" t="n">
        <v>43802</v>
      </c>
      <c r="C4179" s="93">
        <f>TEXT(B4179,"aaa")</f>
        <v/>
      </c>
      <c r="D4179" s="93" t="n"/>
      <c r="E4179" s="6" t="inlineStr">
        <is>
          <t>토너</t>
        </is>
      </c>
      <c r="F4179" s="5" t="inlineStr">
        <is>
          <t>카페24</t>
        </is>
      </c>
      <c r="G4179" s="5" t="inlineStr">
        <is>
          <t>500ml</t>
        </is>
      </c>
      <c r="H4179" s="149" t="n">
        <v>32</v>
      </c>
      <c r="I4179" s="149" t="n"/>
      <c r="J4179" s="7" t="n">
        <v>190801</v>
      </c>
      <c r="K4179" s="93" t="n"/>
      <c r="L4179" s="93" t="n">
        <v>1056000</v>
      </c>
      <c r="M4179" s="93" t="n">
        <v>994224</v>
      </c>
      <c r="N4179" s="93" t="n">
        <v>151200</v>
      </c>
      <c r="O4179" s="148" t="n">
        <v>959999.9999999999</v>
      </c>
      <c r="P4179" s="93" t="inlineStr">
        <is>
          <t>카페24토너500ml190801</t>
        </is>
      </c>
    </row>
    <row r="4180">
      <c r="A4180" s="93" t="n"/>
      <c r="B4180" s="127" t="n">
        <v>43802</v>
      </c>
      <c r="C4180" s="93">
        <f>TEXT(B4180,"aaa")</f>
        <v/>
      </c>
      <c r="D4180" s="93" t="n"/>
      <c r="E4180" s="6" t="inlineStr">
        <is>
          <t>토너</t>
        </is>
      </c>
      <c r="F4180" s="5" t="inlineStr">
        <is>
          <t>카페24</t>
        </is>
      </c>
      <c r="G4180" s="5" t="inlineStr">
        <is>
          <t>250ml</t>
        </is>
      </c>
      <c r="H4180" s="149" t="n">
        <v>19</v>
      </c>
      <c r="I4180" s="149" t="n"/>
      <c r="J4180" s="7" t="n">
        <v>190801</v>
      </c>
      <c r="K4180" s="93" t="n"/>
      <c r="L4180" s="93" t="n">
        <v>380000</v>
      </c>
      <c r="M4180" s="93" t="n">
        <v>357770</v>
      </c>
      <c r="N4180" s="93" t="n">
        <v>61940</v>
      </c>
      <c r="O4180" s="148" t="n">
        <v>345454.5454545454</v>
      </c>
      <c r="P4180" s="93" t="inlineStr">
        <is>
          <t>카페24토너250ml190801</t>
        </is>
      </c>
    </row>
    <row r="4181">
      <c r="A4181" s="93" t="n"/>
      <c r="B4181" s="127" t="n">
        <v>43802</v>
      </c>
      <c r="C4181" s="93">
        <f>TEXT(B4181,"aaa")</f>
        <v/>
      </c>
      <c r="D4181" s="93" t="n"/>
      <c r="E4181" s="6" t="inlineStr">
        <is>
          <t>토너</t>
        </is>
      </c>
      <c r="F4181" s="5" t="inlineStr">
        <is>
          <t>카페24</t>
        </is>
      </c>
      <c r="G4181" s="5" t="inlineStr">
        <is>
          <t>250ml 2set</t>
        </is>
      </c>
      <c r="H4181" s="149" t="n">
        <v>21</v>
      </c>
      <c r="I4181" s="149" t="n"/>
      <c r="J4181" s="7" t="n">
        <v>190801</v>
      </c>
      <c r="K4181" s="93" t="n"/>
      <c r="L4181" s="93" t="n">
        <v>735000</v>
      </c>
      <c r="M4181" s="93" t="n">
        <v>692002.5</v>
      </c>
      <c r="N4181" s="93" t="n">
        <v>136920</v>
      </c>
      <c r="O4181" s="148" t="n">
        <v>668181.8181818181</v>
      </c>
      <c r="P4181" s="93" t="inlineStr">
        <is>
          <t>카페24토너250ml 2set190801</t>
        </is>
      </c>
    </row>
    <row r="4182">
      <c r="A4182" s="93" t="n"/>
      <c r="B4182" s="127" t="n">
        <v>43803</v>
      </c>
      <c r="C4182" s="93">
        <f>TEXT(B4182,"aaa")</f>
        <v/>
      </c>
      <c r="D4182" s="93" t="n"/>
      <c r="E4182" s="6" t="inlineStr">
        <is>
          <t>토너</t>
        </is>
      </c>
      <c r="F4182" s="5" t="inlineStr">
        <is>
          <t>카페24</t>
        </is>
      </c>
      <c r="G4182" s="5" t="inlineStr">
        <is>
          <t>500ml</t>
        </is>
      </c>
      <c r="H4182" s="149" t="n">
        <v>15</v>
      </c>
      <c r="I4182" s="149" t="n"/>
      <c r="J4182" s="7" t="n">
        <v>190801</v>
      </c>
      <c r="K4182" s="93" t="n"/>
      <c r="L4182" s="93" t="n">
        <v>495000</v>
      </c>
      <c r="M4182" s="93" t="n">
        <v>466042.5</v>
      </c>
      <c r="N4182" s="93" t="n">
        <v>70875</v>
      </c>
      <c r="O4182" s="148" t="n">
        <v>449999.9999999999</v>
      </c>
      <c r="P4182" s="93" t="inlineStr">
        <is>
          <t>카페24토너500ml190801</t>
        </is>
      </c>
    </row>
    <row r="4183">
      <c r="A4183" s="93" t="n"/>
      <c r="B4183" s="127" t="n">
        <v>43803</v>
      </c>
      <c r="C4183" s="93">
        <f>TEXT(B4183,"aaa")</f>
        <v/>
      </c>
      <c r="D4183" s="93" t="n"/>
      <c r="E4183" s="6" t="inlineStr">
        <is>
          <t>토너</t>
        </is>
      </c>
      <c r="F4183" s="5" t="inlineStr">
        <is>
          <t>카페24</t>
        </is>
      </c>
      <c r="G4183" s="5" t="inlineStr">
        <is>
          <t>250ml</t>
        </is>
      </c>
      <c r="H4183" s="149" t="n">
        <v>22</v>
      </c>
      <c r="I4183" s="149" t="n"/>
      <c r="J4183" s="7" t="n">
        <v>190801</v>
      </c>
      <c r="K4183" s="93" t="n"/>
      <c r="L4183" s="93" t="n">
        <v>440000</v>
      </c>
      <c r="M4183" s="93" t="n">
        <v>414260</v>
      </c>
      <c r="N4183" s="93" t="n">
        <v>71720</v>
      </c>
      <c r="O4183" s="148" t="n">
        <v>399999.9999999999</v>
      </c>
      <c r="P4183" s="93" t="inlineStr">
        <is>
          <t>카페24토너250ml190801</t>
        </is>
      </c>
    </row>
    <row r="4184">
      <c r="A4184" s="93" t="n"/>
      <c r="B4184" s="127" t="n">
        <v>43803</v>
      </c>
      <c r="C4184" s="93">
        <f>TEXT(B4184,"aaa")</f>
        <v/>
      </c>
      <c r="D4184" s="93" t="n"/>
      <c r="E4184" s="6" t="inlineStr">
        <is>
          <t>토너</t>
        </is>
      </c>
      <c r="F4184" s="5" t="inlineStr">
        <is>
          <t>카페24</t>
        </is>
      </c>
      <c r="G4184" s="5" t="inlineStr">
        <is>
          <t>250ml 2set</t>
        </is>
      </c>
      <c r="H4184" s="149" t="n">
        <v>18</v>
      </c>
      <c r="I4184" s="149" t="n"/>
      <c r="J4184" s="7" t="n">
        <v>190801</v>
      </c>
      <c r="K4184" s="93" t="n"/>
      <c r="L4184" s="93" t="n">
        <v>630000</v>
      </c>
      <c r="M4184" s="93" t="n">
        <v>593145</v>
      </c>
      <c r="N4184" s="93" t="n">
        <v>117360</v>
      </c>
      <c r="O4184" s="148" t="n">
        <v>572727.2727272727</v>
      </c>
      <c r="P4184" s="93" t="inlineStr">
        <is>
          <t>카페24토너250ml 2set190801</t>
        </is>
      </c>
    </row>
    <row r="4185">
      <c r="A4185" s="93" t="n"/>
      <c r="B4185" s="127" t="n">
        <v>43804</v>
      </c>
      <c r="C4185" s="93">
        <f>TEXT(B4185,"aaa")</f>
        <v/>
      </c>
      <c r="D4185" s="93" t="n"/>
      <c r="E4185" s="6" t="inlineStr">
        <is>
          <t>토너</t>
        </is>
      </c>
      <c r="F4185" s="5" t="inlineStr">
        <is>
          <t>W컨셉</t>
        </is>
      </c>
      <c r="G4185" s="5" t="inlineStr">
        <is>
          <t>250ml</t>
        </is>
      </c>
      <c r="H4185" s="149" t="n">
        <v>1</v>
      </c>
      <c r="I4185" s="149" t="n"/>
      <c r="J4185" s="7" t="n">
        <v>190801</v>
      </c>
      <c r="K4185" s="93" t="n"/>
      <c r="L4185" s="93" t="n">
        <v>20000</v>
      </c>
      <c r="M4185" s="93" t="n">
        <v>14400</v>
      </c>
      <c r="N4185" s="93" t="n">
        <v>3260</v>
      </c>
      <c r="O4185" s="148" t="n">
        <v>18181.81818181818</v>
      </c>
      <c r="P4185" s="93" t="inlineStr">
        <is>
          <t>W컨셉토너250ml190801</t>
        </is>
      </c>
    </row>
    <row r="4186">
      <c r="A4186" s="93" t="n"/>
      <c r="B4186" s="127" t="n">
        <v>43804</v>
      </c>
      <c r="C4186" s="93">
        <f>TEXT(B4186,"aaa")</f>
        <v/>
      </c>
      <c r="D4186" s="93" t="n"/>
      <c r="E4186" s="6" t="inlineStr">
        <is>
          <t>토너</t>
        </is>
      </c>
      <c r="F4186" s="5" t="inlineStr">
        <is>
          <t>W컨셉</t>
        </is>
      </c>
      <c r="G4186" s="5" t="inlineStr">
        <is>
          <t>250ml 2set</t>
        </is>
      </c>
      <c r="H4186" s="149" t="n">
        <v>4</v>
      </c>
      <c r="I4186" s="149" t="n"/>
      <c r="J4186" s="7" t="n">
        <v>190801</v>
      </c>
      <c r="K4186" s="93" t="n"/>
      <c r="L4186" s="93" t="n">
        <v>140000</v>
      </c>
      <c r="M4186" s="93" t="n">
        <v>102200</v>
      </c>
      <c r="N4186" s="93" t="n">
        <v>26080</v>
      </c>
      <c r="O4186" s="148" t="n">
        <v>127272.7272727273</v>
      </c>
      <c r="P4186" s="93" t="inlineStr">
        <is>
          <t>W컨셉토너250ml 2set190801</t>
        </is>
      </c>
    </row>
    <row r="4187">
      <c r="A4187" s="93" t="n"/>
      <c r="B4187" s="127" t="n">
        <v>43804</v>
      </c>
      <c r="C4187" s="93">
        <f>TEXT(B4187,"aaa")</f>
        <v/>
      </c>
      <c r="D4187" s="93" t="n"/>
      <c r="E4187" s="6" t="inlineStr">
        <is>
          <t>토너</t>
        </is>
      </c>
      <c r="F4187" s="5" t="inlineStr">
        <is>
          <t>카페24</t>
        </is>
      </c>
      <c r="G4187" s="5" t="inlineStr">
        <is>
          <t>500ml</t>
        </is>
      </c>
      <c r="H4187" s="149" t="n">
        <v>18</v>
      </c>
      <c r="I4187" s="149" t="n"/>
      <c r="J4187" s="7" t="n">
        <v>190801</v>
      </c>
      <c r="K4187" s="93" t="n"/>
      <c r="L4187" s="93" t="n">
        <v>594000</v>
      </c>
      <c r="M4187" s="93" t="n">
        <v>559251</v>
      </c>
      <c r="N4187" s="93" t="n">
        <v>85050</v>
      </c>
      <c r="O4187" s="148" t="n">
        <v>540000</v>
      </c>
      <c r="P4187" s="93" t="inlineStr">
        <is>
          <t>카페24토너500ml190801</t>
        </is>
      </c>
    </row>
    <row r="4188">
      <c r="A4188" s="93" t="n"/>
      <c r="B4188" s="127" t="n">
        <v>43804</v>
      </c>
      <c r="C4188" s="93">
        <f>TEXT(B4188,"aaa")</f>
        <v/>
      </c>
      <c r="D4188" s="93" t="n"/>
      <c r="E4188" s="6" t="inlineStr">
        <is>
          <t>토너</t>
        </is>
      </c>
      <c r="F4188" s="5" t="inlineStr">
        <is>
          <t>카페24</t>
        </is>
      </c>
      <c r="G4188" s="5" t="inlineStr">
        <is>
          <t>250ml</t>
        </is>
      </c>
      <c r="H4188" s="149" t="n">
        <v>22</v>
      </c>
      <c r="I4188" s="149" t="n"/>
      <c r="J4188" s="7" t="n">
        <v>190801</v>
      </c>
      <c r="K4188" s="93" t="n"/>
      <c r="L4188" s="93" t="n">
        <v>440000</v>
      </c>
      <c r="M4188" s="93" t="n">
        <v>414260</v>
      </c>
      <c r="N4188" s="93" t="n">
        <v>71720</v>
      </c>
      <c r="O4188" s="148" t="n">
        <v>399999.9999999999</v>
      </c>
      <c r="P4188" s="93" t="inlineStr">
        <is>
          <t>카페24토너250ml190801</t>
        </is>
      </c>
    </row>
    <row r="4189">
      <c r="A4189" s="93" t="n"/>
      <c r="B4189" s="127" t="n">
        <v>43804</v>
      </c>
      <c r="C4189" s="93">
        <f>TEXT(B4189,"aaa")</f>
        <v/>
      </c>
      <c r="D4189" s="93" t="n"/>
      <c r="E4189" s="6" t="inlineStr">
        <is>
          <t>토너</t>
        </is>
      </c>
      <c r="F4189" s="5" t="inlineStr">
        <is>
          <t>카페24</t>
        </is>
      </c>
      <c r="G4189" s="5" t="inlineStr">
        <is>
          <t>250ml 2set</t>
        </is>
      </c>
      <c r="H4189" s="149" t="n">
        <v>14</v>
      </c>
      <c r="I4189" s="149" t="n"/>
      <c r="J4189" s="7" t="n">
        <v>190801</v>
      </c>
      <c r="K4189" s="93" t="n"/>
      <c r="L4189" s="93" t="n">
        <v>490000</v>
      </c>
      <c r="M4189" s="93" t="n">
        <v>461335</v>
      </c>
      <c r="N4189" s="93" t="n">
        <v>91280</v>
      </c>
      <c r="O4189" s="148" t="n">
        <v>445454.5454545454</v>
      </c>
      <c r="P4189" s="93" t="inlineStr">
        <is>
          <t>카페24토너250ml 2set190801</t>
        </is>
      </c>
    </row>
    <row r="4190">
      <c r="A4190" s="93" t="n"/>
      <c r="B4190" s="127" t="n">
        <v>43804</v>
      </c>
      <c r="C4190" s="93">
        <f>TEXT(B4190,"aaa")</f>
        <v/>
      </c>
      <c r="D4190" s="93" t="n"/>
      <c r="E4190" s="93" t="inlineStr">
        <is>
          <t>토너</t>
        </is>
      </c>
      <c r="F4190" s="93" t="inlineStr">
        <is>
          <t>아누아 CS</t>
        </is>
      </c>
      <c r="G4190" s="93" t="inlineStr">
        <is>
          <t>250ml</t>
        </is>
      </c>
      <c r="H4190" s="6" t="n">
        <v>10</v>
      </c>
      <c r="I4190" s="6" t="n"/>
      <c r="J4190" s="7" t="n">
        <v>190801</v>
      </c>
      <c r="K4190" s="93" t="n"/>
      <c r="L4190" s="93" t="n">
        <v>0</v>
      </c>
      <c r="M4190" s="93" t="n">
        <v>0</v>
      </c>
      <c r="N4190" s="93" t="n">
        <v>32600</v>
      </c>
      <c r="O4190" s="148" t="n">
        <v>0</v>
      </c>
      <c r="P4190" s="93" t="inlineStr">
        <is>
          <t>아누아 CS토너250ml190801</t>
        </is>
      </c>
    </row>
    <row r="4191">
      <c r="A4191" s="93" t="n"/>
      <c r="B4191" s="127" t="n">
        <v>43805</v>
      </c>
      <c r="C4191" s="93">
        <f>TEXT(B4191,"aaa")</f>
        <v/>
      </c>
      <c r="D4191" s="93" t="n"/>
      <c r="E4191" s="6" t="inlineStr">
        <is>
          <t>토너</t>
        </is>
      </c>
      <c r="F4191" s="5" t="inlineStr">
        <is>
          <t>카페24</t>
        </is>
      </c>
      <c r="G4191" s="5" t="inlineStr">
        <is>
          <t>500ml</t>
        </is>
      </c>
      <c r="H4191" s="149" t="n">
        <v>10</v>
      </c>
      <c r="I4191" s="149" t="n"/>
      <c r="J4191" s="7" t="n">
        <v>190801</v>
      </c>
      <c r="K4191" s="93" t="n"/>
      <c r="L4191" s="93" t="n">
        <v>330000</v>
      </c>
      <c r="M4191" s="93" t="n">
        <v>310695</v>
      </c>
      <c r="N4191" s="93" t="n">
        <v>47250</v>
      </c>
      <c r="O4191" s="148" t="n">
        <v>300000</v>
      </c>
      <c r="P4191" s="93" t="inlineStr">
        <is>
          <t>카페24토너500ml190801</t>
        </is>
      </c>
    </row>
    <row r="4192">
      <c r="A4192" s="93" t="n"/>
      <c r="B4192" s="127" t="n">
        <v>43805</v>
      </c>
      <c r="C4192" s="93">
        <f>TEXT(B4192,"aaa")</f>
        <v/>
      </c>
      <c r="D4192" s="93" t="n"/>
      <c r="E4192" s="6" t="inlineStr">
        <is>
          <t>토너</t>
        </is>
      </c>
      <c r="F4192" s="5" t="inlineStr">
        <is>
          <t>카페24</t>
        </is>
      </c>
      <c r="G4192" s="5" t="inlineStr">
        <is>
          <t>250ml</t>
        </is>
      </c>
      <c r="H4192" s="149" t="n">
        <v>20</v>
      </c>
      <c r="I4192" s="149" t="n"/>
      <c r="J4192" s="7" t="n">
        <v>190801</v>
      </c>
      <c r="K4192" s="93" t="n"/>
      <c r="L4192" s="93" t="n">
        <v>400000</v>
      </c>
      <c r="M4192" s="93" t="n">
        <v>376600</v>
      </c>
      <c r="N4192" s="93" t="n">
        <v>65200</v>
      </c>
      <c r="O4192" s="148" t="n">
        <v>363636.3636363636</v>
      </c>
      <c r="P4192" s="93" t="inlineStr">
        <is>
          <t>카페24토너250ml190801</t>
        </is>
      </c>
    </row>
    <row r="4193">
      <c r="A4193" s="93" t="n"/>
      <c r="B4193" s="127" t="n">
        <v>43805</v>
      </c>
      <c r="C4193" s="93">
        <f>TEXT(B4193,"aaa")</f>
        <v/>
      </c>
      <c r="D4193" s="93" t="n"/>
      <c r="E4193" s="6" t="inlineStr">
        <is>
          <t>토너</t>
        </is>
      </c>
      <c r="F4193" s="5" t="inlineStr">
        <is>
          <t>카페24</t>
        </is>
      </c>
      <c r="G4193" s="5" t="inlineStr">
        <is>
          <t>250ml 2set</t>
        </is>
      </c>
      <c r="H4193" s="149" t="n">
        <v>13</v>
      </c>
      <c r="I4193" s="149" t="n"/>
      <c r="J4193" s="7" t="n">
        <v>190801</v>
      </c>
      <c r="K4193" s="93" t="n"/>
      <c r="L4193" s="93" t="n">
        <v>455000</v>
      </c>
      <c r="M4193" s="93" t="n">
        <v>428382.5</v>
      </c>
      <c r="N4193" s="93" t="n">
        <v>84760</v>
      </c>
      <c r="O4193" s="148" t="n">
        <v>413636.3636363636</v>
      </c>
      <c r="P4193" s="93" t="inlineStr">
        <is>
          <t>카페24토너250ml 2set190801</t>
        </is>
      </c>
    </row>
    <row r="4194">
      <c r="A4194" s="93" t="n"/>
      <c r="B4194" s="127" t="n">
        <v>43806</v>
      </c>
      <c r="C4194" s="93">
        <f>TEXT(B4194,"aaa")</f>
        <v/>
      </c>
      <c r="D4194" s="93" t="n"/>
      <c r="E4194" s="6" t="inlineStr">
        <is>
          <t>토너</t>
        </is>
      </c>
      <c r="F4194" s="5" t="inlineStr">
        <is>
          <t>카페24</t>
        </is>
      </c>
      <c r="G4194" s="5" t="inlineStr">
        <is>
          <t>500ml</t>
        </is>
      </c>
      <c r="H4194" s="149" t="n">
        <v>11</v>
      </c>
      <c r="I4194" s="149" t="n"/>
      <c r="J4194" s="7" t="n">
        <v>190801</v>
      </c>
      <c r="K4194" s="93" t="n"/>
      <c r="L4194" s="93" t="n">
        <v>363000</v>
      </c>
      <c r="M4194" s="93" t="n">
        <v>341764.5</v>
      </c>
      <c r="N4194" s="93" t="n">
        <v>51975</v>
      </c>
      <c r="O4194" s="148" t="n">
        <v>330000</v>
      </c>
      <c r="P4194" s="93" t="inlineStr">
        <is>
          <t>카페24토너500ml190801</t>
        </is>
      </c>
    </row>
    <row r="4195">
      <c r="A4195" s="93" t="n"/>
      <c r="B4195" s="127" t="n">
        <v>43806</v>
      </c>
      <c r="C4195" s="93">
        <f>TEXT(B4195,"aaa")</f>
        <v/>
      </c>
      <c r="D4195" s="93" t="n"/>
      <c r="E4195" s="6" t="inlineStr">
        <is>
          <t>토너</t>
        </is>
      </c>
      <c r="F4195" s="5" t="inlineStr">
        <is>
          <t>카페24</t>
        </is>
      </c>
      <c r="G4195" s="5" t="inlineStr">
        <is>
          <t>250ml</t>
        </is>
      </c>
      <c r="H4195" s="149" t="n">
        <v>15</v>
      </c>
      <c r="I4195" s="149" t="n"/>
      <c r="J4195" s="7" t="n">
        <v>190801</v>
      </c>
      <c r="K4195" s="93" t="n"/>
      <c r="L4195" s="93" t="n">
        <v>300000</v>
      </c>
      <c r="M4195" s="93" t="n">
        <v>282450</v>
      </c>
      <c r="N4195" s="93" t="n">
        <v>48900</v>
      </c>
      <c r="O4195" s="148" t="n">
        <v>272727.2727272727</v>
      </c>
      <c r="P4195" s="93" t="inlineStr">
        <is>
          <t>카페24토너250ml190801</t>
        </is>
      </c>
    </row>
    <row r="4196">
      <c r="A4196" s="93" t="n"/>
      <c r="B4196" s="127" t="n">
        <v>43806</v>
      </c>
      <c r="C4196" s="93">
        <f>TEXT(B4196,"aaa")</f>
        <v/>
      </c>
      <c r="D4196" s="93" t="n"/>
      <c r="E4196" s="6" t="inlineStr">
        <is>
          <t>토너</t>
        </is>
      </c>
      <c r="F4196" s="5" t="inlineStr">
        <is>
          <t>카페24</t>
        </is>
      </c>
      <c r="G4196" s="5" t="inlineStr">
        <is>
          <t>250ml 2set</t>
        </is>
      </c>
      <c r="H4196" s="149" t="n">
        <v>9</v>
      </c>
      <c r="I4196" s="149" t="n"/>
      <c r="J4196" s="7" t="n">
        <v>190801</v>
      </c>
      <c r="K4196" s="93" t="n"/>
      <c r="L4196" s="93" t="n">
        <v>315000</v>
      </c>
      <c r="M4196" s="93" t="n">
        <v>296572.5</v>
      </c>
      <c r="N4196" s="93" t="n">
        <v>58680</v>
      </c>
      <c r="O4196" s="148" t="n">
        <v>286363.6363636364</v>
      </c>
      <c r="P4196" s="93" t="inlineStr">
        <is>
          <t>카페24토너250ml 2set190801</t>
        </is>
      </c>
    </row>
    <row r="4197">
      <c r="A4197" s="93" t="n"/>
      <c r="B4197" s="127" t="n">
        <v>43807</v>
      </c>
      <c r="C4197" s="93">
        <f>TEXT(B4197,"aaa")</f>
        <v/>
      </c>
      <c r="D4197" s="93" t="n"/>
      <c r="E4197" s="6" t="inlineStr">
        <is>
          <t>토너</t>
        </is>
      </c>
      <c r="F4197" s="5" t="inlineStr">
        <is>
          <t>W컨셉</t>
        </is>
      </c>
      <c r="G4197" s="5" t="inlineStr">
        <is>
          <t>250ml 2set</t>
        </is>
      </c>
      <c r="H4197" s="149" t="n">
        <v>2</v>
      </c>
      <c r="I4197" s="149" t="n"/>
      <c r="J4197" s="7" t="n">
        <v>190801</v>
      </c>
      <c r="K4197" s="93" t="n"/>
      <c r="L4197" s="93" t="n">
        <v>70000</v>
      </c>
      <c r="M4197" s="93" t="n">
        <v>51100</v>
      </c>
      <c r="N4197" s="93" t="n">
        <v>13040</v>
      </c>
      <c r="O4197" s="148" t="n">
        <v>63636.36363636363</v>
      </c>
      <c r="P4197" s="93" t="inlineStr">
        <is>
          <t>W컨셉토너250ml 2set190801</t>
        </is>
      </c>
    </row>
    <row r="4198">
      <c r="A4198" s="93" t="n"/>
      <c r="B4198" s="127" t="n">
        <v>43807</v>
      </c>
      <c r="C4198" s="93">
        <f>TEXT(B4198,"aaa")</f>
        <v/>
      </c>
      <c r="D4198" s="93" t="n"/>
      <c r="E4198" s="6" t="inlineStr">
        <is>
          <t>토너</t>
        </is>
      </c>
      <c r="F4198" s="5" t="inlineStr">
        <is>
          <t>카페24</t>
        </is>
      </c>
      <c r="G4198" s="5" t="inlineStr">
        <is>
          <t>500ml</t>
        </is>
      </c>
      <c r="H4198" s="149" t="n">
        <v>17</v>
      </c>
      <c r="I4198" s="149" t="n"/>
      <c r="J4198" s="7" t="n">
        <v>190801</v>
      </c>
      <c r="K4198" s="93" t="n"/>
      <c r="L4198" s="93" t="n">
        <v>561000</v>
      </c>
      <c r="M4198" s="93" t="n">
        <v>528181.5</v>
      </c>
      <c r="N4198" s="93" t="n">
        <v>80325</v>
      </c>
      <c r="O4198" s="148" t="n">
        <v>509999.9999999999</v>
      </c>
      <c r="P4198" s="93" t="inlineStr">
        <is>
          <t>카페24토너500ml190801</t>
        </is>
      </c>
    </row>
    <row r="4199">
      <c r="A4199" s="93" t="n"/>
      <c r="B4199" s="127" t="n">
        <v>43807</v>
      </c>
      <c r="C4199" s="93">
        <f>TEXT(B4199,"aaa")</f>
        <v/>
      </c>
      <c r="D4199" s="93" t="n"/>
      <c r="E4199" s="6" t="inlineStr">
        <is>
          <t>토너</t>
        </is>
      </c>
      <c r="F4199" s="5" t="inlineStr">
        <is>
          <t>카페24</t>
        </is>
      </c>
      <c r="G4199" s="5" t="inlineStr">
        <is>
          <t>250ml</t>
        </is>
      </c>
      <c r="H4199" s="149" t="n">
        <v>17</v>
      </c>
      <c r="I4199" s="149" t="n"/>
      <c r="J4199" s="7" t="n">
        <v>190801</v>
      </c>
      <c r="K4199" s="93" t="n"/>
      <c r="L4199" s="93" t="n">
        <v>340000</v>
      </c>
      <c r="M4199" s="93" t="n">
        <v>320110</v>
      </c>
      <c r="N4199" s="93" t="n">
        <v>55420</v>
      </c>
      <c r="O4199" s="148" t="n">
        <v>309090.9090909091</v>
      </c>
      <c r="P4199" s="93" t="inlineStr">
        <is>
          <t>카페24토너250ml190801</t>
        </is>
      </c>
    </row>
    <row r="4200">
      <c r="A4200" s="93" t="n"/>
      <c r="B4200" s="127" t="n">
        <v>43807</v>
      </c>
      <c r="C4200" s="93">
        <f>TEXT(B4200,"aaa")</f>
        <v/>
      </c>
      <c r="D4200" s="93" t="n"/>
      <c r="E4200" s="6" t="inlineStr">
        <is>
          <t>토너</t>
        </is>
      </c>
      <c r="F4200" s="5" t="inlineStr">
        <is>
          <t>카페24</t>
        </is>
      </c>
      <c r="G4200" s="5" t="inlineStr">
        <is>
          <t>250ml 2set</t>
        </is>
      </c>
      <c r="H4200" s="149" t="n">
        <v>15</v>
      </c>
      <c r="I4200" s="149" t="n"/>
      <c r="J4200" s="7" t="n">
        <v>190801</v>
      </c>
      <c r="K4200" s="93" t="n"/>
      <c r="L4200" s="93" t="n">
        <v>525000</v>
      </c>
      <c r="M4200" s="93" t="n">
        <v>494287.5</v>
      </c>
      <c r="N4200" s="93" t="n">
        <v>97800</v>
      </c>
      <c r="O4200" s="148" t="n">
        <v>477272.7272727272</v>
      </c>
      <c r="P4200" s="93" t="inlineStr">
        <is>
          <t>카페24토너250ml 2set190801</t>
        </is>
      </c>
    </row>
    <row r="4201">
      <c r="A4201" s="93" t="n"/>
      <c r="B4201" s="127" t="n">
        <v>43808</v>
      </c>
      <c r="C4201" s="93">
        <f>TEXT(B4201,"aaa")</f>
        <v/>
      </c>
      <c r="D4201" s="93" t="n"/>
      <c r="E4201" s="6" t="inlineStr">
        <is>
          <t>토너</t>
        </is>
      </c>
      <c r="F4201" s="5" t="inlineStr">
        <is>
          <t>W컨셉</t>
        </is>
      </c>
      <c r="G4201" s="5" t="inlineStr">
        <is>
          <t>250ml</t>
        </is>
      </c>
      <c r="H4201" s="149" t="n">
        <v>2</v>
      </c>
      <c r="I4201" s="149" t="n"/>
      <c r="J4201" s="7" t="n">
        <v>190801</v>
      </c>
      <c r="K4201" s="93" t="n"/>
      <c r="L4201" s="93" t="n">
        <v>40000</v>
      </c>
      <c r="M4201" s="93" t="n">
        <v>28800</v>
      </c>
      <c r="N4201" s="93" t="n">
        <v>6520</v>
      </c>
      <c r="O4201" s="148" t="n">
        <v>36363.63636363636</v>
      </c>
      <c r="P4201" s="93" t="inlineStr">
        <is>
          <t>W컨셉토너250ml190801</t>
        </is>
      </c>
    </row>
    <row r="4202">
      <c r="A4202" s="93" t="n"/>
      <c r="B4202" s="127" t="n">
        <v>43808</v>
      </c>
      <c r="C4202" s="93">
        <f>TEXT(B4202,"aaa")</f>
        <v/>
      </c>
      <c r="D4202" s="93" t="n"/>
      <c r="E4202" s="6" t="inlineStr">
        <is>
          <t>토너</t>
        </is>
      </c>
      <c r="F4202" s="5" t="inlineStr">
        <is>
          <t>W컨셉</t>
        </is>
      </c>
      <c r="G4202" s="5" t="inlineStr">
        <is>
          <t>250ml 2set</t>
        </is>
      </c>
      <c r="H4202" s="149" t="n">
        <v>5</v>
      </c>
      <c r="I4202" s="149" t="n"/>
      <c r="J4202" s="7" t="n">
        <v>190801</v>
      </c>
      <c r="K4202" s="93" t="n"/>
      <c r="L4202" s="93" t="n">
        <v>175000</v>
      </c>
      <c r="M4202" s="93" t="n">
        <v>127750</v>
      </c>
      <c r="N4202" s="93" t="n">
        <v>32600</v>
      </c>
      <c r="O4202" s="148" t="n">
        <v>159090.9090909091</v>
      </c>
      <c r="P4202" s="93" t="inlineStr">
        <is>
          <t>W컨셉토너250ml 2set190801</t>
        </is>
      </c>
    </row>
    <row r="4203">
      <c r="A4203" s="93" t="n"/>
      <c r="B4203" s="127" t="n">
        <v>43808</v>
      </c>
      <c r="C4203" s="93">
        <f>TEXT(B4203,"aaa")</f>
        <v/>
      </c>
      <c r="D4203" s="93" t="n"/>
      <c r="E4203" s="6" t="inlineStr">
        <is>
          <t>토너</t>
        </is>
      </c>
      <c r="F4203" s="5" t="inlineStr">
        <is>
          <t>카페24</t>
        </is>
      </c>
      <c r="G4203" s="5" t="inlineStr">
        <is>
          <t>500ml</t>
        </is>
      </c>
      <c r="H4203" s="149" t="n">
        <v>23</v>
      </c>
      <c r="I4203" s="149" t="n"/>
      <c r="J4203" s="7" t="n">
        <v>190801</v>
      </c>
      <c r="K4203" s="93" t="n"/>
      <c r="L4203" s="93" t="n">
        <v>759000</v>
      </c>
      <c r="M4203" s="93" t="n">
        <v>714598.5</v>
      </c>
      <c r="N4203" s="93" t="n">
        <v>108675</v>
      </c>
      <c r="O4203" s="148" t="n">
        <v>690000</v>
      </c>
      <c r="P4203" s="93" t="inlineStr">
        <is>
          <t>카페24토너500ml190801</t>
        </is>
      </c>
    </row>
    <row r="4204">
      <c r="A4204" s="93" t="n"/>
      <c r="B4204" s="127" t="n">
        <v>43808</v>
      </c>
      <c r="C4204" s="93">
        <f>TEXT(B4204,"aaa")</f>
        <v/>
      </c>
      <c r="D4204" s="93" t="n"/>
      <c r="E4204" s="6" t="inlineStr">
        <is>
          <t>토너</t>
        </is>
      </c>
      <c r="F4204" s="5" t="inlineStr">
        <is>
          <t>카페24</t>
        </is>
      </c>
      <c r="G4204" s="5" t="inlineStr">
        <is>
          <t>250ml</t>
        </is>
      </c>
      <c r="H4204" s="149" t="n">
        <v>24</v>
      </c>
      <c r="I4204" s="149" t="n"/>
      <c r="J4204" s="7" t="n">
        <v>190801</v>
      </c>
      <c r="K4204" s="93" t="n"/>
      <c r="L4204" s="93" t="n">
        <v>480000</v>
      </c>
      <c r="M4204" s="93" t="n">
        <v>451920</v>
      </c>
      <c r="N4204" s="93" t="n">
        <v>78240</v>
      </c>
      <c r="O4204" s="148" t="n">
        <v>436363.6363636364</v>
      </c>
      <c r="P4204" s="93" t="inlineStr">
        <is>
          <t>카페24토너250ml190801</t>
        </is>
      </c>
    </row>
    <row r="4205">
      <c r="A4205" s="93" t="n"/>
      <c r="B4205" s="127" t="n">
        <v>43808</v>
      </c>
      <c r="C4205" s="93">
        <f>TEXT(B4205,"aaa")</f>
        <v/>
      </c>
      <c r="D4205" s="93" t="n"/>
      <c r="E4205" s="6" t="inlineStr">
        <is>
          <t>토너</t>
        </is>
      </c>
      <c r="F4205" s="5" t="inlineStr">
        <is>
          <t>카페24</t>
        </is>
      </c>
      <c r="G4205" s="5" t="inlineStr">
        <is>
          <t>250ml 2set</t>
        </is>
      </c>
      <c r="H4205" s="149" t="n">
        <v>20</v>
      </c>
      <c r="I4205" s="149" t="n"/>
      <c r="J4205" s="7" t="n">
        <v>190801</v>
      </c>
      <c r="K4205" s="93" t="n"/>
      <c r="L4205" s="93" t="n">
        <v>700000</v>
      </c>
      <c r="M4205" s="93" t="n">
        <v>659050</v>
      </c>
      <c r="N4205" s="93" t="n">
        <v>130400</v>
      </c>
      <c r="O4205" s="148" t="n">
        <v>636363.6363636364</v>
      </c>
      <c r="P4205" s="93" t="inlineStr">
        <is>
          <t>카페24토너250ml 2set190801</t>
        </is>
      </c>
    </row>
    <row r="4206">
      <c r="A4206" s="93" t="n"/>
      <c r="B4206" s="127" t="n">
        <v>43808</v>
      </c>
      <c r="C4206" s="93">
        <f>TEXT(B4206,"aaa")</f>
        <v/>
      </c>
      <c r="D4206" s="93" t="n"/>
      <c r="E4206" s="93" t="inlineStr">
        <is>
          <t>토너</t>
        </is>
      </c>
      <c r="F4206" s="93" t="inlineStr">
        <is>
          <t>아누아 CS</t>
        </is>
      </c>
      <c r="G4206" s="93" t="inlineStr">
        <is>
          <t>250ml</t>
        </is>
      </c>
      <c r="H4206" s="149" t="n">
        <v>4</v>
      </c>
      <c r="I4206" s="149" t="n"/>
      <c r="J4206" s="7" t="n">
        <v>190801</v>
      </c>
      <c r="K4206" s="93" t="n"/>
      <c r="L4206" s="93" t="n">
        <v>0</v>
      </c>
      <c r="M4206" s="93" t="n">
        <v>0</v>
      </c>
      <c r="N4206" s="93" t="n">
        <v>13040</v>
      </c>
      <c r="O4206" s="148" t="n">
        <v>0</v>
      </c>
      <c r="P4206" s="93" t="inlineStr">
        <is>
          <t>아누아 CS토너250ml190801</t>
        </is>
      </c>
    </row>
    <row r="4207">
      <c r="A4207" s="93" t="n"/>
      <c r="B4207" s="127" t="n">
        <v>43809</v>
      </c>
      <c r="C4207" s="93">
        <f>TEXT(B4207,"aaa")</f>
        <v/>
      </c>
      <c r="D4207" s="93" t="n"/>
      <c r="E4207" s="6" t="inlineStr">
        <is>
          <t>토너</t>
        </is>
      </c>
      <c r="F4207" s="5" t="inlineStr">
        <is>
          <t>W컨셉</t>
        </is>
      </c>
      <c r="G4207" s="5" t="inlineStr">
        <is>
          <t>250ml 2set</t>
        </is>
      </c>
      <c r="H4207" s="149" t="n">
        <v>2</v>
      </c>
      <c r="I4207" s="149" t="n"/>
      <c r="J4207" s="7" t="n">
        <v>190801</v>
      </c>
      <c r="K4207" s="93" t="n"/>
      <c r="L4207" s="93" t="n">
        <v>70000</v>
      </c>
      <c r="M4207" s="93" t="n">
        <v>51100</v>
      </c>
      <c r="N4207" s="93" t="n">
        <v>13040</v>
      </c>
      <c r="O4207" s="148" t="n">
        <v>63636.36363636363</v>
      </c>
      <c r="P4207" s="93" t="inlineStr">
        <is>
          <t>W컨셉토너250ml 2set190801</t>
        </is>
      </c>
    </row>
    <row r="4208">
      <c r="A4208" s="93" t="n"/>
      <c r="B4208" s="127" t="n">
        <v>43809</v>
      </c>
      <c r="C4208" s="93">
        <f>TEXT(B4208,"aaa")</f>
        <v/>
      </c>
      <c r="D4208" s="93" t="n"/>
      <c r="E4208" s="93" t="inlineStr">
        <is>
          <t>토너</t>
        </is>
      </c>
      <c r="F4208" s="93" t="inlineStr">
        <is>
          <t>아누아 CS</t>
        </is>
      </c>
      <c r="G4208" s="93" t="inlineStr">
        <is>
          <t>250ml</t>
        </is>
      </c>
      <c r="H4208" s="149" t="n">
        <v>5</v>
      </c>
      <c r="I4208" s="149" t="n"/>
      <c r="J4208" s="7" t="n">
        <v>190801</v>
      </c>
      <c r="K4208" s="93" t="n"/>
      <c r="L4208" s="93" t="n">
        <v>0</v>
      </c>
      <c r="M4208" s="93" t="n">
        <v>0</v>
      </c>
      <c r="N4208" s="93" t="n">
        <v>16300</v>
      </c>
      <c r="O4208" s="148" t="n">
        <v>0</v>
      </c>
      <c r="P4208" s="93" t="inlineStr">
        <is>
          <t>아누아 CS토너250ml190801</t>
        </is>
      </c>
    </row>
    <row r="4209">
      <c r="A4209" s="93" t="n"/>
      <c r="B4209" s="127" t="n">
        <v>43809</v>
      </c>
      <c r="C4209" s="93">
        <f>TEXT(B4209,"aaa")</f>
        <v/>
      </c>
      <c r="D4209" s="93" t="n"/>
      <c r="E4209" s="6" t="inlineStr">
        <is>
          <t>토너</t>
        </is>
      </c>
      <c r="F4209" s="5" t="inlineStr">
        <is>
          <t>카페24</t>
        </is>
      </c>
      <c r="G4209" s="5" t="inlineStr">
        <is>
          <t>500ml</t>
        </is>
      </c>
      <c r="H4209" s="149" t="n">
        <v>30</v>
      </c>
      <c r="I4209" s="149" t="n"/>
      <c r="J4209" s="7" t="n">
        <v>190801</v>
      </c>
      <c r="K4209" s="93" t="n"/>
      <c r="L4209" s="93" t="n">
        <v>990000</v>
      </c>
      <c r="M4209" s="93" t="n">
        <v>932085</v>
      </c>
      <c r="N4209" s="93" t="n">
        <v>141750</v>
      </c>
      <c r="O4209" s="148" t="n">
        <v>899999.9999999999</v>
      </c>
      <c r="P4209" s="93" t="inlineStr">
        <is>
          <t>카페24토너500ml190801</t>
        </is>
      </c>
    </row>
    <row r="4210">
      <c r="A4210" s="93" t="n"/>
      <c r="B4210" s="127" t="n">
        <v>43809</v>
      </c>
      <c r="C4210" s="93">
        <f>TEXT(B4210,"aaa")</f>
        <v/>
      </c>
      <c r="D4210" s="93" t="n"/>
      <c r="E4210" s="6" t="inlineStr">
        <is>
          <t>토너</t>
        </is>
      </c>
      <c r="F4210" s="5" t="inlineStr">
        <is>
          <t>카페24</t>
        </is>
      </c>
      <c r="G4210" s="5" t="inlineStr">
        <is>
          <t>250ml</t>
        </is>
      </c>
      <c r="H4210" s="149" t="n">
        <v>23</v>
      </c>
      <c r="I4210" s="149" t="n"/>
      <c r="J4210" s="7" t="n">
        <v>190801</v>
      </c>
      <c r="K4210" s="93" t="n"/>
      <c r="L4210" s="93" t="n">
        <v>460000</v>
      </c>
      <c r="M4210" s="93" t="n">
        <v>433090</v>
      </c>
      <c r="N4210" s="93" t="n">
        <v>74980</v>
      </c>
      <c r="O4210" s="148" t="n">
        <v>418181.8181818182</v>
      </c>
      <c r="P4210" s="93" t="inlineStr">
        <is>
          <t>카페24토너250ml190801</t>
        </is>
      </c>
    </row>
    <row r="4211">
      <c r="A4211" s="93" t="n"/>
      <c r="B4211" s="127" t="n">
        <v>43809</v>
      </c>
      <c r="C4211" s="93">
        <f>TEXT(B4211,"aaa")</f>
        <v/>
      </c>
      <c r="D4211" s="93" t="n"/>
      <c r="E4211" s="6" t="inlineStr">
        <is>
          <t>토너</t>
        </is>
      </c>
      <c r="F4211" s="5" t="inlineStr">
        <is>
          <t>카페24</t>
        </is>
      </c>
      <c r="G4211" s="5" t="inlineStr">
        <is>
          <t>250ml 2set</t>
        </is>
      </c>
      <c r="H4211" s="149" t="n">
        <v>19</v>
      </c>
      <c r="I4211" s="149" t="n"/>
      <c r="J4211" s="7" t="n">
        <v>190801</v>
      </c>
      <c r="K4211" s="93" t="n"/>
      <c r="L4211" s="93" t="n">
        <v>665000</v>
      </c>
      <c r="M4211" s="93" t="n">
        <v>626097.5</v>
      </c>
      <c r="N4211" s="93" t="n">
        <v>123880</v>
      </c>
      <c r="O4211" s="148" t="n">
        <v>604545.4545454545</v>
      </c>
      <c r="P4211" s="93" t="inlineStr">
        <is>
          <t>카페24토너250ml 2set190801</t>
        </is>
      </c>
    </row>
    <row r="4212">
      <c r="A4212" s="93" t="n"/>
      <c r="B4212" s="127" t="n">
        <v>43809</v>
      </c>
      <c r="C4212" s="93">
        <f>TEXT(B4212,"aaa")</f>
        <v/>
      </c>
      <c r="D4212" s="93" t="n"/>
      <c r="E4212" s="6" t="inlineStr">
        <is>
          <t>토너</t>
        </is>
      </c>
      <c r="F4212" s="5" t="inlineStr">
        <is>
          <t>큐텐</t>
        </is>
      </c>
      <c r="G4212" s="5" t="inlineStr">
        <is>
          <t>250ml 2set</t>
        </is>
      </c>
      <c r="H4212" s="149" t="n">
        <v>2</v>
      </c>
      <c r="I4212" s="149" t="n"/>
      <c r="J4212" s="7" t="n">
        <v>190801</v>
      </c>
      <c r="K4212" s="93" t="n"/>
      <c r="L4212" s="93" t="n">
        <v>88000</v>
      </c>
      <c r="M4212" s="93" t="n">
        <v>78320</v>
      </c>
      <c r="N4212" s="93" t="n">
        <v>13040</v>
      </c>
      <c r="O4212" s="148" t="n">
        <v>80000</v>
      </c>
      <c r="P4212" s="93" t="inlineStr">
        <is>
          <t>큐텐토너250ml 2set190801</t>
        </is>
      </c>
    </row>
    <row r="4213">
      <c r="A4213" s="93" t="n"/>
      <c r="B4213" s="127" t="n">
        <v>43810</v>
      </c>
      <c r="C4213" s="93">
        <f>TEXT(B4213,"aaa")</f>
        <v/>
      </c>
      <c r="D4213" s="93" t="n"/>
      <c r="E4213" s="6" t="inlineStr">
        <is>
          <t>토너</t>
        </is>
      </c>
      <c r="F4213" s="5" t="inlineStr">
        <is>
          <t>W컨셉</t>
        </is>
      </c>
      <c r="G4213" s="5" t="inlineStr">
        <is>
          <t>250ml 2set</t>
        </is>
      </c>
      <c r="H4213" s="149" t="n">
        <v>4</v>
      </c>
      <c r="I4213" s="149" t="n"/>
      <c r="J4213" s="7" t="n">
        <v>190801</v>
      </c>
      <c r="K4213" s="93" t="n"/>
      <c r="L4213" s="93" t="n">
        <v>140000</v>
      </c>
      <c r="M4213" s="93" t="n">
        <v>102200</v>
      </c>
      <c r="N4213" s="93" t="n">
        <v>26080</v>
      </c>
      <c r="O4213" s="148" t="n">
        <v>127272.7272727273</v>
      </c>
      <c r="P4213" s="93" t="inlineStr">
        <is>
          <t>W컨셉토너250ml 2set190801</t>
        </is>
      </c>
    </row>
    <row r="4214">
      <c r="A4214" s="93" t="n"/>
      <c r="B4214" s="127" t="n">
        <v>43810</v>
      </c>
      <c r="C4214" s="93">
        <f>TEXT(B4214,"aaa")</f>
        <v/>
      </c>
      <c r="D4214" s="93" t="n"/>
      <c r="E4214" s="6" t="inlineStr">
        <is>
          <t>토너</t>
        </is>
      </c>
      <c r="F4214" s="5" t="inlineStr">
        <is>
          <t>카페24</t>
        </is>
      </c>
      <c r="G4214" s="5" t="inlineStr">
        <is>
          <t>500ml</t>
        </is>
      </c>
      <c r="H4214" s="149" t="n">
        <v>23</v>
      </c>
      <c r="I4214" s="149" t="n"/>
      <c r="J4214" s="7" t="n">
        <v>190801</v>
      </c>
      <c r="K4214" s="93" t="n"/>
      <c r="L4214" s="93" t="n">
        <v>759000</v>
      </c>
      <c r="M4214" s="93" t="n">
        <v>714598.5</v>
      </c>
      <c r="N4214" s="93" t="n">
        <v>108675</v>
      </c>
      <c r="O4214" s="148" t="n">
        <v>690000</v>
      </c>
      <c r="P4214" s="93" t="inlineStr">
        <is>
          <t>카페24토너500ml190801</t>
        </is>
      </c>
    </row>
    <row r="4215">
      <c r="A4215" s="93" t="n"/>
      <c r="B4215" s="127" t="n">
        <v>43810</v>
      </c>
      <c r="C4215" s="93">
        <f>TEXT(B4215,"aaa")</f>
        <v/>
      </c>
      <c r="D4215" s="93" t="n"/>
      <c r="E4215" s="6" t="inlineStr">
        <is>
          <t>토너</t>
        </is>
      </c>
      <c r="F4215" s="5" t="inlineStr">
        <is>
          <t>카페24</t>
        </is>
      </c>
      <c r="G4215" s="5" t="inlineStr">
        <is>
          <t>250ml</t>
        </is>
      </c>
      <c r="H4215" s="149" t="n">
        <v>21</v>
      </c>
      <c r="I4215" s="149" t="n"/>
      <c r="J4215" s="7" t="n">
        <v>190801</v>
      </c>
      <c r="K4215" s="93" t="n"/>
      <c r="L4215" s="93" t="n">
        <v>420000</v>
      </c>
      <c r="M4215" s="93" t="n">
        <v>395430</v>
      </c>
      <c r="N4215" s="93" t="n">
        <v>68460</v>
      </c>
      <c r="O4215" s="148" t="n">
        <v>381818.1818181818</v>
      </c>
      <c r="P4215" s="93" t="inlineStr">
        <is>
          <t>카페24토너250ml190801</t>
        </is>
      </c>
    </row>
    <row r="4216">
      <c r="A4216" s="93" t="n"/>
      <c r="B4216" s="127" t="n">
        <v>43810</v>
      </c>
      <c r="C4216" s="93">
        <f>TEXT(B4216,"aaa")</f>
        <v/>
      </c>
      <c r="D4216" s="93" t="n"/>
      <c r="E4216" s="6" t="inlineStr">
        <is>
          <t>토너</t>
        </is>
      </c>
      <c r="F4216" s="5" t="inlineStr">
        <is>
          <t>카페24</t>
        </is>
      </c>
      <c r="G4216" s="5" t="inlineStr">
        <is>
          <t>250ml 2set</t>
        </is>
      </c>
      <c r="H4216" s="149" t="n">
        <v>20</v>
      </c>
      <c r="I4216" s="149" t="n"/>
      <c r="J4216" s="7" t="n">
        <v>190801</v>
      </c>
      <c r="K4216" s="93" t="n"/>
      <c r="L4216" s="93" t="n">
        <v>700000</v>
      </c>
      <c r="M4216" s="93" t="n">
        <v>659050</v>
      </c>
      <c r="N4216" s="93" t="n">
        <v>130400</v>
      </c>
      <c r="O4216" s="148" t="n">
        <v>636363.6363636364</v>
      </c>
      <c r="P4216" s="93" t="inlineStr">
        <is>
          <t>카페24토너250ml 2set190801</t>
        </is>
      </c>
    </row>
    <row r="4217">
      <c r="A4217" s="93" t="n"/>
      <c r="B4217" s="127" t="n">
        <v>43810</v>
      </c>
      <c r="C4217" s="93">
        <f>TEXT(B4217,"aaa")</f>
        <v/>
      </c>
      <c r="D4217" s="93" t="n"/>
      <c r="E4217" s="6" t="inlineStr">
        <is>
          <t>토너</t>
        </is>
      </c>
      <c r="F4217" s="5" t="inlineStr">
        <is>
          <t>큐텐</t>
        </is>
      </c>
      <c r="G4217" s="5" t="inlineStr">
        <is>
          <t>250ml</t>
        </is>
      </c>
      <c r="H4217" s="149" t="n">
        <v>1</v>
      </c>
      <c r="I4217" s="149" t="n"/>
      <c r="J4217" s="7" t="n">
        <v>190801</v>
      </c>
      <c r="K4217" s="93" t="n"/>
      <c r="L4217" s="93" t="n">
        <v>31500</v>
      </c>
      <c r="M4217" s="93" t="n">
        <v>28035</v>
      </c>
      <c r="N4217" s="93" t="n">
        <v>3260</v>
      </c>
      <c r="O4217" s="148" t="n">
        <v>28636.36363636363</v>
      </c>
      <c r="P4217" s="93" t="inlineStr">
        <is>
          <t>큐텐토너250ml190801</t>
        </is>
      </c>
    </row>
    <row r="4218">
      <c r="A4218" s="93" t="n"/>
      <c r="B4218" s="127" t="n">
        <v>43810</v>
      </c>
      <c r="C4218" s="93">
        <f>TEXT(B4218,"aaa")</f>
        <v/>
      </c>
      <c r="D4218" s="93" t="n"/>
      <c r="E4218" s="6" t="inlineStr">
        <is>
          <t>토너</t>
        </is>
      </c>
      <c r="F4218" s="5" t="inlineStr">
        <is>
          <t>큐텐</t>
        </is>
      </c>
      <c r="G4218" s="5" t="inlineStr">
        <is>
          <t>250ml 2set</t>
        </is>
      </c>
      <c r="H4218" s="149" t="n">
        <v>1</v>
      </c>
      <c r="I4218" s="149" t="n"/>
      <c r="J4218" s="7" t="n">
        <v>190801</v>
      </c>
      <c r="K4218" s="93" t="n"/>
      <c r="L4218" s="93" t="n">
        <v>44000</v>
      </c>
      <c r="M4218" s="93" t="n">
        <v>39160</v>
      </c>
      <c r="N4218" s="93" t="n">
        <v>6520</v>
      </c>
      <c r="O4218" s="148" t="n">
        <v>40000</v>
      </c>
      <c r="P4218" s="93" t="inlineStr">
        <is>
          <t>큐텐토너250ml 2set190801</t>
        </is>
      </c>
    </row>
    <row r="4219">
      <c r="A4219" s="93" t="n"/>
      <c r="B4219" s="127" t="n">
        <v>43811</v>
      </c>
      <c r="C4219" s="93">
        <f>TEXT(B4219,"aaa")</f>
        <v/>
      </c>
      <c r="D4219" s="93" t="n"/>
      <c r="E4219" s="6" t="inlineStr">
        <is>
          <t>토너</t>
        </is>
      </c>
      <c r="F4219" s="5" t="inlineStr">
        <is>
          <t>W컨셉</t>
        </is>
      </c>
      <c r="G4219" s="5" t="inlineStr">
        <is>
          <t>250ml 2set</t>
        </is>
      </c>
      <c r="H4219" s="149" t="n">
        <v>2</v>
      </c>
      <c r="I4219" s="149" t="n"/>
      <c r="J4219" s="7" t="n">
        <v>190801</v>
      </c>
      <c r="K4219" s="93" t="n"/>
      <c r="L4219" s="93" t="n">
        <v>70000</v>
      </c>
      <c r="M4219" s="93" t="n">
        <v>51100</v>
      </c>
      <c r="N4219" s="93" t="n">
        <v>13040</v>
      </c>
      <c r="O4219" s="148" t="n">
        <v>63636.36363636363</v>
      </c>
      <c r="P4219" s="93" t="inlineStr">
        <is>
          <t>W컨셉토너250ml 2set190801</t>
        </is>
      </c>
    </row>
    <row r="4220">
      <c r="A4220" s="93" t="n"/>
      <c r="B4220" s="127" t="n">
        <v>43811</v>
      </c>
      <c r="C4220" s="93">
        <f>TEXT(B4220,"aaa")</f>
        <v/>
      </c>
      <c r="D4220" s="93" t="n"/>
      <c r="E4220" s="93" t="inlineStr">
        <is>
          <t>토너</t>
        </is>
      </c>
      <c r="F4220" s="93" t="inlineStr">
        <is>
          <t>아누아 CS</t>
        </is>
      </c>
      <c r="G4220" s="93" t="inlineStr">
        <is>
          <t>250ml</t>
        </is>
      </c>
      <c r="H4220" s="149" t="n">
        <v>5</v>
      </c>
      <c r="I4220" s="149" t="n"/>
      <c r="J4220" s="7" t="n">
        <v>190801</v>
      </c>
      <c r="K4220" s="93" t="n"/>
      <c r="L4220" s="93" t="n">
        <v>0</v>
      </c>
      <c r="M4220" s="93" t="n">
        <v>0</v>
      </c>
      <c r="N4220" s="93" t="n">
        <v>16300</v>
      </c>
      <c r="O4220" s="148" t="n">
        <v>0</v>
      </c>
      <c r="P4220" s="93" t="inlineStr">
        <is>
          <t>아누아 CS토너250ml190801</t>
        </is>
      </c>
    </row>
    <row r="4221">
      <c r="A4221" s="93" t="n"/>
      <c r="B4221" s="127" t="n">
        <v>43811</v>
      </c>
      <c r="C4221" s="93">
        <f>TEXT(B4221,"aaa")</f>
        <v/>
      </c>
      <c r="D4221" s="93" t="n"/>
      <c r="E4221" s="6" t="inlineStr">
        <is>
          <t>토너</t>
        </is>
      </c>
      <c r="F4221" s="5" t="inlineStr">
        <is>
          <t>카페24</t>
        </is>
      </c>
      <c r="G4221" s="5" t="inlineStr">
        <is>
          <t>500ml</t>
        </is>
      </c>
      <c r="H4221" s="149" t="n">
        <v>14</v>
      </c>
      <c r="I4221" s="149" t="n"/>
      <c r="J4221" s="7" t="n">
        <v>190801</v>
      </c>
      <c r="K4221" s="93" t="n"/>
      <c r="L4221" s="93" t="n">
        <v>462000</v>
      </c>
      <c r="M4221" s="93" t="n">
        <v>434973</v>
      </c>
      <c r="N4221" s="93" t="n">
        <v>66150</v>
      </c>
      <c r="O4221" s="148" t="n">
        <v>419999.9999999999</v>
      </c>
      <c r="P4221" s="93" t="inlineStr">
        <is>
          <t>카페24토너500ml190801</t>
        </is>
      </c>
    </row>
    <row r="4222">
      <c r="A4222" s="93" t="n"/>
      <c r="B4222" s="127" t="n">
        <v>43811</v>
      </c>
      <c r="C4222" s="93">
        <f>TEXT(B4222,"aaa")</f>
        <v/>
      </c>
      <c r="D4222" s="93" t="n"/>
      <c r="E4222" s="6" t="inlineStr">
        <is>
          <t>토너</t>
        </is>
      </c>
      <c r="F4222" s="5" t="inlineStr">
        <is>
          <t>카페24</t>
        </is>
      </c>
      <c r="G4222" s="5" t="inlineStr">
        <is>
          <t>250ml</t>
        </is>
      </c>
      <c r="H4222" s="149" t="n">
        <v>24</v>
      </c>
      <c r="I4222" s="149" t="n"/>
      <c r="J4222" s="7" t="n">
        <v>190801</v>
      </c>
      <c r="K4222" s="93" t="n"/>
      <c r="L4222" s="93" t="n">
        <v>480000</v>
      </c>
      <c r="M4222" s="93" t="n">
        <v>451920</v>
      </c>
      <c r="N4222" s="93" t="n">
        <v>78240</v>
      </c>
      <c r="O4222" s="148" t="n">
        <v>436363.6363636364</v>
      </c>
      <c r="P4222" s="93" t="inlineStr">
        <is>
          <t>카페24토너250ml190801</t>
        </is>
      </c>
    </row>
    <row r="4223">
      <c r="A4223" s="93" t="n"/>
      <c r="B4223" s="127" t="n">
        <v>43811</v>
      </c>
      <c r="C4223" s="93">
        <f>TEXT(B4223,"aaa")</f>
        <v/>
      </c>
      <c r="D4223" s="93" t="n"/>
      <c r="E4223" s="6" t="inlineStr">
        <is>
          <t>토너</t>
        </is>
      </c>
      <c r="F4223" s="5" t="inlineStr">
        <is>
          <t>카페24</t>
        </is>
      </c>
      <c r="G4223" s="5" t="inlineStr">
        <is>
          <t>250ml 2set</t>
        </is>
      </c>
      <c r="H4223" s="149" t="n">
        <v>22</v>
      </c>
      <c r="I4223" s="149" t="n"/>
      <c r="J4223" s="7" t="n">
        <v>190801</v>
      </c>
      <c r="K4223" s="93" t="n"/>
      <c r="L4223" s="93" t="n">
        <v>770000</v>
      </c>
      <c r="M4223" s="93" t="n">
        <v>724955</v>
      </c>
      <c r="N4223" s="93" t="n">
        <v>143440</v>
      </c>
      <c r="O4223" s="148" t="n">
        <v>700000</v>
      </c>
      <c r="P4223" s="93" t="inlineStr">
        <is>
          <t>카페24토너250ml 2set190801</t>
        </is>
      </c>
    </row>
    <row r="4224">
      <c r="A4224" s="93" t="n"/>
      <c r="B4224" s="127" t="n">
        <v>43812</v>
      </c>
      <c r="C4224" s="93">
        <f>TEXT(B4224,"aaa")</f>
        <v/>
      </c>
      <c r="D4224" s="93" t="n"/>
      <c r="E4224" s="6" t="inlineStr">
        <is>
          <t>머드크림마스크</t>
        </is>
      </c>
      <c r="F4224" s="93" t="inlineStr">
        <is>
          <t>아누아 CS</t>
        </is>
      </c>
      <c r="G4224" s="5" t="inlineStr">
        <is>
          <t>머드크림마스크 100ml</t>
        </is>
      </c>
      <c r="H4224" s="149" t="n">
        <v>20</v>
      </c>
      <c r="I4224" s="149" t="n"/>
      <c r="J4224" s="7" t="n">
        <v>190801</v>
      </c>
      <c r="K4224" s="93" t="n"/>
      <c r="L4224" s="93" t="n">
        <v>0</v>
      </c>
      <c r="M4224" s="93" t="n">
        <v>0</v>
      </c>
      <c r="N4224" s="93" t="n">
        <v>28840</v>
      </c>
      <c r="O4224" s="148" t="n">
        <v>0</v>
      </c>
      <c r="P4224" s="93" t="inlineStr">
        <is>
          <t>아누아 CS머드크림마스크머드크림마스크 100ml190801</t>
        </is>
      </c>
    </row>
    <row r="4225">
      <c r="A4225" s="93" t="n"/>
      <c r="B4225" s="127" t="n">
        <v>43812</v>
      </c>
      <c r="C4225" s="93">
        <f>TEXT(B4225,"aaa")</f>
        <v/>
      </c>
      <c r="D4225" s="93" t="n"/>
      <c r="E4225" s="6" t="inlineStr">
        <is>
          <t>토너</t>
        </is>
      </c>
      <c r="F4225" s="5" t="inlineStr">
        <is>
          <t>W컨셉</t>
        </is>
      </c>
      <c r="G4225" s="5" t="inlineStr">
        <is>
          <t>250ml 2set</t>
        </is>
      </c>
      <c r="H4225" s="149" t="n">
        <v>1</v>
      </c>
      <c r="I4225" s="149" t="n"/>
      <c r="J4225" s="7" t="n">
        <v>190801</v>
      </c>
      <c r="K4225" s="93" t="n"/>
      <c r="L4225" s="93" t="n">
        <v>35000</v>
      </c>
      <c r="M4225" s="93" t="n">
        <v>25550</v>
      </c>
      <c r="N4225" s="93" t="n">
        <v>6520</v>
      </c>
      <c r="O4225" s="148" t="n">
        <v>31818.18181818182</v>
      </c>
      <c r="P4225" s="93" t="inlineStr">
        <is>
          <t>W컨셉토너250ml 2set190801</t>
        </is>
      </c>
    </row>
    <row r="4226">
      <c r="A4226" s="93" t="n"/>
      <c r="B4226" s="127" t="n">
        <v>43812</v>
      </c>
      <c r="C4226" s="93">
        <f>TEXT(B4226,"aaa")</f>
        <v/>
      </c>
      <c r="D4226" s="93" t="n"/>
      <c r="E4226" s="6" t="inlineStr">
        <is>
          <t>토너</t>
        </is>
      </c>
      <c r="F4226" s="5" t="inlineStr">
        <is>
          <t>카페24</t>
        </is>
      </c>
      <c r="G4226" s="5" t="inlineStr">
        <is>
          <t>500ml</t>
        </is>
      </c>
      <c r="H4226" s="149" t="n">
        <v>29</v>
      </c>
      <c r="I4226" s="149" t="n"/>
      <c r="J4226" s="7" t="n">
        <v>190801</v>
      </c>
      <c r="K4226" s="93" t="n"/>
      <c r="L4226" s="93" t="n">
        <v>957000</v>
      </c>
      <c r="M4226" s="93" t="n">
        <v>901015.5</v>
      </c>
      <c r="N4226" s="93" t="n">
        <v>137025</v>
      </c>
      <c r="O4226" s="148" t="n">
        <v>869999.9999999999</v>
      </c>
      <c r="P4226" s="93" t="inlineStr">
        <is>
          <t>카페24토너500ml190801</t>
        </is>
      </c>
    </row>
    <row r="4227">
      <c r="A4227" s="93" t="n"/>
      <c r="B4227" s="127" t="n">
        <v>43812</v>
      </c>
      <c r="C4227" s="93">
        <f>TEXT(B4227,"aaa")</f>
        <v/>
      </c>
      <c r="D4227" s="93" t="n"/>
      <c r="E4227" s="6" t="inlineStr">
        <is>
          <t>토너</t>
        </is>
      </c>
      <c r="F4227" s="5" t="inlineStr">
        <is>
          <t>카페24</t>
        </is>
      </c>
      <c r="G4227" s="5" t="inlineStr">
        <is>
          <t>250ml</t>
        </is>
      </c>
      <c r="H4227" s="149" t="n">
        <v>26</v>
      </c>
      <c r="I4227" s="149" t="n"/>
      <c r="J4227" s="7" t="n">
        <v>190801</v>
      </c>
      <c r="K4227" s="93" t="n"/>
      <c r="L4227" s="93" t="n">
        <v>520000</v>
      </c>
      <c r="M4227" s="93" t="n">
        <v>489580</v>
      </c>
      <c r="N4227" s="93" t="n">
        <v>84760</v>
      </c>
      <c r="O4227" s="148" t="n">
        <v>472727.2727272727</v>
      </c>
      <c r="P4227" s="93" t="inlineStr">
        <is>
          <t>카페24토너250ml190801</t>
        </is>
      </c>
    </row>
    <row r="4228">
      <c r="A4228" s="93" t="n"/>
      <c r="B4228" s="127" t="n">
        <v>43812</v>
      </c>
      <c r="C4228" s="93">
        <f>TEXT(B4228,"aaa")</f>
        <v/>
      </c>
      <c r="D4228" s="93" t="n"/>
      <c r="E4228" s="6" t="inlineStr">
        <is>
          <t>토너</t>
        </is>
      </c>
      <c r="F4228" s="5" t="inlineStr">
        <is>
          <t>카페24</t>
        </is>
      </c>
      <c r="G4228" s="5" t="inlineStr">
        <is>
          <t>250ml 2set</t>
        </is>
      </c>
      <c r="H4228" s="149" t="n">
        <v>15</v>
      </c>
      <c r="I4228" s="149" t="n"/>
      <c r="J4228" s="7" t="n">
        <v>190801</v>
      </c>
      <c r="K4228" s="93" t="n"/>
      <c r="L4228" s="93" t="n">
        <v>525000</v>
      </c>
      <c r="M4228" s="93" t="n">
        <v>494287.5</v>
      </c>
      <c r="N4228" s="93" t="n">
        <v>97800</v>
      </c>
      <c r="O4228" s="148" t="n">
        <v>477272.7272727272</v>
      </c>
      <c r="P4228" s="93" t="inlineStr">
        <is>
          <t>카페24토너250ml 2set190801</t>
        </is>
      </c>
    </row>
    <row r="4229">
      <c r="A4229" s="93" t="n"/>
      <c r="B4229" s="127" t="n">
        <v>43813</v>
      </c>
      <c r="C4229" s="93">
        <f>TEXT(B4229,"aaa")</f>
        <v/>
      </c>
      <c r="D4229" s="93" t="n"/>
      <c r="E4229" s="6" t="inlineStr">
        <is>
          <t>토너</t>
        </is>
      </c>
      <c r="F4229" s="5" t="inlineStr">
        <is>
          <t>W컨셉</t>
        </is>
      </c>
      <c r="G4229" s="5" t="inlineStr">
        <is>
          <t>250ml 2set</t>
        </is>
      </c>
      <c r="H4229" s="149" t="n">
        <v>4</v>
      </c>
      <c r="I4229" s="149" t="n"/>
      <c r="J4229" s="7" t="n">
        <v>190801</v>
      </c>
      <c r="K4229" s="93" t="n"/>
      <c r="L4229" s="93" t="n">
        <v>140000</v>
      </c>
      <c r="M4229" s="93" t="n">
        <v>102200</v>
      </c>
      <c r="N4229" s="93" t="n">
        <v>26080</v>
      </c>
      <c r="O4229" s="148" t="n">
        <v>127272.7272727273</v>
      </c>
      <c r="P4229" s="93" t="inlineStr">
        <is>
          <t>W컨셉토너250ml 2set190801</t>
        </is>
      </c>
    </row>
    <row r="4230">
      <c r="A4230" s="93" t="n"/>
      <c r="B4230" s="127" t="n">
        <v>43813</v>
      </c>
      <c r="C4230" s="93">
        <f>TEXT(B4230,"aaa")</f>
        <v/>
      </c>
      <c r="D4230" s="93" t="n"/>
      <c r="E4230" s="6" t="inlineStr">
        <is>
          <t>토너</t>
        </is>
      </c>
      <c r="F4230" s="5" t="inlineStr">
        <is>
          <t>카페24</t>
        </is>
      </c>
      <c r="G4230" s="5" t="inlineStr">
        <is>
          <t>500ml</t>
        </is>
      </c>
      <c r="H4230" s="149" t="n">
        <v>75</v>
      </c>
      <c r="I4230" s="149" t="n"/>
      <c r="J4230" s="7" t="n">
        <v>190801</v>
      </c>
      <c r="K4230" s="93" t="n"/>
      <c r="L4230" s="93" t="n">
        <v>2475000</v>
      </c>
      <c r="M4230" s="93" t="n">
        <v>2330212.5</v>
      </c>
      <c r="N4230" s="93" t="n">
        <v>354375</v>
      </c>
      <c r="O4230" s="148" t="n">
        <v>2250000</v>
      </c>
      <c r="P4230" s="93" t="inlineStr">
        <is>
          <t>카페24토너500ml190801</t>
        </is>
      </c>
    </row>
    <row r="4231">
      <c r="A4231" s="93" t="n"/>
      <c r="B4231" s="127" t="n">
        <v>43813</v>
      </c>
      <c r="C4231" s="93">
        <f>TEXT(B4231,"aaa")</f>
        <v/>
      </c>
      <c r="D4231" s="93" t="n"/>
      <c r="E4231" s="6" t="inlineStr">
        <is>
          <t>토너</t>
        </is>
      </c>
      <c r="F4231" s="5" t="inlineStr">
        <is>
          <t>카페24</t>
        </is>
      </c>
      <c r="G4231" s="5" t="inlineStr">
        <is>
          <t>250ml</t>
        </is>
      </c>
      <c r="H4231" s="149" t="n">
        <v>73</v>
      </c>
      <c r="I4231" s="149" t="n"/>
      <c r="J4231" s="7" t="n">
        <v>190801</v>
      </c>
      <c r="K4231" s="93" t="n"/>
      <c r="L4231" s="93" t="n">
        <v>1460000</v>
      </c>
      <c r="M4231" s="93" t="n">
        <v>1374590</v>
      </c>
      <c r="N4231" s="93" t="n">
        <v>237980</v>
      </c>
      <c r="O4231" s="148" t="n">
        <v>1327272.727272727</v>
      </c>
      <c r="P4231" s="93" t="inlineStr">
        <is>
          <t>카페24토너250ml190801</t>
        </is>
      </c>
    </row>
    <row r="4232">
      <c r="A4232" s="93" t="n"/>
      <c r="B4232" s="127" t="n">
        <v>43813</v>
      </c>
      <c r="C4232" s="93">
        <f>TEXT(B4232,"aaa")</f>
        <v/>
      </c>
      <c r="D4232" s="93" t="n"/>
      <c r="E4232" s="6" t="inlineStr">
        <is>
          <t>토너</t>
        </is>
      </c>
      <c r="F4232" s="5" t="inlineStr">
        <is>
          <t>카페24</t>
        </is>
      </c>
      <c r="G4232" s="5" t="inlineStr">
        <is>
          <t>250ml 2set</t>
        </is>
      </c>
      <c r="H4232" s="149" t="n">
        <v>36</v>
      </c>
      <c r="I4232" s="149" t="n"/>
      <c r="J4232" s="7" t="n">
        <v>190801</v>
      </c>
      <c r="K4232" s="93" t="n"/>
      <c r="L4232" s="93" t="n">
        <v>1260000</v>
      </c>
      <c r="M4232" s="93" t="n">
        <v>1186290</v>
      </c>
      <c r="N4232" s="93" t="n">
        <v>234720</v>
      </c>
      <c r="O4232" s="148" t="n">
        <v>1145454.545454545</v>
      </c>
      <c r="P4232" s="93" t="inlineStr">
        <is>
          <t>카페24토너250ml 2set190801</t>
        </is>
      </c>
    </row>
    <row r="4233">
      <c r="A4233" s="93" t="n"/>
      <c r="B4233" s="127" t="n">
        <v>43814</v>
      </c>
      <c r="C4233" s="93">
        <f>TEXT(B4233,"aaa")</f>
        <v/>
      </c>
      <c r="D4233" s="93" t="n"/>
      <c r="E4233" s="6" t="inlineStr">
        <is>
          <t>토너</t>
        </is>
      </c>
      <c r="F4233" s="5" t="inlineStr">
        <is>
          <t>W컨셉</t>
        </is>
      </c>
      <c r="G4233" s="5" t="inlineStr">
        <is>
          <t>250ml</t>
        </is>
      </c>
      <c r="H4233" s="149" t="n">
        <v>1</v>
      </c>
      <c r="I4233" s="149" t="n"/>
      <c r="J4233" s="7" t="n">
        <v>190801</v>
      </c>
      <c r="K4233" s="93" t="n"/>
      <c r="L4233" s="93" t="n">
        <v>20000</v>
      </c>
      <c r="M4233" s="93" t="n">
        <v>14400</v>
      </c>
      <c r="N4233" s="93" t="n">
        <v>3260</v>
      </c>
      <c r="O4233" s="148" t="n">
        <v>18181.81818181818</v>
      </c>
      <c r="P4233" s="93" t="inlineStr">
        <is>
          <t>W컨셉토너250ml190801</t>
        </is>
      </c>
    </row>
    <row r="4234">
      <c r="A4234" s="93" t="n"/>
      <c r="B4234" s="127" t="n">
        <v>43814</v>
      </c>
      <c r="C4234" s="93">
        <f>TEXT(B4234,"aaa")</f>
        <v/>
      </c>
      <c r="D4234" s="93" t="n"/>
      <c r="E4234" s="6" t="inlineStr">
        <is>
          <t>토너</t>
        </is>
      </c>
      <c r="F4234" s="5" t="inlineStr">
        <is>
          <t>W컨셉</t>
        </is>
      </c>
      <c r="G4234" s="5" t="inlineStr">
        <is>
          <t>250ml 2set</t>
        </is>
      </c>
      <c r="H4234" s="149" t="n">
        <v>11</v>
      </c>
      <c r="I4234" s="149" t="n"/>
      <c r="J4234" s="7" t="n">
        <v>190801</v>
      </c>
      <c r="K4234" s="93" t="n"/>
      <c r="L4234" s="93" t="n">
        <v>385000</v>
      </c>
      <c r="M4234" s="93" t="n">
        <v>281050</v>
      </c>
      <c r="N4234" s="93" t="n">
        <v>71720</v>
      </c>
      <c r="O4234" s="148" t="n">
        <v>350000</v>
      </c>
      <c r="P4234" s="93" t="inlineStr">
        <is>
          <t>W컨셉토너250ml 2set190801</t>
        </is>
      </c>
    </row>
    <row r="4235">
      <c r="A4235" s="93" t="n"/>
      <c r="B4235" s="127" t="n">
        <v>43814</v>
      </c>
      <c r="C4235" s="93">
        <f>TEXT(B4235,"aaa")</f>
        <v/>
      </c>
      <c r="D4235" s="93" t="n"/>
      <c r="E4235" s="6" t="inlineStr">
        <is>
          <t>토너</t>
        </is>
      </c>
      <c r="F4235" s="5" t="inlineStr">
        <is>
          <t>카페24</t>
        </is>
      </c>
      <c r="G4235" s="5" t="inlineStr">
        <is>
          <t>500ml</t>
        </is>
      </c>
      <c r="H4235" s="149" t="n">
        <v>175</v>
      </c>
      <c r="I4235" s="149" t="n"/>
      <c r="J4235" s="7" t="n">
        <v>190801</v>
      </c>
      <c r="K4235" s="93" t="n"/>
      <c r="L4235" s="93" t="n">
        <v>5775000</v>
      </c>
      <c r="M4235" s="93" t="n">
        <v>5437162.5</v>
      </c>
      <c r="N4235" s="93" t="n">
        <v>826875</v>
      </c>
      <c r="O4235" s="148" t="n">
        <v>5250000</v>
      </c>
      <c r="P4235" s="93" t="inlineStr">
        <is>
          <t>카페24토너500ml190801</t>
        </is>
      </c>
    </row>
    <row r="4236">
      <c r="A4236" s="93" t="n"/>
      <c r="B4236" s="127" t="n">
        <v>43814</v>
      </c>
      <c r="C4236" s="93">
        <f>TEXT(B4236,"aaa")</f>
        <v/>
      </c>
      <c r="D4236" s="93" t="n"/>
      <c r="E4236" s="6" t="inlineStr">
        <is>
          <t>토너</t>
        </is>
      </c>
      <c r="F4236" s="5" t="inlineStr">
        <is>
          <t>카페24</t>
        </is>
      </c>
      <c r="G4236" s="5" t="inlineStr">
        <is>
          <t>250ml</t>
        </is>
      </c>
      <c r="H4236" s="149" t="n">
        <v>144</v>
      </c>
      <c r="I4236" s="149" t="n"/>
      <c r="J4236" s="7" t="n">
        <v>190801</v>
      </c>
      <c r="K4236" s="93" t="n"/>
      <c r="L4236" s="93" t="n">
        <v>2880000</v>
      </c>
      <c r="M4236" s="93" t="n">
        <v>2711520</v>
      </c>
      <c r="N4236" s="93" t="n">
        <v>469440</v>
      </c>
      <c r="O4236" s="148" t="n">
        <v>2618181.818181818</v>
      </c>
      <c r="P4236" s="93" t="inlineStr">
        <is>
          <t>카페24토너250ml190801</t>
        </is>
      </c>
    </row>
    <row r="4237">
      <c r="A4237" s="93" t="n"/>
      <c r="B4237" s="127" t="n">
        <v>43814</v>
      </c>
      <c r="C4237" s="93">
        <f>TEXT(B4237,"aaa")</f>
        <v/>
      </c>
      <c r="D4237" s="93" t="n"/>
      <c r="E4237" s="6" t="inlineStr">
        <is>
          <t>토너</t>
        </is>
      </c>
      <c r="F4237" s="5" t="inlineStr">
        <is>
          <t>카페24</t>
        </is>
      </c>
      <c r="G4237" s="5" t="inlineStr">
        <is>
          <t>250ml 2set</t>
        </is>
      </c>
      <c r="H4237" s="149" t="n">
        <v>66</v>
      </c>
      <c r="I4237" s="149" t="n"/>
      <c r="J4237" s="7" t="n">
        <v>190801</v>
      </c>
      <c r="K4237" s="93" t="n"/>
      <c r="L4237" s="93" t="n">
        <v>2310000</v>
      </c>
      <c r="M4237" s="93" t="n">
        <v>2174865</v>
      </c>
      <c r="N4237" s="93" t="n">
        <v>430320</v>
      </c>
      <c r="O4237" s="148" t="n">
        <v>2100000</v>
      </c>
      <c r="P4237" s="93" t="inlineStr">
        <is>
          <t>카페24토너250ml 2set190801</t>
        </is>
      </c>
    </row>
    <row r="4238">
      <c r="A4238" s="93" t="n"/>
      <c r="B4238" s="127" t="n">
        <v>43815</v>
      </c>
      <c r="C4238" s="93">
        <f>TEXT(B4238,"aaa")</f>
        <v/>
      </c>
      <c r="D4238" s="93" t="n"/>
      <c r="E4238" s="6" t="inlineStr">
        <is>
          <t>토너</t>
        </is>
      </c>
      <c r="F4238" s="5" t="inlineStr">
        <is>
          <t>W컨셉</t>
        </is>
      </c>
      <c r="G4238" s="5" t="inlineStr">
        <is>
          <t>250ml</t>
        </is>
      </c>
      <c r="H4238" s="149" t="n">
        <v>1</v>
      </c>
      <c r="I4238" s="149" t="n"/>
      <c r="J4238" s="7" t="n">
        <v>190801</v>
      </c>
      <c r="K4238" s="93" t="n"/>
      <c r="L4238" s="93" t="n">
        <v>20000</v>
      </c>
      <c r="M4238" s="93" t="n">
        <v>14400</v>
      </c>
      <c r="N4238" s="93" t="n">
        <v>3260</v>
      </c>
      <c r="O4238" s="148" t="n">
        <v>18181.81818181818</v>
      </c>
      <c r="P4238" s="93" t="inlineStr">
        <is>
          <t>W컨셉토너250ml190801</t>
        </is>
      </c>
    </row>
    <row r="4239">
      <c r="A4239" s="93" t="n"/>
      <c r="B4239" s="127" t="n">
        <v>43815</v>
      </c>
      <c r="C4239" s="93">
        <f>TEXT(B4239,"aaa")</f>
        <v/>
      </c>
      <c r="D4239" s="93" t="n"/>
      <c r="E4239" s="6" t="inlineStr">
        <is>
          <t>토너</t>
        </is>
      </c>
      <c r="F4239" s="5" t="inlineStr">
        <is>
          <t>W컨셉</t>
        </is>
      </c>
      <c r="G4239" s="5" t="inlineStr">
        <is>
          <t>250ml 2set</t>
        </is>
      </c>
      <c r="H4239" s="149" t="n">
        <v>8</v>
      </c>
      <c r="I4239" s="149" t="n"/>
      <c r="J4239" s="7" t="n">
        <v>190801</v>
      </c>
      <c r="K4239" s="93" t="n"/>
      <c r="L4239" s="93" t="n">
        <v>280000</v>
      </c>
      <c r="M4239" s="93" t="n">
        <v>204400</v>
      </c>
      <c r="N4239" s="93" t="n">
        <v>52160</v>
      </c>
      <c r="O4239" s="148" t="n">
        <v>254545.4545454545</v>
      </c>
      <c r="P4239" s="93" t="inlineStr">
        <is>
          <t>W컨셉토너250ml 2set190801</t>
        </is>
      </c>
    </row>
    <row r="4240">
      <c r="A4240" s="93" t="n"/>
      <c r="B4240" s="127" t="n">
        <v>43815</v>
      </c>
      <c r="C4240" s="93">
        <f>TEXT(B4240,"aaa")</f>
        <v/>
      </c>
      <c r="D4240" s="93" t="n"/>
      <c r="E4240" s="6" t="inlineStr">
        <is>
          <t>토너</t>
        </is>
      </c>
      <c r="F4240" s="5" t="inlineStr">
        <is>
          <t>카페24</t>
        </is>
      </c>
      <c r="G4240" s="5" t="inlineStr">
        <is>
          <t>500ml</t>
        </is>
      </c>
      <c r="H4240" s="149" t="n">
        <v>36</v>
      </c>
      <c r="I4240" s="149" t="n"/>
      <c r="J4240" s="7" t="n">
        <v>190801</v>
      </c>
      <c r="K4240" s="93" t="n"/>
      <c r="L4240" s="93" t="n">
        <v>1188000</v>
      </c>
      <c r="M4240" s="93" t="n">
        <v>1118502</v>
      </c>
      <c r="N4240" s="93" t="n">
        <v>170100</v>
      </c>
      <c r="O4240" s="148" t="n">
        <v>1080000</v>
      </c>
      <c r="P4240" s="93" t="inlineStr">
        <is>
          <t>카페24토너500ml190801</t>
        </is>
      </c>
    </row>
    <row r="4241">
      <c r="A4241" s="93" t="n"/>
      <c r="B4241" s="127" t="n">
        <v>43815</v>
      </c>
      <c r="C4241" s="93">
        <f>TEXT(B4241,"aaa")</f>
        <v/>
      </c>
      <c r="D4241" s="93" t="n"/>
      <c r="E4241" s="6" t="inlineStr">
        <is>
          <t>토너</t>
        </is>
      </c>
      <c r="F4241" s="5" t="inlineStr">
        <is>
          <t>카페24</t>
        </is>
      </c>
      <c r="G4241" s="5" t="inlineStr">
        <is>
          <t>250ml</t>
        </is>
      </c>
      <c r="H4241" s="149" t="n">
        <v>37</v>
      </c>
      <c r="I4241" s="149" t="n"/>
      <c r="J4241" s="7" t="n">
        <v>190801</v>
      </c>
      <c r="K4241" s="93" t="n"/>
      <c r="L4241" s="93" t="n">
        <v>740000</v>
      </c>
      <c r="M4241" s="93" t="n">
        <v>696710</v>
      </c>
      <c r="N4241" s="93" t="n">
        <v>120620</v>
      </c>
      <c r="O4241" s="148" t="n">
        <v>672727.2727272727</v>
      </c>
      <c r="P4241" s="93" t="inlineStr">
        <is>
          <t>카페24토너250ml190801</t>
        </is>
      </c>
    </row>
    <row r="4242">
      <c r="A4242" s="93" t="n"/>
      <c r="B4242" s="127" t="n">
        <v>43815</v>
      </c>
      <c r="C4242" s="93">
        <f>TEXT(B4242,"aaa")</f>
        <v/>
      </c>
      <c r="D4242" s="93" t="n"/>
      <c r="E4242" s="6" t="inlineStr">
        <is>
          <t>토너</t>
        </is>
      </c>
      <c r="F4242" s="5" t="inlineStr">
        <is>
          <t>카페24</t>
        </is>
      </c>
      <c r="G4242" s="5" t="inlineStr">
        <is>
          <t>250ml 2set</t>
        </is>
      </c>
      <c r="H4242" s="149" t="n">
        <v>34</v>
      </c>
      <c r="I4242" s="149" t="n"/>
      <c r="J4242" s="7" t="n">
        <v>190801</v>
      </c>
      <c r="K4242" s="93" t="n"/>
      <c r="L4242" s="93" t="n">
        <v>1190000</v>
      </c>
      <c r="M4242" s="93" t="n">
        <v>1120385</v>
      </c>
      <c r="N4242" s="93" t="n">
        <v>221680</v>
      </c>
      <c r="O4242" s="148" t="n">
        <v>1081818.181818182</v>
      </c>
      <c r="P4242" s="93" t="inlineStr">
        <is>
          <t>카페24토너250ml 2set190801</t>
        </is>
      </c>
    </row>
    <row r="4243">
      <c r="A4243" s="93" t="n"/>
      <c r="B4243" s="127" t="n">
        <v>43816</v>
      </c>
      <c r="C4243" s="93">
        <f>TEXT(B4243,"aaa")</f>
        <v/>
      </c>
      <c r="D4243" s="93" t="n"/>
      <c r="E4243" s="6" t="inlineStr">
        <is>
          <t>토너</t>
        </is>
      </c>
      <c r="F4243" s="5" t="inlineStr">
        <is>
          <t>W컨셉</t>
        </is>
      </c>
      <c r="G4243" s="5" t="inlineStr">
        <is>
          <t>250ml 2set</t>
        </is>
      </c>
      <c r="H4243" s="149" t="n">
        <v>11</v>
      </c>
      <c r="I4243" s="149" t="n"/>
      <c r="J4243" s="7" t="n">
        <v>190801</v>
      </c>
      <c r="K4243" s="93" t="n"/>
      <c r="L4243" s="93" t="n">
        <v>385000</v>
      </c>
      <c r="M4243" s="93" t="n">
        <v>281050</v>
      </c>
      <c r="N4243" s="93" t="n">
        <v>71720</v>
      </c>
      <c r="O4243" s="148" t="n">
        <v>350000</v>
      </c>
      <c r="P4243" s="93" t="inlineStr">
        <is>
          <t>W컨셉토너250ml 2set190801</t>
        </is>
      </c>
    </row>
    <row r="4244">
      <c r="A4244" s="93" t="n"/>
      <c r="B4244" s="127" t="n">
        <v>43816</v>
      </c>
      <c r="C4244" s="93">
        <f>TEXT(B4244,"aaa")</f>
        <v/>
      </c>
      <c r="D4244" s="93" t="n"/>
      <c r="E4244" s="6" t="inlineStr">
        <is>
          <t>토너</t>
        </is>
      </c>
      <c r="F4244" s="5" t="inlineStr">
        <is>
          <t>카페24</t>
        </is>
      </c>
      <c r="G4244" s="5" t="inlineStr">
        <is>
          <t>500ml</t>
        </is>
      </c>
      <c r="H4244" s="149" t="n">
        <v>29</v>
      </c>
      <c r="I4244" s="149" t="n"/>
      <c r="J4244" s="7" t="n">
        <v>190801</v>
      </c>
      <c r="K4244" s="93" t="n"/>
      <c r="L4244" s="93" t="n">
        <v>957000</v>
      </c>
      <c r="M4244" s="93" t="n">
        <v>901015.5</v>
      </c>
      <c r="N4244" s="93" t="n">
        <v>137025</v>
      </c>
      <c r="O4244" s="148" t="n">
        <v>869999.9999999999</v>
      </c>
      <c r="P4244" s="93" t="inlineStr">
        <is>
          <t>카페24토너500ml190801</t>
        </is>
      </c>
    </row>
    <row r="4245">
      <c r="A4245" s="93" t="n"/>
      <c r="B4245" s="127" t="n">
        <v>43816</v>
      </c>
      <c r="C4245" s="93">
        <f>TEXT(B4245,"aaa")</f>
        <v/>
      </c>
      <c r="D4245" s="93" t="n"/>
      <c r="E4245" s="6" t="inlineStr">
        <is>
          <t>토너</t>
        </is>
      </c>
      <c r="F4245" s="5" t="inlineStr">
        <is>
          <t>카페24</t>
        </is>
      </c>
      <c r="G4245" s="5" t="inlineStr">
        <is>
          <t>250ml</t>
        </is>
      </c>
      <c r="H4245" s="149" t="n">
        <v>45</v>
      </c>
      <c r="I4245" s="149" t="n"/>
      <c r="J4245" s="7" t="n">
        <v>190801</v>
      </c>
      <c r="K4245" s="93" t="n"/>
      <c r="L4245" s="93" t="n">
        <v>900000</v>
      </c>
      <c r="M4245" s="93" t="n">
        <v>847350</v>
      </c>
      <c r="N4245" s="93" t="n">
        <v>146700</v>
      </c>
      <c r="O4245" s="148" t="n">
        <v>818181.8181818181</v>
      </c>
      <c r="P4245" s="93" t="inlineStr">
        <is>
          <t>카페24토너250ml190801</t>
        </is>
      </c>
    </row>
    <row r="4246">
      <c r="A4246" s="93" t="n"/>
      <c r="B4246" s="127" t="n">
        <v>43816</v>
      </c>
      <c r="C4246" s="93">
        <f>TEXT(B4246,"aaa")</f>
        <v/>
      </c>
      <c r="D4246" s="93" t="n"/>
      <c r="E4246" s="6" t="inlineStr">
        <is>
          <t>토너</t>
        </is>
      </c>
      <c r="F4246" s="5" t="inlineStr">
        <is>
          <t>카페24</t>
        </is>
      </c>
      <c r="G4246" s="5" t="inlineStr">
        <is>
          <t>250ml 2set</t>
        </is>
      </c>
      <c r="H4246" s="149" t="n">
        <v>31</v>
      </c>
      <c r="I4246" s="149" t="n"/>
      <c r="J4246" s="7" t="n">
        <v>190801</v>
      </c>
      <c r="K4246" s="93" t="n"/>
      <c r="L4246" s="93" t="n">
        <v>1085000</v>
      </c>
      <c r="M4246" s="93" t="n">
        <v>1021527.5</v>
      </c>
      <c r="N4246" s="93" t="n">
        <v>202120</v>
      </c>
      <c r="O4246" s="148" t="n">
        <v>986363.6363636362</v>
      </c>
      <c r="P4246" s="93" t="inlineStr">
        <is>
          <t>카페24토너250ml 2set190801</t>
        </is>
      </c>
    </row>
    <row r="4247">
      <c r="A4247" s="93" t="n"/>
      <c r="B4247" s="127" t="n">
        <v>43817</v>
      </c>
      <c r="C4247" s="93">
        <f>TEXT(B4247,"aaa")</f>
        <v/>
      </c>
      <c r="D4247" s="93" t="n"/>
      <c r="E4247" s="6" t="inlineStr">
        <is>
          <t>토너</t>
        </is>
      </c>
      <c r="F4247" s="5" t="inlineStr">
        <is>
          <t>W컨셉</t>
        </is>
      </c>
      <c r="G4247" s="5" t="inlineStr">
        <is>
          <t>250ml 2set</t>
        </is>
      </c>
      <c r="H4247" s="149" t="n">
        <v>6</v>
      </c>
      <c r="I4247" s="149" t="n"/>
      <c r="J4247" s="7" t="n">
        <v>190801</v>
      </c>
      <c r="K4247" s="93" t="n"/>
      <c r="L4247" s="93" t="n">
        <v>210000</v>
      </c>
      <c r="M4247" s="93" t="n">
        <v>153300</v>
      </c>
      <c r="N4247" s="93" t="n">
        <v>39120</v>
      </c>
      <c r="O4247" s="148" t="n">
        <v>190909.0909090909</v>
      </c>
      <c r="P4247" s="93" t="inlineStr">
        <is>
          <t>W컨셉토너250ml 2set190801</t>
        </is>
      </c>
    </row>
    <row r="4248">
      <c r="A4248" s="93" t="n"/>
      <c r="B4248" s="127" t="n">
        <v>43817</v>
      </c>
      <c r="C4248" s="93">
        <f>TEXT(B4248,"aaa")</f>
        <v/>
      </c>
      <c r="D4248" s="93" t="n"/>
      <c r="E4248" s="6" t="inlineStr">
        <is>
          <t>토너</t>
        </is>
      </c>
      <c r="F4248" s="5" t="inlineStr">
        <is>
          <t>카페24</t>
        </is>
      </c>
      <c r="G4248" s="5" t="inlineStr">
        <is>
          <t>500ml</t>
        </is>
      </c>
      <c r="H4248" s="149" t="n">
        <v>39</v>
      </c>
      <c r="I4248" s="149" t="n"/>
      <c r="J4248" s="7" t="n">
        <v>190801</v>
      </c>
      <c r="K4248" s="93" t="n"/>
      <c r="L4248" s="93" t="n">
        <v>1287000</v>
      </c>
      <c r="M4248" s="93" t="n">
        <v>1211710.5</v>
      </c>
      <c r="N4248" s="93" t="n">
        <v>184275</v>
      </c>
      <c r="O4248" s="148" t="n">
        <v>1170000</v>
      </c>
      <c r="P4248" s="93" t="inlineStr">
        <is>
          <t>카페24토너500ml190801</t>
        </is>
      </c>
    </row>
    <row r="4249">
      <c r="A4249" s="93" t="n"/>
      <c r="B4249" s="127" t="n">
        <v>43817</v>
      </c>
      <c r="C4249" s="93">
        <f>TEXT(B4249,"aaa")</f>
        <v/>
      </c>
      <c r="D4249" s="93" t="n"/>
      <c r="E4249" s="6" t="inlineStr">
        <is>
          <t>토너</t>
        </is>
      </c>
      <c r="F4249" s="5" t="inlineStr">
        <is>
          <t>카페24</t>
        </is>
      </c>
      <c r="G4249" s="5" t="inlineStr">
        <is>
          <t>250ml</t>
        </is>
      </c>
      <c r="H4249" s="149" t="n">
        <v>28</v>
      </c>
      <c r="I4249" s="149" t="n"/>
      <c r="J4249" s="7" t="n">
        <v>190801</v>
      </c>
      <c r="K4249" s="93" t="n"/>
      <c r="L4249" s="93" t="n">
        <v>560000</v>
      </c>
      <c r="M4249" s="93" t="n">
        <v>527240</v>
      </c>
      <c r="N4249" s="93" t="n">
        <v>91280</v>
      </c>
      <c r="O4249" s="148" t="n">
        <v>509090.9090909091</v>
      </c>
      <c r="P4249" s="93" t="inlineStr">
        <is>
          <t>카페24토너250ml190801</t>
        </is>
      </c>
    </row>
    <row r="4250">
      <c r="A4250" s="93" t="n"/>
      <c r="B4250" s="127" t="n">
        <v>43817</v>
      </c>
      <c r="C4250" s="93">
        <f>TEXT(B4250,"aaa")</f>
        <v/>
      </c>
      <c r="D4250" s="93" t="n"/>
      <c r="E4250" s="6" t="inlineStr">
        <is>
          <t>토너</t>
        </is>
      </c>
      <c r="F4250" s="5" t="inlineStr">
        <is>
          <t>카페24</t>
        </is>
      </c>
      <c r="G4250" s="5" t="inlineStr">
        <is>
          <t>250ml 2set</t>
        </is>
      </c>
      <c r="H4250" s="149" t="n">
        <v>23</v>
      </c>
      <c r="I4250" s="149" t="n"/>
      <c r="J4250" s="7" t="n">
        <v>190801</v>
      </c>
      <c r="K4250" s="93" t="n"/>
      <c r="L4250" s="93" t="n">
        <v>805000</v>
      </c>
      <c r="M4250" s="93" t="n">
        <v>757907.5</v>
      </c>
      <c r="N4250" s="93" t="n">
        <v>149960</v>
      </c>
      <c r="O4250" s="148" t="n">
        <v>731818.1818181818</v>
      </c>
      <c r="P4250" s="93" t="inlineStr">
        <is>
          <t>카페24토너250ml 2set190801</t>
        </is>
      </c>
    </row>
    <row r="4251">
      <c r="A4251" s="93" t="n"/>
      <c r="B4251" s="127" t="n">
        <v>43817</v>
      </c>
      <c r="C4251" s="93">
        <f>TEXT(B4251,"aaa")</f>
        <v/>
      </c>
      <c r="D4251" s="93" t="n"/>
      <c r="E4251" s="93" t="inlineStr">
        <is>
          <t>토너</t>
        </is>
      </c>
      <c r="F4251" s="93" t="inlineStr">
        <is>
          <t>아누아 CS</t>
        </is>
      </c>
      <c r="G4251" s="93" t="inlineStr">
        <is>
          <t>250ml</t>
        </is>
      </c>
      <c r="H4251" s="6" t="n">
        <v>11</v>
      </c>
      <c r="I4251" s="6" t="n"/>
      <c r="J4251" s="7" t="n">
        <v>190801</v>
      </c>
      <c r="K4251" s="93" t="n"/>
      <c r="L4251" s="93" t="n">
        <v>0</v>
      </c>
      <c r="M4251" s="93" t="n">
        <v>0</v>
      </c>
      <c r="N4251" s="93" t="n">
        <v>35860</v>
      </c>
      <c r="O4251" s="148" t="n">
        <v>0</v>
      </c>
      <c r="P4251" s="93" t="inlineStr">
        <is>
          <t>아누아 CS토너250ml190801</t>
        </is>
      </c>
    </row>
    <row r="4252">
      <c r="A4252" s="93" t="n"/>
      <c r="B4252" s="127" t="n">
        <v>43818</v>
      </c>
      <c r="C4252" s="93">
        <f>TEXT(B4252,"aaa")</f>
        <v/>
      </c>
      <c r="D4252" s="93" t="n"/>
      <c r="E4252" s="6" t="inlineStr">
        <is>
          <t>토너</t>
        </is>
      </c>
      <c r="F4252" s="5" t="inlineStr">
        <is>
          <t>W컨셉</t>
        </is>
      </c>
      <c r="G4252" s="5" t="inlineStr">
        <is>
          <t>250ml 2set</t>
        </is>
      </c>
      <c r="H4252" s="149" t="n">
        <v>2</v>
      </c>
      <c r="I4252" s="149" t="n"/>
      <c r="J4252" s="7" t="n">
        <v>190801</v>
      </c>
      <c r="K4252" s="93" t="n"/>
      <c r="L4252" s="93" t="n">
        <v>70000</v>
      </c>
      <c r="M4252" s="93" t="n">
        <v>51100</v>
      </c>
      <c r="N4252" s="93" t="n">
        <v>13040</v>
      </c>
      <c r="O4252" s="148" t="n">
        <v>63636.36363636363</v>
      </c>
      <c r="P4252" s="93" t="inlineStr">
        <is>
          <t>W컨셉토너250ml 2set190801</t>
        </is>
      </c>
    </row>
    <row r="4253">
      <c r="A4253" s="93" t="n"/>
      <c r="B4253" s="127" t="n">
        <v>43818</v>
      </c>
      <c r="C4253" s="93">
        <f>TEXT(B4253,"aaa")</f>
        <v/>
      </c>
      <c r="D4253" s="93" t="n"/>
      <c r="E4253" s="6" t="inlineStr">
        <is>
          <t>토너</t>
        </is>
      </c>
      <c r="F4253" s="5" t="inlineStr">
        <is>
          <t>카페24</t>
        </is>
      </c>
      <c r="G4253" s="5" t="inlineStr">
        <is>
          <t>500ml</t>
        </is>
      </c>
      <c r="H4253" s="149" t="n">
        <v>34</v>
      </c>
      <c r="I4253" s="149" t="n"/>
      <c r="J4253" s="7" t="n">
        <v>190801</v>
      </c>
      <c r="K4253" s="93" t="n"/>
      <c r="L4253" s="93" t="n">
        <v>1122000</v>
      </c>
      <c r="M4253" s="93" t="n">
        <v>1056363</v>
      </c>
      <c r="N4253" s="93" t="n">
        <v>160650</v>
      </c>
      <c r="O4253" s="148" t="n">
        <v>1020000</v>
      </c>
      <c r="P4253" s="93" t="inlineStr">
        <is>
          <t>카페24토너500ml190801</t>
        </is>
      </c>
    </row>
    <row r="4254">
      <c r="A4254" s="93" t="n"/>
      <c r="B4254" s="127" t="n">
        <v>43818</v>
      </c>
      <c r="C4254" s="93">
        <f>TEXT(B4254,"aaa")</f>
        <v/>
      </c>
      <c r="D4254" s="93" t="n"/>
      <c r="E4254" s="6" t="inlineStr">
        <is>
          <t>토너</t>
        </is>
      </c>
      <c r="F4254" s="5" t="inlineStr">
        <is>
          <t>카페24</t>
        </is>
      </c>
      <c r="G4254" s="5" t="inlineStr">
        <is>
          <t>250ml</t>
        </is>
      </c>
      <c r="H4254" s="149" t="n">
        <v>36</v>
      </c>
      <c r="I4254" s="149" t="n"/>
      <c r="J4254" s="7" t="n">
        <v>190801</v>
      </c>
      <c r="K4254" s="93" t="n"/>
      <c r="L4254" s="93" t="n">
        <v>720000</v>
      </c>
      <c r="M4254" s="93" t="n">
        <v>677880</v>
      </c>
      <c r="N4254" s="93" t="n">
        <v>117360</v>
      </c>
      <c r="O4254" s="148" t="n">
        <v>654545.4545454545</v>
      </c>
      <c r="P4254" s="93" t="inlineStr">
        <is>
          <t>카페24토너250ml190801</t>
        </is>
      </c>
    </row>
    <row r="4255">
      <c r="A4255" s="93" t="n"/>
      <c r="B4255" s="127" t="n">
        <v>43818</v>
      </c>
      <c r="C4255" s="93">
        <f>TEXT(B4255,"aaa")</f>
        <v/>
      </c>
      <c r="D4255" s="93" t="n"/>
      <c r="E4255" s="6" t="inlineStr">
        <is>
          <t>토너</t>
        </is>
      </c>
      <c r="F4255" s="5" t="inlineStr">
        <is>
          <t>카페24</t>
        </is>
      </c>
      <c r="G4255" s="5" t="inlineStr">
        <is>
          <t>250ml 2set</t>
        </is>
      </c>
      <c r="H4255" s="149" t="n">
        <v>26</v>
      </c>
      <c r="I4255" s="149" t="n"/>
      <c r="J4255" s="7" t="n">
        <v>190801</v>
      </c>
      <c r="K4255" s="93" t="n"/>
      <c r="L4255" s="93" t="n">
        <v>910000</v>
      </c>
      <c r="M4255" s="93" t="n">
        <v>856765</v>
      </c>
      <c r="N4255" s="93" t="n">
        <v>169520</v>
      </c>
      <c r="O4255" s="148" t="n">
        <v>827272.7272727272</v>
      </c>
      <c r="P4255" s="93" t="inlineStr">
        <is>
          <t>카페24토너250ml 2set190801</t>
        </is>
      </c>
    </row>
    <row r="4256">
      <c r="A4256" s="93" t="n"/>
      <c r="B4256" s="127" t="n">
        <v>43819</v>
      </c>
      <c r="C4256" s="93">
        <f>TEXT(B4256,"aaa")</f>
        <v/>
      </c>
      <c r="D4256" s="93" t="n"/>
      <c r="E4256" s="6" t="inlineStr">
        <is>
          <t>토너</t>
        </is>
      </c>
      <c r="F4256" s="5" t="inlineStr">
        <is>
          <t>W컨셉</t>
        </is>
      </c>
      <c r="G4256" s="5" t="inlineStr">
        <is>
          <t>250ml</t>
        </is>
      </c>
      <c r="H4256" s="149" t="n">
        <v>1</v>
      </c>
      <c r="I4256" s="149" t="n"/>
      <c r="J4256" s="7" t="n">
        <v>190801</v>
      </c>
      <c r="K4256" s="93" t="n"/>
      <c r="L4256" s="93" t="n">
        <v>20000</v>
      </c>
      <c r="M4256" s="93" t="n">
        <v>14400</v>
      </c>
      <c r="N4256" s="93" t="n">
        <v>3260</v>
      </c>
      <c r="O4256" s="148" t="n">
        <v>18181.81818181818</v>
      </c>
      <c r="P4256" s="93" t="inlineStr">
        <is>
          <t>W컨셉토너250ml190801</t>
        </is>
      </c>
    </row>
    <row r="4257">
      <c r="A4257" s="93" t="n"/>
      <c r="B4257" s="127" t="n">
        <v>43819</v>
      </c>
      <c r="C4257" s="93">
        <f>TEXT(B4257,"aaa")</f>
        <v/>
      </c>
      <c r="D4257" s="93" t="n"/>
      <c r="E4257" s="6" t="inlineStr">
        <is>
          <t>토너</t>
        </is>
      </c>
      <c r="F4257" s="5" t="inlineStr">
        <is>
          <t>W컨셉</t>
        </is>
      </c>
      <c r="G4257" s="5" t="inlineStr">
        <is>
          <t>250ml 2set</t>
        </is>
      </c>
      <c r="H4257" s="149" t="n">
        <v>7</v>
      </c>
      <c r="I4257" s="149" t="n"/>
      <c r="J4257" s="7" t="n">
        <v>190801</v>
      </c>
      <c r="K4257" s="93" t="n"/>
      <c r="L4257" s="93" t="n">
        <v>245000</v>
      </c>
      <c r="M4257" s="93" t="n">
        <v>178850</v>
      </c>
      <c r="N4257" s="93" t="n">
        <v>45640</v>
      </c>
      <c r="O4257" s="148" t="n">
        <v>222727.2727272727</v>
      </c>
      <c r="P4257" s="93" t="inlineStr">
        <is>
          <t>W컨셉토너250ml 2set190801</t>
        </is>
      </c>
    </row>
    <row r="4258">
      <c r="A4258" s="93" t="n"/>
      <c r="B4258" s="127" t="n">
        <v>43819</v>
      </c>
      <c r="C4258" s="93">
        <f>TEXT(B4258,"aaa")</f>
        <v/>
      </c>
      <c r="D4258" s="93" t="n"/>
      <c r="E4258" s="6" t="inlineStr">
        <is>
          <t>토너</t>
        </is>
      </c>
      <c r="F4258" s="5" t="inlineStr">
        <is>
          <t>카페24</t>
        </is>
      </c>
      <c r="G4258" s="5" t="inlineStr">
        <is>
          <t>500ml</t>
        </is>
      </c>
      <c r="H4258" s="149" t="n">
        <v>35</v>
      </c>
      <c r="I4258" s="149" t="n"/>
      <c r="J4258" s="7" t="n">
        <v>190801</v>
      </c>
      <c r="K4258" s="93" t="n"/>
      <c r="L4258" s="93" t="n">
        <v>1155000</v>
      </c>
      <c r="M4258" s="93" t="n">
        <v>1087432.5</v>
      </c>
      <c r="N4258" s="93" t="n">
        <v>165375</v>
      </c>
      <c r="O4258" s="148" t="n">
        <v>1050000</v>
      </c>
      <c r="P4258" s="93" t="inlineStr">
        <is>
          <t>카페24토너500ml190801</t>
        </is>
      </c>
    </row>
    <row r="4259">
      <c r="A4259" s="93" t="n"/>
      <c r="B4259" s="127" t="n">
        <v>43819</v>
      </c>
      <c r="C4259" s="93">
        <f>TEXT(B4259,"aaa")</f>
        <v/>
      </c>
      <c r="D4259" s="93" t="n"/>
      <c r="E4259" s="6" t="inlineStr">
        <is>
          <t>토너</t>
        </is>
      </c>
      <c r="F4259" s="5" t="inlineStr">
        <is>
          <t>카페24</t>
        </is>
      </c>
      <c r="G4259" s="5" t="inlineStr">
        <is>
          <t>250ml</t>
        </is>
      </c>
      <c r="H4259" s="149" t="n">
        <v>27</v>
      </c>
      <c r="I4259" s="149" t="n"/>
      <c r="J4259" s="7" t="n">
        <v>190801</v>
      </c>
      <c r="K4259" s="93" t="n"/>
      <c r="L4259" s="93" t="n">
        <v>540000</v>
      </c>
      <c r="M4259" s="93" t="n">
        <v>508410</v>
      </c>
      <c r="N4259" s="93" t="n">
        <v>88020</v>
      </c>
      <c r="O4259" s="148" t="n">
        <v>490909.0909090909</v>
      </c>
      <c r="P4259" s="93" t="inlineStr">
        <is>
          <t>카페24토너250ml190801</t>
        </is>
      </c>
    </row>
    <row r="4260">
      <c r="A4260" s="93" t="n"/>
      <c r="B4260" s="127" t="n">
        <v>43819</v>
      </c>
      <c r="C4260" s="93">
        <f>TEXT(B4260,"aaa")</f>
        <v/>
      </c>
      <c r="D4260" s="93" t="n"/>
      <c r="E4260" s="6" t="inlineStr">
        <is>
          <t>토너</t>
        </is>
      </c>
      <c r="F4260" s="5" t="inlineStr">
        <is>
          <t>카페24</t>
        </is>
      </c>
      <c r="G4260" s="5" t="inlineStr">
        <is>
          <t>250ml 2set</t>
        </is>
      </c>
      <c r="H4260" s="149" t="n">
        <v>25</v>
      </c>
      <c r="I4260" s="149" t="n"/>
      <c r="J4260" s="7" t="n">
        <v>190801</v>
      </c>
      <c r="K4260" s="93" t="n"/>
      <c r="L4260" s="93" t="n">
        <v>875000</v>
      </c>
      <c r="M4260" s="93" t="n">
        <v>823812.5</v>
      </c>
      <c r="N4260" s="93" t="n">
        <v>163000</v>
      </c>
      <c r="O4260" s="148" t="n">
        <v>795454.5454545454</v>
      </c>
      <c r="P4260" s="93" t="inlineStr">
        <is>
          <t>카페24토너250ml 2set190801</t>
        </is>
      </c>
    </row>
    <row r="4261">
      <c r="A4261" s="93" t="n"/>
      <c r="B4261" s="127" t="n">
        <v>43820</v>
      </c>
      <c r="C4261" s="93">
        <f>TEXT(B4261,"aaa")</f>
        <v/>
      </c>
      <c r="D4261" s="93" t="n"/>
      <c r="E4261" s="6" t="inlineStr">
        <is>
          <t>토너</t>
        </is>
      </c>
      <c r="F4261" s="5" t="inlineStr">
        <is>
          <t>W컨셉</t>
        </is>
      </c>
      <c r="G4261" s="5" t="inlineStr">
        <is>
          <t>250ml</t>
        </is>
      </c>
      <c r="H4261" s="149" t="n">
        <v>2</v>
      </c>
      <c r="I4261" s="149" t="n"/>
      <c r="J4261" s="7" t="n">
        <v>190801</v>
      </c>
      <c r="K4261" s="93" t="n"/>
      <c r="L4261" s="93" t="n">
        <v>40000</v>
      </c>
      <c r="M4261" s="93" t="n">
        <v>28800</v>
      </c>
      <c r="N4261" s="93" t="n">
        <v>6520</v>
      </c>
      <c r="O4261" s="148" t="n">
        <v>36363.63636363636</v>
      </c>
      <c r="P4261" s="93" t="inlineStr">
        <is>
          <t>W컨셉토너250ml190801</t>
        </is>
      </c>
    </row>
    <row r="4262">
      <c r="A4262" s="93" t="n"/>
      <c r="B4262" s="127" t="n">
        <v>43820</v>
      </c>
      <c r="C4262" s="93">
        <f>TEXT(B4262,"aaa")</f>
        <v/>
      </c>
      <c r="D4262" s="93" t="n"/>
      <c r="E4262" s="6" t="inlineStr">
        <is>
          <t>토너</t>
        </is>
      </c>
      <c r="F4262" s="5" t="inlineStr">
        <is>
          <t>W컨셉</t>
        </is>
      </c>
      <c r="G4262" s="5" t="inlineStr">
        <is>
          <t>250ml 2set</t>
        </is>
      </c>
      <c r="H4262" s="149" t="n">
        <v>1</v>
      </c>
      <c r="I4262" s="149" t="n"/>
      <c r="J4262" s="7" t="n">
        <v>190801</v>
      </c>
      <c r="K4262" s="93" t="n"/>
      <c r="L4262" s="93" t="n">
        <v>35000</v>
      </c>
      <c r="M4262" s="93" t="n">
        <v>25550</v>
      </c>
      <c r="N4262" s="93" t="n">
        <v>6520</v>
      </c>
      <c r="O4262" s="148" t="n">
        <v>31818.18181818182</v>
      </c>
      <c r="P4262" s="93" t="inlineStr">
        <is>
          <t>W컨셉토너250ml 2set190801</t>
        </is>
      </c>
    </row>
    <row r="4263">
      <c r="A4263" s="93" t="n"/>
      <c r="B4263" s="127" t="n">
        <v>43820</v>
      </c>
      <c r="C4263" s="93">
        <f>TEXT(B4263,"aaa")</f>
        <v/>
      </c>
      <c r="D4263" s="93" t="n"/>
      <c r="E4263" s="6" t="inlineStr">
        <is>
          <t>토너</t>
        </is>
      </c>
      <c r="F4263" s="5" t="inlineStr">
        <is>
          <t>카페24</t>
        </is>
      </c>
      <c r="G4263" s="5" t="inlineStr">
        <is>
          <t>500ml</t>
        </is>
      </c>
      <c r="H4263" s="149" t="n">
        <v>37</v>
      </c>
      <c r="I4263" s="149" t="n"/>
      <c r="J4263" s="7" t="n">
        <v>190801</v>
      </c>
      <c r="K4263" s="93" t="n"/>
      <c r="L4263" s="93" t="n">
        <v>1221000</v>
      </c>
      <c r="M4263" s="93" t="n">
        <v>1149571.5</v>
      </c>
      <c r="N4263" s="93" t="n">
        <v>174825</v>
      </c>
      <c r="O4263" s="148" t="n">
        <v>1110000</v>
      </c>
      <c r="P4263" s="93" t="inlineStr">
        <is>
          <t>카페24토너500ml190801</t>
        </is>
      </c>
    </row>
    <row r="4264">
      <c r="A4264" s="93" t="n"/>
      <c r="B4264" s="127" t="n">
        <v>43820</v>
      </c>
      <c r="C4264" s="93">
        <f>TEXT(B4264,"aaa")</f>
        <v/>
      </c>
      <c r="D4264" s="93" t="n"/>
      <c r="E4264" s="6" t="inlineStr">
        <is>
          <t>토너</t>
        </is>
      </c>
      <c r="F4264" s="5" t="inlineStr">
        <is>
          <t>카페24</t>
        </is>
      </c>
      <c r="G4264" s="5" t="inlineStr">
        <is>
          <t>250ml</t>
        </is>
      </c>
      <c r="H4264" s="149" t="n">
        <v>17</v>
      </c>
      <c r="I4264" s="149" t="n"/>
      <c r="J4264" s="7" t="n">
        <v>190801</v>
      </c>
      <c r="K4264" s="93" t="n"/>
      <c r="L4264" s="93" t="n">
        <v>340000</v>
      </c>
      <c r="M4264" s="93" t="n">
        <v>320110</v>
      </c>
      <c r="N4264" s="93" t="n">
        <v>55420</v>
      </c>
      <c r="O4264" s="148" t="n">
        <v>309090.9090909091</v>
      </c>
      <c r="P4264" s="93" t="inlineStr">
        <is>
          <t>카페24토너250ml190801</t>
        </is>
      </c>
    </row>
    <row r="4265">
      <c r="A4265" s="93" t="n"/>
      <c r="B4265" s="127" t="n">
        <v>43820</v>
      </c>
      <c r="C4265" s="93">
        <f>TEXT(B4265,"aaa")</f>
        <v/>
      </c>
      <c r="D4265" s="93" t="n"/>
      <c r="E4265" s="6" t="inlineStr">
        <is>
          <t>토너</t>
        </is>
      </c>
      <c r="F4265" s="5" t="inlineStr">
        <is>
          <t>카페24</t>
        </is>
      </c>
      <c r="G4265" s="5" t="inlineStr">
        <is>
          <t>250ml 2set</t>
        </is>
      </c>
      <c r="H4265" s="149" t="n">
        <v>15</v>
      </c>
      <c r="I4265" s="149" t="n"/>
      <c r="J4265" s="7" t="n">
        <v>190801</v>
      </c>
      <c r="K4265" s="93" t="n"/>
      <c r="L4265" s="93" t="n">
        <v>525000</v>
      </c>
      <c r="M4265" s="93" t="n">
        <v>494287.5</v>
      </c>
      <c r="N4265" s="93" t="n">
        <v>97800</v>
      </c>
      <c r="O4265" s="148" t="n">
        <v>477272.7272727272</v>
      </c>
      <c r="P4265" s="93" t="inlineStr">
        <is>
          <t>카페24토너250ml 2set190801</t>
        </is>
      </c>
    </row>
    <row r="4266">
      <c r="A4266" s="93" t="n"/>
      <c r="B4266" s="127" t="n">
        <v>43821</v>
      </c>
      <c r="C4266" s="93">
        <f>TEXT(B4266,"aaa")</f>
        <v/>
      </c>
      <c r="D4266" s="93" t="n"/>
      <c r="E4266" s="6" t="inlineStr">
        <is>
          <t>토너</t>
        </is>
      </c>
      <c r="F4266" s="5" t="inlineStr">
        <is>
          <t>W컨셉</t>
        </is>
      </c>
      <c r="G4266" s="5" t="inlineStr">
        <is>
          <t>250ml 2set</t>
        </is>
      </c>
      <c r="H4266" s="149" t="n">
        <v>3</v>
      </c>
      <c r="I4266" s="149" t="n"/>
      <c r="J4266" s="7" t="n">
        <v>190801</v>
      </c>
      <c r="K4266" s="93" t="n"/>
      <c r="L4266" s="93" t="n">
        <v>105000</v>
      </c>
      <c r="M4266" s="93" t="n">
        <v>76650</v>
      </c>
      <c r="N4266" s="93" t="n">
        <v>19560</v>
      </c>
      <c r="O4266" s="148" t="n">
        <v>95454.54545454544</v>
      </c>
      <c r="P4266" s="93" t="inlineStr">
        <is>
          <t>W컨셉토너250ml 2set190801</t>
        </is>
      </c>
    </row>
    <row r="4267">
      <c r="A4267" s="93" t="n"/>
      <c r="B4267" s="127" t="n">
        <v>43821</v>
      </c>
      <c r="C4267" s="93">
        <f>TEXT(B4267,"aaa")</f>
        <v/>
      </c>
      <c r="D4267" s="93" t="n"/>
      <c r="E4267" s="6" t="inlineStr">
        <is>
          <t>토너</t>
        </is>
      </c>
      <c r="F4267" s="5" t="inlineStr">
        <is>
          <t>카페24</t>
        </is>
      </c>
      <c r="G4267" s="5" t="inlineStr">
        <is>
          <t>500ml</t>
        </is>
      </c>
      <c r="H4267" s="149" t="n">
        <v>24</v>
      </c>
      <c r="I4267" s="149" t="n"/>
      <c r="J4267" s="7" t="n">
        <v>190801</v>
      </c>
      <c r="K4267" s="93" t="n"/>
      <c r="L4267" s="93" t="n">
        <v>792000</v>
      </c>
      <c r="M4267" s="93" t="n">
        <v>745668</v>
      </c>
      <c r="N4267" s="93" t="n">
        <v>113400</v>
      </c>
      <c r="O4267" s="148" t="n">
        <v>720000</v>
      </c>
      <c r="P4267" s="93" t="inlineStr">
        <is>
          <t>카페24토너500ml190801</t>
        </is>
      </c>
    </row>
    <row r="4268">
      <c r="A4268" s="93" t="n"/>
      <c r="B4268" s="127" t="n">
        <v>43821</v>
      </c>
      <c r="C4268" s="93">
        <f>TEXT(B4268,"aaa")</f>
        <v/>
      </c>
      <c r="D4268" s="93" t="n"/>
      <c r="E4268" s="6" t="inlineStr">
        <is>
          <t>토너</t>
        </is>
      </c>
      <c r="F4268" s="5" t="inlineStr">
        <is>
          <t>카페24</t>
        </is>
      </c>
      <c r="G4268" s="5" t="inlineStr">
        <is>
          <t>250ml</t>
        </is>
      </c>
      <c r="H4268" s="149" t="n">
        <v>27</v>
      </c>
      <c r="I4268" s="149" t="n"/>
      <c r="J4268" s="7" t="n">
        <v>190801</v>
      </c>
      <c r="K4268" s="93" t="n"/>
      <c r="L4268" s="93" t="n">
        <v>540000</v>
      </c>
      <c r="M4268" s="93" t="n">
        <v>508410</v>
      </c>
      <c r="N4268" s="93" t="n">
        <v>88020</v>
      </c>
      <c r="O4268" s="148" t="n">
        <v>490909.0909090909</v>
      </c>
      <c r="P4268" s="93" t="inlineStr">
        <is>
          <t>카페24토너250ml190801</t>
        </is>
      </c>
    </row>
    <row r="4269">
      <c r="A4269" s="93" t="n"/>
      <c r="B4269" s="127" t="n">
        <v>43821</v>
      </c>
      <c r="C4269" s="93">
        <f>TEXT(B4269,"aaa")</f>
        <v/>
      </c>
      <c r="D4269" s="93" t="n"/>
      <c r="E4269" s="6" t="inlineStr">
        <is>
          <t>토너</t>
        </is>
      </c>
      <c r="F4269" s="5" t="inlineStr">
        <is>
          <t>카페24</t>
        </is>
      </c>
      <c r="G4269" s="5" t="inlineStr">
        <is>
          <t>250ml 2set</t>
        </is>
      </c>
      <c r="H4269" s="149" t="n">
        <v>8</v>
      </c>
      <c r="I4269" s="149" t="n"/>
      <c r="J4269" s="7" t="n">
        <v>190801</v>
      </c>
      <c r="K4269" s="93" t="n"/>
      <c r="L4269" s="93" t="n">
        <v>280000</v>
      </c>
      <c r="M4269" s="93" t="n">
        <v>263620</v>
      </c>
      <c r="N4269" s="93" t="n">
        <v>52160</v>
      </c>
      <c r="O4269" s="148" t="n">
        <v>254545.4545454545</v>
      </c>
      <c r="P4269" s="93" t="inlineStr">
        <is>
          <t>카페24토너250ml 2set190801</t>
        </is>
      </c>
    </row>
    <row r="4270">
      <c r="A4270" s="93" t="n"/>
      <c r="B4270" s="127" t="n">
        <v>43822</v>
      </c>
      <c r="C4270" s="93">
        <f>TEXT(B4270,"aaa")</f>
        <v/>
      </c>
      <c r="D4270" s="93" t="n"/>
      <c r="E4270" s="6" t="inlineStr">
        <is>
          <t>토너</t>
        </is>
      </c>
      <c r="F4270" s="5" t="inlineStr">
        <is>
          <t>W컨셉</t>
        </is>
      </c>
      <c r="G4270" s="5" t="inlineStr">
        <is>
          <t>250ml 2set</t>
        </is>
      </c>
      <c r="H4270" s="149" t="n">
        <v>2</v>
      </c>
      <c r="I4270" s="149" t="n"/>
      <c r="J4270" s="7" t="n">
        <v>190801</v>
      </c>
      <c r="K4270" s="93" t="n"/>
      <c r="L4270" s="93" t="n">
        <v>70000</v>
      </c>
      <c r="M4270" s="93" t="n">
        <v>51100</v>
      </c>
      <c r="N4270" s="93" t="n">
        <v>13040</v>
      </c>
      <c r="O4270" s="148" t="n">
        <v>63636.36363636363</v>
      </c>
      <c r="P4270" s="93" t="inlineStr">
        <is>
          <t>W컨셉토너250ml 2set190801</t>
        </is>
      </c>
    </row>
    <row r="4271">
      <c r="A4271" s="93" t="n"/>
      <c r="B4271" s="127" t="n">
        <v>43822</v>
      </c>
      <c r="C4271" s="93">
        <f>TEXT(B4271,"aaa")</f>
        <v/>
      </c>
      <c r="D4271" s="93" t="n"/>
      <c r="E4271" s="6" t="inlineStr">
        <is>
          <t>토너</t>
        </is>
      </c>
      <c r="F4271" s="5" t="inlineStr">
        <is>
          <t>카페24</t>
        </is>
      </c>
      <c r="G4271" s="5" t="inlineStr">
        <is>
          <t>500ml</t>
        </is>
      </c>
      <c r="H4271" s="149" t="n">
        <v>17</v>
      </c>
      <c r="I4271" s="149" t="n"/>
      <c r="J4271" s="7" t="n">
        <v>190801</v>
      </c>
      <c r="K4271" s="93" t="n"/>
      <c r="L4271" s="93" t="n">
        <v>561000</v>
      </c>
      <c r="M4271" s="93" t="n">
        <v>528181.5</v>
      </c>
      <c r="N4271" s="93" t="n">
        <v>80325</v>
      </c>
      <c r="O4271" s="148" t="n">
        <v>509999.9999999999</v>
      </c>
      <c r="P4271" s="93" t="inlineStr">
        <is>
          <t>카페24토너500ml190801</t>
        </is>
      </c>
    </row>
    <row r="4272">
      <c r="A4272" s="93" t="n"/>
      <c r="B4272" s="127" t="n">
        <v>43822</v>
      </c>
      <c r="C4272" s="93">
        <f>TEXT(B4272,"aaa")</f>
        <v/>
      </c>
      <c r="D4272" s="93" t="n"/>
      <c r="E4272" s="6" t="inlineStr">
        <is>
          <t>토너</t>
        </is>
      </c>
      <c r="F4272" s="5" t="inlineStr">
        <is>
          <t>카페24</t>
        </is>
      </c>
      <c r="G4272" s="5" t="inlineStr">
        <is>
          <t>250ml</t>
        </is>
      </c>
      <c r="H4272" s="149" t="n">
        <v>18</v>
      </c>
      <c r="I4272" s="149" t="n"/>
      <c r="J4272" s="7" t="n">
        <v>190801</v>
      </c>
      <c r="K4272" s="93" t="n"/>
      <c r="L4272" s="93" t="n">
        <v>360000</v>
      </c>
      <c r="M4272" s="93" t="n">
        <v>338940</v>
      </c>
      <c r="N4272" s="93" t="n">
        <v>58680</v>
      </c>
      <c r="O4272" s="148" t="n">
        <v>327272.7272727272</v>
      </c>
      <c r="P4272" s="93" t="inlineStr">
        <is>
          <t>카페24토너250ml190801</t>
        </is>
      </c>
    </row>
    <row r="4273">
      <c r="A4273" s="93" t="n"/>
      <c r="B4273" s="127" t="n">
        <v>43822</v>
      </c>
      <c r="C4273" s="93">
        <f>TEXT(B4273,"aaa")</f>
        <v/>
      </c>
      <c r="D4273" s="93" t="n"/>
      <c r="E4273" s="6" t="inlineStr">
        <is>
          <t>토너</t>
        </is>
      </c>
      <c r="F4273" s="5" t="inlineStr">
        <is>
          <t>카페24</t>
        </is>
      </c>
      <c r="G4273" s="5" t="inlineStr">
        <is>
          <t>250ml 2set</t>
        </is>
      </c>
      <c r="H4273" s="149" t="n">
        <v>22</v>
      </c>
      <c r="I4273" s="149" t="n"/>
      <c r="J4273" s="7" t="n">
        <v>190801</v>
      </c>
      <c r="K4273" s="93" t="n"/>
      <c r="L4273" s="93" t="n">
        <v>770000</v>
      </c>
      <c r="M4273" s="93" t="n">
        <v>724955</v>
      </c>
      <c r="N4273" s="93" t="n">
        <v>143440</v>
      </c>
      <c r="O4273" s="148" t="n">
        <v>700000</v>
      </c>
      <c r="P4273" s="93" t="inlineStr">
        <is>
          <t>카페24토너250ml 2set190801</t>
        </is>
      </c>
    </row>
    <row r="4274">
      <c r="A4274" s="93" t="n"/>
      <c r="B4274" s="127" t="n">
        <v>43822</v>
      </c>
      <c r="C4274" s="93">
        <f>TEXT(B4274,"aaa")</f>
        <v/>
      </c>
      <c r="D4274" s="93" t="n"/>
      <c r="E4274" s="93" t="inlineStr">
        <is>
          <t>토너</t>
        </is>
      </c>
      <c r="F4274" s="93" t="inlineStr">
        <is>
          <t>큐텐</t>
        </is>
      </c>
      <c r="G4274" s="93" t="inlineStr">
        <is>
          <t>250ml</t>
        </is>
      </c>
      <c r="H4274" s="149" t="n">
        <v>3</v>
      </c>
      <c r="I4274" s="149" t="n"/>
      <c r="J4274" s="91" t="n">
        <v>190801</v>
      </c>
      <c r="K4274" s="93" t="n"/>
      <c r="L4274" s="93" t="n">
        <v>94500</v>
      </c>
      <c r="M4274" s="93" t="n">
        <v>84105</v>
      </c>
      <c r="N4274" s="93" t="n">
        <v>9780</v>
      </c>
      <c r="O4274" s="148" t="n">
        <v>85909.0909090909</v>
      </c>
      <c r="P4274" s="93" t="inlineStr">
        <is>
          <t>큐텐토너250ml190801</t>
        </is>
      </c>
    </row>
    <row r="4275">
      <c r="A4275" s="93" t="n"/>
      <c r="B4275" s="127" t="n">
        <v>43822</v>
      </c>
      <c r="C4275" s="93">
        <f>TEXT(B4275,"aaa")</f>
        <v/>
      </c>
      <c r="D4275" s="93" t="n"/>
      <c r="E4275" s="93" t="inlineStr">
        <is>
          <t>토너</t>
        </is>
      </c>
      <c r="F4275" s="93" t="inlineStr">
        <is>
          <t>큐텐</t>
        </is>
      </c>
      <c r="G4275" s="93" t="inlineStr">
        <is>
          <t>250ml 2set</t>
        </is>
      </c>
      <c r="H4275" s="149" t="n">
        <v>4</v>
      </c>
      <c r="I4275" s="149" t="n"/>
      <c r="J4275" s="91" t="n">
        <v>190801</v>
      </c>
      <c r="K4275" s="93" t="n"/>
      <c r="L4275" s="93" t="n">
        <v>176000</v>
      </c>
      <c r="M4275" s="93" t="n">
        <v>156640</v>
      </c>
      <c r="N4275" s="93" t="n">
        <v>26080</v>
      </c>
      <c r="O4275" s="148" t="n">
        <v>160000</v>
      </c>
      <c r="P4275" s="93" t="inlineStr">
        <is>
          <t>큐텐토너250ml 2set190801</t>
        </is>
      </c>
    </row>
    <row r="4276">
      <c r="A4276" s="93" t="n"/>
      <c r="B4276" s="127" t="n">
        <v>43811</v>
      </c>
      <c r="C4276" s="93">
        <f>TEXT(B4276,"aaa")</f>
        <v/>
      </c>
      <c r="D4276" s="93" t="n"/>
      <c r="E4276" s="93" t="inlineStr">
        <is>
          <t>토너</t>
        </is>
      </c>
      <c r="F4276" s="93" t="inlineStr">
        <is>
          <t>큐텐</t>
        </is>
      </c>
      <c r="G4276" s="93" t="inlineStr">
        <is>
          <t>250ml</t>
        </is>
      </c>
      <c r="H4276" s="149" t="n">
        <v>1</v>
      </c>
      <c r="I4276" s="149" t="n"/>
      <c r="J4276" s="91" t="n">
        <v>190801</v>
      </c>
      <c r="K4276" s="93" t="n"/>
      <c r="L4276" s="93" t="n">
        <v>31500</v>
      </c>
      <c r="M4276" s="93" t="n">
        <v>28035</v>
      </c>
      <c r="N4276" s="93" t="n">
        <v>3260</v>
      </c>
      <c r="O4276" s="148" t="n">
        <v>28636.36363636363</v>
      </c>
      <c r="P4276" s="93" t="inlineStr">
        <is>
          <t>큐텐토너250ml190801</t>
        </is>
      </c>
    </row>
    <row r="4277">
      <c r="A4277" s="93" t="n"/>
      <c r="B4277" s="127" t="n">
        <v>43811</v>
      </c>
      <c r="C4277" s="93">
        <f>TEXT(B4277,"aaa")</f>
        <v/>
      </c>
      <c r="D4277" s="93" t="n"/>
      <c r="E4277" s="93" t="inlineStr">
        <is>
          <t>토너</t>
        </is>
      </c>
      <c r="F4277" s="93" t="inlineStr">
        <is>
          <t>큐텐</t>
        </is>
      </c>
      <c r="G4277" s="93" t="inlineStr">
        <is>
          <t>250ml 2set</t>
        </is>
      </c>
      <c r="H4277" s="149" t="n">
        <v>1</v>
      </c>
      <c r="I4277" s="149" t="n"/>
      <c r="J4277" s="91" t="n">
        <v>190801</v>
      </c>
      <c r="K4277" s="93" t="n"/>
      <c r="L4277" s="93" t="n">
        <v>44000</v>
      </c>
      <c r="M4277" s="93" t="n">
        <v>39160</v>
      </c>
      <c r="N4277" s="93" t="n">
        <v>6520</v>
      </c>
      <c r="O4277" s="148" t="n">
        <v>40000</v>
      </c>
      <c r="P4277" s="93" t="inlineStr">
        <is>
          <t>큐텐토너250ml 2set190801</t>
        </is>
      </c>
    </row>
    <row r="4278">
      <c r="A4278" s="93" t="n"/>
      <c r="B4278" s="127" t="n">
        <v>43812</v>
      </c>
      <c r="C4278" s="93">
        <f>TEXT(B4278,"aaa")</f>
        <v/>
      </c>
      <c r="D4278" s="93" t="n"/>
      <c r="E4278" s="93" t="inlineStr">
        <is>
          <t>토너</t>
        </is>
      </c>
      <c r="F4278" s="93" t="inlineStr">
        <is>
          <t>큐텐</t>
        </is>
      </c>
      <c r="G4278" s="93" t="inlineStr">
        <is>
          <t>250ml</t>
        </is>
      </c>
      <c r="H4278" s="149" t="n">
        <v>2</v>
      </c>
      <c r="I4278" s="149" t="n"/>
      <c r="J4278" s="91" t="n">
        <v>190801</v>
      </c>
      <c r="K4278" s="93" t="n"/>
      <c r="L4278" s="93" t="n">
        <v>63000</v>
      </c>
      <c r="M4278" s="93" t="n">
        <v>56070</v>
      </c>
      <c r="N4278" s="93" t="n">
        <v>6520</v>
      </c>
      <c r="O4278" s="148" t="n">
        <v>57272.72727272726</v>
      </c>
      <c r="P4278" s="93" t="inlineStr">
        <is>
          <t>큐텐토너250ml190801</t>
        </is>
      </c>
    </row>
    <row r="4279">
      <c r="A4279" s="93" t="n"/>
      <c r="B4279" s="127" t="n">
        <v>43816</v>
      </c>
      <c r="C4279" s="93">
        <f>TEXT(B4279,"aaa")</f>
        <v/>
      </c>
      <c r="D4279" s="93" t="n"/>
      <c r="E4279" s="93" t="inlineStr">
        <is>
          <t>토너</t>
        </is>
      </c>
      <c r="F4279" s="93" t="inlineStr">
        <is>
          <t>큐텐</t>
        </is>
      </c>
      <c r="G4279" s="93" t="inlineStr">
        <is>
          <t>250ml</t>
        </is>
      </c>
      <c r="H4279" s="149" t="n">
        <v>7</v>
      </c>
      <c r="I4279" s="149" t="n"/>
      <c r="J4279" s="91" t="n">
        <v>190801</v>
      </c>
      <c r="K4279" s="93" t="n"/>
      <c r="L4279" s="93" t="n">
        <v>220500</v>
      </c>
      <c r="M4279" s="93" t="n">
        <v>196245</v>
      </c>
      <c r="N4279" s="93" t="n">
        <v>22820</v>
      </c>
      <c r="O4279" s="148" t="n">
        <v>200454.5454545454</v>
      </c>
      <c r="P4279" s="93" t="inlineStr">
        <is>
          <t>큐텐토너250ml190801</t>
        </is>
      </c>
    </row>
    <row r="4280">
      <c r="A4280" s="93" t="n"/>
      <c r="B4280" s="127" t="n">
        <v>43816</v>
      </c>
      <c r="C4280" s="93">
        <f>TEXT(B4280,"aaa")</f>
        <v/>
      </c>
      <c r="D4280" s="93" t="n"/>
      <c r="E4280" s="93" t="inlineStr">
        <is>
          <t>토너</t>
        </is>
      </c>
      <c r="F4280" s="93" t="inlineStr">
        <is>
          <t>큐텐</t>
        </is>
      </c>
      <c r="G4280" s="93" t="inlineStr">
        <is>
          <t>250ml 2set</t>
        </is>
      </c>
      <c r="H4280" s="149" t="n">
        <v>18</v>
      </c>
      <c r="I4280" s="149" t="n"/>
      <c r="J4280" s="91" t="n">
        <v>190801</v>
      </c>
      <c r="K4280" s="93" t="n"/>
      <c r="L4280" s="93" t="n">
        <v>792000</v>
      </c>
      <c r="M4280" s="93" t="n">
        <v>704880</v>
      </c>
      <c r="N4280" s="93" t="n">
        <v>117360</v>
      </c>
      <c r="O4280" s="148" t="n">
        <v>720000</v>
      </c>
      <c r="P4280" s="93" t="inlineStr">
        <is>
          <t>큐텐토너250ml 2set190801</t>
        </is>
      </c>
    </row>
    <row r="4281">
      <c r="A4281" s="93" t="n"/>
      <c r="B4281" s="127" t="n">
        <v>43817</v>
      </c>
      <c r="C4281" s="93">
        <f>TEXT(B4281,"aaa")</f>
        <v/>
      </c>
      <c r="D4281" s="93" t="n"/>
      <c r="E4281" s="93" t="inlineStr">
        <is>
          <t>토너</t>
        </is>
      </c>
      <c r="F4281" s="93" t="inlineStr">
        <is>
          <t>큐텐</t>
        </is>
      </c>
      <c r="G4281" s="93" t="inlineStr">
        <is>
          <t>250ml 2set</t>
        </is>
      </c>
      <c r="H4281" s="149" t="n">
        <v>2</v>
      </c>
      <c r="I4281" s="149" t="n"/>
      <c r="J4281" s="91" t="n">
        <v>190801</v>
      </c>
      <c r="K4281" s="93" t="n"/>
      <c r="L4281" s="93" t="n">
        <v>88000</v>
      </c>
      <c r="M4281" s="93" t="n">
        <v>78320</v>
      </c>
      <c r="N4281" s="93" t="n">
        <v>13040</v>
      </c>
      <c r="O4281" s="148" t="n">
        <v>80000</v>
      </c>
      <c r="P4281" s="93" t="inlineStr">
        <is>
          <t>큐텐토너250ml 2set190801</t>
        </is>
      </c>
    </row>
    <row r="4282">
      <c r="A4282" s="93" t="n"/>
      <c r="B4282" s="127" t="n">
        <v>43819</v>
      </c>
      <c r="C4282" s="93">
        <f>TEXT(B4282,"aaa")</f>
        <v/>
      </c>
      <c r="D4282" s="93" t="n"/>
      <c r="E4282" s="93" t="inlineStr">
        <is>
          <t>토너</t>
        </is>
      </c>
      <c r="F4282" s="93" t="inlineStr">
        <is>
          <t>큐텐</t>
        </is>
      </c>
      <c r="G4282" s="93" t="inlineStr">
        <is>
          <t>250ml</t>
        </is>
      </c>
      <c r="H4282" s="149" t="n">
        <v>2</v>
      </c>
      <c r="I4282" s="149" t="n"/>
      <c r="J4282" s="91" t="n">
        <v>190801</v>
      </c>
      <c r="K4282" s="93" t="n"/>
      <c r="L4282" s="93" t="n">
        <v>63000</v>
      </c>
      <c r="M4282" s="93" t="n">
        <v>56070</v>
      </c>
      <c r="N4282" s="93" t="n">
        <v>6520</v>
      </c>
      <c r="O4282" s="148" t="n">
        <v>57272.72727272726</v>
      </c>
      <c r="P4282" s="93" t="inlineStr">
        <is>
          <t>큐텐토너250ml190801</t>
        </is>
      </c>
    </row>
    <row r="4283">
      <c r="A4283" s="93" t="n"/>
      <c r="B4283" s="127" t="n">
        <v>43819</v>
      </c>
      <c r="C4283" s="93">
        <f>TEXT(B4283,"aaa")</f>
        <v/>
      </c>
      <c r="D4283" s="93" t="n"/>
      <c r="E4283" s="93" t="inlineStr">
        <is>
          <t>토너</t>
        </is>
      </c>
      <c r="F4283" s="93" t="inlineStr">
        <is>
          <t>큐텐</t>
        </is>
      </c>
      <c r="G4283" s="93" t="inlineStr">
        <is>
          <t>250ml 2set</t>
        </is>
      </c>
      <c r="H4283" s="149" t="n">
        <v>2</v>
      </c>
      <c r="I4283" s="149" t="n"/>
      <c r="J4283" s="91" t="n">
        <v>190801</v>
      </c>
      <c r="K4283" s="93" t="n"/>
      <c r="L4283" s="93" t="n">
        <v>88000</v>
      </c>
      <c r="M4283" s="93" t="n">
        <v>78320</v>
      </c>
      <c r="N4283" s="93" t="n">
        <v>13040</v>
      </c>
      <c r="O4283" s="148" t="n">
        <v>80000</v>
      </c>
      <c r="P4283" s="93" t="inlineStr">
        <is>
          <t>큐텐토너250ml 2set190801</t>
        </is>
      </c>
    </row>
    <row r="4284">
      <c r="A4284" s="93" t="n"/>
      <c r="B4284" s="127" t="n">
        <v>43823</v>
      </c>
      <c r="C4284" s="93">
        <f>TEXT(B4284,"aaa")</f>
        <v/>
      </c>
      <c r="D4284" s="93" t="n"/>
      <c r="E4284" s="6" t="inlineStr">
        <is>
          <t>토너</t>
        </is>
      </c>
      <c r="F4284" s="5" t="inlineStr">
        <is>
          <t>W컨셉</t>
        </is>
      </c>
      <c r="G4284" s="5" t="inlineStr">
        <is>
          <t>250ml</t>
        </is>
      </c>
      <c r="H4284" s="149" t="n">
        <v>1</v>
      </c>
      <c r="I4284" s="149" t="n"/>
      <c r="J4284" s="7" t="n">
        <v>190801</v>
      </c>
      <c r="K4284" s="93" t="n"/>
      <c r="L4284" s="93" t="n">
        <v>20000</v>
      </c>
      <c r="M4284" s="93" t="n">
        <v>14400</v>
      </c>
      <c r="N4284" s="93" t="n">
        <v>3260</v>
      </c>
      <c r="O4284" s="148" t="n">
        <v>18181.81818181818</v>
      </c>
      <c r="P4284" s="93" t="inlineStr">
        <is>
          <t>W컨셉토너250ml190801</t>
        </is>
      </c>
    </row>
    <row r="4285">
      <c r="A4285" s="93" t="n"/>
      <c r="B4285" s="127" t="n">
        <v>43823</v>
      </c>
      <c r="C4285" s="93">
        <f>TEXT(B4285,"aaa")</f>
        <v/>
      </c>
      <c r="D4285" s="93" t="n"/>
      <c r="E4285" s="6" t="inlineStr">
        <is>
          <t>토너</t>
        </is>
      </c>
      <c r="F4285" s="5" t="inlineStr">
        <is>
          <t>W컨셉</t>
        </is>
      </c>
      <c r="G4285" s="5" t="inlineStr">
        <is>
          <t>250ml 2set</t>
        </is>
      </c>
      <c r="H4285" s="149" t="n">
        <v>2</v>
      </c>
      <c r="I4285" s="149" t="n"/>
      <c r="J4285" s="7" t="n">
        <v>190801</v>
      </c>
      <c r="K4285" s="93" t="n"/>
      <c r="L4285" s="93" t="n">
        <v>70000</v>
      </c>
      <c r="M4285" s="93" t="n">
        <v>51100</v>
      </c>
      <c r="N4285" s="93" t="n">
        <v>13040</v>
      </c>
      <c r="O4285" s="148" t="n">
        <v>63636.36363636363</v>
      </c>
      <c r="P4285" s="93" t="inlineStr">
        <is>
          <t>W컨셉토너250ml 2set190801</t>
        </is>
      </c>
    </row>
    <row r="4286">
      <c r="A4286" s="93" t="n"/>
      <c r="B4286" s="127" t="n">
        <v>43823</v>
      </c>
      <c r="C4286" s="93">
        <f>TEXT(B4286,"aaa")</f>
        <v/>
      </c>
      <c r="D4286" s="93" t="n"/>
      <c r="E4286" s="6" t="inlineStr">
        <is>
          <t>토너</t>
        </is>
      </c>
      <c r="F4286" s="5" t="inlineStr">
        <is>
          <t>카페24</t>
        </is>
      </c>
      <c r="G4286" s="5" t="inlineStr">
        <is>
          <t>500ml</t>
        </is>
      </c>
      <c r="H4286" s="149" t="n">
        <v>22</v>
      </c>
      <c r="I4286" s="149" t="n"/>
      <c r="J4286" s="7" t="n">
        <v>190801</v>
      </c>
      <c r="K4286" s="93" t="n"/>
      <c r="L4286" s="93" t="n">
        <v>726000</v>
      </c>
      <c r="M4286" s="93" t="n">
        <v>683529</v>
      </c>
      <c r="N4286" s="93" t="n">
        <v>103950</v>
      </c>
      <c r="O4286" s="148" t="n">
        <v>660000</v>
      </c>
      <c r="P4286" s="93" t="inlineStr">
        <is>
          <t>카페24토너500ml190801</t>
        </is>
      </c>
    </row>
    <row r="4287">
      <c r="A4287" s="93" t="n"/>
      <c r="B4287" s="127" t="n">
        <v>43823</v>
      </c>
      <c r="C4287" s="93">
        <f>TEXT(B4287,"aaa")</f>
        <v/>
      </c>
      <c r="D4287" s="93" t="n"/>
      <c r="E4287" s="6" t="inlineStr">
        <is>
          <t>토너</t>
        </is>
      </c>
      <c r="F4287" s="5" t="inlineStr">
        <is>
          <t>카페24</t>
        </is>
      </c>
      <c r="G4287" s="5" t="inlineStr">
        <is>
          <t>250ml</t>
        </is>
      </c>
      <c r="H4287" s="149" t="n">
        <v>18</v>
      </c>
      <c r="I4287" s="149" t="n"/>
      <c r="J4287" s="7" t="n">
        <v>190801</v>
      </c>
      <c r="K4287" s="93" t="n"/>
      <c r="L4287" s="93" t="n">
        <v>360000</v>
      </c>
      <c r="M4287" s="93" t="n">
        <v>338940</v>
      </c>
      <c r="N4287" s="93" t="n">
        <v>58680</v>
      </c>
      <c r="O4287" s="148" t="n">
        <v>327272.7272727272</v>
      </c>
      <c r="P4287" s="93" t="inlineStr">
        <is>
          <t>카페24토너250ml190801</t>
        </is>
      </c>
    </row>
    <row r="4288">
      <c r="A4288" s="93" t="n"/>
      <c r="B4288" s="127" t="n">
        <v>43823</v>
      </c>
      <c r="C4288" s="93">
        <f>TEXT(B4288,"aaa")</f>
        <v/>
      </c>
      <c r="D4288" s="93" t="n"/>
      <c r="E4288" s="6" t="inlineStr">
        <is>
          <t>토너</t>
        </is>
      </c>
      <c r="F4288" s="5" t="inlineStr">
        <is>
          <t>카페24</t>
        </is>
      </c>
      <c r="G4288" s="5" t="inlineStr">
        <is>
          <t>250ml 2set</t>
        </is>
      </c>
      <c r="H4288" s="149" t="n">
        <v>18</v>
      </c>
      <c r="I4288" s="149" t="n"/>
      <c r="J4288" s="7" t="n">
        <v>190801</v>
      </c>
      <c r="K4288" s="93" t="n"/>
      <c r="L4288" s="93" t="n">
        <v>630000</v>
      </c>
      <c r="M4288" s="93" t="n">
        <v>593145</v>
      </c>
      <c r="N4288" s="93" t="n">
        <v>117360</v>
      </c>
      <c r="O4288" s="148" t="n">
        <v>572727.2727272727</v>
      </c>
      <c r="P4288" s="93" t="inlineStr">
        <is>
          <t>카페24토너250ml 2set190801</t>
        </is>
      </c>
    </row>
    <row r="4289">
      <c r="A4289" s="93" t="n"/>
      <c r="B4289" s="127" t="n">
        <v>43823</v>
      </c>
      <c r="C4289" s="93">
        <f>TEXT(B4289,"aaa")</f>
        <v/>
      </c>
      <c r="D4289" s="93" t="n"/>
      <c r="E4289" s="93" t="inlineStr">
        <is>
          <t>토너</t>
        </is>
      </c>
      <c r="F4289" s="93" t="inlineStr">
        <is>
          <t>큐텐</t>
        </is>
      </c>
      <c r="G4289" s="93" t="inlineStr">
        <is>
          <t>250ml</t>
        </is>
      </c>
      <c r="H4289" s="6" t="n">
        <v>2</v>
      </c>
      <c r="I4289" s="6" t="n"/>
      <c r="J4289" s="91" t="n">
        <v>190801</v>
      </c>
      <c r="K4289" s="93" t="n"/>
      <c r="L4289" s="93" t="n">
        <v>63000</v>
      </c>
      <c r="M4289" s="93" t="n">
        <v>56070</v>
      </c>
      <c r="N4289" s="93" t="n">
        <v>6520</v>
      </c>
      <c r="O4289" s="148" t="n">
        <v>57272.72727272726</v>
      </c>
      <c r="P4289" s="93" t="inlineStr">
        <is>
          <t>큐텐토너250ml190801</t>
        </is>
      </c>
    </row>
    <row r="4290">
      <c r="A4290" s="93" t="n"/>
      <c r="B4290" s="127" t="n">
        <v>43823</v>
      </c>
      <c r="C4290" s="93">
        <f>TEXT(B4290,"aaa")</f>
        <v/>
      </c>
      <c r="D4290" s="93" t="n"/>
      <c r="E4290" s="93" t="inlineStr">
        <is>
          <t>토너</t>
        </is>
      </c>
      <c r="F4290" s="93" t="inlineStr">
        <is>
          <t>아누아 CS</t>
        </is>
      </c>
      <c r="G4290" s="93" t="inlineStr">
        <is>
          <t>250ml</t>
        </is>
      </c>
      <c r="H4290" s="149" t="n">
        <v>25</v>
      </c>
      <c r="I4290" s="149" t="n"/>
      <c r="J4290" s="7" t="n">
        <v>190801</v>
      </c>
      <c r="K4290" s="93" t="n"/>
      <c r="L4290" s="93" t="n">
        <v>0</v>
      </c>
      <c r="M4290" s="93" t="n">
        <v>0</v>
      </c>
      <c r="N4290" s="93" t="n">
        <v>81500</v>
      </c>
      <c r="O4290" s="148" t="n">
        <v>0</v>
      </c>
      <c r="P4290" s="93" t="inlineStr">
        <is>
          <t>아누아 CS토너250ml190801</t>
        </is>
      </c>
    </row>
    <row r="4291">
      <c r="A4291" s="93" t="n"/>
      <c r="B4291" s="127" t="n">
        <v>43823</v>
      </c>
      <c r="C4291" s="93">
        <f>TEXT(B4291,"aaa")</f>
        <v/>
      </c>
      <c r="D4291" s="93" t="n"/>
      <c r="E4291" s="6" t="inlineStr">
        <is>
          <t>머드크림마스크</t>
        </is>
      </c>
      <c r="F4291" s="93" t="inlineStr">
        <is>
          <t>아누아 CS</t>
        </is>
      </c>
      <c r="G4291" s="5" t="inlineStr">
        <is>
          <t>머드크림마스크 100ml</t>
        </is>
      </c>
      <c r="H4291" s="149" t="n">
        <v>10</v>
      </c>
      <c r="I4291" s="149" t="n"/>
      <c r="J4291" s="7" t="n">
        <v>190801</v>
      </c>
      <c r="K4291" s="93" t="n"/>
      <c r="L4291" s="93" t="n">
        <v>0</v>
      </c>
      <c r="M4291" s="93" t="n">
        <v>0</v>
      </c>
      <c r="N4291" s="93" t="n">
        <v>14420</v>
      </c>
      <c r="O4291" s="148" t="n">
        <v>0</v>
      </c>
      <c r="P4291" s="93" t="inlineStr">
        <is>
          <t>아누아 CS머드크림마스크머드크림마스크 100ml190801</t>
        </is>
      </c>
    </row>
    <row r="4292">
      <c r="A4292" s="93" t="n"/>
      <c r="B4292" s="127" t="n">
        <v>43823</v>
      </c>
      <c r="C4292" s="93">
        <f>TEXT(B4292,"aaa")</f>
        <v/>
      </c>
      <c r="D4292" s="93" t="n"/>
      <c r="E4292" s="93" t="inlineStr">
        <is>
          <t>화장솜</t>
        </is>
      </c>
      <c r="F4292" s="93" t="inlineStr">
        <is>
          <t>아누아 CS</t>
        </is>
      </c>
      <c r="G4292" s="93" t="inlineStr">
        <is>
          <t>스킨팩 화장솜 60P</t>
        </is>
      </c>
      <c r="H4292" s="149" t="n">
        <v>20</v>
      </c>
      <c r="I4292" s="149" t="n"/>
      <c r="J4292" s="93" t="n">
        <v>190801</v>
      </c>
      <c r="K4292" s="93" t="n"/>
      <c r="L4292" s="93" t="n">
        <v>0</v>
      </c>
      <c r="M4292" s="93" t="n">
        <v>0</v>
      </c>
      <c r="N4292" s="93" t="n">
        <v>22200</v>
      </c>
      <c r="O4292" s="148" t="n">
        <v>0</v>
      </c>
      <c r="P4292" s="93" t="inlineStr">
        <is>
          <t>아누아 CS화장솜스킨팩 화장솜 60P190801</t>
        </is>
      </c>
    </row>
    <row r="4293">
      <c r="A4293" s="93" t="n"/>
      <c r="B4293" s="127" t="n">
        <v>43824</v>
      </c>
      <c r="C4293" s="93">
        <f>TEXT(B4293,"aaa")</f>
        <v/>
      </c>
      <c r="D4293" s="93" t="n"/>
      <c r="E4293" s="6" t="inlineStr">
        <is>
          <t>토너</t>
        </is>
      </c>
      <c r="F4293" s="5" t="inlineStr">
        <is>
          <t>W컨셉</t>
        </is>
      </c>
      <c r="G4293" s="5" t="inlineStr">
        <is>
          <t>250ml</t>
        </is>
      </c>
      <c r="H4293" s="149" t="n">
        <v>2</v>
      </c>
      <c r="I4293" s="149" t="n"/>
      <c r="J4293" s="7" t="n">
        <v>190801</v>
      </c>
      <c r="K4293" s="93" t="n"/>
      <c r="L4293" s="93" t="n">
        <v>40000</v>
      </c>
      <c r="M4293" s="93" t="n">
        <v>28800</v>
      </c>
      <c r="N4293" s="93" t="n">
        <v>6520</v>
      </c>
      <c r="O4293" s="148" t="n">
        <v>36363.63636363636</v>
      </c>
      <c r="P4293" s="93" t="inlineStr">
        <is>
          <t>W컨셉토너250ml190801</t>
        </is>
      </c>
    </row>
    <row r="4294">
      <c r="A4294" s="93" t="n"/>
      <c r="B4294" s="127" t="n">
        <v>43824</v>
      </c>
      <c r="C4294" s="93">
        <f>TEXT(B4294,"aaa")</f>
        <v/>
      </c>
      <c r="D4294" s="93" t="n"/>
      <c r="E4294" s="6" t="inlineStr">
        <is>
          <t>토너</t>
        </is>
      </c>
      <c r="F4294" s="5" t="inlineStr">
        <is>
          <t>W컨셉</t>
        </is>
      </c>
      <c r="G4294" s="5" t="inlineStr">
        <is>
          <t>250ml 2set</t>
        </is>
      </c>
      <c r="H4294" s="149" t="n">
        <v>9</v>
      </c>
      <c r="I4294" s="149" t="n"/>
      <c r="J4294" s="7" t="n">
        <v>190801</v>
      </c>
      <c r="K4294" s="93" t="n"/>
      <c r="L4294" s="93" t="n">
        <v>315000</v>
      </c>
      <c r="M4294" s="93" t="n">
        <v>229950</v>
      </c>
      <c r="N4294" s="93" t="n">
        <v>58680</v>
      </c>
      <c r="O4294" s="148" t="n">
        <v>286363.6363636364</v>
      </c>
      <c r="P4294" s="93" t="inlineStr">
        <is>
          <t>W컨셉토너250ml 2set190801</t>
        </is>
      </c>
    </row>
    <row r="4295">
      <c r="A4295" s="93" t="n"/>
      <c r="B4295" s="127" t="n">
        <v>43824</v>
      </c>
      <c r="C4295" s="93">
        <f>TEXT(B4295,"aaa")</f>
        <v/>
      </c>
      <c r="D4295" s="93" t="n"/>
      <c r="E4295" s="6" t="inlineStr">
        <is>
          <t>토너</t>
        </is>
      </c>
      <c r="F4295" s="5" t="inlineStr">
        <is>
          <t>카페24</t>
        </is>
      </c>
      <c r="G4295" s="5" t="inlineStr">
        <is>
          <t>500ml</t>
        </is>
      </c>
      <c r="H4295" s="149" t="n">
        <v>29</v>
      </c>
      <c r="I4295" s="149" t="n"/>
      <c r="J4295" s="7" t="n">
        <v>190801</v>
      </c>
      <c r="K4295" s="93" t="n"/>
      <c r="L4295" s="93" t="n">
        <v>957000</v>
      </c>
      <c r="M4295" s="93" t="n">
        <v>901015.5</v>
      </c>
      <c r="N4295" s="93" t="n">
        <v>137025</v>
      </c>
      <c r="O4295" s="148" t="n">
        <v>869999.9999999999</v>
      </c>
      <c r="P4295" s="93" t="inlineStr">
        <is>
          <t>카페24토너500ml190801</t>
        </is>
      </c>
    </row>
    <row r="4296">
      <c r="A4296" s="93" t="n"/>
      <c r="B4296" s="127" t="n">
        <v>43824</v>
      </c>
      <c r="C4296" s="93">
        <f>TEXT(B4296,"aaa")</f>
        <v/>
      </c>
      <c r="D4296" s="93" t="n"/>
      <c r="E4296" s="6" t="inlineStr">
        <is>
          <t>토너</t>
        </is>
      </c>
      <c r="F4296" s="5" t="inlineStr">
        <is>
          <t>카페24</t>
        </is>
      </c>
      <c r="G4296" s="5" t="inlineStr">
        <is>
          <t>250ml</t>
        </is>
      </c>
      <c r="H4296" s="149" t="n">
        <v>29</v>
      </c>
      <c r="I4296" s="149" t="n"/>
      <c r="J4296" s="7" t="n">
        <v>190801</v>
      </c>
      <c r="K4296" s="93" t="n"/>
      <c r="L4296" s="93" t="n">
        <v>580000</v>
      </c>
      <c r="M4296" s="93" t="n">
        <v>546070</v>
      </c>
      <c r="N4296" s="93" t="n">
        <v>94540</v>
      </c>
      <c r="O4296" s="148" t="n">
        <v>527272.7272727272</v>
      </c>
      <c r="P4296" s="93" t="inlineStr">
        <is>
          <t>카페24토너250ml190801</t>
        </is>
      </c>
    </row>
    <row r="4297">
      <c r="A4297" s="93" t="n"/>
      <c r="B4297" s="127" t="n">
        <v>43824</v>
      </c>
      <c r="C4297" s="93">
        <f>TEXT(B4297,"aaa")</f>
        <v/>
      </c>
      <c r="D4297" s="93" t="n"/>
      <c r="E4297" s="6" t="inlineStr">
        <is>
          <t>토너</t>
        </is>
      </c>
      <c r="F4297" s="5" t="inlineStr">
        <is>
          <t>카페24</t>
        </is>
      </c>
      <c r="G4297" s="5" t="inlineStr">
        <is>
          <t>250ml 2set</t>
        </is>
      </c>
      <c r="H4297" s="149" t="n">
        <v>17</v>
      </c>
      <c r="I4297" s="149" t="n"/>
      <c r="J4297" s="7" t="n">
        <v>190801</v>
      </c>
      <c r="K4297" s="93" t="n"/>
      <c r="L4297" s="93" t="n">
        <v>595000</v>
      </c>
      <c r="M4297" s="93" t="n">
        <v>560192.5</v>
      </c>
      <c r="N4297" s="93" t="n">
        <v>110840</v>
      </c>
      <c r="O4297" s="148" t="n">
        <v>540909.0909090908</v>
      </c>
      <c r="P4297" s="93" t="inlineStr">
        <is>
          <t>카페24토너250ml 2set190801</t>
        </is>
      </c>
    </row>
    <row r="4298">
      <c r="A4298" s="93" t="n"/>
      <c r="B4298" s="127" t="n">
        <v>43825</v>
      </c>
      <c r="C4298" s="93">
        <f>TEXT(B4298,"aaa")</f>
        <v/>
      </c>
      <c r="D4298" s="93" t="n"/>
      <c r="E4298" s="6" t="inlineStr">
        <is>
          <t>토너</t>
        </is>
      </c>
      <c r="F4298" s="5" t="inlineStr">
        <is>
          <t>W컨셉</t>
        </is>
      </c>
      <c r="G4298" s="5" t="inlineStr">
        <is>
          <t>250ml</t>
        </is>
      </c>
      <c r="H4298" s="149" t="n">
        <v>3</v>
      </c>
      <c r="I4298" s="149" t="n"/>
      <c r="J4298" s="7" t="n">
        <v>190801</v>
      </c>
      <c r="K4298" s="93" t="n"/>
      <c r="L4298" s="93" t="n">
        <v>60000</v>
      </c>
      <c r="M4298" s="93" t="n">
        <v>43200</v>
      </c>
      <c r="N4298" s="93" t="n">
        <v>9780</v>
      </c>
      <c r="O4298" s="148" t="n">
        <v>54545.45454545454</v>
      </c>
      <c r="P4298" s="93" t="inlineStr">
        <is>
          <t>W컨셉토너250ml190801</t>
        </is>
      </c>
    </row>
    <row r="4299">
      <c r="A4299" s="93" t="n"/>
      <c r="B4299" s="127" t="n">
        <v>43825</v>
      </c>
      <c r="C4299" s="93">
        <f>TEXT(B4299,"aaa")</f>
        <v/>
      </c>
      <c r="D4299" s="93" t="n"/>
      <c r="E4299" s="6" t="inlineStr">
        <is>
          <t>토너</t>
        </is>
      </c>
      <c r="F4299" s="5" t="inlineStr">
        <is>
          <t>W컨셉</t>
        </is>
      </c>
      <c r="G4299" s="5" t="inlineStr">
        <is>
          <t>250ml 2set</t>
        </is>
      </c>
      <c r="H4299" s="149" t="n">
        <v>10</v>
      </c>
      <c r="I4299" s="149" t="n"/>
      <c r="J4299" s="7" t="n">
        <v>190801</v>
      </c>
      <c r="K4299" s="93" t="n"/>
      <c r="L4299" s="93" t="n">
        <v>350000</v>
      </c>
      <c r="M4299" s="93" t="n">
        <v>255500</v>
      </c>
      <c r="N4299" s="93" t="n">
        <v>65200</v>
      </c>
      <c r="O4299" s="148" t="n">
        <v>318181.8181818182</v>
      </c>
      <c r="P4299" s="93" t="inlineStr">
        <is>
          <t>W컨셉토너250ml 2set190801</t>
        </is>
      </c>
    </row>
    <row r="4300">
      <c r="A4300" s="93" t="n"/>
      <c r="B4300" s="127" t="n">
        <v>43825</v>
      </c>
      <c r="C4300" s="93">
        <f>TEXT(B4300,"aaa")</f>
        <v/>
      </c>
      <c r="D4300" s="93" t="n"/>
      <c r="E4300" s="6" t="inlineStr">
        <is>
          <t>토너</t>
        </is>
      </c>
      <c r="F4300" s="5" t="inlineStr">
        <is>
          <t>카페24</t>
        </is>
      </c>
      <c r="G4300" s="5" t="inlineStr">
        <is>
          <t>500ml</t>
        </is>
      </c>
      <c r="H4300" s="149" t="n">
        <v>29</v>
      </c>
      <c r="I4300" s="149" t="n"/>
      <c r="J4300" s="7" t="n">
        <v>190801</v>
      </c>
      <c r="K4300" s="93" t="n"/>
      <c r="L4300" s="93" t="n">
        <v>957000</v>
      </c>
      <c r="M4300" s="93" t="n">
        <v>901015.5</v>
      </c>
      <c r="N4300" s="93" t="n">
        <v>137025</v>
      </c>
      <c r="O4300" s="148" t="n">
        <v>869999.9999999999</v>
      </c>
      <c r="P4300" s="93" t="inlineStr">
        <is>
          <t>카페24토너500ml190801</t>
        </is>
      </c>
    </row>
    <row r="4301">
      <c r="A4301" s="93" t="n"/>
      <c r="B4301" s="127" t="n">
        <v>43825</v>
      </c>
      <c r="C4301" s="93">
        <f>TEXT(B4301,"aaa")</f>
        <v/>
      </c>
      <c r="D4301" s="93" t="n"/>
      <c r="E4301" s="6" t="inlineStr">
        <is>
          <t>토너</t>
        </is>
      </c>
      <c r="F4301" s="5" t="inlineStr">
        <is>
          <t>카페24</t>
        </is>
      </c>
      <c r="G4301" s="5" t="inlineStr">
        <is>
          <t>250ml</t>
        </is>
      </c>
      <c r="H4301" s="149" t="n">
        <v>36</v>
      </c>
      <c r="I4301" s="149" t="n"/>
      <c r="J4301" s="7" t="n">
        <v>190801</v>
      </c>
      <c r="K4301" s="93" t="n"/>
      <c r="L4301" s="93" t="n">
        <v>720000</v>
      </c>
      <c r="M4301" s="93" t="n">
        <v>677880</v>
      </c>
      <c r="N4301" s="93" t="n">
        <v>117360</v>
      </c>
      <c r="O4301" s="148" t="n">
        <v>654545.4545454545</v>
      </c>
      <c r="P4301" s="93" t="inlineStr">
        <is>
          <t>카페24토너250ml190801</t>
        </is>
      </c>
    </row>
    <row r="4302">
      <c r="A4302" s="93" t="n"/>
      <c r="B4302" s="127" t="n">
        <v>43825</v>
      </c>
      <c r="C4302" s="93">
        <f>TEXT(B4302,"aaa")</f>
        <v/>
      </c>
      <c r="D4302" s="93" t="n"/>
      <c r="E4302" s="6" t="inlineStr">
        <is>
          <t>토너</t>
        </is>
      </c>
      <c r="F4302" s="5" t="inlineStr">
        <is>
          <t>카페24</t>
        </is>
      </c>
      <c r="G4302" s="5" t="inlineStr">
        <is>
          <t>250ml 2set</t>
        </is>
      </c>
      <c r="H4302" s="149" t="n">
        <v>26</v>
      </c>
      <c r="I4302" s="149" t="n"/>
      <c r="J4302" s="7" t="n">
        <v>190801</v>
      </c>
      <c r="K4302" s="93" t="n"/>
      <c r="L4302" s="93" t="n">
        <v>910000</v>
      </c>
      <c r="M4302" s="93" t="n">
        <v>856765</v>
      </c>
      <c r="N4302" s="93" t="n">
        <v>169520</v>
      </c>
      <c r="O4302" s="148" t="n">
        <v>827272.7272727272</v>
      </c>
      <c r="P4302" s="93" t="inlineStr">
        <is>
          <t>카페24토너250ml 2set190801</t>
        </is>
      </c>
    </row>
    <row r="4303">
      <c r="A4303" s="93" t="n"/>
      <c r="B4303" s="127" t="n">
        <v>43825</v>
      </c>
      <c r="C4303" s="93">
        <f>TEXT(B4303,"aaa")</f>
        <v/>
      </c>
      <c r="D4303" s="93" t="n"/>
      <c r="E4303" s="93" t="inlineStr">
        <is>
          <t>토너</t>
        </is>
      </c>
      <c r="F4303" s="93" t="inlineStr">
        <is>
          <t>큐텐</t>
        </is>
      </c>
      <c r="G4303" s="93" t="inlineStr">
        <is>
          <t>250ml</t>
        </is>
      </c>
      <c r="H4303" s="6" t="n">
        <v>3</v>
      </c>
      <c r="I4303" s="6" t="n"/>
      <c r="J4303" s="91" t="n">
        <v>190801</v>
      </c>
      <c r="K4303" s="93" t="n"/>
      <c r="L4303" s="93" t="n">
        <v>94500</v>
      </c>
      <c r="M4303" s="93" t="n">
        <v>84105</v>
      </c>
      <c r="N4303" s="93" t="n">
        <v>9780</v>
      </c>
      <c r="O4303" s="148" t="n">
        <v>85909.0909090909</v>
      </c>
      <c r="P4303" s="93" t="inlineStr">
        <is>
          <t>큐텐토너250ml190801</t>
        </is>
      </c>
    </row>
    <row r="4304">
      <c r="A4304" s="93" t="n"/>
      <c r="B4304" s="127" t="n">
        <v>43825</v>
      </c>
      <c r="C4304" s="93">
        <f>TEXT(B4304,"aaa")</f>
        <v/>
      </c>
      <c r="D4304" s="93" t="n"/>
      <c r="E4304" s="93" t="inlineStr">
        <is>
          <t>토너</t>
        </is>
      </c>
      <c r="F4304" s="93" t="inlineStr">
        <is>
          <t>큐텐</t>
        </is>
      </c>
      <c r="G4304" s="93" t="inlineStr">
        <is>
          <t>250ml 2set</t>
        </is>
      </c>
      <c r="H4304" s="6" t="n">
        <v>1</v>
      </c>
      <c r="I4304" s="6" t="n"/>
      <c r="J4304" s="91" t="n">
        <v>190801</v>
      </c>
      <c r="K4304" s="93" t="n"/>
      <c r="L4304" s="93" t="n">
        <v>44000</v>
      </c>
      <c r="M4304" s="93" t="n">
        <v>39160</v>
      </c>
      <c r="N4304" s="93" t="n">
        <v>6520</v>
      </c>
      <c r="O4304" s="148" t="n">
        <v>40000</v>
      </c>
      <c r="P4304" s="93" t="inlineStr">
        <is>
          <t>큐텐토너250ml 2set190801</t>
        </is>
      </c>
    </row>
    <row r="4305">
      <c r="A4305" s="93" t="n"/>
      <c r="B4305" s="127" t="n">
        <v>43826</v>
      </c>
      <c r="C4305" s="93">
        <f>TEXT(B4305,"aaa")</f>
        <v/>
      </c>
      <c r="D4305" s="93" t="n"/>
      <c r="E4305" s="6" t="inlineStr">
        <is>
          <t>토너</t>
        </is>
      </c>
      <c r="F4305" s="5" t="inlineStr">
        <is>
          <t>W컨셉</t>
        </is>
      </c>
      <c r="G4305" s="5" t="inlineStr">
        <is>
          <t>250ml</t>
        </is>
      </c>
      <c r="H4305" s="149" t="n">
        <v>1</v>
      </c>
      <c r="I4305" s="149" t="n"/>
      <c r="J4305" s="7" t="n">
        <v>190801</v>
      </c>
      <c r="K4305" s="93" t="n"/>
      <c r="L4305" s="93" t="n">
        <v>20000</v>
      </c>
      <c r="M4305" s="93" t="n">
        <v>14400</v>
      </c>
      <c r="N4305" s="93" t="n">
        <v>3260</v>
      </c>
      <c r="O4305" s="148" t="n">
        <v>18181.81818181818</v>
      </c>
      <c r="P4305" s="93" t="inlineStr">
        <is>
          <t>W컨셉토너250ml190801</t>
        </is>
      </c>
    </row>
    <row r="4306">
      <c r="A4306" s="93" t="n"/>
      <c r="B4306" s="127" t="n">
        <v>43826</v>
      </c>
      <c r="C4306" s="93">
        <f>TEXT(B4306,"aaa")</f>
        <v/>
      </c>
      <c r="D4306" s="93" t="n"/>
      <c r="E4306" s="6" t="inlineStr">
        <is>
          <t>토너</t>
        </is>
      </c>
      <c r="F4306" s="5" t="inlineStr">
        <is>
          <t>W컨셉</t>
        </is>
      </c>
      <c r="G4306" s="5" t="inlineStr">
        <is>
          <t>250ml 2set</t>
        </is>
      </c>
      <c r="H4306" s="149" t="n">
        <v>4</v>
      </c>
      <c r="I4306" s="149" t="n"/>
      <c r="J4306" s="7" t="n">
        <v>190801</v>
      </c>
      <c r="K4306" s="93" t="n"/>
      <c r="L4306" s="93" t="n">
        <v>140000</v>
      </c>
      <c r="M4306" s="93" t="n">
        <v>102200</v>
      </c>
      <c r="N4306" s="93" t="n">
        <v>26080</v>
      </c>
      <c r="O4306" s="148" t="n">
        <v>127272.7272727273</v>
      </c>
      <c r="P4306" s="93" t="inlineStr">
        <is>
          <t>W컨셉토너250ml 2set190801</t>
        </is>
      </c>
    </row>
    <row r="4307">
      <c r="A4307" s="93" t="n"/>
      <c r="B4307" s="127" t="n">
        <v>43826</v>
      </c>
      <c r="C4307" s="93">
        <f>TEXT(B4307,"aaa")</f>
        <v/>
      </c>
      <c r="D4307" s="93" t="n"/>
      <c r="E4307" s="6" t="inlineStr">
        <is>
          <t>토너</t>
        </is>
      </c>
      <c r="F4307" s="5" t="inlineStr">
        <is>
          <t>카페24</t>
        </is>
      </c>
      <c r="G4307" s="5" t="inlineStr">
        <is>
          <t>500ml</t>
        </is>
      </c>
      <c r="H4307" s="149" t="n">
        <v>28</v>
      </c>
      <c r="I4307" s="149" t="n"/>
      <c r="J4307" s="7" t="n">
        <v>190801</v>
      </c>
      <c r="K4307" s="93" t="n"/>
      <c r="L4307" s="93" t="n">
        <v>924000</v>
      </c>
      <c r="M4307" s="93" t="n">
        <v>869946</v>
      </c>
      <c r="N4307" s="93" t="n">
        <v>132300</v>
      </c>
      <c r="O4307" s="148" t="n">
        <v>839999.9999999999</v>
      </c>
      <c r="P4307" s="93" t="inlineStr">
        <is>
          <t>카페24토너500ml190801</t>
        </is>
      </c>
    </row>
    <row r="4308">
      <c r="A4308" s="93" t="n"/>
      <c r="B4308" s="127" t="n">
        <v>43826</v>
      </c>
      <c r="C4308" s="93">
        <f>TEXT(B4308,"aaa")</f>
        <v/>
      </c>
      <c r="D4308" s="93" t="n"/>
      <c r="E4308" s="6" t="inlineStr">
        <is>
          <t>토너</t>
        </is>
      </c>
      <c r="F4308" s="5" t="inlineStr">
        <is>
          <t>카페24</t>
        </is>
      </c>
      <c r="G4308" s="5" t="inlineStr">
        <is>
          <t>250ml</t>
        </is>
      </c>
      <c r="H4308" s="149" t="n">
        <v>26</v>
      </c>
      <c r="I4308" s="149" t="n"/>
      <c r="J4308" s="7" t="n">
        <v>190801</v>
      </c>
      <c r="K4308" s="93" t="n"/>
      <c r="L4308" s="93" t="n">
        <v>520000</v>
      </c>
      <c r="M4308" s="93" t="n">
        <v>489580</v>
      </c>
      <c r="N4308" s="93" t="n">
        <v>84760</v>
      </c>
      <c r="O4308" s="148" t="n">
        <v>472727.2727272727</v>
      </c>
      <c r="P4308" s="93" t="inlineStr">
        <is>
          <t>카페24토너250ml190801</t>
        </is>
      </c>
    </row>
    <row r="4309">
      <c r="A4309" s="93" t="n"/>
      <c r="B4309" s="127" t="n">
        <v>43826</v>
      </c>
      <c r="C4309" s="93">
        <f>TEXT(B4309,"aaa")</f>
        <v/>
      </c>
      <c r="D4309" s="93" t="n"/>
      <c r="E4309" s="6" t="inlineStr">
        <is>
          <t>토너</t>
        </is>
      </c>
      <c r="F4309" s="5" t="inlineStr">
        <is>
          <t>카페24</t>
        </is>
      </c>
      <c r="G4309" s="5" t="inlineStr">
        <is>
          <t>250ml 2set</t>
        </is>
      </c>
      <c r="H4309" s="149" t="n">
        <v>25</v>
      </c>
      <c r="I4309" s="149" t="n"/>
      <c r="J4309" s="7" t="n">
        <v>190801</v>
      </c>
      <c r="K4309" s="93" t="n"/>
      <c r="L4309" s="93" t="n">
        <v>875000</v>
      </c>
      <c r="M4309" s="93" t="n">
        <v>823812.5</v>
      </c>
      <c r="N4309" s="93" t="n">
        <v>163000</v>
      </c>
      <c r="O4309" s="148" t="n">
        <v>795454.5454545454</v>
      </c>
      <c r="P4309" s="93" t="inlineStr">
        <is>
          <t>카페24토너250ml 2set190801</t>
        </is>
      </c>
    </row>
    <row r="4310">
      <c r="A4310" s="93" t="n"/>
      <c r="B4310" s="127" t="n">
        <v>43826</v>
      </c>
      <c r="C4310" s="93">
        <f>TEXT(B4310,"aaa")</f>
        <v/>
      </c>
      <c r="D4310" s="93" t="n"/>
      <c r="E4310" s="93" t="inlineStr">
        <is>
          <t>토너</t>
        </is>
      </c>
      <c r="F4310" s="93" t="inlineStr">
        <is>
          <t>큐텐</t>
        </is>
      </c>
      <c r="G4310" s="93" t="inlineStr">
        <is>
          <t>250ml</t>
        </is>
      </c>
      <c r="H4310" s="149" t="n">
        <v>4</v>
      </c>
      <c r="I4310" s="149" t="n"/>
      <c r="J4310" s="91" t="n">
        <v>190801</v>
      </c>
      <c r="K4310" s="93" t="n"/>
      <c r="L4310" s="93" t="n">
        <v>126000</v>
      </c>
      <c r="M4310" s="93" t="n">
        <v>112140</v>
      </c>
      <c r="N4310" s="93" t="n">
        <v>13040</v>
      </c>
      <c r="O4310" s="148" t="n">
        <v>114545.4545454545</v>
      </c>
      <c r="P4310" s="93" t="inlineStr">
        <is>
          <t>큐텐토너250ml190801</t>
        </is>
      </c>
    </row>
    <row r="4311">
      <c r="A4311" s="93" t="n"/>
      <c r="B4311" s="127" t="n">
        <v>43827</v>
      </c>
      <c r="C4311" s="93">
        <f>TEXT(B4311,"aaa")</f>
        <v/>
      </c>
      <c r="D4311" s="93" t="n"/>
      <c r="E4311" s="6" t="inlineStr">
        <is>
          <t>토너</t>
        </is>
      </c>
      <c r="F4311" s="5" t="inlineStr">
        <is>
          <t>W컨셉</t>
        </is>
      </c>
      <c r="G4311" s="5" t="inlineStr">
        <is>
          <t>250ml 2set</t>
        </is>
      </c>
      <c r="H4311" s="149" t="n">
        <v>1</v>
      </c>
      <c r="I4311" s="149" t="n"/>
      <c r="J4311" s="7" t="n">
        <v>190801</v>
      </c>
      <c r="K4311" s="93" t="n"/>
      <c r="L4311" s="93" t="n">
        <v>35000</v>
      </c>
      <c r="M4311" s="93" t="n">
        <v>25550</v>
      </c>
      <c r="N4311" s="93" t="n">
        <v>6520</v>
      </c>
      <c r="O4311" s="148" t="n">
        <v>31818.18181818182</v>
      </c>
      <c r="P4311" s="93" t="inlineStr">
        <is>
          <t>W컨셉토너250ml 2set190801</t>
        </is>
      </c>
    </row>
    <row r="4312">
      <c r="A4312" s="93" t="n"/>
      <c r="B4312" s="127" t="n">
        <v>43827</v>
      </c>
      <c r="C4312" s="93">
        <f>TEXT(B4312,"aaa")</f>
        <v/>
      </c>
      <c r="D4312" s="93" t="n"/>
      <c r="E4312" s="6" t="inlineStr">
        <is>
          <t>토너</t>
        </is>
      </c>
      <c r="F4312" s="5" t="inlineStr">
        <is>
          <t>카페24</t>
        </is>
      </c>
      <c r="G4312" s="5" t="inlineStr">
        <is>
          <t>500ml</t>
        </is>
      </c>
      <c r="H4312" s="149" t="n">
        <v>28</v>
      </c>
      <c r="I4312" s="149" t="n"/>
      <c r="J4312" s="7" t="n">
        <v>190801</v>
      </c>
      <c r="K4312" s="93" t="n"/>
      <c r="L4312" s="93" t="n">
        <v>924000</v>
      </c>
      <c r="M4312" s="93" t="n">
        <v>869946</v>
      </c>
      <c r="N4312" s="93" t="n">
        <v>132300</v>
      </c>
      <c r="O4312" s="148" t="n">
        <v>839999.9999999999</v>
      </c>
      <c r="P4312" s="93" t="inlineStr">
        <is>
          <t>카페24토너500ml190801</t>
        </is>
      </c>
    </row>
    <row r="4313">
      <c r="A4313" s="93" t="n"/>
      <c r="B4313" s="127" t="n">
        <v>43827</v>
      </c>
      <c r="C4313" s="93">
        <f>TEXT(B4313,"aaa")</f>
        <v/>
      </c>
      <c r="D4313" s="93" t="n"/>
      <c r="E4313" s="6" t="inlineStr">
        <is>
          <t>토너</t>
        </is>
      </c>
      <c r="F4313" s="5" t="inlineStr">
        <is>
          <t>카페24</t>
        </is>
      </c>
      <c r="G4313" s="5" t="inlineStr">
        <is>
          <t>250ml</t>
        </is>
      </c>
      <c r="H4313" s="149" t="n">
        <v>21</v>
      </c>
      <c r="I4313" s="149" t="n"/>
      <c r="J4313" s="7" t="n">
        <v>190801</v>
      </c>
      <c r="K4313" s="93" t="n"/>
      <c r="L4313" s="93" t="n">
        <v>420000</v>
      </c>
      <c r="M4313" s="93" t="n">
        <v>395430</v>
      </c>
      <c r="N4313" s="93" t="n">
        <v>68460</v>
      </c>
      <c r="O4313" s="148" t="n">
        <v>381818.1818181818</v>
      </c>
      <c r="P4313" s="93" t="inlineStr">
        <is>
          <t>카페24토너250ml190801</t>
        </is>
      </c>
    </row>
    <row r="4314">
      <c r="A4314" s="93" t="n"/>
      <c r="B4314" s="127" t="n">
        <v>43827</v>
      </c>
      <c r="C4314" s="93">
        <f>TEXT(B4314,"aaa")</f>
        <v/>
      </c>
      <c r="D4314" s="93" t="n"/>
      <c r="E4314" s="6" t="inlineStr">
        <is>
          <t>토너</t>
        </is>
      </c>
      <c r="F4314" s="5" t="inlineStr">
        <is>
          <t>카페24</t>
        </is>
      </c>
      <c r="G4314" s="5" t="inlineStr">
        <is>
          <t>250ml 2set</t>
        </is>
      </c>
      <c r="H4314" s="149" t="n">
        <v>21</v>
      </c>
      <c r="I4314" s="149" t="n"/>
      <c r="J4314" s="7" t="n">
        <v>190801</v>
      </c>
      <c r="K4314" s="93" t="n"/>
      <c r="L4314" s="93" t="n">
        <v>735000</v>
      </c>
      <c r="M4314" s="93" t="n">
        <v>692002.5</v>
      </c>
      <c r="N4314" s="93" t="n">
        <v>136920</v>
      </c>
      <c r="O4314" s="148" t="n">
        <v>668181.8181818181</v>
      </c>
      <c r="P4314" s="93" t="inlineStr">
        <is>
          <t>카페24토너250ml 2set190801</t>
        </is>
      </c>
    </row>
    <row r="4315">
      <c r="A4315" s="93" t="n"/>
      <c r="B4315" s="127" t="n">
        <v>43828</v>
      </c>
      <c r="C4315" s="93">
        <f>TEXT(B4315,"aaa")</f>
        <v/>
      </c>
      <c r="D4315" s="93" t="n"/>
      <c r="E4315" s="6" t="inlineStr">
        <is>
          <t>토너</t>
        </is>
      </c>
      <c r="F4315" s="5" t="inlineStr">
        <is>
          <t>W컨셉</t>
        </is>
      </c>
      <c r="G4315" s="5" t="inlineStr">
        <is>
          <t>250ml 2set</t>
        </is>
      </c>
      <c r="H4315" s="149" t="n">
        <v>5</v>
      </c>
      <c r="I4315" s="149" t="n"/>
      <c r="J4315" s="7" t="n">
        <v>190801</v>
      </c>
      <c r="K4315" s="93" t="n"/>
      <c r="L4315" s="93" t="n">
        <v>175000</v>
      </c>
      <c r="M4315" s="93" t="n">
        <v>127750</v>
      </c>
      <c r="N4315" s="93" t="n">
        <v>32600</v>
      </c>
      <c r="O4315" s="148" t="n">
        <v>159090.9090909091</v>
      </c>
      <c r="P4315" s="93" t="inlineStr">
        <is>
          <t>W컨셉토너250ml 2set190801</t>
        </is>
      </c>
    </row>
    <row r="4316">
      <c r="A4316" s="93" t="n"/>
      <c r="B4316" s="127" t="n">
        <v>43828</v>
      </c>
      <c r="C4316" s="93">
        <f>TEXT(B4316,"aaa")</f>
        <v/>
      </c>
      <c r="D4316" s="93" t="n"/>
      <c r="E4316" s="6" t="inlineStr">
        <is>
          <t>토너</t>
        </is>
      </c>
      <c r="F4316" s="5" t="inlineStr">
        <is>
          <t>카페24</t>
        </is>
      </c>
      <c r="G4316" s="5" t="inlineStr">
        <is>
          <t>500ml</t>
        </is>
      </c>
      <c r="H4316" s="149" t="n">
        <v>19</v>
      </c>
      <c r="I4316" s="149" t="n"/>
      <c r="J4316" s="7" t="n">
        <v>190801</v>
      </c>
      <c r="K4316" s="93" t="n"/>
      <c r="L4316" s="93" t="n">
        <v>627000</v>
      </c>
      <c r="M4316" s="93" t="n">
        <v>590320.5</v>
      </c>
      <c r="N4316" s="93" t="n">
        <v>89775</v>
      </c>
      <c r="O4316" s="148" t="n">
        <v>570000</v>
      </c>
      <c r="P4316" s="93" t="inlineStr">
        <is>
          <t>카페24토너500ml190801</t>
        </is>
      </c>
    </row>
    <row r="4317">
      <c r="A4317" s="93" t="n"/>
      <c r="B4317" s="127" t="n">
        <v>43828</v>
      </c>
      <c r="C4317" s="93">
        <f>TEXT(B4317,"aaa")</f>
        <v/>
      </c>
      <c r="D4317" s="93" t="n"/>
      <c r="E4317" s="6" t="inlineStr">
        <is>
          <t>토너</t>
        </is>
      </c>
      <c r="F4317" s="5" t="inlineStr">
        <is>
          <t>카페24</t>
        </is>
      </c>
      <c r="G4317" s="5" t="inlineStr">
        <is>
          <t>250ml</t>
        </is>
      </c>
      <c r="H4317" s="149" t="n">
        <v>28</v>
      </c>
      <c r="I4317" s="149" t="n"/>
      <c r="J4317" s="7" t="n">
        <v>190801</v>
      </c>
      <c r="K4317" s="93" t="n"/>
      <c r="L4317" s="93" t="n">
        <v>560000</v>
      </c>
      <c r="M4317" s="93" t="n">
        <v>527240</v>
      </c>
      <c r="N4317" s="93" t="n">
        <v>91280</v>
      </c>
      <c r="O4317" s="148" t="n">
        <v>509090.9090909091</v>
      </c>
      <c r="P4317" s="93" t="inlineStr">
        <is>
          <t>카페24토너250ml190801</t>
        </is>
      </c>
    </row>
    <row r="4318">
      <c r="A4318" s="93" t="n"/>
      <c r="B4318" s="127" t="n">
        <v>43828</v>
      </c>
      <c r="C4318" s="93">
        <f>TEXT(B4318,"aaa")</f>
        <v/>
      </c>
      <c r="D4318" s="93" t="n"/>
      <c r="E4318" s="6" t="inlineStr">
        <is>
          <t>토너</t>
        </is>
      </c>
      <c r="F4318" s="5" t="inlineStr">
        <is>
          <t>카페24</t>
        </is>
      </c>
      <c r="G4318" s="5" t="inlineStr">
        <is>
          <t>250ml 2set</t>
        </is>
      </c>
      <c r="H4318" s="149" t="n">
        <v>10</v>
      </c>
      <c r="I4318" s="149" t="n"/>
      <c r="J4318" s="7" t="n">
        <v>190801</v>
      </c>
      <c r="K4318" s="93" t="n"/>
      <c r="L4318" s="93" t="n">
        <v>350000</v>
      </c>
      <c r="M4318" s="93" t="n">
        <v>329525</v>
      </c>
      <c r="N4318" s="93" t="n">
        <v>65200</v>
      </c>
      <c r="O4318" s="148" t="n">
        <v>318181.8181818182</v>
      </c>
      <c r="P4318" s="93" t="inlineStr">
        <is>
          <t>카페24토너250ml 2set190801</t>
        </is>
      </c>
    </row>
    <row r="4319">
      <c r="A4319" s="93" t="n"/>
      <c r="B4319" s="127" t="n">
        <v>43829</v>
      </c>
      <c r="C4319" s="93">
        <f>TEXT(B4319,"aaa")</f>
        <v/>
      </c>
      <c r="D4319" s="93" t="n"/>
      <c r="E4319" s="6" t="inlineStr">
        <is>
          <t>토너</t>
        </is>
      </c>
      <c r="F4319" s="5" t="inlineStr">
        <is>
          <t>W컨셉</t>
        </is>
      </c>
      <c r="G4319" s="5" t="inlineStr">
        <is>
          <t>250ml</t>
        </is>
      </c>
      <c r="H4319" s="149" t="n">
        <v>2</v>
      </c>
      <c r="I4319" s="149" t="n"/>
      <c r="J4319" s="7" t="n">
        <v>190801</v>
      </c>
      <c r="K4319" s="93" t="n"/>
      <c r="L4319" s="93" t="n">
        <v>40000</v>
      </c>
      <c r="M4319" s="93" t="n">
        <v>28800</v>
      </c>
      <c r="N4319" s="93" t="n">
        <v>6520</v>
      </c>
      <c r="O4319" s="148" t="n">
        <v>36363.63636363636</v>
      </c>
      <c r="P4319" s="93" t="inlineStr">
        <is>
          <t>W컨셉토너250ml190801</t>
        </is>
      </c>
    </row>
    <row r="4320">
      <c r="A4320" s="93" t="n"/>
      <c r="B4320" s="127" t="n">
        <v>43829</v>
      </c>
      <c r="C4320" s="93">
        <f>TEXT(B4320,"aaa")</f>
        <v/>
      </c>
      <c r="D4320" s="93" t="n"/>
      <c r="E4320" s="6" t="inlineStr">
        <is>
          <t>토너</t>
        </is>
      </c>
      <c r="F4320" s="5" t="inlineStr">
        <is>
          <t>W컨셉</t>
        </is>
      </c>
      <c r="G4320" s="5" t="inlineStr">
        <is>
          <t>250ml 2set</t>
        </is>
      </c>
      <c r="H4320" s="149" t="n">
        <v>5</v>
      </c>
      <c r="I4320" s="149" t="n"/>
      <c r="J4320" s="7" t="n">
        <v>190801</v>
      </c>
      <c r="K4320" s="93" t="n"/>
      <c r="L4320" s="93" t="n">
        <v>175000</v>
      </c>
      <c r="M4320" s="93" t="n">
        <v>127750</v>
      </c>
      <c r="N4320" s="93" t="n">
        <v>32600</v>
      </c>
      <c r="O4320" s="148" t="n">
        <v>159090.9090909091</v>
      </c>
      <c r="P4320" s="93" t="inlineStr">
        <is>
          <t>W컨셉토너250ml 2set190801</t>
        </is>
      </c>
    </row>
    <row r="4321">
      <c r="A4321" s="93" t="n"/>
      <c r="B4321" s="127" t="n">
        <v>43829</v>
      </c>
      <c r="C4321" s="93">
        <f>TEXT(B4321,"aaa")</f>
        <v/>
      </c>
      <c r="D4321" s="93" t="n"/>
      <c r="E4321" s="6" t="inlineStr">
        <is>
          <t>토너</t>
        </is>
      </c>
      <c r="F4321" s="5" t="inlineStr">
        <is>
          <t>카페24</t>
        </is>
      </c>
      <c r="G4321" s="5" t="inlineStr">
        <is>
          <t>500ml</t>
        </is>
      </c>
      <c r="H4321" s="149" t="n">
        <v>25</v>
      </c>
      <c r="I4321" s="149" t="n"/>
      <c r="J4321" s="7" t="n">
        <v>190801</v>
      </c>
      <c r="K4321" s="93" t="n"/>
      <c r="L4321" s="93" t="n">
        <v>825000</v>
      </c>
      <c r="M4321" s="93" t="n">
        <v>776737.5</v>
      </c>
      <c r="N4321" s="93" t="n">
        <v>118125</v>
      </c>
      <c r="O4321" s="148" t="n">
        <v>749999.9999999999</v>
      </c>
      <c r="P4321" s="93" t="inlineStr">
        <is>
          <t>카페24토너500ml190801</t>
        </is>
      </c>
    </row>
    <row r="4322">
      <c r="A4322" s="93" t="n"/>
      <c r="B4322" s="127" t="n">
        <v>43829</v>
      </c>
      <c r="C4322" s="93">
        <f>TEXT(B4322,"aaa")</f>
        <v/>
      </c>
      <c r="D4322" s="93" t="n"/>
      <c r="E4322" s="6" t="inlineStr">
        <is>
          <t>토너</t>
        </is>
      </c>
      <c r="F4322" s="5" t="inlineStr">
        <is>
          <t>카페24</t>
        </is>
      </c>
      <c r="G4322" s="5" t="inlineStr">
        <is>
          <t>250ml</t>
        </is>
      </c>
      <c r="H4322" s="149" t="n">
        <v>29</v>
      </c>
      <c r="I4322" s="149" t="n"/>
      <c r="J4322" s="7" t="n">
        <v>190801</v>
      </c>
      <c r="K4322" s="93" t="n"/>
      <c r="L4322" s="93" t="n">
        <v>580000</v>
      </c>
      <c r="M4322" s="93" t="n">
        <v>546070</v>
      </c>
      <c r="N4322" s="93" t="n">
        <v>94540</v>
      </c>
      <c r="O4322" s="148" t="n">
        <v>527272.7272727272</v>
      </c>
      <c r="P4322" s="93" t="inlineStr">
        <is>
          <t>카페24토너250ml190801</t>
        </is>
      </c>
    </row>
    <row r="4323">
      <c r="A4323" s="93" t="n"/>
      <c r="B4323" s="127" t="n">
        <v>43829</v>
      </c>
      <c r="C4323" s="93">
        <f>TEXT(B4323,"aaa")</f>
        <v/>
      </c>
      <c r="D4323" s="93" t="n"/>
      <c r="E4323" s="6" t="inlineStr">
        <is>
          <t>토너</t>
        </is>
      </c>
      <c r="F4323" s="5" t="inlineStr">
        <is>
          <t>카페24</t>
        </is>
      </c>
      <c r="G4323" s="5" t="inlineStr">
        <is>
          <t>250ml 2set</t>
        </is>
      </c>
      <c r="H4323" s="149" t="n">
        <v>22</v>
      </c>
      <c r="I4323" s="149" t="n"/>
      <c r="J4323" s="7" t="n">
        <v>190801</v>
      </c>
      <c r="K4323" s="93" t="n"/>
      <c r="L4323" s="93" t="n">
        <v>770000</v>
      </c>
      <c r="M4323" s="93" t="n">
        <v>724955</v>
      </c>
      <c r="N4323" s="93" t="n">
        <v>143440</v>
      </c>
      <c r="O4323" s="148" t="n">
        <v>700000</v>
      </c>
      <c r="P4323" s="93" t="inlineStr">
        <is>
          <t>카페24토너250ml 2set190801</t>
        </is>
      </c>
    </row>
    <row r="4324">
      <c r="A4324" s="93" t="n"/>
      <c r="B4324" s="127" t="n">
        <v>43829</v>
      </c>
      <c r="C4324" s="93">
        <f>TEXT(B4324,"aaa")</f>
        <v/>
      </c>
      <c r="D4324" s="93" t="n"/>
      <c r="E4324" s="93" t="inlineStr">
        <is>
          <t>토너</t>
        </is>
      </c>
      <c r="F4324" s="93" t="inlineStr">
        <is>
          <t>아누아 CS</t>
        </is>
      </c>
      <c r="G4324" s="93" t="inlineStr">
        <is>
          <t>250ml</t>
        </is>
      </c>
      <c r="H4324" s="149" t="n">
        <v>2</v>
      </c>
      <c r="I4324" s="149" t="n"/>
      <c r="J4324" s="7" t="n">
        <v>190801</v>
      </c>
      <c r="K4324" s="93" t="n"/>
      <c r="L4324" s="93" t="n">
        <v>0</v>
      </c>
      <c r="M4324" s="93" t="n">
        <v>0</v>
      </c>
      <c r="N4324" s="93" t="n">
        <v>6520</v>
      </c>
      <c r="O4324" s="148" t="n">
        <v>0</v>
      </c>
      <c r="P4324" s="93" t="inlineStr">
        <is>
          <t>아누아 CS토너250ml190801</t>
        </is>
      </c>
    </row>
    <row r="4325">
      <c r="A4325" s="93" t="n"/>
      <c r="B4325" s="127" t="n">
        <v>43830</v>
      </c>
      <c r="C4325" s="93">
        <f>TEXT(B4325,"aaa")</f>
        <v/>
      </c>
      <c r="D4325" s="93" t="n"/>
      <c r="E4325" s="6" t="inlineStr">
        <is>
          <t>토너</t>
        </is>
      </c>
      <c r="F4325" s="5" t="inlineStr">
        <is>
          <t>W컨셉</t>
        </is>
      </c>
      <c r="G4325" s="5" t="inlineStr">
        <is>
          <t>250ml</t>
        </is>
      </c>
      <c r="H4325" s="149" t="n">
        <v>1</v>
      </c>
      <c r="I4325" s="149" t="n"/>
      <c r="J4325" s="7" t="n">
        <v>190801</v>
      </c>
      <c r="K4325" s="93" t="n"/>
      <c r="L4325" s="93" t="n">
        <v>20000</v>
      </c>
      <c r="M4325" s="93" t="n">
        <v>14400</v>
      </c>
      <c r="N4325" s="93" t="n">
        <v>3260</v>
      </c>
      <c r="O4325" s="148" t="n">
        <v>18181.81818181818</v>
      </c>
      <c r="P4325" s="93" t="inlineStr">
        <is>
          <t>W컨셉토너250ml190801</t>
        </is>
      </c>
    </row>
    <row r="4326">
      <c r="A4326" s="93" t="n"/>
      <c r="B4326" s="127" t="n">
        <v>43830</v>
      </c>
      <c r="C4326" s="93">
        <f>TEXT(B4326,"aaa")</f>
        <v/>
      </c>
      <c r="D4326" s="93" t="n"/>
      <c r="E4326" s="6" t="inlineStr">
        <is>
          <t>토너</t>
        </is>
      </c>
      <c r="F4326" s="5" t="inlineStr">
        <is>
          <t>W컨셉</t>
        </is>
      </c>
      <c r="G4326" s="5" t="inlineStr">
        <is>
          <t>250ml 2set</t>
        </is>
      </c>
      <c r="H4326" s="149" t="n">
        <v>25</v>
      </c>
      <c r="I4326" s="149" t="n"/>
      <c r="J4326" s="7" t="n">
        <v>190801</v>
      </c>
      <c r="K4326" s="93" t="n"/>
      <c r="L4326" s="93" t="n">
        <v>875000</v>
      </c>
      <c r="M4326" s="93" t="n">
        <v>638750</v>
      </c>
      <c r="N4326" s="93" t="n">
        <v>163000</v>
      </c>
      <c r="O4326" s="148" t="n">
        <v>795454.5454545454</v>
      </c>
      <c r="P4326" s="93" t="inlineStr">
        <is>
          <t>W컨셉토너250ml 2set190801</t>
        </is>
      </c>
    </row>
    <row r="4327">
      <c r="A4327" s="93" t="n"/>
      <c r="B4327" s="127" t="n">
        <v>43830</v>
      </c>
      <c r="C4327" s="93">
        <f>TEXT(B4327,"aaa")</f>
        <v/>
      </c>
      <c r="D4327" s="93" t="n"/>
      <c r="E4327" s="6" t="inlineStr">
        <is>
          <t>토너</t>
        </is>
      </c>
      <c r="F4327" s="5" t="inlineStr">
        <is>
          <t>카페24</t>
        </is>
      </c>
      <c r="G4327" s="5" t="inlineStr">
        <is>
          <t>500ml</t>
        </is>
      </c>
      <c r="H4327" s="149" t="n">
        <v>13</v>
      </c>
      <c r="I4327" s="149" t="n"/>
      <c r="J4327" s="7" t="n">
        <v>190801</v>
      </c>
      <c r="K4327" s="93" t="n"/>
      <c r="L4327" s="93" t="n">
        <v>429000</v>
      </c>
      <c r="M4327" s="93" t="n">
        <v>403903.5</v>
      </c>
      <c r="N4327" s="93" t="n">
        <v>61425</v>
      </c>
      <c r="O4327" s="148" t="n">
        <v>389999.9999999999</v>
      </c>
      <c r="P4327" s="93" t="inlineStr">
        <is>
          <t>카페24토너500ml190801</t>
        </is>
      </c>
    </row>
    <row r="4328">
      <c r="A4328" s="93" t="n"/>
      <c r="B4328" s="127" t="n">
        <v>43830</v>
      </c>
      <c r="C4328" s="93">
        <f>TEXT(B4328,"aaa")</f>
        <v/>
      </c>
      <c r="D4328" s="93" t="n"/>
      <c r="E4328" s="6" t="inlineStr">
        <is>
          <t>토너</t>
        </is>
      </c>
      <c r="F4328" s="5" t="inlineStr">
        <is>
          <t>카페24</t>
        </is>
      </c>
      <c r="G4328" s="5" t="inlineStr">
        <is>
          <t>250ml</t>
        </is>
      </c>
      <c r="H4328" s="149" t="n">
        <v>19</v>
      </c>
      <c r="I4328" s="149" t="n"/>
      <c r="J4328" s="7" t="n">
        <v>190801</v>
      </c>
      <c r="K4328" s="93" t="n"/>
      <c r="L4328" s="93" t="n">
        <v>380000</v>
      </c>
      <c r="M4328" s="93" t="n">
        <v>357770</v>
      </c>
      <c r="N4328" s="93" t="n">
        <v>61940</v>
      </c>
      <c r="O4328" s="148" t="n">
        <v>345454.5454545454</v>
      </c>
      <c r="P4328" s="93" t="inlineStr">
        <is>
          <t>카페24토너250ml190801</t>
        </is>
      </c>
    </row>
    <row r="4329">
      <c r="A4329" s="93" t="n"/>
      <c r="B4329" s="127" t="n">
        <v>43830</v>
      </c>
      <c r="C4329" s="93">
        <f>TEXT(B4329,"aaa")</f>
        <v/>
      </c>
      <c r="D4329" s="93" t="n"/>
      <c r="E4329" s="6" t="inlineStr">
        <is>
          <t>토너</t>
        </is>
      </c>
      <c r="F4329" s="5" t="inlineStr">
        <is>
          <t>카페24</t>
        </is>
      </c>
      <c r="G4329" s="5" t="inlineStr">
        <is>
          <t>250ml 2set</t>
        </is>
      </c>
      <c r="H4329" s="149" t="n">
        <v>15</v>
      </c>
      <c r="I4329" s="149" t="n"/>
      <c r="J4329" s="7" t="n">
        <v>190801</v>
      </c>
      <c r="K4329" s="93" t="n"/>
      <c r="L4329" s="93" t="n">
        <v>525000</v>
      </c>
      <c r="M4329" s="93" t="n">
        <v>494287.5</v>
      </c>
      <c r="N4329" s="93" t="n">
        <v>97800</v>
      </c>
      <c r="O4329" s="148" t="n">
        <v>477272.7272727272</v>
      </c>
      <c r="P4329" s="93" t="inlineStr">
        <is>
          <t>카페24토너250ml 2set190801</t>
        </is>
      </c>
    </row>
    <row r="4330">
      <c r="A4330" s="93" t="n"/>
      <c r="B4330" s="127" t="n">
        <v>43830</v>
      </c>
      <c r="C4330" s="93">
        <f>TEXT(B4330,"aaa")</f>
        <v/>
      </c>
      <c r="D4330" s="93" t="n"/>
      <c r="E4330" s="93" t="inlineStr">
        <is>
          <t>토너</t>
        </is>
      </c>
      <c r="F4330" s="93" t="inlineStr">
        <is>
          <t>큐텐</t>
        </is>
      </c>
      <c r="G4330" s="93" t="inlineStr">
        <is>
          <t>250ml</t>
        </is>
      </c>
      <c r="H4330" s="149" t="n">
        <v>4</v>
      </c>
      <c r="I4330" s="149" t="n"/>
      <c r="J4330" s="91" t="n">
        <v>190801</v>
      </c>
      <c r="K4330" s="93" t="n"/>
      <c r="L4330" s="93" t="n">
        <v>126000</v>
      </c>
      <c r="M4330" s="93" t="n">
        <v>112140</v>
      </c>
      <c r="N4330" s="93" t="n">
        <v>13040</v>
      </c>
      <c r="O4330" s="148" t="n">
        <v>114545.4545454545</v>
      </c>
      <c r="P4330" s="93" t="inlineStr">
        <is>
          <t>큐텐토너250ml190801</t>
        </is>
      </c>
    </row>
    <row r="4331">
      <c r="A4331" s="93" t="n"/>
      <c r="B4331" s="127" t="n">
        <v>43830</v>
      </c>
      <c r="C4331" s="93">
        <f>TEXT(B4331,"aaa")</f>
        <v/>
      </c>
      <c r="D4331" s="93" t="n"/>
      <c r="E4331" s="93" t="inlineStr">
        <is>
          <t>토너</t>
        </is>
      </c>
      <c r="F4331" s="93" t="inlineStr">
        <is>
          <t>큐텐</t>
        </is>
      </c>
      <c r="G4331" s="93" t="inlineStr">
        <is>
          <t>250ml 2set</t>
        </is>
      </c>
      <c r="H4331" s="149" t="n">
        <v>2</v>
      </c>
      <c r="I4331" s="149" t="n"/>
      <c r="J4331" s="91" t="n">
        <v>190801</v>
      </c>
      <c r="K4331" s="93" t="n"/>
      <c r="L4331" s="93" t="n">
        <v>88000</v>
      </c>
      <c r="M4331" s="93" t="n">
        <v>78320</v>
      </c>
      <c r="N4331" s="93" t="n">
        <v>13040</v>
      </c>
      <c r="O4331" s="148" t="n">
        <v>80000</v>
      </c>
      <c r="P4331" s="93" t="inlineStr">
        <is>
          <t>큐텐토너250ml 2set190801</t>
        </is>
      </c>
    </row>
    <row r="4332">
      <c r="A4332" s="93" t="n"/>
      <c r="B4332" s="127" t="n">
        <v>43830</v>
      </c>
      <c r="C4332" s="93">
        <f>TEXT(B4332,"aaa")</f>
        <v/>
      </c>
      <c r="D4332" s="93" t="n"/>
      <c r="E4332" s="6" t="inlineStr">
        <is>
          <t>머드크림마스크</t>
        </is>
      </c>
      <c r="F4332" s="93" t="inlineStr">
        <is>
          <t>아누아 CS</t>
        </is>
      </c>
      <c r="G4332" s="5" t="inlineStr">
        <is>
          <t>머드크림마스크 100ml</t>
        </is>
      </c>
      <c r="H4332" s="149" t="n">
        <v>10</v>
      </c>
      <c r="I4332" s="149" t="n"/>
      <c r="J4332" s="7" t="n">
        <v>190801</v>
      </c>
      <c r="K4332" s="93" t="n"/>
      <c r="L4332" s="93" t="n">
        <v>0</v>
      </c>
      <c r="M4332" s="93" t="n">
        <v>0</v>
      </c>
      <c r="N4332" s="93" t="n">
        <v>14420</v>
      </c>
      <c r="O4332" s="148" t="n">
        <v>0</v>
      </c>
      <c r="P4332" s="93" t="inlineStr">
        <is>
          <t>아누아 CS머드크림마스크머드크림마스크 100ml190801</t>
        </is>
      </c>
    </row>
    <row r="4333">
      <c r="A4333" s="93" t="n"/>
      <c r="B4333" s="127" t="n">
        <v>43831</v>
      </c>
      <c r="C4333" s="93">
        <f>TEXT(B4333,"aaa")</f>
        <v/>
      </c>
      <c r="D4333" s="93" t="n"/>
      <c r="E4333" s="6" t="inlineStr">
        <is>
          <t>토너</t>
        </is>
      </c>
      <c r="F4333" s="5" t="inlineStr">
        <is>
          <t>W컨셉</t>
        </is>
      </c>
      <c r="G4333" s="5" t="inlineStr">
        <is>
          <t>250ml 2set</t>
        </is>
      </c>
      <c r="H4333" s="149" t="n">
        <v>2</v>
      </c>
      <c r="I4333" s="149" t="n"/>
      <c r="J4333" s="7" t="n">
        <v>190801</v>
      </c>
      <c r="K4333" s="93" t="n"/>
      <c r="L4333" s="93" t="n">
        <v>70000</v>
      </c>
      <c r="M4333" s="93" t="n">
        <v>51100</v>
      </c>
      <c r="N4333" s="93" t="n">
        <v>13040</v>
      </c>
      <c r="O4333" s="148" t="n">
        <v>63636.36363636363</v>
      </c>
      <c r="P4333" s="93" t="inlineStr">
        <is>
          <t>W컨셉토너250ml 2set190801</t>
        </is>
      </c>
    </row>
    <row r="4334">
      <c r="A4334" s="93" t="n"/>
      <c r="B4334" s="127" t="n">
        <v>43831</v>
      </c>
      <c r="C4334" s="93">
        <f>TEXT(B4334,"aaa")</f>
        <v/>
      </c>
      <c r="D4334" s="93" t="n"/>
      <c r="E4334" s="6" t="inlineStr">
        <is>
          <t>토너</t>
        </is>
      </c>
      <c r="F4334" s="5" t="inlineStr">
        <is>
          <t>카페24</t>
        </is>
      </c>
      <c r="G4334" s="5" t="inlineStr">
        <is>
          <t>500ml</t>
        </is>
      </c>
      <c r="H4334" s="149" t="n">
        <v>31</v>
      </c>
      <c r="I4334" s="149" t="n"/>
      <c r="J4334" s="7" t="n">
        <v>190801</v>
      </c>
      <c r="K4334" s="93" t="n"/>
      <c r="L4334" s="93" t="n">
        <v>1023000</v>
      </c>
      <c r="M4334" s="93" t="n">
        <v>963154.5</v>
      </c>
      <c r="N4334" s="93" t="n">
        <v>146475</v>
      </c>
      <c r="O4334" s="148" t="n">
        <v>929999.9999999999</v>
      </c>
      <c r="P4334" s="93" t="inlineStr">
        <is>
          <t>카페24토너500ml190801</t>
        </is>
      </c>
    </row>
    <row r="4335">
      <c r="A4335" s="93" t="n"/>
      <c r="B4335" s="127" t="n">
        <v>43831</v>
      </c>
      <c r="C4335" s="93">
        <f>TEXT(B4335,"aaa")</f>
        <v/>
      </c>
      <c r="D4335" s="93" t="n"/>
      <c r="E4335" s="6" t="inlineStr">
        <is>
          <t>토너</t>
        </is>
      </c>
      <c r="F4335" s="5" t="inlineStr">
        <is>
          <t>카페24</t>
        </is>
      </c>
      <c r="G4335" s="5" t="inlineStr">
        <is>
          <t>250ml</t>
        </is>
      </c>
      <c r="H4335" s="149" t="n">
        <v>28</v>
      </c>
      <c r="I4335" s="149" t="n"/>
      <c r="J4335" s="7" t="n">
        <v>190801</v>
      </c>
      <c r="K4335" s="93" t="n"/>
      <c r="L4335" s="93" t="n">
        <v>560000</v>
      </c>
      <c r="M4335" s="93" t="n">
        <v>527240</v>
      </c>
      <c r="N4335" s="93" t="n">
        <v>91280</v>
      </c>
      <c r="O4335" s="148" t="n">
        <v>509090.9090909091</v>
      </c>
      <c r="P4335" s="93" t="inlineStr">
        <is>
          <t>카페24토너250ml190801</t>
        </is>
      </c>
    </row>
    <row r="4336">
      <c r="A4336" s="93" t="n"/>
      <c r="B4336" s="127" t="n">
        <v>43831</v>
      </c>
      <c r="C4336" s="93">
        <f>TEXT(B4336,"aaa")</f>
        <v/>
      </c>
      <c r="D4336" s="93" t="n"/>
      <c r="E4336" s="6" t="inlineStr">
        <is>
          <t>토너</t>
        </is>
      </c>
      <c r="F4336" s="5" t="inlineStr">
        <is>
          <t>카페24</t>
        </is>
      </c>
      <c r="G4336" s="5" t="inlineStr">
        <is>
          <t>250ml 2set</t>
        </is>
      </c>
      <c r="H4336" s="149" t="n">
        <v>21</v>
      </c>
      <c r="I4336" s="149" t="n"/>
      <c r="J4336" s="7" t="n">
        <v>190801</v>
      </c>
      <c r="K4336" s="93" t="n"/>
      <c r="L4336" s="93" t="n">
        <v>735000</v>
      </c>
      <c r="M4336" s="93" t="n">
        <v>692002.5</v>
      </c>
      <c r="N4336" s="93" t="n">
        <v>136920</v>
      </c>
      <c r="O4336" s="148" t="n">
        <v>668181.8181818181</v>
      </c>
      <c r="P4336" s="93" t="inlineStr">
        <is>
          <t>카페24토너250ml 2set190801</t>
        </is>
      </c>
    </row>
    <row r="4337">
      <c r="A4337" s="93" t="n"/>
      <c r="B4337" s="127" t="n">
        <v>43832</v>
      </c>
      <c r="C4337" s="93">
        <f>TEXT(B4337,"aaa")</f>
        <v/>
      </c>
      <c r="D4337" s="93" t="n"/>
      <c r="E4337" s="6" t="inlineStr">
        <is>
          <t>토너</t>
        </is>
      </c>
      <c r="F4337" s="5" t="inlineStr">
        <is>
          <t>W컨셉</t>
        </is>
      </c>
      <c r="G4337" s="5" t="inlineStr">
        <is>
          <t>250ml</t>
        </is>
      </c>
      <c r="H4337" s="149" t="n">
        <v>1</v>
      </c>
      <c r="I4337" s="149" t="n"/>
      <c r="J4337" s="7" t="n">
        <v>190801</v>
      </c>
      <c r="K4337" s="93" t="n"/>
      <c r="L4337" s="93" t="n">
        <v>20000</v>
      </c>
      <c r="M4337" s="93" t="n">
        <v>14400</v>
      </c>
      <c r="N4337" s="93" t="n">
        <v>3260</v>
      </c>
      <c r="O4337" s="148" t="n">
        <v>18181.81818181818</v>
      </c>
      <c r="P4337" s="93" t="inlineStr">
        <is>
          <t>W컨셉토너250ml190801</t>
        </is>
      </c>
    </row>
    <row r="4338">
      <c r="A4338" s="93" t="n"/>
      <c r="B4338" s="127" t="n">
        <v>43832</v>
      </c>
      <c r="C4338" s="93">
        <f>TEXT(B4338,"aaa")</f>
        <v/>
      </c>
      <c r="D4338" s="93" t="n"/>
      <c r="E4338" s="6" t="inlineStr">
        <is>
          <t>토너</t>
        </is>
      </c>
      <c r="F4338" s="5" t="inlineStr">
        <is>
          <t>W컨셉</t>
        </is>
      </c>
      <c r="G4338" s="5" t="inlineStr">
        <is>
          <t>250ml 2set</t>
        </is>
      </c>
      <c r="H4338" s="149" t="n">
        <v>3</v>
      </c>
      <c r="I4338" s="149" t="n"/>
      <c r="J4338" s="7" t="n">
        <v>190801</v>
      </c>
      <c r="K4338" s="93" t="n"/>
      <c r="L4338" s="93" t="n">
        <v>105000</v>
      </c>
      <c r="M4338" s="93" t="n">
        <v>76650</v>
      </c>
      <c r="N4338" s="93" t="n">
        <v>19560</v>
      </c>
      <c r="O4338" s="148" t="n">
        <v>95454.54545454544</v>
      </c>
      <c r="P4338" s="93" t="inlineStr">
        <is>
          <t>W컨셉토너250ml 2set190801</t>
        </is>
      </c>
    </row>
    <row r="4339">
      <c r="A4339" s="93" t="n"/>
      <c r="B4339" s="127" t="n">
        <v>43832</v>
      </c>
      <c r="C4339" s="93">
        <f>TEXT(B4339,"aaa")</f>
        <v/>
      </c>
      <c r="D4339" s="93" t="n"/>
      <c r="E4339" s="6" t="inlineStr">
        <is>
          <t>토너</t>
        </is>
      </c>
      <c r="F4339" s="5" t="inlineStr">
        <is>
          <t>카페24</t>
        </is>
      </c>
      <c r="G4339" s="5" t="inlineStr">
        <is>
          <t>500ml</t>
        </is>
      </c>
      <c r="H4339" s="149" t="n">
        <v>31</v>
      </c>
      <c r="I4339" s="149" t="n"/>
      <c r="J4339" s="7" t="n">
        <v>190801</v>
      </c>
      <c r="K4339" s="93" t="n"/>
      <c r="L4339" s="93" t="n">
        <v>1023000</v>
      </c>
      <c r="M4339" s="93" t="n">
        <v>963154.5</v>
      </c>
      <c r="N4339" s="93" t="n">
        <v>146475</v>
      </c>
      <c r="O4339" s="148" t="n">
        <v>929999.9999999999</v>
      </c>
      <c r="P4339" s="93" t="inlineStr">
        <is>
          <t>카페24토너500ml190801</t>
        </is>
      </c>
    </row>
    <row r="4340">
      <c r="A4340" s="93" t="n"/>
      <c r="B4340" s="127" t="n">
        <v>43832</v>
      </c>
      <c r="C4340" s="93">
        <f>TEXT(B4340,"aaa")</f>
        <v/>
      </c>
      <c r="D4340" s="93" t="n"/>
      <c r="E4340" s="6" t="inlineStr">
        <is>
          <t>토너</t>
        </is>
      </c>
      <c r="F4340" s="5" t="inlineStr">
        <is>
          <t>카페24</t>
        </is>
      </c>
      <c r="G4340" s="5" t="inlineStr">
        <is>
          <t>250ml</t>
        </is>
      </c>
      <c r="H4340" s="149" t="n">
        <v>33</v>
      </c>
      <c r="I4340" s="149" t="n"/>
      <c r="J4340" s="7" t="n">
        <v>190801</v>
      </c>
      <c r="K4340" s="93" t="n"/>
      <c r="L4340" s="93" t="n">
        <v>660000</v>
      </c>
      <c r="M4340" s="93" t="n">
        <v>621390</v>
      </c>
      <c r="N4340" s="93" t="n">
        <v>107580</v>
      </c>
      <c r="O4340" s="148" t="n">
        <v>600000</v>
      </c>
      <c r="P4340" s="93" t="inlineStr">
        <is>
          <t>카페24토너250ml190801</t>
        </is>
      </c>
    </row>
    <row r="4341">
      <c r="A4341" s="93" t="n"/>
      <c r="B4341" s="127" t="n">
        <v>43832</v>
      </c>
      <c r="C4341" s="93">
        <f>TEXT(B4341,"aaa")</f>
        <v/>
      </c>
      <c r="D4341" s="93" t="n"/>
      <c r="E4341" s="6" t="inlineStr">
        <is>
          <t>토너</t>
        </is>
      </c>
      <c r="F4341" s="5" t="inlineStr">
        <is>
          <t>카페24</t>
        </is>
      </c>
      <c r="G4341" s="5" t="inlineStr">
        <is>
          <t>250ml 2set</t>
        </is>
      </c>
      <c r="H4341" s="149" t="n">
        <v>28</v>
      </c>
      <c r="I4341" s="149" t="n"/>
      <c r="J4341" s="7" t="n">
        <v>190801</v>
      </c>
      <c r="K4341" s="93" t="n"/>
      <c r="L4341" s="93" t="n">
        <v>980000</v>
      </c>
      <c r="M4341" s="93" t="n">
        <v>922670</v>
      </c>
      <c r="N4341" s="93" t="n">
        <v>182560</v>
      </c>
      <c r="O4341" s="148" t="n">
        <v>890909.0909090908</v>
      </c>
      <c r="P4341" s="93" t="inlineStr">
        <is>
          <t>카페24토너250ml 2set190801</t>
        </is>
      </c>
    </row>
    <row r="4342">
      <c r="A4342" s="93" t="n"/>
      <c r="B4342" s="127" t="n">
        <v>43832</v>
      </c>
      <c r="C4342" s="93">
        <f>TEXT(B4342,"aaa")</f>
        <v/>
      </c>
      <c r="D4342" s="93" t="n"/>
      <c r="E4342" s="93" t="inlineStr">
        <is>
          <t>토너</t>
        </is>
      </c>
      <c r="F4342" s="93" t="inlineStr">
        <is>
          <t>큐텐</t>
        </is>
      </c>
      <c r="G4342" s="93" t="inlineStr">
        <is>
          <t>250ml</t>
        </is>
      </c>
      <c r="H4342" s="149" t="n">
        <v>3</v>
      </c>
      <c r="I4342" s="149" t="n"/>
      <c r="J4342" s="91" t="n">
        <v>190801</v>
      </c>
      <c r="K4342" s="93" t="n"/>
      <c r="L4342" s="93" t="n">
        <v>94500</v>
      </c>
      <c r="M4342" s="93" t="n">
        <v>84105</v>
      </c>
      <c r="N4342" s="93" t="n">
        <v>9780</v>
      </c>
      <c r="O4342" s="148" t="n">
        <v>85909.0909090909</v>
      </c>
      <c r="P4342" s="93" t="inlineStr">
        <is>
          <t>큐텐토너250ml190801</t>
        </is>
      </c>
    </row>
    <row r="4343">
      <c r="A4343" s="93" t="n"/>
      <c r="B4343" s="127" t="n">
        <v>43832</v>
      </c>
      <c r="C4343" s="93">
        <f>TEXT(B4343,"aaa")</f>
        <v/>
      </c>
      <c r="D4343" s="93" t="n"/>
      <c r="E4343" s="93" t="inlineStr">
        <is>
          <t>토너</t>
        </is>
      </c>
      <c r="F4343" s="93" t="inlineStr">
        <is>
          <t>아누아 CS</t>
        </is>
      </c>
      <c r="G4343" s="93" t="inlineStr">
        <is>
          <t>250ml</t>
        </is>
      </c>
      <c r="H4343" s="149" t="n">
        <v>1</v>
      </c>
      <c r="I4343" s="149" t="n"/>
      <c r="J4343" s="7" t="n">
        <v>190801</v>
      </c>
      <c r="K4343" s="93" t="n"/>
      <c r="L4343" s="93" t="n">
        <v>0</v>
      </c>
      <c r="M4343" s="93" t="n">
        <v>0</v>
      </c>
      <c r="N4343" s="93" t="n">
        <v>3260</v>
      </c>
      <c r="O4343" s="148" t="n">
        <v>0</v>
      </c>
      <c r="P4343" s="93" t="inlineStr">
        <is>
          <t>아누아 CS토너250ml190801</t>
        </is>
      </c>
    </row>
    <row r="4344">
      <c r="A4344" s="93" t="n"/>
      <c r="B4344" s="127" t="n">
        <v>43833</v>
      </c>
      <c r="C4344" s="93">
        <f>TEXT(B4344,"aaa")</f>
        <v/>
      </c>
      <c r="D4344" s="93" t="n"/>
      <c r="E4344" s="6" t="inlineStr">
        <is>
          <t>토너</t>
        </is>
      </c>
      <c r="F4344" s="5" t="inlineStr">
        <is>
          <t>W컨셉</t>
        </is>
      </c>
      <c r="G4344" s="5" t="inlineStr">
        <is>
          <t>250ml</t>
        </is>
      </c>
      <c r="H4344" s="149" t="n">
        <v>1</v>
      </c>
      <c r="I4344" s="149" t="n"/>
      <c r="J4344" s="7" t="n">
        <v>190801</v>
      </c>
      <c r="K4344" s="93" t="n"/>
      <c r="L4344" s="93" t="n">
        <v>20000</v>
      </c>
      <c r="M4344" s="93" t="n">
        <v>14400</v>
      </c>
      <c r="N4344" s="93" t="n">
        <v>3260</v>
      </c>
      <c r="O4344" s="148" t="n">
        <v>18181.81818181818</v>
      </c>
      <c r="P4344" s="93" t="inlineStr">
        <is>
          <t>W컨셉토너250ml190801</t>
        </is>
      </c>
    </row>
    <row r="4345">
      <c r="A4345" s="93" t="n"/>
      <c r="B4345" s="127" t="n">
        <v>43833</v>
      </c>
      <c r="C4345" s="93">
        <f>TEXT(B4345,"aaa")</f>
        <v/>
      </c>
      <c r="D4345" s="93" t="n"/>
      <c r="E4345" s="6" t="inlineStr">
        <is>
          <t>토너</t>
        </is>
      </c>
      <c r="F4345" s="5" t="inlineStr">
        <is>
          <t>W컨셉</t>
        </is>
      </c>
      <c r="G4345" s="5" t="inlineStr">
        <is>
          <t>250ml 2set</t>
        </is>
      </c>
      <c r="H4345" s="149" t="n">
        <v>3</v>
      </c>
      <c r="I4345" s="149" t="n"/>
      <c r="J4345" s="7" t="n">
        <v>190801</v>
      </c>
      <c r="K4345" s="93" t="n"/>
      <c r="L4345" s="93" t="n">
        <v>105000</v>
      </c>
      <c r="M4345" s="93" t="n">
        <v>76650</v>
      </c>
      <c r="N4345" s="93" t="n">
        <v>19560</v>
      </c>
      <c r="O4345" s="148" t="n">
        <v>95454.54545454544</v>
      </c>
      <c r="P4345" s="93" t="inlineStr">
        <is>
          <t>W컨셉토너250ml 2set190801</t>
        </is>
      </c>
    </row>
    <row r="4346">
      <c r="A4346" s="93" t="n"/>
      <c r="B4346" s="127" t="n">
        <v>43833</v>
      </c>
      <c r="C4346" s="93">
        <f>TEXT(B4346,"aaa")</f>
        <v/>
      </c>
      <c r="D4346" s="93" t="n"/>
      <c r="E4346" s="6" t="inlineStr">
        <is>
          <t>토너</t>
        </is>
      </c>
      <c r="F4346" s="5" t="inlineStr">
        <is>
          <t>카페24</t>
        </is>
      </c>
      <c r="G4346" s="5" t="inlineStr">
        <is>
          <t>500ml</t>
        </is>
      </c>
      <c r="H4346" s="149" t="n">
        <v>26</v>
      </c>
      <c r="I4346" s="149" t="n"/>
      <c r="J4346" s="7" t="n">
        <v>190801</v>
      </c>
      <c r="K4346" s="93" t="n"/>
      <c r="L4346" s="93" t="n">
        <v>858000</v>
      </c>
      <c r="M4346" s="93" t="n">
        <v>807807</v>
      </c>
      <c r="N4346" s="93" t="n">
        <v>122850</v>
      </c>
      <c r="O4346" s="148" t="n">
        <v>779999.9999999999</v>
      </c>
      <c r="P4346" s="93" t="inlineStr">
        <is>
          <t>카페24토너500ml190801</t>
        </is>
      </c>
    </row>
    <row r="4347">
      <c r="A4347" s="93" t="n"/>
      <c r="B4347" s="127" t="n">
        <v>43833</v>
      </c>
      <c r="C4347" s="93">
        <f>TEXT(B4347,"aaa")</f>
        <v/>
      </c>
      <c r="D4347" s="93" t="n"/>
      <c r="E4347" s="6" t="inlineStr">
        <is>
          <t>토너</t>
        </is>
      </c>
      <c r="F4347" s="5" t="inlineStr">
        <is>
          <t>카페24</t>
        </is>
      </c>
      <c r="G4347" s="5" t="inlineStr">
        <is>
          <t>250ml</t>
        </is>
      </c>
      <c r="H4347" s="149" t="n">
        <v>34</v>
      </c>
      <c r="I4347" s="149" t="n"/>
      <c r="J4347" s="7" t="n">
        <v>190801</v>
      </c>
      <c r="K4347" s="93" t="n"/>
      <c r="L4347" s="93" t="n">
        <v>680000</v>
      </c>
      <c r="M4347" s="93" t="n">
        <v>640220</v>
      </c>
      <c r="N4347" s="93" t="n">
        <v>110840</v>
      </c>
      <c r="O4347" s="148" t="n">
        <v>618181.8181818181</v>
      </c>
      <c r="P4347" s="93" t="inlineStr">
        <is>
          <t>카페24토너250ml190801</t>
        </is>
      </c>
    </row>
    <row r="4348">
      <c r="A4348" s="93" t="n"/>
      <c r="B4348" s="127" t="n">
        <v>43833</v>
      </c>
      <c r="C4348" s="93">
        <f>TEXT(B4348,"aaa")</f>
        <v/>
      </c>
      <c r="D4348" s="93" t="n"/>
      <c r="E4348" s="6" t="inlineStr">
        <is>
          <t>토너</t>
        </is>
      </c>
      <c r="F4348" s="5" t="inlineStr">
        <is>
          <t>카페24</t>
        </is>
      </c>
      <c r="G4348" s="5" t="inlineStr">
        <is>
          <t>250ml 2set</t>
        </is>
      </c>
      <c r="H4348" s="149" t="n">
        <v>22</v>
      </c>
      <c r="I4348" s="149" t="n"/>
      <c r="J4348" s="7" t="n">
        <v>190801</v>
      </c>
      <c r="K4348" s="93" t="n"/>
      <c r="L4348" s="93" t="n">
        <v>770000</v>
      </c>
      <c r="M4348" s="93" t="n">
        <v>724955</v>
      </c>
      <c r="N4348" s="93" t="n">
        <v>143440</v>
      </c>
      <c r="O4348" s="148" t="n">
        <v>700000</v>
      </c>
      <c r="P4348" s="93" t="inlineStr">
        <is>
          <t>카페24토너250ml 2set190801</t>
        </is>
      </c>
    </row>
    <row r="4349">
      <c r="A4349" s="93" t="n"/>
      <c r="B4349" s="127" t="n">
        <v>43833</v>
      </c>
      <c r="C4349" s="93">
        <f>TEXT(B4349,"aaa")</f>
        <v/>
      </c>
      <c r="D4349" s="93" t="n"/>
      <c r="E4349" s="93" t="inlineStr">
        <is>
          <t>토너</t>
        </is>
      </c>
      <c r="F4349" s="93" t="inlineStr">
        <is>
          <t>큐텐</t>
        </is>
      </c>
      <c r="G4349" s="93" t="inlineStr">
        <is>
          <t>250ml</t>
        </is>
      </c>
      <c r="H4349" s="6" t="n">
        <v>3</v>
      </c>
      <c r="I4349" s="6" t="n"/>
      <c r="J4349" s="91" t="n">
        <v>190801</v>
      </c>
      <c r="K4349" s="93" t="n"/>
      <c r="L4349" s="93" t="n">
        <v>94500</v>
      </c>
      <c r="M4349" s="93" t="n">
        <v>84105</v>
      </c>
      <c r="N4349" s="93" t="n">
        <v>9780</v>
      </c>
      <c r="O4349" s="148" t="n">
        <v>85909.0909090909</v>
      </c>
      <c r="P4349" s="93" t="inlineStr">
        <is>
          <t>큐텐토너250ml190801</t>
        </is>
      </c>
    </row>
    <row r="4350">
      <c r="A4350" s="93" t="n"/>
      <c r="B4350" s="127" t="n">
        <v>43833</v>
      </c>
      <c r="C4350" s="93">
        <f>TEXT(B4350,"aaa")</f>
        <v/>
      </c>
      <c r="D4350" s="93" t="n"/>
      <c r="E4350" s="93" t="inlineStr">
        <is>
          <t>머드크림마스크</t>
        </is>
      </c>
      <c r="F4350" s="93" t="inlineStr">
        <is>
          <t>카페24</t>
        </is>
      </c>
      <c r="G4350" s="93" t="inlineStr">
        <is>
          <t>머드크림마스크 100ml</t>
        </is>
      </c>
      <c r="H4350" s="149" t="n">
        <v>1</v>
      </c>
      <c r="I4350" s="149" t="n"/>
      <c r="J4350" s="93" t="n">
        <v>190801</v>
      </c>
      <c r="K4350" s="93" t="n"/>
      <c r="L4350" s="93" t="n">
        <v>20000</v>
      </c>
      <c r="M4350" s="93" t="n">
        <v>18830</v>
      </c>
      <c r="N4350" s="93" t="n">
        <v>1442</v>
      </c>
      <c r="O4350" s="148" t="n">
        <v>18181.81818181818</v>
      </c>
      <c r="P4350" s="93" t="inlineStr">
        <is>
          <t>카페24머드크림마스크머드크림마스크 100ml190801</t>
        </is>
      </c>
    </row>
    <row r="4351">
      <c r="A4351" s="93" t="n"/>
      <c r="B4351" s="127" t="n">
        <v>43834</v>
      </c>
      <c r="C4351" s="93">
        <f>TEXT(B4351,"aaa")</f>
        <v/>
      </c>
      <c r="D4351" s="93" t="n"/>
      <c r="E4351" s="6" t="inlineStr">
        <is>
          <t>토너</t>
        </is>
      </c>
      <c r="F4351" s="5" t="inlineStr">
        <is>
          <t>W컨셉</t>
        </is>
      </c>
      <c r="G4351" s="5" t="inlineStr">
        <is>
          <t>250ml 2set</t>
        </is>
      </c>
      <c r="H4351" s="149" t="n">
        <v>6</v>
      </c>
      <c r="I4351" s="149" t="n"/>
      <c r="J4351" s="7" t="n">
        <v>190801</v>
      </c>
      <c r="K4351" s="93" t="n"/>
      <c r="L4351" s="93" t="n">
        <v>210000</v>
      </c>
      <c r="M4351" s="93" t="n">
        <v>153300</v>
      </c>
      <c r="N4351" s="93" t="n">
        <v>39120</v>
      </c>
      <c r="O4351" s="148" t="n">
        <v>190909.0909090909</v>
      </c>
      <c r="P4351" s="93" t="inlineStr">
        <is>
          <t>W컨셉토너250ml 2set190801</t>
        </is>
      </c>
    </row>
    <row r="4352">
      <c r="A4352" s="93" t="n"/>
      <c r="B4352" s="127" t="n">
        <v>43834</v>
      </c>
      <c r="C4352" s="93">
        <f>TEXT(B4352,"aaa")</f>
        <v/>
      </c>
      <c r="D4352" s="93" t="n"/>
      <c r="E4352" s="6" t="inlineStr">
        <is>
          <t>토너</t>
        </is>
      </c>
      <c r="F4352" s="5" t="inlineStr">
        <is>
          <t>카페24</t>
        </is>
      </c>
      <c r="G4352" s="5" t="inlineStr">
        <is>
          <t>500ml</t>
        </is>
      </c>
      <c r="H4352" s="149" t="n">
        <v>35</v>
      </c>
      <c r="I4352" s="149" t="n"/>
      <c r="J4352" s="7" t="n">
        <v>190801</v>
      </c>
      <c r="K4352" s="93" t="n"/>
      <c r="L4352" s="93" t="n">
        <v>1155000</v>
      </c>
      <c r="M4352" s="93" t="n">
        <v>1087432.5</v>
      </c>
      <c r="N4352" s="93" t="n">
        <v>165375</v>
      </c>
      <c r="O4352" s="148" t="n">
        <v>1050000</v>
      </c>
      <c r="P4352" s="93" t="inlineStr">
        <is>
          <t>카페24토너500ml190801</t>
        </is>
      </c>
    </row>
    <row r="4353">
      <c r="A4353" s="93" t="n"/>
      <c r="B4353" s="127" t="n">
        <v>43834</v>
      </c>
      <c r="C4353" s="93">
        <f>TEXT(B4353,"aaa")</f>
        <v/>
      </c>
      <c r="D4353" s="93" t="n"/>
      <c r="E4353" s="6" t="inlineStr">
        <is>
          <t>토너</t>
        </is>
      </c>
      <c r="F4353" s="5" t="inlineStr">
        <is>
          <t>카페24</t>
        </is>
      </c>
      <c r="G4353" s="5" t="inlineStr">
        <is>
          <t>250ml</t>
        </is>
      </c>
      <c r="H4353" s="149" t="n">
        <v>19</v>
      </c>
      <c r="I4353" s="149" t="n"/>
      <c r="J4353" s="7" t="n">
        <v>190801</v>
      </c>
      <c r="K4353" s="93" t="n"/>
      <c r="L4353" s="93" t="n">
        <v>380000</v>
      </c>
      <c r="M4353" s="93" t="n">
        <v>357770</v>
      </c>
      <c r="N4353" s="93" t="n">
        <v>61940</v>
      </c>
      <c r="O4353" s="148" t="n">
        <v>345454.5454545454</v>
      </c>
      <c r="P4353" s="93" t="inlineStr">
        <is>
          <t>카페24토너250ml190801</t>
        </is>
      </c>
    </row>
    <row r="4354">
      <c r="A4354" s="93" t="n"/>
      <c r="B4354" s="127" t="n">
        <v>43834</v>
      </c>
      <c r="C4354" s="93">
        <f>TEXT(B4354,"aaa")</f>
        <v/>
      </c>
      <c r="D4354" s="93" t="n"/>
      <c r="E4354" s="6" t="inlineStr">
        <is>
          <t>토너</t>
        </is>
      </c>
      <c r="F4354" s="5" t="inlineStr">
        <is>
          <t>카페24</t>
        </is>
      </c>
      <c r="G4354" s="5" t="inlineStr">
        <is>
          <t>250ml 2set</t>
        </is>
      </c>
      <c r="H4354" s="149" t="n">
        <v>11</v>
      </c>
      <c r="I4354" s="149" t="n"/>
      <c r="J4354" s="7" t="n">
        <v>190801</v>
      </c>
      <c r="K4354" s="93" t="n"/>
      <c r="L4354" s="93" t="n">
        <v>385000</v>
      </c>
      <c r="M4354" s="93" t="n">
        <v>362477.5</v>
      </c>
      <c r="N4354" s="93" t="n">
        <v>71720</v>
      </c>
      <c r="O4354" s="148" t="n">
        <v>350000</v>
      </c>
      <c r="P4354" s="93" t="inlineStr">
        <is>
          <t>카페24토너250ml 2set190801</t>
        </is>
      </c>
    </row>
    <row r="4355">
      <c r="A4355" s="93" t="n"/>
      <c r="B4355" s="127" t="n">
        <v>43834</v>
      </c>
      <c r="C4355" s="93">
        <f>TEXT(B4355,"aaa")</f>
        <v/>
      </c>
      <c r="D4355" s="93" t="n"/>
      <c r="E4355" s="93" t="inlineStr">
        <is>
          <t>머드크림마스크</t>
        </is>
      </c>
      <c r="F4355" s="93" t="inlineStr">
        <is>
          <t>카페24</t>
        </is>
      </c>
      <c r="G4355" s="93" t="inlineStr">
        <is>
          <t>머드크림마스크 100ml</t>
        </is>
      </c>
      <c r="H4355" s="93" t="n">
        <v>1</v>
      </c>
      <c r="J4355" s="93" t="n">
        <v>190801</v>
      </c>
      <c r="K4355" s="93" t="n"/>
      <c r="L4355" s="93" t="n">
        <v>20000</v>
      </c>
      <c r="M4355" s="93" t="n">
        <v>18830</v>
      </c>
      <c r="N4355" s="93" t="n">
        <v>1442</v>
      </c>
      <c r="O4355" s="148" t="n">
        <v>18181.81818181818</v>
      </c>
      <c r="P4355" s="93" t="inlineStr">
        <is>
          <t>카페24머드크림마스크머드크림마스크 100ml190801</t>
        </is>
      </c>
    </row>
    <row r="4356">
      <c r="A4356" s="93" t="n"/>
      <c r="B4356" s="127" t="n">
        <v>43835</v>
      </c>
      <c r="C4356" s="93">
        <f>TEXT(B4356,"aaa")</f>
        <v/>
      </c>
      <c r="D4356" s="93" t="n"/>
      <c r="E4356" s="6" t="inlineStr">
        <is>
          <t>토너</t>
        </is>
      </c>
      <c r="F4356" s="5" t="inlineStr">
        <is>
          <t>W컨셉</t>
        </is>
      </c>
      <c r="G4356" s="5" t="inlineStr">
        <is>
          <t>250ml</t>
        </is>
      </c>
      <c r="H4356" s="149" t="n">
        <v>1</v>
      </c>
      <c r="I4356" s="149" t="n"/>
      <c r="J4356" s="7" t="n">
        <v>190801</v>
      </c>
      <c r="K4356" s="93" t="n"/>
      <c r="L4356" s="93" t="n">
        <v>20000</v>
      </c>
      <c r="M4356" s="93" t="n">
        <v>14400</v>
      </c>
      <c r="N4356" s="93" t="n">
        <v>3260</v>
      </c>
      <c r="O4356" s="148" t="n">
        <v>18181.81818181818</v>
      </c>
      <c r="P4356" s="93" t="inlineStr">
        <is>
          <t>W컨셉토너250ml190801</t>
        </is>
      </c>
    </row>
    <row r="4357">
      <c r="A4357" s="93" t="n"/>
      <c r="B4357" s="127" t="n">
        <v>43835</v>
      </c>
      <c r="C4357" s="93">
        <f>TEXT(B4357,"aaa")</f>
        <v/>
      </c>
      <c r="D4357" s="93" t="n"/>
      <c r="E4357" s="6" t="inlineStr">
        <is>
          <t>토너</t>
        </is>
      </c>
      <c r="F4357" s="5" t="inlineStr">
        <is>
          <t>W컨셉</t>
        </is>
      </c>
      <c r="G4357" s="5" t="inlineStr">
        <is>
          <t>250ml 2set</t>
        </is>
      </c>
      <c r="H4357" s="149" t="n">
        <v>1</v>
      </c>
      <c r="I4357" s="149" t="n"/>
      <c r="J4357" s="7" t="n">
        <v>190801</v>
      </c>
      <c r="K4357" s="93" t="n"/>
      <c r="L4357" s="93" t="n">
        <v>35000</v>
      </c>
      <c r="M4357" s="93" t="n">
        <v>25550</v>
      </c>
      <c r="N4357" s="93" t="n">
        <v>6520</v>
      </c>
      <c r="O4357" s="148" t="n">
        <v>31818.18181818182</v>
      </c>
      <c r="P4357" s="93" t="inlineStr">
        <is>
          <t>W컨셉토너250ml 2set190801</t>
        </is>
      </c>
    </row>
    <row r="4358">
      <c r="A4358" s="93" t="n"/>
      <c r="B4358" s="127" t="n">
        <v>43835</v>
      </c>
      <c r="C4358" s="93">
        <f>TEXT(B4358,"aaa")</f>
        <v/>
      </c>
      <c r="D4358" s="93" t="n"/>
      <c r="E4358" s="93" t="inlineStr">
        <is>
          <t>머드크림마스크</t>
        </is>
      </c>
      <c r="F4358" s="93" t="inlineStr">
        <is>
          <t>카페24</t>
        </is>
      </c>
      <c r="G4358" s="93" t="inlineStr">
        <is>
          <t>머드크림마스크 100ml</t>
        </is>
      </c>
      <c r="H4358" s="149" t="n">
        <v>1</v>
      </c>
      <c r="I4358" s="149" t="n"/>
      <c r="J4358" s="93" t="n">
        <v>190801</v>
      </c>
      <c r="K4358" s="93" t="n"/>
      <c r="L4358" s="93" t="n">
        <v>20000</v>
      </c>
      <c r="M4358" s="93" t="n">
        <v>18830</v>
      </c>
      <c r="N4358" s="93" t="n">
        <v>1442</v>
      </c>
      <c r="O4358" s="148" t="n">
        <v>18181.81818181818</v>
      </c>
      <c r="P4358" s="93" t="inlineStr">
        <is>
          <t>카페24머드크림마스크머드크림마스크 100ml190801</t>
        </is>
      </c>
    </row>
    <row r="4359">
      <c r="A4359" s="93" t="n"/>
      <c r="B4359" s="127" t="n">
        <v>43835</v>
      </c>
      <c r="C4359" s="93">
        <f>TEXT(B4359,"aaa")</f>
        <v/>
      </c>
      <c r="D4359" s="93" t="n"/>
      <c r="E4359" s="6" t="inlineStr">
        <is>
          <t>토너</t>
        </is>
      </c>
      <c r="F4359" s="5" t="inlineStr">
        <is>
          <t>카페24</t>
        </is>
      </c>
      <c r="G4359" s="5" t="inlineStr">
        <is>
          <t>500ml</t>
        </is>
      </c>
      <c r="H4359" s="149" t="n">
        <v>22</v>
      </c>
      <c r="I4359" s="149" t="n"/>
      <c r="J4359" s="7" t="n">
        <v>190801</v>
      </c>
      <c r="K4359" s="93" t="n"/>
      <c r="L4359" s="93" t="n">
        <v>726000</v>
      </c>
      <c r="M4359" s="93" t="n">
        <v>683529</v>
      </c>
      <c r="N4359" s="93" t="n">
        <v>103950</v>
      </c>
      <c r="O4359" s="148" t="n">
        <v>660000</v>
      </c>
      <c r="P4359" s="93" t="inlineStr">
        <is>
          <t>카페24토너500ml190801</t>
        </is>
      </c>
    </row>
    <row r="4360">
      <c r="A4360" s="93" t="n"/>
      <c r="B4360" s="127" t="n">
        <v>43835</v>
      </c>
      <c r="C4360" s="93">
        <f>TEXT(B4360,"aaa")</f>
        <v/>
      </c>
      <c r="D4360" s="93" t="n"/>
      <c r="E4360" s="6" t="inlineStr">
        <is>
          <t>토너</t>
        </is>
      </c>
      <c r="F4360" s="5" t="inlineStr">
        <is>
          <t>카페24</t>
        </is>
      </c>
      <c r="G4360" s="5" t="inlineStr">
        <is>
          <t>250ml</t>
        </is>
      </c>
      <c r="H4360" s="149" t="n">
        <v>22</v>
      </c>
      <c r="I4360" s="149" t="n"/>
      <c r="J4360" s="7" t="n">
        <v>190801</v>
      </c>
      <c r="K4360" s="93" t="n"/>
      <c r="L4360" s="93" t="n">
        <v>440000</v>
      </c>
      <c r="M4360" s="93" t="n">
        <v>414260</v>
      </c>
      <c r="N4360" s="93" t="n">
        <v>71720</v>
      </c>
      <c r="O4360" s="148" t="n">
        <v>399999.9999999999</v>
      </c>
      <c r="P4360" s="93" t="inlineStr">
        <is>
          <t>카페24토너250ml190801</t>
        </is>
      </c>
    </row>
    <row r="4361">
      <c r="A4361" s="93" t="n"/>
      <c r="B4361" s="127" t="n">
        <v>43835</v>
      </c>
      <c r="C4361" s="93">
        <f>TEXT(B4361,"aaa")</f>
        <v/>
      </c>
      <c r="D4361" s="93" t="n"/>
      <c r="E4361" s="6" t="inlineStr">
        <is>
          <t>토너</t>
        </is>
      </c>
      <c r="F4361" s="5" t="inlineStr">
        <is>
          <t>카페24</t>
        </is>
      </c>
      <c r="G4361" s="5" t="inlineStr">
        <is>
          <t>250ml 2set</t>
        </is>
      </c>
      <c r="H4361" s="149" t="n">
        <v>29</v>
      </c>
      <c r="I4361" s="149" t="n"/>
      <c r="J4361" s="7" t="n">
        <v>190801</v>
      </c>
      <c r="K4361" s="93" t="n"/>
      <c r="L4361" s="93" t="n">
        <v>1015000</v>
      </c>
      <c r="M4361" s="93" t="n">
        <v>955622.5</v>
      </c>
      <c r="N4361" s="93" t="n">
        <v>189080</v>
      </c>
      <c r="O4361" s="148" t="n">
        <v>922727.2727272727</v>
      </c>
      <c r="P4361" s="93" t="inlineStr">
        <is>
          <t>카페24토너250ml 2set190801</t>
        </is>
      </c>
    </row>
    <row r="4362">
      <c r="A4362" s="93" t="n"/>
      <c r="B4362" s="127" t="n">
        <v>43836</v>
      </c>
      <c r="C4362" s="93">
        <f>TEXT(B4362,"aaa")</f>
        <v/>
      </c>
      <c r="D4362" s="93" t="n"/>
      <c r="E4362" s="6" t="inlineStr">
        <is>
          <t>토너</t>
        </is>
      </c>
      <c r="F4362" s="5" t="inlineStr">
        <is>
          <t>W컨셉</t>
        </is>
      </c>
      <c r="G4362" s="5" t="inlineStr">
        <is>
          <t>250ml</t>
        </is>
      </c>
      <c r="H4362" s="149" t="n">
        <v>1</v>
      </c>
      <c r="I4362" s="149" t="n"/>
      <c r="J4362" s="7" t="n">
        <v>190801</v>
      </c>
      <c r="K4362" s="93" t="n"/>
      <c r="L4362" s="93" t="n">
        <v>20000</v>
      </c>
      <c r="M4362" s="93" t="n">
        <v>14400</v>
      </c>
      <c r="N4362" s="93" t="n">
        <v>3260</v>
      </c>
      <c r="O4362" s="148" t="n">
        <v>18181.81818181818</v>
      </c>
      <c r="P4362" s="93" t="inlineStr">
        <is>
          <t>W컨셉토너250ml190801</t>
        </is>
      </c>
    </row>
    <row r="4363">
      <c r="A4363" s="93" t="n"/>
      <c r="B4363" s="127" t="n">
        <v>43836</v>
      </c>
      <c r="C4363" s="93">
        <f>TEXT(B4363,"aaa")</f>
        <v/>
      </c>
      <c r="D4363" s="93" t="n"/>
      <c r="E4363" s="6" t="inlineStr">
        <is>
          <t>토너</t>
        </is>
      </c>
      <c r="F4363" s="5" t="inlineStr">
        <is>
          <t>W컨셉</t>
        </is>
      </c>
      <c r="G4363" s="5" t="inlineStr">
        <is>
          <t>250ml 2set</t>
        </is>
      </c>
      <c r="H4363" s="149" t="n">
        <v>5</v>
      </c>
      <c r="I4363" s="149" t="n"/>
      <c r="J4363" s="7" t="n">
        <v>190801</v>
      </c>
      <c r="K4363" s="93" t="n"/>
      <c r="L4363" s="93" t="n">
        <v>175000</v>
      </c>
      <c r="M4363" s="93" t="n">
        <v>127750</v>
      </c>
      <c r="N4363" s="93" t="n">
        <v>32600</v>
      </c>
      <c r="O4363" s="148" t="n">
        <v>159090.9090909091</v>
      </c>
      <c r="P4363" s="93" t="inlineStr">
        <is>
          <t>W컨셉토너250ml 2set190801</t>
        </is>
      </c>
    </row>
    <row r="4364">
      <c r="A4364" s="93" t="n"/>
      <c r="B4364" s="127" t="n">
        <v>43836</v>
      </c>
      <c r="C4364" s="93">
        <f>TEXT(B4364,"aaa")</f>
        <v/>
      </c>
      <c r="D4364" s="93" t="n"/>
      <c r="E4364" s="93" t="inlineStr">
        <is>
          <t>머드크림마스크</t>
        </is>
      </c>
      <c r="F4364" s="93" t="inlineStr">
        <is>
          <t>카페24</t>
        </is>
      </c>
      <c r="G4364" s="93" t="inlineStr">
        <is>
          <t>머드크림마스크 100ml</t>
        </is>
      </c>
      <c r="H4364" s="149" t="n">
        <v>2</v>
      </c>
      <c r="I4364" s="149" t="n"/>
      <c r="J4364" s="93" t="n">
        <v>190801</v>
      </c>
      <c r="K4364" s="93" t="n"/>
      <c r="L4364" s="93" t="n">
        <v>40000</v>
      </c>
      <c r="M4364" s="93" t="n">
        <v>37660</v>
      </c>
      <c r="N4364" s="93" t="n">
        <v>2884</v>
      </c>
      <c r="O4364" s="148" t="n">
        <v>36363.63636363636</v>
      </c>
      <c r="P4364" s="93" t="inlineStr">
        <is>
          <t>카페24머드크림마스크머드크림마스크 100ml190801</t>
        </is>
      </c>
    </row>
    <row r="4365">
      <c r="A4365" s="93" t="n"/>
      <c r="B4365" s="127" t="n">
        <v>43836</v>
      </c>
      <c r="C4365" s="93">
        <f>TEXT(B4365,"aaa")</f>
        <v/>
      </c>
      <c r="D4365" s="93" t="n"/>
      <c r="E4365" s="6" t="inlineStr">
        <is>
          <t>토너</t>
        </is>
      </c>
      <c r="F4365" s="5" t="inlineStr">
        <is>
          <t>카페24</t>
        </is>
      </c>
      <c r="G4365" s="5" t="inlineStr">
        <is>
          <t>500ml</t>
        </is>
      </c>
      <c r="H4365" s="149" t="n">
        <v>32</v>
      </c>
      <c r="I4365" s="149" t="n"/>
      <c r="J4365" s="7" t="n">
        <v>190801</v>
      </c>
      <c r="K4365" s="93" t="n"/>
      <c r="L4365" s="93" t="n">
        <v>1056000</v>
      </c>
      <c r="M4365" s="93" t="n">
        <v>994224</v>
      </c>
      <c r="N4365" s="93" t="n">
        <v>151200</v>
      </c>
      <c r="O4365" s="148" t="n">
        <v>959999.9999999999</v>
      </c>
      <c r="P4365" s="93" t="inlineStr">
        <is>
          <t>카페24토너500ml190801</t>
        </is>
      </c>
    </row>
    <row r="4366">
      <c r="A4366" s="93" t="n"/>
      <c r="B4366" s="127" t="n">
        <v>43836</v>
      </c>
      <c r="C4366" s="93">
        <f>TEXT(B4366,"aaa")</f>
        <v/>
      </c>
      <c r="D4366" s="93" t="n"/>
      <c r="E4366" s="6" t="inlineStr">
        <is>
          <t>토너</t>
        </is>
      </c>
      <c r="F4366" s="5" t="inlineStr">
        <is>
          <t>카페24</t>
        </is>
      </c>
      <c r="G4366" s="5" t="inlineStr">
        <is>
          <t>250ml</t>
        </is>
      </c>
      <c r="H4366" s="149" t="n">
        <v>32</v>
      </c>
      <c r="I4366" s="149" t="n"/>
      <c r="J4366" s="7" t="n">
        <v>190801</v>
      </c>
      <c r="K4366" s="93" t="n"/>
      <c r="L4366" s="93" t="n">
        <v>640000</v>
      </c>
      <c r="M4366" s="93" t="n">
        <v>602560</v>
      </c>
      <c r="N4366" s="93" t="n">
        <v>104320</v>
      </c>
      <c r="O4366" s="148" t="n">
        <v>581818.1818181818</v>
      </c>
      <c r="P4366" s="93" t="inlineStr">
        <is>
          <t>카페24토너250ml190801</t>
        </is>
      </c>
    </row>
    <row r="4367">
      <c r="A4367" s="93" t="n"/>
      <c r="B4367" s="127" t="n">
        <v>43836</v>
      </c>
      <c r="C4367" s="93">
        <f>TEXT(B4367,"aaa")</f>
        <v/>
      </c>
      <c r="D4367" s="93" t="n"/>
      <c r="E4367" s="6" t="inlineStr">
        <is>
          <t>토너</t>
        </is>
      </c>
      <c r="F4367" s="5" t="inlineStr">
        <is>
          <t>카페24</t>
        </is>
      </c>
      <c r="G4367" s="5" t="inlineStr">
        <is>
          <t>250ml 2set</t>
        </is>
      </c>
      <c r="H4367" s="149" t="n">
        <v>29</v>
      </c>
      <c r="I4367" s="149" t="n"/>
      <c r="J4367" s="7" t="n">
        <v>190801</v>
      </c>
      <c r="K4367" s="93" t="n"/>
      <c r="L4367" s="93" t="n">
        <v>1015000</v>
      </c>
      <c r="M4367" s="93" t="n">
        <v>955622.5</v>
      </c>
      <c r="N4367" s="93" t="n">
        <v>189080</v>
      </c>
      <c r="O4367" s="148" t="n">
        <v>922727.2727272727</v>
      </c>
      <c r="P4367" s="93" t="inlineStr">
        <is>
          <t>카페24토너250ml 2set190801</t>
        </is>
      </c>
    </row>
    <row r="4368">
      <c r="A4368" s="93" t="n"/>
      <c r="B4368" s="127" t="n">
        <v>43836</v>
      </c>
      <c r="C4368" s="93">
        <f>TEXT(B4368,"aaa")</f>
        <v/>
      </c>
      <c r="D4368" s="93" t="n"/>
      <c r="E4368" s="93" t="inlineStr">
        <is>
          <t>토너</t>
        </is>
      </c>
      <c r="F4368" s="93" t="inlineStr">
        <is>
          <t>큐텐</t>
        </is>
      </c>
      <c r="G4368" s="93" t="inlineStr">
        <is>
          <t>250ml</t>
        </is>
      </c>
      <c r="H4368" s="149" t="n">
        <v>9</v>
      </c>
      <c r="I4368" s="149" t="n"/>
      <c r="J4368" s="91" t="n">
        <v>190801</v>
      </c>
      <c r="K4368" s="93" t="n"/>
      <c r="L4368" s="93" t="n">
        <v>283500</v>
      </c>
      <c r="M4368" s="93" t="n">
        <v>252315</v>
      </c>
      <c r="N4368" s="93" t="n">
        <v>29340</v>
      </c>
      <c r="O4368" s="148" t="n">
        <v>257727.2727272727</v>
      </c>
      <c r="P4368" s="93" t="inlineStr">
        <is>
          <t>큐텐토너250ml190801</t>
        </is>
      </c>
    </row>
    <row r="4369">
      <c r="A4369" s="93" t="n"/>
      <c r="B4369" s="127" t="n">
        <v>43836</v>
      </c>
      <c r="C4369" s="93">
        <f>TEXT(B4369,"aaa")</f>
        <v/>
      </c>
      <c r="D4369" s="93" t="n"/>
      <c r="E4369" s="93" t="inlineStr">
        <is>
          <t>토너</t>
        </is>
      </c>
      <c r="F4369" s="93" t="inlineStr">
        <is>
          <t>큐텐</t>
        </is>
      </c>
      <c r="G4369" s="93" t="inlineStr">
        <is>
          <t>250ml 2set</t>
        </is>
      </c>
      <c r="H4369" s="149" t="n">
        <v>3</v>
      </c>
      <c r="I4369" s="149" t="n"/>
      <c r="J4369" s="91" t="n">
        <v>190801</v>
      </c>
      <c r="K4369" s="93" t="n"/>
      <c r="L4369" s="93" t="n">
        <v>132000</v>
      </c>
      <c r="M4369" s="93" t="n">
        <v>117480</v>
      </c>
      <c r="N4369" s="93" t="n">
        <v>19560</v>
      </c>
      <c r="O4369" s="148" t="n">
        <v>120000</v>
      </c>
      <c r="P4369" s="93" t="inlineStr">
        <is>
          <t>큐텐토너250ml 2set190801</t>
        </is>
      </c>
    </row>
    <row r="4370">
      <c r="A4370" s="93" t="n"/>
      <c r="B4370" s="127" t="n">
        <v>43836</v>
      </c>
      <c r="C4370" s="93">
        <f>TEXT(B4370,"aaa")</f>
        <v/>
      </c>
      <c r="D4370" s="93" t="n"/>
      <c r="E4370" s="6" t="inlineStr">
        <is>
          <t>머드크림마스크</t>
        </is>
      </c>
      <c r="F4370" s="93" t="inlineStr">
        <is>
          <t>아누아 CS</t>
        </is>
      </c>
      <c r="G4370" s="5" t="inlineStr">
        <is>
          <t>머드크림마스크 100ml</t>
        </is>
      </c>
      <c r="H4370" s="149" t="n">
        <v>2</v>
      </c>
      <c r="I4370" s="149" t="n"/>
      <c r="J4370" s="7" t="n">
        <v>190801</v>
      </c>
      <c r="K4370" s="93" t="n"/>
      <c r="L4370" s="93" t="n">
        <v>0</v>
      </c>
      <c r="M4370" s="93" t="n">
        <v>0</v>
      </c>
      <c r="N4370" s="93" t="n">
        <v>2884</v>
      </c>
      <c r="O4370" s="148" t="n">
        <v>0</v>
      </c>
      <c r="P4370" s="93" t="inlineStr">
        <is>
          <t>아누아 CS머드크림마스크머드크림마스크 100ml190801</t>
        </is>
      </c>
    </row>
    <row r="4371">
      <c r="A4371" s="93" t="n"/>
      <c r="B4371" s="127" t="n">
        <v>43837</v>
      </c>
      <c r="C4371" s="93">
        <f>TEXT(B4371,"aaa")</f>
        <v/>
      </c>
      <c r="D4371" s="93" t="n"/>
      <c r="E4371" s="6" t="inlineStr">
        <is>
          <t>토너</t>
        </is>
      </c>
      <c r="F4371" s="5" t="inlineStr">
        <is>
          <t>W컨셉</t>
        </is>
      </c>
      <c r="G4371" s="5" t="inlineStr">
        <is>
          <t>250ml</t>
        </is>
      </c>
      <c r="H4371" s="149" t="n">
        <v>2</v>
      </c>
      <c r="I4371" s="149" t="n"/>
      <c r="J4371" s="7" t="n">
        <v>190801</v>
      </c>
      <c r="K4371" s="93" t="n"/>
      <c r="L4371" s="93" t="n">
        <v>40000</v>
      </c>
      <c r="M4371" s="93" t="n">
        <v>28800</v>
      </c>
      <c r="N4371" s="93" t="n">
        <v>6520</v>
      </c>
      <c r="O4371" s="148" t="n">
        <v>36363.63636363636</v>
      </c>
      <c r="P4371" s="93" t="inlineStr">
        <is>
          <t>W컨셉토너250ml190801</t>
        </is>
      </c>
    </row>
    <row r="4372">
      <c r="A4372" s="93" t="n"/>
      <c r="B4372" s="127" t="n">
        <v>43837</v>
      </c>
      <c r="C4372" s="93">
        <f>TEXT(B4372,"aaa")</f>
        <v/>
      </c>
      <c r="D4372" s="93" t="n"/>
      <c r="E4372" s="6" t="inlineStr">
        <is>
          <t>토너</t>
        </is>
      </c>
      <c r="F4372" s="5" t="inlineStr">
        <is>
          <t>W컨셉</t>
        </is>
      </c>
      <c r="G4372" s="5" t="inlineStr">
        <is>
          <t>250ml 2set</t>
        </is>
      </c>
      <c r="H4372" s="149" t="n">
        <v>2</v>
      </c>
      <c r="I4372" s="149" t="n"/>
      <c r="J4372" s="7" t="n">
        <v>190801</v>
      </c>
      <c r="K4372" s="93" t="n"/>
      <c r="L4372" s="93" t="n">
        <v>70000</v>
      </c>
      <c r="M4372" s="93" t="n">
        <v>51100</v>
      </c>
      <c r="N4372" s="93" t="n">
        <v>13040</v>
      </c>
      <c r="O4372" s="148" t="n">
        <v>63636.36363636363</v>
      </c>
      <c r="P4372" s="93" t="inlineStr">
        <is>
          <t>W컨셉토너250ml 2set190801</t>
        </is>
      </c>
    </row>
    <row r="4373">
      <c r="A4373" s="93" t="n"/>
      <c r="B4373" s="127" t="n">
        <v>43837</v>
      </c>
      <c r="C4373" s="93">
        <f>TEXT(B4373,"aaa")</f>
        <v/>
      </c>
      <c r="D4373" s="93" t="n"/>
      <c r="E4373" s="93" t="inlineStr">
        <is>
          <t>머드크림마스크</t>
        </is>
      </c>
      <c r="F4373" s="93" t="inlineStr">
        <is>
          <t>카페24</t>
        </is>
      </c>
      <c r="G4373" s="93" t="inlineStr">
        <is>
          <t>머드크림마스크 100ml</t>
        </is>
      </c>
      <c r="H4373" s="149" t="n">
        <v>6</v>
      </c>
      <c r="I4373" s="149" t="n"/>
      <c r="J4373" s="93" t="n">
        <v>190801</v>
      </c>
      <c r="K4373" s="93" t="n"/>
      <c r="L4373" s="93" t="n">
        <v>120000</v>
      </c>
      <c r="M4373" s="93" t="n">
        <v>112980</v>
      </c>
      <c r="N4373" s="93" t="n">
        <v>8652</v>
      </c>
      <c r="O4373" s="148" t="n">
        <v>109090.9090909091</v>
      </c>
      <c r="P4373" s="93" t="inlineStr">
        <is>
          <t>카페24머드크림마스크머드크림마스크 100ml190801</t>
        </is>
      </c>
    </row>
    <row r="4374">
      <c r="A4374" s="93" t="n"/>
      <c r="B4374" s="127" t="n">
        <v>43837</v>
      </c>
      <c r="C4374" s="93">
        <f>TEXT(B4374,"aaa")</f>
        <v/>
      </c>
      <c r="D4374" s="93" t="n"/>
      <c r="E4374" s="6" t="inlineStr">
        <is>
          <t>토너</t>
        </is>
      </c>
      <c r="F4374" s="5" t="inlineStr">
        <is>
          <t>카페24</t>
        </is>
      </c>
      <c r="G4374" s="5" t="inlineStr">
        <is>
          <t>500ml</t>
        </is>
      </c>
      <c r="H4374" s="149" t="n">
        <v>36</v>
      </c>
      <c r="I4374" s="149" t="n"/>
      <c r="J4374" s="7" t="n">
        <v>190801</v>
      </c>
      <c r="K4374" s="93" t="n"/>
      <c r="L4374" s="93" t="n">
        <v>1188000</v>
      </c>
      <c r="M4374" s="93" t="n">
        <v>1118502</v>
      </c>
      <c r="N4374" s="93" t="n">
        <v>170100</v>
      </c>
      <c r="O4374" s="148" t="n">
        <v>1080000</v>
      </c>
      <c r="P4374" s="93" t="inlineStr">
        <is>
          <t>카페24토너500ml190801</t>
        </is>
      </c>
    </row>
    <row r="4375">
      <c r="A4375" s="93" t="n"/>
      <c r="B4375" s="127" t="n">
        <v>43837</v>
      </c>
      <c r="C4375" s="93">
        <f>TEXT(B4375,"aaa")</f>
        <v/>
      </c>
      <c r="D4375" s="93" t="n"/>
      <c r="E4375" s="6" t="inlineStr">
        <is>
          <t>토너</t>
        </is>
      </c>
      <c r="F4375" s="5" t="inlineStr">
        <is>
          <t>카페24</t>
        </is>
      </c>
      <c r="G4375" s="5" t="inlineStr">
        <is>
          <t>250ml</t>
        </is>
      </c>
      <c r="H4375" s="149" t="n">
        <v>21</v>
      </c>
      <c r="I4375" s="149" t="n"/>
      <c r="J4375" s="7" t="n">
        <v>190801</v>
      </c>
      <c r="K4375" s="93" t="n"/>
      <c r="L4375" s="93" t="n">
        <v>420000</v>
      </c>
      <c r="M4375" s="93" t="n">
        <v>395430</v>
      </c>
      <c r="N4375" s="93" t="n">
        <v>68460</v>
      </c>
      <c r="O4375" s="148" t="n">
        <v>381818.1818181818</v>
      </c>
      <c r="P4375" s="93" t="inlineStr">
        <is>
          <t>카페24토너250ml190801</t>
        </is>
      </c>
    </row>
    <row r="4376">
      <c r="A4376" s="93" t="n"/>
      <c r="B4376" s="127" t="n">
        <v>43837</v>
      </c>
      <c r="C4376" s="93">
        <f>TEXT(B4376,"aaa")</f>
        <v/>
      </c>
      <c r="D4376" s="93" t="n"/>
      <c r="E4376" s="6" t="inlineStr">
        <is>
          <t>토너</t>
        </is>
      </c>
      <c r="F4376" s="5" t="inlineStr">
        <is>
          <t>카페24</t>
        </is>
      </c>
      <c r="G4376" s="5" t="inlineStr">
        <is>
          <t>250ml 2set</t>
        </is>
      </c>
      <c r="H4376" s="149" t="n">
        <v>24</v>
      </c>
      <c r="I4376" s="149" t="n"/>
      <c r="J4376" s="7" t="n">
        <v>190801</v>
      </c>
      <c r="K4376" s="93" t="n"/>
      <c r="L4376" s="93" t="n">
        <v>840000</v>
      </c>
      <c r="M4376" s="93" t="n">
        <v>790860</v>
      </c>
      <c r="N4376" s="93" t="n">
        <v>156480</v>
      </c>
      <c r="O4376" s="148" t="n">
        <v>763636.3636363635</v>
      </c>
      <c r="P4376" s="93" t="inlineStr">
        <is>
          <t>카페24토너250ml 2set190801</t>
        </is>
      </c>
    </row>
    <row r="4377">
      <c r="A4377" s="93" t="n"/>
      <c r="B4377" s="127" t="n">
        <v>43837</v>
      </c>
      <c r="C4377" s="93">
        <f>TEXT(B4377,"aaa")</f>
        <v/>
      </c>
      <c r="D4377" s="93" t="n"/>
      <c r="E4377" s="93" t="inlineStr">
        <is>
          <t>토너</t>
        </is>
      </c>
      <c r="F4377" s="93" t="inlineStr">
        <is>
          <t>큐텐</t>
        </is>
      </c>
      <c r="G4377" s="93" t="inlineStr">
        <is>
          <t>250ml</t>
        </is>
      </c>
      <c r="H4377" s="149" t="n">
        <v>1</v>
      </c>
      <c r="I4377" s="149" t="n"/>
      <c r="J4377" s="91" t="n">
        <v>190801</v>
      </c>
      <c r="K4377" s="93" t="n"/>
      <c r="L4377" s="93" t="n">
        <v>31500</v>
      </c>
      <c r="M4377" s="93" t="n">
        <v>28035</v>
      </c>
      <c r="N4377" s="93" t="n">
        <v>3260</v>
      </c>
      <c r="O4377" s="148" t="n">
        <v>28636.36363636363</v>
      </c>
      <c r="P4377" s="93" t="inlineStr">
        <is>
          <t>큐텐토너250ml190801</t>
        </is>
      </c>
    </row>
    <row r="4378">
      <c r="A4378" s="93" t="n"/>
      <c r="B4378" s="127" t="n">
        <v>43837</v>
      </c>
      <c r="C4378" s="93">
        <f>TEXT(B4378,"aaa")</f>
        <v/>
      </c>
      <c r="D4378" s="93" t="n"/>
      <c r="E4378" s="93" t="inlineStr">
        <is>
          <t>토너</t>
        </is>
      </c>
      <c r="F4378" s="93" t="inlineStr">
        <is>
          <t>큐텐</t>
        </is>
      </c>
      <c r="G4378" s="93" t="inlineStr">
        <is>
          <t>250ml 2set</t>
        </is>
      </c>
      <c r="H4378" s="149" t="n">
        <v>2</v>
      </c>
      <c r="I4378" s="149" t="n"/>
      <c r="J4378" s="91" t="n">
        <v>190801</v>
      </c>
      <c r="K4378" s="93" t="n"/>
      <c r="L4378" s="93" t="n">
        <v>88000</v>
      </c>
      <c r="M4378" s="93" t="n">
        <v>78320</v>
      </c>
      <c r="N4378" s="93" t="n">
        <v>13040</v>
      </c>
      <c r="O4378" s="148" t="n">
        <v>80000</v>
      </c>
      <c r="P4378" s="93" t="inlineStr">
        <is>
          <t>큐텐토너250ml 2set190801</t>
        </is>
      </c>
    </row>
    <row r="4379">
      <c r="A4379" s="93" t="n"/>
      <c r="B4379" s="127" t="n">
        <v>43838</v>
      </c>
      <c r="C4379" s="93">
        <f>TEXT(B4379,"aaa")</f>
        <v/>
      </c>
      <c r="D4379" s="93" t="n"/>
      <c r="E4379" s="6" t="inlineStr">
        <is>
          <t>토너</t>
        </is>
      </c>
      <c r="F4379" s="5" t="inlineStr">
        <is>
          <t>W컨셉</t>
        </is>
      </c>
      <c r="G4379" s="5" t="inlineStr">
        <is>
          <t>250ml</t>
        </is>
      </c>
      <c r="H4379" s="149" t="n">
        <v>1</v>
      </c>
      <c r="I4379" s="149" t="n"/>
      <c r="J4379" s="7" t="n">
        <v>190801</v>
      </c>
      <c r="K4379" s="93" t="n"/>
      <c r="L4379" s="93" t="n">
        <v>20000</v>
      </c>
      <c r="M4379" s="93" t="n">
        <v>14400</v>
      </c>
      <c r="N4379" s="93" t="n">
        <v>3260</v>
      </c>
      <c r="O4379" s="148" t="n">
        <v>18181.81818181818</v>
      </c>
      <c r="P4379" s="93" t="inlineStr">
        <is>
          <t>W컨셉토너250ml190801</t>
        </is>
      </c>
    </row>
    <row r="4380">
      <c r="A4380" s="93" t="n"/>
      <c r="B4380" s="127" t="n">
        <v>43838</v>
      </c>
      <c r="C4380" s="93">
        <f>TEXT(B4380,"aaa")</f>
        <v/>
      </c>
      <c r="D4380" s="93" t="n"/>
      <c r="E4380" s="6" t="inlineStr">
        <is>
          <t>토너</t>
        </is>
      </c>
      <c r="F4380" s="5" t="inlineStr">
        <is>
          <t>W컨셉</t>
        </is>
      </c>
      <c r="G4380" s="5" t="inlineStr">
        <is>
          <t>250ml 2set</t>
        </is>
      </c>
      <c r="H4380" s="149" t="n">
        <v>1</v>
      </c>
      <c r="I4380" s="149" t="n"/>
      <c r="J4380" s="7" t="n">
        <v>190801</v>
      </c>
      <c r="K4380" s="93" t="n"/>
      <c r="L4380" s="93" t="n">
        <v>35000</v>
      </c>
      <c r="M4380" s="93" t="n">
        <v>25550</v>
      </c>
      <c r="N4380" s="93" t="n">
        <v>6520</v>
      </c>
      <c r="O4380" s="148" t="n">
        <v>31818.18181818182</v>
      </c>
      <c r="P4380" s="93" t="inlineStr">
        <is>
          <t>W컨셉토너250ml 2set190801</t>
        </is>
      </c>
    </row>
    <row r="4381">
      <c r="A4381" s="93" t="n"/>
      <c r="B4381" s="127" t="n">
        <v>43838</v>
      </c>
      <c r="C4381" s="93">
        <f>TEXT(B4381,"aaa")</f>
        <v/>
      </c>
      <c r="D4381" s="93" t="n"/>
      <c r="E4381" s="93" t="inlineStr">
        <is>
          <t>머드크림마스크</t>
        </is>
      </c>
      <c r="F4381" s="93" t="inlineStr">
        <is>
          <t>카페24</t>
        </is>
      </c>
      <c r="G4381" s="93" t="inlineStr">
        <is>
          <t>머드크림마스크 100ml</t>
        </is>
      </c>
      <c r="H4381" s="149" t="n">
        <v>2</v>
      </c>
      <c r="I4381" s="149" t="n"/>
      <c r="J4381" s="93" t="n">
        <v>190801</v>
      </c>
      <c r="K4381" s="93" t="n"/>
      <c r="L4381" s="93" t="n">
        <v>40000</v>
      </c>
      <c r="M4381" s="93" t="n">
        <v>37660</v>
      </c>
      <c r="N4381" s="93" t="n">
        <v>2884</v>
      </c>
      <c r="O4381" s="148" t="n">
        <v>36363.63636363636</v>
      </c>
      <c r="P4381" s="93" t="inlineStr">
        <is>
          <t>카페24머드크림마스크머드크림마스크 100ml190801</t>
        </is>
      </c>
    </row>
    <row r="4382">
      <c r="A4382" s="93" t="n"/>
      <c r="B4382" s="127" t="n">
        <v>43838</v>
      </c>
      <c r="C4382" s="93">
        <f>TEXT(B4382,"aaa")</f>
        <v/>
      </c>
      <c r="D4382" s="93" t="n"/>
      <c r="E4382" s="6" t="inlineStr">
        <is>
          <t>토너</t>
        </is>
      </c>
      <c r="F4382" s="5" t="inlineStr">
        <is>
          <t>카페24</t>
        </is>
      </c>
      <c r="G4382" s="5" t="inlineStr">
        <is>
          <t>500ml</t>
        </is>
      </c>
      <c r="H4382" s="149" t="n">
        <v>28</v>
      </c>
      <c r="I4382" s="149" t="n"/>
      <c r="J4382" s="7" t="n">
        <v>190801</v>
      </c>
      <c r="K4382" s="93" t="n"/>
      <c r="L4382" s="93" t="n">
        <v>924000</v>
      </c>
      <c r="M4382" s="93" t="n">
        <v>869946</v>
      </c>
      <c r="N4382" s="93" t="n">
        <v>132300</v>
      </c>
      <c r="O4382" s="148" t="n">
        <v>839999.9999999999</v>
      </c>
      <c r="P4382" s="93" t="inlineStr">
        <is>
          <t>카페24토너500ml190801</t>
        </is>
      </c>
    </row>
    <row r="4383">
      <c r="A4383" s="93" t="n"/>
      <c r="B4383" s="127" t="n">
        <v>43838</v>
      </c>
      <c r="C4383" s="93">
        <f>TEXT(B4383,"aaa")</f>
        <v/>
      </c>
      <c r="D4383" s="93" t="n"/>
      <c r="E4383" s="6" t="inlineStr">
        <is>
          <t>토너</t>
        </is>
      </c>
      <c r="F4383" s="5" t="inlineStr">
        <is>
          <t>카페24</t>
        </is>
      </c>
      <c r="G4383" s="5" t="inlineStr">
        <is>
          <t>250ml</t>
        </is>
      </c>
      <c r="H4383" s="149" t="n">
        <v>32</v>
      </c>
      <c r="I4383" s="149" t="n"/>
      <c r="J4383" s="7" t="n">
        <v>190801</v>
      </c>
      <c r="K4383" s="93" t="n"/>
      <c r="L4383" s="93" t="n">
        <v>640000</v>
      </c>
      <c r="M4383" s="93" t="n">
        <v>602560</v>
      </c>
      <c r="N4383" s="93" t="n">
        <v>104320</v>
      </c>
      <c r="O4383" s="148" t="n">
        <v>581818.1818181818</v>
      </c>
      <c r="P4383" s="93" t="inlineStr">
        <is>
          <t>카페24토너250ml190801</t>
        </is>
      </c>
    </row>
    <row r="4384">
      <c r="A4384" s="93" t="n"/>
      <c r="B4384" s="127" t="n">
        <v>43838</v>
      </c>
      <c r="C4384" s="93">
        <f>TEXT(B4384,"aaa")</f>
        <v/>
      </c>
      <c r="D4384" s="93" t="n"/>
      <c r="E4384" s="6" t="inlineStr">
        <is>
          <t>토너</t>
        </is>
      </c>
      <c r="F4384" s="5" t="inlineStr">
        <is>
          <t>카페24</t>
        </is>
      </c>
      <c r="G4384" s="5" t="inlineStr">
        <is>
          <t>250ml 2set</t>
        </is>
      </c>
      <c r="H4384" s="149" t="n">
        <v>21</v>
      </c>
      <c r="I4384" s="149" t="n"/>
      <c r="J4384" s="7" t="n">
        <v>190801</v>
      </c>
      <c r="K4384" s="93" t="n"/>
      <c r="L4384" s="93" t="n">
        <v>735000</v>
      </c>
      <c r="M4384" s="93" t="n">
        <v>692002.5</v>
      </c>
      <c r="N4384" s="93" t="n">
        <v>136920</v>
      </c>
      <c r="O4384" s="148" t="n">
        <v>668181.8181818181</v>
      </c>
      <c r="P4384" s="93" t="inlineStr">
        <is>
          <t>카페24토너250ml 2set190801</t>
        </is>
      </c>
    </row>
    <row r="4385">
      <c r="A4385" s="93" t="n"/>
      <c r="B4385" s="127" t="n">
        <v>43838</v>
      </c>
      <c r="C4385" s="93">
        <f>TEXT(B4385,"aaa")</f>
        <v/>
      </c>
      <c r="D4385" s="93" t="n"/>
      <c r="E4385" s="93" t="inlineStr">
        <is>
          <t>토너</t>
        </is>
      </c>
      <c r="F4385" s="93" t="inlineStr">
        <is>
          <t>큐텐</t>
        </is>
      </c>
      <c r="G4385" s="93" t="inlineStr">
        <is>
          <t>250ml</t>
        </is>
      </c>
      <c r="H4385" s="149" t="n">
        <v>3</v>
      </c>
      <c r="I4385" s="149" t="n"/>
      <c r="J4385" s="91" t="n">
        <v>190801</v>
      </c>
      <c r="K4385" s="93" t="n"/>
      <c r="L4385" s="93" t="n">
        <v>94500</v>
      </c>
      <c r="M4385" s="93" t="n">
        <v>84105</v>
      </c>
      <c r="N4385" s="93" t="n">
        <v>9780</v>
      </c>
      <c r="O4385" s="148" t="n">
        <v>85909.0909090909</v>
      </c>
      <c r="P4385" s="93" t="inlineStr">
        <is>
          <t>큐텐토너250ml190801</t>
        </is>
      </c>
    </row>
    <row r="4386">
      <c r="A4386" s="93" t="n"/>
      <c r="B4386" s="127" t="n">
        <v>43839</v>
      </c>
      <c r="C4386" s="93">
        <f>TEXT(B4386,"aaa")</f>
        <v/>
      </c>
      <c r="D4386" s="93" t="n"/>
      <c r="E4386" s="6" t="inlineStr">
        <is>
          <t>토너</t>
        </is>
      </c>
      <c r="F4386" s="5" t="inlineStr">
        <is>
          <t>W컨셉</t>
        </is>
      </c>
      <c r="G4386" s="5" t="inlineStr">
        <is>
          <t>250ml 2set</t>
        </is>
      </c>
      <c r="H4386" s="149" t="n">
        <v>6</v>
      </c>
      <c r="I4386" s="149" t="n"/>
      <c r="J4386" s="7" t="n">
        <v>190801</v>
      </c>
      <c r="K4386" s="93" t="n"/>
      <c r="L4386" s="93" t="n">
        <v>210000</v>
      </c>
      <c r="M4386" s="93" t="n">
        <v>153300</v>
      </c>
      <c r="N4386" s="93" t="n">
        <v>39120</v>
      </c>
      <c r="O4386" s="148" t="n">
        <v>190909.0909090909</v>
      </c>
      <c r="P4386" s="93" t="inlineStr">
        <is>
          <t>W컨셉토너250ml 2set190801</t>
        </is>
      </c>
    </row>
    <row r="4387">
      <c r="A4387" s="93" t="n"/>
      <c r="B4387" s="127" t="n">
        <v>43839</v>
      </c>
      <c r="C4387" s="93">
        <f>TEXT(B4387,"aaa")</f>
        <v/>
      </c>
      <c r="D4387" s="93" t="n"/>
      <c r="E4387" s="93" t="inlineStr">
        <is>
          <t>토너</t>
        </is>
      </c>
      <c r="F4387" s="93" t="inlineStr">
        <is>
          <t>글로우데이즈 시코르</t>
        </is>
      </c>
      <c r="G4387" s="93" t="inlineStr">
        <is>
          <t>250ml</t>
        </is>
      </c>
      <c r="H4387" s="149" t="n">
        <v>30</v>
      </c>
      <c r="I4387" s="149" t="n"/>
      <c r="J4387" s="91" t="n">
        <v>190801</v>
      </c>
      <c r="K4387" s="93" t="n"/>
      <c r="L4387" s="93" t="n">
        <v>306810</v>
      </c>
      <c r="M4387" s="93" t="n">
        <v>306810</v>
      </c>
      <c r="N4387" s="93" t="n">
        <v>97800</v>
      </c>
      <c r="O4387" s="148" t="n">
        <v>278918.1818181818</v>
      </c>
      <c r="P4387" s="93" t="inlineStr">
        <is>
          <t>글로우데이즈 시코르토너250ml190801</t>
        </is>
      </c>
    </row>
    <row r="4388">
      <c r="A4388" s="93" t="n"/>
      <c r="B4388" s="127" t="n">
        <v>43839</v>
      </c>
      <c r="C4388" s="93">
        <f>TEXT(B4388,"aaa")</f>
        <v/>
      </c>
      <c r="D4388" s="93" t="n"/>
      <c r="E4388" s="93" t="inlineStr">
        <is>
          <t>토너</t>
        </is>
      </c>
      <c r="F4388" s="93" t="inlineStr">
        <is>
          <t>아누아 CS</t>
        </is>
      </c>
      <c r="G4388" s="93" t="inlineStr">
        <is>
          <t>250ml</t>
        </is>
      </c>
      <c r="H4388" s="149" t="n">
        <v>1</v>
      </c>
      <c r="I4388" s="149" t="n"/>
      <c r="J4388" s="7" t="n">
        <v>190801</v>
      </c>
      <c r="K4388" s="93" t="n"/>
      <c r="L4388" s="93" t="n">
        <v>0</v>
      </c>
      <c r="M4388" s="93" t="n">
        <v>0</v>
      </c>
      <c r="N4388" s="93" t="n">
        <v>3260</v>
      </c>
      <c r="O4388" s="148" t="n">
        <v>0</v>
      </c>
      <c r="P4388" s="93" t="inlineStr">
        <is>
          <t>아누아 CS토너250ml190801</t>
        </is>
      </c>
    </row>
    <row r="4389">
      <c r="A4389" s="93" t="n"/>
      <c r="B4389" s="127" t="n">
        <v>43839</v>
      </c>
      <c r="C4389" s="93">
        <f>TEXT(B4389,"aaa")</f>
        <v/>
      </c>
      <c r="D4389" s="93" t="n"/>
      <c r="E4389" s="6" t="inlineStr">
        <is>
          <t>머드크림마스크</t>
        </is>
      </c>
      <c r="F4389" s="93" t="inlineStr">
        <is>
          <t>아누아 CS</t>
        </is>
      </c>
      <c r="G4389" s="5" t="inlineStr">
        <is>
          <t>머드크림마스크 100ml</t>
        </is>
      </c>
      <c r="H4389" s="149" t="n">
        <v>1</v>
      </c>
      <c r="I4389" s="149" t="n"/>
      <c r="J4389" s="7" t="n">
        <v>190801</v>
      </c>
      <c r="K4389" s="93" t="n"/>
      <c r="L4389" s="93" t="n">
        <v>0</v>
      </c>
      <c r="M4389" s="93" t="n">
        <v>0</v>
      </c>
      <c r="N4389" s="93" t="n">
        <v>1442</v>
      </c>
      <c r="O4389" s="148" t="n">
        <v>0</v>
      </c>
      <c r="P4389" s="93" t="inlineStr">
        <is>
          <t>아누아 CS머드크림마스크머드크림마스크 100ml190801</t>
        </is>
      </c>
    </row>
    <row r="4390">
      <c r="A4390" s="93" t="n"/>
      <c r="B4390" s="127" t="n">
        <v>43839</v>
      </c>
      <c r="C4390" s="93">
        <f>TEXT(B4390,"aaa")</f>
        <v/>
      </c>
      <c r="D4390" s="93" t="n"/>
      <c r="E4390" s="93" t="inlineStr">
        <is>
          <t>머드크림마스크</t>
        </is>
      </c>
      <c r="F4390" s="93" t="inlineStr">
        <is>
          <t>카페24</t>
        </is>
      </c>
      <c r="G4390" s="93" t="inlineStr">
        <is>
          <t>머드크림마스크 100ml</t>
        </is>
      </c>
      <c r="H4390" s="149" t="n">
        <v>3</v>
      </c>
      <c r="I4390" s="149" t="n"/>
      <c r="J4390" s="93" t="n">
        <v>190801</v>
      </c>
      <c r="K4390" s="93" t="n"/>
      <c r="L4390" s="93" t="n">
        <v>60000</v>
      </c>
      <c r="M4390" s="93" t="n">
        <v>56490</v>
      </c>
      <c r="N4390" s="93" t="n">
        <v>4326</v>
      </c>
      <c r="O4390" s="148" t="n">
        <v>54545.45454545454</v>
      </c>
      <c r="P4390" s="93" t="inlineStr">
        <is>
          <t>카페24머드크림마스크머드크림마스크 100ml190801</t>
        </is>
      </c>
    </row>
    <row r="4391">
      <c r="A4391" s="93" t="n"/>
      <c r="B4391" s="127" t="n">
        <v>43839</v>
      </c>
      <c r="C4391" s="93">
        <f>TEXT(B4391,"aaa")</f>
        <v/>
      </c>
      <c r="D4391" s="93" t="n"/>
      <c r="E4391" s="6" t="inlineStr">
        <is>
          <t>토너</t>
        </is>
      </c>
      <c r="F4391" s="5" t="inlineStr">
        <is>
          <t>카페24</t>
        </is>
      </c>
      <c r="G4391" s="5" t="inlineStr">
        <is>
          <t>500ml</t>
        </is>
      </c>
      <c r="H4391" s="149" t="n">
        <v>38</v>
      </c>
      <c r="I4391" s="149" t="n"/>
      <c r="J4391" s="7" t="n">
        <v>190801</v>
      </c>
      <c r="K4391" s="93" t="n"/>
      <c r="L4391" s="93" t="n">
        <v>1254000</v>
      </c>
      <c r="M4391" s="93" t="n">
        <v>1180641</v>
      </c>
      <c r="N4391" s="93" t="n">
        <v>179550</v>
      </c>
      <c r="O4391" s="148" t="n">
        <v>1140000</v>
      </c>
      <c r="P4391" s="93" t="inlineStr">
        <is>
          <t>카페24토너500ml190801</t>
        </is>
      </c>
    </row>
    <row r="4392">
      <c r="A4392" s="93" t="n"/>
      <c r="B4392" s="127" t="n">
        <v>43839</v>
      </c>
      <c r="C4392" s="93">
        <f>TEXT(B4392,"aaa")</f>
        <v/>
      </c>
      <c r="D4392" s="93" t="n"/>
      <c r="E4392" s="6" t="inlineStr">
        <is>
          <t>토너</t>
        </is>
      </c>
      <c r="F4392" s="5" t="inlineStr">
        <is>
          <t>카페24</t>
        </is>
      </c>
      <c r="G4392" s="5" t="inlineStr">
        <is>
          <t>250ml</t>
        </is>
      </c>
      <c r="H4392" s="149" t="n">
        <v>45</v>
      </c>
      <c r="I4392" s="149" t="n"/>
      <c r="J4392" s="7" t="n">
        <v>190801</v>
      </c>
      <c r="K4392" s="93" t="n"/>
      <c r="L4392" s="93" t="n">
        <v>900000</v>
      </c>
      <c r="M4392" s="93" t="n">
        <v>847350</v>
      </c>
      <c r="N4392" s="93" t="n">
        <v>146700</v>
      </c>
      <c r="O4392" s="148" t="n">
        <v>818181.8181818181</v>
      </c>
      <c r="P4392" s="93" t="inlineStr">
        <is>
          <t>카페24토너250ml190801</t>
        </is>
      </c>
    </row>
    <row r="4393">
      <c r="A4393" s="93" t="n"/>
      <c r="B4393" s="127" t="n">
        <v>43839</v>
      </c>
      <c r="C4393" s="93">
        <f>TEXT(B4393,"aaa")</f>
        <v/>
      </c>
      <c r="D4393" s="93" t="n"/>
      <c r="E4393" s="6" t="inlineStr">
        <is>
          <t>토너</t>
        </is>
      </c>
      <c r="F4393" s="5" t="inlineStr">
        <is>
          <t>카페24</t>
        </is>
      </c>
      <c r="G4393" s="5" t="inlineStr">
        <is>
          <t>250ml 2set</t>
        </is>
      </c>
      <c r="H4393" s="149" t="n">
        <v>16</v>
      </c>
      <c r="I4393" s="149" t="n"/>
      <c r="J4393" s="7" t="n">
        <v>190801</v>
      </c>
      <c r="K4393" s="93" t="n"/>
      <c r="L4393" s="93" t="n">
        <v>560000</v>
      </c>
      <c r="M4393" s="93" t="n">
        <v>527240</v>
      </c>
      <c r="N4393" s="93" t="n">
        <v>104320</v>
      </c>
      <c r="O4393" s="148" t="n">
        <v>509090.9090909091</v>
      </c>
      <c r="P4393" s="93" t="inlineStr">
        <is>
          <t>카페24토너250ml 2set190801</t>
        </is>
      </c>
    </row>
    <row r="4394">
      <c r="A4394" s="93" t="n"/>
      <c r="B4394" s="127" t="n">
        <v>43839</v>
      </c>
      <c r="C4394" s="93">
        <f>TEXT(B4394,"aaa")</f>
        <v/>
      </c>
      <c r="D4394" s="93" t="n"/>
      <c r="E4394" s="93" t="inlineStr">
        <is>
          <t>토너</t>
        </is>
      </c>
      <c r="F4394" s="93" t="inlineStr">
        <is>
          <t>큐텐</t>
        </is>
      </c>
      <c r="G4394" s="93" t="inlineStr">
        <is>
          <t>250ml</t>
        </is>
      </c>
      <c r="H4394" s="149" t="n">
        <v>3</v>
      </c>
      <c r="I4394" s="149" t="n"/>
      <c r="J4394" s="91" t="n">
        <v>190801</v>
      </c>
      <c r="K4394" s="93" t="n"/>
      <c r="L4394" s="93" t="n">
        <v>94500</v>
      </c>
      <c r="M4394" s="93" t="n">
        <v>84105</v>
      </c>
      <c r="N4394" s="93" t="n">
        <v>9780</v>
      </c>
      <c r="O4394" s="148" t="n">
        <v>85909.0909090909</v>
      </c>
      <c r="P4394" s="93" t="inlineStr">
        <is>
          <t>큐텐토너250ml190801</t>
        </is>
      </c>
    </row>
    <row r="4395">
      <c r="A4395" s="93" t="n"/>
      <c r="B4395" s="127" t="n">
        <v>43839</v>
      </c>
      <c r="C4395" s="93">
        <f>TEXT(B4395,"aaa")</f>
        <v/>
      </c>
      <c r="D4395" s="93" t="n"/>
      <c r="E4395" s="93" t="inlineStr">
        <is>
          <t>토너</t>
        </is>
      </c>
      <c r="F4395" s="93" t="inlineStr">
        <is>
          <t>큐텐</t>
        </is>
      </c>
      <c r="G4395" s="93" t="inlineStr">
        <is>
          <t>250ml 2set</t>
        </is>
      </c>
      <c r="H4395" s="149" t="n">
        <v>1</v>
      </c>
      <c r="I4395" s="149" t="n"/>
      <c r="J4395" s="91" t="n">
        <v>190801</v>
      </c>
      <c r="K4395" s="93" t="n"/>
      <c r="L4395" s="93" t="n">
        <v>44000</v>
      </c>
      <c r="M4395" s="93" t="n">
        <v>39160</v>
      </c>
      <c r="N4395" s="93" t="n">
        <v>6520</v>
      </c>
      <c r="O4395" s="148" t="n">
        <v>40000</v>
      </c>
      <c r="P4395" s="93" t="inlineStr">
        <is>
          <t>큐텐토너250ml 2set190801</t>
        </is>
      </c>
    </row>
    <row r="4396">
      <c r="A4396" s="93" t="n"/>
      <c r="B4396" s="127" t="n">
        <v>43840</v>
      </c>
      <c r="C4396" s="93">
        <f>TEXT(B4396,"aaa")</f>
        <v/>
      </c>
      <c r="D4396" s="93" t="n"/>
      <c r="E4396" s="6" t="inlineStr">
        <is>
          <t>토너</t>
        </is>
      </c>
      <c r="F4396" s="5" t="inlineStr">
        <is>
          <t>W컨셉</t>
        </is>
      </c>
      <c r="G4396" s="5" t="inlineStr">
        <is>
          <t>250ml</t>
        </is>
      </c>
      <c r="H4396" s="149" t="n">
        <v>3</v>
      </c>
      <c r="I4396" s="149" t="n"/>
      <c r="J4396" s="7" t="n">
        <v>190801</v>
      </c>
      <c r="K4396" s="93" t="n"/>
      <c r="L4396" s="93" t="n">
        <v>60000</v>
      </c>
      <c r="M4396" s="93" t="n">
        <v>43200</v>
      </c>
      <c r="N4396" s="93" t="n">
        <v>9780</v>
      </c>
      <c r="O4396" s="148" t="n">
        <v>54545.45454545454</v>
      </c>
      <c r="P4396" s="93" t="inlineStr">
        <is>
          <t>W컨셉토너250ml190801</t>
        </is>
      </c>
    </row>
    <row r="4397">
      <c r="A4397" s="93" t="n"/>
      <c r="B4397" s="127" t="n">
        <v>43840</v>
      </c>
      <c r="C4397" s="93">
        <f>TEXT(B4397,"aaa")</f>
        <v/>
      </c>
      <c r="D4397" s="93" t="n"/>
      <c r="E4397" s="6" t="inlineStr">
        <is>
          <t>토너</t>
        </is>
      </c>
      <c r="F4397" s="5" t="inlineStr">
        <is>
          <t>W컨셉</t>
        </is>
      </c>
      <c r="G4397" s="5" t="inlineStr">
        <is>
          <t>250ml 2set</t>
        </is>
      </c>
      <c r="H4397" s="149" t="n">
        <v>13</v>
      </c>
      <c r="I4397" s="149" t="n"/>
      <c r="J4397" s="7" t="n">
        <v>190801</v>
      </c>
      <c r="K4397" s="93" t="n"/>
      <c r="L4397" s="93" t="n">
        <v>455000</v>
      </c>
      <c r="M4397" s="93" t="n">
        <v>332150</v>
      </c>
      <c r="N4397" s="93" t="n">
        <v>84760</v>
      </c>
      <c r="O4397" s="148" t="n">
        <v>413636.3636363636</v>
      </c>
      <c r="P4397" s="93" t="inlineStr">
        <is>
          <t>W컨셉토너250ml 2set190801</t>
        </is>
      </c>
    </row>
    <row r="4398">
      <c r="A4398" s="93" t="n"/>
      <c r="B4398" s="127" t="n">
        <v>43840</v>
      </c>
      <c r="C4398" s="93">
        <f>TEXT(B4398,"aaa")</f>
        <v/>
      </c>
      <c r="D4398" s="93" t="n"/>
      <c r="E4398" s="6" t="inlineStr">
        <is>
          <t>머드크림마스크</t>
        </is>
      </c>
      <c r="F4398" s="93" t="inlineStr">
        <is>
          <t>아누아 CS</t>
        </is>
      </c>
      <c r="G4398" s="93" t="inlineStr">
        <is>
          <t>머드크림마스크 100ml</t>
        </is>
      </c>
      <c r="H4398" s="149" t="n">
        <v>20</v>
      </c>
      <c r="I4398" s="149" t="n"/>
      <c r="J4398" s="93" t="n">
        <v>190801</v>
      </c>
      <c r="K4398" s="93" t="n"/>
      <c r="L4398" s="93" t="n">
        <v>0</v>
      </c>
      <c r="M4398" s="93" t="n">
        <v>0</v>
      </c>
      <c r="N4398" s="93" t="n">
        <v>28840</v>
      </c>
      <c r="O4398" s="148" t="n">
        <v>0</v>
      </c>
      <c r="P4398" s="93" t="inlineStr">
        <is>
          <t>아누아 CS머드크림마스크머드크림마스크 100ml190801</t>
        </is>
      </c>
    </row>
    <row r="4399">
      <c r="A4399" s="93" t="n"/>
      <c r="B4399" s="127" t="n">
        <v>43840</v>
      </c>
      <c r="C4399" s="93">
        <f>TEXT(B4399,"aaa")</f>
        <v/>
      </c>
      <c r="D4399" s="93" t="n"/>
      <c r="E4399" s="6" t="inlineStr">
        <is>
          <t>토너</t>
        </is>
      </c>
      <c r="F4399" s="5" t="inlineStr">
        <is>
          <t>카페24</t>
        </is>
      </c>
      <c r="G4399" s="5" t="inlineStr">
        <is>
          <t>500ml</t>
        </is>
      </c>
      <c r="H4399" s="149" t="n">
        <v>27</v>
      </c>
      <c r="I4399" s="149" t="n"/>
      <c r="J4399" s="7" t="n">
        <v>190801</v>
      </c>
      <c r="K4399" s="93" t="n"/>
      <c r="L4399" s="93" t="n">
        <v>891000</v>
      </c>
      <c r="M4399" s="93" t="n">
        <v>838876.5</v>
      </c>
      <c r="N4399" s="93" t="n">
        <v>127575</v>
      </c>
      <c r="O4399" s="148" t="n">
        <v>809999.9999999999</v>
      </c>
      <c r="P4399" s="93" t="inlineStr">
        <is>
          <t>카페24토너500ml190801</t>
        </is>
      </c>
    </row>
    <row r="4400">
      <c r="A4400" s="93" t="n"/>
      <c r="B4400" s="127" t="n">
        <v>43840</v>
      </c>
      <c r="C4400" s="93">
        <f>TEXT(B4400,"aaa")</f>
        <v/>
      </c>
      <c r="D4400" s="93" t="n"/>
      <c r="E4400" s="6" t="inlineStr">
        <is>
          <t>토너</t>
        </is>
      </c>
      <c r="F4400" s="5" t="inlineStr">
        <is>
          <t>카페24</t>
        </is>
      </c>
      <c r="G4400" s="5" t="inlineStr">
        <is>
          <t>250ml</t>
        </is>
      </c>
      <c r="H4400" s="149" t="n">
        <v>29</v>
      </c>
      <c r="I4400" s="149" t="n"/>
      <c r="J4400" s="7" t="n">
        <v>190801</v>
      </c>
      <c r="K4400" s="93" t="n"/>
      <c r="L4400" s="93" t="n">
        <v>580000</v>
      </c>
      <c r="M4400" s="93" t="n">
        <v>546070</v>
      </c>
      <c r="N4400" s="93" t="n">
        <v>94540</v>
      </c>
      <c r="O4400" s="148" t="n">
        <v>527272.7272727272</v>
      </c>
      <c r="P4400" s="93" t="inlineStr">
        <is>
          <t>카페24토너250ml190801</t>
        </is>
      </c>
    </row>
    <row r="4401">
      <c r="A4401" s="93" t="n"/>
      <c r="B4401" s="127" t="n">
        <v>43840</v>
      </c>
      <c r="C4401" s="93">
        <f>TEXT(B4401,"aaa")</f>
        <v/>
      </c>
      <c r="D4401" s="93" t="n"/>
      <c r="E4401" s="6" t="inlineStr">
        <is>
          <t>토너</t>
        </is>
      </c>
      <c r="F4401" s="5" t="inlineStr">
        <is>
          <t>카페24</t>
        </is>
      </c>
      <c r="G4401" s="5" t="inlineStr">
        <is>
          <t>250ml 2set</t>
        </is>
      </c>
      <c r="H4401" s="149" t="n">
        <v>31</v>
      </c>
      <c r="I4401" s="149" t="n"/>
      <c r="J4401" s="7" t="n">
        <v>190801</v>
      </c>
      <c r="K4401" s="93" t="n"/>
      <c r="L4401" s="93" t="n">
        <v>1085000</v>
      </c>
      <c r="M4401" s="93" t="n">
        <v>1021527.5</v>
      </c>
      <c r="N4401" s="93" t="n">
        <v>202120</v>
      </c>
      <c r="O4401" s="148" t="n">
        <v>986363.6363636362</v>
      </c>
      <c r="P4401" s="93" t="inlineStr">
        <is>
          <t>카페24토너250ml 2set190801</t>
        </is>
      </c>
    </row>
    <row r="4402">
      <c r="A4402" s="93" t="n"/>
      <c r="B4402" s="127" t="n">
        <v>43840</v>
      </c>
      <c r="C4402" s="93">
        <f>TEXT(B4402,"aaa")</f>
        <v/>
      </c>
      <c r="D4402" s="93" t="n"/>
      <c r="E4402" s="93" t="inlineStr">
        <is>
          <t>토너</t>
        </is>
      </c>
      <c r="F4402" s="93" t="inlineStr">
        <is>
          <t>큐텐</t>
        </is>
      </c>
      <c r="G4402" s="93" t="inlineStr">
        <is>
          <t>250ml</t>
        </is>
      </c>
      <c r="H4402" s="149" t="n">
        <v>1</v>
      </c>
      <c r="I4402" s="149" t="n"/>
      <c r="J4402" s="91" t="n">
        <v>190801</v>
      </c>
      <c r="K4402" s="93" t="n"/>
      <c r="L4402" s="93" t="n">
        <v>31500</v>
      </c>
      <c r="M4402" s="93" t="n">
        <v>28035</v>
      </c>
      <c r="N4402" s="93" t="n">
        <v>3260</v>
      </c>
      <c r="O4402" s="148" t="n">
        <v>28636.36363636363</v>
      </c>
      <c r="P4402" s="93" t="inlineStr">
        <is>
          <t>큐텐토너250ml190801</t>
        </is>
      </c>
    </row>
    <row r="4403">
      <c r="A4403" s="93" t="n"/>
      <c r="B4403" s="127" t="n">
        <v>43840</v>
      </c>
      <c r="C4403" s="93">
        <f>TEXT(B4403,"aaa")</f>
        <v/>
      </c>
      <c r="D4403" s="93" t="n"/>
      <c r="E4403" s="93" t="inlineStr">
        <is>
          <t>토너</t>
        </is>
      </c>
      <c r="F4403" s="93" t="inlineStr">
        <is>
          <t>큐텐</t>
        </is>
      </c>
      <c r="G4403" s="93" t="inlineStr">
        <is>
          <t>250ml 2set</t>
        </is>
      </c>
      <c r="H4403" s="149" t="n">
        <v>1</v>
      </c>
      <c r="I4403" s="149" t="n"/>
      <c r="J4403" s="91" t="n">
        <v>190801</v>
      </c>
      <c r="K4403" s="93" t="n"/>
      <c r="L4403" s="93" t="n">
        <v>44000</v>
      </c>
      <c r="M4403" s="93" t="n">
        <v>39160</v>
      </c>
      <c r="N4403" s="93" t="n">
        <v>6520</v>
      </c>
      <c r="O4403" s="148" t="n">
        <v>40000</v>
      </c>
      <c r="P4403" s="93" t="inlineStr">
        <is>
          <t>큐텐토너250ml 2set190801</t>
        </is>
      </c>
    </row>
    <row r="4404">
      <c r="A4404" s="93" t="n"/>
      <c r="B4404" s="127" t="n">
        <v>43841</v>
      </c>
      <c r="C4404" s="93">
        <f>TEXT(B4404,"aaa")</f>
        <v/>
      </c>
      <c r="D4404" s="93" t="n"/>
      <c r="E4404" s="93" t="inlineStr">
        <is>
          <t>머드크림마스크</t>
        </is>
      </c>
      <c r="F4404" s="93" t="inlineStr">
        <is>
          <t>카페24</t>
        </is>
      </c>
      <c r="G4404" s="93" t="inlineStr">
        <is>
          <t>머드크림마스크 100ml</t>
        </is>
      </c>
      <c r="H4404" s="149" t="n">
        <v>1</v>
      </c>
      <c r="I4404" s="149" t="n"/>
      <c r="J4404" s="93" t="n">
        <v>190801</v>
      </c>
      <c r="K4404" s="93" t="n"/>
      <c r="L4404" s="93" t="n">
        <v>20000</v>
      </c>
      <c r="M4404" s="93" t="n">
        <v>18830</v>
      </c>
      <c r="N4404" s="93" t="n">
        <v>1442</v>
      </c>
      <c r="O4404" s="148" t="n">
        <v>18181.81818181818</v>
      </c>
      <c r="P4404" s="93" t="inlineStr">
        <is>
          <t>카페24머드크림마스크머드크림마스크 100ml190801</t>
        </is>
      </c>
    </row>
    <row r="4405">
      <c r="A4405" s="93" t="n"/>
      <c r="B4405" s="127" t="n">
        <v>43841</v>
      </c>
      <c r="C4405" s="93">
        <f>TEXT(B4405,"aaa")</f>
        <v/>
      </c>
      <c r="D4405" s="93" t="n"/>
      <c r="E4405" s="6" t="inlineStr">
        <is>
          <t>토너</t>
        </is>
      </c>
      <c r="F4405" s="5" t="inlineStr">
        <is>
          <t>카페24</t>
        </is>
      </c>
      <c r="G4405" s="5" t="inlineStr">
        <is>
          <t>500ml</t>
        </is>
      </c>
      <c r="H4405" s="149" t="n">
        <v>33</v>
      </c>
      <c r="I4405" s="149" t="n"/>
      <c r="J4405" s="7" t="n">
        <v>190801</v>
      </c>
      <c r="K4405" s="93" t="n"/>
      <c r="L4405" s="93" t="n">
        <v>1089000</v>
      </c>
      <c r="M4405" s="93" t="n">
        <v>1025293.5</v>
      </c>
      <c r="N4405" s="93" t="n">
        <v>155925</v>
      </c>
      <c r="O4405" s="148" t="n">
        <v>989999.9999999999</v>
      </c>
      <c r="P4405" s="93" t="inlineStr">
        <is>
          <t>카페24토너500ml190801</t>
        </is>
      </c>
    </row>
    <row r="4406">
      <c r="A4406" s="93" t="n"/>
      <c r="B4406" s="127" t="n">
        <v>43841</v>
      </c>
      <c r="C4406" s="93">
        <f>TEXT(B4406,"aaa")</f>
        <v/>
      </c>
      <c r="D4406" s="93" t="n"/>
      <c r="E4406" s="6" t="inlineStr">
        <is>
          <t>토너</t>
        </is>
      </c>
      <c r="F4406" s="5" t="inlineStr">
        <is>
          <t>카페24</t>
        </is>
      </c>
      <c r="G4406" s="5" t="inlineStr">
        <is>
          <t>250ml</t>
        </is>
      </c>
      <c r="H4406" s="149" t="n">
        <v>28</v>
      </c>
      <c r="I4406" s="149" t="n"/>
      <c r="J4406" s="7" t="n">
        <v>190801</v>
      </c>
      <c r="K4406" s="93" t="n"/>
      <c r="L4406" s="93" t="n">
        <v>560000</v>
      </c>
      <c r="M4406" s="93" t="n">
        <v>527240</v>
      </c>
      <c r="N4406" s="93" t="n">
        <v>91280</v>
      </c>
      <c r="O4406" s="148" t="n">
        <v>509090.9090909091</v>
      </c>
      <c r="P4406" s="93" t="inlineStr">
        <is>
          <t>카페24토너250ml190801</t>
        </is>
      </c>
    </row>
    <row r="4407">
      <c r="A4407" s="93" t="n"/>
      <c r="B4407" s="127" t="n">
        <v>43841</v>
      </c>
      <c r="C4407" s="93">
        <f>TEXT(B4407,"aaa")</f>
        <v/>
      </c>
      <c r="D4407" s="93" t="n"/>
      <c r="E4407" s="6" t="inlineStr">
        <is>
          <t>토너</t>
        </is>
      </c>
      <c r="F4407" s="5" t="inlineStr">
        <is>
          <t>카페24</t>
        </is>
      </c>
      <c r="G4407" s="5" t="inlineStr">
        <is>
          <t>250ml 2set</t>
        </is>
      </c>
      <c r="H4407" s="149" t="n">
        <v>16</v>
      </c>
      <c r="I4407" s="149" t="n"/>
      <c r="J4407" s="7" t="n">
        <v>190801</v>
      </c>
      <c r="K4407" s="93" t="n"/>
      <c r="L4407" s="93" t="n">
        <v>560000</v>
      </c>
      <c r="M4407" s="93" t="n">
        <v>527240</v>
      </c>
      <c r="N4407" s="93" t="n">
        <v>104320</v>
      </c>
      <c r="O4407" s="148" t="n">
        <v>509090.9090909091</v>
      </c>
      <c r="P4407" s="93" t="inlineStr">
        <is>
          <t>카페24토너250ml 2set190801</t>
        </is>
      </c>
    </row>
    <row r="4408">
      <c r="A4408" s="93" t="n"/>
      <c r="B4408" s="127" t="n">
        <v>43842</v>
      </c>
      <c r="C4408" s="93">
        <f>TEXT(B4408,"aaa")</f>
        <v/>
      </c>
      <c r="D4408" s="93" t="n"/>
      <c r="E4408" s="6" t="inlineStr">
        <is>
          <t>토너</t>
        </is>
      </c>
      <c r="F4408" s="5" t="inlineStr">
        <is>
          <t>W컨셉</t>
        </is>
      </c>
      <c r="G4408" s="5" t="inlineStr">
        <is>
          <t>250ml</t>
        </is>
      </c>
      <c r="H4408" s="149" t="n">
        <v>1</v>
      </c>
      <c r="I4408" s="149" t="n"/>
      <c r="J4408" s="7" t="n">
        <v>190801</v>
      </c>
      <c r="K4408" s="93" t="n"/>
      <c r="L4408" s="93" t="n">
        <v>20000</v>
      </c>
      <c r="M4408" s="93" t="n">
        <v>14400</v>
      </c>
      <c r="N4408" s="93" t="n">
        <v>3260</v>
      </c>
      <c r="O4408" s="148" t="n">
        <v>18181.81818181818</v>
      </c>
      <c r="P4408" s="93" t="inlineStr">
        <is>
          <t>W컨셉토너250ml190801</t>
        </is>
      </c>
    </row>
    <row r="4409">
      <c r="A4409" s="93" t="n"/>
      <c r="B4409" s="127" t="n">
        <v>43842</v>
      </c>
      <c r="C4409" s="93">
        <f>TEXT(B4409,"aaa")</f>
        <v/>
      </c>
      <c r="D4409" s="93" t="n"/>
      <c r="E4409" s="6" t="inlineStr">
        <is>
          <t>토너</t>
        </is>
      </c>
      <c r="F4409" s="5" t="inlineStr">
        <is>
          <t>W컨셉</t>
        </is>
      </c>
      <c r="G4409" s="5" t="inlineStr">
        <is>
          <t>250ml 2set</t>
        </is>
      </c>
      <c r="H4409" s="149" t="n">
        <v>4</v>
      </c>
      <c r="I4409" s="149" t="n"/>
      <c r="J4409" s="7" t="n">
        <v>190801</v>
      </c>
      <c r="K4409" s="93" t="n"/>
      <c r="L4409" s="93" t="n">
        <v>140000</v>
      </c>
      <c r="M4409" s="93" t="n">
        <v>102200</v>
      </c>
      <c r="N4409" s="93" t="n">
        <v>26080</v>
      </c>
      <c r="O4409" s="148" t="n">
        <v>127272.7272727273</v>
      </c>
      <c r="P4409" s="93" t="inlineStr">
        <is>
          <t>W컨셉토너250ml 2set190801</t>
        </is>
      </c>
    </row>
    <row r="4410">
      <c r="A4410" s="93" t="n"/>
      <c r="B4410" s="127" t="n">
        <v>43842</v>
      </c>
      <c r="C4410" s="93">
        <f>TEXT(B4410,"aaa")</f>
        <v/>
      </c>
      <c r="D4410" s="93" t="n"/>
      <c r="E4410" s="93" t="inlineStr">
        <is>
          <t>머드크림마스크</t>
        </is>
      </c>
      <c r="F4410" s="93" t="inlineStr">
        <is>
          <t>카페24</t>
        </is>
      </c>
      <c r="G4410" s="93" t="inlineStr">
        <is>
          <t>머드크림마스크 100ml</t>
        </is>
      </c>
      <c r="H4410" s="149" t="n">
        <v>2</v>
      </c>
      <c r="I4410" s="149" t="n"/>
      <c r="J4410" s="93" t="n">
        <v>190801</v>
      </c>
      <c r="K4410" s="93" t="n"/>
      <c r="L4410" s="93" t="n">
        <v>40000</v>
      </c>
      <c r="M4410" s="93" t="n">
        <v>37660</v>
      </c>
      <c r="N4410" s="93" t="n">
        <v>2884</v>
      </c>
      <c r="O4410" s="148" t="n">
        <v>36363.63636363636</v>
      </c>
      <c r="P4410" s="93" t="inlineStr">
        <is>
          <t>카페24머드크림마스크머드크림마스크 100ml190801</t>
        </is>
      </c>
    </row>
    <row r="4411">
      <c r="A4411" s="93" t="n"/>
      <c r="B4411" s="127" t="n">
        <v>43842</v>
      </c>
      <c r="C4411" s="93">
        <f>TEXT(B4411,"aaa")</f>
        <v/>
      </c>
      <c r="D4411" s="93" t="n"/>
      <c r="E4411" s="6" t="inlineStr">
        <is>
          <t>토너</t>
        </is>
      </c>
      <c r="F4411" s="5" t="inlineStr">
        <is>
          <t>카페24</t>
        </is>
      </c>
      <c r="G4411" s="5" t="inlineStr">
        <is>
          <t>500ml</t>
        </is>
      </c>
      <c r="H4411" s="149" t="n">
        <v>42</v>
      </c>
      <c r="I4411" s="149" t="n"/>
      <c r="J4411" s="7" t="n">
        <v>190801</v>
      </c>
      <c r="K4411" s="93" t="n"/>
      <c r="L4411" s="93" t="n">
        <v>1386000</v>
      </c>
      <c r="M4411" s="93" t="n">
        <v>1304919</v>
      </c>
      <c r="N4411" s="93" t="n">
        <v>198450</v>
      </c>
      <c r="O4411" s="148" t="n">
        <v>1260000</v>
      </c>
      <c r="P4411" s="93" t="inlineStr">
        <is>
          <t>카페24토너500ml190801</t>
        </is>
      </c>
    </row>
    <row r="4412">
      <c r="A4412" s="93" t="n"/>
      <c r="B4412" s="127" t="n">
        <v>43842</v>
      </c>
      <c r="C4412" s="93">
        <f>TEXT(B4412,"aaa")</f>
        <v/>
      </c>
      <c r="D4412" s="93" t="n"/>
      <c r="E4412" s="6" t="inlineStr">
        <is>
          <t>토너</t>
        </is>
      </c>
      <c r="F4412" s="5" t="inlineStr">
        <is>
          <t>카페24</t>
        </is>
      </c>
      <c r="G4412" s="5" t="inlineStr">
        <is>
          <t>250ml</t>
        </is>
      </c>
      <c r="H4412" s="149" t="n">
        <v>41</v>
      </c>
      <c r="I4412" s="149" t="n"/>
      <c r="J4412" s="7" t="n">
        <v>190801</v>
      </c>
      <c r="K4412" s="93" t="n"/>
      <c r="L4412" s="93" t="n">
        <v>820000</v>
      </c>
      <c r="M4412" s="93" t="n">
        <v>772030</v>
      </c>
      <c r="N4412" s="93" t="n">
        <v>133660</v>
      </c>
      <c r="O4412" s="148" t="n">
        <v>745454.5454545454</v>
      </c>
      <c r="P4412" s="93" t="inlineStr">
        <is>
          <t>카페24토너250ml190801</t>
        </is>
      </c>
    </row>
    <row r="4413">
      <c r="A4413" s="93" t="n"/>
      <c r="B4413" s="127" t="n">
        <v>43842</v>
      </c>
      <c r="C4413" s="93">
        <f>TEXT(B4413,"aaa")</f>
        <v/>
      </c>
      <c r="D4413" s="93" t="n"/>
      <c r="E4413" s="6" t="inlineStr">
        <is>
          <t>토너</t>
        </is>
      </c>
      <c r="F4413" s="5" t="inlineStr">
        <is>
          <t>카페24</t>
        </is>
      </c>
      <c r="G4413" s="5" t="inlineStr">
        <is>
          <t>250ml 2set</t>
        </is>
      </c>
      <c r="H4413" s="149" t="n">
        <v>23</v>
      </c>
      <c r="I4413" s="149" t="n"/>
      <c r="J4413" s="7" t="n">
        <v>190801</v>
      </c>
      <c r="K4413" s="93" t="n"/>
      <c r="L4413" s="93" t="n">
        <v>805000</v>
      </c>
      <c r="M4413" s="93" t="n">
        <v>757907.5</v>
      </c>
      <c r="N4413" s="93" t="n">
        <v>149960</v>
      </c>
      <c r="O4413" s="148" t="n">
        <v>731818.1818181818</v>
      </c>
      <c r="P4413" s="93" t="inlineStr">
        <is>
          <t>카페24토너250ml 2set190801</t>
        </is>
      </c>
    </row>
    <row r="4414">
      <c r="A4414" s="93" t="n"/>
      <c r="B4414" s="127" t="n">
        <v>43843</v>
      </c>
      <c r="C4414" s="93">
        <f>TEXT(B4414,"aaa")</f>
        <v/>
      </c>
      <c r="D4414" s="93" t="n"/>
      <c r="E4414" s="6" t="inlineStr">
        <is>
          <t>토너</t>
        </is>
      </c>
      <c r="F4414" s="5" t="inlineStr">
        <is>
          <t>W컨셉</t>
        </is>
      </c>
      <c r="G4414" s="5" t="inlineStr">
        <is>
          <t>250ml</t>
        </is>
      </c>
      <c r="H4414" s="149" t="n">
        <v>4</v>
      </c>
      <c r="I4414" s="149" t="n"/>
      <c r="J4414" s="7" t="n">
        <v>190801</v>
      </c>
      <c r="K4414" s="93" t="n"/>
      <c r="L4414" s="93" t="n">
        <v>80000</v>
      </c>
      <c r="M4414" s="93" t="n">
        <v>57600</v>
      </c>
      <c r="N4414" s="93" t="n">
        <v>13040</v>
      </c>
      <c r="O4414" s="148" t="n">
        <v>72727.27272727272</v>
      </c>
      <c r="P4414" s="93" t="inlineStr">
        <is>
          <t>W컨셉토너250ml190801</t>
        </is>
      </c>
    </row>
    <row r="4415">
      <c r="A4415" s="93" t="n"/>
      <c r="B4415" s="127" t="n">
        <v>43843</v>
      </c>
      <c r="C4415" s="93">
        <f>TEXT(B4415,"aaa")</f>
        <v/>
      </c>
      <c r="D4415" s="93" t="n"/>
      <c r="E4415" s="6" t="inlineStr">
        <is>
          <t>토너</t>
        </is>
      </c>
      <c r="F4415" s="5" t="inlineStr">
        <is>
          <t>W컨셉</t>
        </is>
      </c>
      <c r="G4415" s="5" t="inlineStr">
        <is>
          <t>250ml 2set</t>
        </is>
      </c>
      <c r="H4415" s="149" t="n">
        <v>6</v>
      </c>
      <c r="I4415" s="149" t="n"/>
      <c r="J4415" s="7" t="n">
        <v>190801</v>
      </c>
      <c r="K4415" s="93" t="n"/>
      <c r="L4415" s="93" t="n">
        <v>210000</v>
      </c>
      <c r="M4415" s="93" t="n">
        <v>153300</v>
      </c>
      <c r="N4415" s="93" t="n">
        <v>39120</v>
      </c>
      <c r="O4415" s="148" t="n">
        <v>190909.0909090909</v>
      </c>
      <c r="P4415" s="93" t="inlineStr">
        <is>
          <t>W컨셉토너250ml 2set190801</t>
        </is>
      </c>
    </row>
    <row r="4416">
      <c r="A4416" s="93" t="n"/>
      <c r="B4416" s="127" t="n">
        <v>43843</v>
      </c>
      <c r="C4416" s="93">
        <f>TEXT(B4416,"aaa")</f>
        <v/>
      </c>
      <c r="D4416" s="93" t="n"/>
      <c r="E4416" s="93" t="inlineStr">
        <is>
          <t>머드크림마스크</t>
        </is>
      </c>
      <c r="F4416" s="93" t="inlineStr">
        <is>
          <t>카페24</t>
        </is>
      </c>
      <c r="G4416" s="93" t="inlineStr">
        <is>
          <t>머드크림마스크 100ml</t>
        </is>
      </c>
      <c r="H4416" s="149" t="n">
        <v>2</v>
      </c>
      <c r="I4416" s="149" t="n"/>
      <c r="J4416" s="93" t="n">
        <v>190801</v>
      </c>
      <c r="K4416" s="93" t="n"/>
      <c r="L4416" s="93" t="n">
        <v>40000</v>
      </c>
      <c r="M4416" s="93" t="n">
        <v>37660</v>
      </c>
      <c r="N4416" s="93" t="n">
        <v>2884</v>
      </c>
      <c r="O4416" s="148" t="n">
        <v>36363.63636363636</v>
      </c>
      <c r="P4416" s="93" t="inlineStr">
        <is>
          <t>카페24머드크림마스크머드크림마스크 100ml190801</t>
        </is>
      </c>
    </row>
    <row r="4417">
      <c r="A4417" s="93" t="n"/>
      <c r="B4417" s="127" t="n">
        <v>43843</v>
      </c>
      <c r="C4417" s="93">
        <f>TEXT(B4417,"aaa")</f>
        <v/>
      </c>
      <c r="D4417" s="93" t="n"/>
      <c r="E4417" s="6" t="inlineStr">
        <is>
          <t>토너</t>
        </is>
      </c>
      <c r="F4417" s="5" t="inlineStr">
        <is>
          <t>카페24</t>
        </is>
      </c>
      <c r="G4417" s="5" t="inlineStr">
        <is>
          <t>500ml</t>
        </is>
      </c>
      <c r="H4417" s="149" t="n">
        <v>90</v>
      </c>
      <c r="I4417" s="149" t="n"/>
      <c r="J4417" s="7" t="n">
        <v>190801</v>
      </c>
      <c r="K4417" s="93" t="n"/>
      <c r="L4417" s="93" t="n">
        <v>2970000</v>
      </c>
      <c r="M4417" s="93" t="n">
        <v>2796255</v>
      </c>
      <c r="N4417" s="93" t="n">
        <v>425250</v>
      </c>
      <c r="O4417" s="148" t="n">
        <v>2700000</v>
      </c>
      <c r="P4417" s="93" t="inlineStr">
        <is>
          <t>카페24토너500ml190801</t>
        </is>
      </c>
    </row>
    <row r="4418">
      <c r="A4418" s="93" t="n"/>
      <c r="B4418" s="127" t="n">
        <v>43843</v>
      </c>
      <c r="C4418" s="93">
        <f>TEXT(B4418,"aaa")</f>
        <v/>
      </c>
      <c r="D4418" s="93" t="n"/>
      <c r="E4418" s="6" t="inlineStr">
        <is>
          <t>토너</t>
        </is>
      </c>
      <c r="F4418" s="5" t="inlineStr">
        <is>
          <t>카페24</t>
        </is>
      </c>
      <c r="G4418" s="5" t="inlineStr">
        <is>
          <t>250ml</t>
        </is>
      </c>
      <c r="H4418" s="149" t="n">
        <v>138</v>
      </c>
      <c r="I4418" s="149" t="n"/>
      <c r="J4418" s="7" t="n">
        <v>190801</v>
      </c>
      <c r="K4418" s="93" t="n"/>
      <c r="L4418" s="93" t="n">
        <v>2760000</v>
      </c>
      <c r="M4418" s="93" t="n">
        <v>2598540</v>
      </c>
      <c r="N4418" s="93" t="n">
        <v>449880</v>
      </c>
      <c r="O4418" s="148" t="n">
        <v>2509090.909090909</v>
      </c>
      <c r="P4418" s="93" t="inlineStr">
        <is>
          <t>카페24토너250ml190801</t>
        </is>
      </c>
    </row>
    <row r="4419">
      <c r="A4419" s="93" t="n"/>
      <c r="B4419" s="127" t="n">
        <v>43843</v>
      </c>
      <c r="C4419" s="93">
        <f>TEXT(B4419,"aaa")</f>
        <v/>
      </c>
      <c r="D4419" s="93" t="n"/>
      <c r="E4419" s="6" t="inlineStr">
        <is>
          <t>토너</t>
        </is>
      </c>
      <c r="F4419" s="5" t="inlineStr">
        <is>
          <t>카페24</t>
        </is>
      </c>
      <c r="G4419" s="5" t="inlineStr">
        <is>
          <t>250ml 2set</t>
        </is>
      </c>
      <c r="H4419" s="149" t="n">
        <v>54</v>
      </c>
      <c r="I4419" s="149" t="n"/>
      <c r="J4419" s="7" t="n">
        <v>190801</v>
      </c>
      <c r="K4419" s="93" t="n"/>
      <c r="L4419" s="93" t="n">
        <v>1890000</v>
      </c>
      <c r="M4419" s="93" t="n">
        <v>1779435</v>
      </c>
      <c r="N4419" s="93" t="n">
        <v>352080</v>
      </c>
      <c r="O4419" s="148" t="n">
        <v>1718181.818181818</v>
      </c>
      <c r="P4419" s="93" t="inlineStr">
        <is>
          <t>카페24토너250ml 2set190801</t>
        </is>
      </c>
    </row>
    <row r="4420">
      <c r="A4420" s="93" t="n"/>
      <c r="B4420" s="127" t="n">
        <v>43843</v>
      </c>
      <c r="C4420" s="93">
        <f>TEXT(B4420,"aaa")</f>
        <v/>
      </c>
      <c r="D4420" s="93" t="n"/>
      <c r="E4420" s="93" t="inlineStr">
        <is>
          <t>토너</t>
        </is>
      </c>
      <c r="F4420" s="93" t="inlineStr">
        <is>
          <t>아누아 CS</t>
        </is>
      </c>
      <c r="G4420" s="93" t="inlineStr">
        <is>
          <t>250ml</t>
        </is>
      </c>
      <c r="H4420" s="149" t="n">
        <v>1</v>
      </c>
      <c r="I4420" s="149" t="n"/>
      <c r="J4420" s="7" t="n">
        <v>190801</v>
      </c>
      <c r="K4420" s="93" t="n"/>
      <c r="L4420" s="93" t="n">
        <v>0</v>
      </c>
      <c r="M4420" s="93" t="n">
        <v>0</v>
      </c>
      <c r="N4420" s="93" t="n">
        <v>3260</v>
      </c>
      <c r="O4420" s="148" t="n">
        <v>0</v>
      </c>
      <c r="P4420" s="93" t="inlineStr">
        <is>
          <t>아누아 CS토너250ml190801</t>
        </is>
      </c>
    </row>
    <row r="4421">
      <c r="A4421" s="93" t="n"/>
      <c r="B4421" s="127" t="n">
        <v>43843</v>
      </c>
      <c r="C4421" s="93">
        <f>TEXT(B4421,"aaa")</f>
        <v/>
      </c>
      <c r="D4421" s="93" t="n"/>
      <c r="E4421" s="6" t="inlineStr">
        <is>
          <t>머드크림마스크</t>
        </is>
      </c>
      <c r="F4421" s="93" t="inlineStr">
        <is>
          <t>아누아 CS</t>
        </is>
      </c>
      <c r="G4421" s="5" t="inlineStr">
        <is>
          <t>머드크림마스크 100ml</t>
        </is>
      </c>
      <c r="H4421" s="149" t="n">
        <v>4</v>
      </c>
      <c r="I4421" s="149" t="n"/>
      <c r="J4421" s="7" t="n">
        <v>190801</v>
      </c>
      <c r="K4421" s="93" t="n"/>
      <c r="L4421" s="93" t="n">
        <v>0</v>
      </c>
      <c r="M4421" s="93" t="n">
        <v>0</v>
      </c>
      <c r="N4421" s="93" t="n">
        <v>5768</v>
      </c>
      <c r="O4421" s="148" t="n">
        <v>0</v>
      </c>
      <c r="P4421" s="93" t="inlineStr">
        <is>
          <t>아누아 CS머드크림마스크머드크림마스크 100ml190801</t>
        </is>
      </c>
    </row>
    <row r="4422">
      <c r="A4422" s="93" t="n"/>
      <c r="B4422" s="127" t="n">
        <v>43843</v>
      </c>
      <c r="C4422" s="93">
        <f>TEXT(B4422,"aaa")</f>
        <v/>
      </c>
      <c r="D4422" s="93" t="n"/>
      <c r="E4422" s="93" t="inlineStr">
        <is>
          <t>화장솜</t>
        </is>
      </c>
      <c r="F4422" s="93" t="inlineStr">
        <is>
          <t>아누아 CS</t>
        </is>
      </c>
      <c r="G4422" s="93" t="inlineStr">
        <is>
          <t>스킨팩 화장솜 60P</t>
        </is>
      </c>
      <c r="H4422" s="149" t="n">
        <v>4</v>
      </c>
      <c r="I4422" s="149" t="n"/>
      <c r="J4422" s="93" t="n">
        <v>190801</v>
      </c>
      <c r="K4422" s="93" t="n"/>
      <c r="L4422" s="93" t="n">
        <v>0</v>
      </c>
      <c r="M4422" s="93" t="n">
        <v>0</v>
      </c>
      <c r="N4422" s="93" t="n">
        <v>4440</v>
      </c>
      <c r="O4422" s="148" t="n">
        <v>0</v>
      </c>
      <c r="P4422" s="93" t="inlineStr">
        <is>
          <t>아누아 CS화장솜스킨팩 화장솜 60P190801</t>
        </is>
      </c>
    </row>
    <row r="4423">
      <c r="A4423" s="93" t="n"/>
      <c r="B4423" s="127" t="n">
        <v>43843</v>
      </c>
      <c r="C4423" s="93">
        <f>TEXT(B4423,"aaa")</f>
        <v/>
      </c>
      <c r="D4423" s="93" t="n"/>
      <c r="E4423" s="93" t="inlineStr">
        <is>
          <t>토너</t>
        </is>
      </c>
      <c r="F4423" s="93" t="inlineStr">
        <is>
          <t>아누아 CS</t>
        </is>
      </c>
      <c r="G4423" s="5" t="inlineStr">
        <is>
          <t>40ml</t>
        </is>
      </c>
      <c r="H4423" s="149" t="n">
        <v>4</v>
      </c>
      <c r="I4423" s="149" t="n"/>
      <c r="J4423" s="93" t="n">
        <v>190801</v>
      </c>
      <c r="K4423" s="93" t="n"/>
      <c r="L4423" s="93" t="n">
        <v>0</v>
      </c>
      <c r="M4423" s="93" t="n">
        <v>0</v>
      </c>
      <c r="N4423" s="93" t="n">
        <v>4920</v>
      </c>
      <c r="O4423" s="148" t="n">
        <v>0</v>
      </c>
      <c r="P4423" s="93" t="inlineStr">
        <is>
          <t>아누아 CS토너40ml190801</t>
        </is>
      </c>
    </row>
    <row r="4424">
      <c r="A4424" s="93" t="n"/>
      <c r="B4424" s="127" t="n">
        <v>43843</v>
      </c>
      <c r="C4424" s="93">
        <f>TEXT(B4424,"aaa")</f>
        <v/>
      </c>
      <c r="D4424" s="93" t="n"/>
      <c r="E4424" s="93" t="inlineStr">
        <is>
          <t>토너</t>
        </is>
      </c>
      <c r="F4424" s="93" t="inlineStr">
        <is>
          <t>큐텐</t>
        </is>
      </c>
      <c r="G4424" s="93" t="inlineStr">
        <is>
          <t>250ml</t>
        </is>
      </c>
      <c r="H4424" s="149" t="n">
        <v>5</v>
      </c>
      <c r="I4424" s="149" t="n"/>
      <c r="J4424" s="91" t="n">
        <v>190801</v>
      </c>
      <c r="K4424" s="93" t="n"/>
      <c r="L4424" s="93" t="n">
        <v>157500</v>
      </c>
      <c r="M4424" s="93" t="n">
        <v>140175</v>
      </c>
      <c r="N4424" s="93" t="n">
        <v>16300</v>
      </c>
      <c r="O4424" s="148" t="n">
        <v>143181.8181818182</v>
      </c>
      <c r="P4424" s="93" t="inlineStr">
        <is>
          <t>큐텐토너250ml190801</t>
        </is>
      </c>
    </row>
    <row r="4425">
      <c r="A4425" s="93" t="n"/>
      <c r="B4425" s="127" t="n">
        <v>43843</v>
      </c>
      <c r="C4425" s="93">
        <f>TEXT(B4425,"aaa")</f>
        <v/>
      </c>
      <c r="D4425" s="93" t="n"/>
      <c r="E4425" s="93" t="inlineStr">
        <is>
          <t>토너</t>
        </is>
      </c>
      <c r="F4425" s="93" t="inlineStr">
        <is>
          <t>큐텐</t>
        </is>
      </c>
      <c r="G4425" s="93" t="inlineStr">
        <is>
          <t>250ml 2set</t>
        </is>
      </c>
      <c r="H4425" s="149" t="n">
        <v>5</v>
      </c>
      <c r="I4425" s="149" t="n"/>
      <c r="J4425" s="91" t="n">
        <v>190801</v>
      </c>
      <c r="K4425" s="93" t="n"/>
      <c r="L4425" s="93" t="n">
        <v>220000</v>
      </c>
      <c r="M4425" s="93" t="n">
        <v>195800</v>
      </c>
      <c r="N4425" s="93" t="n">
        <v>32600</v>
      </c>
      <c r="O4425" s="148" t="n">
        <v>200000</v>
      </c>
      <c r="P4425" s="93" t="inlineStr">
        <is>
          <t>큐텐토너250ml 2set190801</t>
        </is>
      </c>
    </row>
    <row r="4426">
      <c r="A4426" s="93" t="n"/>
      <c r="B4426" s="127" t="n">
        <v>43844</v>
      </c>
      <c r="C4426" s="93">
        <f>TEXT(B4426,"aaa")</f>
        <v/>
      </c>
      <c r="D4426" s="93" t="n"/>
      <c r="E4426" s="6" t="inlineStr">
        <is>
          <t>토너</t>
        </is>
      </c>
      <c r="F4426" s="5" t="inlineStr">
        <is>
          <t>W컨셉</t>
        </is>
      </c>
      <c r="G4426" s="5" t="inlineStr">
        <is>
          <t>250ml</t>
        </is>
      </c>
      <c r="H4426" s="149" t="n">
        <v>1</v>
      </c>
      <c r="I4426" s="149" t="n"/>
      <c r="J4426" s="7" t="n">
        <v>190801</v>
      </c>
      <c r="K4426" s="93" t="n"/>
      <c r="L4426" s="93" t="n">
        <v>20000</v>
      </c>
      <c r="M4426" s="93" t="n">
        <v>14400</v>
      </c>
      <c r="N4426" s="93" t="n">
        <v>3260</v>
      </c>
      <c r="O4426" s="148" t="n">
        <v>18181.81818181818</v>
      </c>
      <c r="P4426" s="93" t="inlineStr">
        <is>
          <t>W컨셉토너250ml190801</t>
        </is>
      </c>
    </row>
    <row r="4427">
      <c r="A4427" s="93" t="n"/>
      <c r="B4427" s="127" t="n">
        <v>43844</v>
      </c>
      <c r="C4427" s="93">
        <f>TEXT(B4427,"aaa")</f>
        <v/>
      </c>
      <c r="D4427" s="93" t="n"/>
      <c r="E4427" s="6" t="inlineStr">
        <is>
          <t>토너</t>
        </is>
      </c>
      <c r="F4427" s="5" t="inlineStr">
        <is>
          <t>W컨셉</t>
        </is>
      </c>
      <c r="G4427" s="5" t="inlineStr">
        <is>
          <t>250ml 2set</t>
        </is>
      </c>
      <c r="H4427" s="149" t="n">
        <v>5</v>
      </c>
      <c r="I4427" s="149" t="n"/>
      <c r="J4427" s="7" t="n">
        <v>190801</v>
      </c>
      <c r="K4427" s="93" t="n"/>
      <c r="L4427" s="93" t="n">
        <v>175000</v>
      </c>
      <c r="M4427" s="93" t="n">
        <v>127750</v>
      </c>
      <c r="N4427" s="93" t="n">
        <v>32600</v>
      </c>
      <c r="O4427" s="148" t="n">
        <v>159090.9090909091</v>
      </c>
      <c r="P4427" s="93" t="inlineStr">
        <is>
          <t>W컨셉토너250ml 2set190801</t>
        </is>
      </c>
    </row>
    <row r="4428">
      <c r="A4428" s="93" t="n"/>
      <c r="B4428" s="127" t="n">
        <v>43844</v>
      </c>
      <c r="C4428" s="93">
        <f>TEXT(B4428,"aaa")</f>
        <v/>
      </c>
      <c r="D4428" s="93" t="n"/>
      <c r="E4428" s="93" t="inlineStr">
        <is>
          <t>머드크림마스크</t>
        </is>
      </c>
      <c r="F4428" s="93" t="inlineStr">
        <is>
          <t>카페24</t>
        </is>
      </c>
      <c r="G4428" s="93" t="inlineStr">
        <is>
          <t>머드크림마스크 100ml</t>
        </is>
      </c>
      <c r="H4428" s="149" t="n">
        <v>1</v>
      </c>
      <c r="I4428" s="149" t="n"/>
      <c r="J4428" s="93" t="n">
        <v>190801</v>
      </c>
      <c r="K4428" s="93" t="n"/>
      <c r="L4428" s="93" t="n">
        <v>20000</v>
      </c>
      <c r="M4428" s="93" t="n">
        <v>18830</v>
      </c>
      <c r="N4428" s="93" t="n">
        <v>1442</v>
      </c>
      <c r="O4428" s="148" t="n">
        <v>18181.81818181818</v>
      </c>
      <c r="P4428" s="93" t="inlineStr">
        <is>
          <t>카페24머드크림마스크머드크림마스크 100ml190801</t>
        </is>
      </c>
    </row>
    <row r="4429">
      <c r="A4429" s="93" t="n"/>
      <c r="B4429" s="127" t="n">
        <v>43844</v>
      </c>
      <c r="C4429" s="93">
        <f>TEXT(B4429,"aaa")</f>
        <v/>
      </c>
      <c r="D4429" s="93" t="n"/>
      <c r="E4429" s="6" t="inlineStr">
        <is>
          <t>토너</t>
        </is>
      </c>
      <c r="F4429" s="5" t="inlineStr">
        <is>
          <t>카페24</t>
        </is>
      </c>
      <c r="G4429" s="5" t="inlineStr">
        <is>
          <t>500ml</t>
        </is>
      </c>
      <c r="H4429" s="149" t="n">
        <v>55</v>
      </c>
      <c r="I4429" s="149" t="n"/>
      <c r="J4429" s="7" t="n">
        <v>190801</v>
      </c>
      <c r="K4429" s="93" t="n"/>
      <c r="L4429" s="93" t="n">
        <v>1815000</v>
      </c>
      <c r="M4429" s="93" t="n">
        <v>1708822.5</v>
      </c>
      <c r="N4429" s="93" t="n">
        <v>259875</v>
      </c>
      <c r="O4429" s="148" t="n">
        <v>1650000</v>
      </c>
      <c r="P4429" s="93" t="inlineStr">
        <is>
          <t>카페24토너500ml190801</t>
        </is>
      </c>
    </row>
    <row r="4430">
      <c r="A4430" s="93" t="n"/>
      <c r="B4430" s="127" t="n">
        <v>43844</v>
      </c>
      <c r="C4430" s="93">
        <f>TEXT(B4430,"aaa")</f>
        <v/>
      </c>
      <c r="D4430" s="93" t="n"/>
      <c r="E4430" s="6" t="inlineStr">
        <is>
          <t>토너</t>
        </is>
      </c>
      <c r="F4430" s="5" t="inlineStr">
        <is>
          <t>카페24</t>
        </is>
      </c>
      <c r="G4430" s="5" t="inlineStr">
        <is>
          <t>250ml</t>
        </is>
      </c>
      <c r="H4430" s="149" t="n">
        <v>52</v>
      </c>
      <c r="I4430" s="149" t="n"/>
      <c r="J4430" s="7" t="n">
        <v>190801</v>
      </c>
      <c r="K4430" s="93" t="n"/>
      <c r="L4430" s="93" t="n">
        <v>1040000</v>
      </c>
      <c r="M4430" s="93" t="n">
        <v>979160</v>
      </c>
      <c r="N4430" s="93" t="n">
        <v>169520</v>
      </c>
      <c r="O4430" s="148" t="n">
        <v>945454.5454545454</v>
      </c>
      <c r="P4430" s="93" t="inlineStr">
        <is>
          <t>카페24토너250ml190801</t>
        </is>
      </c>
    </row>
    <row r="4431">
      <c r="A4431" s="93" t="n"/>
      <c r="B4431" s="127" t="n">
        <v>43844</v>
      </c>
      <c r="C4431" s="93">
        <f>TEXT(B4431,"aaa")</f>
        <v/>
      </c>
      <c r="D4431" s="93" t="n"/>
      <c r="E4431" s="6" t="inlineStr">
        <is>
          <t>토너</t>
        </is>
      </c>
      <c r="F4431" s="5" t="inlineStr">
        <is>
          <t>카페24</t>
        </is>
      </c>
      <c r="G4431" s="5" t="inlineStr">
        <is>
          <t>250ml 2set</t>
        </is>
      </c>
      <c r="H4431" s="149" t="n">
        <v>28</v>
      </c>
      <c r="I4431" s="149" t="n"/>
      <c r="J4431" s="7" t="n">
        <v>190801</v>
      </c>
      <c r="K4431" s="93" t="n"/>
      <c r="L4431" s="93" t="n">
        <v>980000</v>
      </c>
      <c r="M4431" s="93" t="n">
        <v>922670</v>
      </c>
      <c r="N4431" s="93" t="n">
        <v>182560</v>
      </c>
      <c r="O4431" s="148" t="n">
        <v>890909.0909090908</v>
      </c>
      <c r="P4431" s="93" t="inlineStr">
        <is>
          <t>카페24토너250ml 2set190801</t>
        </is>
      </c>
    </row>
    <row r="4432">
      <c r="A4432" s="93" t="n"/>
      <c r="B4432" s="127" t="n">
        <v>43845</v>
      </c>
      <c r="C4432" s="93">
        <f>TEXT(B4432,"aaa")</f>
        <v/>
      </c>
      <c r="D4432" s="93" t="n"/>
      <c r="E4432" s="6" t="inlineStr">
        <is>
          <t>토너</t>
        </is>
      </c>
      <c r="F4432" s="5" t="inlineStr">
        <is>
          <t>W컨셉</t>
        </is>
      </c>
      <c r="G4432" s="5" t="inlineStr">
        <is>
          <t>250ml 2set</t>
        </is>
      </c>
      <c r="H4432" s="149" t="n">
        <v>8</v>
      </c>
      <c r="I4432" s="149" t="n"/>
      <c r="J4432" s="7" t="n">
        <v>190801</v>
      </c>
      <c r="K4432" s="93" t="n"/>
      <c r="L4432" s="93" t="n">
        <v>280000</v>
      </c>
      <c r="M4432" s="93" t="n">
        <v>204400</v>
      </c>
      <c r="N4432" s="93" t="n">
        <v>52160</v>
      </c>
      <c r="O4432" s="148" t="n">
        <v>254545.4545454545</v>
      </c>
      <c r="P4432" s="93" t="inlineStr">
        <is>
          <t>W컨셉토너250ml 2set190801</t>
        </is>
      </c>
    </row>
    <row r="4433" customFormat="1" s="93">
      <c r="B4433" s="127" t="n">
        <v>43845</v>
      </c>
      <c r="C4433" s="93">
        <f>TEXT(B4433,"aaa")</f>
        <v/>
      </c>
      <c r="E4433" s="93" t="inlineStr">
        <is>
          <t>화장솜</t>
        </is>
      </c>
      <c r="F4433" s="93" t="inlineStr">
        <is>
          <t>카페24</t>
        </is>
      </c>
      <c r="G4433" s="93" t="inlineStr">
        <is>
          <t>스킨팩 화장솜 60P</t>
        </is>
      </c>
      <c r="H4433" s="149" t="n">
        <v>7</v>
      </c>
      <c r="I4433" s="149" t="n"/>
      <c r="J4433" s="93" t="n">
        <v>190801</v>
      </c>
      <c r="L4433" s="93" t="n">
        <v>28000</v>
      </c>
      <c r="M4433" s="93" t="n">
        <v>26362</v>
      </c>
      <c r="N4433" s="93" t="n">
        <v>7770</v>
      </c>
      <c r="O4433" s="148" t="n">
        <v>25454.54545454545</v>
      </c>
      <c r="P4433" s="93" t="inlineStr">
        <is>
          <t>카페24화장솜스킨팩 화장솜 60P190801</t>
        </is>
      </c>
    </row>
    <row r="4434">
      <c r="A4434" s="93" t="n"/>
      <c r="B4434" s="127" t="n">
        <v>43845</v>
      </c>
      <c r="C4434" s="93">
        <f>TEXT(B4434,"aaa")</f>
        <v/>
      </c>
      <c r="D4434" s="93" t="n"/>
      <c r="E4434" s="93" t="inlineStr">
        <is>
          <t>머드크림마스크</t>
        </is>
      </c>
      <c r="F4434" s="93" t="inlineStr">
        <is>
          <t>카페24</t>
        </is>
      </c>
      <c r="G4434" s="93" t="inlineStr">
        <is>
          <t>머드크림마스크 100ml</t>
        </is>
      </c>
      <c r="H4434" s="149" t="n">
        <v>3</v>
      </c>
      <c r="I4434" s="149" t="n"/>
      <c r="J4434" s="93" t="n">
        <v>190801</v>
      </c>
      <c r="K4434" s="93" t="n"/>
      <c r="L4434" s="93" t="n">
        <v>60000</v>
      </c>
      <c r="M4434" s="93" t="n">
        <v>56490</v>
      </c>
      <c r="N4434" s="93" t="n">
        <v>4326</v>
      </c>
      <c r="O4434" s="148" t="n">
        <v>54545.45454545454</v>
      </c>
      <c r="P4434" s="93" t="inlineStr">
        <is>
          <t>카페24머드크림마스크머드크림마스크 100ml190801</t>
        </is>
      </c>
    </row>
    <row r="4435">
      <c r="A4435" s="93" t="n"/>
      <c r="B4435" s="127" t="n">
        <v>43845</v>
      </c>
      <c r="C4435" s="93">
        <f>TEXT(B4435,"aaa")</f>
        <v/>
      </c>
      <c r="D4435" s="93" t="n"/>
      <c r="E4435" s="6" t="inlineStr">
        <is>
          <t>토너</t>
        </is>
      </c>
      <c r="F4435" s="5" t="inlineStr">
        <is>
          <t>카페24</t>
        </is>
      </c>
      <c r="G4435" s="5" t="inlineStr">
        <is>
          <t>500ml</t>
        </is>
      </c>
      <c r="H4435" s="149" t="n">
        <v>44</v>
      </c>
      <c r="I4435" s="149" t="n"/>
      <c r="J4435" s="7" t="n">
        <v>190801</v>
      </c>
      <c r="K4435" s="93" t="n"/>
      <c r="L4435" s="93" t="n">
        <v>1452000</v>
      </c>
      <c r="M4435" s="93" t="n">
        <v>1367058</v>
      </c>
      <c r="N4435" s="93" t="n">
        <v>207900</v>
      </c>
      <c r="O4435" s="148" t="n">
        <v>1320000</v>
      </c>
      <c r="P4435" s="93" t="inlineStr">
        <is>
          <t>카페24토너500ml190801</t>
        </is>
      </c>
    </row>
    <row r="4436">
      <c r="A4436" s="93" t="n"/>
      <c r="B4436" s="127" t="n">
        <v>43845</v>
      </c>
      <c r="C4436" s="93">
        <f>TEXT(B4436,"aaa")</f>
        <v/>
      </c>
      <c r="D4436" s="93" t="n"/>
      <c r="E4436" s="6" t="inlineStr">
        <is>
          <t>토너</t>
        </is>
      </c>
      <c r="F4436" s="5" t="inlineStr">
        <is>
          <t>카페24</t>
        </is>
      </c>
      <c r="G4436" s="5" t="inlineStr">
        <is>
          <t>250ml</t>
        </is>
      </c>
      <c r="H4436" s="149" t="n">
        <v>33</v>
      </c>
      <c r="I4436" s="149" t="n"/>
      <c r="J4436" s="7" t="n">
        <v>190801</v>
      </c>
      <c r="K4436" s="93" t="n"/>
      <c r="L4436" s="93" t="n">
        <v>660000</v>
      </c>
      <c r="M4436" s="93" t="n">
        <v>621390</v>
      </c>
      <c r="N4436" s="93" t="n">
        <v>107580</v>
      </c>
      <c r="O4436" s="148" t="n">
        <v>600000</v>
      </c>
      <c r="P4436" s="93" t="inlineStr">
        <is>
          <t>카페24토너250ml190801</t>
        </is>
      </c>
    </row>
    <row r="4437">
      <c r="A4437" s="93" t="n"/>
      <c r="B4437" s="127" t="n">
        <v>43845</v>
      </c>
      <c r="C4437" s="93">
        <f>TEXT(B4437,"aaa")</f>
        <v/>
      </c>
      <c r="D4437" s="93" t="n"/>
      <c r="E4437" s="6" t="inlineStr">
        <is>
          <t>토너</t>
        </is>
      </c>
      <c r="F4437" s="5" t="inlineStr">
        <is>
          <t>카페24</t>
        </is>
      </c>
      <c r="G4437" s="5" t="inlineStr">
        <is>
          <t>250ml 2set</t>
        </is>
      </c>
      <c r="H4437" s="149" t="n">
        <v>28</v>
      </c>
      <c r="I4437" s="149" t="n"/>
      <c r="J4437" s="7" t="n">
        <v>190801</v>
      </c>
      <c r="K4437" s="93" t="n"/>
      <c r="L4437" s="93" t="n">
        <v>980000</v>
      </c>
      <c r="M4437" s="93" t="n">
        <v>922670</v>
      </c>
      <c r="N4437" s="93" t="n">
        <v>182560</v>
      </c>
      <c r="O4437" s="148" t="n">
        <v>890909.0909090908</v>
      </c>
      <c r="P4437" s="93" t="inlineStr">
        <is>
          <t>카페24토너250ml 2set190801</t>
        </is>
      </c>
    </row>
    <row r="4438">
      <c r="A4438" s="93" t="n"/>
      <c r="B4438" s="127" t="n">
        <v>43845</v>
      </c>
      <c r="C4438" s="93">
        <f>TEXT(B4438,"aaa")</f>
        <v/>
      </c>
      <c r="D4438" s="93" t="n"/>
      <c r="E4438" s="93" t="inlineStr">
        <is>
          <t>토너</t>
        </is>
      </c>
      <c r="F4438" s="93" t="inlineStr">
        <is>
          <t>큐텐</t>
        </is>
      </c>
      <c r="G4438" s="93" t="inlineStr">
        <is>
          <t>250ml</t>
        </is>
      </c>
      <c r="H4438" s="149" t="n">
        <v>7</v>
      </c>
      <c r="I4438" s="149" t="n"/>
      <c r="J4438" s="91" t="n">
        <v>190801</v>
      </c>
      <c r="K4438" s="93" t="n"/>
      <c r="L4438" s="93" t="n">
        <v>220500</v>
      </c>
      <c r="M4438" s="93" t="n">
        <v>196245</v>
      </c>
      <c r="N4438" s="93" t="n">
        <v>22820</v>
      </c>
      <c r="O4438" s="148" t="n">
        <v>200454.5454545454</v>
      </c>
      <c r="P4438" s="93" t="inlineStr">
        <is>
          <t>큐텐토너250ml190801</t>
        </is>
      </c>
    </row>
    <row r="4439">
      <c r="A4439" s="93" t="n"/>
      <c r="B4439" s="127" t="n">
        <v>43845</v>
      </c>
      <c r="C4439" s="93">
        <f>TEXT(B4439,"aaa")</f>
        <v/>
      </c>
      <c r="D4439" s="93" t="n"/>
      <c r="E4439" s="93" t="inlineStr">
        <is>
          <t>토너</t>
        </is>
      </c>
      <c r="F4439" s="93" t="inlineStr">
        <is>
          <t>큐텐</t>
        </is>
      </c>
      <c r="G4439" s="93" t="inlineStr">
        <is>
          <t>250ml 2set</t>
        </is>
      </c>
      <c r="H4439" s="149" t="n">
        <v>2</v>
      </c>
      <c r="I4439" s="149" t="n"/>
      <c r="J4439" s="91" t="n">
        <v>190801</v>
      </c>
      <c r="K4439" s="93" t="n"/>
      <c r="L4439" s="93" t="n">
        <v>88000</v>
      </c>
      <c r="M4439" s="93" t="n">
        <v>78320</v>
      </c>
      <c r="N4439" s="93" t="n">
        <v>13040</v>
      </c>
      <c r="O4439" s="148" t="n">
        <v>80000</v>
      </c>
      <c r="P4439" s="93" t="inlineStr">
        <is>
          <t>큐텐토너250ml 2set190801</t>
        </is>
      </c>
    </row>
    <row r="4440">
      <c r="A4440" s="93" t="n"/>
      <c r="B4440" s="127" t="n">
        <v>43846</v>
      </c>
      <c r="C4440" s="93">
        <f>TEXT(B4440,"aaa")</f>
        <v/>
      </c>
      <c r="D4440" s="93" t="n"/>
      <c r="E4440" s="6" t="inlineStr">
        <is>
          <t>토너</t>
        </is>
      </c>
      <c r="F4440" s="5" t="inlineStr">
        <is>
          <t>W컨셉</t>
        </is>
      </c>
      <c r="G4440" s="5" t="inlineStr">
        <is>
          <t>250ml 2set</t>
        </is>
      </c>
      <c r="H4440" s="149" t="n">
        <v>3</v>
      </c>
      <c r="I4440" s="149" t="n"/>
      <c r="J4440" s="7" t="n">
        <v>190801</v>
      </c>
      <c r="K4440" s="93" t="n"/>
      <c r="L4440" s="93" t="n">
        <v>105000</v>
      </c>
      <c r="M4440" s="93" t="n">
        <v>76650</v>
      </c>
      <c r="N4440" s="93" t="n">
        <v>19560</v>
      </c>
      <c r="O4440" s="148" t="n">
        <v>95454.54545454544</v>
      </c>
      <c r="P4440" s="93" t="inlineStr">
        <is>
          <t>W컨셉토너250ml 2set190801</t>
        </is>
      </c>
    </row>
    <row r="4441">
      <c r="A4441" s="93" t="n"/>
      <c r="B4441" s="127" t="n">
        <v>43846</v>
      </c>
      <c r="C4441" s="93">
        <f>TEXT(B4441,"aaa")</f>
        <v/>
      </c>
      <c r="D4441" s="93" t="n"/>
      <c r="E4441" s="93" t="inlineStr">
        <is>
          <t>화장솜</t>
        </is>
      </c>
      <c r="F4441" s="93" t="inlineStr">
        <is>
          <t>카페24</t>
        </is>
      </c>
      <c r="G4441" s="93" t="inlineStr">
        <is>
          <t>스킨팩 화장솜 60P</t>
        </is>
      </c>
      <c r="H4441" s="149" t="n">
        <v>2</v>
      </c>
      <c r="I4441" s="149" t="n"/>
      <c r="J4441" s="93" t="n">
        <v>190801</v>
      </c>
      <c r="K4441" s="93" t="n"/>
      <c r="L4441" s="93" t="n">
        <v>8000</v>
      </c>
      <c r="M4441" s="93" t="n">
        <v>7532</v>
      </c>
      <c r="N4441" s="93" t="n">
        <v>2220</v>
      </c>
      <c r="O4441" s="148" t="n">
        <v>7272.727272727272</v>
      </c>
      <c r="P4441" s="93" t="inlineStr">
        <is>
          <t>카페24화장솜스킨팩 화장솜 60P190801</t>
        </is>
      </c>
    </row>
    <row r="4442">
      <c r="A4442" s="93" t="n"/>
      <c r="B4442" s="127" t="n">
        <v>43846</v>
      </c>
      <c r="C4442" s="93">
        <f>TEXT(B4442,"aaa")</f>
        <v/>
      </c>
      <c r="D4442" s="93" t="n"/>
      <c r="E4442" s="93" t="inlineStr">
        <is>
          <t>머드크림마스크</t>
        </is>
      </c>
      <c r="F4442" s="93" t="inlineStr">
        <is>
          <t>카페24</t>
        </is>
      </c>
      <c r="G4442" s="93" t="inlineStr">
        <is>
          <t>머드크림마스크 100ml</t>
        </is>
      </c>
      <c r="H4442" s="149" t="n">
        <v>1</v>
      </c>
      <c r="I4442" s="149" t="n"/>
      <c r="J4442" s="93" t="n">
        <v>190801</v>
      </c>
      <c r="K4442" s="93" t="n"/>
      <c r="L4442" s="93" t="n">
        <v>20000</v>
      </c>
      <c r="M4442" s="93" t="n">
        <v>18830</v>
      </c>
      <c r="N4442" s="93" t="n">
        <v>1442</v>
      </c>
      <c r="O4442" s="148" t="n">
        <v>18181.81818181818</v>
      </c>
      <c r="P4442" s="93" t="inlineStr">
        <is>
          <t>카페24머드크림마스크머드크림마스크 100ml190801</t>
        </is>
      </c>
    </row>
    <row r="4443">
      <c r="A4443" s="93" t="n"/>
      <c r="B4443" s="127" t="n">
        <v>43846</v>
      </c>
      <c r="C4443" s="93">
        <f>TEXT(B4443,"aaa")</f>
        <v/>
      </c>
      <c r="D4443" s="93" t="n"/>
      <c r="E4443" s="6" t="inlineStr">
        <is>
          <t>토너</t>
        </is>
      </c>
      <c r="F4443" s="5" t="inlineStr">
        <is>
          <t>카페24</t>
        </is>
      </c>
      <c r="G4443" s="5" t="inlineStr">
        <is>
          <t>500ml</t>
        </is>
      </c>
      <c r="H4443" s="149" t="n">
        <v>25</v>
      </c>
      <c r="I4443" s="149" t="n"/>
      <c r="J4443" s="7" t="n">
        <v>190801</v>
      </c>
      <c r="K4443" s="93" t="n"/>
      <c r="L4443" s="93" t="n">
        <v>825000</v>
      </c>
      <c r="M4443" s="93" t="n">
        <v>776737.5</v>
      </c>
      <c r="N4443" s="93" t="n">
        <v>118125</v>
      </c>
      <c r="O4443" s="148" t="n">
        <v>749999.9999999999</v>
      </c>
      <c r="P4443" s="93" t="inlineStr">
        <is>
          <t>카페24토너500ml190801</t>
        </is>
      </c>
    </row>
    <row r="4444">
      <c r="A4444" s="93" t="n"/>
      <c r="B4444" s="127" t="n">
        <v>43846</v>
      </c>
      <c r="C4444" s="93">
        <f>TEXT(B4444,"aaa")</f>
        <v/>
      </c>
      <c r="D4444" s="93" t="n"/>
      <c r="E4444" s="6" t="inlineStr">
        <is>
          <t>토너</t>
        </is>
      </c>
      <c r="F4444" s="5" t="inlineStr">
        <is>
          <t>카페24</t>
        </is>
      </c>
      <c r="G4444" s="5" t="inlineStr">
        <is>
          <t>250ml</t>
        </is>
      </c>
      <c r="H4444" s="149" t="n">
        <v>31</v>
      </c>
      <c r="I4444" s="149" t="n"/>
      <c r="J4444" s="7" t="n">
        <v>190801</v>
      </c>
      <c r="K4444" s="93" t="n"/>
      <c r="L4444" s="93" t="n">
        <v>620000</v>
      </c>
      <c r="M4444" s="93" t="n">
        <v>583730</v>
      </c>
      <c r="N4444" s="93" t="n">
        <v>101060</v>
      </c>
      <c r="O4444" s="148" t="n">
        <v>563636.3636363636</v>
      </c>
      <c r="P4444" s="93" t="inlineStr">
        <is>
          <t>카페24토너250ml190801</t>
        </is>
      </c>
    </row>
    <row r="4445">
      <c r="A4445" s="93" t="n"/>
      <c r="B4445" s="127" t="n">
        <v>43846</v>
      </c>
      <c r="C4445" s="93">
        <f>TEXT(B4445,"aaa")</f>
        <v/>
      </c>
      <c r="D4445" s="93" t="n"/>
      <c r="E4445" s="6" t="inlineStr">
        <is>
          <t>토너</t>
        </is>
      </c>
      <c r="F4445" s="5" t="inlineStr">
        <is>
          <t>카페24</t>
        </is>
      </c>
      <c r="G4445" s="5" t="inlineStr">
        <is>
          <t>250ml 2set</t>
        </is>
      </c>
      <c r="H4445" s="149" t="n">
        <v>22</v>
      </c>
      <c r="I4445" s="149" t="n"/>
      <c r="J4445" s="7" t="n">
        <v>190801</v>
      </c>
      <c r="K4445" s="93" t="n"/>
      <c r="L4445" s="93" t="n">
        <v>770000</v>
      </c>
      <c r="M4445" s="93" t="n">
        <v>724955</v>
      </c>
      <c r="N4445" s="93" t="n">
        <v>143440</v>
      </c>
      <c r="O4445" s="148" t="n">
        <v>700000</v>
      </c>
      <c r="P4445" s="93" t="inlineStr">
        <is>
          <t>카페24토너250ml 2set190801</t>
        </is>
      </c>
    </row>
    <row r="4446">
      <c r="A4446" s="93" t="n"/>
      <c r="B4446" s="127" t="n">
        <v>43846</v>
      </c>
      <c r="C4446" s="93">
        <f>TEXT(B4446,"aaa")</f>
        <v/>
      </c>
      <c r="D4446" s="93" t="n"/>
      <c r="E4446" s="93" t="inlineStr">
        <is>
          <t>토너</t>
        </is>
      </c>
      <c r="F4446" s="93" t="inlineStr">
        <is>
          <t>큐텐</t>
        </is>
      </c>
      <c r="G4446" s="93" t="inlineStr">
        <is>
          <t>250ml</t>
        </is>
      </c>
      <c r="H4446" s="149" t="n">
        <v>2</v>
      </c>
      <c r="I4446" s="149" t="n"/>
      <c r="J4446" s="91" t="n">
        <v>190801</v>
      </c>
      <c r="K4446" s="93" t="n"/>
      <c r="L4446" s="93" t="n">
        <v>63000</v>
      </c>
      <c r="M4446" s="93" t="n">
        <v>56070</v>
      </c>
      <c r="N4446" s="93" t="n">
        <v>6520</v>
      </c>
      <c r="O4446" s="148" t="n">
        <v>57272.72727272726</v>
      </c>
      <c r="P4446" s="93" t="inlineStr">
        <is>
          <t>큐텐토너250ml190801</t>
        </is>
      </c>
    </row>
    <row r="4447">
      <c r="A4447" s="93" t="n"/>
      <c r="B4447" s="127" t="n">
        <v>43846</v>
      </c>
      <c r="C4447" s="93">
        <f>TEXT(B4447,"aaa")</f>
        <v/>
      </c>
      <c r="D4447" s="93" t="n"/>
      <c r="E4447" s="93" t="inlineStr">
        <is>
          <t>토너</t>
        </is>
      </c>
      <c r="F4447" s="93" t="inlineStr">
        <is>
          <t>큐텐</t>
        </is>
      </c>
      <c r="G4447" s="93" t="inlineStr">
        <is>
          <t>250ml 2set</t>
        </is>
      </c>
      <c r="H4447" s="149" t="n">
        <v>3</v>
      </c>
      <c r="I4447" s="149" t="n"/>
      <c r="J4447" s="91" t="n">
        <v>190801</v>
      </c>
      <c r="K4447" s="93" t="n"/>
      <c r="L4447" s="93" t="n">
        <v>132000</v>
      </c>
      <c r="M4447" s="93" t="n">
        <v>117480</v>
      </c>
      <c r="N4447" s="93" t="n">
        <v>19560</v>
      </c>
      <c r="O4447" s="148" t="n">
        <v>120000</v>
      </c>
      <c r="P4447" s="93" t="inlineStr">
        <is>
          <t>큐텐토너250ml 2set190801</t>
        </is>
      </c>
    </row>
    <row r="4448">
      <c r="A4448" s="93" t="n"/>
      <c r="B4448" s="127" t="n">
        <v>43847</v>
      </c>
      <c r="C4448" s="93">
        <f>TEXT(B4448,"aaa")</f>
        <v/>
      </c>
      <c r="D4448" s="93" t="n"/>
      <c r="E4448" s="6" t="inlineStr">
        <is>
          <t>토너</t>
        </is>
      </c>
      <c r="F4448" s="5" t="inlineStr">
        <is>
          <t>W컨셉</t>
        </is>
      </c>
      <c r="G4448" s="5" t="inlineStr">
        <is>
          <t>250ml 2set</t>
        </is>
      </c>
      <c r="H4448" s="149" t="n">
        <v>104</v>
      </c>
      <c r="I4448" s="149" t="n"/>
      <c r="J4448" s="7" t="n">
        <v>190801</v>
      </c>
      <c r="K4448" s="93" t="n"/>
      <c r="L4448" s="93" t="n">
        <v>3640000</v>
      </c>
      <c r="M4448" s="93" t="n">
        <v>2657200</v>
      </c>
      <c r="N4448" s="93" t="n">
        <v>678080</v>
      </c>
      <c r="O4448" s="148" t="n">
        <v>3309090.909090909</v>
      </c>
      <c r="P4448" s="93" t="inlineStr">
        <is>
          <t>W컨셉토너250ml 2set190801</t>
        </is>
      </c>
    </row>
    <row r="4449">
      <c r="A4449" s="93" t="n"/>
      <c r="B4449" s="127" t="n">
        <v>43847</v>
      </c>
      <c r="C4449" s="93">
        <f>TEXT(B4449,"aaa")</f>
        <v/>
      </c>
      <c r="D4449" s="93" t="n"/>
      <c r="E4449" s="6" t="inlineStr">
        <is>
          <t>토너</t>
        </is>
      </c>
      <c r="F4449" s="93" t="inlineStr">
        <is>
          <t>카페24</t>
        </is>
      </c>
      <c r="G4449" s="93" t="inlineStr">
        <is>
          <t>스킨팩 화장솜 60P</t>
        </is>
      </c>
      <c r="H4449" s="149" t="n">
        <v>8</v>
      </c>
      <c r="I4449" s="149" t="n"/>
      <c r="J4449" s="93" t="n">
        <v>190801</v>
      </c>
      <c r="K4449" s="93" t="n"/>
      <c r="L4449" s="93" t="n">
        <v>24000</v>
      </c>
      <c r="M4449" s="93" t="n">
        <v>22596</v>
      </c>
      <c r="N4449" s="93" t="n">
        <v>8880</v>
      </c>
      <c r="O4449" s="148" t="n">
        <v>21818.18181818182</v>
      </c>
      <c r="P4449" s="93" t="inlineStr">
        <is>
          <t>카페24토너스킨팩 화장솜 60P190801</t>
        </is>
      </c>
    </row>
    <row r="4450">
      <c r="A4450" s="93" t="n"/>
      <c r="B4450" s="127" t="n">
        <v>43847</v>
      </c>
      <c r="C4450" s="93">
        <f>TEXT(B4450,"aaa")</f>
        <v/>
      </c>
      <c r="D4450" s="93" t="n"/>
      <c r="E4450" s="93" t="inlineStr">
        <is>
          <t>머드크림마스크</t>
        </is>
      </c>
      <c r="F4450" s="93" t="inlineStr">
        <is>
          <t>카페24</t>
        </is>
      </c>
      <c r="G4450" s="93" t="inlineStr">
        <is>
          <t>머드크림마스크 100ml</t>
        </is>
      </c>
      <c r="H4450" s="149" t="n">
        <v>2</v>
      </c>
      <c r="I4450" s="149" t="n"/>
      <c r="J4450" s="93" t="n">
        <v>190801</v>
      </c>
      <c r="K4450" s="93" t="n"/>
      <c r="L4450" s="93" t="n">
        <v>40000</v>
      </c>
      <c r="M4450" s="93" t="n">
        <v>37660</v>
      </c>
      <c r="N4450" s="93" t="n">
        <v>2884</v>
      </c>
      <c r="O4450" s="148" t="n">
        <v>36363.63636363636</v>
      </c>
      <c r="P4450" s="93" t="inlineStr">
        <is>
          <t>카페24머드크림마스크머드크림마스크 100ml190801</t>
        </is>
      </c>
    </row>
    <row r="4451">
      <c r="A4451" s="93" t="n"/>
      <c r="B4451" s="127" t="n">
        <v>43847</v>
      </c>
      <c r="C4451" s="93">
        <f>TEXT(B4451,"aaa")</f>
        <v/>
      </c>
      <c r="D4451" s="93" t="n"/>
      <c r="E4451" s="6" t="inlineStr">
        <is>
          <t>토너</t>
        </is>
      </c>
      <c r="F4451" s="5" t="inlineStr">
        <is>
          <t>카페24</t>
        </is>
      </c>
      <c r="G4451" s="5" t="inlineStr">
        <is>
          <t>500ml</t>
        </is>
      </c>
      <c r="H4451" s="149" t="n">
        <v>24</v>
      </c>
      <c r="I4451" s="149" t="n"/>
      <c r="J4451" s="7" t="n">
        <v>190801</v>
      </c>
      <c r="K4451" s="93" t="n"/>
      <c r="L4451" s="93" t="n">
        <v>792000</v>
      </c>
      <c r="M4451" s="93" t="n">
        <v>745668</v>
      </c>
      <c r="N4451" s="93" t="n">
        <v>113400</v>
      </c>
      <c r="O4451" s="148" t="n">
        <v>720000</v>
      </c>
      <c r="P4451" s="93" t="inlineStr">
        <is>
          <t>카페24토너500ml190801</t>
        </is>
      </c>
    </row>
    <row r="4452">
      <c r="A4452" s="93" t="n"/>
      <c r="B4452" s="127" t="n">
        <v>43847</v>
      </c>
      <c r="C4452" s="93">
        <f>TEXT(B4452,"aaa")</f>
        <v/>
      </c>
      <c r="D4452" s="93" t="n"/>
      <c r="E4452" s="6" t="inlineStr">
        <is>
          <t>토너</t>
        </is>
      </c>
      <c r="F4452" s="5" t="inlineStr">
        <is>
          <t>카페24</t>
        </is>
      </c>
      <c r="G4452" s="5" t="inlineStr">
        <is>
          <t>250ml</t>
        </is>
      </c>
      <c r="H4452" s="149" t="n">
        <v>39</v>
      </c>
      <c r="I4452" s="149" t="n"/>
      <c r="J4452" s="7" t="n">
        <v>190801</v>
      </c>
      <c r="K4452" s="93" t="n"/>
      <c r="L4452" s="93" t="n">
        <v>780000</v>
      </c>
      <c r="M4452" s="93" t="n">
        <v>734370</v>
      </c>
      <c r="N4452" s="93" t="n">
        <v>127140</v>
      </c>
      <c r="O4452" s="148" t="n">
        <v>709090.9090909091</v>
      </c>
      <c r="P4452" s="93" t="inlineStr">
        <is>
          <t>카페24토너250ml190801</t>
        </is>
      </c>
    </row>
    <row r="4453">
      <c r="A4453" s="93" t="n"/>
      <c r="B4453" s="127" t="n">
        <v>43847</v>
      </c>
      <c r="C4453" s="93">
        <f>TEXT(B4453,"aaa")</f>
        <v/>
      </c>
      <c r="D4453" s="93" t="n"/>
      <c r="E4453" s="6" t="inlineStr">
        <is>
          <t>토너</t>
        </is>
      </c>
      <c r="F4453" s="5" t="inlineStr">
        <is>
          <t>카페24</t>
        </is>
      </c>
      <c r="G4453" s="5" t="inlineStr">
        <is>
          <t>250ml 2set</t>
        </is>
      </c>
      <c r="H4453" s="149" t="n">
        <v>27</v>
      </c>
      <c r="I4453" s="149" t="n"/>
      <c r="J4453" s="7" t="n">
        <v>190801</v>
      </c>
      <c r="K4453" s="93" t="n"/>
      <c r="L4453" s="93" t="n">
        <v>945000</v>
      </c>
      <c r="M4453" s="93" t="n">
        <v>889717.5</v>
      </c>
      <c r="N4453" s="93" t="n">
        <v>176040</v>
      </c>
      <c r="O4453" s="148" t="n">
        <v>859090.9090909091</v>
      </c>
      <c r="P4453" s="93" t="inlineStr">
        <is>
          <t>카페24토너250ml 2set190801</t>
        </is>
      </c>
    </row>
    <row r="4454">
      <c r="A4454" s="93" t="n"/>
      <c r="B4454" s="127" t="n">
        <v>43847</v>
      </c>
      <c r="C4454" s="93">
        <f>TEXT(B4454,"aaa")</f>
        <v/>
      </c>
      <c r="D4454" s="93" t="n"/>
      <c r="E4454" s="93" t="inlineStr">
        <is>
          <t>토너</t>
        </is>
      </c>
      <c r="F4454" s="93" t="inlineStr">
        <is>
          <t>큐텐</t>
        </is>
      </c>
      <c r="G4454" s="93" t="inlineStr">
        <is>
          <t>250ml</t>
        </is>
      </c>
      <c r="H4454" s="149" t="n">
        <v>1</v>
      </c>
      <c r="I4454" s="149" t="n"/>
      <c r="J4454" s="91" t="n">
        <v>190801</v>
      </c>
      <c r="K4454" s="93" t="n"/>
      <c r="L4454" s="93" t="n">
        <v>31500</v>
      </c>
      <c r="M4454" s="93" t="n">
        <v>28035</v>
      </c>
      <c r="N4454" s="93" t="n">
        <v>3260</v>
      </c>
      <c r="O4454" s="148" t="n">
        <v>28636.36363636363</v>
      </c>
      <c r="P4454" s="93" t="inlineStr">
        <is>
          <t>큐텐토너250ml190801</t>
        </is>
      </c>
    </row>
    <row r="4455">
      <c r="A4455" s="93" t="n"/>
      <c r="B4455" s="127" t="n">
        <v>43847</v>
      </c>
      <c r="C4455" s="93">
        <f>TEXT(B4455,"aaa")</f>
        <v/>
      </c>
      <c r="D4455" s="93" t="n"/>
      <c r="E4455" s="93" t="inlineStr">
        <is>
          <t>토너</t>
        </is>
      </c>
      <c r="F4455" s="93" t="inlineStr">
        <is>
          <t>큐텐</t>
        </is>
      </c>
      <c r="G4455" s="93" t="inlineStr">
        <is>
          <t>250ml 2set</t>
        </is>
      </c>
      <c r="H4455" s="149" t="n">
        <v>2</v>
      </c>
      <c r="I4455" s="149" t="n"/>
      <c r="J4455" s="91" t="n">
        <v>190801</v>
      </c>
      <c r="K4455" s="93" t="n"/>
      <c r="L4455" s="93" t="n">
        <v>88000</v>
      </c>
      <c r="M4455" s="93" t="n">
        <v>78320</v>
      </c>
      <c r="N4455" s="93" t="n">
        <v>13040</v>
      </c>
      <c r="O4455" s="148" t="n">
        <v>80000</v>
      </c>
      <c r="P4455" s="93" t="inlineStr">
        <is>
          <t>큐텐토너250ml 2set190801</t>
        </is>
      </c>
    </row>
    <row r="4456">
      <c r="A4456" s="93" t="n"/>
      <c r="B4456" s="127" t="n">
        <v>43848</v>
      </c>
      <c r="C4456" s="93">
        <f>TEXT(B4456,"aaa")</f>
        <v/>
      </c>
      <c r="D4456" s="93" t="n"/>
      <c r="E4456" s="6" t="inlineStr">
        <is>
          <t>토너</t>
        </is>
      </c>
      <c r="F4456" s="5" t="inlineStr">
        <is>
          <t>W컨셉</t>
        </is>
      </c>
      <c r="G4456" s="5" t="inlineStr">
        <is>
          <t>250ml 2set</t>
        </is>
      </c>
      <c r="H4456" s="149" t="n">
        <v>2</v>
      </c>
      <c r="I4456" s="149" t="n"/>
      <c r="J4456" s="7" t="n">
        <v>190801</v>
      </c>
      <c r="K4456" s="93" t="n"/>
      <c r="L4456" s="93" t="n">
        <v>70000</v>
      </c>
      <c r="M4456" s="93" t="n">
        <v>51100</v>
      </c>
      <c r="N4456" s="93" t="n">
        <v>13040</v>
      </c>
      <c r="O4456" s="148" t="n">
        <v>63636.36363636363</v>
      </c>
      <c r="P4456" s="93" t="inlineStr">
        <is>
          <t>W컨셉토너250ml 2set190801</t>
        </is>
      </c>
    </row>
    <row r="4457">
      <c r="A4457" s="93" t="n"/>
      <c r="B4457" s="127" t="n">
        <v>43848</v>
      </c>
      <c r="C4457" s="93">
        <f>TEXT(B4457,"aaa")</f>
        <v/>
      </c>
      <c r="D4457" s="93" t="n"/>
      <c r="E4457" s="93" t="inlineStr">
        <is>
          <t>화장솜</t>
        </is>
      </c>
      <c r="F4457" s="93" t="inlineStr">
        <is>
          <t>카페24</t>
        </is>
      </c>
      <c r="G4457" s="93" t="inlineStr">
        <is>
          <t>스킨팩 화장솜 60P</t>
        </is>
      </c>
      <c r="H4457" s="149" t="n">
        <v>2</v>
      </c>
      <c r="I4457" s="149" t="n"/>
      <c r="J4457" s="93" t="n">
        <v>190801</v>
      </c>
      <c r="K4457" s="93" t="n"/>
      <c r="L4457" s="93" t="n">
        <v>8000</v>
      </c>
      <c r="M4457" s="93" t="n">
        <v>7532</v>
      </c>
      <c r="N4457" s="93" t="n">
        <v>2220</v>
      </c>
      <c r="O4457" s="148" t="n">
        <v>7272.727272727272</v>
      </c>
      <c r="P4457" s="93" t="inlineStr">
        <is>
          <t>카페24화장솜스킨팩 화장솜 60P190801</t>
        </is>
      </c>
    </row>
    <row r="4458">
      <c r="A4458" s="93" t="n"/>
      <c r="B4458" s="127" t="n">
        <v>43848</v>
      </c>
      <c r="C4458" s="93">
        <f>TEXT(B4458,"aaa")</f>
        <v/>
      </c>
      <c r="D4458" s="93" t="n"/>
      <c r="E4458" s="93" t="inlineStr">
        <is>
          <t>머드크림마스크</t>
        </is>
      </c>
      <c r="F4458" s="93" t="inlineStr">
        <is>
          <t>카페24</t>
        </is>
      </c>
      <c r="G4458" s="93" t="inlineStr">
        <is>
          <t>머드크림마스크 100ml</t>
        </is>
      </c>
      <c r="H4458" s="149" t="n">
        <v>2</v>
      </c>
      <c r="I4458" s="149" t="n"/>
      <c r="J4458" s="93" t="n">
        <v>190801</v>
      </c>
      <c r="K4458" s="93" t="n"/>
      <c r="L4458" s="93" t="n">
        <v>40000</v>
      </c>
      <c r="M4458" s="93" t="n">
        <v>37660</v>
      </c>
      <c r="N4458" s="93" t="n">
        <v>2884</v>
      </c>
      <c r="O4458" s="148" t="n">
        <v>36363.63636363636</v>
      </c>
      <c r="P4458" s="93" t="inlineStr">
        <is>
          <t>카페24머드크림마스크머드크림마스크 100ml190801</t>
        </is>
      </c>
    </row>
    <row r="4459" customFormat="1" s="93">
      <c r="B4459" s="127" t="n">
        <v>43848</v>
      </c>
      <c r="C4459" s="93">
        <f>TEXT(B4459,"aaa")</f>
        <v/>
      </c>
      <c r="E4459" s="6" t="inlineStr">
        <is>
          <t>토너</t>
        </is>
      </c>
      <c r="F4459" s="5" t="inlineStr">
        <is>
          <t>카페24</t>
        </is>
      </c>
      <c r="G4459" s="93" t="inlineStr">
        <is>
          <t>스킨팩 화장솜 60P</t>
        </is>
      </c>
      <c r="H4459" s="149" t="n">
        <v>20</v>
      </c>
      <c r="I4459" s="149" t="n"/>
      <c r="J4459" s="93" t="n">
        <v>190801</v>
      </c>
      <c r="L4459" s="93" t="n">
        <v>60000</v>
      </c>
      <c r="M4459" s="93" t="n">
        <v>56490</v>
      </c>
      <c r="N4459" s="93" t="n">
        <v>22200</v>
      </c>
      <c r="O4459" s="148" t="n">
        <v>54545.45454545454</v>
      </c>
      <c r="P4459" s="93" t="inlineStr">
        <is>
          <t>카페24토너스킨팩 화장솜 60P190801</t>
        </is>
      </c>
    </row>
    <row r="4460">
      <c r="A4460" s="93" t="n"/>
      <c r="B4460" s="127" t="n">
        <v>43848</v>
      </c>
      <c r="C4460" s="93">
        <f>TEXT(B4460,"aaa")</f>
        <v/>
      </c>
      <c r="D4460" s="93" t="n"/>
      <c r="E4460" s="6" t="inlineStr">
        <is>
          <t>토너</t>
        </is>
      </c>
      <c r="F4460" s="5" t="inlineStr">
        <is>
          <t>카페24</t>
        </is>
      </c>
      <c r="G4460" s="5" t="inlineStr">
        <is>
          <t>500ml</t>
        </is>
      </c>
      <c r="H4460" s="149" t="n">
        <v>20</v>
      </c>
      <c r="I4460" s="149" t="n"/>
      <c r="J4460" s="7" t="n">
        <v>190801</v>
      </c>
      <c r="K4460" s="93" t="n"/>
      <c r="L4460" s="93" t="n">
        <v>660000</v>
      </c>
      <c r="M4460" s="93" t="n">
        <v>621390</v>
      </c>
      <c r="N4460" s="93" t="n">
        <v>94500</v>
      </c>
      <c r="O4460" s="148" t="n">
        <v>600000</v>
      </c>
      <c r="P4460" s="93" t="inlineStr">
        <is>
          <t>카페24토너500ml190801</t>
        </is>
      </c>
    </row>
    <row r="4461">
      <c r="A4461" s="93" t="n"/>
      <c r="B4461" s="127" t="n">
        <v>43848</v>
      </c>
      <c r="C4461" s="93">
        <f>TEXT(B4461,"aaa")</f>
        <v/>
      </c>
      <c r="D4461" s="93" t="n"/>
      <c r="E4461" s="6" t="inlineStr">
        <is>
          <t>토너</t>
        </is>
      </c>
      <c r="F4461" s="5" t="inlineStr">
        <is>
          <t>카페24</t>
        </is>
      </c>
      <c r="G4461" s="5" t="inlineStr">
        <is>
          <t>250ml</t>
        </is>
      </c>
      <c r="H4461" s="149" t="n">
        <v>37</v>
      </c>
      <c r="I4461" s="149" t="n"/>
      <c r="J4461" s="7" t="n">
        <v>190801</v>
      </c>
      <c r="K4461" s="93" t="n"/>
      <c r="L4461" s="93" t="n">
        <v>740000</v>
      </c>
      <c r="M4461" s="93" t="n">
        <v>696710</v>
      </c>
      <c r="N4461" s="93" t="n">
        <v>120620</v>
      </c>
      <c r="O4461" s="148" t="n">
        <v>672727.2727272727</v>
      </c>
      <c r="P4461" s="93" t="inlineStr">
        <is>
          <t>카페24토너250ml190801</t>
        </is>
      </c>
    </row>
    <row r="4462">
      <c r="A4462" s="93" t="n"/>
      <c r="B4462" s="127" t="n">
        <v>43848</v>
      </c>
      <c r="C4462" s="93">
        <f>TEXT(B4462,"aaa")</f>
        <v/>
      </c>
      <c r="D4462" s="93" t="n"/>
      <c r="E4462" s="6" t="inlineStr">
        <is>
          <t>토너</t>
        </is>
      </c>
      <c r="F4462" s="5" t="inlineStr">
        <is>
          <t>카페24</t>
        </is>
      </c>
      <c r="G4462" s="5" t="inlineStr">
        <is>
          <t>250ml 2set</t>
        </is>
      </c>
      <c r="H4462" s="149" t="n">
        <v>24</v>
      </c>
      <c r="I4462" s="149" t="n"/>
      <c r="J4462" s="7" t="n">
        <v>190801</v>
      </c>
      <c r="K4462" s="93" t="n"/>
      <c r="L4462" s="93" t="n">
        <v>840000</v>
      </c>
      <c r="M4462" s="93" t="n">
        <v>790860</v>
      </c>
      <c r="N4462" s="93" t="n">
        <v>156480</v>
      </c>
      <c r="O4462" s="148" t="n">
        <v>763636.3636363635</v>
      </c>
      <c r="P4462" s="93" t="inlineStr">
        <is>
          <t>카페24토너250ml 2set190801</t>
        </is>
      </c>
    </row>
    <row r="4463">
      <c r="A4463" s="93" t="n"/>
      <c r="B4463" s="127" t="n">
        <v>43849</v>
      </c>
      <c r="C4463" s="93">
        <f>TEXT(B4463,"aaa")</f>
        <v/>
      </c>
      <c r="D4463" s="93" t="n"/>
      <c r="E4463" s="6" t="inlineStr">
        <is>
          <t>토너</t>
        </is>
      </c>
      <c r="F4463" s="5" t="inlineStr">
        <is>
          <t>W컨셉</t>
        </is>
      </c>
      <c r="G4463" s="5" t="inlineStr">
        <is>
          <t>250ml 2set</t>
        </is>
      </c>
      <c r="H4463" s="149" t="n">
        <v>3</v>
      </c>
      <c r="I4463" s="149" t="n"/>
      <c r="J4463" s="7" t="n">
        <v>190801</v>
      </c>
      <c r="K4463" s="93" t="n"/>
      <c r="L4463" s="93" t="n">
        <v>105000</v>
      </c>
      <c r="M4463" s="93" t="n">
        <v>76650</v>
      </c>
      <c r="N4463" s="93" t="n">
        <v>19560</v>
      </c>
      <c r="O4463" s="148" t="n">
        <v>95454.54545454544</v>
      </c>
      <c r="P4463" s="93" t="inlineStr">
        <is>
          <t>W컨셉토너250ml 2set190801</t>
        </is>
      </c>
    </row>
    <row r="4464">
      <c r="A4464" s="93" t="n"/>
      <c r="B4464" s="127" t="n">
        <v>43849</v>
      </c>
      <c r="C4464" s="93">
        <f>TEXT(B4464,"aaa")</f>
        <v/>
      </c>
      <c r="D4464" s="93" t="n"/>
      <c r="E4464" s="93" t="inlineStr">
        <is>
          <t>화장솜</t>
        </is>
      </c>
      <c r="F4464" s="93" t="inlineStr">
        <is>
          <t>카페24</t>
        </is>
      </c>
      <c r="G4464" s="93" t="inlineStr">
        <is>
          <t>스킨팩 화장솜 60P</t>
        </is>
      </c>
      <c r="H4464" s="149" t="n">
        <v>7</v>
      </c>
      <c r="I4464" s="149" t="n"/>
      <c r="J4464" s="93" t="n">
        <v>190801</v>
      </c>
      <c r="K4464" s="93" t="n"/>
      <c r="L4464" s="93" t="n">
        <v>28000</v>
      </c>
      <c r="M4464" s="93" t="n">
        <v>26362</v>
      </c>
      <c r="N4464" s="93" t="n">
        <v>7770</v>
      </c>
      <c r="O4464" s="148" t="n">
        <v>25454.54545454545</v>
      </c>
      <c r="P4464" s="93" t="inlineStr">
        <is>
          <t>카페24화장솜스킨팩 화장솜 60P190801</t>
        </is>
      </c>
    </row>
    <row r="4465">
      <c r="A4465" s="93" t="n"/>
      <c r="B4465" s="127" t="n">
        <v>43849</v>
      </c>
      <c r="C4465" s="93">
        <f>TEXT(B4465,"aaa")</f>
        <v/>
      </c>
      <c r="D4465" s="93" t="n"/>
      <c r="E4465" s="93" t="inlineStr">
        <is>
          <t>머드크림마스크</t>
        </is>
      </c>
      <c r="F4465" s="93" t="inlineStr">
        <is>
          <t>카페24</t>
        </is>
      </c>
      <c r="G4465" s="93" t="inlineStr">
        <is>
          <t>머드크림마스크 100ml</t>
        </is>
      </c>
      <c r="H4465" s="149" t="n">
        <v>3</v>
      </c>
      <c r="I4465" s="149" t="n"/>
      <c r="J4465" s="93" t="n">
        <v>190801</v>
      </c>
      <c r="K4465" s="93" t="n"/>
      <c r="L4465" s="93" t="n">
        <v>60000</v>
      </c>
      <c r="M4465" s="93" t="n">
        <v>56490</v>
      </c>
      <c r="N4465" s="93" t="n">
        <v>4326</v>
      </c>
      <c r="O4465" s="148" t="n">
        <v>54545.45454545454</v>
      </c>
      <c r="P4465" s="93" t="inlineStr">
        <is>
          <t>카페24머드크림마스크머드크림마스크 100ml190801</t>
        </is>
      </c>
    </row>
    <row r="4466" customFormat="1" s="93">
      <c r="B4466" s="127" t="n">
        <v>43849</v>
      </c>
      <c r="C4466" s="93">
        <f>TEXT(B4466,"aaa")</f>
        <v/>
      </c>
      <c r="E4466" s="6" t="inlineStr">
        <is>
          <t>토너</t>
        </is>
      </c>
      <c r="F4466" s="5" t="inlineStr">
        <is>
          <t>카페24</t>
        </is>
      </c>
      <c r="G4466" s="93" t="inlineStr">
        <is>
          <t>스킨팩 화장솜 60P</t>
        </is>
      </c>
      <c r="H4466" s="149" t="n">
        <v>18</v>
      </c>
      <c r="I4466" s="149" t="n"/>
      <c r="J4466" s="93" t="n">
        <v>190801</v>
      </c>
      <c r="L4466" s="93" t="n">
        <v>54000</v>
      </c>
      <c r="M4466" s="93" t="n">
        <v>50841</v>
      </c>
      <c r="N4466" s="93" t="n">
        <v>19980</v>
      </c>
      <c r="O4466" s="148" t="n">
        <v>49090.90909090909</v>
      </c>
      <c r="P4466" s="93" t="inlineStr">
        <is>
          <t>카페24토너스킨팩 화장솜 60P190801</t>
        </is>
      </c>
    </row>
    <row r="4467">
      <c r="A4467" s="93" t="n"/>
      <c r="B4467" s="127" t="n">
        <v>43849</v>
      </c>
      <c r="C4467" s="93">
        <f>TEXT(B4467,"aaa")</f>
        <v/>
      </c>
      <c r="D4467" s="93" t="n"/>
      <c r="E4467" s="6" t="inlineStr">
        <is>
          <t>토너</t>
        </is>
      </c>
      <c r="F4467" s="5" t="inlineStr">
        <is>
          <t>카페24</t>
        </is>
      </c>
      <c r="G4467" s="5" t="inlineStr">
        <is>
          <t>500ml</t>
        </is>
      </c>
      <c r="H4467" s="149" t="n">
        <v>22</v>
      </c>
      <c r="I4467" s="149" t="n"/>
      <c r="J4467" s="7" t="n">
        <v>190801</v>
      </c>
      <c r="K4467" s="93" t="n"/>
      <c r="L4467" s="93" t="n">
        <v>726000</v>
      </c>
      <c r="M4467" s="93" t="n">
        <v>683529</v>
      </c>
      <c r="N4467" s="93" t="n">
        <v>103950</v>
      </c>
      <c r="O4467" s="148" t="n">
        <v>660000</v>
      </c>
      <c r="P4467" s="93" t="inlineStr">
        <is>
          <t>카페24토너500ml190801</t>
        </is>
      </c>
    </row>
    <row r="4468">
      <c r="A4468" s="93" t="n"/>
      <c r="B4468" s="127" t="n">
        <v>43849</v>
      </c>
      <c r="C4468" s="93">
        <f>TEXT(B4468,"aaa")</f>
        <v/>
      </c>
      <c r="D4468" s="93" t="n"/>
      <c r="E4468" s="6" t="inlineStr">
        <is>
          <t>토너</t>
        </is>
      </c>
      <c r="F4468" s="5" t="inlineStr">
        <is>
          <t>카페24</t>
        </is>
      </c>
      <c r="G4468" s="5" t="inlineStr">
        <is>
          <t>250ml</t>
        </is>
      </c>
      <c r="H4468" s="149" t="n">
        <v>40</v>
      </c>
      <c r="I4468" s="149" t="n"/>
      <c r="J4468" s="7" t="n">
        <v>190801</v>
      </c>
      <c r="K4468" s="93" t="n"/>
      <c r="L4468" s="93" t="n">
        <v>800000</v>
      </c>
      <c r="M4468" s="93" t="n">
        <v>753200</v>
      </c>
      <c r="N4468" s="93" t="n">
        <v>130400</v>
      </c>
      <c r="O4468" s="148" t="n">
        <v>727272.7272727272</v>
      </c>
      <c r="P4468" s="93" t="inlineStr">
        <is>
          <t>카페24토너250ml190801</t>
        </is>
      </c>
    </row>
    <row r="4469">
      <c r="A4469" s="93" t="n"/>
      <c r="B4469" s="127" t="n">
        <v>43849</v>
      </c>
      <c r="C4469" s="93">
        <f>TEXT(B4469,"aaa")</f>
        <v/>
      </c>
      <c r="D4469" s="93" t="n"/>
      <c r="E4469" s="6" t="inlineStr">
        <is>
          <t>토너</t>
        </is>
      </c>
      <c r="F4469" s="5" t="inlineStr">
        <is>
          <t>카페24</t>
        </is>
      </c>
      <c r="G4469" s="5" t="inlineStr">
        <is>
          <t>250ml 2set</t>
        </is>
      </c>
      <c r="H4469" s="149" t="n">
        <v>28</v>
      </c>
      <c r="I4469" s="149" t="n"/>
      <c r="J4469" s="7" t="n">
        <v>190801</v>
      </c>
      <c r="K4469" s="93" t="n"/>
      <c r="L4469" s="93" t="n">
        <v>980000</v>
      </c>
      <c r="M4469" s="93" t="n">
        <v>922670</v>
      </c>
      <c r="N4469" s="93" t="n">
        <v>182560</v>
      </c>
      <c r="O4469" s="148" t="n">
        <v>890909.0909090908</v>
      </c>
      <c r="P4469" s="93" t="inlineStr">
        <is>
          <t>카페24토너250ml 2set190801</t>
        </is>
      </c>
    </row>
    <row r="4470">
      <c r="A4470" s="93" t="n"/>
      <c r="B4470" s="127" t="n">
        <v>43850</v>
      </c>
      <c r="C4470" s="93">
        <f>TEXT(B4470,"aaa")</f>
        <v/>
      </c>
      <c r="D4470" s="93" t="n"/>
      <c r="E4470" s="6" t="inlineStr">
        <is>
          <t>토너</t>
        </is>
      </c>
      <c r="F4470" s="5" t="inlineStr">
        <is>
          <t>W컨셉</t>
        </is>
      </c>
      <c r="G4470" s="5" t="inlineStr">
        <is>
          <t>250ml 2set</t>
        </is>
      </c>
      <c r="H4470" s="149" t="n">
        <v>7</v>
      </c>
      <c r="I4470" s="149" t="n"/>
      <c r="J4470" s="7" t="n">
        <v>190801</v>
      </c>
      <c r="K4470" s="93" t="n"/>
      <c r="L4470" s="93" t="n">
        <v>245000</v>
      </c>
      <c r="M4470" s="93" t="n">
        <v>178850</v>
      </c>
      <c r="N4470" s="93" t="n">
        <v>45640</v>
      </c>
      <c r="O4470" s="148" t="n">
        <v>222727.2727272727</v>
      </c>
      <c r="P4470" s="93" t="inlineStr">
        <is>
          <t>W컨셉토너250ml 2set190801</t>
        </is>
      </c>
    </row>
    <row r="4471">
      <c r="A4471" s="93" t="n"/>
      <c r="B4471" s="127" t="n">
        <v>43850</v>
      </c>
      <c r="C4471" s="93">
        <f>TEXT(B4471,"aaa")</f>
        <v/>
      </c>
      <c r="D4471" s="93" t="n"/>
      <c r="E4471" s="93" t="inlineStr">
        <is>
          <t>머드크림마스크</t>
        </is>
      </c>
      <c r="F4471" s="93" t="inlineStr">
        <is>
          <t>카페24</t>
        </is>
      </c>
      <c r="G4471" s="93" t="inlineStr">
        <is>
          <t>머드크림마스크 100ml</t>
        </is>
      </c>
      <c r="H4471" s="149" t="n">
        <v>3</v>
      </c>
      <c r="I4471" s="149" t="n"/>
      <c r="J4471" s="93" t="n">
        <v>190801</v>
      </c>
      <c r="K4471" s="93" t="n"/>
      <c r="L4471" s="93" t="n">
        <v>60000</v>
      </c>
      <c r="M4471" s="93" t="n">
        <v>56490</v>
      </c>
      <c r="N4471" s="93" t="n">
        <v>4326</v>
      </c>
      <c r="O4471" s="148" t="n">
        <v>54545.45454545454</v>
      </c>
      <c r="P4471" s="93" t="inlineStr">
        <is>
          <t>카페24머드크림마스크머드크림마스크 100ml190801</t>
        </is>
      </c>
    </row>
    <row r="4472">
      <c r="A4472" s="93" t="n"/>
      <c r="B4472" s="127" t="n">
        <v>43850</v>
      </c>
      <c r="C4472" s="93">
        <f>TEXT(B4472,"aaa")</f>
        <v/>
      </c>
      <c r="D4472" s="93" t="n"/>
      <c r="E4472" s="6" t="inlineStr">
        <is>
          <t>토너</t>
        </is>
      </c>
      <c r="F4472" s="5" t="inlineStr">
        <is>
          <t>카페24</t>
        </is>
      </c>
      <c r="G4472" s="93" t="inlineStr">
        <is>
          <t>스킨팩 화장솜 60P</t>
        </is>
      </c>
      <c r="H4472" s="149" t="n">
        <v>35</v>
      </c>
      <c r="I4472" s="149" t="n"/>
      <c r="J4472" s="93" t="n">
        <v>190801</v>
      </c>
      <c r="K4472" s="93" t="n"/>
      <c r="L4472" s="93" t="n">
        <v>105000</v>
      </c>
      <c r="M4472" s="93" t="n">
        <v>98857.5</v>
      </c>
      <c r="N4472" s="93" t="n">
        <v>38850</v>
      </c>
      <c r="O4472" s="148" t="n">
        <v>95454.54545454544</v>
      </c>
      <c r="P4472" s="93" t="inlineStr">
        <is>
          <t>카페24토너스킨팩 화장솜 60P190801</t>
        </is>
      </c>
    </row>
    <row r="4473">
      <c r="A4473" s="93" t="n"/>
      <c r="B4473" s="127" t="n">
        <v>43850</v>
      </c>
      <c r="C4473" s="93">
        <f>TEXT(B4473,"aaa")</f>
        <v/>
      </c>
      <c r="D4473" s="93" t="n"/>
      <c r="E4473" s="6" t="inlineStr">
        <is>
          <t>토너</t>
        </is>
      </c>
      <c r="F4473" s="5" t="inlineStr">
        <is>
          <t>카페24</t>
        </is>
      </c>
      <c r="G4473" s="5" t="inlineStr">
        <is>
          <t>500ml</t>
        </is>
      </c>
      <c r="H4473" s="149" t="n">
        <v>35</v>
      </c>
      <c r="I4473" s="149" t="n"/>
      <c r="J4473" s="7" t="n">
        <v>190801</v>
      </c>
      <c r="K4473" s="93" t="n"/>
      <c r="L4473" s="93" t="n">
        <v>1155000</v>
      </c>
      <c r="M4473" s="93" t="n">
        <v>1087432.5</v>
      </c>
      <c r="N4473" s="93" t="n">
        <v>165375</v>
      </c>
      <c r="O4473" s="148" t="n">
        <v>1050000</v>
      </c>
      <c r="P4473" s="93" t="inlineStr">
        <is>
          <t>카페24토너500ml190801</t>
        </is>
      </c>
    </row>
    <row r="4474">
      <c r="A4474" s="93" t="n"/>
      <c r="B4474" s="127" t="n">
        <v>43850</v>
      </c>
      <c r="C4474" s="93">
        <f>TEXT(B4474,"aaa")</f>
        <v/>
      </c>
      <c r="D4474" s="93" t="n"/>
      <c r="E4474" s="6" t="inlineStr">
        <is>
          <t>토너</t>
        </is>
      </c>
      <c r="F4474" s="5" t="inlineStr">
        <is>
          <t>카페24</t>
        </is>
      </c>
      <c r="G4474" s="5" t="inlineStr">
        <is>
          <t>250ml</t>
        </is>
      </c>
      <c r="H4474" s="149" t="n">
        <v>29</v>
      </c>
      <c r="I4474" s="149" t="n"/>
      <c r="J4474" s="7" t="n">
        <v>190801</v>
      </c>
      <c r="K4474" s="93" t="n"/>
      <c r="L4474" s="93" t="n">
        <v>580000</v>
      </c>
      <c r="M4474" s="93" t="n">
        <v>546070</v>
      </c>
      <c r="N4474" s="93" t="n">
        <v>94540</v>
      </c>
      <c r="O4474" s="148" t="n">
        <v>527272.7272727272</v>
      </c>
      <c r="P4474" s="93" t="inlineStr">
        <is>
          <t>카페24토너250ml190801</t>
        </is>
      </c>
    </row>
    <row r="4475">
      <c r="A4475" s="93" t="n"/>
      <c r="B4475" s="127" t="n">
        <v>43850</v>
      </c>
      <c r="C4475" s="93">
        <f>TEXT(B4475,"aaa")</f>
        <v/>
      </c>
      <c r="D4475" s="93" t="n"/>
      <c r="E4475" s="6" t="inlineStr">
        <is>
          <t>토너</t>
        </is>
      </c>
      <c r="F4475" s="5" t="inlineStr">
        <is>
          <t>카페24</t>
        </is>
      </c>
      <c r="G4475" s="5" t="inlineStr">
        <is>
          <t>250ml 2set</t>
        </is>
      </c>
      <c r="H4475" s="149" t="n">
        <v>26</v>
      </c>
      <c r="I4475" s="149" t="n"/>
      <c r="J4475" s="7" t="n">
        <v>190801</v>
      </c>
      <c r="K4475" s="93" t="n"/>
      <c r="L4475" s="93" t="n">
        <v>910000</v>
      </c>
      <c r="M4475" s="93" t="n">
        <v>856765</v>
      </c>
      <c r="N4475" s="93" t="n">
        <v>169520</v>
      </c>
      <c r="O4475" s="148" t="n">
        <v>827272.7272727272</v>
      </c>
      <c r="P4475" s="93" t="inlineStr">
        <is>
          <t>카페24토너250ml 2set190801</t>
        </is>
      </c>
    </row>
    <row r="4476">
      <c r="A4476" s="93" t="n"/>
      <c r="B4476" s="127" t="n">
        <v>43850</v>
      </c>
      <c r="C4476" s="93">
        <f>TEXT(B4476,"aaa")</f>
        <v/>
      </c>
      <c r="D4476" s="93" t="n"/>
      <c r="E4476" s="93" t="inlineStr">
        <is>
          <t>토너</t>
        </is>
      </c>
      <c r="F4476" s="93" t="inlineStr">
        <is>
          <t>큐텐</t>
        </is>
      </c>
      <c r="G4476" s="93" t="inlineStr">
        <is>
          <t>250ml</t>
        </is>
      </c>
      <c r="H4476" s="149" t="n">
        <v>15</v>
      </c>
      <c r="I4476" s="149" t="n"/>
      <c r="J4476" s="91" t="n">
        <v>190801</v>
      </c>
      <c r="K4476" s="93" t="n"/>
      <c r="L4476" s="93" t="n">
        <v>472500</v>
      </c>
      <c r="M4476" s="93" t="n">
        <v>420525</v>
      </c>
      <c r="N4476" s="93" t="n">
        <v>48900</v>
      </c>
      <c r="O4476" s="148" t="n">
        <v>429545.4545454545</v>
      </c>
      <c r="P4476" s="93" t="inlineStr">
        <is>
          <t>큐텐토너250ml190801</t>
        </is>
      </c>
    </row>
    <row r="4477">
      <c r="A4477" s="93" t="n"/>
      <c r="B4477" s="127" t="n">
        <v>43850</v>
      </c>
      <c r="C4477" s="93">
        <f>TEXT(B4477,"aaa")</f>
        <v/>
      </c>
      <c r="D4477" s="93" t="n"/>
      <c r="E4477" s="93" t="inlineStr">
        <is>
          <t>토너</t>
        </is>
      </c>
      <c r="F4477" s="93" t="inlineStr">
        <is>
          <t>큐텐</t>
        </is>
      </c>
      <c r="G4477" s="93" t="inlineStr">
        <is>
          <t>250ml 2set</t>
        </is>
      </c>
      <c r="H4477" s="149" t="n">
        <v>5</v>
      </c>
      <c r="I4477" s="149" t="n"/>
      <c r="J4477" s="91" t="n">
        <v>190801</v>
      </c>
      <c r="K4477" s="93" t="n"/>
      <c r="L4477" s="93" t="n">
        <v>220000</v>
      </c>
      <c r="M4477" s="93" t="n">
        <v>195800</v>
      </c>
      <c r="N4477" s="93" t="n">
        <v>32600</v>
      </c>
      <c r="O4477" s="148" t="n">
        <v>200000</v>
      </c>
      <c r="P4477" s="93" t="inlineStr">
        <is>
          <t>큐텐토너250ml 2set190801</t>
        </is>
      </c>
    </row>
    <row r="4478">
      <c r="A4478" s="93" t="n"/>
      <c r="B4478" s="127" t="n">
        <v>43850</v>
      </c>
      <c r="C4478" s="93">
        <f>TEXT(B4478,"aaa")</f>
        <v/>
      </c>
      <c r="D4478" s="93" t="n"/>
      <c r="E4478" s="93" t="inlineStr">
        <is>
          <t>토너</t>
        </is>
      </c>
      <c r="F4478" s="93" t="inlineStr">
        <is>
          <t>아누아 CS</t>
        </is>
      </c>
      <c r="G4478" s="93" t="inlineStr">
        <is>
          <t>250ml</t>
        </is>
      </c>
      <c r="H4478" s="149" t="n">
        <v>2</v>
      </c>
      <c r="I4478" s="149" t="n"/>
      <c r="J4478" s="7" t="n">
        <v>190801</v>
      </c>
      <c r="K4478" s="93" t="n"/>
      <c r="L4478" s="93" t="n">
        <v>0</v>
      </c>
      <c r="M4478" s="93" t="n">
        <v>0</v>
      </c>
      <c r="N4478" s="93" t="n">
        <v>6520</v>
      </c>
      <c r="O4478" s="148" t="n">
        <v>0</v>
      </c>
      <c r="P4478" s="93" t="inlineStr">
        <is>
          <t>아누아 CS토너250ml190801</t>
        </is>
      </c>
    </row>
    <row r="4479">
      <c r="A4479" s="93" t="n"/>
      <c r="B4479" s="127" t="n">
        <v>43851</v>
      </c>
      <c r="C4479" s="93">
        <f>TEXT(B4479,"aaa")</f>
        <v/>
      </c>
      <c r="D4479" s="93" t="n"/>
      <c r="E4479" s="6" t="inlineStr">
        <is>
          <t>토너</t>
        </is>
      </c>
      <c r="F4479" s="5" t="inlineStr">
        <is>
          <t>W컨셉</t>
        </is>
      </c>
      <c r="G4479" s="5" t="inlineStr">
        <is>
          <t>250ml</t>
        </is>
      </c>
      <c r="H4479" s="149" t="n">
        <v>2</v>
      </c>
      <c r="I4479" s="149" t="n"/>
      <c r="J4479" s="7" t="n">
        <v>190801</v>
      </c>
      <c r="K4479" s="93" t="n"/>
      <c r="L4479" s="93" t="n">
        <v>40000</v>
      </c>
      <c r="M4479" s="93" t="n">
        <v>28800</v>
      </c>
      <c r="N4479" s="93" t="n">
        <v>6520</v>
      </c>
      <c r="O4479" s="148" t="n">
        <v>36363.63636363636</v>
      </c>
      <c r="P4479" s="93" t="inlineStr">
        <is>
          <t>W컨셉토너250ml190801</t>
        </is>
      </c>
    </row>
    <row r="4480">
      <c r="A4480" s="93" t="n"/>
      <c r="B4480" s="127" t="n">
        <v>43851</v>
      </c>
      <c r="C4480" s="93">
        <f>TEXT(B4480,"aaa")</f>
        <v/>
      </c>
      <c r="D4480" s="93" t="n"/>
      <c r="E4480" s="6" t="inlineStr">
        <is>
          <t>토너</t>
        </is>
      </c>
      <c r="F4480" s="5" t="inlineStr">
        <is>
          <t>W컨셉</t>
        </is>
      </c>
      <c r="G4480" s="5" t="inlineStr">
        <is>
          <t>250ml 2set</t>
        </is>
      </c>
      <c r="H4480" s="149" t="n">
        <v>7</v>
      </c>
      <c r="I4480" s="149" t="n"/>
      <c r="J4480" s="7" t="n">
        <v>190801</v>
      </c>
      <c r="K4480" s="93" t="n"/>
      <c r="L4480" s="93" t="n">
        <v>245000</v>
      </c>
      <c r="M4480" s="93" t="n">
        <v>178850</v>
      </c>
      <c r="N4480" s="93" t="n">
        <v>45640</v>
      </c>
      <c r="O4480" s="148" t="n">
        <v>222727.2727272727</v>
      </c>
      <c r="P4480" s="93" t="inlineStr">
        <is>
          <t>W컨셉토너250ml 2set190801</t>
        </is>
      </c>
    </row>
    <row r="4481">
      <c r="A4481" s="93" t="n"/>
      <c r="B4481" s="127" t="n">
        <v>43851</v>
      </c>
      <c r="C4481" s="93">
        <f>TEXT(B4481,"aaa")</f>
        <v/>
      </c>
      <c r="D4481" s="93" t="n"/>
      <c r="E4481" s="93" t="inlineStr">
        <is>
          <t>머드크림마스크</t>
        </is>
      </c>
      <c r="F4481" s="93" t="inlineStr">
        <is>
          <t>카페24</t>
        </is>
      </c>
      <c r="G4481" s="93" t="inlineStr">
        <is>
          <t>머드크림마스크 100ml</t>
        </is>
      </c>
      <c r="H4481" s="149" t="n">
        <v>2</v>
      </c>
      <c r="I4481" s="149" t="n"/>
      <c r="J4481" s="93" t="n">
        <v>190801</v>
      </c>
      <c r="K4481" s="93" t="n"/>
      <c r="L4481" s="93" t="n">
        <v>40000</v>
      </c>
      <c r="M4481" s="93" t="n">
        <v>37660</v>
      </c>
      <c r="N4481" s="93" t="n">
        <v>2884</v>
      </c>
      <c r="O4481" s="148" t="n">
        <v>36363.63636363636</v>
      </c>
      <c r="P4481" s="93" t="inlineStr">
        <is>
          <t>카페24머드크림마스크머드크림마스크 100ml190801</t>
        </is>
      </c>
    </row>
    <row r="4482">
      <c r="A4482" s="93" t="n"/>
      <c r="B4482" s="127" t="n">
        <v>43851</v>
      </c>
      <c r="C4482" s="93">
        <f>TEXT(B4482,"aaa")</f>
        <v/>
      </c>
      <c r="D4482" s="93" t="n"/>
      <c r="E4482" s="6" t="inlineStr">
        <is>
          <t>토너</t>
        </is>
      </c>
      <c r="F4482" s="5" t="inlineStr">
        <is>
          <t>카페24</t>
        </is>
      </c>
      <c r="G4482" s="5" t="inlineStr">
        <is>
          <t>250ml</t>
        </is>
      </c>
      <c r="H4482" s="149" t="n">
        <v>39</v>
      </c>
      <c r="I4482" s="149" t="n"/>
      <c r="J4482" s="7" t="n">
        <v>190801</v>
      </c>
      <c r="K4482" s="93" t="n"/>
      <c r="L4482" s="93" t="n">
        <v>780000</v>
      </c>
      <c r="M4482" s="93" t="n">
        <v>734370</v>
      </c>
      <c r="N4482" s="93" t="n">
        <v>127140</v>
      </c>
      <c r="O4482" s="148" t="n">
        <v>709090.9090909091</v>
      </c>
      <c r="P4482" s="93" t="inlineStr">
        <is>
          <t>카페24토너250ml190801</t>
        </is>
      </c>
    </row>
    <row r="4483">
      <c r="A4483" s="93" t="n"/>
      <c r="B4483" s="127" t="n">
        <v>43851</v>
      </c>
      <c r="C4483" s="93">
        <f>TEXT(B4483,"aaa")</f>
        <v/>
      </c>
      <c r="D4483" s="93" t="n"/>
      <c r="E4483" s="6" t="inlineStr">
        <is>
          <t>토너</t>
        </is>
      </c>
      <c r="F4483" s="5" t="inlineStr">
        <is>
          <t>카페24</t>
        </is>
      </c>
      <c r="G4483" s="5" t="inlineStr">
        <is>
          <t>250ml 2set</t>
        </is>
      </c>
      <c r="H4483" s="149" t="n">
        <v>27</v>
      </c>
      <c r="I4483" s="149" t="n"/>
      <c r="J4483" s="7" t="n">
        <v>190801</v>
      </c>
      <c r="K4483" s="93" t="n"/>
      <c r="L4483" s="93" t="n">
        <v>945000</v>
      </c>
      <c r="M4483" s="93" t="n">
        <v>889717.5</v>
      </c>
      <c r="N4483" s="93" t="n">
        <v>176040</v>
      </c>
      <c r="O4483" s="148" t="n">
        <v>859090.9090909091</v>
      </c>
      <c r="P4483" s="93" t="inlineStr">
        <is>
          <t>카페24토너250ml 2set190801</t>
        </is>
      </c>
    </row>
    <row r="4484">
      <c r="A4484" s="93" t="n"/>
      <c r="B4484" s="127" t="n">
        <v>43851</v>
      </c>
      <c r="C4484" s="93">
        <f>TEXT(B4484,"aaa")</f>
        <v/>
      </c>
      <c r="D4484" s="93" t="n"/>
      <c r="E4484" s="6" t="inlineStr">
        <is>
          <t>토너</t>
        </is>
      </c>
      <c r="F4484" s="5" t="inlineStr">
        <is>
          <t>카페24</t>
        </is>
      </c>
      <c r="G4484" s="5" t="inlineStr">
        <is>
          <t>500ml</t>
        </is>
      </c>
      <c r="H4484" s="149" t="n">
        <v>17</v>
      </c>
      <c r="I4484" s="149" t="n"/>
      <c r="J4484" s="7" t="n">
        <v>190801</v>
      </c>
      <c r="K4484" s="93" t="n"/>
      <c r="L4484" s="93" t="n">
        <v>561000</v>
      </c>
      <c r="M4484" s="93" t="n">
        <v>528181.5</v>
      </c>
      <c r="N4484" s="93" t="n">
        <v>80325</v>
      </c>
      <c r="O4484" s="148" t="n">
        <v>509999.9999999999</v>
      </c>
      <c r="P4484" s="93" t="inlineStr">
        <is>
          <t>카페24토너500ml190801</t>
        </is>
      </c>
    </row>
    <row r="4485">
      <c r="A4485" s="93" t="n"/>
      <c r="B4485" s="127" t="n">
        <v>43851</v>
      </c>
      <c r="C4485" s="93">
        <f>TEXT(B4485,"aaa")</f>
        <v/>
      </c>
      <c r="D4485" s="93" t="n"/>
      <c r="E4485" s="6" t="inlineStr">
        <is>
          <t>토너</t>
        </is>
      </c>
      <c r="F4485" s="5" t="inlineStr">
        <is>
          <t>카페24</t>
        </is>
      </c>
      <c r="G4485" s="93" t="inlineStr">
        <is>
          <t>스킨팩 화장솜 60P</t>
        </is>
      </c>
      <c r="H4485" s="149" t="n">
        <v>19</v>
      </c>
      <c r="I4485" s="149" t="n"/>
      <c r="J4485" s="93" t="n">
        <v>190801</v>
      </c>
      <c r="K4485" s="93" t="n"/>
      <c r="L4485" s="93" t="n">
        <v>57000</v>
      </c>
      <c r="M4485" s="93" t="n">
        <v>53665.5</v>
      </c>
      <c r="N4485" s="93" t="n">
        <v>21090</v>
      </c>
      <c r="O4485" s="148" t="n">
        <v>51818.18181818182</v>
      </c>
      <c r="P4485" s="93" t="inlineStr">
        <is>
          <t>카페24토너스킨팩 화장솜 60P190801</t>
        </is>
      </c>
    </row>
    <row r="4486">
      <c r="A4486" s="93" t="n"/>
      <c r="B4486" s="127" t="n">
        <v>43851</v>
      </c>
      <c r="C4486" s="93">
        <f>TEXT(B4486,"aaa")</f>
        <v/>
      </c>
      <c r="D4486" s="93" t="n"/>
      <c r="E4486" s="93" t="inlineStr">
        <is>
          <t>토너</t>
        </is>
      </c>
      <c r="F4486" s="93" t="inlineStr">
        <is>
          <t>큐텐</t>
        </is>
      </c>
      <c r="G4486" s="93" t="inlineStr">
        <is>
          <t>250ml</t>
        </is>
      </c>
      <c r="H4486" s="149" t="n">
        <v>50</v>
      </c>
      <c r="I4486" s="149" t="n"/>
      <c r="J4486" s="91" t="n">
        <v>190801</v>
      </c>
      <c r="K4486" s="93" t="n"/>
      <c r="L4486" s="93" t="n">
        <v>1575000</v>
      </c>
      <c r="M4486" s="93" t="n">
        <v>1401750</v>
      </c>
      <c r="N4486" s="93" t="n">
        <v>163000</v>
      </c>
      <c r="O4486" s="148" t="n">
        <v>1431818.181818182</v>
      </c>
      <c r="P4486" s="93" t="inlineStr">
        <is>
          <t>큐텐토너250ml190801</t>
        </is>
      </c>
    </row>
    <row r="4487">
      <c r="A4487" s="93" t="n"/>
      <c r="B4487" s="127" t="n">
        <v>43851</v>
      </c>
      <c r="C4487" s="93">
        <f>TEXT(B4487,"aaa")</f>
        <v/>
      </c>
      <c r="D4487" s="93" t="n"/>
      <c r="E4487" s="93" t="inlineStr">
        <is>
          <t>토너</t>
        </is>
      </c>
      <c r="F4487" s="93" t="inlineStr">
        <is>
          <t>큐텐</t>
        </is>
      </c>
      <c r="G4487" s="93" t="inlineStr">
        <is>
          <t>250ml 2set</t>
        </is>
      </c>
      <c r="H4487" s="149" t="n">
        <v>4</v>
      </c>
      <c r="I4487" s="149" t="n"/>
      <c r="J4487" s="91" t="n">
        <v>190801</v>
      </c>
      <c r="K4487" s="93" t="n"/>
      <c r="L4487" s="93" t="n">
        <v>176000</v>
      </c>
      <c r="M4487" s="93" t="n">
        <v>156640</v>
      </c>
      <c r="N4487" s="93" t="n">
        <v>26080</v>
      </c>
      <c r="O4487" s="148" t="n">
        <v>160000</v>
      </c>
      <c r="P4487" s="93" t="inlineStr">
        <is>
          <t>큐텐토너250ml 2set190801</t>
        </is>
      </c>
    </row>
    <row r="4488">
      <c r="A4488" s="93" t="n"/>
      <c r="B4488" s="127" t="n">
        <v>43852</v>
      </c>
      <c r="C4488" s="93">
        <f>TEXT(B4488,"aaa")</f>
        <v/>
      </c>
      <c r="D4488" s="93" t="n"/>
      <c r="E4488" s="6" t="inlineStr">
        <is>
          <t>토너</t>
        </is>
      </c>
      <c r="F4488" s="5" t="inlineStr">
        <is>
          <t>W컨셉</t>
        </is>
      </c>
      <c r="G4488" s="5" t="inlineStr">
        <is>
          <t>250ml 2set</t>
        </is>
      </c>
      <c r="H4488" s="149" t="n">
        <v>4</v>
      </c>
      <c r="I4488" s="149" t="n"/>
      <c r="J4488" s="7" t="n">
        <v>190801</v>
      </c>
      <c r="K4488" s="93" t="n"/>
      <c r="L4488" s="93" t="n">
        <v>140000</v>
      </c>
      <c r="M4488" s="93" t="n">
        <v>102200</v>
      </c>
      <c r="N4488" s="93" t="n">
        <v>26080</v>
      </c>
      <c r="O4488" s="148" t="n">
        <v>127272.7272727273</v>
      </c>
      <c r="P4488" s="93" t="inlineStr">
        <is>
          <t>W컨셉토너250ml 2set190801</t>
        </is>
      </c>
    </row>
    <row r="4489">
      <c r="A4489" s="93" t="n"/>
      <c r="B4489" s="127" t="n">
        <v>43852</v>
      </c>
      <c r="C4489" s="93">
        <f>TEXT(B4489,"aaa")</f>
        <v/>
      </c>
      <c r="D4489" s="93" t="n"/>
      <c r="E4489" s="93" t="inlineStr">
        <is>
          <t>머드크림마스크</t>
        </is>
      </c>
      <c r="F4489" s="93" t="inlineStr">
        <is>
          <t>카페24</t>
        </is>
      </c>
      <c r="G4489" s="93" t="inlineStr">
        <is>
          <t>머드크림마스크 100ml</t>
        </is>
      </c>
      <c r="H4489" s="149" t="n">
        <v>2</v>
      </c>
      <c r="I4489" s="149" t="n"/>
      <c r="J4489" s="93" t="n">
        <v>190801</v>
      </c>
      <c r="K4489" s="93" t="n"/>
      <c r="L4489" s="93" t="n">
        <v>40000</v>
      </c>
      <c r="M4489" s="93" t="n">
        <v>37660</v>
      </c>
      <c r="N4489" s="93" t="n">
        <v>2884</v>
      </c>
      <c r="O4489" s="148" t="n">
        <v>36363.63636363636</v>
      </c>
      <c r="P4489" s="93" t="inlineStr">
        <is>
          <t>카페24머드크림마스크머드크림마스크 100ml190801</t>
        </is>
      </c>
    </row>
    <row r="4490">
      <c r="A4490" s="93" t="n"/>
      <c r="B4490" s="127" t="n">
        <v>43852</v>
      </c>
      <c r="C4490" s="93">
        <f>TEXT(B4490,"aaa")</f>
        <v/>
      </c>
      <c r="D4490" s="93" t="n"/>
      <c r="E4490" s="6" t="inlineStr">
        <is>
          <t>토너</t>
        </is>
      </c>
      <c r="F4490" s="5" t="inlineStr">
        <is>
          <t>카페24</t>
        </is>
      </c>
      <c r="G4490" s="5" t="inlineStr">
        <is>
          <t>250ml</t>
        </is>
      </c>
      <c r="H4490" s="149" t="n">
        <v>23</v>
      </c>
      <c r="I4490" s="149" t="n"/>
      <c r="J4490" s="7" t="n">
        <v>190801</v>
      </c>
      <c r="K4490" s="93" t="n"/>
      <c r="L4490" s="93" t="n">
        <v>460000</v>
      </c>
      <c r="M4490" s="93" t="n">
        <v>433090</v>
      </c>
      <c r="N4490" s="93" t="n">
        <v>74980</v>
      </c>
      <c r="O4490" s="148" t="n">
        <v>418181.8181818182</v>
      </c>
      <c r="P4490" s="93" t="inlineStr">
        <is>
          <t>카페24토너250ml190801</t>
        </is>
      </c>
    </row>
    <row r="4491">
      <c r="A4491" s="93" t="n"/>
      <c r="B4491" s="127" t="n">
        <v>43852</v>
      </c>
      <c r="C4491" s="93">
        <f>TEXT(B4491,"aaa")</f>
        <v/>
      </c>
      <c r="D4491" s="93" t="n"/>
      <c r="E4491" s="6" t="inlineStr">
        <is>
          <t>토너</t>
        </is>
      </c>
      <c r="F4491" s="5" t="inlineStr">
        <is>
          <t>카페24</t>
        </is>
      </c>
      <c r="G4491" s="5" t="inlineStr">
        <is>
          <t>250ml 2set</t>
        </is>
      </c>
      <c r="H4491" s="149" t="n">
        <v>21</v>
      </c>
      <c r="I4491" s="149" t="n"/>
      <c r="J4491" s="7" t="n">
        <v>190801</v>
      </c>
      <c r="K4491" s="93" t="n"/>
      <c r="L4491" s="93" t="n">
        <v>735000</v>
      </c>
      <c r="M4491" s="93" t="n">
        <v>692002.5</v>
      </c>
      <c r="N4491" s="93" t="n">
        <v>136920</v>
      </c>
      <c r="O4491" s="148" t="n">
        <v>668181.8181818181</v>
      </c>
      <c r="P4491" s="93" t="inlineStr">
        <is>
          <t>카페24토너250ml 2set190801</t>
        </is>
      </c>
    </row>
    <row r="4492">
      <c r="A4492" s="93" t="n"/>
      <c r="B4492" s="127" t="n">
        <v>43852</v>
      </c>
      <c r="C4492" s="93">
        <f>TEXT(B4492,"aaa")</f>
        <v/>
      </c>
      <c r="D4492" s="93" t="n"/>
      <c r="E4492" s="6" t="inlineStr">
        <is>
          <t>토너</t>
        </is>
      </c>
      <c r="F4492" s="5" t="inlineStr">
        <is>
          <t>카페24</t>
        </is>
      </c>
      <c r="G4492" s="5" t="inlineStr">
        <is>
          <t>500ml</t>
        </is>
      </c>
      <c r="H4492" s="149" t="n">
        <v>19</v>
      </c>
      <c r="I4492" s="149" t="n"/>
      <c r="J4492" s="7" t="n">
        <v>190801</v>
      </c>
      <c r="K4492" s="93" t="n"/>
      <c r="L4492" s="93" t="n">
        <v>627000</v>
      </c>
      <c r="M4492" s="93" t="n">
        <v>590320.5</v>
      </c>
      <c r="N4492" s="93" t="n">
        <v>89775</v>
      </c>
      <c r="O4492" s="148" t="n">
        <v>570000</v>
      </c>
      <c r="P4492" s="93" t="inlineStr">
        <is>
          <t>카페24토너500ml190801</t>
        </is>
      </c>
    </row>
    <row r="4493">
      <c r="A4493" s="93" t="n"/>
      <c r="B4493" s="127" t="n">
        <v>43852</v>
      </c>
      <c r="C4493" s="93">
        <f>TEXT(B4493,"aaa")</f>
        <v/>
      </c>
      <c r="D4493" s="93" t="n"/>
      <c r="E4493" s="6" t="inlineStr">
        <is>
          <t>토너</t>
        </is>
      </c>
      <c r="F4493" s="5" t="inlineStr">
        <is>
          <t>카페24</t>
        </is>
      </c>
      <c r="G4493" s="93" t="inlineStr">
        <is>
          <t>스킨팩 화장솜 60P</t>
        </is>
      </c>
      <c r="H4493" s="149" t="n">
        <v>23</v>
      </c>
      <c r="I4493" s="149" t="n"/>
      <c r="J4493" s="93" t="n">
        <v>190801</v>
      </c>
      <c r="K4493" s="93" t="n"/>
      <c r="L4493" s="93" t="n">
        <v>69000</v>
      </c>
      <c r="M4493" s="93" t="n">
        <v>64963.5</v>
      </c>
      <c r="N4493" s="93" t="n">
        <v>25530</v>
      </c>
      <c r="O4493" s="148" t="n">
        <v>62727.27272727272</v>
      </c>
      <c r="P4493" s="93" t="inlineStr">
        <is>
          <t>카페24토너스킨팩 화장솜 60P190801</t>
        </is>
      </c>
    </row>
    <row r="4494">
      <c r="A4494" s="93" t="n"/>
      <c r="B4494" s="127" t="n">
        <v>43852</v>
      </c>
      <c r="C4494" s="93">
        <f>TEXT(B4494,"aaa")</f>
        <v/>
      </c>
      <c r="D4494" s="93" t="n"/>
      <c r="E4494" s="93" t="inlineStr">
        <is>
          <t>토너</t>
        </is>
      </c>
      <c r="F4494" s="93" t="inlineStr">
        <is>
          <t>큐텐</t>
        </is>
      </c>
      <c r="G4494" s="93" t="inlineStr">
        <is>
          <t>250ml</t>
        </is>
      </c>
      <c r="H4494" s="149" t="n">
        <v>42</v>
      </c>
      <c r="I4494" s="149" t="n"/>
      <c r="J4494" s="91" t="n">
        <v>190801</v>
      </c>
      <c r="K4494" s="93" t="n"/>
      <c r="L4494" s="93" t="n">
        <v>1323000</v>
      </c>
      <c r="M4494" s="93" t="n">
        <v>1177470</v>
      </c>
      <c r="N4494" s="93" t="n">
        <v>136920</v>
      </c>
      <c r="O4494" s="148" t="n">
        <v>1202727.272727273</v>
      </c>
      <c r="P4494" s="93" t="inlineStr">
        <is>
          <t>큐텐토너250ml190801</t>
        </is>
      </c>
    </row>
    <row r="4495">
      <c r="A4495" s="93" t="n"/>
      <c r="B4495" s="127" t="n">
        <v>43852</v>
      </c>
      <c r="C4495" s="93">
        <f>TEXT(B4495,"aaa")</f>
        <v/>
      </c>
      <c r="D4495" s="93" t="n"/>
      <c r="E4495" s="93" t="inlineStr">
        <is>
          <t>토너</t>
        </is>
      </c>
      <c r="F4495" s="93" t="inlineStr">
        <is>
          <t>큐텐</t>
        </is>
      </c>
      <c r="G4495" s="93" t="inlineStr">
        <is>
          <t>250ml 2set</t>
        </is>
      </c>
      <c r="H4495" s="149" t="n">
        <v>15</v>
      </c>
      <c r="I4495" s="149" t="n"/>
      <c r="J4495" s="91" t="n">
        <v>190801</v>
      </c>
      <c r="K4495" s="93" t="n"/>
      <c r="L4495" s="93" t="n">
        <v>660000</v>
      </c>
      <c r="M4495" s="93" t="n">
        <v>587400</v>
      </c>
      <c r="N4495" s="93" t="n">
        <v>97800</v>
      </c>
      <c r="O4495" s="148" t="n">
        <v>600000</v>
      </c>
      <c r="P4495" s="93" t="inlineStr">
        <is>
          <t>큐텐토너250ml 2set190801</t>
        </is>
      </c>
    </row>
    <row r="4496">
      <c r="A4496" s="93" t="n"/>
      <c r="B4496" s="127" t="n">
        <v>43853</v>
      </c>
      <c r="C4496" s="93">
        <f>TEXT(B4496,"aaa")</f>
        <v/>
      </c>
      <c r="D4496" s="93" t="n"/>
      <c r="E4496" s="6" t="inlineStr">
        <is>
          <t>토너</t>
        </is>
      </c>
      <c r="F4496" s="5" t="inlineStr">
        <is>
          <t>W컨셉</t>
        </is>
      </c>
      <c r="G4496" s="5" t="inlineStr">
        <is>
          <t>250ml</t>
        </is>
      </c>
      <c r="H4496" s="149" t="n">
        <v>1</v>
      </c>
      <c r="I4496" s="149" t="n"/>
      <c r="J4496" s="7" t="n">
        <v>190801</v>
      </c>
      <c r="K4496" s="93" t="n"/>
      <c r="L4496" s="93" t="n">
        <v>20000</v>
      </c>
      <c r="M4496" s="93" t="n">
        <v>14400</v>
      </c>
      <c r="N4496" s="93" t="n">
        <v>3260</v>
      </c>
      <c r="O4496" s="148" t="n">
        <v>18181.81818181818</v>
      </c>
      <c r="P4496" s="93" t="inlineStr">
        <is>
          <t>W컨셉토너250ml190801</t>
        </is>
      </c>
    </row>
    <row r="4497">
      <c r="A4497" s="93" t="n"/>
      <c r="B4497" s="127" t="n">
        <v>43853</v>
      </c>
      <c r="C4497" s="93">
        <f>TEXT(B4497,"aaa")</f>
        <v/>
      </c>
      <c r="D4497" s="93" t="n"/>
      <c r="E4497" s="6" t="inlineStr">
        <is>
          <t>토너</t>
        </is>
      </c>
      <c r="F4497" s="5" t="inlineStr">
        <is>
          <t>W컨셉</t>
        </is>
      </c>
      <c r="G4497" s="5" t="inlineStr">
        <is>
          <t>250ml 2set</t>
        </is>
      </c>
      <c r="H4497" s="149" t="n">
        <v>2</v>
      </c>
      <c r="I4497" s="149" t="n"/>
      <c r="J4497" s="7" t="n">
        <v>190801</v>
      </c>
      <c r="K4497" s="93" t="n"/>
      <c r="L4497" s="93" t="n">
        <v>70000</v>
      </c>
      <c r="M4497" s="93" t="n">
        <v>51100</v>
      </c>
      <c r="N4497" s="93" t="n">
        <v>13040</v>
      </c>
      <c r="O4497" s="148" t="n">
        <v>63636.36363636363</v>
      </c>
      <c r="P4497" s="93" t="inlineStr">
        <is>
          <t>W컨셉토너250ml 2set190801</t>
        </is>
      </c>
    </row>
    <row r="4498">
      <c r="A4498" s="93" t="n"/>
      <c r="B4498" s="127" t="n">
        <v>43853</v>
      </c>
      <c r="C4498" s="93">
        <f>TEXT(B4498,"aaa")</f>
        <v/>
      </c>
      <c r="D4498" s="93" t="n"/>
      <c r="E4498" s="93" t="inlineStr">
        <is>
          <t>머드크림마스크</t>
        </is>
      </c>
      <c r="F4498" s="93" t="inlineStr">
        <is>
          <t>카페24</t>
        </is>
      </c>
      <c r="G4498" s="93" t="inlineStr">
        <is>
          <t>머드크림마스크 100ml</t>
        </is>
      </c>
      <c r="H4498" s="149" t="n">
        <v>1</v>
      </c>
      <c r="I4498" s="149" t="n"/>
      <c r="J4498" s="93" t="n">
        <v>190801</v>
      </c>
      <c r="K4498" s="93" t="n"/>
      <c r="L4498" s="93" t="n">
        <v>20000</v>
      </c>
      <c r="M4498" s="93" t="n">
        <v>18830</v>
      </c>
      <c r="N4498" s="93" t="n">
        <v>1442</v>
      </c>
      <c r="O4498" s="148" t="n">
        <v>18181.81818181818</v>
      </c>
      <c r="P4498" s="93" t="inlineStr">
        <is>
          <t>카페24머드크림마스크머드크림마스크 100ml190801</t>
        </is>
      </c>
    </row>
    <row r="4499">
      <c r="A4499" s="93" t="n"/>
      <c r="B4499" s="127" t="n">
        <v>43853</v>
      </c>
      <c r="C4499" s="93">
        <f>TEXT(B4499,"aaa")</f>
        <v/>
      </c>
      <c r="D4499" s="93" t="n"/>
      <c r="E4499" s="6" t="inlineStr">
        <is>
          <t>토너</t>
        </is>
      </c>
      <c r="F4499" s="5" t="inlineStr">
        <is>
          <t>카페24</t>
        </is>
      </c>
      <c r="G4499" s="5" t="inlineStr">
        <is>
          <t>250ml</t>
        </is>
      </c>
      <c r="H4499" s="149" t="n">
        <v>21</v>
      </c>
      <c r="I4499" s="149" t="n"/>
      <c r="J4499" s="7" t="n">
        <v>190801</v>
      </c>
      <c r="K4499" s="93" t="n"/>
      <c r="L4499" s="93" t="n">
        <v>420000</v>
      </c>
      <c r="M4499" s="93" t="n">
        <v>395430</v>
      </c>
      <c r="N4499" s="93" t="n">
        <v>68460</v>
      </c>
      <c r="O4499" s="148" t="n">
        <v>381818.1818181818</v>
      </c>
      <c r="P4499" s="93" t="inlineStr">
        <is>
          <t>카페24토너250ml190801</t>
        </is>
      </c>
    </row>
    <row r="4500">
      <c r="A4500" s="93" t="n"/>
      <c r="B4500" s="127" t="n">
        <v>43853</v>
      </c>
      <c r="C4500" s="93">
        <f>TEXT(B4500,"aaa")</f>
        <v/>
      </c>
      <c r="D4500" s="93" t="n"/>
      <c r="E4500" s="6" t="inlineStr">
        <is>
          <t>토너</t>
        </is>
      </c>
      <c r="F4500" s="5" t="inlineStr">
        <is>
          <t>카페24</t>
        </is>
      </c>
      <c r="G4500" s="5" t="inlineStr">
        <is>
          <t>250ml 2set</t>
        </is>
      </c>
      <c r="H4500" s="149" t="n">
        <v>25</v>
      </c>
      <c r="I4500" s="149" t="n"/>
      <c r="J4500" s="7" t="n">
        <v>190801</v>
      </c>
      <c r="K4500" s="93" t="n"/>
      <c r="L4500" s="93" t="n">
        <v>875000</v>
      </c>
      <c r="M4500" s="93" t="n">
        <v>823812.5</v>
      </c>
      <c r="N4500" s="93" t="n">
        <v>163000</v>
      </c>
      <c r="O4500" s="148" t="n">
        <v>795454.5454545454</v>
      </c>
      <c r="P4500" s="93" t="inlineStr">
        <is>
          <t>카페24토너250ml 2set190801</t>
        </is>
      </c>
    </row>
    <row r="4501">
      <c r="A4501" s="93" t="n"/>
      <c r="B4501" s="127" t="n">
        <v>43853</v>
      </c>
      <c r="C4501" s="93">
        <f>TEXT(B4501,"aaa")</f>
        <v/>
      </c>
      <c r="D4501" s="93" t="n"/>
      <c r="E4501" s="6" t="inlineStr">
        <is>
          <t>토너</t>
        </is>
      </c>
      <c r="F4501" s="5" t="inlineStr">
        <is>
          <t>카페24</t>
        </is>
      </c>
      <c r="G4501" s="5" t="inlineStr">
        <is>
          <t>500ml</t>
        </is>
      </c>
      <c r="H4501" s="149" t="n">
        <v>12</v>
      </c>
      <c r="I4501" s="149" t="n"/>
      <c r="J4501" s="7" t="n">
        <v>190801</v>
      </c>
      <c r="K4501" s="93" t="n"/>
      <c r="L4501" s="93" t="n">
        <v>396000</v>
      </c>
      <c r="M4501" s="93" t="n">
        <v>372834</v>
      </c>
      <c r="N4501" s="93" t="n">
        <v>56700</v>
      </c>
      <c r="O4501" s="148" t="n">
        <v>360000</v>
      </c>
      <c r="P4501" s="93" t="inlineStr">
        <is>
          <t>카페24토너500ml190801</t>
        </is>
      </c>
    </row>
    <row r="4502">
      <c r="A4502" s="93" t="n"/>
      <c r="B4502" s="127" t="n">
        <v>43853</v>
      </c>
      <c r="C4502" s="93">
        <f>TEXT(B4502,"aaa")</f>
        <v/>
      </c>
      <c r="D4502" s="93" t="n"/>
      <c r="E4502" s="6" t="inlineStr">
        <is>
          <t>토너</t>
        </is>
      </c>
      <c r="F4502" s="5" t="inlineStr">
        <is>
          <t>카페24</t>
        </is>
      </c>
      <c r="G4502" s="93" t="inlineStr">
        <is>
          <t>스킨팩 화장솜 60P</t>
        </is>
      </c>
      <c r="H4502" s="149" t="n">
        <v>24</v>
      </c>
      <c r="I4502" s="149" t="n"/>
      <c r="J4502" s="93" t="n">
        <v>190801</v>
      </c>
      <c r="K4502" s="93" t="n"/>
      <c r="L4502" s="93" t="n">
        <v>72000</v>
      </c>
      <c r="M4502" s="93" t="n">
        <v>67788</v>
      </c>
      <c r="N4502" s="93" t="n">
        <v>26640</v>
      </c>
      <c r="O4502" s="148" t="n">
        <v>65454.54545454545</v>
      </c>
      <c r="P4502" s="93" t="inlineStr">
        <is>
          <t>카페24토너스킨팩 화장솜 60P190801</t>
        </is>
      </c>
    </row>
    <row r="4503">
      <c r="A4503" s="93" t="n"/>
      <c r="B4503" s="127" t="n">
        <v>43854</v>
      </c>
      <c r="C4503" s="93">
        <f>TEXT(B4503,"aaa")</f>
        <v/>
      </c>
      <c r="D4503" s="93" t="n"/>
      <c r="E4503" s="6" t="inlineStr">
        <is>
          <t>토너</t>
        </is>
      </c>
      <c r="F4503" s="5" t="inlineStr">
        <is>
          <t>W컨셉</t>
        </is>
      </c>
      <c r="G4503" s="5" t="inlineStr">
        <is>
          <t>250ml 2set</t>
        </is>
      </c>
      <c r="H4503" s="149" t="n">
        <v>3</v>
      </c>
      <c r="I4503" s="149" t="n"/>
      <c r="J4503" s="7" t="n">
        <v>190801</v>
      </c>
      <c r="K4503" s="93" t="n"/>
      <c r="L4503" s="93" t="n">
        <v>105000</v>
      </c>
      <c r="M4503" s="93" t="n">
        <v>76650</v>
      </c>
      <c r="N4503" s="93" t="n">
        <v>19560</v>
      </c>
      <c r="O4503" s="148" t="n">
        <v>95454.54545454544</v>
      </c>
      <c r="P4503" s="93" t="inlineStr">
        <is>
          <t>W컨셉토너250ml 2set190801</t>
        </is>
      </c>
    </row>
    <row r="4504">
      <c r="A4504" s="93" t="n"/>
      <c r="B4504" s="127" t="n">
        <v>43854</v>
      </c>
      <c r="C4504" s="93">
        <f>TEXT(B4504,"aaa")</f>
        <v/>
      </c>
      <c r="D4504" s="93" t="n"/>
      <c r="E4504" s="93" t="inlineStr">
        <is>
          <t>머드크림마스크</t>
        </is>
      </c>
      <c r="F4504" s="93" t="inlineStr">
        <is>
          <t>카페24</t>
        </is>
      </c>
      <c r="G4504" s="93" t="inlineStr">
        <is>
          <t>머드크림마스크 100ml</t>
        </is>
      </c>
      <c r="H4504" s="149" t="n">
        <v>2</v>
      </c>
      <c r="I4504" s="149" t="n"/>
      <c r="J4504" s="93" t="n">
        <v>190801</v>
      </c>
      <c r="K4504" s="93" t="n"/>
      <c r="L4504" s="93" t="n">
        <v>40000</v>
      </c>
      <c r="M4504" s="93" t="n">
        <v>37660</v>
      </c>
      <c r="N4504" s="93" t="n">
        <v>2884</v>
      </c>
      <c r="O4504" s="148" t="n">
        <v>36363.63636363636</v>
      </c>
      <c r="P4504" s="93" t="inlineStr">
        <is>
          <t>카페24머드크림마스크머드크림마스크 100ml190801</t>
        </is>
      </c>
    </row>
    <row r="4505">
      <c r="A4505" s="93" t="n"/>
      <c r="B4505" s="127" t="n">
        <v>43854</v>
      </c>
      <c r="C4505" s="93">
        <f>TEXT(B4505,"aaa")</f>
        <v/>
      </c>
      <c r="D4505" s="93" t="n"/>
      <c r="E4505" s="6" t="inlineStr">
        <is>
          <t>토너</t>
        </is>
      </c>
      <c r="F4505" s="5" t="inlineStr">
        <is>
          <t>카페24</t>
        </is>
      </c>
      <c r="G4505" s="5" t="inlineStr">
        <is>
          <t>250ml</t>
        </is>
      </c>
      <c r="H4505" s="149" t="n">
        <v>22</v>
      </c>
      <c r="I4505" s="149" t="n"/>
      <c r="J4505" s="7" t="n">
        <v>190801</v>
      </c>
      <c r="K4505" s="93" t="n"/>
      <c r="L4505" s="93" t="n">
        <v>440000</v>
      </c>
      <c r="M4505" s="93" t="n">
        <v>414260</v>
      </c>
      <c r="N4505" s="93" t="n">
        <v>71720</v>
      </c>
      <c r="O4505" s="148" t="n">
        <v>399999.9999999999</v>
      </c>
      <c r="P4505" s="93" t="inlineStr">
        <is>
          <t>카페24토너250ml190801</t>
        </is>
      </c>
    </row>
    <row r="4506">
      <c r="A4506" s="93" t="n"/>
      <c r="B4506" s="127" t="n">
        <v>43854</v>
      </c>
      <c r="C4506" s="93">
        <f>TEXT(B4506,"aaa")</f>
        <v/>
      </c>
      <c r="D4506" s="93" t="n"/>
      <c r="E4506" s="6" t="inlineStr">
        <is>
          <t>토너</t>
        </is>
      </c>
      <c r="F4506" s="5" t="inlineStr">
        <is>
          <t>카페24</t>
        </is>
      </c>
      <c r="G4506" s="5" t="inlineStr">
        <is>
          <t>250ml 2set</t>
        </is>
      </c>
      <c r="H4506" s="149" t="n">
        <v>31</v>
      </c>
      <c r="I4506" s="149" t="n"/>
      <c r="J4506" s="7" t="n">
        <v>190801</v>
      </c>
      <c r="K4506" s="93" t="n"/>
      <c r="L4506" s="93" t="n">
        <v>1085000</v>
      </c>
      <c r="M4506" s="93" t="n">
        <v>1021527.5</v>
      </c>
      <c r="N4506" s="93" t="n">
        <v>202120</v>
      </c>
      <c r="O4506" s="148" t="n">
        <v>986363.6363636362</v>
      </c>
      <c r="P4506" s="93" t="inlineStr">
        <is>
          <t>카페24토너250ml 2set190801</t>
        </is>
      </c>
    </row>
    <row r="4507">
      <c r="A4507" s="93" t="n"/>
      <c r="B4507" s="127" t="n">
        <v>43854</v>
      </c>
      <c r="C4507" s="93">
        <f>TEXT(B4507,"aaa")</f>
        <v/>
      </c>
      <c r="D4507" s="93" t="n"/>
      <c r="E4507" s="6" t="inlineStr">
        <is>
          <t>토너</t>
        </is>
      </c>
      <c r="F4507" s="5" t="inlineStr">
        <is>
          <t>카페24</t>
        </is>
      </c>
      <c r="G4507" s="5" t="inlineStr">
        <is>
          <t>500ml</t>
        </is>
      </c>
      <c r="H4507" s="149" t="n">
        <v>13</v>
      </c>
      <c r="I4507" s="149" t="n"/>
      <c r="J4507" s="7" t="n">
        <v>190801</v>
      </c>
      <c r="K4507" s="93" t="n"/>
      <c r="L4507" s="93" t="n">
        <v>429000</v>
      </c>
      <c r="M4507" s="93" t="n">
        <v>403903.5</v>
      </c>
      <c r="N4507" s="93" t="n">
        <v>61425</v>
      </c>
      <c r="O4507" s="148" t="n">
        <v>389999.9999999999</v>
      </c>
      <c r="P4507" s="93" t="inlineStr">
        <is>
          <t>카페24토너500ml190801</t>
        </is>
      </c>
    </row>
    <row r="4508">
      <c r="A4508" s="93" t="n"/>
      <c r="B4508" s="127" t="n">
        <v>43854</v>
      </c>
      <c r="C4508" s="93">
        <f>TEXT(B4508,"aaa")</f>
        <v/>
      </c>
      <c r="D4508" s="93" t="n"/>
      <c r="E4508" s="6" t="inlineStr">
        <is>
          <t>토너</t>
        </is>
      </c>
      <c r="F4508" s="5" t="inlineStr">
        <is>
          <t>카페24</t>
        </is>
      </c>
      <c r="G4508" s="93" t="inlineStr">
        <is>
          <t>스킨팩 화장솜 60P</t>
        </is>
      </c>
      <c r="H4508" s="149" t="n">
        <v>33</v>
      </c>
      <c r="I4508" s="149" t="n"/>
      <c r="J4508" s="93" t="n">
        <v>190801</v>
      </c>
      <c r="K4508" s="93" t="n"/>
      <c r="L4508" s="93" t="n">
        <v>99000</v>
      </c>
      <c r="M4508" s="93" t="n">
        <v>93208.5</v>
      </c>
      <c r="N4508" s="93" t="n">
        <v>36630</v>
      </c>
      <c r="O4508" s="148" t="n">
        <v>90000</v>
      </c>
      <c r="P4508" s="93" t="inlineStr">
        <is>
          <t>카페24토너스킨팩 화장솜 60P190801</t>
        </is>
      </c>
    </row>
    <row r="4509">
      <c r="A4509" s="93" t="n"/>
      <c r="B4509" s="127" t="n">
        <v>43855</v>
      </c>
      <c r="C4509" s="93">
        <f>TEXT(B4509,"aaa")</f>
        <v/>
      </c>
      <c r="D4509" s="93" t="n"/>
      <c r="E4509" s="6" t="inlineStr">
        <is>
          <t>토너</t>
        </is>
      </c>
      <c r="F4509" s="5" t="inlineStr">
        <is>
          <t>W컨셉</t>
        </is>
      </c>
      <c r="G4509" s="5" t="inlineStr">
        <is>
          <t>250ml</t>
        </is>
      </c>
      <c r="H4509" s="149" t="n">
        <v>1</v>
      </c>
      <c r="I4509" s="149" t="n"/>
      <c r="J4509" s="7" t="n">
        <v>190801</v>
      </c>
      <c r="K4509" s="93" t="n"/>
      <c r="L4509" s="93" t="n">
        <v>20000</v>
      </c>
      <c r="M4509" s="93" t="n">
        <v>14400</v>
      </c>
      <c r="N4509" s="93" t="n">
        <v>3260</v>
      </c>
      <c r="O4509" s="148" t="n">
        <v>18181.81818181818</v>
      </c>
      <c r="P4509" s="93" t="inlineStr">
        <is>
          <t>W컨셉토너250ml190801</t>
        </is>
      </c>
    </row>
    <row r="4510">
      <c r="A4510" s="93" t="n"/>
      <c r="B4510" s="127" t="n">
        <v>43855</v>
      </c>
      <c r="C4510" s="93">
        <f>TEXT(B4510,"aaa")</f>
        <v/>
      </c>
      <c r="D4510" s="93" t="n"/>
      <c r="E4510" s="6" t="inlineStr">
        <is>
          <t>토너</t>
        </is>
      </c>
      <c r="F4510" s="5" t="inlineStr">
        <is>
          <t>W컨셉</t>
        </is>
      </c>
      <c r="G4510" s="5" t="inlineStr">
        <is>
          <t>250ml 2set</t>
        </is>
      </c>
      <c r="H4510" s="149" t="n">
        <v>1</v>
      </c>
      <c r="I4510" s="149" t="n"/>
      <c r="J4510" s="7" t="n">
        <v>190801</v>
      </c>
      <c r="K4510" s="93" t="n"/>
      <c r="L4510" s="93" t="n">
        <v>35000</v>
      </c>
      <c r="M4510" s="93" t="n">
        <v>25550</v>
      </c>
      <c r="N4510" s="93" t="n">
        <v>6520</v>
      </c>
      <c r="O4510" s="148" t="n">
        <v>31818.18181818182</v>
      </c>
      <c r="P4510" s="93" t="inlineStr">
        <is>
          <t>W컨셉토너250ml 2set190801</t>
        </is>
      </c>
    </row>
    <row r="4511">
      <c r="A4511" s="93" t="n"/>
      <c r="B4511" s="127" t="n">
        <v>43855</v>
      </c>
      <c r="C4511" s="93">
        <f>TEXT(B4511,"aaa")</f>
        <v/>
      </c>
      <c r="D4511" s="93" t="n"/>
      <c r="E4511" s="93" t="inlineStr">
        <is>
          <t>머드크림마스크</t>
        </is>
      </c>
      <c r="F4511" s="93" t="inlineStr">
        <is>
          <t>카페24</t>
        </is>
      </c>
      <c r="G4511" s="93" t="inlineStr">
        <is>
          <t>머드크림마스크 100ml</t>
        </is>
      </c>
      <c r="H4511" s="149" t="n">
        <v>3</v>
      </c>
      <c r="I4511" s="149" t="n"/>
      <c r="J4511" s="93" t="n">
        <v>190801</v>
      </c>
      <c r="K4511" s="93" t="n"/>
      <c r="L4511" s="93" t="n">
        <v>60000</v>
      </c>
      <c r="M4511" s="93" t="n">
        <v>56490</v>
      </c>
      <c r="N4511" s="93" t="n">
        <v>4326</v>
      </c>
      <c r="O4511" s="148" t="n">
        <v>54545.45454545454</v>
      </c>
      <c r="P4511" s="93" t="inlineStr">
        <is>
          <t>카페24머드크림마스크머드크림마스크 100ml190801</t>
        </is>
      </c>
    </row>
    <row r="4512">
      <c r="A4512" s="93" t="n"/>
      <c r="B4512" s="127" t="n">
        <v>43855</v>
      </c>
      <c r="C4512" s="93">
        <f>TEXT(B4512,"aaa")</f>
        <v/>
      </c>
      <c r="D4512" s="93" t="n"/>
      <c r="E4512" s="6" t="inlineStr">
        <is>
          <t>토너</t>
        </is>
      </c>
      <c r="F4512" s="5" t="inlineStr">
        <is>
          <t>카페24</t>
        </is>
      </c>
      <c r="G4512" s="5" t="inlineStr">
        <is>
          <t>250ml</t>
        </is>
      </c>
      <c r="H4512" s="149" t="n">
        <v>21</v>
      </c>
      <c r="I4512" s="149" t="n"/>
      <c r="J4512" s="7" t="n">
        <v>190801</v>
      </c>
      <c r="K4512" s="93" t="n"/>
      <c r="L4512" s="93" t="n">
        <v>420000</v>
      </c>
      <c r="M4512" s="93" t="n">
        <v>395430</v>
      </c>
      <c r="N4512" s="93" t="n">
        <v>68460</v>
      </c>
      <c r="O4512" s="148" t="n">
        <v>381818.1818181818</v>
      </c>
      <c r="P4512" s="93" t="inlineStr">
        <is>
          <t>카페24토너250ml190801</t>
        </is>
      </c>
    </row>
    <row r="4513">
      <c r="A4513" s="93" t="n"/>
      <c r="B4513" s="127" t="n">
        <v>43855</v>
      </c>
      <c r="C4513" s="93">
        <f>TEXT(B4513,"aaa")</f>
        <v/>
      </c>
      <c r="D4513" s="93" t="n"/>
      <c r="E4513" s="6" t="inlineStr">
        <is>
          <t>토너</t>
        </is>
      </c>
      <c r="F4513" s="5" t="inlineStr">
        <is>
          <t>카페24</t>
        </is>
      </c>
      <c r="G4513" s="5" t="inlineStr">
        <is>
          <t>250ml 2set</t>
        </is>
      </c>
      <c r="H4513" s="149" t="n">
        <v>25</v>
      </c>
      <c r="I4513" s="149" t="n"/>
      <c r="J4513" s="7" t="n">
        <v>190801</v>
      </c>
      <c r="K4513" s="93" t="n"/>
      <c r="L4513" s="93" t="n">
        <v>875000</v>
      </c>
      <c r="M4513" s="93" t="n">
        <v>823812.5</v>
      </c>
      <c r="N4513" s="93" t="n">
        <v>163000</v>
      </c>
      <c r="O4513" s="148" t="n">
        <v>795454.5454545454</v>
      </c>
      <c r="P4513" s="93" t="inlineStr">
        <is>
          <t>카페24토너250ml 2set190801</t>
        </is>
      </c>
    </row>
    <row r="4514">
      <c r="A4514" s="93" t="n"/>
      <c r="B4514" s="127" t="n">
        <v>43855</v>
      </c>
      <c r="C4514" s="93">
        <f>TEXT(B4514,"aaa")</f>
        <v/>
      </c>
      <c r="D4514" s="93" t="n"/>
      <c r="E4514" s="6" t="inlineStr">
        <is>
          <t>토너</t>
        </is>
      </c>
      <c r="F4514" s="5" t="inlineStr">
        <is>
          <t>카페24</t>
        </is>
      </c>
      <c r="G4514" s="5" t="inlineStr">
        <is>
          <t>500ml</t>
        </is>
      </c>
      <c r="H4514" s="149" t="n">
        <v>17</v>
      </c>
      <c r="I4514" s="149" t="n"/>
      <c r="J4514" s="7" t="n">
        <v>190801</v>
      </c>
      <c r="K4514" s="93" t="n"/>
      <c r="L4514" s="93" t="n">
        <v>561000</v>
      </c>
      <c r="M4514" s="93" t="n">
        <v>528181.5</v>
      </c>
      <c r="N4514" s="93" t="n">
        <v>80325</v>
      </c>
      <c r="O4514" s="148" t="n">
        <v>509999.9999999999</v>
      </c>
      <c r="P4514" s="93" t="inlineStr">
        <is>
          <t>카페24토너500ml190801</t>
        </is>
      </c>
    </row>
    <row r="4515">
      <c r="A4515" s="93" t="n"/>
      <c r="B4515" s="127" t="n">
        <v>43855</v>
      </c>
      <c r="C4515" s="93">
        <f>TEXT(B4515,"aaa")</f>
        <v/>
      </c>
      <c r="D4515" s="93" t="n"/>
      <c r="E4515" s="6" t="inlineStr">
        <is>
          <t>토너</t>
        </is>
      </c>
      <c r="F4515" s="5" t="inlineStr">
        <is>
          <t>카페24</t>
        </is>
      </c>
      <c r="G4515" s="93" t="inlineStr">
        <is>
          <t>스킨팩 화장솜 60P</t>
        </is>
      </c>
      <c r="H4515" s="149" t="n">
        <v>31</v>
      </c>
      <c r="I4515" s="149" t="n"/>
      <c r="J4515" s="93" t="n">
        <v>190801</v>
      </c>
      <c r="K4515" s="93" t="n"/>
      <c r="L4515" s="93" t="n">
        <v>93000</v>
      </c>
      <c r="M4515" s="93" t="n">
        <v>87559.5</v>
      </c>
      <c r="N4515" s="93" t="n">
        <v>34410</v>
      </c>
      <c r="O4515" s="148" t="n">
        <v>84545.45454545454</v>
      </c>
      <c r="P4515" s="93" t="inlineStr">
        <is>
          <t>카페24토너스킨팩 화장솜 60P190801</t>
        </is>
      </c>
    </row>
    <row r="4516">
      <c r="A4516" s="93" t="n"/>
      <c r="B4516" s="127" t="n">
        <v>43856</v>
      </c>
      <c r="C4516" s="93">
        <f>TEXT(B4516,"aaa")</f>
        <v/>
      </c>
      <c r="D4516" s="93" t="n"/>
      <c r="E4516" s="6" t="inlineStr">
        <is>
          <t>토너</t>
        </is>
      </c>
      <c r="F4516" s="5" t="inlineStr">
        <is>
          <t>W컨셉</t>
        </is>
      </c>
      <c r="G4516" s="5" t="inlineStr">
        <is>
          <t>250ml</t>
        </is>
      </c>
      <c r="H4516" s="149" t="n">
        <v>1</v>
      </c>
      <c r="I4516" s="149" t="n"/>
      <c r="J4516" s="7" t="n">
        <v>190801</v>
      </c>
      <c r="K4516" s="93" t="n"/>
      <c r="L4516" s="93" t="n">
        <v>20000</v>
      </c>
      <c r="M4516" s="93" t="n">
        <v>14400</v>
      </c>
      <c r="N4516" s="93" t="n">
        <v>3260</v>
      </c>
      <c r="O4516" s="148" t="n">
        <v>18181.81818181818</v>
      </c>
      <c r="P4516" s="93" t="inlineStr">
        <is>
          <t>W컨셉토너250ml190801</t>
        </is>
      </c>
    </row>
    <row r="4517">
      <c r="A4517" s="93" t="n"/>
      <c r="B4517" s="127" t="n">
        <v>43856</v>
      </c>
      <c r="C4517" s="93">
        <f>TEXT(B4517,"aaa")</f>
        <v/>
      </c>
      <c r="D4517" s="93" t="n"/>
      <c r="E4517" s="6" t="inlineStr">
        <is>
          <t>토너</t>
        </is>
      </c>
      <c r="F4517" s="5" t="inlineStr">
        <is>
          <t>W컨셉</t>
        </is>
      </c>
      <c r="G4517" s="5" t="inlineStr">
        <is>
          <t>250ml 2set</t>
        </is>
      </c>
      <c r="H4517" s="149" t="n">
        <v>102</v>
      </c>
      <c r="I4517" s="149" t="n"/>
      <c r="J4517" s="7" t="n">
        <v>190801</v>
      </c>
      <c r="K4517" s="93" t="n"/>
      <c r="L4517" s="93" t="n">
        <v>3570000</v>
      </c>
      <c r="M4517" s="93" t="n">
        <v>2606100</v>
      </c>
      <c r="N4517" s="93" t="n">
        <v>665040</v>
      </c>
      <c r="O4517" s="148" t="n">
        <v>3245454.545454545</v>
      </c>
      <c r="P4517" s="93" t="inlineStr">
        <is>
          <t>W컨셉토너250ml 2set190801</t>
        </is>
      </c>
    </row>
    <row r="4518">
      <c r="A4518" s="93" t="n"/>
      <c r="B4518" s="127" t="n">
        <v>43856</v>
      </c>
      <c r="C4518" s="93">
        <f>TEXT(B4518,"aaa")</f>
        <v/>
      </c>
      <c r="D4518" s="93" t="n"/>
      <c r="E4518" s="93" t="inlineStr">
        <is>
          <t>머드크림마스크</t>
        </is>
      </c>
      <c r="F4518" s="93" t="inlineStr">
        <is>
          <t>카페24</t>
        </is>
      </c>
      <c r="G4518" s="93" t="inlineStr">
        <is>
          <t>머드크림마스크 100ml</t>
        </is>
      </c>
      <c r="H4518" s="149" t="n">
        <v>1</v>
      </c>
      <c r="I4518" s="149" t="n"/>
      <c r="J4518" s="93" t="n">
        <v>190801</v>
      </c>
      <c r="K4518" s="93" t="n"/>
      <c r="L4518" s="93" t="n">
        <v>20000</v>
      </c>
      <c r="M4518" s="93" t="n">
        <v>18830</v>
      </c>
      <c r="N4518" s="93" t="n">
        <v>1442</v>
      </c>
      <c r="O4518" s="148" t="n">
        <v>18181.81818181818</v>
      </c>
      <c r="P4518" s="93" t="inlineStr">
        <is>
          <t>카페24머드크림마스크머드크림마스크 100ml190801</t>
        </is>
      </c>
    </row>
    <row r="4519">
      <c r="A4519" s="93" t="n"/>
      <c r="B4519" s="127" t="n">
        <v>43856</v>
      </c>
      <c r="C4519" s="93">
        <f>TEXT(B4519,"aaa")</f>
        <v/>
      </c>
      <c r="D4519" s="93" t="n"/>
      <c r="E4519" s="6" t="inlineStr">
        <is>
          <t>토너</t>
        </is>
      </c>
      <c r="F4519" s="5" t="inlineStr">
        <is>
          <t>카페24</t>
        </is>
      </c>
      <c r="G4519" s="5" t="inlineStr">
        <is>
          <t>250ml</t>
        </is>
      </c>
      <c r="H4519" s="149" t="n">
        <v>48</v>
      </c>
      <c r="I4519" s="149" t="n"/>
      <c r="J4519" s="7" t="n">
        <v>190801</v>
      </c>
      <c r="K4519" s="93" t="n"/>
      <c r="L4519" s="93" t="n">
        <v>960000</v>
      </c>
      <c r="M4519" s="93" t="n">
        <v>903840</v>
      </c>
      <c r="N4519" s="93" t="n">
        <v>156480</v>
      </c>
      <c r="O4519" s="148" t="n">
        <v>872727.2727272727</v>
      </c>
      <c r="P4519" s="93" t="inlineStr">
        <is>
          <t>카페24토너250ml190801</t>
        </is>
      </c>
    </row>
    <row r="4520">
      <c r="A4520" s="93" t="n"/>
      <c r="B4520" s="127" t="n">
        <v>43856</v>
      </c>
      <c r="C4520" s="93">
        <f>TEXT(B4520,"aaa")</f>
        <v/>
      </c>
      <c r="D4520" s="93" t="n"/>
      <c r="E4520" s="6" t="inlineStr">
        <is>
          <t>토너</t>
        </is>
      </c>
      <c r="F4520" s="5" t="inlineStr">
        <is>
          <t>카페24</t>
        </is>
      </c>
      <c r="G4520" s="5" t="inlineStr">
        <is>
          <t>250ml 2set</t>
        </is>
      </c>
      <c r="H4520" s="149" t="n">
        <v>32</v>
      </c>
      <c r="I4520" s="149" t="n"/>
      <c r="J4520" s="7" t="n">
        <v>190801</v>
      </c>
      <c r="K4520" s="93" t="n"/>
      <c r="L4520" s="93" t="n">
        <v>1120000</v>
      </c>
      <c r="M4520" s="93" t="n">
        <v>1054480</v>
      </c>
      <c r="N4520" s="93" t="n">
        <v>208640</v>
      </c>
      <c r="O4520" s="148" t="n">
        <v>1018181.818181818</v>
      </c>
      <c r="P4520" s="93" t="inlineStr">
        <is>
          <t>카페24토너250ml 2set190801</t>
        </is>
      </c>
    </row>
    <row r="4521">
      <c r="A4521" s="93" t="n"/>
      <c r="B4521" s="127" t="n">
        <v>43856</v>
      </c>
      <c r="C4521" s="93">
        <f>TEXT(B4521,"aaa")</f>
        <v/>
      </c>
      <c r="D4521" s="93" t="n"/>
      <c r="E4521" s="6" t="inlineStr">
        <is>
          <t>토너</t>
        </is>
      </c>
      <c r="F4521" s="5" t="inlineStr">
        <is>
          <t>카페24</t>
        </is>
      </c>
      <c r="G4521" s="5" t="inlineStr">
        <is>
          <t>500ml</t>
        </is>
      </c>
      <c r="H4521" s="149" t="n">
        <v>22</v>
      </c>
      <c r="I4521" s="149" t="n"/>
      <c r="J4521" s="7" t="n">
        <v>190801</v>
      </c>
      <c r="K4521" s="93" t="n"/>
      <c r="L4521" s="93" t="n">
        <v>726000</v>
      </c>
      <c r="M4521" s="93" t="n">
        <v>683529</v>
      </c>
      <c r="N4521" s="93" t="n">
        <v>103950</v>
      </c>
      <c r="O4521" s="148" t="n">
        <v>660000</v>
      </c>
      <c r="P4521" s="93" t="inlineStr">
        <is>
          <t>카페24토너500ml190801</t>
        </is>
      </c>
    </row>
    <row r="4522">
      <c r="A4522" s="93" t="n"/>
      <c r="B4522" s="127" t="n">
        <v>43856</v>
      </c>
      <c r="C4522" s="93">
        <f>TEXT(B4522,"aaa")</f>
        <v/>
      </c>
      <c r="D4522" s="93" t="n"/>
      <c r="E4522" s="6" t="inlineStr">
        <is>
          <t>토너</t>
        </is>
      </c>
      <c r="F4522" s="5" t="inlineStr">
        <is>
          <t>카페24</t>
        </is>
      </c>
      <c r="G4522" s="93" t="inlineStr">
        <is>
          <t>스킨팩 화장솜 60P</t>
        </is>
      </c>
      <c r="H4522" s="149" t="n">
        <v>49</v>
      </c>
      <c r="I4522" s="149" t="n"/>
      <c r="J4522" s="93" t="n">
        <v>190801</v>
      </c>
      <c r="K4522" s="93" t="n"/>
      <c r="L4522" s="93" t="n">
        <v>147000</v>
      </c>
      <c r="M4522" s="93" t="n">
        <v>138400.5</v>
      </c>
      <c r="N4522" s="93" t="n">
        <v>54390</v>
      </c>
      <c r="O4522" s="148" t="n">
        <v>133636.3636363636</v>
      </c>
      <c r="P4522" s="93" t="inlineStr">
        <is>
          <t>카페24토너스킨팩 화장솜 60P190801</t>
        </is>
      </c>
    </row>
    <row r="4523">
      <c r="A4523" s="93" t="n"/>
      <c r="B4523" s="127" t="n">
        <v>43856</v>
      </c>
      <c r="C4523" s="93">
        <f>TEXT(B4523,"aaa")</f>
        <v/>
      </c>
      <c r="D4523" s="93" t="n"/>
      <c r="E4523" s="93" t="inlineStr">
        <is>
          <t>화장솜</t>
        </is>
      </c>
      <c r="F4523" s="93" t="inlineStr">
        <is>
          <t>카페24</t>
        </is>
      </c>
      <c r="G4523" s="93" t="inlineStr">
        <is>
          <t>스킨팩 화장솜 60P</t>
        </is>
      </c>
      <c r="H4523" s="149" t="n">
        <v>3</v>
      </c>
      <c r="I4523" s="149" t="n"/>
      <c r="J4523" s="93" t="n">
        <v>190801</v>
      </c>
      <c r="K4523" s="93" t="n"/>
      <c r="L4523" s="93" t="n">
        <v>12000</v>
      </c>
      <c r="M4523" s="93" t="n">
        <v>11298</v>
      </c>
      <c r="N4523" s="93" t="n">
        <v>3330</v>
      </c>
      <c r="O4523" s="148" t="n">
        <v>10909.09090909091</v>
      </c>
      <c r="P4523" s="93" t="inlineStr">
        <is>
          <t>카페24화장솜스킨팩 화장솜 60P190801</t>
        </is>
      </c>
    </row>
    <row r="4524">
      <c r="A4524" s="93" t="n"/>
      <c r="B4524" s="127" t="n">
        <v>43857</v>
      </c>
      <c r="C4524" s="93">
        <f>TEXT(B4524,"aaa")</f>
        <v/>
      </c>
      <c r="D4524" s="93" t="n"/>
      <c r="E4524" s="6" t="inlineStr">
        <is>
          <t>토너</t>
        </is>
      </c>
      <c r="F4524" s="5" t="inlineStr">
        <is>
          <t>W컨셉</t>
        </is>
      </c>
      <c r="G4524" s="5" t="inlineStr">
        <is>
          <t>250ml 2set</t>
        </is>
      </c>
      <c r="H4524" s="149" t="n">
        <v>8</v>
      </c>
      <c r="I4524" s="149" t="n"/>
      <c r="J4524" s="7" t="n">
        <v>190801</v>
      </c>
      <c r="K4524" s="93" t="n"/>
      <c r="L4524" s="93" t="n">
        <v>280000</v>
      </c>
      <c r="M4524" s="93" t="n">
        <v>204400</v>
      </c>
      <c r="N4524" s="93" t="n">
        <v>52160</v>
      </c>
      <c r="O4524" s="148" t="n">
        <v>254545.4545454545</v>
      </c>
      <c r="P4524" s="93" t="inlineStr">
        <is>
          <t>W컨셉토너250ml 2set190801</t>
        </is>
      </c>
    </row>
    <row r="4525">
      <c r="A4525" s="93" t="n"/>
      <c r="B4525" s="127" t="n">
        <v>43857</v>
      </c>
      <c r="C4525" s="93">
        <f>TEXT(B4525,"aaa")</f>
        <v/>
      </c>
      <c r="D4525" s="93" t="n"/>
      <c r="E4525" s="93" t="inlineStr">
        <is>
          <t>머드크림마스크</t>
        </is>
      </c>
      <c r="F4525" s="93" t="inlineStr">
        <is>
          <t>카페24</t>
        </is>
      </c>
      <c r="G4525" s="93" t="inlineStr">
        <is>
          <t>머드크림마스크 100ml</t>
        </is>
      </c>
      <c r="H4525" s="149" t="n">
        <v>4</v>
      </c>
      <c r="I4525" s="149" t="n"/>
      <c r="J4525" s="93" t="n">
        <v>190801</v>
      </c>
      <c r="K4525" s="93" t="n"/>
      <c r="L4525" s="93" t="n">
        <v>80000</v>
      </c>
      <c r="M4525" s="93" t="n">
        <v>75320</v>
      </c>
      <c r="N4525" s="93" t="n">
        <v>5768</v>
      </c>
      <c r="O4525" s="148" t="n">
        <v>72727.27272727272</v>
      </c>
      <c r="P4525" s="93" t="inlineStr">
        <is>
          <t>카페24머드크림마스크머드크림마스크 100ml190801</t>
        </is>
      </c>
    </row>
    <row r="4526">
      <c r="A4526" s="93" t="n"/>
      <c r="B4526" s="127" t="n">
        <v>43857</v>
      </c>
      <c r="C4526" s="93">
        <f>TEXT(B4526,"aaa")</f>
        <v/>
      </c>
      <c r="D4526" s="93" t="n"/>
      <c r="E4526" s="6" t="inlineStr">
        <is>
          <t>토너</t>
        </is>
      </c>
      <c r="F4526" s="5" t="inlineStr">
        <is>
          <t>카페24</t>
        </is>
      </c>
      <c r="G4526" s="5" t="inlineStr">
        <is>
          <t>250ml</t>
        </is>
      </c>
      <c r="H4526" s="149" t="n">
        <v>52</v>
      </c>
      <c r="I4526" s="149" t="n"/>
      <c r="J4526" s="7" t="n">
        <v>190801</v>
      </c>
      <c r="K4526" s="93" t="n"/>
      <c r="L4526" s="93" t="n">
        <v>1040000</v>
      </c>
      <c r="M4526" s="93" t="n">
        <v>979160</v>
      </c>
      <c r="N4526" s="93" t="n">
        <v>169520</v>
      </c>
      <c r="O4526" s="148" t="n">
        <v>945454.5454545454</v>
      </c>
      <c r="P4526" s="93" t="inlineStr">
        <is>
          <t>카페24토너250ml190801</t>
        </is>
      </c>
    </row>
    <row r="4527">
      <c r="A4527" s="93" t="n"/>
      <c r="B4527" s="127" t="n">
        <v>43857</v>
      </c>
      <c r="C4527" s="93">
        <f>TEXT(B4527,"aaa")</f>
        <v/>
      </c>
      <c r="D4527" s="93" t="n"/>
      <c r="E4527" s="6" t="inlineStr">
        <is>
          <t>토너</t>
        </is>
      </c>
      <c r="F4527" s="5" t="inlineStr">
        <is>
          <t>카페24</t>
        </is>
      </c>
      <c r="G4527" s="5" t="inlineStr">
        <is>
          <t>250ml 2set</t>
        </is>
      </c>
      <c r="H4527" s="149" t="n">
        <v>51</v>
      </c>
      <c r="I4527" s="149" t="n"/>
      <c r="J4527" s="7" t="n">
        <v>190801</v>
      </c>
      <c r="K4527" s="93" t="n"/>
      <c r="L4527" s="93" t="n">
        <v>1785000</v>
      </c>
      <c r="M4527" s="93" t="n">
        <v>1680577.5</v>
      </c>
      <c r="N4527" s="93" t="n">
        <v>332520</v>
      </c>
      <c r="O4527" s="148" t="n">
        <v>1622727.272727273</v>
      </c>
      <c r="P4527" s="93" t="inlineStr">
        <is>
          <t>카페24토너250ml 2set190801</t>
        </is>
      </c>
    </row>
    <row r="4528">
      <c r="A4528" s="93" t="n"/>
      <c r="B4528" s="127" t="n">
        <v>43857</v>
      </c>
      <c r="C4528" s="93">
        <f>TEXT(B4528,"aaa")</f>
        <v/>
      </c>
      <c r="D4528" s="93" t="n"/>
      <c r="E4528" s="6" t="inlineStr">
        <is>
          <t>토너</t>
        </is>
      </c>
      <c r="F4528" s="5" t="inlineStr">
        <is>
          <t>카페24</t>
        </is>
      </c>
      <c r="G4528" s="5" t="inlineStr">
        <is>
          <t>500ml</t>
        </is>
      </c>
      <c r="H4528" s="149" t="n">
        <v>41</v>
      </c>
      <c r="I4528" s="149" t="n"/>
      <c r="J4528" s="7" t="n">
        <v>190801</v>
      </c>
      <c r="K4528" s="93" t="n"/>
      <c r="L4528" s="93" t="n">
        <v>1353000</v>
      </c>
      <c r="M4528" s="93" t="n">
        <v>1273849.5</v>
      </c>
      <c r="N4528" s="93" t="n">
        <v>193725</v>
      </c>
      <c r="O4528" s="148" t="n">
        <v>1230000</v>
      </c>
      <c r="P4528" s="93" t="inlineStr">
        <is>
          <t>카페24토너500ml190801</t>
        </is>
      </c>
    </row>
    <row r="4529">
      <c r="A4529" s="93" t="n"/>
      <c r="B4529" s="127" t="n">
        <v>43857</v>
      </c>
      <c r="C4529" s="93">
        <f>TEXT(B4529,"aaa")</f>
        <v/>
      </c>
      <c r="D4529" s="93" t="n"/>
      <c r="E4529" s="6" t="inlineStr">
        <is>
          <t>토너</t>
        </is>
      </c>
      <c r="F4529" s="5" t="inlineStr">
        <is>
          <t>카페24</t>
        </is>
      </c>
      <c r="G4529" s="93" t="inlineStr">
        <is>
          <t>스킨팩 화장솜 60P</t>
        </is>
      </c>
      <c r="H4529" s="149" t="n">
        <v>59</v>
      </c>
      <c r="I4529" s="149" t="n"/>
      <c r="J4529" s="93" t="n">
        <v>190801</v>
      </c>
      <c r="K4529" s="93" t="n"/>
      <c r="L4529" s="93" t="n">
        <v>177000</v>
      </c>
      <c r="M4529" s="93" t="n">
        <v>166645.5</v>
      </c>
      <c r="N4529" s="93" t="n">
        <v>65490</v>
      </c>
      <c r="O4529" s="148" t="n">
        <v>160909.0909090909</v>
      </c>
      <c r="P4529" s="93" t="inlineStr">
        <is>
          <t>카페24토너스킨팩 화장솜 60P190801</t>
        </is>
      </c>
    </row>
    <row r="4530">
      <c r="A4530" s="93" t="n"/>
      <c r="B4530" s="127" t="n">
        <v>43857</v>
      </c>
      <c r="C4530" s="93">
        <f>TEXT(B4530,"aaa")</f>
        <v/>
      </c>
      <c r="D4530" s="93" t="n"/>
      <c r="E4530" s="93" t="inlineStr">
        <is>
          <t>화장솜</t>
        </is>
      </c>
      <c r="F4530" s="93" t="inlineStr">
        <is>
          <t>카페24</t>
        </is>
      </c>
      <c r="G4530" s="93" t="inlineStr">
        <is>
          <t>스킨팩 화장솜 60P</t>
        </is>
      </c>
      <c r="H4530" s="149" t="n">
        <v>1</v>
      </c>
      <c r="I4530" s="149" t="n"/>
      <c r="J4530" s="93" t="n">
        <v>190801</v>
      </c>
      <c r="K4530" s="93" t="n"/>
      <c r="L4530" s="93" t="n">
        <v>4000</v>
      </c>
      <c r="M4530" s="93" t="n">
        <v>3766</v>
      </c>
      <c r="N4530" s="93" t="n">
        <v>1110</v>
      </c>
      <c r="O4530" s="148" t="n">
        <v>3636.363636363636</v>
      </c>
      <c r="P4530" s="93" t="inlineStr">
        <is>
          <t>카페24화장솜스킨팩 화장솜 60P190801</t>
        </is>
      </c>
    </row>
    <row r="4531">
      <c r="A4531" s="93" t="n"/>
      <c r="B4531" s="127" t="n">
        <v>43858</v>
      </c>
      <c r="C4531" s="93">
        <f>TEXT(B4531,"aaa")</f>
        <v/>
      </c>
      <c r="D4531" s="93" t="n"/>
      <c r="E4531" s="6" t="inlineStr">
        <is>
          <t>토너</t>
        </is>
      </c>
      <c r="F4531" s="5" t="inlineStr">
        <is>
          <t>W컨셉</t>
        </is>
      </c>
      <c r="G4531" s="5" t="inlineStr">
        <is>
          <t>250ml</t>
        </is>
      </c>
      <c r="H4531" s="149" t="n">
        <v>3</v>
      </c>
      <c r="I4531" s="149" t="n"/>
      <c r="J4531" s="7" t="n">
        <v>190801</v>
      </c>
      <c r="K4531" s="93" t="n"/>
      <c r="L4531" s="93" t="n">
        <v>60000</v>
      </c>
      <c r="M4531" s="93" t="n">
        <v>43200</v>
      </c>
      <c r="N4531" s="93" t="n">
        <v>9780</v>
      </c>
      <c r="O4531" s="148" t="n">
        <v>54545.45454545454</v>
      </c>
      <c r="P4531" s="93" t="inlineStr">
        <is>
          <t>W컨셉토너250ml190801</t>
        </is>
      </c>
    </row>
    <row r="4532">
      <c r="A4532" s="93" t="n"/>
      <c r="B4532" s="127" t="n">
        <v>43858</v>
      </c>
      <c r="C4532" s="93">
        <f>TEXT(B4532,"aaa")</f>
        <v/>
      </c>
      <c r="D4532" s="93" t="n"/>
      <c r="E4532" s="6" t="inlineStr">
        <is>
          <t>토너</t>
        </is>
      </c>
      <c r="F4532" s="5" t="inlineStr">
        <is>
          <t>W컨셉</t>
        </is>
      </c>
      <c r="G4532" s="5" t="inlineStr">
        <is>
          <t>250ml 2set</t>
        </is>
      </c>
      <c r="H4532" s="149" t="n">
        <v>204</v>
      </c>
      <c r="I4532" s="149" t="n"/>
      <c r="J4532" s="7" t="n">
        <v>190801</v>
      </c>
      <c r="K4532" s="93" t="n"/>
      <c r="L4532" s="93" t="n">
        <v>7140000</v>
      </c>
      <c r="M4532" s="93" t="n">
        <v>5212200</v>
      </c>
      <c r="N4532" s="93" t="n">
        <v>1330080</v>
      </c>
      <c r="O4532" s="148" t="n">
        <v>6490909.090909091</v>
      </c>
      <c r="P4532" s="93" t="inlineStr">
        <is>
          <t>W컨셉토너250ml 2set190801</t>
        </is>
      </c>
    </row>
    <row r="4533">
      <c r="A4533" s="93" t="n"/>
      <c r="B4533" s="127" t="n">
        <v>43858</v>
      </c>
      <c r="C4533" s="93">
        <f>TEXT(B4533,"aaa")</f>
        <v/>
      </c>
      <c r="D4533" s="93" t="n"/>
      <c r="E4533" s="93" t="inlineStr">
        <is>
          <t>머드크림마스크</t>
        </is>
      </c>
      <c r="F4533" s="93" t="inlineStr">
        <is>
          <t>카페24</t>
        </is>
      </c>
      <c r="G4533" s="93" t="inlineStr">
        <is>
          <t>머드크림마스크 100ml</t>
        </is>
      </c>
      <c r="H4533" s="149" t="n">
        <v>3</v>
      </c>
      <c r="I4533" s="149" t="n"/>
      <c r="J4533" s="93" t="n">
        <v>190801</v>
      </c>
      <c r="K4533" s="93" t="n"/>
      <c r="L4533" s="93" t="n">
        <v>60000</v>
      </c>
      <c r="M4533" s="93" t="n">
        <v>56490</v>
      </c>
      <c r="N4533" s="93" t="n">
        <v>4326</v>
      </c>
      <c r="O4533" s="148" t="n">
        <v>54545.45454545454</v>
      </c>
      <c r="P4533" s="93" t="inlineStr">
        <is>
          <t>카페24머드크림마스크머드크림마스크 100ml190801</t>
        </is>
      </c>
    </row>
    <row r="4534">
      <c r="A4534" s="93" t="n"/>
      <c r="B4534" s="127" t="n">
        <v>43858</v>
      </c>
      <c r="C4534" s="93">
        <f>TEXT(B4534,"aaa")</f>
        <v/>
      </c>
      <c r="D4534" s="93" t="n"/>
      <c r="E4534" s="6" t="inlineStr">
        <is>
          <t>토너</t>
        </is>
      </c>
      <c r="F4534" s="5" t="inlineStr">
        <is>
          <t>카페24</t>
        </is>
      </c>
      <c r="G4534" s="5" t="inlineStr">
        <is>
          <t>250ml</t>
        </is>
      </c>
      <c r="H4534" s="149" t="n">
        <v>64</v>
      </c>
      <c r="I4534" s="149" t="n"/>
      <c r="J4534" s="7" t="n">
        <v>190801</v>
      </c>
      <c r="K4534" s="93" t="n"/>
      <c r="L4534" s="93" t="n">
        <v>1280000</v>
      </c>
      <c r="M4534" s="93" t="n">
        <v>1205120</v>
      </c>
      <c r="N4534" s="93" t="n">
        <v>208640</v>
      </c>
      <c r="O4534" s="148" t="n">
        <v>1163636.363636364</v>
      </c>
      <c r="P4534" s="93" t="inlineStr">
        <is>
          <t>카페24토너250ml190801</t>
        </is>
      </c>
    </row>
    <row r="4535">
      <c r="A4535" s="93" t="n"/>
      <c r="B4535" s="127" t="n">
        <v>43858</v>
      </c>
      <c r="C4535" s="93">
        <f>TEXT(B4535,"aaa")</f>
        <v/>
      </c>
      <c r="D4535" s="93" t="n"/>
      <c r="E4535" s="6" t="inlineStr">
        <is>
          <t>토너</t>
        </is>
      </c>
      <c r="F4535" s="5" t="inlineStr">
        <is>
          <t>카페24</t>
        </is>
      </c>
      <c r="G4535" s="5" t="inlineStr">
        <is>
          <t>250ml 2set</t>
        </is>
      </c>
      <c r="H4535" s="149" t="n">
        <v>54</v>
      </c>
      <c r="I4535" s="149" t="n"/>
      <c r="J4535" s="7" t="n">
        <v>190801</v>
      </c>
      <c r="K4535" s="93" t="n"/>
      <c r="L4535" s="93" t="n">
        <v>1890000</v>
      </c>
      <c r="M4535" s="93" t="n">
        <v>1779435</v>
      </c>
      <c r="N4535" s="93" t="n">
        <v>352080</v>
      </c>
      <c r="O4535" s="148" t="n">
        <v>1718181.818181818</v>
      </c>
      <c r="P4535" s="93" t="inlineStr">
        <is>
          <t>카페24토너250ml 2set190801</t>
        </is>
      </c>
    </row>
    <row r="4536">
      <c r="A4536" s="93" t="n"/>
      <c r="B4536" s="127" t="n">
        <v>43858</v>
      </c>
      <c r="C4536" s="93">
        <f>TEXT(B4536,"aaa")</f>
        <v/>
      </c>
      <c r="D4536" s="93" t="n"/>
      <c r="E4536" s="6" t="inlineStr">
        <is>
          <t>토너</t>
        </is>
      </c>
      <c r="F4536" s="5" t="inlineStr">
        <is>
          <t>카페24</t>
        </is>
      </c>
      <c r="G4536" s="5" t="inlineStr">
        <is>
          <t>500ml</t>
        </is>
      </c>
      <c r="H4536" s="149" t="n">
        <v>35</v>
      </c>
      <c r="I4536" s="149" t="n"/>
      <c r="J4536" s="7" t="n">
        <v>190801</v>
      </c>
      <c r="K4536" s="93" t="n"/>
      <c r="L4536" s="93" t="n">
        <v>1155000</v>
      </c>
      <c r="M4536" s="93" t="n">
        <v>1087432.5</v>
      </c>
      <c r="N4536" s="93" t="n">
        <v>165375</v>
      </c>
      <c r="O4536" s="148" t="n">
        <v>1050000</v>
      </c>
      <c r="P4536" s="93" t="inlineStr">
        <is>
          <t>카페24토너500ml190801</t>
        </is>
      </c>
    </row>
    <row r="4537">
      <c r="A4537" s="93" t="n"/>
      <c r="B4537" s="127" t="n">
        <v>43858</v>
      </c>
      <c r="C4537" s="93">
        <f>TEXT(B4537,"aaa")</f>
        <v/>
      </c>
      <c r="D4537" s="93" t="n"/>
      <c r="E4537" s="6" t="inlineStr">
        <is>
          <t>토너</t>
        </is>
      </c>
      <c r="F4537" s="5" t="inlineStr">
        <is>
          <t>카페24</t>
        </is>
      </c>
      <c r="G4537" s="93" t="inlineStr">
        <is>
          <t>스킨팩 화장솜 60P</t>
        </is>
      </c>
      <c r="H4537" s="149" t="n">
        <v>63</v>
      </c>
      <c r="I4537" s="149" t="n"/>
      <c r="J4537" s="93" t="n">
        <v>190801</v>
      </c>
      <c r="K4537" s="93" t="n"/>
      <c r="L4537" s="93" t="n">
        <v>189000</v>
      </c>
      <c r="M4537" s="93" t="n">
        <v>177943.5</v>
      </c>
      <c r="N4537" s="93" t="n">
        <v>69930</v>
      </c>
      <c r="O4537" s="148" t="n">
        <v>171818.1818181818</v>
      </c>
      <c r="P4537" s="93" t="inlineStr">
        <is>
          <t>카페24토너스킨팩 화장솜 60P190801</t>
        </is>
      </c>
    </row>
    <row r="4538">
      <c r="A4538" s="93" t="n"/>
      <c r="B4538" s="127" t="n">
        <v>43858</v>
      </c>
      <c r="C4538" s="93">
        <f>TEXT(B4538,"aaa")</f>
        <v/>
      </c>
      <c r="D4538" s="93" t="n"/>
      <c r="E4538" s="93" t="inlineStr">
        <is>
          <t>토너</t>
        </is>
      </c>
      <c r="F4538" s="93" t="inlineStr">
        <is>
          <t>큐텐</t>
        </is>
      </c>
      <c r="G4538" s="93" t="inlineStr">
        <is>
          <t>250ml</t>
        </is>
      </c>
      <c r="H4538" s="149" t="n">
        <v>124</v>
      </c>
      <c r="I4538" s="149" t="n"/>
      <c r="J4538" s="91" t="n">
        <v>190801</v>
      </c>
      <c r="K4538" s="93" t="n"/>
      <c r="L4538" s="93" t="n">
        <v>3906000</v>
      </c>
      <c r="M4538" s="93" t="n">
        <v>3476340</v>
      </c>
      <c r="N4538" s="93" t="n">
        <v>404240</v>
      </c>
      <c r="O4538" s="148" t="n">
        <v>3550909.090909091</v>
      </c>
      <c r="P4538" s="93" t="inlineStr">
        <is>
          <t>큐텐토너250ml190801</t>
        </is>
      </c>
    </row>
    <row r="4539">
      <c r="A4539" s="93" t="n"/>
      <c r="B4539" s="127" t="n">
        <v>43858</v>
      </c>
      <c r="C4539" s="93">
        <f>TEXT(B4539,"aaa")</f>
        <v/>
      </c>
      <c r="D4539" s="93" t="n"/>
      <c r="E4539" s="93" t="inlineStr">
        <is>
          <t>토너</t>
        </is>
      </c>
      <c r="F4539" s="93" t="inlineStr">
        <is>
          <t>큐텐</t>
        </is>
      </c>
      <c r="G4539" s="93" t="inlineStr">
        <is>
          <t>250ml 2set</t>
        </is>
      </c>
      <c r="H4539" s="149" t="n">
        <v>24</v>
      </c>
      <c r="I4539" s="149" t="n"/>
      <c r="J4539" s="91" t="n">
        <v>190801</v>
      </c>
      <c r="K4539" s="93" t="n"/>
      <c r="L4539" s="93" t="n">
        <v>1056000</v>
      </c>
      <c r="M4539" s="93" t="n">
        <v>939840</v>
      </c>
      <c r="N4539" s="93" t="n">
        <v>156480</v>
      </c>
      <c r="O4539" s="148" t="n">
        <v>959999.9999999999</v>
      </c>
      <c r="P4539" s="93" t="inlineStr">
        <is>
          <t>큐텐토너250ml 2set190801</t>
        </is>
      </c>
    </row>
    <row r="4540">
      <c r="A4540" s="93" t="n"/>
      <c r="B4540" s="127" t="n">
        <v>43859</v>
      </c>
      <c r="C4540" s="93">
        <f>TEXT(B4540,"aaa")</f>
        <v/>
      </c>
      <c r="D4540" s="93" t="n"/>
      <c r="E4540" s="6" t="inlineStr">
        <is>
          <t>토너</t>
        </is>
      </c>
      <c r="F4540" s="5" t="inlineStr">
        <is>
          <t>W컨셉</t>
        </is>
      </c>
      <c r="G4540" s="5" t="inlineStr">
        <is>
          <t>250ml</t>
        </is>
      </c>
      <c r="H4540" s="149" t="n">
        <v>5</v>
      </c>
      <c r="I4540" s="149" t="n"/>
      <c r="J4540" s="7" t="n">
        <v>190801</v>
      </c>
      <c r="K4540" s="93" t="n"/>
      <c r="L4540" s="93" t="n">
        <v>100000</v>
      </c>
      <c r="M4540" s="93" t="n">
        <v>72000</v>
      </c>
      <c r="N4540" s="93" t="n">
        <v>16300</v>
      </c>
      <c r="O4540" s="148" t="n">
        <v>90909.0909090909</v>
      </c>
      <c r="P4540" s="93" t="inlineStr">
        <is>
          <t>W컨셉토너250ml190801</t>
        </is>
      </c>
    </row>
    <row r="4541">
      <c r="A4541" s="93" t="n"/>
      <c r="B4541" s="127" t="n">
        <v>43859</v>
      </c>
      <c r="C4541" s="93">
        <f>TEXT(B4541,"aaa")</f>
        <v/>
      </c>
      <c r="D4541" s="93" t="n"/>
      <c r="E4541" s="6" t="inlineStr">
        <is>
          <t>토너</t>
        </is>
      </c>
      <c r="F4541" s="5" t="inlineStr">
        <is>
          <t>W컨셉</t>
        </is>
      </c>
      <c r="G4541" s="5" t="inlineStr">
        <is>
          <t>250ml 2set</t>
        </is>
      </c>
      <c r="H4541" s="149" t="n">
        <v>44</v>
      </c>
      <c r="I4541" s="149" t="n"/>
      <c r="J4541" s="7" t="n">
        <v>190801</v>
      </c>
      <c r="K4541" s="93" t="n"/>
      <c r="L4541" s="93" t="n">
        <v>1540000</v>
      </c>
      <c r="M4541" s="93" t="n">
        <v>1124200</v>
      </c>
      <c r="N4541" s="93" t="n">
        <v>286880</v>
      </c>
      <c r="O4541" s="148" t="n">
        <v>1400000</v>
      </c>
      <c r="P4541" s="93" t="inlineStr">
        <is>
          <t>W컨셉토너250ml 2set190801</t>
        </is>
      </c>
    </row>
    <row r="4542">
      <c r="A4542" s="93" t="n"/>
      <c r="B4542" s="127" t="n">
        <v>43859</v>
      </c>
      <c r="C4542" s="93">
        <f>TEXT(B4542,"aaa")</f>
        <v/>
      </c>
      <c r="D4542" s="93" t="n"/>
      <c r="E4542" s="93" t="inlineStr">
        <is>
          <t>머드크림마스크</t>
        </is>
      </c>
      <c r="F4542" s="93" t="inlineStr">
        <is>
          <t>카페24</t>
        </is>
      </c>
      <c r="G4542" s="93" t="inlineStr">
        <is>
          <t>머드크림마스크 100ml</t>
        </is>
      </c>
      <c r="H4542" s="149" t="n">
        <v>5</v>
      </c>
      <c r="I4542" s="149" t="n"/>
      <c r="J4542" s="93" t="n">
        <v>190801</v>
      </c>
      <c r="K4542" s="93" t="n"/>
      <c r="L4542" s="93" t="n">
        <v>100000</v>
      </c>
      <c r="M4542" s="93" t="n">
        <v>94150</v>
      </c>
      <c r="N4542" s="93" t="n">
        <v>7210</v>
      </c>
      <c r="O4542" s="148" t="n">
        <v>90909.0909090909</v>
      </c>
      <c r="P4542" s="93" t="inlineStr">
        <is>
          <t>카페24머드크림마스크머드크림마스크 100ml190801</t>
        </is>
      </c>
    </row>
    <row r="4543">
      <c r="A4543" s="93" t="n"/>
      <c r="B4543" s="127" t="n">
        <v>43859</v>
      </c>
      <c r="C4543" s="93">
        <f>TEXT(B4543,"aaa")</f>
        <v/>
      </c>
      <c r="D4543" s="93" t="n"/>
      <c r="E4543" s="6" t="inlineStr">
        <is>
          <t>토너</t>
        </is>
      </c>
      <c r="F4543" s="5" t="inlineStr">
        <is>
          <t>카페24</t>
        </is>
      </c>
      <c r="G4543" s="5" t="inlineStr">
        <is>
          <t>250ml</t>
        </is>
      </c>
      <c r="H4543" s="149" t="n">
        <v>72</v>
      </c>
      <c r="I4543" s="149" t="n"/>
      <c r="J4543" s="7" t="n">
        <v>190801</v>
      </c>
      <c r="K4543" s="93" t="n"/>
      <c r="L4543" s="93" t="n">
        <v>1440000</v>
      </c>
      <c r="M4543" s="93" t="n">
        <v>1355760</v>
      </c>
      <c r="N4543" s="93" t="n">
        <v>234720</v>
      </c>
      <c r="O4543" s="148" t="n">
        <v>1309090.909090909</v>
      </c>
      <c r="P4543" s="93" t="inlineStr">
        <is>
          <t>카페24토너250ml190801</t>
        </is>
      </c>
    </row>
    <row r="4544">
      <c r="A4544" s="93" t="n"/>
      <c r="B4544" s="127" t="n">
        <v>43859</v>
      </c>
      <c r="C4544" s="93">
        <f>TEXT(B4544,"aaa")</f>
        <v/>
      </c>
      <c r="D4544" s="93" t="n"/>
      <c r="E4544" s="6" t="inlineStr">
        <is>
          <t>토너</t>
        </is>
      </c>
      <c r="F4544" s="5" t="inlineStr">
        <is>
          <t>카페24</t>
        </is>
      </c>
      <c r="G4544" s="5" t="inlineStr">
        <is>
          <t>250ml 2set</t>
        </is>
      </c>
      <c r="H4544" s="149" t="n">
        <v>72</v>
      </c>
      <c r="I4544" s="149" t="n"/>
      <c r="J4544" s="7" t="n">
        <v>190801</v>
      </c>
      <c r="K4544" s="93" t="n"/>
      <c r="L4544" s="93" t="n">
        <v>2520000</v>
      </c>
      <c r="M4544" s="93" t="n">
        <v>2372580</v>
      </c>
      <c r="N4544" s="93" t="n">
        <v>469440</v>
      </c>
      <c r="O4544" s="148" t="n">
        <v>2290909.090909091</v>
      </c>
      <c r="P4544" s="93" t="inlineStr">
        <is>
          <t>카페24토너250ml 2set190801</t>
        </is>
      </c>
    </row>
    <row r="4545">
      <c r="A4545" s="93" t="n"/>
      <c r="B4545" s="127" t="n">
        <v>43859</v>
      </c>
      <c r="C4545" s="93">
        <f>TEXT(B4545,"aaa")</f>
        <v/>
      </c>
      <c r="D4545" s="93" t="n"/>
      <c r="E4545" s="6" t="inlineStr">
        <is>
          <t>토너</t>
        </is>
      </c>
      <c r="F4545" s="5" t="inlineStr">
        <is>
          <t>카페24</t>
        </is>
      </c>
      <c r="G4545" s="5" t="inlineStr">
        <is>
          <t>500ml</t>
        </is>
      </c>
      <c r="H4545" s="149" t="n">
        <v>69</v>
      </c>
      <c r="I4545" s="149" t="n"/>
      <c r="J4545" s="7" t="n">
        <v>190801</v>
      </c>
      <c r="K4545" s="93" t="n"/>
      <c r="L4545" s="93" t="n">
        <v>2277000</v>
      </c>
      <c r="M4545" s="93" t="n">
        <v>2143795.5</v>
      </c>
      <c r="N4545" s="93" t="n">
        <v>326025</v>
      </c>
      <c r="O4545" s="148" t="n">
        <v>2070000</v>
      </c>
      <c r="P4545" s="93" t="inlineStr">
        <is>
          <t>카페24토너500ml190801</t>
        </is>
      </c>
    </row>
    <row r="4546">
      <c r="A4546" s="93" t="n"/>
      <c r="B4546" s="127" t="n">
        <v>43859</v>
      </c>
      <c r="C4546" s="93">
        <f>TEXT(B4546,"aaa")</f>
        <v/>
      </c>
      <c r="D4546" s="93" t="n"/>
      <c r="E4546" s="6" t="inlineStr">
        <is>
          <t>토너</t>
        </is>
      </c>
      <c r="F4546" s="5" t="inlineStr">
        <is>
          <t>카페24</t>
        </is>
      </c>
      <c r="G4546" s="93" t="inlineStr">
        <is>
          <t>스킨팩 화장솜 60P</t>
        </is>
      </c>
      <c r="H4546" s="149" t="n">
        <v>78</v>
      </c>
      <c r="I4546" s="149" t="n"/>
      <c r="J4546" s="93" t="n">
        <v>190801</v>
      </c>
      <c r="K4546" s="93" t="n"/>
      <c r="L4546" s="93" t="n">
        <v>234000</v>
      </c>
      <c r="M4546" s="93" t="n">
        <v>220311</v>
      </c>
      <c r="N4546" s="93" t="n">
        <v>86580</v>
      </c>
      <c r="O4546" s="148" t="n">
        <v>212727.2727272727</v>
      </c>
      <c r="P4546" s="93" t="inlineStr">
        <is>
          <t>카페24토너스킨팩 화장솜 60P190801</t>
        </is>
      </c>
    </row>
    <row r="4547">
      <c r="A4547" s="93" t="n"/>
      <c r="B4547" s="127" t="n">
        <v>43859</v>
      </c>
      <c r="C4547" s="93">
        <f>TEXT(B4547,"aaa")</f>
        <v/>
      </c>
      <c r="D4547" s="93" t="n"/>
      <c r="E4547" s="93" t="inlineStr">
        <is>
          <t>토너</t>
        </is>
      </c>
      <c r="F4547" s="93" t="inlineStr">
        <is>
          <t>큐텐</t>
        </is>
      </c>
      <c r="G4547" s="93" t="inlineStr">
        <is>
          <t>250ml</t>
        </is>
      </c>
      <c r="H4547" s="149" t="n">
        <v>9</v>
      </c>
      <c r="I4547" s="149" t="n"/>
      <c r="J4547" s="91" t="n">
        <v>190801</v>
      </c>
      <c r="K4547" s="93" t="n"/>
      <c r="L4547" s="93" t="n">
        <v>283500</v>
      </c>
      <c r="M4547" s="93" t="n">
        <v>252315</v>
      </c>
      <c r="N4547" s="93" t="n">
        <v>29340</v>
      </c>
      <c r="O4547" s="148" t="n">
        <v>257727.2727272727</v>
      </c>
      <c r="P4547" s="93" t="inlineStr">
        <is>
          <t>큐텐토너250ml190801</t>
        </is>
      </c>
    </row>
    <row r="4548">
      <c r="A4548" s="93" t="n"/>
      <c r="B4548" s="127" t="n">
        <v>43859</v>
      </c>
      <c r="C4548" s="93">
        <f>TEXT(B4548,"aaa")</f>
        <v/>
      </c>
      <c r="D4548" s="93" t="n"/>
      <c r="E4548" s="93" t="inlineStr">
        <is>
          <t>토너</t>
        </is>
      </c>
      <c r="F4548" s="93" t="inlineStr">
        <is>
          <t>아누아 CS</t>
        </is>
      </c>
      <c r="G4548" s="5" t="inlineStr">
        <is>
          <t>500ml</t>
        </is>
      </c>
      <c r="H4548" s="149" t="n">
        <v>1</v>
      </c>
      <c r="I4548" s="149" t="n"/>
      <c r="J4548" s="7" t="n">
        <v>190801</v>
      </c>
      <c r="K4548" s="93" t="n"/>
      <c r="L4548" s="93" t="n">
        <v>0</v>
      </c>
      <c r="M4548" s="93" t="n">
        <v>0</v>
      </c>
      <c r="N4548" s="93" t="n">
        <v>4725</v>
      </c>
      <c r="O4548" s="148" t="n">
        <v>0</v>
      </c>
      <c r="P4548" s="93" t="inlineStr">
        <is>
          <t>아누아 CS토너500ml190801</t>
        </is>
      </c>
    </row>
    <row r="4549">
      <c r="A4549" s="93" t="n"/>
      <c r="B4549" s="127" t="n">
        <v>43860</v>
      </c>
      <c r="C4549" s="93">
        <f>TEXT(B4549,"aaa")</f>
        <v/>
      </c>
      <c r="D4549" s="93" t="n"/>
      <c r="E4549" s="6" t="inlineStr">
        <is>
          <t>토너</t>
        </is>
      </c>
      <c r="F4549" s="5" t="inlineStr">
        <is>
          <t>W컨셉</t>
        </is>
      </c>
      <c r="G4549" s="5" t="inlineStr">
        <is>
          <t>250ml 2set</t>
        </is>
      </c>
      <c r="H4549" s="149" t="n">
        <v>34</v>
      </c>
      <c r="I4549" s="149" t="n"/>
      <c r="J4549" s="7" t="n">
        <v>190801</v>
      </c>
      <c r="K4549" s="93" t="n"/>
      <c r="L4549" s="93" t="n">
        <v>1190000</v>
      </c>
      <c r="M4549" s="93" t="n">
        <v>868700</v>
      </c>
      <c r="N4549" s="93" t="n">
        <v>221680</v>
      </c>
      <c r="O4549" s="148" t="n">
        <v>1081818.181818182</v>
      </c>
      <c r="P4549" s="93" t="inlineStr">
        <is>
          <t>W컨셉토너250ml 2set190801</t>
        </is>
      </c>
    </row>
    <row r="4550">
      <c r="A4550" s="93" t="n"/>
      <c r="B4550" s="127" t="n">
        <v>43860</v>
      </c>
      <c r="C4550" s="93">
        <f>TEXT(B4550,"aaa")</f>
        <v/>
      </c>
      <c r="D4550" s="93" t="n"/>
      <c r="E4550" s="93" t="inlineStr">
        <is>
          <t>머드크림마스크</t>
        </is>
      </c>
      <c r="F4550" s="93" t="inlineStr">
        <is>
          <t>카페24</t>
        </is>
      </c>
      <c r="G4550" s="93" t="inlineStr">
        <is>
          <t>머드크림마스크 100ml</t>
        </is>
      </c>
      <c r="H4550" s="149" t="n">
        <v>2</v>
      </c>
      <c r="I4550" s="149" t="n"/>
      <c r="J4550" s="93" t="n">
        <v>190801</v>
      </c>
      <c r="K4550" s="93" t="n"/>
      <c r="L4550" s="93" t="n">
        <v>40000</v>
      </c>
      <c r="M4550" s="93" t="n">
        <v>37660</v>
      </c>
      <c r="N4550" s="93" t="n">
        <v>2884</v>
      </c>
      <c r="O4550" s="148" t="n">
        <v>36363.63636363636</v>
      </c>
      <c r="P4550" s="93" t="inlineStr">
        <is>
          <t>카페24머드크림마스크머드크림마스크 100ml190801</t>
        </is>
      </c>
    </row>
    <row r="4551">
      <c r="A4551" s="93" t="n"/>
      <c r="B4551" s="127" t="n">
        <v>43860</v>
      </c>
      <c r="C4551" s="93">
        <f>TEXT(B4551,"aaa")</f>
        <v/>
      </c>
      <c r="D4551" s="93" t="n"/>
      <c r="E4551" s="6" t="inlineStr">
        <is>
          <t>토너</t>
        </is>
      </c>
      <c r="F4551" s="5" t="inlineStr">
        <is>
          <t>카페24</t>
        </is>
      </c>
      <c r="G4551" s="5" t="inlineStr">
        <is>
          <t>250ml</t>
        </is>
      </c>
      <c r="H4551" s="149" t="n">
        <v>59</v>
      </c>
      <c r="I4551" s="149" t="n"/>
      <c r="J4551" s="7" t="n">
        <v>190801</v>
      </c>
      <c r="K4551" s="93" t="n"/>
      <c r="L4551" s="93" t="n">
        <v>1180000</v>
      </c>
      <c r="M4551" s="93" t="n">
        <v>1110970</v>
      </c>
      <c r="N4551" s="93" t="n">
        <v>192340</v>
      </c>
      <c r="O4551" s="148" t="n">
        <v>1072727.272727273</v>
      </c>
      <c r="P4551" s="93" t="inlineStr">
        <is>
          <t>카페24토너250ml190801</t>
        </is>
      </c>
    </row>
    <row r="4552">
      <c r="A4552" s="93" t="n"/>
      <c r="B4552" s="127" t="n">
        <v>43860</v>
      </c>
      <c r="C4552" s="93">
        <f>TEXT(B4552,"aaa")</f>
        <v/>
      </c>
      <c r="D4552" s="93" t="n"/>
      <c r="E4552" s="6" t="inlineStr">
        <is>
          <t>토너</t>
        </is>
      </c>
      <c r="F4552" s="5" t="inlineStr">
        <is>
          <t>카페24</t>
        </is>
      </c>
      <c r="G4552" s="5" t="inlineStr">
        <is>
          <t>250ml 2set</t>
        </is>
      </c>
      <c r="H4552" s="149" t="n">
        <v>74</v>
      </c>
      <c r="I4552" s="149" t="n"/>
      <c r="J4552" s="7" t="n">
        <v>190801</v>
      </c>
      <c r="K4552" s="93" t="n"/>
      <c r="L4552" s="93" t="n">
        <v>2590000</v>
      </c>
      <c r="M4552" s="93" t="n">
        <v>2438485</v>
      </c>
      <c r="N4552" s="93" t="n">
        <v>482480</v>
      </c>
      <c r="O4552" s="148" t="n">
        <v>2354545.454545455</v>
      </c>
      <c r="P4552" s="93" t="inlineStr">
        <is>
          <t>카페24토너250ml 2set190801</t>
        </is>
      </c>
    </row>
    <row r="4553">
      <c r="A4553" s="93" t="n"/>
      <c r="B4553" s="127" t="n">
        <v>43860</v>
      </c>
      <c r="C4553" s="93">
        <f>TEXT(B4553,"aaa")</f>
        <v/>
      </c>
      <c r="D4553" s="93" t="n"/>
      <c r="E4553" s="6" t="inlineStr">
        <is>
          <t>토너</t>
        </is>
      </c>
      <c r="F4553" s="5" t="inlineStr">
        <is>
          <t>카페24</t>
        </is>
      </c>
      <c r="G4553" s="5" t="inlineStr">
        <is>
          <t>500ml</t>
        </is>
      </c>
      <c r="H4553" s="149" t="n">
        <v>60</v>
      </c>
      <c r="I4553" s="149" t="n"/>
      <c r="J4553" s="7" t="n">
        <v>190801</v>
      </c>
      <c r="K4553" s="93" t="n"/>
      <c r="L4553" s="93" t="n">
        <v>1980000</v>
      </c>
      <c r="M4553" s="93" t="n">
        <v>1864170</v>
      </c>
      <c r="N4553" s="93" t="n">
        <v>283500</v>
      </c>
      <c r="O4553" s="148" t="n">
        <v>1800000</v>
      </c>
      <c r="P4553" s="93" t="inlineStr">
        <is>
          <t>카페24토너500ml190801</t>
        </is>
      </c>
    </row>
    <row r="4554">
      <c r="A4554" s="93" t="n"/>
      <c r="B4554" s="127" t="n">
        <v>43860</v>
      </c>
      <c r="C4554" s="93">
        <f>TEXT(B4554,"aaa")</f>
        <v/>
      </c>
      <c r="D4554" s="93" t="n"/>
      <c r="E4554" s="6" t="inlineStr">
        <is>
          <t>토너</t>
        </is>
      </c>
      <c r="F4554" s="5" t="inlineStr">
        <is>
          <t>카페24</t>
        </is>
      </c>
      <c r="G4554" s="93" t="inlineStr">
        <is>
          <t>스킨팩 화장솜 60P</t>
        </is>
      </c>
      <c r="H4554" s="149" t="n">
        <v>75</v>
      </c>
      <c r="I4554" s="149" t="n"/>
      <c r="J4554" s="93" t="n">
        <v>190801</v>
      </c>
      <c r="K4554" s="93" t="n"/>
      <c r="L4554" s="93" t="n">
        <v>225000</v>
      </c>
      <c r="M4554" s="93" t="n">
        <v>211837.5</v>
      </c>
      <c r="N4554" s="93" t="n">
        <v>83250</v>
      </c>
      <c r="O4554" s="148" t="n">
        <v>204545.4545454545</v>
      </c>
      <c r="P4554" s="93" t="inlineStr">
        <is>
          <t>카페24토너스킨팩 화장솜 60P190801</t>
        </is>
      </c>
    </row>
    <row r="4555">
      <c r="A4555" s="93" t="n"/>
      <c r="B4555" s="127" t="n">
        <v>43861</v>
      </c>
      <c r="C4555" s="93">
        <f>TEXT(B4555,"aaa")</f>
        <v/>
      </c>
      <c r="D4555" s="93" t="n"/>
      <c r="E4555" s="6" t="inlineStr">
        <is>
          <t>토너</t>
        </is>
      </c>
      <c r="F4555" s="5" t="inlineStr">
        <is>
          <t>W컨셉</t>
        </is>
      </c>
      <c r="G4555" s="5" t="inlineStr">
        <is>
          <t>250ml 2set</t>
        </is>
      </c>
      <c r="H4555" s="149" t="n">
        <v>222</v>
      </c>
      <c r="I4555" s="149" t="n"/>
      <c r="J4555" s="7" t="n">
        <v>190801</v>
      </c>
      <c r="K4555" s="93" t="n"/>
      <c r="L4555" s="93" t="n">
        <v>7770000</v>
      </c>
      <c r="M4555" s="93" t="n">
        <v>5672100</v>
      </c>
      <c r="N4555" s="93" t="n">
        <v>1447440</v>
      </c>
      <c r="O4555" s="148" t="n">
        <v>7063636.363636363</v>
      </c>
      <c r="P4555" s="93" t="inlineStr">
        <is>
          <t>W컨셉토너250ml 2set190801</t>
        </is>
      </c>
    </row>
    <row r="4556">
      <c r="A4556" s="93" t="n"/>
      <c r="B4556" s="127" t="n">
        <v>43861</v>
      </c>
      <c r="C4556" s="93">
        <f>TEXT(B4556,"aaa")</f>
        <v/>
      </c>
      <c r="D4556" s="93" t="n"/>
      <c r="E4556" s="93" t="inlineStr">
        <is>
          <t>화장솜</t>
        </is>
      </c>
      <c r="F4556" s="93" t="inlineStr">
        <is>
          <t>카페24</t>
        </is>
      </c>
      <c r="G4556" s="93" t="inlineStr">
        <is>
          <t>스킨팩 화장솜 60P</t>
        </is>
      </c>
      <c r="H4556" s="149" t="n">
        <v>1</v>
      </c>
      <c r="I4556" s="149" t="n"/>
      <c r="J4556" s="93" t="n">
        <v>190801</v>
      </c>
      <c r="K4556" s="93" t="n"/>
      <c r="L4556" s="93" t="n">
        <v>4000</v>
      </c>
      <c r="M4556" s="93" t="n">
        <v>3766</v>
      </c>
      <c r="N4556" s="93" t="n">
        <v>1110</v>
      </c>
      <c r="O4556" s="148" t="n">
        <v>3636.363636363636</v>
      </c>
      <c r="P4556" s="93" t="inlineStr">
        <is>
          <t>카페24화장솜스킨팩 화장솜 60P190801</t>
        </is>
      </c>
    </row>
    <row r="4557">
      <c r="A4557" s="93" t="n"/>
      <c r="B4557" s="127" t="n">
        <v>43861</v>
      </c>
      <c r="C4557" s="93">
        <f>TEXT(B4557,"aaa")</f>
        <v/>
      </c>
      <c r="D4557" s="93" t="n"/>
      <c r="E4557" s="93" t="inlineStr">
        <is>
          <t>머드크림마스크</t>
        </is>
      </c>
      <c r="F4557" s="93" t="inlineStr">
        <is>
          <t>카페24</t>
        </is>
      </c>
      <c r="G4557" s="93" t="inlineStr">
        <is>
          <t>머드크림마스크 100ml</t>
        </is>
      </c>
      <c r="H4557" s="149" t="n">
        <v>4</v>
      </c>
      <c r="I4557" s="149" t="n"/>
      <c r="J4557" s="93" t="n">
        <v>190801</v>
      </c>
      <c r="K4557" s="93" t="n"/>
      <c r="L4557" s="93" t="n">
        <v>80000</v>
      </c>
      <c r="M4557" s="93" t="n">
        <v>75320</v>
      </c>
      <c r="N4557" s="93" t="n">
        <v>5768</v>
      </c>
      <c r="O4557" s="148" t="n">
        <v>72727.27272727272</v>
      </c>
      <c r="P4557" s="93" t="inlineStr">
        <is>
          <t>카페24머드크림마스크머드크림마스크 100ml190801</t>
        </is>
      </c>
    </row>
    <row r="4558">
      <c r="A4558" s="93" t="n"/>
      <c r="B4558" s="127" t="n">
        <v>43861</v>
      </c>
      <c r="C4558" s="93">
        <f>TEXT(B4558,"aaa")</f>
        <v/>
      </c>
      <c r="D4558" s="93" t="n"/>
      <c r="E4558" s="6" t="inlineStr">
        <is>
          <t>토너</t>
        </is>
      </c>
      <c r="F4558" s="5" t="inlineStr">
        <is>
          <t>카페24</t>
        </is>
      </c>
      <c r="G4558" s="5" t="inlineStr">
        <is>
          <t>250ml</t>
        </is>
      </c>
      <c r="H4558" s="149" t="n">
        <v>49</v>
      </c>
      <c r="I4558" s="149" t="n"/>
      <c r="J4558" s="7" t="n">
        <v>190801</v>
      </c>
      <c r="K4558" s="93" t="n"/>
      <c r="L4558" s="93" t="n">
        <v>980000</v>
      </c>
      <c r="M4558" s="93" t="n">
        <v>922670</v>
      </c>
      <c r="N4558" s="93" t="n">
        <v>159740</v>
      </c>
      <c r="O4558" s="148" t="n">
        <v>890909.0909090908</v>
      </c>
      <c r="P4558" s="93" t="inlineStr">
        <is>
          <t>카페24토너250ml190801</t>
        </is>
      </c>
    </row>
    <row r="4559">
      <c r="A4559" s="93" t="n"/>
      <c r="B4559" s="127" t="n">
        <v>43861</v>
      </c>
      <c r="C4559" s="93">
        <f>TEXT(B4559,"aaa")</f>
        <v/>
      </c>
      <c r="D4559" s="93" t="n"/>
      <c r="E4559" s="6" t="inlineStr">
        <is>
          <t>토너</t>
        </is>
      </c>
      <c r="F4559" s="5" t="inlineStr">
        <is>
          <t>카페24</t>
        </is>
      </c>
      <c r="G4559" s="5" t="inlineStr">
        <is>
          <t>250ml 2set</t>
        </is>
      </c>
      <c r="H4559" s="149" t="n">
        <v>55</v>
      </c>
      <c r="I4559" s="149" t="n"/>
      <c r="J4559" s="7" t="n">
        <v>190801</v>
      </c>
      <c r="K4559" s="93" t="n"/>
      <c r="L4559" s="93" t="n">
        <v>1925000</v>
      </c>
      <c r="M4559" s="93" t="n">
        <v>1812387.5</v>
      </c>
      <c r="N4559" s="93" t="n">
        <v>358600</v>
      </c>
      <c r="O4559" s="148" t="n">
        <v>1750000</v>
      </c>
      <c r="P4559" s="93" t="inlineStr">
        <is>
          <t>카페24토너250ml 2set190801</t>
        </is>
      </c>
    </row>
    <row r="4560">
      <c r="A4560" s="93" t="n"/>
      <c r="B4560" s="127" t="n">
        <v>43861</v>
      </c>
      <c r="C4560" s="93">
        <f>TEXT(B4560,"aaa")</f>
        <v/>
      </c>
      <c r="D4560" s="93" t="n"/>
      <c r="E4560" s="6" t="inlineStr">
        <is>
          <t>토너</t>
        </is>
      </c>
      <c r="F4560" s="5" t="inlineStr">
        <is>
          <t>카페24</t>
        </is>
      </c>
      <c r="G4560" s="5" t="inlineStr">
        <is>
          <t>500ml</t>
        </is>
      </c>
      <c r="H4560" s="149" t="n">
        <v>33</v>
      </c>
      <c r="I4560" s="149" t="n"/>
      <c r="J4560" s="7" t="n">
        <v>190801</v>
      </c>
      <c r="K4560" s="93" t="n"/>
      <c r="L4560" s="93" t="n">
        <v>1089000</v>
      </c>
      <c r="M4560" s="93" t="n">
        <v>1025293.5</v>
      </c>
      <c r="N4560" s="93" t="n">
        <v>155925</v>
      </c>
      <c r="O4560" s="148" t="n">
        <v>989999.9999999999</v>
      </c>
      <c r="P4560" s="93" t="inlineStr">
        <is>
          <t>카페24토너500ml190801</t>
        </is>
      </c>
    </row>
    <row r="4561">
      <c r="A4561" s="93" t="n"/>
      <c r="B4561" s="127" t="n">
        <v>43861</v>
      </c>
      <c r="C4561" s="93">
        <f>TEXT(B4561,"aaa")</f>
        <v/>
      </c>
      <c r="D4561" s="93" t="n"/>
      <c r="E4561" s="6" t="inlineStr">
        <is>
          <t>토너</t>
        </is>
      </c>
      <c r="F4561" s="5" t="inlineStr">
        <is>
          <t>카페24</t>
        </is>
      </c>
      <c r="G4561" s="93" t="inlineStr">
        <is>
          <t>스킨팩 화장솜 60P</t>
        </is>
      </c>
      <c r="H4561" s="149" t="n">
        <v>54</v>
      </c>
      <c r="I4561" s="149" t="n"/>
      <c r="J4561" s="93" t="n">
        <v>190801</v>
      </c>
      <c r="K4561" s="93" t="n"/>
      <c r="L4561" s="93" t="n">
        <v>162000</v>
      </c>
      <c r="M4561" s="93" t="n">
        <v>152523</v>
      </c>
      <c r="N4561" s="93" t="n">
        <v>59940</v>
      </c>
      <c r="O4561" s="148" t="n">
        <v>147272.7272727273</v>
      </c>
      <c r="P4561" s="93" t="inlineStr">
        <is>
          <t>카페24토너스킨팩 화장솜 60P190801</t>
        </is>
      </c>
    </row>
    <row r="4562">
      <c r="A4562" s="93" t="n"/>
      <c r="B4562" s="127" t="n">
        <v>43861</v>
      </c>
      <c r="C4562" s="93">
        <f>TEXT(B4562,"aaa")</f>
        <v/>
      </c>
      <c r="D4562" s="93" t="n"/>
      <c r="E4562" s="93" t="inlineStr">
        <is>
          <t>토너</t>
        </is>
      </c>
      <c r="F4562" s="93" t="inlineStr">
        <is>
          <t>큐텐</t>
        </is>
      </c>
      <c r="G4562" s="93" t="inlineStr">
        <is>
          <t>250ml</t>
        </is>
      </c>
      <c r="H4562" s="149" t="n">
        <v>18</v>
      </c>
      <c r="I4562" s="149" t="n"/>
      <c r="J4562" s="91" t="n">
        <v>190801</v>
      </c>
      <c r="K4562" s="93" t="n"/>
      <c r="L4562" s="93" t="n">
        <v>567000</v>
      </c>
      <c r="M4562" s="93" t="n">
        <v>504630</v>
      </c>
      <c r="N4562" s="93" t="n">
        <v>58680</v>
      </c>
      <c r="O4562" s="148" t="n">
        <v>515454.5454545454</v>
      </c>
      <c r="P4562" s="93" t="inlineStr">
        <is>
          <t>큐텐토너250ml190801</t>
        </is>
      </c>
    </row>
    <row r="4563">
      <c r="A4563" s="93" t="n"/>
      <c r="B4563" s="127" t="n">
        <v>43861</v>
      </c>
      <c r="C4563" s="93">
        <f>TEXT(B4563,"aaa")</f>
        <v/>
      </c>
      <c r="D4563" s="93" t="n"/>
      <c r="E4563" s="93" t="inlineStr">
        <is>
          <t>토너</t>
        </is>
      </c>
      <c r="F4563" s="93" t="inlineStr">
        <is>
          <t>큐텐</t>
        </is>
      </c>
      <c r="G4563" s="93" t="inlineStr">
        <is>
          <t>250ml 2set</t>
        </is>
      </c>
      <c r="H4563" s="149" t="n">
        <v>5</v>
      </c>
      <c r="I4563" s="149" t="n"/>
      <c r="J4563" s="91" t="n">
        <v>190801</v>
      </c>
      <c r="K4563" s="93" t="n"/>
      <c r="L4563" s="93" t="n">
        <v>220000</v>
      </c>
      <c r="M4563" s="93" t="n">
        <v>195800</v>
      </c>
      <c r="N4563" s="93" t="n">
        <v>32600</v>
      </c>
      <c r="O4563" s="148" t="n">
        <v>200000</v>
      </c>
      <c r="P4563" s="93" t="inlineStr">
        <is>
          <t>큐텐토너250ml 2set190801</t>
        </is>
      </c>
    </row>
    <row r="4564">
      <c r="A4564" s="93" t="n"/>
      <c r="B4564" s="127" t="n">
        <v>43862</v>
      </c>
      <c r="C4564" s="93">
        <f>TEXT(B4564,"aaa")</f>
        <v/>
      </c>
      <c r="D4564" s="93" t="n"/>
      <c r="E4564" s="6" t="inlineStr">
        <is>
          <t>토너</t>
        </is>
      </c>
      <c r="F4564" s="5" t="inlineStr">
        <is>
          <t>W컨셉</t>
        </is>
      </c>
      <c r="G4564" s="5" t="inlineStr">
        <is>
          <t>250ml</t>
        </is>
      </c>
      <c r="H4564" s="149" t="n">
        <v>2</v>
      </c>
      <c r="I4564" s="149" t="n"/>
      <c r="J4564" s="7" t="n">
        <v>190801</v>
      </c>
      <c r="K4564" s="93" t="n"/>
      <c r="L4564" s="93" t="n">
        <v>40000</v>
      </c>
      <c r="M4564" s="93" t="n">
        <v>28800</v>
      </c>
      <c r="N4564" s="93" t="n">
        <v>6520</v>
      </c>
      <c r="O4564" s="148" t="n">
        <v>36363.63636363636</v>
      </c>
      <c r="P4564" s="93" t="inlineStr">
        <is>
          <t>W컨셉토너250ml190801</t>
        </is>
      </c>
    </row>
    <row r="4565">
      <c r="A4565" s="93" t="n"/>
      <c r="B4565" s="127" t="n">
        <v>43862</v>
      </c>
      <c r="C4565" s="93">
        <f>TEXT(B4565,"aaa")</f>
        <v/>
      </c>
      <c r="D4565" s="93" t="n"/>
      <c r="E4565" s="6" t="inlineStr">
        <is>
          <t>토너</t>
        </is>
      </c>
      <c r="F4565" s="5" t="inlineStr">
        <is>
          <t>W컨셉</t>
        </is>
      </c>
      <c r="G4565" s="5" t="inlineStr">
        <is>
          <t>250ml 2set</t>
        </is>
      </c>
      <c r="H4565" s="149" t="n">
        <v>14</v>
      </c>
      <c r="I4565" s="149" t="n"/>
      <c r="J4565" s="7" t="n">
        <v>190801</v>
      </c>
      <c r="K4565" s="93" t="n"/>
      <c r="L4565" s="93" t="n">
        <v>490000</v>
      </c>
      <c r="M4565" s="93" t="n">
        <v>357700</v>
      </c>
      <c r="N4565" s="93" t="n">
        <v>91280</v>
      </c>
      <c r="O4565" s="148" t="n">
        <v>445454.5454545454</v>
      </c>
      <c r="P4565" s="93" t="inlineStr">
        <is>
          <t>W컨셉토너250ml 2set190801</t>
        </is>
      </c>
    </row>
    <row r="4566">
      <c r="A4566" s="93" t="n"/>
      <c r="B4566" s="127" t="n">
        <v>43862</v>
      </c>
      <c r="C4566" s="93">
        <f>TEXT(B4566,"aaa")</f>
        <v/>
      </c>
      <c r="D4566" s="93" t="n"/>
      <c r="E4566" s="93" t="inlineStr">
        <is>
          <t>머드크림마스크</t>
        </is>
      </c>
      <c r="F4566" s="93" t="inlineStr">
        <is>
          <t>카페24</t>
        </is>
      </c>
      <c r="G4566" s="93" t="inlineStr">
        <is>
          <t>머드크림마스크 100ml</t>
        </is>
      </c>
      <c r="H4566" s="149" t="n">
        <v>5</v>
      </c>
      <c r="I4566" s="149" t="n"/>
      <c r="J4566" s="93" t="n">
        <v>190801</v>
      </c>
      <c r="K4566" s="93" t="n"/>
      <c r="L4566" s="93" t="n">
        <v>100000</v>
      </c>
      <c r="M4566" s="93" t="n">
        <v>94150</v>
      </c>
      <c r="N4566" s="93" t="n">
        <v>7210</v>
      </c>
      <c r="O4566" s="148" t="n">
        <v>90909.0909090909</v>
      </c>
      <c r="P4566" s="93" t="inlineStr">
        <is>
          <t>카페24머드크림마스크머드크림마스크 100ml190801</t>
        </is>
      </c>
    </row>
    <row r="4567">
      <c r="A4567" s="93" t="n"/>
      <c r="B4567" s="127" t="n">
        <v>43862</v>
      </c>
      <c r="C4567" s="93">
        <f>TEXT(B4567,"aaa")</f>
        <v/>
      </c>
      <c r="D4567" s="93" t="n"/>
      <c r="E4567" s="6" t="inlineStr">
        <is>
          <t>토너</t>
        </is>
      </c>
      <c r="F4567" s="5" t="inlineStr">
        <is>
          <t>카페24</t>
        </is>
      </c>
      <c r="G4567" s="5" t="inlineStr">
        <is>
          <t>250ml</t>
        </is>
      </c>
      <c r="H4567" s="149" t="n">
        <v>60</v>
      </c>
      <c r="I4567" s="149" t="n"/>
      <c r="J4567" s="7" t="n">
        <v>190801</v>
      </c>
      <c r="K4567" s="93" t="n"/>
      <c r="L4567" s="93" t="n">
        <v>1200000</v>
      </c>
      <c r="M4567" s="93" t="n">
        <v>1129800</v>
      </c>
      <c r="N4567" s="93" t="n">
        <v>195600</v>
      </c>
      <c r="O4567" s="148" t="n">
        <v>1090909.090909091</v>
      </c>
      <c r="P4567" s="93" t="inlineStr">
        <is>
          <t>카페24토너250ml190801</t>
        </is>
      </c>
    </row>
    <row r="4568">
      <c r="A4568" s="93" t="n"/>
      <c r="B4568" s="127" t="n">
        <v>43862</v>
      </c>
      <c r="C4568" s="93">
        <f>TEXT(B4568,"aaa")</f>
        <v/>
      </c>
      <c r="D4568" s="93" t="n"/>
      <c r="E4568" s="6" t="inlineStr">
        <is>
          <t>토너</t>
        </is>
      </c>
      <c r="F4568" s="5" t="inlineStr">
        <is>
          <t>카페24</t>
        </is>
      </c>
      <c r="G4568" s="5" t="inlineStr">
        <is>
          <t>250ml 2set</t>
        </is>
      </c>
      <c r="H4568" s="149" t="n">
        <v>55</v>
      </c>
      <c r="I4568" s="149" t="n"/>
      <c r="J4568" s="7" t="n">
        <v>190801</v>
      </c>
      <c r="K4568" s="93" t="n"/>
      <c r="L4568" s="93" t="n">
        <v>1925000</v>
      </c>
      <c r="M4568" s="93" t="n">
        <v>1812387.5</v>
      </c>
      <c r="N4568" s="93" t="n">
        <v>358600</v>
      </c>
      <c r="O4568" s="148" t="n">
        <v>1750000</v>
      </c>
      <c r="P4568" s="93" t="inlineStr">
        <is>
          <t>카페24토너250ml 2set190801</t>
        </is>
      </c>
    </row>
    <row r="4569">
      <c r="A4569" s="93" t="n"/>
      <c r="B4569" s="127" t="n">
        <v>43862</v>
      </c>
      <c r="C4569" s="93">
        <f>TEXT(B4569,"aaa")</f>
        <v/>
      </c>
      <c r="D4569" s="93" t="n"/>
      <c r="E4569" s="6" t="inlineStr">
        <is>
          <t>토너</t>
        </is>
      </c>
      <c r="F4569" s="5" t="inlineStr">
        <is>
          <t>카페24</t>
        </is>
      </c>
      <c r="G4569" s="5" t="inlineStr">
        <is>
          <t>500ml</t>
        </is>
      </c>
      <c r="H4569" s="149" t="n">
        <v>37</v>
      </c>
      <c r="I4569" s="149" t="n"/>
      <c r="J4569" s="7" t="n">
        <v>190801</v>
      </c>
      <c r="K4569" s="93" t="n"/>
      <c r="L4569" s="93" t="n">
        <v>1221000</v>
      </c>
      <c r="M4569" s="93" t="n">
        <v>1149571.5</v>
      </c>
      <c r="N4569" s="93" t="n">
        <v>174825</v>
      </c>
      <c r="O4569" s="148" t="n">
        <v>1110000</v>
      </c>
      <c r="P4569" s="93" t="inlineStr">
        <is>
          <t>카페24토너500ml190801</t>
        </is>
      </c>
    </row>
    <row r="4570">
      <c r="A4570" s="93" t="n"/>
      <c r="B4570" s="127" t="n">
        <v>43862</v>
      </c>
      <c r="C4570" s="93">
        <f>TEXT(B4570,"aaa")</f>
        <v/>
      </c>
      <c r="D4570" s="93" t="n"/>
      <c r="E4570" s="6" t="inlineStr">
        <is>
          <t>토너</t>
        </is>
      </c>
      <c r="F4570" s="5" t="inlineStr">
        <is>
          <t>카페24</t>
        </is>
      </c>
      <c r="G4570" s="93" t="inlineStr">
        <is>
          <t>스킨팩 화장솜 60P</t>
        </is>
      </c>
      <c r="H4570" s="149" t="n">
        <v>47</v>
      </c>
      <c r="I4570" s="149" t="n"/>
      <c r="J4570" s="93" t="n">
        <v>190801</v>
      </c>
      <c r="K4570" s="93" t="n"/>
      <c r="L4570" s="93" t="n">
        <v>141000</v>
      </c>
      <c r="M4570" s="93" t="n">
        <v>132751.5</v>
      </c>
      <c r="N4570" s="93" t="n">
        <v>52170</v>
      </c>
      <c r="O4570" s="148" t="n">
        <v>128181.8181818182</v>
      </c>
      <c r="P4570" s="93" t="inlineStr">
        <is>
          <t>카페24토너스킨팩 화장솜 60P190801</t>
        </is>
      </c>
    </row>
    <row r="4571">
      <c r="A4571" s="93" t="n"/>
      <c r="B4571" s="127" t="n">
        <v>43863</v>
      </c>
      <c r="C4571" s="93">
        <f>TEXT(B4571,"aaa")</f>
        <v/>
      </c>
      <c r="D4571" s="93" t="n"/>
      <c r="E4571" s="6" t="inlineStr">
        <is>
          <t>토너</t>
        </is>
      </c>
      <c r="F4571" s="5" t="inlineStr">
        <is>
          <t>W컨셉</t>
        </is>
      </c>
      <c r="G4571" s="5" t="inlineStr">
        <is>
          <t>250ml</t>
        </is>
      </c>
      <c r="H4571" s="149" t="n">
        <v>3</v>
      </c>
      <c r="I4571" s="149" t="n"/>
      <c r="J4571" s="7" t="n">
        <v>190801</v>
      </c>
      <c r="K4571" s="93" t="n"/>
      <c r="L4571" s="93" t="n">
        <v>60000</v>
      </c>
      <c r="M4571" s="93" t="n">
        <v>43200</v>
      </c>
      <c r="N4571" s="93" t="n">
        <v>9780</v>
      </c>
      <c r="O4571" s="148" t="n">
        <v>54545.45454545454</v>
      </c>
      <c r="P4571" s="93" t="inlineStr">
        <is>
          <t>W컨셉토너250ml190801</t>
        </is>
      </c>
    </row>
    <row r="4572">
      <c r="A4572" s="93" t="n"/>
      <c r="B4572" s="127" t="n">
        <v>43863</v>
      </c>
      <c r="C4572" s="93">
        <f>TEXT(B4572,"aaa")</f>
        <v/>
      </c>
      <c r="D4572" s="93" t="n"/>
      <c r="E4572" s="6" t="inlineStr">
        <is>
          <t>토너</t>
        </is>
      </c>
      <c r="F4572" s="5" t="inlineStr">
        <is>
          <t>W컨셉</t>
        </is>
      </c>
      <c r="G4572" s="5" t="inlineStr">
        <is>
          <t>250ml 2set</t>
        </is>
      </c>
      <c r="H4572" s="149" t="n">
        <v>10</v>
      </c>
      <c r="I4572" s="149" t="n"/>
      <c r="J4572" s="7" t="n">
        <v>190801</v>
      </c>
      <c r="K4572" s="93" t="n"/>
      <c r="L4572" s="93" t="n">
        <v>350000</v>
      </c>
      <c r="M4572" s="93" t="n">
        <v>255500</v>
      </c>
      <c r="N4572" s="93" t="n">
        <v>65200</v>
      </c>
      <c r="O4572" s="148" t="n">
        <v>318181.8181818182</v>
      </c>
      <c r="P4572" s="93" t="inlineStr">
        <is>
          <t>W컨셉토너250ml 2set190801</t>
        </is>
      </c>
    </row>
    <row r="4573">
      <c r="A4573" s="93" t="n"/>
      <c r="B4573" s="127" t="n">
        <v>43863</v>
      </c>
      <c r="C4573" s="93">
        <f>TEXT(B4573,"aaa")</f>
        <v/>
      </c>
      <c r="D4573" s="93" t="n"/>
      <c r="E4573" s="93" t="inlineStr">
        <is>
          <t>화장솜</t>
        </is>
      </c>
      <c r="F4573" s="93" t="inlineStr">
        <is>
          <t>카페24</t>
        </is>
      </c>
      <c r="G4573" s="93" t="inlineStr">
        <is>
          <t>스킨팩 화장솜 60P</t>
        </is>
      </c>
      <c r="H4573" s="149" t="n">
        <v>3</v>
      </c>
      <c r="I4573" s="149" t="n"/>
      <c r="J4573" s="93" t="n">
        <v>190801</v>
      </c>
      <c r="K4573" s="93" t="n"/>
      <c r="L4573" s="93" t="n">
        <v>12000</v>
      </c>
      <c r="M4573" s="93" t="n">
        <v>11298</v>
      </c>
      <c r="N4573" s="93" t="n">
        <v>3330</v>
      </c>
      <c r="O4573" s="148" t="n">
        <v>10909.09090909091</v>
      </c>
      <c r="P4573" s="93" t="inlineStr">
        <is>
          <t>카페24화장솜스킨팩 화장솜 60P190801</t>
        </is>
      </c>
    </row>
    <row r="4574">
      <c r="A4574" s="93" t="n"/>
      <c r="B4574" s="127" t="n">
        <v>43863</v>
      </c>
      <c r="C4574" s="93">
        <f>TEXT(B4574,"aaa")</f>
        <v/>
      </c>
      <c r="D4574" s="93" t="n"/>
      <c r="E4574" s="93" t="inlineStr">
        <is>
          <t>머드크림마스크</t>
        </is>
      </c>
      <c r="F4574" s="93" t="inlineStr">
        <is>
          <t>카페24</t>
        </is>
      </c>
      <c r="G4574" s="93" t="inlineStr">
        <is>
          <t>머드크림마스크 100ml</t>
        </is>
      </c>
      <c r="H4574" s="149" t="n">
        <v>8</v>
      </c>
      <c r="I4574" s="149" t="n"/>
      <c r="J4574" s="93" t="n">
        <v>190801</v>
      </c>
      <c r="K4574" s="93" t="n"/>
      <c r="L4574" s="93" t="n">
        <v>160000</v>
      </c>
      <c r="M4574" s="93" t="n">
        <v>150640</v>
      </c>
      <c r="N4574" s="93" t="n">
        <v>11536</v>
      </c>
      <c r="O4574" s="148" t="n">
        <v>145454.5454545454</v>
      </c>
      <c r="P4574" s="93" t="inlineStr">
        <is>
          <t>카페24머드크림마스크머드크림마스크 100ml190801</t>
        </is>
      </c>
    </row>
    <row r="4575">
      <c r="A4575" s="93" t="n"/>
      <c r="B4575" s="127" t="n">
        <v>43863</v>
      </c>
      <c r="C4575" s="93">
        <f>TEXT(B4575,"aaa")</f>
        <v/>
      </c>
      <c r="D4575" s="93" t="n"/>
      <c r="E4575" s="6" t="inlineStr">
        <is>
          <t>토너</t>
        </is>
      </c>
      <c r="F4575" s="5" t="inlineStr">
        <is>
          <t>카페24</t>
        </is>
      </c>
      <c r="G4575" s="5" t="inlineStr">
        <is>
          <t>250ml</t>
        </is>
      </c>
      <c r="H4575" s="149" t="n">
        <v>55</v>
      </c>
      <c r="I4575" s="149" t="n"/>
      <c r="J4575" s="7" t="n">
        <v>190801</v>
      </c>
      <c r="K4575" s="93" t="n"/>
      <c r="L4575" s="93" t="n">
        <v>1100000</v>
      </c>
      <c r="M4575" s="93" t="n">
        <v>1035650</v>
      </c>
      <c r="N4575" s="93" t="n">
        <v>179300</v>
      </c>
      <c r="O4575" s="148" t="n">
        <v>999999.9999999999</v>
      </c>
      <c r="P4575" s="93" t="inlineStr">
        <is>
          <t>카페24토너250ml190801</t>
        </is>
      </c>
    </row>
    <row r="4576">
      <c r="A4576" s="93" t="n"/>
      <c r="B4576" s="127" t="n">
        <v>43863</v>
      </c>
      <c r="C4576" s="93">
        <f>TEXT(B4576,"aaa")</f>
        <v/>
      </c>
      <c r="D4576" s="93" t="n"/>
      <c r="E4576" s="6" t="inlineStr">
        <is>
          <t>토너</t>
        </is>
      </c>
      <c r="F4576" s="5" t="inlineStr">
        <is>
          <t>카페24</t>
        </is>
      </c>
      <c r="G4576" s="5" t="inlineStr">
        <is>
          <t>250ml 2set</t>
        </is>
      </c>
      <c r="H4576" s="149" t="n">
        <v>55</v>
      </c>
      <c r="I4576" s="149" t="n"/>
      <c r="J4576" s="7" t="n">
        <v>190801</v>
      </c>
      <c r="K4576" s="93" t="n"/>
      <c r="L4576" s="93" t="n">
        <v>1925000</v>
      </c>
      <c r="M4576" s="93" t="n">
        <v>1812387.5</v>
      </c>
      <c r="N4576" s="93" t="n">
        <v>358600</v>
      </c>
      <c r="O4576" s="148" t="n">
        <v>1750000</v>
      </c>
      <c r="P4576" s="93" t="inlineStr">
        <is>
          <t>카페24토너250ml 2set190801</t>
        </is>
      </c>
    </row>
    <row r="4577">
      <c r="A4577" s="93" t="n"/>
      <c r="B4577" s="127" t="n">
        <v>43863</v>
      </c>
      <c r="C4577" s="93">
        <f>TEXT(B4577,"aaa")</f>
        <v/>
      </c>
      <c r="D4577" s="93" t="n"/>
      <c r="E4577" s="6" t="inlineStr">
        <is>
          <t>토너</t>
        </is>
      </c>
      <c r="F4577" s="5" t="inlineStr">
        <is>
          <t>카페24</t>
        </is>
      </c>
      <c r="G4577" s="5" t="inlineStr">
        <is>
          <t>500ml</t>
        </is>
      </c>
      <c r="H4577" s="149" t="n">
        <v>41</v>
      </c>
      <c r="I4577" s="149" t="n"/>
      <c r="J4577" s="7" t="n">
        <v>190801</v>
      </c>
      <c r="K4577" s="93" t="n"/>
      <c r="L4577" s="93" t="n">
        <v>1353000</v>
      </c>
      <c r="M4577" s="93" t="n">
        <v>1273849.5</v>
      </c>
      <c r="N4577" s="93" t="n">
        <v>193725</v>
      </c>
      <c r="O4577" s="148" t="n">
        <v>1230000</v>
      </c>
      <c r="P4577" s="93" t="inlineStr">
        <is>
          <t>카페24토너500ml190801</t>
        </is>
      </c>
    </row>
    <row r="4578">
      <c r="A4578" s="93" t="n"/>
      <c r="B4578" s="127" t="n">
        <v>43863</v>
      </c>
      <c r="C4578" s="93">
        <f>TEXT(B4578,"aaa")</f>
        <v/>
      </c>
      <c r="D4578" s="93" t="n"/>
      <c r="E4578" s="6" t="inlineStr">
        <is>
          <t>토너</t>
        </is>
      </c>
      <c r="F4578" s="5" t="inlineStr">
        <is>
          <t>카페24</t>
        </is>
      </c>
      <c r="G4578" s="93" t="inlineStr">
        <is>
          <t>스킨팩 화장솜 60P</t>
        </is>
      </c>
      <c r="H4578" s="149" t="n">
        <v>68</v>
      </c>
      <c r="I4578" s="149" t="n"/>
      <c r="J4578" s="93" t="n">
        <v>190801</v>
      </c>
      <c r="K4578" s="93" t="n"/>
      <c r="L4578" s="93" t="n">
        <v>204000</v>
      </c>
      <c r="M4578" s="93" t="n">
        <v>192066</v>
      </c>
      <c r="N4578" s="93" t="n">
        <v>75480</v>
      </c>
      <c r="O4578" s="148" t="n">
        <v>185454.5454545454</v>
      </c>
      <c r="P4578" s="93" t="inlineStr">
        <is>
          <t>카페24토너스킨팩 화장솜 60P190801</t>
        </is>
      </c>
    </row>
    <row r="4579">
      <c r="A4579" s="93" t="n"/>
      <c r="B4579" s="127" t="n">
        <v>43863</v>
      </c>
      <c r="C4579" s="93">
        <f>TEXT(B4579,"aaa")</f>
        <v/>
      </c>
      <c r="D4579" s="93" t="n"/>
      <c r="E4579" s="6" t="inlineStr">
        <is>
          <t>토너</t>
        </is>
      </c>
      <c r="F4579" s="5" t="inlineStr">
        <is>
          <t>랄라블라</t>
        </is>
      </c>
      <c r="G4579" s="5" t="inlineStr">
        <is>
          <t>250ml</t>
        </is>
      </c>
      <c r="H4579" s="149" t="n">
        <v>911</v>
      </c>
      <c r="I4579" s="149" t="n"/>
      <c r="J4579" s="7" t="n">
        <v>190801</v>
      </c>
      <c r="K4579" s="7" t="n"/>
      <c r="L4579" s="93" t="n">
        <v>8260948</v>
      </c>
      <c r="M4579" s="93" t="n">
        <v>8260948</v>
      </c>
      <c r="N4579" s="93" t="n">
        <v>2969860</v>
      </c>
      <c r="O4579" s="148" t="n">
        <v>7509952.727272727</v>
      </c>
      <c r="P4579" s="93" t="inlineStr">
        <is>
          <t>랄라블라토너250ml190801</t>
        </is>
      </c>
    </row>
    <row r="4580">
      <c r="A4580" s="93" t="n"/>
      <c r="B4580" s="127" t="n">
        <v>43864</v>
      </c>
      <c r="C4580" s="93">
        <f>TEXT(B4580,"aaa")</f>
        <v/>
      </c>
      <c r="D4580" s="93" t="n"/>
      <c r="E4580" s="6" t="inlineStr">
        <is>
          <t>토너</t>
        </is>
      </c>
      <c r="F4580" s="5" t="inlineStr">
        <is>
          <t>W컨셉</t>
        </is>
      </c>
      <c r="G4580" s="5" t="inlineStr">
        <is>
          <t>250ml</t>
        </is>
      </c>
      <c r="H4580" s="149" t="n">
        <v>3</v>
      </c>
      <c r="I4580" s="149" t="n"/>
      <c r="J4580" s="7" t="n">
        <v>190801</v>
      </c>
      <c r="K4580" s="93" t="n"/>
      <c r="L4580" s="93" t="n">
        <v>60000</v>
      </c>
      <c r="M4580" s="93" t="n">
        <v>43200</v>
      </c>
      <c r="N4580" s="93" t="n">
        <v>9780</v>
      </c>
      <c r="O4580" s="148" t="n">
        <v>54545.45454545454</v>
      </c>
      <c r="P4580" s="93" t="inlineStr">
        <is>
          <t>W컨셉토너250ml190801</t>
        </is>
      </c>
    </row>
    <row r="4581">
      <c r="A4581" s="93" t="n"/>
      <c r="B4581" s="127" t="n">
        <v>43864</v>
      </c>
      <c r="C4581" s="93">
        <f>TEXT(B4581,"aaa")</f>
        <v/>
      </c>
      <c r="D4581" s="93" t="n"/>
      <c r="E4581" s="6" t="inlineStr">
        <is>
          <t>토너</t>
        </is>
      </c>
      <c r="F4581" s="5" t="inlineStr">
        <is>
          <t>W컨셉</t>
        </is>
      </c>
      <c r="G4581" s="5" t="inlineStr">
        <is>
          <t>250ml 2set</t>
        </is>
      </c>
      <c r="H4581" s="149" t="n">
        <v>117</v>
      </c>
      <c r="I4581" s="149" t="n"/>
      <c r="J4581" s="7" t="n">
        <v>190801</v>
      </c>
      <c r="K4581" s="93" t="n"/>
      <c r="L4581" s="93" t="n">
        <v>4095000</v>
      </c>
      <c r="M4581" s="93" t="n">
        <v>2989350</v>
      </c>
      <c r="N4581" s="93" t="n">
        <v>762840</v>
      </c>
      <c r="O4581" s="148" t="n">
        <v>3722727.272727272</v>
      </c>
      <c r="P4581" s="93" t="inlineStr">
        <is>
          <t>W컨셉토너250ml 2set190801</t>
        </is>
      </c>
    </row>
    <row r="4582">
      <c r="A4582" s="93" t="n"/>
      <c r="B4582" s="127" t="n">
        <v>43864</v>
      </c>
      <c r="C4582" s="93">
        <f>TEXT(B4582,"aaa")</f>
        <v/>
      </c>
      <c r="D4582" s="93" t="n"/>
      <c r="E4582" s="93" t="inlineStr">
        <is>
          <t>머드크림마스크</t>
        </is>
      </c>
      <c r="F4582" s="93" t="inlineStr">
        <is>
          <t>카페24</t>
        </is>
      </c>
      <c r="G4582" s="93" t="inlineStr">
        <is>
          <t>머드크림마스크 100ml</t>
        </is>
      </c>
      <c r="H4582" s="149" t="n">
        <v>4</v>
      </c>
      <c r="I4582" s="149" t="n"/>
      <c r="J4582" s="93" t="n">
        <v>190801</v>
      </c>
      <c r="K4582" s="93" t="n"/>
      <c r="L4582" s="93" t="n">
        <v>80000</v>
      </c>
      <c r="M4582" s="93" t="n">
        <v>75320</v>
      </c>
      <c r="N4582" s="93" t="n">
        <v>5768</v>
      </c>
      <c r="O4582" s="148" t="n">
        <v>72727.27272727272</v>
      </c>
      <c r="P4582" s="93" t="inlineStr">
        <is>
          <t>카페24머드크림마스크머드크림마스크 100ml190801</t>
        </is>
      </c>
    </row>
    <row r="4583">
      <c r="A4583" s="93" t="n"/>
      <c r="B4583" s="127" t="n">
        <v>43864</v>
      </c>
      <c r="C4583" s="93">
        <f>TEXT(B4583,"aaa")</f>
        <v/>
      </c>
      <c r="D4583" s="93" t="n"/>
      <c r="E4583" s="6" t="inlineStr">
        <is>
          <t>토너</t>
        </is>
      </c>
      <c r="F4583" s="5" t="inlineStr">
        <is>
          <t>카페24</t>
        </is>
      </c>
      <c r="G4583" s="5" t="inlineStr">
        <is>
          <t>250ml</t>
        </is>
      </c>
      <c r="H4583" s="149" t="n">
        <v>56</v>
      </c>
      <c r="I4583" s="149" t="n"/>
      <c r="J4583" s="7" t="n">
        <v>190801</v>
      </c>
      <c r="K4583" s="93" t="n"/>
      <c r="L4583" s="93" t="n">
        <v>1120000</v>
      </c>
      <c r="M4583" s="93" t="n">
        <v>1054480</v>
      </c>
      <c r="N4583" s="93" t="n">
        <v>182560</v>
      </c>
      <c r="O4583" s="148" t="n">
        <v>1018181.818181818</v>
      </c>
      <c r="P4583" s="93" t="inlineStr">
        <is>
          <t>카페24토너250ml190801</t>
        </is>
      </c>
    </row>
    <row r="4584">
      <c r="A4584" s="93" t="n"/>
      <c r="B4584" s="127" t="n">
        <v>43864</v>
      </c>
      <c r="C4584" s="93">
        <f>TEXT(B4584,"aaa")</f>
        <v/>
      </c>
      <c r="D4584" s="93" t="n"/>
      <c r="E4584" s="6" t="inlineStr">
        <is>
          <t>토너</t>
        </is>
      </c>
      <c r="F4584" s="5" t="inlineStr">
        <is>
          <t>카페24</t>
        </is>
      </c>
      <c r="G4584" s="5" t="inlineStr">
        <is>
          <t>250ml 2set</t>
        </is>
      </c>
      <c r="H4584" s="149" t="n">
        <v>50</v>
      </c>
      <c r="I4584" s="149" t="n"/>
      <c r="J4584" s="7" t="n">
        <v>190801</v>
      </c>
      <c r="K4584" s="93" t="n"/>
      <c r="L4584" s="93" t="n">
        <v>1750000</v>
      </c>
      <c r="M4584" s="93" t="n">
        <v>1647625</v>
      </c>
      <c r="N4584" s="93" t="n">
        <v>326000</v>
      </c>
      <c r="O4584" s="148" t="n">
        <v>1590909.090909091</v>
      </c>
      <c r="P4584" s="93" t="inlineStr">
        <is>
          <t>카페24토너250ml 2set190801</t>
        </is>
      </c>
    </row>
    <row r="4585">
      <c r="A4585" s="93" t="n"/>
      <c r="B4585" s="127" t="n">
        <v>43864</v>
      </c>
      <c r="C4585" s="93">
        <f>TEXT(B4585,"aaa")</f>
        <v/>
      </c>
      <c r="D4585" s="93" t="n"/>
      <c r="E4585" s="6" t="inlineStr">
        <is>
          <t>토너</t>
        </is>
      </c>
      <c r="F4585" s="5" t="inlineStr">
        <is>
          <t>카페24</t>
        </is>
      </c>
      <c r="G4585" s="5" t="inlineStr">
        <is>
          <t>500ml</t>
        </is>
      </c>
      <c r="H4585" s="149" t="n">
        <v>44</v>
      </c>
      <c r="I4585" s="149" t="n"/>
      <c r="J4585" s="7" t="n">
        <v>190801</v>
      </c>
      <c r="K4585" s="93" t="n"/>
      <c r="L4585" s="93" t="n">
        <v>1452000</v>
      </c>
      <c r="M4585" s="93" t="n">
        <v>1367058</v>
      </c>
      <c r="N4585" s="93" t="n">
        <v>207900</v>
      </c>
      <c r="O4585" s="148" t="n">
        <v>1320000</v>
      </c>
      <c r="P4585" s="93" t="inlineStr">
        <is>
          <t>카페24토너500ml190801</t>
        </is>
      </c>
    </row>
    <row r="4586">
      <c r="A4586" s="93" t="n"/>
      <c r="B4586" s="127" t="n">
        <v>43864</v>
      </c>
      <c r="C4586" s="93">
        <f>TEXT(B4586,"aaa")</f>
        <v/>
      </c>
      <c r="D4586" s="93" t="n"/>
      <c r="E4586" s="6" t="inlineStr">
        <is>
          <t>토너</t>
        </is>
      </c>
      <c r="F4586" s="5" t="inlineStr">
        <is>
          <t>카페24</t>
        </is>
      </c>
      <c r="G4586" s="93" t="inlineStr">
        <is>
          <t>스킨팩 화장솜 60P</t>
        </is>
      </c>
      <c r="H4586" s="149" t="n">
        <v>58</v>
      </c>
      <c r="I4586" s="149" t="n"/>
      <c r="J4586" s="93" t="n">
        <v>190801</v>
      </c>
      <c r="K4586" s="93" t="n"/>
      <c r="L4586" s="93" t="n">
        <v>174000</v>
      </c>
      <c r="M4586" s="93" t="n">
        <v>163821</v>
      </c>
      <c r="N4586" s="93" t="n">
        <v>64380</v>
      </c>
      <c r="O4586" s="148" t="n">
        <v>158181.8181818182</v>
      </c>
      <c r="P4586" s="93" t="inlineStr">
        <is>
          <t>카페24토너스킨팩 화장솜 60P190801</t>
        </is>
      </c>
    </row>
    <row r="4587">
      <c r="A4587" s="93" t="n"/>
      <c r="B4587" s="127" t="n">
        <v>43864</v>
      </c>
      <c r="C4587" s="93">
        <f>TEXT(B4587,"aaa")</f>
        <v/>
      </c>
      <c r="D4587" s="93" t="n"/>
      <c r="E4587" s="93" t="inlineStr">
        <is>
          <t>토너</t>
        </is>
      </c>
      <c r="F4587" s="93" t="inlineStr">
        <is>
          <t>큐텐</t>
        </is>
      </c>
      <c r="G4587" s="93" t="inlineStr">
        <is>
          <t>250ml</t>
        </is>
      </c>
      <c r="H4587" s="149" t="n">
        <v>18</v>
      </c>
      <c r="I4587" s="149" t="n"/>
      <c r="J4587" s="91" t="n">
        <v>190801</v>
      </c>
      <c r="K4587" s="93" t="n"/>
      <c r="L4587" s="93" t="n">
        <v>567000</v>
      </c>
      <c r="M4587" s="93" t="n">
        <v>504630</v>
      </c>
      <c r="N4587" s="93" t="n">
        <v>58680</v>
      </c>
      <c r="O4587" s="148" t="n">
        <v>515454.5454545454</v>
      </c>
      <c r="P4587" s="93" t="inlineStr">
        <is>
          <t>큐텐토너250ml190801</t>
        </is>
      </c>
    </row>
    <row r="4588">
      <c r="A4588" s="93" t="n"/>
      <c r="B4588" s="127" t="n">
        <v>43864</v>
      </c>
      <c r="C4588" s="93">
        <f>TEXT(B4588,"aaa")</f>
        <v/>
      </c>
      <c r="D4588" s="93" t="n"/>
      <c r="E4588" s="93" t="inlineStr">
        <is>
          <t>토너</t>
        </is>
      </c>
      <c r="F4588" s="93" t="inlineStr">
        <is>
          <t>큐텐</t>
        </is>
      </c>
      <c r="G4588" s="93" t="inlineStr">
        <is>
          <t>250ml 2set</t>
        </is>
      </c>
      <c r="H4588" s="149" t="n">
        <v>5</v>
      </c>
      <c r="I4588" s="149" t="n"/>
      <c r="J4588" s="91" t="n">
        <v>190801</v>
      </c>
      <c r="K4588" s="93" t="n"/>
      <c r="L4588" s="93" t="n">
        <v>220000</v>
      </c>
      <c r="M4588" s="93" t="n">
        <v>195800</v>
      </c>
      <c r="N4588" s="93" t="n">
        <v>32600</v>
      </c>
      <c r="O4588" s="148" t="n">
        <v>200000</v>
      </c>
      <c r="P4588" s="93" t="inlineStr">
        <is>
          <t>큐텐토너250ml 2set190801</t>
        </is>
      </c>
    </row>
    <row r="4589">
      <c r="A4589" s="93" t="n"/>
      <c r="B4589" s="127" t="n">
        <v>43865</v>
      </c>
      <c r="C4589" s="93">
        <f>TEXT(B4589,"aaa")</f>
        <v/>
      </c>
      <c r="D4589" s="93" t="n"/>
      <c r="E4589" s="6" t="inlineStr">
        <is>
          <t>토너</t>
        </is>
      </c>
      <c r="F4589" s="5" t="inlineStr">
        <is>
          <t>W컨셉</t>
        </is>
      </c>
      <c r="G4589" s="5" t="inlineStr">
        <is>
          <t>250ml 2set</t>
        </is>
      </c>
      <c r="H4589" s="149" t="n">
        <v>28</v>
      </c>
      <c r="I4589" s="149" t="n"/>
      <c r="J4589" s="7" t="n">
        <v>190801</v>
      </c>
      <c r="K4589" s="93" t="n"/>
      <c r="L4589" s="93" t="n">
        <v>980000</v>
      </c>
      <c r="M4589" s="93" t="n">
        <v>715400</v>
      </c>
      <c r="N4589" s="93" t="n">
        <v>182560</v>
      </c>
      <c r="O4589" s="148" t="n">
        <v>890909.0909090908</v>
      </c>
      <c r="P4589" s="93" t="inlineStr">
        <is>
          <t>W컨셉토너250ml 2set190801</t>
        </is>
      </c>
    </row>
    <row r="4590">
      <c r="A4590" s="93" t="n"/>
      <c r="B4590" s="127" t="n">
        <v>43865</v>
      </c>
      <c r="C4590" s="93">
        <f>TEXT(B4590,"aaa")</f>
        <v/>
      </c>
      <c r="D4590" s="93" t="n"/>
      <c r="E4590" s="93" t="inlineStr">
        <is>
          <t>머드크림마스크</t>
        </is>
      </c>
      <c r="F4590" s="93" t="inlineStr">
        <is>
          <t>카페24</t>
        </is>
      </c>
      <c r="G4590" s="93" t="inlineStr">
        <is>
          <t>머드크림마스크 100ml</t>
        </is>
      </c>
      <c r="H4590" s="149" t="n">
        <v>2</v>
      </c>
      <c r="I4590" s="149" t="n"/>
      <c r="J4590" s="93" t="n">
        <v>190801</v>
      </c>
      <c r="K4590" s="93" t="n"/>
      <c r="L4590" s="93" t="n">
        <v>40000</v>
      </c>
      <c r="M4590" s="93" t="n">
        <v>37660</v>
      </c>
      <c r="N4590" s="93" t="n">
        <v>2884</v>
      </c>
      <c r="O4590" s="148" t="n">
        <v>36363.63636363636</v>
      </c>
      <c r="P4590" s="93" t="inlineStr">
        <is>
          <t>카페24머드크림마스크머드크림마스크 100ml190801</t>
        </is>
      </c>
    </row>
    <row r="4591">
      <c r="A4591" s="93" t="n"/>
      <c r="B4591" s="127" t="n">
        <v>43865</v>
      </c>
      <c r="C4591" s="93">
        <f>TEXT(B4591,"aaa")</f>
        <v/>
      </c>
      <c r="D4591" s="93" t="n"/>
      <c r="E4591" s="6" t="inlineStr">
        <is>
          <t>토너</t>
        </is>
      </c>
      <c r="F4591" s="5" t="inlineStr">
        <is>
          <t>카페24</t>
        </is>
      </c>
      <c r="G4591" s="5" t="inlineStr">
        <is>
          <t>250ml</t>
        </is>
      </c>
      <c r="H4591" s="149" t="n">
        <v>46</v>
      </c>
      <c r="I4591" s="149" t="n"/>
      <c r="J4591" s="7" t="n">
        <v>190801</v>
      </c>
      <c r="K4591" s="93" t="n"/>
      <c r="L4591" s="93" t="n">
        <v>920000</v>
      </c>
      <c r="M4591" s="93" t="n">
        <v>866180</v>
      </c>
      <c r="N4591" s="93" t="n">
        <v>149960</v>
      </c>
      <c r="O4591" s="148" t="n">
        <v>836363.6363636364</v>
      </c>
      <c r="P4591" s="93" t="inlineStr">
        <is>
          <t>카페24토너250ml190801</t>
        </is>
      </c>
    </row>
    <row r="4592">
      <c r="A4592" s="93" t="n"/>
      <c r="B4592" s="127" t="n">
        <v>43865</v>
      </c>
      <c r="C4592" s="93">
        <f>TEXT(B4592,"aaa")</f>
        <v/>
      </c>
      <c r="D4592" s="93" t="n"/>
      <c r="E4592" s="6" t="inlineStr">
        <is>
          <t>토너</t>
        </is>
      </c>
      <c r="F4592" s="5" t="inlineStr">
        <is>
          <t>카페24</t>
        </is>
      </c>
      <c r="G4592" s="5" t="inlineStr">
        <is>
          <t>250ml 2set</t>
        </is>
      </c>
      <c r="H4592" s="149" t="n">
        <v>40</v>
      </c>
      <c r="I4592" s="149" t="n"/>
      <c r="J4592" s="7" t="n">
        <v>190801</v>
      </c>
      <c r="K4592" s="93" t="n"/>
      <c r="L4592" s="93" t="n">
        <v>1400000</v>
      </c>
      <c r="M4592" s="93" t="n">
        <v>1318100</v>
      </c>
      <c r="N4592" s="93" t="n">
        <v>260800</v>
      </c>
      <c r="O4592" s="148" t="n">
        <v>1272727.272727273</v>
      </c>
      <c r="P4592" s="93" t="inlineStr">
        <is>
          <t>카페24토너250ml 2set190801</t>
        </is>
      </c>
    </row>
    <row r="4593">
      <c r="A4593" s="93" t="n"/>
      <c r="B4593" s="127" t="n">
        <v>43865</v>
      </c>
      <c r="C4593" s="93">
        <f>TEXT(B4593,"aaa")</f>
        <v/>
      </c>
      <c r="D4593" s="93" t="n"/>
      <c r="E4593" s="6" t="inlineStr">
        <is>
          <t>토너</t>
        </is>
      </c>
      <c r="F4593" s="5" t="inlineStr">
        <is>
          <t>카페24</t>
        </is>
      </c>
      <c r="G4593" s="5" t="inlineStr">
        <is>
          <t>500ml</t>
        </is>
      </c>
      <c r="H4593" s="149" t="n">
        <v>35</v>
      </c>
      <c r="I4593" s="149" t="n"/>
      <c r="J4593" s="7" t="n">
        <v>190801</v>
      </c>
      <c r="K4593" s="93" t="n"/>
      <c r="L4593" s="93" t="n">
        <v>1155000</v>
      </c>
      <c r="M4593" s="93" t="n">
        <v>1087432.5</v>
      </c>
      <c r="N4593" s="93" t="n">
        <v>165375</v>
      </c>
      <c r="O4593" s="148" t="n">
        <v>1050000</v>
      </c>
      <c r="P4593" s="93" t="inlineStr">
        <is>
          <t>카페24토너500ml190801</t>
        </is>
      </c>
    </row>
    <row r="4594">
      <c r="A4594" s="93" t="n"/>
      <c r="B4594" s="127" t="n">
        <v>43865</v>
      </c>
      <c r="C4594" s="93">
        <f>TEXT(B4594,"aaa")</f>
        <v/>
      </c>
      <c r="D4594" s="93" t="n"/>
      <c r="E4594" s="6" t="inlineStr">
        <is>
          <t>토너</t>
        </is>
      </c>
      <c r="F4594" s="5" t="inlineStr">
        <is>
          <t>카페24</t>
        </is>
      </c>
      <c r="G4594" s="93" t="inlineStr">
        <is>
          <t>스킨팩 화장솜 60P</t>
        </is>
      </c>
      <c r="H4594" s="149" t="n">
        <v>62</v>
      </c>
      <c r="I4594" s="149" t="n"/>
      <c r="J4594" s="93" t="n">
        <v>190801</v>
      </c>
      <c r="K4594" s="93" t="n"/>
      <c r="L4594" s="93" t="n">
        <v>186000</v>
      </c>
      <c r="M4594" s="93" t="n">
        <v>175119</v>
      </c>
      <c r="N4594" s="93" t="n">
        <v>68820</v>
      </c>
      <c r="O4594" s="148" t="n">
        <v>169090.9090909091</v>
      </c>
      <c r="P4594" s="93" t="inlineStr">
        <is>
          <t>카페24토너스킨팩 화장솜 60P190801</t>
        </is>
      </c>
    </row>
    <row r="4595">
      <c r="A4595" s="93" t="n"/>
      <c r="B4595" s="127" t="n">
        <v>43866</v>
      </c>
      <c r="C4595" s="93">
        <f>TEXT(B4595,"aaa")</f>
        <v/>
      </c>
      <c r="D4595" s="93" t="n"/>
      <c r="E4595" s="6" t="inlineStr">
        <is>
          <t>토너</t>
        </is>
      </c>
      <c r="F4595" s="5" t="inlineStr">
        <is>
          <t>W컨셉</t>
        </is>
      </c>
      <c r="G4595" s="5" t="inlineStr">
        <is>
          <t>250ml</t>
        </is>
      </c>
      <c r="H4595" s="149" t="n">
        <v>6</v>
      </c>
      <c r="I4595" s="149" t="n"/>
      <c r="J4595" s="7" t="n">
        <v>190801</v>
      </c>
      <c r="K4595" s="93" t="n"/>
      <c r="L4595" s="93" t="n">
        <v>120000</v>
      </c>
      <c r="M4595" s="93" t="n">
        <v>86400</v>
      </c>
      <c r="N4595" s="93" t="n">
        <v>19560</v>
      </c>
      <c r="O4595" s="148" t="n">
        <v>109090.9090909091</v>
      </c>
      <c r="P4595" s="93" t="inlineStr">
        <is>
          <t>W컨셉토너250ml190801</t>
        </is>
      </c>
    </row>
    <row r="4596">
      <c r="A4596" s="93" t="n"/>
      <c r="B4596" s="127" t="n">
        <v>43866</v>
      </c>
      <c r="C4596" s="93">
        <f>TEXT(B4596,"aaa")</f>
        <v/>
      </c>
      <c r="D4596" s="93" t="n"/>
      <c r="E4596" s="6" t="inlineStr">
        <is>
          <t>토너</t>
        </is>
      </c>
      <c r="F4596" s="5" t="inlineStr">
        <is>
          <t>W컨셉</t>
        </is>
      </c>
      <c r="G4596" s="5" t="inlineStr">
        <is>
          <t>250ml 2set</t>
        </is>
      </c>
      <c r="H4596" s="149" t="n">
        <v>9</v>
      </c>
      <c r="I4596" s="149" t="n"/>
      <c r="J4596" s="7" t="n">
        <v>190801</v>
      </c>
      <c r="K4596" s="93" t="n"/>
      <c r="L4596" s="93" t="n">
        <v>315000</v>
      </c>
      <c r="M4596" s="93" t="n">
        <v>229950</v>
      </c>
      <c r="N4596" s="93" t="n">
        <v>58680</v>
      </c>
      <c r="O4596" s="148" t="n">
        <v>286363.6363636364</v>
      </c>
      <c r="P4596" s="93" t="inlineStr">
        <is>
          <t>W컨셉토너250ml 2set190801</t>
        </is>
      </c>
    </row>
    <row r="4597">
      <c r="A4597" s="93" t="n"/>
      <c r="B4597" s="127" t="n">
        <v>43866</v>
      </c>
      <c r="C4597" s="93">
        <f>TEXT(B4597,"aaa")</f>
        <v/>
      </c>
      <c r="D4597" s="93" t="n"/>
      <c r="E4597" s="93" t="inlineStr">
        <is>
          <t>머드크림마스크</t>
        </is>
      </c>
      <c r="F4597" s="93" t="inlineStr">
        <is>
          <t>카페24</t>
        </is>
      </c>
      <c r="G4597" s="93" t="inlineStr">
        <is>
          <t>머드크림마스크 100ml</t>
        </is>
      </c>
      <c r="H4597" s="149" t="n">
        <v>8</v>
      </c>
      <c r="I4597" s="149" t="n"/>
      <c r="J4597" s="93" t="n">
        <v>190801</v>
      </c>
      <c r="K4597" s="93" t="n"/>
      <c r="L4597" s="93" t="n">
        <v>160000</v>
      </c>
      <c r="M4597" s="93" t="n">
        <v>150640</v>
      </c>
      <c r="N4597" s="93" t="n">
        <v>11536</v>
      </c>
      <c r="O4597" s="148" t="n">
        <v>145454.5454545454</v>
      </c>
      <c r="P4597" s="93" t="inlineStr">
        <is>
          <t>카페24머드크림마스크머드크림마스크 100ml190801</t>
        </is>
      </c>
    </row>
    <row r="4598">
      <c r="A4598" s="93" t="n"/>
      <c r="B4598" s="127" t="n">
        <v>43866</v>
      </c>
      <c r="C4598" s="93">
        <f>TEXT(B4598,"aaa")</f>
        <v/>
      </c>
      <c r="D4598" s="93" t="n"/>
      <c r="E4598" s="6" t="inlineStr">
        <is>
          <t>토너</t>
        </is>
      </c>
      <c r="F4598" s="5" t="inlineStr">
        <is>
          <t>카페24</t>
        </is>
      </c>
      <c r="G4598" s="5" t="inlineStr">
        <is>
          <t>250ml</t>
        </is>
      </c>
      <c r="H4598" s="149" t="n">
        <v>56</v>
      </c>
      <c r="I4598" s="149" t="n"/>
      <c r="J4598" s="7" t="n">
        <v>190801</v>
      </c>
      <c r="K4598" s="93" t="n"/>
      <c r="L4598" s="93" t="n">
        <v>1120000</v>
      </c>
      <c r="M4598" s="93" t="n">
        <v>1054480</v>
      </c>
      <c r="N4598" s="93" t="n">
        <v>182560</v>
      </c>
      <c r="O4598" s="148" t="n">
        <v>1018181.818181818</v>
      </c>
      <c r="P4598" s="93" t="inlineStr">
        <is>
          <t>카페24토너250ml190801</t>
        </is>
      </c>
    </row>
    <row r="4599">
      <c r="A4599" s="93" t="n"/>
      <c r="B4599" s="127" t="n">
        <v>43866</v>
      </c>
      <c r="C4599" s="93">
        <f>TEXT(B4599,"aaa")</f>
        <v/>
      </c>
      <c r="D4599" s="93" t="n"/>
      <c r="E4599" s="6" t="inlineStr">
        <is>
          <t>토너</t>
        </is>
      </c>
      <c r="F4599" s="5" t="inlineStr">
        <is>
          <t>카페24</t>
        </is>
      </c>
      <c r="G4599" s="5" t="inlineStr">
        <is>
          <t>250ml 2set</t>
        </is>
      </c>
      <c r="H4599" s="149" t="n">
        <v>37</v>
      </c>
      <c r="I4599" s="149" t="n"/>
      <c r="J4599" s="7" t="n">
        <v>190801</v>
      </c>
      <c r="K4599" s="93" t="n"/>
      <c r="L4599" s="93" t="n">
        <v>1295000</v>
      </c>
      <c r="M4599" s="93" t="n">
        <v>1219242.5</v>
      </c>
      <c r="N4599" s="93" t="n">
        <v>241240</v>
      </c>
      <c r="O4599" s="148" t="n">
        <v>1177272.727272727</v>
      </c>
      <c r="P4599" s="93" t="inlineStr">
        <is>
          <t>카페24토너250ml 2set190801</t>
        </is>
      </c>
    </row>
    <row r="4600">
      <c r="A4600" s="93" t="n"/>
      <c r="B4600" s="127" t="n">
        <v>43866</v>
      </c>
      <c r="C4600" s="93">
        <f>TEXT(B4600,"aaa")</f>
        <v/>
      </c>
      <c r="D4600" s="93" t="n"/>
      <c r="E4600" s="6" t="inlineStr">
        <is>
          <t>토너</t>
        </is>
      </c>
      <c r="F4600" s="5" t="inlineStr">
        <is>
          <t>카페24</t>
        </is>
      </c>
      <c r="G4600" s="5" t="inlineStr">
        <is>
          <t>500ml</t>
        </is>
      </c>
      <c r="H4600" s="149" t="n">
        <v>40</v>
      </c>
      <c r="I4600" s="149" t="n"/>
      <c r="J4600" s="7" t="n">
        <v>190801</v>
      </c>
      <c r="K4600" s="93" t="n"/>
      <c r="L4600" s="93" t="n">
        <v>1320000</v>
      </c>
      <c r="M4600" s="93" t="n">
        <v>1242780</v>
      </c>
      <c r="N4600" s="93" t="n">
        <v>189000</v>
      </c>
      <c r="O4600" s="148" t="n">
        <v>1200000</v>
      </c>
      <c r="P4600" s="93" t="inlineStr">
        <is>
          <t>카페24토너500ml190801</t>
        </is>
      </c>
    </row>
    <row r="4601">
      <c r="A4601" s="93" t="n"/>
      <c r="B4601" s="127" t="n">
        <v>43866</v>
      </c>
      <c r="C4601" s="93">
        <f>TEXT(B4601,"aaa")</f>
        <v/>
      </c>
      <c r="D4601" s="93" t="n"/>
      <c r="E4601" s="6" t="inlineStr">
        <is>
          <t>토너</t>
        </is>
      </c>
      <c r="F4601" s="5" t="inlineStr">
        <is>
          <t>카페24</t>
        </is>
      </c>
      <c r="G4601" s="93" t="inlineStr">
        <is>
          <t>스킨팩 화장솜 60P</t>
        </is>
      </c>
      <c r="H4601" s="149" t="n">
        <v>53</v>
      </c>
      <c r="I4601" s="149" t="n"/>
      <c r="J4601" s="93" t="n">
        <v>190801</v>
      </c>
      <c r="K4601" s="93" t="n"/>
      <c r="L4601" s="93" t="n">
        <v>159000</v>
      </c>
      <c r="M4601" s="93" t="n">
        <v>149698.5</v>
      </c>
      <c r="N4601" s="93" t="n">
        <v>58830</v>
      </c>
      <c r="O4601" s="148" t="n">
        <v>144545.4545454545</v>
      </c>
      <c r="P4601" s="93" t="inlineStr">
        <is>
          <t>카페24토너스킨팩 화장솜 60P190801</t>
        </is>
      </c>
    </row>
    <row r="4602">
      <c r="A4602" s="93" t="n"/>
      <c r="B4602" s="127" t="n">
        <v>43866</v>
      </c>
      <c r="C4602" s="93">
        <f>TEXT(B4602,"aaa")</f>
        <v/>
      </c>
      <c r="D4602" s="93" t="n"/>
      <c r="E4602" s="93" t="inlineStr">
        <is>
          <t>토너</t>
        </is>
      </c>
      <c r="F4602" s="93" t="inlineStr">
        <is>
          <t>큐텐</t>
        </is>
      </c>
      <c r="G4602" s="93" t="inlineStr">
        <is>
          <t>250ml</t>
        </is>
      </c>
      <c r="H4602" s="149" t="n">
        <v>14</v>
      </c>
      <c r="I4602" s="149" t="n"/>
      <c r="J4602" s="91" t="n">
        <v>190801</v>
      </c>
      <c r="K4602" s="93" t="n"/>
      <c r="L4602" s="93" t="n">
        <v>441000</v>
      </c>
      <c r="M4602" s="93" t="n">
        <v>392490</v>
      </c>
      <c r="N4602" s="93" t="n">
        <v>45640</v>
      </c>
      <c r="O4602" s="148" t="n">
        <v>400909.0909090909</v>
      </c>
      <c r="P4602" s="93" t="inlineStr">
        <is>
          <t>큐텐토너250ml190801</t>
        </is>
      </c>
    </row>
    <row r="4603">
      <c r="A4603" s="93" t="n"/>
      <c r="B4603" s="127" t="n">
        <v>43866</v>
      </c>
      <c r="C4603" s="93">
        <f>TEXT(B4603,"aaa")</f>
        <v/>
      </c>
      <c r="D4603" s="93" t="n"/>
      <c r="E4603" s="93" t="inlineStr">
        <is>
          <t>토너</t>
        </is>
      </c>
      <c r="F4603" s="93" t="inlineStr">
        <is>
          <t>큐텐</t>
        </is>
      </c>
      <c r="G4603" s="93" t="inlineStr">
        <is>
          <t>250ml 2set</t>
        </is>
      </c>
      <c r="H4603" s="149" t="n">
        <v>2</v>
      </c>
      <c r="I4603" s="149" t="n"/>
      <c r="J4603" s="91" t="n">
        <v>190801</v>
      </c>
      <c r="K4603" s="93" t="n"/>
      <c r="L4603" s="93" t="n">
        <v>88000</v>
      </c>
      <c r="M4603" s="93" t="n">
        <v>78320</v>
      </c>
      <c r="N4603" s="93" t="n">
        <v>13040</v>
      </c>
      <c r="O4603" s="148" t="n">
        <v>80000</v>
      </c>
      <c r="P4603" s="93" t="inlineStr">
        <is>
          <t>큐텐토너250ml 2set190801</t>
        </is>
      </c>
    </row>
    <row r="4604">
      <c r="A4604" s="93" t="n"/>
      <c r="B4604" s="127" t="n">
        <v>43867</v>
      </c>
      <c r="C4604" s="93">
        <f>TEXT(B4604,"aaa")</f>
        <v/>
      </c>
      <c r="D4604" s="93" t="n"/>
      <c r="E4604" s="6" t="inlineStr">
        <is>
          <t>토너</t>
        </is>
      </c>
      <c r="F4604" s="5" t="inlineStr">
        <is>
          <t>W컨셉</t>
        </is>
      </c>
      <c r="G4604" s="5" t="inlineStr">
        <is>
          <t>250ml</t>
        </is>
      </c>
      <c r="H4604" s="149" t="n">
        <v>1</v>
      </c>
      <c r="I4604" s="149" t="n"/>
      <c r="J4604" s="7" t="n">
        <v>190801</v>
      </c>
      <c r="K4604" s="93" t="n"/>
      <c r="L4604" s="93" t="n">
        <v>20000</v>
      </c>
      <c r="M4604" s="93" t="n">
        <v>14400</v>
      </c>
      <c r="N4604" s="93" t="n">
        <v>3260</v>
      </c>
      <c r="O4604" s="148" t="n">
        <v>18181.81818181818</v>
      </c>
      <c r="P4604" s="93" t="inlineStr">
        <is>
          <t>W컨셉토너250ml190801</t>
        </is>
      </c>
    </row>
    <row r="4605">
      <c r="A4605" s="93" t="n"/>
      <c r="B4605" s="127" t="n">
        <v>43867</v>
      </c>
      <c r="C4605" s="93">
        <f>TEXT(B4605,"aaa")</f>
        <v/>
      </c>
      <c r="D4605" s="93" t="n"/>
      <c r="E4605" s="93" t="inlineStr">
        <is>
          <t>토너</t>
        </is>
      </c>
      <c r="F4605" s="93" t="inlineStr">
        <is>
          <t>아누아 CS</t>
        </is>
      </c>
      <c r="G4605" s="93" t="inlineStr">
        <is>
          <t>250ml</t>
        </is>
      </c>
      <c r="H4605" s="149" t="n">
        <v>1</v>
      </c>
      <c r="I4605" s="149" t="n"/>
      <c r="J4605" s="7" t="n">
        <v>190801</v>
      </c>
      <c r="K4605" s="93" t="n"/>
      <c r="L4605" s="93" t="n">
        <v>0</v>
      </c>
      <c r="M4605" s="93" t="n">
        <v>0</v>
      </c>
      <c r="N4605" s="93" t="n">
        <v>3260</v>
      </c>
      <c r="O4605" s="148" t="n">
        <v>0</v>
      </c>
      <c r="P4605" s="93" t="inlineStr">
        <is>
          <t>아누아 CS토너250ml190801</t>
        </is>
      </c>
    </row>
    <row r="4606">
      <c r="A4606" s="93" t="n"/>
      <c r="B4606" s="127" t="n">
        <v>43867</v>
      </c>
      <c r="C4606" s="93">
        <f>TEXT(B4606,"aaa")</f>
        <v/>
      </c>
      <c r="D4606" s="93" t="n"/>
      <c r="E4606" s="93" t="inlineStr">
        <is>
          <t>화장솜</t>
        </is>
      </c>
      <c r="F4606" s="93" t="inlineStr">
        <is>
          <t>카페24</t>
        </is>
      </c>
      <c r="G4606" s="93" t="inlineStr">
        <is>
          <t>스킨팩 화장솜 60P</t>
        </is>
      </c>
      <c r="H4606" s="149" t="n">
        <v>1</v>
      </c>
      <c r="I4606" s="149" t="n"/>
      <c r="J4606" s="93" t="n">
        <v>190801</v>
      </c>
      <c r="K4606" s="93" t="n"/>
      <c r="L4606" s="93" t="n">
        <v>4000</v>
      </c>
      <c r="M4606" s="93" t="n">
        <v>3766</v>
      </c>
      <c r="N4606" s="93" t="n">
        <v>1110</v>
      </c>
      <c r="O4606" s="148" t="n">
        <v>3636.363636363636</v>
      </c>
      <c r="P4606" s="93" t="inlineStr">
        <is>
          <t>카페24화장솜스킨팩 화장솜 60P190801</t>
        </is>
      </c>
    </row>
    <row r="4607">
      <c r="A4607" s="93" t="n"/>
      <c r="B4607" s="127" t="n">
        <v>43867</v>
      </c>
      <c r="C4607" s="93">
        <f>TEXT(B4607,"aaa")</f>
        <v/>
      </c>
      <c r="D4607" s="93" t="n"/>
      <c r="E4607" s="93" t="inlineStr">
        <is>
          <t>머드크림마스크</t>
        </is>
      </c>
      <c r="F4607" s="93" t="inlineStr">
        <is>
          <t>카페24</t>
        </is>
      </c>
      <c r="G4607" s="93" t="inlineStr">
        <is>
          <t>머드크림마스크 100ml</t>
        </is>
      </c>
      <c r="H4607" s="149" t="n">
        <v>9</v>
      </c>
      <c r="I4607" s="149" t="n"/>
      <c r="J4607" s="93" t="n">
        <v>190801</v>
      </c>
      <c r="K4607" s="93" t="n"/>
      <c r="L4607" s="93" t="n">
        <v>180000</v>
      </c>
      <c r="M4607" s="93" t="n">
        <v>169470</v>
      </c>
      <c r="N4607" s="93" t="n">
        <v>12978</v>
      </c>
      <c r="O4607" s="148" t="n">
        <v>163636.3636363636</v>
      </c>
      <c r="P4607" s="93" t="inlineStr">
        <is>
          <t>카페24머드크림마스크머드크림마스크 100ml190801</t>
        </is>
      </c>
    </row>
    <row r="4608">
      <c r="A4608" s="93" t="n"/>
      <c r="B4608" s="127" t="n">
        <v>43867</v>
      </c>
      <c r="C4608" s="93">
        <f>TEXT(B4608,"aaa")</f>
        <v/>
      </c>
      <c r="D4608" s="93" t="n"/>
      <c r="E4608" s="6" t="inlineStr">
        <is>
          <t>토너</t>
        </is>
      </c>
      <c r="F4608" s="5" t="inlineStr">
        <is>
          <t>카페24</t>
        </is>
      </c>
      <c r="G4608" s="5" t="inlineStr">
        <is>
          <t>250ml</t>
        </is>
      </c>
      <c r="H4608" s="149" t="n">
        <v>34</v>
      </c>
      <c r="I4608" s="149" t="n"/>
      <c r="J4608" s="7" t="n">
        <v>190801</v>
      </c>
      <c r="K4608" s="93" t="n"/>
      <c r="L4608" s="93" t="n">
        <v>680000</v>
      </c>
      <c r="M4608" s="93" t="n">
        <v>640220</v>
      </c>
      <c r="N4608" s="93" t="n">
        <v>110840</v>
      </c>
      <c r="O4608" s="148" t="n">
        <v>618181.8181818181</v>
      </c>
      <c r="P4608" s="93" t="inlineStr">
        <is>
          <t>카페24토너250ml190801</t>
        </is>
      </c>
    </row>
    <row r="4609">
      <c r="A4609" s="93" t="n"/>
      <c r="B4609" s="127" t="n">
        <v>43867</v>
      </c>
      <c r="C4609" s="93">
        <f>TEXT(B4609,"aaa")</f>
        <v/>
      </c>
      <c r="D4609" s="93" t="n"/>
      <c r="E4609" s="6" t="inlineStr">
        <is>
          <t>토너</t>
        </is>
      </c>
      <c r="F4609" s="5" t="inlineStr">
        <is>
          <t>카페24</t>
        </is>
      </c>
      <c r="G4609" s="5" t="inlineStr">
        <is>
          <t>250ml 2set</t>
        </is>
      </c>
      <c r="H4609" s="149" t="n">
        <v>65</v>
      </c>
      <c r="I4609" s="149" t="n"/>
      <c r="J4609" s="7" t="n">
        <v>190801</v>
      </c>
      <c r="K4609" s="93" t="n"/>
      <c r="L4609" s="93" t="n">
        <v>2275000</v>
      </c>
      <c r="M4609" s="93" t="n">
        <v>2141912.5</v>
      </c>
      <c r="N4609" s="93" t="n">
        <v>423800</v>
      </c>
      <c r="O4609" s="148" t="n">
        <v>2068181.818181818</v>
      </c>
      <c r="P4609" s="93" t="inlineStr">
        <is>
          <t>카페24토너250ml 2set190801</t>
        </is>
      </c>
    </row>
    <row r="4610">
      <c r="A4610" s="93" t="n"/>
      <c r="B4610" s="127" t="n">
        <v>43867</v>
      </c>
      <c r="C4610" s="93">
        <f>TEXT(B4610,"aaa")</f>
        <v/>
      </c>
      <c r="D4610" s="93" t="n"/>
      <c r="E4610" s="6" t="inlineStr">
        <is>
          <t>토너</t>
        </is>
      </c>
      <c r="F4610" s="5" t="inlineStr">
        <is>
          <t>카페24</t>
        </is>
      </c>
      <c r="G4610" s="5" t="inlineStr">
        <is>
          <t>500ml</t>
        </is>
      </c>
      <c r="H4610" s="149" t="n">
        <v>38</v>
      </c>
      <c r="I4610" s="149" t="n"/>
      <c r="J4610" s="7" t="n">
        <v>190801</v>
      </c>
      <c r="K4610" s="93" t="n"/>
      <c r="L4610" s="93" t="n">
        <v>1254000</v>
      </c>
      <c r="M4610" s="93" t="n">
        <v>1180641</v>
      </c>
      <c r="N4610" s="93" t="n">
        <v>179550</v>
      </c>
      <c r="O4610" s="148" t="n">
        <v>1140000</v>
      </c>
      <c r="P4610" s="93" t="inlineStr">
        <is>
          <t>카페24토너500ml190801</t>
        </is>
      </c>
    </row>
    <row r="4611">
      <c r="A4611" s="93" t="n"/>
      <c r="B4611" s="127" t="n">
        <v>43867</v>
      </c>
      <c r="C4611" s="93">
        <f>TEXT(B4611,"aaa")</f>
        <v/>
      </c>
      <c r="D4611" s="93" t="n"/>
      <c r="E4611" s="6" t="inlineStr">
        <is>
          <t>토너</t>
        </is>
      </c>
      <c r="F4611" s="5" t="inlineStr">
        <is>
          <t>카페24</t>
        </is>
      </c>
      <c r="G4611" s="93" t="inlineStr">
        <is>
          <t>스킨팩 화장솜 60P</t>
        </is>
      </c>
      <c r="H4611" s="149" t="n">
        <v>44</v>
      </c>
      <c r="I4611" s="149" t="n"/>
      <c r="J4611" s="93" t="n">
        <v>190801</v>
      </c>
      <c r="K4611" s="93" t="n"/>
      <c r="L4611" s="93" t="n">
        <v>132000</v>
      </c>
      <c r="M4611" s="93" t="n">
        <v>124278</v>
      </c>
      <c r="N4611" s="93" t="n">
        <v>48840</v>
      </c>
      <c r="O4611" s="148" t="n">
        <v>120000</v>
      </c>
      <c r="P4611" s="93" t="inlineStr">
        <is>
          <t>카페24토너스킨팩 화장솜 60P190801</t>
        </is>
      </c>
    </row>
    <row r="4612">
      <c r="A4612" s="93" t="n"/>
      <c r="B4612" s="127" t="n">
        <v>43867</v>
      </c>
      <c r="C4612" s="93">
        <f>TEXT(B4612,"aaa")</f>
        <v/>
      </c>
      <c r="D4612" s="93" t="n"/>
      <c r="E4612" s="93" t="inlineStr">
        <is>
          <t>토너</t>
        </is>
      </c>
      <c r="F4612" s="93" t="inlineStr">
        <is>
          <t>큐텐</t>
        </is>
      </c>
      <c r="G4612" s="93" t="inlineStr">
        <is>
          <t>250ml</t>
        </is>
      </c>
      <c r="H4612" s="149" t="n">
        <v>6</v>
      </c>
      <c r="I4612" s="149" t="n"/>
      <c r="J4612" s="91" t="n">
        <v>190801</v>
      </c>
      <c r="K4612" s="93" t="n"/>
      <c r="L4612" s="93" t="n">
        <v>189000</v>
      </c>
      <c r="M4612" s="93" t="n">
        <v>168210</v>
      </c>
      <c r="N4612" s="93" t="n">
        <v>19560</v>
      </c>
      <c r="O4612" s="148" t="n">
        <v>171818.1818181818</v>
      </c>
      <c r="P4612" s="93" t="inlineStr">
        <is>
          <t>큐텐토너250ml190801</t>
        </is>
      </c>
    </row>
    <row r="4613">
      <c r="A4613" s="93" t="n"/>
      <c r="B4613" s="127" t="n">
        <v>43868</v>
      </c>
      <c r="C4613" s="93">
        <f>TEXT(B4613,"aaa")</f>
        <v/>
      </c>
      <c r="D4613" s="93" t="n"/>
      <c r="E4613" s="93" t="inlineStr">
        <is>
          <t>토너</t>
        </is>
      </c>
      <c r="F4613" s="93" t="inlineStr">
        <is>
          <t>아누아 CS</t>
        </is>
      </c>
      <c r="G4613" s="93" t="inlineStr">
        <is>
          <t>250ml</t>
        </is>
      </c>
      <c r="H4613" s="149" t="n">
        <v>1</v>
      </c>
      <c r="I4613" s="149" t="n"/>
      <c r="J4613" s="7" t="n">
        <v>190801</v>
      </c>
      <c r="K4613" s="93" t="n"/>
      <c r="L4613" s="93" t="n">
        <v>0</v>
      </c>
      <c r="M4613" s="93" t="n">
        <v>0</v>
      </c>
      <c r="N4613" s="93" t="n">
        <v>3260</v>
      </c>
      <c r="O4613" s="148" t="n">
        <v>0</v>
      </c>
      <c r="P4613" s="93" t="inlineStr">
        <is>
          <t>아누아 CS토너250ml190801</t>
        </is>
      </c>
    </row>
    <row r="4614">
      <c r="A4614" s="93" t="n"/>
      <c r="B4614" s="127" t="n">
        <v>43868</v>
      </c>
      <c r="C4614" s="93">
        <f>TEXT(B4614,"aaa")</f>
        <v/>
      </c>
      <c r="D4614" s="93" t="n"/>
      <c r="E4614" s="93" t="inlineStr">
        <is>
          <t>화장솜</t>
        </is>
      </c>
      <c r="F4614" s="93" t="inlineStr">
        <is>
          <t>카페24</t>
        </is>
      </c>
      <c r="G4614" s="93" t="inlineStr">
        <is>
          <t>스킨팩 화장솜 60P</t>
        </is>
      </c>
      <c r="H4614" s="149" t="n">
        <v>1</v>
      </c>
      <c r="I4614" s="149" t="n"/>
      <c r="J4614" s="93" t="n">
        <v>190801</v>
      </c>
      <c r="K4614" s="93" t="n"/>
      <c r="L4614" s="93" t="n">
        <v>4000</v>
      </c>
      <c r="M4614" s="93" t="n">
        <v>3766</v>
      </c>
      <c r="N4614" s="93" t="n">
        <v>1110</v>
      </c>
      <c r="O4614" s="148" t="n">
        <v>3636.363636363636</v>
      </c>
      <c r="P4614" s="93" t="inlineStr">
        <is>
          <t>카페24화장솜스킨팩 화장솜 60P190801</t>
        </is>
      </c>
    </row>
    <row r="4615">
      <c r="A4615" s="93" t="n"/>
      <c r="B4615" s="127" t="n">
        <v>43868</v>
      </c>
      <c r="C4615" s="93">
        <f>TEXT(B4615,"aaa")</f>
        <v/>
      </c>
      <c r="D4615" s="93" t="n"/>
      <c r="E4615" s="93" t="inlineStr">
        <is>
          <t>머드크림마스크</t>
        </is>
      </c>
      <c r="F4615" s="93" t="inlineStr">
        <is>
          <t>카페24</t>
        </is>
      </c>
      <c r="G4615" s="93" t="inlineStr">
        <is>
          <t>머드크림마스크 100ml</t>
        </is>
      </c>
      <c r="H4615" s="149" t="n">
        <v>6</v>
      </c>
      <c r="I4615" s="149" t="n"/>
      <c r="J4615" s="93" t="n">
        <v>190801</v>
      </c>
      <c r="K4615" s="93" t="n"/>
      <c r="L4615" s="93" t="n">
        <v>120000</v>
      </c>
      <c r="M4615" s="93" t="n">
        <v>112980</v>
      </c>
      <c r="N4615" s="93" t="n">
        <v>8652</v>
      </c>
      <c r="O4615" s="148" t="n">
        <v>109090.9090909091</v>
      </c>
      <c r="P4615" s="93" t="inlineStr">
        <is>
          <t>카페24머드크림마스크머드크림마스크 100ml190801</t>
        </is>
      </c>
    </row>
    <row r="4616">
      <c r="A4616" s="93" t="n"/>
      <c r="B4616" s="127" t="n">
        <v>43868</v>
      </c>
      <c r="C4616" s="93">
        <f>TEXT(B4616,"aaa")</f>
        <v/>
      </c>
      <c r="D4616" s="93" t="n"/>
      <c r="E4616" s="6" t="inlineStr">
        <is>
          <t>토너</t>
        </is>
      </c>
      <c r="F4616" s="5" t="inlineStr">
        <is>
          <t>카페24</t>
        </is>
      </c>
      <c r="G4616" s="5" t="inlineStr">
        <is>
          <t>250ml</t>
        </is>
      </c>
      <c r="H4616" s="149" t="n">
        <v>44</v>
      </c>
      <c r="I4616" s="149" t="n"/>
      <c r="J4616" s="7" t="n">
        <v>190801</v>
      </c>
      <c r="K4616" s="93" t="n"/>
      <c r="L4616" s="93" t="n">
        <v>880000</v>
      </c>
      <c r="M4616" s="93" t="n">
        <v>828520</v>
      </c>
      <c r="N4616" s="93" t="n">
        <v>143440</v>
      </c>
      <c r="O4616" s="148" t="n">
        <v>799999.9999999999</v>
      </c>
      <c r="P4616" s="93" t="inlineStr">
        <is>
          <t>카페24토너250ml190801</t>
        </is>
      </c>
    </row>
    <row r="4617">
      <c r="A4617" s="93" t="n"/>
      <c r="B4617" s="127" t="n">
        <v>43868</v>
      </c>
      <c r="C4617" s="93">
        <f>TEXT(B4617,"aaa")</f>
        <v/>
      </c>
      <c r="D4617" s="93" t="n"/>
      <c r="E4617" s="6" t="inlineStr">
        <is>
          <t>토너</t>
        </is>
      </c>
      <c r="F4617" s="5" t="inlineStr">
        <is>
          <t>카페24</t>
        </is>
      </c>
      <c r="G4617" s="5" t="inlineStr">
        <is>
          <t>250ml 2set</t>
        </is>
      </c>
      <c r="H4617" s="149" t="n">
        <v>154</v>
      </c>
      <c r="I4617" s="149" t="n"/>
      <c r="J4617" s="7" t="n">
        <v>190801</v>
      </c>
      <c r="K4617" s="93" t="n"/>
      <c r="L4617" s="93" t="n">
        <v>5390000</v>
      </c>
      <c r="M4617" s="93" t="n">
        <v>5074685</v>
      </c>
      <c r="N4617" s="93" t="n">
        <v>1004080</v>
      </c>
      <c r="O4617" s="148" t="n">
        <v>4900000</v>
      </c>
      <c r="P4617" s="93" t="inlineStr">
        <is>
          <t>카페24토너250ml 2set190801</t>
        </is>
      </c>
    </row>
    <row r="4618">
      <c r="A4618" s="93" t="n"/>
      <c r="B4618" s="127" t="n">
        <v>43868</v>
      </c>
      <c r="C4618" s="93">
        <f>TEXT(B4618,"aaa")</f>
        <v/>
      </c>
      <c r="D4618" s="93" t="n"/>
      <c r="E4618" s="6" t="inlineStr">
        <is>
          <t>토너</t>
        </is>
      </c>
      <c r="F4618" s="5" t="inlineStr">
        <is>
          <t>카페24</t>
        </is>
      </c>
      <c r="G4618" s="5" t="inlineStr">
        <is>
          <t>500ml</t>
        </is>
      </c>
      <c r="H4618" s="149" t="n">
        <v>23</v>
      </c>
      <c r="I4618" s="149" t="n"/>
      <c r="J4618" s="7" t="n">
        <v>190801</v>
      </c>
      <c r="K4618" s="93" t="n"/>
      <c r="L4618" s="93" t="n">
        <v>759000</v>
      </c>
      <c r="M4618" s="93" t="n">
        <v>714598.5</v>
      </c>
      <c r="N4618" s="93" t="n">
        <v>108675</v>
      </c>
      <c r="O4618" s="148" t="n">
        <v>690000</v>
      </c>
      <c r="P4618" s="93" t="inlineStr">
        <is>
          <t>카페24토너500ml190801</t>
        </is>
      </c>
    </row>
    <row r="4619">
      <c r="A4619" s="93" t="n"/>
      <c r="B4619" s="127" t="n">
        <v>43868</v>
      </c>
      <c r="C4619" s="93">
        <f>TEXT(B4619,"aaa")</f>
        <v/>
      </c>
      <c r="D4619" s="93" t="n"/>
      <c r="E4619" s="6" t="inlineStr">
        <is>
          <t>토너</t>
        </is>
      </c>
      <c r="F4619" s="5" t="inlineStr">
        <is>
          <t>카페24</t>
        </is>
      </c>
      <c r="G4619" s="93" t="inlineStr">
        <is>
          <t>스킨팩 화장솜 60P</t>
        </is>
      </c>
      <c r="H4619" s="149" t="n">
        <v>48</v>
      </c>
      <c r="I4619" s="149" t="n"/>
      <c r="J4619" s="93" t="n">
        <v>190801</v>
      </c>
      <c r="K4619" s="93" t="n"/>
      <c r="L4619" s="93" t="n">
        <v>144000</v>
      </c>
      <c r="M4619" s="93" t="n">
        <v>135576</v>
      </c>
      <c r="N4619" s="93" t="n">
        <v>53280</v>
      </c>
      <c r="O4619" s="148" t="n">
        <v>130909.0909090909</v>
      </c>
      <c r="P4619" s="93" t="inlineStr">
        <is>
          <t>카페24토너스킨팩 화장솜 60P190801</t>
        </is>
      </c>
    </row>
    <row r="4620">
      <c r="A4620" s="93" t="n"/>
      <c r="B4620" s="127" t="n">
        <v>43868</v>
      </c>
      <c r="C4620" s="93">
        <f>TEXT(B4620,"aaa")</f>
        <v/>
      </c>
      <c r="D4620" s="93" t="n"/>
      <c r="E4620" s="93" t="inlineStr">
        <is>
          <t>토너</t>
        </is>
      </c>
      <c r="F4620" s="93" t="inlineStr">
        <is>
          <t>큐텐</t>
        </is>
      </c>
      <c r="G4620" s="93" t="inlineStr">
        <is>
          <t>250ml</t>
        </is>
      </c>
      <c r="H4620" s="149" t="n">
        <v>4</v>
      </c>
      <c r="I4620" s="149" t="n"/>
      <c r="J4620" s="91" t="n">
        <v>190801</v>
      </c>
      <c r="K4620" s="93" t="n"/>
      <c r="L4620" s="93" t="n">
        <v>126000</v>
      </c>
      <c r="M4620" s="93" t="n">
        <v>112140</v>
      </c>
      <c r="N4620" s="93" t="n">
        <v>13040</v>
      </c>
      <c r="O4620" s="148" t="n">
        <v>114545.4545454545</v>
      </c>
      <c r="P4620" s="93" t="inlineStr">
        <is>
          <t>큐텐토너250ml190801</t>
        </is>
      </c>
    </row>
    <row r="4621">
      <c r="A4621" s="93" t="n"/>
      <c r="B4621" s="127" t="n">
        <v>43868</v>
      </c>
      <c r="C4621" s="93">
        <f>TEXT(B4621,"aaa")</f>
        <v/>
      </c>
      <c r="D4621" s="93" t="n"/>
      <c r="E4621" s="93" t="inlineStr">
        <is>
          <t>토너</t>
        </is>
      </c>
      <c r="F4621" s="93" t="inlineStr">
        <is>
          <t>큐텐</t>
        </is>
      </c>
      <c r="G4621" s="93" t="inlineStr">
        <is>
          <t>250ml 2set</t>
        </is>
      </c>
      <c r="H4621" s="149" t="n">
        <v>1</v>
      </c>
      <c r="I4621" s="149" t="n"/>
      <c r="J4621" s="91" t="n">
        <v>190801</v>
      </c>
      <c r="K4621" s="93" t="n"/>
      <c r="L4621" s="93" t="n">
        <v>44000</v>
      </c>
      <c r="M4621" s="93" t="n">
        <v>39160</v>
      </c>
      <c r="N4621" s="93" t="n">
        <v>6520</v>
      </c>
      <c r="O4621" s="148" t="n">
        <v>40000</v>
      </c>
      <c r="P4621" s="93" t="inlineStr">
        <is>
          <t>큐텐토너250ml 2set190801</t>
        </is>
      </c>
    </row>
    <row r="4622">
      <c r="A4622" s="93" t="n"/>
      <c r="B4622" s="127" t="n">
        <v>43869</v>
      </c>
      <c r="C4622" s="93">
        <f>TEXT(B4622,"aaa")</f>
        <v/>
      </c>
      <c r="D4622" s="93" t="n"/>
      <c r="E4622" s="93" t="inlineStr">
        <is>
          <t>화장솜</t>
        </is>
      </c>
      <c r="F4622" s="93" t="inlineStr">
        <is>
          <t>카페24</t>
        </is>
      </c>
      <c r="G4622" s="93" t="inlineStr">
        <is>
          <t>스킨팩 화장솜 60P</t>
        </is>
      </c>
      <c r="H4622" s="149" t="n">
        <v>6</v>
      </c>
      <c r="I4622" s="149" t="n"/>
      <c r="J4622" s="93" t="n">
        <v>190801</v>
      </c>
      <c r="K4622" s="93" t="n"/>
      <c r="L4622" s="93" t="n">
        <v>24000</v>
      </c>
      <c r="M4622" s="93" t="n">
        <v>22596</v>
      </c>
      <c r="N4622" s="93" t="n">
        <v>6660</v>
      </c>
      <c r="O4622" s="148" t="n">
        <v>21818.18181818182</v>
      </c>
      <c r="P4622" s="93" t="inlineStr">
        <is>
          <t>카페24화장솜스킨팩 화장솜 60P190801</t>
        </is>
      </c>
    </row>
    <row r="4623">
      <c r="A4623" s="93" t="n"/>
      <c r="B4623" s="127" t="n">
        <v>43869</v>
      </c>
      <c r="C4623" s="93">
        <f>TEXT(B4623,"aaa")</f>
        <v/>
      </c>
      <c r="D4623" s="93" t="n"/>
      <c r="E4623" s="93" t="inlineStr">
        <is>
          <t>머드크림마스크</t>
        </is>
      </c>
      <c r="F4623" s="93" t="inlineStr">
        <is>
          <t>카페24</t>
        </is>
      </c>
      <c r="G4623" s="93" t="inlineStr">
        <is>
          <t>머드크림마스크 100ml</t>
        </is>
      </c>
      <c r="H4623" s="149" t="n">
        <v>5</v>
      </c>
      <c r="I4623" s="149" t="n"/>
      <c r="J4623" s="93" t="n">
        <v>190801</v>
      </c>
      <c r="K4623" s="93" t="n"/>
      <c r="L4623" s="93" t="n">
        <v>100000</v>
      </c>
      <c r="M4623" s="93" t="n">
        <v>94150</v>
      </c>
      <c r="N4623" s="93" t="n">
        <v>7210</v>
      </c>
      <c r="O4623" s="148" t="n">
        <v>90909.0909090909</v>
      </c>
      <c r="P4623" s="93" t="inlineStr">
        <is>
          <t>카페24머드크림마스크머드크림마스크 100ml190801</t>
        </is>
      </c>
    </row>
    <row r="4624">
      <c r="A4624" s="93" t="n"/>
      <c r="B4624" s="127" t="n">
        <v>43869</v>
      </c>
      <c r="C4624" s="93">
        <f>TEXT(B4624,"aaa")</f>
        <v/>
      </c>
      <c r="D4624" s="93" t="n"/>
      <c r="E4624" s="93" t="inlineStr">
        <is>
          <t>머드크림마스크</t>
        </is>
      </c>
      <c r="F4624" s="93" t="inlineStr">
        <is>
          <t>카페24</t>
        </is>
      </c>
      <c r="G4624" s="93" t="inlineStr">
        <is>
          <t>머드크림마스크 100ml 2set</t>
        </is>
      </c>
      <c r="H4624" s="149" t="n">
        <v>1</v>
      </c>
      <c r="I4624" s="149" t="n"/>
      <c r="J4624" s="93" t="n">
        <v>190801</v>
      </c>
      <c r="K4624" s="93" t="n"/>
      <c r="L4624" s="93" t="n">
        <v>35000</v>
      </c>
      <c r="M4624" s="93" t="n">
        <v>32952.5</v>
      </c>
      <c r="N4624" s="93" t="n">
        <v>2884</v>
      </c>
      <c r="O4624" s="148" t="n">
        <v>31818.18181818182</v>
      </c>
      <c r="P4624" s="93" t="inlineStr">
        <is>
          <t>카페24머드크림마스크머드크림마스크 100ml 2set190801</t>
        </is>
      </c>
    </row>
    <row r="4625">
      <c r="A4625" s="93" t="n"/>
      <c r="B4625" s="127" t="n">
        <v>43869</v>
      </c>
      <c r="C4625" s="93">
        <f>TEXT(B4625,"aaa")</f>
        <v/>
      </c>
      <c r="D4625" s="93" t="n"/>
      <c r="E4625" s="6" t="inlineStr">
        <is>
          <t>토너</t>
        </is>
      </c>
      <c r="F4625" s="5" t="inlineStr">
        <is>
          <t>카페24</t>
        </is>
      </c>
      <c r="G4625" s="5" t="inlineStr">
        <is>
          <t>250ml</t>
        </is>
      </c>
      <c r="H4625" s="149" t="n">
        <v>35</v>
      </c>
      <c r="I4625" s="149" t="n"/>
      <c r="J4625" s="7" t="n">
        <v>190801</v>
      </c>
      <c r="K4625" s="93" t="n"/>
      <c r="L4625" s="93" t="n">
        <v>700000</v>
      </c>
      <c r="M4625" s="93" t="n">
        <v>659050</v>
      </c>
      <c r="N4625" s="93" t="n">
        <v>114100</v>
      </c>
      <c r="O4625" s="148" t="n">
        <v>636363.6363636364</v>
      </c>
      <c r="P4625" s="93" t="inlineStr">
        <is>
          <t>카페24토너250ml190801</t>
        </is>
      </c>
    </row>
    <row r="4626">
      <c r="A4626" s="93" t="n"/>
      <c r="B4626" s="127" t="n">
        <v>43869</v>
      </c>
      <c r="C4626" s="93">
        <f>TEXT(B4626,"aaa")</f>
        <v/>
      </c>
      <c r="D4626" s="93" t="n"/>
      <c r="E4626" s="6" t="inlineStr">
        <is>
          <t>토너</t>
        </is>
      </c>
      <c r="F4626" s="5" t="inlineStr">
        <is>
          <t>카페24</t>
        </is>
      </c>
      <c r="G4626" s="5" t="inlineStr">
        <is>
          <t>250ml 2set</t>
        </is>
      </c>
      <c r="H4626" s="149" t="n">
        <v>30</v>
      </c>
      <c r="I4626" s="149" t="n"/>
      <c r="J4626" s="7" t="n">
        <v>190801</v>
      </c>
      <c r="K4626" s="93" t="n"/>
      <c r="L4626" s="93" t="n">
        <v>1050000</v>
      </c>
      <c r="M4626" s="93" t="n">
        <v>988575</v>
      </c>
      <c r="N4626" s="93" t="n">
        <v>195600</v>
      </c>
      <c r="O4626" s="148" t="n">
        <v>954545.4545454545</v>
      </c>
      <c r="P4626" s="93" t="inlineStr">
        <is>
          <t>카페24토너250ml 2set190801</t>
        </is>
      </c>
    </row>
    <row r="4627">
      <c r="A4627" s="93" t="n"/>
      <c r="B4627" s="127" t="n">
        <v>43869</v>
      </c>
      <c r="C4627" s="93">
        <f>TEXT(B4627,"aaa")</f>
        <v/>
      </c>
      <c r="D4627" s="93" t="n"/>
      <c r="E4627" s="6" t="inlineStr">
        <is>
          <t>토너</t>
        </is>
      </c>
      <c r="F4627" s="5" t="inlineStr">
        <is>
          <t>카페24</t>
        </is>
      </c>
      <c r="G4627" s="5" t="inlineStr">
        <is>
          <t>500ml</t>
        </is>
      </c>
      <c r="H4627" s="149" t="n">
        <v>33</v>
      </c>
      <c r="I4627" s="149" t="n"/>
      <c r="J4627" s="7" t="n">
        <v>190801</v>
      </c>
      <c r="K4627" s="93" t="n"/>
      <c r="L4627" s="93" t="n">
        <v>1089000</v>
      </c>
      <c r="M4627" s="93" t="n">
        <v>1025293.5</v>
      </c>
      <c r="N4627" s="93" t="n">
        <v>155925</v>
      </c>
      <c r="O4627" s="148" t="n">
        <v>989999.9999999999</v>
      </c>
      <c r="P4627" s="93" t="inlineStr">
        <is>
          <t>카페24토너500ml190801</t>
        </is>
      </c>
    </row>
    <row r="4628">
      <c r="A4628" s="93" t="n"/>
      <c r="B4628" s="127" t="n">
        <v>43869</v>
      </c>
      <c r="C4628" s="93">
        <f>TEXT(B4628,"aaa")</f>
        <v/>
      </c>
      <c r="D4628" s="93" t="n"/>
      <c r="E4628" s="6" t="inlineStr">
        <is>
          <t>토너</t>
        </is>
      </c>
      <c r="F4628" s="5" t="inlineStr">
        <is>
          <t>카페24</t>
        </is>
      </c>
      <c r="G4628" s="93" t="inlineStr">
        <is>
          <t>스킨팩 화장솜 60P</t>
        </is>
      </c>
      <c r="H4628" s="149" t="n">
        <v>37</v>
      </c>
      <c r="I4628" s="149" t="n"/>
      <c r="J4628" s="93" t="n">
        <v>190801</v>
      </c>
      <c r="K4628" s="93" t="n"/>
      <c r="L4628" s="93" t="n">
        <v>111000</v>
      </c>
      <c r="M4628" s="93" t="n">
        <v>104506.5</v>
      </c>
      <c r="N4628" s="93" t="n">
        <v>41070</v>
      </c>
      <c r="O4628" s="148" t="n">
        <v>100909.0909090909</v>
      </c>
      <c r="P4628" s="93" t="inlineStr">
        <is>
          <t>카페24토너스킨팩 화장솜 60P190801</t>
        </is>
      </c>
    </row>
    <row r="4629">
      <c r="A4629" s="93" t="n"/>
      <c r="B4629" s="127" t="n">
        <v>43870</v>
      </c>
      <c r="C4629" s="93">
        <f>TEXT(B4629,"aaa")</f>
        <v/>
      </c>
      <c r="D4629" s="93" t="n"/>
      <c r="E4629" s="93" t="inlineStr">
        <is>
          <t>머드크림마스크</t>
        </is>
      </c>
      <c r="F4629" s="93" t="inlineStr">
        <is>
          <t>카페24</t>
        </is>
      </c>
      <c r="G4629" s="93" t="inlineStr">
        <is>
          <t>머드크림마스크 100ml</t>
        </is>
      </c>
      <c r="H4629" s="149" t="n">
        <v>6</v>
      </c>
      <c r="I4629" s="149" t="n"/>
      <c r="J4629" s="93" t="n">
        <v>190801</v>
      </c>
      <c r="K4629" s="93" t="n"/>
      <c r="L4629" s="93" t="n">
        <v>120000</v>
      </c>
      <c r="M4629" s="93" t="n">
        <v>112980</v>
      </c>
      <c r="N4629" s="93" t="n">
        <v>8652</v>
      </c>
      <c r="O4629" s="148" t="n">
        <v>109090.9090909091</v>
      </c>
      <c r="P4629" s="93" t="inlineStr">
        <is>
          <t>카페24머드크림마스크머드크림마스크 100ml190801</t>
        </is>
      </c>
    </row>
    <row r="4630">
      <c r="A4630" s="93" t="n"/>
      <c r="B4630" s="127" t="n">
        <v>43870</v>
      </c>
      <c r="C4630" s="93">
        <f>TEXT(B4630,"aaa")</f>
        <v/>
      </c>
      <c r="D4630" s="93" t="n"/>
      <c r="E4630" s="93" t="inlineStr">
        <is>
          <t>머드크림마스크</t>
        </is>
      </c>
      <c r="F4630" s="93" t="inlineStr">
        <is>
          <t>카페24</t>
        </is>
      </c>
      <c r="G4630" s="93" t="inlineStr">
        <is>
          <t>머드크림마스크 100ml 2set</t>
        </is>
      </c>
      <c r="H4630" s="149" t="n">
        <v>1</v>
      </c>
      <c r="I4630" s="149" t="n"/>
      <c r="J4630" s="93" t="n">
        <v>190801</v>
      </c>
      <c r="K4630" s="93" t="n"/>
      <c r="L4630" s="93" t="n">
        <v>35000</v>
      </c>
      <c r="M4630" s="93" t="n">
        <v>32952.5</v>
      </c>
      <c r="N4630" s="93" t="n">
        <v>2884</v>
      </c>
      <c r="O4630" s="148" t="n">
        <v>31818.18181818182</v>
      </c>
      <c r="P4630" s="93" t="inlineStr">
        <is>
          <t>카페24머드크림마스크머드크림마스크 100ml 2set190801</t>
        </is>
      </c>
    </row>
    <row r="4631">
      <c r="A4631" s="93" t="n"/>
      <c r="B4631" s="127" t="n">
        <v>43870</v>
      </c>
      <c r="C4631" s="93">
        <f>TEXT(B4631,"aaa")</f>
        <v/>
      </c>
      <c r="D4631" s="93" t="n"/>
      <c r="E4631" s="6" t="inlineStr">
        <is>
          <t>토너</t>
        </is>
      </c>
      <c r="F4631" s="5" t="inlineStr">
        <is>
          <t>카페24</t>
        </is>
      </c>
      <c r="G4631" s="5" t="inlineStr">
        <is>
          <t>250ml</t>
        </is>
      </c>
      <c r="H4631" s="149" t="n">
        <v>52</v>
      </c>
      <c r="I4631" s="149" t="n"/>
      <c r="J4631" s="7" t="n">
        <v>190801</v>
      </c>
      <c r="K4631" s="93" t="n"/>
      <c r="L4631" s="93" t="n">
        <v>1040000</v>
      </c>
      <c r="M4631" s="93" t="n">
        <v>979160</v>
      </c>
      <c r="N4631" s="93" t="n">
        <v>169520</v>
      </c>
      <c r="O4631" s="148" t="n">
        <v>945454.5454545454</v>
      </c>
      <c r="P4631" s="93" t="inlineStr">
        <is>
          <t>카페24토너250ml190801</t>
        </is>
      </c>
    </row>
    <row r="4632">
      <c r="A4632" s="93" t="n"/>
      <c r="B4632" s="127" t="n">
        <v>43870</v>
      </c>
      <c r="C4632" s="93">
        <f>TEXT(B4632,"aaa")</f>
        <v/>
      </c>
      <c r="D4632" s="93" t="n"/>
      <c r="E4632" s="6" t="inlineStr">
        <is>
          <t>토너</t>
        </is>
      </c>
      <c r="F4632" s="5" t="inlineStr">
        <is>
          <t>카페24</t>
        </is>
      </c>
      <c r="G4632" s="5" t="inlineStr">
        <is>
          <t>250ml 2set</t>
        </is>
      </c>
      <c r="H4632" s="149" t="n">
        <v>40</v>
      </c>
      <c r="I4632" s="149" t="n"/>
      <c r="J4632" s="7" t="n">
        <v>190801</v>
      </c>
      <c r="K4632" s="93" t="n"/>
      <c r="L4632" s="93" t="n">
        <v>1400000</v>
      </c>
      <c r="M4632" s="93" t="n">
        <v>1318100</v>
      </c>
      <c r="N4632" s="93" t="n">
        <v>260800</v>
      </c>
      <c r="O4632" s="148" t="n">
        <v>1272727.272727273</v>
      </c>
      <c r="P4632" s="93" t="inlineStr">
        <is>
          <t>카페24토너250ml 2set190801</t>
        </is>
      </c>
    </row>
    <row r="4633">
      <c r="A4633" s="93" t="n"/>
      <c r="B4633" s="127" t="n">
        <v>43870</v>
      </c>
      <c r="C4633" s="93">
        <f>TEXT(B4633,"aaa")</f>
        <v/>
      </c>
      <c r="D4633" s="93" t="n"/>
      <c r="E4633" s="6" t="inlineStr">
        <is>
          <t>토너</t>
        </is>
      </c>
      <c r="F4633" s="5" t="inlineStr">
        <is>
          <t>카페24</t>
        </is>
      </c>
      <c r="G4633" s="5" t="inlineStr">
        <is>
          <t>500ml</t>
        </is>
      </c>
      <c r="H4633" s="149" t="n">
        <v>33</v>
      </c>
      <c r="I4633" s="149" t="n"/>
      <c r="J4633" s="7" t="n">
        <v>190801</v>
      </c>
      <c r="K4633" s="93" t="n"/>
      <c r="L4633" s="93" t="n">
        <v>1089000</v>
      </c>
      <c r="M4633" s="93" t="n">
        <v>1025293.5</v>
      </c>
      <c r="N4633" s="93" t="n">
        <v>155925</v>
      </c>
      <c r="O4633" s="148" t="n">
        <v>989999.9999999999</v>
      </c>
      <c r="P4633" s="93" t="inlineStr">
        <is>
          <t>카페24토너500ml190801</t>
        </is>
      </c>
    </row>
    <row r="4634">
      <c r="A4634" s="93" t="n"/>
      <c r="B4634" s="127" t="n">
        <v>43870</v>
      </c>
      <c r="C4634" s="93">
        <f>TEXT(B4634,"aaa")</f>
        <v/>
      </c>
      <c r="D4634" s="93" t="n"/>
      <c r="E4634" s="6" t="inlineStr">
        <is>
          <t>토너</t>
        </is>
      </c>
      <c r="F4634" s="5" t="inlineStr">
        <is>
          <t>카페24</t>
        </is>
      </c>
      <c r="G4634" s="93" t="inlineStr">
        <is>
          <t>스킨팩 화장솜 60P</t>
        </is>
      </c>
      <c r="H4634" s="149" t="n">
        <v>48</v>
      </c>
      <c r="I4634" s="149" t="n"/>
      <c r="J4634" s="93" t="n">
        <v>190801</v>
      </c>
      <c r="K4634" s="93" t="n"/>
      <c r="L4634" s="93" t="n">
        <v>144000</v>
      </c>
      <c r="M4634" s="93" t="n">
        <v>135576</v>
      </c>
      <c r="N4634" s="93" t="n">
        <v>53280</v>
      </c>
      <c r="O4634" s="148" t="n">
        <v>130909.0909090909</v>
      </c>
      <c r="P4634" s="93" t="inlineStr">
        <is>
          <t>카페24토너스킨팩 화장솜 60P190801</t>
        </is>
      </c>
    </row>
    <row r="4635">
      <c r="A4635" s="93" t="n"/>
      <c r="B4635" s="127" t="n">
        <v>43871</v>
      </c>
      <c r="C4635" s="93">
        <f>TEXT(B4635,"aaa")</f>
        <v/>
      </c>
      <c r="D4635" s="93" t="n"/>
      <c r="E4635" s="6" t="inlineStr">
        <is>
          <t>토너</t>
        </is>
      </c>
      <c r="F4635" s="5" t="inlineStr">
        <is>
          <t>W컨셉</t>
        </is>
      </c>
      <c r="G4635" s="5" t="inlineStr">
        <is>
          <t>250ml</t>
        </is>
      </c>
      <c r="H4635" s="149" t="n">
        <v>7</v>
      </c>
      <c r="I4635" s="149" t="n"/>
      <c r="J4635" s="7" t="n">
        <v>190801</v>
      </c>
      <c r="K4635" s="93" t="n"/>
      <c r="L4635" s="93" t="n">
        <v>140000</v>
      </c>
      <c r="M4635" s="93" t="n">
        <v>100800</v>
      </c>
      <c r="N4635" s="93" t="n">
        <v>22820</v>
      </c>
      <c r="O4635" s="148" t="n">
        <v>127272.7272727273</v>
      </c>
      <c r="P4635" s="93" t="inlineStr">
        <is>
          <t>W컨셉토너250ml190801</t>
        </is>
      </c>
    </row>
    <row r="4636">
      <c r="A4636" s="93" t="n"/>
      <c r="B4636" s="127" t="n">
        <v>43871</v>
      </c>
      <c r="C4636" s="93">
        <f>TEXT(B4636,"aaa")</f>
        <v/>
      </c>
      <c r="D4636" s="93" t="n"/>
      <c r="E4636" s="6" t="inlineStr">
        <is>
          <t>토너</t>
        </is>
      </c>
      <c r="F4636" s="5" t="inlineStr">
        <is>
          <t>W컨셉</t>
        </is>
      </c>
      <c r="G4636" s="5" t="inlineStr">
        <is>
          <t>250ml 2set</t>
        </is>
      </c>
      <c r="H4636" s="149" t="n">
        <v>27</v>
      </c>
      <c r="I4636" s="149" t="n"/>
      <c r="J4636" s="7" t="n">
        <v>190801</v>
      </c>
      <c r="K4636" s="93" t="n"/>
      <c r="L4636" s="93" t="n">
        <v>945000</v>
      </c>
      <c r="M4636" s="93" t="n">
        <v>689850</v>
      </c>
      <c r="N4636" s="93" t="n">
        <v>176040</v>
      </c>
      <c r="O4636" s="148" t="n">
        <v>859090.9090909091</v>
      </c>
      <c r="P4636" s="93" t="inlineStr">
        <is>
          <t>W컨셉토너250ml 2set190801</t>
        </is>
      </c>
    </row>
    <row r="4637">
      <c r="A4637" s="93" t="n"/>
      <c r="B4637" s="127" t="n">
        <v>43871</v>
      </c>
      <c r="C4637" s="93">
        <f>TEXT(B4637,"aaa")</f>
        <v/>
      </c>
      <c r="D4637" s="93" t="n"/>
      <c r="E4637" s="93" t="inlineStr">
        <is>
          <t>토너</t>
        </is>
      </c>
      <c r="F4637" s="93" t="inlineStr">
        <is>
          <t>아누아 CS</t>
        </is>
      </c>
      <c r="G4637" s="93" t="inlineStr">
        <is>
          <t>250ml</t>
        </is>
      </c>
      <c r="H4637" s="149" t="n">
        <v>85</v>
      </c>
      <c r="I4637" s="149" t="n"/>
      <c r="J4637" s="91" t="n">
        <v>190801</v>
      </c>
      <c r="K4637" s="93" t="n"/>
      <c r="L4637" s="93" t="n">
        <v>0</v>
      </c>
      <c r="M4637" s="93" t="n">
        <v>0</v>
      </c>
      <c r="N4637" s="93" t="n">
        <v>277100</v>
      </c>
      <c r="O4637" s="148" t="n">
        <v>0</v>
      </c>
      <c r="P4637" s="93" t="inlineStr">
        <is>
          <t>아누아 CS토너250ml190801</t>
        </is>
      </c>
    </row>
    <row r="4638">
      <c r="A4638" s="93" t="n"/>
      <c r="B4638" s="127" t="n">
        <v>43871</v>
      </c>
      <c r="C4638" s="93">
        <f>TEXT(B4638,"aaa")</f>
        <v/>
      </c>
      <c r="D4638" s="93" t="n"/>
      <c r="E4638" s="6" t="inlineStr">
        <is>
          <t>토너</t>
        </is>
      </c>
      <c r="F4638" s="93" t="inlineStr">
        <is>
          <t>아누아 CS</t>
        </is>
      </c>
      <c r="G4638" s="5" t="inlineStr">
        <is>
          <t>500ml</t>
        </is>
      </c>
      <c r="H4638" s="149" t="n">
        <v>2</v>
      </c>
      <c r="I4638" s="149" t="n"/>
      <c r="J4638" s="7" t="n">
        <v>190801</v>
      </c>
      <c r="K4638" s="93" t="n"/>
      <c r="L4638" s="93" t="n">
        <v>0</v>
      </c>
      <c r="M4638" s="93" t="n">
        <v>0</v>
      </c>
      <c r="N4638" s="93" t="n">
        <v>9450</v>
      </c>
      <c r="O4638" s="148" t="n">
        <v>0</v>
      </c>
      <c r="P4638" s="93" t="inlineStr">
        <is>
          <t>아누아 CS토너500ml190801</t>
        </is>
      </c>
    </row>
    <row r="4639" customFormat="1" s="93">
      <c r="B4639" s="127" t="n">
        <v>43871</v>
      </c>
      <c r="C4639" s="93">
        <f>TEXT(B4639,"aaa")</f>
        <v/>
      </c>
      <c r="E4639" s="93" t="inlineStr">
        <is>
          <t>머드크림마스크</t>
        </is>
      </c>
      <c r="F4639" s="93" t="inlineStr">
        <is>
          <t>아누아 CS</t>
        </is>
      </c>
      <c r="G4639" s="93" t="inlineStr">
        <is>
          <t>머드크림마스크 100ml</t>
        </is>
      </c>
      <c r="H4639" s="149" t="n">
        <v>81</v>
      </c>
      <c r="I4639" s="149" t="n"/>
      <c r="J4639" s="7" t="n">
        <v>190801</v>
      </c>
      <c r="L4639" s="93" t="n">
        <v>0</v>
      </c>
      <c r="M4639" s="93" t="n">
        <v>0</v>
      </c>
      <c r="N4639" s="93" t="n">
        <v>116802</v>
      </c>
      <c r="O4639" s="148" t="n">
        <v>0</v>
      </c>
      <c r="P4639" s="93" t="inlineStr">
        <is>
          <t>아누아 CS머드크림마스크머드크림마스크 100ml190801</t>
        </is>
      </c>
    </row>
    <row r="4640">
      <c r="A4640" s="93" t="n"/>
      <c r="B4640" s="127" t="n">
        <v>43871</v>
      </c>
      <c r="C4640" s="93">
        <f>TEXT(B4640,"aaa")</f>
        <v/>
      </c>
      <c r="D4640" s="93" t="n"/>
      <c r="E4640" s="93" t="inlineStr">
        <is>
          <t>클렌징폼</t>
        </is>
      </c>
      <c r="F4640" s="93" t="inlineStr">
        <is>
          <t>아누아 CS</t>
        </is>
      </c>
      <c r="G4640" s="93" t="inlineStr">
        <is>
          <t>클렌징폼 120ml</t>
        </is>
      </c>
      <c r="H4640" s="149" t="n">
        <v>60</v>
      </c>
      <c r="I4640" s="149" t="n"/>
      <c r="J4640" s="7" t="n">
        <v>190801</v>
      </c>
      <c r="K4640" s="93" t="n"/>
      <c r="L4640" s="93" t="n">
        <v>0</v>
      </c>
      <c r="M4640" s="93" t="n">
        <v>0</v>
      </c>
      <c r="N4640" s="93" t="n">
        <v>165000</v>
      </c>
      <c r="O4640" s="148" t="n">
        <v>0</v>
      </c>
      <c r="P4640" s="93" t="inlineStr">
        <is>
          <t>아누아 CS클렌징폼클렌징폼 120ml190801</t>
        </is>
      </c>
    </row>
    <row r="4641">
      <c r="A4641" s="93" t="n"/>
      <c r="B4641" s="127" t="n">
        <v>43871</v>
      </c>
      <c r="C4641" s="93">
        <f>TEXT(B4641,"aaa")</f>
        <v/>
      </c>
      <c r="D4641" s="93" t="n"/>
      <c r="E4641" s="93" t="inlineStr">
        <is>
          <t>머드크림마스크</t>
        </is>
      </c>
      <c r="F4641" s="93" t="inlineStr">
        <is>
          <t>카페24</t>
        </is>
      </c>
      <c r="G4641" s="93" t="inlineStr">
        <is>
          <t>머드크림마스크 100ml</t>
        </is>
      </c>
      <c r="H4641" s="149" t="n">
        <v>12</v>
      </c>
      <c r="I4641" s="149" t="n"/>
      <c r="J4641" s="93" t="n">
        <v>190801</v>
      </c>
      <c r="K4641" s="93" t="n"/>
      <c r="L4641" s="93" t="n">
        <v>240000</v>
      </c>
      <c r="M4641" s="93" t="n">
        <v>225960</v>
      </c>
      <c r="N4641" s="93" t="n">
        <v>17304</v>
      </c>
      <c r="O4641" s="148" t="n">
        <v>218181.8181818182</v>
      </c>
      <c r="P4641" s="93" t="inlineStr">
        <is>
          <t>카페24머드크림마스크머드크림마스크 100ml190801</t>
        </is>
      </c>
    </row>
    <row r="4642">
      <c r="A4642" s="93" t="n"/>
      <c r="B4642" s="127" t="n">
        <v>43871</v>
      </c>
      <c r="C4642" s="93">
        <f>TEXT(B4642,"aaa")</f>
        <v/>
      </c>
      <c r="D4642" s="93" t="n"/>
      <c r="E4642" s="6" t="inlineStr">
        <is>
          <t>토너</t>
        </is>
      </c>
      <c r="F4642" s="5" t="inlineStr">
        <is>
          <t>카페24</t>
        </is>
      </c>
      <c r="G4642" s="5" t="inlineStr">
        <is>
          <t>250ml</t>
        </is>
      </c>
      <c r="H4642" s="149" t="n">
        <v>94</v>
      </c>
      <c r="I4642" s="149" t="n"/>
      <c r="J4642" s="7" t="n">
        <v>190801</v>
      </c>
      <c r="K4642" s="93" t="n"/>
      <c r="L4642" s="93" t="n">
        <v>1880000</v>
      </c>
      <c r="M4642" s="93" t="n">
        <v>1770020</v>
      </c>
      <c r="N4642" s="93" t="n">
        <v>306440</v>
      </c>
      <c r="O4642" s="148" t="n">
        <v>1709090.909090909</v>
      </c>
      <c r="P4642" s="93" t="inlineStr">
        <is>
          <t>카페24토너250ml190801</t>
        </is>
      </c>
    </row>
    <row r="4643">
      <c r="A4643" s="93" t="n"/>
      <c r="B4643" s="127" t="n">
        <v>43871</v>
      </c>
      <c r="C4643" s="93">
        <f>TEXT(B4643,"aaa")</f>
        <v/>
      </c>
      <c r="D4643" s="93" t="n"/>
      <c r="E4643" s="6" t="inlineStr">
        <is>
          <t>토너</t>
        </is>
      </c>
      <c r="F4643" s="5" t="inlineStr">
        <is>
          <t>카페24</t>
        </is>
      </c>
      <c r="G4643" s="5" t="inlineStr">
        <is>
          <t>250ml 2set</t>
        </is>
      </c>
      <c r="H4643" s="149" t="n">
        <v>172</v>
      </c>
      <c r="I4643" s="149" t="n"/>
      <c r="J4643" s="7" t="n">
        <v>190801</v>
      </c>
      <c r="K4643" s="93" t="n"/>
      <c r="L4643" s="93" t="n">
        <v>6020000</v>
      </c>
      <c r="M4643" s="93" t="n">
        <v>5667830</v>
      </c>
      <c r="N4643" s="93" t="n">
        <v>1121440</v>
      </c>
      <c r="O4643" s="148" t="n">
        <v>5472727.272727272</v>
      </c>
      <c r="P4643" s="93" t="inlineStr">
        <is>
          <t>카페24토너250ml 2set190801</t>
        </is>
      </c>
    </row>
    <row r="4644">
      <c r="A4644" s="93" t="n"/>
      <c r="B4644" s="127" t="n">
        <v>43871</v>
      </c>
      <c r="C4644" s="93">
        <f>TEXT(B4644,"aaa")</f>
        <v/>
      </c>
      <c r="D4644" s="93" t="n"/>
      <c r="E4644" s="6" t="inlineStr">
        <is>
          <t>토너</t>
        </is>
      </c>
      <c r="F4644" s="5" t="inlineStr">
        <is>
          <t>카페24</t>
        </is>
      </c>
      <c r="G4644" s="5" t="inlineStr">
        <is>
          <t>500ml</t>
        </is>
      </c>
      <c r="H4644" s="149" t="n">
        <v>53</v>
      </c>
      <c r="I4644" s="149" t="n"/>
      <c r="J4644" s="7" t="n">
        <v>190801</v>
      </c>
      <c r="K4644" s="93" t="n"/>
      <c r="L4644" s="93" t="n">
        <v>1749000</v>
      </c>
      <c r="M4644" s="93" t="n">
        <v>1646683.5</v>
      </c>
      <c r="N4644" s="93" t="n">
        <v>250425</v>
      </c>
      <c r="O4644" s="148" t="n">
        <v>1590000</v>
      </c>
      <c r="P4644" s="93" t="inlineStr">
        <is>
          <t>카페24토너500ml190801</t>
        </is>
      </c>
    </row>
    <row r="4645">
      <c r="A4645" s="93" t="n"/>
      <c r="B4645" s="127" t="n">
        <v>43871</v>
      </c>
      <c r="C4645" s="93">
        <f>TEXT(B4645,"aaa")</f>
        <v/>
      </c>
      <c r="D4645" s="93" t="n"/>
      <c r="E4645" s="6" t="inlineStr">
        <is>
          <t>토너</t>
        </is>
      </c>
      <c r="F4645" s="5" t="inlineStr">
        <is>
          <t>카페24</t>
        </is>
      </c>
      <c r="G4645" s="93" t="inlineStr">
        <is>
          <t>스킨팩 화장솜 60P</t>
        </is>
      </c>
      <c r="H4645" s="149" t="n">
        <v>85</v>
      </c>
      <c r="I4645" s="149" t="n"/>
      <c r="J4645" s="93" t="n">
        <v>190801</v>
      </c>
      <c r="K4645" s="93" t="n"/>
      <c r="L4645" s="93" t="n">
        <v>255000</v>
      </c>
      <c r="M4645" s="93" t="n">
        <v>240082.5</v>
      </c>
      <c r="N4645" s="93" t="n">
        <v>94350</v>
      </c>
      <c r="O4645" s="148" t="n">
        <v>231818.1818181818</v>
      </c>
      <c r="P4645" s="93" t="inlineStr">
        <is>
          <t>카페24토너스킨팩 화장솜 60P190801</t>
        </is>
      </c>
    </row>
    <row r="4646">
      <c r="A4646" s="93" t="n"/>
      <c r="B4646" s="127" t="n">
        <v>43871</v>
      </c>
      <c r="C4646" s="93">
        <f>TEXT(B4646,"aaa")</f>
        <v/>
      </c>
      <c r="D4646" s="93" t="n"/>
      <c r="E4646" s="93" t="inlineStr">
        <is>
          <t>토너</t>
        </is>
      </c>
      <c r="F4646" s="93" t="inlineStr">
        <is>
          <t>큐텐</t>
        </is>
      </c>
      <c r="G4646" s="93" t="inlineStr">
        <is>
          <t>250ml</t>
        </is>
      </c>
      <c r="H4646" s="149" t="n">
        <v>31</v>
      </c>
      <c r="I4646" s="149" t="n"/>
      <c r="J4646" s="91" t="n">
        <v>190801</v>
      </c>
      <c r="K4646" s="93" t="n"/>
      <c r="L4646" s="93" t="n">
        <v>976500</v>
      </c>
      <c r="M4646" s="93" t="n">
        <v>869085</v>
      </c>
      <c r="N4646" s="93" t="n">
        <v>101060</v>
      </c>
      <c r="O4646" s="148" t="n">
        <v>887727.2727272727</v>
      </c>
      <c r="P4646" s="93" t="inlineStr">
        <is>
          <t>큐텐토너250ml190801</t>
        </is>
      </c>
    </row>
    <row r="4647">
      <c r="A4647" s="93" t="n"/>
      <c r="B4647" s="127" t="n">
        <v>43871</v>
      </c>
      <c r="C4647" s="93">
        <f>TEXT(B4647,"aaa")</f>
        <v/>
      </c>
      <c r="D4647" s="93" t="n"/>
      <c r="E4647" s="93" t="inlineStr">
        <is>
          <t>토너</t>
        </is>
      </c>
      <c r="F4647" s="93" t="inlineStr">
        <is>
          <t>큐텐</t>
        </is>
      </c>
      <c r="G4647" s="93" t="inlineStr">
        <is>
          <t>250ml 2set</t>
        </is>
      </c>
      <c r="H4647" s="149" t="n">
        <v>14</v>
      </c>
      <c r="I4647" s="149" t="n"/>
      <c r="J4647" s="91" t="n">
        <v>190801</v>
      </c>
      <c r="K4647" s="93" t="n"/>
      <c r="L4647" s="93" t="n">
        <v>616000</v>
      </c>
      <c r="M4647" s="93" t="n">
        <v>548240</v>
      </c>
      <c r="N4647" s="93" t="n">
        <v>91280</v>
      </c>
      <c r="O4647" s="148" t="n">
        <v>560000</v>
      </c>
      <c r="P4647" s="93" t="inlineStr">
        <is>
          <t>큐텐토너250ml 2set190801</t>
        </is>
      </c>
    </row>
    <row r="4648">
      <c r="A4648" s="93" t="n"/>
      <c r="B4648" s="127" t="n">
        <v>43872</v>
      </c>
      <c r="C4648" s="93">
        <f>TEXT(B4648,"aaa")</f>
        <v/>
      </c>
      <c r="D4648" s="93" t="n"/>
      <c r="E4648" s="6" t="inlineStr">
        <is>
          <t>토너</t>
        </is>
      </c>
      <c r="F4648" s="5" t="inlineStr">
        <is>
          <t>W컨셉</t>
        </is>
      </c>
      <c r="G4648" s="5" t="inlineStr">
        <is>
          <t>250ml</t>
        </is>
      </c>
      <c r="H4648" s="149" t="n">
        <v>6</v>
      </c>
      <c r="I4648" s="149" t="n"/>
      <c r="J4648" s="7" t="n">
        <v>190801</v>
      </c>
      <c r="K4648" s="93" t="n"/>
      <c r="L4648" s="93" t="n">
        <v>120000</v>
      </c>
      <c r="M4648" s="93" t="n">
        <v>86400</v>
      </c>
      <c r="N4648" s="93" t="n">
        <v>19560</v>
      </c>
      <c r="O4648" s="148" t="n">
        <v>109090.9090909091</v>
      </c>
      <c r="P4648" s="93" t="inlineStr">
        <is>
          <t>W컨셉토너250ml190801</t>
        </is>
      </c>
    </row>
    <row r="4649">
      <c r="A4649" s="93" t="n"/>
      <c r="B4649" s="127" t="n">
        <v>43872</v>
      </c>
      <c r="C4649" s="93">
        <f>TEXT(B4649,"aaa")</f>
        <v/>
      </c>
      <c r="D4649" s="93" t="n"/>
      <c r="E4649" s="6" t="inlineStr">
        <is>
          <t>토너</t>
        </is>
      </c>
      <c r="F4649" s="5" t="inlineStr">
        <is>
          <t>W컨셉</t>
        </is>
      </c>
      <c r="G4649" s="5" t="inlineStr">
        <is>
          <t>250ml 2set</t>
        </is>
      </c>
      <c r="H4649" s="149" t="n">
        <v>15</v>
      </c>
      <c r="I4649" s="149" t="n"/>
      <c r="J4649" s="7" t="n">
        <v>190801</v>
      </c>
      <c r="K4649" s="93" t="n"/>
      <c r="L4649" s="93" t="n">
        <v>525000</v>
      </c>
      <c r="M4649" s="93" t="n">
        <v>383250</v>
      </c>
      <c r="N4649" s="93" t="n">
        <v>97800</v>
      </c>
      <c r="O4649" s="148" t="n">
        <v>477272.7272727272</v>
      </c>
      <c r="P4649" s="93" t="inlineStr">
        <is>
          <t>W컨셉토너250ml 2set190801</t>
        </is>
      </c>
    </row>
    <row r="4650">
      <c r="A4650" s="93" t="n"/>
      <c r="B4650" s="127" t="n">
        <v>43872</v>
      </c>
      <c r="C4650" s="93">
        <f>TEXT(B4650,"aaa")</f>
        <v/>
      </c>
      <c r="D4650" s="93" t="n"/>
      <c r="E4650" s="93" t="inlineStr">
        <is>
          <t>토너</t>
        </is>
      </c>
      <c r="F4650" s="93" t="inlineStr">
        <is>
          <t>아누아 CS</t>
        </is>
      </c>
      <c r="G4650" s="93" t="inlineStr">
        <is>
          <t>250ml</t>
        </is>
      </c>
      <c r="H4650" s="149" t="n">
        <v>7</v>
      </c>
      <c r="I4650" s="149" t="n"/>
      <c r="J4650" s="91" t="n">
        <v>190801</v>
      </c>
      <c r="K4650" s="93" t="n"/>
      <c r="L4650" s="93" t="n">
        <v>0</v>
      </c>
      <c r="M4650" s="93" t="n">
        <v>0</v>
      </c>
      <c r="N4650" s="93" t="n">
        <v>22820</v>
      </c>
      <c r="O4650" s="148" t="n">
        <v>0</v>
      </c>
      <c r="P4650" s="93" t="inlineStr">
        <is>
          <t>아누아 CS토너250ml190801</t>
        </is>
      </c>
    </row>
    <row r="4651">
      <c r="A4651" s="93" t="n"/>
      <c r="B4651" s="127" t="n">
        <v>43872</v>
      </c>
      <c r="C4651" s="93">
        <f>TEXT(B4651,"aaa")</f>
        <v/>
      </c>
      <c r="D4651" s="93" t="n"/>
      <c r="E4651" s="93" t="inlineStr">
        <is>
          <t>머드크림마스크</t>
        </is>
      </c>
      <c r="F4651" s="93" t="inlineStr">
        <is>
          <t>아누아 CS</t>
        </is>
      </c>
      <c r="G4651" s="93" t="inlineStr">
        <is>
          <t>머드크림마스크 100ml</t>
        </is>
      </c>
      <c r="H4651" s="149" t="n">
        <v>1</v>
      </c>
      <c r="I4651" s="149" t="n"/>
      <c r="J4651" s="7" t="n">
        <v>190801</v>
      </c>
      <c r="K4651" s="93" t="n"/>
      <c r="L4651" s="93" t="n">
        <v>0</v>
      </c>
      <c r="M4651" s="93" t="n">
        <v>0</v>
      </c>
      <c r="N4651" s="93" t="n">
        <v>1442</v>
      </c>
      <c r="O4651" s="148" t="n">
        <v>0</v>
      </c>
      <c r="P4651" s="93" t="inlineStr">
        <is>
          <t>아누아 CS머드크림마스크머드크림마스크 100ml190801</t>
        </is>
      </c>
    </row>
    <row r="4652">
      <c r="A4652" s="93" t="n"/>
      <c r="B4652" s="127" t="n">
        <v>43872</v>
      </c>
      <c r="C4652" s="93">
        <f>TEXT(B4652,"aaa")</f>
        <v/>
      </c>
      <c r="D4652" s="93" t="n"/>
      <c r="E4652" s="93" t="inlineStr">
        <is>
          <t>클렌징폼</t>
        </is>
      </c>
      <c r="F4652" s="93" t="inlineStr">
        <is>
          <t>아누아 CS</t>
        </is>
      </c>
      <c r="G4652" s="93" t="inlineStr">
        <is>
          <t>클렌징폼 120ml</t>
        </is>
      </c>
      <c r="H4652" s="149" t="n">
        <v>1</v>
      </c>
      <c r="I4652" s="149" t="n"/>
      <c r="J4652" s="7" t="n">
        <v>190801</v>
      </c>
      <c r="K4652" s="93" t="n"/>
      <c r="L4652" s="93" t="n">
        <v>0</v>
      </c>
      <c r="M4652" s="93" t="n">
        <v>0</v>
      </c>
      <c r="N4652" s="93" t="n">
        <v>2750</v>
      </c>
      <c r="O4652" s="148" t="n">
        <v>0</v>
      </c>
      <c r="P4652" s="93" t="inlineStr">
        <is>
          <t>아누아 CS클렌징폼클렌징폼 120ml190801</t>
        </is>
      </c>
    </row>
    <row r="4653">
      <c r="A4653" s="93" t="n"/>
      <c r="B4653" s="127" t="n">
        <v>43872</v>
      </c>
      <c r="C4653" s="93">
        <f>TEXT(B4653,"aaa")</f>
        <v/>
      </c>
      <c r="D4653" s="93" t="n"/>
      <c r="E4653" s="93" t="inlineStr">
        <is>
          <t>화장솜</t>
        </is>
      </c>
      <c r="F4653" s="93" t="inlineStr">
        <is>
          <t>카페24</t>
        </is>
      </c>
      <c r="G4653" s="93" t="inlineStr">
        <is>
          <t>스킨팩 화장솜 60P</t>
        </is>
      </c>
      <c r="H4653" s="149" t="n">
        <v>5</v>
      </c>
      <c r="I4653" s="149" t="n"/>
      <c r="J4653" s="93" t="n">
        <v>190801</v>
      </c>
      <c r="K4653" s="93" t="n"/>
      <c r="L4653" s="93" t="n">
        <v>20000</v>
      </c>
      <c r="M4653" s="93" t="n">
        <v>18830</v>
      </c>
      <c r="N4653" s="93" t="n">
        <v>5550</v>
      </c>
      <c r="O4653" s="148" t="n">
        <v>18181.81818181818</v>
      </c>
      <c r="P4653" s="93" t="inlineStr">
        <is>
          <t>카페24화장솜스킨팩 화장솜 60P190801</t>
        </is>
      </c>
    </row>
    <row r="4654">
      <c r="A4654" s="93" t="n"/>
      <c r="B4654" s="127" t="n">
        <v>43872</v>
      </c>
      <c r="C4654" s="93">
        <f>TEXT(B4654,"aaa")</f>
        <v/>
      </c>
      <c r="D4654" s="93" t="n"/>
      <c r="E4654" s="93" t="inlineStr">
        <is>
          <t>머드크림마스크</t>
        </is>
      </c>
      <c r="F4654" s="93" t="inlineStr">
        <is>
          <t>카페24</t>
        </is>
      </c>
      <c r="G4654" s="93" t="inlineStr">
        <is>
          <t>머드크림마스크 100ml</t>
        </is>
      </c>
      <c r="H4654" s="149" t="n">
        <v>17</v>
      </c>
      <c r="I4654" s="149" t="n"/>
      <c r="J4654" s="93" t="n">
        <v>190801</v>
      </c>
      <c r="K4654" s="93" t="n"/>
      <c r="L4654" s="93" t="n">
        <v>340000</v>
      </c>
      <c r="M4654" s="93" t="n">
        <v>320110</v>
      </c>
      <c r="N4654" s="93" t="n">
        <v>24514</v>
      </c>
      <c r="O4654" s="148" t="n">
        <v>309090.9090909091</v>
      </c>
      <c r="P4654" s="93" t="inlineStr">
        <is>
          <t>카페24머드크림마스크머드크림마스크 100ml190801</t>
        </is>
      </c>
    </row>
    <row r="4655">
      <c r="A4655" s="93" t="n"/>
      <c r="B4655" s="127" t="n">
        <v>43872</v>
      </c>
      <c r="C4655" s="93">
        <f>TEXT(B4655,"aaa")</f>
        <v/>
      </c>
      <c r="D4655" s="93" t="n"/>
      <c r="E4655" s="93" t="inlineStr">
        <is>
          <t>머드크림마스크</t>
        </is>
      </c>
      <c r="F4655" s="93" t="inlineStr">
        <is>
          <t>카페24</t>
        </is>
      </c>
      <c r="G4655" s="93" t="inlineStr">
        <is>
          <t>머드크림마스크 100ml 2set</t>
        </is>
      </c>
      <c r="H4655" s="149" t="n">
        <v>4</v>
      </c>
      <c r="I4655" s="149" t="n"/>
      <c r="J4655" s="93" t="n">
        <v>190801</v>
      </c>
      <c r="K4655" s="93" t="n"/>
      <c r="L4655" s="93" t="n">
        <v>140000</v>
      </c>
      <c r="M4655" s="93" t="n">
        <v>131810</v>
      </c>
      <c r="N4655" s="93" t="n">
        <v>11536</v>
      </c>
      <c r="O4655" s="148" t="n">
        <v>127272.7272727273</v>
      </c>
      <c r="P4655" s="93" t="inlineStr">
        <is>
          <t>카페24머드크림마스크머드크림마스크 100ml 2set190801</t>
        </is>
      </c>
    </row>
    <row r="4656">
      <c r="A4656" s="93" t="n"/>
      <c r="B4656" s="127" t="n">
        <v>43872</v>
      </c>
      <c r="C4656" s="93">
        <f>TEXT(B4656,"aaa")</f>
        <v/>
      </c>
      <c r="D4656" s="93" t="n"/>
      <c r="E4656" s="6" t="inlineStr">
        <is>
          <t>토너</t>
        </is>
      </c>
      <c r="F4656" s="5" t="inlineStr">
        <is>
          <t>카페24</t>
        </is>
      </c>
      <c r="G4656" s="5" t="inlineStr">
        <is>
          <t>250ml</t>
        </is>
      </c>
      <c r="H4656" s="149" t="n">
        <v>109</v>
      </c>
      <c r="I4656" s="149" t="n"/>
      <c r="J4656" s="7" t="n">
        <v>190801</v>
      </c>
      <c r="K4656" s="93" t="n"/>
      <c r="L4656" s="93" t="n">
        <v>2180000</v>
      </c>
      <c r="M4656" s="93" t="n">
        <v>2052470</v>
      </c>
      <c r="N4656" s="93" t="n">
        <v>355340</v>
      </c>
      <c r="O4656" s="148" t="n">
        <v>1981818.181818182</v>
      </c>
      <c r="P4656" s="93" t="inlineStr">
        <is>
          <t>카페24토너250ml190801</t>
        </is>
      </c>
    </row>
    <row r="4657">
      <c r="A4657" s="93" t="n"/>
      <c r="B4657" s="127" t="n">
        <v>43872</v>
      </c>
      <c r="C4657" s="93">
        <f>TEXT(B4657,"aaa")</f>
        <v/>
      </c>
      <c r="D4657" s="93" t="n"/>
      <c r="E4657" s="6" t="inlineStr">
        <is>
          <t>토너</t>
        </is>
      </c>
      <c r="F4657" s="5" t="inlineStr">
        <is>
          <t>카페24</t>
        </is>
      </c>
      <c r="G4657" s="5" t="inlineStr">
        <is>
          <t>250ml 2set</t>
        </is>
      </c>
      <c r="H4657" s="149" t="n">
        <v>104</v>
      </c>
      <c r="I4657" s="149" t="n"/>
      <c r="J4657" s="7" t="n">
        <v>190801</v>
      </c>
      <c r="K4657" s="93" t="n"/>
      <c r="L4657" s="93" t="n">
        <v>3640000</v>
      </c>
      <c r="M4657" s="93" t="n">
        <v>3427060</v>
      </c>
      <c r="N4657" s="93" t="n">
        <v>678080</v>
      </c>
      <c r="O4657" s="148" t="n">
        <v>3309090.909090909</v>
      </c>
      <c r="P4657" s="93" t="inlineStr">
        <is>
          <t>카페24토너250ml 2set190801</t>
        </is>
      </c>
    </row>
    <row r="4658">
      <c r="A4658" s="93" t="n"/>
      <c r="B4658" s="127" t="n">
        <v>43872</v>
      </c>
      <c r="C4658" s="93">
        <f>TEXT(B4658,"aaa")</f>
        <v/>
      </c>
      <c r="D4658" s="93" t="n"/>
      <c r="E4658" s="6" t="inlineStr">
        <is>
          <t>토너</t>
        </is>
      </c>
      <c r="F4658" s="5" t="inlineStr">
        <is>
          <t>카페24</t>
        </is>
      </c>
      <c r="G4658" s="5" t="inlineStr">
        <is>
          <t>500ml</t>
        </is>
      </c>
      <c r="H4658" s="149" t="n">
        <v>58</v>
      </c>
      <c r="I4658" s="149" t="n"/>
      <c r="J4658" s="7" t="n">
        <v>190801</v>
      </c>
      <c r="K4658" s="93" t="n"/>
      <c r="L4658" s="93" t="n">
        <v>1914000</v>
      </c>
      <c r="M4658" s="93" t="n">
        <v>1802031</v>
      </c>
      <c r="N4658" s="93" t="n">
        <v>274050</v>
      </c>
      <c r="O4658" s="148" t="n">
        <v>1740000</v>
      </c>
      <c r="P4658" s="93" t="inlineStr">
        <is>
          <t>카페24토너500ml190801</t>
        </is>
      </c>
    </row>
    <row r="4659">
      <c r="A4659" s="93" t="n"/>
      <c r="B4659" s="127" t="n">
        <v>43872</v>
      </c>
      <c r="C4659" s="93">
        <f>TEXT(B4659,"aaa")</f>
        <v/>
      </c>
      <c r="D4659" s="93" t="n"/>
      <c r="E4659" s="6" t="inlineStr">
        <is>
          <t>토너</t>
        </is>
      </c>
      <c r="F4659" s="5" t="inlineStr">
        <is>
          <t>카페24</t>
        </is>
      </c>
      <c r="G4659" s="93" t="inlineStr">
        <is>
          <t>스킨팩 화장솜 60P</t>
        </is>
      </c>
      <c r="H4659" s="149" t="n">
        <v>109</v>
      </c>
      <c r="I4659" s="149" t="n"/>
      <c r="J4659" s="7" t="n">
        <v>190801</v>
      </c>
      <c r="K4659" s="93" t="n"/>
      <c r="L4659" s="93" t="n">
        <v>327000</v>
      </c>
      <c r="M4659" s="93" t="n">
        <v>307870.5</v>
      </c>
      <c r="N4659" s="93" t="n">
        <v>120990</v>
      </c>
      <c r="O4659" s="148" t="n">
        <v>297272.7272727272</v>
      </c>
      <c r="P4659" s="93" t="inlineStr">
        <is>
          <t>카페24토너스킨팩 화장솜 60P190801</t>
        </is>
      </c>
    </row>
    <row r="4660">
      <c r="A4660" s="93" t="n"/>
      <c r="B4660" s="127" t="n">
        <v>43872</v>
      </c>
      <c r="C4660" s="93">
        <f>TEXT(B4660,"aaa")</f>
        <v/>
      </c>
      <c r="D4660" s="93" t="n"/>
      <c r="E4660" s="93" t="inlineStr">
        <is>
          <t>클렌징폼</t>
        </is>
      </c>
      <c r="F4660" s="5" t="inlineStr">
        <is>
          <t>카페24</t>
        </is>
      </c>
      <c r="G4660" s="93" t="inlineStr">
        <is>
          <t>클렌징폼 120ml</t>
        </is>
      </c>
      <c r="H4660" s="149" t="n">
        <v>7</v>
      </c>
      <c r="I4660" s="149" t="n"/>
      <c r="J4660" s="7" t="n">
        <v>190801</v>
      </c>
      <c r="K4660" s="93" t="n"/>
      <c r="L4660" s="93" t="n">
        <v>91000</v>
      </c>
      <c r="M4660" s="93" t="n">
        <v>85676.5</v>
      </c>
      <c r="N4660" s="93" t="n">
        <v>19250</v>
      </c>
      <c r="O4660" s="148" t="n">
        <v>82727.27272727272</v>
      </c>
      <c r="P4660" s="93" t="inlineStr">
        <is>
          <t>카페24클렌징폼클렌징폼 120ml190801</t>
        </is>
      </c>
    </row>
    <row r="4661">
      <c r="A4661" s="93" t="n"/>
      <c r="B4661" s="127" t="n">
        <v>43872</v>
      </c>
      <c r="C4661" s="93">
        <f>TEXT(B4661,"aaa")</f>
        <v/>
      </c>
      <c r="D4661" s="93" t="n"/>
      <c r="E4661" s="93" t="inlineStr">
        <is>
          <t>클렌징폼</t>
        </is>
      </c>
      <c r="F4661" s="93" t="inlineStr">
        <is>
          <t>카페24</t>
        </is>
      </c>
      <c r="G4661" s="93" t="inlineStr">
        <is>
          <t>클렌징폼 120ml 2set</t>
        </is>
      </c>
      <c r="H4661" s="149" t="n">
        <v>2</v>
      </c>
      <c r="I4661" s="149" t="n"/>
      <c r="J4661" s="7" t="n">
        <v>190801</v>
      </c>
      <c r="K4661" s="93" t="n"/>
      <c r="L4661" s="93" t="n">
        <v>48000</v>
      </c>
      <c r="M4661" s="93" t="n">
        <v>45192</v>
      </c>
      <c r="N4661" s="93" t="n">
        <v>4920</v>
      </c>
      <c r="O4661" s="148" t="n">
        <v>43636.36363636363</v>
      </c>
      <c r="P4661" s="93" t="inlineStr">
        <is>
          <t>카페24클렌징폼클렌징폼 120ml 2set190801</t>
        </is>
      </c>
    </row>
    <row r="4662">
      <c r="A4662" s="93" t="n"/>
      <c r="B4662" s="127" t="n">
        <v>43872</v>
      </c>
      <c r="C4662" s="93">
        <f>TEXT(B4662,"aaa")</f>
        <v/>
      </c>
      <c r="D4662" s="93" t="n"/>
      <c r="E4662" s="93" t="inlineStr">
        <is>
          <t>클렌징폼</t>
        </is>
      </c>
      <c r="F4662" s="93" t="inlineStr">
        <is>
          <t>카페24</t>
        </is>
      </c>
      <c r="G4662" s="93" t="inlineStr">
        <is>
          <t>클렌징폼 120ml 3set</t>
        </is>
      </c>
      <c r="H4662" s="149" t="n">
        <v>1</v>
      </c>
      <c r="I4662" s="149" t="n"/>
      <c r="J4662" s="7" t="n">
        <v>190801</v>
      </c>
      <c r="K4662" s="93" t="n"/>
      <c r="L4662" s="93" t="n">
        <v>33000</v>
      </c>
      <c r="M4662" s="93" t="n">
        <v>31069.5</v>
      </c>
      <c r="N4662" s="93" t="n">
        <v>3690</v>
      </c>
      <c r="O4662" s="148" t="n">
        <v>30000</v>
      </c>
      <c r="P4662" s="93" t="inlineStr">
        <is>
          <t>카페24클렌징폼클렌징폼 120ml 3set190801</t>
        </is>
      </c>
    </row>
    <row r="4663">
      <c r="A4663" s="93" t="n"/>
      <c r="B4663" s="127" t="n">
        <v>43872</v>
      </c>
      <c r="C4663" s="93">
        <f>TEXT(B4663,"aaa")</f>
        <v/>
      </c>
      <c r="D4663" s="93" t="n"/>
      <c r="E4663" s="93" t="inlineStr">
        <is>
          <t>토너</t>
        </is>
      </c>
      <c r="F4663" s="93" t="inlineStr">
        <is>
          <t>큐텐</t>
        </is>
      </c>
      <c r="G4663" s="93" t="inlineStr">
        <is>
          <t>250ml</t>
        </is>
      </c>
      <c r="H4663" s="149" t="n">
        <v>10</v>
      </c>
      <c r="I4663" s="149" t="n"/>
      <c r="J4663" s="91" t="n">
        <v>190801</v>
      </c>
      <c r="K4663" s="93" t="n"/>
      <c r="L4663" s="93" t="n">
        <v>315000</v>
      </c>
      <c r="M4663" s="93" t="n">
        <v>280350</v>
      </c>
      <c r="N4663" s="93" t="n">
        <v>32600</v>
      </c>
      <c r="O4663" s="148" t="n">
        <v>286363.6363636364</v>
      </c>
      <c r="P4663" s="93" t="inlineStr">
        <is>
          <t>큐텐토너250ml190801</t>
        </is>
      </c>
    </row>
    <row r="4664">
      <c r="A4664" s="93" t="n"/>
      <c r="B4664" s="127" t="n">
        <v>43872</v>
      </c>
      <c r="C4664" s="93">
        <f>TEXT(B4664,"aaa")</f>
        <v/>
      </c>
      <c r="D4664" s="93" t="n"/>
      <c r="E4664" s="93" t="inlineStr">
        <is>
          <t>토너</t>
        </is>
      </c>
      <c r="F4664" s="93" t="inlineStr">
        <is>
          <t>큐텐</t>
        </is>
      </c>
      <c r="G4664" s="93" t="inlineStr">
        <is>
          <t>250ml 2set</t>
        </is>
      </c>
      <c r="H4664" s="149" t="n">
        <v>1</v>
      </c>
      <c r="I4664" s="149" t="n"/>
      <c r="J4664" s="91" t="n">
        <v>190801</v>
      </c>
      <c r="K4664" s="93" t="n"/>
      <c r="L4664" s="93" t="n">
        <v>44000</v>
      </c>
      <c r="M4664" s="93" t="n">
        <v>39160</v>
      </c>
      <c r="N4664" s="93" t="n">
        <v>6520</v>
      </c>
      <c r="O4664" s="148" t="n">
        <v>40000</v>
      </c>
      <c r="P4664" s="93" t="inlineStr">
        <is>
          <t>큐텐토너250ml 2set190801</t>
        </is>
      </c>
    </row>
    <row r="4665">
      <c r="A4665" s="93" t="n"/>
      <c r="B4665" s="127" t="n">
        <v>43873</v>
      </c>
      <c r="C4665" s="93">
        <f>TEXT(B4665,"aaa")</f>
        <v/>
      </c>
      <c r="D4665" s="93" t="n"/>
      <c r="E4665" s="6" t="inlineStr">
        <is>
          <t>토너</t>
        </is>
      </c>
      <c r="F4665" s="5" t="inlineStr">
        <is>
          <t>W컨셉</t>
        </is>
      </c>
      <c r="G4665" s="5" t="inlineStr">
        <is>
          <t>250ml</t>
        </is>
      </c>
      <c r="H4665" s="149" t="n">
        <v>2</v>
      </c>
      <c r="I4665" s="149" t="n"/>
      <c r="J4665" s="7" t="n">
        <v>190801</v>
      </c>
      <c r="K4665" s="93" t="n"/>
      <c r="L4665" s="93" t="n">
        <v>40000</v>
      </c>
      <c r="M4665" s="93" t="n">
        <v>28800</v>
      </c>
      <c r="N4665" s="93" t="n">
        <v>6520</v>
      </c>
      <c r="O4665" s="148" t="n">
        <v>36363.63636363636</v>
      </c>
      <c r="P4665" s="93" t="inlineStr">
        <is>
          <t>W컨셉토너250ml190801</t>
        </is>
      </c>
    </row>
    <row r="4666">
      <c r="A4666" s="93" t="n"/>
      <c r="B4666" s="127" t="n">
        <v>43873</v>
      </c>
      <c r="C4666" s="93">
        <f>TEXT(B4666,"aaa")</f>
        <v/>
      </c>
      <c r="D4666" s="93" t="n"/>
      <c r="E4666" s="6" t="inlineStr">
        <is>
          <t>토너</t>
        </is>
      </c>
      <c r="F4666" s="5" t="inlineStr">
        <is>
          <t>W컨셉</t>
        </is>
      </c>
      <c r="G4666" s="5" t="inlineStr">
        <is>
          <t>250ml 2set</t>
        </is>
      </c>
      <c r="H4666" s="149" t="n">
        <v>19</v>
      </c>
      <c r="I4666" s="149" t="n"/>
      <c r="J4666" s="7" t="n">
        <v>190801</v>
      </c>
      <c r="K4666" s="93" t="n"/>
      <c r="L4666" s="93" t="n">
        <v>665000</v>
      </c>
      <c r="M4666" s="93" t="n">
        <v>485450</v>
      </c>
      <c r="N4666" s="93" t="n">
        <v>123880</v>
      </c>
      <c r="O4666" s="148" t="n">
        <v>604545.4545454545</v>
      </c>
      <c r="P4666" s="93" t="inlineStr">
        <is>
          <t>W컨셉토너250ml 2set190801</t>
        </is>
      </c>
    </row>
    <row r="4667">
      <c r="A4667" s="93" t="n"/>
      <c r="B4667" s="127" t="n">
        <v>43873</v>
      </c>
      <c r="C4667" s="93">
        <f>TEXT(B4667,"aaa")</f>
        <v/>
      </c>
      <c r="D4667" s="93" t="n"/>
      <c r="E4667" s="93" t="inlineStr">
        <is>
          <t>화장솜</t>
        </is>
      </c>
      <c r="F4667" s="93" t="inlineStr">
        <is>
          <t>카페24</t>
        </is>
      </c>
      <c r="G4667" s="93" t="inlineStr">
        <is>
          <t>스킨팩 화장솜 60P</t>
        </is>
      </c>
      <c r="H4667" s="149" t="n">
        <v>1</v>
      </c>
      <c r="I4667" s="149" t="n"/>
      <c r="J4667" s="93" t="n">
        <v>190801</v>
      </c>
      <c r="K4667" s="93" t="n"/>
      <c r="L4667" s="93" t="n">
        <v>4000</v>
      </c>
      <c r="M4667" s="93" t="n">
        <v>3766</v>
      </c>
      <c r="N4667" s="93" t="n">
        <v>1110</v>
      </c>
      <c r="O4667" s="148" t="n">
        <v>3636.363636363636</v>
      </c>
      <c r="P4667" s="93" t="inlineStr">
        <is>
          <t>카페24화장솜스킨팩 화장솜 60P190801</t>
        </is>
      </c>
    </row>
    <row r="4668">
      <c r="A4668" s="93" t="n"/>
      <c r="B4668" s="127" t="n">
        <v>43873</v>
      </c>
      <c r="C4668" s="93">
        <f>TEXT(B4668,"aaa")</f>
        <v/>
      </c>
      <c r="D4668" s="93" t="n"/>
      <c r="E4668" s="93" t="inlineStr">
        <is>
          <t>머드크림마스크</t>
        </is>
      </c>
      <c r="F4668" s="93" t="inlineStr">
        <is>
          <t>카페24</t>
        </is>
      </c>
      <c r="G4668" s="93" t="inlineStr">
        <is>
          <t>머드크림마스크 100ml</t>
        </is>
      </c>
      <c r="H4668" s="149" t="n">
        <v>4</v>
      </c>
      <c r="I4668" s="149" t="n"/>
      <c r="J4668" s="93" t="n">
        <v>190801</v>
      </c>
      <c r="K4668" s="93" t="n"/>
      <c r="L4668" s="93" t="n">
        <v>80000</v>
      </c>
      <c r="M4668" s="93" t="n">
        <v>75320</v>
      </c>
      <c r="N4668" s="93" t="n">
        <v>5768</v>
      </c>
      <c r="O4668" s="148" t="n">
        <v>72727.27272727272</v>
      </c>
      <c r="P4668" s="93" t="inlineStr">
        <is>
          <t>카페24머드크림마스크머드크림마스크 100ml190801</t>
        </is>
      </c>
    </row>
    <row r="4669">
      <c r="A4669" s="93" t="n"/>
      <c r="B4669" s="127" t="n">
        <v>43873</v>
      </c>
      <c r="C4669" s="93">
        <f>TEXT(B4669,"aaa")</f>
        <v/>
      </c>
      <c r="D4669" s="93" t="n"/>
      <c r="E4669" s="93" t="inlineStr">
        <is>
          <t>머드크림마스크</t>
        </is>
      </c>
      <c r="F4669" s="93" t="inlineStr">
        <is>
          <t>카페24</t>
        </is>
      </c>
      <c r="G4669" s="93" t="inlineStr">
        <is>
          <t>머드크림마스크 100ml 2set</t>
        </is>
      </c>
      <c r="H4669" s="149" t="n">
        <v>1</v>
      </c>
      <c r="I4669" s="149" t="n"/>
      <c r="J4669" s="93" t="n">
        <v>190801</v>
      </c>
      <c r="K4669" s="93" t="n"/>
      <c r="L4669" s="93" t="n">
        <v>35000</v>
      </c>
      <c r="M4669" s="93" t="n">
        <v>32952.5</v>
      </c>
      <c r="N4669" s="93" t="n">
        <v>2884</v>
      </c>
      <c r="O4669" s="148" t="n">
        <v>31818.18181818182</v>
      </c>
      <c r="P4669" s="93" t="inlineStr">
        <is>
          <t>카페24머드크림마스크머드크림마스크 100ml 2set190801</t>
        </is>
      </c>
    </row>
    <row r="4670">
      <c r="A4670" s="93" t="n"/>
      <c r="B4670" s="127" t="n">
        <v>43873</v>
      </c>
      <c r="C4670" s="93">
        <f>TEXT(B4670,"aaa")</f>
        <v/>
      </c>
      <c r="D4670" s="93" t="n"/>
      <c r="E4670" s="6" t="inlineStr">
        <is>
          <t>토너</t>
        </is>
      </c>
      <c r="F4670" s="5" t="inlineStr">
        <is>
          <t>카페24</t>
        </is>
      </c>
      <c r="G4670" s="5" t="inlineStr">
        <is>
          <t>250ml</t>
        </is>
      </c>
      <c r="H4670" s="149" t="n">
        <v>94</v>
      </c>
      <c r="I4670" s="149" t="n"/>
      <c r="J4670" s="7" t="n">
        <v>190801</v>
      </c>
      <c r="K4670" s="93" t="n"/>
      <c r="L4670" s="93" t="n">
        <v>1880000</v>
      </c>
      <c r="M4670" s="93" t="n">
        <v>1770020</v>
      </c>
      <c r="N4670" s="93" t="n">
        <v>306440</v>
      </c>
      <c r="O4670" s="148" t="n">
        <v>1709090.909090909</v>
      </c>
      <c r="P4670" s="93" t="inlineStr">
        <is>
          <t>카페24토너250ml190801</t>
        </is>
      </c>
    </row>
    <row r="4671">
      <c r="A4671" s="93" t="n"/>
      <c r="B4671" s="127" t="n">
        <v>43873</v>
      </c>
      <c r="C4671" s="93">
        <f>TEXT(B4671,"aaa")</f>
        <v/>
      </c>
      <c r="D4671" s="93" t="n"/>
      <c r="E4671" s="6" t="inlineStr">
        <is>
          <t>토너</t>
        </is>
      </c>
      <c r="F4671" s="5" t="inlineStr">
        <is>
          <t>카페24</t>
        </is>
      </c>
      <c r="G4671" s="5" t="inlineStr">
        <is>
          <t>250ml 2set</t>
        </is>
      </c>
      <c r="H4671" s="149" t="n">
        <v>182</v>
      </c>
      <c r="I4671" s="149" t="n"/>
      <c r="J4671" s="7" t="n">
        <v>190801</v>
      </c>
      <c r="K4671" s="93" t="n"/>
      <c r="L4671" s="93" t="n">
        <v>6370000</v>
      </c>
      <c r="M4671" s="93" t="n">
        <v>5997355</v>
      </c>
      <c r="N4671" s="93" t="n">
        <v>1186640</v>
      </c>
      <c r="O4671" s="148" t="n">
        <v>5790909.090909091</v>
      </c>
      <c r="P4671" s="93" t="inlineStr">
        <is>
          <t>카페24토너250ml 2set190801</t>
        </is>
      </c>
    </row>
    <row r="4672">
      <c r="A4672" s="93" t="n"/>
      <c r="B4672" s="127" t="n">
        <v>43873</v>
      </c>
      <c r="C4672" s="93">
        <f>TEXT(B4672,"aaa")</f>
        <v/>
      </c>
      <c r="D4672" s="93" t="n"/>
      <c r="E4672" s="6" t="inlineStr">
        <is>
          <t>토너</t>
        </is>
      </c>
      <c r="F4672" s="5" t="inlineStr">
        <is>
          <t>카페24</t>
        </is>
      </c>
      <c r="G4672" s="5" t="inlineStr">
        <is>
          <t>500ml</t>
        </is>
      </c>
      <c r="H4672" s="149" t="n">
        <v>46</v>
      </c>
      <c r="I4672" s="149" t="n"/>
      <c r="J4672" s="7" t="n">
        <v>190801</v>
      </c>
      <c r="K4672" s="93" t="n"/>
      <c r="L4672" s="93" t="n">
        <v>1518000</v>
      </c>
      <c r="M4672" s="93" t="n">
        <v>1429197</v>
      </c>
      <c r="N4672" s="93" t="n">
        <v>217350</v>
      </c>
      <c r="O4672" s="148" t="n">
        <v>1380000</v>
      </c>
      <c r="P4672" s="93" t="inlineStr">
        <is>
          <t>카페24토너500ml190801</t>
        </is>
      </c>
    </row>
    <row r="4673">
      <c r="A4673" s="93" t="n"/>
      <c r="B4673" s="127" t="n">
        <v>43873</v>
      </c>
      <c r="C4673" s="93">
        <f>TEXT(B4673,"aaa")</f>
        <v/>
      </c>
      <c r="D4673" s="93" t="n"/>
      <c r="E4673" s="6" t="inlineStr">
        <is>
          <t>토너</t>
        </is>
      </c>
      <c r="F4673" s="5" t="inlineStr">
        <is>
          <t>카페24</t>
        </is>
      </c>
      <c r="G4673" s="93" t="inlineStr">
        <is>
          <t>스킨팩 화장솜 60P</t>
        </is>
      </c>
      <c r="H4673" s="149" t="n">
        <v>86</v>
      </c>
      <c r="I4673" s="149" t="n"/>
      <c r="J4673" s="7" t="n">
        <v>190801</v>
      </c>
      <c r="K4673" s="93" t="n"/>
      <c r="L4673" s="93" t="n">
        <v>258000</v>
      </c>
      <c r="M4673" s="93" t="n">
        <v>242907</v>
      </c>
      <c r="N4673" s="93" t="n">
        <v>95460</v>
      </c>
      <c r="O4673" s="148" t="n">
        <v>234545.4545454545</v>
      </c>
      <c r="P4673" s="93" t="inlineStr">
        <is>
          <t>카페24토너스킨팩 화장솜 60P190801</t>
        </is>
      </c>
    </row>
    <row r="4674">
      <c r="A4674" s="93" t="n"/>
      <c r="B4674" s="127" t="n">
        <v>43873</v>
      </c>
      <c r="C4674" s="93">
        <f>TEXT(B4674,"aaa")</f>
        <v/>
      </c>
      <c r="D4674" s="93" t="n"/>
      <c r="E4674" s="93" t="inlineStr">
        <is>
          <t>클렌징폼</t>
        </is>
      </c>
      <c r="F4674" s="5" t="inlineStr">
        <is>
          <t>카페24</t>
        </is>
      </c>
      <c r="G4674" s="93" t="inlineStr">
        <is>
          <t>클렌징폼 120ml</t>
        </is>
      </c>
      <c r="H4674" s="149" t="n">
        <v>11</v>
      </c>
      <c r="I4674" s="149" t="n"/>
      <c r="J4674" s="7" t="n">
        <v>190801</v>
      </c>
      <c r="K4674" s="93" t="n"/>
      <c r="L4674" s="93" t="n">
        <v>143000</v>
      </c>
      <c r="M4674" s="93" t="n">
        <v>134634.5</v>
      </c>
      <c r="N4674" s="93" t="n">
        <v>30250</v>
      </c>
      <c r="O4674" s="148" t="n">
        <v>130000</v>
      </c>
      <c r="P4674" s="93" t="inlineStr">
        <is>
          <t>카페24클렌징폼클렌징폼 120ml190801</t>
        </is>
      </c>
    </row>
    <row r="4675">
      <c r="A4675" s="93" t="n"/>
      <c r="B4675" s="127" t="n">
        <v>43873</v>
      </c>
      <c r="C4675" s="93">
        <f>TEXT(B4675,"aaa")</f>
        <v/>
      </c>
      <c r="D4675" s="93" t="n"/>
      <c r="E4675" s="93" t="inlineStr">
        <is>
          <t>클렌징폼</t>
        </is>
      </c>
      <c r="F4675" s="93" t="inlineStr">
        <is>
          <t>카페24</t>
        </is>
      </c>
      <c r="G4675" s="93" t="inlineStr">
        <is>
          <t>클렌징폼 120ml 3set</t>
        </is>
      </c>
      <c r="H4675" s="149" t="n">
        <v>1</v>
      </c>
      <c r="I4675" s="149" t="n"/>
      <c r="J4675" s="7" t="n">
        <v>190801</v>
      </c>
      <c r="K4675" s="93" t="n"/>
      <c r="L4675" s="93" t="n">
        <v>33000</v>
      </c>
      <c r="M4675" s="93" t="n">
        <v>31069.5</v>
      </c>
      <c r="N4675" s="93" t="n">
        <v>3690</v>
      </c>
      <c r="O4675" s="148" t="n">
        <v>30000</v>
      </c>
      <c r="P4675" s="93" t="inlineStr">
        <is>
          <t>카페24클렌징폼클렌징폼 120ml 3set190801</t>
        </is>
      </c>
    </row>
    <row r="4676">
      <c r="A4676" s="93" t="n"/>
      <c r="B4676" s="127" t="n">
        <v>43873</v>
      </c>
      <c r="C4676" s="93">
        <f>TEXT(B4676,"aaa")</f>
        <v/>
      </c>
      <c r="D4676" s="93" t="n"/>
      <c r="E4676" s="93" t="inlineStr">
        <is>
          <t>토너</t>
        </is>
      </c>
      <c r="F4676" s="93" t="inlineStr">
        <is>
          <t>큐텐</t>
        </is>
      </c>
      <c r="G4676" s="93" t="inlineStr">
        <is>
          <t>250ml</t>
        </is>
      </c>
      <c r="H4676" s="149" t="n">
        <v>12</v>
      </c>
      <c r="I4676" s="149" t="n"/>
      <c r="J4676" s="91" t="n">
        <v>190801</v>
      </c>
      <c r="K4676" s="93" t="n"/>
      <c r="L4676" s="93" t="n">
        <v>378000</v>
      </c>
      <c r="M4676" s="93" t="n">
        <v>336420</v>
      </c>
      <c r="N4676" s="93" t="n">
        <v>39120</v>
      </c>
      <c r="O4676" s="148" t="n">
        <v>343636.3636363636</v>
      </c>
      <c r="P4676" s="93" t="inlineStr">
        <is>
          <t>큐텐토너250ml190801</t>
        </is>
      </c>
    </row>
    <row r="4677">
      <c r="A4677" s="93" t="n"/>
      <c r="B4677" s="127" t="n">
        <v>43873</v>
      </c>
      <c r="C4677" s="93">
        <f>TEXT(B4677,"aaa")</f>
        <v/>
      </c>
      <c r="D4677" s="93" t="n"/>
      <c r="E4677" s="93" t="inlineStr">
        <is>
          <t>토너</t>
        </is>
      </c>
      <c r="F4677" s="93" t="inlineStr">
        <is>
          <t>큐텐</t>
        </is>
      </c>
      <c r="G4677" s="93" t="inlineStr">
        <is>
          <t>250ml 2set</t>
        </is>
      </c>
      <c r="H4677" s="149" t="n">
        <v>4</v>
      </c>
      <c r="I4677" s="149" t="n"/>
      <c r="J4677" s="91" t="n">
        <v>190801</v>
      </c>
      <c r="K4677" s="93" t="n"/>
      <c r="L4677" s="93" t="n">
        <v>176000</v>
      </c>
      <c r="M4677" s="93" t="n">
        <v>156640</v>
      </c>
      <c r="N4677" s="93" t="n">
        <v>26080</v>
      </c>
      <c r="O4677" s="148" t="n">
        <v>160000</v>
      </c>
      <c r="P4677" s="93" t="inlineStr">
        <is>
          <t>큐텐토너250ml 2set190801</t>
        </is>
      </c>
    </row>
    <row r="4678">
      <c r="A4678" s="93" t="n"/>
      <c r="B4678" s="127" t="n">
        <v>43874</v>
      </c>
      <c r="C4678" s="93">
        <f>TEXT(B4678,"aaa")</f>
        <v/>
      </c>
      <c r="D4678" s="93" t="n"/>
      <c r="E4678" s="6" t="inlineStr">
        <is>
          <t>토너</t>
        </is>
      </c>
      <c r="F4678" s="5" t="inlineStr">
        <is>
          <t>W컨셉</t>
        </is>
      </c>
      <c r="G4678" s="5" t="inlineStr">
        <is>
          <t>250ml 2set</t>
        </is>
      </c>
      <c r="H4678" s="149" t="n">
        <v>16</v>
      </c>
      <c r="I4678" s="149" t="n"/>
      <c r="J4678" s="7" t="n">
        <v>190801</v>
      </c>
      <c r="K4678" s="93" t="n"/>
      <c r="L4678" s="93" t="n">
        <v>560000</v>
      </c>
      <c r="M4678" s="93" t="n">
        <v>408800</v>
      </c>
      <c r="N4678" s="93" t="n">
        <v>104320</v>
      </c>
      <c r="O4678" s="148" t="n">
        <v>509090.9090909091</v>
      </c>
      <c r="P4678" s="93" t="inlineStr">
        <is>
          <t>W컨셉토너250ml 2set190801</t>
        </is>
      </c>
    </row>
    <row r="4679">
      <c r="A4679" s="93" t="n"/>
      <c r="B4679" s="127" t="n">
        <v>43874</v>
      </c>
      <c r="C4679" s="93">
        <f>TEXT(B4679,"aaa")</f>
        <v/>
      </c>
      <c r="D4679" s="93" t="n"/>
      <c r="E4679" s="93" t="inlineStr">
        <is>
          <t>토너</t>
        </is>
      </c>
      <c r="F4679" s="93" t="inlineStr">
        <is>
          <t>아누아 CS</t>
        </is>
      </c>
      <c r="G4679" s="93" t="inlineStr">
        <is>
          <t>250ml</t>
        </is>
      </c>
      <c r="H4679" s="149" t="n">
        <v>10</v>
      </c>
      <c r="I4679" s="149" t="n"/>
      <c r="J4679" s="91" t="n">
        <v>190801</v>
      </c>
      <c r="K4679" s="93" t="n"/>
      <c r="L4679" s="93" t="n">
        <v>0</v>
      </c>
      <c r="M4679" s="93" t="n">
        <v>0</v>
      </c>
      <c r="N4679" s="93" t="n">
        <v>32600</v>
      </c>
      <c r="O4679" s="148" t="n">
        <v>0</v>
      </c>
      <c r="P4679" s="93" t="inlineStr">
        <is>
          <t>아누아 CS토너250ml190801</t>
        </is>
      </c>
    </row>
    <row r="4680">
      <c r="A4680" s="93" t="n"/>
      <c r="B4680" s="127" t="n">
        <v>43874</v>
      </c>
      <c r="C4680" s="93">
        <f>TEXT(B4680,"aaa")</f>
        <v/>
      </c>
      <c r="D4680" s="93" t="n"/>
      <c r="E4680" s="93" t="inlineStr">
        <is>
          <t>클렌징폼</t>
        </is>
      </c>
      <c r="F4680" s="93" t="inlineStr">
        <is>
          <t>아누아 CS</t>
        </is>
      </c>
      <c r="G4680" s="93" t="inlineStr">
        <is>
          <t>클렌징폼 120ml</t>
        </is>
      </c>
      <c r="H4680" s="149" t="n">
        <v>8</v>
      </c>
      <c r="I4680" s="149" t="n"/>
      <c r="J4680" s="7" t="n">
        <v>190801</v>
      </c>
      <c r="K4680" s="93" t="n"/>
      <c r="L4680" s="93" t="n">
        <v>0</v>
      </c>
      <c r="M4680" s="93" t="n">
        <v>0</v>
      </c>
      <c r="N4680" s="93" t="n">
        <v>22000</v>
      </c>
      <c r="O4680" s="148" t="n">
        <v>0</v>
      </c>
      <c r="P4680" s="93" t="inlineStr">
        <is>
          <t>아누아 CS클렌징폼클렌징폼 120ml190801</t>
        </is>
      </c>
    </row>
    <row r="4681">
      <c r="A4681" s="93" t="n"/>
      <c r="B4681" s="127" t="n">
        <v>43874</v>
      </c>
      <c r="C4681" s="93">
        <f>TEXT(B4681,"aaa")</f>
        <v/>
      </c>
      <c r="D4681" s="93" t="n"/>
      <c r="E4681" s="93" t="inlineStr">
        <is>
          <t>화장솜</t>
        </is>
      </c>
      <c r="F4681" s="93" t="inlineStr">
        <is>
          <t>아누아 CS</t>
        </is>
      </c>
      <c r="G4681" s="93" t="inlineStr">
        <is>
          <t>스킨팩 화장솜 60P</t>
        </is>
      </c>
      <c r="H4681" s="149" t="n">
        <v>8</v>
      </c>
      <c r="I4681" s="149" t="n"/>
      <c r="J4681" s="93" t="n">
        <v>190801</v>
      </c>
      <c r="K4681" s="93" t="n"/>
      <c r="L4681" s="93" t="n">
        <v>0</v>
      </c>
      <c r="M4681" s="93" t="n">
        <v>0</v>
      </c>
      <c r="N4681" s="93" t="n">
        <v>8880</v>
      </c>
      <c r="O4681" s="148" t="n">
        <v>0</v>
      </c>
      <c r="P4681" s="93" t="inlineStr">
        <is>
          <t>아누아 CS화장솜스킨팩 화장솜 60P190801</t>
        </is>
      </c>
    </row>
    <row r="4682">
      <c r="A4682" s="93" t="n"/>
      <c r="B4682" s="127" t="n">
        <v>43874</v>
      </c>
      <c r="C4682" s="93">
        <f>TEXT(B4682,"aaa")</f>
        <v/>
      </c>
      <c r="D4682" s="93" t="n"/>
      <c r="E4682" s="93" t="inlineStr">
        <is>
          <t>머드크림마스크</t>
        </is>
      </c>
      <c r="F4682" s="93" t="inlineStr">
        <is>
          <t>카페24</t>
        </is>
      </c>
      <c r="G4682" s="93" t="inlineStr">
        <is>
          <t>머드크림마스크 100ml</t>
        </is>
      </c>
      <c r="H4682" s="149" t="n">
        <v>11</v>
      </c>
      <c r="I4682" s="149" t="n"/>
      <c r="J4682" s="93" t="n">
        <v>190801</v>
      </c>
      <c r="K4682" s="93" t="n"/>
      <c r="L4682" s="93" t="n">
        <v>220000</v>
      </c>
      <c r="M4682" s="93" t="n">
        <v>207130</v>
      </c>
      <c r="N4682" s="93" t="n">
        <v>15862</v>
      </c>
      <c r="O4682" s="148" t="n">
        <v>200000</v>
      </c>
      <c r="P4682" s="93" t="inlineStr">
        <is>
          <t>카페24머드크림마스크머드크림마스크 100ml190801</t>
        </is>
      </c>
    </row>
    <row r="4683">
      <c r="A4683" s="93" t="n"/>
      <c r="B4683" s="127" t="n">
        <v>43874</v>
      </c>
      <c r="C4683" s="93">
        <f>TEXT(B4683,"aaa")</f>
        <v/>
      </c>
      <c r="D4683" s="93" t="n"/>
      <c r="E4683" s="93" t="inlineStr">
        <is>
          <t>머드크림마스크</t>
        </is>
      </c>
      <c r="F4683" s="93" t="inlineStr">
        <is>
          <t>카페24</t>
        </is>
      </c>
      <c r="G4683" s="93" t="inlineStr">
        <is>
          <t>머드크림마스크 100ml 2set</t>
        </is>
      </c>
      <c r="H4683" s="149" t="n">
        <v>2</v>
      </c>
      <c r="I4683" s="149" t="n"/>
      <c r="J4683" s="93" t="n">
        <v>190801</v>
      </c>
      <c r="K4683" s="93" t="n"/>
      <c r="L4683" s="93" t="n">
        <v>70000</v>
      </c>
      <c r="M4683" s="93" t="n">
        <v>65905</v>
      </c>
      <c r="N4683" s="93" t="n">
        <v>5768</v>
      </c>
      <c r="O4683" s="148" t="n">
        <v>63636.36363636363</v>
      </c>
      <c r="P4683" s="93" t="inlineStr">
        <is>
          <t>카페24머드크림마스크머드크림마스크 100ml 2set190801</t>
        </is>
      </c>
    </row>
    <row r="4684">
      <c r="A4684" s="93" t="n"/>
      <c r="B4684" s="127" t="n">
        <v>43874</v>
      </c>
      <c r="C4684" s="93">
        <f>TEXT(B4684,"aaa")</f>
        <v/>
      </c>
      <c r="D4684" s="93" t="n"/>
      <c r="E4684" s="6" t="inlineStr">
        <is>
          <t>토너</t>
        </is>
      </c>
      <c r="F4684" s="5" t="inlineStr">
        <is>
          <t>카페24</t>
        </is>
      </c>
      <c r="G4684" s="5" t="inlineStr">
        <is>
          <t>250ml</t>
        </is>
      </c>
      <c r="H4684" s="149" t="n">
        <v>73</v>
      </c>
      <c r="I4684" s="149" t="n"/>
      <c r="J4684" s="7" t="n">
        <v>190801</v>
      </c>
      <c r="K4684" s="93" t="n"/>
      <c r="L4684" s="93" t="n">
        <v>1460000</v>
      </c>
      <c r="M4684" s="93" t="n">
        <v>1374590</v>
      </c>
      <c r="N4684" s="93" t="n">
        <v>237980</v>
      </c>
      <c r="O4684" s="148" t="n">
        <v>1327272.727272727</v>
      </c>
      <c r="P4684" s="93" t="inlineStr">
        <is>
          <t>카페24토너250ml190801</t>
        </is>
      </c>
    </row>
    <row r="4685">
      <c r="A4685" s="93" t="n"/>
      <c r="B4685" s="127" t="n">
        <v>43874</v>
      </c>
      <c r="C4685" s="93">
        <f>TEXT(B4685,"aaa")</f>
        <v/>
      </c>
      <c r="D4685" s="93" t="n"/>
      <c r="E4685" s="6" t="inlineStr">
        <is>
          <t>토너</t>
        </is>
      </c>
      <c r="F4685" s="5" t="inlineStr">
        <is>
          <t>카페24</t>
        </is>
      </c>
      <c r="G4685" s="5" t="inlineStr">
        <is>
          <t>250ml 2set</t>
        </is>
      </c>
      <c r="H4685" s="149" t="n">
        <v>57</v>
      </c>
      <c r="I4685" s="149" t="n"/>
      <c r="J4685" s="7" t="n">
        <v>190801</v>
      </c>
      <c r="K4685" s="93" t="n"/>
      <c r="L4685" s="93" t="n">
        <v>1995000</v>
      </c>
      <c r="M4685" s="93" t="n">
        <v>1878292.5</v>
      </c>
      <c r="N4685" s="93" t="n">
        <v>371640</v>
      </c>
      <c r="O4685" s="148" t="n">
        <v>1813636.363636364</v>
      </c>
      <c r="P4685" s="93" t="inlineStr">
        <is>
          <t>카페24토너250ml 2set190801</t>
        </is>
      </c>
    </row>
    <row r="4686">
      <c r="A4686" s="93" t="n"/>
      <c r="B4686" s="127" t="n">
        <v>43874</v>
      </c>
      <c r="C4686" s="93">
        <f>TEXT(B4686,"aaa")</f>
        <v/>
      </c>
      <c r="D4686" s="93" t="n"/>
      <c r="E4686" s="6" t="inlineStr">
        <is>
          <t>토너</t>
        </is>
      </c>
      <c r="F4686" s="5" t="inlineStr">
        <is>
          <t>카페24</t>
        </is>
      </c>
      <c r="G4686" s="5" t="inlineStr">
        <is>
          <t>500ml</t>
        </is>
      </c>
      <c r="H4686" s="149" t="n">
        <v>39</v>
      </c>
      <c r="I4686" s="149" t="n"/>
      <c r="J4686" s="7" t="n">
        <v>190801</v>
      </c>
      <c r="K4686" s="93" t="n"/>
      <c r="L4686" s="93" t="n">
        <v>1287000</v>
      </c>
      <c r="M4686" s="93" t="n">
        <v>1211710.5</v>
      </c>
      <c r="N4686" s="93" t="n">
        <v>184275</v>
      </c>
      <c r="O4686" s="148" t="n">
        <v>1170000</v>
      </c>
      <c r="P4686" s="93" t="inlineStr">
        <is>
          <t>카페24토너500ml190801</t>
        </is>
      </c>
    </row>
    <row r="4687">
      <c r="A4687" s="93" t="n"/>
      <c r="B4687" s="127" t="n">
        <v>43874</v>
      </c>
      <c r="C4687" s="93">
        <f>TEXT(B4687,"aaa")</f>
        <v/>
      </c>
      <c r="D4687" s="93" t="n"/>
      <c r="E4687" s="6" t="inlineStr">
        <is>
          <t>토너</t>
        </is>
      </c>
      <c r="F4687" s="5" t="inlineStr">
        <is>
          <t>카페24</t>
        </is>
      </c>
      <c r="G4687" s="93" t="inlineStr">
        <is>
          <t>스킨팩 화장솜 60P</t>
        </is>
      </c>
      <c r="H4687" s="149" t="n">
        <v>65</v>
      </c>
      <c r="I4687" s="149" t="n"/>
      <c r="J4687" s="7" t="n">
        <v>190801</v>
      </c>
      <c r="K4687" s="93" t="n"/>
      <c r="L4687" s="93" t="n">
        <v>195000</v>
      </c>
      <c r="M4687" s="93" t="n">
        <v>183592.5</v>
      </c>
      <c r="N4687" s="93" t="n">
        <v>72150</v>
      </c>
      <c r="O4687" s="148" t="n">
        <v>177272.7272727273</v>
      </c>
      <c r="P4687" s="93" t="inlineStr">
        <is>
          <t>카페24토너스킨팩 화장솜 60P190801</t>
        </is>
      </c>
    </row>
    <row r="4688">
      <c r="A4688" s="93" t="n"/>
      <c r="B4688" s="127" t="n">
        <v>43874</v>
      </c>
      <c r="C4688" s="93">
        <f>TEXT(B4688,"aaa")</f>
        <v/>
      </c>
      <c r="D4688" s="93" t="n"/>
      <c r="E4688" s="93" t="inlineStr">
        <is>
          <t>클렌징폼</t>
        </is>
      </c>
      <c r="F4688" s="5" t="inlineStr">
        <is>
          <t>카페24</t>
        </is>
      </c>
      <c r="G4688" s="93" t="inlineStr">
        <is>
          <t>클렌징폼 120ml</t>
        </is>
      </c>
      <c r="H4688" s="149" t="n">
        <v>14</v>
      </c>
      <c r="I4688" s="149" t="n"/>
      <c r="J4688" s="7" t="n">
        <v>190801</v>
      </c>
      <c r="K4688" s="93" t="n"/>
      <c r="L4688" s="93" t="n">
        <v>182000</v>
      </c>
      <c r="M4688" s="93" t="n">
        <v>171353</v>
      </c>
      <c r="N4688" s="93" t="n">
        <v>38500</v>
      </c>
      <c r="O4688" s="148" t="n">
        <v>165454.5454545454</v>
      </c>
      <c r="P4688" s="93" t="inlineStr">
        <is>
          <t>카페24클렌징폼클렌징폼 120ml190801</t>
        </is>
      </c>
    </row>
    <row r="4689">
      <c r="A4689" s="93" t="n"/>
      <c r="B4689" s="127" t="n">
        <v>43874</v>
      </c>
      <c r="C4689" s="93">
        <f>TEXT(B4689,"aaa")</f>
        <v/>
      </c>
      <c r="D4689" s="93" t="n"/>
      <c r="E4689" s="93" t="inlineStr">
        <is>
          <t>토너</t>
        </is>
      </c>
      <c r="F4689" s="93" t="inlineStr">
        <is>
          <t>큐텐</t>
        </is>
      </c>
      <c r="G4689" s="93" t="inlineStr">
        <is>
          <t>250ml</t>
        </is>
      </c>
      <c r="H4689" s="149" t="n">
        <v>3</v>
      </c>
      <c r="I4689" s="149" t="n"/>
      <c r="J4689" s="91" t="n">
        <v>190801</v>
      </c>
      <c r="K4689" s="93" t="n"/>
      <c r="L4689" s="93" t="n">
        <v>94500</v>
      </c>
      <c r="M4689" s="93" t="n">
        <v>84105</v>
      </c>
      <c r="N4689" s="93" t="n">
        <v>9780</v>
      </c>
      <c r="O4689" s="148" t="n">
        <v>85909.0909090909</v>
      </c>
      <c r="P4689" s="93" t="inlineStr">
        <is>
          <t>큐텐토너250ml190801</t>
        </is>
      </c>
    </row>
    <row r="4690">
      <c r="A4690" s="93" t="n"/>
      <c r="B4690" s="127" t="n">
        <v>43874</v>
      </c>
      <c r="C4690" s="93">
        <f>TEXT(B4690,"aaa")</f>
        <v/>
      </c>
      <c r="D4690" s="93" t="n"/>
      <c r="E4690" s="93" t="inlineStr">
        <is>
          <t>토너</t>
        </is>
      </c>
      <c r="F4690" s="93" t="inlineStr">
        <is>
          <t>큐텐</t>
        </is>
      </c>
      <c r="G4690" s="93" t="inlineStr">
        <is>
          <t>250ml 2set</t>
        </is>
      </c>
      <c r="H4690" s="149" t="n">
        <v>1</v>
      </c>
      <c r="I4690" s="149" t="n"/>
      <c r="J4690" s="91" t="n">
        <v>190801</v>
      </c>
      <c r="K4690" s="93" t="n"/>
      <c r="L4690" s="93" t="n">
        <v>44000</v>
      </c>
      <c r="M4690" s="93" t="n">
        <v>39160</v>
      </c>
      <c r="N4690" s="93" t="n">
        <v>6520</v>
      </c>
      <c r="O4690" s="148" t="n">
        <v>40000</v>
      </c>
      <c r="P4690" s="93" t="inlineStr">
        <is>
          <t>큐텐토너250ml 2set190801</t>
        </is>
      </c>
    </row>
    <row r="4691">
      <c r="A4691" s="93" t="n"/>
      <c r="B4691" s="127" t="n">
        <v>43875</v>
      </c>
      <c r="C4691" s="93">
        <f>TEXT(B4691,"aaa")</f>
        <v/>
      </c>
      <c r="D4691" s="93" t="n"/>
      <c r="E4691" s="6" t="inlineStr">
        <is>
          <t>토너</t>
        </is>
      </c>
      <c r="F4691" s="5" t="inlineStr">
        <is>
          <t>W컨셉</t>
        </is>
      </c>
      <c r="G4691" s="5" t="inlineStr">
        <is>
          <t>250ml 2set</t>
        </is>
      </c>
      <c r="H4691" s="149" t="n">
        <v>9</v>
      </c>
      <c r="I4691" s="149" t="n"/>
      <c r="J4691" s="7" t="n">
        <v>190801</v>
      </c>
      <c r="K4691" s="93" t="n"/>
      <c r="L4691" s="93" t="n">
        <v>315000</v>
      </c>
      <c r="M4691" s="93" t="n">
        <v>229950</v>
      </c>
      <c r="N4691" s="93" t="n">
        <v>58680</v>
      </c>
      <c r="O4691" s="148" t="n">
        <v>286363.6363636364</v>
      </c>
      <c r="P4691" s="93" t="inlineStr">
        <is>
          <t>W컨셉토너250ml 2set190801</t>
        </is>
      </c>
    </row>
    <row r="4692">
      <c r="A4692" s="93" t="n"/>
      <c r="B4692" s="127" t="n">
        <v>43875</v>
      </c>
      <c r="C4692" s="93">
        <f>TEXT(B4692,"aaa")</f>
        <v/>
      </c>
      <c r="D4692" s="93" t="n"/>
      <c r="E4692" s="93" t="inlineStr">
        <is>
          <t>토너</t>
        </is>
      </c>
      <c r="F4692" s="5" t="inlineStr">
        <is>
          <t>스타일쉐어</t>
        </is>
      </c>
      <c r="G4692" s="93" t="inlineStr">
        <is>
          <t>250ml</t>
        </is>
      </c>
      <c r="H4692" s="149" t="n">
        <v>11</v>
      </c>
      <c r="I4692" s="149" t="n"/>
      <c r="J4692" s="91" t="n">
        <v>190801</v>
      </c>
      <c r="K4692" s="93" t="n"/>
      <c r="L4692" s="93" t="n">
        <v>220000</v>
      </c>
      <c r="M4692" s="93" t="n">
        <v>165000</v>
      </c>
      <c r="N4692" s="93" t="n">
        <v>35860</v>
      </c>
      <c r="O4692" s="148" t="n">
        <v>200000</v>
      </c>
      <c r="P4692" s="93" t="inlineStr">
        <is>
          <t>스타일쉐어토너250ml190801</t>
        </is>
      </c>
    </row>
    <row r="4693">
      <c r="A4693" s="93" t="n"/>
      <c r="B4693" s="127" t="n">
        <v>43875</v>
      </c>
      <c r="C4693" s="93">
        <f>TEXT(B4693,"aaa")</f>
        <v/>
      </c>
      <c r="D4693" s="93" t="n"/>
      <c r="E4693" s="93" t="inlineStr">
        <is>
          <t>머드크림마스크</t>
        </is>
      </c>
      <c r="F4693" s="93" t="inlineStr">
        <is>
          <t>카페24</t>
        </is>
      </c>
      <c r="G4693" s="93" t="inlineStr">
        <is>
          <t>머드크림마스크 100ml</t>
        </is>
      </c>
      <c r="H4693" s="149" t="n">
        <v>4</v>
      </c>
      <c r="I4693" s="149" t="n"/>
      <c r="J4693" s="93" t="n">
        <v>190801</v>
      </c>
      <c r="K4693" s="93" t="n"/>
      <c r="L4693" s="93" t="n">
        <v>80000</v>
      </c>
      <c r="M4693" s="93" t="n">
        <v>75320</v>
      </c>
      <c r="N4693" s="93" t="n">
        <v>5768</v>
      </c>
      <c r="O4693" s="148" t="n">
        <v>72727.27272727272</v>
      </c>
      <c r="P4693" s="93" t="inlineStr">
        <is>
          <t>카페24머드크림마스크머드크림마스크 100ml190801</t>
        </is>
      </c>
    </row>
    <row r="4694">
      <c r="A4694" s="93" t="n"/>
      <c r="B4694" s="127" t="n">
        <v>43875</v>
      </c>
      <c r="C4694" s="93">
        <f>TEXT(B4694,"aaa")</f>
        <v/>
      </c>
      <c r="D4694" s="93" t="n"/>
      <c r="E4694" s="93" t="inlineStr">
        <is>
          <t>머드크림마스크</t>
        </is>
      </c>
      <c r="F4694" s="93" t="inlineStr">
        <is>
          <t>카페24</t>
        </is>
      </c>
      <c r="G4694" s="93" t="inlineStr">
        <is>
          <t>머드크림마스크 100ml 2set</t>
        </is>
      </c>
      <c r="H4694" s="149" t="n">
        <v>4</v>
      </c>
      <c r="I4694" s="149" t="n"/>
      <c r="J4694" s="93" t="n">
        <v>190801</v>
      </c>
      <c r="K4694" s="93" t="n"/>
      <c r="L4694" s="93" t="n">
        <v>140000</v>
      </c>
      <c r="M4694" s="93" t="n">
        <v>131810</v>
      </c>
      <c r="N4694" s="93" t="n">
        <v>11536</v>
      </c>
      <c r="O4694" s="148" t="n">
        <v>127272.7272727273</v>
      </c>
      <c r="P4694" s="93" t="inlineStr">
        <is>
          <t>카페24머드크림마스크머드크림마스크 100ml 2set190801</t>
        </is>
      </c>
    </row>
    <row r="4695">
      <c r="A4695" s="93" t="n"/>
      <c r="B4695" s="127" t="n">
        <v>43875</v>
      </c>
      <c r="C4695" s="93">
        <f>TEXT(B4695,"aaa")</f>
        <v/>
      </c>
      <c r="D4695" s="93" t="n"/>
      <c r="E4695" s="6" t="inlineStr">
        <is>
          <t>토너</t>
        </is>
      </c>
      <c r="F4695" s="5" t="inlineStr">
        <is>
          <t>카페24</t>
        </is>
      </c>
      <c r="G4695" s="5" t="inlineStr">
        <is>
          <t>250ml</t>
        </is>
      </c>
      <c r="H4695" s="149" t="n">
        <v>64</v>
      </c>
      <c r="I4695" s="149" t="n"/>
      <c r="J4695" s="7" t="n">
        <v>190801</v>
      </c>
      <c r="K4695" s="93" t="n"/>
      <c r="L4695" s="93" t="n">
        <v>1280000</v>
      </c>
      <c r="M4695" s="93" t="n">
        <v>1205120</v>
      </c>
      <c r="N4695" s="93" t="n">
        <v>208640</v>
      </c>
      <c r="O4695" s="148" t="n">
        <v>1163636.363636364</v>
      </c>
      <c r="P4695" s="93" t="inlineStr">
        <is>
          <t>카페24토너250ml190801</t>
        </is>
      </c>
    </row>
    <row r="4696">
      <c r="A4696" s="93" t="n"/>
      <c r="B4696" s="127" t="n">
        <v>43875</v>
      </c>
      <c r="C4696" s="93">
        <f>TEXT(B4696,"aaa")</f>
        <v/>
      </c>
      <c r="D4696" s="93" t="n"/>
      <c r="E4696" s="6" t="inlineStr">
        <is>
          <t>토너</t>
        </is>
      </c>
      <c r="F4696" s="5" t="inlineStr">
        <is>
          <t>카페24</t>
        </is>
      </c>
      <c r="G4696" s="5" t="inlineStr">
        <is>
          <t>250ml 2set</t>
        </is>
      </c>
      <c r="H4696" s="149" t="n">
        <v>37</v>
      </c>
      <c r="I4696" s="149" t="n"/>
      <c r="J4696" s="7" t="n">
        <v>190801</v>
      </c>
      <c r="K4696" s="93" t="n"/>
      <c r="L4696" s="93" t="n">
        <v>1295000</v>
      </c>
      <c r="M4696" s="93" t="n">
        <v>1219242.5</v>
      </c>
      <c r="N4696" s="93" t="n">
        <v>241240</v>
      </c>
      <c r="O4696" s="148" t="n">
        <v>1177272.727272727</v>
      </c>
      <c r="P4696" s="93" t="inlineStr">
        <is>
          <t>카페24토너250ml 2set190801</t>
        </is>
      </c>
    </row>
    <row r="4697">
      <c r="A4697" s="93" t="n"/>
      <c r="B4697" s="127" t="n">
        <v>43875</v>
      </c>
      <c r="C4697" s="93">
        <f>TEXT(B4697,"aaa")</f>
        <v/>
      </c>
      <c r="D4697" s="93" t="n"/>
      <c r="E4697" s="6" t="inlineStr">
        <is>
          <t>토너</t>
        </is>
      </c>
      <c r="F4697" s="5" t="inlineStr">
        <is>
          <t>카페24</t>
        </is>
      </c>
      <c r="G4697" s="5" t="inlineStr">
        <is>
          <t>500ml</t>
        </is>
      </c>
      <c r="H4697" s="149" t="n">
        <v>31</v>
      </c>
      <c r="I4697" s="149" t="n"/>
      <c r="J4697" s="7" t="n">
        <v>190801</v>
      </c>
      <c r="K4697" s="93" t="n"/>
      <c r="L4697" s="93" t="n">
        <v>1023000</v>
      </c>
      <c r="M4697" s="93" t="n">
        <v>963154.5</v>
      </c>
      <c r="N4697" s="93" t="n">
        <v>146475</v>
      </c>
      <c r="O4697" s="148" t="n">
        <v>929999.9999999999</v>
      </c>
      <c r="P4697" s="93" t="inlineStr">
        <is>
          <t>카페24토너500ml190801</t>
        </is>
      </c>
    </row>
    <row r="4698">
      <c r="A4698" s="93" t="n"/>
      <c r="B4698" s="127" t="n">
        <v>43875</v>
      </c>
      <c r="C4698" s="93">
        <f>TEXT(B4698,"aaa")</f>
        <v/>
      </c>
      <c r="D4698" s="93" t="n"/>
      <c r="E4698" s="6" t="inlineStr">
        <is>
          <t>토너</t>
        </is>
      </c>
      <c r="F4698" s="5" t="inlineStr">
        <is>
          <t>카페24</t>
        </is>
      </c>
      <c r="G4698" s="93" t="inlineStr">
        <is>
          <t>스킨팩 화장솜 60P</t>
        </is>
      </c>
      <c r="H4698" s="149" t="n">
        <v>51</v>
      </c>
      <c r="I4698" s="149" t="n"/>
      <c r="J4698" s="7" t="n">
        <v>190801</v>
      </c>
      <c r="K4698" s="93" t="n"/>
      <c r="L4698" s="93" t="n">
        <v>153000</v>
      </c>
      <c r="M4698" s="93" t="n">
        <v>144049.5</v>
      </c>
      <c r="N4698" s="93" t="n">
        <v>56610</v>
      </c>
      <c r="O4698" s="148" t="n">
        <v>139090.9090909091</v>
      </c>
      <c r="P4698" s="93" t="inlineStr">
        <is>
          <t>카페24토너스킨팩 화장솜 60P190801</t>
        </is>
      </c>
    </row>
    <row r="4699">
      <c r="A4699" s="93" t="n"/>
      <c r="B4699" s="127" t="n">
        <v>43875</v>
      </c>
      <c r="C4699" s="93">
        <f>TEXT(B4699,"aaa")</f>
        <v/>
      </c>
      <c r="D4699" s="93" t="n"/>
      <c r="E4699" s="93" t="inlineStr">
        <is>
          <t>클렌징폼</t>
        </is>
      </c>
      <c r="F4699" s="5" t="inlineStr">
        <is>
          <t>카페24</t>
        </is>
      </c>
      <c r="G4699" s="93" t="inlineStr">
        <is>
          <t>클렌징폼 120ml</t>
        </is>
      </c>
      <c r="H4699" s="149" t="n">
        <v>7</v>
      </c>
      <c r="I4699" s="149" t="n"/>
      <c r="J4699" s="7" t="n">
        <v>190801</v>
      </c>
      <c r="K4699" s="93" t="n"/>
      <c r="L4699" s="93" t="n">
        <v>91000</v>
      </c>
      <c r="M4699" s="93" t="n">
        <v>85676.5</v>
      </c>
      <c r="N4699" s="93" t="n">
        <v>19250</v>
      </c>
      <c r="O4699" s="148" t="n">
        <v>82727.27272727272</v>
      </c>
      <c r="P4699" s="93" t="inlineStr">
        <is>
          <t>카페24클렌징폼클렌징폼 120ml190801</t>
        </is>
      </c>
    </row>
    <row r="4700">
      <c r="A4700" s="93" t="n"/>
      <c r="B4700" s="127" t="n">
        <v>43875</v>
      </c>
      <c r="C4700" s="93">
        <f>TEXT(B4700,"aaa")</f>
        <v/>
      </c>
      <c r="D4700" s="93" t="n"/>
      <c r="E4700" s="93" t="inlineStr">
        <is>
          <t>클렌징폼</t>
        </is>
      </c>
      <c r="F4700" s="93" t="inlineStr">
        <is>
          <t>카페24</t>
        </is>
      </c>
      <c r="G4700" s="93" t="inlineStr">
        <is>
          <t>클렌징폼 120ml 2set</t>
        </is>
      </c>
      <c r="H4700" s="149" t="n">
        <v>2</v>
      </c>
      <c r="I4700" s="149" t="n"/>
      <c r="J4700" s="7" t="n">
        <v>190801</v>
      </c>
      <c r="K4700" s="93" t="n"/>
      <c r="L4700" s="93" t="n">
        <v>48000</v>
      </c>
      <c r="M4700" s="93" t="n">
        <v>45192</v>
      </c>
      <c r="N4700" s="93" t="n">
        <v>4920</v>
      </c>
      <c r="O4700" s="148" t="n">
        <v>43636.36363636363</v>
      </c>
      <c r="P4700" s="93" t="inlineStr">
        <is>
          <t>카페24클렌징폼클렌징폼 120ml 2set190801</t>
        </is>
      </c>
    </row>
    <row r="4701">
      <c r="A4701" s="93" t="n"/>
      <c r="B4701" s="127" t="n">
        <v>43875</v>
      </c>
      <c r="C4701" s="93">
        <f>TEXT(B4701,"aaa")</f>
        <v/>
      </c>
      <c r="D4701" s="93" t="n"/>
      <c r="E4701" s="93" t="inlineStr">
        <is>
          <t>클렌징폼</t>
        </is>
      </c>
      <c r="F4701" s="93" t="inlineStr">
        <is>
          <t>카페24</t>
        </is>
      </c>
      <c r="G4701" s="93" t="inlineStr">
        <is>
          <t>클렌징폼 120ml 3set</t>
        </is>
      </c>
      <c r="H4701" s="149" t="n">
        <v>1</v>
      </c>
      <c r="I4701" s="149" t="n"/>
      <c r="J4701" s="7" t="n">
        <v>190801</v>
      </c>
      <c r="K4701" s="93" t="n"/>
      <c r="L4701" s="93" t="n">
        <v>33000</v>
      </c>
      <c r="M4701" s="93" t="n">
        <v>31069.5</v>
      </c>
      <c r="N4701" s="93" t="n">
        <v>3690</v>
      </c>
      <c r="O4701" s="148" t="n">
        <v>30000</v>
      </c>
      <c r="P4701" s="93" t="inlineStr">
        <is>
          <t>카페24클렌징폼클렌징폼 120ml 3set190801</t>
        </is>
      </c>
    </row>
    <row r="4702">
      <c r="A4702" s="93" t="n"/>
      <c r="B4702" s="127" t="n">
        <v>43875</v>
      </c>
      <c r="C4702" s="93">
        <f>TEXT(B4702,"aaa")</f>
        <v/>
      </c>
      <c r="D4702" s="93" t="n"/>
      <c r="E4702" s="93" t="inlineStr">
        <is>
          <t>토너</t>
        </is>
      </c>
      <c r="F4702" s="93" t="inlineStr">
        <is>
          <t>큐텐</t>
        </is>
      </c>
      <c r="G4702" s="93" t="inlineStr">
        <is>
          <t>250ml</t>
        </is>
      </c>
      <c r="H4702" s="149" t="n">
        <v>2</v>
      </c>
      <c r="I4702" s="149" t="n"/>
      <c r="J4702" s="91" t="n">
        <v>190801</v>
      </c>
      <c r="K4702" s="93" t="n"/>
      <c r="L4702" s="93" t="n">
        <v>63000</v>
      </c>
      <c r="M4702" s="93" t="n">
        <v>56070</v>
      </c>
      <c r="N4702" s="93" t="n">
        <v>6520</v>
      </c>
      <c r="O4702" s="148" t="n">
        <v>57272.72727272726</v>
      </c>
      <c r="P4702" s="93" t="inlineStr">
        <is>
          <t>큐텐토너250ml190801</t>
        </is>
      </c>
    </row>
    <row r="4703">
      <c r="A4703" s="93" t="n"/>
      <c r="B4703" s="127" t="n">
        <v>43875</v>
      </c>
      <c r="C4703" s="93">
        <f>TEXT(B4703,"aaa")</f>
        <v/>
      </c>
      <c r="D4703" s="93" t="n"/>
      <c r="E4703" s="93" t="inlineStr">
        <is>
          <t>토너</t>
        </is>
      </c>
      <c r="F4703" s="93" t="inlineStr">
        <is>
          <t>큐텐</t>
        </is>
      </c>
      <c r="G4703" s="93" t="inlineStr">
        <is>
          <t>250ml 2set</t>
        </is>
      </c>
      <c r="H4703" s="149" t="n">
        <v>2</v>
      </c>
      <c r="I4703" s="149" t="n"/>
      <c r="J4703" s="91" t="n">
        <v>190801</v>
      </c>
      <c r="K4703" s="93" t="n"/>
      <c r="L4703" s="93" t="n">
        <v>88000</v>
      </c>
      <c r="M4703" s="93" t="n">
        <v>78320</v>
      </c>
      <c r="N4703" s="93" t="n">
        <v>13040</v>
      </c>
      <c r="O4703" s="148" t="n">
        <v>80000</v>
      </c>
      <c r="P4703" s="93" t="inlineStr">
        <is>
          <t>큐텐토너250ml 2set190801</t>
        </is>
      </c>
    </row>
    <row r="4704">
      <c r="A4704" s="93" t="n"/>
      <c r="B4704" s="127" t="n">
        <v>43876</v>
      </c>
      <c r="C4704" s="93">
        <f>TEXT(B4704,"aaa")</f>
        <v/>
      </c>
      <c r="D4704" s="93" t="n"/>
      <c r="E4704" s="93" t="inlineStr">
        <is>
          <t>토너</t>
        </is>
      </c>
      <c r="F4704" s="5" t="inlineStr">
        <is>
          <t>스타일쉐어</t>
        </is>
      </c>
      <c r="G4704" s="93" t="inlineStr">
        <is>
          <t>250ml</t>
        </is>
      </c>
      <c r="H4704" s="149" t="n">
        <v>12</v>
      </c>
      <c r="I4704" s="149" t="n"/>
      <c r="J4704" s="91" t="n">
        <v>190801</v>
      </c>
      <c r="K4704" s="93" t="n"/>
      <c r="L4704" s="93" t="n">
        <v>240000</v>
      </c>
      <c r="M4704" s="93" t="n">
        <v>180000</v>
      </c>
      <c r="N4704" s="93" t="n">
        <v>39120</v>
      </c>
      <c r="O4704" s="148" t="n">
        <v>218181.8181818182</v>
      </c>
      <c r="P4704" s="93" t="inlineStr">
        <is>
          <t>스타일쉐어토너250ml190801</t>
        </is>
      </c>
    </row>
    <row r="4705">
      <c r="A4705" s="93" t="n"/>
      <c r="B4705" s="127" t="n">
        <v>43876</v>
      </c>
      <c r="C4705" s="93">
        <f>TEXT(B4705,"aaa")</f>
        <v/>
      </c>
      <c r="D4705" s="93" t="n"/>
      <c r="E4705" s="93" t="inlineStr">
        <is>
          <t>머드크림마스크</t>
        </is>
      </c>
      <c r="F4705" s="93" t="inlineStr">
        <is>
          <t>카페24</t>
        </is>
      </c>
      <c r="G4705" s="93" t="inlineStr">
        <is>
          <t>머드크림마스크 100ml</t>
        </is>
      </c>
      <c r="H4705" s="149" t="n">
        <v>6</v>
      </c>
      <c r="I4705" s="149" t="n"/>
      <c r="J4705" s="93" t="n">
        <v>190801</v>
      </c>
      <c r="K4705" s="93" t="n"/>
      <c r="L4705" s="93" t="n">
        <v>120000</v>
      </c>
      <c r="M4705" s="93" t="n">
        <v>112980</v>
      </c>
      <c r="N4705" s="93" t="n">
        <v>8652</v>
      </c>
      <c r="O4705" s="148" t="n">
        <v>109090.9090909091</v>
      </c>
      <c r="P4705" s="93" t="inlineStr">
        <is>
          <t>카페24머드크림마스크머드크림마스크 100ml190801</t>
        </is>
      </c>
    </row>
    <row r="4706">
      <c r="A4706" s="93" t="n"/>
      <c r="B4706" s="127" t="n">
        <v>43876</v>
      </c>
      <c r="C4706" s="93">
        <f>TEXT(B4706,"aaa")</f>
        <v/>
      </c>
      <c r="D4706" s="93" t="n"/>
      <c r="E4706" s="6" t="inlineStr">
        <is>
          <t>토너</t>
        </is>
      </c>
      <c r="F4706" s="5" t="inlineStr">
        <is>
          <t>카페24</t>
        </is>
      </c>
      <c r="G4706" s="5" t="inlineStr">
        <is>
          <t>250ml</t>
        </is>
      </c>
      <c r="H4706" s="149" t="n">
        <v>40</v>
      </c>
      <c r="I4706" s="149" t="n"/>
      <c r="J4706" s="7" t="n">
        <v>190801</v>
      </c>
      <c r="K4706" s="93" t="n"/>
      <c r="L4706" s="93" t="n">
        <v>800000</v>
      </c>
      <c r="M4706" s="93" t="n">
        <v>753200</v>
      </c>
      <c r="N4706" s="93" t="n">
        <v>130400</v>
      </c>
      <c r="O4706" s="148" t="n">
        <v>727272.7272727272</v>
      </c>
      <c r="P4706" s="93" t="inlineStr">
        <is>
          <t>카페24토너250ml190801</t>
        </is>
      </c>
    </row>
    <row r="4707">
      <c r="A4707" s="93" t="n"/>
      <c r="B4707" s="127" t="n">
        <v>43876</v>
      </c>
      <c r="C4707" s="93">
        <f>TEXT(B4707,"aaa")</f>
        <v/>
      </c>
      <c r="D4707" s="93" t="n"/>
      <c r="E4707" s="6" t="inlineStr">
        <is>
          <t>토너</t>
        </is>
      </c>
      <c r="F4707" s="5" t="inlineStr">
        <is>
          <t>카페24</t>
        </is>
      </c>
      <c r="G4707" s="5" t="inlineStr">
        <is>
          <t>250ml 2set</t>
        </is>
      </c>
      <c r="H4707" s="149" t="n">
        <v>40</v>
      </c>
      <c r="I4707" s="149" t="n"/>
      <c r="J4707" s="7" t="n">
        <v>190801</v>
      </c>
      <c r="K4707" s="93" t="n"/>
      <c r="L4707" s="93" t="n">
        <v>1400000</v>
      </c>
      <c r="M4707" s="93" t="n">
        <v>1318100</v>
      </c>
      <c r="N4707" s="93" t="n">
        <v>260800</v>
      </c>
      <c r="O4707" s="148" t="n">
        <v>1272727.272727273</v>
      </c>
      <c r="P4707" s="93" t="inlineStr">
        <is>
          <t>카페24토너250ml 2set190801</t>
        </is>
      </c>
    </row>
    <row r="4708">
      <c r="A4708" s="93" t="n"/>
      <c r="B4708" s="127" t="n">
        <v>43876</v>
      </c>
      <c r="C4708" s="93">
        <f>TEXT(B4708,"aaa")</f>
        <v/>
      </c>
      <c r="D4708" s="93" t="n"/>
      <c r="E4708" s="6" t="inlineStr">
        <is>
          <t>토너</t>
        </is>
      </c>
      <c r="F4708" s="5" t="inlineStr">
        <is>
          <t>카페24</t>
        </is>
      </c>
      <c r="G4708" s="5" t="inlineStr">
        <is>
          <t>500ml</t>
        </is>
      </c>
      <c r="H4708" s="149" t="n">
        <v>25</v>
      </c>
      <c r="I4708" s="149" t="n"/>
      <c r="J4708" s="7" t="n">
        <v>190801</v>
      </c>
      <c r="K4708" s="93" t="n"/>
      <c r="L4708" s="93" t="n">
        <v>825000</v>
      </c>
      <c r="M4708" s="93" t="n">
        <v>776737.5</v>
      </c>
      <c r="N4708" s="93" t="n">
        <v>118125</v>
      </c>
      <c r="O4708" s="148" t="n">
        <v>749999.9999999999</v>
      </c>
      <c r="P4708" s="93" t="inlineStr">
        <is>
          <t>카페24토너500ml190801</t>
        </is>
      </c>
    </row>
    <row r="4709">
      <c r="A4709" s="93" t="n"/>
      <c r="B4709" s="127" t="n">
        <v>43876</v>
      </c>
      <c r="C4709" s="93">
        <f>TEXT(B4709,"aaa")</f>
        <v/>
      </c>
      <c r="D4709" s="93" t="n"/>
      <c r="E4709" s="6" t="inlineStr">
        <is>
          <t>토너</t>
        </is>
      </c>
      <c r="F4709" s="5" t="inlineStr">
        <is>
          <t>카페24</t>
        </is>
      </c>
      <c r="G4709" s="93" t="inlineStr">
        <is>
          <t>스킨팩 화장솜 60P</t>
        </is>
      </c>
      <c r="H4709" s="149" t="n">
        <v>38</v>
      </c>
      <c r="I4709" s="149" t="n"/>
      <c r="J4709" s="7" t="n">
        <v>190801</v>
      </c>
      <c r="K4709" s="93" t="n"/>
      <c r="L4709" s="93" t="n">
        <v>114000</v>
      </c>
      <c r="M4709" s="93" t="n">
        <v>107331</v>
      </c>
      <c r="N4709" s="93" t="n">
        <v>42180</v>
      </c>
      <c r="O4709" s="148" t="n">
        <v>103636.3636363636</v>
      </c>
      <c r="P4709" s="93" t="inlineStr">
        <is>
          <t>카페24토너스킨팩 화장솜 60P190801</t>
        </is>
      </c>
    </row>
    <row r="4710">
      <c r="A4710" s="93" t="n"/>
      <c r="B4710" s="127" t="n">
        <v>43876</v>
      </c>
      <c r="C4710" s="93">
        <f>TEXT(B4710,"aaa")</f>
        <v/>
      </c>
      <c r="D4710" s="93" t="n"/>
      <c r="E4710" s="93" t="inlineStr">
        <is>
          <t>클렌징폼</t>
        </is>
      </c>
      <c r="F4710" s="5" t="inlineStr">
        <is>
          <t>카페24</t>
        </is>
      </c>
      <c r="G4710" s="93" t="inlineStr">
        <is>
          <t>클렌징폼 120ml</t>
        </is>
      </c>
      <c r="H4710" s="149" t="n">
        <v>6</v>
      </c>
      <c r="I4710" s="149" t="n"/>
      <c r="J4710" s="7" t="n">
        <v>190801</v>
      </c>
      <c r="K4710" s="93" t="n"/>
      <c r="L4710" s="93" t="n">
        <v>78000</v>
      </c>
      <c r="M4710" s="93" t="n">
        <v>73437</v>
      </c>
      <c r="N4710" s="93" t="n">
        <v>16500</v>
      </c>
      <c r="O4710" s="148" t="n">
        <v>70909.0909090909</v>
      </c>
      <c r="P4710" s="93" t="inlineStr">
        <is>
          <t>카페24클렌징폼클렌징폼 120ml190801</t>
        </is>
      </c>
    </row>
    <row r="4711">
      <c r="A4711" s="93" t="n"/>
      <c r="B4711" s="127" t="n">
        <v>43876</v>
      </c>
      <c r="C4711" s="93">
        <f>TEXT(B4711,"aaa")</f>
        <v/>
      </c>
      <c r="D4711" s="93" t="n"/>
      <c r="E4711" s="93" t="inlineStr">
        <is>
          <t>클렌징폼</t>
        </is>
      </c>
      <c r="F4711" s="93" t="inlineStr">
        <is>
          <t>카페24</t>
        </is>
      </c>
      <c r="G4711" s="93" t="inlineStr">
        <is>
          <t>클렌징폼 120ml 2set</t>
        </is>
      </c>
      <c r="H4711" s="149" t="n">
        <v>1</v>
      </c>
      <c r="I4711" s="149" t="n"/>
      <c r="J4711" s="7" t="n">
        <v>190801</v>
      </c>
      <c r="K4711" s="93" t="n"/>
      <c r="L4711" s="93" t="n">
        <v>24000</v>
      </c>
      <c r="M4711" s="93" t="n">
        <v>22596</v>
      </c>
      <c r="N4711" s="93" t="n">
        <v>2460</v>
      </c>
      <c r="O4711" s="148" t="n">
        <v>21818.18181818182</v>
      </c>
      <c r="P4711" s="93" t="inlineStr">
        <is>
          <t>카페24클렌징폼클렌징폼 120ml 2set190801</t>
        </is>
      </c>
    </row>
    <row r="4712">
      <c r="A4712" s="93" t="n"/>
      <c r="B4712" s="127" t="n">
        <v>43876</v>
      </c>
      <c r="C4712" s="93">
        <f>TEXT(B4712,"aaa")</f>
        <v/>
      </c>
      <c r="D4712" s="93" t="n"/>
      <c r="E4712" s="93" t="inlineStr">
        <is>
          <t>클렌징폼</t>
        </is>
      </c>
      <c r="F4712" s="93" t="inlineStr">
        <is>
          <t>카페24</t>
        </is>
      </c>
      <c r="G4712" s="93" t="inlineStr">
        <is>
          <t>클렌징폼 120ml 3set</t>
        </is>
      </c>
      <c r="H4712" s="149" t="n">
        <v>1</v>
      </c>
      <c r="I4712" s="149" t="n"/>
      <c r="J4712" s="7" t="n">
        <v>190801</v>
      </c>
      <c r="K4712" s="93" t="n"/>
      <c r="L4712" s="93" t="n">
        <v>33000</v>
      </c>
      <c r="M4712" s="93" t="n">
        <v>31069.5</v>
      </c>
      <c r="N4712" s="93" t="n">
        <v>3690</v>
      </c>
      <c r="O4712" s="148" t="n">
        <v>30000</v>
      </c>
      <c r="P4712" s="93" t="inlineStr">
        <is>
          <t>카페24클렌징폼클렌징폼 120ml 3set190801</t>
        </is>
      </c>
    </row>
    <row r="4713">
      <c r="A4713" s="93" t="n"/>
      <c r="B4713" s="127" t="n">
        <v>43877</v>
      </c>
      <c r="C4713" s="93">
        <f>TEXT(B4713,"aaa")</f>
        <v/>
      </c>
      <c r="D4713" s="93" t="n"/>
      <c r="E4713" s="93" t="inlineStr">
        <is>
          <t>토너</t>
        </is>
      </c>
      <c r="F4713" s="5" t="inlineStr">
        <is>
          <t>스타일쉐어</t>
        </is>
      </c>
      <c r="G4713" s="93" t="inlineStr">
        <is>
          <t>250ml</t>
        </is>
      </c>
      <c r="H4713" s="149" t="n">
        <v>6</v>
      </c>
      <c r="I4713" s="149" t="n"/>
      <c r="J4713" s="91" t="n">
        <v>190801</v>
      </c>
      <c r="K4713" s="93" t="n"/>
      <c r="L4713" s="93" t="n">
        <v>120000</v>
      </c>
      <c r="M4713" s="93" t="n">
        <v>90000</v>
      </c>
      <c r="N4713" s="93" t="n">
        <v>19560</v>
      </c>
      <c r="O4713" s="148" t="n">
        <v>109090.9090909091</v>
      </c>
      <c r="P4713" s="93" t="inlineStr">
        <is>
          <t>스타일쉐어토너250ml190801</t>
        </is>
      </c>
    </row>
    <row r="4714">
      <c r="A4714" s="93" t="n"/>
      <c r="B4714" s="127" t="n">
        <v>43877</v>
      </c>
      <c r="C4714" s="93">
        <f>TEXT(B4714,"aaa")</f>
        <v/>
      </c>
      <c r="D4714" s="93" t="n"/>
      <c r="E4714" s="93" t="inlineStr">
        <is>
          <t>머드크림마스크</t>
        </is>
      </c>
      <c r="F4714" s="93" t="inlineStr">
        <is>
          <t>카페24</t>
        </is>
      </c>
      <c r="G4714" s="93" t="inlineStr">
        <is>
          <t>머드크림마스크 100ml</t>
        </is>
      </c>
      <c r="H4714" s="149" t="n">
        <v>11</v>
      </c>
      <c r="I4714" s="149" t="n"/>
      <c r="J4714" s="93" t="n">
        <v>190801</v>
      </c>
      <c r="K4714" s="93" t="n"/>
      <c r="L4714" s="93" t="n">
        <v>220000</v>
      </c>
      <c r="M4714" s="93" t="n">
        <v>207130</v>
      </c>
      <c r="N4714" s="93" t="n">
        <v>15862</v>
      </c>
      <c r="O4714" s="148" t="n">
        <v>200000</v>
      </c>
      <c r="P4714" s="93" t="inlineStr">
        <is>
          <t>카페24머드크림마스크머드크림마스크 100ml190801</t>
        </is>
      </c>
    </row>
    <row r="4715">
      <c r="A4715" s="93" t="n"/>
      <c r="B4715" s="127" t="n">
        <v>43877</v>
      </c>
      <c r="C4715" s="93">
        <f>TEXT(B4715,"aaa")</f>
        <v/>
      </c>
      <c r="D4715" s="93" t="n"/>
      <c r="E4715" s="93" t="inlineStr">
        <is>
          <t>머드크림마스크</t>
        </is>
      </c>
      <c r="F4715" s="93" t="inlineStr">
        <is>
          <t>카페24</t>
        </is>
      </c>
      <c r="G4715" s="93" t="inlineStr">
        <is>
          <t>머드크림마스크 100ml 2set</t>
        </is>
      </c>
      <c r="H4715" s="149" t="n">
        <v>3</v>
      </c>
      <c r="I4715" s="149" t="n"/>
      <c r="J4715" s="93" t="n">
        <v>190801</v>
      </c>
      <c r="K4715" s="93" t="n"/>
      <c r="L4715" s="93" t="n">
        <v>105000</v>
      </c>
      <c r="M4715" s="93" t="n">
        <v>98857.5</v>
      </c>
      <c r="N4715" s="93" t="n">
        <v>8652</v>
      </c>
      <c r="O4715" s="148" t="n">
        <v>95454.54545454544</v>
      </c>
      <c r="P4715" s="93" t="inlineStr">
        <is>
          <t>카페24머드크림마스크머드크림마스크 100ml 2set190801</t>
        </is>
      </c>
    </row>
    <row r="4716">
      <c r="A4716" s="93" t="n"/>
      <c r="B4716" s="127" t="n">
        <v>43877</v>
      </c>
      <c r="C4716" s="93">
        <f>TEXT(B4716,"aaa")</f>
        <v/>
      </c>
      <c r="D4716" s="93" t="n"/>
      <c r="E4716" s="6" t="inlineStr">
        <is>
          <t>토너</t>
        </is>
      </c>
      <c r="F4716" s="5" t="inlineStr">
        <is>
          <t>카페24</t>
        </is>
      </c>
      <c r="G4716" s="5" t="inlineStr">
        <is>
          <t>250ml</t>
        </is>
      </c>
      <c r="H4716" s="149" t="n">
        <v>39</v>
      </c>
      <c r="I4716" s="149" t="n"/>
      <c r="J4716" s="7" t="n">
        <v>190801</v>
      </c>
      <c r="K4716" s="93" t="n"/>
      <c r="L4716" s="93" t="n">
        <v>780000</v>
      </c>
      <c r="M4716" s="93" t="n">
        <v>734370</v>
      </c>
      <c r="N4716" s="93" t="n">
        <v>127140</v>
      </c>
      <c r="O4716" s="148" t="n">
        <v>709090.9090909091</v>
      </c>
      <c r="P4716" s="93" t="inlineStr">
        <is>
          <t>카페24토너250ml190801</t>
        </is>
      </c>
    </row>
    <row r="4717">
      <c r="A4717" s="93" t="n"/>
      <c r="B4717" s="127" t="n">
        <v>43877</v>
      </c>
      <c r="C4717" s="93">
        <f>TEXT(B4717,"aaa")</f>
        <v/>
      </c>
      <c r="D4717" s="93" t="n"/>
      <c r="E4717" s="6" t="inlineStr">
        <is>
          <t>토너</t>
        </is>
      </c>
      <c r="F4717" s="5" t="inlineStr">
        <is>
          <t>카페24</t>
        </is>
      </c>
      <c r="G4717" s="5" t="inlineStr">
        <is>
          <t>250ml 2set</t>
        </is>
      </c>
      <c r="H4717" s="149" t="n">
        <v>30</v>
      </c>
      <c r="I4717" s="149" t="n"/>
      <c r="J4717" s="7" t="n">
        <v>190801</v>
      </c>
      <c r="K4717" s="93" t="n"/>
      <c r="L4717" s="93" t="n">
        <v>1050000</v>
      </c>
      <c r="M4717" s="93" t="n">
        <v>988575</v>
      </c>
      <c r="N4717" s="93" t="n">
        <v>195600</v>
      </c>
      <c r="O4717" s="148" t="n">
        <v>954545.4545454545</v>
      </c>
      <c r="P4717" s="93" t="inlineStr">
        <is>
          <t>카페24토너250ml 2set190801</t>
        </is>
      </c>
    </row>
    <row r="4718">
      <c r="A4718" s="93" t="n"/>
      <c r="B4718" s="127" t="n">
        <v>43877</v>
      </c>
      <c r="C4718" s="93">
        <f>TEXT(B4718,"aaa")</f>
        <v/>
      </c>
      <c r="D4718" s="93" t="n"/>
      <c r="E4718" s="6" t="inlineStr">
        <is>
          <t>토너</t>
        </is>
      </c>
      <c r="F4718" s="5" t="inlineStr">
        <is>
          <t>카페24</t>
        </is>
      </c>
      <c r="G4718" s="5" t="inlineStr">
        <is>
          <t>500ml</t>
        </is>
      </c>
      <c r="H4718" s="149" t="n">
        <v>33</v>
      </c>
      <c r="I4718" s="149" t="n"/>
      <c r="J4718" s="7" t="n">
        <v>190801</v>
      </c>
      <c r="K4718" s="93" t="n"/>
      <c r="L4718" s="93" t="n">
        <v>1089000</v>
      </c>
      <c r="M4718" s="93" t="n">
        <v>1025293.5</v>
      </c>
      <c r="N4718" s="93" t="n">
        <v>155925</v>
      </c>
      <c r="O4718" s="148" t="n">
        <v>989999.9999999999</v>
      </c>
      <c r="P4718" s="93" t="inlineStr">
        <is>
          <t>카페24토너500ml190801</t>
        </is>
      </c>
    </row>
    <row r="4719">
      <c r="A4719" s="93" t="n"/>
      <c r="B4719" s="127" t="n">
        <v>43877</v>
      </c>
      <c r="C4719" s="93">
        <f>TEXT(B4719,"aaa")</f>
        <v/>
      </c>
      <c r="D4719" s="93" t="n"/>
      <c r="E4719" s="6" t="inlineStr">
        <is>
          <t>토너</t>
        </is>
      </c>
      <c r="F4719" s="5" t="inlineStr">
        <is>
          <t>카페24</t>
        </is>
      </c>
      <c r="G4719" s="93" t="inlineStr">
        <is>
          <t>스킨팩 화장솜 60P</t>
        </is>
      </c>
      <c r="H4719" s="149" t="n">
        <v>57</v>
      </c>
      <c r="I4719" s="149" t="n"/>
      <c r="J4719" s="7" t="n">
        <v>190801</v>
      </c>
      <c r="K4719" s="93" t="n"/>
      <c r="L4719" s="93" t="n">
        <v>171000</v>
      </c>
      <c r="M4719" s="93" t="n">
        <v>160996.5</v>
      </c>
      <c r="N4719" s="93" t="n">
        <v>63270</v>
      </c>
      <c r="O4719" s="148" t="n">
        <v>155454.5454545454</v>
      </c>
      <c r="P4719" s="93" t="inlineStr">
        <is>
          <t>카페24토너스킨팩 화장솜 60P190801</t>
        </is>
      </c>
    </row>
    <row r="4720">
      <c r="A4720" s="93" t="n"/>
      <c r="B4720" s="127" t="n">
        <v>43877</v>
      </c>
      <c r="C4720" s="93">
        <f>TEXT(B4720,"aaa")</f>
        <v/>
      </c>
      <c r="D4720" s="93" t="n"/>
      <c r="E4720" s="93" t="inlineStr">
        <is>
          <t>클렌징폼</t>
        </is>
      </c>
      <c r="F4720" s="5" t="inlineStr">
        <is>
          <t>카페24</t>
        </is>
      </c>
      <c r="G4720" s="93" t="inlineStr">
        <is>
          <t>클렌징폼 120ml</t>
        </is>
      </c>
      <c r="H4720" s="149" t="n">
        <v>8</v>
      </c>
      <c r="I4720" s="149" t="n"/>
      <c r="J4720" s="7" t="n">
        <v>190801</v>
      </c>
      <c r="K4720" s="93" t="n"/>
      <c r="L4720" s="93" t="n">
        <v>104000</v>
      </c>
      <c r="M4720" s="93" t="n">
        <v>97916</v>
      </c>
      <c r="N4720" s="93" t="n">
        <v>22000</v>
      </c>
      <c r="O4720" s="148" t="n">
        <v>94545.45454545454</v>
      </c>
      <c r="P4720" s="93" t="inlineStr">
        <is>
          <t>카페24클렌징폼클렌징폼 120ml190801</t>
        </is>
      </c>
    </row>
    <row r="4721">
      <c r="A4721" s="93" t="n"/>
      <c r="B4721" s="127" t="n">
        <v>43877</v>
      </c>
      <c r="C4721" s="93">
        <f>TEXT(B4721,"aaa")</f>
        <v/>
      </c>
      <c r="D4721" s="93" t="n"/>
      <c r="E4721" s="93" t="inlineStr">
        <is>
          <t>클렌징폼</t>
        </is>
      </c>
      <c r="F4721" s="93" t="inlineStr">
        <is>
          <t>카페24</t>
        </is>
      </c>
      <c r="G4721" s="93" t="inlineStr">
        <is>
          <t>클렌징폼 120ml 2set</t>
        </is>
      </c>
      <c r="H4721" s="149" t="n">
        <v>1</v>
      </c>
      <c r="I4721" s="149" t="n"/>
      <c r="J4721" s="7" t="n">
        <v>190801</v>
      </c>
      <c r="K4721" s="93" t="n"/>
      <c r="L4721" s="93" t="n">
        <v>24000</v>
      </c>
      <c r="M4721" s="93" t="n">
        <v>22596</v>
      </c>
      <c r="N4721" s="93" t="n">
        <v>2460</v>
      </c>
      <c r="O4721" s="148" t="n">
        <v>21818.18181818182</v>
      </c>
      <c r="P4721" s="93" t="inlineStr">
        <is>
          <t>카페24클렌징폼클렌징폼 120ml 2set190801</t>
        </is>
      </c>
    </row>
    <row r="4722">
      <c r="A4722" s="93" t="n"/>
      <c r="B4722" s="127" t="n">
        <v>43870</v>
      </c>
      <c r="C4722" s="93">
        <f>TEXT(B4722,"aaa")</f>
        <v/>
      </c>
      <c r="D4722" s="93" t="n"/>
      <c r="E4722" s="6" t="inlineStr">
        <is>
          <t>토너</t>
        </is>
      </c>
      <c r="F4722" s="5" t="inlineStr">
        <is>
          <t>랄라블라</t>
        </is>
      </c>
      <c r="G4722" s="5" t="inlineStr">
        <is>
          <t>250ml</t>
        </is>
      </c>
      <c r="H4722" s="149" t="n">
        <v>419</v>
      </c>
      <c r="I4722" s="149" t="n"/>
      <c r="J4722" s="7" t="n">
        <v>190801</v>
      </c>
      <c r="K4722" s="93" t="n"/>
      <c r="L4722" s="93" t="n">
        <v>3799492</v>
      </c>
      <c r="M4722" s="93" t="n">
        <v>3799492</v>
      </c>
      <c r="N4722" s="93" t="n">
        <v>1365940</v>
      </c>
      <c r="O4722" s="148" t="n">
        <v>3454083.636363636</v>
      </c>
      <c r="P4722" s="93" t="inlineStr">
        <is>
          <t>랄라블라토너250ml190801</t>
        </is>
      </c>
    </row>
    <row r="4723">
      <c r="A4723" s="93" t="n"/>
      <c r="B4723" s="127" t="n">
        <v>43870</v>
      </c>
      <c r="C4723" s="93">
        <f>TEXT(B4723,"aaa")</f>
        <v/>
      </c>
      <c r="D4723" s="93" t="n"/>
      <c r="E4723" s="93" t="inlineStr">
        <is>
          <t>클렌징폼</t>
        </is>
      </c>
      <c r="F4723" s="5" t="inlineStr">
        <is>
          <t>랄라블라</t>
        </is>
      </c>
      <c r="G4723" s="93" t="inlineStr">
        <is>
          <t>클렌징폼 120ml</t>
        </is>
      </c>
      <c r="H4723" s="149" t="n">
        <v>3</v>
      </c>
      <c r="I4723" s="149" t="n"/>
      <c r="J4723" s="7" t="n">
        <v>190801</v>
      </c>
      <c r="K4723" s="93" t="n"/>
      <c r="L4723" s="93" t="n">
        <v>20373</v>
      </c>
      <c r="M4723" s="93" t="n">
        <v>20373</v>
      </c>
      <c r="N4723" s="93" t="n">
        <v>8250</v>
      </c>
      <c r="O4723" s="148" t="n">
        <v>18520.90909090909</v>
      </c>
      <c r="P4723" s="93" t="inlineStr">
        <is>
          <t>랄라블라클렌징폼클렌징폼 120ml190801</t>
        </is>
      </c>
    </row>
    <row r="4724">
      <c r="A4724" s="93" t="n"/>
      <c r="B4724" s="127" t="n">
        <v>43877</v>
      </c>
      <c r="C4724" s="93">
        <f>TEXT(B4724,"aaa")</f>
        <v/>
      </c>
      <c r="D4724" s="93" t="n"/>
      <c r="E4724" s="6" t="inlineStr">
        <is>
          <t>토너</t>
        </is>
      </c>
      <c r="F4724" s="5" t="inlineStr">
        <is>
          <t>랄라블라</t>
        </is>
      </c>
      <c r="G4724" s="5" t="inlineStr">
        <is>
          <t>250ml</t>
        </is>
      </c>
      <c r="H4724" s="149" t="n">
        <v>551</v>
      </c>
      <c r="I4724" s="149" t="n"/>
      <c r="J4724" s="7" t="n">
        <v>190801</v>
      </c>
      <c r="K4724" s="93" t="n"/>
      <c r="L4724" s="93" t="n">
        <v>4996468</v>
      </c>
      <c r="M4724" s="93" t="n">
        <v>4996468</v>
      </c>
      <c r="N4724" s="93" t="n">
        <v>1796260</v>
      </c>
      <c r="O4724" s="148" t="n">
        <v>4542243.636363636</v>
      </c>
      <c r="P4724" s="93" t="inlineStr">
        <is>
          <t>랄라블라토너250ml190801</t>
        </is>
      </c>
    </row>
    <row r="4725">
      <c r="A4725" s="93" t="n"/>
      <c r="B4725" s="127" t="n">
        <v>43877</v>
      </c>
      <c r="C4725" s="93">
        <f>TEXT(B4725,"aaa")</f>
        <v/>
      </c>
      <c r="D4725" s="93" t="n"/>
      <c r="E4725" s="93" t="inlineStr">
        <is>
          <t>클렌징폼</t>
        </is>
      </c>
      <c r="F4725" s="5" t="inlineStr">
        <is>
          <t>랄라블라</t>
        </is>
      </c>
      <c r="G4725" s="93" t="inlineStr">
        <is>
          <t>클렌징폼 120ml</t>
        </is>
      </c>
      <c r="H4725" s="149" t="n">
        <v>8</v>
      </c>
      <c r="I4725" s="149" t="n"/>
      <c r="J4725" s="7" t="n">
        <v>190801</v>
      </c>
      <c r="K4725" s="93" t="n"/>
      <c r="L4725" s="93" t="n">
        <v>54328</v>
      </c>
      <c r="M4725" s="93" t="n">
        <v>54328</v>
      </c>
      <c r="N4725" s="93" t="n">
        <v>22000</v>
      </c>
      <c r="O4725" s="148" t="n">
        <v>49389.0909090909</v>
      </c>
      <c r="P4725" s="93" t="inlineStr">
        <is>
          <t>랄라블라클렌징폼클렌징폼 120ml190801</t>
        </is>
      </c>
    </row>
    <row r="4726">
      <c r="A4726" s="93" t="n"/>
      <c r="B4726" s="127" t="n">
        <v>43877</v>
      </c>
      <c r="C4726" s="93">
        <f>TEXT(B4726,"aaa")</f>
        <v/>
      </c>
      <c r="D4726" s="93" t="n"/>
      <c r="E4726" s="93" t="inlineStr">
        <is>
          <t>머드크림마스크</t>
        </is>
      </c>
      <c r="F4726" s="5" t="inlineStr">
        <is>
          <t>랄라블라</t>
        </is>
      </c>
      <c r="G4726" s="93" t="inlineStr">
        <is>
          <t>머드크림마스크 100ml</t>
        </is>
      </c>
      <c r="H4726" s="149" t="n">
        <v>5</v>
      </c>
      <c r="I4726" s="149" t="n"/>
      <c r="J4726" s="93" t="n">
        <v>190801</v>
      </c>
      <c r="K4726" s="93" t="n"/>
      <c r="L4726" s="93" t="n">
        <v>46025</v>
      </c>
      <c r="M4726" s="93" t="n">
        <v>46025</v>
      </c>
      <c r="N4726" s="93" t="n">
        <v>7210</v>
      </c>
      <c r="O4726" s="148" t="n">
        <v>41840.90909090909</v>
      </c>
      <c r="P4726" s="93" t="inlineStr">
        <is>
          <t>랄라블라머드크림마스크머드크림마스크 100ml190801</t>
        </is>
      </c>
    </row>
    <row r="4727">
      <c r="A4727" s="93" t="n"/>
      <c r="B4727" s="127" t="n">
        <v>43878</v>
      </c>
      <c r="C4727" s="93">
        <f>TEXT(B4727,"aaa")</f>
        <v/>
      </c>
      <c r="D4727" s="93" t="n"/>
      <c r="E4727" s="6" t="inlineStr">
        <is>
          <t>토너</t>
        </is>
      </c>
      <c r="F4727" s="5" t="inlineStr">
        <is>
          <t>W컨셉</t>
        </is>
      </c>
      <c r="G4727" s="5" t="inlineStr">
        <is>
          <t>250ml</t>
        </is>
      </c>
      <c r="H4727" s="149" t="n">
        <v>1</v>
      </c>
      <c r="I4727" s="149" t="n"/>
      <c r="J4727" s="7" t="n">
        <v>190801</v>
      </c>
      <c r="K4727" s="93" t="n"/>
      <c r="L4727" s="93" t="n">
        <v>20000</v>
      </c>
      <c r="M4727" s="93" t="n">
        <v>14400</v>
      </c>
      <c r="N4727" s="93" t="n">
        <v>3260</v>
      </c>
      <c r="O4727" s="148" t="n">
        <v>18181.81818181818</v>
      </c>
      <c r="P4727" s="93" t="inlineStr">
        <is>
          <t>W컨셉토너250ml190801</t>
        </is>
      </c>
    </row>
    <row r="4728">
      <c r="A4728" s="93" t="n"/>
      <c r="B4728" s="127" t="n">
        <v>43878</v>
      </c>
      <c r="C4728" s="93">
        <f>TEXT(B4728,"aaa")</f>
        <v/>
      </c>
      <c r="D4728" s="93" t="n"/>
      <c r="E4728" s="6" t="inlineStr">
        <is>
          <t>토너</t>
        </is>
      </c>
      <c r="F4728" s="5" t="inlineStr">
        <is>
          <t>W컨셉</t>
        </is>
      </c>
      <c r="G4728" s="5" t="inlineStr">
        <is>
          <t>250ml 2set</t>
        </is>
      </c>
      <c r="H4728" s="149" t="n">
        <v>136</v>
      </c>
      <c r="I4728" s="149" t="n"/>
      <c r="J4728" s="7" t="n">
        <v>190801</v>
      </c>
      <c r="K4728" s="93" t="n"/>
      <c r="L4728" s="93" t="n">
        <v>4760000</v>
      </c>
      <c r="M4728" s="93" t="n">
        <v>3474800</v>
      </c>
      <c r="N4728" s="93" t="n">
        <v>886720</v>
      </c>
      <c r="O4728" s="148" t="n">
        <v>4327272.727272727</v>
      </c>
      <c r="P4728" s="93" t="inlineStr">
        <is>
          <t>W컨셉토너250ml 2set190801</t>
        </is>
      </c>
    </row>
    <row r="4729">
      <c r="A4729" s="93" t="n"/>
      <c r="B4729" s="127" t="n">
        <v>43878</v>
      </c>
      <c r="C4729" s="93">
        <f>TEXT(B4729,"aaa")</f>
        <v/>
      </c>
      <c r="D4729" s="93" t="n"/>
      <c r="E4729" s="93" t="inlineStr">
        <is>
          <t>토너</t>
        </is>
      </c>
      <c r="F4729" s="5" t="inlineStr">
        <is>
          <t>스타일쉐어</t>
        </is>
      </c>
      <c r="G4729" s="93" t="inlineStr">
        <is>
          <t>250ml</t>
        </is>
      </c>
      <c r="H4729" s="149" t="n">
        <v>11</v>
      </c>
      <c r="I4729" s="149" t="n"/>
      <c r="J4729" s="91" t="n">
        <v>190801</v>
      </c>
      <c r="K4729" s="93" t="n"/>
      <c r="L4729" s="93" t="n">
        <v>220000</v>
      </c>
      <c r="M4729" s="93" t="n">
        <v>165000</v>
      </c>
      <c r="N4729" s="93" t="n">
        <v>35860</v>
      </c>
      <c r="O4729" s="148" t="n">
        <v>200000</v>
      </c>
      <c r="P4729" s="93" t="inlineStr">
        <is>
          <t>스타일쉐어토너250ml190801</t>
        </is>
      </c>
    </row>
    <row r="4730">
      <c r="A4730" s="93" t="n"/>
      <c r="B4730" s="127" t="n">
        <v>43878</v>
      </c>
      <c r="C4730" s="93">
        <f>TEXT(B4730,"aaa")</f>
        <v/>
      </c>
      <c r="D4730" s="93" t="n"/>
      <c r="E4730" s="6" t="inlineStr">
        <is>
          <t>토너</t>
        </is>
      </c>
      <c r="F4730" s="93" t="inlineStr">
        <is>
          <t>아누아 CS</t>
        </is>
      </c>
      <c r="G4730" s="5" t="inlineStr">
        <is>
          <t>250ml</t>
        </is>
      </c>
      <c r="H4730" s="149" t="n">
        <v>2</v>
      </c>
      <c r="I4730" s="149" t="n"/>
      <c r="J4730" s="7" t="n">
        <v>190801</v>
      </c>
      <c r="K4730" s="93" t="n"/>
      <c r="L4730" s="93" t="n">
        <v>0</v>
      </c>
      <c r="M4730" s="93" t="n">
        <v>0</v>
      </c>
      <c r="N4730" s="93" t="n">
        <v>6520</v>
      </c>
      <c r="O4730" s="148" t="n">
        <v>0</v>
      </c>
      <c r="P4730" s="93" t="inlineStr">
        <is>
          <t>아누아 CS토너250ml190801</t>
        </is>
      </c>
    </row>
    <row r="4731">
      <c r="A4731" s="93" t="n"/>
      <c r="B4731" s="127" t="n">
        <v>43878</v>
      </c>
      <c r="C4731" s="93">
        <f>TEXT(B4731,"aaa")</f>
        <v/>
      </c>
      <c r="D4731" s="93" t="n"/>
      <c r="E4731" s="93" t="inlineStr">
        <is>
          <t>클렌징폼</t>
        </is>
      </c>
      <c r="F4731" s="93" t="inlineStr">
        <is>
          <t>아누아 CS</t>
        </is>
      </c>
      <c r="G4731" s="93" t="inlineStr">
        <is>
          <t>클렌징폼 120ml</t>
        </is>
      </c>
      <c r="H4731" s="149" t="n">
        <v>2</v>
      </c>
      <c r="I4731" s="149" t="n"/>
      <c r="J4731" s="7" t="n">
        <v>190801</v>
      </c>
      <c r="K4731" s="93" t="n"/>
      <c r="L4731" s="93" t="n">
        <v>0</v>
      </c>
      <c r="M4731" s="93" t="n">
        <v>0</v>
      </c>
      <c r="N4731" s="93" t="n">
        <v>5500</v>
      </c>
      <c r="O4731" s="148" t="n">
        <v>0</v>
      </c>
      <c r="P4731" s="93" t="inlineStr">
        <is>
          <t>아누아 CS클렌징폼클렌징폼 120ml190801</t>
        </is>
      </c>
    </row>
    <row r="4732">
      <c r="A4732" s="93" t="n"/>
      <c r="B4732" s="127" t="n">
        <v>43878</v>
      </c>
      <c r="C4732" s="93">
        <f>TEXT(B4732,"aaa")</f>
        <v/>
      </c>
      <c r="D4732" s="93" t="n"/>
      <c r="E4732" s="6" t="inlineStr">
        <is>
          <t>토너</t>
        </is>
      </c>
      <c r="F4732" s="93" t="inlineStr">
        <is>
          <t>아누아 CS</t>
        </is>
      </c>
      <c r="G4732" s="93" t="inlineStr">
        <is>
          <t>스킨팩 화장솜 60P</t>
        </is>
      </c>
      <c r="H4732" s="149" t="n">
        <v>1</v>
      </c>
      <c r="I4732" s="149" t="n"/>
      <c r="J4732" s="7" t="n">
        <v>190801</v>
      </c>
      <c r="K4732" s="93" t="n"/>
      <c r="L4732" s="93" t="n">
        <v>0</v>
      </c>
      <c r="M4732" s="93" t="n">
        <v>0</v>
      </c>
      <c r="N4732" s="93" t="n">
        <v>1110</v>
      </c>
      <c r="O4732" s="148" t="n">
        <v>0</v>
      </c>
      <c r="P4732" s="93" t="inlineStr">
        <is>
          <t>아누아 CS토너스킨팩 화장솜 60P190801</t>
        </is>
      </c>
    </row>
    <row r="4733">
      <c r="A4733" s="93" t="n"/>
      <c r="B4733" s="127" t="n">
        <v>43878</v>
      </c>
      <c r="C4733" s="93">
        <f>TEXT(B4733,"aaa")</f>
        <v/>
      </c>
      <c r="D4733" s="93" t="n"/>
      <c r="E4733" s="93" t="inlineStr">
        <is>
          <t>화장솜</t>
        </is>
      </c>
      <c r="F4733" s="93" t="inlineStr">
        <is>
          <t>카페24</t>
        </is>
      </c>
      <c r="G4733" s="93" t="inlineStr">
        <is>
          <t>스킨팩 화장솜 60P</t>
        </is>
      </c>
      <c r="H4733" s="149" t="n">
        <v>4</v>
      </c>
      <c r="I4733" s="149" t="n"/>
      <c r="J4733" s="93" t="n">
        <v>190801</v>
      </c>
      <c r="K4733" s="93" t="n"/>
      <c r="L4733" s="93" t="n">
        <v>16000</v>
      </c>
      <c r="M4733" s="93" t="n">
        <v>15064</v>
      </c>
      <c r="N4733" s="93" t="n">
        <v>4440</v>
      </c>
      <c r="O4733" s="148" t="n">
        <v>14545.45454545454</v>
      </c>
      <c r="P4733" s="93" t="inlineStr">
        <is>
          <t>카페24화장솜스킨팩 화장솜 60P190801</t>
        </is>
      </c>
    </row>
    <row r="4734">
      <c r="A4734" s="93" t="n"/>
      <c r="B4734" s="127" t="n">
        <v>43878</v>
      </c>
      <c r="C4734" s="93">
        <f>TEXT(B4734,"aaa")</f>
        <v/>
      </c>
      <c r="D4734" s="93" t="n"/>
      <c r="E4734" s="93" t="inlineStr">
        <is>
          <t>머드크림마스크</t>
        </is>
      </c>
      <c r="F4734" s="93" t="inlineStr">
        <is>
          <t>카페24</t>
        </is>
      </c>
      <c r="G4734" s="93" t="inlineStr">
        <is>
          <t>머드크림마스크 100ml</t>
        </is>
      </c>
      <c r="H4734" s="149" t="n">
        <v>12</v>
      </c>
      <c r="I4734" s="149" t="n"/>
      <c r="J4734" s="93" t="n">
        <v>190801</v>
      </c>
      <c r="K4734" s="93" t="n"/>
      <c r="L4734" s="93" t="n">
        <v>240000</v>
      </c>
      <c r="M4734" s="93" t="n">
        <v>225960</v>
      </c>
      <c r="N4734" s="93" t="n">
        <v>17304</v>
      </c>
      <c r="O4734" s="148" t="n">
        <v>218181.8181818182</v>
      </c>
      <c r="P4734" s="93" t="inlineStr">
        <is>
          <t>카페24머드크림마스크머드크림마스크 100ml190801</t>
        </is>
      </c>
    </row>
    <row r="4735">
      <c r="A4735" s="93" t="n"/>
      <c r="B4735" s="127" t="n">
        <v>43878</v>
      </c>
      <c r="C4735" s="93">
        <f>TEXT(B4735,"aaa")</f>
        <v/>
      </c>
      <c r="D4735" s="93" t="n"/>
      <c r="E4735" s="6" t="inlineStr">
        <is>
          <t>토너</t>
        </is>
      </c>
      <c r="F4735" s="5" t="inlineStr">
        <is>
          <t>카페24</t>
        </is>
      </c>
      <c r="G4735" s="5" t="inlineStr">
        <is>
          <t>250ml</t>
        </is>
      </c>
      <c r="H4735" s="149" t="n">
        <v>37</v>
      </c>
      <c r="I4735" s="149" t="n"/>
      <c r="J4735" s="7" t="n">
        <v>190801</v>
      </c>
      <c r="K4735" s="93" t="n"/>
      <c r="L4735" s="93" t="n">
        <v>740000</v>
      </c>
      <c r="M4735" s="93" t="n">
        <v>696710</v>
      </c>
      <c r="N4735" s="93" t="n">
        <v>120620</v>
      </c>
      <c r="O4735" s="148" t="n">
        <v>672727.2727272727</v>
      </c>
      <c r="P4735" s="93" t="inlineStr">
        <is>
          <t>카페24토너250ml190801</t>
        </is>
      </c>
    </row>
    <row r="4736">
      <c r="A4736" s="93" t="n"/>
      <c r="B4736" s="127" t="n">
        <v>43878</v>
      </c>
      <c r="C4736" s="93">
        <f>TEXT(B4736,"aaa")</f>
        <v/>
      </c>
      <c r="D4736" s="93" t="n"/>
      <c r="E4736" s="6" t="inlineStr">
        <is>
          <t>토너</t>
        </is>
      </c>
      <c r="F4736" s="5" t="inlineStr">
        <is>
          <t>카페24</t>
        </is>
      </c>
      <c r="G4736" s="5" t="inlineStr">
        <is>
          <t>250ml 2set</t>
        </is>
      </c>
      <c r="H4736" s="149" t="n">
        <v>44</v>
      </c>
      <c r="I4736" s="149" t="n"/>
      <c r="J4736" s="7" t="n">
        <v>190801</v>
      </c>
      <c r="K4736" s="93" t="n"/>
      <c r="L4736" s="93" t="n">
        <v>1540000</v>
      </c>
      <c r="M4736" s="93" t="n">
        <v>1449910</v>
      </c>
      <c r="N4736" s="93" t="n">
        <v>286880</v>
      </c>
      <c r="O4736" s="148" t="n">
        <v>1400000</v>
      </c>
      <c r="P4736" s="93" t="inlineStr">
        <is>
          <t>카페24토너250ml 2set190801</t>
        </is>
      </c>
    </row>
    <row r="4737">
      <c r="A4737" s="93" t="n"/>
      <c r="B4737" s="127" t="n">
        <v>43878</v>
      </c>
      <c r="C4737" s="93">
        <f>TEXT(B4737,"aaa")</f>
        <v/>
      </c>
      <c r="D4737" s="93" t="n"/>
      <c r="E4737" s="6" t="inlineStr">
        <is>
          <t>토너</t>
        </is>
      </c>
      <c r="F4737" s="5" t="inlineStr">
        <is>
          <t>카페24</t>
        </is>
      </c>
      <c r="G4737" s="5" t="inlineStr">
        <is>
          <t>500ml</t>
        </is>
      </c>
      <c r="H4737" s="149" t="n">
        <v>45</v>
      </c>
      <c r="I4737" s="149" t="n"/>
      <c r="J4737" s="7" t="n">
        <v>190801</v>
      </c>
      <c r="K4737" s="93" t="n"/>
      <c r="L4737" s="93" t="n">
        <v>1485000</v>
      </c>
      <c r="M4737" s="93" t="n">
        <v>1398127.5</v>
      </c>
      <c r="N4737" s="93" t="n">
        <v>212625</v>
      </c>
      <c r="O4737" s="148" t="n">
        <v>1350000</v>
      </c>
      <c r="P4737" s="93" t="inlineStr">
        <is>
          <t>카페24토너500ml190801</t>
        </is>
      </c>
    </row>
    <row r="4738">
      <c r="A4738" s="93" t="n"/>
      <c r="B4738" s="127" t="n">
        <v>43878</v>
      </c>
      <c r="C4738" s="93">
        <f>TEXT(B4738,"aaa")</f>
        <v/>
      </c>
      <c r="D4738" s="93" t="n"/>
      <c r="E4738" s="6" t="inlineStr">
        <is>
          <t>토너</t>
        </is>
      </c>
      <c r="F4738" s="5" t="inlineStr">
        <is>
          <t>카페24</t>
        </is>
      </c>
      <c r="G4738" s="93" t="inlineStr">
        <is>
          <t>스킨팩 화장솜 60P</t>
        </is>
      </c>
      <c r="H4738" s="149" t="n">
        <v>64</v>
      </c>
      <c r="I4738" s="149" t="n"/>
      <c r="J4738" s="7" t="n">
        <v>190801</v>
      </c>
      <c r="K4738" s="93" t="n"/>
      <c r="L4738" s="93" t="n">
        <v>192000</v>
      </c>
      <c r="M4738" s="93" t="n">
        <v>180768</v>
      </c>
      <c r="N4738" s="93" t="n">
        <v>71040</v>
      </c>
      <c r="O4738" s="148" t="n">
        <v>174545.4545454545</v>
      </c>
      <c r="P4738" s="93" t="inlineStr">
        <is>
          <t>카페24토너스킨팩 화장솜 60P190801</t>
        </is>
      </c>
    </row>
    <row r="4739">
      <c r="A4739" s="93" t="n"/>
      <c r="B4739" s="127" t="n">
        <v>43878</v>
      </c>
      <c r="C4739" s="93">
        <f>TEXT(B4739,"aaa")</f>
        <v/>
      </c>
      <c r="D4739" s="93" t="n"/>
      <c r="E4739" s="93" t="inlineStr">
        <is>
          <t>클렌징폼</t>
        </is>
      </c>
      <c r="F4739" s="5" t="inlineStr">
        <is>
          <t>카페24</t>
        </is>
      </c>
      <c r="G4739" s="93" t="inlineStr">
        <is>
          <t>클렌징폼 120ml</t>
        </is>
      </c>
      <c r="H4739" s="149" t="n">
        <v>4</v>
      </c>
      <c r="I4739" s="149" t="n"/>
      <c r="J4739" s="7" t="n">
        <v>190801</v>
      </c>
      <c r="K4739" s="93" t="n"/>
      <c r="L4739" s="93" t="n">
        <v>52000</v>
      </c>
      <c r="M4739" s="93" t="n">
        <v>48958</v>
      </c>
      <c r="N4739" s="93" t="n">
        <v>11000</v>
      </c>
      <c r="O4739" s="148" t="n">
        <v>47272.72727272727</v>
      </c>
      <c r="P4739" s="93" t="inlineStr">
        <is>
          <t>카페24클렌징폼클렌징폼 120ml190801</t>
        </is>
      </c>
    </row>
    <row r="4740">
      <c r="A4740" s="93" t="n"/>
      <c r="B4740" s="127" t="n">
        <v>43878</v>
      </c>
      <c r="C4740" s="93">
        <f>TEXT(B4740,"aaa")</f>
        <v/>
      </c>
      <c r="D4740" s="93" t="n"/>
      <c r="E4740" s="93" t="inlineStr">
        <is>
          <t>클렌징폼</t>
        </is>
      </c>
      <c r="F4740" s="93" t="inlineStr">
        <is>
          <t>카페24</t>
        </is>
      </c>
      <c r="G4740" s="93" t="inlineStr">
        <is>
          <t>클렌징폼 120ml 2set</t>
        </is>
      </c>
      <c r="H4740" s="149" t="n">
        <v>4</v>
      </c>
      <c r="I4740" s="149" t="n"/>
      <c r="J4740" s="7" t="n">
        <v>190801</v>
      </c>
      <c r="K4740" s="93" t="n"/>
      <c r="L4740" s="93" t="n">
        <v>96000</v>
      </c>
      <c r="M4740" s="93" t="n">
        <v>90384</v>
      </c>
      <c r="N4740" s="93" t="n">
        <v>9840</v>
      </c>
      <c r="O4740" s="148" t="n">
        <v>87272.72727272726</v>
      </c>
      <c r="P4740" s="93" t="inlineStr">
        <is>
          <t>카페24클렌징폼클렌징폼 120ml 2set190801</t>
        </is>
      </c>
    </row>
    <row r="4741">
      <c r="A4741" s="93" t="n"/>
      <c r="B4741" s="127" t="n">
        <v>43878</v>
      </c>
      <c r="C4741" s="93">
        <f>TEXT(B4741,"aaa")</f>
        <v/>
      </c>
      <c r="D4741" s="93" t="n"/>
      <c r="E4741" s="93" t="inlineStr">
        <is>
          <t>토너</t>
        </is>
      </c>
      <c r="F4741" s="93" t="inlineStr">
        <is>
          <t>큐텐</t>
        </is>
      </c>
      <c r="G4741" s="93" t="inlineStr">
        <is>
          <t>250ml</t>
        </is>
      </c>
      <c r="H4741" s="149" t="n">
        <v>24</v>
      </c>
      <c r="I4741" s="149" t="n"/>
      <c r="J4741" s="91" t="n">
        <v>190801</v>
      </c>
      <c r="K4741" s="93" t="n"/>
      <c r="L4741" s="93" t="n">
        <v>756000</v>
      </c>
      <c r="M4741" s="93" t="n">
        <v>672840</v>
      </c>
      <c r="N4741" s="93" t="n">
        <v>78240</v>
      </c>
      <c r="O4741" s="148" t="n">
        <v>687272.7272727272</v>
      </c>
      <c r="P4741" s="93" t="inlineStr">
        <is>
          <t>큐텐토너250ml190801</t>
        </is>
      </c>
    </row>
    <row r="4742">
      <c r="A4742" s="93" t="n"/>
      <c r="B4742" s="127" t="n">
        <v>43878</v>
      </c>
      <c r="C4742" s="93">
        <f>TEXT(B4742,"aaa")</f>
        <v/>
      </c>
      <c r="D4742" s="93" t="n"/>
      <c r="E4742" s="93" t="inlineStr">
        <is>
          <t>토너</t>
        </is>
      </c>
      <c r="F4742" s="93" t="inlineStr">
        <is>
          <t>큐텐</t>
        </is>
      </c>
      <c r="G4742" s="93" t="inlineStr">
        <is>
          <t>250ml 2set</t>
        </is>
      </c>
      <c r="H4742" s="149" t="n">
        <v>10</v>
      </c>
      <c r="I4742" s="149" t="n"/>
      <c r="J4742" s="91" t="n">
        <v>190801</v>
      </c>
      <c r="K4742" s="93" t="n"/>
      <c r="L4742" s="93" t="n">
        <v>440000</v>
      </c>
      <c r="M4742" s="93" t="n">
        <v>391600</v>
      </c>
      <c r="N4742" s="93" t="n">
        <v>65200</v>
      </c>
      <c r="O4742" s="148" t="n">
        <v>399999.9999999999</v>
      </c>
      <c r="P4742" s="93" t="inlineStr">
        <is>
          <t>큐텐토너250ml 2set190801</t>
        </is>
      </c>
    </row>
    <row r="4743">
      <c r="A4743" s="93" t="n"/>
      <c r="B4743" s="127" t="n">
        <v>43878</v>
      </c>
      <c r="C4743" s="93">
        <f>TEXT(B4743,"aaa")</f>
        <v/>
      </c>
      <c r="D4743" s="93" t="n"/>
      <c r="E4743" s="93" t="inlineStr">
        <is>
          <t>머드크림마스크</t>
        </is>
      </c>
      <c r="F4743" s="93" t="inlineStr">
        <is>
          <t>큐텐</t>
        </is>
      </c>
      <c r="G4743" s="93" t="inlineStr">
        <is>
          <t>머드크림마스크 100ml</t>
        </is>
      </c>
      <c r="H4743" s="149" t="n">
        <v>1</v>
      </c>
      <c r="I4743" s="149" t="n"/>
      <c r="J4743" s="93" t="n">
        <v>190801</v>
      </c>
      <c r="K4743" s="93" t="n"/>
      <c r="L4743" s="93" t="n">
        <v>31500</v>
      </c>
      <c r="M4743" s="93" t="n">
        <v>28035</v>
      </c>
      <c r="N4743" s="93" t="n">
        <v>1442</v>
      </c>
      <c r="O4743" s="148" t="n">
        <v>28636.36363636363</v>
      </c>
      <c r="P4743" s="93" t="inlineStr">
        <is>
          <t>큐텐머드크림마스크머드크림마스크 100ml190801</t>
        </is>
      </c>
    </row>
    <row r="4744">
      <c r="A4744" s="93" t="n"/>
      <c r="B4744" s="127" t="n">
        <v>43879</v>
      </c>
      <c r="C4744" s="93">
        <f>TEXT(B4744,"aaa")</f>
        <v/>
      </c>
      <c r="D4744" s="93" t="n"/>
      <c r="E4744" s="6" t="inlineStr">
        <is>
          <t>토너</t>
        </is>
      </c>
      <c r="F4744" s="5" t="inlineStr">
        <is>
          <t>W컨셉</t>
        </is>
      </c>
      <c r="G4744" s="5" t="inlineStr">
        <is>
          <t>250ml 2set</t>
        </is>
      </c>
      <c r="H4744" s="149" t="n">
        <v>7</v>
      </c>
      <c r="I4744" s="149" t="n"/>
      <c r="J4744" s="7" t="n">
        <v>190801</v>
      </c>
      <c r="K4744" s="93" t="n"/>
      <c r="L4744" s="93" t="n">
        <v>245000</v>
      </c>
      <c r="M4744" s="93" t="n">
        <v>178850</v>
      </c>
      <c r="N4744" s="93" t="n">
        <v>45640</v>
      </c>
      <c r="O4744" s="148" t="n">
        <v>222727.2727272727</v>
      </c>
      <c r="P4744" s="93" t="inlineStr">
        <is>
          <t>W컨셉토너250ml 2set190801</t>
        </is>
      </c>
    </row>
    <row r="4745">
      <c r="A4745" s="93" t="n"/>
      <c r="B4745" s="127" t="n">
        <v>43879</v>
      </c>
      <c r="C4745" s="93">
        <f>TEXT(B4745,"aaa")</f>
        <v/>
      </c>
      <c r="D4745" s="93" t="n"/>
      <c r="E4745" s="93" t="inlineStr">
        <is>
          <t>토너</t>
        </is>
      </c>
      <c r="F4745" s="5" t="inlineStr">
        <is>
          <t>스타일쉐어</t>
        </is>
      </c>
      <c r="G4745" s="93" t="inlineStr">
        <is>
          <t>250ml</t>
        </is>
      </c>
      <c r="H4745" s="149" t="n">
        <v>36</v>
      </c>
      <c r="I4745" s="149" t="n"/>
      <c r="J4745" s="91" t="n">
        <v>190801</v>
      </c>
      <c r="K4745" s="93" t="n"/>
      <c r="L4745" s="93" t="n">
        <v>720000</v>
      </c>
      <c r="M4745" s="93" t="n">
        <v>540000</v>
      </c>
      <c r="N4745" s="93" t="n">
        <v>117360</v>
      </c>
      <c r="O4745" s="148" t="n">
        <v>654545.4545454545</v>
      </c>
      <c r="P4745" s="93" t="inlineStr">
        <is>
          <t>스타일쉐어토너250ml190801</t>
        </is>
      </c>
    </row>
    <row r="4746">
      <c r="A4746" s="93" t="n"/>
      <c r="B4746" s="127" t="n">
        <v>43879</v>
      </c>
      <c r="C4746" s="93">
        <f>TEXT(B4746,"aaa")</f>
        <v/>
      </c>
      <c r="D4746" s="93" t="n"/>
      <c r="E4746" s="6" t="inlineStr">
        <is>
          <t>토너</t>
        </is>
      </c>
      <c r="F4746" s="93" t="inlineStr">
        <is>
          <t>아누아 CS</t>
        </is>
      </c>
      <c r="G4746" s="5" t="inlineStr">
        <is>
          <t>250ml</t>
        </is>
      </c>
      <c r="H4746" s="149" t="n">
        <v>1</v>
      </c>
      <c r="I4746" s="149" t="n"/>
      <c r="J4746" s="7" t="n">
        <v>190801</v>
      </c>
      <c r="K4746" s="93" t="n"/>
      <c r="L4746" s="93" t="n">
        <v>0</v>
      </c>
      <c r="M4746" s="93" t="n">
        <v>0</v>
      </c>
      <c r="N4746" s="93" t="n">
        <v>3260</v>
      </c>
      <c r="O4746" s="148" t="n">
        <v>0</v>
      </c>
      <c r="P4746" s="93" t="inlineStr">
        <is>
          <t>아누아 CS토너250ml190801</t>
        </is>
      </c>
    </row>
    <row r="4747">
      <c r="A4747" s="93" t="n"/>
      <c r="B4747" s="127" t="n">
        <v>43879</v>
      </c>
      <c r="C4747" s="93">
        <f>TEXT(B4747,"aaa")</f>
        <v/>
      </c>
      <c r="D4747" s="93" t="n"/>
      <c r="E4747" s="93" t="inlineStr">
        <is>
          <t>머드크림마스크</t>
        </is>
      </c>
      <c r="F4747" s="93" t="inlineStr">
        <is>
          <t>아누아 CS</t>
        </is>
      </c>
      <c r="G4747" s="93" t="inlineStr">
        <is>
          <t>머드크림마스크 100ml</t>
        </is>
      </c>
      <c r="H4747" s="149" t="n">
        <v>1</v>
      </c>
      <c r="I4747" s="149" t="n"/>
      <c r="J4747" s="93" t="n">
        <v>190801</v>
      </c>
      <c r="K4747" s="93" t="n"/>
      <c r="L4747" s="93" t="n">
        <v>0</v>
      </c>
      <c r="M4747" s="93" t="n">
        <v>0</v>
      </c>
      <c r="N4747" s="93" t="n">
        <v>1442</v>
      </c>
      <c r="O4747" s="148" t="n">
        <v>0</v>
      </c>
      <c r="P4747" s="93" t="inlineStr">
        <is>
          <t>아누아 CS머드크림마스크머드크림마스크 100ml190801</t>
        </is>
      </c>
    </row>
    <row r="4748">
      <c r="A4748" s="93" t="n"/>
      <c r="B4748" s="127" t="n">
        <v>43879</v>
      </c>
      <c r="C4748" s="93">
        <f>TEXT(B4748,"aaa")</f>
        <v/>
      </c>
      <c r="D4748" s="93" t="n"/>
      <c r="E4748" s="93" t="inlineStr">
        <is>
          <t>화장솜</t>
        </is>
      </c>
      <c r="F4748" s="93" t="inlineStr">
        <is>
          <t>카페24</t>
        </is>
      </c>
      <c r="G4748" s="93" t="inlineStr">
        <is>
          <t>스킨팩 화장솜 60P</t>
        </is>
      </c>
      <c r="H4748" s="149" t="n">
        <v>2</v>
      </c>
      <c r="I4748" s="149" t="n"/>
      <c r="J4748" s="93" t="n">
        <v>190801</v>
      </c>
      <c r="K4748" s="93" t="n"/>
      <c r="L4748" s="93" t="n">
        <v>8000</v>
      </c>
      <c r="M4748" s="93" t="n">
        <v>7532</v>
      </c>
      <c r="N4748" s="93" t="n">
        <v>2220</v>
      </c>
      <c r="O4748" s="148" t="n">
        <v>7272.727272727272</v>
      </c>
      <c r="P4748" s="93" t="inlineStr">
        <is>
          <t>카페24화장솜스킨팩 화장솜 60P190801</t>
        </is>
      </c>
    </row>
    <row r="4749">
      <c r="A4749" s="93" t="n"/>
      <c r="B4749" s="127" t="n">
        <v>43879</v>
      </c>
      <c r="C4749" s="93">
        <f>TEXT(B4749,"aaa")</f>
        <v/>
      </c>
      <c r="D4749" s="93" t="n"/>
      <c r="E4749" s="93" t="inlineStr">
        <is>
          <t>머드크림마스크</t>
        </is>
      </c>
      <c r="F4749" s="93" t="inlineStr">
        <is>
          <t>카페24</t>
        </is>
      </c>
      <c r="G4749" s="93" t="inlineStr">
        <is>
          <t>머드크림마스크 100ml</t>
        </is>
      </c>
      <c r="H4749" s="149" t="n">
        <v>11</v>
      </c>
      <c r="I4749" s="149" t="n"/>
      <c r="J4749" s="93" t="n">
        <v>190801</v>
      </c>
      <c r="K4749" s="93" t="n"/>
      <c r="L4749" s="93" t="n">
        <v>220000</v>
      </c>
      <c r="M4749" s="93" t="n">
        <v>207130</v>
      </c>
      <c r="N4749" s="93" t="n">
        <v>15862</v>
      </c>
      <c r="O4749" s="148" t="n">
        <v>200000</v>
      </c>
      <c r="P4749" s="93" t="inlineStr">
        <is>
          <t>카페24머드크림마스크머드크림마스크 100ml190801</t>
        </is>
      </c>
    </row>
    <row r="4750">
      <c r="A4750" s="93" t="n"/>
      <c r="B4750" s="127" t="n">
        <v>43879</v>
      </c>
      <c r="C4750" s="93">
        <f>TEXT(B4750,"aaa")</f>
        <v/>
      </c>
      <c r="D4750" s="93" t="n"/>
      <c r="E4750" s="93" t="inlineStr">
        <is>
          <t>머드크림마스크</t>
        </is>
      </c>
      <c r="F4750" s="93" t="inlineStr">
        <is>
          <t>카페24</t>
        </is>
      </c>
      <c r="G4750" s="93" t="inlineStr">
        <is>
          <t>머드크림마스크 100ml 2set</t>
        </is>
      </c>
      <c r="H4750" s="149" t="n">
        <v>4</v>
      </c>
      <c r="I4750" s="149" t="n"/>
      <c r="J4750" s="93" t="n">
        <v>190801</v>
      </c>
      <c r="K4750" s="93" t="n"/>
      <c r="L4750" s="93" t="n">
        <v>140000</v>
      </c>
      <c r="M4750" s="93" t="n">
        <v>131810</v>
      </c>
      <c r="N4750" s="93" t="n">
        <v>11536</v>
      </c>
      <c r="O4750" s="148" t="n">
        <v>127272.7272727273</v>
      </c>
      <c r="P4750" s="93" t="inlineStr">
        <is>
          <t>카페24머드크림마스크머드크림마스크 100ml 2set190801</t>
        </is>
      </c>
    </row>
    <row r="4751">
      <c r="A4751" s="93" t="n"/>
      <c r="B4751" s="127" t="n">
        <v>43879</v>
      </c>
      <c r="C4751" s="93">
        <f>TEXT(B4751,"aaa")</f>
        <v/>
      </c>
      <c r="D4751" s="93" t="n"/>
      <c r="E4751" s="6" t="inlineStr">
        <is>
          <t>토너</t>
        </is>
      </c>
      <c r="F4751" s="5" t="inlineStr">
        <is>
          <t>카페24</t>
        </is>
      </c>
      <c r="G4751" s="5" t="inlineStr">
        <is>
          <t>250ml</t>
        </is>
      </c>
      <c r="H4751" s="149" t="n">
        <v>99</v>
      </c>
      <c r="I4751" s="149" t="n"/>
      <c r="J4751" s="7" t="n">
        <v>190801</v>
      </c>
      <c r="K4751" s="93" t="n"/>
      <c r="L4751" s="93" t="n">
        <v>1980000</v>
      </c>
      <c r="M4751" s="93" t="n">
        <v>1864170</v>
      </c>
      <c r="N4751" s="93" t="n">
        <v>322740</v>
      </c>
      <c r="O4751" s="148" t="n">
        <v>1800000</v>
      </c>
      <c r="P4751" s="93" t="inlineStr">
        <is>
          <t>카페24토너250ml190801</t>
        </is>
      </c>
    </row>
    <row r="4752">
      <c r="A4752" s="93" t="n"/>
      <c r="B4752" s="127" t="n">
        <v>43879</v>
      </c>
      <c r="C4752" s="93">
        <f>TEXT(B4752,"aaa")</f>
        <v/>
      </c>
      <c r="D4752" s="93" t="n"/>
      <c r="E4752" s="6" t="inlineStr">
        <is>
          <t>토너</t>
        </is>
      </c>
      <c r="F4752" s="5" t="inlineStr">
        <is>
          <t>카페24</t>
        </is>
      </c>
      <c r="G4752" s="5" t="inlineStr">
        <is>
          <t>250ml 2set</t>
        </is>
      </c>
      <c r="H4752" s="149" t="n">
        <v>189</v>
      </c>
      <c r="I4752" s="149" t="n"/>
      <c r="J4752" s="7" t="n">
        <v>190801</v>
      </c>
      <c r="K4752" s="93" t="n"/>
      <c r="L4752" s="93" t="n">
        <v>6615000</v>
      </c>
      <c r="M4752" s="93" t="n">
        <v>6228022.5</v>
      </c>
      <c r="N4752" s="93" t="n">
        <v>1232280</v>
      </c>
      <c r="O4752" s="148" t="n">
        <v>6013636.363636363</v>
      </c>
      <c r="P4752" s="93" t="inlineStr">
        <is>
          <t>카페24토너250ml 2set190801</t>
        </is>
      </c>
    </row>
    <row r="4753">
      <c r="A4753" s="93" t="n"/>
      <c r="B4753" s="127" t="n">
        <v>43879</v>
      </c>
      <c r="C4753" s="93">
        <f>TEXT(B4753,"aaa")</f>
        <v/>
      </c>
      <c r="D4753" s="93" t="n"/>
      <c r="E4753" s="6" t="inlineStr">
        <is>
          <t>토너</t>
        </is>
      </c>
      <c r="F4753" s="5" t="inlineStr">
        <is>
          <t>카페24</t>
        </is>
      </c>
      <c r="G4753" s="5" t="inlineStr">
        <is>
          <t>500ml</t>
        </is>
      </c>
      <c r="H4753" s="149" t="n">
        <v>32</v>
      </c>
      <c r="I4753" s="149" t="n"/>
      <c r="J4753" s="7" t="n">
        <v>190801</v>
      </c>
      <c r="K4753" s="93" t="n"/>
      <c r="L4753" s="93" t="n">
        <v>1056000</v>
      </c>
      <c r="M4753" s="93" t="n">
        <v>994224</v>
      </c>
      <c r="N4753" s="93" t="n">
        <v>151200</v>
      </c>
      <c r="O4753" s="148" t="n">
        <v>959999.9999999999</v>
      </c>
      <c r="P4753" s="93" t="inlineStr">
        <is>
          <t>카페24토너500ml190801</t>
        </is>
      </c>
    </row>
    <row r="4754">
      <c r="A4754" s="93" t="n"/>
      <c r="B4754" s="127" t="n">
        <v>43879</v>
      </c>
      <c r="C4754" s="93">
        <f>TEXT(B4754,"aaa")</f>
        <v/>
      </c>
      <c r="D4754" s="93" t="n"/>
      <c r="E4754" s="6" t="inlineStr">
        <is>
          <t>토너</t>
        </is>
      </c>
      <c r="F4754" s="5" t="inlineStr">
        <is>
          <t>카페24</t>
        </is>
      </c>
      <c r="G4754" s="93" t="inlineStr">
        <is>
          <t>스킨팩 화장솜 60P</t>
        </is>
      </c>
      <c r="H4754" s="149" t="n">
        <v>89</v>
      </c>
      <c r="I4754" s="149" t="n"/>
      <c r="J4754" s="7" t="n">
        <v>190801</v>
      </c>
      <c r="K4754" s="93" t="n"/>
      <c r="L4754" s="93" t="n">
        <v>267000</v>
      </c>
      <c r="M4754" s="93" t="n">
        <v>251380.5</v>
      </c>
      <c r="N4754" s="93" t="n">
        <v>98790</v>
      </c>
      <c r="O4754" s="148" t="n">
        <v>242727.2727272727</v>
      </c>
      <c r="P4754" s="93" t="inlineStr">
        <is>
          <t>카페24토너스킨팩 화장솜 60P190801</t>
        </is>
      </c>
    </row>
    <row r="4755">
      <c r="A4755" s="93" t="n"/>
      <c r="B4755" s="127" t="n">
        <v>43879</v>
      </c>
      <c r="C4755" s="93">
        <f>TEXT(B4755,"aaa")</f>
        <v/>
      </c>
      <c r="D4755" s="93" t="n"/>
      <c r="E4755" s="93" t="inlineStr">
        <is>
          <t>클렌징폼</t>
        </is>
      </c>
      <c r="F4755" s="5" t="inlineStr">
        <is>
          <t>카페24</t>
        </is>
      </c>
      <c r="G4755" s="93" t="inlineStr">
        <is>
          <t>클렌징폼 120ml</t>
        </is>
      </c>
      <c r="H4755" s="149" t="n">
        <v>17</v>
      </c>
      <c r="I4755" s="149" t="n"/>
      <c r="J4755" s="7" t="n">
        <v>190801</v>
      </c>
      <c r="K4755" s="93" t="n"/>
      <c r="L4755" s="93" t="n">
        <v>221000</v>
      </c>
      <c r="M4755" s="93" t="n">
        <v>208071.5</v>
      </c>
      <c r="N4755" s="93" t="n">
        <v>46750</v>
      </c>
      <c r="O4755" s="148" t="n">
        <v>200909.0909090909</v>
      </c>
      <c r="P4755" s="93" t="inlineStr">
        <is>
          <t>카페24클렌징폼클렌징폼 120ml190801</t>
        </is>
      </c>
    </row>
    <row r="4756">
      <c r="A4756" s="93" t="n"/>
      <c r="B4756" s="127" t="n">
        <v>43879</v>
      </c>
      <c r="C4756" s="93">
        <f>TEXT(B4756,"aaa")</f>
        <v/>
      </c>
      <c r="D4756" s="93" t="n"/>
      <c r="E4756" s="93" t="inlineStr">
        <is>
          <t>클렌징폼</t>
        </is>
      </c>
      <c r="F4756" s="93" t="inlineStr">
        <is>
          <t>카페24</t>
        </is>
      </c>
      <c r="G4756" s="93" t="inlineStr">
        <is>
          <t>클렌징폼 120ml 2set</t>
        </is>
      </c>
      <c r="H4756" s="149" t="n">
        <v>2</v>
      </c>
      <c r="I4756" s="149" t="n"/>
      <c r="J4756" s="7" t="n">
        <v>190801</v>
      </c>
      <c r="K4756" s="93" t="n"/>
      <c r="L4756" s="93" t="n">
        <v>48000</v>
      </c>
      <c r="M4756" s="93" t="n">
        <v>45192</v>
      </c>
      <c r="N4756" s="93" t="n">
        <v>4920</v>
      </c>
      <c r="O4756" s="148" t="n">
        <v>43636.36363636363</v>
      </c>
      <c r="P4756" s="93" t="inlineStr">
        <is>
          <t>카페24클렌징폼클렌징폼 120ml 2set190801</t>
        </is>
      </c>
    </row>
    <row r="4757">
      <c r="A4757" s="93" t="n"/>
      <c r="B4757" s="127" t="n">
        <v>43879</v>
      </c>
      <c r="C4757" s="93">
        <f>TEXT(B4757,"aaa")</f>
        <v/>
      </c>
      <c r="D4757" s="93" t="n"/>
      <c r="E4757" s="93" t="inlineStr">
        <is>
          <t>토너</t>
        </is>
      </c>
      <c r="F4757" s="93" t="inlineStr">
        <is>
          <t>큐텐</t>
        </is>
      </c>
      <c r="G4757" s="93" t="inlineStr">
        <is>
          <t>250ml</t>
        </is>
      </c>
      <c r="H4757" s="149" t="n">
        <v>8</v>
      </c>
      <c r="I4757" s="149" t="n"/>
      <c r="J4757" s="91" t="n">
        <v>190801</v>
      </c>
      <c r="K4757" s="93" t="n"/>
      <c r="L4757" s="93" t="n">
        <v>252000</v>
      </c>
      <c r="M4757" s="93" t="n">
        <v>224280</v>
      </c>
      <c r="N4757" s="93" t="n">
        <v>26080</v>
      </c>
      <c r="O4757" s="148" t="n">
        <v>229090.9090909091</v>
      </c>
      <c r="P4757" s="93" t="inlineStr">
        <is>
          <t>큐텐토너250ml190801</t>
        </is>
      </c>
    </row>
    <row r="4758">
      <c r="A4758" s="93" t="n"/>
      <c r="B4758" s="127" t="n">
        <v>43879</v>
      </c>
      <c r="C4758" s="93">
        <f>TEXT(B4758,"aaa")</f>
        <v/>
      </c>
      <c r="D4758" s="93" t="n"/>
      <c r="E4758" s="93" t="inlineStr">
        <is>
          <t>토너</t>
        </is>
      </c>
      <c r="F4758" s="93" t="inlineStr">
        <is>
          <t>큐텐</t>
        </is>
      </c>
      <c r="G4758" s="93" t="inlineStr">
        <is>
          <t>250ml 2set</t>
        </is>
      </c>
      <c r="H4758" s="149" t="n">
        <v>5</v>
      </c>
      <c r="I4758" s="149" t="n"/>
      <c r="J4758" s="91" t="n">
        <v>190801</v>
      </c>
      <c r="K4758" s="93" t="n"/>
      <c r="L4758" s="93" t="n">
        <v>220000</v>
      </c>
      <c r="M4758" s="93" t="n">
        <v>195800</v>
      </c>
      <c r="N4758" s="93" t="n">
        <v>32600</v>
      </c>
      <c r="O4758" s="148" t="n">
        <v>200000</v>
      </c>
      <c r="P4758" s="93" t="inlineStr">
        <is>
          <t>큐텐토너250ml 2set190801</t>
        </is>
      </c>
    </row>
    <row r="4759">
      <c r="A4759" s="93" t="n"/>
      <c r="B4759" s="127" t="n">
        <v>43880</v>
      </c>
      <c r="C4759" s="93">
        <f>TEXT(B4759,"aaa")</f>
        <v/>
      </c>
      <c r="D4759" s="93" t="n"/>
      <c r="E4759" s="6" t="inlineStr">
        <is>
          <t>토너</t>
        </is>
      </c>
      <c r="F4759" s="5" t="inlineStr">
        <is>
          <t>W컨셉</t>
        </is>
      </c>
      <c r="G4759" s="5" t="inlineStr">
        <is>
          <t>250ml</t>
        </is>
      </c>
      <c r="H4759" s="149" t="n">
        <v>29</v>
      </c>
      <c r="I4759" s="149" t="n"/>
      <c r="J4759" s="7" t="n">
        <v>190801</v>
      </c>
      <c r="K4759" s="93" t="n"/>
      <c r="L4759" s="93" t="n">
        <v>580000</v>
      </c>
      <c r="M4759" s="93" t="n">
        <v>417600</v>
      </c>
      <c r="N4759" s="93" t="n">
        <v>94540</v>
      </c>
      <c r="O4759" s="148" t="n">
        <v>527272.7272727272</v>
      </c>
      <c r="P4759" s="93" t="inlineStr">
        <is>
          <t>W컨셉토너250ml190801</t>
        </is>
      </c>
    </row>
    <row r="4760">
      <c r="A4760" s="93" t="n"/>
      <c r="B4760" s="127" t="n">
        <v>43880</v>
      </c>
      <c r="C4760" s="93">
        <f>TEXT(B4760,"aaa")</f>
        <v/>
      </c>
      <c r="D4760" s="93" t="n"/>
      <c r="E4760" s="6" t="inlineStr">
        <is>
          <t>토너</t>
        </is>
      </c>
      <c r="F4760" s="5" t="inlineStr">
        <is>
          <t>W컨셉</t>
        </is>
      </c>
      <c r="G4760" s="5" t="inlineStr">
        <is>
          <t>250ml 2set</t>
        </is>
      </c>
      <c r="H4760" s="149" t="n">
        <v>5</v>
      </c>
      <c r="I4760" s="149" t="n"/>
      <c r="J4760" s="7" t="n">
        <v>190801</v>
      </c>
      <c r="K4760" s="93" t="n"/>
      <c r="L4760" s="93" t="n">
        <v>175000</v>
      </c>
      <c r="M4760" s="93" t="n">
        <v>127750</v>
      </c>
      <c r="N4760" s="93" t="n">
        <v>32600</v>
      </c>
      <c r="O4760" s="148" t="n">
        <v>159090.9090909091</v>
      </c>
      <c r="P4760" s="93" t="inlineStr">
        <is>
          <t>W컨셉토너250ml 2set190801</t>
        </is>
      </c>
    </row>
    <row r="4761">
      <c r="A4761" s="93" t="n"/>
      <c r="B4761" s="127" t="n">
        <v>43880</v>
      </c>
      <c r="C4761" s="93">
        <f>TEXT(B4761,"aaa")</f>
        <v/>
      </c>
      <c r="D4761" s="93" t="n"/>
      <c r="E4761" s="93" t="inlineStr">
        <is>
          <t>토너</t>
        </is>
      </c>
      <c r="F4761" s="5" t="inlineStr">
        <is>
          <t>스타일쉐어</t>
        </is>
      </c>
      <c r="G4761" s="93" t="inlineStr">
        <is>
          <t>250ml</t>
        </is>
      </c>
      <c r="H4761" s="149" t="n">
        <v>59</v>
      </c>
      <c r="I4761" s="149" t="n"/>
      <c r="J4761" s="91" t="n">
        <v>190801</v>
      </c>
      <c r="K4761" s="93" t="n"/>
      <c r="L4761" s="93" t="n">
        <v>1180000</v>
      </c>
      <c r="M4761" s="93" t="n">
        <v>885000</v>
      </c>
      <c r="N4761" s="93" t="n">
        <v>192340</v>
      </c>
      <c r="O4761" s="148" t="n">
        <v>1072727.272727273</v>
      </c>
      <c r="P4761" s="93" t="inlineStr">
        <is>
          <t>스타일쉐어토너250ml190801</t>
        </is>
      </c>
    </row>
    <row r="4762">
      <c r="A4762" s="93" t="n"/>
      <c r="B4762" s="127" t="n">
        <v>43880</v>
      </c>
      <c r="C4762" s="93">
        <f>TEXT(B4762,"aaa")</f>
        <v/>
      </c>
      <c r="D4762" s="93" t="n"/>
      <c r="E4762" s="93" t="inlineStr">
        <is>
          <t>화장솜</t>
        </is>
      </c>
      <c r="F4762" s="93" t="inlineStr">
        <is>
          <t>카페24</t>
        </is>
      </c>
      <c r="G4762" s="93" t="inlineStr">
        <is>
          <t>스킨팩 화장솜 60P</t>
        </is>
      </c>
      <c r="H4762" s="149" t="n">
        <v>2</v>
      </c>
      <c r="I4762" s="149" t="n"/>
      <c r="J4762" s="93" t="n">
        <v>190801</v>
      </c>
      <c r="K4762" s="93" t="n"/>
      <c r="L4762" s="93" t="n">
        <v>8000</v>
      </c>
      <c r="M4762" s="93" t="n">
        <v>7532</v>
      </c>
      <c r="N4762" s="93" t="n">
        <v>2220</v>
      </c>
      <c r="O4762" s="148" t="n">
        <v>7272.727272727272</v>
      </c>
      <c r="P4762" s="93" t="inlineStr">
        <is>
          <t>카페24화장솜스킨팩 화장솜 60P190801</t>
        </is>
      </c>
    </row>
    <row r="4763">
      <c r="A4763" s="93" t="n"/>
      <c r="B4763" s="127" t="n">
        <v>43880</v>
      </c>
      <c r="C4763" s="93">
        <f>TEXT(B4763,"aaa")</f>
        <v/>
      </c>
      <c r="D4763" s="93" t="n"/>
      <c r="E4763" s="93" t="inlineStr">
        <is>
          <t>머드크림마스크</t>
        </is>
      </c>
      <c r="F4763" s="93" t="inlineStr">
        <is>
          <t>카페24</t>
        </is>
      </c>
      <c r="G4763" s="93" t="inlineStr">
        <is>
          <t>머드크림마스크 100ml</t>
        </is>
      </c>
      <c r="H4763" s="149" t="n">
        <v>10</v>
      </c>
      <c r="I4763" s="149" t="n"/>
      <c r="J4763" s="93" t="n">
        <v>190801</v>
      </c>
      <c r="K4763" s="93" t="n"/>
      <c r="L4763" s="93" t="n">
        <v>200000</v>
      </c>
      <c r="M4763" s="93" t="n">
        <v>188300</v>
      </c>
      <c r="N4763" s="93" t="n">
        <v>14420</v>
      </c>
      <c r="O4763" s="148" t="n">
        <v>181818.1818181818</v>
      </c>
      <c r="P4763" s="93" t="inlineStr">
        <is>
          <t>카페24머드크림마스크머드크림마스크 100ml190801</t>
        </is>
      </c>
    </row>
    <row r="4764">
      <c r="A4764" s="93" t="n"/>
      <c r="B4764" s="127" t="n">
        <v>43880</v>
      </c>
      <c r="C4764" s="93">
        <f>TEXT(B4764,"aaa")</f>
        <v/>
      </c>
      <c r="D4764" s="93" t="n"/>
      <c r="E4764" s="93" t="inlineStr">
        <is>
          <t>머드크림마스크</t>
        </is>
      </c>
      <c r="F4764" s="93" t="inlineStr">
        <is>
          <t>카페24</t>
        </is>
      </c>
      <c r="G4764" s="93" t="inlineStr">
        <is>
          <t>머드크림마스크 100ml 2set</t>
        </is>
      </c>
      <c r="H4764" s="149" t="n">
        <v>2</v>
      </c>
      <c r="I4764" s="149" t="n"/>
      <c r="J4764" s="93" t="n">
        <v>190801</v>
      </c>
      <c r="K4764" s="93" t="n"/>
      <c r="L4764" s="93" t="n">
        <v>70000</v>
      </c>
      <c r="M4764" s="93" t="n">
        <v>65905</v>
      </c>
      <c r="N4764" s="93" t="n">
        <v>5768</v>
      </c>
      <c r="O4764" s="148" t="n">
        <v>63636.36363636363</v>
      </c>
      <c r="P4764" s="93" t="inlineStr">
        <is>
          <t>카페24머드크림마스크머드크림마스크 100ml 2set190801</t>
        </is>
      </c>
    </row>
    <row r="4765">
      <c r="A4765" s="93" t="n"/>
      <c r="B4765" s="127" t="n">
        <v>43880</v>
      </c>
      <c r="C4765" s="93">
        <f>TEXT(B4765,"aaa")</f>
        <v/>
      </c>
      <c r="D4765" s="93" t="n"/>
      <c r="E4765" s="6" t="inlineStr">
        <is>
          <t>토너</t>
        </is>
      </c>
      <c r="F4765" s="5" t="inlineStr">
        <is>
          <t>카페24</t>
        </is>
      </c>
      <c r="G4765" s="5" t="inlineStr">
        <is>
          <t>250ml</t>
        </is>
      </c>
      <c r="H4765" s="149" t="n">
        <v>163</v>
      </c>
      <c r="I4765" s="149" t="n"/>
      <c r="J4765" s="7" t="n">
        <v>190801</v>
      </c>
      <c r="K4765" s="93" t="n"/>
      <c r="L4765" s="93" t="n">
        <v>3260000</v>
      </c>
      <c r="M4765" s="93" t="n">
        <v>3069290</v>
      </c>
      <c r="N4765" s="93" t="n">
        <v>531380</v>
      </c>
      <c r="O4765" s="148" t="n">
        <v>2963636.363636363</v>
      </c>
      <c r="P4765" s="93" t="inlineStr">
        <is>
          <t>카페24토너250ml190801</t>
        </is>
      </c>
    </row>
    <row r="4766">
      <c r="A4766" s="93" t="n"/>
      <c r="B4766" s="127" t="n">
        <v>43880</v>
      </c>
      <c r="C4766" s="93">
        <f>TEXT(B4766,"aaa")</f>
        <v/>
      </c>
      <c r="D4766" s="93" t="n"/>
      <c r="E4766" s="6" t="inlineStr">
        <is>
          <t>토너</t>
        </is>
      </c>
      <c r="F4766" s="5" t="inlineStr">
        <is>
          <t>카페24</t>
        </is>
      </c>
      <c r="G4766" s="5" t="inlineStr">
        <is>
          <t>250ml 2set</t>
        </is>
      </c>
      <c r="H4766" s="149" t="n">
        <v>233</v>
      </c>
      <c r="I4766" s="149" t="n"/>
      <c r="J4766" s="7" t="n">
        <v>190801</v>
      </c>
      <c r="K4766" s="93" t="n"/>
      <c r="L4766" s="93" t="n">
        <v>8155000</v>
      </c>
      <c r="M4766" s="93" t="n">
        <v>7677932.5</v>
      </c>
      <c r="N4766" s="93" t="n">
        <v>1519160</v>
      </c>
      <c r="O4766" s="148" t="n">
        <v>7413636.363636363</v>
      </c>
      <c r="P4766" s="93" t="inlineStr">
        <is>
          <t>카페24토너250ml 2set190801</t>
        </is>
      </c>
    </row>
    <row r="4767">
      <c r="A4767" s="93" t="n"/>
      <c r="B4767" s="127" t="n">
        <v>43880</v>
      </c>
      <c r="C4767" s="93">
        <f>TEXT(B4767,"aaa")</f>
        <v/>
      </c>
      <c r="D4767" s="93" t="n"/>
      <c r="E4767" s="6" t="inlineStr">
        <is>
          <t>토너</t>
        </is>
      </c>
      <c r="F4767" s="5" t="inlineStr">
        <is>
          <t>카페24</t>
        </is>
      </c>
      <c r="G4767" s="5" t="inlineStr">
        <is>
          <t>500ml</t>
        </is>
      </c>
      <c r="H4767" s="149" t="n">
        <v>111</v>
      </c>
      <c r="I4767" s="149" t="n"/>
      <c r="J4767" s="7" t="n">
        <v>190801</v>
      </c>
      <c r="K4767" s="93" t="n"/>
      <c r="L4767" s="93" t="n">
        <v>3663000</v>
      </c>
      <c r="M4767" s="93" t="n">
        <v>3448714.5</v>
      </c>
      <c r="N4767" s="93" t="n">
        <v>524475</v>
      </c>
      <c r="O4767" s="148" t="n">
        <v>3330000</v>
      </c>
      <c r="P4767" s="93" t="inlineStr">
        <is>
          <t>카페24토너500ml190801</t>
        </is>
      </c>
    </row>
    <row r="4768">
      <c r="A4768" s="93" t="n"/>
      <c r="B4768" s="127" t="n">
        <v>43880</v>
      </c>
      <c r="C4768" s="93">
        <f>TEXT(B4768,"aaa")</f>
        <v/>
      </c>
      <c r="D4768" s="93" t="n"/>
      <c r="E4768" s="6" t="inlineStr">
        <is>
          <t>토너</t>
        </is>
      </c>
      <c r="F4768" s="5" t="inlineStr">
        <is>
          <t>카페24</t>
        </is>
      </c>
      <c r="G4768" s="93" t="inlineStr">
        <is>
          <t>스킨팩 화장솜 60P</t>
        </is>
      </c>
      <c r="H4768" s="149" t="n">
        <v>81</v>
      </c>
      <c r="I4768" s="149" t="n"/>
      <c r="J4768" s="7" t="n">
        <v>190801</v>
      </c>
      <c r="K4768" s="93" t="n"/>
      <c r="L4768" s="93" t="n">
        <v>243000</v>
      </c>
      <c r="M4768" s="93" t="n">
        <v>228784.5</v>
      </c>
      <c r="N4768" s="93" t="n">
        <v>89910</v>
      </c>
      <c r="O4768" s="148" t="n">
        <v>220909.0909090909</v>
      </c>
      <c r="P4768" s="93" t="inlineStr">
        <is>
          <t>카페24토너스킨팩 화장솜 60P190801</t>
        </is>
      </c>
    </row>
    <row r="4769">
      <c r="A4769" s="93" t="n"/>
      <c r="B4769" s="127" t="n">
        <v>43880</v>
      </c>
      <c r="C4769" s="93">
        <f>TEXT(B4769,"aaa")</f>
        <v/>
      </c>
      <c r="D4769" s="93" t="n"/>
      <c r="E4769" s="93" t="inlineStr">
        <is>
          <t>클렌징폼</t>
        </is>
      </c>
      <c r="F4769" s="5" t="inlineStr">
        <is>
          <t>카페24</t>
        </is>
      </c>
      <c r="G4769" s="93" t="inlineStr">
        <is>
          <t>클렌징폼 120ml</t>
        </is>
      </c>
      <c r="H4769" s="149" t="n">
        <v>41</v>
      </c>
      <c r="I4769" s="149" t="n"/>
      <c r="J4769" s="7" t="n">
        <v>190801</v>
      </c>
      <c r="K4769" s="93" t="n"/>
      <c r="L4769" s="93" t="n">
        <v>533000</v>
      </c>
      <c r="M4769" s="93" t="n">
        <v>501819.5</v>
      </c>
      <c r="N4769" s="93" t="n">
        <v>112750</v>
      </c>
      <c r="O4769" s="148" t="n">
        <v>484545.4545454545</v>
      </c>
      <c r="P4769" s="93" t="inlineStr">
        <is>
          <t>카페24클렌징폼클렌징폼 120ml190801</t>
        </is>
      </c>
    </row>
    <row r="4770">
      <c r="A4770" s="93" t="n"/>
      <c r="B4770" s="127" t="n">
        <v>43880</v>
      </c>
      <c r="C4770" s="93">
        <f>TEXT(B4770,"aaa")</f>
        <v/>
      </c>
      <c r="D4770" s="93" t="n"/>
      <c r="E4770" s="93" t="inlineStr">
        <is>
          <t>클렌징폼</t>
        </is>
      </c>
      <c r="F4770" s="93" t="inlineStr">
        <is>
          <t>카페24</t>
        </is>
      </c>
      <c r="G4770" s="93" t="inlineStr">
        <is>
          <t>클렌징폼 120ml 2set</t>
        </is>
      </c>
      <c r="H4770" s="149" t="n">
        <v>2</v>
      </c>
      <c r="I4770" s="149" t="n"/>
      <c r="J4770" s="7" t="n">
        <v>190801</v>
      </c>
      <c r="K4770" s="93" t="n"/>
      <c r="L4770" s="93" t="n">
        <v>48000</v>
      </c>
      <c r="M4770" s="93" t="n">
        <v>45192</v>
      </c>
      <c r="N4770" s="93" t="n">
        <v>4920</v>
      </c>
      <c r="O4770" s="148" t="n">
        <v>43636.36363636363</v>
      </c>
      <c r="P4770" s="93" t="inlineStr">
        <is>
          <t>카페24클렌징폼클렌징폼 120ml 2set190801</t>
        </is>
      </c>
    </row>
    <row r="4771">
      <c r="A4771" s="93" t="n"/>
      <c r="B4771" s="127" t="n">
        <v>43880</v>
      </c>
      <c r="C4771" s="93">
        <f>TEXT(B4771,"aaa")</f>
        <v/>
      </c>
      <c r="D4771" s="93" t="n"/>
      <c r="E4771" s="93" t="inlineStr">
        <is>
          <t>토너</t>
        </is>
      </c>
      <c r="F4771" s="93" t="inlineStr">
        <is>
          <t>큐텐</t>
        </is>
      </c>
      <c r="G4771" s="93" t="inlineStr">
        <is>
          <t>250ml</t>
        </is>
      </c>
      <c r="H4771" s="149" t="n">
        <v>10</v>
      </c>
      <c r="I4771" s="149" t="n"/>
      <c r="J4771" s="91" t="n">
        <v>190801</v>
      </c>
      <c r="K4771" s="93" t="n"/>
      <c r="L4771" s="93" t="n">
        <v>315000</v>
      </c>
      <c r="M4771" s="93" t="n">
        <v>280350</v>
      </c>
      <c r="N4771" s="93" t="n">
        <v>32600</v>
      </c>
      <c r="O4771" s="148" t="n">
        <v>286363.6363636364</v>
      </c>
      <c r="P4771" s="93" t="inlineStr">
        <is>
          <t>큐텐토너250ml190801</t>
        </is>
      </c>
    </row>
    <row r="4772">
      <c r="A4772" s="93" t="n"/>
      <c r="B4772" s="127" t="n">
        <v>43880</v>
      </c>
      <c r="C4772" s="93">
        <f>TEXT(B4772,"aaa")</f>
        <v/>
      </c>
      <c r="D4772" s="93" t="n"/>
      <c r="E4772" s="93" t="inlineStr">
        <is>
          <t>토너</t>
        </is>
      </c>
      <c r="F4772" s="93" t="inlineStr">
        <is>
          <t>큐텐</t>
        </is>
      </c>
      <c r="G4772" s="93" t="inlineStr">
        <is>
          <t>250ml 2set</t>
        </is>
      </c>
      <c r="H4772" s="149" t="n">
        <v>5</v>
      </c>
      <c r="I4772" s="149" t="n"/>
      <c r="J4772" s="91" t="n">
        <v>190801</v>
      </c>
      <c r="K4772" s="93" t="n"/>
      <c r="L4772" s="93" t="n">
        <v>220000</v>
      </c>
      <c r="M4772" s="93" t="n">
        <v>195800</v>
      </c>
      <c r="N4772" s="93" t="n">
        <v>32600</v>
      </c>
      <c r="O4772" s="148" t="n">
        <v>200000</v>
      </c>
      <c r="P4772" s="93" t="inlineStr">
        <is>
          <t>큐텐토너250ml 2set190801</t>
        </is>
      </c>
    </row>
    <row r="4773">
      <c r="A4773" s="93" t="n"/>
      <c r="B4773" s="127" t="n">
        <v>43881</v>
      </c>
      <c r="C4773" s="93">
        <f>TEXT(B4773,"aaa")</f>
        <v/>
      </c>
      <c r="D4773" s="93" t="n"/>
      <c r="E4773" s="6" t="inlineStr">
        <is>
          <t>토너</t>
        </is>
      </c>
      <c r="F4773" s="5" t="inlineStr">
        <is>
          <t>W컨셉</t>
        </is>
      </c>
      <c r="G4773" s="5" t="inlineStr">
        <is>
          <t>250ml</t>
        </is>
      </c>
      <c r="H4773" s="149" t="n">
        <v>23</v>
      </c>
      <c r="I4773" s="149" t="n"/>
      <c r="J4773" s="7" t="n">
        <v>190801</v>
      </c>
      <c r="K4773" s="93" t="n"/>
      <c r="L4773" s="93" t="n">
        <v>460000</v>
      </c>
      <c r="M4773" s="93" t="n">
        <v>331200</v>
      </c>
      <c r="N4773" s="93" t="n">
        <v>74980</v>
      </c>
      <c r="O4773" s="148" t="n">
        <v>418181.8181818182</v>
      </c>
      <c r="P4773" s="93" t="inlineStr">
        <is>
          <t>W컨셉토너250ml190801</t>
        </is>
      </c>
    </row>
    <row r="4774">
      <c r="A4774" s="93" t="n"/>
      <c r="B4774" s="127" t="n">
        <v>43881</v>
      </c>
      <c r="C4774" s="93">
        <f>TEXT(B4774,"aaa")</f>
        <v/>
      </c>
      <c r="D4774" s="93" t="n"/>
      <c r="E4774" s="6" t="inlineStr">
        <is>
          <t>토너</t>
        </is>
      </c>
      <c r="F4774" s="5" t="inlineStr">
        <is>
          <t>W컨셉</t>
        </is>
      </c>
      <c r="G4774" s="5" t="inlineStr">
        <is>
          <t>250ml 2set</t>
        </is>
      </c>
      <c r="H4774" s="149" t="n">
        <v>17</v>
      </c>
      <c r="I4774" s="149" t="n"/>
      <c r="J4774" s="7" t="n">
        <v>190801</v>
      </c>
      <c r="K4774" s="93" t="n"/>
      <c r="L4774" s="93" t="n">
        <v>595000</v>
      </c>
      <c r="M4774" s="93" t="n">
        <v>434350</v>
      </c>
      <c r="N4774" s="93" t="n">
        <v>110840</v>
      </c>
      <c r="O4774" s="148" t="n">
        <v>540909.0909090908</v>
      </c>
      <c r="P4774" s="93" t="inlineStr">
        <is>
          <t>W컨셉토너250ml 2set190801</t>
        </is>
      </c>
    </row>
    <row r="4775">
      <c r="A4775" s="93" t="n"/>
      <c r="B4775" s="127" t="n">
        <v>43881</v>
      </c>
      <c r="C4775" s="93">
        <f>TEXT(B4775,"aaa")</f>
        <v/>
      </c>
      <c r="D4775" s="93" t="n"/>
      <c r="E4775" s="93" t="inlineStr">
        <is>
          <t>토너</t>
        </is>
      </c>
      <c r="F4775" s="5" t="inlineStr">
        <is>
          <t>스타일쉐어</t>
        </is>
      </c>
      <c r="G4775" s="93" t="inlineStr">
        <is>
          <t>250ml</t>
        </is>
      </c>
      <c r="H4775" s="149" t="n">
        <v>45</v>
      </c>
      <c r="I4775" s="149" t="n"/>
      <c r="J4775" s="91" t="n">
        <v>190801</v>
      </c>
      <c r="K4775" s="93" t="n"/>
      <c r="L4775" s="93" t="n">
        <v>900000</v>
      </c>
      <c r="M4775" s="93" t="n">
        <v>675000</v>
      </c>
      <c r="N4775" s="93" t="n">
        <v>146700</v>
      </c>
      <c r="O4775" s="148" t="n">
        <v>818181.8181818181</v>
      </c>
      <c r="P4775" s="93" t="inlineStr">
        <is>
          <t>스타일쉐어토너250ml190801</t>
        </is>
      </c>
    </row>
    <row r="4776">
      <c r="A4776" s="93" t="n"/>
      <c r="B4776" s="127" t="n">
        <v>43881</v>
      </c>
      <c r="C4776" s="93">
        <f>TEXT(B4776,"aaa")</f>
        <v/>
      </c>
      <c r="D4776" s="93" t="n"/>
      <c r="E4776" s="93" t="inlineStr">
        <is>
          <t>토너</t>
        </is>
      </c>
      <c r="F4776" s="5" t="inlineStr">
        <is>
          <t>글로우데이즈 시코르</t>
        </is>
      </c>
      <c r="G4776" s="93" t="inlineStr">
        <is>
          <t>250ml</t>
        </is>
      </c>
      <c r="H4776" s="149" t="n">
        <v>20</v>
      </c>
      <c r="I4776" s="149" t="n"/>
      <c r="J4776" s="91" t="n">
        <v>190801</v>
      </c>
      <c r="K4776" s="93" t="n"/>
      <c r="L4776" s="93" t="n">
        <v>204540</v>
      </c>
      <c r="M4776" s="93" t="n">
        <v>204540</v>
      </c>
      <c r="N4776" s="93" t="n">
        <v>65200</v>
      </c>
      <c r="O4776" s="148" t="n">
        <v>185945.4545454545</v>
      </c>
      <c r="P4776" s="93" t="inlineStr">
        <is>
          <t>글로우데이즈 시코르토너250ml190801</t>
        </is>
      </c>
    </row>
    <row r="4777">
      <c r="A4777" s="93" t="n"/>
      <c r="B4777" s="127" t="n">
        <v>43881</v>
      </c>
      <c r="C4777" s="93">
        <f>TEXT(B4777,"aaa")</f>
        <v/>
      </c>
      <c r="D4777" s="93" t="n"/>
      <c r="E4777" s="93" t="inlineStr">
        <is>
          <t>머드크림마스크</t>
        </is>
      </c>
      <c r="F4777" s="93" t="inlineStr">
        <is>
          <t>카페24</t>
        </is>
      </c>
      <c r="G4777" s="93" t="inlineStr">
        <is>
          <t>머드크림마스크 100ml</t>
        </is>
      </c>
      <c r="H4777" s="149" t="n">
        <v>18</v>
      </c>
      <c r="I4777" s="149" t="n"/>
      <c r="J4777" s="93" t="n">
        <v>190801</v>
      </c>
      <c r="K4777" s="93" t="n"/>
      <c r="L4777" s="93" t="n">
        <v>360000</v>
      </c>
      <c r="M4777" s="93" t="n">
        <v>338940</v>
      </c>
      <c r="N4777" s="93" t="n">
        <v>25956</v>
      </c>
      <c r="O4777" s="148" t="n">
        <v>327272.7272727272</v>
      </c>
      <c r="P4777" s="93" t="inlineStr">
        <is>
          <t>카페24머드크림마스크머드크림마스크 100ml190801</t>
        </is>
      </c>
    </row>
    <row r="4778">
      <c r="A4778" s="93" t="n"/>
      <c r="B4778" s="127" t="n">
        <v>43881</v>
      </c>
      <c r="C4778" s="93">
        <f>TEXT(B4778,"aaa")</f>
        <v/>
      </c>
      <c r="D4778" s="93" t="n"/>
      <c r="E4778" s="93" t="inlineStr">
        <is>
          <t>머드크림마스크</t>
        </is>
      </c>
      <c r="F4778" s="93" t="inlineStr">
        <is>
          <t>카페24</t>
        </is>
      </c>
      <c r="G4778" s="93" t="inlineStr">
        <is>
          <t>머드크림마스크 100ml 2set</t>
        </is>
      </c>
      <c r="H4778" s="149" t="n">
        <v>5</v>
      </c>
      <c r="I4778" s="149" t="n"/>
      <c r="J4778" s="93" t="n">
        <v>190801</v>
      </c>
      <c r="K4778" s="93" t="n"/>
      <c r="L4778" s="93" t="n">
        <v>175000</v>
      </c>
      <c r="M4778" s="93" t="n">
        <v>164762.5</v>
      </c>
      <c r="N4778" s="93" t="n">
        <v>14420</v>
      </c>
      <c r="O4778" s="148" t="n">
        <v>159090.9090909091</v>
      </c>
      <c r="P4778" s="93" t="inlineStr">
        <is>
          <t>카페24머드크림마스크머드크림마스크 100ml 2set190801</t>
        </is>
      </c>
    </row>
    <row r="4779">
      <c r="A4779" s="93" t="n"/>
      <c r="B4779" s="127" t="n">
        <v>43881</v>
      </c>
      <c r="C4779" s="93">
        <f>TEXT(B4779,"aaa")</f>
        <v/>
      </c>
      <c r="D4779" s="93" t="n"/>
      <c r="E4779" s="6" t="inlineStr">
        <is>
          <t>토너</t>
        </is>
      </c>
      <c r="F4779" s="5" t="inlineStr">
        <is>
          <t>카페24</t>
        </is>
      </c>
      <c r="G4779" s="5" t="inlineStr">
        <is>
          <t>250ml</t>
        </is>
      </c>
      <c r="H4779" s="149" t="n">
        <v>125</v>
      </c>
      <c r="I4779" s="149" t="n"/>
      <c r="J4779" s="7" t="n">
        <v>190801</v>
      </c>
      <c r="K4779" s="93" t="n"/>
      <c r="L4779" s="93" t="n">
        <v>2500000</v>
      </c>
      <c r="M4779" s="93" t="n">
        <v>2353750</v>
      </c>
      <c r="N4779" s="93" t="n">
        <v>407500</v>
      </c>
      <c r="O4779" s="148" t="n">
        <v>2272727.272727272</v>
      </c>
      <c r="P4779" s="93" t="inlineStr">
        <is>
          <t>카페24토너250ml190801</t>
        </is>
      </c>
    </row>
    <row r="4780">
      <c r="A4780" s="93" t="n"/>
      <c r="B4780" s="127" t="n">
        <v>43881</v>
      </c>
      <c r="C4780" s="93">
        <f>TEXT(B4780,"aaa")</f>
        <v/>
      </c>
      <c r="D4780" s="93" t="n"/>
      <c r="E4780" s="6" t="inlineStr">
        <is>
          <t>토너</t>
        </is>
      </c>
      <c r="F4780" s="5" t="inlineStr">
        <is>
          <t>카페24</t>
        </is>
      </c>
      <c r="G4780" s="5" t="inlineStr">
        <is>
          <t>250ml 2set</t>
        </is>
      </c>
      <c r="H4780" s="149" t="n">
        <v>169</v>
      </c>
      <c r="I4780" s="149" t="n"/>
      <c r="J4780" s="7" t="n">
        <v>190801</v>
      </c>
      <c r="K4780" s="93" t="n"/>
      <c r="L4780" s="93" t="n">
        <v>5915000</v>
      </c>
      <c r="M4780" s="93" t="n">
        <v>5568972.5</v>
      </c>
      <c r="N4780" s="93" t="n">
        <v>1101880</v>
      </c>
      <c r="O4780" s="148" t="n">
        <v>5377272.727272727</v>
      </c>
      <c r="P4780" s="93" t="inlineStr">
        <is>
          <t>카페24토너250ml 2set190801</t>
        </is>
      </c>
    </row>
    <row r="4781">
      <c r="A4781" s="93" t="n"/>
      <c r="B4781" s="127" t="n">
        <v>43881</v>
      </c>
      <c r="C4781" s="93">
        <f>TEXT(B4781,"aaa")</f>
        <v/>
      </c>
      <c r="D4781" s="93" t="n"/>
      <c r="E4781" s="6" t="inlineStr">
        <is>
          <t>토너</t>
        </is>
      </c>
      <c r="F4781" s="5" t="inlineStr">
        <is>
          <t>카페24</t>
        </is>
      </c>
      <c r="G4781" s="5" t="inlineStr">
        <is>
          <t>500ml</t>
        </is>
      </c>
      <c r="H4781" s="149" t="n">
        <v>117</v>
      </c>
      <c r="I4781" s="149" t="n"/>
      <c r="J4781" s="7" t="n">
        <v>190801</v>
      </c>
      <c r="K4781" s="93" t="n"/>
      <c r="L4781" s="93" t="n">
        <v>3861000</v>
      </c>
      <c r="M4781" s="93" t="n">
        <v>3635131.5</v>
      </c>
      <c r="N4781" s="93" t="n">
        <v>552825</v>
      </c>
      <c r="O4781" s="148" t="n">
        <v>3510000</v>
      </c>
      <c r="P4781" s="93" t="inlineStr">
        <is>
          <t>카페24토너500ml190801</t>
        </is>
      </c>
    </row>
    <row r="4782">
      <c r="A4782" s="93" t="n"/>
      <c r="B4782" s="127" t="n">
        <v>43881</v>
      </c>
      <c r="C4782" s="93">
        <f>TEXT(B4782,"aaa")</f>
        <v/>
      </c>
      <c r="D4782" s="93" t="n"/>
      <c r="E4782" s="6" t="inlineStr">
        <is>
          <t>토너</t>
        </is>
      </c>
      <c r="F4782" s="5" t="inlineStr">
        <is>
          <t>카페24</t>
        </is>
      </c>
      <c r="G4782" s="93" t="inlineStr">
        <is>
          <t>스킨팩 화장솜 60P</t>
        </is>
      </c>
      <c r="H4782" s="149" t="n">
        <v>19</v>
      </c>
      <c r="I4782" s="149" t="n"/>
      <c r="J4782" s="7" t="n">
        <v>190801</v>
      </c>
      <c r="K4782" s="93" t="n"/>
      <c r="L4782" s="93" t="n">
        <v>57000</v>
      </c>
      <c r="M4782" s="93" t="n">
        <v>53665.5</v>
      </c>
      <c r="N4782" s="93" t="n">
        <v>21090</v>
      </c>
      <c r="O4782" s="148" t="n">
        <v>51818.18181818182</v>
      </c>
      <c r="P4782" s="93" t="inlineStr">
        <is>
          <t>카페24토너스킨팩 화장솜 60P190801</t>
        </is>
      </c>
    </row>
    <row r="4783">
      <c r="A4783" s="93" t="n"/>
      <c r="B4783" s="127" t="n">
        <v>43881</v>
      </c>
      <c r="C4783" s="93">
        <f>TEXT(B4783,"aaa")</f>
        <v/>
      </c>
      <c r="D4783" s="93" t="n"/>
      <c r="E4783" s="93" t="inlineStr">
        <is>
          <t>클렌징폼</t>
        </is>
      </c>
      <c r="F4783" s="5" t="inlineStr">
        <is>
          <t>카페24</t>
        </is>
      </c>
      <c r="G4783" s="93" t="inlineStr">
        <is>
          <t>클렌징폼 120ml</t>
        </is>
      </c>
      <c r="H4783" s="149" t="n">
        <v>26</v>
      </c>
      <c r="I4783" s="149" t="n"/>
      <c r="J4783" s="7" t="n">
        <v>190801</v>
      </c>
      <c r="K4783" s="93" t="n"/>
      <c r="L4783" s="93" t="n">
        <v>338000</v>
      </c>
      <c r="M4783" s="93" t="n">
        <v>318227</v>
      </c>
      <c r="N4783" s="93" t="n">
        <v>71500</v>
      </c>
      <c r="O4783" s="148" t="n">
        <v>307272.7272727272</v>
      </c>
      <c r="P4783" s="93" t="inlineStr">
        <is>
          <t>카페24클렌징폼클렌징폼 120ml190801</t>
        </is>
      </c>
    </row>
    <row r="4784">
      <c r="A4784" s="93" t="n"/>
      <c r="B4784" s="127" t="n">
        <v>43881</v>
      </c>
      <c r="C4784" s="93">
        <f>TEXT(B4784,"aaa")</f>
        <v/>
      </c>
      <c r="D4784" s="93" t="n"/>
      <c r="E4784" s="93" t="inlineStr">
        <is>
          <t>클렌징폼</t>
        </is>
      </c>
      <c r="F4784" s="93" t="inlineStr">
        <is>
          <t>카페24</t>
        </is>
      </c>
      <c r="G4784" s="93" t="inlineStr">
        <is>
          <t>클렌징폼 120ml 2set</t>
        </is>
      </c>
      <c r="H4784" s="149" t="n">
        <v>1</v>
      </c>
      <c r="I4784" s="149" t="n"/>
      <c r="J4784" s="7" t="n">
        <v>190801</v>
      </c>
      <c r="K4784" s="93" t="n"/>
      <c r="L4784" s="93" t="n">
        <v>24000</v>
      </c>
      <c r="M4784" s="93" t="n">
        <v>22596</v>
      </c>
      <c r="N4784" s="93" t="n">
        <v>2460</v>
      </c>
      <c r="O4784" s="148" t="n">
        <v>21818.18181818182</v>
      </c>
      <c r="P4784" s="93" t="inlineStr">
        <is>
          <t>카페24클렌징폼클렌징폼 120ml 2set190801</t>
        </is>
      </c>
    </row>
    <row r="4785">
      <c r="A4785" s="93" t="n"/>
      <c r="B4785" s="127" t="n">
        <v>43881</v>
      </c>
      <c r="C4785" s="93">
        <f>TEXT(B4785,"aaa")</f>
        <v/>
      </c>
      <c r="D4785" s="93" t="n"/>
      <c r="E4785" s="93" t="inlineStr">
        <is>
          <t>클렌징폼</t>
        </is>
      </c>
      <c r="F4785" s="93" t="inlineStr">
        <is>
          <t>카페24</t>
        </is>
      </c>
      <c r="G4785" s="93" t="inlineStr">
        <is>
          <t>클렌징폼 120ml 3set</t>
        </is>
      </c>
      <c r="H4785" s="149" t="n">
        <v>2</v>
      </c>
      <c r="I4785" s="149" t="n"/>
      <c r="J4785" s="7" t="n">
        <v>190801</v>
      </c>
      <c r="K4785" s="93" t="n"/>
      <c r="L4785" s="93" t="n">
        <v>66000</v>
      </c>
      <c r="M4785" s="93" t="n">
        <v>62139</v>
      </c>
      <c r="N4785" s="93" t="n">
        <v>7380</v>
      </c>
      <c r="O4785" s="148" t="n">
        <v>59999.99999999999</v>
      </c>
      <c r="P4785" s="93" t="inlineStr">
        <is>
          <t>카페24클렌징폼클렌징폼 120ml 3set190801</t>
        </is>
      </c>
    </row>
    <row r="4786">
      <c r="A4786" s="93" t="n"/>
      <c r="B4786" s="127" t="n">
        <v>43881</v>
      </c>
      <c r="C4786" s="93">
        <f>TEXT(B4786,"aaa")</f>
        <v/>
      </c>
      <c r="D4786" s="93" t="n"/>
      <c r="E4786" s="93" t="inlineStr">
        <is>
          <t>토너</t>
        </is>
      </c>
      <c r="F4786" s="93" t="inlineStr">
        <is>
          <t>큐텐</t>
        </is>
      </c>
      <c r="G4786" s="93" t="inlineStr">
        <is>
          <t>250ml</t>
        </is>
      </c>
      <c r="H4786" s="149" t="n">
        <v>9</v>
      </c>
      <c r="I4786" s="149" t="n"/>
      <c r="J4786" s="91" t="n">
        <v>190801</v>
      </c>
      <c r="K4786" s="93" t="n"/>
      <c r="L4786" s="93" t="n">
        <v>283500</v>
      </c>
      <c r="M4786" s="93" t="n">
        <v>252315</v>
      </c>
      <c r="N4786" s="93" t="n">
        <v>29340</v>
      </c>
      <c r="O4786" s="148" t="n">
        <v>257727.2727272727</v>
      </c>
      <c r="P4786" s="93" t="inlineStr">
        <is>
          <t>큐텐토너250ml190801</t>
        </is>
      </c>
    </row>
    <row r="4787">
      <c r="A4787" s="93" t="n"/>
      <c r="B4787" s="127" t="n">
        <v>43881</v>
      </c>
      <c r="C4787" s="93">
        <f>TEXT(B4787,"aaa")</f>
        <v/>
      </c>
      <c r="D4787" s="93" t="n"/>
      <c r="E4787" s="93" t="inlineStr">
        <is>
          <t>토너</t>
        </is>
      </c>
      <c r="F4787" s="93" t="inlineStr">
        <is>
          <t>큐텐</t>
        </is>
      </c>
      <c r="G4787" s="93" t="inlineStr">
        <is>
          <t>250ml 2set</t>
        </is>
      </c>
      <c r="H4787" s="149" t="n">
        <v>4</v>
      </c>
      <c r="I4787" s="149" t="n"/>
      <c r="J4787" s="91" t="n">
        <v>190801</v>
      </c>
      <c r="K4787" s="93" t="n"/>
      <c r="L4787" s="93" t="n">
        <v>176000</v>
      </c>
      <c r="M4787" s="93" t="n">
        <v>156640</v>
      </c>
      <c r="N4787" s="93" t="n">
        <v>26080</v>
      </c>
      <c r="O4787" s="148" t="n">
        <v>160000</v>
      </c>
      <c r="P4787" s="93" t="inlineStr">
        <is>
          <t>큐텐토너250ml 2set190801</t>
        </is>
      </c>
    </row>
    <row r="4788">
      <c r="A4788" s="93" t="n"/>
      <c r="B4788" s="127" t="n">
        <v>43882</v>
      </c>
      <c r="C4788" s="93">
        <f>TEXT(B4788,"aaa")</f>
        <v/>
      </c>
      <c r="D4788" s="93" t="n"/>
      <c r="E4788" s="6" t="inlineStr">
        <is>
          <t>토너</t>
        </is>
      </c>
      <c r="F4788" s="5" t="inlineStr">
        <is>
          <t>W컨셉</t>
        </is>
      </c>
      <c r="G4788" s="5" t="inlineStr">
        <is>
          <t>250ml</t>
        </is>
      </c>
      <c r="H4788" s="149" t="n">
        <v>9</v>
      </c>
      <c r="I4788" s="149" t="n"/>
      <c r="J4788" s="7" t="n">
        <v>190801</v>
      </c>
      <c r="K4788" s="93" t="n"/>
      <c r="L4788" s="93" t="n">
        <v>180000</v>
      </c>
      <c r="M4788" s="93" t="n">
        <v>129600</v>
      </c>
      <c r="N4788" s="93" t="n">
        <v>29340</v>
      </c>
      <c r="O4788" s="148" t="n">
        <v>163636.3636363636</v>
      </c>
      <c r="P4788" s="93" t="inlineStr">
        <is>
          <t>W컨셉토너250ml190801</t>
        </is>
      </c>
    </row>
    <row r="4789">
      <c r="A4789" s="93" t="n"/>
      <c r="B4789" s="127" t="n">
        <v>43882</v>
      </c>
      <c r="C4789" s="93">
        <f>TEXT(B4789,"aaa")</f>
        <v/>
      </c>
      <c r="D4789" s="93" t="n"/>
      <c r="E4789" s="6" t="inlineStr">
        <is>
          <t>토너</t>
        </is>
      </c>
      <c r="F4789" s="5" t="inlineStr">
        <is>
          <t>W컨셉</t>
        </is>
      </c>
      <c r="G4789" s="5" t="inlineStr">
        <is>
          <t>250ml 2set</t>
        </is>
      </c>
      <c r="H4789" s="149" t="n">
        <v>20</v>
      </c>
      <c r="I4789" s="149" t="n"/>
      <c r="J4789" s="7" t="n">
        <v>190801</v>
      </c>
      <c r="K4789" s="93" t="n"/>
      <c r="L4789" s="93" t="n">
        <v>700000</v>
      </c>
      <c r="M4789" s="93" t="n">
        <v>511000</v>
      </c>
      <c r="N4789" s="93" t="n">
        <v>130400</v>
      </c>
      <c r="O4789" s="148" t="n">
        <v>636363.6363636364</v>
      </c>
      <c r="P4789" s="93" t="inlineStr">
        <is>
          <t>W컨셉토너250ml 2set190801</t>
        </is>
      </c>
    </row>
    <row r="4790">
      <c r="A4790" s="93" t="n"/>
      <c r="B4790" s="127" t="n">
        <v>43882</v>
      </c>
      <c r="C4790" s="93">
        <f>TEXT(B4790,"aaa")</f>
        <v/>
      </c>
      <c r="D4790" s="93" t="n"/>
      <c r="E4790" s="93" t="inlineStr">
        <is>
          <t>토너</t>
        </is>
      </c>
      <c r="F4790" s="5" t="inlineStr">
        <is>
          <t>스타일쉐어</t>
        </is>
      </c>
      <c r="G4790" s="93" t="inlineStr">
        <is>
          <t>250ml</t>
        </is>
      </c>
      <c r="H4790" s="149" t="n">
        <v>31</v>
      </c>
      <c r="I4790" s="149" t="n"/>
      <c r="J4790" s="91" t="n">
        <v>190801</v>
      </c>
      <c r="K4790" s="93" t="n"/>
      <c r="L4790" s="93" t="n">
        <v>620000</v>
      </c>
      <c r="M4790" s="93" t="n">
        <v>465000</v>
      </c>
      <c r="N4790" s="93" t="n">
        <v>101060</v>
      </c>
      <c r="O4790" s="148" t="n">
        <v>563636.3636363636</v>
      </c>
      <c r="P4790" s="93" t="inlineStr">
        <is>
          <t>스타일쉐어토너250ml190801</t>
        </is>
      </c>
    </row>
    <row r="4791">
      <c r="A4791" s="93" t="n"/>
      <c r="B4791" s="127" t="n">
        <v>43882</v>
      </c>
      <c r="C4791" s="93">
        <f>TEXT(B4791,"aaa")</f>
        <v/>
      </c>
      <c r="D4791" s="93" t="n"/>
      <c r="E4791" s="93" t="inlineStr">
        <is>
          <t>클렌징폼</t>
        </is>
      </c>
      <c r="F4791" s="93" t="inlineStr">
        <is>
          <t>아누아 CS</t>
        </is>
      </c>
      <c r="G4791" s="93" t="inlineStr">
        <is>
          <t>클렌징폼 120ml</t>
        </is>
      </c>
      <c r="H4791" s="149" t="n">
        <v>10</v>
      </c>
      <c r="I4791" s="149" t="n"/>
      <c r="J4791" s="7" t="n">
        <v>190801</v>
      </c>
      <c r="K4791" s="93" t="n"/>
      <c r="L4791" s="93" t="n">
        <v>0</v>
      </c>
      <c r="M4791" s="93" t="n">
        <v>0</v>
      </c>
      <c r="N4791" s="93" t="n">
        <v>27500</v>
      </c>
      <c r="O4791" s="148" t="n">
        <v>0</v>
      </c>
      <c r="P4791" s="93" t="inlineStr">
        <is>
          <t>아누아 CS클렌징폼클렌징폼 120ml190801</t>
        </is>
      </c>
    </row>
    <row r="4792">
      <c r="A4792" s="93" t="n"/>
      <c r="B4792" s="127" t="n">
        <v>43882</v>
      </c>
      <c r="C4792" s="93">
        <f>TEXT(B4792,"aaa")</f>
        <v/>
      </c>
      <c r="D4792" s="93" t="n"/>
      <c r="E4792" s="6" t="inlineStr">
        <is>
          <t>토너</t>
        </is>
      </c>
      <c r="F4792" s="5" t="inlineStr">
        <is>
          <t>카페24</t>
        </is>
      </c>
      <c r="G4792" s="5" t="inlineStr">
        <is>
          <t>250ml</t>
        </is>
      </c>
      <c r="H4792" s="149" t="n">
        <v>84</v>
      </c>
      <c r="I4792" s="149" t="n"/>
      <c r="J4792" s="7" t="n">
        <v>190801</v>
      </c>
      <c r="K4792" s="93" t="n"/>
      <c r="L4792" s="93" t="n">
        <v>1680000</v>
      </c>
      <c r="M4792" s="93" t="n">
        <v>1581720</v>
      </c>
      <c r="N4792" s="93" t="n">
        <v>273840</v>
      </c>
      <c r="O4792" s="148" t="n">
        <v>1527272.727272727</v>
      </c>
      <c r="P4792" s="93" t="inlineStr">
        <is>
          <t>카페24토너250ml190801</t>
        </is>
      </c>
    </row>
    <row r="4793">
      <c r="A4793" s="93" t="n"/>
      <c r="B4793" s="127" t="n">
        <v>43882</v>
      </c>
      <c r="C4793" s="93">
        <f>TEXT(B4793,"aaa")</f>
        <v/>
      </c>
      <c r="D4793" s="93" t="n"/>
      <c r="E4793" s="6" t="inlineStr">
        <is>
          <t>토너</t>
        </is>
      </c>
      <c r="F4793" s="5" t="inlineStr">
        <is>
          <t>카페24</t>
        </is>
      </c>
      <c r="G4793" s="5" t="inlineStr">
        <is>
          <t>250ml 2set</t>
        </is>
      </c>
      <c r="H4793" s="149" t="n">
        <v>48</v>
      </c>
      <c r="I4793" s="149" t="n"/>
      <c r="J4793" s="7" t="n">
        <v>190801</v>
      </c>
      <c r="K4793" s="93" t="n"/>
      <c r="L4793" s="93" t="n">
        <v>1680000</v>
      </c>
      <c r="M4793" s="93" t="n">
        <v>1581720</v>
      </c>
      <c r="N4793" s="93" t="n">
        <v>312960</v>
      </c>
      <c r="O4793" s="148" t="n">
        <v>1527272.727272727</v>
      </c>
      <c r="P4793" s="93" t="inlineStr">
        <is>
          <t>카페24토너250ml 2set190801</t>
        </is>
      </c>
    </row>
    <row r="4794">
      <c r="A4794" s="93" t="n"/>
      <c r="B4794" s="127" t="n">
        <v>43882</v>
      </c>
      <c r="C4794" s="93">
        <f>TEXT(B4794,"aaa")</f>
        <v/>
      </c>
      <c r="D4794" s="93" t="n"/>
      <c r="E4794" s="6" t="inlineStr">
        <is>
          <t>토너</t>
        </is>
      </c>
      <c r="F4794" s="5" t="inlineStr">
        <is>
          <t>카페24</t>
        </is>
      </c>
      <c r="G4794" s="5" t="inlineStr">
        <is>
          <t>500ml</t>
        </is>
      </c>
      <c r="H4794" s="149" t="n">
        <v>85</v>
      </c>
      <c r="I4794" s="149" t="n"/>
      <c r="J4794" s="7" t="n">
        <v>190801</v>
      </c>
      <c r="K4794" s="93" t="n"/>
      <c r="L4794" s="93" t="n">
        <v>2805000</v>
      </c>
      <c r="M4794" s="93" t="n">
        <v>2640907.5</v>
      </c>
      <c r="N4794" s="93" t="n">
        <v>401625</v>
      </c>
      <c r="O4794" s="148" t="n">
        <v>2550000</v>
      </c>
      <c r="P4794" s="93" t="inlineStr">
        <is>
          <t>카페24토너500ml190801</t>
        </is>
      </c>
    </row>
    <row r="4795">
      <c r="A4795" s="93" t="n"/>
      <c r="B4795" s="127" t="n">
        <v>43882</v>
      </c>
      <c r="C4795" s="93">
        <f>TEXT(B4795,"aaa")</f>
        <v/>
      </c>
      <c r="D4795" s="93" t="n"/>
      <c r="E4795" s="6" t="inlineStr">
        <is>
          <t>토너</t>
        </is>
      </c>
      <c r="F4795" s="5" t="inlineStr">
        <is>
          <t>카페24</t>
        </is>
      </c>
      <c r="G4795" s="93" t="inlineStr">
        <is>
          <t>스킨팩 화장솜 60P</t>
        </is>
      </c>
      <c r="H4795" s="149" t="n">
        <v>60</v>
      </c>
      <c r="I4795" s="149" t="n"/>
      <c r="J4795" s="7" t="n">
        <v>190801</v>
      </c>
      <c r="K4795" s="93" t="n"/>
      <c r="L4795" s="93" t="n">
        <v>180000</v>
      </c>
      <c r="M4795" s="93" t="n">
        <v>169470</v>
      </c>
      <c r="N4795" s="93" t="n">
        <v>66600</v>
      </c>
      <c r="O4795" s="148" t="n">
        <v>163636.3636363636</v>
      </c>
      <c r="P4795" s="93" t="inlineStr">
        <is>
          <t>카페24토너스킨팩 화장솜 60P190801</t>
        </is>
      </c>
    </row>
    <row r="4796">
      <c r="A4796" s="93" t="n"/>
      <c r="B4796" s="127" t="n">
        <v>43882</v>
      </c>
      <c r="C4796" s="93">
        <f>TEXT(B4796,"aaa")</f>
        <v/>
      </c>
      <c r="D4796" s="93" t="n"/>
      <c r="E4796" s="93" t="inlineStr">
        <is>
          <t>클렌징폼</t>
        </is>
      </c>
      <c r="F4796" s="5" t="inlineStr">
        <is>
          <t>카페24</t>
        </is>
      </c>
      <c r="G4796" s="93" t="inlineStr">
        <is>
          <t>클렌징폼 120ml</t>
        </is>
      </c>
      <c r="H4796" s="149" t="n">
        <v>23</v>
      </c>
      <c r="I4796" s="149" t="n"/>
      <c r="J4796" s="7" t="n">
        <v>190801</v>
      </c>
      <c r="K4796" s="93" t="n"/>
      <c r="L4796" s="93" t="n">
        <v>299000</v>
      </c>
      <c r="M4796" s="93" t="n">
        <v>281508.5</v>
      </c>
      <c r="N4796" s="93" t="n">
        <v>63250</v>
      </c>
      <c r="O4796" s="148" t="n">
        <v>271818.1818181818</v>
      </c>
      <c r="P4796" s="93" t="inlineStr">
        <is>
          <t>카페24클렌징폼클렌징폼 120ml190801</t>
        </is>
      </c>
    </row>
    <row r="4797">
      <c r="A4797" s="93" t="n"/>
      <c r="B4797" s="127" t="n">
        <v>43882</v>
      </c>
      <c r="C4797" s="93">
        <f>TEXT(B4797,"aaa")</f>
        <v/>
      </c>
      <c r="D4797" s="93" t="n"/>
      <c r="E4797" s="93" t="inlineStr">
        <is>
          <t>머드크림마스크</t>
        </is>
      </c>
      <c r="F4797" s="93" t="inlineStr">
        <is>
          <t>카페24</t>
        </is>
      </c>
      <c r="G4797" s="93" t="inlineStr">
        <is>
          <t>머드크림마스크 100ml</t>
        </is>
      </c>
      <c r="H4797" s="149" t="n">
        <v>12</v>
      </c>
      <c r="I4797" s="149" t="n"/>
      <c r="J4797" s="93" t="n">
        <v>190801</v>
      </c>
      <c r="K4797" s="93" t="n"/>
      <c r="L4797" s="93" t="n">
        <v>240000</v>
      </c>
      <c r="M4797" s="93" t="n">
        <v>225960</v>
      </c>
      <c r="N4797" s="93" t="n">
        <v>17304</v>
      </c>
      <c r="O4797" s="148" t="n">
        <v>218181.8181818182</v>
      </c>
      <c r="P4797" s="93" t="inlineStr">
        <is>
          <t>카페24머드크림마스크머드크림마스크 100ml190801</t>
        </is>
      </c>
    </row>
    <row r="4798">
      <c r="A4798" s="93" t="n"/>
      <c r="B4798" s="127" t="n">
        <v>43882</v>
      </c>
      <c r="C4798" s="93">
        <f>TEXT(B4798,"aaa")</f>
        <v/>
      </c>
      <c r="D4798" s="93" t="n"/>
      <c r="E4798" s="93" t="inlineStr">
        <is>
          <t>클렌징폼</t>
        </is>
      </c>
      <c r="F4798" s="93" t="inlineStr">
        <is>
          <t>카페24</t>
        </is>
      </c>
      <c r="G4798" s="93" t="inlineStr">
        <is>
          <t>클렌징폼 120ml 3set</t>
        </is>
      </c>
      <c r="H4798" s="149" t="n">
        <v>1</v>
      </c>
      <c r="I4798" s="149" t="n"/>
      <c r="J4798" s="7" t="n">
        <v>190801</v>
      </c>
      <c r="K4798" s="93" t="n"/>
      <c r="L4798" s="93" t="n">
        <v>33000</v>
      </c>
      <c r="M4798" s="93" t="n">
        <v>31069.5</v>
      </c>
      <c r="N4798" s="93" t="n">
        <v>3690</v>
      </c>
      <c r="O4798" s="148" t="n">
        <v>30000</v>
      </c>
      <c r="P4798" s="93" t="inlineStr">
        <is>
          <t>카페24클렌징폼클렌징폼 120ml 3set190801</t>
        </is>
      </c>
    </row>
    <row r="4799">
      <c r="A4799" s="93" t="n"/>
      <c r="B4799" s="127" t="n">
        <v>43883</v>
      </c>
      <c r="C4799" s="93">
        <f>TEXT(B4799,"aaa")</f>
        <v/>
      </c>
      <c r="D4799" s="93" t="n"/>
      <c r="E4799" s="93" t="inlineStr">
        <is>
          <t>토너</t>
        </is>
      </c>
      <c r="F4799" s="5" t="inlineStr">
        <is>
          <t>스타일쉐어</t>
        </is>
      </c>
      <c r="G4799" s="93" t="inlineStr">
        <is>
          <t>250ml</t>
        </is>
      </c>
      <c r="H4799" s="149" t="n">
        <v>42</v>
      </c>
      <c r="I4799" s="149" t="n"/>
      <c r="J4799" s="91" t="n">
        <v>190801</v>
      </c>
      <c r="K4799" s="93" t="n"/>
      <c r="L4799" s="93" t="n">
        <v>840000</v>
      </c>
      <c r="M4799" s="93" t="n">
        <v>630000</v>
      </c>
      <c r="N4799" s="93" t="n">
        <v>136920</v>
      </c>
      <c r="O4799" s="148" t="n">
        <v>763636.3636363635</v>
      </c>
      <c r="P4799" s="93" t="inlineStr">
        <is>
          <t>스타일쉐어토너250ml190801</t>
        </is>
      </c>
    </row>
    <row r="4800">
      <c r="A4800" s="93" t="n"/>
      <c r="B4800" s="127" t="n">
        <v>43883</v>
      </c>
      <c r="C4800" s="93">
        <f>TEXT(B4800,"aaa")</f>
        <v/>
      </c>
      <c r="D4800" s="93" t="n"/>
      <c r="E4800" s="93" t="inlineStr">
        <is>
          <t>머드크림마스크</t>
        </is>
      </c>
      <c r="F4800" s="93" t="inlineStr">
        <is>
          <t>카페24</t>
        </is>
      </c>
      <c r="G4800" s="93" t="inlineStr">
        <is>
          <t>머드크림마스크 100ml</t>
        </is>
      </c>
      <c r="H4800" s="149" t="n">
        <v>7</v>
      </c>
      <c r="I4800" s="149" t="n"/>
      <c r="J4800" s="93" t="n">
        <v>190801</v>
      </c>
      <c r="K4800" s="93" t="n"/>
      <c r="L4800" s="93" t="n">
        <v>140000</v>
      </c>
      <c r="M4800" s="93" t="n">
        <v>131810</v>
      </c>
      <c r="N4800" s="93" t="n">
        <v>10094</v>
      </c>
      <c r="O4800" s="148" t="n">
        <v>127272.7272727273</v>
      </c>
      <c r="P4800" s="93" t="inlineStr">
        <is>
          <t>카페24머드크림마스크머드크림마스크 100ml190801</t>
        </is>
      </c>
    </row>
    <row r="4801">
      <c r="A4801" s="93" t="n"/>
      <c r="B4801" s="127" t="n">
        <v>43883</v>
      </c>
      <c r="C4801" s="93">
        <f>TEXT(B4801,"aaa")</f>
        <v/>
      </c>
      <c r="D4801" s="93" t="n"/>
      <c r="E4801" s="93" t="inlineStr">
        <is>
          <t>머드크림마스크</t>
        </is>
      </c>
      <c r="F4801" s="93" t="inlineStr">
        <is>
          <t>카페24</t>
        </is>
      </c>
      <c r="G4801" s="93" t="inlineStr">
        <is>
          <t>머드크림마스크 100ml 2set</t>
        </is>
      </c>
      <c r="H4801" s="149" t="n">
        <v>1</v>
      </c>
      <c r="I4801" s="149" t="n"/>
      <c r="J4801" s="93" t="n">
        <v>190801</v>
      </c>
      <c r="K4801" s="93" t="n"/>
      <c r="L4801" s="93" t="n">
        <v>35000</v>
      </c>
      <c r="M4801" s="93" t="n">
        <v>32952.5</v>
      </c>
      <c r="N4801" s="93" t="n">
        <v>2884</v>
      </c>
      <c r="O4801" s="148" t="n">
        <v>31818.18181818182</v>
      </c>
      <c r="P4801" s="93" t="inlineStr">
        <is>
          <t>카페24머드크림마스크머드크림마스크 100ml 2set190801</t>
        </is>
      </c>
    </row>
    <row r="4802">
      <c r="A4802" s="93" t="n"/>
      <c r="B4802" s="127" t="n">
        <v>43883</v>
      </c>
      <c r="C4802" s="93">
        <f>TEXT(B4802,"aaa")</f>
        <v/>
      </c>
      <c r="D4802" s="93" t="n"/>
      <c r="E4802" s="6" t="inlineStr">
        <is>
          <t>토너</t>
        </is>
      </c>
      <c r="F4802" s="5" t="inlineStr">
        <is>
          <t>카페24</t>
        </is>
      </c>
      <c r="G4802" s="5" t="inlineStr">
        <is>
          <t>250ml</t>
        </is>
      </c>
      <c r="H4802" s="149" t="n">
        <v>60</v>
      </c>
      <c r="I4802" s="149" t="n"/>
      <c r="J4802" s="7" t="n">
        <v>190801</v>
      </c>
      <c r="K4802" s="93" t="n"/>
      <c r="L4802" s="93" t="n">
        <v>1200000</v>
      </c>
      <c r="M4802" s="93" t="n">
        <v>1129800</v>
      </c>
      <c r="N4802" s="93" t="n">
        <v>195600</v>
      </c>
      <c r="O4802" s="148" t="n">
        <v>1090909.090909091</v>
      </c>
      <c r="P4802" s="93" t="inlineStr">
        <is>
          <t>카페24토너250ml190801</t>
        </is>
      </c>
    </row>
    <row r="4803">
      <c r="A4803" s="93" t="n"/>
      <c r="B4803" s="127" t="n">
        <v>43883</v>
      </c>
      <c r="C4803" s="93">
        <f>TEXT(B4803,"aaa")</f>
        <v/>
      </c>
      <c r="D4803" s="93" t="n"/>
      <c r="E4803" s="6" t="inlineStr">
        <is>
          <t>토너</t>
        </is>
      </c>
      <c r="F4803" s="5" t="inlineStr">
        <is>
          <t>카페24</t>
        </is>
      </c>
      <c r="G4803" s="5" t="inlineStr">
        <is>
          <t>250ml 2set</t>
        </is>
      </c>
      <c r="H4803" s="149" t="n">
        <v>58</v>
      </c>
      <c r="I4803" s="149" t="n"/>
      <c r="J4803" s="7" t="n">
        <v>190801</v>
      </c>
      <c r="K4803" s="93" t="n"/>
      <c r="L4803" s="93" t="n">
        <v>2030000</v>
      </c>
      <c r="M4803" s="93" t="n">
        <v>1911245</v>
      </c>
      <c r="N4803" s="93" t="n">
        <v>378160</v>
      </c>
      <c r="O4803" s="148" t="n">
        <v>1845454.545454545</v>
      </c>
      <c r="P4803" s="93" t="inlineStr">
        <is>
          <t>카페24토너250ml 2set190801</t>
        </is>
      </c>
    </row>
    <row r="4804">
      <c r="A4804" s="93" t="n"/>
      <c r="B4804" s="127" t="n">
        <v>43883</v>
      </c>
      <c r="C4804" s="93">
        <f>TEXT(B4804,"aaa")</f>
        <v/>
      </c>
      <c r="D4804" s="93" t="n"/>
      <c r="E4804" s="6" t="inlineStr">
        <is>
          <t>토너</t>
        </is>
      </c>
      <c r="F4804" s="5" t="inlineStr">
        <is>
          <t>카페24</t>
        </is>
      </c>
      <c r="G4804" s="5" t="inlineStr">
        <is>
          <t>500ml</t>
        </is>
      </c>
      <c r="H4804" s="149" t="n">
        <v>79</v>
      </c>
      <c r="I4804" s="149" t="n"/>
      <c r="J4804" s="7" t="n">
        <v>190801</v>
      </c>
      <c r="K4804" s="93" t="n"/>
      <c r="L4804" s="93" t="n">
        <v>2607000</v>
      </c>
      <c r="M4804" s="93" t="n">
        <v>2454490.5</v>
      </c>
      <c r="N4804" s="93" t="n">
        <v>373275</v>
      </c>
      <c r="O4804" s="148" t="n">
        <v>2370000</v>
      </c>
      <c r="P4804" s="93" t="inlineStr">
        <is>
          <t>카페24토너500ml190801</t>
        </is>
      </c>
    </row>
    <row r="4805">
      <c r="A4805" s="93" t="n"/>
      <c r="B4805" s="127" t="n">
        <v>43883</v>
      </c>
      <c r="C4805" s="93">
        <f>TEXT(B4805,"aaa")</f>
        <v/>
      </c>
      <c r="D4805" s="93" t="n"/>
      <c r="E4805" s="6" t="inlineStr">
        <is>
          <t>토너</t>
        </is>
      </c>
      <c r="F4805" s="5" t="inlineStr">
        <is>
          <t>카페24</t>
        </is>
      </c>
      <c r="G4805" s="93" t="inlineStr">
        <is>
          <t>스킨팩 화장솜 60P</t>
        </is>
      </c>
      <c r="H4805" s="149" t="n">
        <v>32</v>
      </c>
      <c r="I4805" s="149" t="n"/>
      <c r="J4805" s="7" t="n">
        <v>190801</v>
      </c>
      <c r="K4805" s="93" t="n"/>
      <c r="L4805" s="93" t="n">
        <v>96000</v>
      </c>
      <c r="M4805" s="93" t="n">
        <v>90384</v>
      </c>
      <c r="N4805" s="93" t="n">
        <v>35520</v>
      </c>
      <c r="O4805" s="148" t="n">
        <v>87272.72727272726</v>
      </c>
      <c r="P4805" s="93" t="inlineStr">
        <is>
          <t>카페24토너스킨팩 화장솜 60P190801</t>
        </is>
      </c>
    </row>
    <row r="4806">
      <c r="A4806" s="93" t="n"/>
      <c r="B4806" s="127" t="n">
        <v>43883</v>
      </c>
      <c r="C4806" s="93">
        <f>TEXT(B4806,"aaa")</f>
        <v/>
      </c>
      <c r="D4806" s="93" t="n"/>
      <c r="E4806" s="93" t="inlineStr">
        <is>
          <t>클렌징폼</t>
        </is>
      </c>
      <c r="F4806" s="5" t="inlineStr">
        <is>
          <t>카페24</t>
        </is>
      </c>
      <c r="G4806" s="93" t="inlineStr">
        <is>
          <t>클렌징폼 120ml</t>
        </is>
      </c>
      <c r="H4806" s="149" t="n">
        <v>22</v>
      </c>
      <c r="I4806" s="149" t="n"/>
      <c r="J4806" s="7" t="n">
        <v>190801</v>
      </c>
      <c r="K4806" s="93" t="n"/>
      <c r="L4806" s="93" t="n">
        <v>286000</v>
      </c>
      <c r="M4806" s="93" t="n">
        <v>269269</v>
      </c>
      <c r="N4806" s="93" t="n">
        <v>60500</v>
      </c>
      <c r="O4806" s="148" t="n">
        <v>260000</v>
      </c>
      <c r="P4806" s="93" t="inlineStr">
        <is>
          <t>카페24클렌징폼클렌징폼 120ml190801</t>
        </is>
      </c>
    </row>
    <row r="4807">
      <c r="A4807" s="93" t="n"/>
      <c r="B4807" s="127" t="n">
        <v>43883</v>
      </c>
      <c r="C4807" s="93">
        <f>TEXT(B4807,"aaa")</f>
        <v/>
      </c>
      <c r="D4807" s="93" t="n"/>
      <c r="E4807" s="93" t="inlineStr">
        <is>
          <t>클렌징폼</t>
        </is>
      </c>
      <c r="F4807" s="93" t="inlineStr">
        <is>
          <t>카페24</t>
        </is>
      </c>
      <c r="G4807" s="93" t="inlineStr">
        <is>
          <t>클렌징폼 120ml 3set</t>
        </is>
      </c>
      <c r="H4807" s="149" t="n">
        <v>1</v>
      </c>
      <c r="I4807" s="149" t="n"/>
      <c r="J4807" s="7" t="n">
        <v>190801</v>
      </c>
      <c r="K4807" s="93" t="n"/>
      <c r="L4807" s="93" t="n">
        <v>33000</v>
      </c>
      <c r="M4807" s="93" t="n">
        <v>31069.5</v>
      </c>
      <c r="N4807" s="93" t="n">
        <v>3690</v>
      </c>
      <c r="O4807" s="148" t="n">
        <v>30000</v>
      </c>
      <c r="P4807" s="93" t="inlineStr">
        <is>
          <t>카페24클렌징폼클렌징폼 120ml 3set190801</t>
        </is>
      </c>
    </row>
    <row r="4808">
      <c r="A4808" s="93" t="n"/>
      <c r="B4808" s="127" t="n">
        <v>43884</v>
      </c>
      <c r="C4808" s="93">
        <f>TEXT(B4808,"aaa")</f>
        <v/>
      </c>
      <c r="D4808" s="93" t="n"/>
      <c r="E4808" s="93" t="inlineStr">
        <is>
          <t>토너</t>
        </is>
      </c>
      <c r="F4808" s="5" t="inlineStr">
        <is>
          <t>스타일쉐어</t>
        </is>
      </c>
      <c r="G4808" s="93" t="inlineStr">
        <is>
          <t>250ml</t>
        </is>
      </c>
      <c r="H4808" s="149" t="n">
        <v>40</v>
      </c>
      <c r="I4808" s="149" t="n"/>
      <c r="J4808" s="91" t="n">
        <v>190801</v>
      </c>
      <c r="K4808" s="93" t="n"/>
      <c r="L4808" s="93" t="n">
        <v>800000</v>
      </c>
      <c r="M4808" s="93" t="n">
        <v>600000</v>
      </c>
      <c r="N4808" s="93" t="n">
        <v>130400</v>
      </c>
      <c r="O4808" s="148" t="n">
        <v>727272.7272727272</v>
      </c>
      <c r="P4808" s="93" t="inlineStr">
        <is>
          <t>스타일쉐어토너250ml190801</t>
        </is>
      </c>
    </row>
    <row r="4809">
      <c r="A4809" s="93" t="n"/>
      <c r="B4809" s="127" t="n">
        <v>43884</v>
      </c>
      <c r="C4809" s="93">
        <f>TEXT(B4809,"aaa")</f>
        <v/>
      </c>
      <c r="D4809" s="93" t="n"/>
      <c r="E4809" s="93" t="inlineStr">
        <is>
          <t>머드크림마스크</t>
        </is>
      </c>
      <c r="F4809" s="93" t="inlineStr">
        <is>
          <t>카페24</t>
        </is>
      </c>
      <c r="G4809" s="93" t="inlineStr">
        <is>
          <t>머드크림마스크 100ml</t>
        </is>
      </c>
      <c r="H4809" s="149" t="n">
        <v>13</v>
      </c>
      <c r="I4809" s="149" t="n"/>
      <c r="J4809" s="93" t="n">
        <v>190801</v>
      </c>
      <c r="K4809" s="93" t="n"/>
      <c r="L4809" s="93" t="n">
        <v>260000</v>
      </c>
      <c r="M4809" s="93" t="n">
        <v>244790</v>
      </c>
      <c r="N4809" s="93" t="n">
        <v>18746</v>
      </c>
      <c r="O4809" s="148" t="n">
        <v>236363.6363636364</v>
      </c>
      <c r="P4809" s="93" t="inlineStr">
        <is>
          <t>카페24머드크림마스크머드크림마스크 100ml190801</t>
        </is>
      </c>
    </row>
    <row r="4810">
      <c r="A4810" s="93" t="n"/>
      <c r="B4810" s="127" t="n">
        <v>43884</v>
      </c>
      <c r="C4810" s="93">
        <f>TEXT(B4810,"aaa")</f>
        <v/>
      </c>
      <c r="D4810" s="93" t="n"/>
      <c r="E4810" s="93" t="inlineStr">
        <is>
          <t>머드크림마스크</t>
        </is>
      </c>
      <c r="F4810" s="93" t="inlineStr">
        <is>
          <t>카페24</t>
        </is>
      </c>
      <c r="G4810" s="93" t="inlineStr">
        <is>
          <t>머드크림마스크 100ml 2set</t>
        </is>
      </c>
      <c r="H4810" s="149" t="n">
        <v>2</v>
      </c>
      <c r="I4810" s="149" t="n"/>
      <c r="J4810" s="93" t="n">
        <v>190801</v>
      </c>
      <c r="K4810" s="93" t="n"/>
      <c r="L4810" s="93" t="n">
        <v>70000</v>
      </c>
      <c r="M4810" s="93" t="n">
        <v>65905</v>
      </c>
      <c r="N4810" s="93" t="n">
        <v>5768</v>
      </c>
      <c r="O4810" s="148" t="n">
        <v>63636.36363636363</v>
      </c>
      <c r="P4810" s="93" t="inlineStr">
        <is>
          <t>카페24머드크림마스크머드크림마스크 100ml 2set190801</t>
        </is>
      </c>
    </row>
    <row r="4811">
      <c r="A4811" s="93" t="n"/>
      <c r="B4811" s="127" t="n">
        <v>43884</v>
      </c>
      <c r="C4811" s="93">
        <f>TEXT(B4811,"aaa")</f>
        <v/>
      </c>
      <c r="D4811" s="93" t="n"/>
      <c r="E4811" s="6" t="inlineStr">
        <is>
          <t>토너</t>
        </is>
      </c>
      <c r="F4811" s="5" t="inlineStr">
        <is>
          <t>카페24</t>
        </is>
      </c>
      <c r="G4811" s="5" t="inlineStr">
        <is>
          <t>250ml</t>
        </is>
      </c>
      <c r="H4811" s="149" t="n">
        <v>82</v>
      </c>
      <c r="I4811" s="149" t="n"/>
      <c r="J4811" s="7" t="n">
        <v>190801</v>
      </c>
      <c r="K4811" s="93" t="n"/>
      <c r="L4811" s="93" t="n">
        <v>1640000</v>
      </c>
      <c r="M4811" s="93" t="n">
        <v>1544060</v>
      </c>
      <c r="N4811" s="93" t="n">
        <v>267320</v>
      </c>
      <c r="O4811" s="148" t="n">
        <v>1490909.090909091</v>
      </c>
      <c r="P4811" s="93" t="inlineStr">
        <is>
          <t>카페24토너250ml190801</t>
        </is>
      </c>
    </row>
    <row r="4812">
      <c r="A4812" s="93" t="n"/>
      <c r="B4812" s="127" t="n">
        <v>43884</v>
      </c>
      <c r="C4812" s="93">
        <f>TEXT(B4812,"aaa")</f>
        <v/>
      </c>
      <c r="D4812" s="93" t="n"/>
      <c r="E4812" s="6" t="inlineStr">
        <is>
          <t>토너</t>
        </is>
      </c>
      <c r="F4812" s="5" t="inlineStr">
        <is>
          <t>카페24</t>
        </is>
      </c>
      <c r="G4812" s="5" t="inlineStr">
        <is>
          <t>250ml 2set</t>
        </is>
      </c>
      <c r="H4812" s="149" t="n">
        <v>168</v>
      </c>
      <c r="I4812" s="149" t="n"/>
      <c r="J4812" s="7" t="n">
        <v>190801</v>
      </c>
      <c r="K4812" s="93" t="n"/>
      <c r="L4812" s="93" t="n">
        <v>5880000</v>
      </c>
      <c r="M4812" s="93" t="n">
        <v>5536020</v>
      </c>
      <c r="N4812" s="93" t="n">
        <v>1095360</v>
      </c>
      <c r="O4812" s="148" t="n">
        <v>5345454.545454545</v>
      </c>
      <c r="P4812" s="93" t="inlineStr">
        <is>
          <t>카페24토너250ml 2set190801</t>
        </is>
      </c>
    </row>
    <row r="4813">
      <c r="A4813" s="93" t="n"/>
      <c r="B4813" s="127" t="n">
        <v>43884</v>
      </c>
      <c r="C4813" s="93">
        <f>TEXT(B4813,"aaa")</f>
        <v/>
      </c>
      <c r="D4813" s="93" t="n"/>
      <c r="E4813" s="6" t="inlineStr">
        <is>
          <t>토너</t>
        </is>
      </c>
      <c r="F4813" s="5" t="inlineStr">
        <is>
          <t>카페24</t>
        </is>
      </c>
      <c r="G4813" s="5" t="inlineStr">
        <is>
          <t>500ml</t>
        </is>
      </c>
      <c r="H4813" s="149" t="n">
        <v>91</v>
      </c>
      <c r="I4813" s="149" t="n"/>
      <c r="J4813" s="7" t="n">
        <v>190801</v>
      </c>
      <c r="K4813" s="93" t="n"/>
      <c r="L4813" s="93" t="n">
        <v>3003000</v>
      </c>
      <c r="M4813" s="93" t="n">
        <v>2827324.5</v>
      </c>
      <c r="N4813" s="93" t="n">
        <v>429975</v>
      </c>
      <c r="O4813" s="148" t="n">
        <v>2730000</v>
      </c>
      <c r="P4813" s="93" t="inlineStr">
        <is>
          <t>카페24토너500ml190801</t>
        </is>
      </c>
    </row>
    <row r="4814">
      <c r="A4814" s="93" t="n"/>
      <c r="B4814" s="127" t="n">
        <v>43884</v>
      </c>
      <c r="C4814" s="93">
        <f>TEXT(B4814,"aaa")</f>
        <v/>
      </c>
      <c r="D4814" s="93" t="n"/>
      <c r="E4814" s="6" t="inlineStr">
        <is>
          <t>토너</t>
        </is>
      </c>
      <c r="F4814" s="5" t="inlineStr">
        <is>
          <t>카페24</t>
        </is>
      </c>
      <c r="G4814" s="93" t="inlineStr">
        <is>
          <t>스킨팩 화장솜 60P</t>
        </is>
      </c>
      <c r="H4814" s="149" t="n">
        <v>38</v>
      </c>
      <c r="I4814" s="149" t="n"/>
      <c r="J4814" s="7" t="n">
        <v>190801</v>
      </c>
      <c r="K4814" s="93" t="n"/>
      <c r="L4814" s="93" t="n">
        <v>114000</v>
      </c>
      <c r="M4814" s="93" t="n">
        <v>107331</v>
      </c>
      <c r="N4814" s="93" t="n">
        <v>42180</v>
      </c>
      <c r="O4814" s="148" t="n">
        <v>103636.3636363636</v>
      </c>
      <c r="P4814" s="93" t="inlineStr">
        <is>
          <t>카페24토너스킨팩 화장솜 60P190801</t>
        </is>
      </c>
    </row>
    <row r="4815">
      <c r="A4815" s="93" t="n"/>
      <c r="B4815" s="127" t="n">
        <v>43884</v>
      </c>
      <c r="C4815" s="93">
        <f>TEXT(B4815,"aaa")</f>
        <v/>
      </c>
      <c r="D4815" s="93" t="n"/>
      <c r="E4815" s="93" t="inlineStr">
        <is>
          <t>클렌징폼</t>
        </is>
      </c>
      <c r="F4815" s="5" t="inlineStr">
        <is>
          <t>카페24</t>
        </is>
      </c>
      <c r="G4815" s="93" t="inlineStr">
        <is>
          <t>클렌징폼 120ml</t>
        </is>
      </c>
      <c r="H4815" s="149" t="n">
        <v>24</v>
      </c>
      <c r="I4815" s="149" t="n"/>
      <c r="J4815" s="7" t="n">
        <v>190801</v>
      </c>
      <c r="K4815" s="93" t="n"/>
      <c r="L4815" s="93" t="n">
        <v>312000</v>
      </c>
      <c r="M4815" s="93" t="n">
        <v>293748</v>
      </c>
      <c r="N4815" s="93" t="n">
        <v>66000</v>
      </c>
      <c r="O4815" s="148" t="n">
        <v>283636.3636363636</v>
      </c>
      <c r="P4815" s="93" t="inlineStr">
        <is>
          <t>카페24클렌징폼클렌징폼 120ml190801</t>
        </is>
      </c>
    </row>
    <row r="4816">
      <c r="A4816" s="93" t="n"/>
      <c r="B4816" s="127" t="n">
        <v>43884</v>
      </c>
      <c r="C4816" s="93">
        <f>TEXT(B4816,"aaa")</f>
        <v/>
      </c>
      <c r="D4816" s="93" t="n"/>
      <c r="E4816" s="93" t="inlineStr">
        <is>
          <t>클렌징폼</t>
        </is>
      </c>
      <c r="F4816" s="93" t="inlineStr">
        <is>
          <t>카페24</t>
        </is>
      </c>
      <c r="G4816" s="93" t="inlineStr">
        <is>
          <t>클렌징폼 120ml 2set</t>
        </is>
      </c>
      <c r="H4816" s="149" t="n">
        <v>2</v>
      </c>
      <c r="I4816" s="149" t="n"/>
      <c r="J4816" s="7" t="n">
        <v>190801</v>
      </c>
      <c r="K4816" s="93" t="n"/>
      <c r="L4816" s="93" t="n">
        <v>48000</v>
      </c>
      <c r="M4816" s="93" t="n">
        <v>45192</v>
      </c>
      <c r="N4816" s="93" t="n">
        <v>4920</v>
      </c>
      <c r="O4816" s="148" t="n">
        <v>43636.36363636363</v>
      </c>
      <c r="P4816" s="93" t="inlineStr">
        <is>
          <t>카페24클렌징폼클렌징폼 120ml 2set190801</t>
        </is>
      </c>
    </row>
    <row r="4817">
      <c r="A4817" s="93" t="n"/>
      <c r="B4817" s="127" t="n">
        <v>43885</v>
      </c>
      <c r="C4817" s="93">
        <f>TEXT(B4817,"aaa")</f>
        <v/>
      </c>
      <c r="D4817" s="93" t="n"/>
      <c r="E4817" s="6" t="inlineStr">
        <is>
          <t>토너</t>
        </is>
      </c>
      <c r="F4817" s="5" t="inlineStr">
        <is>
          <t>W컨셉</t>
        </is>
      </c>
      <c r="G4817" s="5" t="inlineStr">
        <is>
          <t>250ml</t>
        </is>
      </c>
      <c r="H4817" s="149" t="n">
        <v>13</v>
      </c>
      <c r="I4817" s="149" t="n"/>
      <c r="J4817" s="7" t="n">
        <v>190801</v>
      </c>
      <c r="K4817" s="93" t="n"/>
      <c r="L4817" s="93" t="n">
        <v>260000</v>
      </c>
      <c r="M4817" s="93" t="n">
        <v>187200</v>
      </c>
      <c r="N4817" s="93" t="n">
        <v>42380</v>
      </c>
      <c r="O4817" s="148" t="n">
        <v>236363.6363636364</v>
      </c>
      <c r="P4817" s="93" t="inlineStr">
        <is>
          <t>W컨셉토너250ml190801</t>
        </is>
      </c>
    </row>
    <row r="4818">
      <c r="A4818" s="93" t="n"/>
      <c r="B4818" s="127" t="n">
        <v>43885</v>
      </c>
      <c r="C4818" s="93">
        <f>TEXT(B4818,"aaa")</f>
        <v/>
      </c>
      <c r="D4818" s="93" t="n"/>
      <c r="E4818" s="6" t="inlineStr">
        <is>
          <t>토너</t>
        </is>
      </c>
      <c r="F4818" s="5" t="inlineStr">
        <is>
          <t>W컨셉</t>
        </is>
      </c>
      <c r="G4818" s="5" t="inlineStr">
        <is>
          <t>250ml 2set</t>
        </is>
      </c>
      <c r="H4818" s="149" t="n">
        <v>52</v>
      </c>
      <c r="I4818" s="149" t="n"/>
      <c r="J4818" s="7" t="n">
        <v>190801</v>
      </c>
      <c r="K4818" s="93" t="n"/>
      <c r="L4818" s="93" t="n">
        <v>1820000</v>
      </c>
      <c r="M4818" s="93" t="n">
        <v>1328600</v>
      </c>
      <c r="N4818" s="93" t="n">
        <v>339040</v>
      </c>
      <c r="O4818" s="148" t="n">
        <v>1654545.454545454</v>
      </c>
      <c r="P4818" s="93" t="inlineStr">
        <is>
          <t>W컨셉토너250ml 2set190801</t>
        </is>
      </c>
    </row>
    <row r="4819">
      <c r="A4819" s="93" t="n"/>
      <c r="B4819" s="127" t="n">
        <v>43885</v>
      </c>
      <c r="C4819" s="93">
        <f>TEXT(B4819,"aaa")</f>
        <v/>
      </c>
      <c r="D4819" s="93" t="n"/>
      <c r="E4819" s="93" t="inlineStr">
        <is>
          <t>토너</t>
        </is>
      </c>
      <c r="F4819" s="5" t="inlineStr">
        <is>
          <t>스타일쉐어</t>
        </is>
      </c>
      <c r="G4819" s="93" t="inlineStr">
        <is>
          <t>250ml</t>
        </is>
      </c>
      <c r="H4819" s="149" t="n">
        <v>8</v>
      </c>
      <c r="I4819" s="149" t="n"/>
      <c r="J4819" s="91" t="n">
        <v>190801</v>
      </c>
      <c r="K4819" s="93" t="n"/>
      <c r="L4819" s="93" t="n">
        <v>160000</v>
      </c>
      <c r="M4819" s="93" t="n">
        <v>120000</v>
      </c>
      <c r="N4819" s="93" t="n">
        <v>26080</v>
      </c>
      <c r="O4819" s="148" t="n">
        <v>145454.5454545454</v>
      </c>
      <c r="P4819" s="93" t="inlineStr">
        <is>
          <t>스타일쉐어토너250ml190801</t>
        </is>
      </c>
    </row>
    <row r="4820">
      <c r="A4820" s="93" t="n"/>
      <c r="B4820" s="127" t="n">
        <v>43885</v>
      </c>
      <c r="C4820" s="93">
        <f>TEXT(B4820,"aaa")</f>
        <v/>
      </c>
      <c r="D4820" s="93" t="n"/>
      <c r="E4820" s="93" t="inlineStr">
        <is>
          <t>토너</t>
        </is>
      </c>
      <c r="F4820" s="93" t="inlineStr">
        <is>
          <t>아누아 CS</t>
        </is>
      </c>
      <c r="G4820" s="93" t="inlineStr">
        <is>
          <t>250ml</t>
        </is>
      </c>
      <c r="H4820" s="149" t="n">
        <v>40</v>
      </c>
      <c r="I4820" s="149" t="n"/>
      <c r="J4820" s="91" t="n">
        <v>190801</v>
      </c>
      <c r="K4820" s="93" t="n"/>
      <c r="L4820" s="93" t="n">
        <v>0</v>
      </c>
      <c r="M4820" s="93" t="n">
        <v>0</v>
      </c>
      <c r="N4820" s="93" t="n">
        <v>130400</v>
      </c>
      <c r="O4820" s="148" t="n">
        <v>0</v>
      </c>
      <c r="P4820" s="93" t="inlineStr">
        <is>
          <t>아누아 CS토너250ml190801</t>
        </is>
      </c>
    </row>
    <row r="4821">
      <c r="A4821" s="93" t="n"/>
      <c r="B4821" s="127" t="n">
        <v>43885</v>
      </c>
      <c r="C4821" s="93">
        <f>TEXT(B4821,"aaa")</f>
        <v/>
      </c>
      <c r="D4821" s="93" t="n"/>
      <c r="E4821" s="93" t="inlineStr">
        <is>
          <t>클렌징폼</t>
        </is>
      </c>
      <c r="F4821" s="93" t="inlineStr">
        <is>
          <t>아누아 CS</t>
        </is>
      </c>
      <c r="G4821" s="93" t="inlineStr">
        <is>
          <t>클렌징폼 120ml</t>
        </is>
      </c>
      <c r="H4821" s="149" t="n">
        <v>19</v>
      </c>
      <c r="I4821" s="149" t="n"/>
      <c r="J4821" s="7" t="n">
        <v>190801</v>
      </c>
      <c r="K4821" s="93" t="n"/>
      <c r="L4821" s="93" t="n">
        <v>0</v>
      </c>
      <c r="M4821" s="93" t="n">
        <v>0</v>
      </c>
      <c r="N4821" s="93" t="n">
        <v>52250</v>
      </c>
      <c r="O4821" s="148" t="n">
        <v>0</v>
      </c>
      <c r="P4821" s="93" t="inlineStr">
        <is>
          <t>아누아 CS클렌징폼클렌징폼 120ml190801</t>
        </is>
      </c>
    </row>
    <row r="4822">
      <c r="A4822" s="93" t="n"/>
      <c r="B4822" s="127" t="n">
        <v>43885</v>
      </c>
      <c r="C4822" s="93">
        <f>TEXT(B4822,"aaa")</f>
        <v/>
      </c>
      <c r="D4822" s="93" t="n"/>
      <c r="E4822" s="93" t="inlineStr">
        <is>
          <t>머드크림마스크</t>
        </is>
      </c>
      <c r="F4822" s="93" t="inlineStr">
        <is>
          <t>아누아 CS</t>
        </is>
      </c>
      <c r="G4822" s="93" t="inlineStr">
        <is>
          <t>머드크림마스크 100ml</t>
        </is>
      </c>
      <c r="H4822" s="149" t="n">
        <v>19</v>
      </c>
      <c r="I4822" s="149" t="n"/>
      <c r="J4822" s="93" t="n">
        <v>190801</v>
      </c>
      <c r="K4822" s="93" t="n"/>
      <c r="L4822" s="93" t="n">
        <v>0</v>
      </c>
      <c r="M4822" s="93" t="n">
        <v>0</v>
      </c>
      <c r="N4822" s="93" t="n">
        <v>27398</v>
      </c>
      <c r="O4822" s="148" t="n">
        <v>0</v>
      </c>
      <c r="P4822" s="93" t="inlineStr">
        <is>
          <t>아누아 CS머드크림마스크머드크림마스크 100ml190801</t>
        </is>
      </c>
    </row>
    <row r="4823">
      <c r="A4823" s="93" t="n"/>
      <c r="B4823" s="127" t="n">
        <v>43885</v>
      </c>
      <c r="C4823" s="93">
        <f>TEXT(B4823,"aaa")</f>
        <v/>
      </c>
      <c r="D4823" s="93" t="n"/>
      <c r="E4823" s="93" t="inlineStr">
        <is>
          <t>머드크림마스크</t>
        </is>
      </c>
      <c r="F4823" s="93" t="inlineStr">
        <is>
          <t>카페24</t>
        </is>
      </c>
      <c r="G4823" s="93" t="inlineStr">
        <is>
          <t>머드크림마스크 100ml</t>
        </is>
      </c>
      <c r="H4823" s="149" t="n">
        <v>20</v>
      </c>
      <c r="I4823" s="149" t="n"/>
      <c r="J4823" s="93" t="n">
        <v>190801</v>
      </c>
      <c r="K4823" s="93" t="n"/>
      <c r="L4823" s="93" t="n">
        <v>400000</v>
      </c>
      <c r="M4823" s="93" t="n">
        <v>376600</v>
      </c>
      <c r="N4823" s="93" t="n">
        <v>28840</v>
      </c>
      <c r="O4823" s="148" t="n">
        <v>363636.3636363636</v>
      </c>
      <c r="P4823" s="93" t="inlineStr">
        <is>
          <t>카페24머드크림마스크머드크림마스크 100ml190801</t>
        </is>
      </c>
    </row>
    <row r="4824">
      <c r="A4824" s="93" t="n"/>
      <c r="B4824" s="127" t="n">
        <v>43885</v>
      </c>
      <c r="C4824" s="93">
        <f>TEXT(B4824,"aaa")</f>
        <v/>
      </c>
      <c r="D4824" s="93" t="n"/>
      <c r="E4824" s="93" t="inlineStr">
        <is>
          <t>머드크림마스크</t>
        </is>
      </c>
      <c r="F4824" s="93" t="inlineStr">
        <is>
          <t>카페24</t>
        </is>
      </c>
      <c r="G4824" s="93" t="inlineStr">
        <is>
          <t>머드크림마스크 100ml 2set</t>
        </is>
      </c>
      <c r="H4824" s="149" t="n">
        <v>2</v>
      </c>
      <c r="I4824" s="149" t="n"/>
      <c r="J4824" s="93" t="n">
        <v>190801</v>
      </c>
      <c r="K4824" s="93" t="n"/>
      <c r="L4824" s="93" t="n">
        <v>70000</v>
      </c>
      <c r="M4824" s="93" t="n">
        <v>65905</v>
      </c>
      <c r="N4824" s="93" t="n">
        <v>5768</v>
      </c>
      <c r="O4824" s="148" t="n">
        <v>63636.36363636363</v>
      </c>
      <c r="P4824" s="93" t="inlineStr">
        <is>
          <t>카페24머드크림마스크머드크림마스크 100ml 2set190801</t>
        </is>
      </c>
    </row>
    <row r="4825">
      <c r="A4825" s="93" t="n"/>
      <c r="B4825" s="127" t="n">
        <v>43885</v>
      </c>
      <c r="C4825" s="93">
        <f>TEXT(B4825,"aaa")</f>
        <v/>
      </c>
      <c r="D4825" s="93" t="n"/>
      <c r="E4825" s="6" t="inlineStr">
        <is>
          <t>토너</t>
        </is>
      </c>
      <c r="F4825" s="5" t="inlineStr">
        <is>
          <t>카페24</t>
        </is>
      </c>
      <c r="G4825" s="5" t="inlineStr">
        <is>
          <t>250ml</t>
        </is>
      </c>
      <c r="H4825" s="149" t="n">
        <v>125</v>
      </c>
      <c r="I4825" s="149" t="n"/>
      <c r="J4825" s="7" t="n">
        <v>190801</v>
      </c>
      <c r="K4825" s="93" t="n"/>
      <c r="L4825" s="93" t="n">
        <v>2500000</v>
      </c>
      <c r="M4825" s="93" t="n">
        <v>2353750</v>
      </c>
      <c r="N4825" s="93" t="n">
        <v>407500</v>
      </c>
      <c r="O4825" s="148" t="n">
        <v>2272727.272727272</v>
      </c>
      <c r="P4825" s="93" t="inlineStr">
        <is>
          <t>카페24토너250ml190801</t>
        </is>
      </c>
    </row>
    <row r="4826">
      <c r="A4826" s="93" t="n"/>
      <c r="B4826" s="127" t="n">
        <v>43885</v>
      </c>
      <c r="C4826" s="93">
        <f>TEXT(B4826,"aaa")</f>
        <v/>
      </c>
      <c r="D4826" s="93" t="n"/>
      <c r="E4826" s="6" t="inlineStr">
        <is>
          <t>토너</t>
        </is>
      </c>
      <c r="F4826" s="5" t="inlineStr">
        <is>
          <t>카페24</t>
        </is>
      </c>
      <c r="G4826" s="5" t="inlineStr">
        <is>
          <t>250ml 2set</t>
        </is>
      </c>
      <c r="H4826" s="149" t="n">
        <v>97</v>
      </c>
      <c r="I4826" s="149" t="n"/>
      <c r="J4826" s="7" t="n">
        <v>190801</v>
      </c>
      <c r="K4826" s="93" t="n"/>
      <c r="L4826" s="93" t="n">
        <v>3395000</v>
      </c>
      <c r="M4826" s="93" t="n">
        <v>3196392.5</v>
      </c>
      <c r="N4826" s="93" t="n">
        <v>632440</v>
      </c>
      <c r="O4826" s="148" t="n">
        <v>3086363.636363636</v>
      </c>
      <c r="P4826" s="93" t="inlineStr">
        <is>
          <t>카페24토너250ml 2set190801</t>
        </is>
      </c>
    </row>
    <row r="4827">
      <c r="A4827" s="93" t="n"/>
      <c r="B4827" s="127" t="n">
        <v>43885</v>
      </c>
      <c r="C4827" s="93">
        <f>TEXT(B4827,"aaa")</f>
        <v/>
      </c>
      <c r="D4827" s="93" t="n"/>
      <c r="E4827" s="6" t="inlineStr">
        <is>
          <t>토너</t>
        </is>
      </c>
      <c r="F4827" s="5" t="inlineStr">
        <is>
          <t>카페24</t>
        </is>
      </c>
      <c r="G4827" s="5" t="inlineStr">
        <is>
          <t>500ml</t>
        </is>
      </c>
      <c r="H4827" s="149" t="n">
        <v>103</v>
      </c>
      <c r="I4827" s="149" t="n"/>
      <c r="J4827" s="7" t="n">
        <v>190801</v>
      </c>
      <c r="K4827" s="93" t="n"/>
      <c r="L4827" s="93" t="n">
        <v>3399000</v>
      </c>
      <c r="M4827" s="93" t="n">
        <v>3200158.5</v>
      </c>
      <c r="N4827" s="93" t="n">
        <v>486675</v>
      </c>
      <c r="O4827" s="148" t="n">
        <v>3090000</v>
      </c>
      <c r="P4827" s="93" t="inlineStr">
        <is>
          <t>카페24토너500ml190801</t>
        </is>
      </c>
    </row>
    <row r="4828">
      <c r="A4828" s="93" t="n"/>
      <c r="B4828" s="127" t="n">
        <v>43885</v>
      </c>
      <c r="C4828" s="93">
        <f>TEXT(B4828,"aaa")</f>
        <v/>
      </c>
      <c r="D4828" s="93" t="n"/>
      <c r="E4828" s="6" t="inlineStr">
        <is>
          <t>토너</t>
        </is>
      </c>
      <c r="F4828" s="5" t="inlineStr">
        <is>
          <t>카페24</t>
        </is>
      </c>
      <c r="G4828" s="93" t="inlineStr">
        <is>
          <t>스킨팩 화장솜 60P</t>
        </is>
      </c>
      <c r="H4828" s="149" t="n">
        <v>56</v>
      </c>
      <c r="I4828" s="149" t="n"/>
      <c r="J4828" s="7" t="n">
        <v>190801</v>
      </c>
      <c r="K4828" s="93" t="n"/>
      <c r="L4828" s="93" t="n">
        <v>168000</v>
      </c>
      <c r="M4828" s="93" t="n">
        <v>158172</v>
      </c>
      <c r="N4828" s="93" t="n">
        <v>62160</v>
      </c>
      <c r="O4828" s="148" t="n">
        <v>152727.2727272727</v>
      </c>
      <c r="P4828" s="93" t="inlineStr">
        <is>
          <t>카페24토너스킨팩 화장솜 60P190801</t>
        </is>
      </c>
    </row>
    <row r="4829">
      <c r="A4829" s="93" t="n"/>
      <c r="B4829" s="127" t="n">
        <v>43885</v>
      </c>
      <c r="C4829" s="93">
        <f>TEXT(B4829,"aaa")</f>
        <v/>
      </c>
      <c r="D4829" s="93" t="n"/>
      <c r="E4829" s="93" t="inlineStr">
        <is>
          <t>클렌징폼</t>
        </is>
      </c>
      <c r="F4829" s="5" t="inlineStr">
        <is>
          <t>카페24</t>
        </is>
      </c>
      <c r="G4829" s="93" t="inlineStr">
        <is>
          <t>클렌징폼 120ml</t>
        </is>
      </c>
      <c r="H4829" s="149" t="n">
        <v>31</v>
      </c>
      <c r="I4829" s="149" t="n"/>
      <c r="J4829" s="7" t="n">
        <v>190801</v>
      </c>
      <c r="K4829" s="93" t="n"/>
      <c r="L4829" s="93" t="n">
        <v>403000</v>
      </c>
      <c r="M4829" s="93" t="n">
        <v>379424.5</v>
      </c>
      <c r="N4829" s="93" t="n">
        <v>85250</v>
      </c>
      <c r="O4829" s="148" t="n">
        <v>366363.6363636364</v>
      </c>
      <c r="P4829" s="93" t="inlineStr">
        <is>
          <t>카페24클렌징폼클렌징폼 120ml190801</t>
        </is>
      </c>
    </row>
    <row r="4830">
      <c r="A4830" s="93" t="n"/>
      <c r="B4830" s="127" t="n">
        <v>43885</v>
      </c>
      <c r="C4830" s="93">
        <f>TEXT(B4830,"aaa")</f>
        <v/>
      </c>
      <c r="D4830" s="93" t="n"/>
      <c r="E4830" s="93" t="inlineStr">
        <is>
          <t>클렌징폼</t>
        </is>
      </c>
      <c r="F4830" s="93" t="inlineStr">
        <is>
          <t>카페24</t>
        </is>
      </c>
      <c r="G4830" s="93" t="inlineStr">
        <is>
          <t>클렌징폼 120ml 2set</t>
        </is>
      </c>
      <c r="H4830" s="149" t="n">
        <v>3</v>
      </c>
      <c r="I4830" s="149" t="n"/>
      <c r="J4830" s="7" t="n">
        <v>190801</v>
      </c>
      <c r="K4830" s="93" t="n"/>
      <c r="L4830" s="93" t="n">
        <v>72000</v>
      </c>
      <c r="M4830" s="93" t="n">
        <v>67788</v>
      </c>
      <c r="N4830" s="93" t="n">
        <v>7380</v>
      </c>
      <c r="O4830" s="148" t="n">
        <v>65454.54545454545</v>
      </c>
      <c r="P4830" s="93" t="inlineStr">
        <is>
          <t>카페24클렌징폼클렌징폼 120ml 2set190801</t>
        </is>
      </c>
    </row>
    <row r="4831">
      <c r="A4831" s="93" t="n"/>
      <c r="B4831" s="127" t="n">
        <v>43885</v>
      </c>
      <c r="C4831" s="93">
        <f>TEXT(B4831,"aaa")</f>
        <v/>
      </c>
      <c r="D4831" s="93" t="n"/>
      <c r="E4831" s="93" t="inlineStr">
        <is>
          <t>클렌징폼</t>
        </is>
      </c>
      <c r="F4831" s="93" t="inlineStr">
        <is>
          <t>카페24</t>
        </is>
      </c>
      <c r="G4831" s="93" t="inlineStr">
        <is>
          <t>클렌징폼 120ml 3set</t>
        </is>
      </c>
      <c r="H4831" s="149" t="n">
        <v>1</v>
      </c>
      <c r="I4831" s="149" t="n"/>
      <c r="J4831" s="7" t="n">
        <v>190801</v>
      </c>
      <c r="K4831" s="93" t="n"/>
      <c r="L4831" s="93" t="n">
        <v>33000</v>
      </c>
      <c r="M4831" s="93" t="n">
        <v>31069.5</v>
      </c>
      <c r="N4831" s="93" t="n">
        <v>3690</v>
      </c>
      <c r="O4831" s="148" t="n">
        <v>30000</v>
      </c>
      <c r="P4831" s="93" t="inlineStr">
        <is>
          <t>카페24클렌징폼클렌징폼 120ml 3set190801</t>
        </is>
      </c>
    </row>
    <row r="4832">
      <c r="A4832" s="93" t="n"/>
      <c r="B4832" s="127" t="n">
        <v>43885</v>
      </c>
      <c r="C4832" s="93">
        <f>TEXT(B4832,"aaa")</f>
        <v/>
      </c>
      <c r="D4832" s="93" t="n"/>
      <c r="E4832" s="93" t="inlineStr">
        <is>
          <t>토너</t>
        </is>
      </c>
      <c r="F4832" s="93" t="inlineStr">
        <is>
          <t>큐텐</t>
        </is>
      </c>
      <c r="G4832" s="93" t="inlineStr">
        <is>
          <t>250ml</t>
        </is>
      </c>
      <c r="H4832" s="149" t="n">
        <v>4</v>
      </c>
      <c r="I4832" s="149" t="n"/>
      <c r="J4832" s="91" t="n">
        <v>190801</v>
      </c>
      <c r="K4832" s="93" t="n"/>
      <c r="L4832" s="93" t="n">
        <v>126000</v>
      </c>
      <c r="M4832" s="93" t="n">
        <v>112140</v>
      </c>
      <c r="N4832" s="93" t="n">
        <v>13040</v>
      </c>
      <c r="O4832" s="148" t="n">
        <v>114545.4545454545</v>
      </c>
      <c r="P4832" s="93" t="inlineStr">
        <is>
          <t>큐텐토너250ml190801</t>
        </is>
      </c>
    </row>
    <row r="4833">
      <c r="A4833" s="93" t="n"/>
      <c r="B4833" s="127" t="n">
        <v>43886</v>
      </c>
      <c r="C4833" s="93">
        <f>TEXT(B4833,"aaa")</f>
        <v/>
      </c>
      <c r="D4833" s="93" t="n"/>
      <c r="E4833" s="6" t="inlineStr">
        <is>
          <t>토너</t>
        </is>
      </c>
      <c r="F4833" s="5" t="inlineStr">
        <is>
          <t>W컨셉</t>
        </is>
      </c>
      <c r="G4833" s="5" t="inlineStr">
        <is>
          <t>250ml</t>
        </is>
      </c>
      <c r="H4833" s="149" t="n">
        <v>15</v>
      </c>
      <c r="I4833" s="149" t="n"/>
      <c r="J4833" s="7" t="n">
        <v>190801</v>
      </c>
      <c r="K4833" s="93" t="n"/>
      <c r="L4833" s="93" t="n">
        <v>300000</v>
      </c>
      <c r="M4833" s="93" t="n">
        <v>216000</v>
      </c>
      <c r="N4833" s="93" t="n">
        <v>48900</v>
      </c>
      <c r="O4833" s="148" t="n">
        <v>272727.2727272727</v>
      </c>
      <c r="P4833" s="93" t="inlineStr">
        <is>
          <t>W컨셉토너250ml190801</t>
        </is>
      </c>
    </row>
    <row r="4834">
      <c r="A4834" s="93" t="n"/>
      <c r="B4834" s="127" t="n">
        <v>43886</v>
      </c>
      <c r="C4834" s="93">
        <f>TEXT(B4834,"aaa")</f>
        <v/>
      </c>
      <c r="D4834" s="93" t="n"/>
      <c r="E4834" s="6" t="inlineStr">
        <is>
          <t>토너</t>
        </is>
      </c>
      <c r="F4834" s="5" t="inlineStr">
        <is>
          <t>W컨셉</t>
        </is>
      </c>
      <c r="G4834" s="5" t="inlineStr">
        <is>
          <t>250ml 2set</t>
        </is>
      </c>
      <c r="H4834" s="149" t="n">
        <v>50</v>
      </c>
      <c r="I4834" s="149" t="n"/>
      <c r="J4834" s="7" t="n">
        <v>190801</v>
      </c>
      <c r="K4834" s="93" t="n"/>
      <c r="L4834" s="93" t="n">
        <v>1750000</v>
      </c>
      <c r="M4834" s="93" t="n">
        <v>1277500</v>
      </c>
      <c r="N4834" s="93" t="n">
        <v>326000</v>
      </c>
      <c r="O4834" s="148" t="n">
        <v>1590909.090909091</v>
      </c>
      <c r="P4834" s="93" t="inlineStr">
        <is>
          <t>W컨셉토너250ml 2set190801</t>
        </is>
      </c>
    </row>
    <row r="4835">
      <c r="A4835" s="93" t="n"/>
      <c r="B4835" s="127" t="n">
        <v>43886</v>
      </c>
      <c r="C4835" s="93">
        <f>TEXT(B4835,"aaa")</f>
        <v/>
      </c>
      <c r="D4835" s="93" t="n"/>
      <c r="E4835" s="93" t="inlineStr">
        <is>
          <t>토너</t>
        </is>
      </c>
      <c r="F4835" s="5" t="inlineStr">
        <is>
          <t>스타일쉐어</t>
        </is>
      </c>
      <c r="G4835" s="93" t="inlineStr">
        <is>
          <t>250ml</t>
        </is>
      </c>
      <c r="H4835" s="149" t="n">
        <v>47</v>
      </c>
      <c r="I4835" s="149" t="n"/>
      <c r="J4835" s="91" t="n">
        <v>190801</v>
      </c>
      <c r="K4835" s="93" t="n"/>
      <c r="L4835" s="93" t="n">
        <v>940000</v>
      </c>
      <c r="M4835" s="93" t="n">
        <v>705000</v>
      </c>
      <c r="N4835" s="93" t="n">
        <v>153220</v>
      </c>
      <c r="O4835" s="148" t="n">
        <v>854545.4545454545</v>
      </c>
      <c r="P4835" s="93" t="inlineStr">
        <is>
          <t>스타일쉐어토너250ml190801</t>
        </is>
      </c>
    </row>
    <row r="4836">
      <c r="A4836" s="93" t="n"/>
      <c r="B4836" s="127" t="n">
        <v>43886</v>
      </c>
      <c r="C4836" s="93">
        <f>TEXT(B4836,"aaa")</f>
        <v/>
      </c>
      <c r="D4836" s="93" t="n"/>
      <c r="E4836" s="93" t="inlineStr">
        <is>
          <t>머드크림마스크</t>
        </is>
      </c>
      <c r="F4836" s="93" t="inlineStr">
        <is>
          <t>카페24</t>
        </is>
      </c>
      <c r="G4836" s="93" t="inlineStr">
        <is>
          <t>머드크림마스크 100ml</t>
        </is>
      </c>
      <c r="H4836" s="149" t="n">
        <v>15</v>
      </c>
      <c r="I4836" s="149" t="n"/>
      <c r="J4836" s="93" t="n">
        <v>190801</v>
      </c>
      <c r="K4836" s="93" t="n"/>
      <c r="L4836" s="93" t="n">
        <v>300000</v>
      </c>
      <c r="M4836" s="93" t="n">
        <v>282450</v>
      </c>
      <c r="N4836" s="93" t="n">
        <v>21630</v>
      </c>
      <c r="O4836" s="148" t="n">
        <v>272727.2727272727</v>
      </c>
      <c r="P4836" s="93" t="inlineStr">
        <is>
          <t>카페24머드크림마스크머드크림마스크 100ml190801</t>
        </is>
      </c>
    </row>
    <row r="4837">
      <c r="A4837" s="93" t="n"/>
      <c r="B4837" s="127" t="n">
        <v>43886</v>
      </c>
      <c r="C4837" s="93">
        <f>TEXT(B4837,"aaa")</f>
        <v/>
      </c>
      <c r="D4837" s="93" t="n"/>
      <c r="E4837" s="93" t="inlineStr">
        <is>
          <t>머드크림마스크</t>
        </is>
      </c>
      <c r="F4837" s="93" t="inlineStr">
        <is>
          <t>카페24</t>
        </is>
      </c>
      <c r="G4837" s="93" t="inlineStr">
        <is>
          <t>머드크림마스크 100ml 2set</t>
        </is>
      </c>
      <c r="H4837" s="149" t="n">
        <v>1</v>
      </c>
      <c r="I4837" s="149" t="n"/>
      <c r="J4837" s="93" t="n">
        <v>190801</v>
      </c>
      <c r="K4837" s="93" t="n"/>
      <c r="L4837" s="93" t="n">
        <v>35000</v>
      </c>
      <c r="M4837" s="93" t="n">
        <v>32952.5</v>
      </c>
      <c r="N4837" s="93" t="n">
        <v>2884</v>
      </c>
      <c r="O4837" s="148" t="n">
        <v>31818.18181818182</v>
      </c>
      <c r="P4837" s="93" t="inlineStr">
        <is>
          <t>카페24머드크림마스크머드크림마스크 100ml 2set190801</t>
        </is>
      </c>
    </row>
    <row r="4838">
      <c r="A4838" s="93" t="n"/>
      <c r="B4838" s="127" t="n">
        <v>43886</v>
      </c>
      <c r="C4838" s="93">
        <f>TEXT(B4838,"aaa")</f>
        <v/>
      </c>
      <c r="D4838" s="93" t="n"/>
      <c r="E4838" s="6" t="inlineStr">
        <is>
          <t>토너</t>
        </is>
      </c>
      <c r="F4838" s="5" t="inlineStr">
        <is>
          <t>카페24</t>
        </is>
      </c>
      <c r="G4838" s="5" t="inlineStr">
        <is>
          <t>250ml</t>
        </is>
      </c>
      <c r="H4838" s="149" t="n">
        <v>165</v>
      </c>
      <c r="I4838" s="149" t="n"/>
      <c r="J4838" s="7" t="n">
        <v>190801</v>
      </c>
      <c r="K4838" s="93" t="n"/>
      <c r="L4838" s="93" t="n">
        <v>3300000</v>
      </c>
      <c r="M4838" s="93" t="n">
        <v>3106950</v>
      </c>
      <c r="N4838" s="93" t="n">
        <v>537900</v>
      </c>
      <c r="O4838" s="148" t="n">
        <v>3000000</v>
      </c>
      <c r="P4838" s="93" t="inlineStr">
        <is>
          <t>카페24토너250ml190801</t>
        </is>
      </c>
    </row>
    <row r="4839">
      <c r="A4839" s="93" t="n"/>
      <c r="B4839" s="127" t="n">
        <v>43886</v>
      </c>
      <c r="C4839" s="93">
        <f>TEXT(B4839,"aaa")</f>
        <v/>
      </c>
      <c r="D4839" s="93" t="n"/>
      <c r="E4839" s="6" t="inlineStr">
        <is>
          <t>토너</t>
        </is>
      </c>
      <c r="F4839" s="5" t="inlineStr">
        <is>
          <t>카페24</t>
        </is>
      </c>
      <c r="G4839" s="5" t="inlineStr">
        <is>
          <t>250ml 2set</t>
        </is>
      </c>
      <c r="H4839" s="149" t="n">
        <v>225</v>
      </c>
      <c r="I4839" s="149" t="n"/>
      <c r="J4839" s="7" t="n">
        <v>190801</v>
      </c>
      <c r="K4839" s="93" t="n"/>
      <c r="L4839" s="93" t="n">
        <v>7875000</v>
      </c>
      <c r="M4839" s="93" t="n">
        <v>7414312.5</v>
      </c>
      <c r="N4839" s="93" t="n">
        <v>1467000</v>
      </c>
      <c r="O4839" s="148" t="n">
        <v>7159090.909090908</v>
      </c>
      <c r="P4839" s="93" t="inlineStr">
        <is>
          <t>카페24토너250ml 2set190801</t>
        </is>
      </c>
    </row>
    <row r="4840">
      <c r="A4840" s="93" t="n"/>
      <c r="B4840" s="127" t="n">
        <v>43886</v>
      </c>
      <c r="C4840" s="93">
        <f>TEXT(B4840,"aaa")</f>
        <v/>
      </c>
      <c r="D4840" s="93" t="n"/>
      <c r="E4840" s="6" t="inlineStr">
        <is>
          <t>토너</t>
        </is>
      </c>
      <c r="F4840" s="5" t="inlineStr">
        <is>
          <t>카페24</t>
        </is>
      </c>
      <c r="G4840" s="5" t="inlineStr">
        <is>
          <t>500ml</t>
        </is>
      </c>
      <c r="H4840" s="149" t="n">
        <v>138</v>
      </c>
      <c r="I4840" s="149" t="n"/>
      <c r="J4840" s="7" t="n">
        <v>190801</v>
      </c>
      <c r="K4840" s="93" t="n"/>
      <c r="L4840" s="93" t="n">
        <v>4554000</v>
      </c>
      <c r="M4840" s="93" t="n">
        <v>4287591</v>
      </c>
      <c r="N4840" s="93" t="n">
        <v>652050</v>
      </c>
      <c r="O4840" s="148" t="n">
        <v>4140000</v>
      </c>
      <c r="P4840" s="93" t="inlineStr">
        <is>
          <t>카페24토너500ml190801</t>
        </is>
      </c>
    </row>
    <row r="4841">
      <c r="A4841" s="93" t="n"/>
      <c r="B4841" s="127" t="n">
        <v>43886</v>
      </c>
      <c r="C4841" s="93">
        <f>TEXT(B4841,"aaa")</f>
        <v/>
      </c>
      <c r="D4841" s="93" t="n"/>
      <c r="E4841" s="6" t="inlineStr">
        <is>
          <t>토너</t>
        </is>
      </c>
      <c r="F4841" s="5" t="inlineStr">
        <is>
          <t>카페24</t>
        </is>
      </c>
      <c r="G4841" s="93" t="inlineStr">
        <is>
          <t>스킨팩 화장솜 60P</t>
        </is>
      </c>
      <c r="H4841" s="149" t="n">
        <v>102</v>
      </c>
      <c r="I4841" s="149" t="n"/>
      <c r="J4841" s="7" t="n">
        <v>190801</v>
      </c>
      <c r="K4841" s="93" t="n"/>
      <c r="L4841" s="93" t="n">
        <v>306000</v>
      </c>
      <c r="M4841" s="93" t="n">
        <v>288099</v>
      </c>
      <c r="N4841" s="93" t="n">
        <v>113220</v>
      </c>
      <c r="O4841" s="148" t="n">
        <v>278181.8181818182</v>
      </c>
      <c r="P4841" s="93" t="inlineStr">
        <is>
          <t>카페24토너스킨팩 화장솜 60P190801</t>
        </is>
      </c>
    </row>
    <row r="4842">
      <c r="A4842" s="93" t="n"/>
      <c r="B4842" s="127" t="n">
        <v>43886</v>
      </c>
      <c r="C4842" s="93">
        <f>TEXT(B4842,"aaa")</f>
        <v/>
      </c>
      <c r="D4842" s="93" t="n"/>
      <c r="E4842" s="93" t="inlineStr">
        <is>
          <t>클렌징폼</t>
        </is>
      </c>
      <c r="F4842" s="5" t="inlineStr">
        <is>
          <t>카페24</t>
        </is>
      </c>
      <c r="G4842" s="93" t="inlineStr">
        <is>
          <t>클렌징폼 120ml</t>
        </is>
      </c>
      <c r="H4842" s="149" t="n">
        <v>33</v>
      </c>
      <c r="I4842" s="149" t="n"/>
      <c r="J4842" s="7" t="n">
        <v>190801</v>
      </c>
      <c r="K4842" s="93" t="n"/>
      <c r="L4842" s="93" t="n">
        <v>429000</v>
      </c>
      <c r="M4842" s="93" t="n">
        <v>403903.5</v>
      </c>
      <c r="N4842" s="93" t="n">
        <v>90750</v>
      </c>
      <c r="O4842" s="148" t="n">
        <v>389999.9999999999</v>
      </c>
      <c r="P4842" s="93" t="inlineStr">
        <is>
          <t>카페24클렌징폼클렌징폼 120ml190801</t>
        </is>
      </c>
    </row>
    <row r="4843">
      <c r="A4843" s="93" t="n"/>
      <c r="B4843" s="127" t="n">
        <v>43886</v>
      </c>
      <c r="C4843" s="93">
        <f>TEXT(B4843,"aaa")</f>
        <v/>
      </c>
      <c r="D4843" s="93" t="n"/>
      <c r="E4843" s="93" t="inlineStr">
        <is>
          <t>클렌징폼</t>
        </is>
      </c>
      <c r="F4843" s="93" t="inlineStr">
        <is>
          <t>카페24</t>
        </is>
      </c>
      <c r="G4843" s="93" t="inlineStr">
        <is>
          <t>클렌징폼 120ml 2set</t>
        </is>
      </c>
      <c r="H4843" s="149" t="n">
        <v>5</v>
      </c>
      <c r="I4843" s="149" t="n"/>
      <c r="J4843" s="7" t="n">
        <v>190801</v>
      </c>
      <c r="K4843" s="93" t="n"/>
      <c r="L4843" s="93" t="n">
        <v>120000</v>
      </c>
      <c r="M4843" s="93" t="n">
        <v>112980</v>
      </c>
      <c r="N4843" s="93" t="n">
        <v>12300</v>
      </c>
      <c r="O4843" s="148" t="n">
        <v>109090.9090909091</v>
      </c>
      <c r="P4843" s="93" t="inlineStr">
        <is>
          <t>카페24클렌징폼클렌징폼 120ml 2set190801</t>
        </is>
      </c>
    </row>
    <row r="4844">
      <c r="A4844" s="93" t="n"/>
      <c r="B4844" s="127" t="n">
        <v>43886</v>
      </c>
      <c r="C4844" s="93">
        <f>TEXT(B4844,"aaa")</f>
        <v/>
      </c>
      <c r="D4844" s="93" t="n"/>
      <c r="E4844" s="93" t="inlineStr">
        <is>
          <t>클렌징폼</t>
        </is>
      </c>
      <c r="F4844" s="93" t="inlineStr">
        <is>
          <t>카페24</t>
        </is>
      </c>
      <c r="G4844" s="93" t="inlineStr">
        <is>
          <t>클렌징폼 120ml 3set</t>
        </is>
      </c>
      <c r="H4844" s="149" t="n">
        <v>2</v>
      </c>
      <c r="I4844" s="149" t="n"/>
      <c r="J4844" s="7" t="n">
        <v>190801</v>
      </c>
      <c r="K4844" s="93" t="n"/>
      <c r="L4844" s="93" t="n">
        <v>66000</v>
      </c>
      <c r="M4844" s="93" t="n">
        <v>62139</v>
      </c>
      <c r="N4844" s="93" t="n">
        <v>7380</v>
      </c>
      <c r="O4844" s="148" t="n">
        <v>59999.99999999999</v>
      </c>
      <c r="P4844" s="93" t="inlineStr">
        <is>
          <t>카페24클렌징폼클렌징폼 120ml 3set190801</t>
        </is>
      </c>
    </row>
    <row r="4845">
      <c r="A4845" s="93" t="n"/>
      <c r="B4845" s="127" t="n">
        <v>43886</v>
      </c>
      <c r="C4845" s="93">
        <f>TEXT(B4845,"aaa")</f>
        <v/>
      </c>
      <c r="D4845" s="93" t="n"/>
      <c r="E4845" s="93" t="inlineStr">
        <is>
          <t>토너</t>
        </is>
      </c>
      <c r="F4845" s="93" t="inlineStr">
        <is>
          <t>큐텐</t>
        </is>
      </c>
      <c r="G4845" s="93" t="inlineStr">
        <is>
          <t>250ml</t>
        </is>
      </c>
      <c r="H4845" s="149" t="n">
        <v>33</v>
      </c>
      <c r="I4845" s="149" t="n"/>
      <c r="J4845" s="91" t="n">
        <v>190801</v>
      </c>
      <c r="K4845" s="93" t="n"/>
      <c r="L4845" s="93" t="n">
        <v>1039500</v>
      </c>
      <c r="M4845" s="93" t="n">
        <v>925155</v>
      </c>
      <c r="N4845" s="93" t="n">
        <v>107580</v>
      </c>
      <c r="O4845" s="148" t="n">
        <v>944999.9999999999</v>
      </c>
      <c r="P4845" s="93" t="inlineStr">
        <is>
          <t>큐텐토너250ml190801</t>
        </is>
      </c>
    </row>
    <row r="4846">
      <c r="A4846" s="93" t="n"/>
      <c r="B4846" s="127" t="n">
        <v>43886</v>
      </c>
      <c r="C4846" s="93">
        <f>TEXT(B4846,"aaa")</f>
        <v/>
      </c>
      <c r="D4846" s="93" t="n"/>
      <c r="E4846" s="93" t="inlineStr">
        <is>
          <t>토너</t>
        </is>
      </c>
      <c r="F4846" s="93" t="inlineStr">
        <is>
          <t>큐텐</t>
        </is>
      </c>
      <c r="G4846" s="93" t="inlineStr">
        <is>
          <t>250ml 2set</t>
        </is>
      </c>
      <c r="H4846" s="149" t="n">
        <v>10</v>
      </c>
      <c r="I4846" s="149" t="n"/>
      <c r="J4846" s="91" t="n">
        <v>190801</v>
      </c>
      <c r="K4846" s="93" t="n"/>
      <c r="L4846" s="93" t="n">
        <v>440000</v>
      </c>
      <c r="M4846" s="93" t="n">
        <v>391600</v>
      </c>
      <c r="N4846" s="93" t="n">
        <v>65200</v>
      </c>
      <c r="O4846" s="148" t="n">
        <v>399999.9999999999</v>
      </c>
      <c r="P4846" s="93" t="inlineStr">
        <is>
          <t>큐텐토너250ml 2set190801</t>
        </is>
      </c>
    </row>
    <row r="4847">
      <c r="A4847" s="93" t="n"/>
      <c r="B4847" s="127" t="n">
        <v>43886</v>
      </c>
      <c r="C4847" s="93">
        <f>TEXT(B4847,"aaa")</f>
        <v/>
      </c>
      <c r="D4847" s="93" t="n"/>
      <c r="E4847" s="93" t="inlineStr">
        <is>
          <t>머드크림마스크</t>
        </is>
      </c>
      <c r="F4847" s="93" t="inlineStr">
        <is>
          <t>큐텐</t>
        </is>
      </c>
      <c r="G4847" s="93" t="inlineStr">
        <is>
          <t>머드크림마스크 100ml</t>
        </is>
      </c>
      <c r="H4847" s="149" t="n">
        <v>2</v>
      </c>
      <c r="I4847" s="149" t="n"/>
      <c r="J4847" s="93" t="n">
        <v>190801</v>
      </c>
      <c r="K4847" s="93" t="n"/>
      <c r="L4847" s="93" t="n">
        <v>63000</v>
      </c>
      <c r="M4847" s="93" t="n">
        <v>56070</v>
      </c>
      <c r="N4847" s="93" t="n">
        <v>2884</v>
      </c>
      <c r="O4847" s="148" t="n">
        <v>57272.72727272726</v>
      </c>
      <c r="P4847" s="93" t="inlineStr">
        <is>
          <t>큐텐머드크림마스크머드크림마스크 100ml190801</t>
        </is>
      </c>
    </row>
    <row r="4848">
      <c r="A4848" s="93" t="n"/>
      <c r="B4848" s="127" t="n">
        <v>43887</v>
      </c>
      <c r="C4848" s="93">
        <f>TEXT(B4848,"aaa")</f>
        <v/>
      </c>
      <c r="D4848" s="93" t="n"/>
      <c r="E4848" s="6" t="inlineStr">
        <is>
          <t>토너</t>
        </is>
      </c>
      <c r="F4848" s="5" t="inlineStr">
        <is>
          <t>W컨셉</t>
        </is>
      </c>
      <c r="G4848" s="5" t="inlineStr">
        <is>
          <t>250ml</t>
        </is>
      </c>
      <c r="H4848" s="149" t="n">
        <v>4</v>
      </c>
      <c r="I4848" s="149" t="n"/>
      <c r="J4848" s="7" t="n">
        <v>190801</v>
      </c>
      <c r="K4848" s="93" t="n"/>
      <c r="L4848" s="93" t="n">
        <v>80000</v>
      </c>
      <c r="M4848" s="93" t="n">
        <v>57600</v>
      </c>
      <c r="N4848" s="93" t="n">
        <v>13040</v>
      </c>
      <c r="O4848" s="148" t="n">
        <v>72727.27272727272</v>
      </c>
      <c r="P4848" s="93" t="inlineStr">
        <is>
          <t>W컨셉토너250ml190801</t>
        </is>
      </c>
    </row>
    <row r="4849">
      <c r="A4849" s="93" t="n"/>
      <c r="B4849" s="127" t="n">
        <v>43887</v>
      </c>
      <c r="C4849" s="93">
        <f>TEXT(B4849,"aaa")</f>
        <v/>
      </c>
      <c r="D4849" s="93" t="n"/>
      <c r="E4849" s="6" t="inlineStr">
        <is>
          <t>토너</t>
        </is>
      </c>
      <c r="F4849" s="5" t="inlineStr">
        <is>
          <t>W컨셉</t>
        </is>
      </c>
      <c r="G4849" s="5" t="inlineStr">
        <is>
          <t>250ml 2set</t>
        </is>
      </c>
      <c r="H4849" s="149" t="n">
        <v>24</v>
      </c>
      <c r="I4849" s="149" t="n"/>
      <c r="J4849" s="7" t="n">
        <v>190801</v>
      </c>
      <c r="K4849" s="93" t="n"/>
      <c r="L4849" s="93" t="n">
        <v>840000</v>
      </c>
      <c r="M4849" s="93" t="n">
        <v>613200</v>
      </c>
      <c r="N4849" s="93" t="n">
        <v>156480</v>
      </c>
      <c r="O4849" s="148" t="n">
        <v>763636.3636363635</v>
      </c>
      <c r="P4849" s="93" t="inlineStr">
        <is>
          <t>W컨셉토너250ml 2set190801</t>
        </is>
      </c>
    </row>
    <row r="4850">
      <c r="A4850" s="93" t="n"/>
      <c r="B4850" s="127" t="n">
        <v>43887</v>
      </c>
      <c r="C4850" s="93">
        <f>TEXT(B4850,"aaa")</f>
        <v/>
      </c>
      <c r="D4850" s="93" t="n"/>
      <c r="E4850" s="93" t="inlineStr">
        <is>
          <t>토너</t>
        </is>
      </c>
      <c r="F4850" s="5" t="inlineStr">
        <is>
          <t>스타일쉐어</t>
        </is>
      </c>
      <c r="G4850" s="93" t="inlineStr">
        <is>
          <t>250ml</t>
        </is>
      </c>
      <c r="H4850" s="149" t="n">
        <v>60</v>
      </c>
      <c r="I4850" s="149" t="n"/>
      <c r="J4850" s="91" t="n">
        <v>190801</v>
      </c>
      <c r="K4850" s="93" t="n"/>
      <c r="L4850" s="93" t="n">
        <v>1200000</v>
      </c>
      <c r="M4850" s="93" t="n">
        <v>900000</v>
      </c>
      <c r="N4850" s="93" t="n">
        <v>195600</v>
      </c>
      <c r="O4850" s="148" t="n">
        <v>1090909.090909091</v>
      </c>
      <c r="P4850" s="93" t="inlineStr">
        <is>
          <t>스타일쉐어토너250ml190801</t>
        </is>
      </c>
    </row>
    <row r="4851">
      <c r="A4851" s="93" t="n"/>
      <c r="B4851" s="127" t="n">
        <v>43887</v>
      </c>
      <c r="C4851" s="93">
        <f>TEXT(B4851,"aaa")</f>
        <v/>
      </c>
      <c r="D4851" s="93" t="n"/>
      <c r="E4851" s="93" t="inlineStr">
        <is>
          <t>토너</t>
        </is>
      </c>
      <c r="F4851" s="93" t="inlineStr">
        <is>
          <t>아누아 CS</t>
        </is>
      </c>
      <c r="G4851" s="93" t="inlineStr">
        <is>
          <t>250ml</t>
        </is>
      </c>
      <c r="H4851" s="149" t="n">
        <v>3</v>
      </c>
      <c r="I4851" s="149" t="n"/>
      <c r="J4851" s="91" t="n">
        <v>190801</v>
      </c>
      <c r="K4851" s="93" t="n"/>
      <c r="L4851" s="93" t="n">
        <v>0</v>
      </c>
      <c r="M4851" s="93" t="n">
        <v>0</v>
      </c>
      <c r="N4851" s="93" t="n">
        <v>9780</v>
      </c>
      <c r="O4851" s="148" t="n">
        <v>0</v>
      </c>
      <c r="P4851" s="93" t="inlineStr">
        <is>
          <t>아누아 CS토너250ml190801</t>
        </is>
      </c>
    </row>
    <row r="4852">
      <c r="A4852" s="93" t="n"/>
      <c r="B4852" s="127" t="n">
        <v>43887</v>
      </c>
      <c r="C4852" s="93">
        <f>TEXT(B4852,"aaa")</f>
        <v/>
      </c>
      <c r="D4852" s="93" t="n"/>
      <c r="E4852" s="93" t="inlineStr">
        <is>
          <t>클렌징폼</t>
        </is>
      </c>
      <c r="F4852" s="93" t="inlineStr">
        <is>
          <t>아누아 CS</t>
        </is>
      </c>
      <c r="G4852" s="93" t="inlineStr">
        <is>
          <t>클렌징폼 120ml</t>
        </is>
      </c>
      <c r="H4852" s="149" t="n">
        <v>1</v>
      </c>
      <c r="I4852" s="149" t="n"/>
      <c r="J4852" s="7" t="n">
        <v>190801</v>
      </c>
      <c r="K4852" s="93" t="n"/>
      <c r="L4852" s="93" t="n">
        <v>0</v>
      </c>
      <c r="M4852" s="93" t="n">
        <v>0</v>
      </c>
      <c r="N4852" s="93" t="n">
        <v>2750</v>
      </c>
      <c r="O4852" s="148" t="n">
        <v>0</v>
      </c>
      <c r="P4852" s="93" t="inlineStr">
        <is>
          <t>아누아 CS클렌징폼클렌징폼 120ml190801</t>
        </is>
      </c>
    </row>
    <row r="4853">
      <c r="A4853" s="93" t="n"/>
      <c r="B4853" s="127" t="n">
        <v>43887</v>
      </c>
      <c r="C4853" s="93">
        <f>TEXT(B4853,"aaa")</f>
        <v/>
      </c>
      <c r="D4853" s="93" t="n"/>
      <c r="E4853" s="93" t="inlineStr">
        <is>
          <t>머드크림마스크</t>
        </is>
      </c>
      <c r="F4853" s="93" t="inlineStr">
        <is>
          <t>아누아 CS</t>
        </is>
      </c>
      <c r="G4853" s="93" t="inlineStr">
        <is>
          <t>머드크림마스크 100ml</t>
        </is>
      </c>
      <c r="H4853" s="149" t="n">
        <v>1</v>
      </c>
      <c r="I4853" s="149" t="n"/>
      <c r="J4853" s="93" t="n">
        <v>190801</v>
      </c>
      <c r="K4853" s="93" t="n"/>
      <c r="L4853" s="93" t="n">
        <v>0</v>
      </c>
      <c r="M4853" s="93" t="n">
        <v>0</v>
      </c>
      <c r="N4853" s="93" t="n">
        <v>1442</v>
      </c>
      <c r="O4853" s="148" t="n">
        <v>0</v>
      </c>
      <c r="P4853" s="93" t="inlineStr">
        <is>
          <t>아누아 CS머드크림마스크머드크림마스크 100ml190801</t>
        </is>
      </c>
    </row>
    <row r="4854">
      <c r="A4854" s="93" t="n"/>
      <c r="B4854" s="127" t="n">
        <v>43887</v>
      </c>
      <c r="C4854" s="93">
        <f>TEXT(B4854,"aaa")</f>
        <v/>
      </c>
      <c r="D4854" s="93" t="n"/>
      <c r="E4854" s="93" t="inlineStr">
        <is>
          <t>화장솜</t>
        </is>
      </c>
      <c r="F4854" s="93" t="inlineStr">
        <is>
          <t>아누아 CS</t>
        </is>
      </c>
      <c r="G4854" s="93" t="inlineStr">
        <is>
          <t>스킨팩 화장솜 60P</t>
        </is>
      </c>
      <c r="H4854" s="149" t="n">
        <v>1</v>
      </c>
      <c r="I4854" s="149" t="n"/>
      <c r="J4854" s="93" t="n">
        <v>190801</v>
      </c>
      <c r="K4854" s="93" t="n"/>
      <c r="L4854" s="93" t="n">
        <v>0</v>
      </c>
      <c r="M4854" s="93" t="n">
        <v>0</v>
      </c>
      <c r="N4854" s="93" t="n">
        <v>1110</v>
      </c>
      <c r="O4854" s="148" t="n">
        <v>0</v>
      </c>
      <c r="P4854" s="93" t="inlineStr">
        <is>
          <t>아누아 CS화장솜스킨팩 화장솜 60P190801</t>
        </is>
      </c>
    </row>
    <row r="4855">
      <c r="A4855" s="93" t="n"/>
      <c r="B4855" s="127" t="n">
        <v>43887</v>
      </c>
      <c r="C4855" s="93">
        <f>TEXT(B4855,"aaa")</f>
        <v/>
      </c>
      <c r="D4855" s="93" t="n"/>
      <c r="E4855" s="93" t="inlineStr">
        <is>
          <t>머드크림마스크</t>
        </is>
      </c>
      <c r="F4855" s="93" t="inlineStr">
        <is>
          <t>카페24</t>
        </is>
      </c>
      <c r="G4855" s="93" t="inlineStr">
        <is>
          <t>머드크림마스크 100ml</t>
        </is>
      </c>
      <c r="H4855" s="149" t="n">
        <v>28</v>
      </c>
      <c r="I4855" s="149" t="n"/>
      <c r="J4855" s="93" t="n">
        <v>190801</v>
      </c>
      <c r="K4855" s="93" t="n"/>
      <c r="L4855" s="93" t="n">
        <v>560000</v>
      </c>
      <c r="M4855" s="93" t="n">
        <v>527240</v>
      </c>
      <c r="N4855" s="93" t="n">
        <v>40376</v>
      </c>
      <c r="O4855" s="148" t="n">
        <v>509090.9090909091</v>
      </c>
      <c r="P4855" s="93" t="inlineStr">
        <is>
          <t>카페24머드크림마스크머드크림마스크 100ml190801</t>
        </is>
      </c>
    </row>
    <row r="4856">
      <c r="A4856" s="93" t="n"/>
      <c r="B4856" s="127" t="n">
        <v>43887</v>
      </c>
      <c r="C4856" s="93">
        <f>TEXT(B4856,"aaa")</f>
        <v/>
      </c>
      <c r="D4856" s="93" t="n"/>
      <c r="E4856" s="93" t="inlineStr">
        <is>
          <t>머드크림마스크</t>
        </is>
      </c>
      <c r="F4856" s="93" t="inlineStr">
        <is>
          <t>카페24</t>
        </is>
      </c>
      <c r="G4856" s="93" t="inlineStr">
        <is>
          <t>머드크림마스크 100ml 2set</t>
        </is>
      </c>
      <c r="H4856" s="149" t="n">
        <v>4</v>
      </c>
      <c r="I4856" s="149" t="n"/>
      <c r="J4856" s="93" t="n">
        <v>190801</v>
      </c>
      <c r="K4856" s="93" t="n"/>
      <c r="L4856" s="93" t="n">
        <v>140000</v>
      </c>
      <c r="M4856" s="93" t="n">
        <v>131810</v>
      </c>
      <c r="N4856" s="93" t="n">
        <v>11536</v>
      </c>
      <c r="O4856" s="148" t="n">
        <v>127272.7272727273</v>
      </c>
      <c r="P4856" s="93" t="inlineStr">
        <is>
          <t>카페24머드크림마스크머드크림마스크 100ml 2set190801</t>
        </is>
      </c>
    </row>
    <row r="4857">
      <c r="A4857" s="93" t="n"/>
      <c r="B4857" s="127" t="n">
        <v>43887</v>
      </c>
      <c r="C4857" s="93">
        <f>TEXT(B4857,"aaa")</f>
        <v/>
      </c>
      <c r="D4857" s="93" t="n"/>
      <c r="E4857" s="6" t="inlineStr">
        <is>
          <t>토너</t>
        </is>
      </c>
      <c r="F4857" s="5" t="inlineStr">
        <is>
          <t>카페24</t>
        </is>
      </c>
      <c r="G4857" s="5" t="inlineStr">
        <is>
          <t>250ml</t>
        </is>
      </c>
      <c r="H4857" s="149" t="n">
        <v>116</v>
      </c>
      <c r="I4857" s="149" t="n"/>
      <c r="J4857" s="7" t="n">
        <v>190801</v>
      </c>
      <c r="K4857" s="93" t="n"/>
      <c r="L4857" s="93" t="n">
        <v>2320000</v>
      </c>
      <c r="M4857" s="93" t="n">
        <v>2184280</v>
      </c>
      <c r="N4857" s="93" t="n">
        <v>378160</v>
      </c>
      <c r="O4857" s="148" t="n">
        <v>2109090.909090909</v>
      </c>
      <c r="P4857" s="93" t="inlineStr">
        <is>
          <t>카페24토너250ml190801</t>
        </is>
      </c>
    </row>
    <row r="4858">
      <c r="A4858" s="93" t="n"/>
      <c r="B4858" s="127" t="n">
        <v>43887</v>
      </c>
      <c r="C4858" s="93">
        <f>TEXT(B4858,"aaa")</f>
        <v/>
      </c>
      <c r="D4858" s="93" t="n"/>
      <c r="E4858" s="6" t="inlineStr">
        <is>
          <t>토너</t>
        </is>
      </c>
      <c r="F4858" s="5" t="inlineStr">
        <is>
          <t>카페24</t>
        </is>
      </c>
      <c r="G4858" s="5" t="inlineStr">
        <is>
          <t>250ml 2set</t>
        </is>
      </c>
      <c r="H4858" s="149" t="n">
        <v>95</v>
      </c>
      <c r="I4858" s="149" t="n"/>
      <c r="J4858" s="7" t="n">
        <v>190801</v>
      </c>
      <c r="K4858" s="93" t="n"/>
      <c r="L4858" s="93" t="n">
        <v>3325000</v>
      </c>
      <c r="M4858" s="93" t="n">
        <v>3130487.5</v>
      </c>
      <c r="N4858" s="93" t="n">
        <v>619400</v>
      </c>
      <c r="O4858" s="148" t="n">
        <v>3022727.272727272</v>
      </c>
      <c r="P4858" s="93" t="inlineStr">
        <is>
          <t>카페24토너250ml 2set190801</t>
        </is>
      </c>
    </row>
    <row r="4859">
      <c r="A4859" s="93" t="n"/>
      <c r="B4859" s="127" t="n">
        <v>43887</v>
      </c>
      <c r="C4859" s="93">
        <f>TEXT(B4859,"aaa")</f>
        <v/>
      </c>
      <c r="D4859" s="93" t="n"/>
      <c r="E4859" s="6" t="inlineStr">
        <is>
          <t>토너</t>
        </is>
      </c>
      <c r="F4859" s="5" t="inlineStr">
        <is>
          <t>카페24</t>
        </is>
      </c>
      <c r="G4859" s="5" t="inlineStr">
        <is>
          <t>500ml</t>
        </is>
      </c>
      <c r="H4859" s="149" t="n">
        <v>158</v>
      </c>
      <c r="I4859" s="149" t="n"/>
      <c r="J4859" s="7" t="n">
        <v>190801</v>
      </c>
      <c r="K4859" s="93" t="n"/>
      <c r="L4859" s="93" t="n">
        <v>5214000</v>
      </c>
      <c r="M4859" s="93" t="n">
        <v>4908981</v>
      </c>
      <c r="N4859" s="93" t="n">
        <v>746550</v>
      </c>
      <c r="O4859" s="148" t="n">
        <v>4740000</v>
      </c>
      <c r="P4859" s="93" t="inlineStr">
        <is>
          <t>카페24토너500ml190801</t>
        </is>
      </c>
    </row>
    <row r="4860">
      <c r="A4860" s="93" t="n"/>
      <c r="B4860" s="127" t="n">
        <v>43887</v>
      </c>
      <c r="C4860" s="93">
        <f>TEXT(B4860,"aaa")</f>
        <v/>
      </c>
      <c r="D4860" s="93" t="n"/>
      <c r="E4860" s="6" t="inlineStr">
        <is>
          <t>토너</t>
        </is>
      </c>
      <c r="F4860" s="5" t="inlineStr">
        <is>
          <t>카페24</t>
        </is>
      </c>
      <c r="G4860" s="93" t="inlineStr">
        <is>
          <t>스킨팩 화장솜 60P</t>
        </is>
      </c>
      <c r="H4860" s="149" t="n">
        <v>78</v>
      </c>
      <c r="I4860" s="149" t="n"/>
      <c r="J4860" s="7" t="n">
        <v>190801</v>
      </c>
      <c r="K4860" s="93" t="n"/>
      <c r="L4860" s="93" t="n">
        <v>234000</v>
      </c>
      <c r="M4860" s="93" t="n">
        <v>220311</v>
      </c>
      <c r="N4860" s="93" t="n">
        <v>86580</v>
      </c>
      <c r="O4860" s="148" t="n">
        <v>212727.2727272727</v>
      </c>
      <c r="P4860" s="93" t="inlineStr">
        <is>
          <t>카페24토너스킨팩 화장솜 60P190801</t>
        </is>
      </c>
    </row>
    <row r="4861">
      <c r="A4861" s="93" t="n"/>
      <c r="B4861" s="127" t="n">
        <v>43887</v>
      </c>
      <c r="C4861" s="93">
        <f>TEXT(B4861,"aaa")</f>
        <v/>
      </c>
      <c r="D4861" s="93" t="n"/>
      <c r="E4861" s="93" t="inlineStr">
        <is>
          <t>클렌징폼</t>
        </is>
      </c>
      <c r="F4861" s="5" t="inlineStr">
        <is>
          <t>카페24</t>
        </is>
      </c>
      <c r="G4861" s="93" t="inlineStr">
        <is>
          <t>클렌징폼 120ml</t>
        </is>
      </c>
      <c r="H4861" s="149" t="n">
        <v>27</v>
      </c>
      <c r="I4861" s="149" t="n"/>
      <c r="J4861" s="7" t="n">
        <v>190801</v>
      </c>
      <c r="K4861" s="93" t="n"/>
      <c r="L4861" s="93" t="n">
        <v>351000</v>
      </c>
      <c r="M4861" s="93" t="n">
        <v>330466.5</v>
      </c>
      <c r="N4861" s="93" t="n">
        <v>74250</v>
      </c>
      <c r="O4861" s="148" t="n">
        <v>319090.9090909091</v>
      </c>
      <c r="P4861" s="93" t="inlineStr">
        <is>
          <t>카페24클렌징폼클렌징폼 120ml190801</t>
        </is>
      </c>
    </row>
    <row r="4862">
      <c r="A4862" s="93" t="n"/>
      <c r="B4862" s="127" t="n">
        <v>43887</v>
      </c>
      <c r="C4862" s="93">
        <f>TEXT(B4862,"aaa")</f>
        <v/>
      </c>
      <c r="D4862" s="93" t="n"/>
      <c r="E4862" s="93" t="inlineStr">
        <is>
          <t>클렌징폼</t>
        </is>
      </c>
      <c r="F4862" s="93" t="inlineStr">
        <is>
          <t>카페24</t>
        </is>
      </c>
      <c r="G4862" s="93" t="inlineStr">
        <is>
          <t>클렌징폼 120ml 2set</t>
        </is>
      </c>
      <c r="H4862" s="149" t="n">
        <v>3</v>
      </c>
      <c r="I4862" s="149" t="n"/>
      <c r="J4862" s="7" t="n">
        <v>190801</v>
      </c>
      <c r="K4862" s="93" t="n"/>
      <c r="L4862" s="93" t="n">
        <v>72000</v>
      </c>
      <c r="M4862" s="93" t="n">
        <v>67788</v>
      </c>
      <c r="N4862" s="93" t="n">
        <v>7380</v>
      </c>
      <c r="O4862" s="148" t="n">
        <v>65454.54545454545</v>
      </c>
      <c r="P4862" s="93" t="inlineStr">
        <is>
          <t>카페24클렌징폼클렌징폼 120ml 2set190801</t>
        </is>
      </c>
    </row>
    <row r="4863">
      <c r="A4863" s="93" t="n"/>
      <c r="B4863" s="127" t="n">
        <v>43887</v>
      </c>
      <c r="C4863" s="93">
        <f>TEXT(B4863,"aaa")</f>
        <v/>
      </c>
      <c r="D4863" s="93" t="n"/>
      <c r="E4863" s="93" t="inlineStr">
        <is>
          <t>클렌징폼</t>
        </is>
      </c>
      <c r="F4863" s="93" t="inlineStr">
        <is>
          <t>카페24</t>
        </is>
      </c>
      <c r="G4863" s="93" t="inlineStr">
        <is>
          <t>클렌징폼 120ml 3set</t>
        </is>
      </c>
      <c r="H4863" s="149" t="n">
        <v>3</v>
      </c>
      <c r="I4863" s="149" t="n"/>
      <c r="J4863" s="7" t="n">
        <v>190801</v>
      </c>
      <c r="K4863" s="93" t="n"/>
      <c r="L4863" s="93" t="n">
        <v>99000</v>
      </c>
      <c r="M4863" s="93" t="n">
        <v>93208.5</v>
      </c>
      <c r="N4863" s="93" t="n">
        <v>11070</v>
      </c>
      <c r="O4863" s="148" t="n">
        <v>90000</v>
      </c>
      <c r="P4863" s="93" t="inlineStr">
        <is>
          <t>카페24클렌징폼클렌징폼 120ml 3set190801</t>
        </is>
      </c>
    </row>
    <row r="4864">
      <c r="A4864" s="93" t="n"/>
      <c r="B4864" s="127" t="n">
        <v>43887</v>
      </c>
      <c r="C4864" s="93">
        <f>TEXT(B4864,"aaa")</f>
        <v/>
      </c>
      <c r="D4864" s="93" t="n"/>
      <c r="E4864" s="93" t="inlineStr">
        <is>
          <t>토너</t>
        </is>
      </c>
      <c r="F4864" s="93" t="inlineStr">
        <is>
          <t>큐텐</t>
        </is>
      </c>
      <c r="G4864" s="93" t="inlineStr">
        <is>
          <t>250ml</t>
        </is>
      </c>
      <c r="H4864" s="149" t="n">
        <v>3</v>
      </c>
      <c r="I4864" s="149" t="n"/>
      <c r="J4864" s="91" t="n">
        <v>190801</v>
      </c>
      <c r="K4864" s="93" t="n"/>
      <c r="L4864" s="93" t="n">
        <v>94500</v>
      </c>
      <c r="M4864" s="93" t="n">
        <v>84105</v>
      </c>
      <c r="N4864" s="93" t="n">
        <v>9780</v>
      </c>
      <c r="O4864" s="148" t="n">
        <v>85909.0909090909</v>
      </c>
      <c r="P4864" s="93" t="inlineStr">
        <is>
          <t>큐텐토너250ml190801</t>
        </is>
      </c>
    </row>
    <row r="4865">
      <c r="A4865" s="93" t="n"/>
      <c r="B4865" s="127" t="n">
        <v>43887</v>
      </c>
      <c r="C4865" s="93">
        <f>TEXT(B4865,"aaa")</f>
        <v/>
      </c>
      <c r="D4865" s="93" t="n"/>
      <c r="E4865" s="93" t="inlineStr">
        <is>
          <t>토너</t>
        </is>
      </c>
      <c r="F4865" s="93" t="inlineStr">
        <is>
          <t>큐텐</t>
        </is>
      </c>
      <c r="G4865" s="93" t="inlineStr">
        <is>
          <t>250ml 2set</t>
        </is>
      </c>
      <c r="H4865" s="149" t="n">
        <v>5</v>
      </c>
      <c r="I4865" s="149" t="n"/>
      <c r="J4865" s="91" t="n">
        <v>190801</v>
      </c>
      <c r="K4865" s="93" t="n"/>
      <c r="L4865" s="93" t="n">
        <v>220000</v>
      </c>
      <c r="M4865" s="93" t="n">
        <v>195800</v>
      </c>
      <c r="N4865" s="93" t="n">
        <v>32600</v>
      </c>
      <c r="O4865" s="148" t="n">
        <v>200000</v>
      </c>
      <c r="P4865" s="93" t="inlineStr">
        <is>
          <t>큐텐토너250ml 2set190801</t>
        </is>
      </c>
    </row>
    <row r="4866">
      <c r="A4866" s="93" t="n"/>
      <c r="B4866" s="127" t="n">
        <v>43888</v>
      </c>
      <c r="C4866" s="93">
        <f>TEXT(B4866,"aaa")</f>
        <v/>
      </c>
      <c r="D4866" s="93" t="n"/>
      <c r="E4866" s="6" t="inlineStr">
        <is>
          <t>토너</t>
        </is>
      </c>
      <c r="F4866" s="5" t="inlineStr">
        <is>
          <t>W컨셉</t>
        </is>
      </c>
      <c r="G4866" s="5" t="inlineStr">
        <is>
          <t>250ml</t>
        </is>
      </c>
      <c r="H4866" s="149" t="n">
        <v>3</v>
      </c>
      <c r="I4866" s="149" t="n"/>
      <c r="J4866" s="7" t="n">
        <v>190801</v>
      </c>
      <c r="K4866" s="93" t="n"/>
      <c r="L4866" s="93" t="n">
        <v>60000</v>
      </c>
      <c r="M4866" s="93" t="n">
        <v>43200</v>
      </c>
      <c r="N4866" s="93" t="n">
        <v>9780</v>
      </c>
      <c r="O4866" s="148" t="n">
        <v>54545.45454545454</v>
      </c>
      <c r="P4866" s="93" t="inlineStr">
        <is>
          <t>W컨셉토너250ml190801</t>
        </is>
      </c>
    </row>
    <row r="4867">
      <c r="A4867" s="93" t="n"/>
      <c r="B4867" s="127" t="n">
        <v>43888</v>
      </c>
      <c r="C4867" s="93">
        <f>TEXT(B4867,"aaa")</f>
        <v/>
      </c>
      <c r="D4867" s="93" t="n"/>
      <c r="E4867" s="6" t="inlineStr">
        <is>
          <t>토너</t>
        </is>
      </c>
      <c r="F4867" s="5" t="inlineStr">
        <is>
          <t>W컨셉</t>
        </is>
      </c>
      <c r="G4867" s="5" t="inlineStr">
        <is>
          <t>250ml 2set</t>
        </is>
      </c>
      <c r="H4867" s="149" t="n">
        <v>11</v>
      </c>
      <c r="I4867" s="149" t="n"/>
      <c r="J4867" s="7" t="n">
        <v>190801</v>
      </c>
      <c r="K4867" s="93" t="n"/>
      <c r="L4867" s="93" t="n">
        <v>385000</v>
      </c>
      <c r="M4867" s="93" t="n">
        <v>281050</v>
      </c>
      <c r="N4867" s="93" t="n">
        <v>71720</v>
      </c>
      <c r="O4867" s="148" t="n">
        <v>350000</v>
      </c>
      <c r="P4867" s="93" t="inlineStr">
        <is>
          <t>W컨셉토너250ml 2set190801</t>
        </is>
      </c>
    </row>
    <row r="4868">
      <c r="A4868" s="93" t="n"/>
      <c r="B4868" s="127" t="n">
        <v>43888</v>
      </c>
      <c r="C4868" s="93">
        <f>TEXT(B4868,"aaa")</f>
        <v/>
      </c>
      <c r="D4868" s="93" t="n"/>
      <c r="E4868" s="93" t="inlineStr">
        <is>
          <t>토너</t>
        </is>
      </c>
      <c r="F4868" s="5" t="inlineStr">
        <is>
          <t>스타일쉐어</t>
        </is>
      </c>
      <c r="G4868" s="93" t="inlineStr">
        <is>
          <t>250ml</t>
        </is>
      </c>
      <c r="H4868" s="149" t="n">
        <v>40</v>
      </c>
      <c r="I4868" s="149" t="n"/>
      <c r="J4868" s="91" t="n">
        <v>190801</v>
      </c>
      <c r="K4868" s="93" t="n"/>
      <c r="L4868" s="93" t="n">
        <v>800000</v>
      </c>
      <c r="M4868" s="93" t="n">
        <v>600000</v>
      </c>
      <c r="N4868" s="93" t="n">
        <v>130400</v>
      </c>
      <c r="O4868" s="148" t="n">
        <v>727272.7272727272</v>
      </c>
      <c r="P4868" s="93" t="inlineStr">
        <is>
          <t>스타일쉐어토너250ml190801</t>
        </is>
      </c>
    </row>
    <row r="4869">
      <c r="A4869" s="93" t="n"/>
      <c r="B4869" s="127" t="n">
        <v>43888</v>
      </c>
      <c r="C4869" s="93">
        <f>TEXT(B4869,"aaa")</f>
        <v/>
      </c>
      <c r="D4869" s="93" t="n"/>
      <c r="E4869" s="93" t="inlineStr">
        <is>
          <t>머드크림마스크</t>
        </is>
      </c>
      <c r="F4869" s="93" t="inlineStr">
        <is>
          <t>카페24</t>
        </is>
      </c>
      <c r="G4869" s="93" t="inlineStr">
        <is>
          <t>머드크림마스크 100ml</t>
        </is>
      </c>
      <c r="H4869" s="149" t="n">
        <v>12</v>
      </c>
      <c r="I4869" s="149" t="n"/>
      <c r="J4869" s="93" t="n">
        <v>190801</v>
      </c>
      <c r="K4869" s="93" t="n"/>
      <c r="L4869" s="93" t="n">
        <v>240000</v>
      </c>
      <c r="M4869" s="93" t="n">
        <v>225960</v>
      </c>
      <c r="N4869" s="93" t="n">
        <v>17304</v>
      </c>
      <c r="O4869" s="148" t="n">
        <v>218181.8181818182</v>
      </c>
      <c r="P4869" s="93" t="inlineStr">
        <is>
          <t>카페24머드크림마스크머드크림마스크 100ml190801</t>
        </is>
      </c>
    </row>
    <row r="4870">
      <c r="A4870" s="93" t="n"/>
      <c r="B4870" s="127" t="n">
        <v>43888</v>
      </c>
      <c r="C4870" s="93">
        <f>TEXT(B4870,"aaa")</f>
        <v/>
      </c>
      <c r="D4870" s="93" t="n"/>
      <c r="E4870" s="93" t="inlineStr">
        <is>
          <t>머드크림마스크</t>
        </is>
      </c>
      <c r="F4870" s="93" t="inlineStr">
        <is>
          <t>카페24</t>
        </is>
      </c>
      <c r="G4870" s="93" t="inlineStr">
        <is>
          <t>머드크림마스크 100ml 2set</t>
        </is>
      </c>
      <c r="H4870" s="149" t="n">
        <v>4</v>
      </c>
      <c r="I4870" s="149" t="n"/>
      <c r="J4870" s="93" t="n">
        <v>190801</v>
      </c>
      <c r="K4870" s="93" t="n"/>
      <c r="L4870" s="93" t="n">
        <v>140000</v>
      </c>
      <c r="M4870" s="93" t="n">
        <v>131810</v>
      </c>
      <c r="N4870" s="93" t="n">
        <v>11536</v>
      </c>
      <c r="O4870" s="148" t="n">
        <v>127272.7272727273</v>
      </c>
      <c r="P4870" s="93" t="inlineStr">
        <is>
          <t>카페24머드크림마스크머드크림마스크 100ml 2set190801</t>
        </is>
      </c>
    </row>
    <row r="4871">
      <c r="A4871" s="93" t="n"/>
      <c r="B4871" s="127" t="n">
        <v>43888</v>
      </c>
      <c r="C4871" s="93">
        <f>TEXT(B4871,"aaa")</f>
        <v/>
      </c>
      <c r="D4871" s="93" t="n"/>
      <c r="E4871" s="6" t="inlineStr">
        <is>
          <t>토너</t>
        </is>
      </c>
      <c r="F4871" s="5" t="inlineStr">
        <is>
          <t>카페24</t>
        </is>
      </c>
      <c r="G4871" s="5" t="inlineStr">
        <is>
          <t>250ml</t>
        </is>
      </c>
      <c r="H4871" s="149" t="n">
        <v>116</v>
      </c>
      <c r="I4871" s="149" t="n"/>
      <c r="J4871" s="7" t="n">
        <v>190801</v>
      </c>
      <c r="K4871" s="93" t="n"/>
      <c r="L4871" s="93" t="n">
        <v>2320000</v>
      </c>
      <c r="M4871" s="93" t="n">
        <v>2184280</v>
      </c>
      <c r="N4871" s="93" t="n">
        <v>378160</v>
      </c>
      <c r="O4871" s="148" t="n">
        <v>2109090.909090909</v>
      </c>
      <c r="P4871" s="93" t="inlineStr">
        <is>
          <t>카페24토너250ml190801</t>
        </is>
      </c>
    </row>
    <row r="4872">
      <c r="A4872" s="93" t="n"/>
      <c r="B4872" s="127" t="n">
        <v>43888</v>
      </c>
      <c r="C4872" s="93">
        <f>TEXT(B4872,"aaa")</f>
        <v/>
      </c>
      <c r="D4872" s="93" t="n"/>
      <c r="E4872" s="6" t="inlineStr">
        <is>
          <t>토너</t>
        </is>
      </c>
      <c r="F4872" s="5" t="inlineStr">
        <is>
          <t>카페24</t>
        </is>
      </c>
      <c r="G4872" s="5" t="inlineStr">
        <is>
          <t>250ml 2set</t>
        </is>
      </c>
      <c r="H4872" s="149" t="n">
        <v>89</v>
      </c>
      <c r="I4872" s="149" t="n"/>
      <c r="J4872" s="7" t="n">
        <v>190801</v>
      </c>
      <c r="K4872" s="93" t="n"/>
      <c r="L4872" s="93" t="n">
        <v>3115000</v>
      </c>
      <c r="M4872" s="93" t="n">
        <v>2932772.5</v>
      </c>
      <c r="N4872" s="93" t="n">
        <v>580280</v>
      </c>
      <c r="O4872" s="148" t="n">
        <v>2831818.181818182</v>
      </c>
      <c r="P4872" s="93" t="inlineStr">
        <is>
          <t>카페24토너250ml 2set190801</t>
        </is>
      </c>
    </row>
    <row r="4873">
      <c r="A4873" s="93" t="n"/>
      <c r="B4873" s="127" t="n">
        <v>43888</v>
      </c>
      <c r="C4873" s="93">
        <f>TEXT(B4873,"aaa")</f>
        <v/>
      </c>
      <c r="D4873" s="93" t="n"/>
      <c r="E4873" s="6" t="inlineStr">
        <is>
          <t>토너</t>
        </is>
      </c>
      <c r="F4873" s="5" t="inlineStr">
        <is>
          <t>카페24</t>
        </is>
      </c>
      <c r="G4873" s="5" t="inlineStr">
        <is>
          <t>500ml</t>
        </is>
      </c>
      <c r="H4873" s="149" t="n">
        <v>101</v>
      </c>
      <c r="I4873" s="149" t="n"/>
      <c r="J4873" s="7" t="n">
        <v>190801</v>
      </c>
      <c r="K4873" s="93" t="n"/>
      <c r="L4873" s="93" t="n">
        <v>3333000</v>
      </c>
      <c r="M4873" s="93" t="n">
        <v>3138019.5</v>
      </c>
      <c r="N4873" s="93" t="n">
        <v>477225</v>
      </c>
      <c r="O4873" s="148" t="n">
        <v>3030000</v>
      </c>
      <c r="P4873" s="93" t="inlineStr">
        <is>
          <t>카페24토너500ml190801</t>
        </is>
      </c>
    </row>
    <row r="4874">
      <c r="A4874" s="93" t="n"/>
      <c r="B4874" s="127" t="n">
        <v>43888</v>
      </c>
      <c r="C4874" s="93">
        <f>TEXT(B4874,"aaa")</f>
        <v/>
      </c>
      <c r="D4874" s="93" t="n"/>
      <c r="E4874" s="6" t="inlineStr">
        <is>
          <t>토너</t>
        </is>
      </c>
      <c r="F4874" s="5" t="inlineStr">
        <is>
          <t>카페24</t>
        </is>
      </c>
      <c r="G4874" s="93" t="inlineStr">
        <is>
          <t>스킨팩 화장솜 60P</t>
        </is>
      </c>
      <c r="H4874" s="149" t="n">
        <v>72</v>
      </c>
      <c r="I4874" s="149" t="n"/>
      <c r="J4874" s="7" t="n">
        <v>190801</v>
      </c>
      <c r="K4874" s="93" t="n"/>
      <c r="L4874" s="93" t="n">
        <v>216000</v>
      </c>
      <c r="M4874" s="93" t="n">
        <v>203364</v>
      </c>
      <c r="N4874" s="93" t="n">
        <v>79920</v>
      </c>
      <c r="O4874" s="148" t="n">
        <v>196363.6363636364</v>
      </c>
      <c r="P4874" s="93" t="inlineStr">
        <is>
          <t>카페24토너스킨팩 화장솜 60P190801</t>
        </is>
      </c>
    </row>
    <row r="4875">
      <c r="A4875" s="93" t="n"/>
      <c r="B4875" s="127" t="n">
        <v>43888</v>
      </c>
      <c r="C4875" s="93">
        <f>TEXT(B4875,"aaa")</f>
        <v/>
      </c>
      <c r="D4875" s="93" t="n"/>
      <c r="E4875" s="93" t="inlineStr">
        <is>
          <t>클렌징폼</t>
        </is>
      </c>
      <c r="F4875" s="5" t="inlineStr">
        <is>
          <t>카페24</t>
        </is>
      </c>
      <c r="G4875" s="93" t="inlineStr">
        <is>
          <t>클렌징폼 120ml</t>
        </is>
      </c>
      <c r="H4875" s="149" t="n">
        <v>20</v>
      </c>
      <c r="I4875" s="149" t="n"/>
      <c r="J4875" s="7" t="n">
        <v>190801</v>
      </c>
      <c r="K4875" s="93" t="n"/>
      <c r="L4875" s="93" t="n">
        <v>260000</v>
      </c>
      <c r="M4875" s="93" t="n">
        <v>244790</v>
      </c>
      <c r="N4875" s="93" t="n">
        <v>55000</v>
      </c>
      <c r="O4875" s="148" t="n">
        <v>236363.6363636364</v>
      </c>
      <c r="P4875" s="93" t="inlineStr">
        <is>
          <t>카페24클렌징폼클렌징폼 120ml190801</t>
        </is>
      </c>
    </row>
    <row r="4876">
      <c r="A4876" s="93" t="n"/>
      <c r="B4876" s="127" t="n">
        <v>43888</v>
      </c>
      <c r="C4876" s="93">
        <f>TEXT(B4876,"aaa")</f>
        <v/>
      </c>
      <c r="D4876" s="93" t="n"/>
      <c r="E4876" s="93" t="inlineStr">
        <is>
          <t>클렌징폼</t>
        </is>
      </c>
      <c r="F4876" s="93" t="inlineStr">
        <is>
          <t>카페24</t>
        </is>
      </c>
      <c r="G4876" s="93" t="inlineStr">
        <is>
          <t>클렌징폼 120ml 2set</t>
        </is>
      </c>
      <c r="H4876" s="149" t="n">
        <v>2</v>
      </c>
      <c r="I4876" s="149" t="n"/>
      <c r="J4876" s="7" t="n">
        <v>190801</v>
      </c>
      <c r="K4876" s="93" t="n"/>
      <c r="L4876" s="93" t="n">
        <v>48000</v>
      </c>
      <c r="M4876" s="93" t="n">
        <v>45192</v>
      </c>
      <c r="N4876" s="93" t="n">
        <v>4920</v>
      </c>
      <c r="O4876" s="148" t="n">
        <v>43636.36363636363</v>
      </c>
      <c r="P4876" s="93" t="inlineStr">
        <is>
          <t>카페24클렌징폼클렌징폼 120ml 2set190801</t>
        </is>
      </c>
    </row>
    <row r="4877">
      <c r="A4877" s="93" t="n"/>
      <c r="B4877" s="127" t="n">
        <v>43888</v>
      </c>
      <c r="C4877" s="93">
        <f>TEXT(B4877,"aaa")</f>
        <v/>
      </c>
      <c r="D4877" s="93" t="n"/>
      <c r="E4877" s="93" t="inlineStr">
        <is>
          <t>클렌징폼</t>
        </is>
      </c>
      <c r="F4877" s="93" t="inlineStr">
        <is>
          <t>카페24</t>
        </is>
      </c>
      <c r="G4877" s="93" t="inlineStr">
        <is>
          <t>클렌징폼 120ml 3set</t>
        </is>
      </c>
      <c r="H4877" s="149" t="n">
        <v>1</v>
      </c>
      <c r="I4877" s="149" t="n"/>
      <c r="J4877" s="7" t="n">
        <v>190801</v>
      </c>
      <c r="K4877" s="93" t="n"/>
      <c r="L4877" s="93" t="n">
        <v>33000</v>
      </c>
      <c r="M4877" s="93" t="n">
        <v>31069.5</v>
      </c>
      <c r="N4877" s="93" t="n">
        <v>3690</v>
      </c>
      <c r="O4877" s="148" t="n">
        <v>30000</v>
      </c>
      <c r="P4877" s="93" t="inlineStr">
        <is>
          <t>카페24클렌징폼클렌징폼 120ml 3set190801</t>
        </is>
      </c>
    </row>
    <row r="4878">
      <c r="A4878" s="93" t="n"/>
      <c r="B4878" s="127" t="n">
        <v>43888</v>
      </c>
      <c r="C4878" s="93">
        <f>TEXT(B4878,"aaa")</f>
        <v/>
      </c>
      <c r="D4878" s="93" t="n"/>
      <c r="E4878" s="93" t="inlineStr">
        <is>
          <t>토너</t>
        </is>
      </c>
      <c r="F4878" s="93" t="inlineStr">
        <is>
          <t>큐텐</t>
        </is>
      </c>
      <c r="G4878" s="93" t="inlineStr">
        <is>
          <t>250ml</t>
        </is>
      </c>
      <c r="H4878" s="149" t="n">
        <v>7</v>
      </c>
      <c r="I4878" s="149" t="n"/>
      <c r="J4878" s="91" t="n">
        <v>190801</v>
      </c>
      <c r="K4878" s="93" t="n"/>
      <c r="L4878" s="93" t="n">
        <v>220500</v>
      </c>
      <c r="M4878" s="93" t="n">
        <v>196245</v>
      </c>
      <c r="N4878" s="93" t="n">
        <v>22820</v>
      </c>
      <c r="O4878" s="148" t="n">
        <v>200454.5454545454</v>
      </c>
      <c r="P4878" s="93" t="inlineStr">
        <is>
          <t>큐텐토너250ml190801</t>
        </is>
      </c>
    </row>
    <row r="4879">
      <c r="A4879" s="93" t="n"/>
      <c r="B4879" s="127" t="n">
        <v>43888</v>
      </c>
      <c r="C4879" s="93">
        <f>TEXT(B4879,"aaa")</f>
        <v/>
      </c>
      <c r="D4879" s="93" t="n"/>
      <c r="E4879" s="93" t="inlineStr">
        <is>
          <t>토너</t>
        </is>
      </c>
      <c r="F4879" s="93" t="inlineStr">
        <is>
          <t>큐텐</t>
        </is>
      </c>
      <c r="G4879" s="93" t="inlineStr">
        <is>
          <t>250ml 2set</t>
        </is>
      </c>
      <c r="H4879" s="149" t="n">
        <v>4</v>
      </c>
      <c r="I4879" s="149" t="n"/>
      <c r="J4879" s="91" t="n">
        <v>190801</v>
      </c>
      <c r="K4879" s="93" t="n"/>
      <c r="L4879" s="93" t="n">
        <v>176000</v>
      </c>
      <c r="M4879" s="93" t="n">
        <v>156640</v>
      </c>
      <c r="N4879" s="93" t="n">
        <v>26080</v>
      </c>
      <c r="O4879" s="148" t="n">
        <v>160000</v>
      </c>
      <c r="P4879" s="93" t="inlineStr">
        <is>
          <t>큐텐토너250ml 2set190801</t>
        </is>
      </c>
    </row>
    <row r="4880">
      <c r="A4880" s="93" t="n"/>
      <c r="B4880" s="127" t="n">
        <v>43889</v>
      </c>
      <c r="C4880" s="93">
        <f>TEXT(B4880,"aaa")</f>
        <v/>
      </c>
      <c r="D4880" s="93" t="n"/>
      <c r="E4880" s="6" t="inlineStr">
        <is>
          <t>토너</t>
        </is>
      </c>
      <c r="F4880" s="5" t="inlineStr">
        <is>
          <t>W컨셉</t>
        </is>
      </c>
      <c r="G4880" s="5" t="inlineStr">
        <is>
          <t>250ml</t>
        </is>
      </c>
      <c r="H4880" s="149" t="n">
        <v>2</v>
      </c>
      <c r="I4880" s="149" t="n"/>
      <c r="J4880" s="7" t="n">
        <v>190801</v>
      </c>
      <c r="K4880" s="93" t="n"/>
      <c r="L4880" s="93" t="n">
        <v>40000</v>
      </c>
      <c r="M4880" s="93" t="n">
        <v>28800</v>
      </c>
      <c r="N4880" s="93" t="n">
        <v>6520</v>
      </c>
      <c r="O4880" s="148" t="n">
        <v>36363.63636363636</v>
      </c>
      <c r="P4880" s="93" t="inlineStr">
        <is>
          <t>W컨셉토너250ml190801</t>
        </is>
      </c>
    </row>
    <row r="4881">
      <c r="A4881" s="93" t="n"/>
      <c r="B4881" s="127" t="n">
        <v>43889</v>
      </c>
      <c r="C4881" s="93">
        <f>TEXT(B4881,"aaa")</f>
        <v/>
      </c>
      <c r="D4881" s="93" t="n"/>
      <c r="E4881" s="6" t="inlineStr">
        <is>
          <t>토너</t>
        </is>
      </c>
      <c r="F4881" s="5" t="inlineStr">
        <is>
          <t>W컨셉</t>
        </is>
      </c>
      <c r="G4881" s="5" t="inlineStr">
        <is>
          <t>250ml 2set</t>
        </is>
      </c>
      <c r="H4881" s="149" t="n">
        <v>9</v>
      </c>
      <c r="I4881" s="149" t="n"/>
      <c r="J4881" s="7" t="n">
        <v>190801</v>
      </c>
      <c r="K4881" s="93" t="n"/>
      <c r="L4881" s="93" t="n">
        <v>315000</v>
      </c>
      <c r="M4881" s="93" t="n">
        <v>229950</v>
      </c>
      <c r="N4881" s="93" t="n">
        <v>58680</v>
      </c>
      <c r="O4881" s="148" t="n">
        <v>286363.6363636364</v>
      </c>
      <c r="P4881" s="93" t="inlineStr">
        <is>
          <t>W컨셉토너250ml 2set190801</t>
        </is>
      </c>
    </row>
    <row r="4882">
      <c r="A4882" s="93" t="n"/>
      <c r="B4882" s="127" t="n">
        <v>43889</v>
      </c>
      <c r="C4882" s="93">
        <f>TEXT(B4882,"aaa")</f>
        <v/>
      </c>
      <c r="D4882" s="93" t="n"/>
      <c r="E4882" s="93" t="inlineStr">
        <is>
          <t>토너</t>
        </is>
      </c>
      <c r="F4882" s="5" t="inlineStr">
        <is>
          <t>스타일쉐어</t>
        </is>
      </c>
      <c r="G4882" s="93" t="inlineStr">
        <is>
          <t>250ml</t>
        </is>
      </c>
      <c r="H4882" s="149" t="n">
        <v>31</v>
      </c>
      <c r="I4882" s="149" t="n"/>
      <c r="J4882" s="91" t="n">
        <v>190801</v>
      </c>
      <c r="K4882" s="93" t="n"/>
      <c r="L4882" s="93" t="n">
        <v>620000</v>
      </c>
      <c r="M4882" s="93" t="n">
        <v>465000</v>
      </c>
      <c r="N4882" s="93" t="n">
        <v>101060</v>
      </c>
      <c r="O4882" s="148" t="n">
        <v>563636.3636363636</v>
      </c>
      <c r="P4882" s="93" t="inlineStr">
        <is>
          <t>스타일쉐어토너250ml190801</t>
        </is>
      </c>
    </row>
    <row r="4883">
      <c r="A4883" s="93" t="n"/>
      <c r="B4883" s="127" t="n">
        <v>43889</v>
      </c>
      <c r="C4883" s="93">
        <f>TEXT(B4883,"aaa")</f>
        <v/>
      </c>
      <c r="D4883" s="93" t="n"/>
      <c r="E4883" s="93" t="inlineStr">
        <is>
          <t>머드크림마스크</t>
        </is>
      </c>
      <c r="F4883" s="93" t="inlineStr">
        <is>
          <t>카페24</t>
        </is>
      </c>
      <c r="G4883" s="93" t="inlineStr">
        <is>
          <t>머드크림마스크 100ml</t>
        </is>
      </c>
      <c r="H4883" s="149" t="n">
        <v>18</v>
      </c>
      <c r="I4883" s="149" t="n"/>
      <c r="J4883" s="93" t="n">
        <v>190801</v>
      </c>
      <c r="K4883" s="93" t="n"/>
      <c r="L4883" s="93" t="n">
        <v>360000</v>
      </c>
      <c r="M4883" s="93" t="n">
        <v>338940</v>
      </c>
      <c r="N4883" s="93" t="n">
        <v>25956</v>
      </c>
      <c r="O4883" s="148" t="n">
        <v>327272.7272727272</v>
      </c>
      <c r="P4883" s="93" t="inlineStr">
        <is>
          <t>카페24머드크림마스크머드크림마스크 100ml190801</t>
        </is>
      </c>
    </row>
    <row r="4884">
      <c r="A4884" s="93" t="n"/>
      <c r="B4884" s="127" t="n">
        <v>43889</v>
      </c>
      <c r="C4884" s="93">
        <f>TEXT(B4884,"aaa")</f>
        <v/>
      </c>
      <c r="D4884" s="93" t="n"/>
      <c r="E4884" s="6" t="inlineStr">
        <is>
          <t>토너</t>
        </is>
      </c>
      <c r="F4884" s="5" t="inlineStr">
        <is>
          <t>카페24</t>
        </is>
      </c>
      <c r="G4884" s="5" t="inlineStr">
        <is>
          <t>250ml</t>
        </is>
      </c>
      <c r="H4884" s="149" t="n">
        <v>100</v>
      </c>
      <c r="I4884" s="149" t="n"/>
      <c r="J4884" s="7" t="n">
        <v>190801</v>
      </c>
      <c r="K4884" s="93" t="n"/>
      <c r="L4884" s="93" t="n">
        <v>2000000</v>
      </c>
      <c r="M4884" s="93" t="n">
        <v>1883000</v>
      </c>
      <c r="N4884" s="93" t="n">
        <v>326000</v>
      </c>
      <c r="O4884" s="148" t="n">
        <v>1818181.818181818</v>
      </c>
      <c r="P4884" s="93" t="inlineStr">
        <is>
          <t>카페24토너250ml190801</t>
        </is>
      </c>
    </row>
    <row r="4885">
      <c r="A4885" s="93" t="n"/>
      <c r="B4885" s="127" t="n">
        <v>43889</v>
      </c>
      <c r="C4885" s="93">
        <f>TEXT(B4885,"aaa")</f>
        <v/>
      </c>
      <c r="D4885" s="93" t="n"/>
      <c r="E4885" s="6" t="inlineStr">
        <is>
          <t>토너</t>
        </is>
      </c>
      <c r="F4885" s="5" t="inlineStr">
        <is>
          <t>카페24</t>
        </is>
      </c>
      <c r="G4885" s="5" t="inlineStr">
        <is>
          <t>250ml 2set</t>
        </is>
      </c>
      <c r="H4885" s="149" t="n">
        <v>85</v>
      </c>
      <c r="I4885" s="149" t="n"/>
      <c r="J4885" s="7" t="n">
        <v>190801</v>
      </c>
      <c r="K4885" s="93" t="n"/>
      <c r="L4885" s="93" t="n">
        <v>2975000</v>
      </c>
      <c r="M4885" s="93" t="n">
        <v>2800962.5</v>
      </c>
      <c r="N4885" s="93" t="n">
        <v>554200</v>
      </c>
      <c r="O4885" s="148" t="n">
        <v>2704545.454545454</v>
      </c>
      <c r="P4885" s="93" t="inlineStr">
        <is>
          <t>카페24토너250ml 2set190801</t>
        </is>
      </c>
    </row>
    <row r="4886">
      <c r="A4886" s="93" t="n"/>
      <c r="B4886" s="127" t="n">
        <v>43889</v>
      </c>
      <c r="C4886" s="93">
        <f>TEXT(B4886,"aaa")</f>
        <v/>
      </c>
      <c r="D4886" s="93" t="n"/>
      <c r="E4886" s="6" t="inlineStr">
        <is>
          <t>토너</t>
        </is>
      </c>
      <c r="F4886" s="5" t="inlineStr">
        <is>
          <t>카페24</t>
        </is>
      </c>
      <c r="G4886" s="5" t="inlineStr">
        <is>
          <t>500ml</t>
        </is>
      </c>
      <c r="H4886" s="149" t="n">
        <v>59</v>
      </c>
      <c r="I4886" s="149" t="n"/>
      <c r="J4886" s="7" t="n">
        <v>190801</v>
      </c>
      <c r="K4886" s="93" t="n"/>
      <c r="L4886" s="93" t="n">
        <v>1947000</v>
      </c>
      <c r="M4886" s="93" t="n">
        <v>1833100.5</v>
      </c>
      <c r="N4886" s="93" t="n">
        <v>278775</v>
      </c>
      <c r="O4886" s="148" t="n">
        <v>1770000</v>
      </c>
      <c r="P4886" s="93" t="inlineStr">
        <is>
          <t>카페24토너500ml190801</t>
        </is>
      </c>
    </row>
    <row r="4887">
      <c r="A4887" s="93" t="n"/>
      <c r="B4887" s="127" t="n">
        <v>43889</v>
      </c>
      <c r="C4887" s="93">
        <f>TEXT(B4887,"aaa")</f>
        <v/>
      </c>
      <c r="D4887" s="93" t="n"/>
      <c r="E4887" s="6" t="inlineStr">
        <is>
          <t>토너</t>
        </is>
      </c>
      <c r="F4887" s="5" t="inlineStr">
        <is>
          <t>카페24</t>
        </is>
      </c>
      <c r="G4887" s="93" t="inlineStr">
        <is>
          <t>스킨팩 화장솜 60P</t>
        </is>
      </c>
      <c r="H4887" s="149" t="n">
        <v>75</v>
      </c>
      <c r="I4887" s="149" t="n"/>
      <c r="J4887" s="7" t="n">
        <v>190801</v>
      </c>
      <c r="K4887" s="93" t="n"/>
      <c r="L4887" s="93" t="n">
        <v>225000</v>
      </c>
      <c r="M4887" s="93" t="n">
        <v>211837.5</v>
      </c>
      <c r="N4887" s="93" t="n">
        <v>83250</v>
      </c>
      <c r="O4887" s="148" t="n">
        <v>204545.4545454545</v>
      </c>
      <c r="P4887" s="93" t="inlineStr">
        <is>
          <t>카페24토너스킨팩 화장솜 60P190801</t>
        </is>
      </c>
    </row>
    <row r="4888">
      <c r="A4888" s="93" t="n"/>
      <c r="B4888" s="127" t="n">
        <v>43889</v>
      </c>
      <c r="C4888" s="93">
        <f>TEXT(B4888,"aaa")</f>
        <v/>
      </c>
      <c r="D4888" s="93" t="n"/>
      <c r="E4888" s="93" t="inlineStr">
        <is>
          <t>클렌징폼</t>
        </is>
      </c>
      <c r="F4888" s="5" t="inlineStr">
        <is>
          <t>카페24</t>
        </is>
      </c>
      <c r="G4888" s="93" t="inlineStr">
        <is>
          <t>클렌징폼 120ml</t>
        </is>
      </c>
      <c r="H4888" s="149" t="n">
        <v>19</v>
      </c>
      <c r="I4888" s="149" t="n"/>
      <c r="J4888" s="7" t="n">
        <v>190801</v>
      </c>
      <c r="K4888" s="93" t="n"/>
      <c r="L4888" s="93" t="n">
        <v>247000</v>
      </c>
      <c r="M4888" s="93" t="n">
        <v>232550.5</v>
      </c>
      <c r="N4888" s="93" t="n">
        <v>52250</v>
      </c>
      <c r="O4888" s="148" t="n">
        <v>224545.4545454545</v>
      </c>
      <c r="P4888" s="93" t="inlineStr">
        <is>
          <t>카페24클렌징폼클렌징폼 120ml190801</t>
        </is>
      </c>
    </row>
    <row r="4889">
      <c r="A4889" s="93" t="n"/>
      <c r="B4889" s="127" t="n">
        <v>43889</v>
      </c>
      <c r="C4889" s="93">
        <f>TEXT(B4889,"aaa")</f>
        <v/>
      </c>
      <c r="D4889" s="93" t="n"/>
      <c r="E4889" s="93" t="inlineStr">
        <is>
          <t>클렌징폼</t>
        </is>
      </c>
      <c r="F4889" s="93" t="inlineStr">
        <is>
          <t>카페24</t>
        </is>
      </c>
      <c r="G4889" s="93" t="inlineStr">
        <is>
          <t>클렌징폼 120ml 2set</t>
        </is>
      </c>
      <c r="H4889" s="149" t="n">
        <v>5</v>
      </c>
      <c r="I4889" s="149" t="n"/>
      <c r="J4889" s="7" t="n">
        <v>190801</v>
      </c>
      <c r="K4889" s="93" t="n"/>
      <c r="L4889" s="93" t="n">
        <v>120000</v>
      </c>
      <c r="M4889" s="93" t="n">
        <v>112980</v>
      </c>
      <c r="N4889" s="93" t="n">
        <v>12300</v>
      </c>
      <c r="O4889" s="148" t="n">
        <v>109090.9090909091</v>
      </c>
      <c r="P4889" s="93" t="inlineStr">
        <is>
          <t>카페24클렌징폼클렌징폼 120ml 2set190801</t>
        </is>
      </c>
    </row>
    <row r="4890">
      <c r="A4890" s="93" t="n"/>
      <c r="B4890" s="127" t="n">
        <v>43889</v>
      </c>
      <c r="C4890" s="93">
        <f>TEXT(B4890,"aaa")</f>
        <v/>
      </c>
      <c r="D4890" s="93" t="n"/>
      <c r="E4890" s="93" t="inlineStr">
        <is>
          <t>토너</t>
        </is>
      </c>
      <c r="F4890" s="93" t="inlineStr">
        <is>
          <t>큐텐</t>
        </is>
      </c>
      <c r="G4890" s="93" t="inlineStr">
        <is>
          <t>250ml</t>
        </is>
      </c>
      <c r="H4890" s="149" t="n">
        <v>12</v>
      </c>
      <c r="I4890" s="149" t="n"/>
      <c r="J4890" s="91" t="n">
        <v>190801</v>
      </c>
      <c r="K4890" s="93" t="n"/>
      <c r="L4890" s="93" t="n">
        <v>378000</v>
      </c>
      <c r="M4890" s="93" t="n">
        <v>336420</v>
      </c>
      <c r="N4890" s="93" t="n">
        <v>39120</v>
      </c>
      <c r="O4890" s="148" t="n">
        <v>343636.3636363636</v>
      </c>
      <c r="P4890" s="93" t="inlineStr">
        <is>
          <t>큐텐토너250ml190801</t>
        </is>
      </c>
    </row>
    <row r="4891">
      <c r="A4891" s="93" t="n"/>
      <c r="B4891" s="127" t="n">
        <v>43889</v>
      </c>
      <c r="C4891" s="93">
        <f>TEXT(B4891,"aaa")</f>
        <v/>
      </c>
      <c r="D4891" s="93" t="n"/>
      <c r="E4891" s="93" t="inlineStr">
        <is>
          <t>토너</t>
        </is>
      </c>
      <c r="F4891" s="93" t="inlineStr">
        <is>
          <t>큐텐</t>
        </is>
      </c>
      <c r="G4891" s="93" t="inlineStr">
        <is>
          <t>250ml 2set</t>
        </is>
      </c>
      <c r="H4891" s="149" t="n">
        <v>7</v>
      </c>
      <c r="I4891" s="149" t="n"/>
      <c r="J4891" s="91" t="n">
        <v>190801</v>
      </c>
      <c r="K4891" s="93" t="n"/>
      <c r="L4891" s="93" t="n">
        <v>308000</v>
      </c>
      <c r="M4891" s="93" t="n">
        <v>274120</v>
      </c>
      <c r="N4891" s="93" t="n">
        <v>45640</v>
      </c>
      <c r="O4891" s="148" t="n">
        <v>280000</v>
      </c>
      <c r="P4891" s="93" t="inlineStr">
        <is>
          <t>큐텐토너250ml 2set190801</t>
        </is>
      </c>
    </row>
    <row r="4892">
      <c r="A4892" s="93" t="n"/>
      <c r="B4892" s="127" t="n">
        <v>43890</v>
      </c>
      <c r="C4892" s="93">
        <f>TEXT(B4892,"aaa")</f>
        <v/>
      </c>
      <c r="D4892" s="93" t="n"/>
      <c r="E4892" s="93" t="inlineStr">
        <is>
          <t>토너</t>
        </is>
      </c>
      <c r="F4892" s="5" t="inlineStr">
        <is>
          <t>스타일쉐어</t>
        </is>
      </c>
      <c r="G4892" s="93" t="inlineStr">
        <is>
          <t>250ml</t>
        </is>
      </c>
      <c r="H4892" s="149" t="n">
        <v>31</v>
      </c>
      <c r="I4892" s="149" t="n"/>
      <c r="J4892" s="91" t="n">
        <v>190801</v>
      </c>
      <c r="K4892" s="93" t="n"/>
      <c r="L4892" s="93" t="n">
        <v>620000</v>
      </c>
      <c r="M4892" s="93" t="n">
        <v>465000</v>
      </c>
      <c r="N4892" s="93" t="n">
        <v>101060</v>
      </c>
      <c r="O4892" s="148" t="n">
        <v>563636.3636363636</v>
      </c>
      <c r="P4892" s="93" t="inlineStr">
        <is>
          <t>스타일쉐어토너250ml190801</t>
        </is>
      </c>
    </row>
    <row r="4893">
      <c r="A4893" s="93" t="n"/>
      <c r="B4893" s="127" t="n">
        <v>43890</v>
      </c>
      <c r="C4893" s="93">
        <f>TEXT(B4893,"aaa")</f>
        <v/>
      </c>
      <c r="D4893" s="93" t="n"/>
      <c r="E4893" s="93" t="inlineStr">
        <is>
          <t>머드크림마스크</t>
        </is>
      </c>
      <c r="F4893" s="93" t="inlineStr">
        <is>
          <t>카페24</t>
        </is>
      </c>
      <c r="G4893" s="93" t="inlineStr">
        <is>
          <t>머드크림마스크 100ml</t>
        </is>
      </c>
      <c r="H4893" s="149" t="n">
        <v>11</v>
      </c>
      <c r="I4893" s="149" t="n"/>
      <c r="J4893" s="93" t="n">
        <v>190801</v>
      </c>
      <c r="K4893" s="93" t="n"/>
      <c r="L4893" s="93" t="n">
        <v>220000</v>
      </c>
      <c r="M4893" s="93" t="n">
        <v>207130</v>
      </c>
      <c r="N4893" s="93" t="n">
        <v>15862</v>
      </c>
      <c r="O4893" s="148" t="n">
        <v>200000</v>
      </c>
      <c r="P4893" s="93" t="inlineStr">
        <is>
          <t>카페24머드크림마스크머드크림마스크 100ml190801</t>
        </is>
      </c>
    </row>
    <row r="4894">
      <c r="A4894" s="93" t="n"/>
      <c r="B4894" s="127" t="n">
        <v>43890</v>
      </c>
      <c r="C4894" s="93">
        <f>TEXT(B4894,"aaa")</f>
        <v/>
      </c>
      <c r="D4894" s="93" t="n"/>
      <c r="E4894" s="93" t="inlineStr">
        <is>
          <t>머드크림마스크</t>
        </is>
      </c>
      <c r="F4894" s="93" t="inlineStr">
        <is>
          <t>카페24</t>
        </is>
      </c>
      <c r="G4894" s="93" t="inlineStr">
        <is>
          <t>머드크림마스크 100ml 2set</t>
        </is>
      </c>
      <c r="H4894" s="149" t="n">
        <v>3</v>
      </c>
      <c r="I4894" s="149" t="n"/>
      <c r="J4894" s="93" t="n">
        <v>190801</v>
      </c>
      <c r="K4894" s="93" t="n"/>
      <c r="L4894" s="93" t="n">
        <v>105000</v>
      </c>
      <c r="M4894" s="93" t="n">
        <v>98857.5</v>
      </c>
      <c r="N4894" s="93" t="n">
        <v>8652</v>
      </c>
      <c r="O4894" s="148" t="n">
        <v>95454.54545454544</v>
      </c>
      <c r="P4894" s="93" t="inlineStr">
        <is>
          <t>카페24머드크림마스크머드크림마스크 100ml 2set190801</t>
        </is>
      </c>
    </row>
    <row r="4895">
      <c r="A4895" s="93" t="n"/>
      <c r="B4895" s="127" t="n">
        <v>43890</v>
      </c>
      <c r="C4895" s="93">
        <f>TEXT(B4895,"aaa")</f>
        <v/>
      </c>
      <c r="D4895" s="93" t="n"/>
      <c r="E4895" s="6" t="inlineStr">
        <is>
          <t>토너</t>
        </is>
      </c>
      <c r="F4895" s="5" t="inlineStr">
        <is>
          <t>카페24</t>
        </is>
      </c>
      <c r="G4895" s="5" t="inlineStr">
        <is>
          <t>250ml</t>
        </is>
      </c>
      <c r="H4895" s="149" t="n">
        <v>71</v>
      </c>
      <c r="I4895" s="149" t="n"/>
      <c r="J4895" s="7" t="n">
        <v>190801</v>
      </c>
      <c r="K4895" s="93" t="n"/>
      <c r="L4895" s="93" t="n">
        <v>1420000</v>
      </c>
      <c r="M4895" s="93" t="n">
        <v>1336930</v>
      </c>
      <c r="N4895" s="93" t="n">
        <v>231460</v>
      </c>
      <c r="O4895" s="148" t="n">
        <v>1290909.090909091</v>
      </c>
      <c r="P4895" s="93" t="inlineStr">
        <is>
          <t>카페24토너250ml190801</t>
        </is>
      </c>
    </row>
    <row r="4896">
      <c r="A4896" s="93" t="n"/>
      <c r="B4896" s="127" t="n">
        <v>43890</v>
      </c>
      <c r="C4896" s="93">
        <f>TEXT(B4896,"aaa")</f>
        <v/>
      </c>
      <c r="D4896" s="93" t="n"/>
      <c r="E4896" s="6" t="inlineStr">
        <is>
          <t>토너</t>
        </is>
      </c>
      <c r="F4896" s="5" t="inlineStr">
        <is>
          <t>카페24</t>
        </is>
      </c>
      <c r="G4896" s="5" t="inlineStr">
        <is>
          <t>250ml 2set</t>
        </is>
      </c>
      <c r="H4896" s="149" t="n">
        <v>44</v>
      </c>
      <c r="I4896" s="149" t="n"/>
      <c r="J4896" s="7" t="n">
        <v>190801</v>
      </c>
      <c r="K4896" s="93" t="n"/>
      <c r="L4896" s="93" t="n">
        <v>1540000</v>
      </c>
      <c r="M4896" s="93" t="n">
        <v>1449910</v>
      </c>
      <c r="N4896" s="93" t="n">
        <v>286880</v>
      </c>
      <c r="O4896" s="148" t="n">
        <v>1400000</v>
      </c>
      <c r="P4896" s="93" t="inlineStr">
        <is>
          <t>카페24토너250ml 2set190801</t>
        </is>
      </c>
    </row>
    <row r="4897">
      <c r="A4897" s="93" t="n"/>
      <c r="B4897" s="127" t="n">
        <v>43890</v>
      </c>
      <c r="C4897" s="93">
        <f>TEXT(B4897,"aaa")</f>
        <v/>
      </c>
      <c r="D4897" s="93" t="n"/>
      <c r="E4897" s="6" t="inlineStr">
        <is>
          <t>토너</t>
        </is>
      </c>
      <c r="F4897" s="5" t="inlineStr">
        <is>
          <t>카페24</t>
        </is>
      </c>
      <c r="G4897" s="5" t="inlineStr">
        <is>
          <t>500ml</t>
        </is>
      </c>
      <c r="H4897" s="149" t="n">
        <v>75</v>
      </c>
      <c r="I4897" s="149" t="n"/>
      <c r="J4897" s="7" t="n">
        <v>190801</v>
      </c>
      <c r="K4897" s="93" t="n"/>
      <c r="L4897" s="93" t="n">
        <v>2475000</v>
      </c>
      <c r="M4897" s="93" t="n">
        <v>2330212.5</v>
      </c>
      <c r="N4897" s="93" t="n">
        <v>354375</v>
      </c>
      <c r="O4897" s="148" t="n">
        <v>2250000</v>
      </c>
      <c r="P4897" s="93" t="inlineStr">
        <is>
          <t>카페24토너500ml190801</t>
        </is>
      </c>
    </row>
    <row r="4898">
      <c r="A4898" s="93" t="n"/>
      <c r="B4898" s="127" t="n">
        <v>43890</v>
      </c>
      <c r="C4898" s="93">
        <f>TEXT(B4898,"aaa")</f>
        <v/>
      </c>
      <c r="D4898" s="93" t="n"/>
      <c r="E4898" s="6" t="inlineStr">
        <is>
          <t>토너</t>
        </is>
      </c>
      <c r="F4898" s="5" t="inlineStr">
        <is>
          <t>카페24</t>
        </is>
      </c>
      <c r="G4898" s="93" t="inlineStr">
        <is>
          <t>스킨팩 화장솜 60P</t>
        </is>
      </c>
      <c r="H4898" s="149" t="n">
        <v>45</v>
      </c>
      <c r="I4898" s="149" t="n"/>
      <c r="J4898" s="7" t="n">
        <v>190801</v>
      </c>
      <c r="K4898" s="93" t="n"/>
      <c r="L4898" s="93" t="n">
        <v>135000</v>
      </c>
      <c r="M4898" s="93" t="n">
        <v>127102.5</v>
      </c>
      <c r="N4898" s="93" t="n">
        <v>49950</v>
      </c>
      <c r="O4898" s="148" t="n">
        <v>122727.2727272727</v>
      </c>
      <c r="P4898" s="93" t="inlineStr">
        <is>
          <t>카페24토너스킨팩 화장솜 60P190801</t>
        </is>
      </c>
    </row>
    <row r="4899">
      <c r="A4899" s="93" t="n"/>
      <c r="B4899" s="127" t="n">
        <v>43890</v>
      </c>
      <c r="C4899" s="93">
        <f>TEXT(B4899,"aaa")</f>
        <v/>
      </c>
      <c r="D4899" s="93" t="n"/>
      <c r="E4899" s="93" t="inlineStr">
        <is>
          <t>클렌징폼</t>
        </is>
      </c>
      <c r="F4899" s="5" t="inlineStr">
        <is>
          <t>카페24</t>
        </is>
      </c>
      <c r="G4899" s="93" t="inlineStr">
        <is>
          <t>클렌징폼 120ml</t>
        </is>
      </c>
      <c r="H4899" s="149" t="n">
        <v>24</v>
      </c>
      <c r="I4899" s="149" t="n"/>
      <c r="J4899" s="7" t="n">
        <v>190801</v>
      </c>
      <c r="K4899" s="93" t="n"/>
      <c r="L4899" s="93" t="n">
        <v>312000</v>
      </c>
      <c r="M4899" s="93" t="n">
        <v>293748</v>
      </c>
      <c r="N4899" s="93" t="n">
        <v>66000</v>
      </c>
      <c r="O4899" s="148" t="n">
        <v>283636.3636363636</v>
      </c>
      <c r="P4899" s="93" t="inlineStr">
        <is>
          <t>카페24클렌징폼클렌징폼 120ml190801</t>
        </is>
      </c>
    </row>
    <row r="4900">
      <c r="A4900" s="93" t="n"/>
      <c r="B4900" s="127" t="n">
        <v>43890</v>
      </c>
      <c r="C4900" s="93">
        <f>TEXT(B4900,"aaa")</f>
        <v/>
      </c>
      <c r="D4900" s="93" t="n"/>
      <c r="E4900" s="93" t="inlineStr">
        <is>
          <t>클렌징폼</t>
        </is>
      </c>
      <c r="F4900" s="93" t="inlineStr">
        <is>
          <t>카페24</t>
        </is>
      </c>
      <c r="G4900" s="93" t="inlineStr">
        <is>
          <t>클렌징폼 120ml 2set</t>
        </is>
      </c>
      <c r="H4900" s="149" t="n">
        <v>2</v>
      </c>
      <c r="I4900" s="149" t="n"/>
      <c r="J4900" s="7" t="n">
        <v>190801</v>
      </c>
      <c r="K4900" s="93" t="n"/>
      <c r="L4900" s="93" t="n">
        <v>48000</v>
      </c>
      <c r="M4900" s="93" t="n">
        <v>45192</v>
      </c>
      <c r="N4900" s="93" t="n">
        <v>4920</v>
      </c>
      <c r="O4900" s="148" t="n">
        <v>43636.36363636363</v>
      </c>
      <c r="P4900" s="93" t="inlineStr">
        <is>
          <t>카페24클렌징폼클렌징폼 120ml 2set190801</t>
        </is>
      </c>
    </row>
    <row r="4901">
      <c r="A4901" s="93" t="n"/>
      <c r="B4901" s="127" t="n">
        <v>43890</v>
      </c>
      <c r="C4901" s="93">
        <f>TEXT(B4901,"aaa")</f>
        <v/>
      </c>
      <c r="D4901" s="93" t="n"/>
      <c r="E4901" s="93" t="inlineStr">
        <is>
          <t>클렌징폼</t>
        </is>
      </c>
      <c r="F4901" s="93" t="inlineStr">
        <is>
          <t>카페24</t>
        </is>
      </c>
      <c r="G4901" s="93" t="inlineStr">
        <is>
          <t>클렌징폼 120ml 3set</t>
        </is>
      </c>
      <c r="H4901" s="149" t="n">
        <v>2</v>
      </c>
      <c r="I4901" s="149" t="n"/>
      <c r="J4901" s="7" t="n">
        <v>190801</v>
      </c>
      <c r="K4901" s="93" t="n"/>
      <c r="L4901" s="93" t="n">
        <v>66000</v>
      </c>
      <c r="M4901" s="93" t="n">
        <v>62139</v>
      </c>
      <c r="N4901" s="93" t="n">
        <v>7380</v>
      </c>
      <c r="O4901" s="148" t="n">
        <v>59999.99999999999</v>
      </c>
      <c r="P4901" s="93" t="inlineStr">
        <is>
          <t>카페24클렌징폼클렌징폼 120ml 3set190801</t>
        </is>
      </c>
    </row>
    <row r="4902">
      <c r="A4902" s="93" t="n"/>
      <c r="B4902" s="127" t="n">
        <v>43891</v>
      </c>
      <c r="C4902" s="93">
        <f>TEXT(B4902,"aaa")</f>
        <v/>
      </c>
      <c r="D4902" s="93" t="n"/>
      <c r="E4902" s="93" t="inlineStr">
        <is>
          <t>토너</t>
        </is>
      </c>
      <c r="F4902" s="5" t="inlineStr">
        <is>
          <t>스타일쉐어</t>
        </is>
      </c>
      <c r="G4902" s="93" t="inlineStr">
        <is>
          <t>250ml</t>
        </is>
      </c>
      <c r="H4902" s="149" t="n">
        <v>33</v>
      </c>
      <c r="I4902" s="149" t="n"/>
      <c r="J4902" s="91" t="n">
        <v>190801</v>
      </c>
      <c r="K4902" s="93" t="n"/>
      <c r="L4902" s="93" t="n">
        <v>660000</v>
      </c>
      <c r="M4902" s="93" t="n">
        <v>495000</v>
      </c>
      <c r="N4902" s="93" t="n">
        <v>107580</v>
      </c>
      <c r="O4902" s="148" t="n">
        <v>600000</v>
      </c>
      <c r="P4902" s="93" t="inlineStr">
        <is>
          <t>스타일쉐어토너250ml190801</t>
        </is>
      </c>
    </row>
    <row r="4903">
      <c r="A4903" s="93" t="n"/>
      <c r="B4903" s="127" t="n">
        <v>43891</v>
      </c>
      <c r="C4903" s="93">
        <f>TEXT(B4903,"aaa")</f>
        <v/>
      </c>
      <c r="D4903" s="93" t="n"/>
      <c r="E4903" s="93" t="inlineStr">
        <is>
          <t>머드크림마스크</t>
        </is>
      </c>
      <c r="F4903" s="93" t="inlineStr">
        <is>
          <t>카페24</t>
        </is>
      </c>
      <c r="G4903" s="93" t="inlineStr">
        <is>
          <t>머드크림마스크 100ml</t>
        </is>
      </c>
      <c r="H4903" s="149" t="n">
        <v>6</v>
      </c>
      <c r="I4903" s="149" t="n"/>
      <c r="J4903" s="93" t="n">
        <v>190801</v>
      </c>
      <c r="K4903" s="93" t="n"/>
      <c r="L4903" s="93" t="n">
        <v>120000</v>
      </c>
      <c r="M4903" s="93" t="n">
        <v>112980</v>
      </c>
      <c r="N4903" s="93" t="n">
        <v>8652</v>
      </c>
      <c r="O4903" s="148" t="n">
        <v>109090.9090909091</v>
      </c>
      <c r="P4903" s="93" t="inlineStr">
        <is>
          <t>카페24머드크림마스크머드크림마스크 100ml190801</t>
        </is>
      </c>
    </row>
    <row r="4904">
      <c r="A4904" s="93" t="n"/>
      <c r="B4904" s="127" t="n">
        <v>43891</v>
      </c>
      <c r="C4904" s="93">
        <f>TEXT(B4904,"aaa")</f>
        <v/>
      </c>
      <c r="D4904" s="93" t="n"/>
      <c r="E4904" s="93" t="inlineStr">
        <is>
          <t>머드크림마스크</t>
        </is>
      </c>
      <c r="F4904" s="93" t="inlineStr">
        <is>
          <t>카페24</t>
        </is>
      </c>
      <c r="G4904" s="93" t="inlineStr">
        <is>
          <t>머드크림마스크 100ml 2set</t>
        </is>
      </c>
      <c r="H4904" s="149" t="n">
        <v>1</v>
      </c>
      <c r="I4904" s="149" t="n"/>
      <c r="J4904" s="93" t="n">
        <v>190801</v>
      </c>
      <c r="K4904" s="93" t="n"/>
      <c r="L4904" s="93" t="n">
        <v>35000</v>
      </c>
      <c r="M4904" s="93" t="n">
        <v>32952.5</v>
      </c>
      <c r="N4904" s="93" t="n">
        <v>2884</v>
      </c>
      <c r="O4904" s="148" t="n">
        <v>31818.18181818182</v>
      </c>
      <c r="P4904" s="93" t="inlineStr">
        <is>
          <t>카페24머드크림마스크머드크림마스크 100ml 2set190801</t>
        </is>
      </c>
    </row>
    <row r="4905">
      <c r="A4905" s="93" t="n"/>
      <c r="B4905" s="127" t="n">
        <v>43891</v>
      </c>
      <c r="C4905" s="93">
        <f>TEXT(B4905,"aaa")</f>
        <v/>
      </c>
      <c r="D4905" s="93" t="n"/>
      <c r="E4905" s="6" t="inlineStr">
        <is>
          <t>토너</t>
        </is>
      </c>
      <c r="F4905" s="5" t="inlineStr">
        <is>
          <t>카페24</t>
        </is>
      </c>
      <c r="G4905" s="5" t="inlineStr">
        <is>
          <t>250ml</t>
        </is>
      </c>
      <c r="H4905" s="149" t="n">
        <v>93</v>
      </c>
      <c r="I4905" s="149" t="n"/>
      <c r="J4905" s="7" t="n">
        <v>190801</v>
      </c>
      <c r="K4905" s="93" t="n"/>
      <c r="L4905" s="93" t="n">
        <v>1860000</v>
      </c>
      <c r="M4905" s="93" t="n">
        <v>1751190</v>
      </c>
      <c r="N4905" s="93" t="n">
        <v>303180</v>
      </c>
      <c r="O4905" s="148" t="n">
        <v>1690909.090909091</v>
      </c>
      <c r="P4905" s="93" t="inlineStr">
        <is>
          <t>카페24토너250ml190801</t>
        </is>
      </c>
    </row>
    <row r="4906">
      <c r="A4906" s="93" t="n"/>
      <c r="B4906" s="127" t="n">
        <v>43891</v>
      </c>
      <c r="C4906" s="93">
        <f>TEXT(B4906,"aaa")</f>
        <v/>
      </c>
      <c r="D4906" s="93" t="n"/>
      <c r="E4906" s="6" t="inlineStr">
        <is>
          <t>토너</t>
        </is>
      </c>
      <c r="F4906" s="5" t="inlineStr">
        <is>
          <t>카페24</t>
        </is>
      </c>
      <c r="G4906" s="5" t="inlineStr">
        <is>
          <t>250ml 2set</t>
        </is>
      </c>
      <c r="H4906" s="149" t="n">
        <v>111</v>
      </c>
      <c r="I4906" s="149" t="n"/>
      <c r="J4906" s="7" t="n">
        <v>190801</v>
      </c>
      <c r="K4906" s="93" t="n"/>
      <c r="L4906" s="93" t="n">
        <v>3885000</v>
      </c>
      <c r="M4906" s="93" t="n">
        <v>3657727.5</v>
      </c>
      <c r="N4906" s="93" t="n">
        <v>723720</v>
      </c>
      <c r="O4906" s="148" t="n">
        <v>3531818.181818182</v>
      </c>
      <c r="P4906" s="93" t="inlineStr">
        <is>
          <t>카페24토너250ml 2set190801</t>
        </is>
      </c>
    </row>
    <row r="4907">
      <c r="A4907" s="93" t="n"/>
      <c r="B4907" s="127" t="n">
        <v>43891</v>
      </c>
      <c r="C4907" s="93">
        <f>TEXT(B4907,"aaa")</f>
        <v/>
      </c>
      <c r="D4907" s="93" t="n"/>
      <c r="E4907" s="6" t="inlineStr">
        <is>
          <t>토너</t>
        </is>
      </c>
      <c r="F4907" s="5" t="inlineStr">
        <is>
          <t>카페24</t>
        </is>
      </c>
      <c r="G4907" s="5" t="inlineStr">
        <is>
          <t>500ml</t>
        </is>
      </c>
      <c r="H4907" s="149" t="n">
        <v>33</v>
      </c>
      <c r="I4907" s="149" t="n"/>
      <c r="J4907" s="7" t="n">
        <v>190801</v>
      </c>
      <c r="K4907" s="93" t="n"/>
      <c r="L4907" s="93" t="n">
        <v>1089000</v>
      </c>
      <c r="M4907" s="93" t="n">
        <v>1025293.5</v>
      </c>
      <c r="N4907" s="93" t="n">
        <v>155925</v>
      </c>
      <c r="O4907" s="148" t="n">
        <v>989999.9999999999</v>
      </c>
      <c r="P4907" s="93" t="inlineStr">
        <is>
          <t>카페24토너500ml190801</t>
        </is>
      </c>
    </row>
    <row r="4908">
      <c r="A4908" s="93" t="n"/>
      <c r="B4908" s="127" t="n">
        <v>43891</v>
      </c>
      <c r="C4908" s="93">
        <f>TEXT(B4908,"aaa")</f>
        <v/>
      </c>
      <c r="D4908" s="93" t="n"/>
      <c r="E4908" s="6" t="inlineStr">
        <is>
          <t>토너</t>
        </is>
      </c>
      <c r="F4908" s="5" t="inlineStr">
        <is>
          <t>카페24</t>
        </is>
      </c>
      <c r="G4908" s="93" t="inlineStr">
        <is>
          <t>스킨팩 화장솜 60P</t>
        </is>
      </c>
      <c r="H4908" s="149" t="n">
        <v>61</v>
      </c>
      <c r="I4908" s="149" t="n"/>
      <c r="J4908" s="7" t="n">
        <v>190801</v>
      </c>
      <c r="K4908" s="93" t="n"/>
      <c r="L4908" s="93" t="n">
        <v>183000</v>
      </c>
      <c r="M4908" s="93" t="n">
        <v>172294.5</v>
      </c>
      <c r="N4908" s="93" t="n">
        <v>67710</v>
      </c>
      <c r="O4908" s="148" t="n">
        <v>166363.6363636364</v>
      </c>
      <c r="P4908" s="93" t="inlineStr">
        <is>
          <t>카페24토너스킨팩 화장솜 60P190801</t>
        </is>
      </c>
    </row>
    <row r="4909">
      <c r="A4909" s="93" t="n"/>
      <c r="B4909" s="127" t="n">
        <v>43891</v>
      </c>
      <c r="C4909" s="93">
        <f>TEXT(B4909,"aaa")</f>
        <v/>
      </c>
      <c r="D4909" s="93" t="n"/>
      <c r="E4909" s="93" t="inlineStr">
        <is>
          <t>클렌징폼</t>
        </is>
      </c>
      <c r="F4909" s="5" t="inlineStr">
        <is>
          <t>카페24</t>
        </is>
      </c>
      <c r="G4909" s="93" t="inlineStr">
        <is>
          <t>클렌징폼 120ml</t>
        </is>
      </c>
      <c r="H4909" s="149" t="n">
        <v>25</v>
      </c>
      <c r="I4909" s="149" t="n"/>
      <c r="J4909" s="7" t="n">
        <v>190801</v>
      </c>
      <c r="K4909" s="93" t="n"/>
      <c r="L4909" s="93" t="n">
        <v>325000</v>
      </c>
      <c r="M4909" s="93" t="n">
        <v>305987.5</v>
      </c>
      <c r="N4909" s="93" t="n">
        <v>68750</v>
      </c>
      <c r="O4909" s="148" t="n">
        <v>295454.5454545454</v>
      </c>
      <c r="P4909" s="93" t="inlineStr">
        <is>
          <t>카페24클렌징폼클렌징폼 120ml190801</t>
        </is>
      </c>
    </row>
    <row r="4910">
      <c r="A4910" s="93" t="n"/>
      <c r="B4910" s="127" t="n">
        <v>43891</v>
      </c>
      <c r="C4910" s="93">
        <f>TEXT(B4910,"aaa")</f>
        <v/>
      </c>
      <c r="D4910" s="93" t="n"/>
      <c r="E4910" s="93" t="inlineStr">
        <is>
          <t>클렌징폼</t>
        </is>
      </c>
      <c r="F4910" s="93" t="inlineStr">
        <is>
          <t>카페24</t>
        </is>
      </c>
      <c r="G4910" s="93" t="inlineStr">
        <is>
          <t>클렌징폼 120ml 2set</t>
        </is>
      </c>
      <c r="H4910" s="149" t="n">
        <v>5</v>
      </c>
      <c r="I4910" s="149" t="n"/>
      <c r="J4910" s="7" t="n">
        <v>190801</v>
      </c>
      <c r="K4910" s="93" t="n"/>
      <c r="L4910" s="93" t="n">
        <v>120000</v>
      </c>
      <c r="M4910" s="93" t="n">
        <v>112980</v>
      </c>
      <c r="N4910" s="93" t="n">
        <v>12300</v>
      </c>
      <c r="O4910" s="148" t="n">
        <v>109090.9090909091</v>
      </c>
      <c r="P4910" s="93" t="inlineStr">
        <is>
          <t>카페24클렌징폼클렌징폼 120ml 2set190801</t>
        </is>
      </c>
    </row>
    <row r="4911">
      <c r="A4911" s="93" t="n"/>
      <c r="B4911" s="127" t="n">
        <v>43891</v>
      </c>
      <c r="C4911" s="93">
        <f>TEXT(B4911,"aaa")</f>
        <v/>
      </c>
      <c r="D4911" s="93" t="n"/>
      <c r="E4911" s="93" t="inlineStr">
        <is>
          <t>클렌징폼</t>
        </is>
      </c>
      <c r="F4911" s="93" t="inlineStr">
        <is>
          <t>카페24</t>
        </is>
      </c>
      <c r="G4911" s="93" t="inlineStr">
        <is>
          <t>클렌징폼 120ml 3set</t>
        </is>
      </c>
      <c r="H4911" s="149" t="n">
        <v>1</v>
      </c>
      <c r="I4911" s="149" t="n"/>
      <c r="J4911" s="7" t="n">
        <v>190801</v>
      </c>
      <c r="K4911" s="93" t="n"/>
      <c r="L4911" s="93" t="n">
        <v>33000</v>
      </c>
      <c r="M4911" s="93" t="n">
        <v>31069.5</v>
      </c>
      <c r="N4911" s="93" t="n">
        <v>3690</v>
      </c>
      <c r="O4911" s="148" t="n">
        <v>30000</v>
      </c>
      <c r="P4911" s="93" t="inlineStr">
        <is>
          <t>카페24클렌징폼클렌징폼 120ml 3set190801</t>
        </is>
      </c>
    </row>
    <row r="4912">
      <c r="A4912" s="93" t="n"/>
      <c r="B4912" s="127" t="n">
        <v>43891</v>
      </c>
      <c r="C4912" s="93">
        <f>TEXT(B4912,"aaa")</f>
        <v/>
      </c>
      <c r="D4912" s="93" t="n"/>
      <c r="E4912" s="93" t="inlineStr">
        <is>
          <t>토너 기획세트</t>
        </is>
      </c>
      <c r="F4912" s="5" t="inlineStr">
        <is>
          <t>랄라블라</t>
        </is>
      </c>
      <c r="G4912" s="93" t="inlineStr">
        <is>
          <t>토너 기획세트</t>
        </is>
      </c>
      <c r="H4912" s="149" t="n">
        <v>1369</v>
      </c>
      <c r="I4912" s="149" t="n"/>
      <c r="J4912" s="7" t="n">
        <v>190801</v>
      </c>
      <c r="K4912" s="93" t="n"/>
      <c r="L4912" s="93" t="n">
        <v>13301204</v>
      </c>
      <c r="M4912" s="93" t="n">
        <v>13301204</v>
      </c>
      <c r="N4912" s="93" t="n">
        <v>7666400</v>
      </c>
      <c r="O4912" s="148" t="n">
        <v>12092003.63636363</v>
      </c>
      <c r="P4912" s="93" t="inlineStr">
        <is>
          <t>랄라블라토너 기획세트토너 기획세트190801</t>
        </is>
      </c>
    </row>
    <row r="4913">
      <c r="A4913" s="93" t="n"/>
      <c r="B4913" s="127" t="n">
        <v>43891</v>
      </c>
      <c r="C4913" s="93">
        <f>TEXT(B4913,"aaa")</f>
        <v/>
      </c>
      <c r="D4913" s="93" t="n"/>
      <c r="E4913" s="93" t="inlineStr">
        <is>
          <t>토너</t>
        </is>
      </c>
      <c r="F4913" s="5" t="inlineStr">
        <is>
          <t>랄라블라</t>
        </is>
      </c>
      <c r="G4913" s="93" t="inlineStr">
        <is>
          <t>250ml</t>
        </is>
      </c>
      <c r="H4913" s="149" t="n">
        <v>557</v>
      </c>
      <c r="I4913" s="149" t="n"/>
      <c r="J4913" s="91" t="n">
        <v>190801</v>
      </c>
      <c r="K4913" s="93" t="n"/>
      <c r="L4913" s="93" t="n">
        <v>5050876</v>
      </c>
      <c r="M4913" s="93" t="n">
        <v>5050876</v>
      </c>
      <c r="N4913" s="93" t="n">
        <v>1815820</v>
      </c>
      <c r="O4913" s="148" t="n">
        <v>4591705.454545454</v>
      </c>
      <c r="P4913" s="93" t="inlineStr">
        <is>
          <t>랄라블라토너250ml190801</t>
        </is>
      </c>
    </row>
    <row r="4914">
      <c r="A4914" s="93" t="n"/>
      <c r="B4914" s="127" t="n">
        <v>43891</v>
      </c>
      <c r="C4914" s="93">
        <f>TEXT(B4914,"aaa")</f>
        <v/>
      </c>
      <c r="D4914" s="93" t="n"/>
      <c r="E4914" s="93" t="inlineStr">
        <is>
          <t>머드크림마스크</t>
        </is>
      </c>
      <c r="F4914" s="5" t="inlineStr">
        <is>
          <t>랄라블라</t>
        </is>
      </c>
      <c r="G4914" s="93" t="inlineStr">
        <is>
          <t>머드크림마스크 100ml</t>
        </is>
      </c>
      <c r="H4914" s="149" t="n">
        <v>6</v>
      </c>
      <c r="I4914" s="149" t="n"/>
      <c r="J4914" s="93" t="n">
        <v>190801</v>
      </c>
      <c r="K4914" s="93" t="n"/>
      <c r="L4914" s="93" t="n">
        <v>55230</v>
      </c>
      <c r="M4914" s="93" t="n">
        <v>55230</v>
      </c>
      <c r="N4914" s="93" t="n">
        <v>8652</v>
      </c>
      <c r="O4914" s="148" t="n">
        <v>50209.0909090909</v>
      </c>
      <c r="P4914" s="93" t="inlineStr">
        <is>
          <t>랄라블라머드크림마스크머드크림마스크 100ml190801</t>
        </is>
      </c>
    </row>
    <row r="4915">
      <c r="A4915" s="93" t="n"/>
      <c r="B4915" s="127" t="n">
        <v>43891</v>
      </c>
      <c r="C4915" s="93">
        <f>TEXT(B4915,"aaa")</f>
        <v/>
      </c>
      <c r="D4915" s="93" t="n"/>
      <c r="E4915" s="93" t="inlineStr">
        <is>
          <t>클렌징폼</t>
        </is>
      </c>
      <c r="F4915" s="5" t="inlineStr">
        <is>
          <t>랄라블라</t>
        </is>
      </c>
      <c r="G4915" s="93" t="inlineStr">
        <is>
          <t>클렌징폼 120ml</t>
        </is>
      </c>
      <c r="H4915" s="149" t="n">
        <v>11</v>
      </c>
      <c r="I4915" s="149" t="n"/>
      <c r="J4915" s="7" t="n">
        <v>190801</v>
      </c>
      <c r="K4915" s="93" t="n"/>
      <c r="L4915" s="93" t="n">
        <v>74701</v>
      </c>
      <c r="M4915" s="93" t="n">
        <v>74701</v>
      </c>
      <c r="N4915" s="93" t="n">
        <v>30250</v>
      </c>
      <c r="O4915" s="148" t="n">
        <v>67910</v>
      </c>
      <c r="P4915" s="93" t="inlineStr">
        <is>
          <t>랄라블라클렌징폼클렌징폼 120ml190801</t>
        </is>
      </c>
    </row>
    <row r="4916">
      <c r="A4916" s="93" t="n"/>
      <c r="B4916" s="127" t="n">
        <v>43892</v>
      </c>
      <c r="C4916" s="93">
        <f>TEXT(B4916,"aaa")</f>
        <v/>
      </c>
      <c r="D4916" s="93" t="n"/>
      <c r="E4916" s="6" t="inlineStr">
        <is>
          <t>토너</t>
        </is>
      </c>
      <c r="F4916" s="5" t="inlineStr">
        <is>
          <t>W컨셉</t>
        </is>
      </c>
      <c r="G4916" s="5" t="inlineStr">
        <is>
          <t>250ml</t>
        </is>
      </c>
      <c r="H4916" s="149" t="n">
        <v>11</v>
      </c>
      <c r="I4916" s="149" t="n"/>
      <c r="J4916" s="7" t="n">
        <v>190801</v>
      </c>
      <c r="K4916" s="93" t="n"/>
      <c r="L4916" s="93" t="n">
        <v>220000</v>
      </c>
      <c r="M4916" s="93" t="n">
        <v>158400</v>
      </c>
      <c r="N4916" s="93" t="n">
        <v>35860</v>
      </c>
      <c r="O4916" s="148" t="n">
        <v>200000</v>
      </c>
      <c r="P4916" s="93" t="inlineStr">
        <is>
          <t>W컨셉토너250ml190801</t>
        </is>
      </c>
    </row>
    <row r="4917">
      <c r="A4917" s="93" t="n"/>
      <c r="B4917" s="127" t="n">
        <v>43892</v>
      </c>
      <c r="C4917" s="93">
        <f>TEXT(B4917,"aaa")</f>
        <v/>
      </c>
      <c r="D4917" s="93" t="n"/>
      <c r="E4917" s="6" t="inlineStr">
        <is>
          <t>토너</t>
        </is>
      </c>
      <c r="F4917" s="5" t="inlineStr">
        <is>
          <t>W컨셉</t>
        </is>
      </c>
      <c r="G4917" s="5" t="inlineStr">
        <is>
          <t>250ml 2set</t>
        </is>
      </c>
      <c r="H4917" s="149" t="n">
        <v>43</v>
      </c>
      <c r="I4917" s="149" t="n"/>
      <c r="J4917" s="7" t="n">
        <v>190801</v>
      </c>
      <c r="K4917" s="93" t="n"/>
      <c r="L4917" s="93" t="n">
        <v>1505000</v>
      </c>
      <c r="M4917" s="93" t="n">
        <v>1098650</v>
      </c>
      <c r="N4917" s="93" t="n">
        <v>280360</v>
      </c>
      <c r="O4917" s="148" t="n">
        <v>1368181.818181818</v>
      </c>
      <c r="P4917" s="93" t="inlineStr">
        <is>
          <t>W컨셉토너250ml 2set190801</t>
        </is>
      </c>
    </row>
    <row r="4918">
      <c r="A4918" s="93" t="n"/>
      <c r="B4918" s="127" t="n">
        <v>43892</v>
      </c>
      <c r="C4918" s="93">
        <f>TEXT(B4918,"aaa")</f>
        <v/>
      </c>
      <c r="D4918" s="93" t="n"/>
      <c r="E4918" s="93" t="inlineStr">
        <is>
          <t>토너</t>
        </is>
      </c>
      <c r="F4918" s="5" t="inlineStr">
        <is>
          <t>스타일쉐어</t>
        </is>
      </c>
      <c r="G4918" s="93" t="inlineStr">
        <is>
          <t>250ml</t>
        </is>
      </c>
      <c r="H4918" s="149" t="n">
        <v>34</v>
      </c>
      <c r="I4918" s="149" t="n"/>
      <c r="J4918" s="91" t="n">
        <v>190801</v>
      </c>
      <c r="K4918" s="93" t="n"/>
      <c r="L4918" s="93" t="n">
        <v>680000</v>
      </c>
      <c r="M4918" s="93" t="n">
        <v>510000</v>
      </c>
      <c r="N4918" s="93" t="n">
        <v>110840</v>
      </c>
      <c r="O4918" s="148" t="n">
        <v>618181.8181818181</v>
      </c>
      <c r="P4918" s="93" t="inlineStr">
        <is>
          <t>스타일쉐어토너250ml190801</t>
        </is>
      </c>
    </row>
    <row r="4919">
      <c r="A4919" s="93" t="n"/>
      <c r="B4919" s="127" t="n">
        <v>43892</v>
      </c>
      <c r="C4919" s="93">
        <f>TEXT(B4919,"aaa")</f>
        <v/>
      </c>
      <c r="D4919" s="93" t="n"/>
      <c r="E4919" s="93" t="inlineStr">
        <is>
          <t>머드크림마스크</t>
        </is>
      </c>
      <c r="F4919" s="93" t="inlineStr">
        <is>
          <t>카페24</t>
        </is>
      </c>
      <c r="G4919" s="93" t="inlineStr">
        <is>
          <t>머드크림마스크 100ml</t>
        </is>
      </c>
      <c r="H4919" s="149" t="n">
        <v>15</v>
      </c>
      <c r="I4919" s="149" t="n"/>
      <c r="J4919" s="93" t="n">
        <v>190801</v>
      </c>
      <c r="K4919" s="93" t="n"/>
      <c r="L4919" s="93" t="n">
        <v>300000</v>
      </c>
      <c r="M4919" s="93" t="n">
        <v>282450</v>
      </c>
      <c r="N4919" s="93" t="n">
        <v>21630</v>
      </c>
      <c r="O4919" s="148" t="n">
        <v>272727.2727272727</v>
      </c>
      <c r="P4919" s="93" t="inlineStr">
        <is>
          <t>카페24머드크림마스크머드크림마스크 100ml190801</t>
        </is>
      </c>
    </row>
    <row r="4920">
      <c r="A4920" s="93" t="n"/>
      <c r="B4920" s="127" t="n">
        <v>43892</v>
      </c>
      <c r="C4920" s="93">
        <f>TEXT(B4920,"aaa")</f>
        <v/>
      </c>
      <c r="D4920" s="93" t="n"/>
      <c r="E4920" s="6" t="inlineStr">
        <is>
          <t>토너</t>
        </is>
      </c>
      <c r="F4920" s="5" t="inlineStr">
        <is>
          <t>카페24</t>
        </is>
      </c>
      <c r="G4920" s="5" t="inlineStr">
        <is>
          <t>250ml</t>
        </is>
      </c>
      <c r="H4920" s="149" t="n">
        <v>111</v>
      </c>
      <c r="I4920" s="149" t="n"/>
      <c r="J4920" s="7" t="n">
        <v>190801</v>
      </c>
      <c r="K4920" s="93" t="n"/>
      <c r="L4920" s="93" t="n">
        <v>2220000</v>
      </c>
      <c r="M4920" s="93" t="n">
        <v>2090130</v>
      </c>
      <c r="N4920" s="93" t="n">
        <v>361860</v>
      </c>
      <c r="O4920" s="148" t="n">
        <v>2018181.818181818</v>
      </c>
      <c r="P4920" s="93" t="inlineStr">
        <is>
          <t>카페24토너250ml190801</t>
        </is>
      </c>
    </row>
    <row r="4921">
      <c r="A4921" s="93" t="n"/>
      <c r="B4921" s="127" t="n">
        <v>43892</v>
      </c>
      <c r="C4921" s="93">
        <f>TEXT(B4921,"aaa")</f>
        <v/>
      </c>
      <c r="D4921" s="93" t="n"/>
      <c r="E4921" s="6" t="inlineStr">
        <is>
          <t>토너</t>
        </is>
      </c>
      <c r="F4921" s="5" t="inlineStr">
        <is>
          <t>카페24</t>
        </is>
      </c>
      <c r="G4921" s="5" t="inlineStr">
        <is>
          <t>250ml 2set</t>
        </is>
      </c>
      <c r="H4921" s="149" t="n">
        <v>118</v>
      </c>
      <c r="I4921" s="149" t="n"/>
      <c r="J4921" s="7" t="n">
        <v>190801</v>
      </c>
      <c r="K4921" s="93" t="n"/>
      <c r="L4921" s="93" t="n">
        <v>4130000</v>
      </c>
      <c r="M4921" s="93" t="n">
        <v>3888395</v>
      </c>
      <c r="N4921" s="93" t="n">
        <v>769360</v>
      </c>
      <c r="O4921" s="148" t="n">
        <v>3754545.454545454</v>
      </c>
      <c r="P4921" s="93" t="inlineStr">
        <is>
          <t>카페24토너250ml 2set190801</t>
        </is>
      </c>
    </row>
    <row r="4922">
      <c r="A4922" s="93" t="n"/>
      <c r="B4922" s="127" t="n">
        <v>43892</v>
      </c>
      <c r="C4922" s="93">
        <f>TEXT(B4922,"aaa")</f>
        <v/>
      </c>
      <c r="D4922" s="93" t="n"/>
      <c r="E4922" s="6" t="inlineStr">
        <is>
          <t>토너</t>
        </is>
      </c>
      <c r="F4922" s="5" t="inlineStr">
        <is>
          <t>카페24</t>
        </is>
      </c>
      <c r="G4922" s="5" t="inlineStr">
        <is>
          <t>500ml</t>
        </is>
      </c>
      <c r="H4922" s="149" t="n">
        <v>1</v>
      </c>
      <c r="I4922" s="149" t="n"/>
      <c r="J4922" s="7" t="n">
        <v>190801</v>
      </c>
      <c r="K4922" s="93" t="n"/>
      <c r="L4922" s="93" t="n">
        <v>33000</v>
      </c>
      <c r="M4922" s="93" t="n">
        <v>31069.5</v>
      </c>
      <c r="N4922" s="93" t="n">
        <v>4725</v>
      </c>
      <c r="O4922" s="148" t="n">
        <v>30000</v>
      </c>
      <c r="P4922" s="93" t="inlineStr">
        <is>
          <t>카페24토너500ml190801</t>
        </is>
      </c>
    </row>
    <row r="4923">
      <c r="A4923" s="93" t="n"/>
      <c r="B4923" s="127" t="n">
        <v>43892</v>
      </c>
      <c r="C4923" s="93">
        <f>TEXT(B4923,"aaa")</f>
        <v/>
      </c>
      <c r="D4923" s="93" t="n"/>
      <c r="E4923" s="6" t="inlineStr">
        <is>
          <t>토너</t>
        </is>
      </c>
      <c r="F4923" s="5" t="inlineStr">
        <is>
          <t>카페24</t>
        </is>
      </c>
      <c r="G4923" s="93" t="inlineStr">
        <is>
          <t>스킨팩 화장솜 60P</t>
        </is>
      </c>
      <c r="H4923" s="149" t="n">
        <v>61</v>
      </c>
      <c r="I4923" s="149" t="n"/>
      <c r="J4923" s="7" t="n">
        <v>190801</v>
      </c>
      <c r="K4923" s="93" t="n"/>
      <c r="L4923" s="93" t="n">
        <v>183000</v>
      </c>
      <c r="M4923" s="93" t="n">
        <v>172294.5</v>
      </c>
      <c r="N4923" s="93" t="n">
        <v>67710</v>
      </c>
      <c r="O4923" s="148" t="n">
        <v>166363.6363636364</v>
      </c>
      <c r="P4923" s="93" t="inlineStr">
        <is>
          <t>카페24토너스킨팩 화장솜 60P190801</t>
        </is>
      </c>
    </row>
    <row r="4924">
      <c r="A4924" s="93" t="n"/>
      <c r="B4924" s="127" t="n">
        <v>43892</v>
      </c>
      <c r="C4924" s="93">
        <f>TEXT(B4924,"aaa")</f>
        <v/>
      </c>
      <c r="D4924" s="93" t="n"/>
      <c r="E4924" s="93" t="inlineStr">
        <is>
          <t>클렌징폼</t>
        </is>
      </c>
      <c r="F4924" s="5" t="inlineStr">
        <is>
          <t>카페24</t>
        </is>
      </c>
      <c r="G4924" s="93" t="inlineStr">
        <is>
          <t>클렌징폼 120ml</t>
        </is>
      </c>
      <c r="H4924" s="149" t="n">
        <v>21</v>
      </c>
      <c r="I4924" s="149" t="n"/>
      <c r="J4924" s="7" t="n">
        <v>190801</v>
      </c>
      <c r="K4924" s="93" t="n"/>
      <c r="L4924" s="93" t="n">
        <v>273000</v>
      </c>
      <c r="M4924" s="93" t="n">
        <v>257029.5</v>
      </c>
      <c r="N4924" s="93" t="n">
        <v>57750</v>
      </c>
      <c r="O4924" s="148" t="n">
        <v>248181.8181818181</v>
      </c>
      <c r="P4924" s="93" t="inlineStr">
        <is>
          <t>카페24클렌징폼클렌징폼 120ml190801</t>
        </is>
      </c>
    </row>
    <row r="4925">
      <c r="A4925" s="93" t="n"/>
      <c r="B4925" s="127" t="n">
        <v>43892</v>
      </c>
      <c r="C4925" s="93">
        <f>TEXT(B4925,"aaa")</f>
        <v/>
      </c>
      <c r="D4925" s="93" t="n"/>
      <c r="E4925" s="93" t="inlineStr">
        <is>
          <t>클렌징폼</t>
        </is>
      </c>
      <c r="F4925" s="93" t="inlineStr">
        <is>
          <t>카페24</t>
        </is>
      </c>
      <c r="G4925" s="93" t="inlineStr">
        <is>
          <t>클렌징폼 120ml 2set</t>
        </is>
      </c>
      <c r="H4925" s="149" t="n">
        <v>1</v>
      </c>
      <c r="I4925" s="149" t="n"/>
      <c r="J4925" s="7" t="n">
        <v>190801</v>
      </c>
      <c r="K4925" s="93" t="n"/>
      <c r="L4925" s="93" t="n">
        <v>24000</v>
      </c>
      <c r="M4925" s="93" t="n">
        <v>22596</v>
      </c>
      <c r="N4925" s="93" t="n">
        <v>2460</v>
      </c>
      <c r="O4925" s="148" t="n">
        <v>21818.18181818182</v>
      </c>
      <c r="P4925" s="93" t="inlineStr">
        <is>
          <t>카페24클렌징폼클렌징폼 120ml 2set190801</t>
        </is>
      </c>
    </row>
    <row r="4926">
      <c r="A4926" s="93" t="n"/>
      <c r="B4926" s="127" t="n">
        <v>43892</v>
      </c>
      <c r="C4926" s="93">
        <f>TEXT(B4926,"aaa")</f>
        <v/>
      </c>
      <c r="D4926" s="93" t="n"/>
      <c r="E4926" s="93" t="inlineStr">
        <is>
          <t>클렌징폼</t>
        </is>
      </c>
      <c r="F4926" s="93" t="inlineStr">
        <is>
          <t>카페24</t>
        </is>
      </c>
      <c r="G4926" s="93" t="inlineStr">
        <is>
          <t>클렌징폼 120ml 3set</t>
        </is>
      </c>
      <c r="H4926" s="149" t="n">
        <v>1</v>
      </c>
      <c r="I4926" s="149" t="n"/>
      <c r="J4926" s="7" t="n">
        <v>190801</v>
      </c>
      <c r="K4926" s="93" t="n"/>
      <c r="L4926" s="93" t="n">
        <v>33000</v>
      </c>
      <c r="M4926" s="93" t="n">
        <v>31069.5</v>
      </c>
      <c r="N4926" s="93" t="n">
        <v>3690</v>
      </c>
      <c r="O4926" s="148" t="n">
        <v>30000</v>
      </c>
      <c r="P4926" s="93" t="inlineStr">
        <is>
          <t>카페24클렌징폼클렌징폼 120ml 3set190801</t>
        </is>
      </c>
    </row>
    <row r="4927">
      <c r="A4927" s="93" t="n"/>
      <c r="B4927" s="127" t="n">
        <v>43892</v>
      </c>
      <c r="C4927" s="93">
        <f>TEXT(B4927,"aaa")</f>
        <v/>
      </c>
      <c r="D4927" s="93" t="n"/>
      <c r="E4927" s="93" t="inlineStr">
        <is>
          <t>토너</t>
        </is>
      </c>
      <c r="F4927" s="93" t="inlineStr">
        <is>
          <t>큐텐</t>
        </is>
      </c>
      <c r="G4927" s="93" t="inlineStr">
        <is>
          <t>250ml</t>
        </is>
      </c>
      <c r="H4927" s="149" t="n">
        <v>37</v>
      </c>
      <c r="I4927" s="149" t="n"/>
      <c r="J4927" s="91" t="n">
        <v>190801</v>
      </c>
      <c r="K4927" s="93" t="n"/>
      <c r="L4927" s="93" t="n">
        <v>1165500</v>
      </c>
      <c r="M4927" s="93" t="n">
        <v>1037295</v>
      </c>
      <c r="N4927" s="93" t="n">
        <v>120620</v>
      </c>
      <c r="O4927" s="148" t="n">
        <v>1059545.454545454</v>
      </c>
      <c r="P4927" s="93" t="inlineStr">
        <is>
          <t>큐텐토너250ml190801</t>
        </is>
      </c>
    </row>
    <row r="4928">
      <c r="A4928" s="93" t="n"/>
      <c r="B4928" s="127" t="n">
        <v>43892</v>
      </c>
      <c r="C4928" s="93">
        <f>TEXT(B4928,"aaa")</f>
        <v/>
      </c>
      <c r="D4928" s="93" t="n"/>
      <c r="E4928" s="93" t="inlineStr">
        <is>
          <t>토너</t>
        </is>
      </c>
      <c r="F4928" s="93" t="inlineStr">
        <is>
          <t>큐텐</t>
        </is>
      </c>
      <c r="G4928" s="93" t="inlineStr">
        <is>
          <t>250ml 2set</t>
        </is>
      </c>
      <c r="H4928" s="149" t="n">
        <v>10</v>
      </c>
      <c r="I4928" s="149" t="n"/>
      <c r="J4928" s="91" t="n">
        <v>190801</v>
      </c>
      <c r="K4928" s="93" t="n"/>
      <c r="L4928" s="93" t="n">
        <v>440000</v>
      </c>
      <c r="M4928" s="93" t="n">
        <v>391600</v>
      </c>
      <c r="N4928" s="93" t="n">
        <v>65200</v>
      </c>
      <c r="O4928" s="148" t="n">
        <v>399999.9999999999</v>
      </c>
      <c r="P4928" s="93" t="inlineStr">
        <is>
          <t>큐텐토너250ml 2set190801</t>
        </is>
      </c>
    </row>
    <row r="4929">
      <c r="A4929" s="93" t="n"/>
      <c r="B4929" s="127" t="n">
        <v>43892</v>
      </c>
      <c r="C4929" s="93">
        <f>TEXT(B4929,"aaa")</f>
        <v/>
      </c>
      <c r="D4929" s="93" t="n"/>
      <c r="E4929" s="93" t="inlineStr">
        <is>
          <t>머드크림마스크</t>
        </is>
      </c>
      <c r="F4929" s="93" t="inlineStr">
        <is>
          <t>큐텐</t>
        </is>
      </c>
      <c r="G4929" s="93" t="inlineStr">
        <is>
          <t>머드크림마스크 100ml</t>
        </is>
      </c>
      <c r="H4929" s="149" t="n">
        <v>2</v>
      </c>
      <c r="I4929" s="149" t="n"/>
      <c r="J4929" s="93" t="n">
        <v>190801</v>
      </c>
      <c r="K4929" s="93" t="n"/>
      <c r="L4929" s="93" t="n">
        <v>63000</v>
      </c>
      <c r="M4929" s="93" t="n">
        <v>56070</v>
      </c>
      <c r="N4929" s="93" t="n">
        <v>2884</v>
      </c>
      <c r="O4929" s="148" t="n">
        <v>57272.72727272726</v>
      </c>
      <c r="P4929" s="93" t="inlineStr">
        <is>
          <t>큐텐머드크림마스크머드크림마스크 100ml190801</t>
        </is>
      </c>
    </row>
    <row r="4930">
      <c r="A4930" s="93" t="n"/>
      <c r="B4930" s="127" t="n">
        <v>43893</v>
      </c>
      <c r="C4930" s="93">
        <f>TEXT(B4930,"aaa")</f>
        <v/>
      </c>
      <c r="D4930" s="93" t="n"/>
      <c r="E4930" s="6" t="inlineStr">
        <is>
          <t>토너</t>
        </is>
      </c>
      <c r="F4930" s="5" t="inlineStr">
        <is>
          <t>W컨셉</t>
        </is>
      </c>
      <c r="G4930" s="5" t="inlineStr">
        <is>
          <t>250ml</t>
        </is>
      </c>
      <c r="H4930" s="149" t="n">
        <v>4</v>
      </c>
      <c r="I4930" s="149" t="n"/>
      <c r="J4930" s="7" t="n">
        <v>190801</v>
      </c>
      <c r="K4930" s="93" t="n"/>
      <c r="L4930" s="93" t="n">
        <v>80000</v>
      </c>
      <c r="M4930" s="93" t="n">
        <v>57600</v>
      </c>
      <c r="N4930" s="93" t="n">
        <v>13040</v>
      </c>
      <c r="O4930" s="148" t="n">
        <v>72727.27272727272</v>
      </c>
      <c r="P4930" s="93" t="inlineStr">
        <is>
          <t>W컨셉토너250ml190801</t>
        </is>
      </c>
    </row>
    <row r="4931">
      <c r="A4931" s="93" t="n"/>
      <c r="B4931" s="127" t="n">
        <v>43893</v>
      </c>
      <c r="C4931" s="93">
        <f>TEXT(B4931,"aaa")</f>
        <v/>
      </c>
      <c r="D4931" s="93" t="n"/>
      <c r="E4931" s="6" t="inlineStr">
        <is>
          <t>토너</t>
        </is>
      </c>
      <c r="F4931" s="5" t="inlineStr">
        <is>
          <t>W컨셉</t>
        </is>
      </c>
      <c r="G4931" s="5" t="inlineStr">
        <is>
          <t>250ml 2set</t>
        </is>
      </c>
      <c r="H4931" s="149" t="n">
        <v>22</v>
      </c>
      <c r="I4931" s="149" t="n"/>
      <c r="J4931" s="7" t="n">
        <v>190801</v>
      </c>
      <c r="K4931" s="93" t="n"/>
      <c r="L4931" s="93" t="n">
        <v>770000</v>
      </c>
      <c r="M4931" s="93" t="n">
        <v>562100</v>
      </c>
      <c r="N4931" s="93" t="n">
        <v>143440</v>
      </c>
      <c r="O4931" s="148" t="n">
        <v>700000</v>
      </c>
      <c r="P4931" s="93" t="inlineStr">
        <is>
          <t>W컨셉토너250ml 2set190801</t>
        </is>
      </c>
    </row>
    <row r="4932">
      <c r="A4932" s="93" t="n"/>
      <c r="B4932" s="127" t="n">
        <v>43893</v>
      </c>
      <c r="C4932" s="93">
        <f>TEXT(B4932,"aaa")</f>
        <v/>
      </c>
      <c r="D4932" s="93" t="n"/>
      <c r="E4932" s="93" t="inlineStr">
        <is>
          <t>토너</t>
        </is>
      </c>
      <c r="F4932" s="5" t="inlineStr">
        <is>
          <t>스타일쉐어</t>
        </is>
      </c>
      <c r="G4932" s="93" t="inlineStr">
        <is>
          <t>250ml</t>
        </is>
      </c>
      <c r="H4932" s="149" t="n">
        <v>55</v>
      </c>
      <c r="I4932" s="149" t="n"/>
      <c r="J4932" s="91" t="n">
        <v>190801</v>
      </c>
      <c r="K4932" s="93" t="n"/>
      <c r="L4932" s="93" t="n">
        <v>1100000</v>
      </c>
      <c r="M4932" s="93" t="n">
        <v>825000</v>
      </c>
      <c r="N4932" s="93" t="n">
        <v>179300</v>
      </c>
      <c r="O4932" s="148" t="n">
        <v>999999.9999999999</v>
      </c>
      <c r="P4932" s="93" t="inlineStr">
        <is>
          <t>스타일쉐어토너250ml190801</t>
        </is>
      </c>
    </row>
    <row r="4933">
      <c r="A4933" s="93" t="n"/>
      <c r="B4933" s="127" t="n">
        <v>43893</v>
      </c>
      <c r="C4933" s="93">
        <f>TEXT(B4933,"aaa")</f>
        <v/>
      </c>
      <c r="D4933" s="93" t="n"/>
      <c r="E4933" s="93" t="inlineStr">
        <is>
          <t>화장솜</t>
        </is>
      </c>
      <c r="F4933" s="93" t="inlineStr">
        <is>
          <t>아누아 CS</t>
        </is>
      </c>
      <c r="G4933" s="93" t="inlineStr">
        <is>
          <t>스킨팩 화장솜 60P</t>
        </is>
      </c>
      <c r="H4933" s="149" t="n">
        <v>500</v>
      </c>
      <c r="I4933" s="149" t="n"/>
      <c r="J4933" s="93" t="n">
        <v>190801</v>
      </c>
      <c r="K4933" s="93" t="n"/>
      <c r="L4933" s="93" t="n">
        <v>0</v>
      </c>
      <c r="M4933" s="93" t="n">
        <v>0</v>
      </c>
      <c r="N4933" s="93" t="n">
        <v>555000</v>
      </c>
      <c r="O4933" s="148" t="n">
        <v>0</v>
      </c>
      <c r="P4933" s="93" t="inlineStr">
        <is>
          <t>아누아 CS화장솜스킨팩 화장솜 60P190801</t>
        </is>
      </c>
    </row>
    <row r="4934">
      <c r="A4934" s="93" t="n"/>
      <c r="B4934" s="127" t="n">
        <v>43893</v>
      </c>
      <c r="C4934" s="93">
        <f>TEXT(B4934,"aaa")</f>
        <v/>
      </c>
      <c r="D4934" s="93" t="n"/>
      <c r="E4934" s="93" t="inlineStr">
        <is>
          <t>토너</t>
        </is>
      </c>
      <c r="F4934" s="93" t="inlineStr">
        <is>
          <t>아누아 CS</t>
        </is>
      </c>
      <c r="G4934" s="93" t="inlineStr">
        <is>
          <t>40ml</t>
        </is>
      </c>
      <c r="H4934" s="149" t="n">
        <v>500</v>
      </c>
      <c r="I4934" s="149" t="n"/>
      <c r="J4934" s="93" t="n">
        <v>190801</v>
      </c>
      <c r="K4934" s="93" t="n"/>
      <c r="L4934" s="93" t="n">
        <v>0</v>
      </c>
      <c r="M4934" s="93" t="n">
        <v>0</v>
      </c>
      <c r="N4934" s="93" t="n">
        <v>615000</v>
      </c>
      <c r="O4934" s="148" t="n">
        <v>0</v>
      </c>
      <c r="P4934" s="93" t="inlineStr">
        <is>
          <t>아누아 CS토너40ml190801</t>
        </is>
      </c>
    </row>
    <row r="4935">
      <c r="A4935" s="93" t="n"/>
      <c r="B4935" s="127" t="n">
        <v>43893</v>
      </c>
      <c r="C4935" s="93">
        <f>TEXT(B4935,"aaa")</f>
        <v/>
      </c>
      <c r="D4935" s="93" t="n"/>
      <c r="E4935" s="6" t="inlineStr">
        <is>
          <t>토너</t>
        </is>
      </c>
      <c r="F4935" s="93" t="inlineStr">
        <is>
          <t>아누아 CS</t>
        </is>
      </c>
      <c r="G4935" s="5" t="inlineStr">
        <is>
          <t>500ml</t>
        </is>
      </c>
      <c r="H4935" s="149" t="n">
        <v>2</v>
      </c>
      <c r="I4935" s="149" t="n"/>
      <c r="J4935" s="7" t="n">
        <v>190801</v>
      </c>
      <c r="K4935" s="93" t="n"/>
      <c r="L4935" s="93" t="n">
        <v>0</v>
      </c>
      <c r="M4935" s="93" t="n">
        <v>0</v>
      </c>
      <c r="N4935" s="93" t="n">
        <v>9450</v>
      </c>
      <c r="O4935" s="148" t="n">
        <v>0</v>
      </c>
      <c r="P4935" s="93" t="inlineStr">
        <is>
          <t>아누아 CS토너500ml190801</t>
        </is>
      </c>
    </row>
    <row r="4936">
      <c r="A4936" s="93" t="n"/>
      <c r="B4936" s="127" t="n">
        <v>43893</v>
      </c>
      <c r="C4936" s="93">
        <f>TEXT(B4936,"aaa")</f>
        <v/>
      </c>
      <c r="D4936" s="93" t="n"/>
      <c r="E4936" s="93" t="inlineStr">
        <is>
          <t>머드크림마스크</t>
        </is>
      </c>
      <c r="F4936" s="93" t="inlineStr">
        <is>
          <t>카페24</t>
        </is>
      </c>
      <c r="G4936" s="93" t="inlineStr">
        <is>
          <t>머드크림마스크 100ml</t>
        </is>
      </c>
      <c r="H4936" s="149" t="n">
        <v>17</v>
      </c>
      <c r="I4936" s="149" t="n"/>
      <c r="J4936" s="93" t="n">
        <v>190801</v>
      </c>
      <c r="K4936" s="93" t="n"/>
      <c r="L4936" s="93" t="n">
        <v>340000</v>
      </c>
      <c r="M4936" s="93" t="n">
        <v>320110</v>
      </c>
      <c r="N4936" s="93" t="n">
        <v>24514</v>
      </c>
      <c r="O4936" s="148" t="n">
        <v>309090.9090909091</v>
      </c>
      <c r="P4936" s="93" t="inlineStr">
        <is>
          <t>카페24머드크림마스크머드크림마스크 100ml190801</t>
        </is>
      </c>
    </row>
    <row r="4937">
      <c r="A4937" s="93" t="n"/>
      <c r="B4937" s="127" t="n">
        <v>43893</v>
      </c>
      <c r="C4937" s="93">
        <f>TEXT(B4937,"aaa")</f>
        <v/>
      </c>
      <c r="D4937" s="93" t="n"/>
      <c r="E4937" s="93" t="inlineStr">
        <is>
          <t>머드크림마스크</t>
        </is>
      </c>
      <c r="F4937" s="93" t="inlineStr">
        <is>
          <t>카페24</t>
        </is>
      </c>
      <c r="G4937" s="93" t="inlineStr">
        <is>
          <t>머드크림마스크 100ml 2set</t>
        </is>
      </c>
      <c r="H4937" s="149" t="n">
        <v>2</v>
      </c>
      <c r="I4937" s="149" t="n"/>
      <c r="J4937" s="93" t="n">
        <v>190801</v>
      </c>
      <c r="K4937" s="93" t="n"/>
      <c r="L4937" s="93" t="n">
        <v>70000</v>
      </c>
      <c r="M4937" s="93" t="n">
        <v>65905</v>
      </c>
      <c r="N4937" s="93" t="n">
        <v>5768</v>
      </c>
      <c r="O4937" s="148" t="n">
        <v>63636.36363636363</v>
      </c>
      <c r="P4937" s="93" t="inlineStr">
        <is>
          <t>카페24머드크림마스크머드크림마스크 100ml 2set190801</t>
        </is>
      </c>
    </row>
    <row r="4938">
      <c r="A4938" s="93" t="n"/>
      <c r="B4938" s="127" t="n">
        <v>43893</v>
      </c>
      <c r="C4938" s="93">
        <f>TEXT(B4938,"aaa")</f>
        <v/>
      </c>
      <c r="D4938" s="93" t="n"/>
      <c r="E4938" s="6" t="inlineStr">
        <is>
          <t>토너</t>
        </is>
      </c>
      <c r="F4938" s="5" t="inlineStr">
        <is>
          <t>카페24</t>
        </is>
      </c>
      <c r="G4938" s="5" t="inlineStr">
        <is>
          <t>250ml</t>
        </is>
      </c>
      <c r="H4938" s="149" t="n">
        <v>121</v>
      </c>
      <c r="I4938" s="149" t="n"/>
      <c r="J4938" s="7" t="n">
        <v>190801</v>
      </c>
      <c r="K4938" s="93" t="n"/>
      <c r="L4938" s="93" t="n">
        <v>2420000</v>
      </c>
      <c r="M4938" s="93" t="n">
        <v>2278430</v>
      </c>
      <c r="N4938" s="93" t="n">
        <v>394460</v>
      </c>
      <c r="O4938" s="148" t="n">
        <v>2200000</v>
      </c>
      <c r="P4938" s="93" t="inlineStr">
        <is>
          <t>카페24토너250ml190801</t>
        </is>
      </c>
    </row>
    <row r="4939">
      <c r="A4939" s="93" t="n"/>
      <c r="B4939" s="127" t="n">
        <v>43893</v>
      </c>
      <c r="C4939" s="93">
        <f>TEXT(B4939,"aaa")</f>
        <v/>
      </c>
      <c r="D4939" s="93" t="n"/>
      <c r="E4939" s="6" t="inlineStr">
        <is>
          <t>토너</t>
        </is>
      </c>
      <c r="F4939" s="5" t="inlineStr">
        <is>
          <t>카페24</t>
        </is>
      </c>
      <c r="G4939" s="5" t="inlineStr">
        <is>
          <t>250ml 2set</t>
        </is>
      </c>
      <c r="H4939" s="149" t="n">
        <v>155</v>
      </c>
      <c r="I4939" s="149" t="n"/>
      <c r="J4939" s="7" t="n">
        <v>190801</v>
      </c>
      <c r="K4939" s="93" t="n"/>
      <c r="L4939" s="93" t="n">
        <v>5425000</v>
      </c>
      <c r="M4939" s="93" t="n">
        <v>5107637.5</v>
      </c>
      <c r="N4939" s="93" t="n">
        <v>1010600</v>
      </c>
      <c r="O4939" s="148" t="n">
        <v>4931818.181818182</v>
      </c>
      <c r="P4939" s="93" t="inlineStr">
        <is>
          <t>카페24토너250ml 2set190801</t>
        </is>
      </c>
    </row>
    <row r="4940">
      <c r="A4940" s="93" t="n"/>
      <c r="B4940" s="127" t="n">
        <v>43893</v>
      </c>
      <c r="C4940" s="93">
        <f>TEXT(B4940,"aaa")</f>
        <v/>
      </c>
      <c r="D4940" s="93" t="n"/>
      <c r="E4940" s="6" t="inlineStr">
        <is>
          <t>토너</t>
        </is>
      </c>
      <c r="F4940" s="5" t="inlineStr">
        <is>
          <t>카페24</t>
        </is>
      </c>
      <c r="G4940" s="5" t="inlineStr">
        <is>
          <t>500ml</t>
        </is>
      </c>
      <c r="H4940" s="149" t="n">
        <v>1</v>
      </c>
      <c r="I4940" s="149" t="n"/>
      <c r="J4940" s="7" t="n">
        <v>190801</v>
      </c>
      <c r="K4940" s="93" t="n"/>
      <c r="L4940" s="93" t="n">
        <v>33000</v>
      </c>
      <c r="M4940" s="93" t="n">
        <v>31069.5</v>
      </c>
      <c r="N4940" s="93" t="n">
        <v>4725</v>
      </c>
      <c r="O4940" s="148" t="n">
        <v>30000</v>
      </c>
      <c r="P4940" s="93" t="inlineStr">
        <is>
          <t>카페24토너500ml190801</t>
        </is>
      </c>
    </row>
    <row r="4941">
      <c r="A4941" s="93" t="n"/>
      <c r="B4941" s="127" t="n">
        <v>43893</v>
      </c>
      <c r="C4941" s="93">
        <f>TEXT(B4941,"aaa")</f>
        <v/>
      </c>
      <c r="D4941" s="93" t="n"/>
      <c r="E4941" s="6" t="inlineStr">
        <is>
          <t>토너</t>
        </is>
      </c>
      <c r="F4941" s="5" t="inlineStr">
        <is>
          <t>카페24</t>
        </is>
      </c>
      <c r="G4941" s="93" t="inlineStr">
        <is>
          <t>스킨팩 화장솜 60P</t>
        </is>
      </c>
      <c r="H4941" s="149" t="n">
        <v>75</v>
      </c>
      <c r="I4941" s="149" t="n"/>
      <c r="J4941" s="7" t="n">
        <v>190801</v>
      </c>
      <c r="K4941" s="93" t="n"/>
      <c r="L4941" s="93" t="n">
        <v>225000</v>
      </c>
      <c r="M4941" s="93" t="n">
        <v>211837.5</v>
      </c>
      <c r="N4941" s="93" t="n">
        <v>83250</v>
      </c>
      <c r="O4941" s="148" t="n">
        <v>204545.4545454545</v>
      </c>
      <c r="P4941" s="93" t="inlineStr">
        <is>
          <t>카페24토너스킨팩 화장솜 60P190801</t>
        </is>
      </c>
    </row>
    <row r="4942">
      <c r="A4942" s="93" t="n"/>
      <c r="B4942" s="127" t="n">
        <v>43893</v>
      </c>
      <c r="C4942" s="93">
        <f>TEXT(B4942,"aaa")</f>
        <v/>
      </c>
      <c r="D4942" s="93" t="n"/>
      <c r="E4942" s="93" t="inlineStr">
        <is>
          <t>클렌징폼</t>
        </is>
      </c>
      <c r="F4942" s="5" t="inlineStr">
        <is>
          <t>카페24</t>
        </is>
      </c>
      <c r="G4942" s="93" t="inlineStr">
        <is>
          <t>클렌징폼 120ml</t>
        </is>
      </c>
      <c r="H4942" s="149" t="n">
        <v>28</v>
      </c>
      <c r="I4942" s="149" t="n"/>
      <c r="J4942" s="7" t="n">
        <v>190801</v>
      </c>
      <c r="K4942" s="93" t="n"/>
      <c r="L4942" s="93" t="n">
        <v>364000</v>
      </c>
      <c r="M4942" s="93" t="n">
        <v>342706</v>
      </c>
      <c r="N4942" s="93" t="n">
        <v>77000</v>
      </c>
      <c r="O4942" s="148" t="n">
        <v>330909.0909090909</v>
      </c>
      <c r="P4942" s="93" t="inlineStr">
        <is>
          <t>카페24클렌징폼클렌징폼 120ml190801</t>
        </is>
      </c>
    </row>
    <row r="4943">
      <c r="A4943" s="93" t="n"/>
      <c r="B4943" s="127" t="n">
        <v>43893</v>
      </c>
      <c r="C4943" s="93">
        <f>TEXT(B4943,"aaa")</f>
        <v/>
      </c>
      <c r="D4943" s="93" t="n"/>
      <c r="E4943" s="93" t="inlineStr">
        <is>
          <t>클렌징폼</t>
        </is>
      </c>
      <c r="F4943" s="93" t="inlineStr">
        <is>
          <t>카페24</t>
        </is>
      </c>
      <c r="G4943" s="93" t="inlineStr">
        <is>
          <t>클렌징폼 120ml 2set</t>
        </is>
      </c>
      <c r="H4943" s="149" t="n">
        <v>6</v>
      </c>
      <c r="I4943" s="149" t="n"/>
      <c r="J4943" s="7" t="n">
        <v>190801</v>
      </c>
      <c r="K4943" s="93" t="n"/>
      <c r="L4943" s="93" t="n">
        <v>144000</v>
      </c>
      <c r="M4943" s="93" t="n">
        <v>135576</v>
      </c>
      <c r="N4943" s="93" t="n">
        <v>14760</v>
      </c>
      <c r="O4943" s="148" t="n">
        <v>130909.0909090909</v>
      </c>
      <c r="P4943" s="93" t="inlineStr">
        <is>
          <t>카페24클렌징폼클렌징폼 120ml 2set190801</t>
        </is>
      </c>
    </row>
    <row r="4944">
      <c r="A4944" s="93" t="n"/>
      <c r="B4944" s="127" t="n">
        <v>43893</v>
      </c>
      <c r="C4944" s="93">
        <f>TEXT(B4944,"aaa")</f>
        <v/>
      </c>
      <c r="D4944" s="93" t="n"/>
      <c r="E4944" s="93" t="inlineStr">
        <is>
          <t>토너</t>
        </is>
      </c>
      <c r="F4944" s="93" t="inlineStr">
        <is>
          <t>큐텐</t>
        </is>
      </c>
      <c r="G4944" s="93" t="inlineStr">
        <is>
          <t>250ml</t>
        </is>
      </c>
      <c r="H4944" s="149" t="n">
        <v>7</v>
      </c>
      <c r="I4944" s="149" t="n"/>
      <c r="J4944" s="91" t="n">
        <v>190801</v>
      </c>
      <c r="K4944" s="93" t="n"/>
      <c r="L4944" s="93" t="n">
        <v>220500</v>
      </c>
      <c r="M4944" s="93" t="n">
        <v>196245</v>
      </c>
      <c r="N4944" s="93" t="n">
        <v>22820</v>
      </c>
      <c r="O4944" s="148" t="n">
        <v>200454.5454545454</v>
      </c>
      <c r="P4944" s="93" t="inlineStr">
        <is>
          <t>큐텐토너250ml190801</t>
        </is>
      </c>
    </row>
    <row r="4945">
      <c r="A4945" s="93" t="n"/>
      <c r="B4945" s="127" t="n">
        <v>43893</v>
      </c>
      <c r="C4945" s="93">
        <f>TEXT(B4945,"aaa")</f>
        <v/>
      </c>
      <c r="D4945" s="93" t="n"/>
      <c r="E4945" s="93" t="inlineStr">
        <is>
          <t>토너</t>
        </is>
      </c>
      <c r="F4945" s="93" t="inlineStr">
        <is>
          <t>큐텐</t>
        </is>
      </c>
      <c r="G4945" s="93" t="inlineStr">
        <is>
          <t>250ml 2set</t>
        </is>
      </c>
      <c r="H4945" s="149" t="n">
        <v>1</v>
      </c>
      <c r="I4945" s="149" t="n"/>
      <c r="J4945" s="91" t="n">
        <v>190801</v>
      </c>
      <c r="K4945" s="93" t="n"/>
      <c r="L4945" s="93" t="n">
        <v>44000</v>
      </c>
      <c r="M4945" s="93" t="n">
        <v>39160</v>
      </c>
      <c r="N4945" s="93" t="n">
        <v>6520</v>
      </c>
      <c r="O4945" s="148" t="n">
        <v>40000</v>
      </c>
      <c r="P4945" s="93" t="inlineStr">
        <is>
          <t>큐텐토너250ml 2set190801</t>
        </is>
      </c>
    </row>
    <row r="4946">
      <c r="A4946" s="93" t="n"/>
      <c r="B4946" s="127" t="n">
        <v>43894</v>
      </c>
      <c r="C4946" s="93">
        <f>TEXT(B4946,"aaa")</f>
        <v/>
      </c>
      <c r="D4946" s="93" t="n"/>
      <c r="E4946" s="6" t="inlineStr">
        <is>
          <t>토너</t>
        </is>
      </c>
      <c r="F4946" s="5" t="inlineStr">
        <is>
          <t>W컨셉</t>
        </is>
      </c>
      <c r="G4946" s="5" t="inlineStr">
        <is>
          <t>250ml</t>
        </is>
      </c>
      <c r="H4946" s="149" t="n">
        <v>2</v>
      </c>
      <c r="I4946" s="149" t="n"/>
      <c r="J4946" s="7" t="n">
        <v>190801</v>
      </c>
      <c r="K4946" s="93" t="n"/>
      <c r="L4946" s="93" t="n">
        <v>40000</v>
      </c>
      <c r="M4946" s="93" t="n">
        <v>28800</v>
      </c>
      <c r="N4946" s="93" t="n">
        <v>6520</v>
      </c>
      <c r="O4946" s="148" t="n">
        <v>36363.63636363636</v>
      </c>
      <c r="P4946" s="93" t="inlineStr">
        <is>
          <t>W컨셉토너250ml190801</t>
        </is>
      </c>
    </row>
    <row r="4947">
      <c r="A4947" s="93" t="n"/>
      <c r="B4947" s="127" t="n">
        <v>43894</v>
      </c>
      <c r="C4947" s="93">
        <f>TEXT(B4947,"aaa")</f>
        <v/>
      </c>
      <c r="D4947" s="93" t="n"/>
      <c r="E4947" s="6" t="inlineStr">
        <is>
          <t>토너</t>
        </is>
      </c>
      <c r="F4947" s="5" t="inlineStr">
        <is>
          <t>W컨셉</t>
        </is>
      </c>
      <c r="G4947" s="5" t="inlineStr">
        <is>
          <t>250ml 2set</t>
        </is>
      </c>
      <c r="H4947" s="149" t="n">
        <v>21</v>
      </c>
      <c r="I4947" s="149" t="n"/>
      <c r="J4947" s="7" t="n">
        <v>190801</v>
      </c>
      <c r="K4947" s="93" t="n"/>
      <c r="L4947" s="93" t="n">
        <v>735000</v>
      </c>
      <c r="M4947" s="93" t="n">
        <v>536550</v>
      </c>
      <c r="N4947" s="93" t="n">
        <v>136920</v>
      </c>
      <c r="O4947" s="148" t="n">
        <v>668181.8181818181</v>
      </c>
      <c r="P4947" s="93" t="inlineStr">
        <is>
          <t>W컨셉토너250ml 2set190801</t>
        </is>
      </c>
    </row>
    <row r="4948">
      <c r="A4948" s="93" t="n"/>
      <c r="B4948" s="127" t="n">
        <v>43894</v>
      </c>
      <c r="C4948" s="93">
        <f>TEXT(B4948,"aaa")</f>
        <v/>
      </c>
      <c r="D4948" s="93" t="n"/>
      <c r="E4948" s="93" t="inlineStr">
        <is>
          <t>토너</t>
        </is>
      </c>
      <c r="F4948" s="5" t="inlineStr">
        <is>
          <t>스타일쉐어</t>
        </is>
      </c>
      <c r="G4948" s="93" t="inlineStr">
        <is>
          <t>250ml</t>
        </is>
      </c>
      <c r="H4948" s="149" t="n">
        <v>32</v>
      </c>
      <c r="I4948" s="149" t="n"/>
      <c r="J4948" s="91" t="n">
        <v>190801</v>
      </c>
      <c r="K4948" s="93" t="n"/>
      <c r="L4948" s="93" t="n">
        <v>640000</v>
      </c>
      <c r="M4948" s="93" t="n">
        <v>480000</v>
      </c>
      <c r="N4948" s="93" t="n">
        <v>104320</v>
      </c>
      <c r="O4948" s="148" t="n">
        <v>581818.1818181818</v>
      </c>
      <c r="P4948" s="93" t="inlineStr">
        <is>
          <t>스타일쉐어토너250ml190801</t>
        </is>
      </c>
    </row>
    <row r="4949">
      <c r="A4949" s="93" t="n"/>
      <c r="B4949" s="127" t="n">
        <v>43894</v>
      </c>
      <c r="C4949" s="93">
        <f>TEXT(B4949,"aaa")</f>
        <v/>
      </c>
      <c r="D4949" s="93" t="n"/>
      <c r="E4949" s="93" t="inlineStr">
        <is>
          <t>머드크림마스크</t>
        </is>
      </c>
      <c r="F4949" s="93" t="inlineStr">
        <is>
          <t>카페24</t>
        </is>
      </c>
      <c r="G4949" s="93" t="inlineStr">
        <is>
          <t>머드크림마스크 100ml</t>
        </is>
      </c>
      <c r="H4949" s="149" t="n">
        <v>13</v>
      </c>
      <c r="I4949" s="149" t="n"/>
      <c r="J4949" s="93" t="n">
        <v>190801</v>
      </c>
      <c r="K4949" s="93" t="n"/>
      <c r="L4949" s="93" t="n">
        <v>260000</v>
      </c>
      <c r="M4949" s="93" t="n">
        <v>244790</v>
      </c>
      <c r="N4949" s="93" t="n">
        <v>18746</v>
      </c>
      <c r="O4949" s="148" t="n">
        <v>236363.6363636364</v>
      </c>
      <c r="P4949" s="93" t="inlineStr">
        <is>
          <t>카페24머드크림마스크머드크림마스크 100ml190801</t>
        </is>
      </c>
    </row>
    <row r="4950">
      <c r="A4950" s="93" t="n"/>
      <c r="B4950" s="127" t="n">
        <v>43894</v>
      </c>
      <c r="C4950" s="93">
        <f>TEXT(B4950,"aaa")</f>
        <v/>
      </c>
      <c r="D4950" s="93" t="n"/>
      <c r="E4950" s="93" t="inlineStr">
        <is>
          <t>머드크림마스크</t>
        </is>
      </c>
      <c r="F4950" s="93" t="inlineStr">
        <is>
          <t>카페24</t>
        </is>
      </c>
      <c r="G4950" s="93" t="inlineStr">
        <is>
          <t>머드크림마스크 100ml 2set</t>
        </is>
      </c>
      <c r="H4950" s="149" t="n">
        <v>2</v>
      </c>
      <c r="I4950" s="149" t="n"/>
      <c r="J4950" s="93" t="n">
        <v>190801</v>
      </c>
      <c r="K4950" s="93" t="n"/>
      <c r="L4950" s="93" t="n">
        <v>70000</v>
      </c>
      <c r="M4950" s="93" t="n">
        <v>65905</v>
      </c>
      <c r="N4950" s="93" t="n">
        <v>5768</v>
      </c>
      <c r="O4950" s="148" t="n">
        <v>63636.36363636363</v>
      </c>
      <c r="P4950" s="93" t="inlineStr">
        <is>
          <t>카페24머드크림마스크머드크림마스크 100ml 2set190801</t>
        </is>
      </c>
    </row>
    <row r="4951">
      <c r="A4951" s="93" t="n"/>
      <c r="B4951" s="127" t="n">
        <v>43894</v>
      </c>
      <c r="C4951" s="93">
        <f>TEXT(B4951,"aaa")</f>
        <v/>
      </c>
      <c r="D4951" s="93" t="n"/>
      <c r="E4951" s="6" t="inlineStr">
        <is>
          <t>토너</t>
        </is>
      </c>
      <c r="F4951" s="5" t="inlineStr">
        <is>
          <t>카페24</t>
        </is>
      </c>
      <c r="G4951" s="5" t="inlineStr">
        <is>
          <t>250ml</t>
        </is>
      </c>
      <c r="H4951" s="149" t="n">
        <v>116</v>
      </c>
      <c r="I4951" s="149" t="n"/>
      <c r="J4951" s="7" t="n">
        <v>190801</v>
      </c>
      <c r="K4951" s="93" t="n"/>
      <c r="L4951" s="93" t="n">
        <v>2320000</v>
      </c>
      <c r="M4951" s="93" t="n">
        <v>2184280</v>
      </c>
      <c r="N4951" s="93" t="n">
        <v>378160</v>
      </c>
      <c r="O4951" s="148" t="n">
        <v>2109090.909090909</v>
      </c>
      <c r="P4951" s="93" t="inlineStr">
        <is>
          <t>카페24토너250ml190801</t>
        </is>
      </c>
    </row>
    <row r="4952">
      <c r="A4952" s="93" t="n"/>
      <c r="B4952" s="127" t="n">
        <v>43894</v>
      </c>
      <c r="C4952" s="93">
        <f>TEXT(B4952,"aaa")</f>
        <v/>
      </c>
      <c r="D4952" s="93" t="n"/>
      <c r="E4952" s="6" t="inlineStr">
        <is>
          <t>토너</t>
        </is>
      </c>
      <c r="F4952" s="5" t="inlineStr">
        <is>
          <t>카페24</t>
        </is>
      </c>
      <c r="G4952" s="5" t="inlineStr">
        <is>
          <t>250ml 2set</t>
        </is>
      </c>
      <c r="H4952" s="149" t="n">
        <v>253</v>
      </c>
      <c r="I4952" s="149" t="n"/>
      <c r="J4952" s="7" t="n">
        <v>190801</v>
      </c>
      <c r="K4952" s="93" t="n"/>
      <c r="L4952" s="93" t="n">
        <v>8855000</v>
      </c>
      <c r="M4952" s="93" t="n">
        <v>8336982.5</v>
      </c>
      <c r="N4952" s="93" t="n">
        <v>1649560</v>
      </c>
      <c r="O4952" s="148" t="n">
        <v>8049999.999999999</v>
      </c>
      <c r="P4952" s="93" t="inlineStr">
        <is>
          <t>카페24토너250ml 2set190801</t>
        </is>
      </c>
    </row>
    <row r="4953">
      <c r="A4953" s="93" t="n"/>
      <c r="B4953" s="127" t="n">
        <v>43894</v>
      </c>
      <c r="C4953" s="93">
        <f>TEXT(B4953,"aaa")</f>
        <v/>
      </c>
      <c r="D4953" s="93" t="n"/>
      <c r="E4953" s="6" t="inlineStr">
        <is>
          <t>토너</t>
        </is>
      </c>
      <c r="F4953" s="5" t="inlineStr">
        <is>
          <t>카페24</t>
        </is>
      </c>
      <c r="G4953" s="5" t="inlineStr">
        <is>
          <t>500ml</t>
        </is>
      </c>
      <c r="H4953" s="149" t="n">
        <v>2</v>
      </c>
      <c r="I4953" s="149" t="n"/>
      <c r="J4953" s="7" t="n">
        <v>190801</v>
      </c>
      <c r="K4953" s="93" t="n"/>
      <c r="L4953" s="93" t="n">
        <v>66000</v>
      </c>
      <c r="M4953" s="93" t="n">
        <v>62139</v>
      </c>
      <c r="N4953" s="93" t="n">
        <v>9450</v>
      </c>
      <c r="O4953" s="148" t="n">
        <v>59999.99999999999</v>
      </c>
      <c r="P4953" s="93" t="inlineStr">
        <is>
          <t>카페24토너500ml190801</t>
        </is>
      </c>
    </row>
    <row r="4954">
      <c r="A4954" s="93" t="n"/>
      <c r="B4954" s="127" t="n">
        <v>43894</v>
      </c>
      <c r="C4954" s="93">
        <f>TEXT(B4954,"aaa")</f>
        <v/>
      </c>
      <c r="D4954" s="93" t="n"/>
      <c r="E4954" s="6" t="inlineStr">
        <is>
          <t>토너</t>
        </is>
      </c>
      <c r="F4954" s="5" t="inlineStr">
        <is>
          <t>카페24</t>
        </is>
      </c>
      <c r="G4954" s="93" t="inlineStr">
        <is>
          <t>스킨팩 화장솜 60P</t>
        </is>
      </c>
      <c r="H4954" s="149" t="n">
        <v>72</v>
      </c>
      <c r="I4954" s="149" t="n"/>
      <c r="J4954" s="7" t="n">
        <v>190801</v>
      </c>
      <c r="K4954" s="93" t="n"/>
      <c r="L4954" s="93" t="n">
        <v>216000</v>
      </c>
      <c r="M4954" s="93" t="n">
        <v>203364</v>
      </c>
      <c r="N4954" s="93" t="n">
        <v>79920</v>
      </c>
      <c r="O4954" s="148" t="n">
        <v>196363.6363636364</v>
      </c>
      <c r="P4954" s="93" t="inlineStr">
        <is>
          <t>카페24토너스킨팩 화장솜 60P190801</t>
        </is>
      </c>
    </row>
    <row r="4955">
      <c r="A4955" s="93" t="n"/>
      <c r="B4955" s="127" t="n">
        <v>43894</v>
      </c>
      <c r="C4955" s="93">
        <f>TEXT(B4955,"aaa")</f>
        <v/>
      </c>
      <c r="D4955" s="93" t="n"/>
      <c r="E4955" s="93" t="inlineStr">
        <is>
          <t>클렌징폼</t>
        </is>
      </c>
      <c r="F4955" s="5" t="inlineStr">
        <is>
          <t>카페24</t>
        </is>
      </c>
      <c r="G4955" s="93" t="inlineStr">
        <is>
          <t>클렌징폼 120ml</t>
        </is>
      </c>
      <c r="H4955" s="149" t="n">
        <v>21</v>
      </c>
      <c r="I4955" s="149" t="n"/>
      <c r="J4955" s="7" t="n">
        <v>190801</v>
      </c>
      <c r="K4955" s="93" t="n"/>
      <c r="L4955" s="93" t="n">
        <v>273000</v>
      </c>
      <c r="M4955" s="93" t="n">
        <v>257029.5</v>
      </c>
      <c r="N4955" s="93" t="n">
        <v>57750</v>
      </c>
      <c r="O4955" s="148" t="n">
        <v>248181.8181818181</v>
      </c>
      <c r="P4955" s="93" t="inlineStr">
        <is>
          <t>카페24클렌징폼클렌징폼 120ml190801</t>
        </is>
      </c>
    </row>
    <row r="4956">
      <c r="A4956" s="93" t="n"/>
      <c r="B4956" s="127" t="n">
        <v>43894</v>
      </c>
      <c r="C4956" s="93">
        <f>TEXT(B4956,"aaa")</f>
        <v/>
      </c>
      <c r="D4956" s="93" t="n"/>
      <c r="E4956" s="93" t="inlineStr">
        <is>
          <t>클렌징폼</t>
        </is>
      </c>
      <c r="F4956" s="93" t="inlineStr">
        <is>
          <t>카페24</t>
        </is>
      </c>
      <c r="G4956" s="93" t="inlineStr">
        <is>
          <t>클렌징폼 120ml 2set</t>
        </is>
      </c>
      <c r="H4956" s="149" t="n">
        <v>16</v>
      </c>
      <c r="I4956" s="149" t="n"/>
      <c r="J4956" s="7" t="n">
        <v>190801</v>
      </c>
      <c r="K4956" s="93" t="n"/>
      <c r="L4956" s="93" t="n">
        <v>384000</v>
      </c>
      <c r="M4956" s="93" t="n">
        <v>361536</v>
      </c>
      <c r="N4956" s="93" t="n">
        <v>39360</v>
      </c>
      <c r="O4956" s="148" t="n">
        <v>349090.9090909091</v>
      </c>
      <c r="P4956" s="93" t="inlineStr">
        <is>
          <t>카페24클렌징폼클렌징폼 120ml 2set190801</t>
        </is>
      </c>
    </row>
    <row r="4957">
      <c r="A4957" s="93" t="n"/>
      <c r="B4957" s="127" t="n">
        <v>43894</v>
      </c>
      <c r="C4957" s="93">
        <f>TEXT(B4957,"aaa")</f>
        <v/>
      </c>
      <c r="D4957" s="93" t="n"/>
      <c r="E4957" s="93" t="inlineStr">
        <is>
          <t>토너</t>
        </is>
      </c>
      <c r="F4957" s="93" t="inlineStr">
        <is>
          <t>큐텐</t>
        </is>
      </c>
      <c r="G4957" s="93" t="inlineStr">
        <is>
          <t>250ml</t>
        </is>
      </c>
      <c r="H4957" s="149" t="n">
        <v>19</v>
      </c>
      <c r="I4957" s="149" t="n"/>
      <c r="J4957" s="91" t="n">
        <v>190801</v>
      </c>
      <c r="K4957" s="93" t="n"/>
      <c r="L4957" s="93" t="n">
        <v>598500</v>
      </c>
      <c r="M4957" s="93" t="n">
        <v>532665</v>
      </c>
      <c r="N4957" s="93" t="n">
        <v>61940</v>
      </c>
      <c r="O4957" s="148" t="n">
        <v>544090.9090909091</v>
      </c>
      <c r="P4957" s="93" t="inlineStr">
        <is>
          <t>큐텐토너250ml190801</t>
        </is>
      </c>
    </row>
    <row r="4958">
      <c r="A4958" s="93" t="n"/>
      <c r="B4958" s="127" t="n">
        <v>43894</v>
      </c>
      <c r="C4958" s="93">
        <f>TEXT(B4958,"aaa")</f>
        <v/>
      </c>
      <c r="D4958" s="93" t="n"/>
      <c r="E4958" s="93" t="inlineStr">
        <is>
          <t>토너</t>
        </is>
      </c>
      <c r="F4958" s="93" t="inlineStr">
        <is>
          <t>큐텐</t>
        </is>
      </c>
      <c r="G4958" s="93" t="inlineStr">
        <is>
          <t>250ml 2set</t>
        </is>
      </c>
      <c r="H4958" s="149" t="n">
        <v>3</v>
      </c>
      <c r="I4958" s="149" t="n"/>
      <c r="J4958" s="91" t="n">
        <v>190801</v>
      </c>
      <c r="K4958" s="93" t="n"/>
      <c r="L4958" s="93" t="n">
        <v>132000</v>
      </c>
      <c r="M4958" s="93" t="n">
        <v>117480</v>
      </c>
      <c r="N4958" s="93" t="n">
        <v>19560</v>
      </c>
      <c r="O4958" s="148" t="n">
        <v>120000</v>
      </c>
      <c r="P4958" s="93" t="inlineStr">
        <is>
          <t>큐텐토너250ml 2set190801</t>
        </is>
      </c>
    </row>
    <row r="4959">
      <c r="A4959" s="93" t="n"/>
      <c r="B4959" s="127" t="n">
        <v>43895</v>
      </c>
      <c r="C4959" s="93">
        <f>TEXT(B4959,"aaa")</f>
        <v/>
      </c>
      <c r="D4959" s="93" t="n"/>
      <c r="E4959" s="6" t="inlineStr">
        <is>
          <t>토너</t>
        </is>
      </c>
      <c r="F4959" s="5" t="inlineStr">
        <is>
          <t>W컨셉</t>
        </is>
      </c>
      <c r="G4959" s="5" t="inlineStr">
        <is>
          <t>250ml</t>
        </is>
      </c>
      <c r="H4959" s="149" t="n">
        <v>1</v>
      </c>
      <c r="I4959" s="149" t="n"/>
      <c r="J4959" s="7" t="n">
        <v>190801</v>
      </c>
      <c r="K4959" s="93" t="n"/>
      <c r="L4959" s="93" t="n">
        <v>20000</v>
      </c>
      <c r="M4959" s="93" t="n">
        <v>14400</v>
      </c>
      <c r="N4959" s="93" t="n">
        <v>3260</v>
      </c>
      <c r="O4959" s="148" t="n">
        <v>18181.81818181818</v>
      </c>
      <c r="P4959" s="93" t="inlineStr">
        <is>
          <t>W컨셉토너250ml190801</t>
        </is>
      </c>
    </row>
    <row r="4960">
      <c r="A4960" s="93" t="n"/>
      <c r="B4960" s="127" t="n">
        <v>43895</v>
      </c>
      <c r="C4960" s="93">
        <f>TEXT(B4960,"aaa")</f>
        <v/>
      </c>
      <c r="D4960" s="93" t="n"/>
      <c r="E4960" s="6" t="inlineStr">
        <is>
          <t>토너</t>
        </is>
      </c>
      <c r="F4960" s="5" t="inlineStr">
        <is>
          <t>W컨셉</t>
        </is>
      </c>
      <c r="G4960" s="5" t="inlineStr">
        <is>
          <t>250ml 2set</t>
        </is>
      </c>
      <c r="H4960" s="149" t="n">
        <v>18</v>
      </c>
      <c r="I4960" s="149" t="n"/>
      <c r="J4960" s="7" t="n">
        <v>190801</v>
      </c>
      <c r="K4960" s="93" t="n"/>
      <c r="L4960" s="93" t="n">
        <v>630000</v>
      </c>
      <c r="M4960" s="93" t="n">
        <v>459900</v>
      </c>
      <c r="N4960" s="93" t="n">
        <v>117360</v>
      </c>
      <c r="O4960" s="148" t="n">
        <v>572727.2727272727</v>
      </c>
      <c r="P4960" s="93" t="inlineStr">
        <is>
          <t>W컨셉토너250ml 2set190801</t>
        </is>
      </c>
    </row>
    <row r="4961">
      <c r="A4961" s="93" t="n"/>
      <c r="B4961" s="127" t="n">
        <v>43895</v>
      </c>
      <c r="C4961" s="93">
        <f>TEXT(B4961,"aaa")</f>
        <v/>
      </c>
      <c r="D4961" s="93" t="n"/>
      <c r="E4961" s="93" t="inlineStr">
        <is>
          <t>토너</t>
        </is>
      </c>
      <c r="F4961" s="5" t="inlineStr">
        <is>
          <t>스타일쉐어</t>
        </is>
      </c>
      <c r="G4961" s="93" t="inlineStr">
        <is>
          <t>250ml</t>
        </is>
      </c>
      <c r="H4961" s="149" t="n">
        <v>36</v>
      </c>
      <c r="I4961" s="149" t="n"/>
      <c r="J4961" s="91" t="n">
        <v>190801</v>
      </c>
      <c r="K4961" s="93" t="n"/>
      <c r="L4961" s="93" t="n">
        <v>720000</v>
      </c>
      <c r="M4961" s="93" t="n">
        <v>540000</v>
      </c>
      <c r="N4961" s="93" t="n">
        <v>117360</v>
      </c>
      <c r="O4961" s="148" t="n">
        <v>654545.4545454545</v>
      </c>
      <c r="P4961" s="93" t="inlineStr">
        <is>
          <t>스타일쉐어토너250ml190801</t>
        </is>
      </c>
    </row>
    <row r="4962">
      <c r="A4962" s="93" t="n"/>
      <c r="B4962" s="127" t="n">
        <v>43895</v>
      </c>
      <c r="C4962" s="93">
        <f>TEXT(B4962,"aaa")</f>
        <v/>
      </c>
      <c r="D4962" s="93" t="n"/>
      <c r="E4962" s="93" t="inlineStr">
        <is>
          <t>머드크림마스크</t>
        </is>
      </c>
      <c r="F4962" s="93" t="inlineStr">
        <is>
          <t>카페24</t>
        </is>
      </c>
      <c r="G4962" s="93" t="inlineStr">
        <is>
          <t>머드크림마스크 100ml</t>
        </is>
      </c>
      <c r="H4962" s="149" t="n">
        <v>15</v>
      </c>
      <c r="I4962" s="149" t="n"/>
      <c r="J4962" s="93" t="n">
        <v>190801</v>
      </c>
      <c r="K4962" s="93" t="n"/>
      <c r="L4962" s="93" t="n">
        <v>300000</v>
      </c>
      <c r="M4962" s="93" t="n">
        <v>282450</v>
      </c>
      <c r="N4962" s="93" t="n">
        <v>21630</v>
      </c>
      <c r="O4962" s="148" t="n">
        <v>272727.2727272727</v>
      </c>
      <c r="P4962" s="93" t="inlineStr">
        <is>
          <t>카페24머드크림마스크머드크림마스크 100ml190801</t>
        </is>
      </c>
    </row>
    <row r="4963">
      <c r="A4963" s="93" t="n"/>
      <c r="B4963" s="127" t="n">
        <v>43895</v>
      </c>
      <c r="C4963" s="93">
        <f>TEXT(B4963,"aaa")</f>
        <v/>
      </c>
      <c r="D4963" s="93" t="n"/>
      <c r="E4963" s="93" t="inlineStr">
        <is>
          <t>머드크림마스크</t>
        </is>
      </c>
      <c r="F4963" s="93" t="inlineStr">
        <is>
          <t>카페24</t>
        </is>
      </c>
      <c r="G4963" s="93" t="inlineStr">
        <is>
          <t>머드크림마스크 100ml 2set</t>
        </is>
      </c>
      <c r="H4963" s="149" t="n">
        <v>3</v>
      </c>
      <c r="I4963" s="149" t="n"/>
      <c r="J4963" s="93" t="n">
        <v>190801</v>
      </c>
      <c r="K4963" s="93" t="n"/>
      <c r="L4963" s="93" t="n">
        <v>105000</v>
      </c>
      <c r="M4963" s="93" t="n">
        <v>98857.5</v>
      </c>
      <c r="N4963" s="93" t="n">
        <v>8652</v>
      </c>
      <c r="O4963" s="148" t="n">
        <v>95454.54545454544</v>
      </c>
      <c r="P4963" s="93" t="inlineStr">
        <is>
          <t>카페24머드크림마스크머드크림마스크 100ml 2set190801</t>
        </is>
      </c>
    </row>
    <row r="4964">
      <c r="A4964" s="93" t="n"/>
      <c r="B4964" s="127" t="n">
        <v>43895</v>
      </c>
      <c r="C4964" s="93">
        <f>TEXT(B4964,"aaa")</f>
        <v/>
      </c>
      <c r="D4964" s="93" t="n"/>
      <c r="E4964" s="6" t="inlineStr">
        <is>
          <t>토너</t>
        </is>
      </c>
      <c r="F4964" s="5" t="inlineStr">
        <is>
          <t>카페24</t>
        </is>
      </c>
      <c r="G4964" s="5" t="inlineStr">
        <is>
          <t>250ml</t>
        </is>
      </c>
      <c r="H4964" s="149" t="n">
        <v>125</v>
      </c>
      <c r="I4964" s="149" t="n"/>
      <c r="J4964" s="7" t="n">
        <v>190801</v>
      </c>
      <c r="K4964" s="93" t="n"/>
      <c r="L4964" s="93" t="n">
        <v>2500000</v>
      </c>
      <c r="M4964" s="93" t="n">
        <v>2353750</v>
      </c>
      <c r="N4964" s="93" t="n">
        <v>407500</v>
      </c>
      <c r="O4964" s="148" t="n">
        <v>2272727.272727272</v>
      </c>
      <c r="P4964" s="93" t="inlineStr">
        <is>
          <t>카페24토너250ml190801</t>
        </is>
      </c>
    </row>
    <row r="4965">
      <c r="A4965" s="93" t="n"/>
      <c r="B4965" s="127" t="n">
        <v>43895</v>
      </c>
      <c r="C4965" s="93">
        <f>TEXT(B4965,"aaa")</f>
        <v/>
      </c>
      <c r="D4965" s="93" t="n"/>
      <c r="E4965" s="6" t="inlineStr">
        <is>
          <t>토너</t>
        </is>
      </c>
      <c r="F4965" s="5" t="inlineStr">
        <is>
          <t>카페24</t>
        </is>
      </c>
      <c r="G4965" s="5" t="inlineStr">
        <is>
          <t>250ml 2set</t>
        </is>
      </c>
      <c r="H4965" s="149" t="n">
        <v>286</v>
      </c>
      <c r="I4965" s="149" t="n"/>
      <c r="J4965" s="7" t="n">
        <v>190801</v>
      </c>
      <c r="K4965" s="93" t="n"/>
      <c r="L4965" s="93" t="n">
        <v>10010000</v>
      </c>
      <c r="M4965" s="93" t="n">
        <v>9424415</v>
      </c>
      <c r="N4965" s="93" t="n">
        <v>1864720</v>
      </c>
      <c r="O4965" s="148" t="n">
        <v>9100000</v>
      </c>
      <c r="P4965" s="93" t="inlineStr">
        <is>
          <t>카페24토너250ml 2set190801</t>
        </is>
      </c>
    </row>
    <row r="4966">
      <c r="A4966" s="93" t="n"/>
      <c r="B4966" s="127" t="n">
        <v>43895</v>
      </c>
      <c r="C4966" s="93">
        <f>TEXT(B4966,"aaa")</f>
        <v/>
      </c>
      <c r="D4966" s="93" t="n"/>
      <c r="E4966" s="6" t="inlineStr">
        <is>
          <t>토너</t>
        </is>
      </c>
      <c r="F4966" s="5" t="inlineStr">
        <is>
          <t>카페24</t>
        </is>
      </c>
      <c r="G4966" s="5" t="inlineStr">
        <is>
          <t>500ml</t>
        </is>
      </c>
      <c r="H4966" s="149" t="n">
        <v>2</v>
      </c>
      <c r="I4966" s="149" t="n"/>
      <c r="J4966" s="7" t="n">
        <v>190801</v>
      </c>
      <c r="K4966" s="93" t="n"/>
      <c r="L4966" s="93" t="n">
        <v>66000</v>
      </c>
      <c r="M4966" s="93" t="n">
        <v>62139</v>
      </c>
      <c r="N4966" s="93" t="n">
        <v>9450</v>
      </c>
      <c r="O4966" s="148" t="n">
        <v>59999.99999999999</v>
      </c>
      <c r="P4966" s="93" t="inlineStr">
        <is>
          <t>카페24토너500ml190801</t>
        </is>
      </c>
    </row>
    <row r="4967">
      <c r="A4967" s="93" t="n"/>
      <c r="B4967" s="127" t="n">
        <v>43895</v>
      </c>
      <c r="C4967" s="93">
        <f>TEXT(B4967,"aaa")</f>
        <v/>
      </c>
      <c r="D4967" s="93" t="n"/>
      <c r="E4967" s="6" t="inlineStr">
        <is>
          <t>토너</t>
        </is>
      </c>
      <c r="F4967" s="5" t="inlineStr">
        <is>
          <t>카페24</t>
        </is>
      </c>
      <c r="G4967" s="93" t="inlineStr">
        <is>
          <t>스킨팩 화장솜 60P</t>
        </is>
      </c>
      <c r="H4967" s="149" t="n">
        <v>133</v>
      </c>
      <c r="I4967" s="149" t="n"/>
      <c r="J4967" s="7" t="n">
        <v>190801</v>
      </c>
      <c r="K4967" s="93" t="n"/>
      <c r="L4967" s="93" t="n">
        <v>399000</v>
      </c>
      <c r="M4967" s="93" t="n">
        <v>375658.5</v>
      </c>
      <c r="N4967" s="93" t="n">
        <v>147630</v>
      </c>
      <c r="O4967" s="148" t="n">
        <v>362727.2727272727</v>
      </c>
      <c r="P4967" s="93" t="inlineStr">
        <is>
          <t>카페24토너스킨팩 화장솜 60P190801</t>
        </is>
      </c>
    </row>
    <row r="4968">
      <c r="A4968" s="93" t="n"/>
      <c r="B4968" s="127" t="n">
        <v>43895</v>
      </c>
      <c r="C4968" s="93">
        <f>TEXT(B4968,"aaa")</f>
        <v/>
      </c>
      <c r="D4968" s="93" t="n"/>
      <c r="E4968" s="93" t="inlineStr">
        <is>
          <t>클렌징폼</t>
        </is>
      </c>
      <c r="F4968" s="5" t="inlineStr">
        <is>
          <t>카페24</t>
        </is>
      </c>
      <c r="G4968" s="93" t="inlineStr">
        <is>
          <t>클렌징폼 120ml</t>
        </is>
      </c>
      <c r="H4968" s="149" t="n">
        <v>18</v>
      </c>
      <c r="I4968" s="149" t="n"/>
      <c r="J4968" s="7" t="n">
        <v>190801</v>
      </c>
      <c r="K4968" s="93" t="n"/>
      <c r="L4968" s="93" t="n">
        <v>234000</v>
      </c>
      <c r="M4968" s="93" t="n">
        <v>220311</v>
      </c>
      <c r="N4968" s="93" t="n">
        <v>49500</v>
      </c>
      <c r="O4968" s="148" t="n">
        <v>212727.2727272727</v>
      </c>
      <c r="P4968" s="93" t="inlineStr">
        <is>
          <t>카페24클렌징폼클렌징폼 120ml190801</t>
        </is>
      </c>
    </row>
    <row r="4969">
      <c r="A4969" s="93" t="n"/>
      <c r="B4969" s="127" t="n">
        <v>43895</v>
      </c>
      <c r="C4969" s="93">
        <f>TEXT(B4969,"aaa")</f>
        <v/>
      </c>
      <c r="D4969" s="93" t="n"/>
      <c r="E4969" s="93" t="inlineStr">
        <is>
          <t>클렌징폼</t>
        </is>
      </c>
      <c r="F4969" s="93" t="inlineStr">
        <is>
          <t>카페24</t>
        </is>
      </c>
      <c r="G4969" s="93" t="inlineStr">
        <is>
          <t>클렌징폼 120ml 2set</t>
        </is>
      </c>
      <c r="H4969" s="149" t="n">
        <v>1</v>
      </c>
      <c r="I4969" s="149" t="n"/>
      <c r="J4969" s="7" t="n">
        <v>190801</v>
      </c>
      <c r="K4969" s="93" t="n"/>
      <c r="L4969" s="93" t="n">
        <v>24000</v>
      </c>
      <c r="M4969" s="93" t="n">
        <v>22596</v>
      </c>
      <c r="N4969" s="93" t="n">
        <v>2460</v>
      </c>
      <c r="O4969" s="148" t="n">
        <v>21818.18181818182</v>
      </c>
      <c r="P4969" s="93" t="inlineStr">
        <is>
          <t>카페24클렌징폼클렌징폼 120ml 2set190801</t>
        </is>
      </c>
    </row>
    <row r="4970">
      <c r="A4970" s="93" t="n"/>
      <c r="B4970" s="127" t="n">
        <v>43895</v>
      </c>
      <c r="C4970" s="93">
        <f>TEXT(B4970,"aaa")</f>
        <v/>
      </c>
      <c r="D4970" s="93" t="n"/>
      <c r="E4970" s="93" t="inlineStr">
        <is>
          <t>토너</t>
        </is>
      </c>
      <c r="F4970" s="93" t="inlineStr">
        <is>
          <t>큐텐</t>
        </is>
      </c>
      <c r="G4970" s="93" t="inlineStr">
        <is>
          <t>250ml</t>
        </is>
      </c>
      <c r="H4970" s="149" t="n">
        <v>44</v>
      </c>
      <c r="I4970" s="149" t="n"/>
      <c r="J4970" s="91" t="n">
        <v>190801</v>
      </c>
      <c r="K4970" s="93" t="n"/>
      <c r="L4970" s="93" t="n">
        <v>1386000</v>
      </c>
      <c r="M4970" s="93" t="n">
        <v>1233540</v>
      </c>
      <c r="N4970" s="93" t="n">
        <v>143440</v>
      </c>
      <c r="O4970" s="148" t="n">
        <v>1260000</v>
      </c>
      <c r="P4970" s="93" t="inlineStr">
        <is>
          <t>큐텐토너250ml190801</t>
        </is>
      </c>
    </row>
    <row r="4971">
      <c r="A4971" s="93" t="n"/>
      <c r="B4971" s="127" t="n">
        <v>43895</v>
      </c>
      <c r="C4971" s="93">
        <f>TEXT(B4971,"aaa")</f>
        <v/>
      </c>
      <c r="D4971" s="93" t="n"/>
      <c r="E4971" s="93" t="inlineStr">
        <is>
          <t>토너</t>
        </is>
      </c>
      <c r="F4971" s="93" t="inlineStr">
        <is>
          <t>큐텐</t>
        </is>
      </c>
      <c r="G4971" s="93" t="inlineStr">
        <is>
          <t>250ml 2set</t>
        </is>
      </c>
      <c r="H4971" s="149" t="n">
        <v>14</v>
      </c>
      <c r="I4971" s="149" t="n"/>
      <c r="J4971" s="91" t="n">
        <v>190801</v>
      </c>
      <c r="K4971" s="93" t="n"/>
      <c r="L4971" s="93" t="n">
        <v>616000</v>
      </c>
      <c r="M4971" s="93" t="n">
        <v>548240</v>
      </c>
      <c r="N4971" s="93" t="n">
        <v>91280</v>
      </c>
      <c r="O4971" s="148" t="n">
        <v>560000</v>
      </c>
      <c r="P4971" s="93" t="inlineStr">
        <is>
          <t>큐텐토너250ml 2set190801</t>
        </is>
      </c>
    </row>
    <row r="4972">
      <c r="A4972" s="93" t="n"/>
      <c r="B4972" s="127" t="n">
        <v>43895</v>
      </c>
      <c r="C4972" s="93">
        <f>TEXT(B4972,"aaa")</f>
        <v/>
      </c>
      <c r="D4972" s="93" t="n"/>
      <c r="E4972" s="93" t="inlineStr">
        <is>
          <t>머드크림마스크</t>
        </is>
      </c>
      <c r="F4972" s="93" t="inlineStr">
        <is>
          <t>큐텐</t>
        </is>
      </c>
      <c r="G4972" s="93" t="inlineStr">
        <is>
          <t>머드크림마스크 100ml</t>
        </is>
      </c>
      <c r="H4972" s="149" t="n">
        <v>2</v>
      </c>
      <c r="I4972" s="149" t="n"/>
      <c r="J4972" s="93" t="n">
        <v>190801</v>
      </c>
      <c r="K4972" s="93" t="n"/>
      <c r="L4972" s="93" t="n">
        <v>63000</v>
      </c>
      <c r="M4972" s="93" t="n">
        <v>56070</v>
      </c>
      <c r="N4972" s="93" t="n">
        <v>2884</v>
      </c>
      <c r="O4972" s="148" t="n">
        <v>57272.72727272726</v>
      </c>
      <c r="P4972" s="93" t="inlineStr">
        <is>
          <t>큐텐머드크림마스크머드크림마스크 100ml190801</t>
        </is>
      </c>
    </row>
    <row r="4973">
      <c r="A4973" s="93" t="n"/>
      <c r="B4973" s="127" t="n">
        <v>43896</v>
      </c>
      <c r="C4973" s="93">
        <f>TEXT(B4973,"aaa")</f>
        <v/>
      </c>
      <c r="D4973" s="93" t="n"/>
      <c r="E4973" s="6" t="inlineStr">
        <is>
          <t>토너</t>
        </is>
      </c>
      <c r="F4973" s="5" t="inlineStr">
        <is>
          <t>W컨셉</t>
        </is>
      </c>
      <c r="G4973" s="5" t="inlineStr">
        <is>
          <t>250ml</t>
        </is>
      </c>
      <c r="H4973" s="149" t="n">
        <v>3</v>
      </c>
      <c r="I4973" s="149" t="n"/>
      <c r="J4973" s="7" t="n">
        <v>190801</v>
      </c>
      <c r="K4973" s="93" t="n"/>
      <c r="L4973" s="93" t="n">
        <v>60000</v>
      </c>
      <c r="M4973" s="93" t="n">
        <v>43200</v>
      </c>
      <c r="N4973" s="93" t="n">
        <v>9780</v>
      </c>
      <c r="O4973" s="148" t="n">
        <v>54545.45454545454</v>
      </c>
      <c r="P4973" s="93" t="inlineStr">
        <is>
          <t>W컨셉토너250ml190801</t>
        </is>
      </c>
    </row>
    <row r="4974">
      <c r="A4974" s="93" t="n"/>
      <c r="B4974" s="127" t="n">
        <v>43896</v>
      </c>
      <c r="C4974" s="93">
        <f>TEXT(B4974,"aaa")</f>
        <v/>
      </c>
      <c r="D4974" s="93" t="n"/>
      <c r="E4974" s="6" t="inlineStr">
        <is>
          <t>토너</t>
        </is>
      </c>
      <c r="F4974" s="5" t="inlineStr">
        <is>
          <t>W컨셉</t>
        </is>
      </c>
      <c r="G4974" s="5" t="inlineStr">
        <is>
          <t>250ml 2set</t>
        </is>
      </c>
      <c r="H4974" s="149" t="n">
        <v>17</v>
      </c>
      <c r="I4974" s="149" t="n"/>
      <c r="J4974" s="7" t="n">
        <v>190801</v>
      </c>
      <c r="K4974" s="93" t="n"/>
      <c r="L4974" s="93" t="n">
        <v>595000</v>
      </c>
      <c r="M4974" s="93" t="n">
        <v>434350</v>
      </c>
      <c r="N4974" s="93" t="n">
        <v>110840</v>
      </c>
      <c r="O4974" s="148" t="n">
        <v>540909.0909090908</v>
      </c>
      <c r="P4974" s="93" t="inlineStr">
        <is>
          <t>W컨셉토너250ml 2set190801</t>
        </is>
      </c>
    </row>
    <row r="4975">
      <c r="A4975" s="93" t="n"/>
      <c r="B4975" s="127" t="n">
        <v>43896</v>
      </c>
      <c r="C4975" s="93">
        <f>TEXT(B4975,"aaa")</f>
        <v/>
      </c>
      <c r="D4975" s="93" t="n"/>
      <c r="E4975" s="93" t="inlineStr">
        <is>
          <t>토너</t>
        </is>
      </c>
      <c r="F4975" s="5" t="inlineStr">
        <is>
          <t>스타일쉐어</t>
        </is>
      </c>
      <c r="G4975" s="93" t="inlineStr">
        <is>
          <t>250ml</t>
        </is>
      </c>
      <c r="H4975" s="149" t="n">
        <v>25</v>
      </c>
      <c r="I4975" s="149" t="n"/>
      <c r="J4975" s="91" t="n">
        <v>190801</v>
      </c>
      <c r="K4975" s="93" t="n"/>
      <c r="L4975" s="93" t="n">
        <v>500000</v>
      </c>
      <c r="M4975" s="93" t="n">
        <v>375000</v>
      </c>
      <c r="N4975" s="93" t="n">
        <v>81500</v>
      </c>
      <c r="O4975" s="148" t="n">
        <v>454545.4545454545</v>
      </c>
      <c r="P4975" s="93" t="inlineStr">
        <is>
          <t>스타일쉐어토너250ml190801</t>
        </is>
      </c>
    </row>
    <row r="4976">
      <c r="A4976" s="93" t="n"/>
      <c r="B4976" s="127" t="n">
        <v>43896</v>
      </c>
      <c r="C4976" s="93">
        <f>TEXT(B4976,"aaa")</f>
        <v/>
      </c>
      <c r="D4976" s="93" t="n"/>
      <c r="E4976" s="6" t="inlineStr">
        <is>
          <t>토너</t>
        </is>
      </c>
      <c r="F4976" s="93" t="inlineStr">
        <is>
          <t>아누아 CS</t>
        </is>
      </c>
      <c r="G4976" s="93" t="inlineStr">
        <is>
          <t>250ml</t>
        </is>
      </c>
      <c r="H4976" s="149" t="n">
        <v>1</v>
      </c>
      <c r="I4976" s="149" t="n"/>
      <c r="J4976" s="91" t="n">
        <v>190801</v>
      </c>
      <c r="K4976" s="93" t="n"/>
      <c r="L4976" s="93" t="n">
        <v>0</v>
      </c>
      <c r="M4976" s="93" t="n">
        <v>0</v>
      </c>
      <c r="N4976" s="93" t="n">
        <v>3260</v>
      </c>
      <c r="O4976" s="148" t="n">
        <v>0</v>
      </c>
      <c r="P4976" s="93" t="inlineStr">
        <is>
          <t>아누아 CS토너250ml190801</t>
        </is>
      </c>
    </row>
    <row r="4977">
      <c r="A4977" s="93" t="n"/>
      <c r="B4977" s="127" t="n">
        <v>43896</v>
      </c>
      <c r="C4977" s="93">
        <f>TEXT(B4977,"aaa")</f>
        <v/>
      </c>
      <c r="D4977" s="93" t="n"/>
      <c r="E4977" s="93" t="inlineStr">
        <is>
          <t>머드크림마스크</t>
        </is>
      </c>
      <c r="F4977" s="93" t="inlineStr">
        <is>
          <t>카페24</t>
        </is>
      </c>
      <c r="G4977" s="93" t="inlineStr">
        <is>
          <t>머드크림마스크 100ml</t>
        </is>
      </c>
      <c r="H4977" s="149" t="n">
        <v>13</v>
      </c>
      <c r="I4977" s="149" t="n"/>
      <c r="J4977" s="93" t="n">
        <v>190801</v>
      </c>
      <c r="K4977" s="93" t="n"/>
      <c r="L4977" s="93" t="n">
        <v>260000</v>
      </c>
      <c r="M4977" s="93" t="n">
        <v>244790</v>
      </c>
      <c r="N4977" s="93" t="n">
        <v>18746</v>
      </c>
      <c r="O4977" s="148" t="n">
        <v>236363.6363636364</v>
      </c>
      <c r="P4977" s="93" t="inlineStr">
        <is>
          <t>카페24머드크림마스크머드크림마스크 100ml190801</t>
        </is>
      </c>
    </row>
    <row r="4978">
      <c r="A4978" s="93" t="n"/>
      <c r="B4978" s="127" t="n">
        <v>43896</v>
      </c>
      <c r="C4978" s="93">
        <f>TEXT(B4978,"aaa")</f>
        <v/>
      </c>
      <c r="D4978" s="93" t="n"/>
      <c r="E4978" s="93" t="inlineStr">
        <is>
          <t>머드크림마스크</t>
        </is>
      </c>
      <c r="F4978" s="93" t="inlineStr">
        <is>
          <t>카페24</t>
        </is>
      </c>
      <c r="G4978" s="93" t="inlineStr">
        <is>
          <t>머드크림마스크 100ml 2set</t>
        </is>
      </c>
      <c r="H4978" s="149" t="n">
        <v>3</v>
      </c>
      <c r="I4978" s="149" t="n"/>
      <c r="J4978" s="93" t="n">
        <v>190801</v>
      </c>
      <c r="K4978" s="93" t="n"/>
      <c r="L4978" s="93" t="n">
        <v>105000</v>
      </c>
      <c r="M4978" s="93" t="n">
        <v>98857.5</v>
      </c>
      <c r="N4978" s="93" t="n">
        <v>8652</v>
      </c>
      <c r="O4978" s="148" t="n">
        <v>95454.54545454544</v>
      </c>
      <c r="P4978" s="93" t="inlineStr">
        <is>
          <t>카페24머드크림마스크머드크림마스크 100ml 2set190801</t>
        </is>
      </c>
    </row>
    <row r="4979">
      <c r="A4979" s="93" t="n"/>
      <c r="B4979" s="127" t="n">
        <v>43896</v>
      </c>
      <c r="C4979" s="93">
        <f>TEXT(B4979,"aaa")</f>
        <v/>
      </c>
      <c r="D4979" s="93" t="n"/>
      <c r="E4979" s="6" t="inlineStr">
        <is>
          <t>토너</t>
        </is>
      </c>
      <c r="F4979" s="5" t="inlineStr">
        <is>
          <t>카페24</t>
        </is>
      </c>
      <c r="G4979" s="5" t="inlineStr">
        <is>
          <t>250ml</t>
        </is>
      </c>
      <c r="H4979" s="149" t="n">
        <v>97</v>
      </c>
      <c r="I4979" s="149" t="n"/>
      <c r="J4979" s="7" t="n">
        <v>190801</v>
      </c>
      <c r="K4979" s="93" t="n"/>
      <c r="L4979" s="93" t="n">
        <v>1940000</v>
      </c>
      <c r="M4979" s="93" t="n">
        <v>1826510</v>
      </c>
      <c r="N4979" s="93" t="n">
        <v>316220</v>
      </c>
      <c r="O4979" s="148" t="n">
        <v>1763636.363636364</v>
      </c>
      <c r="P4979" s="93" t="inlineStr">
        <is>
          <t>카페24토너250ml190801</t>
        </is>
      </c>
    </row>
    <row r="4980">
      <c r="A4980" s="93" t="n"/>
      <c r="B4980" s="127" t="n">
        <v>43896</v>
      </c>
      <c r="C4980" s="93">
        <f>TEXT(B4980,"aaa")</f>
        <v/>
      </c>
      <c r="D4980" s="93" t="n"/>
      <c r="E4980" s="6" t="inlineStr">
        <is>
          <t>토너</t>
        </is>
      </c>
      <c r="F4980" s="5" t="inlineStr">
        <is>
          <t>카페24</t>
        </is>
      </c>
      <c r="G4980" s="5" t="inlineStr">
        <is>
          <t>250ml 2set</t>
        </is>
      </c>
      <c r="H4980" s="149" t="n">
        <v>100</v>
      </c>
      <c r="I4980" s="149" t="n"/>
      <c r="J4980" s="7" t="n">
        <v>190801</v>
      </c>
      <c r="K4980" s="93" t="n"/>
      <c r="L4980" s="93" t="n">
        <v>3500000</v>
      </c>
      <c r="M4980" s="93" t="n">
        <v>3295250</v>
      </c>
      <c r="N4980" s="93" t="n">
        <v>652000</v>
      </c>
      <c r="O4980" s="148" t="n">
        <v>3181818.181818182</v>
      </c>
      <c r="P4980" s="93" t="inlineStr">
        <is>
          <t>카페24토너250ml 2set190801</t>
        </is>
      </c>
    </row>
    <row r="4981">
      <c r="A4981" s="93" t="n"/>
      <c r="B4981" s="127" t="n">
        <v>43896</v>
      </c>
      <c r="C4981" s="93">
        <f>TEXT(B4981,"aaa")</f>
        <v/>
      </c>
      <c r="D4981" s="93" t="n"/>
      <c r="E4981" s="6" t="inlineStr">
        <is>
          <t>토너</t>
        </is>
      </c>
      <c r="F4981" s="5" t="inlineStr">
        <is>
          <t>카페24</t>
        </is>
      </c>
      <c r="G4981" s="5" t="inlineStr">
        <is>
          <t>500ml</t>
        </is>
      </c>
      <c r="H4981" s="149" t="n">
        <v>42</v>
      </c>
      <c r="I4981" s="149" t="n"/>
      <c r="J4981" s="7" t="n">
        <v>190801</v>
      </c>
      <c r="K4981" s="93" t="n"/>
      <c r="L4981" s="93" t="n">
        <v>1386000</v>
      </c>
      <c r="M4981" s="93" t="n">
        <v>1304919</v>
      </c>
      <c r="N4981" s="93" t="n">
        <v>198450</v>
      </c>
      <c r="O4981" s="148" t="n">
        <v>1260000</v>
      </c>
      <c r="P4981" s="93" t="inlineStr">
        <is>
          <t>카페24토너500ml190801</t>
        </is>
      </c>
    </row>
    <row r="4982">
      <c r="A4982" s="93" t="n"/>
      <c r="B4982" s="127" t="n">
        <v>43896</v>
      </c>
      <c r="C4982" s="93">
        <f>TEXT(B4982,"aaa")</f>
        <v/>
      </c>
      <c r="D4982" s="93" t="n"/>
      <c r="E4982" s="6" t="inlineStr">
        <is>
          <t>토너</t>
        </is>
      </c>
      <c r="F4982" s="5" t="inlineStr">
        <is>
          <t>카페24</t>
        </is>
      </c>
      <c r="G4982" s="93" t="inlineStr">
        <is>
          <t>스킨팩 화장솜 60P</t>
        </is>
      </c>
      <c r="H4982" s="149" t="n">
        <v>104</v>
      </c>
      <c r="I4982" s="149" t="n"/>
      <c r="J4982" s="7" t="n">
        <v>190801</v>
      </c>
      <c r="K4982" s="93" t="n"/>
      <c r="L4982" s="93" t="n">
        <v>312000</v>
      </c>
      <c r="M4982" s="93" t="n">
        <v>293748</v>
      </c>
      <c r="N4982" s="93" t="n">
        <v>115440</v>
      </c>
      <c r="O4982" s="148" t="n">
        <v>283636.3636363636</v>
      </c>
      <c r="P4982" s="93" t="inlineStr">
        <is>
          <t>카페24토너스킨팩 화장솜 60P190801</t>
        </is>
      </c>
    </row>
    <row r="4983">
      <c r="A4983" s="93" t="n"/>
      <c r="B4983" s="127" t="n">
        <v>43896</v>
      </c>
      <c r="C4983" s="93">
        <f>TEXT(B4983,"aaa")</f>
        <v/>
      </c>
      <c r="D4983" s="93" t="n"/>
      <c r="E4983" s="93" t="inlineStr">
        <is>
          <t>클렌징폼</t>
        </is>
      </c>
      <c r="F4983" s="5" t="inlineStr">
        <is>
          <t>카페24</t>
        </is>
      </c>
      <c r="G4983" s="93" t="inlineStr">
        <is>
          <t>클렌징폼 120ml</t>
        </is>
      </c>
      <c r="H4983" s="149" t="n">
        <v>14</v>
      </c>
      <c r="I4983" s="149" t="n"/>
      <c r="J4983" s="7" t="n">
        <v>190801</v>
      </c>
      <c r="K4983" s="93" t="n"/>
      <c r="L4983" s="93" t="n">
        <v>182000</v>
      </c>
      <c r="M4983" s="93" t="n">
        <v>171353</v>
      </c>
      <c r="N4983" s="93" t="n">
        <v>38500</v>
      </c>
      <c r="O4983" s="148" t="n">
        <v>165454.5454545454</v>
      </c>
      <c r="P4983" s="93" t="inlineStr">
        <is>
          <t>카페24클렌징폼클렌징폼 120ml190801</t>
        </is>
      </c>
    </row>
    <row r="4984">
      <c r="A4984" s="93" t="n"/>
      <c r="B4984" s="127" t="n">
        <v>43896</v>
      </c>
      <c r="C4984" s="93">
        <f>TEXT(B4984,"aaa")</f>
        <v/>
      </c>
      <c r="D4984" s="93" t="n"/>
      <c r="E4984" s="93" t="inlineStr">
        <is>
          <t>클렌징폼</t>
        </is>
      </c>
      <c r="F4984" s="93" t="inlineStr">
        <is>
          <t>카페24</t>
        </is>
      </c>
      <c r="G4984" s="93" t="inlineStr">
        <is>
          <t>클렌징폼 120ml 2set</t>
        </is>
      </c>
      <c r="H4984" s="149" t="n">
        <v>3</v>
      </c>
      <c r="I4984" s="149" t="n"/>
      <c r="J4984" s="7" t="n">
        <v>190801</v>
      </c>
      <c r="K4984" s="93" t="n"/>
      <c r="L4984" s="93" t="n">
        <v>72000</v>
      </c>
      <c r="M4984" s="93" t="n">
        <v>67788</v>
      </c>
      <c r="N4984" s="93" t="n">
        <v>7380</v>
      </c>
      <c r="O4984" s="148" t="n">
        <v>65454.54545454545</v>
      </c>
      <c r="P4984" s="93" t="inlineStr">
        <is>
          <t>카페24클렌징폼클렌징폼 120ml 2set190801</t>
        </is>
      </c>
    </row>
    <row r="4985">
      <c r="A4985" s="93" t="n"/>
      <c r="B4985" s="127" t="n">
        <v>43896</v>
      </c>
      <c r="C4985" s="93">
        <f>TEXT(B4985,"aaa")</f>
        <v/>
      </c>
      <c r="D4985" s="93" t="n"/>
      <c r="E4985" s="93" t="inlineStr">
        <is>
          <t>토너</t>
        </is>
      </c>
      <c r="F4985" s="93" t="inlineStr">
        <is>
          <t>큐텐</t>
        </is>
      </c>
      <c r="G4985" s="93" t="inlineStr">
        <is>
          <t>250ml</t>
        </is>
      </c>
      <c r="H4985" s="149" t="n">
        <v>33</v>
      </c>
      <c r="I4985" s="149" t="n"/>
      <c r="J4985" s="91" t="n">
        <v>190801</v>
      </c>
      <c r="K4985" s="93" t="n"/>
      <c r="L4985" s="93" t="n">
        <v>1039500</v>
      </c>
      <c r="M4985" s="93" t="n">
        <v>925155</v>
      </c>
      <c r="N4985" s="93" t="n">
        <v>107580</v>
      </c>
      <c r="O4985" s="148" t="n">
        <v>944999.9999999999</v>
      </c>
      <c r="P4985" s="93" t="inlineStr">
        <is>
          <t>큐텐토너250ml190801</t>
        </is>
      </c>
    </row>
    <row r="4986">
      <c r="A4986" s="93" t="n"/>
      <c r="B4986" s="127" t="n">
        <v>43896</v>
      </c>
      <c r="C4986" s="93">
        <f>TEXT(B4986,"aaa")</f>
        <v/>
      </c>
      <c r="D4986" s="93" t="n"/>
      <c r="E4986" s="93" t="inlineStr">
        <is>
          <t>토너</t>
        </is>
      </c>
      <c r="F4986" s="93" t="inlineStr">
        <is>
          <t>큐텐</t>
        </is>
      </c>
      <c r="G4986" s="93" t="inlineStr">
        <is>
          <t>250ml 2set</t>
        </is>
      </c>
      <c r="H4986" s="149" t="n">
        <v>25</v>
      </c>
      <c r="I4986" s="149" t="n"/>
      <c r="J4986" s="91" t="n">
        <v>190801</v>
      </c>
      <c r="K4986" s="93" t="n"/>
      <c r="L4986" s="93" t="n">
        <v>1100000</v>
      </c>
      <c r="M4986" s="93" t="n">
        <v>979000</v>
      </c>
      <c r="N4986" s="93" t="n">
        <v>163000</v>
      </c>
      <c r="O4986" s="148" t="n">
        <v>999999.9999999999</v>
      </c>
      <c r="P4986" s="93" t="inlineStr">
        <is>
          <t>큐텐토너250ml 2set190801</t>
        </is>
      </c>
    </row>
    <row r="4987">
      <c r="A4987" s="93" t="n"/>
      <c r="B4987" s="127" t="n">
        <v>43897</v>
      </c>
      <c r="C4987" s="93">
        <f>TEXT(B4987,"aaa")</f>
        <v/>
      </c>
      <c r="D4987" s="93" t="n"/>
      <c r="E4987" s="93" t="inlineStr">
        <is>
          <t>토너</t>
        </is>
      </c>
      <c r="F4987" s="5" t="inlineStr">
        <is>
          <t>스타일쉐어</t>
        </is>
      </c>
      <c r="G4987" s="93" t="inlineStr">
        <is>
          <t>250ml</t>
        </is>
      </c>
      <c r="H4987" s="149" t="n">
        <v>27</v>
      </c>
      <c r="I4987" s="149" t="n"/>
      <c r="J4987" s="91" t="n">
        <v>190801</v>
      </c>
      <c r="K4987" s="93" t="n"/>
      <c r="L4987" s="93" t="n">
        <v>540000</v>
      </c>
      <c r="M4987" s="93" t="n">
        <v>405000</v>
      </c>
      <c r="N4987" s="93" t="n">
        <v>88020</v>
      </c>
      <c r="O4987" s="148" t="n">
        <v>490909.0909090909</v>
      </c>
      <c r="P4987" s="93" t="inlineStr">
        <is>
          <t>스타일쉐어토너250ml190801</t>
        </is>
      </c>
    </row>
    <row r="4988">
      <c r="A4988" s="93" t="n"/>
      <c r="B4988" s="127" t="n">
        <v>43897</v>
      </c>
      <c r="C4988" s="93">
        <f>TEXT(B4988,"aaa")</f>
        <v/>
      </c>
      <c r="D4988" s="93" t="n"/>
      <c r="E4988" s="93" t="inlineStr">
        <is>
          <t>머드크림마스크</t>
        </is>
      </c>
      <c r="F4988" s="93" t="inlineStr">
        <is>
          <t>카페24</t>
        </is>
      </c>
      <c r="G4988" s="93" t="inlineStr">
        <is>
          <t>머드크림마스크 100ml</t>
        </is>
      </c>
      <c r="H4988" s="149" t="n">
        <v>11</v>
      </c>
      <c r="I4988" s="149" t="n"/>
      <c r="J4988" s="93" t="n">
        <v>190801</v>
      </c>
      <c r="K4988" s="93" t="n"/>
      <c r="L4988" s="93" t="n">
        <v>220000</v>
      </c>
      <c r="M4988" s="93" t="n">
        <v>207130</v>
      </c>
      <c r="N4988" s="93" t="n">
        <v>15862</v>
      </c>
      <c r="O4988" s="148" t="n">
        <v>200000</v>
      </c>
      <c r="P4988" s="93" t="inlineStr">
        <is>
          <t>카페24머드크림마스크머드크림마스크 100ml190801</t>
        </is>
      </c>
    </row>
    <row r="4989">
      <c r="A4989" s="93" t="n"/>
      <c r="B4989" s="127" t="n">
        <v>43897</v>
      </c>
      <c r="C4989" s="93">
        <f>TEXT(B4989,"aaa")</f>
        <v/>
      </c>
      <c r="D4989" s="93" t="n"/>
      <c r="E4989" s="93" t="inlineStr">
        <is>
          <t>머드크림마스크</t>
        </is>
      </c>
      <c r="F4989" s="93" t="inlineStr">
        <is>
          <t>카페24</t>
        </is>
      </c>
      <c r="G4989" s="93" t="inlineStr">
        <is>
          <t>머드크림마스크 100ml 2set</t>
        </is>
      </c>
      <c r="H4989" s="149" t="n">
        <v>2</v>
      </c>
      <c r="I4989" s="149" t="n"/>
      <c r="J4989" s="93" t="n">
        <v>190801</v>
      </c>
      <c r="K4989" s="93" t="n"/>
      <c r="L4989" s="93" t="n">
        <v>70000</v>
      </c>
      <c r="M4989" s="93" t="n">
        <v>65905</v>
      </c>
      <c r="N4989" s="93" t="n">
        <v>5768</v>
      </c>
      <c r="O4989" s="148" t="n">
        <v>63636.36363636363</v>
      </c>
      <c r="P4989" s="93" t="inlineStr">
        <is>
          <t>카페24머드크림마스크머드크림마스크 100ml 2set190801</t>
        </is>
      </c>
    </row>
    <row r="4990">
      <c r="A4990" s="93" t="n"/>
      <c r="B4990" s="127" t="n">
        <v>43897</v>
      </c>
      <c r="C4990" s="93">
        <f>TEXT(B4990,"aaa")</f>
        <v/>
      </c>
      <c r="D4990" s="93" t="n"/>
      <c r="E4990" s="6" t="inlineStr">
        <is>
          <t>토너</t>
        </is>
      </c>
      <c r="F4990" s="5" t="inlineStr">
        <is>
          <t>카페24</t>
        </is>
      </c>
      <c r="G4990" s="5" t="inlineStr">
        <is>
          <t>250ml</t>
        </is>
      </c>
      <c r="H4990" s="149" t="n">
        <v>99</v>
      </c>
      <c r="I4990" s="149" t="n"/>
      <c r="J4990" s="7" t="n">
        <v>190801</v>
      </c>
      <c r="K4990" s="93" t="n"/>
      <c r="L4990" s="93" t="n">
        <v>1980000</v>
      </c>
      <c r="M4990" s="93" t="n">
        <v>1864170</v>
      </c>
      <c r="N4990" s="93" t="n">
        <v>322740</v>
      </c>
      <c r="O4990" s="148" t="n">
        <v>1800000</v>
      </c>
      <c r="P4990" s="93" t="inlineStr">
        <is>
          <t>카페24토너250ml190801</t>
        </is>
      </c>
    </row>
    <row r="4991">
      <c r="A4991" s="93" t="n"/>
      <c r="B4991" s="127" t="n">
        <v>43897</v>
      </c>
      <c r="C4991" s="93">
        <f>TEXT(B4991,"aaa")</f>
        <v/>
      </c>
      <c r="D4991" s="93" t="n"/>
      <c r="E4991" s="6" t="inlineStr">
        <is>
          <t>토너</t>
        </is>
      </c>
      <c r="F4991" s="5" t="inlineStr">
        <is>
          <t>카페24</t>
        </is>
      </c>
      <c r="G4991" s="5" t="inlineStr">
        <is>
          <t>250ml 2set</t>
        </is>
      </c>
      <c r="H4991" s="149" t="n">
        <v>63</v>
      </c>
      <c r="I4991" s="149" t="n"/>
      <c r="J4991" s="7" t="n">
        <v>190801</v>
      </c>
      <c r="K4991" s="93" t="n"/>
      <c r="L4991" s="93" t="n">
        <v>2205000</v>
      </c>
      <c r="M4991" s="93" t="n">
        <v>2076007.5</v>
      </c>
      <c r="N4991" s="93" t="n">
        <v>410760</v>
      </c>
      <c r="O4991" s="148" t="n">
        <v>2004545.454545454</v>
      </c>
      <c r="P4991" s="93" t="inlineStr">
        <is>
          <t>카페24토너250ml 2set190801</t>
        </is>
      </c>
    </row>
    <row r="4992">
      <c r="A4992" s="93" t="n"/>
      <c r="B4992" s="127" t="n">
        <v>43897</v>
      </c>
      <c r="C4992" s="93">
        <f>TEXT(B4992,"aaa")</f>
        <v/>
      </c>
      <c r="D4992" s="93" t="n"/>
      <c r="E4992" s="6" t="inlineStr">
        <is>
          <t>토너</t>
        </is>
      </c>
      <c r="F4992" s="5" t="inlineStr">
        <is>
          <t>카페24</t>
        </is>
      </c>
      <c r="G4992" s="5" t="inlineStr">
        <is>
          <t>500ml</t>
        </is>
      </c>
      <c r="H4992" s="149" t="n">
        <v>93</v>
      </c>
      <c r="I4992" s="149" t="n"/>
      <c r="J4992" s="7" t="n">
        <v>190801</v>
      </c>
      <c r="K4992" s="93" t="n"/>
      <c r="L4992" s="93" t="n">
        <v>3069000</v>
      </c>
      <c r="M4992" s="93" t="n">
        <v>2889463.5</v>
      </c>
      <c r="N4992" s="93" t="n">
        <v>439425</v>
      </c>
      <c r="O4992" s="148" t="n">
        <v>2790000</v>
      </c>
      <c r="P4992" s="93" t="inlineStr">
        <is>
          <t>카페24토너500ml190801</t>
        </is>
      </c>
    </row>
    <row r="4993">
      <c r="A4993" s="93" t="n"/>
      <c r="B4993" s="127" t="n">
        <v>43897</v>
      </c>
      <c r="C4993" s="93">
        <f>TEXT(B4993,"aaa")</f>
        <v/>
      </c>
      <c r="D4993" s="93" t="n"/>
      <c r="E4993" s="6" t="inlineStr">
        <is>
          <t>토너</t>
        </is>
      </c>
      <c r="F4993" s="5" t="inlineStr">
        <is>
          <t>카페24</t>
        </is>
      </c>
      <c r="G4993" s="93" t="inlineStr">
        <is>
          <t>스킨팩 화장솜 60P</t>
        </is>
      </c>
      <c r="H4993" s="149" t="n">
        <v>101</v>
      </c>
      <c r="I4993" s="149" t="n"/>
      <c r="J4993" s="7" t="n">
        <v>190801</v>
      </c>
      <c r="K4993" s="93" t="n"/>
      <c r="L4993" s="93" t="n">
        <v>303000</v>
      </c>
      <c r="M4993" s="93" t="n">
        <v>285274.5</v>
      </c>
      <c r="N4993" s="93" t="n">
        <v>112110</v>
      </c>
      <c r="O4993" s="148" t="n">
        <v>275454.5454545454</v>
      </c>
      <c r="P4993" s="93" t="inlineStr">
        <is>
          <t>카페24토너스킨팩 화장솜 60P190801</t>
        </is>
      </c>
    </row>
    <row r="4994">
      <c r="A4994" s="93" t="n"/>
      <c r="B4994" s="127" t="n">
        <v>43897</v>
      </c>
      <c r="C4994" s="93">
        <f>TEXT(B4994,"aaa")</f>
        <v/>
      </c>
      <c r="D4994" s="93" t="n"/>
      <c r="E4994" s="93" t="inlineStr">
        <is>
          <t>클렌징폼</t>
        </is>
      </c>
      <c r="F4994" s="5" t="inlineStr">
        <is>
          <t>카페24</t>
        </is>
      </c>
      <c r="G4994" s="93" t="inlineStr">
        <is>
          <t>클렌징폼 120ml</t>
        </is>
      </c>
      <c r="H4994" s="149" t="n">
        <v>13</v>
      </c>
      <c r="I4994" s="149" t="n"/>
      <c r="J4994" s="7" t="n">
        <v>190801</v>
      </c>
      <c r="K4994" s="93" t="n"/>
      <c r="L4994" s="93" t="n">
        <v>169000</v>
      </c>
      <c r="M4994" s="93" t="n">
        <v>159113.5</v>
      </c>
      <c r="N4994" s="93" t="n">
        <v>35750</v>
      </c>
      <c r="O4994" s="148" t="n">
        <v>153636.3636363636</v>
      </c>
      <c r="P4994" s="93" t="inlineStr">
        <is>
          <t>카페24클렌징폼클렌징폼 120ml190801</t>
        </is>
      </c>
    </row>
    <row r="4995">
      <c r="A4995" s="93" t="n"/>
      <c r="B4995" s="127" t="n">
        <v>43897</v>
      </c>
      <c r="C4995" s="93">
        <f>TEXT(B4995,"aaa")</f>
        <v/>
      </c>
      <c r="D4995" s="93" t="n"/>
      <c r="E4995" s="93" t="inlineStr">
        <is>
          <t>클렌징폼</t>
        </is>
      </c>
      <c r="F4995" s="93" t="inlineStr">
        <is>
          <t>카페24</t>
        </is>
      </c>
      <c r="G4995" s="93" t="inlineStr">
        <is>
          <t>클렌징폼 120ml 2set</t>
        </is>
      </c>
      <c r="H4995" s="149" t="n">
        <v>2</v>
      </c>
      <c r="I4995" s="149" t="n"/>
      <c r="J4995" s="7" t="n">
        <v>190801</v>
      </c>
      <c r="K4995" s="93" t="n"/>
      <c r="L4995" s="93" t="n">
        <v>48000</v>
      </c>
      <c r="M4995" s="93" t="n">
        <v>45192</v>
      </c>
      <c r="N4995" s="93" t="n">
        <v>4920</v>
      </c>
      <c r="O4995" s="148" t="n">
        <v>43636.36363636363</v>
      </c>
      <c r="P4995" s="93" t="inlineStr">
        <is>
          <t>카페24클렌징폼클렌징폼 120ml 2set190801</t>
        </is>
      </c>
    </row>
    <row r="4996">
      <c r="A4996" s="93" t="n"/>
      <c r="B4996" s="127" t="n">
        <v>43898</v>
      </c>
      <c r="C4996" s="93">
        <f>TEXT(B4996,"aaa")</f>
        <v/>
      </c>
      <c r="D4996" s="93" t="n"/>
      <c r="E4996" s="93" t="inlineStr">
        <is>
          <t>토너</t>
        </is>
      </c>
      <c r="F4996" s="5" t="inlineStr">
        <is>
          <t>스타일쉐어</t>
        </is>
      </c>
      <c r="G4996" s="93" t="inlineStr">
        <is>
          <t>250ml</t>
        </is>
      </c>
      <c r="H4996" s="149" t="n">
        <v>32</v>
      </c>
      <c r="I4996" s="149" t="n"/>
      <c r="J4996" s="91" t="n">
        <v>190801</v>
      </c>
      <c r="K4996" s="93" t="n"/>
      <c r="L4996" s="93" t="n">
        <v>640000</v>
      </c>
      <c r="M4996" s="93" t="n">
        <v>480000</v>
      </c>
      <c r="N4996" s="93" t="n">
        <v>104320</v>
      </c>
      <c r="O4996" s="148" t="n">
        <v>581818.1818181818</v>
      </c>
      <c r="P4996" s="93" t="inlineStr">
        <is>
          <t>스타일쉐어토너250ml190801</t>
        </is>
      </c>
    </row>
    <row r="4997">
      <c r="A4997" s="93" t="n"/>
      <c r="B4997" s="127" t="n">
        <v>43898</v>
      </c>
      <c r="C4997" s="93">
        <f>TEXT(B4997,"aaa")</f>
        <v/>
      </c>
      <c r="D4997" s="93" t="n"/>
      <c r="E4997" s="93" t="inlineStr">
        <is>
          <t>머드크림마스크</t>
        </is>
      </c>
      <c r="F4997" s="93" t="inlineStr">
        <is>
          <t>카페24</t>
        </is>
      </c>
      <c r="G4997" s="93" t="inlineStr">
        <is>
          <t>머드크림마스크 100ml</t>
        </is>
      </c>
      <c r="H4997" s="149" t="n">
        <v>13</v>
      </c>
      <c r="I4997" s="149" t="n"/>
      <c r="J4997" s="93" t="n">
        <v>190801</v>
      </c>
      <c r="K4997" s="93" t="n"/>
      <c r="L4997" s="93" t="n">
        <v>260000</v>
      </c>
      <c r="M4997" s="93" t="n">
        <v>244790</v>
      </c>
      <c r="N4997" s="93" t="n">
        <v>18746</v>
      </c>
      <c r="O4997" s="148" t="n">
        <v>236363.6363636364</v>
      </c>
      <c r="P4997" s="93" t="inlineStr">
        <is>
          <t>카페24머드크림마스크머드크림마스크 100ml190801</t>
        </is>
      </c>
    </row>
    <row r="4998">
      <c r="A4998" s="93" t="n"/>
      <c r="B4998" s="127" t="n">
        <v>43898</v>
      </c>
      <c r="C4998" s="93">
        <f>TEXT(B4998,"aaa")</f>
        <v/>
      </c>
      <c r="D4998" s="93" t="n"/>
      <c r="E4998" s="93" t="inlineStr">
        <is>
          <t>머드크림마스크</t>
        </is>
      </c>
      <c r="F4998" s="93" t="inlineStr">
        <is>
          <t>카페24</t>
        </is>
      </c>
      <c r="G4998" s="93" t="inlineStr">
        <is>
          <t>머드크림마스크 100ml 2set</t>
        </is>
      </c>
      <c r="H4998" s="149" t="n">
        <v>1</v>
      </c>
      <c r="I4998" s="149" t="n"/>
      <c r="J4998" s="93" t="n">
        <v>190801</v>
      </c>
      <c r="K4998" s="93" t="n"/>
      <c r="L4998" s="93" t="n">
        <v>35000</v>
      </c>
      <c r="M4998" s="93" t="n">
        <v>32952.5</v>
      </c>
      <c r="N4998" s="93" t="n">
        <v>2884</v>
      </c>
      <c r="O4998" s="148" t="n">
        <v>31818.18181818182</v>
      </c>
      <c r="P4998" s="93" t="inlineStr">
        <is>
          <t>카페24머드크림마스크머드크림마스크 100ml 2set190801</t>
        </is>
      </c>
    </row>
    <row r="4999">
      <c r="A4999" s="93" t="n"/>
      <c r="B4999" s="127" t="n">
        <v>43898</v>
      </c>
      <c r="C4999" s="93">
        <f>TEXT(B4999,"aaa")</f>
        <v/>
      </c>
      <c r="D4999" s="93" t="n"/>
      <c r="E4999" s="6" t="inlineStr">
        <is>
          <t>토너</t>
        </is>
      </c>
      <c r="F4999" s="5" t="inlineStr">
        <is>
          <t>카페24</t>
        </is>
      </c>
      <c r="G4999" s="5" t="inlineStr">
        <is>
          <t>250ml</t>
        </is>
      </c>
      <c r="H4999" s="149" t="n">
        <v>98</v>
      </c>
      <c r="I4999" s="149" t="n"/>
      <c r="J4999" s="7" t="n">
        <v>190801</v>
      </c>
      <c r="K4999" s="93" t="n"/>
      <c r="L4999" s="93" t="n">
        <v>1960000</v>
      </c>
      <c r="M4999" s="93" t="n">
        <v>1845340</v>
      </c>
      <c r="N4999" s="93" t="n">
        <v>319480</v>
      </c>
      <c r="O4999" s="148" t="n">
        <v>1781818.181818182</v>
      </c>
      <c r="P4999" s="93" t="inlineStr">
        <is>
          <t>카페24토너250ml190801</t>
        </is>
      </c>
    </row>
    <row r="5000">
      <c r="A5000" s="93" t="n"/>
      <c r="B5000" s="127" t="n">
        <v>43898</v>
      </c>
      <c r="C5000" s="93">
        <f>TEXT(B5000,"aaa")</f>
        <v/>
      </c>
      <c r="D5000" s="93" t="n"/>
      <c r="E5000" s="6" t="inlineStr">
        <is>
          <t>토너</t>
        </is>
      </c>
      <c r="F5000" s="5" t="inlineStr">
        <is>
          <t>카페24</t>
        </is>
      </c>
      <c r="G5000" s="5" t="inlineStr">
        <is>
          <t>250ml 2set</t>
        </is>
      </c>
      <c r="H5000" s="149" t="n">
        <v>68</v>
      </c>
      <c r="I5000" s="149" t="n"/>
      <c r="J5000" s="7" t="n">
        <v>190801</v>
      </c>
      <c r="K5000" s="93" t="n"/>
      <c r="L5000" s="93" t="n">
        <v>2380000</v>
      </c>
      <c r="M5000" s="93" t="n">
        <v>2240770</v>
      </c>
      <c r="N5000" s="93" t="n">
        <v>443360</v>
      </c>
      <c r="O5000" s="148" t="n">
        <v>2163636.363636363</v>
      </c>
      <c r="P5000" s="93" t="inlineStr">
        <is>
          <t>카페24토너250ml 2set190801</t>
        </is>
      </c>
    </row>
    <row r="5001">
      <c r="A5001" s="93" t="n"/>
      <c r="B5001" s="127" t="n">
        <v>43898</v>
      </c>
      <c r="C5001" s="93">
        <f>TEXT(B5001,"aaa")</f>
        <v/>
      </c>
      <c r="D5001" s="93" t="n"/>
      <c r="E5001" s="6" t="inlineStr">
        <is>
          <t>토너</t>
        </is>
      </c>
      <c r="F5001" s="5" t="inlineStr">
        <is>
          <t>카페24</t>
        </is>
      </c>
      <c r="G5001" s="5" t="inlineStr">
        <is>
          <t>500ml</t>
        </is>
      </c>
      <c r="H5001" s="149" t="n">
        <v>112</v>
      </c>
      <c r="I5001" s="149" t="n"/>
      <c r="J5001" s="7" t="n">
        <v>190801</v>
      </c>
      <c r="K5001" s="93" t="n"/>
      <c r="L5001" s="93" t="n">
        <v>3696000</v>
      </c>
      <c r="M5001" s="93" t="n">
        <v>3479784</v>
      </c>
      <c r="N5001" s="93" t="n">
        <v>529200</v>
      </c>
      <c r="O5001" s="148" t="n">
        <v>3360000</v>
      </c>
      <c r="P5001" s="93" t="inlineStr">
        <is>
          <t>카페24토너500ml190801</t>
        </is>
      </c>
    </row>
    <row r="5002">
      <c r="A5002" s="93" t="n"/>
      <c r="B5002" s="127" t="n">
        <v>43898</v>
      </c>
      <c r="C5002" s="93">
        <f>TEXT(B5002,"aaa")</f>
        <v/>
      </c>
      <c r="D5002" s="93" t="n"/>
      <c r="E5002" s="6" t="inlineStr">
        <is>
          <t>토너</t>
        </is>
      </c>
      <c r="F5002" s="5" t="inlineStr">
        <is>
          <t>카페24</t>
        </is>
      </c>
      <c r="G5002" s="93" t="inlineStr">
        <is>
          <t>스킨팩 화장솜 60P</t>
        </is>
      </c>
      <c r="H5002" s="149" t="n">
        <v>113</v>
      </c>
      <c r="I5002" s="149" t="n"/>
      <c r="J5002" s="7" t="n">
        <v>190801</v>
      </c>
      <c r="K5002" s="93" t="n"/>
      <c r="L5002" s="93" t="n">
        <v>339000</v>
      </c>
      <c r="M5002" s="93" t="n">
        <v>319168.5</v>
      </c>
      <c r="N5002" s="93" t="n">
        <v>125430</v>
      </c>
      <c r="O5002" s="148" t="n">
        <v>308181.8181818182</v>
      </c>
      <c r="P5002" s="93" t="inlineStr">
        <is>
          <t>카페24토너스킨팩 화장솜 60P190801</t>
        </is>
      </c>
    </row>
    <row r="5003">
      <c r="A5003" s="93" t="n"/>
      <c r="B5003" s="127" t="n">
        <v>43898</v>
      </c>
      <c r="C5003" s="93">
        <f>TEXT(B5003,"aaa")</f>
        <v/>
      </c>
      <c r="D5003" s="93" t="n"/>
      <c r="E5003" s="93" t="inlineStr">
        <is>
          <t>클렌징폼</t>
        </is>
      </c>
      <c r="F5003" s="5" t="inlineStr">
        <is>
          <t>카페24</t>
        </is>
      </c>
      <c r="G5003" s="93" t="inlineStr">
        <is>
          <t>클렌징폼 120ml</t>
        </is>
      </c>
      <c r="H5003" s="149" t="n">
        <v>19</v>
      </c>
      <c r="I5003" s="149" t="n"/>
      <c r="J5003" s="7" t="n">
        <v>190801</v>
      </c>
      <c r="K5003" s="93" t="n"/>
      <c r="L5003" s="93" t="n">
        <v>247000</v>
      </c>
      <c r="M5003" s="93" t="n">
        <v>232550.5</v>
      </c>
      <c r="N5003" s="93" t="n">
        <v>52250</v>
      </c>
      <c r="O5003" s="148" t="n">
        <v>224545.4545454545</v>
      </c>
      <c r="P5003" s="93" t="inlineStr">
        <is>
          <t>카페24클렌징폼클렌징폼 120ml190801</t>
        </is>
      </c>
    </row>
    <row r="5004">
      <c r="A5004" s="93" t="n"/>
      <c r="B5004" s="127" t="n">
        <v>43898</v>
      </c>
      <c r="C5004" s="93">
        <f>TEXT(B5004,"aaa")</f>
        <v/>
      </c>
      <c r="D5004" s="93" t="n"/>
      <c r="E5004" s="93" t="inlineStr">
        <is>
          <t>클렌징폼</t>
        </is>
      </c>
      <c r="F5004" s="93" t="inlineStr">
        <is>
          <t>카페24</t>
        </is>
      </c>
      <c r="G5004" s="93" t="inlineStr">
        <is>
          <t>클렌징폼 120ml 2set</t>
        </is>
      </c>
      <c r="H5004" s="149" t="n">
        <v>2</v>
      </c>
      <c r="I5004" s="149" t="n"/>
      <c r="J5004" s="7" t="n">
        <v>190801</v>
      </c>
      <c r="K5004" s="93" t="n"/>
      <c r="L5004" s="93" t="n">
        <v>48000</v>
      </c>
      <c r="M5004" s="93" t="n">
        <v>45192</v>
      </c>
      <c r="N5004" s="93" t="n">
        <v>4920</v>
      </c>
      <c r="O5004" s="148" t="n">
        <v>43636.36363636363</v>
      </c>
      <c r="P5004" s="93" t="inlineStr">
        <is>
          <t>카페24클렌징폼클렌징폼 120ml 2set190801</t>
        </is>
      </c>
    </row>
    <row r="5005">
      <c r="A5005" s="93" t="n"/>
      <c r="B5005" s="127" t="n">
        <v>43898</v>
      </c>
      <c r="C5005" s="93">
        <f>TEXT(B5005,"aaa")</f>
        <v/>
      </c>
      <c r="D5005" s="93" t="n"/>
      <c r="E5005" s="93" t="inlineStr">
        <is>
          <t>클렌징폼</t>
        </is>
      </c>
      <c r="F5005" s="93" t="inlineStr">
        <is>
          <t>카페24</t>
        </is>
      </c>
      <c r="G5005" s="93" t="inlineStr">
        <is>
          <t>클렌징폼 120ml 3set</t>
        </is>
      </c>
      <c r="H5005" s="149" t="n">
        <v>1</v>
      </c>
      <c r="I5005" s="149" t="n"/>
      <c r="J5005" s="7" t="n">
        <v>190801</v>
      </c>
      <c r="K5005" s="93" t="n"/>
      <c r="L5005" s="93" t="n">
        <v>33000</v>
      </c>
      <c r="M5005" s="93" t="n">
        <v>31069.5</v>
      </c>
      <c r="N5005" s="93" t="n">
        <v>3690</v>
      </c>
      <c r="O5005" s="148" t="n">
        <v>30000</v>
      </c>
      <c r="P5005" s="93" t="inlineStr">
        <is>
          <t>카페24클렌징폼클렌징폼 120ml 3set190801</t>
        </is>
      </c>
    </row>
    <row r="5006">
      <c r="A5006" s="93" t="n"/>
      <c r="B5006" s="127" t="n">
        <v>43898</v>
      </c>
      <c r="C5006" s="93">
        <f>TEXT(B5006,"aaa")</f>
        <v/>
      </c>
      <c r="D5006" s="93" t="n"/>
      <c r="E5006" s="93" t="inlineStr">
        <is>
          <t>토너 기획세트</t>
        </is>
      </c>
      <c r="F5006" s="5" t="inlineStr">
        <is>
          <t>랄라블라</t>
        </is>
      </c>
      <c r="G5006" s="93" t="inlineStr">
        <is>
          <t>토너 기획세트</t>
        </is>
      </c>
      <c r="H5006" s="149" t="n">
        <v>1325</v>
      </c>
      <c r="I5006" s="149" t="n"/>
      <c r="J5006" s="7" t="n">
        <v>190801</v>
      </c>
      <c r="K5006" s="93" t="n"/>
      <c r="L5006" s="93" t="n">
        <v>12873700</v>
      </c>
      <c r="M5006" s="93" t="n">
        <v>12873700</v>
      </c>
      <c r="N5006" s="93" t="n">
        <v>7420000</v>
      </c>
      <c r="O5006" s="148" t="n">
        <v>11703363.63636363</v>
      </c>
      <c r="P5006" s="93" t="inlineStr">
        <is>
          <t>랄라블라토너 기획세트토너 기획세트190801</t>
        </is>
      </c>
    </row>
    <row r="5007">
      <c r="A5007" s="93" t="n"/>
      <c r="B5007" s="127" t="n">
        <v>43898</v>
      </c>
      <c r="C5007" s="93">
        <f>TEXT(B5007,"aaa")</f>
        <v/>
      </c>
      <c r="D5007" s="93" t="n"/>
      <c r="E5007" s="93" t="inlineStr">
        <is>
          <t>토너</t>
        </is>
      </c>
      <c r="F5007" s="5" t="inlineStr">
        <is>
          <t>랄라블라</t>
        </is>
      </c>
      <c r="G5007" s="93" t="inlineStr">
        <is>
          <t>250ml</t>
        </is>
      </c>
      <c r="H5007" s="149" t="n">
        <v>632</v>
      </c>
      <c r="I5007" s="149" t="n"/>
      <c r="J5007" s="91" t="n">
        <v>190801</v>
      </c>
      <c r="K5007" s="93" t="n"/>
      <c r="L5007" s="93" t="n">
        <v>5730976</v>
      </c>
      <c r="M5007" s="93" t="n">
        <v>5730976</v>
      </c>
      <c r="N5007" s="93" t="n">
        <v>2060320</v>
      </c>
      <c r="O5007" s="148" t="n">
        <v>5209978.181818182</v>
      </c>
      <c r="P5007" s="93" t="inlineStr">
        <is>
          <t>랄라블라토너250ml190801</t>
        </is>
      </c>
    </row>
    <row r="5008">
      <c r="A5008" s="93" t="n"/>
      <c r="B5008" s="127" t="n">
        <v>43898</v>
      </c>
      <c r="C5008" s="93">
        <f>TEXT(B5008,"aaa")</f>
        <v/>
      </c>
      <c r="D5008" s="93" t="n"/>
      <c r="E5008" s="93" t="inlineStr">
        <is>
          <t>머드크림마스크</t>
        </is>
      </c>
      <c r="F5008" s="5" t="inlineStr">
        <is>
          <t>랄라블라</t>
        </is>
      </c>
      <c r="G5008" s="93" t="inlineStr">
        <is>
          <t>머드크림마스크 100ml</t>
        </is>
      </c>
      <c r="H5008" s="149" t="n">
        <v>3</v>
      </c>
      <c r="I5008" s="149" t="n"/>
      <c r="J5008" s="93" t="n">
        <v>190801</v>
      </c>
      <c r="K5008" s="93" t="n"/>
      <c r="L5008" s="93" t="n">
        <v>27615</v>
      </c>
      <c r="M5008" s="93" t="n">
        <v>27615</v>
      </c>
      <c r="N5008" s="93" t="n">
        <v>4326</v>
      </c>
      <c r="O5008" s="148" t="n">
        <v>25104.54545454545</v>
      </c>
      <c r="P5008" s="93" t="inlineStr">
        <is>
          <t>랄라블라머드크림마스크머드크림마스크 100ml190801</t>
        </is>
      </c>
    </row>
    <row r="5009">
      <c r="A5009" s="93" t="n"/>
      <c r="B5009" s="127" t="n">
        <v>43898</v>
      </c>
      <c r="C5009" s="93">
        <f>TEXT(B5009,"aaa")</f>
        <v/>
      </c>
      <c r="D5009" s="93" t="n"/>
      <c r="E5009" s="93" t="inlineStr">
        <is>
          <t>클렌징폼</t>
        </is>
      </c>
      <c r="F5009" s="5" t="inlineStr">
        <is>
          <t>랄라블라</t>
        </is>
      </c>
      <c r="G5009" s="93" t="inlineStr">
        <is>
          <t>클렌징폼 120ml</t>
        </is>
      </c>
      <c r="H5009" s="149" t="n">
        <v>9</v>
      </c>
      <c r="I5009" s="149" t="n"/>
      <c r="J5009" s="7" t="n">
        <v>190801</v>
      </c>
      <c r="K5009" s="93" t="n"/>
      <c r="L5009" s="93" t="n">
        <v>61119</v>
      </c>
      <c r="M5009" s="93" t="n">
        <v>61119</v>
      </c>
      <c r="N5009" s="93" t="n">
        <v>24750</v>
      </c>
      <c r="O5009" s="148" t="n">
        <v>55562.72727272726</v>
      </c>
      <c r="P5009" s="93" t="inlineStr">
        <is>
          <t>랄라블라클렌징폼클렌징폼 120ml190801</t>
        </is>
      </c>
    </row>
    <row r="5010">
      <c r="A5010" s="93" t="n"/>
      <c r="B5010" s="127" t="n">
        <v>43899</v>
      </c>
      <c r="C5010" s="93">
        <f>TEXT(B5010,"aaa")</f>
        <v/>
      </c>
      <c r="D5010" s="93" t="n"/>
      <c r="E5010" s="6" t="inlineStr">
        <is>
          <t>토너</t>
        </is>
      </c>
      <c r="F5010" s="5" t="inlineStr">
        <is>
          <t>W컨셉</t>
        </is>
      </c>
      <c r="G5010" s="5" t="inlineStr">
        <is>
          <t>250ml</t>
        </is>
      </c>
      <c r="H5010" s="149" t="n">
        <v>4</v>
      </c>
      <c r="I5010" s="149" t="n"/>
      <c r="J5010" s="7" t="n">
        <v>190801</v>
      </c>
      <c r="K5010" s="93" t="n"/>
      <c r="L5010" s="93" t="n">
        <v>80000</v>
      </c>
      <c r="M5010" s="93" t="n">
        <v>57600</v>
      </c>
      <c r="N5010" s="93" t="n">
        <v>13040</v>
      </c>
      <c r="O5010" s="148" t="n">
        <v>72727.27272727272</v>
      </c>
      <c r="P5010" s="93" t="inlineStr">
        <is>
          <t>W컨셉토너250ml190801</t>
        </is>
      </c>
    </row>
    <row r="5011">
      <c r="A5011" s="93" t="n"/>
      <c r="B5011" s="127" t="n">
        <v>43899</v>
      </c>
      <c r="C5011" s="93">
        <f>TEXT(B5011,"aaa")</f>
        <v/>
      </c>
      <c r="D5011" s="93" t="n"/>
      <c r="E5011" s="6" t="inlineStr">
        <is>
          <t>토너</t>
        </is>
      </c>
      <c r="F5011" s="5" t="inlineStr">
        <is>
          <t>W컨셉</t>
        </is>
      </c>
      <c r="G5011" s="5" t="inlineStr">
        <is>
          <t>250ml 2set</t>
        </is>
      </c>
      <c r="H5011" s="149" t="n">
        <v>34</v>
      </c>
      <c r="I5011" s="149" t="n"/>
      <c r="J5011" s="7" t="n">
        <v>190801</v>
      </c>
      <c r="K5011" s="93" t="n"/>
      <c r="L5011" s="93" t="n">
        <v>1190000</v>
      </c>
      <c r="M5011" s="93" t="n">
        <v>868700</v>
      </c>
      <c r="N5011" s="93" t="n">
        <v>221680</v>
      </c>
      <c r="O5011" s="148" t="n">
        <v>1081818.181818182</v>
      </c>
      <c r="P5011" s="93" t="inlineStr">
        <is>
          <t>W컨셉토너250ml 2set190801</t>
        </is>
      </c>
    </row>
    <row r="5012">
      <c r="A5012" s="93" t="n"/>
      <c r="B5012" s="127" t="n">
        <v>43899</v>
      </c>
      <c r="C5012" s="93">
        <f>TEXT(B5012,"aaa")</f>
        <v/>
      </c>
      <c r="D5012" s="93" t="n"/>
      <c r="E5012" s="93" t="inlineStr">
        <is>
          <t>토너</t>
        </is>
      </c>
      <c r="F5012" s="5" t="inlineStr">
        <is>
          <t>스타일쉐어</t>
        </is>
      </c>
      <c r="G5012" s="93" t="inlineStr">
        <is>
          <t>250ml</t>
        </is>
      </c>
      <c r="H5012" s="149" t="n">
        <v>22</v>
      </c>
      <c r="I5012" s="149" t="n"/>
      <c r="J5012" s="91" t="n">
        <v>190801</v>
      </c>
      <c r="K5012" s="93" t="n"/>
      <c r="L5012" s="93" t="n">
        <v>440000</v>
      </c>
      <c r="M5012" s="93" t="n">
        <v>330000</v>
      </c>
      <c r="N5012" s="93" t="n">
        <v>71720</v>
      </c>
      <c r="O5012" s="148" t="n">
        <v>399999.9999999999</v>
      </c>
      <c r="P5012" s="93" t="inlineStr">
        <is>
          <t>스타일쉐어토너250ml190801</t>
        </is>
      </c>
    </row>
    <row r="5013">
      <c r="A5013" s="93" t="n"/>
      <c r="B5013" s="127" t="n">
        <v>43899</v>
      </c>
      <c r="C5013" s="93">
        <f>TEXT(B5013,"aaa")</f>
        <v/>
      </c>
      <c r="D5013" s="93" t="n"/>
      <c r="E5013" s="93" t="inlineStr">
        <is>
          <t>머드크림마스크</t>
        </is>
      </c>
      <c r="F5013" s="93" t="inlineStr">
        <is>
          <t>카페24</t>
        </is>
      </c>
      <c r="G5013" s="93" t="inlineStr">
        <is>
          <t>머드크림마스크 100ml</t>
        </is>
      </c>
      <c r="H5013" s="149" t="n">
        <v>13</v>
      </c>
      <c r="I5013" s="149" t="n"/>
      <c r="J5013" s="93" t="n">
        <v>190801</v>
      </c>
      <c r="K5013" s="93" t="n"/>
      <c r="L5013" s="93" t="n">
        <v>260000</v>
      </c>
      <c r="M5013" s="93" t="n">
        <v>244790</v>
      </c>
      <c r="N5013" s="93" t="n">
        <v>18746</v>
      </c>
      <c r="O5013" s="148" t="n">
        <v>236363.6363636364</v>
      </c>
      <c r="P5013" s="93" t="inlineStr">
        <is>
          <t>카페24머드크림마스크머드크림마스크 100ml190801</t>
        </is>
      </c>
    </row>
    <row r="5014">
      <c r="A5014" s="93" t="n"/>
      <c r="B5014" s="127" t="n">
        <v>43899</v>
      </c>
      <c r="C5014" s="93">
        <f>TEXT(B5014,"aaa")</f>
        <v/>
      </c>
      <c r="D5014" s="93" t="n"/>
      <c r="E5014" s="93" t="inlineStr">
        <is>
          <t>머드크림마스크</t>
        </is>
      </c>
      <c r="F5014" s="93" t="inlineStr">
        <is>
          <t>카페24</t>
        </is>
      </c>
      <c r="G5014" s="93" t="inlineStr">
        <is>
          <t>머드크림마스크 100ml 2set</t>
        </is>
      </c>
      <c r="H5014" s="149" t="n">
        <v>3</v>
      </c>
      <c r="I5014" s="149" t="n"/>
      <c r="J5014" s="93" t="n">
        <v>190801</v>
      </c>
      <c r="K5014" s="93" t="n"/>
      <c r="L5014" s="93" t="n">
        <v>105000</v>
      </c>
      <c r="M5014" s="93" t="n">
        <v>98857.5</v>
      </c>
      <c r="N5014" s="93" t="n">
        <v>8652</v>
      </c>
      <c r="O5014" s="148" t="n">
        <v>95454.54545454544</v>
      </c>
      <c r="P5014" s="93" t="inlineStr">
        <is>
          <t>카페24머드크림마스크머드크림마스크 100ml 2set190801</t>
        </is>
      </c>
    </row>
    <row r="5015">
      <c r="A5015" s="93" t="n"/>
      <c r="B5015" s="127" t="n">
        <v>43899</v>
      </c>
      <c r="C5015" s="93">
        <f>TEXT(B5015,"aaa")</f>
        <v/>
      </c>
      <c r="D5015" s="93" t="n"/>
      <c r="E5015" s="6" t="inlineStr">
        <is>
          <t>토너</t>
        </is>
      </c>
      <c r="F5015" s="5" t="inlineStr">
        <is>
          <t>카페24</t>
        </is>
      </c>
      <c r="G5015" s="5" t="inlineStr">
        <is>
          <t>250ml</t>
        </is>
      </c>
      <c r="H5015" s="149" t="n">
        <v>87</v>
      </c>
      <c r="I5015" s="149" t="n"/>
      <c r="J5015" s="7" t="n">
        <v>190801</v>
      </c>
      <c r="K5015" s="93" t="n"/>
      <c r="L5015" s="93" t="n">
        <v>1740000</v>
      </c>
      <c r="M5015" s="93" t="n">
        <v>1638210</v>
      </c>
      <c r="N5015" s="93" t="n">
        <v>283620</v>
      </c>
      <c r="O5015" s="148" t="n">
        <v>1581818.181818182</v>
      </c>
      <c r="P5015" s="93" t="inlineStr">
        <is>
          <t>카페24토너250ml190801</t>
        </is>
      </c>
    </row>
    <row r="5016">
      <c r="A5016" s="93" t="n"/>
      <c r="B5016" s="127" t="n">
        <v>43899</v>
      </c>
      <c r="C5016" s="93">
        <f>TEXT(B5016,"aaa")</f>
        <v/>
      </c>
      <c r="D5016" s="93" t="n"/>
      <c r="E5016" s="6" t="inlineStr">
        <is>
          <t>토너</t>
        </is>
      </c>
      <c r="F5016" s="5" t="inlineStr">
        <is>
          <t>카페24</t>
        </is>
      </c>
      <c r="G5016" s="5" t="inlineStr">
        <is>
          <t>250ml 2set</t>
        </is>
      </c>
      <c r="H5016" s="149" t="n">
        <v>78</v>
      </c>
      <c r="I5016" s="149" t="n"/>
      <c r="J5016" s="7" t="n">
        <v>190801</v>
      </c>
      <c r="K5016" s="93" t="n"/>
      <c r="L5016" s="93" t="n">
        <v>2730000</v>
      </c>
      <c r="M5016" s="93" t="n">
        <v>2570295</v>
      </c>
      <c r="N5016" s="93" t="n">
        <v>508560</v>
      </c>
      <c r="O5016" s="148" t="n">
        <v>2481818.181818182</v>
      </c>
      <c r="P5016" s="93" t="inlineStr">
        <is>
          <t>카페24토너250ml 2set190801</t>
        </is>
      </c>
    </row>
    <row r="5017">
      <c r="A5017" s="93" t="n"/>
      <c r="B5017" s="127" t="n">
        <v>43899</v>
      </c>
      <c r="C5017" s="93">
        <f>TEXT(B5017,"aaa")</f>
        <v/>
      </c>
      <c r="D5017" s="93" t="n"/>
      <c r="E5017" s="6" t="inlineStr">
        <is>
          <t>토너</t>
        </is>
      </c>
      <c r="F5017" s="5" t="inlineStr">
        <is>
          <t>카페24</t>
        </is>
      </c>
      <c r="G5017" s="5" t="inlineStr">
        <is>
          <t>500ml</t>
        </is>
      </c>
      <c r="H5017" s="149" t="n">
        <v>137</v>
      </c>
      <c r="I5017" s="149" t="n"/>
      <c r="J5017" s="7" t="n">
        <v>190801</v>
      </c>
      <c r="K5017" s="93" t="n"/>
      <c r="L5017" s="93" t="n">
        <v>4521000</v>
      </c>
      <c r="M5017" s="93" t="n">
        <v>4256521.5</v>
      </c>
      <c r="N5017" s="93" t="n">
        <v>647325</v>
      </c>
      <c r="O5017" s="148" t="n">
        <v>4110000</v>
      </c>
      <c r="P5017" s="93" t="inlineStr">
        <is>
          <t>카페24토너500ml190801</t>
        </is>
      </c>
    </row>
    <row r="5018">
      <c r="A5018" s="93" t="n"/>
      <c r="B5018" s="127" t="n">
        <v>43899</v>
      </c>
      <c r="C5018" s="93">
        <f>TEXT(B5018,"aaa")</f>
        <v/>
      </c>
      <c r="D5018" s="93" t="n"/>
      <c r="E5018" s="6" t="inlineStr">
        <is>
          <t>토너</t>
        </is>
      </c>
      <c r="F5018" s="5" t="inlineStr">
        <is>
          <t>카페24</t>
        </is>
      </c>
      <c r="G5018" s="93" t="inlineStr">
        <is>
          <t>스킨팩 화장솜 60P</t>
        </is>
      </c>
      <c r="H5018" s="149" t="n">
        <v>105</v>
      </c>
      <c r="I5018" s="149" t="n"/>
      <c r="J5018" s="7" t="n">
        <v>190801</v>
      </c>
      <c r="K5018" s="93" t="n"/>
      <c r="L5018" s="93" t="n">
        <v>315000</v>
      </c>
      <c r="M5018" s="93" t="n">
        <v>296572.5</v>
      </c>
      <c r="N5018" s="93" t="n">
        <v>116550</v>
      </c>
      <c r="O5018" s="148" t="n">
        <v>286363.6363636364</v>
      </c>
      <c r="P5018" s="93" t="inlineStr">
        <is>
          <t>카페24토너스킨팩 화장솜 60P190801</t>
        </is>
      </c>
    </row>
    <row r="5019">
      <c r="A5019" s="93" t="n"/>
      <c r="B5019" s="127" t="n">
        <v>43899</v>
      </c>
      <c r="C5019" s="93">
        <f>TEXT(B5019,"aaa")</f>
        <v/>
      </c>
      <c r="D5019" s="93" t="n"/>
      <c r="E5019" s="93" t="inlineStr">
        <is>
          <t>클렌징폼</t>
        </is>
      </c>
      <c r="F5019" s="5" t="inlineStr">
        <is>
          <t>카페24</t>
        </is>
      </c>
      <c r="G5019" s="93" t="inlineStr">
        <is>
          <t>클렌징폼 120ml</t>
        </is>
      </c>
      <c r="H5019" s="149" t="n">
        <v>17</v>
      </c>
      <c r="I5019" s="149" t="n"/>
      <c r="J5019" s="7" t="n">
        <v>190801</v>
      </c>
      <c r="K5019" s="93" t="n"/>
      <c r="L5019" s="93" t="n">
        <v>221000</v>
      </c>
      <c r="M5019" s="93" t="n">
        <v>208071.5</v>
      </c>
      <c r="N5019" s="93" t="n">
        <v>46750</v>
      </c>
      <c r="O5019" s="148" t="n">
        <v>200909.0909090909</v>
      </c>
      <c r="P5019" s="93" t="inlineStr">
        <is>
          <t>카페24클렌징폼클렌징폼 120ml190801</t>
        </is>
      </c>
    </row>
    <row r="5020">
      <c r="A5020" s="93" t="n"/>
      <c r="B5020" s="127" t="n">
        <v>43899</v>
      </c>
      <c r="C5020" s="93">
        <f>TEXT(B5020,"aaa")</f>
        <v/>
      </c>
      <c r="D5020" s="93" t="n"/>
      <c r="E5020" s="93" t="inlineStr">
        <is>
          <t>클렌징폼</t>
        </is>
      </c>
      <c r="F5020" s="93" t="inlineStr">
        <is>
          <t>카페24</t>
        </is>
      </c>
      <c r="G5020" s="93" t="inlineStr">
        <is>
          <t>클렌징폼 120ml 2set</t>
        </is>
      </c>
      <c r="H5020" s="149" t="n">
        <v>3</v>
      </c>
      <c r="I5020" s="149" t="n"/>
      <c r="J5020" s="7" t="n">
        <v>190801</v>
      </c>
      <c r="K5020" s="93" t="n"/>
      <c r="L5020" s="93" t="n">
        <v>72000</v>
      </c>
      <c r="M5020" s="93" t="n">
        <v>67788</v>
      </c>
      <c r="N5020" s="93" t="n">
        <v>7380</v>
      </c>
      <c r="O5020" s="148" t="n">
        <v>65454.54545454545</v>
      </c>
      <c r="P5020" s="93" t="inlineStr">
        <is>
          <t>카페24클렌징폼클렌징폼 120ml 2set190801</t>
        </is>
      </c>
    </row>
    <row r="5021">
      <c r="A5021" s="93" t="n"/>
      <c r="B5021" s="127" t="n">
        <v>43899</v>
      </c>
      <c r="C5021" s="93">
        <f>TEXT(B5021,"aaa")</f>
        <v/>
      </c>
      <c r="D5021" s="93" t="n"/>
      <c r="E5021" s="93" t="inlineStr">
        <is>
          <t>클렌징폼</t>
        </is>
      </c>
      <c r="F5021" s="93" t="inlineStr">
        <is>
          <t>카페24</t>
        </is>
      </c>
      <c r="G5021" s="93" t="inlineStr">
        <is>
          <t>클렌징폼 120ml 3set</t>
        </is>
      </c>
      <c r="H5021" s="149" t="n">
        <v>1</v>
      </c>
      <c r="I5021" s="149" t="n"/>
      <c r="J5021" s="7" t="n">
        <v>190801</v>
      </c>
      <c r="K5021" s="93" t="n"/>
      <c r="L5021" s="93" t="n">
        <v>33000</v>
      </c>
      <c r="M5021" s="93" t="n">
        <v>31069.5</v>
      </c>
      <c r="N5021" s="93" t="n">
        <v>3690</v>
      </c>
      <c r="O5021" s="148" t="n">
        <v>30000</v>
      </c>
      <c r="P5021" s="93" t="inlineStr">
        <is>
          <t>카페24클렌징폼클렌징폼 120ml 3set190801</t>
        </is>
      </c>
    </row>
    <row r="5022">
      <c r="A5022" s="93" t="n"/>
      <c r="B5022" s="127" t="n">
        <v>43899</v>
      </c>
      <c r="C5022" s="93">
        <f>TEXT(B5022,"aaa")</f>
        <v/>
      </c>
      <c r="D5022" s="93" t="n"/>
      <c r="E5022" s="93" t="inlineStr">
        <is>
          <t>토너</t>
        </is>
      </c>
      <c r="F5022" s="93" t="inlineStr">
        <is>
          <t>큐텐</t>
        </is>
      </c>
      <c r="G5022" s="93" t="inlineStr">
        <is>
          <t>250ml</t>
        </is>
      </c>
      <c r="H5022" s="149" t="n">
        <v>85</v>
      </c>
      <c r="I5022" s="149" t="n"/>
      <c r="J5022" s="91" t="n">
        <v>190801</v>
      </c>
      <c r="K5022" s="93" t="n"/>
      <c r="L5022" s="93" t="n">
        <v>2677500</v>
      </c>
      <c r="M5022" s="93" t="n">
        <v>2382975</v>
      </c>
      <c r="N5022" s="93" t="n">
        <v>277100</v>
      </c>
      <c r="O5022" s="148" t="n">
        <v>2434090.909090909</v>
      </c>
      <c r="P5022" s="93" t="inlineStr">
        <is>
          <t>큐텐토너250ml190801</t>
        </is>
      </c>
    </row>
    <row r="5023">
      <c r="A5023" s="93" t="n"/>
      <c r="B5023" s="127" t="n">
        <v>43899</v>
      </c>
      <c r="C5023" s="93">
        <f>TEXT(B5023,"aaa")</f>
        <v/>
      </c>
      <c r="D5023" s="93" t="n"/>
      <c r="E5023" s="93" t="inlineStr">
        <is>
          <t>토너</t>
        </is>
      </c>
      <c r="F5023" s="93" t="inlineStr">
        <is>
          <t>큐텐</t>
        </is>
      </c>
      <c r="G5023" s="93" t="inlineStr">
        <is>
          <t>250ml 2set</t>
        </is>
      </c>
      <c r="H5023" s="149" t="n">
        <v>42</v>
      </c>
      <c r="I5023" s="149" t="n"/>
      <c r="J5023" s="91" t="n">
        <v>190801</v>
      </c>
      <c r="K5023" s="93" t="n"/>
      <c r="L5023" s="93" t="n">
        <v>1848000</v>
      </c>
      <c r="M5023" s="93" t="n">
        <v>1644720</v>
      </c>
      <c r="N5023" s="93" t="n">
        <v>273840</v>
      </c>
      <c r="O5023" s="148" t="n">
        <v>1680000</v>
      </c>
      <c r="P5023" s="93" t="inlineStr">
        <is>
          <t>큐텐토너250ml 2set190801</t>
        </is>
      </c>
    </row>
    <row r="5024">
      <c r="A5024" s="93" t="n"/>
      <c r="B5024" s="127" t="n">
        <v>43899</v>
      </c>
      <c r="C5024" s="93">
        <f>TEXT(B5024,"aaa")</f>
        <v/>
      </c>
      <c r="D5024" s="93" t="n"/>
      <c r="E5024" s="93" t="inlineStr">
        <is>
          <t>머드크림마스크</t>
        </is>
      </c>
      <c r="F5024" s="93" t="inlineStr">
        <is>
          <t>큐텐</t>
        </is>
      </c>
      <c r="G5024" s="93" t="inlineStr">
        <is>
          <t>머드크림마스크 100ml</t>
        </is>
      </c>
      <c r="H5024" s="149" t="n">
        <v>3</v>
      </c>
      <c r="I5024" s="149" t="n"/>
      <c r="J5024" s="93" t="n">
        <v>190801</v>
      </c>
      <c r="K5024" s="93" t="n"/>
      <c r="L5024" s="93" t="n">
        <v>94500</v>
      </c>
      <c r="M5024" s="93" t="n">
        <v>84105</v>
      </c>
      <c r="N5024" s="93" t="n">
        <v>4326</v>
      </c>
      <c r="O5024" s="148" t="n">
        <v>85909.0909090909</v>
      </c>
      <c r="P5024" s="93" t="inlineStr">
        <is>
          <t>큐텐머드크림마스크머드크림마스크 100ml190801</t>
        </is>
      </c>
    </row>
    <row r="5025">
      <c r="A5025" s="93" t="n"/>
      <c r="B5025" s="127" t="n">
        <v>43900</v>
      </c>
      <c r="C5025" s="93">
        <f>TEXT(B5025,"aaa")</f>
        <v/>
      </c>
      <c r="D5025" s="93" t="n"/>
      <c r="E5025" s="6" t="inlineStr">
        <is>
          <t>토너</t>
        </is>
      </c>
      <c r="F5025" s="5" t="inlineStr">
        <is>
          <t>W컨셉</t>
        </is>
      </c>
      <c r="G5025" s="5" t="inlineStr">
        <is>
          <t>250ml</t>
        </is>
      </c>
      <c r="H5025" s="149" t="n">
        <v>4</v>
      </c>
      <c r="I5025" s="149" t="n"/>
      <c r="J5025" s="7" t="n">
        <v>190801</v>
      </c>
      <c r="K5025" s="93" t="n"/>
      <c r="L5025" s="93" t="n">
        <v>80000</v>
      </c>
      <c r="M5025" s="93" t="n">
        <v>57600</v>
      </c>
      <c r="N5025" s="93" t="n">
        <v>13040</v>
      </c>
      <c r="O5025" s="148" t="n">
        <v>72727.27272727272</v>
      </c>
      <c r="P5025" s="93" t="inlineStr">
        <is>
          <t>W컨셉토너250ml190801</t>
        </is>
      </c>
    </row>
    <row r="5026">
      <c r="A5026" s="93" t="n"/>
      <c r="B5026" s="127" t="n">
        <v>43900</v>
      </c>
      <c r="C5026" s="93">
        <f>TEXT(B5026,"aaa")</f>
        <v/>
      </c>
      <c r="D5026" s="93" t="n"/>
      <c r="E5026" s="6" t="inlineStr">
        <is>
          <t>토너</t>
        </is>
      </c>
      <c r="F5026" s="5" t="inlineStr">
        <is>
          <t>W컨셉</t>
        </is>
      </c>
      <c r="G5026" s="5" t="inlineStr">
        <is>
          <t>250ml 2set</t>
        </is>
      </c>
      <c r="H5026" s="149" t="n">
        <v>12</v>
      </c>
      <c r="I5026" s="149" t="n"/>
      <c r="J5026" s="7" t="n">
        <v>190801</v>
      </c>
      <c r="K5026" s="93" t="n"/>
      <c r="L5026" s="93" t="n">
        <v>420000</v>
      </c>
      <c r="M5026" s="93" t="n">
        <v>306600</v>
      </c>
      <c r="N5026" s="93" t="n">
        <v>78240</v>
      </c>
      <c r="O5026" s="148" t="n">
        <v>381818.1818181818</v>
      </c>
      <c r="P5026" s="93" t="inlineStr">
        <is>
          <t>W컨셉토너250ml 2set190801</t>
        </is>
      </c>
    </row>
    <row r="5027">
      <c r="A5027" s="93" t="n"/>
      <c r="B5027" s="127" t="n">
        <v>43900</v>
      </c>
      <c r="C5027" s="93">
        <f>TEXT(B5027,"aaa")</f>
        <v/>
      </c>
      <c r="D5027" s="93" t="n"/>
      <c r="E5027" s="93" t="inlineStr">
        <is>
          <t>토너</t>
        </is>
      </c>
      <c r="F5027" s="5" t="inlineStr">
        <is>
          <t>스타일쉐어</t>
        </is>
      </c>
      <c r="G5027" s="93" t="inlineStr">
        <is>
          <t>250ml</t>
        </is>
      </c>
      <c r="H5027" s="149" t="n">
        <v>27</v>
      </c>
      <c r="I5027" s="149" t="n"/>
      <c r="J5027" s="91" t="n">
        <v>190801</v>
      </c>
      <c r="K5027" s="93" t="n"/>
      <c r="L5027" s="93" t="n">
        <v>540000</v>
      </c>
      <c r="M5027" s="93" t="n">
        <v>405000</v>
      </c>
      <c r="N5027" s="93" t="n">
        <v>88020</v>
      </c>
      <c r="O5027" s="148" t="n">
        <v>490909.0909090909</v>
      </c>
      <c r="P5027" s="93" t="inlineStr">
        <is>
          <t>스타일쉐어토너250ml190801</t>
        </is>
      </c>
    </row>
    <row r="5028">
      <c r="A5028" s="93" t="n"/>
      <c r="B5028" s="127" t="n">
        <v>43900</v>
      </c>
      <c r="C5028" s="93">
        <f>TEXT(B5028,"aaa")</f>
        <v/>
      </c>
      <c r="D5028" s="93" t="n"/>
      <c r="E5028" s="93" t="inlineStr">
        <is>
          <t>머드크림마스크</t>
        </is>
      </c>
      <c r="F5028" s="93" t="inlineStr">
        <is>
          <t>카페24</t>
        </is>
      </c>
      <c r="G5028" s="93" t="inlineStr">
        <is>
          <t>머드크림마스크 100ml</t>
        </is>
      </c>
      <c r="H5028" s="149" t="n">
        <v>13</v>
      </c>
      <c r="I5028" s="149" t="n"/>
      <c r="J5028" s="93" t="n">
        <v>190801</v>
      </c>
      <c r="K5028" s="93" t="n"/>
      <c r="L5028" s="93" t="n">
        <v>260000</v>
      </c>
      <c r="M5028" s="93" t="n">
        <v>244790</v>
      </c>
      <c r="N5028" s="93" t="n">
        <v>18746</v>
      </c>
      <c r="O5028" s="148" t="n">
        <v>236363.6363636364</v>
      </c>
      <c r="P5028" s="93" t="inlineStr">
        <is>
          <t>카페24머드크림마스크머드크림마스크 100ml190801</t>
        </is>
      </c>
    </row>
    <row r="5029">
      <c r="A5029" s="93" t="n"/>
      <c r="B5029" s="127" t="n">
        <v>43900</v>
      </c>
      <c r="C5029" s="93">
        <f>TEXT(B5029,"aaa")</f>
        <v/>
      </c>
      <c r="D5029" s="93" t="n"/>
      <c r="E5029" s="93" t="inlineStr">
        <is>
          <t>머드크림마스크</t>
        </is>
      </c>
      <c r="F5029" s="93" t="inlineStr">
        <is>
          <t>카페24</t>
        </is>
      </c>
      <c r="G5029" s="93" t="inlineStr">
        <is>
          <t>머드크림마스크 100ml 2set</t>
        </is>
      </c>
      <c r="H5029" s="149" t="n">
        <v>2</v>
      </c>
      <c r="I5029" s="149" t="n"/>
      <c r="J5029" s="93" t="n">
        <v>190801</v>
      </c>
      <c r="K5029" s="93" t="n"/>
      <c r="L5029" s="93" t="n">
        <v>70000</v>
      </c>
      <c r="M5029" s="93" t="n">
        <v>65905</v>
      </c>
      <c r="N5029" s="93" t="n">
        <v>5768</v>
      </c>
      <c r="O5029" s="148" t="n">
        <v>63636.36363636363</v>
      </c>
      <c r="P5029" s="93" t="inlineStr">
        <is>
          <t>카페24머드크림마스크머드크림마스크 100ml 2set190801</t>
        </is>
      </c>
    </row>
    <row r="5030">
      <c r="A5030" s="93" t="n"/>
      <c r="B5030" s="127" t="n">
        <v>43900</v>
      </c>
      <c r="C5030" s="93">
        <f>TEXT(B5030,"aaa")</f>
        <v/>
      </c>
      <c r="D5030" s="93" t="n"/>
      <c r="E5030" s="93" t="inlineStr">
        <is>
          <t>마스크팩</t>
        </is>
      </c>
      <c r="F5030" s="93" t="inlineStr">
        <is>
          <t>카페24</t>
        </is>
      </c>
      <c r="G5030" s="93" t="inlineStr">
        <is>
          <t>마스크팩 1매</t>
        </is>
      </c>
      <c r="H5030" s="149" t="n">
        <v>2</v>
      </c>
      <c r="I5030" s="149" t="n"/>
      <c r="J5030" s="93" t="n">
        <v>190801</v>
      </c>
      <c r="K5030" s="93" t="n"/>
      <c r="L5030" s="93" t="n">
        <v>8000</v>
      </c>
      <c r="M5030" s="93" t="n">
        <v>7532</v>
      </c>
      <c r="N5030" s="93" t="n">
        <v>794</v>
      </c>
      <c r="O5030" s="148" t="n">
        <v>7272.727272727272</v>
      </c>
      <c r="P5030" s="93" t="inlineStr">
        <is>
          <t>카페24마스크팩마스크팩 1매190801</t>
        </is>
      </c>
    </row>
    <row r="5031">
      <c r="A5031" s="93" t="n"/>
      <c r="B5031" s="127" t="n">
        <v>43900</v>
      </c>
      <c r="C5031" s="93">
        <f>TEXT(B5031,"aaa")</f>
        <v/>
      </c>
      <c r="D5031" s="93" t="n"/>
      <c r="E5031" s="93" t="inlineStr">
        <is>
          <t>마스크팩</t>
        </is>
      </c>
      <c r="F5031" s="93" t="inlineStr">
        <is>
          <t>카페24</t>
        </is>
      </c>
      <c r="G5031" s="93" t="inlineStr">
        <is>
          <t>마스크팩 10매</t>
        </is>
      </c>
      <c r="H5031" s="149" t="n">
        <v>6</v>
      </c>
      <c r="I5031" s="149" t="n"/>
      <c r="J5031" s="93" t="n">
        <v>190801</v>
      </c>
      <c r="K5031" s="93" t="n"/>
      <c r="L5031" s="93" t="n">
        <v>120000</v>
      </c>
      <c r="M5031" s="93" t="n">
        <v>112980</v>
      </c>
      <c r="N5031" s="93" t="n">
        <v>23820</v>
      </c>
      <c r="O5031" s="148" t="n">
        <v>109090.9090909091</v>
      </c>
      <c r="P5031" s="93" t="inlineStr">
        <is>
          <t>카페24마스크팩마스크팩 10매190801</t>
        </is>
      </c>
    </row>
    <row r="5032">
      <c r="A5032" s="93" t="n"/>
      <c r="B5032" s="127" t="n">
        <v>43900</v>
      </c>
      <c r="C5032" s="93">
        <f>TEXT(B5032,"aaa")</f>
        <v/>
      </c>
      <c r="D5032" s="93" t="n"/>
      <c r="E5032" s="6" t="inlineStr">
        <is>
          <t>토너</t>
        </is>
      </c>
      <c r="F5032" s="5" t="inlineStr">
        <is>
          <t>카페24</t>
        </is>
      </c>
      <c r="G5032" s="5" t="inlineStr">
        <is>
          <t>250ml</t>
        </is>
      </c>
      <c r="H5032" s="149" t="n">
        <v>93</v>
      </c>
      <c r="I5032" s="149" t="n"/>
      <c r="J5032" s="7" t="n">
        <v>190801</v>
      </c>
      <c r="K5032" s="93" t="n"/>
      <c r="L5032" s="93" t="n">
        <v>1860000</v>
      </c>
      <c r="M5032" s="93" t="n">
        <v>1751190</v>
      </c>
      <c r="N5032" s="93" t="n">
        <v>303180</v>
      </c>
      <c r="O5032" s="148" t="n">
        <v>1690909.090909091</v>
      </c>
      <c r="P5032" s="93" t="inlineStr">
        <is>
          <t>카페24토너250ml190801</t>
        </is>
      </c>
    </row>
    <row r="5033">
      <c r="A5033" s="93" t="n"/>
      <c r="B5033" s="127" t="n">
        <v>43900</v>
      </c>
      <c r="C5033" s="93">
        <f>TEXT(B5033,"aaa")</f>
        <v/>
      </c>
      <c r="D5033" s="93" t="n"/>
      <c r="E5033" s="6" t="inlineStr">
        <is>
          <t>토너</t>
        </is>
      </c>
      <c r="F5033" s="5" t="inlineStr">
        <is>
          <t>카페24</t>
        </is>
      </c>
      <c r="G5033" s="5" t="inlineStr">
        <is>
          <t>250ml 2set</t>
        </is>
      </c>
      <c r="H5033" s="149" t="n">
        <v>58</v>
      </c>
      <c r="I5033" s="149" t="n"/>
      <c r="J5033" s="7" t="n">
        <v>190801</v>
      </c>
      <c r="K5033" s="93" t="n"/>
      <c r="L5033" s="93" t="n">
        <v>2030000</v>
      </c>
      <c r="M5033" s="93" t="n">
        <v>1911245</v>
      </c>
      <c r="N5033" s="93" t="n">
        <v>378160</v>
      </c>
      <c r="O5033" s="148" t="n">
        <v>1845454.545454545</v>
      </c>
      <c r="P5033" s="93" t="inlineStr">
        <is>
          <t>카페24토너250ml 2set190801</t>
        </is>
      </c>
    </row>
    <row r="5034">
      <c r="A5034" s="93" t="n"/>
      <c r="B5034" s="127" t="n">
        <v>43900</v>
      </c>
      <c r="C5034" s="93">
        <f>TEXT(B5034,"aaa")</f>
        <v/>
      </c>
      <c r="D5034" s="93" t="n"/>
      <c r="E5034" s="6" t="inlineStr">
        <is>
          <t>토너</t>
        </is>
      </c>
      <c r="F5034" s="5" t="inlineStr">
        <is>
          <t>카페24</t>
        </is>
      </c>
      <c r="G5034" s="5" t="inlineStr">
        <is>
          <t>500ml</t>
        </is>
      </c>
      <c r="H5034" s="149" t="n">
        <v>106</v>
      </c>
      <c r="I5034" s="149" t="n"/>
      <c r="J5034" s="7" t="n">
        <v>190801</v>
      </c>
      <c r="K5034" s="93" t="n"/>
      <c r="L5034" s="93" t="n">
        <v>3498000</v>
      </c>
      <c r="M5034" s="93" t="n">
        <v>3293367</v>
      </c>
      <c r="N5034" s="93" t="n">
        <v>500850</v>
      </c>
      <c r="O5034" s="148" t="n">
        <v>3180000</v>
      </c>
      <c r="P5034" s="93" t="inlineStr">
        <is>
          <t>카페24토너500ml190801</t>
        </is>
      </c>
    </row>
    <row r="5035">
      <c r="A5035" s="93" t="n"/>
      <c r="B5035" s="127" t="n">
        <v>43900</v>
      </c>
      <c r="C5035" s="93">
        <f>TEXT(B5035,"aaa")</f>
        <v/>
      </c>
      <c r="D5035" s="93" t="n"/>
      <c r="E5035" s="6" t="inlineStr">
        <is>
          <t>토너</t>
        </is>
      </c>
      <c r="F5035" s="5" t="inlineStr">
        <is>
          <t>카페24</t>
        </is>
      </c>
      <c r="G5035" s="93" t="inlineStr">
        <is>
          <t>스킨팩 화장솜 60P</t>
        </is>
      </c>
      <c r="H5035" s="149" t="n">
        <v>113</v>
      </c>
      <c r="I5035" s="149" t="n"/>
      <c r="J5035" s="7" t="n">
        <v>190801</v>
      </c>
      <c r="K5035" s="93" t="n"/>
      <c r="L5035" s="93" t="n">
        <v>339000</v>
      </c>
      <c r="M5035" s="93" t="n">
        <v>319168.5</v>
      </c>
      <c r="N5035" s="93" t="n">
        <v>125430</v>
      </c>
      <c r="O5035" s="148" t="n">
        <v>308181.8181818182</v>
      </c>
      <c r="P5035" s="93" t="inlineStr">
        <is>
          <t>카페24토너스킨팩 화장솜 60P190801</t>
        </is>
      </c>
    </row>
    <row r="5036">
      <c r="A5036" s="93" t="n"/>
      <c r="B5036" s="127" t="n">
        <v>43900</v>
      </c>
      <c r="C5036" s="93">
        <f>TEXT(B5036,"aaa")</f>
        <v/>
      </c>
      <c r="D5036" s="93" t="n"/>
      <c r="E5036" s="93" t="inlineStr">
        <is>
          <t>클렌징폼</t>
        </is>
      </c>
      <c r="F5036" s="5" t="inlineStr">
        <is>
          <t>카페24</t>
        </is>
      </c>
      <c r="G5036" s="93" t="inlineStr">
        <is>
          <t>클렌징폼 120ml</t>
        </is>
      </c>
      <c r="H5036" s="149" t="n">
        <v>17</v>
      </c>
      <c r="I5036" s="149" t="n"/>
      <c r="J5036" s="7" t="n">
        <v>190801</v>
      </c>
      <c r="K5036" s="93" t="n"/>
      <c r="L5036" s="93" t="n">
        <v>221000</v>
      </c>
      <c r="M5036" s="93" t="n">
        <v>208071.5</v>
      </c>
      <c r="N5036" s="93" t="n">
        <v>46750</v>
      </c>
      <c r="O5036" s="148" t="n">
        <v>200909.0909090909</v>
      </c>
      <c r="P5036" s="93" t="inlineStr">
        <is>
          <t>카페24클렌징폼클렌징폼 120ml190801</t>
        </is>
      </c>
    </row>
    <row r="5037">
      <c r="A5037" s="93" t="n"/>
      <c r="B5037" s="127" t="n">
        <v>43900</v>
      </c>
      <c r="C5037" s="93">
        <f>TEXT(B5037,"aaa")</f>
        <v/>
      </c>
      <c r="D5037" s="93" t="n"/>
      <c r="E5037" s="93" t="inlineStr">
        <is>
          <t>클렌징폼</t>
        </is>
      </c>
      <c r="F5037" s="93" t="inlineStr">
        <is>
          <t>카페24</t>
        </is>
      </c>
      <c r="G5037" s="93" t="inlineStr">
        <is>
          <t>클렌징폼 120ml 2set</t>
        </is>
      </c>
      <c r="H5037" s="149" t="n">
        <v>1</v>
      </c>
      <c r="I5037" s="149" t="n"/>
      <c r="J5037" s="7" t="n">
        <v>190801</v>
      </c>
      <c r="K5037" s="93" t="n"/>
      <c r="L5037" s="93" t="n">
        <v>24000</v>
      </c>
      <c r="M5037" s="93" t="n">
        <v>22596</v>
      </c>
      <c r="N5037" s="93" t="n">
        <v>2460</v>
      </c>
      <c r="O5037" s="148" t="n">
        <v>21818.18181818182</v>
      </c>
      <c r="P5037" s="93" t="inlineStr">
        <is>
          <t>카페24클렌징폼클렌징폼 120ml 2set190801</t>
        </is>
      </c>
    </row>
    <row r="5038">
      <c r="A5038" s="93" t="n"/>
      <c r="B5038" s="127" t="n">
        <v>43900</v>
      </c>
      <c r="C5038" s="93">
        <f>TEXT(B5038,"aaa")</f>
        <v/>
      </c>
      <c r="D5038" s="93" t="n"/>
      <c r="E5038" s="93" t="inlineStr">
        <is>
          <t>클렌징폼</t>
        </is>
      </c>
      <c r="F5038" s="93" t="inlineStr">
        <is>
          <t>카페24</t>
        </is>
      </c>
      <c r="G5038" s="93" t="inlineStr">
        <is>
          <t>클렌징폼 120ml 3set</t>
        </is>
      </c>
      <c r="H5038" s="149" t="n">
        <v>1</v>
      </c>
      <c r="I5038" s="149" t="n"/>
      <c r="J5038" s="7" t="n">
        <v>190801</v>
      </c>
      <c r="K5038" s="93" t="n"/>
      <c r="L5038" s="93" t="n">
        <v>33000</v>
      </c>
      <c r="M5038" s="93" t="n">
        <v>31069.5</v>
      </c>
      <c r="N5038" s="93" t="n">
        <v>3690</v>
      </c>
      <c r="O5038" s="148" t="n">
        <v>30000</v>
      </c>
      <c r="P5038" s="93" t="inlineStr">
        <is>
          <t>카페24클렌징폼클렌징폼 120ml 3set190801</t>
        </is>
      </c>
    </row>
    <row r="5039">
      <c r="A5039" s="93" t="n"/>
      <c r="B5039" s="127" t="n">
        <v>43900</v>
      </c>
      <c r="C5039" s="93">
        <f>TEXT(B5039,"aaa")</f>
        <v/>
      </c>
      <c r="D5039" s="93" t="n"/>
      <c r="E5039" s="93" t="inlineStr">
        <is>
          <t>토너</t>
        </is>
      </c>
      <c r="F5039" s="93" t="inlineStr">
        <is>
          <t>큐텐</t>
        </is>
      </c>
      <c r="G5039" s="93" t="inlineStr">
        <is>
          <t>250ml</t>
        </is>
      </c>
      <c r="H5039" s="149" t="n">
        <v>12</v>
      </c>
      <c r="I5039" s="149" t="n"/>
      <c r="J5039" s="91" t="n">
        <v>190801</v>
      </c>
      <c r="K5039" s="93" t="n"/>
      <c r="L5039" s="93" t="n">
        <v>378000</v>
      </c>
      <c r="M5039" s="93" t="n">
        <v>336420</v>
      </c>
      <c r="N5039" s="93" t="n">
        <v>39120</v>
      </c>
      <c r="O5039" s="148" t="n">
        <v>343636.3636363636</v>
      </c>
      <c r="P5039" s="93" t="inlineStr">
        <is>
          <t>큐텐토너250ml190801</t>
        </is>
      </c>
    </row>
    <row r="5040">
      <c r="A5040" s="93" t="n"/>
      <c r="B5040" s="127" t="n">
        <v>43900</v>
      </c>
      <c r="C5040" s="93">
        <f>TEXT(B5040,"aaa")</f>
        <v/>
      </c>
      <c r="D5040" s="93" t="n"/>
      <c r="E5040" s="93" t="inlineStr">
        <is>
          <t>토너</t>
        </is>
      </c>
      <c r="F5040" s="93" t="inlineStr">
        <is>
          <t>큐텐</t>
        </is>
      </c>
      <c r="G5040" s="93" t="inlineStr">
        <is>
          <t>250ml 2set</t>
        </is>
      </c>
      <c r="H5040" s="149" t="n">
        <v>12</v>
      </c>
      <c r="I5040" s="149" t="n"/>
      <c r="J5040" s="91" t="n">
        <v>190801</v>
      </c>
      <c r="K5040" s="93" t="n"/>
      <c r="L5040" s="93" t="n">
        <v>528000</v>
      </c>
      <c r="M5040" s="93" t="n">
        <v>469920</v>
      </c>
      <c r="N5040" s="93" t="n">
        <v>78240</v>
      </c>
      <c r="O5040" s="148" t="n">
        <v>479999.9999999999</v>
      </c>
      <c r="P5040" s="93" t="inlineStr">
        <is>
          <t>큐텐토너250ml 2set190801</t>
        </is>
      </c>
    </row>
    <row r="5041">
      <c r="A5041" s="93" t="n"/>
      <c r="B5041" s="127" t="n">
        <v>43900</v>
      </c>
      <c r="C5041" s="93">
        <f>TEXT(B5041,"aaa")</f>
        <v/>
      </c>
      <c r="D5041" s="93" t="n"/>
      <c r="E5041" s="93" t="inlineStr">
        <is>
          <t>머드크림마스크</t>
        </is>
      </c>
      <c r="F5041" s="93" t="inlineStr">
        <is>
          <t>큐텐</t>
        </is>
      </c>
      <c r="G5041" s="93" t="inlineStr">
        <is>
          <t>머드크림마스크 100ml</t>
        </is>
      </c>
      <c r="H5041" s="149" t="n">
        <v>1</v>
      </c>
      <c r="I5041" s="149" t="n"/>
      <c r="J5041" s="93" t="n">
        <v>190801</v>
      </c>
      <c r="K5041" s="93" t="n"/>
      <c r="L5041" s="93" t="n">
        <v>31500</v>
      </c>
      <c r="M5041" s="93" t="n">
        <v>28035</v>
      </c>
      <c r="N5041" s="93" t="n">
        <v>1442</v>
      </c>
      <c r="O5041" s="148" t="n">
        <v>28636.36363636363</v>
      </c>
      <c r="P5041" s="93" t="inlineStr">
        <is>
          <t>큐텐머드크림마스크머드크림마스크 100ml190801</t>
        </is>
      </c>
    </row>
    <row r="5042">
      <c r="A5042" s="93" t="n"/>
      <c r="B5042" s="127" t="n">
        <v>43901</v>
      </c>
      <c r="C5042" s="93">
        <f>TEXT(B5042,"aaa")</f>
        <v/>
      </c>
      <c r="D5042" s="93" t="n"/>
      <c r="E5042" s="6" t="inlineStr">
        <is>
          <t>토너</t>
        </is>
      </c>
      <c r="F5042" s="5" t="inlineStr">
        <is>
          <t>W컨셉</t>
        </is>
      </c>
      <c r="G5042" s="5" t="inlineStr">
        <is>
          <t>250ml</t>
        </is>
      </c>
      <c r="H5042" s="149" t="n">
        <v>5</v>
      </c>
      <c r="I5042" s="149" t="n"/>
      <c r="J5042" s="7" t="n">
        <v>190801</v>
      </c>
      <c r="K5042" s="93" t="n"/>
      <c r="L5042" s="93" t="n">
        <v>100000</v>
      </c>
      <c r="M5042" s="93" t="n">
        <v>72000</v>
      </c>
      <c r="N5042" s="93" t="n">
        <v>16300</v>
      </c>
      <c r="O5042" s="148" t="n">
        <v>90909.0909090909</v>
      </c>
      <c r="P5042" s="93" t="inlineStr">
        <is>
          <t>W컨셉토너250ml190801</t>
        </is>
      </c>
    </row>
    <row r="5043">
      <c r="A5043" s="93" t="n"/>
      <c r="B5043" s="127" t="n">
        <v>43901</v>
      </c>
      <c r="C5043" s="93">
        <f>TEXT(B5043,"aaa")</f>
        <v/>
      </c>
      <c r="D5043" s="93" t="n"/>
      <c r="E5043" s="6" t="inlineStr">
        <is>
          <t>토너</t>
        </is>
      </c>
      <c r="F5043" s="5" t="inlineStr">
        <is>
          <t>W컨셉</t>
        </is>
      </c>
      <c r="G5043" s="5" t="inlineStr">
        <is>
          <t>250ml 2set</t>
        </is>
      </c>
      <c r="H5043" s="149" t="n">
        <v>21</v>
      </c>
      <c r="I5043" s="149" t="n"/>
      <c r="J5043" s="7" t="n">
        <v>190801</v>
      </c>
      <c r="K5043" s="93" t="n"/>
      <c r="L5043" s="93" t="n">
        <v>735000</v>
      </c>
      <c r="M5043" s="93" t="n">
        <v>536550</v>
      </c>
      <c r="N5043" s="93" t="n">
        <v>136920</v>
      </c>
      <c r="O5043" s="148" t="n">
        <v>668181.8181818181</v>
      </c>
      <c r="P5043" s="93" t="inlineStr">
        <is>
          <t>W컨셉토너250ml 2set190801</t>
        </is>
      </c>
    </row>
    <row r="5044">
      <c r="A5044" s="93" t="n"/>
      <c r="B5044" s="127" t="n">
        <v>43901</v>
      </c>
      <c r="C5044" s="93">
        <f>TEXT(B5044,"aaa")</f>
        <v/>
      </c>
      <c r="D5044" s="93" t="n"/>
      <c r="E5044" s="93" t="inlineStr">
        <is>
          <t>토너</t>
        </is>
      </c>
      <c r="F5044" s="5" t="inlineStr">
        <is>
          <t>스타일쉐어</t>
        </is>
      </c>
      <c r="G5044" s="93" t="inlineStr">
        <is>
          <t>250ml</t>
        </is>
      </c>
      <c r="H5044" s="149" t="n">
        <v>20</v>
      </c>
      <c r="I5044" s="149" t="n"/>
      <c r="J5044" s="91" t="n">
        <v>190801</v>
      </c>
      <c r="K5044" s="93" t="n"/>
      <c r="L5044" s="93" t="n">
        <v>400000</v>
      </c>
      <c r="M5044" s="93" t="n">
        <v>300000</v>
      </c>
      <c r="N5044" s="93" t="n">
        <v>65200</v>
      </c>
      <c r="O5044" s="148" t="n">
        <v>363636.3636363636</v>
      </c>
      <c r="P5044" s="93" t="inlineStr">
        <is>
          <t>스타일쉐어토너250ml190801</t>
        </is>
      </c>
    </row>
    <row r="5045">
      <c r="A5045" s="93" t="n"/>
      <c r="B5045" s="127" t="n">
        <v>43901</v>
      </c>
      <c r="C5045" s="93">
        <f>TEXT(B5045,"aaa")</f>
        <v/>
      </c>
      <c r="D5045" s="93" t="n"/>
      <c r="E5045" s="93" t="inlineStr">
        <is>
          <t>머드크림마스크</t>
        </is>
      </c>
      <c r="F5045" s="93" t="inlineStr">
        <is>
          <t>카페24</t>
        </is>
      </c>
      <c r="G5045" s="93" t="inlineStr">
        <is>
          <t>머드크림마스크 100ml</t>
        </is>
      </c>
      <c r="H5045" s="149" t="n">
        <v>7</v>
      </c>
      <c r="I5045" s="149" t="n"/>
      <c r="J5045" s="93" t="n">
        <v>190801</v>
      </c>
      <c r="K5045" s="93" t="n"/>
      <c r="L5045" s="93" t="n">
        <v>140000</v>
      </c>
      <c r="M5045" s="93" t="n">
        <v>131810</v>
      </c>
      <c r="N5045" s="93" t="n">
        <v>10094</v>
      </c>
      <c r="O5045" s="148" t="n">
        <v>127272.7272727273</v>
      </c>
      <c r="P5045" s="93" t="inlineStr">
        <is>
          <t>카페24머드크림마스크머드크림마스크 100ml190801</t>
        </is>
      </c>
    </row>
    <row r="5046">
      <c r="A5046" s="93" t="n"/>
      <c r="B5046" s="127" t="n">
        <v>43901</v>
      </c>
      <c r="C5046" s="93">
        <f>TEXT(B5046,"aaa")</f>
        <v/>
      </c>
      <c r="D5046" s="93" t="n"/>
      <c r="E5046" s="93" t="inlineStr">
        <is>
          <t>머드크림마스크</t>
        </is>
      </c>
      <c r="F5046" s="93" t="inlineStr">
        <is>
          <t>카페24</t>
        </is>
      </c>
      <c r="G5046" s="93" t="inlineStr">
        <is>
          <t>머드크림마스크 100ml 2set</t>
        </is>
      </c>
      <c r="H5046" s="149" t="n">
        <v>2</v>
      </c>
      <c r="I5046" s="149" t="n"/>
      <c r="J5046" s="93" t="n">
        <v>190801</v>
      </c>
      <c r="K5046" s="93" t="n"/>
      <c r="L5046" s="93" t="n">
        <v>70000</v>
      </c>
      <c r="M5046" s="93" t="n">
        <v>65905</v>
      </c>
      <c r="N5046" s="93" t="n">
        <v>5768</v>
      </c>
      <c r="O5046" s="148" t="n">
        <v>63636.36363636363</v>
      </c>
      <c r="P5046" s="93" t="inlineStr">
        <is>
          <t>카페24머드크림마스크머드크림마스크 100ml 2set190801</t>
        </is>
      </c>
    </row>
    <row r="5047">
      <c r="A5047" s="93" t="n"/>
      <c r="B5047" s="127" t="n">
        <v>43901</v>
      </c>
      <c r="C5047" s="93">
        <f>TEXT(B5047,"aaa")</f>
        <v/>
      </c>
      <c r="D5047" s="93" t="n"/>
      <c r="E5047" s="93" t="inlineStr">
        <is>
          <t>마스크팩</t>
        </is>
      </c>
      <c r="F5047" s="93" t="inlineStr">
        <is>
          <t>카페24</t>
        </is>
      </c>
      <c r="G5047" s="93" t="inlineStr">
        <is>
          <t>마스크팩 1매</t>
        </is>
      </c>
      <c r="H5047" s="149" t="n">
        <v>9</v>
      </c>
      <c r="I5047" s="149" t="n"/>
      <c r="J5047" s="93" t="n">
        <v>190801</v>
      </c>
      <c r="K5047" s="93" t="n"/>
      <c r="L5047" s="93" t="n">
        <v>36000</v>
      </c>
      <c r="M5047" s="93" t="n">
        <v>33894</v>
      </c>
      <c r="N5047" s="93" t="n">
        <v>3573</v>
      </c>
      <c r="O5047" s="148" t="n">
        <v>32727.27272727272</v>
      </c>
      <c r="P5047" s="93" t="inlineStr">
        <is>
          <t>카페24마스크팩마스크팩 1매190801</t>
        </is>
      </c>
    </row>
    <row r="5048">
      <c r="A5048" s="93" t="n"/>
      <c r="B5048" s="127" t="n">
        <v>43901</v>
      </c>
      <c r="C5048" s="93">
        <f>TEXT(B5048,"aaa")</f>
        <v/>
      </c>
      <c r="D5048" s="93" t="n"/>
      <c r="E5048" s="93" t="inlineStr">
        <is>
          <t>마스크팩</t>
        </is>
      </c>
      <c r="F5048" s="93" t="inlineStr">
        <is>
          <t>카페24</t>
        </is>
      </c>
      <c r="G5048" s="93" t="inlineStr">
        <is>
          <t>마스크팩 10매</t>
        </is>
      </c>
      <c r="H5048" s="149" t="n">
        <v>10</v>
      </c>
      <c r="I5048" s="149" t="n"/>
      <c r="J5048" s="93" t="n">
        <v>190801</v>
      </c>
      <c r="K5048" s="93" t="n"/>
      <c r="L5048" s="93" t="n">
        <v>200000</v>
      </c>
      <c r="M5048" s="93" t="n">
        <v>188300</v>
      </c>
      <c r="N5048" s="93" t="n">
        <v>39700</v>
      </c>
      <c r="O5048" s="148" t="n">
        <v>181818.1818181818</v>
      </c>
      <c r="P5048" s="93" t="inlineStr">
        <is>
          <t>카페24마스크팩마스크팩 10매190801</t>
        </is>
      </c>
    </row>
    <row r="5049">
      <c r="A5049" s="93" t="n"/>
      <c r="B5049" s="127" t="n">
        <v>43901</v>
      </c>
      <c r="C5049" s="93">
        <f>TEXT(B5049,"aaa")</f>
        <v/>
      </c>
      <c r="D5049" s="93" t="n"/>
      <c r="E5049" s="6" t="inlineStr">
        <is>
          <t>토너</t>
        </is>
      </c>
      <c r="F5049" s="5" t="inlineStr">
        <is>
          <t>카페24</t>
        </is>
      </c>
      <c r="G5049" s="5" t="inlineStr">
        <is>
          <t>250ml</t>
        </is>
      </c>
      <c r="H5049" s="149" t="n">
        <v>82</v>
      </c>
      <c r="I5049" s="149" t="n"/>
      <c r="J5049" s="7" t="n">
        <v>190801</v>
      </c>
      <c r="K5049" s="93" t="n"/>
      <c r="L5049" s="93" t="n">
        <v>1640000</v>
      </c>
      <c r="M5049" s="93" t="n">
        <v>1544060</v>
      </c>
      <c r="N5049" s="93" t="n">
        <v>267320</v>
      </c>
      <c r="O5049" s="148" t="n">
        <v>1490909.090909091</v>
      </c>
      <c r="P5049" s="93" t="inlineStr">
        <is>
          <t>카페24토너250ml190801</t>
        </is>
      </c>
    </row>
    <row r="5050">
      <c r="A5050" s="93" t="n"/>
      <c r="B5050" s="127" t="n">
        <v>43901</v>
      </c>
      <c r="C5050" s="93">
        <f>TEXT(B5050,"aaa")</f>
        <v/>
      </c>
      <c r="D5050" s="93" t="n"/>
      <c r="E5050" s="6" t="inlineStr">
        <is>
          <t>토너</t>
        </is>
      </c>
      <c r="F5050" s="5" t="inlineStr">
        <is>
          <t>카페24</t>
        </is>
      </c>
      <c r="G5050" s="5" t="inlineStr">
        <is>
          <t>250ml 2set</t>
        </is>
      </c>
      <c r="H5050" s="149" t="n">
        <v>271</v>
      </c>
      <c r="I5050" s="149" t="n"/>
      <c r="J5050" s="7" t="n">
        <v>190801</v>
      </c>
      <c r="K5050" s="93" t="n"/>
      <c r="L5050" s="93" t="n">
        <v>9485000</v>
      </c>
      <c r="M5050" s="93" t="n">
        <v>8930127.5</v>
      </c>
      <c r="N5050" s="93" t="n">
        <v>1766920</v>
      </c>
      <c r="O5050" s="148" t="n">
        <v>8622727.272727272</v>
      </c>
      <c r="P5050" s="93" t="inlineStr">
        <is>
          <t>카페24토너250ml 2set190801</t>
        </is>
      </c>
    </row>
    <row r="5051">
      <c r="A5051" s="93" t="n"/>
      <c r="B5051" s="127" t="n">
        <v>43901</v>
      </c>
      <c r="C5051" s="93">
        <f>TEXT(B5051,"aaa")</f>
        <v/>
      </c>
      <c r="D5051" s="93" t="n"/>
      <c r="E5051" s="6" t="inlineStr">
        <is>
          <t>토너</t>
        </is>
      </c>
      <c r="F5051" s="5" t="inlineStr">
        <is>
          <t>카페24</t>
        </is>
      </c>
      <c r="G5051" s="5" t="inlineStr">
        <is>
          <t>500ml</t>
        </is>
      </c>
      <c r="H5051" s="149" t="n">
        <v>216</v>
      </c>
      <c r="I5051" s="149" t="n"/>
      <c r="J5051" s="7" t="n">
        <v>190801</v>
      </c>
      <c r="K5051" s="93" t="n"/>
      <c r="L5051" s="93" t="n">
        <v>7128000</v>
      </c>
      <c r="M5051" s="93" t="n">
        <v>6711012</v>
      </c>
      <c r="N5051" s="93" t="n">
        <v>1020600</v>
      </c>
      <c r="O5051" s="148" t="n">
        <v>6479999.999999999</v>
      </c>
      <c r="P5051" s="93" t="inlineStr">
        <is>
          <t>카페24토너500ml190801</t>
        </is>
      </c>
    </row>
    <row r="5052">
      <c r="A5052" s="93" t="n"/>
      <c r="B5052" s="127" t="n">
        <v>43901</v>
      </c>
      <c r="C5052" s="93">
        <f>TEXT(B5052,"aaa")</f>
        <v/>
      </c>
      <c r="D5052" s="93" t="n"/>
      <c r="E5052" s="6" t="inlineStr">
        <is>
          <t>토너</t>
        </is>
      </c>
      <c r="F5052" s="5" t="inlineStr">
        <is>
          <t>카페24</t>
        </is>
      </c>
      <c r="G5052" s="93" t="inlineStr">
        <is>
          <t>스킨팩 화장솜 60P</t>
        </is>
      </c>
      <c r="H5052" s="149" t="n">
        <v>97</v>
      </c>
      <c r="I5052" s="149" t="n"/>
      <c r="J5052" s="7" t="n">
        <v>190801</v>
      </c>
      <c r="K5052" s="93" t="n"/>
      <c r="L5052" s="93" t="n">
        <v>291000</v>
      </c>
      <c r="M5052" s="93" t="n">
        <v>273976.5</v>
      </c>
      <c r="N5052" s="93" t="n">
        <v>107670</v>
      </c>
      <c r="O5052" s="148" t="n">
        <v>264545.4545454545</v>
      </c>
      <c r="P5052" s="93" t="inlineStr">
        <is>
          <t>카페24토너스킨팩 화장솜 60P190801</t>
        </is>
      </c>
    </row>
    <row r="5053">
      <c r="A5053" s="93" t="n"/>
      <c r="B5053" s="127" t="n">
        <v>43901</v>
      </c>
      <c r="C5053" s="93">
        <f>TEXT(B5053,"aaa")</f>
        <v/>
      </c>
      <c r="D5053" s="93" t="n"/>
      <c r="E5053" s="93" t="inlineStr">
        <is>
          <t>클렌징폼</t>
        </is>
      </c>
      <c r="F5053" s="5" t="inlineStr">
        <is>
          <t>카페24</t>
        </is>
      </c>
      <c r="G5053" s="93" t="inlineStr">
        <is>
          <t>클렌징폼 120ml</t>
        </is>
      </c>
      <c r="H5053" s="149" t="n">
        <v>9</v>
      </c>
      <c r="I5053" s="149" t="n"/>
      <c r="J5053" s="7" t="n">
        <v>190801</v>
      </c>
      <c r="K5053" s="93" t="n"/>
      <c r="L5053" s="93" t="n">
        <v>117000</v>
      </c>
      <c r="M5053" s="93" t="n">
        <v>110155.5</v>
      </c>
      <c r="N5053" s="93" t="n">
        <v>24750</v>
      </c>
      <c r="O5053" s="148" t="n">
        <v>106363.6363636364</v>
      </c>
      <c r="P5053" s="93" t="inlineStr">
        <is>
          <t>카페24클렌징폼클렌징폼 120ml190801</t>
        </is>
      </c>
    </row>
    <row r="5054">
      <c r="A5054" s="93" t="n"/>
      <c r="B5054" s="127" t="n">
        <v>43901</v>
      </c>
      <c r="C5054" s="93">
        <f>TEXT(B5054,"aaa")</f>
        <v/>
      </c>
      <c r="D5054" s="93" t="n"/>
      <c r="E5054" s="93" t="inlineStr">
        <is>
          <t>토너</t>
        </is>
      </c>
      <c r="F5054" s="93" t="inlineStr">
        <is>
          <t>큐텐</t>
        </is>
      </c>
      <c r="G5054" s="93" t="inlineStr">
        <is>
          <t>250ml</t>
        </is>
      </c>
      <c r="H5054" s="149" t="n">
        <v>19</v>
      </c>
      <c r="I5054" s="149" t="n"/>
      <c r="J5054" s="91" t="n">
        <v>190801</v>
      </c>
      <c r="K5054" s="93" t="n"/>
      <c r="L5054" s="93" t="n">
        <v>598500</v>
      </c>
      <c r="M5054" s="93" t="n">
        <v>532665</v>
      </c>
      <c r="N5054" s="93" t="n">
        <v>61940</v>
      </c>
      <c r="O5054" s="148" t="n">
        <v>544090.9090909091</v>
      </c>
      <c r="P5054" s="93" t="inlineStr">
        <is>
          <t>큐텐토너250ml190801</t>
        </is>
      </c>
    </row>
    <row r="5055">
      <c r="A5055" s="93" t="n"/>
      <c r="B5055" s="127" t="n">
        <v>43901</v>
      </c>
      <c r="C5055" s="93">
        <f>TEXT(B5055,"aaa")</f>
        <v/>
      </c>
      <c r="D5055" s="93" t="n"/>
      <c r="E5055" s="93" t="inlineStr">
        <is>
          <t>토너</t>
        </is>
      </c>
      <c r="F5055" s="93" t="inlineStr">
        <is>
          <t>큐텐</t>
        </is>
      </c>
      <c r="G5055" s="93" t="inlineStr">
        <is>
          <t>250ml 2set</t>
        </is>
      </c>
      <c r="H5055" s="149" t="n">
        <v>10</v>
      </c>
      <c r="I5055" s="149" t="n"/>
      <c r="J5055" s="91" t="n">
        <v>190801</v>
      </c>
      <c r="K5055" s="93" t="n"/>
      <c r="L5055" s="93" t="n">
        <v>440000</v>
      </c>
      <c r="M5055" s="93" t="n">
        <v>391600</v>
      </c>
      <c r="N5055" s="93" t="n">
        <v>65200</v>
      </c>
      <c r="O5055" s="148" t="n">
        <v>399999.9999999999</v>
      </c>
      <c r="P5055" s="93" t="inlineStr">
        <is>
          <t>큐텐토너250ml 2set190801</t>
        </is>
      </c>
    </row>
    <row r="5056">
      <c r="A5056" s="93" t="n"/>
      <c r="B5056" s="127" t="n">
        <v>43901</v>
      </c>
      <c r="C5056" s="93">
        <f>TEXT(B5056,"aaa")</f>
        <v/>
      </c>
      <c r="D5056" s="93" t="n"/>
      <c r="E5056" s="93" t="inlineStr">
        <is>
          <t>클렌징폼</t>
        </is>
      </c>
      <c r="F5056" s="93" t="inlineStr">
        <is>
          <t>아누아 CS</t>
        </is>
      </c>
      <c r="G5056" s="93" t="inlineStr">
        <is>
          <t>클렌징폼 120ml</t>
        </is>
      </c>
      <c r="H5056" s="149" t="n">
        <v>30</v>
      </c>
      <c r="I5056" s="149" t="n"/>
      <c r="J5056" s="7" t="n">
        <v>190801</v>
      </c>
      <c r="K5056" s="93" t="n"/>
      <c r="L5056" s="93" t="n">
        <v>0</v>
      </c>
      <c r="M5056" s="93" t="n">
        <v>0</v>
      </c>
      <c r="N5056" s="93" t="n">
        <v>82500</v>
      </c>
      <c r="O5056" s="148" t="n">
        <v>0</v>
      </c>
      <c r="P5056" s="93" t="inlineStr">
        <is>
          <t>아누아 CS클렌징폼클렌징폼 120ml190801</t>
        </is>
      </c>
    </row>
    <row r="5057">
      <c r="A5057" s="93" t="n"/>
      <c r="B5057" s="127" t="n">
        <v>43902</v>
      </c>
      <c r="C5057" s="93">
        <f>TEXT(B5057,"aaa")</f>
        <v/>
      </c>
      <c r="D5057" s="93" t="n"/>
      <c r="E5057" s="6" t="inlineStr">
        <is>
          <t>토너</t>
        </is>
      </c>
      <c r="F5057" s="5" t="inlineStr">
        <is>
          <t>W컨셉</t>
        </is>
      </c>
      <c r="G5057" s="5" t="inlineStr">
        <is>
          <t>250ml</t>
        </is>
      </c>
      <c r="H5057" s="149" t="n">
        <v>2</v>
      </c>
      <c r="I5057" s="149" t="n"/>
      <c r="J5057" s="7" t="n">
        <v>190801</v>
      </c>
      <c r="K5057" s="93" t="n"/>
      <c r="L5057" s="93" t="n">
        <v>40000</v>
      </c>
      <c r="M5057" s="93" t="n">
        <v>28800</v>
      </c>
      <c r="N5057" s="93" t="n">
        <v>6520</v>
      </c>
      <c r="O5057" s="148" t="n">
        <v>36363.63636363636</v>
      </c>
      <c r="P5057" s="93" t="inlineStr">
        <is>
          <t>W컨셉토너250ml190801</t>
        </is>
      </c>
    </row>
    <row r="5058">
      <c r="A5058" s="93" t="n"/>
      <c r="B5058" s="127" t="n">
        <v>43902</v>
      </c>
      <c r="C5058" s="93">
        <f>TEXT(B5058,"aaa")</f>
        <v/>
      </c>
      <c r="D5058" s="93" t="n"/>
      <c r="E5058" s="6" t="inlineStr">
        <is>
          <t>토너</t>
        </is>
      </c>
      <c r="F5058" s="5" t="inlineStr">
        <is>
          <t>W컨셉</t>
        </is>
      </c>
      <c r="G5058" s="5" t="inlineStr">
        <is>
          <t>250ml 2set</t>
        </is>
      </c>
      <c r="H5058" s="149" t="n">
        <v>4</v>
      </c>
      <c r="I5058" s="149" t="n"/>
      <c r="J5058" s="7" t="n">
        <v>190801</v>
      </c>
      <c r="K5058" s="93" t="n"/>
      <c r="L5058" s="93" t="n">
        <v>140000</v>
      </c>
      <c r="M5058" s="93" t="n">
        <v>102200</v>
      </c>
      <c r="N5058" s="93" t="n">
        <v>26080</v>
      </c>
      <c r="O5058" s="148" t="n">
        <v>127272.7272727273</v>
      </c>
      <c r="P5058" s="93" t="inlineStr">
        <is>
          <t>W컨셉토너250ml 2set190801</t>
        </is>
      </c>
    </row>
    <row r="5059">
      <c r="A5059" s="93" t="n"/>
      <c r="B5059" s="127" t="n">
        <v>43902</v>
      </c>
      <c r="C5059" s="93">
        <f>TEXT(B5059,"aaa")</f>
        <v/>
      </c>
      <c r="D5059" s="93" t="n"/>
      <c r="E5059" s="93" t="inlineStr">
        <is>
          <t>토너</t>
        </is>
      </c>
      <c r="F5059" s="5" t="inlineStr">
        <is>
          <t>스타일쉐어</t>
        </is>
      </c>
      <c r="G5059" s="93" t="inlineStr">
        <is>
          <t>250ml</t>
        </is>
      </c>
      <c r="H5059" s="149" t="n">
        <v>15</v>
      </c>
      <c r="I5059" s="149" t="n"/>
      <c r="J5059" s="91" t="n">
        <v>190801</v>
      </c>
      <c r="K5059" s="93" t="n"/>
      <c r="L5059" s="93" t="n">
        <v>300000</v>
      </c>
      <c r="M5059" s="93" t="n">
        <v>225000</v>
      </c>
      <c r="N5059" s="93" t="n">
        <v>48900</v>
      </c>
      <c r="O5059" s="148" t="n">
        <v>272727.2727272727</v>
      </c>
      <c r="P5059" s="93" t="inlineStr">
        <is>
          <t>스타일쉐어토너250ml190801</t>
        </is>
      </c>
    </row>
    <row r="5060">
      <c r="A5060" s="93" t="n"/>
      <c r="B5060" s="127" t="n">
        <v>43902</v>
      </c>
      <c r="C5060" s="93">
        <f>TEXT(B5060,"aaa")</f>
        <v/>
      </c>
      <c r="D5060" s="93" t="n"/>
      <c r="E5060" s="93" t="inlineStr">
        <is>
          <t>머드크림마스크</t>
        </is>
      </c>
      <c r="F5060" s="93" t="inlineStr">
        <is>
          <t>카페24</t>
        </is>
      </c>
      <c r="G5060" s="93" t="inlineStr">
        <is>
          <t>머드크림마스크 100ml</t>
        </is>
      </c>
      <c r="H5060" s="149" t="n">
        <v>12</v>
      </c>
      <c r="I5060" s="149" t="n"/>
      <c r="J5060" s="93" t="n">
        <v>190801</v>
      </c>
      <c r="K5060" s="93" t="n"/>
      <c r="L5060" s="93" t="n">
        <v>240000</v>
      </c>
      <c r="M5060" s="93" t="n">
        <v>225960</v>
      </c>
      <c r="N5060" s="93" t="n">
        <v>17304</v>
      </c>
      <c r="O5060" s="148" t="n">
        <v>218181.8181818182</v>
      </c>
      <c r="P5060" s="93" t="inlineStr">
        <is>
          <t>카페24머드크림마스크머드크림마스크 100ml190801</t>
        </is>
      </c>
    </row>
    <row r="5061">
      <c r="A5061" s="93" t="n"/>
      <c r="B5061" s="127" t="n">
        <v>43902</v>
      </c>
      <c r="C5061" s="93">
        <f>TEXT(B5061,"aaa")</f>
        <v/>
      </c>
      <c r="D5061" s="93" t="n"/>
      <c r="E5061" s="93" t="inlineStr">
        <is>
          <t>머드크림마스크</t>
        </is>
      </c>
      <c r="F5061" s="93" t="inlineStr">
        <is>
          <t>카페24</t>
        </is>
      </c>
      <c r="G5061" s="93" t="inlineStr">
        <is>
          <t>머드크림마스크 100ml 2set</t>
        </is>
      </c>
      <c r="H5061" s="149" t="n">
        <v>1</v>
      </c>
      <c r="I5061" s="149" t="n"/>
      <c r="J5061" s="93" t="n">
        <v>190801</v>
      </c>
      <c r="K5061" s="93" t="n"/>
      <c r="L5061" s="93" t="n">
        <v>35000</v>
      </c>
      <c r="M5061" s="93" t="n">
        <v>32952.5</v>
      </c>
      <c r="N5061" s="93" t="n">
        <v>2884</v>
      </c>
      <c r="O5061" s="148" t="n">
        <v>31818.18181818182</v>
      </c>
      <c r="P5061" s="93" t="inlineStr">
        <is>
          <t>카페24머드크림마스크머드크림마스크 100ml 2set190801</t>
        </is>
      </c>
    </row>
    <row r="5062">
      <c r="A5062" s="93" t="n"/>
      <c r="B5062" s="127" t="n">
        <v>43902</v>
      </c>
      <c r="C5062" s="93">
        <f>TEXT(B5062,"aaa")</f>
        <v/>
      </c>
      <c r="D5062" s="93" t="n"/>
      <c r="E5062" s="6" t="inlineStr">
        <is>
          <t>토너</t>
        </is>
      </c>
      <c r="F5062" s="5" t="inlineStr">
        <is>
          <t>카페24</t>
        </is>
      </c>
      <c r="G5062" s="5" t="inlineStr">
        <is>
          <t>250ml</t>
        </is>
      </c>
      <c r="H5062" s="149" t="n">
        <v>89</v>
      </c>
      <c r="I5062" s="149" t="n"/>
      <c r="J5062" s="7" t="n">
        <v>190801</v>
      </c>
      <c r="K5062" s="93" t="n"/>
      <c r="L5062" s="93" t="n">
        <v>1780000</v>
      </c>
      <c r="M5062" s="93" t="n">
        <v>1675870</v>
      </c>
      <c r="N5062" s="93" t="n">
        <v>290140</v>
      </c>
      <c r="O5062" s="148" t="n">
        <v>1618181.818181818</v>
      </c>
      <c r="P5062" s="93" t="inlineStr">
        <is>
          <t>카페24토너250ml190801</t>
        </is>
      </c>
    </row>
    <row r="5063">
      <c r="A5063" s="93" t="n"/>
      <c r="B5063" s="127" t="n">
        <v>43902</v>
      </c>
      <c r="C5063" s="93">
        <f>TEXT(B5063,"aaa")</f>
        <v/>
      </c>
      <c r="D5063" s="93" t="n"/>
      <c r="E5063" s="6" t="inlineStr">
        <is>
          <t>토너</t>
        </is>
      </c>
      <c r="F5063" s="5" t="inlineStr">
        <is>
          <t>카페24</t>
        </is>
      </c>
      <c r="G5063" s="5" t="inlineStr">
        <is>
          <t>250ml 2set</t>
        </is>
      </c>
      <c r="H5063" s="149" t="n">
        <v>60</v>
      </c>
      <c r="I5063" s="149" t="n"/>
      <c r="J5063" s="7" t="n">
        <v>190801</v>
      </c>
      <c r="K5063" s="93" t="n"/>
      <c r="L5063" s="93" t="n">
        <v>2100000</v>
      </c>
      <c r="M5063" s="93" t="n">
        <v>1977150</v>
      </c>
      <c r="N5063" s="93" t="n">
        <v>391200</v>
      </c>
      <c r="O5063" s="148" t="n">
        <v>1909090.909090909</v>
      </c>
      <c r="P5063" s="93" t="inlineStr">
        <is>
          <t>카페24토너250ml 2set190801</t>
        </is>
      </c>
    </row>
    <row r="5064">
      <c r="A5064" s="93" t="n"/>
      <c r="B5064" s="127" t="n">
        <v>43902</v>
      </c>
      <c r="C5064" s="93">
        <f>TEXT(B5064,"aaa")</f>
        <v/>
      </c>
      <c r="D5064" s="93" t="n"/>
      <c r="E5064" s="6" t="inlineStr">
        <is>
          <t>토너</t>
        </is>
      </c>
      <c r="F5064" s="5" t="inlineStr">
        <is>
          <t>카페24</t>
        </is>
      </c>
      <c r="G5064" s="5" t="inlineStr">
        <is>
          <t>500ml</t>
        </is>
      </c>
      <c r="H5064" s="149" t="n">
        <v>80</v>
      </c>
      <c r="I5064" s="149" t="n"/>
      <c r="J5064" s="7" t="n">
        <v>190801</v>
      </c>
      <c r="K5064" s="93" t="n"/>
      <c r="L5064" s="93" t="n">
        <v>2640000</v>
      </c>
      <c r="M5064" s="93" t="n">
        <v>2485560</v>
      </c>
      <c r="N5064" s="93" t="n">
        <v>378000</v>
      </c>
      <c r="O5064" s="148" t="n">
        <v>2400000</v>
      </c>
      <c r="P5064" s="93" t="inlineStr">
        <is>
          <t>카페24토너500ml190801</t>
        </is>
      </c>
    </row>
    <row r="5065">
      <c r="A5065" s="93" t="n"/>
      <c r="B5065" s="127" t="n">
        <v>43902</v>
      </c>
      <c r="C5065" s="93">
        <f>TEXT(B5065,"aaa")</f>
        <v/>
      </c>
      <c r="D5065" s="93" t="n"/>
      <c r="E5065" s="6" t="inlineStr">
        <is>
          <t>토너</t>
        </is>
      </c>
      <c r="F5065" s="5" t="inlineStr">
        <is>
          <t>카페24</t>
        </is>
      </c>
      <c r="G5065" s="93" t="inlineStr">
        <is>
          <t>스킨팩 화장솜 60P</t>
        </is>
      </c>
      <c r="H5065" s="149" t="n">
        <v>89</v>
      </c>
      <c r="I5065" s="149" t="n"/>
      <c r="J5065" s="7" t="n">
        <v>190801</v>
      </c>
      <c r="K5065" s="93" t="n"/>
      <c r="L5065" s="93" t="n">
        <v>267000</v>
      </c>
      <c r="M5065" s="93" t="n">
        <v>251380.5</v>
      </c>
      <c r="N5065" s="93" t="n">
        <v>98790</v>
      </c>
      <c r="O5065" s="148" t="n">
        <v>242727.2727272727</v>
      </c>
      <c r="P5065" s="93" t="inlineStr">
        <is>
          <t>카페24토너스킨팩 화장솜 60P190801</t>
        </is>
      </c>
    </row>
    <row r="5066">
      <c r="A5066" s="93" t="n"/>
      <c r="B5066" s="127" t="n">
        <v>43902</v>
      </c>
      <c r="C5066" s="93">
        <f>TEXT(B5066,"aaa")</f>
        <v/>
      </c>
      <c r="D5066" s="93" t="n"/>
      <c r="E5066" s="93" t="inlineStr">
        <is>
          <t>클렌징폼</t>
        </is>
      </c>
      <c r="F5066" s="5" t="inlineStr">
        <is>
          <t>카페24</t>
        </is>
      </c>
      <c r="G5066" s="93" t="inlineStr">
        <is>
          <t>클렌징폼 120ml</t>
        </is>
      </c>
      <c r="H5066" s="149" t="n">
        <v>15</v>
      </c>
      <c r="I5066" s="149" t="n"/>
      <c r="J5066" s="7" t="n">
        <v>190801</v>
      </c>
      <c r="K5066" s="93" t="n"/>
      <c r="L5066" s="93" t="n">
        <v>195000</v>
      </c>
      <c r="M5066" s="93" t="n">
        <v>183592.5</v>
      </c>
      <c r="N5066" s="93" t="n">
        <v>41250</v>
      </c>
      <c r="O5066" s="148" t="n">
        <v>177272.7272727273</v>
      </c>
      <c r="P5066" s="93" t="inlineStr">
        <is>
          <t>카페24클렌징폼클렌징폼 120ml190801</t>
        </is>
      </c>
    </row>
    <row r="5067">
      <c r="A5067" s="93" t="n"/>
      <c r="B5067" s="127" t="n">
        <v>43902</v>
      </c>
      <c r="C5067" s="93">
        <f>TEXT(B5067,"aaa")</f>
        <v/>
      </c>
      <c r="D5067" s="93" t="n"/>
      <c r="E5067" s="93" t="inlineStr">
        <is>
          <t>토너</t>
        </is>
      </c>
      <c r="F5067" s="93" t="inlineStr">
        <is>
          <t>큐텐</t>
        </is>
      </c>
      <c r="G5067" s="93" t="inlineStr">
        <is>
          <t>250ml</t>
        </is>
      </c>
      <c r="H5067" s="149" t="n">
        <v>28</v>
      </c>
      <c r="I5067" s="149" t="n"/>
      <c r="J5067" s="91" t="n">
        <v>190801</v>
      </c>
      <c r="K5067" s="93" t="n"/>
      <c r="L5067" s="93" t="n">
        <v>882000</v>
      </c>
      <c r="M5067" s="93" t="n">
        <v>784980</v>
      </c>
      <c r="N5067" s="93" t="n">
        <v>91280</v>
      </c>
      <c r="O5067" s="148" t="n">
        <v>801818.1818181818</v>
      </c>
      <c r="P5067" s="93" t="inlineStr">
        <is>
          <t>큐텐토너250ml190801</t>
        </is>
      </c>
    </row>
    <row r="5068">
      <c r="A5068" s="93" t="n"/>
      <c r="B5068" s="127" t="n">
        <v>43902</v>
      </c>
      <c r="C5068" s="93">
        <f>TEXT(B5068,"aaa")</f>
        <v/>
      </c>
      <c r="D5068" s="93" t="n"/>
      <c r="E5068" s="93" t="inlineStr">
        <is>
          <t>토너</t>
        </is>
      </c>
      <c r="F5068" s="93" t="inlineStr">
        <is>
          <t>큐텐</t>
        </is>
      </c>
      <c r="G5068" s="93" t="inlineStr">
        <is>
          <t>250ml 2set</t>
        </is>
      </c>
      <c r="H5068" s="149" t="n">
        <v>13</v>
      </c>
      <c r="I5068" s="149" t="n"/>
      <c r="J5068" s="91" t="n">
        <v>190801</v>
      </c>
      <c r="K5068" s="93" t="n"/>
      <c r="L5068" s="93" t="n">
        <v>572000</v>
      </c>
      <c r="M5068" s="93" t="n">
        <v>509080</v>
      </c>
      <c r="N5068" s="93" t="n">
        <v>84760</v>
      </c>
      <c r="O5068" s="148" t="n">
        <v>519999.9999999999</v>
      </c>
      <c r="P5068" s="93" t="inlineStr">
        <is>
          <t>큐텐토너250ml 2set190801</t>
        </is>
      </c>
    </row>
    <row r="5069">
      <c r="A5069" s="93" t="n"/>
      <c r="B5069" s="127" t="n">
        <v>43902</v>
      </c>
      <c r="C5069" s="93">
        <f>TEXT(B5069,"aaa")</f>
        <v/>
      </c>
      <c r="D5069" s="93" t="n"/>
      <c r="E5069" s="93" t="inlineStr">
        <is>
          <t>클렌징폼</t>
        </is>
      </c>
      <c r="F5069" s="93" t="inlineStr">
        <is>
          <t>큐텐</t>
        </is>
      </c>
      <c r="G5069" s="93" t="inlineStr">
        <is>
          <t>클렌징폼 120ml</t>
        </is>
      </c>
      <c r="H5069" s="149" t="n">
        <v>2</v>
      </c>
      <c r="I5069" s="149" t="n"/>
      <c r="J5069" s="7" t="n">
        <v>190801</v>
      </c>
      <c r="K5069" s="93" t="n"/>
      <c r="L5069" s="93" t="n">
        <v>50000</v>
      </c>
      <c r="M5069" s="93" t="n">
        <v>44500</v>
      </c>
      <c r="N5069" s="93" t="n">
        <v>5500</v>
      </c>
      <c r="O5069" s="148" t="n">
        <v>45454.54545454545</v>
      </c>
      <c r="P5069" s="93" t="inlineStr">
        <is>
          <t>큐텐클렌징폼클렌징폼 120ml190801</t>
        </is>
      </c>
    </row>
    <row r="5070">
      <c r="A5070" s="93" t="n"/>
      <c r="B5070" s="127" t="n">
        <v>43902</v>
      </c>
      <c r="C5070" s="93">
        <f>TEXT(B5070,"aaa")</f>
        <v/>
      </c>
      <c r="D5070" s="93" t="n"/>
      <c r="E5070" s="93" t="inlineStr">
        <is>
          <t>머드크림마스크</t>
        </is>
      </c>
      <c r="F5070" s="93" t="inlineStr">
        <is>
          <t>큐텐</t>
        </is>
      </c>
      <c r="G5070" s="93" t="inlineStr">
        <is>
          <t>머드크림마스크 100ml</t>
        </is>
      </c>
      <c r="H5070" s="149" t="n">
        <v>1</v>
      </c>
      <c r="I5070" s="149" t="n"/>
      <c r="J5070" s="93" t="n">
        <v>190801</v>
      </c>
      <c r="K5070" s="93" t="n"/>
      <c r="L5070" s="93" t="n">
        <v>31500</v>
      </c>
      <c r="M5070" s="93" t="n">
        <v>28035</v>
      </c>
      <c r="N5070" s="93" t="n">
        <v>1442</v>
      </c>
      <c r="O5070" s="148" t="n">
        <v>28636.36363636363</v>
      </c>
      <c r="P5070" s="93" t="inlineStr">
        <is>
          <t>큐텐머드크림마스크머드크림마스크 100ml190801</t>
        </is>
      </c>
    </row>
    <row r="5071">
      <c r="A5071" s="93" t="n"/>
      <c r="B5071" s="127" t="n">
        <v>43902</v>
      </c>
      <c r="C5071" s="93">
        <f>TEXT(B5071,"aaa")</f>
        <v/>
      </c>
      <c r="D5071" s="93" t="n"/>
      <c r="E5071" s="93" t="inlineStr">
        <is>
          <t>마스크팩</t>
        </is>
      </c>
      <c r="F5071" s="93" t="inlineStr">
        <is>
          <t>카페24</t>
        </is>
      </c>
      <c r="G5071" s="93" t="inlineStr">
        <is>
          <t>마스크팩 1매</t>
        </is>
      </c>
      <c r="H5071" s="149" t="n">
        <v>2</v>
      </c>
      <c r="I5071" s="149" t="n"/>
      <c r="J5071" s="93" t="n">
        <v>190801</v>
      </c>
      <c r="K5071" s="93" t="n"/>
      <c r="L5071" s="93" t="n">
        <v>8000</v>
      </c>
      <c r="M5071" s="93" t="n">
        <v>7532</v>
      </c>
      <c r="N5071" s="93" t="n">
        <v>794</v>
      </c>
      <c r="O5071" s="148" t="n">
        <v>7272.727272727272</v>
      </c>
      <c r="P5071" s="93" t="inlineStr">
        <is>
          <t>카페24마스크팩마스크팩 1매190801</t>
        </is>
      </c>
    </row>
    <row r="5072">
      <c r="A5072" s="93" t="n"/>
      <c r="B5072" s="127" t="n">
        <v>43902</v>
      </c>
      <c r="C5072" s="93">
        <f>TEXT(B5072,"aaa")</f>
        <v/>
      </c>
      <c r="D5072" s="93" t="n"/>
      <c r="E5072" s="93" t="inlineStr">
        <is>
          <t>마스크팩</t>
        </is>
      </c>
      <c r="F5072" s="93" t="inlineStr">
        <is>
          <t>카페24</t>
        </is>
      </c>
      <c r="G5072" s="93" t="inlineStr">
        <is>
          <t>마스크팩 10매</t>
        </is>
      </c>
      <c r="H5072" s="149" t="n">
        <v>8</v>
      </c>
      <c r="I5072" s="149" t="n"/>
      <c r="J5072" s="93" t="n">
        <v>190801</v>
      </c>
      <c r="K5072" s="93" t="n"/>
      <c r="L5072" s="93" t="n">
        <v>160000</v>
      </c>
      <c r="M5072" s="93" t="n">
        <v>150640</v>
      </c>
      <c r="N5072" s="93" t="n">
        <v>31760</v>
      </c>
      <c r="O5072" s="148" t="n">
        <v>145454.5454545454</v>
      </c>
      <c r="P5072" s="93" t="inlineStr">
        <is>
          <t>카페24마스크팩마스크팩 10매190801</t>
        </is>
      </c>
    </row>
    <row r="5073">
      <c r="A5073" s="93" t="n"/>
      <c r="B5073" s="127" t="n">
        <v>43903</v>
      </c>
      <c r="C5073" s="93">
        <f>TEXT(B5073,"aaa")</f>
        <v/>
      </c>
      <c r="D5073" s="93" t="n"/>
      <c r="E5073" s="6" t="inlineStr">
        <is>
          <t>토너</t>
        </is>
      </c>
      <c r="F5073" s="5" t="inlineStr">
        <is>
          <t>W컨셉</t>
        </is>
      </c>
      <c r="G5073" s="5" t="inlineStr">
        <is>
          <t>250ml</t>
        </is>
      </c>
      <c r="H5073" s="149" t="n">
        <v>2</v>
      </c>
      <c r="I5073" s="149" t="n"/>
      <c r="J5073" s="7" t="n">
        <v>190801</v>
      </c>
      <c r="K5073" s="93" t="n"/>
      <c r="L5073" s="93" t="n">
        <v>40000</v>
      </c>
      <c r="M5073" s="93" t="n">
        <v>28800</v>
      </c>
      <c r="N5073" s="93" t="n">
        <v>6520</v>
      </c>
      <c r="O5073" s="148" t="n">
        <v>36363.63636363636</v>
      </c>
      <c r="P5073" s="93" t="inlineStr">
        <is>
          <t>W컨셉토너250ml190801</t>
        </is>
      </c>
    </row>
    <row r="5074">
      <c r="A5074" s="93" t="n"/>
      <c r="B5074" s="127" t="n">
        <v>43903</v>
      </c>
      <c r="C5074" s="93">
        <f>TEXT(B5074,"aaa")</f>
        <v/>
      </c>
      <c r="D5074" s="93" t="n"/>
      <c r="E5074" s="6" t="inlineStr">
        <is>
          <t>토너</t>
        </is>
      </c>
      <c r="F5074" s="5" t="inlineStr">
        <is>
          <t>W컨셉</t>
        </is>
      </c>
      <c r="G5074" s="5" t="inlineStr">
        <is>
          <t>250ml 2set</t>
        </is>
      </c>
      <c r="H5074" s="149" t="n">
        <v>27</v>
      </c>
      <c r="I5074" s="149" t="n"/>
      <c r="J5074" s="7" t="n">
        <v>190801</v>
      </c>
      <c r="K5074" s="93" t="n"/>
      <c r="L5074" s="93" t="n">
        <v>945000</v>
      </c>
      <c r="M5074" s="93" t="n">
        <v>689850</v>
      </c>
      <c r="N5074" s="93" t="n">
        <v>176040</v>
      </c>
      <c r="O5074" s="148" t="n">
        <v>859090.9090909091</v>
      </c>
      <c r="P5074" s="93" t="inlineStr">
        <is>
          <t>W컨셉토너250ml 2set190801</t>
        </is>
      </c>
    </row>
    <row r="5075">
      <c r="A5075" s="93" t="n"/>
      <c r="B5075" s="127" t="n">
        <v>43903</v>
      </c>
      <c r="C5075" s="93">
        <f>TEXT(B5075,"aaa")</f>
        <v/>
      </c>
      <c r="D5075" s="93" t="n"/>
      <c r="E5075" s="93" t="inlineStr">
        <is>
          <t>토너</t>
        </is>
      </c>
      <c r="F5075" s="5" t="inlineStr">
        <is>
          <t>스타일쉐어</t>
        </is>
      </c>
      <c r="G5075" s="93" t="inlineStr">
        <is>
          <t>250ml</t>
        </is>
      </c>
      <c r="H5075" s="149" t="n">
        <v>8</v>
      </c>
      <c r="I5075" s="149" t="n"/>
      <c r="J5075" s="91" t="n">
        <v>190801</v>
      </c>
      <c r="K5075" s="93" t="n"/>
      <c r="L5075" s="93" t="n">
        <v>160000</v>
      </c>
      <c r="M5075" s="93" t="n">
        <v>120000</v>
      </c>
      <c r="N5075" s="93" t="n">
        <v>26080</v>
      </c>
      <c r="O5075" s="148" t="n">
        <v>145454.5454545454</v>
      </c>
      <c r="P5075" s="93" t="inlineStr">
        <is>
          <t>스타일쉐어토너250ml190801</t>
        </is>
      </c>
    </row>
    <row r="5076">
      <c r="A5076" s="93" t="n"/>
      <c r="B5076" s="127" t="n">
        <v>43903</v>
      </c>
      <c r="C5076" s="93">
        <f>TEXT(B5076,"aaa")</f>
        <v/>
      </c>
      <c r="D5076" s="93" t="n"/>
      <c r="E5076" s="93" t="inlineStr">
        <is>
          <t>머드크림마스크</t>
        </is>
      </c>
      <c r="F5076" s="93" t="inlineStr">
        <is>
          <t>카페24</t>
        </is>
      </c>
      <c r="G5076" s="93" t="inlineStr">
        <is>
          <t>머드크림마스크 100ml</t>
        </is>
      </c>
      <c r="H5076" s="149" t="n">
        <v>10</v>
      </c>
      <c r="I5076" s="149" t="n"/>
      <c r="J5076" s="93" t="n">
        <v>190801</v>
      </c>
      <c r="K5076" s="93" t="n"/>
      <c r="L5076" s="93" t="n">
        <v>200000</v>
      </c>
      <c r="M5076" s="93" t="n">
        <v>188300</v>
      </c>
      <c r="N5076" s="93" t="n">
        <v>14420</v>
      </c>
      <c r="O5076" s="148" t="n">
        <v>181818.1818181818</v>
      </c>
      <c r="P5076" s="93" t="inlineStr">
        <is>
          <t>카페24머드크림마스크머드크림마스크 100ml190801</t>
        </is>
      </c>
    </row>
    <row r="5077">
      <c r="A5077" s="93" t="n"/>
      <c r="B5077" s="127" t="n">
        <v>43903</v>
      </c>
      <c r="C5077" s="93">
        <f>TEXT(B5077,"aaa")</f>
        <v/>
      </c>
      <c r="D5077" s="93" t="n"/>
      <c r="E5077" s="93" t="inlineStr">
        <is>
          <t>머드크림마스크</t>
        </is>
      </c>
      <c r="F5077" s="93" t="inlineStr">
        <is>
          <t>카페24</t>
        </is>
      </c>
      <c r="G5077" s="93" t="inlineStr">
        <is>
          <t>머드크림마스크 100ml 2set</t>
        </is>
      </c>
      <c r="H5077" s="149" t="n">
        <v>1</v>
      </c>
      <c r="I5077" s="149" t="n"/>
      <c r="J5077" s="93" t="n">
        <v>190801</v>
      </c>
      <c r="K5077" s="93" t="n"/>
      <c r="L5077" s="93" t="n">
        <v>35000</v>
      </c>
      <c r="M5077" s="93" t="n">
        <v>32952.5</v>
      </c>
      <c r="N5077" s="93" t="n">
        <v>2884</v>
      </c>
      <c r="O5077" s="148" t="n">
        <v>31818.18181818182</v>
      </c>
      <c r="P5077" s="93" t="inlineStr">
        <is>
          <t>카페24머드크림마스크머드크림마스크 100ml 2set190801</t>
        </is>
      </c>
    </row>
    <row r="5078">
      <c r="A5078" s="93" t="n"/>
      <c r="B5078" s="127" t="n">
        <v>43903</v>
      </c>
      <c r="C5078" s="93">
        <f>TEXT(B5078,"aaa")</f>
        <v/>
      </c>
      <c r="D5078" s="93" t="n"/>
      <c r="E5078" s="6" t="inlineStr">
        <is>
          <t>토너</t>
        </is>
      </c>
      <c r="F5078" s="5" t="inlineStr">
        <is>
          <t>카페24</t>
        </is>
      </c>
      <c r="G5078" s="5" t="inlineStr">
        <is>
          <t>250ml</t>
        </is>
      </c>
      <c r="H5078" s="149" t="n">
        <v>34</v>
      </c>
      <c r="I5078" s="149" t="n"/>
      <c r="J5078" s="7" t="n">
        <v>190801</v>
      </c>
      <c r="K5078" s="93" t="n"/>
      <c r="L5078" s="93" t="n">
        <v>680000</v>
      </c>
      <c r="M5078" s="93" t="n">
        <v>640220</v>
      </c>
      <c r="N5078" s="93" t="n">
        <v>110840</v>
      </c>
      <c r="O5078" s="148" t="n">
        <v>618181.8181818181</v>
      </c>
      <c r="P5078" s="93" t="inlineStr">
        <is>
          <t>카페24토너250ml190801</t>
        </is>
      </c>
    </row>
    <row r="5079">
      <c r="A5079" s="93" t="n"/>
      <c r="B5079" s="127" t="n">
        <v>43903</v>
      </c>
      <c r="C5079" s="93">
        <f>TEXT(B5079,"aaa")</f>
        <v/>
      </c>
      <c r="D5079" s="93" t="n"/>
      <c r="E5079" s="6" t="inlineStr">
        <is>
          <t>토너</t>
        </is>
      </c>
      <c r="F5079" s="5" t="inlineStr">
        <is>
          <t>카페24</t>
        </is>
      </c>
      <c r="G5079" s="5" t="inlineStr">
        <is>
          <t>250ml 2set</t>
        </is>
      </c>
      <c r="H5079" s="149" t="n">
        <v>27</v>
      </c>
      <c r="I5079" s="149" t="n"/>
      <c r="J5079" s="7" t="n">
        <v>190801</v>
      </c>
      <c r="K5079" s="93" t="n"/>
      <c r="L5079" s="93" t="n">
        <v>945000</v>
      </c>
      <c r="M5079" s="93" t="n">
        <v>889717.5</v>
      </c>
      <c r="N5079" s="93" t="n">
        <v>176040</v>
      </c>
      <c r="O5079" s="148" t="n">
        <v>859090.9090909091</v>
      </c>
      <c r="P5079" s="93" t="inlineStr">
        <is>
          <t>카페24토너250ml 2set190801</t>
        </is>
      </c>
    </row>
    <row r="5080">
      <c r="A5080" s="93" t="n"/>
      <c r="B5080" s="127" t="n">
        <v>43903</v>
      </c>
      <c r="C5080" s="93">
        <f>TEXT(B5080,"aaa")</f>
        <v/>
      </c>
      <c r="D5080" s="93" t="n"/>
      <c r="E5080" s="6" t="inlineStr">
        <is>
          <t>토너</t>
        </is>
      </c>
      <c r="F5080" s="5" t="inlineStr">
        <is>
          <t>카페24</t>
        </is>
      </c>
      <c r="G5080" s="5" t="inlineStr">
        <is>
          <t>500ml</t>
        </is>
      </c>
      <c r="H5080" s="149" t="n">
        <v>64</v>
      </c>
      <c r="I5080" s="149" t="n"/>
      <c r="J5080" s="7" t="n">
        <v>190801</v>
      </c>
      <c r="K5080" s="93" t="n"/>
      <c r="L5080" s="93" t="n">
        <v>2112000</v>
      </c>
      <c r="M5080" s="93" t="n">
        <v>1988448</v>
      </c>
      <c r="N5080" s="93" t="n">
        <v>302400</v>
      </c>
      <c r="O5080" s="148" t="n">
        <v>1920000</v>
      </c>
      <c r="P5080" s="93" t="inlineStr">
        <is>
          <t>카페24토너500ml190801</t>
        </is>
      </c>
    </row>
    <row r="5081">
      <c r="A5081" s="93" t="n"/>
      <c r="B5081" s="127" t="n">
        <v>43903</v>
      </c>
      <c r="C5081" s="93">
        <f>TEXT(B5081,"aaa")</f>
        <v/>
      </c>
      <c r="D5081" s="93" t="n"/>
      <c r="E5081" s="6" t="inlineStr">
        <is>
          <t>토너</t>
        </is>
      </c>
      <c r="F5081" s="5" t="inlineStr">
        <is>
          <t>카페24</t>
        </is>
      </c>
      <c r="G5081" s="93" t="inlineStr">
        <is>
          <t>스킨팩 화장솜 60P</t>
        </is>
      </c>
      <c r="H5081" s="149" t="n">
        <v>56</v>
      </c>
      <c r="I5081" s="149" t="n"/>
      <c r="J5081" s="7" t="n">
        <v>190801</v>
      </c>
      <c r="K5081" s="93" t="n"/>
      <c r="L5081" s="93" t="n">
        <v>168000</v>
      </c>
      <c r="M5081" s="93" t="n">
        <v>158172</v>
      </c>
      <c r="N5081" s="93" t="n">
        <v>62160</v>
      </c>
      <c r="O5081" s="148" t="n">
        <v>152727.2727272727</v>
      </c>
      <c r="P5081" s="93" t="inlineStr">
        <is>
          <t>카페24토너스킨팩 화장솜 60P190801</t>
        </is>
      </c>
    </row>
    <row r="5082">
      <c r="A5082" s="93" t="n"/>
      <c r="B5082" s="127" t="n">
        <v>43903</v>
      </c>
      <c r="C5082" s="93">
        <f>TEXT(B5082,"aaa")</f>
        <v/>
      </c>
      <c r="D5082" s="93" t="n"/>
      <c r="E5082" s="93" t="inlineStr">
        <is>
          <t>마스크팩</t>
        </is>
      </c>
      <c r="F5082" s="93" t="inlineStr">
        <is>
          <t>카페24</t>
        </is>
      </c>
      <c r="G5082" s="93" t="inlineStr">
        <is>
          <t>마스크팩 1매</t>
        </is>
      </c>
      <c r="H5082" s="149" t="n">
        <v>1</v>
      </c>
      <c r="I5082" s="149" t="n"/>
      <c r="J5082" s="93" t="n">
        <v>190801</v>
      </c>
      <c r="K5082" s="93" t="n"/>
      <c r="L5082" s="93" t="n">
        <v>4000</v>
      </c>
      <c r="M5082" s="93" t="n">
        <v>3766</v>
      </c>
      <c r="N5082" s="93" t="n">
        <v>397</v>
      </c>
      <c r="O5082" s="148" t="n">
        <v>3636.363636363636</v>
      </c>
      <c r="P5082" s="93" t="inlineStr">
        <is>
          <t>카페24마스크팩마스크팩 1매190801</t>
        </is>
      </c>
    </row>
    <row r="5083">
      <c r="A5083" s="93" t="n"/>
      <c r="B5083" s="127" t="n">
        <v>43903</v>
      </c>
      <c r="C5083" s="93">
        <f>TEXT(B5083,"aaa")</f>
        <v/>
      </c>
      <c r="D5083" s="93" t="n"/>
      <c r="E5083" s="93" t="inlineStr">
        <is>
          <t>마스크팩</t>
        </is>
      </c>
      <c r="F5083" s="93" t="inlineStr">
        <is>
          <t>카페24</t>
        </is>
      </c>
      <c r="G5083" s="93" t="inlineStr">
        <is>
          <t>마스크팩 10매</t>
        </is>
      </c>
      <c r="H5083" s="149" t="n">
        <v>6</v>
      </c>
      <c r="I5083" s="149" t="n"/>
      <c r="J5083" s="93" t="n">
        <v>190801</v>
      </c>
      <c r="K5083" s="93" t="n"/>
      <c r="L5083" s="93" t="n">
        <v>120000</v>
      </c>
      <c r="M5083" s="93" t="n">
        <v>112980</v>
      </c>
      <c r="N5083" s="93" t="n">
        <v>23820</v>
      </c>
      <c r="O5083" s="148" t="n">
        <v>109090.9090909091</v>
      </c>
      <c r="P5083" s="93" t="inlineStr">
        <is>
          <t>카페24마스크팩마스크팩 10매190801</t>
        </is>
      </c>
    </row>
    <row r="5084">
      <c r="A5084" s="93" t="n"/>
      <c r="B5084" s="127" t="n">
        <v>43903</v>
      </c>
      <c r="C5084" s="93">
        <f>TEXT(B5084,"aaa")</f>
        <v/>
      </c>
      <c r="D5084" s="93" t="n"/>
      <c r="E5084" s="93" t="inlineStr">
        <is>
          <t>토너</t>
        </is>
      </c>
      <c r="F5084" s="93" t="inlineStr">
        <is>
          <t>큐텐</t>
        </is>
      </c>
      <c r="G5084" s="93" t="inlineStr">
        <is>
          <t>250ml</t>
        </is>
      </c>
      <c r="H5084" s="149" t="n">
        <v>9</v>
      </c>
      <c r="I5084" s="149" t="n"/>
      <c r="J5084" s="91" t="n">
        <v>190801</v>
      </c>
      <c r="K5084" s="93" t="n"/>
      <c r="L5084" s="93" t="n">
        <v>283500</v>
      </c>
      <c r="M5084" s="93" t="n">
        <v>252315</v>
      </c>
      <c r="N5084" s="93" t="n">
        <v>29340</v>
      </c>
      <c r="O5084" s="148" t="n">
        <v>257727.2727272727</v>
      </c>
      <c r="P5084" s="93" t="inlineStr">
        <is>
          <t>큐텐토너250ml190801</t>
        </is>
      </c>
    </row>
    <row r="5085">
      <c r="A5085" s="93" t="n"/>
      <c r="B5085" s="127" t="n">
        <v>43903</v>
      </c>
      <c r="C5085" s="93">
        <f>TEXT(B5085,"aaa")</f>
        <v/>
      </c>
      <c r="D5085" s="93" t="n"/>
      <c r="E5085" s="93" t="inlineStr">
        <is>
          <t>토너</t>
        </is>
      </c>
      <c r="F5085" s="93" t="inlineStr">
        <is>
          <t>큐텐</t>
        </is>
      </c>
      <c r="G5085" s="93" t="inlineStr">
        <is>
          <t>250ml 2set</t>
        </is>
      </c>
      <c r="H5085" s="149" t="n">
        <v>9</v>
      </c>
      <c r="I5085" s="149" t="n"/>
      <c r="J5085" s="91" t="n">
        <v>190801</v>
      </c>
      <c r="K5085" s="93" t="n"/>
      <c r="L5085" s="93" t="n">
        <v>396000</v>
      </c>
      <c r="M5085" s="93" t="n">
        <v>352440</v>
      </c>
      <c r="N5085" s="93" t="n">
        <v>58680</v>
      </c>
      <c r="O5085" s="148" t="n">
        <v>360000</v>
      </c>
      <c r="P5085" s="93" t="inlineStr">
        <is>
          <t>큐텐토너250ml 2set190801</t>
        </is>
      </c>
    </row>
    <row r="5086">
      <c r="A5086" s="93" t="n"/>
      <c r="B5086" s="127" t="n">
        <v>43903</v>
      </c>
      <c r="C5086" s="93">
        <f>TEXT(B5086,"aaa")</f>
        <v/>
      </c>
      <c r="D5086" s="93" t="n"/>
      <c r="E5086" s="93" t="inlineStr">
        <is>
          <t>클렌징폼</t>
        </is>
      </c>
      <c r="F5086" s="5" t="inlineStr">
        <is>
          <t>카페24</t>
        </is>
      </c>
      <c r="G5086" s="93" t="inlineStr">
        <is>
          <t>클렌징폼 120ml</t>
        </is>
      </c>
      <c r="H5086" s="149" t="n">
        <v>5</v>
      </c>
      <c r="I5086" s="149" t="n"/>
      <c r="J5086" s="7" t="n">
        <v>190801</v>
      </c>
      <c r="K5086" s="93" t="n"/>
      <c r="L5086" s="93" t="n">
        <v>65000</v>
      </c>
      <c r="M5086" s="93" t="n">
        <v>61197.5</v>
      </c>
      <c r="N5086" s="93" t="n">
        <v>13750</v>
      </c>
      <c r="O5086" s="148" t="n">
        <v>59090.90909090909</v>
      </c>
      <c r="P5086" s="93" t="inlineStr">
        <is>
          <t>카페24클렌징폼클렌징폼 120ml190801</t>
        </is>
      </c>
    </row>
    <row r="5087">
      <c r="A5087" s="93" t="n"/>
      <c r="B5087" s="127" t="n">
        <v>43904</v>
      </c>
      <c r="C5087" s="93">
        <f>TEXT(B5087,"aaa")</f>
        <v/>
      </c>
      <c r="D5087" s="93" t="n"/>
      <c r="E5087" s="93" t="inlineStr">
        <is>
          <t>토너</t>
        </is>
      </c>
      <c r="F5087" s="5" t="inlineStr">
        <is>
          <t>스타일쉐어</t>
        </is>
      </c>
      <c r="G5087" s="93" t="inlineStr">
        <is>
          <t>250ml</t>
        </is>
      </c>
      <c r="H5087" s="149" t="n">
        <v>3</v>
      </c>
      <c r="I5087" s="149" t="n"/>
      <c r="J5087" s="91" t="n">
        <v>190801</v>
      </c>
      <c r="K5087" s="93" t="n"/>
      <c r="L5087" s="93" t="n">
        <v>60000</v>
      </c>
      <c r="M5087" s="93" t="n">
        <v>45000</v>
      </c>
      <c r="N5087" s="93" t="n">
        <v>9780</v>
      </c>
      <c r="O5087" s="148" t="n">
        <v>54545.45454545454</v>
      </c>
      <c r="P5087" s="93" t="inlineStr">
        <is>
          <t>스타일쉐어토너250ml190801</t>
        </is>
      </c>
    </row>
    <row r="5088">
      <c r="A5088" s="93" t="n"/>
      <c r="B5088" s="127" t="n">
        <v>43904</v>
      </c>
      <c r="C5088" s="93">
        <f>TEXT(B5088,"aaa")</f>
        <v/>
      </c>
      <c r="D5088" s="93" t="n"/>
      <c r="E5088" s="93" t="inlineStr">
        <is>
          <t>머드크림마스크</t>
        </is>
      </c>
      <c r="F5088" s="93" t="inlineStr">
        <is>
          <t>카페24</t>
        </is>
      </c>
      <c r="G5088" s="93" t="inlineStr">
        <is>
          <t>머드크림마스크 100ml</t>
        </is>
      </c>
      <c r="H5088" s="149" t="n">
        <v>8</v>
      </c>
      <c r="I5088" s="149" t="n"/>
      <c r="J5088" s="93" t="n">
        <v>190801</v>
      </c>
      <c r="K5088" s="93" t="n"/>
      <c r="L5088" s="93" t="n">
        <v>160000</v>
      </c>
      <c r="M5088" s="93" t="n">
        <v>150640</v>
      </c>
      <c r="N5088" s="93" t="n">
        <v>11536</v>
      </c>
      <c r="O5088" s="148" t="n">
        <v>145454.5454545454</v>
      </c>
      <c r="P5088" s="93" t="inlineStr">
        <is>
          <t>카페24머드크림마스크머드크림마스크 100ml190801</t>
        </is>
      </c>
    </row>
    <row r="5089">
      <c r="A5089" s="93" t="n"/>
      <c r="B5089" s="127" t="n">
        <v>43904</v>
      </c>
      <c r="C5089" s="93">
        <f>TEXT(B5089,"aaa")</f>
        <v/>
      </c>
      <c r="D5089" s="93" t="n"/>
      <c r="E5089" s="93" t="inlineStr">
        <is>
          <t>마스크팩</t>
        </is>
      </c>
      <c r="F5089" s="93" t="inlineStr">
        <is>
          <t>카페24</t>
        </is>
      </c>
      <c r="G5089" s="93" t="inlineStr">
        <is>
          <t>마스크팩 1매</t>
        </is>
      </c>
      <c r="H5089" s="149" t="n">
        <v>6</v>
      </c>
      <c r="I5089" s="149" t="n"/>
      <c r="J5089" s="93" t="n">
        <v>190801</v>
      </c>
      <c r="K5089" s="93" t="n"/>
      <c r="L5089" s="93" t="n">
        <v>24000</v>
      </c>
      <c r="M5089" s="93" t="n">
        <v>22596</v>
      </c>
      <c r="N5089" s="93" t="n">
        <v>2382</v>
      </c>
      <c r="O5089" s="148" t="n">
        <v>21818.18181818182</v>
      </c>
      <c r="P5089" s="93" t="inlineStr">
        <is>
          <t>카페24마스크팩마스크팩 1매190801</t>
        </is>
      </c>
    </row>
    <row r="5090">
      <c r="A5090" s="93" t="n"/>
      <c r="B5090" s="127" t="n">
        <v>43904</v>
      </c>
      <c r="C5090" s="93">
        <f>TEXT(B5090,"aaa")</f>
        <v/>
      </c>
      <c r="D5090" s="93" t="n"/>
      <c r="E5090" s="93" t="inlineStr">
        <is>
          <t>마스크팩</t>
        </is>
      </c>
      <c r="F5090" s="93" t="inlineStr">
        <is>
          <t>카페24</t>
        </is>
      </c>
      <c r="G5090" s="93" t="inlineStr">
        <is>
          <t>마스크팩 10매</t>
        </is>
      </c>
      <c r="H5090" s="149" t="n">
        <v>6</v>
      </c>
      <c r="I5090" s="149" t="n"/>
      <c r="J5090" s="93" t="n">
        <v>190801</v>
      </c>
      <c r="K5090" s="93" t="n"/>
      <c r="L5090" s="93" t="n">
        <v>120000</v>
      </c>
      <c r="M5090" s="93" t="n">
        <v>112980</v>
      </c>
      <c r="N5090" s="93" t="n">
        <v>23820</v>
      </c>
      <c r="O5090" s="148" t="n">
        <v>109090.9090909091</v>
      </c>
      <c r="P5090" s="93" t="inlineStr">
        <is>
          <t>카페24마스크팩마스크팩 10매190801</t>
        </is>
      </c>
    </row>
    <row r="5091">
      <c r="A5091" s="93" t="n"/>
      <c r="B5091" s="127" t="n">
        <v>43904</v>
      </c>
      <c r="C5091" s="93">
        <f>TEXT(B5091,"aaa")</f>
        <v/>
      </c>
      <c r="D5091" s="93" t="n"/>
      <c r="E5091" s="6" t="inlineStr">
        <is>
          <t>토너</t>
        </is>
      </c>
      <c r="F5091" s="5" t="inlineStr">
        <is>
          <t>카페24</t>
        </is>
      </c>
      <c r="G5091" s="5" t="inlineStr">
        <is>
          <t>250ml</t>
        </is>
      </c>
      <c r="H5091" s="149" t="n">
        <v>41</v>
      </c>
      <c r="I5091" s="149" t="n"/>
      <c r="J5091" s="7" t="n">
        <v>190801</v>
      </c>
      <c r="K5091" s="93" t="n"/>
      <c r="L5091" s="93" t="n">
        <v>820000</v>
      </c>
      <c r="M5091" s="93" t="n">
        <v>772030</v>
      </c>
      <c r="N5091" s="93" t="n">
        <v>133660</v>
      </c>
      <c r="O5091" s="148" t="n">
        <v>745454.5454545454</v>
      </c>
      <c r="P5091" s="93" t="inlineStr">
        <is>
          <t>카페24토너250ml190801</t>
        </is>
      </c>
    </row>
    <row r="5092">
      <c r="A5092" s="93" t="n"/>
      <c r="B5092" s="127" t="n">
        <v>43904</v>
      </c>
      <c r="C5092" s="93">
        <f>TEXT(B5092,"aaa")</f>
        <v/>
      </c>
      <c r="D5092" s="93" t="n"/>
      <c r="E5092" s="6" t="inlineStr">
        <is>
          <t>토너</t>
        </is>
      </c>
      <c r="F5092" s="5" t="inlineStr">
        <is>
          <t>카페24</t>
        </is>
      </c>
      <c r="G5092" s="5" t="inlineStr">
        <is>
          <t>250ml 2set</t>
        </is>
      </c>
      <c r="H5092" s="149" t="n">
        <v>34</v>
      </c>
      <c r="I5092" s="149" t="n"/>
      <c r="J5092" s="7" t="n">
        <v>190801</v>
      </c>
      <c r="K5092" s="93" t="n"/>
      <c r="L5092" s="93" t="n">
        <v>1190000</v>
      </c>
      <c r="M5092" s="93" t="n">
        <v>1120385</v>
      </c>
      <c r="N5092" s="93" t="n">
        <v>221680</v>
      </c>
      <c r="O5092" s="148" t="n">
        <v>1081818.181818182</v>
      </c>
      <c r="P5092" s="93" t="inlineStr">
        <is>
          <t>카페24토너250ml 2set190801</t>
        </is>
      </c>
    </row>
    <row r="5093">
      <c r="A5093" s="93" t="n"/>
      <c r="B5093" s="127" t="n">
        <v>43904</v>
      </c>
      <c r="C5093" s="93">
        <f>TEXT(B5093,"aaa")</f>
        <v/>
      </c>
      <c r="D5093" s="93" t="n"/>
      <c r="E5093" s="6" t="inlineStr">
        <is>
          <t>토너</t>
        </is>
      </c>
      <c r="F5093" s="5" t="inlineStr">
        <is>
          <t>카페24</t>
        </is>
      </c>
      <c r="G5093" s="5" t="inlineStr">
        <is>
          <t>500ml</t>
        </is>
      </c>
      <c r="H5093" s="149" t="n">
        <v>60</v>
      </c>
      <c r="I5093" s="149" t="n"/>
      <c r="J5093" s="7" t="n">
        <v>190801</v>
      </c>
      <c r="K5093" s="93" t="n"/>
      <c r="L5093" s="93" t="n">
        <v>1980000</v>
      </c>
      <c r="M5093" s="93" t="n">
        <v>1864170</v>
      </c>
      <c r="N5093" s="93" t="n">
        <v>283500</v>
      </c>
      <c r="O5093" s="148" t="n">
        <v>1800000</v>
      </c>
      <c r="P5093" s="93" t="inlineStr">
        <is>
          <t>카페24토너500ml190801</t>
        </is>
      </c>
    </row>
    <row r="5094">
      <c r="A5094" s="93" t="n"/>
      <c r="B5094" s="127" t="n">
        <v>43904</v>
      </c>
      <c r="C5094" s="93">
        <f>TEXT(B5094,"aaa")</f>
        <v/>
      </c>
      <c r="D5094" s="93" t="n"/>
      <c r="E5094" s="93" t="inlineStr">
        <is>
          <t>클렌징폼</t>
        </is>
      </c>
      <c r="F5094" s="5" t="inlineStr">
        <is>
          <t>카페24</t>
        </is>
      </c>
      <c r="G5094" s="93" t="inlineStr">
        <is>
          <t>클렌징폼 120ml</t>
        </is>
      </c>
      <c r="H5094" s="149" t="n">
        <v>11</v>
      </c>
      <c r="I5094" s="149" t="n"/>
      <c r="J5094" s="7" t="n">
        <v>190801</v>
      </c>
      <c r="K5094" s="93" t="n"/>
      <c r="L5094" s="93" t="n">
        <v>143000</v>
      </c>
      <c r="M5094" s="93" t="n">
        <v>134634.5</v>
      </c>
      <c r="N5094" s="93" t="n">
        <v>30250</v>
      </c>
      <c r="O5094" s="148" t="n">
        <v>130000</v>
      </c>
      <c r="P5094" s="93" t="inlineStr">
        <is>
          <t>카페24클렌징폼클렌징폼 120ml190801</t>
        </is>
      </c>
    </row>
    <row r="5095">
      <c r="A5095" s="93" t="n"/>
      <c r="B5095" s="127" t="n">
        <v>43904</v>
      </c>
      <c r="C5095" s="93">
        <f>TEXT(B5095,"aaa")</f>
        <v/>
      </c>
      <c r="D5095" s="93" t="n"/>
      <c r="E5095" s="93" t="inlineStr">
        <is>
          <t>클렌징폼</t>
        </is>
      </c>
      <c r="F5095" s="93" t="inlineStr">
        <is>
          <t>카페24</t>
        </is>
      </c>
      <c r="G5095" s="93" t="inlineStr">
        <is>
          <t>클렌징폼 120ml 2set</t>
        </is>
      </c>
      <c r="H5095" s="149" t="n">
        <v>2</v>
      </c>
      <c r="I5095" s="149" t="n"/>
      <c r="J5095" s="7" t="n">
        <v>190801</v>
      </c>
      <c r="K5095" s="93" t="n"/>
      <c r="L5095" s="93" t="n">
        <v>48000</v>
      </c>
      <c r="M5095" s="93" t="n">
        <v>45192</v>
      </c>
      <c r="N5095" s="93" t="n">
        <v>4920</v>
      </c>
      <c r="O5095" s="148" t="n">
        <v>43636.36363636363</v>
      </c>
      <c r="P5095" s="93" t="inlineStr">
        <is>
          <t>카페24클렌징폼클렌징폼 120ml 2set190801</t>
        </is>
      </c>
    </row>
    <row r="5096">
      <c r="A5096" s="93" t="n"/>
      <c r="B5096" s="127" t="n">
        <v>43904</v>
      </c>
      <c r="C5096" s="93">
        <f>TEXT(B5096,"aaa")</f>
        <v/>
      </c>
      <c r="D5096" s="93" t="n"/>
      <c r="E5096" s="6" t="inlineStr">
        <is>
          <t>토너</t>
        </is>
      </c>
      <c r="F5096" s="5" t="inlineStr">
        <is>
          <t>카페24</t>
        </is>
      </c>
      <c r="G5096" s="93" t="inlineStr">
        <is>
          <t>스킨팩 화장솜 60P</t>
        </is>
      </c>
      <c r="H5096" s="149" t="n">
        <v>53</v>
      </c>
      <c r="I5096" s="149" t="n"/>
      <c r="J5096" s="7" t="n">
        <v>190801</v>
      </c>
      <c r="K5096" s="93" t="n"/>
      <c r="L5096" s="93" t="n">
        <v>159000</v>
      </c>
      <c r="M5096" s="93" t="n">
        <v>149698.5</v>
      </c>
      <c r="N5096" s="93" t="n">
        <v>58830</v>
      </c>
      <c r="O5096" s="148" t="n">
        <v>144545.4545454545</v>
      </c>
      <c r="P5096" s="93" t="inlineStr">
        <is>
          <t>카페24토너스킨팩 화장솜 60P190801</t>
        </is>
      </c>
    </row>
    <row r="5097">
      <c r="A5097" s="93" t="n"/>
      <c r="B5097" s="127" t="n">
        <v>43905</v>
      </c>
      <c r="C5097" s="93">
        <f>TEXT(B5097,"aaa")</f>
        <v/>
      </c>
      <c r="D5097" s="93" t="n"/>
      <c r="E5097" s="6" t="inlineStr">
        <is>
          <t>토너</t>
        </is>
      </c>
      <c r="F5097" s="5" t="inlineStr">
        <is>
          <t>W컨셉</t>
        </is>
      </c>
      <c r="G5097" s="5" t="inlineStr">
        <is>
          <t>250ml 2set</t>
        </is>
      </c>
      <c r="H5097" s="149" t="n">
        <v>7</v>
      </c>
      <c r="I5097" s="149" t="n"/>
      <c r="J5097" s="7" t="n">
        <v>190801</v>
      </c>
      <c r="K5097" s="93" t="n"/>
      <c r="L5097" s="93" t="n">
        <v>245000</v>
      </c>
      <c r="M5097" s="93" t="n">
        <v>178850</v>
      </c>
      <c r="N5097" s="93" t="n">
        <v>45640</v>
      </c>
      <c r="O5097" s="148" t="n">
        <v>222727.2727272727</v>
      </c>
      <c r="P5097" s="93" t="inlineStr">
        <is>
          <t>W컨셉토너250ml 2set190801</t>
        </is>
      </c>
    </row>
    <row r="5098">
      <c r="A5098" s="93" t="n"/>
      <c r="B5098" s="127" t="n">
        <v>43905</v>
      </c>
      <c r="C5098" s="93">
        <f>TEXT(B5098,"aaa")</f>
        <v/>
      </c>
      <c r="D5098" s="93" t="n"/>
      <c r="E5098" s="93" t="inlineStr">
        <is>
          <t>토너</t>
        </is>
      </c>
      <c r="F5098" s="5" t="inlineStr">
        <is>
          <t>스타일쉐어</t>
        </is>
      </c>
      <c r="G5098" s="93" t="inlineStr">
        <is>
          <t>250ml</t>
        </is>
      </c>
      <c r="H5098" s="149" t="n">
        <v>3</v>
      </c>
      <c r="I5098" s="149" t="n"/>
      <c r="J5098" s="91" t="n">
        <v>190801</v>
      </c>
      <c r="K5098" s="93" t="n"/>
      <c r="L5098" s="93" t="n">
        <v>60000</v>
      </c>
      <c r="M5098" s="93" t="n">
        <v>45000</v>
      </c>
      <c r="N5098" s="93" t="n">
        <v>9780</v>
      </c>
      <c r="O5098" s="148" t="n">
        <v>54545.45454545454</v>
      </c>
      <c r="P5098" s="93" t="inlineStr">
        <is>
          <t>스타일쉐어토너250ml190801</t>
        </is>
      </c>
    </row>
    <row r="5099">
      <c r="A5099" s="93" t="n"/>
      <c r="B5099" s="127" t="n">
        <v>43905</v>
      </c>
      <c r="C5099" s="93">
        <f>TEXT(B5099,"aaa")</f>
        <v/>
      </c>
      <c r="D5099" s="93" t="n"/>
      <c r="E5099" s="93" t="inlineStr">
        <is>
          <t>머드크림마스크</t>
        </is>
      </c>
      <c r="F5099" s="93" t="inlineStr">
        <is>
          <t>카페24</t>
        </is>
      </c>
      <c r="G5099" s="93" t="inlineStr">
        <is>
          <t>머드크림마스크 100ml</t>
        </is>
      </c>
      <c r="H5099" s="149" t="n">
        <v>9</v>
      </c>
      <c r="I5099" s="149" t="n"/>
      <c r="J5099" s="93" t="n">
        <v>190801</v>
      </c>
      <c r="K5099" s="93" t="n"/>
      <c r="L5099" s="93" t="n">
        <v>180000</v>
      </c>
      <c r="M5099" s="93" t="n">
        <v>169470</v>
      </c>
      <c r="N5099" s="93" t="n">
        <v>12978</v>
      </c>
      <c r="O5099" s="148" t="n">
        <v>163636.3636363636</v>
      </c>
      <c r="P5099" s="93" t="inlineStr">
        <is>
          <t>카페24머드크림마스크머드크림마스크 100ml190801</t>
        </is>
      </c>
    </row>
    <row r="5100">
      <c r="A5100" s="93" t="n"/>
      <c r="B5100" s="127" t="n">
        <v>43905</v>
      </c>
      <c r="C5100" s="93">
        <f>TEXT(B5100,"aaa")</f>
        <v/>
      </c>
      <c r="D5100" s="93" t="n"/>
      <c r="E5100" s="93" t="inlineStr">
        <is>
          <t>마스크팩</t>
        </is>
      </c>
      <c r="F5100" s="93" t="inlineStr">
        <is>
          <t>카페24</t>
        </is>
      </c>
      <c r="G5100" s="93" t="inlineStr">
        <is>
          <t>마스크팩 1매</t>
        </is>
      </c>
      <c r="H5100" s="149" t="n">
        <v>2</v>
      </c>
      <c r="I5100" s="149" t="n"/>
      <c r="J5100" s="93" t="n">
        <v>190801</v>
      </c>
      <c r="K5100" s="93" t="n"/>
      <c r="L5100" s="93" t="n">
        <v>8000</v>
      </c>
      <c r="M5100" s="93" t="n">
        <v>7532</v>
      </c>
      <c r="N5100" s="93" t="n">
        <v>794</v>
      </c>
      <c r="O5100" s="148" t="n">
        <v>7272.727272727272</v>
      </c>
      <c r="P5100" s="93" t="inlineStr">
        <is>
          <t>카페24마스크팩마스크팩 1매190801</t>
        </is>
      </c>
    </row>
    <row r="5101">
      <c r="A5101" s="93" t="n"/>
      <c r="B5101" s="127" t="n">
        <v>43905</v>
      </c>
      <c r="C5101" s="93">
        <f>TEXT(B5101,"aaa")</f>
        <v/>
      </c>
      <c r="D5101" s="93" t="n"/>
      <c r="E5101" s="93" t="inlineStr">
        <is>
          <t>마스크팩</t>
        </is>
      </c>
      <c r="F5101" s="93" t="inlineStr">
        <is>
          <t>카페24</t>
        </is>
      </c>
      <c r="G5101" s="93" t="inlineStr">
        <is>
          <t>마스크팩 10매</t>
        </is>
      </c>
      <c r="H5101" s="149" t="n">
        <v>4</v>
      </c>
      <c r="I5101" s="149" t="n"/>
      <c r="J5101" s="93" t="n">
        <v>190801</v>
      </c>
      <c r="K5101" s="93" t="n"/>
      <c r="L5101" s="93" t="n">
        <v>80000</v>
      </c>
      <c r="M5101" s="93" t="n">
        <v>75320</v>
      </c>
      <c r="N5101" s="93" t="n">
        <v>15880</v>
      </c>
      <c r="O5101" s="148" t="n">
        <v>72727.27272727272</v>
      </c>
      <c r="P5101" s="93" t="inlineStr">
        <is>
          <t>카페24마스크팩마스크팩 10매190801</t>
        </is>
      </c>
    </row>
    <row r="5102">
      <c r="A5102" s="93" t="n"/>
      <c r="B5102" s="127" t="n">
        <v>43905</v>
      </c>
      <c r="C5102" s="93">
        <f>TEXT(B5102,"aaa")</f>
        <v/>
      </c>
      <c r="D5102" s="93" t="n"/>
      <c r="E5102" s="6" t="inlineStr">
        <is>
          <t>토너</t>
        </is>
      </c>
      <c r="F5102" s="5" t="inlineStr">
        <is>
          <t>카페24</t>
        </is>
      </c>
      <c r="G5102" s="5" t="inlineStr">
        <is>
          <t>250ml</t>
        </is>
      </c>
      <c r="H5102" s="149" t="n">
        <v>64</v>
      </c>
      <c r="I5102" s="149" t="n"/>
      <c r="J5102" s="7" t="n">
        <v>190801</v>
      </c>
      <c r="K5102" s="93" t="n"/>
      <c r="L5102" s="93" t="n">
        <v>1280000</v>
      </c>
      <c r="M5102" s="93" t="n">
        <v>1205120</v>
      </c>
      <c r="N5102" s="93" t="n">
        <v>208640</v>
      </c>
      <c r="O5102" s="148" t="n">
        <v>1163636.363636364</v>
      </c>
      <c r="P5102" s="93" t="inlineStr">
        <is>
          <t>카페24토너250ml190801</t>
        </is>
      </c>
    </row>
    <row r="5103">
      <c r="A5103" s="93" t="n"/>
      <c r="B5103" s="127" t="n">
        <v>43905</v>
      </c>
      <c r="C5103" s="93">
        <f>TEXT(B5103,"aaa")</f>
        <v/>
      </c>
      <c r="D5103" s="93" t="n"/>
      <c r="E5103" s="6" t="inlineStr">
        <is>
          <t>토너</t>
        </is>
      </c>
      <c r="F5103" s="5" t="inlineStr">
        <is>
          <t>카페24</t>
        </is>
      </c>
      <c r="G5103" s="5" t="inlineStr">
        <is>
          <t>250ml 2set</t>
        </is>
      </c>
      <c r="H5103" s="149" t="n">
        <v>43</v>
      </c>
      <c r="I5103" s="149" t="n"/>
      <c r="J5103" s="7" t="n">
        <v>190801</v>
      </c>
      <c r="K5103" s="93" t="n"/>
      <c r="L5103" s="93" t="n">
        <v>1505000</v>
      </c>
      <c r="M5103" s="93" t="n">
        <v>1416957.5</v>
      </c>
      <c r="N5103" s="93" t="n">
        <v>280360</v>
      </c>
      <c r="O5103" s="148" t="n">
        <v>1368181.818181818</v>
      </c>
      <c r="P5103" s="93" t="inlineStr">
        <is>
          <t>카페24토너250ml 2set190801</t>
        </is>
      </c>
    </row>
    <row r="5104">
      <c r="A5104" s="93" t="n"/>
      <c r="B5104" s="127" t="n">
        <v>43905</v>
      </c>
      <c r="C5104" s="93">
        <f>TEXT(B5104,"aaa")</f>
        <v/>
      </c>
      <c r="D5104" s="93" t="n"/>
      <c r="E5104" s="6" t="inlineStr">
        <is>
          <t>토너</t>
        </is>
      </c>
      <c r="F5104" s="5" t="inlineStr">
        <is>
          <t>카페24</t>
        </is>
      </c>
      <c r="G5104" s="5" t="inlineStr">
        <is>
          <t>500ml</t>
        </is>
      </c>
      <c r="H5104" s="149" t="n">
        <v>64</v>
      </c>
      <c r="I5104" s="149" t="n"/>
      <c r="J5104" s="7" t="n">
        <v>190801</v>
      </c>
      <c r="K5104" s="93" t="n"/>
      <c r="L5104" s="93" t="n">
        <v>2112000</v>
      </c>
      <c r="M5104" s="93" t="n">
        <v>1988448</v>
      </c>
      <c r="N5104" s="93" t="n">
        <v>302400</v>
      </c>
      <c r="O5104" s="148" t="n">
        <v>1920000</v>
      </c>
      <c r="P5104" s="93" t="inlineStr">
        <is>
          <t>카페24토너500ml190801</t>
        </is>
      </c>
    </row>
    <row r="5105">
      <c r="A5105" s="93" t="n"/>
      <c r="B5105" s="127" t="n">
        <v>43905</v>
      </c>
      <c r="C5105" s="93">
        <f>TEXT(B5105,"aaa")</f>
        <v/>
      </c>
      <c r="D5105" s="93" t="n"/>
      <c r="E5105" s="93" t="inlineStr">
        <is>
          <t>클렌징폼</t>
        </is>
      </c>
      <c r="F5105" s="5" t="inlineStr">
        <is>
          <t>카페24</t>
        </is>
      </c>
      <c r="G5105" s="93" t="inlineStr">
        <is>
          <t>클렌징폼 120ml</t>
        </is>
      </c>
      <c r="H5105" s="149" t="n">
        <v>12</v>
      </c>
      <c r="I5105" s="149" t="n"/>
      <c r="J5105" s="7" t="n">
        <v>190801</v>
      </c>
      <c r="K5105" s="93" t="n"/>
      <c r="L5105" s="93" t="n">
        <v>156000</v>
      </c>
      <c r="M5105" s="93" t="n">
        <v>146874</v>
      </c>
      <c r="N5105" s="93" t="n">
        <v>33000</v>
      </c>
      <c r="O5105" s="148" t="n">
        <v>141818.1818181818</v>
      </c>
      <c r="P5105" s="93" t="inlineStr">
        <is>
          <t>카페24클렌징폼클렌징폼 120ml190801</t>
        </is>
      </c>
    </row>
    <row r="5106">
      <c r="A5106" s="93" t="n"/>
      <c r="B5106" s="127" t="n">
        <v>43905</v>
      </c>
      <c r="C5106" s="93">
        <f>TEXT(B5106,"aaa")</f>
        <v/>
      </c>
      <c r="D5106" s="93" t="n"/>
      <c r="E5106" s="6" t="inlineStr">
        <is>
          <t>토너</t>
        </is>
      </c>
      <c r="F5106" s="5" t="inlineStr">
        <is>
          <t>카페24</t>
        </is>
      </c>
      <c r="G5106" s="93" t="inlineStr">
        <is>
          <t>스킨팩 화장솜 60P</t>
        </is>
      </c>
      <c r="H5106" s="149" t="n">
        <v>74</v>
      </c>
      <c r="I5106" s="149" t="n"/>
      <c r="J5106" s="7" t="n">
        <v>190801</v>
      </c>
      <c r="K5106" s="93" t="n"/>
      <c r="L5106" s="93" t="n">
        <v>222000</v>
      </c>
      <c r="M5106" s="93" t="n">
        <v>209013</v>
      </c>
      <c r="N5106" s="93" t="n">
        <v>82140</v>
      </c>
      <c r="O5106" s="148" t="n">
        <v>201818.1818181818</v>
      </c>
      <c r="P5106" s="93" t="inlineStr">
        <is>
          <t>카페24토너스킨팩 화장솜 60P190801</t>
        </is>
      </c>
    </row>
    <row r="5107">
      <c r="A5107" s="93" t="n"/>
      <c r="B5107" s="127" t="n">
        <v>43905</v>
      </c>
      <c r="C5107" s="93">
        <f>TEXT(B5107,"aaa")</f>
        <v/>
      </c>
      <c r="D5107" s="93" t="n"/>
      <c r="E5107" s="93" t="inlineStr">
        <is>
          <t>토너 기획세트</t>
        </is>
      </c>
      <c r="F5107" s="5" t="inlineStr">
        <is>
          <t>랄라블라</t>
        </is>
      </c>
      <c r="G5107" s="93" t="inlineStr">
        <is>
          <t>토너 기획세트</t>
        </is>
      </c>
      <c r="H5107" s="149" t="n">
        <v>646</v>
      </c>
      <c r="I5107" s="149" t="n"/>
      <c r="J5107" s="7" t="n">
        <v>190801</v>
      </c>
      <c r="K5107" s="93" t="n"/>
      <c r="L5107" s="93" t="n">
        <v>6276536</v>
      </c>
      <c r="M5107" s="93" t="n">
        <v>6276536</v>
      </c>
      <c r="N5107" s="93" t="n">
        <v>3617600</v>
      </c>
      <c r="O5107" s="148" t="n">
        <v>5705941.818181817</v>
      </c>
      <c r="P5107" s="93" t="inlineStr">
        <is>
          <t>랄라블라토너 기획세트토너 기획세트190801</t>
        </is>
      </c>
    </row>
    <row r="5108">
      <c r="A5108" s="93" t="n"/>
      <c r="B5108" s="127" t="n">
        <v>43905</v>
      </c>
      <c r="C5108" s="93">
        <f>TEXT(B5108,"aaa")</f>
        <v/>
      </c>
      <c r="D5108" s="93" t="n"/>
      <c r="E5108" s="93" t="inlineStr">
        <is>
          <t>토너</t>
        </is>
      </c>
      <c r="F5108" s="5" t="inlineStr">
        <is>
          <t>랄라블라</t>
        </is>
      </c>
      <c r="G5108" s="93" t="inlineStr">
        <is>
          <t>250ml</t>
        </is>
      </c>
      <c r="H5108" s="149" t="n">
        <v>774</v>
      </c>
      <c r="I5108" s="149" t="n"/>
      <c r="J5108" s="91" t="n">
        <v>190801</v>
      </c>
      <c r="K5108" s="93" t="n"/>
      <c r="L5108" s="93" t="n">
        <v>7018632</v>
      </c>
      <c r="M5108" s="93" t="n">
        <v>7018632</v>
      </c>
      <c r="N5108" s="93" t="n">
        <v>2523240</v>
      </c>
      <c r="O5108" s="148" t="n">
        <v>6380574.545454545</v>
      </c>
      <c r="P5108" s="93" t="inlineStr">
        <is>
          <t>랄라블라토너250ml190801</t>
        </is>
      </c>
    </row>
    <row r="5109">
      <c r="A5109" s="93" t="n"/>
      <c r="B5109" s="127" t="n">
        <v>43905</v>
      </c>
      <c r="C5109" s="93">
        <f>TEXT(B5109,"aaa")</f>
        <v/>
      </c>
      <c r="D5109" s="93" t="n"/>
      <c r="E5109" s="93" t="inlineStr">
        <is>
          <t>머드크림마스크</t>
        </is>
      </c>
      <c r="F5109" s="5" t="inlineStr">
        <is>
          <t>랄라블라</t>
        </is>
      </c>
      <c r="G5109" s="93" t="inlineStr">
        <is>
          <t>머드크림마스크 100ml</t>
        </is>
      </c>
      <c r="H5109" s="149" t="n">
        <v>10</v>
      </c>
      <c r="I5109" s="149" t="n"/>
      <c r="J5109" s="93" t="n">
        <v>190801</v>
      </c>
      <c r="K5109" s="93" t="n"/>
      <c r="L5109" s="93" t="n">
        <v>92050</v>
      </c>
      <c r="M5109" s="93" t="n">
        <v>92050</v>
      </c>
      <c r="N5109" s="93" t="n">
        <v>14420</v>
      </c>
      <c r="O5109" s="148" t="n">
        <v>83681.81818181818</v>
      </c>
      <c r="P5109" s="93" t="inlineStr">
        <is>
          <t>랄라블라머드크림마스크머드크림마스크 100ml190801</t>
        </is>
      </c>
    </row>
    <row r="5110">
      <c r="A5110" s="93" t="n"/>
      <c r="B5110" s="127" t="n">
        <v>43905</v>
      </c>
      <c r="C5110" s="93">
        <f>TEXT(B5110,"aaa")</f>
        <v/>
      </c>
      <c r="D5110" s="93" t="n"/>
      <c r="E5110" s="93" t="inlineStr">
        <is>
          <t>클렌징폼</t>
        </is>
      </c>
      <c r="F5110" s="5" t="inlineStr">
        <is>
          <t>랄라블라</t>
        </is>
      </c>
      <c r="G5110" s="93" t="inlineStr">
        <is>
          <t>클렌징폼 120ml</t>
        </is>
      </c>
      <c r="H5110" s="149" t="n">
        <v>19</v>
      </c>
      <c r="I5110" s="149" t="n"/>
      <c r="J5110" s="7" t="n">
        <v>190801</v>
      </c>
      <c r="K5110" s="93" t="n"/>
      <c r="L5110" s="93" t="n">
        <v>129029</v>
      </c>
      <c r="M5110" s="93" t="n">
        <v>129029</v>
      </c>
      <c r="N5110" s="93" t="n">
        <v>52250</v>
      </c>
      <c r="O5110" s="148" t="n">
        <v>117299.0909090909</v>
      </c>
      <c r="P5110" s="93" t="inlineStr">
        <is>
          <t>랄라블라클렌징폼클렌징폼 120ml190801</t>
        </is>
      </c>
    </row>
    <row r="5111">
      <c r="A5111" s="93" t="n"/>
      <c r="B5111" s="127" t="n">
        <v>43906</v>
      </c>
      <c r="C5111" s="93">
        <f>TEXT(B5111,"aaa")</f>
        <v/>
      </c>
      <c r="D5111" s="93" t="n"/>
      <c r="E5111" s="6" t="inlineStr">
        <is>
          <t>토너</t>
        </is>
      </c>
      <c r="F5111" s="5" t="inlineStr">
        <is>
          <t>W컨셉</t>
        </is>
      </c>
      <c r="G5111" s="5" t="inlineStr">
        <is>
          <t>250ml 2set</t>
        </is>
      </c>
      <c r="H5111" s="149" t="n">
        <v>6</v>
      </c>
      <c r="I5111" s="149" t="n"/>
      <c r="J5111" s="7" t="n">
        <v>190801</v>
      </c>
      <c r="K5111" s="93" t="n"/>
      <c r="L5111" s="93" t="n">
        <v>210000</v>
      </c>
      <c r="M5111" s="93" t="n">
        <v>153300</v>
      </c>
      <c r="N5111" s="93" t="n">
        <v>39120</v>
      </c>
      <c r="O5111" s="148" t="n">
        <v>190909.0909090909</v>
      </c>
      <c r="P5111" s="93" t="inlineStr">
        <is>
          <t>W컨셉토너250ml 2set190801</t>
        </is>
      </c>
    </row>
    <row r="5112">
      <c r="A5112" s="93" t="n"/>
      <c r="B5112" s="127" t="n">
        <v>43906</v>
      </c>
      <c r="C5112" s="93">
        <f>TEXT(B5112,"aaa")</f>
        <v/>
      </c>
      <c r="D5112" s="93" t="n"/>
      <c r="E5112" s="93" t="inlineStr">
        <is>
          <t>토너</t>
        </is>
      </c>
      <c r="F5112" s="5" t="inlineStr">
        <is>
          <t>스타일쉐어</t>
        </is>
      </c>
      <c r="G5112" s="93" t="inlineStr">
        <is>
          <t>250ml</t>
        </is>
      </c>
      <c r="H5112" s="149" t="n">
        <v>7</v>
      </c>
      <c r="I5112" s="149" t="n"/>
      <c r="J5112" s="91" t="n">
        <v>190801</v>
      </c>
      <c r="K5112" s="93" t="n"/>
      <c r="L5112" s="93" t="n">
        <v>140000</v>
      </c>
      <c r="M5112" s="93" t="n">
        <v>105000</v>
      </c>
      <c r="N5112" s="93" t="n">
        <v>22820</v>
      </c>
      <c r="O5112" s="148" t="n">
        <v>127272.7272727273</v>
      </c>
      <c r="P5112" s="93" t="inlineStr">
        <is>
          <t>스타일쉐어토너250ml190801</t>
        </is>
      </c>
    </row>
    <row r="5113">
      <c r="A5113" s="93" t="n"/>
      <c r="B5113" s="127" t="n">
        <v>43906</v>
      </c>
      <c r="C5113" s="93">
        <f>TEXT(B5113,"aaa")</f>
        <v/>
      </c>
      <c r="D5113" s="93" t="n"/>
      <c r="E5113" s="93" t="inlineStr">
        <is>
          <t>머드크림마스크</t>
        </is>
      </c>
      <c r="F5113" s="93" t="inlineStr">
        <is>
          <t>카페24</t>
        </is>
      </c>
      <c r="G5113" s="93" t="inlineStr">
        <is>
          <t>머드크림마스크 100ml</t>
        </is>
      </c>
      <c r="H5113" s="149" t="n">
        <v>6</v>
      </c>
      <c r="I5113" s="149" t="n"/>
      <c r="J5113" s="93" t="n">
        <v>190801</v>
      </c>
      <c r="K5113" s="93" t="n"/>
      <c r="L5113" s="93" t="n">
        <v>120000</v>
      </c>
      <c r="M5113" s="93" t="n">
        <v>112980</v>
      </c>
      <c r="N5113" s="93" t="n">
        <v>8652</v>
      </c>
      <c r="O5113" s="148" t="n">
        <v>109090.9090909091</v>
      </c>
      <c r="P5113" s="93" t="inlineStr">
        <is>
          <t>카페24머드크림마스크머드크림마스크 100ml190801</t>
        </is>
      </c>
    </row>
    <row r="5114">
      <c r="A5114" s="93" t="n"/>
      <c r="B5114" s="127" t="n">
        <v>43906</v>
      </c>
      <c r="C5114" s="93">
        <f>TEXT(B5114,"aaa")</f>
        <v/>
      </c>
      <c r="D5114" s="93" t="n"/>
      <c r="E5114" s="93" t="inlineStr">
        <is>
          <t>머드크림마스크</t>
        </is>
      </c>
      <c r="F5114" s="93" t="inlineStr">
        <is>
          <t>카페24</t>
        </is>
      </c>
      <c r="G5114" s="93" t="inlineStr">
        <is>
          <t>머드크림마스크 100ml 2set</t>
        </is>
      </c>
      <c r="H5114" s="149" t="n">
        <v>1</v>
      </c>
      <c r="I5114" s="149" t="n"/>
      <c r="J5114" s="93" t="n">
        <v>190801</v>
      </c>
      <c r="K5114" s="93" t="n"/>
      <c r="L5114" s="93" t="n">
        <v>35000</v>
      </c>
      <c r="M5114" s="93" t="n">
        <v>32952.5</v>
      </c>
      <c r="N5114" s="93" t="n">
        <v>2884</v>
      </c>
      <c r="O5114" s="148" t="n">
        <v>31818.18181818182</v>
      </c>
      <c r="P5114" s="93" t="inlineStr">
        <is>
          <t>카페24머드크림마스크머드크림마스크 100ml 2set190801</t>
        </is>
      </c>
    </row>
    <row r="5115">
      <c r="A5115" s="93" t="n"/>
      <c r="B5115" s="127" t="n">
        <v>43906</v>
      </c>
      <c r="C5115" s="93">
        <f>TEXT(B5115,"aaa")</f>
        <v/>
      </c>
      <c r="D5115" s="93" t="n"/>
      <c r="E5115" s="6" t="inlineStr">
        <is>
          <t>토너</t>
        </is>
      </c>
      <c r="F5115" s="5" t="inlineStr">
        <is>
          <t>카페24</t>
        </is>
      </c>
      <c r="G5115" s="5" t="inlineStr">
        <is>
          <t>250ml</t>
        </is>
      </c>
      <c r="H5115" s="149" t="n">
        <v>64</v>
      </c>
      <c r="I5115" s="149" t="n"/>
      <c r="J5115" s="7" t="n">
        <v>190801</v>
      </c>
      <c r="K5115" s="93" t="n"/>
      <c r="L5115" s="93" t="n">
        <v>1280000</v>
      </c>
      <c r="M5115" s="93" t="n">
        <v>1205120</v>
      </c>
      <c r="N5115" s="93" t="n">
        <v>208640</v>
      </c>
      <c r="O5115" s="148" t="n">
        <v>1163636.363636364</v>
      </c>
      <c r="P5115" s="93" t="inlineStr">
        <is>
          <t>카페24토너250ml190801</t>
        </is>
      </c>
    </row>
    <row r="5116">
      <c r="A5116" s="93" t="n"/>
      <c r="B5116" s="127" t="n">
        <v>43906</v>
      </c>
      <c r="C5116" s="93">
        <f>TEXT(B5116,"aaa")</f>
        <v/>
      </c>
      <c r="D5116" s="93" t="n"/>
      <c r="E5116" s="6" t="inlineStr">
        <is>
          <t>토너</t>
        </is>
      </c>
      <c r="F5116" s="5" t="inlineStr">
        <is>
          <t>카페24</t>
        </is>
      </c>
      <c r="G5116" s="5" t="inlineStr">
        <is>
          <t>250ml 2set</t>
        </is>
      </c>
      <c r="H5116" s="149" t="n">
        <v>26</v>
      </c>
      <c r="I5116" s="149" t="n"/>
      <c r="J5116" s="7" t="n">
        <v>190801</v>
      </c>
      <c r="K5116" s="93" t="n"/>
      <c r="L5116" s="93" t="n">
        <v>910000</v>
      </c>
      <c r="M5116" s="93" t="n">
        <v>856765</v>
      </c>
      <c r="N5116" s="93" t="n">
        <v>169520</v>
      </c>
      <c r="O5116" s="148" t="n">
        <v>827272.7272727272</v>
      </c>
      <c r="P5116" s="93" t="inlineStr">
        <is>
          <t>카페24토너250ml 2set190801</t>
        </is>
      </c>
    </row>
    <row r="5117">
      <c r="A5117" s="93" t="n"/>
      <c r="B5117" s="127" t="n">
        <v>43906</v>
      </c>
      <c r="C5117" s="93">
        <f>TEXT(B5117,"aaa")</f>
        <v/>
      </c>
      <c r="D5117" s="93" t="n"/>
      <c r="E5117" s="6" t="inlineStr">
        <is>
          <t>토너</t>
        </is>
      </c>
      <c r="F5117" s="5" t="inlineStr">
        <is>
          <t>카페24</t>
        </is>
      </c>
      <c r="G5117" s="5" t="inlineStr">
        <is>
          <t>500ml</t>
        </is>
      </c>
      <c r="H5117" s="149" t="n">
        <v>85</v>
      </c>
      <c r="I5117" s="149" t="n"/>
      <c r="J5117" s="7" t="n">
        <v>190801</v>
      </c>
      <c r="K5117" s="93" t="n"/>
      <c r="L5117" s="93" t="n">
        <v>2805000</v>
      </c>
      <c r="M5117" s="93" t="n">
        <v>2640907.5</v>
      </c>
      <c r="N5117" s="93" t="n">
        <v>401625</v>
      </c>
      <c r="O5117" s="148" t="n">
        <v>2550000</v>
      </c>
      <c r="P5117" s="93" t="inlineStr">
        <is>
          <t>카페24토너500ml190801</t>
        </is>
      </c>
    </row>
    <row r="5118">
      <c r="A5118" s="93" t="n"/>
      <c r="B5118" s="127" t="n">
        <v>43906</v>
      </c>
      <c r="C5118" s="93">
        <f>TEXT(B5118,"aaa")</f>
        <v/>
      </c>
      <c r="D5118" s="93" t="n"/>
      <c r="E5118" s="6" t="inlineStr">
        <is>
          <t>토너</t>
        </is>
      </c>
      <c r="F5118" s="5" t="inlineStr">
        <is>
          <t>카페24</t>
        </is>
      </c>
      <c r="G5118" s="93" t="inlineStr">
        <is>
          <t>스킨팩 화장솜 60P</t>
        </is>
      </c>
      <c r="H5118" s="149" t="n">
        <v>56</v>
      </c>
      <c r="I5118" s="149" t="n"/>
      <c r="J5118" s="7" t="n">
        <v>190801</v>
      </c>
      <c r="K5118" s="93" t="n"/>
      <c r="L5118" s="93" t="n">
        <v>168000</v>
      </c>
      <c r="M5118" s="93" t="n">
        <v>158172</v>
      </c>
      <c r="N5118" s="93" t="n">
        <v>62160</v>
      </c>
      <c r="O5118" s="148" t="n">
        <v>152727.2727272727</v>
      </c>
      <c r="P5118" s="93" t="inlineStr">
        <is>
          <t>카페24토너스킨팩 화장솜 60P190801</t>
        </is>
      </c>
    </row>
    <row r="5119">
      <c r="A5119" s="93" t="n"/>
      <c r="B5119" s="127" t="n">
        <v>43906</v>
      </c>
      <c r="C5119" s="93">
        <f>TEXT(B5119,"aaa")</f>
        <v/>
      </c>
      <c r="D5119" s="93" t="n"/>
      <c r="E5119" s="93" t="inlineStr">
        <is>
          <t>클렌징폼</t>
        </is>
      </c>
      <c r="F5119" s="5" t="inlineStr">
        <is>
          <t>카페24</t>
        </is>
      </c>
      <c r="G5119" s="93" t="inlineStr">
        <is>
          <t>클렌징폼 120ml</t>
        </is>
      </c>
      <c r="H5119" s="149" t="n">
        <v>10</v>
      </c>
      <c r="I5119" s="149" t="n"/>
      <c r="J5119" s="7" t="n">
        <v>190801</v>
      </c>
      <c r="K5119" s="93" t="n"/>
      <c r="L5119" s="93" t="n">
        <v>130000</v>
      </c>
      <c r="M5119" s="93" t="n">
        <v>122395</v>
      </c>
      <c r="N5119" s="93" t="n">
        <v>27500</v>
      </c>
      <c r="O5119" s="148" t="n">
        <v>118181.8181818182</v>
      </c>
      <c r="P5119" s="93" t="inlineStr">
        <is>
          <t>카페24클렌징폼클렌징폼 120ml190801</t>
        </is>
      </c>
    </row>
    <row r="5120">
      <c r="A5120" s="93" t="n"/>
      <c r="B5120" s="127" t="n">
        <v>43906</v>
      </c>
      <c r="C5120" s="93">
        <f>TEXT(B5120,"aaa")</f>
        <v/>
      </c>
      <c r="D5120" s="93" t="n"/>
      <c r="E5120" s="93" t="inlineStr">
        <is>
          <t>클렌징폼</t>
        </is>
      </c>
      <c r="F5120" s="93" t="inlineStr">
        <is>
          <t>카페24</t>
        </is>
      </c>
      <c r="G5120" s="93" t="inlineStr">
        <is>
          <t>클렌징폼 120ml 2set</t>
        </is>
      </c>
      <c r="H5120" s="149" t="n">
        <v>1</v>
      </c>
      <c r="I5120" s="149" t="n"/>
      <c r="J5120" s="7" t="n">
        <v>190801</v>
      </c>
      <c r="K5120" s="93" t="n"/>
      <c r="L5120" s="93" t="n">
        <v>24000</v>
      </c>
      <c r="M5120" s="93" t="n">
        <v>22596</v>
      </c>
      <c r="N5120" s="93" t="n">
        <v>2460</v>
      </c>
      <c r="O5120" s="148" t="n">
        <v>21818.18181818182</v>
      </c>
      <c r="P5120" s="93" t="inlineStr">
        <is>
          <t>카페24클렌징폼클렌징폼 120ml 2set190801</t>
        </is>
      </c>
    </row>
    <row r="5121">
      <c r="A5121" s="93" t="n"/>
      <c r="B5121" s="127" t="n">
        <v>43906</v>
      </c>
      <c r="C5121" s="93">
        <f>TEXT(B5121,"aaa")</f>
        <v/>
      </c>
      <c r="D5121" s="93" t="n"/>
      <c r="E5121" s="93" t="inlineStr">
        <is>
          <t>마스크팩</t>
        </is>
      </c>
      <c r="F5121" s="93" t="inlineStr">
        <is>
          <t>카페24</t>
        </is>
      </c>
      <c r="G5121" s="93" t="inlineStr">
        <is>
          <t>마스크팩 1매</t>
        </is>
      </c>
      <c r="H5121" s="149" t="n">
        <v>8</v>
      </c>
      <c r="I5121" s="149" t="n"/>
      <c r="J5121" s="93" t="n">
        <v>190801</v>
      </c>
      <c r="K5121" s="93" t="n"/>
      <c r="L5121" s="93" t="n">
        <v>32000</v>
      </c>
      <c r="M5121" s="93" t="n">
        <v>30128</v>
      </c>
      <c r="N5121" s="93" t="n">
        <v>3176</v>
      </c>
      <c r="O5121" s="148" t="n">
        <v>29090.90909090909</v>
      </c>
      <c r="P5121" s="93" t="inlineStr">
        <is>
          <t>카페24마스크팩마스크팩 1매190801</t>
        </is>
      </c>
    </row>
    <row r="5122">
      <c r="A5122" s="93" t="n"/>
      <c r="B5122" s="127" t="n">
        <v>43906</v>
      </c>
      <c r="C5122" s="93">
        <f>TEXT(B5122,"aaa")</f>
        <v/>
      </c>
      <c r="D5122" s="93" t="n"/>
      <c r="E5122" s="93" t="inlineStr">
        <is>
          <t>마스크팩</t>
        </is>
      </c>
      <c r="F5122" s="93" t="inlineStr">
        <is>
          <t>카페24</t>
        </is>
      </c>
      <c r="G5122" s="93" t="inlineStr">
        <is>
          <t>마스크팩 10매</t>
        </is>
      </c>
      <c r="H5122" s="149" t="n">
        <v>3</v>
      </c>
      <c r="I5122" s="149" t="n"/>
      <c r="J5122" s="93" t="n">
        <v>190801</v>
      </c>
      <c r="K5122" s="93" t="n"/>
      <c r="L5122" s="93" t="n">
        <v>60000</v>
      </c>
      <c r="M5122" s="93" t="n">
        <v>56490</v>
      </c>
      <c r="N5122" s="93" t="n">
        <v>11910</v>
      </c>
      <c r="O5122" s="148" t="n">
        <v>54545.45454545454</v>
      </c>
      <c r="P5122" s="93" t="inlineStr">
        <is>
          <t>카페24마스크팩마스크팩 10매190801</t>
        </is>
      </c>
    </row>
    <row r="5123">
      <c r="A5123" s="93" t="n"/>
      <c r="B5123" s="127" t="n">
        <v>43906</v>
      </c>
      <c r="C5123" s="93">
        <f>TEXT(B5123,"aaa")</f>
        <v/>
      </c>
      <c r="D5123" s="93" t="n"/>
      <c r="E5123" s="93" t="inlineStr">
        <is>
          <t>토너</t>
        </is>
      </c>
      <c r="F5123" s="93" t="inlineStr">
        <is>
          <t>큐텐</t>
        </is>
      </c>
      <c r="G5123" s="93" t="inlineStr">
        <is>
          <t>250ml</t>
        </is>
      </c>
      <c r="H5123" s="149" t="n">
        <v>70</v>
      </c>
      <c r="I5123" s="149" t="n"/>
      <c r="J5123" s="91" t="n">
        <v>190801</v>
      </c>
      <c r="K5123" s="93" t="n"/>
      <c r="L5123" s="93" t="n">
        <v>2205000</v>
      </c>
      <c r="M5123" s="93" t="n">
        <v>1962450</v>
      </c>
      <c r="N5123" s="93" t="n">
        <v>228200</v>
      </c>
      <c r="O5123" s="148" t="n">
        <v>2004545.454545454</v>
      </c>
      <c r="P5123" s="93" t="inlineStr">
        <is>
          <t>큐텐토너250ml190801</t>
        </is>
      </c>
    </row>
    <row r="5124">
      <c r="A5124" s="93" t="n"/>
      <c r="B5124" s="127" t="n">
        <v>43906</v>
      </c>
      <c r="C5124" s="93">
        <f>TEXT(B5124,"aaa")</f>
        <v/>
      </c>
      <c r="D5124" s="93" t="n"/>
      <c r="E5124" s="93" t="inlineStr">
        <is>
          <t>토너</t>
        </is>
      </c>
      <c r="F5124" s="93" t="inlineStr">
        <is>
          <t>큐텐</t>
        </is>
      </c>
      <c r="G5124" s="93" t="inlineStr">
        <is>
          <t>250ml 2set</t>
        </is>
      </c>
      <c r="H5124" s="149" t="n">
        <v>33</v>
      </c>
      <c r="I5124" s="149" t="n"/>
      <c r="J5124" s="91" t="n">
        <v>190801</v>
      </c>
      <c r="K5124" s="93" t="n"/>
      <c r="L5124" s="93" t="n">
        <v>1452000</v>
      </c>
      <c r="M5124" s="93" t="n">
        <v>1292280</v>
      </c>
      <c r="N5124" s="93" t="n">
        <v>215160</v>
      </c>
      <c r="O5124" s="148" t="n">
        <v>1320000</v>
      </c>
      <c r="P5124" s="93" t="inlineStr">
        <is>
          <t>큐텐토너250ml 2set190801</t>
        </is>
      </c>
    </row>
    <row r="5125">
      <c r="A5125" s="93" t="n"/>
      <c r="B5125" s="127" t="n">
        <v>43906</v>
      </c>
      <c r="C5125" s="93">
        <f>TEXT(B5125,"aaa")</f>
        <v/>
      </c>
      <c r="D5125" s="93" t="n"/>
      <c r="E5125" s="93" t="inlineStr">
        <is>
          <t>클렌징폼</t>
        </is>
      </c>
      <c r="F5125" s="93" t="inlineStr">
        <is>
          <t>큐텐</t>
        </is>
      </c>
      <c r="G5125" s="93" t="inlineStr">
        <is>
          <t>클렌징폼 120ml</t>
        </is>
      </c>
      <c r="H5125" s="149" t="n">
        <v>3</v>
      </c>
      <c r="I5125" s="149" t="n"/>
      <c r="J5125" s="7" t="n">
        <v>190801</v>
      </c>
      <c r="K5125" s="93" t="n"/>
      <c r="L5125" s="93" t="n">
        <v>75000</v>
      </c>
      <c r="M5125" s="93" t="n">
        <v>66750</v>
      </c>
      <c r="N5125" s="93" t="n">
        <v>8250</v>
      </c>
      <c r="O5125" s="148" t="n">
        <v>68181.81818181818</v>
      </c>
      <c r="P5125" s="93" t="inlineStr">
        <is>
          <t>큐텐클렌징폼클렌징폼 120ml190801</t>
        </is>
      </c>
    </row>
    <row r="5126">
      <c r="A5126" s="93" t="n"/>
      <c r="B5126" s="127" t="n">
        <v>43906</v>
      </c>
      <c r="C5126" s="93">
        <f>TEXT(B5126,"aaa")</f>
        <v/>
      </c>
      <c r="D5126" s="93" t="n"/>
      <c r="E5126" s="93" t="inlineStr">
        <is>
          <t>머드크림마스크</t>
        </is>
      </c>
      <c r="F5126" s="93" t="inlineStr">
        <is>
          <t>큐텐</t>
        </is>
      </c>
      <c r="G5126" s="93" t="inlineStr">
        <is>
          <t>머드크림마스크 100ml</t>
        </is>
      </c>
      <c r="H5126" s="149" t="n">
        <v>2</v>
      </c>
      <c r="I5126" s="149" t="n"/>
      <c r="J5126" s="93" t="n">
        <v>190801</v>
      </c>
      <c r="K5126" s="93" t="n"/>
      <c r="L5126" s="93" t="n">
        <v>63000</v>
      </c>
      <c r="M5126" s="93" t="n">
        <v>56070</v>
      </c>
      <c r="N5126" s="93" t="n">
        <v>2884</v>
      </c>
      <c r="O5126" s="148" t="n">
        <v>57272.72727272726</v>
      </c>
      <c r="P5126" s="93" t="inlineStr">
        <is>
          <t>큐텐머드크림마스크머드크림마스크 100ml190801</t>
        </is>
      </c>
    </row>
    <row r="5127">
      <c r="A5127" s="93" t="n"/>
      <c r="B5127" s="127" t="n">
        <v>43907</v>
      </c>
      <c r="C5127" s="93">
        <f>TEXT(B5127,"aaa")</f>
        <v/>
      </c>
      <c r="D5127" s="93" t="n"/>
      <c r="E5127" s="6" t="inlineStr">
        <is>
          <t>토너</t>
        </is>
      </c>
      <c r="F5127" s="5" t="inlineStr">
        <is>
          <t>W컨셉</t>
        </is>
      </c>
      <c r="G5127" s="5" t="inlineStr">
        <is>
          <t>250ml</t>
        </is>
      </c>
      <c r="H5127" s="149" t="n">
        <v>1</v>
      </c>
      <c r="I5127" s="149" t="n"/>
      <c r="J5127" s="7" t="n">
        <v>190801</v>
      </c>
      <c r="K5127" s="93" t="n"/>
      <c r="L5127" s="93" t="n">
        <v>20000</v>
      </c>
      <c r="M5127" s="93" t="n">
        <v>14400</v>
      </c>
      <c r="N5127" s="93" t="n">
        <v>3260</v>
      </c>
      <c r="O5127" s="148" t="n">
        <v>18181.81818181818</v>
      </c>
      <c r="P5127" s="93" t="inlineStr">
        <is>
          <t>W컨셉토너250ml190801</t>
        </is>
      </c>
    </row>
    <row r="5128">
      <c r="A5128" s="93" t="n"/>
      <c r="B5128" s="127" t="n">
        <v>43907</v>
      </c>
      <c r="C5128" s="93">
        <f>TEXT(B5128,"aaa")</f>
        <v/>
      </c>
      <c r="D5128" s="93" t="n"/>
      <c r="E5128" s="6" t="inlineStr">
        <is>
          <t>토너</t>
        </is>
      </c>
      <c r="F5128" s="5" t="inlineStr">
        <is>
          <t>W컨셉</t>
        </is>
      </c>
      <c r="G5128" s="5" t="inlineStr">
        <is>
          <t>250ml 2set</t>
        </is>
      </c>
      <c r="H5128" s="149" t="n">
        <v>2</v>
      </c>
      <c r="I5128" s="149" t="n"/>
      <c r="J5128" s="7" t="n">
        <v>190801</v>
      </c>
      <c r="K5128" s="93" t="n"/>
      <c r="L5128" s="93" t="n">
        <v>70000</v>
      </c>
      <c r="M5128" s="93" t="n">
        <v>51100</v>
      </c>
      <c r="N5128" s="93" t="n">
        <v>13040</v>
      </c>
      <c r="O5128" s="148" t="n">
        <v>63636.36363636363</v>
      </c>
      <c r="P5128" s="93" t="inlineStr">
        <is>
          <t>W컨셉토너250ml 2set190801</t>
        </is>
      </c>
    </row>
    <row r="5129">
      <c r="A5129" s="93" t="n"/>
      <c r="B5129" s="127" t="n">
        <v>43907</v>
      </c>
      <c r="C5129" s="93">
        <f>TEXT(B5129,"aaa")</f>
        <v/>
      </c>
      <c r="D5129" s="93" t="n"/>
      <c r="E5129" s="93" t="inlineStr">
        <is>
          <t>토너</t>
        </is>
      </c>
      <c r="F5129" s="5" t="inlineStr">
        <is>
          <t>스타일쉐어</t>
        </is>
      </c>
      <c r="G5129" s="93" t="inlineStr">
        <is>
          <t>250ml</t>
        </is>
      </c>
      <c r="H5129" s="149" t="n">
        <v>7</v>
      </c>
      <c r="I5129" s="149" t="n"/>
      <c r="J5129" s="91" t="n">
        <v>190801</v>
      </c>
      <c r="K5129" s="93" t="n"/>
      <c r="L5129" s="93" t="n">
        <v>140000</v>
      </c>
      <c r="M5129" s="93" t="n">
        <v>105000</v>
      </c>
      <c r="N5129" s="93" t="n">
        <v>22820</v>
      </c>
      <c r="O5129" s="148" t="n">
        <v>127272.7272727273</v>
      </c>
      <c r="P5129" s="93" t="inlineStr">
        <is>
          <t>스타일쉐어토너250ml190801</t>
        </is>
      </c>
    </row>
    <row r="5130">
      <c r="A5130" s="93" t="n"/>
      <c r="B5130" s="127" t="n">
        <v>43907</v>
      </c>
      <c r="C5130" s="93">
        <f>TEXT(B5130,"aaa")</f>
        <v/>
      </c>
      <c r="D5130" s="93" t="n"/>
      <c r="E5130" s="93" t="inlineStr">
        <is>
          <t>머드크림마스크</t>
        </is>
      </c>
      <c r="F5130" s="93" t="inlineStr">
        <is>
          <t>카페24</t>
        </is>
      </c>
      <c r="G5130" s="93" t="inlineStr">
        <is>
          <t>머드크림마스크 100ml</t>
        </is>
      </c>
      <c r="H5130" s="149" t="n">
        <v>6</v>
      </c>
      <c r="I5130" s="149" t="n"/>
      <c r="J5130" s="93" t="n">
        <v>190801</v>
      </c>
      <c r="K5130" s="93" t="n"/>
      <c r="L5130" s="93" t="n">
        <v>120000</v>
      </c>
      <c r="M5130" s="93" t="n">
        <v>112980</v>
      </c>
      <c r="N5130" s="93" t="n">
        <v>8652</v>
      </c>
      <c r="O5130" s="148" t="n">
        <v>109090.9090909091</v>
      </c>
      <c r="P5130" s="93" t="inlineStr">
        <is>
          <t>카페24머드크림마스크머드크림마스크 100ml190801</t>
        </is>
      </c>
    </row>
    <row r="5131">
      <c r="A5131" s="93" t="n"/>
      <c r="B5131" s="127" t="n">
        <v>43907</v>
      </c>
      <c r="C5131" s="93">
        <f>TEXT(B5131,"aaa")</f>
        <v/>
      </c>
      <c r="D5131" s="93" t="n"/>
      <c r="E5131" s="93" t="inlineStr">
        <is>
          <t>머드크림마스크</t>
        </is>
      </c>
      <c r="F5131" s="93" t="inlineStr">
        <is>
          <t>카페24</t>
        </is>
      </c>
      <c r="G5131" s="93" t="inlineStr">
        <is>
          <t>머드크림마스크 100ml 2set</t>
        </is>
      </c>
      <c r="H5131" s="149" t="n">
        <v>1</v>
      </c>
      <c r="I5131" s="149" t="n"/>
      <c r="J5131" s="93" t="n">
        <v>190801</v>
      </c>
      <c r="K5131" s="93" t="n"/>
      <c r="L5131" s="93" t="n">
        <v>35000</v>
      </c>
      <c r="M5131" s="93" t="n">
        <v>32952.5</v>
      </c>
      <c r="N5131" s="93" t="n">
        <v>2884</v>
      </c>
      <c r="O5131" s="148" t="n">
        <v>31818.18181818182</v>
      </c>
      <c r="P5131" s="93" t="inlineStr">
        <is>
          <t>카페24머드크림마스크머드크림마스크 100ml 2set190801</t>
        </is>
      </c>
    </row>
    <row r="5132">
      <c r="A5132" s="93" t="n"/>
      <c r="B5132" s="127" t="n">
        <v>43907</v>
      </c>
      <c r="C5132" s="93">
        <f>TEXT(B5132,"aaa")</f>
        <v/>
      </c>
      <c r="D5132" s="93" t="n"/>
      <c r="E5132" s="6" t="inlineStr">
        <is>
          <t>토너</t>
        </is>
      </c>
      <c r="F5132" s="5" t="inlineStr">
        <is>
          <t>카페24</t>
        </is>
      </c>
      <c r="G5132" s="5" t="inlineStr">
        <is>
          <t>250ml</t>
        </is>
      </c>
      <c r="H5132" s="149" t="n">
        <v>58</v>
      </c>
      <c r="I5132" s="149" t="n"/>
      <c r="J5132" s="7" t="n">
        <v>190801</v>
      </c>
      <c r="K5132" s="93" t="n"/>
      <c r="L5132" s="93" t="n">
        <v>1160000</v>
      </c>
      <c r="M5132" s="93" t="n">
        <v>1092140</v>
      </c>
      <c r="N5132" s="93" t="n">
        <v>189080</v>
      </c>
      <c r="O5132" s="148" t="n">
        <v>1054545.454545454</v>
      </c>
      <c r="P5132" s="93" t="inlineStr">
        <is>
          <t>카페24토너250ml190801</t>
        </is>
      </c>
    </row>
    <row r="5133">
      <c r="A5133" s="93" t="n"/>
      <c r="B5133" s="127" t="n">
        <v>43907</v>
      </c>
      <c r="C5133" s="93">
        <f>TEXT(B5133,"aaa")</f>
        <v/>
      </c>
      <c r="D5133" s="93" t="n"/>
      <c r="E5133" s="6" t="inlineStr">
        <is>
          <t>토너</t>
        </is>
      </c>
      <c r="F5133" s="5" t="inlineStr">
        <is>
          <t>카페24</t>
        </is>
      </c>
      <c r="G5133" s="5" t="inlineStr">
        <is>
          <t>250ml 2set</t>
        </is>
      </c>
      <c r="H5133" s="149" t="n">
        <v>31</v>
      </c>
      <c r="I5133" s="149" t="n"/>
      <c r="J5133" s="7" t="n">
        <v>190801</v>
      </c>
      <c r="K5133" s="93" t="n"/>
      <c r="L5133" s="93" t="n">
        <v>1085000</v>
      </c>
      <c r="M5133" s="93" t="n">
        <v>1021527.5</v>
      </c>
      <c r="N5133" s="93" t="n">
        <v>202120</v>
      </c>
      <c r="O5133" s="148" t="n">
        <v>986363.6363636362</v>
      </c>
      <c r="P5133" s="93" t="inlineStr">
        <is>
          <t>카페24토너250ml 2set190801</t>
        </is>
      </c>
    </row>
    <row r="5134">
      <c r="A5134" s="93" t="n"/>
      <c r="B5134" s="127" t="n">
        <v>43907</v>
      </c>
      <c r="C5134" s="93">
        <f>TEXT(B5134,"aaa")</f>
        <v/>
      </c>
      <c r="D5134" s="93" t="n"/>
      <c r="E5134" s="6" t="inlineStr">
        <is>
          <t>토너</t>
        </is>
      </c>
      <c r="F5134" s="5" t="inlineStr">
        <is>
          <t>카페24</t>
        </is>
      </c>
      <c r="G5134" s="5" t="inlineStr">
        <is>
          <t>500ml</t>
        </is>
      </c>
      <c r="H5134" s="149" t="n">
        <v>75</v>
      </c>
      <c r="I5134" s="149" t="n"/>
      <c r="J5134" s="7" t="n">
        <v>190801</v>
      </c>
      <c r="K5134" s="93" t="n"/>
      <c r="L5134" s="93" t="n">
        <v>2475000</v>
      </c>
      <c r="M5134" s="93" t="n">
        <v>2330212.5</v>
      </c>
      <c r="N5134" s="93" t="n">
        <v>354375</v>
      </c>
      <c r="O5134" s="148" t="n">
        <v>2250000</v>
      </c>
      <c r="P5134" s="93" t="inlineStr">
        <is>
          <t>카페24토너500ml190801</t>
        </is>
      </c>
    </row>
    <row r="5135">
      <c r="A5135" s="93" t="n"/>
      <c r="B5135" s="127" t="n">
        <v>43907</v>
      </c>
      <c r="C5135" s="93">
        <f>TEXT(B5135,"aaa")</f>
        <v/>
      </c>
      <c r="D5135" s="93" t="n"/>
      <c r="E5135" s="6" t="inlineStr">
        <is>
          <t>토너</t>
        </is>
      </c>
      <c r="F5135" s="5" t="inlineStr">
        <is>
          <t>카페24</t>
        </is>
      </c>
      <c r="G5135" s="93" t="inlineStr">
        <is>
          <t>스킨팩 화장솜 60P</t>
        </is>
      </c>
      <c r="H5135" s="149" t="n">
        <v>77</v>
      </c>
      <c r="I5135" s="149" t="n"/>
      <c r="J5135" s="7" t="n">
        <v>190801</v>
      </c>
      <c r="K5135" s="93" t="n"/>
      <c r="L5135" s="93" t="n">
        <v>231000</v>
      </c>
      <c r="M5135" s="93" t="n">
        <v>217486.5</v>
      </c>
      <c r="N5135" s="93" t="n">
        <v>85470</v>
      </c>
      <c r="O5135" s="148" t="n">
        <v>210000</v>
      </c>
      <c r="P5135" s="93" t="inlineStr">
        <is>
          <t>카페24토너스킨팩 화장솜 60P190801</t>
        </is>
      </c>
    </row>
    <row r="5136">
      <c r="A5136" s="93" t="n"/>
      <c r="B5136" s="127" t="n">
        <v>43907</v>
      </c>
      <c r="C5136" s="93">
        <f>TEXT(B5136,"aaa")</f>
        <v/>
      </c>
      <c r="D5136" s="93" t="n"/>
      <c r="E5136" s="93" t="inlineStr">
        <is>
          <t>클렌징폼</t>
        </is>
      </c>
      <c r="F5136" s="5" t="inlineStr">
        <is>
          <t>카페24</t>
        </is>
      </c>
      <c r="G5136" s="93" t="inlineStr">
        <is>
          <t>클렌징폼 120ml</t>
        </is>
      </c>
      <c r="H5136" s="149" t="n">
        <v>11</v>
      </c>
      <c r="I5136" s="149" t="n"/>
      <c r="J5136" s="7" t="n">
        <v>190801</v>
      </c>
      <c r="K5136" s="93" t="n"/>
      <c r="L5136" s="93" t="n">
        <v>143000</v>
      </c>
      <c r="M5136" s="93" t="n">
        <v>134634.5</v>
      </c>
      <c r="N5136" s="93" t="n">
        <v>30250</v>
      </c>
      <c r="O5136" s="148" t="n">
        <v>130000</v>
      </c>
      <c r="P5136" s="93" t="inlineStr">
        <is>
          <t>카페24클렌징폼클렌징폼 120ml190801</t>
        </is>
      </c>
    </row>
    <row r="5137">
      <c r="A5137" s="93" t="n"/>
      <c r="B5137" s="127" t="n">
        <v>43907</v>
      </c>
      <c r="C5137" s="93">
        <f>TEXT(B5137,"aaa")</f>
        <v/>
      </c>
      <c r="D5137" s="93" t="n"/>
      <c r="E5137" s="93" t="inlineStr">
        <is>
          <t>클렌징폼</t>
        </is>
      </c>
      <c r="F5137" s="93" t="inlineStr">
        <is>
          <t>카페24</t>
        </is>
      </c>
      <c r="G5137" s="93" t="inlineStr">
        <is>
          <t>클렌징폼 120ml 2set</t>
        </is>
      </c>
      <c r="H5137" s="149" t="n">
        <v>1</v>
      </c>
      <c r="I5137" s="149" t="n"/>
      <c r="J5137" s="7" t="n">
        <v>190801</v>
      </c>
      <c r="K5137" s="93" t="n"/>
      <c r="L5137" s="93" t="n">
        <v>24000</v>
      </c>
      <c r="M5137" s="93" t="n">
        <v>22596</v>
      </c>
      <c r="N5137" s="93" t="n">
        <v>2460</v>
      </c>
      <c r="O5137" s="148" t="n">
        <v>21818.18181818182</v>
      </c>
      <c r="P5137" s="93" t="inlineStr">
        <is>
          <t>카페24클렌징폼클렌징폼 120ml 2set190801</t>
        </is>
      </c>
    </row>
    <row r="5138">
      <c r="A5138" s="93" t="n"/>
      <c r="B5138" s="127" t="n">
        <v>43907</v>
      </c>
      <c r="C5138" s="93">
        <f>TEXT(B5138,"aaa")</f>
        <v/>
      </c>
      <c r="D5138" s="93" t="n"/>
      <c r="E5138" s="93" t="inlineStr">
        <is>
          <t>클렌징폼</t>
        </is>
      </c>
      <c r="F5138" s="93" t="inlineStr">
        <is>
          <t>카페24</t>
        </is>
      </c>
      <c r="G5138" s="93" t="inlineStr">
        <is>
          <t>클렌징폼 120ml 3set</t>
        </is>
      </c>
      <c r="H5138" s="149" t="n">
        <v>1</v>
      </c>
      <c r="I5138" s="149" t="n"/>
      <c r="J5138" s="7" t="n">
        <v>190801</v>
      </c>
      <c r="K5138" s="93" t="n"/>
      <c r="L5138" s="93" t="n">
        <v>33000</v>
      </c>
      <c r="M5138" s="93" t="n">
        <v>31069.5</v>
      </c>
      <c r="N5138" s="93" t="n">
        <v>3690</v>
      </c>
      <c r="O5138" s="148" t="n">
        <v>30000</v>
      </c>
      <c r="P5138" s="93" t="inlineStr">
        <is>
          <t>카페24클렌징폼클렌징폼 120ml 3set190801</t>
        </is>
      </c>
    </row>
    <row r="5139">
      <c r="A5139" s="93" t="n"/>
      <c r="B5139" s="127" t="n">
        <v>43907</v>
      </c>
      <c r="C5139" s="93">
        <f>TEXT(B5139,"aaa")</f>
        <v/>
      </c>
      <c r="D5139" s="93" t="n"/>
      <c r="E5139" s="93" t="inlineStr">
        <is>
          <t>마스크팩</t>
        </is>
      </c>
      <c r="F5139" s="93" t="inlineStr">
        <is>
          <t>카페24</t>
        </is>
      </c>
      <c r="G5139" s="93" t="inlineStr">
        <is>
          <t>마스크팩 1매</t>
        </is>
      </c>
      <c r="H5139" s="149" t="n">
        <v>6</v>
      </c>
      <c r="I5139" s="149" t="n"/>
      <c r="J5139" s="93" t="n">
        <v>190801</v>
      </c>
      <c r="K5139" s="93" t="n"/>
      <c r="L5139" s="93" t="n">
        <v>24000</v>
      </c>
      <c r="M5139" s="93" t="n">
        <v>22596</v>
      </c>
      <c r="N5139" s="93" t="n">
        <v>2382</v>
      </c>
      <c r="O5139" s="148" t="n">
        <v>21818.18181818182</v>
      </c>
      <c r="P5139" s="93" t="inlineStr">
        <is>
          <t>카페24마스크팩마스크팩 1매190801</t>
        </is>
      </c>
    </row>
    <row r="5140">
      <c r="A5140" s="93" t="n"/>
      <c r="B5140" s="127" t="n">
        <v>43907</v>
      </c>
      <c r="C5140" s="93">
        <f>TEXT(B5140,"aaa")</f>
        <v/>
      </c>
      <c r="D5140" s="93" t="n"/>
      <c r="E5140" s="93" t="inlineStr">
        <is>
          <t>마스크팩</t>
        </is>
      </c>
      <c r="F5140" s="93" t="inlineStr">
        <is>
          <t>카페24</t>
        </is>
      </c>
      <c r="G5140" s="93" t="inlineStr">
        <is>
          <t>마스크팩 10매</t>
        </is>
      </c>
      <c r="H5140" s="149" t="n">
        <v>15</v>
      </c>
      <c r="I5140" s="149" t="n"/>
      <c r="J5140" s="93" t="n">
        <v>190801</v>
      </c>
      <c r="K5140" s="93" t="n"/>
      <c r="L5140" s="93" t="n">
        <v>300000</v>
      </c>
      <c r="M5140" s="93" t="n">
        <v>282450</v>
      </c>
      <c r="N5140" s="93" t="n">
        <v>59550</v>
      </c>
      <c r="O5140" s="148" t="n">
        <v>272727.2727272727</v>
      </c>
      <c r="P5140" s="93" t="inlineStr">
        <is>
          <t>카페24마스크팩마스크팩 10매190801</t>
        </is>
      </c>
    </row>
    <row r="5141">
      <c r="A5141" s="93" t="n"/>
      <c r="B5141" s="127" t="n">
        <v>43907</v>
      </c>
      <c r="C5141" s="93">
        <f>TEXT(B5141,"aaa")</f>
        <v/>
      </c>
      <c r="D5141" s="93" t="n"/>
      <c r="E5141" s="93" t="inlineStr">
        <is>
          <t>토너</t>
        </is>
      </c>
      <c r="F5141" s="93" t="inlineStr">
        <is>
          <t>큐텐</t>
        </is>
      </c>
      <c r="G5141" s="93" t="inlineStr">
        <is>
          <t>250ml</t>
        </is>
      </c>
      <c r="H5141" s="149" t="n">
        <v>5</v>
      </c>
      <c r="I5141" s="149" t="n"/>
      <c r="J5141" s="91" t="n">
        <v>190801</v>
      </c>
      <c r="K5141" s="93" t="n"/>
      <c r="L5141" s="93" t="n">
        <v>157500</v>
      </c>
      <c r="M5141" s="93" t="n">
        <v>140175</v>
      </c>
      <c r="N5141" s="93" t="n">
        <v>16300</v>
      </c>
      <c r="O5141" s="148" t="n">
        <v>143181.8181818182</v>
      </c>
      <c r="P5141" s="93" t="inlineStr">
        <is>
          <t>큐텐토너250ml190801</t>
        </is>
      </c>
    </row>
    <row r="5142">
      <c r="A5142" s="93" t="n"/>
      <c r="B5142" s="127" t="n">
        <v>43907</v>
      </c>
      <c r="C5142" s="93">
        <f>TEXT(B5142,"aaa")</f>
        <v/>
      </c>
      <c r="D5142" s="93" t="n"/>
      <c r="E5142" s="93" t="inlineStr">
        <is>
          <t>토너</t>
        </is>
      </c>
      <c r="F5142" s="93" t="inlineStr">
        <is>
          <t>큐텐</t>
        </is>
      </c>
      <c r="G5142" s="93" t="inlineStr">
        <is>
          <t>250ml 2set</t>
        </is>
      </c>
      <c r="H5142" s="149" t="n">
        <v>5</v>
      </c>
      <c r="I5142" s="149" t="n"/>
      <c r="J5142" s="91" t="n">
        <v>190801</v>
      </c>
      <c r="K5142" s="93" t="n"/>
      <c r="L5142" s="93" t="n">
        <v>220000</v>
      </c>
      <c r="M5142" s="93" t="n">
        <v>195800</v>
      </c>
      <c r="N5142" s="93" t="n">
        <v>32600</v>
      </c>
      <c r="O5142" s="148" t="n">
        <v>200000</v>
      </c>
      <c r="P5142" s="93" t="inlineStr">
        <is>
          <t>큐텐토너250ml 2set190801</t>
        </is>
      </c>
    </row>
    <row r="5143">
      <c r="A5143" s="93" t="n"/>
      <c r="B5143" s="127" t="n">
        <v>43908</v>
      </c>
      <c r="C5143" s="93">
        <f>TEXT(B5143,"aaa")</f>
        <v/>
      </c>
      <c r="D5143" s="93" t="n"/>
      <c r="E5143" s="6" t="inlineStr">
        <is>
          <t>토너</t>
        </is>
      </c>
      <c r="F5143" s="5" t="inlineStr">
        <is>
          <t>W컨셉</t>
        </is>
      </c>
      <c r="G5143" s="5" t="inlineStr">
        <is>
          <t>250ml</t>
        </is>
      </c>
      <c r="H5143" s="149" t="n">
        <v>2</v>
      </c>
      <c r="I5143" s="149" t="n"/>
      <c r="J5143" s="7" t="n">
        <v>190801</v>
      </c>
      <c r="K5143" s="93" t="n"/>
      <c r="L5143" s="93" t="n">
        <v>40000</v>
      </c>
      <c r="M5143" s="93" t="n">
        <v>28800</v>
      </c>
      <c r="N5143" s="93" t="n">
        <v>6520</v>
      </c>
      <c r="O5143" s="148" t="n">
        <v>36363.63636363636</v>
      </c>
      <c r="P5143" s="93" t="inlineStr">
        <is>
          <t>W컨셉토너250ml190801</t>
        </is>
      </c>
    </row>
    <row r="5144">
      <c r="A5144" s="93" t="n"/>
      <c r="B5144" s="127" t="n">
        <v>43908</v>
      </c>
      <c r="C5144" s="93">
        <f>TEXT(B5144,"aaa")</f>
        <v/>
      </c>
      <c r="D5144" s="93" t="n"/>
      <c r="E5144" s="6" t="inlineStr">
        <is>
          <t>토너</t>
        </is>
      </c>
      <c r="F5144" s="5" t="inlineStr">
        <is>
          <t>W컨셉</t>
        </is>
      </c>
      <c r="G5144" s="5" t="inlineStr">
        <is>
          <t>250ml 2set</t>
        </is>
      </c>
      <c r="H5144" s="149" t="n">
        <v>9</v>
      </c>
      <c r="I5144" s="149" t="n"/>
      <c r="J5144" s="7" t="n">
        <v>190801</v>
      </c>
      <c r="K5144" s="93" t="n"/>
      <c r="L5144" s="93" t="n">
        <v>315000</v>
      </c>
      <c r="M5144" s="93" t="n">
        <v>229950</v>
      </c>
      <c r="N5144" s="93" t="n">
        <v>58680</v>
      </c>
      <c r="O5144" s="148" t="n">
        <v>286363.6363636364</v>
      </c>
      <c r="P5144" s="93" t="inlineStr">
        <is>
          <t>W컨셉토너250ml 2set190801</t>
        </is>
      </c>
    </row>
    <row r="5145">
      <c r="A5145" s="93" t="n"/>
      <c r="B5145" s="127" t="n">
        <v>43908</v>
      </c>
      <c r="C5145" s="93">
        <f>TEXT(B5145,"aaa")</f>
        <v/>
      </c>
      <c r="D5145" s="93" t="n"/>
      <c r="E5145" s="93" t="inlineStr">
        <is>
          <t>토너</t>
        </is>
      </c>
      <c r="F5145" s="5" t="inlineStr">
        <is>
          <t>스타일쉐어</t>
        </is>
      </c>
      <c r="G5145" s="93" t="inlineStr">
        <is>
          <t>250ml</t>
        </is>
      </c>
      <c r="H5145" s="149" t="n">
        <v>3</v>
      </c>
      <c r="I5145" s="149" t="n"/>
      <c r="J5145" s="91" t="n">
        <v>190801</v>
      </c>
      <c r="K5145" s="93" t="n"/>
      <c r="L5145" s="93" t="n">
        <v>60000</v>
      </c>
      <c r="M5145" s="93" t="n">
        <v>45000</v>
      </c>
      <c r="N5145" s="93" t="n">
        <v>9780</v>
      </c>
      <c r="O5145" s="148" t="n">
        <v>54545.45454545454</v>
      </c>
      <c r="P5145" s="93" t="inlineStr">
        <is>
          <t>스타일쉐어토너250ml190801</t>
        </is>
      </c>
    </row>
    <row r="5146">
      <c r="A5146" s="93" t="n"/>
      <c r="B5146" s="127" t="n">
        <v>43908</v>
      </c>
      <c r="C5146" s="93">
        <f>TEXT(B5146,"aaa")</f>
        <v/>
      </c>
      <c r="D5146" s="93" t="n"/>
      <c r="E5146" s="93" t="inlineStr">
        <is>
          <t>머드크림마스크</t>
        </is>
      </c>
      <c r="F5146" s="93" t="inlineStr">
        <is>
          <t>카페24</t>
        </is>
      </c>
      <c r="G5146" s="93" t="inlineStr">
        <is>
          <t>머드크림마스크 100ml</t>
        </is>
      </c>
      <c r="H5146" s="149" t="n">
        <v>38</v>
      </c>
      <c r="I5146" s="149" t="n"/>
      <c r="J5146" s="93" t="n">
        <v>190801</v>
      </c>
      <c r="K5146" s="93" t="n"/>
      <c r="L5146" s="93" t="n">
        <v>760000</v>
      </c>
      <c r="M5146" s="93" t="n">
        <v>715540</v>
      </c>
      <c r="N5146" s="93" t="n">
        <v>54796</v>
      </c>
      <c r="O5146" s="148" t="n">
        <v>690909.0909090908</v>
      </c>
      <c r="P5146" s="93" t="inlineStr">
        <is>
          <t>카페24머드크림마스크머드크림마스크 100ml190801</t>
        </is>
      </c>
    </row>
    <row r="5147">
      <c r="A5147" s="93" t="n"/>
      <c r="B5147" s="127" t="n">
        <v>43908</v>
      </c>
      <c r="C5147" s="93">
        <f>TEXT(B5147,"aaa")</f>
        <v/>
      </c>
      <c r="D5147" s="93" t="n"/>
      <c r="E5147" s="93" t="inlineStr">
        <is>
          <t>머드크림마스크</t>
        </is>
      </c>
      <c r="F5147" s="93" t="inlineStr">
        <is>
          <t>카페24</t>
        </is>
      </c>
      <c r="G5147" s="93" t="inlineStr">
        <is>
          <t>머드크림마스크 100ml 2set</t>
        </is>
      </c>
      <c r="H5147" s="149" t="n">
        <v>22</v>
      </c>
      <c r="I5147" s="149" t="n"/>
      <c r="J5147" s="93" t="n">
        <v>190801</v>
      </c>
      <c r="K5147" s="93" t="n"/>
      <c r="L5147" s="93" t="n">
        <v>770000</v>
      </c>
      <c r="M5147" s="93" t="n">
        <v>724955</v>
      </c>
      <c r="N5147" s="93" t="n">
        <v>63448</v>
      </c>
      <c r="O5147" s="148" t="n">
        <v>700000</v>
      </c>
      <c r="P5147" s="93" t="inlineStr">
        <is>
          <t>카페24머드크림마스크머드크림마스크 100ml 2set190801</t>
        </is>
      </c>
    </row>
    <row r="5148">
      <c r="A5148" s="93" t="n"/>
      <c r="B5148" s="127" t="n">
        <v>43908</v>
      </c>
      <c r="C5148" s="93">
        <f>TEXT(B5148,"aaa")</f>
        <v/>
      </c>
      <c r="D5148" s="93" t="n"/>
      <c r="E5148" s="6" t="inlineStr">
        <is>
          <t>토너</t>
        </is>
      </c>
      <c r="F5148" s="5" t="inlineStr">
        <is>
          <t>카페24</t>
        </is>
      </c>
      <c r="G5148" s="5" t="inlineStr">
        <is>
          <t>250ml</t>
        </is>
      </c>
      <c r="H5148" s="149" t="n">
        <v>61</v>
      </c>
      <c r="I5148" s="149" t="n"/>
      <c r="J5148" s="7" t="n">
        <v>190801</v>
      </c>
      <c r="K5148" s="93" t="n"/>
      <c r="L5148" s="93" t="n">
        <v>1220000</v>
      </c>
      <c r="M5148" s="93" t="n">
        <v>1148630</v>
      </c>
      <c r="N5148" s="93" t="n">
        <v>198860</v>
      </c>
      <c r="O5148" s="148" t="n">
        <v>1109090.909090909</v>
      </c>
      <c r="P5148" s="93" t="inlineStr">
        <is>
          <t>카페24토너250ml190801</t>
        </is>
      </c>
    </row>
    <row r="5149">
      <c r="A5149" s="93" t="n"/>
      <c r="B5149" s="127" t="n">
        <v>43908</v>
      </c>
      <c r="C5149" s="93">
        <f>TEXT(B5149,"aaa")</f>
        <v/>
      </c>
      <c r="D5149" s="93" t="n"/>
      <c r="E5149" s="6" t="inlineStr">
        <is>
          <t>토너</t>
        </is>
      </c>
      <c r="F5149" s="5" t="inlineStr">
        <is>
          <t>카페24</t>
        </is>
      </c>
      <c r="G5149" s="5" t="inlineStr">
        <is>
          <t>250ml 2set</t>
        </is>
      </c>
      <c r="H5149" s="149" t="n">
        <v>38</v>
      </c>
      <c r="I5149" s="149" t="n"/>
      <c r="J5149" s="7" t="n">
        <v>190801</v>
      </c>
      <c r="K5149" s="93" t="n"/>
      <c r="L5149" s="93" t="n">
        <v>1330000</v>
      </c>
      <c r="M5149" s="93" t="n">
        <v>1252195</v>
      </c>
      <c r="N5149" s="93" t="n">
        <v>247760</v>
      </c>
      <c r="O5149" s="148" t="n">
        <v>1209090.909090909</v>
      </c>
      <c r="P5149" s="93" t="inlineStr">
        <is>
          <t>카페24토너250ml 2set190801</t>
        </is>
      </c>
    </row>
    <row r="5150">
      <c r="A5150" s="93" t="n"/>
      <c r="B5150" s="127" t="n">
        <v>43908</v>
      </c>
      <c r="C5150" s="93">
        <f>TEXT(B5150,"aaa")</f>
        <v/>
      </c>
      <c r="D5150" s="93" t="n"/>
      <c r="E5150" s="6" t="inlineStr">
        <is>
          <t>토너</t>
        </is>
      </c>
      <c r="F5150" s="5" t="inlineStr">
        <is>
          <t>카페24</t>
        </is>
      </c>
      <c r="G5150" s="5" t="inlineStr">
        <is>
          <t>500ml</t>
        </is>
      </c>
      <c r="H5150" s="149" t="n">
        <v>75</v>
      </c>
      <c r="I5150" s="149" t="n"/>
      <c r="J5150" s="7" t="n">
        <v>190801</v>
      </c>
      <c r="K5150" s="93" t="n"/>
      <c r="L5150" s="93" t="n">
        <v>2475000</v>
      </c>
      <c r="M5150" s="93" t="n">
        <v>2330212.5</v>
      </c>
      <c r="N5150" s="93" t="n">
        <v>354375</v>
      </c>
      <c r="O5150" s="148" t="n">
        <v>2250000</v>
      </c>
      <c r="P5150" s="93" t="inlineStr">
        <is>
          <t>카페24토너500ml190801</t>
        </is>
      </c>
    </row>
    <row r="5151">
      <c r="A5151" s="93" t="n"/>
      <c r="B5151" s="127" t="n">
        <v>43908</v>
      </c>
      <c r="C5151" s="93">
        <f>TEXT(B5151,"aaa")</f>
        <v/>
      </c>
      <c r="D5151" s="93" t="n"/>
      <c r="E5151" s="6" t="inlineStr">
        <is>
          <t>토너</t>
        </is>
      </c>
      <c r="F5151" s="5" t="inlineStr">
        <is>
          <t>카페24</t>
        </is>
      </c>
      <c r="G5151" s="93" t="inlineStr">
        <is>
          <t>스킨팩 화장솜 60P</t>
        </is>
      </c>
      <c r="H5151" s="149" t="n">
        <v>68</v>
      </c>
      <c r="I5151" s="149" t="n"/>
      <c r="J5151" s="7" t="n">
        <v>190801</v>
      </c>
      <c r="K5151" s="93" t="n"/>
      <c r="L5151" s="93" t="n">
        <v>204000</v>
      </c>
      <c r="M5151" s="93" t="n">
        <v>192066</v>
      </c>
      <c r="N5151" s="93" t="n">
        <v>75480</v>
      </c>
      <c r="O5151" s="148" t="n">
        <v>185454.5454545454</v>
      </c>
      <c r="P5151" s="93" t="inlineStr">
        <is>
          <t>카페24토너스킨팩 화장솜 60P190801</t>
        </is>
      </c>
    </row>
    <row r="5152">
      <c r="A5152" s="93" t="n"/>
      <c r="B5152" s="127" t="n">
        <v>43908</v>
      </c>
      <c r="C5152" s="93">
        <f>TEXT(B5152,"aaa")</f>
        <v/>
      </c>
      <c r="D5152" s="93" t="n"/>
      <c r="E5152" s="93" t="inlineStr">
        <is>
          <t>클렌징폼</t>
        </is>
      </c>
      <c r="F5152" s="5" t="inlineStr">
        <is>
          <t>카페24</t>
        </is>
      </c>
      <c r="G5152" s="93" t="inlineStr">
        <is>
          <t>클렌징폼 120ml</t>
        </is>
      </c>
      <c r="H5152" s="149" t="n">
        <v>16</v>
      </c>
      <c r="I5152" s="149" t="n"/>
      <c r="J5152" s="7" t="n">
        <v>190801</v>
      </c>
      <c r="K5152" s="93" t="n"/>
      <c r="L5152" s="93" t="n">
        <v>208000</v>
      </c>
      <c r="M5152" s="93" t="n">
        <v>195832</v>
      </c>
      <c r="N5152" s="93" t="n">
        <v>44000</v>
      </c>
      <c r="O5152" s="148" t="n">
        <v>189090.9090909091</v>
      </c>
      <c r="P5152" s="93" t="inlineStr">
        <is>
          <t>카페24클렌징폼클렌징폼 120ml190801</t>
        </is>
      </c>
    </row>
    <row r="5153">
      <c r="A5153" s="93" t="n"/>
      <c r="B5153" s="127" t="n">
        <v>43908</v>
      </c>
      <c r="C5153" s="93">
        <f>TEXT(B5153,"aaa")</f>
        <v/>
      </c>
      <c r="D5153" s="93" t="n"/>
      <c r="E5153" s="93" t="inlineStr">
        <is>
          <t>클렌징폼</t>
        </is>
      </c>
      <c r="F5153" s="93" t="inlineStr">
        <is>
          <t>카페24</t>
        </is>
      </c>
      <c r="G5153" s="93" t="inlineStr">
        <is>
          <t>클렌징폼 120ml 2set</t>
        </is>
      </c>
      <c r="H5153" s="149" t="n">
        <v>1</v>
      </c>
      <c r="I5153" s="149" t="n"/>
      <c r="J5153" s="7" t="n">
        <v>190801</v>
      </c>
      <c r="K5153" s="93" t="n"/>
      <c r="L5153" s="93" t="n">
        <v>24000</v>
      </c>
      <c r="M5153" s="93" t="n">
        <v>22596</v>
      </c>
      <c r="N5153" s="93" t="n">
        <v>2460</v>
      </c>
      <c r="O5153" s="148" t="n">
        <v>21818.18181818182</v>
      </c>
      <c r="P5153" s="93" t="inlineStr">
        <is>
          <t>카페24클렌징폼클렌징폼 120ml 2set190801</t>
        </is>
      </c>
    </row>
    <row r="5154">
      <c r="A5154" s="93" t="n"/>
      <c r="B5154" s="127" t="n">
        <v>43908</v>
      </c>
      <c r="C5154" s="93">
        <f>TEXT(B5154,"aaa")</f>
        <v/>
      </c>
      <c r="D5154" s="93" t="n"/>
      <c r="E5154" s="93" t="inlineStr">
        <is>
          <t>클렌징폼</t>
        </is>
      </c>
      <c r="F5154" s="93" t="inlineStr">
        <is>
          <t>카페24</t>
        </is>
      </c>
      <c r="G5154" s="93" t="inlineStr">
        <is>
          <t>클렌징폼 120ml 3set</t>
        </is>
      </c>
      <c r="H5154" s="149" t="n">
        <v>1</v>
      </c>
      <c r="I5154" s="149" t="n"/>
      <c r="J5154" s="7" t="n">
        <v>190801</v>
      </c>
      <c r="K5154" s="93" t="n"/>
      <c r="L5154" s="93" t="n">
        <v>33000</v>
      </c>
      <c r="M5154" s="93" t="n">
        <v>31069.5</v>
      </c>
      <c r="N5154" s="93" t="n">
        <v>3690</v>
      </c>
      <c r="O5154" s="148" t="n">
        <v>30000</v>
      </c>
      <c r="P5154" s="93" t="inlineStr">
        <is>
          <t>카페24클렌징폼클렌징폼 120ml 3set190801</t>
        </is>
      </c>
    </row>
    <row r="5155">
      <c r="A5155" s="93" t="n"/>
      <c r="B5155" s="127" t="n">
        <v>43908</v>
      </c>
      <c r="C5155" s="93">
        <f>TEXT(B5155,"aaa")</f>
        <v/>
      </c>
      <c r="D5155" s="93" t="n"/>
      <c r="E5155" s="93" t="inlineStr">
        <is>
          <t>마스크팩</t>
        </is>
      </c>
      <c r="F5155" s="93" t="inlineStr">
        <is>
          <t>카페24</t>
        </is>
      </c>
      <c r="G5155" s="93" t="inlineStr">
        <is>
          <t>마스크팩 1매</t>
        </is>
      </c>
      <c r="H5155" s="149" t="n">
        <v>8</v>
      </c>
      <c r="I5155" s="149" t="n"/>
      <c r="J5155" s="93" t="n">
        <v>190801</v>
      </c>
      <c r="K5155" s="93" t="n"/>
      <c r="L5155" s="93" t="n">
        <v>32000</v>
      </c>
      <c r="M5155" s="93" t="n">
        <v>30128</v>
      </c>
      <c r="N5155" s="93" t="n">
        <v>3176</v>
      </c>
      <c r="O5155" s="148" t="n">
        <v>29090.90909090909</v>
      </c>
      <c r="P5155" s="93" t="inlineStr">
        <is>
          <t>카페24마스크팩마스크팩 1매190801</t>
        </is>
      </c>
    </row>
    <row r="5156">
      <c r="A5156" s="93" t="n"/>
      <c r="B5156" s="127" t="n">
        <v>43908</v>
      </c>
      <c r="C5156" s="93">
        <f>TEXT(B5156,"aaa")</f>
        <v/>
      </c>
      <c r="D5156" s="93" t="n"/>
      <c r="E5156" s="93" t="inlineStr">
        <is>
          <t>마스크팩</t>
        </is>
      </c>
      <c r="F5156" s="93" t="inlineStr">
        <is>
          <t>카페24</t>
        </is>
      </c>
      <c r="G5156" s="93" t="inlineStr">
        <is>
          <t>마스크팩 10매</t>
        </is>
      </c>
      <c r="H5156" s="149" t="n">
        <v>10</v>
      </c>
      <c r="I5156" s="149" t="n"/>
      <c r="J5156" s="93" t="n">
        <v>190801</v>
      </c>
      <c r="K5156" s="93" t="n"/>
      <c r="L5156" s="93" t="n">
        <v>200000</v>
      </c>
      <c r="M5156" s="93" t="n">
        <v>188300</v>
      </c>
      <c r="N5156" s="93" t="n">
        <v>39700</v>
      </c>
      <c r="O5156" s="148" t="n">
        <v>181818.1818181818</v>
      </c>
      <c r="P5156" s="93" t="inlineStr">
        <is>
          <t>카페24마스크팩마스크팩 10매190801</t>
        </is>
      </c>
    </row>
    <row r="5157">
      <c r="A5157" s="93" t="n"/>
      <c r="B5157" s="127" t="n">
        <v>43908</v>
      </c>
      <c r="C5157" s="93">
        <f>TEXT(B5157,"aaa")</f>
        <v/>
      </c>
      <c r="D5157" s="93" t="n"/>
      <c r="E5157" s="93" t="inlineStr">
        <is>
          <t>토너</t>
        </is>
      </c>
      <c r="F5157" s="93" t="inlineStr">
        <is>
          <t>큐텐</t>
        </is>
      </c>
      <c r="G5157" s="93" t="inlineStr">
        <is>
          <t>250ml</t>
        </is>
      </c>
      <c r="H5157" s="149" t="n">
        <v>13</v>
      </c>
      <c r="I5157" s="149" t="n"/>
      <c r="J5157" s="91" t="n">
        <v>190801</v>
      </c>
      <c r="K5157" s="93" t="n"/>
      <c r="L5157" s="93" t="n">
        <v>409500</v>
      </c>
      <c r="M5157" s="93" t="n">
        <v>364455</v>
      </c>
      <c r="N5157" s="93" t="n">
        <v>42380</v>
      </c>
      <c r="O5157" s="148" t="n">
        <v>372272.7272727272</v>
      </c>
      <c r="P5157" s="93" t="inlineStr">
        <is>
          <t>큐텐토너250ml190801</t>
        </is>
      </c>
    </row>
    <row r="5158">
      <c r="A5158" s="93" t="n"/>
      <c r="B5158" s="127" t="n">
        <v>43908</v>
      </c>
      <c r="C5158" s="93">
        <f>TEXT(B5158,"aaa")</f>
        <v/>
      </c>
      <c r="D5158" s="93" t="n"/>
      <c r="E5158" s="93" t="inlineStr">
        <is>
          <t>토너</t>
        </is>
      </c>
      <c r="F5158" s="93" t="inlineStr">
        <is>
          <t>큐텐</t>
        </is>
      </c>
      <c r="G5158" s="93" t="inlineStr">
        <is>
          <t>250ml 2set</t>
        </is>
      </c>
      <c r="H5158" s="149" t="n">
        <v>5</v>
      </c>
      <c r="I5158" s="149" t="n"/>
      <c r="J5158" s="91" t="n">
        <v>190801</v>
      </c>
      <c r="K5158" s="93" t="n"/>
      <c r="L5158" s="93" t="n">
        <v>220000</v>
      </c>
      <c r="M5158" s="93" t="n">
        <v>195800</v>
      </c>
      <c r="N5158" s="93" t="n">
        <v>32600</v>
      </c>
      <c r="O5158" s="148" t="n">
        <v>200000</v>
      </c>
      <c r="P5158" s="93" t="inlineStr">
        <is>
          <t>큐텐토너250ml 2set190801</t>
        </is>
      </c>
    </row>
    <row r="5159">
      <c r="A5159" s="93" t="n"/>
      <c r="B5159" s="127" t="n">
        <v>43909</v>
      </c>
      <c r="C5159" s="93">
        <f>TEXT(B5159,"aaa")</f>
        <v/>
      </c>
      <c r="D5159" s="93" t="n"/>
      <c r="E5159" s="6" t="inlineStr">
        <is>
          <t>토너</t>
        </is>
      </c>
      <c r="F5159" s="5" t="inlineStr">
        <is>
          <t>W컨셉</t>
        </is>
      </c>
      <c r="G5159" s="5" t="inlineStr">
        <is>
          <t>250ml</t>
        </is>
      </c>
      <c r="H5159" s="149" t="n">
        <v>1</v>
      </c>
      <c r="I5159" s="149" t="n"/>
      <c r="J5159" s="7" t="n">
        <v>190801</v>
      </c>
      <c r="K5159" s="93" t="n"/>
      <c r="L5159" s="93" t="n">
        <v>20000</v>
      </c>
      <c r="M5159" s="93" t="n">
        <v>14400</v>
      </c>
      <c r="N5159" s="93" t="n">
        <v>3260</v>
      </c>
      <c r="O5159" s="148" t="n">
        <v>18181.81818181818</v>
      </c>
      <c r="P5159" s="93" t="inlineStr">
        <is>
          <t>W컨셉토너250ml190801</t>
        </is>
      </c>
    </row>
    <row r="5160">
      <c r="A5160" s="93" t="n"/>
      <c r="B5160" s="127" t="n">
        <v>43909</v>
      </c>
      <c r="C5160" s="93">
        <f>TEXT(B5160,"aaa")</f>
        <v/>
      </c>
      <c r="D5160" s="93" t="n"/>
      <c r="E5160" s="6" t="inlineStr">
        <is>
          <t>토너</t>
        </is>
      </c>
      <c r="F5160" s="5" t="inlineStr">
        <is>
          <t>W컨셉</t>
        </is>
      </c>
      <c r="G5160" s="5" t="inlineStr">
        <is>
          <t>250ml 2set</t>
        </is>
      </c>
      <c r="H5160" s="149" t="n">
        <v>6</v>
      </c>
      <c r="I5160" s="149" t="n"/>
      <c r="J5160" s="7" t="n">
        <v>190801</v>
      </c>
      <c r="K5160" s="93" t="n"/>
      <c r="L5160" s="93" t="n">
        <v>210000</v>
      </c>
      <c r="M5160" s="93" t="n">
        <v>153300</v>
      </c>
      <c r="N5160" s="93" t="n">
        <v>39120</v>
      </c>
      <c r="O5160" s="148" t="n">
        <v>190909.0909090909</v>
      </c>
      <c r="P5160" s="93" t="inlineStr">
        <is>
          <t>W컨셉토너250ml 2set190801</t>
        </is>
      </c>
    </row>
    <row r="5161">
      <c r="A5161" s="93" t="n"/>
      <c r="B5161" s="127" t="n">
        <v>43909</v>
      </c>
      <c r="C5161" s="93">
        <f>TEXT(B5161,"aaa")</f>
        <v/>
      </c>
      <c r="D5161" s="93" t="n"/>
      <c r="E5161" s="93" t="inlineStr">
        <is>
          <t>토너</t>
        </is>
      </c>
      <c r="F5161" s="5" t="inlineStr">
        <is>
          <t>스타일쉐어</t>
        </is>
      </c>
      <c r="G5161" s="93" t="inlineStr">
        <is>
          <t>250ml</t>
        </is>
      </c>
      <c r="H5161" s="149" t="n">
        <v>8</v>
      </c>
      <c r="I5161" s="149" t="n"/>
      <c r="J5161" s="91" t="n">
        <v>190801</v>
      </c>
      <c r="K5161" s="93" t="n"/>
      <c r="L5161" s="93" t="n">
        <v>160000</v>
      </c>
      <c r="M5161" s="93" t="n">
        <v>120000</v>
      </c>
      <c r="N5161" s="93" t="n">
        <v>26080</v>
      </c>
      <c r="O5161" s="148" t="n">
        <v>145454.5454545454</v>
      </c>
      <c r="P5161" s="93" t="inlineStr">
        <is>
          <t>스타일쉐어토너250ml190801</t>
        </is>
      </c>
    </row>
    <row r="5162">
      <c r="A5162" s="93" t="n"/>
      <c r="B5162" s="127" t="n">
        <v>43909</v>
      </c>
      <c r="C5162" s="93">
        <f>TEXT(B5162,"aaa")</f>
        <v/>
      </c>
      <c r="D5162" s="93" t="n"/>
      <c r="E5162" s="93" t="inlineStr">
        <is>
          <t>머드크림마스크</t>
        </is>
      </c>
      <c r="F5162" s="93" t="inlineStr">
        <is>
          <t>카페24</t>
        </is>
      </c>
      <c r="G5162" s="93" t="inlineStr">
        <is>
          <t>머드크림마스크 100ml</t>
        </is>
      </c>
      <c r="H5162" s="149" t="n">
        <v>51</v>
      </c>
      <c r="I5162" s="149" t="n"/>
      <c r="J5162" s="93" t="n">
        <v>190801</v>
      </c>
      <c r="K5162" s="93" t="n"/>
      <c r="L5162" s="93" t="n">
        <v>1020000</v>
      </c>
      <c r="M5162" s="93" t="n">
        <v>960330</v>
      </c>
      <c r="N5162" s="93" t="n">
        <v>73542</v>
      </c>
      <c r="O5162" s="148" t="n">
        <v>927272.7272727272</v>
      </c>
      <c r="P5162" s="93" t="inlineStr">
        <is>
          <t>카페24머드크림마스크머드크림마스크 100ml190801</t>
        </is>
      </c>
    </row>
    <row r="5163">
      <c r="A5163" s="93" t="n"/>
      <c r="B5163" s="127" t="n">
        <v>43909</v>
      </c>
      <c r="C5163" s="93">
        <f>TEXT(B5163,"aaa")</f>
        <v/>
      </c>
      <c r="D5163" s="93" t="n"/>
      <c r="E5163" s="93" t="inlineStr">
        <is>
          <t>머드크림마스크</t>
        </is>
      </c>
      <c r="F5163" s="93" t="inlineStr">
        <is>
          <t>카페24</t>
        </is>
      </c>
      <c r="G5163" s="93" t="inlineStr">
        <is>
          <t>머드크림마스크 100ml 2set</t>
        </is>
      </c>
      <c r="H5163" s="149" t="n">
        <v>24</v>
      </c>
      <c r="I5163" s="149" t="n"/>
      <c r="J5163" s="93" t="n">
        <v>190801</v>
      </c>
      <c r="K5163" s="93" t="n"/>
      <c r="L5163" s="93" t="n">
        <v>840000</v>
      </c>
      <c r="M5163" s="93" t="n">
        <v>790860</v>
      </c>
      <c r="N5163" s="93" t="n">
        <v>69216</v>
      </c>
      <c r="O5163" s="148" t="n">
        <v>763636.3636363635</v>
      </c>
      <c r="P5163" s="93" t="inlineStr">
        <is>
          <t>카페24머드크림마스크머드크림마스크 100ml 2set190801</t>
        </is>
      </c>
    </row>
    <row r="5164">
      <c r="A5164" s="93" t="n"/>
      <c r="B5164" s="127" t="n">
        <v>43909</v>
      </c>
      <c r="C5164" s="93">
        <f>TEXT(B5164,"aaa")</f>
        <v/>
      </c>
      <c r="D5164" s="93" t="n"/>
      <c r="E5164" s="6" t="inlineStr">
        <is>
          <t>토너</t>
        </is>
      </c>
      <c r="F5164" s="5" t="inlineStr">
        <is>
          <t>카페24</t>
        </is>
      </c>
      <c r="G5164" s="5" t="inlineStr">
        <is>
          <t>250ml</t>
        </is>
      </c>
      <c r="H5164" s="149" t="n">
        <v>73</v>
      </c>
      <c r="I5164" s="149" t="n"/>
      <c r="J5164" s="7" t="n">
        <v>190801</v>
      </c>
      <c r="K5164" s="93" t="n"/>
      <c r="L5164" s="93" t="n">
        <v>1460000</v>
      </c>
      <c r="M5164" s="93" t="n">
        <v>1374590</v>
      </c>
      <c r="N5164" s="93" t="n">
        <v>237980</v>
      </c>
      <c r="O5164" s="148" t="n">
        <v>1327272.727272727</v>
      </c>
      <c r="P5164" s="93" t="inlineStr">
        <is>
          <t>카페24토너250ml190801</t>
        </is>
      </c>
    </row>
    <row r="5165">
      <c r="A5165" s="93" t="n"/>
      <c r="B5165" s="127" t="n">
        <v>43909</v>
      </c>
      <c r="C5165" s="93">
        <f>TEXT(B5165,"aaa")</f>
        <v/>
      </c>
      <c r="D5165" s="93" t="n"/>
      <c r="E5165" s="6" t="inlineStr">
        <is>
          <t>토너</t>
        </is>
      </c>
      <c r="F5165" s="5" t="inlineStr">
        <is>
          <t>카페24</t>
        </is>
      </c>
      <c r="G5165" s="5" t="inlineStr">
        <is>
          <t>250ml 2set</t>
        </is>
      </c>
      <c r="H5165" s="149" t="n">
        <v>55</v>
      </c>
      <c r="I5165" s="149" t="n"/>
      <c r="J5165" s="7" t="n">
        <v>190801</v>
      </c>
      <c r="K5165" s="93" t="n"/>
      <c r="L5165" s="93" t="n">
        <v>1925000</v>
      </c>
      <c r="M5165" s="93" t="n">
        <v>1812387.5</v>
      </c>
      <c r="N5165" s="93" t="n">
        <v>358600</v>
      </c>
      <c r="O5165" s="148" t="n">
        <v>1750000</v>
      </c>
      <c r="P5165" s="93" t="inlineStr">
        <is>
          <t>카페24토너250ml 2set190801</t>
        </is>
      </c>
    </row>
    <row r="5166">
      <c r="A5166" s="93" t="n"/>
      <c r="B5166" s="127" t="n">
        <v>43909</v>
      </c>
      <c r="C5166" s="93">
        <f>TEXT(B5166,"aaa")</f>
        <v/>
      </c>
      <c r="D5166" s="93" t="n"/>
      <c r="E5166" s="6" t="inlineStr">
        <is>
          <t>토너</t>
        </is>
      </c>
      <c r="F5166" s="5" t="inlineStr">
        <is>
          <t>카페24</t>
        </is>
      </c>
      <c r="G5166" s="5" t="inlineStr">
        <is>
          <t>500ml</t>
        </is>
      </c>
      <c r="H5166" s="149" t="n">
        <v>79</v>
      </c>
      <c r="I5166" s="149" t="n"/>
      <c r="J5166" s="7" t="n">
        <v>190801</v>
      </c>
      <c r="K5166" s="93" t="n"/>
      <c r="L5166" s="93" t="n">
        <v>2607000</v>
      </c>
      <c r="M5166" s="93" t="n">
        <v>2454490.5</v>
      </c>
      <c r="N5166" s="93" t="n">
        <v>373275</v>
      </c>
      <c r="O5166" s="148" t="n">
        <v>2370000</v>
      </c>
      <c r="P5166" s="93" t="inlineStr">
        <is>
          <t>카페24토너500ml190801</t>
        </is>
      </c>
    </row>
    <row r="5167">
      <c r="A5167" s="93" t="n"/>
      <c r="B5167" s="127" t="n">
        <v>43909</v>
      </c>
      <c r="C5167" s="93">
        <f>TEXT(B5167,"aaa")</f>
        <v/>
      </c>
      <c r="D5167" s="93" t="n"/>
      <c r="E5167" s="6" t="inlineStr">
        <is>
          <t>토너</t>
        </is>
      </c>
      <c r="F5167" s="5" t="inlineStr">
        <is>
          <t>카페24</t>
        </is>
      </c>
      <c r="G5167" s="93" t="inlineStr">
        <is>
          <t>스킨팩 화장솜 60P</t>
        </is>
      </c>
      <c r="H5167" s="149" t="n">
        <v>93</v>
      </c>
      <c r="I5167" s="149" t="n"/>
      <c r="J5167" s="7" t="n">
        <v>190801</v>
      </c>
      <c r="K5167" s="93" t="n"/>
      <c r="L5167" s="93" t="n">
        <v>279000</v>
      </c>
      <c r="M5167" s="93" t="n">
        <v>262678.5</v>
      </c>
      <c r="N5167" s="93" t="n">
        <v>103230</v>
      </c>
      <c r="O5167" s="148" t="n">
        <v>253636.3636363636</v>
      </c>
      <c r="P5167" s="93" t="inlineStr">
        <is>
          <t>카페24토너스킨팩 화장솜 60P190801</t>
        </is>
      </c>
    </row>
    <row r="5168">
      <c r="A5168" s="93" t="n"/>
      <c r="B5168" s="127" t="n">
        <v>43909</v>
      </c>
      <c r="C5168" s="93">
        <f>TEXT(B5168,"aaa")</f>
        <v/>
      </c>
      <c r="D5168" s="93" t="n"/>
      <c r="E5168" s="93" t="inlineStr">
        <is>
          <t>클렌징폼</t>
        </is>
      </c>
      <c r="F5168" s="5" t="inlineStr">
        <is>
          <t>카페24</t>
        </is>
      </c>
      <c r="G5168" s="93" t="inlineStr">
        <is>
          <t>클렌징폼 120ml</t>
        </is>
      </c>
      <c r="H5168" s="149" t="n">
        <v>21</v>
      </c>
      <c r="I5168" s="149" t="n"/>
      <c r="J5168" s="7" t="n">
        <v>190801</v>
      </c>
      <c r="K5168" s="93" t="n"/>
      <c r="L5168" s="93" t="n">
        <v>273000</v>
      </c>
      <c r="M5168" s="93" t="n">
        <v>257029.5</v>
      </c>
      <c r="N5168" s="93" t="n">
        <v>57750</v>
      </c>
      <c r="O5168" s="148" t="n">
        <v>248181.8181818181</v>
      </c>
      <c r="P5168" s="93" t="inlineStr">
        <is>
          <t>카페24클렌징폼클렌징폼 120ml190801</t>
        </is>
      </c>
    </row>
    <row r="5169">
      <c r="A5169" s="93" t="n"/>
      <c r="B5169" s="127" t="n">
        <v>43909</v>
      </c>
      <c r="C5169" s="93">
        <f>TEXT(B5169,"aaa")</f>
        <v/>
      </c>
      <c r="D5169" s="93" t="n"/>
      <c r="E5169" s="93" t="inlineStr">
        <is>
          <t>클렌징폼</t>
        </is>
      </c>
      <c r="F5169" s="93" t="inlineStr">
        <is>
          <t>카페24</t>
        </is>
      </c>
      <c r="G5169" s="93" t="inlineStr">
        <is>
          <t>클렌징폼 120ml 2set</t>
        </is>
      </c>
      <c r="H5169" s="149" t="n">
        <v>2</v>
      </c>
      <c r="I5169" s="149" t="n"/>
      <c r="J5169" s="7" t="n">
        <v>190801</v>
      </c>
      <c r="K5169" s="93" t="n"/>
      <c r="L5169" s="93" t="n">
        <v>48000</v>
      </c>
      <c r="M5169" s="93" t="n">
        <v>45192</v>
      </c>
      <c r="N5169" s="93" t="n">
        <v>4920</v>
      </c>
      <c r="O5169" s="148" t="n">
        <v>43636.36363636363</v>
      </c>
      <c r="P5169" s="93" t="inlineStr">
        <is>
          <t>카페24클렌징폼클렌징폼 120ml 2set190801</t>
        </is>
      </c>
    </row>
    <row r="5170">
      <c r="A5170" s="93" t="n"/>
      <c r="B5170" s="127" t="n">
        <v>43909</v>
      </c>
      <c r="C5170" s="93">
        <f>TEXT(B5170,"aaa")</f>
        <v/>
      </c>
      <c r="D5170" s="93" t="n"/>
      <c r="E5170" s="93" t="inlineStr">
        <is>
          <t>클렌징폼</t>
        </is>
      </c>
      <c r="F5170" s="93" t="inlineStr">
        <is>
          <t>카페24</t>
        </is>
      </c>
      <c r="G5170" s="93" t="inlineStr">
        <is>
          <t>클렌징폼 120ml 3set</t>
        </is>
      </c>
      <c r="H5170" s="149" t="n">
        <v>1</v>
      </c>
      <c r="I5170" s="149" t="n"/>
      <c r="J5170" s="7" t="n">
        <v>190801</v>
      </c>
      <c r="K5170" s="93" t="n"/>
      <c r="L5170" s="93" t="n">
        <v>33000</v>
      </c>
      <c r="M5170" s="93" t="n">
        <v>31069.5</v>
      </c>
      <c r="N5170" s="93" t="n">
        <v>3690</v>
      </c>
      <c r="O5170" s="148" t="n">
        <v>30000</v>
      </c>
      <c r="P5170" s="93" t="inlineStr">
        <is>
          <t>카페24클렌징폼클렌징폼 120ml 3set190801</t>
        </is>
      </c>
    </row>
    <row r="5171">
      <c r="A5171" s="93" t="n"/>
      <c r="B5171" s="127" t="n">
        <v>43909</v>
      </c>
      <c r="C5171" s="93">
        <f>TEXT(B5171,"aaa")</f>
        <v/>
      </c>
      <c r="D5171" s="93" t="n"/>
      <c r="E5171" s="93" t="inlineStr">
        <is>
          <t>마스크팩</t>
        </is>
      </c>
      <c r="F5171" s="93" t="inlineStr">
        <is>
          <t>카페24</t>
        </is>
      </c>
      <c r="G5171" s="93" t="inlineStr">
        <is>
          <t>마스크팩 1매</t>
        </is>
      </c>
      <c r="H5171" s="149" t="n">
        <v>9</v>
      </c>
      <c r="I5171" s="149" t="n"/>
      <c r="J5171" s="93" t="n">
        <v>190801</v>
      </c>
      <c r="K5171" s="93" t="n"/>
      <c r="L5171" s="93" t="n">
        <v>36000</v>
      </c>
      <c r="M5171" s="93" t="n">
        <v>33894</v>
      </c>
      <c r="N5171" s="93" t="n">
        <v>3573</v>
      </c>
      <c r="O5171" s="148" t="n">
        <v>32727.27272727272</v>
      </c>
      <c r="P5171" s="93" t="inlineStr">
        <is>
          <t>카페24마스크팩마스크팩 1매190801</t>
        </is>
      </c>
    </row>
    <row r="5172">
      <c r="A5172" s="93" t="n"/>
      <c r="B5172" s="127" t="n">
        <v>43909</v>
      </c>
      <c r="C5172" s="93">
        <f>TEXT(B5172,"aaa")</f>
        <v/>
      </c>
      <c r="D5172" s="93" t="n"/>
      <c r="E5172" s="93" t="inlineStr">
        <is>
          <t>마스크팩</t>
        </is>
      </c>
      <c r="F5172" s="93" t="inlineStr">
        <is>
          <t>카페24</t>
        </is>
      </c>
      <c r="G5172" s="93" t="inlineStr">
        <is>
          <t>마스크팩 10매</t>
        </is>
      </c>
      <c r="H5172" s="149" t="n">
        <v>6</v>
      </c>
      <c r="I5172" s="149" t="n"/>
      <c r="J5172" s="93" t="n">
        <v>190801</v>
      </c>
      <c r="K5172" s="93" t="n"/>
      <c r="L5172" s="93" t="n">
        <v>120000</v>
      </c>
      <c r="M5172" s="93" t="n">
        <v>112980</v>
      </c>
      <c r="N5172" s="93" t="n">
        <v>23820</v>
      </c>
      <c r="O5172" s="148" t="n">
        <v>109090.9090909091</v>
      </c>
      <c r="P5172" s="93" t="inlineStr">
        <is>
          <t>카페24마스크팩마스크팩 10매190801</t>
        </is>
      </c>
    </row>
    <row r="5173">
      <c r="A5173" s="93" t="n"/>
      <c r="B5173" s="127" t="n">
        <v>43910</v>
      </c>
      <c r="C5173" s="93">
        <f>TEXT(B5173,"aaa")</f>
        <v/>
      </c>
      <c r="D5173" s="93" t="n"/>
      <c r="E5173" s="6" t="inlineStr">
        <is>
          <t>토너</t>
        </is>
      </c>
      <c r="F5173" s="5" t="inlineStr">
        <is>
          <t>W컨셉</t>
        </is>
      </c>
      <c r="G5173" s="5" t="inlineStr">
        <is>
          <t>250ml 2set</t>
        </is>
      </c>
      <c r="H5173" s="149" t="n">
        <v>4</v>
      </c>
      <c r="I5173" s="149" t="n"/>
      <c r="J5173" s="7" t="n">
        <v>190801</v>
      </c>
      <c r="K5173" s="93" t="n"/>
      <c r="L5173" s="93" t="n">
        <v>140000</v>
      </c>
      <c r="M5173" s="93" t="n">
        <v>102200</v>
      </c>
      <c r="N5173" s="93" t="n">
        <v>26080</v>
      </c>
      <c r="O5173" s="148" t="n">
        <v>127272.7272727273</v>
      </c>
      <c r="P5173" s="93" t="inlineStr">
        <is>
          <t>W컨셉토너250ml 2set190801</t>
        </is>
      </c>
    </row>
    <row r="5174">
      <c r="A5174" s="93" t="n"/>
      <c r="B5174" s="127" t="n">
        <v>43910</v>
      </c>
      <c r="C5174" s="93">
        <f>TEXT(B5174,"aaa")</f>
        <v/>
      </c>
      <c r="D5174" s="93" t="n"/>
      <c r="E5174" s="93" t="inlineStr">
        <is>
          <t>토너</t>
        </is>
      </c>
      <c r="F5174" s="5" t="inlineStr">
        <is>
          <t>스타일쉐어</t>
        </is>
      </c>
      <c r="G5174" s="93" t="inlineStr">
        <is>
          <t>250ml</t>
        </is>
      </c>
      <c r="H5174" s="149" t="n">
        <v>4</v>
      </c>
      <c r="I5174" s="149" t="n"/>
      <c r="J5174" s="91" t="n">
        <v>190801</v>
      </c>
      <c r="K5174" s="93" t="n"/>
      <c r="L5174" s="93" t="n">
        <v>80000</v>
      </c>
      <c r="M5174" s="93" t="n">
        <v>60000</v>
      </c>
      <c r="N5174" s="93" t="n">
        <v>13040</v>
      </c>
      <c r="O5174" s="148" t="n">
        <v>72727.27272727272</v>
      </c>
      <c r="P5174" s="93" t="inlineStr">
        <is>
          <t>스타일쉐어토너250ml190801</t>
        </is>
      </c>
    </row>
    <row r="5175">
      <c r="A5175" s="93" t="n"/>
      <c r="B5175" s="127" t="n">
        <v>43910</v>
      </c>
      <c r="C5175" s="93">
        <f>TEXT(B5175,"aaa")</f>
        <v/>
      </c>
      <c r="D5175" s="93" t="n"/>
      <c r="E5175" s="93" t="inlineStr">
        <is>
          <t>머드크림마스크</t>
        </is>
      </c>
      <c r="F5175" s="93" t="inlineStr">
        <is>
          <t>카페24</t>
        </is>
      </c>
      <c r="G5175" s="93" t="inlineStr">
        <is>
          <t>머드크림마스크 100ml</t>
        </is>
      </c>
      <c r="H5175" s="149" t="n">
        <v>40</v>
      </c>
      <c r="I5175" s="149" t="n"/>
      <c r="J5175" s="93" t="n">
        <v>190801</v>
      </c>
      <c r="K5175" s="93" t="n"/>
      <c r="L5175" s="93" t="n">
        <v>800000</v>
      </c>
      <c r="M5175" s="93" t="n">
        <v>753200</v>
      </c>
      <c r="N5175" s="93" t="n">
        <v>57680</v>
      </c>
      <c r="O5175" s="148" t="n">
        <v>727272.7272727272</v>
      </c>
      <c r="P5175" s="93" t="inlineStr">
        <is>
          <t>카페24머드크림마스크머드크림마스크 100ml190801</t>
        </is>
      </c>
    </row>
    <row r="5176">
      <c r="A5176" s="93" t="n"/>
      <c r="B5176" s="127" t="n">
        <v>43910</v>
      </c>
      <c r="C5176" s="93">
        <f>TEXT(B5176,"aaa")</f>
        <v/>
      </c>
      <c r="D5176" s="93" t="n"/>
      <c r="E5176" s="93" t="inlineStr">
        <is>
          <t>머드크림마스크</t>
        </is>
      </c>
      <c r="F5176" s="93" t="inlineStr">
        <is>
          <t>카페24</t>
        </is>
      </c>
      <c r="G5176" s="93" t="inlineStr">
        <is>
          <t>머드크림마스크 100ml 2set</t>
        </is>
      </c>
      <c r="H5176" s="149" t="n">
        <v>18</v>
      </c>
      <c r="I5176" s="149" t="n"/>
      <c r="J5176" s="93" t="n">
        <v>190801</v>
      </c>
      <c r="K5176" s="93" t="n"/>
      <c r="L5176" s="93" t="n">
        <v>630000</v>
      </c>
      <c r="M5176" s="93" t="n">
        <v>593145</v>
      </c>
      <c r="N5176" s="93" t="n">
        <v>51912</v>
      </c>
      <c r="O5176" s="148" t="n">
        <v>572727.2727272727</v>
      </c>
      <c r="P5176" s="93" t="inlineStr">
        <is>
          <t>카페24머드크림마스크머드크림마스크 100ml 2set190801</t>
        </is>
      </c>
    </row>
    <row r="5177">
      <c r="A5177" s="93" t="n"/>
      <c r="B5177" s="127" t="n">
        <v>43910</v>
      </c>
      <c r="C5177" s="93">
        <f>TEXT(B5177,"aaa")</f>
        <v/>
      </c>
      <c r="D5177" s="93" t="n"/>
      <c r="E5177" s="6" t="inlineStr">
        <is>
          <t>토너</t>
        </is>
      </c>
      <c r="F5177" s="5" t="inlineStr">
        <is>
          <t>카페24</t>
        </is>
      </c>
      <c r="G5177" s="5" t="inlineStr">
        <is>
          <t>250ml</t>
        </is>
      </c>
      <c r="H5177" s="149" t="n">
        <v>60</v>
      </c>
      <c r="I5177" s="149" t="n"/>
      <c r="J5177" s="7" t="n">
        <v>190801</v>
      </c>
      <c r="K5177" s="93" t="n"/>
      <c r="L5177" s="93" t="n">
        <v>1200000</v>
      </c>
      <c r="M5177" s="93" t="n">
        <v>1129800</v>
      </c>
      <c r="N5177" s="93" t="n">
        <v>195600</v>
      </c>
      <c r="O5177" s="148" t="n">
        <v>1090909.090909091</v>
      </c>
      <c r="P5177" s="93" t="inlineStr">
        <is>
          <t>카페24토너250ml190801</t>
        </is>
      </c>
    </row>
    <row r="5178">
      <c r="A5178" s="93" t="n"/>
      <c r="B5178" s="127" t="n">
        <v>43910</v>
      </c>
      <c r="C5178" s="93">
        <f>TEXT(B5178,"aaa")</f>
        <v/>
      </c>
      <c r="D5178" s="93" t="n"/>
      <c r="E5178" s="6" t="inlineStr">
        <is>
          <t>토너</t>
        </is>
      </c>
      <c r="F5178" s="5" t="inlineStr">
        <is>
          <t>카페24</t>
        </is>
      </c>
      <c r="G5178" s="5" t="inlineStr">
        <is>
          <t>250ml 2set</t>
        </is>
      </c>
      <c r="H5178" s="149" t="n">
        <v>40</v>
      </c>
      <c r="I5178" s="149" t="n"/>
      <c r="J5178" s="7" t="n">
        <v>190801</v>
      </c>
      <c r="K5178" s="93" t="n"/>
      <c r="L5178" s="93" t="n">
        <v>1400000</v>
      </c>
      <c r="M5178" s="93" t="n">
        <v>1318100</v>
      </c>
      <c r="N5178" s="93" t="n">
        <v>260800</v>
      </c>
      <c r="O5178" s="148" t="n">
        <v>1272727.272727273</v>
      </c>
      <c r="P5178" s="93" t="inlineStr">
        <is>
          <t>카페24토너250ml 2set190801</t>
        </is>
      </c>
    </row>
    <row r="5179">
      <c r="A5179" s="93" t="n"/>
      <c r="B5179" s="127" t="n">
        <v>43910</v>
      </c>
      <c r="C5179" s="93">
        <f>TEXT(B5179,"aaa")</f>
        <v/>
      </c>
      <c r="D5179" s="93" t="n"/>
      <c r="E5179" s="6" t="inlineStr">
        <is>
          <t>토너</t>
        </is>
      </c>
      <c r="F5179" s="5" t="inlineStr">
        <is>
          <t>카페24</t>
        </is>
      </c>
      <c r="G5179" s="5" t="inlineStr">
        <is>
          <t>500ml</t>
        </is>
      </c>
      <c r="H5179" s="149" t="n">
        <v>67</v>
      </c>
      <c r="I5179" s="149" t="n"/>
      <c r="J5179" s="7" t="n">
        <v>190801</v>
      </c>
      <c r="K5179" s="93" t="n"/>
      <c r="L5179" s="93" t="n">
        <v>2211000</v>
      </c>
      <c r="M5179" s="93" t="n">
        <v>2081656.5</v>
      </c>
      <c r="N5179" s="93" t="n">
        <v>316575</v>
      </c>
      <c r="O5179" s="148" t="n">
        <v>2010000</v>
      </c>
      <c r="P5179" s="93" t="inlineStr">
        <is>
          <t>카페24토너500ml190801</t>
        </is>
      </c>
    </row>
    <row r="5180">
      <c r="A5180" s="93" t="n"/>
      <c r="B5180" s="127" t="n">
        <v>43910</v>
      </c>
      <c r="C5180" s="93">
        <f>TEXT(B5180,"aaa")</f>
        <v/>
      </c>
      <c r="D5180" s="93" t="n"/>
      <c r="E5180" s="6" t="inlineStr">
        <is>
          <t>토너</t>
        </is>
      </c>
      <c r="F5180" s="5" t="inlineStr">
        <is>
          <t>카페24</t>
        </is>
      </c>
      <c r="G5180" s="93" t="inlineStr">
        <is>
          <t>스킨팩 화장솜 60P</t>
        </is>
      </c>
      <c r="H5180" s="149" t="n">
        <v>78</v>
      </c>
      <c r="I5180" s="149" t="n"/>
      <c r="J5180" s="7" t="n">
        <v>190801</v>
      </c>
      <c r="K5180" s="93" t="n"/>
      <c r="L5180" s="93" t="n">
        <v>234000</v>
      </c>
      <c r="M5180" s="93" t="n">
        <v>220311</v>
      </c>
      <c r="N5180" s="93" t="n">
        <v>86580</v>
      </c>
      <c r="O5180" s="148" t="n">
        <v>212727.2727272727</v>
      </c>
      <c r="P5180" s="93" t="inlineStr">
        <is>
          <t>카페24토너스킨팩 화장솜 60P190801</t>
        </is>
      </c>
    </row>
    <row r="5181">
      <c r="A5181" s="93" t="n"/>
      <c r="B5181" s="127" t="n">
        <v>43910</v>
      </c>
      <c r="C5181" s="93">
        <f>TEXT(B5181,"aaa")</f>
        <v/>
      </c>
      <c r="D5181" s="93" t="n"/>
      <c r="E5181" s="93" t="inlineStr">
        <is>
          <t>클렌징폼</t>
        </is>
      </c>
      <c r="F5181" s="5" t="inlineStr">
        <is>
          <t>카페24</t>
        </is>
      </c>
      <c r="G5181" s="93" t="inlineStr">
        <is>
          <t>클렌징폼 120ml</t>
        </is>
      </c>
      <c r="H5181" s="149" t="n">
        <v>17</v>
      </c>
      <c r="I5181" s="149" t="n"/>
      <c r="J5181" s="7" t="n">
        <v>190801</v>
      </c>
      <c r="K5181" s="93" t="n"/>
      <c r="L5181" s="93" t="n">
        <v>221000</v>
      </c>
      <c r="M5181" s="93" t="n">
        <v>208071.5</v>
      </c>
      <c r="N5181" s="93" t="n">
        <v>46750</v>
      </c>
      <c r="O5181" s="148" t="n">
        <v>200909.0909090909</v>
      </c>
      <c r="P5181" s="93" t="inlineStr">
        <is>
          <t>카페24클렌징폼클렌징폼 120ml190801</t>
        </is>
      </c>
    </row>
    <row r="5182">
      <c r="A5182" s="93" t="n"/>
      <c r="B5182" s="127" t="n">
        <v>43910</v>
      </c>
      <c r="C5182" s="93">
        <f>TEXT(B5182,"aaa")</f>
        <v/>
      </c>
      <c r="D5182" s="93" t="n"/>
      <c r="E5182" s="93" t="inlineStr">
        <is>
          <t>클렌징폼</t>
        </is>
      </c>
      <c r="F5182" s="93" t="inlineStr">
        <is>
          <t>카페24</t>
        </is>
      </c>
      <c r="G5182" s="93" t="inlineStr">
        <is>
          <t>클렌징폼 120ml 2set</t>
        </is>
      </c>
      <c r="H5182" s="149" t="n">
        <v>1</v>
      </c>
      <c r="I5182" s="149" t="n"/>
      <c r="J5182" s="7" t="n">
        <v>190801</v>
      </c>
      <c r="K5182" s="93" t="n"/>
      <c r="L5182" s="93" t="n">
        <v>24000</v>
      </c>
      <c r="M5182" s="93" t="n">
        <v>22596</v>
      </c>
      <c r="N5182" s="93" t="n">
        <v>2460</v>
      </c>
      <c r="O5182" s="148" t="n">
        <v>21818.18181818182</v>
      </c>
      <c r="P5182" s="93" t="inlineStr">
        <is>
          <t>카페24클렌징폼클렌징폼 120ml 2set190801</t>
        </is>
      </c>
    </row>
    <row r="5183">
      <c r="A5183" s="93" t="n"/>
      <c r="B5183" s="127" t="n">
        <v>43910</v>
      </c>
      <c r="C5183" s="93">
        <f>TEXT(B5183,"aaa")</f>
        <v/>
      </c>
      <c r="D5183" s="93" t="n"/>
      <c r="E5183" s="93" t="inlineStr">
        <is>
          <t>마스크팩</t>
        </is>
      </c>
      <c r="F5183" s="93" t="inlineStr">
        <is>
          <t>카페24</t>
        </is>
      </c>
      <c r="G5183" s="93" t="inlineStr">
        <is>
          <t>마스크팩 1매</t>
        </is>
      </c>
      <c r="H5183" s="149" t="n">
        <v>3</v>
      </c>
      <c r="I5183" s="149" t="n"/>
      <c r="J5183" s="93" t="n">
        <v>190801</v>
      </c>
      <c r="K5183" s="93" t="n"/>
      <c r="L5183" s="93" t="n">
        <v>12000</v>
      </c>
      <c r="M5183" s="93" t="n">
        <v>11298</v>
      </c>
      <c r="N5183" s="93" t="n">
        <v>1191</v>
      </c>
      <c r="O5183" s="148" t="n">
        <v>10909.09090909091</v>
      </c>
      <c r="P5183" s="93" t="inlineStr">
        <is>
          <t>카페24마스크팩마스크팩 1매190801</t>
        </is>
      </c>
    </row>
    <row r="5184">
      <c r="A5184" s="93" t="n"/>
      <c r="B5184" s="127" t="n">
        <v>43910</v>
      </c>
      <c r="C5184" s="93">
        <f>TEXT(B5184,"aaa")</f>
        <v/>
      </c>
      <c r="D5184" s="93" t="n"/>
      <c r="E5184" s="93" t="inlineStr">
        <is>
          <t>마스크팩</t>
        </is>
      </c>
      <c r="F5184" s="93" t="inlineStr">
        <is>
          <t>카페24</t>
        </is>
      </c>
      <c r="G5184" s="93" t="inlineStr">
        <is>
          <t>마스크팩 10매</t>
        </is>
      </c>
      <c r="H5184" s="149" t="n">
        <v>10</v>
      </c>
      <c r="I5184" s="149" t="n"/>
      <c r="J5184" s="93" t="n">
        <v>190801</v>
      </c>
      <c r="K5184" s="93" t="n"/>
      <c r="L5184" s="93" t="n">
        <v>200000</v>
      </c>
      <c r="M5184" s="93" t="n">
        <v>188300</v>
      </c>
      <c r="N5184" s="93" t="n">
        <v>39700</v>
      </c>
      <c r="O5184" s="148" t="n">
        <v>181818.1818181818</v>
      </c>
      <c r="P5184" s="93" t="inlineStr">
        <is>
          <t>카페24마스크팩마스크팩 10매190801</t>
        </is>
      </c>
    </row>
    <row r="5185">
      <c r="A5185" s="93" t="n"/>
      <c r="B5185" s="127" t="n">
        <v>43910</v>
      </c>
      <c r="C5185" s="93">
        <f>TEXT(B5185,"aaa")</f>
        <v/>
      </c>
      <c r="D5185" s="93" t="n"/>
      <c r="E5185" s="93" t="inlineStr">
        <is>
          <t>토너+머드크림세트</t>
        </is>
      </c>
      <c r="F5185" s="93" t="inlineStr">
        <is>
          <t>카페24</t>
        </is>
      </c>
      <c r="G5185" s="93" t="inlineStr">
        <is>
          <t>250ml</t>
        </is>
      </c>
      <c r="H5185" s="149" t="n">
        <v>3</v>
      </c>
      <c r="I5185" s="149" t="n"/>
      <c r="J5185" s="93" t="n">
        <v>190801</v>
      </c>
      <c r="K5185" s="93" t="n"/>
      <c r="L5185" s="93" t="n">
        <v>52500</v>
      </c>
      <c r="M5185" s="93" t="n">
        <v>49428.75</v>
      </c>
      <c r="N5185" s="93" t="n">
        <v>9780</v>
      </c>
      <c r="O5185" s="148" t="n">
        <v>47727.27272727272</v>
      </c>
      <c r="P5185" s="93" t="inlineStr">
        <is>
          <t>카페24토너+머드크림세트250ml190801</t>
        </is>
      </c>
    </row>
    <row r="5186">
      <c r="A5186" s="93" t="n"/>
      <c r="B5186" s="127" t="n">
        <v>43910</v>
      </c>
      <c r="C5186" s="93">
        <f>TEXT(B5186,"aaa")</f>
        <v/>
      </c>
      <c r="D5186" s="93" t="n"/>
      <c r="E5186" s="93" t="inlineStr">
        <is>
          <t>토너+머드크림세트</t>
        </is>
      </c>
      <c r="F5186" s="93" t="inlineStr">
        <is>
          <t>카페24</t>
        </is>
      </c>
      <c r="G5186" s="93" t="inlineStr">
        <is>
          <t>머드크림마스크 100ml</t>
        </is>
      </c>
      <c r="H5186" s="149" t="n">
        <v>3</v>
      </c>
      <c r="I5186" s="149" t="n"/>
      <c r="J5186" s="93" t="n">
        <v>190801</v>
      </c>
      <c r="K5186" s="93" t="n"/>
      <c r="L5186" s="93" t="n">
        <v>52500</v>
      </c>
      <c r="M5186" s="93" t="n">
        <v>49428.75</v>
      </c>
      <c r="N5186" s="93" t="n">
        <v>4326</v>
      </c>
      <c r="O5186" s="148" t="n">
        <v>47727.27272727272</v>
      </c>
      <c r="P5186" s="93" t="inlineStr">
        <is>
          <t>카페24토너+머드크림세트머드크림마스크 100ml190801</t>
        </is>
      </c>
    </row>
    <row r="5187">
      <c r="A5187" s="93" t="n"/>
      <c r="B5187" s="127" t="n">
        <v>43911</v>
      </c>
      <c r="C5187" s="93">
        <f>TEXT(B5187,"aaa")</f>
        <v/>
      </c>
      <c r="D5187" s="93" t="n"/>
      <c r="E5187" s="93" t="inlineStr">
        <is>
          <t>토너</t>
        </is>
      </c>
      <c r="F5187" s="5" t="inlineStr">
        <is>
          <t>스타일쉐어</t>
        </is>
      </c>
      <c r="G5187" s="93" t="inlineStr">
        <is>
          <t>250ml</t>
        </is>
      </c>
      <c r="H5187" s="149" t="n">
        <v>5</v>
      </c>
      <c r="I5187" s="149" t="n"/>
      <c r="J5187" s="91" t="n">
        <v>190801</v>
      </c>
      <c r="K5187" s="93" t="n"/>
      <c r="L5187" s="93" t="n">
        <v>100000</v>
      </c>
      <c r="M5187" s="93" t="n">
        <v>75000</v>
      </c>
      <c r="N5187" s="93" t="n">
        <v>16300</v>
      </c>
      <c r="O5187" s="148" t="n">
        <v>90909.0909090909</v>
      </c>
      <c r="P5187" s="93" t="inlineStr">
        <is>
          <t>스타일쉐어토너250ml190801</t>
        </is>
      </c>
    </row>
    <row r="5188">
      <c r="A5188" s="93" t="n"/>
      <c r="B5188" s="127" t="n">
        <v>43911</v>
      </c>
      <c r="C5188" s="93">
        <f>TEXT(B5188,"aaa")</f>
        <v/>
      </c>
      <c r="D5188" s="93" t="n"/>
      <c r="E5188" s="93" t="inlineStr">
        <is>
          <t>머드크림마스크</t>
        </is>
      </c>
      <c r="F5188" s="93" t="inlineStr">
        <is>
          <t>카페24</t>
        </is>
      </c>
      <c r="G5188" s="93" t="inlineStr">
        <is>
          <t>머드크림마스크 100ml</t>
        </is>
      </c>
      <c r="H5188" s="149" t="n">
        <v>27</v>
      </c>
      <c r="I5188" s="149" t="n"/>
      <c r="J5188" s="93" t="n">
        <v>190801</v>
      </c>
      <c r="K5188" s="93" t="n"/>
      <c r="L5188" s="93" t="n">
        <v>540000</v>
      </c>
      <c r="M5188" s="93" t="n">
        <v>508410</v>
      </c>
      <c r="N5188" s="93" t="n">
        <v>38934</v>
      </c>
      <c r="O5188" s="148" t="n">
        <v>490909.0909090909</v>
      </c>
      <c r="P5188" s="93" t="inlineStr">
        <is>
          <t>카페24머드크림마스크머드크림마스크 100ml190801</t>
        </is>
      </c>
    </row>
    <row r="5189">
      <c r="A5189" s="93" t="n"/>
      <c r="B5189" s="127" t="n">
        <v>43911</v>
      </c>
      <c r="C5189" s="93">
        <f>TEXT(B5189,"aaa")</f>
        <v/>
      </c>
      <c r="D5189" s="93" t="n"/>
      <c r="E5189" s="93" t="inlineStr">
        <is>
          <t>머드크림마스크</t>
        </is>
      </c>
      <c r="F5189" s="93" t="inlineStr">
        <is>
          <t>카페24</t>
        </is>
      </c>
      <c r="G5189" s="93" t="inlineStr">
        <is>
          <t>머드크림마스크 100ml 2set</t>
        </is>
      </c>
      <c r="H5189" s="149" t="n">
        <v>17</v>
      </c>
      <c r="I5189" s="149" t="n"/>
      <c r="J5189" s="93" t="n">
        <v>190801</v>
      </c>
      <c r="K5189" s="93" t="n"/>
      <c r="L5189" s="93" t="n">
        <v>595000</v>
      </c>
      <c r="M5189" s="93" t="n">
        <v>560192.5</v>
      </c>
      <c r="N5189" s="93" t="n">
        <v>49028</v>
      </c>
      <c r="O5189" s="148" t="n">
        <v>540909.0909090908</v>
      </c>
      <c r="P5189" s="93" t="inlineStr">
        <is>
          <t>카페24머드크림마스크머드크림마스크 100ml 2set190801</t>
        </is>
      </c>
    </row>
    <row r="5190">
      <c r="A5190" s="93" t="n"/>
      <c r="B5190" s="127" t="n">
        <v>43911</v>
      </c>
      <c r="C5190" s="93">
        <f>TEXT(B5190,"aaa")</f>
        <v/>
      </c>
      <c r="D5190" s="93" t="n"/>
      <c r="E5190" s="6" t="inlineStr">
        <is>
          <t>토너</t>
        </is>
      </c>
      <c r="F5190" s="5" t="inlineStr">
        <is>
          <t>카페24</t>
        </is>
      </c>
      <c r="G5190" s="5" t="inlineStr">
        <is>
          <t>250ml</t>
        </is>
      </c>
      <c r="H5190" s="149" t="n">
        <v>54</v>
      </c>
      <c r="I5190" s="149" t="n"/>
      <c r="J5190" s="7" t="n">
        <v>190801</v>
      </c>
      <c r="K5190" s="93" t="n"/>
      <c r="L5190" s="93" t="n">
        <v>1080000</v>
      </c>
      <c r="M5190" s="93" t="n">
        <v>1016820</v>
      </c>
      <c r="N5190" s="93" t="n">
        <v>176040</v>
      </c>
      <c r="O5190" s="148" t="n">
        <v>981818.1818181818</v>
      </c>
      <c r="P5190" s="93" t="inlineStr">
        <is>
          <t>카페24토너250ml190801</t>
        </is>
      </c>
    </row>
    <row r="5191">
      <c r="A5191" s="93" t="n"/>
      <c r="B5191" s="127" t="n">
        <v>43911</v>
      </c>
      <c r="C5191" s="93">
        <f>TEXT(B5191,"aaa")</f>
        <v/>
      </c>
      <c r="D5191" s="93" t="n"/>
      <c r="E5191" s="6" t="inlineStr">
        <is>
          <t>토너</t>
        </is>
      </c>
      <c r="F5191" s="5" t="inlineStr">
        <is>
          <t>카페24</t>
        </is>
      </c>
      <c r="G5191" s="5" t="inlineStr">
        <is>
          <t>250ml 2set</t>
        </is>
      </c>
      <c r="H5191" s="149" t="n">
        <v>31</v>
      </c>
      <c r="I5191" s="149" t="n"/>
      <c r="J5191" s="7" t="n">
        <v>190801</v>
      </c>
      <c r="K5191" s="93" t="n"/>
      <c r="L5191" s="93" t="n">
        <v>1085000</v>
      </c>
      <c r="M5191" s="93" t="n">
        <v>1021527.5</v>
      </c>
      <c r="N5191" s="93" t="n">
        <v>202120</v>
      </c>
      <c r="O5191" s="148" t="n">
        <v>986363.6363636362</v>
      </c>
      <c r="P5191" s="93" t="inlineStr">
        <is>
          <t>카페24토너250ml 2set190801</t>
        </is>
      </c>
    </row>
    <row r="5192">
      <c r="A5192" s="93" t="n"/>
      <c r="B5192" s="127" t="n">
        <v>43911</v>
      </c>
      <c r="C5192" s="93">
        <f>TEXT(B5192,"aaa")</f>
        <v/>
      </c>
      <c r="D5192" s="93" t="n"/>
      <c r="E5192" s="6" t="inlineStr">
        <is>
          <t>토너</t>
        </is>
      </c>
      <c r="F5192" s="5" t="inlineStr">
        <is>
          <t>카페24</t>
        </is>
      </c>
      <c r="G5192" s="5" t="inlineStr">
        <is>
          <t>500ml</t>
        </is>
      </c>
      <c r="H5192" s="149" t="n">
        <v>50</v>
      </c>
      <c r="I5192" s="149" t="n"/>
      <c r="J5192" s="7" t="n">
        <v>190801</v>
      </c>
      <c r="K5192" s="93" t="n"/>
      <c r="L5192" s="93" t="n">
        <v>1650000</v>
      </c>
      <c r="M5192" s="93" t="n">
        <v>1553475</v>
      </c>
      <c r="N5192" s="93" t="n">
        <v>236250</v>
      </c>
      <c r="O5192" s="148" t="n">
        <v>1500000</v>
      </c>
      <c r="P5192" s="93" t="inlineStr">
        <is>
          <t>카페24토너500ml190801</t>
        </is>
      </c>
    </row>
    <row r="5193">
      <c r="A5193" s="93" t="n"/>
      <c r="B5193" s="127" t="n">
        <v>43911</v>
      </c>
      <c r="C5193" s="93">
        <f>TEXT(B5193,"aaa")</f>
        <v/>
      </c>
      <c r="D5193" s="93" t="n"/>
      <c r="E5193" s="6" t="inlineStr">
        <is>
          <t>토너</t>
        </is>
      </c>
      <c r="F5193" s="5" t="inlineStr">
        <is>
          <t>카페24</t>
        </is>
      </c>
      <c r="G5193" s="93" t="inlineStr">
        <is>
          <t>스킨팩 화장솜 60P</t>
        </is>
      </c>
      <c r="H5193" s="149" t="n">
        <v>54</v>
      </c>
      <c r="I5193" s="149" t="n"/>
      <c r="J5193" s="7" t="n">
        <v>190801</v>
      </c>
      <c r="K5193" s="93" t="n"/>
      <c r="L5193" s="93" t="n">
        <v>162000</v>
      </c>
      <c r="M5193" s="93" t="n">
        <v>152523</v>
      </c>
      <c r="N5193" s="93" t="n">
        <v>59940</v>
      </c>
      <c r="O5193" s="148" t="n">
        <v>147272.7272727273</v>
      </c>
      <c r="P5193" s="93" t="inlineStr">
        <is>
          <t>카페24토너스킨팩 화장솜 60P190801</t>
        </is>
      </c>
    </row>
    <row r="5194">
      <c r="A5194" s="93" t="n"/>
      <c r="B5194" s="127" t="n">
        <v>43911</v>
      </c>
      <c r="C5194" s="93">
        <f>TEXT(B5194,"aaa")</f>
        <v/>
      </c>
      <c r="D5194" s="93" t="n"/>
      <c r="E5194" s="93" t="inlineStr">
        <is>
          <t>클렌징폼</t>
        </is>
      </c>
      <c r="F5194" s="5" t="inlineStr">
        <is>
          <t>카페24</t>
        </is>
      </c>
      <c r="G5194" s="93" t="inlineStr">
        <is>
          <t>클렌징폼 120ml</t>
        </is>
      </c>
      <c r="H5194" s="149" t="n">
        <v>20</v>
      </c>
      <c r="I5194" s="149" t="n"/>
      <c r="J5194" s="7" t="n">
        <v>190801</v>
      </c>
      <c r="K5194" s="93" t="n"/>
      <c r="L5194" s="93" t="n">
        <v>260000</v>
      </c>
      <c r="M5194" s="93" t="n">
        <v>244790</v>
      </c>
      <c r="N5194" s="93" t="n">
        <v>55000</v>
      </c>
      <c r="O5194" s="148" t="n">
        <v>236363.6363636364</v>
      </c>
      <c r="P5194" s="93" t="inlineStr">
        <is>
          <t>카페24클렌징폼클렌징폼 120ml190801</t>
        </is>
      </c>
    </row>
    <row r="5195">
      <c r="A5195" s="93" t="n"/>
      <c r="B5195" s="127" t="n">
        <v>43911</v>
      </c>
      <c r="C5195" s="93">
        <f>TEXT(B5195,"aaa")</f>
        <v/>
      </c>
      <c r="D5195" s="93" t="n"/>
      <c r="E5195" s="93" t="inlineStr">
        <is>
          <t>마스크팩</t>
        </is>
      </c>
      <c r="F5195" s="93" t="inlineStr">
        <is>
          <t>카페24</t>
        </is>
      </c>
      <c r="G5195" s="93" t="inlineStr">
        <is>
          <t>마스크팩 1매</t>
        </is>
      </c>
      <c r="H5195" s="149" t="n">
        <v>1</v>
      </c>
      <c r="I5195" s="149" t="n"/>
      <c r="J5195" s="93" t="n">
        <v>190801</v>
      </c>
      <c r="K5195" s="93" t="n"/>
      <c r="L5195" s="93" t="n">
        <v>4000</v>
      </c>
      <c r="M5195" s="93" t="n">
        <v>3766</v>
      </c>
      <c r="N5195" s="93" t="n">
        <v>397</v>
      </c>
      <c r="O5195" s="148" t="n">
        <v>3636.363636363636</v>
      </c>
      <c r="P5195" s="93" t="inlineStr">
        <is>
          <t>카페24마스크팩마스크팩 1매190801</t>
        </is>
      </c>
    </row>
    <row r="5196">
      <c r="A5196" s="93" t="n"/>
      <c r="B5196" s="127" t="n">
        <v>43911</v>
      </c>
      <c r="C5196" s="93">
        <f>TEXT(B5196,"aaa")</f>
        <v/>
      </c>
      <c r="D5196" s="93" t="n"/>
      <c r="E5196" s="93" t="inlineStr">
        <is>
          <t>마스크팩</t>
        </is>
      </c>
      <c r="F5196" s="93" t="inlineStr">
        <is>
          <t>카페24</t>
        </is>
      </c>
      <c r="G5196" s="93" t="inlineStr">
        <is>
          <t>마스크팩 10매</t>
        </is>
      </c>
      <c r="H5196" s="149" t="n">
        <v>12</v>
      </c>
      <c r="I5196" s="149" t="n"/>
      <c r="J5196" s="93" t="n">
        <v>190801</v>
      </c>
      <c r="K5196" s="93" t="n"/>
      <c r="L5196" s="93" t="n">
        <v>240000</v>
      </c>
      <c r="M5196" s="93" t="n">
        <v>225960</v>
      </c>
      <c r="N5196" s="93" t="n">
        <v>47640</v>
      </c>
      <c r="O5196" s="148" t="n">
        <v>218181.8181818182</v>
      </c>
      <c r="P5196" s="93" t="inlineStr">
        <is>
          <t>카페24마스크팩마스크팩 10매190801</t>
        </is>
      </c>
    </row>
    <row r="5197">
      <c r="A5197" s="93" t="n"/>
      <c r="B5197" s="127" t="n">
        <v>43911</v>
      </c>
      <c r="C5197" s="93">
        <f>TEXT(B5197,"aaa")</f>
        <v/>
      </c>
      <c r="D5197" s="93" t="n"/>
      <c r="E5197" s="93" t="inlineStr">
        <is>
          <t>토너+머드크림세트</t>
        </is>
      </c>
      <c r="F5197" s="93" t="inlineStr">
        <is>
          <t>카페24</t>
        </is>
      </c>
      <c r="G5197" s="93" t="inlineStr">
        <is>
          <t>250ml</t>
        </is>
      </c>
      <c r="H5197" s="149" t="n">
        <v>2</v>
      </c>
      <c r="I5197" s="149" t="n"/>
      <c r="J5197" s="93" t="n">
        <v>190801</v>
      </c>
      <c r="K5197" s="93" t="n"/>
      <c r="L5197" s="93" t="n">
        <v>35000</v>
      </c>
      <c r="M5197" s="93" t="n">
        <v>32952.5</v>
      </c>
      <c r="N5197" s="93" t="n">
        <v>6520</v>
      </c>
      <c r="O5197" s="148" t="n">
        <v>31818.18181818182</v>
      </c>
      <c r="P5197" s="93" t="inlineStr">
        <is>
          <t>카페24토너+머드크림세트250ml190801</t>
        </is>
      </c>
    </row>
    <row r="5198">
      <c r="A5198" s="93" t="n"/>
      <c r="B5198" s="127" t="n">
        <v>43911</v>
      </c>
      <c r="C5198" s="93">
        <f>TEXT(B5198,"aaa")</f>
        <v/>
      </c>
      <c r="D5198" s="93" t="n"/>
      <c r="E5198" s="93" t="inlineStr">
        <is>
          <t>토너+머드크림세트</t>
        </is>
      </c>
      <c r="F5198" s="93" t="inlineStr">
        <is>
          <t>카페24</t>
        </is>
      </c>
      <c r="G5198" s="93" t="inlineStr">
        <is>
          <t>머드크림마스크 100ml</t>
        </is>
      </c>
      <c r="H5198" s="149" t="n">
        <v>2</v>
      </c>
      <c r="I5198" s="149" t="n"/>
      <c r="J5198" s="93" t="n">
        <v>190801</v>
      </c>
      <c r="K5198" s="93" t="n"/>
      <c r="L5198" s="93" t="n">
        <v>35000</v>
      </c>
      <c r="M5198" s="93" t="n">
        <v>32952.5</v>
      </c>
      <c r="N5198" s="93" t="n">
        <v>2884</v>
      </c>
      <c r="O5198" s="148" t="n">
        <v>31818.18181818182</v>
      </c>
      <c r="P5198" s="93" t="inlineStr">
        <is>
          <t>카페24토너+머드크림세트머드크림마스크 100ml190801</t>
        </is>
      </c>
    </row>
    <row r="5199">
      <c r="A5199" s="93" t="n"/>
      <c r="B5199" s="127" t="n">
        <v>43912</v>
      </c>
      <c r="C5199" s="93">
        <f>TEXT(B5199,"aaa")</f>
        <v/>
      </c>
      <c r="D5199" s="93" t="n"/>
      <c r="E5199" s="93" t="inlineStr">
        <is>
          <t>토너</t>
        </is>
      </c>
      <c r="F5199" s="5" t="inlineStr">
        <is>
          <t>스타일쉐어</t>
        </is>
      </c>
      <c r="G5199" s="93" t="inlineStr">
        <is>
          <t>250ml</t>
        </is>
      </c>
      <c r="H5199" s="149" t="n">
        <v>16</v>
      </c>
      <c r="I5199" s="149" t="n"/>
      <c r="J5199" s="91" t="n">
        <v>190801</v>
      </c>
      <c r="K5199" s="93" t="n"/>
      <c r="L5199" s="93" t="n">
        <v>320000</v>
      </c>
      <c r="M5199" s="93" t="n">
        <v>240000</v>
      </c>
      <c r="N5199" s="93" t="n">
        <v>52160</v>
      </c>
      <c r="O5199" s="148" t="n">
        <v>290909.0909090909</v>
      </c>
      <c r="P5199" s="93" t="inlineStr">
        <is>
          <t>스타일쉐어토너250ml190801</t>
        </is>
      </c>
    </row>
    <row r="5200">
      <c r="A5200" s="93" t="n"/>
      <c r="B5200" s="127" t="n">
        <v>43912</v>
      </c>
      <c r="C5200" s="93">
        <f>TEXT(B5200,"aaa")</f>
        <v/>
      </c>
      <c r="D5200" s="93" t="n"/>
      <c r="E5200" s="93" t="inlineStr">
        <is>
          <t>머드크림마스크</t>
        </is>
      </c>
      <c r="F5200" s="93" t="inlineStr">
        <is>
          <t>카페24</t>
        </is>
      </c>
      <c r="G5200" s="93" t="inlineStr">
        <is>
          <t>머드크림마스크 100ml</t>
        </is>
      </c>
      <c r="H5200" s="149" t="n">
        <v>30</v>
      </c>
      <c r="I5200" s="149" t="n"/>
      <c r="J5200" s="93" t="n">
        <v>190801</v>
      </c>
      <c r="K5200" s="93" t="n"/>
      <c r="L5200" s="93" t="n">
        <v>600000</v>
      </c>
      <c r="M5200" s="93" t="n">
        <v>564900</v>
      </c>
      <c r="N5200" s="93" t="n">
        <v>43260</v>
      </c>
      <c r="O5200" s="148" t="n">
        <v>545454.5454545454</v>
      </c>
      <c r="P5200" s="93" t="inlineStr">
        <is>
          <t>카페24머드크림마스크머드크림마스크 100ml190801</t>
        </is>
      </c>
    </row>
    <row r="5201">
      <c r="A5201" s="93" t="n"/>
      <c r="B5201" s="127" t="n">
        <v>43912</v>
      </c>
      <c r="C5201" s="93">
        <f>TEXT(B5201,"aaa")</f>
        <v/>
      </c>
      <c r="D5201" s="93" t="n"/>
      <c r="E5201" s="93" t="inlineStr">
        <is>
          <t>머드크림마스크</t>
        </is>
      </c>
      <c r="F5201" s="93" t="inlineStr">
        <is>
          <t>카페24</t>
        </is>
      </c>
      <c r="G5201" s="93" t="inlineStr">
        <is>
          <t>머드크림마스크 100ml 2set</t>
        </is>
      </c>
      <c r="H5201" s="149" t="n">
        <v>8</v>
      </c>
      <c r="I5201" s="149" t="n"/>
      <c r="J5201" s="93" t="n">
        <v>190801</v>
      </c>
      <c r="K5201" s="93" t="n"/>
      <c r="L5201" s="93" t="n">
        <v>280000</v>
      </c>
      <c r="M5201" s="93" t="n">
        <v>263620</v>
      </c>
      <c r="N5201" s="93" t="n">
        <v>23072</v>
      </c>
      <c r="O5201" s="148" t="n">
        <v>254545.4545454545</v>
      </c>
      <c r="P5201" s="93" t="inlineStr">
        <is>
          <t>카페24머드크림마스크머드크림마스크 100ml 2set190801</t>
        </is>
      </c>
    </row>
    <row r="5202">
      <c r="A5202" s="93" t="n"/>
      <c r="B5202" s="127" t="n">
        <v>43912</v>
      </c>
      <c r="C5202" s="93">
        <f>TEXT(B5202,"aaa")</f>
        <v/>
      </c>
      <c r="D5202" s="93" t="n"/>
      <c r="E5202" s="6" t="inlineStr">
        <is>
          <t>토너</t>
        </is>
      </c>
      <c r="F5202" s="5" t="inlineStr">
        <is>
          <t>카페24</t>
        </is>
      </c>
      <c r="G5202" s="5" t="inlineStr">
        <is>
          <t>250ml</t>
        </is>
      </c>
      <c r="H5202" s="149" t="n">
        <v>63</v>
      </c>
      <c r="I5202" s="149" t="n"/>
      <c r="J5202" s="7" t="n">
        <v>190801</v>
      </c>
      <c r="K5202" s="93" t="n"/>
      <c r="L5202" s="93" t="n">
        <v>1260000</v>
      </c>
      <c r="M5202" s="93" t="n">
        <v>1186290</v>
      </c>
      <c r="N5202" s="93" t="n">
        <v>205380</v>
      </c>
      <c r="O5202" s="148" t="n">
        <v>1145454.545454545</v>
      </c>
      <c r="P5202" s="93" t="inlineStr">
        <is>
          <t>카페24토너250ml190801</t>
        </is>
      </c>
    </row>
    <row r="5203">
      <c r="A5203" s="93" t="n"/>
      <c r="B5203" s="127" t="n">
        <v>43912</v>
      </c>
      <c r="C5203" s="93">
        <f>TEXT(B5203,"aaa")</f>
        <v/>
      </c>
      <c r="D5203" s="93" t="n"/>
      <c r="E5203" s="6" t="inlineStr">
        <is>
          <t>토너</t>
        </is>
      </c>
      <c r="F5203" s="5" t="inlineStr">
        <is>
          <t>카페24</t>
        </is>
      </c>
      <c r="G5203" s="5" t="inlineStr">
        <is>
          <t>250ml 2set</t>
        </is>
      </c>
      <c r="H5203" s="149" t="n">
        <v>31</v>
      </c>
      <c r="I5203" s="149" t="n"/>
      <c r="J5203" s="7" t="n">
        <v>190801</v>
      </c>
      <c r="K5203" s="93" t="n"/>
      <c r="L5203" s="93" t="n">
        <v>1085000</v>
      </c>
      <c r="M5203" s="93" t="n">
        <v>1021527.5</v>
      </c>
      <c r="N5203" s="93" t="n">
        <v>202120</v>
      </c>
      <c r="O5203" s="148" t="n">
        <v>986363.6363636362</v>
      </c>
      <c r="P5203" s="93" t="inlineStr">
        <is>
          <t>카페24토너250ml 2set190801</t>
        </is>
      </c>
    </row>
    <row r="5204">
      <c r="A5204" s="93" t="n"/>
      <c r="B5204" s="127" t="n">
        <v>43912</v>
      </c>
      <c r="C5204" s="93">
        <f>TEXT(B5204,"aaa")</f>
        <v/>
      </c>
      <c r="D5204" s="93" t="n"/>
      <c r="E5204" s="6" t="inlineStr">
        <is>
          <t>토너</t>
        </is>
      </c>
      <c r="F5204" s="5" t="inlineStr">
        <is>
          <t>카페24</t>
        </is>
      </c>
      <c r="G5204" s="5" t="inlineStr">
        <is>
          <t>500ml</t>
        </is>
      </c>
      <c r="H5204" s="149" t="n">
        <v>51</v>
      </c>
      <c r="I5204" s="149" t="n"/>
      <c r="J5204" s="7" t="n">
        <v>190801</v>
      </c>
      <c r="K5204" s="93" t="n"/>
      <c r="L5204" s="93" t="n">
        <v>1683000</v>
      </c>
      <c r="M5204" s="93" t="n">
        <v>1584544.5</v>
      </c>
      <c r="N5204" s="93" t="n">
        <v>240975</v>
      </c>
      <c r="O5204" s="148" t="n">
        <v>1530000</v>
      </c>
      <c r="P5204" s="93" t="inlineStr">
        <is>
          <t>카페24토너500ml190801</t>
        </is>
      </c>
    </row>
    <row r="5205">
      <c r="A5205" s="93" t="n"/>
      <c r="B5205" s="127" t="n">
        <v>43912</v>
      </c>
      <c r="C5205" s="93">
        <f>TEXT(B5205,"aaa")</f>
        <v/>
      </c>
      <c r="D5205" s="93" t="n"/>
      <c r="E5205" s="6" t="inlineStr">
        <is>
          <t>토너</t>
        </is>
      </c>
      <c r="F5205" s="5" t="inlineStr">
        <is>
          <t>카페24</t>
        </is>
      </c>
      <c r="G5205" s="93" t="inlineStr">
        <is>
          <t>스킨팩 화장솜 60P</t>
        </is>
      </c>
      <c r="H5205" s="149" t="n">
        <v>58</v>
      </c>
      <c r="I5205" s="149" t="n"/>
      <c r="J5205" s="7" t="n">
        <v>190801</v>
      </c>
      <c r="K5205" s="93" t="n"/>
      <c r="L5205" s="93" t="n">
        <v>174000</v>
      </c>
      <c r="M5205" s="93" t="n">
        <v>163821</v>
      </c>
      <c r="N5205" s="93" t="n">
        <v>64380</v>
      </c>
      <c r="O5205" s="148" t="n">
        <v>158181.8181818182</v>
      </c>
      <c r="P5205" s="93" t="inlineStr">
        <is>
          <t>카페24토너스킨팩 화장솜 60P190801</t>
        </is>
      </c>
    </row>
    <row r="5206">
      <c r="A5206" s="93" t="n"/>
      <c r="B5206" s="127" t="n">
        <v>43912</v>
      </c>
      <c r="C5206" s="93">
        <f>TEXT(B5206,"aaa")</f>
        <v/>
      </c>
      <c r="D5206" s="93" t="n"/>
      <c r="E5206" s="93" t="inlineStr">
        <is>
          <t>클렌징폼</t>
        </is>
      </c>
      <c r="F5206" s="5" t="inlineStr">
        <is>
          <t>카페24</t>
        </is>
      </c>
      <c r="G5206" s="93" t="inlineStr">
        <is>
          <t>클렌징폼 120ml</t>
        </is>
      </c>
      <c r="H5206" s="149" t="n">
        <v>14</v>
      </c>
      <c r="I5206" s="149" t="n"/>
      <c r="J5206" s="7" t="n">
        <v>190801</v>
      </c>
      <c r="K5206" s="93" t="n"/>
      <c r="L5206" s="93" t="n">
        <v>182000</v>
      </c>
      <c r="M5206" s="93" t="n">
        <v>171353</v>
      </c>
      <c r="N5206" s="93" t="n">
        <v>38500</v>
      </c>
      <c r="O5206" s="148" t="n">
        <v>165454.5454545454</v>
      </c>
      <c r="P5206" s="93" t="inlineStr">
        <is>
          <t>카페24클렌징폼클렌징폼 120ml190801</t>
        </is>
      </c>
    </row>
    <row r="5207">
      <c r="A5207" s="93" t="n"/>
      <c r="B5207" s="127" t="n">
        <v>43912</v>
      </c>
      <c r="C5207" s="93">
        <f>TEXT(B5207,"aaa")</f>
        <v/>
      </c>
      <c r="D5207" s="93" t="n"/>
      <c r="E5207" s="93" t="inlineStr">
        <is>
          <t>클렌징폼</t>
        </is>
      </c>
      <c r="F5207" s="93" t="inlineStr">
        <is>
          <t>카페24</t>
        </is>
      </c>
      <c r="G5207" s="93" t="inlineStr">
        <is>
          <t>클렌징폼 120ml 2set</t>
        </is>
      </c>
      <c r="H5207" s="149" t="n">
        <v>2</v>
      </c>
      <c r="I5207" s="149" t="n"/>
      <c r="J5207" s="7" t="n">
        <v>190801</v>
      </c>
      <c r="K5207" s="93" t="n"/>
      <c r="L5207" s="93" t="n">
        <v>48000</v>
      </c>
      <c r="M5207" s="93" t="n">
        <v>45192</v>
      </c>
      <c r="N5207" s="93" t="n">
        <v>4920</v>
      </c>
      <c r="O5207" s="148" t="n">
        <v>43636.36363636363</v>
      </c>
      <c r="P5207" s="93" t="inlineStr">
        <is>
          <t>카페24클렌징폼클렌징폼 120ml 2set190801</t>
        </is>
      </c>
    </row>
    <row r="5208">
      <c r="A5208" s="93" t="n"/>
      <c r="B5208" s="127" t="n">
        <v>43912</v>
      </c>
      <c r="C5208" s="93">
        <f>TEXT(B5208,"aaa")</f>
        <v/>
      </c>
      <c r="D5208" s="93" t="n"/>
      <c r="E5208" s="93" t="inlineStr">
        <is>
          <t>마스크팩</t>
        </is>
      </c>
      <c r="F5208" s="93" t="inlineStr">
        <is>
          <t>카페24</t>
        </is>
      </c>
      <c r="G5208" s="93" t="inlineStr">
        <is>
          <t>마스크팩 1매</t>
        </is>
      </c>
      <c r="H5208" s="149" t="n">
        <v>2</v>
      </c>
      <c r="I5208" s="149" t="n"/>
      <c r="J5208" s="93" t="n">
        <v>190801</v>
      </c>
      <c r="K5208" s="93" t="n"/>
      <c r="L5208" s="93" t="n">
        <v>8000</v>
      </c>
      <c r="M5208" s="93" t="n">
        <v>7532</v>
      </c>
      <c r="N5208" s="93" t="n">
        <v>794</v>
      </c>
      <c r="O5208" s="148" t="n">
        <v>7272.727272727272</v>
      </c>
      <c r="P5208" s="93" t="inlineStr">
        <is>
          <t>카페24마스크팩마스크팩 1매190801</t>
        </is>
      </c>
    </row>
    <row r="5209">
      <c r="A5209" s="93" t="n"/>
      <c r="B5209" s="127" t="n">
        <v>43912</v>
      </c>
      <c r="C5209" s="93">
        <f>TEXT(B5209,"aaa")</f>
        <v/>
      </c>
      <c r="D5209" s="93" t="n"/>
      <c r="E5209" s="93" t="inlineStr">
        <is>
          <t>마스크팩</t>
        </is>
      </c>
      <c r="F5209" s="93" t="inlineStr">
        <is>
          <t>카페24</t>
        </is>
      </c>
      <c r="G5209" s="93" t="inlineStr">
        <is>
          <t>마스크팩 10매</t>
        </is>
      </c>
      <c r="H5209" s="149" t="n">
        <v>7</v>
      </c>
      <c r="I5209" s="149" t="n"/>
      <c r="J5209" s="93" t="n">
        <v>190801</v>
      </c>
      <c r="K5209" s="93" t="n"/>
      <c r="L5209" s="93" t="n">
        <v>140000</v>
      </c>
      <c r="M5209" s="93" t="n">
        <v>131810</v>
      </c>
      <c r="N5209" s="93" t="n">
        <v>27790</v>
      </c>
      <c r="O5209" s="148" t="n">
        <v>127272.7272727273</v>
      </c>
      <c r="P5209" s="93" t="inlineStr">
        <is>
          <t>카페24마스크팩마스크팩 10매190801</t>
        </is>
      </c>
    </row>
    <row r="5210">
      <c r="A5210" s="93" t="n"/>
      <c r="B5210" s="127" t="n">
        <v>43912</v>
      </c>
      <c r="C5210" s="93">
        <f>TEXT(B5210,"aaa")</f>
        <v/>
      </c>
      <c r="D5210" s="93" t="n"/>
      <c r="E5210" s="93" t="inlineStr">
        <is>
          <t>토너+머드크림세트</t>
        </is>
      </c>
      <c r="F5210" s="93" t="inlineStr">
        <is>
          <t>카페24</t>
        </is>
      </c>
      <c r="G5210" s="93" t="inlineStr">
        <is>
          <t>250ml</t>
        </is>
      </c>
      <c r="H5210" s="149" t="n">
        <v>1</v>
      </c>
      <c r="I5210" s="149" t="n"/>
      <c r="J5210" s="93" t="n">
        <v>190801</v>
      </c>
      <c r="K5210" s="93" t="n"/>
      <c r="L5210" s="93" t="n">
        <v>17500</v>
      </c>
      <c r="M5210" s="93" t="n">
        <v>16476.25</v>
      </c>
      <c r="N5210" s="93" t="n">
        <v>3260</v>
      </c>
      <c r="O5210" s="148" t="n">
        <v>15909.09090909091</v>
      </c>
      <c r="P5210" s="93" t="inlineStr">
        <is>
          <t>카페24토너+머드크림세트250ml190801</t>
        </is>
      </c>
    </row>
    <row r="5211">
      <c r="A5211" s="93" t="n"/>
      <c r="B5211" s="127" t="n">
        <v>43912</v>
      </c>
      <c r="C5211" s="93">
        <f>TEXT(B5211,"aaa")</f>
        <v/>
      </c>
      <c r="D5211" s="93" t="n"/>
      <c r="E5211" s="93" t="inlineStr">
        <is>
          <t>토너+머드크림세트</t>
        </is>
      </c>
      <c r="F5211" s="93" t="inlineStr">
        <is>
          <t>카페24</t>
        </is>
      </c>
      <c r="G5211" s="93" t="inlineStr">
        <is>
          <t>머드크림마스크 100ml</t>
        </is>
      </c>
      <c r="H5211" s="149" t="n">
        <v>1</v>
      </c>
      <c r="I5211" s="149" t="n"/>
      <c r="J5211" s="93" t="n">
        <v>190801</v>
      </c>
      <c r="K5211" s="93" t="n"/>
      <c r="L5211" s="93" t="n">
        <v>17500</v>
      </c>
      <c r="M5211" s="93" t="n">
        <v>16476.25</v>
      </c>
      <c r="N5211" s="93" t="n">
        <v>1442</v>
      </c>
      <c r="O5211" s="148" t="n">
        <v>15909.09090909091</v>
      </c>
      <c r="P5211" s="93" t="inlineStr">
        <is>
          <t>카페24토너+머드크림세트머드크림마스크 100ml190801</t>
        </is>
      </c>
    </row>
    <row r="5212">
      <c r="A5212" s="93" t="n"/>
      <c r="B5212" s="127" t="n">
        <v>43912</v>
      </c>
      <c r="C5212" s="93">
        <f>TEXT(B5212,"aaa")</f>
        <v/>
      </c>
      <c r="D5212" s="93" t="n"/>
      <c r="E5212" s="93" t="inlineStr">
        <is>
          <t>토너 기획세트</t>
        </is>
      </c>
      <c r="F5212" s="5" t="inlineStr">
        <is>
          <t>랄라블라</t>
        </is>
      </c>
      <c r="G5212" s="93" t="inlineStr">
        <is>
          <t>토너 기획세트</t>
        </is>
      </c>
      <c r="H5212" s="149" t="n">
        <v>540</v>
      </c>
      <c r="I5212" s="149" t="n"/>
      <c r="J5212" s="7" t="n">
        <v>190801</v>
      </c>
      <c r="K5212" s="93" t="n"/>
      <c r="L5212" s="93" t="n">
        <v>5246640</v>
      </c>
      <c r="M5212" s="93" t="n">
        <v>5246640</v>
      </c>
      <c r="N5212" s="93" t="n">
        <v>3024000</v>
      </c>
      <c r="O5212" s="148" t="n">
        <v>4769672.727272727</v>
      </c>
      <c r="P5212" s="93" t="inlineStr">
        <is>
          <t>랄라블라토너 기획세트토너 기획세트190801</t>
        </is>
      </c>
    </row>
    <row r="5213">
      <c r="A5213" s="93" t="n"/>
      <c r="B5213" s="127" t="n">
        <v>43912</v>
      </c>
      <c r="C5213" s="93">
        <f>TEXT(B5213,"aaa")</f>
        <v/>
      </c>
      <c r="D5213" s="93" t="n"/>
      <c r="E5213" s="93" t="inlineStr">
        <is>
          <t>토너</t>
        </is>
      </c>
      <c r="F5213" s="5" t="inlineStr">
        <is>
          <t>랄라블라</t>
        </is>
      </c>
      <c r="G5213" s="93" t="inlineStr">
        <is>
          <t>250ml</t>
        </is>
      </c>
      <c r="H5213" s="149" t="n">
        <v>605</v>
      </c>
      <c r="I5213" s="149" t="n"/>
      <c r="J5213" s="91" t="n">
        <v>190801</v>
      </c>
      <c r="K5213" s="93" t="n"/>
      <c r="L5213" s="93" t="n">
        <v>5486140</v>
      </c>
      <c r="M5213" s="93" t="n">
        <v>5486140</v>
      </c>
      <c r="N5213" s="93" t="n">
        <v>1972300</v>
      </c>
      <c r="O5213" s="148" t="n">
        <v>4987400</v>
      </c>
      <c r="P5213" s="93" t="inlineStr">
        <is>
          <t>랄라블라토너250ml190801</t>
        </is>
      </c>
    </row>
    <row r="5214">
      <c r="A5214" s="93" t="n"/>
      <c r="B5214" s="127" t="n">
        <v>43912</v>
      </c>
      <c r="C5214" s="93">
        <f>TEXT(B5214,"aaa")</f>
        <v/>
      </c>
      <c r="D5214" s="93" t="n"/>
      <c r="E5214" s="93" t="inlineStr">
        <is>
          <t>머드크림마스크</t>
        </is>
      </c>
      <c r="F5214" s="5" t="inlineStr">
        <is>
          <t>랄라블라</t>
        </is>
      </c>
      <c r="G5214" s="93" t="inlineStr">
        <is>
          <t>머드크림마스크 100ml</t>
        </is>
      </c>
      <c r="H5214" s="149" t="n">
        <v>8</v>
      </c>
      <c r="I5214" s="149" t="n"/>
      <c r="J5214" s="93" t="n">
        <v>190801</v>
      </c>
      <c r="K5214" s="93" t="n"/>
      <c r="L5214" s="93" t="n">
        <v>73640</v>
      </c>
      <c r="M5214" s="93" t="n">
        <v>73640</v>
      </c>
      <c r="N5214" s="93" t="n">
        <v>11536</v>
      </c>
      <c r="O5214" s="148" t="n">
        <v>66945.45454545454</v>
      </c>
      <c r="P5214" s="93" t="inlineStr">
        <is>
          <t>랄라블라머드크림마스크머드크림마스크 100ml190801</t>
        </is>
      </c>
    </row>
    <row r="5215">
      <c r="A5215" s="93" t="n"/>
      <c r="B5215" s="127" t="n">
        <v>43912</v>
      </c>
      <c r="C5215" s="93">
        <f>TEXT(B5215,"aaa")</f>
        <v/>
      </c>
      <c r="D5215" s="93" t="n"/>
      <c r="E5215" s="93" t="inlineStr">
        <is>
          <t>클렌징폼</t>
        </is>
      </c>
      <c r="F5215" s="5" t="inlineStr">
        <is>
          <t>랄라블라</t>
        </is>
      </c>
      <c r="G5215" s="93" t="inlineStr">
        <is>
          <t>클렌징폼 120ml</t>
        </is>
      </c>
      <c r="H5215" s="149" t="n">
        <v>11</v>
      </c>
      <c r="I5215" s="149" t="n"/>
      <c r="J5215" s="7" t="n">
        <v>190801</v>
      </c>
      <c r="K5215" s="93" t="n"/>
      <c r="L5215" s="93" t="n">
        <v>74701</v>
      </c>
      <c r="M5215" s="93" t="n">
        <v>74701</v>
      </c>
      <c r="N5215" s="93" t="n">
        <v>30250</v>
      </c>
      <c r="O5215" s="148" t="n">
        <v>67910</v>
      </c>
      <c r="P5215" s="93" t="inlineStr">
        <is>
          <t>랄라블라클렌징폼클렌징폼 120ml190801</t>
        </is>
      </c>
    </row>
    <row r="5216">
      <c r="A5216" s="93" t="n"/>
      <c r="B5216" s="127" t="n">
        <v>43912</v>
      </c>
      <c r="C5216" s="93">
        <f>TEXT(B5216,"aaa")</f>
        <v/>
      </c>
      <c r="D5216" s="93" t="n"/>
      <c r="E5216" s="93" t="inlineStr">
        <is>
          <t>마스크팩</t>
        </is>
      </c>
      <c r="F5216" s="5" t="inlineStr">
        <is>
          <t>랄라블라</t>
        </is>
      </c>
      <c r="G5216" s="93" t="inlineStr">
        <is>
          <t>마스크팩 1매</t>
        </is>
      </c>
      <c r="H5216" s="149" t="n">
        <v>258</v>
      </c>
      <c r="I5216" s="149" t="n"/>
      <c r="J5216" s="93" t="n">
        <v>190801</v>
      </c>
      <c r="K5216" s="93" t="n"/>
      <c r="L5216" s="93" t="n">
        <v>276834</v>
      </c>
      <c r="M5216" s="93" t="n">
        <v>276834</v>
      </c>
      <c r="N5216" s="93" t="n">
        <v>102426</v>
      </c>
      <c r="O5216" s="148" t="n">
        <v>251667.2727272727</v>
      </c>
      <c r="P5216" s="93" t="inlineStr">
        <is>
          <t>랄라블라마스크팩마스크팩 1매190801</t>
        </is>
      </c>
    </row>
    <row r="5217">
      <c r="A5217" s="93" t="n"/>
      <c r="B5217" s="127" t="n">
        <v>43913</v>
      </c>
      <c r="C5217" s="93">
        <f>TEXT(B5217,"aaa")</f>
        <v/>
      </c>
      <c r="D5217" s="93" t="n"/>
      <c r="E5217" s="6" t="inlineStr">
        <is>
          <t>토너</t>
        </is>
      </c>
      <c r="F5217" s="5" t="inlineStr">
        <is>
          <t>W컨셉</t>
        </is>
      </c>
      <c r="G5217" s="5" t="inlineStr">
        <is>
          <t>250ml</t>
        </is>
      </c>
      <c r="H5217" s="149" t="n">
        <v>3</v>
      </c>
      <c r="I5217" s="149" t="n"/>
      <c r="J5217" s="7" t="n">
        <v>190801</v>
      </c>
      <c r="K5217" s="93" t="n"/>
      <c r="L5217" s="93" t="n">
        <v>60000</v>
      </c>
      <c r="M5217" s="93" t="n">
        <v>43200</v>
      </c>
      <c r="N5217" s="93" t="n">
        <v>9780</v>
      </c>
      <c r="O5217" s="148" t="n">
        <v>54545.45454545454</v>
      </c>
      <c r="P5217" s="93" t="inlineStr">
        <is>
          <t>W컨셉토너250ml190801</t>
        </is>
      </c>
    </row>
    <row r="5218">
      <c r="A5218" s="93" t="n"/>
      <c r="B5218" s="127" t="n">
        <v>43913</v>
      </c>
      <c r="C5218" s="93">
        <f>TEXT(B5218,"aaa")</f>
        <v/>
      </c>
      <c r="D5218" s="93" t="n"/>
      <c r="E5218" s="6" t="inlineStr">
        <is>
          <t>토너</t>
        </is>
      </c>
      <c r="F5218" s="5" t="inlineStr">
        <is>
          <t>W컨셉</t>
        </is>
      </c>
      <c r="G5218" s="5" t="inlineStr">
        <is>
          <t>250ml 2set</t>
        </is>
      </c>
      <c r="H5218" s="149" t="n">
        <v>12</v>
      </c>
      <c r="I5218" s="149" t="n"/>
      <c r="J5218" s="7" t="n">
        <v>190801</v>
      </c>
      <c r="K5218" s="93" t="n"/>
      <c r="L5218" s="93" t="n">
        <v>420000</v>
      </c>
      <c r="M5218" s="93" t="n">
        <v>306600</v>
      </c>
      <c r="N5218" s="93" t="n">
        <v>78240</v>
      </c>
      <c r="O5218" s="148" t="n">
        <v>381818.1818181818</v>
      </c>
      <c r="P5218" s="93" t="inlineStr">
        <is>
          <t>W컨셉토너250ml 2set190801</t>
        </is>
      </c>
    </row>
    <row r="5219">
      <c r="A5219" s="93" t="n"/>
      <c r="B5219" s="127" t="n">
        <v>43913</v>
      </c>
      <c r="C5219" s="93">
        <f>TEXT(B5219,"aaa")</f>
        <v/>
      </c>
      <c r="D5219" s="93" t="n"/>
      <c r="E5219" s="93" t="inlineStr">
        <is>
          <t>토너</t>
        </is>
      </c>
      <c r="F5219" s="5" t="inlineStr">
        <is>
          <t>스타일쉐어</t>
        </is>
      </c>
      <c r="G5219" s="93" t="inlineStr">
        <is>
          <t>250ml</t>
        </is>
      </c>
      <c r="H5219" s="149" t="n">
        <v>11</v>
      </c>
      <c r="I5219" s="149" t="n"/>
      <c r="J5219" s="91" t="n">
        <v>190801</v>
      </c>
      <c r="K5219" s="93" t="n"/>
      <c r="L5219" s="93" t="n">
        <v>220000</v>
      </c>
      <c r="M5219" s="93" t="n">
        <v>165000</v>
      </c>
      <c r="N5219" s="93" t="n">
        <v>35860</v>
      </c>
      <c r="O5219" s="148" t="n">
        <v>200000</v>
      </c>
      <c r="P5219" s="93" t="inlineStr">
        <is>
          <t>스타일쉐어토너250ml190801</t>
        </is>
      </c>
    </row>
    <row r="5220">
      <c r="A5220" s="93" t="n"/>
      <c r="B5220" s="127" t="n">
        <v>43913</v>
      </c>
      <c r="C5220" s="93">
        <f>TEXT(B5220,"aaa")</f>
        <v/>
      </c>
      <c r="D5220" s="93" t="n"/>
      <c r="E5220" s="93" t="inlineStr">
        <is>
          <t>앰플</t>
        </is>
      </c>
      <c r="F5220" s="93" t="inlineStr">
        <is>
          <t>아누아 CS</t>
        </is>
      </c>
      <c r="G5220" s="93" t="inlineStr">
        <is>
          <t>앰플 30ml</t>
        </is>
      </c>
      <c r="H5220" s="149" t="n">
        <v>11</v>
      </c>
      <c r="I5220" s="149" t="n"/>
      <c r="J5220" s="91" t="n">
        <v>190801</v>
      </c>
      <c r="K5220" s="93" t="n"/>
      <c r="L5220" s="93" t="n">
        <v>0</v>
      </c>
      <c r="M5220" s="93" t="n">
        <v>0</v>
      </c>
      <c r="N5220" s="93" t="n">
        <v>37367</v>
      </c>
      <c r="O5220" s="148" t="n">
        <v>0</v>
      </c>
      <c r="P5220" s="93" t="inlineStr">
        <is>
          <t>아누아 CS앰플앰플 30ml190801</t>
        </is>
      </c>
    </row>
    <row r="5221">
      <c r="A5221" s="93" t="n"/>
      <c r="B5221" s="127" t="n">
        <v>43913</v>
      </c>
      <c r="C5221" s="93">
        <f>TEXT(B5221,"aaa")</f>
        <v/>
      </c>
      <c r="D5221" s="93" t="n"/>
      <c r="E5221" s="93" t="inlineStr">
        <is>
          <t>머드크림마스크</t>
        </is>
      </c>
      <c r="F5221" s="93" t="inlineStr">
        <is>
          <t>카페24</t>
        </is>
      </c>
      <c r="G5221" s="93" t="inlineStr">
        <is>
          <t>머드크림마스크 100ml</t>
        </is>
      </c>
      <c r="H5221" s="149" t="n">
        <v>39</v>
      </c>
      <c r="I5221" s="149" t="n"/>
      <c r="J5221" s="93" t="n">
        <v>190801</v>
      </c>
      <c r="K5221" s="93" t="n"/>
      <c r="L5221" s="93" t="n">
        <v>780000</v>
      </c>
      <c r="M5221" s="93" t="n">
        <v>734370</v>
      </c>
      <c r="N5221" s="93" t="n">
        <v>56238</v>
      </c>
      <c r="O5221" s="148" t="n">
        <v>709090.9090909091</v>
      </c>
      <c r="P5221" s="93" t="inlineStr">
        <is>
          <t>카페24머드크림마스크머드크림마스크 100ml190801</t>
        </is>
      </c>
    </row>
    <row r="5222">
      <c r="A5222" s="93" t="n"/>
      <c r="B5222" s="127" t="n">
        <v>43913</v>
      </c>
      <c r="C5222" s="93">
        <f>TEXT(B5222,"aaa")</f>
        <v/>
      </c>
      <c r="D5222" s="93" t="n"/>
      <c r="E5222" s="93" t="inlineStr">
        <is>
          <t>머드크림마스크</t>
        </is>
      </c>
      <c r="F5222" s="93" t="inlineStr">
        <is>
          <t>카페24</t>
        </is>
      </c>
      <c r="G5222" s="93" t="inlineStr">
        <is>
          <t>머드크림마스크 100ml 2set</t>
        </is>
      </c>
      <c r="H5222" s="149" t="n">
        <v>11</v>
      </c>
      <c r="I5222" s="149" t="n"/>
      <c r="J5222" s="93" t="n">
        <v>190801</v>
      </c>
      <c r="K5222" s="93" t="n"/>
      <c r="L5222" s="93" t="n">
        <v>385000</v>
      </c>
      <c r="M5222" s="93" t="n">
        <v>362477.5</v>
      </c>
      <c r="N5222" s="93" t="n">
        <v>31724</v>
      </c>
      <c r="O5222" s="148" t="n">
        <v>350000</v>
      </c>
      <c r="P5222" s="93" t="inlineStr">
        <is>
          <t>카페24머드크림마스크머드크림마스크 100ml 2set190801</t>
        </is>
      </c>
    </row>
    <row r="5223">
      <c r="A5223" s="93" t="n"/>
      <c r="B5223" s="127" t="n">
        <v>43913</v>
      </c>
      <c r="C5223" s="93">
        <f>TEXT(B5223,"aaa")</f>
        <v/>
      </c>
      <c r="D5223" s="93" t="n"/>
      <c r="E5223" s="6" t="inlineStr">
        <is>
          <t>토너</t>
        </is>
      </c>
      <c r="F5223" s="5" t="inlineStr">
        <is>
          <t>카페24</t>
        </is>
      </c>
      <c r="G5223" s="5" t="inlineStr">
        <is>
          <t>250ml</t>
        </is>
      </c>
      <c r="H5223" s="149" t="n">
        <v>100</v>
      </c>
      <c r="I5223" s="149" t="n"/>
      <c r="J5223" s="7" t="n">
        <v>190801</v>
      </c>
      <c r="K5223" s="93" t="n"/>
      <c r="L5223" s="93" t="n">
        <v>2000000</v>
      </c>
      <c r="M5223" s="93" t="n">
        <v>1883000</v>
      </c>
      <c r="N5223" s="93" t="n">
        <v>326000</v>
      </c>
      <c r="O5223" s="148" t="n">
        <v>1818181.818181818</v>
      </c>
      <c r="P5223" s="93" t="inlineStr">
        <is>
          <t>카페24토너250ml190801</t>
        </is>
      </c>
    </row>
    <row r="5224">
      <c r="A5224" s="93" t="n"/>
      <c r="B5224" s="127" t="n">
        <v>43913</v>
      </c>
      <c r="C5224" s="93">
        <f>TEXT(B5224,"aaa")</f>
        <v/>
      </c>
      <c r="D5224" s="93" t="n"/>
      <c r="E5224" s="6" t="inlineStr">
        <is>
          <t>토너</t>
        </is>
      </c>
      <c r="F5224" s="5" t="inlineStr">
        <is>
          <t>카페24</t>
        </is>
      </c>
      <c r="G5224" s="5" t="inlineStr">
        <is>
          <t>250ml 2set</t>
        </is>
      </c>
      <c r="H5224" s="149" t="n">
        <v>47</v>
      </c>
      <c r="I5224" s="149" t="n"/>
      <c r="J5224" s="7" t="n">
        <v>190801</v>
      </c>
      <c r="K5224" s="93" t="n"/>
      <c r="L5224" s="93" t="n">
        <v>1645000</v>
      </c>
      <c r="M5224" s="93" t="n">
        <v>1548767.5</v>
      </c>
      <c r="N5224" s="93" t="n">
        <v>306440</v>
      </c>
      <c r="O5224" s="148" t="n">
        <v>1495454.545454545</v>
      </c>
      <c r="P5224" s="93" t="inlineStr">
        <is>
          <t>카페24토너250ml 2set190801</t>
        </is>
      </c>
    </row>
    <row r="5225">
      <c r="A5225" s="93" t="n"/>
      <c r="B5225" s="127" t="n">
        <v>43913</v>
      </c>
      <c r="C5225" s="93">
        <f>TEXT(B5225,"aaa")</f>
        <v/>
      </c>
      <c r="D5225" s="93" t="n"/>
      <c r="E5225" s="6" t="inlineStr">
        <is>
          <t>토너</t>
        </is>
      </c>
      <c r="F5225" s="5" t="inlineStr">
        <is>
          <t>카페24</t>
        </is>
      </c>
      <c r="G5225" s="5" t="inlineStr">
        <is>
          <t>500ml</t>
        </is>
      </c>
      <c r="H5225" s="149" t="n">
        <v>121</v>
      </c>
      <c r="I5225" s="149" t="n"/>
      <c r="J5225" s="7" t="n">
        <v>190801</v>
      </c>
      <c r="K5225" s="93" t="n"/>
      <c r="L5225" s="93" t="n">
        <v>3993000</v>
      </c>
      <c r="M5225" s="93" t="n">
        <v>3759409.5</v>
      </c>
      <c r="N5225" s="93" t="n">
        <v>571725</v>
      </c>
      <c r="O5225" s="148" t="n">
        <v>3630000</v>
      </c>
      <c r="P5225" s="93" t="inlineStr">
        <is>
          <t>카페24토너500ml190801</t>
        </is>
      </c>
    </row>
    <row r="5226">
      <c r="A5226" s="93" t="n"/>
      <c r="B5226" s="127" t="n">
        <v>43913</v>
      </c>
      <c r="C5226" s="93">
        <f>TEXT(B5226,"aaa")</f>
        <v/>
      </c>
      <c r="D5226" s="93" t="n"/>
      <c r="E5226" s="6" t="inlineStr">
        <is>
          <t>토너</t>
        </is>
      </c>
      <c r="F5226" s="5" t="inlineStr">
        <is>
          <t>카페24</t>
        </is>
      </c>
      <c r="G5226" s="93" t="inlineStr">
        <is>
          <t>스킨팩 화장솜 60P</t>
        </is>
      </c>
      <c r="H5226" s="149" t="n">
        <v>118</v>
      </c>
      <c r="I5226" s="149" t="n"/>
      <c r="J5226" s="7" t="n">
        <v>190801</v>
      </c>
      <c r="K5226" s="93" t="n"/>
      <c r="L5226" s="93" t="n">
        <v>354000</v>
      </c>
      <c r="M5226" s="93" t="n">
        <v>333291</v>
      </c>
      <c r="N5226" s="93" t="n">
        <v>130980</v>
      </c>
      <c r="O5226" s="148" t="n">
        <v>321818.1818181818</v>
      </c>
      <c r="P5226" s="93" t="inlineStr">
        <is>
          <t>카페24토너스킨팩 화장솜 60P190801</t>
        </is>
      </c>
    </row>
    <row r="5227">
      <c r="A5227" s="93" t="n"/>
      <c r="B5227" s="127" t="n">
        <v>43913</v>
      </c>
      <c r="C5227" s="93">
        <f>TEXT(B5227,"aaa")</f>
        <v/>
      </c>
      <c r="D5227" s="93" t="n"/>
      <c r="E5227" s="93" t="inlineStr">
        <is>
          <t>클렌징폼</t>
        </is>
      </c>
      <c r="F5227" s="5" t="inlineStr">
        <is>
          <t>카페24</t>
        </is>
      </c>
      <c r="G5227" s="93" t="inlineStr">
        <is>
          <t>클렌징폼 120ml</t>
        </is>
      </c>
      <c r="H5227" s="149" t="n">
        <v>22</v>
      </c>
      <c r="I5227" s="149" t="n"/>
      <c r="J5227" s="7" t="n">
        <v>190801</v>
      </c>
      <c r="K5227" s="93" t="n"/>
      <c r="L5227" s="93" t="n">
        <v>286000</v>
      </c>
      <c r="M5227" s="93" t="n">
        <v>269269</v>
      </c>
      <c r="N5227" s="93" t="n">
        <v>60500</v>
      </c>
      <c r="O5227" s="148" t="n">
        <v>260000</v>
      </c>
      <c r="P5227" s="93" t="inlineStr">
        <is>
          <t>카페24클렌징폼클렌징폼 120ml190801</t>
        </is>
      </c>
    </row>
    <row r="5228">
      <c r="A5228" s="93" t="n"/>
      <c r="B5228" s="127" t="n">
        <v>43913</v>
      </c>
      <c r="C5228" s="93">
        <f>TEXT(B5228,"aaa")</f>
        <v/>
      </c>
      <c r="D5228" s="93" t="n"/>
      <c r="E5228" s="93" t="inlineStr">
        <is>
          <t>클렌징폼</t>
        </is>
      </c>
      <c r="F5228" s="93" t="inlineStr">
        <is>
          <t>카페24</t>
        </is>
      </c>
      <c r="G5228" s="93" t="inlineStr">
        <is>
          <t>클렌징폼 120ml 2set</t>
        </is>
      </c>
      <c r="H5228" s="149" t="n">
        <v>2</v>
      </c>
      <c r="I5228" s="149" t="n"/>
      <c r="J5228" s="7" t="n">
        <v>190801</v>
      </c>
      <c r="K5228" s="93" t="n"/>
      <c r="L5228" s="93" t="n">
        <v>48000</v>
      </c>
      <c r="M5228" s="93" t="n">
        <v>45192</v>
      </c>
      <c r="N5228" s="93" t="n">
        <v>4920</v>
      </c>
      <c r="O5228" s="148" t="n">
        <v>43636.36363636363</v>
      </c>
      <c r="P5228" s="93" t="inlineStr">
        <is>
          <t>카페24클렌징폼클렌징폼 120ml 2set190801</t>
        </is>
      </c>
    </row>
    <row r="5229">
      <c r="A5229" s="93" t="n"/>
      <c r="B5229" s="127" t="n">
        <v>43913</v>
      </c>
      <c r="C5229" s="93">
        <f>TEXT(B5229,"aaa")</f>
        <v/>
      </c>
      <c r="D5229" s="93" t="n"/>
      <c r="E5229" s="93" t="inlineStr">
        <is>
          <t>마스크팩</t>
        </is>
      </c>
      <c r="F5229" s="93" t="inlineStr">
        <is>
          <t>카페24</t>
        </is>
      </c>
      <c r="G5229" s="93" t="inlineStr">
        <is>
          <t>마스크팩 1매</t>
        </is>
      </c>
      <c r="H5229" s="149" t="n">
        <v>804</v>
      </c>
      <c r="I5229" s="149" t="n"/>
      <c r="J5229" s="93" t="n">
        <v>190801</v>
      </c>
      <c r="K5229" s="93" t="n"/>
      <c r="L5229" s="93" t="n">
        <v>3216000</v>
      </c>
      <c r="M5229" s="93" t="n">
        <v>3027864</v>
      </c>
      <c r="N5229" s="93" t="n">
        <v>319188</v>
      </c>
      <c r="O5229" s="148" t="n">
        <v>2923636.363636363</v>
      </c>
      <c r="P5229" s="93" t="inlineStr">
        <is>
          <t>카페24마스크팩마스크팩 1매190801</t>
        </is>
      </c>
    </row>
    <row r="5230">
      <c r="A5230" s="93" t="n"/>
      <c r="B5230" s="127" t="n">
        <v>43913</v>
      </c>
      <c r="C5230" s="93">
        <f>TEXT(B5230,"aaa")</f>
        <v/>
      </c>
      <c r="D5230" s="93" t="n"/>
      <c r="E5230" s="93" t="inlineStr">
        <is>
          <t>토너+머드크림세트</t>
        </is>
      </c>
      <c r="F5230" s="93" t="inlineStr">
        <is>
          <t>카페24</t>
        </is>
      </c>
      <c r="G5230" s="93" t="inlineStr">
        <is>
          <t>250ml</t>
        </is>
      </c>
      <c r="H5230" s="149" t="n">
        <v>2</v>
      </c>
      <c r="I5230" s="149" t="n"/>
      <c r="J5230" s="93" t="n">
        <v>190801</v>
      </c>
      <c r="K5230" s="93" t="n"/>
      <c r="L5230" s="93" t="n">
        <v>35000</v>
      </c>
      <c r="M5230" s="93" t="n">
        <v>32952.5</v>
      </c>
      <c r="N5230" s="93" t="n">
        <v>6520</v>
      </c>
      <c r="O5230" s="148" t="n">
        <v>31818.18181818182</v>
      </c>
      <c r="P5230" s="93" t="inlineStr">
        <is>
          <t>카페24토너+머드크림세트250ml190801</t>
        </is>
      </c>
    </row>
    <row r="5231">
      <c r="A5231" s="93" t="n"/>
      <c r="B5231" s="127" t="n">
        <v>43913</v>
      </c>
      <c r="C5231" s="93">
        <f>TEXT(B5231,"aaa")</f>
        <v/>
      </c>
      <c r="D5231" s="93" t="n"/>
      <c r="E5231" s="93" t="inlineStr">
        <is>
          <t>토너+머드크림세트</t>
        </is>
      </c>
      <c r="F5231" s="93" t="inlineStr">
        <is>
          <t>카페24</t>
        </is>
      </c>
      <c r="G5231" s="93" t="inlineStr">
        <is>
          <t>머드크림마스크 100ml</t>
        </is>
      </c>
      <c r="H5231" s="149" t="n">
        <v>2</v>
      </c>
      <c r="I5231" s="149" t="n"/>
      <c r="J5231" s="93" t="n">
        <v>190801</v>
      </c>
      <c r="K5231" s="93" t="n"/>
      <c r="L5231" s="93" t="n">
        <v>35000</v>
      </c>
      <c r="M5231" s="93" t="n">
        <v>32952.5</v>
      </c>
      <c r="N5231" s="93" t="n">
        <v>2884</v>
      </c>
      <c r="O5231" s="148" t="n">
        <v>31818.18181818182</v>
      </c>
      <c r="P5231" s="93" t="inlineStr">
        <is>
          <t>카페24토너+머드크림세트머드크림마스크 100ml190801</t>
        </is>
      </c>
    </row>
    <row r="5232">
      <c r="A5232" s="93" t="n"/>
      <c r="B5232" s="127" t="n">
        <v>43913</v>
      </c>
      <c r="C5232" s="93">
        <f>TEXT(B5232,"aaa")</f>
        <v/>
      </c>
      <c r="D5232" s="93" t="n"/>
      <c r="E5232" s="93" t="inlineStr">
        <is>
          <t>토너</t>
        </is>
      </c>
      <c r="F5232" s="93" t="inlineStr">
        <is>
          <t>큐텐</t>
        </is>
      </c>
      <c r="G5232" s="93" t="inlineStr">
        <is>
          <t>250ml</t>
        </is>
      </c>
      <c r="H5232" s="149" t="n">
        <v>37</v>
      </c>
      <c r="I5232" s="149" t="n"/>
      <c r="J5232" s="91" t="n">
        <v>190801</v>
      </c>
      <c r="K5232" s="93" t="n"/>
      <c r="L5232" s="93" t="n">
        <v>1165500</v>
      </c>
      <c r="M5232" s="93" t="n">
        <v>1037295</v>
      </c>
      <c r="N5232" s="93" t="n">
        <v>120620</v>
      </c>
      <c r="O5232" s="148" t="n">
        <v>1059545.454545454</v>
      </c>
      <c r="P5232" s="93" t="inlineStr">
        <is>
          <t>큐텐토너250ml190801</t>
        </is>
      </c>
    </row>
    <row r="5233">
      <c r="A5233" s="93" t="n"/>
      <c r="B5233" s="127" t="n">
        <v>43913</v>
      </c>
      <c r="C5233" s="93">
        <f>TEXT(B5233,"aaa")</f>
        <v/>
      </c>
      <c r="D5233" s="93" t="n"/>
      <c r="E5233" s="93" t="inlineStr">
        <is>
          <t>토너</t>
        </is>
      </c>
      <c r="F5233" s="93" t="inlineStr">
        <is>
          <t>큐텐</t>
        </is>
      </c>
      <c r="G5233" s="93" t="inlineStr">
        <is>
          <t>250ml 2set</t>
        </is>
      </c>
      <c r="H5233" s="149" t="n">
        <v>29</v>
      </c>
      <c r="I5233" s="149" t="n"/>
      <c r="J5233" s="91" t="n">
        <v>190801</v>
      </c>
      <c r="K5233" s="93" t="n"/>
      <c r="L5233" s="93" t="n">
        <v>1276000</v>
      </c>
      <c r="M5233" s="93" t="n">
        <v>1135640</v>
      </c>
      <c r="N5233" s="93" t="n">
        <v>189080</v>
      </c>
      <c r="O5233" s="148" t="n">
        <v>1160000</v>
      </c>
      <c r="P5233" s="93" t="inlineStr">
        <is>
          <t>큐텐토너250ml 2set190801</t>
        </is>
      </c>
    </row>
    <row r="5234">
      <c r="A5234" s="93" t="n"/>
      <c r="B5234" s="127" t="n">
        <v>43913</v>
      </c>
      <c r="C5234" s="93">
        <f>TEXT(B5234,"aaa")</f>
        <v/>
      </c>
      <c r="D5234" s="93" t="n"/>
      <c r="E5234" s="93" t="inlineStr">
        <is>
          <t>클렌징폼</t>
        </is>
      </c>
      <c r="F5234" s="93" t="inlineStr">
        <is>
          <t>큐텐</t>
        </is>
      </c>
      <c r="G5234" s="93" t="inlineStr">
        <is>
          <t>클렌징폼 120ml</t>
        </is>
      </c>
      <c r="H5234" s="149" t="n">
        <v>1</v>
      </c>
      <c r="I5234" s="149" t="n"/>
      <c r="J5234" s="7" t="n">
        <v>190801</v>
      </c>
      <c r="K5234" s="93" t="n"/>
      <c r="L5234" s="93" t="n">
        <v>25000</v>
      </c>
      <c r="M5234" s="93" t="n">
        <v>22250</v>
      </c>
      <c r="N5234" s="93" t="n">
        <v>2750</v>
      </c>
      <c r="O5234" s="148" t="n">
        <v>22727.27272727272</v>
      </c>
      <c r="P5234" s="93" t="inlineStr">
        <is>
          <t>큐텐클렌징폼클렌징폼 120ml190801</t>
        </is>
      </c>
    </row>
    <row r="5235">
      <c r="A5235" s="93" t="n"/>
      <c r="B5235" s="127" t="n">
        <v>43913</v>
      </c>
      <c r="C5235" s="93">
        <f>TEXT(B5235,"aaa")</f>
        <v/>
      </c>
      <c r="D5235" s="93" t="n"/>
      <c r="E5235" s="93" t="inlineStr">
        <is>
          <t>머드크림마스크</t>
        </is>
      </c>
      <c r="F5235" s="93" t="inlineStr">
        <is>
          <t>큐텐</t>
        </is>
      </c>
      <c r="G5235" s="93" t="inlineStr">
        <is>
          <t>머드크림마스크 100ml</t>
        </is>
      </c>
      <c r="H5235" s="149" t="n">
        <v>2</v>
      </c>
      <c r="I5235" s="149" t="n"/>
      <c r="J5235" s="93" t="n">
        <v>190801</v>
      </c>
      <c r="K5235" s="93" t="n"/>
      <c r="L5235" s="93" t="n">
        <v>63000</v>
      </c>
      <c r="M5235" s="93" t="n">
        <v>56070</v>
      </c>
      <c r="N5235" s="93" t="n">
        <v>2884</v>
      </c>
      <c r="O5235" s="148" t="n">
        <v>57272.72727272726</v>
      </c>
      <c r="P5235" s="93" t="inlineStr">
        <is>
          <t>큐텐머드크림마스크머드크림마스크 100ml190801</t>
        </is>
      </c>
    </row>
    <row r="5236">
      <c r="A5236" s="93" t="n"/>
      <c r="B5236" s="127" t="n">
        <v>43914</v>
      </c>
      <c r="C5236" s="93">
        <f>TEXT(B5236,"aaa")</f>
        <v/>
      </c>
      <c r="D5236" s="93" t="n"/>
      <c r="E5236" s="6" t="inlineStr">
        <is>
          <t>토너</t>
        </is>
      </c>
      <c r="F5236" s="5" t="inlineStr">
        <is>
          <t>W컨셉</t>
        </is>
      </c>
      <c r="G5236" s="5" t="inlineStr">
        <is>
          <t>250ml</t>
        </is>
      </c>
      <c r="H5236" s="149" t="n">
        <v>1</v>
      </c>
      <c r="I5236" s="149" t="n"/>
      <c r="J5236" s="7" t="n">
        <v>190801</v>
      </c>
      <c r="K5236" s="93" t="n"/>
      <c r="L5236" s="93" t="n">
        <v>20000</v>
      </c>
      <c r="M5236" s="93" t="n">
        <v>14400</v>
      </c>
      <c r="N5236" s="93" t="n">
        <v>3260</v>
      </c>
      <c r="O5236" s="148" t="n">
        <v>18181.81818181818</v>
      </c>
      <c r="P5236" s="93" t="inlineStr">
        <is>
          <t>W컨셉토너250ml190801</t>
        </is>
      </c>
    </row>
    <row r="5237">
      <c r="A5237" s="93" t="n"/>
      <c r="B5237" s="127" t="n">
        <v>43914</v>
      </c>
      <c r="C5237" s="93">
        <f>TEXT(B5237,"aaa")</f>
        <v/>
      </c>
      <c r="D5237" s="93" t="n"/>
      <c r="E5237" s="6" t="inlineStr">
        <is>
          <t>토너</t>
        </is>
      </c>
      <c r="F5237" s="5" t="inlineStr">
        <is>
          <t>W컨셉</t>
        </is>
      </c>
      <c r="G5237" s="5" t="inlineStr">
        <is>
          <t>250ml 2set</t>
        </is>
      </c>
      <c r="H5237" s="149" t="n">
        <v>11</v>
      </c>
      <c r="I5237" s="149" t="n"/>
      <c r="J5237" s="7" t="n">
        <v>190801</v>
      </c>
      <c r="K5237" s="93" t="n"/>
      <c r="L5237" s="93" t="n">
        <v>385000</v>
      </c>
      <c r="M5237" s="93" t="n">
        <v>281050</v>
      </c>
      <c r="N5237" s="93" t="n">
        <v>71720</v>
      </c>
      <c r="O5237" s="148" t="n">
        <v>350000</v>
      </c>
      <c r="P5237" s="93" t="inlineStr">
        <is>
          <t>W컨셉토너250ml 2set190801</t>
        </is>
      </c>
    </row>
    <row r="5238">
      <c r="A5238" s="93" t="n"/>
      <c r="B5238" s="127" t="n">
        <v>43914</v>
      </c>
      <c r="C5238" s="93">
        <f>TEXT(B5238,"aaa")</f>
        <v/>
      </c>
      <c r="D5238" s="93" t="n"/>
      <c r="E5238" s="93" t="inlineStr">
        <is>
          <t>토너</t>
        </is>
      </c>
      <c r="F5238" s="5" t="inlineStr">
        <is>
          <t>스타일쉐어</t>
        </is>
      </c>
      <c r="G5238" s="93" t="inlineStr">
        <is>
          <t>250ml</t>
        </is>
      </c>
      <c r="H5238" s="149" t="n">
        <v>11</v>
      </c>
      <c r="I5238" s="149" t="n"/>
      <c r="J5238" s="91" t="n">
        <v>190801</v>
      </c>
      <c r="K5238" s="93" t="n"/>
      <c r="L5238" s="93" t="n">
        <v>220000</v>
      </c>
      <c r="M5238" s="93" t="n">
        <v>165000</v>
      </c>
      <c r="N5238" s="93" t="n">
        <v>35860</v>
      </c>
      <c r="O5238" s="148" t="n">
        <v>200000</v>
      </c>
      <c r="P5238" s="93" t="inlineStr">
        <is>
          <t>스타일쉐어토너250ml190801</t>
        </is>
      </c>
    </row>
    <row r="5239">
      <c r="A5239" s="93" t="n"/>
      <c r="B5239" s="127" t="n">
        <v>43914</v>
      </c>
      <c r="C5239" s="93">
        <f>TEXT(B5239,"aaa")</f>
        <v/>
      </c>
      <c r="D5239" s="93" t="n"/>
      <c r="E5239" s="93" t="inlineStr">
        <is>
          <t>앰플</t>
        </is>
      </c>
      <c r="F5239" s="93" t="inlineStr">
        <is>
          <t>아누아 CS</t>
        </is>
      </c>
      <c r="G5239" s="93" t="inlineStr">
        <is>
          <t>앰플 30ml</t>
        </is>
      </c>
      <c r="H5239" s="149" t="n">
        <v>2</v>
      </c>
      <c r="I5239" s="149" t="n"/>
      <c r="J5239" s="91" t="n">
        <v>190801</v>
      </c>
      <c r="K5239" s="93" t="n"/>
      <c r="L5239" s="93" t="n">
        <v>0</v>
      </c>
      <c r="M5239" s="93" t="n">
        <v>0</v>
      </c>
      <c r="N5239" s="93" t="n">
        <v>6794</v>
      </c>
      <c r="O5239" s="148" t="n">
        <v>0</v>
      </c>
      <c r="P5239" s="93" t="inlineStr">
        <is>
          <t>아누아 CS앰플앰플 30ml190801</t>
        </is>
      </c>
    </row>
    <row r="5240">
      <c r="A5240" s="93" t="n"/>
      <c r="B5240" s="127" t="n">
        <v>43914</v>
      </c>
      <c r="C5240" s="93">
        <f>TEXT(B5240,"aaa")</f>
        <v/>
      </c>
      <c r="D5240" s="93" t="n"/>
      <c r="E5240" s="93" t="inlineStr">
        <is>
          <t>마스크팩</t>
        </is>
      </c>
      <c r="F5240" s="93" t="inlineStr">
        <is>
          <t>아누아 CS</t>
        </is>
      </c>
      <c r="G5240" s="93" t="inlineStr">
        <is>
          <t>마스크팩 10매</t>
        </is>
      </c>
      <c r="H5240" s="149" t="n">
        <v>16</v>
      </c>
      <c r="I5240" s="149" t="n"/>
      <c r="J5240" s="93" t="n">
        <v>190801</v>
      </c>
      <c r="K5240" s="93" t="n"/>
      <c r="L5240" s="93" t="n">
        <v>0</v>
      </c>
      <c r="M5240" s="93" t="n">
        <v>0</v>
      </c>
      <c r="N5240" s="93" t="n">
        <v>63520</v>
      </c>
      <c r="O5240" s="148" t="n">
        <v>0</v>
      </c>
      <c r="P5240" s="93" t="inlineStr">
        <is>
          <t>아누아 CS마스크팩마스크팩 10매190801</t>
        </is>
      </c>
    </row>
    <row r="5241">
      <c r="A5241" s="93" t="n"/>
      <c r="B5241" s="127" t="n">
        <v>43914</v>
      </c>
      <c r="C5241" s="93">
        <f>TEXT(B5241,"aaa")</f>
        <v/>
      </c>
      <c r="D5241" s="93" t="n"/>
      <c r="E5241" s="93" t="inlineStr">
        <is>
          <t>토너</t>
        </is>
      </c>
      <c r="F5241" s="93" t="inlineStr">
        <is>
          <t>아누아 CS</t>
        </is>
      </c>
      <c r="G5241" s="93" t="inlineStr">
        <is>
          <t>250ml</t>
        </is>
      </c>
      <c r="H5241" s="149" t="n">
        <v>8</v>
      </c>
      <c r="I5241" s="149" t="n"/>
      <c r="J5241" s="91" t="n">
        <v>190801</v>
      </c>
      <c r="K5241" s="93" t="n"/>
      <c r="L5241" s="93" t="n">
        <v>0</v>
      </c>
      <c r="M5241" s="93" t="n">
        <v>0</v>
      </c>
      <c r="N5241" s="93" t="n">
        <v>26080</v>
      </c>
      <c r="O5241" s="148" t="n">
        <v>0</v>
      </c>
      <c r="P5241" s="93" t="inlineStr">
        <is>
          <t>아누아 CS토너250ml190801</t>
        </is>
      </c>
    </row>
    <row r="5242">
      <c r="A5242" s="93" t="n"/>
      <c r="B5242" s="127" t="n">
        <v>43914</v>
      </c>
      <c r="C5242" s="93">
        <f>TEXT(B5242,"aaa")</f>
        <v/>
      </c>
      <c r="D5242" s="93" t="n"/>
      <c r="E5242" s="93" t="inlineStr">
        <is>
          <t>수딩크림</t>
        </is>
      </c>
      <c r="F5242" s="93" t="inlineStr">
        <is>
          <t>아누아 CS</t>
        </is>
      </c>
      <c r="G5242" s="93" t="inlineStr">
        <is>
          <t>수딩크림 100ml</t>
        </is>
      </c>
      <c r="H5242" s="149" t="n">
        <v>21</v>
      </c>
      <c r="I5242" s="149" t="n"/>
      <c r="J5242" s="93" t="n">
        <v>190801</v>
      </c>
      <c r="K5242" s="93" t="n"/>
      <c r="L5242" s="93" t="n">
        <v>0</v>
      </c>
      <c r="M5242" s="93" t="n">
        <v>0</v>
      </c>
      <c r="N5242" s="93" t="n">
        <v>63945</v>
      </c>
      <c r="O5242" s="148" t="n">
        <v>0</v>
      </c>
      <c r="P5242" s="93" t="inlineStr">
        <is>
          <t>아누아 CS수딩크림수딩크림 100ml190801</t>
        </is>
      </c>
    </row>
    <row r="5243">
      <c r="A5243" s="93" t="n"/>
      <c r="B5243" s="127" t="n">
        <v>43914</v>
      </c>
      <c r="C5243" s="93">
        <f>TEXT(B5243,"aaa")</f>
        <v/>
      </c>
      <c r="D5243" s="93" t="n"/>
      <c r="E5243" s="93" t="inlineStr">
        <is>
          <t>머드크림마스크</t>
        </is>
      </c>
      <c r="F5243" s="93" t="inlineStr">
        <is>
          <t>카페24</t>
        </is>
      </c>
      <c r="G5243" s="93" t="inlineStr">
        <is>
          <t>머드크림마스크 100ml</t>
        </is>
      </c>
      <c r="H5243" s="149" t="n">
        <v>13</v>
      </c>
      <c r="I5243" s="149" t="n"/>
      <c r="J5243" s="93" t="n">
        <v>190801</v>
      </c>
      <c r="K5243" s="93" t="n"/>
      <c r="L5243" s="93" t="n">
        <v>260000</v>
      </c>
      <c r="M5243" s="93" t="n">
        <v>244790</v>
      </c>
      <c r="N5243" s="93" t="n">
        <v>18746</v>
      </c>
      <c r="O5243" s="148" t="n">
        <v>236363.6363636364</v>
      </c>
      <c r="P5243" s="93" t="inlineStr">
        <is>
          <t>카페24머드크림마스크머드크림마스크 100ml190801</t>
        </is>
      </c>
    </row>
    <row r="5244">
      <c r="A5244" s="93" t="n"/>
      <c r="B5244" s="127" t="n">
        <v>43914</v>
      </c>
      <c r="C5244" s="93">
        <f>TEXT(B5244,"aaa")</f>
        <v/>
      </c>
      <c r="D5244" s="93" t="n"/>
      <c r="E5244" s="93" t="inlineStr">
        <is>
          <t>머드크림마스크</t>
        </is>
      </c>
      <c r="F5244" s="93" t="inlineStr">
        <is>
          <t>카페24</t>
        </is>
      </c>
      <c r="G5244" s="93" t="inlineStr">
        <is>
          <t>머드크림마스크 100ml 2set</t>
        </is>
      </c>
      <c r="H5244" s="149" t="n">
        <v>4</v>
      </c>
      <c r="I5244" s="149" t="n"/>
      <c r="J5244" s="93" t="n">
        <v>190801</v>
      </c>
      <c r="K5244" s="93" t="n"/>
      <c r="L5244" s="93" t="n">
        <v>140000</v>
      </c>
      <c r="M5244" s="93" t="n">
        <v>131810</v>
      </c>
      <c r="N5244" s="93" t="n">
        <v>11536</v>
      </c>
      <c r="O5244" s="148" t="n">
        <v>127272.7272727273</v>
      </c>
      <c r="P5244" s="93" t="inlineStr">
        <is>
          <t>카페24머드크림마스크머드크림마스크 100ml 2set190801</t>
        </is>
      </c>
    </row>
    <row r="5245">
      <c r="A5245" s="93" t="n"/>
      <c r="B5245" s="127" t="n">
        <v>43914</v>
      </c>
      <c r="C5245" s="93">
        <f>TEXT(B5245,"aaa")</f>
        <v/>
      </c>
      <c r="D5245" s="93" t="n"/>
      <c r="E5245" s="6" t="inlineStr">
        <is>
          <t>토너</t>
        </is>
      </c>
      <c r="F5245" s="5" t="inlineStr">
        <is>
          <t>카페24</t>
        </is>
      </c>
      <c r="G5245" s="5" t="inlineStr">
        <is>
          <t>250ml</t>
        </is>
      </c>
      <c r="H5245" s="149" t="n">
        <v>69</v>
      </c>
      <c r="I5245" s="149" t="n"/>
      <c r="J5245" s="7" t="n">
        <v>190801</v>
      </c>
      <c r="K5245" s="93" t="n"/>
      <c r="L5245" s="93" t="n">
        <v>1380000</v>
      </c>
      <c r="M5245" s="93" t="n">
        <v>1299270</v>
      </c>
      <c r="N5245" s="93" t="n">
        <v>224940</v>
      </c>
      <c r="O5245" s="148" t="n">
        <v>1254545.454545454</v>
      </c>
      <c r="P5245" s="93" t="inlineStr">
        <is>
          <t>카페24토너250ml190801</t>
        </is>
      </c>
    </row>
    <row r="5246">
      <c r="A5246" s="93" t="n"/>
      <c r="B5246" s="127" t="n">
        <v>43914</v>
      </c>
      <c r="C5246" s="93">
        <f>TEXT(B5246,"aaa")</f>
        <v/>
      </c>
      <c r="D5246" s="93" t="n"/>
      <c r="E5246" s="6" t="inlineStr">
        <is>
          <t>토너</t>
        </is>
      </c>
      <c r="F5246" s="5" t="inlineStr">
        <is>
          <t>카페24</t>
        </is>
      </c>
      <c r="G5246" s="5" t="inlineStr">
        <is>
          <t>250ml 2set</t>
        </is>
      </c>
      <c r="H5246" s="149" t="n">
        <v>240</v>
      </c>
      <c r="I5246" s="149" t="n"/>
      <c r="J5246" s="7" t="n">
        <v>190801</v>
      </c>
      <c r="K5246" s="93" t="n"/>
      <c r="L5246" s="93" t="n">
        <v>8400000</v>
      </c>
      <c r="M5246" s="93" t="n">
        <v>7908600</v>
      </c>
      <c r="N5246" s="93" t="n">
        <v>1564800</v>
      </c>
      <c r="O5246" s="148" t="n">
        <v>7636363.636363636</v>
      </c>
      <c r="P5246" s="93" t="inlineStr">
        <is>
          <t>카페24토너250ml 2set190801</t>
        </is>
      </c>
    </row>
    <row r="5247">
      <c r="A5247" s="93" t="n"/>
      <c r="B5247" s="127" t="n">
        <v>43914</v>
      </c>
      <c r="C5247" s="93">
        <f>TEXT(B5247,"aaa")</f>
        <v/>
      </c>
      <c r="D5247" s="93" t="n"/>
      <c r="E5247" s="6" t="inlineStr">
        <is>
          <t>토너</t>
        </is>
      </c>
      <c r="F5247" s="5" t="inlineStr">
        <is>
          <t>카페24</t>
        </is>
      </c>
      <c r="G5247" s="5" t="inlineStr">
        <is>
          <t>500ml</t>
        </is>
      </c>
      <c r="H5247" s="149" t="n">
        <v>76</v>
      </c>
      <c r="I5247" s="149" t="n"/>
      <c r="J5247" s="7" t="n">
        <v>190801</v>
      </c>
      <c r="K5247" s="93" t="n"/>
      <c r="L5247" s="93" t="n">
        <v>2508000</v>
      </c>
      <c r="M5247" s="93" t="n">
        <v>2361282</v>
      </c>
      <c r="N5247" s="93" t="n">
        <v>359100</v>
      </c>
      <c r="O5247" s="148" t="n">
        <v>2280000</v>
      </c>
      <c r="P5247" s="93" t="inlineStr">
        <is>
          <t>카페24토너500ml190801</t>
        </is>
      </c>
    </row>
    <row r="5248">
      <c r="A5248" s="93" t="n"/>
      <c r="B5248" s="127" t="n">
        <v>43914</v>
      </c>
      <c r="C5248" s="93">
        <f>TEXT(B5248,"aaa")</f>
        <v/>
      </c>
      <c r="D5248" s="93" t="n"/>
      <c r="E5248" s="6" t="inlineStr">
        <is>
          <t>토너</t>
        </is>
      </c>
      <c r="F5248" s="5" t="inlineStr">
        <is>
          <t>카페24</t>
        </is>
      </c>
      <c r="G5248" s="93" t="inlineStr">
        <is>
          <t>스킨팩 화장솜 60P</t>
        </is>
      </c>
      <c r="H5248" s="149" t="n">
        <v>66</v>
      </c>
      <c r="I5248" s="149" t="n"/>
      <c r="J5248" s="7" t="n">
        <v>190801</v>
      </c>
      <c r="K5248" s="93" t="n"/>
      <c r="L5248" s="93" t="n">
        <v>198000</v>
      </c>
      <c r="M5248" s="93" t="n">
        <v>186417</v>
      </c>
      <c r="N5248" s="93" t="n">
        <v>73260</v>
      </c>
      <c r="O5248" s="148" t="n">
        <v>180000</v>
      </c>
      <c r="P5248" s="93" t="inlineStr">
        <is>
          <t>카페24토너스킨팩 화장솜 60P190801</t>
        </is>
      </c>
    </row>
    <row r="5249">
      <c r="A5249" s="93" t="n"/>
      <c r="B5249" s="127" t="n">
        <v>43914</v>
      </c>
      <c r="C5249" s="93">
        <f>TEXT(B5249,"aaa")</f>
        <v/>
      </c>
      <c r="D5249" s="93" t="n"/>
      <c r="E5249" s="93" t="inlineStr">
        <is>
          <t>클렌징폼</t>
        </is>
      </c>
      <c r="F5249" s="5" t="inlineStr">
        <is>
          <t>카페24</t>
        </is>
      </c>
      <c r="G5249" s="93" t="inlineStr">
        <is>
          <t>클렌징폼 120ml</t>
        </is>
      </c>
      <c r="H5249" s="149" t="n">
        <v>18</v>
      </c>
      <c r="I5249" s="149" t="n"/>
      <c r="J5249" s="7" t="n">
        <v>190801</v>
      </c>
      <c r="K5249" s="93" t="n"/>
      <c r="L5249" s="93" t="n">
        <v>234000</v>
      </c>
      <c r="M5249" s="93" t="n">
        <v>220311</v>
      </c>
      <c r="N5249" s="93" t="n">
        <v>49500</v>
      </c>
      <c r="O5249" s="148" t="n">
        <v>212727.2727272727</v>
      </c>
      <c r="P5249" s="93" t="inlineStr">
        <is>
          <t>카페24클렌징폼클렌징폼 120ml190801</t>
        </is>
      </c>
    </row>
    <row r="5250">
      <c r="A5250" s="93" t="n"/>
      <c r="B5250" s="127" t="n">
        <v>43914</v>
      </c>
      <c r="C5250" s="93">
        <f>TEXT(B5250,"aaa")</f>
        <v/>
      </c>
      <c r="D5250" s="93" t="n"/>
      <c r="E5250" s="93" t="inlineStr">
        <is>
          <t>마스크팩</t>
        </is>
      </c>
      <c r="F5250" s="93" t="inlineStr">
        <is>
          <t>카페24</t>
        </is>
      </c>
      <c r="G5250" s="93" t="inlineStr">
        <is>
          <t>마스크팩 10매</t>
        </is>
      </c>
      <c r="H5250" s="149" t="n">
        <v>8</v>
      </c>
      <c r="I5250" s="149" t="n"/>
      <c r="J5250" s="93" t="n">
        <v>190801</v>
      </c>
      <c r="K5250" s="93" t="n"/>
      <c r="L5250" s="93" t="n">
        <v>160000</v>
      </c>
      <c r="M5250" s="93" t="n">
        <v>150640</v>
      </c>
      <c r="N5250" s="93" t="n">
        <v>31760</v>
      </c>
      <c r="O5250" s="148" t="n">
        <v>145454.5454545454</v>
      </c>
      <c r="P5250" s="93" t="inlineStr">
        <is>
          <t>카페24마스크팩마스크팩 10매190801</t>
        </is>
      </c>
    </row>
    <row r="5251">
      <c r="A5251" s="93" t="n"/>
      <c r="B5251" s="127" t="n">
        <v>43914</v>
      </c>
      <c r="C5251" s="93">
        <f>TEXT(B5251,"aaa")</f>
        <v/>
      </c>
      <c r="D5251" s="93" t="n"/>
      <c r="E5251" s="93" t="inlineStr">
        <is>
          <t>마스크팩</t>
        </is>
      </c>
      <c r="F5251" s="93" t="inlineStr">
        <is>
          <t>카페24</t>
        </is>
      </c>
      <c r="G5251" s="93" t="inlineStr">
        <is>
          <t>마스크팩 1매</t>
        </is>
      </c>
      <c r="H5251" s="149" t="n">
        <v>9</v>
      </c>
      <c r="I5251" s="149" t="n"/>
      <c r="J5251" s="93" t="n">
        <v>190801</v>
      </c>
      <c r="K5251" s="93" t="n"/>
      <c r="L5251" s="93" t="n">
        <v>36000</v>
      </c>
      <c r="M5251" s="93" t="n">
        <v>33894</v>
      </c>
      <c r="N5251" s="93" t="n">
        <v>3573</v>
      </c>
      <c r="O5251" s="148" t="n">
        <v>32727.27272727272</v>
      </c>
      <c r="P5251" s="93" t="inlineStr">
        <is>
          <t>카페24마스크팩마스크팩 1매190801</t>
        </is>
      </c>
    </row>
    <row r="5252">
      <c r="A5252" s="93" t="n"/>
      <c r="B5252" s="127" t="n">
        <v>43914</v>
      </c>
      <c r="C5252" s="93">
        <f>TEXT(B5252,"aaa")</f>
        <v/>
      </c>
      <c r="D5252" s="93" t="n"/>
      <c r="E5252" s="93" t="inlineStr">
        <is>
          <t>토너</t>
        </is>
      </c>
      <c r="F5252" s="93" t="inlineStr">
        <is>
          <t>큐텐</t>
        </is>
      </c>
      <c r="G5252" s="93" t="inlineStr">
        <is>
          <t>250ml</t>
        </is>
      </c>
      <c r="H5252" s="149" t="n">
        <v>16</v>
      </c>
      <c r="I5252" s="149" t="n"/>
      <c r="J5252" s="91" t="n">
        <v>190801</v>
      </c>
      <c r="K5252" s="93" t="n"/>
      <c r="L5252" s="93" t="n">
        <v>504000</v>
      </c>
      <c r="M5252" s="93" t="n">
        <v>448560</v>
      </c>
      <c r="N5252" s="93" t="n">
        <v>52160</v>
      </c>
      <c r="O5252" s="148" t="n">
        <v>458181.8181818181</v>
      </c>
      <c r="P5252" s="93" t="inlineStr">
        <is>
          <t>큐텐토너250ml190801</t>
        </is>
      </c>
    </row>
    <row r="5253">
      <c r="A5253" s="93" t="n"/>
      <c r="B5253" s="127" t="n">
        <v>43914</v>
      </c>
      <c r="C5253" s="93">
        <f>TEXT(B5253,"aaa")</f>
        <v/>
      </c>
      <c r="D5253" s="93" t="n"/>
      <c r="E5253" s="93" t="inlineStr">
        <is>
          <t>토너</t>
        </is>
      </c>
      <c r="F5253" s="93" t="inlineStr">
        <is>
          <t>큐텐</t>
        </is>
      </c>
      <c r="G5253" s="93" t="inlineStr">
        <is>
          <t>250ml 2set</t>
        </is>
      </c>
      <c r="H5253" s="149" t="n">
        <v>7</v>
      </c>
      <c r="I5253" s="149" t="n"/>
      <c r="J5253" s="91" t="n">
        <v>190801</v>
      </c>
      <c r="K5253" s="93" t="n"/>
      <c r="L5253" s="93" t="n">
        <v>308000</v>
      </c>
      <c r="M5253" s="93" t="n">
        <v>274120</v>
      </c>
      <c r="N5253" s="93" t="n">
        <v>45640</v>
      </c>
      <c r="O5253" s="148" t="n">
        <v>280000</v>
      </c>
      <c r="P5253" s="93" t="inlineStr">
        <is>
          <t>큐텐토너250ml 2set190801</t>
        </is>
      </c>
    </row>
    <row r="5254">
      <c r="A5254" s="93" t="n"/>
      <c r="B5254" s="127" t="n">
        <v>43914</v>
      </c>
      <c r="C5254" s="93">
        <f>TEXT(B5254,"aaa")</f>
        <v/>
      </c>
      <c r="D5254" s="93" t="n"/>
      <c r="E5254" s="93" t="inlineStr">
        <is>
          <t>클렌징폼</t>
        </is>
      </c>
      <c r="F5254" s="93" t="inlineStr">
        <is>
          <t>큐텐</t>
        </is>
      </c>
      <c r="G5254" s="93" t="inlineStr">
        <is>
          <t>클렌징폼 120ml</t>
        </is>
      </c>
      <c r="H5254" s="149" t="n">
        <v>1</v>
      </c>
      <c r="I5254" s="149" t="n"/>
      <c r="J5254" s="7" t="n">
        <v>190801</v>
      </c>
      <c r="K5254" s="93" t="n"/>
      <c r="L5254" s="93" t="n">
        <v>25000</v>
      </c>
      <c r="M5254" s="93" t="n">
        <v>22250</v>
      </c>
      <c r="N5254" s="93" t="n">
        <v>2750</v>
      </c>
      <c r="O5254" s="148" t="n">
        <v>22727.27272727272</v>
      </c>
      <c r="P5254" s="93" t="inlineStr">
        <is>
          <t>큐텐클렌징폼클렌징폼 120ml190801</t>
        </is>
      </c>
    </row>
    <row r="5255">
      <c r="A5255" s="93" t="n"/>
      <c r="B5255" s="127" t="n">
        <v>43915</v>
      </c>
      <c r="C5255" s="93">
        <f>TEXT(B5255,"aaa")</f>
        <v/>
      </c>
      <c r="D5255" s="93" t="n"/>
      <c r="E5255" s="6" t="inlineStr">
        <is>
          <t>토너</t>
        </is>
      </c>
      <c r="F5255" s="5" t="inlineStr">
        <is>
          <t>W컨셉</t>
        </is>
      </c>
      <c r="G5255" s="5" t="inlineStr">
        <is>
          <t>250ml</t>
        </is>
      </c>
      <c r="H5255" s="149" t="n">
        <v>5</v>
      </c>
      <c r="I5255" s="149" t="n"/>
      <c r="J5255" s="7" t="n">
        <v>190801</v>
      </c>
      <c r="K5255" s="93" t="n"/>
      <c r="L5255" s="93" t="n">
        <v>100000</v>
      </c>
      <c r="M5255" s="93" t="n">
        <v>72000</v>
      </c>
      <c r="N5255" s="93" t="n">
        <v>16300</v>
      </c>
      <c r="O5255" s="148" t="n">
        <v>90909.0909090909</v>
      </c>
      <c r="P5255" s="93" t="inlineStr">
        <is>
          <t>W컨셉토너250ml190801</t>
        </is>
      </c>
    </row>
    <row r="5256">
      <c r="A5256" s="93" t="n"/>
      <c r="B5256" s="127" t="n">
        <v>43915</v>
      </c>
      <c r="C5256" s="93">
        <f>TEXT(B5256,"aaa")</f>
        <v/>
      </c>
      <c r="D5256" s="93" t="n"/>
      <c r="E5256" s="6" t="inlineStr">
        <is>
          <t>토너</t>
        </is>
      </c>
      <c r="F5256" s="5" t="inlineStr">
        <is>
          <t>W컨셉</t>
        </is>
      </c>
      <c r="G5256" s="5" t="inlineStr">
        <is>
          <t>250ml 2set</t>
        </is>
      </c>
      <c r="H5256" s="149" t="n">
        <v>10</v>
      </c>
      <c r="I5256" s="149" t="n"/>
      <c r="J5256" s="7" t="n">
        <v>190801</v>
      </c>
      <c r="K5256" s="93" t="n"/>
      <c r="L5256" s="93" t="n">
        <v>350000</v>
      </c>
      <c r="M5256" s="93" t="n">
        <v>255500</v>
      </c>
      <c r="N5256" s="93" t="n">
        <v>65200</v>
      </c>
      <c r="O5256" s="148" t="n">
        <v>318181.8181818182</v>
      </c>
      <c r="P5256" s="93" t="inlineStr">
        <is>
          <t>W컨셉토너250ml 2set190801</t>
        </is>
      </c>
    </row>
    <row r="5257">
      <c r="A5257" s="93" t="n"/>
      <c r="B5257" s="127" t="n">
        <v>43915</v>
      </c>
      <c r="C5257" s="93">
        <f>TEXT(B5257,"aaa")</f>
        <v/>
      </c>
      <c r="D5257" s="93" t="n"/>
      <c r="E5257" s="93" t="inlineStr">
        <is>
          <t>토너</t>
        </is>
      </c>
      <c r="F5257" s="5" t="inlineStr">
        <is>
          <t>스타일쉐어</t>
        </is>
      </c>
      <c r="G5257" s="93" t="inlineStr">
        <is>
          <t>250ml</t>
        </is>
      </c>
      <c r="H5257" s="149" t="n">
        <v>27</v>
      </c>
      <c r="I5257" s="149" t="n"/>
      <c r="J5257" s="91" t="n">
        <v>190801</v>
      </c>
      <c r="K5257" s="93" t="n"/>
      <c r="L5257" s="93" t="n">
        <v>540000</v>
      </c>
      <c r="M5257" s="93" t="n">
        <v>405000</v>
      </c>
      <c r="N5257" s="93" t="n">
        <v>88020</v>
      </c>
      <c r="O5257" s="148" t="n">
        <v>490909.0909090909</v>
      </c>
      <c r="P5257" s="93" t="inlineStr">
        <is>
          <t>스타일쉐어토너250ml190801</t>
        </is>
      </c>
    </row>
    <row r="5258">
      <c r="A5258" s="93" t="n"/>
      <c r="B5258" s="127" t="n">
        <v>43915</v>
      </c>
      <c r="C5258" s="93">
        <f>TEXT(B5258,"aaa")</f>
        <v/>
      </c>
      <c r="D5258" s="93" t="n"/>
      <c r="E5258" s="93" t="inlineStr">
        <is>
          <t>토너</t>
        </is>
      </c>
      <c r="F5258" s="93" t="inlineStr">
        <is>
          <t>아누아 CS</t>
        </is>
      </c>
      <c r="G5258" s="93" t="inlineStr">
        <is>
          <t>250ml</t>
        </is>
      </c>
      <c r="H5258" s="149" t="n">
        <v>305</v>
      </c>
      <c r="I5258" s="149" t="n"/>
      <c r="J5258" s="91" t="n">
        <v>190801</v>
      </c>
      <c r="K5258" s="93" t="n"/>
      <c r="L5258" s="93" t="n">
        <v>0</v>
      </c>
      <c r="M5258" s="93" t="n">
        <v>0</v>
      </c>
      <c r="N5258" s="93" t="n">
        <v>994300</v>
      </c>
      <c r="O5258" s="148" t="n">
        <v>0</v>
      </c>
      <c r="P5258" s="93" t="inlineStr">
        <is>
          <t>아누아 CS토너250ml190801</t>
        </is>
      </c>
    </row>
    <row r="5259">
      <c r="A5259" s="93" t="n"/>
      <c r="B5259" s="127" t="n">
        <v>43915</v>
      </c>
      <c r="C5259" s="93">
        <f>TEXT(B5259,"aaa")</f>
        <v/>
      </c>
      <c r="D5259" s="93" t="n"/>
      <c r="E5259" s="93" t="inlineStr">
        <is>
          <t>토너</t>
        </is>
      </c>
      <c r="F5259" s="93" t="inlineStr">
        <is>
          <t>아누아 CS</t>
        </is>
      </c>
      <c r="G5259" s="93" t="inlineStr">
        <is>
          <t>40ml</t>
        </is>
      </c>
      <c r="H5259" s="149" t="n">
        <v>300</v>
      </c>
      <c r="I5259" s="149" t="n"/>
      <c r="J5259" s="91" t="n">
        <v>190801</v>
      </c>
      <c r="K5259" s="93" t="n"/>
      <c r="L5259" s="93" t="n">
        <v>0</v>
      </c>
      <c r="M5259" s="93" t="n">
        <v>0</v>
      </c>
      <c r="N5259" s="93" t="n">
        <v>369000</v>
      </c>
      <c r="O5259" s="148" t="n">
        <v>0</v>
      </c>
      <c r="P5259" s="93" t="inlineStr">
        <is>
          <t>아누아 CS토너40ml190801</t>
        </is>
      </c>
    </row>
    <row r="5260">
      <c r="A5260" s="93" t="n"/>
      <c r="B5260" s="127" t="n">
        <v>43915</v>
      </c>
      <c r="C5260" s="93">
        <f>TEXT(B5260,"aaa")</f>
        <v/>
      </c>
      <c r="D5260" s="93" t="n"/>
      <c r="E5260" s="93" t="inlineStr">
        <is>
          <t>앰플</t>
        </is>
      </c>
      <c r="F5260" s="93" t="inlineStr">
        <is>
          <t>아누아 CS</t>
        </is>
      </c>
      <c r="G5260" s="93" t="inlineStr">
        <is>
          <t>앰플 30ml</t>
        </is>
      </c>
      <c r="H5260" s="149" t="n">
        <v>1</v>
      </c>
      <c r="I5260" s="149" t="n"/>
      <c r="J5260" s="91" t="n">
        <v>190801</v>
      </c>
      <c r="K5260" s="93" t="n"/>
      <c r="L5260" s="93" t="n">
        <v>0</v>
      </c>
      <c r="M5260" s="93" t="n">
        <v>0</v>
      </c>
      <c r="N5260" s="93" t="n">
        <v>3397</v>
      </c>
      <c r="O5260" s="148" t="n">
        <v>0</v>
      </c>
      <c r="P5260" s="93" t="inlineStr">
        <is>
          <t>아누아 CS앰플앰플 30ml190801</t>
        </is>
      </c>
    </row>
    <row r="5261">
      <c r="A5261" s="93" t="n"/>
      <c r="B5261" s="127" t="n">
        <v>43915</v>
      </c>
      <c r="C5261" s="93">
        <f>TEXT(B5261,"aaa")</f>
        <v/>
      </c>
      <c r="D5261" s="93" t="n"/>
      <c r="E5261" s="93" t="inlineStr">
        <is>
          <t>마스크팩</t>
        </is>
      </c>
      <c r="F5261" s="93" t="inlineStr">
        <is>
          <t>아누아 CS</t>
        </is>
      </c>
      <c r="G5261" s="93" t="inlineStr">
        <is>
          <t>마스크팩 10매</t>
        </is>
      </c>
      <c r="H5261" s="149" t="n">
        <v>4</v>
      </c>
      <c r="I5261" s="149" t="n"/>
      <c r="J5261" s="93" t="n">
        <v>190801</v>
      </c>
      <c r="K5261" s="93" t="n"/>
      <c r="L5261" s="93" t="n">
        <v>0</v>
      </c>
      <c r="M5261" s="93" t="n">
        <v>0</v>
      </c>
      <c r="N5261" s="93" t="n">
        <v>15880</v>
      </c>
      <c r="O5261" s="148" t="n">
        <v>0</v>
      </c>
      <c r="P5261" s="93" t="inlineStr">
        <is>
          <t>아누아 CS마스크팩마스크팩 10매190801</t>
        </is>
      </c>
    </row>
    <row r="5262">
      <c r="A5262" s="93" t="n"/>
      <c r="B5262" s="127" t="n">
        <v>43915</v>
      </c>
      <c r="C5262" s="93">
        <f>TEXT(B5262,"aaa")</f>
        <v/>
      </c>
      <c r="D5262" s="93" t="n"/>
      <c r="E5262" s="93" t="inlineStr">
        <is>
          <t>머드크림마스크</t>
        </is>
      </c>
      <c r="F5262" s="93" t="inlineStr">
        <is>
          <t>카페24</t>
        </is>
      </c>
      <c r="G5262" s="93" t="inlineStr">
        <is>
          <t>머드크림마스크 100ml</t>
        </is>
      </c>
      <c r="H5262" s="149" t="n">
        <v>24</v>
      </c>
      <c r="I5262" s="149" t="n"/>
      <c r="J5262" s="93" t="n">
        <v>190801</v>
      </c>
      <c r="K5262" s="93" t="n"/>
      <c r="L5262" s="93" t="n">
        <v>480000</v>
      </c>
      <c r="M5262" s="93" t="n">
        <v>451920</v>
      </c>
      <c r="N5262" s="93" t="n">
        <v>34608</v>
      </c>
      <c r="O5262" s="148" t="n">
        <v>436363.6363636364</v>
      </c>
      <c r="P5262" s="93" t="inlineStr">
        <is>
          <t>카페24머드크림마스크머드크림마스크 100ml190801</t>
        </is>
      </c>
    </row>
    <row r="5263">
      <c r="A5263" s="93" t="n"/>
      <c r="B5263" s="127" t="n">
        <v>43915</v>
      </c>
      <c r="C5263" s="93">
        <f>TEXT(B5263,"aaa")</f>
        <v/>
      </c>
      <c r="D5263" s="93" t="n"/>
      <c r="E5263" s="93" t="inlineStr">
        <is>
          <t>머드크림마스크</t>
        </is>
      </c>
      <c r="F5263" s="93" t="inlineStr">
        <is>
          <t>카페24</t>
        </is>
      </c>
      <c r="G5263" s="93" t="inlineStr">
        <is>
          <t>머드크림마스크 100ml 2set</t>
        </is>
      </c>
      <c r="H5263" s="149" t="n">
        <v>3</v>
      </c>
      <c r="I5263" s="149" t="n"/>
      <c r="J5263" s="93" t="n">
        <v>190801</v>
      </c>
      <c r="K5263" s="93" t="n"/>
      <c r="L5263" s="93" t="n">
        <v>105000</v>
      </c>
      <c r="M5263" s="93" t="n">
        <v>98857.5</v>
      </c>
      <c r="N5263" s="93" t="n">
        <v>8652</v>
      </c>
      <c r="O5263" s="148" t="n">
        <v>95454.54545454544</v>
      </c>
      <c r="P5263" s="93" t="inlineStr">
        <is>
          <t>카페24머드크림마스크머드크림마스크 100ml 2set190801</t>
        </is>
      </c>
    </row>
    <row r="5264">
      <c r="A5264" s="93" t="n"/>
      <c r="B5264" s="127" t="n">
        <v>43915</v>
      </c>
      <c r="C5264" s="93">
        <f>TEXT(B5264,"aaa")</f>
        <v/>
      </c>
      <c r="D5264" s="93" t="n"/>
      <c r="E5264" s="6" t="inlineStr">
        <is>
          <t>토너</t>
        </is>
      </c>
      <c r="F5264" s="5" t="inlineStr">
        <is>
          <t>카페24</t>
        </is>
      </c>
      <c r="G5264" s="5" t="inlineStr">
        <is>
          <t>250ml</t>
        </is>
      </c>
      <c r="H5264" s="149" t="n">
        <v>130</v>
      </c>
      <c r="I5264" s="149" t="n"/>
      <c r="J5264" s="7" t="n">
        <v>190801</v>
      </c>
      <c r="K5264" s="93" t="n"/>
      <c r="L5264" s="93" t="n">
        <v>2600000</v>
      </c>
      <c r="M5264" s="93" t="n">
        <v>2447900</v>
      </c>
      <c r="N5264" s="93" t="n">
        <v>423800</v>
      </c>
      <c r="O5264" s="148" t="n">
        <v>2363636.363636363</v>
      </c>
      <c r="P5264" s="93" t="inlineStr">
        <is>
          <t>카페24토너250ml190801</t>
        </is>
      </c>
    </row>
    <row r="5265">
      <c r="A5265" s="93" t="n"/>
      <c r="B5265" s="127" t="n">
        <v>43915</v>
      </c>
      <c r="C5265" s="93">
        <f>TEXT(B5265,"aaa")</f>
        <v/>
      </c>
      <c r="D5265" s="93" t="n"/>
      <c r="E5265" s="6" t="inlineStr">
        <is>
          <t>토너</t>
        </is>
      </c>
      <c r="F5265" s="5" t="inlineStr">
        <is>
          <t>카페24</t>
        </is>
      </c>
      <c r="G5265" s="5" t="inlineStr">
        <is>
          <t>250ml 2set</t>
        </is>
      </c>
      <c r="H5265" s="149" t="n">
        <v>101</v>
      </c>
      <c r="I5265" s="149" t="n"/>
      <c r="J5265" s="7" t="n">
        <v>190801</v>
      </c>
      <c r="K5265" s="93" t="n"/>
      <c r="L5265" s="93" t="n">
        <v>3535000</v>
      </c>
      <c r="M5265" s="93" t="n">
        <v>3328202.5</v>
      </c>
      <c r="N5265" s="93" t="n">
        <v>658520</v>
      </c>
      <c r="O5265" s="148" t="n">
        <v>3213636.363636363</v>
      </c>
      <c r="P5265" s="93" t="inlineStr">
        <is>
          <t>카페24토너250ml 2set190801</t>
        </is>
      </c>
    </row>
    <row r="5266">
      <c r="A5266" s="93" t="n"/>
      <c r="B5266" s="127" t="n">
        <v>43915</v>
      </c>
      <c r="C5266" s="93">
        <f>TEXT(B5266,"aaa")</f>
        <v/>
      </c>
      <c r="D5266" s="93" t="n"/>
      <c r="E5266" s="6" t="inlineStr">
        <is>
          <t>토너</t>
        </is>
      </c>
      <c r="F5266" s="5" t="inlineStr">
        <is>
          <t>카페24</t>
        </is>
      </c>
      <c r="G5266" s="5" t="inlineStr">
        <is>
          <t>500ml</t>
        </is>
      </c>
      <c r="H5266" s="149" t="n">
        <v>153</v>
      </c>
      <c r="I5266" s="149" t="n"/>
      <c r="J5266" s="7" t="n">
        <v>190801</v>
      </c>
      <c r="K5266" s="93" t="n"/>
      <c r="L5266" s="93" t="n">
        <v>5049000</v>
      </c>
      <c r="M5266" s="93" t="n">
        <v>4753633.5</v>
      </c>
      <c r="N5266" s="93" t="n">
        <v>722925</v>
      </c>
      <c r="O5266" s="148" t="n">
        <v>4590000</v>
      </c>
      <c r="P5266" s="93" t="inlineStr">
        <is>
          <t>카페24토너500ml190801</t>
        </is>
      </c>
    </row>
    <row r="5267">
      <c r="A5267" s="93" t="n"/>
      <c r="B5267" s="127" t="n">
        <v>43915</v>
      </c>
      <c r="C5267" s="93">
        <f>TEXT(B5267,"aaa")</f>
        <v/>
      </c>
      <c r="D5267" s="93" t="n"/>
      <c r="E5267" s="6" t="inlineStr">
        <is>
          <t>토너</t>
        </is>
      </c>
      <c r="F5267" s="5" t="inlineStr">
        <is>
          <t>카페24</t>
        </is>
      </c>
      <c r="G5267" s="93" t="inlineStr">
        <is>
          <t>스킨팩 화장솜 60P</t>
        </is>
      </c>
      <c r="H5267" s="149" t="n">
        <v>122</v>
      </c>
      <c r="I5267" s="149" t="n"/>
      <c r="J5267" s="7" t="n">
        <v>190801</v>
      </c>
      <c r="K5267" s="93" t="n"/>
      <c r="L5267" s="93" t="n">
        <v>366000</v>
      </c>
      <c r="M5267" s="93" t="n">
        <v>344589</v>
      </c>
      <c r="N5267" s="93" t="n">
        <v>135420</v>
      </c>
      <c r="O5267" s="148" t="n">
        <v>332727.2727272727</v>
      </c>
      <c r="P5267" s="93" t="inlineStr">
        <is>
          <t>카페24토너스킨팩 화장솜 60P190801</t>
        </is>
      </c>
    </row>
    <row r="5268">
      <c r="A5268" s="93" t="n"/>
      <c r="B5268" s="127" t="n">
        <v>43915</v>
      </c>
      <c r="C5268" s="93">
        <f>TEXT(B5268,"aaa")</f>
        <v/>
      </c>
      <c r="D5268" s="93" t="n"/>
      <c r="E5268" s="93" t="inlineStr">
        <is>
          <t>마스크팩</t>
        </is>
      </c>
      <c r="F5268" s="93" t="inlineStr">
        <is>
          <t>카페24</t>
        </is>
      </c>
      <c r="G5268" s="93" t="inlineStr">
        <is>
          <t>마스크팩 10매</t>
        </is>
      </c>
      <c r="H5268" s="149" t="n">
        <v>16</v>
      </c>
      <c r="I5268" s="149" t="n"/>
      <c r="J5268" s="93" t="n">
        <v>190801</v>
      </c>
      <c r="K5268" s="93" t="n"/>
      <c r="L5268" s="93" t="n">
        <v>320000</v>
      </c>
      <c r="M5268" s="93" t="n">
        <v>301280</v>
      </c>
      <c r="N5268" s="93" t="n">
        <v>63520</v>
      </c>
      <c r="O5268" s="148" t="n">
        <v>290909.0909090909</v>
      </c>
      <c r="P5268" s="93" t="inlineStr">
        <is>
          <t>카페24마스크팩마스크팩 10매190801</t>
        </is>
      </c>
    </row>
    <row r="5269">
      <c r="A5269" s="93" t="n"/>
      <c r="B5269" s="127" t="n">
        <v>43915</v>
      </c>
      <c r="C5269" s="93">
        <f>TEXT(B5269,"aaa")</f>
        <v/>
      </c>
      <c r="D5269" s="93" t="n"/>
      <c r="E5269" s="93" t="inlineStr">
        <is>
          <t>마스크팩</t>
        </is>
      </c>
      <c r="F5269" s="93" t="inlineStr">
        <is>
          <t>카페24</t>
        </is>
      </c>
      <c r="G5269" s="93" t="inlineStr">
        <is>
          <t>마스크팩 1매</t>
        </is>
      </c>
      <c r="H5269" s="149" t="n">
        <v>12</v>
      </c>
      <c r="I5269" s="149" t="n"/>
      <c r="J5269" s="93" t="n">
        <v>190801</v>
      </c>
      <c r="K5269" s="93" t="n"/>
      <c r="L5269" s="93" t="n">
        <v>48000</v>
      </c>
      <c r="M5269" s="93" t="n">
        <v>45192</v>
      </c>
      <c r="N5269" s="93" t="n">
        <v>4764</v>
      </c>
      <c r="O5269" s="148" t="n">
        <v>43636.36363636363</v>
      </c>
      <c r="P5269" s="93" t="inlineStr">
        <is>
          <t>카페24마스크팩마스크팩 1매190801</t>
        </is>
      </c>
    </row>
    <row r="5270">
      <c r="A5270" s="93" t="n"/>
      <c r="B5270" s="127" t="n">
        <v>43915</v>
      </c>
      <c r="C5270" s="93">
        <f>TEXT(B5270,"aaa")</f>
        <v/>
      </c>
      <c r="D5270" s="93" t="n"/>
      <c r="E5270" s="93" t="inlineStr">
        <is>
          <t>클렌징폼</t>
        </is>
      </c>
      <c r="F5270" s="5" t="inlineStr">
        <is>
          <t>카페24</t>
        </is>
      </c>
      <c r="G5270" s="93" t="inlineStr">
        <is>
          <t>클렌징폼 120ml</t>
        </is>
      </c>
      <c r="H5270" s="149" t="n">
        <v>21</v>
      </c>
      <c r="I5270" s="149" t="n"/>
      <c r="J5270" s="7" t="n">
        <v>190801</v>
      </c>
      <c r="K5270" s="93" t="n"/>
      <c r="L5270" s="93" t="n">
        <v>273000</v>
      </c>
      <c r="M5270" s="93" t="n">
        <v>257029.5</v>
      </c>
      <c r="N5270" s="93" t="n">
        <v>57750</v>
      </c>
      <c r="O5270" s="148" t="n">
        <v>248181.8181818181</v>
      </c>
      <c r="P5270" s="93" t="inlineStr">
        <is>
          <t>카페24클렌징폼클렌징폼 120ml190801</t>
        </is>
      </c>
    </row>
    <row r="5271">
      <c r="A5271" s="93" t="n"/>
      <c r="B5271" s="127" t="n">
        <v>43915</v>
      </c>
      <c r="C5271" s="93">
        <f>TEXT(B5271,"aaa")</f>
        <v/>
      </c>
      <c r="D5271" s="93" t="n"/>
      <c r="E5271" s="93" t="inlineStr">
        <is>
          <t>클렌징폼</t>
        </is>
      </c>
      <c r="F5271" s="93" t="inlineStr">
        <is>
          <t>카페24</t>
        </is>
      </c>
      <c r="G5271" s="93" t="inlineStr">
        <is>
          <t>클렌징폼 120ml 2set</t>
        </is>
      </c>
      <c r="H5271" s="149" t="n">
        <v>4</v>
      </c>
      <c r="I5271" s="149" t="n"/>
      <c r="J5271" s="7" t="n">
        <v>190801</v>
      </c>
      <c r="K5271" s="93" t="n"/>
      <c r="L5271" s="93" t="n">
        <v>96000</v>
      </c>
      <c r="M5271" s="93" t="n">
        <v>90384</v>
      </c>
      <c r="N5271" s="93" t="n">
        <v>9840</v>
      </c>
      <c r="O5271" s="148" t="n">
        <v>87272.72727272726</v>
      </c>
      <c r="P5271" s="93" t="inlineStr">
        <is>
          <t>카페24클렌징폼클렌징폼 120ml 2set190801</t>
        </is>
      </c>
    </row>
    <row r="5272">
      <c r="A5272" s="93" t="n"/>
      <c r="B5272" s="127" t="n">
        <v>43915</v>
      </c>
      <c r="C5272" s="93">
        <f>TEXT(B5272,"aaa")</f>
        <v/>
      </c>
      <c r="D5272" s="93" t="n"/>
      <c r="E5272" s="93" t="inlineStr">
        <is>
          <t>토너</t>
        </is>
      </c>
      <c r="F5272" s="93" t="inlineStr">
        <is>
          <t>큐텐</t>
        </is>
      </c>
      <c r="G5272" s="93" t="inlineStr">
        <is>
          <t>250ml</t>
        </is>
      </c>
      <c r="H5272" s="149" t="n">
        <v>24</v>
      </c>
      <c r="I5272" s="149" t="n"/>
      <c r="J5272" s="91" t="n">
        <v>190801</v>
      </c>
      <c r="K5272" s="93" t="n"/>
      <c r="L5272" s="93" t="n">
        <v>756000</v>
      </c>
      <c r="M5272" s="93" t="n">
        <v>672840</v>
      </c>
      <c r="N5272" s="93" t="n">
        <v>78240</v>
      </c>
      <c r="O5272" s="148" t="n">
        <v>687272.7272727272</v>
      </c>
      <c r="P5272" s="93" t="inlineStr">
        <is>
          <t>큐텐토너250ml190801</t>
        </is>
      </c>
    </row>
    <row r="5273">
      <c r="A5273" s="93" t="n"/>
      <c r="B5273" s="127" t="n">
        <v>43915</v>
      </c>
      <c r="C5273" s="93">
        <f>TEXT(B5273,"aaa")</f>
        <v/>
      </c>
      <c r="D5273" s="93" t="n"/>
      <c r="E5273" s="93" t="inlineStr">
        <is>
          <t>토너</t>
        </is>
      </c>
      <c r="F5273" s="93" t="inlineStr">
        <is>
          <t>큐텐</t>
        </is>
      </c>
      <c r="G5273" s="93" t="inlineStr">
        <is>
          <t>250ml 2set</t>
        </is>
      </c>
      <c r="H5273" s="149" t="n">
        <v>4</v>
      </c>
      <c r="I5273" s="149" t="n"/>
      <c r="J5273" s="91" t="n">
        <v>190801</v>
      </c>
      <c r="K5273" s="93" t="n"/>
      <c r="L5273" s="93" t="n">
        <v>176000</v>
      </c>
      <c r="M5273" s="93" t="n">
        <v>156640</v>
      </c>
      <c r="N5273" s="93" t="n">
        <v>26080</v>
      </c>
      <c r="O5273" s="148" t="n">
        <v>160000</v>
      </c>
      <c r="P5273" s="93" t="inlineStr">
        <is>
          <t>큐텐토너250ml 2set190801</t>
        </is>
      </c>
    </row>
    <row r="5274">
      <c r="A5274" s="93" t="n"/>
      <c r="B5274" s="127" t="n">
        <v>43915</v>
      </c>
      <c r="C5274" s="93">
        <f>TEXT(B5274,"aaa")</f>
        <v/>
      </c>
      <c r="D5274" s="93" t="n"/>
      <c r="E5274" s="93" t="inlineStr">
        <is>
          <t>클렌징폼</t>
        </is>
      </c>
      <c r="F5274" s="93" t="inlineStr">
        <is>
          <t>큐텐</t>
        </is>
      </c>
      <c r="G5274" s="93" t="inlineStr">
        <is>
          <t>클렌징폼 120ml</t>
        </is>
      </c>
      <c r="H5274" s="149" t="n">
        <v>1</v>
      </c>
      <c r="I5274" s="149" t="n"/>
      <c r="J5274" s="7" t="n">
        <v>190801</v>
      </c>
      <c r="K5274" s="93" t="n"/>
      <c r="L5274" s="93" t="n">
        <v>25000</v>
      </c>
      <c r="M5274" s="93" t="n">
        <v>22250</v>
      </c>
      <c r="N5274" s="93" t="n">
        <v>2750</v>
      </c>
      <c r="O5274" s="148" t="n">
        <v>22727.27272727272</v>
      </c>
      <c r="P5274" s="93" t="inlineStr">
        <is>
          <t>큐텐클렌징폼클렌징폼 120ml190801</t>
        </is>
      </c>
    </row>
    <row r="5275">
      <c r="A5275" s="93" t="n"/>
      <c r="B5275" s="127" t="n">
        <v>43916</v>
      </c>
      <c r="C5275" s="93">
        <f>TEXT(B5275,"aaa")</f>
        <v/>
      </c>
      <c r="D5275" s="93" t="n"/>
      <c r="E5275" s="6" t="inlineStr">
        <is>
          <t>토너</t>
        </is>
      </c>
      <c r="F5275" s="5" t="inlineStr">
        <is>
          <t>W컨셉</t>
        </is>
      </c>
      <c r="G5275" s="5" t="inlineStr">
        <is>
          <t>250ml</t>
        </is>
      </c>
      <c r="H5275" s="149" t="n">
        <v>5</v>
      </c>
      <c r="I5275" s="149" t="n"/>
      <c r="J5275" s="7" t="n">
        <v>190801</v>
      </c>
      <c r="K5275" s="93" t="n"/>
      <c r="L5275" s="93" t="n">
        <v>100000</v>
      </c>
      <c r="M5275" s="93" t="n">
        <v>72000</v>
      </c>
      <c r="N5275" s="93" t="n">
        <v>16300</v>
      </c>
      <c r="O5275" s="148" t="n">
        <v>90909.0909090909</v>
      </c>
      <c r="P5275" s="93" t="inlineStr">
        <is>
          <t>W컨셉토너250ml190801</t>
        </is>
      </c>
    </row>
    <row r="5276">
      <c r="A5276" s="93" t="n"/>
      <c r="B5276" s="127" t="n">
        <v>43916</v>
      </c>
      <c r="C5276" s="93">
        <f>TEXT(B5276,"aaa")</f>
        <v/>
      </c>
      <c r="D5276" s="93" t="n"/>
      <c r="E5276" s="6" t="inlineStr">
        <is>
          <t>토너</t>
        </is>
      </c>
      <c r="F5276" s="5" t="inlineStr">
        <is>
          <t>W컨셉</t>
        </is>
      </c>
      <c r="G5276" s="5" t="inlineStr">
        <is>
          <t>250ml 2set</t>
        </is>
      </c>
      <c r="H5276" s="149" t="n">
        <v>17</v>
      </c>
      <c r="I5276" s="149" t="n"/>
      <c r="J5276" s="7" t="n">
        <v>190801</v>
      </c>
      <c r="K5276" s="93" t="n"/>
      <c r="L5276" s="93" t="n">
        <v>595000</v>
      </c>
      <c r="M5276" s="93" t="n">
        <v>434350</v>
      </c>
      <c r="N5276" s="93" t="n">
        <v>110840</v>
      </c>
      <c r="O5276" s="148" t="n">
        <v>540909.0909090908</v>
      </c>
      <c r="P5276" s="93" t="inlineStr">
        <is>
          <t>W컨셉토너250ml 2set190801</t>
        </is>
      </c>
    </row>
    <row r="5277">
      <c r="A5277" s="93" t="n"/>
      <c r="B5277" s="127" t="n">
        <v>43916</v>
      </c>
      <c r="C5277" s="93">
        <f>TEXT(B5277,"aaa")</f>
        <v/>
      </c>
      <c r="D5277" s="93" t="n"/>
      <c r="E5277" s="93" t="inlineStr">
        <is>
          <t>토너</t>
        </is>
      </c>
      <c r="F5277" s="5" t="inlineStr">
        <is>
          <t>스타일쉐어</t>
        </is>
      </c>
      <c r="G5277" s="93" t="inlineStr">
        <is>
          <t>250ml</t>
        </is>
      </c>
      <c r="H5277" s="149" t="n">
        <v>16</v>
      </c>
      <c r="I5277" s="149" t="n"/>
      <c r="J5277" s="91" t="n">
        <v>190801</v>
      </c>
      <c r="K5277" s="93" t="n"/>
      <c r="L5277" s="93" t="n">
        <v>320000</v>
      </c>
      <c r="M5277" s="93" t="n">
        <v>240000</v>
      </c>
      <c r="N5277" s="93" t="n">
        <v>52160</v>
      </c>
      <c r="O5277" s="148" t="n">
        <v>290909.0909090909</v>
      </c>
      <c r="P5277" s="93" t="inlineStr">
        <is>
          <t>스타일쉐어토너250ml190801</t>
        </is>
      </c>
    </row>
    <row r="5278">
      <c r="A5278" s="93" t="n"/>
      <c r="B5278" s="127" t="n">
        <v>43916</v>
      </c>
      <c r="C5278" s="93">
        <f>TEXT(B5278,"aaa")</f>
        <v/>
      </c>
      <c r="D5278" s="93" t="n"/>
      <c r="E5278" s="93" t="inlineStr">
        <is>
          <t>마스크팩</t>
        </is>
      </c>
      <c r="F5278" s="93" t="inlineStr">
        <is>
          <t>아누아 CS</t>
        </is>
      </c>
      <c r="G5278" s="93" t="inlineStr">
        <is>
          <t>마스크팩 10매</t>
        </is>
      </c>
      <c r="H5278" s="149" t="n">
        <v>1</v>
      </c>
      <c r="I5278" s="149" t="n"/>
      <c r="J5278" s="93" t="n">
        <v>190801</v>
      </c>
      <c r="K5278" s="93" t="n"/>
      <c r="L5278" s="93" t="n">
        <v>0</v>
      </c>
      <c r="M5278" s="93" t="n">
        <v>0</v>
      </c>
      <c r="N5278" s="93" t="n">
        <v>3970</v>
      </c>
      <c r="O5278" s="148" t="n">
        <v>0</v>
      </c>
      <c r="P5278" s="93" t="inlineStr">
        <is>
          <t>아누아 CS마스크팩마스크팩 10매190801</t>
        </is>
      </c>
    </row>
    <row r="5279">
      <c r="A5279" s="93" t="n"/>
      <c r="B5279" s="127" t="n">
        <v>43916</v>
      </c>
      <c r="C5279" s="93">
        <f>TEXT(B5279,"aaa")</f>
        <v/>
      </c>
      <c r="D5279" s="93" t="n"/>
      <c r="E5279" s="93" t="inlineStr">
        <is>
          <t>토너</t>
        </is>
      </c>
      <c r="F5279" s="93" t="inlineStr">
        <is>
          <t>아누아 CS</t>
        </is>
      </c>
      <c r="G5279" s="93" t="inlineStr">
        <is>
          <t>250ml</t>
        </is>
      </c>
      <c r="H5279" s="149" t="n">
        <v>1</v>
      </c>
      <c r="I5279" s="149" t="n"/>
      <c r="J5279" s="91" t="n">
        <v>190801</v>
      </c>
      <c r="K5279" s="93" t="n"/>
      <c r="L5279" s="93" t="n">
        <v>0</v>
      </c>
      <c r="M5279" s="93" t="n">
        <v>0</v>
      </c>
      <c r="N5279" s="93" t="n">
        <v>3260</v>
      </c>
      <c r="O5279" s="148" t="n">
        <v>0</v>
      </c>
      <c r="P5279" s="93" t="inlineStr">
        <is>
          <t>아누아 CS토너250ml190801</t>
        </is>
      </c>
    </row>
    <row r="5280">
      <c r="A5280" s="93" t="n"/>
      <c r="B5280" s="127" t="n">
        <v>43916</v>
      </c>
      <c r="C5280" s="93">
        <f>TEXT(B5280,"aaa")</f>
        <v/>
      </c>
      <c r="D5280" s="93" t="n"/>
      <c r="E5280" s="93" t="inlineStr">
        <is>
          <t>화장솜</t>
        </is>
      </c>
      <c r="F5280" s="93" t="inlineStr">
        <is>
          <t>아누아 CS</t>
        </is>
      </c>
      <c r="G5280" s="93" t="inlineStr">
        <is>
          <t>스킨팩 화장솜 60P</t>
        </is>
      </c>
      <c r="H5280" s="149" t="n">
        <v>1</v>
      </c>
      <c r="I5280" s="149" t="n"/>
      <c r="J5280" s="93" t="n">
        <v>190801</v>
      </c>
      <c r="K5280" s="93" t="n"/>
      <c r="L5280" s="93" t="n">
        <v>0</v>
      </c>
      <c r="M5280" s="93" t="n">
        <v>0</v>
      </c>
      <c r="N5280" s="93" t="n">
        <v>1110</v>
      </c>
      <c r="O5280" s="148" t="n">
        <v>0</v>
      </c>
      <c r="P5280" s="93" t="inlineStr">
        <is>
          <t>아누아 CS화장솜스킨팩 화장솜 60P190801</t>
        </is>
      </c>
    </row>
    <row r="5281">
      <c r="A5281" s="93" t="n"/>
      <c r="B5281" s="127" t="n">
        <v>43916</v>
      </c>
      <c r="C5281" s="93">
        <f>TEXT(B5281,"aaa")</f>
        <v/>
      </c>
      <c r="D5281" s="93" t="n"/>
      <c r="E5281" s="93" t="inlineStr">
        <is>
          <t>머드크림마스크</t>
        </is>
      </c>
      <c r="F5281" s="93" t="inlineStr">
        <is>
          <t>카페24</t>
        </is>
      </c>
      <c r="G5281" s="93" t="inlineStr">
        <is>
          <t>머드크림마스크 100ml</t>
        </is>
      </c>
      <c r="H5281" s="149" t="n">
        <v>28</v>
      </c>
      <c r="I5281" s="149" t="n"/>
      <c r="J5281" s="93" t="n">
        <v>190801</v>
      </c>
      <c r="K5281" s="93" t="n"/>
      <c r="L5281" s="93" t="n">
        <v>560000</v>
      </c>
      <c r="M5281" s="93" t="n">
        <v>527240</v>
      </c>
      <c r="N5281" s="93" t="n">
        <v>40376</v>
      </c>
      <c r="O5281" s="148" t="n">
        <v>509090.9090909091</v>
      </c>
      <c r="P5281" s="93" t="inlineStr">
        <is>
          <t>카페24머드크림마스크머드크림마스크 100ml190801</t>
        </is>
      </c>
    </row>
    <row r="5282">
      <c r="A5282" s="93" t="n"/>
      <c r="B5282" s="127" t="n">
        <v>43916</v>
      </c>
      <c r="C5282" s="93">
        <f>TEXT(B5282,"aaa")</f>
        <v/>
      </c>
      <c r="D5282" s="93" t="n"/>
      <c r="E5282" s="93" t="inlineStr">
        <is>
          <t>머드크림마스크</t>
        </is>
      </c>
      <c r="F5282" s="93" t="inlineStr">
        <is>
          <t>카페24</t>
        </is>
      </c>
      <c r="G5282" s="93" t="inlineStr">
        <is>
          <t>머드크림마스크 100ml 2set</t>
        </is>
      </c>
      <c r="H5282" s="149" t="n">
        <v>3</v>
      </c>
      <c r="I5282" s="149" t="n"/>
      <c r="J5282" s="93" t="n">
        <v>190801</v>
      </c>
      <c r="K5282" s="93" t="n"/>
      <c r="L5282" s="93" t="n">
        <v>105000</v>
      </c>
      <c r="M5282" s="93" t="n">
        <v>98857.5</v>
      </c>
      <c r="N5282" s="93" t="n">
        <v>8652</v>
      </c>
      <c r="O5282" s="148" t="n">
        <v>95454.54545454544</v>
      </c>
      <c r="P5282" s="93" t="inlineStr">
        <is>
          <t>카페24머드크림마스크머드크림마스크 100ml 2set190801</t>
        </is>
      </c>
    </row>
    <row r="5283">
      <c r="A5283" s="93" t="n"/>
      <c r="B5283" s="127" t="n">
        <v>43916</v>
      </c>
      <c r="C5283" s="93">
        <f>TEXT(B5283,"aaa")</f>
        <v/>
      </c>
      <c r="D5283" s="93" t="n"/>
      <c r="E5283" s="6" t="inlineStr">
        <is>
          <t>토너</t>
        </is>
      </c>
      <c r="F5283" s="5" t="inlineStr">
        <is>
          <t>카페24</t>
        </is>
      </c>
      <c r="G5283" s="5" t="inlineStr">
        <is>
          <t>250ml</t>
        </is>
      </c>
      <c r="H5283" s="149" t="n">
        <v>125</v>
      </c>
      <c r="I5283" s="149" t="n"/>
      <c r="J5283" s="7" t="n">
        <v>190801</v>
      </c>
      <c r="K5283" s="93" t="n"/>
      <c r="L5283" s="93" t="n">
        <v>2500000</v>
      </c>
      <c r="M5283" s="93" t="n">
        <v>2353750</v>
      </c>
      <c r="N5283" s="93" t="n">
        <v>407500</v>
      </c>
      <c r="O5283" s="148" t="n">
        <v>2272727.272727272</v>
      </c>
      <c r="P5283" s="93" t="inlineStr">
        <is>
          <t>카페24토너250ml190801</t>
        </is>
      </c>
    </row>
    <row r="5284">
      <c r="A5284" s="93" t="n"/>
      <c r="B5284" s="127" t="n">
        <v>43916</v>
      </c>
      <c r="C5284" s="93">
        <f>TEXT(B5284,"aaa")</f>
        <v/>
      </c>
      <c r="D5284" s="93" t="n"/>
      <c r="E5284" s="6" t="inlineStr">
        <is>
          <t>토너</t>
        </is>
      </c>
      <c r="F5284" s="5" t="inlineStr">
        <is>
          <t>카페24</t>
        </is>
      </c>
      <c r="G5284" s="5" t="inlineStr">
        <is>
          <t>250ml 2set</t>
        </is>
      </c>
      <c r="H5284" s="149" t="n">
        <v>68</v>
      </c>
      <c r="I5284" s="149" t="n"/>
      <c r="J5284" s="7" t="n">
        <v>190801</v>
      </c>
      <c r="K5284" s="93" t="n"/>
      <c r="L5284" s="93" t="n">
        <v>2380000</v>
      </c>
      <c r="M5284" s="93" t="n">
        <v>2240770</v>
      </c>
      <c r="N5284" s="93" t="n">
        <v>443360</v>
      </c>
      <c r="O5284" s="148" t="n">
        <v>2163636.363636363</v>
      </c>
      <c r="P5284" s="93" t="inlineStr">
        <is>
          <t>카페24토너250ml 2set190801</t>
        </is>
      </c>
    </row>
    <row r="5285">
      <c r="A5285" s="93" t="n"/>
      <c r="B5285" s="127" t="n">
        <v>43916</v>
      </c>
      <c r="C5285" s="93">
        <f>TEXT(B5285,"aaa")</f>
        <v/>
      </c>
      <c r="D5285" s="93" t="n"/>
      <c r="E5285" s="6" t="inlineStr">
        <is>
          <t>토너</t>
        </is>
      </c>
      <c r="F5285" s="5" t="inlineStr">
        <is>
          <t>카페24</t>
        </is>
      </c>
      <c r="G5285" s="5" t="inlineStr">
        <is>
          <t>500ml</t>
        </is>
      </c>
      <c r="H5285" s="149" t="n">
        <v>120</v>
      </c>
      <c r="I5285" s="149" t="n"/>
      <c r="J5285" s="7" t="n">
        <v>190801</v>
      </c>
      <c r="K5285" s="93" t="n"/>
      <c r="L5285" s="93" t="n">
        <v>3960000</v>
      </c>
      <c r="M5285" s="93" t="n">
        <v>3728340</v>
      </c>
      <c r="N5285" s="93" t="n">
        <v>567000</v>
      </c>
      <c r="O5285" s="148" t="n">
        <v>3600000</v>
      </c>
      <c r="P5285" s="93" t="inlineStr">
        <is>
          <t>카페24토너500ml190801</t>
        </is>
      </c>
    </row>
    <row r="5286">
      <c r="A5286" s="93" t="n"/>
      <c r="B5286" s="127" t="n">
        <v>43916</v>
      </c>
      <c r="C5286" s="93">
        <f>TEXT(B5286,"aaa")</f>
        <v/>
      </c>
      <c r="D5286" s="93" t="n"/>
      <c r="E5286" s="6" t="inlineStr">
        <is>
          <t>토너</t>
        </is>
      </c>
      <c r="F5286" s="5" t="inlineStr">
        <is>
          <t>카페24</t>
        </is>
      </c>
      <c r="G5286" s="93" t="inlineStr">
        <is>
          <t>스킨팩 화장솜 60P</t>
        </is>
      </c>
      <c r="H5286" s="149" t="n">
        <v>125</v>
      </c>
      <c r="I5286" s="149" t="n"/>
      <c r="J5286" s="7" t="n">
        <v>190801</v>
      </c>
      <c r="K5286" s="93" t="n"/>
      <c r="L5286" s="93" t="n">
        <v>375000</v>
      </c>
      <c r="M5286" s="93" t="n">
        <v>353062.5</v>
      </c>
      <c r="N5286" s="93" t="n">
        <v>138750</v>
      </c>
      <c r="O5286" s="148" t="n">
        <v>340909.0909090909</v>
      </c>
      <c r="P5286" s="93" t="inlineStr">
        <is>
          <t>카페24토너스킨팩 화장솜 60P190801</t>
        </is>
      </c>
    </row>
    <row r="5287">
      <c r="A5287" s="93" t="n"/>
      <c r="B5287" s="127" t="n">
        <v>43916</v>
      </c>
      <c r="C5287" s="93">
        <f>TEXT(B5287,"aaa")</f>
        <v/>
      </c>
      <c r="D5287" s="93" t="n"/>
      <c r="E5287" s="93" t="inlineStr">
        <is>
          <t>마스크팩</t>
        </is>
      </c>
      <c r="F5287" s="93" t="inlineStr">
        <is>
          <t>카페24</t>
        </is>
      </c>
      <c r="G5287" s="93" t="inlineStr">
        <is>
          <t>마스크팩 10매</t>
        </is>
      </c>
      <c r="H5287" s="149" t="n">
        <v>12</v>
      </c>
      <c r="I5287" s="149" t="n"/>
      <c r="J5287" s="93" t="n">
        <v>190801</v>
      </c>
      <c r="K5287" s="93" t="n"/>
      <c r="L5287" s="93" t="n">
        <v>240000</v>
      </c>
      <c r="M5287" s="93" t="n">
        <v>225960</v>
      </c>
      <c r="N5287" s="93" t="n">
        <v>47640</v>
      </c>
      <c r="O5287" s="148" t="n">
        <v>218181.8181818182</v>
      </c>
      <c r="P5287" s="93" t="inlineStr">
        <is>
          <t>카페24마스크팩마스크팩 10매190801</t>
        </is>
      </c>
    </row>
    <row r="5288">
      <c r="A5288" s="93" t="n"/>
      <c r="B5288" s="127" t="n">
        <v>43916</v>
      </c>
      <c r="C5288" s="93">
        <f>TEXT(B5288,"aaa")</f>
        <v/>
      </c>
      <c r="D5288" s="93" t="n"/>
      <c r="E5288" s="93" t="inlineStr">
        <is>
          <t>마스크팩</t>
        </is>
      </c>
      <c r="F5288" s="93" t="inlineStr">
        <is>
          <t>카페24</t>
        </is>
      </c>
      <c r="G5288" s="93" t="inlineStr">
        <is>
          <t>마스크팩 1매</t>
        </is>
      </c>
      <c r="H5288" s="149" t="n">
        <v>12</v>
      </c>
      <c r="I5288" s="149" t="n"/>
      <c r="J5288" s="93" t="n">
        <v>190801</v>
      </c>
      <c r="K5288" s="93" t="n"/>
      <c r="L5288" s="93" t="n">
        <v>48000</v>
      </c>
      <c r="M5288" s="93" t="n">
        <v>45192</v>
      </c>
      <c r="N5288" s="93" t="n">
        <v>4764</v>
      </c>
      <c r="O5288" s="148" t="n">
        <v>43636.36363636363</v>
      </c>
      <c r="P5288" s="93" t="inlineStr">
        <is>
          <t>카페24마스크팩마스크팩 1매190801</t>
        </is>
      </c>
    </row>
    <row r="5289">
      <c r="A5289" s="93" t="n"/>
      <c r="B5289" s="127" t="n">
        <v>43916</v>
      </c>
      <c r="C5289" s="93">
        <f>TEXT(B5289,"aaa")</f>
        <v/>
      </c>
      <c r="D5289" s="93" t="n"/>
      <c r="E5289" s="93" t="inlineStr">
        <is>
          <t>클렌징폼</t>
        </is>
      </c>
      <c r="F5289" s="5" t="inlineStr">
        <is>
          <t>카페24</t>
        </is>
      </c>
      <c r="G5289" s="93" t="inlineStr">
        <is>
          <t>클렌징폼 120ml</t>
        </is>
      </c>
      <c r="H5289" s="149" t="n">
        <v>25</v>
      </c>
      <c r="I5289" s="149" t="n"/>
      <c r="J5289" s="7" t="n">
        <v>190801</v>
      </c>
      <c r="K5289" s="93" t="n"/>
      <c r="L5289" s="93" t="n">
        <v>325000</v>
      </c>
      <c r="M5289" s="93" t="n">
        <v>305987.5</v>
      </c>
      <c r="N5289" s="93" t="n">
        <v>68750</v>
      </c>
      <c r="O5289" s="148" t="n">
        <v>295454.5454545454</v>
      </c>
      <c r="P5289" s="93" t="inlineStr">
        <is>
          <t>카페24클렌징폼클렌징폼 120ml190801</t>
        </is>
      </c>
    </row>
    <row r="5290">
      <c r="A5290" s="93" t="n"/>
      <c r="B5290" s="127" t="n">
        <v>43916</v>
      </c>
      <c r="C5290" s="93">
        <f>TEXT(B5290,"aaa")</f>
        <v/>
      </c>
      <c r="D5290" s="93" t="n"/>
      <c r="E5290" s="93" t="inlineStr">
        <is>
          <t>클렌징폼</t>
        </is>
      </c>
      <c r="F5290" s="93" t="inlineStr">
        <is>
          <t>카페24</t>
        </is>
      </c>
      <c r="G5290" s="93" t="inlineStr">
        <is>
          <t>클렌징폼 120ml 2set</t>
        </is>
      </c>
      <c r="H5290" s="149" t="n">
        <v>1</v>
      </c>
      <c r="I5290" s="149" t="n"/>
      <c r="J5290" s="7" t="n">
        <v>190801</v>
      </c>
      <c r="K5290" s="93" t="n"/>
      <c r="L5290" s="93" t="n">
        <v>24000</v>
      </c>
      <c r="M5290" s="93" t="n">
        <v>22596</v>
      </c>
      <c r="N5290" s="93" t="n">
        <v>2460</v>
      </c>
      <c r="O5290" s="148" t="n">
        <v>21818.18181818182</v>
      </c>
      <c r="P5290" s="93" t="inlineStr">
        <is>
          <t>카페24클렌징폼클렌징폼 120ml 2set190801</t>
        </is>
      </c>
    </row>
    <row r="5291">
      <c r="A5291" s="93" t="n"/>
      <c r="B5291" s="127" t="n">
        <v>43916</v>
      </c>
      <c r="C5291" s="93">
        <f>TEXT(B5291,"aaa")</f>
        <v/>
      </c>
      <c r="D5291" s="93" t="n"/>
      <c r="E5291" s="93" t="inlineStr">
        <is>
          <t>토너</t>
        </is>
      </c>
      <c r="F5291" s="93" t="inlineStr">
        <is>
          <t>큐텐</t>
        </is>
      </c>
      <c r="G5291" s="93" t="inlineStr">
        <is>
          <t>250ml</t>
        </is>
      </c>
      <c r="H5291" s="149" t="n">
        <v>20</v>
      </c>
      <c r="I5291" s="149" t="n"/>
      <c r="J5291" s="91" t="n">
        <v>190801</v>
      </c>
      <c r="K5291" s="93" t="n"/>
      <c r="L5291" s="93" t="n">
        <v>630000</v>
      </c>
      <c r="M5291" s="93" t="n">
        <v>560700</v>
      </c>
      <c r="N5291" s="93" t="n">
        <v>65200</v>
      </c>
      <c r="O5291" s="148" t="n">
        <v>572727.2727272727</v>
      </c>
      <c r="P5291" s="93" t="inlineStr">
        <is>
          <t>큐텐토너250ml190801</t>
        </is>
      </c>
    </row>
    <row r="5292">
      <c r="A5292" s="93" t="n"/>
      <c r="B5292" s="127" t="n">
        <v>43916</v>
      </c>
      <c r="C5292" s="93">
        <f>TEXT(B5292,"aaa")</f>
        <v/>
      </c>
      <c r="D5292" s="93" t="n"/>
      <c r="E5292" s="93" t="inlineStr">
        <is>
          <t>토너</t>
        </is>
      </c>
      <c r="F5292" s="93" t="inlineStr">
        <is>
          <t>큐텐</t>
        </is>
      </c>
      <c r="G5292" s="93" t="inlineStr">
        <is>
          <t>250ml 2set</t>
        </is>
      </c>
      <c r="H5292" s="149" t="n">
        <v>10</v>
      </c>
      <c r="I5292" s="149" t="n"/>
      <c r="J5292" s="91" t="n">
        <v>190801</v>
      </c>
      <c r="K5292" s="93" t="n"/>
      <c r="L5292" s="93" t="n">
        <v>440000</v>
      </c>
      <c r="M5292" s="93" t="n">
        <v>391600</v>
      </c>
      <c r="N5292" s="93" t="n">
        <v>65200</v>
      </c>
      <c r="O5292" s="148" t="n">
        <v>399999.9999999999</v>
      </c>
      <c r="P5292" s="93" t="inlineStr">
        <is>
          <t>큐텐토너250ml 2set190801</t>
        </is>
      </c>
    </row>
    <row r="5293">
      <c r="A5293" s="93" t="n"/>
      <c r="B5293" s="127" t="n">
        <v>43916</v>
      </c>
      <c r="C5293" s="93">
        <f>TEXT(B5293,"aaa")</f>
        <v/>
      </c>
      <c r="D5293" s="93" t="n"/>
      <c r="E5293" s="93" t="inlineStr">
        <is>
          <t>머드크림마스크</t>
        </is>
      </c>
      <c r="F5293" s="93" t="inlineStr">
        <is>
          <t>큐텐</t>
        </is>
      </c>
      <c r="G5293" s="93" t="inlineStr">
        <is>
          <t>머드크림마스크 100ml</t>
        </is>
      </c>
      <c r="H5293" s="149" t="n">
        <v>1</v>
      </c>
      <c r="I5293" s="149" t="n"/>
      <c r="J5293" s="93" t="n">
        <v>190801</v>
      </c>
      <c r="K5293" s="93" t="n"/>
      <c r="L5293" s="93" t="n">
        <v>31500</v>
      </c>
      <c r="M5293" s="93" t="n">
        <v>28035</v>
      </c>
      <c r="N5293" s="93" t="n">
        <v>1442</v>
      </c>
      <c r="O5293" s="148" t="n">
        <v>28636.36363636363</v>
      </c>
      <c r="P5293" s="93" t="inlineStr">
        <is>
          <t>큐텐머드크림마스크머드크림마스크 100ml190801</t>
        </is>
      </c>
    </row>
    <row r="5294">
      <c r="A5294" s="93" t="n"/>
      <c r="B5294" s="127" t="n">
        <v>43917</v>
      </c>
      <c r="C5294" s="93">
        <f>TEXT(B5294,"aaa")</f>
        <v/>
      </c>
      <c r="D5294" s="93" t="n"/>
      <c r="E5294" s="6" t="inlineStr">
        <is>
          <t>토너</t>
        </is>
      </c>
      <c r="F5294" s="5" t="inlineStr">
        <is>
          <t>W컨셉</t>
        </is>
      </c>
      <c r="G5294" s="5" t="inlineStr">
        <is>
          <t>250ml</t>
        </is>
      </c>
      <c r="H5294" s="149" t="n">
        <v>2</v>
      </c>
      <c r="I5294" s="149" t="n"/>
      <c r="J5294" s="7" t="n">
        <v>190801</v>
      </c>
      <c r="K5294" s="93" t="n"/>
      <c r="L5294" s="93" t="n">
        <v>40000</v>
      </c>
      <c r="M5294" s="93" t="n">
        <v>28800</v>
      </c>
      <c r="N5294" s="93" t="n">
        <v>6520</v>
      </c>
      <c r="O5294" s="148" t="n">
        <v>36363.63636363636</v>
      </c>
      <c r="P5294" s="93" t="inlineStr">
        <is>
          <t>W컨셉토너250ml190801</t>
        </is>
      </c>
    </row>
    <row r="5295">
      <c r="A5295" s="93" t="n"/>
      <c r="B5295" s="127" t="n">
        <v>43917</v>
      </c>
      <c r="C5295" s="93">
        <f>TEXT(B5295,"aaa")</f>
        <v/>
      </c>
      <c r="D5295" s="93" t="n"/>
      <c r="E5295" s="6" t="inlineStr">
        <is>
          <t>토너</t>
        </is>
      </c>
      <c r="F5295" s="5" t="inlineStr">
        <is>
          <t>W컨셉</t>
        </is>
      </c>
      <c r="G5295" s="5" t="inlineStr">
        <is>
          <t>250ml 2set</t>
        </is>
      </c>
      <c r="H5295" s="149" t="n">
        <v>11</v>
      </c>
      <c r="I5295" s="149" t="n"/>
      <c r="J5295" s="7" t="n">
        <v>190801</v>
      </c>
      <c r="K5295" s="93" t="n"/>
      <c r="L5295" s="93" t="n">
        <v>385000</v>
      </c>
      <c r="M5295" s="93" t="n">
        <v>281050</v>
      </c>
      <c r="N5295" s="93" t="n">
        <v>71720</v>
      </c>
      <c r="O5295" s="148" t="n">
        <v>350000</v>
      </c>
      <c r="P5295" s="93" t="inlineStr">
        <is>
          <t>W컨셉토너250ml 2set190801</t>
        </is>
      </c>
    </row>
    <row r="5296">
      <c r="A5296" s="93" t="n"/>
      <c r="B5296" s="127" t="n">
        <v>43917</v>
      </c>
      <c r="C5296" s="93">
        <f>TEXT(B5296,"aaa")</f>
        <v/>
      </c>
      <c r="D5296" s="93" t="n"/>
      <c r="E5296" s="93" t="inlineStr">
        <is>
          <t>토너</t>
        </is>
      </c>
      <c r="F5296" s="5" t="inlineStr">
        <is>
          <t>스타일쉐어</t>
        </is>
      </c>
      <c r="G5296" s="93" t="inlineStr">
        <is>
          <t>250ml</t>
        </is>
      </c>
      <c r="H5296" s="149" t="n">
        <v>7</v>
      </c>
      <c r="I5296" s="149" t="n"/>
      <c r="J5296" s="91" t="n">
        <v>190801</v>
      </c>
      <c r="K5296" s="93" t="n"/>
      <c r="L5296" s="93" t="n">
        <v>140000</v>
      </c>
      <c r="M5296" s="93" t="n">
        <v>105000</v>
      </c>
      <c r="N5296" s="93" t="n">
        <v>22820</v>
      </c>
      <c r="O5296" s="148" t="n">
        <v>127272.7272727273</v>
      </c>
      <c r="P5296" s="93" t="inlineStr">
        <is>
          <t>스타일쉐어토너250ml190801</t>
        </is>
      </c>
    </row>
    <row r="5297">
      <c r="A5297" s="93" t="n"/>
      <c r="B5297" s="127" t="n">
        <v>43917</v>
      </c>
      <c r="C5297" s="93">
        <f>TEXT(B5297,"aaa")</f>
        <v/>
      </c>
      <c r="D5297" s="93" t="n"/>
      <c r="E5297" s="93" t="inlineStr">
        <is>
          <t>마스크팩</t>
        </is>
      </c>
      <c r="F5297" s="93" t="inlineStr">
        <is>
          <t>아누아 CS</t>
        </is>
      </c>
      <c r="G5297" s="93" t="inlineStr">
        <is>
          <t>마스크팩 10매</t>
        </is>
      </c>
      <c r="H5297" s="149" t="n">
        <v>4</v>
      </c>
      <c r="I5297" s="149" t="n"/>
      <c r="J5297" s="93" t="n">
        <v>190801</v>
      </c>
      <c r="K5297" s="93" t="n"/>
      <c r="L5297" s="93" t="n">
        <v>0</v>
      </c>
      <c r="M5297" s="93" t="n">
        <v>0</v>
      </c>
      <c r="N5297" s="93" t="n">
        <v>15880</v>
      </c>
      <c r="O5297" s="148" t="n">
        <v>0</v>
      </c>
      <c r="P5297" s="93" t="inlineStr">
        <is>
          <t>아누아 CS마스크팩마스크팩 10매190801</t>
        </is>
      </c>
    </row>
    <row r="5298">
      <c r="A5298" s="93" t="n"/>
      <c r="B5298" s="127" t="n">
        <v>43917</v>
      </c>
      <c r="C5298" s="93">
        <f>TEXT(B5298,"aaa")</f>
        <v/>
      </c>
      <c r="D5298" s="93" t="n"/>
      <c r="E5298" s="93" t="inlineStr">
        <is>
          <t>토너</t>
        </is>
      </c>
      <c r="F5298" s="93" t="inlineStr">
        <is>
          <t>아누아 CS</t>
        </is>
      </c>
      <c r="G5298" s="93" t="inlineStr">
        <is>
          <t>250ml</t>
        </is>
      </c>
      <c r="H5298" s="149" t="n">
        <v>7</v>
      </c>
      <c r="I5298" s="149" t="n"/>
      <c r="J5298" s="91" t="n">
        <v>190801</v>
      </c>
      <c r="K5298" s="93" t="n"/>
      <c r="L5298" s="93" t="n">
        <v>0</v>
      </c>
      <c r="M5298" s="93" t="n">
        <v>0</v>
      </c>
      <c r="N5298" s="93" t="n">
        <v>22820</v>
      </c>
      <c r="O5298" s="148" t="n">
        <v>0</v>
      </c>
      <c r="P5298" s="93" t="inlineStr">
        <is>
          <t>아누아 CS토너250ml190801</t>
        </is>
      </c>
    </row>
    <row r="5299">
      <c r="A5299" s="93" t="n"/>
      <c r="B5299" s="127" t="n">
        <v>43917</v>
      </c>
      <c r="C5299" s="93">
        <f>TEXT(B5299,"aaa")</f>
        <v/>
      </c>
      <c r="D5299" s="93" t="n"/>
      <c r="E5299" s="93" t="inlineStr">
        <is>
          <t>앰플</t>
        </is>
      </c>
      <c r="F5299" s="93" t="inlineStr">
        <is>
          <t>아누아 CS</t>
        </is>
      </c>
      <c r="G5299" s="93" t="inlineStr">
        <is>
          <t>앰플 30ml</t>
        </is>
      </c>
      <c r="H5299" s="149" t="n">
        <v>4</v>
      </c>
      <c r="I5299" s="149" t="n"/>
      <c r="J5299" s="91" t="n">
        <v>190801</v>
      </c>
      <c r="K5299" s="93" t="n"/>
      <c r="L5299" s="93" t="n">
        <v>0</v>
      </c>
      <c r="M5299" s="93" t="n">
        <v>0</v>
      </c>
      <c r="N5299" s="93" t="n">
        <v>13588</v>
      </c>
      <c r="O5299" s="148" t="n">
        <v>0</v>
      </c>
      <c r="P5299" s="93" t="inlineStr">
        <is>
          <t>아누아 CS앰플앰플 30ml190801</t>
        </is>
      </c>
    </row>
    <row r="5300">
      <c r="A5300" s="93" t="n"/>
      <c r="B5300" s="127" t="n">
        <v>43917</v>
      </c>
      <c r="C5300" s="93">
        <f>TEXT(B5300,"aaa")</f>
        <v/>
      </c>
      <c r="D5300" s="93" t="n"/>
      <c r="E5300" s="93" t="inlineStr">
        <is>
          <t>머드크림마스크</t>
        </is>
      </c>
      <c r="F5300" s="93" t="inlineStr">
        <is>
          <t>카페24</t>
        </is>
      </c>
      <c r="G5300" s="93" t="inlineStr">
        <is>
          <t>머드크림마스크 100ml</t>
        </is>
      </c>
      <c r="H5300" s="149" t="n">
        <v>12</v>
      </c>
      <c r="I5300" s="149" t="n"/>
      <c r="J5300" s="93" t="n">
        <v>190801</v>
      </c>
      <c r="K5300" s="93" t="n"/>
      <c r="L5300" s="93" t="n">
        <v>240000</v>
      </c>
      <c r="M5300" s="93" t="n">
        <v>225960</v>
      </c>
      <c r="N5300" s="93" t="n">
        <v>17304</v>
      </c>
      <c r="O5300" s="148" t="n">
        <v>218181.8181818182</v>
      </c>
      <c r="P5300" s="93" t="inlineStr">
        <is>
          <t>카페24머드크림마스크머드크림마스크 100ml190801</t>
        </is>
      </c>
    </row>
    <row r="5301">
      <c r="A5301" s="93" t="n"/>
      <c r="B5301" s="127" t="n">
        <v>43917</v>
      </c>
      <c r="C5301" s="93">
        <f>TEXT(B5301,"aaa")</f>
        <v/>
      </c>
      <c r="D5301" s="93" t="n"/>
      <c r="E5301" s="93" t="inlineStr">
        <is>
          <t>머드크림마스크</t>
        </is>
      </c>
      <c r="F5301" s="93" t="inlineStr">
        <is>
          <t>카페24</t>
        </is>
      </c>
      <c r="G5301" s="93" t="inlineStr">
        <is>
          <t>머드크림마스크 100ml 2set</t>
        </is>
      </c>
      <c r="H5301" s="149" t="n">
        <v>3</v>
      </c>
      <c r="I5301" s="149" t="n"/>
      <c r="J5301" s="93" t="n">
        <v>190801</v>
      </c>
      <c r="K5301" s="93" t="n"/>
      <c r="L5301" s="93" t="n">
        <v>105000</v>
      </c>
      <c r="M5301" s="93" t="n">
        <v>98857.5</v>
      </c>
      <c r="N5301" s="93" t="n">
        <v>8652</v>
      </c>
      <c r="O5301" s="148" t="n">
        <v>95454.54545454544</v>
      </c>
      <c r="P5301" s="93" t="inlineStr">
        <is>
          <t>카페24머드크림마스크머드크림마스크 100ml 2set190801</t>
        </is>
      </c>
    </row>
    <row r="5302">
      <c r="A5302" s="93" t="n"/>
      <c r="B5302" s="127" t="n">
        <v>43917</v>
      </c>
      <c r="C5302" s="93">
        <f>TEXT(B5302,"aaa")</f>
        <v/>
      </c>
      <c r="D5302" s="93" t="n"/>
      <c r="E5302" s="6" t="inlineStr">
        <is>
          <t>토너</t>
        </is>
      </c>
      <c r="F5302" s="5" t="inlineStr">
        <is>
          <t>카페24</t>
        </is>
      </c>
      <c r="G5302" s="5" t="inlineStr">
        <is>
          <t>250ml</t>
        </is>
      </c>
      <c r="H5302" s="149" t="n">
        <v>73</v>
      </c>
      <c r="I5302" s="149" t="n"/>
      <c r="J5302" s="7" t="n">
        <v>190801</v>
      </c>
      <c r="K5302" s="93" t="n"/>
      <c r="L5302" s="93" t="n">
        <v>1460000</v>
      </c>
      <c r="M5302" s="93" t="n">
        <v>1374590</v>
      </c>
      <c r="N5302" s="93" t="n">
        <v>237980</v>
      </c>
      <c r="O5302" s="148" t="n">
        <v>1327272.727272727</v>
      </c>
      <c r="P5302" s="93" t="inlineStr">
        <is>
          <t>카페24토너250ml190801</t>
        </is>
      </c>
    </row>
    <row r="5303">
      <c r="A5303" s="93" t="n"/>
      <c r="B5303" s="127" t="n">
        <v>43917</v>
      </c>
      <c r="C5303" s="93">
        <f>TEXT(B5303,"aaa")</f>
        <v/>
      </c>
      <c r="D5303" s="93" t="n"/>
      <c r="E5303" s="6" t="inlineStr">
        <is>
          <t>토너</t>
        </is>
      </c>
      <c r="F5303" s="5" t="inlineStr">
        <is>
          <t>카페24</t>
        </is>
      </c>
      <c r="G5303" s="5" t="inlineStr">
        <is>
          <t>250ml 2set</t>
        </is>
      </c>
      <c r="H5303" s="149" t="n">
        <v>44</v>
      </c>
      <c r="I5303" s="149" t="n"/>
      <c r="J5303" s="7" t="n">
        <v>190801</v>
      </c>
      <c r="K5303" s="93" t="n"/>
      <c r="L5303" s="93" t="n">
        <v>1540000</v>
      </c>
      <c r="M5303" s="93" t="n">
        <v>1449910</v>
      </c>
      <c r="N5303" s="93" t="n">
        <v>286880</v>
      </c>
      <c r="O5303" s="148" t="n">
        <v>1400000</v>
      </c>
      <c r="P5303" s="93" t="inlineStr">
        <is>
          <t>카페24토너250ml 2set190801</t>
        </is>
      </c>
    </row>
    <row r="5304">
      <c r="A5304" s="93" t="n"/>
      <c r="B5304" s="127" t="n">
        <v>43917</v>
      </c>
      <c r="C5304" s="93">
        <f>TEXT(B5304,"aaa")</f>
        <v/>
      </c>
      <c r="D5304" s="93" t="n"/>
      <c r="E5304" s="6" t="inlineStr">
        <is>
          <t>토너</t>
        </is>
      </c>
      <c r="F5304" s="5" t="inlineStr">
        <is>
          <t>카페24</t>
        </is>
      </c>
      <c r="G5304" s="5" t="inlineStr">
        <is>
          <t>500ml</t>
        </is>
      </c>
      <c r="H5304" s="149" t="n">
        <v>61</v>
      </c>
      <c r="I5304" s="149" t="n"/>
      <c r="J5304" s="7" t="n">
        <v>190801</v>
      </c>
      <c r="K5304" s="93" t="n"/>
      <c r="L5304" s="93" t="n">
        <v>2013000</v>
      </c>
      <c r="M5304" s="93" t="n">
        <v>1895239.5</v>
      </c>
      <c r="N5304" s="93" t="n">
        <v>288225</v>
      </c>
      <c r="O5304" s="148" t="n">
        <v>1830000</v>
      </c>
      <c r="P5304" s="93" t="inlineStr">
        <is>
          <t>카페24토너500ml190801</t>
        </is>
      </c>
    </row>
    <row r="5305">
      <c r="A5305" s="93" t="n"/>
      <c r="B5305" s="127" t="n">
        <v>43917</v>
      </c>
      <c r="C5305" s="93">
        <f>TEXT(B5305,"aaa")</f>
        <v/>
      </c>
      <c r="D5305" s="93" t="n"/>
      <c r="E5305" s="6" t="inlineStr">
        <is>
          <t>토너</t>
        </is>
      </c>
      <c r="F5305" s="5" t="inlineStr">
        <is>
          <t>카페24</t>
        </is>
      </c>
      <c r="G5305" s="93" t="inlineStr">
        <is>
          <t>스킨팩 화장솜 60P</t>
        </is>
      </c>
      <c r="H5305" s="149" t="n">
        <v>91</v>
      </c>
      <c r="I5305" s="149" t="n"/>
      <c r="J5305" s="7" t="n">
        <v>190801</v>
      </c>
      <c r="K5305" s="93" t="n"/>
      <c r="L5305" s="93" t="n">
        <v>273000</v>
      </c>
      <c r="M5305" s="93" t="n">
        <v>257029.5</v>
      </c>
      <c r="N5305" s="93" t="n">
        <v>101010</v>
      </c>
      <c r="O5305" s="148" t="n">
        <v>248181.8181818181</v>
      </c>
      <c r="P5305" s="93" t="inlineStr">
        <is>
          <t>카페24토너스킨팩 화장솜 60P190801</t>
        </is>
      </c>
    </row>
    <row r="5306">
      <c r="A5306" s="93" t="n"/>
      <c r="B5306" s="127" t="n">
        <v>43917</v>
      </c>
      <c r="C5306" s="93">
        <f>TEXT(B5306,"aaa")</f>
        <v/>
      </c>
      <c r="D5306" s="93" t="n"/>
      <c r="E5306" s="93" t="inlineStr">
        <is>
          <t>마스크팩</t>
        </is>
      </c>
      <c r="F5306" s="93" t="inlineStr">
        <is>
          <t>카페24</t>
        </is>
      </c>
      <c r="G5306" s="93" t="inlineStr">
        <is>
          <t>마스크팩 10매</t>
        </is>
      </c>
      <c r="H5306" s="149" t="n">
        <v>8</v>
      </c>
      <c r="I5306" s="149" t="n"/>
      <c r="J5306" s="93" t="n">
        <v>190801</v>
      </c>
      <c r="K5306" s="93" t="n"/>
      <c r="L5306" s="93" t="n">
        <v>160000</v>
      </c>
      <c r="M5306" s="93" t="n">
        <v>150640</v>
      </c>
      <c r="N5306" s="93" t="n">
        <v>31760</v>
      </c>
      <c r="O5306" s="148" t="n">
        <v>145454.5454545454</v>
      </c>
      <c r="P5306" s="93" t="inlineStr">
        <is>
          <t>카페24마스크팩마스크팩 10매190801</t>
        </is>
      </c>
    </row>
    <row r="5307">
      <c r="A5307" s="93" t="n"/>
      <c r="B5307" s="127" t="n">
        <v>43917</v>
      </c>
      <c r="C5307" s="93">
        <f>TEXT(B5307,"aaa")</f>
        <v/>
      </c>
      <c r="D5307" s="93" t="n"/>
      <c r="E5307" s="93" t="inlineStr">
        <is>
          <t>마스크팩</t>
        </is>
      </c>
      <c r="F5307" s="93" t="inlineStr">
        <is>
          <t>카페24</t>
        </is>
      </c>
      <c r="G5307" s="93" t="inlineStr">
        <is>
          <t>마스크팩 1매</t>
        </is>
      </c>
      <c r="H5307" s="149" t="n">
        <v>7</v>
      </c>
      <c r="I5307" s="149" t="n"/>
      <c r="J5307" s="93" t="n">
        <v>190801</v>
      </c>
      <c r="K5307" s="93" t="n"/>
      <c r="L5307" s="93" t="n">
        <v>28000</v>
      </c>
      <c r="M5307" s="93" t="n">
        <v>26362</v>
      </c>
      <c r="N5307" s="93" t="n">
        <v>2779</v>
      </c>
      <c r="O5307" s="148" t="n">
        <v>25454.54545454545</v>
      </c>
      <c r="P5307" s="93" t="inlineStr">
        <is>
          <t>카페24마스크팩마스크팩 1매190801</t>
        </is>
      </c>
    </row>
    <row r="5308">
      <c r="A5308" s="93" t="n"/>
      <c r="B5308" s="127" t="n">
        <v>43917</v>
      </c>
      <c r="C5308" s="93">
        <f>TEXT(B5308,"aaa")</f>
        <v/>
      </c>
      <c r="D5308" s="93" t="n"/>
      <c r="E5308" s="93" t="inlineStr">
        <is>
          <t>클렌징폼</t>
        </is>
      </c>
      <c r="F5308" s="5" t="inlineStr">
        <is>
          <t>카페24</t>
        </is>
      </c>
      <c r="G5308" s="93" t="inlineStr">
        <is>
          <t>클렌징폼 120ml</t>
        </is>
      </c>
      <c r="H5308" s="149" t="n">
        <v>14</v>
      </c>
      <c r="I5308" s="149" t="n"/>
      <c r="J5308" s="7" t="n">
        <v>190801</v>
      </c>
      <c r="K5308" s="93" t="n"/>
      <c r="L5308" s="93" t="n">
        <v>182000</v>
      </c>
      <c r="M5308" s="93" t="n">
        <v>171353</v>
      </c>
      <c r="N5308" s="93" t="n">
        <v>38500</v>
      </c>
      <c r="O5308" s="148" t="n">
        <v>165454.5454545454</v>
      </c>
      <c r="P5308" s="93" t="inlineStr">
        <is>
          <t>카페24클렌징폼클렌징폼 120ml190801</t>
        </is>
      </c>
    </row>
    <row r="5309">
      <c r="A5309" s="93" t="n"/>
      <c r="B5309" s="127" t="n">
        <v>43917</v>
      </c>
      <c r="C5309" s="93">
        <f>TEXT(B5309,"aaa")</f>
        <v/>
      </c>
      <c r="D5309" s="93" t="n"/>
      <c r="E5309" s="93" t="inlineStr">
        <is>
          <t>토너</t>
        </is>
      </c>
      <c r="F5309" s="93" t="inlineStr">
        <is>
          <t>큐텐</t>
        </is>
      </c>
      <c r="G5309" s="93" t="inlineStr">
        <is>
          <t>250ml</t>
        </is>
      </c>
      <c r="H5309" s="149" t="n">
        <v>15</v>
      </c>
      <c r="I5309" s="149" t="n"/>
      <c r="J5309" s="91" t="n">
        <v>190801</v>
      </c>
      <c r="K5309" s="93" t="n"/>
      <c r="L5309" s="93" t="n">
        <v>472500</v>
      </c>
      <c r="M5309" s="93" t="n">
        <v>420525</v>
      </c>
      <c r="N5309" s="93" t="n">
        <v>48900</v>
      </c>
      <c r="O5309" s="148" t="n">
        <v>429545.4545454545</v>
      </c>
      <c r="P5309" s="93" t="inlineStr">
        <is>
          <t>큐텐토너250ml190801</t>
        </is>
      </c>
    </row>
    <row r="5310">
      <c r="A5310" s="93" t="n"/>
      <c r="B5310" s="127" t="n">
        <v>43917</v>
      </c>
      <c r="C5310" s="93">
        <f>TEXT(B5310,"aaa")</f>
        <v/>
      </c>
      <c r="D5310" s="93" t="n"/>
      <c r="E5310" s="93" t="inlineStr">
        <is>
          <t>토너</t>
        </is>
      </c>
      <c r="F5310" s="93" t="inlineStr">
        <is>
          <t>큐텐</t>
        </is>
      </c>
      <c r="G5310" s="93" t="inlineStr">
        <is>
          <t>250ml 2set</t>
        </is>
      </c>
      <c r="H5310" s="149" t="n">
        <v>9</v>
      </c>
      <c r="I5310" s="149" t="n"/>
      <c r="J5310" s="91" t="n">
        <v>190801</v>
      </c>
      <c r="K5310" s="93" t="n"/>
      <c r="L5310" s="93" t="n">
        <v>396000</v>
      </c>
      <c r="M5310" s="93" t="n">
        <v>352440</v>
      </c>
      <c r="N5310" s="93" t="n">
        <v>58680</v>
      </c>
      <c r="O5310" s="148" t="n">
        <v>360000</v>
      </c>
      <c r="P5310" s="93" t="inlineStr">
        <is>
          <t>큐텐토너250ml 2set190801</t>
        </is>
      </c>
    </row>
    <row r="5311">
      <c r="A5311" s="93" t="n"/>
      <c r="B5311" s="127" t="n">
        <v>43917</v>
      </c>
      <c r="C5311" s="93">
        <f>TEXT(B5311,"aaa")</f>
        <v/>
      </c>
      <c r="D5311" s="93" t="n"/>
      <c r="E5311" s="93" t="inlineStr">
        <is>
          <t>클렌징폼</t>
        </is>
      </c>
      <c r="F5311" s="93" t="inlineStr">
        <is>
          <t>큐텐</t>
        </is>
      </c>
      <c r="G5311" s="93" t="inlineStr">
        <is>
          <t>클렌징폼 120ml</t>
        </is>
      </c>
      <c r="H5311" s="149" t="n">
        <v>1</v>
      </c>
      <c r="I5311" s="149" t="n"/>
      <c r="J5311" s="7" t="n">
        <v>190801</v>
      </c>
      <c r="K5311" s="93" t="n"/>
      <c r="L5311" s="93" t="n">
        <v>25000</v>
      </c>
      <c r="M5311" s="93" t="n">
        <v>22250</v>
      </c>
      <c r="N5311" s="93" t="n">
        <v>2750</v>
      </c>
      <c r="O5311" s="148" t="n">
        <v>22727.27272727272</v>
      </c>
      <c r="P5311" s="93" t="inlineStr">
        <is>
          <t>큐텐클렌징폼클렌징폼 120ml190801</t>
        </is>
      </c>
    </row>
    <row r="5312">
      <c r="A5312" s="93" t="n"/>
      <c r="B5312" s="127" t="n">
        <v>43918</v>
      </c>
      <c r="C5312" s="93">
        <f>TEXT(B5312,"aaa")</f>
        <v/>
      </c>
      <c r="D5312" s="93" t="n"/>
      <c r="E5312" s="93" t="inlineStr">
        <is>
          <t>토너</t>
        </is>
      </c>
      <c r="F5312" s="5" t="inlineStr">
        <is>
          <t>스타일쉐어</t>
        </is>
      </c>
      <c r="G5312" s="93" t="inlineStr">
        <is>
          <t>250ml</t>
        </is>
      </c>
      <c r="H5312" s="149" t="n">
        <v>7</v>
      </c>
      <c r="I5312" s="149" t="n"/>
      <c r="J5312" s="91" t="n">
        <v>190801</v>
      </c>
      <c r="K5312" s="93" t="n"/>
      <c r="L5312" s="93" t="n">
        <v>140000</v>
      </c>
      <c r="M5312" s="93" t="n">
        <v>105000</v>
      </c>
      <c r="N5312" s="93" t="n">
        <v>22820</v>
      </c>
      <c r="O5312" s="148" t="n">
        <v>127272.7272727273</v>
      </c>
      <c r="P5312" s="93" t="inlineStr">
        <is>
          <t>스타일쉐어토너250ml190801</t>
        </is>
      </c>
    </row>
    <row r="5313">
      <c r="A5313" s="93" t="n"/>
      <c r="B5313" s="127" t="n">
        <v>43918</v>
      </c>
      <c r="C5313" s="93">
        <f>TEXT(B5313,"aaa")</f>
        <v/>
      </c>
      <c r="D5313" s="93" t="n"/>
      <c r="E5313" s="93" t="inlineStr">
        <is>
          <t>머드크림마스크</t>
        </is>
      </c>
      <c r="F5313" s="93" t="inlineStr">
        <is>
          <t>카페24</t>
        </is>
      </c>
      <c r="G5313" s="93" t="inlineStr">
        <is>
          <t>머드크림마스크 100ml</t>
        </is>
      </c>
      <c r="H5313" s="149" t="n">
        <v>11</v>
      </c>
      <c r="I5313" s="149" t="n"/>
      <c r="J5313" s="93" t="n">
        <v>190801</v>
      </c>
      <c r="K5313" s="93" t="n"/>
      <c r="L5313" s="93" t="n">
        <v>220000</v>
      </c>
      <c r="M5313" s="93" t="n">
        <v>207130</v>
      </c>
      <c r="N5313" s="93" t="n">
        <v>15862</v>
      </c>
      <c r="O5313" s="148" t="n">
        <v>200000</v>
      </c>
      <c r="P5313" s="93" t="inlineStr">
        <is>
          <t>카페24머드크림마스크머드크림마스크 100ml190801</t>
        </is>
      </c>
    </row>
    <row r="5314">
      <c r="A5314" s="93" t="n"/>
      <c r="B5314" s="127" t="n">
        <v>43918</v>
      </c>
      <c r="C5314" s="93">
        <f>TEXT(B5314,"aaa")</f>
        <v/>
      </c>
      <c r="D5314" s="93" t="n"/>
      <c r="E5314" s="6" t="inlineStr">
        <is>
          <t>토너</t>
        </is>
      </c>
      <c r="F5314" s="5" t="inlineStr">
        <is>
          <t>카페24</t>
        </is>
      </c>
      <c r="G5314" s="5" t="inlineStr">
        <is>
          <t>250ml</t>
        </is>
      </c>
      <c r="H5314" s="149" t="n">
        <v>59</v>
      </c>
      <c r="I5314" s="149" t="n"/>
      <c r="J5314" s="7" t="n">
        <v>190801</v>
      </c>
      <c r="K5314" s="93" t="n"/>
      <c r="L5314" s="93" t="n">
        <v>1180000</v>
      </c>
      <c r="M5314" s="93" t="n">
        <v>1110970</v>
      </c>
      <c r="N5314" s="93" t="n">
        <v>192340</v>
      </c>
      <c r="O5314" s="148" t="n">
        <v>1072727.272727273</v>
      </c>
      <c r="P5314" s="93" t="inlineStr">
        <is>
          <t>카페24토너250ml190801</t>
        </is>
      </c>
    </row>
    <row r="5315">
      <c r="A5315" s="93" t="n"/>
      <c r="B5315" s="127" t="n">
        <v>43918</v>
      </c>
      <c r="C5315" s="93">
        <f>TEXT(B5315,"aaa")</f>
        <v/>
      </c>
      <c r="D5315" s="93" t="n"/>
      <c r="E5315" s="6" t="inlineStr">
        <is>
          <t>토너</t>
        </is>
      </c>
      <c r="F5315" s="5" t="inlineStr">
        <is>
          <t>카페24</t>
        </is>
      </c>
      <c r="G5315" s="5" t="inlineStr">
        <is>
          <t>250ml 2set</t>
        </is>
      </c>
      <c r="H5315" s="149" t="n">
        <v>32</v>
      </c>
      <c r="I5315" s="149" t="n"/>
      <c r="J5315" s="7" t="n">
        <v>190801</v>
      </c>
      <c r="K5315" s="93" t="n"/>
      <c r="L5315" s="93" t="n">
        <v>1120000</v>
      </c>
      <c r="M5315" s="93" t="n">
        <v>1054480</v>
      </c>
      <c r="N5315" s="93" t="n">
        <v>208640</v>
      </c>
      <c r="O5315" s="148" t="n">
        <v>1018181.818181818</v>
      </c>
      <c r="P5315" s="93" t="inlineStr">
        <is>
          <t>카페24토너250ml 2set190801</t>
        </is>
      </c>
    </row>
    <row r="5316">
      <c r="A5316" s="93" t="n"/>
      <c r="B5316" s="127" t="n">
        <v>43918</v>
      </c>
      <c r="C5316" s="93">
        <f>TEXT(B5316,"aaa")</f>
        <v/>
      </c>
      <c r="D5316" s="93" t="n"/>
      <c r="E5316" s="6" t="inlineStr">
        <is>
          <t>토너</t>
        </is>
      </c>
      <c r="F5316" s="5" t="inlineStr">
        <is>
          <t>카페24</t>
        </is>
      </c>
      <c r="G5316" s="5" t="inlineStr">
        <is>
          <t>500ml</t>
        </is>
      </c>
      <c r="H5316" s="149" t="n">
        <v>53</v>
      </c>
      <c r="I5316" s="149" t="n"/>
      <c r="J5316" s="7" t="n">
        <v>190801</v>
      </c>
      <c r="K5316" s="93" t="n"/>
      <c r="L5316" s="93" t="n">
        <v>1749000</v>
      </c>
      <c r="M5316" s="93" t="n">
        <v>1646683.5</v>
      </c>
      <c r="N5316" s="93" t="n">
        <v>250425</v>
      </c>
      <c r="O5316" s="148" t="n">
        <v>1590000</v>
      </c>
      <c r="P5316" s="93" t="inlineStr">
        <is>
          <t>카페24토너500ml190801</t>
        </is>
      </c>
    </row>
    <row r="5317">
      <c r="A5317" s="93" t="n"/>
      <c r="B5317" s="127" t="n">
        <v>43918</v>
      </c>
      <c r="C5317" s="93">
        <f>TEXT(B5317,"aaa")</f>
        <v/>
      </c>
      <c r="D5317" s="93" t="n"/>
      <c r="E5317" s="6" t="inlineStr">
        <is>
          <t>토너</t>
        </is>
      </c>
      <c r="F5317" s="5" t="inlineStr">
        <is>
          <t>카페24</t>
        </is>
      </c>
      <c r="G5317" s="93" t="inlineStr">
        <is>
          <t>스킨팩 화장솜 60P</t>
        </is>
      </c>
      <c r="H5317" s="149" t="n">
        <v>68</v>
      </c>
      <c r="I5317" s="149" t="n"/>
      <c r="J5317" s="7" t="n">
        <v>190801</v>
      </c>
      <c r="K5317" s="93" t="n"/>
      <c r="L5317" s="93" t="n">
        <v>204000</v>
      </c>
      <c r="M5317" s="93" t="n">
        <v>192066</v>
      </c>
      <c r="N5317" s="93" t="n">
        <v>75480</v>
      </c>
      <c r="O5317" s="148" t="n">
        <v>185454.5454545454</v>
      </c>
      <c r="P5317" s="93" t="inlineStr">
        <is>
          <t>카페24토너스킨팩 화장솜 60P190801</t>
        </is>
      </c>
    </row>
    <row r="5318">
      <c r="A5318" s="93" t="n"/>
      <c r="B5318" s="127" t="n">
        <v>43918</v>
      </c>
      <c r="C5318" s="93">
        <f>TEXT(B5318,"aaa")</f>
        <v/>
      </c>
      <c r="D5318" s="93" t="n"/>
      <c r="E5318" s="93" t="inlineStr">
        <is>
          <t>마스크팩</t>
        </is>
      </c>
      <c r="F5318" s="93" t="inlineStr">
        <is>
          <t>카페24</t>
        </is>
      </c>
      <c r="G5318" s="93" t="inlineStr">
        <is>
          <t>마스크팩 10매</t>
        </is>
      </c>
      <c r="H5318" s="149" t="n">
        <v>12</v>
      </c>
      <c r="I5318" s="149" t="n"/>
      <c r="J5318" s="93" t="n">
        <v>190801</v>
      </c>
      <c r="K5318" s="93" t="n"/>
      <c r="L5318" s="93" t="n">
        <v>240000</v>
      </c>
      <c r="M5318" s="93" t="n">
        <v>225960</v>
      </c>
      <c r="N5318" s="93" t="n">
        <v>47640</v>
      </c>
      <c r="O5318" s="148" t="n">
        <v>218181.8181818182</v>
      </c>
      <c r="P5318" s="93" t="inlineStr">
        <is>
          <t>카페24마스크팩마스크팩 10매190801</t>
        </is>
      </c>
    </row>
    <row r="5319">
      <c r="A5319" s="93" t="n"/>
      <c r="B5319" s="127" t="n">
        <v>43918</v>
      </c>
      <c r="C5319" s="93">
        <f>TEXT(B5319,"aaa")</f>
        <v/>
      </c>
      <c r="D5319" s="93" t="n"/>
      <c r="E5319" s="93" t="inlineStr">
        <is>
          <t>마스크팩</t>
        </is>
      </c>
      <c r="F5319" s="93" t="inlineStr">
        <is>
          <t>카페24</t>
        </is>
      </c>
      <c r="G5319" s="93" t="inlineStr">
        <is>
          <t>마스크팩 1매</t>
        </is>
      </c>
      <c r="H5319" s="149" t="n">
        <v>3</v>
      </c>
      <c r="I5319" s="149" t="n"/>
      <c r="J5319" s="93" t="n">
        <v>190801</v>
      </c>
      <c r="K5319" s="93" t="n"/>
      <c r="L5319" s="93" t="n">
        <v>12000</v>
      </c>
      <c r="M5319" s="93" t="n">
        <v>11298</v>
      </c>
      <c r="N5319" s="93" t="n">
        <v>1191</v>
      </c>
      <c r="O5319" s="148" t="n">
        <v>10909.09090909091</v>
      </c>
      <c r="P5319" s="93" t="inlineStr">
        <is>
          <t>카페24마스크팩마스크팩 1매190801</t>
        </is>
      </c>
    </row>
    <row r="5320">
      <c r="A5320" s="93" t="n"/>
      <c r="B5320" s="127" t="n">
        <v>43918</v>
      </c>
      <c r="C5320" s="93">
        <f>TEXT(B5320,"aaa")</f>
        <v/>
      </c>
      <c r="D5320" s="93" t="n"/>
      <c r="E5320" s="93" t="inlineStr">
        <is>
          <t>클렌징폼</t>
        </is>
      </c>
      <c r="F5320" s="5" t="inlineStr">
        <is>
          <t>카페24</t>
        </is>
      </c>
      <c r="G5320" s="93" t="inlineStr">
        <is>
          <t>클렌징폼 120ml</t>
        </is>
      </c>
      <c r="H5320" s="149" t="n">
        <v>13</v>
      </c>
      <c r="I5320" s="149" t="n"/>
      <c r="J5320" s="7" t="n">
        <v>190801</v>
      </c>
      <c r="K5320" s="93" t="n"/>
      <c r="L5320" s="93" t="n">
        <v>169000</v>
      </c>
      <c r="M5320" s="93" t="n">
        <v>159113.5</v>
      </c>
      <c r="N5320" s="93" t="n">
        <v>35750</v>
      </c>
      <c r="O5320" s="148" t="n">
        <v>153636.3636363636</v>
      </c>
      <c r="P5320" s="93" t="inlineStr">
        <is>
          <t>카페24클렌징폼클렌징폼 120ml190801</t>
        </is>
      </c>
    </row>
    <row r="5321">
      <c r="A5321" s="93" t="n"/>
      <c r="B5321" s="127" t="n">
        <v>43918</v>
      </c>
      <c r="C5321" s="93">
        <f>TEXT(B5321,"aaa")</f>
        <v/>
      </c>
      <c r="D5321" s="93" t="n"/>
      <c r="E5321" s="93" t="inlineStr">
        <is>
          <t>클렌징폼</t>
        </is>
      </c>
      <c r="F5321" s="93" t="inlineStr">
        <is>
          <t>카페24</t>
        </is>
      </c>
      <c r="G5321" s="93" t="inlineStr">
        <is>
          <t>클렌징폼 120ml 2set</t>
        </is>
      </c>
      <c r="H5321" s="149" t="n">
        <v>1</v>
      </c>
      <c r="I5321" s="149" t="n"/>
      <c r="J5321" s="7" t="n">
        <v>190801</v>
      </c>
      <c r="K5321" s="93" t="n"/>
      <c r="L5321" s="93" t="n">
        <v>24000</v>
      </c>
      <c r="M5321" s="93" t="n">
        <v>22596</v>
      </c>
      <c r="N5321" s="93" t="n">
        <v>2460</v>
      </c>
      <c r="O5321" s="148" t="n">
        <v>21818.18181818182</v>
      </c>
      <c r="P5321" s="93" t="inlineStr">
        <is>
          <t>카페24클렌징폼클렌징폼 120ml 2set190801</t>
        </is>
      </c>
    </row>
    <row r="5322">
      <c r="A5322" s="93" t="n"/>
      <c r="B5322" s="127" t="n">
        <v>43919</v>
      </c>
      <c r="C5322" s="93">
        <f>TEXT(B5322,"aaa")</f>
        <v/>
      </c>
      <c r="D5322" s="93" t="n"/>
      <c r="E5322" s="93" t="inlineStr">
        <is>
          <t>토너</t>
        </is>
      </c>
      <c r="F5322" s="5" t="inlineStr">
        <is>
          <t>스타일쉐어</t>
        </is>
      </c>
      <c r="G5322" s="93" t="inlineStr">
        <is>
          <t>250ml</t>
        </is>
      </c>
      <c r="H5322" s="149" t="n">
        <v>3</v>
      </c>
      <c r="I5322" s="149" t="n"/>
      <c r="J5322" s="91" t="n">
        <v>190801</v>
      </c>
      <c r="K5322" s="93" t="n"/>
      <c r="L5322" s="93" t="n">
        <v>60000</v>
      </c>
      <c r="M5322" s="93" t="n">
        <v>45000</v>
      </c>
      <c r="N5322" s="93" t="n">
        <v>9780</v>
      </c>
      <c r="O5322" s="148" t="n">
        <v>54545.45454545454</v>
      </c>
      <c r="P5322" s="93" t="inlineStr">
        <is>
          <t>스타일쉐어토너250ml190801</t>
        </is>
      </c>
    </row>
    <row r="5323">
      <c r="A5323" s="93" t="n"/>
      <c r="B5323" s="127" t="n">
        <v>43919</v>
      </c>
      <c r="C5323" s="93">
        <f>TEXT(B5323,"aaa")</f>
        <v/>
      </c>
      <c r="D5323" s="93" t="n"/>
      <c r="E5323" s="93" t="inlineStr">
        <is>
          <t>머드크림마스크</t>
        </is>
      </c>
      <c r="F5323" s="93" t="inlineStr">
        <is>
          <t>카페24</t>
        </is>
      </c>
      <c r="G5323" s="93" t="inlineStr">
        <is>
          <t>머드크림마스크 100ml</t>
        </is>
      </c>
      <c r="H5323" s="149" t="n">
        <v>19</v>
      </c>
      <c r="I5323" s="149" t="n"/>
      <c r="J5323" s="93" t="n">
        <v>190801</v>
      </c>
      <c r="K5323" s="93" t="n"/>
      <c r="L5323" s="93" t="n">
        <v>380000</v>
      </c>
      <c r="M5323" s="93" t="n">
        <v>357770</v>
      </c>
      <c r="N5323" s="93" t="n">
        <v>27398</v>
      </c>
      <c r="O5323" s="148" t="n">
        <v>345454.5454545454</v>
      </c>
      <c r="P5323" s="93" t="inlineStr">
        <is>
          <t>카페24머드크림마스크머드크림마스크 100ml190801</t>
        </is>
      </c>
    </row>
    <row r="5324">
      <c r="A5324" s="93" t="n"/>
      <c r="B5324" s="127" t="n">
        <v>43919</v>
      </c>
      <c r="C5324" s="93">
        <f>TEXT(B5324,"aaa")</f>
        <v/>
      </c>
      <c r="D5324" s="93" t="n"/>
      <c r="E5324" s="93" t="inlineStr">
        <is>
          <t>머드크림마스크</t>
        </is>
      </c>
      <c r="F5324" s="93" t="inlineStr">
        <is>
          <t>카페24</t>
        </is>
      </c>
      <c r="G5324" s="93" t="inlineStr">
        <is>
          <t>머드크림마스크 100ml 2set</t>
        </is>
      </c>
      <c r="H5324" s="149" t="n">
        <v>2</v>
      </c>
      <c r="I5324" s="149" t="n"/>
      <c r="J5324" s="93" t="n">
        <v>190801</v>
      </c>
      <c r="K5324" s="93" t="n"/>
      <c r="L5324" s="93" t="n">
        <v>70000</v>
      </c>
      <c r="M5324" s="93" t="n">
        <v>65905</v>
      </c>
      <c r="N5324" s="93" t="n">
        <v>5768</v>
      </c>
      <c r="O5324" s="148" t="n">
        <v>63636.36363636363</v>
      </c>
      <c r="P5324" s="93" t="inlineStr">
        <is>
          <t>카페24머드크림마스크머드크림마스크 100ml 2set190801</t>
        </is>
      </c>
    </row>
    <row r="5325">
      <c r="A5325" s="93" t="n"/>
      <c r="B5325" s="127" t="n">
        <v>43919</v>
      </c>
      <c r="C5325" s="93">
        <f>TEXT(B5325,"aaa")</f>
        <v/>
      </c>
      <c r="D5325" s="93" t="n"/>
      <c r="E5325" s="6" t="inlineStr">
        <is>
          <t>토너</t>
        </is>
      </c>
      <c r="F5325" s="5" t="inlineStr">
        <is>
          <t>카페24</t>
        </is>
      </c>
      <c r="G5325" s="5" t="inlineStr">
        <is>
          <t>250ml</t>
        </is>
      </c>
      <c r="H5325" s="149" t="n">
        <v>71</v>
      </c>
      <c r="I5325" s="149" t="n"/>
      <c r="J5325" s="7" t="n">
        <v>190801</v>
      </c>
      <c r="K5325" s="93" t="n"/>
      <c r="L5325" s="93" t="n">
        <v>1420000</v>
      </c>
      <c r="M5325" s="93" t="n">
        <v>1336930</v>
      </c>
      <c r="N5325" s="93" t="n">
        <v>231460</v>
      </c>
      <c r="O5325" s="148" t="n">
        <v>1290909.090909091</v>
      </c>
      <c r="P5325" s="93" t="inlineStr">
        <is>
          <t>카페24토너250ml190801</t>
        </is>
      </c>
    </row>
    <row r="5326">
      <c r="A5326" s="93" t="n"/>
      <c r="B5326" s="127" t="n">
        <v>43919</v>
      </c>
      <c r="C5326" s="93">
        <f>TEXT(B5326,"aaa")</f>
        <v/>
      </c>
      <c r="D5326" s="93" t="n"/>
      <c r="E5326" s="6" t="inlineStr">
        <is>
          <t>토너</t>
        </is>
      </c>
      <c r="F5326" s="5" t="inlineStr">
        <is>
          <t>카페24</t>
        </is>
      </c>
      <c r="G5326" s="5" t="inlineStr">
        <is>
          <t>250ml 2set</t>
        </is>
      </c>
      <c r="H5326" s="149" t="n">
        <v>60</v>
      </c>
      <c r="I5326" s="149" t="n"/>
      <c r="J5326" s="7" t="n">
        <v>190801</v>
      </c>
      <c r="K5326" s="93" t="n"/>
      <c r="L5326" s="93" t="n">
        <v>2100000</v>
      </c>
      <c r="M5326" s="93" t="n">
        <v>1977150</v>
      </c>
      <c r="N5326" s="93" t="n">
        <v>391200</v>
      </c>
      <c r="O5326" s="148" t="n">
        <v>1909090.909090909</v>
      </c>
      <c r="P5326" s="93" t="inlineStr">
        <is>
          <t>카페24토너250ml 2set190801</t>
        </is>
      </c>
    </row>
    <row r="5327">
      <c r="A5327" s="93" t="n"/>
      <c r="B5327" s="127" t="n">
        <v>43919</v>
      </c>
      <c r="C5327" s="93">
        <f>TEXT(B5327,"aaa")</f>
        <v/>
      </c>
      <c r="D5327" s="93" t="n"/>
      <c r="E5327" s="6" t="inlineStr">
        <is>
          <t>토너</t>
        </is>
      </c>
      <c r="F5327" s="5" t="inlineStr">
        <is>
          <t>카페24</t>
        </is>
      </c>
      <c r="G5327" s="5" t="inlineStr">
        <is>
          <t>500ml</t>
        </is>
      </c>
      <c r="H5327" s="149" t="n">
        <v>87</v>
      </c>
      <c r="I5327" s="149" t="n"/>
      <c r="J5327" s="7" t="n">
        <v>190801</v>
      </c>
      <c r="K5327" s="93" t="n"/>
      <c r="L5327" s="93" t="n">
        <v>2871000</v>
      </c>
      <c r="M5327" s="93" t="n">
        <v>2703046.5</v>
      </c>
      <c r="N5327" s="93" t="n">
        <v>411075</v>
      </c>
      <c r="O5327" s="148" t="n">
        <v>2610000</v>
      </c>
      <c r="P5327" s="93" t="inlineStr">
        <is>
          <t>카페24토너500ml190801</t>
        </is>
      </c>
    </row>
    <row r="5328">
      <c r="A5328" s="93" t="n"/>
      <c r="B5328" s="127" t="n">
        <v>43919</v>
      </c>
      <c r="C5328" s="93">
        <f>TEXT(B5328,"aaa")</f>
        <v/>
      </c>
      <c r="D5328" s="93" t="n"/>
      <c r="E5328" s="6" t="inlineStr">
        <is>
          <t>토너</t>
        </is>
      </c>
      <c r="F5328" s="5" t="inlineStr">
        <is>
          <t>카페24</t>
        </is>
      </c>
      <c r="G5328" s="93" t="inlineStr">
        <is>
          <t>스킨팩 화장솜 60P</t>
        </is>
      </c>
      <c r="H5328" s="149" t="n">
        <v>93</v>
      </c>
      <c r="I5328" s="149" t="n"/>
      <c r="J5328" s="7" t="n">
        <v>190801</v>
      </c>
      <c r="K5328" s="93" t="n"/>
      <c r="L5328" s="93" t="n">
        <v>279000</v>
      </c>
      <c r="M5328" s="93" t="n">
        <v>262678.5</v>
      </c>
      <c r="N5328" s="93" t="n">
        <v>103230</v>
      </c>
      <c r="O5328" s="148" t="n">
        <v>253636.3636363636</v>
      </c>
      <c r="P5328" s="93" t="inlineStr">
        <is>
          <t>카페24토너스킨팩 화장솜 60P190801</t>
        </is>
      </c>
    </row>
    <row r="5329">
      <c r="A5329" s="93" t="n"/>
      <c r="B5329" s="127" t="n">
        <v>43919</v>
      </c>
      <c r="C5329" s="93">
        <f>TEXT(B5329,"aaa")</f>
        <v/>
      </c>
      <c r="D5329" s="93" t="n"/>
      <c r="E5329" s="93" t="inlineStr">
        <is>
          <t>마스크팩</t>
        </is>
      </c>
      <c r="F5329" s="93" t="inlineStr">
        <is>
          <t>카페24</t>
        </is>
      </c>
      <c r="G5329" s="93" t="inlineStr">
        <is>
          <t>마스크팩 10매</t>
        </is>
      </c>
      <c r="H5329" s="149" t="n">
        <v>13</v>
      </c>
      <c r="I5329" s="149" t="n"/>
      <c r="J5329" s="93" t="n">
        <v>190801</v>
      </c>
      <c r="K5329" s="93" t="n"/>
      <c r="L5329" s="93" t="n">
        <v>260000</v>
      </c>
      <c r="M5329" s="93" t="n">
        <v>244790</v>
      </c>
      <c r="N5329" s="93" t="n">
        <v>51610</v>
      </c>
      <c r="O5329" s="148" t="n">
        <v>236363.6363636364</v>
      </c>
      <c r="P5329" s="93" t="inlineStr">
        <is>
          <t>카페24마스크팩마스크팩 10매190801</t>
        </is>
      </c>
    </row>
    <row r="5330">
      <c r="A5330" s="93" t="n"/>
      <c r="B5330" s="127" t="n">
        <v>43919</v>
      </c>
      <c r="C5330" s="93">
        <f>TEXT(B5330,"aaa")</f>
        <v/>
      </c>
      <c r="D5330" s="93" t="n"/>
      <c r="E5330" s="93" t="inlineStr">
        <is>
          <t>마스크팩</t>
        </is>
      </c>
      <c r="F5330" s="93" t="inlineStr">
        <is>
          <t>카페24</t>
        </is>
      </c>
      <c r="G5330" s="93" t="inlineStr">
        <is>
          <t>마스크팩 1매</t>
        </is>
      </c>
      <c r="H5330" s="149" t="n">
        <v>4</v>
      </c>
      <c r="I5330" s="149" t="n"/>
      <c r="J5330" s="93" t="n">
        <v>190801</v>
      </c>
      <c r="K5330" s="93" t="n"/>
      <c r="L5330" s="93" t="n">
        <v>16000</v>
      </c>
      <c r="M5330" s="93" t="n">
        <v>15064</v>
      </c>
      <c r="N5330" s="93" t="n">
        <v>1588</v>
      </c>
      <c r="O5330" s="148" t="n">
        <v>14545.45454545454</v>
      </c>
      <c r="P5330" s="93" t="inlineStr">
        <is>
          <t>카페24마스크팩마스크팩 1매190801</t>
        </is>
      </c>
    </row>
    <row r="5331">
      <c r="A5331" s="93" t="n"/>
      <c r="B5331" s="127" t="n">
        <v>43919</v>
      </c>
      <c r="C5331" s="93">
        <f>TEXT(B5331,"aaa")</f>
        <v/>
      </c>
      <c r="D5331" s="93" t="n"/>
      <c r="E5331" s="93" t="inlineStr">
        <is>
          <t>클렌징폼</t>
        </is>
      </c>
      <c r="F5331" s="5" t="inlineStr">
        <is>
          <t>카페24</t>
        </is>
      </c>
      <c r="G5331" s="93" t="inlineStr">
        <is>
          <t>클렌징폼 120ml</t>
        </is>
      </c>
      <c r="H5331" s="149" t="n">
        <v>18</v>
      </c>
      <c r="I5331" s="149" t="n"/>
      <c r="J5331" s="7" t="n">
        <v>190801</v>
      </c>
      <c r="K5331" s="93" t="n"/>
      <c r="L5331" s="93" t="n">
        <v>234000</v>
      </c>
      <c r="M5331" s="93" t="n">
        <v>220311</v>
      </c>
      <c r="N5331" s="93" t="n">
        <v>49500</v>
      </c>
      <c r="O5331" s="148" t="n">
        <v>212727.2727272727</v>
      </c>
      <c r="P5331" s="93" t="inlineStr">
        <is>
          <t>카페24클렌징폼클렌징폼 120ml190801</t>
        </is>
      </c>
    </row>
    <row r="5332">
      <c r="A5332" s="93" t="n"/>
      <c r="B5332" s="127" t="n">
        <v>43919</v>
      </c>
      <c r="C5332" s="93">
        <f>TEXT(B5332,"aaa")</f>
        <v/>
      </c>
      <c r="D5332" s="93" t="n"/>
      <c r="E5332" s="93" t="inlineStr">
        <is>
          <t>토너+머드크림세트</t>
        </is>
      </c>
      <c r="F5332" s="93" t="inlineStr">
        <is>
          <t>카페24</t>
        </is>
      </c>
      <c r="G5332" s="93" t="inlineStr">
        <is>
          <t>250ml</t>
        </is>
      </c>
      <c r="H5332" s="149" t="n">
        <v>1</v>
      </c>
      <c r="I5332" s="149" t="n"/>
      <c r="J5332" s="93" t="n">
        <v>190801</v>
      </c>
      <c r="K5332" s="93" t="n"/>
      <c r="L5332" s="93" t="n">
        <v>17500</v>
      </c>
      <c r="M5332" s="93" t="n">
        <v>16476.25</v>
      </c>
      <c r="N5332" s="93" t="n">
        <v>3260</v>
      </c>
      <c r="O5332" s="148" t="n">
        <v>15909.09090909091</v>
      </c>
      <c r="P5332" s="93" t="inlineStr">
        <is>
          <t>카페24토너+머드크림세트250ml190801</t>
        </is>
      </c>
    </row>
    <row r="5333">
      <c r="A5333" s="93" t="n"/>
      <c r="B5333" s="127" t="n">
        <v>43919</v>
      </c>
      <c r="C5333" s="93">
        <f>TEXT(B5333,"aaa")</f>
        <v/>
      </c>
      <c r="D5333" s="93" t="n"/>
      <c r="E5333" s="93" t="inlineStr">
        <is>
          <t>토너+머드크림세트</t>
        </is>
      </c>
      <c r="F5333" s="93" t="inlineStr">
        <is>
          <t>카페24</t>
        </is>
      </c>
      <c r="G5333" s="93" t="inlineStr">
        <is>
          <t>머드크림마스크 100ml</t>
        </is>
      </c>
      <c r="H5333" s="149" t="n">
        <v>1</v>
      </c>
      <c r="I5333" s="149" t="n"/>
      <c r="J5333" s="93" t="n">
        <v>190801</v>
      </c>
      <c r="K5333" s="93" t="n"/>
      <c r="L5333" s="93" t="n">
        <v>17500</v>
      </c>
      <c r="M5333" s="93" t="n">
        <v>16476.25</v>
      </c>
      <c r="N5333" s="93" t="n">
        <v>1442</v>
      </c>
      <c r="O5333" s="148" t="n">
        <v>15909.09090909091</v>
      </c>
      <c r="P5333" s="93" t="inlineStr">
        <is>
          <t>카페24토너+머드크림세트머드크림마스크 100ml190801</t>
        </is>
      </c>
    </row>
    <row r="5334">
      <c r="A5334" s="93" t="n"/>
      <c r="B5334" s="127" t="n">
        <v>43919</v>
      </c>
      <c r="C5334" s="93">
        <f>TEXT(B5334,"aaa")</f>
        <v/>
      </c>
      <c r="D5334" s="93" t="n"/>
      <c r="E5334" s="93" t="inlineStr">
        <is>
          <t>토너 기획세트</t>
        </is>
      </c>
      <c r="F5334" s="5" t="inlineStr">
        <is>
          <t>랄라블라</t>
        </is>
      </c>
      <c r="G5334" s="93" t="inlineStr">
        <is>
          <t>토너 기획세트</t>
        </is>
      </c>
      <c r="H5334" s="149" t="n">
        <v>703</v>
      </c>
      <c r="I5334" s="149" t="n"/>
      <c r="J5334" s="7" t="n">
        <v>190801</v>
      </c>
      <c r="K5334" s="93" t="n"/>
      <c r="L5334" s="93" t="n">
        <v>6830348</v>
      </c>
      <c r="M5334" s="93" t="n">
        <v>6830348</v>
      </c>
      <c r="N5334" s="93" t="n">
        <v>3936800</v>
      </c>
      <c r="O5334" s="148" t="n">
        <v>6209407.272727272</v>
      </c>
      <c r="P5334" s="93" t="inlineStr">
        <is>
          <t>랄라블라토너 기획세트토너 기획세트190801</t>
        </is>
      </c>
    </row>
    <row r="5335">
      <c r="A5335" s="93" t="n"/>
      <c r="B5335" s="127" t="n">
        <v>43919</v>
      </c>
      <c r="C5335" s="93">
        <f>TEXT(B5335,"aaa")</f>
        <v/>
      </c>
      <c r="D5335" s="93" t="n"/>
      <c r="E5335" s="93" t="inlineStr">
        <is>
          <t>토너</t>
        </is>
      </c>
      <c r="F5335" s="5" t="inlineStr">
        <is>
          <t>랄라블라</t>
        </is>
      </c>
      <c r="G5335" s="93" t="inlineStr">
        <is>
          <t>250ml</t>
        </is>
      </c>
      <c r="H5335" s="149" t="n">
        <v>1028</v>
      </c>
      <c r="I5335" s="149" t="n"/>
      <c r="J5335" s="91" t="n">
        <v>190801</v>
      </c>
      <c r="K5335" s="93" t="n"/>
      <c r="L5335" s="93" t="n">
        <v>9321904</v>
      </c>
      <c r="M5335" s="93" t="n">
        <v>9321904</v>
      </c>
      <c r="N5335" s="93" t="n">
        <v>3351280</v>
      </c>
      <c r="O5335" s="148" t="n">
        <v>8474458.181818182</v>
      </c>
      <c r="P5335" s="93" t="inlineStr">
        <is>
          <t>랄라블라토너250ml190801</t>
        </is>
      </c>
    </row>
    <row r="5336">
      <c r="A5336" s="93" t="n"/>
      <c r="B5336" s="127" t="n">
        <v>43919</v>
      </c>
      <c r="C5336" s="93">
        <f>TEXT(B5336,"aaa")</f>
        <v/>
      </c>
      <c r="D5336" s="93" t="n"/>
      <c r="E5336" s="93" t="inlineStr">
        <is>
          <t>머드크림마스크</t>
        </is>
      </c>
      <c r="F5336" s="5" t="inlineStr">
        <is>
          <t>랄라블라</t>
        </is>
      </c>
      <c r="G5336" s="93" t="inlineStr">
        <is>
          <t>머드크림마스크 100ml</t>
        </is>
      </c>
      <c r="H5336" s="149" t="n">
        <v>10</v>
      </c>
      <c r="I5336" s="149" t="n"/>
      <c r="J5336" s="93" t="n">
        <v>190801</v>
      </c>
      <c r="K5336" s="93" t="n"/>
      <c r="L5336" s="93" t="n">
        <v>92050</v>
      </c>
      <c r="M5336" s="93" t="n">
        <v>92050</v>
      </c>
      <c r="N5336" s="93" t="n">
        <v>14420</v>
      </c>
      <c r="O5336" s="148" t="n">
        <v>83681.81818181818</v>
      </c>
      <c r="P5336" s="93" t="inlineStr">
        <is>
          <t>랄라블라머드크림마스크머드크림마스크 100ml190801</t>
        </is>
      </c>
    </row>
    <row r="5337">
      <c r="A5337" s="93" t="n"/>
      <c r="B5337" s="127" t="n">
        <v>43919</v>
      </c>
      <c r="C5337" s="93">
        <f>TEXT(B5337,"aaa")</f>
        <v/>
      </c>
      <c r="D5337" s="93" t="n"/>
      <c r="E5337" s="93" t="inlineStr">
        <is>
          <t>클렌징폼</t>
        </is>
      </c>
      <c r="F5337" s="5" t="inlineStr">
        <is>
          <t>랄라블라</t>
        </is>
      </c>
      <c r="G5337" s="93" t="inlineStr">
        <is>
          <t>클렌징폼 120ml</t>
        </is>
      </c>
      <c r="H5337" s="149" t="n">
        <v>12</v>
      </c>
      <c r="I5337" s="149" t="n"/>
      <c r="J5337" s="7" t="n">
        <v>190801</v>
      </c>
      <c r="K5337" s="93" t="n"/>
      <c r="L5337" s="93" t="n">
        <v>81492</v>
      </c>
      <c r="M5337" s="93" t="n">
        <v>81492</v>
      </c>
      <c r="N5337" s="93" t="n">
        <v>33000</v>
      </c>
      <c r="O5337" s="148" t="n">
        <v>74083.63636363635</v>
      </c>
      <c r="P5337" s="93" t="inlineStr">
        <is>
          <t>랄라블라클렌징폼클렌징폼 120ml190801</t>
        </is>
      </c>
    </row>
    <row r="5338">
      <c r="A5338" s="93" t="n"/>
      <c r="B5338" s="127" t="n">
        <v>43919</v>
      </c>
      <c r="C5338" s="93">
        <f>TEXT(B5338,"aaa")</f>
        <v/>
      </c>
      <c r="D5338" s="93" t="n"/>
      <c r="E5338" s="93" t="inlineStr">
        <is>
          <t>마스크팩</t>
        </is>
      </c>
      <c r="F5338" s="5" t="inlineStr">
        <is>
          <t>랄라블라</t>
        </is>
      </c>
      <c r="G5338" s="93" t="inlineStr">
        <is>
          <t>마스크팩 1매</t>
        </is>
      </c>
      <c r="H5338" s="149" t="n">
        <v>487</v>
      </c>
      <c r="I5338" s="149" t="n"/>
      <c r="J5338" s="93" t="n">
        <v>190801</v>
      </c>
      <c r="K5338" s="93" t="n"/>
      <c r="L5338" s="93" t="n">
        <v>522551</v>
      </c>
      <c r="M5338" s="93" t="n">
        <v>522551</v>
      </c>
      <c r="N5338" s="93" t="n">
        <v>193339</v>
      </c>
      <c r="O5338" s="148" t="n">
        <v>475046.3636363636</v>
      </c>
      <c r="P5338" s="93" t="inlineStr">
        <is>
          <t>랄라블라마스크팩마스크팩 1매190801</t>
        </is>
      </c>
    </row>
    <row r="5339">
      <c r="A5339" s="93" t="n"/>
      <c r="B5339" s="127" t="n">
        <v>43920</v>
      </c>
      <c r="C5339" s="93">
        <f>TEXT(B5339,"aaa")</f>
        <v/>
      </c>
      <c r="D5339" s="93" t="n"/>
      <c r="E5339" s="6" t="inlineStr">
        <is>
          <t>토너</t>
        </is>
      </c>
      <c r="F5339" s="5" t="inlineStr">
        <is>
          <t>W컨셉</t>
        </is>
      </c>
      <c r="G5339" s="5" t="inlineStr">
        <is>
          <t>250ml</t>
        </is>
      </c>
      <c r="H5339" s="149" t="n">
        <v>10</v>
      </c>
      <c r="I5339" s="149" t="n"/>
      <c r="J5339" s="7" t="n">
        <v>190801</v>
      </c>
      <c r="K5339" s="93" t="n"/>
      <c r="L5339" s="93" t="n">
        <v>200000</v>
      </c>
      <c r="M5339" s="93" t="n">
        <v>144000</v>
      </c>
      <c r="N5339" s="93" t="n">
        <v>32600</v>
      </c>
      <c r="O5339" s="148" t="n">
        <v>181818.1818181818</v>
      </c>
      <c r="P5339" s="93" t="inlineStr">
        <is>
          <t>W컨셉토너250ml190801</t>
        </is>
      </c>
    </row>
    <row r="5340">
      <c r="A5340" s="93" t="n"/>
      <c r="B5340" s="127" t="n">
        <v>43920</v>
      </c>
      <c r="C5340" s="93">
        <f>TEXT(B5340,"aaa")</f>
        <v/>
      </c>
      <c r="D5340" s="93" t="n"/>
      <c r="E5340" s="6" t="inlineStr">
        <is>
          <t>토너</t>
        </is>
      </c>
      <c r="F5340" s="5" t="inlineStr">
        <is>
          <t>W컨셉</t>
        </is>
      </c>
      <c r="G5340" s="5" t="inlineStr">
        <is>
          <t>250ml 2set</t>
        </is>
      </c>
      <c r="H5340" s="149" t="n">
        <v>36</v>
      </c>
      <c r="I5340" s="149" t="n"/>
      <c r="J5340" s="7" t="n">
        <v>190801</v>
      </c>
      <c r="K5340" s="93" t="n"/>
      <c r="L5340" s="93" t="n">
        <v>1260000</v>
      </c>
      <c r="M5340" s="93" t="n">
        <v>919800</v>
      </c>
      <c r="N5340" s="93" t="n">
        <v>234720</v>
      </c>
      <c r="O5340" s="148" t="n">
        <v>1145454.545454545</v>
      </c>
      <c r="P5340" s="93" t="inlineStr">
        <is>
          <t>W컨셉토너250ml 2set190801</t>
        </is>
      </c>
    </row>
    <row r="5341">
      <c r="A5341" s="93" t="n"/>
      <c r="B5341" s="127" t="n">
        <v>43920</v>
      </c>
      <c r="C5341" s="93">
        <f>TEXT(B5341,"aaa")</f>
        <v/>
      </c>
      <c r="D5341" s="93" t="n"/>
      <c r="E5341" s="93" t="inlineStr">
        <is>
          <t>토너</t>
        </is>
      </c>
      <c r="F5341" s="5" t="inlineStr">
        <is>
          <t>스타일쉐어</t>
        </is>
      </c>
      <c r="G5341" s="93" t="inlineStr">
        <is>
          <t>250ml</t>
        </is>
      </c>
      <c r="H5341" s="149" t="n">
        <v>10</v>
      </c>
      <c r="I5341" s="149" t="n"/>
      <c r="J5341" s="91" t="n">
        <v>190801</v>
      </c>
      <c r="K5341" s="93" t="n"/>
      <c r="L5341" s="93" t="n">
        <v>200000</v>
      </c>
      <c r="M5341" s="93" t="n">
        <v>150000</v>
      </c>
      <c r="N5341" s="93" t="n">
        <v>32600</v>
      </c>
      <c r="O5341" s="148" t="n">
        <v>181818.1818181818</v>
      </c>
      <c r="P5341" s="93" t="inlineStr">
        <is>
          <t>스타일쉐어토너250ml190801</t>
        </is>
      </c>
    </row>
    <row r="5342">
      <c r="A5342" s="93" t="n"/>
      <c r="B5342" s="127" t="n">
        <v>43920</v>
      </c>
      <c r="C5342" s="93">
        <f>TEXT(B5342,"aaa")</f>
        <v/>
      </c>
      <c r="D5342" s="93" t="n"/>
      <c r="E5342" s="93" t="inlineStr">
        <is>
          <t>머드크림마스크</t>
        </is>
      </c>
      <c r="F5342" s="93" t="inlineStr">
        <is>
          <t>카페24</t>
        </is>
      </c>
      <c r="G5342" s="93" t="inlineStr">
        <is>
          <t>머드크림마스크 100ml</t>
        </is>
      </c>
      <c r="H5342" s="149" t="n">
        <v>17</v>
      </c>
      <c r="I5342" s="149" t="n"/>
      <c r="J5342" s="93" t="n">
        <v>190801</v>
      </c>
      <c r="K5342" s="93" t="n"/>
      <c r="L5342" s="93" t="n">
        <v>340000</v>
      </c>
      <c r="M5342" s="93" t="n">
        <v>320110</v>
      </c>
      <c r="N5342" s="93" t="n">
        <v>24514</v>
      </c>
      <c r="O5342" s="148" t="n">
        <v>309090.9090909091</v>
      </c>
      <c r="P5342" s="93" t="inlineStr">
        <is>
          <t>카페24머드크림마스크머드크림마스크 100ml190801</t>
        </is>
      </c>
    </row>
    <row r="5343">
      <c r="A5343" s="93" t="n"/>
      <c r="B5343" s="127" t="n">
        <v>43920</v>
      </c>
      <c r="C5343" s="93">
        <f>TEXT(B5343,"aaa")</f>
        <v/>
      </c>
      <c r="D5343" s="93" t="n"/>
      <c r="E5343" s="93" t="inlineStr">
        <is>
          <t>머드크림마스크</t>
        </is>
      </c>
      <c r="F5343" s="93" t="inlineStr">
        <is>
          <t>카페24</t>
        </is>
      </c>
      <c r="G5343" s="93" t="inlineStr">
        <is>
          <t>머드크림마스크 100ml 2set</t>
        </is>
      </c>
      <c r="H5343" s="149" t="n">
        <v>3</v>
      </c>
      <c r="I5343" s="149" t="n"/>
      <c r="J5343" s="93" t="n">
        <v>190801</v>
      </c>
      <c r="K5343" s="93" t="n"/>
      <c r="L5343" s="93" t="n">
        <v>105000</v>
      </c>
      <c r="M5343" s="93" t="n">
        <v>98857.5</v>
      </c>
      <c r="N5343" s="93" t="n">
        <v>8652</v>
      </c>
      <c r="O5343" s="148" t="n">
        <v>95454.54545454544</v>
      </c>
      <c r="P5343" s="93" t="inlineStr">
        <is>
          <t>카페24머드크림마스크머드크림마스크 100ml 2set190801</t>
        </is>
      </c>
    </row>
    <row r="5344">
      <c r="A5344" s="93" t="n"/>
      <c r="B5344" s="127" t="n">
        <v>43920</v>
      </c>
      <c r="C5344" s="93">
        <f>TEXT(B5344,"aaa")</f>
        <v/>
      </c>
      <c r="D5344" s="93" t="n"/>
      <c r="E5344" s="93" t="inlineStr">
        <is>
          <t>마스크팩</t>
        </is>
      </c>
      <c r="F5344" s="93" t="inlineStr">
        <is>
          <t>카페24</t>
        </is>
      </c>
      <c r="G5344" s="93" t="inlineStr">
        <is>
          <t>마스크팩 1매</t>
        </is>
      </c>
      <c r="H5344" s="149" t="n">
        <v>7</v>
      </c>
      <c r="I5344" s="149" t="n"/>
      <c r="J5344" s="93" t="n">
        <v>190801</v>
      </c>
      <c r="K5344" s="93" t="n"/>
      <c r="L5344" s="93" t="n">
        <v>28000</v>
      </c>
      <c r="M5344" s="93" t="n">
        <v>26362</v>
      </c>
      <c r="N5344" s="93" t="n">
        <v>2779</v>
      </c>
      <c r="O5344" s="148" t="n">
        <v>25454.54545454545</v>
      </c>
      <c r="P5344" s="93" t="inlineStr">
        <is>
          <t>카페24마스크팩마스크팩 1매190801</t>
        </is>
      </c>
    </row>
    <row r="5345">
      <c r="A5345" s="93" t="n"/>
      <c r="B5345" s="127" t="n">
        <v>43920</v>
      </c>
      <c r="C5345" s="93">
        <f>TEXT(B5345,"aaa")</f>
        <v/>
      </c>
      <c r="D5345" s="93" t="n"/>
      <c r="E5345" s="93" t="inlineStr">
        <is>
          <t>마스크팩</t>
        </is>
      </c>
      <c r="F5345" s="93" t="inlineStr">
        <is>
          <t>카페24</t>
        </is>
      </c>
      <c r="G5345" s="93" t="inlineStr">
        <is>
          <t>마스크팩 10매</t>
        </is>
      </c>
      <c r="H5345" s="149" t="n">
        <v>12</v>
      </c>
      <c r="I5345" s="149" t="n"/>
      <c r="J5345" s="93" t="n">
        <v>190801</v>
      </c>
      <c r="K5345" s="93" t="n"/>
      <c r="L5345" s="93" t="n">
        <v>240000</v>
      </c>
      <c r="M5345" s="93" t="n">
        <v>225960</v>
      </c>
      <c r="N5345" s="93" t="n">
        <v>47640</v>
      </c>
      <c r="O5345" s="148" t="n">
        <v>218181.8181818182</v>
      </c>
      <c r="P5345" s="93" t="inlineStr">
        <is>
          <t>카페24마스크팩마스크팩 10매190801</t>
        </is>
      </c>
    </row>
    <row r="5346">
      <c r="A5346" s="93" t="n"/>
      <c r="B5346" s="127" t="n">
        <v>43920</v>
      </c>
      <c r="C5346" s="93">
        <f>TEXT(B5346,"aaa")</f>
        <v/>
      </c>
      <c r="D5346" s="93" t="n"/>
      <c r="E5346" s="6" t="inlineStr">
        <is>
          <t>토너</t>
        </is>
      </c>
      <c r="F5346" s="5" t="inlineStr">
        <is>
          <t>카페24</t>
        </is>
      </c>
      <c r="G5346" s="5" t="inlineStr">
        <is>
          <t>250ml</t>
        </is>
      </c>
      <c r="H5346" s="149" t="n">
        <v>91</v>
      </c>
      <c r="I5346" s="149" t="n"/>
      <c r="J5346" s="7" t="n">
        <v>190801</v>
      </c>
      <c r="K5346" s="93" t="n"/>
      <c r="L5346" s="93" t="n">
        <v>1820000</v>
      </c>
      <c r="M5346" s="93" t="n">
        <v>1713530</v>
      </c>
      <c r="N5346" s="93" t="n">
        <v>296660</v>
      </c>
      <c r="O5346" s="148" t="n">
        <v>1654545.454545454</v>
      </c>
      <c r="P5346" s="93" t="inlineStr">
        <is>
          <t>카페24토너250ml190801</t>
        </is>
      </c>
    </row>
    <row r="5347">
      <c r="A5347" s="93" t="n"/>
      <c r="B5347" s="127" t="n">
        <v>43920</v>
      </c>
      <c r="C5347" s="93">
        <f>TEXT(B5347,"aaa")</f>
        <v/>
      </c>
      <c r="D5347" s="93" t="n"/>
      <c r="E5347" s="6" t="inlineStr">
        <is>
          <t>토너</t>
        </is>
      </c>
      <c r="F5347" s="5" t="inlineStr">
        <is>
          <t>카페24</t>
        </is>
      </c>
      <c r="G5347" s="5" t="inlineStr">
        <is>
          <t>250ml 2set</t>
        </is>
      </c>
      <c r="H5347" s="149" t="n">
        <v>50</v>
      </c>
      <c r="I5347" s="149" t="n"/>
      <c r="J5347" s="7" t="n">
        <v>190801</v>
      </c>
      <c r="K5347" s="93" t="n"/>
      <c r="L5347" s="93" t="n">
        <v>1750000</v>
      </c>
      <c r="M5347" s="93" t="n">
        <v>1647625</v>
      </c>
      <c r="N5347" s="93" t="n">
        <v>326000</v>
      </c>
      <c r="O5347" s="148" t="n">
        <v>1590909.090909091</v>
      </c>
      <c r="P5347" s="93" t="inlineStr">
        <is>
          <t>카페24토너250ml 2set190801</t>
        </is>
      </c>
    </row>
    <row r="5348">
      <c r="A5348" s="93" t="n"/>
      <c r="B5348" s="127" t="n">
        <v>43920</v>
      </c>
      <c r="C5348" s="93">
        <f>TEXT(B5348,"aaa")</f>
        <v/>
      </c>
      <c r="D5348" s="93" t="n"/>
      <c r="E5348" s="6" t="inlineStr">
        <is>
          <t>토너</t>
        </is>
      </c>
      <c r="F5348" s="5" t="inlineStr">
        <is>
          <t>카페24</t>
        </is>
      </c>
      <c r="G5348" s="5" t="inlineStr">
        <is>
          <t>500ml</t>
        </is>
      </c>
      <c r="H5348" s="149" t="n">
        <v>119</v>
      </c>
      <c r="I5348" s="149" t="n"/>
      <c r="J5348" s="7" t="n">
        <v>190801</v>
      </c>
      <c r="K5348" s="93" t="n"/>
      <c r="L5348" s="93" t="n">
        <v>3927000</v>
      </c>
      <c r="M5348" s="93" t="n">
        <v>3697270.5</v>
      </c>
      <c r="N5348" s="93" t="n">
        <v>562275</v>
      </c>
      <c r="O5348" s="148" t="n">
        <v>3570000</v>
      </c>
      <c r="P5348" s="93" t="inlineStr">
        <is>
          <t>카페24토너500ml190801</t>
        </is>
      </c>
    </row>
    <row r="5349">
      <c r="A5349" s="93" t="n"/>
      <c r="B5349" s="127" t="n">
        <v>43920</v>
      </c>
      <c r="C5349" s="93">
        <f>TEXT(B5349,"aaa")</f>
        <v/>
      </c>
      <c r="D5349" s="93" t="n"/>
      <c r="E5349" s="93" t="inlineStr">
        <is>
          <t>클렌징폼</t>
        </is>
      </c>
      <c r="F5349" s="5" t="inlineStr">
        <is>
          <t>카페24</t>
        </is>
      </c>
      <c r="G5349" s="93" t="inlineStr">
        <is>
          <t>클렌징폼 120ml</t>
        </is>
      </c>
      <c r="H5349" s="149" t="n">
        <v>22</v>
      </c>
      <c r="I5349" s="149" t="n"/>
      <c r="J5349" s="7" t="n">
        <v>190801</v>
      </c>
      <c r="K5349" s="93" t="n"/>
      <c r="L5349" s="93" t="n">
        <v>286000</v>
      </c>
      <c r="M5349" s="93" t="n">
        <v>269269</v>
      </c>
      <c r="N5349" s="93" t="n">
        <v>60500</v>
      </c>
      <c r="O5349" s="148" t="n">
        <v>260000</v>
      </c>
      <c r="P5349" s="93" t="inlineStr">
        <is>
          <t>카페24클렌징폼클렌징폼 120ml190801</t>
        </is>
      </c>
    </row>
    <row r="5350">
      <c r="A5350" s="93" t="n"/>
      <c r="B5350" s="127" t="n">
        <v>43920</v>
      </c>
      <c r="C5350" s="93">
        <f>TEXT(B5350,"aaa")</f>
        <v/>
      </c>
      <c r="D5350" s="93" t="n"/>
      <c r="E5350" s="6" t="inlineStr">
        <is>
          <t>토너</t>
        </is>
      </c>
      <c r="F5350" s="5" t="inlineStr">
        <is>
          <t>카페24</t>
        </is>
      </c>
      <c r="G5350" s="93" t="inlineStr">
        <is>
          <t>스킨팩 화장솜 60P</t>
        </is>
      </c>
      <c r="H5350" s="149" t="n">
        <v>92</v>
      </c>
      <c r="I5350" s="149" t="n"/>
      <c r="J5350" s="7" t="n">
        <v>190801</v>
      </c>
      <c r="K5350" s="93" t="n"/>
      <c r="L5350" s="93" t="n">
        <v>276000</v>
      </c>
      <c r="M5350" s="93" t="n">
        <v>259854</v>
      </c>
      <c r="N5350" s="93" t="n">
        <v>102120</v>
      </c>
      <c r="O5350" s="148" t="n">
        <v>250909.0909090909</v>
      </c>
      <c r="P5350" s="93" t="inlineStr">
        <is>
          <t>카페24토너스킨팩 화장솜 60P190801</t>
        </is>
      </c>
    </row>
    <row r="5351">
      <c r="A5351" s="93" t="n"/>
      <c r="B5351" s="127" t="n">
        <v>43920</v>
      </c>
      <c r="C5351" s="93">
        <f>TEXT(B5351,"aaa")</f>
        <v/>
      </c>
      <c r="D5351" s="93" t="n"/>
      <c r="E5351" s="93" t="inlineStr">
        <is>
          <t>토너</t>
        </is>
      </c>
      <c r="F5351" s="93" t="inlineStr">
        <is>
          <t>아누아 CS</t>
        </is>
      </c>
      <c r="G5351" s="93" t="inlineStr">
        <is>
          <t>250ml</t>
        </is>
      </c>
      <c r="H5351" s="149" t="n">
        <v>2</v>
      </c>
      <c r="I5351" s="149" t="n"/>
      <c r="J5351" s="91" t="n">
        <v>190801</v>
      </c>
      <c r="K5351" s="93" t="n"/>
      <c r="L5351" s="93" t="n">
        <v>0</v>
      </c>
      <c r="M5351" s="93" t="n">
        <v>0</v>
      </c>
      <c r="N5351" s="93" t="n">
        <v>6520</v>
      </c>
      <c r="O5351" s="148" t="n">
        <v>0</v>
      </c>
      <c r="P5351" s="93" t="inlineStr">
        <is>
          <t>아누아 CS토너250ml190801</t>
        </is>
      </c>
    </row>
    <row r="5352">
      <c r="A5352" s="93" t="n"/>
      <c r="B5352" s="127" t="n">
        <v>43920</v>
      </c>
      <c r="C5352" s="93">
        <f>TEXT(B5352,"aaa")</f>
        <v/>
      </c>
      <c r="D5352" s="93" t="n"/>
      <c r="E5352" s="6" t="inlineStr">
        <is>
          <t>토너</t>
        </is>
      </c>
      <c r="F5352" s="93" t="inlineStr">
        <is>
          <t>아누아 CS</t>
        </is>
      </c>
      <c r="G5352" s="93" t="inlineStr">
        <is>
          <t>스킨팩 화장솜 60P</t>
        </is>
      </c>
      <c r="H5352" s="149" t="n">
        <v>2</v>
      </c>
      <c r="I5352" s="149" t="n"/>
      <c r="J5352" s="7" t="n">
        <v>190801</v>
      </c>
      <c r="K5352" s="93" t="n"/>
      <c r="L5352" s="93" t="n">
        <v>0</v>
      </c>
      <c r="M5352" s="93" t="n">
        <v>0</v>
      </c>
      <c r="N5352" s="93" t="n">
        <v>2220</v>
      </c>
      <c r="O5352" s="148" t="n">
        <v>0</v>
      </c>
      <c r="P5352" s="93" t="inlineStr">
        <is>
          <t>아누아 CS토너스킨팩 화장솜 60P190801</t>
        </is>
      </c>
    </row>
    <row r="5353">
      <c r="A5353" s="93" t="n"/>
      <c r="B5353" s="127" t="n">
        <v>43920</v>
      </c>
      <c r="C5353" s="93">
        <f>TEXT(B5353,"aaa")</f>
        <v/>
      </c>
      <c r="D5353" s="93" t="n"/>
      <c r="E5353" s="93" t="inlineStr">
        <is>
          <t>토너</t>
        </is>
      </c>
      <c r="F5353" s="93" t="inlineStr">
        <is>
          <t>큐텐</t>
        </is>
      </c>
      <c r="G5353" s="93" t="inlineStr">
        <is>
          <t>250ml</t>
        </is>
      </c>
      <c r="H5353" s="149" t="n">
        <v>61</v>
      </c>
      <c r="I5353" s="149" t="n"/>
      <c r="J5353" s="91" t="n">
        <v>190801</v>
      </c>
      <c r="K5353" s="93" t="n"/>
      <c r="L5353" s="93" t="n">
        <v>1921500</v>
      </c>
      <c r="M5353" s="93" t="n">
        <v>1710135</v>
      </c>
      <c r="N5353" s="93" t="n">
        <v>198860</v>
      </c>
      <c r="O5353" s="148" t="n">
        <v>1746818.181818182</v>
      </c>
      <c r="P5353" s="93" t="inlineStr">
        <is>
          <t>큐텐토너250ml190801</t>
        </is>
      </c>
    </row>
    <row r="5354">
      <c r="A5354" s="93" t="n"/>
      <c r="B5354" s="127" t="n">
        <v>43920</v>
      </c>
      <c r="C5354" s="93">
        <f>TEXT(B5354,"aaa")</f>
        <v/>
      </c>
      <c r="D5354" s="93" t="n"/>
      <c r="E5354" s="93" t="inlineStr">
        <is>
          <t>토너</t>
        </is>
      </c>
      <c r="F5354" s="93" t="inlineStr">
        <is>
          <t>큐텐</t>
        </is>
      </c>
      <c r="G5354" s="93" t="inlineStr">
        <is>
          <t>250ml 2set</t>
        </is>
      </c>
      <c r="H5354" s="149" t="n">
        <v>17</v>
      </c>
      <c r="I5354" s="149" t="n"/>
      <c r="J5354" s="91" t="n">
        <v>190801</v>
      </c>
      <c r="K5354" s="93" t="n"/>
      <c r="L5354" s="93" t="n">
        <v>748000</v>
      </c>
      <c r="M5354" s="93" t="n">
        <v>665720</v>
      </c>
      <c r="N5354" s="93" t="n">
        <v>110840</v>
      </c>
      <c r="O5354" s="148" t="n">
        <v>680000</v>
      </c>
      <c r="P5354" s="93" t="inlineStr">
        <is>
          <t>큐텐토너250ml 2set190801</t>
        </is>
      </c>
    </row>
    <row r="5355">
      <c r="A5355" s="93" t="n"/>
      <c r="B5355" s="127" t="n">
        <v>43920</v>
      </c>
      <c r="C5355" s="93">
        <f>TEXT(B5355,"aaa")</f>
        <v/>
      </c>
      <c r="D5355" s="93" t="n"/>
      <c r="E5355" s="93" t="inlineStr">
        <is>
          <t>클렌징폼</t>
        </is>
      </c>
      <c r="F5355" s="93" t="inlineStr">
        <is>
          <t>큐텐</t>
        </is>
      </c>
      <c r="G5355" s="93" t="inlineStr">
        <is>
          <t>클렌징폼 120ml</t>
        </is>
      </c>
      <c r="H5355" s="149" t="n">
        <v>1</v>
      </c>
      <c r="I5355" s="149" t="n"/>
      <c r="J5355" s="7" t="n">
        <v>190801</v>
      </c>
      <c r="K5355" s="93" t="n"/>
      <c r="L5355" s="93" t="n">
        <v>25000</v>
      </c>
      <c r="M5355" s="93" t="n">
        <v>22250</v>
      </c>
      <c r="N5355" s="93" t="n">
        <v>2750</v>
      </c>
      <c r="O5355" s="148" t="n">
        <v>22727.27272727272</v>
      </c>
      <c r="P5355" s="93" t="inlineStr">
        <is>
          <t>큐텐클렌징폼클렌징폼 120ml190801</t>
        </is>
      </c>
    </row>
    <row r="5356">
      <c r="A5356" s="93" t="n"/>
      <c r="B5356" s="127" t="n">
        <v>43921</v>
      </c>
      <c r="C5356" s="93">
        <f>TEXT(B5356,"aaa")</f>
        <v/>
      </c>
      <c r="D5356" s="93" t="n"/>
      <c r="E5356" s="6" t="inlineStr">
        <is>
          <t>토너</t>
        </is>
      </c>
      <c r="F5356" s="5" t="inlineStr">
        <is>
          <t>W컨셉</t>
        </is>
      </c>
      <c r="G5356" s="5" t="inlineStr">
        <is>
          <t>250ml</t>
        </is>
      </c>
      <c r="H5356" s="149" t="n">
        <v>1</v>
      </c>
      <c r="I5356" s="149" t="n"/>
      <c r="J5356" s="7" t="n">
        <v>190801</v>
      </c>
      <c r="K5356" s="93" t="n"/>
      <c r="L5356" s="93" t="n">
        <v>20000</v>
      </c>
      <c r="M5356" s="93" t="n">
        <v>14400</v>
      </c>
      <c r="N5356" s="93" t="n">
        <v>3260</v>
      </c>
      <c r="O5356" s="148" t="n">
        <v>18181.81818181818</v>
      </c>
      <c r="P5356" s="93" t="inlineStr">
        <is>
          <t>W컨셉토너250ml190801</t>
        </is>
      </c>
    </row>
    <row r="5357">
      <c r="A5357" s="93" t="n"/>
      <c r="B5357" s="127" t="n">
        <v>43921</v>
      </c>
      <c r="C5357" s="93">
        <f>TEXT(B5357,"aaa")</f>
        <v/>
      </c>
      <c r="D5357" s="93" t="n"/>
      <c r="E5357" s="6" t="inlineStr">
        <is>
          <t>토너</t>
        </is>
      </c>
      <c r="F5357" s="5" t="inlineStr">
        <is>
          <t>W컨셉</t>
        </is>
      </c>
      <c r="G5357" s="5" t="inlineStr">
        <is>
          <t>250ml 2set</t>
        </is>
      </c>
      <c r="H5357" s="149" t="n">
        <v>61</v>
      </c>
      <c r="I5357" s="149" t="n"/>
      <c r="J5357" s="7" t="n">
        <v>190801</v>
      </c>
      <c r="K5357" s="93" t="n"/>
      <c r="L5357" s="93" t="n">
        <v>2135000</v>
      </c>
      <c r="M5357" s="93" t="n">
        <v>1558550</v>
      </c>
      <c r="N5357" s="93" t="n">
        <v>397720</v>
      </c>
      <c r="O5357" s="148" t="n">
        <v>1940909.090909091</v>
      </c>
      <c r="P5357" s="93" t="inlineStr">
        <is>
          <t>W컨셉토너250ml 2set190801</t>
        </is>
      </c>
    </row>
    <row r="5358">
      <c r="A5358" s="93" t="n"/>
      <c r="B5358" s="127" t="n">
        <v>43921</v>
      </c>
      <c r="C5358" s="93">
        <f>TEXT(B5358,"aaa")</f>
        <v/>
      </c>
      <c r="D5358" s="93" t="n"/>
      <c r="E5358" s="93" t="inlineStr">
        <is>
          <t>토너</t>
        </is>
      </c>
      <c r="F5358" s="5" t="inlineStr">
        <is>
          <t>스타일쉐어</t>
        </is>
      </c>
      <c r="G5358" s="93" t="inlineStr">
        <is>
          <t>250ml</t>
        </is>
      </c>
      <c r="H5358" s="149" t="n">
        <v>14</v>
      </c>
      <c r="I5358" s="149" t="n"/>
      <c r="J5358" s="91" t="n">
        <v>190801</v>
      </c>
      <c r="K5358" s="93" t="n"/>
      <c r="L5358" s="93" t="n">
        <v>280000</v>
      </c>
      <c r="M5358" s="93" t="n">
        <v>210000</v>
      </c>
      <c r="N5358" s="93" t="n">
        <v>45640</v>
      </c>
      <c r="O5358" s="148" t="n">
        <v>254545.4545454545</v>
      </c>
      <c r="P5358" s="93" t="inlineStr">
        <is>
          <t>스타일쉐어토너250ml190801</t>
        </is>
      </c>
    </row>
    <row r="5359">
      <c r="A5359" s="93" t="n"/>
      <c r="B5359" s="127" t="n">
        <v>43921</v>
      </c>
      <c r="C5359" s="93">
        <f>TEXT(B5359,"aaa")</f>
        <v/>
      </c>
      <c r="D5359" s="93" t="n"/>
      <c r="E5359" s="93" t="inlineStr">
        <is>
          <t>토너</t>
        </is>
      </c>
      <c r="F5359" s="93" t="inlineStr">
        <is>
          <t>글로우데이즈 시코르</t>
        </is>
      </c>
      <c r="G5359" s="93" t="inlineStr">
        <is>
          <t>250ml</t>
        </is>
      </c>
      <c r="H5359" s="149" t="n">
        <v>7</v>
      </c>
      <c r="I5359" s="149" t="n"/>
      <c r="J5359" s="91" t="n">
        <v>190801</v>
      </c>
      <c r="K5359" s="93" t="n"/>
      <c r="L5359" s="93" t="n">
        <v>71589</v>
      </c>
      <c r="M5359" s="93" t="n">
        <v>71589</v>
      </c>
      <c r="N5359" s="93" t="n">
        <v>22820</v>
      </c>
      <c r="O5359" s="148" t="n">
        <v>65080.90909090909</v>
      </c>
      <c r="P5359" s="93" t="inlineStr">
        <is>
          <t>글로우데이즈 시코르토너250ml190801</t>
        </is>
      </c>
    </row>
    <row r="5360">
      <c r="A5360" s="93" t="n"/>
      <c r="B5360" s="127" t="n">
        <v>43921</v>
      </c>
      <c r="C5360" s="93">
        <f>TEXT(B5360,"aaa")</f>
        <v/>
      </c>
      <c r="D5360" s="93" t="n"/>
      <c r="E5360" s="93" t="inlineStr">
        <is>
          <t>머드크림마스크</t>
        </is>
      </c>
      <c r="F5360" s="93" t="inlineStr">
        <is>
          <t>카페24</t>
        </is>
      </c>
      <c r="G5360" s="93" t="inlineStr">
        <is>
          <t>머드크림마스크 100ml</t>
        </is>
      </c>
      <c r="H5360" s="149" t="n">
        <v>11</v>
      </c>
      <c r="I5360" s="149" t="n"/>
      <c r="J5360" s="93" t="n">
        <v>190801</v>
      </c>
      <c r="K5360" s="93" t="n"/>
      <c r="L5360" s="93" t="n">
        <v>220000</v>
      </c>
      <c r="M5360" s="93" t="n">
        <v>207130</v>
      </c>
      <c r="N5360" s="93" t="n">
        <v>15862</v>
      </c>
      <c r="O5360" s="148" t="n">
        <v>200000</v>
      </c>
      <c r="P5360" s="93" t="inlineStr">
        <is>
          <t>카페24머드크림마스크머드크림마스크 100ml190801</t>
        </is>
      </c>
    </row>
    <row r="5361">
      <c r="A5361" s="93" t="n"/>
      <c r="B5361" s="127" t="n">
        <v>43921</v>
      </c>
      <c r="C5361" s="93">
        <f>TEXT(B5361,"aaa")</f>
        <v/>
      </c>
      <c r="D5361" s="93" t="n"/>
      <c r="E5361" s="93" t="inlineStr">
        <is>
          <t>머드크림마스크</t>
        </is>
      </c>
      <c r="F5361" s="93" t="inlineStr">
        <is>
          <t>카페24</t>
        </is>
      </c>
      <c r="G5361" s="93" t="inlineStr">
        <is>
          <t>머드크림마스크 100ml 2set</t>
        </is>
      </c>
      <c r="H5361" s="149" t="n">
        <v>7</v>
      </c>
      <c r="I5361" s="149" t="n"/>
      <c r="J5361" s="93" t="n">
        <v>190801</v>
      </c>
      <c r="K5361" s="93" t="n"/>
      <c r="L5361" s="93" t="n">
        <v>245000</v>
      </c>
      <c r="M5361" s="93" t="n">
        <v>230667.5</v>
      </c>
      <c r="N5361" s="93" t="n">
        <v>20188</v>
      </c>
      <c r="O5361" s="148" t="n">
        <v>222727.2727272727</v>
      </c>
      <c r="P5361" s="93" t="inlineStr">
        <is>
          <t>카페24머드크림마스크머드크림마스크 100ml 2set190801</t>
        </is>
      </c>
    </row>
    <row r="5362">
      <c r="A5362" s="93" t="n"/>
      <c r="B5362" s="127" t="n">
        <v>43921</v>
      </c>
      <c r="C5362" s="93">
        <f>TEXT(B5362,"aaa")</f>
        <v/>
      </c>
      <c r="D5362" s="93" t="n"/>
      <c r="E5362" s="93" t="inlineStr">
        <is>
          <t>마스크팩</t>
        </is>
      </c>
      <c r="F5362" s="93" t="inlineStr">
        <is>
          <t>카페24</t>
        </is>
      </c>
      <c r="G5362" s="93" t="inlineStr">
        <is>
          <t>마스크팩 1매</t>
        </is>
      </c>
      <c r="H5362" s="149" t="n">
        <v>5</v>
      </c>
      <c r="I5362" s="149" t="n"/>
      <c r="J5362" s="93" t="n">
        <v>190801</v>
      </c>
      <c r="K5362" s="93" t="n"/>
      <c r="L5362" s="93" t="n">
        <v>20000</v>
      </c>
      <c r="M5362" s="93" t="n">
        <v>18830</v>
      </c>
      <c r="N5362" s="93" t="n">
        <v>1985</v>
      </c>
      <c r="O5362" s="148" t="n">
        <v>18181.81818181818</v>
      </c>
      <c r="P5362" s="93" t="inlineStr">
        <is>
          <t>카페24마스크팩마스크팩 1매190801</t>
        </is>
      </c>
    </row>
    <row r="5363">
      <c r="A5363" s="93" t="n"/>
      <c r="B5363" s="127" t="n">
        <v>43921</v>
      </c>
      <c r="C5363" s="93">
        <f>TEXT(B5363,"aaa")</f>
        <v/>
      </c>
      <c r="D5363" s="93" t="n"/>
      <c r="E5363" s="93" t="inlineStr">
        <is>
          <t>마스크팩</t>
        </is>
      </c>
      <c r="F5363" s="93" t="inlineStr">
        <is>
          <t>카페24</t>
        </is>
      </c>
      <c r="G5363" s="93" t="inlineStr">
        <is>
          <t>마스크팩 10매</t>
        </is>
      </c>
      <c r="H5363" s="149" t="n">
        <v>23</v>
      </c>
      <c r="I5363" s="149" t="n"/>
      <c r="J5363" s="93" t="n">
        <v>190801</v>
      </c>
      <c r="K5363" s="93" t="n"/>
      <c r="L5363" s="93" t="n">
        <v>460000</v>
      </c>
      <c r="M5363" s="93" t="n">
        <v>433090</v>
      </c>
      <c r="N5363" s="93" t="n">
        <v>91310</v>
      </c>
      <c r="O5363" s="148" t="n">
        <v>418181.8181818182</v>
      </c>
      <c r="P5363" s="93" t="inlineStr">
        <is>
          <t>카페24마스크팩마스크팩 10매190801</t>
        </is>
      </c>
    </row>
    <row r="5364">
      <c r="A5364" s="93" t="n"/>
      <c r="B5364" s="127" t="n">
        <v>43921</v>
      </c>
      <c r="C5364" s="93">
        <f>TEXT(B5364,"aaa")</f>
        <v/>
      </c>
      <c r="D5364" s="93" t="n"/>
      <c r="E5364" s="6" t="inlineStr">
        <is>
          <t>토너</t>
        </is>
      </c>
      <c r="F5364" s="5" t="inlineStr">
        <is>
          <t>카페24</t>
        </is>
      </c>
      <c r="G5364" s="5" t="inlineStr">
        <is>
          <t>250ml</t>
        </is>
      </c>
      <c r="H5364" s="149" t="n">
        <v>75</v>
      </c>
      <c r="I5364" s="149" t="n"/>
      <c r="J5364" s="7" t="n">
        <v>190801</v>
      </c>
      <c r="K5364" s="93" t="n"/>
      <c r="L5364" s="93" t="n">
        <v>1500000</v>
      </c>
      <c r="M5364" s="93" t="n">
        <v>1412250</v>
      </c>
      <c r="N5364" s="93" t="n">
        <v>244500</v>
      </c>
      <c r="O5364" s="148" t="n">
        <v>1363636.363636364</v>
      </c>
      <c r="P5364" s="93" t="inlineStr">
        <is>
          <t>카페24토너250ml190801</t>
        </is>
      </c>
    </row>
    <row r="5365">
      <c r="A5365" s="93" t="n"/>
      <c r="B5365" s="127" t="n">
        <v>43921</v>
      </c>
      <c r="C5365" s="93">
        <f>TEXT(B5365,"aaa")</f>
        <v/>
      </c>
      <c r="D5365" s="93" t="n"/>
      <c r="E5365" s="6" t="inlineStr">
        <is>
          <t>토너</t>
        </is>
      </c>
      <c r="F5365" s="5" t="inlineStr">
        <is>
          <t>카페24</t>
        </is>
      </c>
      <c r="G5365" s="5" t="inlineStr">
        <is>
          <t>250ml 2set</t>
        </is>
      </c>
      <c r="H5365" s="149" t="n">
        <v>49</v>
      </c>
      <c r="I5365" s="149" t="n"/>
      <c r="J5365" s="7" t="n">
        <v>190801</v>
      </c>
      <c r="K5365" s="93" t="n"/>
      <c r="L5365" s="93" t="n">
        <v>1715000</v>
      </c>
      <c r="M5365" s="93" t="n">
        <v>1614672.5</v>
      </c>
      <c r="N5365" s="93" t="n">
        <v>319480</v>
      </c>
      <c r="O5365" s="148" t="n">
        <v>1559090.909090909</v>
      </c>
      <c r="P5365" s="93" t="inlineStr">
        <is>
          <t>카페24토너250ml 2set190801</t>
        </is>
      </c>
    </row>
    <row r="5366">
      <c r="A5366" s="93" t="n"/>
      <c r="B5366" s="127" t="n">
        <v>43921</v>
      </c>
      <c r="C5366" s="93">
        <f>TEXT(B5366,"aaa")</f>
        <v/>
      </c>
      <c r="D5366" s="93" t="n"/>
      <c r="E5366" s="6" t="inlineStr">
        <is>
          <t>토너</t>
        </is>
      </c>
      <c r="F5366" s="5" t="inlineStr">
        <is>
          <t>카페24</t>
        </is>
      </c>
      <c r="G5366" s="5" t="inlineStr">
        <is>
          <t>500ml</t>
        </is>
      </c>
      <c r="H5366" s="149" t="n">
        <v>124</v>
      </c>
      <c r="I5366" s="149" t="n"/>
      <c r="J5366" s="7" t="n">
        <v>190801</v>
      </c>
      <c r="K5366" s="93" t="n"/>
      <c r="L5366" s="93" t="n">
        <v>4092000</v>
      </c>
      <c r="M5366" s="93" t="n">
        <v>3852618</v>
      </c>
      <c r="N5366" s="93" t="n">
        <v>585900</v>
      </c>
      <c r="O5366" s="148" t="n">
        <v>3720000</v>
      </c>
      <c r="P5366" s="93" t="inlineStr">
        <is>
          <t>카페24토너500ml190801</t>
        </is>
      </c>
    </row>
    <row r="5367">
      <c r="A5367" s="93" t="n"/>
      <c r="B5367" s="127" t="n">
        <v>43921</v>
      </c>
      <c r="C5367" s="93">
        <f>TEXT(B5367,"aaa")</f>
        <v/>
      </c>
      <c r="D5367" s="93" t="n"/>
      <c r="E5367" s="6" t="inlineStr">
        <is>
          <t>토너</t>
        </is>
      </c>
      <c r="F5367" s="5" t="inlineStr">
        <is>
          <t>카페24</t>
        </is>
      </c>
      <c r="G5367" s="93" t="inlineStr">
        <is>
          <t>스킨팩 화장솜 60P</t>
        </is>
      </c>
      <c r="H5367" s="149" t="n">
        <v>104</v>
      </c>
      <c r="I5367" s="149" t="n"/>
      <c r="J5367" s="7" t="n">
        <v>190801</v>
      </c>
      <c r="K5367" s="93" t="n"/>
      <c r="L5367" s="93" t="n">
        <v>312000</v>
      </c>
      <c r="M5367" s="93" t="n">
        <v>293748</v>
      </c>
      <c r="N5367" s="93" t="n">
        <v>115440</v>
      </c>
      <c r="O5367" s="148" t="n">
        <v>283636.3636363636</v>
      </c>
      <c r="P5367" s="93" t="inlineStr">
        <is>
          <t>카페24토너스킨팩 화장솜 60P190801</t>
        </is>
      </c>
    </row>
    <row r="5368">
      <c r="A5368" s="93" t="n"/>
      <c r="B5368" s="127" t="n">
        <v>43921</v>
      </c>
      <c r="C5368" s="93">
        <f>TEXT(B5368,"aaa")</f>
        <v/>
      </c>
      <c r="D5368" s="93" t="n"/>
      <c r="E5368" s="93" t="inlineStr">
        <is>
          <t>토너</t>
        </is>
      </c>
      <c r="F5368" s="93" t="inlineStr">
        <is>
          <t>큐텐</t>
        </is>
      </c>
      <c r="G5368" s="93" t="inlineStr">
        <is>
          <t>250ml</t>
        </is>
      </c>
      <c r="H5368" s="149" t="n">
        <v>19</v>
      </c>
      <c r="I5368" s="149" t="n"/>
      <c r="J5368" s="91" t="n">
        <v>190801</v>
      </c>
      <c r="K5368" s="93" t="n"/>
      <c r="L5368" s="93" t="n">
        <v>598500</v>
      </c>
      <c r="M5368" s="93" t="n">
        <v>532665</v>
      </c>
      <c r="N5368" s="93" t="n">
        <v>61940</v>
      </c>
      <c r="O5368" s="148" t="n">
        <v>544090.9090909091</v>
      </c>
      <c r="P5368" s="93" t="inlineStr">
        <is>
          <t>큐텐토너250ml190801</t>
        </is>
      </c>
    </row>
    <row r="5369">
      <c r="A5369" s="93" t="n"/>
      <c r="B5369" s="127" t="n">
        <v>43921</v>
      </c>
      <c r="C5369" s="93">
        <f>TEXT(B5369,"aaa")</f>
        <v/>
      </c>
      <c r="D5369" s="93" t="n"/>
      <c r="E5369" s="93" t="inlineStr">
        <is>
          <t>토너</t>
        </is>
      </c>
      <c r="F5369" s="93" t="inlineStr">
        <is>
          <t>큐텐</t>
        </is>
      </c>
      <c r="G5369" s="93" t="inlineStr">
        <is>
          <t>250ml 2set</t>
        </is>
      </c>
      <c r="H5369" s="149" t="n">
        <v>2</v>
      </c>
      <c r="I5369" s="149" t="n"/>
      <c r="J5369" s="91" t="n">
        <v>190801</v>
      </c>
      <c r="K5369" s="93" t="n"/>
      <c r="L5369" s="93" t="n">
        <v>88000</v>
      </c>
      <c r="M5369" s="93" t="n">
        <v>78320</v>
      </c>
      <c r="N5369" s="93" t="n">
        <v>13040</v>
      </c>
      <c r="O5369" s="148" t="n">
        <v>80000</v>
      </c>
      <c r="P5369" s="93" t="inlineStr">
        <is>
          <t>큐텐토너250ml 2set190801</t>
        </is>
      </c>
    </row>
    <row r="5370">
      <c r="A5370" s="93" t="n"/>
      <c r="B5370" s="127" t="n">
        <v>43922</v>
      </c>
      <c r="C5370" s="93">
        <f>TEXT(B5370,"aaa")</f>
        <v/>
      </c>
      <c r="D5370" s="93" t="n"/>
      <c r="E5370" s="6" t="inlineStr">
        <is>
          <t>토너</t>
        </is>
      </c>
      <c r="F5370" s="5" t="inlineStr">
        <is>
          <t>W컨셉</t>
        </is>
      </c>
      <c r="G5370" s="5" t="inlineStr">
        <is>
          <t>250ml</t>
        </is>
      </c>
      <c r="H5370" s="149" t="n">
        <v>1</v>
      </c>
      <c r="I5370" s="149" t="n"/>
      <c r="J5370" s="7" t="n">
        <v>190801</v>
      </c>
      <c r="K5370" s="93" t="n"/>
      <c r="L5370" s="93" t="n">
        <v>20000</v>
      </c>
      <c r="M5370" s="93" t="n">
        <v>14400</v>
      </c>
      <c r="N5370" s="93" t="n">
        <v>3260</v>
      </c>
      <c r="O5370" s="148" t="n">
        <v>18181.81818181818</v>
      </c>
      <c r="P5370" s="93" t="inlineStr">
        <is>
          <t>W컨셉토너250ml190801</t>
        </is>
      </c>
    </row>
    <row r="5371">
      <c r="A5371" s="93" t="n"/>
      <c r="B5371" s="127" t="n">
        <v>43922</v>
      </c>
      <c r="C5371" s="93">
        <f>TEXT(B5371,"aaa")</f>
        <v/>
      </c>
      <c r="D5371" s="93" t="n"/>
      <c r="E5371" s="6" t="inlineStr">
        <is>
          <t>토너</t>
        </is>
      </c>
      <c r="F5371" s="5" t="inlineStr">
        <is>
          <t>W컨셉</t>
        </is>
      </c>
      <c r="G5371" s="5" t="inlineStr">
        <is>
          <t>250ml 2set</t>
        </is>
      </c>
      <c r="H5371" s="149" t="n">
        <v>18</v>
      </c>
      <c r="I5371" s="149" t="n"/>
      <c r="J5371" s="7" t="n">
        <v>190801</v>
      </c>
      <c r="K5371" s="93" t="n"/>
      <c r="L5371" s="93" t="n">
        <v>630000</v>
      </c>
      <c r="M5371" s="93" t="n">
        <v>459900</v>
      </c>
      <c r="N5371" s="93" t="n">
        <v>117360</v>
      </c>
      <c r="O5371" s="148" t="n">
        <v>572727.2727272727</v>
      </c>
      <c r="P5371" s="93" t="inlineStr">
        <is>
          <t>W컨셉토너250ml 2set190801</t>
        </is>
      </c>
    </row>
    <row r="5372">
      <c r="A5372" s="93" t="n"/>
      <c r="B5372" s="127" t="n">
        <v>43922</v>
      </c>
      <c r="C5372" s="93">
        <f>TEXT(B5372,"aaa")</f>
        <v/>
      </c>
      <c r="D5372" s="93" t="n"/>
      <c r="E5372" s="93" t="inlineStr">
        <is>
          <t>토너</t>
        </is>
      </c>
      <c r="F5372" s="5" t="inlineStr">
        <is>
          <t>스타일쉐어</t>
        </is>
      </c>
      <c r="G5372" s="93" t="inlineStr">
        <is>
          <t>250ml</t>
        </is>
      </c>
      <c r="H5372" s="149" t="n">
        <v>20</v>
      </c>
      <c r="I5372" s="149" t="n"/>
      <c r="J5372" s="91" t="n">
        <v>190801</v>
      </c>
      <c r="K5372" s="93" t="n"/>
      <c r="L5372" s="93" t="n">
        <v>400000</v>
      </c>
      <c r="M5372" s="93" t="n">
        <v>300000</v>
      </c>
      <c r="N5372" s="93" t="n">
        <v>65200</v>
      </c>
      <c r="O5372" s="148" t="n">
        <v>363636.3636363636</v>
      </c>
      <c r="P5372" s="93" t="inlineStr">
        <is>
          <t>스타일쉐어토너250ml190801</t>
        </is>
      </c>
    </row>
    <row r="5373">
      <c r="A5373" s="93" t="n"/>
      <c r="B5373" s="127" t="n">
        <v>43922</v>
      </c>
      <c r="C5373" s="93">
        <f>TEXT(B5373,"aaa")</f>
        <v/>
      </c>
      <c r="D5373" s="93" t="n"/>
      <c r="E5373" s="93" t="inlineStr">
        <is>
          <t>머드크림마스크</t>
        </is>
      </c>
      <c r="F5373" s="93" t="inlineStr">
        <is>
          <t>카페24</t>
        </is>
      </c>
      <c r="G5373" s="93" t="inlineStr">
        <is>
          <t>머드크림마스크 100ml</t>
        </is>
      </c>
      <c r="H5373" s="149" t="n">
        <v>24</v>
      </c>
      <c r="I5373" s="149" t="n"/>
      <c r="J5373" s="93" t="n">
        <v>190801</v>
      </c>
      <c r="K5373" s="93" t="n"/>
      <c r="L5373" s="93" t="n">
        <v>480000</v>
      </c>
      <c r="M5373" s="93" t="n">
        <v>451920</v>
      </c>
      <c r="N5373" s="93" t="n">
        <v>34608</v>
      </c>
      <c r="O5373" s="148" t="n">
        <v>436363.6363636364</v>
      </c>
      <c r="P5373" s="93" t="inlineStr">
        <is>
          <t>카페24머드크림마스크머드크림마스크 100ml190801</t>
        </is>
      </c>
    </row>
    <row r="5374">
      <c r="A5374" s="93" t="n"/>
      <c r="B5374" s="127" t="n">
        <v>43922</v>
      </c>
      <c r="C5374" s="93">
        <f>TEXT(B5374,"aaa")</f>
        <v/>
      </c>
      <c r="D5374" s="93" t="n"/>
      <c r="E5374" s="93" t="inlineStr">
        <is>
          <t>머드크림마스크</t>
        </is>
      </c>
      <c r="F5374" s="93" t="inlineStr">
        <is>
          <t>카페24</t>
        </is>
      </c>
      <c r="G5374" s="93" t="inlineStr">
        <is>
          <t>머드크림마스크 100ml 2set</t>
        </is>
      </c>
      <c r="H5374" s="149" t="n">
        <v>3</v>
      </c>
      <c r="I5374" s="149" t="n"/>
      <c r="J5374" s="93" t="n">
        <v>190801</v>
      </c>
      <c r="K5374" s="93" t="n"/>
      <c r="L5374" s="93" t="n">
        <v>105000</v>
      </c>
      <c r="M5374" s="93" t="n">
        <v>98857.5</v>
      </c>
      <c r="N5374" s="93" t="n">
        <v>8652</v>
      </c>
      <c r="O5374" s="148" t="n">
        <v>95454.54545454544</v>
      </c>
      <c r="P5374" s="93" t="inlineStr">
        <is>
          <t>카페24머드크림마스크머드크림마스크 100ml 2set190801</t>
        </is>
      </c>
    </row>
    <row r="5375">
      <c r="A5375" s="93" t="n"/>
      <c r="B5375" s="127" t="n">
        <v>43922</v>
      </c>
      <c r="C5375" s="93">
        <f>TEXT(B5375,"aaa")</f>
        <v/>
      </c>
      <c r="D5375" s="93" t="n"/>
      <c r="E5375" s="93" t="inlineStr">
        <is>
          <t>마스크팩</t>
        </is>
      </c>
      <c r="F5375" s="93" t="inlineStr">
        <is>
          <t>카페24</t>
        </is>
      </c>
      <c r="G5375" s="93" t="inlineStr">
        <is>
          <t>마스크팩 1매</t>
        </is>
      </c>
      <c r="H5375" s="149" t="n">
        <v>8</v>
      </c>
      <c r="I5375" s="149" t="n"/>
      <c r="J5375" s="93" t="n">
        <v>190801</v>
      </c>
      <c r="K5375" s="93" t="n"/>
      <c r="L5375" s="93" t="n">
        <v>32000</v>
      </c>
      <c r="M5375" s="93" t="n">
        <v>30128</v>
      </c>
      <c r="N5375" s="93" t="n">
        <v>3176</v>
      </c>
      <c r="O5375" s="148" t="n">
        <v>29090.90909090909</v>
      </c>
      <c r="P5375" s="93" t="inlineStr">
        <is>
          <t>카페24마스크팩마스크팩 1매190801</t>
        </is>
      </c>
    </row>
    <row r="5376">
      <c r="A5376" s="93" t="n"/>
      <c r="B5376" s="127" t="n">
        <v>43922</v>
      </c>
      <c r="C5376" s="93">
        <f>TEXT(B5376,"aaa")</f>
        <v/>
      </c>
      <c r="D5376" s="93" t="n"/>
      <c r="E5376" s="93" t="inlineStr">
        <is>
          <t>마스크팩</t>
        </is>
      </c>
      <c r="F5376" s="93" t="inlineStr">
        <is>
          <t>카페24</t>
        </is>
      </c>
      <c r="G5376" s="93" t="inlineStr">
        <is>
          <t>마스크팩 10매</t>
        </is>
      </c>
      <c r="H5376" s="149" t="n">
        <v>16</v>
      </c>
      <c r="I5376" s="149" t="n"/>
      <c r="J5376" s="93" t="n">
        <v>190801</v>
      </c>
      <c r="K5376" s="93" t="n"/>
      <c r="L5376" s="93" t="n">
        <v>320000</v>
      </c>
      <c r="M5376" s="93" t="n">
        <v>301280</v>
      </c>
      <c r="N5376" s="93" t="n">
        <v>63520</v>
      </c>
      <c r="O5376" s="148" t="n">
        <v>290909.0909090909</v>
      </c>
      <c r="P5376" s="93" t="inlineStr">
        <is>
          <t>카페24마스크팩마스크팩 10매190801</t>
        </is>
      </c>
    </row>
    <row r="5377">
      <c r="A5377" s="93" t="n"/>
      <c r="B5377" s="127" t="n">
        <v>43922</v>
      </c>
      <c r="C5377" s="93">
        <f>TEXT(B5377,"aaa")</f>
        <v/>
      </c>
      <c r="D5377" s="93" t="n"/>
      <c r="E5377" s="6" t="inlineStr">
        <is>
          <t>토너</t>
        </is>
      </c>
      <c r="F5377" s="5" t="inlineStr">
        <is>
          <t>카페24</t>
        </is>
      </c>
      <c r="G5377" s="5" t="inlineStr">
        <is>
          <t>250ml</t>
        </is>
      </c>
      <c r="H5377" s="149" t="n">
        <v>118</v>
      </c>
      <c r="I5377" s="149" t="n"/>
      <c r="J5377" s="7" t="n">
        <v>190801</v>
      </c>
      <c r="K5377" s="93" t="n"/>
      <c r="L5377" s="93" t="n">
        <v>2360000</v>
      </c>
      <c r="M5377" s="93" t="n">
        <v>2221940</v>
      </c>
      <c r="N5377" s="93" t="n">
        <v>384680</v>
      </c>
      <c r="O5377" s="148" t="n">
        <v>2145454.545454545</v>
      </c>
      <c r="P5377" s="93" t="inlineStr">
        <is>
          <t>카페24토너250ml190801</t>
        </is>
      </c>
    </row>
    <row r="5378">
      <c r="A5378" s="93" t="n"/>
      <c r="B5378" s="127" t="n">
        <v>43922</v>
      </c>
      <c r="C5378" s="93">
        <f>TEXT(B5378,"aaa")</f>
        <v/>
      </c>
      <c r="D5378" s="93" t="n"/>
      <c r="E5378" s="6" t="inlineStr">
        <is>
          <t>토너</t>
        </is>
      </c>
      <c r="F5378" s="5" t="inlineStr">
        <is>
          <t>카페24</t>
        </is>
      </c>
      <c r="G5378" s="5" t="inlineStr">
        <is>
          <t>250ml 2set</t>
        </is>
      </c>
      <c r="H5378" s="149" t="n">
        <v>80</v>
      </c>
      <c r="I5378" s="149" t="n"/>
      <c r="J5378" s="7" t="n">
        <v>190801</v>
      </c>
      <c r="K5378" s="93" t="n"/>
      <c r="L5378" s="93" t="n">
        <v>2800000</v>
      </c>
      <c r="M5378" s="93" t="n">
        <v>2636200</v>
      </c>
      <c r="N5378" s="93" t="n">
        <v>521600</v>
      </c>
      <c r="O5378" s="148" t="n">
        <v>2545454.545454545</v>
      </c>
      <c r="P5378" s="93" t="inlineStr">
        <is>
          <t>카페24토너250ml 2set190801</t>
        </is>
      </c>
    </row>
    <row r="5379">
      <c r="A5379" s="93" t="n"/>
      <c r="B5379" s="127" t="n">
        <v>43922</v>
      </c>
      <c r="C5379" s="93">
        <f>TEXT(B5379,"aaa")</f>
        <v/>
      </c>
      <c r="D5379" s="93" t="n"/>
      <c r="E5379" s="6" t="inlineStr">
        <is>
          <t>토너</t>
        </is>
      </c>
      <c r="F5379" s="5" t="inlineStr">
        <is>
          <t>카페24</t>
        </is>
      </c>
      <c r="G5379" s="5" t="inlineStr">
        <is>
          <t>500ml</t>
        </is>
      </c>
      <c r="H5379" s="149" t="n">
        <v>156</v>
      </c>
      <c r="I5379" s="149" t="n"/>
      <c r="J5379" s="7" t="n">
        <v>190801</v>
      </c>
      <c r="K5379" s="93" t="n"/>
      <c r="L5379" s="93" t="n">
        <v>5148000</v>
      </c>
      <c r="M5379" s="93" t="n">
        <v>4846842</v>
      </c>
      <c r="N5379" s="93" t="n">
        <v>737100</v>
      </c>
      <c r="O5379" s="148" t="n">
        <v>4680000</v>
      </c>
      <c r="P5379" s="93" t="inlineStr">
        <is>
          <t>카페24토너500ml190801</t>
        </is>
      </c>
    </row>
    <row r="5380">
      <c r="A5380" s="93" t="n"/>
      <c r="B5380" s="127" t="n">
        <v>43922</v>
      </c>
      <c r="C5380" s="93">
        <f>TEXT(B5380,"aaa")</f>
        <v/>
      </c>
      <c r="D5380" s="93" t="n"/>
      <c r="E5380" s="6" t="inlineStr">
        <is>
          <t>토너</t>
        </is>
      </c>
      <c r="F5380" s="5" t="inlineStr">
        <is>
          <t>카페24</t>
        </is>
      </c>
      <c r="G5380" s="93" t="inlineStr">
        <is>
          <t>스킨팩 화장솜 60P</t>
        </is>
      </c>
      <c r="H5380" s="149" t="n">
        <v>128</v>
      </c>
      <c r="I5380" s="149" t="n"/>
      <c r="J5380" s="7" t="n">
        <v>190801</v>
      </c>
      <c r="K5380" s="93" t="n"/>
      <c r="L5380" s="93" t="n">
        <v>384000</v>
      </c>
      <c r="M5380" s="93" t="n">
        <v>361536</v>
      </c>
      <c r="N5380" s="93" t="n">
        <v>142080</v>
      </c>
      <c r="O5380" s="148" t="n">
        <v>349090.9090909091</v>
      </c>
      <c r="P5380" s="93" t="inlineStr">
        <is>
          <t>카페24토너스킨팩 화장솜 60P190801</t>
        </is>
      </c>
    </row>
    <row r="5381">
      <c r="A5381" s="93" t="n"/>
      <c r="B5381" s="127" t="n">
        <v>43922</v>
      </c>
      <c r="C5381" s="93">
        <f>TEXT(B5381,"aaa")</f>
        <v/>
      </c>
      <c r="D5381" s="93" t="n"/>
      <c r="E5381" s="93" t="inlineStr">
        <is>
          <t>수딩크림</t>
        </is>
      </c>
      <c r="F5381" s="5" t="inlineStr">
        <is>
          <t>카페24</t>
        </is>
      </c>
      <c r="G5381" s="93" t="inlineStr">
        <is>
          <t>수딩크림 100ml</t>
        </is>
      </c>
      <c r="H5381" s="149" t="n">
        <v>7</v>
      </c>
      <c r="I5381" s="149" t="n"/>
      <c r="J5381" s="93" t="n">
        <v>190801</v>
      </c>
      <c r="K5381" s="93" t="n"/>
      <c r="L5381" s="93" t="n">
        <v>266000</v>
      </c>
      <c r="M5381" s="93" t="n">
        <v>250439</v>
      </c>
      <c r="N5381" s="93" t="n">
        <v>21315</v>
      </c>
      <c r="O5381" s="148" t="n">
        <v>241818.1818181818</v>
      </c>
      <c r="P5381" s="93" t="inlineStr">
        <is>
          <t>카페24수딩크림수딩크림 100ml190801</t>
        </is>
      </c>
    </row>
    <row r="5382">
      <c r="A5382" s="93" t="n"/>
      <c r="B5382" s="127" t="n">
        <v>43922</v>
      </c>
      <c r="C5382" s="93">
        <f>TEXT(B5382,"aaa")</f>
        <v/>
      </c>
      <c r="D5382" s="93" t="n"/>
      <c r="E5382" s="93" t="inlineStr">
        <is>
          <t>클렌징폼</t>
        </is>
      </c>
      <c r="F5382" s="5" t="inlineStr">
        <is>
          <t>카페24</t>
        </is>
      </c>
      <c r="G5382" s="93" t="inlineStr">
        <is>
          <t>클렌징폼 120ml</t>
        </is>
      </c>
      <c r="H5382" s="149" t="n">
        <v>25</v>
      </c>
      <c r="I5382" s="149" t="n"/>
      <c r="J5382" s="7" t="n">
        <v>190801</v>
      </c>
      <c r="K5382" s="93" t="n"/>
      <c r="L5382" s="93" t="n">
        <v>325000</v>
      </c>
      <c r="M5382" s="93" t="n">
        <v>305987.5</v>
      </c>
      <c r="N5382" s="93" t="n">
        <v>68750</v>
      </c>
      <c r="O5382" s="148" t="n">
        <v>295454.5454545454</v>
      </c>
      <c r="P5382" s="93" t="inlineStr">
        <is>
          <t>카페24클렌징폼클렌징폼 120ml190801</t>
        </is>
      </c>
    </row>
    <row r="5383">
      <c r="A5383" s="93" t="n"/>
      <c r="B5383" s="127" t="n">
        <v>43922</v>
      </c>
      <c r="C5383" s="93">
        <f>TEXT(B5383,"aaa")</f>
        <v/>
      </c>
      <c r="D5383" s="93" t="n"/>
      <c r="E5383" s="93" t="inlineStr">
        <is>
          <t>클렌징폼</t>
        </is>
      </c>
      <c r="F5383" s="93" t="inlineStr">
        <is>
          <t>카페24</t>
        </is>
      </c>
      <c r="G5383" s="93" t="inlineStr">
        <is>
          <t>클렌징폼 120ml 3set</t>
        </is>
      </c>
      <c r="H5383" s="149" t="n">
        <v>2</v>
      </c>
      <c r="I5383" s="149" t="n"/>
      <c r="J5383" s="7" t="n">
        <v>190801</v>
      </c>
      <c r="K5383" s="93" t="n"/>
      <c r="L5383" s="93" t="n">
        <v>66000</v>
      </c>
      <c r="M5383" s="93" t="n">
        <v>62139</v>
      </c>
      <c r="N5383" s="93" t="n">
        <v>7380</v>
      </c>
      <c r="O5383" s="148" t="n">
        <v>59999.99999999999</v>
      </c>
      <c r="P5383" s="93" t="inlineStr">
        <is>
          <t>카페24클렌징폼클렌징폼 120ml 3set190801</t>
        </is>
      </c>
    </row>
    <row r="5384">
      <c r="A5384" s="93" t="n"/>
      <c r="B5384" s="127" t="n">
        <v>43922</v>
      </c>
      <c r="C5384" s="93">
        <f>TEXT(B5384,"aaa")</f>
        <v/>
      </c>
      <c r="D5384" s="93" t="n"/>
      <c r="E5384" s="93" t="inlineStr">
        <is>
          <t>토너+머드크림세트</t>
        </is>
      </c>
      <c r="F5384" s="93" t="inlineStr">
        <is>
          <t>카페24</t>
        </is>
      </c>
      <c r="G5384" s="93" t="inlineStr">
        <is>
          <t>250ml</t>
        </is>
      </c>
      <c r="H5384" s="149" t="n">
        <v>3</v>
      </c>
      <c r="I5384" s="149" t="n"/>
      <c r="J5384" s="93" t="n">
        <v>190801</v>
      </c>
      <c r="K5384" s="93" t="n"/>
      <c r="L5384" s="93" t="n">
        <v>52500</v>
      </c>
      <c r="M5384" s="93" t="n">
        <v>49428.75</v>
      </c>
      <c r="N5384" s="93" t="n">
        <v>9780</v>
      </c>
      <c r="O5384" s="148" t="n">
        <v>47727.27272727272</v>
      </c>
      <c r="P5384" s="93" t="inlineStr">
        <is>
          <t>카페24토너+머드크림세트250ml190801</t>
        </is>
      </c>
    </row>
    <row r="5385">
      <c r="A5385" s="93" t="n"/>
      <c r="B5385" s="127" t="n">
        <v>43922</v>
      </c>
      <c r="C5385" s="93">
        <f>TEXT(B5385,"aaa")</f>
        <v/>
      </c>
      <c r="D5385" s="93" t="n"/>
      <c r="E5385" s="93" t="inlineStr">
        <is>
          <t>토너+머드크림세트</t>
        </is>
      </c>
      <c r="F5385" s="93" t="inlineStr">
        <is>
          <t>카페24</t>
        </is>
      </c>
      <c r="G5385" s="93" t="inlineStr">
        <is>
          <t>머드크림마스크 100ml</t>
        </is>
      </c>
      <c r="H5385" s="149" t="n">
        <v>3</v>
      </c>
      <c r="I5385" s="149" t="n"/>
      <c r="J5385" s="93" t="n">
        <v>190801</v>
      </c>
      <c r="K5385" s="93" t="n"/>
      <c r="L5385" s="93" t="n">
        <v>52500</v>
      </c>
      <c r="M5385" s="93" t="n">
        <v>49428.75</v>
      </c>
      <c r="N5385" s="93" t="n">
        <v>4326</v>
      </c>
      <c r="O5385" s="148" t="n">
        <v>47727.27272727272</v>
      </c>
      <c r="P5385" s="93" t="inlineStr">
        <is>
          <t>카페24토너+머드크림세트머드크림마스크 100ml190801</t>
        </is>
      </c>
    </row>
    <row r="5386">
      <c r="A5386" s="93" t="n"/>
      <c r="B5386" s="127" t="n">
        <v>43922</v>
      </c>
      <c r="C5386" s="93">
        <f>TEXT(B5386,"aaa")</f>
        <v/>
      </c>
      <c r="D5386" s="93" t="n"/>
      <c r="E5386" s="93" t="inlineStr">
        <is>
          <t>토너</t>
        </is>
      </c>
      <c r="F5386" s="93" t="inlineStr">
        <is>
          <t>큐텐</t>
        </is>
      </c>
      <c r="G5386" s="93" t="inlineStr">
        <is>
          <t>250ml</t>
        </is>
      </c>
      <c r="H5386" s="149" t="n">
        <v>17</v>
      </c>
      <c r="I5386" s="149" t="n"/>
      <c r="J5386" s="91" t="n">
        <v>190801</v>
      </c>
      <c r="K5386" s="93" t="n"/>
      <c r="L5386" s="93" t="n">
        <v>535500</v>
      </c>
      <c r="M5386" s="93" t="n">
        <v>476595</v>
      </c>
      <c r="N5386" s="93" t="n">
        <v>55420</v>
      </c>
      <c r="O5386" s="148" t="n">
        <v>486818.1818181818</v>
      </c>
      <c r="P5386" s="93" t="inlineStr">
        <is>
          <t>큐텐토너250ml190801</t>
        </is>
      </c>
    </row>
    <row r="5387">
      <c r="A5387" s="93" t="n"/>
      <c r="B5387" s="127" t="n">
        <v>43922</v>
      </c>
      <c r="C5387" s="93">
        <f>TEXT(B5387,"aaa")</f>
        <v/>
      </c>
      <c r="D5387" s="93" t="n"/>
      <c r="E5387" s="93" t="inlineStr">
        <is>
          <t>토너</t>
        </is>
      </c>
      <c r="F5387" s="93" t="inlineStr">
        <is>
          <t>큐텐</t>
        </is>
      </c>
      <c r="G5387" s="93" t="inlineStr">
        <is>
          <t>250ml 2set</t>
        </is>
      </c>
      <c r="H5387" s="149" t="n">
        <v>9</v>
      </c>
      <c r="I5387" s="149" t="n"/>
      <c r="J5387" s="91" t="n">
        <v>190801</v>
      </c>
      <c r="K5387" s="93" t="n"/>
      <c r="L5387" s="93" t="n">
        <v>396000</v>
      </c>
      <c r="M5387" s="93" t="n">
        <v>352440</v>
      </c>
      <c r="N5387" s="93" t="n">
        <v>58680</v>
      </c>
      <c r="O5387" s="148" t="n">
        <v>360000</v>
      </c>
      <c r="P5387" s="93" t="inlineStr">
        <is>
          <t>큐텐토너250ml 2set190801</t>
        </is>
      </c>
    </row>
    <row r="5388">
      <c r="A5388" s="93" t="n"/>
      <c r="B5388" s="127" t="n">
        <v>43921</v>
      </c>
      <c r="C5388" s="93">
        <f>TEXT(B5388,"aaa")</f>
        <v/>
      </c>
      <c r="D5388" s="93" t="n"/>
      <c r="E5388" s="93" t="inlineStr">
        <is>
          <t>토너+머드크림세트</t>
        </is>
      </c>
      <c r="F5388" s="93" t="inlineStr">
        <is>
          <t>카페24</t>
        </is>
      </c>
      <c r="G5388" s="93" t="inlineStr">
        <is>
          <t>250ml</t>
        </is>
      </c>
      <c r="H5388" s="149" t="n">
        <v>2</v>
      </c>
      <c r="I5388" s="149" t="n"/>
      <c r="J5388" s="93" t="n">
        <v>190801</v>
      </c>
      <c r="K5388" s="93" t="n"/>
      <c r="L5388" s="93" t="n">
        <v>35000</v>
      </c>
      <c r="M5388" s="93" t="n">
        <v>32952.5</v>
      </c>
      <c r="N5388" s="93" t="n">
        <v>6520</v>
      </c>
      <c r="O5388" s="148" t="n">
        <v>31818.18181818182</v>
      </c>
      <c r="P5388" s="93" t="inlineStr">
        <is>
          <t>카페24토너+머드크림세트250ml190801</t>
        </is>
      </c>
    </row>
    <row r="5389">
      <c r="A5389" s="93" t="n"/>
      <c r="B5389" s="127" t="n">
        <v>43921</v>
      </c>
      <c r="C5389" s="93">
        <f>TEXT(B5389,"aaa")</f>
        <v/>
      </c>
      <c r="D5389" s="93" t="n"/>
      <c r="E5389" s="93" t="inlineStr">
        <is>
          <t>토너+머드크림세트</t>
        </is>
      </c>
      <c r="F5389" s="93" t="inlineStr">
        <is>
          <t>카페24</t>
        </is>
      </c>
      <c r="G5389" s="93" t="inlineStr">
        <is>
          <t>머드크림마스크 100ml</t>
        </is>
      </c>
      <c r="H5389" s="149" t="n">
        <v>2</v>
      </c>
      <c r="I5389" s="149" t="n"/>
      <c r="J5389" s="93" t="n">
        <v>190801</v>
      </c>
      <c r="K5389" s="93" t="n"/>
      <c r="L5389" s="93" t="n">
        <v>35000</v>
      </c>
      <c r="M5389" s="93" t="n">
        <v>32952.5</v>
      </c>
      <c r="N5389" s="93" t="n">
        <v>2884</v>
      </c>
      <c r="O5389" s="148" t="n">
        <v>31818.18181818182</v>
      </c>
      <c r="P5389" s="93" t="inlineStr">
        <is>
          <t>카페24토너+머드크림세트머드크림마스크 100ml190801</t>
        </is>
      </c>
    </row>
    <row r="5390">
      <c r="A5390" s="93" t="n"/>
      <c r="B5390" s="127" t="n">
        <v>43921</v>
      </c>
      <c r="C5390" s="93">
        <f>TEXT(B5390,"aaa")</f>
        <v/>
      </c>
      <c r="D5390" s="93" t="n"/>
      <c r="E5390" s="93" t="inlineStr">
        <is>
          <t>클렌징폼</t>
        </is>
      </c>
      <c r="F5390" s="5" t="inlineStr">
        <is>
          <t>카페24</t>
        </is>
      </c>
      <c r="G5390" s="93" t="inlineStr">
        <is>
          <t>클렌징폼 120ml</t>
        </is>
      </c>
      <c r="H5390" s="149" t="n">
        <v>24</v>
      </c>
      <c r="I5390" s="149" t="n"/>
      <c r="J5390" s="7" t="n">
        <v>190801</v>
      </c>
      <c r="K5390" s="93" t="n"/>
      <c r="L5390" s="93" t="n">
        <v>312000</v>
      </c>
      <c r="M5390" s="93" t="n">
        <v>293748</v>
      </c>
      <c r="N5390" s="93" t="n">
        <v>66000</v>
      </c>
      <c r="O5390" s="148" t="n">
        <v>283636.3636363636</v>
      </c>
      <c r="P5390" s="93" t="inlineStr">
        <is>
          <t>카페24클렌징폼클렌징폼 120ml190801</t>
        </is>
      </c>
    </row>
    <row r="5391">
      <c r="A5391" s="93" t="n"/>
      <c r="B5391" s="127" t="n">
        <v>43921</v>
      </c>
      <c r="C5391" s="93">
        <f>TEXT(B5391,"aaa")</f>
        <v/>
      </c>
      <c r="D5391" s="93" t="n"/>
      <c r="E5391" s="93" t="inlineStr">
        <is>
          <t>클렌징폼</t>
        </is>
      </c>
      <c r="F5391" s="93" t="inlineStr">
        <is>
          <t>카페24</t>
        </is>
      </c>
      <c r="G5391" s="93" t="inlineStr">
        <is>
          <t>클렌징폼 120ml 2set</t>
        </is>
      </c>
      <c r="H5391" s="149" t="n">
        <v>3</v>
      </c>
      <c r="I5391" s="149" t="n"/>
      <c r="J5391" s="7" t="n">
        <v>190801</v>
      </c>
      <c r="K5391" s="93" t="n"/>
      <c r="L5391" s="93" t="n">
        <v>72000</v>
      </c>
      <c r="M5391" s="93" t="n">
        <v>67788</v>
      </c>
      <c r="N5391" s="93" t="n">
        <v>7380</v>
      </c>
      <c r="O5391" s="148" t="n">
        <v>65454.54545454545</v>
      </c>
      <c r="P5391" s="93" t="inlineStr">
        <is>
          <t>카페24클렌징폼클렌징폼 120ml 2set190801</t>
        </is>
      </c>
    </row>
    <row r="5392">
      <c r="A5392" s="93" t="n"/>
      <c r="B5392" s="127" t="n">
        <v>43921</v>
      </c>
      <c r="C5392" s="93">
        <f>TEXT(B5392,"aaa")</f>
        <v/>
      </c>
      <c r="D5392" s="93" t="n"/>
      <c r="E5392" s="93" t="inlineStr">
        <is>
          <t>클렌징폼</t>
        </is>
      </c>
      <c r="F5392" s="93" t="inlineStr">
        <is>
          <t>카페24</t>
        </is>
      </c>
      <c r="G5392" s="93" t="inlineStr">
        <is>
          <t>클렌징폼 120ml 3set</t>
        </is>
      </c>
      <c r="H5392" s="149" t="n">
        <v>1</v>
      </c>
      <c r="I5392" s="149" t="n"/>
      <c r="J5392" s="7" t="n">
        <v>190801</v>
      </c>
      <c r="K5392" s="93" t="n"/>
      <c r="L5392" s="93" t="n">
        <v>33000</v>
      </c>
      <c r="M5392" s="93" t="n">
        <v>31069.5</v>
      </c>
      <c r="N5392" s="93" t="n">
        <v>3690</v>
      </c>
      <c r="O5392" s="148" t="n">
        <v>30000</v>
      </c>
      <c r="P5392" s="93" t="inlineStr">
        <is>
          <t>카페24클렌징폼클렌징폼 120ml 3set190801</t>
        </is>
      </c>
    </row>
    <row r="5393">
      <c r="A5393" s="93" t="n"/>
      <c r="B5393" s="127" t="n">
        <v>43923</v>
      </c>
      <c r="C5393" s="93">
        <f>TEXT(B5393,"aaa")</f>
        <v/>
      </c>
      <c r="D5393" s="93" t="n"/>
      <c r="E5393" s="6" t="inlineStr">
        <is>
          <t>토너</t>
        </is>
      </c>
      <c r="F5393" s="5" t="inlineStr">
        <is>
          <t>W컨셉</t>
        </is>
      </c>
      <c r="G5393" s="5" t="inlineStr">
        <is>
          <t>250ml</t>
        </is>
      </c>
      <c r="H5393" s="149" t="n">
        <v>4</v>
      </c>
      <c r="I5393" s="149" t="n"/>
      <c r="J5393" s="7" t="n">
        <v>190801</v>
      </c>
      <c r="K5393" s="93" t="n"/>
      <c r="L5393" s="93" t="n">
        <v>80000</v>
      </c>
      <c r="M5393" s="93" t="n">
        <v>57600</v>
      </c>
      <c r="N5393" s="93" t="n">
        <v>13040</v>
      </c>
      <c r="O5393" s="148" t="n">
        <v>72727.27272727272</v>
      </c>
      <c r="P5393" s="93" t="inlineStr">
        <is>
          <t>W컨셉토너250ml190801</t>
        </is>
      </c>
    </row>
    <row r="5394">
      <c r="A5394" s="93" t="n"/>
      <c r="B5394" s="127" t="n">
        <v>43923</v>
      </c>
      <c r="C5394" s="93">
        <f>TEXT(B5394,"aaa")</f>
        <v/>
      </c>
      <c r="D5394" s="93" t="n"/>
      <c r="E5394" s="6" t="inlineStr">
        <is>
          <t>토너</t>
        </is>
      </c>
      <c r="F5394" s="5" t="inlineStr">
        <is>
          <t>W컨셉</t>
        </is>
      </c>
      <c r="G5394" s="5" t="inlineStr">
        <is>
          <t>250ml 2set</t>
        </is>
      </c>
      <c r="H5394" s="149" t="n">
        <v>6</v>
      </c>
      <c r="I5394" s="149" t="n"/>
      <c r="J5394" s="7" t="n">
        <v>190801</v>
      </c>
      <c r="K5394" s="93" t="n"/>
      <c r="L5394" s="93" t="n">
        <v>210000</v>
      </c>
      <c r="M5394" s="93" t="n">
        <v>153300</v>
      </c>
      <c r="N5394" s="93" t="n">
        <v>39120</v>
      </c>
      <c r="O5394" s="148" t="n">
        <v>190909.0909090909</v>
      </c>
      <c r="P5394" s="93" t="inlineStr">
        <is>
          <t>W컨셉토너250ml 2set190801</t>
        </is>
      </c>
    </row>
    <row r="5395">
      <c r="A5395" s="93" t="n"/>
      <c r="B5395" s="127" t="n">
        <v>43923</v>
      </c>
      <c r="C5395" s="93">
        <f>TEXT(B5395,"aaa")</f>
        <v/>
      </c>
      <c r="D5395" s="93" t="n"/>
      <c r="E5395" s="93" t="inlineStr">
        <is>
          <t>토너</t>
        </is>
      </c>
      <c r="F5395" s="5" t="inlineStr">
        <is>
          <t>스타일쉐어</t>
        </is>
      </c>
      <c r="G5395" s="93" t="inlineStr">
        <is>
          <t>250ml</t>
        </is>
      </c>
      <c r="H5395" s="149" t="n">
        <v>22</v>
      </c>
      <c r="I5395" s="149" t="n"/>
      <c r="J5395" s="91" t="n">
        <v>190801</v>
      </c>
      <c r="K5395" s="93" t="n"/>
      <c r="L5395" s="93" t="n">
        <v>440000</v>
      </c>
      <c r="M5395" s="93" t="n">
        <v>330000</v>
      </c>
      <c r="N5395" s="93" t="n">
        <v>71720</v>
      </c>
      <c r="O5395" s="148" t="n">
        <v>399999.9999999999</v>
      </c>
      <c r="P5395" s="93" t="inlineStr">
        <is>
          <t>스타일쉐어토너250ml190801</t>
        </is>
      </c>
    </row>
    <row r="5396">
      <c r="A5396" s="93" t="n"/>
      <c r="B5396" s="127" t="n">
        <v>43923</v>
      </c>
      <c r="C5396" s="93">
        <f>TEXT(B5396,"aaa")</f>
        <v/>
      </c>
      <c r="D5396" s="93" t="n"/>
      <c r="E5396" s="93" t="inlineStr">
        <is>
          <t>머드크림마스크</t>
        </is>
      </c>
      <c r="F5396" s="93" t="inlineStr">
        <is>
          <t>카페24</t>
        </is>
      </c>
      <c r="G5396" s="93" t="inlineStr">
        <is>
          <t>머드크림마스크 100ml</t>
        </is>
      </c>
      <c r="H5396" s="149" t="n">
        <v>20</v>
      </c>
      <c r="I5396" s="149" t="n"/>
      <c r="J5396" s="93" t="n">
        <v>190801</v>
      </c>
      <c r="K5396" s="93" t="n"/>
      <c r="L5396" s="93" t="n">
        <v>400000</v>
      </c>
      <c r="M5396" s="93" t="n">
        <v>376600</v>
      </c>
      <c r="N5396" s="93" t="n">
        <v>28840</v>
      </c>
      <c r="O5396" s="148" t="n">
        <v>363636.3636363636</v>
      </c>
      <c r="P5396" s="93" t="inlineStr">
        <is>
          <t>카페24머드크림마스크머드크림마스크 100ml190801</t>
        </is>
      </c>
    </row>
    <row r="5397">
      <c r="A5397" s="93" t="n"/>
      <c r="B5397" s="127" t="n">
        <v>43923</v>
      </c>
      <c r="C5397" s="93">
        <f>TEXT(B5397,"aaa")</f>
        <v/>
      </c>
      <c r="D5397" s="93" t="n"/>
      <c r="E5397" s="93" t="inlineStr">
        <is>
          <t>머드크림마스크</t>
        </is>
      </c>
      <c r="F5397" s="93" t="inlineStr">
        <is>
          <t>카페24</t>
        </is>
      </c>
      <c r="G5397" s="93" t="inlineStr">
        <is>
          <t>머드크림마스크 100ml 2set</t>
        </is>
      </c>
      <c r="H5397" s="149" t="n">
        <v>4</v>
      </c>
      <c r="I5397" s="149" t="n"/>
      <c r="J5397" s="93" t="n">
        <v>190801</v>
      </c>
      <c r="K5397" s="93" t="n"/>
      <c r="L5397" s="93" t="n">
        <v>140000</v>
      </c>
      <c r="M5397" s="93" t="n">
        <v>131810</v>
      </c>
      <c r="N5397" s="93" t="n">
        <v>11536</v>
      </c>
      <c r="O5397" s="148" t="n">
        <v>127272.7272727273</v>
      </c>
      <c r="P5397" s="93" t="inlineStr">
        <is>
          <t>카페24머드크림마스크머드크림마스크 100ml 2set190801</t>
        </is>
      </c>
    </row>
    <row r="5398">
      <c r="A5398" s="93" t="n"/>
      <c r="B5398" s="127" t="n">
        <v>43923</v>
      </c>
      <c r="C5398" s="93">
        <f>TEXT(B5398,"aaa")</f>
        <v/>
      </c>
      <c r="D5398" s="93" t="n"/>
      <c r="E5398" s="93" t="inlineStr">
        <is>
          <t>마스크팩</t>
        </is>
      </c>
      <c r="F5398" s="93" t="inlineStr">
        <is>
          <t>카페24</t>
        </is>
      </c>
      <c r="G5398" s="93" t="inlineStr">
        <is>
          <t>마스크팩 1매</t>
        </is>
      </c>
      <c r="H5398" s="149" t="n">
        <v>9</v>
      </c>
      <c r="I5398" s="149" t="n"/>
      <c r="J5398" s="93" t="n">
        <v>190801</v>
      </c>
      <c r="K5398" s="93" t="n"/>
      <c r="L5398" s="93" t="n">
        <v>36000</v>
      </c>
      <c r="M5398" s="93" t="n">
        <v>33894</v>
      </c>
      <c r="N5398" s="93" t="n">
        <v>3573</v>
      </c>
      <c r="O5398" s="148" t="n">
        <v>32727.27272727272</v>
      </c>
      <c r="P5398" s="93" t="inlineStr">
        <is>
          <t>카페24마스크팩마스크팩 1매190801</t>
        </is>
      </c>
    </row>
    <row r="5399">
      <c r="A5399" s="93" t="n"/>
      <c r="B5399" s="127" t="n">
        <v>43923</v>
      </c>
      <c r="C5399" s="93">
        <f>TEXT(B5399,"aaa")</f>
        <v/>
      </c>
      <c r="D5399" s="93" t="n"/>
      <c r="E5399" s="93" t="inlineStr">
        <is>
          <t>마스크팩</t>
        </is>
      </c>
      <c r="F5399" s="93" t="inlineStr">
        <is>
          <t>카페24</t>
        </is>
      </c>
      <c r="G5399" s="93" t="inlineStr">
        <is>
          <t>마스크팩 10매</t>
        </is>
      </c>
      <c r="H5399" s="149" t="n">
        <v>6</v>
      </c>
      <c r="I5399" s="149" t="n"/>
      <c r="J5399" s="93" t="n">
        <v>190801</v>
      </c>
      <c r="K5399" s="93" t="n"/>
      <c r="L5399" s="93" t="n">
        <v>120000</v>
      </c>
      <c r="M5399" s="93" t="n">
        <v>112980</v>
      </c>
      <c r="N5399" s="93" t="n">
        <v>23820</v>
      </c>
      <c r="O5399" s="148" t="n">
        <v>109090.9090909091</v>
      </c>
      <c r="P5399" s="93" t="inlineStr">
        <is>
          <t>카페24마스크팩마스크팩 10매190801</t>
        </is>
      </c>
    </row>
    <row r="5400">
      <c r="A5400" s="93" t="n"/>
      <c r="B5400" s="127" t="n">
        <v>43923</v>
      </c>
      <c r="C5400" s="93">
        <f>TEXT(B5400,"aaa")</f>
        <v/>
      </c>
      <c r="D5400" s="93" t="n"/>
      <c r="E5400" s="6" t="inlineStr">
        <is>
          <t>토너</t>
        </is>
      </c>
      <c r="F5400" s="5" t="inlineStr">
        <is>
          <t>카페24</t>
        </is>
      </c>
      <c r="G5400" s="5" t="inlineStr">
        <is>
          <t>250ml</t>
        </is>
      </c>
      <c r="H5400" s="149" t="n">
        <v>123</v>
      </c>
      <c r="I5400" s="149" t="n"/>
      <c r="J5400" s="7" t="n">
        <v>190801</v>
      </c>
      <c r="K5400" s="93" t="n"/>
      <c r="L5400" s="93" t="n">
        <v>2460000</v>
      </c>
      <c r="M5400" s="93" t="n">
        <v>2316090</v>
      </c>
      <c r="N5400" s="93" t="n">
        <v>400980</v>
      </c>
      <c r="O5400" s="148" t="n">
        <v>2236363.636363636</v>
      </c>
      <c r="P5400" s="93" t="inlineStr">
        <is>
          <t>카페24토너250ml190801</t>
        </is>
      </c>
    </row>
    <row r="5401">
      <c r="A5401" s="93" t="n"/>
      <c r="B5401" s="127" t="n">
        <v>43923</v>
      </c>
      <c r="C5401" s="93">
        <f>TEXT(B5401,"aaa")</f>
        <v/>
      </c>
      <c r="D5401" s="93" t="n"/>
      <c r="E5401" s="6" t="inlineStr">
        <is>
          <t>토너</t>
        </is>
      </c>
      <c r="F5401" s="5" t="inlineStr">
        <is>
          <t>카페24</t>
        </is>
      </c>
      <c r="G5401" s="5" t="inlineStr">
        <is>
          <t>250ml 2set</t>
        </is>
      </c>
      <c r="H5401" s="149" t="n">
        <v>190</v>
      </c>
      <c r="I5401" s="149" t="n"/>
      <c r="J5401" s="7" t="n">
        <v>190801</v>
      </c>
      <c r="K5401" s="93" t="n"/>
      <c r="L5401" s="93" t="n">
        <v>6650000</v>
      </c>
      <c r="M5401" s="93" t="n">
        <v>6260975</v>
      </c>
      <c r="N5401" s="93" t="n">
        <v>1238800</v>
      </c>
      <c r="O5401" s="148" t="n">
        <v>6045454.545454545</v>
      </c>
      <c r="P5401" s="93" t="inlineStr">
        <is>
          <t>카페24토너250ml 2set190801</t>
        </is>
      </c>
    </row>
    <row r="5402">
      <c r="A5402" s="93" t="n"/>
      <c r="B5402" s="127" t="n">
        <v>43923</v>
      </c>
      <c r="C5402" s="93">
        <f>TEXT(B5402,"aaa")</f>
        <v/>
      </c>
      <c r="D5402" s="93" t="n"/>
      <c r="E5402" s="6" t="inlineStr">
        <is>
          <t>토너</t>
        </is>
      </c>
      <c r="F5402" s="5" t="inlineStr">
        <is>
          <t>카페24</t>
        </is>
      </c>
      <c r="G5402" s="5" t="inlineStr">
        <is>
          <t>500ml</t>
        </is>
      </c>
      <c r="H5402" s="149" t="n">
        <v>96</v>
      </c>
      <c r="I5402" s="149" t="n"/>
      <c r="J5402" s="7" t="n">
        <v>190801</v>
      </c>
      <c r="K5402" s="93" t="n"/>
      <c r="L5402" s="93" t="n">
        <v>3168000</v>
      </c>
      <c r="M5402" s="93" t="n">
        <v>2982672</v>
      </c>
      <c r="N5402" s="93" t="n">
        <v>453600</v>
      </c>
      <c r="O5402" s="148" t="n">
        <v>2880000</v>
      </c>
      <c r="P5402" s="93" t="inlineStr">
        <is>
          <t>카페24토너500ml190801</t>
        </is>
      </c>
    </row>
    <row r="5403">
      <c r="A5403" s="93" t="n"/>
      <c r="B5403" s="127" t="n">
        <v>43923</v>
      </c>
      <c r="C5403" s="93">
        <f>TEXT(B5403,"aaa")</f>
        <v/>
      </c>
      <c r="D5403" s="93" t="n"/>
      <c r="E5403" s="6" t="inlineStr">
        <is>
          <t>토너</t>
        </is>
      </c>
      <c r="F5403" s="5" t="inlineStr">
        <is>
          <t>카페24</t>
        </is>
      </c>
      <c r="G5403" s="93" t="inlineStr">
        <is>
          <t>스킨팩 화장솜 60P</t>
        </is>
      </c>
      <c r="H5403" s="149" t="n">
        <v>150</v>
      </c>
      <c r="I5403" s="149" t="n"/>
      <c r="J5403" s="7" t="n">
        <v>190801</v>
      </c>
      <c r="K5403" s="93" t="n"/>
      <c r="L5403" s="93" t="n">
        <v>450000</v>
      </c>
      <c r="M5403" s="93" t="n">
        <v>423675</v>
      </c>
      <c r="N5403" s="93" t="n">
        <v>166500</v>
      </c>
      <c r="O5403" s="148" t="n">
        <v>409090.9090909091</v>
      </c>
      <c r="P5403" s="93" t="inlineStr">
        <is>
          <t>카페24토너스킨팩 화장솜 60P190801</t>
        </is>
      </c>
    </row>
    <row r="5404">
      <c r="A5404" s="93" t="n"/>
      <c r="B5404" s="127" t="n">
        <v>43923</v>
      </c>
      <c r="C5404" s="93">
        <f>TEXT(B5404,"aaa")</f>
        <v/>
      </c>
      <c r="D5404" s="93" t="n"/>
      <c r="E5404" s="93" t="inlineStr">
        <is>
          <t>토너</t>
        </is>
      </c>
      <c r="F5404" s="93" t="inlineStr">
        <is>
          <t>글로우데이즈 시코르</t>
        </is>
      </c>
      <c r="G5404" s="93" t="inlineStr">
        <is>
          <t>250ml</t>
        </is>
      </c>
      <c r="H5404" s="6" t="n">
        <v>10</v>
      </c>
      <c r="I5404" s="6" t="n"/>
      <c r="J5404" s="91" t="n">
        <v>190801</v>
      </c>
      <c r="K5404" s="93" t="n"/>
      <c r="L5404" s="93" t="n">
        <v>102270</v>
      </c>
      <c r="M5404" s="93" t="n">
        <v>102270</v>
      </c>
      <c r="N5404" s="93" t="n">
        <v>32600</v>
      </c>
      <c r="O5404" s="148" t="n">
        <v>92972.72727272726</v>
      </c>
      <c r="P5404" s="93" t="inlineStr">
        <is>
          <t>글로우데이즈 시코르토너250ml190801</t>
        </is>
      </c>
    </row>
    <row r="5405">
      <c r="A5405" s="93" t="n"/>
      <c r="B5405" s="127" t="n">
        <v>43923</v>
      </c>
      <c r="C5405" s="93">
        <f>TEXT(B5405,"aaa")</f>
        <v/>
      </c>
      <c r="D5405" s="93" t="n"/>
      <c r="E5405" s="93" t="inlineStr">
        <is>
          <t>앰플</t>
        </is>
      </c>
      <c r="F5405" s="93" t="inlineStr">
        <is>
          <t>글로우데이즈 시코르</t>
        </is>
      </c>
      <c r="G5405" s="93" t="inlineStr">
        <is>
          <t>앰플 30ml</t>
        </is>
      </c>
      <c r="H5405" s="93" t="n">
        <v>5</v>
      </c>
      <c r="J5405" s="93" t="n">
        <v>190801</v>
      </c>
      <c r="K5405" s="93" t="n"/>
      <c r="L5405" s="93" t="n">
        <v>67500</v>
      </c>
      <c r="M5405" s="93" t="n">
        <v>67500</v>
      </c>
      <c r="N5405" s="93" t="n">
        <v>16985</v>
      </c>
      <c r="O5405" s="148" t="n">
        <v>61363.63636363636</v>
      </c>
      <c r="P5405" s="93" t="inlineStr">
        <is>
          <t>글로우데이즈 시코르앰플앰플 30ml190801</t>
        </is>
      </c>
    </row>
    <row r="5406">
      <c r="A5406" s="93" t="n"/>
      <c r="B5406" s="127" t="n">
        <v>43923</v>
      </c>
      <c r="C5406" s="93">
        <f>TEXT(B5406,"aaa")</f>
        <v/>
      </c>
      <c r="D5406" s="93" t="n"/>
      <c r="E5406" s="93" t="inlineStr">
        <is>
          <t>수딩크림</t>
        </is>
      </c>
      <c r="F5406" s="93" t="inlineStr">
        <is>
          <t>글로우데이즈 시코르</t>
        </is>
      </c>
      <c r="G5406" s="93" t="inlineStr">
        <is>
          <t>수딩크림 100ml</t>
        </is>
      </c>
      <c r="H5406" s="93" t="n">
        <v>5</v>
      </c>
      <c r="J5406" s="93" t="n">
        <v>190801</v>
      </c>
      <c r="K5406" s="93" t="n"/>
      <c r="L5406" s="93" t="n">
        <v>77725</v>
      </c>
      <c r="M5406" s="93" t="n">
        <v>77725</v>
      </c>
      <c r="N5406" s="93" t="n">
        <v>15225</v>
      </c>
      <c r="O5406" s="148" t="n">
        <v>70659.0909090909</v>
      </c>
      <c r="P5406" s="93" t="inlineStr">
        <is>
          <t>글로우데이즈 시코르수딩크림수딩크림 100ml190801</t>
        </is>
      </c>
    </row>
    <row r="5407">
      <c r="A5407" s="93" t="n"/>
      <c r="B5407" s="127" t="n">
        <v>43923</v>
      </c>
      <c r="C5407" s="93">
        <f>TEXT(B5407,"aaa")</f>
        <v/>
      </c>
      <c r="D5407" s="93" t="n"/>
      <c r="E5407" s="93" t="inlineStr">
        <is>
          <t>마스크팩</t>
        </is>
      </c>
      <c r="F5407" s="93" t="inlineStr">
        <is>
          <t>글로우데이즈 시코르</t>
        </is>
      </c>
      <c r="G5407" s="93" t="inlineStr">
        <is>
          <t>마스크팩 1매</t>
        </is>
      </c>
      <c r="H5407" s="93" t="n">
        <v>5</v>
      </c>
      <c r="J5407" s="93" t="n">
        <v>190801</v>
      </c>
      <c r="K5407" s="93" t="n"/>
      <c r="L5407" s="93" t="n">
        <v>8180</v>
      </c>
      <c r="M5407" s="93" t="n">
        <v>8180</v>
      </c>
      <c r="N5407" s="93" t="n">
        <v>1985</v>
      </c>
      <c r="O5407" s="148" t="n">
        <v>7436.363636363636</v>
      </c>
      <c r="P5407" s="93" t="inlineStr">
        <is>
          <t>글로우데이즈 시코르마스크팩마스크팩 1매190801</t>
        </is>
      </c>
    </row>
    <row r="5408">
      <c r="A5408" s="93" t="n"/>
      <c r="B5408" s="127" t="n">
        <v>43923</v>
      </c>
      <c r="C5408" s="93">
        <f>TEXT(B5408,"aaa")</f>
        <v/>
      </c>
      <c r="D5408" s="93" t="n"/>
      <c r="E5408" s="93" t="inlineStr">
        <is>
          <t>머드크림마스크</t>
        </is>
      </c>
      <c r="F5408" s="93" t="inlineStr">
        <is>
          <t>글로우데이즈 시코르</t>
        </is>
      </c>
      <c r="G5408" s="93" t="inlineStr">
        <is>
          <t>머드크림마스크 100ml</t>
        </is>
      </c>
      <c r="H5408" s="6" t="n">
        <v>5</v>
      </c>
      <c r="I5408" s="6" t="n"/>
      <c r="J5408" s="7" t="n">
        <v>190801</v>
      </c>
      <c r="K5408" s="93" t="n"/>
      <c r="L5408" s="93" t="n">
        <v>51135</v>
      </c>
      <c r="M5408" s="93" t="n">
        <v>51135</v>
      </c>
      <c r="N5408" s="93" t="n">
        <v>7210</v>
      </c>
      <c r="O5408" s="148" t="n">
        <v>46486.36363636363</v>
      </c>
      <c r="P5408" s="93" t="inlineStr">
        <is>
          <t>글로우데이즈 시코르머드크림마스크머드크림마스크 100ml190801</t>
        </is>
      </c>
    </row>
    <row r="5409">
      <c r="A5409" s="93" t="n"/>
      <c r="B5409" s="127" t="n">
        <v>43923</v>
      </c>
      <c r="C5409" s="93">
        <f>TEXT(B5409,"aaa")</f>
        <v/>
      </c>
      <c r="D5409" s="93" t="n"/>
      <c r="E5409" s="93" t="inlineStr">
        <is>
          <t>클렌징폼</t>
        </is>
      </c>
      <c r="F5409" s="93" t="inlineStr">
        <is>
          <t>글로우데이즈 시코르</t>
        </is>
      </c>
      <c r="G5409" s="93" t="inlineStr">
        <is>
          <t>클렌징폼 120ml</t>
        </is>
      </c>
      <c r="H5409" s="6" t="n">
        <v>5</v>
      </c>
      <c r="I5409" s="6" t="n"/>
      <c r="J5409" s="7" t="n">
        <v>190801</v>
      </c>
      <c r="K5409" s="93" t="n"/>
      <c r="L5409" s="93" t="n">
        <v>32725</v>
      </c>
      <c r="M5409" s="93" t="n">
        <v>32725</v>
      </c>
      <c r="N5409" s="93" t="n">
        <v>13750</v>
      </c>
      <c r="O5409" s="148" t="n">
        <v>29750</v>
      </c>
      <c r="P5409" s="93" t="inlineStr">
        <is>
          <t>글로우데이즈 시코르클렌징폼클렌징폼 120ml190801</t>
        </is>
      </c>
    </row>
    <row r="5410">
      <c r="A5410" s="93" t="n"/>
      <c r="B5410" s="127" t="n">
        <v>43923</v>
      </c>
      <c r="C5410" s="93">
        <f>TEXT(B5410,"aaa")</f>
        <v/>
      </c>
      <c r="D5410" s="93" t="n"/>
      <c r="E5410" s="93" t="inlineStr">
        <is>
          <t>마스크팩</t>
        </is>
      </c>
      <c r="F5410" s="93" t="inlineStr">
        <is>
          <t>글로우데이즈 시코르</t>
        </is>
      </c>
      <c r="G5410" s="93" t="inlineStr">
        <is>
          <t>마스크팩 10매</t>
        </is>
      </c>
      <c r="H5410" s="6" t="n">
        <v>5</v>
      </c>
      <c r="I5410" s="6" t="n"/>
      <c r="J5410" s="93" t="n">
        <v>190801</v>
      </c>
      <c r="K5410" s="93" t="n"/>
      <c r="L5410" s="93" t="n">
        <v>81820</v>
      </c>
      <c r="M5410" s="93" t="n">
        <v>81820</v>
      </c>
      <c r="N5410" s="93" t="n">
        <v>19850</v>
      </c>
      <c r="O5410" s="148" t="n">
        <v>74381.81818181818</v>
      </c>
      <c r="P5410" s="93" t="inlineStr">
        <is>
          <t>글로우데이즈 시코르마스크팩마스크팩 10매190801</t>
        </is>
      </c>
    </row>
    <row r="5411">
      <c r="A5411" s="93" t="n"/>
      <c r="B5411" s="127" t="n">
        <v>43923</v>
      </c>
      <c r="C5411" s="93">
        <f>TEXT(B5411,"aaa")</f>
        <v/>
      </c>
      <c r="D5411" s="93" t="n"/>
      <c r="E5411" s="93" t="inlineStr">
        <is>
          <t>마스크팩</t>
        </is>
      </c>
      <c r="F5411" s="93" t="inlineStr">
        <is>
          <t>아누아 CS</t>
        </is>
      </c>
      <c r="G5411" s="93" t="inlineStr">
        <is>
          <t>마스크팩 10매</t>
        </is>
      </c>
      <c r="H5411" s="6" t="n">
        <v>1</v>
      </c>
      <c r="I5411" s="6" t="n"/>
      <c r="J5411" s="93" t="n">
        <v>190801</v>
      </c>
      <c r="K5411" s="93" t="n"/>
      <c r="L5411" s="93" t="n">
        <v>0</v>
      </c>
      <c r="M5411" s="93" t="n">
        <v>0</v>
      </c>
      <c r="N5411" s="93" t="n">
        <v>3970</v>
      </c>
      <c r="O5411" s="148" t="n">
        <v>0</v>
      </c>
      <c r="P5411" s="93" t="inlineStr">
        <is>
          <t>아누아 CS마스크팩마스크팩 10매190801</t>
        </is>
      </c>
    </row>
    <row r="5412">
      <c r="A5412" s="93" t="n"/>
      <c r="B5412" s="127" t="n">
        <v>43923</v>
      </c>
      <c r="C5412" s="93">
        <f>TEXT(B5412,"aaa")</f>
        <v/>
      </c>
      <c r="D5412" s="93" t="n"/>
      <c r="E5412" s="93" t="inlineStr">
        <is>
          <t>토너</t>
        </is>
      </c>
      <c r="F5412" s="93" t="inlineStr">
        <is>
          <t>아누아 CS</t>
        </is>
      </c>
      <c r="G5412" s="93" t="inlineStr">
        <is>
          <t>250ml</t>
        </is>
      </c>
      <c r="H5412" s="6" t="n">
        <v>12</v>
      </c>
      <c r="I5412" s="6" t="n"/>
      <c r="J5412" s="91" t="n">
        <v>190801</v>
      </c>
      <c r="K5412" s="93" t="n"/>
      <c r="L5412" s="93" t="n">
        <v>0</v>
      </c>
      <c r="M5412" s="93" t="n">
        <v>0</v>
      </c>
      <c r="N5412" s="93" t="n">
        <v>39120</v>
      </c>
      <c r="O5412" s="148" t="n">
        <v>0</v>
      </c>
      <c r="P5412" s="93" t="inlineStr">
        <is>
          <t>아누아 CS토너250ml190801</t>
        </is>
      </c>
    </row>
    <row r="5413">
      <c r="A5413" s="93" t="n"/>
      <c r="B5413" s="127" t="n">
        <v>43923</v>
      </c>
      <c r="C5413" s="93">
        <f>TEXT(B5413,"aaa")</f>
        <v/>
      </c>
      <c r="D5413" s="93" t="n"/>
      <c r="E5413" s="93" t="inlineStr">
        <is>
          <t>앰플</t>
        </is>
      </c>
      <c r="F5413" s="93" t="inlineStr">
        <is>
          <t>아누아 CS</t>
        </is>
      </c>
      <c r="G5413" s="93" t="inlineStr">
        <is>
          <t>앰플 30ml</t>
        </is>
      </c>
      <c r="H5413" s="6" t="n">
        <v>32</v>
      </c>
      <c r="I5413" s="6" t="n"/>
      <c r="J5413" s="93" t="n">
        <v>190801</v>
      </c>
      <c r="K5413" s="93" t="n"/>
      <c r="L5413" s="93" t="n">
        <v>0</v>
      </c>
      <c r="M5413" s="93" t="n">
        <v>0</v>
      </c>
      <c r="N5413" s="93" t="n">
        <v>108704</v>
      </c>
      <c r="O5413" s="148" t="n">
        <v>0</v>
      </c>
      <c r="P5413" s="93" t="inlineStr">
        <is>
          <t>아누아 CS앰플앰플 30ml190801</t>
        </is>
      </c>
    </row>
    <row r="5414">
      <c r="A5414" s="93" t="n"/>
      <c r="B5414" s="127" t="n">
        <v>43923</v>
      </c>
      <c r="C5414" s="93">
        <f>TEXT(B5414,"aaa")</f>
        <v/>
      </c>
      <c r="D5414" s="93" t="n"/>
      <c r="E5414" s="93" t="inlineStr">
        <is>
          <t>머드크림마스크</t>
        </is>
      </c>
      <c r="F5414" s="93" t="inlineStr">
        <is>
          <t>아누아 CS</t>
        </is>
      </c>
      <c r="G5414" s="93" t="inlineStr">
        <is>
          <t>머드크림마스크 100ml</t>
        </is>
      </c>
      <c r="H5414" s="6" t="n">
        <v>1</v>
      </c>
      <c r="I5414" s="6" t="n"/>
      <c r="J5414" s="7" t="n">
        <v>190801</v>
      </c>
      <c r="K5414" s="93" t="n"/>
      <c r="L5414" s="93" t="n">
        <v>0</v>
      </c>
      <c r="M5414" s="93" t="n">
        <v>0</v>
      </c>
      <c r="N5414" s="93" t="n">
        <v>1442</v>
      </c>
      <c r="O5414" s="148" t="n">
        <v>0</v>
      </c>
      <c r="P5414" s="93" t="inlineStr">
        <is>
          <t>아누아 CS머드크림마스크머드크림마스크 100ml190801</t>
        </is>
      </c>
    </row>
    <row r="5415">
      <c r="A5415" s="93" t="n"/>
      <c r="B5415" s="127" t="n">
        <v>43923</v>
      </c>
      <c r="C5415" s="93">
        <f>TEXT(B5415,"aaa")</f>
        <v/>
      </c>
      <c r="D5415" s="93" t="n"/>
      <c r="E5415" s="93" t="inlineStr">
        <is>
          <t>클렌징폼</t>
        </is>
      </c>
      <c r="F5415" s="93" t="inlineStr">
        <is>
          <t>아누아 CS</t>
        </is>
      </c>
      <c r="G5415" s="93" t="inlineStr">
        <is>
          <t>클렌징폼 120ml</t>
        </is>
      </c>
      <c r="H5415" s="6" t="n">
        <v>2</v>
      </c>
      <c r="I5415" s="6" t="n"/>
      <c r="J5415" s="7" t="n">
        <v>190801</v>
      </c>
      <c r="K5415" s="93" t="n"/>
      <c r="L5415" s="93" t="n">
        <v>0</v>
      </c>
      <c r="M5415" s="93" t="n">
        <v>0</v>
      </c>
      <c r="N5415" s="93" t="n">
        <v>5500</v>
      </c>
      <c r="O5415" s="148" t="n">
        <v>0</v>
      </c>
      <c r="P5415" s="93" t="inlineStr">
        <is>
          <t>아누아 CS클렌징폼클렌징폼 120ml190801</t>
        </is>
      </c>
    </row>
    <row r="5416">
      <c r="A5416" s="93" t="n"/>
      <c r="B5416" s="127" t="n">
        <v>43923</v>
      </c>
      <c r="C5416" s="93">
        <f>TEXT(B5416,"aaa")</f>
        <v/>
      </c>
      <c r="D5416" s="93" t="n"/>
      <c r="E5416" s="93" t="inlineStr">
        <is>
          <t>앰플</t>
        </is>
      </c>
      <c r="F5416" s="5" t="inlineStr">
        <is>
          <t>카페24</t>
        </is>
      </c>
      <c r="G5416" s="93" t="inlineStr">
        <is>
          <t>앰플 30ml</t>
        </is>
      </c>
      <c r="H5416" s="6" t="n">
        <v>5</v>
      </c>
      <c r="I5416" s="6" t="n"/>
      <c r="J5416" s="93" t="n">
        <v>190801</v>
      </c>
      <c r="K5416" s="93" t="n"/>
      <c r="L5416" s="93" t="n">
        <v>140000</v>
      </c>
      <c r="M5416" s="93" t="n">
        <v>131810</v>
      </c>
      <c r="N5416" s="93" t="n">
        <v>16985</v>
      </c>
      <c r="O5416" s="148" t="n">
        <v>127272.7272727273</v>
      </c>
      <c r="P5416" s="93" t="inlineStr">
        <is>
          <t>카페24앰플앰플 30ml190801</t>
        </is>
      </c>
    </row>
    <row r="5417">
      <c r="A5417" s="93" t="n"/>
      <c r="B5417" s="127" t="n">
        <v>43923</v>
      </c>
      <c r="C5417" s="93">
        <f>TEXT(B5417,"aaa")</f>
        <v/>
      </c>
      <c r="D5417" s="93" t="n"/>
      <c r="E5417" s="93" t="inlineStr">
        <is>
          <t>수딩크림</t>
        </is>
      </c>
      <c r="F5417" s="5" t="inlineStr">
        <is>
          <t>카페24</t>
        </is>
      </c>
      <c r="G5417" s="93" t="inlineStr">
        <is>
          <t>수딩크림 100ml</t>
        </is>
      </c>
      <c r="H5417" s="6" t="n">
        <v>13</v>
      </c>
      <c r="I5417" s="6" t="n"/>
      <c r="J5417" s="93" t="n">
        <v>190801</v>
      </c>
      <c r="K5417" s="93" t="n"/>
      <c r="L5417" s="93" t="n">
        <v>494000</v>
      </c>
      <c r="M5417" s="93" t="n">
        <v>465101</v>
      </c>
      <c r="N5417" s="93" t="n">
        <v>39585</v>
      </c>
      <c r="O5417" s="148" t="n">
        <v>449090.9090909091</v>
      </c>
      <c r="P5417" s="93" t="inlineStr">
        <is>
          <t>카페24수딩크림수딩크림 100ml190801</t>
        </is>
      </c>
    </row>
    <row r="5418">
      <c r="A5418" s="93" t="n"/>
      <c r="B5418" s="127" t="n">
        <v>43923</v>
      </c>
      <c r="C5418" s="93">
        <f>TEXT(B5418,"aaa")</f>
        <v/>
      </c>
      <c r="D5418" s="93" t="n"/>
      <c r="E5418" s="93" t="inlineStr">
        <is>
          <t>토너+머드크림세트</t>
        </is>
      </c>
      <c r="F5418" s="93" t="inlineStr">
        <is>
          <t>카페24</t>
        </is>
      </c>
      <c r="G5418" s="93" t="inlineStr">
        <is>
          <t>250ml</t>
        </is>
      </c>
      <c r="H5418" s="6" t="n">
        <v>4</v>
      </c>
      <c r="I5418" s="6" t="n"/>
      <c r="J5418" s="93" t="n">
        <v>190801</v>
      </c>
      <c r="K5418" s="93" t="n"/>
      <c r="L5418" s="93" t="n">
        <v>70000</v>
      </c>
      <c r="M5418" s="93" t="n">
        <v>65905</v>
      </c>
      <c r="N5418" s="93" t="n">
        <v>13040</v>
      </c>
      <c r="O5418" s="148" t="n">
        <v>63636.36363636363</v>
      </c>
      <c r="P5418" s="93" t="inlineStr">
        <is>
          <t>카페24토너+머드크림세트250ml190801</t>
        </is>
      </c>
    </row>
    <row r="5419">
      <c r="A5419" s="93" t="n"/>
      <c r="B5419" s="127" t="n">
        <v>43923</v>
      </c>
      <c r="C5419" s="93">
        <f>TEXT(B5419,"aaa")</f>
        <v/>
      </c>
      <c r="D5419" s="93" t="n"/>
      <c r="E5419" s="93" t="inlineStr">
        <is>
          <t>토너+머드크림세트</t>
        </is>
      </c>
      <c r="F5419" s="93" t="inlineStr">
        <is>
          <t>카페24</t>
        </is>
      </c>
      <c r="G5419" s="93" t="inlineStr">
        <is>
          <t>머드크림마스크 100ml</t>
        </is>
      </c>
      <c r="H5419" s="6" t="n">
        <v>4</v>
      </c>
      <c r="I5419" s="6" t="n"/>
      <c r="J5419" s="93" t="n">
        <v>190801</v>
      </c>
      <c r="K5419" s="93" t="n"/>
      <c r="L5419" s="93" t="n">
        <v>70000</v>
      </c>
      <c r="M5419" s="93" t="n">
        <v>65905</v>
      </c>
      <c r="N5419" s="93" t="n">
        <v>5768</v>
      </c>
      <c r="O5419" s="148" t="n">
        <v>63636.36363636363</v>
      </c>
      <c r="P5419" s="93" t="inlineStr">
        <is>
          <t>카페24토너+머드크림세트머드크림마스크 100ml190801</t>
        </is>
      </c>
    </row>
    <row r="5420">
      <c r="A5420" s="93" t="n"/>
      <c r="B5420" s="127" t="n">
        <v>43923</v>
      </c>
      <c r="C5420" s="93">
        <f>TEXT(B5420,"aaa")</f>
        <v/>
      </c>
      <c r="D5420" s="93" t="n"/>
      <c r="E5420" s="93" t="inlineStr">
        <is>
          <t>클렌징폼</t>
        </is>
      </c>
      <c r="F5420" s="5" t="inlineStr">
        <is>
          <t>카페24</t>
        </is>
      </c>
      <c r="G5420" s="93" t="inlineStr">
        <is>
          <t>클렌징폼 120ml</t>
        </is>
      </c>
      <c r="H5420" s="6" t="n">
        <v>21</v>
      </c>
      <c r="I5420" s="6" t="n"/>
      <c r="J5420" s="7" t="n">
        <v>190801</v>
      </c>
      <c r="K5420" s="93" t="n"/>
      <c r="L5420" s="93" t="n">
        <v>273000</v>
      </c>
      <c r="M5420" s="93" t="n">
        <v>257029.5</v>
      </c>
      <c r="N5420" s="93" t="n">
        <v>57750</v>
      </c>
      <c r="O5420" s="148" t="n">
        <v>248181.8181818181</v>
      </c>
      <c r="P5420" s="93" t="inlineStr">
        <is>
          <t>카페24클렌징폼클렌징폼 120ml190801</t>
        </is>
      </c>
    </row>
    <row r="5421">
      <c r="A5421" s="93" t="n"/>
      <c r="B5421" s="127" t="n">
        <v>43923</v>
      </c>
      <c r="C5421" s="93">
        <f>TEXT(B5421,"aaa")</f>
        <v/>
      </c>
      <c r="D5421" s="93" t="n"/>
      <c r="E5421" s="93" t="inlineStr">
        <is>
          <t>클렌징폼</t>
        </is>
      </c>
      <c r="F5421" s="93" t="inlineStr">
        <is>
          <t>카페24</t>
        </is>
      </c>
      <c r="G5421" s="93" t="inlineStr">
        <is>
          <t>클렌징폼 120ml 2set</t>
        </is>
      </c>
      <c r="H5421" s="6" t="n">
        <v>3</v>
      </c>
      <c r="I5421" s="6" t="n"/>
      <c r="J5421" s="7" t="n">
        <v>190801</v>
      </c>
      <c r="K5421" s="93" t="n"/>
      <c r="L5421" s="93" t="n">
        <v>72000</v>
      </c>
      <c r="M5421" s="93" t="n">
        <v>67788</v>
      </c>
      <c r="N5421" s="93" t="n">
        <v>7380</v>
      </c>
      <c r="O5421" s="148" t="n">
        <v>65454.54545454545</v>
      </c>
      <c r="P5421" s="93" t="inlineStr">
        <is>
          <t>카페24클렌징폼클렌징폼 120ml 2set190801</t>
        </is>
      </c>
    </row>
    <row r="5422">
      <c r="A5422" s="93" t="n"/>
      <c r="B5422" s="127" t="n">
        <v>43923</v>
      </c>
      <c r="C5422" s="93">
        <f>TEXT(B5422,"aaa")</f>
        <v/>
      </c>
      <c r="D5422" s="93" t="n"/>
      <c r="E5422" s="93" t="inlineStr">
        <is>
          <t>클렌징폼</t>
        </is>
      </c>
      <c r="F5422" s="93" t="inlineStr">
        <is>
          <t>카페24</t>
        </is>
      </c>
      <c r="G5422" s="93" t="inlineStr">
        <is>
          <t>클렌징폼 120ml 3set</t>
        </is>
      </c>
      <c r="H5422" s="6" t="n">
        <v>4</v>
      </c>
      <c r="I5422" s="6" t="n"/>
      <c r="J5422" s="7" t="n">
        <v>190801</v>
      </c>
      <c r="K5422" s="93" t="n"/>
      <c r="L5422" s="93" t="n">
        <v>132000</v>
      </c>
      <c r="M5422" s="93" t="n">
        <v>124278</v>
      </c>
      <c r="N5422" s="93" t="n">
        <v>14760</v>
      </c>
      <c r="O5422" s="148" t="n">
        <v>120000</v>
      </c>
      <c r="P5422" s="93" t="inlineStr">
        <is>
          <t>카페24클렌징폼클렌징폼 120ml 3set190801</t>
        </is>
      </c>
    </row>
    <row r="5423">
      <c r="A5423" s="93" t="n"/>
      <c r="B5423" s="127" t="n">
        <v>43923</v>
      </c>
      <c r="C5423" s="93">
        <f>TEXT(B5423,"aaa")</f>
        <v/>
      </c>
      <c r="D5423" s="93" t="n"/>
      <c r="E5423" s="93" t="inlineStr">
        <is>
          <t>토너</t>
        </is>
      </c>
      <c r="F5423" s="93" t="inlineStr">
        <is>
          <t>큐텐</t>
        </is>
      </c>
      <c r="G5423" s="93" t="inlineStr">
        <is>
          <t>250ml</t>
        </is>
      </c>
      <c r="H5423" s="6" t="n">
        <v>23</v>
      </c>
      <c r="I5423" s="6" t="n"/>
      <c r="J5423" s="91" t="n">
        <v>190801</v>
      </c>
      <c r="K5423" s="93" t="n"/>
      <c r="L5423" s="93" t="n">
        <v>724500</v>
      </c>
      <c r="M5423" s="93" t="n">
        <v>644805</v>
      </c>
      <c r="N5423" s="93" t="n">
        <v>74980</v>
      </c>
      <c r="O5423" s="148" t="n">
        <v>658636.3636363635</v>
      </c>
      <c r="P5423" s="93" t="inlineStr">
        <is>
          <t>큐텐토너250ml190801</t>
        </is>
      </c>
    </row>
    <row r="5424">
      <c r="A5424" s="93" t="n"/>
      <c r="B5424" s="127" t="n">
        <v>43923</v>
      </c>
      <c r="C5424" s="93">
        <f>TEXT(B5424,"aaa")</f>
        <v/>
      </c>
      <c r="D5424" s="93" t="n"/>
      <c r="E5424" s="93" t="inlineStr">
        <is>
          <t>토너</t>
        </is>
      </c>
      <c r="F5424" s="93" t="inlineStr">
        <is>
          <t>큐텐</t>
        </is>
      </c>
      <c r="G5424" s="93" t="inlineStr">
        <is>
          <t>250ml 2set</t>
        </is>
      </c>
      <c r="H5424" s="6" t="n">
        <v>6</v>
      </c>
      <c r="I5424" s="6" t="n"/>
      <c r="J5424" s="91" t="n">
        <v>190801</v>
      </c>
      <c r="K5424" s="93" t="n"/>
      <c r="L5424" s="93" t="n">
        <v>264000</v>
      </c>
      <c r="M5424" s="93" t="n">
        <v>234960</v>
      </c>
      <c r="N5424" s="93" t="n">
        <v>39120</v>
      </c>
      <c r="O5424" s="148" t="n">
        <v>240000</v>
      </c>
      <c r="P5424" s="93" t="inlineStr">
        <is>
          <t>큐텐토너250ml 2set190801</t>
        </is>
      </c>
    </row>
    <row r="5425">
      <c r="A5425" s="93" t="n"/>
      <c r="B5425" s="127" t="n">
        <v>43923</v>
      </c>
      <c r="C5425" s="93">
        <f>TEXT(B5425,"aaa")</f>
        <v/>
      </c>
      <c r="D5425" s="93" t="n"/>
      <c r="E5425" s="93" t="inlineStr">
        <is>
          <t>클렌징폼</t>
        </is>
      </c>
      <c r="F5425" s="93" t="inlineStr">
        <is>
          <t>큐텐</t>
        </is>
      </c>
      <c r="G5425" s="93" t="inlineStr">
        <is>
          <t>클렌징폼 120ml</t>
        </is>
      </c>
      <c r="H5425" s="6" t="n">
        <v>1</v>
      </c>
      <c r="I5425" s="6" t="n"/>
      <c r="J5425" s="7" t="n">
        <v>190801</v>
      </c>
      <c r="K5425" s="93" t="n"/>
      <c r="L5425" s="93" t="n">
        <v>25000</v>
      </c>
      <c r="M5425" s="93" t="n">
        <v>22250</v>
      </c>
      <c r="N5425" s="93" t="n">
        <v>2750</v>
      </c>
      <c r="O5425" s="148" t="n">
        <v>22727.27272727272</v>
      </c>
      <c r="P5425" s="93" t="inlineStr">
        <is>
          <t>큐텐클렌징폼클렌징폼 120ml190801</t>
        </is>
      </c>
    </row>
    <row r="5426">
      <c r="A5426" s="93" t="n"/>
      <c r="B5426" s="127" t="n">
        <v>43921</v>
      </c>
      <c r="C5426" s="93">
        <f>TEXT(B5426,"aaa")</f>
        <v/>
      </c>
      <c r="D5426" s="93" t="n"/>
      <c r="E5426" s="93" t="inlineStr">
        <is>
          <t>머드크림마스크</t>
        </is>
      </c>
      <c r="F5426" s="93" t="inlineStr">
        <is>
          <t>글로우데이즈 시코르</t>
        </is>
      </c>
      <c r="G5426" s="93" t="inlineStr">
        <is>
          <t>머드크림마스크 100ml</t>
        </is>
      </c>
      <c r="H5426" s="6" t="n">
        <v>7</v>
      </c>
      <c r="I5426" s="6" t="n"/>
      <c r="J5426" s="7" t="n">
        <v>190801</v>
      </c>
      <c r="K5426" s="93" t="n"/>
      <c r="L5426" s="93" t="n">
        <v>71589</v>
      </c>
      <c r="M5426" s="93" t="n">
        <v>71589</v>
      </c>
      <c r="N5426" s="93" t="n">
        <v>10094</v>
      </c>
      <c r="O5426" s="148" t="n">
        <v>65080.90909090909</v>
      </c>
      <c r="P5426" s="93" t="inlineStr">
        <is>
          <t>글로우데이즈 시코르머드크림마스크머드크림마스크 100ml190801</t>
        </is>
      </c>
    </row>
    <row r="5427">
      <c r="A5427" s="93" t="n"/>
      <c r="B5427" s="127" t="n">
        <v>43921</v>
      </c>
      <c r="C5427" s="93">
        <f>TEXT(B5427,"aaa")</f>
        <v/>
      </c>
      <c r="D5427" s="93" t="n"/>
      <c r="E5427" s="6" t="inlineStr">
        <is>
          <t>토너</t>
        </is>
      </c>
      <c r="F5427" s="93" t="inlineStr">
        <is>
          <t>글로우데이즈 시코르</t>
        </is>
      </c>
      <c r="G5427" s="5" t="inlineStr">
        <is>
          <t>500ml</t>
        </is>
      </c>
      <c r="H5427" s="6" t="n">
        <v>7</v>
      </c>
      <c r="I5427" s="6" t="n"/>
      <c r="J5427" s="7" t="n">
        <v>190801</v>
      </c>
      <c r="K5427" s="93" t="n"/>
      <c r="L5427" s="93" t="n">
        <v>141750</v>
      </c>
      <c r="M5427" s="93" t="n">
        <v>141750</v>
      </c>
      <c r="N5427" s="93" t="n">
        <v>33075</v>
      </c>
      <c r="O5427" s="148" t="n">
        <v>128863.6363636364</v>
      </c>
      <c r="P5427" s="93" t="inlineStr">
        <is>
          <t>글로우데이즈 시코르토너500ml190801</t>
        </is>
      </c>
    </row>
    <row r="5428">
      <c r="A5428" s="93" t="n"/>
      <c r="B5428" s="127" t="n">
        <v>43924</v>
      </c>
      <c r="C5428" s="93">
        <f>TEXT(B5428,"aaa")</f>
        <v/>
      </c>
      <c r="D5428" s="93" t="n"/>
      <c r="E5428" s="6" t="inlineStr">
        <is>
          <t>토너</t>
        </is>
      </c>
      <c r="F5428" s="5" t="inlineStr">
        <is>
          <t>W컨셉</t>
        </is>
      </c>
      <c r="G5428" s="5" t="inlineStr">
        <is>
          <t>250ml</t>
        </is>
      </c>
      <c r="H5428" s="6" t="n">
        <v>3</v>
      </c>
      <c r="I5428" s="6" t="n"/>
      <c r="J5428" s="7" t="n">
        <v>190801</v>
      </c>
      <c r="K5428" s="93" t="n"/>
      <c r="L5428" s="93" t="n">
        <v>60000</v>
      </c>
      <c r="M5428" s="93" t="n">
        <v>43200</v>
      </c>
      <c r="N5428" s="93" t="n">
        <v>9780</v>
      </c>
      <c r="O5428" s="148" t="n">
        <v>54545.45454545454</v>
      </c>
      <c r="P5428" s="93" t="inlineStr">
        <is>
          <t>W컨셉토너250ml190801</t>
        </is>
      </c>
    </row>
    <row r="5429">
      <c r="A5429" s="93" t="n"/>
      <c r="B5429" s="127" t="n">
        <v>43924</v>
      </c>
      <c r="C5429" s="93">
        <f>TEXT(B5429,"aaa")</f>
        <v/>
      </c>
      <c r="D5429" s="93" t="n"/>
      <c r="E5429" s="6" t="inlineStr">
        <is>
          <t>토너</t>
        </is>
      </c>
      <c r="F5429" s="5" t="inlineStr">
        <is>
          <t>W컨셉</t>
        </is>
      </c>
      <c r="G5429" s="5" t="inlineStr">
        <is>
          <t>250ml 2set</t>
        </is>
      </c>
      <c r="H5429" s="6" t="n">
        <v>17</v>
      </c>
      <c r="I5429" s="6" t="n"/>
      <c r="J5429" s="7" t="n">
        <v>190801</v>
      </c>
      <c r="K5429" s="93" t="n"/>
      <c r="L5429" s="93" t="n">
        <v>595000</v>
      </c>
      <c r="M5429" s="93" t="n">
        <v>434350</v>
      </c>
      <c r="N5429" s="93" t="n">
        <v>110840</v>
      </c>
      <c r="O5429" s="148" t="n">
        <v>540909.0909090908</v>
      </c>
      <c r="P5429" s="93" t="inlineStr">
        <is>
          <t>W컨셉토너250ml 2set190801</t>
        </is>
      </c>
    </row>
    <row r="5430">
      <c r="A5430" s="93" t="n"/>
      <c r="B5430" s="127" t="n">
        <v>43924</v>
      </c>
      <c r="C5430" s="93">
        <f>TEXT(B5430,"aaa")</f>
        <v/>
      </c>
      <c r="D5430" s="93" t="n"/>
      <c r="E5430" s="93" t="inlineStr">
        <is>
          <t>토너</t>
        </is>
      </c>
      <c r="F5430" s="5" t="inlineStr">
        <is>
          <t>스타일쉐어</t>
        </is>
      </c>
      <c r="G5430" s="93" t="inlineStr">
        <is>
          <t>250ml</t>
        </is>
      </c>
      <c r="H5430" s="6" t="n">
        <v>32</v>
      </c>
      <c r="I5430" s="6" t="n"/>
      <c r="J5430" s="91" t="n">
        <v>190801</v>
      </c>
      <c r="K5430" s="93" t="n"/>
      <c r="L5430" s="93" t="n">
        <v>640000</v>
      </c>
      <c r="M5430" s="93" t="n">
        <v>480000</v>
      </c>
      <c r="N5430" s="93" t="n">
        <v>104320</v>
      </c>
      <c r="O5430" s="148" t="n">
        <v>581818.1818181818</v>
      </c>
      <c r="P5430" s="93" t="inlineStr">
        <is>
          <t>스타일쉐어토너250ml190801</t>
        </is>
      </c>
    </row>
    <row r="5431">
      <c r="A5431" s="93" t="n"/>
      <c r="B5431" s="127" t="n">
        <v>43924</v>
      </c>
      <c r="C5431" s="93">
        <f>TEXT(B5431,"aaa")</f>
        <v/>
      </c>
      <c r="D5431" s="93" t="n"/>
      <c r="E5431" s="93" t="inlineStr">
        <is>
          <t>토너</t>
        </is>
      </c>
      <c r="F5431" s="93" t="inlineStr">
        <is>
          <t>아누아 CS</t>
        </is>
      </c>
      <c r="G5431" s="93" t="inlineStr">
        <is>
          <t>250ml</t>
        </is>
      </c>
      <c r="H5431" s="6" t="n">
        <v>1</v>
      </c>
      <c r="I5431" s="6" t="n"/>
      <c r="J5431" s="91" t="n">
        <v>190801</v>
      </c>
      <c r="K5431" s="93" t="n"/>
      <c r="L5431" s="93" t="n">
        <v>0</v>
      </c>
      <c r="M5431" s="93" t="n">
        <v>0</v>
      </c>
      <c r="N5431" s="93" t="n">
        <v>3260</v>
      </c>
      <c r="O5431" s="148" t="n">
        <v>0</v>
      </c>
      <c r="P5431" s="93" t="inlineStr">
        <is>
          <t>아누아 CS토너250ml190801</t>
        </is>
      </c>
    </row>
    <row r="5432">
      <c r="A5432" s="93" t="n"/>
      <c r="B5432" s="127" t="n">
        <v>43924</v>
      </c>
      <c r="C5432" s="93">
        <f>TEXT(B5432,"aaa")</f>
        <v/>
      </c>
      <c r="D5432" s="93" t="n"/>
      <c r="E5432" s="93" t="inlineStr">
        <is>
          <t>머드크림마스크</t>
        </is>
      </c>
      <c r="F5432" s="93" t="inlineStr">
        <is>
          <t>카페24</t>
        </is>
      </c>
      <c r="G5432" s="93" t="inlineStr">
        <is>
          <t>머드크림마스크 100ml</t>
        </is>
      </c>
      <c r="H5432" s="6" t="n">
        <v>16</v>
      </c>
      <c r="I5432" s="6" t="n"/>
      <c r="J5432" s="93" t="n">
        <v>190801</v>
      </c>
      <c r="K5432" s="93" t="n"/>
      <c r="L5432" s="93" t="n">
        <v>320000</v>
      </c>
      <c r="M5432" s="93" t="n">
        <v>301280</v>
      </c>
      <c r="N5432" s="93" t="n">
        <v>23072</v>
      </c>
      <c r="O5432" s="148" t="n">
        <v>290909.0909090909</v>
      </c>
      <c r="P5432" s="93" t="inlineStr">
        <is>
          <t>카페24머드크림마스크머드크림마스크 100ml190801</t>
        </is>
      </c>
    </row>
    <row r="5433">
      <c r="A5433" s="93" t="n"/>
      <c r="B5433" s="127" t="n">
        <v>43924</v>
      </c>
      <c r="C5433" s="93">
        <f>TEXT(B5433,"aaa")</f>
        <v/>
      </c>
      <c r="D5433" s="93" t="n"/>
      <c r="E5433" s="93" t="inlineStr">
        <is>
          <t>머드크림마스크</t>
        </is>
      </c>
      <c r="F5433" s="93" t="inlineStr">
        <is>
          <t>카페24</t>
        </is>
      </c>
      <c r="G5433" s="93" t="inlineStr">
        <is>
          <t>머드크림마스크 100ml 2set</t>
        </is>
      </c>
      <c r="H5433" s="6" t="n">
        <v>3</v>
      </c>
      <c r="I5433" s="6" t="n"/>
      <c r="J5433" s="93" t="n">
        <v>190801</v>
      </c>
      <c r="K5433" s="93" t="n"/>
      <c r="L5433" s="93" t="n">
        <v>105000</v>
      </c>
      <c r="M5433" s="93" t="n">
        <v>98857.5</v>
      </c>
      <c r="N5433" s="93" t="n">
        <v>8652</v>
      </c>
      <c r="O5433" s="148" t="n">
        <v>95454.54545454544</v>
      </c>
      <c r="P5433" s="93" t="inlineStr">
        <is>
          <t>카페24머드크림마스크머드크림마스크 100ml 2set190801</t>
        </is>
      </c>
    </row>
    <row r="5434">
      <c r="A5434" s="93" t="n"/>
      <c r="B5434" s="127" t="n">
        <v>43924</v>
      </c>
      <c r="C5434" s="93">
        <f>TEXT(B5434,"aaa")</f>
        <v/>
      </c>
      <c r="D5434" s="93" t="n"/>
      <c r="E5434" s="93" t="inlineStr">
        <is>
          <t>마스크팩</t>
        </is>
      </c>
      <c r="F5434" s="93" t="inlineStr">
        <is>
          <t>카페24</t>
        </is>
      </c>
      <c r="G5434" s="93" t="inlineStr">
        <is>
          <t>마스크팩 1매</t>
        </is>
      </c>
      <c r="H5434" s="6" t="n">
        <v>5</v>
      </c>
      <c r="I5434" s="6" t="n"/>
      <c r="J5434" s="93" t="n">
        <v>190801</v>
      </c>
      <c r="K5434" s="93" t="n"/>
      <c r="L5434" s="93" t="n">
        <v>20000</v>
      </c>
      <c r="M5434" s="93" t="n">
        <v>18830</v>
      </c>
      <c r="N5434" s="93" t="n">
        <v>1985</v>
      </c>
      <c r="O5434" s="148" t="n">
        <v>18181.81818181818</v>
      </c>
      <c r="P5434" s="93" t="inlineStr">
        <is>
          <t>카페24마스크팩마스크팩 1매190801</t>
        </is>
      </c>
    </row>
    <row r="5435">
      <c r="A5435" s="93" t="n"/>
      <c r="B5435" s="127" t="n">
        <v>43924</v>
      </c>
      <c r="C5435" s="93">
        <f>TEXT(B5435,"aaa")</f>
        <v/>
      </c>
      <c r="D5435" s="93" t="n"/>
      <c r="E5435" s="93" t="inlineStr">
        <is>
          <t>마스크팩</t>
        </is>
      </c>
      <c r="F5435" s="93" t="inlineStr">
        <is>
          <t>카페24</t>
        </is>
      </c>
      <c r="G5435" s="93" t="inlineStr">
        <is>
          <t>마스크팩 10매</t>
        </is>
      </c>
      <c r="H5435" s="6" t="n">
        <v>7</v>
      </c>
      <c r="I5435" s="6" t="n"/>
      <c r="J5435" s="93" t="n">
        <v>190801</v>
      </c>
      <c r="K5435" s="93" t="n"/>
      <c r="L5435" s="93" t="n">
        <v>140000</v>
      </c>
      <c r="M5435" s="93" t="n">
        <v>131810</v>
      </c>
      <c r="N5435" s="93" t="n">
        <v>27790</v>
      </c>
      <c r="O5435" s="148" t="n">
        <v>127272.7272727273</v>
      </c>
      <c r="P5435" s="93" t="inlineStr">
        <is>
          <t>카페24마스크팩마스크팩 10매190801</t>
        </is>
      </c>
    </row>
    <row r="5436">
      <c r="A5436" s="93" t="n"/>
      <c r="B5436" s="127" t="n">
        <v>43924</v>
      </c>
      <c r="C5436" s="93">
        <f>TEXT(B5436,"aaa")</f>
        <v/>
      </c>
      <c r="D5436" s="93" t="n"/>
      <c r="E5436" s="6" t="inlineStr">
        <is>
          <t>토너</t>
        </is>
      </c>
      <c r="F5436" s="5" t="inlineStr">
        <is>
          <t>카페24</t>
        </is>
      </c>
      <c r="G5436" s="5" t="inlineStr">
        <is>
          <t>250ml</t>
        </is>
      </c>
      <c r="H5436" s="6" t="n">
        <v>84</v>
      </c>
      <c r="I5436" s="6" t="n"/>
      <c r="J5436" s="7" t="n">
        <v>190801</v>
      </c>
      <c r="K5436" s="93" t="n"/>
      <c r="L5436" s="93" t="n">
        <v>1680000</v>
      </c>
      <c r="M5436" s="93" t="n">
        <v>1581720</v>
      </c>
      <c r="N5436" s="93" t="n">
        <v>273840</v>
      </c>
      <c r="O5436" s="148" t="n">
        <v>1527272.727272727</v>
      </c>
      <c r="P5436" s="93" t="inlineStr">
        <is>
          <t>카페24토너250ml190801</t>
        </is>
      </c>
    </row>
    <row r="5437">
      <c r="A5437" s="93" t="n"/>
      <c r="B5437" s="127" t="n">
        <v>43924</v>
      </c>
      <c r="C5437" s="93">
        <f>TEXT(B5437,"aaa")</f>
        <v/>
      </c>
      <c r="D5437" s="93" t="n"/>
      <c r="E5437" s="6" t="inlineStr">
        <is>
          <t>토너</t>
        </is>
      </c>
      <c r="F5437" s="5" t="inlineStr">
        <is>
          <t>카페24</t>
        </is>
      </c>
      <c r="G5437" s="5" t="inlineStr">
        <is>
          <t>250ml 2set</t>
        </is>
      </c>
      <c r="H5437" s="6" t="n">
        <v>71</v>
      </c>
      <c r="I5437" s="6" t="n"/>
      <c r="J5437" s="7" t="n">
        <v>190801</v>
      </c>
      <c r="K5437" s="93" t="n"/>
      <c r="L5437" s="93" t="n">
        <v>2485000</v>
      </c>
      <c r="M5437" s="93" t="n">
        <v>2339627.5</v>
      </c>
      <c r="N5437" s="93" t="n">
        <v>462920</v>
      </c>
      <c r="O5437" s="148" t="n">
        <v>2259090.909090909</v>
      </c>
      <c r="P5437" s="93" t="inlineStr">
        <is>
          <t>카페24토너250ml 2set190801</t>
        </is>
      </c>
    </row>
    <row r="5438">
      <c r="A5438" s="93" t="n"/>
      <c r="B5438" s="127" t="n">
        <v>43924</v>
      </c>
      <c r="C5438" s="93">
        <f>TEXT(B5438,"aaa")</f>
        <v/>
      </c>
      <c r="D5438" s="93" t="n"/>
      <c r="E5438" s="6" t="inlineStr">
        <is>
          <t>토너</t>
        </is>
      </c>
      <c r="F5438" s="5" t="inlineStr">
        <is>
          <t>카페24</t>
        </is>
      </c>
      <c r="G5438" s="5" t="inlineStr">
        <is>
          <t>500ml</t>
        </is>
      </c>
      <c r="H5438" s="6" t="n">
        <v>68</v>
      </c>
      <c r="I5438" s="6" t="n"/>
      <c r="J5438" s="7" t="n">
        <v>190801</v>
      </c>
      <c r="K5438" s="93" t="n"/>
      <c r="L5438" s="93" t="n">
        <v>2244000</v>
      </c>
      <c r="M5438" s="93" t="n">
        <v>2112726</v>
      </c>
      <c r="N5438" s="93" t="n">
        <v>321300</v>
      </c>
      <c r="O5438" s="148" t="n">
        <v>2040000</v>
      </c>
      <c r="P5438" s="93" t="inlineStr">
        <is>
          <t>카페24토너500ml190801</t>
        </is>
      </c>
    </row>
    <row r="5439">
      <c r="A5439" s="93" t="n"/>
      <c r="B5439" s="127" t="n">
        <v>43924</v>
      </c>
      <c r="C5439" s="93">
        <f>TEXT(B5439,"aaa")</f>
        <v/>
      </c>
      <c r="D5439" s="93" t="n"/>
      <c r="E5439" s="6" t="inlineStr">
        <is>
          <t>토너</t>
        </is>
      </c>
      <c r="F5439" s="5" t="inlineStr">
        <is>
          <t>카페24</t>
        </is>
      </c>
      <c r="G5439" s="93" t="inlineStr">
        <is>
          <t>스킨팩 화장솜 60P</t>
        </is>
      </c>
      <c r="H5439" s="6" t="n">
        <v>76</v>
      </c>
      <c r="I5439" s="6" t="n"/>
      <c r="J5439" s="7" t="n">
        <v>190801</v>
      </c>
      <c r="K5439" s="93" t="n"/>
      <c r="L5439" s="93" t="n">
        <v>228000</v>
      </c>
      <c r="M5439" s="93" t="n">
        <v>214662</v>
      </c>
      <c r="N5439" s="93" t="n">
        <v>84360</v>
      </c>
      <c r="O5439" s="148" t="n">
        <v>207272.7272727273</v>
      </c>
      <c r="P5439" s="93" t="inlineStr">
        <is>
          <t>카페24토너스킨팩 화장솜 60P190801</t>
        </is>
      </c>
    </row>
    <row r="5440">
      <c r="A5440" s="93" t="n"/>
      <c r="B5440" s="127" t="n">
        <v>43924</v>
      </c>
      <c r="C5440" s="93">
        <f>TEXT(B5440,"aaa")</f>
        <v/>
      </c>
      <c r="D5440" s="93" t="n"/>
      <c r="E5440" s="93" t="inlineStr">
        <is>
          <t>앰플</t>
        </is>
      </c>
      <c r="F5440" s="5" t="inlineStr">
        <is>
          <t>카페24</t>
        </is>
      </c>
      <c r="G5440" s="93" t="inlineStr">
        <is>
          <t>앰플 30ml</t>
        </is>
      </c>
      <c r="H5440" s="6" t="n">
        <v>9</v>
      </c>
      <c r="I5440" s="6" t="n"/>
      <c r="J5440" s="93" t="n">
        <v>190801</v>
      </c>
      <c r="K5440" s="93" t="n"/>
      <c r="L5440" s="93" t="n">
        <v>252000</v>
      </c>
      <c r="M5440" s="93" t="n">
        <v>237258</v>
      </c>
      <c r="N5440" s="93" t="n">
        <v>30573</v>
      </c>
      <c r="O5440" s="148" t="n">
        <v>229090.9090909091</v>
      </c>
      <c r="P5440" s="93" t="inlineStr">
        <is>
          <t>카페24앰플앰플 30ml190801</t>
        </is>
      </c>
    </row>
    <row r="5441">
      <c r="A5441" s="93" t="n"/>
      <c r="B5441" s="127" t="n">
        <v>43924</v>
      </c>
      <c r="C5441" s="93">
        <f>TEXT(B5441,"aaa")</f>
        <v/>
      </c>
      <c r="D5441" s="93" t="n"/>
      <c r="E5441" s="93" t="inlineStr">
        <is>
          <t>수딩크림</t>
        </is>
      </c>
      <c r="F5441" s="5" t="inlineStr">
        <is>
          <t>카페24</t>
        </is>
      </c>
      <c r="G5441" s="93" t="inlineStr">
        <is>
          <t>수딩크림 100ml</t>
        </is>
      </c>
      <c r="H5441" s="6" t="n">
        <v>12</v>
      </c>
      <c r="I5441" s="6" t="n"/>
      <c r="J5441" s="93" t="n">
        <v>190801</v>
      </c>
      <c r="K5441" s="93" t="n"/>
      <c r="L5441" s="93" t="n">
        <v>456000</v>
      </c>
      <c r="M5441" s="93" t="n">
        <v>429324</v>
      </c>
      <c r="N5441" s="93" t="n">
        <v>36540</v>
      </c>
      <c r="O5441" s="148" t="n">
        <v>414545.4545454545</v>
      </c>
      <c r="P5441" s="93" t="inlineStr">
        <is>
          <t>카페24수딩크림수딩크림 100ml190801</t>
        </is>
      </c>
    </row>
    <row r="5442">
      <c r="A5442" s="93" t="n"/>
      <c r="B5442" s="127" t="n">
        <v>43924</v>
      </c>
      <c r="C5442" s="93">
        <f>TEXT(B5442,"aaa")</f>
        <v/>
      </c>
      <c r="D5442" s="93" t="n"/>
      <c r="E5442" s="93" t="inlineStr">
        <is>
          <t>토너+머드크림세트</t>
        </is>
      </c>
      <c r="F5442" s="93" t="inlineStr">
        <is>
          <t>카페24</t>
        </is>
      </c>
      <c r="G5442" s="93" t="inlineStr">
        <is>
          <t>250ml</t>
        </is>
      </c>
      <c r="H5442" s="6" t="n">
        <v>2</v>
      </c>
      <c r="I5442" s="6" t="n"/>
      <c r="J5442" s="93" t="n">
        <v>190801</v>
      </c>
      <c r="K5442" s="93" t="n"/>
      <c r="L5442" s="93" t="n">
        <v>35000</v>
      </c>
      <c r="M5442" s="93" t="n">
        <v>32952.5</v>
      </c>
      <c r="N5442" s="93" t="n">
        <v>6520</v>
      </c>
      <c r="O5442" s="148" t="n">
        <v>31818.18181818182</v>
      </c>
      <c r="P5442" s="93" t="inlineStr">
        <is>
          <t>카페24토너+머드크림세트250ml190801</t>
        </is>
      </c>
    </row>
    <row r="5443">
      <c r="A5443" s="93" t="n"/>
      <c r="B5443" s="127" t="n">
        <v>43924</v>
      </c>
      <c r="C5443" s="93">
        <f>TEXT(B5443,"aaa")</f>
        <v/>
      </c>
      <c r="D5443" s="93" t="n"/>
      <c r="E5443" s="93" t="inlineStr">
        <is>
          <t>토너+머드크림세트</t>
        </is>
      </c>
      <c r="F5443" s="93" t="inlineStr">
        <is>
          <t>카페24</t>
        </is>
      </c>
      <c r="G5443" s="93" t="inlineStr">
        <is>
          <t>머드크림마스크 100ml</t>
        </is>
      </c>
      <c r="H5443" s="6" t="n">
        <v>2</v>
      </c>
      <c r="I5443" s="6" t="n"/>
      <c r="J5443" s="93" t="n">
        <v>190801</v>
      </c>
      <c r="K5443" s="93" t="n"/>
      <c r="L5443" s="93" t="n">
        <v>35000</v>
      </c>
      <c r="M5443" s="93" t="n">
        <v>32952.5</v>
      </c>
      <c r="N5443" s="93" t="n">
        <v>2884</v>
      </c>
      <c r="O5443" s="148" t="n">
        <v>31818.18181818182</v>
      </c>
      <c r="P5443" s="93" t="inlineStr">
        <is>
          <t>카페24토너+머드크림세트머드크림마스크 100ml190801</t>
        </is>
      </c>
    </row>
    <row r="5444">
      <c r="A5444" s="93" t="n"/>
      <c r="B5444" s="127" t="n">
        <v>43924</v>
      </c>
      <c r="C5444" s="93">
        <f>TEXT(B5444,"aaa")</f>
        <v/>
      </c>
      <c r="D5444" s="93" t="n"/>
      <c r="E5444" s="93" t="inlineStr">
        <is>
          <t>클렌징폼</t>
        </is>
      </c>
      <c r="F5444" s="5" t="inlineStr">
        <is>
          <t>카페24</t>
        </is>
      </c>
      <c r="G5444" s="93" t="inlineStr">
        <is>
          <t>클렌징폼 120ml</t>
        </is>
      </c>
      <c r="H5444" s="6" t="n">
        <v>8</v>
      </c>
      <c r="I5444" s="6" t="n"/>
      <c r="J5444" s="7" t="n">
        <v>190801</v>
      </c>
      <c r="K5444" s="93" t="n"/>
      <c r="L5444" s="93" t="n">
        <v>104000</v>
      </c>
      <c r="M5444" s="93" t="n">
        <v>97916</v>
      </c>
      <c r="N5444" s="93" t="n">
        <v>22000</v>
      </c>
      <c r="O5444" s="148" t="n">
        <v>94545.45454545454</v>
      </c>
      <c r="P5444" s="93" t="inlineStr">
        <is>
          <t>카페24클렌징폼클렌징폼 120ml190801</t>
        </is>
      </c>
    </row>
    <row r="5445">
      <c r="A5445" s="93" t="n"/>
      <c r="B5445" s="127" t="n">
        <v>43924</v>
      </c>
      <c r="C5445" s="93">
        <f>TEXT(B5445,"aaa")</f>
        <v/>
      </c>
      <c r="D5445" s="93" t="n"/>
      <c r="E5445" s="93" t="inlineStr">
        <is>
          <t>클렌징폼</t>
        </is>
      </c>
      <c r="F5445" s="93" t="inlineStr">
        <is>
          <t>카페24</t>
        </is>
      </c>
      <c r="G5445" s="93" t="inlineStr">
        <is>
          <t>클렌징폼 120ml 2set</t>
        </is>
      </c>
      <c r="H5445" s="6" t="n">
        <v>1</v>
      </c>
      <c r="I5445" s="6" t="n"/>
      <c r="J5445" s="7" t="n">
        <v>190801</v>
      </c>
      <c r="K5445" s="93" t="n"/>
      <c r="L5445" s="93" t="n">
        <v>24000</v>
      </c>
      <c r="M5445" s="93" t="n">
        <v>22596</v>
      </c>
      <c r="N5445" s="93" t="n">
        <v>2460</v>
      </c>
      <c r="O5445" s="148" t="n">
        <v>21818.18181818182</v>
      </c>
      <c r="P5445" s="93" t="inlineStr">
        <is>
          <t>카페24클렌징폼클렌징폼 120ml 2set190801</t>
        </is>
      </c>
    </row>
    <row r="5446">
      <c r="A5446" s="93" t="n"/>
      <c r="B5446" s="127" t="n">
        <v>43924</v>
      </c>
      <c r="C5446" s="93">
        <f>TEXT(B5446,"aaa")</f>
        <v/>
      </c>
      <c r="D5446" s="93" t="n"/>
      <c r="E5446" s="93" t="inlineStr">
        <is>
          <t>클렌징폼</t>
        </is>
      </c>
      <c r="F5446" s="93" t="inlineStr">
        <is>
          <t>카페24</t>
        </is>
      </c>
      <c r="G5446" s="93" t="inlineStr">
        <is>
          <t>클렌징폼 120ml 3set</t>
        </is>
      </c>
      <c r="H5446" s="6" t="n">
        <v>1</v>
      </c>
      <c r="I5446" s="6" t="n"/>
      <c r="J5446" s="7" t="n">
        <v>190801</v>
      </c>
      <c r="K5446" s="93" t="n"/>
      <c r="L5446" s="93" t="n">
        <v>33000</v>
      </c>
      <c r="M5446" s="93" t="n">
        <v>31069.5</v>
      </c>
      <c r="N5446" s="93" t="n">
        <v>3690</v>
      </c>
      <c r="O5446" s="148" t="n">
        <v>30000</v>
      </c>
      <c r="P5446" s="93" t="inlineStr">
        <is>
          <t>카페24클렌징폼클렌징폼 120ml 3set190801</t>
        </is>
      </c>
    </row>
    <row r="5447">
      <c r="A5447" s="93" t="n"/>
      <c r="B5447" s="127" t="n">
        <v>43924</v>
      </c>
      <c r="C5447" s="93">
        <f>TEXT(B5447,"aaa")</f>
        <v/>
      </c>
      <c r="D5447" s="93" t="n"/>
      <c r="E5447" s="93" t="inlineStr">
        <is>
          <t>토너</t>
        </is>
      </c>
      <c r="F5447" s="93" t="inlineStr">
        <is>
          <t>큐텐</t>
        </is>
      </c>
      <c r="G5447" s="93" t="inlineStr">
        <is>
          <t>250ml</t>
        </is>
      </c>
      <c r="H5447" s="6" t="n">
        <v>30</v>
      </c>
      <c r="I5447" s="6" t="n"/>
      <c r="J5447" s="91" t="n">
        <v>190801</v>
      </c>
      <c r="K5447" s="93" t="n"/>
      <c r="L5447" s="93" t="n">
        <v>945000</v>
      </c>
      <c r="M5447" s="93" t="n">
        <v>841050</v>
      </c>
      <c r="N5447" s="93" t="n">
        <v>97800</v>
      </c>
      <c r="O5447" s="148" t="n">
        <v>859090.9090909091</v>
      </c>
      <c r="P5447" s="93" t="inlineStr">
        <is>
          <t>큐텐토너250ml190801</t>
        </is>
      </c>
    </row>
    <row r="5448">
      <c r="A5448" s="93" t="n"/>
      <c r="B5448" s="127" t="n">
        <v>43924</v>
      </c>
      <c r="C5448" s="93">
        <f>TEXT(B5448,"aaa")</f>
        <v/>
      </c>
      <c r="D5448" s="93" t="n"/>
      <c r="E5448" s="93" t="inlineStr">
        <is>
          <t>토너</t>
        </is>
      </c>
      <c r="F5448" s="93" t="inlineStr">
        <is>
          <t>큐텐</t>
        </is>
      </c>
      <c r="G5448" s="93" t="inlineStr">
        <is>
          <t>250ml 2set</t>
        </is>
      </c>
      <c r="H5448" s="6" t="n">
        <v>6</v>
      </c>
      <c r="I5448" s="6" t="n"/>
      <c r="J5448" s="91" t="n">
        <v>190801</v>
      </c>
      <c r="K5448" s="93" t="n"/>
      <c r="L5448" s="93" t="n">
        <v>264000</v>
      </c>
      <c r="M5448" s="93" t="n">
        <v>234960</v>
      </c>
      <c r="N5448" s="93" t="n">
        <v>39120</v>
      </c>
      <c r="O5448" s="148" t="n">
        <v>240000</v>
      </c>
      <c r="P5448" s="93" t="inlineStr">
        <is>
          <t>큐텐토너250ml 2set190801</t>
        </is>
      </c>
    </row>
    <row r="5449">
      <c r="A5449" s="93" t="n"/>
      <c r="B5449" s="127" t="n">
        <v>43925</v>
      </c>
      <c r="C5449" s="93">
        <f>TEXT(B5449,"aaa")</f>
        <v/>
      </c>
      <c r="D5449" s="93" t="n"/>
      <c r="E5449" s="93" t="inlineStr">
        <is>
          <t>토너</t>
        </is>
      </c>
      <c r="F5449" s="5" t="inlineStr">
        <is>
          <t>스타일쉐어</t>
        </is>
      </c>
      <c r="G5449" s="93" t="inlineStr">
        <is>
          <t>250ml</t>
        </is>
      </c>
      <c r="H5449" s="6" t="n">
        <v>24</v>
      </c>
      <c r="I5449" s="6" t="n"/>
      <c r="J5449" s="91" t="n">
        <v>190801</v>
      </c>
      <c r="K5449" s="93" t="n"/>
      <c r="L5449" s="93" t="n">
        <v>480000</v>
      </c>
      <c r="M5449" s="93" t="n">
        <v>360000</v>
      </c>
      <c r="N5449" s="93" t="n">
        <v>78240</v>
      </c>
      <c r="O5449" s="148" t="n">
        <v>436363.6363636364</v>
      </c>
      <c r="P5449" s="93" t="inlineStr">
        <is>
          <t>스타일쉐어토너250ml190801</t>
        </is>
      </c>
    </row>
    <row r="5450">
      <c r="A5450" s="93" t="n"/>
      <c r="B5450" s="127" t="n">
        <v>43925</v>
      </c>
      <c r="C5450" s="93">
        <f>TEXT(B5450,"aaa")</f>
        <v/>
      </c>
      <c r="D5450" s="93" t="n"/>
      <c r="E5450" s="93" t="inlineStr">
        <is>
          <t>머드크림마스크</t>
        </is>
      </c>
      <c r="F5450" s="93" t="inlineStr">
        <is>
          <t>카페24</t>
        </is>
      </c>
      <c r="G5450" s="93" t="inlineStr">
        <is>
          <t>머드크림마스크 100ml</t>
        </is>
      </c>
      <c r="H5450" s="6" t="n">
        <v>10</v>
      </c>
      <c r="I5450" s="6" t="n"/>
      <c r="J5450" s="93" t="n">
        <v>190801</v>
      </c>
      <c r="K5450" s="93" t="n"/>
      <c r="L5450" s="93" t="n">
        <v>200000</v>
      </c>
      <c r="M5450" s="93" t="n">
        <v>188300</v>
      </c>
      <c r="N5450" s="93" t="n">
        <v>14420</v>
      </c>
      <c r="O5450" s="148" t="n">
        <v>181818.1818181818</v>
      </c>
      <c r="P5450" s="93" t="inlineStr">
        <is>
          <t>카페24머드크림마스크머드크림마스크 100ml190801</t>
        </is>
      </c>
    </row>
    <row r="5451">
      <c r="A5451" s="93" t="n"/>
      <c r="B5451" s="127" t="n">
        <v>43925</v>
      </c>
      <c r="C5451" s="93">
        <f>TEXT(B5451,"aaa")</f>
        <v/>
      </c>
      <c r="D5451" s="93" t="n"/>
      <c r="E5451" s="93" t="inlineStr">
        <is>
          <t>마스크팩</t>
        </is>
      </c>
      <c r="F5451" s="93" t="inlineStr">
        <is>
          <t>카페24</t>
        </is>
      </c>
      <c r="G5451" s="93" t="inlineStr">
        <is>
          <t>마스크팩 1매</t>
        </is>
      </c>
      <c r="H5451" s="6" t="n">
        <v>11</v>
      </c>
      <c r="I5451" s="6" t="n"/>
      <c r="J5451" s="93" t="n">
        <v>190801</v>
      </c>
      <c r="K5451" s="93" t="n"/>
      <c r="L5451" s="93" t="n">
        <v>44000</v>
      </c>
      <c r="M5451" s="93" t="n">
        <v>41426</v>
      </c>
      <c r="N5451" s="93" t="n">
        <v>4367</v>
      </c>
      <c r="O5451" s="148" t="n">
        <v>40000</v>
      </c>
      <c r="P5451" s="93" t="inlineStr">
        <is>
          <t>카페24마스크팩마스크팩 1매190801</t>
        </is>
      </c>
    </row>
    <row r="5452">
      <c r="A5452" s="93" t="n"/>
      <c r="B5452" s="127" t="n">
        <v>43925</v>
      </c>
      <c r="C5452" s="93">
        <f>TEXT(B5452,"aaa")</f>
        <v/>
      </c>
      <c r="D5452" s="93" t="n"/>
      <c r="E5452" s="93" t="inlineStr">
        <is>
          <t>마스크팩</t>
        </is>
      </c>
      <c r="F5452" s="93" t="inlineStr">
        <is>
          <t>카페24</t>
        </is>
      </c>
      <c r="G5452" s="93" t="inlineStr">
        <is>
          <t>마스크팩 10매</t>
        </is>
      </c>
      <c r="H5452" s="6" t="n">
        <v>7</v>
      </c>
      <c r="I5452" s="6" t="n"/>
      <c r="J5452" s="93" t="n">
        <v>190801</v>
      </c>
      <c r="K5452" s="93" t="n"/>
      <c r="L5452" s="93" t="n">
        <v>140000</v>
      </c>
      <c r="M5452" s="93" t="n">
        <v>131810</v>
      </c>
      <c r="N5452" s="93" t="n">
        <v>27790</v>
      </c>
      <c r="O5452" s="148" t="n">
        <v>127272.7272727273</v>
      </c>
      <c r="P5452" s="93" t="inlineStr">
        <is>
          <t>카페24마스크팩마스크팩 10매190801</t>
        </is>
      </c>
    </row>
    <row r="5453">
      <c r="A5453" s="93" t="n"/>
      <c r="B5453" s="127" t="n">
        <v>43925</v>
      </c>
      <c r="C5453" s="93">
        <f>TEXT(B5453,"aaa")</f>
        <v/>
      </c>
      <c r="D5453" s="93" t="n"/>
      <c r="E5453" s="6" t="inlineStr">
        <is>
          <t>토너</t>
        </is>
      </c>
      <c r="F5453" s="5" t="inlineStr">
        <is>
          <t>카페24</t>
        </is>
      </c>
      <c r="G5453" s="5" t="inlineStr">
        <is>
          <t>250ml</t>
        </is>
      </c>
      <c r="H5453" s="6" t="n">
        <v>85</v>
      </c>
      <c r="I5453" s="6" t="n"/>
      <c r="J5453" s="7" t="n">
        <v>190801</v>
      </c>
      <c r="K5453" s="93" t="n"/>
      <c r="L5453" s="93" t="n">
        <v>1700000</v>
      </c>
      <c r="M5453" s="93" t="n">
        <v>1600550</v>
      </c>
      <c r="N5453" s="93" t="n">
        <v>277100</v>
      </c>
      <c r="O5453" s="148" t="n">
        <v>1545454.545454545</v>
      </c>
      <c r="P5453" s="93" t="inlineStr">
        <is>
          <t>카페24토너250ml190801</t>
        </is>
      </c>
    </row>
    <row r="5454">
      <c r="A5454" s="93" t="n"/>
      <c r="B5454" s="127" t="n">
        <v>43925</v>
      </c>
      <c r="C5454" s="93">
        <f>TEXT(B5454,"aaa")</f>
        <v/>
      </c>
      <c r="D5454" s="93" t="n"/>
      <c r="E5454" s="6" t="inlineStr">
        <is>
          <t>토너</t>
        </is>
      </c>
      <c r="F5454" s="5" t="inlineStr">
        <is>
          <t>카페24</t>
        </is>
      </c>
      <c r="G5454" s="5" t="inlineStr">
        <is>
          <t>250ml 2set</t>
        </is>
      </c>
      <c r="H5454" s="6" t="n">
        <v>78</v>
      </c>
      <c r="I5454" s="6" t="n"/>
      <c r="J5454" s="7" t="n">
        <v>190801</v>
      </c>
      <c r="K5454" s="93" t="n"/>
      <c r="L5454" s="93" t="n">
        <v>2730000</v>
      </c>
      <c r="M5454" s="93" t="n">
        <v>2570295</v>
      </c>
      <c r="N5454" s="93" t="n">
        <v>508560</v>
      </c>
      <c r="O5454" s="148" t="n">
        <v>2481818.181818182</v>
      </c>
      <c r="P5454" s="93" t="inlineStr">
        <is>
          <t>카페24토너250ml 2set190801</t>
        </is>
      </c>
    </row>
    <row r="5455">
      <c r="A5455" s="93" t="n"/>
      <c r="B5455" s="127" t="n">
        <v>43925</v>
      </c>
      <c r="C5455" s="93">
        <f>TEXT(B5455,"aaa")</f>
        <v/>
      </c>
      <c r="D5455" s="93" t="n"/>
      <c r="E5455" s="6" t="inlineStr">
        <is>
          <t>토너</t>
        </is>
      </c>
      <c r="F5455" s="5" t="inlineStr">
        <is>
          <t>카페24</t>
        </is>
      </c>
      <c r="G5455" s="5" t="inlineStr">
        <is>
          <t>500ml</t>
        </is>
      </c>
      <c r="H5455" s="6" t="n">
        <v>67</v>
      </c>
      <c r="I5455" s="6" t="n"/>
      <c r="J5455" s="7" t="n">
        <v>190801</v>
      </c>
      <c r="K5455" s="93" t="n"/>
      <c r="L5455" s="93" t="n">
        <v>2211000</v>
      </c>
      <c r="M5455" s="93" t="n">
        <v>2081656.5</v>
      </c>
      <c r="N5455" s="93" t="n">
        <v>316575</v>
      </c>
      <c r="O5455" s="148" t="n">
        <v>2010000</v>
      </c>
      <c r="P5455" s="93" t="inlineStr">
        <is>
          <t>카페24토너500ml190801</t>
        </is>
      </c>
    </row>
    <row r="5456">
      <c r="A5456" s="93" t="n"/>
      <c r="B5456" s="127" t="n">
        <v>43925</v>
      </c>
      <c r="C5456" s="93">
        <f>TEXT(B5456,"aaa")</f>
        <v/>
      </c>
      <c r="D5456" s="93" t="n"/>
      <c r="E5456" s="6" t="inlineStr">
        <is>
          <t>토너</t>
        </is>
      </c>
      <c r="F5456" s="5" t="inlineStr">
        <is>
          <t>카페24</t>
        </is>
      </c>
      <c r="G5456" s="93" t="inlineStr">
        <is>
          <t>스킨팩 화장솜 60P</t>
        </is>
      </c>
      <c r="H5456" s="6" t="n">
        <v>92</v>
      </c>
      <c r="I5456" s="6" t="n"/>
      <c r="J5456" s="7" t="n">
        <v>190801</v>
      </c>
      <c r="K5456" s="93" t="n"/>
      <c r="L5456" s="93" t="n">
        <v>276000</v>
      </c>
      <c r="M5456" s="93" t="n">
        <v>259854</v>
      </c>
      <c r="N5456" s="93" t="n">
        <v>102120</v>
      </c>
      <c r="O5456" s="148" t="n">
        <v>250909.0909090909</v>
      </c>
      <c r="P5456" s="93" t="inlineStr">
        <is>
          <t>카페24토너스킨팩 화장솜 60P190801</t>
        </is>
      </c>
    </row>
    <row r="5457">
      <c r="A5457" s="93" t="n"/>
      <c r="B5457" s="127" t="n">
        <v>43925</v>
      </c>
      <c r="C5457" s="93">
        <f>TEXT(B5457,"aaa")</f>
        <v/>
      </c>
      <c r="D5457" s="93" t="n"/>
      <c r="E5457" s="93" t="inlineStr">
        <is>
          <t>앰플</t>
        </is>
      </c>
      <c r="F5457" s="5" t="inlineStr">
        <is>
          <t>카페24</t>
        </is>
      </c>
      <c r="G5457" s="93" t="inlineStr">
        <is>
          <t>앰플 30ml</t>
        </is>
      </c>
      <c r="H5457" s="6" t="n">
        <v>10</v>
      </c>
      <c r="I5457" s="6" t="n"/>
      <c r="J5457" s="93" t="n">
        <v>190801</v>
      </c>
      <c r="K5457" s="93" t="n"/>
      <c r="L5457" s="93" t="n">
        <v>280000</v>
      </c>
      <c r="M5457" s="93" t="n">
        <v>263620</v>
      </c>
      <c r="N5457" s="93" t="n">
        <v>33970</v>
      </c>
      <c r="O5457" s="148" t="n">
        <v>254545.4545454545</v>
      </c>
      <c r="P5457" s="93" t="inlineStr">
        <is>
          <t>카페24앰플앰플 30ml190801</t>
        </is>
      </c>
    </row>
    <row r="5458">
      <c r="A5458" s="93" t="n"/>
      <c r="B5458" s="127" t="n">
        <v>43925</v>
      </c>
      <c r="C5458" s="93">
        <f>TEXT(B5458,"aaa")</f>
        <v/>
      </c>
      <c r="D5458" s="93" t="n"/>
      <c r="E5458" s="93" t="inlineStr">
        <is>
          <t>수딩크림</t>
        </is>
      </c>
      <c r="F5458" s="5" t="inlineStr">
        <is>
          <t>카페24</t>
        </is>
      </c>
      <c r="G5458" s="93" t="inlineStr">
        <is>
          <t>수딩크림 100ml</t>
        </is>
      </c>
      <c r="H5458" s="6" t="n">
        <v>10</v>
      </c>
      <c r="I5458" s="6" t="n"/>
      <c r="J5458" s="93" t="n">
        <v>190801</v>
      </c>
      <c r="K5458" s="93" t="n"/>
      <c r="L5458" s="93" t="n">
        <v>380000</v>
      </c>
      <c r="M5458" s="93" t="n">
        <v>357770</v>
      </c>
      <c r="N5458" s="93" t="n">
        <v>30450</v>
      </c>
      <c r="O5458" s="148" t="n">
        <v>345454.5454545454</v>
      </c>
      <c r="P5458" s="93" t="inlineStr">
        <is>
          <t>카페24수딩크림수딩크림 100ml190801</t>
        </is>
      </c>
    </row>
    <row r="5459">
      <c r="A5459" s="93" t="n"/>
      <c r="B5459" s="127" t="n">
        <v>43926</v>
      </c>
      <c r="C5459" s="93">
        <f>TEXT(B5459,"aaa")</f>
        <v/>
      </c>
      <c r="D5459" s="93" t="n"/>
      <c r="E5459" s="93" t="inlineStr">
        <is>
          <t>토너</t>
        </is>
      </c>
      <c r="F5459" s="5" t="inlineStr">
        <is>
          <t>스타일쉐어</t>
        </is>
      </c>
      <c r="G5459" s="93" t="inlineStr">
        <is>
          <t>250ml</t>
        </is>
      </c>
      <c r="H5459" s="6" t="n">
        <v>32</v>
      </c>
      <c r="I5459" s="6" t="n"/>
      <c r="J5459" s="91" t="n">
        <v>190801</v>
      </c>
      <c r="K5459" s="93" t="n"/>
      <c r="L5459" s="93" t="n">
        <v>640000</v>
      </c>
      <c r="M5459" s="93" t="n">
        <v>480000</v>
      </c>
      <c r="N5459" s="93" t="n">
        <v>104320</v>
      </c>
      <c r="O5459" s="148" t="n">
        <v>581818.1818181818</v>
      </c>
      <c r="P5459" s="93" t="inlineStr">
        <is>
          <t>스타일쉐어토너250ml190801</t>
        </is>
      </c>
    </row>
    <row r="5460">
      <c r="A5460" s="93" t="n"/>
      <c r="B5460" s="127" t="n">
        <v>43926</v>
      </c>
      <c r="C5460" s="93">
        <f>TEXT(B5460,"aaa")</f>
        <v/>
      </c>
      <c r="D5460" s="93" t="n"/>
      <c r="E5460" s="93" t="inlineStr">
        <is>
          <t>머드크림마스크</t>
        </is>
      </c>
      <c r="F5460" s="93" t="inlineStr">
        <is>
          <t>카페24</t>
        </is>
      </c>
      <c r="G5460" s="93" t="inlineStr">
        <is>
          <t>머드크림마스크 100ml</t>
        </is>
      </c>
      <c r="H5460" s="6" t="n">
        <v>17</v>
      </c>
      <c r="I5460" s="6" t="n"/>
      <c r="J5460" s="93" t="n">
        <v>190801</v>
      </c>
      <c r="K5460" s="93" t="n"/>
      <c r="L5460" s="93" t="n">
        <v>340000</v>
      </c>
      <c r="M5460" s="93" t="n">
        <v>320110</v>
      </c>
      <c r="N5460" s="93" t="n">
        <v>24514</v>
      </c>
      <c r="O5460" s="148" t="n">
        <v>309090.9090909091</v>
      </c>
      <c r="P5460" s="93" t="inlineStr">
        <is>
          <t>카페24머드크림마스크머드크림마스크 100ml190801</t>
        </is>
      </c>
    </row>
    <row r="5461">
      <c r="A5461" s="93" t="n"/>
      <c r="B5461" s="127" t="n">
        <v>43926</v>
      </c>
      <c r="C5461" s="93">
        <f>TEXT(B5461,"aaa")</f>
        <v/>
      </c>
      <c r="D5461" s="93" t="n"/>
      <c r="E5461" s="93" t="inlineStr">
        <is>
          <t>머드크림마스크</t>
        </is>
      </c>
      <c r="F5461" s="93" t="inlineStr">
        <is>
          <t>카페24</t>
        </is>
      </c>
      <c r="G5461" s="93" t="inlineStr">
        <is>
          <t>머드크림마스크 100ml 2set</t>
        </is>
      </c>
      <c r="H5461" s="6" t="n">
        <v>7</v>
      </c>
      <c r="I5461" s="6" t="n"/>
      <c r="J5461" s="93" t="n">
        <v>190801</v>
      </c>
      <c r="K5461" s="93" t="n"/>
      <c r="L5461" s="93" t="n">
        <v>245000</v>
      </c>
      <c r="M5461" s="93" t="n">
        <v>230667.5</v>
      </c>
      <c r="N5461" s="93" t="n">
        <v>20188</v>
      </c>
      <c r="O5461" s="148" t="n">
        <v>222727.2727272727</v>
      </c>
      <c r="P5461" s="93" t="inlineStr">
        <is>
          <t>카페24머드크림마스크머드크림마스크 100ml 2set190801</t>
        </is>
      </c>
    </row>
    <row r="5462">
      <c r="A5462" s="93" t="n"/>
      <c r="B5462" s="127" t="n">
        <v>43926</v>
      </c>
      <c r="C5462" s="93">
        <f>TEXT(B5462,"aaa")</f>
        <v/>
      </c>
      <c r="D5462" s="93" t="n"/>
      <c r="E5462" s="93" t="inlineStr">
        <is>
          <t>마스크팩</t>
        </is>
      </c>
      <c r="F5462" s="93" t="inlineStr">
        <is>
          <t>카페24</t>
        </is>
      </c>
      <c r="G5462" s="93" t="inlineStr">
        <is>
          <t>마스크팩 1매</t>
        </is>
      </c>
      <c r="H5462" s="6" t="n">
        <v>4</v>
      </c>
      <c r="I5462" s="6" t="n"/>
      <c r="J5462" s="93" t="n">
        <v>190801</v>
      </c>
      <c r="K5462" s="93" t="n"/>
      <c r="L5462" s="93" t="n">
        <v>16000</v>
      </c>
      <c r="M5462" s="93" t="n">
        <v>15064</v>
      </c>
      <c r="N5462" s="93" t="n">
        <v>1588</v>
      </c>
      <c r="O5462" s="148" t="n">
        <v>14545.45454545454</v>
      </c>
      <c r="P5462" s="93" t="inlineStr">
        <is>
          <t>카페24마스크팩마스크팩 1매190801</t>
        </is>
      </c>
    </row>
    <row r="5463">
      <c r="A5463" s="93" t="n"/>
      <c r="B5463" s="127" t="n">
        <v>43926</v>
      </c>
      <c r="C5463" s="93">
        <f>TEXT(B5463,"aaa")</f>
        <v/>
      </c>
      <c r="D5463" s="93" t="n"/>
      <c r="E5463" s="93" t="inlineStr">
        <is>
          <t>마스크팩</t>
        </is>
      </c>
      <c r="F5463" s="93" t="inlineStr">
        <is>
          <t>카페24</t>
        </is>
      </c>
      <c r="G5463" s="93" t="inlineStr">
        <is>
          <t>마스크팩 10매</t>
        </is>
      </c>
      <c r="H5463" s="6" t="n">
        <v>5</v>
      </c>
      <c r="I5463" s="6" t="n"/>
      <c r="J5463" s="93" t="n">
        <v>190801</v>
      </c>
      <c r="K5463" s="93" t="n"/>
      <c r="L5463" s="93" t="n">
        <v>100000</v>
      </c>
      <c r="M5463" s="93" t="n">
        <v>94150</v>
      </c>
      <c r="N5463" s="93" t="n">
        <v>19850</v>
      </c>
      <c r="O5463" s="148" t="n">
        <v>90909.0909090909</v>
      </c>
      <c r="P5463" s="93" t="inlineStr">
        <is>
          <t>카페24마스크팩마스크팩 10매190801</t>
        </is>
      </c>
    </row>
    <row r="5464">
      <c r="A5464" s="93" t="n"/>
      <c r="B5464" s="127" t="n">
        <v>43926</v>
      </c>
      <c r="C5464" s="93">
        <f>TEXT(B5464,"aaa")</f>
        <v/>
      </c>
      <c r="D5464" s="93" t="n"/>
      <c r="E5464" s="6" t="inlineStr">
        <is>
          <t>토너</t>
        </is>
      </c>
      <c r="F5464" s="5" t="inlineStr">
        <is>
          <t>카페24</t>
        </is>
      </c>
      <c r="G5464" s="5" t="inlineStr">
        <is>
          <t>250ml</t>
        </is>
      </c>
      <c r="H5464" s="6" t="n">
        <v>117</v>
      </c>
      <c r="I5464" s="6" t="n"/>
      <c r="J5464" s="7" t="n">
        <v>190801</v>
      </c>
      <c r="K5464" s="93" t="n"/>
      <c r="L5464" s="93" t="n">
        <v>2340000</v>
      </c>
      <c r="M5464" s="93" t="n">
        <v>2203110</v>
      </c>
      <c r="N5464" s="93" t="n">
        <v>381420</v>
      </c>
      <c r="O5464" s="148" t="n">
        <v>2127272.727272727</v>
      </c>
      <c r="P5464" s="93" t="inlineStr">
        <is>
          <t>카페24토너250ml190801</t>
        </is>
      </c>
    </row>
    <row r="5465">
      <c r="A5465" s="93" t="n"/>
      <c r="B5465" s="127" t="n">
        <v>43926</v>
      </c>
      <c r="C5465" s="93">
        <f>TEXT(B5465,"aaa")</f>
        <v/>
      </c>
      <c r="D5465" s="93" t="n"/>
      <c r="E5465" s="6" t="inlineStr">
        <is>
          <t>토너</t>
        </is>
      </c>
      <c r="F5465" s="5" t="inlineStr">
        <is>
          <t>카페24</t>
        </is>
      </c>
      <c r="G5465" s="5" t="inlineStr">
        <is>
          <t>250ml 2set</t>
        </is>
      </c>
      <c r="H5465" s="6" t="n">
        <v>63</v>
      </c>
      <c r="I5465" s="6" t="n"/>
      <c r="J5465" s="7" t="n">
        <v>190801</v>
      </c>
      <c r="K5465" s="93" t="n"/>
      <c r="L5465" s="93" t="n">
        <v>2205000</v>
      </c>
      <c r="M5465" s="93" t="n">
        <v>2076007.5</v>
      </c>
      <c r="N5465" s="93" t="n">
        <v>410760</v>
      </c>
      <c r="O5465" s="148" t="n">
        <v>2004545.454545454</v>
      </c>
      <c r="P5465" s="93" t="inlineStr">
        <is>
          <t>카페24토너250ml 2set190801</t>
        </is>
      </c>
    </row>
    <row r="5466">
      <c r="A5466" s="93" t="n"/>
      <c r="B5466" s="127" t="n">
        <v>43926</v>
      </c>
      <c r="C5466" s="93">
        <f>TEXT(B5466,"aaa")</f>
        <v/>
      </c>
      <c r="D5466" s="93" t="n"/>
      <c r="E5466" s="6" t="inlineStr">
        <is>
          <t>토너</t>
        </is>
      </c>
      <c r="F5466" s="5" t="inlineStr">
        <is>
          <t>카페24</t>
        </is>
      </c>
      <c r="G5466" s="5" t="inlineStr">
        <is>
          <t>500ml</t>
        </is>
      </c>
      <c r="H5466" s="6" t="n">
        <v>85</v>
      </c>
      <c r="I5466" s="6" t="n"/>
      <c r="J5466" s="7" t="n">
        <v>190801</v>
      </c>
      <c r="K5466" s="93" t="n"/>
      <c r="L5466" s="93" t="n">
        <v>2805000</v>
      </c>
      <c r="M5466" s="93" t="n">
        <v>2640907.5</v>
      </c>
      <c r="N5466" s="93" t="n">
        <v>401625</v>
      </c>
      <c r="O5466" s="148" t="n">
        <v>2550000</v>
      </c>
      <c r="P5466" s="93" t="inlineStr">
        <is>
          <t>카페24토너500ml190801</t>
        </is>
      </c>
    </row>
    <row r="5467">
      <c r="A5467" s="93" t="n"/>
      <c r="B5467" s="127" t="n">
        <v>43926</v>
      </c>
      <c r="C5467" s="93">
        <f>TEXT(B5467,"aaa")</f>
        <v/>
      </c>
      <c r="D5467" s="93" t="n"/>
      <c r="E5467" s="6" t="inlineStr">
        <is>
          <t>토너</t>
        </is>
      </c>
      <c r="F5467" s="5" t="inlineStr">
        <is>
          <t>카페24</t>
        </is>
      </c>
      <c r="G5467" s="93" t="inlineStr">
        <is>
          <t>스킨팩 화장솜 60P</t>
        </is>
      </c>
      <c r="H5467" s="6" t="n">
        <v>94</v>
      </c>
      <c r="I5467" s="6" t="n"/>
      <c r="J5467" s="7" t="n">
        <v>190801</v>
      </c>
      <c r="K5467" s="93" t="n"/>
      <c r="L5467" s="93" t="n">
        <v>282000</v>
      </c>
      <c r="M5467" s="93" t="n">
        <v>265503</v>
      </c>
      <c r="N5467" s="93" t="n">
        <v>104340</v>
      </c>
      <c r="O5467" s="148" t="n">
        <v>256363.6363636364</v>
      </c>
      <c r="P5467" s="93" t="inlineStr">
        <is>
          <t>카페24토너스킨팩 화장솜 60P190801</t>
        </is>
      </c>
    </row>
    <row r="5468">
      <c r="A5468" s="93" t="n"/>
      <c r="B5468" s="127" t="n">
        <v>43926</v>
      </c>
      <c r="C5468" s="93">
        <f>TEXT(B5468,"aaa")</f>
        <v/>
      </c>
      <c r="D5468" s="93" t="n"/>
      <c r="E5468" s="93" t="inlineStr">
        <is>
          <t>앰플</t>
        </is>
      </c>
      <c r="F5468" s="5" t="inlineStr">
        <is>
          <t>카페24</t>
        </is>
      </c>
      <c r="G5468" s="93" t="inlineStr">
        <is>
          <t>앰플 30ml</t>
        </is>
      </c>
      <c r="H5468" s="6" t="n">
        <v>19</v>
      </c>
      <c r="I5468" s="6" t="n"/>
      <c r="J5468" s="93" t="n">
        <v>190801</v>
      </c>
      <c r="K5468" s="93" t="n"/>
      <c r="L5468" s="93" t="n">
        <v>532000</v>
      </c>
      <c r="M5468" s="93" t="n">
        <v>500878</v>
      </c>
      <c r="N5468" s="93" t="n">
        <v>64543</v>
      </c>
      <c r="O5468" s="148" t="n">
        <v>483636.3636363636</v>
      </c>
      <c r="P5468" s="93" t="inlineStr">
        <is>
          <t>카페24앰플앰플 30ml190801</t>
        </is>
      </c>
    </row>
    <row r="5469">
      <c r="A5469" s="93" t="n"/>
      <c r="B5469" s="127" t="n">
        <v>43926</v>
      </c>
      <c r="C5469" s="93">
        <f>TEXT(B5469,"aaa")</f>
        <v/>
      </c>
      <c r="D5469" s="93" t="n"/>
      <c r="E5469" s="93" t="inlineStr">
        <is>
          <t>수딩크림</t>
        </is>
      </c>
      <c r="F5469" s="5" t="inlineStr">
        <is>
          <t>카페24</t>
        </is>
      </c>
      <c r="G5469" s="93" t="inlineStr">
        <is>
          <t>수딩크림 100ml</t>
        </is>
      </c>
      <c r="H5469" s="6" t="n">
        <v>9</v>
      </c>
      <c r="I5469" s="6" t="n"/>
      <c r="J5469" s="93" t="n">
        <v>190801</v>
      </c>
      <c r="K5469" s="93" t="n"/>
      <c r="L5469" s="93" t="n">
        <v>342000</v>
      </c>
      <c r="M5469" s="93" t="n">
        <v>321993</v>
      </c>
      <c r="N5469" s="93" t="n">
        <v>27405</v>
      </c>
      <c r="O5469" s="148" t="n">
        <v>310909.0909090909</v>
      </c>
      <c r="P5469" s="93" t="inlineStr">
        <is>
          <t>카페24수딩크림수딩크림 100ml190801</t>
        </is>
      </c>
    </row>
    <row r="5470">
      <c r="A5470" s="93" t="n"/>
      <c r="B5470" s="127" t="n">
        <v>43926</v>
      </c>
      <c r="C5470" s="93">
        <f>TEXT(B5470,"aaa")</f>
        <v/>
      </c>
      <c r="D5470" s="93" t="n"/>
      <c r="E5470" s="93" t="inlineStr">
        <is>
          <t>토너 기획세트</t>
        </is>
      </c>
      <c r="F5470" s="5" t="inlineStr">
        <is>
          <t>랄라블라</t>
        </is>
      </c>
      <c r="G5470" s="93" t="inlineStr">
        <is>
          <t>토너 기획세트</t>
        </is>
      </c>
      <c r="H5470" s="6" t="n">
        <v>192</v>
      </c>
      <c r="I5470" s="6" t="n"/>
      <c r="J5470" s="7" t="n">
        <v>190801</v>
      </c>
      <c r="K5470" s="93" t="n"/>
      <c r="L5470" s="93" t="n">
        <v>1865472</v>
      </c>
      <c r="M5470" s="93" t="n">
        <v>1865472</v>
      </c>
      <c r="N5470" s="93" t="n">
        <v>1075200</v>
      </c>
      <c r="O5470" s="148" t="n">
        <v>1695883.636363636</v>
      </c>
      <c r="P5470" s="93" t="inlineStr">
        <is>
          <t>랄라블라토너 기획세트토너 기획세트190801</t>
        </is>
      </c>
    </row>
    <row r="5471">
      <c r="A5471" s="93" t="n"/>
      <c r="B5471" s="127" t="n">
        <v>43926</v>
      </c>
      <c r="C5471" s="93">
        <f>TEXT(B5471,"aaa")</f>
        <v/>
      </c>
      <c r="D5471" s="93" t="n"/>
      <c r="E5471" s="93" t="inlineStr">
        <is>
          <t>토너</t>
        </is>
      </c>
      <c r="F5471" s="5" t="inlineStr">
        <is>
          <t>랄라블라</t>
        </is>
      </c>
      <c r="G5471" s="93" t="inlineStr">
        <is>
          <t>250ml</t>
        </is>
      </c>
      <c r="H5471" s="6" t="n">
        <v>1169</v>
      </c>
      <c r="I5471" s="6" t="n"/>
      <c r="J5471" s="91" t="n">
        <v>190801</v>
      </c>
      <c r="K5471" s="93" t="n"/>
      <c r="L5471" s="93" t="n">
        <v>10600492</v>
      </c>
      <c r="M5471" s="93" t="n">
        <v>10600492</v>
      </c>
      <c r="N5471" s="93" t="n">
        <v>3810940</v>
      </c>
      <c r="O5471" s="148" t="n">
        <v>9636810.909090908</v>
      </c>
      <c r="P5471" s="93" t="inlineStr">
        <is>
          <t>랄라블라토너250ml190801</t>
        </is>
      </c>
    </row>
    <row r="5472">
      <c r="A5472" s="93" t="n"/>
      <c r="B5472" s="127" t="n">
        <v>43926</v>
      </c>
      <c r="C5472" s="93">
        <f>TEXT(B5472,"aaa")</f>
        <v/>
      </c>
      <c r="D5472" s="93" t="n"/>
      <c r="E5472" s="93" t="inlineStr">
        <is>
          <t>머드크림마스크</t>
        </is>
      </c>
      <c r="F5472" s="5" t="inlineStr">
        <is>
          <t>랄라블라</t>
        </is>
      </c>
      <c r="G5472" s="93" t="inlineStr">
        <is>
          <t>머드크림마스크 100ml</t>
        </is>
      </c>
      <c r="H5472" s="6" t="n">
        <v>6</v>
      </c>
      <c r="I5472" s="6" t="n"/>
      <c r="J5472" s="93" t="n">
        <v>190801</v>
      </c>
      <c r="K5472" s="93" t="n"/>
      <c r="L5472" s="93" t="n">
        <v>55230</v>
      </c>
      <c r="M5472" s="93" t="n">
        <v>55230</v>
      </c>
      <c r="N5472" s="93" t="n">
        <v>8652</v>
      </c>
      <c r="O5472" s="148" t="n">
        <v>50209.0909090909</v>
      </c>
      <c r="P5472" s="93" t="inlineStr">
        <is>
          <t>랄라블라머드크림마스크머드크림마스크 100ml190801</t>
        </is>
      </c>
    </row>
    <row r="5473">
      <c r="A5473" s="93" t="n"/>
      <c r="B5473" s="127" t="n">
        <v>43926</v>
      </c>
      <c r="C5473" s="93">
        <f>TEXT(B5473,"aaa")</f>
        <v/>
      </c>
      <c r="D5473" s="93" t="n"/>
      <c r="E5473" s="93" t="inlineStr">
        <is>
          <t>클렌징폼</t>
        </is>
      </c>
      <c r="F5473" s="5" t="inlineStr">
        <is>
          <t>랄라블라</t>
        </is>
      </c>
      <c r="G5473" s="93" t="inlineStr">
        <is>
          <t>클렌징폼 120ml</t>
        </is>
      </c>
      <c r="H5473" s="6" t="n">
        <v>10</v>
      </c>
      <c r="I5473" s="6" t="n"/>
      <c r="J5473" s="7" t="n">
        <v>190801</v>
      </c>
      <c r="K5473" s="93" t="n"/>
      <c r="L5473" s="93" t="n">
        <v>67910</v>
      </c>
      <c r="M5473" s="93" t="n">
        <v>67910</v>
      </c>
      <c r="N5473" s="93" t="n">
        <v>27500</v>
      </c>
      <c r="O5473" s="148" t="n">
        <v>61736.36363636363</v>
      </c>
      <c r="P5473" s="93" t="inlineStr">
        <is>
          <t>랄라블라클렌징폼클렌징폼 120ml190801</t>
        </is>
      </c>
    </row>
    <row r="5474">
      <c r="A5474" s="93" t="n"/>
      <c r="B5474" s="127" t="n">
        <v>43926</v>
      </c>
      <c r="C5474" s="93">
        <f>TEXT(B5474,"aaa")</f>
        <v/>
      </c>
      <c r="D5474" s="93" t="n"/>
      <c r="E5474" s="93" t="inlineStr">
        <is>
          <t>마스크팩</t>
        </is>
      </c>
      <c r="F5474" s="5" t="inlineStr">
        <is>
          <t>랄라블라</t>
        </is>
      </c>
      <c r="G5474" s="93" t="inlineStr">
        <is>
          <t>마스크팩 1매</t>
        </is>
      </c>
      <c r="H5474" s="6" t="n">
        <v>615</v>
      </c>
      <c r="I5474" s="6" t="n"/>
      <c r="J5474" s="93" t="n">
        <v>190801</v>
      </c>
      <c r="K5474" s="93" t="n"/>
      <c r="L5474" s="93" t="n">
        <v>659895</v>
      </c>
      <c r="M5474" s="93" t="n">
        <v>659895</v>
      </c>
      <c r="N5474" s="93" t="n">
        <v>244155</v>
      </c>
      <c r="O5474" s="148" t="n">
        <v>599904.5454545454</v>
      </c>
      <c r="P5474" s="93" t="inlineStr">
        <is>
          <t>랄라블라마스크팩마스크팩 1매190801</t>
        </is>
      </c>
    </row>
    <row r="5475">
      <c r="A5475" s="93" t="n"/>
      <c r="B5475" s="127" t="n">
        <v>43926</v>
      </c>
      <c r="C5475" s="93">
        <f>TEXT(B5475,"aaa")</f>
        <v/>
      </c>
      <c r="D5475" s="93" t="n"/>
      <c r="E5475" s="93" t="inlineStr">
        <is>
          <t>클렌징폼 기획세트</t>
        </is>
      </c>
      <c r="F5475" s="93" t="inlineStr">
        <is>
          <t>랄라블라</t>
        </is>
      </c>
      <c r="G5475" s="93" t="inlineStr">
        <is>
          <t>클렌징폼 기획세트</t>
        </is>
      </c>
      <c r="H5475" s="6" t="n">
        <v>56</v>
      </c>
      <c r="I5475" s="6" t="n"/>
      <c r="J5475" s="91" t="n">
        <v>190801</v>
      </c>
      <c r="K5475" s="93" t="n"/>
      <c r="L5475" s="93" t="n">
        <v>389984</v>
      </c>
      <c r="M5475" s="93" t="n">
        <v>389984</v>
      </c>
      <c r="N5475" s="93" t="n">
        <v>389984</v>
      </c>
      <c r="O5475" s="148" t="n">
        <v>354530.9090909091</v>
      </c>
      <c r="P5475" s="93" t="inlineStr">
        <is>
          <t>랄라블라클렌징폼 기획세트클렌징폼 기획세트190801</t>
        </is>
      </c>
    </row>
    <row r="5476">
      <c r="A5476" s="93" t="n"/>
      <c r="B5476" s="127" t="n">
        <v>43926</v>
      </c>
      <c r="C5476" s="93">
        <f>TEXT(B5476,"aaa")</f>
        <v/>
      </c>
      <c r="D5476" s="93" t="n"/>
      <c r="E5476" s="93" t="inlineStr">
        <is>
          <t>앰플 기획세트</t>
        </is>
      </c>
      <c r="F5476" s="93" t="inlineStr">
        <is>
          <t>랄라블라</t>
        </is>
      </c>
      <c r="G5476" s="93" t="inlineStr">
        <is>
          <t>앰플 기획세트</t>
        </is>
      </c>
      <c r="H5476" s="6" t="n">
        <v>72</v>
      </c>
      <c r="I5476" s="6" t="n"/>
      <c r="J5476" s="91" t="n">
        <v>190801</v>
      </c>
      <c r="K5476" s="93" t="n"/>
      <c r="L5476" s="93" t="n">
        <v>1071144</v>
      </c>
      <c r="M5476" s="93" t="n">
        <v>1071144</v>
      </c>
      <c r="N5476" s="93" t="n">
        <v>1071144</v>
      </c>
      <c r="O5476" s="148" t="n">
        <v>973767.2727272727</v>
      </c>
      <c r="P5476" s="93" t="inlineStr">
        <is>
          <t>랄라블라앰플 기획세트앰플 기획세트190801</t>
        </is>
      </c>
    </row>
    <row r="5477">
      <c r="A5477" s="93" t="n"/>
      <c r="B5477" s="127" t="n">
        <v>43926</v>
      </c>
      <c r="C5477" s="93">
        <f>TEXT(B5477,"aaa")</f>
        <v/>
      </c>
      <c r="D5477" s="93" t="n"/>
      <c r="E5477" s="93" t="inlineStr">
        <is>
          <t>앰플</t>
        </is>
      </c>
      <c r="F5477" s="93" t="inlineStr">
        <is>
          <t>랄라블라</t>
        </is>
      </c>
      <c r="G5477" s="93" t="inlineStr">
        <is>
          <t>앰플 30ml</t>
        </is>
      </c>
      <c r="H5477" s="6" t="n">
        <v>2</v>
      </c>
      <c r="I5477" s="6" t="n"/>
      <c r="J5477" s="93" t="n">
        <v>190801</v>
      </c>
      <c r="K5477" s="93" t="n"/>
      <c r="L5477" s="93" t="n">
        <v>29200</v>
      </c>
      <c r="M5477" s="93" t="n">
        <v>29200</v>
      </c>
      <c r="N5477" s="93" t="n">
        <v>6794</v>
      </c>
      <c r="O5477" s="148" t="n">
        <v>26545.45454545454</v>
      </c>
      <c r="P5477" s="93" t="inlineStr">
        <is>
          <t>랄라블라앰플앰플 30ml190801</t>
        </is>
      </c>
    </row>
    <row r="5478">
      <c r="A5478" s="93" t="n"/>
      <c r="B5478" s="127" t="n">
        <v>43926</v>
      </c>
      <c r="C5478" s="93">
        <f>TEXT(B5478,"aaa")</f>
        <v/>
      </c>
      <c r="D5478" s="93" t="n"/>
      <c r="E5478" s="93" t="inlineStr">
        <is>
          <t>토너</t>
        </is>
      </c>
      <c r="F5478" s="93" t="inlineStr">
        <is>
          <t>랄라블라</t>
        </is>
      </c>
      <c r="G5478" s="93" t="inlineStr">
        <is>
          <t>500ml</t>
        </is>
      </c>
      <c r="H5478" s="6" t="n">
        <v>273</v>
      </c>
      <c r="I5478" s="6" t="n"/>
      <c r="J5478" s="91" t="n">
        <v>190801</v>
      </c>
      <c r="K5478" s="93" t="n"/>
      <c r="L5478" s="93" t="n">
        <v>4318314</v>
      </c>
      <c r="M5478" s="93" t="n">
        <v>4318314</v>
      </c>
      <c r="N5478" s="93" t="n">
        <v>1289925</v>
      </c>
      <c r="O5478" s="148" t="n">
        <v>3925740</v>
      </c>
      <c r="P5478" s="93" t="inlineStr">
        <is>
          <t>랄라블라토너500ml190801</t>
        </is>
      </c>
    </row>
    <row r="5479">
      <c r="A5479" s="93" t="n"/>
      <c r="B5479" s="127" t="n">
        <v>43927</v>
      </c>
      <c r="C5479" s="93">
        <f>TEXT(B5479,"aaa")</f>
        <v/>
      </c>
      <c r="D5479" s="93" t="n"/>
      <c r="E5479" s="6" t="inlineStr">
        <is>
          <t>토너</t>
        </is>
      </c>
      <c r="F5479" s="5" t="inlineStr">
        <is>
          <t>W컨셉</t>
        </is>
      </c>
      <c r="G5479" s="5" t="inlineStr">
        <is>
          <t>250ml</t>
        </is>
      </c>
      <c r="H5479" s="6" t="n">
        <v>14</v>
      </c>
      <c r="I5479" s="6" t="n"/>
      <c r="J5479" s="7" t="n">
        <v>190801</v>
      </c>
      <c r="K5479" s="93" t="n"/>
      <c r="L5479" s="93" t="n">
        <v>280000</v>
      </c>
      <c r="M5479" s="93" t="n">
        <v>201600</v>
      </c>
      <c r="N5479" s="93" t="n">
        <v>45640</v>
      </c>
      <c r="O5479" s="148" t="n">
        <v>254545.4545454545</v>
      </c>
      <c r="P5479" s="93" t="inlineStr">
        <is>
          <t>W컨셉토너250ml190801</t>
        </is>
      </c>
    </row>
    <row r="5480">
      <c r="A5480" s="93" t="n"/>
      <c r="B5480" s="127" t="n">
        <v>43927</v>
      </c>
      <c r="C5480" s="93">
        <f>TEXT(B5480,"aaa")</f>
        <v/>
      </c>
      <c r="D5480" s="93" t="n"/>
      <c r="E5480" s="6" t="inlineStr">
        <is>
          <t>토너</t>
        </is>
      </c>
      <c r="F5480" s="5" t="inlineStr">
        <is>
          <t>W컨셉</t>
        </is>
      </c>
      <c r="G5480" s="5" t="inlineStr">
        <is>
          <t>250ml 2set</t>
        </is>
      </c>
      <c r="H5480" s="6" t="n">
        <v>39</v>
      </c>
      <c r="I5480" s="6" t="n"/>
      <c r="J5480" s="7" t="n">
        <v>190801</v>
      </c>
      <c r="K5480" s="93" t="n"/>
      <c r="L5480" s="93" t="n">
        <v>1365000</v>
      </c>
      <c r="M5480" s="93" t="n">
        <v>996450</v>
      </c>
      <c r="N5480" s="93" t="n">
        <v>254280</v>
      </c>
      <c r="O5480" s="148" t="n">
        <v>1240909.090909091</v>
      </c>
      <c r="P5480" s="93" t="inlineStr">
        <is>
          <t>W컨셉토너250ml 2set190801</t>
        </is>
      </c>
    </row>
    <row r="5481">
      <c r="A5481" s="93" t="n"/>
      <c r="B5481" s="127" t="n">
        <v>43927</v>
      </c>
      <c r="C5481" s="93">
        <f>TEXT(B5481,"aaa")</f>
        <v/>
      </c>
      <c r="D5481" s="93" t="n"/>
      <c r="E5481" s="93" t="inlineStr">
        <is>
          <t>토너</t>
        </is>
      </c>
      <c r="F5481" s="5" t="inlineStr">
        <is>
          <t>스타일쉐어</t>
        </is>
      </c>
      <c r="G5481" s="93" t="inlineStr">
        <is>
          <t>250ml</t>
        </is>
      </c>
      <c r="H5481" s="6" t="n">
        <v>29</v>
      </c>
      <c r="I5481" s="6" t="n"/>
      <c r="J5481" s="91" t="n">
        <v>190801</v>
      </c>
      <c r="K5481" s="93" t="n"/>
      <c r="L5481" s="93" t="n">
        <v>580000</v>
      </c>
      <c r="M5481" s="93" t="n">
        <v>435000</v>
      </c>
      <c r="N5481" s="93" t="n">
        <v>94540</v>
      </c>
      <c r="O5481" s="148" t="n">
        <v>527272.7272727272</v>
      </c>
      <c r="P5481" s="93" t="inlineStr">
        <is>
          <t>스타일쉐어토너250ml190801</t>
        </is>
      </c>
    </row>
    <row r="5482">
      <c r="A5482" s="93" t="n"/>
      <c r="B5482" s="127" t="n">
        <v>43927</v>
      </c>
      <c r="C5482" s="93">
        <f>TEXT(B5482,"aaa")</f>
        <v/>
      </c>
      <c r="D5482" s="93" t="n"/>
      <c r="E5482" s="93" t="inlineStr">
        <is>
          <t>화장솜</t>
        </is>
      </c>
      <c r="F5482" s="93" t="inlineStr">
        <is>
          <t>아누아 CS</t>
        </is>
      </c>
      <c r="G5482" s="93" t="inlineStr">
        <is>
          <t>스킨팩 화장솜 60P</t>
        </is>
      </c>
      <c r="H5482" s="6" t="n">
        <v>2</v>
      </c>
      <c r="I5482" s="6" t="n"/>
      <c r="J5482" s="91" t="n">
        <v>190801</v>
      </c>
      <c r="K5482" s="93" t="n"/>
      <c r="L5482" s="93" t="n">
        <v>0</v>
      </c>
      <c r="M5482" s="93" t="n">
        <v>0</v>
      </c>
      <c r="N5482" s="93" t="n">
        <v>2220</v>
      </c>
      <c r="O5482" s="148" t="n">
        <v>0</v>
      </c>
      <c r="P5482" s="93" t="inlineStr">
        <is>
          <t>아누아 CS화장솜스킨팩 화장솜 60P190801</t>
        </is>
      </c>
    </row>
    <row r="5483">
      <c r="A5483" s="93" t="n"/>
      <c r="B5483" s="127" t="n">
        <v>43927</v>
      </c>
      <c r="C5483" s="93">
        <f>TEXT(B5483,"aaa")</f>
        <v/>
      </c>
      <c r="D5483" s="93" t="n"/>
      <c r="E5483" s="93" t="inlineStr">
        <is>
          <t>머드크림마스크</t>
        </is>
      </c>
      <c r="F5483" s="93" t="inlineStr">
        <is>
          <t>카페24</t>
        </is>
      </c>
      <c r="G5483" s="93" t="inlineStr">
        <is>
          <t>머드크림마스크 100ml</t>
        </is>
      </c>
      <c r="H5483" s="6" t="n">
        <v>30</v>
      </c>
      <c r="I5483" s="6" t="n"/>
      <c r="J5483" s="93" t="n">
        <v>190801</v>
      </c>
      <c r="K5483" s="93" t="n"/>
      <c r="L5483" s="93" t="n">
        <v>600000</v>
      </c>
      <c r="M5483" s="93" t="n">
        <v>564900</v>
      </c>
      <c r="N5483" s="93" t="n">
        <v>43260</v>
      </c>
      <c r="O5483" s="148" t="n">
        <v>545454.5454545454</v>
      </c>
      <c r="P5483" s="93" t="inlineStr">
        <is>
          <t>카페24머드크림마스크머드크림마스크 100ml190801</t>
        </is>
      </c>
    </row>
    <row r="5484">
      <c r="A5484" s="93" t="n"/>
      <c r="B5484" s="127" t="n">
        <v>43927</v>
      </c>
      <c r="C5484" s="93">
        <f>TEXT(B5484,"aaa")</f>
        <v/>
      </c>
      <c r="D5484" s="93" t="n"/>
      <c r="E5484" s="93" t="inlineStr">
        <is>
          <t>머드크림마스크</t>
        </is>
      </c>
      <c r="F5484" s="93" t="inlineStr">
        <is>
          <t>카페24</t>
        </is>
      </c>
      <c r="G5484" s="93" t="inlineStr">
        <is>
          <t>머드크림마스크 100ml 2set</t>
        </is>
      </c>
      <c r="H5484" s="6" t="n">
        <v>3</v>
      </c>
      <c r="I5484" s="6" t="n"/>
      <c r="J5484" s="93" t="n">
        <v>190801</v>
      </c>
      <c r="K5484" s="93" t="n"/>
      <c r="L5484" s="93" t="n">
        <v>105000</v>
      </c>
      <c r="M5484" s="93" t="n">
        <v>98857.5</v>
      </c>
      <c r="N5484" s="93" t="n">
        <v>8652</v>
      </c>
      <c r="O5484" s="148" t="n">
        <v>95454.54545454544</v>
      </c>
      <c r="P5484" s="93" t="inlineStr">
        <is>
          <t>카페24머드크림마스크머드크림마스크 100ml 2set190801</t>
        </is>
      </c>
    </row>
    <row r="5485">
      <c r="A5485" s="93" t="n"/>
      <c r="B5485" s="127" t="n">
        <v>43927</v>
      </c>
      <c r="C5485" s="93">
        <f>TEXT(B5485,"aaa")</f>
        <v/>
      </c>
      <c r="D5485" s="93" t="n"/>
      <c r="E5485" s="93" t="inlineStr">
        <is>
          <t>마스크팩</t>
        </is>
      </c>
      <c r="F5485" s="93" t="inlineStr">
        <is>
          <t>카페24</t>
        </is>
      </c>
      <c r="G5485" s="93" t="inlineStr">
        <is>
          <t>마스크팩 1매</t>
        </is>
      </c>
      <c r="H5485" s="6" t="n">
        <v>19</v>
      </c>
      <c r="I5485" s="6" t="n"/>
      <c r="J5485" s="93" t="n">
        <v>190801</v>
      </c>
      <c r="K5485" s="93" t="n"/>
      <c r="L5485" s="93" t="n">
        <v>76000</v>
      </c>
      <c r="M5485" s="93" t="n">
        <v>71554</v>
      </c>
      <c r="N5485" s="93" t="n">
        <v>7543</v>
      </c>
      <c r="O5485" s="148" t="n">
        <v>69090.90909090909</v>
      </c>
      <c r="P5485" s="93" t="inlineStr">
        <is>
          <t>카페24마스크팩마스크팩 1매190801</t>
        </is>
      </c>
    </row>
    <row r="5486">
      <c r="A5486" s="93" t="n"/>
      <c r="B5486" s="127" t="n">
        <v>43927</v>
      </c>
      <c r="C5486" s="93">
        <f>TEXT(B5486,"aaa")</f>
        <v/>
      </c>
      <c r="D5486" s="93" t="n"/>
      <c r="E5486" s="93" t="inlineStr">
        <is>
          <t>마스크팩</t>
        </is>
      </c>
      <c r="F5486" s="93" t="inlineStr">
        <is>
          <t>카페24</t>
        </is>
      </c>
      <c r="G5486" s="93" t="inlineStr">
        <is>
          <t>마스크팩 10매</t>
        </is>
      </c>
      <c r="H5486" s="6" t="n">
        <v>2</v>
      </c>
      <c r="I5486" s="6" t="n"/>
      <c r="J5486" s="93" t="n">
        <v>190801</v>
      </c>
      <c r="K5486" s="93" t="n"/>
      <c r="L5486" s="93" t="n">
        <v>40000</v>
      </c>
      <c r="M5486" s="93" t="n">
        <v>37660</v>
      </c>
      <c r="N5486" s="93" t="n">
        <v>7940</v>
      </c>
      <c r="O5486" s="148" t="n">
        <v>36363.63636363636</v>
      </c>
      <c r="P5486" s="93" t="inlineStr">
        <is>
          <t>카페24마스크팩마스크팩 10매190801</t>
        </is>
      </c>
    </row>
    <row r="5487">
      <c r="A5487" s="93" t="n"/>
      <c r="B5487" s="127" t="n">
        <v>43927</v>
      </c>
      <c r="C5487" s="93">
        <f>TEXT(B5487,"aaa")</f>
        <v/>
      </c>
      <c r="D5487" s="93" t="n"/>
      <c r="E5487" s="6" t="inlineStr">
        <is>
          <t>토너</t>
        </is>
      </c>
      <c r="F5487" s="5" t="inlineStr">
        <is>
          <t>카페24</t>
        </is>
      </c>
      <c r="G5487" s="5" t="inlineStr">
        <is>
          <t>250ml</t>
        </is>
      </c>
      <c r="H5487" s="6" t="n">
        <v>122</v>
      </c>
      <c r="I5487" s="6" t="n"/>
      <c r="J5487" s="7" t="n">
        <v>190801</v>
      </c>
      <c r="K5487" s="93" t="n"/>
      <c r="L5487" s="93" t="n">
        <v>2440000</v>
      </c>
      <c r="M5487" s="93" t="n">
        <v>2297260</v>
      </c>
      <c r="N5487" s="93" t="n">
        <v>397720</v>
      </c>
      <c r="O5487" s="148" t="n">
        <v>2218181.818181818</v>
      </c>
      <c r="P5487" s="93" t="inlineStr">
        <is>
          <t>카페24토너250ml190801</t>
        </is>
      </c>
    </row>
    <row r="5488">
      <c r="A5488" s="93" t="n"/>
      <c r="B5488" s="127" t="n">
        <v>43927</v>
      </c>
      <c r="C5488" s="93">
        <f>TEXT(B5488,"aaa")</f>
        <v/>
      </c>
      <c r="D5488" s="93" t="n"/>
      <c r="E5488" s="6" t="inlineStr">
        <is>
          <t>토너</t>
        </is>
      </c>
      <c r="F5488" s="5" t="inlineStr">
        <is>
          <t>카페24</t>
        </is>
      </c>
      <c r="G5488" s="5" t="inlineStr">
        <is>
          <t>250ml 2set</t>
        </is>
      </c>
      <c r="H5488" s="6" t="n">
        <v>77</v>
      </c>
      <c r="I5488" s="6" t="n"/>
      <c r="J5488" s="7" t="n">
        <v>190801</v>
      </c>
      <c r="K5488" s="93" t="n"/>
      <c r="L5488" s="93" t="n">
        <v>2695000</v>
      </c>
      <c r="M5488" s="93" t="n">
        <v>2537342.5</v>
      </c>
      <c r="N5488" s="93" t="n">
        <v>502040</v>
      </c>
      <c r="O5488" s="148" t="n">
        <v>2450000</v>
      </c>
      <c r="P5488" s="93" t="inlineStr">
        <is>
          <t>카페24토너250ml 2set190801</t>
        </is>
      </c>
    </row>
    <row r="5489">
      <c r="A5489" s="93" t="n"/>
      <c r="B5489" s="127" t="n">
        <v>43927</v>
      </c>
      <c r="C5489" s="93">
        <f>TEXT(B5489,"aaa")</f>
        <v/>
      </c>
      <c r="D5489" s="93" t="n"/>
      <c r="E5489" s="6" t="inlineStr">
        <is>
          <t>토너</t>
        </is>
      </c>
      <c r="F5489" s="5" t="inlineStr">
        <is>
          <t>카페24</t>
        </is>
      </c>
      <c r="G5489" s="5" t="inlineStr">
        <is>
          <t>500ml</t>
        </is>
      </c>
      <c r="H5489" s="6" t="n">
        <v>84</v>
      </c>
      <c r="I5489" s="6" t="n"/>
      <c r="J5489" s="7" t="n">
        <v>190801</v>
      </c>
      <c r="K5489" s="93" t="n"/>
      <c r="L5489" s="93" t="n">
        <v>2772000</v>
      </c>
      <c r="M5489" s="93" t="n">
        <v>2609838</v>
      </c>
      <c r="N5489" s="93" t="n">
        <v>396900</v>
      </c>
      <c r="O5489" s="148" t="n">
        <v>2520000</v>
      </c>
      <c r="P5489" s="93" t="inlineStr">
        <is>
          <t>카페24토너500ml190801</t>
        </is>
      </c>
    </row>
    <row r="5490">
      <c r="A5490" s="93" t="n"/>
      <c r="B5490" s="127" t="n">
        <v>43927</v>
      </c>
      <c r="C5490" s="93">
        <f>TEXT(B5490,"aaa")</f>
        <v/>
      </c>
      <c r="D5490" s="93" t="n"/>
      <c r="E5490" s="6" t="inlineStr">
        <is>
          <t>토너</t>
        </is>
      </c>
      <c r="F5490" s="5" t="inlineStr">
        <is>
          <t>카페24</t>
        </is>
      </c>
      <c r="G5490" s="93" t="inlineStr">
        <is>
          <t>스킨팩 화장솜 60P</t>
        </is>
      </c>
      <c r="H5490" s="6" t="n">
        <v>115</v>
      </c>
      <c r="I5490" s="6" t="n"/>
      <c r="J5490" s="7" t="n">
        <v>190801</v>
      </c>
      <c r="K5490" s="93" t="n"/>
      <c r="L5490" s="93" t="n">
        <v>345000</v>
      </c>
      <c r="M5490" s="93" t="n">
        <v>324817.5</v>
      </c>
      <c r="N5490" s="93" t="n">
        <v>127650</v>
      </c>
      <c r="O5490" s="148" t="n">
        <v>313636.3636363636</v>
      </c>
      <c r="P5490" s="93" t="inlineStr">
        <is>
          <t>카페24토너스킨팩 화장솜 60P190801</t>
        </is>
      </c>
    </row>
    <row r="5491">
      <c r="A5491" s="93" t="n"/>
      <c r="B5491" s="127" t="n">
        <v>43927</v>
      </c>
      <c r="C5491" s="93">
        <f>TEXT(B5491,"aaa")</f>
        <v/>
      </c>
      <c r="D5491" s="93" t="n"/>
      <c r="E5491" s="93" t="inlineStr">
        <is>
          <t>앰플</t>
        </is>
      </c>
      <c r="F5491" s="5" t="inlineStr">
        <is>
          <t>카페24</t>
        </is>
      </c>
      <c r="G5491" s="93" t="inlineStr">
        <is>
          <t>앰플 30ml</t>
        </is>
      </c>
      <c r="H5491" s="6" t="n">
        <v>17</v>
      </c>
      <c r="I5491" s="6" t="n"/>
      <c r="J5491" s="93" t="n">
        <v>190801</v>
      </c>
      <c r="K5491" s="93" t="n"/>
      <c r="L5491" s="93" t="n">
        <v>476000</v>
      </c>
      <c r="M5491" s="93" t="n">
        <v>448154</v>
      </c>
      <c r="N5491" s="93" t="n">
        <v>57749</v>
      </c>
      <c r="O5491" s="148" t="n">
        <v>432727.2727272727</v>
      </c>
      <c r="P5491" s="93" t="inlineStr">
        <is>
          <t>카페24앰플앰플 30ml190801</t>
        </is>
      </c>
    </row>
    <row r="5492">
      <c r="A5492" s="93" t="n"/>
      <c r="B5492" s="127" t="n">
        <v>43927</v>
      </c>
      <c r="C5492" s="93">
        <f>TEXT(B5492,"aaa")</f>
        <v/>
      </c>
      <c r="D5492" s="93" t="n"/>
      <c r="E5492" s="93" t="inlineStr">
        <is>
          <t>수딩크림</t>
        </is>
      </c>
      <c r="F5492" s="5" t="inlineStr">
        <is>
          <t>카페24</t>
        </is>
      </c>
      <c r="G5492" s="93" t="inlineStr">
        <is>
          <t>수딩크림 100ml</t>
        </is>
      </c>
      <c r="H5492" s="6" t="n">
        <v>19</v>
      </c>
      <c r="I5492" s="6" t="n"/>
      <c r="J5492" s="93" t="n">
        <v>190801</v>
      </c>
      <c r="K5492" s="93" t="n"/>
      <c r="L5492" s="93" t="n">
        <v>722000</v>
      </c>
      <c r="M5492" s="93" t="n">
        <v>679763</v>
      </c>
      <c r="N5492" s="93" t="n">
        <v>57855</v>
      </c>
      <c r="O5492" s="148" t="n">
        <v>656363.6363636364</v>
      </c>
      <c r="P5492" s="93" t="inlineStr">
        <is>
          <t>카페24수딩크림수딩크림 100ml190801</t>
        </is>
      </c>
    </row>
    <row r="5493">
      <c r="A5493" s="93" t="n"/>
      <c r="B5493" s="127" t="n">
        <v>43927</v>
      </c>
      <c r="C5493" s="93">
        <f>TEXT(B5493,"aaa")</f>
        <v/>
      </c>
      <c r="D5493" s="93" t="n"/>
      <c r="E5493" s="93" t="inlineStr">
        <is>
          <t>토너+머드크림세트</t>
        </is>
      </c>
      <c r="F5493" s="93" t="inlineStr">
        <is>
          <t>카페24</t>
        </is>
      </c>
      <c r="G5493" s="93" t="inlineStr">
        <is>
          <t>250ml</t>
        </is>
      </c>
      <c r="H5493" s="6" t="n">
        <v>3</v>
      </c>
      <c r="I5493" s="6" t="n"/>
      <c r="J5493" s="93" t="n">
        <v>190801</v>
      </c>
      <c r="K5493" s="93" t="n"/>
      <c r="L5493" s="93" t="n">
        <v>52500</v>
      </c>
      <c r="M5493" s="93" t="n">
        <v>49428.75</v>
      </c>
      <c r="N5493" s="93" t="n">
        <v>9780</v>
      </c>
      <c r="O5493" s="148" t="n">
        <v>47727.27272727272</v>
      </c>
      <c r="P5493" s="93" t="inlineStr">
        <is>
          <t>카페24토너+머드크림세트250ml190801</t>
        </is>
      </c>
    </row>
    <row r="5494">
      <c r="A5494" s="93" t="n"/>
      <c r="B5494" s="127" t="n">
        <v>43927</v>
      </c>
      <c r="C5494" s="93">
        <f>TEXT(B5494,"aaa")</f>
        <v/>
      </c>
      <c r="D5494" s="93" t="n"/>
      <c r="E5494" s="93" t="inlineStr">
        <is>
          <t>토너+머드크림세트</t>
        </is>
      </c>
      <c r="F5494" s="93" t="inlineStr">
        <is>
          <t>카페24</t>
        </is>
      </c>
      <c r="G5494" s="93" t="inlineStr">
        <is>
          <t>머드크림마스크 100ml</t>
        </is>
      </c>
      <c r="H5494" s="6" t="n">
        <v>3</v>
      </c>
      <c r="I5494" s="6" t="n"/>
      <c r="J5494" s="93" t="n">
        <v>190801</v>
      </c>
      <c r="K5494" s="93" t="n"/>
      <c r="L5494" s="93" t="n">
        <v>52500</v>
      </c>
      <c r="M5494" s="93" t="n">
        <v>49428.75</v>
      </c>
      <c r="N5494" s="93" t="n">
        <v>4326</v>
      </c>
      <c r="O5494" s="148" t="n">
        <v>47727.27272727272</v>
      </c>
      <c r="P5494" s="93" t="inlineStr">
        <is>
          <t>카페24토너+머드크림세트머드크림마스크 100ml190801</t>
        </is>
      </c>
    </row>
    <row r="5495">
      <c r="A5495" s="93" t="n"/>
      <c r="B5495" s="127" t="n">
        <v>43927</v>
      </c>
      <c r="C5495" s="93">
        <f>TEXT(B5495,"aaa")</f>
        <v/>
      </c>
      <c r="D5495" s="93" t="n"/>
      <c r="E5495" s="93" t="inlineStr">
        <is>
          <t>토너</t>
        </is>
      </c>
      <c r="F5495" s="93" t="inlineStr">
        <is>
          <t>큐텐</t>
        </is>
      </c>
      <c r="G5495" s="93" t="inlineStr">
        <is>
          <t>250ml</t>
        </is>
      </c>
      <c r="H5495" s="6" t="n">
        <v>86</v>
      </c>
      <c r="I5495" s="6" t="n"/>
      <c r="J5495" s="91" t="n">
        <v>190801</v>
      </c>
      <c r="K5495" s="93" t="n"/>
      <c r="L5495" s="93" t="n">
        <v>2709000</v>
      </c>
      <c r="M5495" s="93" t="n">
        <v>2411010</v>
      </c>
      <c r="N5495" s="93" t="n">
        <v>280360</v>
      </c>
      <c r="O5495" s="148" t="n">
        <v>2462727.272727272</v>
      </c>
      <c r="P5495" s="93" t="inlineStr">
        <is>
          <t>큐텐토너250ml190801</t>
        </is>
      </c>
    </row>
    <row r="5496">
      <c r="A5496" s="93" t="n"/>
      <c r="B5496" s="127" t="n">
        <v>43927</v>
      </c>
      <c r="C5496" s="93">
        <f>TEXT(B5496,"aaa")</f>
        <v/>
      </c>
      <c r="D5496" s="93" t="n"/>
      <c r="E5496" s="93" t="inlineStr">
        <is>
          <t>토너</t>
        </is>
      </c>
      <c r="F5496" s="93" t="inlineStr">
        <is>
          <t>큐텐</t>
        </is>
      </c>
      <c r="G5496" s="93" t="inlineStr">
        <is>
          <t>250ml 2set</t>
        </is>
      </c>
      <c r="H5496" s="6" t="n">
        <v>40</v>
      </c>
      <c r="I5496" s="6" t="n"/>
      <c r="J5496" s="91" t="n">
        <v>190801</v>
      </c>
      <c r="K5496" s="93" t="n"/>
      <c r="L5496" s="93" t="n">
        <v>1760000</v>
      </c>
      <c r="M5496" s="93" t="n">
        <v>1566400</v>
      </c>
      <c r="N5496" s="93" t="n">
        <v>260800</v>
      </c>
      <c r="O5496" s="148" t="n">
        <v>1600000</v>
      </c>
      <c r="P5496" s="93" t="inlineStr">
        <is>
          <t>큐텐토너250ml 2set190801</t>
        </is>
      </c>
    </row>
    <row r="5497">
      <c r="A5497" s="93" t="n"/>
      <c r="B5497" s="127" t="n">
        <v>43927</v>
      </c>
      <c r="C5497" s="93">
        <f>TEXT(B5497,"aaa")</f>
        <v/>
      </c>
      <c r="D5497" s="93" t="n"/>
      <c r="E5497" s="93" t="inlineStr">
        <is>
          <t>머드크림마스크</t>
        </is>
      </c>
      <c r="F5497" s="93" t="inlineStr">
        <is>
          <t>큐텐</t>
        </is>
      </c>
      <c r="G5497" s="93" t="inlineStr">
        <is>
          <t>머드크림마스크 100ml</t>
        </is>
      </c>
      <c r="H5497" s="6" t="n">
        <v>1</v>
      </c>
      <c r="I5497" s="6" t="n"/>
      <c r="J5497" s="93" t="n">
        <v>190801</v>
      </c>
      <c r="K5497" s="93" t="n"/>
      <c r="L5497" s="93" t="n">
        <v>31500</v>
      </c>
      <c r="M5497" s="93" t="n">
        <v>28035</v>
      </c>
      <c r="N5497" s="93" t="n">
        <v>1442</v>
      </c>
      <c r="O5497" s="148" t="n">
        <v>28636.36363636363</v>
      </c>
      <c r="P5497" s="93" t="inlineStr">
        <is>
          <t>큐텐머드크림마스크머드크림마스크 100ml190801</t>
        </is>
      </c>
    </row>
    <row r="5498">
      <c r="A5498" s="93" t="n"/>
      <c r="B5498" s="127" t="n">
        <v>43928</v>
      </c>
      <c r="C5498" s="93">
        <f>TEXT(B5498,"aaa")</f>
        <v/>
      </c>
      <c r="D5498" s="93" t="n"/>
      <c r="E5498" s="6" t="inlineStr">
        <is>
          <t>토너</t>
        </is>
      </c>
      <c r="F5498" s="5" t="inlineStr">
        <is>
          <t>W컨셉</t>
        </is>
      </c>
      <c r="G5498" s="5" t="inlineStr">
        <is>
          <t>250ml</t>
        </is>
      </c>
      <c r="H5498" s="6" t="n">
        <v>6</v>
      </c>
      <c r="I5498" s="6" t="n"/>
      <c r="J5498" s="7" t="n">
        <v>190801</v>
      </c>
      <c r="K5498" s="93" t="n"/>
      <c r="L5498" s="93" t="n">
        <v>120000</v>
      </c>
      <c r="M5498" s="93" t="n">
        <v>86400</v>
      </c>
      <c r="N5498" s="93" t="n">
        <v>19560</v>
      </c>
      <c r="O5498" s="148" t="n">
        <v>109090.9090909091</v>
      </c>
      <c r="P5498" s="93" t="inlineStr">
        <is>
          <t>W컨셉토너250ml190801</t>
        </is>
      </c>
    </row>
    <row r="5499">
      <c r="A5499" s="93" t="n"/>
      <c r="B5499" s="127" t="n">
        <v>43928</v>
      </c>
      <c r="C5499" s="93">
        <f>TEXT(B5499,"aaa")</f>
        <v/>
      </c>
      <c r="D5499" s="93" t="n"/>
      <c r="E5499" s="6" t="inlineStr">
        <is>
          <t>토너</t>
        </is>
      </c>
      <c r="F5499" s="5" t="inlineStr">
        <is>
          <t>W컨셉</t>
        </is>
      </c>
      <c r="G5499" s="5" t="inlineStr">
        <is>
          <t>250ml 2set</t>
        </is>
      </c>
      <c r="H5499" s="6" t="n">
        <v>7</v>
      </c>
      <c r="I5499" s="6" t="n"/>
      <c r="J5499" s="7" t="n">
        <v>190801</v>
      </c>
      <c r="K5499" s="93" t="n"/>
      <c r="L5499" s="93" t="n">
        <v>245000</v>
      </c>
      <c r="M5499" s="93" t="n">
        <v>178850</v>
      </c>
      <c r="N5499" s="93" t="n">
        <v>45640</v>
      </c>
      <c r="O5499" s="148" t="n">
        <v>222727.2727272727</v>
      </c>
      <c r="P5499" s="93" t="inlineStr">
        <is>
          <t>W컨셉토너250ml 2set190801</t>
        </is>
      </c>
    </row>
    <row r="5500">
      <c r="A5500" s="93" t="n"/>
      <c r="B5500" s="127" t="n">
        <v>43928</v>
      </c>
      <c r="C5500" s="93">
        <f>TEXT(B5500,"aaa")</f>
        <v/>
      </c>
      <c r="D5500" s="93" t="n"/>
      <c r="E5500" s="93" t="inlineStr">
        <is>
          <t>토너</t>
        </is>
      </c>
      <c r="F5500" s="5" t="inlineStr">
        <is>
          <t>스타일쉐어</t>
        </is>
      </c>
      <c r="G5500" s="93" t="inlineStr">
        <is>
          <t>250ml</t>
        </is>
      </c>
      <c r="H5500" s="6" t="n">
        <v>6</v>
      </c>
      <c r="I5500" s="6" t="n"/>
      <c r="J5500" s="91" t="n">
        <v>190801</v>
      </c>
      <c r="K5500" s="93" t="n"/>
      <c r="L5500" s="93" t="n">
        <v>120000</v>
      </c>
      <c r="M5500" s="93" t="n">
        <v>90000</v>
      </c>
      <c r="N5500" s="93" t="n">
        <v>19560</v>
      </c>
      <c r="O5500" s="148" t="n">
        <v>109090.9090909091</v>
      </c>
      <c r="P5500" s="93" t="inlineStr">
        <is>
          <t>스타일쉐어토너250ml190801</t>
        </is>
      </c>
    </row>
    <row r="5501">
      <c r="A5501" s="93" t="n"/>
      <c r="B5501" s="127" t="n">
        <v>43928</v>
      </c>
      <c r="C5501" s="93">
        <f>TEXT(B5501,"aaa")</f>
        <v/>
      </c>
      <c r="D5501" s="93" t="n"/>
      <c r="E5501" s="93" t="inlineStr">
        <is>
          <t>수딩크림</t>
        </is>
      </c>
      <c r="F5501" s="93" t="inlineStr">
        <is>
          <t>아누아 CS</t>
        </is>
      </c>
      <c r="G5501" s="93" t="inlineStr">
        <is>
          <t>수딩크림 100ml</t>
        </is>
      </c>
      <c r="H5501" s="6" t="n">
        <v>60</v>
      </c>
      <c r="I5501" s="6" t="n"/>
      <c r="J5501" s="93" t="n">
        <v>190801</v>
      </c>
      <c r="K5501" s="93" t="n"/>
      <c r="L5501" s="93" t="n">
        <v>0</v>
      </c>
      <c r="M5501" s="93" t="n">
        <v>0</v>
      </c>
      <c r="N5501" s="93" t="n">
        <v>182700</v>
      </c>
      <c r="O5501" s="148" t="n">
        <v>0</v>
      </c>
      <c r="P5501" s="93" t="inlineStr">
        <is>
          <t>아누아 CS수딩크림수딩크림 100ml190801</t>
        </is>
      </c>
    </row>
    <row r="5502">
      <c r="A5502" s="93" t="n"/>
      <c r="B5502" s="127" t="n">
        <v>43928</v>
      </c>
      <c r="C5502" s="93">
        <f>TEXT(B5502,"aaa")</f>
        <v/>
      </c>
      <c r="D5502" s="93" t="n"/>
      <c r="E5502" s="93" t="inlineStr">
        <is>
          <t>앰플</t>
        </is>
      </c>
      <c r="F5502" s="93" t="inlineStr">
        <is>
          <t>아누아 CS</t>
        </is>
      </c>
      <c r="G5502" s="93" t="inlineStr">
        <is>
          <t>앰플 30ml</t>
        </is>
      </c>
      <c r="H5502" s="6" t="n">
        <v>2</v>
      </c>
      <c r="I5502" s="6" t="n"/>
      <c r="J5502" s="93" t="n">
        <v>190801</v>
      </c>
      <c r="K5502" s="93" t="n"/>
      <c r="L5502" s="93" t="n">
        <v>0</v>
      </c>
      <c r="M5502" s="93" t="n">
        <v>0</v>
      </c>
      <c r="N5502" s="93" t="n">
        <v>6794</v>
      </c>
      <c r="O5502" s="148" t="n">
        <v>0</v>
      </c>
      <c r="P5502" s="93" t="inlineStr">
        <is>
          <t>아누아 CS앰플앰플 30ml190801</t>
        </is>
      </c>
    </row>
    <row r="5503">
      <c r="A5503" s="93" t="n"/>
      <c r="B5503" s="127" t="n">
        <v>43928</v>
      </c>
      <c r="C5503" s="93">
        <f>TEXT(B5503,"aaa")</f>
        <v/>
      </c>
      <c r="D5503" s="93" t="n"/>
      <c r="E5503" s="93" t="inlineStr">
        <is>
          <t>마스크팩</t>
        </is>
      </c>
      <c r="F5503" s="93" t="inlineStr">
        <is>
          <t>아누아 CS</t>
        </is>
      </c>
      <c r="G5503" s="93" t="inlineStr">
        <is>
          <t>마스크팩 1매</t>
        </is>
      </c>
      <c r="H5503" s="6" t="n">
        <v>10</v>
      </c>
      <c r="I5503" s="6" t="n"/>
      <c r="J5503" s="93" t="n">
        <v>190801</v>
      </c>
      <c r="K5503" s="93" t="n"/>
      <c r="L5503" s="93" t="n">
        <v>0</v>
      </c>
      <c r="M5503" s="93" t="n">
        <v>0</v>
      </c>
      <c r="N5503" s="93" t="n">
        <v>3970</v>
      </c>
      <c r="O5503" s="148" t="n">
        <v>0</v>
      </c>
      <c r="P5503" s="93" t="inlineStr">
        <is>
          <t>아누아 CS마스크팩마스크팩 1매190801</t>
        </is>
      </c>
    </row>
    <row r="5504">
      <c r="A5504" s="93" t="n"/>
      <c r="B5504" s="127" t="n">
        <v>43928</v>
      </c>
      <c r="C5504" s="93">
        <f>TEXT(B5504,"aaa")</f>
        <v/>
      </c>
      <c r="D5504" s="93" t="n"/>
      <c r="E5504" s="93" t="inlineStr">
        <is>
          <t>마스크팩</t>
        </is>
      </c>
      <c r="F5504" s="93" t="inlineStr">
        <is>
          <t>아누아 CS</t>
        </is>
      </c>
      <c r="G5504" s="93" t="inlineStr">
        <is>
          <t>마스크팩 10매</t>
        </is>
      </c>
      <c r="H5504" s="6" t="n">
        <v>5</v>
      </c>
      <c r="I5504" s="6" t="n"/>
      <c r="J5504" s="93" t="n">
        <v>190801</v>
      </c>
      <c r="K5504" s="93" t="n"/>
      <c r="L5504" s="93" t="n">
        <v>0</v>
      </c>
      <c r="M5504" s="93" t="n">
        <v>0</v>
      </c>
      <c r="N5504" s="93" t="n">
        <v>19850</v>
      </c>
      <c r="O5504" s="148" t="n">
        <v>0</v>
      </c>
      <c r="P5504" s="93" t="inlineStr">
        <is>
          <t>아누아 CS마스크팩마스크팩 10매190801</t>
        </is>
      </c>
    </row>
    <row r="5505">
      <c r="A5505" s="93" t="n"/>
      <c r="B5505" s="127" t="n">
        <v>43928</v>
      </c>
      <c r="C5505" s="93">
        <f>TEXT(B5505,"aaa")</f>
        <v/>
      </c>
      <c r="D5505" s="93" t="n"/>
      <c r="E5505" s="93" t="inlineStr">
        <is>
          <t>머드크림마스크</t>
        </is>
      </c>
      <c r="F5505" s="93" t="inlineStr">
        <is>
          <t>아누아 CS</t>
        </is>
      </c>
      <c r="G5505" s="93" t="inlineStr">
        <is>
          <t>머드크림마스크 100ml</t>
        </is>
      </c>
      <c r="H5505" s="6" t="n">
        <v>40</v>
      </c>
      <c r="I5505" s="6" t="n"/>
      <c r="J5505" s="93" t="n">
        <v>190801</v>
      </c>
      <c r="K5505" s="93" t="n"/>
      <c r="L5505" s="93" t="n">
        <v>0</v>
      </c>
      <c r="M5505" s="93" t="n">
        <v>0</v>
      </c>
      <c r="N5505" s="93" t="n">
        <v>57680</v>
      </c>
      <c r="O5505" s="148" t="n">
        <v>0</v>
      </c>
      <c r="P5505" s="93" t="inlineStr">
        <is>
          <t>아누아 CS머드크림마스크머드크림마스크 100ml190801</t>
        </is>
      </c>
    </row>
    <row r="5506">
      <c r="A5506" s="93" t="n"/>
      <c r="B5506" s="127" t="n">
        <v>43928</v>
      </c>
      <c r="C5506" s="93">
        <f>TEXT(B5506,"aaa")</f>
        <v/>
      </c>
      <c r="D5506" s="93" t="n"/>
      <c r="E5506" s="93" t="inlineStr">
        <is>
          <t>머드크림마스크</t>
        </is>
      </c>
      <c r="F5506" s="93" t="inlineStr">
        <is>
          <t>카페24</t>
        </is>
      </c>
      <c r="G5506" s="93" t="inlineStr">
        <is>
          <t>머드크림마스크 100ml</t>
        </is>
      </c>
      <c r="H5506" s="6" t="n">
        <v>17</v>
      </c>
      <c r="I5506" s="6" t="n"/>
      <c r="J5506" s="93" t="n">
        <v>190801</v>
      </c>
      <c r="K5506" s="93" t="n"/>
      <c r="L5506" s="93" t="n">
        <v>340000</v>
      </c>
      <c r="M5506" s="93" t="n">
        <v>320110</v>
      </c>
      <c r="N5506" s="93" t="n">
        <v>24514</v>
      </c>
      <c r="O5506" s="148" t="n">
        <v>309090.9090909091</v>
      </c>
      <c r="P5506" s="93" t="inlineStr">
        <is>
          <t>카페24머드크림마스크머드크림마스크 100ml190801</t>
        </is>
      </c>
    </row>
    <row r="5507">
      <c r="A5507" s="93" t="n"/>
      <c r="B5507" s="127" t="n">
        <v>43928</v>
      </c>
      <c r="C5507" s="93">
        <f>TEXT(B5507,"aaa")</f>
        <v/>
      </c>
      <c r="D5507" s="93" t="n"/>
      <c r="E5507" s="93" t="inlineStr">
        <is>
          <t>머드크림마스크</t>
        </is>
      </c>
      <c r="F5507" s="93" t="inlineStr">
        <is>
          <t>카페24</t>
        </is>
      </c>
      <c r="G5507" s="93" t="inlineStr">
        <is>
          <t>머드크림마스크 100ml 2set</t>
        </is>
      </c>
      <c r="H5507" s="6" t="n">
        <v>9</v>
      </c>
      <c r="I5507" s="6" t="n"/>
      <c r="J5507" s="93" t="n">
        <v>190801</v>
      </c>
      <c r="K5507" s="93" t="n"/>
      <c r="L5507" s="93" t="n">
        <v>315000</v>
      </c>
      <c r="M5507" s="93" t="n">
        <v>296572.5</v>
      </c>
      <c r="N5507" s="93" t="n">
        <v>25956</v>
      </c>
      <c r="O5507" s="148" t="n">
        <v>286363.6363636364</v>
      </c>
      <c r="P5507" s="93" t="inlineStr">
        <is>
          <t>카페24머드크림마스크머드크림마스크 100ml 2set190801</t>
        </is>
      </c>
    </row>
    <row r="5508">
      <c r="A5508" s="93" t="n"/>
      <c r="B5508" s="127" t="n">
        <v>43928</v>
      </c>
      <c r="C5508" s="93">
        <f>TEXT(B5508,"aaa")</f>
        <v/>
      </c>
      <c r="D5508" s="93" t="n"/>
      <c r="E5508" s="93" t="inlineStr">
        <is>
          <t>마스크팩</t>
        </is>
      </c>
      <c r="F5508" s="93" t="inlineStr">
        <is>
          <t>카페24</t>
        </is>
      </c>
      <c r="G5508" s="93" t="inlineStr">
        <is>
          <t>마스크팩 1매</t>
        </is>
      </c>
      <c r="H5508" s="6" t="n">
        <v>3</v>
      </c>
      <c r="I5508" s="6" t="n"/>
      <c r="J5508" s="93" t="n">
        <v>190801</v>
      </c>
      <c r="K5508" s="93" t="n"/>
      <c r="L5508" s="93" t="n">
        <v>12000</v>
      </c>
      <c r="M5508" s="93" t="n">
        <v>11298</v>
      </c>
      <c r="N5508" s="93" t="n">
        <v>1191</v>
      </c>
      <c r="O5508" s="148" t="n">
        <v>10909.09090909091</v>
      </c>
      <c r="P5508" s="93" t="inlineStr">
        <is>
          <t>카페24마스크팩마스크팩 1매190801</t>
        </is>
      </c>
    </row>
    <row r="5509">
      <c r="A5509" s="93" t="n"/>
      <c r="B5509" s="127" t="n">
        <v>43928</v>
      </c>
      <c r="C5509" s="93">
        <f>TEXT(B5509,"aaa")</f>
        <v/>
      </c>
      <c r="D5509" s="93" t="n"/>
      <c r="E5509" s="93" t="inlineStr">
        <is>
          <t>마스크팩</t>
        </is>
      </c>
      <c r="F5509" s="93" t="inlineStr">
        <is>
          <t>카페24</t>
        </is>
      </c>
      <c r="G5509" s="93" t="inlineStr">
        <is>
          <t>마스크팩 10매</t>
        </is>
      </c>
      <c r="H5509" s="6" t="n">
        <v>4</v>
      </c>
      <c r="I5509" s="6" t="n"/>
      <c r="J5509" s="93" t="n">
        <v>190801</v>
      </c>
      <c r="K5509" s="93" t="n"/>
      <c r="L5509" s="93" t="n">
        <v>80000</v>
      </c>
      <c r="M5509" s="93" t="n">
        <v>75320</v>
      </c>
      <c r="N5509" s="93" t="n">
        <v>15880</v>
      </c>
      <c r="O5509" s="148" t="n">
        <v>72727.27272727272</v>
      </c>
      <c r="P5509" s="93" t="inlineStr">
        <is>
          <t>카페24마스크팩마스크팩 10매190801</t>
        </is>
      </c>
    </row>
    <row r="5510">
      <c r="A5510" s="93" t="n"/>
      <c r="B5510" s="127" t="n">
        <v>43928</v>
      </c>
      <c r="C5510" s="93">
        <f>TEXT(B5510,"aaa")</f>
        <v/>
      </c>
      <c r="D5510" s="93" t="n"/>
      <c r="E5510" s="6" t="inlineStr">
        <is>
          <t>토너</t>
        </is>
      </c>
      <c r="F5510" s="5" t="inlineStr">
        <is>
          <t>카페24</t>
        </is>
      </c>
      <c r="G5510" s="5" t="inlineStr">
        <is>
          <t>250ml</t>
        </is>
      </c>
      <c r="H5510" s="6" t="n">
        <v>119</v>
      </c>
      <c r="I5510" s="6" t="n"/>
      <c r="J5510" s="7" t="n">
        <v>190801</v>
      </c>
      <c r="K5510" s="93" t="n"/>
      <c r="L5510" s="93" t="n">
        <v>2380000</v>
      </c>
      <c r="M5510" s="93" t="n">
        <v>2240770</v>
      </c>
      <c r="N5510" s="93" t="n">
        <v>387940</v>
      </c>
      <c r="O5510" s="148" t="n">
        <v>2163636.363636363</v>
      </c>
      <c r="P5510" s="93" t="inlineStr">
        <is>
          <t>카페24토너250ml190801</t>
        </is>
      </c>
    </row>
    <row r="5511">
      <c r="A5511" s="93" t="n"/>
      <c r="B5511" s="127" t="n">
        <v>43928</v>
      </c>
      <c r="C5511" s="93">
        <f>TEXT(B5511,"aaa")</f>
        <v/>
      </c>
      <c r="D5511" s="93" t="n"/>
      <c r="E5511" s="6" t="inlineStr">
        <is>
          <t>토너</t>
        </is>
      </c>
      <c r="F5511" s="5" t="inlineStr">
        <is>
          <t>카페24</t>
        </is>
      </c>
      <c r="G5511" s="5" t="inlineStr">
        <is>
          <t>250ml 2set</t>
        </is>
      </c>
      <c r="H5511" s="6" t="n">
        <v>63</v>
      </c>
      <c r="I5511" s="6" t="n"/>
      <c r="J5511" s="7" t="n">
        <v>190801</v>
      </c>
      <c r="K5511" s="93" t="n"/>
      <c r="L5511" s="93" t="n">
        <v>2205000</v>
      </c>
      <c r="M5511" s="93" t="n">
        <v>2076007.5</v>
      </c>
      <c r="N5511" s="93" t="n">
        <v>410760</v>
      </c>
      <c r="O5511" s="148" t="n">
        <v>2004545.454545454</v>
      </c>
      <c r="P5511" s="93" t="inlineStr">
        <is>
          <t>카페24토너250ml 2set190801</t>
        </is>
      </c>
    </row>
    <row r="5512">
      <c r="A5512" s="93" t="n"/>
      <c r="B5512" s="127" t="n">
        <v>43928</v>
      </c>
      <c r="C5512" s="93">
        <f>TEXT(B5512,"aaa")</f>
        <v/>
      </c>
      <c r="D5512" s="93" t="n"/>
      <c r="E5512" s="6" t="inlineStr">
        <is>
          <t>토너</t>
        </is>
      </c>
      <c r="F5512" s="5" t="inlineStr">
        <is>
          <t>카페24</t>
        </is>
      </c>
      <c r="G5512" s="5" t="inlineStr">
        <is>
          <t>500ml</t>
        </is>
      </c>
      <c r="H5512" s="6" t="n">
        <v>71</v>
      </c>
      <c r="I5512" s="6" t="n"/>
      <c r="J5512" s="7" t="n">
        <v>190801</v>
      </c>
      <c r="K5512" s="93" t="n"/>
      <c r="L5512" s="93" t="n">
        <v>2343000</v>
      </c>
      <c r="M5512" s="93" t="n">
        <v>2205934.5</v>
      </c>
      <c r="N5512" s="93" t="n">
        <v>335475</v>
      </c>
      <c r="O5512" s="148" t="n">
        <v>2130000</v>
      </c>
      <c r="P5512" s="93" t="inlineStr">
        <is>
          <t>카페24토너500ml190801</t>
        </is>
      </c>
    </row>
    <row r="5513">
      <c r="A5513" s="93" t="n"/>
      <c r="B5513" s="127" t="n">
        <v>43928</v>
      </c>
      <c r="C5513" s="93">
        <f>TEXT(B5513,"aaa")</f>
        <v/>
      </c>
      <c r="D5513" s="93" t="n"/>
      <c r="E5513" s="6" t="inlineStr">
        <is>
          <t>토너</t>
        </is>
      </c>
      <c r="F5513" s="5" t="inlineStr">
        <is>
          <t>카페24</t>
        </is>
      </c>
      <c r="G5513" s="93" t="inlineStr">
        <is>
          <t>스킨팩 화장솜 60P</t>
        </is>
      </c>
      <c r="H5513" s="6" t="n">
        <v>106</v>
      </c>
      <c r="I5513" s="6" t="n"/>
      <c r="J5513" s="7" t="n">
        <v>190801</v>
      </c>
      <c r="K5513" s="93" t="n"/>
      <c r="L5513" s="93" t="n">
        <v>318000</v>
      </c>
      <c r="M5513" s="93" t="n">
        <v>299397</v>
      </c>
      <c r="N5513" s="93" t="n">
        <v>117660</v>
      </c>
      <c r="O5513" s="148" t="n">
        <v>289090.9090909091</v>
      </c>
      <c r="P5513" s="93" t="inlineStr">
        <is>
          <t>카페24토너스킨팩 화장솜 60P190801</t>
        </is>
      </c>
    </row>
    <row r="5514">
      <c r="A5514" s="93" t="n"/>
      <c r="B5514" s="127" t="n">
        <v>43928</v>
      </c>
      <c r="C5514" s="93">
        <f>TEXT(B5514,"aaa")</f>
        <v/>
      </c>
      <c r="D5514" s="93" t="n"/>
      <c r="E5514" s="93" t="inlineStr">
        <is>
          <t>앰플</t>
        </is>
      </c>
      <c r="F5514" s="5" t="inlineStr">
        <is>
          <t>카페24</t>
        </is>
      </c>
      <c r="G5514" s="93" t="inlineStr">
        <is>
          <t>앰플 30ml</t>
        </is>
      </c>
      <c r="H5514" s="6" t="n">
        <v>11</v>
      </c>
      <c r="I5514" s="6" t="n"/>
      <c r="J5514" s="93" t="n">
        <v>190801</v>
      </c>
      <c r="K5514" s="93" t="n"/>
      <c r="L5514" s="93" t="n">
        <v>308000</v>
      </c>
      <c r="M5514" s="93" t="n">
        <v>289982</v>
      </c>
      <c r="N5514" s="93" t="n">
        <v>37367</v>
      </c>
      <c r="O5514" s="148" t="n">
        <v>280000</v>
      </c>
      <c r="P5514" s="93" t="inlineStr">
        <is>
          <t>카페24앰플앰플 30ml190801</t>
        </is>
      </c>
    </row>
    <row r="5515">
      <c r="A5515" s="93" t="n"/>
      <c r="B5515" s="127" t="n">
        <v>43928</v>
      </c>
      <c r="C5515" s="93">
        <f>TEXT(B5515,"aaa")</f>
        <v/>
      </c>
      <c r="D5515" s="93" t="n"/>
      <c r="E5515" s="93" t="inlineStr">
        <is>
          <t>수딩크림</t>
        </is>
      </c>
      <c r="F5515" s="5" t="inlineStr">
        <is>
          <t>카페24</t>
        </is>
      </c>
      <c r="G5515" s="93" t="inlineStr">
        <is>
          <t>수딩크림 100ml</t>
        </is>
      </c>
      <c r="H5515" s="6" t="n">
        <v>14</v>
      </c>
      <c r="I5515" s="6" t="n"/>
      <c r="J5515" s="93" t="n">
        <v>190801</v>
      </c>
      <c r="K5515" s="93" t="n"/>
      <c r="L5515" s="93" t="n">
        <v>532000</v>
      </c>
      <c r="M5515" s="93" t="n">
        <v>500878</v>
      </c>
      <c r="N5515" s="93" t="n">
        <v>42630</v>
      </c>
      <c r="O5515" s="148" t="n">
        <v>483636.3636363636</v>
      </c>
      <c r="P5515" s="93" t="inlineStr">
        <is>
          <t>카페24수딩크림수딩크림 100ml190801</t>
        </is>
      </c>
    </row>
    <row r="5516">
      <c r="A5516" s="93" t="n"/>
      <c r="B5516" s="127" t="n">
        <v>43928</v>
      </c>
      <c r="C5516" s="93">
        <f>TEXT(B5516,"aaa")</f>
        <v/>
      </c>
      <c r="D5516" s="93" t="n"/>
      <c r="E5516" s="93" t="inlineStr">
        <is>
          <t>토너+머드크림세트</t>
        </is>
      </c>
      <c r="F5516" s="93" t="inlineStr">
        <is>
          <t>카페24</t>
        </is>
      </c>
      <c r="G5516" s="93" t="inlineStr">
        <is>
          <t>250ml</t>
        </is>
      </c>
      <c r="H5516" s="6" t="n">
        <v>2</v>
      </c>
      <c r="I5516" s="6" t="n"/>
      <c r="J5516" s="93" t="n">
        <v>190801</v>
      </c>
      <c r="K5516" s="93" t="n"/>
      <c r="L5516" s="93" t="n">
        <v>35000</v>
      </c>
      <c r="M5516" s="93" t="n">
        <v>32952.5</v>
      </c>
      <c r="N5516" s="93" t="n">
        <v>6520</v>
      </c>
      <c r="O5516" s="148" t="n">
        <v>31818.18181818182</v>
      </c>
      <c r="P5516" s="93" t="inlineStr">
        <is>
          <t>카페24토너+머드크림세트250ml190801</t>
        </is>
      </c>
    </row>
    <row r="5517">
      <c r="A5517" s="93" t="n"/>
      <c r="B5517" s="127" t="n">
        <v>43928</v>
      </c>
      <c r="C5517" s="93">
        <f>TEXT(B5517,"aaa")</f>
        <v/>
      </c>
      <c r="D5517" s="93" t="n"/>
      <c r="E5517" s="93" t="inlineStr">
        <is>
          <t>토너+머드크림세트</t>
        </is>
      </c>
      <c r="F5517" s="93" t="inlineStr">
        <is>
          <t>카페24</t>
        </is>
      </c>
      <c r="G5517" s="93" t="inlineStr">
        <is>
          <t>머드크림마스크 100ml</t>
        </is>
      </c>
      <c r="H5517" s="6" t="n">
        <v>2</v>
      </c>
      <c r="I5517" s="6" t="n"/>
      <c r="J5517" s="93" t="n">
        <v>190801</v>
      </c>
      <c r="K5517" s="93" t="n"/>
      <c r="L5517" s="93" t="n">
        <v>35000</v>
      </c>
      <c r="M5517" s="93" t="n">
        <v>32952.5</v>
      </c>
      <c r="N5517" s="93" t="n">
        <v>2884</v>
      </c>
      <c r="O5517" s="148" t="n">
        <v>31818.18181818182</v>
      </c>
      <c r="P5517" s="93" t="inlineStr">
        <is>
          <t>카페24토너+머드크림세트머드크림마스크 100ml190801</t>
        </is>
      </c>
    </row>
    <row r="5518">
      <c r="A5518" s="93" t="n"/>
      <c r="B5518" s="127" t="n">
        <v>43928</v>
      </c>
      <c r="C5518" s="93">
        <f>TEXT(B5518,"aaa")</f>
        <v/>
      </c>
      <c r="D5518" s="93" t="n"/>
      <c r="E5518" s="93" t="inlineStr">
        <is>
          <t>토너</t>
        </is>
      </c>
      <c r="F5518" s="93" t="inlineStr">
        <is>
          <t>큐텐</t>
        </is>
      </c>
      <c r="G5518" s="93" t="inlineStr">
        <is>
          <t>250ml</t>
        </is>
      </c>
      <c r="H5518" s="6" t="n">
        <v>27</v>
      </c>
      <c r="I5518" s="6" t="n"/>
      <c r="J5518" s="91" t="n">
        <v>190801</v>
      </c>
      <c r="K5518" s="93" t="n"/>
      <c r="L5518" s="93" t="n">
        <v>850500</v>
      </c>
      <c r="M5518" s="93" t="n">
        <v>756945</v>
      </c>
      <c r="N5518" s="93" t="n">
        <v>88020</v>
      </c>
      <c r="O5518" s="148" t="n">
        <v>773181.8181818181</v>
      </c>
      <c r="P5518" s="93" t="inlineStr">
        <is>
          <t>큐텐토너250ml190801</t>
        </is>
      </c>
    </row>
    <row r="5519">
      <c r="A5519" s="93" t="n"/>
      <c r="B5519" s="127" t="n">
        <v>43928</v>
      </c>
      <c r="C5519" s="93">
        <f>TEXT(B5519,"aaa")</f>
        <v/>
      </c>
      <c r="D5519" s="93" t="n"/>
      <c r="E5519" s="93" t="inlineStr">
        <is>
          <t>토너</t>
        </is>
      </c>
      <c r="F5519" s="93" t="inlineStr">
        <is>
          <t>큐텐</t>
        </is>
      </c>
      <c r="G5519" s="93" t="inlineStr">
        <is>
          <t>250ml 2set</t>
        </is>
      </c>
      <c r="H5519" s="6" t="n">
        <v>4</v>
      </c>
      <c r="I5519" s="6" t="n"/>
      <c r="J5519" s="91" t="n">
        <v>190801</v>
      </c>
      <c r="K5519" s="93" t="n"/>
      <c r="L5519" s="93" t="n">
        <v>176000</v>
      </c>
      <c r="M5519" s="93" t="n">
        <v>156640</v>
      </c>
      <c r="N5519" s="93" t="n">
        <v>26080</v>
      </c>
      <c r="O5519" s="148" t="n">
        <v>160000</v>
      </c>
      <c r="P5519" s="93" t="inlineStr">
        <is>
          <t>큐텐토너250ml 2set190801</t>
        </is>
      </c>
    </row>
    <row r="5520">
      <c r="A5520" s="93" t="n"/>
      <c r="B5520" s="127" t="n">
        <v>43929</v>
      </c>
      <c r="C5520" s="93">
        <f>TEXT(B5520,"aaa")</f>
        <v/>
      </c>
      <c r="D5520" s="93" t="n"/>
      <c r="E5520" s="6" t="inlineStr">
        <is>
          <t>토너</t>
        </is>
      </c>
      <c r="F5520" s="5" t="inlineStr">
        <is>
          <t>W컨셉</t>
        </is>
      </c>
      <c r="G5520" s="5" t="inlineStr">
        <is>
          <t>250ml</t>
        </is>
      </c>
      <c r="H5520" s="6" t="n">
        <v>5</v>
      </c>
      <c r="I5520" s="6" t="n"/>
      <c r="J5520" s="7" t="n">
        <v>190801</v>
      </c>
      <c r="K5520" s="93" t="n"/>
      <c r="L5520" s="93" t="n">
        <v>100000</v>
      </c>
      <c r="M5520" s="93" t="n">
        <v>72000</v>
      </c>
      <c r="N5520" s="93" t="n">
        <v>16300</v>
      </c>
      <c r="O5520" s="148" t="n">
        <v>90909.0909090909</v>
      </c>
      <c r="P5520" s="93" t="inlineStr">
        <is>
          <t>W컨셉토너250ml190801</t>
        </is>
      </c>
    </row>
    <row r="5521">
      <c r="A5521" s="93" t="n"/>
      <c r="B5521" s="127" t="n">
        <v>43929</v>
      </c>
      <c r="C5521" s="93">
        <f>TEXT(B5521,"aaa")</f>
        <v/>
      </c>
      <c r="D5521" s="93" t="n"/>
      <c r="E5521" s="6" t="inlineStr">
        <is>
          <t>토너</t>
        </is>
      </c>
      <c r="F5521" s="5" t="inlineStr">
        <is>
          <t>W컨셉</t>
        </is>
      </c>
      <c r="G5521" s="5" t="inlineStr">
        <is>
          <t>250ml 2set</t>
        </is>
      </c>
      <c r="H5521" s="6" t="n">
        <v>24</v>
      </c>
      <c r="I5521" s="6" t="n"/>
      <c r="J5521" s="7" t="n">
        <v>190801</v>
      </c>
      <c r="K5521" s="93" t="n"/>
      <c r="L5521" s="93" t="n">
        <v>840000</v>
      </c>
      <c r="M5521" s="93" t="n">
        <v>613200</v>
      </c>
      <c r="N5521" s="93" t="n">
        <v>156480</v>
      </c>
      <c r="O5521" s="148" t="n">
        <v>763636.3636363635</v>
      </c>
      <c r="P5521" s="93" t="inlineStr">
        <is>
          <t>W컨셉토너250ml 2set190801</t>
        </is>
      </c>
    </row>
    <row r="5522">
      <c r="A5522" s="93" t="n"/>
      <c r="B5522" s="127" t="n">
        <v>43929</v>
      </c>
      <c r="C5522" s="93">
        <f>TEXT(B5522,"aaa")</f>
        <v/>
      </c>
      <c r="D5522" s="93" t="n"/>
      <c r="E5522" s="93" t="inlineStr">
        <is>
          <t>토너</t>
        </is>
      </c>
      <c r="F5522" s="5" t="inlineStr">
        <is>
          <t>스타일쉐어</t>
        </is>
      </c>
      <c r="G5522" s="93" t="inlineStr">
        <is>
          <t>250ml</t>
        </is>
      </c>
      <c r="H5522" s="6" t="n">
        <v>4</v>
      </c>
      <c r="I5522" s="6" t="n"/>
      <c r="J5522" s="91" t="n">
        <v>190801</v>
      </c>
      <c r="K5522" s="93" t="n"/>
      <c r="L5522" s="93" t="n">
        <v>80000</v>
      </c>
      <c r="M5522" s="93" t="n">
        <v>60000</v>
      </c>
      <c r="N5522" s="93" t="n">
        <v>13040</v>
      </c>
      <c r="O5522" s="148" t="n">
        <v>72727.27272727272</v>
      </c>
      <c r="P5522" s="93" t="inlineStr">
        <is>
          <t>스타일쉐어토너250ml190801</t>
        </is>
      </c>
    </row>
    <row r="5523">
      <c r="A5523" s="93" t="n"/>
      <c r="B5523" s="127" t="n">
        <v>43929</v>
      </c>
      <c r="C5523" s="93">
        <f>TEXT(B5523,"aaa")</f>
        <v/>
      </c>
      <c r="D5523" s="93" t="n"/>
      <c r="E5523" s="93" t="inlineStr">
        <is>
          <t>토너</t>
        </is>
      </c>
      <c r="F5523" s="93" t="inlineStr">
        <is>
          <t>아누아 CS</t>
        </is>
      </c>
      <c r="G5523" s="93" t="inlineStr">
        <is>
          <t>250ml</t>
        </is>
      </c>
      <c r="H5523" s="6" t="n">
        <v>2</v>
      </c>
      <c r="I5523" s="6" t="n"/>
      <c r="J5523" s="91" t="n">
        <v>190801</v>
      </c>
      <c r="K5523" s="93" t="n"/>
      <c r="L5523" s="93" t="n">
        <v>0</v>
      </c>
      <c r="M5523" s="93" t="n">
        <v>0</v>
      </c>
      <c r="N5523" s="93" t="n">
        <v>6520</v>
      </c>
      <c r="O5523" s="148" t="n">
        <v>0</v>
      </c>
      <c r="P5523" s="93" t="inlineStr">
        <is>
          <t>아누아 CS토너250ml190801</t>
        </is>
      </c>
    </row>
    <row r="5524">
      <c r="A5524" s="93" t="n"/>
      <c r="B5524" s="127" t="n">
        <v>43929</v>
      </c>
      <c r="C5524" s="93">
        <f>TEXT(B5524,"aaa")</f>
        <v/>
      </c>
      <c r="D5524" s="93" t="n"/>
      <c r="E5524" s="93" t="inlineStr">
        <is>
          <t>머드크림마스크</t>
        </is>
      </c>
      <c r="F5524" s="93" t="inlineStr">
        <is>
          <t>카페24</t>
        </is>
      </c>
      <c r="G5524" s="93" t="inlineStr">
        <is>
          <t>머드크림마스크 100ml</t>
        </is>
      </c>
      <c r="H5524" s="6" t="n">
        <v>14</v>
      </c>
      <c r="I5524" s="6" t="n"/>
      <c r="J5524" s="93" t="n">
        <v>190801</v>
      </c>
      <c r="K5524" s="93" t="n"/>
      <c r="L5524" s="93" t="n">
        <v>280000</v>
      </c>
      <c r="M5524" s="93" t="n">
        <v>263620</v>
      </c>
      <c r="N5524" s="93" t="n">
        <v>20188</v>
      </c>
      <c r="O5524" s="148" t="n">
        <v>254545.4545454545</v>
      </c>
      <c r="P5524" s="93" t="inlineStr">
        <is>
          <t>카페24머드크림마스크머드크림마스크 100ml190801</t>
        </is>
      </c>
    </row>
    <row r="5525">
      <c r="A5525" s="93" t="n"/>
      <c r="B5525" s="127" t="n">
        <v>43929</v>
      </c>
      <c r="C5525" s="93">
        <f>TEXT(B5525,"aaa")</f>
        <v/>
      </c>
      <c r="D5525" s="93" t="n"/>
      <c r="E5525" s="93" t="inlineStr">
        <is>
          <t>머드크림마스크</t>
        </is>
      </c>
      <c r="F5525" s="93" t="inlineStr">
        <is>
          <t>카페24</t>
        </is>
      </c>
      <c r="G5525" s="93" t="inlineStr">
        <is>
          <t>머드크림마스크 100ml 2set</t>
        </is>
      </c>
      <c r="H5525" s="6" t="n">
        <v>2</v>
      </c>
      <c r="I5525" s="6" t="n"/>
      <c r="J5525" s="93" t="n">
        <v>190801</v>
      </c>
      <c r="K5525" s="93" t="n"/>
      <c r="L5525" s="93" t="n">
        <v>70000</v>
      </c>
      <c r="M5525" s="93" t="n">
        <v>65905</v>
      </c>
      <c r="N5525" s="93" t="n">
        <v>5768</v>
      </c>
      <c r="O5525" s="148" t="n">
        <v>63636.36363636363</v>
      </c>
      <c r="P5525" s="93" t="inlineStr">
        <is>
          <t>카페24머드크림마스크머드크림마스크 100ml 2set190801</t>
        </is>
      </c>
    </row>
    <row r="5526">
      <c r="A5526" s="93" t="n"/>
      <c r="B5526" s="127" t="n">
        <v>43929</v>
      </c>
      <c r="C5526" s="93">
        <f>TEXT(B5526,"aaa")</f>
        <v/>
      </c>
      <c r="D5526" s="93" t="n"/>
      <c r="E5526" s="93" t="inlineStr">
        <is>
          <t>마스크팩</t>
        </is>
      </c>
      <c r="F5526" s="93" t="inlineStr">
        <is>
          <t>카페24</t>
        </is>
      </c>
      <c r="G5526" s="93" t="inlineStr">
        <is>
          <t>마스크팩 1매</t>
        </is>
      </c>
      <c r="H5526" s="6" t="n">
        <v>8</v>
      </c>
      <c r="I5526" s="6" t="n"/>
      <c r="J5526" s="93" t="n">
        <v>190801</v>
      </c>
      <c r="K5526" s="93" t="n"/>
      <c r="L5526" s="93" t="n">
        <v>32000</v>
      </c>
      <c r="M5526" s="93" t="n">
        <v>30128</v>
      </c>
      <c r="N5526" s="93" t="n">
        <v>3176</v>
      </c>
      <c r="O5526" s="148" t="n">
        <v>29090.90909090909</v>
      </c>
      <c r="P5526" s="93" t="inlineStr">
        <is>
          <t>카페24마스크팩마스크팩 1매190801</t>
        </is>
      </c>
    </row>
    <row r="5527">
      <c r="A5527" s="93" t="n"/>
      <c r="B5527" s="127" t="n">
        <v>43929</v>
      </c>
      <c r="C5527" s="93">
        <f>TEXT(B5527,"aaa")</f>
        <v/>
      </c>
      <c r="D5527" s="93" t="n"/>
      <c r="E5527" s="93" t="inlineStr">
        <is>
          <t>마스크팩</t>
        </is>
      </c>
      <c r="F5527" s="93" t="inlineStr">
        <is>
          <t>카페24</t>
        </is>
      </c>
      <c r="G5527" s="93" t="inlineStr">
        <is>
          <t>마스크팩 10매</t>
        </is>
      </c>
      <c r="H5527" s="6" t="n">
        <v>2</v>
      </c>
      <c r="I5527" s="6" t="n"/>
      <c r="J5527" s="93" t="n">
        <v>190801</v>
      </c>
      <c r="K5527" s="93" t="n"/>
      <c r="L5527" s="93" t="n">
        <v>40000</v>
      </c>
      <c r="M5527" s="93" t="n">
        <v>37660</v>
      </c>
      <c r="N5527" s="93" t="n">
        <v>7940</v>
      </c>
      <c r="O5527" s="148" t="n">
        <v>36363.63636363636</v>
      </c>
      <c r="P5527" s="93" t="inlineStr">
        <is>
          <t>카페24마스크팩마스크팩 10매190801</t>
        </is>
      </c>
    </row>
    <row r="5528">
      <c r="A5528" s="93" t="n"/>
      <c r="B5528" s="127" t="n">
        <v>43929</v>
      </c>
      <c r="C5528" s="93">
        <f>TEXT(B5528,"aaa")</f>
        <v/>
      </c>
      <c r="D5528" s="93" t="n"/>
      <c r="E5528" s="6" t="inlineStr">
        <is>
          <t>토너</t>
        </is>
      </c>
      <c r="F5528" s="5" t="inlineStr">
        <is>
          <t>카페24</t>
        </is>
      </c>
      <c r="G5528" s="5" t="inlineStr">
        <is>
          <t>250ml</t>
        </is>
      </c>
      <c r="H5528" s="6" t="n">
        <v>92</v>
      </c>
      <c r="I5528" s="6" t="n"/>
      <c r="J5528" s="7" t="n">
        <v>190801</v>
      </c>
      <c r="K5528" s="93" t="n"/>
      <c r="L5528" s="93" t="n">
        <v>1840000</v>
      </c>
      <c r="M5528" s="93" t="n">
        <v>1732360</v>
      </c>
      <c r="N5528" s="93" t="n">
        <v>299920</v>
      </c>
      <c r="O5528" s="148" t="n">
        <v>1672727.272727273</v>
      </c>
      <c r="P5528" s="93" t="inlineStr">
        <is>
          <t>카페24토너250ml190801</t>
        </is>
      </c>
    </row>
    <row r="5529">
      <c r="A5529" s="93" t="n"/>
      <c r="B5529" s="127" t="n">
        <v>43929</v>
      </c>
      <c r="C5529" s="93">
        <f>TEXT(B5529,"aaa")</f>
        <v/>
      </c>
      <c r="D5529" s="93" t="n"/>
      <c r="E5529" s="6" t="inlineStr">
        <is>
          <t>토너</t>
        </is>
      </c>
      <c r="F5529" s="5" t="inlineStr">
        <is>
          <t>카페24</t>
        </is>
      </c>
      <c r="G5529" s="5" t="inlineStr">
        <is>
          <t>250ml 2set</t>
        </is>
      </c>
      <c r="H5529" s="6" t="n">
        <v>69</v>
      </c>
      <c r="I5529" s="6" t="n"/>
      <c r="J5529" s="7" t="n">
        <v>190801</v>
      </c>
      <c r="K5529" s="93" t="n"/>
      <c r="L5529" s="93" t="n">
        <v>2415000</v>
      </c>
      <c r="M5529" s="93" t="n">
        <v>2273722.5</v>
      </c>
      <c r="N5529" s="93" t="n">
        <v>449880</v>
      </c>
      <c r="O5529" s="148" t="n">
        <v>2195454.545454545</v>
      </c>
      <c r="P5529" s="93" t="inlineStr">
        <is>
          <t>카페24토너250ml 2set190801</t>
        </is>
      </c>
    </row>
    <row r="5530">
      <c r="A5530" s="93" t="n"/>
      <c r="B5530" s="127" t="n">
        <v>43929</v>
      </c>
      <c r="C5530" s="93">
        <f>TEXT(B5530,"aaa")</f>
        <v/>
      </c>
      <c r="D5530" s="93" t="n"/>
      <c r="E5530" s="6" t="inlineStr">
        <is>
          <t>토너</t>
        </is>
      </c>
      <c r="F5530" s="5" t="inlineStr">
        <is>
          <t>카페24</t>
        </is>
      </c>
      <c r="G5530" s="5" t="inlineStr">
        <is>
          <t>500ml</t>
        </is>
      </c>
      <c r="H5530" s="6" t="n">
        <v>54</v>
      </c>
      <c r="I5530" s="6" t="n"/>
      <c r="J5530" s="7" t="n">
        <v>190801</v>
      </c>
      <c r="K5530" s="93" t="n"/>
      <c r="L5530" s="93" t="n">
        <v>1782000</v>
      </c>
      <c r="M5530" s="93" t="n">
        <v>1677753</v>
      </c>
      <c r="N5530" s="93" t="n">
        <v>255150</v>
      </c>
      <c r="O5530" s="148" t="n">
        <v>1620000</v>
      </c>
      <c r="P5530" s="93" t="inlineStr">
        <is>
          <t>카페24토너500ml190801</t>
        </is>
      </c>
    </row>
    <row r="5531">
      <c r="A5531" s="93" t="n"/>
      <c r="B5531" s="127" t="n">
        <v>43929</v>
      </c>
      <c r="C5531" s="93">
        <f>TEXT(B5531,"aaa")</f>
        <v/>
      </c>
      <c r="D5531" s="93" t="n"/>
      <c r="E5531" s="6" t="inlineStr">
        <is>
          <t>토너</t>
        </is>
      </c>
      <c r="F5531" s="5" t="inlineStr">
        <is>
          <t>카페24</t>
        </is>
      </c>
      <c r="G5531" s="93" t="inlineStr">
        <is>
          <t>스킨팩 화장솜 60P</t>
        </is>
      </c>
      <c r="H5531" s="6" t="n">
        <v>73</v>
      </c>
      <c r="I5531" s="6" t="n"/>
      <c r="J5531" s="7" t="n">
        <v>190801</v>
      </c>
      <c r="K5531" s="93" t="n"/>
      <c r="L5531" s="93" t="n">
        <v>219000</v>
      </c>
      <c r="M5531" s="93" t="n">
        <v>206188.5</v>
      </c>
      <c r="N5531" s="93" t="n">
        <v>81030</v>
      </c>
      <c r="O5531" s="148" t="n">
        <v>199090.9090909091</v>
      </c>
      <c r="P5531" s="93" t="inlineStr">
        <is>
          <t>카페24토너스킨팩 화장솜 60P190801</t>
        </is>
      </c>
    </row>
    <row r="5532">
      <c r="A5532" s="93" t="n"/>
      <c r="B5532" s="127" t="n">
        <v>43929</v>
      </c>
      <c r="C5532" s="93">
        <f>TEXT(B5532,"aaa")</f>
        <v/>
      </c>
      <c r="D5532" s="93" t="n"/>
      <c r="E5532" s="93" t="inlineStr">
        <is>
          <t>앰플</t>
        </is>
      </c>
      <c r="F5532" s="5" t="inlineStr">
        <is>
          <t>카페24</t>
        </is>
      </c>
      <c r="G5532" s="93" t="inlineStr">
        <is>
          <t>앰플 30ml</t>
        </is>
      </c>
      <c r="H5532" s="6" t="n">
        <v>12</v>
      </c>
      <c r="I5532" s="6" t="n"/>
      <c r="J5532" s="93" t="n">
        <v>190801</v>
      </c>
      <c r="K5532" s="93" t="n"/>
      <c r="L5532" s="93" t="n">
        <v>336000</v>
      </c>
      <c r="M5532" s="93" t="n">
        <v>316344</v>
      </c>
      <c r="N5532" s="93" t="n">
        <v>40764</v>
      </c>
      <c r="O5532" s="148" t="n">
        <v>305454.5454545454</v>
      </c>
      <c r="P5532" s="93" t="inlineStr">
        <is>
          <t>카페24앰플앰플 30ml190801</t>
        </is>
      </c>
    </row>
    <row r="5533">
      <c r="A5533" s="93" t="n"/>
      <c r="B5533" s="127" t="n">
        <v>43929</v>
      </c>
      <c r="C5533" s="93">
        <f>TEXT(B5533,"aaa")</f>
        <v/>
      </c>
      <c r="D5533" s="93" t="n"/>
      <c r="E5533" s="93" t="inlineStr">
        <is>
          <t>수딩크림</t>
        </is>
      </c>
      <c r="F5533" s="5" t="inlineStr">
        <is>
          <t>카페24</t>
        </is>
      </c>
      <c r="G5533" s="93" t="inlineStr">
        <is>
          <t>수딩크림 100ml</t>
        </is>
      </c>
      <c r="H5533" s="6" t="n">
        <v>11</v>
      </c>
      <c r="I5533" s="6" t="n"/>
      <c r="J5533" s="93" t="n">
        <v>190801</v>
      </c>
      <c r="K5533" s="93" t="n"/>
      <c r="L5533" s="93" t="n">
        <v>418000</v>
      </c>
      <c r="M5533" s="93" t="n">
        <v>393547</v>
      </c>
      <c r="N5533" s="93" t="n">
        <v>33495</v>
      </c>
      <c r="O5533" s="148" t="n">
        <v>379999.9999999999</v>
      </c>
      <c r="P5533" s="93" t="inlineStr">
        <is>
          <t>카페24수딩크림수딩크림 100ml190801</t>
        </is>
      </c>
    </row>
    <row r="5534">
      <c r="A5534" s="93" t="n"/>
      <c r="B5534" s="127" t="n">
        <v>43929</v>
      </c>
      <c r="C5534" s="93">
        <f>TEXT(B5534,"aaa")</f>
        <v/>
      </c>
      <c r="D5534" s="93" t="n"/>
      <c r="E5534" s="93" t="inlineStr">
        <is>
          <t>토너</t>
        </is>
      </c>
      <c r="F5534" s="93" t="inlineStr">
        <is>
          <t>큐텐</t>
        </is>
      </c>
      <c r="G5534" s="93" t="inlineStr">
        <is>
          <t>250ml</t>
        </is>
      </c>
      <c r="H5534" s="6" t="n">
        <v>20</v>
      </c>
      <c r="I5534" s="6" t="n"/>
      <c r="J5534" s="91" t="n">
        <v>190801</v>
      </c>
      <c r="K5534" s="93" t="n"/>
      <c r="L5534" s="93" t="n">
        <v>630000</v>
      </c>
      <c r="M5534" s="93" t="n">
        <v>560700</v>
      </c>
      <c r="N5534" s="93" t="n">
        <v>65200</v>
      </c>
      <c r="O5534" s="148" t="n">
        <v>572727.2727272727</v>
      </c>
      <c r="P5534" s="93" t="inlineStr">
        <is>
          <t>큐텐토너250ml190801</t>
        </is>
      </c>
    </row>
    <row r="5535">
      <c r="A5535" s="93" t="n"/>
      <c r="B5535" s="127" t="n">
        <v>43929</v>
      </c>
      <c r="C5535" s="93">
        <f>TEXT(B5535,"aaa")</f>
        <v/>
      </c>
      <c r="D5535" s="93" t="n"/>
      <c r="E5535" s="93" t="inlineStr">
        <is>
          <t>토너</t>
        </is>
      </c>
      <c r="F5535" s="93" t="inlineStr">
        <is>
          <t>큐텐</t>
        </is>
      </c>
      <c r="G5535" s="93" t="inlineStr">
        <is>
          <t>250ml 2set</t>
        </is>
      </c>
      <c r="H5535" s="6" t="n">
        <v>6</v>
      </c>
      <c r="I5535" s="6" t="n"/>
      <c r="J5535" s="91" t="n">
        <v>190801</v>
      </c>
      <c r="K5535" s="93" t="n"/>
      <c r="L5535" s="93" t="n">
        <v>264000</v>
      </c>
      <c r="M5535" s="93" t="n">
        <v>234960</v>
      </c>
      <c r="N5535" s="93" t="n">
        <v>39120</v>
      </c>
      <c r="O5535" s="148" t="n">
        <v>240000</v>
      </c>
      <c r="P5535" s="93" t="inlineStr">
        <is>
          <t>큐텐토너250ml 2set190801</t>
        </is>
      </c>
    </row>
    <row r="5536">
      <c r="A5536" s="93" t="n"/>
      <c r="B5536" s="127" t="n">
        <v>43930</v>
      </c>
      <c r="C5536" s="93">
        <f>TEXT(B5536,"aaa")</f>
        <v/>
      </c>
      <c r="D5536" s="93" t="n"/>
      <c r="E5536" s="6" t="inlineStr">
        <is>
          <t>토너</t>
        </is>
      </c>
      <c r="F5536" s="5" t="inlineStr">
        <is>
          <t>W컨셉</t>
        </is>
      </c>
      <c r="G5536" s="5" t="inlineStr">
        <is>
          <t>250ml</t>
        </is>
      </c>
      <c r="H5536" s="6" t="n">
        <v>1</v>
      </c>
      <c r="I5536" s="6" t="n"/>
      <c r="J5536" s="7" t="n">
        <v>190801</v>
      </c>
      <c r="K5536" s="93" t="n"/>
      <c r="L5536" s="93" t="n">
        <v>20000</v>
      </c>
      <c r="M5536" s="93" t="n">
        <v>14400</v>
      </c>
      <c r="N5536" s="93" t="n">
        <v>3260</v>
      </c>
      <c r="O5536" s="148" t="n">
        <v>18181.81818181818</v>
      </c>
      <c r="P5536" s="93" t="inlineStr">
        <is>
          <t>W컨셉토너250ml190801</t>
        </is>
      </c>
    </row>
    <row r="5537">
      <c r="A5537" s="93" t="n"/>
      <c r="B5537" s="127" t="n">
        <v>43930</v>
      </c>
      <c r="C5537" s="93">
        <f>TEXT(B5537,"aaa")</f>
        <v/>
      </c>
      <c r="D5537" s="93" t="n"/>
      <c r="E5537" s="6" t="inlineStr">
        <is>
          <t>토너</t>
        </is>
      </c>
      <c r="F5537" s="5" t="inlineStr">
        <is>
          <t>W컨셉</t>
        </is>
      </c>
      <c r="G5537" s="5" t="inlineStr">
        <is>
          <t>250ml 2set</t>
        </is>
      </c>
      <c r="H5537" s="6" t="n">
        <v>11</v>
      </c>
      <c r="I5537" s="6" t="n"/>
      <c r="J5537" s="7" t="n">
        <v>190801</v>
      </c>
      <c r="K5537" s="93" t="n"/>
      <c r="L5537" s="93" t="n">
        <v>385000</v>
      </c>
      <c r="M5537" s="93" t="n">
        <v>281050</v>
      </c>
      <c r="N5537" s="93" t="n">
        <v>71720</v>
      </c>
      <c r="O5537" s="148" t="n">
        <v>350000</v>
      </c>
      <c r="P5537" s="93" t="inlineStr">
        <is>
          <t>W컨셉토너250ml 2set190801</t>
        </is>
      </c>
    </row>
    <row r="5538">
      <c r="A5538" s="93" t="n"/>
      <c r="B5538" s="127" t="n">
        <v>43930</v>
      </c>
      <c r="C5538" s="93">
        <f>TEXT(B5538,"aaa")</f>
        <v/>
      </c>
      <c r="D5538" s="93" t="n"/>
      <c r="E5538" s="93" t="inlineStr">
        <is>
          <t>토너</t>
        </is>
      </c>
      <c r="F5538" s="5" t="inlineStr">
        <is>
          <t>스타일쉐어</t>
        </is>
      </c>
      <c r="G5538" s="93" t="inlineStr">
        <is>
          <t>250ml</t>
        </is>
      </c>
      <c r="H5538" s="6" t="n">
        <v>1</v>
      </c>
      <c r="I5538" s="6" t="n"/>
      <c r="J5538" s="91" t="n">
        <v>190801</v>
      </c>
      <c r="K5538" s="93" t="n"/>
      <c r="L5538" s="93" t="n">
        <v>20000</v>
      </c>
      <c r="M5538" s="93" t="n">
        <v>15000</v>
      </c>
      <c r="N5538" s="93" t="n">
        <v>3260</v>
      </c>
      <c r="O5538" s="148" t="n">
        <v>18181.81818181818</v>
      </c>
      <c r="P5538" s="93" t="inlineStr">
        <is>
          <t>스타일쉐어토너250ml190801</t>
        </is>
      </c>
    </row>
    <row r="5539">
      <c r="A5539" s="93" t="n"/>
      <c r="B5539" s="127" t="n">
        <v>43930</v>
      </c>
      <c r="C5539" s="93">
        <f>TEXT(B5539,"aaa")</f>
        <v/>
      </c>
      <c r="D5539" s="93" t="n"/>
      <c r="E5539" s="93" t="inlineStr">
        <is>
          <t>앰플</t>
        </is>
      </c>
      <c r="F5539" s="93" t="inlineStr">
        <is>
          <t>아누아 CS</t>
        </is>
      </c>
      <c r="G5539" s="93" t="inlineStr">
        <is>
          <t>앰플 30ml</t>
        </is>
      </c>
      <c r="H5539" s="6" t="n">
        <v>1</v>
      </c>
      <c r="I5539" s="6" t="n"/>
      <c r="J5539" s="93" t="n">
        <v>190801</v>
      </c>
      <c r="K5539" s="93" t="n"/>
      <c r="L5539" s="93" t="n">
        <v>0</v>
      </c>
      <c r="M5539" s="93" t="n">
        <v>0</v>
      </c>
      <c r="N5539" s="93" t="n">
        <v>3397</v>
      </c>
      <c r="O5539" s="148" t="n">
        <v>0</v>
      </c>
      <c r="P5539" s="93" t="inlineStr">
        <is>
          <t>아누아 CS앰플앰플 30ml190801</t>
        </is>
      </c>
    </row>
    <row r="5540">
      <c r="A5540" s="93" t="n"/>
      <c r="B5540" s="127" t="n">
        <v>43930</v>
      </c>
      <c r="C5540" s="93">
        <f>TEXT(B5540,"aaa")</f>
        <v/>
      </c>
      <c r="D5540" s="93" t="n"/>
      <c r="E5540" s="93" t="inlineStr">
        <is>
          <t>머드크림마스크</t>
        </is>
      </c>
      <c r="F5540" s="93" t="inlineStr">
        <is>
          <t>카페24</t>
        </is>
      </c>
      <c r="G5540" s="93" t="inlineStr">
        <is>
          <t>머드크림마스크 100ml</t>
        </is>
      </c>
      <c r="H5540" s="6" t="n">
        <v>15</v>
      </c>
      <c r="I5540" s="6" t="n"/>
      <c r="J5540" s="93" t="n">
        <v>190801</v>
      </c>
      <c r="K5540" s="93" t="n"/>
      <c r="L5540" s="93" t="n">
        <v>300000</v>
      </c>
      <c r="M5540" s="93" t="n">
        <v>282450</v>
      </c>
      <c r="N5540" s="93" t="n">
        <v>21630</v>
      </c>
      <c r="O5540" s="148" t="n">
        <v>272727.2727272727</v>
      </c>
      <c r="P5540" s="93" t="inlineStr">
        <is>
          <t>카페24머드크림마스크머드크림마스크 100ml190801</t>
        </is>
      </c>
    </row>
    <row r="5541">
      <c r="A5541" s="93" t="n"/>
      <c r="B5541" s="127" t="n">
        <v>43930</v>
      </c>
      <c r="C5541" s="93">
        <f>TEXT(B5541,"aaa")</f>
        <v/>
      </c>
      <c r="D5541" s="93" t="n"/>
      <c r="E5541" s="93" t="inlineStr">
        <is>
          <t>머드크림마스크</t>
        </is>
      </c>
      <c r="F5541" s="93" t="inlineStr">
        <is>
          <t>카페24</t>
        </is>
      </c>
      <c r="G5541" s="93" t="inlineStr">
        <is>
          <t>머드크림마스크 100ml 2set</t>
        </is>
      </c>
      <c r="H5541" s="6" t="n">
        <v>6</v>
      </c>
      <c r="I5541" s="6" t="n"/>
      <c r="J5541" s="93" t="n">
        <v>190801</v>
      </c>
      <c r="K5541" s="93" t="n"/>
      <c r="L5541" s="93" t="n">
        <v>210000</v>
      </c>
      <c r="M5541" s="93" t="n">
        <v>197715</v>
      </c>
      <c r="N5541" s="93" t="n">
        <v>17304</v>
      </c>
      <c r="O5541" s="148" t="n">
        <v>190909.0909090909</v>
      </c>
      <c r="P5541" s="93" t="inlineStr">
        <is>
          <t>카페24머드크림마스크머드크림마스크 100ml 2set190801</t>
        </is>
      </c>
    </row>
    <row r="5542">
      <c r="A5542" s="93" t="n"/>
      <c r="B5542" s="127" t="n">
        <v>43930</v>
      </c>
      <c r="C5542" s="93">
        <f>TEXT(B5542,"aaa")</f>
        <v/>
      </c>
      <c r="D5542" s="93" t="n"/>
      <c r="E5542" s="93" t="inlineStr">
        <is>
          <t>마스크팩</t>
        </is>
      </c>
      <c r="F5542" s="93" t="inlineStr">
        <is>
          <t>카페24</t>
        </is>
      </c>
      <c r="G5542" s="93" t="inlineStr">
        <is>
          <t>마스크팩 1매</t>
        </is>
      </c>
      <c r="H5542" s="6" t="n">
        <v>5</v>
      </c>
      <c r="I5542" s="6" t="n"/>
      <c r="J5542" s="93" t="n">
        <v>190801</v>
      </c>
      <c r="K5542" s="93" t="n"/>
      <c r="L5542" s="93" t="n">
        <v>20000</v>
      </c>
      <c r="M5542" s="93" t="n">
        <v>18830</v>
      </c>
      <c r="N5542" s="93" t="n">
        <v>1985</v>
      </c>
      <c r="O5542" s="148" t="n">
        <v>18181.81818181818</v>
      </c>
      <c r="P5542" s="93" t="inlineStr">
        <is>
          <t>카페24마스크팩마스크팩 1매190801</t>
        </is>
      </c>
    </row>
    <row r="5543">
      <c r="A5543" s="93" t="n"/>
      <c r="B5543" s="127" t="n">
        <v>43930</v>
      </c>
      <c r="C5543" s="93">
        <f>TEXT(B5543,"aaa")</f>
        <v/>
      </c>
      <c r="D5543" s="93" t="n"/>
      <c r="E5543" s="93" t="inlineStr">
        <is>
          <t>마스크팩</t>
        </is>
      </c>
      <c r="F5543" s="93" t="inlineStr">
        <is>
          <t>카페24</t>
        </is>
      </c>
      <c r="G5543" s="93" t="inlineStr">
        <is>
          <t>마스크팩 10매</t>
        </is>
      </c>
      <c r="H5543" s="6" t="n">
        <v>6</v>
      </c>
      <c r="I5543" s="6" t="n"/>
      <c r="J5543" s="93" t="n">
        <v>190801</v>
      </c>
      <c r="K5543" s="93" t="n"/>
      <c r="L5543" s="93" t="n">
        <v>120000</v>
      </c>
      <c r="M5543" s="93" t="n">
        <v>112980</v>
      </c>
      <c r="N5543" s="93" t="n">
        <v>23820</v>
      </c>
      <c r="O5543" s="148" t="n">
        <v>109090.9090909091</v>
      </c>
      <c r="P5543" s="93" t="inlineStr">
        <is>
          <t>카페24마스크팩마스크팩 10매190801</t>
        </is>
      </c>
    </row>
    <row r="5544">
      <c r="A5544" s="93" t="n"/>
      <c r="B5544" s="127" t="n">
        <v>43930</v>
      </c>
      <c r="C5544" s="93">
        <f>TEXT(B5544,"aaa")</f>
        <v/>
      </c>
      <c r="D5544" s="93" t="n"/>
      <c r="E5544" s="6" t="inlineStr">
        <is>
          <t>토너</t>
        </is>
      </c>
      <c r="F5544" s="5" t="inlineStr">
        <is>
          <t>카페24</t>
        </is>
      </c>
      <c r="G5544" s="5" t="inlineStr">
        <is>
          <t>250ml</t>
        </is>
      </c>
      <c r="H5544" s="6" t="n">
        <v>75</v>
      </c>
      <c r="I5544" s="6" t="n"/>
      <c r="J5544" s="7" t="n">
        <v>190801</v>
      </c>
      <c r="K5544" s="93" t="n"/>
      <c r="L5544" s="93" t="n">
        <v>1500000</v>
      </c>
      <c r="M5544" s="93" t="n">
        <v>1412250</v>
      </c>
      <c r="N5544" s="93" t="n">
        <v>244500</v>
      </c>
      <c r="O5544" s="148" t="n">
        <v>1363636.363636364</v>
      </c>
      <c r="P5544" s="93" t="inlineStr">
        <is>
          <t>카페24토너250ml190801</t>
        </is>
      </c>
    </row>
    <row r="5545">
      <c r="A5545" s="93" t="n"/>
      <c r="B5545" s="127" t="n">
        <v>43930</v>
      </c>
      <c r="C5545" s="93">
        <f>TEXT(B5545,"aaa")</f>
        <v/>
      </c>
      <c r="D5545" s="93" t="n"/>
      <c r="E5545" s="6" t="inlineStr">
        <is>
          <t>토너</t>
        </is>
      </c>
      <c r="F5545" s="5" t="inlineStr">
        <is>
          <t>카페24</t>
        </is>
      </c>
      <c r="G5545" s="5" t="inlineStr">
        <is>
          <t>250ml 2set</t>
        </is>
      </c>
      <c r="H5545" s="6" t="n">
        <v>63</v>
      </c>
      <c r="I5545" s="6" t="n"/>
      <c r="J5545" s="7" t="n">
        <v>190801</v>
      </c>
      <c r="K5545" s="93" t="n"/>
      <c r="L5545" s="93" t="n">
        <v>2205000</v>
      </c>
      <c r="M5545" s="93" t="n">
        <v>2076007.5</v>
      </c>
      <c r="N5545" s="93" t="n">
        <v>410760</v>
      </c>
      <c r="O5545" s="148" t="n">
        <v>2004545.454545454</v>
      </c>
      <c r="P5545" s="93" t="inlineStr">
        <is>
          <t>카페24토너250ml 2set190801</t>
        </is>
      </c>
    </row>
    <row r="5546">
      <c r="A5546" s="93" t="n"/>
      <c r="B5546" s="127" t="n">
        <v>43930</v>
      </c>
      <c r="C5546" s="93">
        <f>TEXT(B5546,"aaa")</f>
        <v/>
      </c>
      <c r="D5546" s="93" t="n"/>
      <c r="E5546" s="6" t="inlineStr">
        <is>
          <t>토너</t>
        </is>
      </c>
      <c r="F5546" s="5" t="inlineStr">
        <is>
          <t>카페24</t>
        </is>
      </c>
      <c r="G5546" s="5" t="inlineStr">
        <is>
          <t>500ml</t>
        </is>
      </c>
      <c r="H5546" s="6" t="n">
        <v>57</v>
      </c>
      <c r="I5546" s="6" t="n"/>
      <c r="J5546" s="7" t="n">
        <v>190801</v>
      </c>
      <c r="K5546" s="93" t="n"/>
      <c r="L5546" s="93" t="n">
        <v>1881000</v>
      </c>
      <c r="M5546" s="93" t="n">
        <v>1770961.5</v>
      </c>
      <c r="N5546" s="93" t="n">
        <v>269325</v>
      </c>
      <c r="O5546" s="148" t="n">
        <v>1710000</v>
      </c>
      <c r="P5546" s="93" t="inlineStr">
        <is>
          <t>카페24토너500ml190801</t>
        </is>
      </c>
    </row>
    <row r="5547">
      <c r="A5547" s="93" t="n"/>
      <c r="B5547" s="127" t="n">
        <v>43930</v>
      </c>
      <c r="C5547" s="93">
        <f>TEXT(B5547,"aaa")</f>
        <v/>
      </c>
      <c r="D5547" s="93" t="n"/>
      <c r="E5547" s="6" t="inlineStr">
        <is>
          <t>토너</t>
        </is>
      </c>
      <c r="F5547" s="5" t="inlineStr">
        <is>
          <t>카페24</t>
        </is>
      </c>
      <c r="G5547" s="93" t="inlineStr">
        <is>
          <t>스킨팩 화장솜 60P</t>
        </is>
      </c>
      <c r="H5547" s="6" t="n">
        <v>93</v>
      </c>
      <c r="I5547" s="6" t="n"/>
      <c r="J5547" s="7" t="n">
        <v>190801</v>
      </c>
      <c r="K5547" s="93" t="n"/>
      <c r="L5547" s="93" t="n">
        <v>279000</v>
      </c>
      <c r="M5547" s="93" t="n">
        <v>262678.5</v>
      </c>
      <c r="N5547" s="93" t="n">
        <v>103230</v>
      </c>
      <c r="O5547" s="148" t="n">
        <v>253636.3636363636</v>
      </c>
      <c r="P5547" s="93" t="inlineStr">
        <is>
          <t>카페24토너스킨팩 화장솜 60P190801</t>
        </is>
      </c>
    </row>
    <row r="5548">
      <c r="A5548" s="93" t="n"/>
      <c r="B5548" s="127" t="n">
        <v>43930</v>
      </c>
      <c r="C5548" s="93">
        <f>TEXT(B5548,"aaa")</f>
        <v/>
      </c>
      <c r="D5548" s="93" t="n"/>
      <c r="E5548" s="93" t="inlineStr">
        <is>
          <t>앰플</t>
        </is>
      </c>
      <c r="F5548" s="5" t="inlineStr">
        <is>
          <t>카페24</t>
        </is>
      </c>
      <c r="G5548" s="93" t="inlineStr">
        <is>
          <t>앰플 30ml</t>
        </is>
      </c>
      <c r="H5548" s="6" t="n">
        <v>11</v>
      </c>
      <c r="I5548" s="6" t="n"/>
      <c r="J5548" s="93" t="n">
        <v>190801</v>
      </c>
      <c r="K5548" s="93" t="n"/>
      <c r="L5548" s="93" t="n">
        <v>308000</v>
      </c>
      <c r="M5548" s="93" t="n">
        <v>289982</v>
      </c>
      <c r="N5548" s="93" t="n">
        <v>37367</v>
      </c>
      <c r="O5548" s="148" t="n">
        <v>280000</v>
      </c>
      <c r="P5548" s="93" t="inlineStr">
        <is>
          <t>카페24앰플앰플 30ml190801</t>
        </is>
      </c>
    </row>
    <row r="5549">
      <c r="A5549" s="93" t="n"/>
      <c r="B5549" s="127" t="n">
        <v>43930</v>
      </c>
      <c r="C5549" s="93">
        <f>TEXT(B5549,"aaa")</f>
        <v/>
      </c>
      <c r="D5549" s="93" t="n"/>
      <c r="E5549" s="93" t="inlineStr">
        <is>
          <t>수딩크림</t>
        </is>
      </c>
      <c r="F5549" s="5" t="inlineStr">
        <is>
          <t>카페24</t>
        </is>
      </c>
      <c r="G5549" s="93" t="inlineStr">
        <is>
          <t>수딩크림 100ml</t>
        </is>
      </c>
      <c r="H5549" s="6" t="n">
        <v>7</v>
      </c>
      <c r="I5549" s="6" t="n"/>
      <c r="J5549" s="93" t="n">
        <v>190801</v>
      </c>
      <c r="K5549" s="93" t="n"/>
      <c r="L5549" s="93" t="n">
        <v>266000</v>
      </c>
      <c r="M5549" s="93" t="n">
        <v>250439</v>
      </c>
      <c r="N5549" s="93" t="n">
        <v>21315</v>
      </c>
      <c r="O5549" s="148" t="n">
        <v>241818.1818181818</v>
      </c>
      <c r="P5549" s="93" t="inlineStr">
        <is>
          <t>카페24수딩크림수딩크림 100ml190801</t>
        </is>
      </c>
    </row>
    <row r="5550">
      <c r="A5550" s="93" t="n"/>
      <c r="B5550" s="127" t="n">
        <v>43930</v>
      </c>
      <c r="C5550" s="93">
        <f>TEXT(B5550,"aaa")</f>
        <v/>
      </c>
      <c r="D5550" s="93" t="n"/>
      <c r="E5550" s="93" t="inlineStr">
        <is>
          <t>토너</t>
        </is>
      </c>
      <c r="F5550" s="93" t="inlineStr">
        <is>
          <t>큐텐</t>
        </is>
      </c>
      <c r="G5550" s="93" t="inlineStr">
        <is>
          <t>250ml</t>
        </is>
      </c>
      <c r="H5550" s="6" t="n">
        <v>12</v>
      </c>
      <c r="I5550" s="6" t="n"/>
      <c r="J5550" s="91" t="n">
        <v>190801</v>
      </c>
      <c r="K5550" s="93" t="n"/>
      <c r="L5550" s="93" t="n">
        <v>378000</v>
      </c>
      <c r="M5550" s="93" t="n">
        <v>336420</v>
      </c>
      <c r="N5550" s="93" t="n">
        <v>39120</v>
      </c>
      <c r="O5550" s="148" t="n">
        <v>343636.3636363636</v>
      </c>
      <c r="P5550" s="93" t="inlineStr">
        <is>
          <t>큐텐토너250ml190801</t>
        </is>
      </c>
    </row>
    <row r="5551">
      <c r="A5551" s="93" t="n"/>
      <c r="B5551" s="127" t="n">
        <v>43930</v>
      </c>
      <c r="C5551" s="93">
        <f>TEXT(B5551,"aaa")</f>
        <v/>
      </c>
      <c r="D5551" s="93" t="n"/>
      <c r="E5551" s="93" t="inlineStr">
        <is>
          <t>토너</t>
        </is>
      </c>
      <c r="F5551" s="93" t="inlineStr">
        <is>
          <t>큐텐</t>
        </is>
      </c>
      <c r="G5551" s="93" t="inlineStr">
        <is>
          <t>250ml 2set</t>
        </is>
      </c>
      <c r="H5551" s="6" t="n">
        <v>5</v>
      </c>
      <c r="I5551" s="6" t="n"/>
      <c r="J5551" s="91" t="n">
        <v>190801</v>
      </c>
      <c r="K5551" s="93" t="n"/>
      <c r="L5551" s="93" t="n">
        <v>220000</v>
      </c>
      <c r="M5551" s="93" t="n">
        <v>195800</v>
      </c>
      <c r="N5551" s="93" t="n">
        <v>32600</v>
      </c>
      <c r="O5551" s="148" t="n">
        <v>200000</v>
      </c>
      <c r="P5551" s="93" t="inlineStr">
        <is>
          <t>큐텐토너250ml 2set190801</t>
        </is>
      </c>
    </row>
    <row r="5552">
      <c r="A5552" s="93" t="n"/>
      <c r="B5552" s="127" t="n">
        <v>43931</v>
      </c>
      <c r="C5552" s="93">
        <f>TEXT(B5552,"aaa")</f>
        <v/>
      </c>
      <c r="D5552" s="93" t="n"/>
      <c r="E5552" s="6" t="inlineStr">
        <is>
          <t>토너</t>
        </is>
      </c>
      <c r="F5552" s="5" t="inlineStr">
        <is>
          <t>W컨셉</t>
        </is>
      </c>
      <c r="G5552" s="5" t="inlineStr">
        <is>
          <t>250ml</t>
        </is>
      </c>
      <c r="H5552" s="6" t="n">
        <v>6</v>
      </c>
      <c r="I5552" s="6" t="n"/>
      <c r="J5552" s="7" t="n">
        <v>190801</v>
      </c>
      <c r="K5552" s="93" t="n"/>
      <c r="L5552" s="93" t="n">
        <v>120000</v>
      </c>
      <c r="M5552" s="93" t="n">
        <v>86400</v>
      </c>
      <c r="N5552" s="93" t="n">
        <v>19560</v>
      </c>
      <c r="O5552" s="148" t="n">
        <v>109090.9090909091</v>
      </c>
      <c r="P5552" s="93" t="inlineStr">
        <is>
          <t>W컨셉토너250ml190801</t>
        </is>
      </c>
    </row>
    <row r="5553">
      <c r="A5553" s="93" t="n"/>
      <c r="B5553" s="127" t="n">
        <v>43931</v>
      </c>
      <c r="C5553" s="93">
        <f>TEXT(B5553,"aaa")</f>
        <v/>
      </c>
      <c r="D5553" s="93" t="n"/>
      <c r="E5553" s="6" t="inlineStr">
        <is>
          <t>토너</t>
        </is>
      </c>
      <c r="F5553" s="5" t="inlineStr">
        <is>
          <t>W컨셉</t>
        </is>
      </c>
      <c r="G5553" s="5" t="inlineStr">
        <is>
          <t>250ml 2set</t>
        </is>
      </c>
      <c r="H5553" s="6" t="n">
        <v>19</v>
      </c>
      <c r="I5553" s="6" t="n"/>
      <c r="J5553" s="7" t="n">
        <v>190801</v>
      </c>
      <c r="K5553" s="93" t="n"/>
      <c r="L5553" s="93" t="n">
        <v>665000</v>
      </c>
      <c r="M5553" s="93" t="n">
        <v>485450</v>
      </c>
      <c r="N5553" s="93" t="n">
        <v>123880</v>
      </c>
      <c r="O5553" s="148" t="n">
        <v>604545.4545454545</v>
      </c>
      <c r="P5553" s="93" t="inlineStr">
        <is>
          <t>W컨셉토너250ml 2set190801</t>
        </is>
      </c>
    </row>
    <row r="5554">
      <c r="A5554" s="93" t="n"/>
      <c r="B5554" s="127" t="n">
        <v>43931</v>
      </c>
      <c r="C5554" s="93">
        <f>TEXT(B5554,"aaa")</f>
        <v/>
      </c>
      <c r="D5554" s="93" t="n"/>
      <c r="E5554" s="93" t="inlineStr">
        <is>
          <t>토너</t>
        </is>
      </c>
      <c r="F5554" s="5" t="inlineStr">
        <is>
          <t>스타일쉐어</t>
        </is>
      </c>
      <c r="G5554" s="93" t="inlineStr">
        <is>
          <t>250ml</t>
        </is>
      </c>
      <c r="H5554" s="6" t="n">
        <v>4</v>
      </c>
      <c r="I5554" s="6" t="n"/>
      <c r="J5554" s="91" t="n">
        <v>190801</v>
      </c>
      <c r="K5554" s="93" t="n"/>
      <c r="L5554" s="93" t="n">
        <v>80000</v>
      </c>
      <c r="M5554" s="93" t="n">
        <v>60000</v>
      </c>
      <c r="N5554" s="93" t="n">
        <v>13040</v>
      </c>
      <c r="O5554" s="148" t="n">
        <v>72727.27272727272</v>
      </c>
      <c r="P5554" s="93" t="inlineStr">
        <is>
          <t>스타일쉐어토너250ml190801</t>
        </is>
      </c>
    </row>
    <row r="5555">
      <c r="A5555" s="93" t="n"/>
      <c r="B5555" s="127" t="n">
        <v>43931</v>
      </c>
      <c r="C5555" s="93">
        <f>TEXT(B5555,"aaa")</f>
        <v/>
      </c>
      <c r="D5555" s="93" t="n"/>
      <c r="E5555" s="93" t="inlineStr">
        <is>
          <t>마스크팩</t>
        </is>
      </c>
      <c r="F5555" s="93" t="inlineStr">
        <is>
          <t>아누아 CS</t>
        </is>
      </c>
      <c r="G5555" s="93" t="inlineStr">
        <is>
          <t>마스크팩 10매</t>
        </is>
      </c>
      <c r="H5555" s="6" t="n">
        <v>3</v>
      </c>
      <c r="I5555" s="6" t="n"/>
      <c r="J5555" s="93" t="n">
        <v>190801</v>
      </c>
      <c r="K5555" s="93" t="n"/>
      <c r="L5555" s="93" t="n">
        <v>0</v>
      </c>
      <c r="M5555" s="93" t="n">
        <v>0</v>
      </c>
      <c r="N5555" s="93" t="n">
        <v>11910</v>
      </c>
      <c r="O5555" s="148" t="n">
        <v>0</v>
      </c>
      <c r="P5555" s="93" t="inlineStr">
        <is>
          <t>아누아 CS마스크팩마스크팩 10매190801</t>
        </is>
      </c>
    </row>
    <row r="5556">
      <c r="A5556" s="93" t="n"/>
      <c r="B5556" s="127" t="n">
        <v>43931</v>
      </c>
      <c r="C5556" s="93">
        <f>TEXT(B5556,"aaa")</f>
        <v/>
      </c>
      <c r="D5556" s="93" t="n"/>
      <c r="E5556" s="93" t="inlineStr">
        <is>
          <t>토너</t>
        </is>
      </c>
      <c r="F5556" s="93" t="inlineStr">
        <is>
          <t>아누아 CS</t>
        </is>
      </c>
      <c r="G5556" s="93" t="inlineStr">
        <is>
          <t>250ml</t>
        </is>
      </c>
      <c r="H5556" s="6" t="n">
        <v>1</v>
      </c>
      <c r="I5556" s="6" t="n"/>
      <c r="J5556" s="91" t="n">
        <v>190801</v>
      </c>
      <c r="K5556" s="93" t="n"/>
      <c r="L5556" s="93" t="n">
        <v>0</v>
      </c>
      <c r="M5556" s="93" t="n">
        <v>0</v>
      </c>
      <c r="N5556" s="93" t="n">
        <v>3260</v>
      </c>
      <c r="O5556" s="148" t="n">
        <v>0</v>
      </c>
      <c r="P5556" s="93" t="inlineStr">
        <is>
          <t>아누아 CS토너250ml190801</t>
        </is>
      </c>
    </row>
    <row r="5557">
      <c r="A5557" s="93" t="n"/>
      <c r="B5557" s="127" t="n">
        <v>43931</v>
      </c>
      <c r="C5557" s="93">
        <f>TEXT(B5557,"aaa")</f>
        <v/>
      </c>
      <c r="D5557" s="93" t="n"/>
      <c r="E5557" s="6" t="inlineStr">
        <is>
          <t>토너</t>
        </is>
      </c>
      <c r="F5557" s="93" t="inlineStr">
        <is>
          <t>아누아 CS</t>
        </is>
      </c>
      <c r="G5557" s="93" t="inlineStr">
        <is>
          <t>스킨팩 화장솜 60P</t>
        </is>
      </c>
      <c r="H5557" s="6" t="n">
        <v>1</v>
      </c>
      <c r="I5557" s="6" t="n"/>
      <c r="J5557" s="7" t="n">
        <v>190801</v>
      </c>
      <c r="K5557" s="93" t="n"/>
      <c r="L5557" s="93" t="n">
        <v>0</v>
      </c>
      <c r="M5557" s="93" t="n">
        <v>0</v>
      </c>
      <c r="N5557" s="93" t="n">
        <v>1110</v>
      </c>
      <c r="O5557" s="148" t="n">
        <v>0</v>
      </c>
      <c r="P5557" s="93" t="inlineStr">
        <is>
          <t>아누아 CS토너스킨팩 화장솜 60P190801</t>
        </is>
      </c>
    </row>
    <row r="5558">
      <c r="A5558" s="93" t="n"/>
      <c r="B5558" s="127" t="n">
        <v>43931</v>
      </c>
      <c r="C5558" s="93">
        <f>TEXT(B5558,"aaa")</f>
        <v/>
      </c>
      <c r="D5558" s="93" t="n"/>
      <c r="E5558" s="93" t="inlineStr">
        <is>
          <t>머드크림마스크</t>
        </is>
      </c>
      <c r="F5558" s="93" t="inlineStr">
        <is>
          <t>카페24</t>
        </is>
      </c>
      <c r="G5558" s="93" t="inlineStr">
        <is>
          <t>머드크림마스크 100ml</t>
        </is>
      </c>
      <c r="H5558" s="6" t="n">
        <v>11</v>
      </c>
      <c r="I5558" s="6" t="n"/>
      <c r="J5558" s="93" t="n">
        <v>190801</v>
      </c>
      <c r="K5558" s="93" t="n"/>
      <c r="L5558" s="93" t="n">
        <v>220000</v>
      </c>
      <c r="M5558" s="93" t="n">
        <v>207130</v>
      </c>
      <c r="N5558" s="93" t="n">
        <v>15862</v>
      </c>
      <c r="O5558" s="148" t="n">
        <v>200000</v>
      </c>
      <c r="P5558" s="93" t="inlineStr">
        <is>
          <t>카페24머드크림마스크머드크림마스크 100ml190801</t>
        </is>
      </c>
    </row>
    <row r="5559">
      <c r="A5559" s="93" t="n"/>
      <c r="B5559" s="127" t="n">
        <v>43931</v>
      </c>
      <c r="C5559" s="93">
        <f>TEXT(B5559,"aaa")</f>
        <v/>
      </c>
      <c r="D5559" s="93" t="n"/>
      <c r="E5559" s="93" t="inlineStr">
        <is>
          <t>머드크림마스크</t>
        </is>
      </c>
      <c r="F5559" s="93" t="inlineStr">
        <is>
          <t>카페24</t>
        </is>
      </c>
      <c r="G5559" s="93" t="inlineStr">
        <is>
          <t>머드크림마스크 100ml 2set</t>
        </is>
      </c>
      <c r="H5559" s="6" t="n">
        <v>4</v>
      </c>
      <c r="I5559" s="6" t="n"/>
      <c r="J5559" s="93" t="n">
        <v>190801</v>
      </c>
      <c r="K5559" s="93" t="n"/>
      <c r="L5559" s="93" t="n">
        <v>140000</v>
      </c>
      <c r="M5559" s="93" t="n">
        <v>131810</v>
      </c>
      <c r="N5559" s="93" t="n">
        <v>11536</v>
      </c>
      <c r="O5559" s="148" t="n">
        <v>127272.7272727273</v>
      </c>
      <c r="P5559" s="93" t="inlineStr">
        <is>
          <t>카페24머드크림마스크머드크림마스크 100ml 2set190801</t>
        </is>
      </c>
    </row>
    <row r="5560">
      <c r="A5560" s="93" t="n"/>
      <c r="B5560" s="127" t="n">
        <v>43931</v>
      </c>
      <c r="C5560" s="93">
        <f>TEXT(B5560,"aaa")</f>
        <v/>
      </c>
      <c r="D5560" s="93" t="n"/>
      <c r="E5560" s="93" t="inlineStr">
        <is>
          <t>마스크팩</t>
        </is>
      </c>
      <c r="F5560" s="93" t="inlineStr">
        <is>
          <t>카페24</t>
        </is>
      </c>
      <c r="G5560" s="93" t="inlineStr">
        <is>
          <t>마스크팩 1매</t>
        </is>
      </c>
      <c r="H5560" s="6" t="n">
        <v>2</v>
      </c>
      <c r="I5560" s="6" t="n"/>
      <c r="J5560" s="93" t="n">
        <v>190801</v>
      </c>
      <c r="K5560" s="93" t="n"/>
      <c r="L5560" s="93" t="n">
        <v>8000</v>
      </c>
      <c r="M5560" s="93" t="n">
        <v>7532</v>
      </c>
      <c r="N5560" s="93" t="n">
        <v>794</v>
      </c>
      <c r="O5560" s="148" t="n">
        <v>7272.727272727272</v>
      </c>
      <c r="P5560" s="93" t="inlineStr">
        <is>
          <t>카페24마스크팩마스크팩 1매190801</t>
        </is>
      </c>
    </row>
    <row r="5561">
      <c r="A5561" s="93" t="n"/>
      <c r="B5561" s="127" t="n">
        <v>43931</v>
      </c>
      <c r="C5561" s="93">
        <f>TEXT(B5561,"aaa")</f>
        <v/>
      </c>
      <c r="D5561" s="93" t="n"/>
      <c r="E5561" s="93" t="inlineStr">
        <is>
          <t>마스크팩</t>
        </is>
      </c>
      <c r="F5561" s="93" t="inlineStr">
        <is>
          <t>카페24</t>
        </is>
      </c>
      <c r="G5561" s="93" t="inlineStr">
        <is>
          <t>마스크팩 10매</t>
        </is>
      </c>
      <c r="H5561" s="6" t="n">
        <v>3</v>
      </c>
      <c r="I5561" s="6" t="n"/>
      <c r="J5561" s="93" t="n">
        <v>190801</v>
      </c>
      <c r="K5561" s="93" t="n"/>
      <c r="L5561" s="93" t="n">
        <v>60000</v>
      </c>
      <c r="M5561" s="93" t="n">
        <v>56490</v>
      </c>
      <c r="N5561" s="93" t="n">
        <v>11910</v>
      </c>
      <c r="O5561" s="148" t="n">
        <v>54545.45454545454</v>
      </c>
      <c r="P5561" s="93" t="inlineStr">
        <is>
          <t>카페24마스크팩마스크팩 10매190801</t>
        </is>
      </c>
    </row>
    <row r="5562">
      <c r="A5562" s="93" t="n"/>
      <c r="B5562" s="127" t="n">
        <v>43931</v>
      </c>
      <c r="C5562" s="93">
        <f>TEXT(B5562,"aaa")</f>
        <v/>
      </c>
      <c r="D5562" s="93" t="n"/>
      <c r="E5562" s="6" t="inlineStr">
        <is>
          <t>토너</t>
        </is>
      </c>
      <c r="F5562" s="5" t="inlineStr">
        <is>
          <t>카페24</t>
        </is>
      </c>
      <c r="G5562" s="5" t="inlineStr">
        <is>
          <t>250ml</t>
        </is>
      </c>
      <c r="H5562" s="6" t="n">
        <v>73</v>
      </c>
      <c r="I5562" s="6" t="n"/>
      <c r="J5562" s="7" t="n">
        <v>190801</v>
      </c>
      <c r="K5562" s="93" t="n"/>
      <c r="L5562" s="93" t="n">
        <v>1460000</v>
      </c>
      <c r="M5562" s="93" t="n">
        <v>1374590</v>
      </c>
      <c r="N5562" s="93" t="n">
        <v>237980</v>
      </c>
      <c r="O5562" s="148" t="n">
        <v>1327272.727272727</v>
      </c>
      <c r="P5562" s="93" t="inlineStr">
        <is>
          <t>카페24토너250ml190801</t>
        </is>
      </c>
    </row>
    <row r="5563">
      <c r="A5563" s="93" t="n"/>
      <c r="B5563" s="127" t="n">
        <v>43931</v>
      </c>
      <c r="C5563" s="93">
        <f>TEXT(B5563,"aaa")</f>
        <v/>
      </c>
      <c r="D5563" s="93" t="n"/>
      <c r="E5563" s="6" t="inlineStr">
        <is>
          <t>토너</t>
        </is>
      </c>
      <c r="F5563" s="5" t="inlineStr">
        <is>
          <t>카페24</t>
        </is>
      </c>
      <c r="G5563" s="5" t="inlineStr">
        <is>
          <t>250ml 2set</t>
        </is>
      </c>
      <c r="H5563" s="6" t="n">
        <v>64</v>
      </c>
      <c r="I5563" s="6" t="n"/>
      <c r="J5563" s="7" t="n">
        <v>190801</v>
      </c>
      <c r="K5563" s="93" t="n"/>
      <c r="L5563" s="93" t="n">
        <v>2240000</v>
      </c>
      <c r="M5563" s="93" t="n">
        <v>2108960</v>
      </c>
      <c r="N5563" s="93" t="n">
        <v>417280</v>
      </c>
      <c r="O5563" s="148" t="n">
        <v>2036363.636363636</v>
      </c>
      <c r="P5563" s="93" t="inlineStr">
        <is>
          <t>카페24토너250ml 2set190801</t>
        </is>
      </c>
    </row>
    <row r="5564">
      <c r="A5564" s="93" t="n"/>
      <c r="B5564" s="127" t="n">
        <v>43931</v>
      </c>
      <c r="C5564" s="93">
        <f>TEXT(B5564,"aaa")</f>
        <v/>
      </c>
      <c r="D5564" s="93" t="n"/>
      <c r="E5564" s="6" t="inlineStr">
        <is>
          <t>토너</t>
        </is>
      </c>
      <c r="F5564" s="5" t="inlineStr">
        <is>
          <t>카페24</t>
        </is>
      </c>
      <c r="G5564" s="5" t="inlineStr">
        <is>
          <t>500ml</t>
        </is>
      </c>
      <c r="H5564" s="6" t="n">
        <v>62</v>
      </c>
      <c r="I5564" s="6" t="n"/>
      <c r="J5564" s="7" t="n">
        <v>190801</v>
      </c>
      <c r="K5564" s="93" t="n"/>
      <c r="L5564" s="93" t="n">
        <v>2046000</v>
      </c>
      <c r="M5564" s="93" t="n">
        <v>1926309</v>
      </c>
      <c r="N5564" s="93" t="n">
        <v>292950</v>
      </c>
      <c r="O5564" s="148" t="n">
        <v>1860000</v>
      </c>
      <c r="P5564" s="93" t="inlineStr">
        <is>
          <t>카페24토너500ml190801</t>
        </is>
      </c>
    </row>
    <row r="5565">
      <c r="A5565" s="93" t="n"/>
      <c r="B5565" s="127" t="n">
        <v>43931</v>
      </c>
      <c r="C5565" s="93">
        <f>TEXT(B5565,"aaa")</f>
        <v/>
      </c>
      <c r="D5565" s="93" t="n"/>
      <c r="E5565" s="6" t="inlineStr">
        <is>
          <t>토너</t>
        </is>
      </c>
      <c r="F5565" s="5" t="inlineStr">
        <is>
          <t>카페24</t>
        </is>
      </c>
      <c r="G5565" s="93" t="inlineStr">
        <is>
          <t>스킨팩 화장솜 60P</t>
        </is>
      </c>
      <c r="H5565" s="6" t="n">
        <v>78</v>
      </c>
      <c r="I5565" s="6" t="n"/>
      <c r="J5565" s="7" t="n">
        <v>190801</v>
      </c>
      <c r="K5565" s="93" t="n"/>
      <c r="L5565" s="93" t="n">
        <v>234000</v>
      </c>
      <c r="M5565" s="93" t="n">
        <v>220311</v>
      </c>
      <c r="N5565" s="93" t="n">
        <v>86580</v>
      </c>
      <c r="O5565" s="148" t="n">
        <v>212727.2727272727</v>
      </c>
      <c r="P5565" s="93" t="inlineStr">
        <is>
          <t>카페24토너스킨팩 화장솜 60P190801</t>
        </is>
      </c>
    </row>
    <row r="5566">
      <c r="A5566" s="93" t="n"/>
      <c r="B5566" s="127" t="n">
        <v>43931</v>
      </c>
      <c r="C5566" s="93">
        <f>TEXT(B5566,"aaa")</f>
        <v/>
      </c>
      <c r="D5566" s="93" t="n"/>
      <c r="E5566" s="93" t="inlineStr">
        <is>
          <t>앰플</t>
        </is>
      </c>
      <c r="F5566" s="5" t="inlineStr">
        <is>
          <t>카페24</t>
        </is>
      </c>
      <c r="G5566" s="93" t="inlineStr">
        <is>
          <t>앰플 30ml</t>
        </is>
      </c>
      <c r="H5566" s="6" t="n">
        <v>11</v>
      </c>
      <c r="I5566" s="6" t="n"/>
      <c r="J5566" s="93" t="n">
        <v>190801</v>
      </c>
      <c r="K5566" s="93" t="n"/>
      <c r="L5566" s="93" t="n">
        <v>308000</v>
      </c>
      <c r="M5566" s="93" t="n">
        <v>289982</v>
      </c>
      <c r="N5566" s="93" t="n">
        <v>37367</v>
      </c>
      <c r="O5566" s="148" t="n">
        <v>280000</v>
      </c>
      <c r="P5566" s="93" t="inlineStr">
        <is>
          <t>카페24앰플앰플 30ml190801</t>
        </is>
      </c>
    </row>
    <row r="5567">
      <c r="A5567" s="93" t="n"/>
      <c r="B5567" s="127" t="n">
        <v>43931</v>
      </c>
      <c r="C5567" s="93">
        <f>TEXT(B5567,"aaa")</f>
        <v/>
      </c>
      <c r="D5567" s="93" t="n"/>
      <c r="E5567" s="93" t="inlineStr">
        <is>
          <t>수딩크림</t>
        </is>
      </c>
      <c r="F5567" s="5" t="inlineStr">
        <is>
          <t>카페24</t>
        </is>
      </c>
      <c r="G5567" s="93" t="inlineStr">
        <is>
          <t>수딩크림 100ml</t>
        </is>
      </c>
      <c r="H5567" s="6" t="n">
        <v>8</v>
      </c>
      <c r="I5567" s="6" t="n"/>
      <c r="J5567" s="93" t="n">
        <v>190801</v>
      </c>
      <c r="K5567" s="93" t="n"/>
      <c r="L5567" s="93" t="n">
        <v>304000</v>
      </c>
      <c r="M5567" s="93" t="n">
        <v>286216</v>
      </c>
      <c r="N5567" s="93" t="n">
        <v>24360</v>
      </c>
      <c r="O5567" s="148" t="n">
        <v>276363.6363636364</v>
      </c>
      <c r="P5567" s="93" t="inlineStr">
        <is>
          <t>카페24수딩크림수딩크림 100ml190801</t>
        </is>
      </c>
    </row>
    <row r="5568">
      <c r="A5568" s="93" t="n"/>
      <c r="B5568" s="127" t="n">
        <v>43931</v>
      </c>
      <c r="C5568" s="93">
        <f>TEXT(B5568,"aaa")</f>
        <v/>
      </c>
      <c r="D5568" s="93" t="n"/>
      <c r="E5568" s="93" t="inlineStr">
        <is>
          <t>토너</t>
        </is>
      </c>
      <c r="F5568" s="93" t="inlineStr">
        <is>
          <t>큐텐</t>
        </is>
      </c>
      <c r="G5568" s="93" t="inlineStr">
        <is>
          <t>250ml</t>
        </is>
      </c>
      <c r="H5568" s="6" t="n">
        <v>12</v>
      </c>
      <c r="I5568" s="6" t="n"/>
      <c r="J5568" s="91" t="n">
        <v>190801</v>
      </c>
      <c r="K5568" s="93" t="n"/>
      <c r="L5568" s="93" t="n">
        <v>378000</v>
      </c>
      <c r="M5568" s="93" t="n">
        <v>336420</v>
      </c>
      <c r="N5568" s="93" t="n">
        <v>39120</v>
      </c>
      <c r="O5568" s="148" t="n">
        <v>343636.3636363636</v>
      </c>
      <c r="P5568" s="93" t="inlineStr">
        <is>
          <t>큐텐토너250ml190801</t>
        </is>
      </c>
    </row>
    <row r="5569">
      <c r="A5569" s="93" t="n"/>
      <c r="B5569" s="127" t="n">
        <v>43931</v>
      </c>
      <c r="C5569" s="93">
        <f>TEXT(B5569,"aaa")</f>
        <v/>
      </c>
      <c r="D5569" s="93" t="n"/>
      <c r="E5569" s="93" t="inlineStr">
        <is>
          <t>토너</t>
        </is>
      </c>
      <c r="F5569" s="93" t="inlineStr">
        <is>
          <t>큐텐</t>
        </is>
      </c>
      <c r="G5569" s="93" t="inlineStr">
        <is>
          <t>250ml 2set</t>
        </is>
      </c>
      <c r="H5569" s="6" t="n">
        <v>4</v>
      </c>
      <c r="I5569" s="6" t="n"/>
      <c r="J5569" s="91" t="n">
        <v>190801</v>
      </c>
      <c r="K5569" s="93" t="n"/>
      <c r="L5569" s="93" t="n">
        <v>176000</v>
      </c>
      <c r="M5569" s="93" t="n">
        <v>156640</v>
      </c>
      <c r="N5569" s="93" t="n">
        <v>26080</v>
      </c>
      <c r="O5569" s="148" t="n">
        <v>160000</v>
      </c>
      <c r="P5569" s="93" t="inlineStr">
        <is>
          <t>큐텐토너250ml 2set190801</t>
        </is>
      </c>
    </row>
    <row r="5570">
      <c r="A5570" s="93" t="n"/>
      <c r="B5570" s="127" t="n">
        <v>43932</v>
      </c>
      <c r="C5570" s="93">
        <f>TEXT(B5570,"aaa")</f>
        <v/>
      </c>
      <c r="D5570" s="93" t="n"/>
      <c r="E5570" s="93" t="inlineStr">
        <is>
          <t>토너</t>
        </is>
      </c>
      <c r="F5570" s="5" t="inlineStr">
        <is>
          <t>스타일쉐어</t>
        </is>
      </c>
      <c r="G5570" s="93" t="inlineStr">
        <is>
          <t>250ml</t>
        </is>
      </c>
      <c r="H5570" s="6" t="n">
        <v>4</v>
      </c>
      <c r="I5570" s="6" t="n"/>
      <c r="J5570" s="91" t="n">
        <v>190801</v>
      </c>
      <c r="K5570" s="93" t="n"/>
      <c r="L5570" s="93" t="n">
        <v>80000</v>
      </c>
      <c r="M5570" s="93" t="n">
        <v>60000</v>
      </c>
      <c r="N5570" s="93" t="n">
        <v>13040</v>
      </c>
      <c r="O5570" s="148" t="n">
        <v>72727.27272727272</v>
      </c>
      <c r="P5570" s="93" t="inlineStr">
        <is>
          <t>스타일쉐어토너250ml190801</t>
        </is>
      </c>
    </row>
    <row r="5571">
      <c r="A5571" s="93" t="n"/>
      <c r="B5571" s="127" t="n">
        <v>43932</v>
      </c>
      <c r="C5571" s="93">
        <f>TEXT(B5571,"aaa")</f>
        <v/>
      </c>
      <c r="D5571" s="93" t="n"/>
      <c r="E5571" s="93" t="inlineStr">
        <is>
          <t>머드크림마스크</t>
        </is>
      </c>
      <c r="F5571" s="93" t="inlineStr">
        <is>
          <t>카페24</t>
        </is>
      </c>
      <c r="G5571" s="93" t="inlineStr">
        <is>
          <t>머드크림마스크 100ml</t>
        </is>
      </c>
      <c r="H5571" s="6" t="n">
        <v>11</v>
      </c>
      <c r="I5571" s="6" t="n"/>
      <c r="J5571" s="93" t="n">
        <v>190801</v>
      </c>
      <c r="K5571" s="93" t="n"/>
      <c r="L5571" s="93" t="n">
        <v>220000</v>
      </c>
      <c r="M5571" s="93" t="n">
        <v>207130</v>
      </c>
      <c r="N5571" s="93" t="n">
        <v>15862</v>
      </c>
      <c r="O5571" s="148" t="n">
        <v>200000</v>
      </c>
      <c r="P5571" s="93" t="inlineStr">
        <is>
          <t>카페24머드크림마스크머드크림마스크 100ml190801</t>
        </is>
      </c>
    </row>
    <row r="5572">
      <c r="A5572" s="93" t="n"/>
      <c r="B5572" s="127" t="n">
        <v>43932</v>
      </c>
      <c r="C5572" s="93">
        <f>TEXT(B5572,"aaa")</f>
        <v/>
      </c>
      <c r="D5572" s="93" t="n"/>
      <c r="E5572" s="93" t="inlineStr">
        <is>
          <t>머드크림마스크</t>
        </is>
      </c>
      <c r="F5572" s="93" t="inlineStr">
        <is>
          <t>카페24</t>
        </is>
      </c>
      <c r="G5572" s="93" t="inlineStr">
        <is>
          <t>머드크림마스크 100ml 2set</t>
        </is>
      </c>
      <c r="H5572" s="6" t="n">
        <v>3</v>
      </c>
      <c r="I5572" s="6" t="n"/>
      <c r="J5572" s="93" t="n">
        <v>190801</v>
      </c>
      <c r="K5572" s="93" t="n"/>
      <c r="L5572" s="93" t="n">
        <v>105000</v>
      </c>
      <c r="M5572" s="93" t="n">
        <v>98857.5</v>
      </c>
      <c r="N5572" s="93" t="n">
        <v>8652</v>
      </c>
      <c r="O5572" s="148" t="n">
        <v>95454.54545454544</v>
      </c>
      <c r="P5572" s="93" t="inlineStr">
        <is>
          <t>카페24머드크림마스크머드크림마스크 100ml 2set190801</t>
        </is>
      </c>
    </row>
    <row r="5573">
      <c r="A5573" s="93" t="n"/>
      <c r="B5573" s="127" t="n">
        <v>43932</v>
      </c>
      <c r="C5573" s="93">
        <f>TEXT(B5573,"aaa")</f>
        <v/>
      </c>
      <c r="D5573" s="93" t="n"/>
      <c r="E5573" s="93" t="inlineStr">
        <is>
          <t>마스크팩</t>
        </is>
      </c>
      <c r="F5573" s="93" t="inlineStr">
        <is>
          <t>카페24</t>
        </is>
      </c>
      <c r="G5573" s="93" t="inlineStr">
        <is>
          <t>마스크팩 10매</t>
        </is>
      </c>
      <c r="H5573" s="6" t="n">
        <v>7</v>
      </c>
      <c r="I5573" s="6" t="n"/>
      <c r="J5573" s="93" t="n">
        <v>190801</v>
      </c>
      <c r="K5573" s="93" t="n"/>
      <c r="L5573" s="93" t="n">
        <v>140000</v>
      </c>
      <c r="M5573" s="93" t="n">
        <v>131810</v>
      </c>
      <c r="N5573" s="93" t="n">
        <v>27790</v>
      </c>
      <c r="O5573" s="148" t="n">
        <v>127272.7272727273</v>
      </c>
      <c r="P5573" s="93" t="inlineStr">
        <is>
          <t>카페24마스크팩마스크팩 10매190801</t>
        </is>
      </c>
    </row>
    <row r="5574">
      <c r="A5574" s="93" t="n"/>
      <c r="B5574" s="127" t="n">
        <v>43932</v>
      </c>
      <c r="C5574" s="93">
        <f>TEXT(B5574,"aaa")</f>
        <v/>
      </c>
      <c r="D5574" s="93" t="n"/>
      <c r="E5574" s="6" t="inlineStr">
        <is>
          <t>토너</t>
        </is>
      </c>
      <c r="F5574" s="5" t="inlineStr">
        <is>
          <t>카페24</t>
        </is>
      </c>
      <c r="G5574" s="5" t="inlineStr">
        <is>
          <t>250ml</t>
        </is>
      </c>
      <c r="H5574" s="6" t="n">
        <v>61</v>
      </c>
      <c r="I5574" s="6" t="n"/>
      <c r="J5574" s="7" t="n">
        <v>190801</v>
      </c>
      <c r="K5574" s="93" t="n"/>
      <c r="L5574" s="93" t="n">
        <v>1220000</v>
      </c>
      <c r="M5574" s="93" t="n">
        <v>1148630</v>
      </c>
      <c r="N5574" s="93" t="n">
        <v>198860</v>
      </c>
      <c r="O5574" s="148" t="n">
        <v>1109090.909090909</v>
      </c>
      <c r="P5574" s="93" t="inlineStr">
        <is>
          <t>카페24토너250ml190801</t>
        </is>
      </c>
    </row>
    <row r="5575">
      <c r="A5575" s="93" t="n"/>
      <c r="B5575" s="127" t="n">
        <v>43932</v>
      </c>
      <c r="C5575" s="93">
        <f>TEXT(B5575,"aaa")</f>
        <v/>
      </c>
      <c r="D5575" s="93" t="n"/>
      <c r="E5575" s="6" t="inlineStr">
        <is>
          <t>토너</t>
        </is>
      </c>
      <c r="F5575" s="5" t="inlineStr">
        <is>
          <t>카페24</t>
        </is>
      </c>
      <c r="G5575" s="5" t="inlineStr">
        <is>
          <t>250ml 2set</t>
        </is>
      </c>
      <c r="H5575" s="6" t="n">
        <v>52</v>
      </c>
      <c r="I5575" s="6" t="n"/>
      <c r="J5575" s="7" t="n">
        <v>190801</v>
      </c>
      <c r="K5575" s="93" t="n"/>
      <c r="L5575" s="93" t="n">
        <v>1820000</v>
      </c>
      <c r="M5575" s="93" t="n">
        <v>1713530</v>
      </c>
      <c r="N5575" s="93" t="n">
        <v>339040</v>
      </c>
      <c r="O5575" s="148" t="n">
        <v>1654545.454545454</v>
      </c>
      <c r="P5575" s="93" t="inlineStr">
        <is>
          <t>카페24토너250ml 2set190801</t>
        </is>
      </c>
    </row>
    <row r="5576">
      <c r="A5576" s="93" t="n"/>
      <c r="B5576" s="127" t="n">
        <v>43932</v>
      </c>
      <c r="C5576" s="93">
        <f>TEXT(B5576,"aaa")</f>
        <v/>
      </c>
      <c r="D5576" s="93" t="n"/>
      <c r="E5576" s="6" t="inlineStr">
        <is>
          <t>토너</t>
        </is>
      </c>
      <c r="F5576" s="5" t="inlineStr">
        <is>
          <t>카페24</t>
        </is>
      </c>
      <c r="G5576" s="5" t="inlineStr">
        <is>
          <t>500ml</t>
        </is>
      </c>
      <c r="H5576" s="6" t="n">
        <v>45</v>
      </c>
      <c r="I5576" s="6" t="n"/>
      <c r="J5576" s="7" t="n">
        <v>190801</v>
      </c>
      <c r="K5576" s="93" t="n"/>
      <c r="L5576" s="93" t="n">
        <v>1485000</v>
      </c>
      <c r="M5576" s="93" t="n">
        <v>1398127.5</v>
      </c>
      <c r="N5576" s="93" t="n">
        <v>212625</v>
      </c>
      <c r="O5576" s="148" t="n">
        <v>1350000</v>
      </c>
      <c r="P5576" s="93" t="inlineStr">
        <is>
          <t>카페24토너500ml190801</t>
        </is>
      </c>
    </row>
    <row r="5577">
      <c r="A5577" s="93" t="n"/>
      <c r="B5577" s="127" t="n">
        <v>43932</v>
      </c>
      <c r="C5577" s="93">
        <f>TEXT(B5577,"aaa")</f>
        <v/>
      </c>
      <c r="D5577" s="93" t="n"/>
      <c r="E5577" s="6" t="inlineStr">
        <is>
          <t>토너</t>
        </is>
      </c>
      <c r="F5577" s="5" t="inlineStr">
        <is>
          <t>카페24</t>
        </is>
      </c>
      <c r="G5577" s="93" t="inlineStr">
        <is>
          <t>스킨팩 화장솜 60P</t>
        </is>
      </c>
      <c r="H5577" s="6" t="n">
        <v>56</v>
      </c>
      <c r="I5577" s="6" t="n"/>
      <c r="J5577" s="7" t="n">
        <v>190801</v>
      </c>
      <c r="K5577" s="93" t="n"/>
      <c r="L5577" s="93" t="n">
        <v>168000</v>
      </c>
      <c r="M5577" s="93" t="n">
        <v>158172</v>
      </c>
      <c r="N5577" s="93" t="n">
        <v>62160</v>
      </c>
      <c r="O5577" s="148" t="n">
        <v>152727.2727272727</v>
      </c>
      <c r="P5577" s="93" t="inlineStr">
        <is>
          <t>카페24토너스킨팩 화장솜 60P190801</t>
        </is>
      </c>
    </row>
    <row r="5578">
      <c r="A5578" s="93" t="n"/>
      <c r="B5578" s="127" t="n">
        <v>43932</v>
      </c>
      <c r="C5578" s="93">
        <f>TEXT(B5578,"aaa")</f>
        <v/>
      </c>
      <c r="D5578" s="93" t="n"/>
      <c r="E5578" s="93" t="inlineStr">
        <is>
          <t>앰플</t>
        </is>
      </c>
      <c r="F5578" s="5" t="inlineStr">
        <is>
          <t>카페24</t>
        </is>
      </c>
      <c r="G5578" s="93" t="inlineStr">
        <is>
          <t>앰플 30ml</t>
        </is>
      </c>
      <c r="H5578" s="6" t="n">
        <v>10</v>
      </c>
      <c r="I5578" s="6" t="n"/>
      <c r="J5578" s="93" t="n">
        <v>190801</v>
      </c>
      <c r="K5578" s="93" t="n"/>
      <c r="L5578" s="93" t="n">
        <v>280000</v>
      </c>
      <c r="M5578" s="93" t="n">
        <v>263620</v>
      </c>
      <c r="N5578" s="93" t="n">
        <v>33970</v>
      </c>
      <c r="O5578" s="148" t="n">
        <v>254545.4545454545</v>
      </c>
      <c r="P5578" s="93" t="inlineStr">
        <is>
          <t>카페24앰플앰플 30ml190801</t>
        </is>
      </c>
    </row>
    <row r="5579">
      <c r="A5579" s="93" t="n"/>
      <c r="B5579" s="127" t="n">
        <v>43932</v>
      </c>
      <c r="C5579" s="93">
        <f>TEXT(B5579,"aaa")</f>
        <v/>
      </c>
      <c r="D5579" s="93" t="n"/>
      <c r="E5579" s="93" t="inlineStr">
        <is>
          <t>수딩크림</t>
        </is>
      </c>
      <c r="F5579" s="5" t="inlineStr">
        <is>
          <t>카페24</t>
        </is>
      </c>
      <c r="G5579" s="93" t="inlineStr">
        <is>
          <t>수딩크림 100ml</t>
        </is>
      </c>
      <c r="H5579" s="6" t="n">
        <v>3</v>
      </c>
      <c r="I5579" s="6" t="n"/>
      <c r="J5579" s="93" t="n">
        <v>190801</v>
      </c>
      <c r="K5579" s="93" t="n"/>
      <c r="L5579" s="93" t="n">
        <v>114000</v>
      </c>
      <c r="M5579" s="93" t="n">
        <v>107331</v>
      </c>
      <c r="N5579" s="93" t="n">
        <v>9135</v>
      </c>
      <c r="O5579" s="148" t="n">
        <v>103636.3636363636</v>
      </c>
      <c r="P5579" s="93" t="inlineStr">
        <is>
          <t>카페24수딩크림수딩크림 100ml190801</t>
        </is>
      </c>
    </row>
    <row r="5580">
      <c r="A5580" s="93" t="n"/>
      <c r="B5580" s="127" t="n">
        <v>43933</v>
      </c>
      <c r="C5580" s="93">
        <f>TEXT(B5580,"aaa")</f>
        <v/>
      </c>
      <c r="D5580" s="93" t="n"/>
      <c r="E5580" s="93" t="inlineStr">
        <is>
          <t>토너</t>
        </is>
      </c>
      <c r="F5580" s="5" t="inlineStr">
        <is>
          <t>스타일쉐어</t>
        </is>
      </c>
      <c r="G5580" s="93" t="inlineStr">
        <is>
          <t>250ml</t>
        </is>
      </c>
      <c r="H5580" s="6" t="n">
        <v>3</v>
      </c>
      <c r="I5580" s="6" t="n"/>
      <c r="J5580" s="91" t="n">
        <v>190801</v>
      </c>
      <c r="K5580" s="93" t="n"/>
      <c r="L5580" s="93" t="n">
        <v>60000</v>
      </c>
      <c r="M5580" s="93" t="n">
        <v>45000</v>
      </c>
      <c r="N5580" s="93" t="n">
        <v>9780</v>
      </c>
      <c r="O5580" s="148" t="n">
        <v>54545.45454545454</v>
      </c>
      <c r="P5580" s="93" t="inlineStr">
        <is>
          <t>스타일쉐어토너250ml190801</t>
        </is>
      </c>
    </row>
    <row r="5581">
      <c r="A5581" s="93" t="n"/>
      <c r="B5581" s="127" t="n">
        <v>43933</v>
      </c>
      <c r="C5581" s="93">
        <f>TEXT(B5581,"aaa")</f>
        <v/>
      </c>
      <c r="D5581" s="93" t="n"/>
      <c r="E5581" s="93" t="inlineStr">
        <is>
          <t>머드크림마스크</t>
        </is>
      </c>
      <c r="F5581" s="93" t="inlineStr">
        <is>
          <t>카페24</t>
        </is>
      </c>
      <c r="G5581" s="93" t="inlineStr">
        <is>
          <t>머드크림마스크 100ml</t>
        </is>
      </c>
      <c r="H5581" s="6" t="n">
        <v>20</v>
      </c>
      <c r="I5581" s="6" t="n"/>
      <c r="J5581" s="93" t="n">
        <v>190801</v>
      </c>
      <c r="K5581" s="93" t="n"/>
      <c r="L5581" s="93" t="n">
        <v>400000</v>
      </c>
      <c r="M5581" s="93" t="n">
        <v>376600</v>
      </c>
      <c r="N5581" s="93" t="n">
        <v>28840</v>
      </c>
      <c r="O5581" s="148" t="n">
        <v>363636.3636363636</v>
      </c>
      <c r="P5581" s="93" t="inlineStr">
        <is>
          <t>카페24머드크림마스크머드크림마스크 100ml190801</t>
        </is>
      </c>
    </row>
    <row r="5582">
      <c r="A5582" s="93" t="n"/>
      <c r="B5582" s="127" t="n">
        <v>43933</v>
      </c>
      <c r="C5582" s="93">
        <f>TEXT(B5582,"aaa")</f>
        <v/>
      </c>
      <c r="D5582" s="93" t="n"/>
      <c r="E5582" s="93" t="inlineStr">
        <is>
          <t>머드크림마스크</t>
        </is>
      </c>
      <c r="F5582" s="93" t="inlineStr">
        <is>
          <t>카페24</t>
        </is>
      </c>
      <c r="G5582" s="93" t="inlineStr">
        <is>
          <t>머드크림마스크 100ml 2set</t>
        </is>
      </c>
      <c r="H5582" s="6" t="n">
        <v>7</v>
      </c>
      <c r="I5582" s="6" t="n"/>
      <c r="J5582" s="93" t="n">
        <v>190801</v>
      </c>
      <c r="K5582" s="93" t="n"/>
      <c r="L5582" s="93" t="n">
        <v>245000</v>
      </c>
      <c r="M5582" s="93" t="n">
        <v>230667.5</v>
      </c>
      <c r="N5582" s="93" t="n">
        <v>20188</v>
      </c>
      <c r="O5582" s="148" t="n">
        <v>222727.2727272727</v>
      </c>
      <c r="P5582" s="93" t="inlineStr">
        <is>
          <t>카페24머드크림마스크머드크림마스크 100ml 2set190801</t>
        </is>
      </c>
    </row>
    <row r="5583">
      <c r="A5583" s="93" t="n"/>
      <c r="B5583" s="127" t="n">
        <v>43933</v>
      </c>
      <c r="C5583" s="93">
        <f>TEXT(B5583,"aaa")</f>
        <v/>
      </c>
      <c r="D5583" s="93" t="n"/>
      <c r="E5583" s="93" t="inlineStr">
        <is>
          <t>마스크팩</t>
        </is>
      </c>
      <c r="F5583" s="93" t="inlineStr">
        <is>
          <t>카페24</t>
        </is>
      </c>
      <c r="G5583" s="93" t="inlineStr">
        <is>
          <t>마스크팩 1매</t>
        </is>
      </c>
      <c r="H5583" s="6" t="n">
        <v>3</v>
      </c>
      <c r="I5583" s="6" t="n"/>
      <c r="J5583" s="93" t="n">
        <v>190801</v>
      </c>
      <c r="K5583" s="93" t="n"/>
      <c r="L5583" s="93" t="n">
        <v>12000</v>
      </c>
      <c r="M5583" s="93" t="n">
        <v>11298</v>
      </c>
      <c r="N5583" s="93" t="n">
        <v>1191</v>
      </c>
      <c r="O5583" s="148" t="n">
        <v>10909.09090909091</v>
      </c>
      <c r="P5583" s="93" t="inlineStr">
        <is>
          <t>카페24마스크팩마스크팩 1매190801</t>
        </is>
      </c>
    </row>
    <row r="5584">
      <c r="A5584" s="93" t="n"/>
      <c r="B5584" s="127" t="n">
        <v>43933</v>
      </c>
      <c r="C5584" s="93">
        <f>TEXT(B5584,"aaa")</f>
        <v/>
      </c>
      <c r="D5584" s="93" t="n"/>
      <c r="E5584" s="93" t="inlineStr">
        <is>
          <t>마스크팩</t>
        </is>
      </c>
      <c r="F5584" s="93" t="inlineStr">
        <is>
          <t>카페24</t>
        </is>
      </c>
      <c r="G5584" s="93" t="inlineStr">
        <is>
          <t>마스크팩 10매</t>
        </is>
      </c>
      <c r="H5584" s="6" t="n">
        <v>2</v>
      </c>
      <c r="I5584" s="6" t="n"/>
      <c r="J5584" s="93" t="n">
        <v>190801</v>
      </c>
      <c r="K5584" s="93" t="n"/>
      <c r="L5584" s="93" t="n">
        <v>40000</v>
      </c>
      <c r="M5584" s="93" t="n">
        <v>37660</v>
      </c>
      <c r="N5584" s="93" t="n">
        <v>7940</v>
      </c>
      <c r="O5584" s="148" t="n">
        <v>36363.63636363636</v>
      </c>
      <c r="P5584" s="93" t="inlineStr">
        <is>
          <t>카페24마스크팩마스크팩 10매190801</t>
        </is>
      </c>
    </row>
    <row r="5585">
      <c r="A5585" s="93" t="n"/>
      <c r="B5585" s="127" t="n">
        <v>43933</v>
      </c>
      <c r="C5585" s="93">
        <f>TEXT(B5585,"aaa")</f>
        <v/>
      </c>
      <c r="D5585" s="93" t="n"/>
      <c r="E5585" s="6" t="inlineStr">
        <is>
          <t>토너</t>
        </is>
      </c>
      <c r="F5585" s="5" t="inlineStr">
        <is>
          <t>카페24</t>
        </is>
      </c>
      <c r="G5585" s="5" t="inlineStr">
        <is>
          <t>250ml</t>
        </is>
      </c>
      <c r="H5585" s="6" t="n">
        <v>75</v>
      </c>
      <c r="I5585" s="6" t="n"/>
      <c r="J5585" s="7" t="n">
        <v>190801</v>
      </c>
      <c r="K5585" s="93" t="n"/>
      <c r="L5585" s="93" t="n">
        <v>1500000</v>
      </c>
      <c r="M5585" s="93" t="n">
        <v>1412250</v>
      </c>
      <c r="N5585" s="93" t="n">
        <v>244500</v>
      </c>
      <c r="O5585" s="148" t="n">
        <v>1363636.363636364</v>
      </c>
      <c r="P5585" s="93" t="inlineStr">
        <is>
          <t>카페24토너250ml190801</t>
        </is>
      </c>
    </row>
    <row r="5586">
      <c r="A5586" s="93" t="n"/>
      <c r="B5586" s="127" t="n">
        <v>43933</v>
      </c>
      <c r="C5586" s="93">
        <f>TEXT(B5586,"aaa")</f>
        <v/>
      </c>
      <c r="D5586" s="93" t="n"/>
      <c r="E5586" s="6" t="inlineStr">
        <is>
          <t>토너</t>
        </is>
      </c>
      <c r="F5586" s="5" t="inlineStr">
        <is>
          <t>카페24</t>
        </is>
      </c>
      <c r="G5586" s="5" t="inlineStr">
        <is>
          <t>250ml 2set</t>
        </is>
      </c>
      <c r="H5586" s="6" t="n">
        <v>57</v>
      </c>
      <c r="I5586" s="6" t="n"/>
      <c r="J5586" s="7" t="n">
        <v>190801</v>
      </c>
      <c r="K5586" s="93" t="n"/>
      <c r="L5586" s="93" t="n">
        <v>1995000</v>
      </c>
      <c r="M5586" s="93" t="n">
        <v>1878292.5</v>
      </c>
      <c r="N5586" s="93" t="n">
        <v>371640</v>
      </c>
      <c r="O5586" s="148" t="n">
        <v>1813636.363636364</v>
      </c>
      <c r="P5586" s="93" t="inlineStr">
        <is>
          <t>카페24토너250ml 2set190801</t>
        </is>
      </c>
    </row>
    <row r="5587">
      <c r="A5587" s="93" t="n"/>
      <c r="B5587" s="127" t="n">
        <v>43933</v>
      </c>
      <c r="C5587" s="93">
        <f>TEXT(B5587,"aaa")</f>
        <v/>
      </c>
      <c r="D5587" s="93" t="n"/>
      <c r="E5587" s="6" t="inlineStr">
        <is>
          <t>토너</t>
        </is>
      </c>
      <c r="F5587" s="5" t="inlineStr">
        <is>
          <t>카페24</t>
        </is>
      </c>
      <c r="G5587" s="5" t="inlineStr">
        <is>
          <t>500ml</t>
        </is>
      </c>
      <c r="H5587" s="6" t="n">
        <v>76</v>
      </c>
      <c r="I5587" s="6" t="n"/>
      <c r="J5587" s="7" t="n">
        <v>190801</v>
      </c>
      <c r="K5587" s="93" t="n"/>
      <c r="L5587" s="93" t="n">
        <v>2508000</v>
      </c>
      <c r="M5587" s="93" t="n">
        <v>2361282</v>
      </c>
      <c r="N5587" s="93" t="n">
        <v>359100</v>
      </c>
      <c r="O5587" s="148" t="n">
        <v>2280000</v>
      </c>
      <c r="P5587" s="93" t="inlineStr">
        <is>
          <t>카페24토너500ml190801</t>
        </is>
      </c>
    </row>
    <row r="5588">
      <c r="A5588" s="93" t="n"/>
      <c r="B5588" s="127" t="n">
        <v>43933</v>
      </c>
      <c r="C5588" s="93">
        <f>TEXT(B5588,"aaa")</f>
        <v/>
      </c>
      <c r="D5588" s="93" t="n"/>
      <c r="E5588" s="6" t="inlineStr">
        <is>
          <t>토너</t>
        </is>
      </c>
      <c r="F5588" s="5" t="inlineStr">
        <is>
          <t>카페24</t>
        </is>
      </c>
      <c r="G5588" s="93" t="inlineStr">
        <is>
          <t>스킨팩 화장솜 60P</t>
        </is>
      </c>
      <c r="H5588" s="6" t="n">
        <v>79</v>
      </c>
      <c r="I5588" s="6" t="n"/>
      <c r="J5588" s="7" t="n">
        <v>190801</v>
      </c>
      <c r="K5588" s="93" t="n"/>
      <c r="L5588" s="93" t="n">
        <v>237000</v>
      </c>
      <c r="M5588" s="93" t="n">
        <v>223135.5</v>
      </c>
      <c r="N5588" s="93" t="n">
        <v>87690</v>
      </c>
      <c r="O5588" s="148" t="n">
        <v>215454.5454545454</v>
      </c>
      <c r="P5588" s="93" t="inlineStr">
        <is>
          <t>카페24토너스킨팩 화장솜 60P190801</t>
        </is>
      </c>
    </row>
    <row r="5589">
      <c r="A5589" s="93" t="n"/>
      <c r="B5589" s="127" t="n">
        <v>43933</v>
      </c>
      <c r="C5589" s="93">
        <f>TEXT(B5589,"aaa")</f>
        <v/>
      </c>
      <c r="D5589" s="93" t="n"/>
      <c r="E5589" s="93" t="inlineStr">
        <is>
          <t>앰플</t>
        </is>
      </c>
      <c r="F5589" s="5" t="inlineStr">
        <is>
          <t>카페24</t>
        </is>
      </c>
      <c r="G5589" s="93" t="inlineStr">
        <is>
          <t>앰플 30ml</t>
        </is>
      </c>
      <c r="H5589" s="6" t="n">
        <v>19</v>
      </c>
      <c r="I5589" s="6" t="n"/>
      <c r="J5589" s="93" t="n">
        <v>190801</v>
      </c>
      <c r="K5589" s="93" t="n"/>
      <c r="L5589" s="93" t="n">
        <v>532000</v>
      </c>
      <c r="M5589" s="93" t="n">
        <v>500878</v>
      </c>
      <c r="N5589" s="93" t="n">
        <v>64543</v>
      </c>
      <c r="O5589" s="148" t="n">
        <v>483636.3636363636</v>
      </c>
      <c r="P5589" s="93" t="inlineStr">
        <is>
          <t>카페24앰플앰플 30ml190801</t>
        </is>
      </c>
    </row>
    <row r="5590">
      <c r="A5590" s="93" t="n"/>
      <c r="B5590" s="127" t="n">
        <v>43933</v>
      </c>
      <c r="C5590" s="93">
        <f>TEXT(B5590,"aaa")</f>
        <v/>
      </c>
      <c r="D5590" s="93" t="n"/>
      <c r="E5590" s="93" t="inlineStr">
        <is>
          <t>수딩크림</t>
        </is>
      </c>
      <c r="F5590" s="5" t="inlineStr">
        <is>
          <t>카페24</t>
        </is>
      </c>
      <c r="G5590" s="93" t="inlineStr">
        <is>
          <t>수딩크림 100ml</t>
        </is>
      </c>
      <c r="H5590" s="6" t="n">
        <v>6</v>
      </c>
      <c r="I5590" s="6" t="n"/>
      <c r="J5590" s="93" t="n">
        <v>190801</v>
      </c>
      <c r="K5590" s="93" t="n"/>
      <c r="L5590" s="93" t="n">
        <v>228000</v>
      </c>
      <c r="M5590" s="93" t="n">
        <v>214662</v>
      </c>
      <c r="N5590" s="93" t="n">
        <v>18270</v>
      </c>
      <c r="O5590" s="148" t="n">
        <v>207272.7272727273</v>
      </c>
      <c r="P5590" s="93" t="inlineStr">
        <is>
          <t>카페24수딩크림수딩크림 100ml190801</t>
        </is>
      </c>
    </row>
    <row r="5591">
      <c r="A5591" s="93" t="n"/>
      <c r="B5591" s="127" t="n">
        <v>43933</v>
      </c>
      <c r="C5591" s="93">
        <f>TEXT(B5591,"aaa")</f>
        <v/>
      </c>
      <c r="D5591" s="93" t="n"/>
      <c r="E5591" s="93" t="inlineStr">
        <is>
          <t>토너+머드크림세트</t>
        </is>
      </c>
      <c r="F5591" s="93" t="inlineStr">
        <is>
          <t>카페24</t>
        </is>
      </c>
      <c r="G5591" s="93" t="inlineStr">
        <is>
          <t>250ml</t>
        </is>
      </c>
      <c r="H5591" s="6" t="n">
        <v>1</v>
      </c>
      <c r="I5591" s="6" t="n"/>
      <c r="J5591" s="93" t="n">
        <v>190801</v>
      </c>
      <c r="K5591" s="93" t="n"/>
      <c r="L5591" s="93" t="n">
        <v>17500</v>
      </c>
      <c r="M5591" s="93" t="n">
        <v>16476.25</v>
      </c>
      <c r="N5591" s="93" t="n">
        <v>3260</v>
      </c>
      <c r="O5591" s="148" t="n">
        <v>15909.09090909091</v>
      </c>
      <c r="P5591" s="93" t="inlineStr">
        <is>
          <t>카페24토너+머드크림세트250ml190801</t>
        </is>
      </c>
    </row>
    <row r="5592">
      <c r="A5592" s="93" t="n"/>
      <c r="B5592" s="127" t="n">
        <v>43933</v>
      </c>
      <c r="C5592" s="93">
        <f>TEXT(B5592,"aaa")</f>
        <v/>
      </c>
      <c r="D5592" s="93" t="n"/>
      <c r="E5592" s="93" t="inlineStr">
        <is>
          <t>토너+머드크림세트</t>
        </is>
      </c>
      <c r="F5592" s="93" t="inlineStr">
        <is>
          <t>카페24</t>
        </is>
      </c>
      <c r="G5592" s="93" t="inlineStr">
        <is>
          <t>머드크림마스크 100ml</t>
        </is>
      </c>
      <c r="H5592" s="6" t="n">
        <v>1</v>
      </c>
      <c r="I5592" s="6" t="n"/>
      <c r="J5592" s="93" t="n">
        <v>190801</v>
      </c>
      <c r="K5592" s="93" t="n"/>
      <c r="L5592" s="93" t="n">
        <v>17500</v>
      </c>
      <c r="M5592" s="93" t="n">
        <v>16476.25</v>
      </c>
      <c r="N5592" s="93" t="n">
        <v>1442</v>
      </c>
      <c r="O5592" s="148" t="n">
        <v>15909.09090909091</v>
      </c>
      <c r="P5592" s="93" t="inlineStr">
        <is>
          <t>카페24토너+머드크림세트머드크림마스크 100ml190801</t>
        </is>
      </c>
    </row>
    <row r="5593">
      <c r="A5593" s="93" t="n"/>
      <c r="B5593" s="127" t="n">
        <v>43933</v>
      </c>
      <c r="C5593" s="93">
        <f>TEXT(B5593,"aaa")</f>
        <v/>
      </c>
      <c r="D5593" s="93" t="n"/>
      <c r="E5593" s="6" t="inlineStr">
        <is>
          <t>토너</t>
        </is>
      </c>
      <c r="F5593" s="93" t="inlineStr">
        <is>
          <t>랄라블라</t>
        </is>
      </c>
      <c r="G5593" s="5" t="inlineStr">
        <is>
          <t>250ml</t>
        </is>
      </c>
      <c r="H5593" s="6" t="n">
        <v>592</v>
      </c>
      <c r="I5593" s="6" t="n"/>
      <c r="J5593" s="7" t="n">
        <v>190801</v>
      </c>
      <c r="K5593" s="93" t="n"/>
      <c r="L5593" s="93" t="n">
        <v>5368256</v>
      </c>
      <c r="M5593" s="93" t="n">
        <v>5368256</v>
      </c>
      <c r="N5593" s="93" t="n">
        <v>1929920</v>
      </c>
      <c r="O5593" s="148" t="n">
        <v>4880232.727272727</v>
      </c>
      <c r="P5593" s="93" t="inlineStr">
        <is>
          <t>랄라블라토너250ml190801</t>
        </is>
      </c>
    </row>
    <row r="5594">
      <c r="A5594" s="93" t="n"/>
      <c r="B5594" s="127" t="n">
        <v>43933</v>
      </c>
      <c r="C5594" s="93">
        <f>TEXT(B5594,"aaa")</f>
        <v/>
      </c>
      <c r="D5594" s="93" t="n"/>
      <c r="E5594" s="6" t="inlineStr">
        <is>
          <t>토너</t>
        </is>
      </c>
      <c r="F5594" s="93" t="inlineStr">
        <is>
          <t>랄라블라</t>
        </is>
      </c>
      <c r="G5594" s="5" t="inlineStr">
        <is>
          <t>500ml</t>
        </is>
      </c>
      <c r="H5594" s="6" t="n">
        <v>483</v>
      </c>
      <c r="I5594" s="6" t="n"/>
      <c r="J5594" s="7" t="n">
        <v>190801</v>
      </c>
      <c r="K5594" s="93" t="n"/>
      <c r="L5594" s="93" t="n">
        <v>7640094</v>
      </c>
      <c r="M5594" s="93" t="n">
        <v>7640094</v>
      </c>
      <c r="N5594" s="93" t="n">
        <v>2282175</v>
      </c>
      <c r="O5594" s="148" t="n">
        <v>6945539.999999999</v>
      </c>
      <c r="P5594" s="93" t="inlineStr">
        <is>
          <t>랄라블라토너500ml190801</t>
        </is>
      </c>
    </row>
    <row r="5595">
      <c r="A5595" s="93" t="n"/>
      <c r="B5595" s="127" t="n">
        <v>43933</v>
      </c>
      <c r="C5595" s="93">
        <f>TEXT(B5595,"aaa")</f>
        <v/>
      </c>
      <c r="D5595" s="93" t="n"/>
      <c r="E5595" s="93" t="inlineStr">
        <is>
          <t>마스크팩</t>
        </is>
      </c>
      <c r="F5595" s="93" t="inlineStr">
        <is>
          <t>랄라블라</t>
        </is>
      </c>
      <c r="G5595" s="93" t="inlineStr">
        <is>
          <t>마스크팩 1매</t>
        </is>
      </c>
      <c r="H5595" s="6" t="n">
        <v>655</v>
      </c>
      <c r="I5595" s="6" t="n"/>
      <c r="J5595" s="93" t="n">
        <v>190801</v>
      </c>
      <c r="K5595" s="93" t="n"/>
      <c r="L5595" s="93" t="n">
        <v>702815</v>
      </c>
      <c r="M5595" s="93" t="n">
        <v>702815</v>
      </c>
      <c r="N5595" s="93" t="n">
        <v>260035</v>
      </c>
      <c r="O5595" s="148" t="n">
        <v>638922.7272727272</v>
      </c>
      <c r="P5595" s="93" t="inlineStr">
        <is>
          <t>랄라블라마스크팩마스크팩 1매190801</t>
        </is>
      </c>
    </row>
    <row r="5596">
      <c r="A5596" s="93" t="n"/>
      <c r="B5596" s="127" t="n">
        <v>43933</v>
      </c>
      <c r="C5596" s="93">
        <f>TEXT(B5596,"aaa")</f>
        <v/>
      </c>
      <c r="D5596" s="93" t="n"/>
      <c r="E5596" s="93" t="inlineStr">
        <is>
          <t>앰플</t>
        </is>
      </c>
      <c r="F5596" s="93" t="inlineStr">
        <is>
          <t>랄라블라</t>
        </is>
      </c>
      <c r="G5596" s="93" t="inlineStr">
        <is>
          <t>앰플 30ml</t>
        </is>
      </c>
      <c r="H5596" s="6" t="n">
        <v>3</v>
      </c>
      <c r="I5596" s="6" t="n"/>
      <c r="J5596" s="93" t="n">
        <v>190801</v>
      </c>
      <c r="K5596" s="93" t="n"/>
      <c r="L5596" s="93" t="n">
        <v>43800</v>
      </c>
      <c r="M5596" s="93" t="n">
        <v>43800</v>
      </c>
      <c r="N5596" s="93" t="n">
        <v>10191</v>
      </c>
      <c r="O5596" s="148" t="n">
        <v>39818.18181818182</v>
      </c>
      <c r="P5596" s="93" t="inlineStr">
        <is>
          <t>랄라블라앰플앰플 30ml190801</t>
        </is>
      </c>
    </row>
    <row r="5597">
      <c r="A5597" s="93" t="n"/>
      <c r="B5597" s="127" t="n">
        <v>43933</v>
      </c>
      <c r="C5597" s="93">
        <f>TEXT(B5597,"aaa")</f>
        <v/>
      </c>
      <c r="D5597" s="93" t="n"/>
      <c r="E5597" s="93" t="inlineStr">
        <is>
          <t>수딩크림</t>
        </is>
      </c>
      <c r="F5597" s="93" t="inlineStr">
        <is>
          <t>랄라블라</t>
        </is>
      </c>
      <c r="G5597" s="93" t="inlineStr">
        <is>
          <t>수딩크림 100ml</t>
        </is>
      </c>
      <c r="H5597" s="6" t="n">
        <v>11</v>
      </c>
      <c r="I5597" s="6" t="n"/>
      <c r="J5597" s="93" t="n">
        <v>190801</v>
      </c>
      <c r="K5597" s="93" t="n"/>
      <c r="L5597" s="93" t="n">
        <v>216601</v>
      </c>
      <c r="M5597" s="93" t="n">
        <v>216601</v>
      </c>
      <c r="N5597" s="93" t="n">
        <v>33495</v>
      </c>
      <c r="O5597" s="148" t="n">
        <v>196910</v>
      </c>
      <c r="P5597" s="93" t="inlineStr">
        <is>
          <t>랄라블라수딩크림수딩크림 100ml190801</t>
        </is>
      </c>
    </row>
    <row r="5598">
      <c r="A5598" s="93" t="n"/>
      <c r="B5598" s="127" t="n">
        <v>43933</v>
      </c>
      <c r="C5598" s="93">
        <f>TEXT(B5598,"aaa")</f>
        <v/>
      </c>
      <c r="D5598" s="93" t="n"/>
      <c r="E5598" s="93" t="inlineStr">
        <is>
          <t>앰플 기획세트</t>
        </is>
      </c>
      <c r="F5598" s="93" t="inlineStr">
        <is>
          <t>랄라블라</t>
        </is>
      </c>
      <c r="G5598" s="93" t="inlineStr">
        <is>
          <t>앰플 기획세트</t>
        </is>
      </c>
      <c r="H5598" s="6" t="n">
        <v>116</v>
      </c>
      <c r="I5598" s="6" t="n"/>
      <c r="J5598" s="93" t="n">
        <v>190801</v>
      </c>
      <c r="K5598" s="93" t="n"/>
      <c r="L5598" s="93" t="n">
        <v>1725732</v>
      </c>
      <c r="M5598" s="93" t="n">
        <v>1725732</v>
      </c>
      <c r="N5598" s="93" t="n">
        <v>1725732</v>
      </c>
      <c r="O5598" s="148" t="n">
        <v>1568847.272727273</v>
      </c>
      <c r="P5598" s="93" t="inlineStr">
        <is>
          <t>랄라블라앰플 기획세트앰플 기획세트190801</t>
        </is>
      </c>
    </row>
    <row r="5599">
      <c r="A5599" s="93" t="n"/>
      <c r="B5599" s="127" t="n">
        <v>43933</v>
      </c>
      <c r="C5599" s="93">
        <f>TEXT(B5599,"aaa")</f>
        <v/>
      </c>
      <c r="D5599" s="93" t="n"/>
      <c r="E5599" s="93" t="inlineStr">
        <is>
          <t>클렌징폼 기획세트</t>
        </is>
      </c>
      <c r="F5599" s="93" t="inlineStr">
        <is>
          <t>랄라블라</t>
        </is>
      </c>
      <c r="G5599" s="93" t="inlineStr">
        <is>
          <t>클렌징폼 기획세트</t>
        </is>
      </c>
      <c r="H5599" s="6" t="n">
        <v>106</v>
      </c>
      <c r="I5599" s="6" t="n"/>
      <c r="J5599" s="93" t="n">
        <v>190801</v>
      </c>
      <c r="K5599" s="93" t="n"/>
      <c r="L5599" s="93" t="n">
        <v>738184</v>
      </c>
      <c r="M5599" s="93" t="n">
        <v>738184</v>
      </c>
      <c r="N5599" s="93" t="n">
        <v>738184</v>
      </c>
      <c r="O5599" s="148" t="n">
        <v>671076.3636363635</v>
      </c>
      <c r="P5599" s="93" t="inlineStr">
        <is>
          <t>랄라블라클렌징폼 기획세트클렌징폼 기획세트190801</t>
        </is>
      </c>
    </row>
    <row r="5600">
      <c r="A5600" s="93" t="n"/>
      <c r="B5600" s="127" t="n">
        <v>43933</v>
      </c>
      <c r="C5600" s="93">
        <f>TEXT(B5600,"aaa")</f>
        <v/>
      </c>
      <c r="D5600" s="93" t="n"/>
      <c r="E5600" s="93" t="inlineStr">
        <is>
          <t>토너 기획세트</t>
        </is>
      </c>
      <c r="F5600" s="93" t="inlineStr">
        <is>
          <t>랄라블라</t>
        </is>
      </c>
      <c r="G5600" s="93" t="inlineStr">
        <is>
          <t>토너 기획세트</t>
        </is>
      </c>
      <c r="H5600" s="6" t="n">
        <v>76</v>
      </c>
      <c r="I5600" s="6" t="n"/>
      <c r="J5600" s="93" t="n">
        <v>190801</v>
      </c>
      <c r="K5600" s="93" t="n"/>
      <c r="L5600" s="93" t="n">
        <v>738416</v>
      </c>
      <c r="M5600" s="93" t="n">
        <v>738416</v>
      </c>
      <c r="N5600" s="93" t="n">
        <v>425600</v>
      </c>
      <c r="O5600" s="148" t="n">
        <v>671287.2727272727</v>
      </c>
      <c r="P5600" s="93" t="inlineStr">
        <is>
          <t>랄라블라토너 기획세트토너 기획세트190801</t>
        </is>
      </c>
    </row>
    <row r="5601">
      <c r="A5601" s="93" t="n"/>
      <c r="B5601" s="127" t="n">
        <v>43933</v>
      </c>
      <c r="C5601" s="93">
        <f>TEXT(B5601,"aaa")</f>
        <v/>
      </c>
      <c r="D5601" s="93" t="n"/>
      <c r="E5601" s="93" t="inlineStr">
        <is>
          <t>머드크림마스크</t>
        </is>
      </c>
      <c r="F5601" s="93" t="inlineStr">
        <is>
          <t>랄라블라</t>
        </is>
      </c>
      <c r="G5601" s="93" t="inlineStr">
        <is>
          <t>머드크림마스크 100ml</t>
        </is>
      </c>
      <c r="H5601" s="6" t="n">
        <v>11</v>
      </c>
      <c r="I5601" s="6" t="n"/>
      <c r="J5601" s="93" t="n">
        <v>190801</v>
      </c>
      <c r="K5601" s="93" t="n"/>
      <c r="L5601" s="93" t="n">
        <v>101255</v>
      </c>
      <c r="M5601" s="93" t="n">
        <v>101255</v>
      </c>
      <c r="N5601" s="93" t="n">
        <v>15862</v>
      </c>
      <c r="O5601" s="148" t="n">
        <v>92049.99999999999</v>
      </c>
      <c r="P5601" s="93" t="inlineStr">
        <is>
          <t>랄라블라머드크림마스크머드크림마스크 100ml190801</t>
        </is>
      </c>
    </row>
    <row r="5602">
      <c r="A5602" s="93" t="n"/>
      <c r="B5602" s="127" t="n">
        <v>43934</v>
      </c>
      <c r="C5602" s="93">
        <f>TEXT(B5602,"aaa")</f>
        <v/>
      </c>
      <c r="D5602" s="93" t="n"/>
      <c r="E5602" s="6" t="inlineStr">
        <is>
          <t>토너</t>
        </is>
      </c>
      <c r="F5602" s="5" t="inlineStr">
        <is>
          <t>W컨셉</t>
        </is>
      </c>
      <c r="G5602" s="5" t="inlineStr">
        <is>
          <t>250ml</t>
        </is>
      </c>
      <c r="H5602" s="6" t="n">
        <v>5</v>
      </c>
      <c r="I5602" s="6" t="n"/>
      <c r="J5602" s="7" t="n">
        <v>190801</v>
      </c>
      <c r="K5602" s="93" t="n"/>
      <c r="L5602" s="93" t="n">
        <v>100000</v>
      </c>
      <c r="M5602" s="93" t="n">
        <v>72000</v>
      </c>
      <c r="N5602" s="93" t="n">
        <v>16300</v>
      </c>
      <c r="O5602" s="148" t="n">
        <v>90909.0909090909</v>
      </c>
      <c r="P5602" s="93" t="inlineStr">
        <is>
          <t>W컨셉토너250ml190801</t>
        </is>
      </c>
    </row>
    <row r="5603">
      <c r="A5603" s="93" t="n"/>
      <c r="B5603" s="127" t="n">
        <v>43934</v>
      </c>
      <c r="C5603" s="93">
        <f>TEXT(B5603,"aaa")</f>
        <v/>
      </c>
      <c r="D5603" s="93" t="n"/>
      <c r="E5603" s="6" t="inlineStr">
        <is>
          <t>토너</t>
        </is>
      </c>
      <c r="F5603" s="5" t="inlineStr">
        <is>
          <t>W컨셉</t>
        </is>
      </c>
      <c r="G5603" s="5" t="inlineStr">
        <is>
          <t>250ml 2set</t>
        </is>
      </c>
      <c r="H5603" s="6" t="n">
        <v>32</v>
      </c>
      <c r="I5603" s="6" t="n"/>
      <c r="J5603" s="7" t="n">
        <v>190801</v>
      </c>
      <c r="K5603" s="93" t="n"/>
      <c r="L5603" s="93" t="n">
        <v>1120000</v>
      </c>
      <c r="M5603" s="93" t="n">
        <v>817600</v>
      </c>
      <c r="N5603" s="93" t="n">
        <v>208640</v>
      </c>
      <c r="O5603" s="148" t="n">
        <v>1018181.818181818</v>
      </c>
      <c r="P5603" s="93" t="inlineStr">
        <is>
          <t>W컨셉토너250ml 2set190801</t>
        </is>
      </c>
    </row>
    <row r="5604">
      <c r="A5604" s="93" t="n"/>
      <c r="B5604" s="127" t="n">
        <v>43934</v>
      </c>
      <c r="C5604" s="93">
        <f>TEXT(B5604,"aaa")</f>
        <v/>
      </c>
      <c r="D5604" s="93" t="n"/>
      <c r="E5604" s="93" t="inlineStr">
        <is>
          <t>토너</t>
        </is>
      </c>
      <c r="F5604" s="5" t="inlineStr">
        <is>
          <t>스타일쉐어</t>
        </is>
      </c>
      <c r="G5604" s="93" t="inlineStr">
        <is>
          <t>250ml</t>
        </is>
      </c>
      <c r="H5604" s="6" t="n">
        <v>5</v>
      </c>
      <c r="I5604" s="6" t="n"/>
      <c r="J5604" s="7" t="n">
        <v>190801</v>
      </c>
      <c r="K5604" s="93" t="n"/>
      <c r="L5604" s="93" t="n">
        <v>100000</v>
      </c>
      <c r="M5604" s="93" t="n">
        <v>75000</v>
      </c>
      <c r="N5604" s="93" t="n">
        <v>16300</v>
      </c>
      <c r="O5604" s="148" t="n">
        <v>90909.0909090909</v>
      </c>
      <c r="P5604" s="93" t="inlineStr">
        <is>
          <t>스타일쉐어토너250ml190801</t>
        </is>
      </c>
    </row>
    <row r="5605">
      <c r="A5605" s="93" t="n"/>
      <c r="B5605" s="127" t="n">
        <v>43934</v>
      </c>
      <c r="C5605" s="93">
        <f>TEXT(B5605,"aaa")</f>
        <v/>
      </c>
      <c r="D5605" s="93" t="n"/>
      <c r="E5605" s="93" t="inlineStr">
        <is>
          <t>수딩크림</t>
        </is>
      </c>
      <c r="F5605" s="93" t="inlineStr">
        <is>
          <t>카페24</t>
        </is>
      </c>
      <c r="G5605" s="93" t="inlineStr">
        <is>
          <t>[플친 단독 30% off] 어성초 78 수딩 크림</t>
        </is>
      </c>
      <c r="H5605" s="6" t="n">
        <v>42</v>
      </c>
      <c r="I5605" s="6" t="n"/>
      <c r="J5605" s="91" t="n">
        <v>190801</v>
      </c>
      <c r="K5605" s="93" t="n"/>
      <c r="L5605" s="93" t="n">
        <v>1117200</v>
      </c>
      <c r="M5605" s="93" t="n">
        <v>1051843.8</v>
      </c>
      <c r="N5605" s="93" t="n">
        <v>127890</v>
      </c>
      <c r="O5605" s="148" t="n">
        <v>1015636.363636364</v>
      </c>
      <c r="P5605" s="93" t="inlineStr">
        <is>
          <t>카페24수딩크림[플친 단독 30% off] 어성초 78 수딩 크림190801</t>
        </is>
      </c>
    </row>
    <row r="5606">
      <c r="A5606" s="93" t="n"/>
      <c r="B5606" s="127" t="n">
        <v>43934</v>
      </c>
      <c r="C5606" s="93">
        <f>TEXT(B5606,"aaa")</f>
        <v/>
      </c>
      <c r="D5606" s="93" t="n"/>
      <c r="E5606" s="93" t="inlineStr">
        <is>
          <t>앰플</t>
        </is>
      </c>
      <c r="F5606" s="93" t="inlineStr">
        <is>
          <t>카페24</t>
        </is>
      </c>
      <c r="G5606" s="93" t="inlineStr">
        <is>
          <t>[플친 단독 30% off] 어성초 80 수분 진정 앰플</t>
        </is>
      </c>
      <c r="H5606" s="6" t="n">
        <v>22</v>
      </c>
      <c r="I5606" s="6" t="n"/>
      <c r="J5606" s="91" t="n">
        <v>190801</v>
      </c>
      <c r="K5606" s="93" t="n"/>
      <c r="L5606" s="93" t="n">
        <v>506000</v>
      </c>
      <c r="M5606" s="93" t="n">
        <v>476399</v>
      </c>
      <c r="N5606" s="93" t="n">
        <v>74734</v>
      </c>
      <c r="O5606" s="148" t="n">
        <v>459999.9999999999</v>
      </c>
      <c r="P5606" s="93" t="inlineStr">
        <is>
          <t>카페24앰플[플친 단독 30% off] 어성초 80 수분 진정 앰플190801</t>
        </is>
      </c>
    </row>
    <row r="5607">
      <c r="A5607" s="93" t="n"/>
      <c r="B5607" s="127" t="n">
        <v>43934</v>
      </c>
      <c r="C5607" s="93">
        <f>TEXT(B5607,"aaa")</f>
        <v/>
      </c>
      <c r="D5607" s="93" t="n"/>
      <c r="E5607" s="93" t="inlineStr">
        <is>
          <t>머드크림마스크</t>
        </is>
      </c>
      <c r="F5607" s="93" t="inlineStr">
        <is>
          <t>카페24</t>
        </is>
      </c>
      <c r="G5607" s="93" t="inlineStr">
        <is>
          <t>머드크림마스크 100ml</t>
        </is>
      </c>
      <c r="H5607" s="6" t="n">
        <v>21</v>
      </c>
      <c r="I5607" s="6" t="n"/>
      <c r="J5607" s="93" t="n">
        <v>190801</v>
      </c>
      <c r="K5607" s="93" t="n"/>
      <c r="L5607" s="93" t="n">
        <v>420000</v>
      </c>
      <c r="M5607" s="93" t="n">
        <v>395430</v>
      </c>
      <c r="N5607" s="93" t="n">
        <v>30282</v>
      </c>
      <c r="O5607" s="148" t="n">
        <v>381818.1818181818</v>
      </c>
      <c r="P5607" s="93" t="inlineStr">
        <is>
          <t>카페24머드크림마스크머드크림마스크 100ml190801</t>
        </is>
      </c>
    </row>
    <row r="5608">
      <c r="A5608" s="93" t="n"/>
      <c r="B5608" s="127" t="n">
        <v>43934</v>
      </c>
      <c r="C5608" s="93">
        <f>TEXT(B5608,"aaa")</f>
        <v/>
      </c>
      <c r="D5608" s="93" t="n"/>
      <c r="E5608" s="93" t="inlineStr">
        <is>
          <t>머드크림마스크</t>
        </is>
      </c>
      <c r="F5608" s="93" t="inlineStr">
        <is>
          <t>카페24</t>
        </is>
      </c>
      <c r="G5608" s="93" t="inlineStr">
        <is>
          <t>머드크림마스크 100ml 2set</t>
        </is>
      </c>
      <c r="H5608" s="6" t="n">
        <v>3</v>
      </c>
      <c r="I5608" s="6" t="n"/>
      <c r="J5608" s="93" t="n">
        <v>190801</v>
      </c>
      <c r="K5608" s="93" t="n"/>
      <c r="L5608" s="93" t="n">
        <v>105000</v>
      </c>
      <c r="M5608" s="93" t="n">
        <v>98857.5</v>
      </c>
      <c r="N5608" s="93" t="n">
        <v>8652</v>
      </c>
      <c r="O5608" s="148" t="n">
        <v>95454.54545454544</v>
      </c>
      <c r="P5608" s="93" t="inlineStr">
        <is>
          <t>카페24머드크림마스크머드크림마스크 100ml 2set190801</t>
        </is>
      </c>
    </row>
    <row r="5609">
      <c r="A5609" s="93" t="n"/>
      <c r="B5609" s="127" t="n">
        <v>43934</v>
      </c>
      <c r="C5609" s="93">
        <f>TEXT(B5609,"aaa")</f>
        <v/>
      </c>
      <c r="D5609" s="93" t="n"/>
      <c r="E5609" s="93" t="inlineStr">
        <is>
          <t>마스크팩</t>
        </is>
      </c>
      <c r="F5609" s="93" t="inlineStr">
        <is>
          <t>카페24</t>
        </is>
      </c>
      <c r="G5609" s="93" t="inlineStr">
        <is>
          <t>마스크팩 1매</t>
        </is>
      </c>
      <c r="H5609" s="6" t="n">
        <v>9</v>
      </c>
      <c r="I5609" s="6" t="n"/>
      <c r="J5609" s="93" t="n">
        <v>190801</v>
      </c>
      <c r="K5609" s="93" t="n"/>
      <c r="L5609" s="93" t="n">
        <v>36000</v>
      </c>
      <c r="M5609" s="93" t="n">
        <v>33894</v>
      </c>
      <c r="N5609" s="93" t="n">
        <v>3573</v>
      </c>
      <c r="O5609" s="148" t="n">
        <v>32727.27272727272</v>
      </c>
      <c r="P5609" s="93" t="inlineStr">
        <is>
          <t>카페24마스크팩마스크팩 1매190801</t>
        </is>
      </c>
    </row>
    <row r="5610">
      <c r="A5610" s="93" t="n"/>
      <c r="B5610" s="127" t="n">
        <v>43934</v>
      </c>
      <c r="C5610" s="93">
        <f>TEXT(B5610,"aaa")</f>
        <v/>
      </c>
      <c r="D5610" s="93" t="n"/>
      <c r="E5610" s="93" t="inlineStr">
        <is>
          <t>마스크팩</t>
        </is>
      </c>
      <c r="F5610" s="93" t="inlineStr">
        <is>
          <t>카페24</t>
        </is>
      </c>
      <c r="G5610" s="93" t="inlineStr">
        <is>
          <t>마스크팩 10매</t>
        </is>
      </c>
      <c r="H5610" s="6" t="n">
        <v>12</v>
      </c>
      <c r="I5610" s="6" t="n"/>
      <c r="J5610" s="93" t="n">
        <v>190801</v>
      </c>
      <c r="K5610" s="93" t="n"/>
      <c r="L5610" s="93" t="n">
        <v>240000</v>
      </c>
      <c r="M5610" s="93" t="n">
        <v>225960</v>
      </c>
      <c r="N5610" s="93" t="n">
        <v>47640</v>
      </c>
      <c r="O5610" s="148" t="n">
        <v>218181.8181818182</v>
      </c>
      <c r="P5610" s="93" t="inlineStr">
        <is>
          <t>카페24마스크팩마스크팩 10매190801</t>
        </is>
      </c>
    </row>
    <row r="5611">
      <c r="A5611" s="93" t="n"/>
      <c r="B5611" s="127" t="n">
        <v>43934</v>
      </c>
      <c r="C5611" s="93">
        <f>TEXT(B5611,"aaa")</f>
        <v/>
      </c>
      <c r="D5611" s="93" t="n"/>
      <c r="E5611" s="6" t="inlineStr">
        <is>
          <t>토너</t>
        </is>
      </c>
      <c r="F5611" s="5" t="inlineStr">
        <is>
          <t>카페24</t>
        </is>
      </c>
      <c r="G5611" s="5" t="inlineStr">
        <is>
          <t>250ml</t>
        </is>
      </c>
      <c r="H5611" s="6" t="n">
        <v>95</v>
      </c>
      <c r="I5611" s="6" t="n"/>
      <c r="J5611" s="7" t="n">
        <v>190801</v>
      </c>
      <c r="K5611" s="93" t="n"/>
      <c r="L5611" s="93" t="n">
        <v>1900000</v>
      </c>
      <c r="M5611" s="93" t="n">
        <v>1788850</v>
      </c>
      <c r="N5611" s="93" t="n">
        <v>309700</v>
      </c>
      <c r="O5611" s="148" t="n">
        <v>1727272.727272727</v>
      </c>
      <c r="P5611" s="93" t="inlineStr">
        <is>
          <t>카페24토너250ml190801</t>
        </is>
      </c>
    </row>
    <row r="5612">
      <c r="A5612" s="93" t="n"/>
      <c r="B5612" s="127" t="n">
        <v>43934</v>
      </c>
      <c r="C5612" s="93">
        <f>TEXT(B5612,"aaa")</f>
        <v/>
      </c>
      <c r="D5612" s="93" t="n"/>
      <c r="E5612" s="6" t="inlineStr">
        <is>
          <t>토너</t>
        </is>
      </c>
      <c r="F5612" s="5" t="inlineStr">
        <is>
          <t>카페24</t>
        </is>
      </c>
      <c r="G5612" s="5" t="inlineStr">
        <is>
          <t>250ml 2set</t>
        </is>
      </c>
      <c r="H5612" s="6" t="n">
        <v>336</v>
      </c>
      <c r="I5612" s="6" t="n"/>
      <c r="J5612" s="7" t="n">
        <v>190801</v>
      </c>
      <c r="K5612" s="93" t="n"/>
      <c r="L5612" s="93" t="n">
        <v>11760000</v>
      </c>
      <c r="M5612" s="93" t="n">
        <v>11072040</v>
      </c>
      <c r="N5612" s="93" t="n">
        <v>2190720</v>
      </c>
      <c r="O5612" s="148" t="n">
        <v>10690909.09090909</v>
      </c>
      <c r="P5612" s="93" t="inlineStr">
        <is>
          <t>카페24토너250ml 2set190801</t>
        </is>
      </c>
    </row>
    <row r="5613">
      <c r="A5613" s="93" t="n"/>
      <c r="B5613" s="127" t="n">
        <v>43934</v>
      </c>
      <c r="C5613" s="93">
        <f>TEXT(B5613,"aaa")</f>
        <v/>
      </c>
      <c r="D5613" s="93" t="n"/>
      <c r="E5613" s="6" t="inlineStr">
        <is>
          <t>토너</t>
        </is>
      </c>
      <c r="F5613" s="5" t="inlineStr">
        <is>
          <t>카페24</t>
        </is>
      </c>
      <c r="G5613" s="5" t="inlineStr">
        <is>
          <t>500ml</t>
        </is>
      </c>
      <c r="H5613" s="6" t="n">
        <v>87</v>
      </c>
      <c r="I5613" s="6" t="n"/>
      <c r="J5613" s="7" t="n">
        <v>190801</v>
      </c>
      <c r="K5613" s="93" t="n"/>
      <c r="L5613" s="93" t="n">
        <v>2871000</v>
      </c>
      <c r="M5613" s="93" t="n">
        <v>2703046.5</v>
      </c>
      <c r="N5613" s="93" t="n">
        <v>411075</v>
      </c>
      <c r="O5613" s="148" t="n">
        <v>2610000</v>
      </c>
      <c r="P5613" s="93" t="inlineStr">
        <is>
          <t>카페24토너500ml190801</t>
        </is>
      </c>
    </row>
    <row r="5614">
      <c r="A5614" s="93" t="n"/>
      <c r="B5614" s="127" t="n">
        <v>43934</v>
      </c>
      <c r="C5614" s="93">
        <f>TEXT(B5614,"aaa")</f>
        <v/>
      </c>
      <c r="D5614" s="93" t="n"/>
      <c r="E5614" s="6" t="inlineStr">
        <is>
          <t>토너</t>
        </is>
      </c>
      <c r="F5614" s="5" t="inlineStr">
        <is>
          <t>카페24</t>
        </is>
      </c>
      <c r="G5614" s="93" t="inlineStr">
        <is>
          <t>스킨팩 화장솜 60P</t>
        </is>
      </c>
      <c r="H5614" s="6" t="n">
        <v>86</v>
      </c>
      <c r="I5614" s="6" t="n"/>
      <c r="J5614" s="7" t="n">
        <v>190801</v>
      </c>
      <c r="K5614" s="93" t="n"/>
      <c r="L5614" s="93" t="n">
        <v>258000</v>
      </c>
      <c r="M5614" s="93" t="n">
        <v>242907</v>
      </c>
      <c r="N5614" s="93" t="n">
        <v>95460</v>
      </c>
      <c r="O5614" s="148" t="n">
        <v>234545.4545454545</v>
      </c>
      <c r="P5614" s="93" t="inlineStr">
        <is>
          <t>카페24토너스킨팩 화장솜 60P190801</t>
        </is>
      </c>
    </row>
    <row r="5615">
      <c r="A5615" s="93" t="n"/>
      <c r="B5615" s="127" t="n">
        <v>43934</v>
      </c>
      <c r="C5615" s="93">
        <f>TEXT(B5615,"aaa")</f>
        <v/>
      </c>
      <c r="D5615" s="93" t="n"/>
      <c r="E5615" s="93" t="inlineStr">
        <is>
          <t>앰플</t>
        </is>
      </c>
      <c r="F5615" s="5" t="inlineStr">
        <is>
          <t>카페24</t>
        </is>
      </c>
      <c r="G5615" s="93" t="inlineStr">
        <is>
          <t>앰플 30ml</t>
        </is>
      </c>
      <c r="H5615" s="6" t="n">
        <v>21</v>
      </c>
      <c r="I5615" s="6" t="n"/>
      <c r="J5615" s="93" t="n">
        <v>190801</v>
      </c>
      <c r="K5615" s="93" t="n"/>
      <c r="L5615" s="93" t="n">
        <v>588000</v>
      </c>
      <c r="M5615" s="93" t="n">
        <v>553602</v>
      </c>
      <c r="N5615" s="93" t="n">
        <v>71337</v>
      </c>
      <c r="O5615" s="148" t="n">
        <v>534545.4545454545</v>
      </c>
      <c r="P5615" s="93" t="inlineStr">
        <is>
          <t>카페24앰플앰플 30ml190801</t>
        </is>
      </c>
    </row>
    <row r="5616">
      <c r="A5616" s="93" t="n"/>
      <c r="B5616" s="127" t="n">
        <v>43934</v>
      </c>
      <c r="C5616" s="93">
        <f>TEXT(B5616,"aaa")</f>
        <v/>
      </c>
      <c r="D5616" s="93" t="n"/>
      <c r="E5616" s="93" t="inlineStr">
        <is>
          <t>수딩크림</t>
        </is>
      </c>
      <c r="F5616" s="5" t="inlineStr">
        <is>
          <t>카페24</t>
        </is>
      </c>
      <c r="G5616" s="93" t="inlineStr">
        <is>
          <t>수딩크림 100ml</t>
        </is>
      </c>
      <c r="H5616" s="6" t="n">
        <v>18</v>
      </c>
      <c r="I5616" s="6" t="n"/>
      <c r="J5616" s="93" t="n">
        <v>190801</v>
      </c>
      <c r="K5616" s="93" t="n"/>
      <c r="L5616" s="93" t="n">
        <v>684000</v>
      </c>
      <c r="M5616" s="93" t="n">
        <v>643986</v>
      </c>
      <c r="N5616" s="93" t="n">
        <v>54810</v>
      </c>
      <c r="O5616" s="148" t="n">
        <v>621818.1818181818</v>
      </c>
      <c r="P5616" s="93" t="inlineStr">
        <is>
          <t>카페24수딩크림수딩크림 100ml190801</t>
        </is>
      </c>
    </row>
    <row r="5617">
      <c r="A5617" s="93" t="n"/>
      <c r="B5617" s="127" t="n">
        <v>43934</v>
      </c>
      <c r="C5617" s="93">
        <f>TEXT(B5617,"aaa")</f>
        <v/>
      </c>
      <c r="D5617" s="93" t="n"/>
      <c r="E5617" s="93" t="inlineStr">
        <is>
          <t>토너+머드크림세트</t>
        </is>
      </c>
      <c r="F5617" s="93" t="inlineStr">
        <is>
          <t>카페24</t>
        </is>
      </c>
      <c r="G5617" s="93" t="inlineStr">
        <is>
          <t>250ml</t>
        </is>
      </c>
      <c r="H5617" s="6" t="n">
        <v>1</v>
      </c>
      <c r="I5617" s="6" t="n"/>
      <c r="J5617" s="93" t="n">
        <v>190801</v>
      </c>
      <c r="K5617" s="93" t="n"/>
      <c r="L5617" s="93" t="n">
        <v>17500</v>
      </c>
      <c r="M5617" s="93" t="n">
        <v>16476.25</v>
      </c>
      <c r="N5617" s="93" t="n">
        <v>3260</v>
      </c>
      <c r="O5617" s="148" t="n">
        <v>15909.09090909091</v>
      </c>
      <c r="P5617" s="93" t="inlineStr">
        <is>
          <t>카페24토너+머드크림세트250ml190801</t>
        </is>
      </c>
    </row>
    <row r="5618">
      <c r="A5618" s="93" t="n"/>
      <c r="B5618" s="127" t="n">
        <v>43934</v>
      </c>
      <c r="C5618" s="93">
        <f>TEXT(B5618,"aaa")</f>
        <v/>
      </c>
      <c r="D5618" s="93" t="n"/>
      <c r="E5618" s="93" t="inlineStr">
        <is>
          <t>토너+머드크림세트</t>
        </is>
      </c>
      <c r="F5618" s="93" t="inlineStr">
        <is>
          <t>카페24</t>
        </is>
      </c>
      <c r="G5618" s="93" t="inlineStr">
        <is>
          <t>머드크림마스크 100ml</t>
        </is>
      </c>
      <c r="H5618" s="6" t="n">
        <v>1</v>
      </c>
      <c r="I5618" s="6" t="n"/>
      <c r="J5618" s="93" t="n">
        <v>190801</v>
      </c>
      <c r="K5618" s="93" t="n"/>
      <c r="L5618" s="93" t="n">
        <v>17500</v>
      </c>
      <c r="M5618" s="93" t="n">
        <v>16476.25</v>
      </c>
      <c r="N5618" s="93" t="n">
        <v>1442</v>
      </c>
      <c r="O5618" s="148" t="n">
        <v>15909.09090909091</v>
      </c>
      <c r="P5618" s="93" t="inlineStr">
        <is>
          <t>카페24토너+머드크림세트머드크림마스크 100ml190801</t>
        </is>
      </c>
    </row>
    <row r="5619">
      <c r="A5619" s="93" t="n"/>
      <c r="B5619" s="127" t="n">
        <v>43934</v>
      </c>
      <c r="C5619" s="93">
        <f>TEXT(B5619,"aaa")</f>
        <v/>
      </c>
      <c r="D5619" s="93" t="n"/>
      <c r="E5619" s="93" t="inlineStr">
        <is>
          <t>토너</t>
        </is>
      </c>
      <c r="F5619" s="93" t="inlineStr">
        <is>
          <t>큐텐</t>
        </is>
      </c>
      <c r="G5619" s="93" t="inlineStr">
        <is>
          <t>250ml</t>
        </is>
      </c>
      <c r="H5619" s="6" t="n">
        <v>50</v>
      </c>
      <c r="I5619" s="6" t="n"/>
      <c r="J5619" s="91" t="n">
        <v>190801</v>
      </c>
      <c r="K5619" s="93" t="n"/>
      <c r="L5619" s="93" t="n">
        <v>1575000</v>
      </c>
      <c r="M5619" s="93" t="n">
        <v>1401750</v>
      </c>
      <c r="N5619" s="93" t="n">
        <v>163000</v>
      </c>
      <c r="O5619" s="148" t="n">
        <v>1431818.181818182</v>
      </c>
      <c r="P5619" s="93" t="inlineStr">
        <is>
          <t>큐텐토너250ml190801</t>
        </is>
      </c>
    </row>
    <row r="5620">
      <c r="A5620" s="93" t="n"/>
      <c r="B5620" s="127" t="n">
        <v>43934</v>
      </c>
      <c r="C5620" s="93">
        <f>TEXT(B5620,"aaa")</f>
        <v/>
      </c>
      <c r="D5620" s="93" t="n"/>
      <c r="E5620" s="93" t="inlineStr">
        <is>
          <t>토너</t>
        </is>
      </c>
      <c r="F5620" s="93" t="inlineStr">
        <is>
          <t>큐텐</t>
        </is>
      </c>
      <c r="G5620" s="93" t="inlineStr">
        <is>
          <t>250ml 2set</t>
        </is>
      </c>
      <c r="H5620" s="6" t="n">
        <v>19</v>
      </c>
      <c r="I5620" s="6" t="n"/>
      <c r="J5620" s="91" t="n">
        <v>190801</v>
      </c>
      <c r="K5620" s="93" t="n"/>
      <c r="L5620" s="93" t="n">
        <v>836000</v>
      </c>
      <c r="M5620" s="93" t="n">
        <v>744040</v>
      </c>
      <c r="N5620" s="93" t="n">
        <v>123880</v>
      </c>
      <c r="O5620" s="148" t="n">
        <v>759999.9999999999</v>
      </c>
      <c r="P5620" s="93" t="inlineStr">
        <is>
          <t>큐텐토너250ml 2set190801</t>
        </is>
      </c>
    </row>
    <row r="5621">
      <c r="A5621" s="93" t="n"/>
      <c r="B5621" s="127" t="n">
        <v>43934</v>
      </c>
      <c r="C5621" s="93">
        <f>TEXT(B5621,"aaa")</f>
        <v/>
      </c>
      <c r="D5621" s="93" t="n"/>
      <c r="E5621" s="93" t="inlineStr">
        <is>
          <t>머드크림마스크</t>
        </is>
      </c>
      <c r="F5621" s="93" t="inlineStr">
        <is>
          <t>큐텐</t>
        </is>
      </c>
      <c r="G5621" s="93" t="inlineStr">
        <is>
          <t>머드크림마스크 100ml</t>
        </is>
      </c>
      <c r="H5621" s="6" t="n">
        <v>1</v>
      </c>
      <c r="I5621" s="6" t="n"/>
      <c r="J5621" s="93" t="n">
        <v>190801</v>
      </c>
      <c r="K5621" s="93" t="n"/>
      <c r="L5621" s="93" t="n">
        <v>31500</v>
      </c>
      <c r="M5621" s="93" t="n">
        <v>28035</v>
      </c>
      <c r="N5621" s="93" t="n">
        <v>1442</v>
      </c>
      <c r="O5621" s="148" t="n">
        <v>28636.36363636363</v>
      </c>
      <c r="P5621" s="93" t="inlineStr">
        <is>
          <t>큐텐머드크림마스크머드크림마스크 100ml190801</t>
        </is>
      </c>
    </row>
    <row r="5622">
      <c r="A5622" s="93" t="n"/>
      <c r="B5622" s="127" t="n">
        <v>43935</v>
      </c>
      <c r="C5622" s="93">
        <f>TEXT(B5622,"aaa")</f>
        <v/>
      </c>
      <c r="D5622" s="93" t="n"/>
      <c r="E5622" s="6" t="inlineStr">
        <is>
          <t>토너</t>
        </is>
      </c>
      <c r="F5622" s="5" t="inlineStr">
        <is>
          <t>W컨셉</t>
        </is>
      </c>
      <c r="G5622" s="5" t="inlineStr">
        <is>
          <t>250ml</t>
        </is>
      </c>
      <c r="H5622" s="6" t="n">
        <v>1</v>
      </c>
      <c r="I5622" s="6" t="n"/>
      <c r="J5622" s="7" t="n">
        <v>190801</v>
      </c>
      <c r="K5622" s="93" t="n"/>
      <c r="L5622" s="93" t="n">
        <v>20000</v>
      </c>
      <c r="M5622" s="93" t="n">
        <v>14400</v>
      </c>
      <c r="N5622" s="93" t="n">
        <v>3260</v>
      </c>
      <c r="O5622" s="148" t="n">
        <v>18181.81818181818</v>
      </c>
      <c r="P5622" s="93" t="inlineStr">
        <is>
          <t>W컨셉토너250ml190801</t>
        </is>
      </c>
    </row>
    <row r="5623">
      <c r="A5623" s="93" t="n"/>
      <c r="B5623" s="127" t="n">
        <v>43935</v>
      </c>
      <c r="C5623" s="93">
        <f>TEXT(B5623,"aaa")</f>
        <v/>
      </c>
      <c r="D5623" s="93" t="n"/>
      <c r="E5623" s="6" t="inlineStr">
        <is>
          <t>토너</t>
        </is>
      </c>
      <c r="F5623" s="5" t="inlineStr">
        <is>
          <t>W컨셉</t>
        </is>
      </c>
      <c r="G5623" s="5" t="inlineStr">
        <is>
          <t>250ml 2set</t>
        </is>
      </c>
      <c r="H5623" s="6" t="n">
        <v>4</v>
      </c>
      <c r="I5623" s="6" t="n"/>
      <c r="J5623" s="7" t="n">
        <v>190801</v>
      </c>
      <c r="K5623" s="93" t="n"/>
      <c r="L5623" s="93" t="n">
        <v>140000</v>
      </c>
      <c r="M5623" s="93" t="n">
        <v>102200</v>
      </c>
      <c r="N5623" s="93" t="n">
        <v>26080</v>
      </c>
      <c r="O5623" s="148" t="n">
        <v>127272.7272727273</v>
      </c>
      <c r="P5623" s="93" t="inlineStr">
        <is>
          <t>W컨셉토너250ml 2set190801</t>
        </is>
      </c>
    </row>
    <row r="5624">
      <c r="A5624" s="93" t="n"/>
      <c r="B5624" s="127" t="n">
        <v>43935</v>
      </c>
      <c r="C5624" s="93">
        <f>TEXT(B5624,"aaa")</f>
        <v/>
      </c>
      <c r="D5624" s="93" t="n"/>
      <c r="E5624" s="93" t="inlineStr">
        <is>
          <t>토너</t>
        </is>
      </c>
      <c r="F5624" s="5" t="inlineStr">
        <is>
          <t>스타일쉐어</t>
        </is>
      </c>
      <c r="G5624" s="93" t="inlineStr">
        <is>
          <t>250ml</t>
        </is>
      </c>
      <c r="H5624" s="6" t="n">
        <v>5</v>
      </c>
      <c r="I5624" s="6" t="n"/>
      <c r="J5624" s="7" t="n">
        <v>190801</v>
      </c>
      <c r="K5624" s="93" t="n"/>
      <c r="L5624" s="93" t="n">
        <v>100000</v>
      </c>
      <c r="M5624" s="93" t="n">
        <v>75000</v>
      </c>
      <c r="N5624" s="93" t="n">
        <v>16300</v>
      </c>
      <c r="O5624" s="148" t="n">
        <v>90909.0909090909</v>
      </c>
      <c r="P5624" s="93" t="inlineStr">
        <is>
          <t>스타일쉐어토너250ml190801</t>
        </is>
      </c>
    </row>
    <row r="5625">
      <c r="A5625" s="93" t="n"/>
      <c r="B5625" s="127" t="n">
        <v>43935</v>
      </c>
      <c r="C5625" s="93">
        <f>TEXT(B5625,"aaa")</f>
        <v/>
      </c>
      <c r="D5625" s="93" t="n"/>
      <c r="E5625" s="93" t="inlineStr">
        <is>
          <t>토너</t>
        </is>
      </c>
      <c r="F5625" s="93" t="inlineStr">
        <is>
          <t>글로우데이즈 시코르</t>
        </is>
      </c>
      <c r="G5625" s="93" t="inlineStr">
        <is>
          <t>250ml</t>
        </is>
      </c>
      <c r="H5625" s="6" t="n">
        <v>100</v>
      </c>
      <c r="I5625" s="6" t="n"/>
      <c r="J5625" s="91" t="n">
        <v>190801</v>
      </c>
      <c r="K5625" s="93" t="n"/>
      <c r="L5625" s="93" t="n">
        <v>1022700</v>
      </c>
      <c r="M5625" s="93" t="n">
        <v>1022700</v>
      </c>
      <c r="N5625" s="93" t="n">
        <v>326000</v>
      </c>
      <c r="O5625" s="148" t="n">
        <v>929727.2727272727</v>
      </c>
      <c r="P5625" s="93" t="inlineStr">
        <is>
          <t>글로우데이즈 시코르토너250ml190801</t>
        </is>
      </c>
    </row>
    <row r="5626">
      <c r="A5626" s="93" t="n"/>
      <c r="B5626" s="127" t="n">
        <v>43935</v>
      </c>
      <c r="C5626" s="93">
        <f>TEXT(B5626,"aaa")</f>
        <v/>
      </c>
      <c r="D5626" s="93" t="n"/>
      <c r="E5626" s="6" t="inlineStr">
        <is>
          <t>토너</t>
        </is>
      </c>
      <c r="F5626" s="93" t="inlineStr">
        <is>
          <t>아누아 CS</t>
        </is>
      </c>
      <c r="G5626" s="5" t="inlineStr">
        <is>
          <t>250ml</t>
        </is>
      </c>
      <c r="H5626" s="6" t="n">
        <v>20</v>
      </c>
      <c r="I5626" s="6" t="n"/>
      <c r="J5626" s="7" t="n">
        <v>190801</v>
      </c>
      <c r="K5626" s="93" t="n"/>
      <c r="L5626" s="93" t="n">
        <v>0</v>
      </c>
      <c r="M5626" s="93" t="n">
        <v>0</v>
      </c>
      <c r="N5626" s="93" t="n">
        <v>65200</v>
      </c>
      <c r="O5626" s="148" t="n">
        <v>0</v>
      </c>
      <c r="P5626" s="93" t="inlineStr">
        <is>
          <t>아누아 CS토너250ml190801</t>
        </is>
      </c>
    </row>
    <row r="5627">
      <c r="A5627" s="93" t="n"/>
      <c r="B5627" s="127" t="n">
        <v>43935</v>
      </c>
      <c r="C5627" s="93">
        <f>TEXT(B5627,"aaa")</f>
        <v/>
      </c>
      <c r="D5627" s="93" t="n"/>
      <c r="E5627" s="6" t="inlineStr">
        <is>
          <t>토너</t>
        </is>
      </c>
      <c r="F5627" s="93" t="inlineStr">
        <is>
          <t>아누아 CS</t>
        </is>
      </c>
      <c r="G5627" s="5" t="inlineStr">
        <is>
          <t>500ml</t>
        </is>
      </c>
      <c r="H5627" s="6" t="n">
        <v>20</v>
      </c>
      <c r="I5627" s="6" t="n"/>
      <c r="J5627" s="7" t="n">
        <v>190801</v>
      </c>
      <c r="K5627" s="93" t="n"/>
      <c r="L5627" s="93" t="n">
        <v>0</v>
      </c>
      <c r="M5627" s="93" t="n">
        <v>0</v>
      </c>
      <c r="N5627" s="93" t="n">
        <v>94500</v>
      </c>
      <c r="O5627" s="148" t="n">
        <v>0</v>
      </c>
      <c r="P5627" s="93" t="inlineStr">
        <is>
          <t>아누아 CS토너500ml190801</t>
        </is>
      </c>
    </row>
    <row r="5628">
      <c r="A5628" s="93" t="n"/>
      <c r="B5628" s="127" t="n">
        <v>43935</v>
      </c>
      <c r="C5628" s="93">
        <f>TEXT(B5628,"aaa")</f>
        <v/>
      </c>
      <c r="D5628" s="93" t="n"/>
      <c r="E5628" s="93" t="inlineStr">
        <is>
          <t>앰플</t>
        </is>
      </c>
      <c r="F5628" s="93" t="inlineStr">
        <is>
          <t>아누아 CS</t>
        </is>
      </c>
      <c r="G5628" s="93" t="inlineStr">
        <is>
          <t>앰플 30ml</t>
        </is>
      </c>
      <c r="H5628" s="93" t="n">
        <v>22</v>
      </c>
      <c r="J5628" s="93" t="n">
        <v>190801</v>
      </c>
      <c r="K5628" s="93" t="n"/>
      <c r="L5628" s="93" t="n">
        <v>0</v>
      </c>
      <c r="M5628" s="93" t="n">
        <v>0</v>
      </c>
      <c r="N5628" s="93" t="n">
        <v>74734</v>
      </c>
      <c r="O5628" s="148" t="n">
        <v>0</v>
      </c>
      <c r="P5628" s="93" t="inlineStr">
        <is>
          <t>아누아 CS앰플앰플 30ml190801</t>
        </is>
      </c>
    </row>
    <row r="5629">
      <c r="A5629" s="93" t="n"/>
      <c r="B5629" s="127" t="n">
        <v>43935</v>
      </c>
      <c r="C5629" s="93">
        <f>TEXT(B5629,"aaa")</f>
        <v/>
      </c>
      <c r="D5629" s="93" t="n"/>
      <c r="E5629" s="93" t="inlineStr">
        <is>
          <t>수딩크림</t>
        </is>
      </c>
      <c r="F5629" s="93" t="inlineStr">
        <is>
          <t>아누아 CS</t>
        </is>
      </c>
      <c r="G5629" s="93" t="inlineStr">
        <is>
          <t>수딩크림 100ml</t>
        </is>
      </c>
      <c r="H5629" s="93" t="n">
        <v>22</v>
      </c>
      <c r="J5629" s="93" t="n">
        <v>190801</v>
      </c>
      <c r="K5629" s="93" t="n"/>
      <c r="L5629" s="93" t="n">
        <v>0</v>
      </c>
      <c r="M5629" s="93" t="n">
        <v>0</v>
      </c>
      <c r="N5629" s="93" t="n">
        <v>66990</v>
      </c>
      <c r="O5629" s="148" t="n">
        <v>0</v>
      </c>
      <c r="P5629" s="93" t="inlineStr">
        <is>
          <t>아누아 CS수딩크림수딩크림 100ml190801</t>
        </is>
      </c>
    </row>
    <row r="5630">
      <c r="A5630" s="93" t="n"/>
      <c r="B5630" s="127" t="n">
        <v>43935</v>
      </c>
      <c r="C5630" s="93">
        <f>TEXT(B5630,"aaa")</f>
        <v/>
      </c>
      <c r="D5630" s="93" t="n"/>
      <c r="E5630" s="93" t="inlineStr">
        <is>
          <t>마스크팩</t>
        </is>
      </c>
      <c r="F5630" s="93" t="inlineStr">
        <is>
          <t>아누아 CS</t>
        </is>
      </c>
      <c r="G5630" s="93" t="inlineStr">
        <is>
          <t>마스크팩 10매</t>
        </is>
      </c>
      <c r="H5630" s="93" t="n">
        <v>22</v>
      </c>
      <c r="J5630" s="93" t="n">
        <v>190801</v>
      </c>
      <c r="K5630" s="93" t="n"/>
      <c r="L5630" s="93" t="n">
        <v>0</v>
      </c>
      <c r="M5630" s="93" t="n">
        <v>0</v>
      </c>
      <c r="N5630" s="93" t="n">
        <v>87340</v>
      </c>
      <c r="O5630" s="148" t="n">
        <v>0</v>
      </c>
      <c r="P5630" s="93" t="inlineStr">
        <is>
          <t>아누아 CS마스크팩마스크팩 10매190801</t>
        </is>
      </c>
    </row>
    <row r="5631">
      <c r="A5631" s="93" t="n"/>
      <c r="B5631" s="127" t="n">
        <v>43935</v>
      </c>
      <c r="C5631" s="93">
        <f>TEXT(B5631,"aaa")</f>
        <v/>
      </c>
      <c r="D5631" s="93" t="n"/>
      <c r="E5631" s="93" t="inlineStr">
        <is>
          <t>수딩크림</t>
        </is>
      </c>
      <c r="F5631" s="93" t="inlineStr">
        <is>
          <t>카페24</t>
        </is>
      </c>
      <c r="G5631" s="93" t="inlineStr">
        <is>
          <t>[플친 단독 30% off] 어성초 78 수딩 크림</t>
        </is>
      </c>
      <c r="H5631" s="6" t="n">
        <v>52</v>
      </c>
      <c r="I5631" s="6" t="n"/>
      <c r="J5631" s="7" t="n">
        <v>190801</v>
      </c>
      <c r="K5631" s="93" t="n"/>
      <c r="L5631" s="93" t="n">
        <v>1383200</v>
      </c>
      <c r="M5631" s="93" t="n">
        <v>1302282.8</v>
      </c>
      <c r="N5631" s="93" t="n">
        <v>158340</v>
      </c>
      <c r="O5631" s="148" t="n">
        <v>1257454.545454545</v>
      </c>
      <c r="P5631" s="93" t="inlineStr">
        <is>
          <t>카페24수딩크림[플친 단독 30% off] 어성초 78 수딩 크림190801</t>
        </is>
      </c>
    </row>
    <row r="5632">
      <c r="A5632" s="93" t="n"/>
      <c r="B5632" s="127" t="n">
        <v>43935</v>
      </c>
      <c r="C5632" s="93">
        <f>TEXT(B5632,"aaa")</f>
        <v/>
      </c>
      <c r="D5632" s="93" t="n"/>
      <c r="E5632" s="93" t="inlineStr">
        <is>
          <t>앰플</t>
        </is>
      </c>
      <c r="F5632" s="93" t="inlineStr">
        <is>
          <t>카페24</t>
        </is>
      </c>
      <c r="G5632" s="93" t="inlineStr">
        <is>
          <t>[플친 단독 30% off] 어성초 80 수분 진정 앰플</t>
        </is>
      </c>
      <c r="H5632" s="6" t="n">
        <v>57</v>
      </c>
      <c r="I5632" s="6" t="n"/>
      <c r="J5632" s="7" t="n">
        <v>190801</v>
      </c>
      <c r="K5632" s="93" t="n"/>
      <c r="L5632" s="93" t="n">
        <v>1311000</v>
      </c>
      <c r="M5632" s="93" t="n">
        <v>1234306.5</v>
      </c>
      <c r="N5632" s="93" t="n">
        <v>193629</v>
      </c>
      <c r="O5632" s="148" t="n">
        <v>1191818.181818182</v>
      </c>
      <c r="P5632" s="93" t="inlineStr">
        <is>
          <t>카페24앰플[플친 단독 30% off] 어성초 80 수분 진정 앰플190801</t>
        </is>
      </c>
    </row>
    <row r="5633">
      <c r="A5633" s="93" t="n"/>
      <c r="B5633" s="127" t="n">
        <v>43935</v>
      </c>
      <c r="C5633" s="93">
        <f>TEXT(B5633,"aaa")</f>
        <v/>
      </c>
      <c r="D5633" s="93" t="n"/>
      <c r="E5633" s="93" t="inlineStr">
        <is>
          <t>머드크림마스크</t>
        </is>
      </c>
      <c r="F5633" s="93" t="inlineStr">
        <is>
          <t>카페24</t>
        </is>
      </c>
      <c r="G5633" s="93" t="inlineStr">
        <is>
          <t>머드크림마스크 100ml</t>
        </is>
      </c>
      <c r="H5633" s="6" t="n">
        <v>19</v>
      </c>
      <c r="I5633" s="6" t="n"/>
      <c r="J5633" s="93" t="n">
        <v>190801</v>
      </c>
      <c r="K5633" s="93" t="n"/>
      <c r="L5633" s="93" t="n">
        <v>380000</v>
      </c>
      <c r="M5633" s="93" t="n">
        <v>357770</v>
      </c>
      <c r="N5633" s="93" t="n">
        <v>27398</v>
      </c>
      <c r="O5633" s="148" t="n">
        <v>345454.5454545454</v>
      </c>
      <c r="P5633" s="93" t="inlineStr">
        <is>
          <t>카페24머드크림마스크머드크림마스크 100ml190801</t>
        </is>
      </c>
    </row>
    <row r="5634">
      <c r="A5634" s="93" t="n"/>
      <c r="B5634" s="127" t="n">
        <v>43935</v>
      </c>
      <c r="C5634" s="93">
        <f>TEXT(B5634,"aaa")</f>
        <v/>
      </c>
      <c r="D5634" s="93" t="n"/>
      <c r="E5634" s="93" t="inlineStr">
        <is>
          <t>머드크림마스크</t>
        </is>
      </c>
      <c r="F5634" s="93" t="inlineStr">
        <is>
          <t>카페24</t>
        </is>
      </c>
      <c r="G5634" s="93" t="inlineStr">
        <is>
          <t>머드크림마스크 100ml 2set</t>
        </is>
      </c>
      <c r="H5634" s="6" t="n">
        <v>5</v>
      </c>
      <c r="I5634" s="6" t="n"/>
      <c r="J5634" s="93" t="n">
        <v>190801</v>
      </c>
      <c r="K5634" s="93" t="n"/>
      <c r="L5634" s="93" t="n">
        <v>175000</v>
      </c>
      <c r="M5634" s="93" t="n">
        <v>164762.5</v>
      </c>
      <c r="N5634" s="93" t="n">
        <v>14420</v>
      </c>
      <c r="O5634" s="148" t="n">
        <v>159090.9090909091</v>
      </c>
      <c r="P5634" s="93" t="inlineStr">
        <is>
          <t>카페24머드크림마스크머드크림마스크 100ml 2set190801</t>
        </is>
      </c>
    </row>
    <row r="5635">
      <c r="A5635" s="93" t="n"/>
      <c r="B5635" s="127" t="n">
        <v>43935</v>
      </c>
      <c r="C5635" s="93">
        <f>TEXT(B5635,"aaa")</f>
        <v/>
      </c>
      <c r="D5635" s="93" t="n"/>
      <c r="E5635" s="93" t="inlineStr">
        <is>
          <t>마스크팩</t>
        </is>
      </c>
      <c r="F5635" s="93" t="inlineStr">
        <is>
          <t>카페24</t>
        </is>
      </c>
      <c r="G5635" s="93" t="inlineStr">
        <is>
          <t>마스크팩 1매</t>
        </is>
      </c>
      <c r="H5635" s="6" t="n">
        <v>9</v>
      </c>
      <c r="I5635" s="6" t="n"/>
      <c r="J5635" s="93" t="n">
        <v>190801</v>
      </c>
      <c r="K5635" s="93" t="n"/>
      <c r="L5635" s="93" t="n">
        <v>36000</v>
      </c>
      <c r="M5635" s="93" t="n">
        <v>33894</v>
      </c>
      <c r="N5635" s="93" t="n">
        <v>3573</v>
      </c>
      <c r="O5635" s="148" t="n">
        <v>32727.27272727272</v>
      </c>
      <c r="P5635" s="93" t="inlineStr">
        <is>
          <t>카페24마스크팩마스크팩 1매190801</t>
        </is>
      </c>
    </row>
    <row r="5636">
      <c r="A5636" s="93" t="n"/>
      <c r="B5636" s="127" t="n">
        <v>43935</v>
      </c>
      <c r="C5636" s="93">
        <f>TEXT(B5636,"aaa")</f>
        <v/>
      </c>
      <c r="D5636" s="93" t="n"/>
      <c r="E5636" s="93" t="inlineStr">
        <is>
          <t>마스크팩</t>
        </is>
      </c>
      <c r="F5636" s="93" t="inlineStr">
        <is>
          <t>카페24</t>
        </is>
      </c>
      <c r="G5636" s="93" t="inlineStr">
        <is>
          <t>마스크팩 10매</t>
        </is>
      </c>
      <c r="H5636" s="6" t="n">
        <v>10</v>
      </c>
      <c r="I5636" s="6" t="n"/>
      <c r="J5636" s="93" t="n">
        <v>190801</v>
      </c>
      <c r="K5636" s="93" t="n"/>
      <c r="L5636" s="93" t="n">
        <v>200000</v>
      </c>
      <c r="M5636" s="93" t="n">
        <v>188300</v>
      </c>
      <c r="N5636" s="93" t="n">
        <v>39700</v>
      </c>
      <c r="O5636" s="148" t="n">
        <v>181818.1818181818</v>
      </c>
      <c r="P5636" s="93" t="inlineStr">
        <is>
          <t>카페24마스크팩마스크팩 10매190801</t>
        </is>
      </c>
    </row>
    <row r="5637">
      <c r="A5637" s="93" t="n"/>
      <c r="B5637" s="127" t="n">
        <v>43935</v>
      </c>
      <c r="C5637" s="93">
        <f>TEXT(B5637,"aaa")</f>
        <v/>
      </c>
      <c r="D5637" s="93" t="n"/>
      <c r="E5637" s="6" t="inlineStr">
        <is>
          <t>토너</t>
        </is>
      </c>
      <c r="F5637" s="5" t="inlineStr">
        <is>
          <t>카페24</t>
        </is>
      </c>
      <c r="G5637" s="5" t="inlineStr">
        <is>
          <t>250ml</t>
        </is>
      </c>
      <c r="H5637" s="6" t="n">
        <v>99</v>
      </c>
      <c r="I5637" s="6" t="n"/>
      <c r="J5637" s="7" t="n">
        <v>190801</v>
      </c>
      <c r="K5637" s="93" t="n"/>
      <c r="L5637" s="93" t="n">
        <v>1980000</v>
      </c>
      <c r="M5637" s="93" t="n">
        <v>1864170</v>
      </c>
      <c r="N5637" s="93" t="n">
        <v>322740</v>
      </c>
      <c r="O5637" s="148" t="n">
        <v>1800000</v>
      </c>
      <c r="P5637" s="93" t="inlineStr">
        <is>
          <t>카페24토너250ml190801</t>
        </is>
      </c>
    </row>
    <row r="5638">
      <c r="A5638" s="93" t="n"/>
      <c r="B5638" s="127" t="n">
        <v>43935</v>
      </c>
      <c r="C5638" s="93">
        <f>TEXT(B5638,"aaa")</f>
        <v/>
      </c>
      <c r="D5638" s="93" t="n"/>
      <c r="E5638" s="6" t="inlineStr">
        <is>
          <t>토너</t>
        </is>
      </c>
      <c r="F5638" s="5" t="inlineStr">
        <is>
          <t>카페24</t>
        </is>
      </c>
      <c r="G5638" s="5" t="inlineStr">
        <is>
          <t>250ml 2set</t>
        </is>
      </c>
      <c r="H5638" s="6" t="n">
        <v>52</v>
      </c>
      <c r="I5638" s="6" t="n"/>
      <c r="J5638" s="7" t="n">
        <v>190801</v>
      </c>
      <c r="K5638" s="93" t="n"/>
      <c r="L5638" s="93" t="n">
        <v>1820000</v>
      </c>
      <c r="M5638" s="93" t="n">
        <v>1713530</v>
      </c>
      <c r="N5638" s="93" t="n">
        <v>339040</v>
      </c>
      <c r="O5638" s="148" t="n">
        <v>1654545.454545454</v>
      </c>
      <c r="P5638" s="93" t="inlineStr">
        <is>
          <t>카페24토너250ml 2set190801</t>
        </is>
      </c>
    </row>
    <row r="5639">
      <c r="A5639" s="93" t="n"/>
      <c r="B5639" s="127" t="n">
        <v>43935</v>
      </c>
      <c r="C5639" s="93">
        <f>TEXT(B5639,"aaa")</f>
        <v/>
      </c>
      <c r="D5639" s="93" t="n"/>
      <c r="E5639" s="6" t="inlineStr">
        <is>
          <t>토너</t>
        </is>
      </c>
      <c r="F5639" s="5" t="inlineStr">
        <is>
          <t>카페24</t>
        </is>
      </c>
      <c r="G5639" s="5" t="inlineStr">
        <is>
          <t>500ml</t>
        </is>
      </c>
      <c r="H5639" s="6" t="n">
        <v>72</v>
      </c>
      <c r="I5639" s="6" t="n"/>
      <c r="J5639" s="7" t="n">
        <v>190801</v>
      </c>
      <c r="K5639" s="93" t="n"/>
      <c r="L5639" s="93" t="n">
        <v>2376000</v>
      </c>
      <c r="M5639" s="93" t="n">
        <v>2237004</v>
      </c>
      <c r="N5639" s="93" t="n">
        <v>340200</v>
      </c>
      <c r="O5639" s="148" t="n">
        <v>2160000</v>
      </c>
      <c r="P5639" s="93" t="inlineStr">
        <is>
          <t>카페24토너500ml190801</t>
        </is>
      </c>
    </row>
    <row r="5640">
      <c r="A5640" s="93" t="n"/>
      <c r="B5640" s="127" t="n">
        <v>43935</v>
      </c>
      <c r="C5640" s="93">
        <f>TEXT(B5640,"aaa")</f>
        <v/>
      </c>
      <c r="D5640" s="93" t="n"/>
      <c r="E5640" s="6" t="inlineStr">
        <is>
          <t>토너</t>
        </is>
      </c>
      <c r="F5640" s="5" t="inlineStr">
        <is>
          <t>카페24</t>
        </is>
      </c>
      <c r="G5640" s="93" t="inlineStr">
        <is>
          <t>스킨팩 화장솜 60P</t>
        </is>
      </c>
      <c r="H5640" s="6" t="n">
        <v>105</v>
      </c>
      <c r="I5640" s="6" t="n"/>
      <c r="J5640" s="7" t="n">
        <v>190801</v>
      </c>
      <c r="K5640" s="93" t="n"/>
      <c r="L5640" s="93" t="n">
        <v>315000</v>
      </c>
      <c r="M5640" s="93" t="n">
        <v>296572.5</v>
      </c>
      <c r="N5640" s="93" t="n">
        <v>116550</v>
      </c>
      <c r="O5640" s="148" t="n">
        <v>286363.6363636364</v>
      </c>
      <c r="P5640" s="93" t="inlineStr">
        <is>
          <t>카페24토너스킨팩 화장솜 60P190801</t>
        </is>
      </c>
    </row>
    <row r="5641">
      <c r="A5641" s="93" t="n"/>
      <c r="B5641" s="127" t="n">
        <v>43935</v>
      </c>
      <c r="C5641" s="93">
        <f>TEXT(B5641,"aaa")</f>
        <v/>
      </c>
      <c r="D5641" s="93" t="n"/>
      <c r="E5641" s="93" t="inlineStr">
        <is>
          <t>앰플</t>
        </is>
      </c>
      <c r="F5641" s="5" t="inlineStr">
        <is>
          <t>카페24</t>
        </is>
      </c>
      <c r="G5641" s="93" t="inlineStr">
        <is>
          <t>앰플 30ml</t>
        </is>
      </c>
      <c r="H5641" s="6" t="n">
        <v>15</v>
      </c>
      <c r="I5641" s="6" t="n"/>
      <c r="J5641" s="93" t="n">
        <v>190801</v>
      </c>
      <c r="K5641" s="93" t="n"/>
      <c r="L5641" s="93" t="n">
        <v>420000</v>
      </c>
      <c r="M5641" s="93" t="n">
        <v>395430</v>
      </c>
      <c r="N5641" s="93" t="n">
        <v>50955</v>
      </c>
      <c r="O5641" s="148" t="n">
        <v>381818.1818181818</v>
      </c>
      <c r="P5641" s="93" t="inlineStr">
        <is>
          <t>카페24앰플앰플 30ml190801</t>
        </is>
      </c>
    </row>
    <row r="5642">
      <c r="A5642" s="93" t="n"/>
      <c r="B5642" s="127" t="n">
        <v>43935</v>
      </c>
      <c r="C5642" s="93">
        <f>TEXT(B5642,"aaa")</f>
        <v/>
      </c>
      <c r="D5642" s="93" t="n"/>
      <c r="E5642" s="93" t="inlineStr">
        <is>
          <t>수딩크림</t>
        </is>
      </c>
      <c r="F5642" s="5" t="inlineStr">
        <is>
          <t>카페24</t>
        </is>
      </c>
      <c r="G5642" s="93" t="inlineStr">
        <is>
          <t>수딩크림 100ml</t>
        </is>
      </c>
      <c r="H5642" s="6" t="n">
        <v>7</v>
      </c>
      <c r="I5642" s="6" t="n"/>
      <c r="J5642" s="93" t="n">
        <v>190801</v>
      </c>
      <c r="K5642" s="93" t="n"/>
      <c r="L5642" s="93" t="n">
        <v>266000</v>
      </c>
      <c r="M5642" s="93" t="n">
        <v>250439</v>
      </c>
      <c r="N5642" s="93" t="n">
        <v>21315</v>
      </c>
      <c r="O5642" s="148" t="n">
        <v>241818.1818181818</v>
      </c>
      <c r="P5642" s="93" t="inlineStr">
        <is>
          <t>카페24수딩크림수딩크림 100ml190801</t>
        </is>
      </c>
    </row>
    <row r="5643">
      <c r="A5643" s="93" t="n"/>
      <c r="B5643" s="127" t="n">
        <v>43935</v>
      </c>
      <c r="C5643" s="93">
        <f>TEXT(B5643,"aaa")</f>
        <v/>
      </c>
      <c r="D5643" s="93" t="n"/>
      <c r="E5643" s="93" t="inlineStr">
        <is>
          <t>토너+머드크림세트</t>
        </is>
      </c>
      <c r="F5643" s="93" t="inlineStr">
        <is>
          <t>카페24</t>
        </is>
      </c>
      <c r="G5643" s="93" t="inlineStr">
        <is>
          <t>250ml</t>
        </is>
      </c>
      <c r="H5643" s="6" t="n">
        <v>1</v>
      </c>
      <c r="I5643" s="6" t="n"/>
      <c r="J5643" s="93" t="n">
        <v>190801</v>
      </c>
      <c r="K5643" s="93" t="n"/>
      <c r="L5643" s="93" t="n">
        <v>17500</v>
      </c>
      <c r="M5643" s="93" t="n">
        <v>16476.25</v>
      </c>
      <c r="N5643" s="93" t="n">
        <v>3260</v>
      </c>
      <c r="O5643" s="148" t="n">
        <v>15909.09090909091</v>
      </c>
      <c r="P5643" s="93" t="inlineStr">
        <is>
          <t>카페24토너+머드크림세트250ml190801</t>
        </is>
      </c>
    </row>
    <row r="5644">
      <c r="A5644" s="93" t="n"/>
      <c r="B5644" s="127" t="n">
        <v>43935</v>
      </c>
      <c r="C5644" s="93">
        <f>TEXT(B5644,"aaa")</f>
        <v/>
      </c>
      <c r="D5644" s="93" t="n"/>
      <c r="E5644" s="93" t="inlineStr">
        <is>
          <t>토너+머드크림세트</t>
        </is>
      </c>
      <c r="F5644" s="93" t="inlineStr">
        <is>
          <t>카페24</t>
        </is>
      </c>
      <c r="G5644" s="93" t="inlineStr">
        <is>
          <t>머드크림마스크 100ml</t>
        </is>
      </c>
      <c r="H5644" s="6" t="n">
        <v>1</v>
      </c>
      <c r="I5644" s="6" t="n"/>
      <c r="J5644" s="93" t="n">
        <v>190801</v>
      </c>
      <c r="K5644" s="93" t="n"/>
      <c r="L5644" s="93" t="n">
        <v>17500</v>
      </c>
      <c r="M5644" s="93" t="n">
        <v>16476.25</v>
      </c>
      <c r="N5644" s="93" t="n">
        <v>1442</v>
      </c>
      <c r="O5644" s="148" t="n">
        <v>15909.09090909091</v>
      </c>
      <c r="P5644" s="93" t="inlineStr">
        <is>
          <t>카페24토너+머드크림세트머드크림마스크 100ml190801</t>
        </is>
      </c>
    </row>
    <row r="5645">
      <c r="A5645" s="93" t="n"/>
      <c r="B5645" s="127" t="n">
        <v>43935</v>
      </c>
      <c r="C5645" s="93">
        <f>TEXT(B5645,"aaa")</f>
        <v/>
      </c>
      <c r="D5645" s="93" t="n"/>
      <c r="E5645" s="93" t="inlineStr">
        <is>
          <t>토너</t>
        </is>
      </c>
      <c r="F5645" s="93" t="inlineStr">
        <is>
          <t>큐텐</t>
        </is>
      </c>
      <c r="G5645" s="93" t="inlineStr">
        <is>
          <t>250ml</t>
        </is>
      </c>
      <c r="H5645" s="6" t="n">
        <v>17</v>
      </c>
      <c r="I5645" s="6" t="n"/>
      <c r="J5645" s="91" t="n">
        <v>190801</v>
      </c>
      <c r="K5645" s="93" t="n"/>
      <c r="L5645" s="93" t="n">
        <v>535500</v>
      </c>
      <c r="M5645" s="93" t="n">
        <v>476595</v>
      </c>
      <c r="N5645" s="93" t="n">
        <v>55420</v>
      </c>
      <c r="O5645" s="148" t="n">
        <v>486818.1818181818</v>
      </c>
      <c r="P5645" s="93" t="inlineStr">
        <is>
          <t>큐텐토너250ml190801</t>
        </is>
      </c>
    </row>
    <row r="5646">
      <c r="A5646" s="93" t="n"/>
      <c r="B5646" s="127" t="n">
        <v>43935</v>
      </c>
      <c r="C5646" s="93">
        <f>TEXT(B5646,"aaa")</f>
        <v/>
      </c>
      <c r="D5646" s="93" t="n"/>
      <c r="E5646" s="93" t="inlineStr">
        <is>
          <t>토너</t>
        </is>
      </c>
      <c r="F5646" s="93" t="inlineStr">
        <is>
          <t>큐텐</t>
        </is>
      </c>
      <c r="G5646" s="93" t="inlineStr">
        <is>
          <t>250ml 2set</t>
        </is>
      </c>
      <c r="H5646" s="6" t="n">
        <v>5</v>
      </c>
      <c r="I5646" s="6" t="n"/>
      <c r="J5646" s="91" t="n">
        <v>190801</v>
      </c>
      <c r="K5646" s="93" t="n"/>
      <c r="L5646" s="93" t="n">
        <v>220000</v>
      </c>
      <c r="M5646" s="93" t="n">
        <v>195800</v>
      </c>
      <c r="N5646" s="93" t="n">
        <v>32600</v>
      </c>
      <c r="O5646" s="148" t="n">
        <v>200000</v>
      </c>
      <c r="P5646" s="93" t="inlineStr">
        <is>
          <t>큐텐토너250ml 2set190801</t>
        </is>
      </c>
    </row>
    <row r="5647">
      <c r="A5647" s="93" t="n"/>
      <c r="B5647" s="127" t="n">
        <v>43936</v>
      </c>
      <c r="C5647" s="93">
        <f>TEXT(B5647,"aaa")</f>
        <v/>
      </c>
      <c r="D5647" s="93" t="n"/>
      <c r="E5647" s="93" t="inlineStr">
        <is>
          <t>토너</t>
        </is>
      </c>
      <c r="F5647" s="5" t="inlineStr">
        <is>
          <t>스타일쉐어</t>
        </is>
      </c>
      <c r="G5647" s="93" t="inlineStr">
        <is>
          <t>250ml</t>
        </is>
      </c>
      <c r="H5647" s="6" t="n">
        <v>15</v>
      </c>
      <c r="I5647" s="6" t="n"/>
      <c r="J5647" s="7" t="n">
        <v>190801</v>
      </c>
      <c r="K5647" s="93" t="n"/>
      <c r="L5647" s="93" t="n">
        <v>300000</v>
      </c>
      <c r="M5647" s="93" t="n">
        <v>225000</v>
      </c>
      <c r="N5647" s="93" t="n">
        <v>48900</v>
      </c>
      <c r="O5647" s="148" t="n">
        <v>272727.2727272727</v>
      </c>
      <c r="P5647" s="93" t="inlineStr">
        <is>
          <t>스타일쉐어토너250ml190801</t>
        </is>
      </c>
    </row>
    <row r="5648">
      <c r="A5648" s="93" t="n"/>
      <c r="B5648" s="127" t="n">
        <v>43936</v>
      </c>
      <c r="C5648" s="93">
        <f>TEXT(B5648,"aaa")</f>
        <v/>
      </c>
      <c r="D5648" s="93" t="n"/>
      <c r="E5648" s="93" t="inlineStr">
        <is>
          <t>앰플</t>
        </is>
      </c>
      <c r="F5648" s="93" t="inlineStr">
        <is>
          <t>카페24</t>
        </is>
      </c>
      <c r="G5648" s="93" t="inlineStr">
        <is>
          <t>[플친 단독 30% off] 어성초 80 수분 진정 앰플</t>
        </is>
      </c>
      <c r="H5648" s="6" t="n">
        <v>2</v>
      </c>
      <c r="I5648" s="6" t="n"/>
      <c r="J5648" s="7" t="n">
        <v>190801</v>
      </c>
      <c r="K5648" s="93" t="n"/>
      <c r="L5648" s="93" t="n">
        <v>46000</v>
      </c>
      <c r="M5648" s="93" t="n">
        <v>43309</v>
      </c>
      <c r="N5648" s="93" t="n">
        <v>6794</v>
      </c>
      <c r="O5648" s="148" t="n">
        <v>41818.18181818182</v>
      </c>
      <c r="P5648" s="93" t="inlineStr">
        <is>
          <t>카페24앰플[플친 단독 30% off] 어성초 80 수분 진정 앰플190801</t>
        </is>
      </c>
    </row>
    <row r="5649">
      <c r="A5649" s="93" t="n"/>
      <c r="B5649" s="127" t="n">
        <v>43936</v>
      </c>
      <c r="C5649" s="93">
        <f>TEXT(B5649,"aaa")</f>
        <v/>
      </c>
      <c r="D5649" s="93" t="n"/>
      <c r="E5649" s="93" t="inlineStr">
        <is>
          <t>수딩크림</t>
        </is>
      </c>
      <c r="F5649" s="93" t="inlineStr">
        <is>
          <t>카페24</t>
        </is>
      </c>
      <c r="G5649" s="93" t="inlineStr">
        <is>
          <t>[플친 단독 30% off] 어성초 78 수딩 크림</t>
        </is>
      </c>
      <c r="H5649" s="6" t="n">
        <v>1</v>
      </c>
      <c r="I5649" s="6" t="n"/>
      <c r="J5649" s="7" t="n">
        <v>190801</v>
      </c>
      <c r="K5649" s="93" t="n"/>
      <c r="L5649" s="93" t="n">
        <v>26600</v>
      </c>
      <c r="M5649" s="93" t="n">
        <v>25043.9</v>
      </c>
      <c r="N5649" s="93" t="n">
        <v>3045</v>
      </c>
      <c r="O5649" s="148" t="n">
        <v>24181.81818181818</v>
      </c>
      <c r="P5649" s="93" t="inlineStr">
        <is>
          <t>카페24수딩크림[플친 단독 30% off] 어성초 78 수딩 크림190801</t>
        </is>
      </c>
    </row>
    <row r="5650">
      <c r="A5650" s="93" t="n"/>
      <c r="B5650" s="127" t="n">
        <v>43936</v>
      </c>
      <c r="C5650" s="93">
        <f>TEXT(B5650,"aaa")</f>
        <v/>
      </c>
      <c r="D5650" s="93" t="n"/>
      <c r="E5650" s="93" t="inlineStr">
        <is>
          <t>머드크림마스크</t>
        </is>
      </c>
      <c r="F5650" s="93" t="inlineStr">
        <is>
          <t>카페24</t>
        </is>
      </c>
      <c r="G5650" s="93" t="inlineStr">
        <is>
          <t>머드크림마스크 100ml</t>
        </is>
      </c>
      <c r="H5650" s="6" t="n">
        <v>15</v>
      </c>
      <c r="I5650" s="6" t="n"/>
      <c r="J5650" s="93" t="n">
        <v>190801</v>
      </c>
      <c r="K5650" s="93" t="n"/>
      <c r="L5650" s="93" t="n">
        <v>300000</v>
      </c>
      <c r="M5650" s="93" t="n">
        <v>282450</v>
      </c>
      <c r="N5650" s="93" t="n">
        <v>21630</v>
      </c>
      <c r="O5650" s="148" t="n">
        <v>272727.2727272727</v>
      </c>
      <c r="P5650" s="93" t="inlineStr">
        <is>
          <t>카페24머드크림마스크머드크림마스크 100ml190801</t>
        </is>
      </c>
    </row>
    <row r="5651">
      <c r="A5651" s="93" t="n"/>
      <c r="B5651" s="127" t="n">
        <v>43936</v>
      </c>
      <c r="C5651" s="93">
        <f>TEXT(B5651,"aaa")</f>
        <v/>
      </c>
      <c r="D5651" s="93" t="n"/>
      <c r="E5651" s="93" t="inlineStr">
        <is>
          <t>머드크림마스크</t>
        </is>
      </c>
      <c r="F5651" s="93" t="inlineStr">
        <is>
          <t>카페24</t>
        </is>
      </c>
      <c r="G5651" s="93" t="inlineStr">
        <is>
          <t>머드크림마스크 100ml 2set</t>
        </is>
      </c>
      <c r="H5651" s="6" t="n">
        <v>3</v>
      </c>
      <c r="I5651" s="6" t="n"/>
      <c r="J5651" s="93" t="n">
        <v>190801</v>
      </c>
      <c r="K5651" s="93" t="n"/>
      <c r="L5651" s="93" t="n">
        <v>105000</v>
      </c>
      <c r="M5651" s="93" t="n">
        <v>98857.5</v>
      </c>
      <c r="N5651" s="93" t="n">
        <v>8652</v>
      </c>
      <c r="O5651" s="148" t="n">
        <v>95454.54545454544</v>
      </c>
      <c r="P5651" s="93" t="inlineStr">
        <is>
          <t>카페24머드크림마스크머드크림마스크 100ml 2set190801</t>
        </is>
      </c>
    </row>
    <row r="5652">
      <c r="A5652" s="93" t="n"/>
      <c r="B5652" s="127" t="n">
        <v>43936</v>
      </c>
      <c r="C5652" s="93">
        <f>TEXT(B5652,"aaa")</f>
        <v/>
      </c>
      <c r="D5652" s="93" t="n"/>
      <c r="E5652" s="93" t="inlineStr">
        <is>
          <t>마스크팩</t>
        </is>
      </c>
      <c r="F5652" s="93" t="inlineStr">
        <is>
          <t>카페24</t>
        </is>
      </c>
      <c r="G5652" s="93" t="inlineStr">
        <is>
          <t>마스크팩 1매</t>
        </is>
      </c>
      <c r="H5652" s="6" t="n">
        <v>2</v>
      </c>
      <c r="I5652" s="6" t="n"/>
      <c r="J5652" s="93" t="n">
        <v>190801</v>
      </c>
      <c r="K5652" s="93" t="n"/>
      <c r="L5652" s="93" t="n">
        <v>8000</v>
      </c>
      <c r="M5652" s="93" t="n">
        <v>7532</v>
      </c>
      <c r="N5652" s="93" t="n">
        <v>794</v>
      </c>
      <c r="O5652" s="148" t="n">
        <v>7272.727272727272</v>
      </c>
      <c r="P5652" s="93" t="inlineStr">
        <is>
          <t>카페24마스크팩마스크팩 1매190801</t>
        </is>
      </c>
    </row>
    <row r="5653">
      <c r="A5653" s="93" t="n"/>
      <c r="B5653" s="127" t="n">
        <v>43936</v>
      </c>
      <c r="C5653" s="93">
        <f>TEXT(B5653,"aaa")</f>
        <v/>
      </c>
      <c r="D5653" s="93" t="n"/>
      <c r="E5653" s="93" t="inlineStr">
        <is>
          <t>마스크팩</t>
        </is>
      </c>
      <c r="F5653" s="93" t="inlineStr">
        <is>
          <t>카페24</t>
        </is>
      </c>
      <c r="G5653" s="93" t="inlineStr">
        <is>
          <t>마스크팩 10매</t>
        </is>
      </c>
      <c r="H5653" s="6" t="n">
        <v>7</v>
      </c>
      <c r="I5653" s="6" t="n"/>
      <c r="J5653" s="93" t="n">
        <v>190801</v>
      </c>
      <c r="K5653" s="93" t="n"/>
      <c r="L5653" s="93" t="n">
        <v>140000</v>
      </c>
      <c r="M5653" s="93" t="n">
        <v>131810</v>
      </c>
      <c r="N5653" s="93" t="n">
        <v>27790</v>
      </c>
      <c r="O5653" s="148" t="n">
        <v>127272.7272727273</v>
      </c>
      <c r="P5653" s="93" t="inlineStr">
        <is>
          <t>카페24마스크팩마스크팩 10매190801</t>
        </is>
      </c>
    </row>
    <row r="5654">
      <c r="A5654" s="93" t="n"/>
      <c r="B5654" s="127" t="n">
        <v>43936</v>
      </c>
      <c r="C5654" s="93">
        <f>TEXT(B5654,"aaa")</f>
        <v/>
      </c>
      <c r="D5654" s="93" t="n"/>
      <c r="E5654" s="6" t="inlineStr">
        <is>
          <t>토너</t>
        </is>
      </c>
      <c r="F5654" s="5" t="inlineStr">
        <is>
          <t>카페24</t>
        </is>
      </c>
      <c r="G5654" s="5" t="inlineStr">
        <is>
          <t>250ml</t>
        </is>
      </c>
      <c r="H5654" s="6" t="n">
        <v>68</v>
      </c>
      <c r="I5654" s="6" t="n"/>
      <c r="J5654" s="7" t="n">
        <v>190801</v>
      </c>
      <c r="K5654" s="93" t="n"/>
      <c r="L5654" s="93" t="n">
        <v>1360000</v>
      </c>
      <c r="M5654" s="93" t="n">
        <v>1280440</v>
      </c>
      <c r="N5654" s="93" t="n">
        <v>221680</v>
      </c>
      <c r="O5654" s="148" t="n">
        <v>1236363.636363636</v>
      </c>
      <c r="P5654" s="93" t="inlineStr">
        <is>
          <t>카페24토너250ml190801</t>
        </is>
      </c>
    </row>
    <row r="5655">
      <c r="A5655" s="93" t="n"/>
      <c r="B5655" s="127" t="n">
        <v>43936</v>
      </c>
      <c r="C5655" s="93">
        <f>TEXT(B5655,"aaa")</f>
        <v/>
      </c>
      <c r="D5655" s="93" t="n"/>
      <c r="E5655" s="6" t="inlineStr">
        <is>
          <t>토너</t>
        </is>
      </c>
      <c r="F5655" s="5" t="inlineStr">
        <is>
          <t>카페24</t>
        </is>
      </c>
      <c r="G5655" s="5" t="inlineStr">
        <is>
          <t>250ml 2set</t>
        </is>
      </c>
      <c r="H5655" s="6" t="n">
        <v>57</v>
      </c>
      <c r="I5655" s="6" t="n"/>
      <c r="J5655" s="7" t="n">
        <v>190801</v>
      </c>
      <c r="K5655" s="93" t="n"/>
      <c r="L5655" s="93" t="n">
        <v>1995000</v>
      </c>
      <c r="M5655" s="93" t="n">
        <v>1878292.5</v>
      </c>
      <c r="N5655" s="93" t="n">
        <v>371640</v>
      </c>
      <c r="O5655" s="148" t="n">
        <v>1813636.363636364</v>
      </c>
      <c r="P5655" s="93" t="inlineStr">
        <is>
          <t>카페24토너250ml 2set190801</t>
        </is>
      </c>
    </row>
    <row r="5656">
      <c r="A5656" s="93" t="n"/>
      <c r="B5656" s="127" t="n">
        <v>43936</v>
      </c>
      <c r="C5656" s="93">
        <f>TEXT(B5656,"aaa")</f>
        <v/>
      </c>
      <c r="D5656" s="93" t="n"/>
      <c r="E5656" s="6" t="inlineStr">
        <is>
          <t>토너</t>
        </is>
      </c>
      <c r="F5656" s="5" t="inlineStr">
        <is>
          <t>카페24</t>
        </is>
      </c>
      <c r="G5656" s="5" t="inlineStr">
        <is>
          <t>500ml</t>
        </is>
      </c>
      <c r="H5656" s="6" t="n">
        <v>52</v>
      </c>
      <c r="I5656" s="6" t="n"/>
      <c r="J5656" s="7" t="n">
        <v>190801</v>
      </c>
      <c r="K5656" s="93" t="n"/>
      <c r="L5656" s="93" t="n">
        <v>1716000</v>
      </c>
      <c r="M5656" s="93" t="n">
        <v>1615614</v>
      </c>
      <c r="N5656" s="93" t="n">
        <v>245700</v>
      </c>
      <c r="O5656" s="148" t="n">
        <v>1560000</v>
      </c>
      <c r="P5656" s="93" t="inlineStr">
        <is>
          <t>카페24토너500ml190801</t>
        </is>
      </c>
    </row>
    <row r="5657">
      <c r="A5657" s="93" t="n"/>
      <c r="B5657" s="127" t="n">
        <v>43936</v>
      </c>
      <c r="C5657" s="93">
        <f>TEXT(B5657,"aaa")</f>
        <v/>
      </c>
      <c r="D5657" s="93" t="n"/>
      <c r="E5657" s="6" t="inlineStr">
        <is>
          <t>토너</t>
        </is>
      </c>
      <c r="F5657" s="5" t="inlineStr">
        <is>
          <t>카페24</t>
        </is>
      </c>
      <c r="G5657" s="93" t="inlineStr">
        <is>
          <t>스킨팩 화장솜 60P</t>
        </is>
      </c>
      <c r="H5657" s="6" t="n">
        <v>72</v>
      </c>
      <c r="I5657" s="6" t="n"/>
      <c r="J5657" s="7" t="n">
        <v>190801</v>
      </c>
      <c r="K5657" s="93" t="n"/>
      <c r="L5657" s="93" t="n">
        <v>216000</v>
      </c>
      <c r="M5657" s="93" t="n">
        <v>203364</v>
      </c>
      <c r="N5657" s="93" t="n">
        <v>79920</v>
      </c>
      <c r="O5657" s="148" t="n">
        <v>196363.6363636364</v>
      </c>
      <c r="P5657" s="93" t="inlineStr">
        <is>
          <t>카페24토너스킨팩 화장솜 60P190801</t>
        </is>
      </c>
    </row>
    <row r="5658">
      <c r="A5658" s="93" t="n"/>
      <c r="B5658" s="127" t="n">
        <v>43936</v>
      </c>
      <c r="C5658" s="93">
        <f>TEXT(B5658,"aaa")</f>
        <v/>
      </c>
      <c r="D5658" s="93" t="n"/>
      <c r="E5658" s="93" t="inlineStr">
        <is>
          <t>앰플</t>
        </is>
      </c>
      <c r="F5658" s="5" t="inlineStr">
        <is>
          <t>카페24</t>
        </is>
      </c>
      <c r="G5658" s="93" t="inlineStr">
        <is>
          <t>앰플 30ml</t>
        </is>
      </c>
      <c r="H5658" s="6" t="n">
        <v>20</v>
      </c>
      <c r="I5658" s="6" t="n"/>
      <c r="J5658" s="93" t="n">
        <v>190801</v>
      </c>
      <c r="K5658" s="93" t="n"/>
      <c r="L5658" s="93" t="n">
        <v>560000</v>
      </c>
      <c r="M5658" s="93" t="n">
        <v>527240</v>
      </c>
      <c r="N5658" s="93" t="n">
        <v>67940</v>
      </c>
      <c r="O5658" s="148" t="n">
        <v>509090.9090909091</v>
      </c>
      <c r="P5658" s="93" t="inlineStr">
        <is>
          <t>카페24앰플앰플 30ml190801</t>
        </is>
      </c>
    </row>
    <row r="5659">
      <c r="A5659" s="93" t="n"/>
      <c r="B5659" s="127" t="n">
        <v>43936</v>
      </c>
      <c r="C5659" s="93">
        <f>TEXT(B5659,"aaa")</f>
        <v/>
      </c>
      <c r="D5659" s="93" t="n"/>
      <c r="E5659" s="93" t="inlineStr">
        <is>
          <t>수딩크림</t>
        </is>
      </c>
      <c r="F5659" s="5" t="inlineStr">
        <is>
          <t>카페24</t>
        </is>
      </c>
      <c r="G5659" s="93" t="inlineStr">
        <is>
          <t>수딩크림 100ml</t>
        </is>
      </c>
      <c r="H5659" s="6" t="n">
        <v>11</v>
      </c>
      <c r="I5659" s="6" t="n"/>
      <c r="J5659" s="93" t="n">
        <v>190801</v>
      </c>
      <c r="K5659" s="93" t="n"/>
      <c r="L5659" s="93" t="n">
        <v>418000</v>
      </c>
      <c r="M5659" s="93" t="n">
        <v>393547</v>
      </c>
      <c r="N5659" s="93" t="n">
        <v>33495</v>
      </c>
      <c r="O5659" s="148" t="n">
        <v>379999.9999999999</v>
      </c>
      <c r="P5659" s="93" t="inlineStr">
        <is>
          <t>카페24수딩크림수딩크림 100ml190801</t>
        </is>
      </c>
    </row>
    <row r="5660">
      <c r="A5660" s="93" t="n"/>
      <c r="B5660" s="127" t="n">
        <v>43936</v>
      </c>
      <c r="C5660" s="93">
        <f>TEXT(B5660,"aaa")</f>
        <v/>
      </c>
      <c r="D5660" s="93" t="n"/>
      <c r="E5660" s="93" t="inlineStr">
        <is>
          <t>토너+머드크림세트</t>
        </is>
      </c>
      <c r="F5660" s="93" t="inlineStr">
        <is>
          <t>카페24</t>
        </is>
      </c>
      <c r="G5660" s="93" t="inlineStr">
        <is>
          <t>250ml</t>
        </is>
      </c>
      <c r="H5660" s="6" t="n">
        <v>1</v>
      </c>
      <c r="I5660" s="6" t="n"/>
      <c r="J5660" s="93" t="n">
        <v>190801</v>
      </c>
      <c r="K5660" s="93" t="n"/>
      <c r="L5660" s="93" t="n">
        <v>17500</v>
      </c>
      <c r="M5660" s="93" t="n">
        <v>16476.25</v>
      </c>
      <c r="N5660" s="93" t="n">
        <v>3260</v>
      </c>
      <c r="O5660" s="148" t="n">
        <v>15909.09090909091</v>
      </c>
      <c r="P5660" s="93" t="inlineStr">
        <is>
          <t>카페24토너+머드크림세트250ml190801</t>
        </is>
      </c>
    </row>
    <row r="5661">
      <c r="A5661" s="93" t="n"/>
      <c r="B5661" s="127" t="n">
        <v>43936</v>
      </c>
      <c r="C5661" s="93">
        <f>TEXT(B5661,"aaa")</f>
        <v/>
      </c>
      <c r="D5661" s="93" t="n"/>
      <c r="E5661" s="93" t="inlineStr">
        <is>
          <t>토너+머드크림세트</t>
        </is>
      </c>
      <c r="F5661" s="93" t="inlineStr">
        <is>
          <t>카페24</t>
        </is>
      </c>
      <c r="G5661" s="93" t="inlineStr">
        <is>
          <t>머드크림마스크 100ml</t>
        </is>
      </c>
      <c r="H5661" s="6" t="n">
        <v>1</v>
      </c>
      <c r="I5661" s="6" t="n"/>
      <c r="J5661" s="93" t="n">
        <v>190801</v>
      </c>
      <c r="K5661" s="93" t="n"/>
      <c r="L5661" s="93" t="n">
        <v>17500</v>
      </c>
      <c r="M5661" s="93" t="n">
        <v>16476.25</v>
      </c>
      <c r="N5661" s="93" t="n">
        <v>1442</v>
      </c>
      <c r="O5661" s="148" t="n">
        <v>15909.09090909091</v>
      </c>
      <c r="P5661" s="93" t="inlineStr">
        <is>
          <t>카페24토너+머드크림세트머드크림마스크 100ml190801</t>
        </is>
      </c>
    </row>
    <row r="5662">
      <c r="A5662" s="93" t="n"/>
      <c r="B5662" s="127" t="n">
        <v>43936</v>
      </c>
      <c r="C5662" s="93">
        <f>TEXT(B5662,"aaa")</f>
        <v/>
      </c>
      <c r="D5662" s="93" t="n"/>
      <c r="E5662" s="93" t="inlineStr">
        <is>
          <t>클렌징폼</t>
        </is>
      </c>
      <c r="F5662" s="93" t="inlineStr">
        <is>
          <t>카페24</t>
        </is>
      </c>
      <c r="G5662" s="93" t="inlineStr">
        <is>
          <t>클렌징폼 120ml</t>
        </is>
      </c>
      <c r="H5662" s="6" t="n">
        <v>1</v>
      </c>
      <c r="I5662" s="6" t="n"/>
      <c r="J5662" s="7" t="n">
        <v>190801</v>
      </c>
      <c r="K5662" s="93" t="n"/>
      <c r="L5662" s="93" t="n">
        <v>13000</v>
      </c>
      <c r="M5662" s="93" t="n">
        <v>12239.5</v>
      </c>
      <c r="N5662" s="93" t="n">
        <v>2750</v>
      </c>
      <c r="O5662" s="148" t="n">
        <v>11818.18181818182</v>
      </c>
      <c r="P5662" s="93" t="inlineStr">
        <is>
          <t>카페24클렌징폼클렌징폼 120ml190801</t>
        </is>
      </c>
    </row>
    <row r="5663">
      <c r="A5663" s="93" t="n"/>
      <c r="B5663" s="127" t="n">
        <v>43937</v>
      </c>
      <c r="C5663" s="93">
        <f>TEXT(B5663,"aaa")</f>
        <v/>
      </c>
      <c r="D5663" s="93" t="n"/>
      <c r="E5663" s="6" t="inlineStr">
        <is>
          <t>토너</t>
        </is>
      </c>
      <c r="F5663" s="5" t="inlineStr">
        <is>
          <t>W컨셉</t>
        </is>
      </c>
      <c r="G5663" s="5" t="inlineStr">
        <is>
          <t>250ml</t>
        </is>
      </c>
      <c r="H5663" s="6" t="n">
        <v>2</v>
      </c>
      <c r="I5663" s="6" t="n"/>
      <c r="J5663" s="7" t="n">
        <v>190801</v>
      </c>
      <c r="K5663" s="93" t="n"/>
      <c r="L5663" s="93" t="n">
        <v>40000</v>
      </c>
      <c r="M5663" s="93" t="n">
        <v>28800</v>
      </c>
      <c r="N5663" s="93" t="n">
        <v>6520</v>
      </c>
      <c r="O5663" s="148" t="n">
        <v>36363.63636363636</v>
      </c>
      <c r="P5663" s="93" t="inlineStr">
        <is>
          <t>W컨셉토너250ml190801</t>
        </is>
      </c>
    </row>
    <row r="5664">
      <c r="A5664" s="93" t="n"/>
      <c r="B5664" s="127" t="n">
        <v>43937</v>
      </c>
      <c r="C5664" s="93">
        <f>TEXT(B5664,"aaa")</f>
        <v/>
      </c>
      <c r="D5664" s="93" t="n"/>
      <c r="E5664" s="6" t="inlineStr">
        <is>
          <t>토너</t>
        </is>
      </c>
      <c r="F5664" s="5" t="inlineStr">
        <is>
          <t>W컨셉</t>
        </is>
      </c>
      <c r="G5664" s="5" t="inlineStr">
        <is>
          <t>250ml 2set</t>
        </is>
      </c>
      <c r="H5664" s="6" t="n">
        <v>26</v>
      </c>
      <c r="I5664" s="6" t="n"/>
      <c r="J5664" s="7" t="n">
        <v>190801</v>
      </c>
      <c r="K5664" s="93" t="n"/>
      <c r="L5664" s="93" t="n">
        <v>910000</v>
      </c>
      <c r="M5664" s="93" t="n">
        <v>664300</v>
      </c>
      <c r="N5664" s="93" t="n">
        <v>169520</v>
      </c>
      <c r="O5664" s="148" t="n">
        <v>827272.7272727272</v>
      </c>
      <c r="P5664" s="93" t="inlineStr">
        <is>
          <t>W컨셉토너250ml 2set190801</t>
        </is>
      </c>
    </row>
    <row r="5665">
      <c r="A5665" s="93" t="n"/>
      <c r="B5665" s="127" t="n">
        <v>43937</v>
      </c>
      <c r="C5665" s="93">
        <f>TEXT(B5665,"aaa")</f>
        <v/>
      </c>
      <c r="D5665" s="93" t="n"/>
      <c r="E5665" s="93" t="inlineStr">
        <is>
          <t>토너</t>
        </is>
      </c>
      <c r="F5665" s="5" t="inlineStr">
        <is>
          <t>스타일쉐어</t>
        </is>
      </c>
      <c r="G5665" s="93" t="inlineStr">
        <is>
          <t>250ml</t>
        </is>
      </c>
      <c r="H5665" s="6" t="n">
        <v>11</v>
      </c>
      <c r="I5665" s="6" t="n"/>
      <c r="J5665" s="7" t="n">
        <v>190801</v>
      </c>
      <c r="K5665" s="93" t="n"/>
      <c r="L5665" s="93" t="n">
        <v>220000</v>
      </c>
      <c r="M5665" s="93" t="n">
        <v>165000</v>
      </c>
      <c r="N5665" s="93" t="n">
        <v>35860</v>
      </c>
      <c r="O5665" s="148" t="n">
        <v>200000</v>
      </c>
      <c r="P5665" s="93" t="inlineStr">
        <is>
          <t>스타일쉐어토너250ml190801</t>
        </is>
      </c>
    </row>
    <row r="5666">
      <c r="A5666" s="93" t="n"/>
      <c r="B5666" s="127" t="n">
        <v>43937</v>
      </c>
      <c r="C5666" s="93">
        <f>TEXT(B5666,"aaa")</f>
        <v/>
      </c>
      <c r="D5666" s="93" t="n"/>
      <c r="E5666" s="93" t="inlineStr">
        <is>
          <t>토너</t>
        </is>
      </c>
      <c r="F5666" s="93" t="inlineStr">
        <is>
          <t>글로우데이즈 시코르</t>
        </is>
      </c>
      <c r="G5666" s="93" t="inlineStr">
        <is>
          <t>250ml</t>
        </is>
      </c>
      <c r="H5666" s="6" t="n">
        <v>200</v>
      </c>
      <c r="I5666" s="6" t="n"/>
      <c r="J5666" s="7" t="n">
        <v>190801</v>
      </c>
      <c r="K5666" s="93" t="n"/>
      <c r="L5666" s="93" t="n">
        <v>2045400</v>
      </c>
      <c r="M5666" s="93" t="n">
        <v>2045400</v>
      </c>
      <c r="N5666" s="93" t="n">
        <v>652000</v>
      </c>
      <c r="O5666" s="148" t="n">
        <v>1859454.545454545</v>
      </c>
      <c r="P5666" s="93" t="inlineStr">
        <is>
          <t>글로우데이즈 시코르토너250ml190801</t>
        </is>
      </c>
    </row>
    <row r="5667">
      <c r="A5667" s="93" t="n"/>
      <c r="B5667" s="127" t="n">
        <v>43937</v>
      </c>
      <c r="C5667" s="93">
        <f>TEXT(B5667,"aaa")</f>
        <v/>
      </c>
      <c r="D5667" s="93" t="n"/>
      <c r="E5667" s="93" t="inlineStr">
        <is>
          <t>클렌징폼</t>
        </is>
      </c>
      <c r="F5667" s="93" t="inlineStr">
        <is>
          <t>글로우데이즈 시코르</t>
        </is>
      </c>
      <c r="G5667" s="93" t="inlineStr">
        <is>
          <t>클렌징폼 120ml</t>
        </is>
      </c>
      <c r="H5667" s="6" t="n">
        <v>3</v>
      </c>
      <c r="I5667" s="6" t="n"/>
      <c r="J5667" s="7" t="n">
        <v>190801</v>
      </c>
      <c r="K5667" s="93" t="n"/>
      <c r="L5667" s="93" t="n">
        <v>19635</v>
      </c>
      <c r="M5667" s="93" t="n">
        <v>19635</v>
      </c>
      <c r="N5667" s="93" t="n">
        <v>8250</v>
      </c>
      <c r="O5667" s="148" t="n">
        <v>17850</v>
      </c>
      <c r="P5667" s="93" t="inlineStr">
        <is>
          <t>글로우데이즈 시코르클렌징폼클렌징폼 120ml190801</t>
        </is>
      </c>
    </row>
    <row r="5668">
      <c r="A5668" s="93" t="n"/>
      <c r="B5668" s="127" t="n">
        <v>43937</v>
      </c>
      <c r="C5668" s="93">
        <f>TEXT(B5668,"aaa")</f>
        <v/>
      </c>
      <c r="D5668" s="93" t="n"/>
      <c r="E5668" s="93" t="inlineStr">
        <is>
          <t>수딩크림</t>
        </is>
      </c>
      <c r="F5668" s="93" t="inlineStr">
        <is>
          <t>카페24</t>
        </is>
      </c>
      <c r="G5668" s="93" t="inlineStr">
        <is>
          <t>[플친 단독 30% off] 어성초 78 수딩 크림</t>
        </is>
      </c>
      <c r="H5668" s="6" t="n">
        <v>1</v>
      </c>
      <c r="I5668" s="6" t="n"/>
      <c r="J5668" s="7" t="n">
        <v>190801</v>
      </c>
      <c r="K5668" s="93" t="n"/>
      <c r="L5668" s="93" t="n">
        <v>26600</v>
      </c>
      <c r="M5668" s="93" t="n">
        <v>25043.9</v>
      </c>
      <c r="N5668" s="93" t="n">
        <v>3045</v>
      </c>
      <c r="O5668" s="148" t="n">
        <v>24181.81818181818</v>
      </c>
      <c r="P5668" s="93" t="inlineStr">
        <is>
          <t>카페24수딩크림[플친 단독 30% off] 어성초 78 수딩 크림190801</t>
        </is>
      </c>
    </row>
    <row r="5669">
      <c r="A5669" s="93" t="n"/>
      <c r="B5669" s="127" t="n">
        <v>43937</v>
      </c>
      <c r="C5669" s="93">
        <f>TEXT(B5669,"aaa")</f>
        <v/>
      </c>
      <c r="D5669" s="93" t="n"/>
      <c r="E5669" s="93" t="inlineStr">
        <is>
          <t>머드크림마스크</t>
        </is>
      </c>
      <c r="F5669" s="93" t="inlineStr">
        <is>
          <t>카페24</t>
        </is>
      </c>
      <c r="G5669" s="93" t="inlineStr">
        <is>
          <t>머드크림마스크 100ml</t>
        </is>
      </c>
      <c r="H5669" s="6" t="n">
        <v>12</v>
      </c>
      <c r="I5669" s="6" t="n"/>
      <c r="J5669" s="93" t="n">
        <v>190801</v>
      </c>
      <c r="K5669" s="93" t="n"/>
      <c r="L5669" s="93" t="n">
        <v>240000</v>
      </c>
      <c r="M5669" s="93" t="n">
        <v>225960</v>
      </c>
      <c r="N5669" s="93" t="n">
        <v>17304</v>
      </c>
      <c r="O5669" s="148" t="n">
        <v>218181.8181818182</v>
      </c>
      <c r="P5669" s="93" t="inlineStr">
        <is>
          <t>카페24머드크림마스크머드크림마스크 100ml190801</t>
        </is>
      </c>
    </row>
    <row r="5670">
      <c r="A5670" s="93" t="n"/>
      <c r="B5670" s="127" t="n">
        <v>43937</v>
      </c>
      <c r="C5670" s="93">
        <f>TEXT(B5670,"aaa")</f>
        <v/>
      </c>
      <c r="D5670" s="93" t="n"/>
      <c r="E5670" s="93" t="inlineStr">
        <is>
          <t>머드크림마스크</t>
        </is>
      </c>
      <c r="F5670" s="93" t="inlineStr">
        <is>
          <t>카페24</t>
        </is>
      </c>
      <c r="G5670" s="93" t="inlineStr">
        <is>
          <t>머드크림마스크 100ml 2set</t>
        </is>
      </c>
      <c r="H5670" s="6" t="n">
        <v>3</v>
      </c>
      <c r="I5670" s="6" t="n"/>
      <c r="J5670" s="93" t="n">
        <v>190801</v>
      </c>
      <c r="K5670" s="93" t="n"/>
      <c r="L5670" s="93" t="n">
        <v>105000</v>
      </c>
      <c r="M5670" s="93" t="n">
        <v>98857.5</v>
      </c>
      <c r="N5670" s="93" t="n">
        <v>8652</v>
      </c>
      <c r="O5670" s="148" t="n">
        <v>95454.54545454544</v>
      </c>
      <c r="P5670" s="93" t="inlineStr">
        <is>
          <t>카페24머드크림마스크머드크림마스크 100ml 2set190801</t>
        </is>
      </c>
    </row>
    <row r="5671">
      <c r="A5671" s="93" t="n"/>
      <c r="B5671" s="127" t="n">
        <v>43937</v>
      </c>
      <c r="C5671" s="93">
        <f>TEXT(B5671,"aaa")</f>
        <v/>
      </c>
      <c r="D5671" s="93" t="n"/>
      <c r="E5671" s="93" t="inlineStr">
        <is>
          <t>마스크팩</t>
        </is>
      </c>
      <c r="F5671" s="93" t="inlineStr">
        <is>
          <t>카페24</t>
        </is>
      </c>
      <c r="G5671" s="93" t="inlineStr">
        <is>
          <t>마스크팩 1매</t>
        </is>
      </c>
      <c r="H5671" s="6" t="n">
        <v>4</v>
      </c>
      <c r="I5671" s="6" t="n"/>
      <c r="J5671" s="93" t="n">
        <v>190801</v>
      </c>
      <c r="K5671" s="93" t="n"/>
      <c r="L5671" s="93" t="n">
        <v>16000</v>
      </c>
      <c r="M5671" s="93" t="n">
        <v>15064</v>
      </c>
      <c r="N5671" s="93" t="n">
        <v>1588</v>
      </c>
      <c r="O5671" s="148" t="n">
        <v>14545.45454545454</v>
      </c>
      <c r="P5671" s="93" t="inlineStr">
        <is>
          <t>카페24마스크팩마스크팩 1매190801</t>
        </is>
      </c>
    </row>
    <row r="5672">
      <c r="A5672" s="93" t="n"/>
      <c r="B5672" s="127" t="n">
        <v>43937</v>
      </c>
      <c r="C5672" s="93">
        <f>TEXT(B5672,"aaa")</f>
        <v/>
      </c>
      <c r="D5672" s="93" t="n"/>
      <c r="E5672" s="93" t="inlineStr">
        <is>
          <t>마스크팩</t>
        </is>
      </c>
      <c r="F5672" s="93" t="inlineStr">
        <is>
          <t>카페24</t>
        </is>
      </c>
      <c r="G5672" s="93" t="inlineStr">
        <is>
          <t>마스크팩 10매</t>
        </is>
      </c>
      <c r="H5672" s="6" t="n">
        <v>6</v>
      </c>
      <c r="I5672" s="6" t="n"/>
      <c r="J5672" s="93" t="n">
        <v>190801</v>
      </c>
      <c r="K5672" s="93" t="n"/>
      <c r="L5672" s="93" t="n">
        <v>120000</v>
      </c>
      <c r="M5672" s="93" t="n">
        <v>112980</v>
      </c>
      <c r="N5672" s="93" t="n">
        <v>23820</v>
      </c>
      <c r="O5672" s="148" t="n">
        <v>109090.9090909091</v>
      </c>
      <c r="P5672" s="93" t="inlineStr">
        <is>
          <t>카페24마스크팩마스크팩 10매190801</t>
        </is>
      </c>
    </row>
    <row r="5673">
      <c r="A5673" s="93" t="n"/>
      <c r="B5673" s="127" t="n">
        <v>43937</v>
      </c>
      <c r="C5673" s="93">
        <f>TEXT(B5673,"aaa")</f>
        <v/>
      </c>
      <c r="D5673" s="93" t="n"/>
      <c r="E5673" s="6" t="inlineStr">
        <is>
          <t>토너</t>
        </is>
      </c>
      <c r="F5673" s="5" t="inlineStr">
        <is>
          <t>카페24</t>
        </is>
      </c>
      <c r="G5673" s="5" t="inlineStr">
        <is>
          <t>250ml</t>
        </is>
      </c>
      <c r="H5673" s="6" t="n">
        <v>83</v>
      </c>
      <c r="I5673" s="6" t="n"/>
      <c r="J5673" s="7" t="n">
        <v>190801</v>
      </c>
      <c r="K5673" s="93" t="n"/>
      <c r="L5673" s="93" t="n">
        <v>1660000</v>
      </c>
      <c r="M5673" s="93" t="n">
        <v>1562890</v>
      </c>
      <c r="N5673" s="93" t="n">
        <v>270580</v>
      </c>
      <c r="O5673" s="148" t="n">
        <v>1509090.909090909</v>
      </c>
      <c r="P5673" s="93" t="inlineStr">
        <is>
          <t>카페24토너250ml190801</t>
        </is>
      </c>
    </row>
    <row r="5674">
      <c r="A5674" s="93" t="n"/>
      <c r="B5674" s="127" t="n">
        <v>43937</v>
      </c>
      <c r="C5674" s="93">
        <f>TEXT(B5674,"aaa")</f>
        <v/>
      </c>
      <c r="D5674" s="93" t="n"/>
      <c r="E5674" s="6" t="inlineStr">
        <is>
          <t>토너</t>
        </is>
      </c>
      <c r="F5674" s="5" t="inlineStr">
        <is>
          <t>카페24</t>
        </is>
      </c>
      <c r="G5674" s="5" t="inlineStr">
        <is>
          <t>250ml 2set</t>
        </is>
      </c>
      <c r="H5674" s="6" t="n">
        <v>33</v>
      </c>
      <c r="I5674" s="6" t="n"/>
      <c r="J5674" s="7" t="n">
        <v>190801</v>
      </c>
      <c r="K5674" s="93" t="n"/>
      <c r="L5674" s="93" t="n">
        <v>1155000</v>
      </c>
      <c r="M5674" s="93" t="n">
        <v>1087432.5</v>
      </c>
      <c r="N5674" s="93" t="n">
        <v>215160</v>
      </c>
      <c r="O5674" s="148" t="n">
        <v>1050000</v>
      </c>
      <c r="P5674" s="93" t="inlineStr">
        <is>
          <t>카페24토너250ml 2set190801</t>
        </is>
      </c>
    </row>
    <row r="5675">
      <c r="A5675" s="93" t="n"/>
      <c r="B5675" s="127" t="n">
        <v>43937</v>
      </c>
      <c r="C5675" s="93">
        <f>TEXT(B5675,"aaa")</f>
        <v/>
      </c>
      <c r="D5675" s="93" t="n"/>
      <c r="E5675" s="6" t="inlineStr">
        <is>
          <t>토너</t>
        </is>
      </c>
      <c r="F5675" s="5" t="inlineStr">
        <is>
          <t>카페24</t>
        </is>
      </c>
      <c r="G5675" s="5" t="inlineStr">
        <is>
          <t>500ml</t>
        </is>
      </c>
      <c r="H5675" s="6" t="n">
        <v>41</v>
      </c>
      <c r="I5675" s="6" t="n"/>
      <c r="J5675" s="7" t="n">
        <v>190801</v>
      </c>
      <c r="K5675" s="93" t="n"/>
      <c r="L5675" s="93" t="n">
        <v>1353000</v>
      </c>
      <c r="M5675" s="93" t="n">
        <v>1273849.5</v>
      </c>
      <c r="N5675" s="93" t="n">
        <v>193725</v>
      </c>
      <c r="O5675" s="148" t="n">
        <v>1230000</v>
      </c>
      <c r="P5675" s="93" t="inlineStr">
        <is>
          <t>카페24토너500ml190801</t>
        </is>
      </c>
    </row>
    <row r="5676">
      <c r="A5676" s="93" t="n"/>
      <c r="B5676" s="127" t="n">
        <v>43937</v>
      </c>
      <c r="C5676" s="93">
        <f>TEXT(B5676,"aaa")</f>
        <v/>
      </c>
      <c r="D5676" s="93" t="n"/>
      <c r="E5676" s="6" t="inlineStr">
        <is>
          <t>토너</t>
        </is>
      </c>
      <c r="F5676" s="5" t="inlineStr">
        <is>
          <t>카페24</t>
        </is>
      </c>
      <c r="G5676" s="93" t="inlineStr">
        <is>
          <t>스킨팩 화장솜 60P</t>
        </is>
      </c>
      <c r="H5676" s="6" t="n">
        <v>66</v>
      </c>
      <c r="I5676" s="6" t="n"/>
      <c r="J5676" s="7" t="n">
        <v>190801</v>
      </c>
      <c r="K5676" s="93" t="n"/>
      <c r="L5676" s="93" t="n">
        <v>198000</v>
      </c>
      <c r="M5676" s="93" t="n">
        <v>186417</v>
      </c>
      <c r="N5676" s="93" t="n">
        <v>73260</v>
      </c>
      <c r="O5676" s="148" t="n">
        <v>180000</v>
      </c>
      <c r="P5676" s="93" t="inlineStr">
        <is>
          <t>카페24토너스킨팩 화장솜 60P190801</t>
        </is>
      </c>
    </row>
    <row r="5677">
      <c r="A5677" s="93" t="n"/>
      <c r="B5677" s="127" t="n">
        <v>43937</v>
      </c>
      <c r="C5677" s="93">
        <f>TEXT(B5677,"aaa")</f>
        <v/>
      </c>
      <c r="D5677" s="93" t="n"/>
      <c r="E5677" s="93" t="inlineStr">
        <is>
          <t>앰플</t>
        </is>
      </c>
      <c r="F5677" s="5" t="inlineStr">
        <is>
          <t>카페24</t>
        </is>
      </c>
      <c r="G5677" s="93" t="inlineStr">
        <is>
          <t>앰플 30ml</t>
        </is>
      </c>
      <c r="H5677" s="6" t="n">
        <v>15</v>
      </c>
      <c r="I5677" s="6" t="n"/>
      <c r="J5677" s="93" t="n">
        <v>190801</v>
      </c>
      <c r="K5677" s="93" t="n"/>
      <c r="L5677" s="93" t="n">
        <v>420000</v>
      </c>
      <c r="M5677" s="93" t="n">
        <v>395430</v>
      </c>
      <c r="N5677" s="93" t="n">
        <v>50955</v>
      </c>
      <c r="O5677" s="148" t="n">
        <v>381818.1818181818</v>
      </c>
      <c r="P5677" s="93" t="inlineStr">
        <is>
          <t>카페24앰플앰플 30ml190801</t>
        </is>
      </c>
    </row>
    <row r="5678">
      <c r="A5678" s="93" t="n"/>
      <c r="B5678" s="127" t="n">
        <v>43937</v>
      </c>
      <c r="C5678" s="93">
        <f>TEXT(B5678,"aaa")</f>
        <v/>
      </c>
      <c r="D5678" s="93" t="n"/>
      <c r="E5678" s="93" t="inlineStr">
        <is>
          <t>수딩크림</t>
        </is>
      </c>
      <c r="F5678" s="5" t="inlineStr">
        <is>
          <t>카페24</t>
        </is>
      </c>
      <c r="G5678" s="93" t="inlineStr">
        <is>
          <t>수딩크림 100ml</t>
        </is>
      </c>
      <c r="H5678" s="6" t="n">
        <v>6</v>
      </c>
      <c r="I5678" s="6" t="n"/>
      <c r="J5678" s="93" t="n">
        <v>190801</v>
      </c>
      <c r="K5678" s="93" t="n"/>
      <c r="L5678" s="93" t="n">
        <v>228000</v>
      </c>
      <c r="M5678" s="93" t="n">
        <v>214662</v>
      </c>
      <c r="N5678" s="93" t="n">
        <v>18270</v>
      </c>
      <c r="O5678" s="148" t="n">
        <v>207272.7272727273</v>
      </c>
      <c r="P5678" s="93" t="inlineStr">
        <is>
          <t>카페24수딩크림수딩크림 100ml190801</t>
        </is>
      </c>
    </row>
    <row r="5679">
      <c r="A5679" s="93" t="n"/>
      <c r="B5679" s="127" t="n">
        <v>43937</v>
      </c>
      <c r="C5679" s="93">
        <f>TEXT(B5679,"aaa")</f>
        <v/>
      </c>
      <c r="D5679" s="93" t="n"/>
      <c r="E5679" s="93" t="inlineStr">
        <is>
          <t>토너+머드크림세트</t>
        </is>
      </c>
      <c r="F5679" s="93" t="inlineStr">
        <is>
          <t>카페24</t>
        </is>
      </c>
      <c r="G5679" s="93" t="inlineStr">
        <is>
          <t>250ml</t>
        </is>
      </c>
      <c r="H5679" s="6" t="n">
        <v>1</v>
      </c>
      <c r="I5679" s="6" t="n"/>
      <c r="J5679" s="93" t="n">
        <v>190801</v>
      </c>
      <c r="K5679" s="93" t="n"/>
      <c r="L5679" s="93" t="n">
        <v>17500</v>
      </c>
      <c r="M5679" s="93" t="n">
        <v>16476.25</v>
      </c>
      <c r="N5679" s="93" t="n">
        <v>3260</v>
      </c>
      <c r="O5679" s="148" t="n">
        <v>15909.09090909091</v>
      </c>
      <c r="P5679" s="93" t="inlineStr">
        <is>
          <t>카페24토너+머드크림세트250ml190801</t>
        </is>
      </c>
    </row>
    <row r="5680">
      <c r="A5680" s="93" t="n"/>
      <c r="B5680" s="127" t="n">
        <v>43937</v>
      </c>
      <c r="C5680" s="93">
        <f>TEXT(B5680,"aaa")</f>
        <v/>
      </c>
      <c r="D5680" s="93" t="n"/>
      <c r="E5680" s="93" t="inlineStr">
        <is>
          <t>토너+머드크림세트</t>
        </is>
      </c>
      <c r="F5680" s="93" t="inlineStr">
        <is>
          <t>카페24</t>
        </is>
      </c>
      <c r="G5680" s="93" t="inlineStr">
        <is>
          <t>머드크림마스크 100ml</t>
        </is>
      </c>
      <c r="H5680" s="6" t="n">
        <v>1</v>
      </c>
      <c r="I5680" s="6" t="n"/>
      <c r="J5680" s="93" t="n">
        <v>190801</v>
      </c>
      <c r="K5680" s="93" t="n"/>
      <c r="L5680" s="93" t="n">
        <v>17500</v>
      </c>
      <c r="M5680" s="93" t="n">
        <v>16476.25</v>
      </c>
      <c r="N5680" s="93" t="n">
        <v>1442</v>
      </c>
      <c r="O5680" s="148" t="n">
        <v>15909.09090909091</v>
      </c>
      <c r="P5680" s="93" t="inlineStr">
        <is>
          <t>카페24토너+머드크림세트머드크림마스크 100ml190801</t>
        </is>
      </c>
    </row>
    <row r="5681">
      <c r="A5681" s="93" t="n"/>
      <c r="B5681" s="127" t="n">
        <v>43937</v>
      </c>
      <c r="C5681" s="93">
        <f>TEXT(B5681,"aaa")</f>
        <v/>
      </c>
      <c r="D5681" s="93" t="n"/>
      <c r="E5681" s="6" t="inlineStr">
        <is>
          <t>토너</t>
        </is>
      </c>
      <c r="F5681" s="93" t="inlineStr">
        <is>
          <t>큐텐</t>
        </is>
      </c>
      <c r="G5681" s="5" t="inlineStr">
        <is>
          <t>250ml</t>
        </is>
      </c>
      <c r="H5681" s="6" t="n">
        <v>50</v>
      </c>
      <c r="I5681" s="6" t="n"/>
      <c r="J5681" s="93" t="n">
        <v>190801</v>
      </c>
      <c r="K5681" s="93" t="n"/>
      <c r="L5681" s="93" t="n">
        <v>1575000</v>
      </c>
      <c r="M5681" s="93" t="n">
        <v>1401750</v>
      </c>
      <c r="N5681" s="93" t="n">
        <v>163000</v>
      </c>
      <c r="O5681" s="148" t="n">
        <v>1431818.181818182</v>
      </c>
      <c r="P5681" s="93" t="inlineStr">
        <is>
          <t>큐텐토너250ml190801</t>
        </is>
      </c>
    </row>
    <row r="5682">
      <c r="A5682" s="93" t="n"/>
      <c r="B5682" s="127" t="n">
        <v>43937</v>
      </c>
      <c r="C5682" s="93">
        <f>TEXT(B5682,"aaa")</f>
        <v/>
      </c>
      <c r="D5682" s="93" t="n"/>
      <c r="E5682" s="6" t="inlineStr">
        <is>
          <t>토너</t>
        </is>
      </c>
      <c r="F5682" s="93" t="inlineStr">
        <is>
          <t>큐텐</t>
        </is>
      </c>
      <c r="G5682" s="5" t="inlineStr">
        <is>
          <t>250ml 2set</t>
        </is>
      </c>
      <c r="H5682" s="6" t="n">
        <v>7</v>
      </c>
      <c r="I5682" s="6" t="n"/>
      <c r="J5682" s="93" t="n">
        <v>190801</v>
      </c>
      <c r="K5682" s="93" t="n"/>
      <c r="L5682" s="93" t="n">
        <v>308000</v>
      </c>
      <c r="M5682" s="93" t="n">
        <v>274120</v>
      </c>
      <c r="N5682" s="93" t="n">
        <v>45640</v>
      </c>
      <c r="O5682" s="148" t="n">
        <v>280000</v>
      </c>
      <c r="P5682" s="93" t="inlineStr">
        <is>
          <t>큐텐토너250ml 2set190801</t>
        </is>
      </c>
    </row>
    <row r="5683">
      <c r="A5683" s="93" t="n"/>
      <c r="B5683" s="127" t="n">
        <v>43937</v>
      </c>
      <c r="C5683" s="93">
        <f>TEXT(B5683,"aaa")</f>
        <v/>
      </c>
      <c r="D5683" s="93" t="n"/>
      <c r="E5683" s="93" t="inlineStr">
        <is>
          <t>앰플</t>
        </is>
      </c>
      <c r="F5683" s="93" t="inlineStr">
        <is>
          <t>큐텐</t>
        </is>
      </c>
      <c r="G5683" s="93" t="inlineStr">
        <is>
          <t>앰플 30ml</t>
        </is>
      </c>
      <c r="H5683" s="6" t="n">
        <v>2</v>
      </c>
      <c r="I5683" s="6" t="n"/>
      <c r="J5683" s="93" t="n">
        <v>190801</v>
      </c>
      <c r="K5683" s="93" t="n"/>
      <c r="L5683" s="93" t="n">
        <v>76000</v>
      </c>
      <c r="M5683" s="93" t="n">
        <v>67640</v>
      </c>
      <c r="N5683" s="93" t="n">
        <v>6794</v>
      </c>
      <c r="O5683" s="148" t="n">
        <v>69090.90909090909</v>
      </c>
      <c r="P5683" s="93" t="inlineStr">
        <is>
          <t>큐텐앰플앰플 30ml190801</t>
        </is>
      </c>
    </row>
    <row r="5684">
      <c r="A5684" s="93" t="n"/>
      <c r="B5684" s="127" t="n">
        <v>43937</v>
      </c>
      <c r="C5684" s="93">
        <f>TEXT(B5684,"aaa")</f>
        <v/>
      </c>
      <c r="D5684" s="93" t="n"/>
      <c r="E5684" s="93" t="inlineStr">
        <is>
          <t>머드크림마스크</t>
        </is>
      </c>
      <c r="F5684" s="93" t="inlineStr">
        <is>
          <t>큐텐</t>
        </is>
      </c>
      <c r="G5684" s="93" t="inlineStr">
        <is>
          <t>머드크림마스크 100ml</t>
        </is>
      </c>
      <c r="H5684" s="6" t="n">
        <v>1</v>
      </c>
      <c r="I5684" s="6" t="n"/>
      <c r="J5684" s="93" t="n">
        <v>190801</v>
      </c>
      <c r="K5684" s="93" t="n"/>
      <c r="L5684" s="93" t="n">
        <v>31500</v>
      </c>
      <c r="M5684" s="93" t="n">
        <v>28035</v>
      </c>
      <c r="N5684" s="93" t="n">
        <v>1442</v>
      </c>
      <c r="O5684" s="148" t="n">
        <v>28636.36363636363</v>
      </c>
      <c r="P5684" s="93" t="inlineStr">
        <is>
          <t>큐텐머드크림마스크머드크림마스크 100ml190801</t>
        </is>
      </c>
    </row>
    <row r="5685">
      <c r="A5685" s="93" t="n"/>
      <c r="B5685" s="127" t="n">
        <v>43938</v>
      </c>
      <c r="C5685" s="93">
        <f>TEXT(B5685,"aaa")</f>
        <v/>
      </c>
      <c r="D5685" s="93" t="n"/>
      <c r="E5685" s="6" t="inlineStr">
        <is>
          <t>토너</t>
        </is>
      </c>
      <c r="F5685" s="5" t="inlineStr">
        <is>
          <t>W컨셉</t>
        </is>
      </c>
      <c r="G5685" s="5" t="inlineStr">
        <is>
          <t>250ml</t>
        </is>
      </c>
      <c r="H5685" s="6" t="n">
        <v>1</v>
      </c>
      <c r="I5685" s="6" t="n"/>
      <c r="J5685" s="7" t="n">
        <v>190801</v>
      </c>
      <c r="K5685" s="93" t="n"/>
      <c r="L5685" s="93" t="n">
        <v>20000</v>
      </c>
      <c r="M5685" s="93" t="n">
        <v>14400</v>
      </c>
      <c r="N5685" s="93" t="n">
        <v>3260</v>
      </c>
      <c r="O5685" s="148" t="n">
        <v>18181.81818181818</v>
      </c>
      <c r="P5685" s="93" t="inlineStr">
        <is>
          <t>W컨셉토너250ml190801</t>
        </is>
      </c>
    </row>
    <row r="5686">
      <c r="A5686" s="93" t="n"/>
      <c r="B5686" s="127" t="n">
        <v>43938</v>
      </c>
      <c r="C5686" s="93">
        <f>TEXT(B5686,"aaa")</f>
        <v/>
      </c>
      <c r="D5686" s="93" t="n"/>
      <c r="E5686" s="6" t="inlineStr">
        <is>
          <t>토너</t>
        </is>
      </c>
      <c r="F5686" s="5" t="inlineStr">
        <is>
          <t>W컨셉</t>
        </is>
      </c>
      <c r="G5686" s="5" t="inlineStr">
        <is>
          <t>250ml 2set</t>
        </is>
      </c>
      <c r="H5686" s="6" t="n">
        <v>4</v>
      </c>
      <c r="I5686" s="6" t="n"/>
      <c r="J5686" s="7" t="n">
        <v>190801</v>
      </c>
      <c r="K5686" s="93" t="n"/>
      <c r="L5686" s="93" t="n">
        <v>140000</v>
      </c>
      <c r="M5686" s="93" t="n">
        <v>102200</v>
      </c>
      <c r="N5686" s="93" t="n">
        <v>26080</v>
      </c>
      <c r="O5686" s="148" t="n">
        <v>127272.7272727273</v>
      </c>
      <c r="P5686" s="93" t="inlineStr">
        <is>
          <t>W컨셉토너250ml 2set190801</t>
        </is>
      </c>
    </row>
    <row r="5687">
      <c r="A5687" s="93" t="n"/>
      <c r="B5687" s="127" t="n">
        <v>43938</v>
      </c>
      <c r="C5687" s="93">
        <f>TEXT(B5687,"aaa")</f>
        <v/>
      </c>
      <c r="D5687" s="93" t="n"/>
      <c r="E5687" s="93" t="inlineStr">
        <is>
          <t>토너</t>
        </is>
      </c>
      <c r="F5687" s="5" t="inlineStr">
        <is>
          <t>스타일쉐어</t>
        </is>
      </c>
      <c r="G5687" s="93" t="inlineStr">
        <is>
          <t>250ml</t>
        </is>
      </c>
      <c r="H5687" s="6" t="n">
        <v>2</v>
      </c>
      <c r="I5687" s="6" t="n"/>
      <c r="J5687" s="7" t="n">
        <v>190801</v>
      </c>
      <c r="K5687" s="93" t="n"/>
      <c r="L5687" s="93" t="n">
        <v>40000</v>
      </c>
      <c r="M5687" s="93" t="n">
        <v>30000</v>
      </c>
      <c r="N5687" s="93" t="n">
        <v>6520</v>
      </c>
      <c r="O5687" s="148" t="n">
        <v>36363.63636363636</v>
      </c>
      <c r="P5687" s="93" t="inlineStr">
        <is>
          <t>스타일쉐어토너250ml190801</t>
        </is>
      </c>
    </row>
    <row r="5688">
      <c r="A5688" s="93" t="n"/>
      <c r="B5688" s="127" t="n">
        <v>43938</v>
      </c>
      <c r="C5688" s="93">
        <f>TEXT(B5688,"aaa")</f>
        <v/>
      </c>
      <c r="D5688" s="93" t="n"/>
      <c r="E5688" s="93" t="inlineStr">
        <is>
          <t>토너</t>
        </is>
      </c>
      <c r="F5688" s="93" t="inlineStr">
        <is>
          <t>글로우데이즈 시코르</t>
        </is>
      </c>
      <c r="G5688" s="93" t="inlineStr">
        <is>
          <t>250ml</t>
        </is>
      </c>
      <c r="H5688" s="6" t="n">
        <v>3</v>
      </c>
      <c r="I5688" s="6" t="n"/>
      <c r="J5688" s="7" t="n">
        <v>190801</v>
      </c>
      <c r="K5688" s="93" t="n"/>
      <c r="L5688" s="93" t="n">
        <v>30681</v>
      </c>
      <c r="M5688" s="93" t="n">
        <v>30681</v>
      </c>
      <c r="N5688" s="93" t="n">
        <v>9780</v>
      </c>
      <c r="O5688" s="148" t="n">
        <v>27891.81818181818</v>
      </c>
      <c r="P5688" s="93" t="inlineStr">
        <is>
          <t>글로우데이즈 시코르토너250ml190801</t>
        </is>
      </c>
    </row>
    <row r="5689">
      <c r="A5689" s="93" t="n"/>
      <c r="B5689" s="127" t="n">
        <v>43938</v>
      </c>
      <c r="C5689" s="93">
        <f>TEXT(B5689,"aaa")</f>
        <v/>
      </c>
      <c r="D5689" s="93" t="n"/>
      <c r="E5689" s="93" t="inlineStr">
        <is>
          <t>머드크림마스크</t>
        </is>
      </c>
      <c r="F5689" s="93" t="inlineStr">
        <is>
          <t>글로우데이즈 시코르</t>
        </is>
      </c>
      <c r="G5689" s="93" t="inlineStr">
        <is>
          <t>머드크림마스크 100ml</t>
        </is>
      </c>
      <c r="H5689" s="6" t="n">
        <v>1</v>
      </c>
      <c r="I5689" s="6" t="n"/>
      <c r="J5689" s="93" t="n">
        <v>190801</v>
      </c>
      <c r="K5689" s="93" t="n"/>
      <c r="L5689" s="93" t="n">
        <v>10227</v>
      </c>
      <c r="M5689" s="93" t="n">
        <v>10227</v>
      </c>
      <c r="N5689" s="93" t="n">
        <v>1442</v>
      </c>
      <c r="O5689" s="148" t="n">
        <v>9297.272727272726</v>
      </c>
      <c r="P5689" s="93" t="inlineStr">
        <is>
          <t>글로우데이즈 시코르머드크림마스크머드크림마스크 100ml190801</t>
        </is>
      </c>
    </row>
    <row r="5690">
      <c r="A5690" s="93" t="n"/>
      <c r="B5690" s="127" t="n">
        <v>43938</v>
      </c>
      <c r="C5690" s="93">
        <f>TEXT(B5690,"aaa")</f>
        <v/>
      </c>
      <c r="D5690" s="93" t="n"/>
      <c r="E5690" s="93" t="inlineStr">
        <is>
          <t>마스크팩</t>
        </is>
      </c>
      <c r="F5690" s="93" t="inlineStr">
        <is>
          <t>글로우데이즈 시코르</t>
        </is>
      </c>
      <c r="G5690" s="93" t="inlineStr">
        <is>
          <t>마스크팩 1매</t>
        </is>
      </c>
      <c r="H5690" s="6" t="n">
        <v>1</v>
      </c>
      <c r="I5690" s="6" t="n"/>
      <c r="J5690" s="93" t="n">
        <v>190801</v>
      </c>
      <c r="K5690" s="93" t="n"/>
      <c r="L5690" s="93" t="n">
        <v>1636</v>
      </c>
      <c r="M5690" s="93" t="n">
        <v>1636</v>
      </c>
      <c r="N5690" s="93" t="n">
        <v>397</v>
      </c>
      <c r="O5690" s="148" t="n">
        <v>1487.272727272727</v>
      </c>
      <c r="P5690" s="93" t="inlineStr">
        <is>
          <t>글로우데이즈 시코르마스크팩마스크팩 1매190801</t>
        </is>
      </c>
    </row>
    <row r="5691">
      <c r="A5691" s="93" t="n"/>
      <c r="B5691" s="127" t="n">
        <v>43938</v>
      </c>
      <c r="C5691" s="93">
        <f>TEXT(B5691,"aaa")</f>
        <v/>
      </c>
      <c r="D5691" s="93" t="n"/>
      <c r="E5691" s="93" t="inlineStr">
        <is>
          <t>마스크팩</t>
        </is>
      </c>
      <c r="F5691" s="93" t="inlineStr">
        <is>
          <t>글로우데이즈 시코르</t>
        </is>
      </c>
      <c r="G5691" s="93" t="inlineStr">
        <is>
          <t>마스크팩 10매</t>
        </is>
      </c>
      <c r="H5691" s="6" t="n">
        <v>1</v>
      </c>
      <c r="I5691" s="6" t="n"/>
      <c r="J5691" s="93" t="n">
        <v>190801</v>
      </c>
      <c r="K5691" s="93" t="n"/>
      <c r="L5691" s="93" t="n">
        <v>16364</v>
      </c>
      <c r="M5691" s="93" t="n">
        <v>16364</v>
      </c>
      <c r="N5691" s="93" t="n">
        <v>3970</v>
      </c>
      <c r="O5691" s="148" t="n">
        <v>14876.36363636364</v>
      </c>
      <c r="P5691" s="93" t="inlineStr">
        <is>
          <t>글로우데이즈 시코르마스크팩마스크팩 10매190801</t>
        </is>
      </c>
    </row>
    <row r="5692">
      <c r="A5692" s="93" t="n"/>
      <c r="B5692" s="127" t="n">
        <v>43938</v>
      </c>
      <c r="C5692" s="93">
        <f>TEXT(B5692,"aaa")</f>
        <v/>
      </c>
      <c r="D5692" s="93" t="n"/>
      <c r="E5692" s="93" t="inlineStr">
        <is>
          <t>앰플</t>
        </is>
      </c>
      <c r="F5692" s="93" t="inlineStr">
        <is>
          <t>글로우데이즈 시코르</t>
        </is>
      </c>
      <c r="G5692" s="93" t="inlineStr">
        <is>
          <t>앰플 30ml</t>
        </is>
      </c>
      <c r="H5692" s="6" t="n">
        <v>1</v>
      </c>
      <c r="I5692" s="6" t="n"/>
      <c r="J5692" s="93" t="n">
        <v>190801</v>
      </c>
      <c r="K5692" s="93" t="n"/>
      <c r="L5692" s="93" t="n">
        <v>13500</v>
      </c>
      <c r="M5692" s="93" t="n">
        <v>13500</v>
      </c>
      <c r="N5692" s="93" t="n">
        <v>3397</v>
      </c>
      <c r="O5692" s="148" t="n">
        <v>12272.72727272727</v>
      </c>
      <c r="P5692" s="93" t="inlineStr">
        <is>
          <t>글로우데이즈 시코르앰플앰플 30ml190801</t>
        </is>
      </c>
    </row>
    <row r="5693">
      <c r="A5693" s="93" t="n"/>
      <c r="B5693" s="127" t="n">
        <v>43938</v>
      </c>
      <c r="C5693" s="93">
        <f>TEXT(B5693,"aaa")</f>
        <v/>
      </c>
      <c r="D5693" s="93" t="n"/>
      <c r="E5693" s="93" t="inlineStr">
        <is>
          <t>수딩크림</t>
        </is>
      </c>
      <c r="F5693" s="93" t="inlineStr">
        <is>
          <t>글로우데이즈 시코르</t>
        </is>
      </c>
      <c r="G5693" s="93" t="inlineStr">
        <is>
          <t>수딩크림 100ml</t>
        </is>
      </c>
      <c r="H5693" s="6" t="n">
        <v>1</v>
      </c>
      <c r="I5693" s="6" t="n"/>
      <c r="J5693" s="93" t="n">
        <v>190801</v>
      </c>
      <c r="K5693" s="93" t="n"/>
      <c r="L5693" s="93" t="n">
        <v>15545</v>
      </c>
      <c r="M5693" s="93" t="n">
        <v>15545</v>
      </c>
      <c r="N5693" s="93" t="n">
        <v>3045</v>
      </c>
      <c r="O5693" s="148" t="n">
        <v>14131.81818181818</v>
      </c>
      <c r="P5693" s="93" t="inlineStr">
        <is>
          <t>글로우데이즈 시코르수딩크림수딩크림 100ml190801</t>
        </is>
      </c>
    </row>
    <row r="5694">
      <c r="A5694" s="93" t="n"/>
      <c r="B5694" s="127" t="n">
        <v>43938</v>
      </c>
      <c r="C5694" s="93">
        <f>TEXT(B5694,"aaa")</f>
        <v/>
      </c>
      <c r="D5694" s="93" t="n"/>
      <c r="E5694" s="93" t="inlineStr">
        <is>
          <t>클렌징폼</t>
        </is>
      </c>
      <c r="F5694" s="93" t="inlineStr">
        <is>
          <t>글로우데이즈 시코르</t>
        </is>
      </c>
      <c r="G5694" s="93" t="inlineStr">
        <is>
          <t>클렌징폼 120ml</t>
        </is>
      </c>
      <c r="H5694" s="6" t="n">
        <v>1</v>
      </c>
      <c r="I5694" s="6" t="n"/>
      <c r="J5694" s="7" t="n">
        <v>190801</v>
      </c>
      <c r="K5694" s="93" t="n"/>
      <c r="L5694" s="93" t="n">
        <v>6545</v>
      </c>
      <c r="M5694" s="93" t="n">
        <v>6545</v>
      </c>
      <c r="N5694" s="93" t="n">
        <v>2750</v>
      </c>
      <c r="O5694" s="148" t="n">
        <v>5949.999999999999</v>
      </c>
      <c r="P5694" s="93" t="inlineStr">
        <is>
          <t>글로우데이즈 시코르클렌징폼클렌징폼 120ml190801</t>
        </is>
      </c>
    </row>
    <row r="5695">
      <c r="A5695" s="93" t="n"/>
      <c r="B5695" s="127" t="n">
        <v>43938</v>
      </c>
      <c r="C5695" s="93">
        <f>TEXT(B5695,"aaa")</f>
        <v/>
      </c>
      <c r="D5695" s="93" t="n"/>
      <c r="E5695" s="93" t="inlineStr">
        <is>
          <t>머드크림마스크</t>
        </is>
      </c>
      <c r="F5695" s="93" t="inlineStr">
        <is>
          <t>카페24</t>
        </is>
      </c>
      <c r="G5695" s="93" t="inlineStr">
        <is>
          <t>머드크림마스크 100ml</t>
        </is>
      </c>
      <c r="H5695" s="6" t="n">
        <v>11</v>
      </c>
      <c r="I5695" s="6" t="n"/>
      <c r="J5695" s="93" t="n">
        <v>190801</v>
      </c>
      <c r="K5695" s="93" t="n"/>
      <c r="L5695" s="93" t="n">
        <v>220000</v>
      </c>
      <c r="M5695" s="93" t="n">
        <v>207130</v>
      </c>
      <c r="N5695" s="93" t="n">
        <v>15862</v>
      </c>
      <c r="O5695" s="148" t="n">
        <v>200000</v>
      </c>
      <c r="P5695" s="93" t="inlineStr">
        <is>
          <t>카페24머드크림마스크머드크림마스크 100ml190801</t>
        </is>
      </c>
    </row>
    <row r="5696">
      <c r="A5696" s="93" t="n"/>
      <c r="B5696" s="127" t="n">
        <v>43938</v>
      </c>
      <c r="C5696" s="93">
        <f>TEXT(B5696,"aaa")</f>
        <v/>
      </c>
      <c r="D5696" s="93" t="n"/>
      <c r="E5696" s="93" t="inlineStr">
        <is>
          <t>머드크림마스크</t>
        </is>
      </c>
      <c r="F5696" s="93" t="inlineStr">
        <is>
          <t>카페24</t>
        </is>
      </c>
      <c r="G5696" s="93" t="inlineStr">
        <is>
          <t>머드크림마스크 100ml 2set</t>
        </is>
      </c>
      <c r="H5696" s="6" t="n">
        <v>2</v>
      </c>
      <c r="I5696" s="6" t="n"/>
      <c r="J5696" s="93" t="n">
        <v>190801</v>
      </c>
      <c r="K5696" s="93" t="n"/>
      <c r="L5696" s="93" t="n">
        <v>70000</v>
      </c>
      <c r="M5696" s="93" t="n">
        <v>65905</v>
      </c>
      <c r="N5696" s="93" t="n">
        <v>5768</v>
      </c>
      <c r="O5696" s="148" t="n">
        <v>63636.36363636363</v>
      </c>
      <c r="P5696" s="93" t="inlineStr">
        <is>
          <t>카페24머드크림마스크머드크림마스크 100ml 2set190801</t>
        </is>
      </c>
    </row>
    <row r="5697">
      <c r="A5697" s="93" t="n"/>
      <c r="B5697" s="127" t="n">
        <v>43938</v>
      </c>
      <c r="C5697" s="93">
        <f>TEXT(B5697,"aaa")</f>
        <v/>
      </c>
      <c r="D5697" s="93" t="n"/>
      <c r="E5697" s="93" t="inlineStr">
        <is>
          <t>마스크팩</t>
        </is>
      </c>
      <c r="F5697" s="93" t="inlineStr">
        <is>
          <t>카페24</t>
        </is>
      </c>
      <c r="G5697" s="93" t="inlineStr">
        <is>
          <t>마스크팩 1매</t>
        </is>
      </c>
      <c r="H5697" s="6" t="n">
        <v>7</v>
      </c>
      <c r="I5697" s="6" t="n"/>
      <c r="J5697" s="93" t="n">
        <v>190801</v>
      </c>
      <c r="K5697" s="93" t="n"/>
      <c r="L5697" s="93" t="n">
        <v>28000</v>
      </c>
      <c r="M5697" s="93" t="n">
        <v>26362</v>
      </c>
      <c r="N5697" s="93" t="n">
        <v>2779</v>
      </c>
      <c r="O5697" s="148" t="n">
        <v>25454.54545454545</v>
      </c>
      <c r="P5697" s="93" t="inlineStr">
        <is>
          <t>카페24마스크팩마스크팩 1매190801</t>
        </is>
      </c>
    </row>
    <row r="5698">
      <c r="A5698" s="93" t="n"/>
      <c r="B5698" s="127" t="n">
        <v>43938</v>
      </c>
      <c r="C5698" s="93">
        <f>TEXT(B5698,"aaa")</f>
        <v/>
      </c>
      <c r="D5698" s="93" t="n"/>
      <c r="E5698" s="93" t="inlineStr">
        <is>
          <t>마스크팩</t>
        </is>
      </c>
      <c r="F5698" s="93" t="inlineStr">
        <is>
          <t>카페24</t>
        </is>
      </c>
      <c r="G5698" s="93" t="inlineStr">
        <is>
          <t>마스크팩 10매</t>
        </is>
      </c>
      <c r="H5698" s="6" t="n">
        <v>9</v>
      </c>
      <c r="I5698" s="6" t="n"/>
      <c r="J5698" s="93" t="n">
        <v>190801</v>
      </c>
      <c r="K5698" s="93" t="n"/>
      <c r="L5698" s="93" t="n">
        <v>180000</v>
      </c>
      <c r="M5698" s="93" t="n">
        <v>169470</v>
      </c>
      <c r="N5698" s="93" t="n">
        <v>35730</v>
      </c>
      <c r="O5698" s="148" t="n">
        <v>163636.3636363636</v>
      </c>
      <c r="P5698" s="93" t="inlineStr">
        <is>
          <t>카페24마스크팩마스크팩 10매190801</t>
        </is>
      </c>
    </row>
    <row r="5699">
      <c r="A5699" s="93" t="n"/>
      <c r="B5699" s="127" t="n">
        <v>43938</v>
      </c>
      <c r="C5699" s="93">
        <f>TEXT(B5699,"aaa")</f>
        <v/>
      </c>
      <c r="D5699" s="93" t="n"/>
      <c r="E5699" s="6" t="inlineStr">
        <is>
          <t>토너</t>
        </is>
      </c>
      <c r="F5699" s="5" t="inlineStr">
        <is>
          <t>카페24</t>
        </is>
      </c>
      <c r="G5699" s="5" t="inlineStr">
        <is>
          <t>250ml</t>
        </is>
      </c>
      <c r="H5699" s="6" t="n">
        <v>58</v>
      </c>
      <c r="I5699" s="6" t="n"/>
      <c r="J5699" s="7" t="n">
        <v>190801</v>
      </c>
      <c r="K5699" s="93" t="n"/>
      <c r="L5699" s="93" t="n">
        <v>1160000</v>
      </c>
      <c r="M5699" s="93" t="n">
        <v>1092140</v>
      </c>
      <c r="N5699" s="93" t="n">
        <v>189080</v>
      </c>
      <c r="O5699" s="148" t="n">
        <v>1054545.454545454</v>
      </c>
      <c r="P5699" s="93" t="inlineStr">
        <is>
          <t>카페24토너250ml190801</t>
        </is>
      </c>
    </row>
    <row r="5700">
      <c r="A5700" s="93" t="n"/>
      <c r="B5700" s="127" t="n">
        <v>43938</v>
      </c>
      <c r="C5700" s="93">
        <f>TEXT(B5700,"aaa")</f>
        <v/>
      </c>
      <c r="D5700" s="93" t="n"/>
      <c r="E5700" s="6" t="inlineStr">
        <is>
          <t>토너</t>
        </is>
      </c>
      <c r="F5700" s="5" t="inlineStr">
        <is>
          <t>카페24</t>
        </is>
      </c>
      <c r="G5700" s="5" t="inlineStr">
        <is>
          <t>250ml 2set</t>
        </is>
      </c>
      <c r="H5700" s="6" t="n">
        <v>51</v>
      </c>
      <c r="I5700" s="6" t="n"/>
      <c r="J5700" s="7" t="n">
        <v>190801</v>
      </c>
      <c r="K5700" s="93" t="n"/>
      <c r="L5700" s="93" t="n">
        <v>1785000</v>
      </c>
      <c r="M5700" s="93" t="n">
        <v>1680577.5</v>
      </c>
      <c r="N5700" s="93" t="n">
        <v>332520</v>
      </c>
      <c r="O5700" s="148" t="n">
        <v>1622727.272727273</v>
      </c>
      <c r="P5700" s="93" t="inlineStr">
        <is>
          <t>카페24토너250ml 2set190801</t>
        </is>
      </c>
    </row>
    <row r="5701">
      <c r="A5701" s="93" t="n"/>
      <c r="B5701" s="127" t="n">
        <v>43938</v>
      </c>
      <c r="C5701" s="93">
        <f>TEXT(B5701,"aaa")</f>
        <v/>
      </c>
      <c r="D5701" s="93" t="n"/>
      <c r="E5701" s="6" t="inlineStr">
        <is>
          <t>토너</t>
        </is>
      </c>
      <c r="F5701" s="5" t="inlineStr">
        <is>
          <t>카페24</t>
        </is>
      </c>
      <c r="G5701" s="5" t="inlineStr">
        <is>
          <t>500ml</t>
        </is>
      </c>
      <c r="H5701" s="6" t="n">
        <v>39</v>
      </c>
      <c r="I5701" s="6" t="n"/>
      <c r="J5701" s="7" t="n">
        <v>190801</v>
      </c>
      <c r="K5701" s="93" t="n"/>
      <c r="L5701" s="93" t="n">
        <v>1287000</v>
      </c>
      <c r="M5701" s="93" t="n">
        <v>1211710.5</v>
      </c>
      <c r="N5701" s="93" t="n">
        <v>184275</v>
      </c>
      <c r="O5701" s="148" t="n">
        <v>1170000</v>
      </c>
      <c r="P5701" s="93" t="inlineStr">
        <is>
          <t>카페24토너500ml190801</t>
        </is>
      </c>
    </row>
    <row r="5702">
      <c r="A5702" s="93" t="n"/>
      <c r="B5702" s="127" t="n">
        <v>43938</v>
      </c>
      <c r="C5702" s="93">
        <f>TEXT(B5702,"aaa")</f>
        <v/>
      </c>
      <c r="D5702" s="93" t="n"/>
      <c r="E5702" s="6" t="inlineStr">
        <is>
          <t>토너</t>
        </is>
      </c>
      <c r="F5702" s="5" t="inlineStr">
        <is>
          <t>카페24</t>
        </is>
      </c>
      <c r="G5702" s="93" t="inlineStr">
        <is>
          <t>스킨팩 화장솜 60P</t>
        </is>
      </c>
      <c r="H5702" s="6" t="n">
        <v>54</v>
      </c>
      <c r="I5702" s="6" t="n"/>
      <c r="J5702" s="7" t="n">
        <v>190801</v>
      </c>
      <c r="K5702" s="93" t="n"/>
      <c r="L5702" s="93" t="n">
        <v>162000</v>
      </c>
      <c r="M5702" s="93" t="n">
        <v>152523</v>
      </c>
      <c r="N5702" s="93" t="n">
        <v>59940</v>
      </c>
      <c r="O5702" s="148" t="n">
        <v>147272.7272727273</v>
      </c>
      <c r="P5702" s="93" t="inlineStr">
        <is>
          <t>카페24토너스킨팩 화장솜 60P190801</t>
        </is>
      </c>
    </row>
    <row r="5703">
      <c r="A5703" s="93" t="n"/>
      <c r="B5703" s="127" t="n">
        <v>43938</v>
      </c>
      <c r="C5703" s="93">
        <f>TEXT(B5703,"aaa")</f>
        <v/>
      </c>
      <c r="D5703" s="93" t="n"/>
      <c r="E5703" s="93" t="inlineStr">
        <is>
          <t>앰플</t>
        </is>
      </c>
      <c r="F5703" s="5" t="inlineStr">
        <is>
          <t>카페24</t>
        </is>
      </c>
      <c r="G5703" s="93" t="inlineStr">
        <is>
          <t>앰플 30ml</t>
        </is>
      </c>
      <c r="H5703" s="6" t="n">
        <v>19</v>
      </c>
      <c r="I5703" s="6" t="n"/>
      <c r="J5703" s="93" t="n">
        <v>190801</v>
      </c>
      <c r="K5703" s="93" t="n"/>
      <c r="L5703" s="93" t="n">
        <v>532000</v>
      </c>
      <c r="M5703" s="93" t="n">
        <v>500878</v>
      </c>
      <c r="N5703" s="93" t="n">
        <v>64543</v>
      </c>
      <c r="O5703" s="148" t="n">
        <v>483636.3636363636</v>
      </c>
      <c r="P5703" s="93" t="inlineStr">
        <is>
          <t>카페24앰플앰플 30ml190801</t>
        </is>
      </c>
    </row>
    <row r="5704">
      <c r="A5704" s="93" t="n"/>
      <c r="B5704" s="127" t="n">
        <v>43938</v>
      </c>
      <c r="C5704" s="93">
        <f>TEXT(B5704,"aaa")</f>
        <v/>
      </c>
      <c r="D5704" s="93" t="n"/>
      <c r="E5704" s="93" t="inlineStr">
        <is>
          <t>수딩크림</t>
        </is>
      </c>
      <c r="F5704" s="5" t="inlineStr">
        <is>
          <t>카페24</t>
        </is>
      </c>
      <c r="G5704" s="93" t="inlineStr">
        <is>
          <t>수딩크림 100ml</t>
        </is>
      </c>
      <c r="H5704" s="6" t="n">
        <v>8</v>
      </c>
      <c r="I5704" s="6" t="n"/>
      <c r="J5704" s="93" t="n">
        <v>190801</v>
      </c>
      <c r="K5704" s="93" t="n"/>
      <c r="L5704" s="93" t="n">
        <v>304000</v>
      </c>
      <c r="M5704" s="93" t="n">
        <v>286216</v>
      </c>
      <c r="N5704" s="93" t="n">
        <v>24360</v>
      </c>
      <c r="O5704" s="148" t="n">
        <v>276363.6363636364</v>
      </c>
      <c r="P5704" s="93" t="inlineStr">
        <is>
          <t>카페24수딩크림수딩크림 100ml190801</t>
        </is>
      </c>
    </row>
    <row r="5705">
      <c r="A5705" s="93" t="n"/>
      <c r="B5705" s="127" t="n">
        <v>43938</v>
      </c>
      <c r="C5705" s="93">
        <f>TEXT(B5705,"aaa")</f>
        <v/>
      </c>
      <c r="D5705" s="93" t="n"/>
      <c r="E5705" s="93" t="inlineStr">
        <is>
          <t>토너+머드크림세트</t>
        </is>
      </c>
      <c r="F5705" s="93" t="inlineStr">
        <is>
          <t>카페24</t>
        </is>
      </c>
      <c r="G5705" s="93" t="inlineStr">
        <is>
          <t>250ml</t>
        </is>
      </c>
      <c r="H5705" s="6" t="n">
        <v>3</v>
      </c>
      <c r="I5705" s="6" t="n"/>
      <c r="J5705" s="93" t="n">
        <v>190801</v>
      </c>
      <c r="K5705" s="93" t="n"/>
      <c r="L5705" s="93" t="n">
        <v>52500</v>
      </c>
      <c r="M5705" s="93" t="n">
        <v>49428.75</v>
      </c>
      <c r="N5705" s="93" t="n">
        <v>9780</v>
      </c>
      <c r="O5705" s="148" t="n">
        <v>47727.27272727272</v>
      </c>
      <c r="P5705" s="93" t="inlineStr">
        <is>
          <t>카페24토너+머드크림세트250ml190801</t>
        </is>
      </c>
    </row>
    <row r="5706">
      <c r="A5706" s="93" t="n"/>
      <c r="B5706" s="127" t="n">
        <v>43938</v>
      </c>
      <c r="C5706" s="93">
        <f>TEXT(B5706,"aaa")</f>
        <v/>
      </c>
      <c r="D5706" s="93" t="n"/>
      <c r="E5706" s="93" t="inlineStr">
        <is>
          <t>토너+머드크림세트</t>
        </is>
      </c>
      <c r="F5706" s="93" t="inlineStr">
        <is>
          <t>카페24</t>
        </is>
      </c>
      <c r="G5706" s="93" t="inlineStr">
        <is>
          <t>머드크림마스크 100ml</t>
        </is>
      </c>
      <c r="H5706" s="6" t="n">
        <v>3</v>
      </c>
      <c r="I5706" s="6" t="n"/>
      <c r="J5706" s="93" t="n">
        <v>190801</v>
      </c>
      <c r="K5706" s="93" t="n"/>
      <c r="L5706" s="93" t="n">
        <v>52500</v>
      </c>
      <c r="M5706" s="93" t="n">
        <v>49428.75</v>
      </c>
      <c r="N5706" s="93" t="n">
        <v>4326</v>
      </c>
      <c r="O5706" s="148" t="n">
        <v>47727.27272727272</v>
      </c>
      <c r="P5706" s="93" t="inlineStr">
        <is>
          <t>카페24토너+머드크림세트머드크림마스크 100ml190801</t>
        </is>
      </c>
    </row>
    <row r="5707">
      <c r="A5707" s="93" t="n"/>
      <c r="B5707" s="127" t="n">
        <v>43938</v>
      </c>
      <c r="C5707" s="93">
        <f>TEXT(B5707,"aaa")</f>
        <v/>
      </c>
      <c r="D5707" s="93" t="n"/>
      <c r="E5707" s="6" t="inlineStr">
        <is>
          <t>토너</t>
        </is>
      </c>
      <c r="F5707" s="93" t="inlineStr">
        <is>
          <t>큐텐</t>
        </is>
      </c>
      <c r="G5707" s="5" t="inlineStr">
        <is>
          <t>250ml</t>
        </is>
      </c>
      <c r="H5707" s="6" t="n">
        <v>34</v>
      </c>
      <c r="I5707" s="6" t="n"/>
      <c r="J5707" s="93" t="n">
        <v>190801</v>
      </c>
      <c r="K5707" s="93" t="n"/>
      <c r="L5707" s="93" t="n">
        <v>1071000</v>
      </c>
      <c r="M5707" s="93" t="n">
        <v>953190</v>
      </c>
      <c r="N5707" s="93" t="n">
        <v>110840</v>
      </c>
      <c r="O5707" s="148" t="n">
        <v>973636.3636363635</v>
      </c>
      <c r="P5707" s="93" t="inlineStr">
        <is>
          <t>큐텐토너250ml190801</t>
        </is>
      </c>
    </row>
    <row r="5708">
      <c r="A5708" s="93" t="n"/>
      <c r="B5708" s="127" t="n">
        <v>43938</v>
      </c>
      <c r="C5708" s="93">
        <f>TEXT(B5708,"aaa")</f>
        <v/>
      </c>
      <c r="D5708" s="93" t="n"/>
      <c r="E5708" s="6" t="inlineStr">
        <is>
          <t>토너</t>
        </is>
      </c>
      <c r="F5708" s="93" t="inlineStr">
        <is>
          <t>큐텐</t>
        </is>
      </c>
      <c r="G5708" s="5" t="inlineStr">
        <is>
          <t>250ml 2set</t>
        </is>
      </c>
      <c r="H5708" s="6" t="n">
        <v>3</v>
      </c>
      <c r="I5708" s="6" t="n"/>
      <c r="J5708" s="93" t="n">
        <v>190801</v>
      </c>
      <c r="K5708" s="93" t="n"/>
      <c r="L5708" s="93" t="n">
        <v>132000</v>
      </c>
      <c r="M5708" s="93" t="n">
        <v>117480</v>
      </c>
      <c r="N5708" s="93" t="n">
        <v>19560</v>
      </c>
      <c r="O5708" s="148" t="n">
        <v>120000</v>
      </c>
      <c r="P5708" s="93" t="inlineStr">
        <is>
          <t>큐텐토너250ml 2set190801</t>
        </is>
      </c>
    </row>
    <row r="5709">
      <c r="A5709" s="93" t="n"/>
      <c r="B5709" s="127" t="n">
        <v>43939</v>
      </c>
      <c r="C5709" s="93">
        <f>TEXT(B5709,"aaa")</f>
        <v/>
      </c>
      <c r="D5709" s="93" t="n"/>
      <c r="E5709" s="93" t="inlineStr">
        <is>
          <t>토너</t>
        </is>
      </c>
      <c r="F5709" s="5" t="inlineStr">
        <is>
          <t>스타일쉐어</t>
        </is>
      </c>
      <c r="G5709" s="93" t="inlineStr">
        <is>
          <t>250ml</t>
        </is>
      </c>
      <c r="H5709" s="6" t="n">
        <v>1</v>
      </c>
      <c r="I5709" s="6" t="n"/>
      <c r="J5709" s="7" t="n">
        <v>190801</v>
      </c>
      <c r="K5709" s="93" t="n"/>
      <c r="L5709" s="93" t="n">
        <v>20000</v>
      </c>
      <c r="M5709" s="93" t="n">
        <v>15000</v>
      </c>
      <c r="N5709" s="93" t="n">
        <v>3260</v>
      </c>
      <c r="O5709" s="148" t="n">
        <v>18181.81818181818</v>
      </c>
      <c r="P5709" s="93" t="inlineStr">
        <is>
          <t>스타일쉐어토너250ml190801</t>
        </is>
      </c>
    </row>
    <row r="5710">
      <c r="A5710" s="93" t="n"/>
      <c r="B5710" s="127" t="n">
        <v>43939</v>
      </c>
      <c r="C5710" s="93">
        <f>TEXT(B5710,"aaa")</f>
        <v/>
      </c>
      <c r="D5710" s="93" t="n"/>
      <c r="E5710" s="93" t="inlineStr">
        <is>
          <t>머드크림마스크</t>
        </is>
      </c>
      <c r="F5710" s="93" t="inlineStr">
        <is>
          <t>카페24</t>
        </is>
      </c>
      <c r="G5710" s="93" t="inlineStr">
        <is>
          <t>머드크림마스크 100ml</t>
        </is>
      </c>
      <c r="H5710" s="6" t="n">
        <v>5</v>
      </c>
      <c r="I5710" s="6" t="n"/>
      <c r="J5710" s="93" t="n">
        <v>190801</v>
      </c>
      <c r="K5710" s="93" t="n"/>
      <c r="L5710" s="93" t="n">
        <v>100000</v>
      </c>
      <c r="M5710" s="93" t="n">
        <v>94150</v>
      </c>
      <c r="N5710" s="93" t="n">
        <v>7210</v>
      </c>
      <c r="O5710" s="148" t="n">
        <v>90909.0909090909</v>
      </c>
      <c r="P5710" s="93" t="inlineStr">
        <is>
          <t>카페24머드크림마스크머드크림마스크 100ml190801</t>
        </is>
      </c>
    </row>
    <row r="5711">
      <c r="A5711" s="93" t="n"/>
      <c r="B5711" s="127" t="n">
        <v>43939</v>
      </c>
      <c r="C5711" s="93">
        <f>TEXT(B5711,"aaa")</f>
        <v/>
      </c>
      <c r="D5711" s="93" t="n"/>
      <c r="E5711" s="93" t="inlineStr">
        <is>
          <t>머드크림마스크</t>
        </is>
      </c>
      <c r="F5711" s="93" t="inlineStr">
        <is>
          <t>카페24</t>
        </is>
      </c>
      <c r="G5711" s="93" t="inlineStr">
        <is>
          <t>머드크림마스크 100ml 2set</t>
        </is>
      </c>
      <c r="H5711" s="6" t="n">
        <v>4</v>
      </c>
      <c r="I5711" s="6" t="n"/>
      <c r="J5711" s="93" t="n">
        <v>190801</v>
      </c>
      <c r="K5711" s="93" t="n"/>
      <c r="L5711" s="93" t="n">
        <v>140000</v>
      </c>
      <c r="M5711" s="93" t="n">
        <v>131810</v>
      </c>
      <c r="N5711" s="93" t="n">
        <v>11536</v>
      </c>
      <c r="O5711" s="148" t="n">
        <v>127272.7272727273</v>
      </c>
      <c r="P5711" s="93" t="inlineStr">
        <is>
          <t>카페24머드크림마스크머드크림마스크 100ml 2set190801</t>
        </is>
      </c>
    </row>
    <row r="5712">
      <c r="A5712" s="93" t="n"/>
      <c r="B5712" s="127" t="n">
        <v>43939</v>
      </c>
      <c r="C5712" s="93">
        <f>TEXT(B5712,"aaa")</f>
        <v/>
      </c>
      <c r="D5712" s="93" t="n"/>
      <c r="E5712" s="93" t="inlineStr">
        <is>
          <t>마스크팩</t>
        </is>
      </c>
      <c r="F5712" s="93" t="inlineStr">
        <is>
          <t>카페24</t>
        </is>
      </c>
      <c r="G5712" s="93" t="inlineStr">
        <is>
          <t>마스크팩 10매</t>
        </is>
      </c>
      <c r="H5712" s="6" t="n">
        <v>1</v>
      </c>
      <c r="I5712" s="6" t="n"/>
      <c r="J5712" s="93" t="n">
        <v>190801</v>
      </c>
      <c r="K5712" s="93" t="n"/>
      <c r="L5712" s="93" t="n">
        <v>20000</v>
      </c>
      <c r="M5712" s="93" t="n">
        <v>18830</v>
      </c>
      <c r="N5712" s="93" t="n">
        <v>3970</v>
      </c>
      <c r="O5712" s="148" t="n">
        <v>18181.81818181818</v>
      </c>
      <c r="P5712" s="93" t="inlineStr">
        <is>
          <t>카페24마스크팩마스크팩 10매190801</t>
        </is>
      </c>
    </row>
    <row r="5713">
      <c r="A5713" s="93" t="n"/>
      <c r="B5713" s="127" t="n">
        <v>43939</v>
      </c>
      <c r="C5713" s="93">
        <f>TEXT(B5713,"aaa")</f>
        <v/>
      </c>
      <c r="D5713" s="93" t="n"/>
      <c r="E5713" s="6" t="inlineStr">
        <is>
          <t>토너</t>
        </is>
      </c>
      <c r="F5713" s="5" t="inlineStr">
        <is>
          <t>카페24</t>
        </is>
      </c>
      <c r="G5713" s="5" t="inlineStr">
        <is>
          <t>250ml</t>
        </is>
      </c>
      <c r="H5713" s="6" t="n">
        <v>43</v>
      </c>
      <c r="I5713" s="6" t="n"/>
      <c r="J5713" s="7" t="n">
        <v>190801</v>
      </c>
      <c r="K5713" s="93" t="n"/>
      <c r="L5713" s="93" t="n">
        <v>860000</v>
      </c>
      <c r="M5713" s="93" t="n">
        <v>809690</v>
      </c>
      <c r="N5713" s="93" t="n">
        <v>140180</v>
      </c>
      <c r="O5713" s="148" t="n">
        <v>781818.1818181818</v>
      </c>
      <c r="P5713" s="93" t="inlineStr">
        <is>
          <t>카페24토너250ml190801</t>
        </is>
      </c>
    </row>
    <row r="5714">
      <c r="A5714" s="93" t="n"/>
      <c r="B5714" s="127" t="n">
        <v>43939</v>
      </c>
      <c r="C5714" s="93">
        <f>TEXT(B5714,"aaa")</f>
        <v/>
      </c>
      <c r="D5714" s="93" t="n"/>
      <c r="E5714" s="6" t="inlineStr">
        <is>
          <t>토너</t>
        </is>
      </c>
      <c r="F5714" s="5" t="inlineStr">
        <is>
          <t>카페24</t>
        </is>
      </c>
      <c r="G5714" s="5" t="inlineStr">
        <is>
          <t>250ml 2set</t>
        </is>
      </c>
      <c r="H5714" s="6" t="n">
        <v>27</v>
      </c>
      <c r="I5714" s="6" t="n"/>
      <c r="J5714" s="7" t="n">
        <v>190801</v>
      </c>
      <c r="K5714" s="93" t="n"/>
      <c r="L5714" s="93" t="n">
        <v>945000</v>
      </c>
      <c r="M5714" s="93" t="n">
        <v>889717.5</v>
      </c>
      <c r="N5714" s="93" t="n">
        <v>176040</v>
      </c>
      <c r="O5714" s="148" t="n">
        <v>859090.9090909091</v>
      </c>
      <c r="P5714" s="93" t="inlineStr">
        <is>
          <t>카페24토너250ml 2set190801</t>
        </is>
      </c>
    </row>
    <row r="5715">
      <c r="A5715" s="93" t="n"/>
      <c r="B5715" s="127" t="n">
        <v>43939</v>
      </c>
      <c r="C5715" s="93">
        <f>TEXT(B5715,"aaa")</f>
        <v/>
      </c>
      <c r="D5715" s="93" t="n"/>
      <c r="E5715" s="6" t="inlineStr">
        <is>
          <t>토너</t>
        </is>
      </c>
      <c r="F5715" s="5" t="inlineStr">
        <is>
          <t>카페24</t>
        </is>
      </c>
      <c r="G5715" s="5" t="inlineStr">
        <is>
          <t>500ml</t>
        </is>
      </c>
      <c r="H5715" s="6" t="n">
        <v>42</v>
      </c>
      <c r="I5715" s="6" t="n"/>
      <c r="J5715" s="7" t="n">
        <v>190801</v>
      </c>
      <c r="K5715" s="93" t="n"/>
      <c r="L5715" s="93" t="n">
        <v>1386000</v>
      </c>
      <c r="M5715" s="93" t="n">
        <v>1304919</v>
      </c>
      <c r="N5715" s="93" t="n">
        <v>198450</v>
      </c>
      <c r="O5715" s="148" t="n">
        <v>1260000</v>
      </c>
      <c r="P5715" s="93" t="inlineStr">
        <is>
          <t>카페24토너500ml190801</t>
        </is>
      </c>
    </row>
    <row r="5716">
      <c r="A5716" s="93" t="n"/>
      <c r="B5716" s="127" t="n">
        <v>43939</v>
      </c>
      <c r="C5716" s="93">
        <f>TEXT(B5716,"aaa")</f>
        <v/>
      </c>
      <c r="D5716" s="93" t="n"/>
      <c r="E5716" s="6" t="inlineStr">
        <is>
          <t>토너</t>
        </is>
      </c>
      <c r="F5716" s="5" t="inlineStr">
        <is>
          <t>카페24</t>
        </is>
      </c>
      <c r="G5716" s="93" t="inlineStr">
        <is>
          <t>스킨팩 화장솜 60P</t>
        </is>
      </c>
      <c r="H5716" s="6" t="n">
        <v>39</v>
      </c>
      <c r="I5716" s="6" t="n"/>
      <c r="J5716" s="7" t="n">
        <v>190801</v>
      </c>
      <c r="K5716" s="93" t="n"/>
      <c r="L5716" s="93" t="n">
        <v>117000</v>
      </c>
      <c r="M5716" s="93" t="n">
        <v>110155.5</v>
      </c>
      <c r="N5716" s="93" t="n">
        <v>43290</v>
      </c>
      <c r="O5716" s="148" t="n">
        <v>106363.6363636364</v>
      </c>
      <c r="P5716" s="93" t="inlineStr">
        <is>
          <t>카페24토너스킨팩 화장솜 60P190801</t>
        </is>
      </c>
    </row>
    <row r="5717">
      <c r="A5717" s="93" t="n"/>
      <c r="B5717" s="127" t="n">
        <v>43939</v>
      </c>
      <c r="C5717" s="93">
        <f>TEXT(B5717,"aaa")</f>
        <v/>
      </c>
      <c r="D5717" s="93" t="n"/>
      <c r="E5717" s="93" t="inlineStr">
        <is>
          <t>앰플</t>
        </is>
      </c>
      <c r="F5717" s="5" t="inlineStr">
        <is>
          <t>카페24</t>
        </is>
      </c>
      <c r="G5717" s="93" t="inlineStr">
        <is>
          <t>앰플 30ml</t>
        </is>
      </c>
      <c r="H5717" s="6" t="n">
        <v>4</v>
      </c>
      <c r="I5717" s="6" t="n"/>
      <c r="J5717" s="93" t="n">
        <v>190801</v>
      </c>
      <c r="K5717" s="93" t="n"/>
      <c r="L5717" s="93" t="n">
        <v>112000</v>
      </c>
      <c r="M5717" s="93" t="n">
        <v>105448</v>
      </c>
      <c r="N5717" s="93" t="n">
        <v>13588</v>
      </c>
      <c r="O5717" s="148" t="n">
        <v>101818.1818181818</v>
      </c>
      <c r="P5717" s="93" t="inlineStr">
        <is>
          <t>카페24앰플앰플 30ml190801</t>
        </is>
      </c>
    </row>
    <row r="5718">
      <c r="A5718" s="93" t="n"/>
      <c r="B5718" s="127" t="n">
        <v>43939</v>
      </c>
      <c r="C5718" s="93">
        <f>TEXT(B5718,"aaa")</f>
        <v/>
      </c>
      <c r="D5718" s="93" t="n"/>
      <c r="E5718" s="93" t="inlineStr">
        <is>
          <t>수딩크림</t>
        </is>
      </c>
      <c r="F5718" s="5" t="inlineStr">
        <is>
          <t>카페24</t>
        </is>
      </c>
      <c r="G5718" s="93" t="inlineStr">
        <is>
          <t>수딩크림 100ml</t>
        </is>
      </c>
      <c r="H5718" s="6" t="n">
        <v>6</v>
      </c>
      <c r="I5718" s="6" t="n"/>
      <c r="J5718" s="93" t="n">
        <v>190801</v>
      </c>
      <c r="K5718" s="93" t="n"/>
      <c r="L5718" s="93" t="n">
        <v>228000</v>
      </c>
      <c r="M5718" s="93" t="n">
        <v>214662</v>
      </c>
      <c r="N5718" s="93" t="n">
        <v>18270</v>
      </c>
      <c r="O5718" s="148" t="n">
        <v>207272.7272727273</v>
      </c>
      <c r="P5718" s="93" t="inlineStr">
        <is>
          <t>카페24수딩크림수딩크림 100ml190801</t>
        </is>
      </c>
    </row>
    <row r="5719">
      <c r="A5719" s="93" t="n"/>
      <c r="B5719" s="127" t="n">
        <v>43939</v>
      </c>
      <c r="C5719" s="93">
        <f>TEXT(B5719,"aaa")</f>
        <v/>
      </c>
      <c r="D5719" s="93" t="n"/>
      <c r="E5719" s="93" t="inlineStr">
        <is>
          <t>토너+머드크림세트</t>
        </is>
      </c>
      <c r="F5719" s="93" t="inlineStr">
        <is>
          <t>카페24</t>
        </is>
      </c>
      <c r="G5719" s="93" t="inlineStr">
        <is>
          <t>250ml</t>
        </is>
      </c>
      <c r="H5719" s="6" t="n">
        <v>1</v>
      </c>
      <c r="I5719" s="6" t="n"/>
      <c r="J5719" s="93" t="n">
        <v>190801</v>
      </c>
      <c r="K5719" s="93" t="n"/>
      <c r="L5719" s="93" t="n">
        <v>17500</v>
      </c>
      <c r="M5719" s="93" t="n">
        <v>16476.25</v>
      </c>
      <c r="N5719" s="93" t="n">
        <v>3260</v>
      </c>
      <c r="O5719" s="148" t="n">
        <v>15909.09090909091</v>
      </c>
      <c r="P5719" s="93" t="inlineStr">
        <is>
          <t>카페24토너+머드크림세트250ml190801</t>
        </is>
      </c>
    </row>
    <row r="5720">
      <c r="A5720" s="93" t="n"/>
      <c r="B5720" s="127" t="n">
        <v>43939</v>
      </c>
      <c r="C5720" s="93">
        <f>TEXT(B5720,"aaa")</f>
        <v/>
      </c>
      <c r="D5720" s="93" t="n"/>
      <c r="E5720" s="93" t="inlineStr">
        <is>
          <t>토너+머드크림세트</t>
        </is>
      </c>
      <c r="F5720" s="93" t="inlineStr">
        <is>
          <t>카페24</t>
        </is>
      </c>
      <c r="G5720" s="93" t="inlineStr">
        <is>
          <t>머드크림마스크 100ml</t>
        </is>
      </c>
      <c r="H5720" s="6" t="n">
        <v>1</v>
      </c>
      <c r="I5720" s="6" t="n"/>
      <c r="J5720" s="93" t="n">
        <v>190801</v>
      </c>
      <c r="K5720" s="93" t="n"/>
      <c r="L5720" s="93" t="n">
        <v>17500</v>
      </c>
      <c r="M5720" s="93" t="n">
        <v>16476.25</v>
      </c>
      <c r="N5720" s="93" t="n">
        <v>1442</v>
      </c>
      <c r="O5720" s="148" t="n">
        <v>15909.09090909091</v>
      </c>
      <c r="P5720" s="93" t="inlineStr">
        <is>
          <t>카페24토너+머드크림세트머드크림마스크 100ml190801</t>
        </is>
      </c>
    </row>
    <row r="5721">
      <c r="A5721" s="93" t="n"/>
      <c r="B5721" s="127" t="n">
        <v>43940</v>
      </c>
      <c r="C5721" s="93">
        <f>TEXT(B5721,"aaa")</f>
        <v/>
      </c>
      <c r="D5721" s="93" t="n"/>
      <c r="E5721" s="93" t="inlineStr">
        <is>
          <t>토너</t>
        </is>
      </c>
      <c r="F5721" s="5" t="inlineStr">
        <is>
          <t>스타일쉐어</t>
        </is>
      </c>
      <c r="G5721" s="93" t="inlineStr">
        <is>
          <t>250ml</t>
        </is>
      </c>
      <c r="H5721" s="6" t="n">
        <v>2</v>
      </c>
      <c r="I5721" s="6" t="n"/>
      <c r="J5721" s="7" t="n">
        <v>190801</v>
      </c>
      <c r="K5721" s="93" t="n"/>
      <c r="L5721" s="93" t="n">
        <v>40000</v>
      </c>
      <c r="M5721" s="93" t="n">
        <v>30000</v>
      </c>
      <c r="N5721" s="93" t="n">
        <v>6520</v>
      </c>
      <c r="O5721" s="148" t="n">
        <v>36363.63636363636</v>
      </c>
      <c r="P5721" s="93" t="inlineStr">
        <is>
          <t>스타일쉐어토너250ml190801</t>
        </is>
      </c>
    </row>
    <row r="5722">
      <c r="A5722" s="93" t="n"/>
      <c r="B5722" s="127" t="n">
        <v>43940</v>
      </c>
      <c r="C5722" s="93">
        <f>TEXT(B5722,"aaa")</f>
        <v/>
      </c>
      <c r="D5722" s="93" t="n"/>
      <c r="E5722" s="93" t="inlineStr">
        <is>
          <t>머드크림마스크</t>
        </is>
      </c>
      <c r="F5722" s="93" t="inlineStr">
        <is>
          <t>카페24</t>
        </is>
      </c>
      <c r="G5722" s="93" t="inlineStr">
        <is>
          <t>머드크림마스크 100ml</t>
        </is>
      </c>
      <c r="H5722" s="6" t="n">
        <v>9</v>
      </c>
      <c r="I5722" s="6" t="n"/>
      <c r="J5722" s="93" t="n">
        <v>190801</v>
      </c>
      <c r="K5722" s="93" t="n"/>
      <c r="L5722" s="93" t="n">
        <v>180000</v>
      </c>
      <c r="M5722" s="93" t="n">
        <v>169470</v>
      </c>
      <c r="N5722" s="93" t="n">
        <v>12978</v>
      </c>
      <c r="O5722" s="148" t="n">
        <v>163636.3636363636</v>
      </c>
      <c r="P5722" s="93" t="inlineStr">
        <is>
          <t>카페24머드크림마스크머드크림마스크 100ml190801</t>
        </is>
      </c>
    </row>
    <row r="5723">
      <c r="A5723" s="93" t="n"/>
      <c r="B5723" s="127" t="n">
        <v>43940</v>
      </c>
      <c r="C5723" s="93">
        <f>TEXT(B5723,"aaa")</f>
        <v/>
      </c>
      <c r="D5723" s="93" t="n"/>
      <c r="E5723" s="93" t="inlineStr">
        <is>
          <t>머드크림마스크</t>
        </is>
      </c>
      <c r="F5723" s="93" t="inlineStr">
        <is>
          <t>카페24</t>
        </is>
      </c>
      <c r="G5723" s="93" t="inlineStr">
        <is>
          <t>머드크림마스크 100ml 2set</t>
        </is>
      </c>
      <c r="H5723" s="6" t="n">
        <v>4</v>
      </c>
      <c r="I5723" s="6" t="n"/>
      <c r="J5723" s="93" t="n">
        <v>190801</v>
      </c>
      <c r="K5723" s="93" t="n"/>
      <c r="L5723" s="93" t="n">
        <v>140000</v>
      </c>
      <c r="M5723" s="93" t="n">
        <v>131810</v>
      </c>
      <c r="N5723" s="93" t="n">
        <v>11536</v>
      </c>
      <c r="O5723" s="148" t="n">
        <v>127272.7272727273</v>
      </c>
      <c r="P5723" s="93" t="inlineStr">
        <is>
          <t>카페24머드크림마스크머드크림마스크 100ml 2set190801</t>
        </is>
      </c>
    </row>
    <row r="5724">
      <c r="A5724" s="93" t="n"/>
      <c r="B5724" s="127" t="n">
        <v>43940</v>
      </c>
      <c r="C5724" s="93">
        <f>TEXT(B5724,"aaa")</f>
        <v/>
      </c>
      <c r="D5724" s="93" t="n"/>
      <c r="E5724" s="93" t="inlineStr">
        <is>
          <t>마스크팩</t>
        </is>
      </c>
      <c r="F5724" s="93" t="inlineStr">
        <is>
          <t>카페24</t>
        </is>
      </c>
      <c r="G5724" s="93" t="inlineStr">
        <is>
          <t>마스크팩 10매</t>
        </is>
      </c>
      <c r="H5724" s="6" t="n">
        <v>6</v>
      </c>
      <c r="I5724" s="6" t="n"/>
      <c r="J5724" s="93" t="n">
        <v>190801</v>
      </c>
      <c r="K5724" s="93" t="n"/>
      <c r="L5724" s="93" t="n">
        <v>120000</v>
      </c>
      <c r="M5724" s="93" t="n">
        <v>112980</v>
      </c>
      <c r="N5724" s="93" t="n">
        <v>23820</v>
      </c>
      <c r="O5724" s="148" t="n">
        <v>109090.9090909091</v>
      </c>
      <c r="P5724" s="93" t="inlineStr">
        <is>
          <t>카페24마스크팩마스크팩 10매190801</t>
        </is>
      </c>
    </row>
    <row r="5725">
      <c r="A5725" s="93" t="n"/>
      <c r="B5725" s="127" t="n">
        <v>43940</v>
      </c>
      <c r="C5725" s="93">
        <f>TEXT(B5725,"aaa")</f>
        <v/>
      </c>
      <c r="D5725" s="93" t="n"/>
      <c r="E5725" s="6" t="inlineStr">
        <is>
          <t>토너</t>
        </is>
      </c>
      <c r="F5725" s="5" t="inlineStr">
        <is>
          <t>카페24</t>
        </is>
      </c>
      <c r="G5725" s="5" t="inlineStr">
        <is>
          <t>250ml</t>
        </is>
      </c>
      <c r="H5725" s="6" t="n">
        <v>60</v>
      </c>
      <c r="I5725" s="6" t="n"/>
      <c r="J5725" s="7" t="n">
        <v>190801</v>
      </c>
      <c r="K5725" s="93" t="n"/>
      <c r="L5725" s="93" t="n">
        <v>1200000</v>
      </c>
      <c r="M5725" s="93" t="n">
        <v>1129800</v>
      </c>
      <c r="N5725" s="93" t="n">
        <v>195600</v>
      </c>
      <c r="O5725" s="148" t="n">
        <v>1090909.090909091</v>
      </c>
      <c r="P5725" s="93" t="inlineStr">
        <is>
          <t>카페24토너250ml190801</t>
        </is>
      </c>
    </row>
    <row r="5726">
      <c r="A5726" s="93" t="n"/>
      <c r="B5726" s="127" t="n">
        <v>43940</v>
      </c>
      <c r="C5726" s="93">
        <f>TEXT(B5726,"aaa")</f>
        <v/>
      </c>
      <c r="D5726" s="93" t="n"/>
      <c r="E5726" s="6" t="inlineStr">
        <is>
          <t>토너</t>
        </is>
      </c>
      <c r="F5726" s="5" t="inlineStr">
        <is>
          <t>카페24</t>
        </is>
      </c>
      <c r="G5726" s="5" t="inlineStr">
        <is>
          <t>250ml 2set</t>
        </is>
      </c>
      <c r="H5726" s="6" t="n">
        <v>257</v>
      </c>
      <c r="I5726" s="6" t="n"/>
      <c r="J5726" s="7" t="n">
        <v>190801</v>
      </c>
      <c r="K5726" s="93" t="n"/>
      <c r="L5726" s="93" t="n">
        <v>8995000</v>
      </c>
      <c r="M5726" s="93" t="n">
        <v>8468792.5</v>
      </c>
      <c r="N5726" s="93" t="n">
        <v>1675640</v>
      </c>
      <c r="O5726" s="148" t="n">
        <v>8177272.727272727</v>
      </c>
      <c r="P5726" s="93" t="inlineStr">
        <is>
          <t>카페24토너250ml 2set190801</t>
        </is>
      </c>
    </row>
    <row r="5727">
      <c r="A5727" s="93" t="n"/>
      <c r="B5727" s="127" t="n">
        <v>43940</v>
      </c>
      <c r="C5727" s="93">
        <f>TEXT(B5727,"aaa")</f>
        <v/>
      </c>
      <c r="D5727" s="93" t="n"/>
      <c r="E5727" s="6" t="inlineStr">
        <is>
          <t>토너</t>
        </is>
      </c>
      <c r="F5727" s="5" t="inlineStr">
        <is>
          <t>카페24</t>
        </is>
      </c>
      <c r="G5727" s="5" t="inlineStr">
        <is>
          <t>500ml</t>
        </is>
      </c>
      <c r="H5727" s="6" t="n">
        <v>50</v>
      </c>
      <c r="I5727" s="6" t="n"/>
      <c r="J5727" s="7" t="n">
        <v>190801</v>
      </c>
      <c r="K5727" s="93" t="n"/>
      <c r="L5727" s="93" t="n">
        <v>1650000</v>
      </c>
      <c r="M5727" s="93" t="n">
        <v>1553475</v>
      </c>
      <c r="N5727" s="93" t="n">
        <v>236250</v>
      </c>
      <c r="O5727" s="148" t="n">
        <v>1500000</v>
      </c>
      <c r="P5727" s="93" t="inlineStr">
        <is>
          <t>카페24토너500ml190801</t>
        </is>
      </c>
    </row>
    <row r="5728">
      <c r="A5728" s="93" t="n"/>
      <c r="B5728" s="127" t="n">
        <v>43940</v>
      </c>
      <c r="C5728" s="93">
        <f>TEXT(B5728,"aaa")</f>
        <v/>
      </c>
      <c r="D5728" s="93" t="n"/>
      <c r="E5728" s="6" t="inlineStr">
        <is>
          <t>토너</t>
        </is>
      </c>
      <c r="F5728" s="5" t="inlineStr">
        <is>
          <t>카페24</t>
        </is>
      </c>
      <c r="G5728" s="93" t="inlineStr">
        <is>
          <t>스킨팩 화장솜 60P</t>
        </is>
      </c>
      <c r="H5728" s="6" t="n">
        <v>52</v>
      </c>
      <c r="I5728" s="6" t="n"/>
      <c r="J5728" s="7" t="n">
        <v>190801</v>
      </c>
      <c r="K5728" s="93" t="n"/>
      <c r="L5728" s="93" t="n">
        <v>156000</v>
      </c>
      <c r="M5728" s="93" t="n">
        <v>146874</v>
      </c>
      <c r="N5728" s="93" t="n">
        <v>57720</v>
      </c>
      <c r="O5728" s="148" t="n">
        <v>141818.1818181818</v>
      </c>
      <c r="P5728" s="93" t="inlineStr">
        <is>
          <t>카페24토너스킨팩 화장솜 60P190801</t>
        </is>
      </c>
    </row>
    <row r="5729">
      <c r="A5729" s="93" t="n"/>
      <c r="B5729" s="127" t="n">
        <v>43940</v>
      </c>
      <c r="C5729" s="93">
        <f>TEXT(B5729,"aaa")</f>
        <v/>
      </c>
      <c r="D5729" s="93" t="n"/>
      <c r="E5729" s="93" t="inlineStr">
        <is>
          <t>앰플</t>
        </is>
      </c>
      <c r="F5729" s="5" t="inlineStr">
        <is>
          <t>카페24</t>
        </is>
      </c>
      <c r="G5729" s="93" t="inlineStr">
        <is>
          <t>앰플 30ml</t>
        </is>
      </c>
      <c r="H5729" s="6" t="n">
        <v>18</v>
      </c>
      <c r="I5729" s="6" t="n"/>
      <c r="J5729" s="93" t="n">
        <v>190801</v>
      </c>
      <c r="K5729" s="93" t="n"/>
      <c r="L5729" s="93" t="n">
        <v>504000</v>
      </c>
      <c r="M5729" s="93" t="n">
        <v>474516</v>
      </c>
      <c r="N5729" s="93" t="n">
        <v>61146</v>
      </c>
      <c r="O5729" s="148" t="n">
        <v>458181.8181818181</v>
      </c>
      <c r="P5729" s="93" t="inlineStr">
        <is>
          <t>카페24앰플앰플 30ml190801</t>
        </is>
      </c>
    </row>
    <row r="5730">
      <c r="A5730" s="93" t="n"/>
      <c r="B5730" s="127" t="n">
        <v>43940</v>
      </c>
      <c r="C5730" s="93">
        <f>TEXT(B5730,"aaa")</f>
        <v/>
      </c>
      <c r="D5730" s="93" t="n"/>
      <c r="E5730" s="93" t="inlineStr">
        <is>
          <t>수딩크림</t>
        </is>
      </c>
      <c r="F5730" s="5" t="inlineStr">
        <is>
          <t>카페24</t>
        </is>
      </c>
      <c r="G5730" s="93" t="inlineStr">
        <is>
          <t>수딩크림 100ml</t>
        </is>
      </c>
      <c r="H5730" s="6" t="n">
        <v>6</v>
      </c>
      <c r="I5730" s="6" t="n"/>
      <c r="J5730" s="93" t="n">
        <v>190801</v>
      </c>
      <c r="K5730" s="93" t="n"/>
      <c r="L5730" s="93" t="n">
        <v>228000</v>
      </c>
      <c r="M5730" s="93" t="n">
        <v>214662</v>
      </c>
      <c r="N5730" s="93" t="n">
        <v>18270</v>
      </c>
      <c r="O5730" s="148" t="n">
        <v>207272.7272727273</v>
      </c>
      <c r="P5730" s="93" t="inlineStr">
        <is>
          <t>카페24수딩크림수딩크림 100ml190801</t>
        </is>
      </c>
    </row>
    <row r="5731">
      <c r="A5731" s="93" t="n"/>
      <c r="B5731" s="127" t="n">
        <v>43940</v>
      </c>
      <c r="C5731" s="93">
        <f>TEXT(B5731,"aaa")</f>
        <v/>
      </c>
      <c r="D5731" s="93" t="n"/>
      <c r="E5731" s="93" t="inlineStr">
        <is>
          <t>토너+머드크림세트</t>
        </is>
      </c>
      <c r="F5731" s="93" t="inlineStr">
        <is>
          <t>카페24</t>
        </is>
      </c>
      <c r="G5731" s="93" t="inlineStr">
        <is>
          <t>250ml</t>
        </is>
      </c>
      <c r="H5731" s="6" t="n">
        <v>2</v>
      </c>
      <c r="I5731" s="6" t="n"/>
      <c r="J5731" s="93" t="n">
        <v>190801</v>
      </c>
      <c r="K5731" s="93" t="n"/>
      <c r="L5731" s="93" t="n">
        <v>35000</v>
      </c>
      <c r="M5731" s="93" t="n">
        <v>32952.5</v>
      </c>
      <c r="N5731" s="93" t="n">
        <v>6520</v>
      </c>
      <c r="O5731" s="148" t="n">
        <v>31818.18181818182</v>
      </c>
      <c r="P5731" s="93" t="inlineStr">
        <is>
          <t>카페24토너+머드크림세트250ml190801</t>
        </is>
      </c>
    </row>
    <row r="5732">
      <c r="A5732" s="93" t="n"/>
      <c r="B5732" s="127" t="n">
        <v>43940</v>
      </c>
      <c r="C5732" s="93">
        <f>TEXT(B5732,"aaa")</f>
        <v/>
      </c>
      <c r="D5732" s="93" t="n"/>
      <c r="E5732" s="93" t="inlineStr">
        <is>
          <t>토너+머드크림세트</t>
        </is>
      </c>
      <c r="F5732" s="93" t="inlineStr">
        <is>
          <t>카페24</t>
        </is>
      </c>
      <c r="G5732" s="93" t="inlineStr">
        <is>
          <t>머드크림마스크 100ml</t>
        </is>
      </c>
      <c r="H5732" s="6" t="n">
        <v>2</v>
      </c>
      <c r="I5732" s="6" t="n"/>
      <c r="J5732" s="93" t="n">
        <v>190801</v>
      </c>
      <c r="K5732" s="93" t="n"/>
      <c r="L5732" s="93" t="n">
        <v>35000</v>
      </c>
      <c r="M5732" s="93" t="n">
        <v>32952.5</v>
      </c>
      <c r="N5732" s="93" t="n">
        <v>2884</v>
      </c>
      <c r="O5732" s="148" t="n">
        <v>31818.18181818182</v>
      </c>
      <c r="P5732" s="93" t="inlineStr">
        <is>
          <t>카페24토너+머드크림세트머드크림마스크 100ml190801</t>
        </is>
      </c>
    </row>
    <row r="5733">
      <c r="A5733" s="93" t="n"/>
      <c r="B5733" s="127" t="n">
        <v>43940</v>
      </c>
      <c r="C5733" s="93">
        <f>TEXT(B5733,"aaa")</f>
        <v/>
      </c>
      <c r="D5733" s="93" t="n"/>
      <c r="E5733" s="6" t="inlineStr">
        <is>
          <t>토너</t>
        </is>
      </c>
      <c r="F5733" s="93" t="inlineStr">
        <is>
          <t>랄라블라</t>
        </is>
      </c>
      <c r="G5733" s="5" t="inlineStr">
        <is>
          <t>250ml</t>
        </is>
      </c>
      <c r="H5733" s="6" t="n">
        <v>692</v>
      </c>
      <c r="I5733" s="6" t="n"/>
      <c r="J5733" s="7" t="n">
        <v>190801</v>
      </c>
      <c r="K5733" s="93" t="n"/>
      <c r="L5733" s="93" t="n">
        <v>6275056</v>
      </c>
      <c r="M5733" s="93" t="n">
        <v>6275056</v>
      </c>
      <c r="N5733" s="93" t="n">
        <v>2255920</v>
      </c>
      <c r="O5733" s="148" t="n">
        <v>5704596.363636363</v>
      </c>
      <c r="P5733" s="93" t="inlineStr">
        <is>
          <t>랄라블라토너250ml190801</t>
        </is>
      </c>
    </row>
    <row r="5734">
      <c r="A5734" s="93" t="n"/>
      <c r="B5734" s="127" t="n">
        <v>43940</v>
      </c>
      <c r="C5734" s="93">
        <f>TEXT(B5734,"aaa")</f>
        <v/>
      </c>
      <c r="D5734" s="93" t="n"/>
      <c r="E5734" s="6" t="inlineStr">
        <is>
          <t>토너</t>
        </is>
      </c>
      <c r="F5734" s="93" t="inlineStr">
        <is>
          <t>랄라블라</t>
        </is>
      </c>
      <c r="G5734" s="5" t="inlineStr">
        <is>
          <t>500ml</t>
        </is>
      </c>
      <c r="H5734" s="6" t="n">
        <v>537</v>
      </c>
      <c r="I5734" s="6" t="n"/>
      <c r="J5734" s="7" t="n">
        <v>190801</v>
      </c>
      <c r="K5734" s="93" t="n"/>
      <c r="L5734" s="93" t="n">
        <v>8494266</v>
      </c>
      <c r="M5734" s="93" t="n">
        <v>8494266</v>
      </c>
      <c r="N5734" s="93" t="n">
        <v>2537325</v>
      </c>
      <c r="O5734" s="148" t="n">
        <v>7722059.999999999</v>
      </c>
      <c r="P5734" s="93" t="inlineStr">
        <is>
          <t>랄라블라토너500ml190801</t>
        </is>
      </c>
    </row>
    <row r="5735">
      <c r="A5735" s="93" t="n"/>
      <c r="B5735" s="127" t="n">
        <v>43940</v>
      </c>
      <c r="C5735" s="93">
        <f>TEXT(B5735,"aaa")</f>
        <v/>
      </c>
      <c r="D5735" s="93" t="n"/>
      <c r="E5735" s="93" t="inlineStr">
        <is>
          <t>마스크팩</t>
        </is>
      </c>
      <c r="F5735" s="93" t="inlineStr">
        <is>
          <t>랄라블라</t>
        </is>
      </c>
      <c r="G5735" s="93" t="inlineStr">
        <is>
          <t>마스크팩 1매</t>
        </is>
      </c>
      <c r="H5735" s="6" t="n">
        <v>1034</v>
      </c>
      <c r="I5735" s="6" t="n"/>
      <c r="J5735" s="93" t="n">
        <v>190801</v>
      </c>
      <c r="K5735" s="93" t="n"/>
      <c r="L5735" s="93" t="n">
        <v>1109482</v>
      </c>
      <c r="M5735" s="93" t="n">
        <v>1109482</v>
      </c>
      <c r="N5735" s="93" t="n">
        <v>410498</v>
      </c>
      <c r="O5735" s="148" t="n">
        <v>1008620</v>
      </c>
      <c r="P5735" s="93" t="inlineStr">
        <is>
          <t>랄라블라마스크팩마스크팩 1매190801</t>
        </is>
      </c>
    </row>
    <row r="5736">
      <c r="A5736" s="93" t="n"/>
      <c r="B5736" s="127" t="n">
        <v>43940</v>
      </c>
      <c r="C5736" s="93">
        <f>TEXT(B5736,"aaa")</f>
        <v/>
      </c>
      <c r="D5736" s="93" t="n"/>
      <c r="E5736" s="93" t="inlineStr">
        <is>
          <t>앰플</t>
        </is>
      </c>
      <c r="F5736" s="93" t="inlineStr">
        <is>
          <t>랄라블라</t>
        </is>
      </c>
      <c r="G5736" s="93" t="inlineStr">
        <is>
          <t>앰플 30ml</t>
        </is>
      </c>
      <c r="H5736" s="6" t="n">
        <v>1</v>
      </c>
      <c r="I5736" s="6" t="n"/>
      <c r="J5736" s="93" t="n">
        <v>190801</v>
      </c>
      <c r="K5736" s="93" t="n"/>
      <c r="L5736" s="93" t="n">
        <v>14600</v>
      </c>
      <c r="M5736" s="93" t="n">
        <v>14600</v>
      </c>
      <c r="N5736" s="93" t="n">
        <v>3397</v>
      </c>
      <c r="O5736" s="148" t="n">
        <v>13272.72727272727</v>
      </c>
      <c r="P5736" s="93" t="inlineStr">
        <is>
          <t>랄라블라앰플앰플 30ml190801</t>
        </is>
      </c>
    </row>
    <row r="5737">
      <c r="A5737" s="93" t="n"/>
      <c r="B5737" s="127" t="n">
        <v>43940</v>
      </c>
      <c r="C5737" s="93">
        <f>TEXT(B5737,"aaa")</f>
        <v/>
      </c>
      <c r="D5737" s="93" t="n"/>
      <c r="E5737" s="93" t="inlineStr">
        <is>
          <t>수딩크림</t>
        </is>
      </c>
      <c r="F5737" s="93" t="inlineStr">
        <is>
          <t>랄라블라</t>
        </is>
      </c>
      <c r="G5737" s="93" t="inlineStr">
        <is>
          <t>수딩크림 100ml</t>
        </is>
      </c>
      <c r="H5737" s="6" t="n">
        <v>36</v>
      </c>
      <c r="I5737" s="6" t="n"/>
      <c r="J5737" s="93" t="n">
        <v>190801</v>
      </c>
      <c r="K5737" s="93" t="n"/>
      <c r="L5737" s="93" t="n">
        <v>708876</v>
      </c>
      <c r="M5737" s="93" t="n">
        <v>708876</v>
      </c>
      <c r="N5737" s="93" t="n">
        <v>109620</v>
      </c>
      <c r="O5737" s="148" t="n">
        <v>644432.7272727272</v>
      </c>
      <c r="P5737" s="93" t="inlineStr">
        <is>
          <t>랄라블라수딩크림수딩크림 100ml190801</t>
        </is>
      </c>
    </row>
    <row r="5738">
      <c r="A5738" s="93" t="n"/>
      <c r="B5738" s="127" t="n">
        <v>43940</v>
      </c>
      <c r="C5738" s="93">
        <f>TEXT(B5738,"aaa")</f>
        <v/>
      </c>
      <c r="D5738" s="93" t="n"/>
      <c r="E5738" s="93" t="inlineStr">
        <is>
          <t>앰플 기획세트</t>
        </is>
      </c>
      <c r="F5738" s="93" t="inlineStr">
        <is>
          <t>랄라블라</t>
        </is>
      </c>
      <c r="G5738" s="93" t="inlineStr">
        <is>
          <t>앰플 기획세트</t>
        </is>
      </c>
      <c r="H5738" s="6" t="n">
        <v>152</v>
      </c>
      <c r="I5738" s="6" t="n"/>
      <c r="J5738" s="93" t="n">
        <v>190801</v>
      </c>
      <c r="K5738" s="93" t="n"/>
      <c r="L5738" s="93" t="n">
        <v>2261304</v>
      </c>
      <c r="M5738" s="93" t="n">
        <v>2261304</v>
      </c>
      <c r="N5738" s="93" t="n">
        <v>2261304</v>
      </c>
      <c r="O5738" s="148" t="n">
        <v>2055730.909090909</v>
      </c>
      <c r="P5738" s="93" t="inlineStr">
        <is>
          <t>랄라블라앰플 기획세트앰플 기획세트190801</t>
        </is>
      </c>
    </row>
    <row r="5739">
      <c r="A5739" s="93" t="n"/>
      <c r="B5739" s="127" t="n">
        <v>43940</v>
      </c>
      <c r="C5739" s="93">
        <f>TEXT(B5739,"aaa")</f>
        <v/>
      </c>
      <c r="D5739" s="93" t="n"/>
      <c r="E5739" s="93" t="inlineStr">
        <is>
          <t>클렌징폼 기획세트</t>
        </is>
      </c>
      <c r="F5739" s="93" t="inlineStr">
        <is>
          <t>랄라블라</t>
        </is>
      </c>
      <c r="G5739" s="93" t="inlineStr">
        <is>
          <t>클렌징폼 기획세트</t>
        </is>
      </c>
      <c r="H5739" s="6" t="n">
        <v>132</v>
      </c>
      <c r="I5739" s="6" t="n"/>
      <c r="J5739" s="93" t="n">
        <v>190801</v>
      </c>
      <c r="K5739" s="93" t="n"/>
      <c r="L5739" s="93" t="n">
        <v>919248</v>
      </c>
      <c r="M5739" s="93" t="n">
        <v>919248</v>
      </c>
      <c r="N5739" s="93" t="n">
        <v>919248</v>
      </c>
      <c r="O5739" s="148" t="n">
        <v>835679.9999999999</v>
      </c>
      <c r="P5739" s="93" t="inlineStr">
        <is>
          <t>랄라블라클렌징폼 기획세트클렌징폼 기획세트190801</t>
        </is>
      </c>
    </row>
    <row r="5740">
      <c r="A5740" s="93" t="n"/>
      <c r="B5740" s="127" t="n">
        <v>43940</v>
      </c>
      <c r="C5740" s="93">
        <f>TEXT(B5740,"aaa")</f>
        <v/>
      </c>
      <c r="D5740" s="93" t="n"/>
      <c r="E5740" s="93" t="inlineStr">
        <is>
          <t>토너 기획세트</t>
        </is>
      </c>
      <c r="F5740" s="93" t="inlineStr">
        <is>
          <t>랄라블라</t>
        </is>
      </c>
      <c r="G5740" s="93" t="inlineStr">
        <is>
          <t>토너 기획세트</t>
        </is>
      </c>
      <c r="H5740" s="6" t="n">
        <v>56</v>
      </c>
      <c r="I5740" s="6" t="n"/>
      <c r="J5740" s="93" t="n">
        <v>190801</v>
      </c>
      <c r="K5740" s="93" t="n"/>
      <c r="L5740" s="93" t="n">
        <v>544096</v>
      </c>
      <c r="M5740" s="93" t="n">
        <v>544096</v>
      </c>
      <c r="N5740" s="93" t="n">
        <v>313600</v>
      </c>
      <c r="O5740" s="148" t="n">
        <v>494632.7272727272</v>
      </c>
      <c r="P5740" s="93" t="inlineStr">
        <is>
          <t>랄라블라토너 기획세트토너 기획세트190801</t>
        </is>
      </c>
    </row>
    <row r="5741">
      <c r="A5741" s="93" t="n"/>
      <c r="B5741" s="127" t="n">
        <v>43940</v>
      </c>
      <c r="C5741" s="93">
        <f>TEXT(B5741,"aaa")</f>
        <v/>
      </c>
      <c r="D5741" s="93" t="n"/>
      <c r="E5741" s="93" t="inlineStr">
        <is>
          <t>머드크림마스크</t>
        </is>
      </c>
      <c r="F5741" s="93" t="inlineStr">
        <is>
          <t>랄라블라</t>
        </is>
      </c>
      <c r="G5741" s="93" t="inlineStr">
        <is>
          <t>머드크림마스크 100ml</t>
        </is>
      </c>
      <c r="H5741" s="6" t="n">
        <v>24</v>
      </c>
      <c r="I5741" s="6" t="n"/>
      <c r="J5741" s="93" t="n">
        <v>190801</v>
      </c>
      <c r="K5741" s="93" t="n"/>
      <c r="L5741" s="93" t="n">
        <v>220920</v>
      </c>
      <c r="M5741" s="93" t="n">
        <v>220920</v>
      </c>
      <c r="N5741" s="93" t="n">
        <v>34608</v>
      </c>
      <c r="O5741" s="148" t="n">
        <v>200836.3636363636</v>
      </c>
      <c r="P5741" s="93" t="inlineStr">
        <is>
          <t>랄라블라머드크림마스크머드크림마스크 100ml190801</t>
        </is>
      </c>
    </row>
    <row r="5742">
      <c r="A5742" s="93" t="n"/>
      <c r="B5742" s="127" t="n">
        <v>43940</v>
      </c>
      <c r="C5742" s="93">
        <f>TEXT(B5742,"aaa")</f>
        <v/>
      </c>
      <c r="D5742" s="93" t="n"/>
      <c r="E5742" s="93" t="inlineStr">
        <is>
          <t>클렌징폼</t>
        </is>
      </c>
      <c r="F5742" s="93" t="inlineStr">
        <is>
          <t>랄라블라</t>
        </is>
      </c>
      <c r="G5742" s="93" t="inlineStr">
        <is>
          <t>클렌징폼 120ml</t>
        </is>
      </c>
      <c r="H5742" s="6" t="n">
        <v>2</v>
      </c>
      <c r="I5742" s="6" t="n"/>
      <c r="J5742" s="7" t="n">
        <v>190801</v>
      </c>
      <c r="K5742" s="93" t="n"/>
      <c r="L5742" s="93" t="n">
        <v>13582</v>
      </c>
      <c r="M5742" s="93" t="n">
        <v>13582</v>
      </c>
      <c r="N5742" s="93" t="n">
        <v>5500</v>
      </c>
      <c r="O5742" s="148" t="n">
        <v>12347.27272727273</v>
      </c>
      <c r="P5742" s="93" t="inlineStr">
        <is>
          <t>랄라블라클렌징폼클렌징폼 120ml190801</t>
        </is>
      </c>
    </row>
    <row r="5743">
      <c r="A5743" s="93" t="n"/>
      <c r="B5743" s="127" t="n">
        <v>43941</v>
      </c>
      <c r="C5743" s="93">
        <f>TEXT(B5743,"aaa")</f>
        <v/>
      </c>
      <c r="D5743" s="93" t="n"/>
      <c r="E5743" s="6" t="inlineStr">
        <is>
          <t>토너</t>
        </is>
      </c>
      <c r="F5743" s="5" t="inlineStr">
        <is>
          <t>W컨셉</t>
        </is>
      </c>
      <c r="G5743" s="5" t="inlineStr">
        <is>
          <t>250ml</t>
        </is>
      </c>
      <c r="H5743" s="6" t="n">
        <v>3</v>
      </c>
      <c r="I5743" s="6" t="n"/>
      <c r="J5743" s="7" t="n">
        <v>190801</v>
      </c>
      <c r="K5743" s="93" t="n"/>
      <c r="L5743" s="93" t="n">
        <v>60000</v>
      </c>
      <c r="M5743" s="93" t="n">
        <v>43200</v>
      </c>
      <c r="N5743" s="93" t="n">
        <v>9780</v>
      </c>
      <c r="O5743" s="148" t="n">
        <v>54545.45454545454</v>
      </c>
      <c r="P5743" s="93" t="inlineStr">
        <is>
          <t>W컨셉토너250ml190801</t>
        </is>
      </c>
    </row>
    <row r="5744">
      <c r="A5744" s="93" t="n"/>
      <c r="B5744" s="127" t="n">
        <v>43941</v>
      </c>
      <c r="C5744" s="93">
        <f>TEXT(B5744,"aaa")</f>
        <v/>
      </c>
      <c r="D5744" s="93" t="n"/>
      <c r="E5744" s="6" t="inlineStr">
        <is>
          <t>토너</t>
        </is>
      </c>
      <c r="F5744" s="5" t="inlineStr">
        <is>
          <t>W컨셉</t>
        </is>
      </c>
      <c r="G5744" s="5" t="inlineStr">
        <is>
          <t>250ml 2set</t>
        </is>
      </c>
      <c r="H5744" s="6" t="n">
        <v>14</v>
      </c>
      <c r="I5744" s="6" t="n"/>
      <c r="J5744" s="7" t="n">
        <v>190801</v>
      </c>
      <c r="K5744" s="93" t="n"/>
      <c r="L5744" s="93" t="n">
        <v>490000</v>
      </c>
      <c r="M5744" s="93" t="n">
        <v>357700</v>
      </c>
      <c r="N5744" s="93" t="n">
        <v>91280</v>
      </c>
      <c r="O5744" s="148" t="n">
        <v>445454.5454545454</v>
      </c>
      <c r="P5744" s="93" t="inlineStr">
        <is>
          <t>W컨셉토너250ml 2set190801</t>
        </is>
      </c>
    </row>
    <row r="5745">
      <c r="A5745" s="93" t="n"/>
      <c r="B5745" s="127" t="n">
        <v>43941</v>
      </c>
      <c r="C5745" s="93">
        <f>TEXT(B5745,"aaa")</f>
        <v/>
      </c>
      <c r="D5745" s="93" t="n"/>
      <c r="E5745" s="93" t="inlineStr">
        <is>
          <t>토너</t>
        </is>
      </c>
      <c r="F5745" s="5" t="inlineStr">
        <is>
          <t>스타일쉐어</t>
        </is>
      </c>
      <c r="G5745" s="93" t="inlineStr">
        <is>
          <t>250ml</t>
        </is>
      </c>
      <c r="H5745" s="6" t="n">
        <v>3</v>
      </c>
      <c r="I5745" s="6" t="n"/>
      <c r="J5745" s="7" t="n">
        <v>190801</v>
      </c>
      <c r="K5745" s="93" t="n"/>
      <c r="L5745" s="93" t="n">
        <v>60000</v>
      </c>
      <c r="M5745" s="93" t="n">
        <v>45000</v>
      </c>
      <c r="N5745" s="93" t="n">
        <v>9780</v>
      </c>
      <c r="O5745" s="148" t="n">
        <v>54545.45454545454</v>
      </c>
      <c r="P5745" s="93" t="inlineStr">
        <is>
          <t>스타일쉐어토너250ml190801</t>
        </is>
      </c>
    </row>
    <row r="5746">
      <c r="A5746" s="93" t="n"/>
      <c r="B5746" s="127" t="n">
        <v>43941</v>
      </c>
      <c r="C5746" s="93">
        <f>TEXT(B5746,"aaa")</f>
        <v/>
      </c>
      <c r="D5746" s="93" t="n"/>
      <c r="E5746" s="6" t="inlineStr">
        <is>
          <t>토너</t>
        </is>
      </c>
      <c r="F5746" s="93" t="inlineStr">
        <is>
          <t>아누아 CS</t>
        </is>
      </c>
      <c r="G5746" s="5" t="inlineStr">
        <is>
          <t>250ml</t>
        </is>
      </c>
      <c r="H5746" s="6" t="n">
        <v>28</v>
      </c>
      <c r="I5746" s="6" t="n"/>
      <c r="J5746" s="7" t="n">
        <v>190801</v>
      </c>
      <c r="K5746" s="93" t="n"/>
      <c r="L5746" s="93" t="n">
        <v>0</v>
      </c>
      <c r="M5746" s="93" t="n">
        <v>0</v>
      </c>
      <c r="N5746" s="93" t="n">
        <v>91280</v>
      </c>
      <c r="O5746" s="148" t="n">
        <v>0</v>
      </c>
      <c r="P5746" s="93" t="inlineStr">
        <is>
          <t>아누아 CS토너250ml190801</t>
        </is>
      </c>
    </row>
    <row r="5747">
      <c r="A5747" s="93" t="n"/>
      <c r="B5747" s="127" t="n">
        <v>43941</v>
      </c>
      <c r="C5747" s="93">
        <f>TEXT(B5747,"aaa")</f>
        <v/>
      </c>
      <c r="D5747" s="93" t="n"/>
      <c r="E5747" s="93" t="inlineStr">
        <is>
          <t>머드크림마스크</t>
        </is>
      </c>
      <c r="F5747" s="93" t="inlineStr">
        <is>
          <t>카페24</t>
        </is>
      </c>
      <c r="G5747" s="93" t="inlineStr">
        <is>
          <t>머드크림마스크 100ml</t>
        </is>
      </c>
      <c r="H5747" s="6" t="n">
        <v>8</v>
      </c>
      <c r="I5747" s="6" t="n"/>
      <c r="J5747" s="93" t="n">
        <v>190801</v>
      </c>
      <c r="K5747" s="93" t="n"/>
      <c r="L5747" s="93" t="n">
        <v>160000</v>
      </c>
      <c r="M5747" s="93" t="n">
        <v>150640</v>
      </c>
      <c r="N5747" s="93" t="n">
        <v>11536</v>
      </c>
      <c r="O5747" s="148" t="n">
        <v>145454.5454545454</v>
      </c>
      <c r="P5747" s="93" t="inlineStr">
        <is>
          <t>카페24머드크림마스크머드크림마스크 100ml190801</t>
        </is>
      </c>
    </row>
    <row r="5748">
      <c r="A5748" s="93" t="n"/>
      <c r="B5748" s="127" t="n">
        <v>43941</v>
      </c>
      <c r="C5748" s="93">
        <f>TEXT(B5748,"aaa")</f>
        <v/>
      </c>
      <c r="D5748" s="93" t="n"/>
      <c r="E5748" s="93" t="inlineStr">
        <is>
          <t>머드크림마스크</t>
        </is>
      </c>
      <c r="F5748" s="93" t="inlineStr">
        <is>
          <t>카페24</t>
        </is>
      </c>
      <c r="G5748" s="93" t="inlineStr">
        <is>
          <t>머드크림마스크 100ml 2set</t>
        </is>
      </c>
      <c r="H5748" s="6" t="n">
        <v>2</v>
      </c>
      <c r="I5748" s="6" t="n"/>
      <c r="J5748" s="93" t="n">
        <v>190801</v>
      </c>
      <c r="K5748" s="93" t="n"/>
      <c r="L5748" s="93" t="n">
        <v>70000</v>
      </c>
      <c r="M5748" s="93" t="n">
        <v>65905</v>
      </c>
      <c r="N5748" s="93" t="n">
        <v>5768</v>
      </c>
      <c r="O5748" s="148" t="n">
        <v>63636.36363636363</v>
      </c>
      <c r="P5748" s="93" t="inlineStr">
        <is>
          <t>카페24머드크림마스크머드크림마스크 100ml 2set190801</t>
        </is>
      </c>
    </row>
    <row r="5749">
      <c r="A5749" s="93" t="n"/>
      <c r="B5749" s="127" t="n">
        <v>43941</v>
      </c>
      <c r="C5749" s="93">
        <f>TEXT(B5749,"aaa")</f>
        <v/>
      </c>
      <c r="D5749" s="93" t="n"/>
      <c r="E5749" s="93" t="inlineStr">
        <is>
          <t>마스크팩</t>
        </is>
      </c>
      <c r="F5749" s="93" t="inlineStr">
        <is>
          <t>카페24</t>
        </is>
      </c>
      <c r="G5749" s="93" t="inlineStr">
        <is>
          <t>마스크팩 1매</t>
        </is>
      </c>
      <c r="H5749" s="6" t="n">
        <v>2</v>
      </c>
      <c r="I5749" s="6" t="n"/>
      <c r="J5749" s="93" t="n">
        <v>190801</v>
      </c>
      <c r="K5749" s="93" t="n"/>
      <c r="L5749" s="93" t="n">
        <v>8000</v>
      </c>
      <c r="M5749" s="93" t="n">
        <v>7532</v>
      </c>
      <c r="N5749" s="93" t="n">
        <v>794</v>
      </c>
      <c r="O5749" s="148" t="n">
        <v>7272.727272727272</v>
      </c>
      <c r="P5749" s="93" t="inlineStr">
        <is>
          <t>카페24마스크팩마스크팩 1매190801</t>
        </is>
      </c>
    </row>
    <row r="5750">
      <c r="A5750" s="93" t="n"/>
      <c r="B5750" s="127" t="n">
        <v>43941</v>
      </c>
      <c r="C5750" s="93">
        <f>TEXT(B5750,"aaa")</f>
        <v/>
      </c>
      <c r="D5750" s="93" t="n"/>
      <c r="E5750" s="93" t="inlineStr">
        <is>
          <t>마스크팩</t>
        </is>
      </c>
      <c r="F5750" s="93" t="inlineStr">
        <is>
          <t>카페24</t>
        </is>
      </c>
      <c r="G5750" s="93" t="inlineStr">
        <is>
          <t>마스크팩 10매</t>
        </is>
      </c>
      <c r="H5750" s="6" t="n">
        <v>6</v>
      </c>
      <c r="I5750" s="6" t="n"/>
      <c r="J5750" s="93" t="n">
        <v>190801</v>
      </c>
      <c r="K5750" s="93" t="n"/>
      <c r="L5750" s="93" t="n">
        <v>120000</v>
      </c>
      <c r="M5750" s="93" t="n">
        <v>112980</v>
      </c>
      <c r="N5750" s="93" t="n">
        <v>23820</v>
      </c>
      <c r="O5750" s="148" t="n">
        <v>109090.9090909091</v>
      </c>
      <c r="P5750" s="93" t="inlineStr">
        <is>
          <t>카페24마스크팩마스크팩 10매190801</t>
        </is>
      </c>
    </row>
    <row r="5751">
      <c r="A5751" s="93" t="n"/>
      <c r="B5751" s="127" t="n">
        <v>43941</v>
      </c>
      <c r="C5751" s="93">
        <f>TEXT(B5751,"aaa")</f>
        <v/>
      </c>
      <c r="D5751" s="93" t="n"/>
      <c r="E5751" s="6" t="inlineStr">
        <is>
          <t>토너</t>
        </is>
      </c>
      <c r="F5751" s="5" t="inlineStr">
        <is>
          <t>카페24</t>
        </is>
      </c>
      <c r="G5751" s="5" t="inlineStr">
        <is>
          <t>250ml</t>
        </is>
      </c>
      <c r="H5751" s="6" t="n">
        <v>60</v>
      </c>
      <c r="I5751" s="6" t="n"/>
      <c r="J5751" s="7" t="n">
        <v>190801</v>
      </c>
      <c r="K5751" s="93" t="n"/>
      <c r="L5751" s="93" t="n">
        <v>1200000</v>
      </c>
      <c r="M5751" s="93" t="n">
        <v>1129800</v>
      </c>
      <c r="N5751" s="93" t="n">
        <v>195600</v>
      </c>
      <c r="O5751" s="148" t="n">
        <v>1090909.090909091</v>
      </c>
      <c r="P5751" s="93" t="inlineStr">
        <is>
          <t>카페24토너250ml190801</t>
        </is>
      </c>
    </row>
    <row r="5752">
      <c r="A5752" s="93" t="n"/>
      <c r="B5752" s="127" t="n">
        <v>43941</v>
      </c>
      <c r="C5752" s="93">
        <f>TEXT(B5752,"aaa")</f>
        <v/>
      </c>
      <c r="D5752" s="93" t="n"/>
      <c r="E5752" s="6" t="inlineStr">
        <is>
          <t>토너</t>
        </is>
      </c>
      <c r="F5752" s="5" t="inlineStr">
        <is>
          <t>카페24</t>
        </is>
      </c>
      <c r="G5752" s="5" t="inlineStr">
        <is>
          <t>250ml 2set</t>
        </is>
      </c>
      <c r="H5752" s="6" t="n">
        <v>44</v>
      </c>
      <c r="I5752" s="6" t="n"/>
      <c r="J5752" s="7" t="n">
        <v>190801</v>
      </c>
      <c r="K5752" s="93" t="n"/>
      <c r="L5752" s="93" t="n">
        <v>1540000</v>
      </c>
      <c r="M5752" s="93" t="n">
        <v>1449910</v>
      </c>
      <c r="N5752" s="93" t="n">
        <v>286880</v>
      </c>
      <c r="O5752" s="148" t="n">
        <v>1400000</v>
      </c>
      <c r="P5752" s="93" t="inlineStr">
        <is>
          <t>카페24토너250ml 2set190801</t>
        </is>
      </c>
    </row>
    <row r="5753">
      <c r="A5753" s="93" t="n"/>
      <c r="B5753" s="127" t="n">
        <v>43941</v>
      </c>
      <c r="C5753" s="93">
        <f>TEXT(B5753,"aaa")</f>
        <v/>
      </c>
      <c r="D5753" s="93" t="n"/>
      <c r="E5753" s="6" t="inlineStr">
        <is>
          <t>토너</t>
        </is>
      </c>
      <c r="F5753" s="5" t="inlineStr">
        <is>
          <t>카페24</t>
        </is>
      </c>
      <c r="G5753" s="5" t="inlineStr">
        <is>
          <t>500ml</t>
        </is>
      </c>
      <c r="H5753" s="6" t="n">
        <v>69</v>
      </c>
      <c r="I5753" s="6" t="n"/>
      <c r="J5753" s="7" t="n">
        <v>190801</v>
      </c>
      <c r="K5753" s="93" t="n"/>
      <c r="L5753" s="93" t="n">
        <v>2277000</v>
      </c>
      <c r="M5753" s="93" t="n">
        <v>2143795.5</v>
      </c>
      <c r="N5753" s="93" t="n">
        <v>326025</v>
      </c>
      <c r="O5753" s="148" t="n">
        <v>2070000</v>
      </c>
      <c r="P5753" s="93" t="inlineStr">
        <is>
          <t>카페24토너500ml190801</t>
        </is>
      </c>
    </row>
    <row r="5754">
      <c r="A5754" s="93" t="n"/>
      <c r="B5754" s="127" t="n">
        <v>43941</v>
      </c>
      <c r="C5754" s="93">
        <f>TEXT(B5754,"aaa")</f>
        <v/>
      </c>
      <c r="D5754" s="93" t="n"/>
      <c r="E5754" s="6" t="inlineStr">
        <is>
          <t>토너</t>
        </is>
      </c>
      <c r="F5754" s="5" t="inlineStr">
        <is>
          <t>카페24</t>
        </is>
      </c>
      <c r="G5754" s="93" t="inlineStr">
        <is>
          <t>스킨팩 화장솜 60P</t>
        </is>
      </c>
      <c r="H5754" s="6" t="n">
        <v>61</v>
      </c>
      <c r="I5754" s="6" t="n"/>
      <c r="J5754" s="7" t="n">
        <v>190801</v>
      </c>
      <c r="K5754" s="93" t="n"/>
      <c r="L5754" s="93" t="n">
        <v>183000</v>
      </c>
      <c r="M5754" s="93" t="n">
        <v>172294.5</v>
      </c>
      <c r="N5754" s="93" t="n">
        <v>67710</v>
      </c>
      <c r="O5754" s="148" t="n">
        <v>166363.6363636364</v>
      </c>
      <c r="P5754" s="93" t="inlineStr">
        <is>
          <t>카페24토너스킨팩 화장솜 60P190801</t>
        </is>
      </c>
    </row>
    <row r="5755">
      <c r="A5755" s="93" t="n"/>
      <c r="B5755" s="127" t="n">
        <v>43941</v>
      </c>
      <c r="C5755" s="93">
        <f>TEXT(B5755,"aaa")</f>
        <v/>
      </c>
      <c r="D5755" s="93" t="n"/>
      <c r="E5755" s="93" t="inlineStr">
        <is>
          <t>앰플</t>
        </is>
      </c>
      <c r="F5755" s="5" t="inlineStr">
        <is>
          <t>카페24</t>
        </is>
      </c>
      <c r="G5755" s="93" t="inlineStr">
        <is>
          <t>앰플 30ml</t>
        </is>
      </c>
      <c r="H5755" s="6" t="n">
        <v>17</v>
      </c>
      <c r="I5755" s="6" t="n"/>
      <c r="J5755" s="93" t="n">
        <v>190801</v>
      </c>
      <c r="K5755" s="93" t="n"/>
      <c r="L5755" s="93" t="n">
        <v>476000</v>
      </c>
      <c r="M5755" s="93" t="n">
        <v>448154</v>
      </c>
      <c r="N5755" s="93" t="n">
        <v>57749</v>
      </c>
      <c r="O5755" s="148" t="n">
        <v>432727.2727272727</v>
      </c>
      <c r="P5755" s="93" t="inlineStr">
        <is>
          <t>카페24앰플앰플 30ml190801</t>
        </is>
      </c>
    </row>
    <row r="5756">
      <c r="A5756" s="93" t="n"/>
      <c r="B5756" s="127" t="n">
        <v>43941</v>
      </c>
      <c r="C5756" s="93">
        <f>TEXT(B5756,"aaa")</f>
        <v/>
      </c>
      <c r="D5756" s="93" t="n"/>
      <c r="E5756" s="93" t="inlineStr">
        <is>
          <t>수딩크림</t>
        </is>
      </c>
      <c r="F5756" s="5" t="inlineStr">
        <is>
          <t>카페24</t>
        </is>
      </c>
      <c r="G5756" s="93" t="inlineStr">
        <is>
          <t>수딩크림 100ml</t>
        </is>
      </c>
      <c r="H5756" s="6" t="n">
        <v>12</v>
      </c>
      <c r="I5756" s="6" t="n"/>
      <c r="J5756" s="93" t="n">
        <v>190801</v>
      </c>
      <c r="K5756" s="93" t="n"/>
      <c r="L5756" s="93" t="n">
        <v>456000</v>
      </c>
      <c r="M5756" s="93" t="n">
        <v>429324</v>
      </c>
      <c r="N5756" s="93" t="n">
        <v>36540</v>
      </c>
      <c r="O5756" s="148" t="n">
        <v>414545.4545454545</v>
      </c>
      <c r="P5756" s="93" t="inlineStr">
        <is>
          <t>카페24수딩크림수딩크림 100ml190801</t>
        </is>
      </c>
    </row>
    <row r="5757">
      <c r="A5757" s="93" t="n"/>
      <c r="B5757" s="127" t="n">
        <v>43941</v>
      </c>
      <c r="C5757" s="93">
        <f>TEXT(B5757,"aaa")</f>
        <v/>
      </c>
      <c r="D5757" s="93" t="n"/>
      <c r="E5757" s="93" t="inlineStr">
        <is>
          <t>토너+머드크림세트</t>
        </is>
      </c>
      <c r="F5757" s="93" t="inlineStr">
        <is>
          <t>카페24</t>
        </is>
      </c>
      <c r="G5757" s="93" t="inlineStr">
        <is>
          <t>250ml</t>
        </is>
      </c>
      <c r="H5757" s="6" t="n">
        <v>1</v>
      </c>
      <c r="I5757" s="6" t="n"/>
      <c r="J5757" s="93" t="n">
        <v>190801</v>
      </c>
      <c r="K5757" s="93" t="n"/>
      <c r="L5757" s="93" t="n">
        <v>17500</v>
      </c>
      <c r="M5757" s="93" t="n">
        <v>16476.25</v>
      </c>
      <c r="N5757" s="93" t="n">
        <v>3260</v>
      </c>
      <c r="O5757" s="148" t="n">
        <v>15909.09090909091</v>
      </c>
      <c r="P5757" s="93" t="inlineStr">
        <is>
          <t>카페24토너+머드크림세트250ml190801</t>
        </is>
      </c>
    </row>
    <row r="5758">
      <c r="A5758" s="93" t="n"/>
      <c r="B5758" s="127" t="n">
        <v>43941</v>
      </c>
      <c r="C5758" s="93">
        <f>TEXT(B5758,"aaa")</f>
        <v/>
      </c>
      <c r="D5758" s="93" t="n"/>
      <c r="E5758" s="93" t="inlineStr">
        <is>
          <t>토너+머드크림세트</t>
        </is>
      </c>
      <c r="F5758" s="93" t="inlineStr">
        <is>
          <t>카페24</t>
        </is>
      </c>
      <c r="G5758" s="93" t="inlineStr">
        <is>
          <t>머드크림마스크 100ml</t>
        </is>
      </c>
      <c r="H5758" s="6" t="n">
        <v>1</v>
      </c>
      <c r="I5758" s="6" t="n"/>
      <c r="J5758" s="93" t="n">
        <v>190801</v>
      </c>
      <c r="K5758" s="93" t="n"/>
      <c r="L5758" s="93" t="n">
        <v>17500</v>
      </c>
      <c r="M5758" s="93" t="n">
        <v>16476.25</v>
      </c>
      <c r="N5758" s="93" t="n">
        <v>1442</v>
      </c>
      <c r="O5758" s="148" t="n">
        <v>15909.09090909091</v>
      </c>
      <c r="P5758" s="93" t="inlineStr">
        <is>
          <t>카페24토너+머드크림세트머드크림마스크 100ml190801</t>
        </is>
      </c>
    </row>
    <row r="5759">
      <c r="A5759" s="93" t="n"/>
      <c r="B5759" s="127" t="n">
        <v>43941</v>
      </c>
      <c r="C5759" s="93">
        <f>TEXT(B5759,"aaa")</f>
        <v/>
      </c>
      <c r="D5759" s="93" t="n"/>
      <c r="E5759" s="6" t="inlineStr">
        <is>
          <t>토너</t>
        </is>
      </c>
      <c r="F5759" s="93" t="inlineStr">
        <is>
          <t>큐텐</t>
        </is>
      </c>
      <c r="G5759" s="5" t="inlineStr">
        <is>
          <t>250ml</t>
        </is>
      </c>
      <c r="H5759" s="6" t="n">
        <v>79</v>
      </c>
      <c r="I5759" s="6" t="n"/>
      <c r="J5759" s="93" t="n">
        <v>190801</v>
      </c>
      <c r="K5759" s="93" t="n"/>
      <c r="L5759" s="93" t="n">
        <v>2488500</v>
      </c>
      <c r="M5759" s="93" t="n">
        <v>2214765</v>
      </c>
      <c r="N5759" s="93" t="n">
        <v>257540</v>
      </c>
      <c r="O5759" s="148" t="n">
        <v>2262272.727272727</v>
      </c>
      <c r="P5759" s="93" t="inlineStr">
        <is>
          <t>큐텐토너250ml190801</t>
        </is>
      </c>
    </row>
    <row r="5760">
      <c r="A5760" s="93" t="n"/>
      <c r="B5760" s="127" t="n">
        <v>43941</v>
      </c>
      <c r="C5760" s="93">
        <f>TEXT(B5760,"aaa")</f>
        <v/>
      </c>
      <c r="D5760" s="93" t="n"/>
      <c r="E5760" s="6" t="inlineStr">
        <is>
          <t>토너</t>
        </is>
      </c>
      <c r="F5760" s="93" t="inlineStr">
        <is>
          <t>큐텐</t>
        </is>
      </c>
      <c r="G5760" s="5" t="inlineStr">
        <is>
          <t>250ml 2set</t>
        </is>
      </c>
      <c r="H5760" s="6" t="n">
        <v>30</v>
      </c>
      <c r="I5760" s="6" t="n"/>
      <c r="J5760" s="93" t="n">
        <v>190801</v>
      </c>
      <c r="K5760" s="93" t="n"/>
      <c r="L5760" s="93" t="n">
        <v>1320000</v>
      </c>
      <c r="M5760" s="93" t="n">
        <v>1174800</v>
      </c>
      <c r="N5760" s="93" t="n">
        <v>195600</v>
      </c>
      <c r="O5760" s="148" t="n">
        <v>1200000</v>
      </c>
      <c r="P5760" s="93" t="inlineStr">
        <is>
          <t>큐텐토너250ml 2set190801</t>
        </is>
      </c>
    </row>
    <row r="5761">
      <c r="A5761" s="93" t="n"/>
      <c r="B5761" s="127" t="n">
        <v>43941</v>
      </c>
      <c r="C5761" s="93">
        <f>TEXT(B5761,"aaa")</f>
        <v/>
      </c>
      <c r="D5761" s="93" t="n"/>
      <c r="E5761" s="93" t="inlineStr">
        <is>
          <t>앰플</t>
        </is>
      </c>
      <c r="F5761" s="93" t="inlineStr">
        <is>
          <t>큐텐</t>
        </is>
      </c>
      <c r="G5761" s="93" t="inlineStr">
        <is>
          <t>앰플 30ml</t>
        </is>
      </c>
      <c r="H5761" s="6" t="n">
        <v>6</v>
      </c>
      <c r="I5761" s="6" t="n"/>
      <c r="J5761" s="93" t="n">
        <v>190801</v>
      </c>
      <c r="K5761" s="93" t="n"/>
      <c r="L5761" s="93" t="n">
        <v>228000</v>
      </c>
      <c r="M5761" s="93" t="n">
        <v>202920</v>
      </c>
      <c r="N5761" s="93" t="n">
        <v>20382</v>
      </c>
      <c r="O5761" s="148" t="n">
        <v>207272.7272727273</v>
      </c>
      <c r="P5761" s="93" t="inlineStr">
        <is>
          <t>큐텐앰플앰플 30ml190801</t>
        </is>
      </c>
    </row>
    <row r="5762">
      <c r="A5762" s="93" t="n"/>
      <c r="B5762" s="127" t="n">
        <v>43941</v>
      </c>
      <c r="C5762" s="93">
        <f>TEXT(B5762,"aaa")</f>
        <v/>
      </c>
      <c r="D5762" s="93" t="n"/>
      <c r="E5762" s="93" t="inlineStr">
        <is>
          <t>머드크림마스크</t>
        </is>
      </c>
      <c r="F5762" s="93" t="inlineStr">
        <is>
          <t>큐텐</t>
        </is>
      </c>
      <c r="G5762" s="93" t="inlineStr">
        <is>
          <t>머드크림마스크 100ml</t>
        </is>
      </c>
      <c r="H5762" s="6" t="n">
        <v>2</v>
      </c>
      <c r="I5762" s="6" t="n"/>
      <c r="J5762" s="93" t="n">
        <v>190801</v>
      </c>
      <c r="K5762" s="93" t="n"/>
      <c r="L5762" s="93" t="n">
        <v>63000</v>
      </c>
      <c r="M5762" s="93" t="n">
        <v>56070</v>
      </c>
      <c r="N5762" s="93" t="n">
        <v>2884</v>
      </c>
      <c r="O5762" s="148" t="n">
        <v>57272.72727272726</v>
      </c>
      <c r="P5762" s="93" t="inlineStr">
        <is>
          <t>큐텐머드크림마스크머드크림마스크 100ml190801</t>
        </is>
      </c>
    </row>
    <row r="5763">
      <c r="A5763" s="93" t="n"/>
      <c r="B5763" s="127" t="n">
        <v>43941</v>
      </c>
      <c r="C5763" s="93">
        <f>TEXT(B5763,"aaa")</f>
        <v/>
      </c>
      <c r="D5763" s="93" t="n"/>
      <c r="E5763" s="93" t="inlineStr">
        <is>
          <t>마스크팩</t>
        </is>
      </c>
      <c r="F5763" s="93" t="inlineStr">
        <is>
          <t>큐텐</t>
        </is>
      </c>
      <c r="G5763" s="93" t="inlineStr">
        <is>
          <t>마스크팩 10매</t>
        </is>
      </c>
      <c r="H5763" s="6" t="n">
        <v>1</v>
      </c>
      <c r="I5763" s="6" t="n"/>
      <c r="J5763" s="93" t="n">
        <v>190801</v>
      </c>
      <c r="K5763" s="93" t="n"/>
      <c r="L5763" s="93" t="n">
        <v>36000</v>
      </c>
      <c r="M5763" s="93" t="n">
        <v>32040</v>
      </c>
      <c r="N5763" s="93" t="n">
        <v>3970</v>
      </c>
      <c r="O5763" s="148" t="n">
        <v>32727.27272727272</v>
      </c>
      <c r="P5763" s="93" t="inlineStr">
        <is>
          <t>큐텐마스크팩마스크팩 10매190801</t>
        </is>
      </c>
    </row>
    <row r="5764">
      <c r="A5764" s="93" t="n"/>
      <c r="B5764" s="127" t="n">
        <v>43942</v>
      </c>
      <c r="C5764" s="93">
        <f>TEXT(B5764,"aaa")</f>
        <v/>
      </c>
      <c r="D5764" s="93" t="n"/>
      <c r="E5764" s="6" t="inlineStr">
        <is>
          <t>토너</t>
        </is>
      </c>
      <c r="F5764" s="5" t="inlineStr">
        <is>
          <t>W컨셉</t>
        </is>
      </c>
      <c r="G5764" s="5" t="inlineStr">
        <is>
          <t>250ml</t>
        </is>
      </c>
      <c r="H5764" s="6" t="n">
        <v>1</v>
      </c>
      <c r="I5764" s="6" t="n"/>
      <c r="J5764" s="7" t="n">
        <v>190801</v>
      </c>
      <c r="K5764" s="93" t="n"/>
      <c r="L5764" s="93" t="n">
        <v>20000</v>
      </c>
      <c r="M5764" s="93" t="n">
        <v>14400</v>
      </c>
      <c r="N5764" s="93" t="n">
        <v>3260</v>
      </c>
      <c r="O5764" s="148" t="n">
        <v>18181.81818181818</v>
      </c>
      <c r="P5764" s="93" t="inlineStr">
        <is>
          <t>W컨셉토너250ml190801</t>
        </is>
      </c>
    </row>
    <row r="5765">
      <c r="A5765" s="93" t="n"/>
      <c r="B5765" s="127" t="n">
        <v>43942</v>
      </c>
      <c r="C5765" s="93">
        <f>TEXT(B5765,"aaa")</f>
        <v/>
      </c>
      <c r="D5765" s="93" t="n"/>
      <c r="E5765" s="6" t="inlineStr">
        <is>
          <t>토너</t>
        </is>
      </c>
      <c r="F5765" s="5" t="inlineStr">
        <is>
          <t>W컨셉</t>
        </is>
      </c>
      <c r="G5765" s="5" t="inlineStr">
        <is>
          <t>250ml 2set</t>
        </is>
      </c>
      <c r="H5765" s="6" t="n">
        <v>7</v>
      </c>
      <c r="I5765" s="6" t="n"/>
      <c r="J5765" s="7" t="n">
        <v>190801</v>
      </c>
      <c r="K5765" s="93" t="n"/>
      <c r="L5765" s="93" t="n">
        <v>245000</v>
      </c>
      <c r="M5765" s="93" t="n">
        <v>178850</v>
      </c>
      <c r="N5765" s="93" t="n">
        <v>45640</v>
      </c>
      <c r="O5765" s="148" t="n">
        <v>222727.2727272727</v>
      </c>
      <c r="P5765" s="93" t="inlineStr">
        <is>
          <t>W컨셉토너250ml 2set190801</t>
        </is>
      </c>
    </row>
    <row r="5766">
      <c r="A5766" s="93" t="n"/>
      <c r="B5766" s="127" t="n">
        <v>43942</v>
      </c>
      <c r="C5766" s="93">
        <f>TEXT(B5766,"aaa")</f>
        <v/>
      </c>
      <c r="D5766" s="93" t="n"/>
      <c r="E5766" s="93" t="inlineStr">
        <is>
          <t>토너</t>
        </is>
      </c>
      <c r="F5766" s="5" t="inlineStr">
        <is>
          <t>스타일쉐어</t>
        </is>
      </c>
      <c r="G5766" s="93" t="inlineStr">
        <is>
          <t>250ml</t>
        </is>
      </c>
      <c r="H5766" s="6" t="n">
        <v>4</v>
      </c>
      <c r="I5766" s="6" t="n"/>
      <c r="J5766" s="7" t="n">
        <v>190801</v>
      </c>
      <c r="K5766" s="93" t="n"/>
      <c r="L5766" s="93" t="n">
        <v>80000</v>
      </c>
      <c r="M5766" s="93" t="n">
        <v>60000</v>
      </c>
      <c r="N5766" s="93" t="n">
        <v>13040</v>
      </c>
      <c r="O5766" s="148" t="n">
        <v>72727.27272727272</v>
      </c>
      <c r="P5766" s="93" t="inlineStr">
        <is>
          <t>스타일쉐어토너250ml190801</t>
        </is>
      </c>
    </row>
    <row r="5767">
      <c r="A5767" s="93" t="n"/>
      <c r="B5767" s="127" t="n">
        <v>43942</v>
      </c>
      <c r="C5767" s="93">
        <f>TEXT(B5767,"aaa")</f>
        <v/>
      </c>
      <c r="D5767" s="93" t="n"/>
      <c r="E5767" s="93" t="inlineStr">
        <is>
          <t>머드크림마스크</t>
        </is>
      </c>
      <c r="F5767" s="93" t="inlineStr">
        <is>
          <t>카페24</t>
        </is>
      </c>
      <c r="G5767" s="93" t="inlineStr">
        <is>
          <t>머드크림마스크 100ml</t>
        </is>
      </c>
      <c r="H5767" s="6" t="n">
        <v>10</v>
      </c>
      <c r="I5767" s="6" t="n"/>
      <c r="J5767" s="93" t="n">
        <v>190801</v>
      </c>
      <c r="K5767" s="93" t="n"/>
      <c r="L5767" s="93" t="n">
        <v>200000</v>
      </c>
      <c r="M5767" s="93" t="n">
        <v>188300</v>
      </c>
      <c r="N5767" s="93" t="n">
        <v>14420</v>
      </c>
      <c r="O5767" s="148" t="n">
        <v>181818.1818181818</v>
      </c>
      <c r="P5767" s="93" t="inlineStr">
        <is>
          <t>카페24머드크림마스크머드크림마스크 100ml190801</t>
        </is>
      </c>
    </row>
    <row r="5768">
      <c r="A5768" s="93" t="n"/>
      <c r="B5768" s="127" t="n">
        <v>43942</v>
      </c>
      <c r="C5768" s="93">
        <f>TEXT(B5768,"aaa")</f>
        <v/>
      </c>
      <c r="D5768" s="93" t="n"/>
      <c r="E5768" s="93" t="inlineStr">
        <is>
          <t>머드크림마스크</t>
        </is>
      </c>
      <c r="F5768" s="93" t="inlineStr">
        <is>
          <t>카페24</t>
        </is>
      </c>
      <c r="G5768" s="93" t="inlineStr">
        <is>
          <t>머드크림마스크 100ml 2set</t>
        </is>
      </c>
      <c r="H5768" s="6" t="n">
        <v>4</v>
      </c>
      <c r="I5768" s="6" t="n"/>
      <c r="J5768" s="93" t="n">
        <v>190801</v>
      </c>
      <c r="K5768" s="93" t="n"/>
      <c r="L5768" s="93" t="n">
        <v>140000</v>
      </c>
      <c r="M5768" s="93" t="n">
        <v>131810</v>
      </c>
      <c r="N5768" s="93" t="n">
        <v>11536</v>
      </c>
      <c r="O5768" s="148" t="n">
        <v>127272.7272727273</v>
      </c>
      <c r="P5768" s="93" t="inlineStr">
        <is>
          <t>카페24머드크림마스크머드크림마스크 100ml 2set190801</t>
        </is>
      </c>
    </row>
    <row r="5769">
      <c r="A5769" s="93" t="n"/>
      <c r="B5769" s="127" t="n">
        <v>43942</v>
      </c>
      <c r="C5769" s="93">
        <f>TEXT(B5769,"aaa")</f>
        <v/>
      </c>
      <c r="D5769" s="93" t="n"/>
      <c r="E5769" s="93" t="inlineStr">
        <is>
          <t>마스크팩</t>
        </is>
      </c>
      <c r="F5769" s="93" t="inlineStr">
        <is>
          <t>카페24</t>
        </is>
      </c>
      <c r="G5769" s="93" t="inlineStr">
        <is>
          <t>마스크팩 1매</t>
        </is>
      </c>
      <c r="H5769" s="6" t="n">
        <v>11</v>
      </c>
      <c r="I5769" s="6" t="n"/>
      <c r="J5769" s="93" t="n">
        <v>190801</v>
      </c>
      <c r="K5769" s="93" t="n"/>
      <c r="L5769" s="93" t="n">
        <v>44000</v>
      </c>
      <c r="M5769" s="93" t="n">
        <v>41426</v>
      </c>
      <c r="N5769" s="93" t="n">
        <v>4367</v>
      </c>
      <c r="O5769" s="148" t="n">
        <v>40000</v>
      </c>
      <c r="P5769" s="93" t="inlineStr">
        <is>
          <t>카페24마스크팩마스크팩 1매190801</t>
        </is>
      </c>
    </row>
    <row r="5770">
      <c r="A5770" s="93" t="n"/>
      <c r="B5770" s="127" t="n">
        <v>43942</v>
      </c>
      <c r="C5770" s="93">
        <f>TEXT(B5770,"aaa")</f>
        <v/>
      </c>
      <c r="D5770" s="93" t="n"/>
      <c r="E5770" s="93" t="inlineStr">
        <is>
          <t>마스크팩</t>
        </is>
      </c>
      <c r="F5770" s="93" t="inlineStr">
        <is>
          <t>카페24</t>
        </is>
      </c>
      <c r="G5770" s="93" t="inlineStr">
        <is>
          <t>마스크팩 10매</t>
        </is>
      </c>
      <c r="H5770" s="6" t="n">
        <v>6</v>
      </c>
      <c r="I5770" s="6" t="n"/>
      <c r="J5770" s="93" t="n">
        <v>190801</v>
      </c>
      <c r="K5770" s="93" t="n"/>
      <c r="L5770" s="93" t="n">
        <v>120000</v>
      </c>
      <c r="M5770" s="93" t="n">
        <v>112980</v>
      </c>
      <c r="N5770" s="93" t="n">
        <v>23820</v>
      </c>
      <c r="O5770" s="148" t="n">
        <v>109090.9090909091</v>
      </c>
      <c r="P5770" s="93" t="inlineStr">
        <is>
          <t>카페24마스크팩마스크팩 10매190801</t>
        </is>
      </c>
    </row>
    <row r="5771">
      <c r="A5771" s="93" t="n"/>
      <c r="B5771" s="127" t="n">
        <v>43942</v>
      </c>
      <c r="C5771" s="93">
        <f>TEXT(B5771,"aaa")</f>
        <v/>
      </c>
      <c r="D5771" s="93" t="n"/>
      <c r="E5771" s="6" t="inlineStr">
        <is>
          <t>토너</t>
        </is>
      </c>
      <c r="F5771" s="5" t="inlineStr">
        <is>
          <t>카페24</t>
        </is>
      </c>
      <c r="G5771" s="5" t="inlineStr">
        <is>
          <t>250ml</t>
        </is>
      </c>
      <c r="H5771" s="6" t="n">
        <v>55</v>
      </c>
      <c r="I5771" s="6" t="n"/>
      <c r="J5771" s="7" t="n">
        <v>190801</v>
      </c>
      <c r="K5771" s="93" t="n"/>
      <c r="L5771" s="93" t="n">
        <v>1100000</v>
      </c>
      <c r="M5771" s="93" t="n">
        <v>1035650</v>
      </c>
      <c r="N5771" s="93" t="n">
        <v>179300</v>
      </c>
      <c r="O5771" s="148" t="n">
        <v>999999.9999999999</v>
      </c>
      <c r="P5771" s="93" t="inlineStr">
        <is>
          <t>카페24토너250ml190801</t>
        </is>
      </c>
    </row>
    <row r="5772">
      <c r="A5772" s="93" t="n"/>
      <c r="B5772" s="127" t="n">
        <v>43942</v>
      </c>
      <c r="C5772" s="93">
        <f>TEXT(B5772,"aaa")</f>
        <v/>
      </c>
      <c r="D5772" s="93" t="n"/>
      <c r="E5772" s="6" t="inlineStr">
        <is>
          <t>토너</t>
        </is>
      </c>
      <c r="F5772" s="5" t="inlineStr">
        <is>
          <t>카페24</t>
        </is>
      </c>
      <c r="G5772" s="5" t="inlineStr">
        <is>
          <t>250ml 2set</t>
        </is>
      </c>
      <c r="H5772" s="6" t="n">
        <v>50</v>
      </c>
      <c r="I5772" s="6" t="n"/>
      <c r="J5772" s="7" t="n">
        <v>190801</v>
      </c>
      <c r="K5772" s="93" t="n"/>
      <c r="L5772" s="93" t="n">
        <v>1750000</v>
      </c>
      <c r="M5772" s="93" t="n">
        <v>1647625</v>
      </c>
      <c r="N5772" s="93" t="n">
        <v>326000</v>
      </c>
      <c r="O5772" s="148" t="n">
        <v>1590909.090909091</v>
      </c>
      <c r="P5772" s="93" t="inlineStr">
        <is>
          <t>카페24토너250ml 2set190801</t>
        </is>
      </c>
    </row>
    <row r="5773">
      <c r="A5773" s="93" t="n"/>
      <c r="B5773" s="127" t="n">
        <v>43942</v>
      </c>
      <c r="C5773" s="93">
        <f>TEXT(B5773,"aaa")</f>
        <v/>
      </c>
      <c r="D5773" s="93" t="n"/>
      <c r="E5773" s="6" t="inlineStr">
        <is>
          <t>토너</t>
        </is>
      </c>
      <c r="F5773" s="5" t="inlineStr">
        <is>
          <t>카페24</t>
        </is>
      </c>
      <c r="G5773" s="5" t="inlineStr">
        <is>
          <t>500ml</t>
        </is>
      </c>
      <c r="H5773" s="6" t="n">
        <v>46</v>
      </c>
      <c r="I5773" s="6" t="n"/>
      <c r="J5773" s="7" t="n">
        <v>190801</v>
      </c>
      <c r="K5773" s="93" t="n"/>
      <c r="L5773" s="93" t="n">
        <v>1518000</v>
      </c>
      <c r="M5773" s="93" t="n">
        <v>1429197</v>
      </c>
      <c r="N5773" s="93" t="n">
        <v>217350</v>
      </c>
      <c r="O5773" s="148" t="n">
        <v>1380000</v>
      </c>
      <c r="P5773" s="93" t="inlineStr">
        <is>
          <t>카페24토너500ml190801</t>
        </is>
      </c>
    </row>
    <row r="5774">
      <c r="A5774" s="93" t="n"/>
      <c r="B5774" s="127" t="n">
        <v>43942</v>
      </c>
      <c r="C5774" s="93">
        <f>TEXT(B5774,"aaa")</f>
        <v/>
      </c>
      <c r="D5774" s="93" t="n"/>
      <c r="E5774" s="6" t="inlineStr">
        <is>
          <t>토너</t>
        </is>
      </c>
      <c r="F5774" s="5" t="inlineStr">
        <is>
          <t>카페24</t>
        </is>
      </c>
      <c r="G5774" s="93" t="inlineStr">
        <is>
          <t>스킨팩 화장솜 60P</t>
        </is>
      </c>
      <c r="H5774" s="6" t="n">
        <v>67</v>
      </c>
      <c r="I5774" s="6" t="n"/>
      <c r="J5774" s="7" t="n">
        <v>190801</v>
      </c>
      <c r="K5774" s="93" t="n"/>
      <c r="L5774" s="93" t="n">
        <v>201000</v>
      </c>
      <c r="M5774" s="93" t="n">
        <v>189241.5</v>
      </c>
      <c r="N5774" s="93" t="n">
        <v>74370</v>
      </c>
      <c r="O5774" s="148" t="n">
        <v>182727.2727272727</v>
      </c>
      <c r="P5774" s="93" t="inlineStr">
        <is>
          <t>카페24토너스킨팩 화장솜 60P190801</t>
        </is>
      </c>
    </row>
    <row r="5775">
      <c r="A5775" s="93" t="n"/>
      <c r="B5775" s="127" t="n">
        <v>43942</v>
      </c>
      <c r="C5775" s="93">
        <f>TEXT(B5775,"aaa")</f>
        <v/>
      </c>
      <c r="D5775" s="93" t="n"/>
      <c r="E5775" s="93" t="inlineStr">
        <is>
          <t>앰플</t>
        </is>
      </c>
      <c r="F5775" s="5" t="inlineStr">
        <is>
          <t>카페24</t>
        </is>
      </c>
      <c r="G5775" s="93" t="inlineStr">
        <is>
          <t>앰플 30ml</t>
        </is>
      </c>
      <c r="H5775" s="6" t="n">
        <v>17</v>
      </c>
      <c r="I5775" s="6" t="n"/>
      <c r="J5775" s="93" t="n">
        <v>190801</v>
      </c>
      <c r="K5775" s="93" t="n"/>
      <c r="L5775" s="93" t="n">
        <v>476000</v>
      </c>
      <c r="M5775" s="93" t="n">
        <v>448154</v>
      </c>
      <c r="N5775" s="93" t="n">
        <v>57749</v>
      </c>
      <c r="O5775" s="148" t="n">
        <v>432727.2727272727</v>
      </c>
      <c r="P5775" s="93" t="inlineStr">
        <is>
          <t>카페24앰플앰플 30ml190801</t>
        </is>
      </c>
    </row>
    <row r="5776">
      <c r="A5776" s="93" t="n"/>
      <c r="B5776" s="127" t="n">
        <v>43942</v>
      </c>
      <c r="C5776" s="93">
        <f>TEXT(B5776,"aaa")</f>
        <v/>
      </c>
      <c r="D5776" s="93" t="n"/>
      <c r="E5776" s="93" t="inlineStr">
        <is>
          <t>수딩크림</t>
        </is>
      </c>
      <c r="F5776" s="5" t="inlineStr">
        <is>
          <t>카페24</t>
        </is>
      </c>
      <c r="G5776" s="93" t="inlineStr">
        <is>
          <t>수딩크림 100ml</t>
        </is>
      </c>
      <c r="H5776" s="6" t="n">
        <v>7</v>
      </c>
      <c r="I5776" s="6" t="n"/>
      <c r="J5776" s="93" t="n">
        <v>190801</v>
      </c>
      <c r="K5776" s="93" t="n"/>
      <c r="L5776" s="93" t="n">
        <v>266000</v>
      </c>
      <c r="M5776" s="93" t="n">
        <v>250439</v>
      </c>
      <c r="N5776" s="93" t="n">
        <v>21315</v>
      </c>
      <c r="O5776" s="148" t="n">
        <v>241818.1818181818</v>
      </c>
      <c r="P5776" s="93" t="inlineStr">
        <is>
          <t>카페24수딩크림수딩크림 100ml190801</t>
        </is>
      </c>
    </row>
    <row r="5777">
      <c r="A5777" s="93" t="n"/>
      <c r="B5777" s="127" t="n">
        <v>43942</v>
      </c>
      <c r="C5777" s="93">
        <f>TEXT(B5777,"aaa")</f>
        <v/>
      </c>
      <c r="D5777" s="93" t="n"/>
      <c r="E5777" s="93" t="inlineStr">
        <is>
          <t>토너+머드크림세트</t>
        </is>
      </c>
      <c r="F5777" s="93" t="inlineStr">
        <is>
          <t>카페24</t>
        </is>
      </c>
      <c r="G5777" s="93" t="inlineStr">
        <is>
          <t>250ml</t>
        </is>
      </c>
      <c r="H5777" s="6" t="n">
        <v>2</v>
      </c>
      <c r="I5777" s="6" t="n"/>
      <c r="J5777" s="93" t="n">
        <v>190801</v>
      </c>
      <c r="K5777" s="93" t="n"/>
      <c r="L5777" s="93" t="n">
        <v>35000</v>
      </c>
      <c r="M5777" s="93" t="n">
        <v>32952.5</v>
      </c>
      <c r="N5777" s="93" t="n">
        <v>6520</v>
      </c>
      <c r="O5777" s="148" t="n">
        <v>31818.18181818182</v>
      </c>
      <c r="P5777" s="93" t="inlineStr">
        <is>
          <t>카페24토너+머드크림세트250ml190801</t>
        </is>
      </c>
    </row>
    <row r="5778">
      <c r="A5778" s="93" t="n"/>
      <c r="B5778" s="127" t="n">
        <v>43942</v>
      </c>
      <c r="C5778" s="93">
        <f>TEXT(B5778,"aaa")</f>
        <v/>
      </c>
      <c r="D5778" s="93" t="n"/>
      <c r="E5778" s="93" t="inlineStr">
        <is>
          <t>토너+머드크림세트</t>
        </is>
      </c>
      <c r="F5778" s="93" t="inlineStr">
        <is>
          <t>카페24</t>
        </is>
      </c>
      <c r="G5778" s="93" t="inlineStr">
        <is>
          <t>머드크림마스크 100ml</t>
        </is>
      </c>
      <c r="H5778" s="6" t="n">
        <v>2</v>
      </c>
      <c r="I5778" s="6" t="n"/>
      <c r="J5778" s="93" t="n">
        <v>190801</v>
      </c>
      <c r="K5778" s="93" t="n"/>
      <c r="L5778" s="93" t="n">
        <v>35000</v>
      </c>
      <c r="M5778" s="93" t="n">
        <v>32952.5</v>
      </c>
      <c r="N5778" s="93" t="n">
        <v>2884</v>
      </c>
      <c r="O5778" s="148" t="n">
        <v>31818.18181818182</v>
      </c>
      <c r="P5778" s="93" t="inlineStr">
        <is>
          <t>카페24토너+머드크림세트머드크림마스크 100ml190801</t>
        </is>
      </c>
    </row>
    <row r="5779">
      <c r="A5779" s="93" t="n"/>
      <c r="B5779" s="127" t="n">
        <v>43942</v>
      </c>
      <c r="C5779" s="93">
        <f>TEXT(B5779,"aaa")</f>
        <v/>
      </c>
      <c r="D5779" s="93" t="n"/>
      <c r="E5779" s="93" t="inlineStr">
        <is>
          <t>클렌징폼</t>
        </is>
      </c>
      <c r="F5779" s="93" t="inlineStr">
        <is>
          <t>카페24</t>
        </is>
      </c>
      <c r="G5779" s="93" t="inlineStr">
        <is>
          <t>클렌징폼 120ml</t>
        </is>
      </c>
      <c r="H5779" s="6" t="n">
        <v>1</v>
      </c>
      <c r="I5779" s="6" t="n"/>
      <c r="J5779" s="7" t="n">
        <v>190801</v>
      </c>
      <c r="K5779" s="93" t="n"/>
      <c r="L5779" s="93" t="n">
        <v>13000</v>
      </c>
      <c r="M5779" s="93" t="n">
        <v>12239.5</v>
      </c>
      <c r="N5779" s="93" t="n">
        <v>2750</v>
      </c>
      <c r="O5779" s="148" t="n">
        <v>11818.18181818182</v>
      </c>
      <c r="P5779" s="93" t="inlineStr">
        <is>
          <t>카페24클렌징폼클렌징폼 120ml190801</t>
        </is>
      </c>
    </row>
    <row r="5780">
      <c r="A5780" s="93" t="n"/>
      <c r="B5780" s="127" t="n">
        <v>43942</v>
      </c>
      <c r="C5780" s="93">
        <f>TEXT(B5780,"aaa")</f>
        <v/>
      </c>
      <c r="D5780" s="93" t="n"/>
      <c r="E5780" s="6" t="inlineStr">
        <is>
          <t>토너</t>
        </is>
      </c>
      <c r="F5780" s="93" t="inlineStr">
        <is>
          <t>큐텐</t>
        </is>
      </c>
      <c r="G5780" s="5" t="inlineStr">
        <is>
          <t>250ml</t>
        </is>
      </c>
      <c r="H5780" s="6" t="n">
        <v>22</v>
      </c>
      <c r="I5780" s="6" t="n"/>
      <c r="J5780" s="93" t="n">
        <v>190801</v>
      </c>
      <c r="K5780" s="93" t="n"/>
      <c r="L5780" s="93" t="n">
        <v>693000</v>
      </c>
      <c r="M5780" s="93" t="n">
        <v>616770</v>
      </c>
      <c r="N5780" s="93" t="n">
        <v>71720</v>
      </c>
      <c r="O5780" s="148" t="n">
        <v>630000</v>
      </c>
      <c r="P5780" s="93" t="inlineStr">
        <is>
          <t>큐텐토너250ml190801</t>
        </is>
      </c>
    </row>
    <row r="5781">
      <c r="A5781" s="93" t="n"/>
      <c r="B5781" s="127" t="n">
        <v>43942</v>
      </c>
      <c r="C5781" s="93">
        <f>TEXT(B5781,"aaa")</f>
        <v/>
      </c>
      <c r="D5781" s="93" t="n"/>
      <c r="E5781" s="6" t="inlineStr">
        <is>
          <t>토너</t>
        </is>
      </c>
      <c r="F5781" s="93" t="inlineStr">
        <is>
          <t>큐텐</t>
        </is>
      </c>
      <c r="G5781" s="5" t="inlineStr">
        <is>
          <t>250ml 2set</t>
        </is>
      </c>
      <c r="H5781" s="6" t="n">
        <v>7</v>
      </c>
      <c r="I5781" s="6" t="n"/>
      <c r="J5781" s="93" t="n">
        <v>190801</v>
      </c>
      <c r="K5781" s="93" t="n"/>
      <c r="L5781" s="93" t="n">
        <v>308000</v>
      </c>
      <c r="M5781" s="93" t="n">
        <v>274120</v>
      </c>
      <c r="N5781" s="93" t="n">
        <v>45640</v>
      </c>
      <c r="O5781" s="148" t="n">
        <v>280000</v>
      </c>
      <c r="P5781" s="93" t="inlineStr">
        <is>
          <t>큐텐토너250ml 2set190801</t>
        </is>
      </c>
    </row>
    <row r="5782">
      <c r="A5782" s="93" t="n"/>
      <c r="B5782" s="127" t="n">
        <v>43942</v>
      </c>
      <c r="C5782" s="93">
        <f>TEXT(B5782,"aaa")</f>
        <v/>
      </c>
      <c r="D5782" s="93" t="n"/>
      <c r="E5782" s="93" t="inlineStr">
        <is>
          <t>앰플</t>
        </is>
      </c>
      <c r="F5782" s="93" t="inlineStr">
        <is>
          <t>큐텐</t>
        </is>
      </c>
      <c r="G5782" s="93" t="inlineStr">
        <is>
          <t>앰플 30ml</t>
        </is>
      </c>
      <c r="H5782" s="6" t="n">
        <v>1</v>
      </c>
      <c r="I5782" s="6" t="n"/>
      <c r="J5782" s="93" t="n">
        <v>190801</v>
      </c>
      <c r="K5782" s="93" t="n"/>
      <c r="L5782" s="93" t="n">
        <v>38000</v>
      </c>
      <c r="M5782" s="93" t="n">
        <v>33820</v>
      </c>
      <c r="N5782" s="93" t="n">
        <v>3397</v>
      </c>
      <c r="O5782" s="148" t="n">
        <v>34545.45454545454</v>
      </c>
      <c r="P5782" s="93" t="inlineStr">
        <is>
          <t>큐텐앰플앰플 30ml190801</t>
        </is>
      </c>
    </row>
    <row r="5783">
      <c r="A5783" s="93" t="n"/>
      <c r="B5783" s="127" t="n">
        <v>43942</v>
      </c>
      <c r="C5783" s="93">
        <f>TEXT(B5783,"aaa")</f>
        <v/>
      </c>
      <c r="D5783" s="93" t="n"/>
      <c r="E5783" s="93" t="inlineStr">
        <is>
          <t>머드크림마스크</t>
        </is>
      </c>
      <c r="F5783" s="93" t="inlineStr">
        <is>
          <t>큐텐</t>
        </is>
      </c>
      <c r="G5783" s="93" t="inlineStr">
        <is>
          <t>머드크림마스크 100ml</t>
        </is>
      </c>
      <c r="H5783" s="6" t="n">
        <v>1</v>
      </c>
      <c r="I5783" s="6" t="n"/>
      <c r="J5783" s="93" t="n">
        <v>190801</v>
      </c>
      <c r="K5783" s="93" t="n"/>
      <c r="L5783" s="93" t="n">
        <v>31500</v>
      </c>
      <c r="M5783" s="93" t="n">
        <v>28035</v>
      </c>
      <c r="N5783" s="93" t="n">
        <v>1442</v>
      </c>
      <c r="O5783" s="148" t="n">
        <v>28636.36363636363</v>
      </c>
      <c r="P5783" s="93" t="inlineStr">
        <is>
          <t>큐텐머드크림마스크머드크림마스크 100ml190801</t>
        </is>
      </c>
    </row>
    <row r="5784">
      <c r="A5784" s="93" t="n"/>
      <c r="B5784" s="127" t="n">
        <v>43942</v>
      </c>
      <c r="C5784" s="93">
        <f>TEXT(B5784,"aaa")</f>
        <v/>
      </c>
      <c r="D5784" s="93" t="n"/>
      <c r="E5784" s="93" t="inlineStr">
        <is>
          <t>마스크팩</t>
        </is>
      </c>
      <c r="F5784" s="93" t="inlineStr">
        <is>
          <t>큐텐</t>
        </is>
      </c>
      <c r="G5784" s="93" t="inlineStr">
        <is>
          <t>마스크팩 10매</t>
        </is>
      </c>
      <c r="H5784" s="6" t="n">
        <v>1</v>
      </c>
      <c r="I5784" s="6" t="n"/>
      <c r="J5784" s="93" t="n">
        <v>190801</v>
      </c>
      <c r="K5784" s="93" t="n"/>
      <c r="L5784" s="93" t="n">
        <v>36000</v>
      </c>
      <c r="M5784" s="93" t="n">
        <v>32040</v>
      </c>
      <c r="N5784" s="93" t="n">
        <v>3970</v>
      </c>
      <c r="O5784" s="148" t="n">
        <v>32727.27272727272</v>
      </c>
      <c r="P5784" s="93" t="inlineStr">
        <is>
          <t>큐텐마스크팩마스크팩 10매190801</t>
        </is>
      </c>
    </row>
    <row r="5785">
      <c r="A5785" s="93" t="n"/>
      <c r="B5785" s="127" t="n">
        <v>43943</v>
      </c>
      <c r="C5785" s="93">
        <f>TEXT(B5785,"aaa")</f>
        <v/>
      </c>
      <c r="D5785" s="93" t="n"/>
      <c r="E5785" s="6" t="inlineStr">
        <is>
          <t>토너</t>
        </is>
      </c>
      <c r="F5785" s="5" t="inlineStr">
        <is>
          <t>W컨셉</t>
        </is>
      </c>
      <c r="G5785" s="5" t="inlineStr">
        <is>
          <t>250ml 2set</t>
        </is>
      </c>
      <c r="H5785" s="6" t="n">
        <v>3</v>
      </c>
      <c r="I5785" s="6" t="n"/>
      <c r="J5785" s="7" t="n">
        <v>190801</v>
      </c>
      <c r="K5785" s="93" t="n"/>
      <c r="L5785" s="93" t="n">
        <v>105000</v>
      </c>
      <c r="M5785" s="93" t="n">
        <v>76650</v>
      </c>
      <c r="N5785" s="93" t="n">
        <v>19560</v>
      </c>
      <c r="O5785" s="148" t="n">
        <v>95454.54545454544</v>
      </c>
      <c r="P5785" s="93" t="inlineStr">
        <is>
          <t>W컨셉토너250ml 2set190801</t>
        </is>
      </c>
    </row>
    <row r="5786">
      <c r="A5786" s="93" t="n"/>
      <c r="B5786" s="127" t="n">
        <v>43943</v>
      </c>
      <c r="C5786" s="93">
        <f>TEXT(B5786,"aaa")</f>
        <v/>
      </c>
      <c r="D5786" s="93" t="n"/>
      <c r="E5786" s="93" t="inlineStr">
        <is>
          <t>토너</t>
        </is>
      </c>
      <c r="F5786" s="5" t="inlineStr">
        <is>
          <t>스타일쉐어</t>
        </is>
      </c>
      <c r="G5786" s="93" t="inlineStr">
        <is>
          <t>250ml</t>
        </is>
      </c>
      <c r="H5786" s="6" t="n">
        <v>3</v>
      </c>
      <c r="I5786" s="6" t="n"/>
      <c r="J5786" s="7" t="n">
        <v>190801</v>
      </c>
      <c r="K5786" s="93" t="n"/>
      <c r="L5786" s="93" t="n">
        <v>60000</v>
      </c>
      <c r="M5786" s="93" t="n">
        <v>45000</v>
      </c>
      <c r="N5786" s="93" t="n">
        <v>9780</v>
      </c>
      <c r="O5786" s="148" t="n">
        <v>54545.45454545454</v>
      </c>
      <c r="P5786" s="93" t="inlineStr">
        <is>
          <t>스타일쉐어토너250ml190801</t>
        </is>
      </c>
    </row>
    <row r="5787">
      <c r="A5787" s="93" t="n"/>
      <c r="B5787" s="127" t="n">
        <v>43943</v>
      </c>
      <c r="C5787" s="93">
        <f>TEXT(B5787,"aaa")</f>
        <v/>
      </c>
      <c r="D5787" s="93" t="n"/>
      <c r="E5787" s="93" t="inlineStr">
        <is>
          <t>토너</t>
        </is>
      </c>
      <c r="F5787" s="93" t="inlineStr">
        <is>
          <t>글로우데이즈 시코르</t>
        </is>
      </c>
      <c r="G5787" s="93" t="inlineStr">
        <is>
          <t>250ml</t>
        </is>
      </c>
      <c r="H5787" s="6" t="n">
        <v>200</v>
      </c>
      <c r="I5787" s="6" t="n"/>
      <c r="J5787" s="91" t="n">
        <v>190801</v>
      </c>
      <c r="K5787" s="93" t="n"/>
      <c r="L5787" s="93" t="n">
        <v>2045400</v>
      </c>
      <c r="M5787" s="93" t="n">
        <v>2045400</v>
      </c>
      <c r="N5787" s="93" t="n">
        <v>652000</v>
      </c>
      <c r="O5787" s="148" t="n">
        <v>1859454.545454545</v>
      </c>
      <c r="P5787" s="93" t="inlineStr">
        <is>
          <t>글로우데이즈 시코르토너250ml190801</t>
        </is>
      </c>
    </row>
    <row r="5788">
      <c r="A5788" s="93" t="n"/>
      <c r="B5788" s="127" t="n">
        <v>43943</v>
      </c>
      <c r="C5788" s="93">
        <f>TEXT(B5788,"aaa")</f>
        <v/>
      </c>
      <c r="D5788" s="93" t="n"/>
      <c r="E5788" s="93" t="inlineStr">
        <is>
          <t>마스크팩</t>
        </is>
      </c>
      <c r="F5788" s="93" t="inlineStr">
        <is>
          <t>글로우데이즈 시코르</t>
        </is>
      </c>
      <c r="G5788" s="93" t="inlineStr">
        <is>
          <t>마스크팩 10매</t>
        </is>
      </c>
      <c r="H5788" s="6" t="n">
        <v>50</v>
      </c>
      <c r="I5788" s="6" t="n"/>
      <c r="J5788" s="93" t="n">
        <v>190801</v>
      </c>
      <c r="K5788" s="93" t="n"/>
      <c r="L5788" s="93" t="n">
        <v>818200</v>
      </c>
      <c r="M5788" s="93" t="n">
        <v>818200</v>
      </c>
      <c r="N5788" s="93" t="n">
        <v>198500</v>
      </c>
      <c r="O5788" s="148" t="n">
        <v>743818.1818181818</v>
      </c>
      <c r="P5788" s="93" t="inlineStr">
        <is>
          <t>글로우데이즈 시코르마스크팩마스크팩 10매190801</t>
        </is>
      </c>
    </row>
    <row r="5789">
      <c r="A5789" s="93" t="n"/>
      <c r="B5789" s="127" t="n">
        <v>43943</v>
      </c>
      <c r="C5789" s="93">
        <f>TEXT(B5789,"aaa")</f>
        <v/>
      </c>
      <c r="D5789" s="93" t="n"/>
      <c r="E5789" s="93" t="inlineStr">
        <is>
          <t>머드크림마스크</t>
        </is>
      </c>
      <c r="F5789" s="93" t="inlineStr">
        <is>
          <t>카페24</t>
        </is>
      </c>
      <c r="G5789" s="93" t="inlineStr">
        <is>
          <t>머드크림마스크 100ml</t>
        </is>
      </c>
      <c r="H5789" s="6" t="n">
        <v>6</v>
      </c>
      <c r="I5789" s="6" t="n"/>
      <c r="J5789" s="93" t="n">
        <v>190801</v>
      </c>
      <c r="K5789" s="93" t="n"/>
      <c r="L5789" s="93" t="n">
        <v>120000</v>
      </c>
      <c r="M5789" s="93" t="n">
        <v>112980</v>
      </c>
      <c r="N5789" s="93" t="n">
        <v>8652</v>
      </c>
      <c r="O5789" s="148" t="n">
        <v>109090.9090909091</v>
      </c>
      <c r="P5789" s="93" t="inlineStr">
        <is>
          <t>카페24머드크림마스크머드크림마스크 100ml190801</t>
        </is>
      </c>
    </row>
    <row r="5790">
      <c r="A5790" s="93" t="n"/>
      <c r="B5790" s="127" t="n">
        <v>43943</v>
      </c>
      <c r="C5790" s="93">
        <f>TEXT(B5790,"aaa")</f>
        <v/>
      </c>
      <c r="D5790" s="93" t="n"/>
      <c r="E5790" s="93" t="inlineStr">
        <is>
          <t>머드크림마스크</t>
        </is>
      </c>
      <c r="F5790" s="93" t="inlineStr">
        <is>
          <t>카페24</t>
        </is>
      </c>
      <c r="G5790" s="93" t="inlineStr">
        <is>
          <t>머드크림마스크 100ml 2set</t>
        </is>
      </c>
      <c r="H5790" s="6" t="n">
        <v>1</v>
      </c>
      <c r="I5790" s="6" t="n"/>
      <c r="J5790" s="93" t="n">
        <v>190801</v>
      </c>
      <c r="K5790" s="93" t="n"/>
      <c r="L5790" s="93" t="n">
        <v>35000</v>
      </c>
      <c r="M5790" s="93" t="n">
        <v>32952.5</v>
      </c>
      <c r="N5790" s="93" t="n">
        <v>2884</v>
      </c>
      <c r="O5790" s="148" t="n">
        <v>31818.18181818182</v>
      </c>
      <c r="P5790" s="93" t="inlineStr">
        <is>
          <t>카페24머드크림마스크머드크림마스크 100ml 2set190801</t>
        </is>
      </c>
    </row>
    <row r="5791">
      <c r="A5791" s="93" t="n"/>
      <c r="B5791" s="127" t="n">
        <v>43943</v>
      </c>
      <c r="C5791" s="93">
        <f>TEXT(B5791,"aaa")</f>
        <v/>
      </c>
      <c r="D5791" s="93" t="n"/>
      <c r="E5791" s="93" t="inlineStr">
        <is>
          <t>마스크팩</t>
        </is>
      </c>
      <c r="F5791" s="93" t="inlineStr">
        <is>
          <t>카페24</t>
        </is>
      </c>
      <c r="G5791" s="93" t="inlineStr">
        <is>
          <t>마스크팩 1매</t>
        </is>
      </c>
      <c r="H5791" s="6" t="n">
        <v>4</v>
      </c>
      <c r="I5791" s="6" t="n"/>
      <c r="J5791" s="93" t="n">
        <v>190801</v>
      </c>
      <c r="K5791" s="93" t="n"/>
      <c r="L5791" s="93" t="n">
        <v>16000</v>
      </c>
      <c r="M5791" s="93" t="n">
        <v>15064</v>
      </c>
      <c r="N5791" s="93" t="n">
        <v>1588</v>
      </c>
      <c r="O5791" s="148" t="n">
        <v>14545.45454545454</v>
      </c>
      <c r="P5791" s="93" t="inlineStr">
        <is>
          <t>카페24마스크팩마스크팩 1매190801</t>
        </is>
      </c>
    </row>
    <row r="5792">
      <c r="A5792" s="93" t="n"/>
      <c r="B5792" s="127" t="n">
        <v>43943</v>
      </c>
      <c r="C5792" s="93">
        <f>TEXT(B5792,"aaa")</f>
        <v/>
      </c>
      <c r="D5792" s="93" t="n"/>
      <c r="E5792" s="93" t="inlineStr">
        <is>
          <t>마스크팩</t>
        </is>
      </c>
      <c r="F5792" s="93" t="inlineStr">
        <is>
          <t>카페24</t>
        </is>
      </c>
      <c r="G5792" s="93" t="inlineStr">
        <is>
          <t>마스크팩 10매</t>
        </is>
      </c>
      <c r="H5792" s="6" t="n">
        <v>1</v>
      </c>
      <c r="I5792" s="6" t="n"/>
      <c r="J5792" s="93" t="n">
        <v>190801</v>
      </c>
      <c r="K5792" s="93" t="n"/>
      <c r="L5792" s="93" t="n">
        <v>20000</v>
      </c>
      <c r="M5792" s="93" t="n">
        <v>18830</v>
      </c>
      <c r="N5792" s="93" t="n">
        <v>3970</v>
      </c>
      <c r="O5792" s="148" t="n">
        <v>18181.81818181818</v>
      </c>
      <c r="P5792" s="93" t="inlineStr">
        <is>
          <t>카페24마스크팩마스크팩 10매190801</t>
        </is>
      </c>
    </row>
    <row r="5793">
      <c r="A5793" s="93" t="n"/>
      <c r="B5793" s="127" t="n">
        <v>43943</v>
      </c>
      <c r="C5793" s="93">
        <f>TEXT(B5793,"aaa")</f>
        <v/>
      </c>
      <c r="D5793" s="93" t="n"/>
      <c r="E5793" s="6" t="inlineStr">
        <is>
          <t>토너</t>
        </is>
      </c>
      <c r="F5793" s="5" t="inlineStr">
        <is>
          <t>카페24</t>
        </is>
      </c>
      <c r="G5793" s="5" t="inlineStr">
        <is>
          <t>250ml</t>
        </is>
      </c>
      <c r="H5793" s="6" t="n">
        <v>47</v>
      </c>
      <c r="I5793" s="6" t="n"/>
      <c r="J5793" s="7" t="n">
        <v>190801</v>
      </c>
      <c r="K5793" s="93" t="n"/>
      <c r="L5793" s="93" t="n">
        <v>940000</v>
      </c>
      <c r="M5793" s="93" t="n">
        <v>885010</v>
      </c>
      <c r="N5793" s="93" t="n">
        <v>153220</v>
      </c>
      <c r="O5793" s="148" t="n">
        <v>854545.4545454545</v>
      </c>
      <c r="P5793" s="93" t="inlineStr">
        <is>
          <t>카페24토너250ml190801</t>
        </is>
      </c>
    </row>
    <row r="5794">
      <c r="A5794" s="93" t="n"/>
      <c r="B5794" s="127" t="n">
        <v>43943</v>
      </c>
      <c r="C5794" s="93">
        <f>TEXT(B5794,"aaa")</f>
        <v/>
      </c>
      <c r="D5794" s="93" t="n"/>
      <c r="E5794" s="6" t="inlineStr">
        <is>
          <t>토너</t>
        </is>
      </c>
      <c r="F5794" s="5" t="inlineStr">
        <is>
          <t>카페24</t>
        </is>
      </c>
      <c r="G5794" s="5" t="inlineStr">
        <is>
          <t>250ml 2set</t>
        </is>
      </c>
      <c r="H5794" s="6" t="n">
        <v>30</v>
      </c>
      <c r="I5794" s="6" t="n"/>
      <c r="J5794" s="7" t="n">
        <v>190801</v>
      </c>
      <c r="K5794" s="93" t="n"/>
      <c r="L5794" s="93" t="n">
        <v>1050000</v>
      </c>
      <c r="M5794" s="93" t="n">
        <v>988575</v>
      </c>
      <c r="N5794" s="93" t="n">
        <v>195600</v>
      </c>
      <c r="O5794" s="148" t="n">
        <v>954545.4545454545</v>
      </c>
      <c r="P5794" s="93" t="inlineStr">
        <is>
          <t>카페24토너250ml 2set190801</t>
        </is>
      </c>
    </row>
    <row r="5795">
      <c r="A5795" s="93" t="n"/>
      <c r="B5795" s="127" t="n">
        <v>43943</v>
      </c>
      <c r="C5795" s="93">
        <f>TEXT(B5795,"aaa")</f>
        <v/>
      </c>
      <c r="D5795" s="93" t="n"/>
      <c r="E5795" s="6" t="inlineStr">
        <is>
          <t>토너</t>
        </is>
      </c>
      <c r="F5795" s="5" t="inlineStr">
        <is>
          <t>카페24</t>
        </is>
      </c>
      <c r="G5795" s="5" t="inlineStr">
        <is>
          <t>500ml</t>
        </is>
      </c>
      <c r="H5795" s="6" t="n">
        <v>43</v>
      </c>
      <c r="I5795" s="6" t="n"/>
      <c r="J5795" s="7" t="n">
        <v>190801</v>
      </c>
      <c r="K5795" s="93" t="n"/>
      <c r="L5795" s="93" t="n">
        <v>1419000</v>
      </c>
      <c r="M5795" s="93" t="n">
        <v>1335988.5</v>
      </c>
      <c r="N5795" s="93" t="n">
        <v>203175</v>
      </c>
      <c r="O5795" s="148" t="n">
        <v>1290000</v>
      </c>
      <c r="P5795" s="93" t="inlineStr">
        <is>
          <t>카페24토너500ml190801</t>
        </is>
      </c>
    </row>
    <row r="5796">
      <c r="A5796" s="93" t="n"/>
      <c r="B5796" s="127" t="n">
        <v>43943</v>
      </c>
      <c r="C5796" s="93">
        <f>TEXT(B5796,"aaa")</f>
        <v/>
      </c>
      <c r="D5796" s="93" t="n"/>
      <c r="E5796" s="6" t="inlineStr">
        <is>
          <t>토너</t>
        </is>
      </c>
      <c r="F5796" s="5" t="inlineStr">
        <is>
          <t>카페24</t>
        </is>
      </c>
      <c r="G5796" s="93" t="inlineStr">
        <is>
          <t>스킨팩 화장솜 60P</t>
        </is>
      </c>
      <c r="H5796" s="6" t="n">
        <v>63</v>
      </c>
      <c r="I5796" s="6" t="n"/>
      <c r="J5796" s="7" t="n">
        <v>190801</v>
      </c>
      <c r="K5796" s="93" t="n"/>
      <c r="L5796" s="93" t="n">
        <v>189000</v>
      </c>
      <c r="M5796" s="93" t="n">
        <v>177943.5</v>
      </c>
      <c r="N5796" s="93" t="n">
        <v>69930</v>
      </c>
      <c r="O5796" s="148" t="n">
        <v>171818.1818181818</v>
      </c>
      <c r="P5796" s="93" t="inlineStr">
        <is>
          <t>카페24토너스킨팩 화장솜 60P190801</t>
        </is>
      </c>
    </row>
    <row r="5797">
      <c r="A5797" s="93" t="n"/>
      <c r="B5797" s="127" t="n">
        <v>43943</v>
      </c>
      <c r="C5797" s="93">
        <f>TEXT(B5797,"aaa")</f>
        <v/>
      </c>
      <c r="D5797" s="93" t="n"/>
      <c r="E5797" s="93" t="inlineStr">
        <is>
          <t>앰플</t>
        </is>
      </c>
      <c r="F5797" s="5" t="inlineStr">
        <is>
          <t>카페24</t>
        </is>
      </c>
      <c r="G5797" s="93" t="inlineStr">
        <is>
          <t>앰플 30ml</t>
        </is>
      </c>
      <c r="H5797" s="6" t="n">
        <v>16</v>
      </c>
      <c r="I5797" s="6" t="n"/>
      <c r="J5797" s="93" t="n">
        <v>190801</v>
      </c>
      <c r="K5797" s="93" t="n"/>
      <c r="L5797" s="93" t="n">
        <v>448000</v>
      </c>
      <c r="M5797" s="93" t="n">
        <v>421792</v>
      </c>
      <c r="N5797" s="93" t="n">
        <v>54352</v>
      </c>
      <c r="O5797" s="148" t="n">
        <v>407272.7272727272</v>
      </c>
      <c r="P5797" s="93" t="inlineStr">
        <is>
          <t>카페24앰플앰플 30ml190801</t>
        </is>
      </c>
    </row>
    <row r="5798">
      <c r="A5798" s="93" t="n"/>
      <c r="B5798" s="127" t="n">
        <v>43943</v>
      </c>
      <c r="C5798" s="93">
        <f>TEXT(B5798,"aaa")</f>
        <v/>
      </c>
      <c r="D5798" s="93" t="n"/>
      <c r="E5798" s="93" t="inlineStr">
        <is>
          <t>수딩크림</t>
        </is>
      </c>
      <c r="F5798" s="5" t="inlineStr">
        <is>
          <t>카페24</t>
        </is>
      </c>
      <c r="G5798" s="93" t="inlineStr">
        <is>
          <t>수딩크림 100ml</t>
        </is>
      </c>
      <c r="H5798" s="6" t="n">
        <v>7</v>
      </c>
      <c r="I5798" s="6" t="n"/>
      <c r="J5798" s="93" t="n">
        <v>190801</v>
      </c>
      <c r="K5798" s="93" t="n"/>
      <c r="L5798" s="93" t="n">
        <v>266000</v>
      </c>
      <c r="M5798" s="93" t="n">
        <v>250439</v>
      </c>
      <c r="N5798" s="93" t="n">
        <v>21315</v>
      </c>
      <c r="O5798" s="148" t="n">
        <v>241818.1818181818</v>
      </c>
      <c r="P5798" s="93" t="inlineStr">
        <is>
          <t>카페24수딩크림수딩크림 100ml190801</t>
        </is>
      </c>
    </row>
    <row r="5799">
      <c r="A5799" s="93" t="n"/>
      <c r="B5799" s="127" t="n">
        <v>43943</v>
      </c>
      <c r="C5799" s="93">
        <f>TEXT(B5799,"aaa")</f>
        <v/>
      </c>
      <c r="D5799" s="93" t="n"/>
      <c r="E5799" s="93" t="inlineStr">
        <is>
          <t>토너+머드크림세트</t>
        </is>
      </c>
      <c r="F5799" s="93" t="inlineStr">
        <is>
          <t>카페24</t>
        </is>
      </c>
      <c r="G5799" s="93" t="inlineStr">
        <is>
          <t>250ml</t>
        </is>
      </c>
      <c r="H5799" s="6" t="n">
        <v>3</v>
      </c>
      <c r="I5799" s="6" t="n"/>
      <c r="J5799" s="93" t="n">
        <v>190801</v>
      </c>
      <c r="K5799" s="93" t="n"/>
      <c r="L5799" s="93" t="n">
        <v>52500</v>
      </c>
      <c r="M5799" s="93" t="n">
        <v>49428.75</v>
      </c>
      <c r="N5799" s="93" t="n">
        <v>9780</v>
      </c>
      <c r="O5799" s="148" t="n">
        <v>47727.27272727272</v>
      </c>
      <c r="P5799" s="93" t="inlineStr">
        <is>
          <t>카페24토너+머드크림세트250ml190801</t>
        </is>
      </c>
    </row>
    <row r="5800">
      <c r="A5800" s="93" t="n"/>
      <c r="B5800" s="127" t="n">
        <v>43943</v>
      </c>
      <c r="C5800" s="93">
        <f>TEXT(B5800,"aaa")</f>
        <v/>
      </c>
      <c r="D5800" s="93" t="n"/>
      <c r="E5800" s="93" t="inlineStr">
        <is>
          <t>토너+머드크림세트</t>
        </is>
      </c>
      <c r="F5800" s="93" t="inlineStr">
        <is>
          <t>카페24</t>
        </is>
      </c>
      <c r="G5800" s="93" t="inlineStr">
        <is>
          <t>머드크림마스크 100ml</t>
        </is>
      </c>
      <c r="H5800" s="6" t="n">
        <v>3</v>
      </c>
      <c r="I5800" s="6" t="n"/>
      <c r="J5800" s="93" t="n">
        <v>190801</v>
      </c>
      <c r="K5800" s="93" t="n"/>
      <c r="L5800" s="93" t="n">
        <v>52500</v>
      </c>
      <c r="M5800" s="93" t="n">
        <v>49428.75</v>
      </c>
      <c r="N5800" s="93" t="n">
        <v>4326</v>
      </c>
      <c r="O5800" s="148" t="n">
        <v>47727.27272727272</v>
      </c>
      <c r="P5800" s="93" t="inlineStr">
        <is>
          <t>카페24토너+머드크림세트머드크림마스크 100ml190801</t>
        </is>
      </c>
    </row>
    <row r="5801">
      <c r="A5801" s="93" t="n"/>
      <c r="B5801" s="127" t="n">
        <v>43943</v>
      </c>
      <c r="C5801" s="93">
        <f>TEXT(B5801,"aaa")</f>
        <v/>
      </c>
      <c r="D5801" s="93" t="n"/>
      <c r="E5801" s="6" t="inlineStr">
        <is>
          <t>토너</t>
        </is>
      </c>
      <c r="F5801" s="93" t="inlineStr">
        <is>
          <t>큐텐</t>
        </is>
      </c>
      <c r="G5801" s="5" t="inlineStr">
        <is>
          <t>250ml</t>
        </is>
      </c>
      <c r="H5801" s="6" t="n">
        <v>10</v>
      </c>
      <c r="I5801" s="6" t="n"/>
      <c r="J5801" s="93" t="n">
        <v>190801</v>
      </c>
      <c r="K5801" s="93" t="n"/>
      <c r="L5801" s="93" t="n">
        <v>315000</v>
      </c>
      <c r="M5801" s="93" t="n">
        <v>280350</v>
      </c>
      <c r="N5801" s="93" t="n">
        <v>32600</v>
      </c>
      <c r="O5801" s="148" t="n">
        <v>286363.6363636364</v>
      </c>
      <c r="P5801" s="93" t="inlineStr">
        <is>
          <t>큐텐토너250ml190801</t>
        </is>
      </c>
    </row>
    <row r="5802">
      <c r="A5802" s="93" t="n"/>
      <c r="B5802" s="127" t="n">
        <v>43943</v>
      </c>
      <c r="C5802" s="93">
        <f>TEXT(B5802,"aaa")</f>
        <v/>
      </c>
      <c r="D5802" s="93" t="n"/>
      <c r="E5802" s="6" t="inlineStr">
        <is>
          <t>토너</t>
        </is>
      </c>
      <c r="F5802" s="93" t="inlineStr">
        <is>
          <t>큐텐</t>
        </is>
      </c>
      <c r="G5802" s="5" t="inlineStr">
        <is>
          <t>250ml 2set</t>
        </is>
      </c>
      <c r="H5802" s="6" t="n">
        <v>7</v>
      </c>
      <c r="I5802" s="6" t="n"/>
      <c r="J5802" s="93" t="n">
        <v>190801</v>
      </c>
      <c r="K5802" s="93" t="n"/>
      <c r="L5802" s="93" t="n">
        <v>308000</v>
      </c>
      <c r="M5802" s="93" t="n">
        <v>274120</v>
      </c>
      <c r="N5802" s="93" t="n">
        <v>45640</v>
      </c>
      <c r="O5802" s="148" t="n">
        <v>280000</v>
      </c>
      <c r="P5802" s="93" t="inlineStr">
        <is>
          <t>큐텐토너250ml 2set190801</t>
        </is>
      </c>
    </row>
    <row r="5803">
      <c r="A5803" s="93" t="n"/>
      <c r="B5803" s="127" t="n">
        <v>43943</v>
      </c>
      <c r="C5803" s="93">
        <f>TEXT(B5803,"aaa")</f>
        <v/>
      </c>
      <c r="D5803" s="93" t="n"/>
      <c r="E5803" s="93" t="inlineStr">
        <is>
          <t>앰플</t>
        </is>
      </c>
      <c r="F5803" s="93" t="inlineStr">
        <is>
          <t>큐텐</t>
        </is>
      </c>
      <c r="G5803" s="93" t="inlineStr">
        <is>
          <t>앰플 30ml</t>
        </is>
      </c>
      <c r="H5803" s="6" t="n">
        <v>3</v>
      </c>
      <c r="I5803" s="6" t="n"/>
      <c r="J5803" s="93" t="n">
        <v>190801</v>
      </c>
      <c r="K5803" s="93" t="n"/>
      <c r="L5803" s="93" t="n">
        <v>114000</v>
      </c>
      <c r="M5803" s="93" t="n">
        <v>101460</v>
      </c>
      <c r="N5803" s="93" t="n">
        <v>10191</v>
      </c>
      <c r="O5803" s="148" t="n">
        <v>103636.3636363636</v>
      </c>
      <c r="P5803" s="93" t="inlineStr">
        <is>
          <t>큐텐앰플앰플 30ml190801</t>
        </is>
      </c>
    </row>
    <row r="5804">
      <c r="A5804" s="93" t="n"/>
      <c r="B5804" s="127" t="n">
        <v>43943</v>
      </c>
      <c r="C5804" s="93">
        <f>TEXT(B5804,"aaa")</f>
        <v/>
      </c>
      <c r="D5804" s="93" t="n"/>
      <c r="E5804" s="93" t="inlineStr">
        <is>
          <t>어성초진정패키지</t>
        </is>
      </c>
      <c r="F5804" s="93" t="inlineStr">
        <is>
          <t>카페24</t>
        </is>
      </c>
      <c r="G5804" s="93" t="inlineStr">
        <is>
          <t>어성초 진정패키지세트</t>
        </is>
      </c>
      <c r="H5804" s="6" t="n">
        <v>3</v>
      </c>
      <c r="I5804" s="6" t="n"/>
      <c r="J5804" s="93" t="n">
        <v>190801</v>
      </c>
      <c r="K5804" s="93" t="n"/>
      <c r="L5804" s="93" t="n">
        <v>297000</v>
      </c>
      <c r="M5804" s="93" t="n">
        <v>279625.5</v>
      </c>
      <c r="N5804" s="93" t="n">
        <v>45411</v>
      </c>
      <c r="O5804" s="148" t="n">
        <v>270000</v>
      </c>
      <c r="P5804" s="93" t="inlineStr">
        <is>
          <t>카페24어성초진정패키지어성초 진정패키지세트190801</t>
        </is>
      </c>
    </row>
    <row r="5805">
      <c r="A5805" s="93" t="n"/>
      <c r="B5805" s="127" t="n">
        <v>43944</v>
      </c>
      <c r="C5805" s="93">
        <f>TEXT(B5805,"aaa")</f>
        <v/>
      </c>
      <c r="D5805" s="93" t="n"/>
      <c r="E5805" s="6" t="inlineStr">
        <is>
          <t>토너</t>
        </is>
      </c>
      <c r="F5805" s="5" t="inlineStr">
        <is>
          <t>W컨셉</t>
        </is>
      </c>
      <c r="G5805" s="5" t="inlineStr">
        <is>
          <t>250ml</t>
        </is>
      </c>
      <c r="H5805" s="6" t="n">
        <v>1</v>
      </c>
      <c r="I5805" s="6" t="n"/>
      <c r="J5805" s="7" t="n">
        <v>190801</v>
      </c>
      <c r="K5805" s="93" t="n"/>
      <c r="L5805" s="93" t="n">
        <v>20000</v>
      </c>
      <c r="M5805" s="93" t="n">
        <v>14400</v>
      </c>
      <c r="N5805" s="93" t="n">
        <v>3260</v>
      </c>
      <c r="O5805" s="148" t="n">
        <v>18181.81818181818</v>
      </c>
      <c r="P5805" s="93" t="inlineStr">
        <is>
          <t>W컨셉토너250ml190801</t>
        </is>
      </c>
    </row>
    <row r="5806">
      <c r="A5806" s="93" t="n"/>
      <c r="B5806" s="127" t="n">
        <v>43944</v>
      </c>
      <c r="C5806" s="93">
        <f>TEXT(B5806,"aaa")</f>
        <v/>
      </c>
      <c r="D5806" s="93" t="n"/>
      <c r="E5806" s="6" t="inlineStr">
        <is>
          <t>토너</t>
        </is>
      </c>
      <c r="F5806" s="5" t="inlineStr">
        <is>
          <t>W컨셉</t>
        </is>
      </c>
      <c r="G5806" s="5" t="inlineStr">
        <is>
          <t>250ml 2set</t>
        </is>
      </c>
      <c r="H5806" s="6" t="n">
        <v>7</v>
      </c>
      <c r="I5806" s="6" t="n"/>
      <c r="J5806" s="7" t="n">
        <v>190801</v>
      </c>
      <c r="K5806" s="93" t="n"/>
      <c r="L5806" s="93" t="n">
        <v>245000</v>
      </c>
      <c r="M5806" s="93" t="n">
        <v>178850</v>
      </c>
      <c r="N5806" s="93" t="n">
        <v>45640</v>
      </c>
      <c r="O5806" s="148" t="n">
        <v>222727.2727272727</v>
      </c>
      <c r="P5806" s="93" t="inlineStr">
        <is>
          <t>W컨셉토너250ml 2set190801</t>
        </is>
      </c>
    </row>
    <row r="5807">
      <c r="A5807" s="93" t="n"/>
      <c r="B5807" s="127" t="n">
        <v>43944</v>
      </c>
      <c r="C5807" s="93">
        <f>TEXT(B5807,"aaa")</f>
        <v/>
      </c>
      <c r="D5807" s="93" t="n"/>
      <c r="E5807" s="93" t="inlineStr">
        <is>
          <t>토너</t>
        </is>
      </c>
      <c r="F5807" s="5" t="inlineStr">
        <is>
          <t>스타일쉐어</t>
        </is>
      </c>
      <c r="G5807" s="93" t="inlineStr">
        <is>
          <t>250ml</t>
        </is>
      </c>
      <c r="H5807" s="6" t="n">
        <v>3</v>
      </c>
      <c r="I5807" s="6" t="n"/>
      <c r="J5807" s="7" t="n">
        <v>190801</v>
      </c>
      <c r="K5807" s="93" t="n"/>
      <c r="L5807" s="93" t="n">
        <v>60000</v>
      </c>
      <c r="M5807" s="93" t="n">
        <v>45000</v>
      </c>
      <c r="N5807" s="93" t="n">
        <v>9780</v>
      </c>
      <c r="O5807" s="148" t="n">
        <v>54545.45454545454</v>
      </c>
      <c r="P5807" s="93" t="inlineStr">
        <is>
          <t>스타일쉐어토너250ml190801</t>
        </is>
      </c>
    </row>
    <row r="5808">
      <c r="A5808" s="93" t="n"/>
      <c r="B5808" s="127" t="n">
        <v>43944</v>
      </c>
      <c r="C5808" s="93">
        <f>TEXT(B5808,"aaa")</f>
        <v/>
      </c>
      <c r="D5808" s="93" t="n"/>
      <c r="E5808" s="93" t="inlineStr">
        <is>
          <t>어성초진정패키지</t>
        </is>
      </c>
      <c r="F5808" s="93" t="inlineStr">
        <is>
          <t>카페24</t>
        </is>
      </c>
      <c r="G5808" s="93" t="inlineStr">
        <is>
          <t>어성초 진정패키지세트</t>
        </is>
      </c>
      <c r="H5808" s="6" t="n">
        <v>9</v>
      </c>
      <c r="I5808" s="6" t="n"/>
      <c r="J5808" s="93" t="n">
        <v>190801</v>
      </c>
      <c r="K5808" s="93" t="n"/>
      <c r="L5808" s="93" t="n">
        <v>891000</v>
      </c>
      <c r="M5808" s="93" t="n">
        <v>838876.5</v>
      </c>
      <c r="N5808" s="93" t="n">
        <v>136233</v>
      </c>
      <c r="O5808" s="148" t="n">
        <v>809999.9999999999</v>
      </c>
      <c r="P5808" s="93" t="inlineStr">
        <is>
          <t>카페24어성초진정패키지어성초 진정패키지세트190801</t>
        </is>
      </c>
    </row>
    <row r="5809">
      <c r="A5809" s="93" t="n"/>
      <c r="B5809" s="127" t="n">
        <v>43944</v>
      </c>
      <c r="C5809" s="93">
        <f>TEXT(B5809,"aaa")</f>
        <v/>
      </c>
      <c r="D5809" s="93" t="n"/>
      <c r="E5809" s="93" t="inlineStr">
        <is>
          <t>머드크림마스크</t>
        </is>
      </c>
      <c r="F5809" s="93" t="inlineStr">
        <is>
          <t>카페24</t>
        </is>
      </c>
      <c r="G5809" s="93" t="inlineStr">
        <is>
          <t>머드크림마스크 100ml</t>
        </is>
      </c>
      <c r="H5809" s="6" t="n">
        <v>3</v>
      </c>
      <c r="I5809" s="6" t="n"/>
      <c r="J5809" s="93" t="n">
        <v>190801</v>
      </c>
      <c r="K5809" s="93" t="n"/>
      <c r="L5809" s="93" t="n">
        <v>60000</v>
      </c>
      <c r="M5809" s="93" t="n">
        <v>56490</v>
      </c>
      <c r="N5809" s="93" t="n">
        <v>4326</v>
      </c>
      <c r="O5809" s="148" t="n">
        <v>54545.45454545454</v>
      </c>
      <c r="P5809" s="93" t="inlineStr">
        <is>
          <t>카페24머드크림마스크머드크림마스크 100ml190801</t>
        </is>
      </c>
    </row>
    <row r="5810">
      <c r="A5810" s="93" t="n"/>
      <c r="B5810" s="127" t="n">
        <v>43944</v>
      </c>
      <c r="C5810" s="93">
        <f>TEXT(B5810,"aaa")</f>
        <v/>
      </c>
      <c r="D5810" s="93" t="n"/>
      <c r="E5810" s="93" t="inlineStr">
        <is>
          <t>마스크팩</t>
        </is>
      </c>
      <c r="F5810" s="93" t="inlineStr">
        <is>
          <t>카페24</t>
        </is>
      </c>
      <c r="G5810" s="93" t="inlineStr">
        <is>
          <t>마스크팩 10매</t>
        </is>
      </c>
      <c r="H5810" s="6" t="n">
        <v>1</v>
      </c>
      <c r="I5810" s="6" t="n"/>
      <c r="J5810" s="93" t="n">
        <v>190801</v>
      </c>
      <c r="K5810" s="93" t="n"/>
      <c r="L5810" s="93" t="n">
        <v>20000</v>
      </c>
      <c r="M5810" s="93" t="n">
        <v>18830</v>
      </c>
      <c r="N5810" s="93" t="n">
        <v>3970</v>
      </c>
      <c r="O5810" s="148" t="n">
        <v>18181.81818181818</v>
      </c>
      <c r="P5810" s="93" t="inlineStr">
        <is>
          <t>카페24마스크팩마스크팩 10매190801</t>
        </is>
      </c>
    </row>
    <row r="5811">
      <c r="A5811" s="93" t="n"/>
      <c r="B5811" s="127" t="n">
        <v>43944</v>
      </c>
      <c r="C5811" s="93">
        <f>TEXT(B5811,"aaa")</f>
        <v/>
      </c>
      <c r="D5811" s="93" t="n"/>
      <c r="E5811" s="6" t="inlineStr">
        <is>
          <t>토너</t>
        </is>
      </c>
      <c r="F5811" s="5" t="inlineStr">
        <is>
          <t>카페24</t>
        </is>
      </c>
      <c r="G5811" s="5" t="inlineStr">
        <is>
          <t>250ml</t>
        </is>
      </c>
      <c r="H5811" s="6" t="n">
        <v>35</v>
      </c>
      <c r="I5811" s="6" t="n"/>
      <c r="J5811" s="7" t="n">
        <v>190801</v>
      </c>
      <c r="K5811" s="93" t="n"/>
      <c r="L5811" s="93" t="n">
        <v>700000</v>
      </c>
      <c r="M5811" s="93" t="n">
        <v>659050</v>
      </c>
      <c r="N5811" s="93" t="n">
        <v>114100</v>
      </c>
      <c r="O5811" s="148" t="n">
        <v>636363.6363636364</v>
      </c>
      <c r="P5811" s="93" t="inlineStr">
        <is>
          <t>카페24토너250ml190801</t>
        </is>
      </c>
    </row>
    <row r="5812">
      <c r="A5812" s="93" t="n"/>
      <c r="B5812" s="127" t="n">
        <v>43944</v>
      </c>
      <c r="C5812" s="93">
        <f>TEXT(B5812,"aaa")</f>
        <v/>
      </c>
      <c r="D5812" s="93" t="n"/>
      <c r="E5812" s="6" t="inlineStr">
        <is>
          <t>토너</t>
        </is>
      </c>
      <c r="F5812" s="5" t="inlineStr">
        <is>
          <t>카페24</t>
        </is>
      </c>
      <c r="G5812" s="5" t="inlineStr">
        <is>
          <t>250ml 2set</t>
        </is>
      </c>
      <c r="H5812" s="6" t="n">
        <v>41</v>
      </c>
      <c r="I5812" s="6" t="n"/>
      <c r="J5812" s="7" t="n">
        <v>190801</v>
      </c>
      <c r="K5812" s="93" t="n"/>
      <c r="L5812" s="93" t="n">
        <v>1435000</v>
      </c>
      <c r="M5812" s="93" t="n">
        <v>1351052.5</v>
      </c>
      <c r="N5812" s="93" t="n">
        <v>267320</v>
      </c>
      <c r="O5812" s="148" t="n">
        <v>1304545.454545454</v>
      </c>
      <c r="P5812" s="93" t="inlineStr">
        <is>
          <t>카페24토너250ml 2set190801</t>
        </is>
      </c>
    </row>
    <row r="5813">
      <c r="A5813" s="93" t="n"/>
      <c r="B5813" s="127" t="n">
        <v>43944</v>
      </c>
      <c r="C5813" s="93">
        <f>TEXT(B5813,"aaa")</f>
        <v/>
      </c>
      <c r="D5813" s="93" t="n"/>
      <c r="E5813" s="6" t="inlineStr">
        <is>
          <t>토너</t>
        </is>
      </c>
      <c r="F5813" s="5" t="inlineStr">
        <is>
          <t>카페24</t>
        </is>
      </c>
      <c r="G5813" s="5" t="inlineStr">
        <is>
          <t>500ml</t>
        </is>
      </c>
      <c r="H5813" s="6" t="n">
        <v>42</v>
      </c>
      <c r="I5813" s="6" t="n"/>
      <c r="J5813" s="7" t="n">
        <v>190801</v>
      </c>
      <c r="K5813" s="93" t="n"/>
      <c r="L5813" s="93" t="n">
        <v>1386000</v>
      </c>
      <c r="M5813" s="93" t="n">
        <v>1304919</v>
      </c>
      <c r="N5813" s="93" t="n">
        <v>198450</v>
      </c>
      <c r="O5813" s="148" t="n">
        <v>1260000</v>
      </c>
      <c r="P5813" s="93" t="inlineStr">
        <is>
          <t>카페24토너500ml190801</t>
        </is>
      </c>
    </row>
    <row r="5814">
      <c r="A5814" s="93" t="n"/>
      <c r="B5814" s="127" t="n">
        <v>43944</v>
      </c>
      <c r="C5814" s="93">
        <f>TEXT(B5814,"aaa")</f>
        <v/>
      </c>
      <c r="D5814" s="93" t="n"/>
      <c r="E5814" s="6" t="inlineStr">
        <is>
          <t>토너</t>
        </is>
      </c>
      <c r="F5814" s="5" t="inlineStr">
        <is>
          <t>카페24</t>
        </is>
      </c>
      <c r="G5814" s="93" t="inlineStr">
        <is>
          <t>스킨팩 화장솜 60P</t>
        </is>
      </c>
      <c r="H5814" s="6" t="n">
        <v>46</v>
      </c>
      <c r="I5814" s="6" t="n"/>
      <c r="J5814" s="7" t="n">
        <v>190801</v>
      </c>
      <c r="K5814" s="93" t="n"/>
      <c r="L5814" s="93" t="n">
        <v>138000</v>
      </c>
      <c r="M5814" s="93" t="n">
        <v>129927</v>
      </c>
      <c r="N5814" s="93" t="n">
        <v>51060</v>
      </c>
      <c r="O5814" s="148" t="n">
        <v>125454.5454545454</v>
      </c>
      <c r="P5814" s="93" t="inlineStr">
        <is>
          <t>카페24토너스킨팩 화장솜 60P190801</t>
        </is>
      </c>
    </row>
    <row r="5815">
      <c r="A5815" s="93" t="n"/>
      <c r="B5815" s="127" t="n">
        <v>43944</v>
      </c>
      <c r="C5815" s="93">
        <f>TEXT(B5815,"aaa")</f>
        <v/>
      </c>
      <c r="D5815" s="93" t="n"/>
      <c r="E5815" s="93" t="inlineStr">
        <is>
          <t>앰플</t>
        </is>
      </c>
      <c r="F5815" s="5" t="inlineStr">
        <is>
          <t>카페24</t>
        </is>
      </c>
      <c r="G5815" s="93" t="inlineStr">
        <is>
          <t>앰플 30ml</t>
        </is>
      </c>
      <c r="H5815" s="6" t="n">
        <v>11</v>
      </c>
      <c r="I5815" s="6" t="n"/>
      <c r="J5815" s="93" t="n">
        <v>190801</v>
      </c>
      <c r="K5815" s="93" t="n"/>
      <c r="L5815" s="93" t="n">
        <v>308000</v>
      </c>
      <c r="M5815" s="93" t="n">
        <v>289982</v>
      </c>
      <c r="N5815" s="93" t="n">
        <v>37367</v>
      </c>
      <c r="O5815" s="148" t="n">
        <v>280000</v>
      </c>
      <c r="P5815" s="93" t="inlineStr">
        <is>
          <t>카페24앰플앰플 30ml190801</t>
        </is>
      </c>
    </row>
    <row r="5816">
      <c r="A5816" s="93" t="n"/>
      <c r="B5816" s="127" t="n">
        <v>43944</v>
      </c>
      <c r="C5816" s="93">
        <f>TEXT(B5816,"aaa")</f>
        <v/>
      </c>
      <c r="D5816" s="93" t="n"/>
      <c r="E5816" s="93" t="inlineStr">
        <is>
          <t>수딩크림</t>
        </is>
      </c>
      <c r="F5816" s="5" t="inlineStr">
        <is>
          <t>카페24</t>
        </is>
      </c>
      <c r="G5816" s="93" t="inlineStr">
        <is>
          <t>수딩크림 100ml</t>
        </is>
      </c>
      <c r="H5816" s="6" t="n">
        <v>4</v>
      </c>
      <c r="I5816" s="6" t="n"/>
      <c r="J5816" s="93" t="n">
        <v>190801</v>
      </c>
      <c r="K5816" s="93" t="n"/>
      <c r="L5816" s="93" t="n">
        <v>152000</v>
      </c>
      <c r="M5816" s="93" t="n">
        <v>143108</v>
      </c>
      <c r="N5816" s="93" t="n">
        <v>12180</v>
      </c>
      <c r="O5816" s="148" t="n">
        <v>138181.8181818182</v>
      </c>
      <c r="P5816" s="93" t="inlineStr">
        <is>
          <t>카페24수딩크림수딩크림 100ml190801</t>
        </is>
      </c>
    </row>
    <row r="5817">
      <c r="A5817" s="93" t="n"/>
      <c r="B5817" s="127" t="n">
        <v>43944</v>
      </c>
      <c r="C5817" s="93">
        <f>TEXT(B5817,"aaa")</f>
        <v/>
      </c>
      <c r="D5817" s="93" t="n"/>
      <c r="E5817" s="93" t="inlineStr">
        <is>
          <t>토너+머드크림세트</t>
        </is>
      </c>
      <c r="F5817" s="93" t="inlineStr">
        <is>
          <t>카페24</t>
        </is>
      </c>
      <c r="G5817" s="93" t="inlineStr">
        <is>
          <t>250ml</t>
        </is>
      </c>
      <c r="H5817" s="6" t="n">
        <v>1</v>
      </c>
      <c r="I5817" s="6" t="n"/>
      <c r="J5817" s="93" t="n">
        <v>190801</v>
      </c>
      <c r="K5817" s="93" t="n"/>
      <c r="L5817" s="93" t="n">
        <v>17500</v>
      </c>
      <c r="M5817" s="93" t="n">
        <v>16476.25</v>
      </c>
      <c r="N5817" s="93" t="n">
        <v>3260</v>
      </c>
      <c r="O5817" s="148" t="n">
        <v>15909.09090909091</v>
      </c>
      <c r="P5817" s="93" t="inlineStr">
        <is>
          <t>카페24토너+머드크림세트250ml190801</t>
        </is>
      </c>
    </row>
    <row r="5818">
      <c r="A5818" s="93" t="n"/>
      <c r="B5818" s="127" t="n">
        <v>43944</v>
      </c>
      <c r="C5818" s="93">
        <f>TEXT(B5818,"aaa")</f>
        <v/>
      </c>
      <c r="D5818" s="93" t="n"/>
      <c r="E5818" s="93" t="inlineStr">
        <is>
          <t>토너+머드크림세트</t>
        </is>
      </c>
      <c r="F5818" s="93" t="inlineStr">
        <is>
          <t>카페24</t>
        </is>
      </c>
      <c r="G5818" s="93" t="inlineStr">
        <is>
          <t>머드크림마스크 100ml</t>
        </is>
      </c>
      <c r="H5818" s="6" t="n">
        <v>1</v>
      </c>
      <c r="I5818" s="6" t="n"/>
      <c r="J5818" s="93" t="n">
        <v>190801</v>
      </c>
      <c r="K5818" s="93" t="n"/>
      <c r="L5818" s="93" t="n">
        <v>17500</v>
      </c>
      <c r="M5818" s="93" t="n">
        <v>16476.25</v>
      </c>
      <c r="N5818" s="93" t="n">
        <v>1442</v>
      </c>
      <c r="O5818" s="148" t="n">
        <v>15909.09090909091</v>
      </c>
      <c r="P5818" s="93" t="inlineStr">
        <is>
          <t>카페24토너+머드크림세트머드크림마스크 100ml190801</t>
        </is>
      </c>
    </row>
    <row r="5819">
      <c r="A5819" s="93" t="n"/>
      <c r="B5819" s="127" t="n">
        <v>43944</v>
      </c>
      <c r="C5819" s="93">
        <f>TEXT(B5819,"aaa")</f>
        <v/>
      </c>
      <c r="D5819" s="93" t="n"/>
      <c r="E5819" s="6" t="inlineStr">
        <is>
          <t>토너</t>
        </is>
      </c>
      <c r="F5819" s="93" t="inlineStr">
        <is>
          <t>큐텐</t>
        </is>
      </c>
      <c r="G5819" s="5" t="inlineStr">
        <is>
          <t>250ml</t>
        </is>
      </c>
      <c r="H5819" s="6" t="n">
        <v>20</v>
      </c>
      <c r="I5819" s="6" t="n"/>
      <c r="J5819" s="93" t="n">
        <v>190801</v>
      </c>
      <c r="K5819" s="93" t="n"/>
      <c r="L5819" s="93" t="n">
        <v>630000</v>
      </c>
      <c r="M5819" s="93" t="n">
        <v>560700</v>
      </c>
      <c r="N5819" s="93" t="n">
        <v>65200</v>
      </c>
      <c r="O5819" s="148" t="n">
        <v>572727.2727272727</v>
      </c>
      <c r="P5819" s="93" t="inlineStr">
        <is>
          <t>큐텐토너250ml190801</t>
        </is>
      </c>
    </row>
    <row r="5820">
      <c r="A5820" s="93" t="n"/>
      <c r="B5820" s="127" t="n">
        <v>43944</v>
      </c>
      <c r="C5820" s="93">
        <f>TEXT(B5820,"aaa")</f>
        <v/>
      </c>
      <c r="D5820" s="93" t="n"/>
      <c r="E5820" s="6" t="inlineStr">
        <is>
          <t>토너</t>
        </is>
      </c>
      <c r="F5820" s="93" t="inlineStr">
        <is>
          <t>큐텐</t>
        </is>
      </c>
      <c r="G5820" s="5" t="inlineStr">
        <is>
          <t>250ml 2set</t>
        </is>
      </c>
      <c r="H5820" s="6" t="n">
        <v>11</v>
      </c>
      <c r="I5820" s="6" t="n"/>
      <c r="J5820" s="93" t="n">
        <v>190801</v>
      </c>
      <c r="K5820" s="93" t="n"/>
      <c r="L5820" s="93" t="n">
        <v>484000</v>
      </c>
      <c r="M5820" s="93" t="n">
        <v>430760</v>
      </c>
      <c r="N5820" s="93" t="n">
        <v>71720</v>
      </c>
      <c r="O5820" s="148" t="n">
        <v>439999.9999999999</v>
      </c>
      <c r="P5820" s="93" t="inlineStr">
        <is>
          <t>큐텐토너250ml 2set190801</t>
        </is>
      </c>
    </row>
    <row r="5821">
      <c r="A5821" s="93" t="n"/>
      <c r="B5821" s="127" t="n">
        <v>43944</v>
      </c>
      <c r="C5821" s="93">
        <f>TEXT(B5821,"aaa")</f>
        <v/>
      </c>
      <c r="D5821" s="93" t="n"/>
      <c r="E5821" s="93" t="inlineStr">
        <is>
          <t>앰플</t>
        </is>
      </c>
      <c r="F5821" s="93" t="inlineStr">
        <is>
          <t>큐텐</t>
        </is>
      </c>
      <c r="G5821" s="93" t="inlineStr">
        <is>
          <t>앰플 30ml</t>
        </is>
      </c>
      <c r="H5821" s="6" t="n">
        <v>2</v>
      </c>
      <c r="I5821" s="6" t="n"/>
      <c r="J5821" s="93" t="n">
        <v>190801</v>
      </c>
      <c r="K5821" s="93" t="n"/>
      <c r="L5821" s="93" t="n">
        <v>76000</v>
      </c>
      <c r="M5821" s="93" t="n">
        <v>67640</v>
      </c>
      <c r="N5821" s="93" t="n">
        <v>6794</v>
      </c>
      <c r="O5821" s="148" t="n">
        <v>69090.90909090909</v>
      </c>
      <c r="P5821" s="93" t="inlineStr">
        <is>
          <t>큐텐앰플앰플 30ml190801</t>
        </is>
      </c>
    </row>
    <row r="5822">
      <c r="A5822" s="93" t="n"/>
      <c r="B5822" s="127" t="n">
        <v>43945</v>
      </c>
      <c r="C5822" s="93">
        <f>TEXT(B5822,"aaa")</f>
        <v/>
      </c>
      <c r="D5822" s="93" t="n"/>
      <c r="E5822" s="6" t="inlineStr">
        <is>
          <t>토너</t>
        </is>
      </c>
      <c r="F5822" s="5" t="inlineStr">
        <is>
          <t>W컨셉</t>
        </is>
      </c>
      <c r="G5822" s="5" t="inlineStr">
        <is>
          <t>250ml 2set</t>
        </is>
      </c>
      <c r="H5822" s="6" t="n">
        <v>2</v>
      </c>
      <c r="I5822" s="6" t="n"/>
      <c r="J5822" s="7" t="n">
        <v>190801</v>
      </c>
      <c r="K5822" s="93" t="n"/>
      <c r="L5822" s="93" t="n">
        <v>70000</v>
      </c>
      <c r="M5822" s="93" t="n">
        <v>51100</v>
      </c>
      <c r="N5822" s="93" t="n">
        <v>13040</v>
      </c>
      <c r="O5822" s="148" t="n">
        <v>63636.36363636363</v>
      </c>
      <c r="P5822" s="93" t="inlineStr">
        <is>
          <t>W컨셉토너250ml 2set190801</t>
        </is>
      </c>
    </row>
    <row r="5823">
      <c r="A5823" s="93" t="n"/>
      <c r="B5823" s="127" t="n">
        <v>43945</v>
      </c>
      <c r="C5823" s="93">
        <f>TEXT(B5823,"aaa")</f>
        <v/>
      </c>
      <c r="D5823" s="93" t="n"/>
      <c r="E5823" s="93" t="inlineStr">
        <is>
          <t>토너</t>
        </is>
      </c>
      <c r="F5823" s="5" t="inlineStr">
        <is>
          <t>스타일쉐어</t>
        </is>
      </c>
      <c r="G5823" s="93" t="inlineStr">
        <is>
          <t>250ml</t>
        </is>
      </c>
      <c r="H5823" s="6" t="n">
        <v>3</v>
      </c>
      <c r="I5823" s="6" t="n"/>
      <c r="J5823" s="7" t="n">
        <v>190801</v>
      </c>
      <c r="K5823" s="93" t="n"/>
      <c r="L5823" s="93" t="n">
        <v>60000</v>
      </c>
      <c r="M5823" s="93" t="n">
        <v>45000</v>
      </c>
      <c r="N5823" s="93" t="n">
        <v>9780</v>
      </c>
      <c r="O5823" s="148" t="n">
        <v>54545.45454545454</v>
      </c>
      <c r="P5823" s="93" t="inlineStr">
        <is>
          <t>스타일쉐어토너250ml190801</t>
        </is>
      </c>
    </row>
    <row r="5824">
      <c r="A5824" s="93" t="n"/>
      <c r="B5824" s="127" t="n">
        <v>43945</v>
      </c>
      <c r="C5824" s="93">
        <f>TEXT(B5824,"aaa")</f>
        <v/>
      </c>
      <c r="D5824" s="93" t="n"/>
      <c r="E5824" s="93" t="inlineStr">
        <is>
          <t>어성초진정패키지</t>
        </is>
      </c>
      <c r="F5824" s="93" t="inlineStr">
        <is>
          <t>카페24</t>
        </is>
      </c>
      <c r="G5824" s="93" t="inlineStr">
        <is>
          <t>어성초 진정패키지세트</t>
        </is>
      </c>
      <c r="H5824" s="6" t="n">
        <v>6</v>
      </c>
      <c r="I5824" s="6" t="n"/>
      <c r="J5824" s="93" t="n">
        <v>190801</v>
      </c>
      <c r="K5824" s="93" t="n"/>
      <c r="L5824" s="93" t="n">
        <v>594000</v>
      </c>
      <c r="M5824" s="93" t="n">
        <v>559251</v>
      </c>
      <c r="N5824" s="93" t="n">
        <v>90822</v>
      </c>
      <c r="O5824" s="148" t="n">
        <v>540000</v>
      </c>
      <c r="P5824" s="93" t="inlineStr">
        <is>
          <t>카페24어성초진정패키지어성초 진정패키지세트190801</t>
        </is>
      </c>
    </row>
    <row r="5825">
      <c r="A5825" s="93" t="n"/>
      <c r="B5825" s="127" t="n">
        <v>43945</v>
      </c>
      <c r="C5825" s="93">
        <f>TEXT(B5825,"aaa")</f>
        <v/>
      </c>
      <c r="D5825" s="93" t="n"/>
      <c r="E5825" s="93" t="inlineStr">
        <is>
          <t>머드크림마스크</t>
        </is>
      </c>
      <c r="F5825" s="93" t="inlineStr">
        <is>
          <t>카페24</t>
        </is>
      </c>
      <c r="G5825" s="93" t="inlineStr">
        <is>
          <t>머드크림마스크 100ml</t>
        </is>
      </c>
      <c r="H5825" s="6" t="n">
        <v>1</v>
      </c>
      <c r="I5825" s="6" t="n"/>
      <c r="J5825" s="93" t="n">
        <v>190801</v>
      </c>
      <c r="K5825" s="93" t="n"/>
      <c r="L5825" s="93" t="n">
        <v>20000</v>
      </c>
      <c r="M5825" s="93" t="n">
        <v>18830</v>
      </c>
      <c r="N5825" s="93" t="n">
        <v>1442</v>
      </c>
      <c r="O5825" s="148" t="n">
        <v>18181.81818181818</v>
      </c>
      <c r="P5825" s="93" t="inlineStr">
        <is>
          <t>카페24머드크림마스크머드크림마스크 100ml190801</t>
        </is>
      </c>
    </row>
    <row r="5826">
      <c r="A5826" s="93" t="n"/>
      <c r="B5826" s="127" t="n">
        <v>43945</v>
      </c>
      <c r="C5826" s="93">
        <f>TEXT(B5826,"aaa")</f>
        <v/>
      </c>
      <c r="D5826" s="93" t="n"/>
      <c r="E5826" s="93" t="inlineStr">
        <is>
          <t>머드크림마스크</t>
        </is>
      </c>
      <c r="F5826" s="93" t="inlineStr">
        <is>
          <t>카페24</t>
        </is>
      </c>
      <c r="G5826" s="93" t="inlineStr">
        <is>
          <t>머드크림마스크 100ml 2set</t>
        </is>
      </c>
      <c r="H5826" s="6" t="n">
        <v>1</v>
      </c>
      <c r="I5826" s="6" t="n"/>
      <c r="J5826" s="93" t="n">
        <v>190801</v>
      </c>
      <c r="K5826" s="93" t="n"/>
      <c r="L5826" s="93" t="n">
        <v>35000</v>
      </c>
      <c r="M5826" s="93" t="n">
        <v>32952.5</v>
      </c>
      <c r="N5826" s="93" t="n">
        <v>2884</v>
      </c>
      <c r="O5826" s="148" t="n">
        <v>31818.18181818182</v>
      </c>
      <c r="P5826" s="93" t="inlineStr">
        <is>
          <t>카페24머드크림마스크머드크림마스크 100ml 2set190801</t>
        </is>
      </c>
    </row>
    <row r="5827">
      <c r="A5827" s="93" t="n"/>
      <c r="B5827" s="127" t="n">
        <v>43945</v>
      </c>
      <c r="C5827" s="93">
        <f>TEXT(B5827,"aaa")</f>
        <v/>
      </c>
      <c r="D5827" s="93" t="n"/>
      <c r="E5827" s="93" t="inlineStr">
        <is>
          <t>마스크팩</t>
        </is>
      </c>
      <c r="F5827" s="93" t="inlineStr">
        <is>
          <t>카페24</t>
        </is>
      </c>
      <c r="G5827" s="93" t="inlineStr">
        <is>
          <t>마스크팩 1매</t>
        </is>
      </c>
      <c r="H5827" s="6" t="n">
        <v>3</v>
      </c>
      <c r="I5827" s="6" t="n"/>
      <c r="J5827" s="93" t="n">
        <v>190801</v>
      </c>
      <c r="K5827" s="93" t="n"/>
      <c r="L5827" s="93" t="n">
        <v>12000</v>
      </c>
      <c r="M5827" s="93" t="n">
        <v>11298</v>
      </c>
      <c r="N5827" s="93" t="n">
        <v>1191</v>
      </c>
      <c r="O5827" s="148" t="n">
        <v>10909.09090909091</v>
      </c>
      <c r="P5827" s="93" t="inlineStr">
        <is>
          <t>카페24마스크팩마스크팩 1매190801</t>
        </is>
      </c>
    </row>
    <row r="5828">
      <c r="A5828" s="93" t="n"/>
      <c r="B5828" s="127" t="n">
        <v>43945</v>
      </c>
      <c r="C5828" s="93">
        <f>TEXT(B5828,"aaa")</f>
        <v/>
      </c>
      <c r="D5828" s="93" t="n"/>
      <c r="E5828" s="93" t="inlineStr">
        <is>
          <t>마스크팩</t>
        </is>
      </c>
      <c r="F5828" s="93" t="inlineStr">
        <is>
          <t>카페24</t>
        </is>
      </c>
      <c r="G5828" s="93" t="inlineStr">
        <is>
          <t>마스크팩 10매</t>
        </is>
      </c>
      <c r="H5828" s="6" t="n">
        <v>10</v>
      </c>
      <c r="I5828" s="6" t="n"/>
      <c r="J5828" s="93" t="n">
        <v>190801</v>
      </c>
      <c r="K5828" s="93" t="n"/>
      <c r="L5828" s="93" t="n">
        <v>200000</v>
      </c>
      <c r="M5828" s="93" t="n">
        <v>188300</v>
      </c>
      <c r="N5828" s="93" t="n">
        <v>39700</v>
      </c>
      <c r="O5828" s="148" t="n">
        <v>181818.1818181818</v>
      </c>
      <c r="P5828" s="93" t="inlineStr">
        <is>
          <t>카페24마스크팩마스크팩 10매190801</t>
        </is>
      </c>
    </row>
    <row r="5829">
      <c r="A5829" s="93" t="n"/>
      <c r="B5829" s="127" t="n">
        <v>43945</v>
      </c>
      <c r="C5829" s="93">
        <f>TEXT(B5829,"aaa")</f>
        <v/>
      </c>
      <c r="D5829" s="93" t="n"/>
      <c r="E5829" s="6" t="inlineStr">
        <is>
          <t>토너</t>
        </is>
      </c>
      <c r="F5829" s="5" t="inlineStr">
        <is>
          <t>카페24</t>
        </is>
      </c>
      <c r="G5829" s="5" t="inlineStr">
        <is>
          <t>250ml</t>
        </is>
      </c>
      <c r="H5829" s="6" t="n">
        <v>38</v>
      </c>
      <c r="I5829" s="6" t="n"/>
      <c r="J5829" s="7" t="n">
        <v>190801</v>
      </c>
      <c r="K5829" s="93" t="n"/>
      <c r="L5829" s="93" t="n">
        <v>760000</v>
      </c>
      <c r="M5829" s="93" t="n">
        <v>715540</v>
      </c>
      <c r="N5829" s="93" t="n">
        <v>123880</v>
      </c>
      <c r="O5829" s="148" t="n">
        <v>690909.0909090908</v>
      </c>
      <c r="P5829" s="93" t="inlineStr">
        <is>
          <t>카페24토너250ml190801</t>
        </is>
      </c>
    </row>
    <row r="5830">
      <c r="A5830" s="93" t="n"/>
      <c r="B5830" s="127" t="n">
        <v>43945</v>
      </c>
      <c r="C5830" s="93">
        <f>TEXT(B5830,"aaa")</f>
        <v/>
      </c>
      <c r="D5830" s="93" t="n"/>
      <c r="E5830" s="6" t="inlineStr">
        <is>
          <t>토너</t>
        </is>
      </c>
      <c r="F5830" s="5" t="inlineStr">
        <is>
          <t>카페24</t>
        </is>
      </c>
      <c r="G5830" s="5" t="inlineStr">
        <is>
          <t>250ml 2set</t>
        </is>
      </c>
      <c r="H5830" s="6" t="n">
        <v>33</v>
      </c>
      <c r="I5830" s="6" t="n"/>
      <c r="J5830" s="7" t="n">
        <v>190801</v>
      </c>
      <c r="K5830" s="93" t="n"/>
      <c r="L5830" s="93" t="n">
        <v>1155000</v>
      </c>
      <c r="M5830" s="93" t="n">
        <v>1087432.5</v>
      </c>
      <c r="N5830" s="93" t="n">
        <v>215160</v>
      </c>
      <c r="O5830" s="148" t="n">
        <v>1050000</v>
      </c>
      <c r="P5830" s="93" t="inlineStr">
        <is>
          <t>카페24토너250ml 2set190801</t>
        </is>
      </c>
    </row>
    <row r="5831">
      <c r="A5831" s="93" t="n"/>
      <c r="B5831" s="127" t="n">
        <v>43945</v>
      </c>
      <c r="C5831" s="93">
        <f>TEXT(B5831,"aaa")</f>
        <v/>
      </c>
      <c r="D5831" s="93" t="n"/>
      <c r="E5831" s="6" t="inlineStr">
        <is>
          <t>토너</t>
        </is>
      </c>
      <c r="F5831" s="5" t="inlineStr">
        <is>
          <t>카페24</t>
        </is>
      </c>
      <c r="G5831" s="5" t="inlineStr">
        <is>
          <t>500ml</t>
        </is>
      </c>
      <c r="H5831" s="6" t="n">
        <v>49</v>
      </c>
      <c r="I5831" s="6" t="n"/>
      <c r="J5831" s="7" t="n">
        <v>190801</v>
      </c>
      <c r="K5831" s="93" t="n"/>
      <c r="L5831" s="93" t="n">
        <v>1617000</v>
      </c>
      <c r="M5831" s="93" t="n">
        <v>1522405.5</v>
      </c>
      <c r="N5831" s="93" t="n">
        <v>231525</v>
      </c>
      <c r="O5831" s="148" t="n">
        <v>1470000</v>
      </c>
      <c r="P5831" s="93" t="inlineStr">
        <is>
          <t>카페24토너500ml190801</t>
        </is>
      </c>
    </row>
    <row r="5832">
      <c r="A5832" s="93" t="n"/>
      <c r="B5832" s="127" t="n">
        <v>43945</v>
      </c>
      <c r="C5832" s="93">
        <f>TEXT(B5832,"aaa")</f>
        <v/>
      </c>
      <c r="D5832" s="93" t="n"/>
      <c r="E5832" s="6" t="inlineStr">
        <is>
          <t>토너</t>
        </is>
      </c>
      <c r="F5832" s="5" t="inlineStr">
        <is>
          <t>카페24</t>
        </is>
      </c>
      <c r="G5832" s="93" t="inlineStr">
        <is>
          <t>스킨팩 화장솜 60P</t>
        </is>
      </c>
      <c r="H5832" s="6" t="n">
        <v>49</v>
      </c>
      <c r="I5832" s="6" t="n"/>
      <c r="J5832" s="7" t="n">
        <v>190801</v>
      </c>
      <c r="K5832" s="93" t="n"/>
      <c r="L5832" s="93" t="n">
        <v>147000</v>
      </c>
      <c r="M5832" s="93" t="n">
        <v>138400.5</v>
      </c>
      <c r="N5832" s="93" t="n">
        <v>54390</v>
      </c>
      <c r="O5832" s="148" t="n">
        <v>133636.3636363636</v>
      </c>
      <c r="P5832" s="93" t="inlineStr">
        <is>
          <t>카페24토너스킨팩 화장솜 60P190801</t>
        </is>
      </c>
    </row>
    <row r="5833">
      <c r="A5833" s="93" t="n"/>
      <c r="B5833" s="127" t="n">
        <v>43945</v>
      </c>
      <c r="C5833" s="93">
        <f>TEXT(B5833,"aaa")</f>
        <v/>
      </c>
      <c r="D5833" s="93" t="n"/>
      <c r="E5833" s="93" t="inlineStr">
        <is>
          <t>앰플</t>
        </is>
      </c>
      <c r="F5833" s="5" t="inlineStr">
        <is>
          <t>카페24</t>
        </is>
      </c>
      <c r="G5833" s="93" t="inlineStr">
        <is>
          <t>앰플 30ml</t>
        </is>
      </c>
      <c r="H5833" s="6" t="n">
        <v>5</v>
      </c>
      <c r="I5833" s="6" t="n"/>
      <c r="J5833" s="93" t="n">
        <v>190801</v>
      </c>
      <c r="K5833" s="93" t="n"/>
      <c r="L5833" s="93" t="n">
        <v>140000</v>
      </c>
      <c r="M5833" s="93" t="n">
        <v>131810</v>
      </c>
      <c r="N5833" s="93" t="n">
        <v>16985</v>
      </c>
      <c r="O5833" s="148" t="n">
        <v>127272.7272727273</v>
      </c>
      <c r="P5833" s="93" t="inlineStr">
        <is>
          <t>카페24앰플앰플 30ml190801</t>
        </is>
      </c>
    </row>
    <row r="5834">
      <c r="A5834" s="93" t="n"/>
      <c r="B5834" s="127" t="n">
        <v>43945</v>
      </c>
      <c r="C5834" s="93">
        <f>TEXT(B5834,"aaa")</f>
        <v/>
      </c>
      <c r="D5834" s="93" t="n"/>
      <c r="E5834" s="93" t="inlineStr">
        <is>
          <t>수딩크림</t>
        </is>
      </c>
      <c r="F5834" s="5" t="inlineStr">
        <is>
          <t>카페24</t>
        </is>
      </c>
      <c r="G5834" s="93" t="inlineStr">
        <is>
          <t>수딩크림 100ml</t>
        </is>
      </c>
      <c r="H5834" s="6" t="n">
        <v>3</v>
      </c>
      <c r="I5834" s="6" t="n"/>
      <c r="J5834" s="93" t="n">
        <v>190801</v>
      </c>
      <c r="K5834" s="93" t="n"/>
      <c r="L5834" s="93" t="n">
        <v>114000</v>
      </c>
      <c r="M5834" s="93" t="n">
        <v>107331</v>
      </c>
      <c r="N5834" s="93" t="n">
        <v>9135</v>
      </c>
      <c r="O5834" s="148" t="n">
        <v>103636.3636363636</v>
      </c>
      <c r="P5834" s="93" t="inlineStr">
        <is>
          <t>카페24수딩크림수딩크림 100ml190801</t>
        </is>
      </c>
    </row>
    <row r="5835">
      <c r="A5835" s="93" t="n"/>
      <c r="B5835" s="127" t="n">
        <v>43945</v>
      </c>
      <c r="C5835" s="93">
        <f>TEXT(B5835,"aaa")</f>
        <v/>
      </c>
      <c r="D5835" s="93" t="n"/>
      <c r="E5835" s="93" t="inlineStr">
        <is>
          <t>클렌징폼</t>
        </is>
      </c>
      <c r="F5835" s="93" t="inlineStr">
        <is>
          <t>카페24</t>
        </is>
      </c>
      <c r="G5835" s="93" t="inlineStr">
        <is>
          <t>클렌징폼 120ml</t>
        </is>
      </c>
      <c r="H5835" s="6" t="n">
        <v>4</v>
      </c>
      <c r="I5835" s="6" t="n"/>
      <c r="J5835" s="91" t="n">
        <v>190801</v>
      </c>
      <c r="K5835" s="93" t="n"/>
      <c r="L5835" s="93" t="n">
        <v>52000</v>
      </c>
      <c r="M5835" s="93" t="n">
        <v>48958</v>
      </c>
      <c r="N5835" s="93" t="n">
        <v>11000</v>
      </c>
      <c r="O5835" s="148" t="n">
        <v>47272.72727272727</v>
      </c>
      <c r="P5835" s="93" t="inlineStr">
        <is>
          <t>카페24클렌징폼클렌징폼 120ml190801</t>
        </is>
      </c>
    </row>
    <row r="5836">
      <c r="A5836" s="93" t="n"/>
      <c r="B5836" s="127" t="n">
        <v>43945</v>
      </c>
      <c r="C5836" s="93">
        <f>TEXT(B5836,"aaa")</f>
        <v/>
      </c>
      <c r="D5836" s="93" t="n"/>
      <c r="E5836" s="93" t="inlineStr">
        <is>
          <t>클렌징폼</t>
        </is>
      </c>
      <c r="F5836" s="93" t="inlineStr">
        <is>
          <t>카페24</t>
        </is>
      </c>
      <c r="G5836" s="93" t="inlineStr">
        <is>
          <t>클렌징폼 120ml 2set</t>
        </is>
      </c>
      <c r="H5836" s="6" t="n">
        <v>1</v>
      </c>
      <c r="I5836" s="6" t="n"/>
      <c r="J5836" s="91" t="n">
        <v>190801</v>
      </c>
      <c r="K5836" s="93" t="n"/>
      <c r="L5836" s="93" t="n">
        <v>24000</v>
      </c>
      <c r="M5836" s="93" t="n">
        <v>22596</v>
      </c>
      <c r="N5836" s="93" t="n">
        <v>2460</v>
      </c>
      <c r="O5836" s="148" t="n">
        <v>21818.18181818182</v>
      </c>
      <c r="P5836" s="93" t="inlineStr">
        <is>
          <t>카페24클렌징폼클렌징폼 120ml 2set190801</t>
        </is>
      </c>
    </row>
    <row r="5837">
      <c r="A5837" s="93" t="n"/>
      <c r="B5837" s="127" t="n">
        <v>43945</v>
      </c>
      <c r="C5837" s="93">
        <f>TEXT(B5837,"aaa")</f>
        <v/>
      </c>
      <c r="D5837" s="93" t="n"/>
      <c r="E5837" s="93" t="inlineStr">
        <is>
          <t>토너+머드크림세트</t>
        </is>
      </c>
      <c r="F5837" s="93" t="inlineStr">
        <is>
          <t>카페24</t>
        </is>
      </c>
      <c r="G5837" s="93" t="inlineStr">
        <is>
          <t>250ml</t>
        </is>
      </c>
      <c r="H5837" s="6" t="n">
        <v>1</v>
      </c>
      <c r="I5837" s="6" t="n"/>
      <c r="J5837" s="93" t="n">
        <v>190801</v>
      </c>
      <c r="K5837" s="93" t="n"/>
      <c r="L5837" s="93" t="n">
        <v>17500</v>
      </c>
      <c r="M5837" s="93" t="n">
        <v>16476.25</v>
      </c>
      <c r="N5837" s="93" t="n">
        <v>3260</v>
      </c>
      <c r="O5837" s="148" t="n">
        <v>15909.09090909091</v>
      </c>
      <c r="P5837" s="93" t="inlineStr">
        <is>
          <t>카페24토너+머드크림세트250ml190801</t>
        </is>
      </c>
    </row>
    <row r="5838">
      <c r="A5838" s="93" t="n"/>
      <c r="B5838" s="127" t="n">
        <v>43945</v>
      </c>
      <c r="C5838" s="93">
        <f>TEXT(B5838,"aaa")</f>
        <v/>
      </c>
      <c r="D5838" s="93" t="n"/>
      <c r="E5838" s="93" t="inlineStr">
        <is>
          <t>토너+머드크림세트</t>
        </is>
      </c>
      <c r="F5838" s="93" t="inlineStr">
        <is>
          <t>카페24</t>
        </is>
      </c>
      <c r="G5838" s="93" t="inlineStr">
        <is>
          <t>머드크림마스크 100ml</t>
        </is>
      </c>
      <c r="H5838" s="6" t="n">
        <v>1</v>
      </c>
      <c r="I5838" s="6" t="n"/>
      <c r="J5838" s="93" t="n">
        <v>190801</v>
      </c>
      <c r="K5838" s="93" t="n"/>
      <c r="L5838" s="93" t="n">
        <v>17500</v>
      </c>
      <c r="M5838" s="93" t="n">
        <v>16476.25</v>
      </c>
      <c r="N5838" s="93" t="n">
        <v>1442</v>
      </c>
      <c r="O5838" s="148" t="n">
        <v>15909.09090909091</v>
      </c>
      <c r="P5838" s="93" t="inlineStr">
        <is>
          <t>카페24토너+머드크림세트머드크림마스크 100ml190801</t>
        </is>
      </c>
    </row>
    <row r="5839">
      <c r="A5839" s="93" t="n"/>
      <c r="B5839" s="127" t="n">
        <v>43945</v>
      </c>
      <c r="C5839" s="93">
        <f>TEXT(B5839,"aaa")</f>
        <v/>
      </c>
      <c r="D5839" s="93" t="n"/>
      <c r="E5839" s="6" t="inlineStr">
        <is>
          <t>토너</t>
        </is>
      </c>
      <c r="F5839" s="93" t="inlineStr">
        <is>
          <t>큐텐</t>
        </is>
      </c>
      <c r="G5839" s="5" t="inlineStr">
        <is>
          <t>250ml</t>
        </is>
      </c>
      <c r="H5839" s="6" t="n">
        <v>32</v>
      </c>
      <c r="I5839" s="6" t="n"/>
      <c r="J5839" s="93" t="n">
        <v>190801</v>
      </c>
      <c r="K5839" s="93" t="n"/>
      <c r="L5839" s="93" t="n">
        <v>1008000</v>
      </c>
      <c r="M5839" s="93" t="n">
        <v>897120</v>
      </c>
      <c r="N5839" s="93" t="n">
        <v>104320</v>
      </c>
      <c r="O5839" s="148" t="n">
        <v>916363.6363636362</v>
      </c>
      <c r="P5839" s="93" t="inlineStr">
        <is>
          <t>큐텐토너250ml190801</t>
        </is>
      </c>
    </row>
    <row r="5840">
      <c r="A5840" s="93" t="n"/>
      <c r="B5840" s="127" t="n">
        <v>43945</v>
      </c>
      <c r="C5840" s="93">
        <f>TEXT(B5840,"aaa")</f>
        <v/>
      </c>
      <c r="D5840" s="93" t="n"/>
      <c r="E5840" s="6" t="inlineStr">
        <is>
          <t>토너</t>
        </is>
      </c>
      <c r="F5840" s="93" t="inlineStr">
        <is>
          <t>큐텐</t>
        </is>
      </c>
      <c r="G5840" s="5" t="inlineStr">
        <is>
          <t>250ml 2set</t>
        </is>
      </c>
      <c r="H5840" s="6" t="n">
        <v>13</v>
      </c>
      <c r="I5840" s="6" t="n"/>
      <c r="J5840" s="93" t="n">
        <v>190801</v>
      </c>
      <c r="K5840" s="93" t="n"/>
      <c r="L5840" s="93" t="n">
        <v>572000</v>
      </c>
      <c r="M5840" s="93" t="n">
        <v>509080</v>
      </c>
      <c r="N5840" s="93" t="n">
        <v>84760</v>
      </c>
      <c r="O5840" s="148" t="n">
        <v>519999.9999999999</v>
      </c>
      <c r="P5840" s="93" t="inlineStr">
        <is>
          <t>큐텐토너250ml 2set190801</t>
        </is>
      </c>
    </row>
    <row r="5841">
      <c r="A5841" s="93" t="n"/>
      <c r="B5841" s="127" t="n">
        <v>43945</v>
      </c>
      <c r="C5841" s="93">
        <f>TEXT(B5841,"aaa")</f>
        <v/>
      </c>
      <c r="D5841" s="93" t="n"/>
      <c r="E5841" s="93" t="inlineStr">
        <is>
          <t>앰플</t>
        </is>
      </c>
      <c r="F5841" s="93" t="inlineStr">
        <is>
          <t>큐텐</t>
        </is>
      </c>
      <c r="G5841" s="93" t="inlineStr">
        <is>
          <t>앰플 30ml</t>
        </is>
      </c>
      <c r="H5841" s="6" t="n">
        <v>8</v>
      </c>
      <c r="I5841" s="6" t="n"/>
      <c r="J5841" s="93" t="n">
        <v>190801</v>
      </c>
      <c r="K5841" s="93" t="n"/>
      <c r="L5841" s="93" t="n">
        <v>304000</v>
      </c>
      <c r="M5841" s="93" t="n">
        <v>270560</v>
      </c>
      <c r="N5841" s="93" t="n">
        <v>27176</v>
      </c>
      <c r="O5841" s="148" t="n">
        <v>276363.6363636364</v>
      </c>
      <c r="P5841" s="93" t="inlineStr">
        <is>
          <t>큐텐앰플앰플 30ml190801</t>
        </is>
      </c>
    </row>
    <row r="5842">
      <c r="A5842" s="93" t="n"/>
      <c r="B5842" s="127" t="n">
        <v>43945</v>
      </c>
      <c r="C5842" s="93">
        <f>TEXT(B5842,"aaa")</f>
        <v/>
      </c>
      <c r="D5842" s="93" t="n"/>
      <c r="E5842" s="93" t="inlineStr">
        <is>
          <t>머드크림마스크</t>
        </is>
      </c>
      <c r="F5842" s="93" t="inlineStr">
        <is>
          <t>큐텐</t>
        </is>
      </c>
      <c r="G5842" s="93" t="inlineStr">
        <is>
          <t>머드크림마스크 100ml</t>
        </is>
      </c>
      <c r="H5842" s="6" t="n">
        <v>4</v>
      </c>
      <c r="I5842" s="6" t="n"/>
      <c r="J5842" s="93" t="n">
        <v>190801</v>
      </c>
      <c r="K5842" s="93" t="n"/>
      <c r="L5842" s="93" t="n">
        <v>126000</v>
      </c>
      <c r="M5842" s="93" t="n">
        <v>112140</v>
      </c>
      <c r="N5842" s="93" t="n">
        <v>5768</v>
      </c>
      <c r="O5842" s="148" t="n">
        <v>114545.4545454545</v>
      </c>
      <c r="P5842" s="93" t="inlineStr">
        <is>
          <t>큐텐머드크림마스크머드크림마스크 100ml190801</t>
        </is>
      </c>
    </row>
    <row r="5843">
      <c r="A5843" s="93" t="n"/>
      <c r="B5843" s="127" t="n">
        <v>43945</v>
      </c>
      <c r="C5843" s="93">
        <f>TEXT(B5843,"aaa")</f>
        <v/>
      </c>
      <c r="D5843" s="93" t="n"/>
      <c r="E5843" s="93" t="inlineStr">
        <is>
          <t>마스크팩</t>
        </is>
      </c>
      <c r="F5843" s="93" t="inlineStr">
        <is>
          <t>큐텐</t>
        </is>
      </c>
      <c r="G5843" s="93" t="inlineStr">
        <is>
          <t>마스크팩 10매</t>
        </is>
      </c>
      <c r="H5843" s="6" t="n">
        <v>1</v>
      </c>
      <c r="I5843" s="6" t="n"/>
      <c r="J5843" s="93" t="n">
        <v>190801</v>
      </c>
      <c r="K5843" s="93" t="n"/>
      <c r="L5843" s="93" t="n">
        <v>36000</v>
      </c>
      <c r="M5843" s="93" t="n">
        <v>32040</v>
      </c>
      <c r="N5843" s="93" t="n">
        <v>3970</v>
      </c>
      <c r="O5843" s="148" t="n">
        <v>32727.27272727272</v>
      </c>
      <c r="P5843" s="93" t="inlineStr">
        <is>
          <t>큐텐마스크팩마스크팩 10매190801</t>
        </is>
      </c>
    </row>
    <row r="5844">
      <c r="A5844" s="93" t="n"/>
      <c r="B5844" s="127" t="n">
        <v>43946</v>
      </c>
      <c r="C5844" s="93">
        <f>TEXT(B5844,"aaa")</f>
        <v/>
      </c>
      <c r="D5844" s="93" t="n"/>
      <c r="E5844" s="93" t="inlineStr">
        <is>
          <t>토너</t>
        </is>
      </c>
      <c r="F5844" s="5" t="inlineStr">
        <is>
          <t>스타일쉐어</t>
        </is>
      </c>
      <c r="G5844" s="93" t="inlineStr">
        <is>
          <t>250ml</t>
        </is>
      </c>
      <c r="H5844" s="6" t="n">
        <v>1</v>
      </c>
      <c r="I5844" s="6" t="n"/>
      <c r="J5844" s="7" t="n">
        <v>190801</v>
      </c>
      <c r="K5844" s="93" t="n"/>
      <c r="L5844" s="93" t="n">
        <v>20000</v>
      </c>
      <c r="M5844" s="93" t="n">
        <v>15000</v>
      </c>
      <c r="N5844" s="93" t="n">
        <v>3260</v>
      </c>
      <c r="O5844" s="148" t="n">
        <v>18181.81818181818</v>
      </c>
      <c r="P5844" s="93" t="inlineStr">
        <is>
          <t>스타일쉐어토너250ml190801</t>
        </is>
      </c>
    </row>
    <row r="5845">
      <c r="A5845" s="93" t="n"/>
      <c r="B5845" s="127" t="n">
        <v>43946</v>
      </c>
      <c r="C5845" s="93">
        <f>TEXT(B5845,"aaa")</f>
        <v/>
      </c>
      <c r="D5845" s="93" t="n"/>
      <c r="E5845" s="93" t="inlineStr">
        <is>
          <t>어성초진정패키지</t>
        </is>
      </c>
      <c r="F5845" s="93" t="inlineStr">
        <is>
          <t>카페24</t>
        </is>
      </c>
      <c r="G5845" s="93" t="inlineStr">
        <is>
          <t>어성초 진정패키지세트</t>
        </is>
      </c>
      <c r="H5845" s="6" t="n">
        <v>4</v>
      </c>
      <c r="I5845" s="6" t="n"/>
      <c r="J5845" s="93" t="n">
        <v>190801</v>
      </c>
      <c r="K5845" s="93" t="n"/>
      <c r="L5845" s="93" t="n">
        <v>396000</v>
      </c>
      <c r="M5845" s="93" t="n">
        <v>372834</v>
      </c>
      <c r="N5845" s="93" t="n">
        <v>60548</v>
      </c>
      <c r="O5845" s="148" t="n">
        <v>360000</v>
      </c>
      <c r="P5845" s="93" t="inlineStr">
        <is>
          <t>카페24어성초진정패키지어성초 진정패키지세트190801</t>
        </is>
      </c>
    </row>
    <row r="5846">
      <c r="A5846" s="93" t="n"/>
      <c r="B5846" s="127" t="n">
        <v>43946</v>
      </c>
      <c r="C5846" s="93">
        <f>TEXT(B5846,"aaa")</f>
        <v/>
      </c>
      <c r="D5846" s="93" t="n"/>
      <c r="E5846" s="93" t="inlineStr">
        <is>
          <t>머드크림마스크</t>
        </is>
      </c>
      <c r="F5846" s="93" t="inlineStr">
        <is>
          <t>카페24</t>
        </is>
      </c>
      <c r="G5846" s="93" t="inlineStr">
        <is>
          <t>머드크림마스크 100ml</t>
        </is>
      </c>
      <c r="H5846" s="6" t="n">
        <v>2</v>
      </c>
      <c r="I5846" s="6" t="n"/>
      <c r="J5846" s="93" t="n">
        <v>190801</v>
      </c>
      <c r="K5846" s="93" t="n"/>
      <c r="L5846" s="93" t="n">
        <v>40000</v>
      </c>
      <c r="M5846" s="93" t="n">
        <v>37660</v>
      </c>
      <c r="N5846" s="93" t="n">
        <v>2884</v>
      </c>
      <c r="O5846" s="148" t="n">
        <v>36363.63636363636</v>
      </c>
      <c r="P5846" s="93" t="inlineStr">
        <is>
          <t>카페24머드크림마스크머드크림마스크 100ml190801</t>
        </is>
      </c>
    </row>
    <row r="5847">
      <c r="A5847" s="93" t="n"/>
      <c r="B5847" s="127" t="n">
        <v>43946</v>
      </c>
      <c r="C5847" s="93">
        <f>TEXT(B5847,"aaa")</f>
        <v/>
      </c>
      <c r="D5847" s="93" t="n"/>
      <c r="E5847" s="93" t="inlineStr">
        <is>
          <t>머드크림마스크</t>
        </is>
      </c>
      <c r="F5847" s="93" t="inlineStr">
        <is>
          <t>카페24</t>
        </is>
      </c>
      <c r="G5847" s="93" t="inlineStr">
        <is>
          <t>머드크림마스크 100ml 2set</t>
        </is>
      </c>
      <c r="H5847" s="6" t="n">
        <v>2</v>
      </c>
      <c r="I5847" s="6" t="n"/>
      <c r="J5847" s="93" t="n">
        <v>190801</v>
      </c>
      <c r="K5847" s="93" t="n"/>
      <c r="L5847" s="93" t="n">
        <v>70000</v>
      </c>
      <c r="M5847" s="93" t="n">
        <v>65905</v>
      </c>
      <c r="N5847" s="93" t="n">
        <v>5768</v>
      </c>
      <c r="O5847" s="148" t="n">
        <v>63636.36363636363</v>
      </c>
      <c r="P5847" s="93" t="inlineStr">
        <is>
          <t>카페24머드크림마스크머드크림마스크 100ml 2set190801</t>
        </is>
      </c>
    </row>
    <row r="5848">
      <c r="A5848" s="93" t="n"/>
      <c r="B5848" s="127" t="n">
        <v>43946</v>
      </c>
      <c r="C5848" s="93">
        <f>TEXT(B5848,"aaa")</f>
        <v/>
      </c>
      <c r="D5848" s="93" t="n"/>
      <c r="E5848" s="93" t="inlineStr">
        <is>
          <t>마스크팩</t>
        </is>
      </c>
      <c r="F5848" s="93" t="inlineStr">
        <is>
          <t>카페24</t>
        </is>
      </c>
      <c r="G5848" s="93" t="inlineStr">
        <is>
          <t>마스크팩 1매</t>
        </is>
      </c>
      <c r="H5848" s="6" t="n">
        <v>2</v>
      </c>
      <c r="I5848" s="6" t="n"/>
      <c r="J5848" s="93" t="n">
        <v>190801</v>
      </c>
      <c r="K5848" s="93" t="n"/>
      <c r="L5848" s="93" t="n">
        <v>8000</v>
      </c>
      <c r="M5848" s="93" t="n">
        <v>7532</v>
      </c>
      <c r="N5848" s="93" t="n">
        <v>794</v>
      </c>
      <c r="O5848" s="148" t="n">
        <v>7272.727272727272</v>
      </c>
      <c r="P5848" s="93" t="inlineStr">
        <is>
          <t>카페24마스크팩마스크팩 1매190801</t>
        </is>
      </c>
    </row>
    <row r="5849">
      <c r="A5849" s="93" t="n"/>
      <c r="B5849" s="127" t="n">
        <v>43946</v>
      </c>
      <c r="C5849" s="93">
        <f>TEXT(B5849,"aaa")</f>
        <v/>
      </c>
      <c r="D5849" s="93" t="n"/>
      <c r="E5849" s="93" t="inlineStr">
        <is>
          <t>마스크팩</t>
        </is>
      </c>
      <c r="F5849" s="93" t="inlineStr">
        <is>
          <t>카페24</t>
        </is>
      </c>
      <c r="G5849" s="93" t="inlineStr">
        <is>
          <t>마스크팩 10매</t>
        </is>
      </c>
      <c r="H5849" s="6" t="n">
        <v>1</v>
      </c>
      <c r="I5849" s="6" t="n"/>
      <c r="J5849" s="93" t="n">
        <v>190801</v>
      </c>
      <c r="K5849" s="93" t="n"/>
      <c r="L5849" s="93" t="n">
        <v>20000</v>
      </c>
      <c r="M5849" s="93" t="n">
        <v>18830</v>
      </c>
      <c r="N5849" s="93" t="n">
        <v>3970</v>
      </c>
      <c r="O5849" s="148" t="n">
        <v>18181.81818181818</v>
      </c>
      <c r="P5849" s="93" t="inlineStr">
        <is>
          <t>카페24마스크팩마스크팩 10매190801</t>
        </is>
      </c>
    </row>
    <row r="5850">
      <c r="A5850" s="93" t="n"/>
      <c r="B5850" s="127" t="n">
        <v>43946</v>
      </c>
      <c r="C5850" s="93">
        <f>TEXT(B5850,"aaa")</f>
        <v/>
      </c>
      <c r="D5850" s="93" t="n"/>
      <c r="E5850" s="6" t="inlineStr">
        <is>
          <t>토너</t>
        </is>
      </c>
      <c r="F5850" s="5" t="inlineStr">
        <is>
          <t>카페24</t>
        </is>
      </c>
      <c r="G5850" s="5" t="inlineStr">
        <is>
          <t>250ml</t>
        </is>
      </c>
      <c r="H5850" s="6" t="n">
        <v>49</v>
      </c>
      <c r="I5850" s="6" t="n"/>
      <c r="J5850" s="7" t="n">
        <v>190801</v>
      </c>
      <c r="K5850" s="93" t="n"/>
      <c r="L5850" s="93" t="n">
        <v>980000</v>
      </c>
      <c r="M5850" s="93" t="n">
        <v>922670</v>
      </c>
      <c r="N5850" s="93" t="n">
        <v>159740</v>
      </c>
      <c r="O5850" s="148" t="n">
        <v>890909.0909090908</v>
      </c>
      <c r="P5850" s="93" t="inlineStr">
        <is>
          <t>카페24토너250ml190801</t>
        </is>
      </c>
    </row>
    <row r="5851">
      <c r="A5851" s="93" t="n"/>
      <c r="B5851" s="127" t="n">
        <v>43946</v>
      </c>
      <c r="C5851" s="93">
        <f>TEXT(B5851,"aaa")</f>
        <v/>
      </c>
      <c r="D5851" s="93" t="n"/>
      <c r="E5851" s="6" t="inlineStr">
        <is>
          <t>토너</t>
        </is>
      </c>
      <c r="F5851" s="5" t="inlineStr">
        <is>
          <t>카페24</t>
        </is>
      </c>
      <c r="G5851" s="5" t="inlineStr">
        <is>
          <t>250ml 2set</t>
        </is>
      </c>
      <c r="H5851" s="6" t="n">
        <v>31</v>
      </c>
      <c r="I5851" s="6" t="n"/>
      <c r="J5851" s="7" t="n">
        <v>190801</v>
      </c>
      <c r="K5851" s="93" t="n"/>
      <c r="L5851" s="93" t="n">
        <v>1085000</v>
      </c>
      <c r="M5851" s="93" t="n">
        <v>1021527.5</v>
      </c>
      <c r="N5851" s="93" t="n">
        <v>202120</v>
      </c>
      <c r="O5851" s="148" t="n">
        <v>986363.6363636362</v>
      </c>
      <c r="P5851" s="93" t="inlineStr">
        <is>
          <t>카페24토너250ml 2set190801</t>
        </is>
      </c>
    </row>
    <row r="5852">
      <c r="A5852" s="93" t="n"/>
      <c r="B5852" s="127" t="n">
        <v>43946</v>
      </c>
      <c r="C5852" s="93">
        <f>TEXT(B5852,"aaa")</f>
        <v/>
      </c>
      <c r="D5852" s="93" t="n"/>
      <c r="E5852" s="6" t="inlineStr">
        <is>
          <t>토너</t>
        </is>
      </c>
      <c r="F5852" s="5" t="inlineStr">
        <is>
          <t>카페24</t>
        </is>
      </c>
      <c r="G5852" s="5" t="inlineStr">
        <is>
          <t>500ml</t>
        </is>
      </c>
      <c r="H5852" s="6" t="n">
        <v>33</v>
      </c>
      <c r="I5852" s="6" t="n"/>
      <c r="J5852" s="7" t="n">
        <v>190801</v>
      </c>
      <c r="K5852" s="93" t="n"/>
      <c r="L5852" s="93" t="n">
        <v>1089000</v>
      </c>
      <c r="M5852" s="93" t="n">
        <v>1025293.5</v>
      </c>
      <c r="N5852" s="93" t="n">
        <v>155925</v>
      </c>
      <c r="O5852" s="148" t="n">
        <v>989999.9999999999</v>
      </c>
      <c r="P5852" s="93" t="inlineStr">
        <is>
          <t>카페24토너500ml190801</t>
        </is>
      </c>
    </row>
    <row r="5853">
      <c r="A5853" s="93" t="n"/>
      <c r="B5853" s="127" t="n">
        <v>43946</v>
      </c>
      <c r="C5853" s="93">
        <f>TEXT(B5853,"aaa")</f>
        <v/>
      </c>
      <c r="D5853" s="93" t="n"/>
      <c r="E5853" s="6" t="inlineStr">
        <is>
          <t>토너</t>
        </is>
      </c>
      <c r="F5853" s="5" t="inlineStr">
        <is>
          <t>카페24</t>
        </is>
      </c>
      <c r="G5853" s="93" t="inlineStr">
        <is>
          <t>스킨팩 화장솜 60P</t>
        </is>
      </c>
      <c r="H5853" s="6" t="n">
        <v>39</v>
      </c>
      <c r="I5853" s="6" t="n"/>
      <c r="J5853" s="7" t="n">
        <v>190801</v>
      </c>
      <c r="K5853" s="93" t="n"/>
      <c r="L5853" s="93" t="n">
        <v>117000</v>
      </c>
      <c r="M5853" s="93" t="n">
        <v>110155.5</v>
      </c>
      <c r="N5853" s="93" t="n">
        <v>43290</v>
      </c>
      <c r="O5853" s="148" t="n">
        <v>106363.6363636364</v>
      </c>
      <c r="P5853" s="93" t="inlineStr">
        <is>
          <t>카페24토너스킨팩 화장솜 60P190801</t>
        </is>
      </c>
    </row>
    <row r="5854">
      <c r="A5854" s="93" t="n"/>
      <c r="B5854" s="127" t="n">
        <v>43946</v>
      </c>
      <c r="C5854" s="93">
        <f>TEXT(B5854,"aaa")</f>
        <v/>
      </c>
      <c r="D5854" s="93" t="n"/>
      <c r="E5854" s="93" t="inlineStr">
        <is>
          <t>앰플</t>
        </is>
      </c>
      <c r="F5854" s="5" t="inlineStr">
        <is>
          <t>카페24</t>
        </is>
      </c>
      <c r="G5854" s="93" t="inlineStr">
        <is>
          <t>앰플 30ml</t>
        </is>
      </c>
      <c r="H5854" s="6" t="n">
        <v>12</v>
      </c>
      <c r="I5854" s="6" t="n"/>
      <c r="J5854" s="93" t="n">
        <v>190801</v>
      </c>
      <c r="K5854" s="93" t="n"/>
      <c r="L5854" s="93" t="n">
        <v>336000</v>
      </c>
      <c r="M5854" s="93" t="n">
        <v>316344</v>
      </c>
      <c r="N5854" s="93" t="n">
        <v>40764</v>
      </c>
      <c r="O5854" s="148" t="n">
        <v>305454.5454545454</v>
      </c>
      <c r="P5854" s="93" t="inlineStr">
        <is>
          <t>카페24앰플앰플 30ml190801</t>
        </is>
      </c>
    </row>
    <row r="5855">
      <c r="A5855" s="93" t="n"/>
      <c r="B5855" s="127" t="n">
        <v>43946</v>
      </c>
      <c r="C5855" s="93">
        <f>TEXT(B5855,"aaa")</f>
        <v/>
      </c>
      <c r="D5855" s="93" t="n"/>
      <c r="E5855" s="93" t="inlineStr">
        <is>
          <t>수딩크림</t>
        </is>
      </c>
      <c r="F5855" s="5" t="inlineStr">
        <is>
          <t>카페24</t>
        </is>
      </c>
      <c r="G5855" s="93" t="inlineStr">
        <is>
          <t>수딩크림 100ml</t>
        </is>
      </c>
      <c r="H5855" s="6" t="n">
        <v>8</v>
      </c>
      <c r="I5855" s="6" t="n"/>
      <c r="J5855" s="93" t="n">
        <v>190801</v>
      </c>
      <c r="K5855" s="93" t="n"/>
      <c r="L5855" s="93" t="n">
        <v>304000</v>
      </c>
      <c r="M5855" s="93" t="n">
        <v>286216</v>
      </c>
      <c r="N5855" s="93" t="n">
        <v>24360</v>
      </c>
      <c r="O5855" s="148" t="n">
        <v>276363.6363636364</v>
      </c>
      <c r="P5855" s="93" t="inlineStr">
        <is>
          <t>카페24수딩크림수딩크림 100ml190801</t>
        </is>
      </c>
    </row>
    <row r="5856">
      <c r="A5856" s="93" t="n"/>
      <c r="B5856" s="127" t="n">
        <v>43946</v>
      </c>
      <c r="C5856" s="93">
        <f>TEXT(B5856,"aaa")</f>
        <v/>
      </c>
      <c r="D5856" s="93" t="n"/>
      <c r="E5856" s="93" t="inlineStr">
        <is>
          <t>클렌징폼</t>
        </is>
      </c>
      <c r="F5856" s="93" t="inlineStr">
        <is>
          <t>카페24</t>
        </is>
      </c>
      <c r="G5856" s="93" t="inlineStr">
        <is>
          <t>클렌징폼 120ml</t>
        </is>
      </c>
      <c r="H5856" s="6" t="n">
        <v>4</v>
      </c>
      <c r="I5856" s="6" t="n"/>
      <c r="J5856" s="91" t="n">
        <v>190801</v>
      </c>
      <c r="K5856" s="93" t="n"/>
      <c r="L5856" s="93" t="n">
        <v>52000</v>
      </c>
      <c r="M5856" s="93" t="n">
        <v>48958</v>
      </c>
      <c r="N5856" s="93" t="n">
        <v>11000</v>
      </c>
      <c r="O5856" s="148" t="n">
        <v>47272.72727272727</v>
      </c>
      <c r="P5856" s="93" t="inlineStr">
        <is>
          <t>카페24클렌징폼클렌징폼 120ml190801</t>
        </is>
      </c>
    </row>
    <row r="5857">
      <c r="A5857" s="93" t="n"/>
      <c r="B5857" s="127" t="n">
        <v>43946</v>
      </c>
      <c r="C5857" s="93">
        <f>TEXT(B5857,"aaa")</f>
        <v/>
      </c>
      <c r="D5857" s="93" t="n"/>
      <c r="E5857" s="93" t="inlineStr">
        <is>
          <t>클렌징폼</t>
        </is>
      </c>
      <c r="F5857" s="93" t="inlineStr">
        <is>
          <t>카페24</t>
        </is>
      </c>
      <c r="G5857" s="93" t="inlineStr">
        <is>
          <t>클렌징폼 120ml 3set</t>
        </is>
      </c>
      <c r="H5857" s="6" t="n">
        <v>3</v>
      </c>
      <c r="I5857" s="6" t="n"/>
      <c r="J5857" s="91" t="n">
        <v>190801</v>
      </c>
      <c r="K5857" s="93" t="n"/>
      <c r="L5857" s="93" t="n">
        <v>99000</v>
      </c>
      <c r="M5857" s="93" t="n">
        <v>93208.5</v>
      </c>
      <c r="N5857" s="93" t="n">
        <v>11070</v>
      </c>
      <c r="O5857" s="148" t="n">
        <v>90000</v>
      </c>
      <c r="P5857" s="93" t="inlineStr">
        <is>
          <t>카페24클렌징폼클렌징폼 120ml 3set190801</t>
        </is>
      </c>
    </row>
    <row r="5858">
      <c r="A5858" s="93" t="n"/>
      <c r="B5858" s="127" t="n">
        <v>43947</v>
      </c>
      <c r="C5858" s="93">
        <f>TEXT(B5858,"aaa")</f>
        <v/>
      </c>
      <c r="D5858" s="93" t="n"/>
      <c r="E5858" s="93" t="inlineStr">
        <is>
          <t>토너</t>
        </is>
      </c>
      <c r="F5858" s="5" t="inlineStr">
        <is>
          <t>스타일쉐어</t>
        </is>
      </c>
      <c r="G5858" s="93" t="inlineStr">
        <is>
          <t>250ml</t>
        </is>
      </c>
      <c r="H5858" s="6" t="n">
        <v>1</v>
      </c>
      <c r="I5858" s="6" t="n"/>
      <c r="J5858" s="7" t="n">
        <v>190801</v>
      </c>
      <c r="K5858" s="93" t="n"/>
      <c r="L5858" s="93" t="n">
        <v>20000</v>
      </c>
      <c r="M5858" s="93" t="n">
        <v>15000</v>
      </c>
      <c r="N5858" s="93" t="n">
        <v>3260</v>
      </c>
      <c r="O5858" s="148" t="n">
        <v>18181.81818181818</v>
      </c>
      <c r="P5858" s="93" t="inlineStr">
        <is>
          <t>스타일쉐어토너250ml190801</t>
        </is>
      </c>
    </row>
    <row r="5859">
      <c r="A5859" s="93" t="n"/>
      <c r="B5859" s="127" t="n">
        <v>43947</v>
      </c>
      <c r="C5859" s="93">
        <f>TEXT(B5859,"aaa")</f>
        <v/>
      </c>
      <c r="D5859" s="93" t="n"/>
      <c r="E5859" s="93" t="inlineStr">
        <is>
          <t>어성초진정패키지</t>
        </is>
      </c>
      <c r="F5859" s="93" t="inlineStr">
        <is>
          <t>카페24</t>
        </is>
      </c>
      <c r="G5859" s="93" t="inlineStr">
        <is>
          <t>어성초 진정패키지세트</t>
        </is>
      </c>
      <c r="H5859" s="6" t="n">
        <v>3</v>
      </c>
      <c r="I5859" s="6" t="n"/>
      <c r="J5859" s="93" t="n">
        <v>190801</v>
      </c>
      <c r="K5859" s="93" t="n"/>
      <c r="L5859" s="93" t="n">
        <v>297000</v>
      </c>
      <c r="M5859" s="93" t="n">
        <v>279625.5</v>
      </c>
      <c r="N5859" s="93" t="n">
        <v>45411</v>
      </c>
      <c r="O5859" s="148" t="n">
        <v>270000</v>
      </c>
      <c r="P5859" s="93" t="inlineStr">
        <is>
          <t>카페24어성초진정패키지어성초 진정패키지세트190801</t>
        </is>
      </c>
    </row>
    <row r="5860">
      <c r="A5860" s="93" t="n"/>
      <c r="B5860" s="127" t="n">
        <v>43947</v>
      </c>
      <c r="C5860" s="93">
        <f>TEXT(B5860,"aaa")</f>
        <v/>
      </c>
      <c r="D5860" s="93" t="n"/>
      <c r="E5860" s="93" t="inlineStr">
        <is>
          <t>머드크림마스크</t>
        </is>
      </c>
      <c r="F5860" s="93" t="inlineStr">
        <is>
          <t>카페24</t>
        </is>
      </c>
      <c r="G5860" s="93" t="inlineStr">
        <is>
          <t>머드크림마스크 100ml</t>
        </is>
      </c>
      <c r="H5860" s="6" t="n">
        <v>2</v>
      </c>
      <c r="I5860" s="6" t="n"/>
      <c r="J5860" s="93" t="n">
        <v>190801</v>
      </c>
      <c r="K5860" s="93" t="n"/>
      <c r="L5860" s="93" t="n">
        <v>40000</v>
      </c>
      <c r="M5860" s="93" t="n">
        <v>37660</v>
      </c>
      <c r="N5860" s="93" t="n">
        <v>2884</v>
      </c>
      <c r="O5860" s="148" t="n">
        <v>36363.63636363636</v>
      </c>
      <c r="P5860" s="93" t="inlineStr">
        <is>
          <t>카페24머드크림마스크머드크림마스크 100ml190801</t>
        </is>
      </c>
    </row>
    <row r="5861">
      <c r="A5861" s="93" t="n"/>
      <c r="B5861" s="127" t="n">
        <v>43947</v>
      </c>
      <c r="C5861" s="93">
        <f>TEXT(B5861,"aaa")</f>
        <v/>
      </c>
      <c r="D5861" s="93" t="n"/>
      <c r="E5861" s="93" t="inlineStr">
        <is>
          <t>마스크팩</t>
        </is>
      </c>
      <c r="F5861" s="93" t="inlineStr">
        <is>
          <t>카페24</t>
        </is>
      </c>
      <c r="G5861" s="93" t="inlineStr">
        <is>
          <t>마스크팩 10매</t>
        </is>
      </c>
      <c r="H5861" s="6" t="n">
        <v>2</v>
      </c>
      <c r="I5861" s="6" t="n"/>
      <c r="J5861" s="93" t="n">
        <v>190801</v>
      </c>
      <c r="K5861" s="93" t="n"/>
      <c r="L5861" s="93" t="n">
        <v>40000</v>
      </c>
      <c r="M5861" s="93" t="n">
        <v>37660</v>
      </c>
      <c r="N5861" s="93" t="n">
        <v>7940</v>
      </c>
      <c r="O5861" s="148" t="n">
        <v>36363.63636363636</v>
      </c>
      <c r="P5861" s="93" t="inlineStr">
        <is>
          <t>카페24마스크팩마스크팩 10매190801</t>
        </is>
      </c>
    </row>
    <row r="5862">
      <c r="A5862" s="93" t="n"/>
      <c r="B5862" s="127" t="n">
        <v>43947</v>
      </c>
      <c r="C5862" s="93">
        <f>TEXT(B5862,"aaa")</f>
        <v/>
      </c>
      <c r="D5862" s="93" t="n"/>
      <c r="E5862" s="6" t="inlineStr">
        <is>
          <t>토너</t>
        </is>
      </c>
      <c r="F5862" s="5" t="inlineStr">
        <is>
          <t>카페24</t>
        </is>
      </c>
      <c r="G5862" s="5" t="inlineStr">
        <is>
          <t>250ml</t>
        </is>
      </c>
      <c r="H5862" s="6" t="n">
        <v>51</v>
      </c>
      <c r="I5862" s="6" t="n"/>
      <c r="J5862" s="7" t="n">
        <v>190801</v>
      </c>
      <c r="K5862" s="93" t="n"/>
      <c r="L5862" s="93" t="n">
        <v>1020000</v>
      </c>
      <c r="M5862" s="93" t="n">
        <v>960330</v>
      </c>
      <c r="N5862" s="93" t="n">
        <v>166260</v>
      </c>
      <c r="O5862" s="148" t="n">
        <v>927272.7272727272</v>
      </c>
      <c r="P5862" s="93" t="inlineStr">
        <is>
          <t>카페24토너250ml190801</t>
        </is>
      </c>
    </row>
    <row r="5863">
      <c r="A5863" s="93" t="n"/>
      <c r="B5863" s="127" t="n">
        <v>43947</v>
      </c>
      <c r="C5863" s="93">
        <f>TEXT(B5863,"aaa")</f>
        <v/>
      </c>
      <c r="D5863" s="93" t="n"/>
      <c r="E5863" s="6" t="inlineStr">
        <is>
          <t>토너</t>
        </is>
      </c>
      <c r="F5863" s="5" t="inlineStr">
        <is>
          <t>카페24</t>
        </is>
      </c>
      <c r="G5863" s="5" t="inlineStr">
        <is>
          <t>250ml 2set</t>
        </is>
      </c>
      <c r="H5863" s="6" t="n">
        <v>335</v>
      </c>
      <c r="I5863" s="6" t="n"/>
      <c r="J5863" s="7" t="n">
        <v>190801</v>
      </c>
      <c r="K5863" s="93" t="n"/>
      <c r="L5863" s="93" t="n">
        <v>11725000</v>
      </c>
      <c r="M5863" s="93" t="n">
        <v>11039087.5</v>
      </c>
      <c r="N5863" s="93" t="n">
        <v>2184200</v>
      </c>
      <c r="O5863" s="148" t="n">
        <v>10659090.90909091</v>
      </c>
      <c r="P5863" s="93" t="inlineStr">
        <is>
          <t>카페24토너250ml 2set190801</t>
        </is>
      </c>
    </row>
    <row r="5864">
      <c r="A5864" s="93" t="n"/>
      <c r="B5864" s="127" t="n">
        <v>43947</v>
      </c>
      <c r="C5864" s="93">
        <f>TEXT(B5864,"aaa")</f>
        <v/>
      </c>
      <c r="D5864" s="93" t="n"/>
      <c r="E5864" s="6" t="inlineStr">
        <is>
          <t>토너</t>
        </is>
      </c>
      <c r="F5864" s="5" t="inlineStr">
        <is>
          <t>카페24</t>
        </is>
      </c>
      <c r="G5864" s="5" t="inlineStr">
        <is>
          <t>500ml</t>
        </is>
      </c>
      <c r="H5864" s="6" t="n">
        <v>50</v>
      </c>
      <c r="I5864" s="6" t="n"/>
      <c r="J5864" s="7" t="n">
        <v>190801</v>
      </c>
      <c r="K5864" s="93" t="n"/>
      <c r="L5864" s="93" t="n">
        <v>1650000</v>
      </c>
      <c r="M5864" s="93" t="n">
        <v>1553475</v>
      </c>
      <c r="N5864" s="93" t="n">
        <v>236250</v>
      </c>
      <c r="O5864" s="148" t="n">
        <v>1500000</v>
      </c>
      <c r="P5864" s="93" t="inlineStr">
        <is>
          <t>카페24토너500ml190801</t>
        </is>
      </c>
    </row>
    <row r="5865">
      <c r="A5865" s="93" t="n"/>
      <c r="B5865" s="127" t="n">
        <v>43947</v>
      </c>
      <c r="C5865" s="93">
        <f>TEXT(B5865,"aaa")</f>
        <v/>
      </c>
      <c r="D5865" s="93" t="n"/>
      <c r="E5865" s="6" t="inlineStr">
        <is>
          <t>토너</t>
        </is>
      </c>
      <c r="F5865" s="5" t="inlineStr">
        <is>
          <t>카페24</t>
        </is>
      </c>
      <c r="G5865" s="93" t="inlineStr">
        <is>
          <t>스킨팩 화장솜 60P</t>
        </is>
      </c>
      <c r="H5865" s="6" t="n">
        <v>65</v>
      </c>
      <c r="I5865" s="6" t="n"/>
      <c r="J5865" s="7" t="n">
        <v>190801</v>
      </c>
      <c r="K5865" s="93" t="n"/>
      <c r="L5865" s="93" t="n">
        <v>195000</v>
      </c>
      <c r="M5865" s="93" t="n">
        <v>183592.5</v>
      </c>
      <c r="N5865" s="93" t="n">
        <v>72150</v>
      </c>
      <c r="O5865" s="148" t="n">
        <v>177272.7272727273</v>
      </c>
      <c r="P5865" s="93" t="inlineStr">
        <is>
          <t>카페24토너스킨팩 화장솜 60P190801</t>
        </is>
      </c>
    </row>
    <row r="5866">
      <c r="A5866" s="93" t="n"/>
      <c r="B5866" s="127" t="n">
        <v>43947</v>
      </c>
      <c r="C5866" s="93">
        <f>TEXT(B5866,"aaa")</f>
        <v/>
      </c>
      <c r="D5866" s="93" t="n"/>
      <c r="E5866" s="93" t="inlineStr">
        <is>
          <t>앰플</t>
        </is>
      </c>
      <c r="F5866" s="5" t="inlineStr">
        <is>
          <t>카페24</t>
        </is>
      </c>
      <c r="G5866" s="93" t="inlineStr">
        <is>
          <t>앰플 30ml</t>
        </is>
      </c>
      <c r="H5866" s="6" t="n">
        <v>16</v>
      </c>
      <c r="I5866" s="6" t="n"/>
      <c r="J5866" s="93" t="n">
        <v>190801</v>
      </c>
      <c r="K5866" s="93" t="n"/>
      <c r="L5866" s="93" t="n">
        <v>448000</v>
      </c>
      <c r="M5866" s="93" t="n">
        <v>421792</v>
      </c>
      <c r="N5866" s="93" t="n">
        <v>54352</v>
      </c>
      <c r="O5866" s="148" t="n">
        <v>407272.7272727272</v>
      </c>
      <c r="P5866" s="93" t="inlineStr">
        <is>
          <t>카페24앰플앰플 30ml190801</t>
        </is>
      </c>
    </row>
    <row r="5867">
      <c r="A5867" s="93" t="n"/>
      <c r="B5867" s="127" t="n">
        <v>43947</v>
      </c>
      <c r="C5867" s="93">
        <f>TEXT(B5867,"aaa")</f>
        <v/>
      </c>
      <c r="D5867" s="93" t="n"/>
      <c r="E5867" s="93" t="inlineStr">
        <is>
          <t>수딩크림</t>
        </is>
      </c>
      <c r="F5867" s="5" t="inlineStr">
        <is>
          <t>카페24</t>
        </is>
      </c>
      <c r="G5867" s="93" t="inlineStr">
        <is>
          <t>수딩크림 100ml</t>
        </is>
      </c>
      <c r="H5867" s="6" t="n">
        <v>6</v>
      </c>
      <c r="I5867" s="6" t="n"/>
      <c r="J5867" s="93" t="n">
        <v>190801</v>
      </c>
      <c r="K5867" s="93" t="n"/>
      <c r="L5867" s="93" t="n">
        <v>228000</v>
      </c>
      <c r="M5867" s="93" t="n">
        <v>214662</v>
      </c>
      <c r="N5867" s="93" t="n">
        <v>18270</v>
      </c>
      <c r="O5867" s="148" t="n">
        <v>207272.7272727273</v>
      </c>
      <c r="P5867" s="93" t="inlineStr">
        <is>
          <t>카페24수딩크림수딩크림 100ml190801</t>
        </is>
      </c>
    </row>
    <row r="5868">
      <c r="A5868" s="93" t="n"/>
      <c r="B5868" s="127" t="n">
        <v>43947</v>
      </c>
      <c r="C5868" s="93">
        <f>TEXT(B5868,"aaa")</f>
        <v/>
      </c>
      <c r="D5868" s="93" t="n"/>
      <c r="E5868" s="93" t="inlineStr">
        <is>
          <t>클렌징폼</t>
        </is>
      </c>
      <c r="F5868" s="93" t="inlineStr">
        <is>
          <t>카페24</t>
        </is>
      </c>
      <c r="G5868" s="93" t="inlineStr">
        <is>
          <t>클렌징폼 120ml</t>
        </is>
      </c>
      <c r="H5868" s="6" t="n">
        <v>7</v>
      </c>
      <c r="I5868" s="6" t="n"/>
      <c r="J5868" s="91" t="n">
        <v>190801</v>
      </c>
      <c r="K5868" s="93" t="n"/>
      <c r="L5868" s="93" t="n">
        <v>91000</v>
      </c>
      <c r="M5868" s="93" t="n">
        <v>85676.5</v>
      </c>
      <c r="N5868" s="93" t="n">
        <v>19250</v>
      </c>
      <c r="O5868" s="148" t="n">
        <v>82727.27272727272</v>
      </c>
      <c r="P5868" s="93" t="inlineStr">
        <is>
          <t>카페24클렌징폼클렌징폼 120ml190801</t>
        </is>
      </c>
    </row>
    <row r="5869">
      <c r="A5869" s="93" t="n"/>
      <c r="B5869" s="127" t="n">
        <v>43947</v>
      </c>
      <c r="C5869" s="93">
        <f>TEXT(B5869,"aaa")</f>
        <v/>
      </c>
      <c r="D5869" s="93" t="n"/>
      <c r="E5869" s="93" t="inlineStr">
        <is>
          <t>클렌징폼</t>
        </is>
      </c>
      <c r="F5869" s="93" t="inlineStr">
        <is>
          <t>카페24</t>
        </is>
      </c>
      <c r="G5869" s="93" t="inlineStr">
        <is>
          <t>클렌징폼 120ml 2set</t>
        </is>
      </c>
      <c r="H5869" s="6" t="n">
        <v>4</v>
      </c>
      <c r="I5869" s="6" t="n"/>
      <c r="J5869" s="91" t="n">
        <v>190801</v>
      </c>
      <c r="K5869" s="93" t="n"/>
      <c r="L5869" s="93" t="n">
        <v>96000</v>
      </c>
      <c r="M5869" s="93" t="n">
        <v>90384</v>
      </c>
      <c r="N5869" s="93" t="n">
        <v>9840</v>
      </c>
      <c r="O5869" s="148" t="n">
        <v>87272.72727272726</v>
      </c>
      <c r="P5869" s="93" t="inlineStr">
        <is>
          <t>카페24클렌징폼클렌징폼 120ml 2set190801</t>
        </is>
      </c>
    </row>
    <row r="5870">
      <c r="A5870" s="93" t="n"/>
      <c r="B5870" s="127" t="n">
        <v>43947</v>
      </c>
      <c r="C5870" s="93">
        <f>TEXT(B5870,"aaa")</f>
        <v/>
      </c>
      <c r="D5870" s="93" t="n"/>
      <c r="E5870" s="93" t="inlineStr">
        <is>
          <t>클렌징폼</t>
        </is>
      </c>
      <c r="F5870" s="93" t="inlineStr">
        <is>
          <t>카페24</t>
        </is>
      </c>
      <c r="G5870" s="93" t="inlineStr">
        <is>
          <t>클렌징폼 120ml 3set</t>
        </is>
      </c>
      <c r="H5870" s="6" t="n">
        <v>1</v>
      </c>
      <c r="I5870" s="6" t="n"/>
      <c r="J5870" s="91" t="n">
        <v>190801</v>
      </c>
      <c r="K5870" s="93" t="n"/>
      <c r="L5870" s="93" t="n">
        <v>33000</v>
      </c>
      <c r="M5870" s="93" t="n">
        <v>31069.5</v>
      </c>
      <c r="N5870" s="93" t="n">
        <v>3690</v>
      </c>
      <c r="O5870" s="148" t="n">
        <v>30000</v>
      </c>
      <c r="P5870" s="93" t="inlineStr">
        <is>
          <t>카페24클렌징폼클렌징폼 120ml 3set190801</t>
        </is>
      </c>
    </row>
    <row r="5871">
      <c r="A5871" s="93" t="n"/>
      <c r="B5871" s="127" t="n">
        <v>43947</v>
      </c>
      <c r="C5871" s="93">
        <f>TEXT(B5871,"aaa")</f>
        <v/>
      </c>
      <c r="D5871" s="93" t="n"/>
      <c r="E5871" s="6" t="inlineStr">
        <is>
          <t>토너</t>
        </is>
      </c>
      <c r="F5871" s="93" t="inlineStr">
        <is>
          <t>랄라블라</t>
        </is>
      </c>
      <c r="G5871" s="5" t="inlineStr">
        <is>
          <t>250ml</t>
        </is>
      </c>
      <c r="H5871" s="6" t="n">
        <v>433</v>
      </c>
      <c r="I5871" s="6" t="n"/>
      <c r="J5871" s="7" t="n">
        <v>190801</v>
      </c>
      <c r="K5871" s="93" t="n"/>
      <c r="L5871" s="93" t="n">
        <v>3926444</v>
      </c>
      <c r="M5871" s="93" t="n">
        <v>3926444</v>
      </c>
      <c r="N5871" s="93" t="n">
        <v>1411580</v>
      </c>
      <c r="O5871" s="148" t="n">
        <v>3569494.545454545</v>
      </c>
      <c r="P5871" s="93" t="inlineStr">
        <is>
          <t>랄라블라토너250ml190801</t>
        </is>
      </c>
    </row>
    <row r="5872">
      <c r="A5872" s="93" t="n"/>
      <c r="B5872" s="127" t="n">
        <v>43947</v>
      </c>
      <c r="C5872" s="93">
        <f>TEXT(B5872,"aaa")</f>
        <v/>
      </c>
      <c r="D5872" s="93" t="n"/>
      <c r="E5872" s="6" t="inlineStr">
        <is>
          <t>토너</t>
        </is>
      </c>
      <c r="F5872" s="93" t="inlineStr">
        <is>
          <t>랄라블라</t>
        </is>
      </c>
      <c r="G5872" s="5" t="inlineStr">
        <is>
          <t>500ml</t>
        </is>
      </c>
      <c r="H5872" s="6" t="n">
        <v>444</v>
      </c>
      <c r="I5872" s="6" t="n"/>
      <c r="J5872" s="7" t="n">
        <v>190801</v>
      </c>
      <c r="K5872" s="93" t="n"/>
      <c r="L5872" s="93" t="n">
        <v>7023192</v>
      </c>
      <c r="M5872" s="93" t="n">
        <v>7023192</v>
      </c>
      <c r="N5872" s="93" t="n">
        <v>2097900</v>
      </c>
      <c r="O5872" s="148" t="n">
        <v>6384719.999999999</v>
      </c>
      <c r="P5872" s="93" t="inlineStr">
        <is>
          <t>랄라블라토너500ml190801</t>
        </is>
      </c>
    </row>
    <row r="5873">
      <c r="A5873" s="93" t="n"/>
      <c r="B5873" s="127" t="n">
        <v>43947</v>
      </c>
      <c r="C5873" s="93">
        <f>TEXT(B5873,"aaa")</f>
        <v/>
      </c>
      <c r="D5873" s="93" t="n"/>
      <c r="E5873" s="93" t="inlineStr">
        <is>
          <t>마스크팩</t>
        </is>
      </c>
      <c r="F5873" s="93" t="inlineStr">
        <is>
          <t>랄라블라</t>
        </is>
      </c>
      <c r="G5873" s="93" t="inlineStr">
        <is>
          <t>마스크팩 1매</t>
        </is>
      </c>
      <c r="H5873" s="6" t="n">
        <v>606</v>
      </c>
      <c r="I5873" s="6" t="n"/>
      <c r="J5873" s="93" t="n">
        <v>190801</v>
      </c>
      <c r="K5873" s="93" t="n"/>
      <c r="L5873" s="93" t="n">
        <v>650238</v>
      </c>
      <c r="M5873" s="93" t="n">
        <v>650238</v>
      </c>
      <c r="N5873" s="93" t="n">
        <v>240582</v>
      </c>
      <c r="O5873" s="148" t="n">
        <v>591125.4545454545</v>
      </c>
      <c r="P5873" s="93" t="inlineStr">
        <is>
          <t>랄라블라마스크팩마스크팩 1매190801</t>
        </is>
      </c>
    </row>
    <row r="5874">
      <c r="A5874" s="93" t="n"/>
      <c r="B5874" s="127" t="n">
        <v>43947</v>
      </c>
      <c r="C5874" s="93">
        <f>TEXT(B5874,"aaa")</f>
        <v/>
      </c>
      <c r="D5874" s="93" t="n"/>
      <c r="E5874" s="93" t="inlineStr">
        <is>
          <t>앰플</t>
        </is>
      </c>
      <c r="F5874" s="93" t="inlineStr">
        <is>
          <t>랄라블라</t>
        </is>
      </c>
      <c r="G5874" s="93" t="inlineStr">
        <is>
          <t>앰플 30ml</t>
        </is>
      </c>
      <c r="H5874" s="6" t="n">
        <v>1</v>
      </c>
      <c r="I5874" s="6" t="n"/>
      <c r="J5874" s="93" t="n">
        <v>190801</v>
      </c>
      <c r="K5874" s="93" t="n"/>
      <c r="L5874" s="93" t="n">
        <v>14600</v>
      </c>
      <c r="M5874" s="93" t="n">
        <v>14600</v>
      </c>
      <c r="N5874" s="93" t="n">
        <v>3397</v>
      </c>
      <c r="O5874" s="148" t="n">
        <v>13272.72727272727</v>
      </c>
      <c r="P5874" s="93" t="inlineStr">
        <is>
          <t>랄라블라앰플앰플 30ml190801</t>
        </is>
      </c>
    </row>
    <row r="5875">
      <c r="A5875" s="93" t="n"/>
      <c r="B5875" s="127" t="n">
        <v>43947</v>
      </c>
      <c r="C5875" s="93">
        <f>TEXT(B5875,"aaa")</f>
        <v/>
      </c>
      <c r="D5875" s="93" t="n"/>
      <c r="E5875" s="93" t="inlineStr">
        <is>
          <t>수딩크림</t>
        </is>
      </c>
      <c r="F5875" s="93" t="inlineStr">
        <is>
          <t>랄라블라</t>
        </is>
      </c>
      <c r="G5875" s="93" t="inlineStr">
        <is>
          <t>수딩크림 100ml</t>
        </is>
      </c>
      <c r="H5875" s="6" t="n">
        <v>25</v>
      </c>
      <c r="I5875" s="6" t="n"/>
      <c r="J5875" s="93" t="n">
        <v>190801</v>
      </c>
      <c r="K5875" s="93" t="n"/>
      <c r="L5875" s="93" t="n">
        <v>492275</v>
      </c>
      <c r="M5875" s="93" t="n">
        <v>492275</v>
      </c>
      <c r="N5875" s="93" t="n">
        <v>76125</v>
      </c>
      <c r="O5875" s="148" t="n">
        <v>447522.7272727272</v>
      </c>
      <c r="P5875" s="93" t="inlineStr">
        <is>
          <t>랄라블라수딩크림수딩크림 100ml190801</t>
        </is>
      </c>
    </row>
    <row r="5876">
      <c r="A5876" s="93" t="n"/>
      <c r="B5876" s="127" t="n">
        <v>43947</v>
      </c>
      <c r="C5876" s="93">
        <f>TEXT(B5876,"aaa")</f>
        <v/>
      </c>
      <c r="D5876" s="93" t="n"/>
      <c r="E5876" s="93" t="inlineStr">
        <is>
          <t>앰플 기획세트</t>
        </is>
      </c>
      <c r="F5876" s="93" t="inlineStr">
        <is>
          <t>랄라블라</t>
        </is>
      </c>
      <c r="G5876" s="93" t="inlineStr">
        <is>
          <t>앰플 기획세트</t>
        </is>
      </c>
      <c r="H5876" s="6" t="n">
        <v>100</v>
      </c>
      <c r="I5876" s="6" t="n"/>
      <c r="J5876" s="93" t="n">
        <v>190801</v>
      </c>
      <c r="K5876" s="93" t="n"/>
      <c r="L5876" s="93" t="n">
        <v>1487700</v>
      </c>
      <c r="M5876" s="93" t="n">
        <v>1487700</v>
      </c>
      <c r="N5876" s="93" t="n">
        <v>1487700</v>
      </c>
      <c r="O5876" s="148" t="n">
        <v>1352454.545454545</v>
      </c>
      <c r="P5876" s="93" t="inlineStr">
        <is>
          <t>랄라블라앰플 기획세트앰플 기획세트190801</t>
        </is>
      </c>
    </row>
    <row r="5877">
      <c r="A5877" s="93" t="n"/>
      <c r="B5877" s="127" t="n">
        <v>43947</v>
      </c>
      <c r="C5877" s="93">
        <f>TEXT(B5877,"aaa")</f>
        <v/>
      </c>
      <c r="D5877" s="93" t="n"/>
      <c r="E5877" s="93" t="inlineStr">
        <is>
          <t>클렌징폼 기획세트</t>
        </is>
      </c>
      <c r="F5877" s="93" t="inlineStr">
        <is>
          <t>랄라블라</t>
        </is>
      </c>
      <c r="G5877" s="93" t="inlineStr">
        <is>
          <t>클렌징폼 기획세트</t>
        </is>
      </c>
      <c r="H5877" s="6" t="n">
        <v>86</v>
      </c>
      <c r="I5877" s="6" t="n"/>
      <c r="J5877" s="93" t="n">
        <v>190801</v>
      </c>
      <c r="K5877" s="93" t="n"/>
      <c r="L5877" s="93" t="n">
        <v>598904</v>
      </c>
      <c r="M5877" s="93" t="n">
        <v>598904</v>
      </c>
      <c r="N5877" s="93" t="n">
        <v>598904</v>
      </c>
      <c r="O5877" s="148" t="n">
        <v>544458.1818181818</v>
      </c>
      <c r="P5877" s="93" t="inlineStr">
        <is>
          <t>랄라블라클렌징폼 기획세트클렌징폼 기획세트190801</t>
        </is>
      </c>
    </row>
    <row r="5878">
      <c r="A5878" s="93" t="n"/>
      <c r="B5878" s="127" t="n">
        <v>43947</v>
      </c>
      <c r="C5878" s="93">
        <f>TEXT(B5878,"aaa")</f>
        <v/>
      </c>
      <c r="D5878" s="93" t="n"/>
      <c r="E5878" s="93" t="inlineStr">
        <is>
          <t>토너 기획세트</t>
        </is>
      </c>
      <c r="F5878" s="93" t="inlineStr">
        <is>
          <t>랄라블라</t>
        </is>
      </c>
      <c r="G5878" s="93" t="inlineStr">
        <is>
          <t>토너 기획세트</t>
        </is>
      </c>
      <c r="H5878" s="6" t="n">
        <v>24</v>
      </c>
      <c r="I5878" s="6" t="n"/>
      <c r="J5878" s="93" t="n">
        <v>190801</v>
      </c>
      <c r="K5878" s="93" t="n"/>
      <c r="L5878" s="93" t="n">
        <v>233184</v>
      </c>
      <c r="M5878" s="93" t="n">
        <v>233184</v>
      </c>
      <c r="N5878" s="93" t="n">
        <v>134400</v>
      </c>
      <c r="O5878" s="148" t="n">
        <v>211985.4545454545</v>
      </c>
      <c r="P5878" s="93" t="inlineStr">
        <is>
          <t>랄라블라토너 기획세트토너 기획세트190801</t>
        </is>
      </c>
    </row>
    <row r="5879">
      <c r="A5879" s="93" t="n"/>
      <c r="B5879" s="127" t="n">
        <v>43947</v>
      </c>
      <c r="C5879" s="93">
        <f>TEXT(B5879,"aaa")</f>
        <v/>
      </c>
      <c r="D5879" s="93" t="n"/>
      <c r="E5879" s="93" t="inlineStr">
        <is>
          <t>머드크림마스크</t>
        </is>
      </c>
      <c r="F5879" s="93" t="inlineStr">
        <is>
          <t>랄라블라</t>
        </is>
      </c>
      <c r="G5879" s="93" t="inlineStr">
        <is>
          <t>머드크림마스크 100ml</t>
        </is>
      </c>
      <c r="H5879" s="6" t="n">
        <v>9</v>
      </c>
      <c r="I5879" s="6" t="n"/>
      <c r="J5879" s="93" t="n">
        <v>190801</v>
      </c>
      <c r="K5879" s="93" t="n"/>
      <c r="L5879" s="93" t="n">
        <v>82845</v>
      </c>
      <c r="M5879" s="93" t="n">
        <v>82845</v>
      </c>
      <c r="N5879" s="93" t="n">
        <v>12978</v>
      </c>
      <c r="O5879" s="148" t="n">
        <v>75313.63636363635</v>
      </c>
      <c r="P5879" s="93" t="inlineStr">
        <is>
          <t>랄라블라머드크림마스크머드크림마스크 100ml190801</t>
        </is>
      </c>
    </row>
    <row r="5880">
      <c r="A5880" s="93" t="n"/>
      <c r="B5880" s="127" t="n">
        <v>43947</v>
      </c>
      <c r="C5880" s="93">
        <f>TEXT(B5880,"aaa")</f>
        <v/>
      </c>
      <c r="D5880" s="93" t="n"/>
      <c r="E5880" s="93" t="inlineStr">
        <is>
          <t>클렌징폼</t>
        </is>
      </c>
      <c r="F5880" s="93" t="inlineStr">
        <is>
          <t>랄라블라</t>
        </is>
      </c>
      <c r="G5880" s="93" t="inlineStr">
        <is>
          <t>클렌징폼 120ml</t>
        </is>
      </c>
      <c r="H5880" s="6" t="n">
        <v>7</v>
      </c>
      <c r="I5880" s="6" t="n"/>
      <c r="J5880" s="7" t="n">
        <v>190801</v>
      </c>
      <c r="K5880" s="93" t="n"/>
      <c r="L5880" s="93" t="n">
        <v>47537</v>
      </c>
      <c r="M5880" s="93" t="n">
        <v>47537</v>
      </c>
      <c r="N5880" s="93" t="n">
        <v>19250</v>
      </c>
      <c r="O5880" s="148" t="n">
        <v>43215.45454545454</v>
      </c>
      <c r="P5880" s="93" t="inlineStr">
        <is>
          <t>랄라블라클렌징폼클렌징폼 120ml190801</t>
        </is>
      </c>
    </row>
    <row r="5881">
      <c r="A5881" s="93" t="n"/>
      <c r="B5881" s="127" t="n">
        <v>43948</v>
      </c>
      <c r="C5881" s="93">
        <f>TEXT(B5881,"aaa")</f>
        <v/>
      </c>
      <c r="D5881" s="93" t="n"/>
      <c r="E5881" s="6" t="inlineStr">
        <is>
          <t>토너</t>
        </is>
      </c>
      <c r="F5881" s="5" t="inlineStr">
        <is>
          <t>W컨셉</t>
        </is>
      </c>
      <c r="G5881" s="5" t="inlineStr">
        <is>
          <t>250ml</t>
        </is>
      </c>
      <c r="H5881" s="6" t="n">
        <v>5</v>
      </c>
      <c r="I5881" s="6" t="n"/>
      <c r="J5881" s="7" t="n">
        <v>190801</v>
      </c>
      <c r="K5881" s="93" t="n"/>
      <c r="L5881" s="93" t="n">
        <v>100000</v>
      </c>
      <c r="M5881" s="93" t="n">
        <v>72000</v>
      </c>
      <c r="N5881" s="93" t="n">
        <v>16300</v>
      </c>
      <c r="O5881" s="148" t="n">
        <v>90909.0909090909</v>
      </c>
      <c r="P5881" s="93" t="inlineStr">
        <is>
          <t>W컨셉토너250ml190801</t>
        </is>
      </c>
    </row>
    <row r="5882">
      <c r="A5882" s="93" t="n"/>
      <c r="B5882" s="127" t="n">
        <v>43948</v>
      </c>
      <c r="C5882" s="93">
        <f>TEXT(B5882,"aaa")</f>
        <v/>
      </c>
      <c r="D5882" s="93" t="n"/>
      <c r="E5882" s="6" t="inlineStr">
        <is>
          <t>토너</t>
        </is>
      </c>
      <c r="F5882" s="5" t="inlineStr">
        <is>
          <t>W컨셉</t>
        </is>
      </c>
      <c r="G5882" s="5" t="inlineStr">
        <is>
          <t>250ml 2set</t>
        </is>
      </c>
      <c r="H5882" s="6" t="n">
        <v>20</v>
      </c>
      <c r="I5882" s="6" t="n"/>
      <c r="J5882" s="7" t="n">
        <v>190801</v>
      </c>
      <c r="K5882" s="93" t="n"/>
      <c r="L5882" s="93" t="n">
        <v>700000</v>
      </c>
      <c r="M5882" s="93" t="n">
        <v>511000</v>
      </c>
      <c r="N5882" s="93" t="n">
        <v>130400</v>
      </c>
      <c r="O5882" s="148" t="n">
        <v>636363.6363636364</v>
      </c>
      <c r="P5882" s="93" t="inlineStr">
        <is>
          <t>W컨셉토너250ml 2set190801</t>
        </is>
      </c>
    </row>
    <row r="5883">
      <c r="A5883" s="93" t="n"/>
      <c r="B5883" s="127" t="n">
        <v>43948</v>
      </c>
      <c r="C5883" s="93">
        <f>TEXT(B5883,"aaa")</f>
        <v/>
      </c>
      <c r="D5883" s="93" t="n"/>
      <c r="E5883" s="93" t="inlineStr">
        <is>
          <t>토너</t>
        </is>
      </c>
      <c r="F5883" s="5" t="inlineStr">
        <is>
          <t>스타일쉐어</t>
        </is>
      </c>
      <c r="G5883" s="93" t="inlineStr">
        <is>
          <t>250ml</t>
        </is>
      </c>
      <c r="H5883" s="6" t="n">
        <v>1</v>
      </c>
      <c r="I5883" s="6" t="n"/>
      <c r="J5883" s="7" t="n">
        <v>190801</v>
      </c>
      <c r="K5883" s="93" t="n"/>
      <c r="L5883" s="93" t="n">
        <v>20000</v>
      </c>
      <c r="M5883" s="93" t="n">
        <v>15000</v>
      </c>
      <c r="N5883" s="93" t="n">
        <v>3260</v>
      </c>
      <c r="O5883" s="148" t="n">
        <v>18181.81818181818</v>
      </c>
      <c r="P5883" s="93" t="inlineStr">
        <is>
          <t>스타일쉐어토너250ml190801</t>
        </is>
      </c>
    </row>
    <row r="5884">
      <c r="A5884" s="93" t="n"/>
      <c r="B5884" s="127" t="n">
        <v>43948</v>
      </c>
      <c r="C5884" s="93">
        <f>TEXT(B5884,"aaa")</f>
        <v/>
      </c>
      <c r="D5884" s="93" t="n"/>
      <c r="E5884" s="93" t="inlineStr">
        <is>
          <t>토너</t>
        </is>
      </c>
      <c r="F5884" s="93" t="inlineStr">
        <is>
          <t>글로우데이즈 시코르</t>
        </is>
      </c>
      <c r="G5884" s="93" t="inlineStr">
        <is>
          <t>250ml</t>
        </is>
      </c>
      <c r="H5884" s="6" t="n">
        <v>300</v>
      </c>
      <c r="I5884" s="6" t="n"/>
      <c r="J5884" s="7" t="n">
        <v>190801</v>
      </c>
      <c r="K5884" s="93" t="n"/>
      <c r="L5884" s="93" t="n">
        <v>3068100</v>
      </c>
      <c r="M5884" s="93" t="n">
        <v>3068100</v>
      </c>
      <c r="N5884" s="93" t="n">
        <v>978000</v>
      </c>
      <c r="O5884" s="148" t="n">
        <v>2789181.818181818</v>
      </c>
      <c r="P5884" s="93" t="inlineStr">
        <is>
          <t>글로우데이즈 시코르토너250ml190801</t>
        </is>
      </c>
    </row>
    <row r="5885">
      <c r="A5885" s="93" t="n"/>
      <c r="B5885" s="127" t="n">
        <v>43948</v>
      </c>
      <c r="C5885" s="93">
        <f>TEXT(B5885,"aaa")</f>
        <v/>
      </c>
      <c r="D5885" s="93" t="n"/>
      <c r="E5885" s="93" t="inlineStr">
        <is>
          <t>어성초진정패키지</t>
        </is>
      </c>
      <c r="F5885" s="93" t="inlineStr">
        <is>
          <t>카페24</t>
        </is>
      </c>
      <c r="G5885" s="93" t="inlineStr">
        <is>
          <t>어성초 진정패키지세트</t>
        </is>
      </c>
      <c r="H5885" s="6" t="n">
        <v>5</v>
      </c>
      <c r="I5885" s="6" t="n"/>
      <c r="J5885" s="93" t="n">
        <v>190801</v>
      </c>
      <c r="K5885" s="93" t="n"/>
      <c r="L5885" s="93" t="n">
        <v>495000</v>
      </c>
      <c r="M5885" s="93" t="n">
        <v>466042.5</v>
      </c>
      <c r="N5885" s="93" t="n">
        <v>75685</v>
      </c>
      <c r="O5885" s="148" t="n">
        <v>449999.9999999999</v>
      </c>
      <c r="P5885" s="93" t="inlineStr">
        <is>
          <t>카페24어성초진정패키지어성초 진정패키지세트190801</t>
        </is>
      </c>
    </row>
    <row r="5886">
      <c r="A5886" s="93" t="n"/>
      <c r="B5886" s="127" t="n">
        <v>43948</v>
      </c>
      <c r="C5886" s="93">
        <f>TEXT(B5886,"aaa")</f>
        <v/>
      </c>
      <c r="D5886" s="93" t="n"/>
      <c r="E5886" s="93" t="inlineStr">
        <is>
          <t>머드크림마스크</t>
        </is>
      </c>
      <c r="F5886" s="93" t="inlineStr">
        <is>
          <t>카페24</t>
        </is>
      </c>
      <c r="G5886" s="93" t="inlineStr">
        <is>
          <t>머드크림마스크 100ml</t>
        </is>
      </c>
      <c r="H5886" s="6" t="n">
        <v>6</v>
      </c>
      <c r="I5886" s="6" t="n"/>
      <c r="J5886" s="93" t="n">
        <v>190801</v>
      </c>
      <c r="K5886" s="93" t="n"/>
      <c r="L5886" s="93" t="n">
        <v>120000</v>
      </c>
      <c r="M5886" s="93" t="n">
        <v>112980</v>
      </c>
      <c r="N5886" s="93" t="n">
        <v>8652</v>
      </c>
      <c r="O5886" s="148" t="n">
        <v>109090.9090909091</v>
      </c>
      <c r="P5886" s="93" t="inlineStr">
        <is>
          <t>카페24머드크림마스크머드크림마스크 100ml190801</t>
        </is>
      </c>
    </row>
    <row r="5887">
      <c r="A5887" s="93" t="n"/>
      <c r="B5887" s="127" t="n">
        <v>43948</v>
      </c>
      <c r="C5887" s="93">
        <f>TEXT(B5887,"aaa")</f>
        <v/>
      </c>
      <c r="D5887" s="93" t="n"/>
      <c r="E5887" s="93" t="inlineStr">
        <is>
          <t>머드크림마스크</t>
        </is>
      </c>
      <c r="F5887" s="93" t="inlineStr">
        <is>
          <t>카페24</t>
        </is>
      </c>
      <c r="G5887" s="93" t="inlineStr">
        <is>
          <t>머드크림마스크 100ml 2set</t>
        </is>
      </c>
      <c r="H5887" s="6" t="n">
        <v>1</v>
      </c>
      <c r="I5887" s="6" t="n"/>
      <c r="J5887" s="93" t="n">
        <v>190801</v>
      </c>
      <c r="K5887" s="93" t="n"/>
      <c r="L5887" s="93" t="n">
        <v>35000</v>
      </c>
      <c r="M5887" s="93" t="n">
        <v>32952.5</v>
      </c>
      <c r="N5887" s="93" t="n">
        <v>2884</v>
      </c>
      <c r="O5887" s="148" t="n">
        <v>31818.18181818182</v>
      </c>
      <c r="P5887" s="93" t="inlineStr">
        <is>
          <t>카페24머드크림마스크머드크림마스크 100ml 2set190801</t>
        </is>
      </c>
    </row>
    <row r="5888">
      <c r="A5888" s="93" t="n"/>
      <c r="B5888" s="127" t="n">
        <v>43948</v>
      </c>
      <c r="C5888" s="93">
        <f>TEXT(B5888,"aaa")</f>
        <v/>
      </c>
      <c r="D5888" s="93" t="n"/>
      <c r="E5888" s="93" t="inlineStr">
        <is>
          <t>마스크팩</t>
        </is>
      </c>
      <c r="F5888" s="93" t="inlineStr">
        <is>
          <t>카페24</t>
        </is>
      </c>
      <c r="G5888" s="93" t="inlineStr">
        <is>
          <t>마스크팩 10매</t>
        </is>
      </c>
      <c r="H5888" s="6" t="n">
        <v>4</v>
      </c>
      <c r="I5888" s="6" t="n"/>
      <c r="J5888" s="93" t="n">
        <v>190801</v>
      </c>
      <c r="K5888" s="93" t="n"/>
      <c r="L5888" s="93" t="n">
        <v>80000</v>
      </c>
      <c r="M5888" s="93" t="n">
        <v>75320</v>
      </c>
      <c r="N5888" s="93" t="n">
        <v>15880</v>
      </c>
      <c r="O5888" s="148" t="n">
        <v>72727.27272727272</v>
      </c>
      <c r="P5888" s="93" t="inlineStr">
        <is>
          <t>카페24마스크팩마스크팩 10매190801</t>
        </is>
      </c>
    </row>
    <row r="5889">
      <c r="A5889" s="93" t="n"/>
      <c r="B5889" s="127" t="n">
        <v>43948</v>
      </c>
      <c r="C5889" s="93">
        <f>TEXT(B5889,"aaa")</f>
        <v/>
      </c>
      <c r="D5889" s="93" t="n"/>
      <c r="E5889" s="6" t="inlineStr">
        <is>
          <t>토너</t>
        </is>
      </c>
      <c r="F5889" s="5" t="inlineStr">
        <is>
          <t>카페24</t>
        </is>
      </c>
      <c r="G5889" s="5" t="inlineStr">
        <is>
          <t>250ml</t>
        </is>
      </c>
      <c r="H5889" s="6" t="n">
        <v>53</v>
      </c>
      <c r="I5889" s="6" t="n"/>
      <c r="J5889" s="7" t="n">
        <v>190801</v>
      </c>
      <c r="K5889" s="93" t="n"/>
      <c r="L5889" s="93" t="n">
        <v>1060000</v>
      </c>
      <c r="M5889" s="93" t="n">
        <v>997990</v>
      </c>
      <c r="N5889" s="93" t="n">
        <v>172780</v>
      </c>
      <c r="O5889" s="148" t="n">
        <v>963636.3636363635</v>
      </c>
      <c r="P5889" s="93" t="inlineStr">
        <is>
          <t>카페24토너250ml190801</t>
        </is>
      </c>
    </row>
    <row r="5890">
      <c r="A5890" s="93" t="n"/>
      <c r="B5890" s="127" t="n">
        <v>43948</v>
      </c>
      <c r="C5890" s="93">
        <f>TEXT(B5890,"aaa")</f>
        <v/>
      </c>
      <c r="D5890" s="93" t="n"/>
      <c r="E5890" s="6" t="inlineStr">
        <is>
          <t>토너</t>
        </is>
      </c>
      <c r="F5890" s="5" t="inlineStr">
        <is>
          <t>카페24</t>
        </is>
      </c>
      <c r="G5890" s="5" t="inlineStr">
        <is>
          <t>250ml 2set</t>
        </is>
      </c>
      <c r="H5890" s="6" t="n">
        <v>42</v>
      </c>
      <c r="I5890" s="6" t="n"/>
      <c r="J5890" s="7" t="n">
        <v>190801</v>
      </c>
      <c r="K5890" s="93" t="n"/>
      <c r="L5890" s="93" t="n">
        <v>1470000</v>
      </c>
      <c r="M5890" s="93" t="n">
        <v>1384005</v>
      </c>
      <c r="N5890" s="93" t="n">
        <v>273840</v>
      </c>
      <c r="O5890" s="148" t="n">
        <v>1336363.636363636</v>
      </c>
      <c r="P5890" s="93" t="inlineStr">
        <is>
          <t>카페24토너250ml 2set190801</t>
        </is>
      </c>
    </row>
    <row r="5891">
      <c r="A5891" s="93" t="n"/>
      <c r="B5891" s="127" t="n">
        <v>43948</v>
      </c>
      <c r="C5891" s="93">
        <f>TEXT(B5891,"aaa")</f>
        <v/>
      </c>
      <c r="D5891" s="93" t="n"/>
      <c r="E5891" s="6" t="inlineStr">
        <is>
          <t>토너</t>
        </is>
      </c>
      <c r="F5891" s="5" t="inlineStr">
        <is>
          <t>카페24</t>
        </is>
      </c>
      <c r="G5891" s="5" t="inlineStr">
        <is>
          <t>500ml</t>
        </is>
      </c>
      <c r="H5891" s="6" t="n">
        <v>59</v>
      </c>
      <c r="I5891" s="6" t="n"/>
      <c r="J5891" s="7" t="n">
        <v>190801</v>
      </c>
      <c r="K5891" s="93" t="n"/>
      <c r="L5891" s="93" t="n">
        <v>1947000</v>
      </c>
      <c r="M5891" s="93" t="n">
        <v>1833100.5</v>
      </c>
      <c r="N5891" s="93" t="n">
        <v>278775</v>
      </c>
      <c r="O5891" s="148" t="n">
        <v>1770000</v>
      </c>
      <c r="P5891" s="93" t="inlineStr">
        <is>
          <t>카페24토너500ml190801</t>
        </is>
      </c>
    </row>
    <row r="5892">
      <c r="A5892" s="93" t="n"/>
      <c r="B5892" s="127" t="n">
        <v>43948</v>
      </c>
      <c r="C5892" s="93">
        <f>TEXT(B5892,"aaa")</f>
        <v/>
      </c>
      <c r="D5892" s="93" t="n"/>
      <c r="E5892" s="6" t="inlineStr">
        <is>
          <t>토너</t>
        </is>
      </c>
      <c r="F5892" s="5" t="inlineStr">
        <is>
          <t>카페24</t>
        </is>
      </c>
      <c r="G5892" s="93" t="inlineStr">
        <is>
          <t>스킨팩 화장솜 60P</t>
        </is>
      </c>
      <c r="H5892" s="6" t="n">
        <v>71</v>
      </c>
      <c r="I5892" s="6" t="n"/>
      <c r="J5892" s="7" t="n">
        <v>190801</v>
      </c>
      <c r="K5892" s="93" t="n"/>
      <c r="L5892" s="93" t="n">
        <v>213000</v>
      </c>
      <c r="M5892" s="93" t="n">
        <v>200539.5</v>
      </c>
      <c r="N5892" s="93" t="n">
        <v>78810</v>
      </c>
      <c r="O5892" s="148" t="n">
        <v>193636.3636363636</v>
      </c>
      <c r="P5892" s="93" t="inlineStr">
        <is>
          <t>카페24토너스킨팩 화장솜 60P190801</t>
        </is>
      </c>
    </row>
    <row r="5893">
      <c r="A5893" s="93" t="n"/>
      <c r="B5893" s="127" t="n">
        <v>43948</v>
      </c>
      <c r="C5893" s="93">
        <f>TEXT(B5893,"aaa")</f>
        <v/>
      </c>
      <c r="D5893" s="93" t="n"/>
      <c r="E5893" s="93" t="inlineStr">
        <is>
          <t>앰플</t>
        </is>
      </c>
      <c r="F5893" s="5" t="inlineStr">
        <is>
          <t>카페24</t>
        </is>
      </c>
      <c r="G5893" s="93" t="inlineStr">
        <is>
          <t>앰플 30ml</t>
        </is>
      </c>
      <c r="H5893" s="6" t="n">
        <v>17</v>
      </c>
      <c r="I5893" s="6" t="n"/>
      <c r="J5893" s="93" t="n">
        <v>190801</v>
      </c>
      <c r="K5893" s="93" t="n"/>
      <c r="L5893" s="93" t="n">
        <v>476000</v>
      </c>
      <c r="M5893" s="93" t="n">
        <v>448154</v>
      </c>
      <c r="N5893" s="93" t="n">
        <v>57749</v>
      </c>
      <c r="O5893" s="148" t="n">
        <v>432727.2727272727</v>
      </c>
      <c r="P5893" s="93" t="inlineStr">
        <is>
          <t>카페24앰플앰플 30ml190801</t>
        </is>
      </c>
    </row>
    <row r="5894">
      <c r="A5894" s="93" t="n"/>
      <c r="B5894" s="127" t="n">
        <v>43948</v>
      </c>
      <c r="C5894" s="93">
        <f>TEXT(B5894,"aaa")</f>
        <v/>
      </c>
      <c r="D5894" s="93" t="n"/>
      <c r="E5894" s="93" t="inlineStr">
        <is>
          <t>수딩크림</t>
        </is>
      </c>
      <c r="F5894" s="5" t="inlineStr">
        <is>
          <t>카페24</t>
        </is>
      </c>
      <c r="G5894" s="93" t="inlineStr">
        <is>
          <t>수딩크림 100ml</t>
        </is>
      </c>
      <c r="H5894" s="6" t="n">
        <v>4</v>
      </c>
      <c r="I5894" s="6" t="n"/>
      <c r="J5894" s="93" t="n">
        <v>190801</v>
      </c>
      <c r="K5894" s="93" t="n"/>
      <c r="L5894" s="93" t="n">
        <v>152000</v>
      </c>
      <c r="M5894" s="93" t="n">
        <v>143108</v>
      </c>
      <c r="N5894" s="93" t="n">
        <v>12180</v>
      </c>
      <c r="O5894" s="148" t="n">
        <v>138181.8181818182</v>
      </c>
      <c r="P5894" s="93" t="inlineStr">
        <is>
          <t>카페24수딩크림수딩크림 100ml190801</t>
        </is>
      </c>
    </row>
    <row r="5895">
      <c r="A5895" s="93" t="n"/>
      <c r="B5895" s="127" t="n">
        <v>43948</v>
      </c>
      <c r="C5895" s="93">
        <f>TEXT(B5895,"aaa")</f>
        <v/>
      </c>
      <c r="D5895" s="93" t="n"/>
      <c r="E5895" s="93" t="inlineStr">
        <is>
          <t>클렌징폼</t>
        </is>
      </c>
      <c r="F5895" s="93" t="inlineStr">
        <is>
          <t>카페24</t>
        </is>
      </c>
      <c r="G5895" s="93" t="inlineStr">
        <is>
          <t>클렌징폼 120ml</t>
        </is>
      </c>
      <c r="H5895" s="6" t="n">
        <v>8</v>
      </c>
      <c r="I5895" s="6" t="n"/>
      <c r="J5895" s="91" t="n">
        <v>190801</v>
      </c>
      <c r="K5895" s="93" t="n"/>
      <c r="L5895" s="93" t="n">
        <v>104000</v>
      </c>
      <c r="M5895" s="93" t="n">
        <v>97916</v>
      </c>
      <c r="N5895" s="93" t="n">
        <v>22000</v>
      </c>
      <c r="O5895" s="148" t="n">
        <v>94545.45454545454</v>
      </c>
      <c r="P5895" s="93" t="inlineStr">
        <is>
          <t>카페24클렌징폼클렌징폼 120ml190801</t>
        </is>
      </c>
    </row>
    <row r="5896">
      <c r="A5896" s="93" t="n"/>
      <c r="B5896" s="127" t="n">
        <v>43948</v>
      </c>
      <c r="C5896" s="93">
        <f>TEXT(B5896,"aaa")</f>
        <v/>
      </c>
      <c r="D5896" s="93" t="n"/>
      <c r="E5896" s="93" t="inlineStr">
        <is>
          <t>클렌징폼</t>
        </is>
      </c>
      <c r="F5896" s="93" t="inlineStr">
        <is>
          <t>카페24</t>
        </is>
      </c>
      <c r="G5896" s="93" t="inlineStr">
        <is>
          <t>클렌징폼 120ml 2set</t>
        </is>
      </c>
      <c r="H5896" s="6" t="n">
        <v>5</v>
      </c>
      <c r="I5896" s="6" t="n"/>
      <c r="J5896" s="91" t="n">
        <v>190801</v>
      </c>
      <c r="K5896" s="93" t="n"/>
      <c r="L5896" s="93" t="n">
        <v>120000</v>
      </c>
      <c r="M5896" s="93" t="n">
        <v>112980</v>
      </c>
      <c r="N5896" s="93" t="n">
        <v>12300</v>
      </c>
      <c r="O5896" s="148" t="n">
        <v>109090.9090909091</v>
      </c>
      <c r="P5896" s="93" t="inlineStr">
        <is>
          <t>카페24클렌징폼클렌징폼 120ml 2set190801</t>
        </is>
      </c>
    </row>
    <row r="5897">
      <c r="A5897" s="93" t="n"/>
      <c r="B5897" s="127" t="n">
        <v>43948</v>
      </c>
      <c r="C5897" s="93">
        <f>TEXT(B5897,"aaa")</f>
        <v/>
      </c>
      <c r="D5897" s="93" t="n"/>
      <c r="E5897" s="6" t="inlineStr">
        <is>
          <t>토너</t>
        </is>
      </c>
      <c r="F5897" s="93" t="inlineStr">
        <is>
          <t>큐텐</t>
        </is>
      </c>
      <c r="G5897" s="5" t="inlineStr">
        <is>
          <t>250ml</t>
        </is>
      </c>
      <c r="H5897" s="6" t="n">
        <v>90</v>
      </c>
      <c r="I5897" s="6" t="n"/>
      <c r="J5897" s="93" t="n">
        <v>190801</v>
      </c>
      <c r="K5897" s="93" t="n"/>
      <c r="L5897" s="93" t="n">
        <v>2835000</v>
      </c>
      <c r="M5897" s="93" t="n">
        <v>2523150</v>
      </c>
      <c r="N5897" s="93" t="n">
        <v>293400</v>
      </c>
      <c r="O5897" s="148" t="n">
        <v>2577272.727272727</v>
      </c>
      <c r="P5897" s="93" t="inlineStr">
        <is>
          <t>큐텐토너250ml190801</t>
        </is>
      </c>
    </row>
    <row r="5898">
      <c r="A5898" s="93" t="n"/>
      <c r="B5898" s="127" t="n">
        <v>43948</v>
      </c>
      <c r="C5898" s="93">
        <f>TEXT(B5898,"aaa")</f>
        <v/>
      </c>
      <c r="D5898" s="93" t="n"/>
      <c r="E5898" s="6" t="inlineStr">
        <is>
          <t>토너</t>
        </is>
      </c>
      <c r="F5898" s="93" t="inlineStr">
        <is>
          <t>큐텐</t>
        </is>
      </c>
      <c r="G5898" s="5" t="inlineStr">
        <is>
          <t>250ml 2set</t>
        </is>
      </c>
      <c r="H5898" s="6" t="n">
        <v>16</v>
      </c>
      <c r="I5898" s="6" t="n"/>
      <c r="J5898" s="93" t="n">
        <v>190801</v>
      </c>
      <c r="K5898" s="93" t="n"/>
      <c r="L5898" s="93" t="n">
        <v>704000</v>
      </c>
      <c r="M5898" s="93" t="n">
        <v>626560</v>
      </c>
      <c r="N5898" s="93" t="n">
        <v>104320</v>
      </c>
      <c r="O5898" s="148" t="n">
        <v>640000</v>
      </c>
      <c r="P5898" s="93" t="inlineStr">
        <is>
          <t>큐텐토너250ml 2set190801</t>
        </is>
      </c>
    </row>
    <row r="5899">
      <c r="A5899" s="93" t="n"/>
      <c r="B5899" s="127" t="n">
        <v>43948</v>
      </c>
      <c r="C5899" s="93">
        <f>TEXT(B5899,"aaa")</f>
        <v/>
      </c>
      <c r="D5899" s="93" t="n"/>
      <c r="E5899" s="93" t="inlineStr">
        <is>
          <t>앰플</t>
        </is>
      </c>
      <c r="F5899" s="93" t="inlineStr">
        <is>
          <t>큐텐</t>
        </is>
      </c>
      <c r="G5899" s="93" t="inlineStr">
        <is>
          <t>앰플 30ml</t>
        </is>
      </c>
      <c r="H5899" s="6" t="n">
        <v>7</v>
      </c>
      <c r="I5899" s="6" t="n"/>
      <c r="J5899" s="93" t="n">
        <v>190801</v>
      </c>
      <c r="K5899" s="93" t="n"/>
      <c r="L5899" s="93" t="n">
        <v>266000</v>
      </c>
      <c r="M5899" s="93" t="n">
        <v>236740</v>
      </c>
      <c r="N5899" s="93" t="n">
        <v>23779</v>
      </c>
      <c r="O5899" s="148" t="n">
        <v>241818.1818181818</v>
      </c>
      <c r="P5899" s="93" t="inlineStr">
        <is>
          <t>큐텐앰플앰플 30ml190801</t>
        </is>
      </c>
    </row>
    <row r="5900">
      <c r="A5900" s="93" t="n"/>
      <c r="B5900" s="127" t="n">
        <v>43948</v>
      </c>
      <c r="C5900" s="93">
        <f>TEXT(B5900,"aaa")</f>
        <v/>
      </c>
      <c r="D5900" s="93" t="n"/>
      <c r="E5900" s="93" t="inlineStr">
        <is>
          <t>클렌징폼</t>
        </is>
      </c>
      <c r="F5900" s="93" t="inlineStr">
        <is>
          <t>큐텐</t>
        </is>
      </c>
      <c r="G5900" s="93" t="inlineStr">
        <is>
          <t>클렌징폼 120ml</t>
        </is>
      </c>
      <c r="H5900" s="6" t="n">
        <v>2</v>
      </c>
      <c r="I5900" s="6" t="n"/>
      <c r="J5900" s="93" t="n">
        <v>190801</v>
      </c>
      <c r="K5900" s="93" t="n"/>
      <c r="L5900" s="93" t="n">
        <v>50000</v>
      </c>
      <c r="M5900" s="93" t="n">
        <v>44500</v>
      </c>
      <c r="N5900" s="93" t="n">
        <v>5500</v>
      </c>
      <c r="O5900" s="148" t="n">
        <v>45454.54545454545</v>
      </c>
      <c r="P5900" s="93" t="inlineStr">
        <is>
          <t>큐텐클렌징폼클렌징폼 120ml190801</t>
        </is>
      </c>
    </row>
    <row r="5901">
      <c r="A5901" s="93" t="n"/>
      <c r="B5901" s="127" t="n">
        <v>43948</v>
      </c>
      <c r="C5901" s="93">
        <f>TEXT(B5901,"aaa")</f>
        <v/>
      </c>
      <c r="D5901" s="93" t="n"/>
      <c r="E5901" s="93" t="inlineStr">
        <is>
          <t>마스크팩</t>
        </is>
      </c>
      <c r="F5901" s="93" t="inlineStr">
        <is>
          <t>큐텐</t>
        </is>
      </c>
      <c r="G5901" s="93" t="inlineStr">
        <is>
          <t>마스크팩 10매</t>
        </is>
      </c>
      <c r="H5901" s="93" t="n">
        <v>2</v>
      </c>
      <c r="J5901" s="93" t="n">
        <v>190801</v>
      </c>
      <c r="K5901" s="93" t="n"/>
      <c r="L5901" s="93" t="n">
        <v>72000</v>
      </c>
      <c r="M5901" s="93" t="n">
        <v>64080</v>
      </c>
      <c r="N5901" s="93" t="n">
        <v>7940</v>
      </c>
      <c r="O5901" s="148" t="n">
        <v>65454.54545454545</v>
      </c>
      <c r="P5901" s="93" t="inlineStr">
        <is>
          <t>큐텐마스크팩마스크팩 10매190801</t>
        </is>
      </c>
    </row>
    <row r="5902">
      <c r="A5902" s="93" t="n"/>
      <c r="B5902" s="127" t="n">
        <v>43949</v>
      </c>
      <c r="C5902" s="93">
        <f>TEXT(B5902,"aaa")</f>
        <v/>
      </c>
      <c r="D5902" s="93" t="n"/>
      <c r="E5902" s="6" t="inlineStr">
        <is>
          <t>토너</t>
        </is>
      </c>
      <c r="F5902" s="5" t="inlineStr">
        <is>
          <t>W컨셉</t>
        </is>
      </c>
      <c r="G5902" s="5" t="inlineStr">
        <is>
          <t>250ml</t>
        </is>
      </c>
      <c r="H5902" s="6" t="n">
        <v>1</v>
      </c>
      <c r="I5902" s="6" t="n"/>
      <c r="J5902" s="7" t="n">
        <v>190801</v>
      </c>
      <c r="K5902" s="93" t="n"/>
      <c r="L5902" s="93" t="n">
        <v>20000</v>
      </c>
      <c r="M5902" s="93" t="n">
        <v>14400</v>
      </c>
      <c r="N5902" s="93" t="n">
        <v>3260</v>
      </c>
      <c r="O5902" s="148" t="n">
        <v>18181.81818181818</v>
      </c>
      <c r="P5902" s="93" t="inlineStr">
        <is>
          <t>W컨셉토너250ml190801</t>
        </is>
      </c>
    </row>
    <row r="5903">
      <c r="A5903" s="93" t="n"/>
      <c r="B5903" s="127" t="n">
        <v>43949</v>
      </c>
      <c r="C5903" s="93">
        <f>TEXT(B5903,"aaa")</f>
        <v/>
      </c>
      <c r="D5903" s="93" t="n"/>
      <c r="E5903" s="6" t="inlineStr">
        <is>
          <t>토너</t>
        </is>
      </c>
      <c r="F5903" s="5" t="inlineStr">
        <is>
          <t>W컨셉</t>
        </is>
      </c>
      <c r="G5903" s="5" t="inlineStr">
        <is>
          <t>250ml 2set</t>
        </is>
      </c>
      <c r="H5903" s="6" t="n">
        <v>13</v>
      </c>
      <c r="I5903" s="6" t="n"/>
      <c r="J5903" s="7" t="n">
        <v>190801</v>
      </c>
      <c r="K5903" s="93" t="n"/>
      <c r="L5903" s="93" t="n">
        <v>455000</v>
      </c>
      <c r="M5903" s="93" t="n">
        <v>332150</v>
      </c>
      <c r="N5903" s="93" t="n">
        <v>84760</v>
      </c>
      <c r="O5903" s="148" t="n">
        <v>413636.3636363636</v>
      </c>
      <c r="P5903" s="93" t="inlineStr">
        <is>
          <t>W컨셉토너250ml 2set190801</t>
        </is>
      </c>
    </row>
    <row r="5904">
      <c r="A5904" s="93" t="n"/>
      <c r="B5904" s="127" t="n">
        <v>43949</v>
      </c>
      <c r="C5904" s="93">
        <f>TEXT(B5904,"aaa")</f>
        <v/>
      </c>
      <c r="D5904" s="93" t="n"/>
      <c r="E5904" s="93" t="inlineStr">
        <is>
          <t>토너</t>
        </is>
      </c>
      <c r="F5904" s="5" t="inlineStr">
        <is>
          <t>스타일쉐어</t>
        </is>
      </c>
      <c r="G5904" s="93" t="inlineStr">
        <is>
          <t>250ml</t>
        </is>
      </c>
      <c r="H5904" s="6" t="n">
        <v>4</v>
      </c>
      <c r="I5904" s="6" t="n"/>
      <c r="J5904" s="7" t="n">
        <v>190801</v>
      </c>
      <c r="K5904" s="93" t="n"/>
      <c r="L5904" s="93" t="n">
        <v>80000</v>
      </c>
      <c r="M5904" s="93" t="n">
        <v>60000</v>
      </c>
      <c r="N5904" s="93" t="n">
        <v>13040</v>
      </c>
      <c r="O5904" s="148" t="n">
        <v>72727.27272727272</v>
      </c>
      <c r="P5904" s="93" t="inlineStr">
        <is>
          <t>스타일쉐어토너250ml190801</t>
        </is>
      </c>
    </row>
    <row r="5905">
      <c r="A5905" s="93" t="n"/>
      <c r="B5905" s="127" t="n">
        <v>43949</v>
      </c>
      <c r="C5905" s="93">
        <f>TEXT(B5905,"aaa")</f>
        <v/>
      </c>
      <c r="D5905" s="93" t="n"/>
      <c r="E5905" s="93" t="inlineStr">
        <is>
          <t>어성초진정패키지</t>
        </is>
      </c>
      <c r="F5905" s="93" t="inlineStr">
        <is>
          <t>카페24</t>
        </is>
      </c>
      <c r="G5905" s="93" t="inlineStr">
        <is>
          <t>어성초 진정패키지세트</t>
        </is>
      </c>
      <c r="H5905" s="6" t="n">
        <v>4</v>
      </c>
      <c r="I5905" s="6" t="n"/>
      <c r="J5905" s="93" t="n">
        <v>190801</v>
      </c>
      <c r="K5905" s="93" t="n"/>
      <c r="L5905" s="93" t="n">
        <v>396000</v>
      </c>
      <c r="M5905" s="93" t="n">
        <v>372834</v>
      </c>
      <c r="N5905" s="93" t="n">
        <v>60548</v>
      </c>
      <c r="O5905" s="148" t="n">
        <v>360000</v>
      </c>
      <c r="P5905" s="93" t="inlineStr">
        <is>
          <t>카페24어성초진정패키지어성초 진정패키지세트190801</t>
        </is>
      </c>
    </row>
    <row r="5906">
      <c r="A5906" s="93" t="n"/>
      <c r="B5906" s="127" t="n">
        <v>43949</v>
      </c>
      <c r="C5906" s="93">
        <f>TEXT(B5906,"aaa")</f>
        <v/>
      </c>
      <c r="D5906" s="93" t="n"/>
      <c r="E5906" s="93" t="inlineStr">
        <is>
          <t>머드크림마스크</t>
        </is>
      </c>
      <c r="F5906" s="93" t="inlineStr">
        <is>
          <t>카페24</t>
        </is>
      </c>
      <c r="G5906" s="93" t="inlineStr">
        <is>
          <t>머드크림마스크 100ml</t>
        </is>
      </c>
      <c r="H5906" s="6" t="n">
        <v>1</v>
      </c>
      <c r="I5906" s="6" t="n"/>
      <c r="J5906" s="93" t="n">
        <v>190801</v>
      </c>
      <c r="K5906" s="93" t="n"/>
      <c r="L5906" s="93" t="n">
        <v>20000</v>
      </c>
      <c r="M5906" s="93" t="n">
        <v>18830</v>
      </c>
      <c r="N5906" s="93" t="n">
        <v>1442</v>
      </c>
      <c r="O5906" s="148" t="n">
        <v>18181.81818181818</v>
      </c>
      <c r="P5906" s="93" t="inlineStr">
        <is>
          <t>카페24머드크림마스크머드크림마스크 100ml190801</t>
        </is>
      </c>
    </row>
    <row r="5907">
      <c r="A5907" s="93" t="n"/>
      <c r="B5907" s="127" t="n">
        <v>43949</v>
      </c>
      <c r="C5907" s="93">
        <f>TEXT(B5907,"aaa")</f>
        <v/>
      </c>
      <c r="D5907" s="93" t="n"/>
      <c r="E5907" s="93" t="inlineStr">
        <is>
          <t>마스크팩</t>
        </is>
      </c>
      <c r="F5907" s="93" t="inlineStr">
        <is>
          <t>카페24</t>
        </is>
      </c>
      <c r="G5907" s="93" t="inlineStr">
        <is>
          <t>마스크팩 1매</t>
        </is>
      </c>
      <c r="H5907" s="6" t="n">
        <v>10</v>
      </c>
      <c r="I5907" s="6" t="n"/>
      <c r="J5907" s="93" t="n">
        <v>190801</v>
      </c>
      <c r="K5907" s="93" t="n"/>
      <c r="L5907" s="93" t="n">
        <v>40000</v>
      </c>
      <c r="M5907" s="93" t="n">
        <v>37660</v>
      </c>
      <c r="N5907" s="93" t="n">
        <v>3970</v>
      </c>
      <c r="O5907" s="148" t="n">
        <v>36363.63636363636</v>
      </c>
      <c r="P5907" s="93" t="inlineStr">
        <is>
          <t>카페24마스크팩마스크팩 1매190801</t>
        </is>
      </c>
    </row>
    <row r="5908">
      <c r="A5908" s="93" t="n"/>
      <c r="B5908" s="127" t="n">
        <v>43949</v>
      </c>
      <c r="C5908" s="93">
        <f>TEXT(B5908,"aaa")</f>
        <v/>
      </c>
      <c r="D5908" s="93" t="n"/>
      <c r="E5908" s="93" t="inlineStr">
        <is>
          <t>마스크팩</t>
        </is>
      </c>
      <c r="F5908" s="93" t="inlineStr">
        <is>
          <t>카페24</t>
        </is>
      </c>
      <c r="G5908" s="93" t="inlineStr">
        <is>
          <t>마스크팩 10매</t>
        </is>
      </c>
      <c r="H5908" s="6" t="n">
        <v>5</v>
      </c>
      <c r="I5908" s="6" t="n"/>
      <c r="J5908" s="93" t="n">
        <v>190801</v>
      </c>
      <c r="K5908" s="93" t="n"/>
      <c r="L5908" s="93" t="n">
        <v>100000</v>
      </c>
      <c r="M5908" s="93" t="n">
        <v>94150</v>
      </c>
      <c r="N5908" s="93" t="n">
        <v>19850</v>
      </c>
      <c r="O5908" s="148" t="n">
        <v>90909.0909090909</v>
      </c>
      <c r="P5908" s="93" t="inlineStr">
        <is>
          <t>카페24마스크팩마스크팩 10매190801</t>
        </is>
      </c>
    </row>
    <row r="5909">
      <c r="A5909" s="93" t="n"/>
      <c r="B5909" s="127" t="n">
        <v>43949</v>
      </c>
      <c r="C5909" s="93">
        <f>TEXT(B5909,"aaa")</f>
        <v/>
      </c>
      <c r="D5909" s="93" t="n"/>
      <c r="E5909" s="6" t="inlineStr">
        <is>
          <t>토너</t>
        </is>
      </c>
      <c r="F5909" s="5" t="inlineStr">
        <is>
          <t>카페24</t>
        </is>
      </c>
      <c r="G5909" s="5" t="inlineStr">
        <is>
          <t>250ml</t>
        </is>
      </c>
      <c r="H5909" s="6" t="n">
        <v>46</v>
      </c>
      <c r="I5909" s="6" t="n"/>
      <c r="J5909" s="7" t="n">
        <v>190801</v>
      </c>
      <c r="K5909" s="93" t="n"/>
      <c r="L5909" s="93" t="n">
        <v>920000</v>
      </c>
      <c r="M5909" s="93" t="n">
        <v>866180</v>
      </c>
      <c r="N5909" s="93" t="n">
        <v>149960</v>
      </c>
      <c r="O5909" s="148" t="n">
        <v>836363.6363636364</v>
      </c>
      <c r="P5909" s="93" t="inlineStr">
        <is>
          <t>카페24토너250ml190801</t>
        </is>
      </c>
    </row>
    <row r="5910">
      <c r="A5910" s="93" t="n"/>
      <c r="B5910" s="127" t="n">
        <v>43949</v>
      </c>
      <c r="C5910" s="93">
        <f>TEXT(B5910,"aaa")</f>
        <v/>
      </c>
      <c r="D5910" s="93" t="n"/>
      <c r="E5910" s="6" t="inlineStr">
        <is>
          <t>토너</t>
        </is>
      </c>
      <c r="F5910" s="5" t="inlineStr">
        <is>
          <t>카페24</t>
        </is>
      </c>
      <c r="G5910" s="5" t="inlineStr">
        <is>
          <t>250ml 2set</t>
        </is>
      </c>
      <c r="H5910" s="6" t="n">
        <v>133</v>
      </c>
      <c r="I5910" s="6" t="n"/>
      <c r="J5910" s="7" t="n">
        <v>190801</v>
      </c>
      <c r="K5910" s="93" t="n"/>
      <c r="L5910" s="93" t="n">
        <v>4655000</v>
      </c>
      <c r="M5910" s="93" t="n">
        <v>4382682.5</v>
      </c>
      <c r="N5910" s="93" t="n">
        <v>867160</v>
      </c>
      <c r="O5910" s="148" t="n">
        <v>4231818.181818182</v>
      </c>
      <c r="P5910" s="93" t="inlineStr">
        <is>
          <t>카페24토너250ml 2set190801</t>
        </is>
      </c>
    </row>
    <row r="5911">
      <c r="A5911" s="93" t="n"/>
      <c r="B5911" s="127" t="n">
        <v>43949</v>
      </c>
      <c r="C5911" s="93">
        <f>TEXT(B5911,"aaa")</f>
        <v/>
      </c>
      <c r="D5911" s="93" t="n"/>
      <c r="E5911" s="6" t="inlineStr">
        <is>
          <t>토너</t>
        </is>
      </c>
      <c r="F5911" s="5" t="inlineStr">
        <is>
          <t>카페24</t>
        </is>
      </c>
      <c r="G5911" s="5" t="inlineStr">
        <is>
          <t>500ml</t>
        </is>
      </c>
      <c r="H5911" s="6" t="n">
        <v>34</v>
      </c>
      <c r="I5911" s="6" t="n"/>
      <c r="J5911" s="7" t="n">
        <v>190801</v>
      </c>
      <c r="K5911" s="93" t="n"/>
      <c r="L5911" s="93" t="n">
        <v>1122000</v>
      </c>
      <c r="M5911" s="93" t="n">
        <v>1056363</v>
      </c>
      <c r="N5911" s="93" t="n">
        <v>160650</v>
      </c>
      <c r="O5911" s="148" t="n">
        <v>1020000</v>
      </c>
      <c r="P5911" s="93" t="inlineStr">
        <is>
          <t>카페24토너500ml190801</t>
        </is>
      </c>
    </row>
    <row r="5912">
      <c r="A5912" s="93" t="n"/>
      <c r="B5912" s="127" t="n">
        <v>43949</v>
      </c>
      <c r="C5912" s="93">
        <f>TEXT(B5912,"aaa")</f>
        <v/>
      </c>
      <c r="D5912" s="93" t="n"/>
      <c r="E5912" s="6" t="inlineStr">
        <is>
          <t>토너</t>
        </is>
      </c>
      <c r="F5912" s="5" t="inlineStr">
        <is>
          <t>카페24</t>
        </is>
      </c>
      <c r="G5912" s="93" t="inlineStr">
        <is>
          <t>스킨팩 화장솜 60P</t>
        </is>
      </c>
      <c r="H5912" s="6" t="n">
        <v>45</v>
      </c>
      <c r="I5912" s="6" t="n"/>
      <c r="J5912" s="7" t="n">
        <v>190801</v>
      </c>
      <c r="K5912" s="93" t="n"/>
      <c r="L5912" s="93" t="n">
        <v>135000</v>
      </c>
      <c r="M5912" s="93" t="n">
        <v>127102.5</v>
      </c>
      <c r="N5912" s="93" t="n">
        <v>49950</v>
      </c>
      <c r="O5912" s="148" t="n">
        <v>122727.2727272727</v>
      </c>
      <c r="P5912" s="93" t="inlineStr">
        <is>
          <t>카페24토너스킨팩 화장솜 60P190801</t>
        </is>
      </c>
    </row>
    <row r="5913">
      <c r="A5913" s="93" t="n"/>
      <c r="B5913" s="127" t="n">
        <v>43949</v>
      </c>
      <c r="C5913" s="93">
        <f>TEXT(B5913,"aaa")</f>
        <v/>
      </c>
      <c r="D5913" s="93" t="n"/>
      <c r="E5913" s="93" t="inlineStr">
        <is>
          <t>앰플</t>
        </is>
      </c>
      <c r="F5913" s="5" t="inlineStr">
        <is>
          <t>카페24</t>
        </is>
      </c>
      <c r="G5913" s="93" t="inlineStr">
        <is>
          <t>앰플 30ml</t>
        </is>
      </c>
      <c r="H5913" s="6" t="n">
        <v>11</v>
      </c>
      <c r="I5913" s="6" t="n"/>
      <c r="J5913" s="93" t="n">
        <v>190801</v>
      </c>
      <c r="K5913" s="93" t="n"/>
      <c r="L5913" s="93" t="n">
        <v>308000</v>
      </c>
      <c r="M5913" s="93" t="n">
        <v>289982</v>
      </c>
      <c r="N5913" s="93" t="n">
        <v>37367</v>
      </c>
      <c r="O5913" s="148" t="n">
        <v>280000</v>
      </c>
      <c r="P5913" s="93" t="inlineStr">
        <is>
          <t>카페24앰플앰플 30ml190801</t>
        </is>
      </c>
    </row>
    <row r="5914">
      <c r="A5914" s="93" t="n"/>
      <c r="B5914" s="127" t="n">
        <v>43949</v>
      </c>
      <c r="C5914" s="93">
        <f>TEXT(B5914,"aaa")</f>
        <v/>
      </c>
      <c r="D5914" s="93" t="n"/>
      <c r="E5914" s="93" t="inlineStr">
        <is>
          <t>수딩크림</t>
        </is>
      </c>
      <c r="F5914" s="5" t="inlineStr">
        <is>
          <t>카페24</t>
        </is>
      </c>
      <c r="G5914" s="93" t="inlineStr">
        <is>
          <t>수딩크림 100ml</t>
        </is>
      </c>
      <c r="H5914" s="6" t="n">
        <v>3</v>
      </c>
      <c r="I5914" s="6" t="n"/>
      <c r="J5914" s="93" t="n">
        <v>190801</v>
      </c>
      <c r="K5914" s="93" t="n"/>
      <c r="L5914" s="93" t="n">
        <v>114000</v>
      </c>
      <c r="M5914" s="93" t="n">
        <v>107331</v>
      </c>
      <c r="N5914" s="93" t="n">
        <v>9135</v>
      </c>
      <c r="O5914" s="148" t="n">
        <v>103636.3636363636</v>
      </c>
      <c r="P5914" s="93" t="inlineStr">
        <is>
          <t>카페24수딩크림수딩크림 100ml190801</t>
        </is>
      </c>
    </row>
    <row r="5915">
      <c r="A5915" s="93" t="n"/>
      <c r="B5915" s="127" t="n">
        <v>43949</v>
      </c>
      <c r="C5915" s="93">
        <f>TEXT(B5915,"aaa")</f>
        <v/>
      </c>
      <c r="D5915" s="93" t="n"/>
      <c r="E5915" s="93" t="inlineStr">
        <is>
          <t>클렌징폼</t>
        </is>
      </c>
      <c r="F5915" s="93" t="inlineStr">
        <is>
          <t>카페24</t>
        </is>
      </c>
      <c r="G5915" s="93" t="inlineStr">
        <is>
          <t>클렌징폼 120ml</t>
        </is>
      </c>
      <c r="H5915" s="6" t="n">
        <v>5</v>
      </c>
      <c r="I5915" s="6" t="n"/>
      <c r="J5915" s="91" t="n">
        <v>190801</v>
      </c>
      <c r="K5915" s="93" t="n"/>
      <c r="L5915" s="93" t="n">
        <v>65000</v>
      </c>
      <c r="M5915" s="93" t="n">
        <v>61197.5</v>
      </c>
      <c r="N5915" s="93" t="n">
        <v>13750</v>
      </c>
      <c r="O5915" s="148" t="n">
        <v>59090.90909090909</v>
      </c>
      <c r="P5915" s="93" t="inlineStr">
        <is>
          <t>카페24클렌징폼클렌징폼 120ml190801</t>
        </is>
      </c>
    </row>
    <row r="5916">
      <c r="A5916" s="93" t="n"/>
      <c r="B5916" s="127" t="n">
        <v>43949</v>
      </c>
      <c r="C5916" s="93">
        <f>TEXT(B5916,"aaa")</f>
        <v/>
      </c>
      <c r="D5916" s="93" t="n"/>
      <c r="E5916" s="93" t="inlineStr">
        <is>
          <t>클렌징폼</t>
        </is>
      </c>
      <c r="F5916" s="93" t="inlineStr">
        <is>
          <t>카페24</t>
        </is>
      </c>
      <c r="G5916" s="93" t="inlineStr">
        <is>
          <t>클렌징폼 120ml 3set</t>
        </is>
      </c>
      <c r="H5916" s="6" t="n">
        <v>1</v>
      </c>
      <c r="I5916" s="6" t="n"/>
      <c r="J5916" s="91" t="n">
        <v>190801</v>
      </c>
      <c r="K5916" s="93" t="n"/>
      <c r="L5916" s="93" t="n">
        <v>33000</v>
      </c>
      <c r="M5916" s="93" t="n">
        <v>31069.5</v>
      </c>
      <c r="N5916" s="93" t="n">
        <v>3690</v>
      </c>
      <c r="O5916" s="148" t="n">
        <v>30000</v>
      </c>
      <c r="P5916" s="93" t="inlineStr">
        <is>
          <t>카페24클렌징폼클렌징폼 120ml 3set190801</t>
        </is>
      </c>
    </row>
    <row r="5917">
      <c r="A5917" s="93" t="n"/>
      <c r="B5917" s="127" t="n">
        <v>43949</v>
      </c>
      <c r="C5917" s="93">
        <f>TEXT(B5917,"aaa")</f>
        <v/>
      </c>
      <c r="D5917" s="93" t="n"/>
      <c r="E5917" s="6" t="inlineStr">
        <is>
          <t>토너</t>
        </is>
      </c>
      <c r="F5917" s="93" t="inlineStr">
        <is>
          <t>큐텐</t>
        </is>
      </c>
      <c r="G5917" s="5" t="inlineStr">
        <is>
          <t>250ml</t>
        </is>
      </c>
      <c r="H5917" s="6" t="n">
        <v>25</v>
      </c>
      <c r="I5917" s="6" t="n"/>
      <c r="J5917" s="93" t="n">
        <v>190801</v>
      </c>
      <c r="K5917" s="93" t="n"/>
      <c r="L5917" s="93" t="n">
        <v>787500</v>
      </c>
      <c r="M5917" s="93" t="n">
        <v>700875</v>
      </c>
      <c r="N5917" s="93" t="n">
        <v>81500</v>
      </c>
      <c r="O5917" s="148" t="n">
        <v>715909.0909090908</v>
      </c>
      <c r="P5917" s="93" t="inlineStr">
        <is>
          <t>큐텐토너250ml190801</t>
        </is>
      </c>
    </row>
    <row r="5918">
      <c r="A5918" s="93" t="n"/>
      <c r="B5918" s="127" t="n">
        <v>43949</v>
      </c>
      <c r="C5918" s="93">
        <f>TEXT(B5918,"aaa")</f>
        <v/>
      </c>
      <c r="D5918" s="93" t="n"/>
      <c r="E5918" s="6" t="inlineStr">
        <is>
          <t>토너</t>
        </is>
      </c>
      <c r="F5918" s="93" t="inlineStr">
        <is>
          <t>큐텐</t>
        </is>
      </c>
      <c r="G5918" s="5" t="inlineStr">
        <is>
          <t>250ml 2set</t>
        </is>
      </c>
      <c r="H5918" s="6" t="n">
        <v>7</v>
      </c>
      <c r="I5918" s="6" t="n"/>
      <c r="J5918" s="93" t="n">
        <v>190801</v>
      </c>
      <c r="K5918" s="93" t="n"/>
      <c r="L5918" s="93" t="n">
        <v>308000</v>
      </c>
      <c r="M5918" s="93" t="n">
        <v>274120</v>
      </c>
      <c r="N5918" s="93" t="n">
        <v>45640</v>
      </c>
      <c r="O5918" s="148" t="n">
        <v>280000</v>
      </c>
      <c r="P5918" s="93" t="inlineStr">
        <is>
          <t>큐텐토너250ml 2set190801</t>
        </is>
      </c>
    </row>
    <row r="5919">
      <c r="A5919" s="93" t="n"/>
      <c r="B5919" s="127" t="n">
        <v>43949</v>
      </c>
      <c r="C5919" s="93">
        <f>TEXT(B5919,"aaa")</f>
        <v/>
      </c>
      <c r="D5919" s="93" t="n"/>
      <c r="E5919" s="93" t="inlineStr">
        <is>
          <t>앰플</t>
        </is>
      </c>
      <c r="F5919" s="93" t="inlineStr">
        <is>
          <t>큐텐</t>
        </is>
      </c>
      <c r="G5919" s="93" t="inlineStr">
        <is>
          <t>앰플 30ml</t>
        </is>
      </c>
      <c r="H5919" s="6" t="n">
        <v>1</v>
      </c>
      <c r="I5919" s="6" t="n"/>
      <c r="J5919" s="93" t="n">
        <v>190801</v>
      </c>
      <c r="K5919" s="93" t="n"/>
      <c r="L5919" s="93" t="n">
        <v>38000</v>
      </c>
      <c r="M5919" s="93" t="n">
        <v>33820</v>
      </c>
      <c r="N5919" s="93" t="n">
        <v>3397</v>
      </c>
      <c r="O5919" s="148" t="n">
        <v>34545.45454545454</v>
      </c>
      <c r="P5919" s="93" t="inlineStr">
        <is>
          <t>큐텐앰플앰플 30ml190801</t>
        </is>
      </c>
    </row>
    <row r="5920">
      <c r="A5920" s="93" t="n"/>
      <c r="B5920" s="127" t="n">
        <v>43949</v>
      </c>
      <c r="C5920" s="93">
        <f>TEXT(B5920,"aaa")</f>
        <v/>
      </c>
      <c r="D5920" s="93" t="n"/>
      <c r="E5920" s="93" t="inlineStr">
        <is>
          <t>클렌징폼</t>
        </is>
      </c>
      <c r="F5920" s="93" t="inlineStr">
        <is>
          <t>큐텐</t>
        </is>
      </c>
      <c r="G5920" s="93" t="inlineStr">
        <is>
          <t>클렌징폼 120ml</t>
        </is>
      </c>
      <c r="H5920" s="6" t="n">
        <v>1</v>
      </c>
      <c r="I5920" s="6" t="n"/>
      <c r="J5920" s="93" t="n">
        <v>190801</v>
      </c>
      <c r="K5920" s="93" t="n"/>
      <c r="L5920" s="93" t="n">
        <v>25000</v>
      </c>
      <c r="M5920" s="93" t="n">
        <v>22250</v>
      </c>
      <c r="N5920" s="93" t="n">
        <v>2750</v>
      </c>
      <c r="O5920" s="148" t="n">
        <v>22727.27272727272</v>
      </c>
      <c r="P5920" s="93" t="inlineStr">
        <is>
          <t>큐텐클렌징폼클렌징폼 120ml190801</t>
        </is>
      </c>
    </row>
    <row r="5921">
      <c r="A5921" s="93" t="n"/>
      <c r="B5921" s="127" t="n">
        <v>43949</v>
      </c>
      <c r="C5921" s="93">
        <f>TEXT(B5921,"aaa")</f>
        <v/>
      </c>
      <c r="D5921" s="93" t="n"/>
      <c r="E5921" s="93" t="inlineStr">
        <is>
          <t>마스크팩</t>
        </is>
      </c>
      <c r="F5921" s="93" t="inlineStr">
        <is>
          <t>큐텐</t>
        </is>
      </c>
      <c r="G5921" s="93" t="inlineStr">
        <is>
          <t>마스크팩 10매</t>
        </is>
      </c>
      <c r="H5921" s="6" t="n">
        <v>2</v>
      </c>
      <c r="I5921" s="6" t="n"/>
      <c r="J5921" s="93" t="n">
        <v>190801</v>
      </c>
      <c r="K5921" s="93" t="n"/>
      <c r="L5921" s="93" t="n">
        <v>72000</v>
      </c>
      <c r="M5921" s="93" t="n">
        <v>64080</v>
      </c>
      <c r="N5921" s="93" t="n">
        <v>7940</v>
      </c>
      <c r="O5921" s="148" t="n">
        <v>65454.54545454545</v>
      </c>
      <c r="P5921" s="93" t="inlineStr">
        <is>
          <t>큐텐마스크팩마스크팩 10매190801</t>
        </is>
      </c>
    </row>
    <row r="5922">
      <c r="A5922" s="93" t="n"/>
      <c r="B5922" s="127" t="n">
        <v>43950</v>
      </c>
      <c r="C5922" s="93">
        <f>TEXT(B5922,"aaa")</f>
        <v/>
      </c>
      <c r="D5922" s="93" t="n"/>
      <c r="E5922" s="6" t="inlineStr">
        <is>
          <t>토너</t>
        </is>
      </c>
      <c r="F5922" s="5" t="inlineStr">
        <is>
          <t>W컨셉</t>
        </is>
      </c>
      <c r="G5922" s="5" t="inlineStr">
        <is>
          <t>250ml</t>
        </is>
      </c>
      <c r="H5922" s="6" t="n">
        <v>3</v>
      </c>
      <c r="I5922" s="6" t="n"/>
      <c r="J5922" s="7" t="n">
        <v>190801</v>
      </c>
      <c r="K5922" s="93" t="n"/>
      <c r="L5922" s="93" t="n">
        <v>60000</v>
      </c>
      <c r="M5922" s="93" t="n">
        <v>43200</v>
      </c>
      <c r="N5922" s="93" t="n">
        <v>9780</v>
      </c>
      <c r="O5922" s="148" t="n">
        <v>54545.45454545454</v>
      </c>
      <c r="P5922" s="93" t="inlineStr">
        <is>
          <t>W컨셉토너250ml190801</t>
        </is>
      </c>
    </row>
    <row r="5923">
      <c r="A5923" s="93" t="n"/>
      <c r="B5923" s="127" t="n">
        <v>43950</v>
      </c>
      <c r="C5923" s="93">
        <f>TEXT(B5923,"aaa")</f>
        <v/>
      </c>
      <c r="D5923" s="93" t="n"/>
      <c r="E5923" s="6" t="inlineStr">
        <is>
          <t>토너</t>
        </is>
      </c>
      <c r="F5923" s="5" t="inlineStr">
        <is>
          <t>W컨셉</t>
        </is>
      </c>
      <c r="G5923" s="5" t="inlineStr">
        <is>
          <t>250ml 2set</t>
        </is>
      </c>
      <c r="H5923" s="6" t="n">
        <v>4</v>
      </c>
      <c r="I5923" s="6" t="n"/>
      <c r="J5923" s="7" t="n">
        <v>190801</v>
      </c>
      <c r="K5923" s="93" t="n"/>
      <c r="L5923" s="93" t="n">
        <v>140000</v>
      </c>
      <c r="M5923" s="93" t="n">
        <v>102200</v>
      </c>
      <c r="N5923" s="93" t="n">
        <v>26080</v>
      </c>
      <c r="O5923" s="148" t="n">
        <v>127272.7272727273</v>
      </c>
      <c r="P5923" s="93" t="inlineStr">
        <is>
          <t>W컨셉토너250ml 2set190801</t>
        </is>
      </c>
    </row>
    <row r="5924">
      <c r="A5924" s="93" t="n"/>
      <c r="B5924" s="127" t="n">
        <v>43950</v>
      </c>
      <c r="C5924" s="93">
        <f>TEXT(B5924,"aaa")</f>
        <v/>
      </c>
      <c r="D5924" s="93" t="n"/>
      <c r="E5924" s="93" t="inlineStr">
        <is>
          <t>토너</t>
        </is>
      </c>
      <c r="F5924" s="5" t="inlineStr">
        <is>
          <t>스타일쉐어</t>
        </is>
      </c>
      <c r="G5924" s="93" t="inlineStr">
        <is>
          <t>250ml</t>
        </is>
      </c>
      <c r="H5924" s="6" t="n">
        <v>1</v>
      </c>
      <c r="I5924" s="6" t="n"/>
      <c r="J5924" s="7" t="n">
        <v>190801</v>
      </c>
      <c r="K5924" s="93" t="n"/>
      <c r="L5924" s="93" t="n">
        <v>20000</v>
      </c>
      <c r="M5924" s="93" t="n">
        <v>15000</v>
      </c>
      <c r="N5924" s="93" t="n">
        <v>3260</v>
      </c>
      <c r="O5924" s="148" t="n">
        <v>18181.81818181818</v>
      </c>
      <c r="P5924" s="93" t="inlineStr">
        <is>
          <t>스타일쉐어토너250ml190801</t>
        </is>
      </c>
    </row>
    <row r="5925">
      <c r="A5925" s="93" t="n"/>
      <c r="B5925" s="127" t="n">
        <v>43950</v>
      </c>
      <c r="C5925" s="93">
        <f>TEXT(B5925,"aaa")</f>
        <v/>
      </c>
      <c r="D5925" s="93" t="n"/>
      <c r="E5925" s="93" t="inlineStr">
        <is>
          <t>어성초진정패키지</t>
        </is>
      </c>
      <c r="F5925" s="93" t="inlineStr">
        <is>
          <t>카페24</t>
        </is>
      </c>
      <c r="G5925" s="93" t="inlineStr">
        <is>
          <t>어성초 진정패키지세트</t>
        </is>
      </c>
      <c r="H5925" s="6" t="n">
        <v>7</v>
      </c>
      <c r="I5925" s="6" t="n"/>
      <c r="J5925" s="93" t="n">
        <v>190801</v>
      </c>
      <c r="K5925" s="93" t="n"/>
      <c r="L5925" s="93" t="n">
        <v>693000</v>
      </c>
      <c r="M5925" s="93" t="n">
        <v>652459.5</v>
      </c>
      <c r="N5925" s="93" t="n">
        <v>105959</v>
      </c>
      <c r="O5925" s="148" t="n">
        <v>630000</v>
      </c>
      <c r="P5925" s="93" t="inlineStr">
        <is>
          <t>카페24어성초진정패키지어성초 진정패키지세트190801</t>
        </is>
      </c>
    </row>
    <row r="5926">
      <c r="A5926" s="93" t="n"/>
      <c r="B5926" s="127" t="n">
        <v>43950</v>
      </c>
      <c r="C5926" s="93">
        <f>TEXT(B5926,"aaa")</f>
        <v/>
      </c>
      <c r="D5926" s="93" t="n"/>
      <c r="E5926" s="93" t="inlineStr">
        <is>
          <t>마스크팩</t>
        </is>
      </c>
      <c r="F5926" s="93" t="inlineStr">
        <is>
          <t>카페24</t>
        </is>
      </c>
      <c r="G5926" s="93" t="inlineStr">
        <is>
          <t>마스크팩 1매</t>
        </is>
      </c>
      <c r="H5926" s="6" t="n">
        <v>1</v>
      </c>
      <c r="I5926" s="6" t="n"/>
      <c r="J5926" s="93" t="n">
        <v>190801</v>
      </c>
      <c r="K5926" s="93" t="n"/>
      <c r="L5926" s="93" t="n">
        <v>4000</v>
      </c>
      <c r="M5926" s="93" t="n">
        <v>3766</v>
      </c>
      <c r="N5926" s="93" t="n">
        <v>397</v>
      </c>
      <c r="O5926" s="148" t="n">
        <v>3636.363636363636</v>
      </c>
      <c r="P5926" s="93" t="inlineStr">
        <is>
          <t>카페24마스크팩마스크팩 1매190801</t>
        </is>
      </c>
    </row>
    <row r="5927">
      <c r="A5927" s="93" t="n"/>
      <c r="B5927" s="127" t="n">
        <v>43950</v>
      </c>
      <c r="C5927" s="93">
        <f>TEXT(B5927,"aaa")</f>
        <v/>
      </c>
      <c r="D5927" s="93" t="n"/>
      <c r="E5927" s="93" t="inlineStr">
        <is>
          <t>마스크팩</t>
        </is>
      </c>
      <c r="F5927" s="93" t="inlineStr">
        <is>
          <t>카페24</t>
        </is>
      </c>
      <c r="G5927" s="93" t="inlineStr">
        <is>
          <t>마스크팩 10매</t>
        </is>
      </c>
      <c r="H5927" s="6" t="n">
        <v>4</v>
      </c>
      <c r="I5927" s="6" t="n"/>
      <c r="J5927" s="93" t="n">
        <v>190801</v>
      </c>
      <c r="K5927" s="93" t="n"/>
      <c r="L5927" s="93" t="n">
        <v>80000</v>
      </c>
      <c r="M5927" s="93" t="n">
        <v>75320</v>
      </c>
      <c r="N5927" s="93" t="n">
        <v>15880</v>
      </c>
      <c r="O5927" s="148" t="n">
        <v>72727.27272727272</v>
      </c>
      <c r="P5927" s="93" t="inlineStr">
        <is>
          <t>카페24마스크팩마스크팩 10매190801</t>
        </is>
      </c>
    </row>
    <row r="5928">
      <c r="A5928" s="93" t="n"/>
      <c r="B5928" s="127" t="n">
        <v>43950</v>
      </c>
      <c r="C5928" s="93">
        <f>TEXT(B5928,"aaa")</f>
        <v/>
      </c>
      <c r="D5928" s="93" t="n"/>
      <c r="E5928" s="93" t="inlineStr">
        <is>
          <t>머드크림마스크</t>
        </is>
      </c>
      <c r="F5928" s="93" t="inlineStr">
        <is>
          <t>카페24</t>
        </is>
      </c>
      <c r="G5928" s="93" t="inlineStr">
        <is>
          <t>머드크림마스크 100ml</t>
        </is>
      </c>
      <c r="H5928" s="6" t="n">
        <v>2</v>
      </c>
      <c r="I5928" s="6" t="n"/>
      <c r="J5928" s="93" t="n">
        <v>190801</v>
      </c>
      <c r="K5928" s="93" t="n"/>
      <c r="L5928" s="93" t="n">
        <v>40000</v>
      </c>
      <c r="M5928" s="93" t="n">
        <v>37660</v>
      </c>
      <c r="N5928" s="93" t="n">
        <v>2884</v>
      </c>
      <c r="O5928" s="148" t="n">
        <v>36363.63636363636</v>
      </c>
      <c r="P5928" s="93" t="inlineStr">
        <is>
          <t>카페24머드크림마스크머드크림마스크 100ml190801</t>
        </is>
      </c>
    </row>
    <row r="5929">
      <c r="A5929" s="93" t="n"/>
      <c r="B5929" s="127" t="n">
        <v>43950</v>
      </c>
      <c r="C5929" s="93">
        <f>TEXT(B5929,"aaa")</f>
        <v/>
      </c>
      <c r="D5929" s="93" t="n"/>
      <c r="E5929" s="6" t="inlineStr">
        <is>
          <t>토너</t>
        </is>
      </c>
      <c r="F5929" s="5" t="inlineStr">
        <is>
          <t>카페24</t>
        </is>
      </c>
      <c r="G5929" s="5" t="inlineStr">
        <is>
          <t>250ml</t>
        </is>
      </c>
      <c r="H5929" s="6" t="n">
        <v>42</v>
      </c>
      <c r="I5929" s="6" t="n"/>
      <c r="J5929" s="7" t="n">
        <v>190801</v>
      </c>
      <c r="K5929" s="93" t="n"/>
      <c r="L5929" s="93" t="n">
        <v>840000</v>
      </c>
      <c r="M5929" s="93" t="n">
        <v>790860</v>
      </c>
      <c r="N5929" s="93" t="n">
        <v>136920</v>
      </c>
      <c r="O5929" s="148" t="n">
        <v>763636.3636363635</v>
      </c>
      <c r="P5929" s="93" t="inlineStr">
        <is>
          <t>카페24토너250ml190801</t>
        </is>
      </c>
    </row>
    <row r="5930">
      <c r="A5930" s="93" t="n"/>
      <c r="B5930" s="127" t="n">
        <v>43950</v>
      </c>
      <c r="C5930" s="93">
        <f>TEXT(B5930,"aaa")</f>
        <v/>
      </c>
      <c r="D5930" s="93" t="n"/>
      <c r="E5930" s="6" t="inlineStr">
        <is>
          <t>토너</t>
        </is>
      </c>
      <c r="F5930" s="5" t="inlineStr">
        <is>
          <t>카페24</t>
        </is>
      </c>
      <c r="G5930" s="5" t="inlineStr">
        <is>
          <t>250ml 2set</t>
        </is>
      </c>
      <c r="H5930" s="6" t="n">
        <v>39</v>
      </c>
      <c r="I5930" s="6" t="n"/>
      <c r="J5930" s="7" t="n">
        <v>190801</v>
      </c>
      <c r="K5930" s="93" t="n"/>
      <c r="L5930" s="93" t="n">
        <v>1365000</v>
      </c>
      <c r="M5930" s="93" t="n">
        <v>1285147.5</v>
      </c>
      <c r="N5930" s="93" t="n">
        <v>254280</v>
      </c>
      <c r="O5930" s="148" t="n">
        <v>1240909.090909091</v>
      </c>
      <c r="P5930" s="93" t="inlineStr">
        <is>
          <t>카페24토너250ml 2set190801</t>
        </is>
      </c>
    </row>
    <row r="5931">
      <c r="A5931" s="93" t="n"/>
      <c r="B5931" s="127" t="n">
        <v>43950</v>
      </c>
      <c r="C5931" s="93">
        <f>TEXT(B5931,"aaa")</f>
        <v/>
      </c>
      <c r="D5931" s="93" t="n"/>
      <c r="E5931" s="6" t="inlineStr">
        <is>
          <t>토너</t>
        </is>
      </c>
      <c r="F5931" s="5" t="inlineStr">
        <is>
          <t>카페24</t>
        </is>
      </c>
      <c r="G5931" s="5" t="inlineStr">
        <is>
          <t>500ml</t>
        </is>
      </c>
      <c r="H5931" s="6" t="n">
        <v>32</v>
      </c>
      <c r="I5931" s="6" t="n"/>
      <c r="J5931" s="7" t="n">
        <v>190801</v>
      </c>
      <c r="K5931" s="93" t="n"/>
      <c r="L5931" s="93" t="n">
        <v>1056000</v>
      </c>
      <c r="M5931" s="93" t="n">
        <v>994224</v>
      </c>
      <c r="N5931" s="93" t="n">
        <v>151200</v>
      </c>
      <c r="O5931" s="148" t="n">
        <v>959999.9999999999</v>
      </c>
      <c r="P5931" s="93" t="inlineStr">
        <is>
          <t>카페24토너500ml190801</t>
        </is>
      </c>
    </row>
    <row r="5932">
      <c r="A5932" s="93" t="n"/>
      <c r="B5932" s="127" t="n">
        <v>43950</v>
      </c>
      <c r="C5932" s="93">
        <f>TEXT(B5932,"aaa")</f>
        <v/>
      </c>
      <c r="D5932" s="93" t="n"/>
      <c r="E5932" s="6" t="inlineStr">
        <is>
          <t>토너</t>
        </is>
      </c>
      <c r="F5932" s="5" t="inlineStr">
        <is>
          <t>카페24</t>
        </is>
      </c>
      <c r="G5932" s="93" t="inlineStr">
        <is>
          <t>스킨팩 화장솜 60P</t>
        </is>
      </c>
      <c r="H5932" s="6" t="n">
        <v>58</v>
      </c>
      <c r="I5932" s="6" t="n"/>
      <c r="J5932" s="7" t="n">
        <v>190801</v>
      </c>
      <c r="K5932" s="93" t="n"/>
      <c r="L5932" s="93" t="n">
        <v>174000</v>
      </c>
      <c r="M5932" s="93" t="n">
        <v>163821</v>
      </c>
      <c r="N5932" s="93" t="n">
        <v>64380</v>
      </c>
      <c r="O5932" s="148" t="n">
        <v>158181.8181818182</v>
      </c>
      <c r="P5932" s="93" t="inlineStr">
        <is>
          <t>카페24토너스킨팩 화장솜 60P190801</t>
        </is>
      </c>
    </row>
    <row r="5933">
      <c r="A5933" s="93" t="n"/>
      <c r="B5933" s="127" t="n">
        <v>43950</v>
      </c>
      <c r="C5933" s="93">
        <f>TEXT(B5933,"aaa")</f>
        <v/>
      </c>
      <c r="D5933" s="93" t="n"/>
      <c r="E5933" s="93" t="inlineStr">
        <is>
          <t>앰플</t>
        </is>
      </c>
      <c r="F5933" s="5" t="inlineStr">
        <is>
          <t>카페24</t>
        </is>
      </c>
      <c r="G5933" s="93" t="inlineStr">
        <is>
          <t>앰플 30ml</t>
        </is>
      </c>
      <c r="H5933" s="6" t="n">
        <v>11</v>
      </c>
      <c r="I5933" s="6" t="n"/>
      <c r="J5933" s="93" t="n">
        <v>190801</v>
      </c>
      <c r="K5933" s="93" t="n"/>
      <c r="L5933" s="93" t="n">
        <v>308000</v>
      </c>
      <c r="M5933" s="93" t="n">
        <v>289982</v>
      </c>
      <c r="N5933" s="93" t="n">
        <v>37367</v>
      </c>
      <c r="O5933" s="148" t="n">
        <v>280000</v>
      </c>
      <c r="P5933" s="93" t="inlineStr">
        <is>
          <t>카페24앰플앰플 30ml190801</t>
        </is>
      </c>
    </row>
    <row r="5934">
      <c r="A5934" s="93" t="n"/>
      <c r="B5934" s="127" t="n">
        <v>43950</v>
      </c>
      <c r="C5934" s="93">
        <f>TEXT(B5934,"aaa")</f>
        <v/>
      </c>
      <c r="D5934" s="93" t="n"/>
      <c r="E5934" s="93" t="inlineStr">
        <is>
          <t>수딩크림</t>
        </is>
      </c>
      <c r="F5934" s="5" t="inlineStr">
        <is>
          <t>카페24</t>
        </is>
      </c>
      <c r="G5934" s="93" t="inlineStr">
        <is>
          <t>수딩크림 100ml</t>
        </is>
      </c>
      <c r="H5934" s="6" t="n">
        <v>2</v>
      </c>
      <c r="I5934" s="6" t="n"/>
      <c r="J5934" s="93" t="n">
        <v>190801</v>
      </c>
      <c r="K5934" s="93" t="n"/>
      <c r="L5934" s="93" t="n">
        <v>76000</v>
      </c>
      <c r="M5934" s="93" t="n">
        <v>71554</v>
      </c>
      <c r="N5934" s="93" t="n">
        <v>6090</v>
      </c>
      <c r="O5934" s="148" t="n">
        <v>69090.90909090909</v>
      </c>
      <c r="P5934" s="93" t="inlineStr">
        <is>
          <t>카페24수딩크림수딩크림 100ml190801</t>
        </is>
      </c>
    </row>
    <row r="5935">
      <c r="A5935" s="93" t="n"/>
      <c r="B5935" s="127" t="n">
        <v>43950</v>
      </c>
      <c r="C5935" s="93">
        <f>TEXT(B5935,"aaa")</f>
        <v/>
      </c>
      <c r="D5935" s="93" t="n"/>
      <c r="E5935" s="93" t="inlineStr">
        <is>
          <t>클렌징폼</t>
        </is>
      </c>
      <c r="F5935" s="93" t="inlineStr">
        <is>
          <t>카페24</t>
        </is>
      </c>
      <c r="G5935" s="93" t="inlineStr">
        <is>
          <t>클렌징폼 120ml</t>
        </is>
      </c>
      <c r="H5935" s="6" t="n">
        <v>14</v>
      </c>
      <c r="I5935" s="6" t="n"/>
      <c r="J5935" s="91" t="n">
        <v>190801</v>
      </c>
      <c r="K5935" s="93" t="n"/>
      <c r="L5935" s="93" t="n">
        <v>182000</v>
      </c>
      <c r="M5935" s="93" t="n">
        <v>171353</v>
      </c>
      <c r="N5935" s="93" t="n">
        <v>38500</v>
      </c>
      <c r="O5935" s="148" t="n">
        <v>165454.5454545454</v>
      </c>
      <c r="P5935" s="93" t="inlineStr">
        <is>
          <t>카페24클렌징폼클렌징폼 120ml190801</t>
        </is>
      </c>
    </row>
    <row r="5936">
      <c r="A5936" s="93" t="n"/>
      <c r="B5936" s="127" t="n">
        <v>43950</v>
      </c>
      <c r="C5936" s="93">
        <f>TEXT(B5936,"aaa")</f>
        <v/>
      </c>
      <c r="D5936" s="93" t="n"/>
      <c r="E5936" s="93" t="inlineStr">
        <is>
          <t>클렌징폼</t>
        </is>
      </c>
      <c r="F5936" s="93" t="inlineStr">
        <is>
          <t>카페24</t>
        </is>
      </c>
      <c r="G5936" s="93" t="inlineStr">
        <is>
          <t>클렌징폼 120ml 2set</t>
        </is>
      </c>
      <c r="H5936" s="6" t="n">
        <v>1</v>
      </c>
      <c r="I5936" s="6" t="n"/>
      <c r="J5936" s="91" t="n">
        <v>190801</v>
      </c>
      <c r="K5936" s="93" t="n"/>
      <c r="L5936" s="93" t="n">
        <v>24000</v>
      </c>
      <c r="M5936" s="93" t="n">
        <v>22596</v>
      </c>
      <c r="N5936" s="93" t="n">
        <v>2460</v>
      </c>
      <c r="O5936" s="148" t="n">
        <v>21818.18181818182</v>
      </c>
      <c r="P5936" s="93" t="inlineStr">
        <is>
          <t>카페24클렌징폼클렌징폼 120ml 2set190801</t>
        </is>
      </c>
    </row>
    <row r="5937">
      <c r="A5937" s="93" t="n"/>
      <c r="B5937" s="127" t="n">
        <v>43950</v>
      </c>
      <c r="C5937" s="93">
        <f>TEXT(B5937,"aaa")</f>
        <v/>
      </c>
      <c r="D5937" s="93" t="n"/>
      <c r="E5937" s="93" t="inlineStr">
        <is>
          <t>클렌징폼</t>
        </is>
      </c>
      <c r="F5937" s="93" t="inlineStr">
        <is>
          <t>카페24</t>
        </is>
      </c>
      <c r="G5937" s="93" t="inlineStr">
        <is>
          <t>클렌징폼 120ml 3set</t>
        </is>
      </c>
      <c r="H5937" s="6" t="n">
        <v>1</v>
      </c>
      <c r="I5937" s="6" t="n"/>
      <c r="J5937" s="91" t="n">
        <v>190801</v>
      </c>
      <c r="K5937" s="93" t="n"/>
      <c r="L5937" s="93" t="n">
        <v>33000</v>
      </c>
      <c r="M5937" s="93" t="n">
        <v>31069.5</v>
      </c>
      <c r="N5937" s="93" t="n">
        <v>3690</v>
      </c>
      <c r="O5937" s="148" t="n">
        <v>30000</v>
      </c>
      <c r="P5937" s="93" t="inlineStr">
        <is>
          <t>카페24클렌징폼클렌징폼 120ml 3set190801</t>
        </is>
      </c>
    </row>
    <row r="5938">
      <c r="A5938" s="93" t="n"/>
      <c r="B5938" s="127" t="n">
        <v>43950</v>
      </c>
      <c r="C5938" s="93">
        <f>TEXT(B5938,"aaa")</f>
        <v/>
      </c>
      <c r="D5938" s="93" t="n"/>
      <c r="E5938" s="6" t="inlineStr">
        <is>
          <t>토너</t>
        </is>
      </c>
      <c r="F5938" s="93" t="inlineStr">
        <is>
          <t>큐텐</t>
        </is>
      </c>
      <c r="G5938" s="5" t="inlineStr">
        <is>
          <t>250ml</t>
        </is>
      </c>
      <c r="H5938" s="6" t="n">
        <v>26</v>
      </c>
      <c r="I5938" s="6" t="n"/>
      <c r="J5938" s="93" t="n">
        <v>190801</v>
      </c>
      <c r="K5938" s="93" t="n"/>
      <c r="L5938" s="93" t="n">
        <v>819000</v>
      </c>
      <c r="M5938" s="93" t="n">
        <v>728910</v>
      </c>
      <c r="N5938" s="93" t="n">
        <v>84760</v>
      </c>
      <c r="O5938" s="148" t="n">
        <v>744545.4545454545</v>
      </c>
      <c r="P5938" s="93" t="inlineStr">
        <is>
          <t>큐텐토너250ml190801</t>
        </is>
      </c>
    </row>
    <row r="5939">
      <c r="A5939" s="93" t="n"/>
      <c r="B5939" s="127" t="n">
        <v>43950</v>
      </c>
      <c r="C5939" s="93">
        <f>TEXT(B5939,"aaa")</f>
        <v/>
      </c>
      <c r="D5939" s="93" t="n"/>
      <c r="E5939" s="6" t="inlineStr">
        <is>
          <t>토너</t>
        </is>
      </c>
      <c r="F5939" s="93" t="inlineStr">
        <is>
          <t>큐텐</t>
        </is>
      </c>
      <c r="G5939" s="5" t="inlineStr">
        <is>
          <t>250ml 2set</t>
        </is>
      </c>
      <c r="H5939" s="6" t="n">
        <v>7</v>
      </c>
      <c r="I5939" s="6" t="n"/>
      <c r="J5939" s="93" t="n">
        <v>190801</v>
      </c>
      <c r="K5939" s="93" t="n"/>
      <c r="L5939" s="93" t="n">
        <v>308000</v>
      </c>
      <c r="M5939" s="93" t="n">
        <v>274120</v>
      </c>
      <c r="N5939" s="93" t="n">
        <v>45640</v>
      </c>
      <c r="O5939" s="148" t="n">
        <v>280000</v>
      </c>
      <c r="P5939" s="93" t="inlineStr">
        <is>
          <t>큐텐토너250ml 2set190801</t>
        </is>
      </c>
    </row>
    <row r="5940">
      <c r="A5940" s="93" t="n"/>
      <c r="B5940" s="127" t="n">
        <v>43950</v>
      </c>
      <c r="C5940" s="93">
        <f>TEXT(B5940,"aaa")</f>
        <v/>
      </c>
      <c r="D5940" s="93" t="n"/>
      <c r="E5940" s="93" t="inlineStr">
        <is>
          <t>앰플</t>
        </is>
      </c>
      <c r="F5940" s="93" t="inlineStr">
        <is>
          <t>큐텐</t>
        </is>
      </c>
      <c r="G5940" s="93" t="inlineStr">
        <is>
          <t>앰플 30ml</t>
        </is>
      </c>
      <c r="H5940" s="6" t="n">
        <v>2</v>
      </c>
      <c r="I5940" s="6" t="n"/>
      <c r="J5940" s="93" t="n">
        <v>190801</v>
      </c>
      <c r="K5940" s="93" t="n"/>
      <c r="L5940" s="93" t="n">
        <v>76000</v>
      </c>
      <c r="M5940" s="93" t="n">
        <v>67640</v>
      </c>
      <c r="N5940" s="93" t="n">
        <v>6794</v>
      </c>
      <c r="O5940" s="148" t="n">
        <v>69090.90909090909</v>
      </c>
      <c r="P5940" s="93" t="inlineStr">
        <is>
          <t>큐텐앰플앰플 30ml190801</t>
        </is>
      </c>
    </row>
    <row r="5941">
      <c r="A5941" s="93" t="n"/>
      <c r="B5941" s="127" t="n">
        <v>43951</v>
      </c>
      <c r="C5941" s="93">
        <f>TEXT(B5941,"aaa")</f>
        <v/>
      </c>
      <c r="D5941" s="93" t="n"/>
      <c r="E5941" s="93" t="inlineStr">
        <is>
          <t>토너</t>
        </is>
      </c>
      <c r="F5941" s="5" t="inlineStr">
        <is>
          <t>스타일쉐어</t>
        </is>
      </c>
      <c r="G5941" s="93" t="inlineStr">
        <is>
          <t>250ml</t>
        </is>
      </c>
      <c r="H5941" s="6" t="n">
        <v>1</v>
      </c>
      <c r="I5941" s="6" t="n"/>
      <c r="J5941" s="7" t="n">
        <v>190801</v>
      </c>
      <c r="K5941" s="93" t="n"/>
      <c r="L5941" s="93" t="n">
        <v>20000</v>
      </c>
      <c r="M5941" s="93" t="n">
        <v>15000</v>
      </c>
      <c r="N5941" s="93" t="n">
        <v>3260</v>
      </c>
      <c r="O5941" s="148" t="n">
        <v>18181.81818181818</v>
      </c>
      <c r="P5941" s="93" t="inlineStr">
        <is>
          <t>스타일쉐어토너250ml190801</t>
        </is>
      </c>
    </row>
    <row r="5942">
      <c r="A5942" s="93" t="n"/>
      <c r="B5942" s="127" t="n">
        <v>43951</v>
      </c>
      <c r="C5942" s="93">
        <f>TEXT(B5942,"aaa")</f>
        <v/>
      </c>
      <c r="D5942" s="93" t="n"/>
      <c r="E5942" s="93" t="inlineStr">
        <is>
          <t>어성초진정패키지</t>
        </is>
      </c>
      <c r="F5942" s="93" t="inlineStr">
        <is>
          <t>카페24</t>
        </is>
      </c>
      <c r="G5942" s="93" t="inlineStr">
        <is>
          <t>어성초 진정패키지세트</t>
        </is>
      </c>
      <c r="H5942" s="6" t="n">
        <v>9</v>
      </c>
      <c r="I5942" s="6" t="n"/>
      <c r="J5942" s="93" t="n">
        <v>190801</v>
      </c>
      <c r="K5942" s="93" t="n"/>
      <c r="L5942" s="93" t="n">
        <v>891000</v>
      </c>
      <c r="M5942" s="93" t="n">
        <v>838876.5</v>
      </c>
      <c r="N5942" s="93" t="n">
        <v>136233</v>
      </c>
      <c r="O5942" s="148" t="n">
        <v>809999.9999999999</v>
      </c>
      <c r="P5942" s="93" t="inlineStr">
        <is>
          <t>카페24어성초진정패키지어성초 진정패키지세트190801</t>
        </is>
      </c>
    </row>
    <row r="5943">
      <c r="A5943" s="93" t="n"/>
      <c r="B5943" s="127" t="n">
        <v>43951</v>
      </c>
      <c r="C5943" s="93">
        <f>TEXT(B5943,"aaa")</f>
        <v/>
      </c>
      <c r="D5943" s="93" t="n"/>
      <c r="E5943" s="93" t="inlineStr">
        <is>
          <t>머드크림마스크</t>
        </is>
      </c>
      <c r="F5943" s="93" t="inlineStr">
        <is>
          <t>카페24</t>
        </is>
      </c>
      <c r="G5943" s="93" t="inlineStr">
        <is>
          <t>머드크림마스크 100ml</t>
        </is>
      </c>
      <c r="H5943" s="6" t="n">
        <v>2</v>
      </c>
      <c r="I5943" s="6" t="n"/>
      <c r="J5943" s="93" t="n">
        <v>190801</v>
      </c>
      <c r="K5943" s="93" t="n"/>
      <c r="L5943" s="93" t="n">
        <v>40000</v>
      </c>
      <c r="M5943" s="93" t="n">
        <v>37660</v>
      </c>
      <c r="N5943" s="93" t="n">
        <v>2884</v>
      </c>
      <c r="O5943" s="148" t="n">
        <v>36363.63636363636</v>
      </c>
      <c r="P5943" s="93" t="inlineStr">
        <is>
          <t>카페24머드크림마스크머드크림마스크 100ml190801</t>
        </is>
      </c>
    </row>
    <row r="5944">
      <c r="A5944" s="93" t="n"/>
      <c r="B5944" s="127" t="n">
        <v>43951</v>
      </c>
      <c r="C5944" s="93">
        <f>TEXT(B5944,"aaa")</f>
        <v/>
      </c>
      <c r="D5944" s="93" t="n"/>
      <c r="E5944" s="93" t="inlineStr">
        <is>
          <t>머드크림마스크</t>
        </is>
      </c>
      <c r="F5944" s="93" t="inlineStr">
        <is>
          <t>카페24</t>
        </is>
      </c>
      <c r="G5944" s="93" t="inlineStr">
        <is>
          <t>머드크림마스크 100ml 2set</t>
        </is>
      </c>
      <c r="H5944" s="6" t="n">
        <v>4</v>
      </c>
      <c r="I5944" s="6" t="n"/>
      <c r="J5944" s="93" t="n">
        <v>190801</v>
      </c>
      <c r="K5944" s="93" t="n"/>
      <c r="L5944" s="93" t="n">
        <v>140000</v>
      </c>
      <c r="M5944" s="93" t="n">
        <v>131810</v>
      </c>
      <c r="N5944" s="93" t="n">
        <v>11536</v>
      </c>
      <c r="O5944" s="148" t="n">
        <v>127272.7272727273</v>
      </c>
      <c r="P5944" s="93" t="inlineStr">
        <is>
          <t>카페24머드크림마스크머드크림마스크 100ml 2set190801</t>
        </is>
      </c>
    </row>
    <row r="5945">
      <c r="A5945" s="93" t="n"/>
      <c r="B5945" s="127" t="n">
        <v>43951</v>
      </c>
      <c r="C5945" s="93">
        <f>TEXT(B5945,"aaa")</f>
        <v/>
      </c>
      <c r="D5945" s="93" t="n"/>
      <c r="E5945" s="93" t="inlineStr">
        <is>
          <t>마스크팩</t>
        </is>
      </c>
      <c r="F5945" s="93" t="inlineStr">
        <is>
          <t>카페24</t>
        </is>
      </c>
      <c r="G5945" s="93" t="inlineStr">
        <is>
          <t>마스크팩 10매</t>
        </is>
      </c>
      <c r="H5945" s="6" t="n">
        <v>1</v>
      </c>
      <c r="I5945" s="6" t="n"/>
      <c r="J5945" s="93" t="n">
        <v>190801</v>
      </c>
      <c r="K5945" s="93" t="n"/>
      <c r="L5945" s="93" t="n">
        <v>20000</v>
      </c>
      <c r="M5945" s="93" t="n">
        <v>18830</v>
      </c>
      <c r="N5945" s="93" t="n">
        <v>3970</v>
      </c>
      <c r="O5945" s="148" t="n">
        <v>18181.81818181818</v>
      </c>
      <c r="P5945" s="93" t="inlineStr">
        <is>
          <t>카페24마스크팩마스크팩 10매190801</t>
        </is>
      </c>
    </row>
    <row r="5946">
      <c r="A5946" s="93" t="n"/>
      <c r="B5946" s="127" t="n">
        <v>43951</v>
      </c>
      <c r="C5946" s="93">
        <f>TEXT(B5946,"aaa")</f>
        <v/>
      </c>
      <c r="D5946" s="93" t="n"/>
      <c r="E5946" s="6" t="inlineStr">
        <is>
          <t>토너</t>
        </is>
      </c>
      <c r="F5946" s="5" t="inlineStr">
        <is>
          <t>카페24</t>
        </is>
      </c>
      <c r="G5946" s="5" t="inlineStr">
        <is>
          <t>250ml</t>
        </is>
      </c>
      <c r="H5946" s="6" t="n">
        <v>30</v>
      </c>
      <c r="I5946" s="6" t="n"/>
      <c r="J5946" s="7" t="n">
        <v>190801</v>
      </c>
      <c r="K5946" s="93" t="n"/>
      <c r="L5946" s="93" t="n">
        <v>600000</v>
      </c>
      <c r="M5946" s="93" t="n">
        <v>564900</v>
      </c>
      <c r="N5946" s="93" t="n">
        <v>97800</v>
      </c>
      <c r="O5946" s="148" t="n">
        <v>545454.5454545454</v>
      </c>
      <c r="P5946" s="93" t="inlineStr">
        <is>
          <t>카페24토너250ml190801</t>
        </is>
      </c>
    </row>
    <row r="5947">
      <c r="A5947" s="93" t="n"/>
      <c r="B5947" s="127" t="n">
        <v>43951</v>
      </c>
      <c r="C5947" s="93">
        <f>TEXT(B5947,"aaa")</f>
        <v/>
      </c>
      <c r="D5947" s="93" t="n"/>
      <c r="E5947" s="6" t="inlineStr">
        <is>
          <t>토너</t>
        </is>
      </c>
      <c r="F5947" s="5" t="inlineStr">
        <is>
          <t>카페24</t>
        </is>
      </c>
      <c r="G5947" s="5" t="inlineStr">
        <is>
          <t>250ml 2set</t>
        </is>
      </c>
      <c r="H5947" s="6" t="n">
        <v>26</v>
      </c>
      <c r="I5947" s="6" t="n"/>
      <c r="J5947" s="7" t="n">
        <v>190801</v>
      </c>
      <c r="K5947" s="93" t="n"/>
      <c r="L5947" s="93" t="n">
        <v>910000</v>
      </c>
      <c r="M5947" s="93" t="n">
        <v>856765</v>
      </c>
      <c r="N5947" s="93" t="n">
        <v>169520</v>
      </c>
      <c r="O5947" s="148" t="n">
        <v>827272.7272727272</v>
      </c>
      <c r="P5947" s="93" t="inlineStr">
        <is>
          <t>카페24토너250ml 2set190801</t>
        </is>
      </c>
    </row>
    <row r="5948">
      <c r="A5948" s="93" t="n"/>
      <c r="B5948" s="127" t="n">
        <v>43951</v>
      </c>
      <c r="C5948" s="93">
        <f>TEXT(B5948,"aaa")</f>
        <v/>
      </c>
      <c r="D5948" s="93" t="n"/>
      <c r="E5948" s="6" t="inlineStr">
        <is>
          <t>토너</t>
        </is>
      </c>
      <c r="F5948" s="5" t="inlineStr">
        <is>
          <t>카페24</t>
        </is>
      </c>
      <c r="G5948" s="5" t="inlineStr">
        <is>
          <t>500ml</t>
        </is>
      </c>
      <c r="H5948" s="6" t="n">
        <v>39</v>
      </c>
      <c r="I5948" s="6" t="n"/>
      <c r="J5948" s="7" t="n">
        <v>190801</v>
      </c>
      <c r="K5948" s="93" t="n"/>
      <c r="L5948" s="93" t="n">
        <v>1287000</v>
      </c>
      <c r="M5948" s="93" t="n">
        <v>1211710.5</v>
      </c>
      <c r="N5948" s="93" t="n">
        <v>184275</v>
      </c>
      <c r="O5948" s="148" t="n">
        <v>1170000</v>
      </c>
      <c r="P5948" s="93" t="inlineStr">
        <is>
          <t>카페24토너500ml190801</t>
        </is>
      </c>
    </row>
    <row r="5949">
      <c r="A5949" s="93" t="n"/>
      <c r="B5949" s="127" t="n">
        <v>43951</v>
      </c>
      <c r="C5949" s="93">
        <f>TEXT(B5949,"aaa")</f>
        <v/>
      </c>
      <c r="D5949" s="93" t="n"/>
      <c r="E5949" s="6" t="inlineStr">
        <is>
          <t>토너</t>
        </is>
      </c>
      <c r="F5949" s="5" t="inlineStr">
        <is>
          <t>카페24</t>
        </is>
      </c>
      <c r="G5949" s="93" t="inlineStr">
        <is>
          <t>스킨팩 화장솜 60P</t>
        </is>
      </c>
      <c r="H5949" s="6" t="n">
        <v>38</v>
      </c>
      <c r="I5949" s="6" t="n"/>
      <c r="J5949" s="7" t="n">
        <v>190801</v>
      </c>
      <c r="K5949" s="93" t="n"/>
      <c r="L5949" s="93" t="n">
        <v>114000</v>
      </c>
      <c r="M5949" s="93" t="n">
        <v>107331</v>
      </c>
      <c r="N5949" s="93" t="n">
        <v>42180</v>
      </c>
      <c r="O5949" s="148" t="n">
        <v>103636.3636363636</v>
      </c>
      <c r="P5949" s="93" t="inlineStr">
        <is>
          <t>카페24토너스킨팩 화장솜 60P190801</t>
        </is>
      </c>
    </row>
    <row r="5950">
      <c r="A5950" s="93" t="n"/>
      <c r="B5950" s="127" t="n">
        <v>43951</v>
      </c>
      <c r="C5950" s="93">
        <f>TEXT(B5950,"aaa")</f>
        <v/>
      </c>
      <c r="D5950" s="93" t="n"/>
      <c r="E5950" s="93" t="inlineStr">
        <is>
          <t>앰플</t>
        </is>
      </c>
      <c r="F5950" s="5" t="inlineStr">
        <is>
          <t>카페24</t>
        </is>
      </c>
      <c r="G5950" s="93" t="inlineStr">
        <is>
          <t>앰플 30ml</t>
        </is>
      </c>
      <c r="H5950" s="6" t="n">
        <v>11</v>
      </c>
      <c r="I5950" s="6" t="n"/>
      <c r="J5950" s="93" t="n">
        <v>190801</v>
      </c>
      <c r="K5950" s="93" t="n"/>
      <c r="L5950" s="93" t="n">
        <v>308000</v>
      </c>
      <c r="M5950" s="93" t="n">
        <v>289982</v>
      </c>
      <c r="N5950" s="93" t="n">
        <v>37367</v>
      </c>
      <c r="O5950" s="148" t="n">
        <v>280000</v>
      </c>
      <c r="P5950" s="93" t="inlineStr">
        <is>
          <t>카페24앰플앰플 30ml190801</t>
        </is>
      </c>
    </row>
    <row r="5951">
      <c r="A5951" s="93" t="n"/>
      <c r="B5951" s="127" t="n">
        <v>43951</v>
      </c>
      <c r="C5951" s="93">
        <f>TEXT(B5951,"aaa")</f>
        <v/>
      </c>
      <c r="D5951" s="93" t="n"/>
      <c r="E5951" s="93" t="inlineStr">
        <is>
          <t>수딩크림</t>
        </is>
      </c>
      <c r="F5951" s="5" t="inlineStr">
        <is>
          <t>카페24</t>
        </is>
      </c>
      <c r="G5951" s="93" t="inlineStr">
        <is>
          <t>수딩크림 100ml</t>
        </is>
      </c>
      <c r="H5951" s="6" t="n">
        <v>3</v>
      </c>
      <c r="I5951" s="6" t="n"/>
      <c r="J5951" s="93" t="n">
        <v>190801</v>
      </c>
      <c r="K5951" s="93" t="n"/>
      <c r="L5951" s="93" t="n">
        <v>114000</v>
      </c>
      <c r="M5951" s="93" t="n">
        <v>107331</v>
      </c>
      <c r="N5951" s="93" t="n">
        <v>9135</v>
      </c>
      <c r="O5951" s="148" t="n">
        <v>103636.3636363636</v>
      </c>
      <c r="P5951" s="93" t="inlineStr">
        <is>
          <t>카페24수딩크림수딩크림 100ml190801</t>
        </is>
      </c>
    </row>
    <row r="5952">
      <c r="A5952" s="93" t="n"/>
      <c r="B5952" s="127" t="n">
        <v>43951</v>
      </c>
      <c r="C5952" s="93">
        <f>TEXT(B5952,"aaa")</f>
        <v/>
      </c>
      <c r="D5952" s="93" t="n"/>
      <c r="E5952" s="93" t="inlineStr">
        <is>
          <t>클렌징폼</t>
        </is>
      </c>
      <c r="F5952" s="93" t="inlineStr">
        <is>
          <t>카페24</t>
        </is>
      </c>
      <c r="G5952" s="93" t="inlineStr">
        <is>
          <t>클렌징폼 120ml</t>
        </is>
      </c>
      <c r="H5952" s="6" t="n">
        <v>5</v>
      </c>
      <c r="I5952" s="6" t="n"/>
      <c r="J5952" s="91" t="n">
        <v>190801</v>
      </c>
      <c r="K5952" s="93" t="n"/>
      <c r="L5952" s="93" t="n">
        <v>65000</v>
      </c>
      <c r="M5952" s="93" t="n">
        <v>61197.5</v>
      </c>
      <c r="N5952" s="93" t="n">
        <v>13750</v>
      </c>
      <c r="O5952" s="148" t="n">
        <v>59090.90909090909</v>
      </c>
      <c r="P5952" s="93" t="inlineStr">
        <is>
          <t>카페24클렌징폼클렌징폼 120ml190801</t>
        </is>
      </c>
    </row>
    <row r="5953">
      <c r="A5953" s="93" t="n"/>
      <c r="B5953" s="127" t="n">
        <v>43951</v>
      </c>
      <c r="C5953" s="93">
        <f>TEXT(B5953,"aaa")</f>
        <v/>
      </c>
      <c r="D5953" s="93" t="n"/>
      <c r="E5953" s="93" t="inlineStr">
        <is>
          <t>클렌징폼</t>
        </is>
      </c>
      <c r="F5953" s="93" t="inlineStr">
        <is>
          <t>카페24</t>
        </is>
      </c>
      <c r="G5953" s="93" t="inlineStr">
        <is>
          <t>클렌징폼 120ml 2set</t>
        </is>
      </c>
      <c r="H5953" s="6" t="n">
        <v>1</v>
      </c>
      <c r="I5953" s="6" t="n"/>
      <c r="J5953" s="91" t="n">
        <v>190801</v>
      </c>
      <c r="K5953" s="93" t="n"/>
      <c r="L5953" s="93" t="n">
        <v>24000</v>
      </c>
      <c r="M5953" s="93" t="n">
        <v>22596</v>
      </c>
      <c r="N5953" s="93" t="n">
        <v>2460</v>
      </c>
      <c r="O5953" s="148" t="n">
        <v>21818.18181818182</v>
      </c>
      <c r="P5953" s="93" t="inlineStr">
        <is>
          <t>카페24클렌징폼클렌징폼 120ml 2set190801</t>
        </is>
      </c>
    </row>
    <row r="5954">
      <c r="A5954" s="93" t="n"/>
      <c r="B5954" s="127" t="n">
        <v>43952</v>
      </c>
      <c r="C5954" s="93">
        <f>TEXT(B5954,"aaa")</f>
        <v/>
      </c>
      <c r="D5954" s="93" t="n"/>
      <c r="E5954" s="93" t="inlineStr">
        <is>
          <t>토너</t>
        </is>
      </c>
      <c r="F5954" s="5" t="inlineStr">
        <is>
          <t>스타일쉐어</t>
        </is>
      </c>
      <c r="G5954" s="93" t="inlineStr">
        <is>
          <t>250ml</t>
        </is>
      </c>
      <c r="H5954" s="6" t="n">
        <v>5</v>
      </c>
      <c r="I5954" s="6" t="n"/>
      <c r="J5954" s="7" t="n">
        <v>190801</v>
      </c>
      <c r="K5954" s="93" t="n"/>
      <c r="L5954" s="93" t="n">
        <v>100000</v>
      </c>
      <c r="M5954" s="93" t="n">
        <v>75000</v>
      </c>
      <c r="N5954" s="93" t="n">
        <v>16300</v>
      </c>
      <c r="O5954" s="148" t="n">
        <v>90909.0909090909</v>
      </c>
      <c r="P5954" s="93" t="inlineStr">
        <is>
          <t>스타일쉐어토너250ml190801</t>
        </is>
      </c>
    </row>
    <row r="5955">
      <c r="A5955" s="93" t="n"/>
      <c r="B5955" s="127" t="n">
        <v>43952</v>
      </c>
      <c r="C5955" s="93">
        <f>TEXT(B5955,"aaa")</f>
        <v/>
      </c>
      <c r="D5955" s="93" t="n"/>
      <c r="E5955" s="93" t="inlineStr">
        <is>
          <t>어성초진정패키지</t>
        </is>
      </c>
      <c r="F5955" s="93" t="inlineStr">
        <is>
          <t>카페24</t>
        </is>
      </c>
      <c r="G5955" s="93" t="inlineStr">
        <is>
          <t>어성초 진정패키지세트</t>
        </is>
      </c>
      <c r="H5955" s="6" t="n">
        <v>4</v>
      </c>
      <c r="I5955" s="6" t="n"/>
      <c r="J5955" s="93" t="n">
        <v>190801</v>
      </c>
      <c r="K5955" s="93" t="n"/>
      <c r="L5955" s="93" t="n">
        <v>396000</v>
      </c>
      <c r="M5955" s="93" t="n">
        <v>372834</v>
      </c>
      <c r="N5955" s="93" t="n">
        <v>60548</v>
      </c>
      <c r="O5955" s="148" t="n">
        <v>360000</v>
      </c>
      <c r="P5955" s="93" t="inlineStr">
        <is>
          <t>카페24어성초진정패키지어성초 진정패키지세트190801</t>
        </is>
      </c>
    </row>
    <row r="5956">
      <c r="A5956" s="93" t="n"/>
      <c r="B5956" s="127" t="n">
        <v>43952</v>
      </c>
      <c r="C5956" s="93">
        <f>TEXT(B5956,"aaa")</f>
        <v/>
      </c>
      <c r="D5956" s="93" t="n"/>
      <c r="E5956" s="93" t="inlineStr">
        <is>
          <t>머드크림마스크</t>
        </is>
      </c>
      <c r="F5956" s="93" t="inlineStr">
        <is>
          <t>카페24</t>
        </is>
      </c>
      <c r="G5956" s="93" t="inlineStr">
        <is>
          <t>머드크림마스크 100ml</t>
        </is>
      </c>
      <c r="H5956" s="6" t="n">
        <v>4</v>
      </c>
      <c r="I5956" s="6" t="n"/>
      <c r="J5956" s="93" t="n">
        <v>190801</v>
      </c>
      <c r="K5956" s="93" t="n"/>
      <c r="L5956" s="93" t="n">
        <v>80000</v>
      </c>
      <c r="M5956" s="93" t="n">
        <v>75320</v>
      </c>
      <c r="N5956" s="93" t="n">
        <v>5768</v>
      </c>
      <c r="O5956" s="148" t="n">
        <v>72727.27272727272</v>
      </c>
      <c r="P5956" s="93" t="inlineStr">
        <is>
          <t>카페24머드크림마스크머드크림마스크 100ml190801</t>
        </is>
      </c>
    </row>
    <row r="5957">
      <c r="A5957" s="93" t="n"/>
      <c r="B5957" s="127" t="n">
        <v>43952</v>
      </c>
      <c r="C5957" s="93">
        <f>TEXT(B5957,"aaa")</f>
        <v/>
      </c>
      <c r="D5957" s="93" t="n"/>
      <c r="E5957" s="93" t="inlineStr">
        <is>
          <t>머드크림마스크</t>
        </is>
      </c>
      <c r="F5957" s="93" t="inlineStr">
        <is>
          <t>카페24</t>
        </is>
      </c>
      <c r="G5957" s="93" t="inlineStr">
        <is>
          <t>머드크림마스크 100ml 2set</t>
        </is>
      </c>
      <c r="H5957" s="6" t="n">
        <v>1</v>
      </c>
      <c r="I5957" s="6" t="n"/>
      <c r="J5957" s="93" t="n">
        <v>190801</v>
      </c>
      <c r="K5957" s="93" t="n"/>
      <c r="L5957" s="93" t="n">
        <v>35000</v>
      </c>
      <c r="M5957" s="93" t="n">
        <v>32952.5</v>
      </c>
      <c r="N5957" s="93" t="n">
        <v>2884</v>
      </c>
      <c r="O5957" s="148" t="n">
        <v>31818.18181818182</v>
      </c>
      <c r="P5957" s="93" t="inlineStr">
        <is>
          <t>카페24머드크림마스크머드크림마스크 100ml 2set190801</t>
        </is>
      </c>
    </row>
    <row r="5958">
      <c r="A5958" s="93" t="n"/>
      <c r="B5958" s="127" t="n">
        <v>43952</v>
      </c>
      <c r="C5958" s="93">
        <f>TEXT(B5958,"aaa")</f>
        <v/>
      </c>
      <c r="D5958" s="93" t="n"/>
      <c r="E5958" s="93" t="inlineStr">
        <is>
          <t>마스크팩</t>
        </is>
      </c>
      <c r="F5958" s="93" t="inlineStr">
        <is>
          <t>카페24</t>
        </is>
      </c>
      <c r="G5958" s="93" t="inlineStr">
        <is>
          <t>마스크팩 1매</t>
        </is>
      </c>
      <c r="H5958" s="6" t="n">
        <v>2</v>
      </c>
      <c r="I5958" s="6" t="n"/>
      <c r="J5958" s="93" t="n">
        <v>190801</v>
      </c>
      <c r="K5958" s="93" t="n"/>
      <c r="L5958" s="93" t="n">
        <v>8000</v>
      </c>
      <c r="M5958" s="93" t="n">
        <v>7532</v>
      </c>
      <c r="N5958" s="93" t="n">
        <v>794</v>
      </c>
      <c r="O5958" s="148" t="n">
        <v>7272.727272727272</v>
      </c>
      <c r="P5958" s="93" t="inlineStr">
        <is>
          <t>카페24마스크팩마스크팩 1매190801</t>
        </is>
      </c>
    </row>
    <row r="5959">
      <c r="A5959" s="93" t="n"/>
      <c r="B5959" s="127" t="n">
        <v>43952</v>
      </c>
      <c r="C5959" s="93">
        <f>TEXT(B5959,"aaa")</f>
        <v/>
      </c>
      <c r="D5959" s="93" t="n"/>
      <c r="E5959" s="93" t="inlineStr">
        <is>
          <t>마스크팩</t>
        </is>
      </c>
      <c r="F5959" s="93" t="inlineStr">
        <is>
          <t>카페24</t>
        </is>
      </c>
      <c r="G5959" s="93" t="inlineStr">
        <is>
          <t>마스크팩 10매</t>
        </is>
      </c>
      <c r="H5959" s="6" t="n">
        <v>6</v>
      </c>
      <c r="I5959" s="6" t="n"/>
      <c r="J5959" s="93" t="n">
        <v>190801</v>
      </c>
      <c r="K5959" s="93" t="n"/>
      <c r="L5959" s="93" t="n">
        <v>120000</v>
      </c>
      <c r="M5959" s="93" t="n">
        <v>112980</v>
      </c>
      <c r="N5959" s="93" t="n">
        <v>23820</v>
      </c>
      <c r="O5959" s="148" t="n">
        <v>109090.9090909091</v>
      </c>
      <c r="P5959" s="93" t="inlineStr">
        <is>
          <t>카페24마스크팩마스크팩 10매190801</t>
        </is>
      </c>
    </row>
    <row r="5960">
      <c r="A5960" s="93" t="n"/>
      <c r="B5960" s="127" t="n">
        <v>43952</v>
      </c>
      <c r="C5960" s="93">
        <f>TEXT(B5960,"aaa")</f>
        <v/>
      </c>
      <c r="D5960" s="93" t="n"/>
      <c r="E5960" s="6" t="inlineStr">
        <is>
          <t>토너</t>
        </is>
      </c>
      <c r="F5960" s="5" t="inlineStr">
        <is>
          <t>카페24</t>
        </is>
      </c>
      <c r="G5960" s="5" t="inlineStr">
        <is>
          <t>250ml</t>
        </is>
      </c>
      <c r="H5960" s="6" t="n">
        <v>59</v>
      </c>
      <c r="I5960" s="6" t="n"/>
      <c r="J5960" s="7" t="n">
        <v>190801</v>
      </c>
      <c r="K5960" s="93" t="n"/>
      <c r="L5960" s="93" t="n">
        <v>1180000</v>
      </c>
      <c r="M5960" s="93" t="n">
        <v>1110970</v>
      </c>
      <c r="N5960" s="93" t="n">
        <v>192340</v>
      </c>
      <c r="O5960" s="148" t="n">
        <v>1072727.272727273</v>
      </c>
      <c r="P5960" s="93" t="inlineStr">
        <is>
          <t>카페24토너250ml190801</t>
        </is>
      </c>
    </row>
    <row r="5961">
      <c r="A5961" s="93" t="n"/>
      <c r="B5961" s="127" t="n">
        <v>43952</v>
      </c>
      <c r="C5961" s="93">
        <f>TEXT(B5961,"aaa")</f>
        <v/>
      </c>
      <c r="D5961" s="93" t="n"/>
      <c r="E5961" s="6" t="inlineStr">
        <is>
          <t>토너</t>
        </is>
      </c>
      <c r="F5961" s="5" t="inlineStr">
        <is>
          <t>카페24</t>
        </is>
      </c>
      <c r="G5961" s="5" t="inlineStr">
        <is>
          <t>250ml 2set</t>
        </is>
      </c>
      <c r="H5961" s="6" t="n">
        <v>44</v>
      </c>
      <c r="I5961" s="6" t="n"/>
      <c r="J5961" s="7" t="n">
        <v>190801</v>
      </c>
      <c r="K5961" s="93" t="n"/>
      <c r="L5961" s="93" t="n">
        <v>1540000</v>
      </c>
      <c r="M5961" s="93" t="n">
        <v>1449910</v>
      </c>
      <c r="N5961" s="93" t="n">
        <v>286880</v>
      </c>
      <c r="O5961" s="148" t="n">
        <v>1400000</v>
      </c>
      <c r="P5961" s="93" t="inlineStr">
        <is>
          <t>카페24토너250ml 2set190801</t>
        </is>
      </c>
    </row>
    <row r="5962">
      <c r="A5962" s="93" t="n"/>
      <c r="B5962" s="127" t="n">
        <v>43952</v>
      </c>
      <c r="C5962" s="93">
        <f>TEXT(B5962,"aaa")</f>
        <v/>
      </c>
      <c r="D5962" s="93" t="n"/>
      <c r="E5962" s="6" t="inlineStr">
        <is>
          <t>토너</t>
        </is>
      </c>
      <c r="F5962" s="5" t="inlineStr">
        <is>
          <t>카페24</t>
        </is>
      </c>
      <c r="G5962" s="5" t="inlineStr">
        <is>
          <t>500ml</t>
        </is>
      </c>
      <c r="H5962" s="6" t="n">
        <v>66</v>
      </c>
      <c r="I5962" s="6" t="n"/>
      <c r="J5962" s="7" t="n">
        <v>190801</v>
      </c>
      <c r="K5962" s="93" t="n"/>
      <c r="L5962" s="93" t="n">
        <v>2178000</v>
      </c>
      <c r="M5962" s="93" t="n">
        <v>2050587</v>
      </c>
      <c r="N5962" s="93" t="n">
        <v>311850</v>
      </c>
      <c r="O5962" s="148" t="n">
        <v>1980000</v>
      </c>
      <c r="P5962" s="93" t="inlineStr">
        <is>
          <t>카페24토너500ml190801</t>
        </is>
      </c>
    </row>
    <row r="5963">
      <c r="A5963" s="93" t="n"/>
      <c r="B5963" s="127" t="n">
        <v>43952</v>
      </c>
      <c r="C5963" s="93">
        <f>TEXT(B5963,"aaa")</f>
        <v/>
      </c>
      <c r="D5963" s="93" t="n"/>
      <c r="E5963" s="93" t="inlineStr">
        <is>
          <t>클렌징폼</t>
        </is>
      </c>
      <c r="F5963" s="93" t="inlineStr">
        <is>
          <t>카페24</t>
        </is>
      </c>
      <c r="G5963" s="93" t="inlineStr">
        <is>
          <t>클렌징폼 120ml</t>
        </is>
      </c>
      <c r="H5963" s="6" t="n">
        <v>9</v>
      </c>
      <c r="I5963" s="6" t="n"/>
      <c r="J5963" s="91" t="n">
        <v>190801</v>
      </c>
      <c r="K5963" s="93" t="n"/>
      <c r="L5963" s="93" t="n">
        <v>117000</v>
      </c>
      <c r="M5963" s="93" t="n">
        <v>110155.5</v>
      </c>
      <c r="N5963" s="93" t="n">
        <v>24750</v>
      </c>
      <c r="O5963" s="148" t="n">
        <v>106363.6363636364</v>
      </c>
      <c r="P5963" s="93" t="inlineStr">
        <is>
          <t>카페24클렌징폼클렌징폼 120ml190801</t>
        </is>
      </c>
    </row>
    <row r="5964">
      <c r="A5964" s="93" t="n"/>
      <c r="B5964" s="127" t="n">
        <v>43952</v>
      </c>
      <c r="C5964" s="93">
        <f>TEXT(B5964,"aaa")</f>
        <v/>
      </c>
      <c r="D5964" s="93" t="n"/>
      <c r="E5964" s="93" t="inlineStr">
        <is>
          <t>클렌징폼</t>
        </is>
      </c>
      <c r="F5964" s="93" t="inlineStr">
        <is>
          <t>카페24</t>
        </is>
      </c>
      <c r="G5964" s="93" t="inlineStr">
        <is>
          <t>클렌징폼 120ml 3set</t>
        </is>
      </c>
      <c r="H5964" s="6" t="n">
        <v>1</v>
      </c>
      <c r="I5964" s="6" t="n"/>
      <c r="J5964" s="91" t="n">
        <v>190801</v>
      </c>
      <c r="K5964" s="93" t="n"/>
      <c r="L5964" s="93" t="n">
        <v>33000</v>
      </c>
      <c r="M5964" s="93" t="n">
        <v>31069.5</v>
      </c>
      <c r="N5964" s="93" t="n">
        <v>3690</v>
      </c>
      <c r="O5964" s="148" t="n">
        <v>30000</v>
      </c>
      <c r="P5964" s="93" t="inlineStr">
        <is>
          <t>카페24클렌징폼클렌징폼 120ml 3set190801</t>
        </is>
      </c>
    </row>
    <row r="5965">
      <c r="A5965" s="93" t="n"/>
      <c r="B5965" s="127" t="n">
        <v>43952</v>
      </c>
      <c r="C5965" s="93">
        <f>TEXT(B5965,"aaa")</f>
        <v/>
      </c>
      <c r="D5965" s="93" t="n"/>
      <c r="E5965" s="6" t="inlineStr">
        <is>
          <t>토너</t>
        </is>
      </c>
      <c r="F5965" s="5" t="inlineStr">
        <is>
          <t>카페24</t>
        </is>
      </c>
      <c r="G5965" s="93" t="inlineStr">
        <is>
          <t>스킨팩 화장솜 60P</t>
        </is>
      </c>
      <c r="H5965" s="6" t="n">
        <v>56</v>
      </c>
      <c r="I5965" s="6" t="n"/>
      <c r="J5965" s="7" t="n">
        <v>190801</v>
      </c>
      <c r="K5965" s="93" t="n"/>
      <c r="L5965" s="93" t="n">
        <v>168000</v>
      </c>
      <c r="M5965" s="93" t="n">
        <v>158172</v>
      </c>
      <c r="N5965" s="93" t="n">
        <v>62160</v>
      </c>
      <c r="O5965" s="148" t="n">
        <v>152727.2727272727</v>
      </c>
      <c r="P5965" s="93" t="inlineStr">
        <is>
          <t>카페24토너스킨팩 화장솜 60P190801</t>
        </is>
      </c>
    </row>
    <row r="5966">
      <c r="A5966" s="93" t="n"/>
      <c r="B5966" s="127" t="n">
        <v>43952</v>
      </c>
      <c r="C5966" s="93">
        <f>TEXT(B5966,"aaa")</f>
        <v/>
      </c>
      <c r="D5966" s="93" t="n"/>
      <c r="E5966" s="93" t="inlineStr">
        <is>
          <t>앰플</t>
        </is>
      </c>
      <c r="F5966" s="5" t="inlineStr">
        <is>
          <t>카페24</t>
        </is>
      </c>
      <c r="G5966" s="93" t="inlineStr">
        <is>
          <t>앰플 30ml</t>
        </is>
      </c>
      <c r="H5966" s="6" t="n">
        <v>12</v>
      </c>
      <c r="I5966" s="6" t="n"/>
      <c r="J5966" s="93" t="n">
        <v>190801</v>
      </c>
      <c r="K5966" s="93" t="n"/>
      <c r="L5966" s="93" t="n">
        <v>336000</v>
      </c>
      <c r="M5966" s="93" t="n">
        <v>316344</v>
      </c>
      <c r="N5966" s="93" t="n">
        <v>40764</v>
      </c>
      <c r="O5966" s="148" t="n">
        <v>305454.5454545454</v>
      </c>
      <c r="P5966" s="93" t="inlineStr">
        <is>
          <t>카페24앰플앰플 30ml190801</t>
        </is>
      </c>
    </row>
    <row r="5967">
      <c r="A5967" s="93" t="n"/>
      <c r="B5967" s="127" t="n">
        <v>43952</v>
      </c>
      <c r="C5967" s="93">
        <f>TEXT(B5967,"aaa")</f>
        <v/>
      </c>
      <c r="D5967" s="93" t="n"/>
      <c r="E5967" s="93" t="inlineStr">
        <is>
          <t>수딩크림</t>
        </is>
      </c>
      <c r="F5967" s="5" t="inlineStr">
        <is>
          <t>카페24</t>
        </is>
      </c>
      <c r="G5967" s="93" t="inlineStr">
        <is>
          <t>수딩크림 100ml</t>
        </is>
      </c>
      <c r="H5967" s="6" t="n">
        <v>3</v>
      </c>
      <c r="I5967" s="6" t="n"/>
      <c r="J5967" s="93" t="n">
        <v>190801</v>
      </c>
      <c r="K5967" s="93" t="n"/>
      <c r="L5967" s="93" t="n">
        <v>114000</v>
      </c>
      <c r="M5967" s="93" t="n">
        <v>107331</v>
      </c>
      <c r="N5967" s="93" t="n">
        <v>9135</v>
      </c>
      <c r="O5967" s="148" t="n">
        <v>103636.3636363636</v>
      </c>
      <c r="P5967" s="93" t="inlineStr">
        <is>
          <t>카페24수딩크림수딩크림 100ml190801</t>
        </is>
      </c>
    </row>
    <row r="5968">
      <c r="A5968" s="93" t="n"/>
      <c r="B5968" s="127" t="n">
        <v>43953</v>
      </c>
      <c r="C5968" s="93">
        <f>TEXT(B5968,"aaa")</f>
        <v/>
      </c>
      <c r="D5968" s="93" t="n"/>
      <c r="E5968" s="93" t="inlineStr">
        <is>
          <t>토너</t>
        </is>
      </c>
      <c r="F5968" s="5" t="inlineStr">
        <is>
          <t>스타일쉐어</t>
        </is>
      </c>
      <c r="G5968" s="93" t="inlineStr">
        <is>
          <t>250ml</t>
        </is>
      </c>
      <c r="H5968" s="6" t="n">
        <v>5</v>
      </c>
      <c r="I5968" s="6" t="n"/>
      <c r="J5968" s="7" t="n">
        <v>190801</v>
      </c>
      <c r="K5968" s="93" t="n"/>
      <c r="L5968" s="93" t="n">
        <v>100000</v>
      </c>
      <c r="M5968" s="93" t="n">
        <v>75000</v>
      </c>
      <c r="N5968" s="93" t="n">
        <v>16300</v>
      </c>
      <c r="O5968" s="148" t="n">
        <v>90909.0909090909</v>
      </c>
      <c r="P5968" s="93" t="inlineStr">
        <is>
          <t>스타일쉐어토너250ml190801</t>
        </is>
      </c>
    </row>
    <row r="5969">
      <c r="A5969" s="93" t="n"/>
      <c r="B5969" s="127" t="n">
        <v>43953</v>
      </c>
      <c r="C5969" s="93">
        <f>TEXT(B5969,"aaa")</f>
        <v/>
      </c>
      <c r="D5969" s="93" t="n"/>
      <c r="E5969" s="93" t="inlineStr">
        <is>
          <t>어성초진정패키지</t>
        </is>
      </c>
      <c r="F5969" s="93" t="inlineStr">
        <is>
          <t>카페24</t>
        </is>
      </c>
      <c r="G5969" s="93" t="inlineStr">
        <is>
          <t>어성초 진정패키지세트</t>
        </is>
      </c>
      <c r="H5969" s="6" t="n">
        <v>7</v>
      </c>
      <c r="I5969" s="6" t="n"/>
      <c r="J5969" s="93" t="n">
        <v>190801</v>
      </c>
      <c r="K5969" s="93" t="n"/>
      <c r="L5969" s="93" t="n">
        <v>693000</v>
      </c>
      <c r="M5969" s="93" t="n">
        <v>652459.5</v>
      </c>
      <c r="N5969" s="93" t="n">
        <v>105959</v>
      </c>
      <c r="O5969" s="148" t="n">
        <v>630000</v>
      </c>
      <c r="P5969" s="93" t="inlineStr">
        <is>
          <t>카페24어성초진정패키지어성초 진정패키지세트190801</t>
        </is>
      </c>
    </row>
    <row r="5970">
      <c r="A5970" s="93" t="n"/>
      <c r="B5970" s="127" t="n">
        <v>43953</v>
      </c>
      <c r="C5970" s="93">
        <f>TEXT(B5970,"aaa")</f>
        <v/>
      </c>
      <c r="D5970" s="93" t="n"/>
      <c r="E5970" s="93" t="inlineStr">
        <is>
          <t>머드크림마스크</t>
        </is>
      </c>
      <c r="F5970" s="93" t="inlineStr">
        <is>
          <t>카페24</t>
        </is>
      </c>
      <c r="G5970" s="93" t="inlineStr">
        <is>
          <t>머드크림마스크 100ml</t>
        </is>
      </c>
      <c r="H5970" s="6" t="n">
        <v>3</v>
      </c>
      <c r="I5970" s="6" t="n"/>
      <c r="J5970" s="93" t="n">
        <v>190801</v>
      </c>
      <c r="K5970" s="93" t="n"/>
      <c r="L5970" s="93" t="n">
        <v>60000</v>
      </c>
      <c r="M5970" s="93" t="n">
        <v>56490</v>
      </c>
      <c r="N5970" s="93" t="n">
        <v>4326</v>
      </c>
      <c r="O5970" s="148" t="n">
        <v>54545.45454545454</v>
      </c>
      <c r="P5970" s="93" t="inlineStr">
        <is>
          <t>카페24머드크림마스크머드크림마스크 100ml190801</t>
        </is>
      </c>
    </row>
    <row r="5971">
      <c r="A5971" s="93" t="n"/>
      <c r="B5971" s="127" t="n">
        <v>43953</v>
      </c>
      <c r="C5971" s="93">
        <f>TEXT(B5971,"aaa")</f>
        <v/>
      </c>
      <c r="D5971" s="93" t="n"/>
      <c r="E5971" s="93" t="inlineStr">
        <is>
          <t>마스크팩</t>
        </is>
      </c>
      <c r="F5971" s="93" t="inlineStr">
        <is>
          <t>카페24</t>
        </is>
      </c>
      <c r="G5971" s="93" t="inlineStr">
        <is>
          <t>마스크팩 1매</t>
        </is>
      </c>
      <c r="H5971" s="6" t="n">
        <v>10</v>
      </c>
      <c r="I5971" s="6" t="n"/>
      <c r="J5971" s="93" t="n">
        <v>190801</v>
      </c>
      <c r="K5971" s="93" t="n"/>
      <c r="L5971" s="93" t="n">
        <v>40000</v>
      </c>
      <c r="M5971" s="93" t="n">
        <v>37660</v>
      </c>
      <c r="N5971" s="93" t="n">
        <v>3970</v>
      </c>
      <c r="O5971" s="148" t="n">
        <v>36363.63636363636</v>
      </c>
      <c r="P5971" s="93" t="inlineStr">
        <is>
          <t>카페24마스크팩마스크팩 1매190801</t>
        </is>
      </c>
    </row>
    <row r="5972">
      <c r="A5972" s="93" t="n"/>
      <c r="B5972" s="127" t="n">
        <v>43953</v>
      </c>
      <c r="C5972" s="93">
        <f>TEXT(B5972,"aaa")</f>
        <v/>
      </c>
      <c r="D5972" s="93" t="n"/>
      <c r="E5972" s="93" t="inlineStr">
        <is>
          <t>마스크팩</t>
        </is>
      </c>
      <c r="F5972" s="93" t="inlineStr">
        <is>
          <t>카페24</t>
        </is>
      </c>
      <c r="G5972" s="93" t="inlineStr">
        <is>
          <t>마스크팩 10매</t>
        </is>
      </c>
      <c r="H5972" s="6" t="n">
        <v>4</v>
      </c>
      <c r="I5972" s="6" t="n"/>
      <c r="J5972" s="93" t="n">
        <v>190801</v>
      </c>
      <c r="K5972" s="93" t="n"/>
      <c r="L5972" s="93" t="n">
        <v>80000</v>
      </c>
      <c r="M5972" s="93" t="n">
        <v>75320</v>
      </c>
      <c r="N5972" s="93" t="n">
        <v>15880</v>
      </c>
      <c r="O5972" s="148" t="n">
        <v>72727.27272727272</v>
      </c>
      <c r="P5972" s="93" t="inlineStr">
        <is>
          <t>카페24마스크팩마스크팩 10매190801</t>
        </is>
      </c>
    </row>
    <row r="5973">
      <c r="A5973" s="93" t="n"/>
      <c r="B5973" s="127" t="n">
        <v>43953</v>
      </c>
      <c r="C5973" s="93">
        <f>TEXT(B5973,"aaa")</f>
        <v/>
      </c>
      <c r="D5973" s="93" t="n"/>
      <c r="E5973" s="6" t="inlineStr">
        <is>
          <t>토너</t>
        </is>
      </c>
      <c r="F5973" s="5" t="inlineStr">
        <is>
          <t>카페24</t>
        </is>
      </c>
      <c r="G5973" s="5" t="inlineStr">
        <is>
          <t>250ml</t>
        </is>
      </c>
      <c r="H5973" s="6" t="n">
        <v>49</v>
      </c>
      <c r="I5973" s="6" t="n"/>
      <c r="J5973" s="7" t="n">
        <v>190801</v>
      </c>
      <c r="K5973" s="93" t="n"/>
      <c r="L5973" s="93" t="n">
        <v>980000</v>
      </c>
      <c r="M5973" s="93" t="n">
        <v>922670</v>
      </c>
      <c r="N5973" s="93" t="n">
        <v>159740</v>
      </c>
      <c r="O5973" s="148" t="n">
        <v>890909.0909090908</v>
      </c>
      <c r="P5973" s="93" t="inlineStr">
        <is>
          <t>카페24토너250ml190801</t>
        </is>
      </c>
    </row>
    <row r="5974">
      <c r="A5974" s="93" t="n"/>
      <c r="B5974" s="127" t="n">
        <v>43953</v>
      </c>
      <c r="C5974" s="93">
        <f>TEXT(B5974,"aaa")</f>
        <v/>
      </c>
      <c r="D5974" s="93" t="n"/>
      <c r="E5974" s="6" t="inlineStr">
        <is>
          <t>토너</t>
        </is>
      </c>
      <c r="F5974" s="5" t="inlineStr">
        <is>
          <t>카페24</t>
        </is>
      </c>
      <c r="G5974" s="5" t="inlineStr">
        <is>
          <t>250ml 2set</t>
        </is>
      </c>
      <c r="H5974" s="6" t="n">
        <v>35</v>
      </c>
      <c r="I5974" s="6" t="n"/>
      <c r="J5974" s="7" t="n">
        <v>190801</v>
      </c>
      <c r="K5974" s="93" t="n"/>
      <c r="L5974" s="93" t="n">
        <v>1225000</v>
      </c>
      <c r="M5974" s="93" t="n">
        <v>1153337.5</v>
      </c>
      <c r="N5974" s="93" t="n">
        <v>228200</v>
      </c>
      <c r="O5974" s="148" t="n">
        <v>1113636.363636364</v>
      </c>
      <c r="P5974" s="93" t="inlineStr">
        <is>
          <t>카페24토너250ml 2set190801</t>
        </is>
      </c>
    </row>
    <row r="5975">
      <c r="A5975" s="93" t="n"/>
      <c r="B5975" s="127" t="n">
        <v>43953</v>
      </c>
      <c r="C5975" s="93">
        <f>TEXT(B5975,"aaa")</f>
        <v/>
      </c>
      <c r="D5975" s="93" t="n"/>
      <c r="E5975" s="6" t="inlineStr">
        <is>
          <t>토너</t>
        </is>
      </c>
      <c r="F5975" s="5" t="inlineStr">
        <is>
          <t>카페24</t>
        </is>
      </c>
      <c r="G5975" s="5" t="inlineStr">
        <is>
          <t>500ml</t>
        </is>
      </c>
      <c r="H5975" s="6" t="n">
        <v>41</v>
      </c>
      <c r="I5975" s="6" t="n"/>
      <c r="J5975" s="7" t="n">
        <v>190801</v>
      </c>
      <c r="K5975" s="93" t="n"/>
      <c r="L5975" s="93" t="n">
        <v>1353000</v>
      </c>
      <c r="M5975" s="93" t="n">
        <v>1273849.5</v>
      </c>
      <c r="N5975" s="93" t="n">
        <v>193725</v>
      </c>
      <c r="O5975" s="148" t="n">
        <v>1230000</v>
      </c>
      <c r="P5975" s="93" t="inlineStr">
        <is>
          <t>카페24토너500ml190801</t>
        </is>
      </c>
    </row>
    <row r="5976">
      <c r="A5976" s="93" t="n"/>
      <c r="B5976" s="127" t="n">
        <v>43953</v>
      </c>
      <c r="C5976" s="93">
        <f>TEXT(B5976,"aaa")</f>
        <v/>
      </c>
      <c r="D5976" s="93" t="n"/>
      <c r="E5976" s="6" t="inlineStr">
        <is>
          <t>토너</t>
        </is>
      </c>
      <c r="F5976" s="5" t="inlineStr">
        <is>
          <t>카페24</t>
        </is>
      </c>
      <c r="G5976" s="93" t="inlineStr">
        <is>
          <t>스킨팩 화장솜 60P</t>
        </is>
      </c>
      <c r="H5976" s="6" t="n">
        <v>48</v>
      </c>
      <c r="I5976" s="6" t="n"/>
      <c r="J5976" s="7" t="n">
        <v>190801</v>
      </c>
      <c r="K5976" s="93" t="n"/>
      <c r="L5976" s="93" t="n">
        <v>144000</v>
      </c>
      <c r="M5976" s="93" t="n">
        <v>135576</v>
      </c>
      <c r="N5976" s="93" t="n">
        <v>53280</v>
      </c>
      <c r="O5976" s="148" t="n">
        <v>130909.0909090909</v>
      </c>
      <c r="P5976" s="93" t="inlineStr">
        <is>
          <t>카페24토너스킨팩 화장솜 60P190801</t>
        </is>
      </c>
    </row>
    <row r="5977">
      <c r="A5977" s="93" t="n"/>
      <c r="B5977" s="127" t="n">
        <v>43953</v>
      </c>
      <c r="C5977" s="93">
        <f>TEXT(B5977,"aaa")</f>
        <v/>
      </c>
      <c r="D5977" s="93" t="n"/>
      <c r="E5977" s="93" t="inlineStr">
        <is>
          <t>앰플</t>
        </is>
      </c>
      <c r="F5977" s="5" t="inlineStr">
        <is>
          <t>카페24</t>
        </is>
      </c>
      <c r="G5977" s="93" t="inlineStr">
        <is>
          <t>앰플 30ml</t>
        </is>
      </c>
      <c r="H5977" s="6" t="n">
        <v>9</v>
      </c>
      <c r="I5977" s="6" t="n"/>
      <c r="J5977" s="93" t="n">
        <v>190801</v>
      </c>
      <c r="K5977" s="93" t="n"/>
      <c r="L5977" s="93" t="n">
        <v>252000</v>
      </c>
      <c r="M5977" s="93" t="n">
        <v>237258</v>
      </c>
      <c r="N5977" s="93" t="n">
        <v>30573</v>
      </c>
      <c r="O5977" s="148" t="n">
        <v>229090.9090909091</v>
      </c>
      <c r="P5977" s="93" t="inlineStr">
        <is>
          <t>카페24앰플앰플 30ml190801</t>
        </is>
      </c>
    </row>
    <row r="5978">
      <c r="A5978" s="93" t="n"/>
      <c r="B5978" s="127" t="n">
        <v>43953</v>
      </c>
      <c r="C5978" s="93">
        <f>TEXT(B5978,"aaa")</f>
        <v/>
      </c>
      <c r="D5978" s="93" t="n"/>
      <c r="E5978" s="93" t="inlineStr">
        <is>
          <t>수딩크림</t>
        </is>
      </c>
      <c r="F5978" s="5" t="inlineStr">
        <is>
          <t>카페24</t>
        </is>
      </c>
      <c r="G5978" s="93" t="inlineStr">
        <is>
          <t>수딩크림 100ml</t>
        </is>
      </c>
      <c r="H5978" s="6" t="n">
        <v>2</v>
      </c>
      <c r="I5978" s="6" t="n"/>
      <c r="J5978" s="93" t="n">
        <v>190801</v>
      </c>
      <c r="K5978" s="93" t="n"/>
      <c r="L5978" s="93" t="n">
        <v>76000</v>
      </c>
      <c r="M5978" s="93" t="n">
        <v>71554</v>
      </c>
      <c r="N5978" s="93" t="n">
        <v>6090</v>
      </c>
      <c r="O5978" s="148" t="n">
        <v>69090.90909090909</v>
      </c>
      <c r="P5978" s="93" t="inlineStr">
        <is>
          <t>카페24수딩크림수딩크림 100ml190801</t>
        </is>
      </c>
    </row>
    <row r="5979">
      <c r="A5979" s="93" t="n"/>
      <c r="B5979" s="127" t="n">
        <v>43953</v>
      </c>
      <c r="C5979" s="93">
        <f>TEXT(B5979,"aaa")</f>
        <v/>
      </c>
      <c r="D5979" s="93" t="n"/>
      <c r="E5979" s="93" t="inlineStr">
        <is>
          <t>클렌징폼</t>
        </is>
      </c>
      <c r="F5979" s="93" t="inlineStr">
        <is>
          <t>카페24</t>
        </is>
      </c>
      <c r="G5979" s="93" t="inlineStr">
        <is>
          <t>클렌징폼 120ml</t>
        </is>
      </c>
      <c r="H5979" s="6" t="n">
        <v>2</v>
      </c>
      <c r="I5979" s="6" t="n"/>
      <c r="J5979" s="91" t="n">
        <v>190801</v>
      </c>
      <c r="K5979" s="93" t="n"/>
      <c r="L5979" s="93" t="n">
        <v>26000</v>
      </c>
      <c r="M5979" s="93" t="n">
        <v>24479</v>
      </c>
      <c r="N5979" s="93" t="n">
        <v>5500</v>
      </c>
      <c r="O5979" s="148" t="n">
        <v>23636.36363636364</v>
      </c>
      <c r="P5979" s="93" t="inlineStr">
        <is>
          <t>카페24클렌징폼클렌징폼 120ml190801</t>
        </is>
      </c>
    </row>
    <row r="5980">
      <c r="A5980" s="93" t="n"/>
      <c r="B5980" s="127" t="n">
        <v>43953</v>
      </c>
      <c r="C5980" s="93">
        <f>TEXT(B5980,"aaa")</f>
        <v/>
      </c>
      <c r="D5980" s="93" t="n"/>
      <c r="E5980" s="93" t="inlineStr">
        <is>
          <t>클렌징폼</t>
        </is>
      </c>
      <c r="F5980" s="93" t="inlineStr">
        <is>
          <t>카페24</t>
        </is>
      </c>
      <c r="G5980" s="93" t="inlineStr">
        <is>
          <t>클렌징폼 120ml 2set</t>
        </is>
      </c>
      <c r="H5980" s="6" t="n">
        <v>1</v>
      </c>
      <c r="I5980" s="6" t="n"/>
      <c r="J5980" s="91" t="n">
        <v>190801</v>
      </c>
      <c r="K5980" s="93" t="n"/>
      <c r="L5980" s="93" t="n">
        <v>24000</v>
      </c>
      <c r="M5980" s="93" t="n">
        <v>22596</v>
      </c>
      <c r="N5980" s="93" t="n">
        <v>2460</v>
      </c>
      <c r="O5980" s="148" t="n">
        <v>21818.18181818182</v>
      </c>
      <c r="P5980" s="93" t="inlineStr">
        <is>
          <t>카페24클렌징폼클렌징폼 120ml 2set190801</t>
        </is>
      </c>
    </row>
    <row r="5981">
      <c r="A5981" s="93" t="n"/>
      <c r="B5981" s="127" t="n">
        <v>43953</v>
      </c>
      <c r="C5981" s="93">
        <f>TEXT(B5981,"aaa")</f>
        <v/>
      </c>
      <c r="D5981" s="93" t="n"/>
      <c r="E5981" s="93" t="inlineStr">
        <is>
          <t>클렌징폼</t>
        </is>
      </c>
      <c r="F5981" s="93" t="inlineStr">
        <is>
          <t>카페24</t>
        </is>
      </c>
      <c r="G5981" s="93" t="inlineStr">
        <is>
          <t>클렌징폼 120ml 3set</t>
        </is>
      </c>
      <c r="H5981" s="6" t="n">
        <v>1</v>
      </c>
      <c r="I5981" s="6" t="n"/>
      <c r="J5981" s="91" t="n">
        <v>190801</v>
      </c>
      <c r="K5981" s="93" t="n"/>
      <c r="L5981" s="93" t="n">
        <v>33000</v>
      </c>
      <c r="M5981" s="93" t="n">
        <v>31069.5</v>
      </c>
      <c r="N5981" s="93" t="n">
        <v>3690</v>
      </c>
      <c r="O5981" s="148" t="n">
        <v>30000</v>
      </c>
      <c r="P5981" s="93" t="inlineStr">
        <is>
          <t>카페24클렌징폼클렌징폼 120ml 3set190801</t>
        </is>
      </c>
    </row>
    <row r="5982">
      <c r="A5982" s="93" t="n"/>
      <c r="B5982" s="127" t="n">
        <v>43954</v>
      </c>
      <c r="C5982" s="93">
        <f>TEXT(B5982,"aaa")</f>
        <v/>
      </c>
      <c r="D5982" s="93" t="n"/>
      <c r="E5982" s="93" t="inlineStr">
        <is>
          <t>토너</t>
        </is>
      </c>
      <c r="F5982" s="5" t="inlineStr">
        <is>
          <t>스타일쉐어</t>
        </is>
      </c>
      <c r="G5982" s="93" t="inlineStr">
        <is>
          <t>250ml</t>
        </is>
      </c>
      <c r="H5982" s="6" t="n">
        <v>1</v>
      </c>
      <c r="I5982" s="6" t="n"/>
      <c r="J5982" s="7" t="n">
        <v>190801</v>
      </c>
      <c r="K5982" s="93" t="n"/>
      <c r="L5982" s="93" t="n">
        <v>20000</v>
      </c>
      <c r="M5982" s="93" t="n">
        <v>15000</v>
      </c>
      <c r="N5982" s="93" t="n">
        <v>3260</v>
      </c>
      <c r="O5982" s="148" t="n">
        <v>18181.81818181818</v>
      </c>
      <c r="P5982" s="93" t="inlineStr">
        <is>
          <t>스타일쉐어토너250ml190801</t>
        </is>
      </c>
    </row>
    <row r="5983">
      <c r="A5983" s="93" t="n"/>
      <c r="B5983" s="127" t="n">
        <v>43954</v>
      </c>
      <c r="C5983" s="93">
        <f>TEXT(B5983,"aaa")</f>
        <v/>
      </c>
      <c r="D5983" s="93" t="n"/>
      <c r="E5983" s="93" t="inlineStr">
        <is>
          <t>어성초진정패키지</t>
        </is>
      </c>
      <c r="F5983" s="93" t="inlineStr">
        <is>
          <t>카페24</t>
        </is>
      </c>
      <c r="G5983" s="93" t="inlineStr">
        <is>
          <t>어성초 진정패키지세트</t>
        </is>
      </c>
      <c r="H5983" s="6" t="n">
        <v>7</v>
      </c>
      <c r="I5983" s="6" t="n"/>
      <c r="J5983" s="93" t="n">
        <v>190801</v>
      </c>
      <c r="K5983" s="93" t="n"/>
      <c r="L5983" s="93" t="n">
        <v>693000</v>
      </c>
      <c r="M5983" s="93" t="n">
        <v>652459.5</v>
      </c>
      <c r="N5983" s="93" t="n">
        <v>105959</v>
      </c>
      <c r="O5983" s="148" t="n">
        <v>630000</v>
      </c>
      <c r="P5983" s="93" t="inlineStr">
        <is>
          <t>카페24어성초진정패키지어성초 진정패키지세트190801</t>
        </is>
      </c>
    </row>
    <row r="5984">
      <c r="A5984" s="93" t="n"/>
      <c r="B5984" s="127" t="n">
        <v>43954</v>
      </c>
      <c r="C5984" s="93">
        <f>TEXT(B5984,"aaa")</f>
        <v/>
      </c>
      <c r="D5984" s="93" t="n"/>
      <c r="E5984" s="93" t="inlineStr">
        <is>
          <t>머드크림마스크</t>
        </is>
      </c>
      <c r="F5984" s="93" t="inlineStr">
        <is>
          <t>카페24</t>
        </is>
      </c>
      <c r="G5984" s="93" t="inlineStr">
        <is>
          <t>머드크림마스크 100ml</t>
        </is>
      </c>
      <c r="H5984" s="6" t="n">
        <v>8</v>
      </c>
      <c r="I5984" s="6" t="n"/>
      <c r="J5984" s="93" t="n">
        <v>190801</v>
      </c>
      <c r="K5984" s="93" t="n"/>
      <c r="L5984" s="93" t="n">
        <v>160000</v>
      </c>
      <c r="M5984" s="93" t="n">
        <v>150640</v>
      </c>
      <c r="N5984" s="93" t="n">
        <v>11536</v>
      </c>
      <c r="O5984" s="148" t="n">
        <v>145454.5454545454</v>
      </c>
      <c r="P5984" s="93" t="inlineStr">
        <is>
          <t>카페24머드크림마스크머드크림마스크 100ml190801</t>
        </is>
      </c>
    </row>
    <row r="5985">
      <c r="A5985" s="93" t="n"/>
      <c r="B5985" s="127" t="n">
        <v>43954</v>
      </c>
      <c r="C5985" s="93">
        <f>TEXT(B5985,"aaa")</f>
        <v/>
      </c>
      <c r="D5985" s="93" t="n"/>
      <c r="E5985" s="93" t="inlineStr">
        <is>
          <t>마스크팩</t>
        </is>
      </c>
      <c r="F5985" s="93" t="inlineStr">
        <is>
          <t>카페24</t>
        </is>
      </c>
      <c r="G5985" s="93" t="inlineStr">
        <is>
          <t>마스크팩 1매</t>
        </is>
      </c>
      <c r="H5985" s="6" t="n">
        <v>11</v>
      </c>
      <c r="I5985" s="6" t="n"/>
      <c r="J5985" s="93" t="n">
        <v>190801</v>
      </c>
      <c r="K5985" s="93" t="n"/>
      <c r="L5985" s="93" t="n">
        <v>44000</v>
      </c>
      <c r="M5985" s="93" t="n">
        <v>41426</v>
      </c>
      <c r="N5985" s="93" t="n">
        <v>4367</v>
      </c>
      <c r="O5985" s="148" t="n">
        <v>40000</v>
      </c>
      <c r="P5985" s="93" t="inlineStr">
        <is>
          <t>카페24마스크팩마스크팩 1매190801</t>
        </is>
      </c>
    </row>
    <row r="5986">
      <c r="A5986" s="93" t="n"/>
      <c r="B5986" s="127" t="n">
        <v>43954</v>
      </c>
      <c r="C5986" s="93">
        <f>TEXT(B5986,"aaa")</f>
        <v/>
      </c>
      <c r="D5986" s="93" t="n"/>
      <c r="E5986" s="93" t="inlineStr">
        <is>
          <t>마스크팩</t>
        </is>
      </c>
      <c r="F5986" s="93" t="inlineStr">
        <is>
          <t>카페24</t>
        </is>
      </c>
      <c r="G5986" s="93" t="inlineStr">
        <is>
          <t>마스크팩 10매</t>
        </is>
      </c>
      <c r="H5986" s="6" t="n">
        <v>3</v>
      </c>
      <c r="I5986" s="6" t="n"/>
      <c r="J5986" s="93" t="n">
        <v>190801</v>
      </c>
      <c r="K5986" s="93" t="n"/>
      <c r="L5986" s="93" t="n">
        <v>60000</v>
      </c>
      <c r="M5986" s="93" t="n">
        <v>56490</v>
      </c>
      <c r="N5986" s="93" t="n">
        <v>11910</v>
      </c>
      <c r="O5986" s="148" t="n">
        <v>54545.45454545454</v>
      </c>
      <c r="P5986" s="93" t="inlineStr">
        <is>
          <t>카페24마스크팩마스크팩 10매190801</t>
        </is>
      </c>
    </row>
    <row r="5987">
      <c r="A5987" s="93" t="n"/>
      <c r="B5987" s="127" t="n">
        <v>43954</v>
      </c>
      <c r="C5987" s="93">
        <f>TEXT(B5987,"aaa")</f>
        <v/>
      </c>
      <c r="D5987" s="93" t="n"/>
      <c r="E5987" s="6" t="inlineStr">
        <is>
          <t>토너</t>
        </is>
      </c>
      <c r="F5987" s="5" t="inlineStr">
        <is>
          <t>카페24</t>
        </is>
      </c>
      <c r="G5987" s="5" t="inlineStr">
        <is>
          <t>250ml</t>
        </is>
      </c>
      <c r="H5987" s="6" t="n">
        <v>45</v>
      </c>
      <c r="I5987" s="6" t="n"/>
      <c r="J5987" s="7" t="n">
        <v>190801</v>
      </c>
      <c r="K5987" s="93" t="n"/>
      <c r="L5987" s="93" t="n">
        <v>900000</v>
      </c>
      <c r="M5987" s="93" t="n">
        <v>847350</v>
      </c>
      <c r="N5987" s="93" t="n">
        <v>146700</v>
      </c>
      <c r="O5987" s="148" t="n">
        <v>818181.8181818181</v>
      </c>
      <c r="P5987" s="93" t="inlineStr">
        <is>
          <t>카페24토너250ml190801</t>
        </is>
      </c>
    </row>
    <row r="5988">
      <c r="A5988" s="93" t="n"/>
      <c r="B5988" s="127" t="n">
        <v>43954</v>
      </c>
      <c r="C5988" s="93">
        <f>TEXT(B5988,"aaa")</f>
        <v/>
      </c>
      <c r="D5988" s="93" t="n"/>
      <c r="E5988" s="6" t="inlineStr">
        <is>
          <t>토너</t>
        </is>
      </c>
      <c r="F5988" s="5" t="inlineStr">
        <is>
          <t>카페24</t>
        </is>
      </c>
      <c r="G5988" s="5" t="inlineStr">
        <is>
          <t>250ml 2set</t>
        </is>
      </c>
      <c r="H5988" s="6" t="n">
        <v>22</v>
      </c>
      <c r="I5988" s="6" t="n"/>
      <c r="J5988" s="7" t="n">
        <v>190801</v>
      </c>
      <c r="K5988" s="93" t="n"/>
      <c r="L5988" s="93" t="n">
        <v>770000</v>
      </c>
      <c r="M5988" s="93" t="n">
        <v>724955</v>
      </c>
      <c r="N5988" s="93" t="n">
        <v>143440</v>
      </c>
      <c r="O5988" s="148" t="n">
        <v>700000</v>
      </c>
      <c r="P5988" s="93" t="inlineStr">
        <is>
          <t>카페24토너250ml 2set190801</t>
        </is>
      </c>
    </row>
    <row r="5989">
      <c r="A5989" s="93" t="n"/>
      <c r="B5989" s="127" t="n">
        <v>43954</v>
      </c>
      <c r="C5989" s="93">
        <f>TEXT(B5989,"aaa")</f>
        <v/>
      </c>
      <c r="D5989" s="93" t="n"/>
      <c r="E5989" s="6" t="inlineStr">
        <is>
          <t>토너</t>
        </is>
      </c>
      <c r="F5989" s="5" t="inlineStr">
        <is>
          <t>카페24</t>
        </is>
      </c>
      <c r="G5989" s="5" t="inlineStr">
        <is>
          <t>500ml</t>
        </is>
      </c>
      <c r="H5989" s="6" t="n">
        <v>54</v>
      </c>
      <c r="I5989" s="6" t="n"/>
      <c r="J5989" s="7" t="n">
        <v>190801</v>
      </c>
      <c r="K5989" s="93" t="n"/>
      <c r="L5989" s="93" t="n">
        <v>1782000</v>
      </c>
      <c r="M5989" s="93" t="n">
        <v>1677753</v>
      </c>
      <c r="N5989" s="93" t="n">
        <v>255150</v>
      </c>
      <c r="O5989" s="148" t="n">
        <v>1620000</v>
      </c>
      <c r="P5989" s="93" t="inlineStr">
        <is>
          <t>카페24토너500ml190801</t>
        </is>
      </c>
    </row>
    <row r="5990">
      <c r="A5990" s="93" t="n"/>
      <c r="B5990" s="127" t="n">
        <v>43954</v>
      </c>
      <c r="C5990" s="93">
        <f>TEXT(B5990,"aaa")</f>
        <v/>
      </c>
      <c r="D5990" s="93" t="n"/>
      <c r="E5990" s="6" t="inlineStr">
        <is>
          <t>토너</t>
        </is>
      </c>
      <c r="F5990" s="5" t="inlineStr">
        <is>
          <t>카페24</t>
        </is>
      </c>
      <c r="G5990" s="93" t="inlineStr">
        <is>
          <t>스킨팩 화장솜 60P</t>
        </is>
      </c>
      <c r="H5990" s="6" t="n">
        <v>47</v>
      </c>
      <c r="I5990" s="6" t="n"/>
      <c r="J5990" s="7" t="n">
        <v>190801</v>
      </c>
      <c r="K5990" s="93" t="n"/>
      <c r="L5990" s="93" t="n">
        <v>141000</v>
      </c>
      <c r="M5990" s="93" t="n">
        <v>132751.5</v>
      </c>
      <c r="N5990" s="93" t="n">
        <v>52170</v>
      </c>
      <c r="O5990" s="148" t="n">
        <v>128181.8181818182</v>
      </c>
      <c r="P5990" s="93" t="inlineStr">
        <is>
          <t>카페24토너스킨팩 화장솜 60P190801</t>
        </is>
      </c>
    </row>
    <row r="5991">
      <c r="A5991" s="93" t="n"/>
      <c r="B5991" s="127" t="n">
        <v>43954</v>
      </c>
      <c r="C5991" s="93">
        <f>TEXT(B5991,"aaa")</f>
        <v/>
      </c>
      <c r="D5991" s="93" t="n"/>
      <c r="E5991" s="93" t="inlineStr">
        <is>
          <t>앰플</t>
        </is>
      </c>
      <c r="F5991" s="5" t="inlineStr">
        <is>
          <t>카페24</t>
        </is>
      </c>
      <c r="G5991" s="93" t="inlineStr">
        <is>
          <t>앰플 30ml</t>
        </is>
      </c>
      <c r="H5991" s="6" t="n">
        <v>10</v>
      </c>
      <c r="I5991" s="6" t="n"/>
      <c r="J5991" s="93" t="n">
        <v>190801</v>
      </c>
      <c r="K5991" s="93" t="n"/>
      <c r="L5991" s="93" t="n">
        <v>280000</v>
      </c>
      <c r="M5991" s="93" t="n">
        <v>263620</v>
      </c>
      <c r="N5991" s="93" t="n">
        <v>33970</v>
      </c>
      <c r="O5991" s="148" t="n">
        <v>254545.4545454545</v>
      </c>
      <c r="P5991" s="93" t="inlineStr">
        <is>
          <t>카페24앰플앰플 30ml190801</t>
        </is>
      </c>
    </row>
    <row r="5992">
      <c r="A5992" s="93" t="n"/>
      <c r="B5992" s="127" t="n">
        <v>43954</v>
      </c>
      <c r="C5992" s="93">
        <f>TEXT(B5992,"aaa")</f>
        <v/>
      </c>
      <c r="D5992" s="93" t="n"/>
      <c r="E5992" s="93" t="inlineStr">
        <is>
          <t>수딩크림</t>
        </is>
      </c>
      <c r="F5992" s="5" t="inlineStr">
        <is>
          <t>카페24</t>
        </is>
      </c>
      <c r="G5992" s="93" t="inlineStr">
        <is>
          <t>수딩크림 100ml</t>
        </is>
      </c>
      <c r="H5992" s="6" t="n">
        <v>6</v>
      </c>
      <c r="I5992" s="6" t="n"/>
      <c r="J5992" s="93" t="n">
        <v>190801</v>
      </c>
      <c r="K5992" s="93" t="n"/>
      <c r="L5992" s="93" t="n">
        <v>228000</v>
      </c>
      <c r="M5992" s="93" t="n">
        <v>214662</v>
      </c>
      <c r="N5992" s="93" t="n">
        <v>18270</v>
      </c>
      <c r="O5992" s="148" t="n">
        <v>207272.7272727273</v>
      </c>
      <c r="P5992" s="93" t="inlineStr">
        <is>
          <t>카페24수딩크림수딩크림 100ml190801</t>
        </is>
      </c>
    </row>
    <row r="5993">
      <c r="A5993" s="93" t="n"/>
      <c r="B5993" s="127" t="n">
        <v>43954</v>
      </c>
      <c r="C5993" s="93">
        <f>TEXT(B5993,"aaa")</f>
        <v/>
      </c>
      <c r="D5993" s="93" t="n"/>
      <c r="E5993" s="93" t="inlineStr">
        <is>
          <t>클렌징폼</t>
        </is>
      </c>
      <c r="F5993" s="93" t="inlineStr">
        <is>
          <t>카페24</t>
        </is>
      </c>
      <c r="G5993" s="93" t="inlineStr">
        <is>
          <t>클렌징폼 120ml</t>
        </is>
      </c>
      <c r="H5993" s="6" t="n">
        <v>10</v>
      </c>
      <c r="I5993" s="6" t="n"/>
      <c r="J5993" s="91" t="n">
        <v>190801</v>
      </c>
      <c r="K5993" s="93" t="n"/>
      <c r="L5993" s="93" t="n">
        <v>130000</v>
      </c>
      <c r="M5993" s="93" t="n">
        <v>122395</v>
      </c>
      <c r="N5993" s="93" t="n">
        <v>27500</v>
      </c>
      <c r="O5993" s="148" t="n">
        <v>118181.8181818182</v>
      </c>
      <c r="P5993" s="93" t="inlineStr">
        <is>
          <t>카페24클렌징폼클렌징폼 120ml190801</t>
        </is>
      </c>
    </row>
    <row r="5994">
      <c r="A5994" s="93" t="n"/>
      <c r="B5994" s="127" t="n">
        <v>43954</v>
      </c>
      <c r="C5994" s="93">
        <f>TEXT(B5994,"aaa")</f>
        <v/>
      </c>
      <c r="D5994" s="93" t="n"/>
      <c r="E5994" s="93" t="inlineStr">
        <is>
          <t>클렌징폼</t>
        </is>
      </c>
      <c r="F5994" s="93" t="inlineStr">
        <is>
          <t>카페24</t>
        </is>
      </c>
      <c r="G5994" s="93" t="inlineStr">
        <is>
          <t>클렌징폼 120ml 2set</t>
        </is>
      </c>
      <c r="H5994" s="6" t="n">
        <v>2</v>
      </c>
      <c r="I5994" s="6" t="n"/>
      <c r="J5994" s="91" t="n">
        <v>190801</v>
      </c>
      <c r="K5994" s="93" t="n"/>
      <c r="L5994" s="93" t="n">
        <v>48000</v>
      </c>
      <c r="M5994" s="93" t="n">
        <v>45192</v>
      </c>
      <c r="N5994" s="93" t="n">
        <v>4920</v>
      </c>
      <c r="O5994" s="148" t="n">
        <v>43636.36363636363</v>
      </c>
      <c r="P5994" s="93" t="inlineStr">
        <is>
          <t>카페24클렌징폼클렌징폼 120ml 2set190801</t>
        </is>
      </c>
    </row>
    <row r="5995">
      <c r="A5995" s="93" t="n"/>
      <c r="B5995" s="127" t="n">
        <v>43954</v>
      </c>
      <c r="C5995" s="93">
        <f>TEXT(B5995,"aaa")</f>
        <v/>
      </c>
      <c r="D5995" s="93" t="n"/>
      <c r="E5995" s="93" t="inlineStr">
        <is>
          <t>클렌징폼</t>
        </is>
      </c>
      <c r="F5995" s="93" t="inlineStr">
        <is>
          <t>카페24</t>
        </is>
      </c>
      <c r="G5995" s="93" t="inlineStr">
        <is>
          <t>클렌징폼 120ml 3set</t>
        </is>
      </c>
      <c r="H5995" s="6" t="n">
        <v>1</v>
      </c>
      <c r="I5995" s="6" t="n"/>
      <c r="J5995" s="91" t="n">
        <v>190801</v>
      </c>
      <c r="K5995" s="93" t="n"/>
      <c r="L5995" s="93" t="n">
        <v>33000</v>
      </c>
      <c r="M5995" s="93" t="n">
        <v>31069.5</v>
      </c>
      <c r="N5995" s="93" t="n">
        <v>3690</v>
      </c>
      <c r="O5995" s="148" t="n">
        <v>30000</v>
      </c>
      <c r="P5995" s="93" t="inlineStr">
        <is>
          <t>카페24클렌징폼클렌징폼 120ml 3set190801</t>
        </is>
      </c>
    </row>
    <row r="5996">
      <c r="A5996" s="93" t="n"/>
      <c r="B5996" s="127" t="n">
        <v>43954</v>
      </c>
      <c r="C5996" s="93">
        <f>TEXT(B5996,"aaa")</f>
        <v/>
      </c>
      <c r="D5996" s="93" t="n"/>
      <c r="E5996" s="6" t="inlineStr">
        <is>
          <t>토너</t>
        </is>
      </c>
      <c r="F5996" s="93" t="inlineStr">
        <is>
          <t>랄라블라</t>
        </is>
      </c>
      <c r="G5996" s="5" t="inlineStr">
        <is>
          <t>250ml</t>
        </is>
      </c>
      <c r="H5996" s="6" t="n">
        <v>338</v>
      </c>
      <c r="I5996" s="6" t="n"/>
      <c r="J5996" s="7" t="n">
        <v>190801</v>
      </c>
      <c r="K5996" s="93" t="n"/>
      <c r="L5996" s="93" t="n">
        <v>3064984</v>
      </c>
      <c r="M5996" s="93" t="n">
        <v>3064984</v>
      </c>
      <c r="N5996" s="93" t="n">
        <v>1101880</v>
      </c>
      <c r="O5996" s="148" t="n">
        <v>2786349.090909091</v>
      </c>
      <c r="P5996" s="93" t="inlineStr">
        <is>
          <t>랄라블라토너250ml190801</t>
        </is>
      </c>
    </row>
    <row r="5997">
      <c r="A5997" s="93" t="n"/>
      <c r="B5997" s="127" t="n">
        <v>43954</v>
      </c>
      <c r="C5997" s="93">
        <f>TEXT(B5997,"aaa")</f>
        <v/>
      </c>
      <c r="D5997" s="93" t="n"/>
      <c r="E5997" s="6" t="inlineStr">
        <is>
          <t>토너</t>
        </is>
      </c>
      <c r="F5997" s="93" t="inlineStr">
        <is>
          <t>랄라블라</t>
        </is>
      </c>
      <c r="G5997" s="5" t="inlineStr">
        <is>
          <t>500ml</t>
        </is>
      </c>
      <c r="H5997" s="6" t="n">
        <v>271</v>
      </c>
      <c r="I5997" s="6" t="n"/>
      <c r="J5997" s="7" t="n">
        <v>190801</v>
      </c>
      <c r="K5997" s="93" t="n"/>
      <c r="L5997" s="93" t="n">
        <v>4286678</v>
      </c>
      <c r="M5997" s="93" t="n">
        <v>4286678</v>
      </c>
      <c r="N5997" s="93" t="n">
        <v>1280475</v>
      </c>
      <c r="O5997" s="148" t="n">
        <v>3896980</v>
      </c>
      <c r="P5997" s="93" t="inlineStr">
        <is>
          <t>랄라블라토너500ml190801</t>
        </is>
      </c>
    </row>
    <row r="5998">
      <c r="A5998" s="93" t="n"/>
      <c r="B5998" s="127" t="n">
        <v>43954</v>
      </c>
      <c r="C5998" s="93">
        <f>TEXT(B5998,"aaa")</f>
        <v/>
      </c>
      <c r="D5998" s="93" t="n"/>
      <c r="E5998" s="93" t="inlineStr">
        <is>
          <t>마스크팩</t>
        </is>
      </c>
      <c r="F5998" s="93" t="inlineStr">
        <is>
          <t>랄라블라</t>
        </is>
      </c>
      <c r="G5998" s="93" t="inlineStr">
        <is>
          <t>마스크팩 1매</t>
        </is>
      </c>
      <c r="H5998" s="6" t="n">
        <v>710</v>
      </c>
      <c r="I5998" s="6" t="n"/>
      <c r="J5998" s="93" t="n">
        <v>190801</v>
      </c>
      <c r="K5998" s="93" t="n"/>
      <c r="L5998" s="93" t="n">
        <v>761830</v>
      </c>
      <c r="M5998" s="93" t="n">
        <v>761830</v>
      </c>
      <c r="N5998" s="93" t="n">
        <v>281870</v>
      </c>
      <c r="O5998" s="148" t="n">
        <v>692572.7272727272</v>
      </c>
      <c r="P5998" s="93" t="inlineStr">
        <is>
          <t>랄라블라마스크팩마스크팩 1매190801</t>
        </is>
      </c>
    </row>
    <row r="5999">
      <c r="A5999" s="93" t="n"/>
      <c r="B5999" s="127" t="n">
        <v>43954</v>
      </c>
      <c r="C5999" s="93">
        <f>TEXT(B5999,"aaa")</f>
        <v/>
      </c>
      <c r="D5999" s="93" t="n"/>
      <c r="E5999" s="93" t="inlineStr">
        <is>
          <t>수딩크림 증정기획</t>
        </is>
      </c>
      <c r="F5999" s="93" t="inlineStr">
        <is>
          <t>랄라블라</t>
        </is>
      </c>
      <c r="G5999" s="93" t="inlineStr">
        <is>
          <t>수딩크림 증정기획</t>
        </is>
      </c>
      <c r="H5999" s="6" t="n">
        <v>56</v>
      </c>
      <c r="I5999" s="6" t="n"/>
      <c r="J5999" s="93" t="n">
        <v>190801</v>
      </c>
      <c r="K5999" s="93" t="n"/>
      <c r="L5999" s="93" t="n">
        <v>959336</v>
      </c>
      <c r="M5999" s="93" t="n">
        <v>959336</v>
      </c>
      <c r="N5999" s="93" t="n">
        <v>239400</v>
      </c>
      <c r="O5999" s="148" t="n">
        <v>872123.6363636362</v>
      </c>
      <c r="P5999" s="93" t="inlineStr">
        <is>
          <t>랄라블라수딩크림 증정기획수딩크림 증정기획190801</t>
        </is>
      </c>
    </row>
    <row r="6000">
      <c r="A6000" s="93" t="n"/>
      <c r="B6000" s="127" t="n">
        <v>43954</v>
      </c>
      <c r="C6000" s="93">
        <f>TEXT(B6000,"aaa")</f>
        <v/>
      </c>
      <c r="D6000" s="93" t="n"/>
      <c r="E6000" s="93" t="inlineStr">
        <is>
          <t>수딩크림</t>
        </is>
      </c>
      <c r="F6000" s="93" t="inlineStr">
        <is>
          <t>랄라블라</t>
        </is>
      </c>
      <c r="G6000" s="93" t="inlineStr">
        <is>
          <t>수딩크림 100ml</t>
        </is>
      </c>
      <c r="H6000" s="93" t="n">
        <v>15</v>
      </c>
      <c r="J6000" s="93" t="n">
        <v>190801</v>
      </c>
      <c r="K6000" s="93" t="n"/>
      <c r="L6000" s="93" t="n">
        <v>295365</v>
      </c>
      <c r="M6000" s="93" t="n">
        <v>295365</v>
      </c>
      <c r="N6000" s="93" t="n">
        <v>45675</v>
      </c>
      <c r="O6000" s="148" t="n">
        <v>268513.6363636364</v>
      </c>
      <c r="P6000" s="93" t="inlineStr">
        <is>
          <t>랄라블라수딩크림수딩크림 100ml190801</t>
        </is>
      </c>
    </row>
    <row r="6001">
      <c r="A6001" s="93" t="n"/>
      <c r="B6001" s="127" t="n">
        <v>43954</v>
      </c>
      <c r="C6001" s="93">
        <f>TEXT(B6001,"aaa")</f>
        <v/>
      </c>
      <c r="D6001" s="93" t="n"/>
      <c r="E6001" s="93" t="inlineStr">
        <is>
          <t>앰플 기획세트</t>
        </is>
      </c>
      <c r="F6001" s="93" t="inlineStr">
        <is>
          <t>랄라블라</t>
        </is>
      </c>
      <c r="G6001" s="93" t="inlineStr">
        <is>
          <t>앰플 기획세트</t>
        </is>
      </c>
      <c r="H6001" s="93" t="n">
        <v>107</v>
      </c>
      <c r="J6001" s="93" t="n">
        <v>190801</v>
      </c>
      <c r="K6001" s="93" t="n"/>
      <c r="L6001" s="93" t="n">
        <v>1591839</v>
      </c>
      <c r="M6001" s="93" t="n">
        <v>1591839</v>
      </c>
      <c r="N6001" s="93" t="n">
        <v>1591839</v>
      </c>
      <c r="O6001" s="148" t="n">
        <v>1447126.363636364</v>
      </c>
      <c r="P6001" s="93" t="inlineStr">
        <is>
          <t>랄라블라앰플 기획세트앰플 기획세트190801</t>
        </is>
      </c>
    </row>
    <row r="6002">
      <c r="A6002" s="93" t="n"/>
      <c r="B6002" s="127" t="n">
        <v>43954</v>
      </c>
      <c r="C6002" s="93">
        <f>TEXT(B6002,"aaa")</f>
        <v/>
      </c>
      <c r="D6002" s="93" t="n"/>
      <c r="E6002" s="93" t="inlineStr">
        <is>
          <t>클렌징폼 기획세트</t>
        </is>
      </c>
      <c r="F6002" s="93" t="inlineStr">
        <is>
          <t>랄라블라</t>
        </is>
      </c>
      <c r="G6002" s="93" t="inlineStr">
        <is>
          <t>클렌징폼 기획세트</t>
        </is>
      </c>
      <c r="H6002" s="93" t="n">
        <v>88</v>
      </c>
      <c r="J6002" s="93" t="n">
        <v>190801</v>
      </c>
      <c r="K6002" s="93" t="n"/>
      <c r="L6002" s="93" t="n">
        <v>612832</v>
      </c>
      <c r="M6002" s="93" t="n">
        <v>612832</v>
      </c>
      <c r="N6002" s="93" t="n">
        <v>612832</v>
      </c>
      <c r="O6002" s="148" t="n">
        <v>557120</v>
      </c>
      <c r="P6002" s="93" t="inlineStr">
        <is>
          <t>랄라블라클렌징폼 기획세트클렌징폼 기획세트190801</t>
        </is>
      </c>
    </row>
    <row r="6003">
      <c r="A6003" s="93" t="n"/>
      <c r="B6003" s="127" t="n">
        <v>43954</v>
      </c>
      <c r="C6003" s="93">
        <f>TEXT(B6003,"aaa")</f>
        <v/>
      </c>
      <c r="D6003" s="93" t="n"/>
      <c r="E6003" s="93" t="inlineStr">
        <is>
          <t>토너 기획세트</t>
        </is>
      </c>
      <c r="F6003" s="93" t="inlineStr">
        <is>
          <t>랄라블라</t>
        </is>
      </c>
      <c r="G6003" s="93" t="inlineStr">
        <is>
          <t>토너 기획세트</t>
        </is>
      </c>
      <c r="H6003" s="93" t="n">
        <v>22</v>
      </c>
      <c r="J6003" s="93" t="n">
        <v>190801</v>
      </c>
      <c r="K6003" s="93" t="n"/>
      <c r="L6003" s="93" t="n">
        <v>213752</v>
      </c>
      <c r="M6003" s="93" t="n">
        <v>213752</v>
      </c>
      <c r="N6003" s="93" t="n">
        <v>123200</v>
      </c>
      <c r="O6003" s="148" t="n">
        <v>194320</v>
      </c>
      <c r="P6003" s="93" t="inlineStr">
        <is>
          <t>랄라블라토너 기획세트토너 기획세트190801</t>
        </is>
      </c>
    </row>
    <row r="6004">
      <c r="A6004" s="93" t="n"/>
      <c r="B6004" s="127" t="n">
        <v>43954</v>
      </c>
      <c r="C6004" s="93">
        <f>TEXT(B6004,"aaa")</f>
        <v/>
      </c>
      <c r="D6004" s="93" t="n"/>
      <c r="E6004" s="93" t="inlineStr">
        <is>
          <t>머드크림마스크</t>
        </is>
      </c>
      <c r="F6004" s="93" t="inlineStr">
        <is>
          <t>랄라블라</t>
        </is>
      </c>
      <c r="G6004" s="93" t="inlineStr">
        <is>
          <t>머드크림마스크 100ml</t>
        </is>
      </c>
      <c r="H6004" s="93" t="n">
        <v>3</v>
      </c>
      <c r="J6004" s="93" t="n">
        <v>190801</v>
      </c>
      <c r="K6004" s="93" t="n"/>
      <c r="L6004" s="93" t="n">
        <v>27615</v>
      </c>
      <c r="M6004" s="93" t="n">
        <v>27615</v>
      </c>
      <c r="N6004" s="93" t="n">
        <v>4326</v>
      </c>
      <c r="O6004" s="148" t="n">
        <v>25104.54545454545</v>
      </c>
      <c r="P6004" s="93" t="inlineStr">
        <is>
          <t>랄라블라머드크림마스크머드크림마스크 100ml190801</t>
        </is>
      </c>
    </row>
    <row r="6005">
      <c r="A6005" s="93" t="n"/>
      <c r="B6005" s="127" t="n">
        <v>43954</v>
      </c>
      <c r="C6005" s="93">
        <f>TEXT(B6005,"aaa")</f>
        <v/>
      </c>
      <c r="D6005" s="93" t="n"/>
      <c r="E6005" s="93" t="inlineStr">
        <is>
          <t>클렌징폼</t>
        </is>
      </c>
      <c r="F6005" s="93" t="inlineStr">
        <is>
          <t>랄라블라</t>
        </is>
      </c>
      <c r="G6005" s="93" t="inlineStr">
        <is>
          <t>클렌징폼 120ml</t>
        </is>
      </c>
      <c r="H6005" s="6" t="n">
        <v>4</v>
      </c>
      <c r="I6005" s="6" t="n"/>
      <c r="J6005" s="7" t="n">
        <v>190801</v>
      </c>
      <c r="K6005" s="93" t="n"/>
      <c r="L6005" s="93" t="n">
        <v>27164</v>
      </c>
      <c r="M6005" s="93" t="n">
        <v>27164</v>
      </c>
      <c r="N6005" s="93" t="n">
        <v>11000</v>
      </c>
      <c r="O6005" s="148" t="n">
        <v>24694.54545454545</v>
      </c>
      <c r="P6005" s="93" t="inlineStr">
        <is>
          <t>랄라블라클렌징폼클렌징폼 120ml190801</t>
        </is>
      </c>
    </row>
    <row r="6006">
      <c r="A6006" s="93" t="n"/>
      <c r="B6006" s="127" t="n">
        <v>43954</v>
      </c>
      <c r="C6006" s="93">
        <f>TEXT(B6006,"aaa")</f>
        <v/>
      </c>
      <c r="D6006" s="93" t="n"/>
      <c r="E6006" s="93" t="inlineStr">
        <is>
          <t>토너 증정기획</t>
        </is>
      </c>
      <c r="F6006" s="93" t="inlineStr">
        <is>
          <t>랄라블라</t>
        </is>
      </c>
      <c r="G6006" s="93" t="inlineStr">
        <is>
          <t>토너 증정기획</t>
        </is>
      </c>
      <c r="H6006" s="6" t="n">
        <v>473</v>
      </c>
      <c r="I6006" s="6" t="n"/>
      <c r="J6006" s="7" t="n">
        <v>190801</v>
      </c>
      <c r="K6006" s="93" t="n"/>
      <c r="L6006" s="93" t="n">
        <v>4473161</v>
      </c>
      <c r="M6006" s="93" t="n">
        <v>4473161</v>
      </c>
      <c r="N6006" s="93" t="n">
        <v>2123770</v>
      </c>
      <c r="O6006" s="148" t="n">
        <v>4066510</v>
      </c>
      <c r="P6006" s="93" t="inlineStr">
        <is>
          <t>랄라블라토너 증정기획토너 증정기획190801</t>
        </is>
      </c>
    </row>
    <row r="6007">
      <c r="A6007" s="93" t="n"/>
      <c r="B6007" s="127" t="n">
        <v>43955</v>
      </c>
      <c r="C6007" s="93">
        <f>TEXT(B6007,"aaa")</f>
        <v/>
      </c>
      <c r="D6007" s="93" t="n"/>
      <c r="E6007" s="6" t="inlineStr">
        <is>
          <t>토너</t>
        </is>
      </c>
      <c r="F6007" s="5" t="inlineStr">
        <is>
          <t>W컨셉</t>
        </is>
      </c>
      <c r="G6007" s="5" t="inlineStr">
        <is>
          <t>250ml</t>
        </is>
      </c>
      <c r="H6007" s="6" t="n">
        <v>4</v>
      </c>
      <c r="I6007" s="6" t="n"/>
      <c r="J6007" s="7" t="n">
        <v>190801</v>
      </c>
      <c r="K6007" s="93" t="n"/>
      <c r="L6007" s="93" t="n">
        <v>80000</v>
      </c>
      <c r="M6007" s="93" t="n">
        <v>57600</v>
      </c>
      <c r="N6007" s="93" t="n">
        <v>13040</v>
      </c>
      <c r="O6007" s="148" t="n">
        <v>72727.27272727272</v>
      </c>
      <c r="P6007" s="93" t="inlineStr">
        <is>
          <t>W컨셉토너250ml190801</t>
        </is>
      </c>
    </row>
    <row r="6008">
      <c r="A6008" s="93" t="n"/>
      <c r="B6008" s="127" t="n">
        <v>43955</v>
      </c>
      <c r="C6008" s="93">
        <f>TEXT(B6008,"aaa")</f>
        <v/>
      </c>
      <c r="D6008" s="93" t="n"/>
      <c r="E6008" s="6" t="inlineStr">
        <is>
          <t>토너</t>
        </is>
      </c>
      <c r="F6008" s="5" t="inlineStr">
        <is>
          <t>W컨셉</t>
        </is>
      </c>
      <c r="G6008" s="5" t="inlineStr">
        <is>
          <t>250ml 2set</t>
        </is>
      </c>
      <c r="H6008" s="6" t="n">
        <v>38</v>
      </c>
      <c r="I6008" s="6" t="n"/>
      <c r="J6008" s="7" t="n">
        <v>190801</v>
      </c>
      <c r="K6008" s="93" t="n"/>
      <c r="L6008" s="93" t="n">
        <v>1330000</v>
      </c>
      <c r="M6008" s="93" t="n">
        <v>970900</v>
      </c>
      <c r="N6008" s="93" t="n">
        <v>247760</v>
      </c>
      <c r="O6008" s="148" t="n">
        <v>1209090.909090909</v>
      </c>
      <c r="P6008" s="93" t="inlineStr">
        <is>
          <t>W컨셉토너250ml 2set190801</t>
        </is>
      </c>
    </row>
    <row r="6009">
      <c r="A6009" s="93" t="n"/>
      <c r="B6009" s="127" t="n">
        <v>43955</v>
      </c>
      <c r="C6009" s="93">
        <f>TEXT(B6009,"aaa")</f>
        <v/>
      </c>
      <c r="D6009" s="93" t="n"/>
      <c r="E6009" s="93" t="inlineStr">
        <is>
          <t>토너</t>
        </is>
      </c>
      <c r="F6009" s="5" t="inlineStr">
        <is>
          <t>스타일쉐어</t>
        </is>
      </c>
      <c r="G6009" s="93" t="inlineStr">
        <is>
          <t>250ml</t>
        </is>
      </c>
      <c r="H6009" s="6" t="n">
        <v>3</v>
      </c>
      <c r="I6009" s="6" t="n"/>
      <c r="J6009" s="7" t="n">
        <v>190801</v>
      </c>
      <c r="K6009" s="93" t="n"/>
      <c r="L6009" s="93" t="n">
        <v>60000</v>
      </c>
      <c r="M6009" s="93" t="n">
        <v>45000</v>
      </c>
      <c r="N6009" s="93" t="n">
        <v>9780</v>
      </c>
      <c r="O6009" s="148" t="n">
        <v>54545.45454545454</v>
      </c>
      <c r="P6009" s="93" t="inlineStr">
        <is>
          <t>스타일쉐어토너250ml190801</t>
        </is>
      </c>
    </row>
    <row r="6010">
      <c r="A6010" s="93" t="n"/>
      <c r="B6010" s="127" t="n">
        <v>43955</v>
      </c>
      <c r="C6010" s="93">
        <f>TEXT(B6010,"aaa")</f>
        <v/>
      </c>
      <c r="D6010" s="93" t="n"/>
      <c r="E6010" s="93" t="inlineStr">
        <is>
          <t>어성초진정패키지</t>
        </is>
      </c>
      <c r="F6010" s="93" t="inlineStr">
        <is>
          <t>카페24</t>
        </is>
      </c>
      <c r="G6010" s="93" t="inlineStr">
        <is>
          <t>어성초 진정패키지세트</t>
        </is>
      </c>
      <c r="H6010" s="6" t="n">
        <v>6</v>
      </c>
      <c r="I6010" s="6" t="n"/>
      <c r="J6010" s="93" t="n">
        <v>190801</v>
      </c>
      <c r="K6010" s="93" t="n"/>
      <c r="L6010" s="93" t="n">
        <v>594000</v>
      </c>
      <c r="M6010" s="93" t="n">
        <v>559251</v>
      </c>
      <c r="N6010" s="93" t="n">
        <v>90822</v>
      </c>
      <c r="O6010" s="148" t="n">
        <v>540000</v>
      </c>
      <c r="P6010" s="93" t="inlineStr">
        <is>
          <t>카페24어성초진정패키지어성초 진정패키지세트190801</t>
        </is>
      </c>
    </row>
    <row r="6011">
      <c r="A6011" s="93" t="n"/>
      <c r="B6011" s="127" t="n">
        <v>43955</v>
      </c>
      <c r="C6011" s="93">
        <f>TEXT(B6011,"aaa")</f>
        <v/>
      </c>
      <c r="D6011" s="93" t="n"/>
      <c r="E6011" s="93" t="inlineStr">
        <is>
          <t>머드크림마스크</t>
        </is>
      </c>
      <c r="F6011" s="93" t="inlineStr">
        <is>
          <t>카페24</t>
        </is>
      </c>
      <c r="G6011" s="93" t="inlineStr">
        <is>
          <t>머드크림마스크 100ml</t>
        </is>
      </c>
      <c r="H6011" s="6" t="n">
        <v>2</v>
      </c>
      <c r="I6011" s="6" t="n"/>
      <c r="J6011" s="93" t="n">
        <v>190801</v>
      </c>
      <c r="K6011" s="93" t="n"/>
      <c r="L6011" s="93" t="n">
        <v>40000</v>
      </c>
      <c r="M6011" s="93" t="n">
        <v>37660</v>
      </c>
      <c r="N6011" s="93" t="n">
        <v>2884</v>
      </c>
      <c r="O6011" s="148" t="n">
        <v>36363.63636363636</v>
      </c>
      <c r="P6011" s="93" t="inlineStr">
        <is>
          <t>카페24머드크림마스크머드크림마스크 100ml190801</t>
        </is>
      </c>
    </row>
    <row r="6012">
      <c r="A6012" s="93" t="n"/>
      <c r="B6012" s="127" t="n">
        <v>43955</v>
      </c>
      <c r="C6012" s="93">
        <f>TEXT(B6012,"aaa")</f>
        <v/>
      </c>
      <c r="D6012" s="93" t="n"/>
      <c r="E6012" s="93" t="inlineStr">
        <is>
          <t>마스크팩</t>
        </is>
      </c>
      <c r="F6012" s="93" t="inlineStr">
        <is>
          <t>카페24</t>
        </is>
      </c>
      <c r="G6012" s="93" t="inlineStr">
        <is>
          <t>마스크팩 1매</t>
        </is>
      </c>
      <c r="H6012" s="6" t="n">
        <v>3</v>
      </c>
      <c r="I6012" s="6" t="n"/>
      <c r="J6012" s="93" t="n">
        <v>190801</v>
      </c>
      <c r="K6012" s="93" t="n"/>
      <c r="L6012" s="93" t="n">
        <v>12000</v>
      </c>
      <c r="M6012" s="93" t="n">
        <v>11298</v>
      </c>
      <c r="N6012" s="93" t="n">
        <v>1191</v>
      </c>
      <c r="O6012" s="148" t="n">
        <v>10909.09090909091</v>
      </c>
      <c r="P6012" s="93" t="inlineStr">
        <is>
          <t>카페24마스크팩마스크팩 1매190801</t>
        </is>
      </c>
    </row>
    <row r="6013">
      <c r="A6013" s="93" t="n"/>
      <c r="B6013" s="127" t="n">
        <v>43955</v>
      </c>
      <c r="C6013" s="93">
        <f>TEXT(B6013,"aaa")</f>
        <v/>
      </c>
      <c r="D6013" s="93" t="n"/>
      <c r="E6013" s="93" t="inlineStr">
        <is>
          <t>마스크팩</t>
        </is>
      </c>
      <c r="F6013" s="93" t="inlineStr">
        <is>
          <t>카페24</t>
        </is>
      </c>
      <c r="G6013" s="93" t="inlineStr">
        <is>
          <t>마스크팩 10매</t>
        </is>
      </c>
      <c r="H6013" s="6" t="n">
        <v>10</v>
      </c>
      <c r="I6013" s="6" t="n"/>
      <c r="J6013" s="93" t="n">
        <v>190801</v>
      </c>
      <c r="K6013" s="93" t="n"/>
      <c r="L6013" s="93" t="n">
        <v>200000</v>
      </c>
      <c r="M6013" s="93" t="n">
        <v>188300</v>
      </c>
      <c r="N6013" s="93" t="n">
        <v>39700</v>
      </c>
      <c r="O6013" s="148" t="n">
        <v>181818.1818181818</v>
      </c>
      <c r="P6013" s="93" t="inlineStr">
        <is>
          <t>카페24마스크팩마스크팩 10매190801</t>
        </is>
      </c>
    </row>
    <row r="6014">
      <c r="A6014" s="93" t="n"/>
      <c r="B6014" s="127" t="n">
        <v>43955</v>
      </c>
      <c r="C6014" s="93">
        <f>TEXT(B6014,"aaa")</f>
        <v/>
      </c>
      <c r="D6014" s="93" t="n"/>
      <c r="E6014" s="6" t="inlineStr">
        <is>
          <t>토너</t>
        </is>
      </c>
      <c r="F6014" s="5" t="inlineStr">
        <is>
          <t>카페24</t>
        </is>
      </c>
      <c r="G6014" s="5" t="inlineStr">
        <is>
          <t>250ml</t>
        </is>
      </c>
      <c r="H6014" s="6" t="n">
        <v>49</v>
      </c>
      <c r="I6014" s="6" t="n"/>
      <c r="J6014" s="7" t="n">
        <v>190801</v>
      </c>
      <c r="K6014" s="93" t="n"/>
      <c r="L6014" s="93" t="n">
        <v>980000</v>
      </c>
      <c r="M6014" s="93" t="n">
        <v>922670</v>
      </c>
      <c r="N6014" s="93" t="n">
        <v>159740</v>
      </c>
      <c r="O6014" s="148" t="n">
        <v>890909.0909090908</v>
      </c>
      <c r="P6014" s="93" t="inlineStr">
        <is>
          <t>카페24토너250ml190801</t>
        </is>
      </c>
    </row>
    <row r="6015">
      <c r="A6015" s="93" t="n"/>
      <c r="B6015" s="127" t="n">
        <v>43955</v>
      </c>
      <c r="C6015" s="93">
        <f>TEXT(B6015,"aaa")</f>
        <v/>
      </c>
      <c r="D6015" s="93" t="n"/>
      <c r="E6015" s="6" t="inlineStr">
        <is>
          <t>토너</t>
        </is>
      </c>
      <c r="F6015" s="5" t="inlineStr">
        <is>
          <t>카페24</t>
        </is>
      </c>
      <c r="G6015" s="5" t="inlineStr">
        <is>
          <t>250ml 2set</t>
        </is>
      </c>
      <c r="H6015" s="6" t="n">
        <v>46</v>
      </c>
      <c r="I6015" s="6" t="n"/>
      <c r="J6015" s="7" t="n">
        <v>190801</v>
      </c>
      <c r="K6015" s="93" t="n"/>
      <c r="L6015" s="93" t="n">
        <v>1610000</v>
      </c>
      <c r="M6015" s="93" t="n">
        <v>1515815</v>
      </c>
      <c r="N6015" s="93" t="n">
        <v>299920</v>
      </c>
      <c r="O6015" s="148" t="n">
        <v>1463636.363636364</v>
      </c>
      <c r="P6015" s="93" t="inlineStr">
        <is>
          <t>카페24토너250ml 2set190801</t>
        </is>
      </c>
    </row>
    <row r="6016">
      <c r="A6016" s="93" t="n"/>
      <c r="B6016" s="127" t="n">
        <v>43955</v>
      </c>
      <c r="C6016" s="93">
        <f>TEXT(B6016,"aaa")</f>
        <v/>
      </c>
      <c r="D6016" s="93" t="n"/>
      <c r="E6016" s="6" t="inlineStr">
        <is>
          <t>토너</t>
        </is>
      </c>
      <c r="F6016" s="5" t="inlineStr">
        <is>
          <t>카페24</t>
        </is>
      </c>
      <c r="G6016" s="5" t="inlineStr">
        <is>
          <t>500ml</t>
        </is>
      </c>
      <c r="H6016" s="6" t="n">
        <v>57</v>
      </c>
      <c r="I6016" s="6" t="n"/>
      <c r="J6016" s="7" t="n">
        <v>190801</v>
      </c>
      <c r="K6016" s="93" t="n"/>
      <c r="L6016" s="93" t="n">
        <v>1881000</v>
      </c>
      <c r="M6016" s="93" t="n">
        <v>1770961.5</v>
      </c>
      <c r="N6016" s="93" t="n">
        <v>269325</v>
      </c>
      <c r="O6016" s="148" t="n">
        <v>1710000</v>
      </c>
      <c r="P6016" s="93" t="inlineStr">
        <is>
          <t>카페24토너500ml190801</t>
        </is>
      </c>
    </row>
    <row r="6017">
      <c r="A6017" s="93" t="n"/>
      <c r="B6017" s="127" t="n">
        <v>43955</v>
      </c>
      <c r="C6017" s="93">
        <f>TEXT(B6017,"aaa")</f>
        <v/>
      </c>
      <c r="D6017" s="93" t="n"/>
      <c r="E6017" s="6" t="inlineStr">
        <is>
          <t>토너</t>
        </is>
      </c>
      <c r="F6017" s="5" t="inlineStr">
        <is>
          <t>카페24</t>
        </is>
      </c>
      <c r="G6017" s="93" t="inlineStr">
        <is>
          <t>스킨팩 화장솜 60P</t>
        </is>
      </c>
      <c r="H6017" s="6" t="n">
        <v>53</v>
      </c>
      <c r="I6017" s="6" t="n"/>
      <c r="J6017" s="7" t="n">
        <v>190801</v>
      </c>
      <c r="K6017" s="93" t="n"/>
      <c r="L6017" s="93" t="n">
        <v>159000</v>
      </c>
      <c r="M6017" s="93" t="n">
        <v>149698.5</v>
      </c>
      <c r="N6017" s="93" t="n">
        <v>58830</v>
      </c>
      <c r="O6017" s="148" t="n">
        <v>144545.4545454545</v>
      </c>
      <c r="P6017" s="93" t="inlineStr">
        <is>
          <t>카페24토너스킨팩 화장솜 60P190801</t>
        </is>
      </c>
    </row>
    <row r="6018">
      <c r="A6018" s="93" t="n"/>
      <c r="B6018" s="127" t="n">
        <v>43955</v>
      </c>
      <c r="C6018" s="93">
        <f>TEXT(B6018,"aaa")</f>
        <v/>
      </c>
      <c r="D6018" s="93" t="n"/>
      <c r="E6018" s="93" t="inlineStr">
        <is>
          <t>앰플</t>
        </is>
      </c>
      <c r="F6018" s="5" t="inlineStr">
        <is>
          <t>카페24</t>
        </is>
      </c>
      <c r="G6018" s="93" t="inlineStr">
        <is>
          <t>앰플 30ml</t>
        </is>
      </c>
      <c r="H6018" s="6" t="n">
        <v>15</v>
      </c>
      <c r="I6018" s="6" t="n"/>
      <c r="J6018" s="93" t="n">
        <v>190801</v>
      </c>
      <c r="K6018" s="93" t="n"/>
      <c r="L6018" s="93" t="n">
        <v>420000</v>
      </c>
      <c r="M6018" s="93" t="n">
        <v>395430</v>
      </c>
      <c r="N6018" s="93" t="n">
        <v>50955</v>
      </c>
      <c r="O6018" s="148" t="n">
        <v>381818.1818181818</v>
      </c>
      <c r="P6018" s="93" t="inlineStr">
        <is>
          <t>카페24앰플앰플 30ml190801</t>
        </is>
      </c>
    </row>
    <row r="6019">
      <c r="A6019" s="93" t="n"/>
      <c r="B6019" s="127" t="n">
        <v>43955</v>
      </c>
      <c r="C6019" s="93">
        <f>TEXT(B6019,"aaa")</f>
        <v/>
      </c>
      <c r="D6019" s="93" t="n"/>
      <c r="E6019" s="93" t="inlineStr">
        <is>
          <t>수딩크림</t>
        </is>
      </c>
      <c r="F6019" s="5" t="inlineStr">
        <is>
          <t>카페24</t>
        </is>
      </c>
      <c r="G6019" s="93" t="inlineStr">
        <is>
          <t>수딩크림 100ml</t>
        </is>
      </c>
      <c r="H6019" s="6" t="n">
        <v>4</v>
      </c>
      <c r="I6019" s="6" t="n"/>
      <c r="J6019" s="93" t="n">
        <v>190801</v>
      </c>
      <c r="K6019" s="93" t="n"/>
      <c r="L6019" s="93" t="n">
        <v>152000</v>
      </c>
      <c r="M6019" s="93" t="n">
        <v>143108</v>
      </c>
      <c r="N6019" s="93" t="n">
        <v>12180</v>
      </c>
      <c r="O6019" s="148" t="n">
        <v>138181.8181818182</v>
      </c>
      <c r="P6019" s="93" t="inlineStr">
        <is>
          <t>카페24수딩크림수딩크림 100ml190801</t>
        </is>
      </c>
    </row>
    <row r="6020">
      <c r="A6020" s="93" t="n"/>
      <c r="B6020" s="127" t="n">
        <v>43955</v>
      </c>
      <c r="C6020" s="93">
        <f>TEXT(B6020,"aaa")</f>
        <v/>
      </c>
      <c r="D6020" s="93" t="n"/>
      <c r="E6020" s="93" t="inlineStr">
        <is>
          <t>클렌징폼</t>
        </is>
      </c>
      <c r="F6020" s="93" t="inlineStr">
        <is>
          <t>카페24</t>
        </is>
      </c>
      <c r="G6020" s="93" t="inlineStr">
        <is>
          <t>클렌징폼 120ml</t>
        </is>
      </c>
      <c r="H6020" s="6" t="n">
        <v>4</v>
      </c>
      <c r="I6020" s="6" t="n"/>
      <c r="J6020" s="91" t="n">
        <v>190801</v>
      </c>
      <c r="K6020" s="93" t="n"/>
      <c r="L6020" s="93" t="n">
        <v>52000</v>
      </c>
      <c r="M6020" s="93" t="n">
        <v>48958</v>
      </c>
      <c r="N6020" s="93" t="n">
        <v>11000</v>
      </c>
      <c r="O6020" s="148" t="n">
        <v>47272.72727272727</v>
      </c>
      <c r="P6020" s="93" t="inlineStr">
        <is>
          <t>카페24클렌징폼클렌징폼 120ml190801</t>
        </is>
      </c>
    </row>
    <row r="6021">
      <c r="A6021" s="93" t="n"/>
      <c r="B6021" s="127" t="n">
        <v>43955</v>
      </c>
      <c r="C6021" s="93">
        <f>TEXT(B6021,"aaa")</f>
        <v/>
      </c>
      <c r="D6021" s="93" t="n"/>
      <c r="E6021" s="93" t="inlineStr">
        <is>
          <t>클렌징폼</t>
        </is>
      </c>
      <c r="F6021" s="93" t="inlineStr">
        <is>
          <t>카페24</t>
        </is>
      </c>
      <c r="G6021" s="93" t="inlineStr">
        <is>
          <t>클렌징폼 120ml 2set</t>
        </is>
      </c>
      <c r="H6021" s="6" t="n">
        <v>1</v>
      </c>
      <c r="I6021" s="6" t="n"/>
      <c r="J6021" s="91" t="n">
        <v>190801</v>
      </c>
      <c r="K6021" s="93" t="n"/>
      <c r="L6021" s="93" t="n">
        <v>24000</v>
      </c>
      <c r="M6021" s="93" t="n">
        <v>22596</v>
      </c>
      <c r="N6021" s="93" t="n">
        <v>2460</v>
      </c>
      <c r="O6021" s="148" t="n">
        <v>21818.18181818182</v>
      </c>
      <c r="P6021" s="93" t="inlineStr">
        <is>
          <t>카페24클렌징폼클렌징폼 120ml 2set190801</t>
        </is>
      </c>
    </row>
    <row r="6022">
      <c r="A6022" s="93" t="n"/>
      <c r="B6022" s="127" t="n">
        <v>43955</v>
      </c>
      <c r="C6022" s="93">
        <f>TEXT(B6022,"aaa")</f>
        <v/>
      </c>
      <c r="D6022" s="93" t="n"/>
      <c r="E6022" s="93" t="inlineStr">
        <is>
          <t>클렌징폼</t>
        </is>
      </c>
      <c r="F6022" s="93" t="inlineStr">
        <is>
          <t>카페24</t>
        </is>
      </c>
      <c r="G6022" s="93" t="inlineStr">
        <is>
          <t>클렌징폼 120ml 3set</t>
        </is>
      </c>
      <c r="H6022" s="6" t="n">
        <v>1</v>
      </c>
      <c r="I6022" s="6" t="n"/>
      <c r="J6022" s="91" t="n">
        <v>190801</v>
      </c>
      <c r="K6022" s="93" t="n"/>
      <c r="L6022" s="93" t="n">
        <v>33000</v>
      </c>
      <c r="M6022" s="93" t="n">
        <v>31069.5</v>
      </c>
      <c r="N6022" s="93" t="n">
        <v>3690</v>
      </c>
      <c r="O6022" s="148" t="n">
        <v>30000</v>
      </c>
      <c r="P6022" s="93" t="inlineStr">
        <is>
          <t>카페24클렌징폼클렌징폼 120ml 3set190801</t>
        </is>
      </c>
    </row>
    <row r="6023">
      <c r="A6023" s="93" t="n"/>
      <c r="B6023" s="127" t="n">
        <v>43955</v>
      </c>
      <c r="C6023" s="93">
        <f>TEXT(B6023,"aaa")</f>
        <v/>
      </c>
      <c r="D6023" s="93" t="n"/>
      <c r="E6023" s="6" t="inlineStr">
        <is>
          <t>토너</t>
        </is>
      </c>
      <c r="F6023" s="93" t="inlineStr">
        <is>
          <t>큐텐</t>
        </is>
      </c>
      <c r="G6023" s="5" t="inlineStr">
        <is>
          <t>250ml</t>
        </is>
      </c>
      <c r="H6023" s="6" t="n">
        <v>121</v>
      </c>
      <c r="I6023" s="6" t="n"/>
      <c r="J6023" s="93" t="n">
        <v>190801</v>
      </c>
      <c r="K6023" s="93" t="n"/>
      <c r="L6023" s="93" t="n">
        <v>3811500</v>
      </c>
      <c r="M6023" s="93" t="n">
        <v>3392235</v>
      </c>
      <c r="N6023" s="93" t="n">
        <v>394460</v>
      </c>
      <c r="O6023" s="148" t="n">
        <v>3465000</v>
      </c>
      <c r="P6023" s="93" t="inlineStr">
        <is>
          <t>큐텐토너250ml190801</t>
        </is>
      </c>
    </row>
    <row r="6024">
      <c r="A6024" s="93" t="n"/>
      <c r="B6024" s="127" t="n">
        <v>43955</v>
      </c>
      <c r="C6024" s="93">
        <f>TEXT(B6024,"aaa")</f>
        <v/>
      </c>
      <c r="D6024" s="93" t="n"/>
      <c r="E6024" s="6" t="inlineStr">
        <is>
          <t>토너</t>
        </is>
      </c>
      <c r="F6024" s="93" t="inlineStr">
        <is>
          <t>큐텐</t>
        </is>
      </c>
      <c r="G6024" s="5" t="inlineStr">
        <is>
          <t>250ml 2set</t>
        </is>
      </c>
      <c r="H6024" s="6" t="n">
        <v>42</v>
      </c>
      <c r="I6024" s="6" t="n"/>
      <c r="J6024" s="93" t="n">
        <v>190801</v>
      </c>
      <c r="K6024" s="93" t="n"/>
      <c r="L6024" s="93" t="n">
        <v>1848000</v>
      </c>
      <c r="M6024" s="93" t="n">
        <v>1644720</v>
      </c>
      <c r="N6024" s="93" t="n">
        <v>273840</v>
      </c>
      <c r="O6024" s="148" t="n">
        <v>1680000</v>
      </c>
      <c r="P6024" s="93" t="inlineStr">
        <is>
          <t>큐텐토너250ml 2set190801</t>
        </is>
      </c>
    </row>
    <row r="6025">
      <c r="A6025" s="93" t="n"/>
      <c r="B6025" s="127" t="n">
        <v>43955</v>
      </c>
      <c r="C6025" s="93">
        <f>TEXT(B6025,"aaa")</f>
        <v/>
      </c>
      <c r="D6025" s="93" t="n"/>
      <c r="E6025" s="93" t="inlineStr">
        <is>
          <t>앰플</t>
        </is>
      </c>
      <c r="F6025" s="93" t="inlineStr">
        <is>
          <t>큐텐</t>
        </is>
      </c>
      <c r="G6025" s="93" t="inlineStr">
        <is>
          <t>앰플 30ml</t>
        </is>
      </c>
      <c r="H6025" s="6" t="n">
        <v>10</v>
      </c>
      <c r="I6025" s="6" t="n"/>
      <c r="J6025" s="93" t="n">
        <v>190801</v>
      </c>
      <c r="K6025" s="93" t="n"/>
      <c r="L6025" s="93" t="n">
        <v>380000</v>
      </c>
      <c r="M6025" s="93" t="n">
        <v>338200</v>
      </c>
      <c r="N6025" s="93" t="n">
        <v>33970</v>
      </c>
      <c r="O6025" s="148" t="n">
        <v>345454.5454545454</v>
      </c>
      <c r="P6025" s="93" t="inlineStr">
        <is>
          <t>큐텐앰플앰플 30ml190801</t>
        </is>
      </c>
    </row>
    <row r="6026">
      <c r="A6026" s="93" t="n"/>
      <c r="B6026" s="127" t="n">
        <v>43955</v>
      </c>
      <c r="C6026" s="93">
        <f>TEXT(B6026,"aaa")</f>
        <v/>
      </c>
      <c r="D6026" s="93" t="n"/>
      <c r="E6026" s="93" t="inlineStr">
        <is>
          <t>클렌징폼</t>
        </is>
      </c>
      <c r="F6026" s="93" t="inlineStr">
        <is>
          <t>큐텐</t>
        </is>
      </c>
      <c r="G6026" s="93" t="inlineStr">
        <is>
          <t>클렌징폼 120ml</t>
        </is>
      </c>
      <c r="H6026" s="6" t="n">
        <v>2</v>
      </c>
      <c r="I6026" s="6" t="n"/>
      <c r="J6026" s="93" t="n">
        <v>190801</v>
      </c>
      <c r="K6026" s="93" t="n"/>
      <c r="L6026" s="93" t="n">
        <v>50000</v>
      </c>
      <c r="M6026" s="93" t="n">
        <v>44500</v>
      </c>
      <c r="N6026" s="93" t="n">
        <v>5500</v>
      </c>
      <c r="O6026" s="148" t="n">
        <v>45454.54545454545</v>
      </c>
      <c r="P6026" s="93" t="inlineStr">
        <is>
          <t>큐텐클렌징폼클렌징폼 120ml190801</t>
        </is>
      </c>
    </row>
    <row r="6027">
      <c r="A6027" s="93" t="n"/>
      <c r="B6027" s="127" t="n">
        <v>43955</v>
      </c>
      <c r="C6027" s="93">
        <f>TEXT(B6027,"aaa")</f>
        <v/>
      </c>
      <c r="D6027" s="93" t="n"/>
      <c r="E6027" s="93" t="inlineStr">
        <is>
          <t>마스크팩</t>
        </is>
      </c>
      <c r="F6027" s="93" t="inlineStr">
        <is>
          <t>큐텐</t>
        </is>
      </c>
      <c r="G6027" s="93" t="inlineStr">
        <is>
          <t>마스크팩 10매</t>
        </is>
      </c>
      <c r="H6027" s="6" t="n">
        <v>1</v>
      </c>
      <c r="I6027" s="6" t="n"/>
      <c r="J6027" s="93" t="n">
        <v>190801</v>
      </c>
      <c r="K6027" s="93" t="n"/>
      <c r="L6027" s="93" t="n">
        <v>36000</v>
      </c>
      <c r="M6027" s="93" t="n">
        <v>32040</v>
      </c>
      <c r="N6027" s="93" t="n">
        <v>3970</v>
      </c>
      <c r="O6027" s="148" t="n">
        <v>32727.27272727272</v>
      </c>
      <c r="P6027" s="93" t="inlineStr">
        <is>
          <t>큐텐마스크팩마스크팩 10매190801</t>
        </is>
      </c>
    </row>
    <row r="6028">
      <c r="A6028" s="93" t="n"/>
      <c r="B6028" s="127" t="n">
        <v>43955</v>
      </c>
      <c r="C6028" s="93">
        <f>TEXT(B6028,"aaa")</f>
        <v/>
      </c>
      <c r="D6028" s="93" t="n"/>
      <c r="E6028" s="93" t="inlineStr">
        <is>
          <t>머드크림마스크</t>
        </is>
      </c>
      <c r="F6028" s="93" t="inlineStr">
        <is>
          <t>큐텐</t>
        </is>
      </c>
      <c r="G6028" s="93" t="inlineStr">
        <is>
          <t>머드크림마스크 100ml</t>
        </is>
      </c>
      <c r="H6028" s="6" t="n">
        <v>1</v>
      </c>
      <c r="I6028" s="6" t="n"/>
      <c r="J6028" s="93" t="n">
        <v>190801</v>
      </c>
      <c r="K6028" s="93" t="n"/>
      <c r="L6028" s="93" t="n">
        <v>31500</v>
      </c>
      <c r="M6028" s="93" t="n">
        <v>28035</v>
      </c>
      <c r="N6028" s="93" t="n">
        <v>1442</v>
      </c>
      <c r="O6028" s="148" t="n">
        <v>28636.36363636363</v>
      </c>
      <c r="P6028" s="93" t="inlineStr">
        <is>
          <t>큐텐머드크림마스크머드크림마스크 100ml190801</t>
        </is>
      </c>
    </row>
    <row r="6029">
      <c r="A6029" s="93" t="n"/>
      <c r="B6029" s="127" t="n">
        <v>43956</v>
      </c>
      <c r="C6029" s="93">
        <f>TEXT(B6029,"aaa")</f>
        <v/>
      </c>
      <c r="D6029" s="93" t="n"/>
      <c r="E6029" s="93" t="inlineStr">
        <is>
          <t>토너</t>
        </is>
      </c>
      <c r="F6029" s="5" t="inlineStr">
        <is>
          <t>스타일쉐어</t>
        </is>
      </c>
      <c r="G6029" s="93" t="inlineStr">
        <is>
          <t>250ml</t>
        </is>
      </c>
      <c r="H6029" s="6" t="n">
        <v>5</v>
      </c>
      <c r="I6029" s="6" t="n"/>
      <c r="J6029" s="7" t="n">
        <v>190801</v>
      </c>
      <c r="K6029" s="93" t="n"/>
      <c r="L6029" s="93" t="n">
        <v>100000</v>
      </c>
      <c r="M6029" s="93" t="n">
        <v>75000</v>
      </c>
      <c r="N6029" s="93" t="n">
        <v>16300</v>
      </c>
      <c r="O6029" s="148" t="n">
        <v>90909.0909090909</v>
      </c>
      <c r="P6029" s="93" t="inlineStr">
        <is>
          <t>스타일쉐어토너250ml190801</t>
        </is>
      </c>
    </row>
    <row r="6030">
      <c r="A6030" s="93" t="n"/>
      <c r="B6030" s="127" t="n">
        <v>43956</v>
      </c>
      <c r="C6030" s="93">
        <f>TEXT(B6030,"aaa")</f>
        <v/>
      </c>
      <c r="D6030" s="93" t="n"/>
      <c r="E6030" s="93" t="inlineStr">
        <is>
          <t>어성초진정패키지</t>
        </is>
      </c>
      <c r="F6030" s="93" t="inlineStr">
        <is>
          <t>카페24</t>
        </is>
      </c>
      <c r="G6030" s="93" t="inlineStr">
        <is>
          <t>어성초 진정패키지세트</t>
        </is>
      </c>
      <c r="H6030" s="6" t="n">
        <v>5</v>
      </c>
      <c r="I6030" s="6" t="n"/>
      <c r="J6030" s="93" t="n">
        <v>190801</v>
      </c>
      <c r="K6030" s="93" t="n"/>
      <c r="L6030" s="93" t="n">
        <v>495000</v>
      </c>
      <c r="M6030" s="93" t="n">
        <v>466042.5</v>
      </c>
      <c r="N6030" s="93" t="n">
        <v>75685</v>
      </c>
      <c r="O6030" s="148" t="n">
        <v>449999.9999999999</v>
      </c>
      <c r="P6030" s="93" t="inlineStr">
        <is>
          <t>카페24어성초진정패키지어성초 진정패키지세트190801</t>
        </is>
      </c>
    </row>
    <row r="6031">
      <c r="A6031" s="93" t="n"/>
      <c r="B6031" s="127" t="n">
        <v>43956</v>
      </c>
      <c r="C6031" s="93">
        <f>TEXT(B6031,"aaa")</f>
        <v/>
      </c>
      <c r="D6031" s="93" t="n"/>
      <c r="E6031" s="93" t="inlineStr">
        <is>
          <t>머드크림마스크</t>
        </is>
      </c>
      <c r="F6031" s="93" t="inlineStr">
        <is>
          <t>카페24</t>
        </is>
      </c>
      <c r="G6031" s="93" t="inlineStr">
        <is>
          <t>머드크림마스크 100ml</t>
        </is>
      </c>
      <c r="H6031" s="6" t="n">
        <v>3</v>
      </c>
      <c r="I6031" s="6" t="n"/>
      <c r="J6031" s="93" t="n">
        <v>190801</v>
      </c>
      <c r="K6031" s="93" t="n"/>
      <c r="L6031" s="93" t="n">
        <v>60000</v>
      </c>
      <c r="M6031" s="93" t="n">
        <v>56490</v>
      </c>
      <c r="N6031" s="93" t="n">
        <v>4326</v>
      </c>
      <c r="O6031" s="148" t="n">
        <v>54545.45454545454</v>
      </c>
      <c r="P6031" s="93" t="inlineStr">
        <is>
          <t>카페24머드크림마스크머드크림마스크 100ml190801</t>
        </is>
      </c>
    </row>
    <row r="6032">
      <c r="A6032" s="93" t="n"/>
      <c r="B6032" s="127" t="n">
        <v>43956</v>
      </c>
      <c r="C6032" s="93">
        <f>TEXT(B6032,"aaa")</f>
        <v/>
      </c>
      <c r="D6032" s="93" t="n"/>
      <c r="E6032" s="93" t="inlineStr">
        <is>
          <t>머드크림마스크</t>
        </is>
      </c>
      <c r="F6032" s="93" t="inlineStr">
        <is>
          <t>카페24</t>
        </is>
      </c>
      <c r="G6032" s="93" t="inlineStr">
        <is>
          <t>머드크림마스크 100ml 2set</t>
        </is>
      </c>
      <c r="H6032" s="6" t="n">
        <v>1</v>
      </c>
      <c r="I6032" s="6" t="n"/>
      <c r="J6032" s="93" t="n">
        <v>190801</v>
      </c>
      <c r="K6032" s="93" t="n"/>
      <c r="L6032" s="93" t="n">
        <v>35000</v>
      </c>
      <c r="M6032" s="93" t="n">
        <v>32952.5</v>
      </c>
      <c r="N6032" s="93" t="n">
        <v>2884</v>
      </c>
      <c r="O6032" s="148" t="n">
        <v>31818.18181818182</v>
      </c>
      <c r="P6032" s="93" t="inlineStr">
        <is>
          <t>카페24머드크림마스크머드크림마스크 100ml 2set190801</t>
        </is>
      </c>
    </row>
    <row r="6033">
      <c r="A6033" s="93" t="n"/>
      <c r="B6033" s="127" t="n">
        <v>43956</v>
      </c>
      <c r="C6033" s="93">
        <f>TEXT(B6033,"aaa")</f>
        <v/>
      </c>
      <c r="D6033" s="93" t="n"/>
      <c r="E6033" s="93" t="inlineStr">
        <is>
          <t>마스크팩</t>
        </is>
      </c>
      <c r="F6033" s="93" t="inlineStr">
        <is>
          <t>카페24</t>
        </is>
      </c>
      <c r="G6033" s="93" t="inlineStr">
        <is>
          <t>마스크팩 1매</t>
        </is>
      </c>
      <c r="H6033" s="6" t="n">
        <v>3</v>
      </c>
      <c r="I6033" s="6" t="n"/>
      <c r="J6033" s="93" t="n">
        <v>190801</v>
      </c>
      <c r="K6033" s="93" t="n"/>
      <c r="L6033" s="93" t="n">
        <v>12000</v>
      </c>
      <c r="M6033" s="93" t="n">
        <v>11298</v>
      </c>
      <c r="N6033" s="93" t="n">
        <v>1191</v>
      </c>
      <c r="O6033" s="148" t="n">
        <v>10909.09090909091</v>
      </c>
      <c r="P6033" s="93" t="inlineStr">
        <is>
          <t>카페24마스크팩마스크팩 1매190801</t>
        </is>
      </c>
    </row>
    <row r="6034">
      <c r="A6034" s="93" t="n"/>
      <c r="B6034" s="127" t="n">
        <v>43956</v>
      </c>
      <c r="C6034" s="93">
        <f>TEXT(B6034,"aaa")</f>
        <v/>
      </c>
      <c r="D6034" s="93" t="n"/>
      <c r="E6034" s="93" t="inlineStr">
        <is>
          <t>마스크팩</t>
        </is>
      </c>
      <c r="F6034" s="93" t="inlineStr">
        <is>
          <t>카페24</t>
        </is>
      </c>
      <c r="G6034" s="93" t="inlineStr">
        <is>
          <t>마스크팩 10매</t>
        </is>
      </c>
      <c r="H6034" s="6" t="n">
        <v>5</v>
      </c>
      <c r="I6034" s="6" t="n"/>
      <c r="J6034" s="93" t="n">
        <v>190801</v>
      </c>
      <c r="K6034" s="93" t="n"/>
      <c r="L6034" s="93" t="n">
        <v>100000</v>
      </c>
      <c r="M6034" s="93" t="n">
        <v>94150</v>
      </c>
      <c r="N6034" s="93" t="n">
        <v>19850</v>
      </c>
      <c r="O6034" s="148" t="n">
        <v>90909.0909090909</v>
      </c>
      <c r="P6034" s="93" t="inlineStr">
        <is>
          <t>카페24마스크팩마스크팩 10매190801</t>
        </is>
      </c>
    </row>
    <row r="6035">
      <c r="A6035" s="93" t="n"/>
      <c r="B6035" s="127" t="n">
        <v>43956</v>
      </c>
      <c r="C6035" s="93">
        <f>TEXT(B6035,"aaa")</f>
        <v/>
      </c>
      <c r="D6035" s="93" t="n"/>
      <c r="E6035" s="6" t="inlineStr">
        <is>
          <t>토너</t>
        </is>
      </c>
      <c r="F6035" s="5" t="inlineStr">
        <is>
          <t>카페24</t>
        </is>
      </c>
      <c r="G6035" s="5" t="inlineStr">
        <is>
          <t>250ml</t>
        </is>
      </c>
      <c r="H6035" s="6" t="n">
        <v>62</v>
      </c>
      <c r="I6035" s="6" t="n"/>
      <c r="J6035" s="7" t="n">
        <v>190801</v>
      </c>
      <c r="K6035" s="93" t="n"/>
      <c r="L6035" s="93" t="n">
        <v>1240000</v>
      </c>
      <c r="M6035" s="93" t="n">
        <v>1167460</v>
      </c>
      <c r="N6035" s="93" t="n">
        <v>202120</v>
      </c>
      <c r="O6035" s="148" t="n">
        <v>1127272.727272727</v>
      </c>
      <c r="P6035" s="93" t="inlineStr">
        <is>
          <t>카페24토너250ml190801</t>
        </is>
      </c>
    </row>
    <row r="6036">
      <c r="A6036" s="93" t="n"/>
      <c r="B6036" s="127" t="n">
        <v>43956</v>
      </c>
      <c r="C6036" s="93">
        <f>TEXT(B6036,"aaa")</f>
        <v/>
      </c>
      <c r="D6036" s="93" t="n"/>
      <c r="E6036" s="6" t="inlineStr">
        <is>
          <t>토너</t>
        </is>
      </c>
      <c r="F6036" s="5" t="inlineStr">
        <is>
          <t>카페24</t>
        </is>
      </c>
      <c r="G6036" s="5" t="inlineStr">
        <is>
          <t>250ml 2set</t>
        </is>
      </c>
      <c r="H6036" s="6" t="n">
        <v>63</v>
      </c>
      <c r="I6036" s="6" t="n"/>
      <c r="J6036" s="7" t="n">
        <v>190801</v>
      </c>
      <c r="K6036" s="93" t="n"/>
      <c r="L6036" s="93" t="n">
        <v>2205000</v>
      </c>
      <c r="M6036" s="93" t="n">
        <v>2076007.5</v>
      </c>
      <c r="N6036" s="93" t="n">
        <v>410760</v>
      </c>
      <c r="O6036" s="148" t="n">
        <v>2004545.454545454</v>
      </c>
      <c r="P6036" s="93" t="inlineStr">
        <is>
          <t>카페24토너250ml 2set190801</t>
        </is>
      </c>
    </row>
    <row r="6037">
      <c r="A6037" s="93" t="n"/>
      <c r="B6037" s="127" t="n">
        <v>43956</v>
      </c>
      <c r="C6037" s="93">
        <f>TEXT(B6037,"aaa")</f>
        <v/>
      </c>
      <c r="D6037" s="93" t="n"/>
      <c r="E6037" s="6" t="inlineStr">
        <is>
          <t>토너</t>
        </is>
      </c>
      <c r="F6037" s="5" t="inlineStr">
        <is>
          <t>카페24</t>
        </is>
      </c>
      <c r="G6037" s="5" t="inlineStr">
        <is>
          <t>500ml</t>
        </is>
      </c>
      <c r="H6037" s="6" t="n">
        <v>50</v>
      </c>
      <c r="I6037" s="6" t="n"/>
      <c r="J6037" s="7" t="n">
        <v>190801</v>
      </c>
      <c r="K6037" s="93" t="n"/>
      <c r="L6037" s="93" t="n">
        <v>1650000</v>
      </c>
      <c r="M6037" s="93" t="n">
        <v>1553475</v>
      </c>
      <c r="N6037" s="93" t="n">
        <v>236250</v>
      </c>
      <c r="O6037" s="148" t="n">
        <v>1500000</v>
      </c>
      <c r="P6037" s="93" t="inlineStr">
        <is>
          <t>카페24토너500ml190801</t>
        </is>
      </c>
    </row>
    <row r="6038">
      <c r="A6038" s="93" t="n"/>
      <c r="B6038" s="127" t="n">
        <v>43956</v>
      </c>
      <c r="C6038" s="93">
        <f>TEXT(B6038,"aaa")</f>
        <v/>
      </c>
      <c r="D6038" s="93" t="n"/>
      <c r="E6038" s="6" t="inlineStr">
        <is>
          <t>토너</t>
        </is>
      </c>
      <c r="F6038" s="5" t="inlineStr">
        <is>
          <t>카페24</t>
        </is>
      </c>
      <c r="G6038" s="93" t="inlineStr">
        <is>
          <t>스킨팩 화장솜 60P</t>
        </is>
      </c>
      <c r="H6038" s="6" t="n">
        <v>58</v>
      </c>
      <c r="I6038" s="6" t="n"/>
      <c r="J6038" s="7" t="n">
        <v>190801</v>
      </c>
      <c r="K6038" s="93" t="n"/>
      <c r="L6038" s="93" t="n">
        <v>174000</v>
      </c>
      <c r="M6038" s="93" t="n">
        <v>163821</v>
      </c>
      <c r="N6038" s="93" t="n">
        <v>64380</v>
      </c>
      <c r="O6038" s="148" t="n">
        <v>158181.8181818182</v>
      </c>
      <c r="P6038" s="93" t="inlineStr">
        <is>
          <t>카페24토너스킨팩 화장솜 60P190801</t>
        </is>
      </c>
    </row>
    <row r="6039">
      <c r="A6039" s="93" t="n"/>
      <c r="B6039" s="127" t="n">
        <v>43956</v>
      </c>
      <c r="C6039" s="93">
        <f>TEXT(B6039,"aaa")</f>
        <v/>
      </c>
      <c r="D6039" s="93" t="n"/>
      <c r="E6039" s="93" t="inlineStr">
        <is>
          <t>앰플</t>
        </is>
      </c>
      <c r="F6039" s="5" t="inlineStr">
        <is>
          <t>카페24</t>
        </is>
      </c>
      <c r="G6039" s="93" t="inlineStr">
        <is>
          <t>앰플 30ml</t>
        </is>
      </c>
      <c r="H6039" s="6" t="n">
        <v>16</v>
      </c>
      <c r="I6039" s="6" t="n"/>
      <c r="J6039" s="93" t="n">
        <v>190801</v>
      </c>
      <c r="K6039" s="93" t="n"/>
      <c r="L6039" s="93" t="n">
        <v>448000</v>
      </c>
      <c r="M6039" s="93" t="n">
        <v>421792</v>
      </c>
      <c r="N6039" s="93" t="n">
        <v>54352</v>
      </c>
      <c r="O6039" s="148" t="n">
        <v>407272.7272727272</v>
      </c>
      <c r="P6039" s="93" t="inlineStr">
        <is>
          <t>카페24앰플앰플 30ml190801</t>
        </is>
      </c>
    </row>
    <row r="6040">
      <c r="A6040" s="93" t="n"/>
      <c r="B6040" s="127" t="n">
        <v>43956</v>
      </c>
      <c r="C6040" s="93">
        <f>TEXT(B6040,"aaa")</f>
        <v/>
      </c>
      <c r="D6040" s="93" t="n"/>
      <c r="E6040" s="93" t="inlineStr">
        <is>
          <t>수딩크림</t>
        </is>
      </c>
      <c r="F6040" s="5" t="inlineStr">
        <is>
          <t>카페24</t>
        </is>
      </c>
      <c r="G6040" s="93" t="inlineStr">
        <is>
          <t>수딩크림 100ml</t>
        </is>
      </c>
      <c r="H6040" s="6" t="n">
        <v>10</v>
      </c>
      <c r="I6040" s="6" t="n"/>
      <c r="J6040" s="93" t="n">
        <v>190801</v>
      </c>
      <c r="K6040" s="93" t="n"/>
      <c r="L6040" s="93" t="n">
        <v>380000</v>
      </c>
      <c r="M6040" s="93" t="n">
        <v>357770</v>
      </c>
      <c r="N6040" s="93" t="n">
        <v>30450</v>
      </c>
      <c r="O6040" s="148" t="n">
        <v>345454.5454545454</v>
      </c>
      <c r="P6040" s="93" t="inlineStr">
        <is>
          <t>카페24수딩크림수딩크림 100ml190801</t>
        </is>
      </c>
    </row>
    <row r="6041">
      <c r="A6041" s="93" t="n"/>
      <c r="B6041" s="127" t="n">
        <v>43956</v>
      </c>
      <c r="C6041" s="93">
        <f>TEXT(B6041,"aaa")</f>
        <v/>
      </c>
      <c r="D6041" s="93" t="n"/>
      <c r="E6041" s="93" t="inlineStr">
        <is>
          <t>클렌징폼</t>
        </is>
      </c>
      <c r="F6041" s="93" t="inlineStr">
        <is>
          <t>카페24</t>
        </is>
      </c>
      <c r="G6041" s="93" t="inlineStr">
        <is>
          <t>클렌징폼 120ml</t>
        </is>
      </c>
      <c r="H6041" s="6" t="n">
        <v>7</v>
      </c>
      <c r="I6041" s="6" t="n"/>
      <c r="J6041" s="91" t="n">
        <v>190801</v>
      </c>
      <c r="K6041" s="93" t="n"/>
      <c r="L6041" s="93" t="n">
        <v>91000</v>
      </c>
      <c r="M6041" s="93" t="n">
        <v>85676.5</v>
      </c>
      <c r="N6041" s="93" t="n">
        <v>19250</v>
      </c>
      <c r="O6041" s="148" t="n">
        <v>82727.27272727272</v>
      </c>
      <c r="P6041" s="93" t="inlineStr">
        <is>
          <t>카페24클렌징폼클렌징폼 120ml190801</t>
        </is>
      </c>
    </row>
    <row r="6042">
      <c r="A6042" s="93" t="n"/>
      <c r="B6042" s="127" t="n">
        <v>43956</v>
      </c>
      <c r="C6042" s="93">
        <f>TEXT(B6042,"aaa")</f>
        <v/>
      </c>
      <c r="D6042" s="93" t="n"/>
      <c r="E6042" s="93" t="inlineStr">
        <is>
          <t>클렌징폼</t>
        </is>
      </c>
      <c r="F6042" s="93" t="inlineStr">
        <is>
          <t>카페24</t>
        </is>
      </c>
      <c r="G6042" s="93" t="inlineStr">
        <is>
          <t>클렌징폼 120ml 2set</t>
        </is>
      </c>
      <c r="H6042" s="6" t="n">
        <v>1</v>
      </c>
      <c r="I6042" s="6" t="n"/>
      <c r="J6042" s="91" t="n">
        <v>190801</v>
      </c>
      <c r="K6042" s="93" t="n"/>
      <c r="L6042" s="93" t="n">
        <v>24000</v>
      </c>
      <c r="M6042" s="93" t="n">
        <v>22596</v>
      </c>
      <c r="N6042" s="93" t="n">
        <v>2460</v>
      </c>
      <c r="O6042" s="148" t="n">
        <v>21818.18181818182</v>
      </c>
      <c r="P6042" s="93" t="inlineStr">
        <is>
          <t>카페24클렌징폼클렌징폼 120ml 2set190801</t>
        </is>
      </c>
    </row>
    <row r="6043">
      <c r="A6043" s="93" t="n"/>
      <c r="B6043" s="127" t="n">
        <v>43956</v>
      </c>
      <c r="C6043" s="93">
        <f>TEXT(B6043,"aaa")</f>
        <v/>
      </c>
      <c r="D6043" s="93" t="n"/>
      <c r="E6043" s="93" t="inlineStr">
        <is>
          <t>클렌징폼</t>
        </is>
      </c>
      <c r="F6043" s="93" t="inlineStr">
        <is>
          <t>카페24</t>
        </is>
      </c>
      <c r="G6043" s="93" t="inlineStr">
        <is>
          <t>클렌징폼 120ml 3set</t>
        </is>
      </c>
      <c r="H6043" s="6" t="n">
        <v>2</v>
      </c>
      <c r="I6043" s="6" t="n"/>
      <c r="J6043" s="91" t="n">
        <v>190801</v>
      </c>
      <c r="K6043" s="93" t="n"/>
      <c r="L6043" s="93" t="n">
        <v>66000</v>
      </c>
      <c r="M6043" s="93" t="n">
        <v>62139</v>
      </c>
      <c r="N6043" s="93" t="n">
        <v>7380</v>
      </c>
      <c r="O6043" s="148" t="n">
        <v>59999.99999999999</v>
      </c>
      <c r="P6043" s="93" t="inlineStr">
        <is>
          <t>카페24클렌징폼클렌징폼 120ml 3set190801</t>
        </is>
      </c>
    </row>
    <row r="6044">
      <c r="A6044" s="93" t="n"/>
      <c r="B6044" s="127" t="n">
        <v>43957</v>
      </c>
      <c r="C6044" s="93">
        <f>TEXT(B6044,"aaa")</f>
        <v/>
      </c>
      <c r="D6044" s="93" t="n"/>
      <c r="E6044" s="6" t="inlineStr">
        <is>
          <t>토너</t>
        </is>
      </c>
      <c r="F6044" s="5" t="inlineStr">
        <is>
          <t>W컨셉</t>
        </is>
      </c>
      <c r="G6044" s="5" t="inlineStr">
        <is>
          <t>250ml</t>
        </is>
      </c>
      <c r="H6044" s="6" t="n">
        <v>2</v>
      </c>
      <c r="I6044" s="6" t="n"/>
      <c r="J6044" s="7" t="n">
        <v>190801</v>
      </c>
      <c r="K6044" s="93" t="n"/>
      <c r="L6044" s="93" t="n">
        <v>40000</v>
      </c>
      <c r="M6044" s="93" t="n">
        <v>28800</v>
      </c>
      <c r="N6044" s="93" t="n">
        <v>6520</v>
      </c>
      <c r="O6044" s="148" t="n">
        <v>36363.63636363636</v>
      </c>
      <c r="P6044" s="93" t="inlineStr">
        <is>
          <t>W컨셉토너250ml190801</t>
        </is>
      </c>
    </row>
    <row r="6045">
      <c r="A6045" s="93" t="n"/>
      <c r="B6045" s="127" t="n">
        <v>43957</v>
      </c>
      <c r="C6045" s="93">
        <f>TEXT(B6045,"aaa")</f>
        <v/>
      </c>
      <c r="D6045" s="93" t="n"/>
      <c r="E6045" s="6" t="inlineStr">
        <is>
          <t>토너</t>
        </is>
      </c>
      <c r="F6045" s="5" t="inlineStr">
        <is>
          <t>W컨셉</t>
        </is>
      </c>
      <c r="G6045" s="5" t="inlineStr">
        <is>
          <t>250ml 2set</t>
        </is>
      </c>
      <c r="H6045" s="6" t="n">
        <v>22</v>
      </c>
      <c r="I6045" s="6" t="n"/>
      <c r="J6045" s="7" t="n">
        <v>190801</v>
      </c>
      <c r="K6045" s="93" t="n"/>
      <c r="L6045" s="93" t="n">
        <v>770000</v>
      </c>
      <c r="M6045" s="93" t="n">
        <v>562100</v>
      </c>
      <c r="N6045" s="93" t="n">
        <v>143440</v>
      </c>
      <c r="O6045" s="148" t="n">
        <v>700000</v>
      </c>
      <c r="P6045" s="93" t="inlineStr">
        <is>
          <t>W컨셉토너250ml 2set190801</t>
        </is>
      </c>
    </row>
    <row r="6046">
      <c r="A6046" s="93" t="n"/>
      <c r="B6046" s="127" t="n">
        <v>43957</v>
      </c>
      <c r="C6046" s="93">
        <f>TEXT(B6046,"aaa")</f>
        <v/>
      </c>
      <c r="D6046" s="93" t="n"/>
      <c r="E6046" s="93" t="inlineStr">
        <is>
          <t>토너</t>
        </is>
      </c>
      <c r="F6046" s="5" t="inlineStr">
        <is>
          <t>스타일쉐어</t>
        </is>
      </c>
      <c r="G6046" s="93" t="inlineStr">
        <is>
          <t>250ml</t>
        </is>
      </c>
      <c r="H6046" s="6" t="n">
        <v>7</v>
      </c>
      <c r="I6046" s="6" t="n"/>
      <c r="J6046" s="7" t="n">
        <v>190801</v>
      </c>
      <c r="K6046" s="93" t="n"/>
      <c r="L6046" s="93" t="n">
        <v>140000</v>
      </c>
      <c r="M6046" s="93" t="n">
        <v>105000</v>
      </c>
      <c r="N6046" s="93" t="n">
        <v>22820</v>
      </c>
      <c r="O6046" s="148" t="n">
        <v>127272.7272727273</v>
      </c>
      <c r="P6046" s="93" t="inlineStr">
        <is>
          <t>스타일쉐어토너250ml190801</t>
        </is>
      </c>
    </row>
    <row r="6047">
      <c r="A6047" s="93" t="n"/>
      <c r="B6047" s="127" t="n">
        <v>43957</v>
      </c>
      <c r="C6047" s="93">
        <f>TEXT(B6047,"aaa")</f>
        <v/>
      </c>
      <c r="D6047" s="93" t="n"/>
      <c r="E6047" s="93" t="inlineStr">
        <is>
          <t>어성초진정패키지</t>
        </is>
      </c>
      <c r="F6047" s="93" t="inlineStr">
        <is>
          <t>카페24</t>
        </is>
      </c>
      <c r="G6047" s="93" t="inlineStr">
        <is>
          <t>어성초 진정패키지세트</t>
        </is>
      </c>
      <c r="H6047" s="6" t="n">
        <v>12</v>
      </c>
      <c r="I6047" s="6" t="n"/>
      <c r="J6047" s="93" t="n">
        <v>190801</v>
      </c>
      <c r="K6047" s="93" t="n"/>
      <c r="L6047" s="93" t="n">
        <v>1188000</v>
      </c>
      <c r="M6047" s="93" t="n">
        <v>1118502</v>
      </c>
      <c r="N6047" s="93" t="n">
        <v>181644</v>
      </c>
      <c r="O6047" s="148" t="n">
        <v>1080000</v>
      </c>
      <c r="P6047" s="93" t="inlineStr">
        <is>
          <t>카페24어성초진정패키지어성초 진정패키지세트190801</t>
        </is>
      </c>
    </row>
    <row r="6048">
      <c r="A6048" s="93" t="n"/>
      <c r="B6048" s="127" t="n">
        <v>43957</v>
      </c>
      <c r="C6048" s="93">
        <f>TEXT(B6048,"aaa")</f>
        <v/>
      </c>
      <c r="D6048" s="93" t="n"/>
      <c r="E6048" s="93" t="inlineStr">
        <is>
          <t>머드크림마스크</t>
        </is>
      </c>
      <c r="F6048" s="93" t="inlineStr">
        <is>
          <t>카페24</t>
        </is>
      </c>
      <c r="G6048" s="93" t="inlineStr">
        <is>
          <t>머드크림마스크 100ml</t>
        </is>
      </c>
      <c r="H6048" s="6" t="n">
        <v>4</v>
      </c>
      <c r="I6048" s="6" t="n"/>
      <c r="J6048" s="93" t="n">
        <v>190801</v>
      </c>
      <c r="K6048" s="93" t="n"/>
      <c r="L6048" s="93" t="n">
        <v>80000</v>
      </c>
      <c r="M6048" s="93" t="n">
        <v>75320</v>
      </c>
      <c r="N6048" s="93" t="n">
        <v>5768</v>
      </c>
      <c r="O6048" s="148" t="n">
        <v>72727.27272727272</v>
      </c>
      <c r="P6048" s="93" t="inlineStr">
        <is>
          <t>카페24머드크림마스크머드크림마스크 100ml190801</t>
        </is>
      </c>
    </row>
    <row r="6049">
      <c r="A6049" s="93" t="n"/>
      <c r="B6049" s="127" t="n">
        <v>43957</v>
      </c>
      <c r="C6049" s="93">
        <f>TEXT(B6049,"aaa")</f>
        <v/>
      </c>
      <c r="D6049" s="93" t="n"/>
      <c r="E6049" s="93" t="inlineStr">
        <is>
          <t>마스크팩</t>
        </is>
      </c>
      <c r="F6049" s="93" t="inlineStr">
        <is>
          <t>카페24</t>
        </is>
      </c>
      <c r="G6049" s="93" t="inlineStr">
        <is>
          <t>마스크팩 1매</t>
        </is>
      </c>
      <c r="H6049" s="6" t="n">
        <v>9</v>
      </c>
      <c r="I6049" s="6" t="n"/>
      <c r="J6049" s="93" t="n">
        <v>190801</v>
      </c>
      <c r="K6049" s="93" t="n"/>
      <c r="L6049" s="93" t="n">
        <v>36000</v>
      </c>
      <c r="M6049" s="93" t="n">
        <v>33894</v>
      </c>
      <c r="N6049" s="93" t="n">
        <v>3573</v>
      </c>
      <c r="O6049" s="148" t="n">
        <v>32727.27272727272</v>
      </c>
      <c r="P6049" s="93" t="inlineStr">
        <is>
          <t>카페24마스크팩마스크팩 1매190801</t>
        </is>
      </c>
    </row>
    <row r="6050">
      <c r="A6050" s="93" t="n"/>
      <c r="B6050" s="127" t="n">
        <v>43957</v>
      </c>
      <c r="C6050" s="93">
        <f>TEXT(B6050,"aaa")</f>
        <v/>
      </c>
      <c r="D6050" s="93" t="n"/>
      <c r="E6050" s="93" t="inlineStr">
        <is>
          <t>마스크팩</t>
        </is>
      </c>
      <c r="F6050" s="93" t="inlineStr">
        <is>
          <t>카페24</t>
        </is>
      </c>
      <c r="G6050" s="93" t="inlineStr">
        <is>
          <t>마스크팩 10매</t>
        </is>
      </c>
      <c r="H6050" s="6" t="n">
        <v>7</v>
      </c>
      <c r="I6050" s="6" t="n"/>
      <c r="J6050" s="93" t="n">
        <v>190801</v>
      </c>
      <c r="K6050" s="93" t="n"/>
      <c r="L6050" s="93" t="n">
        <v>140000</v>
      </c>
      <c r="M6050" s="93" t="n">
        <v>131810</v>
      </c>
      <c r="N6050" s="93" t="n">
        <v>27790</v>
      </c>
      <c r="O6050" s="148" t="n">
        <v>127272.7272727273</v>
      </c>
      <c r="P6050" s="93" t="inlineStr">
        <is>
          <t>카페24마스크팩마스크팩 10매190801</t>
        </is>
      </c>
    </row>
    <row r="6051">
      <c r="A6051" s="93" t="n"/>
      <c r="B6051" s="127" t="n">
        <v>43957</v>
      </c>
      <c r="C6051" s="93">
        <f>TEXT(B6051,"aaa")</f>
        <v/>
      </c>
      <c r="D6051" s="93" t="n"/>
      <c r="E6051" s="6" t="inlineStr">
        <is>
          <t>토너</t>
        </is>
      </c>
      <c r="F6051" s="5" t="inlineStr">
        <is>
          <t>카페24</t>
        </is>
      </c>
      <c r="G6051" s="5" t="inlineStr">
        <is>
          <t>250ml</t>
        </is>
      </c>
      <c r="H6051" s="6" t="n">
        <v>62</v>
      </c>
      <c r="I6051" s="6" t="n"/>
      <c r="J6051" s="7" t="n">
        <v>190801</v>
      </c>
      <c r="K6051" s="93" t="n"/>
      <c r="L6051" s="93" t="n">
        <v>1240000</v>
      </c>
      <c r="M6051" s="93" t="n">
        <v>1167460</v>
      </c>
      <c r="N6051" s="93" t="n">
        <v>202120</v>
      </c>
      <c r="O6051" s="148" t="n">
        <v>1127272.727272727</v>
      </c>
      <c r="P6051" s="93" t="inlineStr">
        <is>
          <t>카페24토너250ml190801</t>
        </is>
      </c>
    </row>
    <row r="6052">
      <c r="A6052" s="93" t="n"/>
      <c r="B6052" s="127" t="n">
        <v>43957</v>
      </c>
      <c r="C6052" s="93">
        <f>TEXT(B6052,"aaa")</f>
        <v/>
      </c>
      <c r="D6052" s="93" t="n"/>
      <c r="E6052" s="6" t="inlineStr">
        <is>
          <t>토너</t>
        </is>
      </c>
      <c r="F6052" s="5" t="inlineStr">
        <is>
          <t>카페24</t>
        </is>
      </c>
      <c r="G6052" s="5" t="inlineStr">
        <is>
          <t>250ml 2set</t>
        </is>
      </c>
      <c r="H6052" s="6" t="n">
        <v>50</v>
      </c>
      <c r="I6052" s="6" t="n"/>
      <c r="J6052" s="7" t="n">
        <v>190801</v>
      </c>
      <c r="K6052" s="93" t="n"/>
      <c r="L6052" s="93" t="n">
        <v>1750000</v>
      </c>
      <c r="M6052" s="93" t="n">
        <v>1647625</v>
      </c>
      <c r="N6052" s="93" t="n">
        <v>326000</v>
      </c>
      <c r="O6052" s="148" t="n">
        <v>1590909.090909091</v>
      </c>
      <c r="P6052" s="93" t="inlineStr">
        <is>
          <t>카페24토너250ml 2set190801</t>
        </is>
      </c>
    </row>
    <row r="6053">
      <c r="A6053" s="93" t="n"/>
      <c r="B6053" s="127" t="n">
        <v>43957</v>
      </c>
      <c r="C6053" s="93">
        <f>TEXT(B6053,"aaa")</f>
        <v/>
      </c>
      <c r="D6053" s="93" t="n"/>
      <c r="E6053" s="6" t="inlineStr">
        <is>
          <t>토너</t>
        </is>
      </c>
      <c r="F6053" s="5" t="inlineStr">
        <is>
          <t>카페24</t>
        </is>
      </c>
      <c r="G6053" s="5" t="inlineStr">
        <is>
          <t>500ml</t>
        </is>
      </c>
      <c r="H6053" s="6" t="n">
        <v>58</v>
      </c>
      <c r="I6053" s="6" t="n"/>
      <c r="J6053" s="7" t="n">
        <v>190801</v>
      </c>
      <c r="K6053" s="93" t="n"/>
      <c r="L6053" s="93" t="n">
        <v>1914000</v>
      </c>
      <c r="M6053" s="93" t="n">
        <v>1802031</v>
      </c>
      <c r="N6053" s="93" t="n">
        <v>274050</v>
      </c>
      <c r="O6053" s="148" t="n">
        <v>1740000</v>
      </c>
      <c r="P6053" s="93" t="inlineStr">
        <is>
          <t>카페24토너500ml190801</t>
        </is>
      </c>
    </row>
    <row r="6054">
      <c r="A6054" s="93" t="n"/>
      <c r="B6054" s="127" t="n">
        <v>43957</v>
      </c>
      <c r="C6054" s="93">
        <f>TEXT(B6054,"aaa")</f>
        <v/>
      </c>
      <c r="D6054" s="93" t="n"/>
      <c r="E6054" s="6" t="inlineStr">
        <is>
          <t>토너</t>
        </is>
      </c>
      <c r="F6054" s="5" t="inlineStr">
        <is>
          <t>카페24</t>
        </is>
      </c>
      <c r="G6054" s="93" t="inlineStr">
        <is>
          <t>스킨팩 화장솜 60P</t>
        </is>
      </c>
      <c r="H6054" s="6" t="n">
        <v>77</v>
      </c>
      <c r="I6054" s="6" t="n"/>
      <c r="J6054" s="7" t="n">
        <v>190801</v>
      </c>
      <c r="K6054" s="93" t="n"/>
      <c r="L6054" s="93" t="n">
        <v>231000</v>
      </c>
      <c r="M6054" s="93" t="n">
        <v>217486.5</v>
      </c>
      <c r="N6054" s="93" t="n">
        <v>85470</v>
      </c>
      <c r="O6054" s="148" t="n">
        <v>210000</v>
      </c>
      <c r="P6054" s="93" t="inlineStr">
        <is>
          <t>카페24토너스킨팩 화장솜 60P190801</t>
        </is>
      </c>
    </row>
    <row r="6055">
      <c r="A6055" s="93" t="n"/>
      <c r="B6055" s="127" t="n">
        <v>43957</v>
      </c>
      <c r="C6055" s="93">
        <f>TEXT(B6055,"aaa")</f>
        <v/>
      </c>
      <c r="D6055" s="93" t="n"/>
      <c r="E6055" s="93" t="inlineStr">
        <is>
          <t>앰플</t>
        </is>
      </c>
      <c r="F6055" s="5" t="inlineStr">
        <is>
          <t>카페24</t>
        </is>
      </c>
      <c r="G6055" s="93" t="inlineStr">
        <is>
          <t>앰플 30ml</t>
        </is>
      </c>
      <c r="H6055" s="6" t="n">
        <v>12</v>
      </c>
      <c r="I6055" s="6" t="n"/>
      <c r="J6055" s="93" t="n">
        <v>190801</v>
      </c>
      <c r="K6055" s="93" t="n"/>
      <c r="L6055" s="93" t="n">
        <v>336000</v>
      </c>
      <c r="M6055" s="93" t="n">
        <v>316344</v>
      </c>
      <c r="N6055" s="93" t="n">
        <v>40764</v>
      </c>
      <c r="O6055" s="148" t="n">
        <v>305454.5454545454</v>
      </c>
      <c r="P6055" s="93" t="inlineStr">
        <is>
          <t>카페24앰플앰플 30ml190801</t>
        </is>
      </c>
    </row>
    <row r="6056">
      <c r="A6056" s="93" t="n"/>
      <c r="B6056" s="127" t="n">
        <v>43957</v>
      </c>
      <c r="C6056" s="93">
        <f>TEXT(B6056,"aaa")</f>
        <v/>
      </c>
      <c r="D6056" s="93" t="n"/>
      <c r="E6056" s="93" t="inlineStr">
        <is>
          <t>수딩크림</t>
        </is>
      </c>
      <c r="F6056" s="5" t="inlineStr">
        <is>
          <t>카페24</t>
        </is>
      </c>
      <c r="G6056" s="93" t="inlineStr">
        <is>
          <t>수딩크림 100ml</t>
        </is>
      </c>
      <c r="H6056" s="6" t="n">
        <v>8</v>
      </c>
      <c r="I6056" s="6" t="n"/>
      <c r="J6056" s="93" t="n">
        <v>190801</v>
      </c>
      <c r="K6056" s="93" t="n"/>
      <c r="L6056" s="93" t="n">
        <v>304000</v>
      </c>
      <c r="M6056" s="93" t="n">
        <v>286216</v>
      </c>
      <c r="N6056" s="93" t="n">
        <v>24360</v>
      </c>
      <c r="O6056" s="148" t="n">
        <v>276363.6363636364</v>
      </c>
      <c r="P6056" s="93" t="inlineStr">
        <is>
          <t>카페24수딩크림수딩크림 100ml190801</t>
        </is>
      </c>
    </row>
    <row r="6057">
      <c r="A6057" s="93" t="n"/>
      <c r="B6057" s="127" t="n">
        <v>43957</v>
      </c>
      <c r="C6057" s="93">
        <f>TEXT(B6057,"aaa")</f>
        <v/>
      </c>
      <c r="D6057" s="93" t="n"/>
      <c r="E6057" s="93" t="inlineStr">
        <is>
          <t>클렌징폼</t>
        </is>
      </c>
      <c r="F6057" s="93" t="inlineStr">
        <is>
          <t>카페24</t>
        </is>
      </c>
      <c r="G6057" s="93" t="inlineStr">
        <is>
          <t>클렌징폼 120ml</t>
        </is>
      </c>
      <c r="H6057" s="6" t="n">
        <v>12</v>
      </c>
      <c r="I6057" s="6" t="n"/>
      <c r="J6057" s="91" t="n">
        <v>190801</v>
      </c>
      <c r="K6057" s="93" t="n"/>
      <c r="L6057" s="93" t="n">
        <v>156000</v>
      </c>
      <c r="M6057" s="93" t="n">
        <v>146874</v>
      </c>
      <c r="N6057" s="93" t="n">
        <v>33000</v>
      </c>
      <c r="O6057" s="148" t="n">
        <v>141818.1818181818</v>
      </c>
      <c r="P6057" s="93" t="inlineStr">
        <is>
          <t>카페24클렌징폼클렌징폼 120ml190801</t>
        </is>
      </c>
    </row>
    <row r="6058">
      <c r="A6058" s="93" t="n"/>
      <c r="B6058" s="127" t="n">
        <v>43957</v>
      </c>
      <c r="C6058" s="93">
        <f>TEXT(B6058,"aaa")</f>
        <v/>
      </c>
      <c r="D6058" s="93" t="n"/>
      <c r="E6058" s="93" t="inlineStr">
        <is>
          <t>클렌징폼</t>
        </is>
      </c>
      <c r="F6058" s="93" t="inlineStr">
        <is>
          <t>카페24</t>
        </is>
      </c>
      <c r="G6058" s="93" t="inlineStr">
        <is>
          <t>클렌징폼 120ml 2set</t>
        </is>
      </c>
      <c r="H6058" s="6" t="n">
        <v>5</v>
      </c>
      <c r="I6058" s="6" t="n"/>
      <c r="J6058" s="91" t="n">
        <v>190801</v>
      </c>
      <c r="K6058" s="93" t="n"/>
      <c r="L6058" s="93" t="n">
        <v>120000</v>
      </c>
      <c r="M6058" s="93" t="n">
        <v>112980</v>
      </c>
      <c r="N6058" s="93" t="n">
        <v>12300</v>
      </c>
      <c r="O6058" s="148" t="n">
        <v>109090.9090909091</v>
      </c>
      <c r="P6058" s="93" t="inlineStr">
        <is>
          <t>카페24클렌징폼클렌징폼 120ml 2set190801</t>
        </is>
      </c>
    </row>
    <row r="6059">
      <c r="A6059" s="93" t="n"/>
      <c r="B6059" s="127" t="n">
        <v>43957</v>
      </c>
      <c r="C6059" s="93">
        <f>TEXT(B6059,"aaa")</f>
        <v/>
      </c>
      <c r="D6059" s="93" t="n"/>
      <c r="E6059" s="93" t="inlineStr">
        <is>
          <t>클렌징폼</t>
        </is>
      </c>
      <c r="F6059" s="93" t="inlineStr">
        <is>
          <t>카페24</t>
        </is>
      </c>
      <c r="G6059" s="93" t="inlineStr">
        <is>
          <t>클렌징폼 120ml 3set</t>
        </is>
      </c>
      <c r="H6059" s="6" t="n">
        <v>1</v>
      </c>
      <c r="I6059" s="6" t="n"/>
      <c r="J6059" s="91" t="n">
        <v>190801</v>
      </c>
      <c r="K6059" s="93" t="n"/>
      <c r="L6059" s="93" t="n">
        <v>33000</v>
      </c>
      <c r="M6059" s="93" t="n">
        <v>31069.5</v>
      </c>
      <c r="N6059" s="93" t="n">
        <v>3690</v>
      </c>
      <c r="O6059" s="148" t="n">
        <v>30000</v>
      </c>
      <c r="P6059" s="93" t="inlineStr">
        <is>
          <t>카페24클렌징폼클렌징폼 120ml 3set190801</t>
        </is>
      </c>
    </row>
    <row r="6060">
      <c r="A6060" s="93" t="n"/>
      <c r="B6060" s="127" t="n">
        <v>43957</v>
      </c>
      <c r="C6060" s="93">
        <f>TEXT(B6060,"aaa")</f>
        <v/>
      </c>
      <c r="D6060" s="93" t="n"/>
      <c r="E6060" s="6" t="inlineStr">
        <is>
          <t>토너</t>
        </is>
      </c>
      <c r="F6060" s="93" t="inlineStr">
        <is>
          <t>큐텐</t>
        </is>
      </c>
      <c r="G6060" s="5" t="inlineStr">
        <is>
          <t>250ml</t>
        </is>
      </c>
      <c r="H6060" s="93" t="n">
        <v>38</v>
      </c>
      <c r="J6060" s="93" t="n">
        <v>190801</v>
      </c>
      <c r="K6060" s="93" t="n"/>
      <c r="L6060" s="93" t="n">
        <v>1197000</v>
      </c>
      <c r="M6060" s="93" t="n">
        <v>1065330</v>
      </c>
      <c r="N6060" s="93" t="n">
        <v>123880</v>
      </c>
      <c r="O6060" s="148" t="n">
        <v>1088181.818181818</v>
      </c>
      <c r="P6060" s="93" t="inlineStr">
        <is>
          <t>큐텐토너250ml190801</t>
        </is>
      </c>
    </row>
    <row r="6061">
      <c r="A6061" s="93" t="n"/>
      <c r="B6061" s="127" t="n">
        <v>43957</v>
      </c>
      <c r="C6061" s="93">
        <f>TEXT(B6061,"aaa")</f>
        <v/>
      </c>
      <c r="D6061" s="93" t="n"/>
      <c r="E6061" s="6" t="inlineStr">
        <is>
          <t>토너</t>
        </is>
      </c>
      <c r="F6061" s="93" t="inlineStr">
        <is>
          <t>큐텐</t>
        </is>
      </c>
      <c r="G6061" s="5" t="inlineStr">
        <is>
          <t>250ml 2set</t>
        </is>
      </c>
      <c r="H6061" s="93" t="n">
        <v>8</v>
      </c>
      <c r="J6061" s="93" t="n">
        <v>190801</v>
      </c>
      <c r="K6061" s="93" t="n"/>
      <c r="L6061" s="93" t="n">
        <v>352000</v>
      </c>
      <c r="M6061" s="93" t="n">
        <v>313280</v>
      </c>
      <c r="N6061" s="93" t="n">
        <v>52160</v>
      </c>
      <c r="O6061" s="148" t="n">
        <v>320000</v>
      </c>
      <c r="P6061" s="93" t="inlineStr">
        <is>
          <t>큐텐토너250ml 2set190801</t>
        </is>
      </c>
    </row>
    <row r="6062">
      <c r="A6062" s="93" t="n"/>
      <c r="B6062" s="127" t="n">
        <v>43957</v>
      </c>
      <c r="C6062" s="93">
        <f>TEXT(B6062,"aaa")</f>
        <v/>
      </c>
      <c r="D6062" s="93" t="n"/>
      <c r="E6062" s="93" t="inlineStr">
        <is>
          <t>앰플</t>
        </is>
      </c>
      <c r="F6062" s="93" t="inlineStr">
        <is>
          <t>큐텐</t>
        </is>
      </c>
      <c r="G6062" s="93" t="inlineStr">
        <is>
          <t>앰플 30ml</t>
        </is>
      </c>
      <c r="H6062" s="93" t="n">
        <v>3</v>
      </c>
      <c r="J6062" s="93" t="n">
        <v>190801</v>
      </c>
      <c r="K6062" s="93" t="n"/>
      <c r="L6062" s="93" t="n">
        <v>114000</v>
      </c>
      <c r="M6062" s="93" t="n">
        <v>101460</v>
      </c>
      <c r="N6062" s="93" t="n">
        <v>10191</v>
      </c>
      <c r="O6062" s="148" t="n">
        <v>103636.3636363636</v>
      </c>
      <c r="P6062" s="93" t="inlineStr">
        <is>
          <t>큐텐앰플앰플 30ml190801</t>
        </is>
      </c>
    </row>
    <row r="6063">
      <c r="A6063" s="93" t="n"/>
      <c r="B6063" s="127" t="n">
        <v>43957</v>
      </c>
      <c r="C6063" s="93">
        <f>TEXT(B6063,"aaa")</f>
        <v/>
      </c>
      <c r="D6063" s="93" t="n"/>
      <c r="E6063" s="93" t="inlineStr">
        <is>
          <t>마스크팩</t>
        </is>
      </c>
      <c r="F6063" s="93" t="inlineStr">
        <is>
          <t>큐텐</t>
        </is>
      </c>
      <c r="G6063" s="93" t="inlineStr">
        <is>
          <t>마스크팩 10매</t>
        </is>
      </c>
      <c r="H6063" s="93" t="n">
        <v>1</v>
      </c>
      <c r="J6063" s="93" t="n">
        <v>190801</v>
      </c>
      <c r="K6063" s="93" t="n"/>
      <c r="L6063" s="93" t="n">
        <v>36000</v>
      </c>
      <c r="M6063" s="93" t="n">
        <v>32040</v>
      </c>
      <c r="N6063" s="93" t="n">
        <v>3970</v>
      </c>
      <c r="O6063" s="148" t="n">
        <v>32727.27272727272</v>
      </c>
      <c r="P6063" s="93" t="inlineStr">
        <is>
          <t>큐텐마스크팩마스크팩 10매190801</t>
        </is>
      </c>
    </row>
    <row r="6064">
      <c r="A6064" s="93" t="n"/>
      <c r="B6064" s="127" t="n">
        <v>43958</v>
      </c>
      <c r="C6064" s="93">
        <f>TEXT(B6064,"aaa")</f>
        <v/>
      </c>
      <c r="D6064" s="93" t="n"/>
      <c r="E6064" s="6" t="inlineStr">
        <is>
          <t>토너</t>
        </is>
      </c>
      <c r="F6064" s="5" t="inlineStr">
        <is>
          <t>W컨셉</t>
        </is>
      </c>
      <c r="G6064" s="5" t="inlineStr">
        <is>
          <t>250ml</t>
        </is>
      </c>
      <c r="H6064" s="6" t="n">
        <v>2</v>
      </c>
      <c r="I6064" s="6" t="n"/>
      <c r="J6064" s="7" t="n">
        <v>190801</v>
      </c>
      <c r="K6064" s="93" t="n"/>
      <c r="L6064" s="93" t="n">
        <v>40000</v>
      </c>
      <c r="M6064" s="93" t="n">
        <v>28800</v>
      </c>
      <c r="N6064" s="93" t="n">
        <v>6520</v>
      </c>
      <c r="O6064" s="148" t="n">
        <v>36363.63636363636</v>
      </c>
      <c r="P6064" s="93" t="inlineStr">
        <is>
          <t>W컨셉토너250ml190801</t>
        </is>
      </c>
    </row>
    <row r="6065">
      <c r="A6065" s="93" t="n"/>
      <c r="B6065" s="127" t="n">
        <v>43958</v>
      </c>
      <c r="C6065" s="93">
        <f>TEXT(B6065,"aaa")</f>
        <v/>
      </c>
      <c r="D6065" s="93" t="n"/>
      <c r="E6065" s="6" t="inlineStr">
        <is>
          <t>토너</t>
        </is>
      </c>
      <c r="F6065" s="5" t="inlineStr">
        <is>
          <t>W컨셉</t>
        </is>
      </c>
      <c r="G6065" s="5" t="inlineStr">
        <is>
          <t>250ml 2set</t>
        </is>
      </c>
      <c r="H6065" s="6" t="n">
        <v>5</v>
      </c>
      <c r="I6065" s="6" t="n"/>
      <c r="J6065" s="7" t="n">
        <v>190801</v>
      </c>
      <c r="K6065" s="93" t="n"/>
      <c r="L6065" s="93" t="n">
        <v>175000</v>
      </c>
      <c r="M6065" s="93" t="n">
        <v>127750</v>
      </c>
      <c r="N6065" s="93" t="n">
        <v>32600</v>
      </c>
      <c r="O6065" s="148" t="n">
        <v>159090.9090909091</v>
      </c>
      <c r="P6065" s="93" t="inlineStr">
        <is>
          <t>W컨셉토너250ml 2set190801</t>
        </is>
      </c>
    </row>
    <row r="6066">
      <c r="A6066" s="93" t="n"/>
      <c r="B6066" s="127" t="n">
        <v>43958</v>
      </c>
      <c r="C6066" s="93">
        <f>TEXT(B6066,"aaa")</f>
        <v/>
      </c>
      <c r="D6066" s="93" t="n"/>
      <c r="E6066" s="93" t="inlineStr">
        <is>
          <t>토너</t>
        </is>
      </c>
      <c r="F6066" s="5" t="inlineStr">
        <is>
          <t>스타일쉐어</t>
        </is>
      </c>
      <c r="G6066" s="93" t="inlineStr">
        <is>
          <t>250ml</t>
        </is>
      </c>
      <c r="H6066" s="6" t="n">
        <v>4</v>
      </c>
      <c r="I6066" s="6" t="n"/>
      <c r="J6066" s="7" t="n">
        <v>190801</v>
      </c>
      <c r="K6066" s="93" t="n"/>
      <c r="L6066" s="93" t="n">
        <v>80000</v>
      </c>
      <c r="M6066" s="93" t="n">
        <v>60000</v>
      </c>
      <c r="N6066" s="93" t="n">
        <v>13040</v>
      </c>
      <c r="O6066" s="148" t="n">
        <v>72727.27272727272</v>
      </c>
      <c r="P6066" s="93" t="inlineStr">
        <is>
          <t>스타일쉐어토너250ml190801</t>
        </is>
      </c>
    </row>
    <row r="6067">
      <c r="A6067" s="93" t="n"/>
      <c r="B6067" s="127" t="n">
        <v>43958</v>
      </c>
      <c r="C6067" s="93">
        <f>TEXT(B6067,"aaa")</f>
        <v/>
      </c>
      <c r="D6067" s="93" t="n"/>
      <c r="E6067" s="93" t="inlineStr">
        <is>
          <t>토너</t>
        </is>
      </c>
      <c r="F6067" s="93" t="inlineStr">
        <is>
          <t>글로우데이즈 시코르</t>
        </is>
      </c>
      <c r="G6067" s="93" t="inlineStr">
        <is>
          <t>250ml</t>
        </is>
      </c>
      <c r="H6067" s="6" t="n">
        <v>200</v>
      </c>
      <c r="I6067" s="6" t="n"/>
      <c r="J6067" s="7" t="n">
        <v>190801</v>
      </c>
      <c r="K6067" s="93" t="n"/>
      <c r="L6067" s="93" t="n">
        <v>2045400</v>
      </c>
      <c r="M6067" s="93" t="n">
        <v>2045400</v>
      </c>
      <c r="N6067" s="93" t="n">
        <v>652000</v>
      </c>
      <c r="O6067" s="148" t="n">
        <v>1859454.545454545</v>
      </c>
      <c r="P6067" s="93" t="inlineStr">
        <is>
          <t>글로우데이즈 시코르토너250ml190801</t>
        </is>
      </c>
    </row>
    <row r="6068">
      <c r="A6068" s="93" t="n"/>
      <c r="B6068" s="127" t="n">
        <v>43958</v>
      </c>
      <c r="C6068" s="93">
        <f>TEXT(B6068,"aaa")</f>
        <v/>
      </c>
      <c r="D6068" s="93" t="n"/>
      <c r="E6068" s="93" t="inlineStr">
        <is>
          <t>어성초진정패키지</t>
        </is>
      </c>
      <c r="F6068" s="93" t="inlineStr">
        <is>
          <t>카페24</t>
        </is>
      </c>
      <c r="G6068" s="93" t="inlineStr">
        <is>
          <t>어성초 진정패키지세트</t>
        </is>
      </c>
      <c r="H6068" s="6" t="n">
        <v>11</v>
      </c>
      <c r="I6068" s="6" t="n"/>
      <c r="J6068" s="93" t="n">
        <v>190801</v>
      </c>
      <c r="K6068" s="93" t="n"/>
      <c r="L6068" s="93" t="n">
        <v>1089000</v>
      </c>
      <c r="M6068" s="93" t="n">
        <v>1025293.5</v>
      </c>
      <c r="N6068" s="93" t="n">
        <v>166507</v>
      </c>
      <c r="O6068" s="148" t="n">
        <v>989999.9999999999</v>
      </c>
      <c r="P6068" s="93" t="inlineStr">
        <is>
          <t>카페24어성초진정패키지어성초 진정패키지세트190801</t>
        </is>
      </c>
    </row>
    <row r="6069">
      <c r="A6069" s="93" t="n"/>
      <c r="B6069" s="127" t="n">
        <v>43958</v>
      </c>
      <c r="C6069" s="93">
        <f>TEXT(B6069,"aaa")</f>
        <v/>
      </c>
      <c r="D6069" s="93" t="n"/>
      <c r="E6069" s="93" t="inlineStr">
        <is>
          <t>머드크림마스크</t>
        </is>
      </c>
      <c r="F6069" s="93" t="inlineStr">
        <is>
          <t>카페24</t>
        </is>
      </c>
      <c r="G6069" s="93" t="inlineStr">
        <is>
          <t>머드크림마스크 100ml</t>
        </is>
      </c>
      <c r="H6069" s="6" t="n">
        <v>3</v>
      </c>
      <c r="I6069" s="6" t="n"/>
      <c r="J6069" s="93" t="n">
        <v>190801</v>
      </c>
      <c r="K6069" s="93" t="n"/>
      <c r="L6069" s="93" t="n">
        <v>60000</v>
      </c>
      <c r="M6069" s="93" t="n">
        <v>56490</v>
      </c>
      <c r="N6069" s="93" t="n">
        <v>4326</v>
      </c>
      <c r="O6069" s="148" t="n">
        <v>54545.45454545454</v>
      </c>
      <c r="P6069" s="93" t="inlineStr">
        <is>
          <t>카페24머드크림마스크머드크림마스크 100ml190801</t>
        </is>
      </c>
    </row>
    <row r="6070">
      <c r="A6070" s="93" t="n"/>
      <c r="B6070" s="127" t="n">
        <v>43958</v>
      </c>
      <c r="C6070" s="93">
        <f>TEXT(B6070,"aaa")</f>
        <v/>
      </c>
      <c r="D6070" s="93" t="n"/>
      <c r="E6070" s="93" t="inlineStr">
        <is>
          <t>머드크림마스크</t>
        </is>
      </c>
      <c r="F6070" s="93" t="inlineStr">
        <is>
          <t>카페24</t>
        </is>
      </c>
      <c r="G6070" s="93" t="inlineStr">
        <is>
          <t>머드크림마스크 100ml 2set</t>
        </is>
      </c>
      <c r="H6070" s="6" t="n">
        <v>1</v>
      </c>
      <c r="I6070" s="6" t="n"/>
      <c r="J6070" s="93" t="n">
        <v>190801</v>
      </c>
      <c r="K6070" s="93" t="n"/>
      <c r="L6070" s="93" t="n">
        <v>35000</v>
      </c>
      <c r="M6070" s="93" t="n">
        <v>32952.5</v>
      </c>
      <c r="N6070" s="93" t="n">
        <v>2884</v>
      </c>
      <c r="O6070" s="148" t="n">
        <v>31818.18181818182</v>
      </c>
      <c r="P6070" s="93" t="inlineStr">
        <is>
          <t>카페24머드크림마스크머드크림마스크 100ml 2set190801</t>
        </is>
      </c>
    </row>
    <row r="6071">
      <c r="A6071" s="93" t="n"/>
      <c r="B6071" s="127" t="n">
        <v>43958</v>
      </c>
      <c r="C6071" s="93">
        <f>TEXT(B6071,"aaa")</f>
        <v/>
      </c>
      <c r="D6071" s="93" t="n"/>
      <c r="E6071" s="93" t="inlineStr">
        <is>
          <t>마스크팩</t>
        </is>
      </c>
      <c r="F6071" s="93" t="inlineStr">
        <is>
          <t>카페24</t>
        </is>
      </c>
      <c r="G6071" s="93" t="inlineStr">
        <is>
          <t>마스크팩 1매</t>
        </is>
      </c>
      <c r="H6071" s="6" t="n">
        <v>2</v>
      </c>
      <c r="I6071" s="6" t="n"/>
      <c r="J6071" s="93" t="n">
        <v>190801</v>
      </c>
      <c r="K6071" s="93" t="n"/>
      <c r="L6071" s="93" t="n">
        <v>8000</v>
      </c>
      <c r="M6071" s="93" t="n">
        <v>7532</v>
      </c>
      <c r="N6071" s="93" t="n">
        <v>794</v>
      </c>
      <c r="O6071" s="148" t="n">
        <v>7272.727272727272</v>
      </c>
      <c r="P6071" s="93" t="inlineStr">
        <is>
          <t>카페24마스크팩마스크팩 1매190801</t>
        </is>
      </c>
    </row>
    <row r="6072">
      <c r="A6072" s="93" t="n"/>
      <c r="B6072" s="127" t="n">
        <v>43958</v>
      </c>
      <c r="C6072" s="93">
        <f>TEXT(B6072,"aaa")</f>
        <v/>
      </c>
      <c r="D6072" s="93" t="n"/>
      <c r="E6072" s="93" t="inlineStr">
        <is>
          <t>마스크팩</t>
        </is>
      </c>
      <c r="F6072" s="93" t="inlineStr">
        <is>
          <t>카페24</t>
        </is>
      </c>
      <c r="G6072" s="93" t="inlineStr">
        <is>
          <t>마스크팩 10매</t>
        </is>
      </c>
      <c r="H6072" s="6" t="n">
        <v>1</v>
      </c>
      <c r="I6072" s="6" t="n"/>
      <c r="J6072" s="93" t="n">
        <v>190801</v>
      </c>
      <c r="K6072" s="93" t="n"/>
      <c r="L6072" s="93" t="n">
        <v>20000</v>
      </c>
      <c r="M6072" s="93" t="n">
        <v>18830</v>
      </c>
      <c r="N6072" s="93" t="n">
        <v>3970</v>
      </c>
      <c r="O6072" s="148" t="n">
        <v>18181.81818181818</v>
      </c>
      <c r="P6072" s="93" t="inlineStr">
        <is>
          <t>카페24마스크팩마스크팩 10매190801</t>
        </is>
      </c>
    </row>
    <row r="6073">
      <c r="A6073" s="93" t="n"/>
      <c r="B6073" s="127" t="n">
        <v>43958</v>
      </c>
      <c r="C6073" s="93">
        <f>TEXT(B6073,"aaa")</f>
        <v/>
      </c>
      <c r="D6073" s="93" t="n"/>
      <c r="E6073" s="6" t="inlineStr">
        <is>
          <t>토너</t>
        </is>
      </c>
      <c r="F6073" s="5" t="inlineStr">
        <is>
          <t>카페24</t>
        </is>
      </c>
      <c r="G6073" s="5" t="inlineStr">
        <is>
          <t>250ml</t>
        </is>
      </c>
      <c r="H6073" s="6" t="n">
        <v>56</v>
      </c>
      <c r="I6073" s="6" t="n"/>
      <c r="J6073" s="7" t="n">
        <v>190801</v>
      </c>
      <c r="K6073" s="93" t="n"/>
      <c r="L6073" s="93" t="n">
        <v>1120000</v>
      </c>
      <c r="M6073" s="93" t="n">
        <v>1054480</v>
      </c>
      <c r="N6073" s="93" t="n">
        <v>182560</v>
      </c>
      <c r="O6073" s="148" t="n">
        <v>1018181.818181818</v>
      </c>
      <c r="P6073" s="93" t="inlineStr">
        <is>
          <t>카페24토너250ml190801</t>
        </is>
      </c>
    </row>
    <row r="6074">
      <c r="A6074" s="93" t="n"/>
      <c r="B6074" s="127" t="n">
        <v>43958</v>
      </c>
      <c r="C6074" s="93">
        <f>TEXT(B6074,"aaa")</f>
        <v/>
      </c>
      <c r="D6074" s="93" t="n"/>
      <c r="E6074" s="6" t="inlineStr">
        <is>
          <t>토너</t>
        </is>
      </c>
      <c r="F6074" s="5" t="inlineStr">
        <is>
          <t>카페24</t>
        </is>
      </c>
      <c r="G6074" s="5" t="inlineStr">
        <is>
          <t>250ml 2set</t>
        </is>
      </c>
      <c r="H6074" s="6" t="n">
        <v>52</v>
      </c>
      <c r="I6074" s="6" t="n"/>
      <c r="J6074" s="7" t="n">
        <v>190801</v>
      </c>
      <c r="K6074" s="93" t="n"/>
      <c r="L6074" s="93" t="n">
        <v>1820000</v>
      </c>
      <c r="M6074" s="93" t="n">
        <v>1713530</v>
      </c>
      <c r="N6074" s="93" t="n">
        <v>339040</v>
      </c>
      <c r="O6074" s="148" t="n">
        <v>1654545.454545454</v>
      </c>
      <c r="P6074" s="93" t="inlineStr">
        <is>
          <t>카페24토너250ml 2set190801</t>
        </is>
      </c>
    </row>
    <row r="6075">
      <c r="A6075" s="93" t="n"/>
      <c r="B6075" s="127" t="n">
        <v>43958</v>
      </c>
      <c r="C6075" s="93">
        <f>TEXT(B6075,"aaa")</f>
        <v/>
      </c>
      <c r="D6075" s="93" t="n"/>
      <c r="E6075" s="6" t="inlineStr">
        <is>
          <t>토너</t>
        </is>
      </c>
      <c r="F6075" s="5" t="inlineStr">
        <is>
          <t>카페24</t>
        </is>
      </c>
      <c r="G6075" s="5" t="inlineStr">
        <is>
          <t>500ml</t>
        </is>
      </c>
      <c r="H6075" s="6" t="n">
        <v>48</v>
      </c>
      <c r="I6075" s="6" t="n"/>
      <c r="J6075" s="7" t="n">
        <v>190801</v>
      </c>
      <c r="K6075" s="93" t="n"/>
      <c r="L6075" s="93" t="n">
        <v>1584000</v>
      </c>
      <c r="M6075" s="93" t="n">
        <v>1491336</v>
      </c>
      <c r="N6075" s="93" t="n">
        <v>226800</v>
      </c>
      <c r="O6075" s="148" t="n">
        <v>1440000</v>
      </c>
      <c r="P6075" s="93" t="inlineStr">
        <is>
          <t>카페24토너500ml190801</t>
        </is>
      </c>
    </row>
    <row r="6076">
      <c r="A6076" s="93" t="n"/>
      <c r="B6076" s="127" t="n">
        <v>43958</v>
      </c>
      <c r="C6076" s="93">
        <f>TEXT(B6076,"aaa")</f>
        <v/>
      </c>
      <c r="D6076" s="93" t="n"/>
      <c r="E6076" s="6" t="inlineStr">
        <is>
          <t>토너</t>
        </is>
      </c>
      <c r="F6076" s="5" t="inlineStr">
        <is>
          <t>카페24</t>
        </is>
      </c>
      <c r="G6076" s="93" t="inlineStr">
        <is>
          <t>스킨팩 화장솜 60P</t>
        </is>
      </c>
      <c r="H6076" s="6" t="n">
        <v>73</v>
      </c>
      <c r="I6076" s="6" t="n"/>
      <c r="J6076" s="7" t="n">
        <v>190801</v>
      </c>
      <c r="K6076" s="93" t="n"/>
      <c r="L6076" s="93" t="n">
        <v>219000</v>
      </c>
      <c r="M6076" s="93" t="n">
        <v>206188.5</v>
      </c>
      <c r="N6076" s="93" t="n">
        <v>81030</v>
      </c>
      <c r="O6076" s="148" t="n">
        <v>199090.9090909091</v>
      </c>
      <c r="P6076" s="93" t="inlineStr">
        <is>
          <t>카페24토너스킨팩 화장솜 60P190801</t>
        </is>
      </c>
    </row>
    <row r="6077">
      <c r="A6077" s="93" t="n"/>
      <c r="B6077" s="127" t="n">
        <v>43958</v>
      </c>
      <c r="C6077" s="93">
        <f>TEXT(B6077,"aaa")</f>
        <v/>
      </c>
      <c r="D6077" s="93" t="n"/>
      <c r="E6077" s="93" t="inlineStr">
        <is>
          <t>앰플</t>
        </is>
      </c>
      <c r="F6077" s="5" t="inlineStr">
        <is>
          <t>카페24</t>
        </is>
      </c>
      <c r="G6077" s="93" t="inlineStr">
        <is>
          <t>앰플 30ml</t>
        </is>
      </c>
      <c r="H6077" s="6" t="n">
        <v>13</v>
      </c>
      <c r="I6077" s="6" t="n"/>
      <c r="J6077" s="93" t="n">
        <v>190801</v>
      </c>
      <c r="K6077" s="93" t="n"/>
      <c r="L6077" s="93" t="n">
        <v>364000</v>
      </c>
      <c r="M6077" s="93" t="n">
        <v>342706</v>
      </c>
      <c r="N6077" s="93" t="n">
        <v>44161</v>
      </c>
      <c r="O6077" s="148" t="n">
        <v>330909.0909090909</v>
      </c>
      <c r="P6077" s="93" t="inlineStr">
        <is>
          <t>카페24앰플앰플 30ml190801</t>
        </is>
      </c>
    </row>
    <row r="6078">
      <c r="A6078" s="93" t="n"/>
      <c r="B6078" s="127" t="n">
        <v>43958</v>
      </c>
      <c r="C6078" s="93">
        <f>TEXT(B6078,"aaa")</f>
        <v/>
      </c>
      <c r="D6078" s="93" t="n"/>
      <c r="E6078" s="93" t="inlineStr">
        <is>
          <t>수딩크림</t>
        </is>
      </c>
      <c r="F6078" s="5" t="inlineStr">
        <is>
          <t>카페24</t>
        </is>
      </c>
      <c r="G6078" s="93" t="inlineStr">
        <is>
          <t>수딩크림 100ml</t>
        </is>
      </c>
      <c r="H6078" s="6" t="n">
        <v>6</v>
      </c>
      <c r="I6078" s="6" t="n"/>
      <c r="J6078" s="93" t="n">
        <v>190801</v>
      </c>
      <c r="K6078" s="93" t="n"/>
      <c r="L6078" s="93" t="n">
        <v>228000</v>
      </c>
      <c r="M6078" s="93" t="n">
        <v>214662</v>
      </c>
      <c r="N6078" s="93" t="n">
        <v>18270</v>
      </c>
      <c r="O6078" s="148" t="n">
        <v>207272.7272727273</v>
      </c>
      <c r="P6078" s="93" t="inlineStr">
        <is>
          <t>카페24수딩크림수딩크림 100ml190801</t>
        </is>
      </c>
    </row>
    <row r="6079">
      <c r="A6079" s="93" t="n"/>
      <c r="B6079" s="127" t="n">
        <v>43958</v>
      </c>
      <c r="C6079" s="93">
        <f>TEXT(B6079,"aaa")</f>
        <v/>
      </c>
      <c r="D6079" s="93" t="n"/>
      <c r="E6079" s="93" t="inlineStr">
        <is>
          <t>클렌징폼</t>
        </is>
      </c>
      <c r="F6079" s="93" t="inlineStr">
        <is>
          <t>카페24</t>
        </is>
      </c>
      <c r="G6079" s="93" t="inlineStr">
        <is>
          <t>클렌징폼 120ml</t>
        </is>
      </c>
      <c r="H6079" s="6" t="n">
        <v>11</v>
      </c>
      <c r="I6079" s="6" t="n"/>
      <c r="J6079" s="91" t="n">
        <v>190801</v>
      </c>
      <c r="K6079" s="93" t="n"/>
      <c r="L6079" s="93" t="n">
        <v>143000</v>
      </c>
      <c r="M6079" s="93" t="n">
        <v>134634.5</v>
      </c>
      <c r="N6079" s="93" t="n">
        <v>30250</v>
      </c>
      <c r="O6079" s="148" t="n">
        <v>130000</v>
      </c>
      <c r="P6079" s="93" t="inlineStr">
        <is>
          <t>카페24클렌징폼클렌징폼 120ml190801</t>
        </is>
      </c>
    </row>
    <row r="6080">
      <c r="A6080" s="93" t="n"/>
      <c r="B6080" s="127" t="n">
        <v>43958</v>
      </c>
      <c r="C6080" s="93">
        <f>TEXT(B6080,"aaa")</f>
        <v/>
      </c>
      <c r="D6080" s="93" t="n"/>
      <c r="E6080" s="93" t="inlineStr">
        <is>
          <t>클렌징폼</t>
        </is>
      </c>
      <c r="F6080" s="93" t="inlineStr">
        <is>
          <t>카페24</t>
        </is>
      </c>
      <c r="G6080" s="93" t="inlineStr">
        <is>
          <t>클렌징폼 120ml 2set</t>
        </is>
      </c>
      <c r="H6080" s="6" t="n">
        <v>2</v>
      </c>
      <c r="I6080" s="6" t="n"/>
      <c r="J6080" s="91" t="n">
        <v>190801</v>
      </c>
      <c r="K6080" s="93" t="n"/>
      <c r="L6080" s="93" t="n">
        <v>48000</v>
      </c>
      <c r="M6080" s="93" t="n">
        <v>45192</v>
      </c>
      <c r="N6080" s="93" t="n">
        <v>4920</v>
      </c>
      <c r="O6080" s="148" t="n">
        <v>43636.36363636363</v>
      </c>
      <c r="P6080" s="93" t="inlineStr">
        <is>
          <t>카페24클렌징폼클렌징폼 120ml 2set190801</t>
        </is>
      </c>
    </row>
    <row r="6081">
      <c r="A6081" s="93" t="n"/>
      <c r="B6081" s="127" t="n">
        <v>43958</v>
      </c>
      <c r="C6081" s="93">
        <f>TEXT(B6081,"aaa")</f>
        <v/>
      </c>
      <c r="D6081" s="93" t="n"/>
      <c r="E6081" s="6" t="inlineStr">
        <is>
          <t>토너</t>
        </is>
      </c>
      <c r="F6081" s="93" t="inlineStr">
        <is>
          <t>큐텐</t>
        </is>
      </c>
      <c r="G6081" s="5" t="inlineStr">
        <is>
          <t>250ml</t>
        </is>
      </c>
      <c r="H6081" s="6" t="n">
        <v>11</v>
      </c>
      <c r="I6081" s="6" t="n"/>
      <c r="J6081" s="93" t="n">
        <v>190801</v>
      </c>
      <c r="K6081" s="93" t="n"/>
      <c r="L6081" s="93" t="n">
        <v>346500</v>
      </c>
      <c r="M6081" s="93" t="n">
        <v>308385</v>
      </c>
      <c r="N6081" s="93" t="n">
        <v>35860</v>
      </c>
      <c r="O6081" s="148" t="n">
        <v>315000</v>
      </c>
      <c r="P6081" s="93" t="inlineStr">
        <is>
          <t>큐텐토너250ml190801</t>
        </is>
      </c>
    </row>
    <row r="6082">
      <c r="A6082" s="93" t="n"/>
      <c r="B6082" s="127" t="n">
        <v>43958</v>
      </c>
      <c r="C6082" s="93">
        <f>TEXT(B6082,"aaa")</f>
        <v/>
      </c>
      <c r="D6082" s="93" t="n"/>
      <c r="E6082" s="6" t="inlineStr">
        <is>
          <t>토너</t>
        </is>
      </c>
      <c r="F6082" s="93" t="inlineStr">
        <is>
          <t>큐텐</t>
        </is>
      </c>
      <c r="G6082" s="5" t="inlineStr">
        <is>
          <t>250ml 2set</t>
        </is>
      </c>
      <c r="H6082" s="6" t="n">
        <v>7</v>
      </c>
      <c r="I6082" s="6" t="n"/>
      <c r="J6082" s="93" t="n">
        <v>190801</v>
      </c>
      <c r="K6082" s="93" t="n"/>
      <c r="L6082" s="93" t="n">
        <v>308000</v>
      </c>
      <c r="M6082" s="93" t="n">
        <v>274120</v>
      </c>
      <c r="N6082" s="93" t="n">
        <v>45640</v>
      </c>
      <c r="O6082" s="148" t="n">
        <v>280000</v>
      </c>
      <c r="P6082" s="93" t="inlineStr">
        <is>
          <t>큐텐토너250ml 2set190801</t>
        </is>
      </c>
    </row>
    <row r="6083">
      <c r="A6083" s="93" t="n"/>
      <c r="B6083" s="127" t="n">
        <v>43958</v>
      </c>
      <c r="C6083" s="93">
        <f>TEXT(B6083,"aaa")</f>
        <v/>
      </c>
      <c r="D6083" s="93" t="n"/>
      <c r="E6083" s="93" t="inlineStr">
        <is>
          <t>앰플</t>
        </is>
      </c>
      <c r="F6083" s="93" t="inlineStr">
        <is>
          <t>큐텐</t>
        </is>
      </c>
      <c r="G6083" s="93" t="inlineStr">
        <is>
          <t>앰플 30ml</t>
        </is>
      </c>
      <c r="H6083" s="6" t="n">
        <v>1</v>
      </c>
      <c r="I6083" s="6" t="n"/>
      <c r="J6083" s="93" t="n">
        <v>190801</v>
      </c>
      <c r="K6083" s="93" t="n"/>
      <c r="L6083" s="93" t="n">
        <v>38000</v>
      </c>
      <c r="M6083" s="93" t="n">
        <v>33820</v>
      </c>
      <c r="N6083" s="93" t="n">
        <v>3397</v>
      </c>
      <c r="O6083" s="148" t="n">
        <v>34545.45454545454</v>
      </c>
      <c r="P6083" s="93" t="inlineStr">
        <is>
          <t>큐텐앰플앰플 30ml190801</t>
        </is>
      </c>
    </row>
    <row r="6084">
      <c r="A6084" s="93" t="n"/>
      <c r="B6084" s="127" t="n">
        <v>43958</v>
      </c>
      <c r="C6084" s="93">
        <f>TEXT(B6084,"aaa")</f>
        <v/>
      </c>
      <c r="D6084" s="93" t="n"/>
      <c r="E6084" s="93" t="inlineStr">
        <is>
          <t>클렌징폼</t>
        </is>
      </c>
      <c r="F6084" s="93" t="inlineStr">
        <is>
          <t>큐텐</t>
        </is>
      </c>
      <c r="G6084" s="93" t="inlineStr">
        <is>
          <t>클렌징폼 120ml</t>
        </is>
      </c>
      <c r="H6084" s="6" t="n">
        <v>1</v>
      </c>
      <c r="I6084" s="6" t="n"/>
      <c r="J6084" s="91" t="n">
        <v>190801</v>
      </c>
      <c r="K6084" s="93" t="n"/>
      <c r="L6084" s="93" t="n">
        <v>25000</v>
      </c>
      <c r="M6084" s="93" t="n">
        <v>22250</v>
      </c>
      <c r="N6084" s="93" t="n">
        <v>2750</v>
      </c>
      <c r="O6084" s="148" t="n">
        <v>22727.27272727272</v>
      </c>
      <c r="P6084" s="93" t="inlineStr">
        <is>
          <t>큐텐클렌징폼클렌징폼 120ml190801</t>
        </is>
      </c>
    </row>
    <row r="6085">
      <c r="A6085" s="93" t="n"/>
      <c r="B6085" s="127" t="n">
        <v>43959</v>
      </c>
      <c r="C6085" s="93">
        <f>TEXT(B6085,"aaa")</f>
        <v/>
      </c>
      <c r="D6085" s="93" t="n"/>
      <c r="E6085" s="6" t="inlineStr">
        <is>
          <t>토너</t>
        </is>
      </c>
      <c r="F6085" s="5" t="inlineStr">
        <is>
          <t>W컨셉</t>
        </is>
      </c>
      <c r="G6085" s="5" t="inlineStr">
        <is>
          <t>250ml</t>
        </is>
      </c>
      <c r="H6085" s="6" t="n">
        <v>1</v>
      </c>
      <c r="I6085" s="6" t="n"/>
      <c r="J6085" s="7" t="n">
        <v>190801</v>
      </c>
      <c r="K6085" s="93" t="n"/>
      <c r="L6085" s="93" t="n">
        <v>20000</v>
      </c>
      <c r="M6085" s="93" t="n">
        <v>14400</v>
      </c>
      <c r="N6085" s="93" t="n">
        <v>3260</v>
      </c>
      <c r="O6085" s="148" t="n">
        <v>18181.81818181818</v>
      </c>
      <c r="P6085" s="93" t="inlineStr">
        <is>
          <t>W컨셉토너250ml190801</t>
        </is>
      </c>
    </row>
    <row r="6086">
      <c r="A6086" s="93" t="n"/>
      <c r="B6086" s="127" t="n">
        <v>43959</v>
      </c>
      <c r="C6086" s="93">
        <f>TEXT(B6086,"aaa")</f>
        <v/>
      </c>
      <c r="D6086" s="93" t="n"/>
      <c r="E6086" s="6" t="inlineStr">
        <is>
          <t>토너</t>
        </is>
      </c>
      <c r="F6086" s="5" t="inlineStr">
        <is>
          <t>W컨셉</t>
        </is>
      </c>
      <c r="G6086" s="5" t="inlineStr">
        <is>
          <t>250ml 2set</t>
        </is>
      </c>
      <c r="H6086" s="6" t="n">
        <v>5</v>
      </c>
      <c r="I6086" s="6" t="n"/>
      <c r="J6086" s="7" t="n">
        <v>190801</v>
      </c>
      <c r="K6086" s="93" t="n"/>
      <c r="L6086" s="93" t="n">
        <v>175000</v>
      </c>
      <c r="M6086" s="93" t="n">
        <v>127750</v>
      </c>
      <c r="N6086" s="93" t="n">
        <v>32600</v>
      </c>
      <c r="O6086" s="148" t="n">
        <v>159090.9090909091</v>
      </c>
      <c r="P6086" s="93" t="inlineStr">
        <is>
          <t>W컨셉토너250ml 2set190801</t>
        </is>
      </c>
    </row>
    <row r="6087">
      <c r="A6087" s="93" t="n"/>
      <c r="B6087" s="127" t="n">
        <v>43959</v>
      </c>
      <c r="C6087" s="93">
        <f>TEXT(B6087,"aaa")</f>
        <v/>
      </c>
      <c r="D6087" s="93" t="n"/>
      <c r="E6087" s="93" t="inlineStr">
        <is>
          <t>토너</t>
        </is>
      </c>
      <c r="F6087" s="5" t="inlineStr">
        <is>
          <t>스타일쉐어</t>
        </is>
      </c>
      <c r="G6087" s="93" t="inlineStr">
        <is>
          <t>250ml</t>
        </is>
      </c>
      <c r="H6087" s="6" t="n">
        <v>2</v>
      </c>
      <c r="I6087" s="6" t="n"/>
      <c r="J6087" s="7" t="n">
        <v>190801</v>
      </c>
      <c r="K6087" s="93" t="n"/>
      <c r="L6087" s="93" t="n">
        <v>40000</v>
      </c>
      <c r="M6087" s="93" t="n">
        <v>30000</v>
      </c>
      <c r="N6087" s="93" t="n">
        <v>6520</v>
      </c>
      <c r="O6087" s="148" t="n">
        <v>36363.63636363636</v>
      </c>
      <c r="P6087" s="93" t="inlineStr">
        <is>
          <t>스타일쉐어토너250ml190801</t>
        </is>
      </c>
    </row>
    <row r="6088">
      <c r="A6088" s="93" t="n"/>
      <c r="B6088" s="127" t="n">
        <v>43959</v>
      </c>
      <c r="C6088" s="93">
        <f>TEXT(B6088,"aaa")</f>
        <v/>
      </c>
      <c r="D6088" s="93" t="n"/>
      <c r="E6088" s="93" t="inlineStr">
        <is>
          <t>어성초진정패키지</t>
        </is>
      </c>
      <c r="F6088" s="93" t="inlineStr">
        <is>
          <t>카페24</t>
        </is>
      </c>
      <c r="G6088" s="93" t="inlineStr">
        <is>
          <t>어성초 진정패키지세트</t>
        </is>
      </c>
      <c r="H6088" s="6" t="n">
        <v>6</v>
      </c>
      <c r="I6088" s="6" t="n"/>
      <c r="J6088" s="93" t="n">
        <v>190801</v>
      </c>
      <c r="K6088" s="93" t="n"/>
      <c r="L6088" s="93" t="n">
        <v>594000</v>
      </c>
      <c r="M6088" s="93" t="n">
        <v>559251</v>
      </c>
      <c r="N6088" s="93" t="n">
        <v>90822</v>
      </c>
      <c r="O6088" s="148" t="n">
        <v>540000</v>
      </c>
      <c r="P6088" s="93" t="inlineStr">
        <is>
          <t>카페24어성초진정패키지어성초 진정패키지세트190801</t>
        </is>
      </c>
    </row>
    <row r="6089">
      <c r="A6089" s="93" t="n"/>
      <c r="B6089" s="127" t="n">
        <v>43959</v>
      </c>
      <c r="C6089" s="93">
        <f>TEXT(B6089,"aaa")</f>
        <v/>
      </c>
      <c r="D6089" s="93" t="n"/>
      <c r="E6089" s="93" t="inlineStr">
        <is>
          <t>머드크림마스크</t>
        </is>
      </c>
      <c r="F6089" s="93" t="inlineStr">
        <is>
          <t>카페24</t>
        </is>
      </c>
      <c r="G6089" s="93" t="inlineStr">
        <is>
          <t>머드크림마스크 100ml</t>
        </is>
      </c>
      <c r="H6089" s="6" t="n">
        <v>1</v>
      </c>
      <c r="I6089" s="6" t="n"/>
      <c r="J6089" s="93" t="n">
        <v>190801</v>
      </c>
      <c r="K6089" s="93" t="n"/>
      <c r="L6089" s="93" t="n">
        <v>20000</v>
      </c>
      <c r="M6089" s="93" t="n">
        <v>18830</v>
      </c>
      <c r="N6089" s="93" t="n">
        <v>1442</v>
      </c>
      <c r="O6089" s="148" t="n">
        <v>18181.81818181818</v>
      </c>
      <c r="P6089" s="93" t="inlineStr">
        <is>
          <t>카페24머드크림마스크머드크림마스크 100ml190801</t>
        </is>
      </c>
    </row>
    <row r="6090">
      <c r="A6090" s="93" t="n"/>
      <c r="B6090" s="127" t="n">
        <v>43959</v>
      </c>
      <c r="C6090" s="93">
        <f>TEXT(B6090,"aaa")</f>
        <v/>
      </c>
      <c r="D6090" s="93" t="n"/>
      <c r="E6090" s="93" t="inlineStr">
        <is>
          <t>마스크팩</t>
        </is>
      </c>
      <c r="F6090" s="93" t="inlineStr">
        <is>
          <t>카페24</t>
        </is>
      </c>
      <c r="G6090" s="93" t="inlineStr">
        <is>
          <t>마스크팩 1매</t>
        </is>
      </c>
      <c r="H6090" s="6" t="n">
        <v>3</v>
      </c>
      <c r="I6090" s="6" t="n"/>
      <c r="J6090" s="93" t="n">
        <v>190801</v>
      </c>
      <c r="K6090" s="93" t="n"/>
      <c r="L6090" s="93" t="n">
        <v>12000</v>
      </c>
      <c r="M6090" s="93" t="n">
        <v>11298</v>
      </c>
      <c r="N6090" s="93" t="n">
        <v>1191</v>
      </c>
      <c r="O6090" s="148" t="n">
        <v>10909.09090909091</v>
      </c>
      <c r="P6090" s="93" t="inlineStr">
        <is>
          <t>카페24마스크팩마스크팩 1매190801</t>
        </is>
      </c>
    </row>
    <row r="6091">
      <c r="A6091" s="93" t="n"/>
      <c r="B6091" s="127" t="n">
        <v>43959</v>
      </c>
      <c r="C6091" s="93">
        <f>TEXT(B6091,"aaa")</f>
        <v/>
      </c>
      <c r="D6091" s="93" t="n"/>
      <c r="E6091" s="93" t="inlineStr">
        <is>
          <t>마스크팩</t>
        </is>
      </c>
      <c r="F6091" s="93" t="inlineStr">
        <is>
          <t>카페24</t>
        </is>
      </c>
      <c r="G6091" s="93" t="inlineStr">
        <is>
          <t>마스크팩 10매</t>
        </is>
      </c>
      <c r="H6091" s="6" t="n">
        <v>6</v>
      </c>
      <c r="I6091" s="6" t="n"/>
      <c r="J6091" s="93" t="n">
        <v>190801</v>
      </c>
      <c r="K6091" s="93" t="n"/>
      <c r="L6091" s="93" t="n">
        <v>120000</v>
      </c>
      <c r="M6091" s="93" t="n">
        <v>112980</v>
      </c>
      <c r="N6091" s="93" t="n">
        <v>23820</v>
      </c>
      <c r="O6091" s="148" t="n">
        <v>109090.9090909091</v>
      </c>
      <c r="P6091" s="93" t="inlineStr">
        <is>
          <t>카페24마스크팩마스크팩 10매190801</t>
        </is>
      </c>
    </row>
    <row r="6092">
      <c r="A6092" s="93" t="n"/>
      <c r="B6092" s="127" t="n">
        <v>43959</v>
      </c>
      <c r="C6092" s="93">
        <f>TEXT(B6092,"aaa")</f>
        <v/>
      </c>
      <c r="D6092" s="93" t="n"/>
      <c r="E6092" s="6" t="inlineStr">
        <is>
          <t>토너</t>
        </is>
      </c>
      <c r="F6092" s="5" t="inlineStr">
        <is>
          <t>카페24</t>
        </is>
      </c>
      <c r="G6092" s="5" t="inlineStr">
        <is>
          <t>250ml</t>
        </is>
      </c>
      <c r="H6092" s="6" t="n">
        <v>77</v>
      </c>
      <c r="I6092" s="6" t="n"/>
      <c r="J6092" s="7" t="n">
        <v>190801</v>
      </c>
      <c r="K6092" s="93" t="n"/>
      <c r="L6092" s="93" t="n">
        <v>1540000</v>
      </c>
      <c r="M6092" s="93" t="n">
        <v>1449910</v>
      </c>
      <c r="N6092" s="93" t="n">
        <v>251020</v>
      </c>
      <c r="O6092" s="148" t="n">
        <v>1400000</v>
      </c>
      <c r="P6092" s="93" t="inlineStr">
        <is>
          <t>카페24토너250ml190801</t>
        </is>
      </c>
    </row>
    <row r="6093">
      <c r="A6093" s="93" t="n"/>
      <c r="B6093" s="127" t="n">
        <v>43959</v>
      </c>
      <c r="C6093" s="93">
        <f>TEXT(B6093,"aaa")</f>
        <v/>
      </c>
      <c r="D6093" s="93" t="n"/>
      <c r="E6093" s="6" t="inlineStr">
        <is>
          <t>토너</t>
        </is>
      </c>
      <c r="F6093" s="5" t="inlineStr">
        <is>
          <t>카페24</t>
        </is>
      </c>
      <c r="G6093" s="5" t="inlineStr">
        <is>
          <t>250ml 2set</t>
        </is>
      </c>
      <c r="H6093" s="6" t="n">
        <v>76</v>
      </c>
      <c r="I6093" s="6" t="n"/>
      <c r="J6093" s="7" t="n">
        <v>190801</v>
      </c>
      <c r="K6093" s="93" t="n"/>
      <c r="L6093" s="93" t="n">
        <v>2660000</v>
      </c>
      <c r="M6093" s="93" t="n">
        <v>2504390</v>
      </c>
      <c r="N6093" s="93" t="n">
        <v>495520</v>
      </c>
      <c r="O6093" s="148" t="n">
        <v>2418181.818181818</v>
      </c>
      <c r="P6093" s="93" t="inlineStr">
        <is>
          <t>카페24토너250ml 2set190801</t>
        </is>
      </c>
    </row>
    <row r="6094">
      <c r="A6094" s="93" t="n"/>
      <c r="B6094" s="127" t="n">
        <v>43959</v>
      </c>
      <c r="C6094" s="93">
        <f>TEXT(B6094,"aaa")</f>
        <v/>
      </c>
      <c r="D6094" s="93" t="n"/>
      <c r="E6094" s="6" t="inlineStr">
        <is>
          <t>토너</t>
        </is>
      </c>
      <c r="F6094" s="5" t="inlineStr">
        <is>
          <t>카페24</t>
        </is>
      </c>
      <c r="G6094" s="5" t="inlineStr">
        <is>
          <t>500ml</t>
        </is>
      </c>
      <c r="H6094" s="6" t="n">
        <v>77</v>
      </c>
      <c r="I6094" s="6" t="n"/>
      <c r="J6094" s="7" t="n">
        <v>190801</v>
      </c>
      <c r="K6094" s="93" t="n"/>
      <c r="L6094" s="93" t="n">
        <v>2541000</v>
      </c>
      <c r="M6094" s="93" t="n">
        <v>2392351.5</v>
      </c>
      <c r="N6094" s="93" t="n">
        <v>363825</v>
      </c>
      <c r="O6094" s="148" t="n">
        <v>2310000</v>
      </c>
      <c r="P6094" s="93" t="inlineStr">
        <is>
          <t>카페24토너500ml190801</t>
        </is>
      </c>
    </row>
    <row r="6095">
      <c r="A6095" s="93" t="n"/>
      <c r="B6095" s="127" t="n">
        <v>43959</v>
      </c>
      <c r="C6095" s="93">
        <f>TEXT(B6095,"aaa")</f>
        <v/>
      </c>
      <c r="D6095" s="93" t="n"/>
      <c r="E6095" s="6" t="inlineStr">
        <is>
          <t>토너</t>
        </is>
      </c>
      <c r="F6095" s="5" t="inlineStr">
        <is>
          <t>카페24</t>
        </is>
      </c>
      <c r="G6095" s="93" t="inlineStr">
        <is>
          <t>스킨팩 화장솜 60P</t>
        </is>
      </c>
      <c r="H6095" s="6" t="n">
        <v>78</v>
      </c>
      <c r="I6095" s="6" t="n"/>
      <c r="J6095" s="7" t="n">
        <v>190801</v>
      </c>
      <c r="K6095" s="93" t="n"/>
      <c r="L6095" s="93" t="n">
        <v>234000</v>
      </c>
      <c r="M6095" s="93" t="n">
        <v>220311</v>
      </c>
      <c r="N6095" s="93" t="n">
        <v>86580</v>
      </c>
      <c r="O6095" s="148" t="n">
        <v>212727.2727272727</v>
      </c>
      <c r="P6095" s="93" t="inlineStr">
        <is>
          <t>카페24토너스킨팩 화장솜 60P190801</t>
        </is>
      </c>
    </row>
    <row r="6096">
      <c r="A6096" s="93" t="n"/>
      <c r="B6096" s="127" t="n">
        <v>43959</v>
      </c>
      <c r="C6096" s="93">
        <f>TEXT(B6096,"aaa")</f>
        <v/>
      </c>
      <c r="D6096" s="93" t="n"/>
      <c r="E6096" s="93" t="inlineStr">
        <is>
          <t>앰플</t>
        </is>
      </c>
      <c r="F6096" s="5" t="inlineStr">
        <is>
          <t>카페24</t>
        </is>
      </c>
      <c r="G6096" s="93" t="inlineStr">
        <is>
          <t>앰플 30ml</t>
        </is>
      </c>
      <c r="H6096" s="6" t="n">
        <v>10</v>
      </c>
      <c r="I6096" s="6" t="n"/>
      <c r="J6096" s="93" t="n">
        <v>190801</v>
      </c>
      <c r="K6096" s="93" t="n"/>
      <c r="L6096" s="93" t="n">
        <v>280000</v>
      </c>
      <c r="M6096" s="93" t="n">
        <v>263620</v>
      </c>
      <c r="N6096" s="93" t="n">
        <v>33970</v>
      </c>
      <c r="O6096" s="148" t="n">
        <v>254545.4545454545</v>
      </c>
      <c r="P6096" s="93" t="inlineStr">
        <is>
          <t>카페24앰플앰플 30ml190801</t>
        </is>
      </c>
    </row>
    <row r="6097">
      <c r="A6097" s="93" t="n"/>
      <c r="B6097" s="127" t="n">
        <v>43959</v>
      </c>
      <c r="C6097" s="93">
        <f>TEXT(B6097,"aaa")</f>
        <v/>
      </c>
      <c r="D6097" s="93" t="n"/>
      <c r="E6097" s="93" t="inlineStr">
        <is>
          <t>수딩크림</t>
        </is>
      </c>
      <c r="F6097" s="5" t="inlineStr">
        <is>
          <t>카페24</t>
        </is>
      </c>
      <c r="G6097" s="93" t="inlineStr">
        <is>
          <t>수딩크림 100ml</t>
        </is>
      </c>
      <c r="H6097" s="6" t="n">
        <v>2</v>
      </c>
      <c r="I6097" s="6" t="n"/>
      <c r="J6097" s="93" t="n">
        <v>190801</v>
      </c>
      <c r="K6097" s="93" t="n"/>
      <c r="L6097" s="93" t="n">
        <v>76000</v>
      </c>
      <c r="M6097" s="93" t="n">
        <v>71554</v>
      </c>
      <c r="N6097" s="93" t="n">
        <v>6090</v>
      </c>
      <c r="O6097" s="148" t="n">
        <v>69090.90909090909</v>
      </c>
      <c r="P6097" s="93" t="inlineStr">
        <is>
          <t>카페24수딩크림수딩크림 100ml190801</t>
        </is>
      </c>
    </row>
    <row r="6098">
      <c r="A6098" s="93" t="n"/>
      <c r="B6098" s="127" t="n">
        <v>43959</v>
      </c>
      <c r="C6098" s="93">
        <f>TEXT(B6098,"aaa")</f>
        <v/>
      </c>
      <c r="D6098" s="93" t="n"/>
      <c r="E6098" s="6" t="inlineStr">
        <is>
          <t>토너</t>
        </is>
      </c>
      <c r="F6098" s="93" t="inlineStr">
        <is>
          <t>큐텐</t>
        </is>
      </c>
      <c r="G6098" s="5" t="inlineStr">
        <is>
          <t>250ml</t>
        </is>
      </c>
      <c r="H6098" s="6" t="n">
        <v>18</v>
      </c>
      <c r="I6098" s="6" t="n"/>
      <c r="J6098" s="93" t="n">
        <v>190801</v>
      </c>
      <c r="K6098" s="93" t="n"/>
      <c r="L6098" s="93" t="n">
        <v>567000</v>
      </c>
      <c r="M6098" s="93" t="n">
        <v>504630</v>
      </c>
      <c r="N6098" s="93" t="n">
        <v>58680</v>
      </c>
      <c r="O6098" s="148" t="n">
        <v>515454.5454545454</v>
      </c>
      <c r="P6098" s="93" t="inlineStr">
        <is>
          <t>큐텐토너250ml190801</t>
        </is>
      </c>
    </row>
    <row r="6099">
      <c r="A6099" s="93" t="n"/>
      <c r="B6099" s="127" t="n">
        <v>43959</v>
      </c>
      <c r="C6099" s="93">
        <f>TEXT(B6099,"aaa")</f>
        <v/>
      </c>
      <c r="D6099" s="93" t="n"/>
      <c r="E6099" s="6" t="inlineStr">
        <is>
          <t>토너</t>
        </is>
      </c>
      <c r="F6099" s="93" t="inlineStr">
        <is>
          <t>큐텐</t>
        </is>
      </c>
      <c r="G6099" s="5" t="inlineStr">
        <is>
          <t>250ml 2set</t>
        </is>
      </c>
      <c r="H6099" s="6" t="n">
        <v>10</v>
      </c>
      <c r="I6099" s="6" t="n"/>
      <c r="J6099" s="93" t="n">
        <v>190801</v>
      </c>
      <c r="K6099" s="93" t="n"/>
      <c r="L6099" s="93" t="n">
        <v>440000</v>
      </c>
      <c r="M6099" s="93" t="n">
        <v>391600</v>
      </c>
      <c r="N6099" s="93" t="n">
        <v>65200</v>
      </c>
      <c r="O6099" s="148" t="n">
        <v>399999.9999999999</v>
      </c>
      <c r="P6099" s="93" t="inlineStr">
        <is>
          <t>큐텐토너250ml 2set190801</t>
        </is>
      </c>
    </row>
    <row r="6100">
      <c r="A6100" s="93" t="n"/>
      <c r="B6100" s="127" t="n">
        <v>43959</v>
      </c>
      <c r="C6100" s="93">
        <f>TEXT(B6100,"aaa")</f>
        <v/>
      </c>
      <c r="D6100" s="93" t="n"/>
      <c r="E6100" s="93" t="inlineStr">
        <is>
          <t>앰플</t>
        </is>
      </c>
      <c r="F6100" s="93" t="inlineStr">
        <is>
          <t>큐텐</t>
        </is>
      </c>
      <c r="G6100" s="93" t="inlineStr">
        <is>
          <t>앰플 30ml</t>
        </is>
      </c>
      <c r="H6100" s="6" t="n">
        <v>3</v>
      </c>
      <c r="I6100" s="6" t="n"/>
      <c r="J6100" s="93" t="n">
        <v>190801</v>
      </c>
      <c r="K6100" s="93" t="n"/>
      <c r="L6100" s="93" t="n">
        <v>114000</v>
      </c>
      <c r="M6100" s="93" t="n">
        <v>101460</v>
      </c>
      <c r="N6100" s="93" t="n">
        <v>10191</v>
      </c>
      <c r="O6100" s="148" t="n">
        <v>103636.3636363636</v>
      </c>
      <c r="P6100" s="93" t="inlineStr">
        <is>
          <t>큐텐앰플앰플 30ml190801</t>
        </is>
      </c>
    </row>
    <row r="6101">
      <c r="A6101" s="93" t="n"/>
      <c r="B6101" s="127" t="n">
        <v>43959</v>
      </c>
      <c r="C6101" s="93">
        <f>TEXT(B6101,"aaa")</f>
        <v/>
      </c>
      <c r="D6101" s="93" t="n"/>
      <c r="E6101" s="93" t="inlineStr">
        <is>
          <t>클렌징폼</t>
        </is>
      </c>
      <c r="F6101" s="93" t="inlineStr">
        <is>
          <t>카페24</t>
        </is>
      </c>
      <c r="G6101" s="93" t="inlineStr">
        <is>
          <t>클렌징폼 120ml</t>
        </is>
      </c>
      <c r="H6101" s="6" t="n">
        <v>7</v>
      </c>
      <c r="I6101" s="6" t="n"/>
      <c r="J6101" s="91" t="n">
        <v>190801</v>
      </c>
      <c r="K6101" s="93" t="n"/>
      <c r="L6101" s="93" t="n">
        <v>91000</v>
      </c>
      <c r="M6101" s="93" t="n">
        <v>85676.5</v>
      </c>
      <c r="N6101" s="93" t="n">
        <v>19250</v>
      </c>
      <c r="O6101" s="148" t="n">
        <v>82727.27272727272</v>
      </c>
      <c r="P6101" s="93" t="inlineStr">
        <is>
          <t>카페24클렌징폼클렌징폼 120ml190801</t>
        </is>
      </c>
    </row>
    <row r="6102">
      <c r="A6102" s="93" t="n"/>
      <c r="B6102" s="127" t="n">
        <v>43959</v>
      </c>
      <c r="C6102" s="93">
        <f>TEXT(B6102,"aaa")</f>
        <v/>
      </c>
      <c r="D6102" s="93" t="n"/>
      <c r="E6102" s="93" t="inlineStr">
        <is>
          <t>클렌징폼</t>
        </is>
      </c>
      <c r="F6102" s="93" t="inlineStr">
        <is>
          <t>카페24</t>
        </is>
      </c>
      <c r="G6102" s="93" t="inlineStr">
        <is>
          <t>클렌징폼 120ml 2set</t>
        </is>
      </c>
      <c r="H6102" s="6" t="n">
        <v>1</v>
      </c>
      <c r="I6102" s="6" t="n"/>
      <c r="J6102" s="91" t="n">
        <v>190801</v>
      </c>
      <c r="K6102" s="93" t="n"/>
      <c r="L6102" s="93" t="n">
        <v>24000</v>
      </c>
      <c r="M6102" s="93" t="n">
        <v>22596</v>
      </c>
      <c r="N6102" s="93" t="n">
        <v>2460</v>
      </c>
      <c r="O6102" s="148" t="n">
        <v>21818.18181818182</v>
      </c>
      <c r="P6102" s="93" t="inlineStr">
        <is>
          <t>카페24클렌징폼클렌징폼 120ml 2set190801</t>
        </is>
      </c>
    </row>
    <row r="6103">
      <c r="A6103" s="93" t="n"/>
      <c r="B6103" s="127" t="n">
        <v>43959</v>
      </c>
      <c r="C6103" s="93">
        <f>TEXT(B6103,"aaa")</f>
        <v/>
      </c>
      <c r="D6103" s="93" t="n"/>
      <c r="E6103" s="93" t="inlineStr">
        <is>
          <t>클렌징폼</t>
        </is>
      </c>
      <c r="F6103" s="93" t="inlineStr">
        <is>
          <t>카페24</t>
        </is>
      </c>
      <c r="G6103" s="93" t="inlineStr">
        <is>
          <t>클렌징폼 120ml 3set</t>
        </is>
      </c>
      <c r="H6103" s="6" t="n">
        <v>1</v>
      </c>
      <c r="I6103" s="6" t="n"/>
      <c r="J6103" s="91" t="n">
        <v>190801</v>
      </c>
      <c r="K6103" s="93" t="n"/>
      <c r="L6103" s="93" t="n">
        <v>33000</v>
      </c>
      <c r="M6103" s="93" t="n">
        <v>31069.5</v>
      </c>
      <c r="N6103" s="93" t="n">
        <v>3690</v>
      </c>
      <c r="O6103" s="148" t="n">
        <v>30000</v>
      </c>
      <c r="P6103" s="93" t="inlineStr">
        <is>
          <t>카페24클렌징폼클렌징폼 120ml 3set190801</t>
        </is>
      </c>
    </row>
    <row r="6104">
      <c r="A6104" s="93" t="n"/>
      <c r="B6104" s="127" t="n">
        <v>43960</v>
      </c>
      <c r="C6104" s="93">
        <f>TEXT(B6104,"aaa")</f>
        <v/>
      </c>
      <c r="D6104" s="93" t="n"/>
      <c r="E6104" s="93" t="inlineStr">
        <is>
          <t>토너</t>
        </is>
      </c>
      <c r="F6104" s="5" t="inlineStr">
        <is>
          <t>스타일쉐어</t>
        </is>
      </c>
      <c r="G6104" s="93" t="inlineStr">
        <is>
          <t>250ml</t>
        </is>
      </c>
      <c r="H6104" s="6" t="n">
        <v>2</v>
      </c>
      <c r="I6104" s="6" t="n"/>
      <c r="J6104" s="7" t="n">
        <v>190801</v>
      </c>
      <c r="K6104" s="93" t="n"/>
      <c r="L6104" s="93" t="n">
        <v>40000</v>
      </c>
      <c r="M6104" s="93" t="n">
        <v>30000</v>
      </c>
      <c r="N6104" s="93" t="n">
        <v>6520</v>
      </c>
      <c r="O6104" s="148" t="n">
        <v>36363.63636363636</v>
      </c>
      <c r="P6104" s="93" t="inlineStr">
        <is>
          <t>스타일쉐어토너250ml190801</t>
        </is>
      </c>
    </row>
    <row r="6105">
      <c r="A6105" s="93" t="n"/>
      <c r="B6105" s="127" t="n">
        <v>43960</v>
      </c>
      <c r="C6105" s="93">
        <f>TEXT(B6105,"aaa")</f>
        <v/>
      </c>
      <c r="D6105" s="93" t="n"/>
      <c r="E6105" s="93" t="inlineStr">
        <is>
          <t>어성초진정패키지</t>
        </is>
      </c>
      <c r="F6105" s="93" t="inlineStr">
        <is>
          <t>카페24</t>
        </is>
      </c>
      <c r="G6105" s="93" t="inlineStr">
        <is>
          <t>어성초 진정패키지세트</t>
        </is>
      </c>
      <c r="H6105" s="6" t="n">
        <v>2</v>
      </c>
      <c r="I6105" s="6" t="n"/>
      <c r="J6105" s="93" t="n">
        <v>190801</v>
      </c>
      <c r="K6105" s="93" t="n"/>
      <c r="L6105" s="93" t="n">
        <v>198000</v>
      </c>
      <c r="M6105" s="93" t="n">
        <v>186417</v>
      </c>
      <c r="N6105" s="93" t="n">
        <v>30274</v>
      </c>
      <c r="O6105" s="148" t="n">
        <v>180000</v>
      </c>
      <c r="P6105" s="93" t="inlineStr">
        <is>
          <t>카페24어성초진정패키지어성초 진정패키지세트190801</t>
        </is>
      </c>
    </row>
    <row r="6106">
      <c r="A6106" s="93" t="n"/>
      <c r="B6106" s="127" t="n">
        <v>43960</v>
      </c>
      <c r="C6106" s="93">
        <f>TEXT(B6106,"aaa")</f>
        <v/>
      </c>
      <c r="D6106" s="93" t="n"/>
      <c r="E6106" s="93" t="inlineStr">
        <is>
          <t>머드크림마스크</t>
        </is>
      </c>
      <c r="F6106" s="93" t="inlineStr">
        <is>
          <t>카페24</t>
        </is>
      </c>
      <c r="G6106" s="93" t="inlineStr">
        <is>
          <t>머드크림마스크 100ml</t>
        </is>
      </c>
      <c r="H6106" s="6" t="n">
        <v>2</v>
      </c>
      <c r="I6106" s="6" t="n"/>
      <c r="J6106" s="93" t="n">
        <v>190801</v>
      </c>
      <c r="K6106" s="93" t="n"/>
      <c r="L6106" s="93" t="n">
        <v>40000</v>
      </c>
      <c r="M6106" s="93" t="n">
        <v>37660</v>
      </c>
      <c r="N6106" s="93" t="n">
        <v>2884</v>
      </c>
      <c r="O6106" s="148" t="n">
        <v>36363.63636363636</v>
      </c>
      <c r="P6106" s="93" t="inlineStr">
        <is>
          <t>카페24머드크림마스크머드크림마스크 100ml190801</t>
        </is>
      </c>
    </row>
    <row r="6107">
      <c r="A6107" s="93" t="n"/>
      <c r="B6107" s="127" t="n">
        <v>43960</v>
      </c>
      <c r="C6107" s="93">
        <f>TEXT(B6107,"aaa")</f>
        <v/>
      </c>
      <c r="D6107" s="93" t="n"/>
      <c r="E6107" s="93" t="inlineStr">
        <is>
          <t>머드크림마스크</t>
        </is>
      </c>
      <c r="F6107" s="93" t="inlineStr">
        <is>
          <t>카페24</t>
        </is>
      </c>
      <c r="G6107" s="93" t="inlineStr">
        <is>
          <t>머드크림마스크 100ml 2set</t>
        </is>
      </c>
      <c r="H6107" s="6" t="n">
        <v>2</v>
      </c>
      <c r="I6107" s="6" t="n"/>
      <c r="J6107" s="93" t="n">
        <v>190801</v>
      </c>
      <c r="K6107" s="93" t="n"/>
      <c r="L6107" s="93" t="n">
        <v>70000</v>
      </c>
      <c r="M6107" s="93" t="n">
        <v>65905</v>
      </c>
      <c r="N6107" s="93" t="n">
        <v>5768</v>
      </c>
      <c r="O6107" s="148" t="n">
        <v>63636.36363636363</v>
      </c>
      <c r="P6107" s="93" t="inlineStr">
        <is>
          <t>카페24머드크림마스크머드크림마스크 100ml 2set190801</t>
        </is>
      </c>
    </row>
    <row r="6108">
      <c r="A6108" s="93" t="n"/>
      <c r="B6108" s="127" t="n">
        <v>43960</v>
      </c>
      <c r="C6108" s="93">
        <f>TEXT(B6108,"aaa")</f>
        <v/>
      </c>
      <c r="D6108" s="93" t="n"/>
      <c r="E6108" s="93" t="inlineStr">
        <is>
          <t>마스크팩</t>
        </is>
      </c>
      <c r="F6108" s="93" t="inlineStr">
        <is>
          <t>카페24</t>
        </is>
      </c>
      <c r="G6108" s="93" t="inlineStr">
        <is>
          <t>마스크팩 1매</t>
        </is>
      </c>
      <c r="H6108" s="6" t="n">
        <v>3</v>
      </c>
      <c r="I6108" s="6" t="n"/>
      <c r="J6108" s="93" t="n">
        <v>190801</v>
      </c>
      <c r="K6108" s="93" t="n"/>
      <c r="L6108" s="93" t="n">
        <v>12000</v>
      </c>
      <c r="M6108" s="93" t="n">
        <v>11298</v>
      </c>
      <c r="N6108" s="93" t="n">
        <v>1191</v>
      </c>
      <c r="O6108" s="148" t="n">
        <v>10909.09090909091</v>
      </c>
      <c r="P6108" s="93" t="inlineStr">
        <is>
          <t>카페24마스크팩마스크팩 1매190801</t>
        </is>
      </c>
    </row>
    <row r="6109">
      <c r="A6109" s="93" t="n"/>
      <c r="B6109" s="127" t="n">
        <v>43960</v>
      </c>
      <c r="C6109" s="93">
        <f>TEXT(B6109,"aaa")</f>
        <v/>
      </c>
      <c r="D6109" s="93" t="n"/>
      <c r="E6109" s="93" t="inlineStr">
        <is>
          <t>마스크팩</t>
        </is>
      </c>
      <c r="F6109" s="93" t="inlineStr">
        <is>
          <t>카페24</t>
        </is>
      </c>
      <c r="G6109" s="93" t="inlineStr">
        <is>
          <t>마스크팩 10매</t>
        </is>
      </c>
      <c r="H6109" s="6" t="n">
        <v>3</v>
      </c>
      <c r="I6109" s="6" t="n"/>
      <c r="J6109" s="93" t="n">
        <v>190801</v>
      </c>
      <c r="K6109" s="93" t="n"/>
      <c r="L6109" s="93" t="n">
        <v>60000</v>
      </c>
      <c r="M6109" s="93" t="n">
        <v>56490</v>
      </c>
      <c r="N6109" s="93" t="n">
        <v>11910</v>
      </c>
      <c r="O6109" s="148" t="n">
        <v>54545.45454545454</v>
      </c>
      <c r="P6109" s="93" t="inlineStr">
        <is>
          <t>카페24마스크팩마스크팩 10매190801</t>
        </is>
      </c>
    </row>
    <row r="6110">
      <c r="A6110" s="93" t="n"/>
      <c r="B6110" s="127" t="n">
        <v>43960</v>
      </c>
      <c r="C6110" s="93">
        <f>TEXT(B6110,"aaa")</f>
        <v/>
      </c>
      <c r="D6110" s="93" t="n"/>
      <c r="E6110" s="6" t="inlineStr">
        <is>
          <t>토너</t>
        </is>
      </c>
      <c r="F6110" s="5" t="inlineStr">
        <is>
          <t>카페24</t>
        </is>
      </c>
      <c r="G6110" s="5" t="inlineStr">
        <is>
          <t>250ml</t>
        </is>
      </c>
      <c r="H6110" s="6" t="n">
        <v>52</v>
      </c>
      <c r="I6110" s="6" t="n"/>
      <c r="J6110" s="7" t="n">
        <v>190801</v>
      </c>
      <c r="K6110" s="93" t="n"/>
      <c r="L6110" s="93" t="n">
        <v>1040000</v>
      </c>
      <c r="M6110" s="93" t="n">
        <v>979160</v>
      </c>
      <c r="N6110" s="93" t="n">
        <v>169520</v>
      </c>
      <c r="O6110" s="148" t="n">
        <v>945454.5454545454</v>
      </c>
      <c r="P6110" s="93" t="inlineStr">
        <is>
          <t>카페24토너250ml190801</t>
        </is>
      </c>
    </row>
    <row r="6111">
      <c r="A6111" s="93" t="n"/>
      <c r="B6111" s="127" t="n">
        <v>43960</v>
      </c>
      <c r="C6111" s="93">
        <f>TEXT(B6111,"aaa")</f>
        <v/>
      </c>
      <c r="D6111" s="93" t="n"/>
      <c r="E6111" s="6" t="inlineStr">
        <is>
          <t>토너</t>
        </is>
      </c>
      <c r="F6111" s="5" t="inlineStr">
        <is>
          <t>카페24</t>
        </is>
      </c>
      <c r="G6111" s="5" t="inlineStr">
        <is>
          <t>250ml 2set</t>
        </is>
      </c>
      <c r="H6111" s="6" t="n">
        <v>35</v>
      </c>
      <c r="I6111" s="6" t="n"/>
      <c r="J6111" s="7" t="n">
        <v>190801</v>
      </c>
      <c r="K6111" s="93" t="n"/>
      <c r="L6111" s="93" t="n">
        <v>1225000</v>
      </c>
      <c r="M6111" s="93" t="n">
        <v>1153337.5</v>
      </c>
      <c r="N6111" s="93" t="n">
        <v>228200</v>
      </c>
      <c r="O6111" s="148" t="n">
        <v>1113636.363636364</v>
      </c>
      <c r="P6111" s="93" t="inlineStr">
        <is>
          <t>카페24토너250ml 2set190801</t>
        </is>
      </c>
    </row>
    <row r="6112">
      <c r="A6112" s="93" t="n"/>
      <c r="B6112" s="127" t="n">
        <v>43960</v>
      </c>
      <c r="C6112" s="93">
        <f>TEXT(B6112,"aaa")</f>
        <v/>
      </c>
      <c r="D6112" s="93" t="n"/>
      <c r="E6112" s="6" t="inlineStr">
        <is>
          <t>토너</t>
        </is>
      </c>
      <c r="F6112" s="5" t="inlineStr">
        <is>
          <t>카페24</t>
        </is>
      </c>
      <c r="G6112" s="5" t="inlineStr">
        <is>
          <t>500ml</t>
        </is>
      </c>
      <c r="H6112" s="6" t="n">
        <v>60</v>
      </c>
      <c r="I6112" s="6" t="n"/>
      <c r="J6112" s="7" t="n">
        <v>190801</v>
      </c>
      <c r="K6112" s="93" t="n"/>
      <c r="L6112" s="93" t="n">
        <v>1980000</v>
      </c>
      <c r="M6112" s="93" t="n">
        <v>1864170</v>
      </c>
      <c r="N6112" s="93" t="n">
        <v>283500</v>
      </c>
      <c r="O6112" s="148" t="n">
        <v>1800000</v>
      </c>
      <c r="P6112" s="93" t="inlineStr">
        <is>
          <t>카페24토너500ml190801</t>
        </is>
      </c>
    </row>
    <row r="6113">
      <c r="A6113" s="93" t="n"/>
      <c r="B6113" s="127" t="n">
        <v>43960</v>
      </c>
      <c r="C6113" s="93">
        <f>TEXT(B6113,"aaa")</f>
        <v/>
      </c>
      <c r="D6113" s="93" t="n"/>
      <c r="E6113" s="6" t="inlineStr">
        <is>
          <t>토너</t>
        </is>
      </c>
      <c r="F6113" s="5" t="inlineStr">
        <is>
          <t>카페24</t>
        </is>
      </c>
      <c r="G6113" s="93" t="inlineStr">
        <is>
          <t>스킨팩 화장솜 60P</t>
        </is>
      </c>
      <c r="H6113" s="6" t="n">
        <v>46</v>
      </c>
      <c r="I6113" s="6" t="n"/>
      <c r="J6113" s="7" t="n">
        <v>190801</v>
      </c>
      <c r="K6113" s="93" t="n"/>
      <c r="L6113" s="93" t="n">
        <v>138000</v>
      </c>
      <c r="M6113" s="93" t="n">
        <v>129927</v>
      </c>
      <c r="N6113" s="93" t="n">
        <v>51060</v>
      </c>
      <c r="O6113" s="148" t="n">
        <v>125454.5454545454</v>
      </c>
      <c r="P6113" s="93" t="inlineStr">
        <is>
          <t>카페24토너스킨팩 화장솜 60P190801</t>
        </is>
      </c>
    </row>
    <row r="6114">
      <c r="A6114" s="93" t="n"/>
      <c r="B6114" s="127" t="n">
        <v>43960</v>
      </c>
      <c r="C6114" s="93">
        <f>TEXT(B6114,"aaa")</f>
        <v/>
      </c>
      <c r="D6114" s="93" t="n"/>
      <c r="E6114" s="93" t="inlineStr">
        <is>
          <t>앰플</t>
        </is>
      </c>
      <c r="F6114" s="5" t="inlineStr">
        <is>
          <t>카페24</t>
        </is>
      </c>
      <c r="G6114" s="93" t="inlineStr">
        <is>
          <t>앰플 30ml</t>
        </is>
      </c>
      <c r="H6114" s="6" t="n">
        <v>16</v>
      </c>
      <c r="I6114" s="6" t="n"/>
      <c r="J6114" s="93" t="n">
        <v>190801</v>
      </c>
      <c r="K6114" s="93" t="n"/>
      <c r="L6114" s="93" t="n">
        <v>448000</v>
      </c>
      <c r="M6114" s="93" t="n">
        <v>421792</v>
      </c>
      <c r="N6114" s="93" t="n">
        <v>54352</v>
      </c>
      <c r="O6114" s="148" t="n">
        <v>407272.7272727272</v>
      </c>
      <c r="P6114" s="93" t="inlineStr">
        <is>
          <t>카페24앰플앰플 30ml190801</t>
        </is>
      </c>
    </row>
    <row r="6115">
      <c r="A6115" s="93" t="n"/>
      <c r="B6115" s="127" t="n">
        <v>43960</v>
      </c>
      <c r="C6115" s="93">
        <f>TEXT(B6115,"aaa")</f>
        <v/>
      </c>
      <c r="D6115" s="93" t="n"/>
      <c r="E6115" s="93" t="inlineStr">
        <is>
          <t>수딩크림</t>
        </is>
      </c>
      <c r="F6115" s="5" t="inlineStr">
        <is>
          <t>카페24</t>
        </is>
      </c>
      <c r="G6115" s="93" t="inlineStr">
        <is>
          <t>수딩크림 100ml</t>
        </is>
      </c>
      <c r="H6115" s="6" t="n">
        <v>6</v>
      </c>
      <c r="I6115" s="6" t="n"/>
      <c r="J6115" s="93" t="n">
        <v>190801</v>
      </c>
      <c r="K6115" s="93" t="n"/>
      <c r="L6115" s="93" t="n">
        <v>228000</v>
      </c>
      <c r="M6115" s="93" t="n">
        <v>214662</v>
      </c>
      <c r="N6115" s="93" t="n">
        <v>18270</v>
      </c>
      <c r="O6115" s="148" t="n">
        <v>207272.7272727273</v>
      </c>
      <c r="P6115" s="93" t="inlineStr">
        <is>
          <t>카페24수딩크림수딩크림 100ml190801</t>
        </is>
      </c>
    </row>
    <row r="6116">
      <c r="A6116" s="93" t="n"/>
      <c r="B6116" s="127" t="n">
        <v>43960</v>
      </c>
      <c r="C6116" s="93">
        <f>TEXT(B6116,"aaa")</f>
        <v/>
      </c>
      <c r="D6116" s="93" t="n"/>
      <c r="E6116" s="93" t="inlineStr">
        <is>
          <t>클렌징폼</t>
        </is>
      </c>
      <c r="F6116" s="93" t="inlineStr">
        <is>
          <t>카페24</t>
        </is>
      </c>
      <c r="G6116" s="93" t="inlineStr">
        <is>
          <t>클렌징폼 120ml</t>
        </is>
      </c>
      <c r="H6116" s="6" t="n">
        <v>7</v>
      </c>
      <c r="I6116" s="6" t="n"/>
      <c r="J6116" s="91" t="n">
        <v>190801</v>
      </c>
      <c r="K6116" s="93" t="n"/>
      <c r="L6116" s="93" t="n">
        <v>91000</v>
      </c>
      <c r="M6116" s="93" t="n">
        <v>85676.5</v>
      </c>
      <c r="N6116" s="93" t="n">
        <v>19250</v>
      </c>
      <c r="O6116" s="148" t="n">
        <v>82727.27272727272</v>
      </c>
      <c r="P6116" s="93" t="inlineStr">
        <is>
          <t>카페24클렌징폼클렌징폼 120ml190801</t>
        </is>
      </c>
    </row>
    <row r="6117">
      <c r="A6117" s="93" t="n"/>
      <c r="B6117" s="127" t="n">
        <v>43960</v>
      </c>
      <c r="C6117" s="93">
        <f>TEXT(B6117,"aaa")</f>
        <v/>
      </c>
      <c r="D6117" s="93" t="n"/>
      <c r="E6117" s="93" t="inlineStr">
        <is>
          <t>클렌징폼</t>
        </is>
      </c>
      <c r="F6117" s="93" t="inlineStr">
        <is>
          <t>카페24</t>
        </is>
      </c>
      <c r="G6117" s="93" t="inlineStr">
        <is>
          <t>클렌징폼 120ml 3set</t>
        </is>
      </c>
      <c r="H6117" s="6" t="n">
        <v>1</v>
      </c>
      <c r="I6117" s="6" t="n"/>
      <c r="J6117" s="91" t="n">
        <v>190801</v>
      </c>
      <c r="K6117" s="93" t="n"/>
      <c r="L6117" s="93" t="n">
        <v>33000</v>
      </c>
      <c r="M6117" s="93" t="n">
        <v>31069.5</v>
      </c>
      <c r="N6117" s="93" t="n">
        <v>3690</v>
      </c>
      <c r="O6117" s="148" t="n">
        <v>30000</v>
      </c>
      <c r="P6117" s="93" t="inlineStr">
        <is>
          <t>카페24클렌징폼클렌징폼 120ml 3set190801</t>
        </is>
      </c>
    </row>
    <row r="6118">
      <c r="A6118" s="93" t="n"/>
      <c r="B6118" s="127" t="n">
        <v>43961</v>
      </c>
      <c r="C6118" s="93">
        <f>TEXT(B6118,"aaa")</f>
        <v/>
      </c>
      <c r="D6118" s="93" t="n"/>
      <c r="E6118" s="93" t="inlineStr">
        <is>
          <t>토너</t>
        </is>
      </c>
      <c r="F6118" s="5" t="inlineStr">
        <is>
          <t>스타일쉐어</t>
        </is>
      </c>
      <c r="G6118" s="93" t="inlineStr">
        <is>
          <t>250ml</t>
        </is>
      </c>
      <c r="H6118" s="6" t="n">
        <v>6</v>
      </c>
      <c r="I6118" s="6" t="n"/>
      <c r="J6118" s="7" t="n">
        <v>190801</v>
      </c>
      <c r="K6118" s="93" t="n"/>
      <c r="L6118" s="93" t="n">
        <v>120000</v>
      </c>
      <c r="M6118" s="93" t="n">
        <v>90000</v>
      </c>
      <c r="N6118" s="93" t="n">
        <v>19560</v>
      </c>
      <c r="O6118" s="148" t="n">
        <v>109090.9090909091</v>
      </c>
      <c r="P6118" s="93" t="inlineStr">
        <is>
          <t>스타일쉐어토너250ml190801</t>
        </is>
      </c>
    </row>
    <row r="6119">
      <c r="A6119" s="93" t="n"/>
      <c r="B6119" s="127" t="n">
        <v>43961</v>
      </c>
      <c r="C6119" s="93">
        <f>TEXT(B6119,"aaa")</f>
        <v/>
      </c>
      <c r="D6119" s="93" t="n"/>
      <c r="E6119" s="93" t="inlineStr">
        <is>
          <t>어성초진정패키지</t>
        </is>
      </c>
      <c r="F6119" s="93" t="inlineStr">
        <is>
          <t>카페24</t>
        </is>
      </c>
      <c r="G6119" s="93" t="inlineStr">
        <is>
          <t>어성초 진정패키지세트</t>
        </is>
      </c>
      <c r="H6119" s="6" t="n">
        <v>4</v>
      </c>
      <c r="I6119" s="6" t="n"/>
      <c r="J6119" s="93" t="n">
        <v>190801</v>
      </c>
      <c r="K6119" s="93" t="n"/>
      <c r="L6119" s="93" t="n">
        <v>396000</v>
      </c>
      <c r="M6119" s="93" t="n">
        <v>372834</v>
      </c>
      <c r="N6119" s="93" t="n">
        <v>60548</v>
      </c>
      <c r="O6119" s="148" t="n">
        <v>360000</v>
      </c>
      <c r="P6119" s="93" t="inlineStr">
        <is>
          <t>카페24어성초진정패키지어성초 진정패키지세트190801</t>
        </is>
      </c>
    </row>
    <row r="6120">
      <c r="A6120" s="93" t="n"/>
      <c r="B6120" s="127" t="n">
        <v>43961</v>
      </c>
      <c r="C6120" s="93">
        <f>TEXT(B6120,"aaa")</f>
        <v/>
      </c>
      <c r="D6120" s="93" t="n"/>
      <c r="E6120" s="93" t="inlineStr">
        <is>
          <t>머드크림마스크</t>
        </is>
      </c>
      <c r="F6120" s="93" t="inlineStr">
        <is>
          <t>카페24</t>
        </is>
      </c>
      <c r="G6120" s="93" t="inlineStr">
        <is>
          <t>머드크림마스크 100ml</t>
        </is>
      </c>
      <c r="H6120" s="6" t="n">
        <v>2</v>
      </c>
      <c r="I6120" s="6" t="n"/>
      <c r="J6120" s="93" t="n">
        <v>190801</v>
      </c>
      <c r="K6120" s="93" t="n"/>
      <c r="L6120" s="93" t="n">
        <v>40000</v>
      </c>
      <c r="M6120" s="93" t="n">
        <v>37660</v>
      </c>
      <c r="N6120" s="93" t="n">
        <v>2884</v>
      </c>
      <c r="O6120" s="148" t="n">
        <v>36363.63636363636</v>
      </c>
      <c r="P6120" s="93" t="inlineStr">
        <is>
          <t>카페24머드크림마스크머드크림마스크 100ml190801</t>
        </is>
      </c>
    </row>
    <row r="6121">
      <c r="A6121" s="93" t="n"/>
      <c r="B6121" s="127" t="n">
        <v>43961</v>
      </c>
      <c r="C6121" s="93">
        <f>TEXT(B6121,"aaa")</f>
        <v/>
      </c>
      <c r="D6121" s="93" t="n"/>
      <c r="E6121" s="93" t="inlineStr">
        <is>
          <t>마스크팩</t>
        </is>
      </c>
      <c r="F6121" s="93" t="inlineStr">
        <is>
          <t>카페24</t>
        </is>
      </c>
      <c r="G6121" s="93" t="inlineStr">
        <is>
          <t>마스크팩 10매</t>
        </is>
      </c>
      <c r="H6121" s="6" t="n">
        <v>1</v>
      </c>
      <c r="I6121" s="6" t="n"/>
      <c r="J6121" s="93" t="n">
        <v>190801</v>
      </c>
      <c r="K6121" s="93" t="n"/>
      <c r="L6121" s="93" t="n">
        <v>20000</v>
      </c>
      <c r="M6121" s="93" t="n">
        <v>18830</v>
      </c>
      <c r="N6121" s="93" t="n">
        <v>3970</v>
      </c>
      <c r="O6121" s="148" t="n">
        <v>18181.81818181818</v>
      </c>
      <c r="P6121" s="93" t="inlineStr">
        <is>
          <t>카페24마스크팩마스크팩 10매190801</t>
        </is>
      </c>
    </row>
    <row r="6122">
      <c r="A6122" s="93" t="n"/>
      <c r="B6122" s="127" t="n">
        <v>43961</v>
      </c>
      <c r="C6122" s="93">
        <f>TEXT(B6122,"aaa")</f>
        <v/>
      </c>
      <c r="D6122" s="93" t="n"/>
      <c r="E6122" s="6" t="inlineStr">
        <is>
          <t>토너</t>
        </is>
      </c>
      <c r="F6122" s="5" t="inlineStr">
        <is>
          <t>카페24</t>
        </is>
      </c>
      <c r="G6122" s="5" t="inlineStr">
        <is>
          <t>250ml</t>
        </is>
      </c>
      <c r="H6122" s="6" t="n">
        <v>59</v>
      </c>
      <c r="I6122" s="6" t="n"/>
      <c r="J6122" s="7" t="n">
        <v>190801</v>
      </c>
      <c r="K6122" s="93" t="n"/>
      <c r="L6122" s="93" t="n">
        <v>1180000</v>
      </c>
      <c r="M6122" s="93" t="n">
        <v>1110970</v>
      </c>
      <c r="N6122" s="93" t="n">
        <v>192340</v>
      </c>
      <c r="O6122" s="148" t="n">
        <v>1072727.272727273</v>
      </c>
      <c r="P6122" s="93" t="inlineStr">
        <is>
          <t>카페24토너250ml190801</t>
        </is>
      </c>
    </row>
    <row r="6123">
      <c r="A6123" s="93" t="n"/>
      <c r="B6123" s="127" t="n">
        <v>43961</v>
      </c>
      <c r="C6123" s="93">
        <f>TEXT(B6123,"aaa")</f>
        <v/>
      </c>
      <c r="D6123" s="93" t="n"/>
      <c r="E6123" s="6" t="inlineStr">
        <is>
          <t>토너</t>
        </is>
      </c>
      <c r="F6123" s="5" t="inlineStr">
        <is>
          <t>카페24</t>
        </is>
      </c>
      <c r="G6123" s="5" t="inlineStr">
        <is>
          <t>250ml 2set</t>
        </is>
      </c>
      <c r="H6123" s="6" t="n">
        <v>61</v>
      </c>
      <c r="I6123" s="6" t="n"/>
      <c r="J6123" s="7" t="n">
        <v>190801</v>
      </c>
      <c r="K6123" s="93" t="n"/>
      <c r="L6123" s="93" t="n">
        <v>2135000</v>
      </c>
      <c r="M6123" s="93" t="n">
        <v>2010102.5</v>
      </c>
      <c r="N6123" s="93" t="n">
        <v>397720</v>
      </c>
      <c r="O6123" s="148" t="n">
        <v>1940909.090909091</v>
      </c>
      <c r="P6123" s="93" t="inlineStr">
        <is>
          <t>카페24토너250ml 2set190801</t>
        </is>
      </c>
    </row>
    <row r="6124">
      <c r="A6124" s="93" t="n"/>
      <c r="B6124" s="127" t="n">
        <v>43961</v>
      </c>
      <c r="C6124" s="93">
        <f>TEXT(B6124,"aaa")</f>
        <v/>
      </c>
      <c r="D6124" s="93" t="n"/>
      <c r="E6124" s="6" t="inlineStr">
        <is>
          <t>토너</t>
        </is>
      </c>
      <c r="F6124" s="5" t="inlineStr">
        <is>
          <t>카페24</t>
        </is>
      </c>
      <c r="G6124" s="5" t="inlineStr">
        <is>
          <t>500ml</t>
        </is>
      </c>
      <c r="H6124" s="6" t="n">
        <v>58</v>
      </c>
      <c r="I6124" s="6" t="n"/>
      <c r="J6124" s="7" t="n">
        <v>190801</v>
      </c>
      <c r="K6124" s="93" t="n"/>
      <c r="L6124" s="93" t="n">
        <v>1914000</v>
      </c>
      <c r="M6124" s="93" t="n">
        <v>1802031</v>
      </c>
      <c r="N6124" s="93" t="n">
        <v>274050</v>
      </c>
      <c r="O6124" s="148" t="n">
        <v>1740000</v>
      </c>
      <c r="P6124" s="93" t="inlineStr">
        <is>
          <t>카페24토너500ml190801</t>
        </is>
      </c>
    </row>
    <row r="6125">
      <c r="A6125" s="93" t="n"/>
      <c r="B6125" s="127" t="n">
        <v>43961</v>
      </c>
      <c r="C6125" s="93">
        <f>TEXT(B6125,"aaa")</f>
        <v/>
      </c>
      <c r="D6125" s="93" t="n"/>
      <c r="E6125" s="6" t="inlineStr">
        <is>
          <t>토너</t>
        </is>
      </c>
      <c r="F6125" s="5" t="inlineStr">
        <is>
          <t>카페24</t>
        </is>
      </c>
      <c r="G6125" s="93" t="inlineStr">
        <is>
          <t>스킨팩 화장솜 60P</t>
        </is>
      </c>
      <c r="H6125" s="6" t="n">
        <v>67</v>
      </c>
      <c r="I6125" s="6" t="n"/>
      <c r="J6125" s="7" t="n">
        <v>190801</v>
      </c>
      <c r="K6125" s="93" t="n"/>
      <c r="L6125" s="93" t="n">
        <v>201000</v>
      </c>
      <c r="M6125" s="93" t="n">
        <v>189241.5</v>
      </c>
      <c r="N6125" s="93" t="n">
        <v>74370</v>
      </c>
      <c r="O6125" s="148" t="n">
        <v>182727.2727272727</v>
      </c>
      <c r="P6125" s="93" t="inlineStr">
        <is>
          <t>카페24토너스킨팩 화장솜 60P190801</t>
        </is>
      </c>
    </row>
    <row r="6126">
      <c r="A6126" s="93" t="n"/>
      <c r="B6126" s="127" t="n">
        <v>43961</v>
      </c>
      <c r="C6126" s="93">
        <f>TEXT(B6126,"aaa")</f>
        <v/>
      </c>
      <c r="D6126" s="93" t="n"/>
      <c r="E6126" s="93" t="inlineStr">
        <is>
          <t>앰플</t>
        </is>
      </c>
      <c r="F6126" s="5" t="inlineStr">
        <is>
          <t>카페24</t>
        </is>
      </c>
      <c r="G6126" s="93" t="inlineStr">
        <is>
          <t>앰플 30ml</t>
        </is>
      </c>
      <c r="H6126" s="6" t="n">
        <v>12</v>
      </c>
      <c r="I6126" s="6" t="n"/>
      <c r="J6126" s="93" t="n">
        <v>190801</v>
      </c>
      <c r="K6126" s="93" t="n"/>
      <c r="L6126" s="93" t="n">
        <v>336000</v>
      </c>
      <c r="M6126" s="93" t="n">
        <v>316344</v>
      </c>
      <c r="N6126" s="93" t="n">
        <v>40764</v>
      </c>
      <c r="O6126" s="148" t="n">
        <v>305454.5454545454</v>
      </c>
      <c r="P6126" s="93" t="inlineStr">
        <is>
          <t>카페24앰플앰플 30ml190801</t>
        </is>
      </c>
    </row>
    <row r="6127">
      <c r="A6127" s="93" t="n"/>
      <c r="B6127" s="127" t="n">
        <v>43961</v>
      </c>
      <c r="C6127" s="93">
        <f>TEXT(B6127,"aaa")</f>
        <v/>
      </c>
      <c r="D6127" s="93" t="n"/>
      <c r="E6127" s="93" t="inlineStr">
        <is>
          <t>수딩크림</t>
        </is>
      </c>
      <c r="F6127" s="5" t="inlineStr">
        <is>
          <t>카페24</t>
        </is>
      </c>
      <c r="G6127" s="93" t="inlineStr">
        <is>
          <t>수딩크림 100ml</t>
        </is>
      </c>
      <c r="H6127" s="6" t="n">
        <v>5</v>
      </c>
      <c r="I6127" s="6" t="n"/>
      <c r="J6127" s="93" t="n">
        <v>190801</v>
      </c>
      <c r="K6127" s="93" t="n"/>
      <c r="L6127" s="93" t="n">
        <v>190000</v>
      </c>
      <c r="M6127" s="93" t="n">
        <v>178885</v>
      </c>
      <c r="N6127" s="93" t="n">
        <v>15225</v>
      </c>
      <c r="O6127" s="148" t="n">
        <v>172727.2727272727</v>
      </c>
      <c r="P6127" s="93" t="inlineStr">
        <is>
          <t>카페24수딩크림수딩크림 100ml190801</t>
        </is>
      </c>
    </row>
    <row r="6128">
      <c r="A6128" s="93" t="n"/>
      <c r="B6128" s="127" t="n">
        <v>43961</v>
      </c>
      <c r="C6128" s="93">
        <f>TEXT(B6128,"aaa")</f>
        <v/>
      </c>
      <c r="D6128" s="93" t="n"/>
      <c r="E6128" s="93" t="inlineStr">
        <is>
          <t>클렌징폼</t>
        </is>
      </c>
      <c r="F6128" s="93" t="inlineStr">
        <is>
          <t>카페24</t>
        </is>
      </c>
      <c r="G6128" s="93" t="inlineStr">
        <is>
          <t>클렌징폼 120ml</t>
        </is>
      </c>
      <c r="H6128" s="6" t="n">
        <v>7</v>
      </c>
      <c r="I6128" s="6" t="n"/>
      <c r="J6128" s="91" t="n">
        <v>190801</v>
      </c>
      <c r="K6128" s="93" t="n"/>
      <c r="L6128" s="93" t="n">
        <v>91000</v>
      </c>
      <c r="M6128" s="93" t="n">
        <v>85676.5</v>
      </c>
      <c r="N6128" s="93" t="n">
        <v>19250</v>
      </c>
      <c r="O6128" s="148" t="n">
        <v>82727.27272727272</v>
      </c>
      <c r="P6128" s="93" t="inlineStr">
        <is>
          <t>카페24클렌징폼클렌징폼 120ml190801</t>
        </is>
      </c>
    </row>
    <row r="6129">
      <c r="A6129" s="93" t="n"/>
      <c r="B6129" s="127" t="n">
        <v>43961</v>
      </c>
      <c r="C6129" s="93">
        <f>TEXT(B6129,"aaa")</f>
        <v/>
      </c>
      <c r="D6129" s="93" t="n"/>
      <c r="E6129" s="93" t="inlineStr">
        <is>
          <t>클렌징폼</t>
        </is>
      </c>
      <c r="F6129" s="93" t="inlineStr">
        <is>
          <t>카페24</t>
        </is>
      </c>
      <c r="G6129" s="93" t="inlineStr">
        <is>
          <t>클렌징폼 120ml 2set</t>
        </is>
      </c>
      <c r="H6129" s="6" t="n">
        <v>1</v>
      </c>
      <c r="I6129" s="6" t="n"/>
      <c r="J6129" s="91" t="n">
        <v>190801</v>
      </c>
      <c r="K6129" s="93" t="n"/>
      <c r="L6129" s="93" t="n">
        <v>24000</v>
      </c>
      <c r="M6129" s="93" t="n">
        <v>22596</v>
      </c>
      <c r="N6129" s="93" t="n">
        <v>2460</v>
      </c>
      <c r="O6129" s="148" t="n">
        <v>21818.18181818182</v>
      </c>
      <c r="P6129" s="93" t="inlineStr">
        <is>
          <t>카페24클렌징폼클렌징폼 120ml 2set190801</t>
        </is>
      </c>
    </row>
    <row r="6130">
      <c r="A6130" s="93" t="n"/>
      <c r="B6130" s="127" t="n">
        <v>43961</v>
      </c>
      <c r="C6130" s="93">
        <f>TEXT(B6130,"aaa")</f>
        <v/>
      </c>
      <c r="D6130" s="93" t="n"/>
      <c r="E6130" s="6" t="inlineStr">
        <is>
          <t>토너</t>
        </is>
      </c>
      <c r="F6130" s="93" t="inlineStr">
        <is>
          <t>랄라블라</t>
        </is>
      </c>
      <c r="G6130" s="5" t="inlineStr">
        <is>
          <t>250ml</t>
        </is>
      </c>
      <c r="H6130" s="6" t="n">
        <v>375</v>
      </c>
      <c r="I6130" s="6" t="n"/>
      <c r="J6130" s="7" t="n">
        <v>190801</v>
      </c>
      <c r="K6130" s="93" t="n"/>
      <c r="L6130" s="93" t="n">
        <v>3400500</v>
      </c>
      <c r="M6130" s="93" t="n">
        <v>3400500</v>
      </c>
      <c r="N6130" s="93" t="n">
        <v>1222500</v>
      </c>
      <c r="O6130" s="148" t="n">
        <v>3091363.636363636</v>
      </c>
      <c r="P6130" s="93" t="inlineStr">
        <is>
          <t>랄라블라토너250ml190801</t>
        </is>
      </c>
    </row>
    <row r="6131">
      <c r="A6131" s="93" t="n"/>
      <c r="B6131" s="127" t="n">
        <v>43961</v>
      </c>
      <c r="C6131" s="93">
        <f>TEXT(B6131,"aaa")</f>
        <v/>
      </c>
      <c r="D6131" s="93" t="n"/>
      <c r="E6131" s="6" t="inlineStr">
        <is>
          <t>토너</t>
        </is>
      </c>
      <c r="F6131" s="93" t="inlineStr">
        <is>
          <t>랄라블라</t>
        </is>
      </c>
      <c r="G6131" s="5" t="inlineStr">
        <is>
          <t>500ml</t>
        </is>
      </c>
      <c r="H6131" s="6" t="n">
        <v>15</v>
      </c>
      <c r="I6131" s="6" t="n"/>
      <c r="J6131" s="7" t="n">
        <v>190801</v>
      </c>
      <c r="K6131" s="93" t="n"/>
      <c r="L6131" s="93" t="n">
        <v>237270</v>
      </c>
      <c r="M6131" s="93" t="n">
        <v>237270</v>
      </c>
      <c r="N6131" s="93" t="n">
        <v>70875</v>
      </c>
      <c r="O6131" s="148" t="n">
        <v>215700</v>
      </c>
      <c r="P6131" s="93" t="inlineStr">
        <is>
          <t>랄라블라토너500ml190801</t>
        </is>
      </c>
    </row>
    <row r="6132">
      <c r="A6132" s="93" t="n"/>
      <c r="B6132" s="127" t="n">
        <v>43961</v>
      </c>
      <c r="C6132" s="93">
        <f>TEXT(B6132,"aaa")</f>
        <v/>
      </c>
      <c r="D6132" s="93" t="n"/>
      <c r="E6132" s="93" t="inlineStr">
        <is>
          <t>마스크팩</t>
        </is>
      </c>
      <c r="F6132" s="93" t="inlineStr">
        <is>
          <t>랄라블라</t>
        </is>
      </c>
      <c r="G6132" s="93" t="inlineStr">
        <is>
          <t>마스크팩 1매</t>
        </is>
      </c>
      <c r="H6132" s="6" t="n">
        <v>718</v>
      </c>
      <c r="I6132" s="6" t="n"/>
      <c r="J6132" s="93" t="n">
        <v>190801</v>
      </c>
      <c r="K6132" s="93" t="n"/>
      <c r="L6132" s="93" t="n">
        <v>770414</v>
      </c>
      <c r="M6132" s="93" t="n">
        <v>770414</v>
      </c>
      <c r="N6132" s="93" t="n">
        <v>285046</v>
      </c>
      <c r="O6132" s="148" t="n">
        <v>700376.3636363635</v>
      </c>
      <c r="P6132" s="93" t="inlineStr">
        <is>
          <t>랄라블라마스크팩마스크팩 1매190801</t>
        </is>
      </c>
    </row>
    <row r="6133">
      <c r="A6133" s="93" t="n"/>
      <c r="B6133" s="127" t="n">
        <v>43961</v>
      </c>
      <c r="C6133" s="93">
        <f>TEXT(B6133,"aaa")</f>
        <v/>
      </c>
      <c r="D6133" s="93" t="n"/>
      <c r="E6133" s="93" t="inlineStr">
        <is>
          <t>수딩크림 증정기획</t>
        </is>
      </c>
      <c r="F6133" s="93" t="inlineStr">
        <is>
          <t>랄라블라</t>
        </is>
      </c>
      <c r="G6133" s="93" t="inlineStr">
        <is>
          <t>수딩크림 증정기획</t>
        </is>
      </c>
      <c r="H6133" s="6" t="n">
        <v>85</v>
      </c>
      <c r="I6133" s="6" t="n"/>
      <c r="J6133" s="93" t="n">
        <v>190801</v>
      </c>
      <c r="K6133" s="93" t="n"/>
      <c r="L6133" s="93" t="n">
        <v>1456135</v>
      </c>
      <c r="M6133" s="93" t="n">
        <v>1456135</v>
      </c>
      <c r="N6133" s="93" t="n">
        <v>363375</v>
      </c>
      <c r="O6133" s="148" t="n">
        <v>1323759.090909091</v>
      </c>
      <c r="P6133" s="93" t="inlineStr">
        <is>
          <t>랄라블라수딩크림 증정기획수딩크림 증정기획190801</t>
        </is>
      </c>
    </row>
    <row r="6134">
      <c r="A6134" s="93" t="n"/>
      <c r="B6134" s="127" t="n">
        <v>43961</v>
      </c>
      <c r="C6134" s="93">
        <f>TEXT(B6134,"aaa")</f>
        <v/>
      </c>
      <c r="D6134" s="93" t="n"/>
      <c r="E6134" s="93" t="inlineStr">
        <is>
          <t>수딩크림</t>
        </is>
      </c>
      <c r="F6134" s="93" t="inlineStr">
        <is>
          <t>랄라블라</t>
        </is>
      </c>
      <c r="G6134" s="93" t="inlineStr">
        <is>
          <t>수딩크림 100ml</t>
        </is>
      </c>
      <c r="H6134" s="6" t="n">
        <v>8</v>
      </c>
      <c r="I6134" s="6" t="n"/>
      <c r="J6134" s="93" t="n">
        <v>190801</v>
      </c>
      <c r="K6134" s="93" t="n"/>
      <c r="L6134" s="93" t="n">
        <v>157528</v>
      </c>
      <c r="M6134" s="93" t="n">
        <v>157528</v>
      </c>
      <c r="N6134" s="93" t="n">
        <v>24360</v>
      </c>
      <c r="O6134" s="148" t="n">
        <v>143207.2727272727</v>
      </c>
      <c r="P6134" s="93" t="inlineStr">
        <is>
          <t>랄라블라수딩크림수딩크림 100ml190801</t>
        </is>
      </c>
    </row>
    <row r="6135">
      <c r="A6135" s="93" t="n"/>
      <c r="B6135" s="127" t="n">
        <v>43961</v>
      </c>
      <c r="C6135" s="93">
        <f>TEXT(B6135,"aaa")</f>
        <v/>
      </c>
      <c r="D6135" s="93" t="n"/>
      <c r="E6135" s="93" t="inlineStr">
        <is>
          <t>앰플 기획세트</t>
        </is>
      </c>
      <c r="F6135" s="93" t="inlineStr">
        <is>
          <t>랄라블라</t>
        </is>
      </c>
      <c r="G6135" s="93" t="inlineStr">
        <is>
          <t>앰플 기획세트</t>
        </is>
      </c>
      <c r="H6135" s="6" t="n">
        <v>82</v>
      </c>
      <c r="I6135" s="6" t="n"/>
      <c r="J6135" s="93" t="n">
        <v>190801</v>
      </c>
      <c r="K6135" s="93" t="n"/>
      <c r="L6135" s="93" t="n">
        <v>1219914</v>
      </c>
      <c r="M6135" s="93" t="n">
        <v>1219914</v>
      </c>
      <c r="N6135" s="93" t="n">
        <v>1219914</v>
      </c>
      <c r="O6135" s="148" t="n">
        <v>1109012.727272727</v>
      </c>
      <c r="P6135" s="93" t="inlineStr">
        <is>
          <t>랄라블라앰플 기획세트앰플 기획세트190801</t>
        </is>
      </c>
    </row>
    <row r="6136">
      <c r="A6136" s="93" t="n"/>
      <c r="B6136" s="127" t="n">
        <v>43961</v>
      </c>
      <c r="C6136" s="93">
        <f>TEXT(B6136,"aaa")</f>
        <v/>
      </c>
      <c r="D6136" s="93" t="n"/>
      <c r="E6136" s="93" t="inlineStr">
        <is>
          <t>클렌징폼 기획세트</t>
        </is>
      </c>
      <c r="F6136" s="93" t="inlineStr">
        <is>
          <t>랄라블라</t>
        </is>
      </c>
      <c r="G6136" s="93" t="inlineStr">
        <is>
          <t>클렌징폼 기획세트</t>
        </is>
      </c>
      <c r="H6136" s="6" t="n">
        <v>69</v>
      </c>
      <c r="I6136" s="6" t="n"/>
      <c r="J6136" s="93" t="n">
        <v>190801</v>
      </c>
      <c r="K6136" s="93" t="n"/>
      <c r="L6136" s="93" t="n">
        <v>480516</v>
      </c>
      <c r="M6136" s="93" t="n">
        <v>480516</v>
      </c>
      <c r="N6136" s="93" t="n">
        <v>480516</v>
      </c>
      <c r="O6136" s="148" t="n">
        <v>436832.7272727272</v>
      </c>
      <c r="P6136" s="93" t="inlineStr">
        <is>
          <t>랄라블라클렌징폼 기획세트클렌징폼 기획세트190801</t>
        </is>
      </c>
    </row>
    <row r="6137">
      <c r="A6137" s="93" t="n"/>
      <c r="B6137" s="127" t="n">
        <v>43961</v>
      </c>
      <c r="C6137" s="93">
        <f>TEXT(B6137,"aaa")</f>
        <v/>
      </c>
      <c r="D6137" s="93" t="n"/>
      <c r="E6137" s="93" t="inlineStr">
        <is>
          <t>토너 기획세트</t>
        </is>
      </c>
      <c r="F6137" s="93" t="inlineStr">
        <is>
          <t>랄라블라</t>
        </is>
      </c>
      <c r="G6137" s="93" t="inlineStr">
        <is>
          <t>토너 기획세트</t>
        </is>
      </c>
      <c r="H6137" s="6" t="n">
        <v>15</v>
      </c>
      <c r="I6137" s="6" t="n"/>
      <c r="J6137" s="93" t="n">
        <v>190801</v>
      </c>
      <c r="K6137" s="93" t="n"/>
      <c r="L6137" s="93" t="n">
        <v>145740</v>
      </c>
      <c r="M6137" s="93" t="n">
        <v>145740</v>
      </c>
      <c r="N6137" s="93" t="n">
        <v>84000</v>
      </c>
      <c r="O6137" s="148" t="n">
        <v>132490.9090909091</v>
      </c>
      <c r="P6137" s="93" t="inlineStr">
        <is>
          <t>랄라블라토너 기획세트토너 기획세트190801</t>
        </is>
      </c>
    </row>
    <row r="6138">
      <c r="A6138" s="93" t="n"/>
      <c r="B6138" s="127" t="n">
        <v>43961</v>
      </c>
      <c r="C6138" s="93">
        <f>TEXT(B6138,"aaa")</f>
        <v/>
      </c>
      <c r="D6138" s="93" t="n"/>
      <c r="E6138" s="93" t="inlineStr">
        <is>
          <t>머드크림마스크</t>
        </is>
      </c>
      <c r="F6138" s="93" t="inlineStr">
        <is>
          <t>랄라블라</t>
        </is>
      </c>
      <c r="G6138" s="93" t="inlineStr">
        <is>
          <t>머드크림마스크 100ml</t>
        </is>
      </c>
      <c r="H6138" s="6" t="n">
        <v>12</v>
      </c>
      <c r="I6138" s="6" t="n"/>
      <c r="J6138" s="93" t="n">
        <v>190801</v>
      </c>
      <c r="K6138" s="93" t="n"/>
      <c r="L6138" s="93" t="n">
        <v>110460</v>
      </c>
      <c r="M6138" s="93" t="n">
        <v>110460</v>
      </c>
      <c r="N6138" s="93" t="n">
        <v>17304</v>
      </c>
      <c r="O6138" s="148" t="n">
        <v>100418.1818181818</v>
      </c>
      <c r="P6138" s="93" t="inlineStr">
        <is>
          <t>랄라블라머드크림마스크머드크림마스크 100ml190801</t>
        </is>
      </c>
    </row>
    <row r="6139">
      <c r="A6139" s="93" t="n"/>
      <c r="B6139" s="127" t="n">
        <v>43961</v>
      </c>
      <c r="C6139" s="93">
        <f>TEXT(B6139,"aaa")</f>
        <v/>
      </c>
      <c r="D6139" s="93" t="n"/>
      <c r="E6139" s="93" t="inlineStr">
        <is>
          <t>클렌징폼</t>
        </is>
      </c>
      <c r="F6139" s="93" t="inlineStr">
        <is>
          <t>랄라블라</t>
        </is>
      </c>
      <c r="G6139" s="93" t="inlineStr">
        <is>
          <t>클렌징폼 120ml</t>
        </is>
      </c>
      <c r="H6139" s="6" t="n">
        <v>4</v>
      </c>
      <c r="I6139" s="6" t="n"/>
      <c r="J6139" s="7" t="n">
        <v>190801</v>
      </c>
      <c r="K6139" s="93" t="n"/>
      <c r="L6139" s="93" t="n">
        <v>27164</v>
      </c>
      <c r="M6139" s="93" t="n">
        <v>27164</v>
      </c>
      <c r="N6139" s="93" t="n">
        <v>11000</v>
      </c>
      <c r="O6139" s="148" t="n">
        <v>24694.54545454545</v>
      </c>
      <c r="P6139" s="93" t="inlineStr">
        <is>
          <t>랄라블라클렌징폼클렌징폼 120ml190801</t>
        </is>
      </c>
    </row>
    <row r="6140">
      <c r="A6140" s="93" t="n"/>
      <c r="B6140" s="127" t="n">
        <v>43961</v>
      </c>
      <c r="C6140" s="93">
        <f>TEXT(B6140,"aaa")</f>
        <v/>
      </c>
      <c r="D6140" s="93" t="n"/>
      <c r="E6140" s="93" t="inlineStr">
        <is>
          <t>토너 증정기획</t>
        </is>
      </c>
      <c r="F6140" s="93" t="inlineStr">
        <is>
          <t>랄라블라</t>
        </is>
      </c>
      <c r="G6140" s="93" t="inlineStr">
        <is>
          <t>토너 증정기획</t>
        </is>
      </c>
      <c r="H6140" s="6" t="n">
        <v>1239</v>
      </c>
      <c r="I6140" s="6" t="n"/>
      <c r="J6140" s="7" t="n">
        <v>190801</v>
      </c>
      <c r="K6140" s="93" t="n"/>
      <c r="L6140" s="93" t="n">
        <v>11717223</v>
      </c>
      <c r="M6140" s="93" t="n">
        <v>11717223</v>
      </c>
      <c r="N6140" s="93" t="n">
        <v>5563110</v>
      </c>
      <c r="O6140" s="148" t="n">
        <v>10652020.90909091</v>
      </c>
      <c r="P6140" s="93" t="inlineStr">
        <is>
          <t>랄라블라토너 증정기획토너 증정기획190801</t>
        </is>
      </c>
    </row>
    <row r="6141">
      <c r="A6141" s="93" t="n"/>
      <c r="B6141" s="127" t="n">
        <v>43962</v>
      </c>
      <c r="C6141" s="93">
        <f>TEXT(B6141,"aaa")</f>
        <v/>
      </c>
      <c r="D6141" s="93" t="n"/>
      <c r="E6141" s="6" t="inlineStr">
        <is>
          <t>토너</t>
        </is>
      </c>
      <c r="F6141" s="5" t="inlineStr">
        <is>
          <t>W컨셉</t>
        </is>
      </c>
      <c r="G6141" s="5" t="inlineStr">
        <is>
          <t>250ml</t>
        </is>
      </c>
      <c r="H6141" s="6" t="n">
        <v>1</v>
      </c>
      <c r="I6141" s="6" t="n"/>
      <c r="J6141" s="7" t="n">
        <v>190801</v>
      </c>
      <c r="K6141" s="93" t="n"/>
      <c r="L6141" s="93" t="n">
        <v>20000</v>
      </c>
      <c r="M6141" s="93" t="n">
        <v>14400</v>
      </c>
      <c r="N6141" s="93" t="n">
        <v>3260</v>
      </c>
      <c r="O6141" s="148" t="n">
        <v>18181.81818181818</v>
      </c>
      <c r="P6141" s="93" t="inlineStr">
        <is>
          <t>W컨셉토너250ml190801</t>
        </is>
      </c>
    </row>
    <row r="6142">
      <c r="A6142" s="93" t="n"/>
      <c r="B6142" s="127" t="n">
        <v>43962</v>
      </c>
      <c r="C6142" s="93">
        <f>TEXT(B6142,"aaa")</f>
        <v/>
      </c>
      <c r="D6142" s="93" t="n"/>
      <c r="E6142" s="6" t="inlineStr">
        <is>
          <t>토너</t>
        </is>
      </c>
      <c r="F6142" s="5" t="inlineStr">
        <is>
          <t>W컨셉</t>
        </is>
      </c>
      <c r="G6142" s="5" t="inlineStr">
        <is>
          <t>250ml 2set</t>
        </is>
      </c>
      <c r="H6142" s="6" t="n">
        <v>9</v>
      </c>
      <c r="I6142" s="6" t="n"/>
      <c r="J6142" s="7" t="n">
        <v>190801</v>
      </c>
      <c r="K6142" s="93" t="n"/>
      <c r="L6142" s="93" t="n">
        <v>315000</v>
      </c>
      <c r="M6142" s="93" t="n">
        <v>229950</v>
      </c>
      <c r="N6142" s="93" t="n">
        <v>58680</v>
      </c>
      <c r="O6142" s="148" t="n">
        <v>286363.6363636364</v>
      </c>
      <c r="P6142" s="93" t="inlineStr">
        <is>
          <t>W컨셉토너250ml 2set190801</t>
        </is>
      </c>
    </row>
    <row r="6143">
      <c r="A6143" s="93" t="n"/>
      <c r="B6143" s="127" t="n">
        <v>43962</v>
      </c>
      <c r="C6143" s="93">
        <f>TEXT(B6143,"aaa")</f>
        <v/>
      </c>
      <c r="D6143" s="93" t="n"/>
      <c r="E6143" s="93" t="inlineStr">
        <is>
          <t>토너</t>
        </is>
      </c>
      <c r="F6143" s="5" t="inlineStr">
        <is>
          <t>스타일쉐어</t>
        </is>
      </c>
      <c r="G6143" s="93" t="inlineStr">
        <is>
          <t>250ml</t>
        </is>
      </c>
      <c r="H6143" s="6" t="n">
        <v>5</v>
      </c>
      <c r="I6143" s="6" t="n"/>
      <c r="J6143" s="7" t="n">
        <v>190801</v>
      </c>
      <c r="K6143" s="93" t="n"/>
      <c r="L6143" s="93" t="n">
        <v>100000</v>
      </c>
      <c r="M6143" s="93" t="n">
        <v>75000</v>
      </c>
      <c r="N6143" s="93" t="n">
        <v>16300</v>
      </c>
      <c r="O6143" s="148" t="n">
        <v>90909.0909090909</v>
      </c>
      <c r="P6143" s="93" t="inlineStr">
        <is>
          <t>스타일쉐어토너250ml190801</t>
        </is>
      </c>
    </row>
    <row r="6144">
      <c r="A6144" s="93" t="n"/>
      <c r="B6144" s="127" t="n">
        <v>43962</v>
      </c>
      <c r="C6144" s="93">
        <f>TEXT(B6144,"aaa")</f>
        <v/>
      </c>
      <c r="D6144" s="93" t="n"/>
      <c r="E6144" s="93" t="inlineStr">
        <is>
          <t>토너</t>
        </is>
      </c>
      <c r="F6144" s="93" t="inlineStr">
        <is>
          <t>글로우데이즈 시코르</t>
        </is>
      </c>
      <c r="G6144" s="93" t="inlineStr">
        <is>
          <t>250ml</t>
        </is>
      </c>
      <c r="H6144" s="6" t="n">
        <v>300</v>
      </c>
      <c r="I6144" s="6" t="n"/>
      <c r="J6144" s="7" t="n">
        <v>190801</v>
      </c>
      <c r="K6144" s="93" t="n"/>
      <c r="L6144" s="93" t="n">
        <v>3068100</v>
      </c>
      <c r="M6144" s="93" t="n">
        <v>3068100</v>
      </c>
      <c r="N6144" s="93" t="n">
        <v>978000</v>
      </c>
      <c r="O6144" s="148" t="n">
        <v>2789181.818181818</v>
      </c>
      <c r="P6144" s="93" t="inlineStr">
        <is>
          <t>글로우데이즈 시코르토너250ml190801</t>
        </is>
      </c>
    </row>
    <row r="6145">
      <c r="A6145" s="93" t="n"/>
      <c r="B6145" s="127" t="n">
        <v>43962</v>
      </c>
      <c r="C6145" s="93">
        <f>TEXT(B6145,"aaa")</f>
        <v/>
      </c>
      <c r="D6145" s="93" t="n"/>
      <c r="E6145" s="93" t="inlineStr">
        <is>
          <t>클렌징폼</t>
        </is>
      </c>
      <c r="F6145" s="93" t="inlineStr">
        <is>
          <t>글로우데이즈 시코르</t>
        </is>
      </c>
      <c r="G6145" s="93" t="inlineStr">
        <is>
          <t>클렌징폼 120ml</t>
        </is>
      </c>
      <c r="H6145" s="6" t="n">
        <v>20</v>
      </c>
      <c r="I6145" s="6" t="n"/>
      <c r="J6145" s="7" t="n">
        <v>190801</v>
      </c>
      <c r="K6145" s="93" t="n"/>
      <c r="L6145" s="93" t="n">
        <v>130900</v>
      </c>
      <c r="M6145" s="93" t="n">
        <v>130900</v>
      </c>
      <c r="N6145" s="93" t="n">
        <v>55000</v>
      </c>
      <c r="O6145" s="148" t="n">
        <v>119000</v>
      </c>
      <c r="P6145" s="93" t="inlineStr">
        <is>
          <t>글로우데이즈 시코르클렌징폼클렌징폼 120ml190801</t>
        </is>
      </c>
    </row>
    <row r="6146">
      <c r="A6146" s="93" t="n"/>
      <c r="B6146" s="127" t="n">
        <v>43962</v>
      </c>
      <c r="C6146" s="93">
        <f>TEXT(B6146,"aaa")</f>
        <v/>
      </c>
      <c r="D6146" s="93" t="n"/>
      <c r="E6146" s="93" t="inlineStr">
        <is>
          <t>수딩크림</t>
        </is>
      </c>
      <c r="F6146" s="93" t="inlineStr">
        <is>
          <t>글로우데이즈 시코르</t>
        </is>
      </c>
      <c r="G6146" s="93" t="inlineStr">
        <is>
          <t>수딩크림 100ml</t>
        </is>
      </c>
      <c r="H6146" s="6" t="n">
        <v>20</v>
      </c>
      <c r="I6146" s="6" t="n"/>
      <c r="J6146" s="93" t="n">
        <v>190801</v>
      </c>
      <c r="K6146" s="93" t="n"/>
      <c r="L6146" s="93" t="n">
        <v>310900</v>
      </c>
      <c r="M6146" s="93" t="n">
        <v>310900</v>
      </c>
      <c r="N6146" s="93" t="n">
        <v>60900</v>
      </c>
      <c r="O6146" s="148" t="n">
        <v>282636.3636363636</v>
      </c>
      <c r="P6146" s="93" t="inlineStr">
        <is>
          <t>글로우데이즈 시코르수딩크림수딩크림 100ml190801</t>
        </is>
      </c>
    </row>
    <row r="6147">
      <c r="A6147" s="93" t="n"/>
      <c r="B6147" s="127" t="n">
        <v>43962</v>
      </c>
      <c r="C6147" s="93">
        <f>TEXT(B6147,"aaa")</f>
        <v/>
      </c>
      <c r="D6147" s="93" t="n"/>
      <c r="E6147" s="93" t="inlineStr">
        <is>
          <t>어성초진정패키지</t>
        </is>
      </c>
      <c r="F6147" s="93" t="inlineStr">
        <is>
          <t>카페24</t>
        </is>
      </c>
      <c r="G6147" s="93" t="inlineStr">
        <is>
          <t>어성초 진정패키지세트</t>
        </is>
      </c>
      <c r="H6147" s="6" t="n">
        <v>11</v>
      </c>
      <c r="I6147" s="6" t="n"/>
      <c r="J6147" s="93" t="n">
        <v>190801</v>
      </c>
      <c r="K6147" s="93" t="n"/>
      <c r="L6147" s="93" t="n">
        <v>1089000</v>
      </c>
      <c r="M6147" s="93" t="n">
        <v>1025293.5</v>
      </c>
      <c r="N6147" s="93" t="n">
        <v>166507</v>
      </c>
      <c r="O6147" s="148" t="n">
        <v>989999.9999999999</v>
      </c>
      <c r="P6147" s="93" t="inlineStr">
        <is>
          <t>카페24어성초진정패키지어성초 진정패키지세트190801</t>
        </is>
      </c>
    </row>
    <row r="6148">
      <c r="A6148" s="93" t="n"/>
      <c r="B6148" s="127" t="n">
        <v>43962</v>
      </c>
      <c r="C6148" s="93">
        <f>TEXT(B6148,"aaa")</f>
        <v/>
      </c>
      <c r="D6148" s="93" t="n"/>
      <c r="E6148" s="93" t="inlineStr">
        <is>
          <t>머드크림마스크</t>
        </is>
      </c>
      <c r="F6148" s="93" t="inlineStr">
        <is>
          <t>카페24</t>
        </is>
      </c>
      <c r="G6148" s="93" t="inlineStr">
        <is>
          <t>머드크림마스크 100ml</t>
        </is>
      </c>
      <c r="H6148" s="6" t="n">
        <v>2</v>
      </c>
      <c r="I6148" s="6" t="n"/>
      <c r="J6148" s="93" t="n">
        <v>190801</v>
      </c>
      <c r="K6148" s="93" t="n"/>
      <c r="L6148" s="93" t="n">
        <v>40000</v>
      </c>
      <c r="M6148" s="93" t="n">
        <v>37660</v>
      </c>
      <c r="N6148" s="93" t="n">
        <v>2884</v>
      </c>
      <c r="O6148" s="148" t="n">
        <v>36363.63636363636</v>
      </c>
      <c r="P6148" s="93" t="inlineStr">
        <is>
          <t>카페24머드크림마스크머드크림마스크 100ml190801</t>
        </is>
      </c>
    </row>
    <row r="6149">
      <c r="A6149" s="93" t="n"/>
      <c r="B6149" s="127" t="n">
        <v>43962</v>
      </c>
      <c r="C6149" s="93">
        <f>TEXT(B6149,"aaa")</f>
        <v/>
      </c>
      <c r="D6149" s="93" t="n"/>
      <c r="E6149" s="93" t="inlineStr">
        <is>
          <t>마스크팩</t>
        </is>
      </c>
      <c r="F6149" s="93" t="inlineStr">
        <is>
          <t>카페24</t>
        </is>
      </c>
      <c r="G6149" s="93" t="inlineStr">
        <is>
          <t>마스크팩 1매</t>
        </is>
      </c>
      <c r="H6149" s="6" t="n">
        <v>1</v>
      </c>
      <c r="I6149" s="6" t="n"/>
      <c r="J6149" s="93" t="n">
        <v>190801</v>
      </c>
      <c r="K6149" s="93" t="n"/>
      <c r="L6149" s="93" t="n">
        <v>4000</v>
      </c>
      <c r="M6149" s="93" t="n">
        <v>3766</v>
      </c>
      <c r="N6149" s="93" t="n">
        <v>397</v>
      </c>
      <c r="O6149" s="148" t="n">
        <v>3636.363636363636</v>
      </c>
      <c r="P6149" s="93" t="inlineStr">
        <is>
          <t>카페24마스크팩마스크팩 1매190801</t>
        </is>
      </c>
    </row>
    <row r="6150">
      <c r="A6150" s="93" t="n"/>
      <c r="B6150" s="127" t="n">
        <v>43962</v>
      </c>
      <c r="C6150" s="93">
        <f>TEXT(B6150,"aaa")</f>
        <v/>
      </c>
      <c r="D6150" s="93" t="n"/>
      <c r="E6150" s="93" t="inlineStr">
        <is>
          <t>마스크팩</t>
        </is>
      </c>
      <c r="F6150" s="93" t="inlineStr">
        <is>
          <t>카페24</t>
        </is>
      </c>
      <c r="G6150" s="93" t="inlineStr">
        <is>
          <t>마스크팩 10매</t>
        </is>
      </c>
      <c r="H6150" s="6" t="n">
        <v>5</v>
      </c>
      <c r="I6150" s="6" t="n"/>
      <c r="J6150" s="93" t="n">
        <v>190801</v>
      </c>
      <c r="K6150" s="93" t="n"/>
      <c r="L6150" s="93" t="n">
        <v>100000</v>
      </c>
      <c r="M6150" s="93" t="n">
        <v>94150</v>
      </c>
      <c r="N6150" s="93" t="n">
        <v>19850</v>
      </c>
      <c r="O6150" s="148" t="n">
        <v>90909.0909090909</v>
      </c>
      <c r="P6150" s="93" t="inlineStr">
        <is>
          <t>카페24마스크팩마스크팩 10매190801</t>
        </is>
      </c>
    </row>
    <row r="6151">
      <c r="A6151" s="93" t="n"/>
      <c r="B6151" s="127" t="n">
        <v>43962</v>
      </c>
      <c r="C6151" s="93">
        <f>TEXT(B6151,"aaa")</f>
        <v/>
      </c>
      <c r="D6151" s="93" t="n"/>
      <c r="E6151" s="6" t="inlineStr">
        <is>
          <t>토너</t>
        </is>
      </c>
      <c r="F6151" s="5" t="inlineStr">
        <is>
          <t>카페24</t>
        </is>
      </c>
      <c r="G6151" s="5" t="inlineStr">
        <is>
          <t>250ml</t>
        </is>
      </c>
      <c r="H6151" s="6" t="n">
        <v>60</v>
      </c>
      <c r="I6151" s="6" t="n"/>
      <c r="J6151" s="7" t="n">
        <v>190801</v>
      </c>
      <c r="K6151" s="93" t="n"/>
      <c r="L6151" s="93" t="n">
        <v>1200000</v>
      </c>
      <c r="M6151" s="93" t="n">
        <v>1129800</v>
      </c>
      <c r="N6151" s="93" t="n">
        <v>195600</v>
      </c>
      <c r="O6151" s="148" t="n">
        <v>1090909.090909091</v>
      </c>
      <c r="P6151" s="93" t="inlineStr">
        <is>
          <t>카페24토너250ml190801</t>
        </is>
      </c>
    </row>
    <row r="6152">
      <c r="A6152" s="93" t="n"/>
      <c r="B6152" s="127" t="n">
        <v>43962</v>
      </c>
      <c r="C6152" s="93">
        <f>TEXT(B6152,"aaa")</f>
        <v/>
      </c>
      <c r="D6152" s="93" t="n"/>
      <c r="E6152" s="6" t="inlineStr">
        <is>
          <t>토너</t>
        </is>
      </c>
      <c r="F6152" s="5" t="inlineStr">
        <is>
          <t>카페24</t>
        </is>
      </c>
      <c r="G6152" s="5" t="inlineStr">
        <is>
          <t>250ml 2set</t>
        </is>
      </c>
      <c r="H6152" s="6" t="n">
        <v>254</v>
      </c>
      <c r="I6152" s="6" t="n"/>
      <c r="J6152" s="7" t="n">
        <v>190801</v>
      </c>
      <c r="K6152" s="93" t="n"/>
      <c r="L6152" s="93" t="n">
        <v>8890000</v>
      </c>
      <c r="M6152" s="93" t="n">
        <v>8369935</v>
      </c>
      <c r="N6152" s="93" t="n">
        <v>1656080</v>
      </c>
      <c r="O6152" s="148" t="n">
        <v>8081818.181818181</v>
      </c>
      <c r="P6152" s="93" t="inlineStr">
        <is>
          <t>카페24토너250ml 2set190801</t>
        </is>
      </c>
    </row>
    <row r="6153">
      <c r="A6153" s="93" t="n"/>
      <c r="B6153" s="127" t="n">
        <v>43962</v>
      </c>
      <c r="C6153" s="93">
        <f>TEXT(B6153,"aaa")</f>
        <v/>
      </c>
      <c r="D6153" s="93" t="n"/>
      <c r="E6153" s="6" t="inlineStr">
        <is>
          <t>토너</t>
        </is>
      </c>
      <c r="F6153" s="5" t="inlineStr">
        <is>
          <t>카페24</t>
        </is>
      </c>
      <c r="G6153" s="5" t="inlineStr">
        <is>
          <t>500ml</t>
        </is>
      </c>
      <c r="H6153" s="6" t="n">
        <v>63</v>
      </c>
      <c r="I6153" s="6" t="n"/>
      <c r="J6153" s="7" t="n">
        <v>190801</v>
      </c>
      <c r="K6153" s="93" t="n"/>
      <c r="L6153" s="93" t="n">
        <v>2079000</v>
      </c>
      <c r="M6153" s="93" t="n">
        <v>1957378.5</v>
      </c>
      <c r="N6153" s="93" t="n">
        <v>297675</v>
      </c>
      <c r="O6153" s="148" t="n">
        <v>1890000</v>
      </c>
      <c r="P6153" s="93" t="inlineStr">
        <is>
          <t>카페24토너500ml190801</t>
        </is>
      </c>
    </row>
    <row r="6154">
      <c r="A6154" s="93" t="n"/>
      <c r="B6154" s="127" t="n">
        <v>43962</v>
      </c>
      <c r="C6154" s="93">
        <f>TEXT(B6154,"aaa")</f>
        <v/>
      </c>
      <c r="D6154" s="93" t="n"/>
      <c r="E6154" s="6" t="inlineStr">
        <is>
          <t>토너</t>
        </is>
      </c>
      <c r="F6154" s="5" t="inlineStr">
        <is>
          <t>카페24</t>
        </is>
      </c>
      <c r="G6154" s="93" t="inlineStr">
        <is>
          <t>스킨팩 화장솜 60P</t>
        </is>
      </c>
      <c r="H6154" s="6" t="n">
        <v>83</v>
      </c>
      <c r="I6154" s="6" t="n"/>
      <c r="J6154" s="7" t="n">
        <v>190801</v>
      </c>
      <c r="K6154" s="93" t="n"/>
      <c r="L6154" s="93" t="n">
        <v>249000</v>
      </c>
      <c r="M6154" s="93" t="n">
        <v>234433.5</v>
      </c>
      <c r="N6154" s="93" t="n">
        <v>92130</v>
      </c>
      <c r="O6154" s="148" t="n">
        <v>226363.6363636364</v>
      </c>
      <c r="P6154" s="93" t="inlineStr">
        <is>
          <t>카페24토너스킨팩 화장솜 60P190801</t>
        </is>
      </c>
    </row>
    <row r="6155">
      <c r="A6155" s="93" t="n"/>
      <c r="B6155" s="127" t="n">
        <v>43962</v>
      </c>
      <c r="C6155" s="93">
        <f>TEXT(B6155,"aaa")</f>
        <v/>
      </c>
      <c r="D6155" s="93" t="n"/>
      <c r="E6155" s="93" t="inlineStr">
        <is>
          <t>앰플</t>
        </is>
      </c>
      <c r="F6155" s="5" t="inlineStr">
        <is>
          <t>카페24</t>
        </is>
      </c>
      <c r="G6155" s="93" t="inlineStr">
        <is>
          <t>앰플 30ml</t>
        </is>
      </c>
      <c r="H6155" s="6" t="n">
        <v>19</v>
      </c>
      <c r="I6155" s="6" t="n"/>
      <c r="J6155" s="93" t="n">
        <v>190801</v>
      </c>
      <c r="K6155" s="93" t="n"/>
      <c r="L6155" s="93" t="n">
        <v>532000</v>
      </c>
      <c r="M6155" s="93" t="n">
        <v>500878</v>
      </c>
      <c r="N6155" s="93" t="n">
        <v>64543</v>
      </c>
      <c r="O6155" s="148" t="n">
        <v>483636.3636363636</v>
      </c>
      <c r="P6155" s="93" t="inlineStr">
        <is>
          <t>카페24앰플앰플 30ml190801</t>
        </is>
      </c>
    </row>
    <row r="6156">
      <c r="A6156" s="93" t="n"/>
      <c r="B6156" s="127" t="n">
        <v>43962</v>
      </c>
      <c r="C6156" s="93">
        <f>TEXT(B6156,"aaa")</f>
        <v/>
      </c>
      <c r="D6156" s="93" t="n"/>
      <c r="E6156" s="93" t="inlineStr">
        <is>
          <t>수딩크림</t>
        </is>
      </c>
      <c r="F6156" s="5" t="inlineStr">
        <is>
          <t>카페24</t>
        </is>
      </c>
      <c r="G6156" s="93" t="inlineStr">
        <is>
          <t>수딩크림 100ml</t>
        </is>
      </c>
      <c r="H6156" s="6" t="n">
        <v>7</v>
      </c>
      <c r="I6156" s="6" t="n"/>
      <c r="J6156" s="93" t="n">
        <v>190801</v>
      </c>
      <c r="K6156" s="93" t="n"/>
      <c r="L6156" s="93" t="n">
        <v>266000</v>
      </c>
      <c r="M6156" s="93" t="n">
        <v>250439</v>
      </c>
      <c r="N6156" s="93" t="n">
        <v>21315</v>
      </c>
      <c r="O6156" s="148" t="n">
        <v>241818.1818181818</v>
      </c>
      <c r="P6156" s="93" t="inlineStr">
        <is>
          <t>카페24수딩크림수딩크림 100ml190801</t>
        </is>
      </c>
    </row>
    <row r="6157">
      <c r="A6157" s="93" t="n"/>
      <c r="B6157" s="127" t="n">
        <v>43962</v>
      </c>
      <c r="C6157" s="93">
        <f>TEXT(B6157,"aaa")</f>
        <v/>
      </c>
      <c r="D6157" s="93" t="n"/>
      <c r="E6157" s="93" t="inlineStr">
        <is>
          <t>클렌징폼</t>
        </is>
      </c>
      <c r="F6157" s="93" t="inlineStr">
        <is>
          <t>카페24</t>
        </is>
      </c>
      <c r="G6157" s="93" t="inlineStr">
        <is>
          <t>클렌징폼 120ml</t>
        </is>
      </c>
      <c r="H6157" s="6" t="n">
        <v>5</v>
      </c>
      <c r="I6157" s="6" t="n"/>
      <c r="J6157" s="91" t="n">
        <v>190801</v>
      </c>
      <c r="K6157" s="93" t="n"/>
      <c r="L6157" s="93" t="n">
        <v>65000</v>
      </c>
      <c r="M6157" s="93" t="n">
        <v>61197.5</v>
      </c>
      <c r="N6157" s="93" t="n">
        <v>13750</v>
      </c>
      <c r="O6157" s="148" t="n">
        <v>59090.90909090909</v>
      </c>
      <c r="P6157" s="93" t="inlineStr">
        <is>
          <t>카페24클렌징폼클렌징폼 120ml190801</t>
        </is>
      </c>
    </row>
    <row r="6158">
      <c r="A6158" s="93" t="n"/>
      <c r="B6158" s="127" t="n">
        <v>43962</v>
      </c>
      <c r="C6158" s="93">
        <f>TEXT(B6158,"aaa")</f>
        <v/>
      </c>
      <c r="D6158" s="93" t="n"/>
      <c r="E6158" s="93" t="inlineStr">
        <is>
          <t>클렌징폼</t>
        </is>
      </c>
      <c r="F6158" s="93" t="inlineStr">
        <is>
          <t>카페24</t>
        </is>
      </c>
      <c r="G6158" s="93" t="inlineStr">
        <is>
          <t>클렌징폼 120ml 2set</t>
        </is>
      </c>
      <c r="H6158" s="6" t="n">
        <v>1</v>
      </c>
      <c r="I6158" s="6" t="n"/>
      <c r="J6158" s="91" t="n">
        <v>190801</v>
      </c>
      <c r="K6158" s="93" t="n"/>
      <c r="L6158" s="93" t="n">
        <v>24000</v>
      </c>
      <c r="M6158" s="93" t="n">
        <v>22596</v>
      </c>
      <c r="N6158" s="93" t="n">
        <v>2460</v>
      </c>
      <c r="O6158" s="148" t="n">
        <v>21818.18181818182</v>
      </c>
      <c r="P6158" s="93" t="inlineStr">
        <is>
          <t>카페24클렌징폼클렌징폼 120ml 2set190801</t>
        </is>
      </c>
    </row>
    <row r="6159">
      <c r="A6159" s="93" t="n"/>
      <c r="B6159" s="127" t="n">
        <v>43962</v>
      </c>
      <c r="C6159" s="93">
        <f>TEXT(B6159,"aaa")</f>
        <v/>
      </c>
      <c r="D6159" s="93" t="n"/>
      <c r="E6159" s="93" t="inlineStr">
        <is>
          <t>클렌징폼</t>
        </is>
      </c>
      <c r="F6159" s="93" t="inlineStr">
        <is>
          <t>카페24</t>
        </is>
      </c>
      <c r="G6159" s="93" t="inlineStr">
        <is>
          <t>클렌징폼 120ml 3set</t>
        </is>
      </c>
      <c r="H6159" s="6" t="n">
        <v>2</v>
      </c>
      <c r="I6159" s="6" t="n"/>
      <c r="J6159" s="91" t="n">
        <v>190801</v>
      </c>
      <c r="K6159" s="93" t="n"/>
      <c r="L6159" s="93" t="n">
        <v>66000</v>
      </c>
      <c r="M6159" s="93" t="n">
        <v>62139</v>
      </c>
      <c r="N6159" s="93" t="n">
        <v>7380</v>
      </c>
      <c r="O6159" s="148" t="n">
        <v>59999.99999999999</v>
      </c>
      <c r="P6159" s="93" t="inlineStr">
        <is>
          <t>카페24클렌징폼클렌징폼 120ml 3set190801</t>
        </is>
      </c>
    </row>
    <row r="6160">
      <c r="A6160" s="93" t="n"/>
      <c r="B6160" s="127" t="n">
        <v>43962</v>
      </c>
      <c r="C6160" s="93">
        <f>TEXT(B6160,"aaa")</f>
        <v/>
      </c>
      <c r="D6160" s="93" t="n"/>
      <c r="E6160" s="6" t="inlineStr">
        <is>
          <t>토너</t>
        </is>
      </c>
      <c r="F6160" s="93" t="inlineStr">
        <is>
          <t>큐텐</t>
        </is>
      </c>
      <c r="G6160" s="5" t="inlineStr">
        <is>
          <t>250ml</t>
        </is>
      </c>
      <c r="H6160" s="93" t="n">
        <v>57</v>
      </c>
      <c r="J6160" s="93" t="n">
        <v>190801</v>
      </c>
      <c r="K6160" s="93" t="n"/>
      <c r="L6160" s="93" t="n">
        <v>1795500</v>
      </c>
      <c r="M6160" s="93" t="n">
        <v>1597995</v>
      </c>
      <c r="N6160" s="93" t="n">
        <v>185820</v>
      </c>
      <c r="O6160" s="148" t="n">
        <v>1632272.727272727</v>
      </c>
      <c r="P6160" s="93" t="inlineStr">
        <is>
          <t>큐텐토너250ml190801</t>
        </is>
      </c>
    </row>
    <row r="6161">
      <c r="A6161" s="93" t="n"/>
      <c r="B6161" s="127" t="n">
        <v>43962</v>
      </c>
      <c r="C6161" s="93">
        <f>TEXT(B6161,"aaa")</f>
        <v/>
      </c>
      <c r="D6161" s="93" t="n"/>
      <c r="E6161" s="6" t="inlineStr">
        <is>
          <t>토너</t>
        </is>
      </c>
      <c r="F6161" s="93" t="inlineStr">
        <is>
          <t>큐텐</t>
        </is>
      </c>
      <c r="G6161" s="5" t="inlineStr">
        <is>
          <t>250ml 2set</t>
        </is>
      </c>
      <c r="H6161" s="93" t="n">
        <v>37</v>
      </c>
      <c r="J6161" s="93" t="n">
        <v>190801</v>
      </c>
      <c r="K6161" s="93" t="n"/>
      <c r="L6161" s="93" t="n">
        <v>1628000</v>
      </c>
      <c r="M6161" s="93" t="n">
        <v>1448920</v>
      </c>
      <c r="N6161" s="93" t="n">
        <v>241240</v>
      </c>
      <c r="O6161" s="148" t="n">
        <v>1480000</v>
      </c>
      <c r="P6161" s="93" t="inlineStr">
        <is>
          <t>큐텐토너250ml 2set190801</t>
        </is>
      </c>
    </row>
    <row r="6162">
      <c r="A6162" s="93" t="n"/>
      <c r="B6162" s="127" t="n">
        <v>43962</v>
      </c>
      <c r="C6162" s="93">
        <f>TEXT(B6162,"aaa")</f>
        <v/>
      </c>
      <c r="D6162" s="93" t="n"/>
      <c r="E6162" s="93" t="inlineStr">
        <is>
          <t>앰플</t>
        </is>
      </c>
      <c r="F6162" s="93" t="inlineStr">
        <is>
          <t>큐텐</t>
        </is>
      </c>
      <c r="G6162" s="93" t="inlineStr">
        <is>
          <t>앰플 30ml</t>
        </is>
      </c>
      <c r="H6162" s="93" t="n">
        <v>6</v>
      </c>
      <c r="J6162" s="93" t="n">
        <v>190801</v>
      </c>
      <c r="K6162" s="93" t="n"/>
      <c r="L6162" s="93" t="n">
        <v>228000</v>
      </c>
      <c r="M6162" s="93" t="n">
        <v>202920</v>
      </c>
      <c r="N6162" s="93" t="n">
        <v>20382</v>
      </c>
      <c r="O6162" s="148" t="n">
        <v>207272.7272727273</v>
      </c>
      <c r="P6162" s="93" t="inlineStr">
        <is>
          <t>큐텐앰플앰플 30ml190801</t>
        </is>
      </c>
    </row>
    <row r="6163">
      <c r="A6163" s="93" t="n"/>
      <c r="B6163" s="127" t="n">
        <v>43962</v>
      </c>
      <c r="C6163" s="93">
        <f>TEXT(B6163,"aaa")</f>
        <v/>
      </c>
      <c r="D6163" s="93" t="n"/>
      <c r="E6163" s="93" t="inlineStr">
        <is>
          <t>머드크림마스크</t>
        </is>
      </c>
      <c r="F6163" s="93" t="inlineStr">
        <is>
          <t>큐텐</t>
        </is>
      </c>
      <c r="G6163" s="93" t="inlineStr">
        <is>
          <t>머드크림마스크 100ml</t>
        </is>
      </c>
      <c r="H6163" s="93" t="n">
        <v>2</v>
      </c>
      <c r="J6163" s="93" t="n">
        <v>190801</v>
      </c>
      <c r="K6163" s="93" t="n"/>
      <c r="L6163" s="93" t="n">
        <v>63000</v>
      </c>
      <c r="M6163" s="93" t="n">
        <v>56070</v>
      </c>
      <c r="N6163" s="93" t="n">
        <v>2884</v>
      </c>
      <c r="O6163" s="148" t="n">
        <v>57272.72727272726</v>
      </c>
      <c r="P6163" s="93" t="inlineStr">
        <is>
          <t>큐텐머드크림마스크머드크림마스크 100ml190801</t>
        </is>
      </c>
    </row>
    <row r="6164">
      <c r="A6164" s="93" t="n"/>
      <c r="B6164" s="127" t="n">
        <v>43963</v>
      </c>
      <c r="C6164" s="93">
        <f>TEXT(B6164,"aaa")</f>
        <v/>
      </c>
      <c r="D6164" s="93" t="n"/>
      <c r="E6164" s="6" t="inlineStr">
        <is>
          <t>토너</t>
        </is>
      </c>
      <c r="F6164" s="5" t="inlineStr">
        <is>
          <t>W컨셉</t>
        </is>
      </c>
      <c r="G6164" s="5" t="inlineStr">
        <is>
          <t>250ml 2set</t>
        </is>
      </c>
      <c r="H6164" s="6" t="n">
        <v>5</v>
      </c>
      <c r="I6164" s="6" t="n"/>
      <c r="J6164" s="7" t="n">
        <v>190801</v>
      </c>
      <c r="K6164" s="93" t="n"/>
      <c r="L6164" s="93" t="n">
        <v>175000</v>
      </c>
      <c r="M6164" s="93" t="n">
        <v>127750</v>
      </c>
      <c r="N6164" s="93" t="n">
        <v>32600</v>
      </c>
      <c r="O6164" s="148" t="n">
        <v>159090.9090909091</v>
      </c>
      <c r="P6164" s="93" t="inlineStr">
        <is>
          <t>W컨셉토너250ml 2set190801</t>
        </is>
      </c>
    </row>
    <row r="6165">
      <c r="A6165" s="93" t="n"/>
      <c r="B6165" s="127" t="n">
        <v>43963</v>
      </c>
      <c r="C6165" s="93">
        <f>TEXT(B6165,"aaa")</f>
        <v/>
      </c>
      <c r="D6165" s="93" t="n"/>
      <c r="E6165" s="93" t="inlineStr">
        <is>
          <t>어성초진정패키지</t>
        </is>
      </c>
      <c r="F6165" s="93" t="inlineStr">
        <is>
          <t>카페24</t>
        </is>
      </c>
      <c r="G6165" s="93" t="inlineStr">
        <is>
          <t>어성초 진정패키지세트</t>
        </is>
      </c>
      <c r="H6165" s="6" t="n">
        <v>7</v>
      </c>
      <c r="I6165" s="6" t="n"/>
      <c r="J6165" s="93" t="n">
        <v>190801</v>
      </c>
      <c r="K6165" s="93" t="n"/>
      <c r="L6165" s="93" t="n">
        <v>693000</v>
      </c>
      <c r="M6165" s="93" t="n">
        <v>652459.5</v>
      </c>
      <c r="N6165" s="93" t="n">
        <v>105959</v>
      </c>
      <c r="O6165" s="148" t="n">
        <v>630000</v>
      </c>
      <c r="P6165" s="93" t="inlineStr">
        <is>
          <t>카페24어성초진정패키지어성초 진정패키지세트190801</t>
        </is>
      </c>
    </row>
    <row r="6166">
      <c r="A6166" s="93" t="n"/>
      <c r="B6166" s="127" t="n">
        <v>43963</v>
      </c>
      <c r="C6166" s="93">
        <f>TEXT(B6166,"aaa")</f>
        <v/>
      </c>
      <c r="D6166" s="93" t="n"/>
      <c r="E6166" s="93" t="inlineStr">
        <is>
          <t>머드크림마스크</t>
        </is>
      </c>
      <c r="F6166" s="93" t="inlineStr">
        <is>
          <t>카페24</t>
        </is>
      </c>
      <c r="G6166" s="93" t="inlineStr">
        <is>
          <t>머드크림마스크 100ml</t>
        </is>
      </c>
      <c r="H6166" s="6" t="n">
        <v>3</v>
      </c>
      <c r="I6166" s="6" t="n"/>
      <c r="J6166" s="93" t="n">
        <v>190801</v>
      </c>
      <c r="K6166" s="93" t="n"/>
      <c r="L6166" s="93" t="n">
        <v>60000</v>
      </c>
      <c r="M6166" s="93" t="n">
        <v>56490</v>
      </c>
      <c r="N6166" s="93" t="n">
        <v>4326</v>
      </c>
      <c r="O6166" s="148" t="n">
        <v>54545.45454545454</v>
      </c>
      <c r="P6166" s="93" t="inlineStr">
        <is>
          <t>카페24머드크림마스크머드크림마스크 100ml190801</t>
        </is>
      </c>
    </row>
    <row r="6167">
      <c r="A6167" s="93" t="n"/>
      <c r="B6167" s="127" t="n">
        <v>43963</v>
      </c>
      <c r="C6167" s="93">
        <f>TEXT(B6167,"aaa")</f>
        <v/>
      </c>
      <c r="D6167" s="93" t="n"/>
      <c r="E6167" s="93" t="inlineStr">
        <is>
          <t>마스크팩</t>
        </is>
      </c>
      <c r="F6167" s="93" t="inlineStr">
        <is>
          <t>카페24</t>
        </is>
      </c>
      <c r="G6167" s="93" t="inlineStr">
        <is>
          <t>마스크팩 1매</t>
        </is>
      </c>
      <c r="H6167" s="6" t="n">
        <v>6</v>
      </c>
      <c r="I6167" s="6" t="n"/>
      <c r="J6167" s="93" t="n">
        <v>190801</v>
      </c>
      <c r="K6167" s="93" t="n"/>
      <c r="L6167" s="93" t="n">
        <v>24000</v>
      </c>
      <c r="M6167" s="93" t="n">
        <v>22596</v>
      </c>
      <c r="N6167" s="93" t="n">
        <v>2382</v>
      </c>
      <c r="O6167" s="148" t="n">
        <v>21818.18181818182</v>
      </c>
      <c r="P6167" s="93" t="inlineStr">
        <is>
          <t>카페24마스크팩마스크팩 1매190801</t>
        </is>
      </c>
    </row>
    <row r="6168">
      <c r="A6168" s="93" t="n"/>
      <c r="B6168" s="127" t="n">
        <v>43963</v>
      </c>
      <c r="C6168" s="93">
        <f>TEXT(B6168,"aaa")</f>
        <v/>
      </c>
      <c r="D6168" s="93" t="n"/>
      <c r="E6168" s="93" t="inlineStr">
        <is>
          <t>마스크팩</t>
        </is>
      </c>
      <c r="F6168" s="93" t="inlineStr">
        <is>
          <t>카페24</t>
        </is>
      </c>
      <c r="G6168" s="93" t="inlineStr">
        <is>
          <t>마스크팩 10매</t>
        </is>
      </c>
      <c r="H6168" s="6" t="n">
        <v>4</v>
      </c>
      <c r="I6168" s="6" t="n"/>
      <c r="J6168" s="93" t="n">
        <v>190801</v>
      </c>
      <c r="K6168" s="93" t="n"/>
      <c r="L6168" s="93" t="n">
        <v>80000</v>
      </c>
      <c r="M6168" s="93" t="n">
        <v>75320</v>
      </c>
      <c r="N6168" s="93" t="n">
        <v>15880</v>
      </c>
      <c r="O6168" s="148" t="n">
        <v>72727.27272727272</v>
      </c>
      <c r="P6168" s="93" t="inlineStr">
        <is>
          <t>카페24마스크팩마스크팩 10매190801</t>
        </is>
      </c>
    </row>
    <row r="6169">
      <c r="A6169" s="93" t="n"/>
      <c r="B6169" s="127" t="n">
        <v>43963</v>
      </c>
      <c r="C6169" s="93">
        <f>TEXT(B6169,"aaa")</f>
        <v/>
      </c>
      <c r="D6169" s="93" t="n"/>
      <c r="E6169" s="6" t="inlineStr">
        <is>
          <t>토너</t>
        </is>
      </c>
      <c r="F6169" s="5" t="inlineStr">
        <is>
          <t>카페24</t>
        </is>
      </c>
      <c r="G6169" s="5" t="inlineStr">
        <is>
          <t>250ml</t>
        </is>
      </c>
      <c r="H6169" s="6" t="n">
        <v>79</v>
      </c>
      <c r="I6169" s="6" t="n"/>
      <c r="J6169" s="7" t="n">
        <v>190801</v>
      </c>
      <c r="K6169" s="93" t="n"/>
      <c r="L6169" s="93" t="n">
        <v>1580000</v>
      </c>
      <c r="M6169" s="93" t="n">
        <v>1487570</v>
      </c>
      <c r="N6169" s="93" t="n">
        <v>257540</v>
      </c>
      <c r="O6169" s="148" t="n">
        <v>1436363.636363636</v>
      </c>
      <c r="P6169" s="93" t="inlineStr">
        <is>
          <t>카페24토너250ml190801</t>
        </is>
      </c>
    </row>
    <row r="6170">
      <c r="A6170" s="93" t="n"/>
      <c r="B6170" s="127" t="n">
        <v>43963</v>
      </c>
      <c r="C6170" s="93">
        <f>TEXT(B6170,"aaa")</f>
        <v/>
      </c>
      <c r="D6170" s="93" t="n"/>
      <c r="E6170" s="6" t="inlineStr">
        <is>
          <t>토너</t>
        </is>
      </c>
      <c r="F6170" s="5" t="inlineStr">
        <is>
          <t>카페24</t>
        </is>
      </c>
      <c r="G6170" s="5" t="inlineStr">
        <is>
          <t>250ml 2set</t>
        </is>
      </c>
      <c r="H6170" s="6" t="n">
        <v>37</v>
      </c>
      <c r="I6170" s="6" t="n"/>
      <c r="J6170" s="7" t="n">
        <v>190801</v>
      </c>
      <c r="K6170" s="93" t="n"/>
      <c r="L6170" s="93" t="n">
        <v>1295000</v>
      </c>
      <c r="M6170" s="93" t="n">
        <v>1219242.5</v>
      </c>
      <c r="N6170" s="93" t="n">
        <v>241240</v>
      </c>
      <c r="O6170" s="148" t="n">
        <v>1177272.727272727</v>
      </c>
      <c r="P6170" s="93" t="inlineStr">
        <is>
          <t>카페24토너250ml 2set190801</t>
        </is>
      </c>
    </row>
    <row r="6171">
      <c r="A6171" s="93" t="n"/>
      <c r="B6171" s="127" t="n">
        <v>43963</v>
      </c>
      <c r="C6171" s="93">
        <f>TEXT(B6171,"aaa")</f>
        <v/>
      </c>
      <c r="D6171" s="93" t="n"/>
      <c r="E6171" s="6" t="inlineStr">
        <is>
          <t>토너</t>
        </is>
      </c>
      <c r="F6171" s="5" t="inlineStr">
        <is>
          <t>카페24</t>
        </is>
      </c>
      <c r="G6171" s="5" t="inlineStr">
        <is>
          <t>500ml</t>
        </is>
      </c>
      <c r="H6171" s="6" t="n">
        <v>56</v>
      </c>
      <c r="I6171" s="6" t="n"/>
      <c r="J6171" s="7" t="n">
        <v>190801</v>
      </c>
      <c r="K6171" s="93" t="n"/>
      <c r="L6171" s="93" t="n">
        <v>1848000</v>
      </c>
      <c r="M6171" s="93" t="n">
        <v>1739892</v>
      </c>
      <c r="N6171" s="93" t="n">
        <v>264600</v>
      </c>
      <c r="O6171" s="148" t="n">
        <v>1680000</v>
      </c>
      <c r="P6171" s="93" t="inlineStr">
        <is>
          <t>카페24토너500ml190801</t>
        </is>
      </c>
    </row>
    <row r="6172">
      <c r="A6172" s="93" t="n"/>
      <c r="B6172" s="127" t="n">
        <v>43963</v>
      </c>
      <c r="C6172" s="93">
        <f>TEXT(B6172,"aaa")</f>
        <v/>
      </c>
      <c r="D6172" s="93" t="n"/>
      <c r="E6172" s="6" t="inlineStr">
        <is>
          <t>토너</t>
        </is>
      </c>
      <c r="F6172" s="5" t="inlineStr">
        <is>
          <t>카페24</t>
        </is>
      </c>
      <c r="G6172" s="93" t="inlineStr">
        <is>
          <t>스킨팩 화장솜 60P</t>
        </is>
      </c>
      <c r="H6172" s="6" t="n">
        <v>60</v>
      </c>
      <c r="I6172" s="6" t="n"/>
      <c r="J6172" s="7" t="n">
        <v>190801</v>
      </c>
      <c r="K6172" s="93" t="n"/>
      <c r="L6172" s="93" t="n">
        <v>180000</v>
      </c>
      <c r="M6172" s="93" t="n">
        <v>169470</v>
      </c>
      <c r="N6172" s="93" t="n">
        <v>66600</v>
      </c>
      <c r="O6172" s="148" t="n">
        <v>163636.3636363636</v>
      </c>
      <c r="P6172" s="93" t="inlineStr">
        <is>
          <t>카페24토너스킨팩 화장솜 60P190801</t>
        </is>
      </c>
    </row>
    <row r="6173">
      <c r="A6173" s="93" t="n"/>
      <c r="B6173" s="127" t="n">
        <v>43963</v>
      </c>
      <c r="C6173" s="93">
        <f>TEXT(B6173,"aaa")</f>
        <v/>
      </c>
      <c r="D6173" s="93" t="n"/>
      <c r="E6173" s="93" t="inlineStr">
        <is>
          <t>앰플</t>
        </is>
      </c>
      <c r="F6173" s="5" t="inlineStr">
        <is>
          <t>카페24</t>
        </is>
      </c>
      <c r="G6173" s="93" t="inlineStr">
        <is>
          <t>앰플 30ml</t>
        </is>
      </c>
      <c r="H6173" s="6" t="n">
        <v>16</v>
      </c>
      <c r="I6173" s="6" t="n"/>
      <c r="J6173" s="93" t="n">
        <v>190801</v>
      </c>
      <c r="K6173" s="93" t="n"/>
      <c r="L6173" s="93" t="n">
        <v>448000</v>
      </c>
      <c r="M6173" s="93" t="n">
        <v>421792</v>
      </c>
      <c r="N6173" s="93" t="n">
        <v>54352</v>
      </c>
      <c r="O6173" s="148" t="n">
        <v>407272.7272727272</v>
      </c>
      <c r="P6173" s="93" t="inlineStr">
        <is>
          <t>카페24앰플앰플 30ml190801</t>
        </is>
      </c>
    </row>
    <row r="6174">
      <c r="A6174" s="93" t="n"/>
      <c r="B6174" s="127" t="n">
        <v>43963</v>
      </c>
      <c r="C6174" s="93">
        <f>TEXT(B6174,"aaa")</f>
        <v/>
      </c>
      <c r="D6174" s="93" t="n"/>
      <c r="E6174" s="93" t="inlineStr">
        <is>
          <t>수딩크림</t>
        </is>
      </c>
      <c r="F6174" s="5" t="inlineStr">
        <is>
          <t>카페24</t>
        </is>
      </c>
      <c r="G6174" s="93" t="inlineStr">
        <is>
          <t>수딩크림 100ml</t>
        </is>
      </c>
      <c r="H6174" s="6" t="n">
        <v>5</v>
      </c>
      <c r="I6174" s="6" t="n"/>
      <c r="J6174" s="93" t="n">
        <v>190801</v>
      </c>
      <c r="K6174" s="93" t="n"/>
      <c r="L6174" s="93" t="n">
        <v>190000</v>
      </c>
      <c r="M6174" s="93" t="n">
        <v>178885</v>
      </c>
      <c r="N6174" s="93" t="n">
        <v>15225</v>
      </c>
      <c r="O6174" s="148" t="n">
        <v>172727.2727272727</v>
      </c>
      <c r="P6174" s="93" t="inlineStr">
        <is>
          <t>카페24수딩크림수딩크림 100ml190801</t>
        </is>
      </c>
    </row>
    <row r="6175">
      <c r="A6175" s="93" t="n"/>
      <c r="B6175" s="127" t="n">
        <v>43963</v>
      </c>
      <c r="C6175" s="93">
        <f>TEXT(B6175,"aaa")</f>
        <v/>
      </c>
      <c r="D6175" s="93" t="n"/>
      <c r="E6175" s="6" t="inlineStr">
        <is>
          <t>토너</t>
        </is>
      </c>
      <c r="F6175" s="93" t="inlineStr">
        <is>
          <t>큐텐</t>
        </is>
      </c>
      <c r="G6175" s="5" t="inlineStr">
        <is>
          <t>250ml</t>
        </is>
      </c>
      <c r="H6175" s="6" t="n">
        <v>18</v>
      </c>
      <c r="I6175" s="6" t="n"/>
      <c r="J6175" s="93" t="n">
        <v>190801</v>
      </c>
      <c r="K6175" s="93" t="n"/>
      <c r="L6175" s="93" t="n">
        <v>567000</v>
      </c>
      <c r="M6175" s="93" t="n">
        <v>504630</v>
      </c>
      <c r="N6175" s="93" t="n">
        <v>58680</v>
      </c>
      <c r="O6175" s="148" t="n">
        <v>515454.5454545454</v>
      </c>
      <c r="P6175" s="93" t="inlineStr">
        <is>
          <t>큐텐토너250ml190801</t>
        </is>
      </c>
    </row>
    <row r="6176">
      <c r="A6176" s="93" t="n"/>
      <c r="B6176" s="127" t="n">
        <v>43963</v>
      </c>
      <c r="C6176" s="93">
        <f>TEXT(B6176,"aaa")</f>
        <v/>
      </c>
      <c r="D6176" s="93" t="n"/>
      <c r="E6176" s="6" t="inlineStr">
        <is>
          <t>토너</t>
        </is>
      </c>
      <c r="F6176" s="93" t="inlineStr">
        <is>
          <t>큐텐</t>
        </is>
      </c>
      <c r="G6176" s="5" t="inlineStr">
        <is>
          <t>250ml 2set</t>
        </is>
      </c>
      <c r="H6176" s="6" t="n">
        <v>6</v>
      </c>
      <c r="I6176" s="6" t="n"/>
      <c r="J6176" s="93" t="n">
        <v>190801</v>
      </c>
      <c r="K6176" s="93" t="n"/>
      <c r="L6176" s="93" t="n">
        <v>264000</v>
      </c>
      <c r="M6176" s="93" t="n">
        <v>234960</v>
      </c>
      <c r="N6176" s="93" t="n">
        <v>39120</v>
      </c>
      <c r="O6176" s="148" t="n">
        <v>240000</v>
      </c>
      <c r="P6176" s="93" t="inlineStr">
        <is>
          <t>큐텐토너250ml 2set190801</t>
        </is>
      </c>
    </row>
    <row r="6177">
      <c r="A6177" s="93" t="n"/>
      <c r="B6177" s="127" t="n">
        <v>43963</v>
      </c>
      <c r="C6177" s="93">
        <f>TEXT(B6177,"aaa")</f>
        <v/>
      </c>
      <c r="D6177" s="93" t="n"/>
      <c r="E6177" s="93" t="inlineStr">
        <is>
          <t>앰플</t>
        </is>
      </c>
      <c r="F6177" s="93" t="inlineStr">
        <is>
          <t>큐텐</t>
        </is>
      </c>
      <c r="G6177" s="93" t="inlineStr">
        <is>
          <t>앰플 30ml</t>
        </is>
      </c>
      <c r="H6177" s="6" t="n">
        <v>4</v>
      </c>
      <c r="I6177" s="6" t="n"/>
      <c r="J6177" s="93" t="n">
        <v>190801</v>
      </c>
      <c r="K6177" s="93" t="n"/>
      <c r="L6177" s="93" t="n">
        <v>152000</v>
      </c>
      <c r="M6177" s="93" t="n">
        <v>135280</v>
      </c>
      <c r="N6177" s="93" t="n">
        <v>13588</v>
      </c>
      <c r="O6177" s="148" t="n">
        <v>138181.8181818182</v>
      </c>
      <c r="P6177" s="93" t="inlineStr">
        <is>
          <t>큐텐앰플앰플 30ml190801</t>
        </is>
      </c>
    </row>
    <row r="6178">
      <c r="A6178" s="93" t="n"/>
      <c r="B6178" s="127" t="n">
        <v>43963</v>
      </c>
      <c r="C6178" s="93">
        <f>TEXT(B6178,"aaa")</f>
        <v/>
      </c>
      <c r="D6178" s="93" t="n"/>
      <c r="E6178" s="93" t="inlineStr">
        <is>
          <t>머드크림마스크</t>
        </is>
      </c>
      <c r="F6178" s="93" t="inlineStr">
        <is>
          <t>큐텐</t>
        </is>
      </c>
      <c r="G6178" s="93" t="inlineStr">
        <is>
          <t>머드크림마스크 100ml</t>
        </is>
      </c>
      <c r="H6178" s="6" t="n">
        <v>1</v>
      </c>
      <c r="I6178" s="6" t="n"/>
      <c r="J6178" s="93" t="n">
        <v>190801</v>
      </c>
      <c r="K6178" s="93" t="n"/>
      <c r="L6178" s="93" t="n">
        <v>31500</v>
      </c>
      <c r="M6178" s="93" t="n">
        <v>28035</v>
      </c>
      <c r="N6178" s="93" t="n">
        <v>1442</v>
      </c>
      <c r="O6178" s="148" t="n">
        <v>28636.36363636363</v>
      </c>
      <c r="P6178" s="93" t="inlineStr">
        <is>
          <t>큐텐머드크림마스크머드크림마스크 100ml190801</t>
        </is>
      </c>
    </row>
    <row r="6179">
      <c r="A6179" s="93" t="n"/>
      <c r="B6179" s="127" t="n">
        <v>43963</v>
      </c>
      <c r="C6179" s="93">
        <f>TEXT(B6179,"aaa")</f>
        <v/>
      </c>
      <c r="D6179" s="93" t="n"/>
      <c r="E6179" s="93" t="inlineStr">
        <is>
          <t>클렌징폼</t>
        </is>
      </c>
      <c r="F6179" s="93" t="inlineStr">
        <is>
          <t>카페24</t>
        </is>
      </c>
      <c r="G6179" s="93" t="inlineStr">
        <is>
          <t>클렌징폼 120ml</t>
        </is>
      </c>
      <c r="H6179" s="6" t="n">
        <v>12</v>
      </c>
      <c r="I6179" s="6" t="n"/>
      <c r="J6179" s="91" t="n">
        <v>190801</v>
      </c>
      <c r="K6179" s="93" t="n"/>
      <c r="L6179" s="93" t="n">
        <v>156000</v>
      </c>
      <c r="M6179" s="93" t="n">
        <v>146874</v>
      </c>
      <c r="N6179" s="93" t="n">
        <v>33000</v>
      </c>
      <c r="O6179" s="148" t="n">
        <v>141818.1818181818</v>
      </c>
      <c r="P6179" s="93" t="inlineStr">
        <is>
          <t>카페24클렌징폼클렌징폼 120ml190801</t>
        </is>
      </c>
    </row>
    <row r="6180">
      <c r="A6180" s="93" t="n"/>
      <c r="B6180" s="127" t="n">
        <v>43963</v>
      </c>
      <c r="C6180" s="93">
        <f>TEXT(B6180,"aaa")</f>
        <v/>
      </c>
      <c r="D6180" s="93" t="n"/>
      <c r="E6180" s="93" t="inlineStr">
        <is>
          <t>클렌징폼</t>
        </is>
      </c>
      <c r="F6180" s="93" t="inlineStr">
        <is>
          <t>카페24</t>
        </is>
      </c>
      <c r="G6180" s="93" t="inlineStr">
        <is>
          <t>클렌징폼 120ml 2set</t>
        </is>
      </c>
      <c r="H6180" s="6" t="n">
        <v>3</v>
      </c>
      <c r="I6180" s="6" t="n"/>
      <c r="J6180" s="91" t="n">
        <v>190801</v>
      </c>
      <c r="K6180" s="93" t="n"/>
      <c r="L6180" s="93" t="n">
        <v>72000</v>
      </c>
      <c r="M6180" s="93" t="n">
        <v>67788</v>
      </c>
      <c r="N6180" s="93" t="n">
        <v>7380</v>
      </c>
      <c r="O6180" s="148" t="n">
        <v>65454.54545454545</v>
      </c>
      <c r="P6180" s="93" t="inlineStr">
        <is>
          <t>카페24클렌징폼클렌징폼 120ml 2set190801</t>
        </is>
      </c>
    </row>
    <row r="6181">
      <c r="A6181" s="93" t="n"/>
      <c r="B6181" s="127" t="n">
        <v>43964</v>
      </c>
      <c r="C6181" s="93">
        <f>TEXT(B6181,"aaa")</f>
        <v/>
      </c>
      <c r="D6181" s="93" t="n"/>
      <c r="E6181" s="6" t="inlineStr">
        <is>
          <t>토너</t>
        </is>
      </c>
      <c r="F6181" s="5" t="inlineStr">
        <is>
          <t>W컨셉</t>
        </is>
      </c>
      <c r="G6181" s="5" t="inlineStr">
        <is>
          <t>250ml 2set</t>
        </is>
      </c>
      <c r="H6181" s="6" t="n">
        <v>8</v>
      </c>
      <c r="I6181" s="6" t="n"/>
      <c r="J6181" s="7" t="n">
        <v>190801</v>
      </c>
      <c r="K6181" s="93" t="n"/>
      <c r="L6181" s="93" t="n">
        <v>280000</v>
      </c>
      <c r="M6181" s="93" t="n">
        <v>204400</v>
      </c>
      <c r="N6181" s="93" t="n">
        <v>52160</v>
      </c>
      <c r="O6181" s="148" t="n">
        <v>254545.4545454545</v>
      </c>
      <c r="P6181" s="93" t="inlineStr">
        <is>
          <t>W컨셉토너250ml 2set190801</t>
        </is>
      </c>
    </row>
    <row r="6182">
      <c r="A6182" s="93" t="n"/>
      <c r="B6182" s="127" t="n">
        <v>43964</v>
      </c>
      <c r="C6182" s="93">
        <f>TEXT(B6182,"aaa")</f>
        <v/>
      </c>
      <c r="D6182" s="93" t="n"/>
      <c r="E6182" s="93" t="inlineStr">
        <is>
          <t>토너</t>
        </is>
      </c>
      <c r="F6182" s="5" t="inlineStr">
        <is>
          <t>스타일쉐어</t>
        </is>
      </c>
      <c r="G6182" s="93" t="inlineStr">
        <is>
          <t>250ml</t>
        </is>
      </c>
      <c r="H6182" s="6" t="n">
        <v>1</v>
      </c>
      <c r="I6182" s="6" t="n"/>
      <c r="J6182" s="7" t="n">
        <v>190801</v>
      </c>
      <c r="K6182" s="93" t="n"/>
      <c r="L6182" s="93" t="n">
        <v>20000</v>
      </c>
      <c r="M6182" s="93" t="n">
        <v>15000</v>
      </c>
      <c r="N6182" s="93" t="n">
        <v>3260</v>
      </c>
      <c r="O6182" s="148" t="n">
        <v>18181.81818181818</v>
      </c>
      <c r="P6182" s="93" t="inlineStr">
        <is>
          <t>스타일쉐어토너250ml190801</t>
        </is>
      </c>
    </row>
    <row r="6183">
      <c r="A6183" s="93" t="n"/>
      <c r="B6183" s="127" t="n">
        <v>43964</v>
      </c>
      <c r="C6183" s="93">
        <f>TEXT(B6183,"aaa")</f>
        <v/>
      </c>
      <c r="D6183" s="93" t="n"/>
      <c r="E6183" s="93" t="inlineStr">
        <is>
          <t>어성초진정패키지</t>
        </is>
      </c>
      <c r="F6183" s="93" t="inlineStr">
        <is>
          <t>카페24</t>
        </is>
      </c>
      <c r="G6183" s="93" t="inlineStr">
        <is>
          <t>어성초 진정패키지세트</t>
        </is>
      </c>
      <c r="H6183" s="6" t="n">
        <v>6</v>
      </c>
      <c r="I6183" s="6" t="n"/>
      <c r="J6183" s="93" t="n">
        <v>190801</v>
      </c>
      <c r="K6183" s="93" t="n"/>
      <c r="L6183" s="93" t="n">
        <v>594000</v>
      </c>
      <c r="M6183" s="93" t="n">
        <v>559251</v>
      </c>
      <c r="N6183" s="93" t="n">
        <v>90822</v>
      </c>
      <c r="O6183" s="148" t="n">
        <v>540000</v>
      </c>
      <c r="P6183" s="93" t="inlineStr">
        <is>
          <t>카페24어성초진정패키지어성초 진정패키지세트190801</t>
        </is>
      </c>
    </row>
    <row r="6184">
      <c r="A6184" s="93" t="n"/>
      <c r="B6184" s="127" t="n">
        <v>43964</v>
      </c>
      <c r="C6184" s="93">
        <f>TEXT(B6184,"aaa")</f>
        <v/>
      </c>
      <c r="D6184" s="93" t="n"/>
      <c r="E6184" s="93" t="inlineStr">
        <is>
          <t>머드크림마스크</t>
        </is>
      </c>
      <c r="F6184" s="93" t="inlineStr">
        <is>
          <t>카페24</t>
        </is>
      </c>
      <c r="G6184" s="93" t="inlineStr">
        <is>
          <t>머드크림마스크 100ml</t>
        </is>
      </c>
      <c r="H6184" s="6" t="n">
        <v>5</v>
      </c>
      <c r="I6184" s="6" t="n"/>
      <c r="J6184" s="93" t="n">
        <v>190801</v>
      </c>
      <c r="K6184" s="93" t="n"/>
      <c r="L6184" s="93" t="n">
        <v>100000</v>
      </c>
      <c r="M6184" s="93" t="n">
        <v>94150</v>
      </c>
      <c r="N6184" s="93" t="n">
        <v>7210</v>
      </c>
      <c r="O6184" s="148" t="n">
        <v>90909.0909090909</v>
      </c>
      <c r="P6184" s="93" t="inlineStr">
        <is>
          <t>카페24머드크림마스크머드크림마스크 100ml190801</t>
        </is>
      </c>
    </row>
    <row r="6185">
      <c r="A6185" s="93" t="n"/>
      <c r="B6185" s="127" t="n">
        <v>43964</v>
      </c>
      <c r="C6185" s="93">
        <f>TEXT(B6185,"aaa")</f>
        <v/>
      </c>
      <c r="D6185" s="93" t="n"/>
      <c r="E6185" s="93" t="inlineStr">
        <is>
          <t>마스크팩</t>
        </is>
      </c>
      <c r="F6185" s="93" t="inlineStr">
        <is>
          <t>카페24</t>
        </is>
      </c>
      <c r="G6185" s="93" t="inlineStr">
        <is>
          <t>마스크팩 1매</t>
        </is>
      </c>
      <c r="H6185" s="6" t="n">
        <v>1</v>
      </c>
      <c r="I6185" s="6" t="n"/>
      <c r="J6185" s="93" t="n">
        <v>190801</v>
      </c>
      <c r="K6185" s="93" t="n"/>
      <c r="L6185" s="93" t="n">
        <v>4000</v>
      </c>
      <c r="M6185" s="93" t="n">
        <v>3766</v>
      </c>
      <c r="N6185" s="93" t="n">
        <v>397</v>
      </c>
      <c r="O6185" s="148" t="n">
        <v>3636.363636363636</v>
      </c>
      <c r="P6185" s="93" t="inlineStr">
        <is>
          <t>카페24마스크팩마스크팩 1매190801</t>
        </is>
      </c>
    </row>
    <row r="6186">
      <c r="A6186" s="93" t="n"/>
      <c r="B6186" s="127" t="n">
        <v>43964</v>
      </c>
      <c r="C6186" s="93">
        <f>TEXT(B6186,"aaa")</f>
        <v/>
      </c>
      <c r="D6186" s="93" t="n"/>
      <c r="E6186" s="93" t="inlineStr">
        <is>
          <t>마스크팩</t>
        </is>
      </c>
      <c r="F6186" s="93" t="inlineStr">
        <is>
          <t>카페24</t>
        </is>
      </c>
      <c r="G6186" s="93" t="inlineStr">
        <is>
          <t>마스크팩 10매</t>
        </is>
      </c>
      <c r="H6186" s="6" t="n">
        <v>4</v>
      </c>
      <c r="I6186" s="6" t="n"/>
      <c r="J6186" s="93" t="n">
        <v>190801</v>
      </c>
      <c r="K6186" s="93" t="n"/>
      <c r="L6186" s="93" t="n">
        <v>80000</v>
      </c>
      <c r="M6186" s="93" t="n">
        <v>75320</v>
      </c>
      <c r="N6186" s="93" t="n">
        <v>15880</v>
      </c>
      <c r="O6186" s="148" t="n">
        <v>72727.27272727272</v>
      </c>
      <c r="P6186" s="93" t="inlineStr">
        <is>
          <t>카페24마스크팩마스크팩 10매190801</t>
        </is>
      </c>
    </row>
    <row r="6187">
      <c r="A6187" s="93" t="n"/>
      <c r="B6187" s="127" t="n">
        <v>43964</v>
      </c>
      <c r="C6187" s="93">
        <f>TEXT(B6187,"aaa")</f>
        <v/>
      </c>
      <c r="D6187" s="93" t="n"/>
      <c r="E6187" s="6" t="inlineStr">
        <is>
          <t>토너</t>
        </is>
      </c>
      <c r="F6187" s="5" t="inlineStr">
        <is>
          <t>카페24</t>
        </is>
      </c>
      <c r="G6187" s="5" t="inlineStr">
        <is>
          <t>250ml</t>
        </is>
      </c>
      <c r="H6187" s="6" t="n">
        <v>67</v>
      </c>
      <c r="I6187" s="6" t="n"/>
      <c r="J6187" s="7" t="n">
        <v>190801</v>
      </c>
      <c r="K6187" s="93" t="n"/>
      <c r="L6187" s="93" t="n">
        <v>1340000</v>
      </c>
      <c r="M6187" s="93" t="n">
        <v>1261610</v>
      </c>
      <c r="N6187" s="93" t="n">
        <v>218420</v>
      </c>
      <c r="O6187" s="148" t="n">
        <v>1218181.818181818</v>
      </c>
      <c r="P6187" s="93" t="inlineStr">
        <is>
          <t>카페24토너250ml190801</t>
        </is>
      </c>
    </row>
    <row r="6188">
      <c r="A6188" s="93" t="n"/>
      <c r="B6188" s="127" t="n">
        <v>43964</v>
      </c>
      <c r="C6188" s="93">
        <f>TEXT(B6188,"aaa")</f>
        <v/>
      </c>
      <c r="D6188" s="93" t="n"/>
      <c r="E6188" s="6" t="inlineStr">
        <is>
          <t>토너</t>
        </is>
      </c>
      <c r="F6188" s="5" t="inlineStr">
        <is>
          <t>카페24</t>
        </is>
      </c>
      <c r="G6188" s="5" t="inlineStr">
        <is>
          <t>250ml 2set</t>
        </is>
      </c>
      <c r="H6188" s="6" t="n">
        <v>59</v>
      </c>
      <c r="I6188" s="6" t="n"/>
      <c r="J6188" s="7" t="n">
        <v>190801</v>
      </c>
      <c r="K6188" s="93" t="n"/>
      <c r="L6188" s="93" t="n">
        <v>2065000</v>
      </c>
      <c r="M6188" s="93" t="n">
        <v>1944197.5</v>
      </c>
      <c r="N6188" s="93" t="n">
        <v>384680</v>
      </c>
      <c r="O6188" s="148" t="n">
        <v>1877272.727272727</v>
      </c>
      <c r="P6188" s="93" t="inlineStr">
        <is>
          <t>카페24토너250ml 2set190801</t>
        </is>
      </c>
    </row>
    <row r="6189">
      <c r="A6189" s="93" t="n"/>
      <c r="B6189" s="127" t="n">
        <v>43964</v>
      </c>
      <c r="C6189" s="93">
        <f>TEXT(B6189,"aaa")</f>
        <v/>
      </c>
      <c r="D6189" s="93" t="n"/>
      <c r="E6189" s="6" t="inlineStr">
        <is>
          <t>토너</t>
        </is>
      </c>
      <c r="F6189" s="5" t="inlineStr">
        <is>
          <t>카페24</t>
        </is>
      </c>
      <c r="G6189" s="5" t="inlineStr">
        <is>
          <t>500ml</t>
        </is>
      </c>
      <c r="H6189" s="6" t="n">
        <v>60</v>
      </c>
      <c r="I6189" s="6" t="n"/>
      <c r="J6189" s="7" t="n">
        <v>190801</v>
      </c>
      <c r="K6189" s="93" t="n"/>
      <c r="L6189" s="93" t="n">
        <v>1980000</v>
      </c>
      <c r="M6189" s="93" t="n">
        <v>1864170</v>
      </c>
      <c r="N6189" s="93" t="n">
        <v>283500</v>
      </c>
      <c r="O6189" s="148" t="n">
        <v>1800000</v>
      </c>
      <c r="P6189" s="93" t="inlineStr">
        <is>
          <t>카페24토너500ml190801</t>
        </is>
      </c>
    </row>
    <row r="6190">
      <c r="A6190" s="93" t="n"/>
      <c r="B6190" s="127" t="n">
        <v>43964</v>
      </c>
      <c r="C6190" s="93">
        <f>TEXT(B6190,"aaa")</f>
        <v/>
      </c>
      <c r="D6190" s="93" t="n"/>
      <c r="E6190" s="6" t="inlineStr">
        <is>
          <t>토너</t>
        </is>
      </c>
      <c r="F6190" s="5" t="inlineStr">
        <is>
          <t>카페24</t>
        </is>
      </c>
      <c r="G6190" s="93" t="inlineStr">
        <is>
          <t>스킨팩 화장솜 60P</t>
        </is>
      </c>
      <c r="H6190" s="6" t="n">
        <v>73</v>
      </c>
      <c r="I6190" s="6" t="n"/>
      <c r="J6190" s="7" t="n">
        <v>190801</v>
      </c>
      <c r="K6190" s="93" t="n"/>
      <c r="L6190" s="93" t="n">
        <v>219000</v>
      </c>
      <c r="M6190" s="93" t="n">
        <v>206188.5</v>
      </c>
      <c r="N6190" s="93" t="n">
        <v>81030</v>
      </c>
      <c r="O6190" s="148" t="n">
        <v>199090.9090909091</v>
      </c>
      <c r="P6190" s="93" t="inlineStr">
        <is>
          <t>카페24토너스킨팩 화장솜 60P190801</t>
        </is>
      </c>
    </row>
    <row r="6191">
      <c r="A6191" s="93" t="n"/>
      <c r="B6191" s="127" t="n">
        <v>43964</v>
      </c>
      <c r="C6191" s="93">
        <f>TEXT(B6191,"aaa")</f>
        <v/>
      </c>
      <c r="D6191" s="93" t="n"/>
      <c r="E6191" s="93" t="inlineStr">
        <is>
          <t>앰플</t>
        </is>
      </c>
      <c r="F6191" s="5" t="inlineStr">
        <is>
          <t>카페24</t>
        </is>
      </c>
      <c r="G6191" s="93" t="inlineStr">
        <is>
          <t>앰플 30ml</t>
        </is>
      </c>
      <c r="H6191" s="6" t="n">
        <v>18</v>
      </c>
      <c r="I6191" s="6" t="n"/>
      <c r="J6191" s="93" t="n">
        <v>190801</v>
      </c>
      <c r="K6191" s="93" t="n"/>
      <c r="L6191" s="93" t="n">
        <v>504000</v>
      </c>
      <c r="M6191" s="93" t="n">
        <v>474516</v>
      </c>
      <c r="N6191" s="93" t="n">
        <v>61146</v>
      </c>
      <c r="O6191" s="148" t="n">
        <v>458181.8181818181</v>
      </c>
      <c r="P6191" s="93" t="inlineStr">
        <is>
          <t>카페24앰플앰플 30ml190801</t>
        </is>
      </c>
    </row>
    <row r="6192">
      <c r="A6192" s="93" t="n"/>
      <c r="B6192" s="127" t="n">
        <v>43964</v>
      </c>
      <c r="C6192" s="93">
        <f>TEXT(B6192,"aaa")</f>
        <v/>
      </c>
      <c r="D6192" s="93" t="n"/>
      <c r="E6192" s="93" t="inlineStr">
        <is>
          <t>수딩크림</t>
        </is>
      </c>
      <c r="F6192" s="5" t="inlineStr">
        <is>
          <t>카페24</t>
        </is>
      </c>
      <c r="G6192" s="93" t="inlineStr">
        <is>
          <t>수딩크림 100ml</t>
        </is>
      </c>
      <c r="H6192" s="6" t="n">
        <v>8</v>
      </c>
      <c r="I6192" s="6" t="n"/>
      <c r="J6192" s="93" t="n">
        <v>190801</v>
      </c>
      <c r="K6192" s="93" t="n"/>
      <c r="L6192" s="93" t="n">
        <v>304000</v>
      </c>
      <c r="M6192" s="93" t="n">
        <v>286216</v>
      </c>
      <c r="N6192" s="93" t="n">
        <v>24360</v>
      </c>
      <c r="O6192" s="148" t="n">
        <v>276363.6363636364</v>
      </c>
      <c r="P6192" s="93" t="inlineStr">
        <is>
          <t>카페24수딩크림수딩크림 100ml190801</t>
        </is>
      </c>
    </row>
    <row r="6193">
      <c r="A6193" s="93" t="n"/>
      <c r="B6193" s="127" t="n">
        <v>43964</v>
      </c>
      <c r="C6193" s="93">
        <f>TEXT(B6193,"aaa")</f>
        <v/>
      </c>
      <c r="D6193" s="93" t="n"/>
      <c r="E6193" s="93" t="inlineStr">
        <is>
          <t>클렌징폼</t>
        </is>
      </c>
      <c r="F6193" s="93" t="inlineStr">
        <is>
          <t>카페24</t>
        </is>
      </c>
      <c r="G6193" s="93" t="inlineStr">
        <is>
          <t>클렌징폼 120ml</t>
        </is>
      </c>
      <c r="H6193" s="6" t="n">
        <v>11</v>
      </c>
      <c r="I6193" s="6" t="n"/>
      <c r="J6193" s="91" t="n">
        <v>190801</v>
      </c>
      <c r="K6193" s="93" t="n"/>
      <c r="L6193" s="93" t="n">
        <v>143000</v>
      </c>
      <c r="M6193" s="93" t="n">
        <v>134634.5</v>
      </c>
      <c r="N6193" s="93" t="n">
        <v>30250</v>
      </c>
      <c r="O6193" s="148" t="n">
        <v>130000</v>
      </c>
      <c r="P6193" s="93" t="inlineStr">
        <is>
          <t>카페24클렌징폼클렌징폼 120ml190801</t>
        </is>
      </c>
    </row>
    <row r="6194">
      <c r="A6194" s="93" t="n"/>
      <c r="B6194" s="127" t="n">
        <v>43964</v>
      </c>
      <c r="C6194" s="93">
        <f>TEXT(B6194,"aaa")</f>
        <v/>
      </c>
      <c r="D6194" s="93" t="n"/>
      <c r="E6194" s="93" t="inlineStr">
        <is>
          <t>클렌징폼</t>
        </is>
      </c>
      <c r="F6194" s="93" t="inlineStr">
        <is>
          <t>카페24</t>
        </is>
      </c>
      <c r="G6194" s="93" t="inlineStr">
        <is>
          <t>클렌징폼 120ml 2set</t>
        </is>
      </c>
      <c r="H6194" s="6" t="n">
        <v>2</v>
      </c>
      <c r="I6194" s="6" t="n"/>
      <c r="J6194" s="91" t="n">
        <v>190801</v>
      </c>
      <c r="K6194" s="93" t="n"/>
      <c r="L6194" s="93" t="n">
        <v>48000</v>
      </c>
      <c r="M6194" s="93" t="n">
        <v>45192</v>
      </c>
      <c r="N6194" s="93" t="n">
        <v>4920</v>
      </c>
      <c r="O6194" s="148" t="n">
        <v>43636.36363636363</v>
      </c>
      <c r="P6194" s="93" t="inlineStr">
        <is>
          <t>카페24클렌징폼클렌징폼 120ml 2set190801</t>
        </is>
      </c>
    </row>
    <row r="6195">
      <c r="A6195" s="93" t="n"/>
      <c r="B6195" s="127" t="n">
        <v>43964</v>
      </c>
      <c r="C6195" s="93">
        <f>TEXT(B6195,"aaa")</f>
        <v/>
      </c>
      <c r="D6195" s="93" t="n"/>
      <c r="E6195" s="93" t="inlineStr">
        <is>
          <t>클렌징폼</t>
        </is>
      </c>
      <c r="F6195" s="93" t="inlineStr">
        <is>
          <t>카페24</t>
        </is>
      </c>
      <c r="G6195" s="93" t="inlineStr">
        <is>
          <t>클렌징폼 120ml 3set</t>
        </is>
      </c>
      <c r="H6195" s="6" t="n">
        <v>1</v>
      </c>
      <c r="I6195" s="6" t="n"/>
      <c r="J6195" s="91" t="n">
        <v>190801</v>
      </c>
      <c r="K6195" s="93" t="n"/>
      <c r="L6195" s="93" t="n">
        <v>33000</v>
      </c>
      <c r="M6195" s="93" t="n">
        <v>31069.5</v>
      </c>
      <c r="N6195" s="93" t="n">
        <v>3690</v>
      </c>
      <c r="O6195" s="148" t="n">
        <v>30000</v>
      </c>
      <c r="P6195" s="93" t="inlineStr">
        <is>
          <t>카페24클렌징폼클렌징폼 120ml 3set190801</t>
        </is>
      </c>
    </row>
    <row r="6196">
      <c r="A6196" s="93" t="n"/>
      <c r="B6196" s="127" t="n">
        <v>43964</v>
      </c>
      <c r="C6196" s="93">
        <f>TEXT(B6196,"aaa")</f>
        <v/>
      </c>
      <c r="D6196" s="93" t="n"/>
      <c r="E6196" s="6" t="inlineStr">
        <is>
          <t>토너</t>
        </is>
      </c>
      <c r="F6196" s="93" t="inlineStr">
        <is>
          <t>큐텐</t>
        </is>
      </c>
      <c r="G6196" s="5" t="inlineStr">
        <is>
          <t>250ml</t>
        </is>
      </c>
      <c r="H6196" s="6" t="n">
        <v>21</v>
      </c>
      <c r="I6196" s="6" t="n"/>
      <c r="J6196" s="93" t="n">
        <v>190801</v>
      </c>
      <c r="K6196" s="93" t="n"/>
      <c r="L6196" s="93" t="n">
        <v>661500</v>
      </c>
      <c r="M6196" s="93" t="n">
        <v>588735</v>
      </c>
      <c r="N6196" s="93" t="n">
        <v>68460</v>
      </c>
      <c r="O6196" s="148" t="n">
        <v>601363.6363636364</v>
      </c>
      <c r="P6196" s="93" t="inlineStr">
        <is>
          <t>큐텐토너250ml190801</t>
        </is>
      </c>
    </row>
    <row r="6197">
      <c r="A6197" s="93" t="n"/>
      <c r="B6197" s="127" t="n">
        <v>43964</v>
      </c>
      <c r="C6197" s="93">
        <f>TEXT(B6197,"aaa")</f>
        <v/>
      </c>
      <c r="D6197" s="93" t="n"/>
      <c r="E6197" s="6" t="inlineStr">
        <is>
          <t>토너</t>
        </is>
      </c>
      <c r="F6197" s="93" t="inlineStr">
        <is>
          <t>큐텐</t>
        </is>
      </c>
      <c r="G6197" s="5" t="inlineStr">
        <is>
          <t>250ml 2set</t>
        </is>
      </c>
      <c r="H6197" s="6" t="n">
        <v>13</v>
      </c>
      <c r="I6197" s="6" t="n"/>
      <c r="J6197" s="93" t="n">
        <v>190801</v>
      </c>
      <c r="K6197" s="93" t="n"/>
      <c r="L6197" s="93" t="n">
        <v>572000</v>
      </c>
      <c r="M6197" s="93" t="n">
        <v>509080</v>
      </c>
      <c r="N6197" s="93" t="n">
        <v>84760</v>
      </c>
      <c r="O6197" s="148" t="n">
        <v>519999.9999999999</v>
      </c>
      <c r="P6197" s="93" t="inlineStr">
        <is>
          <t>큐텐토너250ml 2set190801</t>
        </is>
      </c>
    </row>
    <row r="6198">
      <c r="A6198" s="93" t="n"/>
      <c r="B6198" s="127" t="n">
        <v>43964</v>
      </c>
      <c r="C6198" s="93">
        <f>TEXT(B6198,"aaa")</f>
        <v/>
      </c>
      <c r="D6198" s="93" t="n"/>
      <c r="E6198" s="93" t="inlineStr">
        <is>
          <t>앰플</t>
        </is>
      </c>
      <c r="F6198" s="93" t="inlineStr">
        <is>
          <t>큐텐</t>
        </is>
      </c>
      <c r="G6198" s="93" t="inlineStr">
        <is>
          <t>앰플 30ml</t>
        </is>
      </c>
      <c r="H6198" s="6" t="n">
        <v>5</v>
      </c>
      <c r="I6198" s="6" t="n"/>
      <c r="J6198" s="93" t="n">
        <v>190801</v>
      </c>
      <c r="K6198" s="93" t="n"/>
      <c r="L6198" s="93" t="n">
        <v>190000</v>
      </c>
      <c r="M6198" s="93" t="n">
        <v>169100</v>
      </c>
      <c r="N6198" s="93" t="n">
        <v>16985</v>
      </c>
      <c r="O6198" s="148" t="n">
        <v>172727.2727272727</v>
      </c>
      <c r="P6198" s="93" t="inlineStr">
        <is>
          <t>큐텐앰플앰플 30ml190801</t>
        </is>
      </c>
    </row>
    <row r="6199">
      <c r="A6199" s="93" t="n"/>
      <c r="B6199" s="127" t="n">
        <v>43964</v>
      </c>
      <c r="C6199" s="93">
        <f>TEXT(B6199,"aaa")</f>
        <v/>
      </c>
      <c r="D6199" s="93" t="n"/>
      <c r="E6199" s="93" t="inlineStr">
        <is>
          <t>머드크림마스크</t>
        </is>
      </c>
      <c r="F6199" s="93" t="inlineStr">
        <is>
          <t>큐텐</t>
        </is>
      </c>
      <c r="G6199" s="93" t="inlineStr">
        <is>
          <t>머드크림마스크 100ml</t>
        </is>
      </c>
      <c r="H6199" s="6" t="n">
        <v>4</v>
      </c>
      <c r="I6199" s="6" t="n"/>
      <c r="J6199" s="93" t="n">
        <v>190801</v>
      </c>
      <c r="K6199" s="93" t="n"/>
      <c r="L6199" s="93" t="n">
        <v>126000</v>
      </c>
      <c r="M6199" s="93" t="n">
        <v>112140</v>
      </c>
      <c r="N6199" s="93" t="n">
        <v>5768</v>
      </c>
      <c r="O6199" s="148" t="n">
        <v>114545.4545454545</v>
      </c>
      <c r="P6199" s="93" t="inlineStr">
        <is>
          <t>큐텐머드크림마스크머드크림마스크 100ml190801</t>
        </is>
      </c>
    </row>
    <row r="6200">
      <c r="A6200" s="93" t="n"/>
      <c r="B6200" s="127" t="n">
        <v>43964</v>
      </c>
      <c r="C6200" s="93">
        <f>TEXT(B6200,"aaa")</f>
        <v/>
      </c>
      <c r="D6200" s="93" t="n"/>
      <c r="E6200" s="93" t="inlineStr">
        <is>
          <t>클렌징폼</t>
        </is>
      </c>
      <c r="F6200" s="93" t="inlineStr">
        <is>
          <t>큐텐</t>
        </is>
      </c>
      <c r="G6200" s="93" t="inlineStr">
        <is>
          <t>클렌징폼 120ml</t>
        </is>
      </c>
      <c r="H6200" s="6" t="n">
        <v>2</v>
      </c>
      <c r="I6200" s="6" t="n"/>
      <c r="J6200" s="91" t="n">
        <v>190801</v>
      </c>
      <c r="K6200" s="93" t="n"/>
      <c r="L6200" s="93" t="n">
        <v>50000</v>
      </c>
      <c r="M6200" s="93" t="n">
        <v>44500</v>
      </c>
      <c r="N6200" s="93" t="n">
        <v>5500</v>
      </c>
      <c r="O6200" s="148" t="n">
        <v>45454.54545454545</v>
      </c>
      <c r="P6200" s="93" t="inlineStr">
        <is>
          <t>큐텐클렌징폼클렌징폼 120ml190801</t>
        </is>
      </c>
    </row>
    <row r="6201">
      <c r="A6201" s="93" t="n"/>
      <c r="B6201" s="127" t="n">
        <v>43965</v>
      </c>
      <c r="C6201" s="93">
        <f>TEXT(B6201,"aaa")</f>
        <v/>
      </c>
      <c r="D6201" s="93" t="n"/>
      <c r="E6201" s="6" t="inlineStr">
        <is>
          <t>토너</t>
        </is>
      </c>
      <c r="F6201" s="5" t="inlineStr">
        <is>
          <t>W컨셉</t>
        </is>
      </c>
      <c r="G6201" s="5" t="inlineStr">
        <is>
          <t>250ml 2set</t>
        </is>
      </c>
      <c r="H6201" s="6" t="n">
        <v>3</v>
      </c>
      <c r="I6201" s="6" t="n"/>
      <c r="J6201" s="7" t="n">
        <v>190801</v>
      </c>
      <c r="K6201" s="93" t="n"/>
      <c r="L6201" s="93" t="n">
        <v>105000</v>
      </c>
      <c r="M6201" s="93" t="n">
        <v>76650</v>
      </c>
      <c r="N6201" s="93" t="n">
        <v>19560</v>
      </c>
      <c r="O6201" s="148" t="n">
        <v>95454.54545454544</v>
      </c>
      <c r="P6201" s="93" t="inlineStr">
        <is>
          <t>W컨셉토너250ml 2set190801</t>
        </is>
      </c>
    </row>
    <row r="6202">
      <c r="A6202" s="93" t="n"/>
      <c r="B6202" s="127" t="n">
        <v>43965</v>
      </c>
      <c r="C6202" s="93">
        <f>TEXT(B6202,"aaa")</f>
        <v/>
      </c>
      <c r="D6202" s="93" t="n"/>
      <c r="E6202" s="93" t="inlineStr">
        <is>
          <t>토너</t>
        </is>
      </c>
      <c r="F6202" s="93" t="inlineStr">
        <is>
          <t>글로우데이즈 시코르</t>
        </is>
      </c>
      <c r="G6202" s="93" t="inlineStr">
        <is>
          <t>250ml</t>
        </is>
      </c>
      <c r="H6202" s="6" t="n">
        <v>500</v>
      </c>
      <c r="I6202" s="6" t="n"/>
      <c r="J6202" s="7" t="n">
        <v>190801</v>
      </c>
      <c r="K6202" s="93" t="n"/>
      <c r="L6202" s="93" t="n">
        <v>5113500</v>
      </c>
      <c r="M6202" s="93" t="n">
        <v>5113500</v>
      </c>
      <c r="N6202" s="93" t="n">
        <v>1630000</v>
      </c>
      <c r="O6202" s="148" t="n">
        <v>4648636.363636363</v>
      </c>
      <c r="P6202" s="93" t="inlineStr">
        <is>
          <t>글로우데이즈 시코르토너250ml190801</t>
        </is>
      </c>
    </row>
    <row r="6203">
      <c r="A6203" s="93" t="n"/>
      <c r="B6203" s="127" t="n">
        <v>43965</v>
      </c>
      <c r="C6203" s="93">
        <f>TEXT(B6203,"aaa")</f>
        <v/>
      </c>
      <c r="D6203" s="93" t="n"/>
      <c r="E6203" s="93" t="inlineStr">
        <is>
          <t>앰플</t>
        </is>
      </c>
      <c r="F6203" s="93" t="inlineStr">
        <is>
          <t>글로우데이즈 시코르</t>
        </is>
      </c>
      <c r="G6203" s="93" t="inlineStr">
        <is>
          <t>앰플 30ml</t>
        </is>
      </c>
      <c r="H6203" s="6" t="n">
        <v>20</v>
      </c>
      <c r="I6203" s="6" t="n"/>
      <c r="J6203" s="93" t="n">
        <v>190801</v>
      </c>
      <c r="K6203" s="93" t="n"/>
      <c r="L6203" s="93" t="n">
        <v>270000</v>
      </c>
      <c r="M6203" s="93" t="n">
        <v>270000</v>
      </c>
      <c r="N6203" s="93" t="n">
        <v>67940</v>
      </c>
      <c r="O6203" s="148" t="n">
        <v>245454.5454545454</v>
      </c>
      <c r="P6203" s="93" t="inlineStr">
        <is>
          <t>글로우데이즈 시코르앰플앰플 30ml190801</t>
        </is>
      </c>
    </row>
    <row r="6204">
      <c r="A6204" s="93" t="n"/>
      <c r="B6204" s="127" t="n">
        <v>43965</v>
      </c>
      <c r="C6204" s="93">
        <f>TEXT(B6204,"aaa")</f>
        <v/>
      </c>
      <c r="D6204" s="93" t="n"/>
      <c r="E6204" s="93" t="inlineStr">
        <is>
          <t>마스크팩</t>
        </is>
      </c>
      <c r="F6204" s="93" t="inlineStr">
        <is>
          <t>글로우데이즈 시코르</t>
        </is>
      </c>
      <c r="G6204" s="93" t="inlineStr">
        <is>
          <t>마스크팩 10매</t>
        </is>
      </c>
      <c r="H6204" s="6" t="n">
        <v>8</v>
      </c>
      <c r="I6204" s="6" t="n"/>
      <c r="J6204" s="93" t="n">
        <v>190801</v>
      </c>
      <c r="K6204" s="93" t="n"/>
      <c r="L6204" s="93" t="n">
        <v>130912</v>
      </c>
      <c r="M6204" s="93" t="n">
        <v>130912</v>
      </c>
      <c r="N6204" s="93" t="n">
        <v>31760</v>
      </c>
      <c r="O6204" s="148" t="n">
        <v>119010.9090909091</v>
      </c>
      <c r="P6204" s="93" t="inlineStr">
        <is>
          <t>글로우데이즈 시코르마스크팩마스크팩 10매190801</t>
        </is>
      </c>
    </row>
    <row r="6205">
      <c r="A6205" s="93" t="n"/>
      <c r="B6205" s="127" t="n">
        <v>43965</v>
      </c>
      <c r="C6205" s="93">
        <f>TEXT(B6205,"aaa")</f>
        <v/>
      </c>
      <c r="D6205" s="93" t="n"/>
      <c r="E6205" s="93" t="inlineStr">
        <is>
          <t>어성초진정패키지</t>
        </is>
      </c>
      <c r="F6205" s="93" t="inlineStr">
        <is>
          <t>카페24</t>
        </is>
      </c>
      <c r="G6205" s="93" t="inlineStr">
        <is>
          <t>어성초 진정패키지세트</t>
        </is>
      </c>
      <c r="H6205" s="6" t="n">
        <v>8</v>
      </c>
      <c r="I6205" s="6" t="n"/>
      <c r="J6205" s="93" t="n">
        <v>190801</v>
      </c>
      <c r="K6205" s="93" t="n"/>
      <c r="L6205" s="93" t="n">
        <v>792000</v>
      </c>
      <c r="M6205" s="93" t="n">
        <v>745668</v>
      </c>
      <c r="N6205" s="93" t="n">
        <v>121096</v>
      </c>
      <c r="O6205" s="148" t="n">
        <v>720000</v>
      </c>
      <c r="P6205" s="93" t="inlineStr">
        <is>
          <t>카페24어성초진정패키지어성초 진정패키지세트190801</t>
        </is>
      </c>
    </row>
    <row r="6206">
      <c r="A6206" s="93" t="n"/>
      <c r="B6206" s="127" t="n">
        <v>43965</v>
      </c>
      <c r="C6206" s="93">
        <f>TEXT(B6206,"aaa")</f>
        <v/>
      </c>
      <c r="D6206" s="93" t="n"/>
      <c r="E6206" s="93" t="inlineStr">
        <is>
          <t>머드크림마스크</t>
        </is>
      </c>
      <c r="F6206" s="93" t="inlineStr">
        <is>
          <t>카페24</t>
        </is>
      </c>
      <c r="G6206" s="93" t="inlineStr">
        <is>
          <t>머드크림마스크 100ml</t>
        </is>
      </c>
      <c r="H6206" s="6" t="n">
        <v>3</v>
      </c>
      <c r="I6206" s="6" t="n"/>
      <c r="J6206" s="93" t="n">
        <v>190801</v>
      </c>
      <c r="K6206" s="93" t="n"/>
      <c r="L6206" s="93" t="n">
        <v>60000</v>
      </c>
      <c r="M6206" s="93" t="n">
        <v>56490</v>
      </c>
      <c r="N6206" s="93" t="n">
        <v>4326</v>
      </c>
      <c r="O6206" s="148" t="n">
        <v>54545.45454545454</v>
      </c>
      <c r="P6206" s="93" t="inlineStr">
        <is>
          <t>카페24머드크림마스크머드크림마스크 100ml190801</t>
        </is>
      </c>
    </row>
    <row r="6207">
      <c r="A6207" s="93" t="n"/>
      <c r="B6207" s="127" t="n">
        <v>43965</v>
      </c>
      <c r="C6207" s="93">
        <f>TEXT(B6207,"aaa")</f>
        <v/>
      </c>
      <c r="D6207" s="93" t="n"/>
      <c r="E6207" s="93" t="inlineStr">
        <is>
          <t>머드크림마스크</t>
        </is>
      </c>
      <c r="F6207" s="93" t="inlineStr">
        <is>
          <t>카페24</t>
        </is>
      </c>
      <c r="G6207" s="93" t="inlineStr">
        <is>
          <t>머드크림마스크 100ml 2set</t>
        </is>
      </c>
      <c r="H6207" s="6" t="n">
        <v>1</v>
      </c>
      <c r="I6207" s="6" t="n"/>
      <c r="J6207" s="93" t="n">
        <v>190801</v>
      </c>
      <c r="K6207" s="93" t="n"/>
      <c r="L6207" s="93" t="n">
        <v>35000</v>
      </c>
      <c r="M6207" s="93" t="n">
        <v>32952.5</v>
      </c>
      <c r="N6207" s="93" t="n">
        <v>2884</v>
      </c>
      <c r="O6207" s="148" t="n">
        <v>31818.18181818182</v>
      </c>
      <c r="P6207" s="93" t="inlineStr">
        <is>
          <t>카페24머드크림마스크머드크림마스크 100ml 2set190801</t>
        </is>
      </c>
    </row>
    <row r="6208">
      <c r="A6208" s="93" t="n"/>
      <c r="B6208" s="127" t="n">
        <v>43965</v>
      </c>
      <c r="C6208" s="93">
        <f>TEXT(B6208,"aaa")</f>
        <v/>
      </c>
      <c r="D6208" s="93" t="n"/>
      <c r="E6208" s="93" t="inlineStr">
        <is>
          <t>마스크팩</t>
        </is>
      </c>
      <c r="F6208" s="93" t="inlineStr">
        <is>
          <t>카페24</t>
        </is>
      </c>
      <c r="G6208" s="93" t="inlineStr">
        <is>
          <t>마스크팩 1매</t>
        </is>
      </c>
      <c r="H6208" s="6" t="n">
        <v>17</v>
      </c>
      <c r="I6208" s="6" t="n"/>
      <c r="J6208" s="93" t="n">
        <v>190801</v>
      </c>
      <c r="K6208" s="93" t="n"/>
      <c r="L6208" s="93" t="n">
        <v>68000</v>
      </c>
      <c r="M6208" s="93" t="n">
        <v>64022</v>
      </c>
      <c r="N6208" s="93" t="n">
        <v>6749</v>
      </c>
      <c r="O6208" s="148" t="n">
        <v>61818.18181818182</v>
      </c>
      <c r="P6208" s="93" t="inlineStr">
        <is>
          <t>카페24마스크팩마스크팩 1매190801</t>
        </is>
      </c>
    </row>
    <row r="6209">
      <c r="A6209" s="93" t="n"/>
      <c r="B6209" s="127" t="n">
        <v>43965</v>
      </c>
      <c r="C6209" s="93">
        <f>TEXT(B6209,"aaa")</f>
        <v/>
      </c>
      <c r="D6209" s="93" t="n"/>
      <c r="E6209" s="93" t="inlineStr">
        <is>
          <t>마스크팩</t>
        </is>
      </c>
      <c r="F6209" s="93" t="inlineStr">
        <is>
          <t>카페24</t>
        </is>
      </c>
      <c r="G6209" s="93" t="inlineStr">
        <is>
          <t>마스크팩 10매</t>
        </is>
      </c>
      <c r="H6209" s="6" t="n">
        <v>2</v>
      </c>
      <c r="I6209" s="6" t="n"/>
      <c r="J6209" s="93" t="n">
        <v>190801</v>
      </c>
      <c r="K6209" s="93" t="n"/>
      <c r="L6209" s="93" t="n">
        <v>40000</v>
      </c>
      <c r="M6209" s="93" t="n">
        <v>37660</v>
      </c>
      <c r="N6209" s="93" t="n">
        <v>7940</v>
      </c>
      <c r="O6209" s="148" t="n">
        <v>36363.63636363636</v>
      </c>
      <c r="P6209" s="93" t="inlineStr">
        <is>
          <t>카페24마스크팩마스크팩 10매190801</t>
        </is>
      </c>
    </row>
    <row r="6210">
      <c r="A6210" s="93" t="n"/>
      <c r="B6210" s="127" t="n">
        <v>43965</v>
      </c>
      <c r="C6210" s="93">
        <f>TEXT(B6210,"aaa")</f>
        <v/>
      </c>
      <c r="D6210" s="93" t="n"/>
      <c r="E6210" s="6" t="inlineStr">
        <is>
          <t>토너</t>
        </is>
      </c>
      <c r="F6210" s="5" t="inlineStr">
        <is>
          <t>카페24</t>
        </is>
      </c>
      <c r="G6210" s="5" t="inlineStr">
        <is>
          <t>250ml</t>
        </is>
      </c>
      <c r="H6210" s="6" t="n">
        <v>74</v>
      </c>
      <c r="I6210" s="6" t="n"/>
      <c r="J6210" s="7" t="n">
        <v>190801</v>
      </c>
      <c r="K6210" s="93" t="n"/>
      <c r="L6210" s="93" t="n">
        <v>1480000</v>
      </c>
      <c r="M6210" s="93" t="n">
        <v>1393420</v>
      </c>
      <c r="N6210" s="93" t="n">
        <v>241240</v>
      </c>
      <c r="O6210" s="148" t="n">
        <v>1345454.545454545</v>
      </c>
      <c r="P6210" s="93" t="inlineStr">
        <is>
          <t>카페24토너250ml190801</t>
        </is>
      </c>
    </row>
    <row r="6211">
      <c r="A6211" s="93" t="n"/>
      <c r="B6211" s="127" t="n">
        <v>43965</v>
      </c>
      <c r="C6211" s="93">
        <f>TEXT(B6211,"aaa")</f>
        <v/>
      </c>
      <c r="D6211" s="93" t="n"/>
      <c r="E6211" s="6" t="inlineStr">
        <is>
          <t>토너</t>
        </is>
      </c>
      <c r="F6211" s="5" t="inlineStr">
        <is>
          <t>카페24</t>
        </is>
      </c>
      <c r="G6211" s="5" t="inlineStr">
        <is>
          <t>250ml 2set</t>
        </is>
      </c>
      <c r="H6211" s="6" t="n">
        <v>53</v>
      </c>
      <c r="I6211" s="6" t="n"/>
      <c r="J6211" s="7" t="n">
        <v>190801</v>
      </c>
      <c r="K6211" s="93" t="n"/>
      <c r="L6211" s="93" t="n">
        <v>1855000</v>
      </c>
      <c r="M6211" s="93" t="n">
        <v>1746482.5</v>
      </c>
      <c r="N6211" s="93" t="n">
        <v>345560</v>
      </c>
      <c r="O6211" s="148" t="n">
        <v>1686363.636363636</v>
      </c>
      <c r="P6211" s="93" t="inlineStr">
        <is>
          <t>카페24토너250ml 2set190801</t>
        </is>
      </c>
    </row>
    <row r="6212">
      <c r="A6212" s="93" t="n"/>
      <c r="B6212" s="127" t="n">
        <v>43965</v>
      </c>
      <c r="C6212" s="93">
        <f>TEXT(B6212,"aaa")</f>
        <v/>
      </c>
      <c r="D6212" s="93" t="n"/>
      <c r="E6212" s="6" t="inlineStr">
        <is>
          <t>토너</t>
        </is>
      </c>
      <c r="F6212" s="5" t="inlineStr">
        <is>
          <t>카페24</t>
        </is>
      </c>
      <c r="G6212" s="5" t="inlineStr">
        <is>
          <t>500ml</t>
        </is>
      </c>
      <c r="H6212" s="6" t="n">
        <v>50</v>
      </c>
      <c r="I6212" s="6" t="n"/>
      <c r="J6212" s="7" t="n">
        <v>190801</v>
      </c>
      <c r="K6212" s="93" t="n"/>
      <c r="L6212" s="93" t="n">
        <v>1650000</v>
      </c>
      <c r="M6212" s="93" t="n">
        <v>1553475</v>
      </c>
      <c r="N6212" s="93" t="n">
        <v>236250</v>
      </c>
      <c r="O6212" s="148" t="n">
        <v>1500000</v>
      </c>
      <c r="P6212" s="93" t="inlineStr">
        <is>
          <t>카페24토너500ml190801</t>
        </is>
      </c>
    </row>
    <row r="6213">
      <c r="A6213" s="93" t="n"/>
      <c r="B6213" s="127" t="n">
        <v>43965</v>
      </c>
      <c r="C6213" s="93">
        <f>TEXT(B6213,"aaa")</f>
        <v/>
      </c>
      <c r="D6213" s="93" t="n"/>
      <c r="E6213" s="6" t="inlineStr">
        <is>
          <t>토너</t>
        </is>
      </c>
      <c r="F6213" s="5" t="inlineStr">
        <is>
          <t>카페24</t>
        </is>
      </c>
      <c r="G6213" s="93" t="inlineStr">
        <is>
          <t>스킨팩 화장솜 60P</t>
        </is>
      </c>
      <c r="H6213" s="6" t="n">
        <v>70</v>
      </c>
      <c r="I6213" s="6" t="n"/>
      <c r="J6213" s="7" t="n">
        <v>190801</v>
      </c>
      <c r="K6213" s="93" t="n"/>
      <c r="L6213" s="93" t="n">
        <v>210000</v>
      </c>
      <c r="M6213" s="93" t="n">
        <v>197715</v>
      </c>
      <c r="N6213" s="93" t="n">
        <v>77700</v>
      </c>
      <c r="O6213" s="148" t="n">
        <v>190909.0909090909</v>
      </c>
      <c r="P6213" s="93" t="inlineStr">
        <is>
          <t>카페24토너스킨팩 화장솜 60P190801</t>
        </is>
      </c>
    </row>
    <row r="6214">
      <c r="A6214" s="93" t="n"/>
      <c r="B6214" s="127" t="n">
        <v>43965</v>
      </c>
      <c r="C6214" s="93">
        <f>TEXT(B6214,"aaa")</f>
        <v/>
      </c>
      <c r="D6214" s="93" t="n"/>
      <c r="E6214" s="93" t="inlineStr">
        <is>
          <t>앰플</t>
        </is>
      </c>
      <c r="F6214" s="5" t="inlineStr">
        <is>
          <t>카페24</t>
        </is>
      </c>
      <c r="G6214" s="93" t="inlineStr">
        <is>
          <t>앰플 30ml</t>
        </is>
      </c>
      <c r="H6214" s="6" t="n">
        <v>18</v>
      </c>
      <c r="I6214" s="6" t="n"/>
      <c r="J6214" s="93" t="n">
        <v>190801</v>
      </c>
      <c r="K6214" s="93" t="n"/>
      <c r="L6214" s="93" t="n">
        <v>504000</v>
      </c>
      <c r="M6214" s="93" t="n">
        <v>474516</v>
      </c>
      <c r="N6214" s="93" t="n">
        <v>61146</v>
      </c>
      <c r="O6214" s="148" t="n">
        <v>458181.8181818181</v>
      </c>
      <c r="P6214" s="93" t="inlineStr">
        <is>
          <t>카페24앰플앰플 30ml190801</t>
        </is>
      </c>
    </row>
    <row r="6215">
      <c r="A6215" s="93" t="n"/>
      <c r="B6215" s="127" t="n">
        <v>43965</v>
      </c>
      <c r="C6215" s="93">
        <f>TEXT(B6215,"aaa")</f>
        <v/>
      </c>
      <c r="D6215" s="93" t="n"/>
      <c r="E6215" s="93" t="inlineStr">
        <is>
          <t>수딩크림</t>
        </is>
      </c>
      <c r="F6215" s="5" t="inlineStr">
        <is>
          <t>카페24</t>
        </is>
      </c>
      <c r="G6215" s="93" t="inlineStr">
        <is>
          <t>수딩크림 100ml</t>
        </is>
      </c>
      <c r="H6215" s="6" t="n">
        <v>4</v>
      </c>
      <c r="I6215" s="6" t="n"/>
      <c r="J6215" s="93" t="n">
        <v>190801</v>
      </c>
      <c r="K6215" s="93" t="n"/>
      <c r="L6215" s="93" t="n">
        <v>152000</v>
      </c>
      <c r="M6215" s="93" t="n">
        <v>143108</v>
      </c>
      <c r="N6215" s="93" t="n">
        <v>12180</v>
      </c>
      <c r="O6215" s="148" t="n">
        <v>138181.8181818182</v>
      </c>
      <c r="P6215" s="93" t="inlineStr">
        <is>
          <t>카페24수딩크림수딩크림 100ml190801</t>
        </is>
      </c>
    </row>
    <row r="6216">
      <c r="A6216" s="93" t="n"/>
      <c r="B6216" s="127" t="n">
        <v>43965</v>
      </c>
      <c r="C6216" s="93">
        <f>TEXT(B6216,"aaa")</f>
        <v/>
      </c>
      <c r="D6216" s="93" t="n"/>
      <c r="E6216" s="93" t="inlineStr">
        <is>
          <t>클렌징폼</t>
        </is>
      </c>
      <c r="F6216" s="93" t="inlineStr">
        <is>
          <t>카페24</t>
        </is>
      </c>
      <c r="G6216" s="93" t="inlineStr">
        <is>
          <t>클렌징폼 120ml</t>
        </is>
      </c>
      <c r="H6216" s="6" t="n">
        <v>9</v>
      </c>
      <c r="I6216" s="6" t="n"/>
      <c r="J6216" s="91" t="n">
        <v>190801</v>
      </c>
      <c r="K6216" s="93" t="n"/>
      <c r="L6216" s="93" t="n">
        <v>117000</v>
      </c>
      <c r="M6216" s="93" t="n">
        <v>110155.5</v>
      </c>
      <c r="N6216" s="93" t="n">
        <v>24750</v>
      </c>
      <c r="O6216" s="148" t="n">
        <v>106363.6363636364</v>
      </c>
      <c r="P6216" s="93" t="inlineStr">
        <is>
          <t>카페24클렌징폼클렌징폼 120ml190801</t>
        </is>
      </c>
    </row>
    <row r="6217">
      <c r="A6217" s="93" t="n"/>
      <c r="B6217" s="127" t="n">
        <v>43965</v>
      </c>
      <c r="C6217" s="93">
        <f>TEXT(B6217,"aaa")</f>
        <v/>
      </c>
      <c r="D6217" s="93" t="n"/>
      <c r="E6217" s="93" t="inlineStr">
        <is>
          <t>클렌징폼</t>
        </is>
      </c>
      <c r="F6217" s="93" t="inlineStr">
        <is>
          <t>카페24</t>
        </is>
      </c>
      <c r="G6217" s="93" t="inlineStr">
        <is>
          <t>클렌징폼 120ml 3set</t>
        </is>
      </c>
      <c r="H6217" s="6" t="n">
        <v>1</v>
      </c>
      <c r="I6217" s="6" t="n"/>
      <c r="J6217" s="91" t="n">
        <v>190801</v>
      </c>
      <c r="K6217" s="93" t="n"/>
      <c r="L6217" s="93" t="n">
        <v>33000</v>
      </c>
      <c r="M6217" s="93" t="n">
        <v>31069.5</v>
      </c>
      <c r="N6217" s="93" t="n">
        <v>3690</v>
      </c>
      <c r="O6217" s="148" t="n">
        <v>30000</v>
      </c>
      <c r="P6217" s="93" t="inlineStr">
        <is>
          <t>카페24클렌징폼클렌징폼 120ml 3set190801</t>
        </is>
      </c>
    </row>
    <row r="6218">
      <c r="A6218" s="93" t="n"/>
      <c r="B6218" s="127" t="n">
        <v>43965</v>
      </c>
      <c r="C6218" s="93">
        <f>TEXT(B6218,"aaa")</f>
        <v/>
      </c>
      <c r="D6218" s="93" t="n"/>
      <c r="E6218" s="6" t="inlineStr">
        <is>
          <t>토너</t>
        </is>
      </c>
      <c r="F6218" s="93" t="inlineStr">
        <is>
          <t>큐텐</t>
        </is>
      </c>
      <c r="G6218" s="5" t="inlineStr">
        <is>
          <t>250ml</t>
        </is>
      </c>
      <c r="H6218" s="6" t="n">
        <v>17</v>
      </c>
      <c r="I6218" s="6" t="n"/>
      <c r="J6218" s="93" t="n">
        <v>190801</v>
      </c>
      <c r="K6218" s="93" t="n"/>
      <c r="L6218" s="93" t="n">
        <v>535500</v>
      </c>
      <c r="M6218" s="93" t="n">
        <v>476595</v>
      </c>
      <c r="N6218" s="93" t="n">
        <v>55420</v>
      </c>
      <c r="O6218" s="148" t="n">
        <v>486818.1818181818</v>
      </c>
      <c r="P6218" s="93" t="inlineStr">
        <is>
          <t>큐텐토너250ml190801</t>
        </is>
      </c>
    </row>
    <row r="6219">
      <c r="A6219" s="93" t="n"/>
      <c r="B6219" s="127" t="n">
        <v>43965</v>
      </c>
      <c r="C6219" s="93">
        <f>TEXT(B6219,"aaa")</f>
        <v/>
      </c>
      <c r="D6219" s="93" t="n"/>
      <c r="E6219" s="6" t="inlineStr">
        <is>
          <t>토너</t>
        </is>
      </c>
      <c r="F6219" s="93" t="inlineStr">
        <is>
          <t>큐텐</t>
        </is>
      </c>
      <c r="G6219" s="5" t="inlineStr">
        <is>
          <t>250ml 2set</t>
        </is>
      </c>
      <c r="H6219" s="6" t="n">
        <v>6</v>
      </c>
      <c r="I6219" s="6" t="n"/>
      <c r="J6219" s="93" t="n">
        <v>190801</v>
      </c>
      <c r="K6219" s="93" t="n"/>
      <c r="L6219" s="93" t="n">
        <v>264000</v>
      </c>
      <c r="M6219" s="93" t="n">
        <v>234960</v>
      </c>
      <c r="N6219" s="93" t="n">
        <v>39120</v>
      </c>
      <c r="O6219" s="148" t="n">
        <v>240000</v>
      </c>
      <c r="P6219" s="93" t="inlineStr">
        <is>
          <t>큐텐토너250ml 2set190801</t>
        </is>
      </c>
    </row>
    <row r="6220">
      <c r="A6220" s="93" t="n"/>
      <c r="B6220" s="127" t="n">
        <v>43965</v>
      </c>
      <c r="C6220" s="93">
        <f>TEXT(B6220,"aaa")</f>
        <v/>
      </c>
      <c r="D6220" s="93" t="n"/>
      <c r="E6220" s="93" t="inlineStr">
        <is>
          <t>앰플</t>
        </is>
      </c>
      <c r="F6220" s="93" t="inlineStr">
        <is>
          <t>큐텐</t>
        </is>
      </c>
      <c r="G6220" s="93" t="inlineStr">
        <is>
          <t>앰플 30ml</t>
        </is>
      </c>
      <c r="H6220" s="6" t="n">
        <v>3</v>
      </c>
      <c r="I6220" s="6" t="n"/>
      <c r="J6220" s="93" t="n">
        <v>190801</v>
      </c>
      <c r="K6220" s="93" t="n"/>
      <c r="L6220" s="93" t="n">
        <v>114000</v>
      </c>
      <c r="M6220" s="93" t="n">
        <v>101460</v>
      </c>
      <c r="N6220" s="93" t="n">
        <v>10191</v>
      </c>
      <c r="O6220" s="148" t="n">
        <v>103636.3636363636</v>
      </c>
      <c r="P6220" s="93" t="inlineStr">
        <is>
          <t>큐텐앰플앰플 30ml190801</t>
        </is>
      </c>
    </row>
    <row r="6221">
      <c r="A6221" s="93" t="n"/>
      <c r="B6221" s="127" t="n">
        <v>43965</v>
      </c>
      <c r="C6221" s="93">
        <f>TEXT(B6221,"aaa")</f>
        <v/>
      </c>
      <c r="D6221" s="93" t="n"/>
      <c r="E6221" s="93" t="inlineStr">
        <is>
          <t>머드크림마스크</t>
        </is>
      </c>
      <c r="F6221" s="93" t="inlineStr">
        <is>
          <t>큐텐</t>
        </is>
      </c>
      <c r="G6221" s="93" t="inlineStr">
        <is>
          <t>머드크림마스크 100ml</t>
        </is>
      </c>
      <c r="H6221" s="6" t="n">
        <v>1</v>
      </c>
      <c r="I6221" s="6" t="n"/>
      <c r="J6221" s="93" t="n">
        <v>190801</v>
      </c>
      <c r="K6221" s="93" t="n"/>
      <c r="L6221" s="93" t="n">
        <v>31500</v>
      </c>
      <c r="M6221" s="93" t="n">
        <v>28035</v>
      </c>
      <c r="N6221" s="93" t="n">
        <v>1442</v>
      </c>
      <c r="O6221" s="148" t="n">
        <v>28636.36363636363</v>
      </c>
      <c r="P6221" s="93" t="inlineStr">
        <is>
          <t>큐텐머드크림마스크머드크림마스크 100ml190801</t>
        </is>
      </c>
    </row>
    <row r="6222">
      <c r="A6222" s="93" t="n"/>
      <c r="B6222" s="127" t="n">
        <v>43965</v>
      </c>
      <c r="C6222" s="93">
        <f>TEXT(B6222,"aaa")</f>
        <v/>
      </c>
      <c r="D6222" s="93" t="n"/>
      <c r="E6222" s="93" t="inlineStr">
        <is>
          <t>클렌징폼</t>
        </is>
      </c>
      <c r="F6222" s="93" t="inlineStr">
        <is>
          <t>큐텐</t>
        </is>
      </c>
      <c r="G6222" s="93" t="inlineStr">
        <is>
          <t>클렌징폼 120ml</t>
        </is>
      </c>
      <c r="H6222" s="6" t="n">
        <v>3</v>
      </c>
      <c r="I6222" s="6" t="n"/>
      <c r="J6222" s="91" t="n">
        <v>190801</v>
      </c>
      <c r="K6222" s="93" t="n"/>
      <c r="L6222" s="93" t="n">
        <v>75000</v>
      </c>
      <c r="M6222" s="93" t="n">
        <v>66750</v>
      </c>
      <c r="N6222" s="93" t="n">
        <v>8250</v>
      </c>
      <c r="O6222" s="148" t="n">
        <v>68181.81818181818</v>
      </c>
      <c r="P6222" s="93" t="inlineStr">
        <is>
          <t>큐텐클렌징폼클렌징폼 120ml190801</t>
        </is>
      </c>
    </row>
    <row r="6223">
      <c r="A6223" s="93" t="n"/>
      <c r="B6223" s="127" t="n">
        <v>43966</v>
      </c>
      <c r="C6223" s="93">
        <f>TEXT(B6223,"aaa")</f>
        <v/>
      </c>
      <c r="D6223" s="93" t="n"/>
      <c r="E6223" s="6" t="inlineStr">
        <is>
          <t>토너</t>
        </is>
      </c>
      <c r="F6223" s="5" t="inlineStr">
        <is>
          <t>W컨셉</t>
        </is>
      </c>
      <c r="G6223" s="5" t="inlineStr">
        <is>
          <t>250ml 2set</t>
        </is>
      </c>
      <c r="H6223" s="6" t="n">
        <v>8</v>
      </c>
      <c r="I6223" s="6" t="n"/>
      <c r="J6223" s="7" t="n">
        <v>190801</v>
      </c>
      <c r="K6223" s="93" t="n"/>
      <c r="L6223" s="93" t="n">
        <v>280000</v>
      </c>
      <c r="M6223" s="93" t="n">
        <v>204400</v>
      </c>
      <c r="N6223" s="93" t="n">
        <v>52160</v>
      </c>
      <c r="O6223" s="148" t="n">
        <v>254545.4545454545</v>
      </c>
      <c r="P6223" s="93" t="inlineStr">
        <is>
          <t>W컨셉토너250ml 2set190801</t>
        </is>
      </c>
    </row>
    <row r="6224">
      <c r="A6224" s="93" t="n"/>
      <c r="B6224" s="127" t="n">
        <v>43966</v>
      </c>
      <c r="C6224" s="93">
        <f>TEXT(B6224,"aaa")</f>
        <v/>
      </c>
      <c r="D6224" s="93" t="n"/>
      <c r="E6224" s="93" t="inlineStr">
        <is>
          <t>토너</t>
        </is>
      </c>
      <c r="F6224" s="5" t="inlineStr">
        <is>
          <t>스타일쉐어</t>
        </is>
      </c>
      <c r="G6224" s="93" t="inlineStr">
        <is>
          <t>250ml</t>
        </is>
      </c>
      <c r="H6224" s="6" t="n">
        <v>4</v>
      </c>
      <c r="I6224" s="6" t="n"/>
      <c r="J6224" s="7" t="n">
        <v>190801</v>
      </c>
      <c r="K6224" s="93" t="n"/>
      <c r="L6224" s="93" t="n">
        <v>80000</v>
      </c>
      <c r="M6224" s="93" t="n">
        <v>60000</v>
      </c>
      <c r="N6224" s="93" t="n">
        <v>13040</v>
      </c>
      <c r="O6224" s="148" t="n">
        <v>72727.27272727272</v>
      </c>
      <c r="P6224" s="93" t="inlineStr">
        <is>
          <t>스타일쉐어토너250ml190801</t>
        </is>
      </c>
    </row>
    <row r="6225">
      <c r="A6225" s="93" t="n"/>
      <c r="B6225" s="127" t="n">
        <v>43966</v>
      </c>
      <c r="C6225" s="93">
        <f>TEXT(B6225,"aaa")</f>
        <v/>
      </c>
      <c r="D6225" s="93" t="n"/>
      <c r="E6225" s="93" t="inlineStr">
        <is>
          <t>어성초진정패키지</t>
        </is>
      </c>
      <c r="F6225" s="93" t="inlineStr">
        <is>
          <t>카페24</t>
        </is>
      </c>
      <c r="G6225" s="93" t="inlineStr">
        <is>
          <t>어성초 진정패키지세트</t>
        </is>
      </c>
      <c r="H6225" s="6" t="n">
        <v>7</v>
      </c>
      <c r="I6225" s="6" t="n"/>
      <c r="J6225" s="93" t="n">
        <v>190801</v>
      </c>
      <c r="K6225" s="93" t="n"/>
      <c r="L6225" s="93" t="n">
        <v>693000</v>
      </c>
      <c r="M6225" s="93" t="n">
        <v>652459.5</v>
      </c>
      <c r="N6225" s="93" t="n">
        <v>105959</v>
      </c>
      <c r="O6225" s="148" t="n">
        <v>630000</v>
      </c>
      <c r="P6225" s="93" t="inlineStr">
        <is>
          <t>카페24어성초진정패키지어성초 진정패키지세트190801</t>
        </is>
      </c>
    </row>
    <row r="6226">
      <c r="A6226" s="93" t="n"/>
      <c r="B6226" s="127" t="n">
        <v>43966</v>
      </c>
      <c r="C6226" s="93">
        <f>TEXT(B6226,"aaa")</f>
        <v/>
      </c>
      <c r="D6226" s="93" t="n"/>
      <c r="E6226" s="93" t="inlineStr">
        <is>
          <t>머드크림마스크</t>
        </is>
      </c>
      <c r="F6226" s="93" t="inlineStr">
        <is>
          <t>카페24</t>
        </is>
      </c>
      <c r="G6226" s="93" t="inlineStr">
        <is>
          <t>머드크림마스크 100ml</t>
        </is>
      </c>
      <c r="H6226" s="6" t="n">
        <v>3</v>
      </c>
      <c r="I6226" s="6" t="n"/>
      <c r="J6226" s="93" t="n">
        <v>190801</v>
      </c>
      <c r="K6226" s="93" t="n"/>
      <c r="L6226" s="93" t="n">
        <v>60000</v>
      </c>
      <c r="M6226" s="93" t="n">
        <v>56490</v>
      </c>
      <c r="N6226" s="93" t="n">
        <v>4326</v>
      </c>
      <c r="O6226" s="148" t="n">
        <v>54545.45454545454</v>
      </c>
      <c r="P6226" s="93" t="inlineStr">
        <is>
          <t>카페24머드크림마스크머드크림마스크 100ml190801</t>
        </is>
      </c>
    </row>
    <row r="6227">
      <c r="A6227" s="93" t="n"/>
      <c r="B6227" s="127" t="n">
        <v>43966</v>
      </c>
      <c r="C6227" s="93">
        <f>TEXT(B6227,"aaa")</f>
        <v/>
      </c>
      <c r="D6227" s="93" t="n"/>
      <c r="E6227" s="93" t="inlineStr">
        <is>
          <t>마스크팩</t>
        </is>
      </c>
      <c r="F6227" s="93" t="inlineStr">
        <is>
          <t>카페24</t>
        </is>
      </c>
      <c r="G6227" s="93" t="inlineStr">
        <is>
          <t>마스크팩 1매</t>
        </is>
      </c>
      <c r="H6227" s="6" t="n">
        <v>5</v>
      </c>
      <c r="I6227" s="6" t="n"/>
      <c r="J6227" s="93" t="n">
        <v>190801</v>
      </c>
      <c r="K6227" s="93" t="n"/>
      <c r="L6227" s="93" t="n">
        <v>20000</v>
      </c>
      <c r="M6227" s="93" t="n">
        <v>18830</v>
      </c>
      <c r="N6227" s="93" t="n">
        <v>1985</v>
      </c>
      <c r="O6227" s="148" t="n">
        <v>18181.81818181818</v>
      </c>
      <c r="P6227" s="93" t="inlineStr">
        <is>
          <t>카페24마스크팩마스크팩 1매190801</t>
        </is>
      </c>
    </row>
    <row r="6228">
      <c r="A6228" s="93" t="n"/>
      <c r="B6228" s="127" t="n">
        <v>43966</v>
      </c>
      <c r="C6228" s="93">
        <f>TEXT(B6228,"aaa")</f>
        <v/>
      </c>
      <c r="D6228" s="93" t="n"/>
      <c r="E6228" s="93" t="inlineStr">
        <is>
          <t>마스크팩</t>
        </is>
      </c>
      <c r="F6228" s="93" t="inlineStr">
        <is>
          <t>카페24</t>
        </is>
      </c>
      <c r="G6228" s="93" t="inlineStr">
        <is>
          <t>마스크팩 10매</t>
        </is>
      </c>
      <c r="H6228" s="6" t="n">
        <v>2</v>
      </c>
      <c r="I6228" s="6" t="n"/>
      <c r="J6228" s="93" t="n">
        <v>190801</v>
      </c>
      <c r="K6228" s="93" t="n"/>
      <c r="L6228" s="93" t="n">
        <v>40000</v>
      </c>
      <c r="M6228" s="93" t="n">
        <v>37660</v>
      </c>
      <c r="N6228" s="93" t="n">
        <v>7940</v>
      </c>
      <c r="O6228" s="148" t="n">
        <v>36363.63636363636</v>
      </c>
      <c r="P6228" s="93" t="inlineStr">
        <is>
          <t>카페24마스크팩마스크팩 10매190801</t>
        </is>
      </c>
    </row>
    <row r="6229">
      <c r="A6229" s="93" t="n"/>
      <c r="B6229" s="127" t="n">
        <v>43966</v>
      </c>
      <c r="C6229" s="93">
        <f>TEXT(B6229,"aaa")</f>
        <v/>
      </c>
      <c r="D6229" s="93" t="n"/>
      <c r="E6229" s="6" t="inlineStr">
        <is>
          <t>토너</t>
        </is>
      </c>
      <c r="F6229" s="5" t="inlineStr">
        <is>
          <t>카페24</t>
        </is>
      </c>
      <c r="G6229" s="5" t="inlineStr">
        <is>
          <t>250ml</t>
        </is>
      </c>
      <c r="H6229" s="6" t="n">
        <v>64</v>
      </c>
      <c r="I6229" s="6" t="n"/>
      <c r="J6229" s="7" t="n">
        <v>190801</v>
      </c>
      <c r="K6229" s="93" t="n"/>
      <c r="L6229" s="93" t="n">
        <v>1280000</v>
      </c>
      <c r="M6229" s="93" t="n">
        <v>1205120</v>
      </c>
      <c r="N6229" s="93" t="n">
        <v>208640</v>
      </c>
      <c r="O6229" s="148" t="n">
        <v>1163636.363636364</v>
      </c>
      <c r="P6229" s="93" t="inlineStr">
        <is>
          <t>카페24토너250ml190801</t>
        </is>
      </c>
    </row>
    <row r="6230">
      <c r="A6230" s="93" t="n"/>
      <c r="B6230" s="127" t="n">
        <v>43966</v>
      </c>
      <c r="C6230" s="93">
        <f>TEXT(B6230,"aaa")</f>
        <v/>
      </c>
      <c r="D6230" s="93" t="n"/>
      <c r="E6230" s="6" t="inlineStr">
        <is>
          <t>토너</t>
        </is>
      </c>
      <c r="F6230" s="5" t="inlineStr">
        <is>
          <t>카페24</t>
        </is>
      </c>
      <c r="G6230" s="5" t="inlineStr">
        <is>
          <t>250ml 2set</t>
        </is>
      </c>
      <c r="H6230" s="6" t="n">
        <v>37</v>
      </c>
      <c r="I6230" s="6" t="n"/>
      <c r="J6230" s="7" t="n">
        <v>190801</v>
      </c>
      <c r="K6230" s="93" t="n"/>
      <c r="L6230" s="93" t="n">
        <v>1295000</v>
      </c>
      <c r="M6230" s="93" t="n">
        <v>1219242.5</v>
      </c>
      <c r="N6230" s="93" t="n">
        <v>241240</v>
      </c>
      <c r="O6230" s="148" t="n">
        <v>1177272.727272727</v>
      </c>
      <c r="P6230" s="93" t="inlineStr">
        <is>
          <t>카페24토너250ml 2set190801</t>
        </is>
      </c>
    </row>
    <row r="6231">
      <c r="A6231" s="93" t="n"/>
      <c r="B6231" s="127" t="n">
        <v>43966</v>
      </c>
      <c r="C6231" s="93">
        <f>TEXT(B6231,"aaa")</f>
        <v/>
      </c>
      <c r="D6231" s="93" t="n"/>
      <c r="E6231" s="6" t="inlineStr">
        <is>
          <t>토너</t>
        </is>
      </c>
      <c r="F6231" s="5" t="inlineStr">
        <is>
          <t>카페24</t>
        </is>
      </c>
      <c r="G6231" s="5" t="inlineStr">
        <is>
          <t>500ml</t>
        </is>
      </c>
      <c r="H6231" s="6" t="n">
        <v>46</v>
      </c>
      <c r="I6231" s="6" t="n"/>
      <c r="J6231" s="7" t="n">
        <v>190801</v>
      </c>
      <c r="K6231" s="93" t="n"/>
      <c r="L6231" s="93" t="n">
        <v>1518000</v>
      </c>
      <c r="M6231" s="93" t="n">
        <v>1429197</v>
      </c>
      <c r="N6231" s="93" t="n">
        <v>217350</v>
      </c>
      <c r="O6231" s="148" t="n">
        <v>1380000</v>
      </c>
      <c r="P6231" s="93" t="inlineStr">
        <is>
          <t>카페24토너500ml190801</t>
        </is>
      </c>
    </row>
    <row r="6232">
      <c r="A6232" s="93" t="n"/>
      <c r="B6232" s="127" t="n">
        <v>43966</v>
      </c>
      <c r="C6232" s="93">
        <f>TEXT(B6232,"aaa")</f>
        <v/>
      </c>
      <c r="D6232" s="93" t="n"/>
      <c r="E6232" s="6" t="inlineStr">
        <is>
          <t>토너</t>
        </is>
      </c>
      <c r="F6232" s="5" t="inlineStr">
        <is>
          <t>카페24</t>
        </is>
      </c>
      <c r="G6232" s="93" t="inlineStr">
        <is>
          <t>스킨팩 화장솜 60P</t>
        </is>
      </c>
      <c r="H6232" s="6" t="n">
        <v>59</v>
      </c>
      <c r="I6232" s="6" t="n"/>
      <c r="J6232" s="7" t="n">
        <v>190801</v>
      </c>
      <c r="K6232" s="93" t="n"/>
      <c r="L6232" s="93" t="n">
        <v>177000</v>
      </c>
      <c r="M6232" s="93" t="n">
        <v>166645.5</v>
      </c>
      <c r="N6232" s="93" t="n">
        <v>65490</v>
      </c>
      <c r="O6232" s="148" t="n">
        <v>160909.0909090909</v>
      </c>
      <c r="P6232" s="93" t="inlineStr">
        <is>
          <t>카페24토너스킨팩 화장솜 60P190801</t>
        </is>
      </c>
    </row>
    <row r="6233">
      <c r="A6233" s="93" t="n"/>
      <c r="B6233" s="127" t="n">
        <v>43966</v>
      </c>
      <c r="C6233" s="93">
        <f>TEXT(B6233,"aaa")</f>
        <v/>
      </c>
      <c r="D6233" s="93" t="n"/>
      <c r="E6233" s="93" t="inlineStr">
        <is>
          <t>앰플</t>
        </is>
      </c>
      <c r="F6233" s="5" t="inlineStr">
        <is>
          <t>카페24</t>
        </is>
      </c>
      <c r="G6233" s="93" t="inlineStr">
        <is>
          <t>앰플 30ml</t>
        </is>
      </c>
      <c r="H6233" s="6" t="n">
        <v>11</v>
      </c>
      <c r="I6233" s="6" t="n"/>
      <c r="J6233" s="93" t="n">
        <v>190801</v>
      </c>
      <c r="K6233" s="93" t="n"/>
      <c r="L6233" s="93" t="n">
        <v>308000</v>
      </c>
      <c r="M6233" s="93" t="n">
        <v>289982</v>
      </c>
      <c r="N6233" s="93" t="n">
        <v>37367</v>
      </c>
      <c r="O6233" s="148" t="n">
        <v>280000</v>
      </c>
      <c r="P6233" s="93" t="inlineStr">
        <is>
          <t>카페24앰플앰플 30ml190801</t>
        </is>
      </c>
    </row>
    <row r="6234">
      <c r="A6234" s="93" t="n"/>
      <c r="B6234" s="127" t="n">
        <v>43966</v>
      </c>
      <c r="C6234" s="93">
        <f>TEXT(B6234,"aaa")</f>
        <v/>
      </c>
      <c r="D6234" s="93" t="n"/>
      <c r="E6234" s="93" t="inlineStr">
        <is>
          <t>수딩크림</t>
        </is>
      </c>
      <c r="F6234" s="5" t="inlineStr">
        <is>
          <t>카페24</t>
        </is>
      </c>
      <c r="G6234" s="93" t="inlineStr">
        <is>
          <t>수딩크림 100ml</t>
        </is>
      </c>
      <c r="H6234" s="6" t="n">
        <v>5</v>
      </c>
      <c r="I6234" s="6" t="n"/>
      <c r="J6234" s="93" t="n">
        <v>190801</v>
      </c>
      <c r="K6234" s="93" t="n"/>
      <c r="L6234" s="93" t="n">
        <v>190000</v>
      </c>
      <c r="M6234" s="93" t="n">
        <v>178885</v>
      </c>
      <c r="N6234" s="93" t="n">
        <v>15225</v>
      </c>
      <c r="O6234" s="148" t="n">
        <v>172727.2727272727</v>
      </c>
      <c r="P6234" s="93" t="inlineStr">
        <is>
          <t>카페24수딩크림수딩크림 100ml190801</t>
        </is>
      </c>
    </row>
    <row r="6235">
      <c r="A6235" s="93" t="n"/>
      <c r="B6235" s="127" t="n">
        <v>43966</v>
      </c>
      <c r="C6235" s="93">
        <f>TEXT(B6235,"aaa")</f>
        <v/>
      </c>
      <c r="D6235" s="93" t="n"/>
      <c r="E6235" s="6" t="inlineStr">
        <is>
          <t>토너</t>
        </is>
      </c>
      <c r="F6235" s="93" t="inlineStr">
        <is>
          <t>큐텐</t>
        </is>
      </c>
      <c r="G6235" s="5" t="inlineStr">
        <is>
          <t>250ml</t>
        </is>
      </c>
      <c r="H6235" s="6" t="n">
        <v>15</v>
      </c>
      <c r="I6235" s="6" t="n"/>
      <c r="J6235" s="93" t="n">
        <v>190801</v>
      </c>
      <c r="K6235" s="93" t="n"/>
      <c r="L6235" s="93" t="n">
        <v>472500</v>
      </c>
      <c r="M6235" s="93" t="n">
        <v>420525</v>
      </c>
      <c r="N6235" s="93" t="n">
        <v>48900</v>
      </c>
      <c r="O6235" s="148" t="n">
        <v>429545.4545454545</v>
      </c>
      <c r="P6235" s="93" t="inlineStr">
        <is>
          <t>큐텐토너250ml190801</t>
        </is>
      </c>
    </row>
    <row r="6236">
      <c r="A6236" s="93" t="n"/>
      <c r="B6236" s="127" t="n">
        <v>43966</v>
      </c>
      <c r="C6236" s="93">
        <f>TEXT(B6236,"aaa")</f>
        <v/>
      </c>
      <c r="D6236" s="93" t="n"/>
      <c r="E6236" s="6" t="inlineStr">
        <is>
          <t>토너</t>
        </is>
      </c>
      <c r="F6236" s="93" t="inlineStr">
        <is>
          <t>큐텐</t>
        </is>
      </c>
      <c r="G6236" s="5" t="inlineStr">
        <is>
          <t>250ml 2set</t>
        </is>
      </c>
      <c r="H6236" s="6" t="n">
        <v>8</v>
      </c>
      <c r="I6236" s="6" t="n"/>
      <c r="J6236" s="93" t="n">
        <v>190801</v>
      </c>
      <c r="K6236" s="93" t="n"/>
      <c r="L6236" s="93" t="n">
        <v>352000</v>
      </c>
      <c r="M6236" s="93" t="n">
        <v>313280</v>
      </c>
      <c r="N6236" s="93" t="n">
        <v>52160</v>
      </c>
      <c r="O6236" s="148" t="n">
        <v>320000</v>
      </c>
      <c r="P6236" s="93" t="inlineStr">
        <is>
          <t>큐텐토너250ml 2set190801</t>
        </is>
      </c>
    </row>
    <row r="6237">
      <c r="A6237" s="93" t="n"/>
      <c r="B6237" s="127" t="n">
        <v>43966</v>
      </c>
      <c r="C6237" s="93">
        <f>TEXT(B6237,"aaa")</f>
        <v/>
      </c>
      <c r="D6237" s="93" t="n"/>
      <c r="E6237" s="93" t="inlineStr">
        <is>
          <t>앰플</t>
        </is>
      </c>
      <c r="F6237" s="93" t="inlineStr">
        <is>
          <t>큐텐</t>
        </is>
      </c>
      <c r="G6237" s="93" t="inlineStr">
        <is>
          <t>앰플 30ml</t>
        </is>
      </c>
      <c r="H6237" s="6" t="n">
        <v>2</v>
      </c>
      <c r="I6237" s="6" t="n"/>
      <c r="J6237" s="93" t="n">
        <v>190801</v>
      </c>
      <c r="K6237" s="93" t="n"/>
      <c r="L6237" s="93" t="n">
        <v>76000</v>
      </c>
      <c r="M6237" s="93" t="n">
        <v>67640</v>
      </c>
      <c r="N6237" s="93" t="n">
        <v>6794</v>
      </c>
      <c r="O6237" s="148" t="n">
        <v>69090.90909090909</v>
      </c>
      <c r="P6237" s="93" t="inlineStr">
        <is>
          <t>큐텐앰플앰플 30ml190801</t>
        </is>
      </c>
    </row>
    <row r="6238">
      <c r="A6238" s="93" t="n"/>
      <c r="B6238" s="127" t="n">
        <v>43966</v>
      </c>
      <c r="C6238" s="93">
        <f>TEXT(B6238,"aaa")</f>
        <v/>
      </c>
      <c r="D6238" s="93" t="n"/>
      <c r="E6238" s="93" t="inlineStr">
        <is>
          <t>토너</t>
        </is>
      </c>
      <c r="F6238" s="93" t="inlineStr">
        <is>
          <t>현대면세점</t>
        </is>
      </c>
      <c r="G6238" s="93" t="inlineStr">
        <is>
          <t>250ml</t>
        </is>
      </c>
      <c r="H6238" s="6" t="n">
        <v>80</v>
      </c>
      <c r="I6238" s="6" t="n"/>
      <c r="J6238" s="93" t="n">
        <v>190801</v>
      </c>
      <c r="K6238" s="93" t="n"/>
      <c r="L6238" s="93" t="n">
        <v>504000</v>
      </c>
      <c r="M6238" s="93" t="n">
        <v>504000</v>
      </c>
      <c r="N6238" s="93" t="n">
        <v>260800</v>
      </c>
      <c r="O6238" s="148" t="n">
        <v>458181.8181818181</v>
      </c>
      <c r="P6238" s="93" t="inlineStr">
        <is>
          <t>현대면세점토너250ml190801</t>
        </is>
      </c>
    </row>
    <row r="6239">
      <c r="A6239" s="93" t="n"/>
      <c r="B6239" s="127" t="n">
        <v>43966</v>
      </c>
      <c r="C6239" s="93">
        <f>TEXT(B6239,"aaa")</f>
        <v/>
      </c>
      <c r="D6239" s="93" t="n"/>
      <c r="E6239" s="93" t="inlineStr">
        <is>
          <t>클렌징폼</t>
        </is>
      </c>
      <c r="F6239" s="93" t="inlineStr">
        <is>
          <t>카페24</t>
        </is>
      </c>
      <c r="G6239" s="93" t="inlineStr">
        <is>
          <t>클렌징폼 120ml</t>
        </is>
      </c>
      <c r="H6239" s="6" t="n">
        <v>8</v>
      </c>
      <c r="I6239" s="6" t="n"/>
      <c r="J6239" s="91" t="n">
        <v>190801</v>
      </c>
      <c r="K6239" s="93" t="n"/>
      <c r="L6239" s="93" t="n">
        <v>104000</v>
      </c>
      <c r="M6239" s="93" t="n">
        <v>97916</v>
      </c>
      <c r="N6239" s="93" t="n">
        <v>22000</v>
      </c>
      <c r="O6239" s="148" t="n">
        <v>94545.45454545454</v>
      </c>
      <c r="P6239" s="93" t="inlineStr">
        <is>
          <t>카페24클렌징폼클렌징폼 120ml190801</t>
        </is>
      </c>
    </row>
    <row r="6240">
      <c r="A6240" s="93" t="n"/>
      <c r="B6240" s="127" t="n">
        <v>43966</v>
      </c>
      <c r="C6240" s="93">
        <f>TEXT(B6240,"aaa")</f>
        <v/>
      </c>
      <c r="D6240" s="93" t="n"/>
      <c r="E6240" s="93" t="inlineStr">
        <is>
          <t>클렌징폼</t>
        </is>
      </c>
      <c r="F6240" s="93" t="inlineStr">
        <is>
          <t>카페24</t>
        </is>
      </c>
      <c r="G6240" s="93" t="inlineStr">
        <is>
          <t>클렌징폼 120ml 2set</t>
        </is>
      </c>
      <c r="H6240" s="6" t="n">
        <v>1</v>
      </c>
      <c r="I6240" s="6" t="n"/>
      <c r="J6240" s="91" t="n">
        <v>190801</v>
      </c>
      <c r="K6240" s="93" t="n"/>
      <c r="L6240" s="93" t="n">
        <v>24000</v>
      </c>
      <c r="M6240" s="93" t="n">
        <v>22596</v>
      </c>
      <c r="N6240" s="93" t="n">
        <v>2460</v>
      </c>
      <c r="O6240" s="148" t="n">
        <v>21818.18181818182</v>
      </c>
      <c r="P6240" s="93" t="inlineStr">
        <is>
          <t>카페24클렌징폼클렌징폼 120ml 2set190801</t>
        </is>
      </c>
    </row>
    <row r="6241">
      <c r="A6241" s="93" t="n"/>
      <c r="B6241" s="127" t="n">
        <v>43966</v>
      </c>
      <c r="C6241" s="93">
        <f>TEXT(B6241,"aaa")</f>
        <v/>
      </c>
      <c r="D6241" s="93" t="n"/>
      <c r="E6241" s="93" t="inlineStr">
        <is>
          <t>클렌징폼</t>
        </is>
      </c>
      <c r="F6241" s="93" t="inlineStr">
        <is>
          <t>카페24</t>
        </is>
      </c>
      <c r="G6241" s="93" t="inlineStr">
        <is>
          <t>클렌징폼 120ml 3set</t>
        </is>
      </c>
      <c r="H6241" s="6" t="n">
        <v>2</v>
      </c>
      <c r="I6241" s="6" t="n"/>
      <c r="J6241" s="91" t="n">
        <v>190801</v>
      </c>
      <c r="K6241" s="93" t="n"/>
      <c r="L6241" s="93" t="n">
        <v>66000</v>
      </c>
      <c r="M6241" s="93" t="n">
        <v>62139</v>
      </c>
      <c r="N6241" s="93" t="n">
        <v>7380</v>
      </c>
      <c r="O6241" s="148" t="n">
        <v>59999.99999999999</v>
      </c>
      <c r="P6241" s="93" t="inlineStr">
        <is>
          <t>카페24클렌징폼클렌징폼 120ml 3set190801</t>
        </is>
      </c>
    </row>
    <row r="6242">
      <c r="A6242" s="93" t="n"/>
      <c r="B6242" s="127" t="n">
        <v>43967</v>
      </c>
      <c r="C6242" s="93">
        <f>TEXT(B6242,"aaa")</f>
        <v/>
      </c>
      <c r="D6242" s="93" t="n"/>
      <c r="E6242" s="93" t="inlineStr">
        <is>
          <t>토너</t>
        </is>
      </c>
      <c r="F6242" s="5" t="inlineStr">
        <is>
          <t>스타일쉐어</t>
        </is>
      </c>
      <c r="G6242" s="93" t="inlineStr">
        <is>
          <t>250ml</t>
        </is>
      </c>
      <c r="H6242" s="6" t="n">
        <v>2</v>
      </c>
      <c r="I6242" s="6" t="n"/>
      <c r="J6242" s="7" t="n">
        <v>190801</v>
      </c>
      <c r="K6242" s="93" t="n"/>
      <c r="L6242" s="93" t="n">
        <v>40000</v>
      </c>
      <c r="M6242" s="93" t="n">
        <v>30000</v>
      </c>
      <c r="N6242" s="93" t="n">
        <v>6520</v>
      </c>
      <c r="O6242" s="148" t="n">
        <v>36363.63636363636</v>
      </c>
      <c r="P6242" s="93" t="inlineStr">
        <is>
          <t>스타일쉐어토너250ml190801</t>
        </is>
      </c>
    </row>
    <row r="6243">
      <c r="A6243" s="93" t="n"/>
      <c r="B6243" s="127" t="n">
        <v>43967</v>
      </c>
      <c r="C6243" s="93">
        <f>TEXT(B6243,"aaa")</f>
        <v/>
      </c>
      <c r="D6243" s="93" t="n"/>
      <c r="E6243" s="93" t="inlineStr">
        <is>
          <t>어성초진정패키지</t>
        </is>
      </c>
      <c r="F6243" s="93" t="inlineStr">
        <is>
          <t>카페24</t>
        </is>
      </c>
      <c r="G6243" s="93" t="inlineStr">
        <is>
          <t>어성초 진정패키지세트</t>
        </is>
      </c>
      <c r="H6243" s="6" t="n">
        <v>7</v>
      </c>
      <c r="I6243" s="6" t="n"/>
      <c r="J6243" s="93" t="n">
        <v>190801</v>
      </c>
      <c r="K6243" s="93" t="n"/>
      <c r="L6243" s="93" t="n">
        <v>693000</v>
      </c>
      <c r="M6243" s="93" t="n">
        <v>652459.5</v>
      </c>
      <c r="N6243" s="93" t="n">
        <v>105959</v>
      </c>
      <c r="O6243" s="148" t="n">
        <v>630000</v>
      </c>
      <c r="P6243" s="93" t="inlineStr">
        <is>
          <t>카페24어성초진정패키지어성초 진정패키지세트190801</t>
        </is>
      </c>
    </row>
    <row r="6244">
      <c r="A6244" s="93" t="n"/>
      <c r="B6244" s="127" t="n">
        <v>43967</v>
      </c>
      <c r="C6244" s="93">
        <f>TEXT(B6244,"aaa")</f>
        <v/>
      </c>
      <c r="D6244" s="93" t="n"/>
      <c r="E6244" s="93" t="inlineStr">
        <is>
          <t>머드크림마스크</t>
        </is>
      </c>
      <c r="F6244" s="93" t="inlineStr">
        <is>
          <t>카페24</t>
        </is>
      </c>
      <c r="G6244" s="93" t="inlineStr">
        <is>
          <t>머드크림마스크 100ml</t>
        </is>
      </c>
      <c r="H6244" s="6" t="n">
        <v>3</v>
      </c>
      <c r="I6244" s="6" t="n"/>
      <c r="J6244" s="93" t="n">
        <v>190801</v>
      </c>
      <c r="K6244" s="93" t="n"/>
      <c r="L6244" s="93" t="n">
        <v>60000</v>
      </c>
      <c r="M6244" s="93" t="n">
        <v>56490</v>
      </c>
      <c r="N6244" s="93" t="n">
        <v>4326</v>
      </c>
      <c r="O6244" s="148" t="n">
        <v>54545.45454545454</v>
      </c>
      <c r="P6244" s="93" t="inlineStr">
        <is>
          <t>카페24머드크림마스크머드크림마스크 100ml190801</t>
        </is>
      </c>
    </row>
    <row r="6245">
      <c r="A6245" s="93" t="n"/>
      <c r="B6245" s="127" t="n">
        <v>43967</v>
      </c>
      <c r="C6245" s="93">
        <f>TEXT(B6245,"aaa")</f>
        <v/>
      </c>
      <c r="D6245" s="93" t="n"/>
      <c r="E6245" s="93" t="inlineStr">
        <is>
          <t>머드크림마스크</t>
        </is>
      </c>
      <c r="F6245" s="93" t="inlineStr">
        <is>
          <t>카페24</t>
        </is>
      </c>
      <c r="G6245" s="93" t="inlineStr">
        <is>
          <t>머드크림마스크 100ml 2set</t>
        </is>
      </c>
      <c r="H6245" s="6" t="n">
        <v>1</v>
      </c>
      <c r="I6245" s="6" t="n"/>
      <c r="J6245" s="93" t="n">
        <v>190801</v>
      </c>
      <c r="K6245" s="93" t="n"/>
      <c r="L6245" s="93" t="n">
        <v>35000</v>
      </c>
      <c r="M6245" s="93" t="n">
        <v>32952.5</v>
      </c>
      <c r="N6245" s="93" t="n">
        <v>2884</v>
      </c>
      <c r="O6245" s="148" t="n">
        <v>31818.18181818182</v>
      </c>
      <c r="P6245" s="93" t="inlineStr">
        <is>
          <t>카페24머드크림마스크머드크림마스크 100ml 2set190801</t>
        </is>
      </c>
    </row>
    <row r="6246">
      <c r="A6246" s="93" t="n"/>
      <c r="B6246" s="127" t="n">
        <v>43967</v>
      </c>
      <c r="C6246" s="93">
        <f>TEXT(B6246,"aaa")</f>
        <v/>
      </c>
      <c r="D6246" s="93" t="n"/>
      <c r="E6246" s="93" t="inlineStr">
        <is>
          <t>마스크팩</t>
        </is>
      </c>
      <c r="F6246" s="93" t="inlineStr">
        <is>
          <t>카페24</t>
        </is>
      </c>
      <c r="G6246" s="93" t="inlineStr">
        <is>
          <t>마스크팩 1매</t>
        </is>
      </c>
      <c r="H6246" s="6" t="n">
        <v>14</v>
      </c>
      <c r="I6246" s="6" t="n"/>
      <c r="J6246" s="93" t="n">
        <v>190801</v>
      </c>
      <c r="K6246" s="93" t="n"/>
      <c r="L6246" s="93" t="n">
        <v>56000</v>
      </c>
      <c r="M6246" s="93" t="n">
        <v>52724</v>
      </c>
      <c r="N6246" s="93" t="n">
        <v>5558</v>
      </c>
      <c r="O6246" s="148" t="n">
        <v>50909.0909090909</v>
      </c>
      <c r="P6246" s="93" t="inlineStr">
        <is>
          <t>카페24마스크팩마스크팩 1매190801</t>
        </is>
      </c>
    </row>
    <row r="6247">
      <c r="A6247" s="93" t="n"/>
      <c r="B6247" s="127" t="n">
        <v>43967</v>
      </c>
      <c r="C6247" s="93">
        <f>TEXT(B6247,"aaa")</f>
        <v/>
      </c>
      <c r="D6247" s="93" t="n"/>
      <c r="E6247" s="93" t="inlineStr">
        <is>
          <t>마스크팩</t>
        </is>
      </c>
      <c r="F6247" s="93" t="inlineStr">
        <is>
          <t>카페24</t>
        </is>
      </c>
      <c r="G6247" s="93" t="inlineStr">
        <is>
          <t>마스크팩 10매</t>
        </is>
      </c>
      <c r="H6247" s="6" t="n">
        <v>3</v>
      </c>
      <c r="I6247" s="6" t="n"/>
      <c r="J6247" s="93" t="n">
        <v>190801</v>
      </c>
      <c r="K6247" s="93" t="n"/>
      <c r="L6247" s="93" t="n">
        <v>60000</v>
      </c>
      <c r="M6247" s="93" t="n">
        <v>56490</v>
      </c>
      <c r="N6247" s="93" t="n">
        <v>11910</v>
      </c>
      <c r="O6247" s="148" t="n">
        <v>54545.45454545454</v>
      </c>
      <c r="P6247" s="93" t="inlineStr">
        <is>
          <t>카페24마스크팩마스크팩 10매190801</t>
        </is>
      </c>
    </row>
    <row r="6248">
      <c r="A6248" s="93" t="n"/>
      <c r="B6248" s="127" t="n">
        <v>43967</v>
      </c>
      <c r="C6248" s="93">
        <f>TEXT(B6248,"aaa")</f>
        <v/>
      </c>
      <c r="D6248" s="93" t="n"/>
      <c r="E6248" s="6" t="inlineStr">
        <is>
          <t>토너</t>
        </is>
      </c>
      <c r="F6248" s="5" t="inlineStr">
        <is>
          <t>카페24</t>
        </is>
      </c>
      <c r="G6248" s="5" t="inlineStr">
        <is>
          <t>250ml</t>
        </is>
      </c>
      <c r="H6248" s="6" t="n">
        <v>58</v>
      </c>
      <c r="I6248" s="6" t="n"/>
      <c r="J6248" s="7" t="n">
        <v>190801</v>
      </c>
      <c r="K6248" s="93" t="n"/>
      <c r="L6248" s="93" t="n">
        <v>1160000</v>
      </c>
      <c r="M6248" s="93" t="n">
        <v>1092140</v>
      </c>
      <c r="N6248" s="93" t="n">
        <v>189080</v>
      </c>
      <c r="O6248" s="148" t="n">
        <v>1054545.454545454</v>
      </c>
      <c r="P6248" s="93" t="inlineStr">
        <is>
          <t>카페24토너250ml190801</t>
        </is>
      </c>
    </row>
    <row r="6249">
      <c r="A6249" s="93" t="n"/>
      <c r="B6249" s="127" t="n">
        <v>43967</v>
      </c>
      <c r="C6249" s="93">
        <f>TEXT(B6249,"aaa")</f>
        <v/>
      </c>
      <c r="D6249" s="93" t="n"/>
      <c r="E6249" s="6" t="inlineStr">
        <is>
          <t>토너</t>
        </is>
      </c>
      <c r="F6249" s="5" t="inlineStr">
        <is>
          <t>카페24</t>
        </is>
      </c>
      <c r="G6249" s="5" t="inlineStr">
        <is>
          <t>250ml 2set</t>
        </is>
      </c>
      <c r="H6249" s="6" t="n">
        <v>38</v>
      </c>
      <c r="I6249" s="6" t="n"/>
      <c r="J6249" s="7" t="n">
        <v>190801</v>
      </c>
      <c r="K6249" s="93" t="n"/>
      <c r="L6249" s="93" t="n">
        <v>1330000</v>
      </c>
      <c r="M6249" s="93" t="n">
        <v>1252195</v>
      </c>
      <c r="N6249" s="93" t="n">
        <v>247760</v>
      </c>
      <c r="O6249" s="148" t="n">
        <v>1209090.909090909</v>
      </c>
      <c r="P6249" s="93" t="inlineStr">
        <is>
          <t>카페24토너250ml 2set190801</t>
        </is>
      </c>
    </row>
    <row r="6250">
      <c r="A6250" s="93" t="n"/>
      <c r="B6250" s="127" t="n">
        <v>43967</v>
      </c>
      <c r="C6250" s="93">
        <f>TEXT(B6250,"aaa")</f>
        <v/>
      </c>
      <c r="D6250" s="93" t="n"/>
      <c r="E6250" s="6" t="inlineStr">
        <is>
          <t>토너</t>
        </is>
      </c>
      <c r="F6250" s="5" t="inlineStr">
        <is>
          <t>카페24</t>
        </is>
      </c>
      <c r="G6250" s="5" t="inlineStr">
        <is>
          <t>500ml</t>
        </is>
      </c>
      <c r="H6250" s="6" t="n">
        <v>29</v>
      </c>
      <c r="I6250" s="6" t="n"/>
      <c r="J6250" s="7" t="n">
        <v>190801</v>
      </c>
      <c r="K6250" s="93" t="n"/>
      <c r="L6250" s="93" t="n">
        <v>957000</v>
      </c>
      <c r="M6250" s="93" t="n">
        <v>901015.5</v>
      </c>
      <c r="N6250" s="93" t="n">
        <v>137025</v>
      </c>
      <c r="O6250" s="148" t="n">
        <v>869999.9999999999</v>
      </c>
      <c r="P6250" s="93" t="inlineStr">
        <is>
          <t>카페24토너500ml190801</t>
        </is>
      </c>
    </row>
    <row r="6251">
      <c r="A6251" s="93" t="n"/>
      <c r="B6251" s="127" t="n">
        <v>43967</v>
      </c>
      <c r="C6251" s="93">
        <f>TEXT(B6251,"aaa")</f>
        <v/>
      </c>
      <c r="D6251" s="93" t="n"/>
      <c r="E6251" s="6" t="inlineStr">
        <is>
          <t>토너</t>
        </is>
      </c>
      <c r="F6251" s="5" t="inlineStr">
        <is>
          <t>카페24</t>
        </is>
      </c>
      <c r="G6251" s="93" t="inlineStr">
        <is>
          <t>스킨팩 화장솜 60P</t>
        </is>
      </c>
      <c r="H6251" s="6" t="n">
        <v>42</v>
      </c>
      <c r="I6251" s="6" t="n"/>
      <c r="J6251" s="7" t="n">
        <v>190801</v>
      </c>
      <c r="K6251" s="93" t="n"/>
      <c r="L6251" s="93" t="n">
        <v>126000</v>
      </c>
      <c r="M6251" s="93" t="n">
        <v>118629</v>
      </c>
      <c r="N6251" s="93" t="n">
        <v>46620</v>
      </c>
      <c r="O6251" s="148" t="n">
        <v>114545.4545454545</v>
      </c>
      <c r="P6251" s="93" t="inlineStr">
        <is>
          <t>카페24토너스킨팩 화장솜 60P190801</t>
        </is>
      </c>
    </row>
    <row r="6252">
      <c r="A6252" s="93" t="n"/>
      <c r="B6252" s="127" t="n">
        <v>43967</v>
      </c>
      <c r="C6252" s="93">
        <f>TEXT(B6252,"aaa")</f>
        <v/>
      </c>
      <c r="D6252" s="93" t="n"/>
      <c r="E6252" s="93" t="inlineStr">
        <is>
          <t>앰플</t>
        </is>
      </c>
      <c r="F6252" s="5" t="inlineStr">
        <is>
          <t>카페24</t>
        </is>
      </c>
      <c r="G6252" s="93" t="inlineStr">
        <is>
          <t>앰플 30ml</t>
        </is>
      </c>
      <c r="H6252" s="6" t="n">
        <v>17</v>
      </c>
      <c r="I6252" s="6" t="n"/>
      <c r="J6252" s="93" t="n">
        <v>190801</v>
      </c>
      <c r="K6252" s="93" t="n"/>
      <c r="L6252" s="93" t="n">
        <v>476000</v>
      </c>
      <c r="M6252" s="93" t="n">
        <v>448154</v>
      </c>
      <c r="N6252" s="93" t="n">
        <v>57749</v>
      </c>
      <c r="O6252" s="148" t="n">
        <v>432727.2727272727</v>
      </c>
      <c r="P6252" s="93" t="inlineStr">
        <is>
          <t>카페24앰플앰플 30ml190801</t>
        </is>
      </c>
    </row>
    <row r="6253">
      <c r="A6253" s="93" t="n"/>
      <c r="B6253" s="127" t="n">
        <v>43967</v>
      </c>
      <c r="C6253" s="93">
        <f>TEXT(B6253,"aaa")</f>
        <v/>
      </c>
      <c r="D6253" s="93" t="n"/>
      <c r="E6253" s="93" t="inlineStr">
        <is>
          <t>수딩크림</t>
        </is>
      </c>
      <c r="F6253" s="5" t="inlineStr">
        <is>
          <t>카페24</t>
        </is>
      </c>
      <c r="G6253" s="93" t="inlineStr">
        <is>
          <t>수딩크림 100ml</t>
        </is>
      </c>
      <c r="H6253" s="6" t="n">
        <v>1</v>
      </c>
      <c r="I6253" s="6" t="n"/>
      <c r="J6253" s="93" t="n">
        <v>190801</v>
      </c>
      <c r="K6253" s="93" t="n"/>
      <c r="L6253" s="93" t="n">
        <v>38000</v>
      </c>
      <c r="M6253" s="93" t="n">
        <v>35777</v>
      </c>
      <c r="N6253" s="93" t="n">
        <v>3045</v>
      </c>
      <c r="O6253" s="148" t="n">
        <v>34545.45454545454</v>
      </c>
      <c r="P6253" s="93" t="inlineStr">
        <is>
          <t>카페24수딩크림수딩크림 100ml190801</t>
        </is>
      </c>
    </row>
    <row r="6254">
      <c r="A6254" s="93" t="n"/>
      <c r="B6254" s="127" t="n">
        <v>43967</v>
      </c>
      <c r="C6254" s="93">
        <f>TEXT(B6254,"aaa")</f>
        <v/>
      </c>
      <c r="D6254" s="93" t="n"/>
      <c r="E6254" s="93" t="inlineStr">
        <is>
          <t>클렌징폼</t>
        </is>
      </c>
      <c r="F6254" s="93" t="inlineStr">
        <is>
          <t>카페24</t>
        </is>
      </c>
      <c r="G6254" s="93" t="inlineStr">
        <is>
          <t>클렌징폼 120ml</t>
        </is>
      </c>
      <c r="H6254" s="6" t="n">
        <v>6</v>
      </c>
      <c r="I6254" s="6" t="n"/>
      <c r="J6254" s="91" t="n">
        <v>190801</v>
      </c>
      <c r="K6254" s="93" t="n"/>
      <c r="L6254" s="93" t="n">
        <v>78000</v>
      </c>
      <c r="M6254" s="93" t="n">
        <v>73437</v>
      </c>
      <c r="N6254" s="93" t="n">
        <v>16500</v>
      </c>
      <c r="O6254" s="148" t="n">
        <v>70909.0909090909</v>
      </c>
      <c r="P6254" s="93" t="inlineStr">
        <is>
          <t>카페24클렌징폼클렌징폼 120ml190801</t>
        </is>
      </c>
    </row>
    <row r="6255">
      <c r="A6255" s="93" t="n"/>
      <c r="B6255" s="127" t="n">
        <v>43967</v>
      </c>
      <c r="C6255" s="93">
        <f>TEXT(B6255,"aaa")</f>
        <v/>
      </c>
      <c r="D6255" s="93" t="n"/>
      <c r="E6255" s="93" t="inlineStr">
        <is>
          <t>클렌징폼</t>
        </is>
      </c>
      <c r="F6255" s="93" t="inlineStr">
        <is>
          <t>카페24</t>
        </is>
      </c>
      <c r="G6255" s="93" t="inlineStr">
        <is>
          <t>클렌징폼 120ml 2set</t>
        </is>
      </c>
      <c r="H6255" s="6" t="n">
        <v>3</v>
      </c>
      <c r="I6255" s="6" t="n"/>
      <c r="J6255" s="91" t="n">
        <v>190801</v>
      </c>
      <c r="K6255" s="93" t="n"/>
      <c r="L6255" s="93" t="n">
        <v>72000</v>
      </c>
      <c r="M6255" s="93" t="n">
        <v>67788</v>
      </c>
      <c r="N6255" s="93" t="n">
        <v>7380</v>
      </c>
      <c r="O6255" s="148" t="n">
        <v>65454.54545454545</v>
      </c>
      <c r="P6255" s="93" t="inlineStr">
        <is>
          <t>카페24클렌징폼클렌징폼 120ml 2set190801</t>
        </is>
      </c>
    </row>
    <row r="6256">
      <c r="A6256" s="93" t="n"/>
      <c r="B6256" s="127" t="n">
        <v>43968</v>
      </c>
      <c r="C6256" s="93">
        <f>TEXT(B6256,"aaa")</f>
        <v/>
      </c>
      <c r="D6256" s="93" t="n"/>
      <c r="E6256" s="93" t="inlineStr">
        <is>
          <t>토너</t>
        </is>
      </c>
      <c r="F6256" s="5" t="inlineStr">
        <is>
          <t>스타일쉐어</t>
        </is>
      </c>
      <c r="G6256" s="93" t="inlineStr">
        <is>
          <t>250ml</t>
        </is>
      </c>
      <c r="H6256" s="6" t="n">
        <v>2</v>
      </c>
      <c r="I6256" s="6" t="n"/>
      <c r="J6256" s="7" t="n">
        <v>190801</v>
      </c>
      <c r="K6256" s="93" t="n"/>
      <c r="L6256" s="93" t="n">
        <v>40000</v>
      </c>
      <c r="M6256" s="93" t="n">
        <v>30000</v>
      </c>
      <c r="N6256" s="93" t="n">
        <v>6520</v>
      </c>
      <c r="O6256" s="148" t="n">
        <v>36363.63636363636</v>
      </c>
      <c r="P6256" s="93" t="inlineStr">
        <is>
          <t>스타일쉐어토너250ml190801</t>
        </is>
      </c>
    </row>
    <row r="6257">
      <c r="A6257" s="93" t="n"/>
      <c r="B6257" s="127" t="n">
        <v>43968</v>
      </c>
      <c r="C6257" s="93">
        <f>TEXT(B6257,"aaa")</f>
        <v/>
      </c>
      <c r="D6257" s="93" t="n"/>
      <c r="E6257" s="93" t="inlineStr">
        <is>
          <t>어성초진정패키지</t>
        </is>
      </c>
      <c r="F6257" s="93" t="inlineStr">
        <is>
          <t>카페24</t>
        </is>
      </c>
      <c r="G6257" s="93" t="inlineStr">
        <is>
          <t>어성초 진정패키지세트</t>
        </is>
      </c>
      <c r="H6257" s="6" t="n">
        <v>4</v>
      </c>
      <c r="I6257" s="6" t="n"/>
      <c r="J6257" s="93" t="n">
        <v>190801</v>
      </c>
      <c r="K6257" s="93" t="n"/>
      <c r="L6257" s="93" t="n">
        <v>396000</v>
      </c>
      <c r="M6257" s="93" t="n">
        <v>372834</v>
      </c>
      <c r="N6257" s="93" t="n">
        <v>60548</v>
      </c>
      <c r="O6257" s="148" t="n">
        <v>360000</v>
      </c>
      <c r="P6257" s="93" t="inlineStr">
        <is>
          <t>카페24어성초진정패키지어성초 진정패키지세트190801</t>
        </is>
      </c>
    </row>
    <row r="6258">
      <c r="A6258" s="93" t="n"/>
      <c r="B6258" s="127" t="n">
        <v>43968</v>
      </c>
      <c r="C6258" s="93">
        <f>TEXT(B6258,"aaa")</f>
        <v/>
      </c>
      <c r="D6258" s="93" t="n"/>
      <c r="E6258" s="93" t="inlineStr">
        <is>
          <t>머드크림마스크</t>
        </is>
      </c>
      <c r="F6258" s="93" t="inlineStr">
        <is>
          <t>카페24</t>
        </is>
      </c>
      <c r="G6258" s="93" t="inlineStr">
        <is>
          <t>머드크림마스크 100ml</t>
        </is>
      </c>
      <c r="H6258" s="6" t="n">
        <v>3</v>
      </c>
      <c r="I6258" s="6" t="n"/>
      <c r="J6258" s="93" t="n">
        <v>190801</v>
      </c>
      <c r="K6258" s="93" t="n"/>
      <c r="L6258" s="93" t="n">
        <v>60000</v>
      </c>
      <c r="M6258" s="93" t="n">
        <v>56490</v>
      </c>
      <c r="N6258" s="93" t="n">
        <v>4326</v>
      </c>
      <c r="O6258" s="148" t="n">
        <v>54545.45454545454</v>
      </c>
      <c r="P6258" s="93" t="inlineStr">
        <is>
          <t>카페24머드크림마스크머드크림마스크 100ml190801</t>
        </is>
      </c>
    </row>
    <row r="6259">
      <c r="A6259" s="93" t="n"/>
      <c r="B6259" s="127" t="n">
        <v>43968</v>
      </c>
      <c r="C6259" s="93">
        <f>TEXT(B6259,"aaa")</f>
        <v/>
      </c>
      <c r="D6259" s="93" t="n"/>
      <c r="E6259" s="93" t="inlineStr">
        <is>
          <t>마스크팩</t>
        </is>
      </c>
      <c r="F6259" s="93" t="inlineStr">
        <is>
          <t>카페24</t>
        </is>
      </c>
      <c r="G6259" s="93" t="inlineStr">
        <is>
          <t>마스크팩 1매</t>
        </is>
      </c>
      <c r="H6259" s="6" t="n">
        <v>3</v>
      </c>
      <c r="I6259" s="6" t="n"/>
      <c r="J6259" s="93" t="n">
        <v>190801</v>
      </c>
      <c r="K6259" s="93" t="n"/>
      <c r="L6259" s="93" t="n">
        <v>12000</v>
      </c>
      <c r="M6259" s="93" t="n">
        <v>11298</v>
      </c>
      <c r="N6259" s="93" t="n">
        <v>1191</v>
      </c>
      <c r="O6259" s="148" t="n">
        <v>10909.09090909091</v>
      </c>
      <c r="P6259" s="93" t="inlineStr">
        <is>
          <t>카페24마스크팩마스크팩 1매190801</t>
        </is>
      </c>
    </row>
    <row r="6260">
      <c r="A6260" s="93" t="n"/>
      <c r="B6260" s="127" t="n">
        <v>43968</v>
      </c>
      <c r="C6260" s="93">
        <f>TEXT(B6260,"aaa")</f>
        <v/>
      </c>
      <c r="D6260" s="93" t="n"/>
      <c r="E6260" s="93" t="inlineStr">
        <is>
          <t>마스크팩</t>
        </is>
      </c>
      <c r="F6260" s="93" t="inlineStr">
        <is>
          <t>카페24</t>
        </is>
      </c>
      <c r="G6260" s="93" t="inlineStr">
        <is>
          <t>마스크팩 10매</t>
        </is>
      </c>
      <c r="H6260" s="6" t="n">
        <v>8</v>
      </c>
      <c r="I6260" s="6" t="n"/>
      <c r="J6260" s="93" t="n">
        <v>190801</v>
      </c>
      <c r="K6260" s="93" t="n"/>
      <c r="L6260" s="93" t="n">
        <v>160000</v>
      </c>
      <c r="M6260" s="93" t="n">
        <v>150640</v>
      </c>
      <c r="N6260" s="93" t="n">
        <v>31760</v>
      </c>
      <c r="O6260" s="148" t="n">
        <v>145454.5454545454</v>
      </c>
      <c r="P6260" s="93" t="inlineStr">
        <is>
          <t>카페24마스크팩마스크팩 10매190801</t>
        </is>
      </c>
    </row>
    <row r="6261">
      <c r="A6261" s="93" t="n"/>
      <c r="B6261" s="127" t="n">
        <v>43968</v>
      </c>
      <c r="C6261" s="93">
        <f>TEXT(B6261,"aaa")</f>
        <v/>
      </c>
      <c r="D6261" s="93" t="n"/>
      <c r="E6261" s="6" t="inlineStr">
        <is>
          <t>토너</t>
        </is>
      </c>
      <c r="F6261" s="5" t="inlineStr">
        <is>
          <t>카페24</t>
        </is>
      </c>
      <c r="G6261" s="5" t="inlineStr">
        <is>
          <t>250ml</t>
        </is>
      </c>
      <c r="H6261" s="6" t="n">
        <v>5</v>
      </c>
      <c r="I6261" s="6" t="n"/>
      <c r="J6261" s="7" t="n">
        <v>190801</v>
      </c>
      <c r="K6261" s="93" t="n"/>
      <c r="L6261" s="93" t="n">
        <v>100000</v>
      </c>
      <c r="M6261" s="93" t="n">
        <v>94150</v>
      </c>
      <c r="N6261" s="93" t="n">
        <v>16300</v>
      </c>
      <c r="O6261" s="148" t="n">
        <v>90909.0909090909</v>
      </c>
      <c r="P6261" s="93" t="inlineStr">
        <is>
          <t>카페24토너250ml190801</t>
        </is>
      </c>
    </row>
    <row r="6262">
      <c r="A6262" s="93" t="n"/>
      <c r="B6262" s="127" t="n">
        <v>43968</v>
      </c>
      <c r="C6262" s="93">
        <f>TEXT(B6262,"aaa")</f>
        <v/>
      </c>
      <c r="D6262" s="93" t="n"/>
      <c r="E6262" s="6" t="inlineStr">
        <is>
          <t>토너</t>
        </is>
      </c>
      <c r="F6262" s="5" t="inlineStr">
        <is>
          <t>카페24</t>
        </is>
      </c>
      <c r="G6262" s="5" t="inlineStr">
        <is>
          <t>250ml 2set</t>
        </is>
      </c>
      <c r="H6262" s="6" t="n">
        <v>69</v>
      </c>
      <c r="I6262" s="6" t="n"/>
      <c r="J6262" s="7" t="n">
        <v>190801</v>
      </c>
      <c r="K6262" s="93" t="n"/>
      <c r="L6262" s="93" t="n">
        <v>2415000</v>
      </c>
      <c r="M6262" s="93" t="n">
        <v>2273722.5</v>
      </c>
      <c r="N6262" s="93" t="n">
        <v>449880</v>
      </c>
      <c r="O6262" s="148" t="n">
        <v>2195454.545454545</v>
      </c>
      <c r="P6262" s="93" t="inlineStr">
        <is>
          <t>카페24토너250ml 2set190801</t>
        </is>
      </c>
    </row>
    <row r="6263">
      <c r="A6263" s="93" t="n"/>
      <c r="B6263" s="127" t="n">
        <v>43968</v>
      </c>
      <c r="C6263" s="93">
        <f>TEXT(B6263,"aaa")</f>
        <v/>
      </c>
      <c r="D6263" s="93" t="n"/>
      <c r="E6263" s="6" t="inlineStr">
        <is>
          <t>토너</t>
        </is>
      </c>
      <c r="F6263" s="5" t="inlineStr">
        <is>
          <t>카페24</t>
        </is>
      </c>
      <c r="G6263" s="5" t="inlineStr">
        <is>
          <t>500ml</t>
        </is>
      </c>
      <c r="H6263" s="6" t="n">
        <v>43</v>
      </c>
      <c r="I6263" s="6" t="n"/>
      <c r="J6263" s="7" t="n">
        <v>190801</v>
      </c>
      <c r="K6263" s="93" t="n"/>
      <c r="L6263" s="93" t="n">
        <v>1419000</v>
      </c>
      <c r="M6263" s="93" t="n">
        <v>1335988.5</v>
      </c>
      <c r="N6263" s="93" t="n">
        <v>203175</v>
      </c>
      <c r="O6263" s="148" t="n">
        <v>1290000</v>
      </c>
      <c r="P6263" s="93" t="inlineStr">
        <is>
          <t>카페24토너500ml190801</t>
        </is>
      </c>
    </row>
    <row r="6264">
      <c r="A6264" s="93" t="n"/>
      <c r="B6264" s="127" t="n">
        <v>43968</v>
      </c>
      <c r="C6264" s="93">
        <f>TEXT(B6264,"aaa")</f>
        <v/>
      </c>
      <c r="D6264" s="93" t="n"/>
      <c r="E6264" s="6" t="inlineStr">
        <is>
          <t>토너</t>
        </is>
      </c>
      <c r="F6264" s="5" t="inlineStr">
        <is>
          <t>카페24</t>
        </is>
      </c>
      <c r="G6264" s="93" t="inlineStr">
        <is>
          <t>스킨팩 화장솜 60P</t>
        </is>
      </c>
      <c r="H6264" s="6" t="n">
        <v>65</v>
      </c>
      <c r="I6264" s="6" t="n"/>
      <c r="J6264" s="7" t="n">
        <v>190801</v>
      </c>
      <c r="K6264" s="93" t="n"/>
      <c r="L6264" s="93" t="n">
        <v>195000</v>
      </c>
      <c r="M6264" s="93" t="n">
        <v>183592.5</v>
      </c>
      <c r="N6264" s="93" t="n">
        <v>72150</v>
      </c>
      <c r="O6264" s="148" t="n">
        <v>177272.7272727273</v>
      </c>
      <c r="P6264" s="93" t="inlineStr">
        <is>
          <t>카페24토너스킨팩 화장솜 60P190801</t>
        </is>
      </c>
    </row>
    <row r="6265">
      <c r="A6265" s="93" t="n"/>
      <c r="B6265" s="127" t="n">
        <v>43968</v>
      </c>
      <c r="C6265" s="93">
        <f>TEXT(B6265,"aaa")</f>
        <v/>
      </c>
      <c r="D6265" s="93" t="n"/>
      <c r="E6265" s="93" t="inlineStr">
        <is>
          <t>앰플</t>
        </is>
      </c>
      <c r="F6265" s="5" t="inlineStr">
        <is>
          <t>카페24</t>
        </is>
      </c>
      <c r="G6265" s="93" t="inlineStr">
        <is>
          <t>앰플 30ml</t>
        </is>
      </c>
      <c r="H6265" s="6" t="n">
        <v>15</v>
      </c>
      <c r="I6265" s="6" t="n"/>
      <c r="J6265" s="93" t="n">
        <v>190801</v>
      </c>
      <c r="K6265" s="93" t="n"/>
      <c r="L6265" s="93" t="n">
        <v>420000</v>
      </c>
      <c r="M6265" s="93" t="n">
        <v>395430</v>
      </c>
      <c r="N6265" s="93" t="n">
        <v>50955</v>
      </c>
      <c r="O6265" s="148" t="n">
        <v>381818.1818181818</v>
      </c>
      <c r="P6265" s="93" t="inlineStr">
        <is>
          <t>카페24앰플앰플 30ml190801</t>
        </is>
      </c>
    </row>
    <row r="6266">
      <c r="A6266" s="93" t="n"/>
      <c r="B6266" s="127" t="n">
        <v>43968</v>
      </c>
      <c r="C6266" s="93">
        <f>TEXT(B6266,"aaa")</f>
        <v/>
      </c>
      <c r="D6266" s="93" t="n"/>
      <c r="E6266" s="93" t="inlineStr">
        <is>
          <t>수딩크림</t>
        </is>
      </c>
      <c r="F6266" s="5" t="inlineStr">
        <is>
          <t>카페24</t>
        </is>
      </c>
      <c r="G6266" s="93" t="inlineStr">
        <is>
          <t>수딩크림 100ml</t>
        </is>
      </c>
      <c r="H6266" s="6" t="n">
        <v>9</v>
      </c>
      <c r="I6266" s="6" t="n"/>
      <c r="J6266" s="93" t="n">
        <v>190801</v>
      </c>
      <c r="K6266" s="93" t="n"/>
      <c r="L6266" s="93" t="n">
        <v>342000</v>
      </c>
      <c r="M6266" s="93" t="n">
        <v>321993</v>
      </c>
      <c r="N6266" s="93" t="n">
        <v>27405</v>
      </c>
      <c r="O6266" s="148" t="n">
        <v>310909.0909090909</v>
      </c>
      <c r="P6266" s="93" t="inlineStr">
        <is>
          <t>카페24수딩크림수딩크림 100ml190801</t>
        </is>
      </c>
    </row>
    <row r="6267">
      <c r="A6267" s="93" t="n"/>
      <c r="B6267" s="127" t="n">
        <v>43968</v>
      </c>
      <c r="C6267" s="93">
        <f>TEXT(B6267,"aaa")</f>
        <v/>
      </c>
      <c r="D6267" s="93" t="n"/>
      <c r="E6267" s="93" t="inlineStr">
        <is>
          <t>클렌징폼</t>
        </is>
      </c>
      <c r="F6267" s="93" t="inlineStr">
        <is>
          <t>카페24</t>
        </is>
      </c>
      <c r="G6267" s="93" t="inlineStr">
        <is>
          <t>클렌징폼 120ml</t>
        </is>
      </c>
      <c r="H6267" s="6" t="n">
        <v>12</v>
      </c>
      <c r="I6267" s="6" t="n"/>
      <c r="J6267" s="91" t="n">
        <v>190801</v>
      </c>
      <c r="K6267" s="93" t="n"/>
      <c r="L6267" s="93" t="n">
        <v>156000</v>
      </c>
      <c r="M6267" s="93" t="n">
        <v>146874</v>
      </c>
      <c r="N6267" s="93" t="n">
        <v>33000</v>
      </c>
      <c r="O6267" s="148" t="n">
        <v>141818.1818181818</v>
      </c>
      <c r="P6267" s="93" t="inlineStr">
        <is>
          <t>카페24클렌징폼클렌징폼 120ml190801</t>
        </is>
      </c>
    </row>
    <row r="6268">
      <c r="A6268" s="93" t="n"/>
      <c r="B6268" s="127" t="n">
        <v>43968</v>
      </c>
      <c r="C6268" s="93">
        <f>TEXT(B6268,"aaa")</f>
        <v/>
      </c>
      <c r="D6268" s="93" t="n"/>
      <c r="E6268" s="93" t="inlineStr">
        <is>
          <t>클렌징폼</t>
        </is>
      </c>
      <c r="F6268" s="93" t="inlineStr">
        <is>
          <t>카페24</t>
        </is>
      </c>
      <c r="G6268" s="93" t="inlineStr">
        <is>
          <t>클렌징폼 120ml 3set</t>
        </is>
      </c>
      <c r="H6268" s="6" t="n">
        <v>2</v>
      </c>
      <c r="I6268" s="6" t="n"/>
      <c r="J6268" s="91" t="n">
        <v>190801</v>
      </c>
      <c r="K6268" s="93" t="n"/>
      <c r="L6268" s="93" t="n">
        <v>66000</v>
      </c>
      <c r="M6268" s="93" t="n">
        <v>62139</v>
      </c>
      <c r="N6268" s="93" t="n">
        <v>7380</v>
      </c>
      <c r="O6268" s="148" t="n">
        <v>59999.99999999999</v>
      </c>
      <c r="P6268" s="93" t="inlineStr">
        <is>
          <t>카페24클렌징폼클렌징폼 120ml 3set190801</t>
        </is>
      </c>
    </row>
    <row r="6269">
      <c r="A6269" s="93" t="n"/>
      <c r="B6269" s="127" t="n">
        <v>43968</v>
      </c>
      <c r="C6269" s="93">
        <f>TEXT(B6269,"aaa")</f>
        <v/>
      </c>
      <c r="D6269" s="93" t="n"/>
      <c r="E6269" s="6" t="inlineStr">
        <is>
          <t>토너</t>
        </is>
      </c>
      <c r="F6269" s="93" t="inlineStr">
        <is>
          <t>랄라블라</t>
        </is>
      </c>
      <c r="G6269" s="5" t="inlineStr">
        <is>
          <t>250ml</t>
        </is>
      </c>
      <c r="H6269" s="6" t="n">
        <v>424</v>
      </c>
      <c r="I6269" s="6" t="n"/>
      <c r="J6269" s="7" t="n">
        <v>190801</v>
      </c>
      <c r="K6269" s="93" t="n"/>
      <c r="L6269" s="93" t="n">
        <v>3844832</v>
      </c>
      <c r="M6269" s="93" t="n">
        <v>3844832</v>
      </c>
      <c r="N6269" s="93" t="n">
        <v>1382240</v>
      </c>
      <c r="O6269" s="148" t="n">
        <v>3495301.818181818</v>
      </c>
      <c r="P6269" s="93" t="inlineStr">
        <is>
          <t>랄라블라토너250ml190801</t>
        </is>
      </c>
    </row>
    <row r="6270">
      <c r="A6270" s="93" t="n"/>
      <c r="B6270" s="127" t="n">
        <v>43968</v>
      </c>
      <c r="C6270" s="93">
        <f>TEXT(B6270,"aaa")</f>
        <v/>
      </c>
      <c r="D6270" s="93" t="n"/>
      <c r="E6270" s="6" t="inlineStr">
        <is>
          <t>토너</t>
        </is>
      </c>
      <c r="F6270" s="93" t="inlineStr">
        <is>
          <t>랄라블라</t>
        </is>
      </c>
      <c r="G6270" s="5" t="inlineStr">
        <is>
          <t>500ml</t>
        </is>
      </c>
      <c r="H6270" s="6" t="n">
        <v>11</v>
      </c>
      <c r="I6270" s="6" t="n"/>
      <c r="J6270" s="7" t="n">
        <v>190801</v>
      </c>
      <c r="K6270" s="93" t="n"/>
      <c r="L6270" s="93" t="n">
        <v>173998</v>
      </c>
      <c r="M6270" s="93" t="n">
        <v>173998</v>
      </c>
      <c r="N6270" s="93" t="n">
        <v>51975</v>
      </c>
      <c r="O6270" s="148" t="n">
        <v>158180</v>
      </c>
      <c r="P6270" s="93" t="inlineStr">
        <is>
          <t>랄라블라토너500ml190801</t>
        </is>
      </c>
    </row>
    <row r="6271">
      <c r="A6271" s="93" t="n"/>
      <c r="B6271" s="127" t="n">
        <v>43968</v>
      </c>
      <c r="C6271" s="93">
        <f>TEXT(B6271,"aaa")</f>
        <v/>
      </c>
      <c r="D6271" s="93" t="n"/>
      <c r="E6271" s="93" t="inlineStr">
        <is>
          <t>마스크팩</t>
        </is>
      </c>
      <c r="F6271" s="93" t="inlineStr">
        <is>
          <t>랄라블라</t>
        </is>
      </c>
      <c r="G6271" s="93" t="inlineStr">
        <is>
          <t>마스크팩 1매</t>
        </is>
      </c>
      <c r="H6271" s="6" t="n">
        <v>729</v>
      </c>
      <c r="I6271" s="6" t="n"/>
      <c r="J6271" s="93" t="n">
        <v>190801</v>
      </c>
      <c r="K6271" s="93" t="n"/>
      <c r="L6271" s="93" t="n">
        <v>782217</v>
      </c>
      <c r="M6271" s="93" t="n">
        <v>782217</v>
      </c>
      <c r="N6271" s="93" t="n">
        <v>289413</v>
      </c>
      <c r="O6271" s="148" t="n">
        <v>711106.3636363635</v>
      </c>
      <c r="P6271" s="93" t="inlineStr">
        <is>
          <t>랄라블라마스크팩마스크팩 1매190801</t>
        </is>
      </c>
    </row>
    <row r="6272">
      <c r="A6272" s="93" t="n"/>
      <c r="B6272" s="127" t="n">
        <v>43968</v>
      </c>
      <c r="C6272" s="93">
        <f>TEXT(B6272,"aaa")</f>
        <v/>
      </c>
      <c r="D6272" s="93" t="n"/>
      <c r="E6272" s="93" t="inlineStr">
        <is>
          <t>수딩크림 증정기획</t>
        </is>
      </c>
      <c r="F6272" s="93" t="inlineStr">
        <is>
          <t>랄라블라</t>
        </is>
      </c>
      <c r="G6272" s="93" t="inlineStr">
        <is>
          <t>수딩크림 증정기획</t>
        </is>
      </c>
      <c r="H6272" s="6" t="n">
        <v>94</v>
      </c>
      <c r="I6272" s="6" t="n"/>
      <c r="J6272" s="93" t="n">
        <v>190801</v>
      </c>
      <c r="K6272" s="93" t="n"/>
      <c r="L6272" s="93" t="n">
        <v>1610314</v>
      </c>
      <c r="M6272" s="93" t="n">
        <v>1610314</v>
      </c>
      <c r="N6272" s="93" t="n">
        <v>401850</v>
      </c>
      <c r="O6272" s="148" t="n">
        <v>1463921.818181818</v>
      </c>
      <c r="P6272" s="93" t="inlineStr">
        <is>
          <t>랄라블라수딩크림 증정기획수딩크림 증정기획190801</t>
        </is>
      </c>
    </row>
    <row r="6273">
      <c r="A6273" s="93" t="n"/>
      <c r="B6273" s="127" t="n">
        <v>43968</v>
      </c>
      <c r="C6273" s="93">
        <f>TEXT(B6273,"aaa")</f>
        <v/>
      </c>
      <c r="D6273" s="93" t="n"/>
      <c r="E6273" s="93" t="inlineStr">
        <is>
          <t>수딩크림</t>
        </is>
      </c>
      <c r="F6273" s="93" t="inlineStr">
        <is>
          <t>랄라블라</t>
        </is>
      </c>
      <c r="G6273" s="93" t="inlineStr">
        <is>
          <t>수딩크림 100ml</t>
        </is>
      </c>
      <c r="H6273" s="6" t="n">
        <v>7</v>
      </c>
      <c r="I6273" s="6" t="n"/>
      <c r="J6273" s="93" t="n">
        <v>190801</v>
      </c>
      <c r="K6273" s="93" t="n"/>
      <c r="L6273" s="93" t="n">
        <v>137837</v>
      </c>
      <c r="M6273" s="93" t="n">
        <v>137837</v>
      </c>
      <c r="N6273" s="93" t="n">
        <v>21315</v>
      </c>
      <c r="O6273" s="148" t="n">
        <v>125306.3636363636</v>
      </c>
      <c r="P6273" s="93" t="inlineStr">
        <is>
          <t>랄라블라수딩크림수딩크림 100ml190801</t>
        </is>
      </c>
    </row>
    <row r="6274">
      <c r="A6274" s="93" t="n"/>
      <c r="B6274" s="127" t="n">
        <v>43968</v>
      </c>
      <c r="C6274" s="93">
        <f>TEXT(B6274,"aaa")</f>
        <v/>
      </c>
      <c r="D6274" s="93" t="n"/>
      <c r="E6274" s="93" t="inlineStr">
        <is>
          <t>앰플 기획세트</t>
        </is>
      </c>
      <c r="F6274" s="93" t="inlineStr">
        <is>
          <t>랄라블라</t>
        </is>
      </c>
      <c r="G6274" s="93" t="inlineStr">
        <is>
          <t>앰플 기획세트</t>
        </is>
      </c>
      <c r="H6274" s="6" t="n">
        <v>97</v>
      </c>
      <c r="I6274" s="6" t="n"/>
      <c r="J6274" s="93" t="n">
        <v>190801</v>
      </c>
      <c r="K6274" s="93" t="n"/>
      <c r="L6274" s="93" t="n">
        <v>1443069</v>
      </c>
      <c r="M6274" s="93" t="n">
        <v>1443069</v>
      </c>
      <c r="N6274" s="93" t="n">
        <v>1443069</v>
      </c>
      <c r="O6274" s="148" t="n">
        <v>1311880.909090909</v>
      </c>
      <c r="P6274" s="93" t="inlineStr">
        <is>
          <t>랄라블라앰플 기획세트앰플 기획세트190801</t>
        </is>
      </c>
    </row>
    <row r="6275">
      <c r="A6275" s="93" t="n"/>
      <c r="B6275" s="127" t="n">
        <v>43968</v>
      </c>
      <c r="C6275" s="93">
        <f>TEXT(B6275,"aaa")</f>
        <v/>
      </c>
      <c r="D6275" s="93" t="n"/>
      <c r="E6275" s="93" t="inlineStr">
        <is>
          <t>클렌징폼 기획세트</t>
        </is>
      </c>
      <c r="F6275" s="93" t="inlineStr">
        <is>
          <t>랄라블라</t>
        </is>
      </c>
      <c r="G6275" s="93" t="inlineStr">
        <is>
          <t>클렌징폼 기획세트</t>
        </is>
      </c>
      <c r="H6275" s="6" t="n">
        <v>89</v>
      </c>
      <c r="I6275" s="6" t="n"/>
      <c r="J6275" s="93" t="n">
        <v>190801</v>
      </c>
      <c r="K6275" s="93" t="n"/>
      <c r="L6275" s="93" t="n">
        <v>619796</v>
      </c>
      <c r="M6275" s="93" t="n">
        <v>619796</v>
      </c>
      <c r="N6275" s="93" t="n">
        <v>619796</v>
      </c>
      <c r="O6275" s="148" t="n">
        <v>563450.9090909091</v>
      </c>
      <c r="P6275" s="93" t="inlineStr">
        <is>
          <t>랄라블라클렌징폼 기획세트클렌징폼 기획세트190801</t>
        </is>
      </c>
    </row>
    <row r="6276">
      <c r="A6276" s="93" t="n"/>
      <c r="B6276" s="127" t="n">
        <v>43968</v>
      </c>
      <c r="C6276" s="93">
        <f>TEXT(B6276,"aaa")</f>
        <v/>
      </c>
      <c r="D6276" s="93" t="n"/>
      <c r="E6276" s="93" t="inlineStr">
        <is>
          <t>토너 기획세트</t>
        </is>
      </c>
      <c r="F6276" s="93" t="inlineStr">
        <is>
          <t>랄라블라</t>
        </is>
      </c>
      <c r="G6276" s="93" t="inlineStr">
        <is>
          <t>토너 기획세트</t>
        </is>
      </c>
      <c r="H6276" s="6" t="n">
        <v>11</v>
      </c>
      <c r="I6276" s="6" t="n"/>
      <c r="J6276" s="93" t="n">
        <v>190801</v>
      </c>
      <c r="K6276" s="93" t="n"/>
      <c r="L6276" s="93" t="n">
        <v>106876</v>
      </c>
      <c r="M6276" s="93" t="n">
        <v>106876</v>
      </c>
      <c r="N6276" s="93" t="n">
        <v>61600</v>
      </c>
      <c r="O6276" s="148" t="n">
        <v>97159.99999999999</v>
      </c>
      <c r="P6276" s="93" t="inlineStr">
        <is>
          <t>랄라블라토너 기획세트토너 기획세트190801</t>
        </is>
      </c>
    </row>
    <row r="6277">
      <c r="A6277" s="93" t="n"/>
      <c r="B6277" s="127" t="n">
        <v>43968</v>
      </c>
      <c r="C6277" s="93">
        <f>TEXT(B6277,"aaa")</f>
        <v/>
      </c>
      <c r="D6277" s="93" t="n"/>
      <c r="E6277" s="93" t="inlineStr">
        <is>
          <t>머드크림마스크</t>
        </is>
      </c>
      <c r="F6277" s="93" t="inlineStr">
        <is>
          <t>랄라블라</t>
        </is>
      </c>
      <c r="G6277" s="93" t="inlineStr">
        <is>
          <t>머드크림마스크 100ml</t>
        </is>
      </c>
      <c r="H6277" s="6" t="n">
        <v>1</v>
      </c>
      <c r="I6277" s="6" t="n"/>
      <c r="J6277" s="93" t="n">
        <v>190801</v>
      </c>
      <c r="K6277" s="93" t="n"/>
      <c r="L6277" s="93" t="n">
        <v>9205</v>
      </c>
      <c r="M6277" s="93" t="n">
        <v>9205</v>
      </c>
      <c r="N6277" s="93" t="n">
        <v>1442</v>
      </c>
      <c r="O6277" s="148" t="n">
        <v>8368.181818181818</v>
      </c>
      <c r="P6277" s="93" t="inlineStr">
        <is>
          <t>랄라블라머드크림마스크머드크림마스크 100ml190801</t>
        </is>
      </c>
    </row>
    <row r="6278">
      <c r="A6278" s="93" t="n"/>
      <c r="B6278" s="127" t="n">
        <v>43968</v>
      </c>
      <c r="C6278" s="93">
        <f>TEXT(B6278,"aaa")</f>
        <v/>
      </c>
      <c r="D6278" s="93" t="n"/>
      <c r="E6278" s="93" t="inlineStr">
        <is>
          <t>클렌징폼</t>
        </is>
      </c>
      <c r="F6278" s="93" t="inlineStr">
        <is>
          <t>랄라블라</t>
        </is>
      </c>
      <c r="G6278" s="93" t="inlineStr">
        <is>
          <t>클렌징폼 120ml</t>
        </is>
      </c>
      <c r="H6278" s="6" t="n">
        <v>1</v>
      </c>
      <c r="I6278" s="6" t="n"/>
      <c r="J6278" s="7" t="n">
        <v>190801</v>
      </c>
      <c r="K6278" s="93" t="n"/>
      <c r="L6278" s="93" t="n">
        <v>6791</v>
      </c>
      <c r="M6278" s="93" t="n">
        <v>6791</v>
      </c>
      <c r="N6278" s="93" t="n">
        <v>2750</v>
      </c>
      <c r="O6278" s="148" t="n">
        <v>6173.636363636363</v>
      </c>
      <c r="P6278" s="93" t="inlineStr">
        <is>
          <t>랄라블라클렌징폼클렌징폼 120ml190801</t>
        </is>
      </c>
    </row>
    <row r="6279">
      <c r="A6279" s="93" t="n"/>
      <c r="B6279" s="127" t="n">
        <v>43968</v>
      </c>
      <c r="C6279" s="93">
        <f>TEXT(B6279,"aaa")</f>
        <v/>
      </c>
      <c r="D6279" s="93" t="n"/>
      <c r="E6279" s="93" t="inlineStr">
        <is>
          <t>토너 증정기획</t>
        </is>
      </c>
      <c r="F6279" s="93" t="inlineStr">
        <is>
          <t>랄라블라</t>
        </is>
      </c>
      <c r="G6279" s="93" t="inlineStr">
        <is>
          <t>토너 증정기획</t>
        </is>
      </c>
      <c r="H6279" s="6" t="n">
        <v>1371</v>
      </c>
      <c r="I6279" s="6" t="n"/>
      <c r="J6279" s="7" t="n">
        <v>190801</v>
      </c>
      <c r="K6279" s="93" t="n"/>
      <c r="L6279" s="93" t="n">
        <v>12965547</v>
      </c>
      <c r="M6279" s="93" t="n">
        <v>12965547</v>
      </c>
      <c r="N6279" s="93" t="n">
        <v>6155790</v>
      </c>
      <c r="O6279" s="148" t="n">
        <v>11786860.90909091</v>
      </c>
      <c r="P6279" s="93" t="inlineStr">
        <is>
          <t>랄라블라토너 증정기획토너 증정기획190801</t>
        </is>
      </c>
    </row>
    <row r="6280">
      <c r="A6280" s="93" t="n"/>
      <c r="B6280" s="127" t="n">
        <v>43968</v>
      </c>
      <c r="C6280" s="93">
        <f>TEXT(B6280,"aaa")</f>
        <v/>
      </c>
      <c r="D6280" s="93" t="n"/>
      <c r="E6280" s="93" t="inlineStr">
        <is>
          <t>선크림</t>
        </is>
      </c>
      <c r="F6280" s="93" t="inlineStr">
        <is>
          <t>랄라블라</t>
        </is>
      </c>
      <c r="G6280" s="93" t="inlineStr">
        <is>
          <t>선크림 50ml</t>
        </is>
      </c>
      <c r="H6280" s="6" t="n">
        <v>10</v>
      </c>
      <c r="I6280" s="6" t="n"/>
      <c r="J6280" s="93" t="n">
        <v>190801</v>
      </c>
      <c r="K6280" s="93" t="n"/>
      <c r="L6280" s="93" t="n">
        <v>100000</v>
      </c>
      <c r="M6280" s="93" t="n">
        <v>100000</v>
      </c>
      <c r="N6280" s="93" t="n">
        <v>23450</v>
      </c>
      <c r="O6280" s="148" t="n">
        <v>90909.0909090909</v>
      </c>
      <c r="P6280" s="93" t="inlineStr">
        <is>
          <t>랄라블라선크림선크림 50ml190801</t>
        </is>
      </c>
    </row>
    <row r="6281">
      <c r="A6281" s="93" t="n"/>
      <c r="B6281" s="127" t="n">
        <v>43969</v>
      </c>
      <c r="C6281" s="93">
        <f>TEXT(B6281,"aaa")</f>
        <v/>
      </c>
      <c r="D6281" s="93" t="n"/>
      <c r="E6281" s="6" t="inlineStr">
        <is>
          <t>토너</t>
        </is>
      </c>
      <c r="F6281" s="5" t="inlineStr">
        <is>
          <t>W컨셉</t>
        </is>
      </c>
      <c r="G6281" s="5" t="inlineStr">
        <is>
          <t>250ml</t>
        </is>
      </c>
      <c r="H6281" s="6" t="n">
        <v>1</v>
      </c>
      <c r="I6281" s="6" t="n"/>
      <c r="J6281" s="7" t="n">
        <v>190801</v>
      </c>
      <c r="K6281" s="93" t="n"/>
      <c r="L6281" s="93" t="n">
        <v>20000</v>
      </c>
      <c r="M6281" s="93" t="n">
        <v>14400</v>
      </c>
      <c r="N6281" s="93" t="n">
        <v>3260</v>
      </c>
      <c r="O6281" s="148" t="n">
        <v>18181.81818181818</v>
      </c>
      <c r="P6281" s="93" t="inlineStr">
        <is>
          <t>W컨셉토너250ml190801</t>
        </is>
      </c>
    </row>
    <row r="6282">
      <c r="A6282" s="93" t="n"/>
      <c r="B6282" s="127" t="n">
        <v>43969</v>
      </c>
      <c r="C6282" s="93">
        <f>TEXT(B6282,"aaa")</f>
        <v/>
      </c>
      <c r="D6282" s="93" t="n"/>
      <c r="E6282" s="6" t="inlineStr">
        <is>
          <t>토너</t>
        </is>
      </c>
      <c r="F6282" s="5" t="inlineStr">
        <is>
          <t>W컨셉</t>
        </is>
      </c>
      <c r="G6282" s="5" t="inlineStr">
        <is>
          <t>250ml 2set</t>
        </is>
      </c>
      <c r="H6282" s="6" t="n">
        <v>6</v>
      </c>
      <c r="I6282" s="6" t="n"/>
      <c r="J6282" s="7" t="n">
        <v>190801</v>
      </c>
      <c r="K6282" s="93" t="n"/>
      <c r="L6282" s="93" t="n">
        <v>210000</v>
      </c>
      <c r="M6282" s="93" t="n">
        <v>153300</v>
      </c>
      <c r="N6282" s="93" t="n">
        <v>39120</v>
      </c>
      <c r="O6282" s="148" t="n">
        <v>190909.0909090909</v>
      </c>
      <c r="P6282" s="93" t="inlineStr">
        <is>
          <t>W컨셉토너250ml 2set190801</t>
        </is>
      </c>
    </row>
    <row r="6283">
      <c r="A6283" s="93" t="n"/>
      <c r="B6283" s="127" t="n">
        <v>43969</v>
      </c>
      <c r="C6283" s="93">
        <f>TEXT(B6283,"aaa")</f>
        <v/>
      </c>
      <c r="D6283" s="93" t="n"/>
      <c r="E6283" s="93" t="inlineStr">
        <is>
          <t>토너</t>
        </is>
      </c>
      <c r="F6283" s="5" t="inlineStr">
        <is>
          <t>스타일쉐어</t>
        </is>
      </c>
      <c r="G6283" s="93" t="inlineStr">
        <is>
          <t>250ml</t>
        </is>
      </c>
      <c r="H6283" s="6" t="n">
        <v>5</v>
      </c>
      <c r="I6283" s="6" t="n"/>
      <c r="J6283" s="7" t="n">
        <v>190801</v>
      </c>
      <c r="K6283" s="93" t="n"/>
      <c r="L6283" s="93" t="n">
        <v>100000</v>
      </c>
      <c r="M6283" s="93" t="n">
        <v>75000</v>
      </c>
      <c r="N6283" s="93" t="n">
        <v>16300</v>
      </c>
      <c r="O6283" s="148" t="n">
        <v>90909.0909090909</v>
      </c>
      <c r="P6283" s="93" t="inlineStr">
        <is>
          <t>스타일쉐어토너250ml190801</t>
        </is>
      </c>
    </row>
    <row r="6284">
      <c r="A6284" s="93" t="n"/>
      <c r="B6284" s="127" t="n">
        <v>43969</v>
      </c>
      <c r="C6284" s="93">
        <f>TEXT(B6284,"aaa")</f>
        <v/>
      </c>
      <c r="D6284" s="93" t="n"/>
      <c r="E6284" s="93" t="inlineStr">
        <is>
          <t>수딩크림</t>
        </is>
      </c>
      <c r="F6284" s="93" t="inlineStr">
        <is>
          <t>글로우데이즈 시코르</t>
        </is>
      </c>
      <c r="G6284" s="93" t="inlineStr">
        <is>
          <t>수딩크림 100ml</t>
        </is>
      </c>
      <c r="H6284" s="6" t="n">
        <v>20</v>
      </c>
      <c r="I6284" s="6" t="n"/>
      <c r="J6284" s="7" t="n">
        <v>190801</v>
      </c>
      <c r="K6284" s="93" t="n"/>
      <c r="L6284" s="93" t="n">
        <v>310900</v>
      </c>
      <c r="M6284" s="93" t="n">
        <v>310900</v>
      </c>
      <c r="N6284" s="93" t="n">
        <v>60900</v>
      </c>
      <c r="O6284" s="148" t="n">
        <v>282636.3636363636</v>
      </c>
      <c r="P6284" s="93" t="inlineStr">
        <is>
          <t>글로우데이즈 시코르수딩크림수딩크림 100ml190801</t>
        </is>
      </c>
    </row>
    <row r="6285">
      <c r="A6285" s="93" t="n"/>
      <c r="B6285" s="127" t="n">
        <v>43969</v>
      </c>
      <c r="C6285" s="93">
        <f>TEXT(B6285,"aaa")</f>
        <v/>
      </c>
      <c r="D6285" s="93" t="n"/>
      <c r="E6285" s="93" t="inlineStr">
        <is>
          <t>마스크팩</t>
        </is>
      </c>
      <c r="F6285" s="93" t="inlineStr">
        <is>
          <t>글로우데이즈 시코르</t>
        </is>
      </c>
      <c r="G6285" s="93" t="inlineStr">
        <is>
          <t>마스크팩 10매</t>
        </is>
      </c>
      <c r="H6285" s="6" t="n">
        <v>1</v>
      </c>
      <c r="I6285" s="6" t="n"/>
      <c r="J6285" s="7" t="n">
        <v>190801</v>
      </c>
      <c r="K6285" s="93" t="n"/>
      <c r="L6285" s="93" t="n">
        <v>16364</v>
      </c>
      <c r="M6285" s="93" t="n">
        <v>16364</v>
      </c>
      <c r="N6285" s="93" t="n">
        <v>3970</v>
      </c>
      <c r="O6285" s="148" t="n">
        <v>14876.36363636364</v>
      </c>
      <c r="P6285" s="93" t="inlineStr">
        <is>
          <t>글로우데이즈 시코르마스크팩마스크팩 10매190801</t>
        </is>
      </c>
    </row>
    <row r="6286">
      <c r="A6286" s="93" t="n"/>
      <c r="B6286" s="127" t="n">
        <v>43969</v>
      </c>
      <c r="C6286" s="93">
        <f>TEXT(B6286,"aaa")</f>
        <v/>
      </c>
      <c r="D6286" s="93" t="n"/>
      <c r="E6286" s="93" t="inlineStr">
        <is>
          <t>선크림</t>
        </is>
      </c>
      <c r="F6286" s="93" t="inlineStr">
        <is>
          <t>카페24</t>
        </is>
      </c>
      <c r="G6286" s="93" t="inlineStr">
        <is>
          <t>선크림 50ml</t>
        </is>
      </c>
      <c r="H6286" s="6" t="n">
        <v>5</v>
      </c>
      <c r="I6286" s="6" t="n"/>
      <c r="J6286" s="7" t="n">
        <v>190801</v>
      </c>
      <c r="K6286" s="93" t="n"/>
      <c r="L6286" s="93" t="n">
        <v>100000</v>
      </c>
      <c r="M6286" s="93" t="n">
        <v>94150</v>
      </c>
      <c r="N6286" s="93" t="n">
        <v>11725</v>
      </c>
      <c r="O6286" s="148" t="n">
        <v>90909.0909090909</v>
      </c>
      <c r="P6286" s="93" t="inlineStr">
        <is>
          <t>카페24선크림선크림 50ml190801</t>
        </is>
      </c>
    </row>
    <row r="6287">
      <c r="A6287" s="93" t="n"/>
      <c r="B6287" s="127" t="n">
        <v>43969</v>
      </c>
      <c r="C6287" s="93">
        <f>TEXT(B6287,"aaa")</f>
        <v/>
      </c>
      <c r="D6287" s="93" t="n"/>
      <c r="E6287" s="93" t="inlineStr">
        <is>
          <t>어성초진정패키지</t>
        </is>
      </c>
      <c r="F6287" s="93" t="inlineStr">
        <is>
          <t>카페24</t>
        </is>
      </c>
      <c r="G6287" s="93" t="inlineStr">
        <is>
          <t>어성초 진정패키지세트</t>
        </is>
      </c>
      <c r="H6287" s="6" t="n">
        <v>6</v>
      </c>
      <c r="I6287" s="6" t="n"/>
      <c r="J6287" s="93" t="n">
        <v>190801</v>
      </c>
      <c r="K6287" s="93" t="n"/>
      <c r="L6287" s="93" t="n">
        <v>594000</v>
      </c>
      <c r="M6287" s="93" t="n">
        <v>559251</v>
      </c>
      <c r="N6287" s="93" t="n">
        <v>90822</v>
      </c>
      <c r="O6287" s="148" t="n">
        <v>540000</v>
      </c>
      <c r="P6287" s="93" t="inlineStr">
        <is>
          <t>카페24어성초진정패키지어성초 진정패키지세트190801</t>
        </is>
      </c>
    </row>
    <row r="6288">
      <c r="A6288" s="93" t="n"/>
      <c r="B6288" s="127" t="n">
        <v>43969</v>
      </c>
      <c r="C6288" s="93">
        <f>TEXT(B6288,"aaa")</f>
        <v/>
      </c>
      <c r="D6288" s="93" t="n"/>
      <c r="E6288" s="93" t="inlineStr">
        <is>
          <t>머드크림마스크</t>
        </is>
      </c>
      <c r="F6288" s="93" t="inlineStr">
        <is>
          <t>카페24</t>
        </is>
      </c>
      <c r="G6288" s="93" t="inlineStr">
        <is>
          <t>머드크림마스크 100ml</t>
        </is>
      </c>
      <c r="H6288" s="6" t="n">
        <v>2</v>
      </c>
      <c r="I6288" s="6" t="n"/>
      <c r="J6288" s="93" t="n">
        <v>190801</v>
      </c>
      <c r="K6288" s="93" t="n"/>
      <c r="L6288" s="93" t="n">
        <v>40000</v>
      </c>
      <c r="M6288" s="93" t="n">
        <v>37660</v>
      </c>
      <c r="N6288" s="93" t="n">
        <v>2884</v>
      </c>
      <c r="O6288" s="148" t="n">
        <v>36363.63636363636</v>
      </c>
      <c r="P6288" s="93" t="inlineStr">
        <is>
          <t>카페24머드크림마스크머드크림마스크 100ml190801</t>
        </is>
      </c>
    </row>
    <row r="6289">
      <c r="A6289" s="93" t="n"/>
      <c r="B6289" s="127" t="n">
        <v>43969</v>
      </c>
      <c r="C6289" s="93">
        <f>TEXT(B6289,"aaa")</f>
        <v/>
      </c>
      <c r="D6289" s="93" t="n"/>
      <c r="E6289" s="93" t="inlineStr">
        <is>
          <t>마스크팩</t>
        </is>
      </c>
      <c r="F6289" s="93" t="inlineStr">
        <is>
          <t>카페24</t>
        </is>
      </c>
      <c r="G6289" s="93" t="inlineStr">
        <is>
          <t>마스크팩 1매</t>
        </is>
      </c>
      <c r="H6289" s="6" t="n">
        <v>10</v>
      </c>
      <c r="I6289" s="6" t="n"/>
      <c r="J6289" s="93" t="n">
        <v>190801</v>
      </c>
      <c r="K6289" s="93" t="n"/>
      <c r="L6289" s="93" t="n">
        <v>40000</v>
      </c>
      <c r="M6289" s="93" t="n">
        <v>37660</v>
      </c>
      <c r="N6289" s="93" t="n">
        <v>3970</v>
      </c>
      <c r="O6289" s="148" t="n">
        <v>36363.63636363636</v>
      </c>
      <c r="P6289" s="93" t="inlineStr">
        <is>
          <t>카페24마스크팩마스크팩 1매190801</t>
        </is>
      </c>
    </row>
    <row r="6290">
      <c r="A6290" s="93" t="n"/>
      <c r="B6290" s="127" t="n">
        <v>43969</v>
      </c>
      <c r="C6290" s="93">
        <f>TEXT(B6290,"aaa")</f>
        <v/>
      </c>
      <c r="D6290" s="93" t="n"/>
      <c r="E6290" s="93" t="inlineStr">
        <is>
          <t>마스크팩</t>
        </is>
      </c>
      <c r="F6290" s="93" t="inlineStr">
        <is>
          <t>카페24</t>
        </is>
      </c>
      <c r="G6290" s="93" t="inlineStr">
        <is>
          <t>마스크팩 10매</t>
        </is>
      </c>
      <c r="H6290" s="6" t="n">
        <v>5</v>
      </c>
      <c r="I6290" s="6" t="n"/>
      <c r="J6290" s="93" t="n">
        <v>190801</v>
      </c>
      <c r="K6290" s="93" t="n"/>
      <c r="L6290" s="93" t="n">
        <v>100000</v>
      </c>
      <c r="M6290" s="93" t="n">
        <v>94150</v>
      </c>
      <c r="N6290" s="93" t="n">
        <v>19850</v>
      </c>
      <c r="O6290" s="148" t="n">
        <v>90909.0909090909</v>
      </c>
      <c r="P6290" s="93" t="inlineStr">
        <is>
          <t>카페24마스크팩마스크팩 10매190801</t>
        </is>
      </c>
    </row>
    <row r="6291">
      <c r="A6291" s="93" t="n"/>
      <c r="B6291" s="127" t="n">
        <v>43969</v>
      </c>
      <c r="C6291" s="93">
        <f>TEXT(B6291,"aaa")</f>
        <v/>
      </c>
      <c r="D6291" s="93" t="n"/>
      <c r="E6291" s="6" t="inlineStr">
        <is>
          <t>토너</t>
        </is>
      </c>
      <c r="F6291" s="5" t="inlineStr">
        <is>
          <t>카페24</t>
        </is>
      </c>
      <c r="G6291" s="5" t="inlineStr">
        <is>
          <t>250ml</t>
        </is>
      </c>
      <c r="H6291" s="6" t="n">
        <v>84</v>
      </c>
      <c r="I6291" s="6" t="n"/>
      <c r="J6291" s="7" t="n">
        <v>190801</v>
      </c>
      <c r="K6291" s="93" t="n"/>
      <c r="L6291" s="93" t="n">
        <v>1680000</v>
      </c>
      <c r="M6291" s="93" t="n">
        <v>1581720</v>
      </c>
      <c r="N6291" s="93" t="n">
        <v>273840</v>
      </c>
      <c r="O6291" s="148" t="n">
        <v>1527272.727272727</v>
      </c>
      <c r="P6291" s="93" t="inlineStr">
        <is>
          <t>카페24토너250ml190801</t>
        </is>
      </c>
    </row>
    <row r="6292">
      <c r="A6292" s="93" t="n"/>
      <c r="B6292" s="127" t="n">
        <v>43969</v>
      </c>
      <c r="C6292" s="93">
        <f>TEXT(B6292,"aaa")</f>
        <v/>
      </c>
      <c r="D6292" s="93" t="n"/>
      <c r="E6292" s="6" t="inlineStr">
        <is>
          <t>토너</t>
        </is>
      </c>
      <c r="F6292" s="5" t="inlineStr">
        <is>
          <t>카페24</t>
        </is>
      </c>
      <c r="G6292" s="5" t="inlineStr">
        <is>
          <t>250ml 2set</t>
        </is>
      </c>
      <c r="H6292" s="6" t="n">
        <v>293</v>
      </c>
      <c r="I6292" s="6" t="n"/>
      <c r="J6292" s="7" t="n">
        <v>190801</v>
      </c>
      <c r="K6292" s="93" t="n"/>
      <c r="L6292" s="93" t="n">
        <v>10255000</v>
      </c>
      <c r="M6292" s="93" t="n">
        <v>9655082.5</v>
      </c>
      <c r="N6292" s="93" t="n">
        <v>1910360</v>
      </c>
      <c r="O6292" s="148" t="n">
        <v>9322727.272727272</v>
      </c>
      <c r="P6292" s="93" t="inlineStr">
        <is>
          <t>카페24토너250ml 2set190801</t>
        </is>
      </c>
    </row>
    <row r="6293">
      <c r="A6293" s="93" t="n"/>
      <c r="B6293" s="127" t="n">
        <v>43969</v>
      </c>
      <c r="C6293" s="93">
        <f>TEXT(B6293,"aaa")</f>
        <v/>
      </c>
      <c r="D6293" s="93" t="n"/>
      <c r="E6293" s="6" t="inlineStr">
        <is>
          <t>토너</t>
        </is>
      </c>
      <c r="F6293" s="5" t="inlineStr">
        <is>
          <t>카페24</t>
        </is>
      </c>
      <c r="G6293" s="5" t="inlineStr">
        <is>
          <t>500ml</t>
        </is>
      </c>
      <c r="H6293" s="6" t="n">
        <v>66</v>
      </c>
      <c r="I6293" s="6" t="n"/>
      <c r="J6293" s="7" t="n">
        <v>190801</v>
      </c>
      <c r="K6293" s="93" t="n"/>
      <c r="L6293" s="93" t="n">
        <v>2178000</v>
      </c>
      <c r="M6293" s="93" t="n">
        <v>2050587</v>
      </c>
      <c r="N6293" s="93" t="n">
        <v>311850</v>
      </c>
      <c r="O6293" s="148" t="n">
        <v>1980000</v>
      </c>
      <c r="P6293" s="93" t="inlineStr">
        <is>
          <t>카페24토너500ml190801</t>
        </is>
      </c>
    </row>
    <row r="6294">
      <c r="A6294" s="93" t="n"/>
      <c r="B6294" s="127" t="n">
        <v>43969</v>
      </c>
      <c r="C6294" s="93">
        <f>TEXT(B6294,"aaa")</f>
        <v/>
      </c>
      <c r="D6294" s="93" t="n"/>
      <c r="E6294" s="6" t="inlineStr">
        <is>
          <t>토너</t>
        </is>
      </c>
      <c r="F6294" s="5" t="inlineStr">
        <is>
          <t>카페24</t>
        </is>
      </c>
      <c r="G6294" s="93" t="inlineStr">
        <is>
          <t>스킨팩 화장솜 60P</t>
        </is>
      </c>
      <c r="H6294" s="6" t="n">
        <v>85</v>
      </c>
      <c r="I6294" s="6" t="n"/>
      <c r="J6294" s="7" t="n">
        <v>190801</v>
      </c>
      <c r="K6294" s="93" t="n"/>
      <c r="L6294" s="93" t="n">
        <v>255000</v>
      </c>
      <c r="M6294" s="93" t="n">
        <v>240082.5</v>
      </c>
      <c r="N6294" s="93" t="n">
        <v>94350</v>
      </c>
      <c r="O6294" s="148" t="n">
        <v>231818.1818181818</v>
      </c>
      <c r="P6294" s="93" t="inlineStr">
        <is>
          <t>카페24토너스킨팩 화장솜 60P190801</t>
        </is>
      </c>
    </row>
    <row r="6295">
      <c r="A6295" s="93" t="n"/>
      <c r="B6295" s="127" t="n">
        <v>43969</v>
      </c>
      <c r="C6295" s="93">
        <f>TEXT(B6295,"aaa")</f>
        <v/>
      </c>
      <c r="D6295" s="93" t="n"/>
      <c r="E6295" s="93" t="inlineStr">
        <is>
          <t>앰플</t>
        </is>
      </c>
      <c r="F6295" s="5" t="inlineStr">
        <is>
          <t>카페24</t>
        </is>
      </c>
      <c r="G6295" s="93" t="inlineStr">
        <is>
          <t>앰플 30ml</t>
        </is>
      </c>
      <c r="H6295" s="6" t="n">
        <v>20</v>
      </c>
      <c r="I6295" s="6" t="n"/>
      <c r="J6295" s="93" t="n">
        <v>190801</v>
      </c>
      <c r="K6295" s="93" t="n"/>
      <c r="L6295" s="93" t="n">
        <v>560000</v>
      </c>
      <c r="M6295" s="93" t="n">
        <v>527240</v>
      </c>
      <c r="N6295" s="93" t="n">
        <v>67940</v>
      </c>
      <c r="O6295" s="148" t="n">
        <v>509090.9090909091</v>
      </c>
      <c r="P6295" s="93" t="inlineStr">
        <is>
          <t>카페24앰플앰플 30ml190801</t>
        </is>
      </c>
    </row>
    <row r="6296">
      <c r="A6296" s="93" t="n"/>
      <c r="B6296" s="127" t="n">
        <v>43969</v>
      </c>
      <c r="C6296" s="93">
        <f>TEXT(B6296,"aaa")</f>
        <v/>
      </c>
      <c r="D6296" s="93" t="n"/>
      <c r="E6296" s="93" t="inlineStr">
        <is>
          <t>수딩크림</t>
        </is>
      </c>
      <c r="F6296" s="5" t="inlineStr">
        <is>
          <t>카페24</t>
        </is>
      </c>
      <c r="G6296" s="93" t="inlineStr">
        <is>
          <t>수딩크림 100ml</t>
        </is>
      </c>
      <c r="H6296" s="6" t="n">
        <v>4</v>
      </c>
      <c r="I6296" s="6" t="n"/>
      <c r="J6296" s="93" t="n">
        <v>190801</v>
      </c>
      <c r="K6296" s="93" t="n"/>
      <c r="L6296" s="93" t="n">
        <v>152000</v>
      </c>
      <c r="M6296" s="93" t="n">
        <v>143108</v>
      </c>
      <c r="N6296" s="93" t="n">
        <v>12180</v>
      </c>
      <c r="O6296" s="148" t="n">
        <v>138181.8181818182</v>
      </c>
      <c r="P6296" s="93" t="inlineStr">
        <is>
          <t>카페24수딩크림수딩크림 100ml190801</t>
        </is>
      </c>
    </row>
    <row r="6297">
      <c r="A6297" s="93" t="n"/>
      <c r="B6297" s="127" t="n">
        <v>43969</v>
      </c>
      <c r="C6297" s="93">
        <f>TEXT(B6297,"aaa")</f>
        <v/>
      </c>
      <c r="D6297" s="93" t="n"/>
      <c r="E6297" s="93" t="inlineStr">
        <is>
          <t>클렌징폼</t>
        </is>
      </c>
      <c r="F6297" s="93" t="inlineStr">
        <is>
          <t>카페24</t>
        </is>
      </c>
      <c r="G6297" s="93" t="inlineStr">
        <is>
          <t>클렌징폼 120ml</t>
        </is>
      </c>
      <c r="H6297" s="6" t="n">
        <v>13</v>
      </c>
      <c r="I6297" s="6" t="n"/>
      <c r="J6297" s="91" t="n">
        <v>190801</v>
      </c>
      <c r="K6297" s="93" t="n"/>
      <c r="L6297" s="93" t="n">
        <v>169000</v>
      </c>
      <c r="M6297" s="93" t="n">
        <v>159113.5</v>
      </c>
      <c r="N6297" s="93" t="n">
        <v>35750</v>
      </c>
      <c r="O6297" s="148" t="n">
        <v>153636.3636363636</v>
      </c>
      <c r="P6297" s="93" t="inlineStr">
        <is>
          <t>카페24클렌징폼클렌징폼 120ml190801</t>
        </is>
      </c>
    </row>
    <row r="6298">
      <c r="A6298" s="93" t="n"/>
      <c r="B6298" s="127" t="n">
        <v>43969</v>
      </c>
      <c r="C6298" s="93">
        <f>TEXT(B6298,"aaa")</f>
        <v/>
      </c>
      <c r="D6298" s="93" t="n"/>
      <c r="E6298" s="93" t="inlineStr">
        <is>
          <t>클렌징폼</t>
        </is>
      </c>
      <c r="F6298" s="93" t="inlineStr">
        <is>
          <t>카페24</t>
        </is>
      </c>
      <c r="G6298" s="93" t="inlineStr">
        <is>
          <t>클렌징폼 120ml 2set</t>
        </is>
      </c>
      <c r="H6298" s="6" t="n">
        <v>3</v>
      </c>
      <c r="I6298" s="6" t="n"/>
      <c r="J6298" s="91" t="n">
        <v>190801</v>
      </c>
      <c r="K6298" s="93" t="n"/>
      <c r="L6298" s="93" t="n">
        <v>72000</v>
      </c>
      <c r="M6298" s="93" t="n">
        <v>67788</v>
      </c>
      <c r="N6298" s="93" t="n">
        <v>7380</v>
      </c>
      <c r="O6298" s="148" t="n">
        <v>65454.54545454545</v>
      </c>
      <c r="P6298" s="93" t="inlineStr">
        <is>
          <t>카페24클렌징폼클렌징폼 120ml 2set190801</t>
        </is>
      </c>
    </row>
    <row r="6299">
      <c r="A6299" s="93" t="n"/>
      <c r="B6299" s="127" t="n">
        <v>43969</v>
      </c>
      <c r="C6299" s="93">
        <f>TEXT(B6299,"aaa")</f>
        <v/>
      </c>
      <c r="D6299" s="93" t="n"/>
      <c r="E6299" s="6" t="inlineStr">
        <is>
          <t>토너</t>
        </is>
      </c>
      <c r="F6299" s="5" t="inlineStr">
        <is>
          <t>큐텐</t>
        </is>
      </c>
      <c r="G6299" s="5" t="inlineStr">
        <is>
          <t>250ml</t>
        </is>
      </c>
      <c r="H6299" s="6" t="n">
        <v>54</v>
      </c>
      <c r="I6299" s="6" t="n"/>
      <c r="J6299" s="91" t="n">
        <v>190801</v>
      </c>
      <c r="K6299" s="93" t="n"/>
      <c r="L6299" s="93" t="n">
        <v>1701000</v>
      </c>
      <c r="M6299" s="93" t="n">
        <v>1513890</v>
      </c>
      <c r="N6299" s="93" t="n">
        <v>176040</v>
      </c>
      <c r="O6299" s="148" t="n">
        <v>1546363.636363636</v>
      </c>
      <c r="P6299" s="93" t="inlineStr">
        <is>
          <t>큐텐토너250ml190801</t>
        </is>
      </c>
    </row>
    <row r="6300">
      <c r="A6300" s="93" t="n"/>
      <c r="B6300" s="127" t="n">
        <v>43969</v>
      </c>
      <c r="C6300" s="93">
        <f>TEXT(B6300,"aaa")</f>
        <v/>
      </c>
      <c r="D6300" s="93" t="n"/>
      <c r="E6300" s="6" t="inlineStr">
        <is>
          <t>토너</t>
        </is>
      </c>
      <c r="F6300" s="5" t="inlineStr">
        <is>
          <t>큐텐</t>
        </is>
      </c>
      <c r="G6300" s="5" t="inlineStr">
        <is>
          <t>250ml 2set</t>
        </is>
      </c>
      <c r="H6300" s="6" t="n">
        <v>18</v>
      </c>
      <c r="I6300" s="6" t="n"/>
      <c r="J6300" s="91" t="n">
        <v>190801</v>
      </c>
      <c r="K6300" s="93" t="n"/>
      <c r="L6300" s="93" t="n">
        <v>792000</v>
      </c>
      <c r="M6300" s="93" t="n">
        <v>704880</v>
      </c>
      <c r="N6300" s="93" t="n">
        <v>117360</v>
      </c>
      <c r="O6300" s="148" t="n">
        <v>720000</v>
      </c>
      <c r="P6300" s="93" t="inlineStr">
        <is>
          <t>큐텐토너250ml 2set190801</t>
        </is>
      </c>
    </row>
    <row r="6301">
      <c r="A6301" s="93" t="n"/>
      <c r="B6301" s="127" t="n">
        <v>43969</v>
      </c>
      <c r="C6301" s="93">
        <f>TEXT(B6301,"aaa")</f>
        <v/>
      </c>
      <c r="D6301" s="93" t="n"/>
      <c r="E6301" s="93" t="inlineStr">
        <is>
          <t>앰플</t>
        </is>
      </c>
      <c r="F6301" s="5" t="inlineStr">
        <is>
          <t>큐텐</t>
        </is>
      </c>
      <c r="G6301" s="93" t="inlineStr">
        <is>
          <t>앰플 30ml</t>
        </is>
      </c>
      <c r="H6301" s="6" t="n">
        <v>8</v>
      </c>
      <c r="I6301" s="6" t="n"/>
      <c r="J6301" s="91" t="n">
        <v>190801</v>
      </c>
      <c r="K6301" s="93" t="n"/>
      <c r="L6301" s="93" t="n">
        <v>304000</v>
      </c>
      <c r="M6301" s="93" t="n">
        <v>270560</v>
      </c>
      <c r="N6301" s="93" t="n">
        <v>27176</v>
      </c>
      <c r="O6301" s="148" t="n">
        <v>276363.6363636364</v>
      </c>
      <c r="P6301" s="93" t="inlineStr">
        <is>
          <t>큐텐앰플앰플 30ml190801</t>
        </is>
      </c>
    </row>
    <row r="6302">
      <c r="A6302" s="93" t="n"/>
      <c r="B6302" s="127" t="n">
        <v>43969</v>
      </c>
      <c r="C6302" s="93">
        <f>TEXT(B6302,"aaa")</f>
        <v/>
      </c>
      <c r="D6302" s="93" t="n"/>
      <c r="E6302" s="93" t="inlineStr">
        <is>
          <t>머드크림마스크</t>
        </is>
      </c>
      <c r="F6302" s="5" t="inlineStr">
        <is>
          <t>큐텐</t>
        </is>
      </c>
      <c r="G6302" s="93" t="inlineStr">
        <is>
          <t>머드크림마스크 100ml</t>
        </is>
      </c>
      <c r="H6302" s="6" t="n">
        <v>1</v>
      </c>
      <c r="I6302" s="6" t="n"/>
      <c r="J6302" s="91" t="n">
        <v>190801</v>
      </c>
      <c r="K6302" s="93" t="n"/>
      <c r="L6302" s="93" t="n">
        <v>31500</v>
      </c>
      <c r="M6302" s="93" t="n">
        <v>28035</v>
      </c>
      <c r="N6302" s="93" t="n">
        <v>1442</v>
      </c>
      <c r="O6302" s="148" t="n">
        <v>28636.36363636363</v>
      </c>
      <c r="P6302" s="93" t="inlineStr">
        <is>
          <t>큐텐머드크림마스크머드크림마스크 100ml190801</t>
        </is>
      </c>
    </row>
    <row r="6303">
      <c r="A6303" s="93" t="n"/>
      <c r="B6303" s="127" t="n">
        <v>43969</v>
      </c>
      <c r="C6303" s="93">
        <f>TEXT(B6303,"aaa")</f>
        <v/>
      </c>
      <c r="D6303" s="93" t="n"/>
      <c r="E6303" s="93" t="inlineStr">
        <is>
          <t>클렌징폼</t>
        </is>
      </c>
      <c r="F6303" s="5" t="inlineStr">
        <is>
          <t>큐텐</t>
        </is>
      </c>
      <c r="G6303" s="93" t="inlineStr">
        <is>
          <t>클렌징폼 120ml</t>
        </is>
      </c>
      <c r="H6303" s="6" t="n">
        <v>1</v>
      </c>
      <c r="I6303" s="6" t="n"/>
      <c r="J6303" s="91" t="n">
        <v>190801</v>
      </c>
      <c r="K6303" s="93" t="n"/>
      <c r="L6303" s="93" t="n">
        <v>25000</v>
      </c>
      <c r="M6303" s="93" t="n">
        <v>22250</v>
      </c>
      <c r="N6303" s="93" t="n">
        <v>2750</v>
      </c>
      <c r="O6303" s="148" t="n">
        <v>22727.27272727272</v>
      </c>
      <c r="P6303" s="93" t="inlineStr">
        <is>
          <t>큐텐클렌징폼클렌징폼 120ml190801</t>
        </is>
      </c>
    </row>
    <row r="6304">
      <c r="A6304" s="93" t="n"/>
      <c r="B6304" s="127" t="n">
        <v>43969</v>
      </c>
      <c r="C6304" s="93">
        <f>TEXT(B6304,"aaa")</f>
        <v/>
      </c>
      <c r="D6304" s="93" t="n"/>
      <c r="E6304" s="93" t="inlineStr">
        <is>
          <t>마스크팩</t>
        </is>
      </c>
      <c r="F6304" s="5" t="inlineStr">
        <is>
          <t>큐텐</t>
        </is>
      </c>
      <c r="G6304" s="93" t="inlineStr">
        <is>
          <t>마스크팩 10매</t>
        </is>
      </c>
      <c r="H6304" s="6" t="n">
        <v>1</v>
      </c>
      <c r="I6304" s="6" t="n"/>
      <c r="J6304" s="91" t="n">
        <v>190801</v>
      </c>
      <c r="K6304" s="93" t="n"/>
      <c r="L6304" s="93" t="n">
        <v>36000</v>
      </c>
      <c r="M6304" s="93" t="n">
        <v>32040</v>
      </c>
      <c r="N6304" s="93" t="n">
        <v>3970</v>
      </c>
      <c r="O6304" s="148" t="n">
        <v>32727.27272727272</v>
      </c>
      <c r="P6304" s="93" t="inlineStr">
        <is>
          <t>큐텐마스크팩마스크팩 10매190801</t>
        </is>
      </c>
    </row>
    <row r="6305">
      <c r="A6305" s="93" t="n"/>
      <c r="B6305" s="127" t="n">
        <v>43970</v>
      </c>
      <c r="C6305" s="93">
        <f>TEXT(B6305,"aaa")</f>
        <v/>
      </c>
      <c r="D6305" s="93" t="n"/>
      <c r="E6305" s="6" t="inlineStr">
        <is>
          <t>토너</t>
        </is>
      </c>
      <c r="F6305" s="5" t="inlineStr">
        <is>
          <t>W컨셉</t>
        </is>
      </c>
      <c r="G6305" s="5" t="inlineStr">
        <is>
          <t>250ml 2set</t>
        </is>
      </c>
      <c r="H6305" s="6" t="n">
        <v>4</v>
      </c>
      <c r="I6305" s="6" t="n"/>
      <c r="J6305" s="7" t="n">
        <v>190801</v>
      </c>
      <c r="K6305" s="93" t="n"/>
      <c r="L6305" s="93" t="n">
        <v>140000</v>
      </c>
      <c r="M6305" s="93" t="n">
        <v>102200</v>
      </c>
      <c r="N6305" s="93" t="n">
        <v>26080</v>
      </c>
      <c r="O6305" s="148" t="n">
        <v>127272.7272727273</v>
      </c>
      <c r="P6305" s="93" t="inlineStr">
        <is>
          <t>W컨셉토너250ml 2set190801</t>
        </is>
      </c>
    </row>
    <row r="6306">
      <c r="A6306" s="93" t="n"/>
      <c r="B6306" s="127" t="n">
        <v>43970</v>
      </c>
      <c r="C6306" s="93">
        <f>TEXT(B6306,"aaa")</f>
        <v/>
      </c>
      <c r="D6306" s="93" t="n"/>
      <c r="E6306" s="93" t="inlineStr">
        <is>
          <t>토너</t>
        </is>
      </c>
      <c r="F6306" s="5" t="inlineStr">
        <is>
          <t>스타일쉐어</t>
        </is>
      </c>
      <c r="G6306" s="93" t="inlineStr">
        <is>
          <t>250ml</t>
        </is>
      </c>
      <c r="H6306" s="6" t="n">
        <v>9</v>
      </c>
      <c r="I6306" s="6" t="n"/>
      <c r="J6306" s="7" t="n">
        <v>190801</v>
      </c>
      <c r="K6306" s="93" t="n"/>
      <c r="L6306" s="93" t="n">
        <v>180000</v>
      </c>
      <c r="M6306" s="93" t="n">
        <v>135000</v>
      </c>
      <c r="N6306" s="93" t="n">
        <v>29340</v>
      </c>
      <c r="O6306" s="148" t="n">
        <v>163636.3636363636</v>
      </c>
      <c r="P6306" s="93" t="inlineStr">
        <is>
          <t>스타일쉐어토너250ml190801</t>
        </is>
      </c>
    </row>
    <row r="6307">
      <c r="A6307" s="93" t="n"/>
      <c r="B6307" s="127" t="n">
        <v>43970</v>
      </c>
      <c r="C6307" s="93">
        <f>TEXT(B6307,"aaa")</f>
        <v/>
      </c>
      <c r="D6307" s="93" t="n"/>
      <c r="E6307" s="93" t="inlineStr">
        <is>
          <t>선크림</t>
        </is>
      </c>
      <c r="F6307" s="93" t="inlineStr">
        <is>
          <t>카페24</t>
        </is>
      </c>
      <c r="G6307" s="93" t="inlineStr">
        <is>
          <t>선크림 50ml</t>
        </is>
      </c>
      <c r="H6307" s="6" t="n">
        <v>3</v>
      </c>
      <c r="I6307" s="6" t="n"/>
      <c r="J6307" s="7" t="n">
        <v>190801</v>
      </c>
      <c r="K6307" s="93" t="n"/>
      <c r="L6307" s="93" t="n">
        <v>60000</v>
      </c>
      <c r="M6307" s="93" t="n">
        <v>56490</v>
      </c>
      <c r="N6307" s="93" t="n">
        <v>7035</v>
      </c>
      <c r="O6307" s="148" t="n">
        <v>54545.45454545454</v>
      </c>
      <c r="P6307" s="93" t="inlineStr">
        <is>
          <t>카페24선크림선크림 50ml190801</t>
        </is>
      </c>
    </row>
    <row r="6308">
      <c r="A6308" s="93" t="n"/>
      <c r="B6308" s="127" t="n">
        <v>43970</v>
      </c>
      <c r="C6308" s="93">
        <f>TEXT(B6308,"aaa")</f>
        <v/>
      </c>
      <c r="D6308" s="93" t="n"/>
      <c r="E6308" s="93" t="inlineStr">
        <is>
          <t>어성초진정패키지</t>
        </is>
      </c>
      <c r="F6308" s="93" t="inlineStr">
        <is>
          <t>카페24</t>
        </is>
      </c>
      <c r="G6308" s="93" t="inlineStr">
        <is>
          <t>어성초 진정패키지세트</t>
        </is>
      </c>
      <c r="H6308" s="6" t="n">
        <v>10</v>
      </c>
      <c r="I6308" s="6" t="n"/>
      <c r="J6308" s="93" t="n">
        <v>190801</v>
      </c>
      <c r="K6308" s="93" t="n"/>
      <c r="L6308" s="93" t="n">
        <v>990000</v>
      </c>
      <c r="M6308" s="93" t="n">
        <v>932085</v>
      </c>
      <c r="N6308" s="93" t="n">
        <v>151370</v>
      </c>
      <c r="O6308" s="148" t="n">
        <v>899999.9999999999</v>
      </c>
      <c r="P6308" s="93" t="inlineStr">
        <is>
          <t>카페24어성초진정패키지어성초 진정패키지세트190801</t>
        </is>
      </c>
    </row>
    <row r="6309">
      <c r="A6309" s="93" t="n"/>
      <c r="B6309" s="127" t="n">
        <v>43970</v>
      </c>
      <c r="C6309" s="93">
        <f>TEXT(B6309,"aaa")</f>
        <v/>
      </c>
      <c r="D6309" s="93" t="n"/>
      <c r="E6309" s="93" t="inlineStr">
        <is>
          <t>머드크림마스크</t>
        </is>
      </c>
      <c r="F6309" s="93" t="inlineStr">
        <is>
          <t>카페24</t>
        </is>
      </c>
      <c r="G6309" s="93" t="inlineStr">
        <is>
          <t>머드크림마스크 100ml</t>
        </is>
      </c>
      <c r="H6309" s="6" t="n">
        <v>4</v>
      </c>
      <c r="I6309" s="6" t="n"/>
      <c r="J6309" s="93" t="n">
        <v>190801</v>
      </c>
      <c r="K6309" s="93" t="n"/>
      <c r="L6309" s="93" t="n">
        <v>80000</v>
      </c>
      <c r="M6309" s="93" t="n">
        <v>75320</v>
      </c>
      <c r="N6309" s="93" t="n">
        <v>5768</v>
      </c>
      <c r="O6309" s="148" t="n">
        <v>72727.27272727272</v>
      </c>
      <c r="P6309" s="93" t="inlineStr">
        <is>
          <t>카페24머드크림마스크머드크림마스크 100ml190801</t>
        </is>
      </c>
    </row>
    <row r="6310">
      <c r="A6310" s="93" t="n"/>
      <c r="B6310" s="127" t="n">
        <v>43970</v>
      </c>
      <c r="C6310" s="93">
        <f>TEXT(B6310,"aaa")</f>
        <v/>
      </c>
      <c r="D6310" s="93" t="n"/>
      <c r="E6310" s="93" t="inlineStr">
        <is>
          <t>마스크팩</t>
        </is>
      </c>
      <c r="F6310" s="93" t="inlineStr">
        <is>
          <t>카페24</t>
        </is>
      </c>
      <c r="G6310" s="93" t="inlineStr">
        <is>
          <t>마스크팩 1매</t>
        </is>
      </c>
      <c r="H6310" s="6" t="n">
        <v>2</v>
      </c>
      <c r="I6310" s="6" t="n"/>
      <c r="J6310" s="93" t="n">
        <v>190801</v>
      </c>
      <c r="K6310" s="93" t="n"/>
      <c r="L6310" s="93" t="n">
        <v>8000</v>
      </c>
      <c r="M6310" s="93" t="n">
        <v>7532</v>
      </c>
      <c r="N6310" s="93" t="n">
        <v>794</v>
      </c>
      <c r="O6310" s="148" t="n">
        <v>7272.727272727272</v>
      </c>
      <c r="P6310" s="93" t="inlineStr">
        <is>
          <t>카페24마스크팩마스크팩 1매190801</t>
        </is>
      </c>
    </row>
    <row r="6311">
      <c r="A6311" s="93" t="n"/>
      <c r="B6311" s="127" t="n">
        <v>43970</v>
      </c>
      <c r="C6311" s="93">
        <f>TEXT(B6311,"aaa")</f>
        <v/>
      </c>
      <c r="D6311" s="93" t="n"/>
      <c r="E6311" s="93" t="inlineStr">
        <is>
          <t>마스크팩</t>
        </is>
      </c>
      <c r="F6311" s="93" t="inlineStr">
        <is>
          <t>카페24</t>
        </is>
      </c>
      <c r="G6311" s="93" t="inlineStr">
        <is>
          <t>마스크팩 10매</t>
        </is>
      </c>
      <c r="H6311" s="6" t="n">
        <v>1</v>
      </c>
      <c r="I6311" s="6" t="n"/>
      <c r="J6311" s="93" t="n">
        <v>190801</v>
      </c>
      <c r="K6311" s="93" t="n"/>
      <c r="L6311" s="93" t="n">
        <v>20000</v>
      </c>
      <c r="M6311" s="93" t="n">
        <v>18830</v>
      </c>
      <c r="N6311" s="93" t="n">
        <v>3970</v>
      </c>
      <c r="O6311" s="148" t="n">
        <v>18181.81818181818</v>
      </c>
      <c r="P6311" s="93" t="inlineStr">
        <is>
          <t>카페24마스크팩마스크팩 10매190801</t>
        </is>
      </c>
    </row>
    <row r="6312">
      <c r="A6312" s="93" t="n"/>
      <c r="B6312" s="127" t="n">
        <v>43970</v>
      </c>
      <c r="C6312" s="93">
        <f>TEXT(B6312,"aaa")</f>
        <v/>
      </c>
      <c r="D6312" s="93" t="n"/>
      <c r="E6312" s="6" t="inlineStr">
        <is>
          <t>토너</t>
        </is>
      </c>
      <c r="F6312" s="5" t="inlineStr">
        <is>
          <t>카페24</t>
        </is>
      </c>
      <c r="G6312" s="5" t="inlineStr">
        <is>
          <t>250ml</t>
        </is>
      </c>
      <c r="H6312" s="6" t="n">
        <v>68</v>
      </c>
      <c r="I6312" s="6" t="n"/>
      <c r="J6312" s="7" t="n">
        <v>190801</v>
      </c>
      <c r="K6312" s="93" t="n"/>
      <c r="L6312" s="93" t="n">
        <v>1360000</v>
      </c>
      <c r="M6312" s="93" t="n">
        <v>1280440</v>
      </c>
      <c r="N6312" s="93" t="n">
        <v>221680</v>
      </c>
      <c r="O6312" s="148" t="n">
        <v>1236363.636363636</v>
      </c>
      <c r="P6312" s="93" t="inlineStr">
        <is>
          <t>카페24토너250ml190801</t>
        </is>
      </c>
    </row>
    <row r="6313">
      <c r="A6313" s="93" t="n"/>
      <c r="B6313" s="127" t="n">
        <v>43970</v>
      </c>
      <c r="C6313" s="93">
        <f>TEXT(B6313,"aaa")</f>
        <v/>
      </c>
      <c r="D6313" s="93" t="n"/>
      <c r="E6313" s="6" t="inlineStr">
        <is>
          <t>토너</t>
        </is>
      </c>
      <c r="F6313" s="5" t="inlineStr">
        <is>
          <t>카페24</t>
        </is>
      </c>
      <c r="G6313" s="5" t="inlineStr">
        <is>
          <t>250ml 2set</t>
        </is>
      </c>
      <c r="H6313" s="6" t="n">
        <v>49</v>
      </c>
      <c r="I6313" s="6" t="n"/>
      <c r="J6313" s="7" t="n">
        <v>190801</v>
      </c>
      <c r="K6313" s="93" t="n"/>
      <c r="L6313" s="93" t="n">
        <v>1715000</v>
      </c>
      <c r="M6313" s="93" t="n">
        <v>1614672.5</v>
      </c>
      <c r="N6313" s="93" t="n">
        <v>319480</v>
      </c>
      <c r="O6313" s="148" t="n">
        <v>1559090.909090909</v>
      </c>
      <c r="P6313" s="93" t="inlineStr">
        <is>
          <t>카페24토너250ml 2set190801</t>
        </is>
      </c>
    </row>
    <row r="6314">
      <c r="A6314" s="93" t="n"/>
      <c r="B6314" s="127" t="n">
        <v>43970</v>
      </c>
      <c r="C6314" s="93">
        <f>TEXT(B6314,"aaa")</f>
        <v/>
      </c>
      <c r="D6314" s="93" t="n"/>
      <c r="E6314" s="6" t="inlineStr">
        <is>
          <t>토너</t>
        </is>
      </c>
      <c r="F6314" s="5" t="inlineStr">
        <is>
          <t>카페24</t>
        </is>
      </c>
      <c r="G6314" s="5" t="inlineStr">
        <is>
          <t>500ml</t>
        </is>
      </c>
      <c r="H6314" s="6" t="n">
        <v>54</v>
      </c>
      <c r="I6314" s="6" t="n"/>
      <c r="J6314" s="7" t="n">
        <v>190801</v>
      </c>
      <c r="K6314" s="93" t="n"/>
      <c r="L6314" s="93" t="n">
        <v>1782000</v>
      </c>
      <c r="M6314" s="93" t="n">
        <v>1677753</v>
      </c>
      <c r="N6314" s="93" t="n">
        <v>255150</v>
      </c>
      <c r="O6314" s="148" t="n">
        <v>1620000</v>
      </c>
      <c r="P6314" s="93" t="inlineStr">
        <is>
          <t>카페24토너500ml190801</t>
        </is>
      </c>
    </row>
    <row r="6315">
      <c r="A6315" s="93" t="n"/>
      <c r="B6315" s="127" t="n">
        <v>43970</v>
      </c>
      <c r="C6315" s="93">
        <f>TEXT(B6315,"aaa")</f>
        <v/>
      </c>
      <c r="D6315" s="93" t="n"/>
      <c r="E6315" s="6" t="inlineStr">
        <is>
          <t>토너</t>
        </is>
      </c>
      <c r="F6315" s="5" t="inlineStr">
        <is>
          <t>카페24</t>
        </is>
      </c>
      <c r="G6315" s="93" t="inlineStr">
        <is>
          <t>스킨팩 화장솜 60P</t>
        </is>
      </c>
      <c r="H6315" s="6" t="n">
        <v>71</v>
      </c>
      <c r="I6315" s="6" t="n"/>
      <c r="J6315" s="7" t="n">
        <v>190801</v>
      </c>
      <c r="K6315" s="93" t="n"/>
      <c r="L6315" s="93" t="n">
        <v>213000</v>
      </c>
      <c r="M6315" s="93" t="n">
        <v>200539.5</v>
      </c>
      <c r="N6315" s="93" t="n">
        <v>78810</v>
      </c>
      <c r="O6315" s="148" t="n">
        <v>193636.3636363636</v>
      </c>
      <c r="P6315" s="93" t="inlineStr">
        <is>
          <t>카페24토너스킨팩 화장솜 60P190801</t>
        </is>
      </c>
    </row>
    <row r="6316">
      <c r="A6316" s="93" t="n"/>
      <c r="B6316" s="127" t="n">
        <v>43970</v>
      </c>
      <c r="C6316" s="93">
        <f>TEXT(B6316,"aaa")</f>
        <v/>
      </c>
      <c r="D6316" s="93" t="n"/>
      <c r="E6316" s="93" t="inlineStr">
        <is>
          <t>앰플</t>
        </is>
      </c>
      <c r="F6316" s="5" t="inlineStr">
        <is>
          <t>카페24</t>
        </is>
      </c>
      <c r="G6316" s="93" t="inlineStr">
        <is>
          <t>앰플 30ml</t>
        </is>
      </c>
      <c r="H6316" s="6" t="n">
        <v>13</v>
      </c>
      <c r="I6316" s="6" t="n"/>
      <c r="J6316" s="93" t="n">
        <v>190801</v>
      </c>
      <c r="K6316" s="93" t="n"/>
      <c r="L6316" s="93" t="n">
        <v>364000</v>
      </c>
      <c r="M6316" s="93" t="n">
        <v>342706</v>
      </c>
      <c r="N6316" s="93" t="n">
        <v>44161</v>
      </c>
      <c r="O6316" s="148" t="n">
        <v>330909.0909090909</v>
      </c>
      <c r="P6316" s="93" t="inlineStr">
        <is>
          <t>카페24앰플앰플 30ml190801</t>
        </is>
      </c>
    </row>
    <row r="6317">
      <c r="A6317" s="93" t="n"/>
      <c r="B6317" s="127" t="n">
        <v>43970</v>
      </c>
      <c r="C6317" s="93">
        <f>TEXT(B6317,"aaa")</f>
        <v/>
      </c>
      <c r="D6317" s="93" t="n"/>
      <c r="E6317" s="93" t="inlineStr">
        <is>
          <t>수딩크림</t>
        </is>
      </c>
      <c r="F6317" s="5" t="inlineStr">
        <is>
          <t>카페24</t>
        </is>
      </c>
      <c r="G6317" s="93" t="inlineStr">
        <is>
          <t>수딩크림 100ml</t>
        </is>
      </c>
      <c r="H6317" s="6" t="n">
        <v>4</v>
      </c>
      <c r="I6317" s="6" t="n"/>
      <c r="J6317" s="93" t="n">
        <v>190801</v>
      </c>
      <c r="K6317" s="93" t="n"/>
      <c r="L6317" s="93" t="n">
        <v>152000</v>
      </c>
      <c r="M6317" s="93" t="n">
        <v>143108</v>
      </c>
      <c r="N6317" s="93" t="n">
        <v>12180</v>
      </c>
      <c r="O6317" s="148" t="n">
        <v>138181.8181818182</v>
      </c>
      <c r="P6317" s="93" t="inlineStr">
        <is>
          <t>카페24수딩크림수딩크림 100ml190801</t>
        </is>
      </c>
    </row>
    <row r="6318">
      <c r="A6318" s="93" t="n"/>
      <c r="B6318" s="127" t="n">
        <v>43970</v>
      </c>
      <c r="C6318" s="93">
        <f>TEXT(B6318,"aaa")</f>
        <v/>
      </c>
      <c r="D6318" s="93" t="n"/>
      <c r="E6318" s="93" t="inlineStr">
        <is>
          <t>클렌징폼</t>
        </is>
      </c>
      <c r="F6318" s="93" t="inlineStr">
        <is>
          <t>카페24</t>
        </is>
      </c>
      <c r="G6318" s="93" t="inlineStr">
        <is>
          <t>클렌징폼 120ml</t>
        </is>
      </c>
      <c r="H6318" s="6" t="n">
        <v>6</v>
      </c>
      <c r="I6318" s="6" t="n"/>
      <c r="J6318" s="91" t="n">
        <v>190801</v>
      </c>
      <c r="K6318" s="93" t="n"/>
      <c r="L6318" s="93" t="n">
        <v>78000</v>
      </c>
      <c r="M6318" s="93" t="n">
        <v>73437</v>
      </c>
      <c r="N6318" s="93" t="n">
        <v>16500</v>
      </c>
      <c r="O6318" s="148" t="n">
        <v>70909.0909090909</v>
      </c>
      <c r="P6318" s="93" t="inlineStr">
        <is>
          <t>카페24클렌징폼클렌징폼 120ml190801</t>
        </is>
      </c>
    </row>
    <row r="6319">
      <c r="A6319" s="93" t="n"/>
      <c r="B6319" s="127" t="n">
        <v>43970</v>
      </c>
      <c r="C6319" s="93">
        <f>TEXT(B6319,"aaa")</f>
        <v/>
      </c>
      <c r="D6319" s="93" t="n"/>
      <c r="E6319" s="93" t="inlineStr">
        <is>
          <t>클렌징폼</t>
        </is>
      </c>
      <c r="F6319" s="93" t="inlineStr">
        <is>
          <t>카페24</t>
        </is>
      </c>
      <c r="G6319" s="93" t="inlineStr">
        <is>
          <t>클렌징폼 120ml 2set</t>
        </is>
      </c>
      <c r="H6319" s="6" t="n">
        <v>1</v>
      </c>
      <c r="I6319" s="6" t="n"/>
      <c r="J6319" s="91" t="n">
        <v>190801</v>
      </c>
      <c r="K6319" s="93" t="n"/>
      <c r="L6319" s="93" t="n">
        <v>24000</v>
      </c>
      <c r="M6319" s="93" t="n">
        <v>22596</v>
      </c>
      <c r="N6319" s="93" t="n">
        <v>2460</v>
      </c>
      <c r="O6319" s="148" t="n">
        <v>21818.18181818182</v>
      </c>
      <c r="P6319" s="93" t="inlineStr">
        <is>
          <t>카페24클렌징폼클렌징폼 120ml 2set190801</t>
        </is>
      </c>
    </row>
    <row r="6320">
      <c r="A6320" s="93" t="n"/>
      <c r="B6320" s="127" t="n">
        <v>43970</v>
      </c>
      <c r="C6320" s="93">
        <f>TEXT(B6320,"aaa")</f>
        <v/>
      </c>
      <c r="D6320" s="93" t="n"/>
      <c r="E6320" s="93" t="inlineStr">
        <is>
          <t>클렌징폼</t>
        </is>
      </c>
      <c r="F6320" s="93" t="inlineStr">
        <is>
          <t>카페24</t>
        </is>
      </c>
      <c r="G6320" s="93" t="inlineStr">
        <is>
          <t>클렌징폼 120ml 3set</t>
        </is>
      </c>
      <c r="H6320" s="6" t="n">
        <v>1</v>
      </c>
      <c r="I6320" s="6" t="n"/>
      <c r="J6320" s="91" t="n">
        <v>190801</v>
      </c>
      <c r="K6320" s="93" t="n"/>
      <c r="L6320" s="93" t="n">
        <v>33000</v>
      </c>
      <c r="M6320" s="93" t="n">
        <v>31069.5</v>
      </c>
      <c r="N6320" s="93" t="n">
        <v>3690</v>
      </c>
      <c r="O6320" s="148" t="n">
        <v>30000</v>
      </c>
      <c r="P6320" s="93" t="inlineStr">
        <is>
          <t>카페24클렌징폼클렌징폼 120ml 3set190801</t>
        </is>
      </c>
    </row>
    <row r="6321">
      <c r="A6321" s="93" t="n"/>
      <c r="B6321" s="127" t="n">
        <v>43970</v>
      </c>
      <c r="C6321" s="93">
        <f>TEXT(B6321,"aaa")</f>
        <v/>
      </c>
      <c r="D6321" s="93" t="n"/>
      <c r="E6321" s="6" t="inlineStr">
        <is>
          <t>토너</t>
        </is>
      </c>
      <c r="F6321" s="5" t="inlineStr">
        <is>
          <t>큐텐</t>
        </is>
      </c>
      <c r="G6321" s="5" t="inlineStr">
        <is>
          <t>250ml</t>
        </is>
      </c>
      <c r="H6321" s="6" t="n">
        <v>18</v>
      </c>
      <c r="I6321" s="6" t="n"/>
      <c r="J6321" s="91" t="n">
        <v>190801</v>
      </c>
      <c r="K6321" s="93" t="n"/>
      <c r="L6321" s="93" t="n">
        <v>567000</v>
      </c>
      <c r="M6321" s="93" t="n">
        <v>504630</v>
      </c>
      <c r="N6321" s="93" t="n">
        <v>58680</v>
      </c>
      <c r="O6321" s="148" t="n">
        <v>515454.5454545454</v>
      </c>
      <c r="P6321" s="93" t="inlineStr">
        <is>
          <t>큐텐토너250ml190801</t>
        </is>
      </c>
    </row>
    <row r="6322">
      <c r="A6322" s="93" t="n"/>
      <c r="B6322" s="127" t="n">
        <v>43970</v>
      </c>
      <c r="C6322" s="93">
        <f>TEXT(B6322,"aaa")</f>
        <v/>
      </c>
      <c r="D6322" s="93" t="n"/>
      <c r="E6322" s="6" t="inlineStr">
        <is>
          <t>토너</t>
        </is>
      </c>
      <c r="F6322" s="5" t="inlineStr">
        <is>
          <t>큐텐</t>
        </is>
      </c>
      <c r="G6322" s="5" t="inlineStr">
        <is>
          <t>250ml 2set</t>
        </is>
      </c>
      <c r="H6322" s="6" t="n">
        <v>8</v>
      </c>
      <c r="I6322" s="6" t="n"/>
      <c r="J6322" s="91" t="n">
        <v>190801</v>
      </c>
      <c r="K6322" s="93" t="n"/>
      <c r="L6322" s="93" t="n">
        <v>352000</v>
      </c>
      <c r="M6322" s="93" t="n">
        <v>313280</v>
      </c>
      <c r="N6322" s="93" t="n">
        <v>52160</v>
      </c>
      <c r="O6322" s="148" t="n">
        <v>320000</v>
      </c>
      <c r="P6322" s="93" t="inlineStr">
        <is>
          <t>큐텐토너250ml 2set190801</t>
        </is>
      </c>
    </row>
    <row r="6323">
      <c r="A6323" s="93" t="n"/>
      <c r="B6323" s="127" t="n">
        <v>43971</v>
      </c>
      <c r="C6323" s="93">
        <f>TEXT(B6323,"aaa")</f>
        <v/>
      </c>
      <c r="D6323" s="93" t="n"/>
      <c r="E6323" s="6" t="inlineStr">
        <is>
          <t>토너</t>
        </is>
      </c>
      <c r="F6323" s="5" t="inlineStr">
        <is>
          <t>W컨셉</t>
        </is>
      </c>
      <c r="G6323" s="5" t="inlineStr">
        <is>
          <t>250ml 2set</t>
        </is>
      </c>
      <c r="H6323" s="6" t="n">
        <v>1</v>
      </c>
      <c r="I6323" s="6" t="n"/>
      <c r="J6323" s="7" t="n">
        <v>190801</v>
      </c>
      <c r="K6323" s="93" t="n"/>
      <c r="L6323" s="93" t="n">
        <v>35000</v>
      </c>
      <c r="M6323" s="93" t="n">
        <v>25550</v>
      </c>
      <c r="N6323" s="93" t="n">
        <v>6520</v>
      </c>
      <c r="O6323" s="148" t="n">
        <v>31818.18181818182</v>
      </c>
      <c r="P6323" s="93" t="inlineStr">
        <is>
          <t>W컨셉토너250ml 2set190801</t>
        </is>
      </c>
    </row>
    <row r="6324">
      <c r="A6324" s="93" t="n"/>
      <c r="B6324" s="127" t="n">
        <v>43971</v>
      </c>
      <c r="C6324" s="93">
        <f>TEXT(B6324,"aaa")</f>
        <v/>
      </c>
      <c r="D6324" s="93" t="n"/>
      <c r="E6324" s="93" t="inlineStr">
        <is>
          <t>토너</t>
        </is>
      </c>
      <c r="F6324" s="5" t="inlineStr">
        <is>
          <t>스타일쉐어</t>
        </is>
      </c>
      <c r="G6324" s="93" t="inlineStr">
        <is>
          <t>250ml</t>
        </is>
      </c>
      <c r="H6324" s="6" t="n">
        <v>4</v>
      </c>
      <c r="I6324" s="6" t="n"/>
      <c r="J6324" s="7" t="n">
        <v>190801</v>
      </c>
      <c r="K6324" s="93" t="n"/>
      <c r="L6324" s="93" t="n">
        <v>80000</v>
      </c>
      <c r="M6324" s="93" t="n">
        <v>60000</v>
      </c>
      <c r="N6324" s="93" t="n">
        <v>13040</v>
      </c>
      <c r="O6324" s="148" t="n">
        <v>72727.27272727272</v>
      </c>
      <c r="P6324" s="93" t="inlineStr">
        <is>
          <t>스타일쉐어토너250ml190801</t>
        </is>
      </c>
    </row>
    <row r="6325">
      <c r="A6325" s="93" t="n"/>
      <c r="B6325" s="127" t="n">
        <v>43971</v>
      </c>
      <c r="C6325" s="93">
        <f>TEXT(B6325,"aaa")</f>
        <v/>
      </c>
      <c r="D6325" s="93" t="n"/>
      <c r="E6325" s="93" t="inlineStr">
        <is>
          <t>선크림</t>
        </is>
      </c>
      <c r="F6325" s="93" t="inlineStr">
        <is>
          <t>카페24</t>
        </is>
      </c>
      <c r="G6325" s="93" t="inlineStr">
        <is>
          <t>선크림 50ml</t>
        </is>
      </c>
      <c r="H6325" s="6" t="n">
        <v>4</v>
      </c>
      <c r="I6325" s="6" t="n"/>
      <c r="J6325" s="7" t="n">
        <v>190801</v>
      </c>
      <c r="K6325" s="93" t="n"/>
      <c r="L6325" s="93" t="n">
        <v>80000</v>
      </c>
      <c r="M6325" s="93" t="n">
        <v>75320</v>
      </c>
      <c r="N6325" s="93" t="n">
        <v>9380</v>
      </c>
      <c r="O6325" s="148" t="n">
        <v>72727.27272727272</v>
      </c>
      <c r="P6325" s="93" t="inlineStr">
        <is>
          <t>카페24선크림선크림 50ml190801</t>
        </is>
      </c>
    </row>
    <row r="6326">
      <c r="A6326" s="93" t="n"/>
      <c r="B6326" s="127" t="n">
        <v>43971</v>
      </c>
      <c r="C6326" s="93">
        <f>TEXT(B6326,"aaa")</f>
        <v/>
      </c>
      <c r="D6326" s="93" t="n"/>
      <c r="E6326" s="93" t="inlineStr">
        <is>
          <t>어성초진정패키지</t>
        </is>
      </c>
      <c r="F6326" s="93" t="inlineStr">
        <is>
          <t>카페24</t>
        </is>
      </c>
      <c r="G6326" s="93" t="inlineStr">
        <is>
          <t>어성초 진정패키지세트</t>
        </is>
      </c>
      <c r="H6326" s="6" t="n">
        <v>7</v>
      </c>
      <c r="I6326" s="6" t="n"/>
      <c r="J6326" s="93" t="n">
        <v>190801</v>
      </c>
      <c r="K6326" s="93" t="n"/>
      <c r="L6326" s="93" t="n">
        <v>693000</v>
      </c>
      <c r="M6326" s="93" t="n">
        <v>652459.5</v>
      </c>
      <c r="N6326" s="93" t="n">
        <v>105959</v>
      </c>
      <c r="O6326" s="148" t="n">
        <v>630000</v>
      </c>
      <c r="P6326" s="93" t="inlineStr">
        <is>
          <t>카페24어성초진정패키지어성초 진정패키지세트190801</t>
        </is>
      </c>
    </row>
    <row r="6327">
      <c r="A6327" s="93" t="n"/>
      <c r="B6327" s="127" t="n">
        <v>43971</v>
      </c>
      <c r="C6327" s="93">
        <f>TEXT(B6327,"aaa")</f>
        <v/>
      </c>
      <c r="D6327" s="93" t="n"/>
      <c r="E6327" s="93" t="inlineStr">
        <is>
          <t>머드크림마스크</t>
        </is>
      </c>
      <c r="F6327" s="93" t="inlineStr">
        <is>
          <t>카페24</t>
        </is>
      </c>
      <c r="G6327" s="93" t="inlineStr">
        <is>
          <t>머드크림마스크 100ml</t>
        </is>
      </c>
      <c r="H6327" s="6" t="n">
        <v>3</v>
      </c>
      <c r="I6327" s="6" t="n"/>
      <c r="J6327" s="93" t="n">
        <v>190801</v>
      </c>
      <c r="K6327" s="93" t="n"/>
      <c r="L6327" s="93" t="n">
        <v>60000</v>
      </c>
      <c r="M6327" s="93" t="n">
        <v>56490</v>
      </c>
      <c r="N6327" s="93" t="n">
        <v>4326</v>
      </c>
      <c r="O6327" s="148" t="n">
        <v>54545.45454545454</v>
      </c>
      <c r="P6327" s="93" t="inlineStr">
        <is>
          <t>카페24머드크림마스크머드크림마스크 100ml190801</t>
        </is>
      </c>
    </row>
    <row r="6328">
      <c r="A6328" s="93" t="n"/>
      <c r="B6328" s="127" t="n">
        <v>43971</v>
      </c>
      <c r="C6328" s="93">
        <f>TEXT(B6328,"aaa")</f>
        <v/>
      </c>
      <c r="D6328" s="93" t="n"/>
      <c r="E6328" s="93" t="inlineStr">
        <is>
          <t>마스크팩</t>
        </is>
      </c>
      <c r="F6328" s="93" t="inlineStr">
        <is>
          <t>카페24</t>
        </is>
      </c>
      <c r="G6328" s="93" t="inlineStr">
        <is>
          <t>마스크팩 1매</t>
        </is>
      </c>
      <c r="H6328" s="6" t="n">
        <v>6</v>
      </c>
      <c r="I6328" s="6" t="n"/>
      <c r="J6328" s="93" t="n">
        <v>190801</v>
      </c>
      <c r="K6328" s="93" t="n"/>
      <c r="L6328" s="93" t="n">
        <v>24000</v>
      </c>
      <c r="M6328" s="93" t="n">
        <v>22596</v>
      </c>
      <c r="N6328" s="93" t="n">
        <v>2382</v>
      </c>
      <c r="O6328" s="148" t="n">
        <v>21818.18181818182</v>
      </c>
      <c r="P6328" s="93" t="inlineStr">
        <is>
          <t>카페24마스크팩마스크팩 1매190801</t>
        </is>
      </c>
    </row>
    <row r="6329">
      <c r="A6329" s="93" t="n"/>
      <c r="B6329" s="127" t="n">
        <v>43971</v>
      </c>
      <c r="C6329" s="93">
        <f>TEXT(B6329,"aaa")</f>
        <v/>
      </c>
      <c r="D6329" s="93" t="n"/>
      <c r="E6329" s="93" t="inlineStr">
        <is>
          <t>마스크팩</t>
        </is>
      </c>
      <c r="F6329" s="93" t="inlineStr">
        <is>
          <t>카페24</t>
        </is>
      </c>
      <c r="G6329" s="93" t="inlineStr">
        <is>
          <t>마스크팩 10매</t>
        </is>
      </c>
      <c r="H6329" s="6" t="n">
        <v>4</v>
      </c>
      <c r="I6329" s="6" t="n"/>
      <c r="J6329" s="93" t="n">
        <v>190801</v>
      </c>
      <c r="K6329" s="93" t="n"/>
      <c r="L6329" s="93" t="n">
        <v>80000</v>
      </c>
      <c r="M6329" s="93" t="n">
        <v>75320</v>
      </c>
      <c r="N6329" s="93" t="n">
        <v>15880</v>
      </c>
      <c r="O6329" s="148" t="n">
        <v>72727.27272727272</v>
      </c>
      <c r="P6329" s="93" t="inlineStr">
        <is>
          <t>카페24마스크팩마스크팩 10매190801</t>
        </is>
      </c>
    </row>
    <row r="6330">
      <c r="A6330" s="93" t="n"/>
      <c r="B6330" s="127" t="n">
        <v>43971</v>
      </c>
      <c r="C6330" s="93">
        <f>TEXT(B6330,"aaa")</f>
        <v/>
      </c>
      <c r="D6330" s="93" t="n"/>
      <c r="E6330" s="6" t="inlineStr">
        <is>
          <t>토너</t>
        </is>
      </c>
      <c r="F6330" s="5" t="inlineStr">
        <is>
          <t>카페24</t>
        </is>
      </c>
      <c r="G6330" s="5" t="inlineStr">
        <is>
          <t>250ml</t>
        </is>
      </c>
      <c r="H6330" s="6" t="n">
        <v>57</v>
      </c>
      <c r="I6330" s="6" t="n"/>
      <c r="J6330" s="7" t="n">
        <v>190801</v>
      </c>
      <c r="K6330" s="93" t="n"/>
      <c r="L6330" s="93" t="n">
        <v>1140000</v>
      </c>
      <c r="M6330" s="93" t="n">
        <v>1073310</v>
      </c>
      <c r="N6330" s="93" t="n">
        <v>185820</v>
      </c>
      <c r="O6330" s="148" t="n">
        <v>1036363.636363636</v>
      </c>
      <c r="P6330" s="93" t="inlineStr">
        <is>
          <t>카페24토너250ml190801</t>
        </is>
      </c>
    </row>
    <row r="6331">
      <c r="A6331" s="93" t="n"/>
      <c r="B6331" s="127" t="n">
        <v>43971</v>
      </c>
      <c r="C6331" s="93">
        <f>TEXT(B6331,"aaa")</f>
        <v/>
      </c>
      <c r="D6331" s="93" t="n"/>
      <c r="E6331" s="6" t="inlineStr">
        <is>
          <t>토너</t>
        </is>
      </c>
      <c r="F6331" s="5" t="inlineStr">
        <is>
          <t>카페24</t>
        </is>
      </c>
      <c r="G6331" s="5" t="inlineStr">
        <is>
          <t>250ml 2set</t>
        </is>
      </c>
      <c r="H6331" s="6" t="n">
        <v>165</v>
      </c>
      <c r="I6331" s="6" t="n"/>
      <c r="J6331" s="7" t="n">
        <v>190801</v>
      </c>
      <c r="K6331" s="93" t="n"/>
      <c r="L6331" s="93" t="n">
        <v>5775000</v>
      </c>
      <c r="M6331" s="93" t="n">
        <v>5437162.5</v>
      </c>
      <c r="N6331" s="93" t="n">
        <v>1075800</v>
      </c>
      <c r="O6331" s="148" t="n">
        <v>5250000</v>
      </c>
      <c r="P6331" s="93" t="inlineStr">
        <is>
          <t>카페24토너250ml 2set190801</t>
        </is>
      </c>
    </row>
    <row r="6332">
      <c r="A6332" s="93" t="n"/>
      <c r="B6332" s="127" t="n">
        <v>43971</v>
      </c>
      <c r="C6332" s="93">
        <f>TEXT(B6332,"aaa")</f>
        <v/>
      </c>
      <c r="D6332" s="93" t="n"/>
      <c r="E6332" s="6" t="inlineStr">
        <is>
          <t>토너</t>
        </is>
      </c>
      <c r="F6332" s="5" t="inlineStr">
        <is>
          <t>카페24</t>
        </is>
      </c>
      <c r="G6332" s="5" t="inlineStr">
        <is>
          <t>500ml</t>
        </is>
      </c>
      <c r="H6332" s="6" t="n">
        <v>56</v>
      </c>
      <c r="I6332" s="6" t="n"/>
      <c r="J6332" s="7" t="n">
        <v>190801</v>
      </c>
      <c r="K6332" s="93" t="n"/>
      <c r="L6332" s="93" t="n">
        <v>1848000</v>
      </c>
      <c r="M6332" s="93" t="n">
        <v>1739892</v>
      </c>
      <c r="N6332" s="93" t="n">
        <v>264600</v>
      </c>
      <c r="O6332" s="148" t="n">
        <v>1680000</v>
      </c>
      <c r="P6332" s="93" t="inlineStr">
        <is>
          <t>카페24토너500ml190801</t>
        </is>
      </c>
    </row>
    <row r="6333">
      <c r="A6333" s="93" t="n"/>
      <c r="B6333" s="127" t="n">
        <v>43971</v>
      </c>
      <c r="C6333" s="93">
        <f>TEXT(B6333,"aaa")</f>
        <v/>
      </c>
      <c r="D6333" s="93" t="n"/>
      <c r="E6333" s="6" t="inlineStr">
        <is>
          <t>토너</t>
        </is>
      </c>
      <c r="F6333" s="5" t="inlineStr">
        <is>
          <t>카페24</t>
        </is>
      </c>
      <c r="G6333" s="93" t="inlineStr">
        <is>
          <t>스킨팩 화장솜 60P</t>
        </is>
      </c>
      <c r="H6333" s="6" t="n">
        <v>66</v>
      </c>
      <c r="I6333" s="6" t="n"/>
      <c r="J6333" s="7" t="n">
        <v>190801</v>
      </c>
      <c r="K6333" s="93" t="n"/>
      <c r="L6333" s="93" t="n">
        <v>198000</v>
      </c>
      <c r="M6333" s="93" t="n">
        <v>186417</v>
      </c>
      <c r="N6333" s="93" t="n">
        <v>73260</v>
      </c>
      <c r="O6333" s="148" t="n">
        <v>180000</v>
      </c>
      <c r="P6333" s="93" t="inlineStr">
        <is>
          <t>카페24토너스킨팩 화장솜 60P190801</t>
        </is>
      </c>
    </row>
    <row r="6334">
      <c r="A6334" s="93" t="n"/>
      <c r="B6334" s="127" t="n">
        <v>43971</v>
      </c>
      <c r="C6334" s="93">
        <f>TEXT(B6334,"aaa")</f>
        <v/>
      </c>
      <c r="D6334" s="93" t="n"/>
      <c r="E6334" s="93" t="inlineStr">
        <is>
          <t>앰플</t>
        </is>
      </c>
      <c r="F6334" s="5" t="inlineStr">
        <is>
          <t>카페24</t>
        </is>
      </c>
      <c r="G6334" s="93" t="inlineStr">
        <is>
          <t>앰플 30ml</t>
        </is>
      </c>
      <c r="H6334" s="6" t="n">
        <v>15</v>
      </c>
      <c r="I6334" s="6" t="n"/>
      <c r="J6334" s="93" t="n">
        <v>190801</v>
      </c>
      <c r="K6334" s="93" t="n"/>
      <c r="L6334" s="93" t="n">
        <v>420000</v>
      </c>
      <c r="M6334" s="93" t="n">
        <v>395430</v>
      </c>
      <c r="N6334" s="93" t="n">
        <v>50955</v>
      </c>
      <c r="O6334" s="148" t="n">
        <v>381818.1818181818</v>
      </c>
      <c r="P6334" s="93" t="inlineStr">
        <is>
          <t>카페24앰플앰플 30ml190801</t>
        </is>
      </c>
    </row>
    <row r="6335">
      <c r="A6335" s="93" t="n"/>
      <c r="B6335" s="127" t="n">
        <v>43971</v>
      </c>
      <c r="C6335" s="93">
        <f>TEXT(B6335,"aaa")</f>
        <v/>
      </c>
      <c r="D6335" s="93" t="n"/>
      <c r="E6335" s="93" t="inlineStr">
        <is>
          <t>수딩크림</t>
        </is>
      </c>
      <c r="F6335" s="5" t="inlineStr">
        <is>
          <t>카페24</t>
        </is>
      </c>
      <c r="G6335" s="93" t="inlineStr">
        <is>
          <t>수딩크림 100ml</t>
        </is>
      </c>
      <c r="H6335" s="6" t="n">
        <v>5</v>
      </c>
      <c r="I6335" s="6" t="n"/>
      <c r="J6335" s="93" t="n">
        <v>190801</v>
      </c>
      <c r="K6335" s="93" t="n"/>
      <c r="L6335" s="93" t="n">
        <v>190000</v>
      </c>
      <c r="M6335" s="93" t="n">
        <v>178885</v>
      </c>
      <c r="N6335" s="93" t="n">
        <v>15225</v>
      </c>
      <c r="O6335" s="148" t="n">
        <v>172727.2727272727</v>
      </c>
      <c r="P6335" s="93" t="inlineStr">
        <is>
          <t>카페24수딩크림수딩크림 100ml190801</t>
        </is>
      </c>
    </row>
    <row r="6336">
      <c r="A6336" s="93" t="n"/>
      <c r="B6336" s="127" t="n">
        <v>43971</v>
      </c>
      <c r="C6336" s="93">
        <f>TEXT(B6336,"aaa")</f>
        <v/>
      </c>
      <c r="D6336" s="93" t="n"/>
      <c r="E6336" s="93" t="inlineStr">
        <is>
          <t>클렌징폼</t>
        </is>
      </c>
      <c r="F6336" s="93" t="inlineStr">
        <is>
          <t>카페24</t>
        </is>
      </c>
      <c r="G6336" s="93" t="inlineStr">
        <is>
          <t>클렌징폼 120ml</t>
        </is>
      </c>
      <c r="H6336" s="6" t="n">
        <v>7</v>
      </c>
      <c r="I6336" s="6" t="n"/>
      <c r="J6336" s="91" t="n">
        <v>190801</v>
      </c>
      <c r="K6336" s="93" t="n"/>
      <c r="L6336" s="93" t="n">
        <v>91000</v>
      </c>
      <c r="M6336" s="93" t="n">
        <v>85676.5</v>
      </c>
      <c r="N6336" s="93" t="n">
        <v>19250</v>
      </c>
      <c r="O6336" s="148" t="n">
        <v>82727.27272727272</v>
      </c>
      <c r="P6336" s="93" t="inlineStr">
        <is>
          <t>카페24클렌징폼클렌징폼 120ml190801</t>
        </is>
      </c>
    </row>
    <row r="6337">
      <c r="A6337" s="93" t="n"/>
      <c r="B6337" s="127" t="n">
        <v>43971</v>
      </c>
      <c r="C6337" s="93">
        <f>TEXT(B6337,"aaa")</f>
        <v/>
      </c>
      <c r="D6337" s="93" t="n"/>
      <c r="E6337" s="93" t="inlineStr">
        <is>
          <t>클렌징폼</t>
        </is>
      </c>
      <c r="F6337" s="93" t="inlineStr">
        <is>
          <t>카페24</t>
        </is>
      </c>
      <c r="G6337" s="93" t="inlineStr">
        <is>
          <t>클렌징폼 120ml 2set</t>
        </is>
      </c>
      <c r="H6337" s="6" t="n">
        <v>1</v>
      </c>
      <c r="I6337" s="6" t="n"/>
      <c r="J6337" s="91" t="n">
        <v>190801</v>
      </c>
      <c r="K6337" s="93" t="n"/>
      <c r="L6337" s="93" t="n">
        <v>24000</v>
      </c>
      <c r="M6337" s="93" t="n">
        <v>22596</v>
      </c>
      <c r="N6337" s="93" t="n">
        <v>2460</v>
      </c>
      <c r="O6337" s="148" t="n">
        <v>21818.18181818182</v>
      </c>
      <c r="P6337" s="93" t="inlineStr">
        <is>
          <t>카페24클렌징폼클렌징폼 120ml 2set190801</t>
        </is>
      </c>
    </row>
    <row r="6338">
      <c r="A6338" s="93" t="n"/>
      <c r="B6338" s="127" t="n">
        <v>43971</v>
      </c>
      <c r="C6338" s="93">
        <f>TEXT(B6338,"aaa")</f>
        <v/>
      </c>
      <c r="D6338" s="93" t="n"/>
      <c r="E6338" s="93" t="inlineStr">
        <is>
          <t>토너</t>
        </is>
      </c>
      <c r="F6338" s="5" t="inlineStr">
        <is>
          <t>현대면세점</t>
        </is>
      </c>
      <c r="G6338" s="93" t="inlineStr">
        <is>
          <t>250ml</t>
        </is>
      </c>
      <c r="H6338" s="6" t="n">
        <v>200</v>
      </c>
      <c r="I6338" s="6" t="n"/>
      <c r="J6338" s="91" t="n">
        <v>190801</v>
      </c>
      <c r="K6338" s="93" t="n"/>
      <c r="L6338" s="93" t="n">
        <v>1260000</v>
      </c>
      <c r="M6338" s="93" t="n">
        <v>1260000</v>
      </c>
      <c r="N6338" s="93" t="n">
        <v>652000</v>
      </c>
      <c r="O6338" s="148" t="n">
        <v>1145454.545454545</v>
      </c>
      <c r="P6338" s="93" t="inlineStr">
        <is>
          <t>현대면세점토너250ml190801</t>
        </is>
      </c>
    </row>
    <row r="6339">
      <c r="A6339" s="93" t="n"/>
      <c r="B6339" s="127" t="n">
        <v>43971</v>
      </c>
      <c r="C6339" s="93">
        <f>TEXT(B6339,"aaa")</f>
        <v/>
      </c>
      <c r="D6339" s="93" t="n"/>
      <c r="E6339" s="6" t="inlineStr">
        <is>
          <t>토너</t>
        </is>
      </c>
      <c r="F6339" s="5" t="inlineStr">
        <is>
          <t>큐텐</t>
        </is>
      </c>
      <c r="G6339" s="5" t="inlineStr">
        <is>
          <t>250ml</t>
        </is>
      </c>
      <c r="H6339" s="6" t="n">
        <v>13</v>
      </c>
      <c r="I6339" s="6" t="n"/>
      <c r="J6339" s="91" t="n">
        <v>190801</v>
      </c>
      <c r="K6339" s="93" t="n"/>
      <c r="L6339" s="93" t="n">
        <v>409500</v>
      </c>
      <c r="M6339" s="93" t="n">
        <v>364455</v>
      </c>
      <c r="N6339" s="93" t="n">
        <v>42380</v>
      </c>
      <c r="O6339" s="148" t="n">
        <v>372272.7272727272</v>
      </c>
      <c r="P6339" s="93" t="inlineStr">
        <is>
          <t>큐텐토너250ml190801</t>
        </is>
      </c>
    </row>
    <row r="6340">
      <c r="A6340" s="93" t="n"/>
      <c r="B6340" s="127" t="n">
        <v>43971</v>
      </c>
      <c r="C6340" s="93">
        <f>TEXT(B6340,"aaa")</f>
        <v/>
      </c>
      <c r="D6340" s="93" t="n"/>
      <c r="E6340" s="6" t="inlineStr">
        <is>
          <t>토너</t>
        </is>
      </c>
      <c r="F6340" s="5" t="inlineStr">
        <is>
          <t>큐텐</t>
        </is>
      </c>
      <c r="G6340" s="5" t="inlineStr">
        <is>
          <t>250ml 2set</t>
        </is>
      </c>
      <c r="H6340" s="6" t="n">
        <v>7</v>
      </c>
      <c r="I6340" s="6" t="n"/>
      <c r="J6340" s="91" t="n">
        <v>190801</v>
      </c>
      <c r="K6340" s="93" t="n"/>
      <c r="L6340" s="93" t="n">
        <v>308000</v>
      </c>
      <c r="M6340" s="93" t="n">
        <v>274120</v>
      </c>
      <c r="N6340" s="93" t="n">
        <v>45640</v>
      </c>
      <c r="O6340" s="148" t="n">
        <v>280000</v>
      </c>
      <c r="P6340" s="93" t="inlineStr">
        <is>
          <t>큐텐토너250ml 2set190801</t>
        </is>
      </c>
    </row>
    <row r="6341">
      <c r="A6341" s="93" t="n"/>
      <c r="B6341" s="127" t="n">
        <v>43971</v>
      </c>
      <c r="C6341" s="93">
        <f>TEXT(B6341,"aaa")</f>
        <v/>
      </c>
      <c r="D6341" s="93" t="n"/>
      <c r="E6341" s="93" t="inlineStr">
        <is>
          <t>앰플</t>
        </is>
      </c>
      <c r="F6341" s="5" t="inlineStr">
        <is>
          <t>큐텐</t>
        </is>
      </c>
      <c r="G6341" s="93" t="inlineStr">
        <is>
          <t>앰플 30ml</t>
        </is>
      </c>
      <c r="H6341" s="6" t="n">
        <v>3</v>
      </c>
      <c r="I6341" s="6" t="n"/>
      <c r="J6341" s="93" t="n">
        <v>190801</v>
      </c>
      <c r="K6341" s="93" t="n"/>
      <c r="L6341" s="93" t="n">
        <v>114000</v>
      </c>
      <c r="M6341" s="93" t="n">
        <v>101460</v>
      </c>
      <c r="N6341" s="93" t="n">
        <v>10191</v>
      </c>
      <c r="O6341" s="148" t="n">
        <v>103636.3636363636</v>
      </c>
      <c r="P6341" s="93" t="inlineStr">
        <is>
          <t>큐텐앰플앰플 30ml190801</t>
        </is>
      </c>
    </row>
    <row r="6342">
      <c r="A6342" s="93" t="n"/>
      <c r="B6342" s="127" t="n">
        <v>43971</v>
      </c>
      <c r="C6342" s="93">
        <f>TEXT(B6342,"aaa")</f>
        <v/>
      </c>
      <c r="D6342" s="93" t="n"/>
      <c r="E6342" s="93" t="inlineStr">
        <is>
          <t>마스크팩</t>
        </is>
      </c>
      <c r="F6342" s="5" t="inlineStr">
        <is>
          <t>큐텐</t>
        </is>
      </c>
      <c r="G6342" s="93" t="inlineStr">
        <is>
          <t>마스크팩 10매</t>
        </is>
      </c>
      <c r="H6342" s="6" t="n">
        <v>1</v>
      </c>
      <c r="I6342" s="6" t="n"/>
      <c r="J6342" s="93" t="n">
        <v>190801</v>
      </c>
      <c r="K6342" s="93" t="n"/>
      <c r="L6342" s="93" t="n">
        <v>36000</v>
      </c>
      <c r="M6342" s="93" t="n">
        <v>32040</v>
      </c>
      <c r="N6342" s="93" t="n">
        <v>3970</v>
      </c>
      <c r="O6342" s="148" t="n">
        <v>32727.27272727272</v>
      </c>
      <c r="P6342" s="93" t="inlineStr">
        <is>
          <t>큐텐마스크팩마스크팩 10매190801</t>
        </is>
      </c>
    </row>
    <row r="6343">
      <c r="A6343" s="93" t="n"/>
      <c r="B6343" s="127" t="n">
        <v>43971</v>
      </c>
      <c r="C6343" s="93">
        <f>TEXT(B6343,"aaa")</f>
        <v/>
      </c>
      <c r="D6343" s="93" t="n"/>
      <c r="E6343" s="93" t="inlineStr">
        <is>
          <t>머드크림마스크</t>
        </is>
      </c>
      <c r="F6343" s="5" t="inlineStr">
        <is>
          <t>큐텐</t>
        </is>
      </c>
      <c r="G6343" s="93" t="inlineStr">
        <is>
          <t>머드크림마스크 100ml</t>
        </is>
      </c>
      <c r="H6343" s="6" t="n">
        <v>2</v>
      </c>
      <c r="I6343" s="6" t="n"/>
      <c r="J6343" s="93" t="n">
        <v>190801</v>
      </c>
      <c r="K6343" s="93" t="n"/>
      <c r="L6343" s="93" t="n">
        <v>63000</v>
      </c>
      <c r="M6343" s="93" t="n">
        <v>56070</v>
      </c>
      <c r="N6343" s="93" t="n">
        <v>2884</v>
      </c>
      <c r="O6343" s="148" t="n">
        <v>57272.72727272726</v>
      </c>
      <c r="P6343" s="93" t="inlineStr">
        <is>
          <t>큐텐머드크림마스크머드크림마스크 100ml190801</t>
        </is>
      </c>
    </row>
    <row r="6344">
      <c r="A6344" s="93" t="n"/>
      <c r="B6344" s="127" t="n">
        <v>43971</v>
      </c>
      <c r="C6344" s="93">
        <f>TEXT(B6344,"aaa")</f>
        <v/>
      </c>
      <c r="D6344" s="93" t="n"/>
      <c r="E6344" s="93" t="inlineStr">
        <is>
          <t>클렌징폼</t>
        </is>
      </c>
      <c r="F6344" s="5" t="inlineStr">
        <is>
          <t>큐텐</t>
        </is>
      </c>
      <c r="G6344" s="93" t="inlineStr">
        <is>
          <t>클렌징폼 120ml</t>
        </is>
      </c>
      <c r="H6344" s="6" t="n">
        <v>1</v>
      </c>
      <c r="I6344" s="6" t="n"/>
      <c r="J6344" s="91" t="n">
        <v>190801</v>
      </c>
      <c r="K6344" s="93" t="n"/>
      <c r="L6344" s="93" t="n">
        <v>25000</v>
      </c>
      <c r="M6344" s="93" t="n">
        <v>22250</v>
      </c>
      <c r="N6344" s="93" t="n">
        <v>2750</v>
      </c>
      <c r="O6344" s="148" t="n">
        <v>22727.27272727272</v>
      </c>
      <c r="P6344" s="93" t="inlineStr">
        <is>
          <t>큐텐클렌징폼클렌징폼 120ml190801</t>
        </is>
      </c>
    </row>
    <row r="6345">
      <c r="A6345" s="93" t="n"/>
      <c r="B6345" s="127" t="n">
        <v>43972</v>
      </c>
      <c r="C6345" s="93">
        <f>TEXT(B6345,"aaa")</f>
        <v/>
      </c>
      <c r="D6345" s="93" t="n"/>
      <c r="E6345" s="6" t="inlineStr">
        <is>
          <t>토너</t>
        </is>
      </c>
      <c r="F6345" s="5" t="inlineStr">
        <is>
          <t>W컨셉</t>
        </is>
      </c>
      <c r="G6345" s="5" t="inlineStr">
        <is>
          <t>250ml 2set</t>
        </is>
      </c>
      <c r="H6345" s="6" t="n">
        <v>2</v>
      </c>
      <c r="I6345" s="6" t="n"/>
      <c r="J6345" s="7" t="n">
        <v>190801</v>
      </c>
      <c r="K6345" s="93" t="n"/>
      <c r="L6345" s="93" t="n">
        <v>70000</v>
      </c>
      <c r="M6345" s="93" t="n">
        <v>51100</v>
      </c>
      <c r="N6345" s="93" t="n">
        <v>13040</v>
      </c>
      <c r="O6345" s="148" t="n">
        <v>63636.36363636363</v>
      </c>
      <c r="P6345" s="93" t="inlineStr">
        <is>
          <t>W컨셉토너250ml 2set190801</t>
        </is>
      </c>
    </row>
    <row r="6346">
      <c r="A6346" s="93" t="n"/>
      <c r="B6346" s="127" t="n">
        <v>43972</v>
      </c>
      <c r="C6346" s="93">
        <f>TEXT(B6346,"aaa")</f>
        <v/>
      </c>
      <c r="D6346" s="93" t="n"/>
      <c r="E6346" s="93" t="inlineStr">
        <is>
          <t>토너</t>
        </is>
      </c>
      <c r="F6346" s="5" t="inlineStr">
        <is>
          <t>스타일쉐어</t>
        </is>
      </c>
      <c r="G6346" s="93" t="inlineStr">
        <is>
          <t>250ml</t>
        </is>
      </c>
      <c r="H6346" s="6" t="n">
        <v>2</v>
      </c>
      <c r="I6346" s="6" t="n"/>
      <c r="J6346" s="7" t="n">
        <v>190801</v>
      </c>
      <c r="K6346" s="93" t="n"/>
      <c r="L6346" s="93" t="n">
        <v>40000</v>
      </c>
      <c r="M6346" s="93" t="n">
        <v>30000</v>
      </c>
      <c r="N6346" s="93" t="n">
        <v>6520</v>
      </c>
      <c r="O6346" s="148" t="n">
        <v>36363.63636363636</v>
      </c>
      <c r="P6346" s="93" t="inlineStr">
        <is>
          <t>스타일쉐어토너250ml190801</t>
        </is>
      </c>
    </row>
    <row r="6347">
      <c r="A6347" s="93" t="n"/>
      <c r="B6347" s="127" t="n">
        <v>43972</v>
      </c>
      <c r="C6347" s="93">
        <f>TEXT(B6347,"aaa")</f>
        <v/>
      </c>
      <c r="D6347" s="93" t="n"/>
      <c r="E6347" s="93" t="inlineStr">
        <is>
          <t>선크림</t>
        </is>
      </c>
      <c r="F6347" s="93" t="inlineStr">
        <is>
          <t>카페24</t>
        </is>
      </c>
      <c r="G6347" s="93" t="inlineStr">
        <is>
          <t>선크림 50ml</t>
        </is>
      </c>
      <c r="H6347" s="6" t="n">
        <v>1</v>
      </c>
      <c r="I6347" s="6" t="n"/>
      <c r="J6347" s="7" t="n">
        <v>190801</v>
      </c>
      <c r="K6347" s="93" t="n"/>
      <c r="L6347" s="93" t="n">
        <v>20000</v>
      </c>
      <c r="M6347" s="93" t="n">
        <v>18830</v>
      </c>
      <c r="N6347" s="93" t="n">
        <v>2345</v>
      </c>
      <c r="O6347" s="148" t="n">
        <v>18181.81818181818</v>
      </c>
      <c r="P6347" s="93" t="inlineStr">
        <is>
          <t>카페24선크림선크림 50ml190801</t>
        </is>
      </c>
    </row>
    <row r="6348">
      <c r="A6348" s="93" t="n"/>
      <c r="B6348" s="127" t="n">
        <v>43972</v>
      </c>
      <c r="C6348" s="93">
        <f>TEXT(B6348,"aaa")</f>
        <v/>
      </c>
      <c r="D6348" s="93" t="n"/>
      <c r="E6348" s="93" t="inlineStr">
        <is>
          <t>어성초진정패키지</t>
        </is>
      </c>
      <c r="F6348" s="93" t="inlineStr">
        <is>
          <t>카페24</t>
        </is>
      </c>
      <c r="G6348" s="93" t="inlineStr">
        <is>
          <t>어성초 진정패키지세트</t>
        </is>
      </c>
      <c r="H6348" s="6" t="n">
        <v>10</v>
      </c>
      <c r="I6348" s="6" t="n"/>
      <c r="J6348" s="93" t="n">
        <v>190801</v>
      </c>
      <c r="K6348" s="93" t="n"/>
      <c r="L6348" s="93" t="n">
        <v>990000</v>
      </c>
      <c r="M6348" s="93" t="n">
        <v>932085</v>
      </c>
      <c r="N6348" s="93" t="n">
        <v>151370</v>
      </c>
      <c r="O6348" s="148" t="n">
        <v>899999.9999999999</v>
      </c>
      <c r="P6348" s="93" t="inlineStr">
        <is>
          <t>카페24어성초진정패키지어성초 진정패키지세트190801</t>
        </is>
      </c>
    </row>
    <row r="6349">
      <c r="A6349" s="93" t="n"/>
      <c r="B6349" s="127" t="n">
        <v>43972</v>
      </c>
      <c r="C6349" s="93">
        <f>TEXT(B6349,"aaa")</f>
        <v/>
      </c>
      <c r="D6349" s="93" t="n"/>
      <c r="E6349" s="93" t="inlineStr">
        <is>
          <t>머드크림마스크</t>
        </is>
      </c>
      <c r="F6349" s="93" t="inlineStr">
        <is>
          <t>카페24</t>
        </is>
      </c>
      <c r="G6349" s="93" t="inlineStr">
        <is>
          <t>머드크림마스크 100ml</t>
        </is>
      </c>
      <c r="H6349" s="6" t="n">
        <v>3</v>
      </c>
      <c r="I6349" s="6" t="n"/>
      <c r="J6349" s="93" t="n">
        <v>190801</v>
      </c>
      <c r="K6349" s="93" t="n"/>
      <c r="L6349" s="93" t="n">
        <v>60000</v>
      </c>
      <c r="M6349" s="93" t="n">
        <v>56490</v>
      </c>
      <c r="N6349" s="93" t="n">
        <v>4326</v>
      </c>
      <c r="O6349" s="148" t="n">
        <v>54545.45454545454</v>
      </c>
      <c r="P6349" s="93" t="inlineStr">
        <is>
          <t>카페24머드크림마스크머드크림마스크 100ml190801</t>
        </is>
      </c>
    </row>
    <row r="6350">
      <c r="A6350" s="93" t="n"/>
      <c r="B6350" s="127" t="n">
        <v>43972</v>
      </c>
      <c r="C6350" s="93">
        <f>TEXT(B6350,"aaa")</f>
        <v/>
      </c>
      <c r="D6350" s="93" t="n"/>
      <c r="E6350" s="93" t="inlineStr">
        <is>
          <t>마스크팩</t>
        </is>
      </c>
      <c r="F6350" s="93" t="inlineStr">
        <is>
          <t>카페24</t>
        </is>
      </c>
      <c r="G6350" s="93" t="inlineStr">
        <is>
          <t>마스크팩 1매</t>
        </is>
      </c>
      <c r="H6350" s="6" t="n">
        <v>1</v>
      </c>
      <c r="I6350" s="6" t="n"/>
      <c r="J6350" s="93" t="n">
        <v>190801</v>
      </c>
      <c r="K6350" s="93" t="n"/>
      <c r="L6350" s="93" t="n">
        <v>4000</v>
      </c>
      <c r="M6350" s="93" t="n">
        <v>3766</v>
      </c>
      <c r="N6350" s="93" t="n">
        <v>397</v>
      </c>
      <c r="O6350" s="148" t="n">
        <v>3636.363636363636</v>
      </c>
      <c r="P6350" s="93" t="inlineStr">
        <is>
          <t>카페24마스크팩마스크팩 1매190801</t>
        </is>
      </c>
    </row>
    <row r="6351">
      <c r="A6351" s="93" t="n"/>
      <c r="B6351" s="127" t="n">
        <v>43972</v>
      </c>
      <c r="C6351" s="93">
        <f>TEXT(B6351,"aaa")</f>
        <v/>
      </c>
      <c r="D6351" s="93" t="n"/>
      <c r="E6351" s="93" t="inlineStr">
        <is>
          <t>마스크팩</t>
        </is>
      </c>
      <c r="F6351" s="93" t="inlineStr">
        <is>
          <t>카페24</t>
        </is>
      </c>
      <c r="G6351" s="93" t="inlineStr">
        <is>
          <t>마스크팩 10매</t>
        </is>
      </c>
      <c r="H6351" s="6" t="n">
        <v>2</v>
      </c>
      <c r="I6351" s="6" t="n"/>
      <c r="J6351" s="93" t="n">
        <v>190801</v>
      </c>
      <c r="K6351" s="93" t="n"/>
      <c r="L6351" s="93" t="n">
        <v>40000</v>
      </c>
      <c r="M6351" s="93" t="n">
        <v>37660</v>
      </c>
      <c r="N6351" s="93" t="n">
        <v>7940</v>
      </c>
      <c r="O6351" s="148" t="n">
        <v>36363.63636363636</v>
      </c>
      <c r="P6351" s="93" t="inlineStr">
        <is>
          <t>카페24마스크팩마스크팩 10매190801</t>
        </is>
      </c>
    </row>
    <row r="6352">
      <c r="A6352" s="93" t="n"/>
      <c r="B6352" s="127" t="n">
        <v>43972</v>
      </c>
      <c r="C6352" s="93">
        <f>TEXT(B6352,"aaa")</f>
        <v/>
      </c>
      <c r="D6352" s="93" t="n"/>
      <c r="E6352" s="6" t="inlineStr">
        <is>
          <t>토너</t>
        </is>
      </c>
      <c r="F6352" s="5" t="inlineStr">
        <is>
          <t>카페24</t>
        </is>
      </c>
      <c r="G6352" s="5" t="inlineStr">
        <is>
          <t>250ml</t>
        </is>
      </c>
      <c r="H6352" s="6" t="n">
        <v>50</v>
      </c>
      <c r="I6352" s="6" t="n"/>
      <c r="J6352" s="7" t="n">
        <v>190801</v>
      </c>
      <c r="K6352" s="93" t="n"/>
      <c r="L6352" s="93" t="n">
        <v>1000000</v>
      </c>
      <c r="M6352" s="93" t="n">
        <v>941500</v>
      </c>
      <c r="N6352" s="93" t="n">
        <v>163000</v>
      </c>
      <c r="O6352" s="148" t="n">
        <v>909090.9090909091</v>
      </c>
      <c r="P6352" s="93" t="inlineStr">
        <is>
          <t>카페24토너250ml190801</t>
        </is>
      </c>
    </row>
    <row r="6353">
      <c r="A6353" s="93" t="n"/>
      <c r="B6353" s="127" t="n">
        <v>43972</v>
      </c>
      <c r="C6353" s="93">
        <f>TEXT(B6353,"aaa")</f>
        <v/>
      </c>
      <c r="D6353" s="93" t="n"/>
      <c r="E6353" s="6" t="inlineStr">
        <is>
          <t>토너</t>
        </is>
      </c>
      <c r="F6353" s="5" t="inlineStr">
        <is>
          <t>카페24</t>
        </is>
      </c>
      <c r="G6353" s="5" t="inlineStr">
        <is>
          <t>250ml 2set</t>
        </is>
      </c>
      <c r="H6353" s="6" t="n">
        <v>32</v>
      </c>
      <c r="I6353" s="6" t="n"/>
      <c r="J6353" s="7" t="n">
        <v>190801</v>
      </c>
      <c r="K6353" s="93" t="n"/>
      <c r="L6353" s="93" t="n">
        <v>1120000</v>
      </c>
      <c r="M6353" s="93" t="n">
        <v>1054480</v>
      </c>
      <c r="N6353" s="93" t="n">
        <v>208640</v>
      </c>
      <c r="O6353" s="148" t="n">
        <v>1018181.818181818</v>
      </c>
      <c r="P6353" s="93" t="inlineStr">
        <is>
          <t>카페24토너250ml 2set190801</t>
        </is>
      </c>
    </row>
    <row r="6354">
      <c r="A6354" s="93" t="n"/>
      <c r="B6354" s="127" t="n">
        <v>43972</v>
      </c>
      <c r="C6354" s="93">
        <f>TEXT(B6354,"aaa")</f>
        <v/>
      </c>
      <c r="D6354" s="93" t="n"/>
      <c r="E6354" s="6" t="inlineStr">
        <is>
          <t>토너</t>
        </is>
      </c>
      <c r="F6354" s="5" t="inlineStr">
        <is>
          <t>카페24</t>
        </is>
      </c>
      <c r="G6354" s="5" t="inlineStr">
        <is>
          <t>500ml</t>
        </is>
      </c>
      <c r="H6354" s="6" t="n">
        <v>47</v>
      </c>
      <c r="I6354" s="6" t="n"/>
      <c r="J6354" s="7" t="n">
        <v>190801</v>
      </c>
      <c r="K6354" s="93" t="n"/>
      <c r="L6354" s="93" t="n">
        <v>1551000</v>
      </c>
      <c r="M6354" s="93" t="n">
        <v>1460266.5</v>
      </c>
      <c r="N6354" s="93" t="n">
        <v>222075</v>
      </c>
      <c r="O6354" s="148" t="n">
        <v>1410000</v>
      </c>
      <c r="P6354" s="93" t="inlineStr">
        <is>
          <t>카페24토너500ml190801</t>
        </is>
      </c>
    </row>
    <row r="6355">
      <c r="A6355" s="93" t="n"/>
      <c r="B6355" s="127" t="n">
        <v>43972</v>
      </c>
      <c r="C6355" s="93">
        <f>TEXT(B6355,"aaa")</f>
        <v/>
      </c>
      <c r="D6355" s="93" t="n"/>
      <c r="E6355" s="6" t="inlineStr">
        <is>
          <t>토너</t>
        </is>
      </c>
      <c r="F6355" s="5" t="inlineStr">
        <is>
          <t>카페24</t>
        </is>
      </c>
      <c r="G6355" s="93" t="inlineStr">
        <is>
          <t>스킨팩 화장솜 60P</t>
        </is>
      </c>
      <c r="H6355" s="6" t="n">
        <v>49</v>
      </c>
      <c r="I6355" s="6" t="n"/>
      <c r="J6355" s="7" t="n">
        <v>190801</v>
      </c>
      <c r="K6355" s="93" t="n"/>
      <c r="L6355" s="93" t="n">
        <v>147000</v>
      </c>
      <c r="M6355" s="93" t="n">
        <v>138400.5</v>
      </c>
      <c r="N6355" s="93" t="n">
        <v>54390</v>
      </c>
      <c r="O6355" s="148" t="n">
        <v>133636.3636363636</v>
      </c>
      <c r="P6355" s="93" t="inlineStr">
        <is>
          <t>카페24토너스킨팩 화장솜 60P190801</t>
        </is>
      </c>
    </row>
    <row r="6356">
      <c r="A6356" s="93" t="n"/>
      <c r="B6356" s="127" t="n">
        <v>43972</v>
      </c>
      <c r="C6356" s="93">
        <f>TEXT(B6356,"aaa")</f>
        <v/>
      </c>
      <c r="D6356" s="93" t="n"/>
      <c r="E6356" s="93" t="inlineStr">
        <is>
          <t>앰플</t>
        </is>
      </c>
      <c r="F6356" s="5" t="inlineStr">
        <is>
          <t>카페24</t>
        </is>
      </c>
      <c r="G6356" s="93" t="inlineStr">
        <is>
          <t>앰플 30ml</t>
        </is>
      </c>
      <c r="H6356" s="6" t="n">
        <v>17</v>
      </c>
      <c r="I6356" s="6" t="n"/>
      <c r="J6356" s="93" t="n">
        <v>190801</v>
      </c>
      <c r="K6356" s="93" t="n"/>
      <c r="L6356" s="93" t="n">
        <v>476000</v>
      </c>
      <c r="M6356" s="93" t="n">
        <v>448154</v>
      </c>
      <c r="N6356" s="93" t="n">
        <v>57749</v>
      </c>
      <c r="O6356" s="148" t="n">
        <v>432727.2727272727</v>
      </c>
      <c r="P6356" s="93" t="inlineStr">
        <is>
          <t>카페24앰플앰플 30ml190801</t>
        </is>
      </c>
    </row>
    <row r="6357">
      <c r="A6357" s="93" t="n"/>
      <c r="B6357" s="127" t="n">
        <v>43972</v>
      </c>
      <c r="C6357" s="93">
        <f>TEXT(B6357,"aaa")</f>
        <v/>
      </c>
      <c r="D6357" s="93" t="n"/>
      <c r="E6357" s="93" t="inlineStr">
        <is>
          <t>수딩크림</t>
        </is>
      </c>
      <c r="F6357" s="5" t="inlineStr">
        <is>
          <t>카페24</t>
        </is>
      </c>
      <c r="G6357" s="93" t="inlineStr">
        <is>
          <t>수딩크림 100ml</t>
        </is>
      </c>
      <c r="H6357" s="6" t="n">
        <v>8</v>
      </c>
      <c r="I6357" s="6" t="n"/>
      <c r="J6357" s="93" t="n">
        <v>190801</v>
      </c>
      <c r="K6357" s="93" t="n"/>
      <c r="L6357" s="93" t="n">
        <v>304000</v>
      </c>
      <c r="M6357" s="93" t="n">
        <v>286216</v>
      </c>
      <c r="N6357" s="93" t="n">
        <v>24360</v>
      </c>
      <c r="O6357" s="148" t="n">
        <v>276363.6363636364</v>
      </c>
      <c r="P6357" s="93" t="inlineStr">
        <is>
          <t>카페24수딩크림수딩크림 100ml190801</t>
        </is>
      </c>
    </row>
    <row r="6358">
      <c r="A6358" s="93" t="n"/>
      <c r="B6358" s="127" t="n">
        <v>43972</v>
      </c>
      <c r="C6358" s="93">
        <f>TEXT(B6358,"aaa")</f>
        <v/>
      </c>
      <c r="D6358" s="93" t="n"/>
      <c r="E6358" s="6" t="inlineStr">
        <is>
          <t>토너</t>
        </is>
      </c>
      <c r="F6358" s="5" t="inlineStr">
        <is>
          <t>큐텐</t>
        </is>
      </c>
      <c r="G6358" s="5" t="inlineStr">
        <is>
          <t>250ml</t>
        </is>
      </c>
      <c r="H6358" s="6" t="n">
        <v>18</v>
      </c>
      <c r="I6358" s="6" t="n"/>
      <c r="J6358" s="91" t="n">
        <v>190801</v>
      </c>
      <c r="K6358" s="93" t="n"/>
      <c r="L6358" s="93" t="n">
        <v>567000</v>
      </c>
      <c r="M6358" s="93" t="n">
        <v>504630</v>
      </c>
      <c r="N6358" s="93" t="n">
        <v>58680</v>
      </c>
      <c r="O6358" s="148" t="n">
        <v>515454.5454545454</v>
      </c>
      <c r="P6358" s="93" t="inlineStr">
        <is>
          <t>큐텐토너250ml190801</t>
        </is>
      </c>
    </row>
    <row r="6359">
      <c r="A6359" s="93" t="n"/>
      <c r="B6359" s="127" t="n">
        <v>43972</v>
      </c>
      <c r="C6359" s="93">
        <f>TEXT(B6359,"aaa")</f>
        <v/>
      </c>
      <c r="D6359" s="93" t="n"/>
      <c r="E6359" s="6" t="inlineStr">
        <is>
          <t>토너</t>
        </is>
      </c>
      <c r="F6359" s="5" t="inlineStr">
        <is>
          <t>큐텐</t>
        </is>
      </c>
      <c r="G6359" s="5" t="inlineStr">
        <is>
          <t>250ml 2set</t>
        </is>
      </c>
      <c r="H6359" s="6" t="n">
        <v>12</v>
      </c>
      <c r="I6359" s="6" t="n"/>
      <c r="J6359" s="91" t="n">
        <v>190801</v>
      </c>
      <c r="K6359" s="93" t="n"/>
      <c r="L6359" s="93" t="n">
        <v>528000</v>
      </c>
      <c r="M6359" s="93" t="n">
        <v>469920</v>
      </c>
      <c r="N6359" s="93" t="n">
        <v>78240</v>
      </c>
      <c r="O6359" s="148" t="n">
        <v>479999.9999999999</v>
      </c>
      <c r="P6359" s="93" t="inlineStr">
        <is>
          <t>큐텐토너250ml 2set190801</t>
        </is>
      </c>
    </row>
    <row r="6360">
      <c r="A6360" s="93" t="n"/>
      <c r="B6360" s="127" t="n">
        <v>43972</v>
      </c>
      <c r="C6360" s="93">
        <f>TEXT(B6360,"aaa")</f>
        <v/>
      </c>
      <c r="D6360" s="93" t="n"/>
      <c r="E6360" s="93" t="inlineStr">
        <is>
          <t>앰플</t>
        </is>
      </c>
      <c r="F6360" s="5" t="inlineStr">
        <is>
          <t>큐텐</t>
        </is>
      </c>
      <c r="G6360" s="93" t="inlineStr">
        <is>
          <t>앰플 30ml</t>
        </is>
      </c>
      <c r="H6360" s="6" t="n">
        <v>7</v>
      </c>
      <c r="I6360" s="6" t="n"/>
      <c r="J6360" s="93" t="n">
        <v>190801</v>
      </c>
      <c r="K6360" s="93" t="n"/>
      <c r="L6360" s="93" t="n">
        <v>266000</v>
      </c>
      <c r="M6360" s="93" t="n">
        <v>236740</v>
      </c>
      <c r="N6360" s="93" t="n">
        <v>23779</v>
      </c>
      <c r="O6360" s="148" t="n">
        <v>241818.1818181818</v>
      </c>
      <c r="P6360" s="93" t="inlineStr">
        <is>
          <t>큐텐앰플앰플 30ml190801</t>
        </is>
      </c>
    </row>
    <row r="6361">
      <c r="A6361" s="93" t="n"/>
      <c r="B6361" s="127" t="n">
        <v>43972</v>
      </c>
      <c r="C6361" s="93">
        <f>TEXT(B6361,"aaa")</f>
        <v/>
      </c>
      <c r="D6361" s="93" t="n"/>
      <c r="E6361" s="93" t="inlineStr">
        <is>
          <t>머드크림마스크</t>
        </is>
      </c>
      <c r="F6361" s="5" t="inlineStr">
        <is>
          <t>큐텐</t>
        </is>
      </c>
      <c r="G6361" s="93" t="inlineStr">
        <is>
          <t>머드크림마스크 100ml</t>
        </is>
      </c>
      <c r="H6361" s="6" t="n">
        <v>1</v>
      </c>
      <c r="I6361" s="6" t="n"/>
      <c r="J6361" s="93" t="n">
        <v>190801</v>
      </c>
      <c r="K6361" s="93" t="n"/>
      <c r="L6361" s="93" t="n">
        <v>31500</v>
      </c>
      <c r="M6361" s="93" t="n">
        <v>28035</v>
      </c>
      <c r="N6361" s="93" t="n">
        <v>1442</v>
      </c>
      <c r="O6361" s="148" t="n">
        <v>28636.36363636363</v>
      </c>
      <c r="P6361" s="93" t="inlineStr">
        <is>
          <t>큐텐머드크림마스크머드크림마스크 100ml190801</t>
        </is>
      </c>
    </row>
    <row r="6362">
      <c r="A6362" s="93" t="n"/>
      <c r="B6362" s="127" t="n">
        <v>43972</v>
      </c>
      <c r="C6362" s="93">
        <f>TEXT(B6362,"aaa")</f>
        <v/>
      </c>
      <c r="D6362" s="93" t="n"/>
      <c r="E6362" s="93" t="inlineStr">
        <is>
          <t>클렌징폼</t>
        </is>
      </c>
      <c r="F6362" s="5" t="inlineStr">
        <is>
          <t>큐텐</t>
        </is>
      </c>
      <c r="G6362" s="93" t="inlineStr">
        <is>
          <t>클렌징폼 120ml</t>
        </is>
      </c>
      <c r="H6362" s="6" t="n">
        <v>1</v>
      </c>
      <c r="I6362" s="6" t="n"/>
      <c r="J6362" s="91" t="n">
        <v>190801</v>
      </c>
      <c r="K6362" s="93" t="n"/>
      <c r="L6362" s="93" t="n">
        <v>25000</v>
      </c>
      <c r="M6362" s="93" t="n">
        <v>22250</v>
      </c>
      <c r="N6362" s="93" t="n">
        <v>2750</v>
      </c>
      <c r="O6362" s="148" t="n">
        <v>22727.27272727272</v>
      </c>
      <c r="P6362" s="93" t="inlineStr">
        <is>
          <t>큐텐클렌징폼클렌징폼 120ml190801</t>
        </is>
      </c>
    </row>
    <row r="6363">
      <c r="A6363" s="93" t="n"/>
      <c r="B6363" s="127" t="n">
        <v>43973</v>
      </c>
      <c r="C6363" s="93">
        <f>TEXT(B6363,"aaa")</f>
        <v/>
      </c>
      <c r="D6363" s="93" t="n"/>
      <c r="E6363" s="6" t="inlineStr">
        <is>
          <t>토너</t>
        </is>
      </c>
      <c r="F6363" s="5" t="inlineStr">
        <is>
          <t>W컨셉</t>
        </is>
      </c>
      <c r="G6363" s="5" t="inlineStr">
        <is>
          <t>250ml 2set</t>
        </is>
      </c>
      <c r="H6363" s="6" t="n">
        <v>5</v>
      </c>
      <c r="I6363" s="6" t="n"/>
      <c r="J6363" s="7" t="n">
        <v>190801</v>
      </c>
      <c r="K6363" s="93" t="n"/>
      <c r="L6363" s="93" t="n">
        <v>175000</v>
      </c>
      <c r="M6363" s="93" t="n">
        <v>127750</v>
      </c>
      <c r="N6363" s="93" t="n">
        <v>32600</v>
      </c>
      <c r="O6363" s="148" t="n">
        <v>159090.9090909091</v>
      </c>
      <c r="P6363" s="93" t="inlineStr">
        <is>
          <t>W컨셉토너250ml 2set190801</t>
        </is>
      </c>
    </row>
    <row r="6364">
      <c r="A6364" s="93" t="n"/>
      <c r="B6364" s="127" t="n">
        <v>43973</v>
      </c>
      <c r="C6364" s="93">
        <f>TEXT(B6364,"aaa")</f>
        <v/>
      </c>
      <c r="D6364" s="93" t="n"/>
      <c r="E6364" s="93" t="inlineStr">
        <is>
          <t>토너</t>
        </is>
      </c>
      <c r="F6364" s="5" t="inlineStr">
        <is>
          <t>스타일쉐어</t>
        </is>
      </c>
      <c r="G6364" s="93" t="inlineStr">
        <is>
          <t>250ml</t>
        </is>
      </c>
      <c r="H6364" s="6" t="n">
        <v>6</v>
      </c>
      <c r="I6364" s="6" t="n"/>
      <c r="J6364" s="7" t="n">
        <v>190801</v>
      </c>
      <c r="K6364" s="93" t="n"/>
      <c r="L6364" s="93" t="n">
        <v>120000</v>
      </c>
      <c r="M6364" s="93" t="n">
        <v>90000</v>
      </c>
      <c r="N6364" s="93" t="n">
        <v>19560</v>
      </c>
      <c r="O6364" s="148" t="n">
        <v>109090.9090909091</v>
      </c>
      <c r="P6364" s="93" t="inlineStr">
        <is>
          <t>스타일쉐어토너250ml190801</t>
        </is>
      </c>
    </row>
    <row r="6365">
      <c r="A6365" s="93" t="n"/>
      <c r="B6365" s="127" t="n">
        <v>43973</v>
      </c>
      <c r="C6365" s="93">
        <f>TEXT(B6365,"aaa")</f>
        <v/>
      </c>
      <c r="D6365" s="93" t="n"/>
      <c r="E6365" s="93" t="inlineStr">
        <is>
          <t>어성초진정패키지</t>
        </is>
      </c>
      <c r="F6365" s="93" t="inlineStr">
        <is>
          <t>카페24</t>
        </is>
      </c>
      <c r="G6365" s="93" t="inlineStr">
        <is>
          <t>어성초 진정패키지세트</t>
        </is>
      </c>
      <c r="H6365" s="6" t="n">
        <v>4</v>
      </c>
      <c r="I6365" s="6" t="n"/>
      <c r="J6365" s="93" t="n">
        <v>190801</v>
      </c>
      <c r="K6365" s="93" t="n"/>
      <c r="L6365" s="93" t="n">
        <v>396000</v>
      </c>
      <c r="M6365" s="93" t="n">
        <v>372834</v>
      </c>
      <c r="N6365" s="93" t="n">
        <v>60548</v>
      </c>
      <c r="O6365" s="148" t="n">
        <v>360000</v>
      </c>
      <c r="P6365" s="93" t="inlineStr">
        <is>
          <t>카페24어성초진정패키지어성초 진정패키지세트190801</t>
        </is>
      </c>
    </row>
    <row r="6366">
      <c r="A6366" s="93" t="n"/>
      <c r="B6366" s="127" t="n">
        <v>43973</v>
      </c>
      <c r="C6366" s="93">
        <f>TEXT(B6366,"aaa")</f>
        <v/>
      </c>
      <c r="D6366" s="93" t="n"/>
      <c r="E6366" s="93" t="inlineStr">
        <is>
          <t>머드크림마스크</t>
        </is>
      </c>
      <c r="F6366" s="93" t="inlineStr">
        <is>
          <t>카페24</t>
        </is>
      </c>
      <c r="G6366" s="93" t="inlineStr">
        <is>
          <t>머드크림마스크 100ml</t>
        </is>
      </c>
      <c r="H6366" s="6" t="n">
        <v>1</v>
      </c>
      <c r="I6366" s="6" t="n"/>
      <c r="J6366" s="93" t="n">
        <v>190801</v>
      </c>
      <c r="K6366" s="93" t="n"/>
      <c r="L6366" s="93" t="n">
        <v>20000</v>
      </c>
      <c r="M6366" s="93" t="n">
        <v>18830</v>
      </c>
      <c r="N6366" s="93" t="n">
        <v>1442</v>
      </c>
      <c r="O6366" s="148" t="n">
        <v>18181.81818181818</v>
      </c>
      <c r="P6366" s="93" t="inlineStr">
        <is>
          <t>카페24머드크림마스크머드크림마스크 100ml190801</t>
        </is>
      </c>
    </row>
    <row r="6367">
      <c r="A6367" s="93" t="n"/>
      <c r="B6367" s="127" t="n">
        <v>43973</v>
      </c>
      <c r="C6367" s="93">
        <f>TEXT(B6367,"aaa")</f>
        <v/>
      </c>
      <c r="D6367" s="93" t="n"/>
      <c r="E6367" s="93" t="inlineStr">
        <is>
          <t>머드크림마스크</t>
        </is>
      </c>
      <c r="F6367" s="93" t="inlineStr">
        <is>
          <t>카페24</t>
        </is>
      </c>
      <c r="G6367" s="93" t="inlineStr">
        <is>
          <t>머드크림마스크 100ml 2set</t>
        </is>
      </c>
      <c r="H6367" s="6" t="n">
        <v>1</v>
      </c>
      <c r="I6367" s="6" t="n"/>
      <c r="J6367" s="93" t="n">
        <v>190801</v>
      </c>
      <c r="K6367" s="93" t="n"/>
      <c r="L6367" s="93" t="n">
        <v>35000</v>
      </c>
      <c r="M6367" s="93" t="n">
        <v>32952.5</v>
      </c>
      <c r="N6367" s="93" t="n">
        <v>2884</v>
      </c>
      <c r="O6367" s="148" t="n">
        <v>31818.18181818182</v>
      </c>
      <c r="P6367" s="93" t="inlineStr">
        <is>
          <t>카페24머드크림마스크머드크림마스크 100ml 2set190801</t>
        </is>
      </c>
    </row>
    <row r="6368">
      <c r="A6368" s="93" t="n"/>
      <c r="B6368" s="127" t="n">
        <v>43973</v>
      </c>
      <c r="C6368" s="93">
        <f>TEXT(B6368,"aaa")</f>
        <v/>
      </c>
      <c r="D6368" s="93" t="n"/>
      <c r="E6368" s="6" t="inlineStr">
        <is>
          <t>토너</t>
        </is>
      </c>
      <c r="F6368" s="5" t="inlineStr">
        <is>
          <t>카페24</t>
        </is>
      </c>
      <c r="G6368" s="5" t="inlineStr">
        <is>
          <t>250ml</t>
        </is>
      </c>
      <c r="H6368" s="6" t="n">
        <v>24</v>
      </c>
      <c r="I6368" s="6" t="n"/>
      <c r="J6368" s="7" t="n">
        <v>190801</v>
      </c>
      <c r="K6368" s="93" t="n"/>
      <c r="L6368" s="93" t="n">
        <v>480000</v>
      </c>
      <c r="M6368" s="93" t="n">
        <v>451920</v>
      </c>
      <c r="N6368" s="93" t="n">
        <v>78240</v>
      </c>
      <c r="O6368" s="148" t="n">
        <v>436363.6363636364</v>
      </c>
      <c r="P6368" s="93" t="inlineStr">
        <is>
          <t>카페24토너250ml190801</t>
        </is>
      </c>
    </row>
    <row r="6369">
      <c r="A6369" s="93" t="n"/>
      <c r="B6369" s="127" t="n">
        <v>43973</v>
      </c>
      <c r="C6369" s="93">
        <f>TEXT(B6369,"aaa")</f>
        <v/>
      </c>
      <c r="D6369" s="93" t="n"/>
      <c r="E6369" s="6" t="inlineStr">
        <is>
          <t>토너</t>
        </is>
      </c>
      <c r="F6369" s="5" t="inlineStr">
        <is>
          <t>카페24</t>
        </is>
      </c>
      <c r="G6369" s="5" t="inlineStr">
        <is>
          <t>250ml 2set</t>
        </is>
      </c>
      <c r="H6369" s="6" t="n">
        <v>33</v>
      </c>
      <c r="I6369" s="6" t="n"/>
      <c r="J6369" s="7" t="n">
        <v>190801</v>
      </c>
      <c r="K6369" s="93" t="n"/>
      <c r="L6369" s="93" t="n">
        <v>1155000</v>
      </c>
      <c r="M6369" s="93" t="n">
        <v>1087432.5</v>
      </c>
      <c r="N6369" s="93" t="n">
        <v>215160</v>
      </c>
      <c r="O6369" s="148" t="n">
        <v>1050000</v>
      </c>
      <c r="P6369" s="93" t="inlineStr">
        <is>
          <t>카페24토너250ml 2set190801</t>
        </is>
      </c>
    </row>
    <row r="6370">
      <c r="A6370" s="93" t="n"/>
      <c r="B6370" s="127" t="n">
        <v>43973</v>
      </c>
      <c r="C6370" s="93">
        <f>TEXT(B6370,"aaa")</f>
        <v/>
      </c>
      <c r="D6370" s="93" t="n"/>
      <c r="E6370" s="6" t="inlineStr">
        <is>
          <t>토너</t>
        </is>
      </c>
      <c r="F6370" s="5" t="inlineStr">
        <is>
          <t>카페24</t>
        </is>
      </c>
      <c r="G6370" s="5" t="inlineStr">
        <is>
          <t>500ml</t>
        </is>
      </c>
      <c r="H6370" s="6" t="n">
        <v>44</v>
      </c>
      <c r="I6370" s="6" t="n"/>
      <c r="J6370" s="7" t="n">
        <v>190801</v>
      </c>
      <c r="K6370" s="93" t="n"/>
      <c r="L6370" s="93" t="n">
        <v>1452000</v>
      </c>
      <c r="M6370" s="93" t="n">
        <v>1367058</v>
      </c>
      <c r="N6370" s="93" t="n">
        <v>207900</v>
      </c>
      <c r="O6370" s="148" t="n">
        <v>1320000</v>
      </c>
      <c r="P6370" s="93" t="inlineStr">
        <is>
          <t>카페24토너500ml190801</t>
        </is>
      </c>
    </row>
    <row r="6371">
      <c r="A6371" s="93" t="n"/>
      <c r="B6371" s="127" t="n">
        <v>43973</v>
      </c>
      <c r="C6371" s="93">
        <f>TEXT(B6371,"aaa")</f>
        <v/>
      </c>
      <c r="D6371" s="93" t="n"/>
      <c r="E6371" s="6" t="inlineStr">
        <is>
          <t>토너</t>
        </is>
      </c>
      <c r="F6371" s="5" t="inlineStr">
        <is>
          <t>카페24</t>
        </is>
      </c>
      <c r="G6371" s="93" t="inlineStr">
        <is>
          <t>스킨팩 화장솜 60P</t>
        </is>
      </c>
      <c r="H6371" s="6" t="n">
        <v>40</v>
      </c>
      <c r="I6371" s="6" t="n"/>
      <c r="J6371" s="7" t="n">
        <v>190801</v>
      </c>
      <c r="K6371" s="93" t="n"/>
      <c r="L6371" s="93" t="n">
        <v>120000</v>
      </c>
      <c r="M6371" s="93" t="n">
        <v>112980</v>
      </c>
      <c r="N6371" s="93" t="n">
        <v>44400</v>
      </c>
      <c r="O6371" s="148" t="n">
        <v>109090.9090909091</v>
      </c>
      <c r="P6371" s="93" t="inlineStr">
        <is>
          <t>카페24토너스킨팩 화장솜 60P190801</t>
        </is>
      </c>
    </row>
    <row r="6372">
      <c r="A6372" s="93" t="n"/>
      <c r="B6372" s="127" t="n">
        <v>43973</v>
      </c>
      <c r="C6372" s="93">
        <f>TEXT(B6372,"aaa")</f>
        <v/>
      </c>
      <c r="D6372" s="93" t="n"/>
      <c r="E6372" s="93" t="inlineStr">
        <is>
          <t>앰플</t>
        </is>
      </c>
      <c r="F6372" s="5" t="inlineStr">
        <is>
          <t>카페24</t>
        </is>
      </c>
      <c r="G6372" s="93" t="inlineStr">
        <is>
          <t>앰플 30ml</t>
        </is>
      </c>
      <c r="H6372" s="6" t="n">
        <v>3</v>
      </c>
      <c r="I6372" s="6" t="n"/>
      <c r="J6372" s="93" t="n">
        <v>190801</v>
      </c>
      <c r="K6372" s="93" t="n"/>
      <c r="L6372" s="93" t="n">
        <v>84000</v>
      </c>
      <c r="M6372" s="93" t="n">
        <v>79086</v>
      </c>
      <c r="N6372" s="93" t="n">
        <v>10191</v>
      </c>
      <c r="O6372" s="148" t="n">
        <v>76363.63636363635</v>
      </c>
      <c r="P6372" s="93" t="inlineStr">
        <is>
          <t>카페24앰플앰플 30ml190801</t>
        </is>
      </c>
    </row>
    <row r="6373">
      <c r="A6373" s="93" t="n"/>
      <c r="B6373" s="127" t="n">
        <v>43973</v>
      </c>
      <c r="C6373" s="93">
        <f>TEXT(B6373,"aaa")</f>
        <v/>
      </c>
      <c r="D6373" s="93" t="n"/>
      <c r="E6373" s="93" t="inlineStr">
        <is>
          <t>수딩크림</t>
        </is>
      </c>
      <c r="F6373" s="5" t="inlineStr">
        <is>
          <t>카페24</t>
        </is>
      </c>
      <c r="G6373" s="93" t="inlineStr">
        <is>
          <t>수딩크림 100ml</t>
        </is>
      </c>
      <c r="H6373" s="6" t="n">
        <v>3</v>
      </c>
      <c r="I6373" s="6" t="n"/>
      <c r="J6373" s="93" t="n">
        <v>190801</v>
      </c>
      <c r="K6373" s="93" t="n"/>
      <c r="L6373" s="93" t="n">
        <v>114000</v>
      </c>
      <c r="M6373" s="93" t="n">
        <v>107331</v>
      </c>
      <c r="N6373" s="93" t="n">
        <v>9135</v>
      </c>
      <c r="O6373" s="148" t="n">
        <v>103636.3636363636</v>
      </c>
      <c r="P6373" s="93" t="inlineStr">
        <is>
          <t>카페24수딩크림수딩크림 100ml190801</t>
        </is>
      </c>
    </row>
    <row r="6374">
      <c r="A6374" s="93" t="n"/>
      <c r="B6374" s="127" t="n">
        <v>43973</v>
      </c>
      <c r="C6374" s="93">
        <f>TEXT(B6374,"aaa")</f>
        <v/>
      </c>
      <c r="D6374" s="93" t="n"/>
      <c r="E6374" s="93" t="inlineStr">
        <is>
          <t>클렌징폼</t>
        </is>
      </c>
      <c r="F6374" s="93" t="inlineStr">
        <is>
          <t>카페24</t>
        </is>
      </c>
      <c r="G6374" s="93" t="inlineStr">
        <is>
          <t>클렌징폼 120ml</t>
        </is>
      </c>
      <c r="H6374" s="6" t="n">
        <v>4</v>
      </c>
      <c r="I6374" s="6" t="n"/>
      <c r="J6374" s="91" t="n">
        <v>190801</v>
      </c>
      <c r="K6374" s="93" t="n"/>
      <c r="L6374" s="93" t="n">
        <v>52000</v>
      </c>
      <c r="M6374" s="93" t="n">
        <v>48958</v>
      </c>
      <c r="N6374" s="93" t="n">
        <v>11000</v>
      </c>
      <c r="O6374" s="148" t="n">
        <v>47272.72727272727</v>
      </c>
      <c r="P6374" s="93" t="inlineStr">
        <is>
          <t>카페24클렌징폼클렌징폼 120ml190801</t>
        </is>
      </c>
    </row>
    <row r="6375">
      <c r="A6375" s="93" t="n"/>
      <c r="B6375" s="127" t="n">
        <v>43973</v>
      </c>
      <c r="C6375" s="93">
        <f>TEXT(B6375,"aaa")</f>
        <v/>
      </c>
      <c r="D6375" s="93" t="n"/>
      <c r="E6375" s="93" t="inlineStr">
        <is>
          <t>클렌징폼</t>
        </is>
      </c>
      <c r="F6375" s="93" t="inlineStr">
        <is>
          <t>카페24</t>
        </is>
      </c>
      <c r="G6375" s="93" t="inlineStr">
        <is>
          <t>클렌징폼 120ml 2set</t>
        </is>
      </c>
      <c r="H6375" s="6" t="n">
        <v>1</v>
      </c>
      <c r="I6375" s="6" t="n"/>
      <c r="J6375" s="91" t="n">
        <v>190801</v>
      </c>
      <c r="K6375" s="93" t="n"/>
      <c r="L6375" s="93" t="n">
        <v>24000</v>
      </c>
      <c r="M6375" s="93" t="n">
        <v>22596</v>
      </c>
      <c r="N6375" s="93" t="n">
        <v>2460</v>
      </c>
      <c r="O6375" s="148" t="n">
        <v>21818.18181818182</v>
      </c>
      <c r="P6375" s="93" t="inlineStr">
        <is>
          <t>카페24클렌징폼클렌징폼 120ml 2set190801</t>
        </is>
      </c>
    </row>
    <row r="6376">
      <c r="A6376" s="93" t="n"/>
      <c r="B6376" s="127" t="n">
        <v>43973</v>
      </c>
      <c r="C6376" s="93">
        <f>TEXT(B6376,"aaa")</f>
        <v/>
      </c>
      <c r="D6376" s="93" t="n"/>
      <c r="E6376" s="6" t="inlineStr">
        <is>
          <t>토너</t>
        </is>
      </c>
      <c r="F6376" s="5" t="inlineStr">
        <is>
          <t>큐텐</t>
        </is>
      </c>
      <c r="G6376" s="5" t="inlineStr">
        <is>
          <t>250ml</t>
        </is>
      </c>
      <c r="H6376" s="6" t="n">
        <v>25</v>
      </c>
      <c r="I6376" s="6" t="n"/>
      <c r="J6376" s="91" t="n">
        <v>190801</v>
      </c>
      <c r="K6376" s="93" t="n"/>
      <c r="L6376" s="93" t="n">
        <v>787500</v>
      </c>
      <c r="M6376" s="93" t="n">
        <v>700875</v>
      </c>
      <c r="N6376" s="93" t="n">
        <v>81500</v>
      </c>
      <c r="O6376" s="148" t="n">
        <v>715909.0909090908</v>
      </c>
      <c r="P6376" s="93" t="inlineStr">
        <is>
          <t>큐텐토너250ml190801</t>
        </is>
      </c>
    </row>
    <row r="6377">
      <c r="A6377" s="93" t="n"/>
      <c r="B6377" s="127" t="n">
        <v>43973</v>
      </c>
      <c r="C6377" s="93">
        <f>TEXT(B6377,"aaa")</f>
        <v/>
      </c>
      <c r="D6377" s="93" t="n"/>
      <c r="E6377" s="6" t="inlineStr">
        <is>
          <t>토너</t>
        </is>
      </c>
      <c r="F6377" s="5" t="inlineStr">
        <is>
          <t>큐텐</t>
        </is>
      </c>
      <c r="G6377" s="5" t="inlineStr">
        <is>
          <t>250ml 2set</t>
        </is>
      </c>
      <c r="H6377" s="6" t="n">
        <v>8</v>
      </c>
      <c r="I6377" s="6" t="n"/>
      <c r="J6377" s="91" t="n">
        <v>190801</v>
      </c>
      <c r="K6377" s="93" t="n"/>
      <c r="L6377" s="93" t="n">
        <v>352000</v>
      </c>
      <c r="M6377" s="93" t="n">
        <v>313280</v>
      </c>
      <c r="N6377" s="93" t="n">
        <v>52160</v>
      </c>
      <c r="O6377" s="148" t="n">
        <v>320000</v>
      </c>
      <c r="P6377" s="93" t="inlineStr">
        <is>
          <t>큐텐토너250ml 2set190801</t>
        </is>
      </c>
    </row>
    <row r="6378">
      <c r="A6378" s="93" t="n"/>
      <c r="B6378" s="127" t="n">
        <v>43973</v>
      </c>
      <c r="C6378" s="93">
        <f>TEXT(B6378,"aaa")</f>
        <v/>
      </c>
      <c r="D6378" s="93" t="n"/>
      <c r="E6378" s="93" t="inlineStr">
        <is>
          <t>앰플</t>
        </is>
      </c>
      <c r="F6378" s="5" t="inlineStr">
        <is>
          <t>큐텐</t>
        </is>
      </c>
      <c r="G6378" s="93" t="inlineStr">
        <is>
          <t>앰플 30ml</t>
        </is>
      </c>
      <c r="H6378" s="6" t="n">
        <v>5</v>
      </c>
      <c r="I6378" s="6" t="n"/>
      <c r="J6378" s="93" t="n">
        <v>190801</v>
      </c>
      <c r="K6378" s="93" t="n"/>
      <c r="L6378" s="93" t="n">
        <v>190000</v>
      </c>
      <c r="M6378" s="93" t="n">
        <v>169100</v>
      </c>
      <c r="N6378" s="93" t="n">
        <v>16985</v>
      </c>
      <c r="O6378" s="148" t="n">
        <v>172727.2727272727</v>
      </c>
      <c r="P6378" s="93" t="inlineStr">
        <is>
          <t>큐텐앰플앰플 30ml190801</t>
        </is>
      </c>
    </row>
    <row r="6379">
      <c r="A6379" s="93" t="n"/>
      <c r="B6379" s="127" t="n">
        <v>43973</v>
      </c>
      <c r="C6379" s="93">
        <f>TEXT(B6379,"aaa")</f>
        <v/>
      </c>
      <c r="D6379" s="93" t="n"/>
      <c r="E6379" s="93" t="inlineStr">
        <is>
          <t>머드크림마스크</t>
        </is>
      </c>
      <c r="F6379" s="5" t="inlineStr">
        <is>
          <t>큐텐</t>
        </is>
      </c>
      <c r="G6379" s="93" t="inlineStr">
        <is>
          <t>머드크림마스크 100ml</t>
        </is>
      </c>
      <c r="H6379" s="6" t="n">
        <v>1</v>
      </c>
      <c r="I6379" s="6" t="n"/>
      <c r="J6379" s="93" t="n">
        <v>190801</v>
      </c>
      <c r="K6379" s="93" t="n"/>
      <c r="L6379" s="93" t="n">
        <v>31500</v>
      </c>
      <c r="M6379" s="93" t="n">
        <v>28035</v>
      </c>
      <c r="N6379" s="93" t="n">
        <v>1442</v>
      </c>
      <c r="O6379" s="148" t="n">
        <v>28636.36363636363</v>
      </c>
      <c r="P6379" s="93" t="inlineStr">
        <is>
          <t>큐텐머드크림마스크머드크림마스크 100ml190801</t>
        </is>
      </c>
    </row>
    <row r="6380">
      <c r="A6380" s="93" t="n"/>
      <c r="B6380" s="127" t="n">
        <v>43973</v>
      </c>
      <c r="C6380" s="93">
        <f>TEXT(B6380,"aaa")</f>
        <v/>
      </c>
      <c r="D6380" s="93" t="n"/>
      <c r="E6380" s="93" t="inlineStr">
        <is>
          <t>클렌징폼</t>
        </is>
      </c>
      <c r="F6380" s="5" t="inlineStr">
        <is>
          <t>큐텐</t>
        </is>
      </c>
      <c r="G6380" s="93" t="inlineStr">
        <is>
          <t>클렌징폼 120ml</t>
        </is>
      </c>
      <c r="H6380" s="6" t="n">
        <v>1</v>
      </c>
      <c r="I6380" s="6" t="n"/>
      <c r="J6380" s="91" t="n">
        <v>190801</v>
      </c>
      <c r="K6380" s="93" t="n"/>
      <c r="L6380" s="93" t="n">
        <v>25000</v>
      </c>
      <c r="M6380" s="93" t="n">
        <v>22250</v>
      </c>
      <c r="N6380" s="93" t="n">
        <v>2750</v>
      </c>
      <c r="O6380" s="148" t="n">
        <v>22727.27272727272</v>
      </c>
      <c r="P6380" s="93" t="inlineStr">
        <is>
          <t>큐텐클렌징폼클렌징폼 120ml190801</t>
        </is>
      </c>
    </row>
    <row r="6381">
      <c r="A6381" s="93" t="n"/>
      <c r="B6381" s="127" t="n">
        <v>43973</v>
      </c>
      <c r="C6381" s="93">
        <f>TEXT(B6381,"aaa")</f>
        <v/>
      </c>
      <c r="D6381" s="93" t="n"/>
      <c r="E6381" s="93" t="inlineStr">
        <is>
          <t>마스크팩</t>
        </is>
      </c>
      <c r="F6381" s="5" t="inlineStr">
        <is>
          <t>큐텐</t>
        </is>
      </c>
      <c r="G6381" s="93" t="inlineStr">
        <is>
          <t>마스크팩 10매</t>
        </is>
      </c>
      <c r="H6381" s="6" t="n">
        <v>1</v>
      </c>
      <c r="I6381" s="6" t="n"/>
      <c r="J6381" s="93" t="n">
        <v>190801</v>
      </c>
      <c r="K6381" s="93" t="n"/>
      <c r="L6381" s="93" t="n">
        <v>36000</v>
      </c>
      <c r="M6381" s="93" t="n">
        <v>32040</v>
      </c>
      <c r="N6381" s="93" t="n">
        <v>3970</v>
      </c>
      <c r="O6381" s="148" t="n">
        <v>32727.27272727272</v>
      </c>
      <c r="P6381" s="93" t="inlineStr">
        <is>
          <t>큐텐마스크팩마스크팩 10매190801</t>
        </is>
      </c>
    </row>
    <row r="6382">
      <c r="A6382" s="93" t="n"/>
      <c r="B6382" s="127" t="n">
        <v>43972</v>
      </c>
      <c r="C6382" s="93">
        <f>TEXT(B6382,"aaa")</f>
        <v/>
      </c>
      <c r="D6382" s="93" t="n"/>
      <c r="E6382" s="93" t="inlineStr">
        <is>
          <t>클렌징폼</t>
        </is>
      </c>
      <c r="F6382" s="93" t="inlineStr">
        <is>
          <t>카페24</t>
        </is>
      </c>
      <c r="G6382" s="93" t="inlineStr">
        <is>
          <t>클렌징폼 120ml</t>
        </is>
      </c>
      <c r="H6382" s="6" t="n">
        <v>12</v>
      </c>
      <c r="I6382" s="6" t="n"/>
      <c r="J6382" s="91" t="n">
        <v>190801</v>
      </c>
      <c r="K6382" s="93" t="n"/>
      <c r="L6382" s="93" t="n">
        <v>156000</v>
      </c>
      <c r="M6382" s="93" t="n">
        <v>146874</v>
      </c>
      <c r="N6382" s="93" t="n">
        <v>33000</v>
      </c>
      <c r="O6382" s="148" t="n">
        <v>141818.1818181818</v>
      </c>
      <c r="P6382" s="93" t="inlineStr">
        <is>
          <t>카페24클렌징폼클렌징폼 120ml190801</t>
        </is>
      </c>
    </row>
    <row r="6383">
      <c r="A6383" s="93" t="n"/>
      <c r="B6383" s="127" t="n">
        <v>43972</v>
      </c>
      <c r="C6383" s="93">
        <f>TEXT(B6383,"aaa")</f>
        <v/>
      </c>
      <c r="D6383" s="93" t="n"/>
      <c r="E6383" s="93" t="inlineStr">
        <is>
          <t>클렌징폼</t>
        </is>
      </c>
      <c r="F6383" s="93" t="inlineStr">
        <is>
          <t>카페24</t>
        </is>
      </c>
      <c r="G6383" s="93" t="inlineStr">
        <is>
          <t>클렌징폼 120ml 3set</t>
        </is>
      </c>
      <c r="H6383" s="6" t="n">
        <v>2</v>
      </c>
      <c r="I6383" s="6" t="n"/>
      <c r="J6383" s="91" t="n">
        <v>190801</v>
      </c>
      <c r="K6383" s="93" t="n"/>
      <c r="L6383" s="93" t="n">
        <v>66000</v>
      </c>
      <c r="M6383" s="93" t="n">
        <v>62139</v>
      </c>
      <c r="N6383" s="93" t="n">
        <v>7380</v>
      </c>
      <c r="O6383" s="148" t="n">
        <v>59999.99999999999</v>
      </c>
      <c r="P6383" s="93" t="inlineStr">
        <is>
          <t>카페24클렌징폼클렌징폼 120ml 3set190801</t>
        </is>
      </c>
    </row>
    <row r="6384">
      <c r="A6384" s="93" t="n"/>
      <c r="B6384" s="127" t="n">
        <v>43974</v>
      </c>
      <c r="C6384" s="93">
        <f>TEXT(B6384,"aaa")</f>
        <v/>
      </c>
      <c r="D6384" s="93" t="n"/>
      <c r="E6384" s="93" t="inlineStr">
        <is>
          <t>토너</t>
        </is>
      </c>
      <c r="F6384" s="5" t="inlineStr">
        <is>
          <t>스타일쉐어</t>
        </is>
      </c>
      <c r="G6384" s="93" t="inlineStr">
        <is>
          <t>250ml</t>
        </is>
      </c>
      <c r="H6384" s="6" t="n">
        <v>3</v>
      </c>
      <c r="I6384" s="6" t="n"/>
      <c r="J6384" s="7" t="n">
        <v>190801</v>
      </c>
      <c r="K6384" s="93" t="n"/>
      <c r="L6384" s="93" t="n">
        <v>60000</v>
      </c>
      <c r="M6384" s="93" t="n">
        <v>45000</v>
      </c>
      <c r="N6384" s="93" t="n">
        <v>9780</v>
      </c>
      <c r="O6384" s="148" t="n">
        <v>54545.45454545454</v>
      </c>
      <c r="P6384" s="93" t="inlineStr">
        <is>
          <t>스타일쉐어토너250ml190801</t>
        </is>
      </c>
    </row>
    <row r="6385">
      <c r="A6385" s="93" t="n"/>
      <c r="B6385" s="127" t="n">
        <v>43974</v>
      </c>
      <c r="C6385" s="93">
        <f>TEXT(B6385,"aaa")</f>
        <v/>
      </c>
      <c r="D6385" s="93" t="n"/>
      <c r="E6385" s="93" t="inlineStr">
        <is>
          <t>어성초진정패키지</t>
        </is>
      </c>
      <c r="F6385" s="93" t="inlineStr">
        <is>
          <t>카페24</t>
        </is>
      </c>
      <c r="G6385" s="93" t="inlineStr">
        <is>
          <t>어성초 진정패키지세트</t>
        </is>
      </c>
      <c r="H6385" s="6" t="n">
        <v>3</v>
      </c>
      <c r="I6385" s="6" t="n"/>
      <c r="J6385" s="93" t="n">
        <v>190801</v>
      </c>
      <c r="K6385" s="93" t="n"/>
      <c r="L6385" s="93" t="n">
        <v>297000</v>
      </c>
      <c r="M6385" s="93" t="n">
        <v>279625.5</v>
      </c>
      <c r="N6385" s="93" t="n">
        <v>45411</v>
      </c>
      <c r="O6385" s="148" t="n">
        <v>270000</v>
      </c>
      <c r="P6385" s="93" t="inlineStr">
        <is>
          <t>카페24어성초진정패키지어성초 진정패키지세트190801</t>
        </is>
      </c>
    </row>
    <row r="6386">
      <c r="A6386" s="93" t="n"/>
      <c r="B6386" s="127" t="n">
        <v>43974</v>
      </c>
      <c r="C6386" s="93">
        <f>TEXT(B6386,"aaa")</f>
        <v/>
      </c>
      <c r="D6386" s="93" t="n"/>
      <c r="E6386" s="93" t="inlineStr">
        <is>
          <t>머드크림마스크</t>
        </is>
      </c>
      <c r="F6386" s="93" t="inlineStr">
        <is>
          <t>카페24</t>
        </is>
      </c>
      <c r="G6386" s="93" t="inlineStr">
        <is>
          <t>머드크림마스크 100ml</t>
        </is>
      </c>
      <c r="H6386" s="6" t="n">
        <v>2</v>
      </c>
      <c r="I6386" s="6" t="n"/>
      <c r="J6386" s="93" t="n">
        <v>190801</v>
      </c>
      <c r="K6386" s="93" t="n"/>
      <c r="L6386" s="93" t="n">
        <v>40000</v>
      </c>
      <c r="M6386" s="93" t="n">
        <v>37660</v>
      </c>
      <c r="N6386" s="93" t="n">
        <v>2884</v>
      </c>
      <c r="O6386" s="148" t="n">
        <v>36363.63636363636</v>
      </c>
      <c r="P6386" s="93" t="inlineStr">
        <is>
          <t>카페24머드크림마스크머드크림마스크 100ml190801</t>
        </is>
      </c>
    </row>
    <row r="6387">
      <c r="A6387" s="93" t="n"/>
      <c r="B6387" s="127" t="n">
        <v>43974</v>
      </c>
      <c r="C6387" s="93">
        <f>TEXT(B6387,"aaa")</f>
        <v/>
      </c>
      <c r="D6387" s="93" t="n"/>
      <c r="E6387" s="93" t="inlineStr">
        <is>
          <t>마스크팩</t>
        </is>
      </c>
      <c r="F6387" s="93" t="inlineStr">
        <is>
          <t>카페24</t>
        </is>
      </c>
      <c r="G6387" s="93" t="inlineStr">
        <is>
          <t>마스크팩 1매</t>
        </is>
      </c>
      <c r="H6387" s="6" t="n">
        <v>2</v>
      </c>
      <c r="I6387" s="6" t="n"/>
      <c r="J6387" s="93" t="n">
        <v>190801</v>
      </c>
      <c r="K6387" s="93" t="n"/>
      <c r="L6387" s="93" t="n">
        <v>8000</v>
      </c>
      <c r="M6387" s="93" t="n">
        <v>7532</v>
      </c>
      <c r="N6387" s="93" t="n">
        <v>794</v>
      </c>
      <c r="O6387" s="148" t="n">
        <v>7272.727272727272</v>
      </c>
      <c r="P6387" s="93" t="inlineStr">
        <is>
          <t>카페24마스크팩마스크팩 1매190801</t>
        </is>
      </c>
    </row>
    <row r="6388">
      <c r="A6388" s="93" t="n"/>
      <c r="B6388" s="127" t="n">
        <v>43974</v>
      </c>
      <c r="C6388" s="93">
        <f>TEXT(B6388,"aaa")</f>
        <v/>
      </c>
      <c r="D6388" s="93" t="n"/>
      <c r="E6388" s="93" t="inlineStr">
        <is>
          <t>마스크팩</t>
        </is>
      </c>
      <c r="F6388" s="93" t="inlineStr">
        <is>
          <t>카페24</t>
        </is>
      </c>
      <c r="G6388" s="93" t="inlineStr">
        <is>
          <t>마스크팩 10매</t>
        </is>
      </c>
      <c r="H6388" s="6" t="n">
        <v>2</v>
      </c>
      <c r="I6388" s="6" t="n"/>
      <c r="J6388" s="93" t="n">
        <v>190801</v>
      </c>
      <c r="K6388" s="93" t="n"/>
      <c r="L6388" s="93" t="n">
        <v>40000</v>
      </c>
      <c r="M6388" s="93" t="n">
        <v>37660</v>
      </c>
      <c r="N6388" s="93" t="n">
        <v>7940</v>
      </c>
      <c r="O6388" s="148" t="n">
        <v>36363.63636363636</v>
      </c>
      <c r="P6388" s="93" t="inlineStr">
        <is>
          <t>카페24마스크팩마스크팩 10매190801</t>
        </is>
      </c>
    </row>
    <row r="6389">
      <c r="A6389" s="93" t="n"/>
      <c r="B6389" s="127" t="n">
        <v>43974</v>
      </c>
      <c r="C6389" s="93">
        <f>TEXT(B6389,"aaa")</f>
        <v/>
      </c>
      <c r="D6389" s="93" t="n"/>
      <c r="E6389" s="6" t="inlineStr">
        <is>
          <t>토너</t>
        </is>
      </c>
      <c r="F6389" s="5" t="inlineStr">
        <is>
          <t>카페24</t>
        </is>
      </c>
      <c r="G6389" s="5" t="inlineStr">
        <is>
          <t>250ml</t>
        </is>
      </c>
      <c r="H6389" s="6" t="n">
        <v>22</v>
      </c>
      <c r="I6389" s="6" t="n"/>
      <c r="J6389" s="7" t="n">
        <v>190801</v>
      </c>
      <c r="K6389" s="93" t="n"/>
      <c r="L6389" s="93" t="n">
        <v>440000</v>
      </c>
      <c r="M6389" s="93" t="n">
        <v>414260</v>
      </c>
      <c r="N6389" s="93" t="n">
        <v>71720</v>
      </c>
      <c r="O6389" s="148" t="n">
        <v>399999.9999999999</v>
      </c>
      <c r="P6389" s="93" t="inlineStr">
        <is>
          <t>카페24토너250ml190801</t>
        </is>
      </c>
    </row>
    <row r="6390">
      <c r="A6390" s="93" t="n"/>
      <c r="B6390" s="127" t="n">
        <v>43974</v>
      </c>
      <c r="C6390" s="93">
        <f>TEXT(B6390,"aaa")</f>
        <v/>
      </c>
      <c r="D6390" s="93" t="n"/>
      <c r="E6390" s="6" t="inlineStr">
        <is>
          <t>토너</t>
        </is>
      </c>
      <c r="F6390" s="5" t="inlineStr">
        <is>
          <t>카페24</t>
        </is>
      </c>
      <c r="G6390" s="5" t="inlineStr">
        <is>
          <t>250ml 2set</t>
        </is>
      </c>
      <c r="H6390" s="6" t="n">
        <v>33</v>
      </c>
      <c r="I6390" s="6" t="n"/>
      <c r="J6390" s="7" t="n">
        <v>190801</v>
      </c>
      <c r="K6390" s="93" t="n"/>
      <c r="L6390" s="93" t="n">
        <v>1155000</v>
      </c>
      <c r="M6390" s="93" t="n">
        <v>1087432.5</v>
      </c>
      <c r="N6390" s="93" t="n">
        <v>215160</v>
      </c>
      <c r="O6390" s="148" t="n">
        <v>1050000</v>
      </c>
      <c r="P6390" s="93" t="inlineStr">
        <is>
          <t>카페24토너250ml 2set190801</t>
        </is>
      </c>
    </row>
    <row r="6391">
      <c r="A6391" s="93" t="n"/>
      <c r="B6391" s="127" t="n">
        <v>43974</v>
      </c>
      <c r="C6391" s="93">
        <f>TEXT(B6391,"aaa")</f>
        <v/>
      </c>
      <c r="D6391" s="93" t="n"/>
      <c r="E6391" s="6" t="inlineStr">
        <is>
          <t>토너</t>
        </is>
      </c>
      <c r="F6391" s="5" t="inlineStr">
        <is>
          <t>카페24</t>
        </is>
      </c>
      <c r="G6391" s="5" t="inlineStr">
        <is>
          <t>500ml</t>
        </is>
      </c>
      <c r="H6391" s="6" t="n">
        <v>39</v>
      </c>
      <c r="I6391" s="6" t="n"/>
      <c r="J6391" s="7" t="n">
        <v>190801</v>
      </c>
      <c r="K6391" s="93" t="n"/>
      <c r="L6391" s="93" t="n">
        <v>1287000</v>
      </c>
      <c r="M6391" s="93" t="n">
        <v>1211710.5</v>
      </c>
      <c r="N6391" s="93" t="n">
        <v>184275</v>
      </c>
      <c r="O6391" s="148" t="n">
        <v>1170000</v>
      </c>
      <c r="P6391" s="93" t="inlineStr">
        <is>
          <t>카페24토너500ml190801</t>
        </is>
      </c>
    </row>
    <row r="6392">
      <c r="A6392" s="93" t="n"/>
      <c r="B6392" s="127" t="n">
        <v>43974</v>
      </c>
      <c r="C6392" s="93">
        <f>TEXT(B6392,"aaa")</f>
        <v/>
      </c>
      <c r="D6392" s="93" t="n"/>
      <c r="E6392" s="6" t="inlineStr">
        <is>
          <t>토너</t>
        </is>
      </c>
      <c r="F6392" s="5" t="inlineStr">
        <is>
          <t>카페24</t>
        </is>
      </c>
      <c r="G6392" s="93" t="inlineStr">
        <is>
          <t>스킨팩 화장솜 60P</t>
        </is>
      </c>
      <c r="H6392" s="6" t="n">
        <v>31</v>
      </c>
      <c r="I6392" s="6" t="n"/>
      <c r="J6392" s="7" t="n">
        <v>190801</v>
      </c>
      <c r="K6392" s="93" t="n"/>
      <c r="L6392" s="93" t="n">
        <v>93000</v>
      </c>
      <c r="M6392" s="93" t="n">
        <v>87559.5</v>
      </c>
      <c r="N6392" s="93" t="n">
        <v>34410</v>
      </c>
      <c r="O6392" s="148" t="n">
        <v>84545.45454545454</v>
      </c>
      <c r="P6392" s="93" t="inlineStr">
        <is>
          <t>카페24토너스킨팩 화장솜 60P190801</t>
        </is>
      </c>
    </row>
    <row r="6393">
      <c r="A6393" s="93" t="n"/>
      <c r="B6393" s="127" t="n">
        <v>43974</v>
      </c>
      <c r="C6393" s="93">
        <f>TEXT(B6393,"aaa")</f>
        <v/>
      </c>
      <c r="D6393" s="93" t="n"/>
      <c r="E6393" s="93" t="inlineStr">
        <is>
          <t>앰플</t>
        </is>
      </c>
      <c r="F6393" s="5" t="inlineStr">
        <is>
          <t>카페24</t>
        </is>
      </c>
      <c r="G6393" s="93" t="inlineStr">
        <is>
          <t>앰플 30ml</t>
        </is>
      </c>
      <c r="H6393" s="6" t="n">
        <v>8</v>
      </c>
      <c r="I6393" s="6" t="n"/>
      <c r="J6393" s="93" t="n">
        <v>190801</v>
      </c>
      <c r="K6393" s="93" t="n"/>
      <c r="L6393" s="93" t="n">
        <v>224000</v>
      </c>
      <c r="M6393" s="93" t="n">
        <v>210896</v>
      </c>
      <c r="N6393" s="93" t="n">
        <v>27176</v>
      </c>
      <c r="O6393" s="148" t="n">
        <v>203636.3636363636</v>
      </c>
      <c r="P6393" s="93" t="inlineStr">
        <is>
          <t>카페24앰플앰플 30ml190801</t>
        </is>
      </c>
    </row>
    <row r="6394">
      <c r="A6394" s="93" t="n"/>
      <c r="B6394" s="127" t="n">
        <v>43974</v>
      </c>
      <c r="C6394" s="93">
        <f>TEXT(B6394,"aaa")</f>
        <v/>
      </c>
      <c r="D6394" s="93" t="n"/>
      <c r="E6394" s="93" t="inlineStr">
        <is>
          <t>수딩크림</t>
        </is>
      </c>
      <c r="F6394" s="5" t="inlineStr">
        <is>
          <t>카페24</t>
        </is>
      </c>
      <c r="G6394" s="93" t="inlineStr">
        <is>
          <t>수딩크림 100ml</t>
        </is>
      </c>
      <c r="H6394" s="6" t="n">
        <v>2</v>
      </c>
      <c r="I6394" s="6" t="n"/>
      <c r="J6394" s="93" t="n">
        <v>190801</v>
      </c>
      <c r="K6394" s="93" t="n"/>
      <c r="L6394" s="93" t="n">
        <v>76000</v>
      </c>
      <c r="M6394" s="93" t="n">
        <v>71554</v>
      </c>
      <c r="N6394" s="93" t="n">
        <v>6090</v>
      </c>
      <c r="O6394" s="148" t="n">
        <v>69090.90909090909</v>
      </c>
      <c r="P6394" s="93" t="inlineStr">
        <is>
          <t>카페24수딩크림수딩크림 100ml190801</t>
        </is>
      </c>
    </row>
    <row r="6395">
      <c r="A6395" s="93" t="n"/>
      <c r="B6395" s="127" t="n">
        <v>43974</v>
      </c>
      <c r="C6395" s="93">
        <f>TEXT(B6395,"aaa")</f>
        <v/>
      </c>
      <c r="D6395" s="93" t="n"/>
      <c r="E6395" s="93" t="inlineStr">
        <is>
          <t>클렌징폼</t>
        </is>
      </c>
      <c r="F6395" s="93" t="inlineStr">
        <is>
          <t>카페24</t>
        </is>
      </c>
      <c r="G6395" s="93" t="inlineStr">
        <is>
          <t>클렌징폼 120ml</t>
        </is>
      </c>
      <c r="H6395" s="6" t="n">
        <v>4</v>
      </c>
      <c r="I6395" s="6" t="n"/>
      <c r="J6395" s="91" t="n">
        <v>190801</v>
      </c>
      <c r="K6395" s="93" t="n"/>
      <c r="L6395" s="93" t="n">
        <v>52000</v>
      </c>
      <c r="M6395" s="93" t="n">
        <v>48958</v>
      </c>
      <c r="N6395" s="93" t="n">
        <v>11000</v>
      </c>
      <c r="O6395" s="148" t="n">
        <v>47272.72727272727</v>
      </c>
      <c r="P6395" s="93" t="inlineStr">
        <is>
          <t>카페24클렌징폼클렌징폼 120ml190801</t>
        </is>
      </c>
    </row>
    <row r="6396">
      <c r="A6396" s="93" t="n"/>
      <c r="B6396" s="127" t="n">
        <v>43974</v>
      </c>
      <c r="C6396" s="93">
        <f>TEXT(B6396,"aaa")</f>
        <v/>
      </c>
      <c r="D6396" s="93" t="n"/>
      <c r="E6396" s="93" t="inlineStr">
        <is>
          <t>클렌징폼</t>
        </is>
      </c>
      <c r="F6396" s="93" t="inlineStr">
        <is>
          <t>카페24</t>
        </is>
      </c>
      <c r="G6396" s="93" t="inlineStr">
        <is>
          <t>클렌징폼 120ml 2set</t>
        </is>
      </c>
      <c r="H6396" s="6" t="n">
        <v>2</v>
      </c>
      <c r="I6396" s="6" t="n"/>
      <c r="J6396" s="91" t="n">
        <v>190801</v>
      </c>
      <c r="K6396" s="93" t="n"/>
      <c r="L6396" s="93" t="n">
        <v>48000</v>
      </c>
      <c r="M6396" s="93" t="n">
        <v>45192</v>
      </c>
      <c r="N6396" s="93" t="n">
        <v>4920</v>
      </c>
      <c r="O6396" s="148" t="n">
        <v>43636.36363636363</v>
      </c>
      <c r="P6396" s="93" t="inlineStr">
        <is>
          <t>카페24클렌징폼클렌징폼 120ml 2set190801</t>
        </is>
      </c>
    </row>
    <row r="6397">
      <c r="A6397" s="93" t="n"/>
      <c r="B6397" s="127" t="n">
        <v>43975</v>
      </c>
      <c r="C6397" s="93">
        <f>TEXT(B6397,"aaa")</f>
        <v/>
      </c>
      <c r="D6397" s="93" t="n"/>
      <c r="E6397" s="93" t="inlineStr">
        <is>
          <t>토너</t>
        </is>
      </c>
      <c r="F6397" s="5" t="inlineStr">
        <is>
          <t>스타일쉐어</t>
        </is>
      </c>
      <c r="G6397" s="93" t="inlineStr">
        <is>
          <t>250ml</t>
        </is>
      </c>
      <c r="H6397" s="6" t="n">
        <v>1</v>
      </c>
      <c r="I6397" s="6" t="n"/>
      <c r="J6397" s="7" t="n">
        <v>190801</v>
      </c>
      <c r="K6397" s="93" t="n"/>
      <c r="L6397" s="93" t="n">
        <v>20000</v>
      </c>
      <c r="M6397" s="93" t="n">
        <v>15000</v>
      </c>
      <c r="N6397" s="93" t="n">
        <v>3260</v>
      </c>
      <c r="O6397" s="148" t="n">
        <v>18181.81818181818</v>
      </c>
      <c r="P6397" s="93" t="inlineStr">
        <is>
          <t>스타일쉐어토너250ml190801</t>
        </is>
      </c>
    </row>
    <row r="6398">
      <c r="A6398" s="93" t="n"/>
      <c r="B6398" s="127" t="n">
        <v>43975</v>
      </c>
      <c r="C6398" s="93">
        <f>TEXT(B6398,"aaa")</f>
        <v/>
      </c>
      <c r="D6398" s="93" t="n"/>
      <c r="E6398" s="93" t="inlineStr">
        <is>
          <t>어성초진정패키지</t>
        </is>
      </c>
      <c r="F6398" s="93" t="inlineStr">
        <is>
          <t>카페24</t>
        </is>
      </c>
      <c r="G6398" s="93" t="inlineStr">
        <is>
          <t>어성초 진정패키지세트</t>
        </is>
      </c>
      <c r="H6398" s="6" t="n">
        <v>7</v>
      </c>
      <c r="I6398" s="6" t="n"/>
      <c r="J6398" s="93" t="n">
        <v>190801</v>
      </c>
      <c r="K6398" s="93" t="n"/>
      <c r="L6398" s="93" t="n">
        <v>693000</v>
      </c>
      <c r="M6398" s="93" t="n">
        <v>652459.5</v>
      </c>
      <c r="N6398" s="93" t="n">
        <v>105959</v>
      </c>
      <c r="O6398" s="148" t="n">
        <v>630000</v>
      </c>
      <c r="P6398" s="93" t="inlineStr">
        <is>
          <t>카페24어성초진정패키지어성초 진정패키지세트190801</t>
        </is>
      </c>
    </row>
    <row r="6399">
      <c r="A6399" s="93" t="n"/>
      <c r="B6399" s="127" t="n">
        <v>43975</v>
      </c>
      <c r="C6399" s="93">
        <f>TEXT(B6399,"aaa")</f>
        <v/>
      </c>
      <c r="D6399" s="93" t="n"/>
      <c r="E6399" s="93" t="inlineStr">
        <is>
          <t>머드크림마스크</t>
        </is>
      </c>
      <c r="F6399" s="93" t="inlineStr">
        <is>
          <t>카페24</t>
        </is>
      </c>
      <c r="G6399" s="93" t="inlineStr">
        <is>
          <t>머드크림마스크 100ml</t>
        </is>
      </c>
      <c r="H6399" s="6" t="n">
        <v>5</v>
      </c>
      <c r="I6399" s="6" t="n"/>
      <c r="J6399" s="93" t="n">
        <v>190801</v>
      </c>
      <c r="K6399" s="93" t="n"/>
      <c r="L6399" s="93" t="n">
        <v>100000</v>
      </c>
      <c r="M6399" s="93" t="n">
        <v>94150</v>
      </c>
      <c r="N6399" s="93" t="n">
        <v>7210</v>
      </c>
      <c r="O6399" s="148" t="n">
        <v>90909.0909090909</v>
      </c>
      <c r="P6399" s="93" t="inlineStr">
        <is>
          <t>카페24머드크림마스크머드크림마스크 100ml190801</t>
        </is>
      </c>
    </row>
    <row r="6400">
      <c r="A6400" s="93" t="n"/>
      <c r="B6400" s="127" t="n">
        <v>43975</v>
      </c>
      <c r="C6400" s="93">
        <f>TEXT(B6400,"aaa")</f>
        <v/>
      </c>
      <c r="D6400" s="93" t="n"/>
      <c r="E6400" s="93" t="inlineStr">
        <is>
          <t>마스크팩</t>
        </is>
      </c>
      <c r="F6400" s="93" t="inlineStr">
        <is>
          <t>카페24</t>
        </is>
      </c>
      <c r="G6400" s="93" t="inlineStr">
        <is>
          <t>마스크팩 1매</t>
        </is>
      </c>
      <c r="H6400" s="6" t="n">
        <v>2</v>
      </c>
      <c r="I6400" s="6" t="n"/>
      <c r="J6400" s="93" t="n">
        <v>190801</v>
      </c>
      <c r="K6400" s="93" t="n"/>
      <c r="L6400" s="93" t="n">
        <v>8000</v>
      </c>
      <c r="M6400" s="93" t="n">
        <v>7532</v>
      </c>
      <c r="N6400" s="93" t="n">
        <v>794</v>
      </c>
      <c r="O6400" s="148" t="n">
        <v>7272.727272727272</v>
      </c>
      <c r="P6400" s="93" t="inlineStr">
        <is>
          <t>카페24마스크팩마스크팩 1매190801</t>
        </is>
      </c>
    </row>
    <row r="6401">
      <c r="A6401" s="93" t="n"/>
      <c r="B6401" s="127" t="n">
        <v>43975</v>
      </c>
      <c r="C6401" s="93">
        <f>TEXT(B6401,"aaa")</f>
        <v/>
      </c>
      <c r="D6401" s="93" t="n"/>
      <c r="E6401" s="93" t="inlineStr">
        <is>
          <t>마스크팩</t>
        </is>
      </c>
      <c r="F6401" s="93" t="inlineStr">
        <is>
          <t>카페24</t>
        </is>
      </c>
      <c r="G6401" s="93" t="inlineStr">
        <is>
          <t>마스크팩 10매</t>
        </is>
      </c>
      <c r="H6401" s="6" t="n">
        <v>2</v>
      </c>
      <c r="I6401" s="6" t="n"/>
      <c r="J6401" s="93" t="n">
        <v>190801</v>
      </c>
      <c r="K6401" s="93" t="n"/>
      <c r="L6401" s="93" t="n">
        <v>40000</v>
      </c>
      <c r="M6401" s="93" t="n">
        <v>37660</v>
      </c>
      <c r="N6401" s="93" t="n">
        <v>7940</v>
      </c>
      <c r="O6401" s="148" t="n">
        <v>36363.63636363636</v>
      </c>
      <c r="P6401" s="93" t="inlineStr">
        <is>
          <t>카페24마스크팩마스크팩 10매190801</t>
        </is>
      </c>
    </row>
    <row r="6402">
      <c r="A6402" s="93" t="n"/>
      <c r="B6402" s="127" t="n">
        <v>43975</v>
      </c>
      <c r="C6402" s="93">
        <f>TEXT(B6402,"aaa")</f>
        <v/>
      </c>
      <c r="D6402" s="93" t="n"/>
      <c r="E6402" s="6" t="inlineStr">
        <is>
          <t>토너</t>
        </is>
      </c>
      <c r="F6402" s="5" t="inlineStr">
        <is>
          <t>카페24</t>
        </is>
      </c>
      <c r="G6402" s="5" t="inlineStr">
        <is>
          <t>250ml</t>
        </is>
      </c>
      <c r="H6402" s="6" t="n">
        <v>48</v>
      </c>
      <c r="I6402" s="6" t="n"/>
      <c r="J6402" s="7" t="n">
        <v>190801</v>
      </c>
      <c r="K6402" s="93" t="n"/>
      <c r="L6402" s="93" t="n">
        <v>960000</v>
      </c>
      <c r="M6402" s="93" t="n">
        <v>903840</v>
      </c>
      <c r="N6402" s="93" t="n">
        <v>156480</v>
      </c>
      <c r="O6402" s="148" t="n">
        <v>872727.2727272727</v>
      </c>
      <c r="P6402" s="93" t="inlineStr">
        <is>
          <t>카페24토너250ml190801</t>
        </is>
      </c>
    </row>
    <row r="6403">
      <c r="A6403" s="93" t="n"/>
      <c r="B6403" s="127" t="n">
        <v>43975</v>
      </c>
      <c r="C6403" s="93">
        <f>TEXT(B6403,"aaa")</f>
        <v/>
      </c>
      <c r="D6403" s="93" t="n"/>
      <c r="E6403" s="6" t="inlineStr">
        <is>
          <t>토너</t>
        </is>
      </c>
      <c r="F6403" s="5" t="inlineStr">
        <is>
          <t>카페24</t>
        </is>
      </c>
      <c r="G6403" s="5" t="inlineStr">
        <is>
          <t>250ml 2set</t>
        </is>
      </c>
      <c r="H6403" s="6" t="n">
        <v>41</v>
      </c>
      <c r="I6403" s="6" t="n"/>
      <c r="J6403" s="7" t="n">
        <v>190801</v>
      </c>
      <c r="K6403" s="93" t="n"/>
      <c r="L6403" s="93" t="n">
        <v>1435000</v>
      </c>
      <c r="M6403" s="93" t="n">
        <v>1351052.5</v>
      </c>
      <c r="N6403" s="93" t="n">
        <v>267320</v>
      </c>
      <c r="O6403" s="148" t="n">
        <v>1304545.454545454</v>
      </c>
      <c r="P6403" s="93" t="inlineStr">
        <is>
          <t>카페24토너250ml 2set190801</t>
        </is>
      </c>
    </row>
    <row r="6404">
      <c r="A6404" s="93" t="n"/>
      <c r="B6404" s="127" t="n">
        <v>43975</v>
      </c>
      <c r="C6404" s="93">
        <f>TEXT(B6404,"aaa")</f>
        <v/>
      </c>
      <c r="D6404" s="93" t="n"/>
      <c r="E6404" s="6" t="inlineStr">
        <is>
          <t>토너</t>
        </is>
      </c>
      <c r="F6404" s="5" t="inlineStr">
        <is>
          <t>카페24</t>
        </is>
      </c>
      <c r="G6404" s="5" t="inlineStr">
        <is>
          <t>500ml</t>
        </is>
      </c>
      <c r="H6404" s="6" t="n">
        <v>37</v>
      </c>
      <c r="I6404" s="6" t="n"/>
      <c r="J6404" s="7" t="n">
        <v>190801</v>
      </c>
      <c r="K6404" s="93" t="n"/>
      <c r="L6404" s="93" t="n">
        <v>1221000</v>
      </c>
      <c r="M6404" s="93" t="n">
        <v>1149571.5</v>
      </c>
      <c r="N6404" s="93" t="n">
        <v>174825</v>
      </c>
      <c r="O6404" s="148" t="n">
        <v>1110000</v>
      </c>
      <c r="P6404" s="93" t="inlineStr">
        <is>
          <t>카페24토너500ml190801</t>
        </is>
      </c>
    </row>
    <row r="6405">
      <c r="A6405" s="93" t="n"/>
      <c r="B6405" s="127" t="n">
        <v>43975</v>
      </c>
      <c r="C6405" s="93">
        <f>TEXT(B6405,"aaa")</f>
        <v/>
      </c>
      <c r="D6405" s="93" t="n"/>
      <c r="E6405" s="6" t="inlineStr">
        <is>
          <t>토너</t>
        </is>
      </c>
      <c r="F6405" s="5" t="inlineStr">
        <is>
          <t>카페24</t>
        </is>
      </c>
      <c r="G6405" s="93" t="inlineStr">
        <is>
          <t>스킨팩 화장솜 60P</t>
        </is>
      </c>
      <c r="H6405" s="6" t="n">
        <v>50</v>
      </c>
      <c r="I6405" s="6" t="n"/>
      <c r="J6405" s="7" t="n">
        <v>190801</v>
      </c>
      <c r="K6405" s="93" t="n"/>
      <c r="L6405" s="93" t="n">
        <v>150000</v>
      </c>
      <c r="M6405" s="93" t="n">
        <v>141225</v>
      </c>
      <c r="N6405" s="93" t="n">
        <v>55500</v>
      </c>
      <c r="O6405" s="148" t="n">
        <v>136363.6363636364</v>
      </c>
      <c r="P6405" s="93" t="inlineStr">
        <is>
          <t>카페24토너스킨팩 화장솜 60P190801</t>
        </is>
      </c>
    </row>
    <row r="6406">
      <c r="A6406" s="93" t="n"/>
      <c r="B6406" s="127" t="n">
        <v>43975</v>
      </c>
      <c r="C6406" s="93">
        <f>TEXT(B6406,"aaa")</f>
        <v/>
      </c>
      <c r="D6406" s="93" t="n"/>
      <c r="E6406" s="93" t="inlineStr">
        <is>
          <t>앰플</t>
        </is>
      </c>
      <c r="F6406" s="5" t="inlineStr">
        <is>
          <t>카페24</t>
        </is>
      </c>
      <c r="G6406" s="93" t="inlineStr">
        <is>
          <t>앰플 30ml</t>
        </is>
      </c>
      <c r="H6406" s="6" t="n">
        <v>13</v>
      </c>
      <c r="I6406" s="6" t="n"/>
      <c r="J6406" s="93" t="n">
        <v>190801</v>
      </c>
      <c r="K6406" s="93" t="n"/>
      <c r="L6406" s="93" t="n">
        <v>364000</v>
      </c>
      <c r="M6406" s="93" t="n">
        <v>342706</v>
      </c>
      <c r="N6406" s="93" t="n">
        <v>44161</v>
      </c>
      <c r="O6406" s="148" t="n">
        <v>330909.0909090909</v>
      </c>
      <c r="P6406" s="93" t="inlineStr">
        <is>
          <t>카페24앰플앰플 30ml190801</t>
        </is>
      </c>
    </row>
    <row r="6407">
      <c r="A6407" s="93" t="n"/>
      <c r="B6407" s="127" t="n">
        <v>43975</v>
      </c>
      <c r="C6407" s="93">
        <f>TEXT(B6407,"aaa")</f>
        <v/>
      </c>
      <c r="D6407" s="93" t="n"/>
      <c r="E6407" s="93" t="inlineStr">
        <is>
          <t>수딩크림</t>
        </is>
      </c>
      <c r="F6407" s="5" t="inlineStr">
        <is>
          <t>카페24</t>
        </is>
      </c>
      <c r="G6407" s="93" t="inlineStr">
        <is>
          <t>수딩크림 100ml</t>
        </is>
      </c>
      <c r="H6407" s="6" t="n">
        <v>7</v>
      </c>
      <c r="I6407" s="6" t="n"/>
      <c r="J6407" s="93" t="n">
        <v>190801</v>
      </c>
      <c r="K6407" s="93" t="n"/>
      <c r="L6407" s="93" t="n">
        <v>266000</v>
      </c>
      <c r="M6407" s="93" t="n">
        <v>250439</v>
      </c>
      <c r="N6407" s="93" t="n">
        <v>21315</v>
      </c>
      <c r="O6407" s="148" t="n">
        <v>241818.1818181818</v>
      </c>
      <c r="P6407" s="93" t="inlineStr">
        <is>
          <t>카페24수딩크림수딩크림 100ml190801</t>
        </is>
      </c>
    </row>
    <row r="6408">
      <c r="A6408" s="93" t="n"/>
      <c r="B6408" s="127" t="n">
        <v>43975</v>
      </c>
      <c r="C6408" s="93">
        <f>TEXT(B6408,"aaa")</f>
        <v/>
      </c>
      <c r="D6408" s="93" t="n"/>
      <c r="E6408" s="93" t="inlineStr">
        <is>
          <t>클렌징폼</t>
        </is>
      </c>
      <c r="F6408" s="93" t="inlineStr">
        <is>
          <t>카페24</t>
        </is>
      </c>
      <c r="G6408" s="93" t="inlineStr">
        <is>
          <t>클렌징폼 120ml</t>
        </is>
      </c>
      <c r="H6408" s="6" t="n">
        <v>9</v>
      </c>
      <c r="I6408" s="6" t="n"/>
      <c r="J6408" s="91" t="n">
        <v>190801</v>
      </c>
      <c r="K6408" s="93" t="n"/>
      <c r="L6408" s="93" t="n">
        <v>117000</v>
      </c>
      <c r="M6408" s="93" t="n">
        <v>110155.5</v>
      </c>
      <c r="N6408" s="93" t="n">
        <v>24750</v>
      </c>
      <c r="O6408" s="148" t="n">
        <v>106363.6363636364</v>
      </c>
      <c r="P6408" s="93" t="inlineStr">
        <is>
          <t>카페24클렌징폼클렌징폼 120ml190801</t>
        </is>
      </c>
    </row>
    <row r="6409">
      <c r="A6409" s="93" t="n"/>
      <c r="B6409" s="127" t="n">
        <v>43975</v>
      </c>
      <c r="C6409" s="93">
        <f>TEXT(B6409,"aaa")</f>
        <v/>
      </c>
      <c r="D6409" s="93" t="n"/>
      <c r="E6409" s="93" t="inlineStr">
        <is>
          <t>클렌징폼</t>
        </is>
      </c>
      <c r="F6409" s="93" t="inlineStr">
        <is>
          <t>카페24</t>
        </is>
      </c>
      <c r="G6409" s="93" t="inlineStr">
        <is>
          <t>클렌징폼 120ml 2set</t>
        </is>
      </c>
      <c r="H6409" s="6" t="n">
        <v>4</v>
      </c>
      <c r="I6409" s="6" t="n"/>
      <c r="J6409" s="91" t="n">
        <v>190801</v>
      </c>
      <c r="K6409" s="93" t="n"/>
      <c r="L6409" s="93" t="n">
        <v>96000</v>
      </c>
      <c r="M6409" s="93" t="n">
        <v>90384</v>
      </c>
      <c r="N6409" s="93" t="n">
        <v>9840</v>
      </c>
      <c r="O6409" s="148" t="n">
        <v>87272.72727272726</v>
      </c>
      <c r="P6409" s="93" t="inlineStr">
        <is>
          <t>카페24클렌징폼클렌징폼 120ml 2set190801</t>
        </is>
      </c>
    </row>
    <row r="6410">
      <c r="A6410" s="93" t="n"/>
      <c r="B6410" s="127" t="n">
        <v>43975</v>
      </c>
      <c r="C6410" s="93">
        <f>TEXT(B6410,"aaa")</f>
        <v/>
      </c>
      <c r="D6410" s="93" t="n"/>
      <c r="E6410" s="93" t="inlineStr">
        <is>
          <t>클렌징폼</t>
        </is>
      </c>
      <c r="F6410" s="93" t="inlineStr">
        <is>
          <t>카페24</t>
        </is>
      </c>
      <c r="G6410" s="93" t="inlineStr">
        <is>
          <t>클렌징폼 120ml 3set</t>
        </is>
      </c>
      <c r="H6410" s="6" t="n">
        <v>1</v>
      </c>
      <c r="I6410" s="6" t="n"/>
      <c r="J6410" s="91" t="n">
        <v>190801</v>
      </c>
      <c r="K6410" s="93" t="n"/>
      <c r="L6410" s="93" t="n">
        <v>33000</v>
      </c>
      <c r="M6410" s="93" t="n">
        <v>31069.5</v>
      </c>
      <c r="N6410" s="93" t="n">
        <v>3690</v>
      </c>
      <c r="O6410" s="148" t="n">
        <v>30000</v>
      </c>
      <c r="P6410" s="93" t="inlineStr">
        <is>
          <t>카페24클렌징폼클렌징폼 120ml 3set190801</t>
        </is>
      </c>
    </row>
    <row r="6411">
      <c r="A6411" s="93" t="n"/>
      <c r="B6411" s="127" t="n">
        <v>43975</v>
      </c>
      <c r="C6411" s="93">
        <f>TEXT(B6411,"aaa")</f>
        <v/>
      </c>
      <c r="D6411" s="93" t="n"/>
      <c r="E6411" s="6" t="inlineStr">
        <is>
          <t>토너</t>
        </is>
      </c>
      <c r="F6411" s="93" t="inlineStr">
        <is>
          <t>랄라블라</t>
        </is>
      </c>
      <c r="G6411" s="5" t="inlineStr">
        <is>
          <t>250ml</t>
        </is>
      </c>
      <c r="H6411" s="6" t="n">
        <v>362</v>
      </c>
      <c r="I6411" s="6" t="n"/>
      <c r="J6411" s="7" t="n">
        <v>190801</v>
      </c>
      <c r="K6411" s="93" t="n"/>
      <c r="L6411" s="93" t="n">
        <v>3282616</v>
      </c>
      <c r="M6411" s="93" t="n">
        <v>3282616</v>
      </c>
      <c r="N6411" s="93" t="n">
        <v>1180120</v>
      </c>
      <c r="O6411" s="148" t="n">
        <v>2984196.363636363</v>
      </c>
      <c r="P6411" s="93" t="inlineStr">
        <is>
          <t>랄라블라토너250ml190801</t>
        </is>
      </c>
    </row>
    <row r="6412">
      <c r="A6412" s="93" t="n"/>
      <c r="B6412" s="127" t="n">
        <v>43975</v>
      </c>
      <c r="C6412" s="93">
        <f>TEXT(B6412,"aaa")</f>
        <v/>
      </c>
      <c r="D6412" s="93" t="n"/>
      <c r="E6412" s="6" t="inlineStr">
        <is>
          <t>토너</t>
        </is>
      </c>
      <c r="F6412" s="93" t="inlineStr">
        <is>
          <t>랄라블라</t>
        </is>
      </c>
      <c r="G6412" s="5" t="inlineStr">
        <is>
          <t>500ml</t>
        </is>
      </c>
      <c r="H6412" s="6" t="n">
        <v>9</v>
      </c>
      <c r="I6412" s="6" t="n"/>
      <c r="J6412" s="7" t="n">
        <v>190801</v>
      </c>
      <c r="K6412" s="93" t="n"/>
      <c r="L6412" s="93" t="n">
        <v>142362</v>
      </c>
      <c r="M6412" s="93" t="n">
        <v>142362</v>
      </c>
      <c r="N6412" s="93" t="n">
        <v>42525</v>
      </c>
      <c r="O6412" s="148" t="n">
        <v>129420</v>
      </c>
      <c r="P6412" s="93" t="inlineStr">
        <is>
          <t>랄라블라토너500ml190801</t>
        </is>
      </c>
    </row>
    <row r="6413">
      <c r="A6413" s="93" t="n"/>
      <c r="B6413" s="127" t="n">
        <v>43975</v>
      </c>
      <c r="C6413" s="93">
        <f>TEXT(B6413,"aaa")</f>
        <v/>
      </c>
      <c r="D6413" s="93" t="n"/>
      <c r="E6413" s="93" t="inlineStr">
        <is>
          <t>마스크팩</t>
        </is>
      </c>
      <c r="F6413" s="93" t="inlineStr">
        <is>
          <t>랄라블라</t>
        </is>
      </c>
      <c r="G6413" s="93" t="inlineStr">
        <is>
          <t>마스크팩 1매</t>
        </is>
      </c>
      <c r="H6413" s="6" t="n">
        <v>793</v>
      </c>
      <c r="I6413" s="6" t="n"/>
      <c r="J6413" s="93" t="n">
        <v>190801</v>
      </c>
      <c r="K6413" s="93" t="n"/>
      <c r="L6413" s="93" t="n">
        <v>850889</v>
      </c>
      <c r="M6413" s="93" t="n">
        <v>850889</v>
      </c>
      <c r="N6413" s="93" t="n">
        <v>314821</v>
      </c>
      <c r="O6413" s="148" t="n">
        <v>773535.4545454545</v>
      </c>
      <c r="P6413" s="93" t="inlineStr">
        <is>
          <t>랄라블라마스크팩마스크팩 1매190801</t>
        </is>
      </c>
    </row>
    <row r="6414">
      <c r="A6414" s="93" t="n"/>
      <c r="B6414" s="127" t="n">
        <v>43975</v>
      </c>
      <c r="C6414" s="93">
        <f>TEXT(B6414,"aaa")</f>
        <v/>
      </c>
      <c r="D6414" s="93" t="n"/>
      <c r="E6414" s="93" t="inlineStr">
        <is>
          <t>수딩크림 증정기획</t>
        </is>
      </c>
      <c r="F6414" s="93" t="inlineStr">
        <is>
          <t>랄라블라</t>
        </is>
      </c>
      <c r="G6414" s="93" t="inlineStr">
        <is>
          <t>수딩크림 증정기획</t>
        </is>
      </c>
      <c r="H6414" s="6" t="n">
        <v>99</v>
      </c>
      <c r="I6414" s="6" t="n"/>
      <c r="J6414" s="93" t="n">
        <v>190801</v>
      </c>
      <c r="K6414" s="93" t="n"/>
      <c r="L6414" s="93" t="n">
        <v>1695969</v>
      </c>
      <c r="M6414" s="93" t="n">
        <v>1695969</v>
      </c>
      <c r="N6414" s="93" t="n">
        <v>423225</v>
      </c>
      <c r="O6414" s="148" t="n">
        <v>1541790</v>
      </c>
      <c r="P6414" s="93" t="inlineStr">
        <is>
          <t>랄라블라수딩크림 증정기획수딩크림 증정기획190801</t>
        </is>
      </c>
    </row>
    <row r="6415">
      <c r="A6415" s="93" t="n"/>
      <c r="B6415" s="127" t="n">
        <v>43975</v>
      </c>
      <c r="C6415" s="93">
        <f>TEXT(B6415,"aaa")</f>
        <v/>
      </c>
      <c r="D6415" s="93" t="n"/>
      <c r="E6415" s="93" t="inlineStr">
        <is>
          <t>수딩크림</t>
        </is>
      </c>
      <c r="F6415" s="93" t="inlineStr">
        <is>
          <t>랄라블라</t>
        </is>
      </c>
      <c r="G6415" s="93" t="inlineStr">
        <is>
          <t>수딩크림 100ml</t>
        </is>
      </c>
      <c r="H6415" s="6" t="n">
        <v>9</v>
      </c>
      <c r="I6415" s="6" t="n"/>
      <c r="J6415" s="93" t="n">
        <v>190801</v>
      </c>
      <c r="K6415" s="93" t="n"/>
      <c r="L6415" s="93" t="n">
        <v>177219</v>
      </c>
      <c r="M6415" s="93" t="n">
        <v>177219</v>
      </c>
      <c r="N6415" s="93" t="n">
        <v>27405</v>
      </c>
      <c r="O6415" s="148" t="n">
        <v>161108.1818181818</v>
      </c>
      <c r="P6415" s="93" t="inlineStr">
        <is>
          <t>랄라블라수딩크림수딩크림 100ml190801</t>
        </is>
      </c>
    </row>
    <row r="6416">
      <c r="A6416" s="93" t="n"/>
      <c r="B6416" s="127" t="n">
        <v>43975</v>
      </c>
      <c r="C6416" s="93">
        <f>TEXT(B6416,"aaa")</f>
        <v/>
      </c>
      <c r="D6416" s="93" t="n"/>
      <c r="E6416" s="93" t="inlineStr">
        <is>
          <t>앰플 기획세트</t>
        </is>
      </c>
      <c r="F6416" s="93" t="inlineStr">
        <is>
          <t>랄라블라</t>
        </is>
      </c>
      <c r="G6416" s="93" t="inlineStr">
        <is>
          <t>앰플 기획세트</t>
        </is>
      </c>
      <c r="H6416" s="6" t="n">
        <v>108</v>
      </c>
      <c r="I6416" s="6" t="n"/>
      <c r="J6416" s="93" t="n">
        <v>190801</v>
      </c>
      <c r="K6416" s="93" t="n"/>
      <c r="L6416" s="93" t="n">
        <v>1606716</v>
      </c>
      <c r="M6416" s="93" t="n">
        <v>1606716</v>
      </c>
      <c r="N6416" s="93" t="n">
        <v>1606716</v>
      </c>
      <c r="O6416" s="148" t="n">
        <v>1460650.909090909</v>
      </c>
      <c r="P6416" s="93" t="inlineStr">
        <is>
          <t>랄라블라앰플 기획세트앰플 기획세트190801</t>
        </is>
      </c>
    </row>
    <row r="6417">
      <c r="A6417" s="93" t="n"/>
      <c r="B6417" s="127" t="n">
        <v>43975</v>
      </c>
      <c r="C6417" s="93">
        <f>TEXT(B6417,"aaa")</f>
        <v/>
      </c>
      <c r="D6417" s="93" t="n"/>
      <c r="E6417" s="93" t="inlineStr">
        <is>
          <t>클렌징폼 기획세트</t>
        </is>
      </c>
      <c r="F6417" s="93" t="inlineStr">
        <is>
          <t>랄라블라</t>
        </is>
      </c>
      <c r="G6417" s="93" t="inlineStr">
        <is>
          <t>클렌징폼 기획세트</t>
        </is>
      </c>
      <c r="H6417" s="6" t="n">
        <v>93</v>
      </c>
      <c r="I6417" s="6" t="n"/>
      <c r="J6417" s="93" t="n">
        <v>190801</v>
      </c>
      <c r="K6417" s="93" t="n"/>
      <c r="L6417" s="93" t="n">
        <v>647652</v>
      </c>
      <c r="M6417" s="93" t="n">
        <v>647652</v>
      </c>
      <c r="N6417" s="93" t="n">
        <v>647652</v>
      </c>
      <c r="O6417" s="148" t="n">
        <v>588774.5454545454</v>
      </c>
      <c r="P6417" s="93" t="inlineStr">
        <is>
          <t>랄라블라클렌징폼 기획세트클렌징폼 기획세트190801</t>
        </is>
      </c>
    </row>
    <row r="6418">
      <c r="A6418" s="93" t="n"/>
      <c r="B6418" s="127" t="n">
        <v>43975</v>
      </c>
      <c r="C6418" s="93">
        <f>TEXT(B6418,"aaa")</f>
        <v/>
      </c>
      <c r="D6418" s="93" t="n"/>
      <c r="E6418" s="93" t="inlineStr">
        <is>
          <t>토너 기획세트</t>
        </is>
      </c>
      <c r="F6418" s="93" t="inlineStr">
        <is>
          <t>랄라블라</t>
        </is>
      </c>
      <c r="G6418" s="93" t="inlineStr">
        <is>
          <t>토너 기획세트</t>
        </is>
      </c>
      <c r="H6418" s="6" t="n">
        <v>3</v>
      </c>
      <c r="I6418" s="6" t="n"/>
      <c r="J6418" s="93" t="n">
        <v>190801</v>
      </c>
      <c r="K6418" s="93" t="n"/>
      <c r="L6418" s="93" t="n">
        <v>29148</v>
      </c>
      <c r="M6418" s="93" t="n">
        <v>29148</v>
      </c>
      <c r="N6418" s="93" t="n">
        <v>16800</v>
      </c>
      <c r="O6418" s="148" t="n">
        <v>26498.18181818182</v>
      </c>
      <c r="P6418" s="93" t="inlineStr">
        <is>
          <t>랄라블라토너 기획세트토너 기획세트190801</t>
        </is>
      </c>
    </row>
    <row r="6419">
      <c r="A6419" s="93" t="n"/>
      <c r="B6419" s="127" t="n">
        <v>43975</v>
      </c>
      <c r="C6419" s="93">
        <f>TEXT(B6419,"aaa")</f>
        <v/>
      </c>
      <c r="D6419" s="93" t="n"/>
      <c r="E6419" s="93" t="inlineStr">
        <is>
          <t>클렌징폼</t>
        </is>
      </c>
      <c r="F6419" s="93" t="inlineStr">
        <is>
          <t>랄라블라</t>
        </is>
      </c>
      <c r="G6419" s="93" t="inlineStr">
        <is>
          <t>클렌징폼 120ml</t>
        </is>
      </c>
      <c r="H6419" s="6" t="n">
        <v>1</v>
      </c>
      <c r="I6419" s="6" t="n"/>
      <c r="J6419" s="7" t="n">
        <v>190801</v>
      </c>
      <c r="K6419" s="93" t="n"/>
      <c r="L6419" s="93" t="n">
        <v>6791</v>
      </c>
      <c r="M6419" s="93" t="n">
        <v>6791</v>
      </c>
      <c r="N6419" s="93" t="n">
        <v>2750</v>
      </c>
      <c r="O6419" s="148" t="n">
        <v>6173.636363636363</v>
      </c>
      <c r="P6419" s="93" t="inlineStr">
        <is>
          <t>랄라블라클렌징폼클렌징폼 120ml190801</t>
        </is>
      </c>
    </row>
    <row r="6420">
      <c r="A6420" s="93" t="n"/>
      <c r="B6420" s="127" t="n">
        <v>43975</v>
      </c>
      <c r="C6420" s="93">
        <f>TEXT(B6420,"aaa")</f>
        <v/>
      </c>
      <c r="D6420" s="93" t="n"/>
      <c r="E6420" s="93" t="inlineStr">
        <is>
          <t>토너 증정기획</t>
        </is>
      </c>
      <c r="F6420" s="93" t="inlineStr">
        <is>
          <t>랄라블라</t>
        </is>
      </c>
      <c r="G6420" s="93" t="inlineStr">
        <is>
          <t>토너 증정기획</t>
        </is>
      </c>
      <c r="H6420" s="6" t="n">
        <v>1273</v>
      </c>
      <c r="I6420" s="6" t="n"/>
      <c r="J6420" s="7" t="n">
        <v>190801</v>
      </c>
      <c r="K6420" s="93" t="n"/>
      <c r="L6420" s="93" t="n">
        <v>12038761</v>
      </c>
      <c r="M6420" s="93" t="n">
        <v>12038761</v>
      </c>
      <c r="N6420" s="93" t="n">
        <v>5715770</v>
      </c>
      <c r="O6420" s="148" t="n">
        <v>10944328.18181818</v>
      </c>
      <c r="P6420" s="93" t="inlineStr">
        <is>
          <t>랄라블라토너 증정기획토너 증정기획190801</t>
        </is>
      </c>
    </row>
    <row r="6421">
      <c r="A6421" s="93" t="n"/>
      <c r="B6421" s="127" t="n">
        <v>43975</v>
      </c>
      <c r="C6421" s="93">
        <f>TEXT(B6421,"aaa")</f>
        <v/>
      </c>
      <c r="D6421" s="93" t="n"/>
      <c r="E6421" s="93" t="inlineStr">
        <is>
          <t>선크림</t>
        </is>
      </c>
      <c r="F6421" s="93" t="inlineStr">
        <is>
          <t>랄라블라</t>
        </is>
      </c>
      <c r="G6421" s="93" t="inlineStr">
        <is>
          <t>선크림 50ml</t>
        </is>
      </c>
      <c r="H6421" s="6" t="n">
        <v>19</v>
      </c>
      <c r="I6421" s="6" t="n"/>
      <c r="J6421" s="93" t="n">
        <v>190801</v>
      </c>
      <c r="K6421" s="93" t="n"/>
      <c r="L6421" s="93" t="n">
        <v>190000</v>
      </c>
      <c r="M6421" s="93" t="n">
        <v>190000</v>
      </c>
      <c r="N6421" s="93" t="n">
        <v>44555</v>
      </c>
      <c r="O6421" s="148" t="n">
        <v>172727.2727272727</v>
      </c>
      <c r="P6421" s="93" t="inlineStr">
        <is>
          <t>랄라블라선크림선크림 50ml190801</t>
        </is>
      </c>
    </row>
    <row r="6422">
      <c r="A6422" s="93" t="n"/>
      <c r="B6422" s="127" t="n">
        <v>43976</v>
      </c>
      <c r="C6422" s="93">
        <f>TEXT(B6422,"aaa")</f>
        <v/>
      </c>
      <c r="D6422" s="93" t="n"/>
      <c r="E6422" s="6" t="inlineStr">
        <is>
          <t>토너</t>
        </is>
      </c>
      <c r="F6422" s="5" t="inlineStr">
        <is>
          <t>W컨셉</t>
        </is>
      </c>
      <c r="G6422" s="5" t="inlineStr">
        <is>
          <t>250ml</t>
        </is>
      </c>
      <c r="H6422" s="6" t="n">
        <v>2</v>
      </c>
      <c r="I6422" s="6" t="n"/>
      <c r="J6422" s="7" t="n">
        <v>190801</v>
      </c>
      <c r="K6422" s="93" t="n"/>
      <c r="L6422" s="93" t="n">
        <v>40000</v>
      </c>
      <c r="M6422" s="93" t="n">
        <v>28800</v>
      </c>
      <c r="N6422" s="93" t="n">
        <v>6520</v>
      </c>
      <c r="O6422" s="148" t="n">
        <v>36363.63636363636</v>
      </c>
      <c r="P6422" s="93" t="inlineStr">
        <is>
          <t>W컨셉토너250ml190801</t>
        </is>
      </c>
    </row>
    <row r="6423">
      <c r="A6423" s="93" t="n"/>
      <c r="B6423" s="127" t="n">
        <v>43976</v>
      </c>
      <c r="C6423" s="93">
        <f>TEXT(B6423,"aaa")</f>
        <v/>
      </c>
      <c r="D6423" s="93" t="n"/>
      <c r="E6423" s="6" t="inlineStr">
        <is>
          <t>토너</t>
        </is>
      </c>
      <c r="F6423" s="5" t="inlineStr">
        <is>
          <t>W컨셉</t>
        </is>
      </c>
      <c r="G6423" s="5" t="inlineStr">
        <is>
          <t>250ml 2set</t>
        </is>
      </c>
      <c r="H6423" s="6" t="n">
        <v>9</v>
      </c>
      <c r="I6423" s="6" t="n"/>
      <c r="J6423" s="7" t="n">
        <v>190801</v>
      </c>
      <c r="K6423" s="93" t="n"/>
      <c r="L6423" s="93" t="n">
        <v>315000</v>
      </c>
      <c r="M6423" s="93" t="n">
        <v>229950</v>
      </c>
      <c r="N6423" s="93" t="n">
        <v>58680</v>
      </c>
      <c r="O6423" s="148" t="n">
        <v>286363.6363636364</v>
      </c>
      <c r="P6423" s="93" t="inlineStr">
        <is>
          <t>W컨셉토너250ml 2set190801</t>
        </is>
      </c>
    </row>
    <row r="6424">
      <c r="A6424" s="93" t="n"/>
      <c r="B6424" s="127" t="n">
        <v>43976</v>
      </c>
      <c r="C6424" s="93">
        <f>TEXT(B6424,"aaa")</f>
        <v/>
      </c>
      <c r="D6424" s="93" t="n"/>
      <c r="E6424" s="93" t="inlineStr">
        <is>
          <t>토너</t>
        </is>
      </c>
      <c r="F6424" s="5" t="inlineStr">
        <is>
          <t>스타일쉐어</t>
        </is>
      </c>
      <c r="G6424" s="93" t="inlineStr">
        <is>
          <t>250ml</t>
        </is>
      </c>
      <c r="H6424" s="6" t="n">
        <v>4</v>
      </c>
      <c r="I6424" s="6" t="n"/>
      <c r="J6424" s="7" t="n">
        <v>190801</v>
      </c>
      <c r="K6424" s="93" t="n"/>
      <c r="L6424" s="93" t="n">
        <v>80000</v>
      </c>
      <c r="M6424" s="93" t="n">
        <v>60000</v>
      </c>
      <c r="N6424" s="93" t="n">
        <v>13040</v>
      </c>
      <c r="O6424" s="148" t="n">
        <v>72727.27272727272</v>
      </c>
      <c r="P6424" s="93" t="inlineStr">
        <is>
          <t>스타일쉐어토너250ml190801</t>
        </is>
      </c>
    </row>
    <row r="6425">
      <c r="A6425" s="93" t="n"/>
      <c r="B6425" s="127" t="n">
        <v>43976</v>
      </c>
      <c r="C6425" s="93">
        <f>TEXT(B6425,"aaa")</f>
        <v/>
      </c>
      <c r="D6425" s="93" t="n"/>
      <c r="E6425" s="93" t="inlineStr">
        <is>
          <t>선크림</t>
        </is>
      </c>
      <c r="F6425" s="93" t="inlineStr">
        <is>
          <t>카페24</t>
        </is>
      </c>
      <c r="G6425" s="93" t="inlineStr">
        <is>
          <t>선크림 50ml</t>
        </is>
      </c>
      <c r="H6425" s="6" t="n">
        <v>58</v>
      </c>
      <c r="I6425" s="6" t="n"/>
      <c r="J6425" s="7" t="n">
        <v>190801</v>
      </c>
      <c r="K6425" s="93" t="n"/>
      <c r="L6425" s="93" t="n">
        <v>1160000</v>
      </c>
      <c r="M6425" s="93" t="n">
        <v>1092140</v>
      </c>
      <c r="N6425" s="93" t="n">
        <v>136010</v>
      </c>
      <c r="O6425" s="148" t="n">
        <v>1054545.454545454</v>
      </c>
      <c r="P6425" s="93" t="inlineStr">
        <is>
          <t>카페24선크림선크림 50ml190801</t>
        </is>
      </c>
    </row>
    <row r="6426">
      <c r="A6426" s="93" t="n"/>
      <c r="B6426" s="127" t="n">
        <v>43976</v>
      </c>
      <c r="C6426" s="93">
        <f>TEXT(B6426,"aaa")</f>
        <v/>
      </c>
      <c r="D6426" s="93" t="n"/>
      <c r="E6426" s="93" t="inlineStr">
        <is>
          <t>어성초진정패키지</t>
        </is>
      </c>
      <c r="F6426" s="93" t="inlineStr">
        <is>
          <t>카페24</t>
        </is>
      </c>
      <c r="G6426" s="93" t="inlineStr">
        <is>
          <t>어성초 진정패키지세트</t>
        </is>
      </c>
      <c r="H6426" s="6" t="n">
        <v>6</v>
      </c>
      <c r="I6426" s="6" t="n"/>
      <c r="J6426" s="93" t="n">
        <v>190801</v>
      </c>
      <c r="K6426" s="93" t="n"/>
      <c r="L6426" s="93" t="n">
        <v>594000</v>
      </c>
      <c r="M6426" s="93" t="n">
        <v>559251</v>
      </c>
      <c r="N6426" s="93" t="n">
        <v>90822</v>
      </c>
      <c r="O6426" s="148" t="n">
        <v>540000</v>
      </c>
      <c r="P6426" s="93" t="inlineStr">
        <is>
          <t>카페24어성초진정패키지어성초 진정패키지세트190801</t>
        </is>
      </c>
    </row>
    <row r="6427">
      <c r="A6427" s="93" t="n"/>
      <c r="B6427" s="127" t="n">
        <v>43976</v>
      </c>
      <c r="C6427" s="93">
        <f>TEXT(B6427,"aaa")</f>
        <v/>
      </c>
      <c r="D6427" s="93" t="n"/>
      <c r="E6427" s="93" t="inlineStr">
        <is>
          <t>머드크림마스크</t>
        </is>
      </c>
      <c r="F6427" s="93" t="inlineStr">
        <is>
          <t>카페24</t>
        </is>
      </c>
      <c r="G6427" s="93" t="inlineStr">
        <is>
          <t>머드크림마스크 100ml</t>
        </is>
      </c>
      <c r="H6427" s="6" t="n">
        <v>3</v>
      </c>
      <c r="I6427" s="6" t="n"/>
      <c r="J6427" s="93" t="n">
        <v>190801</v>
      </c>
      <c r="K6427" s="93" t="n"/>
      <c r="L6427" s="93" t="n">
        <v>60000</v>
      </c>
      <c r="M6427" s="93" t="n">
        <v>56490</v>
      </c>
      <c r="N6427" s="93" t="n">
        <v>4326</v>
      </c>
      <c r="O6427" s="148" t="n">
        <v>54545.45454545454</v>
      </c>
      <c r="P6427" s="93" t="inlineStr">
        <is>
          <t>카페24머드크림마스크머드크림마스크 100ml190801</t>
        </is>
      </c>
    </row>
    <row r="6428">
      <c r="A6428" s="93" t="n"/>
      <c r="B6428" s="127" t="n">
        <v>43976</v>
      </c>
      <c r="C6428" s="93">
        <f>TEXT(B6428,"aaa")</f>
        <v/>
      </c>
      <c r="D6428" s="93" t="n"/>
      <c r="E6428" s="93" t="inlineStr">
        <is>
          <t>머드크림마스크</t>
        </is>
      </c>
      <c r="F6428" s="93" t="inlineStr">
        <is>
          <t>카페24</t>
        </is>
      </c>
      <c r="G6428" s="93" t="inlineStr">
        <is>
          <t>머드크림마스크 100ml 2set</t>
        </is>
      </c>
      <c r="H6428" s="6" t="n">
        <v>2</v>
      </c>
      <c r="I6428" s="6" t="n"/>
      <c r="J6428" s="93" t="n">
        <v>190801</v>
      </c>
      <c r="K6428" s="93" t="n"/>
      <c r="L6428" s="93" t="n">
        <v>70000</v>
      </c>
      <c r="M6428" s="93" t="n">
        <v>65905</v>
      </c>
      <c r="N6428" s="93" t="n">
        <v>5768</v>
      </c>
      <c r="O6428" s="148" t="n">
        <v>63636.36363636363</v>
      </c>
      <c r="P6428" s="93" t="inlineStr">
        <is>
          <t>카페24머드크림마스크머드크림마스크 100ml 2set190801</t>
        </is>
      </c>
    </row>
    <row r="6429">
      <c r="A6429" s="93" t="n"/>
      <c r="B6429" s="127" t="n">
        <v>43976</v>
      </c>
      <c r="C6429" s="93">
        <f>TEXT(B6429,"aaa")</f>
        <v/>
      </c>
      <c r="D6429" s="93" t="n"/>
      <c r="E6429" s="93" t="inlineStr">
        <is>
          <t>마스크팩</t>
        </is>
      </c>
      <c r="F6429" s="93" t="inlineStr">
        <is>
          <t>카페24</t>
        </is>
      </c>
      <c r="G6429" s="93" t="inlineStr">
        <is>
          <t>마스크팩 1매</t>
        </is>
      </c>
      <c r="H6429" s="6" t="n">
        <v>14</v>
      </c>
      <c r="I6429" s="6" t="n"/>
      <c r="J6429" s="93" t="n">
        <v>190801</v>
      </c>
      <c r="K6429" s="93" t="n"/>
      <c r="L6429" s="93" t="n">
        <v>56000</v>
      </c>
      <c r="M6429" s="93" t="n">
        <v>52724</v>
      </c>
      <c r="N6429" s="93" t="n">
        <v>5558</v>
      </c>
      <c r="O6429" s="148" t="n">
        <v>50909.0909090909</v>
      </c>
      <c r="P6429" s="93" t="inlineStr">
        <is>
          <t>카페24마스크팩마스크팩 1매190801</t>
        </is>
      </c>
    </row>
    <row r="6430">
      <c r="A6430" s="93" t="n"/>
      <c r="B6430" s="127" t="n">
        <v>43976</v>
      </c>
      <c r="C6430" s="93">
        <f>TEXT(B6430,"aaa")</f>
        <v/>
      </c>
      <c r="D6430" s="93" t="n"/>
      <c r="E6430" s="93" t="inlineStr">
        <is>
          <t>마스크팩</t>
        </is>
      </c>
      <c r="F6430" s="93" t="inlineStr">
        <is>
          <t>카페24</t>
        </is>
      </c>
      <c r="G6430" s="93" t="inlineStr">
        <is>
          <t>마스크팩 10매</t>
        </is>
      </c>
      <c r="H6430" s="6" t="n">
        <v>6</v>
      </c>
      <c r="I6430" s="6" t="n"/>
      <c r="J6430" s="93" t="n">
        <v>190801</v>
      </c>
      <c r="K6430" s="93" t="n"/>
      <c r="L6430" s="93" t="n">
        <v>120000</v>
      </c>
      <c r="M6430" s="93" t="n">
        <v>112980</v>
      </c>
      <c r="N6430" s="93" t="n">
        <v>23820</v>
      </c>
      <c r="O6430" s="148" t="n">
        <v>109090.9090909091</v>
      </c>
      <c r="P6430" s="93" t="inlineStr">
        <is>
          <t>카페24마스크팩마스크팩 10매190801</t>
        </is>
      </c>
    </row>
    <row r="6431">
      <c r="A6431" s="93" t="n"/>
      <c r="B6431" s="127" t="n">
        <v>43976</v>
      </c>
      <c r="C6431" s="93">
        <f>TEXT(B6431,"aaa")</f>
        <v/>
      </c>
      <c r="D6431" s="93" t="n"/>
      <c r="E6431" s="6" t="inlineStr">
        <is>
          <t>토너</t>
        </is>
      </c>
      <c r="F6431" s="5" t="inlineStr">
        <is>
          <t>카페24</t>
        </is>
      </c>
      <c r="G6431" s="5" t="inlineStr">
        <is>
          <t>250ml</t>
        </is>
      </c>
      <c r="H6431" s="6" t="n">
        <v>81</v>
      </c>
      <c r="I6431" s="6" t="n"/>
      <c r="J6431" s="7" t="n">
        <v>190801</v>
      </c>
      <c r="K6431" s="93" t="n"/>
      <c r="L6431" s="93" t="n">
        <v>1620000</v>
      </c>
      <c r="M6431" s="93" t="n">
        <v>1525230</v>
      </c>
      <c r="N6431" s="93" t="n">
        <v>264060</v>
      </c>
      <c r="O6431" s="148" t="n">
        <v>1472727.272727273</v>
      </c>
      <c r="P6431" s="93" t="inlineStr">
        <is>
          <t>카페24토너250ml190801</t>
        </is>
      </c>
    </row>
    <row r="6432">
      <c r="A6432" s="93" t="n"/>
      <c r="B6432" s="127" t="n">
        <v>43976</v>
      </c>
      <c r="C6432" s="93">
        <f>TEXT(B6432,"aaa")</f>
        <v/>
      </c>
      <c r="D6432" s="93" t="n"/>
      <c r="E6432" s="6" t="inlineStr">
        <is>
          <t>토너</t>
        </is>
      </c>
      <c r="F6432" s="5" t="inlineStr">
        <is>
          <t>카페24</t>
        </is>
      </c>
      <c r="G6432" s="5" t="inlineStr">
        <is>
          <t>250ml 2set</t>
        </is>
      </c>
      <c r="H6432" s="6" t="n">
        <v>56</v>
      </c>
      <c r="I6432" s="6" t="n"/>
      <c r="J6432" s="7" t="n">
        <v>190801</v>
      </c>
      <c r="K6432" s="93" t="n"/>
      <c r="L6432" s="93" t="n">
        <v>1960000</v>
      </c>
      <c r="M6432" s="93" t="n">
        <v>1845340</v>
      </c>
      <c r="N6432" s="93" t="n">
        <v>365120</v>
      </c>
      <c r="O6432" s="148" t="n">
        <v>1781818.181818182</v>
      </c>
      <c r="P6432" s="93" t="inlineStr">
        <is>
          <t>카페24토너250ml 2set190801</t>
        </is>
      </c>
    </row>
    <row r="6433">
      <c r="A6433" s="93" t="n"/>
      <c r="B6433" s="127" t="n">
        <v>43976</v>
      </c>
      <c r="C6433" s="93">
        <f>TEXT(B6433,"aaa")</f>
        <v/>
      </c>
      <c r="D6433" s="93" t="n"/>
      <c r="E6433" s="6" t="inlineStr">
        <is>
          <t>토너</t>
        </is>
      </c>
      <c r="F6433" s="5" t="inlineStr">
        <is>
          <t>카페24</t>
        </is>
      </c>
      <c r="G6433" s="5" t="inlineStr">
        <is>
          <t>500ml</t>
        </is>
      </c>
      <c r="H6433" s="6" t="n">
        <v>81</v>
      </c>
      <c r="I6433" s="6" t="n"/>
      <c r="J6433" s="7" t="n">
        <v>190801</v>
      </c>
      <c r="K6433" s="93" t="n"/>
      <c r="L6433" s="93" t="n">
        <v>2673000</v>
      </c>
      <c r="M6433" s="93" t="n">
        <v>2516629.5</v>
      </c>
      <c r="N6433" s="93" t="n">
        <v>382725</v>
      </c>
      <c r="O6433" s="148" t="n">
        <v>2430000</v>
      </c>
      <c r="P6433" s="93" t="inlineStr">
        <is>
          <t>카페24토너500ml190801</t>
        </is>
      </c>
    </row>
    <row r="6434">
      <c r="A6434" s="93" t="n"/>
      <c r="B6434" s="127" t="n">
        <v>43976</v>
      </c>
      <c r="C6434" s="93">
        <f>TEXT(B6434,"aaa")</f>
        <v/>
      </c>
      <c r="D6434" s="93" t="n"/>
      <c r="E6434" s="6" t="inlineStr">
        <is>
          <t>토너</t>
        </is>
      </c>
      <c r="F6434" s="5" t="inlineStr">
        <is>
          <t>카페24</t>
        </is>
      </c>
      <c r="G6434" s="93" t="inlineStr">
        <is>
          <t>스킨팩 화장솜 60P</t>
        </is>
      </c>
      <c r="H6434" s="6" t="n">
        <v>70</v>
      </c>
      <c r="I6434" s="6" t="n"/>
      <c r="J6434" s="7" t="n">
        <v>190801</v>
      </c>
      <c r="K6434" s="93" t="n"/>
      <c r="L6434" s="93" t="n">
        <v>210000</v>
      </c>
      <c r="M6434" s="93" t="n">
        <v>197715</v>
      </c>
      <c r="N6434" s="93" t="n">
        <v>77700</v>
      </c>
      <c r="O6434" s="148" t="n">
        <v>190909.0909090909</v>
      </c>
      <c r="P6434" s="93" t="inlineStr">
        <is>
          <t>카페24토너스킨팩 화장솜 60P190801</t>
        </is>
      </c>
    </row>
    <row r="6435">
      <c r="A6435" s="93" t="n"/>
      <c r="B6435" s="127" t="n">
        <v>43976</v>
      </c>
      <c r="C6435" s="93">
        <f>TEXT(B6435,"aaa")</f>
        <v/>
      </c>
      <c r="D6435" s="93" t="n"/>
      <c r="E6435" s="93" t="inlineStr">
        <is>
          <t>앰플</t>
        </is>
      </c>
      <c r="F6435" s="5" t="inlineStr">
        <is>
          <t>카페24</t>
        </is>
      </c>
      <c r="G6435" s="93" t="inlineStr">
        <is>
          <t>앰플 30ml</t>
        </is>
      </c>
      <c r="H6435" s="6" t="n">
        <v>20</v>
      </c>
      <c r="I6435" s="6" t="n"/>
      <c r="J6435" s="93" t="n">
        <v>190801</v>
      </c>
      <c r="K6435" s="93" t="n"/>
      <c r="L6435" s="93" t="n">
        <v>560000</v>
      </c>
      <c r="M6435" s="93" t="n">
        <v>527240</v>
      </c>
      <c r="N6435" s="93" t="n">
        <v>67940</v>
      </c>
      <c r="O6435" s="148" t="n">
        <v>509090.9090909091</v>
      </c>
      <c r="P6435" s="93" t="inlineStr">
        <is>
          <t>카페24앰플앰플 30ml190801</t>
        </is>
      </c>
    </row>
    <row r="6436">
      <c r="A6436" s="93" t="n"/>
      <c r="B6436" s="127" t="n">
        <v>43976</v>
      </c>
      <c r="C6436" s="93">
        <f>TEXT(B6436,"aaa")</f>
        <v/>
      </c>
      <c r="D6436" s="93" t="n"/>
      <c r="E6436" s="93" t="inlineStr">
        <is>
          <t>수딩크림</t>
        </is>
      </c>
      <c r="F6436" s="5" t="inlineStr">
        <is>
          <t>카페24</t>
        </is>
      </c>
      <c r="G6436" s="93" t="inlineStr">
        <is>
          <t>수딩크림 100ml</t>
        </is>
      </c>
      <c r="H6436" s="6" t="n">
        <v>8</v>
      </c>
      <c r="I6436" s="6" t="n"/>
      <c r="J6436" s="93" t="n">
        <v>190801</v>
      </c>
      <c r="K6436" s="93" t="n"/>
      <c r="L6436" s="93" t="n">
        <v>304000</v>
      </c>
      <c r="M6436" s="93" t="n">
        <v>286216</v>
      </c>
      <c r="N6436" s="93" t="n">
        <v>24360</v>
      </c>
      <c r="O6436" s="148" t="n">
        <v>276363.6363636364</v>
      </c>
      <c r="P6436" s="93" t="inlineStr">
        <is>
          <t>카페24수딩크림수딩크림 100ml190801</t>
        </is>
      </c>
    </row>
    <row r="6437">
      <c r="A6437" s="93" t="n"/>
      <c r="B6437" s="127" t="n">
        <v>43976</v>
      </c>
      <c r="C6437" s="93">
        <f>TEXT(B6437,"aaa")</f>
        <v/>
      </c>
      <c r="D6437" s="93" t="n"/>
      <c r="E6437" s="93" t="inlineStr">
        <is>
          <t>클렌징폼</t>
        </is>
      </c>
      <c r="F6437" s="93" t="inlineStr">
        <is>
          <t>카페24</t>
        </is>
      </c>
      <c r="G6437" s="93" t="inlineStr">
        <is>
          <t>클렌징폼 120ml</t>
        </is>
      </c>
      <c r="H6437" s="6" t="n">
        <v>21</v>
      </c>
      <c r="I6437" s="6" t="n"/>
      <c r="J6437" s="91" t="n">
        <v>190801</v>
      </c>
      <c r="K6437" s="93" t="n"/>
      <c r="L6437" s="93" t="n">
        <v>273000</v>
      </c>
      <c r="M6437" s="93" t="n">
        <v>257029.5</v>
      </c>
      <c r="N6437" s="93" t="n">
        <v>57750</v>
      </c>
      <c r="O6437" s="148" t="n">
        <v>248181.8181818181</v>
      </c>
      <c r="P6437" s="93" t="inlineStr">
        <is>
          <t>카페24클렌징폼클렌징폼 120ml190801</t>
        </is>
      </c>
    </row>
    <row r="6438">
      <c r="A6438" s="93" t="n"/>
      <c r="B6438" s="127" t="n">
        <v>43976</v>
      </c>
      <c r="C6438" s="93">
        <f>TEXT(B6438,"aaa")</f>
        <v/>
      </c>
      <c r="D6438" s="93" t="n"/>
      <c r="E6438" s="93" t="inlineStr">
        <is>
          <t>클렌징폼</t>
        </is>
      </c>
      <c r="F6438" s="93" t="inlineStr">
        <is>
          <t>카페24</t>
        </is>
      </c>
      <c r="G6438" s="93" t="inlineStr">
        <is>
          <t>클렌징폼 120ml 2set</t>
        </is>
      </c>
      <c r="H6438" s="6" t="n">
        <v>4</v>
      </c>
      <c r="I6438" s="6" t="n"/>
      <c r="J6438" s="91" t="n">
        <v>190801</v>
      </c>
      <c r="K6438" s="93" t="n"/>
      <c r="L6438" s="93" t="n">
        <v>96000</v>
      </c>
      <c r="M6438" s="93" t="n">
        <v>90384</v>
      </c>
      <c r="N6438" s="93" t="n">
        <v>9840</v>
      </c>
      <c r="O6438" s="148" t="n">
        <v>87272.72727272726</v>
      </c>
      <c r="P6438" s="93" t="inlineStr">
        <is>
          <t>카페24클렌징폼클렌징폼 120ml 2set190801</t>
        </is>
      </c>
    </row>
    <row r="6439">
      <c r="A6439" s="93" t="n"/>
      <c r="B6439" s="127" t="n">
        <v>43976</v>
      </c>
      <c r="C6439" s="93">
        <f>TEXT(B6439,"aaa")</f>
        <v/>
      </c>
      <c r="D6439" s="93" t="n"/>
      <c r="E6439" s="93" t="inlineStr">
        <is>
          <t>클렌징폼</t>
        </is>
      </c>
      <c r="F6439" s="93" t="inlineStr">
        <is>
          <t>카페24</t>
        </is>
      </c>
      <c r="G6439" s="93" t="inlineStr">
        <is>
          <t>클렌징폼 120ml 3set</t>
        </is>
      </c>
      <c r="H6439" s="6" t="n">
        <v>2</v>
      </c>
      <c r="I6439" s="6" t="n"/>
      <c r="J6439" s="91" t="n">
        <v>190801</v>
      </c>
      <c r="K6439" s="93" t="n"/>
      <c r="L6439" s="93" t="n">
        <v>66000</v>
      </c>
      <c r="M6439" s="93" t="n">
        <v>62139</v>
      </c>
      <c r="N6439" s="93" t="n">
        <v>7380</v>
      </c>
      <c r="O6439" s="148" t="n">
        <v>59999.99999999999</v>
      </c>
      <c r="P6439" s="93" t="inlineStr">
        <is>
          <t>카페24클렌징폼클렌징폼 120ml 3set190801</t>
        </is>
      </c>
    </row>
    <row r="6440">
      <c r="A6440" s="93" t="n"/>
      <c r="B6440" s="127" t="n">
        <v>43976</v>
      </c>
      <c r="C6440" s="93">
        <f>TEXT(B6440,"aaa")</f>
        <v/>
      </c>
      <c r="D6440" s="93" t="n"/>
      <c r="E6440" s="6" t="inlineStr">
        <is>
          <t>토너</t>
        </is>
      </c>
      <c r="F6440" s="5" t="inlineStr">
        <is>
          <t>큐텐</t>
        </is>
      </c>
      <c r="G6440" s="5" t="inlineStr">
        <is>
          <t>250ml</t>
        </is>
      </c>
      <c r="H6440" s="6" t="n">
        <v>35</v>
      </c>
      <c r="I6440" s="6" t="n"/>
      <c r="J6440" s="91" t="n">
        <v>190801</v>
      </c>
      <c r="K6440" s="93" t="n"/>
      <c r="L6440" s="93" t="n">
        <v>1102500</v>
      </c>
      <c r="M6440" s="93" t="n">
        <v>981225</v>
      </c>
      <c r="N6440" s="93" t="n">
        <v>114100</v>
      </c>
      <c r="O6440" s="148" t="n">
        <v>1002272.727272727</v>
      </c>
      <c r="P6440" s="93" t="inlineStr">
        <is>
          <t>큐텐토너250ml190801</t>
        </is>
      </c>
    </row>
    <row r="6441">
      <c r="A6441" s="93" t="n"/>
      <c r="B6441" s="127" t="n">
        <v>43976</v>
      </c>
      <c r="C6441" s="93">
        <f>TEXT(B6441,"aaa")</f>
        <v/>
      </c>
      <c r="D6441" s="93" t="n"/>
      <c r="E6441" s="6" t="inlineStr">
        <is>
          <t>토너</t>
        </is>
      </c>
      <c r="F6441" s="5" t="inlineStr">
        <is>
          <t>큐텐</t>
        </is>
      </c>
      <c r="G6441" s="5" t="inlineStr">
        <is>
          <t>250ml 2set</t>
        </is>
      </c>
      <c r="H6441" s="6" t="n">
        <v>42</v>
      </c>
      <c r="I6441" s="6" t="n"/>
      <c r="J6441" s="91" t="n">
        <v>190801</v>
      </c>
      <c r="K6441" s="93" t="n"/>
      <c r="L6441" s="93" t="n">
        <v>1848000</v>
      </c>
      <c r="M6441" s="93" t="n">
        <v>1644720</v>
      </c>
      <c r="N6441" s="93" t="n">
        <v>273840</v>
      </c>
      <c r="O6441" s="148" t="n">
        <v>1680000</v>
      </c>
      <c r="P6441" s="93" t="inlineStr">
        <is>
          <t>큐텐토너250ml 2set190801</t>
        </is>
      </c>
    </row>
    <row r="6442">
      <c r="A6442" s="93" t="n"/>
      <c r="B6442" s="127" t="n">
        <v>43976</v>
      </c>
      <c r="C6442" s="93">
        <f>TEXT(B6442,"aaa")</f>
        <v/>
      </c>
      <c r="D6442" s="93" t="n"/>
      <c r="E6442" s="93" t="inlineStr">
        <is>
          <t>앰플</t>
        </is>
      </c>
      <c r="F6442" s="5" t="inlineStr">
        <is>
          <t>큐텐</t>
        </is>
      </c>
      <c r="G6442" s="93" t="inlineStr">
        <is>
          <t>앰플 30ml</t>
        </is>
      </c>
      <c r="H6442" s="6" t="n">
        <v>9</v>
      </c>
      <c r="I6442" s="6" t="n"/>
      <c r="J6442" s="93" t="n">
        <v>190801</v>
      </c>
      <c r="K6442" s="93" t="n"/>
      <c r="L6442" s="93" t="n">
        <v>342000</v>
      </c>
      <c r="M6442" s="93" t="n">
        <v>304380</v>
      </c>
      <c r="N6442" s="93" t="n">
        <v>30573</v>
      </c>
      <c r="O6442" s="148" t="n">
        <v>310909.0909090909</v>
      </c>
      <c r="P6442" s="93" t="inlineStr">
        <is>
          <t>큐텐앰플앰플 30ml190801</t>
        </is>
      </c>
    </row>
    <row r="6443">
      <c r="A6443" s="93" t="n"/>
      <c r="B6443" s="127" t="n">
        <v>43976</v>
      </c>
      <c r="C6443" s="93">
        <f>TEXT(B6443,"aaa")</f>
        <v/>
      </c>
      <c r="D6443" s="93" t="n"/>
      <c r="E6443" s="93" t="inlineStr">
        <is>
          <t>머드크림마스크</t>
        </is>
      </c>
      <c r="F6443" s="5" t="inlineStr">
        <is>
          <t>큐텐</t>
        </is>
      </c>
      <c r="G6443" s="93" t="inlineStr">
        <is>
          <t>머드크림마스크 100ml</t>
        </is>
      </c>
      <c r="H6443" s="6" t="n">
        <v>2</v>
      </c>
      <c r="I6443" s="6" t="n"/>
      <c r="J6443" s="93" t="n">
        <v>190801</v>
      </c>
      <c r="K6443" s="93" t="n"/>
      <c r="L6443" s="93" t="n">
        <v>63000</v>
      </c>
      <c r="M6443" s="93" t="n">
        <v>56070</v>
      </c>
      <c r="N6443" s="93" t="n">
        <v>2884</v>
      </c>
      <c r="O6443" s="148" t="n">
        <v>57272.72727272726</v>
      </c>
      <c r="P6443" s="93" t="inlineStr">
        <is>
          <t>큐텐머드크림마스크머드크림마스크 100ml190801</t>
        </is>
      </c>
    </row>
    <row r="6444">
      <c r="A6444" s="93" t="n"/>
      <c r="B6444" s="127" t="n">
        <v>43977</v>
      </c>
      <c r="C6444" s="93">
        <f>TEXT(B6444,"aaa")</f>
        <v/>
      </c>
      <c r="D6444" s="93" t="n"/>
      <c r="E6444" s="6" t="inlineStr">
        <is>
          <t>토너</t>
        </is>
      </c>
      <c r="F6444" s="5" t="inlineStr">
        <is>
          <t>W컨셉</t>
        </is>
      </c>
      <c r="G6444" s="5" t="inlineStr">
        <is>
          <t>250ml 2set</t>
        </is>
      </c>
      <c r="H6444" s="6" t="n">
        <v>5</v>
      </c>
      <c r="I6444" s="6" t="n"/>
      <c r="J6444" s="7" t="n">
        <v>190801</v>
      </c>
      <c r="K6444" s="93" t="n"/>
      <c r="L6444" s="93" t="n">
        <v>175000</v>
      </c>
      <c r="M6444" s="93" t="n">
        <v>127750</v>
      </c>
      <c r="N6444" s="93" t="n">
        <v>32600</v>
      </c>
      <c r="O6444" s="148" t="n">
        <v>159090.9090909091</v>
      </c>
      <c r="P6444" s="93" t="inlineStr">
        <is>
          <t>W컨셉토너250ml 2set190801</t>
        </is>
      </c>
    </row>
    <row r="6445">
      <c r="A6445" s="93" t="n"/>
      <c r="B6445" s="127" t="n">
        <v>43977</v>
      </c>
      <c r="C6445" s="93">
        <f>TEXT(B6445,"aaa")</f>
        <v/>
      </c>
      <c r="D6445" s="93" t="n"/>
      <c r="E6445" s="93" t="inlineStr">
        <is>
          <t>토너</t>
        </is>
      </c>
      <c r="F6445" s="5" t="inlineStr">
        <is>
          <t>스타일쉐어</t>
        </is>
      </c>
      <c r="G6445" s="93" t="inlineStr">
        <is>
          <t>250ml</t>
        </is>
      </c>
      <c r="H6445" s="6" t="n">
        <v>1</v>
      </c>
      <c r="I6445" s="6" t="n"/>
      <c r="J6445" s="7" t="n">
        <v>190801</v>
      </c>
      <c r="K6445" s="93" t="n"/>
      <c r="L6445" s="93" t="n">
        <v>20000</v>
      </c>
      <c r="M6445" s="93" t="n">
        <v>15000</v>
      </c>
      <c r="N6445" s="93" t="n">
        <v>3260</v>
      </c>
      <c r="O6445" s="148" t="n">
        <v>18181.81818181818</v>
      </c>
      <c r="P6445" s="93" t="inlineStr">
        <is>
          <t>스타일쉐어토너250ml190801</t>
        </is>
      </c>
    </row>
    <row r="6446">
      <c r="A6446" s="93" t="n"/>
      <c r="B6446" s="127" t="n">
        <v>43977</v>
      </c>
      <c r="C6446" s="93">
        <f>TEXT(B6446,"aaa")</f>
        <v/>
      </c>
      <c r="D6446" s="93" t="n"/>
      <c r="E6446" s="93" t="inlineStr">
        <is>
          <t>토너</t>
        </is>
      </c>
      <c r="F6446" s="93" t="inlineStr">
        <is>
          <t>글로우데이즈 시코르</t>
        </is>
      </c>
      <c r="G6446" s="93" t="inlineStr">
        <is>
          <t>250ml</t>
        </is>
      </c>
      <c r="H6446" s="6" t="n">
        <v>200</v>
      </c>
      <c r="I6446" s="6" t="n"/>
      <c r="J6446" s="7" t="n">
        <v>190801</v>
      </c>
      <c r="K6446" s="93" t="n"/>
      <c r="L6446" s="93" t="n">
        <v>2045400</v>
      </c>
      <c r="M6446" s="93" t="n">
        <v>2045400</v>
      </c>
      <c r="N6446" s="93" t="n">
        <v>652000</v>
      </c>
      <c r="O6446" s="148" t="n">
        <v>1859454.545454545</v>
      </c>
      <c r="P6446" s="93" t="inlineStr">
        <is>
          <t>글로우데이즈 시코르토너250ml190801</t>
        </is>
      </c>
    </row>
    <row r="6447">
      <c r="A6447" s="93" t="n"/>
      <c r="B6447" s="127" t="n">
        <v>43977</v>
      </c>
      <c r="C6447" s="93">
        <f>TEXT(B6447,"aaa")</f>
        <v/>
      </c>
      <c r="D6447" s="93" t="n"/>
      <c r="E6447" s="93" t="inlineStr">
        <is>
          <t>마스크팩</t>
        </is>
      </c>
      <c r="F6447" s="93" t="inlineStr">
        <is>
          <t>글로우데이즈 시코르</t>
        </is>
      </c>
      <c r="G6447" s="93" t="inlineStr">
        <is>
          <t>마스크팩 1매</t>
        </is>
      </c>
      <c r="H6447" s="6" t="n">
        <v>10</v>
      </c>
      <c r="I6447" s="6" t="n"/>
      <c r="J6447" s="93" t="n">
        <v>190801</v>
      </c>
      <c r="K6447" s="93" t="n"/>
      <c r="L6447" s="93" t="n">
        <v>16360</v>
      </c>
      <c r="M6447" s="93" t="n">
        <v>16360</v>
      </c>
      <c r="N6447" s="93" t="n">
        <v>3970</v>
      </c>
      <c r="O6447" s="148" t="n">
        <v>14872.72727272727</v>
      </c>
      <c r="P6447" s="93" t="inlineStr">
        <is>
          <t>글로우데이즈 시코르마스크팩마스크팩 1매190801</t>
        </is>
      </c>
    </row>
    <row r="6448">
      <c r="A6448" s="93" t="n"/>
      <c r="B6448" s="127" t="n">
        <v>43977</v>
      </c>
      <c r="C6448" s="93">
        <f>TEXT(B6448,"aaa")</f>
        <v/>
      </c>
      <c r="D6448" s="93" t="n"/>
      <c r="E6448" s="93" t="inlineStr">
        <is>
          <t>클렌징폼</t>
        </is>
      </c>
      <c r="F6448" s="93" t="inlineStr">
        <is>
          <t>글로우데이즈 시코르</t>
        </is>
      </c>
      <c r="G6448" s="93" t="inlineStr">
        <is>
          <t>클렌징폼 120ml</t>
        </is>
      </c>
      <c r="H6448" s="6" t="n">
        <v>10</v>
      </c>
      <c r="I6448" s="6" t="n"/>
      <c r="J6448" s="91" t="n">
        <v>190801</v>
      </c>
      <c r="K6448" s="93" t="n"/>
      <c r="L6448" s="93" t="n">
        <v>65450</v>
      </c>
      <c r="M6448" s="93" t="n">
        <v>65450</v>
      </c>
      <c r="N6448" s="93" t="n">
        <v>27500</v>
      </c>
      <c r="O6448" s="148" t="n">
        <v>59499.99999999999</v>
      </c>
      <c r="P6448" s="93" t="inlineStr">
        <is>
          <t>글로우데이즈 시코르클렌징폼클렌징폼 120ml190801</t>
        </is>
      </c>
    </row>
    <row r="6449">
      <c r="A6449" s="93" t="n"/>
      <c r="B6449" s="127" t="n">
        <v>43977</v>
      </c>
      <c r="C6449" s="93">
        <f>TEXT(B6449,"aaa")</f>
        <v/>
      </c>
      <c r="D6449" s="93" t="n"/>
      <c r="E6449" s="93" t="inlineStr">
        <is>
          <t>선크림</t>
        </is>
      </c>
      <c r="F6449" s="93" t="inlineStr">
        <is>
          <t>카페24</t>
        </is>
      </c>
      <c r="G6449" s="93" t="inlineStr">
        <is>
          <t>선크림 50ml</t>
        </is>
      </c>
      <c r="H6449" s="6" t="n">
        <v>13</v>
      </c>
      <c r="I6449" s="6" t="n"/>
      <c r="J6449" s="7" t="n">
        <v>190801</v>
      </c>
      <c r="K6449" s="93" t="n"/>
      <c r="L6449" s="93" t="n">
        <v>260000</v>
      </c>
      <c r="M6449" s="93" t="n">
        <v>244790</v>
      </c>
      <c r="N6449" s="93" t="n">
        <v>30485</v>
      </c>
      <c r="O6449" s="148" t="n">
        <v>236363.6363636364</v>
      </c>
      <c r="P6449" s="93" t="inlineStr">
        <is>
          <t>카페24선크림선크림 50ml190801</t>
        </is>
      </c>
    </row>
    <row r="6450">
      <c r="A6450" s="93" t="n"/>
      <c r="B6450" s="127" t="n">
        <v>43977</v>
      </c>
      <c r="C6450" s="93">
        <f>TEXT(B6450,"aaa")</f>
        <v/>
      </c>
      <c r="D6450" s="93" t="n"/>
      <c r="E6450" s="93" t="inlineStr">
        <is>
          <t>어성초진정패키지</t>
        </is>
      </c>
      <c r="F6450" s="93" t="inlineStr">
        <is>
          <t>카페24</t>
        </is>
      </c>
      <c r="G6450" s="93" t="inlineStr">
        <is>
          <t>어성초 진정패키지세트</t>
        </is>
      </c>
      <c r="H6450" s="6" t="n">
        <v>8</v>
      </c>
      <c r="I6450" s="6" t="n"/>
      <c r="J6450" s="93" t="n">
        <v>190801</v>
      </c>
      <c r="K6450" s="93" t="n"/>
      <c r="L6450" s="93" t="n">
        <v>792000</v>
      </c>
      <c r="M6450" s="93" t="n">
        <v>745668</v>
      </c>
      <c r="N6450" s="93" t="n">
        <v>121096</v>
      </c>
      <c r="O6450" s="148" t="n">
        <v>720000</v>
      </c>
      <c r="P6450" s="93" t="inlineStr">
        <is>
          <t>카페24어성초진정패키지어성초 진정패키지세트190801</t>
        </is>
      </c>
    </row>
    <row r="6451">
      <c r="A6451" s="93" t="n"/>
      <c r="B6451" s="127" t="n">
        <v>43977</v>
      </c>
      <c r="C6451" s="93">
        <f>TEXT(B6451,"aaa")</f>
        <v/>
      </c>
      <c r="D6451" s="93" t="n"/>
      <c r="E6451" s="93" t="inlineStr">
        <is>
          <t>머드크림마스크</t>
        </is>
      </c>
      <c r="F6451" s="93" t="inlineStr">
        <is>
          <t>카페24</t>
        </is>
      </c>
      <c r="G6451" s="93" t="inlineStr">
        <is>
          <t>머드크림마스크 100ml</t>
        </is>
      </c>
      <c r="H6451" s="6" t="n">
        <v>4</v>
      </c>
      <c r="I6451" s="6" t="n"/>
      <c r="J6451" s="93" t="n">
        <v>190801</v>
      </c>
      <c r="K6451" s="93" t="n"/>
      <c r="L6451" s="93" t="n">
        <v>80000</v>
      </c>
      <c r="M6451" s="93" t="n">
        <v>75320</v>
      </c>
      <c r="N6451" s="93" t="n">
        <v>5768</v>
      </c>
      <c r="O6451" s="148" t="n">
        <v>72727.27272727272</v>
      </c>
      <c r="P6451" s="93" t="inlineStr">
        <is>
          <t>카페24머드크림마스크머드크림마스크 100ml190801</t>
        </is>
      </c>
    </row>
    <row r="6452">
      <c r="A6452" s="93" t="n"/>
      <c r="B6452" s="127" t="n">
        <v>43977</v>
      </c>
      <c r="C6452" s="93">
        <f>TEXT(B6452,"aaa")</f>
        <v/>
      </c>
      <c r="D6452" s="93" t="n"/>
      <c r="E6452" s="93" t="inlineStr">
        <is>
          <t>머드크림마스크</t>
        </is>
      </c>
      <c r="F6452" s="93" t="inlineStr">
        <is>
          <t>카페24</t>
        </is>
      </c>
      <c r="G6452" s="93" t="inlineStr">
        <is>
          <t>머드크림마스크 100ml 2set</t>
        </is>
      </c>
      <c r="H6452" s="6" t="n">
        <v>1</v>
      </c>
      <c r="I6452" s="6" t="n"/>
      <c r="J6452" s="93" t="n">
        <v>190801</v>
      </c>
      <c r="K6452" s="93" t="n"/>
      <c r="L6452" s="93" t="n">
        <v>35000</v>
      </c>
      <c r="M6452" s="93" t="n">
        <v>32952.5</v>
      </c>
      <c r="N6452" s="93" t="n">
        <v>2884</v>
      </c>
      <c r="O6452" s="148" t="n">
        <v>31818.18181818182</v>
      </c>
      <c r="P6452" s="93" t="inlineStr">
        <is>
          <t>카페24머드크림마스크머드크림마스크 100ml 2set190801</t>
        </is>
      </c>
    </row>
    <row r="6453">
      <c r="A6453" s="93" t="n"/>
      <c r="B6453" s="127" t="n">
        <v>43977</v>
      </c>
      <c r="C6453" s="93">
        <f>TEXT(B6453,"aaa")</f>
        <v/>
      </c>
      <c r="D6453" s="93" t="n"/>
      <c r="E6453" s="93" t="inlineStr">
        <is>
          <t>마스크팩</t>
        </is>
      </c>
      <c r="F6453" s="93" t="inlineStr">
        <is>
          <t>카페24</t>
        </is>
      </c>
      <c r="G6453" s="93" t="inlineStr">
        <is>
          <t>마스크팩 1매</t>
        </is>
      </c>
      <c r="H6453" s="6" t="n">
        <v>2</v>
      </c>
      <c r="I6453" s="6" t="n"/>
      <c r="J6453" s="93" t="n">
        <v>190801</v>
      </c>
      <c r="K6453" s="93" t="n"/>
      <c r="L6453" s="93" t="n">
        <v>8000</v>
      </c>
      <c r="M6453" s="93" t="n">
        <v>7532</v>
      </c>
      <c r="N6453" s="93" t="n">
        <v>794</v>
      </c>
      <c r="O6453" s="148" t="n">
        <v>7272.727272727272</v>
      </c>
      <c r="P6453" s="93" t="inlineStr">
        <is>
          <t>카페24마스크팩마스크팩 1매190801</t>
        </is>
      </c>
    </row>
    <row r="6454">
      <c r="A6454" s="93" t="n"/>
      <c r="B6454" s="127" t="n">
        <v>43977</v>
      </c>
      <c r="C6454" s="93">
        <f>TEXT(B6454,"aaa")</f>
        <v/>
      </c>
      <c r="D6454" s="93" t="n"/>
      <c r="E6454" s="93" t="inlineStr">
        <is>
          <t>마스크팩</t>
        </is>
      </c>
      <c r="F6454" s="93" t="inlineStr">
        <is>
          <t>카페24</t>
        </is>
      </c>
      <c r="G6454" s="93" t="inlineStr">
        <is>
          <t>마스크팩 10매</t>
        </is>
      </c>
      <c r="H6454" s="6" t="n">
        <v>3</v>
      </c>
      <c r="I6454" s="6" t="n"/>
      <c r="J6454" s="93" t="n">
        <v>190801</v>
      </c>
      <c r="K6454" s="93" t="n"/>
      <c r="L6454" s="93" t="n">
        <v>60000</v>
      </c>
      <c r="M6454" s="93" t="n">
        <v>56490</v>
      </c>
      <c r="N6454" s="93" t="n">
        <v>11910</v>
      </c>
      <c r="O6454" s="148" t="n">
        <v>54545.45454545454</v>
      </c>
      <c r="P6454" s="93" t="inlineStr">
        <is>
          <t>카페24마스크팩마스크팩 10매190801</t>
        </is>
      </c>
    </row>
    <row r="6455">
      <c r="A6455" s="93" t="n"/>
      <c r="B6455" s="127" t="n">
        <v>43977</v>
      </c>
      <c r="C6455" s="93">
        <f>TEXT(B6455,"aaa")</f>
        <v/>
      </c>
      <c r="D6455" s="93" t="n"/>
      <c r="E6455" s="6" t="inlineStr">
        <is>
          <t>토너</t>
        </is>
      </c>
      <c r="F6455" s="5" t="inlineStr">
        <is>
          <t>카페24</t>
        </is>
      </c>
      <c r="G6455" s="5" t="inlineStr">
        <is>
          <t>250ml</t>
        </is>
      </c>
      <c r="H6455" s="6" t="n">
        <v>72</v>
      </c>
      <c r="I6455" s="6" t="n"/>
      <c r="J6455" s="7" t="n">
        <v>190801</v>
      </c>
      <c r="K6455" s="93" t="n"/>
      <c r="L6455" s="93" t="n">
        <v>1440000</v>
      </c>
      <c r="M6455" s="93" t="n">
        <v>1355760</v>
      </c>
      <c r="N6455" s="93" t="n">
        <v>234720</v>
      </c>
      <c r="O6455" s="148" t="n">
        <v>1309090.909090909</v>
      </c>
      <c r="P6455" s="93" t="inlineStr">
        <is>
          <t>카페24토너250ml190801</t>
        </is>
      </c>
    </row>
    <row r="6456">
      <c r="A6456" s="93" t="n"/>
      <c r="B6456" s="127" t="n">
        <v>43977</v>
      </c>
      <c r="C6456" s="93">
        <f>TEXT(B6456,"aaa")</f>
        <v/>
      </c>
      <c r="D6456" s="93" t="n"/>
      <c r="E6456" s="6" t="inlineStr">
        <is>
          <t>토너</t>
        </is>
      </c>
      <c r="F6456" s="5" t="inlineStr">
        <is>
          <t>카페24</t>
        </is>
      </c>
      <c r="G6456" s="5" t="inlineStr">
        <is>
          <t>250ml 2set</t>
        </is>
      </c>
      <c r="H6456" s="6" t="n">
        <v>60</v>
      </c>
      <c r="I6456" s="6" t="n"/>
      <c r="J6456" s="7" t="n">
        <v>190801</v>
      </c>
      <c r="K6456" s="93" t="n"/>
      <c r="L6456" s="93" t="n">
        <v>2100000</v>
      </c>
      <c r="M6456" s="93" t="n">
        <v>1977150</v>
      </c>
      <c r="N6456" s="93" t="n">
        <v>391200</v>
      </c>
      <c r="O6456" s="148" t="n">
        <v>1909090.909090909</v>
      </c>
      <c r="P6456" s="93" t="inlineStr">
        <is>
          <t>카페24토너250ml 2set190801</t>
        </is>
      </c>
    </row>
    <row r="6457">
      <c r="A6457" s="93" t="n"/>
      <c r="B6457" s="127" t="n">
        <v>43977</v>
      </c>
      <c r="C6457" s="93">
        <f>TEXT(B6457,"aaa")</f>
        <v/>
      </c>
      <c r="D6457" s="93" t="n"/>
      <c r="E6457" s="6" t="inlineStr">
        <is>
          <t>토너</t>
        </is>
      </c>
      <c r="F6457" s="5" t="inlineStr">
        <is>
          <t>카페24</t>
        </is>
      </c>
      <c r="G6457" s="5" t="inlineStr">
        <is>
          <t>500ml</t>
        </is>
      </c>
      <c r="H6457" s="6" t="n">
        <v>69</v>
      </c>
      <c r="I6457" s="6" t="n"/>
      <c r="J6457" s="7" t="n">
        <v>190801</v>
      </c>
      <c r="K6457" s="93" t="n"/>
      <c r="L6457" s="93" t="n">
        <v>2277000</v>
      </c>
      <c r="M6457" s="93" t="n">
        <v>2143795.5</v>
      </c>
      <c r="N6457" s="93" t="n">
        <v>326025</v>
      </c>
      <c r="O6457" s="148" t="n">
        <v>2070000</v>
      </c>
      <c r="P6457" s="93" t="inlineStr">
        <is>
          <t>카페24토너500ml190801</t>
        </is>
      </c>
    </row>
    <row r="6458">
      <c r="A6458" s="93" t="n"/>
      <c r="B6458" s="127" t="n">
        <v>43977</v>
      </c>
      <c r="C6458" s="93">
        <f>TEXT(B6458,"aaa")</f>
        <v/>
      </c>
      <c r="D6458" s="93" t="n"/>
      <c r="E6458" s="6" t="inlineStr">
        <is>
          <t>토너</t>
        </is>
      </c>
      <c r="F6458" s="5" t="inlineStr">
        <is>
          <t>카페24</t>
        </is>
      </c>
      <c r="G6458" s="93" t="inlineStr">
        <is>
          <t>스킨팩 화장솜 60P</t>
        </is>
      </c>
      <c r="H6458" s="6" t="n">
        <v>65</v>
      </c>
      <c r="I6458" s="6" t="n"/>
      <c r="J6458" s="7" t="n">
        <v>190801</v>
      </c>
      <c r="K6458" s="93" t="n"/>
      <c r="L6458" s="93" t="n">
        <v>195000</v>
      </c>
      <c r="M6458" s="93" t="n">
        <v>183592.5</v>
      </c>
      <c r="N6458" s="93" t="n">
        <v>72150</v>
      </c>
      <c r="O6458" s="148" t="n">
        <v>177272.7272727273</v>
      </c>
      <c r="P6458" s="93" t="inlineStr">
        <is>
          <t>카페24토너스킨팩 화장솜 60P190801</t>
        </is>
      </c>
    </row>
    <row r="6459">
      <c r="A6459" s="93" t="n"/>
      <c r="B6459" s="127" t="n">
        <v>43977</v>
      </c>
      <c r="C6459" s="93">
        <f>TEXT(B6459,"aaa")</f>
        <v/>
      </c>
      <c r="D6459" s="93" t="n"/>
      <c r="E6459" s="93" t="inlineStr">
        <is>
          <t>앰플</t>
        </is>
      </c>
      <c r="F6459" s="5" t="inlineStr">
        <is>
          <t>카페24</t>
        </is>
      </c>
      <c r="G6459" s="93" t="inlineStr">
        <is>
          <t>앰플 30ml</t>
        </is>
      </c>
      <c r="H6459" s="6" t="n">
        <v>20</v>
      </c>
      <c r="I6459" s="6" t="n"/>
      <c r="J6459" s="93" t="n">
        <v>190801</v>
      </c>
      <c r="K6459" s="93" t="n"/>
      <c r="L6459" s="93" t="n">
        <v>560000</v>
      </c>
      <c r="M6459" s="93" t="n">
        <v>527240</v>
      </c>
      <c r="N6459" s="93" t="n">
        <v>67940</v>
      </c>
      <c r="O6459" s="148" t="n">
        <v>509090.9090909091</v>
      </c>
      <c r="P6459" s="93" t="inlineStr">
        <is>
          <t>카페24앰플앰플 30ml190801</t>
        </is>
      </c>
    </row>
    <row r="6460">
      <c r="A6460" s="93" t="n"/>
      <c r="B6460" s="127" t="n">
        <v>43977</v>
      </c>
      <c r="C6460" s="93">
        <f>TEXT(B6460,"aaa")</f>
        <v/>
      </c>
      <c r="D6460" s="93" t="n"/>
      <c r="E6460" s="93" t="inlineStr">
        <is>
          <t>수딩크림</t>
        </is>
      </c>
      <c r="F6460" s="5" t="inlineStr">
        <is>
          <t>카페24</t>
        </is>
      </c>
      <c r="G6460" s="93" t="inlineStr">
        <is>
          <t>수딩크림 100ml</t>
        </is>
      </c>
      <c r="H6460" s="6" t="n">
        <v>5</v>
      </c>
      <c r="I6460" s="6" t="n"/>
      <c r="J6460" s="93" t="n">
        <v>190801</v>
      </c>
      <c r="K6460" s="93" t="n"/>
      <c r="L6460" s="93" t="n">
        <v>190000</v>
      </c>
      <c r="M6460" s="93" t="n">
        <v>178885</v>
      </c>
      <c r="N6460" s="93" t="n">
        <v>15225</v>
      </c>
      <c r="O6460" s="148" t="n">
        <v>172727.2727272727</v>
      </c>
      <c r="P6460" s="93" t="inlineStr">
        <is>
          <t>카페24수딩크림수딩크림 100ml190801</t>
        </is>
      </c>
    </row>
    <row r="6461">
      <c r="A6461" s="93" t="n"/>
      <c r="B6461" s="127" t="n">
        <v>43977</v>
      </c>
      <c r="C6461" s="93">
        <f>TEXT(B6461,"aaa")</f>
        <v/>
      </c>
      <c r="D6461" s="93" t="n"/>
      <c r="E6461" s="93" t="inlineStr">
        <is>
          <t>클렌징폼</t>
        </is>
      </c>
      <c r="F6461" s="93" t="inlineStr">
        <is>
          <t>카페24</t>
        </is>
      </c>
      <c r="G6461" s="93" t="inlineStr">
        <is>
          <t>클렌징폼 120ml</t>
        </is>
      </c>
      <c r="H6461" s="6" t="n">
        <v>11</v>
      </c>
      <c r="I6461" s="6" t="n"/>
      <c r="J6461" s="91" t="n">
        <v>190801</v>
      </c>
      <c r="K6461" s="93" t="n"/>
      <c r="L6461" s="93" t="n">
        <v>143000</v>
      </c>
      <c r="M6461" s="93" t="n">
        <v>134634.5</v>
      </c>
      <c r="N6461" s="93" t="n">
        <v>30250</v>
      </c>
      <c r="O6461" s="148" t="n">
        <v>130000</v>
      </c>
      <c r="P6461" s="93" t="inlineStr">
        <is>
          <t>카페24클렌징폼클렌징폼 120ml190801</t>
        </is>
      </c>
    </row>
    <row r="6462">
      <c r="A6462" s="93" t="n"/>
      <c r="B6462" s="127" t="n">
        <v>43977</v>
      </c>
      <c r="C6462" s="93">
        <f>TEXT(B6462,"aaa")</f>
        <v/>
      </c>
      <c r="D6462" s="93" t="n"/>
      <c r="E6462" s="93" t="inlineStr">
        <is>
          <t>클렌징폼</t>
        </is>
      </c>
      <c r="F6462" s="93" t="inlineStr">
        <is>
          <t>카페24</t>
        </is>
      </c>
      <c r="G6462" s="93" t="inlineStr">
        <is>
          <t>클렌징폼 120ml 2set</t>
        </is>
      </c>
      <c r="H6462" s="6" t="n">
        <v>5</v>
      </c>
      <c r="I6462" s="6" t="n"/>
      <c r="J6462" s="91" t="n">
        <v>190801</v>
      </c>
      <c r="K6462" s="93" t="n"/>
      <c r="L6462" s="93" t="n">
        <v>120000</v>
      </c>
      <c r="M6462" s="93" t="n">
        <v>112980</v>
      </c>
      <c r="N6462" s="93" t="n">
        <v>12300</v>
      </c>
      <c r="O6462" s="148" t="n">
        <v>109090.9090909091</v>
      </c>
      <c r="P6462" s="93" t="inlineStr">
        <is>
          <t>카페24클렌징폼클렌징폼 120ml 2set190801</t>
        </is>
      </c>
    </row>
    <row r="6463">
      <c r="A6463" s="93" t="n"/>
      <c r="B6463" s="127" t="n">
        <v>43977</v>
      </c>
      <c r="C6463" s="93">
        <f>TEXT(B6463,"aaa")</f>
        <v/>
      </c>
      <c r="D6463" s="93" t="n"/>
      <c r="E6463" s="93" t="inlineStr">
        <is>
          <t>클렌징폼</t>
        </is>
      </c>
      <c r="F6463" s="93" t="inlineStr">
        <is>
          <t>카페24</t>
        </is>
      </c>
      <c r="G6463" s="93" t="inlineStr">
        <is>
          <t>클렌징폼 120ml 3set</t>
        </is>
      </c>
      <c r="H6463" s="6" t="n">
        <v>1</v>
      </c>
      <c r="I6463" s="6" t="n"/>
      <c r="J6463" s="91" t="n">
        <v>190801</v>
      </c>
      <c r="K6463" s="93" t="n"/>
      <c r="L6463" s="93" t="n">
        <v>33000</v>
      </c>
      <c r="M6463" s="93" t="n">
        <v>31069.5</v>
      </c>
      <c r="N6463" s="93" t="n">
        <v>3690</v>
      </c>
      <c r="O6463" s="148" t="n">
        <v>30000</v>
      </c>
      <c r="P6463" s="93" t="inlineStr">
        <is>
          <t>카페24클렌징폼클렌징폼 120ml 3set190801</t>
        </is>
      </c>
    </row>
    <row r="6464">
      <c r="A6464" s="93" t="n"/>
      <c r="B6464" s="127" t="n">
        <v>43977</v>
      </c>
      <c r="C6464" s="93">
        <f>TEXT(B6464,"aaa")</f>
        <v/>
      </c>
      <c r="D6464" s="93" t="n"/>
      <c r="E6464" s="6" t="inlineStr">
        <is>
          <t>토너</t>
        </is>
      </c>
      <c r="F6464" s="5" t="inlineStr">
        <is>
          <t>큐텐</t>
        </is>
      </c>
      <c r="G6464" s="5" t="inlineStr">
        <is>
          <t>250ml</t>
        </is>
      </c>
      <c r="H6464" s="6" t="n">
        <v>8</v>
      </c>
      <c r="I6464" s="6" t="n"/>
      <c r="J6464" s="91" t="n">
        <v>190801</v>
      </c>
      <c r="K6464" s="93" t="n"/>
      <c r="L6464" s="93" t="n">
        <v>252000</v>
      </c>
      <c r="M6464" s="93" t="n">
        <v>224280</v>
      </c>
      <c r="N6464" s="93" t="n">
        <v>26080</v>
      </c>
      <c r="O6464" s="148" t="n">
        <v>229090.9090909091</v>
      </c>
      <c r="P6464" s="93" t="inlineStr">
        <is>
          <t>큐텐토너250ml190801</t>
        </is>
      </c>
    </row>
    <row r="6465">
      <c r="A6465" s="93" t="n"/>
      <c r="B6465" s="127" t="n">
        <v>43977</v>
      </c>
      <c r="C6465" s="93">
        <f>TEXT(B6465,"aaa")</f>
        <v/>
      </c>
      <c r="D6465" s="93" t="n"/>
      <c r="E6465" s="6" t="inlineStr">
        <is>
          <t>토너</t>
        </is>
      </c>
      <c r="F6465" s="5" t="inlineStr">
        <is>
          <t>큐텐</t>
        </is>
      </c>
      <c r="G6465" s="5" t="inlineStr">
        <is>
          <t>250ml 2set</t>
        </is>
      </c>
      <c r="H6465" s="6" t="n">
        <v>9</v>
      </c>
      <c r="I6465" s="6" t="n"/>
      <c r="J6465" s="91" t="n">
        <v>190801</v>
      </c>
      <c r="K6465" s="93" t="n"/>
      <c r="L6465" s="93" t="n">
        <v>396000</v>
      </c>
      <c r="M6465" s="93" t="n">
        <v>352440</v>
      </c>
      <c r="N6465" s="93" t="n">
        <v>58680</v>
      </c>
      <c r="O6465" s="148" t="n">
        <v>360000</v>
      </c>
      <c r="P6465" s="93" t="inlineStr">
        <is>
          <t>큐텐토너250ml 2set190801</t>
        </is>
      </c>
    </row>
    <row r="6466">
      <c r="A6466" s="93" t="n"/>
      <c r="B6466" s="127" t="n">
        <v>43977</v>
      </c>
      <c r="C6466" s="93">
        <f>TEXT(B6466,"aaa")</f>
        <v/>
      </c>
      <c r="D6466" s="93" t="n"/>
      <c r="E6466" s="93" t="inlineStr">
        <is>
          <t>앰플</t>
        </is>
      </c>
      <c r="F6466" s="5" t="inlineStr">
        <is>
          <t>큐텐</t>
        </is>
      </c>
      <c r="G6466" s="93" t="inlineStr">
        <is>
          <t>앰플 30ml</t>
        </is>
      </c>
      <c r="H6466" s="6" t="n">
        <v>2</v>
      </c>
      <c r="I6466" s="6" t="n"/>
      <c r="J6466" s="93" t="n">
        <v>190801</v>
      </c>
      <c r="K6466" s="93" t="n"/>
      <c r="L6466" s="93" t="n">
        <v>76000</v>
      </c>
      <c r="M6466" s="93" t="n">
        <v>67640</v>
      </c>
      <c r="N6466" s="93" t="n">
        <v>6794</v>
      </c>
      <c r="O6466" s="148" t="n">
        <v>69090.90909090909</v>
      </c>
      <c r="P6466" s="93" t="inlineStr">
        <is>
          <t>큐텐앰플앰플 30ml190801</t>
        </is>
      </c>
    </row>
    <row r="6467">
      <c r="A6467" s="93" t="n"/>
      <c r="B6467" s="127" t="n">
        <v>43977</v>
      </c>
      <c r="C6467" s="93">
        <f>TEXT(B6467,"aaa")</f>
        <v/>
      </c>
      <c r="D6467" s="93" t="n"/>
      <c r="E6467" s="93" t="inlineStr">
        <is>
          <t>머드크림마스크</t>
        </is>
      </c>
      <c r="F6467" s="5" t="inlineStr">
        <is>
          <t>큐텐</t>
        </is>
      </c>
      <c r="G6467" s="93" t="inlineStr">
        <is>
          <t>머드크림마스크 100ml</t>
        </is>
      </c>
      <c r="H6467" s="6" t="n">
        <v>1</v>
      </c>
      <c r="I6467" s="6" t="n"/>
      <c r="J6467" s="93" t="n">
        <v>190801</v>
      </c>
      <c r="K6467" s="93" t="n"/>
      <c r="L6467" s="93" t="n">
        <v>31500</v>
      </c>
      <c r="M6467" s="93" t="n">
        <v>28035</v>
      </c>
      <c r="N6467" s="93" t="n">
        <v>1442</v>
      </c>
      <c r="O6467" s="148" t="n">
        <v>28636.36363636363</v>
      </c>
      <c r="P6467" s="93" t="inlineStr">
        <is>
          <t>큐텐머드크림마스크머드크림마스크 100ml190801</t>
        </is>
      </c>
    </row>
    <row r="6468">
      <c r="A6468" s="93" t="n"/>
      <c r="B6468" s="127" t="n">
        <v>43977</v>
      </c>
      <c r="C6468" s="93">
        <f>TEXT(B6468,"aaa")</f>
        <v/>
      </c>
      <c r="D6468" s="93" t="n"/>
      <c r="E6468" s="93" t="inlineStr">
        <is>
          <t>클렌징폼</t>
        </is>
      </c>
      <c r="F6468" s="5" t="inlineStr">
        <is>
          <t>큐텐</t>
        </is>
      </c>
      <c r="G6468" s="93" t="inlineStr">
        <is>
          <t>클렌징폼 120ml</t>
        </is>
      </c>
      <c r="H6468" s="6" t="n">
        <v>1</v>
      </c>
      <c r="I6468" s="6" t="n"/>
      <c r="J6468" s="91" t="n">
        <v>190801</v>
      </c>
      <c r="K6468" s="93" t="n"/>
      <c r="L6468" s="93" t="n">
        <v>25000</v>
      </c>
      <c r="M6468" s="93" t="n">
        <v>22250</v>
      </c>
      <c r="N6468" s="93" t="n">
        <v>2750</v>
      </c>
      <c r="O6468" s="148" t="n">
        <v>22727.27272727272</v>
      </c>
      <c r="P6468" s="93" t="inlineStr">
        <is>
          <t>큐텐클렌징폼클렌징폼 120ml190801</t>
        </is>
      </c>
    </row>
    <row r="6469">
      <c r="A6469" s="93" t="n"/>
      <c r="B6469" s="127" t="n">
        <v>43978</v>
      </c>
      <c r="C6469" s="93">
        <f>TEXT(B6469,"aaa")</f>
        <v/>
      </c>
      <c r="D6469" s="93" t="n"/>
      <c r="E6469" s="6" t="inlineStr">
        <is>
          <t>토너</t>
        </is>
      </c>
      <c r="F6469" s="5" t="inlineStr">
        <is>
          <t>W컨셉</t>
        </is>
      </c>
      <c r="G6469" s="5" t="inlineStr">
        <is>
          <t>250ml</t>
        </is>
      </c>
      <c r="H6469" s="6" t="n">
        <v>1</v>
      </c>
      <c r="I6469" s="6" t="n"/>
      <c r="J6469" s="7" t="n">
        <v>190801</v>
      </c>
      <c r="K6469" s="93" t="n"/>
      <c r="L6469" s="93" t="n">
        <v>20000</v>
      </c>
      <c r="M6469" s="93" t="n">
        <v>14400</v>
      </c>
      <c r="N6469" s="93" t="n">
        <v>3260</v>
      </c>
      <c r="O6469" s="148" t="n">
        <v>18181.81818181818</v>
      </c>
      <c r="P6469" s="93" t="inlineStr">
        <is>
          <t>W컨셉토너250ml190801</t>
        </is>
      </c>
    </row>
    <row r="6470">
      <c r="A6470" s="93" t="n"/>
      <c r="B6470" s="127" t="n">
        <v>43978</v>
      </c>
      <c r="C6470" s="93">
        <f>TEXT(B6470,"aaa")</f>
        <v/>
      </c>
      <c r="D6470" s="93" t="n"/>
      <c r="E6470" s="6" t="inlineStr">
        <is>
          <t>토너</t>
        </is>
      </c>
      <c r="F6470" s="5" t="inlineStr">
        <is>
          <t>W컨셉</t>
        </is>
      </c>
      <c r="G6470" s="5" t="inlineStr">
        <is>
          <t>250ml 2set</t>
        </is>
      </c>
      <c r="H6470" s="6" t="n">
        <v>4</v>
      </c>
      <c r="I6470" s="6" t="n"/>
      <c r="J6470" s="7" t="n">
        <v>190801</v>
      </c>
      <c r="K6470" s="93" t="n"/>
      <c r="L6470" s="93" t="n">
        <v>140000</v>
      </c>
      <c r="M6470" s="93" t="n">
        <v>102200</v>
      </c>
      <c r="N6470" s="93" t="n">
        <v>26080</v>
      </c>
      <c r="O6470" s="148" t="n">
        <v>127272.7272727273</v>
      </c>
      <c r="P6470" s="93" t="inlineStr">
        <is>
          <t>W컨셉토너250ml 2set190801</t>
        </is>
      </c>
    </row>
    <row r="6471">
      <c r="A6471" s="93" t="n"/>
      <c r="B6471" s="127" t="n">
        <v>43978</v>
      </c>
      <c r="C6471" s="93">
        <f>TEXT(B6471,"aaa")</f>
        <v/>
      </c>
      <c r="D6471" s="93" t="n"/>
      <c r="E6471" s="93" t="inlineStr">
        <is>
          <t>토너</t>
        </is>
      </c>
      <c r="F6471" s="5" t="inlineStr">
        <is>
          <t>스타일쉐어</t>
        </is>
      </c>
      <c r="G6471" s="93" t="inlineStr">
        <is>
          <t>250ml</t>
        </is>
      </c>
      <c r="H6471" s="6" t="n">
        <v>1</v>
      </c>
      <c r="I6471" s="6" t="n"/>
      <c r="J6471" s="7" t="n">
        <v>190801</v>
      </c>
      <c r="K6471" s="93" t="n"/>
      <c r="L6471" s="93" t="n">
        <v>20000</v>
      </c>
      <c r="M6471" s="93" t="n">
        <v>15000</v>
      </c>
      <c r="N6471" s="93" t="n">
        <v>3260</v>
      </c>
      <c r="O6471" s="148" t="n">
        <v>18181.81818181818</v>
      </c>
      <c r="P6471" s="93" t="inlineStr">
        <is>
          <t>스타일쉐어토너250ml190801</t>
        </is>
      </c>
    </row>
    <row r="6472">
      <c r="A6472" s="93" t="n"/>
      <c r="B6472" s="127" t="n">
        <v>43978</v>
      </c>
      <c r="C6472" s="93">
        <f>TEXT(B6472,"aaa")</f>
        <v/>
      </c>
      <c r="D6472" s="93" t="n"/>
      <c r="E6472" s="93" t="inlineStr">
        <is>
          <t>토너</t>
        </is>
      </c>
      <c r="F6472" s="93" t="inlineStr">
        <is>
          <t>글로우데이즈 시코르</t>
        </is>
      </c>
      <c r="G6472" s="93" t="inlineStr">
        <is>
          <t>250ml</t>
        </is>
      </c>
      <c r="H6472" s="6" t="n">
        <v>20</v>
      </c>
      <c r="I6472" s="6" t="n"/>
      <c r="J6472" s="7" t="n">
        <v>190801</v>
      </c>
      <c r="K6472" s="93" t="n"/>
      <c r="L6472" s="93" t="n">
        <v>204540</v>
      </c>
      <c r="M6472" s="93" t="n">
        <v>204540</v>
      </c>
      <c r="N6472" s="93" t="n">
        <v>65200</v>
      </c>
      <c r="O6472" s="148" t="n">
        <v>185945.4545454545</v>
      </c>
      <c r="P6472" s="93" t="inlineStr">
        <is>
          <t>글로우데이즈 시코르토너250ml190801</t>
        </is>
      </c>
    </row>
    <row r="6473">
      <c r="A6473" s="93" t="n"/>
      <c r="B6473" s="127" t="n">
        <v>43978</v>
      </c>
      <c r="C6473" s="93">
        <f>TEXT(B6473,"aaa")</f>
        <v/>
      </c>
      <c r="D6473" s="93" t="n"/>
      <c r="E6473" s="93" t="inlineStr">
        <is>
          <t>선크림</t>
        </is>
      </c>
      <c r="F6473" s="93" t="inlineStr">
        <is>
          <t>카페24</t>
        </is>
      </c>
      <c r="G6473" s="93" t="inlineStr">
        <is>
          <t>선크림 50ml</t>
        </is>
      </c>
      <c r="H6473" s="6" t="n">
        <v>12</v>
      </c>
      <c r="I6473" s="6" t="n"/>
      <c r="J6473" s="7" t="n">
        <v>190801</v>
      </c>
      <c r="K6473" s="93" t="n"/>
      <c r="L6473" s="93" t="n">
        <v>240000</v>
      </c>
      <c r="M6473" s="93" t="n">
        <v>225960</v>
      </c>
      <c r="N6473" s="93" t="n">
        <v>28140</v>
      </c>
      <c r="O6473" s="148" t="n">
        <v>218181.8181818182</v>
      </c>
      <c r="P6473" s="93" t="inlineStr">
        <is>
          <t>카페24선크림선크림 50ml190801</t>
        </is>
      </c>
    </row>
    <row r="6474">
      <c r="A6474" s="93" t="n"/>
      <c r="B6474" s="127" t="n">
        <v>43978</v>
      </c>
      <c r="C6474" s="93">
        <f>TEXT(B6474,"aaa")</f>
        <v/>
      </c>
      <c r="D6474" s="93" t="n"/>
      <c r="E6474" s="93" t="inlineStr">
        <is>
          <t>어성초진정패키지</t>
        </is>
      </c>
      <c r="F6474" s="93" t="inlineStr">
        <is>
          <t>카페24</t>
        </is>
      </c>
      <c r="G6474" s="93" t="inlineStr">
        <is>
          <t>어성초 진정패키지세트</t>
        </is>
      </c>
      <c r="H6474" s="6" t="n">
        <v>5</v>
      </c>
      <c r="I6474" s="6" t="n"/>
      <c r="J6474" s="93" t="n">
        <v>190801</v>
      </c>
      <c r="K6474" s="93" t="n"/>
      <c r="L6474" s="93" t="n">
        <v>495000</v>
      </c>
      <c r="M6474" s="93" t="n">
        <v>466042.5</v>
      </c>
      <c r="N6474" s="93" t="n">
        <v>75685</v>
      </c>
      <c r="O6474" s="148" t="n">
        <v>449999.9999999999</v>
      </c>
      <c r="P6474" s="93" t="inlineStr">
        <is>
          <t>카페24어성초진정패키지어성초 진정패키지세트190801</t>
        </is>
      </c>
    </row>
    <row r="6475">
      <c r="A6475" s="93" t="n"/>
      <c r="B6475" s="127" t="n">
        <v>43978</v>
      </c>
      <c r="C6475" s="93">
        <f>TEXT(B6475,"aaa")</f>
        <v/>
      </c>
      <c r="D6475" s="93" t="n"/>
      <c r="E6475" s="93" t="inlineStr">
        <is>
          <t>머드크림마스크</t>
        </is>
      </c>
      <c r="F6475" s="93" t="inlineStr">
        <is>
          <t>카페24</t>
        </is>
      </c>
      <c r="G6475" s="93" t="inlineStr">
        <is>
          <t>머드크림마스크 100ml 2set</t>
        </is>
      </c>
      <c r="H6475" s="6" t="n">
        <v>1</v>
      </c>
      <c r="I6475" s="6" t="n"/>
      <c r="J6475" s="93" t="n">
        <v>190801</v>
      </c>
      <c r="K6475" s="93" t="n"/>
      <c r="L6475" s="93" t="n">
        <v>35000</v>
      </c>
      <c r="M6475" s="93" t="n">
        <v>32952.5</v>
      </c>
      <c r="N6475" s="93" t="n">
        <v>2884</v>
      </c>
      <c r="O6475" s="148" t="n">
        <v>31818.18181818182</v>
      </c>
      <c r="P6475" s="93" t="inlineStr">
        <is>
          <t>카페24머드크림마스크머드크림마스크 100ml 2set190801</t>
        </is>
      </c>
    </row>
    <row r="6476">
      <c r="A6476" s="93" t="n"/>
      <c r="B6476" s="127" t="n">
        <v>43978</v>
      </c>
      <c r="C6476" s="93">
        <f>TEXT(B6476,"aaa")</f>
        <v/>
      </c>
      <c r="D6476" s="93" t="n"/>
      <c r="E6476" s="93" t="inlineStr">
        <is>
          <t>마스크팩</t>
        </is>
      </c>
      <c r="F6476" s="93" t="inlineStr">
        <is>
          <t>카페24</t>
        </is>
      </c>
      <c r="G6476" s="93" t="inlineStr">
        <is>
          <t>마스크팩 1매</t>
        </is>
      </c>
      <c r="H6476" s="6" t="n">
        <v>2</v>
      </c>
      <c r="I6476" s="6" t="n"/>
      <c r="J6476" s="93" t="n">
        <v>190801</v>
      </c>
      <c r="K6476" s="93" t="n"/>
      <c r="L6476" s="93" t="n">
        <v>8000</v>
      </c>
      <c r="M6476" s="93" t="n">
        <v>7532</v>
      </c>
      <c r="N6476" s="93" t="n">
        <v>794</v>
      </c>
      <c r="O6476" s="148" t="n">
        <v>7272.727272727272</v>
      </c>
      <c r="P6476" s="93" t="inlineStr">
        <is>
          <t>카페24마스크팩마스크팩 1매190801</t>
        </is>
      </c>
    </row>
    <row r="6477">
      <c r="A6477" s="93" t="n"/>
      <c r="B6477" s="127" t="n">
        <v>43978</v>
      </c>
      <c r="C6477" s="93">
        <f>TEXT(B6477,"aaa")</f>
        <v/>
      </c>
      <c r="D6477" s="93" t="n"/>
      <c r="E6477" s="93" t="inlineStr">
        <is>
          <t>마스크팩</t>
        </is>
      </c>
      <c r="F6477" s="93" t="inlineStr">
        <is>
          <t>카페24</t>
        </is>
      </c>
      <c r="G6477" s="93" t="inlineStr">
        <is>
          <t>마스크팩 10매</t>
        </is>
      </c>
      <c r="H6477" s="6" t="n">
        <v>4</v>
      </c>
      <c r="I6477" s="6" t="n"/>
      <c r="J6477" s="93" t="n">
        <v>190801</v>
      </c>
      <c r="K6477" s="93" t="n"/>
      <c r="L6477" s="93" t="n">
        <v>80000</v>
      </c>
      <c r="M6477" s="93" t="n">
        <v>75320</v>
      </c>
      <c r="N6477" s="93" t="n">
        <v>15880</v>
      </c>
      <c r="O6477" s="148" t="n">
        <v>72727.27272727272</v>
      </c>
      <c r="P6477" s="93" t="inlineStr">
        <is>
          <t>카페24마스크팩마스크팩 10매190801</t>
        </is>
      </c>
    </row>
    <row r="6478">
      <c r="A6478" s="93" t="n"/>
      <c r="B6478" s="127" t="n">
        <v>43978</v>
      </c>
      <c r="C6478" s="93">
        <f>TEXT(B6478,"aaa")</f>
        <v/>
      </c>
      <c r="D6478" s="93" t="n"/>
      <c r="E6478" s="6" t="inlineStr">
        <is>
          <t>토너</t>
        </is>
      </c>
      <c r="F6478" s="5" t="inlineStr">
        <is>
          <t>카페24</t>
        </is>
      </c>
      <c r="G6478" s="5" t="inlineStr">
        <is>
          <t>250ml</t>
        </is>
      </c>
      <c r="H6478" s="6" t="n">
        <v>37</v>
      </c>
      <c r="I6478" s="6" t="n"/>
      <c r="J6478" s="7" t="n">
        <v>190801</v>
      </c>
      <c r="K6478" s="93" t="n"/>
      <c r="L6478" s="93" t="n">
        <v>740000</v>
      </c>
      <c r="M6478" s="93" t="n">
        <v>696710</v>
      </c>
      <c r="N6478" s="93" t="n">
        <v>120620</v>
      </c>
      <c r="O6478" s="148" t="n">
        <v>672727.2727272727</v>
      </c>
      <c r="P6478" s="93" t="inlineStr">
        <is>
          <t>카페24토너250ml190801</t>
        </is>
      </c>
    </row>
    <row r="6479">
      <c r="A6479" s="93" t="n"/>
      <c r="B6479" s="127" t="n">
        <v>43978</v>
      </c>
      <c r="C6479" s="93">
        <f>TEXT(B6479,"aaa")</f>
        <v/>
      </c>
      <c r="D6479" s="93" t="n"/>
      <c r="E6479" s="6" t="inlineStr">
        <is>
          <t>토너</t>
        </is>
      </c>
      <c r="F6479" s="5" t="inlineStr">
        <is>
          <t>카페24</t>
        </is>
      </c>
      <c r="G6479" s="5" t="inlineStr">
        <is>
          <t>250ml 2set</t>
        </is>
      </c>
      <c r="H6479" s="6" t="n">
        <v>28</v>
      </c>
      <c r="I6479" s="6" t="n"/>
      <c r="J6479" s="7" t="n">
        <v>190801</v>
      </c>
      <c r="K6479" s="93" t="n"/>
      <c r="L6479" s="93" t="n">
        <v>980000</v>
      </c>
      <c r="M6479" s="93" t="n">
        <v>922670</v>
      </c>
      <c r="N6479" s="93" t="n">
        <v>182560</v>
      </c>
      <c r="O6479" s="148" t="n">
        <v>890909.0909090908</v>
      </c>
      <c r="P6479" s="93" t="inlineStr">
        <is>
          <t>카페24토너250ml 2set190801</t>
        </is>
      </c>
    </row>
    <row r="6480">
      <c r="A6480" s="93" t="n"/>
      <c r="B6480" s="127" t="n">
        <v>43978</v>
      </c>
      <c r="C6480" s="93">
        <f>TEXT(B6480,"aaa")</f>
        <v/>
      </c>
      <c r="D6480" s="93" t="n"/>
      <c r="E6480" s="6" t="inlineStr">
        <is>
          <t>토너</t>
        </is>
      </c>
      <c r="F6480" s="5" t="inlineStr">
        <is>
          <t>카페24</t>
        </is>
      </c>
      <c r="G6480" s="5" t="inlineStr">
        <is>
          <t>500ml</t>
        </is>
      </c>
      <c r="H6480" s="6" t="n">
        <v>43</v>
      </c>
      <c r="I6480" s="6" t="n"/>
      <c r="J6480" s="7" t="n">
        <v>190801</v>
      </c>
      <c r="K6480" s="93" t="n"/>
      <c r="L6480" s="93" t="n">
        <v>1419000</v>
      </c>
      <c r="M6480" s="93" t="n">
        <v>1335988.5</v>
      </c>
      <c r="N6480" s="93" t="n">
        <v>203175</v>
      </c>
      <c r="O6480" s="148" t="n">
        <v>1290000</v>
      </c>
      <c r="P6480" s="93" t="inlineStr">
        <is>
          <t>카페24토너500ml190801</t>
        </is>
      </c>
    </row>
    <row r="6481">
      <c r="A6481" s="93" t="n"/>
      <c r="B6481" s="127" t="n">
        <v>43978</v>
      </c>
      <c r="C6481" s="93">
        <f>TEXT(B6481,"aaa")</f>
        <v/>
      </c>
      <c r="D6481" s="93" t="n"/>
      <c r="E6481" s="6" t="inlineStr">
        <is>
          <t>토너</t>
        </is>
      </c>
      <c r="F6481" s="5" t="inlineStr">
        <is>
          <t>카페24</t>
        </is>
      </c>
      <c r="G6481" s="93" t="inlineStr">
        <is>
          <t>스킨팩 화장솜 60P</t>
        </is>
      </c>
      <c r="H6481" s="6" t="n">
        <v>23</v>
      </c>
      <c r="I6481" s="6" t="n"/>
      <c r="J6481" s="7" t="n">
        <v>190801</v>
      </c>
      <c r="K6481" s="93" t="n"/>
      <c r="L6481" s="93" t="n">
        <v>69000</v>
      </c>
      <c r="M6481" s="93" t="n">
        <v>64963.5</v>
      </c>
      <c r="N6481" s="93" t="n">
        <v>25530</v>
      </c>
      <c r="O6481" s="148" t="n">
        <v>62727.27272727272</v>
      </c>
      <c r="P6481" s="93" t="inlineStr">
        <is>
          <t>카페24토너스킨팩 화장솜 60P190801</t>
        </is>
      </c>
    </row>
    <row r="6482">
      <c r="A6482" s="93" t="n"/>
      <c r="B6482" s="127" t="n">
        <v>43978</v>
      </c>
      <c r="C6482" s="93">
        <f>TEXT(B6482,"aaa")</f>
        <v/>
      </c>
      <c r="D6482" s="93" t="n"/>
      <c r="E6482" s="93" t="inlineStr">
        <is>
          <t>앰플</t>
        </is>
      </c>
      <c r="F6482" s="5" t="inlineStr">
        <is>
          <t>카페24</t>
        </is>
      </c>
      <c r="G6482" s="93" t="inlineStr">
        <is>
          <t>앰플 30ml</t>
        </is>
      </c>
      <c r="H6482" s="6" t="n">
        <v>13</v>
      </c>
      <c r="I6482" s="6" t="n"/>
      <c r="J6482" s="93" t="n">
        <v>190801</v>
      </c>
      <c r="K6482" s="93" t="n"/>
      <c r="L6482" s="93" t="n">
        <v>364000</v>
      </c>
      <c r="M6482" s="93" t="n">
        <v>342706</v>
      </c>
      <c r="N6482" s="93" t="n">
        <v>44161</v>
      </c>
      <c r="O6482" s="148" t="n">
        <v>330909.0909090909</v>
      </c>
      <c r="P6482" s="93" t="inlineStr">
        <is>
          <t>카페24앰플앰플 30ml190801</t>
        </is>
      </c>
    </row>
    <row r="6483">
      <c r="A6483" s="93" t="n"/>
      <c r="B6483" s="127" t="n">
        <v>43978</v>
      </c>
      <c r="C6483" s="93">
        <f>TEXT(B6483,"aaa")</f>
        <v/>
      </c>
      <c r="D6483" s="93" t="n"/>
      <c r="E6483" s="93" t="inlineStr">
        <is>
          <t>수딩크림</t>
        </is>
      </c>
      <c r="F6483" s="5" t="inlineStr">
        <is>
          <t>카페24</t>
        </is>
      </c>
      <c r="G6483" s="93" t="inlineStr">
        <is>
          <t>수딩크림 100ml</t>
        </is>
      </c>
      <c r="H6483" s="6" t="n">
        <v>5</v>
      </c>
      <c r="I6483" s="6" t="n"/>
      <c r="J6483" s="93" t="n">
        <v>190801</v>
      </c>
      <c r="K6483" s="93" t="n"/>
      <c r="L6483" s="93" t="n">
        <v>190000</v>
      </c>
      <c r="M6483" s="93" t="n">
        <v>178885</v>
      </c>
      <c r="N6483" s="93" t="n">
        <v>15225</v>
      </c>
      <c r="O6483" s="148" t="n">
        <v>172727.2727272727</v>
      </c>
      <c r="P6483" s="93" t="inlineStr">
        <is>
          <t>카페24수딩크림수딩크림 100ml190801</t>
        </is>
      </c>
    </row>
    <row r="6484">
      <c r="A6484" s="93" t="n"/>
      <c r="B6484" s="127" t="n">
        <v>43978</v>
      </c>
      <c r="C6484" s="93">
        <f>TEXT(B6484,"aaa")</f>
        <v/>
      </c>
      <c r="D6484" s="93" t="n"/>
      <c r="E6484" s="6" t="inlineStr">
        <is>
          <t>토너</t>
        </is>
      </c>
      <c r="F6484" s="5" t="inlineStr">
        <is>
          <t>큐텐</t>
        </is>
      </c>
      <c r="G6484" s="5" t="inlineStr">
        <is>
          <t>250ml</t>
        </is>
      </c>
      <c r="H6484" s="6" t="n">
        <v>14</v>
      </c>
      <c r="I6484" s="6" t="n"/>
      <c r="J6484" s="91" t="n">
        <v>190801</v>
      </c>
      <c r="K6484" s="93" t="n"/>
      <c r="L6484" s="93" t="n">
        <v>441000</v>
      </c>
      <c r="M6484" s="93" t="n">
        <v>392490</v>
      </c>
      <c r="N6484" s="93" t="n">
        <v>45640</v>
      </c>
      <c r="O6484" s="148" t="n">
        <v>400909.0909090909</v>
      </c>
      <c r="P6484" s="93" t="inlineStr">
        <is>
          <t>큐텐토너250ml190801</t>
        </is>
      </c>
    </row>
    <row r="6485">
      <c r="A6485" s="93" t="n"/>
      <c r="B6485" s="127" t="n">
        <v>43978</v>
      </c>
      <c r="C6485" s="93">
        <f>TEXT(B6485,"aaa")</f>
        <v/>
      </c>
      <c r="D6485" s="93" t="n"/>
      <c r="E6485" s="6" t="inlineStr">
        <is>
          <t>토너</t>
        </is>
      </c>
      <c r="F6485" s="5" t="inlineStr">
        <is>
          <t>큐텐</t>
        </is>
      </c>
      <c r="G6485" s="5" t="inlineStr">
        <is>
          <t>250ml 2set</t>
        </is>
      </c>
      <c r="H6485" s="6" t="n">
        <v>7</v>
      </c>
      <c r="I6485" s="6" t="n"/>
      <c r="J6485" s="91" t="n">
        <v>190801</v>
      </c>
      <c r="K6485" s="93" t="n"/>
      <c r="L6485" s="93" t="n">
        <v>308000</v>
      </c>
      <c r="M6485" s="93" t="n">
        <v>274120</v>
      </c>
      <c r="N6485" s="93" t="n">
        <v>45640</v>
      </c>
      <c r="O6485" s="148" t="n">
        <v>280000</v>
      </c>
      <c r="P6485" s="93" t="inlineStr">
        <is>
          <t>큐텐토너250ml 2set190801</t>
        </is>
      </c>
    </row>
    <row r="6486">
      <c r="A6486" s="93" t="n"/>
      <c r="B6486" s="127" t="n">
        <v>43978</v>
      </c>
      <c r="C6486" s="93">
        <f>TEXT(B6486,"aaa")</f>
        <v/>
      </c>
      <c r="D6486" s="93" t="n"/>
      <c r="E6486" s="93" t="inlineStr">
        <is>
          <t>앰플</t>
        </is>
      </c>
      <c r="F6486" s="5" t="inlineStr">
        <is>
          <t>큐텐</t>
        </is>
      </c>
      <c r="G6486" s="93" t="inlineStr">
        <is>
          <t>앰플 30ml</t>
        </is>
      </c>
      <c r="H6486" s="6" t="n">
        <v>5</v>
      </c>
      <c r="I6486" s="6" t="n"/>
      <c r="J6486" s="93" t="n">
        <v>190801</v>
      </c>
      <c r="K6486" s="93" t="n"/>
      <c r="L6486" s="93" t="n">
        <v>190000</v>
      </c>
      <c r="M6486" s="93" t="n">
        <v>169100</v>
      </c>
      <c r="N6486" s="93" t="n">
        <v>16985</v>
      </c>
      <c r="O6486" s="148" t="n">
        <v>172727.2727272727</v>
      </c>
      <c r="P6486" s="93" t="inlineStr">
        <is>
          <t>큐텐앰플앰플 30ml190801</t>
        </is>
      </c>
    </row>
    <row r="6487">
      <c r="A6487" s="93" t="n"/>
      <c r="B6487" s="127" t="n">
        <v>43978</v>
      </c>
      <c r="C6487" s="93">
        <f>TEXT(B6487,"aaa")</f>
        <v/>
      </c>
      <c r="D6487" s="93" t="n"/>
      <c r="E6487" s="93" t="inlineStr">
        <is>
          <t>클렌징폼</t>
        </is>
      </c>
      <c r="F6487" s="5" t="inlineStr">
        <is>
          <t>큐텐</t>
        </is>
      </c>
      <c r="G6487" s="93" t="inlineStr">
        <is>
          <t>클렌징폼 120ml</t>
        </is>
      </c>
      <c r="H6487" s="6" t="n">
        <v>1</v>
      </c>
      <c r="I6487" s="6" t="n"/>
      <c r="J6487" s="91" t="n">
        <v>190801</v>
      </c>
      <c r="K6487" s="93" t="n"/>
      <c r="L6487" s="93" t="n">
        <v>25000</v>
      </c>
      <c r="M6487" s="93" t="n">
        <v>22250</v>
      </c>
      <c r="N6487" s="93" t="n">
        <v>2750</v>
      </c>
      <c r="O6487" s="148" t="n">
        <v>22727.27272727272</v>
      </c>
      <c r="P6487" s="93" t="inlineStr">
        <is>
          <t>큐텐클렌징폼클렌징폼 120ml190801</t>
        </is>
      </c>
    </row>
    <row r="6488">
      <c r="A6488" s="93" t="n"/>
      <c r="B6488" s="127" t="n">
        <v>43978</v>
      </c>
      <c r="C6488" s="93">
        <f>TEXT(B6488,"aaa")</f>
        <v/>
      </c>
      <c r="D6488" s="93" t="n"/>
      <c r="E6488" s="93" t="inlineStr">
        <is>
          <t>클렌징폼</t>
        </is>
      </c>
      <c r="F6488" s="93" t="inlineStr">
        <is>
          <t>카페24</t>
        </is>
      </c>
      <c r="G6488" s="93" t="inlineStr">
        <is>
          <t>클렌징폼 120ml</t>
        </is>
      </c>
      <c r="H6488" s="6" t="n">
        <v>5</v>
      </c>
      <c r="I6488" s="6" t="n"/>
      <c r="J6488" s="91" t="n">
        <v>190801</v>
      </c>
      <c r="K6488" s="93" t="n"/>
      <c r="L6488" s="93" t="n">
        <v>65000</v>
      </c>
      <c r="M6488" s="93" t="n">
        <v>61197.5</v>
      </c>
      <c r="N6488" s="93" t="n">
        <v>13750</v>
      </c>
      <c r="O6488" s="148" t="n">
        <v>59090.90909090909</v>
      </c>
      <c r="P6488" s="93" t="inlineStr">
        <is>
          <t>카페24클렌징폼클렌징폼 120ml190801</t>
        </is>
      </c>
    </row>
    <row r="6489">
      <c r="A6489" s="93" t="n"/>
      <c r="B6489" s="127" t="n">
        <v>43978</v>
      </c>
      <c r="C6489" s="93">
        <f>TEXT(B6489,"aaa")</f>
        <v/>
      </c>
      <c r="D6489" s="93" t="n"/>
      <c r="E6489" s="93" t="inlineStr">
        <is>
          <t>클렌징폼</t>
        </is>
      </c>
      <c r="F6489" s="93" t="inlineStr">
        <is>
          <t>카페24</t>
        </is>
      </c>
      <c r="G6489" s="93" t="inlineStr">
        <is>
          <t>클렌징폼 120ml 2set</t>
        </is>
      </c>
      <c r="H6489" s="6" t="n">
        <v>2</v>
      </c>
      <c r="I6489" s="6" t="n"/>
      <c r="J6489" s="91" t="n">
        <v>190801</v>
      </c>
      <c r="K6489" s="93" t="n"/>
      <c r="L6489" s="93" t="n">
        <v>48000</v>
      </c>
      <c r="M6489" s="93" t="n">
        <v>45192</v>
      </c>
      <c r="N6489" s="93" t="n">
        <v>4920</v>
      </c>
      <c r="O6489" s="148" t="n">
        <v>43636.36363636363</v>
      </c>
      <c r="P6489" s="93" t="inlineStr">
        <is>
          <t>카페24클렌징폼클렌징폼 120ml 2set190801</t>
        </is>
      </c>
    </row>
    <row r="6490">
      <c r="A6490" s="93" t="n"/>
      <c r="B6490" s="127" t="n">
        <v>43979</v>
      </c>
      <c r="C6490" s="93">
        <f>TEXT(B6490,"aaa")</f>
        <v/>
      </c>
      <c r="D6490" s="93" t="n"/>
      <c r="E6490" s="6" t="inlineStr">
        <is>
          <t>토너</t>
        </is>
      </c>
      <c r="F6490" s="5" t="inlineStr">
        <is>
          <t>W컨셉</t>
        </is>
      </c>
      <c r="G6490" s="5" t="inlineStr">
        <is>
          <t>250ml</t>
        </is>
      </c>
      <c r="H6490" s="6" t="n">
        <v>2</v>
      </c>
      <c r="I6490" s="6" t="n"/>
      <c r="J6490" s="7" t="n">
        <v>190801</v>
      </c>
      <c r="K6490" s="93" t="n"/>
      <c r="L6490" s="93" t="n">
        <v>40000</v>
      </c>
      <c r="M6490" s="93" t="n">
        <v>28800</v>
      </c>
      <c r="N6490" s="93" t="n">
        <v>6520</v>
      </c>
      <c r="O6490" s="148" t="n">
        <v>36363.63636363636</v>
      </c>
      <c r="P6490" s="93" t="inlineStr">
        <is>
          <t>W컨셉토너250ml190801</t>
        </is>
      </c>
    </row>
    <row r="6491">
      <c r="A6491" s="93" t="n"/>
      <c r="B6491" s="127" t="n">
        <v>43979</v>
      </c>
      <c r="C6491" s="93">
        <f>TEXT(B6491,"aaa")</f>
        <v/>
      </c>
      <c r="D6491" s="93" t="n"/>
      <c r="E6491" s="6" t="inlineStr">
        <is>
          <t>토너</t>
        </is>
      </c>
      <c r="F6491" s="5" t="inlineStr">
        <is>
          <t>W컨셉</t>
        </is>
      </c>
      <c r="G6491" s="5" t="inlineStr">
        <is>
          <t>250ml 2set</t>
        </is>
      </c>
      <c r="H6491" s="6" t="n">
        <v>4</v>
      </c>
      <c r="I6491" s="6" t="n"/>
      <c r="J6491" s="7" t="n">
        <v>190801</v>
      </c>
      <c r="K6491" s="93" t="n"/>
      <c r="L6491" s="93" t="n">
        <v>140000</v>
      </c>
      <c r="M6491" s="93" t="n">
        <v>102200</v>
      </c>
      <c r="N6491" s="93" t="n">
        <v>26080</v>
      </c>
      <c r="O6491" s="148" t="n">
        <v>127272.7272727273</v>
      </c>
      <c r="P6491" s="93" t="inlineStr">
        <is>
          <t>W컨셉토너250ml 2set190801</t>
        </is>
      </c>
    </row>
    <row r="6492">
      <c r="A6492" s="93" t="n"/>
      <c r="B6492" s="127" t="n">
        <v>43979</v>
      </c>
      <c r="C6492" s="93">
        <f>TEXT(B6492,"aaa")</f>
        <v/>
      </c>
      <c r="D6492" s="93" t="n"/>
      <c r="E6492" s="93" t="inlineStr">
        <is>
          <t>토너</t>
        </is>
      </c>
      <c r="F6492" s="5" t="inlineStr">
        <is>
          <t>스타일쉐어</t>
        </is>
      </c>
      <c r="G6492" s="93" t="inlineStr">
        <is>
          <t>250ml</t>
        </is>
      </c>
      <c r="H6492" s="6" t="n">
        <v>2</v>
      </c>
      <c r="I6492" s="6" t="n"/>
      <c r="J6492" s="7" t="n">
        <v>190801</v>
      </c>
      <c r="K6492" s="93" t="n"/>
      <c r="L6492" s="93" t="n">
        <v>40000</v>
      </c>
      <c r="M6492" s="93" t="n">
        <v>30000</v>
      </c>
      <c r="N6492" s="93" t="n">
        <v>6520</v>
      </c>
      <c r="O6492" s="148" t="n">
        <v>36363.63636363636</v>
      </c>
      <c r="P6492" s="93" t="inlineStr">
        <is>
          <t>스타일쉐어토너250ml190801</t>
        </is>
      </c>
    </row>
    <row r="6493">
      <c r="A6493" s="93" t="n"/>
      <c r="B6493" s="127" t="n">
        <v>43979</v>
      </c>
      <c r="C6493" s="93">
        <f>TEXT(B6493,"aaa")</f>
        <v/>
      </c>
      <c r="D6493" s="93" t="n"/>
      <c r="E6493" s="93" t="inlineStr">
        <is>
          <t>선크림</t>
        </is>
      </c>
      <c r="F6493" s="93" t="inlineStr">
        <is>
          <t>카페24</t>
        </is>
      </c>
      <c r="G6493" s="93" t="inlineStr">
        <is>
          <t>선크림 50ml</t>
        </is>
      </c>
      <c r="H6493" s="6" t="n">
        <v>10</v>
      </c>
      <c r="I6493" s="6" t="n"/>
      <c r="J6493" s="7" t="n">
        <v>190801</v>
      </c>
      <c r="K6493" s="93" t="n"/>
      <c r="L6493" s="93" t="n">
        <v>200000</v>
      </c>
      <c r="M6493" s="93" t="n">
        <v>188300</v>
      </c>
      <c r="N6493" s="93" t="n">
        <v>23450</v>
      </c>
      <c r="O6493" s="148" t="n">
        <v>181818.1818181818</v>
      </c>
      <c r="P6493" s="93" t="inlineStr">
        <is>
          <t>카페24선크림선크림 50ml190801</t>
        </is>
      </c>
    </row>
    <row r="6494">
      <c r="A6494" s="93" t="n"/>
      <c r="B6494" s="127" t="n">
        <v>43979</v>
      </c>
      <c r="C6494" s="93">
        <f>TEXT(B6494,"aaa")</f>
        <v/>
      </c>
      <c r="D6494" s="93" t="n"/>
      <c r="E6494" s="93" t="inlineStr">
        <is>
          <t>어성초진정패키지</t>
        </is>
      </c>
      <c r="F6494" s="93" t="inlineStr">
        <is>
          <t>카페24</t>
        </is>
      </c>
      <c r="G6494" s="93" t="inlineStr">
        <is>
          <t>어성초 진정패키지세트</t>
        </is>
      </c>
      <c r="H6494" s="6" t="n">
        <v>5</v>
      </c>
      <c r="I6494" s="6" t="n"/>
      <c r="J6494" s="93" t="n">
        <v>190801</v>
      </c>
      <c r="K6494" s="93" t="n"/>
      <c r="L6494" s="93" t="n">
        <v>495000</v>
      </c>
      <c r="M6494" s="93" t="n">
        <v>466042.5</v>
      </c>
      <c r="N6494" s="93" t="n">
        <v>75685</v>
      </c>
      <c r="O6494" s="148" t="n">
        <v>449999.9999999999</v>
      </c>
      <c r="P6494" s="93" t="inlineStr">
        <is>
          <t>카페24어성초진정패키지어성초 진정패키지세트190801</t>
        </is>
      </c>
    </row>
    <row r="6495">
      <c r="A6495" s="93" t="n"/>
      <c r="B6495" s="127" t="n">
        <v>43979</v>
      </c>
      <c r="C6495" s="93">
        <f>TEXT(B6495,"aaa")</f>
        <v/>
      </c>
      <c r="D6495" s="93" t="n"/>
      <c r="E6495" s="93" t="inlineStr">
        <is>
          <t>머드크림마스크</t>
        </is>
      </c>
      <c r="F6495" s="93" t="inlineStr">
        <is>
          <t>카페24</t>
        </is>
      </c>
      <c r="G6495" s="93" t="inlineStr">
        <is>
          <t>머드크림마스크 100ml</t>
        </is>
      </c>
      <c r="H6495" s="6" t="n">
        <v>3</v>
      </c>
      <c r="I6495" s="6" t="n"/>
      <c r="J6495" s="93" t="n">
        <v>190801</v>
      </c>
      <c r="K6495" s="93" t="n"/>
      <c r="L6495" s="93" t="n">
        <v>60000</v>
      </c>
      <c r="M6495" s="93" t="n">
        <v>56490</v>
      </c>
      <c r="N6495" s="93" t="n">
        <v>4326</v>
      </c>
      <c r="O6495" s="148" t="n">
        <v>54545.45454545454</v>
      </c>
      <c r="P6495" s="93" t="inlineStr">
        <is>
          <t>카페24머드크림마스크머드크림마스크 100ml190801</t>
        </is>
      </c>
    </row>
    <row r="6496">
      <c r="A6496" s="93" t="n"/>
      <c r="B6496" s="127" t="n">
        <v>43979</v>
      </c>
      <c r="C6496" s="93">
        <f>TEXT(B6496,"aaa")</f>
        <v/>
      </c>
      <c r="D6496" s="93" t="n"/>
      <c r="E6496" s="93" t="inlineStr">
        <is>
          <t>머드크림마스크</t>
        </is>
      </c>
      <c r="F6496" s="93" t="inlineStr">
        <is>
          <t>카페24</t>
        </is>
      </c>
      <c r="G6496" s="93" t="inlineStr">
        <is>
          <t>머드크림마스크 100ml 2set</t>
        </is>
      </c>
      <c r="H6496" s="6" t="n">
        <v>2</v>
      </c>
      <c r="I6496" s="6" t="n"/>
      <c r="J6496" s="93" t="n">
        <v>190801</v>
      </c>
      <c r="K6496" s="93" t="n"/>
      <c r="L6496" s="93" t="n">
        <v>70000</v>
      </c>
      <c r="M6496" s="93" t="n">
        <v>65905</v>
      </c>
      <c r="N6496" s="93" t="n">
        <v>5768</v>
      </c>
      <c r="O6496" s="148" t="n">
        <v>63636.36363636363</v>
      </c>
      <c r="P6496" s="93" t="inlineStr">
        <is>
          <t>카페24머드크림마스크머드크림마스크 100ml 2set190801</t>
        </is>
      </c>
    </row>
    <row r="6497">
      <c r="A6497" s="93" t="n"/>
      <c r="B6497" s="127" t="n">
        <v>43979</v>
      </c>
      <c r="C6497" s="93">
        <f>TEXT(B6497,"aaa")</f>
        <v/>
      </c>
      <c r="D6497" s="93" t="n"/>
      <c r="E6497" s="93" t="inlineStr">
        <is>
          <t>마스크팩</t>
        </is>
      </c>
      <c r="F6497" s="93" t="inlineStr">
        <is>
          <t>카페24</t>
        </is>
      </c>
      <c r="G6497" s="93" t="inlineStr">
        <is>
          <t>마스크팩 1매</t>
        </is>
      </c>
      <c r="H6497" s="6" t="n">
        <v>3</v>
      </c>
      <c r="I6497" s="6" t="n"/>
      <c r="J6497" s="93" t="n">
        <v>190801</v>
      </c>
      <c r="K6497" s="93" t="n"/>
      <c r="L6497" s="93" t="n">
        <v>12000</v>
      </c>
      <c r="M6497" s="93" t="n">
        <v>11298</v>
      </c>
      <c r="N6497" s="93" t="n">
        <v>1191</v>
      </c>
      <c r="O6497" s="148" t="n">
        <v>10909.09090909091</v>
      </c>
      <c r="P6497" s="93" t="inlineStr">
        <is>
          <t>카페24마스크팩마스크팩 1매190801</t>
        </is>
      </c>
    </row>
    <row r="6498">
      <c r="A6498" s="93" t="n"/>
      <c r="B6498" s="127" t="n">
        <v>43979</v>
      </c>
      <c r="C6498" s="93">
        <f>TEXT(B6498,"aaa")</f>
        <v/>
      </c>
      <c r="D6498" s="93" t="n"/>
      <c r="E6498" s="93" t="inlineStr">
        <is>
          <t>마스크팩</t>
        </is>
      </c>
      <c r="F6498" s="93" t="inlineStr">
        <is>
          <t>카페24</t>
        </is>
      </c>
      <c r="G6498" s="93" t="inlineStr">
        <is>
          <t>마스크팩 10매</t>
        </is>
      </c>
      <c r="H6498" s="6" t="n">
        <v>2</v>
      </c>
      <c r="I6498" s="6" t="n"/>
      <c r="J6498" s="93" t="n">
        <v>190801</v>
      </c>
      <c r="K6498" s="93" t="n"/>
      <c r="L6498" s="93" t="n">
        <v>40000</v>
      </c>
      <c r="M6498" s="93" t="n">
        <v>37660</v>
      </c>
      <c r="N6498" s="93" t="n">
        <v>7940</v>
      </c>
      <c r="O6498" s="148" t="n">
        <v>36363.63636363636</v>
      </c>
      <c r="P6498" s="93" t="inlineStr">
        <is>
          <t>카페24마스크팩마스크팩 10매190801</t>
        </is>
      </c>
    </row>
    <row r="6499">
      <c r="A6499" s="93" t="n"/>
      <c r="B6499" s="127" t="n">
        <v>43979</v>
      </c>
      <c r="C6499" s="93">
        <f>TEXT(B6499,"aaa")</f>
        <v/>
      </c>
      <c r="D6499" s="93" t="n"/>
      <c r="E6499" s="6" t="inlineStr">
        <is>
          <t>토너</t>
        </is>
      </c>
      <c r="F6499" s="5" t="inlineStr">
        <is>
          <t>카페24</t>
        </is>
      </c>
      <c r="G6499" s="5" t="inlineStr">
        <is>
          <t>250ml</t>
        </is>
      </c>
      <c r="H6499" s="6" t="n">
        <v>44</v>
      </c>
      <c r="I6499" s="6" t="n"/>
      <c r="J6499" s="7" t="n">
        <v>190801</v>
      </c>
      <c r="K6499" s="93" t="n"/>
      <c r="L6499" s="93" t="n">
        <v>880000</v>
      </c>
      <c r="M6499" s="93" t="n">
        <v>828520</v>
      </c>
      <c r="N6499" s="93" t="n">
        <v>143440</v>
      </c>
      <c r="O6499" s="148" t="n">
        <v>799999.9999999999</v>
      </c>
      <c r="P6499" s="93" t="inlineStr">
        <is>
          <t>카페24토너250ml190801</t>
        </is>
      </c>
    </row>
    <row r="6500">
      <c r="A6500" s="93" t="n"/>
      <c r="B6500" s="127" t="n">
        <v>43979</v>
      </c>
      <c r="C6500" s="93">
        <f>TEXT(B6500,"aaa")</f>
        <v/>
      </c>
      <c r="D6500" s="93" t="n"/>
      <c r="E6500" s="6" t="inlineStr">
        <is>
          <t>토너</t>
        </is>
      </c>
      <c r="F6500" s="5" t="inlineStr">
        <is>
          <t>카페24</t>
        </is>
      </c>
      <c r="G6500" s="5" t="inlineStr">
        <is>
          <t>250ml 2set</t>
        </is>
      </c>
      <c r="H6500" s="6" t="n">
        <v>46</v>
      </c>
      <c r="I6500" s="6" t="n"/>
      <c r="J6500" s="7" t="n">
        <v>190801</v>
      </c>
      <c r="K6500" s="93" t="n"/>
      <c r="L6500" s="93" t="n">
        <v>1610000</v>
      </c>
      <c r="M6500" s="93" t="n">
        <v>1515815</v>
      </c>
      <c r="N6500" s="93" t="n">
        <v>299920</v>
      </c>
      <c r="O6500" s="148" t="n">
        <v>1463636.363636364</v>
      </c>
      <c r="P6500" s="93" t="inlineStr">
        <is>
          <t>카페24토너250ml 2set190801</t>
        </is>
      </c>
    </row>
    <row r="6501">
      <c r="A6501" s="93" t="n"/>
      <c r="B6501" s="127" t="n">
        <v>43979</v>
      </c>
      <c r="C6501" s="93">
        <f>TEXT(B6501,"aaa")</f>
        <v/>
      </c>
      <c r="D6501" s="93" t="n"/>
      <c r="E6501" s="6" t="inlineStr">
        <is>
          <t>토너</t>
        </is>
      </c>
      <c r="F6501" s="5" t="inlineStr">
        <is>
          <t>카페24</t>
        </is>
      </c>
      <c r="G6501" s="5" t="inlineStr">
        <is>
          <t>500ml</t>
        </is>
      </c>
      <c r="H6501" s="6" t="n">
        <v>38</v>
      </c>
      <c r="I6501" s="6" t="n"/>
      <c r="J6501" s="7" t="n">
        <v>190801</v>
      </c>
      <c r="K6501" s="93" t="n"/>
      <c r="L6501" s="93" t="n">
        <v>1254000</v>
      </c>
      <c r="M6501" s="93" t="n">
        <v>1180641</v>
      </c>
      <c r="N6501" s="93" t="n">
        <v>179550</v>
      </c>
      <c r="O6501" s="148" t="n">
        <v>1140000</v>
      </c>
      <c r="P6501" s="93" t="inlineStr">
        <is>
          <t>카페24토너500ml190801</t>
        </is>
      </c>
    </row>
    <row r="6502">
      <c r="A6502" s="93" t="n"/>
      <c r="B6502" s="127" t="n">
        <v>43979</v>
      </c>
      <c r="C6502" s="93">
        <f>TEXT(B6502,"aaa")</f>
        <v/>
      </c>
      <c r="D6502" s="93" t="n"/>
      <c r="E6502" s="6" t="inlineStr">
        <is>
          <t>토너</t>
        </is>
      </c>
      <c r="F6502" s="5" t="inlineStr">
        <is>
          <t>카페24</t>
        </is>
      </c>
      <c r="G6502" s="93" t="inlineStr">
        <is>
          <t>스킨팩 화장솜 60P</t>
        </is>
      </c>
      <c r="H6502" s="6" t="n">
        <v>64</v>
      </c>
      <c r="I6502" s="6" t="n"/>
      <c r="J6502" s="7" t="n">
        <v>190801</v>
      </c>
      <c r="K6502" s="93" t="n"/>
      <c r="L6502" s="93" t="n">
        <v>192000</v>
      </c>
      <c r="M6502" s="93" t="n">
        <v>180768</v>
      </c>
      <c r="N6502" s="93" t="n">
        <v>71040</v>
      </c>
      <c r="O6502" s="148" t="n">
        <v>174545.4545454545</v>
      </c>
      <c r="P6502" s="93" t="inlineStr">
        <is>
          <t>카페24토너스킨팩 화장솜 60P190801</t>
        </is>
      </c>
    </row>
    <row r="6503">
      <c r="A6503" s="93" t="n"/>
      <c r="B6503" s="127" t="n">
        <v>43979</v>
      </c>
      <c r="C6503" s="93">
        <f>TEXT(B6503,"aaa")</f>
        <v/>
      </c>
      <c r="D6503" s="93" t="n"/>
      <c r="E6503" s="93" t="inlineStr">
        <is>
          <t>앰플</t>
        </is>
      </c>
      <c r="F6503" s="5" t="inlineStr">
        <is>
          <t>카페24</t>
        </is>
      </c>
      <c r="G6503" s="93" t="inlineStr">
        <is>
          <t>앰플 30ml</t>
        </is>
      </c>
      <c r="H6503" s="6" t="n">
        <v>14</v>
      </c>
      <c r="I6503" s="6" t="n"/>
      <c r="J6503" s="93" t="n">
        <v>190801</v>
      </c>
      <c r="K6503" s="93" t="n"/>
      <c r="L6503" s="93" t="n">
        <v>392000</v>
      </c>
      <c r="M6503" s="93" t="n">
        <v>369068</v>
      </c>
      <c r="N6503" s="93" t="n">
        <v>47558</v>
      </c>
      <c r="O6503" s="148" t="n">
        <v>356363.6363636364</v>
      </c>
      <c r="P6503" s="93" t="inlineStr">
        <is>
          <t>카페24앰플앰플 30ml190801</t>
        </is>
      </c>
    </row>
    <row r="6504">
      <c r="A6504" s="93" t="n"/>
      <c r="B6504" s="127" t="n">
        <v>43979</v>
      </c>
      <c r="C6504" s="93">
        <f>TEXT(B6504,"aaa")</f>
        <v/>
      </c>
      <c r="D6504" s="93" t="n"/>
      <c r="E6504" s="93" t="inlineStr">
        <is>
          <t>수딩크림</t>
        </is>
      </c>
      <c r="F6504" s="5" t="inlineStr">
        <is>
          <t>카페24</t>
        </is>
      </c>
      <c r="G6504" s="93" t="inlineStr">
        <is>
          <t>수딩크림 100ml</t>
        </is>
      </c>
      <c r="H6504" s="6" t="n">
        <v>4</v>
      </c>
      <c r="I6504" s="6" t="n"/>
      <c r="J6504" s="93" t="n">
        <v>190801</v>
      </c>
      <c r="K6504" s="93" t="n"/>
      <c r="L6504" s="93" t="n">
        <v>152000</v>
      </c>
      <c r="M6504" s="93" t="n">
        <v>143108</v>
      </c>
      <c r="N6504" s="93" t="n">
        <v>12180</v>
      </c>
      <c r="O6504" s="148" t="n">
        <v>138181.8181818182</v>
      </c>
      <c r="P6504" s="93" t="inlineStr">
        <is>
          <t>카페24수딩크림수딩크림 100ml190801</t>
        </is>
      </c>
    </row>
    <row r="6505">
      <c r="A6505" s="93" t="n"/>
      <c r="B6505" s="127" t="n">
        <v>43979</v>
      </c>
      <c r="C6505" s="93">
        <f>TEXT(B6505,"aaa")</f>
        <v/>
      </c>
      <c r="D6505" s="93" t="n"/>
      <c r="E6505" s="93" t="inlineStr">
        <is>
          <t>클렌징폼</t>
        </is>
      </c>
      <c r="F6505" s="93" t="inlineStr">
        <is>
          <t>카페24</t>
        </is>
      </c>
      <c r="G6505" s="93" t="inlineStr">
        <is>
          <t>클렌징폼 120ml 2set</t>
        </is>
      </c>
      <c r="H6505" s="6" t="n">
        <v>1</v>
      </c>
      <c r="I6505" s="6" t="n"/>
      <c r="J6505" s="91" t="n">
        <v>190801</v>
      </c>
      <c r="K6505" s="93" t="n"/>
      <c r="L6505" s="93" t="n">
        <v>24000</v>
      </c>
      <c r="M6505" s="93" t="n">
        <v>22596</v>
      </c>
      <c r="N6505" s="93" t="n">
        <v>2460</v>
      </c>
      <c r="O6505" s="148" t="n">
        <v>21818.18181818182</v>
      </c>
      <c r="P6505" s="93" t="inlineStr">
        <is>
          <t>카페24클렌징폼클렌징폼 120ml 2set190801</t>
        </is>
      </c>
    </row>
    <row r="6506">
      <c r="A6506" s="93" t="n"/>
      <c r="B6506" s="127" t="n">
        <v>43979</v>
      </c>
      <c r="C6506" s="93">
        <f>TEXT(B6506,"aaa")</f>
        <v/>
      </c>
      <c r="D6506" s="93" t="n"/>
      <c r="E6506" s="6" t="inlineStr">
        <is>
          <t>토너</t>
        </is>
      </c>
      <c r="F6506" s="5" t="inlineStr">
        <is>
          <t>큐텐</t>
        </is>
      </c>
      <c r="G6506" s="5" t="inlineStr">
        <is>
          <t>250ml</t>
        </is>
      </c>
      <c r="H6506" s="6" t="n">
        <v>16</v>
      </c>
      <c r="I6506" s="6" t="n"/>
      <c r="J6506" s="91" t="n">
        <v>190801</v>
      </c>
      <c r="K6506" s="93" t="n"/>
      <c r="L6506" s="93" t="n">
        <v>504000</v>
      </c>
      <c r="M6506" s="93" t="n">
        <v>448560</v>
      </c>
      <c r="N6506" s="93" t="n">
        <v>52160</v>
      </c>
      <c r="O6506" s="148" t="n">
        <v>458181.8181818181</v>
      </c>
      <c r="P6506" s="93" t="inlineStr">
        <is>
          <t>큐텐토너250ml190801</t>
        </is>
      </c>
    </row>
    <row r="6507">
      <c r="A6507" s="93" t="n"/>
      <c r="B6507" s="127" t="n">
        <v>43979</v>
      </c>
      <c r="C6507" s="93">
        <f>TEXT(B6507,"aaa")</f>
        <v/>
      </c>
      <c r="D6507" s="93" t="n"/>
      <c r="E6507" s="6" t="inlineStr">
        <is>
          <t>토너</t>
        </is>
      </c>
      <c r="F6507" s="5" t="inlineStr">
        <is>
          <t>큐텐</t>
        </is>
      </c>
      <c r="G6507" s="5" t="inlineStr">
        <is>
          <t>250ml 2set</t>
        </is>
      </c>
      <c r="H6507" s="6" t="n">
        <v>6</v>
      </c>
      <c r="I6507" s="6" t="n"/>
      <c r="J6507" s="91" t="n">
        <v>190801</v>
      </c>
      <c r="K6507" s="93" t="n"/>
      <c r="L6507" s="93" t="n">
        <v>264000</v>
      </c>
      <c r="M6507" s="93" t="n">
        <v>234960</v>
      </c>
      <c r="N6507" s="93" t="n">
        <v>39120</v>
      </c>
      <c r="O6507" s="148" t="n">
        <v>240000</v>
      </c>
      <c r="P6507" s="93" t="inlineStr">
        <is>
          <t>큐텐토너250ml 2set190801</t>
        </is>
      </c>
    </row>
    <row r="6508">
      <c r="A6508" s="93" t="n"/>
      <c r="B6508" s="127" t="n">
        <v>43979</v>
      </c>
      <c r="C6508" s="93">
        <f>TEXT(B6508,"aaa")</f>
        <v/>
      </c>
      <c r="D6508" s="93" t="n"/>
      <c r="E6508" s="93" t="inlineStr">
        <is>
          <t>앰플</t>
        </is>
      </c>
      <c r="F6508" s="5" t="inlineStr">
        <is>
          <t>큐텐</t>
        </is>
      </c>
      <c r="G6508" s="93" t="inlineStr">
        <is>
          <t>앰플 30ml</t>
        </is>
      </c>
      <c r="H6508" s="6" t="n">
        <v>3</v>
      </c>
      <c r="I6508" s="6" t="n"/>
      <c r="J6508" s="93" t="n">
        <v>190801</v>
      </c>
      <c r="K6508" s="93" t="n"/>
      <c r="L6508" s="93" t="n">
        <v>114000</v>
      </c>
      <c r="M6508" s="93" t="n">
        <v>101460</v>
      </c>
      <c r="N6508" s="93" t="n">
        <v>10191</v>
      </c>
      <c r="O6508" s="148" t="n">
        <v>103636.3636363636</v>
      </c>
      <c r="P6508" s="93" t="inlineStr">
        <is>
          <t>큐텐앰플앰플 30ml190801</t>
        </is>
      </c>
    </row>
    <row r="6509">
      <c r="A6509" s="93" t="n"/>
      <c r="B6509" s="127" t="n">
        <v>43979</v>
      </c>
      <c r="C6509" s="93">
        <f>TEXT(B6509,"aaa")</f>
        <v/>
      </c>
      <c r="D6509" s="93" t="n"/>
      <c r="E6509" s="93" t="inlineStr">
        <is>
          <t>머드크림마스크</t>
        </is>
      </c>
      <c r="F6509" s="5" t="inlineStr">
        <is>
          <t>큐텐</t>
        </is>
      </c>
      <c r="G6509" s="93" t="inlineStr">
        <is>
          <t>머드크림마스크 100ml</t>
        </is>
      </c>
      <c r="H6509" s="6" t="n">
        <v>1</v>
      </c>
      <c r="I6509" s="6" t="n"/>
      <c r="J6509" s="93" t="n">
        <v>190801</v>
      </c>
      <c r="K6509" s="93" t="n"/>
      <c r="L6509" s="93" t="n">
        <v>31500</v>
      </c>
      <c r="M6509" s="93" t="n">
        <v>28035</v>
      </c>
      <c r="N6509" s="93" t="n">
        <v>1442</v>
      </c>
      <c r="O6509" s="148" t="n">
        <v>28636.36363636363</v>
      </c>
      <c r="P6509" s="93" t="inlineStr">
        <is>
          <t>큐텐머드크림마스크머드크림마스크 100ml190801</t>
        </is>
      </c>
    </row>
    <row r="6510">
      <c r="A6510" s="93" t="n"/>
      <c r="B6510" s="127" t="n">
        <v>43980</v>
      </c>
      <c r="C6510" s="93">
        <f>TEXT(B6510,"aaa")</f>
        <v/>
      </c>
      <c r="D6510" s="93" t="n"/>
      <c r="E6510" s="6" t="inlineStr">
        <is>
          <t>토너</t>
        </is>
      </c>
      <c r="F6510" s="5" t="inlineStr">
        <is>
          <t>W컨셉</t>
        </is>
      </c>
      <c r="G6510" s="5" t="inlineStr">
        <is>
          <t>250ml 2set</t>
        </is>
      </c>
      <c r="H6510" s="6" t="n">
        <v>2</v>
      </c>
      <c r="I6510" s="6" t="n"/>
      <c r="J6510" s="7" t="n">
        <v>190801</v>
      </c>
      <c r="K6510" s="93" t="n"/>
      <c r="L6510" s="93" t="n">
        <v>70000</v>
      </c>
      <c r="M6510" s="93" t="n">
        <v>51100</v>
      </c>
      <c r="N6510" s="93" t="n">
        <v>13040</v>
      </c>
      <c r="O6510" s="148" t="n">
        <v>63636.36363636363</v>
      </c>
      <c r="P6510" s="93" t="inlineStr">
        <is>
          <t>W컨셉토너250ml 2set190801</t>
        </is>
      </c>
    </row>
    <row r="6511">
      <c r="A6511" s="93" t="n"/>
      <c r="B6511" s="127" t="n">
        <v>43980</v>
      </c>
      <c r="C6511" s="93">
        <f>TEXT(B6511,"aaa")</f>
        <v/>
      </c>
      <c r="D6511" s="93" t="n"/>
      <c r="E6511" s="93" t="inlineStr">
        <is>
          <t>토너</t>
        </is>
      </c>
      <c r="F6511" s="5" t="inlineStr">
        <is>
          <t>스타일쉐어</t>
        </is>
      </c>
      <c r="G6511" s="93" t="inlineStr">
        <is>
          <t>250ml</t>
        </is>
      </c>
      <c r="H6511" s="6" t="n">
        <v>2</v>
      </c>
      <c r="I6511" s="6" t="n"/>
      <c r="J6511" s="7" t="n">
        <v>190801</v>
      </c>
      <c r="K6511" s="93" t="n"/>
      <c r="L6511" s="93" t="n">
        <v>40000</v>
      </c>
      <c r="M6511" s="93" t="n">
        <v>30000</v>
      </c>
      <c r="N6511" s="93" t="n">
        <v>6520</v>
      </c>
      <c r="O6511" s="148" t="n">
        <v>36363.63636363636</v>
      </c>
      <c r="P6511" s="93" t="inlineStr">
        <is>
          <t>스타일쉐어토너250ml190801</t>
        </is>
      </c>
    </row>
    <row r="6512">
      <c r="A6512" s="93" t="n"/>
      <c r="B6512" s="127" t="n">
        <v>43980</v>
      </c>
      <c r="C6512" s="93">
        <f>TEXT(B6512,"aaa")</f>
        <v/>
      </c>
      <c r="D6512" s="93" t="n"/>
      <c r="E6512" s="93" t="inlineStr">
        <is>
          <t>선크림</t>
        </is>
      </c>
      <c r="F6512" s="93" t="inlineStr">
        <is>
          <t>카페24</t>
        </is>
      </c>
      <c r="G6512" s="93" t="inlineStr">
        <is>
          <t>선크림 50ml</t>
        </is>
      </c>
      <c r="H6512" s="6" t="n">
        <v>8</v>
      </c>
      <c r="I6512" s="6" t="n"/>
      <c r="J6512" s="7" t="n">
        <v>190801</v>
      </c>
      <c r="K6512" s="93" t="n"/>
      <c r="L6512" s="93" t="n">
        <v>160000</v>
      </c>
      <c r="M6512" s="93" t="n">
        <v>150640</v>
      </c>
      <c r="N6512" s="93" t="n">
        <v>18760</v>
      </c>
      <c r="O6512" s="148" t="n">
        <v>145454.5454545454</v>
      </c>
      <c r="P6512" s="93" t="inlineStr">
        <is>
          <t>카페24선크림선크림 50ml190801</t>
        </is>
      </c>
    </row>
    <row r="6513">
      <c r="A6513" s="93" t="n"/>
      <c r="B6513" s="127" t="n">
        <v>43980</v>
      </c>
      <c r="C6513" s="93">
        <f>TEXT(B6513,"aaa")</f>
        <v/>
      </c>
      <c r="D6513" s="93" t="n"/>
      <c r="E6513" s="93" t="inlineStr">
        <is>
          <t>어성초진정패키지</t>
        </is>
      </c>
      <c r="F6513" s="93" t="inlineStr">
        <is>
          <t>카페24</t>
        </is>
      </c>
      <c r="G6513" s="93" t="inlineStr">
        <is>
          <t>어성초 진정패키지세트</t>
        </is>
      </c>
      <c r="H6513" s="6" t="n">
        <v>6</v>
      </c>
      <c r="I6513" s="6" t="n"/>
      <c r="J6513" s="93" t="n">
        <v>190801</v>
      </c>
      <c r="K6513" s="93" t="n"/>
      <c r="L6513" s="93" t="n">
        <v>594000</v>
      </c>
      <c r="M6513" s="93" t="n">
        <v>559251</v>
      </c>
      <c r="N6513" s="93" t="n">
        <v>90822</v>
      </c>
      <c r="O6513" s="148" t="n">
        <v>540000</v>
      </c>
      <c r="P6513" s="93" t="inlineStr">
        <is>
          <t>카페24어성초진정패키지어성초 진정패키지세트190801</t>
        </is>
      </c>
    </row>
    <row r="6514">
      <c r="A6514" s="93" t="n"/>
      <c r="B6514" s="127" t="n">
        <v>43980</v>
      </c>
      <c r="C6514" s="93">
        <f>TEXT(B6514,"aaa")</f>
        <v/>
      </c>
      <c r="D6514" s="93" t="n"/>
      <c r="E6514" s="93" t="inlineStr">
        <is>
          <t>머드크림마스크</t>
        </is>
      </c>
      <c r="F6514" s="93" t="inlineStr">
        <is>
          <t>카페24</t>
        </is>
      </c>
      <c r="G6514" s="93" t="inlineStr">
        <is>
          <t>머드크림마스크 100ml</t>
        </is>
      </c>
      <c r="H6514" s="6" t="n">
        <v>4</v>
      </c>
      <c r="I6514" s="6" t="n"/>
      <c r="J6514" s="93" t="n">
        <v>190801</v>
      </c>
      <c r="K6514" s="93" t="n"/>
      <c r="L6514" s="93" t="n">
        <v>80000</v>
      </c>
      <c r="M6514" s="93" t="n">
        <v>75320</v>
      </c>
      <c r="N6514" s="93" t="n">
        <v>5768</v>
      </c>
      <c r="O6514" s="148" t="n">
        <v>72727.27272727272</v>
      </c>
      <c r="P6514" s="93" t="inlineStr">
        <is>
          <t>카페24머드크림마스크머드크림마스크 100ml190801</t>
        </is>
      </c>
    </row>
    <row r="6515">
      <c r="A6515" s="93" t="n"/>
      <c r="B6515" s="127" t="n">
        <v>43980</v>
      </c>
      <c r="C6515" s="93">
        <f>TEXT(B6515,"aaa")</f>
        <v/>
      </c>
      <c r="D6515" s="93" t="n"/>
      <c r="E6515" s="93" t="inlineStr">
        <is>
          <t>마스크팩</t>
        </is>
      </c>
      <c r="F6515" s="93" t="inlineStr">
        <is>
          <t>카페24</t>
        </is>
      </c>
      <c r="G6515" s="93" t="inlineStr">
        <is>
          <t>마스크팩 1매</t>
        </is>
      </c>
      <c r="H6515" s="6" t="n">
        <v>3</v>
      </c>
      <c r="I6515" s="6" t="n"/>
      <c r="J6515" s="93" t="n">
        <v>190801</v>
      </c>
      <c r="K6515" s="93" t="n"/>
      <c r="L6515" s="93" t="n">
        <v>12000</v>
      </c>
      <c r="M6515" s="93" t="n">
        <v>11298</v>
      </c>
      <c r="N6515" s="93" t="n">
        <v>1191</v>
      </c>
      <c r="O6515" s="148" t="n">
        <v>10909.09090909091</v>
      </c>
      <c r="P6515" s="93" t="inlineStr">
        <is>
          <t>카페24마스크팩마스크팩 1매190801</t>
        </is>
      </c>
    </row>
    <row r="6516">
      <c r="A6516" s="93" t="n"/>
      <c r="B6516" s="127" t="n">
        <v>43980</v>
      </c>
      <c r="C6516" s="93">
        <f>TEXT(B6516,"aaa")</f>
        <v/>
      </c>
      <c r="D6516" s="93" t="n"/>
      <c r="E6516" s="93" t="inlineStr">
        <is>
          <t>마스크팩</t>
        </is>
      </c>
      <c r="F6516" s="93" t="inlineStr">
        <is>
          <t>카페24</t>
        </is>
      </c>
      <c r="G6516" s="93" t="inlineStr">
        <is>
          <t>마스크팩 10매</t>
        </is>
      </c>
      <c r="H6516" s="6" t="n">
        <v>2</v>
      </c>
      <c r="I6516" s="6" t="n"/>
      <c r="J6516" s="93" t="n">
        <v>190801</v>
      </c>
      <c r="K6516" s="93" t="n"/>
      <c r="L6516" s="93" t="n">
        <v>40000</v>
      </c>
      <c r="M6516" s="93" t="n">
        <v>37660</v>
      </c>
      <c r="N6516" s="93" t="n">
        <v>7940</v>
      </c>
      <c r="O6516" s="148" t="n">
        <v>36363.63636363636</v>
      </c>
      <c r="P6516" s="93" t="inlineStr">
        <is>
          <t>카페24마스크팩마스크팩 10매190801</t>
        </is>
      </c>
    </row>
    <row r="6517">
      <c r="A6517" s="93" t="n"/>
      <c r="B6517" s="127" t="n">
        <v>43980</v>
      </c>
      <c r="C6517" s="93">
        <f>TEXT(B6517,"aaa")</f>
        <v/>
      </c>
      <c r="D6517" s="93" t="n"/>
      <c r="E6517" s="6" t="inlineStr">
        <is>
          <t>토너</t>
        </is>
      </c>
      <c r="F6517" s="5" t="inlineStr">
        <is>
          <t>카페24</t>
        </is>
      </c>
      <c r="G6517" s="5" t="inlineStr">
        <is>
          <t>250ml</t>
        </is>
      </c>
      <c r="H6517" s="6" t="n">
        <v>24</v>
      </c>
      <c r="I6517" s="6" t="n"/>
      <c r="J6517" s="7" t="n">
        <v>190801</v>
      </c>
      <c r="K6517" s="93" t="n"/>
      <c r="L6517" s="93" t="n">
        <v>480000</v>
      </c>
      <c r="M6517" s="93" t="n">
        <v>451920</v>
      </c>
      <c r="N6517" s="93" t="n">
        <v>78240</v>
      </c>
      <c r="O6517" s="148" t="n">
        <v>436363.6363636364</v>
      </c>
      <c r="P6517" s="93" t="inlineStr">
        <is>
          <t>카페24토너250ml190801</t>
        </is>
      </c>
    </row>
    <row r="6518">
      <c r="A6518" s="93" t="n"/>
      <c r="B6518" s="127" t="n">
        <v>43980</v>
      </c>
      <c r="C6518" s="93">
        <f>TEXT(B6518,"aaa")</f>
        <v/>
      </c>
      <c r="D6518" s="93" t="n"/>
      <c r="E6518" s="6" t="inlineStr">
        <is>
          <t>토너</t>
        </is>
      </c>
      <c r="F6518" s="5" t="inlineStr">
        <is>
          <t>카페24</t>
        </is>
      </c>
      <c r="G6518" s="5" t="inlineStr">
        <is>
          <t>250ml 2set</t>
        </is>
      </c>
      <c r="H6518" s="6" t="n">
        <v>70</v>
      </c>
      <c r="I6518" s="6" t="n"/>
      <c r="J6518" s="7" t="n">
        <v>190801</v>
      </c>
      <c r="K6518" s="93" t="n"/>
      <c r="L6518" s="93" t="n">
        <v>2450000</v>
      </c>
      <c r="M6518" s="93" t="n">
        <v>2306675</v>
      </c>
      <c r="N6518" s="93" t="n">
        <v>456400</v>
      </c>
      <c r="O6518" s="148" t="n">
        <v>2227272.727272727</v>
      </c>
      <c r="P6518" s="93" t="inlineStr">
        <is>
          <t>카페24토너250ml 2set190801</t>
        </is>
      </c>
    </row>
    <row r="6519">
      <c r="A6519" s="93" t="n"/>
      <c r="B6519" s="127" t="n">
        <v>43980</v>
      </c>
      <c r="C6519" s="93">
        <f>TEXT(B6519,"aaa")</f>
        <v/>
      </c>
      <c r="D6519" s="93" t="n"/>
      <c r="E6519" s="6" t="inlineStr">
        <is>
          <t>토너</t>
        </is>
      </c>
      <c r="F6519" s="5" t="inlineStr">
        <is>
          <t>카페24</t>
        </is>
      </c>
      <c r="G6519" s="5" t="inlineStr">
        <is>
          <t>500ml</t>
        </is>
      </c>
      <c r="H6519" s="6" t="n">
        <v>39</v>
      </c>
      <c r="I6519" s="6" t="n"/>
      <c r="J6519" s="7" t="n">
        <v>190801</v>
      </c>
      <c r="K6519" s="93" t="n"/>
      <c r="L6519" s="93" t="n">
        <v>1287000</v>
      </c>
      <c r="M6519" s="93" t="n">
        <v>1211710.5</v>
      </c>
      <c r="N6519" s="93" t="n">
        <v>184275</v>
      </c>
      <c r="O6519" s="148" t="n">
        <v>1170000</v>
      </c>
      <c r="P6519" s="93" t="inlineStr">
        <is>
          <t>카페24토너500ml190801</t>
        </is>
      </c>
    </row>
    <row r="6520">
      <c r="A6520" s="93" t="n"/>
      <c r="B6520" s="127" t="n">
        <v>43980</v>
      </c>
      <c r="C6520" s="93">
        <f>TEXT(B6520,"aaa")</f>
        <v/>
      </c>
      <c r="D6520" s="93" t="n"/>
      <c r="E6520" s="6" t="inlineStr">
        <is>
          <t>토너</t>
        </is>
      </c>
      <c r="F6520" s="5" t="inlineStr">
        <is>
          <t>카페24</t>
        </is>
      </c>
      <c r="G6520" s="93" t="inlineStr">
        <is>
          <t>스킨팩 화장솜 60P</t>
        </is>
      </c>
      <c r="H6520" s="6" t="n">
        <v>23</v>
      </c>
      <c r="I6520" s="6" t="n"/>
      <c r="J6520" s="7" t="n">
        <v>190801</v>
      </c>
      <c r="K6520" s="93" t="n"/>
      <c r="L6520" s="93" t="n">
        <v>69000</v>
      </c>
      <c r="M6520" s="93" t="n">
        <v>64963.5</v>
      </c>
      <c r="N6520" s="93" t="n">
        <v>25530</v>
      </c>
      <c r="O6520" s="148" t="n">
        <v>62727.27272727272</v>
      </c>
      <c r="P6520" s="93" t="inlineStr">
        <is>
          <t>카페24토너스킨팩 화장솜 60P190801</t>
        </is>
      </c>
    </row>
    <row r="6521">
      <c r="A6521" s="93" t="n"/>
      <c r="B6521" s="127" t="n">
        <v>43980</v>
      </c>
      <c r="C6521" s="93">
        <f>TEXT(B6521,"aaa")</f>
        <v/>
      </c>
      <c r="D6521" s="93" t="n"/>
      <c r="E6521" s="93" t="inlineStr">
        <is>
          <t>앰플</t>
        </is>
      </c>
      <c r="F6521" s="5" t="inlineStr">
        <is>
          <t>카페24</t>
        </is>
      </c>
      <c r="G6521" s="93" t="inlineStr">
        <is>
          <t>앰플 30ml</t>
        </is>
      </c>
      <c r="H6521" s="6" t="n">
        <v>12</v>
      </c>
      <c r="I6521" s="6" t="n"/>
      <c r="J6521" s="93" t="n">
        <v>190801</v>
      </c>
      <c r="K6521" s="93" t="n"/>
      <c r="L6521" s="93" t="n">
        <v>336000</v>
      </c>
      <c r="M6521" s="93" t="n">
        <v>316344</v>
      </c>
      <c r="N6521" s="93" t="n">
        <v>40764</v>
      </c>
      <c r="O6521" s="148" t="n">
        <v>305454.5454545454</v>
      </c>
      <c r="P6521" s="93" t="inlineStr">
        <is>
          <t>카페24앰플앰플 30ml190801</t>
        </is>
      </c>
    </row>
    <row r="6522">
      <c r="A6522" s="93" t="n"/>
      <c r="B6522" s="127" t="n">
        <v>43980</v>
      </c>
      <c r="C6522" s="93">
        <f>TEXT(B6522,"aaa")</f>
        <v/>
      </c>
      <c r="D6522" s="93" t="n"/>
      <c r="E6522" s="93" t="inlineStr">
        <is>
          <t>수딩크림</t>
        </is>
      </c>
      <c r="F6522" s="5" t="inlineStr">
        <is>
          <t>카페24</t>
        </is>
      </c>
      <c r="G6522" s="93" t="inlineStr">
        <is>
          <t>수딩크림 100ml</t>
        </is>
      </c>
      <c r="H6522" s="6" t="n">
        <v>5</v>
      </c>
      <c r="I6522" s="6" t="n"/>
      <c r="J6522" s="93" t="n">
        <v>190801</v>
      </c>
      <c r="K6522" s="93" t="n"/>
      <c r="L6522" s="93" t="n">
        <v>190000</v>
      </c>
      <c r="M6522" s="93" t="n">
        <v>178885</v>
      </c>
      <c r="N6522" s="93" t="n">
        <v>15225</v>
      </c>
      <c r="O6522" s="148" t="n">
        <v>172727.2727272727</v>
      </c>
      <c r="P6522" s="93" t="inlineStr">
        <is>
          <t>카페24수딩크림수딩크림 100ml190801</t>
        </is>
      </c>
    </row>
    <row r="6523">
      <c r="A6523" s="93" t="n"/>
      <c r="B6523" s="127" t="n">
        <v>43980</v>
      </c>
      <c r="C6523" s="93">
        <f>TEXT(B6523,"aaa")</f>
        <v/>
      </c>
      <c r="D6523" s="93" t="n"/>
      <c r="E6523" s="93" t="inlineStr">
        <is>
          <t>클렌징폼</t>
        </is>
      </c>
      <c r="F6523" s="93" t="inlineStr">
        <is>
          <t>카페24</t>
        </is>
      </c>
      <c r="G6523" s="93" t="inlineStr">
        <is>
          <t>클렌징폼 120ml</t>
        </is>
      </c>
      <c r="H6523" s="6" t="n">
        <v>3</v>
      </c>
      <c r="I6523" s="6" t="n"/>
      <c r="J6523" s="91" t="n">
        <v>190801</v>
      </c>
      <c r="K6523" s="93" t="n"/>
      <c r="L6523" s="93" t="n">
        <v>39000</v>
      </c>
      <c r="M6523" s="93" t="n">
        <v>36718.5</v>
      </c>
      <c r="N6523" s="93" t="n">
        <v>8250</v>
      </c>
      <c r="O6523" s="148" t="n">
        <v>35454.54545454545</v>
      </c>
      <c r="P6523" s="93" t="inlineStr">
        <is>
          <t>카페24클렌징폼클렌징폼 120ml190801</t>
        </is>
      </c>
    </row>
    <row r="6524">
      <c r="A6524" s="93" t="n"/>
      <c r="B6524" s="127" t="n">
        <v>43980</v>
      </c>
      <c r="C6524" s="93">
        <f>TEXT(B6524,"aaa")</f>
        <v/>
      </c>
      <c r="D6524" s="93" t="n"/>
      <c r="E6524" s="93" t="inlineStr">
        <is>
          <t>클렌징폼</t>
        </is>
      </c>
      <c r="F6524" s="93" t="inlineStr">
        <is>
          <t>카페24</t>
        </is>
      </c>
      <c r="G6524" s="93" t="inlineStr">
        <is>
          <t>클렌징폼 120ml 2set</t>
        </is>
      </c>
      <c r="H6524" s="6" t="n">
        <v>3</v>
      </c>
      <c r="I6524" s="6" t="n"/>
      <c r="J6524" s="91" t="n">
        <v>190801</v>
      </c>
      <c r="K6524" s="93" t="n"/>
      <c r="L6524" s="93" t="n">
        <v>72000</v>
      </c>
      <c r="M6524" s="93" t="n">
        <v>67788</v>
      </c>
      <c r="N6524" s="93" t="n">
        <v>7380</v>
      </c>
      <c r="O6524" s="148" t="n">
        <v>65454.54545454545</v>
      </c>
      <c r="P6524" s="93" t="inlineStr">
        <is>
          <t>카페24클렌징폼클렌징폼 120ml 2set190801</t>
        </is>
      </c>
    </row>
    <row r="6525">
      <c r="A6525" s="93" t="n"/>
      <c r="B6525" s="127" t="n">
        <v>43980</v>
      </c>
      <c r="C6525" s="93">
        <f>TEXT(B6525,"aaa")</f>
        <v/>
      </c>
      <c r="D6525" s="93" t="n"/>
      <c r="E6525" s="93" t="inlineStr">
        <is>
          <t>클렌징폼</t>
        </is>
      </c>
      <c r="F6525" s="93" t="inlineStr">
        <is>
          <t>카페24</t>
        </is>
      </c>
      <c r="G6525" s="93" t="inlineStr">
        <is>
          <t>클렌징폼 120ml 3set</t>
        </is>
      </c>
      <c r="H6525" s="6" t="n">
        <v>1</v>
      </c>
      <c r="I6525" s="6" t="n"/>
      <c r="J6525" s="91" t="n">
        <v>190801</v>
      </c>
      <c r="K6525" s="93" t="n"/>
      <c r="L6525" s="93" t="n">
        <v>33000</v>
      </c>
      <c r="M6525" s="93" t="n">
        <v>31069.5</v>
      </c>
      <c r="N6525" s="93" t="n">
        <v>3690</v>
      </c>
      <c r="O6525" s="148" t="n">
        <v>30000</v>
      </c>
      <c r="P6525" s="93" t="inlineStr">
        <is>
          <t>카페24클렌징폼클렌징폼 120ml 3set190801</t>
        </is>
      </c>
    </row>
    <row r="6526">
      <c r="A6526" s="93" t="n"/>
      <c r="B6526" s="127" t="n">
        <v>43980</v>
      </c>
      <c r="C6526" s="93">
        <f>TEXT(B6526,"aaa")</f>
        <v/>
      </c>
      <c r="D6526" s="93" t="n"/>
      <c r="E6526" s="6" t="inlineStr">
        <is>
          <t>토너</t>
        </is>
      </c>
      <c r="F6526" s="5" t="inlineStr">
        <is>
          <t>큐텐</t>
        </is>
      </c>
      <c r="G6526" s="5" t="inlineStr">
        <is>
          <t>250ml</t>
        </is>
      </c>
      <c r="H6526" s="6" t="n">
        <v>15</v>
      </c>
      <c r="I6526" s="6" t="n"/>
      <c r="J6526" s="91" t="n">
        <v>190801</v>
      </c>
      <c r="K6526" s="93" t="n"/>
      <c r="L6526" s="93" t="n">
        <v>472500</v>
      </c>
      <c r="M6526" s="93" t="n">
        <v>420525</v>
      </c>
      <c r="N6526" s="93" t="n">
        <v>48900</v>
      </c>
      <c r="O6526" s="148" t="n">
        <v>429545.4545454545</v>
      </c>
      <c r="P6526" s="93" t="inlineStr">
        <is>
          <t>큐텐토너250ml190801</t>
        </is>
      </c>
    </row>
    <row r="6527">
      <c r="A6527" s="93" t="n"/>
      <c r="B6527" s="127" t="n">
        <v>43980</v>
      </c>
      <c r="C6527" s="93">
        <f>TEXT(B6527,"aaa")</f>
        <v/>
      </c>
      <c r="D6527" s="93" t="n"/>
      <c r="E6527" s="6" t="inlineStr">
        <is>
          <t>토너</t>
        </is>
      </c>
      <c r="F6527" s="5" t="inlineStr">
        <is>
          <t>큐텐</t>
        </is>
      </c>
      <c r="G6527" s="5" t="inlineStr">
        <is>
          <t>250ml 2set</t>
        </is>
      </c>
      <c r="H6527" s="6" t="n">
        <v>17</v>
      </c>
      <c r="I6527" s="6" t="n"/>
      <c r="J6527" s="91" t="n">
        <v>190801</v>
      </c>
      <c r="K6527" s="93" t="n"/>
      <c r="L6527" s="93" t="n">
        <v>748000</v>
      </c>
      <c r="M6527" s="93" t="n">
        <v>665720</v>
      </c>
      <c r="N6527" s="93" t="n">
        <v>110840</v>
      </c>
      <c r="O6527" s="148" t="n">
        <v>680000</v>
      </c>
      <c r="P6527" s="93" t="inlineStr">
        <is>
          <t>큐텐토너250ml 2set190801</t>
        </is>
      </c>
    </row>
    <row r="6528">
      <c r="A6528" s="93" t="n"/>
      <c r="B6528" s="127" t="n">
        <v>43980</v>
      </c>
      <c r="C6528" s="93">
        <f>TEXT(B6528,"aaa")</f>
        <v/>
      </c>
      <c r="D6528" s="93" t="n"/>
      <c r="E6528" s="93" t="inlineStr">
        <is>
          <t>앰플</t>
        </is>
      </c>
      <c r="F6528" s="5" t="inlineStr">
        <is>
          <t>큐텐</t>
        </is>
      </c>
      <c r="G6528" s="93" t="inlineStr">
        <is>
          <t>앰플 30ml</t>
        </is>
      </c>
      <c r="H6528" s="6" t="n">
        <v>2</v>
      </c>
      <c r="I6528" s="6" t="n"/>
      <c r="J6528" s="93" t="n">
        <v>190801</v>
      </c>
      <c r="K6528" s="93" t="n"/>
      <c r="L6528" s="93" t="n">
        <v>76000</v>
      </c>
      <c r="M6528" s="93" t="n">
        <v>67640</v>
      </c>
      <c r="N6528" s="93" t="n">
        <v>6794</v>
      </c>
      <c r="O6528" s="148" t="n">
        <v>69090.90909090909</v>
      </c>
      <c r="P6528" s="93" t="inlineStr">
        <is>
          <t>큐텐앰플앰플 30ml190801</t>
        </is>
      </c>
    </row>
    <row r="6529">
      <c r="A6529" s="93" t="n"/>
      <c r="B6529" s="127" t="n">
        <v>43981</v>
      </c>
      <c r="C6529" s="93">
        <f>TEXT(B6529,"aaa")</f>
        <v/>
      </c>
      <c r="D6529" s="93" t="n"/>
      <c r="E6529" s="93" t="inlineStr">
        <is>
          <t>토너</t>
        </is>
      </c>
      <c r="F6529" s="5" t="inlineStr">
        <is>
          <t>스타일쉐어</t>
        </is>
      </c>
      <c r="G6529" s="93" t="inlineStr">
        <is>
          <t>250ml</t>
        </is>
      </c>
      <c r="H6529" s="6" t="n">
        <v>2</v>
      </c>
      <c r="I6529" s="6" t="n"/>
      <c r="J6529" s="7" t="n">
        <v>190801</v>
      </c>
      <c r="K6529" s="93" t="n"/>
      <c r="L6529" s="93" t="n">
        <v>40000</v>
      </c>
      <c r="M6529" s="93" t="n">
        <v>30000</v>
      </c>
      <c r="N6529" s="93" t="n">
        <v>6520</v>
      </c>
      <c r="O6529" s="148" t="n">
        <v>36363.63636363636</v>
      </c>
      <c r="P6529" s="93" t="inlineStr">
        <is>
          <t>스타일쉐어토너250ml190801</t>
        </is>
      </c>
    </row>
    <row r="6530">
      <c r="A6530" s="93" t="n"/>
      <c r="B6530" s="127" t="n">
        <v>43981</v>
      </c>
      <c r="C6530" s="93">
        <f>TEXT(B6530,"aaa")</f>
        <v/>
      </c>
      <c r="D6530" s="93" t="n"/>
      <c r="E6530" s="93" t="inlineStr">
        <is>
          <t>선크림</t>
        </is>
      </c>
      <c r="F6530" s="93" t="inlineStr">
        <is>
          <t>카페24</t>
        </is>
      </c>
      <c r="G6530" s="93" t="inlineStr">
        <is>
          <t>선크림 50ml</t>
        </is>
      </c>
      <c r="H6530" s="6" t="n">
        <v>7</v>
      </c>
      <c r="I6530" s="6" t="n"/>
      <c r="J6530" s="7" t="n">
        <v>190801</v>
      </c>
      <c r="K6530" s="93" t="n"/>
      <c r="L6530" s="93" t="n">
        <v>140000</v>
      </c>
      <c r="M6530" s="93" t="n">
        <v>131810</v>
      </c>
      <c r="N6530" s="93" t="n">
        <v>16415</v>
      </c>
      <c r="O6530" s="148" t="n">
        <v>127272.7272727273</v>
      </c>
      <c r="P6530" s="93" t="inlineStr">
        <is>
          <t>카페24선크림선크림 50ml190801</t>
        </is>
      </c>
    </row>
    <row r="6531">
      <c r="A6531" s="93" t="n"/>
      <c r="B6531" s="127" t="n">
        <v>43981</v>
      </c>
      <c r="C6531" s="93">
        <f>TEXT(B6531,"aaa")</f>
        <v/>
      </c>
      <c r="D6531" s="93" t="n"/>
      <c r="E6531" s="93" t="inlineStr">
        <is>
          <t>어성초진정패키지</t>
        </is>
      </c>
      <c r="F6531" s="93" t="inlineStr">
        <is>
          <t>카페24</t>
        </is>
      </c>
      <c r="G6531" s="93" t="inlineStr">
        <is>
          <t>어성초 진정패키지세트</t>
        </is>
      </c>
      <c r="H6531" s="6" t="n">
        <v>7</v>
      </c>
      <c r="I6531" s="6" t="n"/>
      <c r="J6531" s="93" t="n">
        <v>190801</v>
      </c>
      <c r="K6531" s="93" t="n"/>
      <c r="L6531" s="93" t="n">
        <v>693000</v>
      </c>
      <c r="M6531" s="93" t="n">
        <v>652459.5</v>
      </c>
      <c r="N6531" s="93" t="n">
        <v>105959</v>
      </c>
      <c r="O6531" s="148" t="n">
        <v>630000</v>
      </c>
      <c r="P6531" s="93" t="inlineStr">
        <is>
          <t>카페24어성초진정패키지어성초 진정패키지세트190801</t>
        </is>
      </c>
    </row>
    <row r="6532">
      <c r="A6532" s="93" t="n"/>
      <c r="B6532" s="127" t="n">
        <v>43981</v>
      </c>
      <c r="C6532" s="93">
        <f>TEXT(B6532,"aaa")</f>
        <v/>
      </c>
      <c r="D6532" s="93" t="n"/>
      <c r="E6532" s="93" t="inlineStr">
        <is>
          <t>머드크림마스크</t>
        </is>
      </c>
      <c r="F6532" s="93" t="inlineStr">
        <is>
          <t>카페24</t>
        </is>
      </c>
      <c r="G6532" s="93" t="inlineStr">
        <is>
          <t>머드크림마스크 100ml</t>
        </is>
      </c>
      <c r="H6532" s="6" t="n">
        <v>2</v>
      </c>
      <c r="I6532" s="6" t="n"/>
      <c r="J6532" s="93" t="n">
        <v>190801</v>
      </c>
      <c r="K6532" s="93" t="n"/>
      <c r="L6532" s="93" t="n">
        <v>40000</v>
      </c>
      <c r="M6532" s="93" t="n">
        <v>37660</v>
      </c>
      <c r="N6532" s="93" t="n">
        <v>2884</v>
      </c>
      <c r="O6532" s="148" t="n">
        <v>36363.63636363636</v>
      </c>
      <c r="P6532" s="93" t="inlineStr">
        <is>
          <t>카페24머드크림마스크머드크림마스크 100ml190801</t>
        </is>
      </c>
    </row>
    <row r="6533">
      <c r="A6533" s="93" t="n"/>
      <c r="B6533" s="127" t="n">
        <v>43981</v>
      </c>
      <c r="C6533" s="93">
        <f>TEXT(B6533,"aaa")</f>
        <v/>
      </c>
      <c r="D6533" s="93" t="n"/>
      <c r="E6533" s="93" t="inlineStr">
        <is>
          <t>마스크팩</t>
        </is>
      </c>
      <c r="F6533" s="93" t="inlineStr">
        <is>
          <t>카페24</t>
        </is>
      </c>
      <c r="G6533" s="93" t="inlineStr">
        <is>
          <t>마스크팩 10매</t>
        </is>
      </c>
      <c r="H6533" s="6" t="n">
        <v>1</v>
      </c>
      <c r="I6533" s="6" t="n"/>
      <c r="J6533" s="93" t="n">
        <v>190801</v>
      </c>
      <c r="K6533" s="93" t="n"/>
      <c r="L6533" s="93" t="n">
        <v>20000</v>
      </c>
      <c r="M6533" s="93" t="n">
        <v>18830</v>
      </c>
      <c r="N6533" s="93" t="n">
        <v>3970</v>
      </c>
      <c r="O6533" s="148" t="n">
        <v>18181.81818181818</v>
      </c>
      <c r="P6533" s="93" t="inlineStr">
        <is>
          <t>카페24마스크팩마스크팩 10매190801</t>
        </is>
      </c>
    </row>
    <row r="6534">
      <c r="A6534" s="93" t="n"/>
      <c r="B6534" s="127" t="n">
        <v>43981</v>
      </c>
      <c r="C6534" s="93">
        <f>TEXT(B6534,"aaa")</f>
        <v/>
      </c>
      <c r="D6534" s="93" t="n"/>
      <c r="E6534" s="6" t="inlineStr">
        <is>
          <t>토너</t>
        </is>
      </c>
      <c r="F6534" s="5" t="inlineStr">
        <is>
          <t>카페24</t>
        </is>
      </c>
      <c r="G6534" s="5" t="inlineStr">
        <is>
          <t>250ml</t>
        </is>
      </c>
      <c r="H6534" s="6" t="n">
        <v>38</v>
      </c>
      <c r="I6534" s="6" t="n"/>
      <c r="J6534" s="7" t="n">
        <v>190801</v>
      </c>
      <c r="K6534" s="93" t="n"/>
      <c r="L6534" s="93" t="n">
        <v>760000</v>
      </c>
      <c r="M6534" s="93" t="n">
        <v>715540</v>
      </c>
      <c r="N6534" s="93" t="n">
        <v>123880</v>
      </c>
      <c r="O6534" s="148" t="n">
        <v>690909.0909090908</v>
      </c>
      <c r="P6534" s="93" t="inlineStr">
        <is>
          <t>카페24토너250ml190801</t>
        </is>
      </c>
    </row>
    <row r="6535">
      <c r="A6535" s="93" t="n"/>
      <c r="B6535" s="127" t="n">
        <v>43981</v>
      </c>
      <c r="C6535" s="93">
        <f>TEXT(B6535,"aaa")</f>
        <v/>
      </c>
      <c r="D6535" s="93" t="n"/>
      <c r="E6535" s="6" t="inlineStr">
        <is>
          <t>토너</t>
        </is>
      </c>
      <c r="F6535" s="5" t="inlineStr">
        <is>
          <t>카페24</t>
        </is>
      </c>
      <c r="G6535" s="5" t="inlineStr">
        <is>
          <t>250ml 2set</t>
        </is>
      </c>
      <c r="H6535" s="6" t="n">
        <v>31</v>
      </c>
      <c r="I6535" s="6" t="n"/>
      <c r="J6535" s="7" t="n">
        <v>190801</v>
      </c>
      <c r="K6535" s="93" t="n"/>
      <c r="L6535" s="93" t="n">
        <v>1085000</v>
      </c>
      <c r="M6535" s="93" t="n">
        <v>1021527.5</v>
      </c>
      <c r="N6535" s="93" t="n">
        <v>202120</v>
      </c>
      <c r="O6535" s="148" t="n">
        <v>986363.6363636362</v>
      </c>
      <c r="P6535" s="93" t="inlineStr">
        <is>
          <t>카페24토너250ml 2set190801</t>
        </is>
      </c>
    </row>
    <row r="6536">
      <c r="A6536" s="93" t="n"/>
      <c r="B6536" s="127" t="n">
        <v>43981</v>
      </c>
      <c r="C6536" s="93">
        <f>TEXT(B6536,"aaa")</f>
        <v/>
      </c>
      <c r="D6536" s="93" t="n"/>
      <c r="E6536" s="6" t="inlineStr">
        <is>
          <t>토너</t>
        </is>
      </c>
      <c r="F6536" s="5" t="inlineStr">
        <is>
          <t>카페24</t>
        </is>
      </c>
      <c r="G6536" s="5" t="inlineStr">
        <is>
          <t>500ml</t>
        </is>
      </c>
      <c r="H6536" s="6" t="n">
        <v>20</v>
      </c>
      <c r="I6536" s="6" t="n"/>
      <c r="J6536" s="7" t="n">
        <v>190801</v>
      </c>
      <c r="K6536" s="93" t="n"/>
      <c r="L6536" s="93" t="n">
        <v>660000</v>
      </c>
      <c r="M6536" s="93" t="n">
        <v>621390</v>
      </c>
      <c r="N6536" s="93" t="n">
        <v>94500</v>
      </c>
      <c r="O6536" s="148" t="n">
        <v>600000</v>
      </c>
      <c r="P6536" s="93" t="inlineStr">
        <is>
          <t>카페24토너500ml190801</t>
        </is>
      </c>
    </row>
    <row r="6537">
      <c r="A6537" s="93" t="n"/>
      <c r="B6537" s="127" t="n">
        <v>43981</v>
      </c>
      <c r="C6537" s="93">
        <f>TEXT(B6537,"aaa")</f>
        <v/>
      </c>
      <c r="D6537" s="93" t="n"/>
      <c r="E6537" s="6" t="inlineStr">
        <is>
          <t>토너</t>
        </is>
      </c>
      <c r="F6537" s="5" t="inlineStr">
        <is>
          <t>카페24</t>
        </is>
      </c>
      <c r="G6537" s="93" t="inlineStr">
        <is>
          <t>스킨팩 화장솜 60P</t>
        </is>
      </c>
      <c r="H6537" s="6" t="n">
        <v>41</v>
      </c>
      <c r="I6537" s="6" t="n"/>
      <c r="J6537" s="7" t="n">
        <v>190801</v>
      </c>
      <c r="K6537" s="93" t="n"/>
      <c r="L6537" s="93" t="n">
        <v>123000</v>
      </c>
      <c r="M6537" s="93" t="n">
        <v>115804.5</v>
      </c>
      <c r="N6537" s="93" t="n">
        <v>45510</v>
      </c>
      <c r="O6537" s="148" t="n">
        <v>111818.1818181818</v>
      </c>
      <c r="P6537" s="93" t="inlineStr">
        <is>
          <t>카페24토너스킨팩 화장솜 60P190801</t>
        </is>
      </c>
    </row>
    <row r="6538">
      <c r="A6538" s="93" t="n"/>
      <c r="B6538" s="127" t="n">
        <v>43981</v>
      </c>
      <c r="C6538" s="93">
        <f>TEXT(B6538,"aaa")</f>
        <v/>
      </c>
      <c r="D6538" s="93" t="n"/>
      <c r="E6538" s="93" t="inlineStr">
        <is>
          <t>앰플</t>
        </is>
      </c>
      <c r="F6538" s="5" t="inlineStr">
        <is>
          <t>카페24</t>
        </is>
      </c>
      <c r="G6538" s="93" t="inlineStr">
        <is>
          <t>앰플 30ml</t>
        </is>
      </c>
      <c r="H6538" s="6" t="n">
        <v>12</v>
      </c>
      <c r="I6538" s="6" t="n"/>
      <c r="J6538" s="93" t="n">
        <v>190801</v>
      </c>
      <c r="K6538" s="93" t="n"/>
      <c r="L6538" s="93" t="n">
        <v>336000</v>
      </c>
      <c r="M6538" s="93" t="n">
        <v>316344</v>
      </c>
      <c r="N6538" s="93" t="n">
        <v>40764</v>
      </c>
      <c r="O6538" s="148" t="n">
        <v>305454.5454545454</v>
      </c>
      <c r="P6538" s="93" t="inlineStr">
        <is>
          <t>카페24앰플앰플 30ml190801</t>
        </is>
      </c>
    </row>
    <row r="6539">
      <c r="A6539" s="93" t="n"/>
      <c r="B6539" s="127" t="n">
        <v>43981</v>
      </c>
      <c r="C6539" s="93">
        <f>TEXT(B6539,"aaa")</f>
        <v/>
      </c>
      <c r="D6539" s="93" t="n"/>
      <c r="E6539" s="93" t="inlineStr">
        <is>
          <t>수딩크림</t>
        </is>
      </c>
      <c r="F6539" s="5" t="inlineStr">
        <is>
          <t>카페24</t>
        </is>
      </c>
      <c r="G6539" s="93" t="inlineStr">
        <is>
          <t>수딩크림 100ml</t>
        </is>
      </c>
      <c r="H6539" s="6" t="n">
        <v>3</v>
      </c>
      <c r="I6539" s="6" t="n"/>
      <c r="J6539" s="93" t="n">
        <v>190801</v>
      </c>
      <c r="K6539" s="93" t="n"/>
      <c r="L6539" s="93" t="n">
        <v>114000</v>
      </c>
      <c r="M6539" s="93" t="n">
        <v>107331</v>
      </c>
      <c r="N6539" s="93" t="n">
        <v>9135</v>
      </c>
      <c r="O6539" s="148" t="n">
        <v>103636.3636363636</v>
      </c>
      <c r="P6539" s="93" t="inlineStr">
        <is>
          <t>카페24수딩크림수딩크림 100ml190801</t>
        </is>
      </c>
    </row>
    <row r="6540">
      <c r="A6540" s="93" t="n"/>
      <c r="B6540" s="127" t="n">
        <v>43981</v>
      </c>
      <c r="C6540" s="93">
        <f>TEXT(B6540,"aaa")</f>
        <v/>
      </c>
      <c r="D6540" s="93" t="n"/>
      <c r="E6540" s="93" t="inlineStr">
        <is>
          <t>클렌징폼</t>
        </is>
      </c>
      <c r="F6540" s="93" t="inlineStr">
        <is>
          <t>카페24</t>
        </is>
      </c>
      <c r="G6540" s="93" t="inlineStr">
        <is>
          <t>클렌징폼 120ml</t>
        </is>
      </c>
      <c r="H6540" s="6" t="n">
        <v>7</v>
      </c>
      <c r="I6540" s="6" t="n"/>
      <c r="J6540" s="91" t="n">
        <v>190801</v>
      </c>
      <c r="K6540" s="93" t="n"/>
      <c r="L6540" s="93" t="n">
        <v>91000</v>
      </c>
      <c r="M6540" s="93" t="n">
        <v>85676.5</v>
      </c>
      <c r="N6540" s="93" t="n">
        <v>19250</v>
      </c>
      <c r="O6540" s="148" t="n">
        <v>82727.27272727272</v>
      </c>
      <c r="P6540" s="93" t="inlineStr">
        <is>
          <t>카페24클렌징폼클렌징폼 120ml190801</t>
        </is>
      </c>
    </row>
    <row r="6541">
      <c r="A6541" s="93" t="n"/>
      <c r="B6541" s="127" t="n">
        <v>43981</v>
      </c>
      <c r="C6541" s="93">
        <f>TEXT(B6541,"aaa")</f>
        <v/>
      </c>
      <c r="D6541" s="93" t="n"/>
      <c r="E6541" s="93" t="inlineStr">
        <is>
          <t>클렌징폼</t>
        </is>
      </c>
      <c r="F6541" s="93" t="inlineStr">
        <is>
          <t>카페24</t>
        </is>
      </c>
      <c r="G6541" s="93" t="inlineStr">
        <is>
          <t>클렌징폼 120ml 2set</t>
        </is>
      </c>
      <c r="H6541" s="6" t="n">
        <v>1</v>
      </c>
      <c r="I6541" s="6" t="n"/>
      <c r="J6541" s="91" t="n">
        <v>190801</v>
      </c>
      <c r="K6541" s="93" t="n"/>
      <c r="L6541" s="93" t="n">
        <v>24000</v>
      </c>
      <c r="M6541" s="93" t="n">
        <v>22596</v>
      </c>
      <c r="N6541" s="93" t="n">
        <v>2460</v>
      </c>
      <c r="O6541" s="148" t="n">
        <v>21818.18181818182</v>
      </c>
      <c r="P6541" s="93" t="inlineStr">
        <is>
          <t>카페24클렌징폼클렌징폼 120ml 2set190801</t>
        </is>
      </c>
    </row>
    <row r="6542">
      <c r="A6542" s="93" t="n"/>
      <c r="B6542" s="127" t="n">
        <v>43981</v>
      </c>
      <c r="C6542" s="93">
        <f>TEXT(B6542,"aaa")</f>
        <v/>
      </c>
      <c r="D6542" s="93" t="n"/>
      <c r="E6542" s="93" t="inlineStr">
        <is>
          <t>클렌징폼</t>
        </is>
      </c>
      <c r="F6542" s="93" t="inlineStr">
        <is>
          <t>카페24</t>
        </is>
      </c>
      <c r="G6542" s="93" t="inlineStr">
        <is>
          <t>클렌징폼 120ml(선크림할인)</t>
        </is>
      </c>
      <c r="H6542" s="6" t="n">
        <v>2</v>
      </c>
      <c r="I6542" s="6" t="n"/>
      <c r="J6542" s="91" t="n">
        <v>190801</v>
      </c>
      <c r="K6542" s="93" t="n"/>
      <c r="L6542" s="93" t="n">
        <v>20000</v>
      </c>
      <c r="M6542" s="93" t="n">
        <v>18830</v>
      </c>
      <c r="N6542" s="93" t="n">
        <v>5500</v>
      </c>
      <c r="O6542" s="148" t="n">
        <v>18181.81818181818</v>
      </c>
      <c r="P6542" s="93" t="inlineStr">
        <is>
          <t>카페24클렌징폼클렌징폼 120ml(선크림할인)190801</t>
        </is>
      </c>
    </row>
    <row r="6543">
      <c r="A6543" s="93" t="n"/>
      <c r="B6543" s="127" t="n">
        <v>43982</v>
      </c>
      <c r="C6543" s="93">
        <f>TEXT(B6543,"aaa")</f>
        <v/>
      </c>
      <c r="D6543" s="93" t="n"/>
      <c r="E6543" s="93" t="inlineStr">
        <is>
          <t>토너</t>
        </is>
      </c>
      <c r="F6543" s="5" t="inlineStr">
        <is>
          <t>스타일쉐어</t>
        </is>
      </c>
      <c r="G6543" s="93" t="inlineStr">
        <is>
          <t>250ml</t>
        </is>
      </c>
      <c r="H6543" s="6" t="n">
        <v>5</v>
      </c>
      <c r="I6543" s="6" t="n"/>
      <c r="J6543" s="7" t="n">
        <v>190801</v>
      </c>
      <c r="K6543" s="93" t="n"/>
      <c r="L6543" s="93" t="n">
        <v>100000</v>
      </c>
      <c r="M6543" s="93" t="n">
        <v>75000</v>
      </c>
      <c r="N6543" s="93" t="n">
        <v>16300</v>
      </c>
      <c r="O6543" s="148" t="n">
        <v>90909.0909090909</v>
      </c>
      <c r="P6543" s="93" t="inlineStr">
        <is>
          <t>스타일쉐어토너250ml190801</t>
        </is>
      </c>
    </row>
    <row r="6544">
      <c r="A6544" s="93" t="n"/>
      <c r="B6544" s="127" t="n">
        <v>43982</v>
      </c>
      <c r="C6544" s="93">
        <f>TEXT(B6544,"aaa")</f>
        <v/>
      </c>
      <c r="D6544" s="93" t="n"/>
      <c r="E6544" s="93" t="inlineStr">
        <is>
          <t>선크림</t>
        </is>
      </c>
      <c r="F6544" s="93" t="inlineStr">
        <is>
          <t>카페24</t>
        </is>
      </c>
      <c r="G6544" s="93" t="inlineStr">
        <is>
          <t>선크림 50ml</t>
        </is>
      </c>
      <c r="H6544" s="6" t="n">
        <v>14</v>
      </c>
      <c r="I6544" s="6" t="n"/>
      <c r="J6544" s="7" t="n">
        <v>190801</v>
      </c>
      <c r="K6544" s="93" t="n"/>
      <c r="L6544" s="93" t="n">
        <v>280000</v>
      </c>
      <c r="M6544" s="93" t="n">
        <v>263620</v>
      </c>
      <c r="N6544" s="93" t="n">
        <v>32830</v>
      </c>
      <c r="O6544" s="148" t="n">
        <v>254545.4545454545</v>
      </c>
      <c r="P6544" s="93" t="inlineStr">
        <is>
          <t>카페24선크림선크림 50ml190801</t>
        </is>
      </c>
    </row>
    <row r="6545">
      <c r="A6545" s="93" t="n"/>
      <c r="B6545" s="127" t="n">
        <v>43982</v>
      </c>
      <c r="C6545" s="93">
        <f>TEXT(B6545,"aaa")</f>
        <v/>
      </c>
      <c r="D6545" s="93" t="n"/>
      <c r="E6545" s="93" t="inlineStr">
        <is>
          <t>클렌징폼</t>
        </is>
      </c>
      <c r="F6545" s="93" t="inlineStr">
        <is>
          <t>카페24</t>
        </is>
      </c>
      <c r="G6545" s="93" t="inlineStr">
        <is>
          <t>클렌징폼 120ml(선크림할인)</t>
        </is>
      </c>
      <c r="H6545" s="6" t="n">
        <v>6</v>
      </c>
      <c r="I6545" s="6" t="n"/>
      <c r="J6545" s="91" t="n">
        <v>190801</v>
      </c>
      <c r="K6545" s="93" t="n"/>
      <c r="L6545" s="93" t="n">
        <v>60000</v>
      </c>
      <c r="M6545" s="93" t="n">
        <v>56490</v>
      </c>
      <c r="N6545" s="93" t="n">
        <v>16500</v>
      </c>
      <c r="O6545" s="148" t="n">
        <v>54545.45454545454</v>
      </c>
      <c r="P6545" s="93" t="inlineStr">
        <is>
          <t>카페24클렌징폼클렌징폼 120ml(선크림할인)190801</t>
        </is>
      </c>
    </row>
    <row r="6546">
      <c r="A6546" s="93" t="n"/>
      <c r="B6546" s="127" t="n">
        <v>43982</v>
      </c>
      <c r="C6546" s="93">
        <f>TEXT(B6546,"aaa")</f>
        <v/>
      </c>
      <c r="D6546" s="93" t="n"/>
      <c r="E6546" s="93" t="inlineStr">
        <is>
          <t>어성초진정패키지</t>
        </is>
      </c>
      <c r="F6546" s="93" t="inlineStr">
        <is>
          <t>카페24</t>
        </is>
      </c>
      <c r="G6546" s="93" t="inlineStr">
        <is>
          <t>어성초 진정패키지세트</t>
        </is>
      </c>
      <c r="H6546" s="6" t="n">
        <v>2</v>
      </c>
      <c r="I6546" s="6" t="n"/>
      <c r="J6546" s="93" t="n">
        <v>190801</v>
      </c>
      <c r="K6546" s="93" t="n"/>
      <c r="L6546" s="93" t="n">
        <v>198000</v>
      </c>
      <c r="M6546" s="93" t="n">
        <v>186417</v>
      </c>
      <c r="N6546" s="93" t="n">
        <v>30274</v>
      </c>
      <c r="O6546" s="148" t="n">
        <v>180000</v>
      </c>
      <c r="P6546" s="93" t="inlineStr">
        <is>
          <t>카페24어성초진정패키지어성초 진정패키지세트190801</t>
        </is>
      </c>
    </row>
    <row r="6547">
      <c r="A6547" s="93" t="n"/>
      <c r="B6547" s="127" t="n">
        <v>43982</v>
      </c>
      <c r="C6547" s="93">
        <f>TEXT(B6547,"aaa")</f>
        <v/>
      </c>
      <c r="D6547" s="93" t="n"/>
      <c r="E6547" s="93" t="inlineStr">
        <is>
          <t>머드크림마스크</t>
        </is>
      </c>
      <c r="F6547" s="93" t="inlineStr">
        <is>
          <t>카페24</t>
        </is>
      </c>
      <c r="G6547" s="93" t="inlineStr">
        <is>
          <t>머드크림마스크 100ml</t>
        </is>
      </c>
      <c r="H6547" s="6" t="n">
        <v>2</v>
      </c>
      <c r="I6547" s="6" t="n"/>
      <c r="J6547" s="93" t="n">
        <v>190801</v>
      </c>
      <c r="K6547" s="93" t="n"/>
      <c r="L6547" s="93" t="n">
        <v>40000</v>
      </c>
      <c r="M6547" s="93" t="n">
        <v>37660</v>
      </c>
      <c r="N6547" s="93" t="n">
        <v>2884</v>
      </c>
      <c r="O6547" s="148" t="n">
        <v>36363.63636363636</v>
      </c>
      <c r="P6547" s="93" t="inlineStr">
        <is>
          <t>카페24머드크림마스크머드크림마스크 100ml190801</t>
        </is>
      </c>
    </row>
    <row r="6548">
      <c r="A6548" s="93" t="n"/>
      <c r="B6548" s="127" t="n">
        <v>43982</v>
      </c>
      <c r="C6548" s="93">
        <f>TEXT(B6548,"aaa")</f>
        <v/>
      </c>
      <c r="D6548" s="93" t="n"/>
      <c r="E6548" s="93" t="inlineStr">
        <is>
          <t>마스크팩</t>
        </is>
      </c>
      <c r="F6548" s="93" t="inlineStr">
        <is>
          <t>카페24</t>
        </is>
      </c>
      <c r="G6548" s="93" t="inlineStr">
        <is>
          <t>마스크팩 1매</t>
        </is>
      </c>
      <c r="H6548" s="6" t="n">
        <v>4</v>
      </c>
      <c r="I6548" s="6" t="n"/>
      <c r="J6548" s="93" t="n">
        <v>190801</v>
      </c>
      <c r="K6548" s="93" t="n"/>
      <c r="L6548" s="93" t="n">
        <v>16000</v>
      </c>
      <c r="M6548" s="93" t="n">
        <v>15064</v>
      </c>
      <c r="N6548" s="93" t="n">
        <v>1588</v>
      </c>
      <c r="O6548" s="148" t="n">
        <v>14545.45454545454</v>
      </c>
      <c r="P6548" s="93" t="inlineStr">
        <is>
          <t>카페24마스크팩마스크팩 1매190801</t>
        </is>
      </c>
    </row>
    <row r="6549">
      <c r="A6549" s="93" t="n"/>
      <c r="B6549" s="127" t="n">
        <v>43982</v>
      </c>
      <c r="C6549" s="93">
        <f>TEXT(B6549,"aaa")</f>
        <v/>
      </c>
      <c r="D6549" s="93" t="n"/>
      <c r="E6549" s="93" t="inlineStr">
        <is>
          <t>마스크팩</t>
        </is>
      </c>
      <c r="F6549" s="93" t="inlineStr">
        <is>
          <t>카페24</t>
        </is>
      </c>
      <c r="G6549" s="93" t="inlineStr">
        <is>
          <t>마스크팩 10매</t>
        </is>
      </c>
      <c r="H6549" s="6" t="n">
        <v>11</v>
      </c>
      <c r="I6549" s="6" t="n"/>
      <c r="J6549" s="93" t="n">
        <v>190801</v>
      </c>
      <c r="K6549" s="93" t="n"/>
      <c r="L6549" s="93" t="n">
        <v>220000</v>
      </c>
      <c r="M6549" s="93" t="n">
        <v>207130</v>
      </c>
      <c r="N6549" s="93" t="n">
        <v>43670</v>
      </c>
      <c r="O6549" s="148" t="n">
        <v>200000</v>
      </c>
      <c r="P6549" s="93" t="inlineStr">
        <is>
          <t>카페24마스크팩마스크팩 10매190801</t>
        </is>
      </c>
    </row>
    <row r="6550">
      <c r="A6550" s="93" t="n"/>
      <c r="B6550" s="127" t="n">
        <v>43982</v>
      </c>
      <c r="C6550" s="93">
        <f>TEXT(B6550,"aaa")</f>
        <v/>
      </c>
      <c r="D6550" s="93" t="n"/>
      <c r="E6550" s="6" t="inlineStr">
        <is>
          <t>토너</t>
        </is>
      </c>
      <c r="F6550" s="5" t="inlineStr">
        <is>
          <t>카페24</t>
        </is>
      </c>
      <c r="G6550" s="5" t="inlineStr">
        <is>
          <t>250ml</t>
        </is>
      </c>
      <c r="H6550" s="6" t="n">
        <v>49</v>
      </c>
      <c r="I6550" s="6" t="n"/>
      <c r="J6550" s="7" t="n">
        <v>190801</v>
      </c>
      <c r="K6550" s="93" t="n"/>
      <c r="L6550" s="93" t="n">
        <v>980000</v>
      </c>
      <c r="M6550" s="93" t="n">
        <v>922670</v>
      </c>
      <c r="N6550" s="93" t="n">
        <v>159740</v>
      </c>
      <c r="O6550" s="148" t="n">
        <v>890909.0909090908</v>
      </c>
      <c r="P6550" s="93" t="inlineStr">
        <is>
          <t>카페24토너250ml190801</t>
        </is>
      </c>
    </row>
    <row r="6551">
      <c r="A6551" s="93" t="n"/>
      <c r="B6551" s="127" t="n">
        <v>43982</v>
      </c>
      <c r="C6551" s="93">
        <f>TEXT(B6551,"aaa")</f>
        <v/>
      </c>
      <c r="D6551" s="93" t="n"/>
      <c r="E6551" s="6" t="inlineStr">
        <is>
          <t>토너</t>
        </is>
      </c>
      <c r="F6551" s="5" t="inlineStr">
        <is>
          <t>카페24</t>
        </is>
      </c>
      <c r="G6551" s="5" t="inlineStr">
        <is>
          <t>250ml 2set</t>
        </is>
      </c>
      <c r="H6551" s="6" t="n">
        <v>443</v>
      </c>
      <c r="I6551" s="6" t="n"/>
      <c r="J6551" s="7" t="n">
        <v>190801</v>
      </c>
      <c r="K6551" s="93" t="n"/>
      <c r="L6551" s="93" t="n">
        <v>15505000</v>
      </c>
      <c r="M6551" s="93" t="n">
        <v>14597957.5</v>
      </c>
      <c r="N6551" s="93" t="n">
        <v>2888360</v>
      </c>
      <c r="O6551" s="148" t="n">
        <v>14095454.54545454</v>
      </c>
      <c r="P6551" s="93" t="inlineStr">
        <is>
          <t>카페24토너250ml 2set190801</t>
        </is>
      </c>
    </row>
    <row r="6552">
      <c r="A6552" s="93" t="n"/>
      <c r="B6552" s="127" t="n">
        <v>43982</v>
      </c>
      <c r="C6552" s="93">
        <f>TEXT(B6552,"aaa")</f>
        <v/>
      </c>
      <c r="D6552" s="93" t="n"/>
      <c r="E6552" s="6" t="inlineStr">
        <is>
          <t>토너</t>
        </is>
      </c>
      <c r="F6552" s="5" t="inlineStr">
        <is>
          <t>카페24</t>
        </is>
      </c>
      <c r="G6552" s="5" t="inlineStr">
        <is>
          <t>500ml</t>
        </is>
      </c>
      <c r="H6552" s="6" t="n">
        <v>28</v>
      </c>
      <c r="I6552" s="6" t="n"/>
      <c r="J6552" s="7" t="n">
        <v>190801</v>
      </c>
      <c r="K6552" s="93" t="n"/>
      <c r="L6552" s="93" t="n">
        <v>924000</v>
      </c>
      <c r="M6552" s="93" t="n">
        <v>869946</v>
      </c>
      <c r="N6552" s="93" t="n">
        <v>132300</v>
      </c>
      <c r="O6552" s="148" t="n">
        <v>839999.9999999999</v>
      </c>
      <c r="P6552" s="93" t="inlineStr">
        <is>
          <t>카페24토너500ml190801</t>
        </is>
      </c>
    </row>
    <row r="6553">
      <c r="A6553" s="93" t="n"/>
      <c r="B6553" s="127" t="n">
        <v>43982</v>
      </c>
      <c r="C6553" s="93">
        <f>TEXT(B6553,"aaa")</f>
        <v/>
      </c>
      <c r="D6553" s="93" t="n"/>
      <c r="E6553" s="6" t="inlineStr">
        <is>
          <t>토너</t>
        </is>
      </c>
      <c r="F6553" s="5" t="inlineStr">
        <is>
          <t>카페24</t>
        </is>
      </c>
      <c r="G6553" s="93" t="inlineStr">
        <is>
          <t>스킨팩 화장솜 60P</t>
        </is>
      </c>
      <c r="H6553" s="6" t="n">
        <v>50</v>
      </c>
      <c r="I6553" s="6" t="n"/>
      <c r="J6553" s="7" t="n">
        <v>190801</v>
      </c>
      <c r="K6553" s="93" t="n"/>
      <c r="L6553" s="93" t="n">
        <v>150000</v>
      </c>
      <c r="M6553" s="93" t="n">
        <v>141225</v>
      </c>
      <c r="N6553" s="93" t="n">
        <v>55500</v>
      </c>
      <c r="O6553" s="148" t="n">
        <v>136363.6363636364</v>
      </c>
      <c r="P6553" s="93" t="inlineStr">
        <is>
          <t>카페24토너스킨팩 화장솜 60P190801</t>
        </is>
      </c>
    </row>
    <row r="6554">
      <c r="A6554" s="93" t="n"/>
      <c r="B6554" s="127" t="n">
        <v>43982</v>
      </c>
      <c r="C6554" s="93">
        <f>TEXT(B6554,"aaa")</f>
        <v/>
      </c>
      <c r="D6554" s="93" t="n"/>
      <c r="E6554" s="93" t="inlineStr">
        <is>
          <t>앰플</t>
        </is>
      </c>
      <c r="F6554" s="5" t="inlineStr">
        <is>
          <t>카페24</t>
        </is>
      </c>
      <c r="G6554" s="93" t="inlineStr">
        <is>
          <t>앰플 30ml</t>
        </is>
      </c>
      <c r="H6554" s="6" t="n">
        <v>13</v>
      </c>
      <c r="I6554" s="6" t="n"/>
      <c r="J6554" s="93" t="n">
        <v>190801</v>
      </c>
      <c r="K6554" s="93" t="n"/>
      <c r="L6554" s="93" t="n">
        <v>364000</v>
      </c>
      <c r="M6554" s="93" t="n">
        <v>342706</v>
      </c>
      <c r="N6554" s="93" t="n">
        <v>44161</v>
      </c>
      <c r="O6554" s="148" t="n">
        <v>330909.0909090909</v>
      </c>
      <c r="P6554" s="93" t="inlineStr">
        <is>
          <t>카페24앰플앰플 30ml190801</t>
        </is>
      </c>
    </row>
    <row r="6555">
      <c r="A6555" s="93" t="n"/>
      <c r="B6555" s="127" t="n">
        <v>43982</v>
      </c>
      <c r="C6555" s="93">
        <f>TEXT(B6555,"aaa")</f>
        <v/>
      </c>
      <c r="D6555" s="93" t="n"/>
      <c r="E6555" s="93" t="inlineStr">
        <is>
          <t>수딩크림</t>
        </is>
      </c>
      <c r="F6555" s="5" t="inlineStr">
        <is>
          <t>카페24</t>
        </is>
      </c>
      <c r="G6555" s="93" t="inlineStr">
        <is>
          <t>수딩크림 100ml</t>
        </is>
      </c>
      <c r="H6555" s="6" t="n">
        <v>6</v>
      </c>
      <c r="I6555" s="6" t="n"/>
      <c r="J6555" s="93" t="n">
        <v>190801</v>
      </c>
      <c r="K6555" s="93" t="n"/>
      <c r="L6555" s="93" t="n">
        <v>228000</v>
      </c>
      <c r="M6555" s="93" t="n">
        <v>214662</v>
      </c>
      <c r="N6555" s="93" t="n">
        <v>18270</v>
      </c>
      <c r="O6555" s="148" t="n">
        <v>207272.7272727273</v>
      </c>
      <c r="P6555" s="93" t="inlineStr">
        <is>
          <t>카페24수딩크림수딩크림 100ml190801</t>
        </is>
      </c>
    </row>
    <row r="6556">
      <c r="A6556" s="93" t="n"/>
      <c r="B6556" s="127" t="n">
        <v>43982</v>
      </c>
      <c r="C6556" s="93">
        <f>TEXT(B6556,"aaa")</f>
        <v/>
      </c>
      <c r="D6556" s="93" t="n"/>
      <c r="E6556" s="93" t="inlineStr">
        <is>
          <t>클렌징폼</t>
        </is>
      </c>
      <c r="F6556" s="93" t="inlineStr">
        <is>
          <t>카페24</t>
        </is>
      </c>
      <c r="G6556" s="93" t="inlineStr">
        <is>
          <t>클렌징폼 120ml</t>
        </is>
      </c>
      <c r="H6556" s="6" t="n">
        <v>7</v>
      </c>
      <c r="I6556" s="6" t="n"/>
      <c r="J6556" s="91" t="n">
        <v>190801</v>
      </c>
      <c r="K6556" s="93" t="n"/>
      <c r="L6556" s="93" t="n">
        <v>91000</v>
      </c>
      <c r="M6556" s="93" t="n">
        <v>85676.5</v>
      </c>
      <c r="N6556" s="93" t="n">
        <v>19250</v>
      </c>
      <c r="O6556" s="148" t="n">
        <v>82727.27272727272</v>
      </c>
      <c r="P6556" s="93" t="inlineStr">
        <is>
          <t>카페24클렌징폼클렌징폼 120ml190801</t>
        </is>
      </c>
    </row>
    <row r="6557">
      <c r="A6557" s="93" t="n"/>
      <c r="B6557" s="127" t="n">
        <v>43982</v>
      </c>
      <c r="C6557" s="93">
        <f>TEXT(B6557,"aaa")</f>
        <v/>
      </c>
      <c r="D6557" s="93" t="n"/>
      <c r="E6557" s="6" t="inlineStr">
        <is>
          <t>토너</t>
        </is>
      </c>
      <c r="F6557" s="93" t="inlineStr">
        <is>
          <t>랄라블라</t>
        </is>
      </c>
      <c r="G6557" s="5" t="inlineStr">
        <is>
          <t>250ml</t>
        </is>
      </c>
      <c r="H6557" s="6" t="n">
        <v>217</v>
      </c>
      <c r="I6557" s="6" t="n"/>
      <c r="J6557" s="7" t="n">
        <v>190801</v>
      </c>
      <c r="K6557" s="93" t="n"/>
      <c r="L6557" s="93" t="n">
        <v>1967756</v>
      </c>
      <c r="M6557" s="93" t="n">
        <v>1967756</v>
      </c>
      <c r="N6557" s="93" t="n">
        <v>707420</v>
      </c>
      <c r="O6557" s="148" t="n">
        <v>1788869.090909091</v>
      </c>
      <c r="P6557" s="93" t="inlineStr">
        <is>
          <t>랄라블라토너250ml190801</t>
        </is>
      </c>
    </row>
    <row r="6558">
      <c r="A6558" s="93" t="n"/>
      <c r="B6558" s="127" t="n">
        <v>43982</v>
      </c>
      <c r="C6558" s="93">
        <f>TEXT(B6558,"aaa")</f>
        <v/>
      </c>
      <c r="D6558" s="93" t="n"/>
      <c r="E6558" s="6" t="inlineStr">
        <is>
          <t>토너</t>
        </is>
      </c>
      <c r="F6558" s="93" t="inlineStr">
        <is>
          <t>랄라블라</t>
        </is>
      </c>
      <c r="G6558" s="5" t="inlineStr">
        <is>
          <t>500ml</t>
        </is>
      </c>
      <c r="H6558" s="6" t="n">
        <v>39</v>
      </c>
      <c r="I6558" s="6" t="n"/>
      <c r="J6558" s="7" t="n">
        <v>190801</v>
      </c>
      <c r="K6558" s="93" t="n"/>
      <c r="L6558" s="93" t="n">
        <v>616902</v>
      </c>
      <c r="M6558" s="93" t="n">
        <v>616902</v>
      </c>
      <c r="N6558" s="93" t="n">
        <v>184275</v>
      </c>
      <c r="O6558" s="148" t="n">
        <v>560820</v>
      </c>
      <c r="P6558" s="93" t="inlineStr">
        <is>
          <t>랄라블라토너500ml190801</t>
        </is>
      </c>
    </row>
    <row r="6559">
      <c r="A6559" s="93" t="n"/>
      <c r="B6559" s="127" t="n">
        <v>43982</v>
      </c>
      <c r="C6559" s="93">
        <f>TEXT(B6559,"aaa")</f>
        <v/>
      </c>
      <c r="D6559" s="93" t="n"/>
      <c r="E6559" s="93" t="inlineStr">
        <is>
          <t>마스크팩</t>
        </is>
      </c>
      <c r="F6559" s="93" t="inlineStr">
        <is>
          <t>랄라블라</t>
        </is>
      </c>
      <c r="G6559" s="93" t="inlineStr">
        <is>
          <t>마스크팩 1매</t>
        </is>
      </c>
      <c r="H6559" s="6" t="n">
        <v>611</v>
      </c>
      <c r="I6559" s="6" t="n"/>
      <c r="J6559" s="93" t="n">
        <v>190801</v>
      </c>
      <c r="K6559" s="93" t="n"/>
      <c r="L6559" s="93" t="n">
        <v>655603</v>
      </c>
      <c r="M6559" s="93" t="n">
        <v>655603</v>
      </c>
      <c r="N6559" s="93" t="n">
        <v>242567</v>
      </c>
      <c r="O6559" s="148" t="n">
        <v>596002.7272727272</v>
      </c>
      <c r="P6559" s="93" t="inlineStr">
        <is>
          <t>랄라블라마스크팩마스크팩 1매190801</t>
        </is>
      </c>
    </row>
    <row r="6560">
      <c r="A6560" s="93" t="n"/>
      <c r="B6560" s="127" t="n">
        <v>43982</v>
      </c>
      <c r="C6560" s="93">
        <f>TEXT(B6560,"aaa")</f>
        <v/>
      </c>
      <c r="D6560" s="93" t="n"/>
      <c r="E6560" s="93" t="inlineStr">
        <is>
          <t>수딩크림 증정기획</t>
        </is>
      </c>
      <c r="F6560" s="93" t="inlineStr">
        <is>
          <t>랄라블라</t>
        </is>
      </c>
      <c r="G6560" s="93" t="inlineStr">
        <is>
          <t>수딩크림 증정기획</t>
        </is>
      </c>
      <c r="H6560" s="6" t="n">
        <v>97</v>
      </c>
      <c r="I6560" s="6" t="n"/>
      <c r="J6560" s="93" t="n">
        <v>190801</v>
      </c>
      <c r="K6560" s="93" t="n"/>
      <c r="L6560" s="93" t="n">
        <v>1661707</v>
      </c>
      <c r="M6560" s="93" t="n">
        <v>1661707</v>
      </c>
      <c r="N6560" s="93" t="n">
        <v>414675</v>
      </c>
      <c r="O6560" s="148" t="n">
        <v>1510642.727272727</v>
      </c>
      <c r="P6560" s="93" t="inlineStr">
        <is>
          <t>랄라블라수딩크림 증정기획수딩크림 증정기획190801</t>
        </is>
      </c>
    </row>
    <row r="6561">
      <c r="A6561" s="93" t="n"/>
      <c r="B6561" s="127" t="n">
        <v>43982</v>
      </c>
      <c r="C6561" s="93">
        <f>TEXT(B6561,"aaa")</f>
        <v/>
      </c>
      <c r="D6561" s="93" t="n"/>
      <c r="E6561" s="93" t="inlineStr">
        <is>
          <t>수딩크림</t>
        </is>
      </c>
      <c r="F6561" s="93" t="inlineStr">
        <is>
          <t>랄라블라</t>
        </is>
      </c>
      <c r="G6561" s="93" t="inlineStr">
        <is>
          <t>수딩크림 100ml</t>
        </is>
      </c>
      <c r="H6561" s="6" t="n">
        <v>6</v>
      </c>
      <c r="I6561" s="6" t="n"/>
      <c r="J6561" s="93" t="n">
        <v>190801</v>
      </c>
      <c r="K6561" s="93" t="n"/>
      <c r="L6561" s="93" t="n">
        <v>118146</v>
      </c>
      <c r="M6561" s="93" t="n">
        <v>118146</v>
      </c>
      <c r="N6561" s="93" t="n">
        <v>18270</v>
      </c>
      <c r="O6561" s="148" t="n">
        <v>107405.4545454545</v>
      </c>
      <c r="P6561" s="93" t="inlineStr">
        <is>
          <t>랄라블라수딩크림수딩크림 100ml190801</t>
        </is>
      </c>
    </row>
    <row r="6562">
      <c r="A6562" s="93" t="n"/>
      <c r="B6562" s="127" t="n">
        <v>43982</v>
      </c>
      <c r="C6562" s="93">
        <f>TEXT(B6562,"aaa")</f>
        <v/>
      </c>
      <c r="D6562" s="93" t="n"/>
      <c r="E6562" s="93" t="inlineStr">
        <is>
          <t>앰플 기획세트</t>
        </is>
      </c>
      <c r="F6562" s="93" t="inlineStr">
        <is>
          <t>랄라블라</t>
        </is>
      </c>
      <c r="G6562" s="93" t="inlineStr">
        <is>
          <t>앰플 기획세트</t>
        </is>
      </c>
      <c r="H6562" s="6" t="n">
        <v>130</v>
      </c>
      <c r="I6562" s="6" t="n"/>
      <c r="J6562" s="93" t="n">
        <v>190801</v>
      </c>
      <c r="K6562" s="93" t="n"/>
      <c r="L6562" s="93" t="n">
        <v>1934010</v>
      </c>
      <c r="M6562" s="93" t="n">
        <v>1934010</v>
      </c>
      <c r="N6562" s="93" t="n">
        <v>1934010</v>
      </c>
      <c r="O6562" s="148" t="n">
        <v>1758190.909090909</v>
      </c>
      <c r="P6562" s="93" t="inlineStr">
        <is>
          <t>랄라블라앰플 기획세트앰플 기획세트190801</t>
        </is>
      </c>
    </row>
    <row r="6563">
      <c r="A6563" s="93" t="n"/>
      <c r="B6563" s="127" t="n">
        <v>43982</v>
      </c>
      <c r="C6563" s="93">
        <f>TEXT(B6563,"aaa")</f>
        <v/>
      </c>
      <c r="D6563" s="93" t="n"/>
      <c r="E6563" s="93" t="inlineStr">
        <is>
          <t>클렌징폼 기획세트</t>
        </is>
      </c>
      <c r="F6563" s="93" t="inlineStr">
        <is>
          <t>랄라블라</t>
        </is>
      </c>
      <c r="G6563" s="93" t="inlineStr">
        <is>
          <t>클렌징폼 기획세트</t>
        </is>
      </c>
      <c r="H6563" s="6" t="n">
        <v>77</v>
      </c>
      <c r="I6563" s="6" t="n"/>
      <c r="J6563" s="93" t="n">
        <v>190801</v>
      </c>
      <c r="K6563" s="93" t="n"/>
      <c r="L6563" s="93" t="n">
        <v>536228</v>
      </c>
      <c r="M6563" s="93" t="n">
        <v>536228</v>
      </c>
      <c r="N6563" s="93" t="n">
        <v>536228</v>
      </c>
      <c r="O6563" s="148" t="n">
        <v>487479.9999999999</v>
      </c>
      <c r="P6563" s="93" t="inlineStr">
        <is>
          <t>랄라블라클렌징폼 기획세트클렌징폼 기획세트190801</t>
        </is>
      </c>
    </row>
    <row r="6564">
      <c r="A6564" s="93" t="n"/>
      <c r="B6564" s="127" t="n">
        <v>43982</v>
      </c>
      <c r="C6564" s="93">
        <f>TEXT(B6564,"aaa")</f>
        <v/>
      </c>
      <c r="D6564" s="93" t="n"/>
      <c r="E6564" s="93" t="inlineStr">
        <is>
          <t>토너 기획세트</t>
        </is>
      </c>
      <c r="F6564" s="93" t="inlineStr">
        <is>
          <t>랄라블라</t>
        </is>
      </c>
      <c r="G6564" s="93" t="inlineStr">
        <is>
          <t>토너 기획세트</t>
        </is>
      </c>
      <c r="H6564" s="6" t="n">
        <v>3</v>
      </c>
      <c r="I6564" s="6" t="n"/>
      <c r="J6564" s="93" t="n">
        <v>190801</v>
      </c>
      <c r="K6564" s="93" t="n"/>
      <c r="L6564" s="93" t="n">
        <v>29148</v>
      </c>
      <c r="M6564" s="93" t="n">
        <v>29148</v>
      </c>
      <c r="N6564" s="93" t="n">
        <v>16800</v>
      </c>
      <c r="O6564" s="148" t="n">
        <v>26498.18181818182</v>
      </c>
      <c r="P6564" s="93" t="inlineStr">
        <is>
          <t>랄라블라토너 기획세트토너 기획세트190801</t>
        </is>
      </c>
    </row>
    <row r="6565">
      <c r="A6565" s="93" t="n"/>
      <c r="B6565" s="127" t="n">
        <v>43982</v>
      </c>
      <c r="C6565" s="93">
        <f>TEXT(B6565,"aaa")</f>
        <v/>
      </c>
      <c r="D6565" s="93" t="n"/>
      <c r="E6565" s="93" t="inlineStr">
        <is>
          <t>클렌징폼</t>
        </is>
      </c>
      <c r="F6565" s="93" t="inlineStr">
        <is>
          <t>랄라블라</t>
        </is>
      </c>
      <c r="G6565" s="93" t="inlineStr">
        <is>
          <t>클렌징폼 120ml</t>
        </is>
      </c>
      <c r="H6565" s="6" t="n">
        <v>5</v>
      </c>
      <c r="I6565" s="6" t="n"/>
      <c r="J6565" s="7" t="n">
        <v>190801</v>
      </c>
      <c r="K6565" s="93" t="n"/>
      <c r="L6565" s="93" t="n">
        <v>33955</v>
      </c>
      <c r="M6565" s="93" t="n">
        <v>33955</v>
      </c>
      <c r="N6565" s="93" t="n">
        <v>13750</v>
      </c>
      <c r="O6565" s="148" t="n">
        <v>30868.18181818182</v>
      </c>
      <c r="P6565" s="93" t="inlineStr">
        <is>
          <t>랄라블라클렌징폼클렌징폼 120ml190801</t>
        </is>
      </c>
    </row>
    <row r="6566">
      <c r="A6566" s="93" t="n"/>
      <c r="B6566" s="127" t="n">
        <v>43982</v>
      </c>
      <c r="C6566" s="93">
        <f>TEXT(B6566,"aaa")</f>
        <v/>
      </c>
      <c r="D6566" s="93" t="n"/>
      <c r="E6566" s="93" t="inlineStr">
        <is>
          <t>토너 증정기획</t>
        </is>
      </c>
      <c r="F6566" s="93" t="inlineStr">
        <is>
          <t>랄라블라</t>
        </is>
      </c>
      <c r="G6566" s="93" t="inlineStr">
        <is>
          <t>토너 증정기획</t>
        </is>
      </c>
      <c r="H6566" s="6" t="n">
        <v>1584</v>
      </c>
      <c r="I6566" s="6" t="n"/>
      <c r="J6566" s="7" t="n">
        <v>190801</v>
      </c>
      <c r="K6566" s="93" t="n"/>
      <c r="L6566" s="93" t="n">
        <v>14979888</v>
      </c>
      <c r="M6566" s="93" t="n">
        <v>14979888</v>
      </c>
      <c r="N6566" s="93" t="n">
        <v>7112160</v>
      </c>
      <c r="O6566" s="148" t="n">
        <v>13618080</v>
      </c>
      <c r="P6566" s="93" t="inlineStr">
        <is>
          <t>랄라블라토너 증정기획토너 증정기획190801</t>
        </is>
      </c>
    </row>
    <row r="6567">
      <c r="A6567" s="93" t="n"/>
      <c r="B6567" s="127" t="n">
        <v>43982</v>
      </c>
      <c r="C6567" s="93">
        <f>TEXT(B6567,"aaa")</f>
        <v/>
      </c>
      <c r="D6567" s="93" t="n"/>
      <c r="E6567" s="93" t="inlineStr">
        <is>
          <t>선크림</t>
        </is>
      </c>
      <c r="F6567" s="93" t="inlineStr">
        <is>
          <t>랄라블라</t>
        </is>
      </c>
      <c r="G6567" s="93" t="inlineStr">
        <is>
          <t>선크림 50ml</t>
        </is>
      </c>
      <c r="H6567" s="6" t="n">
        <v>40</v>
      </c>
      <c r="I6567" s="6" t="n"/>
      <c r="J6567" s="93" t="n">
        <v>190801</v>
      </c>
      <c r="K6567" s="93" t="n"/>
      <c r="L6567" s="93" t="n">
        <v>400000</v>
      </c>
      <c r="M6567" s="93" t="n">
        <v>400000</v>
      </c>
      <c r="N6567" s="93" t="n">
        <v>93800</v>
      </c>
      <c r="O6567" s="148" t="n">
        <v>363636.3636363636</v>
      </c>
      <c r="P6567" s="93" t="inlineStr">
        <is>
          <t>랄라블라선크림선크림 50ml190801</t>
        </is>
      </c>
    </row>
    <row r="6568">
      <c r="A6568" s="93" t="n"/>
      <c r="B6568" s="127" t="n">
        <v>43982</v>
      </c>
      <c r="C6568" s="93">
        <f>TEXT(B6568,"aaa")</f>
        <v/>
      </c>
      <c r="D6568" s="93" t="n"/>
      <c r="E6568" s="93" t="inlineStr">
        <is>
          <t>대용량 기획세트</t>
        </is>
      </c>
      <c r="F6568" s="93" t="inlineStr">
        <is>
          <t>랄라블라</t>
        </is>
      </c>
      <c r="G6568" s="93" t="inlineStr">
        <is>
          <t>대용량 기획세트</t>
        </is>
      </c>
      <c r="H6568" s="6" t="n">
        <v>471</v>
      </c>
      <c r="I6568" s="6" t="n"/>
      <c r="J6568" s="93" t="n">
        <v>190801</v>
      </c>
      <c r="K6568" s="93" t="n"/>
      <c r="L6568" s="93" t="n">
        <v>7450278</v>
      </c>
      <c r="M6568" s="93" t="n">
        <v>7450278</v>
      </c>
      <c r="N6568" s="93" t="n">
        <v>2748285</v>
      </c>
      <c r="O6568" s="148" t="n">
        <v>6772979.999999999</v>
      </c>
      <c r="P6568" s="93" t="inlineStr">
        <is>
          <t>랄라블라대용량 기획세트대용량 기획세트190801</t>
        </is>
      </c>
    </row>
    <row r="6569">
      <c r="A6569" s="93" t="n"/>
      <c r="B6569" s="127" t="n">
        <v>43983</v>
      </c>
      <c r="C6569" s="93">
        <f>TEXT(B6569,"aaa")</f>
        <v/>
      </c>
      <c r="D6569" s="93" t="n"/>
      <c r="E6569" s="6" t="inlineStr">
        <is>
          <t>토너</t>
        </is>
      </c>
      <c r="F6569" s="5" t="inlineStr">
        <is>
          <t>W컨셉</t>
        </is>
      </c>
      <c r="G6569" s="5" t="inlineStr">
        <is>
          <t>250ml</t>
        </is>
      </c>
      <c r="H6569" s="6" t="n">
        <v>3</v>
      </c>
      <c r="I6569" s="6" t="n"/>
      <c r="J6569" s="7" t="n">
        <v>190801</v>
      </c>
      <c r="K6569" s="93" t="n"/>
      <c r="L6569" s="93" t="n">
        <v>60000</v>
      </c>
      <c r="M6569" s="93" t="n">
        <v>43200</v>
      </c>
      <c r="N6569" s="93" t="n">
        <v>9780</v>
      </c>
      <c r="O6569" s="148" t="n">
        <v>54545.45454545454</v>
      </c>
      <c r="P6569" s="93" t="inlineStr">
        <is>
          <t>W컨셉토너250ml190801</t>
        </is>
      </c>
    </row>
    <row r="6570">
      <c r="A6570" s="93" t="n"/>
      <c r="B6570" s="127" t="n">
        <v>43983</v>
      </c>
      <c r="C6570" s="93">
        <f>TEXT(B6570,"aaa")</f>
        <v/>
      </c>
      <c r="D6570" s="93" t="n"/>
      <c r="E6570" s="6" t="inlineStr">
        <is>
          <t>토너</t>
        </is>
      </c>
      <c r="F6570" s="5" t="inlineStr">
        <is>
          <t>W컨셉</t>
        </is>
      </c>
      <c r="G6570" s="5" t="inlineStr">
        <is>
          <t>250ml 2set</t>
        </is>
      </c>
      <c r="H6570" s="6" t="n">
        <v>9</v>
      </c>
      <c r="I6570" s="6" t="n"/>
      <c r="J6570" s="7" t="n">
        <v>190801</v>
      </c>
      <c r="K6570" s="93" t="n"/>
      <c r="L6570" s="93" t="n">
        <v>315000</v>
      </c>
      <c r="M6570" s="93" t="n">
        <v>229950</v>
      </c>
      <c r="N6570" s="93" t="n">
        <v>58680</v>
      </c>
      <c r="O6570" s="148" t="n">
        <v>286363.6363636364</v>
      </c>
      <c r="P6570" s="93" t="inlineStr">
        <is>
          <t>W컨셉토너250ml 2set190801</t>
        </is>
      </c>
    </row>
    <row r="6571">
      <c r="A6571" s="93" t="n"/>
      <c r="B6571" s="127" t="n">
        <v>43983</v>
      </c>
      <c r="C6571" s="93">
        <f>TEXT(B6571,"aaa")</f>
        <v/>
      </c>
      <c r="D6571" s="93" t="n"/>
      <c r="E6571" s="93" t="inlineStr">
        <is>
          <t>토너</t>
        </is>
      </c>
      <c r="F6571" s="5" t="inlineStr">
        <is>
          <t>스타일쉐어</t>
        </is>
      </c>
      <c r="G6571" s="93" t="inlineStr">
        <is>
          <t>250ml</t>
        </is>
      </c>
      <c r="H6571" s="6" t="n">
        <v>2</v>
      </c>
      <c r="I6571" s="6" t="n"/>
      <c r="J6571" s="7" t="n">
        <v>190801</v>
      </c>
      <c r="K6571" s="93" t="n"/>
      <c r="L6571" s="93" t="n">
        <v>40000</v>
      </c>
      <c r="M6571" s="93" t="n">
        <v>30000</v>
      </c>
      <c r="N6571" s="93" t="n">
        <v>6520</v>
      </c>
      <c r="O6571" s="148" t="n">
        <v>36363.63636363636</v>
      </c>
      <c r="P6571" s="93" t="inlineStr">
        <is>
          <t>스타일쉐어토너250ml190801</t>
        </is>
      </c>
    </row>
    <row r="6572">
      <c r="A6572" s="93" t="n"/>
      <c r="B6572" s="127" t="n">
        <v>43983</v>
      </c>
      <c r="C6572" s="93">
        <f>TEXT(B6572,"aaa")</f>
        <v/>
      </c>
      <c r="D6572" s="93" t="n"/>
      <c r="E6572" s="93" t="inlineStr">
        <is>
          <t>선크림</t>
        </is>
      </c>
      <c r="F6572" s="93" t="inlineStr">
        <is>
          <t>카페24</t>
        </is>
      </c>
      <c r="G6572" s="93" t="inlineStr">
        <is>
          <t>선크림 50ml</t>
        </is>
      </c>
      <c r="H6572" s="6" t="n">
        <v>14</v>
      </c>
      <c r="I6572" s="6" t="n"/>
      <c r="J6572" s="7" t="n">
        <v>190801</v>
      </c>
      <c r="K6572" s="93" t="n"/>
      <c r="L6572" s="93" t="n">
        <v>280000</v>
      </c>
      <c r="M6572" s="93" t="n">
        <v>263620</v>
      </c>
      <c r="N6572" s="93" t="n">
        <v>32830</v>
      </c>
      <c r="O6572" s="148" t="n">
        <v>254545.4545454545</v>
      </c>
      <c r="P6572" s="93" t="inlineStr">
        <is>
          <t>카페24선크림선크림 50ml190801</t>
        </is>
      </c>
    </row>
    <row r="6573">
      <c r="A6573" s="93" t="n"/>
      <c r="B6573" s="127" t="n">
        <v>43983</v>
      </c>
      <c r="C6573" s="93">
        <f>TEXT(B6573,"aaa")</f>
        <v/>
      </c>
      <c r="D6573" s="93" t="n"/>
      <c r="E6573" s="93" t="inlineStr">
        <is>
          <t>클렌징폼</t>
        </is>
      </c>
      <c r="F6573" s="93" t="inlineStr">
        <is>
          <t>카페24</t>
        </is>
      </c>
      <c r="G6573" s="93" t="inlineStr">
        <is>
          <t>클렌징폼 120ml(선크림할인)</t>
        </is>
      </c>
      <c r="H6573" s="6" t="n">
        <v>1</v>
      </c>
      <c r="I6573" s="6" t="n"/>
      <c r="J6573" s="91" t="n">
        <v>190801</v>
      </c>
      <c r="K6573" s="93" t="n"/>
      <c r="L6573" s="93" t="n">
        <v>10000</v>
      </c>
      <c r="M6573" s="93" t="n">
        <v>9415</v>
      </c>
      <c r="N6573" s="93" t="n">
        <v>2750</v>
      </c>
      <c r="O6573" s="148" t="n">
        <v>9090.90909090909</v>
      </c>
      <c r="P6573" s="93" t="inlineStr">
        <is>
          <t>카페24클렌징폼클렌징폼 120ml(선크림할인)190801</t>
        </is>
      </c>
    </row>
    <row r="6574">
      <c r="A6574" s="93" t="n"/>
      <c r="B6574" s="127" t="n">
        <v>43983</v>
      </c>
      <c r="C6574" s="93">
        <f>TEXT(B6574,"aaa")</f>
        <v/>
      </c>
      <c r="D6574" s="93" t="n"/>
      <c r="E6574" s="93" t="inlineStr">
        <is>
          <t>어성초진정패키지</t>
        </is>
      </c>
      <c r="F6574" s="93" t="inlineStr">
        <is>
          <t>카페24</t>
        </is>
      </c>
      <c r="G6574" s="93" t="inlineStr">
        <is>
          <t>어성초 진정패키지세트</t>
        </is>
      </c>
      <c r="H6574" s="6" t="n">
        <v>6</v>
      </c>
      <c r="I6574" s="6" t="n"/>
      <c r="J6574" s="93" t="n">
        <v>190801</v>
      </c>
      <c r="K6574" s="93" t="n"/>
      <c r="L6574" s="93" t="n">
        <v>594000</v>
      </c>
      <c r="M6574" s="93" t="n">
        <v>559251</v>
      </c>
      <c r="N6574" s="93" t="n">
        <v>90822</v>
      </c>
      <c r="O6574" s="148" t="n">
        <v>540000</v>
      </c>
      <c r="P6574" s="93" t="inlineStr">
        <is>
          <t>카페24어성초진정패키지어성초 진정패키지세트190801</t>
        </is>
      </c>
    </row>
    <row r="6575">
      <c r="A6575" s="93" t="n"/>
      <c r="B6575" s="127" t="n">
        <v>43983</v>
      </c>
      <c r="C6575" s="93">
        <f>TEXT(B6575,"aaa")</f>
        <v/>
      </c>
      <c r="D6575" s="93" t="n"/>
      <c r="E6575" s="93" t="inlineStr">
        <is>
          <t>머드크림마스크</t>
        </is>
      </c>
      <c r="F6575" s="93" t="inlineStr">
        <is>
          <t>카페24</t>
        </is>
      </c>
      <c r="G6575" s="93" t="inlineStr">
        <is>
          <t>머드크림마스크 100ml</t>
        </is>
      </c>
      <c r="H6575" s="6" t="n">
        <v>4</v>
      </c>
      <c r="I6575" s="6" t="n"/>
      <c r="J6575" s="93" t="n">
        <v>190801</v>
      </c>
      <c r="K6575" s="93" t="n"/>
      <c r="L6575" s="93" t="n">
        <v>80000</v>
      </c>
      <c r="M6575" s="93" t="n">
        <v>75320</v>
      </c>
      <c r="N6575" s="93" t="n">
        <v>5768</v>
      </c>
      <c r="O6575" s="148" t="n">
        <v>72727.27272727272</v>
      </c>
      <c r="P6575" s="93" t="inlineStr">
        <is>
          <t>카페24머드크림마스크머드크림마스크 100ml190801</t>
        </is>
      </c>
    </row>
    <row r="6576">
      <c r="A6576" s="93" t="n"/>
      <c r="B6576" s="127" t="n">
        <v>43983</v>
      </c>
      <c r="C6576" s="93">
        <f>TEXT(B6576,"aaa")</f>
        <v/>
      </c>
      <c r="D6576" s="93" t="n"/>
      <c r="E6576" s="93" t="inlineStr">
        <is>
          <t>마스크팩</t>
        </is>
      </c>
      <c r="F6576" s="93" t="inlineStr">
        <is>
          <t>카페24</t>
        </is>
      </c>
      <c r="G6576" s="93" t="inlineStr">
        <is>
          <t>마스크팩 1매</t>
        </is>
      </c>
      <c r="H6576" s="6" t="n">
        <v>3</v>
      </c>
      <c r="I6576" s="6" t="n"/>
      <c r="J6576" s="93" t="n">
        <v>190801</v>
      </c>
      <c r="K6576" s="93" t="n"/>
      <c r="L6576" s="93" t="n">
        <v>12000</v>
      </c>
      <c r="M6576" s="93" t="n">
        <v>11298</v>
      </c>
      <c r="N6576" s="93" t="n">
        <v>1191</v>
      </c>
      <c r="O6576" s="148" t="n">
        <v>10909.09090909091</v>
      </c>
      <c r="P6576" s="93" t="inlineStr">
        <is>
          <t>카페24마스크팩마스크팩 1매190801</t>
        </is>
      </c>
    </row>
    <row r="6577">
      <c r="A6577" s="93" t="n"/>
      <c r="B6577" s="127" t="n">
        <v>43983</v>
      </c>
      <c r="C6577" s="93">
        <f>TEXT(B6577,"aaa")</f>
        <v/>
      </c>
      <c r="D6577" s="93" t="n"/>
      <c r="E6577" s="93" t="inlineStr">
        <is>
          <t>마스크팩</t>
        </is>
      </c>
      <c r="F6577" s="93" t="inlineStr">
        <is>
          <t>카페24</t>
        </is>
      </c>
      <c r="G6577" s="93" t="inlineStr">
        <is>
          <t>마스크팩 10매</t>
        </is>
      </c>
      <c r="H6577" s="6" t="n">
        <v>1</v>
      </c>
      <c r="I6577" s="6" t="n"/>
      <c r="J6577" s="93" t="n">
        <v>190801</v>
      </c>
      <c r="K6577" s="93" t="n"/>
      <c r="L6577" s="93" t="n">
        <v>20000</v>
      </c>
      <c r="M6577" s="93" t="n">
        <v>18830</v>
      </c>
      <c r="N6577" s="93" t="n">
        <v>3970</v>
      </c>
      <c r="O6577" s="148" t="n">
        <v>18181.81818181818</v>
      </c>
      <c r="P6577" s="93" t="inlineStr">
        <is>
          <t>카페24마스크팩마스크팩 10매190801</t>
        </is>
      </c>
    </row>
    <row r="6578">
      <c r="A6578" s="93" t="n"/>
      <c r="B6578" s="127" t="n">
        <v>43983</v>
      </c>
      <c r="C6578" s="93">
        <f>TEXT(B6578,"aaa")</f>
        <v/>
      </c>
      <c r="D6578" s="93" t="n"/>
      <c r="E6578" s="6" t="inlineStr">
        <is>
          <t>토너</t>
        </is>
      </c>
      <c r="F6578" s="5" t="inlineStr">
        <is>
          <t>카페24</t>
        </is>
      </c>
      <c r="G6578" s="5" t="inlineStr">
        <is>
          <t>250ml</t>
        </is>
      </c>
      <c r="H6578" s="6" t="n">
        <v>89</v>
      </c>
      <c r="I6578" s="6" t="n"/>
      <c r="J6578" s="7" t="n">
        <v>190801</v>
      </c>
      <c r="K6578" s="93" t="n"/>
      <c r="L6578" s="93" t="n">
        <v>1780000</v>
      </c>
      <c r="M6578" s="93" t="n">
        <v>1675870</v>
      </c>
      <c r="N6578" s="93" t="n">
        <v>290140</v>
      </c>
      <c r="O6578" s="148" t="n">
        <v>1618181.818181818</v>
      </c>
      <c r="P6578" s="93" t="inlineStr">
        <is>
          <t>카페24토너250ml190801</t>
        </is>
      </c>
    </row>
    <row r="6579">
      <c r="A6579" s="93" t="n"/>
      <c r="B6579" s="127" t="n">
        <v>43983</v>
      </c>
      <c r="C6579" s="93">
        <f>TEXT(B6579,"aaa")</f>
        <v/>
      </c>
      <c r="D6579" s="93" t="n"/>
      <c r="E6579" s="6" t="inlineStr">
        <is>
          <t>토너</t>
        </is>
      </c>
      <c r="F6579" s="5" t="inlineStr">
        <is>
          <t>카페24</t>
        </is>
      </c>
      <c r="G6579" s="5" t="inlineStr">
        <is>
          <t>250ml 2set</t>
        </is>
      </c>
      <c r="H6579" s="6" t="n">
        <v>50</v>
      </c>
      <c r="I6579" s="6" t="n"/>
      <c r="J6579" s="7" t="n">
        <v>190801</v>
      </c>
      <c r="K6579" s="93" t="n"/>
      <c r="L6579" s="93" t="n">
        <v>1750000</v>
      </c>
      <c r="M6579" s="93" t="n">
        <v>1647625</v>
      </c>
      <c r="N6579" s="93" t="n">
        <v>326000</v>
      </c>
      <c r="O6579" s="148" t="n">
        <v>1590909.090909091</v>
      </c>
      <c r="P6579" s="93" t="inlineStr">
        <is>
          <t>카페24토너250ml 2set190801</t>
        </is>
      </c>
    </row>
    <row r="6580">
      <c r="A6580" s="93" t="n"/>
      <c r="B6580" s="127" t="n">
        <v>43983</v>
      </c>
      <c r="C6580" s="93">
        <f>TEXT(B6580,"aaa")</f>
        <v/>
      </c>
      <c r="D6580" s="93" t="n"/>
      <c r="E6580" s="6" t="inlineStr">
        <is>
          <t>토너</t>
        </is>
      </c>
      <c r="F6580" s="5" t="inlineStr">
        <is>
          <t>카페24</t>
        </is>
      </c>
      <c r="G6580" s="5" t="inlineStr">
        <is>
          <t>500ml</t>
        </is>
      </c>
      <c r="H6580" s="6" t="n">
        <v>48</v>
      </c>
      <c r="I6580" s="6" t="n"/>
      <c r="J6580" s="7" t="n">
        <v>190801</v>
      </c>
      <c r="K6580" s="93" t="n"/>
      <c r="L6580" s="93" t="n">
        <v>1584000</v>
      </c>
      <c r="M6580" s="93" t="n">
        <v>1491336</v>
      </c>
      <c r="N6580" s="93" t="n">
        <v>226800</v>
      </c>
      <c r="O6580" s="148" t="n">
        <v>1440000</v>
      </c>
      <c r="P6580" s="93" t="inlineStr">
        <is>
          <t>카페24토너500ml190801</t>
        </is>
      </c>
    </row>
    <row r="6581">
      <c r="A6581" s="93" t="n"/>
      <c r="B6581" s="127" t="n">
        <v>43983</v>
      </c>
      <c r="C6581" s="93">
        <f>TEXT(B6581,"aaa")</f>
        <v/>
      </c>
      <c r="D6581" s="93" t="n"/>
      <c r="E6581" s="6" t="inlineStr">
        <is>
          <t>토너</t>
        </is>
      </c>
      <c r="F6581" s="5" t="inlineStr">
        <is>
          <t>카페24</t>
        </is>
      </c>
      <c r="G6581" s="93" t="inlineStr">
        <is>
          <t>스킨팩 화장솜 60P</t>
        </is>
      </c>
      <c r="H6581" s="6" t="n">
        <v>60</v>
      </c>
      <c r="I6581" s="6" t="n"/>
      <c r="J6581" s="7" t="n">
        <v>190801</v>
      </c>
      <c r="K6581" s="93" t="n"/>
      <c r="L6581" s="93" t="n">
        <v>180000</v>
      </c>
      <c r="M6581" s="93" t="n">
        <v>169470</v>
      </c>
      <c r="N6581" s="93" t="n">
        <v>66600</v>
      </c>
      <c r="O6581" s="148" t="n">
        <v>163636.3636363636</v>
      </c>
      <c r="P6581" s="93" t="inlineStr">
        <is>
          <t>카페24토너스킨팩 화장솜 60P190801</t>
        </is>
      </c>
    </row>
    <row r="6582">
      <c r="A6582" s="93" t="n"/>
      <c r="B6582" s="127" t="n">
        <v>43983</v>
      </c>
      <c r="C6582" s="93">
        <f>TEXT(B6582,"aaa")</f>
        <v/>
      </c>
      <c r="D6582" s="93" t="n"/>
      <c r="E6582" s="93" t="inlineStr">
        <is>
          <t>앰플</t>
        </is>
      </c>
      <c r="F6582" s="5" t="inlineStr">
        <is>
          <t>카페24</t>
        </is>
      </c>
      <c r="G6582" s="93" t="inlineStr">
        <is>
          <t>앰플 30ml</t>
        </is>
      </c>
      <c r="H6582" s="6" t="n">
        <v>22</v>
      </c>
      <c r="I6582" s="6" t="n"/>
      <c r="J6582" s="93" t="n">
        <v>190801</v>
      </c>
      <c r="K6582" s="93" t="n"/>
      <c r="L6582" s="93" t="n">
        <v>616000</v>
      </c>
      <c r="M6582" s="93" t="n">
        <v>579964</v>
      </c>
      <c r="N6582" s="93" t="n">
        <v>74734</v>
      </c>
      <c r="O6582" s="148" t="n">
        <v>560000</v>
      </c>
      <c r="P6582" s="93" t="inlineStr">
        <is>
          <t>카페24앰플앰플 30ml190801</t>
        </is>
      </c>
    </row>
    <row r="6583">
      <c r="A6583" s="93" t="n"/>
      <c r="B6583" s="127" t="n">
        <v>43983</v>
      </c>
      <c r="C6583" s="93">
        <f>TEXT(B6583,"aaa")</f>
        <v/>
      </c>
      <c r="D6583" s="93" t="n"/>
      <c r="E6583" s="93" t="inlineStr">
        <is>
          <t>수딩크림</t>
        </is>
      </c>
      <c r="F6583" s="5" t="inlineStr">
        <is>
          <t>카페24</t>
        </is>
      </c>
      <c r="G6583" s="93" t="inlineStr">
        <is>
          <t>수딩크림 100ml</t>
        </is>
      </c>
      <c r="H6583" s="6" t="n">
        <v>6</v>
      </c>
      <c r="I6583" s="6" t="n"/>
      <c r="J6583" s="93" t="n">
        <v>190801</v>
      </c>
      <c r="K6583" s="93" t="n"/>
      <c r="L6583" s="93" t="n">
        <v>228000</v>
      </c>
      <c r="M6583" s="93" t="n">
        <v>214662</v>
      </c>
      <c r="N6583" s="93" t="n">
        <v>18270</v>
      </c>
      <c r="O6583" s="148" t="n">
        <v>207272.7272727273</v>
      </c>
      <c r="P6583" s="93" t="inlineStr">
        <is>
          <t>카페24수딩크림수딩크림 100ml190801</t>
        </is>
      </c>
    </row>
    <row r="6584">
      <c r="A6584" s="93" t="n"/>
      <c r="B6584" s="127" t="n">
        <v>43983</v>
      </c>
      <c r="C6584" s="93">
        <f>TEXT(B6584,"aaa")</f>
        <v/>
      </c>
      <c r="D6584" s="93" t="n"/>
      <c r="E6584" s="6" t="inlineStr">
        <is>
          <t>토너</t>
        </is>
      </c>
      <c r="F6584" s="5" t="inlineStr">
        <is>
          <t>큐텐</t>
        </is>
      </c>
      <c r="G6584" s="5" t="inlineStr">
        <is>
          <t>250ml</t>
        </is>
      </c>
      <c r="H6584" s="6" t="n">
        <v>22</v>
      </c>
      <c r="I6584" s="6" t="n"/>
      <c r="J6584" s="91" t="n">
        <v>190801</v>
      </c>
      <c r="K6584" s="93" t="n"/>
      <c r="L6584" s="93" t="n">
        <v>693000</v>
      </c>
      <c r="M6584" s="93" t="n">
        <v>616770</v>
      </c>
      <c r="N6584" s="93" t="n">
        <v>71720</v>
      </c>
      <c r="O6584" s="148" t="n">
        <v>630000</v>
      </c>
      <c r="P6584" s="93" t="inlineStr">
        <is>
          <t>큐텐토너250ml190801</t>
        </is>
      </c>
    </row>
    <row r="6585">
      <c r="A6585" s="93" t="n"/>
      <c r="B6585" s="127" t="n">
        <v>43983</v>
      </c>
      <c r="C6585" s="93">
        <f>TEXT(B6585,"aaa")</f>
        <v/>
      </c>
      <c r="D6585" s="93" t="n"/>
      <c r="E6585" s="6" t="inlineStr">
        <is>
          <t>토너</t>
        </is>
      </c>
      <c r="F6585" s="5" t="inlineStr">
        <is>
          <t>큐텐</t>
        </is>
      </c>
      <c r="G6585" s="5" t="inlineStr">
        <is>
          <t>250ml 2set</t>
        </is>
      </c>
      <c r="H6585" s="6" t="n">
        <v>17</v>
      </c>
      <c r="I6585" s="6" t="n"/>
      <c r="J6585" s="91" t="n">
        <v>190801</v>
      </c>
      <c r="K6585" s="93" t="n"/>
      <c r="L6585" s="93" t="n">
        <v>748000</v>
      </c>
      <c r="M6585" s="93" t="n">
        <v>665720</v>
      </c>
      <c r="N6585" s="93" t="n">
        <v>110840</v>
      </c>
      <c r="O6585" s="148" t="n">
        <v>680000</v>
      </c>
      <c r="P6585" s="93" t="inlineStr">
        <is>
          <t>큐텐토너250ml 2set190801</t>
        </is>
      </c>
    </row>
    <row r="6586">
      <c r="A6586" s="93" t="n"/>
      <c r="B6586" s="127" t="n">
        <v>43983</v>
      </c>
      <c r="C6586" s="93">
        <f>TEXT(B6586,"aaa")</f>
        <v/>
      </c>
      <c r="D6586" s="93" t="n"/>
      <c r="E6586" s="93" t="inlineStr">
        <is>
          <t>앰플</t>
        </is>
      </c>
      <c r="F6586" s="5" t="inlineStr">
        <is>
          <t>큐텐</t>
        </is>
      </c>
      <c r="G6586" s="93" t="inlineStr">
        <is>
          <t>앰플 30ml</t>
        </is>
      </c>
      <c r="H6586" s="6" t="n">
        <v>11</v>
      </c>
      <c r="I6586" s="6" t="n"/>
      <c r="J6586" s="93" t="n">
        <v>190801</v>
      </c>
      <c r="K6586" s="93" t="n"/>
      <c r="L6586" s="93" t="n">
        <v>418000</v>
      </c>
      <c r="M6586" s="93" t="n">
        <v>372020</v>
      </c>
      <c r="N6586" s="93" t="n">
        <v>37367</v>
      </c>
      <c r="O6586" s="148" t="n">
        <v>379999.9999999999</v>
      </c>
      <c r="P6586" s="93" t="inlineStr">
        <is>
          <t>큐텐앰플앰플 30ml190801</t>
        </is>
      </c>
    </row>
    <row r="6587">
      <c r="A6587" s="93" t="n"/>
      <c r="B6587" s="127" t="n">
        <v>43983</v>
      </c>
      <c r="C6587" s="93">
        <f>TEXT(B6587,"aaa")</f>
        <v/>
      </c>
      <c r="D6587" s="93" t="n"/>
      <c r="E6587" s="93" t="inlineStr">
        <is>
          <t>클렌징폼</t>
        </is>
      </c>
      <c r="F6587" s="5" t="inlineStr">
        <is>
          <t>카페24</t>
        </is>
      </c>
      <c r="G6587" s="93" t="inlineStr">
        <is>
          <t>클렌징폼 120ml</t>
        </is>
      </c>
      <c r="H6587" s="6" t="n">
        <v>12</v>
      </c>
      <c r="I6587" s="6" t="n"/>
      <c r="J6587" s="7" t="n">
        <v>190801</v>
      </c>
      <c r="K6587" s="93" t="n"/>
      <c r="L6587" s="93" t="n">
        <v>156000</v>
      </c>
      <c r="M6587" s="93" t="n">
        <v>146874</v>
      </c>
      <c r="N6587" s="93" t="n">
        <v>33000</v>
      </c>
      <c r="O6587" s="148" t="n">
        <v>141818.1818181818</v>
      </c>
      <c r="P6587" s="93" t="inlineStr">
        <is>
          <t>카페24클렌징폼클렌징폼 120ml190801</t>
        </is>
      </c>
    </row>
    <row r="6588">
      <c r="A6588" s="93" t="n"/>
      <c r="B6588" s="127" t="n">
        <v>43984</v>
      </c>
      <c r="C6588" s="93">
        <f>TEXT(B6588,"aaa")</f>
        <v/>
      </c>
      <c r="D6588" s="93" t="n"/>
      <c r="E6588" s="6" t="inlineStr">
        <is>
          <t>토너</t>
        </is>
      </c>
      <c r="F6588" s="5" t="inlineStr">
        <is>
          <t>W컨셉</t>
        </is>
      </c>
      <c r="G6588" s="5" t="inlineStr">
        <is>
          <t>250ml</t>
        </is>
      </c>
      <c r="H6588" s="6" t="n">
        <v>2</v>
      </c>
      <c r="I6588" s="6" t="n"/>
      <c r="J6588" s="7" t="n">
        <v>190801</v>
      </c>
      <c r="K6588" s="93" t="n"/>
      <c r="L6588" s="93" t="n">
        <v>40000</v>
      </c>
      <c r="M6588" s="93" t="n">
        <v>28800</v>
      </c>
      <c r="N6588" s="93" t="n">
        <v>6520</v>
      </c>
      <c r="O6588" s="148" t="n">
        <v>36363.63636363636</v>
      </c>
      <c r="P6588" s="93" t="inlineStr">
        <is>
          <t>W컨셉토너250ml190801</t>
        </is>
      </c>
    </row>
    <row r="6589">
      <c r="A6589" s="93" t="n"/>
      <c r="B6589" s="127" t="n">
        <v>43984</v>
      </c>
      <c r="C6589" s="93">
        <f>TEXT(B6589,"aaa")</f>
        <v/>
      </c>
      <c r="D6589" s="93" t="n"/>
      <c r="E6589" s="6" t="inlineStr">
        <is>
          <t>토너</t>
        </is>
      </c>
      <c r="F6589" s="5" t="inlineStr">
        <is>
          <t>W컨셉</t>
        </is>
      </c>
      <c r="G6589" s="5" t="inlineStr">
        <is>
          <t>250ml 2set</t>
        </is>
      </c>
      <c r="H6589" s="6" t="n">
        <v>8</v>
      </c>
      <c r="I6589" s="6" t="n"/>
      <c r="J6589" s="7" t="n">
        <v>190801</v>
      </c>
      <c r="K6589" s="93" t="n"/>
      <c r="L6589" s="93" t="n">
        <v>280000</v>
      </c>
      <c r="M6589" s="93" t="n">
        <v>204400</v>
      </c>
      <c r="N6589" s="93" t="n">
        <v>52160</v>
      </c>
      <c r="O6589" s="148" t="n">
        <v>254545.4545454545</v>
      </c>
      <c r="P6589" s="93" t="inlineStr">
        <is>
          <t>W컨셉토너250ml 2set190801</t>
        </is>
      </c>
    </row>
    <row r="6590">
      <c r="A6590" s="93" t="n"/>
      <c r="B6590" s="127" t="n">
        <v>43984</v>
      </c>
      <c r="C6590" s="93">
        <f>TEXT(B6590,"aaa")</f>
        <v/>
      </c>
      <c r="D6590" s="93" t="n"/>
      <c r="E6590" s="93" t="inlineStr">
        <is>
          <t>토너</t>
        </is>
      </c>
      <c r="F6590" s="5" t="inlineStr">
        <is>
          <t>스타일쉐어</t>
        </is>
      </c>
      <c r="G6590" s="93" t="inlineStr">
        <is>
          <t>250ml</t>
        </is>
      </c>
      <c r="H6590" s="6" t="n">
        <v>3</v>
      </c>
      <c r="I6590" s="6" t="n"/>
      <c r="J6590" s="7" t="n">
        <v>190801</v>
      </c>
      <c r="K6590" s="93" t="n"/>
      <c r="L6590" s="93" t="n">
        <v>60000</v>
      </c>
      <c r="M6590" s="93" t="n">
        <v>45000</v>
      </c>
      <c r="N6590" s="93" t="n">
        <v>9780</v>
      </c>
      <c r="O6590" s="148" t="n">
        <v>54545.45454545454</v>
      </c>
      <c r="P6590" s="93" t="inlineStr">
        <is>
          <t>스타일쉐어토너250ml190801</t>
        </is>
      </c>
    </row>
    <row r="6591">
      <c r="A6591" s="93" t="n"/>
      <c r="B6591" s="127" t="n">
        <v>43984</v>
      </c>
      <c r="C6591" s="93">
        <f>TEXT(B6591,"aaa")</f>
        <v/>
      </c>
      <c r="D6591" s="93" t="n"/>
      <c r="E6591" s="93" t="inlineStr">
        <is>
          <t>선크림</t>
        </is>
      </c>
      <c r="F6591" s="93" t="inlineStr">
        <is>
          <t>카페24</t>
        </is>
      </c>
      <c r="G6591" s="93" t="inlineStr">
        <is>
          <t>선크림 50ml</t>
        </is>
      </c>
      <c r="H6591" s="6" t="n">
        <v>11</v>
      </c>
      <c r="I6591" s="6" t="n"/>
      <c r="J6591" s="7" t="n">
        <v>190801</v>
      </c>
      <c r="K6591" s="93" t="n"/>
      <c r="L6591" s="93" t="n">
        <v>220000</v>
      </c>
      <c r="M6591" s="93" t="n">
        <v>207130</v>
      </c>
      <c r="N6591" s="93" t="n">
        <v>25795</v>
      </c>
      <c r="O6591" s="148" t="n">
        <v>200000</v>
      </c>
      <c r="P6591" s="93" t="inlineStr">
        <is>
          <t>카페24선크림선크림 50ml190801</t>
        </is>
      </c>
    </row>
    <row r="6592">
      <c r="A6592" s="93" t="n"/>
      <c r="B6592" s="127" t="n">
        <v>43984</v>
      </c>
      <c r="C6592" s="93">
        <f>TEXT(B6592,"aaa")</f>
        <v/>
      </c>
      <c r="D6592" s="93" t="n"/>
      <c r="E6592" s="93" t="inlineStr">
        <is>
          <t>어성초진정패키지</t>
        </is>
      </c>
      <c r="F6592" s="93" t="inlineStr">
        <is>
          <t>카페24</t>
        </is>
      </c>
      <c r="G6592" s="93" t="inlineStr">
        <is>
          <t>어성초 진정패키지세트</t>
        </is>
      </c>
      <c r="H6592" s="6" t="n">
        <v>12</v>
      </c>
      <c r="I6592" s="6" t="n"/>
      <c r="J6592" s="93" t="n">
        <v>190801</v>
      </c>
      <c r="K6592" s="93" t="n"/>
      <c r="L6592" s="93" t="n">
        <v>1188000</v>
      </c>
      <c r="M6592" s="93" t="n">
        <v>1118502</v>
      </c>
      <c r="N6592" s="93" t="n">
        <v>181644</v>
      </c>
      <c r="O6592" s="148" t="n">
        <v>1080000</v>
      </c>
      <c r="P6592" s="93" t="inlineStr">
        <is>
          <t>카페24어성초진정패키지어성초 진정패키지세트190801</t>
        </is>
      </c>
    </row>
    <row r="6593">
      <c r="A6593" s="93" t="n"/>
      <c r="B6593" s="127" t="n">
        <v>43984</v>
      </c>
      <c r="C6593" s="93">
        <f>TEXT(B6593,"aaa")</f>
        <v/>
      </c>
      <c r="D6593" s="93" t="n"/>
      <c r="E6593" s="93" t="inlineStr">
        <is>
          <t>머드크림마스크</t>
        </is>
      </c>
      <c r="F6593" s="93" t="inlineStr">
        <is>
          <t>카페24</t>
        </is>
      </c>
      <c r="G6593" s="93" t="inlineStr">
        <is>
          <t>머드크림마스크 100ml</t>
        </is>
      </c>
      <c r="H6593" s="6" t="n">
        <v>1</v>
      </c>
      <c r="I6593" s="6" t="n"/>
      <c r="J6593" s="93" t="n">
        <v>190801</v>
      </c>
      <c r="K6593" s="93" t="n"/>
      <c r="L6593" s="93" t="n">
        <v>20000</v>
      </c>
      <c r="M6593" s="93" t="n">
        <v>18830</v>
      </c>
      <c r="N6593" s="93" t="n">
        <v>1442</v>
      </c>
      <c r="O6593" s="148" t="n">
        <v>18181.81818181818</v>
      </c>
      <c r="P6593" s="93" t="inlineStr">
        <is>
          <t>카페24머드크림마스크머드크림마스크 100ml190801</t>
        </is>
      </c>
    </row>
    <row r="6594">
      <c r="A6594" s="93" t="n"/>
      <c r="B6594" s="127" t="n">
        <v>43984</v>
      </c>
      <c r="C6594" s="93">
        <f>TEXT(B6594,"aaa")</f>
        <v/>
      </c>
      <c r="D6594" s="93" t="n"/>
      <c r="E6594" s="93" t="inlineStr">
        <is>
          <t>마스크팩</t>
        </is>
      </c>
      <c r="F6594" s="93" t="inlineStr">
        <is>
          <t>카페24</t>
        </is>
      </c>
      <c r="G6594" s="93" t="inlineStr">
        <is>
          <t>마스크팩 1매</t>
        </is>
      </c>
      <c r="H6594" s="6" t="n">
        <v>4</v>
      </c>
      <c r="I6594" s="6" t="n"/>
      <c r="J6594" s="93" t="n">
        <v>190801</v>
      </c>
      <c r="K6594" s="93" t="n"/>
      <c r="L6594" s="93" t="n">
        <v>16000</v>
      </c>
      <c r="M6594" s="93" t="n">
        <v>15064</v>
      </c>
      <c r="N6594" s="93" t="n">
        <v>1588</v>
      </c>
      <c r="O6594" s="148" t="n">
        <v>14545.45454545454</v>
      </c>
      <c r="P6594" s="93" t="inlineStr">
        <is>
          <t>카페24마스크팩마스크팩 1매190801</t>
        </is>
      </c>
    </row>
    <row r="6595">
      <c r="A6595" s="93" t="n"/>
      <c r="B6595" s="127" t="n">
        <v>43984</v>
      </c>
      <c r="C6595" s="93">
        <f>TEXT(B6595,"aaa")</f>
        <v/>
      </c>
      <c r="D6595" s="93" t="n"/>
      <c r="E6595" s="93" t="inlineStr">
        <is>
          <t>마스크팩</t>
        </is>
      </c>
      <c r="F6595" s="93" t="inlineStr">
        <is>
          <t>카페24</t>
        </is>
      </c>
      <c r="G6595" s="93" t="inlineStr">
        <is>
          <t>마스크팩 10매</t>
        </is>
      </c>
      <c r="H6595" s="6" t="n">
        <v>4</v>
      </c>
      <c r="I6595" s="6" t="n"/>
      <c r="J6595" s="93" t="n">
        <v>190801</v>
      </c>
      <c r="K6595" s="93" t="n"/>
      <c r="L6595" s="93" t="n">
        <v>80000</v>
      </c>
      <c r="M6595" s="93" t="n">
        <v>75320</v>
      </c>
      <c r="N6595" s="93" t="n">
        <v>15880</v>
      </c>
      <c r="O6595" s="148" t="n">
        <v>72727.27272727272</v>
      </c>
      <c r="P6595" s="93" t="inlineStr">
        <is>
          <t>카페24마스크팩마스크팩 10매190801</t>
        </is>
      </c>
    </row>
    <row r="6596">
      <c r="A6596" s="93" t="n"/>
      <c r="B6596" s="127" t="n">
        <v>43984</v>
      </c>
      <c r="C6596" s="93">
        <f>TEXT(B6596,"aaa")</f>
        <v/>
      </c>
      <c r="D6596" s="93" t="n"/>
      <c r="E6596" s="6" t="inlineStr">
        <is>
          <t>토너</t>
        </is>
      </c>
      <c r="F6596" s="5" t="inlineStr">
        <is>
          <t>카페24</t>
        </is>
      </c>
      <c r="G6596" s="5" t="inlineStr">
        <is>
          <t>250ml</t>
        </is>
      </c>
      <c r="H6596" s="6" t="n">
        <v>63</v>
      </c>
      <c r="I6596" s="6" t="n"/>
      <c r="J6596" s="7" t="n">
        <v>190801</v>
      </c>
      <c r="K6596" s="93" t="n"/>
      <c r="L6596" s="93" t="n">
        <v>1260000</v>
      </c>
      <c r="M6596" s="93" t="n">
        <v>1186290</v>
      </c>
      <c r="N6596" s="93" t="n">
        <v>205380</v>
      </c>
      <c r="O6596" s="148" t="n">
        <v>1145454.545454545</v>
      </c>
      <c r="P6596" s="93" t="inlineStr">
        <is>
          <t>카페24토너250ml190801</t>
        </is>
      </c>
    </row>
    <row r="6597">
      <c r="A6597" s="93" t="n"/>
      <c r="B6597" s="127" t="n">
        <v>43984</v>
      </c>
      <c r="C6597" s="93">
        <f>TEXT(B6597,"aaa")</f>
        <v/>
      </c>
      <c r="D6597" s="93" t="n"/>
      <c r="E6597" s="6" t="inlineStr">
        <is>
          <t>토너</t>
        </is>
      </c>
      <c r="F6597" s="5" t="inlineStr">
        <is>
          <t>카페24</t>
        </is>
      </c>
      <c r="G6597" s="5" t="inlineStr">
        <is>
          <t>250ml 2set</t>
        </is>
      </c>
      <c r="H6597" s="6" t="n">
        <v>39</v>
      </c>
      <c r="I6597" s="6" t="n"/>
      <c r="J6597" s="7" t="n">
        <v>190801</v>
      </c>
      <c r="K6597" s="93" t="n"/>
      <c r="L6597" s="93" t="n">
        <v>1365000</v>
      </c>
      <c r="M6597" s="93" t="n">
        <v>1285147.5</v>
      </c>
      <c r="N6597" s="93" t="n">
        <v>254280</v>
      </c>
      <c r="O6597" s="148" t="n">
        <v>1240909.090909091</v>
      </c>
      <c r="P6597" s="93" t="inlineStr">
        <is>
          <t>카페24토너250ml 2set190801</t>
        </is>
      </c>
    </row>
    <row r="6598">
      <c r="A6598" s="93" t="n"/>
      <c r="B6598" s="127" t="n">
        <v>43984</v>
      </c>
      <c r="C6598" s="93">
        <f>TEXT(B6598,"aaa")</f>
        <v/>
      </c>
      <c r="D6598" s="93" t="n"/>
      <c r="E6598" s="6" t="inlineStr">
        <is>
          <t>토너</t>
        </is>
      </c>
      <c r="F6598" s="5" t="inlineStr">
        <is>
          <t>카페24</t>
        </is>
      </c>
      <c r="G6598" s="5" t="inlineStr">
        <is>
          <t>500ml</t>
        </is>
      </c>
      <c r="H6598" s="6" t="n">
        <v>53</v>
      </c>
      <c r="I6598" s="6" t="n"/>
      <c r="J6598" s="7" t="n">
        <v>190801</v>
      </c>
      <c r="K6598" s="93" t="n"/>
      <c r="L6598" s="93" t="n">
        <v>1749000</v>
      </c>
      <c r="M6598" s="93" t="n">
        <v>1646683.5</v>
      </c>
      <c r="N6598" s="93" t="n">
        <v>250425</v>
      </c>
      <c r="O6598" s="148" t="n">
        <v>1590000</v>
      </c>
      <c r="P6598" s="93" t="inlineStr">
        <is>
          <t>카페24토너500ml190801</t>
        </is>
      </c>
    </row>
    <row r="6599">
      <c r="A6599" s="93" t="n"/>
      <c r="B6599" s="127" t="n">
        <v>43984</v>
      </c>
      <c r="C6599" s="93">
        <f>TEXT(B6599,"aaa")</f>
        <v/>
      </c>
      <c r="D6599" s="93" t="n"/>
      <c r="E6599" s="6" t="inlineStr">
        <is>
          <t>토너</t>
        </is>
      </c>
      <c r="F6599" s="5" t="inlineStr">
        <is>
          <t>카페24</t>
        </is>
      </c>
      <c r="G6599" s="93" t="inlineStr">
        <is>
          <t>스킨팩 화장솜 60P</t>
        </is>
      </c>
      <c r="H6599" s="6" t="n">
        <v>60</v>
      </c>
      <c r="I6599" s="6" t="n"/>
      <c r="J6599" s="7" t="n">
        <v>190801</v>
      </c>
      <c r="K6599" s="93" t="n"/>
      <c r="L6599" s="93" t="n">
        <v>180000</v>
      </c>
      <c r="M6599" s="93" t="n">
        <v>169470</v>
      </c>
      <c r="N6599" s="93" t="n">
        <v>66600</v>
      </c>
      <c r="O6599" s="148" t="n">
        <v>163636.3636363636</v>
      </c>
      <c r="P6599" s="93" t="inlineStr">
        <is>
          <t>카페24토너스킨팩 화장솜 60P190801</t>
        </is>
      </c>
    </row>
    <row r="6600">
      <c r="A6600" s="93" t="n"/>
      <c r="B6600" s="127" t="n">
        <v>43984</v>
      </c>
      <c r="C6600" s="93">
        <f>TEXT(B6600,"aaa")</f>
        <v/>
      </c>
      <c r="D6600" s="93" t="n"/>
      <c r="E6600" s="93" t="inlineStr">
        <is>
          <t>앰플</t>
        </is>
      </c>
      <c r="F6600" s="5" t="inlineStr">
        <is>
          <t>카페24</t>
        </is>
      </c>
      <c r="G6600" s="93" t="inlineStr">
        <is>
          <t>앰플 30ml</t>
        </is>
      </c>
      <c r="H6600" s="6" t="n">
        <v>8</v>
      </c>
      <c r="I6600" s="6" t="n"/>
      <c r="J6600" s="93" t="n">
        <v>190801</v>
      </c>
      <c r="K6600" s="93" t="n"/>
      <c r="L6600" s="93" t="n">
        <v>224000</v>
      </c>
      <c r="M6600" s="93" t="n">
        <v>210896</v>
      </c>
      <c r="N6600" s="93" t="n">
        <v>27176</v>
      </c>
      <c r="O6600" s="148" t="n">
        <v>203636.3636363636</v>
      </c>
      <c r="P6600" s="93" t="inlineStr">
        <is>
          <t>카페24앰플앰플 30ml190801</t>
        </is>
      </c>
    </row>
    <row r="6601">
      <c r="A6601" s="93" t="n"/>
      <c r="B6601" s="127" t="n">
        <v>43984</v>
      </c>
      <c r="C6601" s="93">
        <f>TEXT(B6601,"aaa")</f>
        <v/>
      </c>
      <c r="D6601" s="93" t="n"/>
      <c r="E6601" s="93" t="inlineStr">
        <is>
          <t>수딩크림</t>
        </is>
      </c>
      <c r="F6601" s="5" t="inlineStr">
        <is>
          <t>카페24</t>
        </is>
      </c>
      <c r="G6601" s="93" t="inlineStr">
        <is>
          <t>수딩크림 100ml</t>
        </is>
      </c>
      <c r="H6601" s="6" t="n">
        <v>5</v>
      </c>
      <c r="I6601" s="6" t="n"/>
      <c r="J6601" s="93" t="n">
        <v>190801</v>
      </c>
      <c r="K6601" s="93" t="n"/>
      <c r="L6601" s="93" t="n">
        <v>190000</v>
      </c>
      <c r="M6601" s="93" t="n">
        <v>178885</v>
      </c>
      <c r="N6601" s="93" t="n">
        <v>15225</v>
      </c>
      <c r="O6601" s="148" t="n">
        <v>172727.2727272727</v>
      </c>
      <c r="P6601" s="93" t="inlineStr">
        <is>
          <t>카페24수딩크림수딩크림 100ml190801</t>
        </is>
      </c>
    </row>
    <row r="6602">
      <c r="A6602" s="93" t="n"/>
      <c r="B6602" s="127" t="n">
        <v>43984</v>
      </c>
      <c r="C6602" s="93">
        <f>TEXT(B6602,"aaa")</f>
        <v/>
      </c>
      <c r="D6602" s="93" t="n"/>
      <c r="E6602" s="93" t="inlineStr">
        <is>
          <t>클렌징폼</t>
        </is>
      </c>
      <c r="F6602" s="93" t="inlineStr">
        <is>
          <t>카페24</t>
        </is>
      </c>
      <c r="G6602" s="93" t="inlineStr">
        <is>
          <t>클렌징폼 120ml</t>
        </is>
      </c>
      <c r="H6602" s="6" t="n">
        <v>9</v>
      </c>
      <c r="I6602" s="6" t="n"/>
      <c r="J6602" s="91" t="n">
        <v>190801</v>
      </c>
      <c r="K6602" s="93" t="n"/>
      <c r="L6602" s="93" t="n">
        <v>117000</v>
      </c>
      <c r="M6602" s="93" t="n">
        <v>110155.5</v>
      </c>
      <c r="N6602" s="93" t="n">
        <v>24750</v>
      </c>
      <c r="O6602" s="148" t="n">
        <v>106363.6363636364</v>
      </c>
      <c r="P6602" s="93" t="inlineStr">
        <is>
          <t>카페24클렌징폼클렌징폼 120ml190801</t>
        </is>
      </c>
    </row>
    <row r="6603">
      <c r="A6603" s="93" t="n"/>
      <c r="B6603" s="127" t="n">
        <v>43984</v>
      </c>
      <c r="C6603" s="93">
        <f>TEXT(B6603,"aaa")</f>
        <v/>
      </c>
      <c r="D6603" s="93" t="n"/>
      <c r="E6603" s="93" t="inlineStr">
        <is>
          <t>클렌징폼</t>
        </is>
      </c>
      <c r="F6603" s="93" t="inlineStr">
        <is>
          <t>카페24</t>
        </is>
      </c>
      <c r="G6603" s="93" t="inlineStr">
        <is>
          <t>클렌징폼 120ml 2set</t>
        </is>
      </c>
      <c r="H6603" s="6" t="n">
        <v>1</v>
      </c>
      <c r="I6603" s="6" t="n"/>
      <c r="J6603" s="91" t="n">
        <v>190801</v>
      </c>
      <c r="K6603" s="93" t="n"/>
      <c r="L6603" s="93" t="n">
        <v>24000</v>
      </c>
      <c r="M6603" s="93" t="n">
        <v>22596</v>
      </c>
      <c r="N6603" s="93" t="n">
        <v>2460</v>
      </c>
      <c r="O6603" s="148" t="n">
        <v>21818.18181818182</v>
      </c>
      <c r="P6603" s="93" t="inlineStr">
        <is>
          <t>카페24클렌징폼클렌징폼 120ml 2set190801</t>
        </is>
      </c>
    </row>
    <row r="6604">
      <c r="A6604" s="93" t="n"/>
      <c r="B6604" s="127" t="n">
        <v>43984</v>
      </c>
      <c r="C6604" s="93">
        <f>TEXT(B6604,"aaa")</f>
        <v/>
      </c>
      <c r="D6604" s="93" t="n"/>
      <c r="E6604" s="93" t="inlineStr">
        <is>
          <t>클렌징폼</t>
        </is>
      </c>
      <c r="F6604" s="93" t="inlineStr">
        <is>
          <t>카페24</t>
        </is>
      </c>
      <c r="G6604" s="93" t="inlineStr">
        <is>
          <t>클렌징폼 120ml 3set</t>
        </is>
      </c>
      <c r="H6604" s="6" t="n">
        <v>3</v>
      </c>
      <c r="I6604" s="6" t="n"/>
      <c r="J6604" s="91" t="n">
        <v>190801</v>
      </c>
      <c r="K6604" s="93" t="n"/>
      <c r="L6604" s="93" t="n">
        <v>99000</v>
      </c>
      <c r="M6604" s="93" t="n">
        <v>93208.5</v>
      </c>
      <c r="N6604" s="93" t="n">
        <v>11070</v>
      </c>
      <c r="O6604" s="148" t="n">
        <v>90000</v>
      </c>
      <c r="P6604" s="93" t="inlineStr">
        <is>
          <t>카페24클렌징폼클렌징폼 120ml 3set190801</t>
        </is>
      </c>
    </row>
    <row r="6605">
      <c r="A6605" s="93" t="n"/>
      <c r="B6605" s="127" t="n">
        <v>43984</v>
      </c>
      <c r="C6605" s="93">
        <f>TEXT(B6605,"aaa")</f>
        <v/>
      </c>
      <c r="D6605" s="93" t="n"/>
      <c r="E6605" s="6" t="inlineStr">
        <is>
          <t>토너</t>
        </is>
      </c>
      <c r="F6605" s="5" t="inlineStr">
        <is>
          <t>큐텐</t>
        </is>
      </c>
      <c r="G6605" s="5" t="inlineStr">
        <is>
          <t>250ml</t>
        </is>
      </c>
      <c r="H6605" s="6" t="n">
        <v>12</v>
      </c>
      <c r="I6605" s="6" t="n"/>
      <c r="J6605" s="91" t="n">
        <v>190801</v>
      </c>
      <c r="K6605" s="93" t="n"/>
      <c r="L6605" s="93" t="n">
        <v>378000</v>
      </c>
      <c r="M6605" s="93" t="n">
        <v>336420</v>
      </c>
      <c r="N6605" s="93" t="n">
        <v>39120</v>
      </c>
      <c r="O6605" s="148" t="n">
        <v>343636.3636363636</v>
      </c>
      <c r="P6605" s="93" t="inlineStr">
        <is>
          <t>큐텐토너250ml190801</t>
        </is>
      </c>
    </row>
    <row r="6606">
      <c r="A6606" s="93" t="n"/>
      <c r="B6606" s="127" t="n">
        <v>43984</v>
      </c>
      <c r="C6606" s="93">
        <f>TEXT(B6606,"aaa")</f>
        <v/>
      </c>
      <c r="D6606" s="93" t="n"/>
      <c r="E6606" s="6" t="inlineStr">
        <is>
          <t>토너</t>
        </is>
      </c>
      <c r="F6606" s="5" t="inlineStr">
        <is>
          <t>큐텐</t>
        </is>
      </c>
      <c r="G6606" s="5" t="inlineStr">
        <is>
          <t>250ml 2set</t>
        </is>
      </c>
      <c r="H6606" s="6" t="n">
        <v>2</v>
      </c>
      <c r="I6606" s="6" t="n"/>
      <c r="J6606" s="91" t="n">
        <v>190801</v>
      </c>
      <c r="K6606" s="93" t="n"/>
      <c r="L6606" s="93" t="n">
        <v>88000</v>
      </c>
      <c r="M6606" s="93" t="n">
        <v>78320</v>
      </c>
      <c r="N6606" s="93" t="n">
        <v>13040</v>
      </c>
      <c r="O6606" s="148" t="n">
        <v>80000</v>
      </c>
      <c r="P6606" s="93" t="inlineStr">
        <is>
          <t>큐텐토너250ml 2set190801</t>
        </is>
      </c>
    </row>
    <row r="6607">
      <c r="A6607" s="93" t="n"/>
      <c r="B6607" s="127" t="n">
        <v>43984</v>
      </c>
      <c r="C6607" s="93">
        <f>TEXT(B6607,"aaa")</f>
        <v/>
      </c>
      <c r="D6607" s="93" t="n"/>
      <c r="E6607" s="93" t="inlineStr">
        <is>
          <t>앰플</t>
        </is>
      </c>
      <c r="F6607" s="5" t="inlineStr">
        <is>
          <t>큐텐</t>
        </is>
      </c>
      <c r="G6607" s="93" t="inlineStr">
        <is>
          <t>앰플 30ml</t>
        </is>
      </c>
      <c r="H6607" s="6" t="n">
        <v>2</v>
      </c>
      <c r="I6607" s="6" t="n"/>
      <c r="J6607" s="93" t="n">
        <v>190801</v>
      </c>
      <c r="K6607" s="93" t="n"/>
      <c r="L6607" s="93" t="n">
        <v>76000</v>
      </c>
      <c r="M6607" s="93" t="n">
        <v>67640</v>
      </c>
      <c r="N6607" s="93" t="n">
        <v>6794</v>
      </c>
      <c r="O6607" s="148" t="n">
        <v>69090.90909090909</v>
      </c>
      <c r="P6607" s="93" t="inlineStr">
        <is>
          <t>큐텐앰플앰플 30ml190801</t>
        </is>
      </c>
    </row>
    <row r="6608">
      <c r="A6608" s="93" t="n"/>
      <c r="B6608" s="127" t="n">
        <v>43985</v>
      </c>
      <c r="C6608" s="93">
        <f>TEXT(B6608,"aaa")</f>
        <v/>
      </c>
      <c r="D6608" s="93" t="n"/>
      <c r="E6608" s="6" t="inlineStr">
        <is>
          <t>토너</t>
        </is>
      </c>
      <c r="F6608" s="5" t="inlineStr">
        <is>
          <t>W컨셉</t>
        </is>
      </c>
      <c r="G6608" s="5" t="inlineStr">
        <is>
          <t>250ml</t>
        </is>
      </c>
      <c r="H6608" s="6" t="n">
        <v>2</v>
      </c>
      <c r="I6608" s="6" t="n"/>
      <c r="J6608" s="7" t="n">
        <v>190801</v>
      </c>
      <c r="K6608" s="93" t="n"/>
      <c r="L6608" s="93" t="n">
        <v>40000</v>
      </c>
      <c r="M6608" s="93" t="n">
        <v>28800</v>
      </c>
      <c r="N6608" s="93" t="n">
        <v>6520</v>
      </c>
      <c r="O6608" s="148" t="n">
        <v>36363.63636363636</v>
      </c>
      <c r="P6608" s="93" t="inlineStr">
        <is>
          <t>W컨셉토너250ml190801</t>
        </is>
      </c>
    </row>
    <row r="6609">
      <c r="A6609" s="93" t="n"/>
      <c r="B6609" s="127" t="n">
        <v>43985</v>
      </c>
      <c r="C6609" s="93">
        <f>TEXT(B6609,"aaa")</f>
        <v/>
      </c>
      <c r="D6609" s="93" t="n"/>
      <c r="E6609" s="6" t="inlineStr">
        <is>
          <t>토너</t>
        </is>
      </c>
      <c r="F6609" s="5" t="inlineStr">
        <is>
          <t>W컨셉</t>
        </is>
      </c>
      <c r="G6609" s="5" t="inlineStr">
        <is>
          <t>250ml 2set</t>
        </is>
      </c>
      <c r="H6609" s="6" t="n">
        <v>3</v>
      </c>
      <c r="I6609" s="6" t="n"/>
      <c r="J6609" s="7" t="n">
        <v>190801</v>
      </c>
      <c r="K6609" s="93" t="n"/>
      <c r="L6609" s="93" t="n">
        <v>105000</v>
      </c>
      <c r="M6609" s="93" t="n">
        <v>76650</v>
      </c>
      <c r="N6609" s="93" t="n">
        <v>19560</v>
      </c>
      <c r="O6609" s="148" t="n">
        <v>95454.54545454544</v>
      </c>
      <c r="P6609" s="93" t="inlineStr">
        <is>
          <t>W컨셉토너250ml 2set190801</t>
        </is>
      </c>
    </row>
    <row r="6610">
      <c r="A6610" s="93" t="n"/>
      <c r="B6610" s="127" t="n">
        <v>43985</v>
      </c>
      <c r="C6610" s="93">
        <f>TEXT(B6610,"aaa")</f>
        <v/>
      </c>
      <c r="D6610" s="93" t="n"/>
      <c r="E6610" s="93" t="inlineStr">
        <is>
          <t>토너</t>
        </is>
      </c>
      <c r="F6610" s="5" t="inlineStr">
        <is>
          <t>스타일쉐어</t>
        </is>
      </c>
      <c r="G6610" s="93" t="inlineStr">
        <is>
          <t>250ml</t>
        </is>
      </c>
      <c r="H6610" s="6" t="n">
        <v>3</v>
      </c>
      <c r="I6610" s="6" t="n"/>
      <c r="J6610" s="7" t="n">
        <v>190801</v>
      </c>
      <c r="K6610" s="93" t="n"/>
      <c r="L6610" s="93" t="n">
        <v>60000</v>
      </c>
      <c r="M6610" s="93" t="n">
        <v>45000</v>
      </c>
      <c r="N6610" s="93" t="n">
        <v>9780</v>
      </c>
      <c r="O6610" s="148" t="n">
        <v>54545.45454545454</v>
      </c>
      <c r="P6610" s="93" t="inlineStr">
        <is>
          <t>스타일쉐어토너250ml190801</t>
        </is>
      </c>
    </row>
    <row r="6611">
      <c r="A6611" s="93" t="n"/>
      <c r="B6611" s="127" t="n">
        <v>43985</v>
      </c>
      <c r="C6611" s="93">
        <f>TEXT(B6611,"aaa")</f>
        <v/>
      </c>
      <c r="D6611" s="93" t="n"/>
      <c r="E6611" s="93" t="inlineStr">
        <is>
          <t>선크림</t>
        </is>
      </c>
      <c r="F6611" s="93" t="inlineStr">
        <is>
          <t>카페24</t>
        </is>
      </c>
      <c r="G6611" s="93" t="inlineStr">
        <is>
          <t>선크림 50ml</t>
        </is>
      </c>
      <c r="H6611" s="6" t="n">
        <v>13</v>
      </c>
      <c r="I6611" s="6" t="n"/>
      <c r="J6611" s="7" t="n">
        <v>190801</v>
      </c>
      <c r="K6611" s="93" t="n"/>
      <c r="L6611" s="93" t="n">
        <v>260000</v>
      </c>
      <c r="M6611" s="93" t="n">
        <v>244790</v>
      </c>
      <c r="N6611" s="93" t="n">
        <v>30485</v>
      </c>
      <c r="O6611" s="148" t="n">
        <v>236363.6363636364</v>
      </c>
      <c r="P6611" s="93" t="inlineStr">
        <is>
          <t>카페24선크림선크림 50ml190801</t>
        </is>
      </c>
    </row>
    <row r="6612">
      <c r="A6612" s="93" t="n"/>
      <c r="B6612" s="127" t="n">
        <v>43985</v>
      </c>
      <c r="C6612" s="93">
        <f>TEXT(B6612,"aaa")</f>
        <v/>
      </c>
      <c r="D6612" s="93" t="n"/>
      <c r="E6612" s="93" t="inlineStr">
        <is>
          <t>클렌징폼</t>
        </is>
      </c>
      <c r="F6612" s="93" t="inlineStr">
        <is>
          <t>카페24</t>
        </is>
      </c>
      <c r="G6612" s="93" t="inlineStr">
        <is>
          <t>클렌징폼 120ml(선크림할인)</t>
        </is>
      </c>
      <c r="H6612" s="6" t="n">
        <v>3</v>
      </c>
      <c r="I6612" s="6" t="n"/>
      <c r="J6612" s="91" t="n">
        <v>190801</v>
      </c>
      <c r="K6612" s="93" t="n"/>
      <c r="L6612" s="93" t="n">
        <v>30000</v>
      </c>
      <c r="M6612" s="93" t="n">
        <v>28245</v>
      </c>
      <c r="N6612" s="93" t="n">
        <v>8250</v>
      </c>
      <c r="O6612" s="148" t="n">
        <v>27272.72727272727</v>
      </c>
      <c r="P6612" s="93" t="inlineStr">
        <is>
          <t>카페24클렌징폼클렌징폼 120ml(선크림할인)190801</t>
        </is>
      </c>
    </row>
    <row r="6613">
      <c r="A6613" s="93" t="n"/>
      <c r="B6613" s="127" t="n">
        <v>43985</v>
      </c>
      <c r="C6613" s="93">
        <f>TEXT(B6613,"aaa")</f>
        <v/>
      </c>
      <c r="D6613" s="93" t="n"/>
      <c r="E6613" s="93" t="inlineStr">
        <is>
          <t>어성초진정패키지</t>
        </is>
      </c>
      <c r="F6613" s="93" t="inlineStr">
        <is>
          <t>카페24</t>
        </is>
      </c>
      <c r="G6613" s="93" t="inlineStr">
        <is>
          <t>어성초 진정패키지세트</t>
        </is>
      </c>
      <c r="H6613" s="6" t="n">
        <v>4</v>
      </c>
      <c r="I6613" s="6" t="n"/>
      <c r="J6613" s="93" t="n">
        <v>190801</v>
      </c>
      <c r="K6613" s="93" t="n"/>
      <c r="L6613" s="93" t="n">
        <v>396000</v>
      </c>
      <c r="M6613" s="93" t="n">
        <v>372834</v>
      </c>
      <c r="N6613" s="93" t="n">
        <v>60548</v>
      </c>
      <c r="O6613" s="148" t="n">
        <v>360000</v>
      </c>
      <c r="P6613" s="93" t="inlineStr">
        <is>
          <t>카페24어성초진정패키지어성초 진정패키지세트190801</t>
        </is>
      </c>
    </row>
    <row r="6614">
      <c r="A6614" s="93" t="n"/>
      <c r="B6614" s="127" t="n">
        <v>43985</v>
      </c>
      <c r="C6614" s="93">
        <f>TEXT(B6614,"aaa")</f>
        <v/>
      </c>
      <c r="D6614" s="93" t="n"/>
      <c r="E6614" s="93" t="inlineStr">
        <is>
          <t>머드크림마스크</t>
        </is>
      </c>
      <c r="F6614" s="93" t="inlineStr">
        <is>
          <t>카페24</t>
        </is>
      </c>
      <c r="G6614" s="93" t="inlineStr">
        <is>
          <t>머드크림마스크 100ml</t>
        </is>
      </c>
      <c r="H6614" s="6" t="n">
        <v>1</v>
      </c>
      <c r="I6614" s="6" t="n"/>
      <c r="J6614" s="93" t="n">
        <v>190801</v>
      </c>
      <c r="K6614" s="93" t="n"/>
      <c r="L6614" s="93" t="n">
        <v>20000</v>
      </c>
      <c r="M6614" s="93" t="n">
        <v>18830</v>
      </c>
      <c r="N6614" s="93" t="n">
        <v>1442</v>
      </c>
      <c r="O6614" s="148" t="n">
        <v>18181.81818181818</v>
      </c>
      <c r="P6614" s="93" t="inlineStr">
        <is>
          <t>카페24머드크림마스크머드크림마스크 100ml190801</t>
        </is>
      </c>
    </row>
    <row r="6615">
      <c r="A6615" s="93" t="n"/>
      <c r="B6615" s="127" t="n">
        <v>43985</v>
      </c>
      <c r="C6615" s="93">
        <f>TEXT(B6615,"aaa")</f>
        <v/>
      </c>
      <c r="D6615" s="93" t="n"/>
      <c r="E6615" s="93" t="inlineStr">
        <is>
          <t>머드크림마스크</t>
        </is>
      </c>
      <c r="F6615" s="93" t="inlineStr">
        <is>
          <t>카페24</t>
        </is>
      </c>
      <c r="G6615" s="93" t="inlineStr">
        <is>
          <t>머드크림마스크 100ml 2set</t>
        </is>
      </c>
      <c r="H6615" s="6" t="n">
        <v>2</v>
      </c>
      <c r="I6615" s="6" t="n"/>
      <c r="J6615" s="93" t="n">
        <v>190801</v>
      </c>
      <c r="K6615" s="93" t="n"/>
      <c r="L6615" s="93" t="n">
        <v>70000</v>
      </c>
      <c r="M6615" s="93" t="n">
        <v>65905</v>
      </c>
      <c r="N6615" s="93" t="n">
        <v>5768</v>
      </c>
      <c r="O6615" s="148" t="n">
        <v>63636.36363636363</v>
      </c>
      <c r="P6615" s="93" t="inlineStr">
        <is>
          <t>카페24머드크림마스크머드크림마스크 100ml 2set190801</t>
        </is>
      </c>
    </row>
    <row r="6616">
      <c r="A6616" s="93" t="n"/>
      <c r="B6616" s="127" t="n">
        <v>43985</v>
      </c>
      <c r="C6616" s="93">
        <f>TEXT(B6616,"aaa")</f>
        <v/>
      </c>
      <c r="D6616" s="93" t="n"/>
      <c r="E6616" s="93" t="inlineStr">
        <is>
          <t>마스크팩</t>
        </is>
      </c>
      <c r="F6616" s="93" t="inlineStr">
        <is>
          <t>카페24</t>
        </is>
      </c>
      <c r="G6616" s="93" t="inlineStr">
        <is>
          <t>마스크팩 1매</t>
        </is>
      </c>
      <c r="H6616" s="6" t="n">
        <v>6</v>
      </c>
      <c r="I6616" s="6" t="n"/>
      <c r="J6616" s="93" t="n">
        <v>190801</v>
      </c>
      <c r="K6616" s="93" t="n"/>
      <c r="L6616" s="93" t="n">
        <v>24000</v>
      </c>
      <c r="M6616" s="93" t="n">
        <v>22596</v>
      </c>
      <c r="N6616" s="93" t="n">
        <v>2382</v>
      </c>
      <c r="O6616" s="148" t="n">
        <v>21818.18181818182</v>
      </c>
      <c r="P6616" s="93" t="inlineStr">
        <is>
          <t>카페24마스크팩마스크팩 1매190801</t>
        </is>
      </c>
    </row>
    <row r="6617">
      <c r="A6617" s="93" t="n"/>
      <c r="B6617" s="127" t="n">
        <v>43985</v>
      </c>
      <c r="C6617" s="93">
        <f>TEXT(B6617,"aaa")</f>
        <v/>
      </c>
      <c r="D6617" s="93" t="n"/>
      <c r="E6617" s="93" t="inlineStr">
        <is>
          <t>마스크팩</t>
        </is>
      </c>
      <c r="F6617" s="93" t="inlineStr">
        <is>
          <t>카페24</t>
        </is>
      </c>
      <c r="G6617" s="93" t="inlineStr">
        <is>
          <t>마스크팩 10매</t>
        </is>
      </c>
      <c r="H6617" s="6" t="n">
        <v>9</v>
      </c>
      <c r="I6617" s="6" t="n"/>
      <c r="J6617" s="93" t="n">
        <v>190801</v>
      </c>
      <c r="K6617" s="93" t="n"/>
      <c r="L6617" s="93" t="n">
        <v>180000</v>
      </c>
      <c r="M6617" s="93" t="n">
        <v>169470</v>
      </c>
      <c r="N6617" s="93" t="n">
        <v>35730</v>
      </c>
      <c r="O6617" s="148" t="n">
        <v>163636.3636363636</v>
      </c>
      <c r="P6617" s="93" t="inlineStr">
        <is>
          <t>카페24마스크팩마스크팩 10매190801</t>
        </is>
      </c>
    </row>
    <row r="6618">
      <c r="A6618" s="93" t="n"/>
      <c r="B6618" s="127" t="n">
        <v>43985</v>
      </c>
      <c r="C6618" s="93">
        <f>TEXT(B6618,"aaa")</f>
        <v/>
      </c>
      <c r="D6618" s="93" t="n"/>
      <c r="E6618" s="6" t="inlineStr">
        <is>
          <t>토너</t>
        </is>
      </c>
      <c r="F6618" s="5" t="inlineStr">
        <is>
          <t>카페24</t>
        </is>
      </c>
      <c r="G6618" s="5" t="inlineStr">
        <is>
          <t>250ml</t>
        </is>
      </c>
      <c r="H6618" s="6" t="n">
        <v>56</v>
      </c>
      <c r="I6618" s="6" t="n"/>
      <c r="J6618" s="7" t="n">
        <v>190801</v>
      </c>
      <c r="K6618" s="93" t="n"/>
      <c r="L6618" s="93" t="n">
        <v>1120000</v>
      </c>
      <c r="M6618" s="93" t="n">
        <v>1054480</v>
      </c>
      <c r="N6618" s="93" t="n">
        <v>182560</v>
      </c>
      <c r="O6618" s="148" t="n">
        <v>1018181.818181818</v>
      </c>
      <c r="P6618" s="93" t="inlineStr">
        <is>
          <t>카페24토너250ml190801</t>
        </is>
      </c>
    </row>
    <row r="6619">
      <c r="A6619" s="93" t="n"/>
      <c r="B6619" s="127" t="n">
        <v>43985</v>
      </c>
      <c r="C6619" s="93">
        <f>TEXT(B6619,"aaa")</f>
        <v/>
      </c>
      <c r="D6619" s="93" t="n"/>
      <c r="E6619" s="6" t="inlineStr">
        <is>
          <t>토너</t>
        </is>
      </c>
      <c r="F6619" s="5" t="inlineStr">
        <is>
          <t>카페24</t>
        </is>
      </c>
      <c r="G6619" s="5" t="inlineStr">
        <is>
          <t>250ml 2set</t>
        </is>
      </c>
      <c r="H6619" s="6" t="n">
        <v>220</v>
      </c>
      <c r="I6619" s="6" t="n"/>
      <c r="J6619" s="7" t="n">
        <v>190801</v>
      </c>
      <c r="K6619" s="93" t="n"/>
      <c r="L6619" s="93" t="n">
        <v>7700000</v>
      </c>
      <c r="M6619" s="93" t="n">
        <v>7249550</v>
      </c>
      <c r="N6619" s="93" t="n">
        <v>1434400</v>
      </c>
      <c r="O6619" s="148" t="n">
        <v>6999999.999999999</v>
      </c>
      <c r="P6619" s="93" t="inlineStr">
        <is>
          <t>카페24토너250ml 2set190801</t>
        </is>
      </c>
    </row>
    <row r="6620">
      <c r="A6620" s="93" t="n"/>
      <c r="B6620" s="127" t="n">
        <v>43985</v>
      </c>
      <c r="C6620" s="93">
        <f>TEXT(B6620,"aaa")</f>
        <v/>
      </c>
      <c r="D6620" s="93" t="n"/>
      <c r="E6620" s="6" t="inlineStr">
        <is>
          <t>토너</t>
        </is>
      </c>
      <c r="F6620" s="5" t="inlineStr">
        <is>
          <t>카페24</t>
        </is>
      </c>
      <c r="G6620" s="5" t="inlineStr">
        <is>
          <t>500ml</t>
        </is>
      </c>
      <c r="H6620" s="6" t="n">
        <v>27</v>
      </c>
      <c r="I6620" s="6" t="n"/>
      <c r="J6620" s="7" t="n">
        <v>190801</v>
      </c>
      <c r="K6620" s="93" t="n"/>
      <c r="L6620" s="93" t="n">
        <v>891000</v>
      </c>
      <c r="M6620" s="93" t="n">
        <v>838876.5</v>
      </c>
      <c r="N6620" s="93" t="n">
        <v>127575</v>
      </c>
      <c r="O6620" s="148" t="n">
        <v>809999.9999999999</v>
      </c>
      <c r="P6620" s="93" t="inlineStr">
        <is>
          <t>카페24토너500ml190801</t>
        </is>
      </c>
    </row>
    <row r="6621">
      <c r="A6621" s="93" t="n"/>
      <c r="B6621" s="127" t="n">
        <v>43985</v>
      </c>
      <c r="C6621" s="93">
        <f>TEXT(B6621,"aaa")</f>
        <v/>
      </c>
      <c r="D6621" s="93" t="n"/>
      <c r="E6621" s="6" t="inlineStr">
        <is>
          <t>토너</t>
        </is>
      </c>
      <c r="F6621" s="5" t="inlineStr">
        <is>
          <t>카페24</t>
        </is>
      </c>
      <c r="G6621" s="93" t="inlineStr">
        <is>
          <t>스킨팩 화장솜 60P</t>
        </is>
      </c>
      <c r="H6621" s="6" t="n">
        <v>457</v>
      </c>
      <c r="I6621" s="6" t="n"/>
      <c r="J6621" s="7" t="n">
        <v>190801</v>
      </c>
      <c r="K6621" s="93" t="n"/>
      <c r="L6621" s="93" t="n">
        <v>1371000</v>
      </c>
      <c r="M6621" s="93" t="n">
        <v>1290796.5</v>
      </c>
      <c r="N6621" s="93" t="n">
        <v>507270</v>
      </c>
      <c r="O6621" s="148" t="n">
        <v>1246363.636363636</v>
      </c>
      <c r="P6621" s="93" t="inlineStr">
        <is>
          <t>카페24토너스킨팩 화장솜 60P190801</t>
        </is>
      </c>
    </row>
    <row r="6622">
      <c r="A6622" s="93" t="n"/>
      <c r="B6622" s="127" t="n">
        <v>43985</v>
      </c>
      <c r="C6622" s="93">
        <f>TEXT(B6622,"aaa")</f>
        <v/>
      </c>
      <c r="D6622" s="93" t="n"/>
      <c r="E6622" s="93" t="inlineStr">
        <is>
          <t>앰플</t>
        </is>
      </c>
      <c r="F6622" s="5" t="inlineStr">
        <is>
          <t>카페24</t>
        </is>
      </c>
      <c r="G6622" s="93" t="inlineStr">
        <is>
          <t>앰플 30ml</t>
        </is>
      </c>
      <c r="H6622" s="6" t="n">
        <v>19</v>
      </c>
      <c r="I6622" s="6" t="n"/>
      <c r="J6622" s="93" t="n">
        <v>190801</v>
      </c>
      <c r="K6622" s="93" t="n"/>
      <c r="L6622" s="93" t="n">
        <v>532000</v>
      </c>
      <c r="M6622" s="93" t="n">
        <v>500878</v>
      </c>
      <c r="N6622" s="93" t="n">
        <v>64543</v>
      </c>
      <c r="O6622" s="148" t="n">
        <v>483636.3636363636</v>
      </c>
      <c r="P6622" s="93" t="inlineStr">
        <is>
          <t>카페24앰플앰플 30ml190801</t>
        </is>
      </c>
    </row>
    <row r="6623">
      <c r="A6623" s="93" t="n"/>
      <c r="B6623" s="127" t="n">
        <v>43985</v>
      </c>
      <c r="C6623" s="93">
        <f>TEXT(B6623,"aaa")</f>
        <v/>
      </c>
      <c r="D6623" s="93" t="n"/>
      <c r="E6623" s="93" t="inlineStr">
        <is>
          <t>수딩크림</t>
        </is>
      </c>
      <c r="F6623" s="5" t="inlineStr">
        <is>
          <t>카페24</t>
        </is>
      </c>
      <c r="G6623" s="93" t="inlineStr">
        <is>
          <t>수딩크림 100ml</t>
        </is>
      </c>
      <c r="H6623" s="6" t="n">
        <v>5</v>
      </c>
      <c r="I6623" s="6" t="n"/>
      <c r="J6623" s="93" t="n">
        <v>190801</v>
      </c>
      <c r="K6623" s="93" t="n"/>
      <c r="L6623" s="93" t="n">
        <v>190000</v>
      </c>
      <c r="M6623" s="93" t="n">
        <v>178885</v>
      </c>
      <c r="N6623" s="93" t="n">
        <v>15225</v>
      </c>
      <c r="O6623" s="148" t="n">
        <v>172727.2727272727</v>
      </c>
      <c r="P6623" s="93" t="inlineStr">
        <is>
          <t>카페24수딩크림수딩크림 100ml190801</t>
        </is>
      </c>
    </row>
    <row r="6624">
      <c r="A6624" s="93" t="n"/>
      <c r="B6624" s="127" t="n">
        <v>43985</v>
      </c>
      <c r="C6624" s="93">
        <f>TEXT(B6624,"aaa")</f>
        <v/>
      </c>
      <c r="D6624" s="93" t="n"/>
      <c r="E6624" s="93" t="inlineStr">
        <is>
          <t>클렌징폼</t>
        </is>
      </c>
      <c r="F6624" s="93" t="inlineStr">
        <is>
          <t>카페24</t>
        </is>
      </c>
      <c r="G6624" s="93" t="inlineStr">
        <is>
          <t>클렌징폼 120ml</t>
        </is>
      </c>
      <c r="H6624" s="6" t="n">
        <v>6</v>
      </c>
      <c r="I6624" s="6" t="n"/>
      <c r="J6624" s="91" t="n">
        <v>190801</v>
      </c>
      <c r="K6624" s="93" t="n"/>
      <c r="L6624" s="93" t="n">
        <v>78000</v>
      </c>
      <c r="M6624" s="93" t="n">
        <v>73437</v>
      </c>
      <c r="N6624" s="93" t="n">
        <v>16500</v>
      </c>
      <c r="O6624" s="148" t="n">
        <v>70909.0909090909</v>
      </c>
      <c r="P6624" s="93" t="inlineStr">
        <is>
          <t>카페24클렌징폼클렌징폼 120ml190801</t>
        </is>
      </c>
    </row>
    <row r="6625">
      <c r="A6625" s="93" t="n"/>
      <c r="B6625" s="127" t="n">
        <v>43985</v>
      </c>
      <c r="C6625" s="93">
        <f>TEXT(B6625,"aaa")</f>
        <v/>
      </c>
      <c r="D6625" s="93" t="n"/>
      <c r="E6625" s="6" t="inlineStr">
        <is>
          <t>토너</t>
        </is>
      </c>
      <c r="F6625" s="5" t="inlineStr">
        <is>
          <t>큐텐</t>
        </is>
      </c>
      <c r="G6625" s="5" t="inlineStr">
        <is>
          <t>250ml</t>
        </is>
      </c>
      <c r="H6625" s="6" t="n">
        <v>25</v>
      </c>
      <c r="I6625" s="6" t="n"/>
      <c r="J6625" s="91" t="n">
        <v>190801</v>
      </c>
      <c r="K6625" s="93" t="n"/>
      <c r="L6625" s="93" t="n">
        <v>787500</v>
      </c>
      <c r="M6625" s="93" t="n">
        <v>700875</v>
      </c>
      <c r="N6625" s="93" t="n">
        <v>81500</v>
      </c>
      <c r="O6625" s="148" t="n">
        <v>715909.0909090908</v>
      </c>
      <c r="P6625" s="93" t="inlineStr">
        <is>
          <t>큐텐토너250ml190801</t>
        </is>
      </c>
    </row>
    <row r="6626">
      <c r="A6626" s="93" t="n"/>
      <c r="B6626" s="127" t="n">
        <v>43985</v>
      </c>
      <c r="C6626" s="93">
        <f>TEXT(B6626,"aaa")</f>
        <v/>
      </c>
      <c r="D6626" s="93" t="n"/>
      <c r="E6626" s="6" t="inlineStr">
        <is>
          <t>토너</t>
        </is>
      </c>
      <c r="F6626" s="5" t="inlineStr">
        <is>
          <t>큐텐</t>
        </is>
      </c>
      <c r="G6626" s="5" t="inlineStr">
        <is>
          <t>250ml 2set</t>
        </is>
      </c>
      <c r="H6626" s="6" t="n">
        <v>43</v>
      </c>
      <c r="I6626" s="6" t="n"/>
      <c r="J6626" s="91" t="n">
        <v>190801</v>
      </c>
      <c r="K6626" s="93" t="n"/>
      <c r="L6626" s="93" t="n">
        <v>1892000</v>
      </c>
      <c r="M6626" s="93" t="n">
        <v>1683880</v>
      </c>
      <c r="N6626" s="93" t="n">
        <v>280360</v>
      </c>
      <c r="O6626" s="148" t="n">
        <v>1720000</v>
      </c>
      <c r="P6626" s="93" t="inlineStr">
        <is>
          <t>큐텐토너250ml 2set190801</t>
        </is>
      </c>
    </row>
    <row r="6627">
      <c r="A6627" s="93" t="n"/>
      <c r="B6627" s="127" t="n">
        <v>43985</v>
      </c>
      <c r="C6627" s="93">
        <f>TEXT(B6627,"aaa")</f>
        <v/>
      </c>
      <c r="D6627" s="93" t="n"/>
      <c r="E6627" s="93" t="inlineStr">
        <is>
          <t>앰플</t>
        </is>
      </c>
      <c r="F6627" s="5" t="inlineStr">
        <is>
          <t>큐텐</t>
        </is>
      </c>
      <c r="G6627" s="93" t="inlineStr">
        <is>
          <t>앰플 30ml</t>
        </is>
      </c>
      <c r="H6627" s="6" t="n">
        <v>5</v>
      </c>
      <c r="I6627" s="6" t="n"/>
      <c r="J6627" s="93" t="n">
        <v>190801</v>
      </c>
      <c r="K6627" s="93" t="n"/>
      <c r="L6627" s="93" t="n">
        <v>190000</v>
      </c>
      <c r="M6627" s="93" t="n">
        <v>169100</v>
      </c>
      <c r="N6627" s="93" t="n">
        <v>16985</v>
      </c>
      <c r="O6627" s="148" t="n">
        <v>172727.2727272727</v>
      </c>
      <c r="P6627" s="93" t="inlineStr">
        <is>
          <t>큐텐앰플앰플 30ml190801</t>
        </is>
      </c>
    </row>
    <row r="6628">
      <c r="A6628" s="93" t="n"/>
      <c r="B6628" s="127" t="n">
        <v>43985</v>
      </c>
      <c r="C6628" s="93">
        <f>TEXT(B6628,"aaa")</f>
        <v/>
      </c>
      <c r="D6628" s="93" t="n"/>
      <c r="E6628" s="93" t="inlineStr">
        <is>
          <t>마스크팩</t>
        </is>
      </c>
      <c r="F6628" s="5" t="inlineStr">
        <is>
          <t>큐텐</t>
        </is>
      </c>
      <c r="G6628" s="93" t="inlineStr">
        <is>
          <t>마스크팩 10매</t>
        </is>
      </c>
      <c r="H6628" s="6" t="n">
        <v>2</v>
      </c>
      <c r="I6628" s="6" t="n"/>
      <c r="J6628" s="93" t="n">
        <v>190801</v>
      </c>
      <c r="K6628" s="93" t="n"/>
      <c r="L6628" s="93" t="n">
        <v>72000</v>
      </c>
      <c r="M6628" s="93" t="n">
        <v>64080</v>
      </c>
      <c r="N6628" s="93" t="n">
        <v>7940</v>
      </c>
      <c r="O6628" s="148" t="n">
        <v>65454.54545454545</v>
      </c>
      <c r="P6628" s="93" t="inlineStr">
        <is>
          <t>큐텐마스크팩마스크팩 10매190801</t>
        </is>
      </c>
    </row>
    <row r="6629">
      <c r="A6629" s="93" t="n"/>
      <c r="B6629" s="127" t="n">
        <v>43985</v>
      </c>
      <c r="C6629" s="93">
        <f>TEXT(B6629,"aaa")</f>
        <v/>
      </c>
      <c r="D6629" s="93" t="n"/>
      <c r="E6629" s="93" t="inlineStr">
        <is>
          <t>클렌징폼</t>
        </is>
      </c>
      <c r="F6629" s="5" t="inlineStr">
        <is>
          <t>큐텐</t>
        </is>
      </c>
      <c r="G6629" s="93" t="inlineStr">
        <is>
          <t>클렌징폼 120ml</t>
        </is>
      </c>
      <c r="H6629" s="6" t="n">
        <v>5</v>
      </c>
      <c r="I6629" s="6" t="n"/>
      <c r="J6629" s="91" t="n">
        <v>190801</v>
      </c>
      <c r="K6629" s="93" t="n"/>
      <c r="L6629" s="93" t="n">
        <v>125000</v>
      </c>
      <c r="M6629" s="93" t="n">
        <v>111250</v>
      </c>
      <c r="N6629" s="93" t="n">
        <v>13750</v>
      </c>
      <c r="O6629" s="148" t="n">
        <v>113636.3636363636</v>
      </c>
      <c r="P6629" s="93" t="inlineStr">
        <is>
          <t>큐텐클렌징폼클렌징폼 120ml190801</t>
        </is>
      </c>
    </row>
    <row r="6630">
      <c r="A6630" s="93" t="n"/>
      <c r="B6630" s="127" t="n">
        <v>43985</v>
      </c>
      <c r="C6630" s="93">
        <f>TEXT(B6630,"aaa")</f>
        <v/>
      </c>
      <c r="D6630" s="93" t="n"/>
      <c r="E6630" s="93" t="inlineStr">
        <is>
          <t>머드크림마스크</t>
        </is>
      </c>
      <c r="F6630" s="5" t="inlineStr">
        <is>
          <t>큐텐</t>
        </is>
      </c>
      <c r="G6630" s="93" t="inlineStr">
        <is>
          <t>머드크림마스크 100ml</t>
        </is>
      </c>
      <c r="H6630" s="6" t="n">
        <v>3</v>
      </c>
      <c r="I6630" s="6" t="n"/>
      <c r="J6630" s="93" t="n">
        <v>190801</v>
      </c>
      <c r="K6630" s="93" t="n"/>
      <c r="L6630" s="93" t="n">
        <v>94500</v>
      </c>
      <c r="M6630" s="93" t="n">
        <v>84105</v>
      </c>
      <c r="N6630" s="93" t="n">
        <v>4326</v>
      </c>
      <c r="O6630" s="148" t="n">
        <v>85909.0909090909</v>
      </c>
      <c r="P6630" s="93" t="inlineStr">
        <is>
          <t>큐텐머드크림마스크머드크림마스크 100ml190801</t>
        </is>
      </c>
    </row>
    <row r="6631" customFormat="1" s="93">
      <c r="B6631" s="127" t="n">
        <v>43986</v>
      </c>
      <c r="C6631" s="93">
        <f>TEXT(B6631,"aaa")</f>
        <v/>
      </c>
      <c r="E6631" s="6" t="inlineStr">
        <is>
          <t>토너</t>
        </is>
      </c>
      <c r="F6631" s="5" t="inlineStr">
        <is>
          <t>W컨셉</t>
        </is>
      </c>
      <c r="G6631" s="5" t="inlineStr">
        <is>
          <t>250ml 2set</t>
        </is>
      </c>
      <c r="H6631" s="6" t="n">
        <v>4</v>
      </c>
      <c r="I6631" s="6" t="n"/>
      <c r="J6631" s="7" t="n">
        <v>190801</v>
      </c>
      <c r="L6631" s="93" t="n">
        <v>140000</v>
      </c>
      <c r="M6631" s="93" t="n">
        <v>102200</v>
      </c>
      <c r="N6631" s="93" t="n">
        <v>26080</v>
      </c>
      <c r="O6631" s="148" t="n">
        <v>127272.7272727273</v>
      </c>
      <c r="P6631" s="93" t="inlineStr">
        <is>
          <t>W컨셉토너250ml 2set190801</t>
        </is>
      </c>
    </row>
    <row r="6632" customFormat="1" s="93">
      <c r="B6632" s="127" t="n">
        <v>43986</v>
      </c>
      <c r="C6632" s="93">
        <f>TEXT(B6632,"aaa")</f>
        <v/>
      </c>
      <c r="E6632" s="6" t="inlineStr">
        <is>
          <t>토너</t>
        </is>
      </c>
      <c r="F6632" s="5" t="inlineStr">
        <is>
          <t>W컨셉</t>
        </is>
      </c>
      <c r="G6632" s="5" t="inlineStr">
        <is>
          <t>250ml</t>
        </is>
      </c>
      <c r="H6632" s="6" t="n">
        <v>1</v>
      </c>
      <c r="I6632" s="6" t="n"/>
      <c r="J6632" s="7" t="n">
        <v>190801</v>
      </c>
      <c r="L6632" s="93" t="n">
        <v>20000</v>
      </c>
      <c r="M6632" s="93" t="n">
        <v>14400</v>
      </c>
      <c r="N6632" s="93" t="n">
        <v>3260</v>
      </c>
      <c r="O6632" s="148" t="n">
        <v>18181.81818181818</v>
      </c>
      <c r="P6632" s="93" t="inlineStr">
        <is>
          <t>W컨셉토너250ml190801</t>
        </is>
      </c>
    </row>
    <row r="6633" customFormat="1" s="93">
      <c r="B6633" s="127" t="n">
        <v>43986</v>
      </c>
      <c r="C6633" s="93">
        <f>TEXT(B6633,"aaa")</f>
        <v/>
      </c>
      <c r="E6633" s="93" t="inlineStr">
        <is>
          <t>토너</t>
        </is>
      </c>
      <c r="F6633" s="5" t="inlineStr">
        <is>
          <t>스타일쉐어</t>
        </is>
      </c>
      <c r="G6633" s="93" t="inlineStr">
        <is>
          <t>250ml</t>
        </is>
      </c>
      <c r="H6633" s="6" t="n">
        <v>2</v>
      </c>
      <c r="I6633" s="6" t="n"/>
      <c r="J6633" s="7" t="n">
        <v>190801</v>
      </c>
      <c r="L6633" s="93" t="n">
        <v>40000</v>
      </c>
      <c r="M6633" s="93" t="n">
        <v>30000</v>
      </c>
      <c r="N6633" s="93" t="n">
        <v>6520</v>
      </c>
      <c r="O6633" s="148" t="n">
        <v>36363.63636363636</v>
      </c>
      <c r="P6633" s="93" t="inlineStr">
        <is>
          <t>스타일쉐어토너250ml190801</t>
        </is>
      </c>
    </row>
    <row r="6634" customFormat="1" s="93">
      <c r="B6634" s="127" t="n">
        <v>43986</v>
      </c>
      <c r="C6634" s="93">
        <f>TEXT(B6634,"aaa")</f>
        <v/>
      </c>
      <c r="E6634" s="93" t="inlineStr">
        <is>
          <t>토너</t>
        </is>
      </c>
      <c r="F6634" s="5" t="inlineStr">
        <is>
          <t>아누아 CS</t>
        </is>
      </c>
      <c r="G6634" s="93" t="inlineStr">
        <is>
          <t>250ml</t>
        </is>
      </c>
      <c r="H6634" s="6" t="n">
        <v>12</v>
      </c>
      <c r="I6634" s="6" t="n"/>
      <c r="J6634" s="7" t="n">
        <v>190801</v>
      </c>
      <c r="L6634" s="93" t="n">
        <v>0</v>
      </c>
      <c r="M6634" s="93" t="n">
        <v>0</v>
      </c>
      <c r="N6634" s="93" t="n">
        <v>39120</v>
      </c>
      <c r="O6634" s="148" t="n">
        <v>0</v>
      </c>
      <c r="P6634" s="93" t="inlineStr">
        <is>
          <t>아누아 CS토너250ml190801</t>
        </is>
      </c>
    </row>
    <row r="6635" customFormat="1" s="93">
      <c r="B6635" s="127" t="n">
        <v>43986</v>
      </c>
      <c r="C6635" s="93">
        <f>TEXT(B6635,"aaa")</f>
        <v/>
      </c>
      <c r="E6635" s="93" t="inlineStr">
        <is>
          <t>화장솜</t>
        </is>
      </c>
      <c r="F6635" s="5" t="inlineStr">
        <is>
          <t>아누아 CS</t>
        </is>
      </c>
      <c r="G6635" s="93" t="inlineStr">
        <is>
          <t>스킨팩 화장솜 60P</t>
        </is>
      </c>
      <c r="H6635" s="93" t="n">
        <v>3</v>
      </c>
      <c r="J6635" s="7" t="n">
        <v>190801</v>
      </c>
      <c r="L6635" s="93" t="n">
        <v>0</v>
      </c>
      <c r="M6635" s="93" t="n">
        <v>0</v>
      </c>
      <c r="N6635" s="93" t="n">
        <v>3330</v>
      </c>
      <c r="O6635" s="148" t="n">
        <v>0</v>
      </c>
      <c r="P6635" s="93" t="inlineStr">
        <is>
          <t>아누아 CS화장솜스킨팩 화장솜 60P190801</t>
        </is>
      </c>
    </row>
    <row r="6636" customFormat="1" s="93">
      <c r="B6636" s="127" t="n">
        <v>43986</v>
      </c>
      <c r="C6636" s="93">
        <f>TEXT(B6636,"aaa")</f>
        <v/>
      </c>
      <c r="E6636" s="93" t="inlineStr">
        <is>
          <t>앰플</t>
        </is>
      </c>
      <c r="F6636" s="5" t="inlineStr">
        <is>
          <t>아누아 CS</t>
        </is>
      </c>
      <c r="G6636" s="93" t="inlineStr">
        <is>
          <t>앰플 30ml</t>
        </is>
      </c>
      <c r="H6636" s="93" t="n">
        <v>3</v>
      </c>
      <c r="J6636" s="7" t="n">
        <v>190801</v>
      </c>
      <c r="L6636" s="93" t="n">
        <v>0</v>
      </c>
      <c r="M6636" s="93" t="n">
        <v>0</v>
      </c>
      <c r="N6636" s="93" t="n">
        <v>10191</v>
      </c>
      <c r="O6636" s="148" t="n">
        <v>0</v>
      </c>
      <c r="P6636" s="93" t="inlineStr">
        <is>
          <t>아누아 CS앰플앰플 30ml190801</t>
        </is>
      </c>
    </row>
    <row r="6637" customFormat="1" s="93">
      <c r="B6637" s="127" t="n">
        <v>43986</v>
      </c>
      <c r="C6637" s="93">
        <f>TEXT(B6637,"aaa")</f>
        <v/>
      </c>
      <c r="E6637" s="93" t="inlineStr">
        <is>
          <t>마스크팩</t>
        </is>
      </c>
      <c r="F6637" s="5" t="inlineStr">
        <is>
          <t>아누아 CS</t>
        </is>
      </c>
      <c r="G6637" s="93" t="inlineStr">
        <is>
          <t>마스크팩 10매</t>
        </is>
      </c>
      <c r="H6637" s="93" t="n">
        <v>3</v>
      </c>
      <c r="J6637" s="7" t="n">
        <v>190801</v>
      </c>
      <c r="L6637" s="93" t="n">
        <v>0</v>
      </c>
      <c r="M6637" s="93" t="n">
        <v>0</v>
      </c>
      <c r="N6637" s="93" t="n">
        <v>11910</v>
      </c>
      <c r="O6637" s="148" t="n">
        <v>0</v>
      </c>
      <c r="P6637" s="93" t="inlineStr">
        <is>
          <t>아누아 CS마스크팩마스크팩 10매190801</t>
        </is>
      </c>
    </row>
    <row r="6638" customFormat="1" s="93">
      <c r="B6638" s="127" t="n">
        <v>43986</v>
      </c>
      <c r="C6638" s="93">
        <f>TEXT(B6638,"aaa")</f>
        <v/>
      </c>
      <c r="E6638" s="93" t="inlineStr">
        <is>
          <t>선크림</t>
        </is>
      </c>
      <c r="F6638" s="5" t="inlineStr">
        <is>
          <t>아누아 CS</t>
        </is>
      </c>
      <c r="G6638" s="93" t="inlineStr">
        <is>
          <t>선크림 50ml</t>
        </is>
      </c>
      <c r="H6638" s="93" t="n">
        <v>3</v>
      </c>
      <c r="J6638" s="7" t="n">
        <v>190801</v>
      </c>
      <c r="L6638" s="93" t="n">
        <v>0</v>
      </c>
      <c r="M6638" s="93" t="n">
        <v>0</v>
      </c>
      <c r="N6638" s="93" t="n">
        <v>7035</v>
      </c>
      <c r="O6638" s="148" t="n">
        <v>0</v>
      </c>
      <c r="P6638" s="93" t="inlineStr">
        <is>
          <t>아누아 CS선크림선크림 50ml190801</t>
        </is>
      </c>
    </row>
    <row r="6639" customFormat="1" s="93">
      <c r="B6639" s="127" t="n">
        <v>43986</v>
      </c>
      <c r="C6639" s="93">
        <f>TEXT(B6639,"aaa")</f>
        <v/>
      </c>
      <c r="E6639" s="93" t="inlineStr">
        <is>
          <t>선크림</t>
        </is>
      </c>
      <c r="F6639" s="5" t="inlineStr">
        <is>
          <t>카페24</t>
        </is>
      </c>
      <c r="G6639" s="93" t="inlineStr">
        <is>
          <t>선크림 50ml</t>
        </is>
      </c>
      <c r="H6639" s="6" t="n">
        <v>14</v>
      </c>
      <c r="I6639" s="6" t="n"/>
      <c r="J6639" s="7" t="n">
        <v>190801</v>
      </c>
      <c r="L6639" s="93" t="n">
        <v>280000</v>
      </c>
      <c r="M6639" s="93" t="n">
        <v>263620</v>
      </c>
      <c r="N6639" s="93" t="n">
        <v>32830</v>
      </c>
      <c r="O6639" s="148" t="n">
        <v>254545.4545454545</v>
      </c>
      <c r="P6639" s="93" t="inlineStr">
        <is>
          <t>카페24선크림선크림 50ml190801</t>
        </is>
      </c>
    </row>
    <row r="6640" customFormat="1" s="93">
      <c r="B6640" s="127" t="n">
        <v>43986</v>
      </c>
      <c r="C6640" s="93">
        <f>TEXT(B6640,"aaa")</f>
        <v/>
      </c>
      <c r="E6640" s="93" t="inlineStr">
        <is>
          <t>클렌징폼</t>
        </is>
      </c>
      <c r="F6640" s="5" t="inlineStr">
        <is>
          <t>카페24</t>
        </is>
      </c>
      <c r="G6640" s="93" t="inlineStr">
        <is>
          <t>클렌징폼 120ml(선크림할인)</t>
        </is>
      </c>
      <c r="H6640" s="6" t="n">
        <v>2</v>
      </c>
      <c r="I6640" s="6" t="n"/>
      <c r="J6640" s="91" t="n">
        <v>190801</v>
      </c>
      <c r="L6640" s="93" t="n">
        <v>20000</v>
      </c>
      <c r="M6640" s="93" t="n">
        <v>18830</v>
      </c>
      <c r="N6640" s="93" t="n">
        <v>5500</v>
      </c>
      <c r="O6640" s="148" t="n">
        <v>18181.81818181818</v>
      </c>
      <c r="P6640" s="93" t="inlineStr">
        <is>
          <t>카페24클렌징폼클렌징폼 120ml(선크림할인)190801</t>
        </is>
      </c>
    </row>
    <row r="6641" customFormat="1" s="93">
      <c r="B6641" s="127" t="n">
        <v>43986</v>
      </c>
      <c r="C6641" s="93">
        <f>TEXT(B6641,"aaa")</f>
        <v/>
      </c>
      <c r="E6641" s="93" t="inlineStr">
        <is>
          <t>어성초진정패키지</t>
        </is>
      </c>
      <c r="F6641" s="5" t="inlineStr">
        <is>
          <t>카페24</t>
        </is>
      </c>
      <c r="G6641" s="93" t="inlineStr">
        <is>
          <t>어성초 진정패키지세트</t>
        </is>
      </c>
      <c r="H6641" s="6" t="n">
        <v>3</v>
      </c>
      <c r="I6641" s="6" t="n"/>
      <c r="J6641" s="93" t="n">
        <v>190801</v>
      </c>
      <c r="L6641" s="93" t="n">
        <v>297000</v>
      </c>
      <c r="M6641" s="93" t="n">
        <v>279625.5</v>
      </c>
      <c r="N6641" s="93" t="n">
        <v>45411</v>
      </c>
      <c r="O6641" s="148" t="n">
        <v>270000</v>
      </c>
      <c r="P6641" s="93" t="inlineStr">
        <is>
          <t>카페24어성초진정패키지어성초 진정패키지세트190801</t>
        </is>
      </c>
    </row>
    <row r="6642" customFormat="1" s="93">
      <c r="B6642" s="127" t="n">
        <v>43986</v>
      </c>
      <c r="C6642" s="93">
        <f>TEXT(B6642,"aaa")</f>
        <v/>
      </c>
      <c r="E6642" s="6" t="inlineStr">
        <is>
          <t>토너</t>
        </is>
      </c>
      <c r="F6642" s="5" t="inlineStr">
        <is>
          <t>카페24</t>
        </is>
      </c>
      <c r="G6642" s="5" t="inlineStr">
        <is>
          <t>500ml</t>
        </is>
      </c>
      <c r="H6642" s="6" t="n">
        <v>36</v>
      </c>
      <c r="I6642" s="6" t="n"/>
      <c r="J6642" s="7" t="n">
        <v>190801</v>
      </c>
      <c r="L6642" s="93" t="n">
        <v>1188000</v>
      </c>
      <c r="M6642" s="93" t="n">
        <v>1118502</v>
      </c>
      <c r="N6642" s="93" t="n">
        <v>170100</v>
      </c>
      <c r="O6642" s="148" t="n">
        <v>1080000</v>
      </c>
      <c r="P6642" s="93" t="inlineStr">
        <is>
          <t>카페24토너500ml190801</t>
        </is>
      </c>
    </row>
    <row r="6643" customFormat="1" s="93">
      <c r="B6643" s="127" t="n">
        <v>43986</v>
      </c>
      <c r="C6643" s="93">
        <f>TEXT(B6643,"aaa")</f>
        <v/>
      </c>
      <c r="E6643" s="6" t="inlineStr">
        <is>
          <t>토너</t>
        </is>
      </c>
      <c r="F6643" s="5" t="inlineStr">
        <is>
          <t>카페24</t>
        </is>
      </c>
      <c r="G6643" s="5" t="inlineStr">
        <is>
          <t>250ml 2set</t>
        </is>
      </c>
      <c r="H6643" s="6" t="n">
        <v>4</v>
      </c>
      <c r="I6643" s="6" t="n"/>
      <c r="J6643" s="7" t="n">
        <v>190801</v>
      </c>
      <c r="L6643" s="93" t="n">
        <v>140000</v>
      </c>
      <c r="M6643" s="93" t="n">
        <v>131810</v>
      </c>
      <c r="N6643" s="93" t="n">
        <v>26080</v>
      </c>
      <c r="O6643" s="148" t="n">
        <v>127272.7272727273</v>
      </c>
      <c r="P6643" s="93" t="inlineStr">
        <is>
          <t>카페24토너250ml 2set190801</t>
        </is>
      </c>
    </row>
    <row r="6644" customFormat="1" s="93">
      <c r="B6644" s="127" t="n">
        <v>43986</v>
      </c>
      <c r="C6644" s="93">
        <f>TEXT(B6644,"aaa")</f>
        <v/>
      </c>
      <c r="E6644" s="93" t="inlineStr">
        <is>
          <t>머드크림마스크</t>
        </is>
      </c>
      <c r="F6644" s="5" t="inlineStr">
        <is>
          <t>카페24</t>
        </is>
      </c>
      <c r="G6644" s="93" t="inlineStr">
        <is>
          <t>머드크림마스크 100ml</t>
        </is>
      </c>
      <c r="H6644" s="6" t="n">
        <v>4</v>
      </c>
      <c r="I6644" s="6" t="n"/>
      <c r="J6644" s="93" t="n">
        <v>190801</v>
      </c>
      <c r="L6644" s="93" t="n">
        <v>80000</v>
      </c>
      <c r="M6644" s="93" t="n">
        <v>75320</v>
      </c>
      <c r="N6644" s="93" t="n">
        <v>5768</v>
      </c>
      <c r="O6644" s="148" t="n">
        <v>72727.27272727272</v>
      </c>
      <c r="P6644" s="93" t="inlineStr">
        <is>
          <t>카페24머드크림마스크머드크림마스크 100ml190801</t>
        </is>
      </c>
    </row>
    <row r="6645" customFormat="1" s="93">
      <c r="B6645" s="127" t="n">
        <v>43986</v>
      </c>
      <c r="C6645" s="93">
        <f>TEXT(B6645,"aaa")</f>
        <v/>
      </c>
      <c r="E6645" s="93" t="inlineStr">
        <is>
          <t>머드크림마스크</t>
        </is>
      </c>
      <c r="F6645" s="5" t="inlineStr">
        <is>
          <t>카페24</t>
        </is>
      </c>
      <c r="G6645" s="93" t="inlineStr">
        <is>
          <t>머드크림마스크 100ml 2set</t>
        </is>
      </c>
      <c r="H6645" s="6" t="n">
        <v>1</v>
      </c>
      <c r="I6645" s="6" t="n"/>
      <c r="J6645" s="93" t="n">
        <v>190801</v>
      </c>
      <c r="L6645" s="93" t="n">
        <v>35000</v>
      </c>
      <c r="M6645" s="93" t="n">
        <v>32952.5</v>
      </c>
      <c r="N6645" s="93" t="n">
        <v>2884</v>
      </c>
      <c r="O6645" s="148" t="n">
        <v>31818.18181818182</v>
      </c>
      <c r="P6645" s="93" t="inlineStr">
        <is>
          <t>카페24머드크림마스크머드크림마스크 100ml 2set190801</t>
        </is>
      </c>
    </row>
    <row r="6646" customFormat="1" s="93">
      <c r="B6646" s="127" t="n">
        <v>43986</v>
      </c>
      <c r="C6646" s="93">
        <f>TEXT(B6646,"aaa")</f>
        <v/>
      </c>
      <c r="E6646" s="93" t="inlineStr">
        <is>
          <t>마스크팩</t>
        </is>
      </c>
      <c r="F6646" s="5" t="inlineStr">
        <is>
          <t>카페24</t>
        </is>
      </c>
      <c r="G6646" s="93" t="inlineStr">
        <is>
          <t>마스크팩 1매</t>
        </is>
      </c>
      <c r="H6646" s="6" t="n">
        <v>4</v>
      </c>
      <c r="I6646" s="6" t="n"/>
      <c r="J6646" s="93" t="n">
        <v>190801</v>
      </c>
      <c r="L6646" s="93" t="n">
        <v>16000</v>
      </c>
      <c r="M6646" s="93" t="n">
        <v>15064</v>
      </c>
      <c r="N6646" s="93" t="n">
        <v>1588</v>
      </c>
      <c r="O6646" s="148" t="n">
        <v>14545.45454545454</v>
      </c>
      <c r="P6646" s="93" t="inlineStr">
        <is>
          <t>카페24마스크팩마스크팩 1매190801</t>
        </is>
      </c>
    </row>
    <row r="6647" customFormat="1" s="93">
      <c r="B6647" s="127" t="n">
        <v>43986</v>
      </c>
      <c r="C6647" s="93">
        <f>TEXT(B6647,"aaa")</f>
        <v/>
      </c>
      <c r="E6647" s="93" t="inlineStr">
        <is>
          <t>마스크팩</t>
        </is>
      </c>
      <c r="F6647" s="5" t="inlineStr">
        <is>
          <t>카페24</t>
        </is>
      </c>
      <c r="G6647" s="93" t="inlineStr">
        <is>
          <t>마스크팩 10매</t>
        </is>
      </c>
      <c r="H6647" s="6" t="n">
        <v>2</v>
      </c>
      <c r="I6647" s="6" t="n"/>
      <c r="J6647" s="93" t="n">
        <v>190801</v>
      </c>
      <c r="L6647" s="93" t="n">
        <v>40000</v>
      </c>
      <c r="M6647" s="93" t="n">
        <v>37660</v>
      </c>
      <c r="N6647" s="93" t="n">
        <v>7940</v>
      </c>
      <c r="O6647" s="148" t="n">
        <v>36363.63636363636</v>
      </c>
      <c r="P6647" s="93" t="inlineStr">
        <is>
          <t>카페24마스크팩마스크팩 10매190801</t>
        </is>
      </c>
    </row>
    <row r="6648" customFormat="1" s="93">
      <c r="B6648" s="127" t="n">
        <v>43986</v>
      </c>
      <c r="C6648" s="93">
        <f>TEXT(B6648,"aaa")</f>
        <v/>
      </c>
      <c r="E6648" s="6" t="inlineStr">
        <is>
          <t>토너</t>
        </is>
      </c>
      <c r="F6648" s="5" t="inlineStr">
        <is>
          <t>카페24</t>
        </is>
      </c>
      <c r="G6648" s="5" t="inlineStr">
        <is>
          <t>250ml</t>
        </is>
      </c>
      <c r="H6648" s="6" t="n">
        <v>71</v>
      </c>
      <c r="I6648" s="6" t="n"/>
      <c r="J6648" s="7" t="n">
        <v>190801</v>
      </c>
      <c r="L6648" s="93" t="n">
        <v>1420000</v>
      </c>
      <c r="M6648" s="93" t="n">
        <v>1336930</v>
      </c>
      <c r="N6648" s="93" t="n">
        <v>231460</v>
      </c>
      <c r="O6648" s="148" t="n">
        <v>1290909.090909091</v>
      </c>
      <c r="P6648" s="93" t="inlineStr">
        <is>
          <t>카페24토너250ml190801</t>
        </is>
      </c>
    </row>
    <row r="6649" customFormat="1" s="93">
      <c r="B6649" s="127" t="n">
        <v>43986</v>
      </c>
      <c r="C6649" s="93">
        <f>TEXT(B6649,"aaa")</f>
        <v/>
      </c>
      <c r="E6649" s="6" t="inlineStr">
        <is>
          <t>토너</t>
        </is>
      </c>
      <c r="F6649" s="5" t="inlineStr">
        <is>
          <t>카페24</t>
        </is>
      </c>
      <c r="G6649" s="5" t="inlineStr">
        <is>
          <t>250ml 2set</t>
        </is>
      </c>
      <c r="H6649" s="6" t="n">
        <v>38</v>
      </c>
      <c r="I6649" s="6" t="n"/>
      <c r="J6649" s="7" t="n">
        <v>190801</v>
      </c>
      <c r="L6649" s="93" t="n">
        <v>1330000</v>
      </c>
      <c r="M6649" s="93" t="n">
        <v>1252195</v>
      </c>
      <c r="N6649" s="93" t="n">
        <v>247760</v>
      </c>
      <c r="O6649" s="148" t="n">
        <v>1209090.909090909</v>
      </c>
      <c r="P6649" s="93" t="inlineStr">
        <is>
          <t>카페24토너250ml 2set190801</t>
        </is>
      </c>
    </row>
    <row r="6650" customFormat="1" s="93">
      <c r="B6650" s="127" t="n">
        <v>43986</v>
      </c>
      <c r="C6650" s="93">
        <f>TEXT(B6650,"aaa")</f>
        <v/>
      </c>
      <c r="E6650" s="6" t="inlineStr">
        <is>
          <t>토너</t>
        </is>
      </c>
      <c r="F6650" s="5" t="inlineStr">
        <is>
          <t>카페24</t>
        </is>
      </c>
      <c r="G6650" s="93" t="inlineStr">
        <is>
          <t>스킨팩 화장솜 60P</t>
        </is>
      </c>
      <c r="H6650" s="6" t="n">
        <v>36</v>
      </c>
      <c r="I6650" s="6" t="n"/>
      <c r="J6650" s="7" t="n">
        <v>190801</v>
      </c>
      <c r="L6650" s="93" t="n">
        <v>108000</v>
      </c>
      <c r="M6650" s="93" t="n">
        <v>101682</v>
      </c>
      <c r="N6650" s="93" t="n">
        <v>39960</v>
      </c>
      <c r="O6650" s="148" t="n">
        <v>98181.81818181818</v>
      </c>
      <c r="P6650" s="93" t="inlineStr">
        <is>
          <t>카페24토너스킨팩 화장솜 60P190801</t>
        </is>
      </c>
    </row>
    <row r="6651" customFormat="1" s="93">
      <c r="B6651" s="127" t="n">
        <v>43986</v>
      </c>
      <c r="C6651" s="93">
        <f>TEXT(B6651,"aaa")</f>
        <v/>
      </c>
      <c r="E6651" s="93" t="inlineStr">
        <is>
          <t>수딩크림</t>
        </is>
      </c>
      <c r="F6651" s="5" t="inlineStr">
        <is>
          <t>카페24</t>
        </is>
      </c>
      <c r="G6651" s="93" t="inlineStr">
        <is>
          <t>수딩크림 100ml</t>
        </is>
      </c>
      <c r="H6651" s="6" t="n">
        <v>3</v>
      </c>
      <c r="I6651" s="6" t="n"/>
      <c r="J6651" s="93" t="n">
        <v>190801</v>
      </c>
      <c r="L6651" s="93" t="n">
        <v>114000</v>
      </c>
      <c r="M6651" s="93" t="n">
        <v>107331</v>
      </c>
      <c r="N6651" s="93" t="n">
        <v>9135</v>
      </c>
      <c r="O6651" s="148" t="n">
        <v>103636.3636363636</v>
      </c>
      <c r="P6651" s="93" t="inlineStr">
        <is>
          <t>카페24수딩크림수딩크림 100ml190801</t>
        </is>
      </c>
    </row>
    <row r="6652" customFormat="1" s="93">
      <c r="B6652" s="127" t="n">
        <v>43986</v>
      </c>
      <c r="C6652" s="93">
        <f>TEXT(B6652,"aaa")</f>
        <v/>
      </c>
      <c r="E6652" s="93" t="inlineStr">
        <is>
          <t>앰플</t>
        </is>
      </c>
      <c r="F6652" s="5" t="inlineStr">
        <is>
          <t>카페24</t>
        </is>
      </c>
      <c r="G6652" s="93" t="inlineStr">
        <is>
          <t>앰플 30ml</t>
        </is>
      </c>
      <c r="H6652" s="6" t="n">
        <v>13</v>
      </c>
      <c r="I6652" s="6" t="n"/>
      <c r="J6652" s="93" t="n">
        <v>190801</v>
      </c>
      <c r="L6652" s="93" t="n">
        <v>364000</v>
      </c>
      <c r="M6652" s="93" t="n">
        <v>342706</v>
      </c>
      <c r="N6652" s="93" t="n">
        <v>44161</v>
      </c>
      <c r="O6652" s="148" t="n">
        <v>330909.0909090909</v>
      </c>
      <c r="P6652" s="93" t="inlineStr">
        <is>
          <t>카페24앰플앰플 30ml190801</t>
        </is>
      </c>
    </row>
    <row r="6653" customFormat="1" s="93">
      <c r="B6653" s="127" t="n">
        <v>43986</v>
      </c>
      <c r="C6653" s="93">
        <f>TEXT(B6653,"aaa")</f>
        <v/>
      </c>
      <c r="E6653" s="93" t="inlineStr">
        <is>
          <t>클렌징폼</t>
        </is>
      </c>
      <c r="F6653" s="5" t="inlineStr">
        <is>
          <t>카페24</t>
        </is>
      </c>
      <c r="G6653" s="93" t="inlineStr">
        <is>
          <t>클렌징폼 120ml</t>
        </is>
      </c>
      <c r="H6653" s="6" t="n">
        <v>4</v>
      </c>
      <c r="I6653" s="6" t="n"/>
      <c r="J6653" s="91" t="n">
        <v>190801</v>
      </c>
      <c r="L6653" s="93" t="n">
        <v>52000</v>
      </c>
      <c r="M6653" s="93" t="n">
        <v>48958</v>
      </c>
      <c r="N6653" s="93" t="n">
        <v>11000</v>
      </c>
      <c r="O6653" s="148" t="n">
        <v>47272.72727272727</v>
      </c>
      <c r="P6653" s="93" t="inlineStr">
        <is>
          <t>카페24클렌징폼클렌징폼 120ml190801</t>
        </is>
      </c>
    </row>
    <row r="6654" customFormat="1" s="93">
      <c r="B6654" s="127" t="n">
        <v>43986</v>
      </c>
      <c r="C6654" s="93">
        <f>TEXT(B6654,"aaa")</f>
        <v/>
      </c>
      <c r="E6654" s="93" t="inlineStr">
        <is>
          <t>클렌징폼</t>
        </is>
      </c>
      <c r="F6654" s="5" t="inlineStr">
        <is>
          <t>카페24</t>
        </is>
      </c>
      <c r="G6654" s="93" t="inlineStr">
        <is>
          <t>클렌징폼 120ml 2set</t>
        </is>
      </c>
      <c r="H6654" s="6" t="n">
        <v>1</v>
      </c>
      <c r="I6654" s="6" t="n"/>
      <c r="J6654" s="91" t="n">
        <v>190801</v>
      </c>
      <c r="L6654" s="93" t="n">
        <v>24000</v>
      </c>
      <c r="M6654" s="93" t="n">
        <v>22596</v>
      </c>
      <c r="N6654" s="93" t="n">
        <v>2460</v>
      </c>
      <c r="O6654" s="148" t="n">
        <v>21818.18181818182</v>
      </c>
      <c r="P6654" s="93" t="inlineStr">
        <is>
          <t>카페24클렌징폼클렌징폼 120ml 2set190801</t>
        </is>
      </c>
    </row>
    <row r="6655" customFormat="1" s="93">
      <c r="B6655" s="127" t="n">
        <v>43986</v>
      </c>
      <c r="C6655" s="93">
        <f>TEXT(B6655,"aaa")</f>
        <v/>
      </c>
      <c r="E6655" s="93" t="inlineStr">
        <is>
          <t>토너</t>
        </is>
      </c>
      <c r="F6655" s="5" t="inlineStr">
        <is>
          <t>카페24</t>
        </is>
      </c>
      <c r="G6655" s="93" t="inlineStr">
        <is>
          <t>스킨팩 화장솜 60P</t>
        </is>
      </c>
      <c r="H6655" s="6" t="n">
        <v>19</v>
      </c>
      <c r="I6655" s="6" t="n"/>
      <c r="J6655" s="91" t="n">
        <v>190801</v>
      </c>
      <c r="L6655" s="93" t="n">
        <v>57000</v>
      </c>
      <c r="M6655" s="93" t="n">
        <v>53665.5</v>
      </c>
      <c r="N6655" s="93" t="n">
        <v>21090</v>
      </c>
      <c r="O6655" s="148" t="n">
        <v>51818.18181818182</v>
      </c>
      <c r="P6655" s="93" t="inlineStr">
        <is>
          <t>카페24토너스킨팩 화장솜 60P190801</t>
        </is>
      </c>
    </row>
    <row r="6656" customFormat="1" s="93">
      <c r="B6656" s="127" t="n">
        <v>43986</v>
      </c>
      <c r="C6656" s="93">
        <f>TEXT(B6656,"aaa")</f>
        <v/>
      </c>
      <c r="E6656" s="6" t="inlineStr">
        <is>
          <t>토너</t>
        </is>
      </c>
      <c r="F6656" s="5" t="inlineStr">
        <is>
          <t>큐텐</t>
        </is>
      </c>
      <c r="G6656" s="5" t="inlineStr">
        <is>
          <t>250ml</t>
        </is>
      </c>
      <c r="H6656" s="6" t="n">
        <v>45</v>
      </c>
      <c r="I6656" s="6" t="n"/>
      <c r="J6656" s="91" t="n">
        <v>190801</v>
      </c>
      <c r="L6656" s="93" t="n">
        <v>1417500</v>
      </c>
      <c r="M6656" s="93" t="n">
        <v>1261575</v>
      </c>
      <c r="N6656" s="93" t="n">
        <v>146700</v>
      </c>
      <c r="O6656" s="148" t="n">
        <v>1288636.363636364</v>
      </c>
      <c r="P6656" s="93" t="inlineStr">
        <is>
          <t>큐텐토너250ml190801</t>
        </is>
      </c>
    </row>
    <row r="6657" customFormat="1" s="93">
      <c r="B6657" s="127" t="n">
        <v>43986</v>
      </c>
      <c r="C6657" s="93">
        <f>TEXT(B6657,"aaa")</f>
        <v/>
      </c>
      <c r="E6657" s="6" t="inlineStr">
        <is>
          <t>토너</t>
        </is>
      </c>
      <c r="F6657" s="5" t="inlineStr">
        <is>
          <t>큐텐</t>
        </is>
      </c>
      <c r="G6657" s="5" t="inlineStr">
        <is>
          <t>250ml 2set</t>
        </is>
      </c>
      <c r="H6657" s="6" t="n">
        <v>52</v>
      </c>
      <c r="I6657" s="6" t="n"/>
      <c r="J6657" s="93" t="n">
        <v>190801</v>
      </c>
      <c r="L6657" s="93" t="n">
        <v>2288000</v>
      </c>
      <c r="M6657" s="93" t="n">
        <v>2036320</v>
      </c>
      <c r="N6657" s="93" t="n">
        <v>339040</v>
      </c>
      <c r="O6657" s="148" t="n">
        <v>2080000</v>
      </c>
      <c r="P6657" s="93" t="inlineStr">
        <is>
          <t>큐텐토너250ml 2set190801</t>
        </is>
      </c>
    </row>
    <row r="6658" customFormat="1" s="93">
      <c r="B6658" s="127" t="n">
        <v>43986</v>
      </c>
      <c r="C6658" s="93">
        <f>TEXT(B6658,"aaa")</f>
        <v/>
      </c>
      <c r="E6658" s="93" t="inlineStr">
        <is>
          <t>앰플</t>
        </is>
      </c>
      <c r="F6658" s="5" t="inlineStr">
        <is>
          <t>큐텐</t>
        </is>
      </c>
      <c r="G6658" s="93" t="inlineStr">
        <is>
          <t>앰플 30ml</t>
        </is>
      </c>
      <c r="H6658" s="6" t="n">
        <v>3</v>
      </c>
      <c r="I6658" s="6" t="n"/>
      <c r="J6658" s="93" t="n">
        <v>190801</v>
      </c>
      <c r="L6658" s="93" t="n">
        <v>114000</v>
      </c>
      <c r="M6658" s="93" t="n">
        <v>101460</v>
      </c>
      <c r="N6658" s="93" t="n">
        <v>10191</v>
      </c>
      <c r="O6658" s="148" t="n">
        <v>103636.3636363636</v>
      </c>
      <c r="P6658" s="93" t="inlineStr">
        <is>
          <t>큐텐앰플앰플 30ml190801</t>
        </is>
      </c>
    </row>
    <row r="6659" customFormat="1" s="93">
      <c r="B6659" s="127" t="n">
        <v>43986</v>
      </c>
      <c r="C6659" s="93">
        <f>TEXT(B6659,"aaa")</f>
        <v/>
      </c>
      <c r="E6659" s="93" t="inlineStr">
        <is>
          <t>마스크팩</t>
        </is>
      </c>
      <c r="F6659" s="5" t="inlineStr">
        <is>
          <t>큐텐</t>
        </is>
      </c>
      <c r="G6659" s="93" t="inlineStr">
        <is>
          <t>마스크팩 10매</t>
        </is>
      </c>
      <c r="H6659" s="6" t="n">
        <v>1</v>
      </c>
      <c r="I6659" s="6" t="n"/>
      <c r="J6659" s="93" t="n">
        <v>190801</v>
      </c>
      <c r="L6659" s="93" t="n">
        <v>36000</v>
      </c>
      <c r="M6659" s="93" t="n">
        <v>32040</v>
      </c>
      <c r="N6659" s="93" t="n">
        <v>3970</v>
      </c>
      <c r="O6659" s="148" t="n">
        <v>32727.27272727272</v>
      </c>
      <c r="P6659" s="93" t="inlineStr">
        <is>
          <t>큐텐마스크팩마스크팩 10매190801</t>
        </is>
      </c>
    </row>
    <row r="6660">
      <c r="A6660" s="93" t="n"/>
      <c r="B6660" s="127" t="n">
        <v>43986</v>
      </c>
      <c r="C6660" s="93">
        <f>TEXT(B6660,"aaa")</f>
        <v/>
      </c>
      <c r="D6660" s="93" t="n"/>
      <c r="E6660" s="93" t="inlineStr">
        <is>
          <t>머드크림마스크</t>
        </is>
      </c>
      <c r="F6660" s="5" t="inlineStr">
        <is>
          <t>큐텐</t>
        </is>
      </c>
      <c r="G6660" s="93" t="inlineStr">
        <is>
          <t>머드크림마스크 100ml</t>
        </is>
      </c>
      <c r="H6660" s="6" t="n">
        <v>3</v>
      </c>
      <c r="I6660" s="6" t="n"/>
      <c r="J6660" s="93" t="n">
        <v>190801</v>
      </c>
      <c r="K6660" s="93" t="n"/>
      <c r="L6660" s="93" t="n">
        <v>94500</v>
      </c>
      <c r="M6660" s="93" t="n">
        <v>84105</v>
      </c>
      <c r="N6660" s="93" t="n">
        <v>4326</v>
      </c>
      <c r="O6660" s="148" t="n">
        <v>85909.0909090909</v>
      </c>
      <c r="P6660" s="93" t="inlineStr">
        <is>
          <t>큐텐머드크림마스크머드크림마스크 100ml190801</t>
        </is>
      </c>
    </row>
    <row r="6661" customFormat="1" s="93">
      <c r="B6661" s="127" t="n">
        <v>43987</v>
      </c>
      <c r="C6661" s="93">
        <f>TEXT(B6661,"aaa")</f>
        <v/>
      </c>
      <c r="E6661" s="6" t="inlineStr">
        <is>
          <t>토너</t>
        </is>
      </c>
      <c r="F6661" s="5" t="inlineStr">
        <is>
          <t>W컨셉</t>
        </is>
      </c>
      <c r="G6661" s="5" t="inlineStr">
        <is>
          <t>250ml 2set</t>
        </is>
      </c>
      <c r="H6661" s="6" t="n">
        <v>3</v>
      </c>
      <c r="I6661" s="6" t="n"/>
      <c r="J6661" s="7" t="n">
        <v>190801</v>
      </c>
      <c r="L6661" s="93" t="n">
        <v>105000</v>
      </c>
      <c r="M6661" s="93" t="n">
        <v>76650</v>
      </c>
      <c r="N6661" s="93" t="n">
        <v>19560</v>
      </c>
      <c r="O6661" s="148" t="n">
        <v>95454.54545454544</v>
      </c>
      <c r="P6661" s="93" t="inlineStr">
        <is>
          <t>W컨셉토너250ml 2set190801</t>
        </is>
      </c>
    </row>
    <row r="6662" customFormat="1" s="93">
      <c r="B6662" s="127" t="n">
        <v>43987</v>
      </c>
      <c r="C6662" s="93">
        <f>TEXT(B6662,"aaa")</f>
        <v/>
      </c>
      <c r="E6662" s="93" t="inlineStr">
        <is>
          <t>토너</t>
        </is>
      </c>
      <c r="F6662" s="5" t="inlineStr">
        <is>
          <t>스타일쉐어</t>
        </is>
      </c>
      <c r="G6662" s="93" t="inlineStr">
        <is>
          <t>250ml</t>
        </is>
      </c>
      <c r="H6662" s="6" t="n">
        <v>2</v>
      </c>
      <c r="I6662" s="6" t="n"/>
      <c r="J6662" s="7" t="n">
        <v>190801</v>
      </c>
      <c r="L6662" s="93" t="n">
        <v>40000</v>
      </c>
      <c r="M6662" s="93" t="n">
        <v>30000</v>
      </c>
      <c r="N6662" s="93" t="n">
        <v>6520</v>
      </c>
      <c r="O6662" s="148" t="n">
        <v>36363.63636363636</v>
      </c>
      <c r="P6662" s="93" t="inlineStr">
        <is>
          <t>스타일쉐어토너250ml190801</t>
        </is>
      </c>
    </row>
    <row r="6663" customFormat="1" s="93">
      <c r="B6663" s="127" t="n">
        <v>43987</v>
      </c>
      <c r="C6663" s="93">
        <f>TEXT(B6663,"aaa")</f>
        <v/>
      </c>
      <c r="E6663" s="93" t="inlineStr">
        <is>
          <t>토너</t>
        </is>
      </c>
      <c r="F6663" s="5" t="inlineStr">
        <is>
          <t>아누아 CS</t>
        </is>
      </c>
      <c r="G6663" s="93" t="inlineStr">
        <is>
          <t>250ml</t>
        </is>
      </c>
      <c r="H6663" s="6" t="n">
        <v>206</v>
      </c>
      <c r="I6663" s="6" t="n"/>
      <c r="J6663" s="7" t="n">
        <v>190801</v>
      </c>
      <c r="L6663" s="93" t="n">
        <v>0</v>
      </c>
      <c r="M6663" s="93" t="n">
        <v>0</v>
      </c>
      <c r="N6663" s="93" t="n">
        <v>671560</v>
      </c>
      <c r="O6663" s="148" t="n">
        <v>0</v>
      </c>
      <c r="P6663" s="93" t="inlineStr">
        <is>
          <t>아누아 CS토너250ml190801</t>
        </is>
      </c>
    </row>
    <row r="6664" customFormat="1" s="93">
      <c r="B6664" s="127" t="n">
        <v>43987</v>
      </c>
      <c r="C6664" s="93">
        <f>TEXT(B6664,"aaa")</f>
        <v/>
      </c>
      <c r="E6664" s="93" t="inlineStr">
        <is>
          <t>토너</t>
        </is>
      </c>
      <c r="F6664" s="5" t="inlineStr">
        <is>
          <t>아누아 CS</t>
        </is>
      </c>
      <c r="G6664" s="93" t="inlineStr">
        <is>
          <t>40ml</t>
        </is>
      </c>
      <c r="H6664" s="6" t="n">
        <v>200</v>
      </c>
      <c r="I6664" s="6" t="n"/>
      <c r="J6664" s="7" t="n">
        <v>190801</v>
      </c>
      <c r="L6664" s="93" t="n">
        <v>0</v>
      </c>
      <c r="M6664" s="93" t="n">
        <v>0</v>
      </c>
      <c r="N6664" s="93" t="n">
        <v>246000</v>
      </c>
      <c r="O6664" s="148" t="n">
        <v>0</v>
      </c>
      <c r="P6664" s="93" t="inlineStr">
        <is>
          <t>아누아 CS토너40ml190801</t>
        </is>
      </c>
    </row>
    <row r="6665" customFormat="1" s="93">
      <c r="B6665" s="127" t="n">
        <v>43987</v>
      </c>
      <c r="C6665" s="93">
        <f>TEXT(B6665,"aaa")</f>
        <v/>
      </c>
      <c r="E6665" s="93" t="inlineStr">
        <is>
          <t>선크림</t>
        </is>
      </c>
      <c r="F6665" s="5" t="inlineStr">
        <is>
          <t>아누아 CS</t>
        </is>
      </c>
      <c r="G6665" s="93" t="inlineStr">
        <is>
          <t>선크림 50ml</t>
        </is>
      </c>
      <c r="H6665" s="6" t="n">
        <v>2</v>
      </c>
      <c r="I6665" s="6" t="n"/>
      <c r="J6665" s="7" t="n">
        <v>190801</v>
      </c>
      <c r="L6665" s="93" t="n">
        <v>0</v>
      </c>
      <c r="M6665" s="93" t="n">
        <v>0</v>
      </c>
      <c r="N6665" s="93" t="n">
        <v>4690</v>
      </c>
      <c r="O6665" s="148" t="n">
        <v>0</v>
      </c>
      <c r="P6665" s="93" t="inlineStr">
        <is>
          <t>아누아 CS선크림선크림 50ml190801</t>
        </is>
      </c>
    </row>
    <row r="6666" customFormat="1" s="93">
      <c r="B6666" s="127" t="n">
        <v>43987</v>
      </c>
      <c r="C6666" s="93">
        <f>TEXT(B6666,"aaa")</f>
        <v/>
      </c>
      <c r="E6666" s="93" t="inlineStr">
        <is>
          <t>앰플</t>
        </is>
      </c>
      <c r="F6666" s="5" t="inlineStr">
        <is>
          <t>아누아 CS</t>
        </is>
      </c>
      <c r="G6666" s="93" t="inlineStr">
        <is>
          <t>앰플 30ml</t>
        </is>
      </c>
      <c r="H6666" s="6" t="n">
        <v>3</v>
      </c>
      <c r="I6666" s="6" t="n"/>
      <c r="J6666" s="7" t="n">
        <v>190801</v>
      </c>
      <c r="L6666" s="93" t="n">
        <v>0</v>
      </c>
      <c r="M6666" s="93" t="n">
        <v>0</v>
      </c>
      <c r="N6666" s="93" t="n">
        <v>10191</v>
      </c>
      <c r="O6666" s="148" t="n">
        <v>0</v>
      </c>
      <c r="P6666" s="93" t="inlineStr">
        <is>
          <t>아누아 CS앰플앰플 30ml190801</t>
        </is>
      </c>
    </row>
    <row r="6667" customFormat="1" s="93">
      <c r="B6667" s="127" t="n">
        <v>43987</v>
      </c>
      <c r="C6667" s="93">
        <f>TEXT(B6667,"aaa")</f>
        <v/>
      </c>
      <c r="E6667" s="93" t="inlineStr">
        <is>
          <t>화장솜</t>
        </is>
      </c>
      <c r="F6667" s="5" t="inlineStr">
        <is>
          <t>아누아 CS</t>
        </is>
      </c>
      <c r="G6667" s="93" t="inlineStr">
        <is>
          <t>스킨팩 화장솜 60P</t>
        </is>
      </c>
      <c r="H6667" s="6" t="n">
        <v>2</v>
      </c>
      <c r="I6667" s="6" t="n"/>
      <c r="J6667" s="7" t="n">
        <v>190801</v>
      </c>
      <c r="L6667" s="93" t="n">
        <v>0</v>
      </c>
      <c r="M6667" s="93" t="n">
        <v>0</v>
      </c>
      <c r="N6667" s="93" t="n">
        <v>2220</v>
      </c>
      <c r="O6667" s="148" t="n">
        <v>0</v>
      </c>
      <c r="P6667" s="93" t="inlineStr">
        <is>
          <t>아누아 CS화장솜스킨팩 화장솜 60P190801</t>
        </is>
      </c>
    </row>
    <row r="6668" customFormat="1" s="93">
      <c r="B6668" s="127" t="n">
        <v>43987</v>
      </c>
      <c r="C6668" s="93">
        <f>TEXT(B6668,"aaa")</f>
        <v/>
      </c>
      <c r="E6668" s="93" t="inlineStr">
        <is>
          <t>마스크팩</t>
        </is>
      </c>
      <c r="F6668" s="5" t="inlineStr">
        <is>
          <t>아누아 CS</t>
        </is>
      </c>
      <c r="G6668" s="93" t="inlineStr">
        <is>
          <t>마스크팩 10매</t>
        </is>
      </c>
      <c r="H6668" s="6" t="n">
        <v>2</v>
      </c>
      <c r="I6668" s="6" t="n"/>
      <c r="J6668" s="7" t="n">
        <v>190801</v>
      </c>
      <c r="L6668" s="93" t="n">
        <v>0</v>
      </c>
      <c r="M6668" s="93" t="n">
        <v>0</v>
      </c>
      <c r="N6668" s="93" t="n">
        <v>7940</v>
      </c>
      <c r="O6668" s="148" t="n">
        <v>0</v>
      </c>
      <c r="P6668" s="93" t="inlineStr">
        <is>
          <t>아누아 CS마스크팩마스크팩 10매190801</t>
        </is>
      </c>
    </row>
    <row r="6669" customFormat="1" s="93">
      <c r="B6669" s="127" t="n">
        <v>43987</v>
      </c>
      <c r="C6669" s="93">
        <f>TEXT(B6669,"aaa")</f>
        <v/>
      </c>
      <c r="E6669" s="93" t="inlineStr">
        <is>
          <t>선크림</t>
        </is>
      </c>
      <c r="F6669" s="5" t="inlineStr">
        <is>
          <t>카페24</t>
        </is>
      </c>
      <c r="G6669" s="93" t="inlineStr">
        <is>
          <t>선크림 50ml</t>
        </is>
      </c>
      <c r="H6669" s="6" t="n">
        <v>4</v>
      </c>
      <c r="I6669" s="6" t="n"/>
      <c r="J6669" s="7" t="n">
        <v>190801</v>
      </c>
      <c r="L6669" s="93" t="n">
        <v>80000</v>
      </c>
      <c r="M6669" s="93" t="n">
        <v>75320</v>
      </c>
      <c r="N6669" s="93" t="n">
        <v>9380</v>
      </c>
      <c r="O6669" s="148" t="n">
        <v>72727.27272727272</v>
      </c>
      <c r="P6669" s="93" t="inlineStr">
        <is>
          <t>카페24선크림선크림 50ml190801</t>
        </is>
      </c>
    </row>
    <row r="6670" customFormat="1" s="93">
      <c r="B6670" s="127" t="n">
        <v>43987</v>
      </c>
      <c r="C6670" s="93">
        <f>TEXT(B6670,"aaa")</f>
        <v/>
      </c>
      <c r="E6670" s="93" t="inlineStr">
        <is>
          <t>클렌징폼</t>
        </is>
      </c>
      <c r="F6670" s="5" t="inlineStr">
        <is>
          <t>카페24</t>
        </is>
      </c>
      <c r="G6670" s="93" t="inlineStr">
        <is>
          <t>클렌징폼 120ml(선크림할인)</t>
        </is>
      </c>
      <c r="H6670" s="6" t="n">
        <v>1</v>
      </c>
      <c r="I6670" s="6" t="n"/>
      <c r="J6670" s="91" t="n">
        <v>190801</v>
      </c>
      <c r="L6670" s="93" t="n">
        <v>10000</v>
      </c>
      <c r="M6670" s="93" t="n">
        <v>9415</v>
      </c>
      <c r="N6670" s="93" t="n">
        <v>2750</v>
      </c>
      <c r="O6670" s="148" t="n">
        <v>9090.90909090909</v>
      </c>
      <c r="P6670" s="93" t="inlineStr">
        <is>
          <t>카페24클렌징폼클렌징폼 120ml(선크림할인)190801</t>
        </is>
      </c>
    </row>
    <row r="6671" customFormat="1" s="93">
      <c r="B6671" s="127" t="n">
        <v>43987</v>
      </c>
      <c r="C6671" s="93">
        <f>TEXT(B6671,"aaa")</f>
        <v/>
      </c>
      <c r="E6671" s="93" t="inlineStr">
        <is>
          <t>어성초진정패키지</t>
        </is>
      </c>
      <c r="F6671" s="5" t="inlineStr">
        <is>
          <t>카페24</t>
        </is>
      </c>
      <c r="G6671" s="93" t="inlineStr">
        <is>
          <t>어성초 진정패키지세트</t>
        </is>
      </c>
      <c r="H6671" s="6" t="n">
        <v>3</v>
      </c>
      <c r="I6671" s="6" t="n"/>
      <c r="J6671" s="93" t="n">
        <v>190801</v>
      </c>
      <c r="L6671" s="93" t="n">
        <v>297000</v>
      </c>
      <c r="M6671" s="93" t="n">
        <v>279625.5</v>
      </c>
      <c r="N6671" s="93" t="n">
        <v>45411</v>
      </c>
      <c r="O6671" s="148" t="n">
        <v>270000</v>
      </c>
      <c r="P6671" s="93" t="inlineStr">
        <is>
          <t>카페24어성초진정패키지어성초 진정패키지세트190801</t>
        </is>
      </c>
    </row>
    <row r="6672" customFormat="1" s="93">
      <c r="B6672" s="127" t="n">
        <v>43987</v>
      </c>
      <c r="C6672" s="93">
        <f>TEXT(B6672,"aaa")</f>
        <v/>
      </c>
      <c r="E6672" s="6" t="inlineStr">
        <is>
          <t>토너</t>
        </is>
      </c>
      <c r="F6672" s="5" t="inlineStr">
        <is>
          <t>카페24</t>
        </is>
      </c>
      <c r="G6672" s="5" t="inlineStr">
        <is>
          <t>500ml</t>
        </is>
      </c>
      <c r="H6672" s="6" t="n">
        <v>20</v>
      </c>
      <c r="I6672" s="6" t="n"/>
      <c r="J6672" s="7" t="n">
        <v>190801</v>
      </c>
      <c r="L6672" s="93" t="n">
        <v>660000</v>
      </c>
      <c r="M6672" s="93" t="n">
        <v>621390</v>
      </c>
      <c r="N6672" s="93" t="n">
        <v>94500</v>
      </c>
      <c r="O6672" s="148" t="n">
        <v>600000</v>
      </c>
      <c r="P6672" s="93" t="inlineStr">
        <is>
          <t>카페24토너500ml190801</t>
        </is>
      </c>
    </row>
    <row r="6673" customFormat="1" s="93">
      <c r="B6673" s="127" t="n">
        <v>43987</v>
      </c>
      <c r="C6673" s="93">
        <f>TEXT(B6673,"aaa")</f>
        <v/>
      </c>
      <c r="E6673" s="93" t="inlineStr">
        <is>
          <t>머드크림마스크</t>
        </is>
      </c>
      <c r="F6673" s="5" t="inlineStr">
        <is>
          <t>카페24</t>
        </is>
      </c>
      <c r="G6673" s="93" t="inlineStr">
        <is>
          <t>머드크림마스크 100ml 2set</t>
        </is>
      </c>
      <c r="H6673" s="6" t="n">
        <v>1</v>
      </c>
      <c r="I6673" s="6" t="n"/>
      <c r="J6673" s="93" t="n">
        <v>190801</v>
      </c>
      <c r="L6673" s="93" t="n">
        <v>35000</v>
      </c>
      <c r="M6673" s="93" t="n">
        <v>32952.5</v>
      </c>
      <c r="N6673" s="93" t="n">
        <v>2884</v>
      </c>
      <c r="O6673" s="148" t="n">
        <v>31818.18181818182</v>
      </c>
      <c r="P6673" s="93" t="inlineStr">
        <is>
          <t>카페24머드크림마스크머드크림마스크 100ml 2set190801</t>
        </is>
      </c>
    </row>
    <row r="6674" customFormat="1" s="93">
      <c r="B6674" s="127" t="n">
        <v>43987</v>
      </c>
      <c r="C6674" s="93">
        <f>TEXT(B6674,"aaa")</f>
        <v/>
      </c>
      <c r="E6674" s="93" t="inlineStr">
        <is>
          <t>마스크팩</t>
        </is>
      </c>
      <c r="F6674" s="5" t="inlineStr">
        <is>
          <t>카페24</t>
        </is>
      </c>
      <c r="G6674" s="93" t="inlineStr">
        <is>
          <t>마스크팩 10매</t>
        </is>
      </c>
      <c r="H6674" s="6" t="n">
        <v>2</v>
      </c>
      <c r="I6674" s="6" t="n"/>
      <c r="J6674" s="93" t="n">
        <v>190801</v>
      </c>
      <c r="L6674" s="93" t="n">
        <v>40000</v>
      </c>
      <c r="M6674" s="93" t="n">
        <v>37660</v>
      </c>
      <c r="N6674" s="93" t="n">
        <v>7940</v>
      </c>
      <c r="O6674" s="148" t="n">
        <v>36363.63636363636</v>
      </c>
      <c r="P6674" s="93" t="inlineStr">
        <is>
          <t>카페24마스크팩마스크팩 10매190801</t>
        </is>
      </c>
    </row>
    <row r="6675" customFormat="1" s="93">
      <c r="B6675" s="127" t="n">
        <v>43987</v>
      </c>
      <c r="C6675" s="93">
        <f>TEXT(B6675,"aaa")</f>
        <v/>
      </c>
      <c r="E6675" s="6" t="inlineStr">
        <is>
          <t>토너</t>
        </is>
      </c>
      <c r="F6675" s="5" t="inlineStr">
        <is>
          <t>카페24</t>
        </is>
      </c>
      <c r="G6675" s="5" t="inlineStr">
        <is>
          <t>250ml</t>
        </is>
      </c>
      <c r="H6675" s="6" t="n">
        <v>45</v>
      </c>
      <c r="I6675" s="6" t="n"/>
      <c r="J6675" s="7" t="n">
        <v>190801</v>
      </c>
      <c r="L6675" s="93" t="n">
        <v>900000</v>
      </c>
      <c r="M6675" s="93" t="n">
        <v>847350</v>
      </c>
      <c r="N6675" s="93" t="n">
        <v>146700</v>
      </c>
      <c r="O6675" s="148" t="n">
        <v>818181.8181818181</v>
      </c>
      <c r="P6675" s="93" t="inlineStr">
        <is>
          <t>카페24토너250ml190801</t>
        </is>
      </c>
    </row>
    <row r="6676" customFormat="1" s="93">
      <c r="B6676" s="127" t="n">
        <v>43987</v>
      </c>
      <c r="C6676" s="93">
        <f>TEXT(B6676,"aaa")</f>
        <v/>
      </c>
      <c r="E6676" s="6" t="inlineStr">
        <is>
          <t>토너</t>
        </is>
      </c>
      <c r="F6676" s="5" t="inlineStr">
        <is>
          <t>카페24</t>
        </is>
      </c>
      <c r="G6676" s="5" t="inlineStr">
        <is>
          <t>250ml 2set</t>
        </is>
      </c>
      <c r="H6676" s="6" t="n">
        <v>40</v>
      </c>
      <c r="I6676" s="6" t="n"/>
      <c r="J6676" s="7" t="n">
        <v>190801</v>
      </c>
      <c r="L6676" s="93" t="n">
        <v>1400000</v>
      </c>
      <c r="M6676" s="93" t="n">
        <v>1318100</v>
      </c>
      <c r="N6676" s="93" t="n">
        <v>260800</v>
      </c>
      <c r="O6676" s="148" t="n">
        <v>1272727.272727273</v>
      </c>
      <c r="P6676" s="93" t="inlineStr">
        <is>
          <t>카페24토너250ml 2set190801</t>
        </is>
      </c>
    </row>
    <row r="6677" customFormat="1" s="93">
      <c r="B6677" s="127" t="n">
        <v>43987</v>
      </c>
      <c r="C6677" s="93">
        <f>TEXT(B6677,"aaa")</f>
        <v/>
      </c>
      <c r="E6677" s="6" t="inlineStr">
        <is>
          <t>토너</t>
        </is>
      </c>
      <c r="F6677" s="5" t="inlineStr">
        <is>
          <t>카페24</t>
        </is>
      </c>
      <c r="G6677" s="93" t="inlineStr">
        <is>
          <t>스킨팩 화장솜 60P</t>
        </is>
      </c>
      <c r="H6677" s="6" t="n">
        <v>34</v>
      </c>
      <c r="I6677" s="6" t="n"/>
      <c r="J6677" s="7" t="n">
        <v>190801</v>
      </c>
      <c r="L6677" s="93" t="n">
        <v>102000</v>
      </c>
      <c r="M6677" s="93" t="n">
        <v>96033</v>
      </c>
      <c r="N6677" s="93" t="n">
        <v>37740</v>
      </c>
      <c r="O6677" s="148" t="n">
        <v>92727.27272727272</v>
      </c>
      <c r="P6677" s="93" t="inlineStr">
        <is>
          <t>카페24토너스킨팩 화장솜 60P190801</t>
        </is>
      </c>
    </row>
    <row r="6678" customFormat="1" s="93">
      <c r="B6678" s="127" t="n">
        <v>43987</v>
      </c>
      <c r="C6678" s="93">
        <f>TEXT(B6678,"aaa")</f>
        <v/>
      </c>
      <c r="E6678" s="93" t="inlineStr">
        <is>
          <t>수딩크림</t>
        </is>
      </c>
      <c r="F6678" s="5" t="inlineStr">
        <is>
          <t>카페24</t>
        </is>
      </c>
      <c r="G6678" s="93" t="inlineStr">
        <is>
          <t>수딩크림 100ml</t>
        </is>
      </c>
      <c r="H6678" s="6" t="n">
        <v>1</v>
      </c>
      <c r="I6678" s="6" t="n"/>
      <c r="J6678" s="93" t="n">
        <v>190801</v>
      </c>
      <c r="L6678" s="93" t="n">
        <v>38000</v>
      </c>
      <c r="M6678" s="93" t="n">
        <v>35777</v>
      </c>
      <c r="N6678" s="93" t="n">
        <v>3045</v>
      </c>
      <c r="O6678" s="148" t="n">
        <v>34545.45454545454</v>
      </c>
      <c r="P6678" s="93" t="inlineStr">
        <is>
          <t>카페24수딩크림수딩크림 100ml190801</t>
        </is>
      </c>
    </row>
    <row r="6679" customFormat="1" s="93">
      <c r="B6679" s="127" t="n">
        <v>43987</v>
      </c>
      <c r="C6679" s="93">
        <f>TEXT(B6679,"aaa")</f>
        <v/>
      </c>
      <c r="E6679" s="93" t="inlineStr">
        <is>
          <t>앰플</t>
        </is>
      </c>
      <c r="F6679" s="5" t="inlineStr">
        <is>
          <t>카페24</t>
        </is>
      </c>
      <c r="G6679" s="93" t="inlineStr">
        <is>
          <t>앰플 30ml</t>
        </is>
      </c>
      <c r="H6679" s="6" t="n">
        <v>2</v>
      </c>
      <c r="I6679" s="6" t="n"/>
      <c r="J6679" s="93" t="n">
        <v>190801</v>
      </c>
      <c r="L6679" s="93" t="n">
        <v>56000</v>
      </c>
      <c r="M6679" s="93" t="n">
        <v>52724</v>
      </c>
      <c r="N6679" s="93" t="n">
        <v>6794</v>
      </c>
      <c r="O6679" s="148" t="n">
        <v>50909.0909090909</v>
      </c>
      <c r="P6679" s="93" t="inlineStr">
        <is>
          <t>카페24앰플앰플 30ml190801</t>
        </is>
      </c>
    </row>
    <row r="6680" customFormat="1" s="93">
      <c r="B6680" s="127" t="n">
        <v>43987</v>
      </c>
      <c r="C6680" s="93">
        <f>TEXT(B6680,"aaa")</f>
        <v/>
      </c>
      <c r="E6680" s="93" t="inlineStr">
        <is>
          <t>앰플</t>
        </is>
      </c>
      <c r="F6680" s="5" t="inlineStr">
        <is>
          <t>카페24</t>
        </is>
      </c>
      <c r="G6680" s="93" t="inlineStr">
        <is>
          <t>앰플 30ml</t>
        </is>
      </c>
      <c r="H6680" s="6" t="n">
        <v>7</v>
      </c>
      <c r="I6680" s="6" t="n"/>
      <c r="J6680" s="93" t="n">
        <v>190801</v>
      </c>
      <c r="L6680" s="93" t="n">
        <v>196000</v>
      </c>
      <c r="M6680" s="93" t="n">
        <v>184534</v>
      </c>
      <c r="N6680" s="93" t="n">
        <v>23779</v>
      </c>
      <c r="O6680" s="148" t="n">
        <v>178181.8181818182</v>
      </c>
      <c r="P6680" s="93" t="inlineStr">
        <is>
          <t>카페24앰플앰플 30ml190801</t>
        </is>
      </c>
    </row>
    <row r="6681" customFormat="1" s="93">
      <c r="B6681" s="127" t="n">
        <v>43987</v>
      </c>
      <c r="C6681" s="93">
        <f>TEXT(B6681,"aaa")</f>
        <v/>
      </c>
      <c r="E6681" s="93" t="inlineStr">
        <is>
          <t>클렌징폼</t>
        </is>
      </c>
      <c r="F6681" s="5" t="inlineStr">
        <is>
          <t>카페24</t>
        </is>
      </c>
      <c r="G6681" s="93" t="inlineStr">
        <is>
          <t>클렌징폼 120ml</t>
        </is>
      </c>
      <c r="H6681" s="6" t="n">
        <v>3</v>
      </c>
      <c r="I6681" s="6" t="n"/>
      <c r="J6681" s="91" t="n">
        <v>190801</v>
      </c>
      <c r="L6681" s="93" t="n">
        <v>39000</v>
      </c>
      <c r="M6681" s="93" t="n">
        <v>36718.5</v>
      </c>
      <c r="N6681" s="93" t="n">
        <v>8250</v>
      </c>
      <c r="O6681" s="148" t="n">
        <v>35454.54545454545</v>
      </c>
      <c r="P6681" s="93" t="inlineStr">
        <is>
          <t>카페24클렌징폼클렌징폼 120ml190801</t>
        </is>
      </c>
    </row>
    <row r="6682" customFormat="1" s="93">
      <c r="B6682" s="127" t="n">
        <v>43987</v>
      </c>
      <c r="C6682" s="93">
        <f>TEXT(B6682,"aaa")</f>
        <v/>
      </c>
      <c r="E6682" s="93" t="inlineStr">
        <is>
          <t>토너</t>
        </is>
      </c>
      <c r="F6682" s="5" t="inlineStr">
        <is>
          <t>카페24</t>
        </is>
      </c>
      <c r="G6682" s="93" t="inlineStr">
        <is>
          <t>스킨팩 화장솜 60P</t>
        </is>
      </c>
      <c r="H6682" s="6" t="n">
        <v>4</v>
      </c>
      <c r="I6682" s="6" t="n"/>
      <c r="J6682" s="91" t="n">
        <v>190801</v>
      </c>
      <c r="L6682" s="93" t="n">
        <v>12000</v>
      </c>
      <c r="M6682" s="93" t="n">
        <v>11298</v>
      </c>
      <c r="N6682" s="93" t="n">
        <v>4440</v>
      </c>
      <c r="O6682" s="148" t="n">
        <v>10909.09090909091</v>
      </c>
      <c r="P6682" s="93" t="inlineStr">
        <is>
          <t>카페24토너스킨팩 화장솜 60P190801</t>
        </is>
      </c>
    </row>
    <row r="6683" customFormat="1" s="93">
      <c r="B6683" s="127" t="n">
        <v>43987</v>
      </c>
      <c r="C6683" s="93">
        <f>TEXT(B6683,"aaa")</f>
        <v/>
      </c>
      <c r="E6683" s="6" t="inlineStr">
        <is>
          <t>토너</t>
        </is>
      </c>
      <c r="F6683" s="5" t="inlineStr">
        <is>
          <t>큐텐</t>
        </is>
      </c>
      <c r="G6683" s="5" t="inlineStr">
        <is>
          <t>250ml</t>
        </is>
      </c>
      <c r="H6683" s="6" t="n">
        <v>40</v>
      </c>
      <c r="I6683" s="6" t="n"/>
      <c r="J6683" s="91" t="n">
        <v>190801</v>
      </c>
      <c r="L6683" s="93" t="n">
        <v>1260000</v>
      </c>
      <c r="M6683" s="93" t="n">
        <v>1121400</v>
      </c>
      <c r="N6683" s="93" t="n">
        <v>130400</v>
      </c>
      <c r="O6683" s="148" t="n">
        <v>1145454.545454545</v>
      </c>
      <c r="P6683" s="93" t="inlineStr">
        <is>
          <t>큐텐토너250ml190801</t>
        </is>
      </c>
    </row>
    <row r="6684" customFormat="1" s="93">
      <c r="B6684" s="127" t="n">
        <v>43987</v>
      </c>
      <c r="C6684" s="93">
        <f>TEXT(B6684,"aaa")</f>
        <v/>
      </c>
      <c r="E6684" s="6" t="inlineStr">
        <is>
          <t>토너</t>
        </is>
      </c>
      <c r="F6684" s="5" t="inlineStr">
        <is>
          <t>큐텐</t>
        </is>
      </c>
      <c r="G6684" s="5" t="inlineStr">
        <is>
          <t>250ml 2set</t>
        </is>
      </c>
      <c r="H6684" s="6" t="n">
        <v>31</v>
      </c>
      <c r="I6684" s="6" t="n"/>
      <c r="J6684" s="91" t="n">
        <v>190801</v>
      </c>
      <c r="L6684" s="93" t="n">
        <v>1364000</v>
      </c>
      <c r="M6684" s="93" t="n">
        <v>1213960</v>
      </c>
      <c r="N6684" s="93" t="n">
        <v>202120</v>
      </c>
      <c r="O6684" s="148" t="n">
        <v>1240000</v>
      </c>
      <c r="P6684" s="93" t="inlineStr">
        <is>
          <t>큐텐토너250ml 2set190801</t>
        </is>
      </c>
    </row>
    <row r="6685" customFormat="1" s="93">
      <c r="B6685" s="127" t="n">
        <v>43987</v>
      </c>
      <c r="C6685" s="93">
        <f>TEXT(B6685,"aaa")</f>
        <v/>
      </c>
      <c r="E6685" s="93" t="inlineStr">
        <is>
          <t>앰플</t>
        </is>
      </c>
      <c r="F6685" s="5" t="inlineStr">
        <is>
          <t>큐텐</t>
        </is>
      </c>
      <c r="G6685" s="93" t="inlineStr">
        <is>
          <t>앰플 30ml</t>
        </is>
      </c>
      <c r="H6685" s="6" t="n">
        <v>5</v>
      </c>
      <c r="I6685" s="6" t="n"/>
      <c r="J6685" s="93" t="n">
        <v>190801</v>
      </c>
      <c r="L6685" s="93" t="n">
        <v>190000</v>
      </c>
      <c r="M6685" s="93" t="n">
        <v>169100</v>
      </c>
      <c r="N6685" s="93" t="n">
        <v>16985</v>
      </c>
      <c r="O6685" s="148" t="n">
        <v>172727.2727272727</v>
      </c>
      <c r="P6685" s="93" t="inlineStr">
        <is>
          <t>큐텐앰플앰플 30ml190801</t>
        </is>
      </c>
    </row>
    <row r="6686" customFormat="1" s="93">
      <c r="B6686" s="127" t="n">
        <v>43987</v>
      </c>
      <c r="C6686" s="93">
        <f>TEXT(B6686,"aaa")</f>
        <v/>
      </c>
      <c r="E6686" s="93" t="inlineStr">
        <is>
          <t>마스크팩</t>
        </is>
      </c>
      <c r="F6686" s="5" t="inlineStr">
        <is>
          <t>큐텐</t>
        </is>
      </c>
      <c r="G6686" s="93" t="inlineStr">
        <is>
          <t>마스크팩 10매</t>
        </is>
      </c>
      <c r="H6686" s="6" t="n">
        <v>1</v>
      </c>
      <c r="I6686" s="6" t="n"/>
      <c r="J6686" s="93" t="n">
        <v>190801</v>
      </c>
      <c r="L6686" s="93" t="n">
        <v>36000</v>
      </c>
      <c r="M6686" s="93" t="n">
        <v>32040</v>
      </c>
      <c r="N6686" s="93" t="n">
        <v>3970</v>
      </c>
      <c r="O6686" s="148" t="n">
        <v>32727.27272727272</v>
      </c>
      <c r="P6686" s="93" t="inlineStr">
        <is>
          <t>큐텐마스크팩마스크팩 10매190801</t>
        </is>
      </c>
    </row>
    <row r="6687" customFormat="1" s="93">
      <c r="B6687" s="127" t="n">
        <v>43987</v>
      </c>
      <c r="C6687" s="93">
        <f>TEXT(B6687,"aaa")</f>
        <v/>
      </c>
      <c r="E6687" s="93" t="inlineStr">
        <is>
          <t>클렌징폼</t>
        </is>
      </c>
      <c r="F6687" s="5" t="inlineStr">
        <is>
          <t>큐텐</t>
        </is>
      </c>
      <c r="G6687" s="93" t="inlineStr">
        <is>
          <t>클렌징폼 120ml</t>
        </is>
      </c>
      <c r="H6687" s="6" t="n">
        <v>2</v>
      </c>
      <c r="I6687" s="6" t="n"/>
      <c r="J6687" s="91" t="n">
        <v>190801</v>
      </c>
      <c r="L6687" s="93" t="n">
        <v>50000</v>
      </c>
      <c r="M6687" s="93" t="n">
        <v>44500</v>
      </c>
      <c r="N6687" s="93" t="n">
        <v>5500</v>
      </c>
      <c r="O6687" s="148" t="n">
        <v>45454.54545454545</v>
      </c>
      <c r="P6687" s="93" t="inlineStr">
        <is>
          <t>큐텐클렌징폼클렌징폼 120ml190801</t>
        </is>
      </c>
    </row>
    <row r="6688" customFormat="1" s="93">
      <c r="B6688" s="127" t="n">
        <v>43988</v>
      </c>
      <c r="C6688" s="93">
        <f>TEXT(B6688,"aaa")</f>
        <v/>
      </c>
      <c r="E6688" s="93" t="inlineStr">
        <is>
          <t>토너</t>
        </is>
      </c>
      <c r="F6688" s="5" t="inlineStr">
        <is>
          <t>스타일쉐어</t>
        </is>
      </c>
      <c r="G6688" s="93" t="inlineStr">
        <is>
          <t>250ml</t>
        </is>
      </c>
      <c r="H6688" s="6" t="n">
        <v>10</v>
      </c>
      <c r="I6688" s="6" t="n"/>
      <c r="J6688" s="7" t="n">
        <v>190801</v>
      </c>
      <c r="L6688" s="93" t="n">
        <v>200000</v>
      </c>
      <c r="M6688" s="93" t="n">
        <v>150000</v>
      </c>
      <c r="N6688" s="93" t="n">
        <v>32600</v>
      </c>
      <c r="O6688" s="148" t="n">
        <v>181818.1818181818</v>
      </c>
      <c r="P6688" s="93" t="inlineStr">
        <is>
          <t>스타일쉐어토너250ml190801</t>
        </is>
      </c>
    </row>
    <row r="6689" customFormat="1" s="93">
      <c r="B6689" s="127" t="n">
        <v>43988</v>
      </c>
      <c r="C6689" s="93">
        <f>TEXT(B6689,"aaa")</f>
        <v/>
      </c>
      <c r="E6689" s="93" t="inlineStr">
        <is>
          <t>선크림</t>
        </is>
      </c>
      <c r="F6689" s="5" t="inlineStr">
        <is>
          <t>카페24</t>
        </is>
      </c>
      <c r="G6689" s="93" t="inlineStr">
        <is>
          <t>선크림 50ml</t>
        </is>
      </c>
      <c r="H6689" s="6" t="n">
        <v>11</v>
      </c>
      <c r="I6689" s="6" t="n"/>
      <c r="J6689" s="7" t="n">
        <v>190801</v>
      </c>
      <c r="L6689" s="93" t="n">
        <v>220000</v>
      </c>
      <c r="M6689" s="93" t="n">
        <v>207130</v>
      </c>
      <c r="N6689" s="93" t="n">
        <v>25795</v>
      </c>
      <c r="O6689" s="148" t="n">
        <v>200000</v>
      </c>
      <c r="P6689" s="93" t="inlineStr">
        <is>
          <t>카페24선크림선크림 50ml190801</t>
        </is>
      </c>
    </row>
    <row r="6690" customFormat="1" s="93">
      <c r="B6690" s="127" t="n">
        <v>43988</v>
      </c>
      <c r="C6690" s="93">
        <f>TEXT(B6690,"aaa")</f>
        <v/>
      </c>
      <c r="E6690" s="93" t="inlineStr">
        <is>
          <t>클렌징폼</t>
        </is>
      </c>
      <c r="F6690" s="5" t="inlineStr">
        <is>
          <t>카페24</t>
        </is>
      </c>
      <c r="G6690" s="93" t="inlineStr">
        <is>
          <t>클렌징폼 120ml(선크림할인)</t>
        </is>
      </c>
      <c r="H6690" s="6" t="n">
        <v>5</v>
      </c>
      <c r="I6690" s="6" t="n"/>
      <c r="J6690" s="91" t="n">
        <v>190801</v>
      </c>
      <c r="L6690" s="93" t="n">
        <v>50000</v>
      </c>
      <c r="M6690" s="93" t="n">
        <v>47075</v>
      </c>
      <c r="N6690" s="93" t="n">
        <v>13750</v>
      </c>
      <c r="O6690" s="148" t="n">
        <v>45454.54545454545</v>
      </c>
      <c r="P6690" s="93" t="inlineStr">
        <is>
          <t>카페24클렌징폼클렌징폼 120ml(선크림할인)190801</t>
        </is>
      </c>
    </row>
    <row r="6691" customFormat="1" s="93">
      <c r="B6691" s="127" t="n">
        <v>43988</v>
      </c>
      <c r="C6691" s="93">
        <f>TEXT(B6691,"aaa")</f>
        <v/>
      </c>
      <c r="E6691" s="93" t="inlineStr">
        <is>
          <t>어성초진정패키지</t>
        </is>
      </c>
      <c r="F6691" s="5" t="inlineStr">
        <is>
          <t>카페24</t>
        </is>
      </c>
      <c r="G6691" s="93" t="inlineStr">
        <is>
          <t>어성초 진정패키지세트</t>
        </is>
      </c>
      <c r="H6691" s="6" t="n">
        <v>4</v>
      </c>
      <c r="I6691" s="6" t="n"/>
      <c r="J6691" s="93" t="n">
        <v>190801</v>
      </c>
      <c r="L6691" s="93" t="n">
        <v>396000</v>
      </c>
      <c r="M6691" s="93" t="n">
        <v>372834</v>
      </c>
      <c r="N6691" s="93" t="n">
        <v>60548</v>
      </c>
      <c r="O6691" s="148" t="n">
        <v>360000</v>
      </c>
      <c r="P6691" s="93" t="inlineStr">
        <is>
          <t>카페24어성초진정패키지어성초 진정패키지세트190801</t>
        </is>
      </c>
    </row>
    <row r="6692" customFormat="1" s="93">
      <c r="B6692" s="127" t="n">
        <v>43988</v>
      </c>
      <c r="C6692" s="93">
        <f>TEXT(B6692,"aaa")</f>
        <v/>
      </c>
      <c r="E6692" s="6" t="inlineStr">
        <is>
          <t>토너</t>
        </is>
      </c>
      <c r="F6692" s="5" t="inlineStr">
        <is>
          <t>카페24</t>
        </is>
      </c>
      <c r="G6692" s="5" t="inlineStr">
        <is>
          <t>500ml</t>
        </is>
      </c>
      <c r="H6692" s="6" t="n">
        <v>26</v>
      </c>
      <c r="I6692" s="6" t="n"/>
      <c r="J6692" s="7" t="n">
        <v>190801</v>
      </c>
      <c r="L6692" s="93" t="n">
        <v>858000</v>
      </c>
      <c r="M6692" s="93" t="n">
        <v>807807</v>
      </c>
      <c r="N6692" s="93" t="n">
        <v>122850</v>
      </c>
      <c r="O6692" s="148" t="n">
        <v>779999.9999999999</v>
      </c>
      <c r="P6692" s="93" t="inlineStr">
        <is>
          <t>카페24토너500ml190801</t>
        </is>
      </c>
    </row>
    <row r="6693" customFormat="1" s="93">
      <c r="B6693" s="127" t="n">
        <v>43988</v>
      </c>
      <c r="C6693" s="93">
        <f>TEXT(B6693,"aaa")</f>
        <v/>
      </c>
      <c r="E6693" s="6" t="inlineStr">
        <is>
          <t>토너</t>
        </is>
      </c>
      <c r="F6693" s="5" t="inlineStr">
        <is>
          <t>카페24</t>
        </is>
      </c>
      <c r="G6693" s="5" t="inlineStr">
        <is>
          <t>250ml 2set</t>
        </is>
      </c>
      <c r="H6693" s="6" t="n">
        <v>1</v>
      </c>
      <c r="I6693" s="6" t="n"/>
      <c r="J6693" s="7" t="n">
        <v>190801</v>
      </c>
      <c r="L6693" s="93" t="n">
        <v>35000</v>
      </c>
      <c r="M6693" s="93" t="n">
        <v>32952.5</v>
      </c>
      <c r="N6693" s="93" t="n">
        <v>6520</v>
      </c>
      <c r="O6693" s="148" t="n">
        <v>31818.18181818182</v>
      </c>
      <c r="P6693" s="93" t="inlineStr">
        <is>
          <t>카페24토너250ml 2set190801</t>
        </is>
      </c>
    </row>
    <row r="6694" customFormat="1" s="93">
      <c r="B6694" s="127" t="n">
        <v>43988</v>
      </c>
      <c r="C6694" s="93">
        <f>TEXT(B6694,"aaa")</f>
        <v/>
      </c>
      <c r="E6694" s="93" t="inlineStr">
        <is>
          <t>머드크림마스크</t>
        </is>
      </c>
      <c r="F6694" s="5" t="inlineStr">
        <is>
          <t>카페24</t>
        </is>
      </c>
      <c r="G6694" s="93" t="inlineStr">
        <is>
          <t>머드크림마스크 100ml 2set</t>
        </is>
      </c>
      <c r="H6694" s="6" t="n">
        <v>1</v>
      </c>
      <c r="I6694" s="6" t="n"/>
      <c r="J6694" s="93" t="n">
        <v>190801</v>
      </c>
      <c r="L6694" s="93" t="n">
        <v>35000</v>
      </c>
      <c r="M6694" s="93" t="n">
        <v>32952.5</v>
      </c>
      <c r="N6694" s="93" t="n">
        <v>2884</v>
      </c>
      <c r="O6694" s="148" t="n">
        <v>31818.18181818182</v>
      </c>
      <c r="P6694" s="93" t="inlineStr">
        <is>
          <t>카페24머드크림마스크머드크림마스크 100ml 2set190801</t>
        </is>
      </c>
    </row>
    <row r="6695" customFormat="1" s="93">
      <c r="B6695" s="127" t="n">
        <v>43988</v>
      </c>
      <c r="C6695" s="93">
        <f>TEXT(B6695,"aaa")</f>
        <v/>
      </c>
      <c r="E6695" s="93" t="inlineStr">
        <is>
          <t>마스크팩</t>
        </is>
      </c>
      <c r="F6695" s="5" t="inlineStr">
        <is>
          <t>카페24</t>
        </is>
      </c>
      <c r="G6695" s="93" t="inlineStr">
        <is>
          <t>마스크팩 1매</t>
        </is>
      </c>
      <c r="H6695" s="6" t="n">
        <v>1</v>
      </c>
      <c r="I6695" s="6" t="n"/>
      <c r="J6695" s="93" t="n">
        <v>190801</v>
      </c>
      <c r="L6695" s="93" t="n">
        <v>4000</v>
      </c>
      <c r="M6695" s="93" t="n">
        <v>3766</v>
      </c>
      <c r="N6695" s="93" t="n">
        <v>397</v>
      </c>
      <c r="O6695" s="148" t="n">
        <v>3636.363636363636</v>
      </c>
      <c r="P6695" s="93" t="inlineStr">
        <is>
          <t>카페24마스크팩마스크팩 1매190801</t>
        </is>
      </c>
    </row>
    <row r="6696" customFormat="1" s="93">
      <c r="B6696" s="127" t="n">
        <v>43988</v>
      </c>
      <c r="C6696" s="93">
        <f>TEXT(B6696,"aaa")</f>
        <v/>
      </c>
      <c r="E6696" s="93" t="inlineStr">
        <is>
          <t>마스크팩</t>
        </is>
      </c>
      <c r="F6696" s="5" t="inlineStr">
        <is>
          <t>카페24</t>
        </is>
      </c>
      <c r="G6696" s="93" t="inlineStr">
        <is>
          <t>마스크팩 10매</t>
        </is>
      </c>
      <c r="H6696" s="6" t="n">
        <v>3</v>
      </c>
      <c r="I6696" s="6" t="n"/>
      <c r="J6696" s="93" t="n">
        <v>190801</v>
      </c>
      <c r="L6696" s="93" t="n">
        <v>60000</v>
      </c>
      <c r="M6696" s="93" t="n">
        <v>56490</v>
      </c>
      <c r="N6696" s="93" t="n">
        <v>11910</v>
      </c>
      <c r="O6696" s="148" t="n">
        <v>54545.45454545454</v>
      </c>
      <c r="P6696" s="93" t="inlineStr">
        <is>
          <t>카페24마스크팩마스크팩 10매190801</t>
        </is>
      </c>
    </row>
    <row r="6697" customFormat="1" s="93">
      <c r="B6697" s="127" t="n">
        <v>43988</v>
      </c>
      <c r="C6697" s="93">
        <f>TEXT(B6697,"aaa")</f>
        <v/>
      </c>
      <c r="E6697" s="93" t="inlineStr">
        <is>
          <t>마스크팩</t>
        </is>
      </c>
      <c r="F6697" s="5" t="inlineStr">
        <is>
          <t>카페24</t>
        </is>
      </c>
      <c r="G6697" s="93" t="inlineStr">
        <is>
          <t>마스크팩 1매</t>
        </is>
      </c>
      <c r="H6697" s="6" t="n">
        <v>1</v>
      </c>
      <c r="I6697" s="6" t="n"/>
      <c r="J6697" s="93" t="n">
        <v>190801</v>
      </c>
      <c r="L6697" s="93" t="n">
        <v>4000</v>
      </c>
      <c r="M6697" s="93" t="n">
        <v>3766</v>
      </c>
      <c r="N6697" s="93" t="n">
        <v>397</v>
      </c>
      <c r="O6697" s="148" t="n">
        <v>3636.363636363636</v>
      </c>
      <c r="P6697" s="93" t="inlineStr">
        <is>
          <t>카페24마스크팩마스크팩 1매190801</t>
        </is>
      </c>
    </row>
    <row r="6698" customFormat="1" s="93">
      <c r="B6698" s="127" t="n">
        <v>43988</v>
      </c>
      <c r="C6698" s="93">
        <f>TEXT(B6698,"aaa")</f>
        <v/>
      </c>
      <c r="E6698" s="6" t="inlineStr">
        <is>
          <t>토너</t>
        </is>
      </c>
      <c r="F6698" s="5" t="inlineStr">
        <is>
          <t>카페24</t>
        </is>
      </c>
      <c r="G6698" s="5" t="inlineStr">
        <is>
          <t>250ml</t>
        </is>
      </c>
      <c r="H6698" s="6" t="n">
        <v>52</v>
      </c>
      <c r="I6698" s="6" t="n"/>
      <c r="J6698" s="7" t="n">
        <v>190801</v>
      </c>
      <c r="L6698" s="93" t="n">
        <v>1040000</v>
      </c>
      <c r="M6698" s="93" t="n">
        <v>979160</v>
      </c>
      <c r="N6698" s="93" t="n">
        <v>169520</v>
      </c>
      <c r="O6698" s="148" t="n">
        <v>945454.5454545454</v>
      </c>
      <c r="P6698" s="93" t="inlineStr">
        <is>
          <t>카페24토너250ml190801</t>
        </is>
      </c>
    </row>
    <row r="6699" customFormat="1" s="93">
      <c r="B6699" s="127" t="n">
        <v>43988</v>
      </c>
      <c r="C6699" s="93">
        <f>TEXT(B6699,"aaa")</f>
        <v/>
      </c>
      <c r="E6699" s="6" t="inlineStr">
        <is>
          <t>토너</t>
        </is>
      </c>
      <c r="F6699" s="5" t="inlineStr">
        <is>
          <t>카페24</t>
        </is>
      </c>
      <c r="G6699" s="5" t="inlineStr">
        <is>
          <t>250ml 2set</t>
        </is>
      </c>
      <c r="H6699" s="6" t="n">
        <v>34</v>
      </c>
      <c r="I6699" s="6" t="n"/>
      <c r="J6699" s="7" t="n">
        <v>190801</v>
      </c>
      <c r="L6699" s="93" t="n">
        <v>1190000</v>
      </c>
      <c r="M6699" s="93" t="n">
        <v>1120385</v>
      </c>
      <c r="N6699" s="93" t="n">
        <v>221680</v>
      </c>
      <c r="O6699" s="148" t="n">
        <v>1081818.181818182</v>
      </c>
      <c r="P6699" s="93" t="inlineStr">
        <is>
          <t>카페24토너250ml 2set190801</t>
        </is>
      </c>
    </row>
    <row r="6700" customFormat="1" s="93">
      <c r="B6700" s="127" t="n">
        <v>43988</v>
      </c>
      <c r="C6700" s="93">
        <f>TEXT(B6700,"aaa")</f>
        <v/>
      </c>
      <c r="E6700" s="6" t="inlineStr">
        <is>
          <t>토너</t>
        </is>
      </c>
      <c r="F6700" s="5" t="inlineStr">
        <is>
          <t>카페24</t>
        </is>
      </c>
      <c r="G6700" s="93" t="inlineStr">
        <is>
          <t>스킨팩 화장솜 60P</t>
        </is>
      </c>
      <c r="H6700" s="6" t="n">
        <v>28</v>
      </c>
      <c r="I6700" s="6" t="n"/>
      <c r="J6700" s="7" t="n">
        <v>190801</v>
      </c>
      <c r="L6700" s="93" t="n">
        <v>84000</v>
      </c>
      <c r="M6700" s="93" t="n">
        <v>79086</v>
      </c>
      <c r="N6700" s="93" t="n">
        <v>31080</v>
      </c>
      <c r="O6700" s="148" t="n">
        <v>76363.63636363635</v>
      </c>
      <c r="P6700" s="93" t="inlineStr">
        <is>
          <t>카페24토너스킨팩 화장솜 60P190801</t>
        </is>
      </c>
    </row>
    <row r="6701" customFormat="1" s="93">
      <c r="B6701" s="127" t="n">
        <v>43988</v>
      </c>
      <c r="C6701" s="93">
        <f>TEXT(B6701,"aaa")</f>
        <v/>
      </c>
      <c r="E6701" s="93" t="inlineStr">
        <is>
          <t>수딩크림</t>
        </is>
      </c>
      <c r="F6701" s="5" t="inlineStr">
        <is>
          <t>카페24</t>
        </is>
      </c>
      <c r="G6701" s="93" t="inlineStr">
        <is>
          <t>수딩크림 100ml</t>
        </is>
      </c>
      <c r="H6701" s="6" t="n">
        <v>4</v>
      </c>
      <c r="I6701" s="6" t="n"/>
      <c r="J6701" s="93" t="n">
        <v>190801</v>
      </c>
      <c r="L6701" s="93" t="n">
        <v>152000</v>
      </c>
      <c r="M6701" s="93" t="n">
        <v>143108</v>
      </c>
      <c r="N6701" s="93" t="n">
        <v>12180</v>
      </c>
      <c r="O6701" s="148" t="n">
        <v>138181.8181818182</v>
      </c>
      <c r="P6701" s="93" t="inlineStr">
        <is>
          <t>카페24수딩크림수딩크림 100ml190801</t>
        </is>
      </c>
    </row>
    <row r="6702" customFormat="1" s="93">
      <c r="B6702" s="127" t="n">
        <v>43988</v>
      </c>
      <c r="C6702" s="93">
        <f>TEXT(B6702,"aaa")</f>
        <v/>
      </c>
      <c r="E6702" s="93" t="inlineStr">
        <is>
          <t>수딩크림</t>
        </is>
      </c>
      <c r="F6702" s="5" t="inlineStr">
        <is>
          <t>카페24</t>
        </is>
      </c>
      <c r="G6702" s="93" t="inlineStr">
        <is>
          <t>수딩크림 100ml</t>
        </is>
      </c>
      <c r="H6702" s="6" t="n">
        <v>1</v>
      </c>
      <c r="I6702" s="6" t="n"/>
      <c r="J6702" s="93" t="n">
        <v>190801</v>
      </c>
      <c r="L6702" s="93" t="n">
        <v>38000</v>
      </c>
      <c r="M6702" s="93" t="n">
        <v>35777</v>
      </c>
      <c r="N6702" s="93" t="n">
        <v>3045</v>
      </c>
      <c r="O6702" s="148" t="n">
        <v>34545.45454545454</v>
      </c>
      <c r="P6702" s="93" t="inlineStr">
        <is>
          <t>카페24수딩크림수딩크림 100ml190801</t>
        </is>
      </c>
    </row>
    <row r="6703" customFormat="1" s="93">
      <c r="B6703" s="127" t="n">
        <v>43988</v>
      </c>
      <c r="C6703" s="93">
        <f>TEXT(B6703,"aaa")</f>
        <v/>
      </c>
      <c r="E6703" s="93" t="inlineStr">
        <is>
          <t>앰플</t>
        </is>
      </c>
      <c r="F6703" s="5" t="inlineStr">
        <is>
          <t>카페24</t>
        </is>
      </c>
      <c r="G6703" s="93" t="inlineStr">
        <is>
          <t>앰플 30ml</t>
        </is>
      </c>
      <c r="H6703" s="6" t="n">
        <v>3</v>
      </c>
      <c r="I6703" s="6" t="n"/>
      <c r="J6703" s="93" t="n">
        <v>190801</v>
      </c>
      <c r="L6703" s="93" t="n">
        <v>84000</v>
      </c>
      <c r="M6703" s="93" t="n">
        <v>79086</v>
      </c>
      <c r="N6703" s="93" t="n">
        <v>10191</v>
      </c>
      <c r="O6703" s="148" t="n">
        <v>76363.63636363635</v>
      </c>
      <c r="P6703" s="93" t="inlineStr">
        <is>
          <t>카페24앰플앰플 30ml190801</t>
        </is>
      </c>
    </row>
    <row r="6704" customFormat="1" s="93">
      <c r="B6704" s="127" t="n">
        <v>43988</v>
      </c>
      <c r="C6704" s="93">
        <f>TEXT(B6704,"aaa")</f>
        <v/>
      </c>
      <c r="E6704" s="93" t="inlineStr">
        <is>
          <t>앰플</t>
        </is>
      </c>
      <c r="F6704" s="5" t="inlineStr">
        <is>
          <t>카페24</t>
        </is>
      </c>
      <c r="G6704" s="93" t="inlineStr">
        <is>
          <t>앰플 30ml</t>
        </is>
      </c>
      <c r="H6704" s="6" t="n">
        <v>8</v>
      </c>
      <c r="I6704" s="6" t="n"/>
      <c r="J6704" s="93" t="n">
        <v>190801</v>
      </c>
      <c r="L6704" s="93" t="n">
        <v>224000</v>
      </c>
      <c r="M6704" s="93" t="n">
        <v>210896</v>
      </c>
      <c r="N6704" s="93" t="n">
        <v>27176</v>
      </c>
      <c r="O6704" s="148" t="n">
        <v>203636.3636363636</v>
      </c>
      <c r="P6704" s="93" t="inlineStr">
        <is>
          <t>카페24앰플앰플 30ml190801</t>
        </is>
      </c>
    </row>
    <row r="6705" customFormat="1" s="93">
      <c r="B6705" s="127" t="n">
        <v>43988</v>
      </c>
      <c r="C6705" s="93">
        <f>TEXT(B6705,"aaa")</f>
        <v/>
      </c>
      <c r="E6705" s="93" t="inlineStr">
        <is>
          <t>클렌징폼</t>
        </is>
      </c>
      <c r="F6705" s="5" t="inlineStr">
        <is>
          <t>카페24</t>
        </is>
      </c>
      <c r="G6705" s="93" t="inlineStr">
        <is>
          <t>클렌징폼 120ml</t>
        </is>
      </c>
      <c r="H6705" s="6" t="n">
        <v>10</v>
      </c>
      <c r="I6705" s="6" t="n"/>
      <c r="J6705" s="91" t="n">
        <v>190801</v>
      </c>
      <c r="L6705" s="93" t="n">
        <v>130000</v>
      </c>
      <c r="M6705" s="93" t="n">
        <v>122395</v>
      </c>
      <c r="N6705" s="93" t="n">
        <v>27500</v>
      </c>
      <c r="O6705" s="148" t="n">
        <v>118181.8181818182</v>
      </c>
      <c r="P6705" s="93" t="inlineStr">
        <is>
          <t>카페24클렌징폼클렌징폼 120ml190801</t>
        </is>
      </c>
    </row>
    <row r="6706" customFormat="1" s="93">
      <c r="B6706" s="127" t="n">
        <v>43988</v>
      </c>
      <c r="C6706" s="93">
        <f>TEXT(B6706,"aaa")</f>
        <v/>
      </c>
      <c r="E6706" s="93" t="inlineStr">
        <is>
          <t>클렌징폼</t>
        </is>
      </c>
      <c r="F6706" s="5" t="inlineStr">
        <is>
          <t>카페24</t>
        </is>
      </c>
      <c r="G6706" s="93" t="inlineStr">
        <is>
          <t>클렌징폼 120ml 2set</t>
        </is>
      </c>
      <c r="H6706" s="6" t="n">
        <v>1</v>
      </c>
      <c r="I6706" s="6" t="n"/>
      <c r="J6706" s="91" t="n">
        <v>190801</v>
      </c>
      <c r="L6706" s="93" t="n">
        <v>24000</v>
      </c>
      <c r="M6706" s="93" t="n">
        <v>22596</v>
      </c>
      <c r="N6706" s="93" t="n">
        <v>2460</v>
      </c>
      <c r="O6706" s="148" t="n">
        <v>21818.18181818182</v>
      </c>
      <c r="P6706" s="93" t="inlineStr">
        <is>
          <t>카페24클렌징폼클렌징폼 120ml 2set190801</t>
        </is>
      </c>
    </row>
    <row r="6707" customFormat="1" s="93">
      <c r="B6707" s="127" t="n">
        <v>43988</v>
      </c>
      <c r="C6707" s="93">
        <f>TEXT(B6707,"aaa")</f>
        <v/>
      </c>
      <c r="E6707" s="93" t="inlineStr">
        <is>
          <t>클렌징폼</t>
        </is>
      </c>
      <c r="F6707" s="5" t="inlineStr">
        <is>
          <t>카페24</t>
        </is>
      </c>
      <c r="G6707" s="93" t="inlineStr">
        <is>
          <t>클렌징폼 120ml</t>
        </is>
      </c>
      <c r="H6707" s="6" t="n">
        <v>1</v>
      </c>
      <c r="I6707" s="6" t="n"/>
      <c r="J6707" s="91" t="n">
        <v>190801</v>
      </c>
      <c r="L6707" s="93" t="n">
        <v>13000</v>
      </c>
      <c r="M6707" s="93" t="n">
        <v>12239.5</v>
      </c>
      <c r="N6707" s="93" t="n">
        <v>2750</v>
      </c>
      <c r="O6707" s="148" t="n">
        <v>11818.18181818182</v>
      </c>
      <c r="P6707" s="93" t="inlineStr">
        <is>
          <t>카페24클렌징폼클렌징폼 120ml190801</t>
        </is>
      </c>
    </row>
    <row r="6708" customFormat="1" s="93">
      <c r="B6708" s="127" t="n">
        <v>43988</v>
      </c>
      <c r="C6708" s="93">
        <f>TEXT(B6708,"aaa")</f>
        <v/>
      </c>
      <c r="E6708" s="93" t="inlineStr">
        <is>
          <t>토너</t>
        </is>
      </c>
      <c r="F6708" s="5" t="inlineStr">
        <is>
          <t>카페24</t>
        </is>
      </c>
      <c r="G6708" s="93" t="inlineStr">
        <is>
          <t>스킨팩 화장솜 60P</t>
        </is>
      </c>
      <c r="H6708" s="6" t="n">
        <v>10</v>
      </c>
      <c r="I6708" s="6" t="n"/>
      <c r="J6708" s="91" t="n">
        <v>190801</v>
      </c>
      <c r="L6708" s="93" t="n">
        <v>30000</v>
      </c>
      <c r="M6708" s="93" t="n">
        <v>28245</v>
      </c>
      <c r="N6708" s="93" t="n">
        <v>11100</v>
      </c>
      <c r="O6708" s="148" t="n">
        <v>27272.72727272727</v>
      </c>
      <c r="P6708" s="93" t="inlineStr">
        <is>
          <t>카페24토너스킨팩 화장솜 60P190801</t>
        </is>
      </c>
    </row>
    <row r="6709" customFormat="1" s="93">
      <c r="B6709" s="127" t="n">
        <v>43988</v>
      </c>
      <c r="C6709" s="93">
        <f>TEXT(B6709,"aaa")</f>
        <v/>
      </c>
      <c r="E6709" s="93" t="inlineStr">
        <is>
          <t>토너</t>
        </is>
      </c>
      <c r="F6709" s="5" t="inlineStr">
        <is>
          <t>카페24</t>
        </is>
      </c>
      <c r="G6709" s="93" t="inlineStr">
        <is>
          <t>스킨팩 화장솜 60P</t>
        </is>
      </c>
      <c r="H6709" s="6" t="n">
        <v>1</v>
      </c>
      <c r="I6709" s="6" t="n"/>
      <c r="J6709" s="91" t="n">
        <v>190801</v>
      </c>
      <c r="L6709" s="93" t="n">
        <v>3000</v>
      </c>
      <c r="M6709" s="93" t="n">
        <v>2824.5</v>
      </c>
      <c r="N6709" s="93" t="n">
        <v>1110</v>
      </c>
      <c r="O6709" s="148" t="n">
        <v>2727.272727272727</v>
      </c>
      <c r="P6709" s="93" t="inlineStr">
        <is>
          <t>카페24토너스킨팩 화장솜 60P190801</t>
        </is>
      </c>
    </row>
    <row r="6710" customFormat="1" s="93">
      <c r="B6710" s="127" t="n">
        <v>43989</v>
      </c>
      <c r="C6710" s="93">
        <f>TEXT(B6710,"aaa")</f>
        <v/>
      </c>
      <c r="E6710" s="93" t="inlineStr">
        <is>
          <t>토너</t>
        </is>
      </c>
      <c r="F6710" s="5" t="inlineStr">
        <is>
          <t>스타일쉐어</t>
        </is>
      </c>
      <c r="G6710" s="93" t="inlineStr">
        <is>
          <t>250ml</t>
        </is>
      </c>
      <c r="H6710" s="6" t="n">
        <v>19</v>
      </c>
      <c r="I6710" s="6" t="n"/>
      <c r="J6710" s="7" t="n">
        <v>190801</v>
      </c>
      <c r="L6710" s="93" t="n">
        <v>380000</v>
      </c>
      <c r="M6710" s="93" t="n">
        <v>285000</v>
      </c>
      <c r="N6710" s="93" t="n">
        <v>61940</v>
      </c>
      <c r="O6710" s="148" t="n">
        <v>345454.5454545454</v>
      </c>
      <c r="P6710" s="93" t="inlineStr">
        <is>
          <t>스타일쉐어토너250ml190801</t>
        </is>
      </c>
    </row>
    <row r="6711" customFormat="1" s="93">
      <c r="B6711" s="127" t="n">
        <v>43989</v>
      </c>
      <c r="C6711" s="93">
        <f>TEXT(B6711,"aaa")</f>
        <v/>
      </c>
      <c r="E6711" s="93" t="inlineStr">
        <is>
          <t>선크림</t>
        </is>
      </c>
      <c r="F6711" s="5" t="inlineStr">
        <is>
          <t>카페24</t>
        </is>
      </c>
      <c r="G6711" s="93" t="inlineStr">
        <is>
          <t>선크림 50ml</t>
        </is>
      </c>
      <c r="H6711" s="6" t="n">
        <v>10</v>
      </c>
      <c r="I6711" s="6" t="n"/>
      <c r="J6711" s="7" t="n">
        <v>190801</v>
      </c>
      <c r="L6711" s="93" t="n">
        <v>200000</v>
      </c>
      <c r="M6711" s="93" t="n">
        <v>188300</v>
      </c>
      <c r="N6711" s="93" t="n">
        <v>23450</v>
      </c>
      <c r="O6711" s="148" t="n">
        <v>181818.1818181818</v>
      </c>
      <c r="P6711" s="93" t="inlineStr">
        <is>
          <t>카페24선크림선크림 50ml190801</t>
        </is>
      </c>
    </row>
    <row r="6712" customFormat="1" s="93">
      <c r="B6712" s="127" t="n">
        <v>43989</v>
      </c>
      <c r="C6712" s="93">
        <f>TEXT(B6712,"aaa")</f>
        <v/>
      </c>
      <c r="E6712" s="93" t="inlineStr">
        <is>
          <t>클렌징폼</t>
        </is>
      </c>
      <c r="F6712" s="5" t="inlineStr">
        <is>
          <t>카페24</t>
        </is>
      </c>
      <c r="G6712" s="93" t="inlineStr">
        <is>
          <t>클렌징폼 120ml(선크림할인)</t>
        </is>
      </c>
      <c r="H6712" s="6" t="n">
        <v>7</v>
      </c>
      <c r="I6712" s="6" t="n"/>
      <c r="J6712" s="91" t="n">
        <v>190801</v>
      </c>
      <c r="L6712" s="93" t="n">
        <v>70000</v>
      </c>
      <c r="M6712" s="93" t="n">
        <v>65905</v>
      </c>
      <c r="N6712" s="93" t="n">
        <v>19250</v>
      </c>
      <c r="O6712" s="148" t="n">
        <v>63636.36363636363</v>
      </c>
      <c r="P6712" s="93" t="inlineStr">
        <is>
          <t>카페24클렌징폼클렌징폼 120ml(선크림할인)190801</t>
        </is>
      </c>
    </row>
    <row r="6713" customFormat="1" s="93">
      <c r="B6713" s="127" t="n">
        <v>43989</v>
      </c>
      <c r="C6713" s="93">
        <f>TEXT(B6713,"aaa")</f>
        <v/>
      </c>
      <c r="E6713" s="93" t="inlineStr">
        <is>
          <t>어성초진정패키지</t>
        </is>
      </c>
      <c r="F6713" s="5" t="inlineStr">
        <is>
          <t>카페24</t>
        </is>
      </c>
      <c r="G6713" s="93" t="inlineStr">
        <is>
          <t>어성초 진정패키지세트</t>
        </is>
      </c>
      <c r="H6713" s="6" t="n">
        <v>3</v>
      </c>
      <c r="I6713" s="6" t="n"/>
      <c r="J6713" s="93" t="n">
        <v>190801</v>
      </c>
      <c r="L6713" s="93" t="n">
        <v>297000</v>
      </c>
      <c r="M6713" s="93" t="n">
        <v>279625.5</v>
      </c>
      <c r="N6713" s="93" t="n">
        <v>45411</v>
      </c>
      <c r="O6713" s="148" t="n">
        <v>270000</v>
      </c>
      <c r="P6713" s="93" t="inlineStr">
        <is>
          <t>카페24어성초진정패키지어성초 진정패키지세트190801</t>
        </is>
      </c>
    </row>
    <row r="6714" customFormat="1" s="93">
      <c r="B6714" s="127" t="n">
        <v>43989</v>
      </c>
      <c r="C6714" s="93">
        <f>TEXT(B6714,"aaa")</f>
        <v/>
      </c>
      <c r="E6714" s="6" t="inlineStr">
        <is>
          <t>토너</t>
        </is>
      </c>
      <c r="F6714" s="5" t="inlineStr">
        <is>
          <t>카페24</t>
        </is>
      </c>
      <c r="G6714" s="5" t="inlineStr">
        <is>
          <t>500ml</t>
        </is>
      </c>
      <c r="H6714" s="6" t="n">
        <v>35</v>
      </c>
      <c r="I6714" s="6" t="n"/>
      <c r="J6714" s="7" t="n">
        <v>190801</v>
      </c>
      <c r="L6714" s="93" t="n">
        <v>1155000</v>
      </c>
      <c r="M6714" s="93" t="n">
        <v>1087432.5</v>
      </c>
      <c r="N6714" s="93" t="n">
        <v>165375</v>
      </c>
      <c r="O6714" s="148" t="n">
        <v>1050000</v>
      </c>
      <c r="P6714" s="93" t="inlineStr">
        <is>
          <t>카페24토너500ml190801</t>
        </is>
      </c>
    </row>
    <row r="6715" customFormat="1" s="93">
      <c r="B6715" s="127" t="n">
        <v>43989</v>
      </c>
      <c r="C6715" s="93">
        <f>TEXT(B6715,"aaa")</f>
        <v/>
      </c>
      <c r="E6715" s="6" t="inlineStr">
        <is>
          <t>토너</t>
        </is>
      </c>
      <c r="F6715" s="5" t="inlineStr">
        <is>
          <t>카페24</t>
        </is>
      </c>
      <c r="G6715" s="5" t="inlineStr">
        <is>
          <t>250ml 2set</t>
        </is>
      </c>
      <c r="H6715" s="6" t="n">
        <v>3</v>
      </c>
      <c r="I6715" s="6" t="n"/>
      <c r="J6715" s="7" t="n">
        <v>190801</v>
      </c>
      <c r="L6715" s="93" t="n">
        <v>105000</v>
      </c>
      <c r="M6715" s="93" t="n">
        <v>98857.5</v>
      </c>
      <c r="N6715" s="93" t="n">
        <v>19560</v>
      </c>
      <c r="O6715" s="148" t="n">
        <v>95454.54545454544</v>
      </c>
      <c r="P6715" s="93" t="inlineStr">
        <is>
          <t>카페24토너250ml 2set190801</t>
        </is>
      </c>
    </row>
    <row r="6716" customFormat="1" s="93">
      <c r="B6716" s="127" t="n">
        <v>43989</v>
      </c>
      <c r="C6716" s="93">
        <f>TEXT(B6716,"aaa")</f>
        <v/>
      </c>
      <c r="E6716" s="93" t="inlineStr">
        <is>
          <t>머드크림마스크</t>
        </is>
      </c>
      <c r="F6716" s="5" t="inlineStr">
        <is>
          <t>카페24</t>
        </is>
      </c>
      <c r="G6716" s="93" t="inlineStr">
        <is>
          <t>머드크림마스크 100ml</t>
        </is>
      </c>
      <c r="H6716" s="6" t="n">
        <v>4</v>
      </c>
      <c r="I6716" s="6" t="n"/>
      <c r="J6716" s="93" t="n">
        <v>190801</v>
      </c>
      <c r="L6716" s="93" t="n">
        <v>80000</v>
      </c>
      <c r="M6716" s="93" t="n">
        <v>75320</v>
      </c>
      <c r="N6716" s="93" t="n">
        <v>5768</v>
      </c>
      <c r="O6716" s="148" t="n">
        <v>72727.27272727272</v>
      </c>
      <c r="P6716" s="93" t="inlineStr">
        <is>
          <t>카페24머드크림마스크머드크림마스크 100ml190801</t>
        </is>
      </c>
    </row>
    <row r="6717" customFormat="1" s="93">
      <c r="B6717" s="127" t="n">
        <v>43989</v>
      </c>
      <c r="C6717" s="93">
        <f>TEXT(B6717,"aaa")</f>
        <v/>
      </c>
      <c r="E6717" s="93" t="inlineStr">
        <is>
          <t>머드크림마스크</t>
        </is>
      </c>
      <c r="F6717" s="5" t="inlineStr">
        <is>
          <t>카페24</t>
        </is>
      </c>
      <c r="G6717" s="93" t="inlineStr">
        <is>
          <t>머드크림마스크 100ml 2set</t>
        </is>
      </c>
      <c r="H6717" s="6" t="n">
        <v>1</v>
      </c>
      <c r="I6717" s="6" t="n"/>
      <c r="J6717" s="93" t="n">
        <v>190801</v>
      </c>
      <c r="L6717" s="93" t="n">
        <v>35000</v>
      </c>
      <c r="M6717" s="93" t="n">
        <v>32952.5</v>
      </c>
      <c r="N6717" s="93" t="n">
        <v>2884</v>
      </c>
      <c r="O6717" s="148" t="n">
        <v>31818.18181818182</v>
      </c>
      <c r="P6717" s="93" t="inlineStr">
        <is>
          <t>카페24머드크림마스크머드크림마스크 100ml 2set190801</t>
        </is>
      </c>
    </row>
    <row r="6718" customFormat="1" s="93">
      <c r="B6718" s="127" t="n">
        <v>43989</v>
      </c>
      <c r="C6718" s="93">
        <f>TEXT(B6718,"aaa")</f>
        <v/>
      </c>
      <c r="E6718" s="93" t="inlineStr">
        <is>
          <t>마스크팩</t>
        </is>
      </c>
      <c r="F6718" s="5" t="inlineStr">
        <is>
          <t>카페24</t>
        </is>
      </c>
      <c r="G6718" s="93" t="inlineStr">
        <is>
          <t>마스크팩 1매</t>
        </is>
      </c>
      <c r="H6718" s="6" t="n">
        <v>1</v>
      </c>
      <c r="I6718" s="6" t="n"/>
      <c r="J6718" s="93" t="n">
        <v>190801</v>
      </c>
      <c r="L6718" s="93" t="n">
        <v>4000</v>
      </c>
      <c r="M6718" s="93" t="n">
        <v>3766</v>
      </c>
      <c r="N6718" s="93" t="n">
        <v>397</v>
      </c>
      <c r="O6718" s="148" t="n">
        <v>3636.363636363636</v>
      </c>
      <c r="P6718" s="93" t="inlineStr">
        <is>
          <t>카페24마스크팩마스크팩 1매190801</t>
        </is>
      </c>
    </row>
    <row r="6719" customFormat="1" s="93">
      <c r="B6719" s="127" t="n">
        <v>43989</v>
      </c>
      <c r="C6719" s="93">
        <f>TEXT(B6719,"aaa")</f>
        <v/>
      </c>
      <c r="E6719" s="93" t="inlineStr">
        <is>
          <t>마스크팩</t>
        </is>
      </c>
      <c r="F6719" s="5" t="inlineStr">
        <is>
          <t>카페24</t>
        </is>
      </c>
      <c r="G6719" s="93" t="inlineStr">
        <is>
          <t>마스크팩 10매</t>
        </is>
      </c>
      <c r="H6719" s="6" t="n">
        <v>2</v>
      </c>
      <c r="I6719" s="6" t="n"/>
      <c r="J6719" s="93" t="n">
        <v>190801</v>
      </c>
      <c r="L6719" s="93" t="n">
        <v>40000</v>
      </c>
      <c r="M6719" s="93" t="n">
        <v>37660</v>
      </c>
      <c r="N6719" s="93" t="n">
        <v>7940</v>
      </c>
      <c r="O6719" s="148" t="n">
        <v>36363.63636363636</v>
      </c>
      <c r="P6719" s="93" t="inlineStr">
        <is>
          <t>카페24마스크팩마스크팩 10매190801</t>
        </is>
      </c>
    </row>
    <row r="6720" customFormat="1" s="93">
      <c r="B6720" s="127" t="n">
        <v>43989</v>
      </c>
      <c r="C6720" s="93">
        <f>TEXT(B6720,"aaa")</f>
        <v/>
      </c>
      <c r="E6720" s="6" t="inlineStr">
        <is>
          <t>토너</t>
        </is>
      </c>
      <c r="F6720" s="5" t="inlineStr">
        <is>
          <t>카페24</t>
        </is>
      </c>
      <c r="G6720" s="5" t="inlineStr">
        <is>
          <t>250ml</t>
        </is>
      </c>
      <c r="H6720" s="6" t="n">
        <v>79</v>
      </c>
      <c r="I6720" s="6" t="n"/>
      <c r="J6720" s="7" t="n">
        <v>190801</v>
      </c>
      <c r="L6720" s="93" t="n">
        <v>1580000</v>
      </c>
      <c r="M6720" s="93" t="n">
        <v>1487570</v>
      </c>
      <c r="N6720" s="93" t="n">
        <v>257540</v>
      </c>
      <c r="O6720" s="148" t="n">
        <v>1436363.636363636</v>
      </c>
      <c r="P6720" s="93" t="inlineStr">
        <is>
          <t>카페24토너250ml190801</t>
        </is>
      </c>
    </row>
    <row r="6721" customFormat="1" s="93">
      <c r="B6721" s="127" t="n">
        <v>43989</v>
      </c>
      <c r="C6721" s="93">
        <f>TEXT(B6721,"aaa")</f>
        <v/>
      </c>
      <c r="E6721" s="6" t="inlineStr">
        <is>
          <t>토너</t>
        </is>
      </c>
      <c r="F6721" s="5" t="inlineStr">
        <is>
          <t>카페24</t>
        </is>
      </c>
      <c r="G6721" s="5" t="inlineStr">
        <is>
          <t>250ml 2set</t>
        </is>
      </c>
      <c r="H6721" s="6" t="n">
        <v>43</v>
      </c>
      <c r="I6721" s="6" t="n"/>
      <c r="J6721" s="7" t="n">
        <v>190801</v>
      </c>
      <c r="L6721" s="93" t="n">
        <v>1505000</v>
      </c>
      <c r="M6721" s="93" t="n">
        <v>1416957.5</v>
      </c>
      <c r="N6721" s="93" t="n">
        <v>280360</v>
      </c>
      <c r="O6721" s="148" t="n">
        <v>1368181.818181818</v>
      </c>
      <c r="P6721" s="93" t="inlineStr">
        <is>
          <t>카페24토너250ml 2set190801</t>
        </is>
      </c>
    </row>
    <row r="6722" customFormat="1" s="93">
      <c r="B6722" s="127" t="n">
        <v>43989</v>
      </c>
      <c r="C6722" s="93">
        <f>TEXT(B6722,"aaa")</f>
        <v/>
      </c>
      <c r="E6722" s="6" t="inlineStr">
        <is>
          <t>토너</t>
        </is>
      </c>
      <c r="F6722" s="5" t="inlineStr">
        <is>
          <t>카페24</t>
        </is>
      </c>
      <c r="G6722" s="93" t="inlineStr">
        <is>
          <t>스킨팩 화장솜 60P</t>
        </is>
      </c>
      <c r="H6722" s="6" t="n">
        <v>43</v>
      </c>
      <c r="I6722" s="6" t="n"/>
      <c r="J6722" s="7" t="n">
        <v>190801</v>
      </c>
      <c r="L6722" s="93" t="n">
        <v>129000</v>
      </c>
      <c r="M6722" s="93" t="n">
        <v>121453.5</v>
      </c>
      <c r="N6722" s="93" t="n">
        <v>47730</v>
      </c>
      <c r="O6722" s="148" t="n">
        <v>117272.7272727273</v>
      </c>
      <c r="P6722" s="93" t="inlineStr">
        <is>
          <t>카페24토너스킨팩 화장솜 60P190801</t>
        </is>
      </c>
    </row>
    <row r="6723" customFormat="1" s="93">
      <c r="B6723" s="127" t="n">
        <v>43989</v>
      </c>
      <c r="C6723" s="93">
        <f>TEXT(B6723,"aaa")</f>
        <v/>
      </c>
      <c r="E6723" s="6" t="inlineStr">
        <is>
          <t>토너</t>
        </is>
      </c>
      <c r="F6723" s="5" t="inlineStr">
        <is>
          <t>카페24</t>
        </is>
      </c>
      <c r="G6723" s="5" t="inlineStr">
        <is>
          <t>250ml</t>
        </is>
      </c>
      <c r="H6723" s="6" t="n">
        <v>3</v>
      </c>
      <c r="I6723" s="6" t="n"/>
      <c r="J6723" s="7" t="n">
        <v>190801</v>
      </c>
      <c r="L6723" s="93" t="n">
        <v>60000</v>
      </c>
      <c r="M6723" s="93" t="n">
        <v>56490</v>
      </c>
      <c r="N6723" s="93" t="n">
        <v>9780</v>
      </c>
      <c r="O6723" s="148" t="n">
        <v>54545.45454545454</v>
      </c>
      <c r="P6723" s="93" t="inlineStr">
        <is>
          <t>카페24토너250ml190801</t>
        </is>
      </c>
    </row>
    <row r="6724" customFormat="1" s="93">
      <c r="B6724" s="127" t="n">
        <v>43989</v>
      </c>
      <c r="C6724" s="93">
        <f>TEXT(B6724,"aaa")</f>
        <v/>
      </c>
      <c r="E6724" s="93" t="inlineStr">
        <is>
          <t>수딩크림</t>
        </is>
      </c>
      <c r="F6724" s="5" t="inlineStr">
        <is>
          <t>카페24</t>
        </is>
      </c>
      <c r="G6724" s="93" t="inlineStr">
        <is>
          <t>수딩크림 100ml</t>
        </is>
      </c>
      <c r="H6724" s="6" t="n">
        <v>5</v>
      </c>
      <c r="I6724" s="6" t="n"/>
      <c r="J6724" s="93" t="n">
        <v>190801</v>
      </c>
      <c r="L6724" s="93" t="n">
        <v>190000</v>
      </c>
      <c r="M6724" s="93" t="n">
        <v>178885</v>
      </c>
      <c r="N6724" s="93" t="n">
        <v>15225</v>
      </c>
      <c r="O6724" s="148" t="n">
        <v>172727.2727272727</v>
      </c>
      <c r="P6724" s="93" t="inlineStr">
        <is>
          <t>카페24수딩크림수딩크림 100ml190801</t>
        </is>
      </c>
    </row>
    <row r="6725" customFormat="1" s="93">
      <c r="B6725" s="127" t="n">
        <v>43989</v>
      </c>
      <c r="C6725" s="93">
        <f>TEXT(B6725,"aaa")</f>
        <v/>
      </c>
      <c r="E6725" s="93" t="inlineStr">
        <is>
          <t>수딩크림</t>
        </is>
      </c>
      <c r="F6725" s="5" t="inlineStr">
        <is>
          <t>카페24</t>
        </is>
      </c>
      <c r="G6725" s="93" t="inlineStr">
        <is>
          <t>수딩크림 100ml</t>
        </is>
      </c>
      <c r="H6725" s="6" t="n">
        <v>1</v>
      </c>
      <c r="I6725" s="6" t="n"/>
      <c r="J6725" s="93" t="n">
        <v>190801</v>
      </c>
      <c r="L6725" s="93" t="n">
        <v>38000</v>
      </c>
      <c r="M6725" s="93" t="n">
        <v>35777</v>
      </c>
      <c r="N6725" s="93" t="n">
        <v>3045</v>
      </c>
      <c r="O6725" s="148" t="n">
        <v>34545.45454545454</v>
      </c>
      <c r="P6725" s="93" t="inlineStr">
        <is>
          <t>카페24수딩크림수딩크림 100ml190801</t>
        </is>
      </c>
    </row>
    <row r="6726" customFormat="1" s="93">
      <c r="B6726" s="127" t="n">
        <v>43989</v>
      </c>
      <c r="C6726" s="93">
        <f>TEXT(B6726,"aaa")</f>
        <v/>
      </c>
      <c r="E6726" s="93" t="inlineStr">
        <is>
          <t>앰플</t>
        </is>
      </c>
      <c r="F6726" s="5" t="inlineStr">
        <is>
          <t>카페24</t>
        </is>
      </c>
      <c r="G6726" s="93" t="inlineStr">
        <is>
          <t>앰플 30ml</t>
        </is>
      </c>
      <c r="H6726" s="6" t="n">
        <v>4</v>
      </c>
      <c r="I6726" s="6" t="n"/>
      <c r="J6726" s="93" t="n">
        <v>190801</v>
      </c>
      <c r="L6726" s="93" t="n">
        <v>112000</v>
      </c>
      <c r="M6726" s="93" t="n">
        <v>105448</v>
      </c>
      <c r="N6726" s="93" t="n">
        <v>13588</v>
      </c>
      <c r="O6726" s="148" t="n">
        <v>101818.1818181818</v>
      </c>
      <c r="P6726" s="93" t="inlineStr">
        <is>
          <t>카페24앰플앰플 30ml190801</t>
        </is>
      </c>
    </row>
    <row r="6727" customFormat="1" s="93">
      <c r="B6727" s="127" t="n">
        <v>43989</v>
      </c>
      <c r="C6727" s="93">
        <f>TEXT(B6727,"aaa")</f>
        <v/>
      </c>
      <c r="E6727" s="93" t="inlineStr">
        <is>
          <t>앰플</t>
        </is>
      </c>
      <c r="F6727" s="5" t="inlineStr">
        <is>
          <t>카페24</t>
        </is>
      </c>
      <c r="G6727" s="93" t="inlineStr">
        <is>
          <t>앰플 30ml</t>
        </is>
      </c>
      <c r="H6727" s="6" t="n">
        <v>9</v>
      </c>
      <c r="I6727" s="6" t="n"/>
      <c r="J6727" s="93" t="n">
        <v>190801</v>
      </c>
      <c r="L6727" s="93" t="n">
        <v>252000</v>
      </c>
      <c r="M6727" s="93" t="n">
        <v>237258</v>
      </c>
      <c r="N6727" s="93" t="n">
        <v>30573</v>
      </c>
      <c r="O6727" s="148" t="n">
        <v>229090.9090909091</v>
      </c>
      <c r="P6727" s="93" t="inlineStr">
        <is>
          <t>카페24앰플앰플 30ml190801</t>
        </is>
      </c>
    </row>
    <row r="6728" customFormat="1" s="93">
      <c r="B6728" s="127" t="n">
        <v>43989</v>
      </c>
      <c r="C6728" s="93">
        <f>TEXT(B6728,"aaa")</f>
        <v/>
      </c>
      <c r="E6728" s="93" t="inlineStr">
        <is>
          <t>클렌징폼</t>
        </is>
      </c>
      <c r="F6728" s="5" t="inlineStr">
        <is>
          <t>카페24</t>
        </is>
      </c>
      <c r="G6728" s="93" t="inlineStr">
        <is>
          <t>클렌징폼 120ml</t>
        </is>
      </c>
      <c r="H6728" s="6" t="n">
        <v>9</v>
      </c>
      <c r="I6728" s="6" t="n"/>
      <c r="J6728" s="91" t="n">
        <v>190801</v>
      </c>
      <c r="L6728" s="93" t="n">
        <v>117000</v>
      </c>
      <c r="M6728" s="93" t="n">
        <v>110155.5</v>
      </c>
      <c r="N6728" s="93" t="n">
        <v>24750</v>
      </c>
      <c r="O6728" s="148" t="n">
        <v>106363.6363636364</v>
      </c>
      <c r="P6728" s="93" t="inlineStr">
        <is>
          <t>카페24클렌징폼클렌징폼 120ml190801</t>
        </is>
      </c>
    </row>
    <row r="6729" customFormat="1" s="93">
      <c r="B6729" s="127" t="n">
        <v>43989</v>
      </c>
      <c r="C6729" s="93">
        <f>TEXT(B6729,"aaa")</f>
        <v/>
      </c>
      <c r="E6729" s="93" t="inlineStr">
        <is>
          <t>클렌징폼</t>
        </is>
      </c>
      <c r="F6729" s="5" t="inlineStr">
        <is>
          <t>카페24</t>
        </is>
      </c>
      <c r="G6729" s="93" t="inlineStr">
        <is>
          <t>클렌징폼 120ml 3set</t>
        </is>
      </c>
      <c r="H6729" s="6" t="n">
        <v>1</v>
      </c>
      <c r="I6729" s="6" t="n"/>
      <c r="J6729" s="91" t="n">
        <v>190801</v>
      </c>
      <c r="L6729" s="93" t="n">
        <v>33000</v>
      </c>
      <c r="M6729" s="93" t="n">
        <v>31069.5</v>
      </c>
      <c r="N6729" s="93" t="n">
        <v>3690</v>
      </c>
      <c r="O6729" s="148" t="n">
        <v>30000</v>
      </c>
      <c r="P6729" s="93" t="inlineStr">
        <is>
          <t>카페24클렌징폼클렌징폼 120ml 3set190801</t>
        </is>
      </c>
    </row>
    <row r="6730" customFormat="1" s="93">
      <c r="B6730" s="127" t="n">
        <v>43989</v>
      </c>
      <c r="C6730" s="93">
        <f>TEXT(B6730,"aaa")</f>
        <v/>
      </c>
      <c r="E6730" s="93" t="inlineStr">
        <is>
          <t>토너</t>
        </is>
      </c>
      <c r="F6730" s="5" t="inlineStr">
        <is>
          <t>카페24</t>
        </is>
      </c>
      <c r="G6730" s="93" t="inlineStr">
        <is>
          <t>스킨팩 화장솜 60P</t>
        </is>
      </c>
      <c r="H6730" s="6" t="n">
        <v>11</v>
      </c>
      <c r="I6730" s="6" t="n"/>
      <c r="J6730" s="91" t="n">
        <v>190801</v>
      </c>
      <c r="L6730" s="93" t="n">
        <v>33000</v>
      </c>
      <c r="M6730" s="93" t="n">
        <v>31069.5</v>
      </c>
      <c r="N6730" s="93" t="n">
        <v>12210</v>
      </c>
      <c r="O6730" s="148" t="n">
        <v>30000</v>
      </c>
      <c r="P6730" s="93" t="inlineStr">
        <is>
          <t>카페24토너스킨팩 화장솜 60P190801</t>
        </is>
      </c>
    </row>
    <row r="6731" customFormat="1" s="93">
      <c r="B6731" s="127" t="n">
        <v>43989</v>
      </c>
      <c r="C6731" s="93">
        <f>TEXT(B6731,"aaa")</f>
        <v/>
      </c>
      <c r="E6731" s="93" t="inlineStr">
        <is>
          <t>토너</t>
        </is>
      </c>
      <c r="F6731" s="5" t="inlineStr">
        <is>
          <t>카페24</t>
        </is>
      </c>
      <c r="G6731" s="93" t="inlineStr">
        <is>
          <t>스킨팩 화장솜 60P</t>
        </is>
      </c>
      <c r="H6731" s="6" t="n">
        <v>1</v>
      </c>
      <c r="I6731" s="6" t="n"/>
      <c r="J6731" s="91" t="n">
        <v>190801</v>
      </c>
      <c r="L6731" s="93" t="n">
        <v>3000</v>
      </c>
      <c r="M6731" s="93" t="n">
        <v>2824.5</v>
      </c>
      <c r="N6731" s="93" t="n">
        <v>1110</v>
      </c>
      <c r="O6731" s="148" t="n">
        <v>2727.272727272727</v>
      </c>
      <c r="P6731" s="93" t="inlineStr">
        <is>
          <t>카페24토너스킨팩 화장솜 60P190801</t>
        </is>
      </c>
    </row>
    <row r="6732" customFormat="1" s="93">
      <c r="B6732" s="127" t="n">
        <v>43989</v>
      </c>
      <c r="C6732" s="93">
        <f>TEXT(B6732,"aaa")</f>
        <v/>
      </c>
      <c r="E6732" s="6" t="inlineStr">
        <is>
          <t>토너</t>
        </is>
      </c>
      <c r="F6732" s="93" t="inlineStr">
        <is>
          <t>랄라블라</t>
        </is>
      </c>
      <c r="G6732" s="5" t="inlineStr">
        <is>
          <t>250ml</t>
        </is>
      </c>
      <c r="H6732" s="6" t="n">
        <v>40</v>
      </c>
      <c r="I6732" s="6" t="n"/>
      <c r="J6732" s="7" t="n">
        <v>190801</v>
      </c>
      <c r="L6732" s="93" t="n">
        <v>362720</v>
      </c>
      <c r="M6732" s="93" t="n">
        <v>362720</v>
      </c>
      <c r="N6732" s="93" t="n">
        <v>130400</v>
      </c>
      <c r="O6732" s="148" t="n">
        <v>329745.4545454545</v>
      </c>
      <c r="P6732" s="93" t="inlineStr">
        <is>
          <t>랄라블라토너250ml190801</t>
        </is>
      </c>
    </row>
    <row r="6733" customFormat="1" s="93">
      <c r="B6733" s="127" t="n">
        <v>43989</v>
      </c>
      <c r="C6733" s="93">
        <f>TEXT(B6733,"aaa")</f>
        <v/>
      </c>
      <c r="E6733" s="6" t="inlineStr">
        <is>
          <t>토너</t>
        </is>
      </c>
      <c r="F6733" s="93" t="inlineStr">
        <is>
          <t>랄라블라</t>
        </is>
      </c>
      <c r="G6733" s="5" t="inlineStr">
        <is>
          <t>500ml</t>
        </is>
      </c>
      <c r="H6733" s="6" t="n">
        <v>48</v>
      </c>
      <c r="I6733" s="6" t="n"/>
      <c r="J6733" s="7" t="n">
        <v>190801</v>
      </c>
      <c r="L6733" s="93" t="n">
        <v>759264</v>
      </c>
      <c r="M6733" s="93" t="n">
        <v>759264</v>
      </c>
      <c r="N6733" s="93" t="n">
        <v>226800</v>
      </c>
      <c r="O6733" s="148" t="n">
        <v>690240</v>
      </c>
      <c r="P6733" s="93" t="inlineStr">
        <is>
          <t>랄라블라토너500ml190801</t>
        </is>
      </c>
    </row>
    <row r="6734" customFormat="1" s="93">
      <c r="B6734" s="127" t="n">
        <v>43989</v>
      </c>
      <c r="C6734" s="93">
        <f>TEXT(B6734,"aaa")</f>
        <v/>
      </c>
      <c r="E6734" s="93" t="inlineStr">
        <is>
          <t>마스크팩</t>
        </is>
      </c>
      <c r="F6734" s="93" t="inlineStr">
        <is>
          <t>랄라블라</t>
        </is>
      </c>
      <c r="G6734" s="93" t="inlineStr">
        <is>
          <t>마스크팩 1매</t>
        </is>
      </c>
      <c r="H6734" s="6" t="n">
        <v>718</v>
      </c>
      <c r="I6734" s="6" t="n"/>
      <c r="J6734" s="93" t="n">
        <v>190801</v>
      </c>
      <c r="L6734" s="93" t="n">
        <v>770414</v>
      </c>
      <c r="M6734" s="93" t="n">
        <v>770414</v>
      </c>
      <c r="N6734" s="93" t="n">
        <v>285046</v>
      </c>
      <c r="O6734" s="148" t="n">
        <v>700376.3636363635</v>
      </c>
      <c r="P6734" s="93" t="inlineStr">
        <is>
          <t>랄라블라마스크팩마스크팩 1매190801</t>
        </is>
      </c>
    </row>
    <row r="6735" customFormat="1" s="93">
      <c r="B6735" s="127" t="n">
        <v>43989</v>
      </c>
      <c r="C6735" s="93">
        <f>TEXT(B6735,"aaa")</f>
        <v/>
      </c>
      <c r="E6735" s="93" t="inlineStr">
        <is>
          <t>수딩크림 증정기획</t>
        </is>
      </c>
      <c r="F6735" s="93" t="inlineStr">
        <is>
          <t>랄라블라</t>
        </is>
      </c>
      <c r="G6735" s="93" t="inlineStr">
        <is>
          <t>수딩크림 증정기획</t>
        </is>
      </c>
      <c r="H6735" s="93" t="n">
        <v>81</v>
      </c>
      <c r="J6735" s="93" t="n">
        <v>190801</v>
      </c>
      <c r="L6735" s="93" t="n">
        <v>1387611</v>
      </c>
      <c r="M6735" s="93" t="n">
        <v>1387611</v>
      </c>
      <c r="N6735" s="93" t="n">
        <v>346275</v>
      </c>
      <c r="O6735" s="148" t="n">
        <v>1261464.545454545</v>
      </c>
      <c r="P6735" s="93" t="inlineStr">
        <is>
          <t>랄라블라수딩크림 증정기획수딩크림 증정기획190801</t>
        </is>
      </c>
    </row>
    <row r="6736" customFormat="1" s="93">
      <c r="B6736" s="127" t="n">
        <v>43989</v>
      </c>
      <c r="C6736" s="93">
        <f>TEXT(B6736,"aaa")</f>
        <v/>
      </c>
      <c r="E6736" s="93" t="inlineStr">
        <is>
          <t>수딩크림</t>
        </is>
      </c>
      <c r="F6736" s="93" t="inlineStr">
        <is>
          <t>랄라블라</t>
        </is>
      </c>
      <c r="G6736" s="93" t="inlineStr">
        <is>
          <t>수딩크림 100ml</t>
        </is>
      </c>
      <c r="H6736" s="93" t="n">
        <v>3</v>
      </c>
      <c r="J6736" s="93" t="n">
        <v>190801</v>
      </c>
      <c r="L6736" s="93" t="n">
        <v>59073</v>
      </c>
      <c r="M6736" s="93" t="n">
        <v>59073</v>
      </c>
      <c r="N6736" s="93" t="n">
        <v>9135</v>
      </c>
      <c r="O6736" s="148" t="n">
        <v>53702.72727272726</v>
      </c>
      <c r="P6736" s="93" t="inlineStr">
        <is>
          <t>랄라블라수딩크림수딩크림 100ml190801</t>
        </is>
      </c>
    </row>
    <row r="6737" customFormat="1" s="93">
      <c r="B6737" s="127" t="n">
        <v>43989</v>
      </c>
      <c r="C6737" s="93">
        <f>TEXT(B6737,"aaa")</f>
        <v/>
      </c>
      <c r="E6737" s="93" t="inlineStr">
        <is>
          <t>앰플 기획세트</t>
        </is>
      </c>
      <c r="F6737" s="93" t="inlineStr">
        <is>
          <t>랄라블라</t>
        </is>
      </c>
      <c r="G6737" s="93" t="inlineStr">
        <is>
          <t>앰플 기획세트</t>
        </is>
      </c>
      <c r="H6737" s="93" t="n">
        <v>95</v>
      </c>
      <c r="J6737" s="93" t="n">
        <v>190801</v>
      </c>
      <c r="L6737" s="93" t="n">
        <v>1413315</v>
      </c>
      <c r="M6737" s="93" t="n">
        <v>1413315</v>
      </c>
      <c r="N6737" s="93" t="n">
        <v>1413315</v>
      </c>
      <c r="O6737" s="148" t="n">
        <v>1284831.818181818</v>
      </c>
      <c r="P6737" s="93" t="inlineStr">
        <is>
          <t>랄라블라앰플 기획세트앰플 기획세트190801</t>
        </is>
      </c>
    </row>
    <row r="6738" customFormat="1" s="93">
      <c r="B6738" s="127" t="n">
        <v>43989</v>
      </c>
      <c r="C6738" s="93">
        <f>TEXT(B6738,"aaa")</f>
        <v/>
      </c>
      <c r="E6738" s="93" t="inlineStr">
        <is>
          <t>클렌징폼 기획세트</t>
        </is>
      </c>
      <c r="F6738" s="93" t="inlineStr">
        <is>
          <t>랄라블라</t>
        </is>
      </c>
      <c r="G6738" s="93" t="inlineStr">
        <is>
          <t>클렌징폼 기획세트</t>
        </is>
      </c>
      <c r="H6738" s="93" t="n">
        <v>96</v>
      </c>
      <c r="J6738" s="93" t="n">
        <v>190801</v>
      </c>
      <c r="L6738" s="93" t="n">
        <v>668544</v>
      </c>
      <c r="M6738" s="93" t="n">
        <v>668544</v>
      </c>
      <c r="N6738" s="93" t="n">
        <v>668544</v>
      </c>
      <c r="O6738" s="148" t="n">
        <v>607767.2727272727</v>
      </c>
      <c r="P6738" s="93" t="inlineStr">
        <is>
          <t>랄라블라클렌징폼 기획세트클렌징폼 기획세트190801</t>
        </is>
      </c>
    </row>
    <row r="6739" customFormat="1" s="93">
      <c r="B6739" s="127" t="n">
        <v>43989</v>
      </c>
      <c r="C6739" s="93">
        <f>TEXT(B6739,"aaa")</f>
        <v/>
      </c>
      <c r="E6739" s="93" t="inlineStr">
        <is>
          <t>토너 기획세트</t>
        </is>
      </c>
      <c r="F6739" s="93" t="inlineStr">
        <is>
          <t>랄라블라</t>
        </is>
      </c>
      <c r="G6739" s="93" t="inlineStr">
        <is>
          <t>토너 기획세트</t>
        </is>
      </c>
      <c r="H6739" s="93" t="n">
        <v>1</v>
      </c>
      <c r="J6739" s="93" t="n">
        <v>190801</v>
      </c>
      <c r="L6739" s="93" t="n">
        <v>9716</v>
      </c>
      <c r="M6739" s="93" t="n">
        <v>9716</v>
      </c>
      <c r="N6739" s="93" t="n">
        <v>5600</v>
      </c>
      <c r="O6739" s="148" t="n">
        <v>8832.727272727272</v>
      </c>
      <c r="P6739" s="93" t="inlineStr">
        <is>
          <t>랄라블라토너 기획세트토너 기획세트190801</t>
        </is>
      </c>
    </row>
    <row r="6740" customFormat="1" s="93">
      <c r="B6740" s="127" t="n">
        <v>43989</v>
      </c>
      <c r="C6740" s="93">
        <f>TEXT(B6740,"aaa")</f>
        <v/>
      </c>
      <c r="E6740" s="93" t="inlineStr">
        <is>
          <t>클렌징폼</t>
        </is>
      </c>
      <c r="F6740" s="93" t="inlineStr">
        <is>
          <t>랄라블라</t>
        </is>
      </c>
      <c r="G6740" s="93" t="inlineStr">
        <is>
          <t>클렌징폼 120ml</t>
        </is>
      </c>
      <c r="H6740" s="6" t="n">
        <v>4</v>
      </c>
      <c r="I6740" s="6" t="n"/>
      <c r="J6740" s="7" t="n">
        <v>190801</v>
      </c>
      <c r="L6740" s="93" t="n">
        <v>27164</v>
      </c>
      <c r="M6740" s="93" t="n">
        <v>27164</v>
      </c>
      <c r="N6740" s="93" t="n">
        <v>11000</v>
      </c>
      <c r="O6740" s="148" t="n">
        <v>24694.54545454545</v>
      </c>
      <c r="P6740" s="93" t="inlineStr">
        <is>
          <t>랄라블라클렌징폼클렌징폼 120ml190801</t>
        </is>
      </c>
    </row>
    <row r="6741" customFormat="1" s="93">
      <c r="B6741" s="127" t="n">
        <v>43989</v>
      </c>
      <c r="C6741" s="93">
        <f>TEXT(B6741,"aaa")</f>
        <v/>
      </c>
      <c r="E6741" s="93" t="inlineStr">
        <is>
          <t>토너 증정기획</t>
        </is>
      </c>
      <c r="F6741" s="93" t="inlineStr">
        <is>
          <t>랄라블라</t>
        </is>
      </c>
      <c r="G6741" s="93" t="inlineStr">
        <is>
          <t>토너 증정기획</t>
        </is>
      </c>
      <c r="H6741" s="6" t="n">
        <v>349</v>
      </c>
      <c r="I6741" s="6" t="n"/>
      <c r="J6741" s="7" t="n">
        <v>190801</v>
      </c>
      <c r="L6741" s="93" t="n">
        <v>3300493</v>
      </c>
      <c r="M6741" s="93" t="n">
        <v>3300493</v>
      </c>
      <c r="N6741" s="93" t="n">
        <v>1567010</v>
      </c>
      <c r="O6741" s="148" t="n">
        <v>3000448.181818182</v>
      </c>
      <c r="P6741" s="93" t="inlineStr">
        <is>
          <t>랄라블라토너 증정기획토너 증정기획190801</t>
        </is>
      </c>
    </row>
    <row r="6742" customFormat="1" s="93">
      <c r="B6742" s="127" t="n">
        <v>43989</v>
      </c>
      <c r="C6742" s="93">
        <f>TEXT(B6742,"aaa")</f>
        <v/>
      </c>
      <c r="E6742" s="93" t="inlineStr">
        <is>
          <t>선크림</t>
        </is>
      </c>
      <c r="F6742" s="93" t="inlineStr">
        <is>
          <t>랄라블라</t>
        </is>
      </c>
      <c r="G6742" s="93" t="inlineStr">
        <is>
          <t>선크림 50ml</t>
        </is>
      </c>
      <c r="H6742" s="93" t="n">
        <v>58</v>
      </c>
      <c r="J6742" s="93" t="n">
        <v>190801</v>
      </c>
      <c r="L6742" s="93" t="n">
        <v>580000</v>
      </c>
      <c r="M6742" s="93" t="n">
        <v>580000</v>
      </c>
      <c r="N6742" s="93" t="n">
        <v>136010</v>
      </c>
      <c r="O6742" s="148" t="n">
        <v>527272.7272727272</v>
      </c>
      <c r="P6742" s="93" t="inlineStr">
        <is>
          <t>랄라블라선크림선크림 50ml190801</t>
        </is>
      </c>
    </row>
    <row r="6743" customFormat="1" s="93">
      <c r="B6743" s="127" t="n">
        <v>43989</v>
      </c>
      <c r="C6743" s="93">
        <f>TEXT(B6743,"aaa")</f>
        <v/>
      </c>
      <c r="E6743" s="93" t="inlineStr">
        <is>
          <t>대용량 기획세트</t>
        </is>
      </c>
      <c r="F6743" s="93" t="inlineStr">
        <is>
          <t>랄라블라</t>
        </is>
      </c>
      <c r="G6743" s="93" t="inlineStr">
        <is>
          <t>대용량 기획세트</t>
        </is>
      </c>
      <c r="H6743" s="93" t="n">
        <v>1047</v>
      </c>
      <c r="J6743" s="93" t="n">
        <v>190801</v>
      </c>
      <c r="L6743" s="93" t="n">
        <v>16561446</v>
      </c>
      <c r="M6743" s="93" t="n">
        <v>16561446</v>
      </c>
      <c r="N6743" s="93" t="n">
        <v>6109245</v>
      </c>
      <c r="O6743" s="148" t="n">
        <v>15055860</v>
      </c>
      <c r="P6743" s="93" t="inlineStr">
        <is>
          <t>랄라블라대용량 기획세트대용량 기획세트190801</t>
        </is>
      </c>
    </row>
    <row r="6744" customFormat="1" s="93">
      <c r="B6744" s="127" t="n">
        <v>43990</v>
      </c>
      <c r="C6744" s="93">
        <f>TEXT(B6744,"aaa")</f>
        <v/>
      </c>
      <c r="E6744" s="93" t="inlineStr">
        <is>
          <t>토너</t>
        </is>
      </c>
      <c r="F6744" s="93" t="inlineStr">
        <is>
          <t>W컨셉</t>
        </is>
      </c>
      <c r="G6744" s="93" t="inlineStr">
        <is>
          <t>250ml</t>
        </is>
      </c>
      <c r="H6744" s="93" t="n">
        <v>4</v>
      </c>
      <c r="J6744" s="93" t="n">
        <v>190801</v>
      </c>
      <c r="L6744" s="93" t="n">
        <v>80000</v>
      </c>
      <c r="M6744" s="93" t="n">
        <v>57600</v>
      </c>
      <c r="N6744" s="93" t="n">
        <v>13040</v>
      </c>
      <c r="O6744" s="148" t="n">
        <v>72727.27272727272</v>
      </c>
      <c r="P6744" s="93" t="inlineStr">
        <is>
          <t>W컨셉토너250ml190801</t>
        </is>
      </c>
    </row>
    <row r="6745" customFormat="1" s="93">
      <c r="B6745" s="127" t="n">
        <v>43990</v>
      </c>
      <c r="C6745" s="93">
        <f>TEXT(B6745,"aaa")</f>
        <v/>
      </c>
      <c r="E6745" s="93" t="inlineStr">
        <is>
          <t>토너</t>
        </is>
      </c>
      <c r="F6745" s="93" t="inlineStr">
        <is>
          <t>W컨셉</t>
        </is>
      </c>
      <c r="G6745" s="93" t="inlineStr">
        <is>
          <t>250ml 2set</t>
        </is>
      </c>
      <c r="H6745" s="93" t="n">
        <v>11</v>
      </c>
      <c r="J6745" s="93" t="n">
        <v>190801</v>
      </c>
      <c r="L6745" s="93" t="n">
        <v>385000</v>
      </c>
      <c r="M6745" s="93" t="n">
        <v>281050</v>
      </c>
      <c r="N6745" s="93" t="n">
        <v>71720</v>
      </c>
      <c r="O6745" s="148" t="n">
        <v>350000</v>
      </c>
      <c r="P6745" s="93" t="inlineStr">
        <is>
          <t>W컨셉토너250ml 2set190801</t>
        </is>
      </c>
    </row>
    <row r="6746" customFormat="1" s="93">
      <c r="B6746" s="127" t="n">
        <v>43990</v>
      </c>
      <c r="C6746" s="93">
        <f>TEXT(B6746,"aaa")</f>
        <v/>
      </c>
      <c r="E6746" s="93" t="inlineStr">
        <is>
          <t>토너</t>
        </is>
      </c>
      <c r="F6746" s="93" t="inlineStr">
        <is>
          <t>스타일쉐어</t>
        </is>
      </c>
      <c r="G6746" s="93" t="inlineStr">
        <is>
          <t>250ml</t>
        </is>
      </c>
      <c r="H6746" s="93" t="n">
        <v>18</v>
      </c>
      <c r="J6746" s="93" t="n">
        <v>190801</v>
      </c>
      <c r="L6746" s="93" t="n">
        <v>360000</v>
      </c>
      <c r="M6746" s="93" t="n">
        <v>270000</v>
      </c>
      <c r="N6746" s="93" t="n">
        <v>58680</v>
      </c>
      <c r="O6746" s="148" t="n">
        <v>327272.7272727272</v>
      </c>
      <c r="P6746" s="93" t="inlineStr">
        <is>
          <t>스타일쉐어토너250ml190801</t>
        </is>
      </c>
    </row>
    <row r="6747" customFormat="1" s="93">
      <c r="B6747" s="127" t="n">
        <v>43990</v>
      </c>
      <c r="C6747" s="93">
        <f>TEXT(B6747,"aaa")</f>
        <v/>
      </c>
      <c r="E6747" s="93" t="inlineStr">
        <is>
          <t>선크림</t>
        </is>
      </c>
      <c r="F6747" s="93" t="inlineStr">
        <is>
          <t>카페24</t>
        </is>
      </c>
      <c r="G6747" s="93" t="inlineStr">
        <is>
          <t>선크림 50ml</t>
        </is>
      </c>
      <c r="H6747" s="93" t="n">
        <v>9</v>
      </c>
      <c r="J6747" s="93" t="n">
        <v>190801</v>
      </c>
      <c r="L6747" s="93" t="n">
        <v>180000</v>
      </c>
      <c r="M6747" s="93" t="n">
        <v>169470</v>
      </c>
      <c r="N6747" s="93" t="n">
        <v>21105</v>
      </c>
      <c r="O6747" s="148" t="n">
        <v>163636.3636363636</v>
      </c>
      <c r="P6747" s="93" t="inlineStr">
        <is>
          <t>카페24선크림선크림 50ml190801</t>
        </is>
      </c>
    </row>
    <row r="6748" customFormat="1" s="93">
      <c r="B6748" s="127" t="n">
        <v>43990</v>
      </c>
      <c r="C6748" s="93">
        <f>TEXT(B6748,"aaa")</f>
        <v/>
      </c>
      <c r="E6748" s="93" t="inlineStr">
        <is>
          <t>클렌징폼</t>
        </is>
      </c>
      <c r="F6748" s="93" t="inlineStr">
        <is>
          <t>카페24</t>
        </is>
      </c>
      <c r="G6748" s="93" t="inlineStr">
        <is>
          <t>클렌징폼 120ml(선크림할인)</t>
        </is>
      </c>
      <c r="H6748" s="93" t="n">
        <v>1</v>
      </c>
      <c r="J6748" s="93" t="n">
        <v>190801</v>
      </c>
      <c r="L6748" s="93" t="n">
        <v>10000</v>
      </c>
      <c r="M6748" s="93" t="n">
        <v>9415</v>
      </c>
      <c r="N6748" s="93" t="n">
        <v>2750</v>
      </c>
      <c r="O6748" s="148" t="n">
        <v>9090.90909090909</v>
      </c>
      <c r="P6748" s="93" t="inlineStr">
        <is>
          <t>카페24클렌징폼클렌징폼 120ml(선크림할인)190801</t>
        </is>
      </c>
    </row>
    <row r="6749" customFormat="1" s="93">
      <c r="B6749" s="127" t="n">
        <v>43990</v>
      </c>
      <c r="C6749" s="93">
        <f>TEXT(B6749,"aaa")</f>
        <v/>
      </c>
      <c r="E6749" s="93" t="inlineStr">
        <is>
          <t>어성초진정패키지</t>
        </is>
      </c>
      <c r="F6749" s="93" t="inlineStr">
        <is>
          <t>카페24</t>
        </is>
      </c>
      <c r="G6749" s="93" t="inlineStr">
        <is>
          <t>어성초 진정패키지세트</t>
        </is>
      </c>
      <c r="H6749" s="93" t="n">
        <v>6</v>
      </c>
      <c r="J6749" s="93" t="n">
        <v>190801</v>
      </c>
      <c r="L6749" s="93" t="n">
        <v>594000</v>
      </c>
      <c r="M6749" s="93" t="n">
        <v>559251</v>
      </c>
      <c r="N6749" s="93" t="n">
        <v>90822</v>
      </c>
      <c r="O6749" s="148" t="n">
        <v>540000</v>
      </c>
      <c r="P6749" s="93" t="inlineStr">
        <is>
          <t>카페24어성초진정패키지어성초 진정패키지세트190801</t>
        </is>
      </c>
    </row>
    <row r="6750" customFormat="1" s="93">
      <c r="B6750" s="127" t="n">
        <v>43990</v>
      </c>
      <c r="C6750" s="93">
        <f>TEXT(B6750,"aaa")</f>
        <v/>
      </c>
      <c r="E6750" s="93" t="inlineStr">
        <is>
          <t>머드크림마스크</t>
        </is>
      </c>
      <c r="F6750" s="93" t="inlineStr">
        <is>
          <t>카페24</t>
        </is>
      </c>
      <c r="G6750" s="93" t="inlineStr">
        <is>
          <t>머드크림마스크 100ml</t>
        </is>
      </c>
      <c r="H6750" s="93" t="n">
        <v>6</v>
      </c>
      <c r="J6750" s="93" t="n">
        <v>190801</v>
      </c>
      <c r="L6750" s="93" t="n">
        <v>120000</v>
      </c>
      <c r="M6750" s="93" t="n">
        <v>112980</v>
      </c>
      <c r="N6750" s="93" t="n">
        <v>8652</v>
      </c>
      <c r="O6750" s="148" t="n">
        <v>109090.9090909091</v>
      </c>
      <c r="P6750" s="93" t="inlineStr">
        <is>
          <t>카페24머드크림마스크머드크림마스크 100ml190801</t>
        </is>
      </c>
    </row>
    <row r="6751" customFormat="1" s="93">
      <c r="B6751" s="127" t="n">
        <v>43990</v>
      </c>
      <c r="C6751" s="93">
        <f>TEXT(B6751,"aaa")</f>
        <v/>
      </c>
      <c r="E6751" s="93" t="inlineStr">
        <is>
          <t>마스크팩</t>
        </is>
      </c>
      <c r="F6751" s="93" t="inlineStr">
        <is>
          <t>카페24</t>
        </is>
      </c>
      <c r="G6751" s="93" t="inlineStr">
        <is>
          <t>마스크팩 1매</t>
        </is>
      </c>
      <c r="H6751" s="93" t="n">
        <v>3</v>
      </c>
      <c r="J6751" s="93" t="n">
        <v>190801</v>
      </c>
      <c r="L6751" s="93" t="n">
        <v>12000</v>
      </c>
      <c r="M6751" s="93" t="n">
        <v>11298</v>
      </c>
      <c r="N6751" s="93" t="n">
        <v>1191</v>
      </c>
      <c r="O6751" s="148" t="n">
        <v>10909.09090909091</v>
      </c>
      <c r="P6751" s="93" t="inlineStr">
        <is>
          <t>카페24마스크팩마스크팩 1매190801</t>
        </is>
      </c>
    </row>
    <row r="6752" customFormat="1" s="93">
      <c r="B6752" s="127" t="n">
        <v>43990</v>
      </c>
      <c r="C6752" s="93">
        <f>TEXT(B6752,"aaa")</f>
        <v/>
      </c>
      <c r="E6752" s="93" t="inlineStr">
        <is>
          <t>마스크팩</t>
        </is>
      </c>
      <c r="F6752" s="93" t="inlineStr">
        <is>
          <t>카페24</t>
        </is>
      </c>
      <c r="G6752" s="93" t="inlineStr">
        <is>
          <t>마스크팩 10매</t>
        </is>
      </c>
      <c r="H6752" s="93" t="n">
        <v>2</v>
      </c>
      <c r="J6752" s="93" t="n">
        <v>190801</v>
      </c>
      <c r="L6752" s="93" t="n">
        <v>40000</v>
      </c>
      <c r="M6752" s="93" t="n">
        <v>37660</v>
      </c>
      <c r="N6752" s="93" t="n">
        <v>7940</v>
      </c>
      <c r="O6752" s="148" t="n">
        <v>36363.63636363636</v>
      </c>
      <c r="P6752" s="93" t="inlineStr">
        <is>
          <t>카페24마스크팩마스크팩 10매190801</t>
        </is>
      </c>
    </row>
    <row r="6753" customFormat="1" s="93">
      <c r="B6753" s="127" t="n">
        <v>43990</v>
      </c>
      <c r="C6753" s="93">
        <f>TEXT(B6753,"aaa")</f>
        <v/>
      </c>
      <c r="E6753" s="93" t="inlineStr">
        <is>
          <t>토너</t>
        </is>
      </c>
      <c r="F6753" s="93" t="inlineStr">
        <is>
          <t>카페24</t>
        </is>
      </c>
      <c r="G6753" s="93" t="inlineStr">
        <is>
          <t>250ml</t>
        </is>
      </c>
      <c r="H6753" s="93" t="n">
        <v>108</v>
      </c>
      <c r="J6753" s="93" t="n">
        <v>190801</v>
      </c>
      <c r="L6753" s="93" t="n">
        <v>2160000</v>
      </c>
      <c r="M6753" s="93" t="n">
        <v>2033640</v>
      </c>
      <c r="N6753" s="93" t="n">
        <v>352080</v>
      </c>
      <c r="O6753" s="148" t="n">
        <v>1963636.363636364</v>
      </c>
      <c r="P6753" s="93" t="inlineStr">
        <is>
          <t>카페24토너250ml190801</t>
        </is>
      </c>
    </row>
    <row r="6754" customFormat="1" s="93">
      <c r="B6754" s="127" t="n">
        <v>43990</v>
      </c>
      <c r="C6754" s="93">
        <f>TEXT(B6754,"aaa")</f>
        <v/>
      </c>
      <c r="E6754" s="93" t="inlineStr">
        <is>
          <t>토너</t>
        </is>
      </c>
      <c r="F6754" s="93" t="inlineStr">
        <is>
          <t>카페24</t>
        </is>
      </c>
      <c r="G6754" s="93" t="inlineStr">
        <is>
          <t>250ml 2set</t>
        </is>
      </c>
      <c r="H6754" s="93" t="n">
        <v>69</v>
      </c>
      <c r="J6754" s="93" t="n">
        <v>190801</v>
      </c>
      <c r="L6754" s="93" t="n">
        <v>2415000</v>
      </c>
      <c r="M6754" s="93" t="n">
        <v>2273722.5</v>
      </c>
      <c r="N6754" s="93" t="n">
        <v>449880</v>
      </c>
      <c r="O6754" s="148" t="n">
        <v>2195454.545454545</v>
      </c>
      <c r="P6754" s="93" t="inlineStr">
        <is>
          <t>카페24토너250ml 2set190801</t>
        </is>
      </c>
    </row>
    <row r="6755" customFormat="1" s="93">
      <c r="B6755" s="127" t="n">
        <v>43990</v>
      </c>
      <c r="C6755" s="93">
        <f>TEXT(B6755,"aaa")</f>
        <v/>
      </c>
      <c r="E6755" s="93" t="inlineStr">
        <is>
          <t>토너</t>
        </is>
      </c>
      <c r="F6755" s="93" t="inlineStr">
        <is>
          <t>카페24</t>
        </is>
      </c>
      <c r="G6755" s="93" t="inlineStr">
        <is>
          <t>500ml</t>
        </is>
      </c>
      <c r="H6755" s="93" t="n">
        <v>47</v>
      </c>
      <c r="J6755" s="93" t="n">
        <v>190801</v>
      </c>
      <c r="L6755" s="93" t="n">
        <v>1551000</v>
      </c>
      <c r="M6755" s="93" t="n">
        <v>1460266.5</v>
      </c>
      <c r="N6755" s="93" t="n">
        <v>222075</v>
      </c>
      <c r="O6755" s="148" t="n">
        <v>1410000</v>
      </c>
      <c r="P6755" s="93" t="inlineStr">
        <is>
          <t>카페24토너500ml190801</t>
        </is>
      </c>
    </row>
    <row r="6756" customFormat="1" s="93">
      <c r="B6756" s="127" t="n">
        <v>43990</v>
      </c>
      <c r="C6756" s="93">
        <f>TEXT(B6756,"aaa")</f>
        <v/>
      </c>
      <c r="E6756" s="93" t="inlineStr">
        <is>
          <t>토너</t>
        </is>
      </c>
      <c r="F6756" s="93" t="inlineStr">
        <is>
          <t>카페24</t>
        </is>
      </c>
      <c r="G6756" s="93" t="inlineStr">
        <is>
          <t>스킨팩 화장솜 60P</t>
        </is>
      </c>
      <c r="H6756" s="93" t="n">
        <v>76</v>
      </c>
      <c r="J6756" s="93" t="n">
        <v>190801</v>
      </c>
      <c r="L6756" s="93" t="n">
        <v>228000</v>
      </c>
      <c r="M6756" s="93" t="n">
        <v>214662</v>
      </c>
      <c r="N6756" s="93" t="n">
        <v>84360</v>
      </c>
      <c r="O6756" s="148" t="n">
        <v>207272.7272727273</v>
      </c>
      <c r="P6756" s="93" t="inlineStr">
        <is>
          <t>카페24토너스킨팩 화장솜 60P190801</t>
        </is>
      </c>
    </row>
    <row r="6757" customFormat="1" s="93">
      <c r="B6757" s="127" t="n">
        <v>43990</v>
      </c>
      <c r="C6757" s="93">
        <f>TEXT(B6757,"aaa")</f>
        <v/>
      </c>
      <c r="E6757" s="93" t="inlineStr">
        <is>
          <t>앰플</t>
        </is>
      </c>
      <c r="F6757" s="93" t="inlineStr">
        <is>
          <t>카페24</t>
        </is>
      </c>
      <c r="G6757" s="93" t="inlineStr">
        <is>
          <t>앰플 30ml</t>
        </is>
      </c>
      <c r="H6757" s="93" t="n">
        <v>22</v>
      </c>
      <c r="J6757" s="93" t="n">
        <v>190801</v>
      </c>
      <c r="L6757" s="93" t="n">
        <v>616000</v>
      </c>
      <c r="M6757" s="93" t="n">
        <v>579964</v>
      </c>
      <c r="N6757" s="93" t="n">
        <v>74734</v>
      </c>
      <c r="O6757" s="148" t="n">
        <v>560000</v>
      </c>
      <c r="P6757" s="93" t="inlineStr">
        <is>
          <t>카페24앰플앰플 30ml190801</t>
        </is>
      </c>
    </row>
    <row r="6758" customFormat="1" s="93">
      <c r="B6758" s="127" t="n">
        <v>43990</v>
      </c>
      <c r="C6758" s="93">
        <f>TEXT(B6758,"aaa")</f>
        <v/>
      </c>
      <c r="E6758" s="93" t="inlineStr">
        <is>
          <t>수딩크림</t>
        </is>
      </c>
      <c r="F6758" s="93" t="inlineStr">
        <is>
          <t>카페24</t>
        </is>
      </c>
      <c r="G6758" s="93" t="inlineStr">
        <is>
          <t>수딩크림 100ml</t>
        </is>
      </c>
      <c r="H6758" s="93" t="n">
        <v>13</v>
      </c>
      <c r="J6758" s="93" t="n">
        <v>190801</v>
      </c>
      <c r="L6758" s="93" t="n">
        <v>494000</v>
      </c>
      <c r="M6758" s="93" t="n">
        <v>465101</v>
      </c>
      <c r="N6758" s="93" t="n">
        <v>39585</v>
      </c>
      <c r="O6758" s="148" t="n">
        <v>449090.9090909091</v>
      </c>
      <c r="P6758" s="93" t="inlineStr">
        <is>
          <t>카페24수딩크림수딩크림 100ml190801</t>
        </is>
      </c>
    </row>
    <row r="6759" customFormat="1" s="93">
      <c r="B6759" s="127" t="n">
        <v>43990</v>
      </c>
      <c r="C6759" s="93">
        <f>TEXT(B6759,"aaa")</f>
        <v/>
      </c>
      <c r="E6759" s="93" t="inlineStr">
        <is>
          <t>클렌징폼</t>
        </is>
      </c>
      <c r="F6759" s="93" t="inlineStr">
        <is>
          <t>카페24</t>
        </is>
      </c>
      <c r="G6759" s="93" t="inlineStr">
        <is>
          <t>클렌징폼 120ml</t>
        </is>
      </c>
      <c r="H6759" s="93" t="n">
        <v>8</v>
      </c>
      <c r="J6759" s="93" t="n">
        <v>190801</v>
      </c>
      <c r="L6759" s="93" t="n">
        <v>104000</v>
      </c>
      <c r="M6759" s="93" t="n">
        <v>97916</v>
      </c>
      <c r="N6759" s="93" t="n">
        <v>22000</v>
      </c>
      <c r="O6759" s="148" t="n">
        <v>94545.45454545454</v>
      </c>
      <c r="P6759" s="93" t="inlineStr">
        <is>
          <t>카페24클렌징폼클렌징폼 120ml190801</t>
        </is>
      </c>
    </row>
    <row r="6760" customFormat="1" s="93">
      <c r="B6760" s="127" t="n">
        <v>43990</v>
      </c>
      <c r="C6760" s="93">
        <f>TEXT(B6760,"aaa")</f>
        <v/>
      </c>
      <c r="E6760" s="93" t="inlineStr">
        <is>
          <t>클렌징폼</t>
        </is>
      </c>
      <c r="F6760" s="93" t="inlineStr">
        <is>
          <t>카페24</t>
        </is>
      </c>
      <c r="G6760" s="93" t="inlineStr">
        <is>
          <t>클렌징폼 120ml 3set</t>
        </is>
      </c>
      <c r="H6760" s="93" t="n">
        <v>1</v>
      </c>
      <c r="J6760" s="93" t="n">
        <v>190801</v>
      </c>
      <c r="L6760" s="93" t="n">
        <v>33000</v>
      </c>
      <c r="M6760" s="93" t="n">
        <v>31069.5</v>
      </c>
      <c r="N6760" s="93" t="n">
        <v>3690</v>
      </c>
      <c r="O6760" s="148" t="n">
        <v>30000</v>
      </c>
      <c r="P6760" s="93" t="inlineStr">
        <is>
          <t>카페24클렌징폼클렌징폼 120ml 3set190801</t>
        </is>
      </c>
    </row>
    <row r="6761" customFormat="1" s="93">
      <c r="B6761" s="127" t="n">
        <v>43990</v>
      </c>
      <c r="C6761" s="93">
        <f>TEXT(B6761,"aaa")</f>
        <v/>
      </c>
      <c r="E6761" s="93" t="inlineStr">
        <is>
          <t>토너</t>
        </is>
      </c>
      <c r="F6761" s="93" t="inlineStr">
        <is>
          <t>큐텐</t>
        </is>
      </c>
      <c r="G6761" s="93" t="inlineStr">
        <is>
          <t>250ml</t>
        </is>
      </c>
      <c r="H6761" s="93" t="n">
        <v>105</v>
      </c>
      <c r="J6761" s="93" t="n">
        <v>190801</v>
      </c>
      <c r="L6761" s="93" t="n">
        <v>3307500</v>
      </c>
      <c r="M6761" s="93" t="n">
        <v>2943675</v>
      </c>
      <c r="N6761" s="93" t="n">
        <v>342300</v>
      </c>
      <c r="O6761" s="148" t="n">
        <v>3006818.181818182</v>
      </c>
      <c r="P6761" s="93" t="inlineStr">
        <is>
          <t>큐텐토너250ml190801</t>
        </is>
      </c>
    </row>
    <row r="6762" customFormat="1" s="93">
      <c r="B6762" s="127" t="n">
        <v>43990</v>
      </c>
      <c r="C6762" s="93">
        <f>TEXT(B6762,"aaa")</f>
        <v/>
      </c>
      <c r="E6762" s="93" t="inlineStr">
        <is>
          <t>토너</t>
        </is>
      </c>
      <c r="F6762" s="93" t="inlineStr">
        <is>
          <t>큐텐</t>
        </is>
      </c>
      <c r="G6762" s="93" t="inlineStr">
        <is>
          <t>250ml 2set</t>
        </is>
      </c>
      <c r="H6762" s="93" t="n">
        <v>93</v>
      </c>
      <c r="J6762" s="93" t="n">
        <v>190801</v>
      </c>
      <c r="L6762" s="93" t="n">
        <v>4092000</v>
      </c>
      <c r="M6762" s="93" t="n">
        <v>3641880</v>
      </c>
      <c r="N6762" s="93" t="n">
        <v>606360</v>
      </c>
      <c r="O6762" s="148" t="n">
        <v>3720000</v>
      </c>
      <c r="P6762" s="93" t="inlineStr">
        <is>
          <t>큐텐토너250ml 2set190801</t>
        </is>
      </c>
    </row>
    <row r="6763" customFormat="1" s="93">
      <c r="B6763" s="127" t="n">
        <v>43990</v>
      </c>
      <c r="C6763" s="93">
        <f>TEXT(B6763,"aaa")</f>
        <v/>
      </c>
      <c r="E6763" s="93" t="inlineStr">
        <is>
          <t>앰플</t>
        </is>
      </c>
      <c r="F6763" s="93" t="inlineStr">
        <is>
          <t>큐텐</t>
        </is>
      </c>
      <c r="G6763" s="93" t="inlineStr">
        <is>
          <t>앰플 30ml</t>
        </is>
      </c>
      <c r="H6763" s="93" t="n">
        <v>9</v>
      </c>
      <c r="J6763" s="93" t="n">
        <v>190801</v>
      </c>
      <c r="L6763" s="93" t="n">
        <v>342000</v>
      </c>
      <c r="M6763" s="93" t="n">
        <v>304380</v>
      </c>
      <c r="N6763" s="93" t="n">
        <v>30573</v>
      </c>
      <c r="O6763" s="148" t="n">
        <v>310909.0909090909</v>
      </c>
      <c r="P6763" s="93" t="inlineStr">
        <is>
          <t>큐텐앰플앰플 30ml190801</t>
        </is>
      </c>
    </row>
    <row r="6764" customFormat="1" s="93">
      <c r="B6764" s="127" t="n">
        <v>43990</v>
      </c>
      <c r="C6764" s="93">
        <f>TEXT(B6764,"aaa")</f>
        <v/>
      </c>
      <c r="E6764" s="93" t="inlineStr">
        <is>
          <t>머드크림마스크</t>
        </is>
      </c>
      <c r="F6764" s="93" t="inlineStr">
        <is>
          <t>큐텐</t>
        </is>
      </c>
      <c r="G6764" s="93" t="inlineStr">
        <is>
          <t>머드크림마스크 100ml</t>
        </is>
      </c>
      <c r="H6764" s="93" t="n">
        <v>4</v>
      </c>
      <c r="J6764" s="93" t="n">
        <v>190801</v>
      </c>
      <c r="L6764" s="93" t="n">
        <v>126000</v>
      </c>
      <c r="M6764" s="93" t="n">
        <v>112140</v>
      </c>
      <c r="N6764" s="93" t="n">
        <v>5768</v>
      </c>
      <c r="O6764" s="148" t="n">
        <v>114545.4545454545</v>
      </c>
      <c r="P6764" s="93" t="inlineStr">
        <is>
          <t>큐텐머드크림마스크머드크림마스크 100ml190801</t>
        </is>
      </c>
    </row>
    <row r="6765" customFormat="1" s="93">
      <c r="B6765" s="127" t="n">
        <v>43990</v>
      </c>
      <c r="C6765" s="93">
        <f>TEXT(B6765,"aaa")</f>
        <v/>
      </c>
      <c r="E6765" s="93" t="inlineStr">
        <is>
          <t>마스크팩</t>
        </is>
      </c>
      <c r="F6765" s="93" t="inlineStr">
        <is>
          <t>큐텐</t>
        </is>
      </c>
      <c r="G6765" s="93" t="inlineStr">
        <is>
          <t>마스크팩 10매</t>
        </is>
      </c>
      <c r="H6765" s="93" t="n">
        <v>2</v>
      </c>
      <c r="J6765" s="93" t="n">
        <v>190801</v>
      </c>
      <c r="L6765" s="93" t="n">
        <v>72000</v>
      </c>
      <c r="M6765" s="93" t="n">
        <v>64080</v>
      </c>
      <c r="N6765" s="93" t="n">
        <v>7940</v>
      </c>
      <c r="O6765" s="148" t="n">
        <v>65454.54545454545</v>
      </c>
      <c r="P6765" s="93" t="inlineStr">
        <is>
          <t>큐텐마스크팩마스크팩 10매190801</t>
        </is>
      </c>
    </row>
    <row r="6766" customFormat="1" s="93">
      <c r="B6766" s="127" t="n">
        <v>43990</v>
      </c>
      <c r="C6766" s="93">
        <f>TEXT(B6766,"aaa")</f>
        <v/>
      </c>
      <c r="E6766" s="93" t="inlineStr">
        <is>
          <t>클렌징폼</t>
        </is>
      </c>
      <c r="F6766" s="93" t="inlineStr">
        <is>
          <t>큐텐</t>
        </is>
      </c>
      <c r="G6766" s="93" t="inlineStr">
        <is>
          <t>클렌징폼 120ml</t>
        </is>
      </c>
      <c r="H6766" s="93" t="n">
        <v>3</v>
      </c>
      <c r="J6766" s="93" t="n">
        <v>190801</v>
      </c>
      <c r="L6766" s="93" t="n">
        <v>75000</v>
      </c>
      <c r="M6766" s="93" t="n">
        <v>66750</v>
      </c>
      <c r="N6766" s="93" t="n">
        <v>8250</v>
      </c>
      <c r="O6766" s="148" t="n">
        <v>68181.81818181818</v>
      </c>
      <c r="P6766" s="93" t="inlineStr">
        <is>
          <t>큐텐클렌징폼클렌징폼 120ml190801</t>
        </is>
      </c>
    </row>
    <row r="6767" customFormat="1" s="93">
      <c r="B6767" s="127" t="n">
        <v>43990</v>
      </c>
      <c r="C6767" s="93">
        <f>TEXT(B6767,"aaa")</f>
        <v/>
      </c>
      <c r="E6767" s="93" t="inlineStr">
        <is>
          <t>토너</t>
        </is>
      </c>
      <c r="F6767" s="93" t="inlineStr">
        <is>
          <t>아누아 CS</t>
        </is>
      </c>
      <c r="G6767" s="93" t="inlineStr">
        <is>
          <t>250ml</t>
        </is>
      </c>
      <c r="H6767" s="93" t="n">
        <v>9</v>
      </c>
      <c r="J6767" s="93" t="n">
        <v>190801</v>
      </c>
      <c r="L6767" s="93" t="n">
        <v>0</v>
      </c>
      <c r="M6767" s="93" t="n">
        <v>0</v>
      </c>
      <c r="N6767" s="93" t="n">
        <v>29340</v>
      </c>
      <c r="O6767" s="148" t="n">
        <v>0</v>
      </c>
      <c r="P6767" s="93" t="inlineStr">
        <is>
          <t>아누아 CS토너250ml190801</t>
        </is>
      </c>
    </row>
    <row r="6768" customFormat="1" s="93">
      <c r="B6768" s="127" t="n">
        <v>43990</v>
      </c>
      <c r="C6768" s="93">
        <f>TEXT(B6768,"aaa")</f>
        <v/>
      </c>
      <c r="E6768" s="93" t="inlineStr">
        <is>
          <t>토너</t>
        </is>
      </c>
      <c r="F6768" s="93" t="inlineStr">
        <is>
          <t>아누아 CS</t>
        </is>
      </c>
      <c r="G6768" s="93" t="inlineStr">
        <is>
          <t>500ml</t>
        </is>
      </c>
      <c r="H6768" s="93" t="n">
        <v>1</v>
      </c>
      <c r="J6768" s="93" t="n">
        <v>190801</v>
      </c>
      <c r="L6768" s="93" t="n">
        <v>0</v>
      </c>
      <c r="M6768" s="93" t="n">
        <v>0</v>
      </c>
      <c r="N6768" s="93" t="n">
        <v>4725</v>
      </c>
      <c r="O6768" s="148" t="n">
        <v>0</v>
      </c>
      <c r="P6768" s="93" t="inlineStr">
        <is>
          <t>아누아 CS토너500ml190801</t>
        </is>
      </c>
    </row>
    <row r="6769" customFormat="1" s="93">
      <c r="B6769" s="127" t="n">
        <v>43990</v>
      </c>
      <c r="C6769" s="93">
        <f>TEXT(B6769,"aaa")</f>
        <v/>
      </c>
      <c r="E6769" s="93" t="inlineStr">
        <is>
          <t>화장솜</t>
        </is>
      </c>
      <c r="F6769" s="93" t="inlineStr">
        <is>
          <t>아누아 CS</t>
        </is>
      </c>
      <c r="G6769" s="93" t="inlineStr">
        <is>
          <t>스킨팩 화장솜 60P</t>
        </is>
      </c>
      <c r="H6769" s="93" t="n">
        <v>12</v>
      </c>
      <c r="J6769" s="93" t="n">
        <v>190801</v>
      </c>
      <c r="L6769" s="93" t="n">
        <v>0</v>
      </c>
      <c r="M6769" s="93" t="n">
        <v>0</v>
      </c>
      <c r="N6769" s="93" t="n">
        <v>13320</v>
      </c>
      <c r="O6769" s="148" t="n">
        <v>0</v>
      </c>
      <c r="P6769" s="93" t="inlineStr">
        <is>
          <t>아누아 CS화장솜스킨팩 화장솜 60P190801</t>
        </is>
      </c>
    </row>
    <row r="6770" customFormat="1" s="93">
      <c r="B6770" s="127" t="n">
        <v>43990</v>
      </c>
      <c r="C6770" s="93">
        <f>TEXT(B6770,"aaa")</f>
        <v/>
      </c>
      <c r="E6770" s="93" t="inlineStr">
        <is>
          <t>앰플</t>
        </is>
      </c>
      <c r="F6770" s="93" t="inlineStr">
        <is>
          <t>아누아 CS</t>
        </is>
      </c>
      <c r="G6770" s="93" t="inlineStr">
        <is>
          <t>앰플 30ml</t>
        </is>
      </c>
      <c r="H6770" s="93" t="n">
        <v>14</v>
      </c>
      <c r="J6770" s="93" t="n">
        <v>190801</v>
      </c>
      <c r="L6770" s="93" t="n">
        <v>0</v>
      </c>
      <c r="M6770" s="93" t="n">
        <v>0</v>
      </c>
      <c r="N6770" s="93" t="n">
        <v>47558</v>
      </c>
      <c r="O6770" s="148" t="n">
        <v>0</v>
      </c>
      <c r="P6770" s="93" t="inlineStr">
        <is>
          <t>아누아 CS앰플앰플 30ml190801</t>
        </is>
      </c>
    </row>
    <row r="6771" customFormat="1" s="93">
      <c r="B6771" s="127" t="n">
        <v>43990</v>
      </c>
      <c r="C6771" s="93">
        <f>TEXT(B6771,"aaa")</f>
        <v/>
      </c>
      <c r="E6771" s="93" t="inlineStr">
        <is>
          <t>마스크팩</t>
        </is>
      </c>
      <c r="F6771" s="93" t="inlineStr">
        <is>
          <t>아누아 CS</t>
        </is>
      </c>
      <c r="G6771" s="93" t="inlineStr">
        <is>
          <t>마스크팩 10매</t>
        </is>
      </c>
      <c r="H6771" s="93" t="n">
        <v>22</v>
      </c>
      <c r="J6771" s="93" t="n">
        <v>190801</v>
      </c>
      <c r="L6771" s="93" t="n">
        <v>0</v>
      </c>
      <c r="M6771" s="93" t="n">
        <v>0</v>
      </c>
      <c r="N6771" s="93" t="n">
        <v>87340</v>
      </c>
      <c r="O6771" s="148" t="n">
        <v>0</v>
      </c>
      <c r="P6771" s="93" t="inlineStr">
        <is>
          <t>아누아 CS마스크팩마스크팩 10매190801</t>
        </is>
      </c>
    </row>
    <row r="6772" customFormat="1" s="93">
      <c r="B6772" s="127" t="n">
        <v>43990</v>
      </c>
      <c r="C6772" s="93">
        <f>TEXT(B6772,"aaa")</f>
        <v/>
      </c>
      <c r="E6772" s="93" t="inlineStr">
        <is>
          <t>선크림</t>
        </is>
      </c>
      <c r="F6772" s="93" t="inlineStr">
        <is>
          <t>아누아 CS</t>
        </is>
      </c>
      <c r="G6772" s="93" t="inlineStr">
        <is>
          <t>선크림 50ml</t>
        </is>
      </c>
      <c r="H6772" s="93" t="n">
        <v>24</v>
      </c>
      <c r="J6772" s="93" t="n">
        <v>190801</v>
      </c>
      <c r="L6772" s="93" t="n">
        <v>0</v>
      </c>
      <c r="M6772" s="93" t="n">
        <v>0</v>
      </c>
      <c r="N6772" s="93" t="n">
        <v>56280</v>
      </c>
      <c r="O6772" s="148" t="n">
        <v>0</v>
      </c>
      <c r="P6772" s="93" t="inlineStr">
        <is>
          <t>아누아 CS선크림선크림 50ml190801</t>
        </is>
      </c>
    </row>
    <row r="6773" customFormat="1" s="93">
      <c r="B6773" s="127" t="n">
        <v>43991</v>
      </c>
      <c r="C6773" s="93">
        <f>TEXT(B6773,"aaa")</f>
        <v/>
      </c>
      <c r="E6773" s="93" t="inlineStr">
        <is>
          <t>토너</t>
        </is>
      </c>
      <c r="F6773" s="93" t="inlineStr">
        <is>
          <t>W컨셉</t>
        </is>
      </c>
      <c r="G6773" s="93" t="inlineStr">
        <is>
          <t>250ml</t>
        </is>
      </c>
      <c r="H6773" s="93" t="n">
        <v>2</v>
      </c>
      <c r="J6773" s="93" t="n">
        <v>190801</v>
      </c>
      <c r="L6773" s="93" t="n">
        <v>40000</v>
      </c>
      <c r="M6773" s="93" t="n">
        <v>28800</v>
      </c>
      <c r="N6773" s="93" t="n">
        <v>6520</v>
      </c>
      <c r="O6773" s="148" t="n">
        <v>36363.63636363636</v>
      </c>
      <c r="P6773" s="93" t="inlineStr">
        <is>
          <t>W컨셉토너250ml190801</t>
        </is>
      </c>
    </row>
    <row r="6774" customFormat="1" s="93">
      <c r="B6774" s="127" t="n">
        <v>43991</v>
      </c>
      <c r="C6774" s="93">
        <f>TEXT(B6774,"aaa")</f>
        <v/>
      </c>
      <c r="E6774" s="93" t="inlineStr">
        <is>
          <t>토너</t>
        </is>
      </c>
      <c r="F6774" s="93" t="inlineStr">
        <is>
          <t>W컨셉</t>
        </is>
      </c>
      <c r="G6774" s="93" t="inlineStr">
        <is>
          <t>250ml 2set</t>
        </is>
      </c>
      <c r="H6774" s="93" t="n">
        <v>3</v>
      </c>
      <c r="J6774" s="93" t="n">
        <v>190801</v>
      </c>
      <c r="L6774" s="93" t="n">
        <v>105000</v>
      </c>
      <c r="M6774" s="93" t="n">
        <v>76650</v>
      </c>
      <c r="N6774" s="93" t="n">
        <v>19560</v>
      </c>
      <c r="O6774" s="148" t="n">
        <v>95454.54545454544</v>
      </c>
      <c r="P6774" s="93" t="inlineStr">
        <is>
          <t>W컨셉토너250ml 2set190801</t>
        </is>
      </c>
    </row>
    <row r="6775" customFormat="1" s="93">
      <c r="B6775" s="127" t="n">
        <v>43991</v>
      </c>
      <c r="C6775" s="93">
        <f>TEXT(B6775,"aaa")</f>
        <v/>
      </c>
      <c r="E6775" s="93" t="inlineStr">
        <is>
          <t>토너</t>
        </is>
      </c>
      <c r="F6775" s="93" t="inlineStr">
        <is>
          <t>글로우데이즈 시코르</t>
        </is>
      </c>
      <c r="G6775" s="93" t="inlineStr">
        <is>
          <t>250ml</t>
        </is>
      </c>
      <c r="H6775" s="93" t="n">
        <v>100</v>
      </c>
      <c r="J6775" s="93" t="n">
        <v>190801</v>
      </c>
      <c r="L6775" s="93" t="n">
        <v>1022700</v>
      </c>
      <c r="M6775" s="93" t="n">
        <v>1022700</v>
      </c>
      <c r="N6775" s="93" t="n">
        <v>326000</v>
      </c>
      <c r="O6775" s="148" t="n">
        <v>929727.2727272727</v>
      </c>
      <c r="P6775" s="93" t="inlineStr">
        <is>
          <t>글로우데이즈 시코르토너250ml190801</t>
        </is>
      </c>
    </row>
    <row r="6776" customFormat="1" s="93">
      <c r="B6776" s="127" t="n">
        <v>43991</v>
      </c>
      <c r="C6776" s="93">
        <f>TEXT(B6776,"aaa")</f>
        <v/>
      </c>
      <c r="E6776" s="93" t="inlineStr">
        <is>
          <t>토너</t>
        </is>
      </c>
      <c r="F6776" s="93" t="inlineStr">
        <is>
          <t>스타일쉐어</t>
        </is>
      </c>
      <c r="G6776" s="93" t="inlineStr">
        <is>
          <t>250ml</t>
        </is>
      </c>
      <c r="H6776" s="93" t="n">
        <v>13</v>
      </c>
      <c r="J6776" s="93" t="n">
        <v>190801</v>
      </c>
      <c r="L6776" s="93" t="n">
        <v>260000</v>
      </c>
      <c r="M6776" s="93" t="n">
        <v>195000</v>
      </c>
      <c r="N6776" s="93" t="n">
        <v>42380</v>
      </c>
      <c r="O6776" s="148" t="n">
        <v>236363.6363636364</v>
      </c>
      <c r="P6776" s="93" t="inlineStr">
        <is>
          <t>스타일쉐어토너250ml190801</t>
        </is>
      </c>
    </row>
    <row r="6777" customFormat="1" s="93">
      <c r="B6777" s="127" t="n">
        <v>43991</v>
      </c>
      <c r="C6777" s="93">
        <f>TEXT(B6777,"aaa")</f>
        <v/>
      </c>
      <c r="E6777" s="93" t="inlineStr">
        <is>
          <t>선크림</t>
        </is>
      </c>
      <c r="F6777" s="93" t="inlineStr">
        <is>
          <t>카페24</t>
        </is>
      </c>
      <c r="G6777" s="93" t="inlineStr">
        <is>
          <t>선크림 50ml</t>
        </is>
      </c>
      <c r="H6777" s="93" t="n">
        <v>13</v>
      </c>
      <c r="J6777" s="93" t="n">
        <v>190801</v>
      </c>
      <c r="L6777" s="93" t="n">
        <v>260000</v>
      </c>
      <c r="M6777" s="93" t="n">
        <v>244790</v>
      </c>
      <c r="N6777" s="93" t="n">
        <v>30485</v>
      </c>
      <c r="O6777" s="148" t="n">
        <v>236363.6363636364</v>
      </c>
      <c r="P6777" s="93" t="inlineStr">
        <is>
          <t>카페24선크림선크림 50ml190801</t>
        </is>
      </c>
    </row>
    <row r="6778" customFormat="1" s="93">
      <c r="B6778" s="127" t="n">
        <v>43991</v>
      </c>
      <c r="C6778" s="93">
        <f>TEXT(B6778,"aaa")</f>
        <v/>
      </c>
      <c r="E6778" s="93" t="inlineStr">
        <is>
          <t>클렌징폼</t>
        </is>
      </c>
      <c r="F6778" s="93" t="inlineStr">
        <is>
          <t>카페24</t>
        </is>
      </c>
      <c r="G6778" s="93" t="inlineStr">
        <is>
          <t>클렌징폼 120ml(선크림할인)</t>
        </is>
      </c>
      <c r="H6778" s="93" t="n">
        <v>3</v>
      </c>
      <c r="J6778" s="93" t="n">
        <v>190801</v>
      </c>
      <c r="L6778" s="93" t="n">
        <v>30000</v>
      </c>
      <c r="M6778" s="93" t="n">
        <v>28245</v>
      </c>
      <c r="N6778" s="93" t="n">
        <v>8250</v>
      </c>
      <c r="O6778" s="148" t="n">
        <v>27272.72727272727</v>
      </c>
      <c r="P6778" s="93" t="inlineStr">
        <is>
          <t>카페24클렌징폼클렌징폼 120ml(선크림할인)190801</t>
        </is>
      </c>
    </row>
    <row r="6779" customFormat="1" s="93">
      <c r="B6779" s="127" t="n">
        <v>43991</v>
      </c>
      <c r="C6779" s="93">
        <f>TEXT(B6779,"aaa")</f>
        <v/>
      </c>
      <c r="E6779" s="93" t="inlineStr">
        <is>
          <t>어성초진정패키지</t>
        </is>
      </c>
      <c r="F6779" s="93" t="inlineStr">
        <is>
          <t>카페24</t>
        </is>
      </c>
      <c r="G6779" s="93" t="inlineStr">
        <is>
          <t>어성초 진정패키지세트</t>
        </is>
      </c>
      <c r="H6779" s="93" t="n">
        <v>6</v>
      </c>
      <c r="J6779" s="93" t="n">
        <v>190801</v>
      </c>
      <c r="L6779" s="93" t="n">
        <v>594000</v>
      </c>
      <c r="M6779" s="93" t="n">
        <v>559251</v>
      </c>
      <c r="N6779" s="93" t="n">
        <v>90822</v>
      </c>
      <c r="O6779" s="148" t="n">
        <v>540000</v>
      </c>
      <c r="P6779" s="93" t="inlineStr">
        <is>
          <t>카페24어성초진정패키지어성초 진정패키지세트190801</t>
        </is>
      </c>
    </row>
    <row r="6780" customFormat="1" s="93">
      <c r="B6780" s="127" t="n">
        <v>43991</v>
      </c>
      <c r="C6780" s="93">
        <f>TEXT(B6780,"aaa")</f>
        <v/>
      </c>
      <c r="E6780" s="93" t="inlineStr">
        <is>
          <t>머드크림마스크</t>
        </is>
      </c>
      <c r="F6780" s="93" t="inlineStr">
        <is>
          <t>카페24</t>
        </is>
      </c>
      <c r="G6780" s="93" t="inlineStr">
        <is>
          <t>머드크림마스크 100ml</t>
        </is>
      </c>
      <c r="H6780" s="93" t="n">
        <v>1</v>
      </c>
      <c r="J6780" s="93" t="n">
        <v>190801</v>
      </c>
      <c r="L6780" s="93" t="n">
        <v>20000</v>
      </c>
      <c r="M6780" s="93" t="n">
        <v>18830</v>
      </c>
      <c r="N6780" s="93" t="n">
        <v>1442</v>
      </c>
      <c r="O6780" s="148" t="n">
        <v>18181.81818181818</v>
      </c>
      <c r="P6780" s="93" t="inlineStr">
        <is>
          <t>카페24머드크림마스크머드크림마스크 100ml190801</t>
        </is>
      </c>
    </row>
    <row r="6781" customFormat="1" s="93">
      <c r="B6781" s="127" t="n">
        <v>43991</v>
      </c>
      <c r="C6781" s="93">
        <f>TEXT(B6781,"aaa")</f>
        <v/>
      </c>
      <c r="E6781" s="93" t="inlineStr">
        <is>
          <t>마스크팩</t>
        </is>
      </c>
      <c r="F6781" s="93" t="inlineStr">
        <is>
          <t>카페24</t>
        </is>
      </c>
      <c r="G6781" s="93" t="inlineStr">
        <is>
          <t>마스크팩 1매</t>
        </is>
      </c>
      <c r="H6781" s="93" t="n">
        <v>4</v>
      </c>
      <c r="J6781" s="93" t="n">
        <v>190801</v>
      </c>
      <c r="L6781" s="93" t="n">
        <v>16000</v>
      </c>
      <c r="M6781" s="93" t="n">
        <v>15064</v>
      </c>
      <c r="N6781" s="93" t="n">
        <v>1588</v>
      </c>
      <c r="O6781" s="148" t="n">
        <v>14545.45454545454</v>
      </c>
      <c r="P6781" s="93" t="inlineStr">
        <is>
          <t>카페24마스크팩마스크팩 1매190801</t>
        </is>
      </c>
    </row>
    <row r="6782" customFormat="1" s="93">
      <c r="B6782" s="127" t="n">
        <v>43991</v>
      </c>
      <c r="C6782" s="93">
        <f>TEXT(B6782,"aaa")</f>
        <v/>
      </c>
      <c r="E6782" s="93" t="inlineStr">
        <is>
          <t>마스크팩</t>
        </is>
      </c>
      <c r="F6782" s="93" t="inlineStr">
        <is>
          <t>카페24</t>
        </is>
      </c>
      <c r="G6782" s="93" t="inlineStr">
        <is>
          <t>마스크팩 10매</t>
        </is>
      </c>
      <c r="H6782" s="93" t="n">
        <v>3</v>
      </c>
      <c r="J6782" s="93" t="n">
        <v>190801</v>
      </c>
      <c r="L6782" s="93" t="n">
        <v>60000</v>
      </c>
      <c r="M6782" s="93" t="n">
        <v>56490</v>
      </c>
      <c r="N6782" s="93" t="n">
        <v>11910</v>
      </c>
      <c r="O6782" s="148" t="n">
        <v>54545.45454545454</v>
      </c>
      <c r="P6782" s="93" t="inlineStr">
        <is>
          <t>카페24마스크팩마스크팩 10매190801</t>
        </is>
      </c>
    </row>
    <row r="6783" customFormat="1" s="93">
      <c r="B6783" s="127" t="n">
        <v>43991</v>
      </c>
      <c r="C6783" s="93">
        <f>TEXT(B6783,"aaa")</f>
        <v/>
      </c>
      <c r="E6783" s="93" t="inlineStr">
        <is>
          <t>토너</t>
        </is>
      </c>
      <c r="F6783" s="93" t="inlineStr">
        <is>
          <t>카페24</t>
        </is>
      </c>
      <c r="G6783" s="93" t="inlineStr">
        <is>
          <t>250ml</t>
        </is>
      </c>
      <c r="H6783" s="93" t="n">
        <v>77</v>
      </c>
      <c r="J6783" s="93" t="n">
        <v>190801</v>
      </c>
      <c r="L6783" s="93" t="n">
        <v>1540000</v>
      </c>
      <c r="M6783" s="93" t="n">
        <v>1449910</v>
      </c>
      <c r="N6783" s="93" t="n">
        <v>251020</v>
      </c>
      <c r="O6783" s="148" t="n">
        <v>1400000</v>
      </c>
      <c r="P6783" s="93" t="inlineStr">
        <is>
          <t>카페24토너250ml190801</t>
        </is>
      </c>
    </row>
    <row r="6784" customFormat="1" s="93">
      <c r="B6784" s="127" t="n">
        <v>43991</v>
      </c>
      <c r="C6784" s="93">
        <f>TEXT(B6784,"aaa")</f>
        <v/>
      </c>
      <c r="E6784" s="93" t="inlineStr">
        <is>
          <t>토너</t>
        </is>
      </c>
      <c r="F6784" s="93" t="inlineStr">
        <is>
          <t>카페24</t>
        </is>
      </c>
      <c r="G6784" s="93" t="inlineStr">
        <is>
          <t>250ml 2set</t>
        </is>
      </c>
      <c r="H6784" s="93" t="n">
        <v>56</v>
      </c>
      <c r="J6784" s="93" t="n">
        <v>190801</v>
      </c>
      <c r="L6784" s="93" t="n">
        <v>1960000</v>
      </c>
      <c r="M6784" s="93" t="n">
        <v>1845340</v>
      </c>
      <c r="N6784" s="93" t="n">
        <v>365120</v>
      </c>
      <c r="O6784" s="148" t="n">
        <v>1781818.181818182</v>
      </c>
      <c r="P6784" s="93" t="inlineStr">
        <is>
          <t>카페24토너250ml 2set190801</t>
        </is>
      </c>
    </row>
    <row r="6785" customFormat="1" s="93">
      <c r="B6785" s="127" t="n">
        <v>43991</v>
      </c>
      <c r="C6785" s="93">
        <f>TEXT(B6785,"aaa")</f>
        <v/>
      </c>
      <c r="E6785" s="93" t="inlineStr">
        <is>
          <t>토너</t>
        </is>
      </c>
      <c r="F6785" s="93" t="inlineStr">
        <is>
          <t>카페24</t>
        </is>
      </c>
      <c r="G6785" s="93" t="inlineStr">
        <is>
          <t>500ml</t>
        </is>
      </c>
      <c r="H6785" s="93" t="n">
        <v>36</v>
      </c>
      <c r="J6785" s="93" t="n">
        <v>190801</v>
      </c>
      <c r="L6785" s="93" t="n">
        <v>1188000</v>
      </c>
      <c r="M6785" s="93" t="n">
        <v>1118502</v>
      </c>
      <c r="N6785" s="93" t="n">
        <v>170100</v>
      </c>
      <c r="O6785" s="148" t="n">
        <v>1080000</v>
      </c>
      <c r="P6785" s="93" t="inlineStr">
        <is>
          <t>카페24토너500ml190801</t>
        </is>
      </c>
    </row>
    <row r="6786" customFormat="1" s="93">
      <c r="B6786" s="127" t="n">
        <v>43991</v>
      </c>
      <c r="C6786" s="93">
        <f>TEXT(B6786,"aaa")</f>
        <v/>
      </c>
      <c r="E6786" s="93" t="inlineStr">
        <is>
          <t>토너</t>
        </is>
      </c>
      <c r="F6786" s="93" t="inlineStr">
        <is>
          <t>카페24</t>
        </is>
      </c>
      <c r="G6786" s="93" t="inlineStr">
        <is>
          <t>스킨팩 화장솜 60P</t>
        </is>
      </c>
      <c r="H6786" s="93" t="n">
        <v>44</v>
      </c>
      <c r="J6786" s="93" t="n">
        <v>190801</v>
      </c>
      <c r="L6786" s="93" t="n">
        <v>132000</v>
      </c>
      <c r="M6786" s="93" t="n">
        <v>124278</v>
      </c>
      <c r="N6786" s="93" t="n">
        <v>48840</v>
      </c>
      <c r="O6786" s="148" t="n">
        <v>120000</v>
      </c>
      <c r="P6786" s="93" t="inlineStr">
        <is>
          <t>카페24토너스킨팩 화장솜 60P190801</t>
        </is>
      </c>
    </row>
    <row r="6787" customFormat="1" s="93">
      <c r="B6787" s="127" t="n">
        <v>43991</v>
      </c>
      <c r="C6787" s="93">
        <f>TEXT(B6787,"aaa")</f>
        <v/>
      </c>
      <c r="E6787" s="93" t="inlineStr">
        <is>
          <t>앰플</t>
        </is>
      </c>
      <c r="F6787" s="93" t="inlineStr">
        <is>
          <t>카페24</t>
        </is>
      </c>
      <c r="G6787" s="93" t="inlineStr">
        <is>
          <t>앰플 30ml</t>
        </is>
      </c>
      <c r="H6787" s="93" t="n">
        <v>10</v>
      </c>
      <c r="J6787" s="93" t="n">
        <v>190801</v>
      </c>
      <c r="L6787" s="93" t="n">
        <v>280000</v>
      </c>
      <c r="M6787" s="93" t="n">
        <v>263620</v>
      </c>
      <c r="N6787" s="93" t="n">
        <v>33970</v>
      </c>
      <c r="O6787" s="148" t="n">
        <v>254545.4545454545</v>
      </c>
      <c r="P6787" s="93" t="inlineStr">
        <is>
          <t>카페24앰플앰플 30ml190801</t>
        </is>
      </c>
    </row>
    <row r="6788" customFormat="1" s="93">
      <c r="B6788" s="127" t="n">
        <v>43991</v>
      </c>
      <c r="C6788" s="93">
        <f>TEXT(B6788,"aaa")</f>
        <v/>
      </c>
      <c r="E6788" s="93" t="inlineStr">
        <is>
          <t>수딩크림</t>
        </is>
      </c>
      <c r="F6788" s="93" t="inlineStr">
        <is>
          <t>카페24</t>
        </is>
      </c>
      <c r="G6788" s="93" t="inlineStr">
        <is>
          <t>수딩크림 100ml</t>
        </is>
      </c>
      <c r="H6788" s="93" t="n">
        <v>9</v>
      </c>
      <c r="J6788" s="93" t="n">
        <v>190801</v>
      </c>
      <c r="L6788" s="93" t="n">
        <v>342000</v>
      </c>
      <c r="M6788" s="93" t="n">
        <v>321993</v>
      </c>
      <c r="N6788" s="93" t="n">
        <v>27405</v>
      </c>
      <c r="O6788" s="148" t="n">
        <v>310909.0909090909</v>
      </c>
      <c r="P6788" s="93" t="inlineStr">
        <is>
          <t>카페24수딩크림수딩크림 100ml190801</t>
        </is>
      </c>
    </row>
    <row r="6789" customFormat="1" s="93">
      <c r="B6789" s="127" t="n">
        <v>43991</v>
      </c>
      <c r="C6789" s="93">
        <f>TEXT(B6789,"aaa")</f>
        <v/>
      </c>
      <c r="E6789" s="93" t="inlineStr">
        <is>
          <t>클렌징폼</t>
        </is>
      </c>
      <c r="F6789" s="93" t="inlineStr">
        <is>
          <t>카페24</t>
        </is>
      </c>
      <c r="G6789" s="93" t="inlineStr">
        <is>
          <t>클렌징폼 120ml</t>
        </is>
      </c>
      <c r="H6789" s="93" t="n">
        <v>7</v>
      </c>
      <c r="J6789" s="93" t="n">
        <v>190801</v>
      </c>
      <c r="L6789" s="93" t="n">
        <v>91000</v>
      </c>
      <c r="M6789" s="93" t="n">
        <v>85676.5</v>
      </c>
      <c r="N6789" s="93" t="n">
        <v>19250</v>
      </c>
      <c r="O6789" s="148" t="n">
        <v>82727.27272727272</v>
      </c>
      <c r="P6789" s="93" t="inlineStr">
        <is>
          <t>카페24클렌징폼클렌징폼 120ml190801</t>
        </is>
      </c>
    </row>
    <row r="6790" customFormat="1" s="93">
      <c r="B6790" s="127" t="n">
        <v>43991</v>
      </c>
      <c r="C6790" s="93">
        <f>TEXT(B6790,"aaa")</f>
        <v/>
      </c>
      <c r="E6790" s="93" t="inlineStr">
        <is>
          <t>클렌징폼</t>
        </is>
      </c>
      <c r="F6790" s="93" t="inlineStr">
        <is>
          <t>카페24</t>
        </is>
      </c>
      <c r="G6790" s="93" t="inlineStr">
        <is>
          <t>클렌징폼 120ml 3set</t>
        </is>
      </c>
      <c r="H6790" s="93" t="n">
        <v>1</v>
      </c>
      <c r="J6790" s="93" t="n">
        <v>190801</v>
      </c>
      <c r="L6790" s="93" t="n">
        <v>33000</v>
      </c>
      <c r="M6790" s="93" t="n">
        <v>31069.5</v>
      </c>
      <c r="N6790" s="93" t="n">
        <v>3690</v>
      </c>
      <c r="O6790" s="148" t="n">
        <v>30000</v>
      </c>
      <c r="P6790" s="93" t="inlineStr">
        <is>
          <t>카페24클렌징폼클렌징폼 120ml 3set190801</t>
        </is>
      </c>
    </row>
    <row r="6791" customFormat="1" s="93">
      <c r="B6791" s="127" t="n">
        <v>43991</v>
      </c>
      <c r="C6791" s="93">
        <f>TEXT(B6791,"aaa")</f>
        <v/>
      </c>
      <c r="E6791" s="93" t="inlineStr">
        <is>
          <t>토너</t>
        </is>
      </c>
      <c r="F6791" s="93" t="inlineStr">
        <is>
          <t>큐텐</t>
        </is>
      </c>
      <c r="G6791" s="93" t="inlineStr">
        <is>
          <t>250ml</t>
        </is>
      </c>
      <c r="H6791" s="93" t="n">
        <v>21</v>
      </c>
      <c r="J6791" s="93" t="n">
        <v>190801</v>
      </c>
      <c r="L6791" s="93" t="n">
        <v>661500</v>
      </c>
      <c r="M6791" s="93" t="n">
        <v>588735</v>
      </c>
      <c r="N6791" s="93" t="n">
        <v>68460</v>
      </c>
      <c r="O6791" s="148" t="n">
        <v>601363.6363636364</v>
      </c>
      <c r="P6791" s="93" t="inlineStr">
        <is>
          <t>큐텐토너250ml190801</t>
        </is>
      </c>
    </row>
    <row r="6792" customFormat="1" s="93">
      <c r="B6792" s="127" t="n">
        <v>43991</v>
      </c>
      <c r="C6792" s="93">
        <f>TEXT(B6792,"aaa")</f>
        <v/>
      </c>
      <c r="E6792" s="93" t="inlineStr">
        <is>
          <t>토너</t>
        </is>
      </c>
      <c r="F6792" s="93" t="inlineStr">
        <is>
          <t>큐텐</t>
        </is>
      </c>
      <c r="G6792" s="93" t="inlineStr">
        <is>
          <t>250ml 2set</t>
        </is>
      </c>
      <c r="H6792" s="93" t="n">
        <v>24</v>
      </c>
      <c r="J6792" s="93" t="n">
        <v>190801</v>
      </c>
      <c r="L6792" s="93" t="n">
        <v>1056000</v>
      </c>
      <c r="M6792" s="93" t="n">
        <v>939840</v>
      </c>
      <c r="N6792" s="93" t="n">
        <v>156480</v>
      </c>
      <c r="O6792" s="148" t="n">
        <v>959999.9999999999</v>
      </c>
      <c r="P6792" s="93" t="inlineStr">
        <is>
          <t>큐텐토너250ml 2set190801</t>
        </is>
      </c>
    </row>
    <row r="6793" customFormat="1" s="93">
      <c r="B6793" s="127" t="n">
        <v>43991</v>
      </c>
      <c r="C6793" s="93">
        <f>TEXT(B6793,"aaa")</f>
        <v/>
      </c>
      <c r="E6793" s="93" t="inlineStr">
        <is>
          <t>앰플</t>
        </is>
      </c>
      <c r="F6793" s="93" t="inlineStr">
        <is>
          <t>큐텐</t>
        </is>
      </c>
      <c r="G6793" s="93" t="inlineStr">
        <is>
          <t>앰플 30ml</t>
        </is>
      </c>
      <c r="H6793" s="93" t="n">
        <v>1</v>
      </c>
      <c r="J6793" s="93" t="n">
        <v>190801</v>
      </c>
      <c r="L6793" s="93" t="n">
        <v>38000</v>
      </c>
      <c r="M6793" s="93" t="n">
        <v>33820</v>
      </c>
      <c r="N6793" s="93" t="n">
        <v>3397</v>
      </c>
      <c r="O6793" s="148" t="n">
        <v>34545.45454545454</v>
      </c>
      <c r="P6793" s="93" t="inlineStr">
        <is>
          <t>큐텐앰플앰플 30ml190801</t>
        </is>
      </c>
    </row>
    <row r="6794" customFormat="1" s="93">
      <c r="B6794" s="127" t="n">
        <v>43991</v>
      </c>
      <c r="C6794" s="93">
        <f>TEXT(B6794,"aaa")</f>
        <v/>
      </c>
      <c r="E6794" s="93" t="inlineStr">
        <is>
          <t>머드크림마스크</t>
        </is>
      </c>
      <c r="F6794" s="93" t="inlineStr">
        <is>
          <t>큐텐</t>
        </is>
      </c>
      <c r="G6794" s="93" t="inlineStr">
        <is>
          <t>머드크림마스크 100ml</t>
        </is>
      </c>
      <c r="H6794" s="93" t="n">
        <v>2</v>
      </c>
      <c r="J6794" s="93" t="n">
        <v>190801</v>
      </c>
      <c r="L6794" s="93" t="n">
        <v>63000</v>
      </c>
      <c r="M6794" s="93" t="n">
        <v>56070</v>
      </c>
      <c r="N6794" s="93" t="n">
        <v>2884</v>
      </c>
      <c r="O6794" s="148" t="n">
        <v>57272.72727272726</v>
      </c>
      <c r="P6794" s="93" t="inlineStr">
        <is>
          <t>큐텐머드크림마스크머드크림마스크 100ml190801</t>
        </is>
      </c>
    </row>
    <row r="6795" customFormat="1" s="93">
      <c r="B6795" s="127" t="n">
        <v>43991</v>
      </c>
      <c r="C6795" s="93">
        <f>TEXT(B6795,"aaa")</f>
        <v/>
      </c>
      <c r="E6795" s="93" t="inlineStr">
        <is>
          <t>클렌징폼</t>
        </is>
      </c>
      <c r="F6795" s="93" t="inlineStr">
        <is>
          <t>큐텐</t>
        </is>
      </c>
      <c r="G6795" s="93" t="inlineStr">
        <is>
          <t>클렌징폼 120ml</t>
        </is>
      </c>
      <c r="H6795" s="93" t="n">
        <v>1</v>
      </c>
      <c r="J6795" s="93" t="n">
        <v>190801</v>
      </c>
      <c r="L6795" s="93" t="n">
        <v>25000</v>
      </c>
      <c r="M6795" s="93" t="n">
        <v>22250</v>
      </c>
      <c r="N6795" s="93" t="n">
        <v>2750</v>
      </c>
      <c r="O6795" s="148" t="n">
        <v>22727.27272727272</v>
      </c>
      <c r="P6795" s="93" t="inlineStr">
        <is>
          <t>큐텐클렌징폼클렌징폼 120ml190801</t>
        </is>
      </c>
    </row>
    <row r="6796" customFormat="1" s="93">
      <c r="B6796" s="127" t="n">
        <v>43991</v>
      </c>
      <c r="C6796" s="93">
        <f>TEXT(B6796,"aaa")</f>
        <v/>
      </c>
      <c r="E6796" s="93" t="inlineStr">
        <is>
          <t>토너</t>
        </is>
      </c>
      <c r="F6796" s="93" t="inlineStr">
        <is>
          <t>아누아 CS</t>
        </is>
      </c>
      <c r="G6796" s="93" t="inlineStr">
        <is>
          <t>250ml</t>
        </is>
      </c>
      <c r="H6796" s="93" t="n">
        <v>7</v>
      </c>
      <c r="J6796" s="93" t="n">
        <v>190801</v>
      </c>
      <c r="L6796" s="93" t="n">
        <v>0</v>
      </c>
      <c r="M6796" s="93" t="n">
        <v>0</v>
      </c>
      <c r="N6796" s="93" t="n">
        <v>22820</v>
      </c>
      <c r="O6796" s="148" t="n">
        <v>0</v>
      </c>
      <c r="P6796" s="93" t="inlineStr">
        <is>
          <t>아누아 CS토너250ml190801</t>
        </is>
      </c>
    </row>
    <row r="6797" customFormat="1" s="93">
      <c r="B6797" s="127" t="n">
        <v>43991</v>
      </c>
      <c r="C6797" s="93">
        <f>TEXT(B6797,"aaa")</f>
        <v/>
      </c>
      <c r="E6797" s="93" t="inlineStr">
        <is>
          <t>화장솜</t>
        </is>
      </c>
      <c r="F6797" s="93" t="inlineStr">
        <is>
          <t>아누아 CS</t>
        </is>
      </c>
      <c r="G6797" s="93" t="inlineStr">
        <is>
          <t>스킨팩 화장솜 60P</t>
        </is>
      </c>
      <c r="H6797" s="93" t="n">
        <v>1</v>
      </c>
      <c r="J6797" s="93" t="n">
        <v>190801</v>
      </c>
      <c r="L6797" s="93" t="n">
        <v>0</v>
      </c>
      <c r="M6797" s="93" t="n">
        <v>0</v>
      </c>
      <c r="N6797" s="93" t="n">
        <v>1110</v>
      </c>
      <c r="O6797" s="148" t="n">
        <v>0</v>
      </c>
      <c r="P6797" s="93" t="inlineStr">
        <is>
          <t>아누아 CS화장솜스킨팩 화장솜 60P190801</t>
        </is>
      </c>
    </row>
    <row r="6798" customFormat="1" s="93">
      <c r="B6798" s="127" t="n">
        <v>43991</v>
      </c>
      <c r="C6798" s="93">
        <f>TEXT(B6798,"aaa")</f>
        <v/>
      </c>
      <c r="E6798" s="93" t="inlineStr">
        <is>
          <t>앰플</t>
        </is>
      </c>
      <c r="F6798" s="93" t="inlineStr">
        <is>
          <t>아누아 CS</t>
        </is>
      </c>
      <c r="G6798" s="93" t="inlineStr">
        <is>
          <t>앰플 30ml</t>
        </is>
      </c>
      <c r="H6798" s="93" t="n">
        <v>1</v>
      </c>
      <c r="J6798" s="93" t="n">
        <v>190801</v>
      </c>
      <c r="L6798" s="93" t="n">
        <v>0</v>
      </c>
      <c r="M6798" s="93" t="n">
        <v>0</v>
      </c>
      <c r="N6798" s="93" t="n">
        <v>3397</v>
      </c>
      <c r="O6798" s="148" t="n">
        <v>0</v>
      </c>
      <c r="P6798" s="93" t="inlineStr">
        <is>
          <t>아누아 CS앰플앰플 30ml190801</t>
        </is>
      </c>
    </row>
    <row r="6799" customFormat="1" s="93">
      <c r="B6799" s="127" t="n">
        <v>43991</v>
      </c>
      <c r="C6799" s="93">
        <f>TEXT(B6799,"aaa")</f>
        <v/>
      </c>
      <c r="E6799" s="93" t="inlineStr">
        <is>
          <t>마스크팩</t>
        </is>
      </c>
      <c r="F6799" s="93" t="inlineStr">
        <is>
          <t>아누아 CS</t>
        </is>
      </c>
      <c r="G6799" s="93" t="inlineStr">
        <is>
          <t>마스크팩 10매</t>
        </is>
      </c>
      <c r="H6799" s="93" t="n">
        <v>1</v>
      </c>
      <c r="J6799" s="93" t="n">
        <v>190801</v>
      </c>
      <c r="L6799" s="93" t="n">
        <v>0</v>
      </c>
      <c r="M6799" s="93" t="n">
        <v>0</v>
      </c>
      <c r="N6799" s="93" t="n">
        <v>3970</v>
      </c>
      <c r="O6799" s="148" t="n">
        <v>0</v>
      </c>
      <c r="P6799" s="93" t="inlineStr">
        <is>
          <t>아누아 CS마스크팩마스크팩 10매190801</t>
        </is>
      </c>
    </row>
    <row r="6800" customFormat="1" s="93">
      <c r="B6800" s="127" t="n">
        <v>43991</v>
      </c>
      <c r="C6800" s="93">
        <f>TEXT(B6800,"aaa")</f>
        <v/>
      </c>
      <c r="E6800" s="93" t="inlineStr">
        <is>
          <t>선크림</t>
        </is>
      </c>
      <c r="F6800" s="93" t="inlineStr">
        <is>
          <t>아누아 CS</t>
        </is>
      </c>
      <c r="G6800" s="93" t="inlineStr">
        <is>
          <t>선크림 50ml</t>
        </is>
      </c>
      <c r="H6800" s="93" t="n">
        <v>1</v>
      </c>
      <c r="J6800" s="93" t="n">
        <v>190801</v>
      </c>
      <c r="L6800" s="93" t="n">
        <v>0</v>
      </c>
      <c r="M6800" s="93" t="n">
        <v>0</v>
      </c>
      <c r="N6800" s="93" t="n">
        <v>2345</v>
      </c>
      <c r="O6800" s="148" t="n">
        <v>0</v>
      </c>
      <c r="P6800" s="93" t="inlineStr">
        <is>
          <t>아누아 CS선크림선크림 50ml190801</t>
        </is>
      </c>
    </row>
    <row r="6801" customFormat="1" s="93">
      <c r="B6801" s="127" t="n">
        <v>43992</v>
      </c>
      <c r="C6801" s="93">
        <f>TEXT(B6801,"aaa")</f>
        <v/>
      </c>
      <c r="E6801" s="93" t="inlineStr">
        <is>
          <t>토너</t>
        </is>
      </c>
      <c r="F6801" s="93" t="inlineStr">
        <is>
          <t>W컨셉</t>
        </is>
      </c>
      <c r="G6801" s="93" t="inlineStr">
        <is>
          <t>250ml</t>
        </is>
      </c>
      <c r="H6801" s="93" t="n">
        <v>1</v>
      </c>
      <c r="J6801" s="93" t="n">
        <v>190801</v>
      </c>
      <c r="L6801" s="93" t="n">
        <v>20000</v>
      </c>
      <c r="M6801" s="93" t="n">
        <v>14400</v>
      </c>
      <c r="N6801" s="93" t="n">
        <v>3260</v>
      </c>
      <c r="O6801" s="148" t="n">
        <v>18181.81818181818</v>
      </c>
      <c r="P6801" s="93" t="inlineStr">
        <is>
          <t>W컨셉토너250ml190801</t>
        </is>
      </c>
    </row>
    <row r="6802" customFormat="1" s="93">
      <c r="B6802" s="127" t="n">
        <v>43992</v>
      </c>
      <c r="C6802" s="93">
        <f>TEXT(B6802,"aaa")</f>
        <v/>
      </c>
      <c r="E6802" s="93" t="inlineStr">
        <is>
          <t>토너</t>
        </is>
      </c>
      <c r="F6802" s="93" t="inlineStr">
        <is>
          <t>W컨셉</t>
        </is>
      </c>
      <c r="G6802" s="93" t="inlineStr">
        <is>
          <t>250ml 2set</t>
        </is>
      </c>
      <c r="H6802" s="93" t="n">
        <v>11</v>
      </c>
      <c r="J6802" s="93" t="n">
        <v>190801</v>
      </c>
      <c r="L6802" s="93" t="n">
        <v>385000</v>
      </c>
      <c r="M6802" s="93" t="n">
        <v>281050</v>
      </c>
      <c r="N6802" s="93" t="n">
        <v>71720</v>
      </c>
      <c r="O6802" s="148" t="n">
        <v>350000</v>
      </c>
      <c r="P6802" s="93" t="inlineStr">
        <is>
          <t>W컨셉토너250ml 2set190801</t>
        </is>
      </c>
    </row>
    <row r="6803" customFormat="1" s="93">
      <c r="B6803" s="127" t="n">
        <v>43992</v>
      </c>
      <c r="C6803" s="93">
        <f>TEXT(B6803,"aaa")</f>
        <v/>
      </c>
      <c r="E6803" s="93" t="inlineStr">
        <is>
          <t>토너</t>
        </is>
      </c>
      <c r="F6803" s="93" t="inlineStr">
        <is>
          <t>스타일쉐어</t>
        </is>
      </c>
      <c r="G6803" s="93" t="inlineStr">
        <is>
          <t>250ml</t>
        </is>
      </c>
      <c r="H6803" s="93" t="n">
        <v>5</v>
      </c>
      <c r="J6803" s="93" t="n">
        <v>190801</v>
      </c>
      <c r="L6803" s="93" t="n">
        <v>100000</v>
      </c>
      <c r="M6803" s="93" t="n">
        <v>75000</v>
      </c>
      <c r="N6803" s="93" t="n">
        <v>16300</v>
      </c>
      <c r="O6803" s="148" t="n">
        <v>90909.0909090909</v>
      </c>
      <c r="P6803" s="93" t="inlineStr">
        <is>
          <t>스타일쉐어토너250ml190801</t>
        </is>
      </c>
    </row>
    <row r="6804" customFormat="1" s="93">
      <c r="B6804" s="127" t="n">
        <v>43992</v>
      </c>
      <c r="C6804" s="93">
        <f>TEXT(B6804,"aaa")</f>
        <v/>
      </c>
      <c r="E6804" s="93" t="inlineStr">
        <is>
          <t>선크림</t>
        </is>
      </c>
      <c r="F6804" s="93" t="inlineStr">
        <is>
          <t>카페24</t>
        </is>
      </c>
      <c r="G6804" s="93" t="inlineStr">
        <is>
          <t>선크림 50ml</t>
        </is>
      </c>
      <c r="H6804" s="93" t="n">
        <v>12</v>
      </c>
      <c r="J6804" s="93" t="n">
        <v>190801</v>
      </c>
      <c r="L6804" s="93" t="n">
        <v>240000</v>
      </c>
      <c r="M6804" s="93" t="n">
        <v>225960</v>
      </c>
      <c r="N6804" s="93" t="n">
        <v>28140</v>
      </c>
      <c r="O6804" s="148" t="n">
        <v>218181.8181818182</v>
      </c>
      <c r="P6804" s="93" t="inlineStr">
        <is>
          <t>카페24선크림선크림 50ml190801</t>
        </is>
      </c>
    </row>
    <row r="6805" customFormat="1" s="93">
      <c r="B6805" s="127" t="n">
        <v>43992</v>
      </c>
      <c r="C6805" s="93">
        <f>TEXT(B6805,"aaa")</f>
        <v/>
      </c>
      <c r="E6805" s="93" t="inlineStr">
        <is>
          <t>클렌징폼</t>
        </is>
      </c>
      <c r="F6805" s="93" t="inlineStr">
        <is>
          <t>카페24</t>
        </is>
      </c>
      <c r="G6805" s="93" t="inlineStr">
        <is>
          <t>클렌징폼 120ml(선크림할인)</t>
        </is>
      </c>
      <c r="H6805" s="93" t="n">
        <v>2</v>
      </c>
      <c r="J6805" s="93" t="n">
        <v>190801</v>
      </c>
      <c r="L6805" s="93" t="n">
        <v>20000</v>
      </c>
      <c r="M6805" s="93" t="n">
        <v>18830</v>
      </c>
      <c r="N6805" s="93" t="n">
        <v>5500</v>
      </c>
      <c r="O6805" s="148" t="n">
        <v>18181.81818181818</v>
      </c>
      <c r="P6805" s="93" t="inlineStr">
        <is>
          <t>카페24클렌징폼클렌징폼 120ml(선크림할인)190801</t>
        </is>
      </c>
    </row>
    <row r="6806" customFormat="1" s="93">
      <c r="B6806" s="127" t="n">
        <v>43992</v>
      </c>
      <c r="C6806" s="93">
        <f>TEXT(B6806,"aaa")</f>
        <v/>
      </c>
      <c r="E6806" s="93" t="inlineStr">
        <is>
          <t>어성초진정패키지</t>
        </is>
      </c>
      <c r="F6806" s="93" t="inlineStr">
        <is>
          <t>카페24</t>
        </is>
      </c>
      <c r="G6806" s="93" t="inlineStr">
        <is>
          <t>어성초 진정패키지세트</t>
        </is>
      </c>
      <c r="H6806" s="93" t="n">
        <v>5</v>
      </c>
      <c r="J6806" s="93" t="n">
        <v>190801</v>
      </c>
      <c r="L6806" s="93" t="n">
        <v>495000</v>
      </c>
      <c r="M6806" s="93" t="n">
        <v>466042.5</v>
      </c>
      <c r="N6806" s="93" t="n">
        <v>75685</v>
      </c>
      <c r="O6806" s="148" t="n">
        <v>449999.9999999999</v>
      </c>
      <c r="P6806" s="93" t="inlineStr">
        <is>
          <t>카페24어성초진정패키지어성초 진정패키지세트190801</t>
        </is>
      </c>
    </row>
    <row r="6807" customFormat="1" s="93">
      <c r="B6807" s="127" t="n">
        <v>43992</v>
      </c>
      <c r="C6807" s="93">
        <f>TEXT(B6807,"aaa")</f>
        <v/>
      </c>
      <c r="E6807" s="93" t="inlineStr">
        <is>
          <t>머드크림마스크</t>
        </is>
      </c>
      <c r="F6807" s="93" t="inlineStr">
        <is>
          <t>카페24</t>
        </is>
      </c>
      <c r="G6807" s="93" t="inlineStr">
        <is>
          <t>머드크림마스크 100ml</t>
        </is>
      </c>
      <c r="H6807" s="93" t="n">
        <v>1</v>
      </c>
      <c r="J6807" s="93" t="n">
        <v>190801</v>
      </c>
      <c r="L6807" s="93" t="n">
        <v>20000</v>
      </c>
      <c r="M6807" s="93" t="n">
        <v>18830</v>
      </c>
      <c r="N6807" s="93" t="n">
        <v>1442</v>
      </c>
      <c r="O6807" s="148" t="n">
        <v>18181.81818181818</v>
      </c>
      <c r="P6807" s="93" t="inlineStr">
        <is>
          <t>카페24머드크림마스크머드크림마스크 100ml190801</t>
        </is>
      </c>
    </row>
    <row r="6808" customFormat="1" s="93">
      <c r="B6808" s="127" t="n">
        <v>43992</v>
      </c>
      <c r="C6808" s="93">
        <f>TEXT(B6808,"aaa")</f>
        <v/>
      </c>
      <c r="E6808" s="93" t="inlineStr">
        <is>
          <t>머드크림마스크</t>
        </is>
      </c>
      <c r="F6808" s="93" t="inlineStr">
        <is>
          <t>카페24</t>
        </is>
      </c>
      <c r="G6808" s="93" t="inlineStr">
        <is>
          <t>머드크림마스크 100ml 2set</t>
        </is>
      </c>
      <c r="H6808" s="93" t="n">
        <v>2</v>
      </c>
      <c r="J6808" s="93" t="n">
        <v>190801</v>
      </c>
      <c r="L6808" s="93" t="n">
        <v>70000</v>
      </c>
      <c r="M6808" s="93" t="n">
        <v>65905</v>
      </c>
      <c r="N6808" s="93" t="n">
        <v>5768</v>
      </c>
      <c r="O6808" s="148" t="n">
        <v>63636.36363636363</v>
      </c>
      <c r="P6808" s="93" t="inlineStr">
        <is>
          <t>카페24머드크림마스크머드크림마스크 100ml 2set190801</t>
        </is>
      </c>
    </row>
    <row r="6809" customFormat="1" s="93">
      <c r="B6809" s="127" t="n">
        <v>43992</v>
      </c>
      <c r="C6809" s="93">
        <f>TEXT(B6809,"aaa")</f>
        <v/>
      </c>
      <c r="E6809" s="93" t="inlineStr">
        <is>
          <t>마스크팩</t>
        </is>
      </c>
      <c r="F6809" s="93" t="inlineStr">
        <is>
          <t>카페24</t>
        </is>
      </c>
      <c r="G6809" s="93" t="inlineStr">
        <is>
          <t>마스크팩 1매</t>
        </is>
      </c>
      <c r="H6809" s="93" t="n">
        <v>8</v>
      </c>
      <c r="J6809" s="93" t="n">
        <v>190801</v>
      </c>
      <c r="L6809" s="93" t="n">
        <v>32000</v>
      </c>
      <c r="M6809" s="93" t="n">
        <v>30128</v>
      </c>
      <c r="N6809" s="93" t="n">
        <v>3176</v>
      </c>
      <c r="O6809" s="148" t="n">
        <v>29090.90909090909</v>
      </c>
      <c r="P6809" s="93" t="inlineStr">
        <is>
          <t>카페24마스크팩마스크팩 1매190801</t>
        </is>
      </c>
    </row>
    <row r="6810" customFormat="1" s="93">
      <c r="B6810" s="127" t="n">
        <v>43992</v>
      </c>
      <c r="C6810" s="93">
        <f>TEXT(B6810,"aaa")</f>
        <v/>
      </c>
      <c r="E6810" s="93" t="inlineStr">
        <is>
          <t>마스크팩</t>
        </is>
      </c>
      <c r="F6810" s="93" t="inlineStr">
        <is>
          <t>카페24</t>
        </is>
      </c>
      <c r="G6810" s="93" t="inlineStr">
        <is>
          <t>마스크팩 10매</t>
        </is>
      </c>
      <c r="H6810" s="93" t="n">
        <v>1</v>
      </c>
      <c r="J6810" s="93" t="n">
        <v>190801</v>
      </c>
      <c r="L6810" s="93" t="n">
        <v>20000</v>
      </c>
      <c r="M6810" s="93" t="n">
        <v>18830</v>
      </c>
      <c r="N6810" s="93" t="n">
        <v>3970</v>
      </c>
      <c r="O6810" s="148" t="n">
        <v>18181.81818181818</v>
      </c>
      <c r="P6810" s="93" t="inlineStr">
        <is>
          <t>카페24마스크팩마스크팩 10매190801</t>
        </is>
      </c>
    </row>
    <row r="6811" customFormat="1" s="93">
      <c r="B6811" s="127" t="n">
        <v>43992</v>
      </c>
      <c r="C6811" s="93">
        <f>TEXT(B6811,"aaa")</f>
        <v/>
      </c>
      <c r="E6811" s="93" t="inlineStr">
        <is>
          <t>토너</t>
        </is>
      </c>
      <c r="F6811" s="93" t="inlineStr">
        <is>
          <t>카페24</t>
        </is>
      </c>
      <c r="G6811" s="93" t="inlineStr">
        <is>
          <t>250ml</t>
        </is>
      </c>
      <c r="H6811" s="93" t="n">
        <v>81</v>
      </c>
      <c r="J6811" s="93" t="n">
        <v>190801</v>
      </c>
      <c r="L6811" s="93" t="n">
        <v>1620000</v>
      </c>
      <c r="M6811" s="93" t="n">
        <v>1525230</v>
      </c>
      <c r="N6811" s="93" t="n">
        <v>264060</v>
      </c>
      <c r="O6811" s="148" t="n">
        <v>1472727.272727273</v>
      </c>
      <c r="P6811" s="93" t="inlineStr">
        <is>
          <t>카페24토너250ml190801</t>
        </is>
      </c>
    </row>
    <row r="6812" customFormat="1" s="93">
      <c r="B6812" s="127" t="n">
        <v>43992</v>
      </c>
      <c r="C6812" s="93">
        <f>TEXT(B6812,"aaa")</f>
        <v/>
      </c>
      <c r="E6812" s="93" t="inlineStr">
        <is>
          <t>토너</t>
        </is>
      </c>
      <c r="F6812" s="93" t="inlineStr">
        <is>
          <t>카페24</t>
        </is>
      </c>
      <c r="G6812" s="93" t="inlineStr">
        <is>
          <t>250ml 2set</t>
        </is>
      </c>
      <c r="H6812" s="93" t="n">
        <v>438</v>
      </c>
      <c r="J6812" s="93" t="n">
        <v>190801</v>
      </c>
      <c r="L6812" s="93" t="n">
        <v>15330000</v>
      </c>
      <c r="M6812" s="93" t="n">
        <v>14433195</v>
      </c>
      <c r="N6812" s="93" t="n">
        <v>2855760</v>
      </c>
      <c r="O6812" s="148" t="n">
        <v>13936363.63636363</v>
      </c>
      <c r="P6812" s="93" t="inlineStr">
        <is>
          <t>카페24토너250ml 2set190801</t>
        </is>
      </c>
    </row>
    <row r="6813" customFormat="1" s="93">
      <c r="B6813" s="127" t="n">
        <v>43992</v>
      </c>
      <c r="C6813" s="93">
        <f>TEXT(B6813,"aaa")</f>
        <v/>
      </c>
      <c r="E6813" s="93" t="inlineStr">
        <is>
          <t>토너</t>
        </is>
      </c>
      <c r="F6813" s="93" t="inlineStr">
        <is>
          <t>카페24</t>
        </is>
      </c>
      <c r="G6813" s="93" t="inlineStr">
        <is>
          <t>500ml</t>
        </is>
      </c>
      <c r="H6813" s="93" t="n">
        <v>37</v>
      </c>
      <c r="J6813" s="93" t="n">
        <v>190801</v>
      </c>
      <c r="L6813" s="93" t="n">
        <v>1221000</v>
      </c>
      <c r="M6813" s="93" t="n">
        <v>1149571.5</v>
      </c>
      <c r="N6813" s="93" t="n">
        <v>174825</v>
      </c>
      <c r="O6813" s="148" t="n">
        <v>1110000</v>
      </c>
      <c r="P6813" s="93" t="inlineStr">
        <is>
          <t>카페24토너500ml190801</t>
        </is>
      </c>
    </row>
    <row r="6814" customFormat="1" s="93">
      <c r="B6814" s="127" t="n">
        <v>43992</v>
      </c>
      <c r="C6814" s="93">
        <f>TEXT(B6814,"aaa")</f>
        <v/>
      </c>
      <c r="E6814" s="93" t="inlineStr">
        <is>
          <t>토너</t>
        </is>
      </c>
      <c r="F6814" s="93" t="inlineStr">
        <is>
          <t>카페24</t>
        </is>
      </c>
      <c r="G6814" s="93" t="inlineStr">
        <is>
          <t>스킨팩 화장솜 60P</t>
        </is>
      </c>
      <c r="H6814" s="93" t="n">
        <v>43</v>
      </c>
      <c r="J6814" s="93" t="n">
        <v>190801</v>
      </c>
      <c r="L6814" s="93" t="n">
        <v>129000</v>
      </c>
      <c r="M6814" s="93" t="n">
        <v>121453.5</v>
      </c>
      <c r="N6814" s="93" t="n">
        <v>47730</v>
      </c>
      <c r="O6814" s="148" t="n">
        <v>117272.7272727273</v>
      </c>
      <c r="P6814" s="93" t="inlineStr">
        <is>
          <t>카페24토너스킨팩 화장솜 60P190801</t>
        </is>
      </c>
    </row>
    <row r="6815" customFormat="1" s="93">
      <c r="B6815" s="127" t="n">
        <v>43992</v>
      </c>
      <c r="C6815" s="93">
        <f>TEXT(B6815,"aaa")</f>
        <v/>
      </c>
      <c r="E6815" s="93" t="inlineStr">
        <is>
          <t>앰플</t>
        </is>
      </c>
      <c r="F6815" s="93" t="inlineStr">
        <is>
          <t>카페24</t>
        </is>
      </c>
      <c r="G6815" s="93" t="inlineStr">
        <is>
          <t>앰플 30ml</t>
        </is>
      </c>
      <c r="H6815" s="93" t="n">
        <v>12</v>
      </c>
      <c r="J6815" s="93" t="n">
        <v>190801</v>
      </c>
      <c r="L6815" s="93" t="n">
        <v>336000</v>
      </c>
      <c r="M6815" s="93" t="n">
        <v>316344</v>
      </c>
      <c r="N6815" s="93" t="n">
        <v>40764</v>
      </c>
      <c r="O6815" s="148" t="n">
        <v>305454.5454545454</v>
      </c>
      <c r="P6815" s="93" t="inlineStr">
        <is>
          <t>카페24앰플앰플 30ml190801</t>
        </is>
      </c>
    </row>
    <row r="6816" customFormat="1" s="93">
      <c r="B6816" s="127" t="n">
        <v>43992</v>
      </c>
      <c r="C6816" s="93">
        <f>TEXT(B6816,"aaa")</f>
        <v/>
      </c>
      <c r="E6816" s="93" t="inlineStr">
        <is>
          <t>수딩크림</t>
        </is>
      </c>
      <c r="F6816" s="93" t="inlineStr">
        <is>
          <t>카페24</t>
        </is>
      </c>
      <c r="G6816" s="93" t="inlineStr">
        <is>
          <t>수딩크림 100ml</t>
        </is>
      </c>
      <c r="H6816" s="93" t="n">
        <v>6</v>
      </c>
      <c r="J6816" s="93" t="n">
        <v>190801</v>
      </c>
      <c r="L6816" s="93" t="n">
        <v>228000</v>
      </c>
      <c r="M6816" s="93" t="n">
        <v>214662</v>
      </c>
      <c r="N6816" s="93" t="n">
        <v>18270</v>
      </c>
      <c r="O6816" s="148" t="n">
        <v>207272.7272727273</v>
      </c>
      <c r="P6816" s="93" t="inlineStr">
        <is>
          <t>카페24수딩크림수딩크림 100ml190801</t>
        </is>
      </c>
    </row>
    <row r="6817" customFormat="1" s="93">
      <c r="B6817" s="127" t="n">
        <v>43992</v>
      </c>
      <c r="C6817" s="93">
        <f>TEXT(B6817,"aaa")</f>
        <v/>
      </c>
      <c r="E6817" s="93" t="inlineStr">
        <is>
          <t>클렌징폼</t>
        </is>
      </c>
      <c r="F6817" s="93" t="inlineStr">
        <is>
          <t>카페24</t>
        </is>
      </c>
      <c r="G6817" s="93" t="inlineStr">
        <is>
          <t>클렌징폼 120ml</t>
        </is>
      </c>
      <c r="H6817" s="93" t="n">
        <v>6</v>
      </c>
      <c r="J6817" s="93" t="n">
        <v>190801</v>
      </c>
      <c r="L6817" s="93" t="n">
        <v>78000</v>
      </c>
      <c r="M6817" s="93" t="n">
        <v>73437</v>
      </c>
      <c r="N6817" s="93" t="n">
        <v>16500</v>
      </c>
      <c r="O6817" s="148" t="n">
        <v>70909.0909090909</v>
      </c>
      <c r="P6817" s="93" t="inlineStr">
        <is>
          <t>카페24클렌징폼클렌징폼 120ml190801</t>
        </is>
      </c>
    </row>
    <row r="6818" customFormat="1" s="93">
      <c r="B6818" s="127" t="n">
        <v>43992</v>
      </c>
      <c r="C6818" s="93">
        <f>TEXT(B6818,"aaa")</f>
        <v/>
      </c>
      <c r="E6818" s="93" t="inlineStr">
        <is>
          <t>클렌징폼</t>
        </is>
      </c>
      <c r="F6818" s="93" t="inlineStr">
        <is>
          <t>카페24</t>
        </is>
      </c>
      <c r="G6818" s="93" t="inlineStr">
        <is>
          <t>클렌징폼 120ml 2set</t>
        </is>
      </c>
      <c r="H6818" s="93" t="n">
        <v>3</v>
      </c>
      <c r="J6818" s="93" t="n">
        <v>190801</v>
      </c>
      <c r="L6818" s="93" t="n">
        <v>72000</v>
      </c>
      <c r="M6818" s="93" t="n">
        <v>67788</v>
      </c>
      <c r="N6818" s="93" t="n">
        <v>7380</v>
      </c>
      <c r="O6818" s="148" t="n">
        <v>65454.54545454545</v>
      </c>
      <c r="P6818" s="93" t="inlineStr">
        <is>
          <t>카페24클렌징폼클렌징폼 120ml 2set190801</t>
        </is>
      </c>
    </row>
    <row r="6819" customFormat="1" s="93">
      <c r="B6819" s="127" t="n">
        <v>43992</v>
      </c>
      <c r="C6819" s="93">
        <f>TEXT(B6819,"aaa")</f>
        <v/>
      </c>
      <c r="E6819" s="93" t="inlineStr">
        <is>
          <t>토너</t>
        </is>
      </c>
      <c r="F6819" s="93" t="inlineStr">
        <is>
          <t>현대면세점</t>
        </is>
      </c>
      <c r="G6819" s="93" t="inlineStr">
        <is>
          <t>250ml</t>
        </is>
      </c>
      <c r="H6819" s="93" t="n">
        <v>200</v>
      </c>
      <c r="J6819" s="93" t="n">
        <v>190801</v>
      </c>
      <c r="L6819" s="93" t="n">
        <v>1260000</v>
      </c>
      <c r="M6819" s="93" t="n">
        <v>1260000</v>
      </c>
      <c r="N6819" s="93" t="n">
        <v>652000</v>
      </c>
      <c r="O6819" s="148" t="n">
        <v>1145454.545454545</v>
      </c>
      <c r="P6819" s="93" t="inlineStr">
        <is>
          <t>현대면세점토너250ml190801</t>
        </is>
      </c>
    </row>
    <row r="6820" customFormat="1" s="93">
      <c r="B6820" s="127" t="n">
        <v>43992</v>
      </c>
      <c r="C6820" s="93">
        <f>TEXT(B6820,"aaa")</f>
        <v/>
      </c>
      <c r="E6820" s="93" t="inlineStr">
        <is>
          <t>토너</t>
        </is>
      </c>
      <c r="F6820" s="93" t="inlineStr">
        <is>
          <t>큐텐</t>
        </is>
      </c>
      <c r="G6820" s="93" t="inlineStr">
        <is>
          <t>250ml</t>
        </is>
      </c>
      <c r="H6820" s="93" t="n">
        <v>23</v>
      </c>
      <c r="J6820" s="93" t="n">
        <v>190801</v>
      </c>
      <c r="L6820" s="93" t="n">
        <v>724500</v>
      </c>
      <c r="M6820" s="93" t="n">
        <v>644805</v>
      </c>
      <c r="N6820" s="93" t="n">
        <v>74980</v>
      </c>
      <c r="O6820" s="148" t="n">
        <v>658636.3636363635</v>
      </c>
      <c r="P6820" s="93" t="inlineStr">
        <is>
          <t>큐텐토너250ml190801</t>
        </is>
      </c>
    </row>
    <row r="6821" customFormat="1" s="93">
      <c r="B6821" s="127" t="n">
        <v>43992</v>
      </c>
      <c r="C6821" s="93">
        <f>TEXT(B6821,"aaa")</f>
        <v/>
      </c>
      <c r="E6821" s="93" t="inlineStr">
        <is>
          <t>토너</t>
        </is>
      </c>
      <c r="F6821" s="93" t="inlineStr">
        <is>
          <t>큐텐</t>
        </is>
      </c>
      <c r="G6821" s="93" t="inlineStr">
        <is>
          <t>250ml 2set</t>
        </is>
      </c>
      <c r="H6821" s="93" t="n">
        <v>22</v>
      </c>
      <c r="J6821" s="93" t="n">
        <v>190801</v>
      </c>
      <c r="L6821" s="93" t="n">
        <v>968000</v>
      </c>
      <c r="M6821" s="93" t="n">
        <v>861520</v>
      </c>
      <c r="N6821" s="93" t="n">
        <v>143440</v>
      </c>
      <c r="O6821" s="148" t="n">
        <v>879999.9999999999</v>
      </c>
      <c r="P6821" s="93" t="inlineStr">
        <is>
          <t>큐텐토너250ml 2set190801</t>
        </is>
      </c>
    </row>
    <row r="6822" customFormat="1" s="93">
      <c r="B6822" s="127" t="n">
        <v>43992</v>
      </c>
      <c r="C6822" s="93">
        <f>TEXT(B6822,"aaa")</f>
        <v/>
      </c>
      <c r="E6822" s="93" t="inlineStr">
        <is>
          <t>앰플</t>
        </is>
      </c>
      <c r="F6822" s="93" t="inlineStr">
        <is>
          <t>큐텐</t>
        </is>
      </c>
      <c r="G6822" s="93" t="inlineStr">
        <is>
          <t>앰플 30ml</t>
        </is>
      </c>
      <c r="H6822" s="93" t="n">
        <v>2</v>
      </c>
      <c r="J6822" s="93" t="n">
        <v>190801</v>
      </c>
      <c r="L6822" s="93" t="n">
        <v>76000</v>
      </c>
      <c r="M6822" s="93" t="n">
        <v>67640</v>
      </c>
      <c r="N6822" s="93" t="n">
        <v>6794</v>
      </c>
      <c r="O6822" s="148" t="n">
        <v>69090.90909090909</v>
      </c>
      <c r="P6822" s="93" t="inlineStr">
        <is>
          <t>큐텐앰플앰플 30ml190801</t>
        </is>
      </c>
    </row>
    <row r="6823" customFormat="1" s="93">
      <c r="B6823" s="127" t="n">
        <v>43992</v>
      </c>
      <c r="C6823" s="93">
        <f>TEXT(B6823,"aaa")</f>
        <v/>
      </c>
      <c r="E6823" s="93" t="inlineStr">
        <is>
          <t>머드크림마스크</t>
        </is>
      </c>
      <c r="F6823" s="93" t="inlineStr">
        <is>
          <t>큐텐</t>
        </is>
      </c>
      <c r="G6823" s="93" t="inlineStr">
        <is>
          <t>머드크림마스크 100ml</t>
        </is>
      </c>
      <c r="H6823" s="93" t="n">
        <v>1</v>
      </c>
      <c r="J6823" s="93" t="n">
        <v>190801</v>
      </c>
      <c r="L6823" s="93" t="n">
        <v>31500</v>
      </c>
      <c r="M6823" s="93" t="n">
        <v>28035</v>
      </c>
      <c r="N6823" s="93" t="n">
        <v>1442</v>
      </c>
      <c r="O6823" s="148" t="n">
        <v>28636.36363636363</v>
      </c>
      <c r="P6823" s="93" t="inlineStr">
        <is>
          <t>큐텐머드크림마스크머드크림마스크 100ml190801</t>
        </is>
      </c>
    </row>
    <row r="6824" customFormat="1" s="93">
      <c r="B6824" s="127" t="n">
        <v>43992</v>
      </c>
      <c r="C6824" s="93">
        <f>TEXT(B6824,"aaa")</f>
        <v/>
      </c>
      <c r="E6824" s="93" t="inlineStr">
        <is>
          <t>클렌징폼</t>
        </is>
      </c>
      <c r="F6824" s="93" t="inlineStr">
        <is>
          <t>큐텐</t>
        </is>
      </c>
      <c r="G6824" s="93" t="inlineStr">
        <is>
          <t>클렌징폼 120ml</t>
        </is>
      </c>
      <c r="H6824" s="93" t="n">
        <v>1</v>
      </c>
      <c r="J6824" s="93" t="n">
        <v>190801</v>
      </c>
      <c r="L6824" s="93" t="n">
        <v>25000</v>
      </c>
      <c r="M6824" s="93" t="n">
        <v>22250</v>
      </c>
      <c r="N6824" s="93" t="n">
        <v>2750</v>
      </c>
      <c r="O6824" s="148" t="n">
        <v>22727.27272727272</v>
      </c>
      <c r="P6824" s="93" t="inlineStr">
        <is>
          <t>큐텐클렌징폼클렌징폼 120ml190801</t>
        </is>
      </c>
    </row>
    <row r="6825" customFormat="1" s="93">
      <c r="B6825" s="127" t="n">
        <v>43992</v>
      </c>
      <c r="C6825" s="93">
        <f>TEXT(B6825,"aaa")</f>
        <v/>
      </c>
      <c r="E6825" s="93" t="inlineStr">
        <is>
          <t>토너</t>
        </is>
      </c>
      <c r="F6825" s="93" t="inlineStr">
        <is>
          <t>아누아 CS</t>
        </is>
      </c>
      <c r="G6825" s="93" t="inlineStr">
        <is>
          <t>250ml</t>
        </is>
      </c>
      <c r="H6825" s="93" t="n">
        <v>217</v>
      </c>
      <c r="J6825" s="93" t="n">
        <v>190801</v>
      </c>
      <c r="L6825" s="93" t="n">
        <v>0</v>
      </c>
      <c r="M6825" s="93" t="n">
        <v>0</v>
      </c>
      <c r="N6825" s="93" t="n">
        <v>707420</v>
      </c>
      <c r="O6825" s="148" t="n">
        <v>0</v>
      </c>
      <c r="P6825" s="93" t="inlineStr">
        <is>
          <t>아누아 CS토너250ml190801</t>
        </is>
      </c>
    </row>
    <row r="6826" customFormat="1" s="93">
      <c r="B6826" s="127" t="n">
        <v>43992</v>
      </c>
      <c r="C6826" s="93">
        <f>TEXT(B6826,"aaa")</f>
        <v/>
      </c>
      <c r="E6826" s="93" t="inlineStr">
        <is>
          <t>토너</t>
        </is>
      </c>
      <c r="F6826" s="93" t="inlineStr">
        <is>
          <t>아누아 CS</t>
        </is>
      </c>
      <c r="G6826" s="93" t="inlineStr">
        <is>
          <t>40ml</t>
        </is>
      </c>
      <c r="H6826" s="93" t="n">
        <v>240</v>
      </c>
      <c r="J6826" s="93" t="n">
        <v>190801</v>
      </c>
      <c r="L6826" s="93" t="n">
        <v>0</v>
      </c>
      <c r="M6826" s="93" t="n">
        <v>0</v>
      </c>
      <c r="N6826" s="93" t="n">
        <v>295200</v>
      </c>
      <c r="O6826" s="148" t="n">
        <v>0</v>
      </c>
      <c r="P6826" s="93" t="inlineStr">
        <is>
          <t>아누아 CS토너40ml190801</t>
        </is>
      </c>
    </row>
    <row r="6827" customFormat="1" s="93">
      <c r="B6827" s="127" t="n">
        <v>43992</v>
      </c>
      <c r="C6827" s="93">
        <f>TEXT(B6827,"aaa")</f>
        <v/>
      </c>
      <c r="E6827" s="93" t="inlineStr">
        <is>
          <t>화장솜</t>
        </is>
      </c>
      <c r="F6827" s="93" t="inlineStr">
        <is>
          <t>아누아 CS</t>
        </is>
      </c>
      <c r="G6827" s="93" t="inlineStr">
        <is>
          <t>스킨팩 화장솜 60P</t>
        </is>
      </c>
      <c r="H6827" s="93" t="n">
        <v>1</v>
      </c>
      <c r="J6827" s="93" t="n">
        <v>190801</v>
      </c>
      <c r="L6827" s="93" t="n">
        <v>0</v>
      </c>
      <c r="M6827" s="93" t="n">
        <v>0</v>
      </c>
      <c r="N6827" s="93" t="n">
        <v>1110</v>
      </c>
      <c r="O6827" s="148" t="n">
        <v>0</v>
      </c>
      <c r="P6827" s="93" t="inlineStr">
        <is>
          <t>아누아 CS화장솜스킨팩 화장솜 60P190801</t>
        </is>
      </c>
    </row>
    <row r="6828" customFormat="1" s="93">
      <c r="B6828" s="127" t="n">
        <v>43992</v>
      </c>
      <c r="C6828" s="93">
        <f>TEXT(B6828,"aaa")</f>
        <v/>
      </c>
      <c r="E6828" s="93" t="inlineStr">
        <is>
          <t>앰플</t>
        </is>
      </c>
      <c r="F6828" s="93" t="inlineStr">
        <is>
          <t>아누아 CS</t>
        </is>
      </c>
      <c r="G6828" s="93" t="inlineStr">
        <is>
          <t>앰플 30ml</t>
        </is>
      </c>
      <c r="H6828" s="93" t="n">
        <v>1</v>
      </c>
      <c r="J6828" s="93" t="n">
        <v>190801</v>
      </c>
      <c r="L6828" s="93" t="n">
        <v>0</v>
      </c>
      <c r="M6828" s="93" t="n">
        <v>0</v>
      </c>
      <c r="N6828" s="93" t="n">
        <v>3397</v>
      </c>
      <c r="O6828" s="148" t="n">
        <v>0</v>
      </c>
      <c r="P6828" s="93" t="inlineStr">
        <is>
          <t>아누아 CS앰플앰플 30ml190801</t>
        </is>
      </c>
    </row>
    <row r="6829" customFormat="1" s="93">
      <c r="B6829" s="127" t="n">
        <v>43992</v>
      </c>
      <c r="C6829" s="93">
        <f>TEXT(B6829,"aaa")</f>
        <v/>
      </c>
      <c r="E6829" s="93" t="inlineStr">
        <is>
          <t>마스크팩</t>
        </is>
      </c>
      <c r="F6829" s="93" t="inlineStr">
        <is>
          <t>아누아 CS</t>
        </is>
      </c>
      <c r="G6829" s="93" t="inlineStr">
        <is>
          <t>마스크팩 10매</t>
        </is>
      </c>
      <c r="H6829" s="93" t="n">
        <v>1</v>
      </c>
      <c r="J6829" s="93" t="n">
        <v>190801</v>
      </c>
      <c r="L6829" s="93" t="n">
        <v>0</v>
      </c>
      <c r="M6829" s="93" t="n">
        <v>0</v>
      </c>
      <c r="N6829" s="93" t="n">
        <v>3970</v>
      </c>
      <c r="O6829" s="148" t="n">
        <v>0</v>
      </c>
      <c r="P6829" s="93" t="inlineStr">
        <is>
          <t>아누아 CS마스크팩마스크팩 10매190801</t>
        </is>
      </c>
    </row>
    <row r="6830" customFormat="1" s="93">
      <c r="B6830" s="127" t="n">
        <v>43992</v>
      </c>
      <c r="C6830" s="93">
        <f>TEXT(B6830,"aaa")</f>
        <v/>
      </c>
      <c r="E6830" s="93" t="inlineStr">
        <is>
          <t>선크림</t>
        </is>
      </c>
      <c r="F6830" s="93" t="inlineStr">
        <is>
          <t>아누아 CS</t>
        </is>
      </c>
      <c r="G6830" s="93" t="inlineStr">
        <is>
          <t>선크림 50ml</t>
        </is>
      </c>
      <c r="H6830" s="93" t="n">
        <v>1</v>
      </c>
      <c r="J6830" s="93" t="n">
        <v>190801</v>
      </c>
      <c r="L6830" s="93" t="n">
        <v>0</v>
      </c>
      <c r="M6830" s="93" t="n">
        <v>0</v>
      </c>
      <c r="N6830" s="93" t="n">
        <v>2345</v>
      </c>
      <c r="O6830" s="148" t="n">
        <v>0</v>
      </c>
      <c r="P6830" s="93" t="inlineStr">
        <is>
          <t>아누아 CS선크림선크림 50ml190801</t>
        </is>
      </c>
    </row>
    <row r="6831" customFormat="1" s="93">
      <c r="B6831" s="127" t="n">
        <v>43993</v>
      </c>
      <c r="C6831" s="93">
        <f>TEXT(B6831,"aaa")</f>
        <v/>
      </c>
      <c r="E6831" s="93" t="inlineStr">
        <is>
          <t>토너</t>
        </is>
      </c>
      <c r="F6831" s="93" t="inlineStr">
        <is>
          <t>W컨셉</t>
        </is>
      </c>
      <c r="G6831" s="93" t="inlineStr">
        <is>
          <t>250ml 2set</t>
        </is>
      </c>
      <c r="H6831" s="93" t="n">
        <v>4</v>
      </c>
      <c r="J6831" s="93" t="n">
        <v>190801</v>
      </c>
      <c r="L6831" s="93" t="n">
        <v>140000</v>
      </c>
      <c r="M6831" s="93" t="n">
        <v>102200</v>
      </c>
      <c r="N6831" s="93" t="n">
        <v>26080</v>
      </c>
      <c r="O6831" s="148" t="n">
        <v>127272.7272727273</v>
      </c>
      <c r="P6831" s="93" t="inlineStr">
        <is>
          <t>W컨셉토너250ml 2set190801</t>
        </is>
      </c>
    </row>
    <row r="6832" customFormat="1" s="93">
      <c r="B6832" s="127" t="n">
        <v>43993</v>
      </c>
      <c r="C6832" s="93">
        <f>TEXT(B6832,"aaa")</f>
        <v/>
      </c>
      <c r="E6832" s="93" t="inlineStr">
        <is>
          <t>토너</t>
        </is>
      </c>
      <c r="F6832" s="93" t="inlineStr">
        <is>
          <t>스타일쉐어</t>
        </is>
      </c>
      <c r="G6832" s="93" t="inlineStr">
        <is>
          <t>250ml</t>
        </is>
      </c>
      <c r="H6832" s="93" t="n">
        <v>5</v>
      </c>
      <c r="J6832" s="93" t="n">
        <v>190801</v>
      </c>
      <c r="L6832" s="93" t="n">
        <v>100000</v>
      </c>
      <c r="M6832" s="93" t="n">
        <v>75000</v>
      </c>
      <c r="N6832" s="93" t="n">
        <v>16300</v>
      </c>
      <c r="O6832" s="148" t="n">
        <v>90909.0909090909</v>
      </c>
      <c r="P6832" s="93" t="inlineStr">
        <is>
          <t>스타일쉐어토너250ml190801</t>
        </is>
      </c>
    </row>
    <row r="6833" customFormat="1" s="93">
      <c r="B6833" s="127" t="n">
        <v>43993</v>
      </c>
      <c r="C6833" s="93">
        <f>TEXT(B6833,"aaa")</f>
        <v/>
      </c>
      <c r="E6833" s="93" t="inlineStr">
        <is>
          <t>선크림</t>
        </is>
      </c>
      <c r="F6833" s="93" t="inlineStr">
        <is>
          <t>카페24</t>
        </is>
      </c>
      <c r="G6833" s="93" t="inlineStr">
        <is>
          <t>선크림 50ml</t>
        </is>
      </c>
      <c r="H6833" s="93" t="n">
        <v>15</v>
      </c>
      <c r="J6833" s="93" t="n">
        <v>190801</v>
      </c>
      <c r="L6833" s="93" t="n">
        <v>300000</v>
      </c>
      <c r="M6833" s="93" t="n">
        <v>282450</v>
      </c>
      <c r="N6833" s="93" t="n">
        <v>35175</v>
      </c>
      <c r="O6833" s="148" t="n">
        <v>272727.2727272727</v>
      </c>
      <c r="P6833" s="93" t="inlineStr">
        <is>
          <t>카페24선크림선크림 50ml190801</t>
        </is>
      </c>
    </row>
    <row r="6834" customFormat="1" s="93">
      <c r="B6834" s="127" t="n">
        <v>43993</v>
      </c>
      <c r="C6834" s="93">
        <f>TEXT(B6834,"aaa")</f>
        <v/>
      </c>
      <c r="E6834" s="93" t="inlineStr">
        <is>
          <t>클렌징폼</t>
        </is>
      </c>
      <c r="F6834" s="93" t="inlineStr">
        <is>
          <t>카페24</t>
        </is>
      </c>
      <c r="G6834" s="93" t="inlineStr">
        <is>
          <t>클렌징폼 120ml(선크림할인)</t>
        </is>
      </c>
      <c r="H6834" s="93" t="n">
        <v>5</v>
      </c>
      <c r="J6834" s="93" t="n">
        <v>190801</v>
      </c>
      <c r="L6834" s="93" t="n">
        <v>50000</v>
      </c>
      <c r="M6834" s="93" t="n">
        <v>47075</v>
      </c>
      <c r="N6834" s="93" t="n">
        <v>13750</v>
      </c>
      <c r="O6834" s="148" t="n">
        <v>45454.54545454545</v>
      </c>
      <c r="P6834" s="93" t="inlineStr">
        <is>
          <t>카페24클렌징폼클렌징폼 120ml(선크림할인)190801</t>
        </is>
      </c>
    </row>
    <row r="6835" customFormat="1" s="93">
      <c r="B6835" s="127" t="n">
        <v>43993</v>
      </c>
      <c r="C6835" s="93">
        <f>TEXT(B6835,"aaa")</f>
        <v/>
      </c>
      <c r="E6835" s="93" t="inlineStr">
        <is>
          <t>어성초진정패키지</t>
        </is>
      </c>
      <c r="F6835" s="93" t="inlineStr">
        <is>
          <t>카페24</t>
        </is>
      </c>
      <c r="G6835" s="93" t="inlineStr">
        <is>
          <t>어성초 진정패키지세트</t>
        </is>
      </c>
      <c r="H6835" s="93" t="n">
        <v>6</v>
      </c>
      <c r="J6835" s="93" t="n">
        <v>190801</v>
      </c>
      <c r="L6835" s="93" t="n">
        <v>594000</v>
      </c>
      <c r="M6835" s="93" t="n">
        <v>559251</v>
      </c>
      <c r="N6835" s="93" t="n">
        <v>90822</v>
      </c>
      <c r="O6835" s="148" t="n">
        <v>540000</v>
      </c>
      <c r="P6835" s="93" t="inlineStr">
        <is>
          <t>카페24어성초진정패키지어성초 진정패키지세트190801</t>
        </is>
      </c>
    </row>
    <row r="6836" customFormat="1" s="93">
      <c r="B6836" s="127" t="n">
        <v>43993</v>
      </c>
      <c r="C6836" s="93">
        <f>TEXT(B6836,"aaa")</f>
        <v/>
      </c>
      <c r="E6836" s="93" t="inlineStr">
        <is>
          <t>머드크림마스크</t>
        </is>
      </c>
      <c r="F6836" s="93" t="inlineStr">
        <is>
          <t>카페24</t>
        </is>
      </c>
      <c r="G6836" s="93" t="inlineStr">
        <is>
          <t>머드크림마스크 100ml</t>
        </is>
      </c>
      <c r="H6836" s="93" t="n">
        <v>1</v>
      </c>
      <c r="J6836" s="93" t="n">
        <v>190801</v>
      </c>
      <c r="L6836" s="93" t="n">
        <v>20000</v>
      </c>
      <c r="M6836" s="93" t="n">
        <v>18830</v>
      </c>
      <c r="N6836" s="93" t="n">
        <v>1442</v>
      </c>
      <c r="O6836" s="148" t="n">
        <v>18181.81818181818</v>
      </c>
      <c r="P6836" s="93" t="inlineStr">
        <is>
          <t>카페24머드크림마스크머드크림마스크 100ml190801</t>
        </is>
      </c>
    </row>
    <row r="6837" customFormat="1" s="93">
      <c r="B6837" s="127" t="n">
        <v>43993</v>
      </c>
      <c r="C6837" s="93">
        <f>TEXT(B6837,"aaa")</f>
        <v/>
      </c>
      <c r="E6837" s="93" t="inlineStr">
        <is>
          <t>머드크림마스크</t>
        </is>
      </c>
      <c r="F6837" s="93" t="inlineStr">
        <is>
          <t>카페24</t>
        </is>
      </c>
      <c r="G6837" s="93" t="inlineStr">
        <is>
          <t>머드크림마스크 100ml 2set</t>
        </is>
      </c>
      <c r="H6837" s="93" t="n">
        <v>1</v>
      </c>
      <c r="J6837" s="93" t="n">
        <v>190801</v>
      </c>
      <c r="L6837" s="93" t="n">
        <v>35000</v>
      </c>
      <c r="M6837" s="93" t="n">
        <v>32952.5</v>
      </c>
      <c r="N6837" s="93" t="n">
        <v>2884</v>
      </c>
      <c r="O6837" s="148" t="n">
        <v>31818.18181818182</v>
      </c>
      <c r="P6837" s="93" t="inlineStr">
        <is>
          <t>카페24머드크림마스크머드크림마스크 100ml 2set190801</t>
        </is>
      </c>
    </row>
    <row r="6838" customFormat="1" s="93">
      <c r="B6838" s="127" t="n">
        <v>43993</v>
      </c>
      <c r="C6838" s="93">
        <f>TEXT(B6838,"aaa")</f>
        <v/>
      </c>
      <c r="E6838" s="93" t="inlineStr">
        <is>
          <t>마스크팩</t>
        </is>
      </c>
      <c r="F6838" s="93" t="inlineStr">
        <is>
          <t>카페24</t>
        </is>
      </c>
      <c r="G6838" s="93" t="inlineStr">
        <is>
          <t>마스크팩 1매</t>
        </is>
      </c>
      <c r="H6838" s="93" t="n">
        <v>13</v>
      </c>
      <c r="J6838" s="93" t="n">
        <v>190801</v>
      </c>
      <c r="L6838" s="93" t="n">
        <v>52000</v>
      </c>
      <c r="M6838" s="93" t="n">
        <v>48958</v>
      </c>
      <c r="N6838" s="93" t="n">
        <v>5161</v>
      </c>
      <c r="O6838" s="148" t="n">
        <v>47272.72727272727</v>
      </c>
      <c r="P6838" s="93" t="inlineStr">
        <is>
          <t>카페24마스크팩마스크팩 1매190801</t>
        </is>
      </c>
    </row>
    <row r="6839" customFormat="1" s="93">
      <c r="B6839" s="127" t="n">
        <v>43993</v>
      </c>
      <c r="C6839" s="93">
        <f>TEXT(B6839,"aaa")</f>
        <v/>
      </c>
      <c r="E6839" s="93" t="inlineStr">
        <is>
          <t>마스크팩</t>
        </is>
      </c>
      <c r="F6839" s="93" t="inlineStr">
        <is>
          <t>카페24</t>
        </is>
      </c>
      <c r="G6839" s="93" t="inlineStr">
        <is>
          <t>마스크팩 10매</t>
        </is>
      </c>
      <c r="H6839" s="93" t="n">
        <v>12</v>
      </c>
      <c r="J6839" s="93" t="n">
        <v>190801</v>
      </c>
      <c r="L6839" s="93" t="n">
        <v>240000</v>
      </c>
      <c r="M6839" s="93" t="n">
        <v>225960</v>
      </c>
      <c r="N6839" s="93" t="n">
        <v>47640</v>
      </c>
      <c r="O6839" s="148" t="n">
        <v>218181.8181818182</v>
      </c>
      <c r="P6839" s="93" t="inlineStr">
        <is>
          <t>카페24마스크팩마스크팩 10매190801</t>
        </is>
      </c>
    </row>
    <row r="6840" customFormat="1" s="93">
      <c r="B6840" s="127" t="n">
        <v>43993</v>
      </c>
      <c r="C6840" s="93">
        <f>TEXT(B6840,"aaa")</f>
        <v/>
      </c>
      <c r="E6840" s="93" t="inlineStr">
        <is>
          <t>토너</t>
        </is>
      </c>
      <c r="F6840" s="93" t="inlineStr">
        <is>
          <t>카페24</t>
        </is>
      </c>
      <c r="G6840" s="93" t="inlineStr">
        <is>
          <t>250ml</t>
        </is>
      </c>
      <c r="H6840" s="93" t="n">
        <v>53</v>
      </c>
      <c r="J6840" s="93" t="n">
        <v>190801</v>
      </c>
      <c r="L6840" s="93" t="n">
        <v>1060000</v>
      </c>
      <c r="M6840" s="93" t="n">
        <v>997990</v>
      </c>
      <c r="N6840" s="93" t="n">
        <v>172780</v>
      </c>
      <c r="O6840" s="148" t="n">
        <v>963636.3636363635</v>
      </c>
      <c r="P6840" s="93" t="inlineStr">
        <is>
          <t>카페24토너250ml190801</t>
        </is>
      </c>
    </row>
    <row r="6841" customFormat="1" s="93">
      <c r="B6841" s="127" t="n">
        <v>43993</v>
      </c>
      <c r="C6841" s="93">
        <f>TEXT(B6841,"aaa")</f>
        <v/>
      </c>
      <c r="E6841" s="93" t="inlineStr">
        <is>
          <t>토너</t>
        </is>
      </c>
      <c r="F6841" s="93" t="inlineStr">
        <is>
          <t>카페24</t>
        </is>
      </c>
      <c r="G6841" s="93" t="inlineStr">
        <is>
          <t>250ml 2set</t>
        </is>
      </c>
      <c r="H6841" s="93" t="n">
        <v>49</v>
      </c>
      <c r="J6841" s="93" t="n">
        <v>190801</v>
      </c>
      <c r="L6841" s="93" t="n">
        <v>1715000</v>
      </c>
      <c r="M6841" s="93" t="n">
        <v>1614672.5</v>
      </c>
      <c r="N6841" s="93" t="n">
        <v>319480</v>
      </c>
      <c r="O6841" s="148" t="n">
        <v>1559090.909090909</v>
      </c>
      <c r="P6841" s="93" t="inlineStr">
        <is>
          <t>카페24토너250ml 2set190801</t>
        </is>
      </c>
    </row>
    <row r="6842" customFormat="1" s="93">
      <c r="B6842" s="127" t="n">
        <v>43993</v>
      </c>
      <c r="C6842" s="93">
        <f>TEXT(B6842,"aaa")</f>
        <v/>
      </c>
      <c r="E6842" s="93" t="inlineStr">
        <is>
          <t>토너</t>
        </is>
      </c>
      <c r="F6842" s="93" t="inlineStr">
        <is>
          <t>카페24</t>
        </is>
      </c>
      <c r="G6842" s="93" t="inlineStr">
        <is>
          <t>500ml</t>
        </is>
      </c>
      <c r="H6842" s="93" t="n">
        <v>41</v>
      </c>
      <c r="J6842" s="93" t="n">
        <v>190801</v>
      </c>
      <c r="L6842" s="93" t="n">
        <v>1353000</v>
      </c>
      <c r="M6842" s="93" t="n">
        <v>1273849.5</v>
      </c>
      <c r="N6842" s="93" t="n">
        <v>193725</v>
      </c>
      <c r="O6842" s="148" t="n">
        <v>1230000</v>
      </c>
      <c r="P6842" s="93" t="inlineStr">
        <is>
          <t>카페24토너500ml190801</t>
        </is>
      </c>
    </row>
    <row r="6843" customFormat="1" s="93">
      <c r="B6843" s="127" t="n">
        <v>43993</v>
      </c>
      <c r="C6843" s="93">
        <f>TEXT(B6843,"aaa")</f>
        <v/>
      </c>
      <c r="E6843" s="93" t="inlineStr">
        <is>
          <t>토너</t>
        </is>
      </c>
      <c r="F6843" s="93" t="inlineStr">
        <is>
          <t>카페24</t>
        </is>
      </c>
      <c r="G6843" s="93" t="inlineStr">
        <is>
          <t>스킨팩 화장솜 60P</t>
        </is>
      </c>
      <c r="H6843" s="93" t="n">
        <v>51</v>
      </c>
      <c r="J6843" s="93" t="n">
        <v>190801</v>
      </c>
      <c r="L6843" s="93" t="n">
        <v>153000</v>
      </c>
      <c r="M6843" s="93" t="n">
        <v>144049.5</v>
      </c>
      <c r="N6843" s="93" t="n">
        <v>56610</v>
      </c>
      <c r="O6843" s="148" t="n">
        <v>139090.9090909091</v>
      </c>
      <c r="P6843" s="93" t="inlineStr">
        <is>
          <t>카페24토너스킨팩 화장솜 60P190801</t>
        </is>
      </c>
    </row>
    <row r="6844" customFormat="1" s="93">
      <c r="B6844" s="127" t="n">
        <v>43993</v>
      </c>
      <c r="C6844" s="93">
        <f>TEXT(B6844,"aaa")</f>
        <v/>
      </c>
      <c r="E6844" s="93" t="inlineStr">
        <is>
          <t>앰플</t>
        </is>
      </c>
      <c r="F6844" s="93" t="inlineStr">
        <is>
          <t>카페24</t>
        </is>
      </c>
      <c r="G6844" s="93" t="inlineStr">
        <is>
          <t>앰플 30ml</t>
        </is>
      </c>
      <c r="H6844" s="93" t="n">
        <v>18</v>
      </c>
      <c r="J6844" s="93" t="n">
        <v>190801</v>
      </c>
      <c r="L6844" s="93" t="n">
        <v>504000</v>
      </c>
      <c r="M6844" s="93" t="n">
        <v>474516</v>
      </c>
      <c r="N6844" s="93" t="n">
        <v>61146</v>
      </c>
      <c r="O6844" s="148" t="n">
        <v>458181.8181818181</v>
      </c>
      <c r="P6844" s="93" t="inlineStr">
        <is>
          <t>카페24앰플앰플 30ml190801</t>
        </is>
      </c>
    </row>
    <row r="6845" customFormat="1" s="93">
      <c r="B6845" s="127" t="n">
        <v>43993</v>
      </c>
      <c r="C6845" s="93">
        <f>TEXT(B6845,"aaa")</f>
        <v/>
      </c>
      <c r="E6845" s="93" t="inlineStr">
        <is>
          <t>수딩크림</t>
        </is>
      </c>
      <c r="F6845" s="93" t="inlineStr">
        <is>
          <t>카페24</t>
        </is>
      </c>
      <c r="G6845" s="93" t="inlineStr">
        <is>
          <t>수딩크림 100ml</t>
        </is>
      </c>
      <c r="H6845" s="93" t="n">
        <v>7</v>
      </c>
      <c r="J6845" s="93" t="n">
        <v>190801</v>
      </c>
      <c r="L6845" s="93" t="n">
        <v>266000</v>
      </c>
      <c r="M6845" s="93" t="n">
        <v>250439</v>
      </c>
      <c r="N6845" s="93" t="n">
        <v>21315</v>
      </c>
      <c r="O6845" s="148" t="n">
        <v>241818.1818181818</v>
      </c>
      <c r="P6845" s="93" t="inlineStr">
        <is>
          <t>카페24수딩크림수딩크림 100ml190801</t>
        </is>
      </c>
    </row>
    <row r="6846" customFormat="1" s="93">
      <c r="B6846" s="127" t="n">
        <v>43993</v>
      </c>
      <c r="C6846" s="93">
        <f>TEXT(B6846,"aaa")</f>
        <v/>
      </c>
      <c r="E6846" s="93" t="inlineStr">
        <is>
          <t>클렌징폼</t>
        </is>
      </c>
      <c r="F6846" s="93" t="inlineStr">
        <is>
          <t>카페24</t>
        </is>
      </c>
      <c r="G6846" s="93" t="inlineStr">
        <is>
          <t>클렌징폼 120ml</t>
        </is>
      </c>
      <c r="H6846" s="93" t="n">
        <v>8</v>
      </c>
      <c r="J6846" s="93" t="n">
        <v>190801</v>
      </c>
      <c r="L6846" s="93" t="n">
        <v>104000</v>
      </c>
      <c r="M6846" s="93" t="n">
        <v>97916</v>
      </c>
      <c r="N6846" s="93" t="n">
        <v>22000</v>
      </c>
      <c r="O6846" s="148" t="n">
        <v>94545.45454545454</v>
      </c>
      <c r="P6846" s="93" t="inlineStr">
        <is>
          <t>카페24클렌징폼클렌징폼 120ml190801</t>
        </is>
      </c>
    </row>
    <row r="6847" customFormat="1" s="93">
      <c r="B6847" s="127" t="n">
        <v>43993</v>
      </c>
      <c r="C6847" s="93">
        <f>TEXT(B6847,"aaa")</f>
        <v/>
      </c>
      <c r="E6847" s="93" t="inlineStr">
        <is>
          <t>클렌징폼</t>
        </is>
      </c>
      <c r="F6847" s="93" t="inlineStr">
        <is>
          <t>카페24</t>
        </is>
      </c>
      <c r="G6847" s="93" t="inlineStr">
        <is>
          <t>클렌징폼 120ml 2set</t>
        </is>
      </c>
      <c r="H6847" s="93" t="n">
        <v>1</v>
      </c>
      <c r="J6847" s="93" t="n">
        <v>190801</v>
      </c>
      <c r="L6847" s="93" t="n">
        <v>24000</v>
      </c>
      <c r="M6847" s="93" t="n">
        <v>22596</v>
      </c>
      <c r="N6847" s="93" t="n">
        <v>2460</v>
      </c>
      <c r="O6847" s="148" t="n">
        <v>21818.18181818182</v>
      </c>
      <c r="P6847" s="93" t="inlineStr">
        <is>
          <t>카페24클렌징폼클렌징폼 120ml 2set190801</t>
        </is>
      </c>
    </row>
    <row r="6848" customFormat="1" s="93">
      <c r="B6848" s="127" t="n">
        <v>43993</v>
      </c>
      <c r="C6848" s="93">
        <f>TEXT(B6848,"aaa")</f>
        <v/>
      </c>
      <c r="E6848" s="93" t="inlineStr">
        <is>
          <t>토너</t>
        </is>
      </c>
      <c r="F6848" s="93" t="inlineStr">
        <is>
          <t>큐텐</t>
        </is>
      </c>
      <c r="G6848" s="93" t="inlineStr">
        <is>
          <t>250ml</t>
        </is>
      </c>
      <c r="H6848" s="93" t="n">
        <v>31</v>
      </c>
      <c r="J6848" s="93" t="n">
        <v>190801</v>
      </c>
      <c r="L6848" s="93" t="n">
        <v>976500</v>
      </c>
      <c r="M6848" s="93" t="n">
        <v>869085</v>
      </c>
      <c r="N6848" s="93" t="n">
        <v>101060</v>
      </c>
      <c r="O6848" s="148" t="n">
        <v>887727.2727272727</v>
      </c>
      <c r="P6848" s="93" t="inlineStr">
        <is>
          <t>큐텐토너250ml190801</t>
        </is>
      </c>
    </row>
    <row r="6849" customFormat="1" s="93">
      <c r="B6849" s="127" t="n">
        <v>43993</v>
      </c>
      <c r="C6849" s="93">
        <f>TEXT(B6849,"aaa")</f>
        <v/>
      </c>
      <c r="E6849" s="93" t="inlineStr">
        <is>
          <t>토너</t>
        </is>
      </c>
      <c r="F6849" s="93" t="inlineStr">
        <is>
          <t>큐텐</t>
        </is>
      </c>
      <c r="G6849" s="93" t="inlineStr">
        <is>
          <t>250ml 2set</t>
        </is>
      </c>
      <c r="H6849" s="93" t="n">
        <v>37</v>
      </c>
      <c r="J6849" s="93" t="n">
        <v>190801</v>
      </c>
      <c r="L6849" s="93" t="n">
        <v>1628000</v>
      </c>
      <c r="M6849" s="93" t="n">
        <v>1448920</v>
      </c>
      <c r="N6849" s="93" t="n">
        <v>241240</v>
      </c>
      <c r="O6849" s="148" t="n">
        <v>1480000</v>
      </c>
      <c r="P6849" s="93" t="inlineStr">
        <is>
          <t>큐텐토너250ml 2set190801</t>
        </is>
      </c>
    </row>
    <row r="6850" customFormat="1" s="93">
      <c r="B6850" s="127" t="n">
        <v>43993</v>
      </c>
      <c r="C6850" s="93">
        <f>TEXT(B6850,"aaa")</f>
        <v/>
      </c>
      <c r="E6850" s="93" t="inlineStr">
        <is>
          <t>앰플</t>
        </is>
      </c>
      <c r="F6850" s="93" t="inlineStr">
        <is>
          <t>큐텐</t>
        </is>
      </c>
      <c r="G6850" s="93" t="inlineStr">
        <is>
          <t>앰플 30ml</t>
        </is>
      </c>
      <c r="H6850" s="93" t="n">
        <v>2</v>
      </c>
      <c r="J6850" s="93" t="n">
        <v>190801</v>
      </c>
      <c r="L6850" s="93" t="n">
        <v>76000</v>
      </c>
      <c r="M6850" s="93" t="n">
        <v>67640</v>
      </c>
      <c r="N6850" s="93" t="n">
        <v>6794</v>
      </c>
      <c r="O6850" s="148" t="n">
        <v>69090.90909090909</v>
      </c>
      <c r="P6850" s="93" t="inlineStr">
        <is>
          <t>큐텐앰플앰플 30ml190801</t>
        </is>
      </c>
    </row>
    <row r="6851" customFormat="1" s="93">
      <c r="B6851" s="127" t="n">
        <v>43993</v>
      </c>
      <c r="C6851" s="93">
        <f>TEXT(B6851,"aaa")</f>
        <v/>
      </c>
      <c r="E6851" s="93" t="inlineStr">
        <is>
          <t>마스크팩</t>
        </is>
      </c>
      <c r="F6851" s="93" t="inlineStr">
        <is>
          <t>큐텐</t>
        </is>
      </c>
      <c r="G6851" s="93" t="inlineStr">
        <is>
          <t>마스크팩 10매</t>
        </is>
      </c>
      <c r="H6851" s="93" t="n">
        <v>1</v>
      </c>
      <c r="J6851" s="93" t="n">
        <v>190801</v>
      </c>
      <c r="L6851" s="93" t="n">
        <v>36000</v>
      </c>
      <c r="M6851" s="93" t="n">
        <v>32040</v>
      </c>
      <c r="N6851" s="93" t="n">
        <v>3970</v>
      </c>
      <c r="O6851" s="148" t="n">
        <v>32727.27272727272</v>
      </c>
      <c r="P6851" s="93" t="inlineStr">
        <is>
          <t>큐텐마스크팩마스크팩 10매190801</t>
        </is>
      </c>
    </row>
    <row r="6852" customFormat="1" s="93">
      <c r="B6852" s="127" t="n">
        <v>43993</v>
      </c>
      <c r="C6852" s="93">
        <f>TEXT(B6852,"aaa")</f>
        <v/>
      </c>
      <c r="E6852" s="93" t="inlineStr">
        <is>
          <t>토너</t>
        </is>
      </c>
      <c r="F6852" s="93" t="inlineStr">
        <is>
          <t>아누아 CS</t>
        </is>
      </c>
      <c r="G6852" s="93" t="inlineStr">
        <is>
          <t>250ml</t>
        </is>
      </c>
      <c r="H6852" s="93" t="n">
        <v>2</v>
      </c>
      <c r="J6852" s="93" t="n">
        <v>190801</v>
      </c>
      <c r="L6852" s="93" t="n">
        <v>0</v>
      </c>
      <c r="M6852" s="93" t="n">
        <v>0</v>
      </c>
      <c r="N6852" s="93" t="n">
        <v>6520</v>
      </c>
      <c r="O6852" s="148" t="n">
        <v>0</v>
      </c>
      <c r="P6852" s="93" t="inlineStr">
        <is>
          <t>아누아 CS토너250ml190801</t>
        </is>
      </c>
    </row>
    <row r="6853" customFormat="1" s="93">
      <c r="B6853" s="127" t="n">
        <v>43993</v>
      </c>
      <c r="C6853" s="93">
        <f>TEXT(B6853,"aaa")</f>
        <v/>
      </c>
      <c r="E6853" s="93" t="inlineStr">
        <is>
          <t>토너</t>
        </is>
      </c>
      <c r="F6853" s="93" t="inlineStr">
        <is>
          <t>아누아 CS</t>
        </is>
      </c>
      <c r="G6853" s="93" t="inlineStr">
        <is>
          <t>40ml</t>
        </is>
      </c>
      <c r="H6853" s="93" t="n">
        <v>2</v>
      </c>
      <c r="J6853" s="93" t="n">
        <v>190801</v>
      </c>
      <c r="L6853" s="93" t="n">
        <v>0</v>
      </c>
      <c r="M6853" s="93" t="n">
        <v>0</v>
      </c>
      <c r="N6853" s="93" t="n">
        <v>2460</v>
      </c>
      <c r="O6853" s="148" t="n">
        <v>0</v>
      </c>
      <c r="P6853" s="93" t="inlineStr">
        <is>
          <t>아누아 CS토너40ml190801</t>
        </is>
      </c>
    </row>
    <row r="6854" customFormat="1" s="93">
      <c r="B6854" s="127" t="n">
        <v>43993</v>
      </c>
      <c r="C6854" s="93">
        <f>TEXT(B6854,"aaa")</f>
        <v/>
      </c>
      <c r="E6854" s="93" t="inlineStr">
        <is>
          <t>앰플</t>
        </is>
      </c>
      <c r="F6854" s="93" t="inlineStr">
        <is>
          <t>아누아 CS</t>
        </is>
      </c>
      <c r="G6854" s="93" t="inlineStr">
        <is>
          <t>앰플 30ml</t>
        </is>
      </c>
      <c r="H6854" s="93" t="n">
        <v>2</v>
      </c>
      <c r="J6854" s="93" t="n">
        <v>190801</v>
      </c>
      <c r="L6854" s="93" t="n">
        <v>0</v>
      </c>
      <c r="M6854" s="93" t="n">
        <v>0</v>
      </c>
      <c r="N6854" s="93" t="n">
        <v>6794</v>
      </c>
      <c r="O6854" s="148" t="n">
        <v>0</v>
      </c>
      <c r="P6854" s="93" t="inlineStr">
        <is>
          <t>아누아 CS앰플앰플 30ml190801</t>
        </is>
      </c>
    </row>
    <row r="6855" customFormat="1" s="93">
      <c r="B6855" s="127" t="n">
        <v>43993</v>
      </c>
      <c r="C6855" s="93">
        <f>TEXT(B6855,"aaa")</f>
        <v/>
      </c>
      <c r="E6855" s="93" t="inlineStr">
        <is>
          <t>선크림</t>
        </is>
      </c>
      <c r="F6855" s="93" t="inlineStr">
        <is>
          <t>아누아 CS</t>
        </is>
      </c>
      <c r="G6855" s="93" t="inlineStr">
        <is>
          <t>선크림 50ml</t>
        </is>
      </c>
      <c r="H6855" s="93" t="n">
        <v>2</v>
      </c>
      <c r="J6855" s="93" t="n">
        <v>190801</v>
      </c>
      <c r="L6855" s="93" t="n">
        <v>0</v>
      </c>
      <c r="M6855" s="93" t="n">
        <v>0</v>
      </c>
      <c r="N6855" s="93" t="n">
        <v>4690</v>
      </c>
      <c r="O6855" s="148" t="n">
        <v>0</v>
      </c>
      <c r="P6855" s="93" t="inlineStr">
        <is>
          <t>아누아 CS선크림선크림 50ml190801</t>
        </is>
      </c>
    </row>
    <row r="6856" customFormat="1" s="93">
      <c r="B6856" s="127" t="n">
        <v>43994</v>
      </c>
      <c r="C6856" s="93">
        <f>TEXT(B6856,"aaa")</f>
        <v/>
      </c>
      <c r="E6856" s="93" t="inlineStr">
        <is>
          <t>토너</t>
        </is>
      </c>
      <c r="F6856" s="93" t="inlineStr">
        <is>
          <t>W컨셉</t>
        </is>
      </c>
      <c r="G6856" s="93" t="inlineStr">
        <is>
          <t>250ml 2set</t>
        </is>
      </c>
      <c r="H6856" s="93" t="n">
        <v>5</v>
      </c>
      <c r="J6856" s="93" t="n">
        <v>190801</v>
      </c>
      <c r="L6856" s="93" t="n">
        <v>175000</v>
      </c>
      <c r="M6856" s="93" t="n">
        <v>127750</v>
      </c>
      <c r="N6856" s="93" t="n">
        <v>32600</v>
      </c>
      <c r="O6856" s="148" t="n">
        <v>159090.9090909091</v>
      </c>
      <c r="P6856" s="93" t="inlineStr">
        <is>
          <t>W컨셉토너250ml 2set190801</t>
        </is>
      </c>
    </row>
    <row r="6857" customFormat="1" s="93">
      <c r="B6857" s="127" t="n">
        <v>43994</v>
      </c>
      <c r="C6857" s="93">
        <f>TEXT(B6857,"aaa")</f>
        <v/>
      </c>
      <c r="E6857" s="93" t="inlineStr">
        <is>
          <t>토너</t>
        </is>
      </c>
      <c r="F6857" s="93" t="inlineStr">
        <is>
          <t>글로우데이즈 시코르</t>
        </is>
      </c>
      <c r="G6857" s="93" t="inlineStr">
        <is>
          <t>250ml</t>
        </is>
      </c>
      <c r="H6857" s="93" t="n">
        <v>100</v>
      </c>
      <c r="J6857" s="93" t="n">
        <v>190801</v>
      </c>
      <c r="L6857" s="93" t="n">
        <v>1022700</v>
      </c>
      <c r="M6857" s="93" t="n">
        <v>1022700</v>
      </c>
      <c r="N6857" s="93" t="n">
        <v>326000</v>
      </c>
      <c r="O6857" s="148" t="n">
        <v>929727.2727272727</v>
      </c>
      <c r="P6857" s="93" t="inlineStr">
        <is>
          <t>글로우데이즈 시코르토너250ml190801</t>
        </is>
      </c>
    </row>
    <row r="6858" customFormat="1" s="93">
      <c r="B6858" s="127" t="n">
        <v>43994</v>
      </c>
      <c r="C6858" s="93">
        <f>TEXT(B6858,"aaa")</f>
        <v/>
      </c>
      <c r="E6858" s="93" t="inlineStr">
        <is>
          <t>토너</t>
        </is>
      </c>
      <c r="F6858" s="93" t="inlineStr">
        <is>
          <t>스타일쉐어</t>
        </is>
      </c>
      <c r="G6858" s="93" t="inlineStr">
        <is>
          <t>250ml</t>
        </is>
      </c>
      <c r="H6858" s="93" t="n">
        <v>5</v>
      </c>
      <c r="J6858" s="93" t="n">
        <v>190801</v>
      </c>
      <c r="L6858" s="93" t="n">
        <v>100000</v>
      </c>
      <c r="M6858" s="93" t="n">
        <v>75000</v>
      </c>
      <c r="N6858" s="93" t="n">
        <v>16300</v>
      </c>
      <c r="O6858" s="148" t="n">
        <v>90909.0909090909</v>
      </c>
      <c r="P6858" s="93" t="inlineStr">
        <is>
          <t>스타일쉐어토너250ml190801</t>
        </is>
      </c>
    </row>
    <row r="6859" customFormat="1" s="93">
      <c r="B6859" s="127" t="n">
        <v>43994</v>
      </c>
      <c r="C6859" s="93">
        <f>TEXT(B6859,"aaa")</f>
        <v/>
      </c>
      <c r="E6859" s="93" t="inlineStr">
        <is>
          <t>선크림</t>
        </is>
      </c>
      <c r="F6859" s="93" t="inlineStr">
        <is>
          <t>카페24</t>
        </is>
      </c>
      <c r="G6859" s="93" t="inlineStr">
        <is>
          <t>선크림 50ml</t>
        </is>
      </c>
      <c r="H6859" s="93" t="n">
        <v>28</v>
      </c>
      <c r="J6859" s="93" t="n">
        <v>190801</v>
      </c>
      <c r="L6859" s="93" t="n">
        <v>560000</v>
      </c>
      <c r="M6859" s="93" t="n">
        <v>527240</v>
      </c>
      <c r="N6859" s="93" t="n">
        <v>65660</v>
      </c>
      <c r="O6859" s="148" t="n">
        <v>509090.9090909091</v>
      </c>
      <c r="P6859" s="93" t="inlineStr">
        <is>
          <t>카페24선크림선크림 50ml190801</t>
        </is>
      </c>
    </row>
    <row r="6860" customFormat="1" s="93">
      <c r="B6860" s="127" t="n">
        <v>43994</v>
      </c>
      <c r="C6860" s="93">
        <f>TEXT(B6860,"aaa")</f>
        <v/>
      </c>
      <c r="E6860" s="93" t="inlineStr">
        <is>
          <t>클렌징폼</t>
        </is>
      </c>
      <c r="F6860" s="93" t="inlineStr">
        <is>
          <t>카페24</t>
        </is>
      </c>
      <c r="G6860" s="93" t="inlineStr">
        <is>
          <t>클렌징폼 120ml(선크림할인)</t>
        </is>
      </c>
      <c r="H6860" s="93" t="n">
        <v>1</v>
      </c>
      <c r="J6860" s="93" t="n">
        <v>190801</v>
      </c>
      <c r="L6860" s="93" t="n">
        <v>10000</v>
      </c>
      <c r="M6860" s="93" t="n">
        <v>9415</v>
      </c>
      <c r="N6860" s="93" t="n">
        <v>2750</v>
      </c>
      <c r="O6860" s="148" t="n">
        <v>9090.90909090909</v>
      </c>
      <c r="P6860" s="93" t="inlineStr">
        <is>
          <t>카페24클렌징폼클렌징폼 120ml(선크림할인)190801</t>
        </is>
      </c>
    </row>
    <row r="6861" customFormat="1" s="93">
      <c r="B6861" s="127" t="n">
        <v>43994</v>
      </c>
      <c r="C6861" s="93">
        <f>TEXT(B6861,"aaa")</f>
        <v/>
      </c>
      <c r="E6861" s="93" t="inlineStr">
        <is>
          <t>어성초진정패키지</t>
        </is>
      </c>
      <c r="F6861" s="93" t="inlineStr">
        <is>
          <t>카페24</t>
        </is>
      </c>
      <c r="G6861" s="93" t="inlineStr">
        <is>
          <t>어성초 진정패키지세트</t>
        </is>
      </c>
      <c r="H6861" s="93" t="n">
        <v>4</v>
      </c>
      <c r="J6861" s="93" t="n">
        <v>190801</v>
      </c>
      <c r="L6861" s="93" t="n">
        <v>396000</v>
      </c>
      <c r="M6861" s="93" t="n">
        <v>372834</v>
      </c>
      <c r="N6861" s="93" t="n">
        <v>60548</v>
      </c>
      <c r="O6861" s="148" t="n">
        <v>360000</v>
      </c>
      <c r="P6861" s="93" t="inlineStr">
        <is>
          <t>카페24어성초진정패키지어성초 진정패키지세트190801</t>
        </is>
      </c>
    </row>
    <row r="6862" customFormat="1" s="93">
      <c r="B6862" s="127" t="n">
        <v>43994</v>
      </c>
      <c r="C6862" s="93">
        <f>TEXT(B6862,"aaa")</f>
        <v/>
      </c>
      <c r="E6862" s="93" t="inlineStr">
        <is>
          <t>머드크림마스크</t>
        </is>
      </c>
      <c r="F6862" s="93" t="inlineStr">
        <is>
          <t>카페24</t>
        </is>
      </c>
      <c r="G6862" s="93" t="inlineStr">
        <is>
          <t>머드크림마스크 100ml</t>
        </is>
      </c>
      <c r="H6862" s="93" t="n">
        <v>3</v>
      </c>
      <c r="J6862" s="93" t="n">
        <v>190801</v>
      </c>
      <c r="L6862" s="93" t="n">
        <v>60000</v>
      </c>
      <c r="M6862" s="93" t="n">
        <v>56490</v>
      </c>
      <c r="N6862" s="93" t="n">
        <v>4326</v>
      </c>
      <c r="O6862" s="148" t="n">
        <v>54545.45454545454</v>
      </c>
      <c r="P6862" s="93" t="inlineStr">
        <is>
          <t>카페24머드크림마스크머드크림마스크 100ml190801</t>
        </is>
      </c>
    </row>
    <row r="6863" customFormat="1" s="93">
      <c r="B6863" s="127" t="n">
        <v>43994</v>
      </c>
      <c r="C6863" s="93">
        <f>TEXT(B6863,"aaa")</f>
        <v/>
      </c>
      <c r="E6863" s="93" t="inlineStr">
        <is>
          <t>머드크림마스크</t>
        </is>
      </c>
      <c r="F6863" s="93" t="inlineStr">
        <is>
          <t>카페24</t>
        </is>
      </c>
      <c r="G6863" s="93" t="inlineStr">
        <is>
          <t>머드크림마스크 100ml 2set</t>
        </is>
      </c>
      <c r="H6863" s="93" t="n">
        <v>10</v>
      </c>
      <c r="J6863" s="93" t="n">
        <v>190801</v>
      </c>
      <c r="L6863" s="93" t="n">
        <v>350000</v>
      </c>
      <c r="M6863" s="93" t="n">
        <v>329525</v>
      </c>
      <c r="N6863" s="93" t="n">
        <v>28840</v>
      </c>
      <c r="O6863" s="148" t="n">
        <v>318181.8181818182</v>
      </c>
      <c r="P6863" s="93" t="inlineStr">
        <is>
          <t>카페24머드크림마스크머드크림마스크 100ml 2set190801</t>
        </is>
      </c>
    </row>
    <row r="6864" customFormat="1" s="93">
      <c r="B6864" s="127" t="n">
        <v>43994</v>
      </c>
      <c r="C6864" s="93">
        <f>TEXT(B6864,"aaa")</f>
        <v/>
      </c>
      <c r="E6864" s="93" t="inlineStr">
        <is>
          <t>마스크팩</t>
        </is>
      </c>
      <c r="F6864" s="93" t="inlineStr">
        <is>
          <t>카페24</t>
        </is>
      </c>
      <c r="G6864" s="93" t="inlineStr">
        <is>
          <t>마스크팩 1매</t>
        </is>
      </c>
      <c r="H6864" s="93" t="n">
        <v>1</v>
      </c>
      <c r="J6864" s="93" t="n">
        <v>190801</v>
      </c>
      <c r="L6864" s="93" t="n">
        <v>4000</v>
      </c>
      <c r="M6864" s="93" t="n">
        <v>3766</v>
      </c>
      <c r="N6864" s="93" t="n">
        <v>397</v>
      </c>
      <c r="O6864" s="148" t="n">
        <v>3636.363636363636</v>
      </c>
      <c r="P6864" s="93" t="inlineStr">
        <is>
          <t>카페24마스크팩마스크팩 1매190801</t>
        </is>
      </c>
    </row>
    <row r="6865" customFormat="1" s="93">
      <c r="B6865" s="127" t="n">
        <v>43994</v>
      </c>
      <c r="C6865" s="93">
        <f>TEXT(B6865,"aaa")</f>
        <v/>
      </c>
      <c r="E6865" s="93" t="inlineStr">
        <is>
          <t>마스크팩</t>
        </is>
      </c>
      <c r="F6865" s="93" t="inlineStr">
        <is>
          <t>카페24</t>
        </is>
      </c>
      <c r="G6865" s="93" t="inlineStr">
        <is>
          <t>마스크팩 10매</t>
        </is>
      </c>
      <c r="H6865" s="93" t="n">
        <v>80</v>
      </c>
      <c r="J6865" s="93" t="n">
        <v>190801</v>
      </c>
      <c r="L6865" s="93" t="n">
        <v>1600000</v>
      </c>
      <c r="M6865" s="93" t="n">
        <v>1506400</v>
      </c>
      <c r="N6865" s="93" t="n">
        <v>317600</v>
      </c>
      <c r="O6865" s="148" t="n">
        <v>1454545.454545454</v>
      </c>
      <c r="P6865" s="93" t="inlineStr">
        <is>
          <t>카페24마스크팩마스크팩 10매190801</t>
        </is>
      </c>
    </row>
    <row r="6866" customFormat="1" s="93">
      <c r="B6866" s="127" t="n">
        <v>43994</v>
      </c>
      <c r="C6866" s="93">
        <f>TEXT(B6866,"aaa")</f>
        <v/>
      </c>
      <c r="E6866" s="93" t="inlineStr">
        <is>
          <t>토너</t>
        </is>
      </c>
      <c r="F6866" s="93" t="inlineStr">
        <is>
          <t>카페24</t>
        </is>
      </c>
      <c r="G6866" s="93" t="inlineStr">
        <is>
          <t>250ml</t>
        </is>
      </c>
      <c r="H6866" s="93" t="n">
        <v>48</v>
      </c>
      <c r="J6866" s="93" t="n">
        <v>190801</v>
      </c>
      <c r="L6866" s="93" t="n">
        <v>960000</v>
      </c>
      <c r="M6866" s="93" t="n">
        <v>903840</v>
      </c>
      <c r="N6866" s="93" t="n">
        <v>156480</v>
      </c>
      <c r="O6866" s="148" t="n">
        <v>872727.2727272727</v>
      </c>
      <c r="P6866" s="93" t="inlineStr">
        <is>
          <t>카페24토너250ml190801</t>
        </is>
      </c>
    </row>
    <row r="6867" customFormat="1" s="93">
      <c r="B6867" s="127" t="n">
        <v>43994</v>
      </c>
      <c r="C6867" s="93">
        <f>TEXT(B6867,"aaa")</f>
        <v/>
      </c>
      <c r="E6867" s="93" t="inlineStr">
        <is>
          <t>토너</t>
        </is>
      </c>
      <c r="F6867" s="93" t="inlineStr">
        <is>
          <t>카페24</t>
        </is>
      </c>
      <c r="G6867" s="93" t="inlineStr">
        <is>
          <t>250ml 2set</t>
        </is>
      </c>
      <c r="H6867" s="93" t="n">
        <v>44</v>
      </c>
      <c r="J6867" s="93" t="n">
        <v>190801</v>
      </c>
      <c r="L6867" s="93" t="n">
        <v>1540000</v>
      </c>
      <c r="M6867" s="93" t="n">
        <v>1449910</v>
      </c>
      <c r="N6867" s="93" t="n">
        <v>286880</v>
      </c>
      <c r="O6867" s="148" t="n">
        <v>1400000</v>
      </c>
      <c r="P6867" s="93" t="inlineStr">
        <is>
          <t>카페24토너250ml 2set190801</t>
        </is>
      </c>
    </row>
    <row r="6868" customFormat="1" s="93">
      <c r="B6868" s="127" t="n">
        <v>43994</v>
      </c>
      <c r="C6868" s="93">
        <f>TEXT(B6868,"aaa")</f>
        <v/>
      </c>
      <c r="E6868" s="93" t="inlineStr">
        <is>
          <t>토너</t>
        </is>
      </c>
      <c r="F6868" s="93" t="inlineStr">
        <is>
          <t>카페24</t>
        </is>
      </c>
      <c r="G6868" s="93" t="inlineStr">
        <is>
          <t>500ml</t>
        </is>
      </c>
      <c r="H6868" s="93" t="n">
        <v>27</v>
      </c>
      <c r="J6868" s="93" t="n">
        <v>190801</v>
      </c>
      <c r="L6868" s="93" t="n">
        <v>891000</v>
      </c>
      <c r="M6868" s="93" t="n">
        <v>838876.5</v>
      </c>
      <c r="N6868" s="93" t="n">
        <v>127575</v>
      </c>
      <c r="O6868" s="148" t="n">
        <v>809999.9999999999</v>
      </c>
      <c r="P6868" s="93" t="inlineStr">
        <is>
          <t>카페24토너500ml190801</t>
        </is>
      </c>
    </row>
    <row r="6869" customFormat="1" s="93">
      <c r="B6869" s="127" t="n">
        <v>43994</v>
      </c>
      <c r="C6869" s="93">
        <f>TEXT(B6869,"aaa")</f>
        <v/>
      </c>
      <c r="E6869" s="93" t="inlineStr">
        <is>
          <t>토너</t>
        </is>
      </c>
      <c r="F6869" s="93" t="inlineStr">
        <is>
          <t>카페24</t>
        </is>
      </c>
      <c r="G6869" s="93" t="inlineStr">
        <is>
          <t>스킨팩 화장솜 60P</t>
        </is>
      </c>
      <c r="H6869" s="93" t="n">
        <v>53</v>
      </c>
      <c r="J6869" s="93" t="n">
        <v>190801</v>
      </c>
      <c r="L6869" s="93" t="n">
        <v>159000</v>
      </c>
      <c r="M6869" s="93" t="n">
        <v>149698.5</v>
      </c>
      <c r="N6869" s="93" t="n">
        <v>58830</v>
      </c>
      <c r="O6869" s="148" t="n">
        <v>144545.4545454545</v>
      </c>
      <c r="P6869" s="93" t="inlineStr">
        <is>
          <t>카페24토너스킨팩 화장솜 60P190801</t>
        </is>
      </c>
    </row>
    <row r="6870" customFormat="1" s="93">
      <c r="B6870" s="127" t="n">
        <v>43994</v>
      </c>
      <c r="C6870" s="93">
        <f>TEXT(B6870,"aaa")</f>
        <v/>
      </c>
      <c r="E6870" s="93" t="inlineStr">
        <is>
          <t>앰플</t>
        </is>
      </c>
      <c r="F6870" s="93" t="inlineStr">
        <is>
          <t>카페24</t>
        </is>
      </c>
      <c r="G6870" s="93" t="inlineStr">
        <is>
          <t>앰플 30ml</t>
        </is>
      </c>
      <c r="H6870" s="93" t="n">
        <v>13</v>
      </c>
      <c r="J6870" s="93" t="n">
        <v>190801</v>
      </c>
      <c r="L6870" s="93" t="n">
        <v>364000</v>
      </c>
      <c r="M6870" s="93" t="n">
        <v>342706</v>
      </c>
      <c r="N6870" s="93" t="n">
        <v>44161</v>
      </c>
      <c r="O6870" s="148" t="n">
        <v>330909.0909090909</v>
      </c>
      <c r="P6870" s="93" t="inlineStr">
        <is>
          <t>카페24앰플앰플 30ml190801</t>
        </is>
      </c>
    </row>
    <row r="6871" customFormat="1" s="93">
      <c r="B6871" s="127" t="n">
        <v>43994</v>
      </c>
      <c r="C6871" s="93">
        <f>TEXT(B6871,"aaa")</f>
        <v/>
      </c>
      <c r="E6871" s="93" t="inlineStr">
        <is>
          <t>수딩크림</t>
        </is>
      </c>
      <c r="F6871" s="93" t="inlineStr">
        <is>
          <t>카페24</t>
        </is>
      </c>
      <c r="G6871" s="93" t="inlineStr">
        <is>
          <t>수딩크림 100ml</t>
        </is>
      </c>
      <c r="H6871" s="93" t="n">
        <v>4</v>
      </c>
      <c r="J6871" s="93" t="n">
        <v>190801</v>
      </c>
      <c r="L6871" s="93" t="n">
        <v>152000</v>
      </c>
      <c r="M6871" s="93" t="n">
        <v>143108</v>
      </c>
      <c r="N6871" s="93" t="n">
        <v>12180</v>
      </c>
      <c r="O6871" s="148" t="n">
        <v>138181.8181818182</v>
      </c>
      <c r="P6871" s="93" t="inlineStr">
        <is>
          <t>카페24수딩크림수딩크림 100ml190801</t>
        </is>
      </c>
    </row>
    <row r="6872" customFormat="1" s="93">
      <c r="B6872" s="127" t="n">
        <v>43994</v>
      </c>
      <c r="C6872" s="93">
        <f>TEXT(B6872,"aaa")</f>
        <v/>
      </c>
      <c r="E6872" s="93" t="inlineStr">
        <is>
          <t>클렌징폼</t>
        </is>
      </c>
      <c r="F6872" s="93" t="inlineStr">
        <is>
          <t>카페24</t>
        </is>
      </c>
      <c r="G6872" s="93" t="inlineStr">
        <is>
          <t>클렌징폼 120ml</t>
        </is>
      </c>
      <c r="H6872" s="93" t="n">
        <v>7</v>
      </c>
      <c r="J6872" s="93" t="n">
        <v>190801</v>
      </c>
      <c r="L6872" s="93" t="n">
        <v>91000</v>
      </c>
      <c r="M6872" s="93" t="n">
        <v>85676.5</v>
      </c>
      <c r="N6872" s="93" t="n">
        <v>19250</v>
      </c>
      <c r="O6872" s="148" t="n">
        <v>82727.27272727272</v>
      </c>
      <c r="P6872" s="93" t="inlineStr">
        <is>
          <t>카페24클렌징폼클렌징폼 120ml190801</t>
        </is>
      </c>
    </row>
    <row r="6873" customFormat="1" s="93">
      <c r="B6873" s="127" t="n">
        <v>43994</v>
      </c>
      <c r="C6873" s="93">
        <f>TEXT(B6873,"aaa")</f>
        <v/>
      </c>
      <c r="E6873" s="93" t="inlineStr">
        <is>
          <t>클렌징폼</t>
        </is>
      </c>
      <c r="F6873" s="93" t="inlineStr">
        <is>
          <t>카페24</t>
        </is>
      </c>
      <c r="G6873" s="93" t="inlineStr">
        <is>
          <t>클렌징폼 120ml 2set</t>
        </is>
      </c>
      <c r="H6873" s="93" t="n">
        <v>3</v>
      </c>
      <c r="J6873" s="93" t="n">
        <v>190801</v>
      </c>
      <c r="L6873" s="93" t="n">
        <v>72000</v>
      </c>
      <c r="M6873" s="93" t="n">
        <v>67788</v>
      </c>
      <c r="N6873" s="93" t="n">
        <v>7380</v>
      </c>
      <c r="O6873" s="148" t="n">
        <v>65454.54545454545</v>
      </c>
      <c r="P6873" s="93" t="inlineStr">
        <is>
          <t>카페24클렌징폼클렌징폼 120ml 2set190801</t>
        </is>
      </c>
    </row>
    <row r="6874" customFormat="1" s="93">
      <c r="B6874" s="127" t="n">
        <v>43994</v>
      </c>
      <c r="C6874" s="93">
        <f>TEXT(B6874,"aaa")</f>
        <v/>
      </c>
      <c r="E6874" s="93" t="inlineStr">
        <is>
          <t>클렌징폼</t>
        </is>
      </c>
      <c r="F6874" s="93" t="inlineStr">
        <is>
          <t>카페24</t>
        </is>
      </c>
      <c r="G6874" s="93" t="inlineStr">
        <is>
          <t>클렌징폼 120ml 3set</t>
        </is>
      </c>
      <c r="H6874" s="93" t="n">
        <v>1</v>
      </c>
      <c r="J6874" s="93" t="n">
        <v>190801</v>
      </c>
      <c r="L6874" s="93" t="n">
        <v>33000</v>
      </c>
      <c r="M6874" s="93" t="n">
        <v>31069.5</v>
      </c>
      <c r="N6874" s="93" t="n">
        <v>3690</v>
      </c>
      <c r="O6874" s="148" t="n">
        <v>30000</v>
      </c>
      <c r="P6874" s="93" t="inlineStr">
        <is>
          <t>카페24클렌징폼클렌징폼 120ml 3set190801</t>
        </is>
      </c>
    </row>
    <row r="6875" customFormat="1" s="93">
      <c r="B6875" s="127" t="n">
        <v>43994</v>
      </c>
      <c r="C6875" s="93">
        <f>TEXT(B6875,"aaa")</f>
        <v/>
      </c>
      <c r="E6875" s="93" t="inlineStr">
        <is>
          <t>토너</t>
        </is>
      </c>
      <c r="F6875" s="93" t="inlineStr">
        <is>
          <t>큐텐</t>
        </is>
      </c>
      <c r="G6875" s="93" t="inlineStr">
        <is>
          <t>250ml</t>
        </is>
      </c>
      <c r="H6875" s="93" t="n">
        <v>24</v>
      </c>
      <c r="J6875" s="93" t="n">
        <v>190801</v>
      </c>
      <c r="L6875" s="93" t="n">
        <v>756000</v>
      </c>
      <c r="M6875" s="93" t="n">
        <v>672840</v>
      </c>
      <c r="N6875" s="93" t="n">
        <v>78240</v>
      </c>
      <c r="O6875" s="148" t="n">
        <v>687272.7272727272</v>
      </c>
      <c r="P6875" s="93" t="inlineStr">
        <is>
          <t>큐텐토너250ml190801</t>
        </is>
      </c>
    </row>
    <row r="6876" customFormat="1" s="93">
      <c r="B6876" s="127" t="n">
        <v>43994</v>
      </c>
      <c r="C6876" s="93">
        <f>TEXT(B6876,"aaa")</f>
        <v/>
      </c>
      <c r="E6876" s="93" t="inlineStr">
        <is>
          <t>토너</t>
        </is>
      </c>
      <c r="F6876" s="93" t="inlineStr">
        <is>
          <t>큐텐</t>
        </is>
      </c>
      <c r="G6876" s="93" t="inlineStr">
        <is>
          <t>250ml 2set</t>
        </is>
      </c>
      <c r="H6876" s="93" t="n">
        <v>21</v>
      </c>
      <c r="J6876" s="93" t="n">
        <v>190801</v>
      </c>
      <c r="L6876" s="93" t="n">
        <v>924000</v>
      </c>
      <c r="M6876" s="93" t="n">
        <v>822360</v>
      </c>
      <c r="N6876" s="93" t="n">
        <v>136920</v>
      </c>
      <c r="O6876" s="148" t="n">
        <v>839999.9999999999</v>
      </c>
      <c r="P6876" s="93" t="inlineStr">
        <is>
          <t>큐텐토너250ml 2set190801</t>
        </is>
      </c>
    </row>
    <row r="6877" customFormat="1" s="93">
      <c r="B6877" s="127" t="n">
        <v>43994</v>
      </c>
      <c r="C6877" s="93">
        <f>TEXT(B6877,"aaa")</f>
        <v/>
      </c>
      <c r="E6877" s="93" t="inlineStr">
        <is>
          <t>머드크림마스크</t>
        </is>
      </c>
      <c r="F6877" s="93" t="inlineStr">
        <is>
          <t>큐텐</t>
        </is>
      </c>
      <c r="G6877" s="93" t="inlineStr">
        <is>
          <t>머드크림마스크 100ml</t>
        </is>
      </c>
      <c r="H6877" s="93" t="n">
        <v>1</v>
      </c>
      <c r="J6877" s="93" t="n">
        <v>190801</v>
      </c>
      <c r="L6877" s="93" t="n">
        <v>31500</v>
      </c>
      <c r="M6877" s="93" t="n">
        <v>28035</v>
      </c>
      <c r="N6877" s="93" t="n">
        <v>1442</v>
      </c>
      <c r="O6877" s="148" t="n">
        <v>28636.36363636363</v>
      </c>
      <c r="P6877" s="93" t="inlineStr">
        <is>
          <t>큐텐머드크림마스크머드크림마스크 100ml190801</t>
        </is>
      </c>
    </row>
    <row r="6878" customFormat="1" s="93">
      <c r="B6878" s="127" t="n">
        <v>43994</v>
      </c>
      <c r="C6878" s="93">
        <f>TEXT(B6878,"aaa")</f>
        <v/>
      </c>
      <c r="E6878" s="93" t="inlineStr">
        <is>
          <t>토너</t>
        </is>
      </c>
      <c r="F6878" s="93" t="inlineStr">
        <is>
          <t>아누아 CS</t>
        </is>
      </c>
      <c r="G6878" s="93" t="inlineStr">
        <is>
          <t>250ml</t>
        </is>
      </c>
      <c r="H6878" s="93" t="n">
        <v>2</v>
      </c>
      <c r="J6878" s="93" t="n">
        <v>190801</v>
      </c>
      <c r="L6878" s="93" t="n">
        <v>0</v>
      </c>
      <c r="M6878" s="93" t="n">
        <v>0</v>
      </c>
      <c r="N6878" s="93" t="n">
        <v>6520</v>
      </c>
      <c r="O6878" s="148" t="n">
        <v>0</v>
      </c>
      <c r="P6878" s="93" t="inlineStr">
        <is>
          <t>아누아 CS토너250ml190801</t>
        </is>
      </c>
    </row>
    <row r="6879" customFormat="1" s="93">
      <c r="B6879" s="127" t="n">
        <v>43994</v>
      </c>
      <c r="C6879" s="93">
        <f>TEXT(B6879,"aaa")</f>
        <v/>
      </c>
      <c r="E6879" s="93" t="inlineStr">
        <is>
          <t>토너</t>
        </is>
      </c>
      <c r="F6879" s="93" t="inlineStr">
        <is>
          <t>아누아 CS</t>
        </is>
      </c>
      <c r="G6879" s="93" t="inlineStr">
        <is>
          <t>500ml</t>
        </is>
      </c>
      <c r="H6879" s="93" t="n">
        <v>1</v>
      </c>
      <c r="J6879" s="93" t="n">
        <v>190801</v>
      </c>
      <c r="L6879" s="93" t="n">
        <v>0</v>
      </c>
      <c r="M6879" s="93" t="n">
        <v>0</v>
      </c>
      <c r="N6879" s="93" t="n">
        <v>4725</v>
      </c>
      <c r="O6879" s="148" t="n">
        <v>0</v>
      </c>
      <c r="P6879" s="93" t="inlineStr">
        <is>
          <t>아누아 CS토너500ml190801</t>
        </is>
      </c>
    </row>
    <row r="6880" customFormat="1" s="93">
      <c r="B6880" s="127" t="n">
        <v>43994</v>
      </c>
      <c r="C6880" s="93">
        <f>TEXT(B6880,"aaa")</f>
        <v/>
      </c>
      <c r="E6880" s="93" t="inlineStr">
        <is>
          <t>화장솜</t>
        </is>
      </c>
      <c r="F6880" s="93" t="inlineStr">
        <is>
          <t>아누아 CS</t>
        </is>
      </c>
      <c r="G6880" s="93" t="inlineStr">
        <is>
          <t>스킨팩 화장솜 60P</t>
        </is>
      </c>
      <c r="H6880" s="93" t="n">
        <v>1</v>
      </c>
      <c r="J6880" s="93" t="n">
        <v>190801</v>
      </c>
      <c r="L6880" s="93" t="n">
        <v>0</v>
      </c>
      <c r="M6880" s="93" t="n">
        <v>0</v>
      </c>
      <c r="N6880" s="93" t="n">
        <v>1110</v>
      </c>
      <c r="O6880" s="148" t="n">
        <v>0</v>
      </c>
      <c r="P6880" s="93" t="inlineStr">
        <is>
          <t>아누아 CS화장솜스킨팩 화장솜 60P190801</t>
        </is>
      </c>
    </row>
    <row r="6881" customFormat="1" s="93">
      <c r="B6881" s="127" t="n">
        <v>43994</v>
      </c>
      <c r="C6881" s="93">
        <f>TEXT(B6881,"aaa")</f>
        <v/>
      </c>
      <c r="E6881" s="93" t="inlineStr">
        <is>
          <t>앰플</t>
        </is>
      </c>
      <c r="F6881" s="93" t="inlineStr">
        <is>
          <t>아누아 CS</t>
        </is>
      </c>
      <c r="G6881" s="93" t="inlineStr">
        <is>
          <t>앰플 30ml</t>
        </is>
      </c>
      <c r="H6881" s="93" t="n">
        <v>1</v>
      </c>
      <c r="J6881" s="93" t="n">
        <v>190801</v>
      </c>
      <c r="L6881" s="93" t="n">
        <v>0</v>
      </c>
      <c r="M6881" s="93" t="n">
        <v>0</v>
      </c>
      <c r="N6881" s="93" t="n">
        <v>3397</v>
      </c>
      <c r="O6881" s="148" t="n">
        <v>0</v>
      </c>
      <c r="P6881" s="93" t="inlineStr">
        <is>
          <t>아누아 CS앰플앰플 30ml190801</t>
        </is>
      </c>
    </row>
    <row r="6882" customFormat="1" s="93">
      <c r="B6882" s="127" t="n">
        <v>43994</v>
      </c>
      <c r="C6882" s="93">
        <f>TEXT(B6882,"aaa")</f>
        <v/>
      </c>
      <c r="E6882" s="93" t="inlineStr">
        <is>
          <t>마스크팩</t>
        </is>
      </c>
      <c r="F6882" s="93" t="inlineStr">
        <is>
          <t>아누아 CS</t>
        </is>
      </c>
      <c r="G6882" s="93" t="inlineStr">
        <is>
          <t>마스크팩 10매</t>
        </is>
      </c>
      <c r="H6882" s="93" t="n">
        <v>1</v>
      </c>
      <c r="J6882" s="93" t="n">
        <v>190801</v>
      </c>
      <c r="L6882" s="93" t="n">
        <v>0</v>
      </c>
      <c r="M6882" s="93" t="n">
        <v>0</v>
      </c>
      <c r="N6882" s="93" t="n">
        <v>3970</v>
      </c>
      <c r="O6882" s="148" t="n">
        <v>0</v>
      </c>
      <c r="P6882" s="93" t="inlineStr">
        <is>
          <t>아누아 CS마스크팩마스크팩 10매190801</t>
        </is>
      </c>
    </row>
    <row r="6883" customFormat="1" s="93">
      <c r="B6883" s="127" t="n">
        <v>43994</v>
      </c>
      <c r="C6883" s="93">
        <f>TEXT(B6883,"aaa")</f>
        <v/>
      </c>
      <c r="E6883" s="93" t="inlineStr">
        <is>
          <t>선크림</t>
        </is>
      </c>
      <c r="F6883" s="93" t="inlineStr">
        <is>
          <t>아누아 CS</t>
        </is>
      </c>
      <c r="G6883" s="93" t="inlineStr">
        <is>
          <t>선크림 50ml</t>
        </is>
      </c>
      <c r="H6883" s="93" t="n">
        <v>1</v>
      </c>
      <c r="J6883" s="93" t="n">
        <v>190801</v>
      </c>
      <c r="L6883" s="93" t="n">
        <v>0</v>
      </c>
      <c r="M6883" s="93" t="n">
        <v>0</v>
      </c>
      <c r="N6883" s="93" t="n">
        <v>2345</v>
      </c>
      <c r="O6883" s="148" t="n">
        <v>0</v>
      </c>
      <c r="P6883" s="93" t="inlineStr">
        <is>
          <t>아누아 CS선크림선크림 50ml190801</t>
        </is>
      </c>
    </row>
    <row r="6884" customFormat="1" s="93">
      <c r="B6884" s="127" t="n">
        <v>43995</v>
      </c>
      <c r="C6884" s="93">
        <f>TEXT(B6884,"aaa")</f>
        <v/>
      </c>
      <c r="E6884" s="93" t="inlineStr">
        <is>
          <t>토너</t>
        </is>
      </c>
      <c r="F6884" s="93" t="inlineStr">
        <is>
          <t>스타일쉐어</t>
        </is>
      </c>
      <c r="G6884" s="93" t="inlineStr">
        <is>
          <t>250ml</t>
        </is>
      </c>
      <c r="H6884" s="93" t="n">
        <v>1</v>
      </c>
      <c r="J6884" s="93" t="n">
        <v>190801</v>
      </c>
      <c r="L6884" s="93" t="n">
        <v>20000</v>
      </c>
      <c r="M6884" s="93" t="n">
        <v>15000</v>
      </c>
      <c r="N6884" s="93" t="n">
        <v>3260</v>
      </c>
      <c r="O6884" s="148" t="n">
        <v>18181.81818181818</v>
      </c>
      <c r="P6884" s="93" t="inlineStr">
        <is>
          <t>스타일쉐어토너250ml190801</t>
        </is>
      </c>
    </row>
    <row r="6885" customFormat="1" s="93">
      <c r="B6885" s="127" t="n">
        <v>43995</v>
      </c>
      <c r="C6885" s="93">
        <f>TEXT(B6885,"aaa")</f>
        <v/>
      </c>
      <c r="E6885" s="93" t="inlineStr">
        <is>
          <t>선크림</t>
        </is>
      </c>
      <c r="F6885" s="93" t="inlineStr">
        <is>
          <t>카페24</t>
        </is>
      </c>
      <c r="G6885" s="93" t="inlineStr">
        <is>
          <t>선크림 50ml</t>
        </is>
      </c>
      <c r="H6885" s="93" t="n">
        <v>13</v>
      </c>
      <c r="J6885" s="93" t="n">
        <v>190801</v>
      </c>
      <c r="L6885" s="93" t="n">
        <v>260000</v>
      </c>
      <c r="M6885" s="93" t="n">
        <v>244790</v>
      </c>
      <c r="N6885" s="93" t="n">
        <v>30485</v>
      </c>
      <c r="O6885" s="148" t="n">
        <v>236363.6363636364</v>
      </c>
      <c r="P6885" s="93" t="inlineStr">
        <is>
          <t>카페24선크림선크림 50ml190801</t>
        </is>
      </c>
    </row>
    <row r="6886" customFormat="1" s="93">
      <c r="B6886" s="127" t="n">
        <v>43995</v>
      </c>
      <c r="C6886" s="93">
        <f>TEXT(B6886,"aaa")</f>
        <v/>
      </c>
      <c r="E6886" s="93" t="inlineStr">
        <is>
          <t>클렌징폼</t>
        </is>
      </c>
      <c r="F6886" s="93" t="inlineStr">
        <is>
          <t>카페24</t>
        </is>
      </c>
      <c r="G6886" s="93" t="inlineStr">
        <is>
          <t>클렌징폼 120ml(선크림할인)</t>
        </is>
      </c>
      <c r="H6886" s="93" t="n">
        <v>1</v>
      </c>
      <c r="J6886" s="93" t="n">
        <v>190801</v>
      </c>
      <c r="L6886" s="93" t="n">
        <v>10000</v>
      </c>
      <c r="M6886" s="93" t="n">
        <v>9415</v>
      </c>
      <c r="N6886" s="93" t="n">
        <v>2750</v>
      </c>
      <c r="O6886" s="148" t="n">
        <v>9090.90909090909</v>
      </c>
      <c r="P6886" s="93" t="inlineStr">
        <is>
          <t>카페24클렌징폼클렌징폼 120ml(선크림할인)190801</t>
        </is>
      </c>
    </row>
    <row r="6887" customFormat="1" s="93">
      <c r="B6887" s="127" t="n">
        <v>43995</v>
      </c>
      <c r="C6887" s="93">
        <f>TEXT(B6887,"aaa")</f>
        <v/>
      </c>
      <c r="E6887" s="93" t="inlineStr">
        <is>
          <t>어성초진정패키지</t>
        </is>
      </c>
      <c r="F6887" s="93" t="inlineStr">
        <is>
          <t>카페24</t>
        </is>
      </c>
      <c r="G6887" s="93" t="inlineStr">
        <is>
          <t>어성초 진정패키지세트</t>
        </is>
      </c>
      <c r="H6887" s="93" t="n">
        <v>4</v>
      </c>
      <c r="J6887" s="93" t="n">
        <v>190801</v>
      </c>
      <c r="L6887" s="93" t="n">
        <v>396000</v>
      </c>
      <c r="M6887" s="93" t="n">
        <v>372834</v>
      </c>
      <c r="N6887" s="93" t="n">
        <v>60548</v>
      </c>
      <c r="O6887" s="148" t="n">
        <v>360000</v>
      </c>
      <c r="P6887" s="93" t="inlineStr">
        <is>
          <t>카페24어성초진정패키지어성초 진정패키지세트190801</t>
        </is>
      </c>
    </row>
    <row r="6888" customFormat="1" s="93">
      <c r="B6888" s="127" t="n">
        <v>43995</v>
      </c>
      <c r="C6888" s="93">
        <f>TEXT(B6888,"aaa")</f>
        <v/>
      </c>
      <c r="E6888" s="93" t="inlineStr">
        <is>
          <t>머드크림마스크</t>
        </is>
      </c>
      <c r="F6888" s="93" t="inlineStr">
        <is>
          <t>카페24</t>
        </is>
      </c>
      <c r="G6888" s="93" t="inlineStr">
        <is>
          <t>머드크림마스크 100ml</t>
        </is>
      </c>
      <c r="H6888" s="93" t="n">
        <v>1</v>
      </c>
      <c r="J6888" s="93" t="n">
        <v>190801</v>
      </c>
      <c r="L6888" s="93" t="n">
        <v>20000</v>
      </c>
      <c r="M6888" s="93" t="n">
        <v>18830</v>
      </c>
      <c r="N6888" s="93" t="n">
        <v>1442</v>
      </c>
      <c r="O6888" s="148" t="n">
        <v>18181.81818181818</v>
      </c>
      <c r="P6888" s="93" t="inlineStr">
        <is>
          <t>카페24머드크림마스크머드크림마스크 100ml190801</t>
        </is>
      </c>
    </row>
    <row r="6889" customFormat="1" s="93">
      <c r="B6889" s="127" t="n">
        <v>43995</v>
      </c>
      <c r="C6889" s="93">
        <f>TEXT(B6889,"aaa")</f>
        <v/>
      </c>
      <c r="E6889" s="93" t="inlineStr">
        <is>
          <t>머드크림마스크</t>
        </is>
      </c>
      <c r="F6889" s="93" t="inlineStr">
        <is>
          <t>카페24</t>
        </is>
      </c>
      <c r="G6889" s="93" t="inlineStr">
        <is>
          <t>머드크림마스크 100ml 2set</t>
        </is>
      </c>
      <c r="H6889" s="93" t="n">
        <v>1</v>
      </c>
      <c r="J6889" s="93" t="n">
        <v>190801</v>
      </c>
      <c r="L6889" s="93" t="n">
        <v>35000</v>
      </c>
      <c r="M6889" s="93" t="n">
        <v>32952.5</v>
      </c>
      <c r="N6889" s="93" t="n">
        <v>2884</v>
      </c>
      <c r="O6889" s="148" t="n">
        <v>31818.18181818182</v>
      </c>
      <c r="P6889" s="93" t="inlineStr">
        <is>
          <t>카페24머드크림마스크머드크림마스크 100ml 2set190801</t>
        </is>
      </c>
    </row>
    <row r="6890" customFormat="1" s="93">
      <c r="B6890" s="127" t="n">
        <v>43995</v>
      </c>
      <c r="C6890" s="93">
        <f>TEXT(B6890,"aaa")</f>
        <v/>
      </c>
      <c r="E6890" s="93" t="inlineStr">
        <is>
          <t>토너</t>
        </is>
      </c>
      <c r="F6890" s="93" t="inlineStr">
        <is>
          <t>카페24</t>
        </is>
      </c>
      <c r="G6890" s="93" t="inlineStr">
        <is>
          <t>250ml</t>
        </is>
      </c>
      <c r="H6890" s="93" t="n">
        <v>41</v>
      </c>
      <c r="J6890" s="93" t="n">
        <v>190801</v>
      </c>
      <c r="L6890" s="93" t="n">
        <v>820000</v>
      </c>
      <c r="M6890" s="93" t="n">
        <v>772030</v>
      </c>
      <c r="N6890" s="93" t="n">
        <v>133660</v>
      </c>
      <c r="O6890" s="148" t="n">
        <v>745454.5454545454</v>
      </c>
      <c r="P6890" s="93" t="inlineStr">
        <is>
          <t>카페24토너250ml190801</t>
        </is>
      </c>
    </row>
    <row r="6891" customFormat="1" s="93">
      <c r="B6891" s="127" t="n">
        <v>43995</v>
      </c>
      <c r="C6891" s="93">
        <f>TEXT(B6891,"aaa")</f>
        <v/>
      </c>
      <c r="E6891" s="93" t="inlineStr">
        <is>
          <t>토너</t>
        </is>
      </c>
      <c r="F6891" s="93" t="inlineStr">
        <is>
          <t>카페24</t>
        </is>
      </c>
      <c r="G6891" s="93" t="inlineStr">
        <is>
          <t>250ml 2set</t>
        </is>
      </c>
      <c r="H6891" s="93" t="n">
        <v>37</v>
      </c>
      <c r="J6891" s="93" t="n">
        <v>190801</v>
      </c>
      <c r="L6891" s="93" t="n">
        <v>1295000</v>
      </c>
      <c r="M6891" s="93" t="n">
        <v>1219242.5</v>
      </c>
      <c r="N6891" s="93" t="n">
        <v>241240</v>
      </c>
      <c r="O6891" s="148" t="n">
        <v>1177272.727272727</v>
      </c>
      <c r="P6891" s="93" t="inlineStr">
        <is>
          <t>카페24토너250ml 2set190801</t>
        </is>
      </c>
    </row>
    <row r="6892" customFormat="1" s="93">
      <c r="B6892" s="127" t="n">
        <v>43995</v>
      </c>
      <c r="C6892" s="93">
        <f>TEXT(B6892,"aaa")</f>
        <v/>
      </c>
      <c r="E6892" s="93" t="inlineStr">
        <is>
          <t>토너</t>
        </is>
      </c>
      <c r="F6892" s="93" t="inlineStr">
        <is>
          <t>카페24</t>
        </is>
      </c>
      <c r="G6892" s="93" t="inlineStr">
        <is>
          <t>500ml</t>
        </is>
      </c>
      <c r="H6892" s="93" t="n">
        <v>22</v>
      </c>
      <c r="J6892" s="93" t="n">
        <v>190801</v>
      </c>
      <c r="L6892" s="93" t="n">
        <v>726000</v>
      </c>
      <c r="M6892" s="93" t="n">
        <v>683529</v>
      </c>
      <c r="N6892" s="93" t="n">
        <v>103950</v>
      </c>
      <c r="O6892" s="148" t="n">
        <v>660000</v>
      </c>
      <c r="P6892" s="93" t="inlineStr">
        <is>
          <t>카페24토너500ml190801</t>
        </is>
      </c>
    </row>
    <row r="6893" customFormat="1" s="93">
      <c r="B6893" s="127" t="n">
        <v>43995</v>
      </c>
      <c r="C6893" s="93">
        <f>TEXT(B6893,"aaa")</f>
        <v/>
      </c>
      <c r="E6893" s="93" t="inlineStr">
        <is>
          <t>토너</t>
        </is>
      </c>
      <c r="F6893" s="93" t="inlineStr">
        <is>
          <t>카페24</t>
        </is>
      </c>
      <c r="G6893" s="93" t="inlineStr">
        <is>
          <t>스킨팩 화장솜 60P</t>
        </is>
      </c>
      <c r="H6893" s="93" t="n">
        <v>34</v>
      </c>
      <c r="J6893" s="93" t="n">
        <v>190801</v>
      </c>
      <c r="L6893" s="93" t="n">
        <v>102000</v>
      </c>
      <c r="M6893" s="93" t="n">
        <v>96033</v>
      </c>
      <c r="N6893" s="93" t="n">
        <v>37740</v>
      </c>
      <c r="O6893" s="148" t="n">
        <v>92727.27272727272</v>
      </c>
      <c r="P6893" s="93" t="inlineStr">
        <is>
          <t>카페24토너스킨팩 화장솜 60P190801</t>
        </is>
      </c>
    </row>
    <row r="6894" customFormat="1" s="93">
      <c r="B6894" s="127" t="n">
        <v>43995</v>
      </c>
      <c r="C6894" s="93">
        <f>TEXT(B6894,"aaa")</f>
        <v/>
      </c>
      <c r="E6894" s="93" t="inlineStr">
        <is>
          <t>앰플</t>
        </is>
      </c>
      <c r="F6894" s="93" t="inlineStr">
        <is>
          <t>카페24</t>
        </is>
      </c>
      <c r="G6894" s="93" t="inlineStr">
        <is>
          <t>앰플 30ml</t>
        </is>
      </c>
      <c r="H6894" s="93" t="n">
        <v>10</v>
      </c>
      <c r="J6894" s="93" t="n">
        <v>190801</v>
      </c>
      <c r="L6894" s="93" t="n">
        <v>280000</v>
      </c>
      <c r="M6894" s="93" t="n">
        <v>263620</v>
      </c>
      <c r="N6894" s="93" t="n">
        <v>33970</v>
      </c>
      <c r="O6894" s="148" t="n">
        <v>254545.4545454545</v>
      </c>
      <c r="P6894" s="93" t="inlineStr">
        <is>
          <t>카페24앰플앰플 30ml190801</t>
        </is>
      </c>
    </row>
    <row r="6895" customFormat="1" s="93">
      <c r="B6895" s="127" t="n">
        <v>43995</v>
      </c>
      <c r="C6895" s="93">
        <f>TEXT(B6895,"aaa")</f>
        <v/>
      </c>
      <c r="E6895" s="93" t="inlineStr">
        <is>
          <t>수딩크림</t>
        </is>
      </c>
      <c r="F6895" s="93" t="inlineStr">
        <is>
          <t>카페24</t>
        </is>
      </c>
      <c r="G6895" s="93" t="inlineStr">
        <is>
          <t>수딩크림 100ml</t>
        </is>
      </c>
      <c r="H6895" s="93" t="n">
        <v>6</v>
      </c>
      <c r="J6895" s="93" t="n">
        <v>190801</v>
      </c>
      <c r="L6895" s="93" t="n">
        <v>228000</v>
      </c>
      <c r="M6895" s="93" t="n">
        <v>214662</v>
      </c>
      <c r="N6895" s="93" t="n">
        <v>18270</v>
      </c>
      <c r="O6895" s="148" t="n">
        <v>207272.7272727273</v>
      </c>
      <c r="P6895" s="93" t="inlineStr">
        <is>
          <t>카페24수딩크림수딩크림 100ml190801</t>
        </is>
      </c>
    </row>
    <row r="6896" customFormat="1" s="93">
      <c r="B6896" s="127" t="n">
        <v>43995</v>
      </c>
      <c r="C6896" s="93">
        <f>TEXT(B6896,"aaa")</f>
        <v/>
      </c>
      <c r="E6896" s="93" t="inlineStr">
        <is>
          <t>클렌징폼</t>
        </is>
      </c>
      <c r="F6896" s="93" t="inlineStr">
        <is>
          <t>카페24</t>
        </is>
      </c>
      <c r="G6896" s="93" t="inlineStr">
        <is>
          <t>클렌징폼 120ml</t>
        </is>
      </c>
      <c r="H6896" s="93" t="n">
        <v>5</v>
      </c>
      <c r="J6896" s="93" t="n">
        <v>190801</v>
      </c>
      <c r="L6896" s="93" t="n">
        <v>65000</v>
      </c>
      <c r="M6896" s="93" t="n">
        <v>61197.5</v>
      </c>
      <c r="N6896" s="93" t="n">
        <v>13750</v>
      </c>
      <c r="O6896" s="148" t="n">
        <v>59090.90909090909</v>
      </c>
      <c r="P6896" s="93" t="inlineStr">
        <is>
          <t>카페24클렌징폼클렌징폼 120ml190801</t>
        </is>
      </c>
    </row>
    <row r="6897" customFormat="1" s="93">
      <c r="B6897" s="127" t="n">
        <v>43995</v>
      </c>
      <c r="C6897" s="93">
        <f>TEXT(B6897,"aaa")</f>
        <v/>
      </c>
      <c r="E6897" s="93" t="inlineStr">
        <is>
          <t>클렌징폼</t>
        </is>
      </c>
      <c r="F6897" s="93" t="inlineStr">
        <is>
          <t>카페24</t>
        </is>
      </c>
      <c r="G6897" s="93" t="inlineStr">
        <is>
          <t>클렌징폼 120ml 2set</t>
        </is>
      </c>
      <c r="H6897" s="93" t="n">
        <v>1</v>
      </c>
      <c r="J6897" s="93" t="n">
        <v>190801</v>
      </c>
      <c r="L6897" s="93" t="n">
        <v>24000</v>
      </c>
      <c r="M6897" s="93" t="n">
        <v>22596</v>
      </c>
      <c r="N6897" s="93" t="n">
        <v>2460</v>
      </c>
      <c r="O6897" s="148" t="n">
        <v>21818.18181818182</v>
      </c>
      <c r="P6897" s="93" t="inlineStr">
        <is>
          <t>카페24클렌징폼클렌징폼 120ml 2set190801</t>
        </is>
      </c>
    </row>
    <row r="6898" customFormat="1" s="93">
      <c r="B6898" s="127" t="n">
        <v>43995</v>
      </c>
      <c r="C6898" s="93">
        <f>TEXT(B6898,"aaa")</f>
        <v/>
      </c>
      <c r="E6898" s="93" t="inlineStr">
        <is>
          <t>클렌징폼</t>
        </is>
      </c>
      <c r="F6898" s="93" t="inlineStr">
        <is>
          <t>카페24</t>
        </is>
      </c>
      <c r="G6898" s="93" t="inlineStr">
        <is>
          <t>클렌징폼 120ml 3set</t>
        </is>
      </c>
      <c r="H6898" s="93" t="n">
        <v>1</v>
      </c>
      <c r="J6898" s="93" t="n">
        <v>190801</v>
      </c>
      <c r="L6898" s="93" t="n">
        <v>33000</v>
      </c>
      <c r="M6898" s="93" t="n">
        <v>31069.5</v>
      </c>
      <c r="N6898" s="93" t="n">
        <v>3690</v>
      </c>
      <c r="O6898" s="148" t="n">
        <v>30000</v>
      </c>
      <c r="P6898" s="93" t="inlineStr">
        <is>
          <t>카페24클렌징폼클렌징폼 120ml 3set190801</t>
        </is>
      </c>
    </row>
    <row r="6899" customFormat="1" s="93">
      <c r="B6899" s="127" t="n">
        <v>43996</v>
      </c>
      <c r="C6899" s="93">
        <f>TEXT(B6899,"aaa")</f>
        <v/>
      </c>
      <c r="E6899" s="93" t="inlineStr">
        <is>
          <t>토너</t>
        </is>
      </c>
      <c r="F6899" s="93" t="inlineStr">
        <is>
          <t>스타일쉐어</t>
        </is>
      </c>
      <c r="G6899" s="93" t="inlineStr">
        <is>
          <t>250ml</t>
        </is>
      </c>
      <c r="H6899" s="93" t="n">
        <v>7</v>
      </c>
      <c r="J6899" s="93" t="n">
        <v>190801</v>
      </c>
      <c r="L6899" s="93" t="n">
        <v>140000</v>
      </c>
      <c r="M6899" s="93" t="n">
        <v>105000</v>
      </c>
      <c r="N6899" s="93" t="n">
        <v>22820</v>
      </c>
      <c r="O6899" s="148" t="n">
        <v>127272.7272727273</v>
      </c>
      <c r="P6899" s="93" t="inlineStr">
        <is>
          <t>스타일쉐어토너250ml190801</t>
        </is>
      </c>
    </row>
    <row r="6900" customFormat="1" s="93">
      <c r="B6900" s="127" t="n">
        <v>43996</v>
      </c>
      <c r="C6900" s="93">
        <f>TEXT(B6900,"aaa")</f>
        <v/>
      </c>
      <c r="E6900" s="93" t="inlineStr">
        <is>
          <t>선크림</t>
        </is>
      </c>
      <c r="F6900" s="93" t="inlineStr">
        <is>
          <t>카페24</t>
        </is>
      </c>
      <c r="G6900" s="93" t="inlineStr">
        <is>
          <t>선크림 50ml</t>
        </is>
      </c>
      <c r="H6900" s="93" t="n">
        <v>7</v>
      </c>
      <c r="J6900" s="93" t="n">
        <v>190801</v>
      </c>
      <c r="L6900" s="93" t="n">
        <v>140000</v>
      </c>
      <c r="M6900" s="93" t="n">
        <v>131810</v>
      </c>
      <c r="N6900" s="93" t="n">
        <v>16415</v>
      </c>
      <c r="O6900" s="148" t="n">
        <v>127272.7272727273</v>
      </c>
      <c r="P6900" s="93" t="inlineStr">
        <is>
          <t>카페24선크림선크림 50ml190801</t>
        </is>
      </c>
    </row>
    <row r="6901" customFormat="1" s="93">
      <c r="B6901" s="127" t="n">
        <v>43996</v>
      </c>
      <c r="C6901" s="93">
        <f>TEXT(B6901,"aaa")</f>
        <v/>
      </c>
      <c r="E6901" s="93" t="inlineStr">
        <is>
          <t>클렌징폼</t>
        </is>
      </c>
      <c r="F6901" s="93" t="inlineStr">
        <is>
          <t>카페24</t>
        </is>
      </c>
      <c r="G6901" s="93" t="inlineStr">
        <is>
          <t>클렌징폼 120ml(선크림할인)</t>
        </is>
      </c>
      <c r="H6901" s="93" t="n">
        <v>1</v>
      </c>
      <c r="J6901" s="93" t="n">
        <v>190801</v>
      </c>
      <c r="L6901" s="93" t="n">
        <v>10000</v>
      </c>
      <c r="M6901" s="93" t="n">
        <v>9415</v>
      </c>
      <c r="N6901" s="93" t="n">
        <v>2750</v>
      </c>
      <c r="O6901" s="148" t="n">
        <v>9090.90909090909</v>
      </c>
      <c r="P6901" s="93" t="inlineStr">
        <is>
          <t>카페24클렌징폼클렌징폼 120ml(선크림할인)190801</t>
        </is>
      </c>
    </row>
    <row r="6902" customFormat="1" s="93">
      <c r="B6902" s="127" t="n">
        <v>43996</v>
      </c>
      <c r="C6902" s="93">
        <f>TEXT(B6902,"aaa")</f>
        <v/>
      </c>
      <c r="E6902" s="93" t="inlineStr">
        <is>
          <t>어성초진정패키지</t>
        </is>
      </c>
      <c r="F6902" s="93" t="inlineStr">
        <is>
          <t>카페24</t>
        </is>
      </c>
      <c r="G6902" s="93" t="inlineStr">
        <is>
          <t>어성초 진정패키지세트</t>
        </is>
      </c>
      <c r="H6902" s="93" t="n">
        <v>8</v>
      </c>
      <c r="J6902" s="93" t="n">
        <v>190801</v>
      </c>
      <c r="L6902" s="93" t="n">
        <v>792000</v>
      </c>
      <c r="M6902" s="93" t="n">
        <v>745668</v>
      </c>
      <c r="N6902" s="93" t="n">
        <v>121096</v>
      </c>
      <c r="O6902" s="148" t="n">
        <v>720000</v>
      </c>
      <c r="P6902" s="93" t="inlineStr">
        <is>
          <t>카페24어성초진정패키지어성초 진정패키지세트190801</t>
        </is>
      </c>
    </row>
    <row r="6903" customFormat="1" s="93">
      <c r="B6903" s="127" t="n">
        <v>43996</v>
      </c>
      <c r="C6903" s="93">
        <f>TEXT(B6903,"aaa")</f>
        <v/>
      </c>
      <c r="E6903" s="93" t="inlineStr">
        <is>
          <t>머드크림마스크</t>
        </is>
      </c>
      <c r="F6903" s="93" t="inlineStr">
        <is>
          <t>카페24</t>
        </is>
      </c>
      <c r="G6903" s="93" t="inlineStr">
        <is>
          <t>머드크림마스크 100ml</t>
        </is>
      </c>
      <c r="H6903" s="93" t="n">
        <v>4</v>
      </c>
      <c r="J6903" s="93" t="n">
        <v>190801</v>
      </c>
      <c r="L6903" s="93" t="n">
        <v>80000</v>
      </c>
      <c r="M6903" s="93" t="n">
        <v>75320</v>
      </c>
      <c r="N6903" s="93" t="n">
        <v>5768</v>
      </c>
      <c r="O6903" s="148" t="n">
        <v>72727.27272727272</v>
      </c>
      <c r="P6903" s="93" t="inlineStr">
        <is>
          <t>카페24머드크림마스크머드크림마스크 100ml190801</t>
        </is>
      </c>
    </row>
    <row r="6904" customFormat="1" s="93">
      <c r="B6904" s="127" t="n">
        <v>43996</v>
      </c>
      <c r="C6904" s="93">
        <f>TEXT(B6904,"aaa")</f>
        <v/>
      </c>
      <c r="E6904" s="93" t="inlineStr">
        <is>
          <t>마스크팩</t>
        </is>
      </c>
      <c r="F6904" s="93" t="inlineStr">
        <is>
          <t>카페24</t>
        </is>
      </c>
      <c r="G6904" s="93" t="inlineStr">
        <is>
          <t>마스크팩 1매</t>
        </is>
      </c>
      <c r="H6904" s="93" t="n">
        <v>2</v>
      </c>
      <c r="J6904" s="93" t="n">
        <v>190801</v>
      </c>
      <c r="L6904" s="93" t="n">
        <v>8000</v>
      </c>
      <c r="M6904" s="93" t="n">
        <v>7532</v>
      </c>
      <c r="N6904" s="93" t="n">
        <v>794</v>
      </c>
      <c r="O6904" s="148" t="n">
        <v>7272.727272727272</v>
      </c>
      <c r="P6904" s="93" t="inlineStr">
        <is>
          <t>카페24마스크팩마스크팩 1매190801</t>
        </is>
      </c>
    </row>
    <row r="6905" customFormat="1" s="93">
      <c r="B6905" s="127" t="n">
        <v>43996</v>
      </c>
      <c r="C6905" s="93">
        <f>TEXT(B6905,"aaa")</f>
        <v/>
      </c>
      <c r="E6905" s="93" t="inlineStr">
        <is>
          <t>마스크팩</t>
        </is>
      </c>
      <c r="F6905" s="93" t="inlineStr">
        <is>
          <t>카페24</t>
        </is>
      </c>
      <c r="G6905" s="93" t="inlineStr">
        <is>
          <t>마스크팩 10매</t>
        </is>
      </c>
      <c r="H6905" s="93" t="n">
        <v>4</v>
      </c>
      <c r="J6905" s="93" t="n">
        <v>190801</v>
      </c>
      <c r="L6905" s="93" t="n">
        <v>80000</v>
      </c>
      <c r="M6905" s="93" t="n">
        <v>75320</v>
      </c>
      <c r="N6905" s="93" t="n">
        <v>15880</v>
      </c>
      <c r="O6905" s="148" t="n">
        <v>72727.27272727272</v>
      </c>
      <c r="P6905" s="93" t="inlineStr">
        <is>
          <t>카페24마스크팩마스크팩 10매190801</t>
        </is>
      </c>
    </row>
    <row r="6906" customFormat="1" s="93">
      <c r="B6906" s="127" t="n">
        <v>43996</v>
      </c>
      <c r="C6906" s="93">
        <f>TEXT(B6906,"aaa")</f>
        <v/>
      </c>
      <c r="E6906" s="93" t="inlineStr">
        <is>
          <t>토너</t>
        </is>
      </c>
      <c r="F6906" s="93" t="inlineStr">
        <is>
          <t>카페24</t>
        </is>
      </c>
      <c r="G6906" s="93" t="inlineStr">
        <is>
          <t>250ml</t>
        </is>
      </c>
      <c r="H6906" s="93" t="n">
        <v>46</v>
      </c>
      <c r="J6906" s="93" t="n">
        <v>190801</v>
      </c>
      <c r="L6906" s="93" t="n">
        <v>920000</v>
      </c>
      <c r="M6906" s="93" t="n">
        <v>866180</v>
      </c>
      <c r="N6906" s="93" t="n">
        <v>149960</v>
      </c>
      <c r="O6906" s="148" t="n">
        <v>836363.6363636364</v>
      </c>
      <c r="P6906" s="93" t="inlineStr">
        <is>
          <t>카페24토너250ml190801</t>
        </is>
      </c>
    </row>
    <row r="6907" customFormat="1" s="93">
      <c r="B6907" s="127" t="n">
        <v>43996</v>
      </c>
      <c r="C6907" s="93">
        <f>TEXT(B6907,"aaa")</f>
        <v/>
      </c>
      <c r="E6907" s="93" t="inlineStr">
        <is>
          <t>토너</t>
        </is>
      </c>
      <c r="F6907" s="93" t="inlineStr">
        <is>
          <t>카페24</t>
        </is>
      </c>
      <c r="G6907" s="93" t="inlineStr">
        <is>
          <t>250ml 2set</t>
        </is>
      </c>
      <c r="H6907" s="93" t="n">
        <v>54</v>
      </c>
      <c r="J6907" s="93" t="n">
        <v>190801</v>
      </c>
      <c r="L6907" s="93" t="n">
        <v>1890000</v>
      </c>
      <c r="M6907" s="93" t="n">
        <v>1779435</v>
      </c>
      <c r="N6907" s="93" t="n">
        <v>352080</v>
      </c>
      <c r="O6907" s="148" t="n">
        <v>1718181.818181818</v>
      </c>
      <c r="P6907" s="93" t="inlineStr">
        <is>
          <t>카페24토너250ml 2set190801</t>
        </is>
      </c>
    </row>
    <row r="6908" customFormat="1" s="93">
      <c r="B6908" s="127" t="n">
        <v>43996</v>
      </c>
      <c r="C6908" s="93">
        <f>TEXT(B6908,"aaa")</f>
        <v/>
      </c>
      <c r="E6908" s="93" t="inlineStr">
        <is>
          <t>토너</t>
        </is>
      </c>
      <c r="F6908" s="93" t="inlineStr">
        <is>
          <t>카페24</t>
        </is>
      </c>
      <c r="G6908" s="93" t="inlineStr">
        <is>
          <t>500ml</t>
        </is>
      </c>
      <c r="H6908" s="93" t="n">
        <v>30</v>
      </c>
      <c r="J6908" s="93" t="n">
        <v>190801</v>
      </c>
      <c r="L6908" s="93" t="n">
        <v>990000</v>
      </c>
      <c r="M6908" s="93" t="n">
        <v>932085</v>
      </c>
      <c r="N6908" s="93" t="n">
        <v>141750</v>
      </c>
      <c r="O6908" s="148" t="n">
        <v>899999.9999999999</v>
      </c>
      <c r="P6908" s="93" t="inlineStr">
        <is>
          <t>카페24토너500ml190801</t>
        </is>
      </c>
    </row>
    <row r="6909" customFormat="1" s="93">
      <c r="B6909" s="127" t="n">
        <v>43996</v>
      </c>
      <c r="C6909" s="93">
        <f>TEXT(B6909,"aaa")</f>
        <v/>
      </c>
      <c r="E6909" s="93" t="inlineStr">
        <is>
          <t>토너</t>
        </is>
      </c>
      <c r="F6909" s="93" t="inlineStr">
        <is>
          <t>카페24</t>
        </is>
      </c>
      <c r="G6909" s="93" t="inlineStr">
        <is>
          <t>스킨팩 화장솜 60P</t>
        </is>
      </c>
      <c r="H6909" s="93" t="n">
        <v>59</v>
      </c>
      <c r="J6909" s="93" t="n">
        <v>190801</v>
      </c>
      <c r="L6909" s="93" t="n">
        <v>177000</v>
      </c>
      <c r="M6909" s="93" t="n">
        <v>166645.5</v>
      </c>
      <c r="N6909" s="93" t="n">
        <v>65490</v>
      </c>
      <c r="O6909" s="148" t="n">
        <v>160909.0909090909</v>
      </c>
      <c r="P6909" s="93" t="inlineStr">
        <is>
          <t>카페24토너스킨팩 화장솜 60P190801</t>
        </is>
      </c>
    </row>
    <row r="6910" customFormat="1" s="93">
      <c r="B6910" s="127" t="n">
        <v>43996</v>
      </c>
      <c r="C6910" s="93">
        <f>TEXT(B6910,"aaa")</f>
        <v/>
      </c>
      <c r="E6910" s="93" t="inlineStr">
        <is>
          <t>앰플</t>
        </is>
      </c>
      <c r="F6910" s="93" t="inlineStr">
        <is>
          <t>카페24</t>
        </is>
      </c>
      <c r="G6910" s="93" t="inlineStr">
        <is>
          <t>앰플 30ml</t>
        </is>
      </c>
      <c r="H6910" s="93" t="n">
        <v>12</v>
      </c>
      <c r="J6910" s="93" t="n">
        <v>190801</v>
      </c>
      <c r="L6910" s="93" t="n">
        <v>336000</v>
      </c>
      <c r="M6910" s="93" t="n">
        <v>316344</v>
      </c>
      <c r="N6910" s="93" t="n">
        <v>40764</v>
      </c>
      <c r="O6910" s="148" t="n">
        <v>305454.5454545454</v>
      </c>
      <c r="P6910" s="93" t="inlineStr">
        <is>
          <t>카페24앰플앰플 30ml190801</t>
        </is>
      </c>
    </row>
    <row r="6911" customFormat="1" s="93">
      <c r="B6911" s="127" t="n">
        <v>43996</v>
      </c>
      <c r="C6911" s="93">
        <f>TEXT(B6911,"aaa")</f>
        <v/>
      </c>
      <c r="E6911" s="93" t="inlineStr">
        <is>
          <t>수딩크림</t>
        </is>
      </c>
      <c r="F6911" s="93" t="inlineStr">
        <is>
          <t>카페24</t>
        </is>
      </c>
      <c r="G6911" s="93" t="inlineStr">
        <is>
          <t>수딩크림 100ml</t>
        </is>
      </c>
      <c r="H6911" s="93" t="n">
        <v>1</v>
      </c>
      <c r="J6911" s="93" t="n">
        <v>190801</v>
      </c>
      <c r="L6911" s="93" t="n">
        <v>38000</v>
      </c>
      <c r="M6911" s="93" t="n">
        <v>35777</v>
      </c>
      <c r="N6911" s="93" t="n">
        <v>3045</v>
      </c>
      <c r="O6911" s="148" t="n">
        <v>34545.45454545454</v>
      </c>
      <c r="P6911" s="93" t="inlineStr">
        <is>
          <t>카페24수딩크림수딩크림 100ml190801</t>
        </is>
      </c>
    </row>
    <row r="6912" customFormat="1" s="93">
      <c r="B6912" s="127" t="n">
        <v>43996</v>
      </c>
      <c r="C6912" s="93">
        <f>TEXT(B6912,"aaa")</f>
        <v/>
      </c>
      <c r="E6912" s="93" t="inlineStr">
        <is>
          <t>클렌징폼</t>
        </is>
      </c>
      <c r="F6912" s="93" t="inlineStr">
        <is>
          <t>카페24</t>
        </is>
      </c>
      <c r="G6912" s="93" t="inlineStr">
        <is>
          <t>클렌징폼 120ml</t>
        </is>
      </c>
      <c r="H6912" s="93" t="n">
        <v>4</v>
      </c>
      <c r="J6912" s="93" t="n">
        <v>190801</v>
      </c>
      <c r="L6912" s="93" t="n">
        <v>52000</v>
      </c>
      <c r="M6912" s="93" t="n">
        <v>48958</v>
      </c>
      <c r="N6912" s="93" t="n">
        <v>11000</v>
      </c>
      <c r="O6912" s="148" t="n">
        <v>47272.72727272727</v>
      </c>
      <c r="P6912" s="93" t="inlineStr">
        <is>
          <t>카페24클렌징폼클렌징폼 120ml190801</t>
        </is>
      </c>
    </row>
    <row r="6913" customFormat="1" s="93">
      <c r="B6913" s="127" t="n">
        <v>43996</v>
      </c>
      <c r="C6913" s="93">
        <f>TEXT(B6913,"aaa")</f>
        <v/>
      </c>
      <c r="E6913" s="93" t="inlineStr">
        <is>
          <t>클렌징폼</t>
        </is>
      </c>
      <c r="F6913" s="93" t="inlineStr">
        <is>
          <t>카페24</t>
        </is>
      </c>
      <c r="G6913" s="93" t="inlineStr">
        <is>
          <t>클렌징폼 120ml 2set</t>
        </is>
      </c>
      <c r="H6913" s="93" t="n">
        <v>1</v>
      </c>
      <c r="J6913" s="93" t="n">
        <v>190801</v>
      </c>
      <c r="L6913" s="93" t="n">
        <v>24000</v>
      </c>
      <c r="M6913" s="93" t="n">
        <v>22596</v>
      </c>
      <c r="N6913" s="93" t="n">
        <v>2460</v>
      </c>
      <c r="O6913" s="148" t="n">
        <v>21818.18181818182</v>
      </c>
      <c r="P6913" s="93" t="inlineStr">
        <is>
          <t>카페24클렌징폼클렌징폼 120ml 2set190801</t>
        </is>
      </c>
    </row>
    <row r="6914" customFormat="1" s="93">
      <c r="B6914" s="127" t="n">
        <v>43996</v>
      </c>
      <c r="C6914" s="93">
        <f>TEXT(B6914,"aaa")</f>
        <v/>
      </c>
      <c r="E6914" s="93" t="inlineStr">
        <is>
          <t>클렌징폼</t>
        </is>
      </c>
      <c r="F6914" s="93" t="inlineStr">
        <is>
          <t>카페24</t>
        </is>
      </c>
      <c r="G6914" s="93" t="inlineStr">
        <is>
          <t>클렌징폼 120ml 3set</t>
        </is>
      </c>
      <c r="H6914" s="93" t="n">
        <v>1</v>
      </c>
      <c r="J6914" s="93" t="n">
        <v>190801</v>
      </c>
      <c r="L6914" s="93" t="n">
        <v>33000</v>
      </c>
      <c r="M6914" s="93" t="n">
        <v>31069.5</v>
      </c>
      <c r="N6914" s="93" t="n">
        <v>3690</v>
      </c>
      <c r="O6914" s="148" t="n">
        <v>30000</v>
      </c>
      <c r="P6914" s="93" t="inlineStr">
        <is>
          <t>카페24클렌징폼클렌징폼 120ml 3set190801</t>
        </is>
      </c>
    </row>
    <row r="6915" customFormat="1" s="93">
      <c r="B6915" s="127" t="n">
        <v>43996</v>
      </c>
      <c r="C6915" s="93">
        <f>TEXT(B6915,"aaa")</f>
        <v/>
      </c>
      <c r="E6915" s="93" t="inlineStr">
        <is>
          <t>토너</t>
        </is>
      </c>
      <c r="F6915" s="93" t="inlineStr">
        <is>
          <t>랄라블라</t>
        </is>
      </c>
      <c r="G6915" s="93" t="inlineStr">
        <is>
          <t>250ml</t>
        </is>
      </c>
      <c r="H6915" s="93" t="n">
        <v>47</v>
      </c>
      <c r="J6915" s="93" t="n">
        <v>190801</v>
      </c>
      <c r="L6915" s="93" t="n">
        <v>426196</v>
      </c>
      <c r="M6915" s="93" t="n">
        <v>426196</v>
      </c>
      <c r="N6915" s="93" t="n">
        <v>153220</v>
      </c>
      <c r="O6915" s="148" t="n">
        <v>387450.9090909091</v>
      </c>
      <c r="P6915" s="93" t="inlineStr">
        <is>
          <t>랄라블라토너250ml190801</t>
        </is>
      </c>
    </row>
    <row r="6916" customFormat="1" s="93">
      <c r="B6916" s="127" t="n">
        <v>43996</v>
      </c>
      <c r="C6916" s="93">
        <f>TEXT(B6916,"aaa")</f>
        <v/>
      </c>
      <c r="E6916" s="93" t="inlineStr">
        <is>
          <t>토너</t>
        </is>
      </c>
      <c r="F6916" s="93" t="inlineStr">
        <is>
          <t>랄라블라</t>
        </is>
      </c>
      <c r="G6916" s="93" t="inlineStr">
        <is>
          <t>500ml</t>
        </is>
      </c>
      <c r="H6916" s="93" t="n">
        <v>43</v>
      </c>
      <c r="J6916" s="93" t="n">
        <v>190801</v>
      </c>
      <c r="L6916" s="93" t="n">
        <v>680174</v>
      </c>
      <c r="M6916" s="93" t="n">
        <v>680174</v>
      </c>
      <c r="N6916" s="93" t="n">
        <v>203175</v>
      </c>
      <c r="O6916" s="148" t="n">
        <v>618340</v>
      </c>
      <c r="P6916" s="93" t="inlineStr">
        <is>
          <t>랄라블라토너500ml190801</t>
        </is>
      </c>
    </row>
    <row r="6917" customFormat="1" s="93">
      <c r="B6917" s="127" t="n">
        <v>43996</v>
      </c>
      <c r="C6917" s="93">
        <f>TEXT(B6917,"aaa")</f>
        <v/>
      </c>
      <c r="E6917" s="93" t="inlineStr">
        <is>
          <t>마스크팩</t>
        </is>
      </c>
      <c r="F6917" s="93" t="inlineStr">
        <is>
          <t>랄라블라</t>
        </is>
      </c>
      <c r="G6917" s="93" t="inlineStr">
        <is>
          <t>마스크팩 1매</t>
        </is>
      </c>
      <c r="H6917" s="93" t="n">
        <v>680</v>
      </c>
      <c r="J6917" s="93" t="n">
        <v>190801</v>
      </c>
      <c r="L6917" s="93" t="n">
        <v>729640</v>
      </c>
      <c r="M6917" s="93" t="n">
        <v>729640</v>
      </c>
      <c r="N6917" s="93" t="n">
        <v>269960</v>
      </c>
      <c r="O6917" s="148" t="n">
        <v>663309.0909090908</v>
      </c>
      <c r="P6917" s="93" t="inlineStr">
        <is>
          <t>랄라블라마스크팩마스크팩 1매190801</t>
        </is>
      </c>
    </row>
    <row r="6918" customFormat="1" s="93">
      <c r="B6918" s="127" t="n">
        <v>43996</v>
      </c>
      <c r="C6918" s="93">
        <f>TEXT(B6918,"aaa")</f>
        <v/>
      </c>
      <c r="E6918" s="93" t="inlineStr">
        <is>
          <t>수딩크림 증정기획</t>
        </is>
      </c>
      <c r="F6918" s="93" t="inlineStr">
        <is>
          <t>랄라블라</t>
        </is>
      </c>
      <c r="G6918" s="93" t="inlineStr">
        <is>
          <t>수딩크림 증정기획</t>
        </is>
      </c>
      <c r="H6918" s="93" t="n">
        <v>66</v>
      </c>
      <c r="J6918" s="93" t="n">
        <v>190801</v>
      </c>
      <c r="L6918" s="93" t="n">
        <v>1130646</v>
      </c>
      <c r="M6918" s="93" t="n">
        <v>1130646</v>
      </c>
      <c r="N6918" s="93" t="n">
        <v>282150</v>
      </c>
      <c r="O6918" s="148" t="n">
        <v>1027860</v>
      </c>
      <c r="P6918" s="93" t="inlineStr">
        <is>
          <t>랄라블라수딩크림 증정기획수딩크림 증정기획190801</t>
        </is>
      </c>
    </row>
    <row r="6919" customFormat="1" s="93">
      <c r="B6919" s="127" t="n">
        <v>43996</v>
      </c>
      <c r="C6919" s="93">
        <f>TEXT(B6919,"aaa")</f>
        <v/>
      </c>
      <c r="E6919" s="93" t="inlineStr">
        <is>
          <t>수딩크림</t>
        </is>
      </c>
      <c r="F6919" s="93" t="inlineStr">
        <is>
          <t>랄라블라</t>
        </is>
      </c>
      <c r="G6919" s="93" t="inlineStr">
        <is>
          <t>수딩크림 100ml</t>
        </is>
      </c>
      <c r="H6919" s="93" t="n">
        <v>6</v>
      </c>
      <c r="J6919" s="93" t="n">
        <v>190801</v>
      </c>
      <c r="L6919" s="93" t="n">
        <v>118146</v>
      </c>
      <c r="M6919" s="93" t="n">
        <v>118146</v>
      </c>
      <c r="N6919" s="93" t="n">
        <v>18270</v>
      </c>
      <c r="O6919" s="148" t="n">
        <v>107405.4545454545</v>
      </c>
      <c r="P6919" s="93" t="inlineStr">
        <is>
          <t>랄라블라수딩크림수딩크림 100ml190801</t>
        </is>
      </c>
    </row>
    <row r="6920" customFormat="1" s="93">
      <c r="B6920" s="127" t="n">
        <v>43996</v>
      </c>
      <c r="C6920" s="93">
        <f>TEXT(B6920,"aaa")</f>
        <v/>
      </c>
      <c r="E6920" s="93" t="inlineStr">
        <is>
          <t>앰플 기획세트</t>
        </is>
      </c>
      <c r="F6920" s="93" t="inlineStr">
        <is>
          <t>랄라블라</t>
        </is>
      </c>
      <c r="G6920" s="93" t="inlineStr">
        <is>
          <t>앰플 기획세트</t>
        </is>
      </c>
      <c r="H6920" s="93" t="n">
        <v>60</v>
      </c>
      <c r="J6920" s="93" t="n">
        <v>190801</v>
      </c>
      <c r="L6920" s="93" t="n">
        <v>892620</v>
      </c>
      <c r="M6920" s="93" t="n">
        <v>892620</v>
      </c>
      <c r="N6920" s="93" t="n">
        <v>892620</v>
      </c>
      <c r="O6920" s="148" t="n">
        <v>811472.7272727272</v>
      </c>
      <c r="P6920" s="93" t="inlineStr">
        <is>
          <t>랄라블라앰플 기획세트앰플 기획세트190801</t>
        </is>
      </c>
    </row>
    <row r="6921" customFormat="1" s="93">
      <c r="B6921" s="127" t="n">
        <v>43996</v>
      </c>
      <c r="C6921" s="93">
        <f>TEXT(B6921,"aaa")</f>
        <v/>
      </c>
      <c r="E6921" s="93" t="inlineStr">
        <is>
          <t>클렌징폼 기획세트</t>
        </is>
      </c>
      <c r="F6921" s="93" t="inlineStr">
        <is>
          <t>랄라블라</t>
        </is>
      </c>
      <c r="G6921" s="93" t="inlineStr">
        <is>
          <t>클렌징폼 기획세트</t>
        </is>
      </c>
      <c r="H6921" s="93" t="n">
        <v>47</v>
      </c>
      <c r="J6921" s="93" t="n">
        <v>190801</v>
      </c>
      <c r="L6921" s="93" t="n">
        <v>327308</v>
      </c>
      <c r="M6921" s="93" t="n">
        <v>327308</v>
      </c>
      <c r="N6921" s="93" t="n">
        <v>327308</v>
      </c>
      <c r="O6921" s="148" t="n">
        <v>297552.7272727272</v>
      </c>
      <c r="P6921" s="93" t="inlineStr">
        <is>
          <t>랄라블라클렌징폼 기획세트클렌징폼 기획세트190801</t>
        </is>
      </c>
    </row>
    <row r="6922" customFormat="1" s="93">
      <c r="B6922" s="127" t="n">
        <v>43996</v>
      </c>
      <c r="C6922" s="93">
        <f>TEXT(B6922,"aaa")</f>
        <v/>
      </c>
      <c r="E6922" s="93" t="inlineStr">
        <is>
          <t>클렌징폼</t>
        </is>
      </c>
      <c r="F6922" s="93" t="inlineStr">
        <is>
          <t>랄라블라</t>
        </is>
      </c>
      <c r="G6922" s="93" t="inlineStr">
        <is>
          <t>클렌징폼 120ml</t>
        </is>
      </c>
      <c r="H6922" s="93" t="n">
        <v>7</v>
      </c>
      <c r="J6922" s="93" t="n">
        <v>190801</v>
      </c>
      <c r="L6922" s="93" t="n">
        <v>47537</v>
      </c>
      <c r="M6922" s="93" t="n">
        <v>47537</v>
      </c>
      <c r="N6922" s="93" t="n">
        <v>19250</v>
      </c>
      <c r="O6922" s="148" t="n">
        <v>43215.45454545454</v>
      </c>
      <c r="P6922" s="93" t="inlineStr">
        <is>
          <t>랄라블라클렌징폼클렌징폼 120ml190801</t>
        </is>
      </c>
    </row>
    <row r="6923" customFormat="1" s="93">
      <c r="B6923" s="127" t="n">
        <v>43996</v>
      </c>
      <c r="C6923" s="93">
        <f>TEXT(B6923,"aaa")</f>
        <v/>
      </c>
      <c r="E6923" s="93" t="inlineStr">
        <is>
          <t>토너 증정기획</t>
        </is>
      </c>
      <c r="F6923" s="93" t="inlineStr">
        <is>
          <t>랄라블라</t>
        </is>
      </c>
      <c r="G6923" s="93" t="inlineStr">
        <is>
          <t>토너 증정기획</t>
        </is>
      </c>
      <c r="H6923" s="93" t="n">
        <v>59</v>
      </c>
      <c r="J6923" s="93" t="n">
        <v>190801</v>
      </c>
      <c r="L6923" s="93" t="n">
        <v>557963</v>
      </c>
      <c r="M6923" s="93" t="n">
        <v>557963</v>
      </c>
      <c r="N6923" s="93" t="n">
        <v>264910</v>
      </c>
      <c r="O6923" s="148" t="n">
        <v>507239.0909090909</v>
      </c>
      <c r="P6923" s="93" t="inlineStr">
        <is>
          <t>랄라블라토너 증정기획토너 증정기획190801</t>
        </is>
      </c>
    </row>
    <row r="6924" customFormat="1" s="93">
      <c r="B6924" s="127" t="n">
        <v>43996</v>
      </c>
      <c r="C6924" s="93">
        <f>TEXT(B6924,"aaa")</f>
        <v/>
      </c>
      <c r="E6924" s="93" t="inlineStr">
        <is>
          <t>선크림</t>
        </is>
      </c>
      <c r="F6924" s="93" t="inlineStr">
        <is>
          <t>랄라블라</t>
        </is>
      </c>
      <c r="G6924" s="93" t="inlineStr">
        <is>
          <t>선크림 50ml</t>
        </is>
      </c>
      <c r="H6924" s="93" t="n">
        <v>42</v>
      </c>
      <c r="J6924" s="93" t="n">
        <v>190801</v>
      </c>
      <c r="L6924" s="93" t="n">
        <v>420000</v>
      </c>
      <c r="M6924" s="93" t="n">
        <v>420000</v>
      </c>
      <c r="N6924" s="93" t="n">
        <v>98490</v>
      </c>
      <c r="O6924" s="148" t="n">
        <v>381818.1818181818</v>
      </c>
      <c r="P6924" s="93" t="inlineStr">
        <is>
          <t>랄라블라선크림선크림 50ml190801</t>
        </is>
      </c>
    </row>
    <row r="6925" customFormat="1" s="93">
      <c r="B6925" s="127" t="n">
        <v>43996</v>
      </c>
      <c r="C6925" s="93">
        <f>TEXT(B6925,"aaa")</f>
        <v/>
      </c>
      <c r="E6925" s="93" t="inlineStr">
        <is>
          <t>대용량 기획세트</t>
        </is>
      </c>
      <c r="F6925" s="93" t="inlineStr">
        <is>
          <t>랄라블라</t>
        </is>
      </c>
      <c r="G6925" s="93" t="inlineStr">
        <is>
          <t>대용량 기획세트</t>
        </is>
      </c>
      <c r="H6925" s="93" t="n">
        <v>771</v>
      </c>
      <c r="J6925" s="93" t="n">
        <v>190801</v>
      </c>
      <c r="L6925" s="93" t="n">
        <v>12195678</v>
      </c>
      <c r="M6925" s="93" t="n">
        <v>12195678</v>
      </c>
      <c r="N6925" s="93" t="n">
        <v>4498785</v>
      </c>
      <c r="O6925" s="148" t="n">
        <v>11086980</v>
      </c>
      <c r="P6925" s="93" t="inlineStr">
        <is>
          <t>랄라블라대용량 기획세트대용량 기획세트190801</t>
        </is>
      </c>
    </row>
    <row r="6926" customFormat="1" s="93">
      <c r="B6926" s="127" t="n">
        <v>43997</v>
      </c>
      <c r="C6926" s="93">
        <f>TEXT(B6926,"aaa")</f>
        <v/>
      </c>
      <c r="E6926" s="93" t="inlineStr">
        <is>
          <t>토너</t>
        </is>
      </c>
      <c r="F6926" s="93" t="inlineStr">
        <is>
          <t>W컨셉</t>
        </is>
      </c>
      <c r="G6926" s="93" t="inlineStr">
        <is>
          <t>250ml</t>
        </is>
      </c>
      <c r="H6926" s="93" t="n">
        <v>2</v>
      </c>
      <c r="J6926" s="93" t="n">
        <v>190801</v>
      </c>
      <c r="L6926" s="93" t="n">
        <v>40000</v>
      </c>
      <c r="M6926" s="93" t="n">
        <v>28800</v>
      </c>
      <c r="N6926" s="93" t="n">
        <v>6520</v>
      </c>
      <c r="O6926" s="148" t="n">
        <v>36363.63636363636</v>
      </c>
      <c r="P6926" s="93" t="inlineStr">
        <is>
          <t>W컨셉토너250ml190801</t>
        </is>
      </c>
    </row>
    <row r="6927" customFormat="1" s="93">
      <c r="B6927" s="127" t="n">
        <v>43997</v>
      </c>
      <c r="C6927" s="93">
        <f>TEXT(B6927,"aaa")</f>
        <v/>
      </c>
      <c r="E6927" s="93" t="inlineStr">
        <is>
          <t>토너</t>
        </is>
      </c>
      <c r="F6927" s="93" t="inlineStr">
        <is>
          <t>W컨셉</t>
        </is>
      </c>
      <c r="G6927" s="93" t="inlineStr">
        <is>
          <t>250ml 2set</t>
        </is>
      </c>
      <c r="H6927" s="93" t="n">
        <v>5</v>
      </c>
      <c r="J6927" s="93" t="n">
        <v>190801</v>
      </c>
      <c r="L6927" s="93" t="n">
        <v>175000</v>
      </c>
      <c r="M6927" s="93" t="n">
        <v>127750</v>
      </c>
      <c r="N6927" s="93" t="n">
        <v>32600</v>
      </c>
      <c r="O6927" s="148" t="n">
        <v>159090.9090909091</v>
      </c>
      <c r="P6927" s="93" t="inlineStr">
        <is>
          <t>W컨셉토너250ml 2set190801</t>
        </is>
      </c>
    </row>
    <row r="6928" customFormat="1" s="93">
      <c r="B6928" s="127" t="n">
        <v>43997</v>
      </c>
      <c r="C6928" s="93">
        <f>TEXT(B6928,"aaa")</f>
        <v/>
      </c>
      <c r="E6928" s="93" t="inlineStr">
        <is>
          <t>토너</t>
        </is>
      </c>
      <c r="F6928" s="93" t="inlineStr">
        <is>
          <t>스타일쉐어</t>
        </is>
      </c>
      <c r="G6928" s="93" t="inlineStr">
        <is>
          <t>250ml</t>
        </is>
      </c>
      <c r="H6928" s="93" t="n">
        <v>3</v>
      </c>
      <c r="J6928" s="93" t="n">
        <v>190801</v>
      </c>
      <c r="L6928" s="93" t="n">
        <v>60000</v>
      </c>
      <c r="M6928" s="93" t="n">
        <v>45000</v>
      </c>
      <c r="N6928" s="93" t="n">
        <v>9780</v>
      </c>
      <c r="O6928" s="148" t="n">
        <v>54545.45454545454</v>
      </c>
      <c r="P6928" s="93" t="inlineStr">
        <is>
          <t>스타일쉐어토너250ml190801</t>
        </is>
      </c>
    </row>
    <row r="6929" customFormat="1" s="93">
      <c r="B6929" s="127" t="n">
        <v>43997</v>
      </c>
      <c r="C6929" s="93">
        <f>TEXT(B6929,"aaa")</f>
        <v/>
      </c>
      <c r="E6929" s="93" t="inlineStr">
        <is>
          <t>선크림</t>
        </is>
      </c>
      <c r="F6929" s="93" t="inlineStr">
        <is>
          <t>카페24</t>
        </is>
      </c>
      <c r="G6929" s="93" t="inlineStr">
        <is>
          <t>선크림 50ml</t>
        </is>
      </c>
      <c r="H6929" s="93" t="n">
        <v>11</v>
      </c>
      <c r="J6929" s="93" t="n">
        <v>190801</v>
      </c>
      <c r="L6929" s="93" t="n">
        <v>220000</v>
      </c>
      <c r="M6929" s="93" t="n">
        <v>207130</v>
      </c>
      <c r="N6929" s="93" t="n">
        <v>25795</v>
      </c>
      <c r="O6929" s="148" t="n">
        <v>200000</v>
      </c>
      <c r="P6929" s="93" t="inlineStr">
        <is>
          <t>카페24선크림선크림 50ml190801</t>
        </is>
      </c>
    </row>
    <row r="6930" customFormat="1" s="93">
      <c r="B6930" s="127" t="n">
        <v>43997</v>
      </c>
      <c r="C6930" s="93">
        <f>TEXT(B6930,"aaa")</f>
        <v/>
      </c>
      <c r="E6930" s="93" t="inlineStr">
        <is>
          <t>클렌징폼</t>
        </is>
      </c>
      <c r="F6930" s="93" t="inlineStr">
        <is>
          <t>카페24</t>
        </is>
      </c>
      <c r="G6930" s="93" t="inlineStr">
        <is>
          <t>클렌징폼 120ml(선크림할인)</t>
        </is>
      </c>
      <c r="H6930" s="93" t="n">
        <v>3</v>
      </c>
      <c r="J6930" s="93" t="n">
        <v>190801</v>
      </c>
      <c r="L6930" s="93" t="n">
        <v>30000</v>
      </c>
      <c r="M6930" s="93" t="n">
        <v>28245</v>
      </c>
      <c r="N6930" s="93" t="n">
        <v>8250</v>
      </c>
      <c r="O6930" s="148" t="n">
        <v>27272.72727272727</v>
      </c>
      <c r="P6930" s="93" t="inlineStr">
        <is>
          <t>카페24클렌징폼클렌징폼 120ml(선크림할인)190801</t>
        </is>
      </c>
    </row>
    <row r="6931" customFormat="1" s="93">
      <c r="B6931" s="127" t="n">
        <v>43997</v>
      </c>
      <c r="C6931" s="93">
        <f>TEXT(B6931,"aaa")</f>
        <v/>
      </c>
      <c r="E6931" s="93" t="inlineStr">
        <is>
          <t>어성초진정패키지</t>
        </is>
      </c>
      <c r="F6931" s="93" t="inlineStr">
        <is>
          <t>카페24</t>
        </is>
      </c>
      <c r="G6931" s="93" t="inlineStr">
        <is>
          <t>어성초 진정패키지세트</t>
        </is>
      </c>
      <c r="H6931" s="93" t="n">
        <v>4</v>
      </c>
      <c r="J6931" s="93" t="n">
        <v>190801</v>
      </c>
      <c r="L6931" s="93" t="n">
        <v>396000</v>
      </c>
      <c r="M6931" s="93" t="n">
        <v>372834</v>
      </c>
      <c r="N6931" s="93" t="n">
        <v>60548</v>
      </c>
      <c r="O6931" s="148" t="n">
        <v>360000</v>
      </c>
      <c r="P6931" s="93" t="inlineStr">
        <is>
          <t>카페24어성초진정패키지어성초 진정패키지세트190801</t>
        </is>
      </c>
    </row>
    <row r="6932" customFormat="1" s="93">
      <c r="B6932" s="127" t="n">
        <v>43997</v>
      </c>
      <c r="C6932" s="93">
        <f>TEXT(B6932,"aaa")</f>
        <v/>
      </c>
      <c r="E6932" s="93" t="inlineStr">
        <is>
          <t>머드크림마스크</t>
        </is>
      </c>
      <c r="F6932" s="93" t="inlineStr">
        <is>
          <t>카페24</t>
        </is>
      </c>
      <c r="G6932" s="93" t="inlineStr">
        <is>
          <t>머드크림마스크 100ml</t>
        </is>
      </c>
      <c r="H6932" s="93" t="n">
        <v>2</v>
      </c>
      <c r="J6932" s="93" t="n">
        <v>190801</v>
      </c>
      <c r="L6932" s="93" t="n">
        <v>40000</v>
      </c>
      <c r="M6932" s="93" t="n">
        <v>37660</v>
      </c>
      <c r="N6932" s="93" t="n">
        <v>2884</v>
      </c>
      <c r="O6932" s="148" t="n">
        <v>36363.63636363636</v>
      </c>
      <c r="P6932" s="93" t="inlineStr">
        <is>
          <t>카페24머드크림마스크머드크림마스크 100ml190801</t>
        </is>
      </c>
    </row>
    <row r="6933" customFormat="1" s="93">
      <c r="B6933" s="127" t="n">
        <v>43997</v>
      </c>
      <c r="C6933" s="93">
        <f>TEXT(B6933,"aaa")</f>
        <v/>
      </c>
      <c r="E6933" s="93" t="inlineStr">
        <is>
          <t>머드크림마스크</t>
        </is>
      </c>
      <c r="F6933" s="93" t="inlineStr">
        <is>
          <t>카페24</t>
        </is>
      </c>
      <c r="G6933" s="93" t="inlineStr">
        <is>
          <t>머드크림마스크 100ml 2set</t>
        </is>
      </c>
      <c r="H6933" s="93" t="n">
        <v>2</v>
      </c>
      <c r="J6933" s="93" t="n">
        <v>190801</v>
      </c>
      <c r="L6933" s="93" t="n">
        <v>70000</v>
      </c>
      <c r="M6933" s="93" t="n">
        <v>65905</v>
      </c>
      <c r="N6933" s="93" t="n">
        <v>5768</v>
      </c>
      <c r="O6933" s="148" t="n">
        <v>63636.36363636363</v>
      </c>
      <c r="P6933" s="93" t="inlineStr">
        <is>
          <t>카페24머드크림마스크머드크림마스크 100ml 2set190801</t>
        </is>
      </c>
    </row>
    <row r="6934" customFormat="1" s="93">
      <c r="B6934" s="127" t="n">
        <v>43997</v>
      </c>
      <c r="C6934" s="93">
        <f>TEXT(B6934,"aaa")</f>
        <v/>
      </c>
      <c r="E6934" s="93" t="inlineStr">
        <is>
          <t>마스크팩</t>
        </is>
      </c>
      <c r="F6934" s="93" t="inlineStr">
        <is>
          <t>카페24</t>
        </is>
      </c>
      <c r="G6934" s="93" t="inlineStr">
        <is>
          <t>마스크팩 1매</t>
        </is>
      </c>
      <c r="H6934" s="93" t="n">
        <v>2</v>
      </c>
      <c r="J6934" s="93" t="n">
        <v>190801</v>
      </c>
      <c r="L6934" s="93" t="n">
        <v>8000</v>
      </c>
      <c r="M6934" s="93" t="n">
        <v>7532</v>
      </c>
      <c r="N6934" s="93" t="n">
        <v>794</v>
      </c>
      <c r="O6934" s="148" t="n">
        <v>7272.727272727272</v>
      </c>
      <c r="P6934" s="93" t="inlineStr">
        <is>
          <t>카페24마스크팩마스크팩 1매190801</t>
        </is>
      </c>
    </row>
    <row r="6935" customFormat="1" s="93">
      <c r="B6935" s="127" t="n">
        <v>43997</v>
      </c>
      <c r="C6935" s="93">
        <f>TEXT(B6935,"aaa")</f>
        <v/>
      </c>
      <c r="E6935" s="93" t="inlineStr">
        <is>
          <t>마스크팩</t>
        </is>
      </c>
      <c r="F6935" s="93" t="inlineStr">
        <is>
          <t>카페24</t>
        </is>
      </c>
      <c r="G6935" s="93" t="inlineStr">
        <is>
          <t>마스크팩 10매</t>
        </is>
      </c>
      <c r="H6935" s="93" t="n">
        <v>8</v>
      </c>
      <c r="J6935" s="93" t="n">
        <v>190801</v>
      </c>
      <c r="L6935" s="93" t="n">
        <v>160000</v>
      </c>
      <c r="M6935" s="93" t="n">
        <v>150640</v>
      </c>
      <c r="N6935" s="93" t="n">
        <v>31760</v>
      </c>
      <c r="O6935" s="148" t="n">
        <v>145454.5454545454</v>
      </c>
      <c r="P6935" s="93" t="inlineStr">
        <is>
          <t>카페24마스크팩마스크팩 10매190801</t>
        </is>
      </c>
    </row>
    <row r="6936" customFormat="1" s="93">
      <c r="B6936" s="127" t="n">
        <v>43997</v>
      </c>
      <c r="C6936" s="93">
        <f>TEXT(B6936,"aaa")</f>
        <v/>
      </c>
      <c r="E6936" s="93" t="inlineStr">
        <is>
          <t>토너</t>
        </is>
      </c>
      <c r="F6936" s="93" t="inlineStr">
        <is>
          <t>카페24</t>
        </is>
      </c>
      <c r="G6936" s="93" t="inlineStr">
        <is>
          <t>250ml</t>
        </is>
      </c>
      <c r="H6936" s="93" t="n">
        <v>59</v>
      </c>
      <c r="J6936" s="93" t="n">
        <v>190801</v>
      </c>
      <c r="L6936" s="93" t="n">
        <v>1180000</v>
      </c>
      <c r="M6936" s="93" t="n">
        <v>1110970</v>
      </c>
      <c r="N6936" s="93" t="n">
        <v>192340</v>
      </c>
      <c r="O6936" s="148" t="n">
        <v>1072727.272727273</v>
      </c>
      <c r="P6936" s="93" t="inlineStr">
        <is>
          <t>카페24토너250ml190801</t>
        </is>
      </c>
    </row>
    <row r="6937" customFormat="1" s="93">
      <c r="B6937" s="127" t="n">
        <v>43997</v>
      </c>
      <c r="C6937" s="93">
        <f>TEXT(B6937,"aaa")</f>
        <v/>
      </c>
      <c r="E6937" s="93" t="inlineStr">
        <is>
          <t>토너</t>
        </is>
      </c>
      <c r="F6937" s="93" t="inlineStr">
        <is>
          <t>카페24</t>
        </is>
      </c>
      <c r="G6937" s="93" t="inlineStr">
        <is>
          <t>250ml 2set</t>
        </is>
      </c>
      <c r="H6937" s="93" t="n">
        <v>50</v>
      </c>
      <c r="J6937" s="93" t="n">
        <v>190801</v>
      </c>
      <c r="L6937" s="93" t="n">
        <v>1750000</v>
      </c>
      <c r="M6937" s="93" t="n">
        <v>1647625</v>
      </c>
      <c r="N6937" s="93" t="n">
        <v>326000</v>
      </c>
      <c r="O6937" s="148" t="n">
        <v>1590909.090909091</v>
      </c>
      <c r="P6937" s="93" t="inlineStr">
        <is>
          <t>카페24토너250ml 2set190801</t>
        </is>
      </c>
    </row>
    <row r="6938" customFormat="1" s="93">
      <c r="B6938" s="127" t="n">
        <v>43997</v>
      </c>
      <c r="C6938" s="93">
        <f>TEXT(B6938,"aaa")</f>
        <v/>
      </c>
      <c r="E6938" s="93" t="inlineStr">
        <is>
          <t>토너</t>
        </is>
      </c>
      <c r="F6938" s="93" t="inlineStr">
        <is>
          <t>카페24</t>
        </is>
      </c>
      <c r="G6938" s="93" t="inlineStr">
        <is>
          <t>500ml</t>
        </is>
      </c>
      <c r="H6938" s="93" t="n">
        <v>55</v>
      </c>
      <c r="J6938" s="93" t="n">
        <v>190801</v>
      </c>
      <c r="L6938" s="93" t="n">
        <v>1815000</v>
      </c>
      <c r="M6938" s="93" t="n">
        <v>1708822.5</v>
      </c>
      <c r="N6938" s="93" t="n">
        <v>259875</v>
      </c>
      <c r="O6938" s="148" t="n">
        <v>1650000</v>
      </c>
      <c r="P6938" s="93" t="inlineStr">
        <is>
          <t>카페24토너500ml190801</t>
        </is>
      </c>
    </row>
    <row r="6939" customFormat="1" s="93">
      <c r="B6939" s="127" t="n">
        <v>43997</v>
      </c>
      <c r="C6939" s="93">
        <f>TEXT(B6939,"aaa")</f>
        <v/>
      </c>
      <c r="E6939" s="93" t="inlineStr">
        <is>
          <t>토너</t>
        </is>
      </c>
      <c r="F6939" s="93" t="inlineStr">
        <is>
          <t>카페24</t>
        </is>
      </c>
      <c r="G6939" s="93" t="inlineStr">
        <is>
          <t>스킨팩 화장솜 60P</t>
        </is>
      </c>
      <c r="H6939" s="93" t="n">
        <v>51</v>
      </c>
      <c r="J6939" s="93" t="n">
        <v>190801</v>
      </c>
      <c r="L6939" s="93" t="n">
        <v>153000</v>
      </c>
      <c r="M6939" s="93" t="n">
        <v>144049.5</v>
      </c>
      <c r="N6939" s="93" t="n">
        <v>56610</v>
      </c>
      <c r="O6939" s="148" t="n">
        <v>139090.9090909091</v>
      </c>
      <c r="P6939" s="93" t="inlineStr">
        <is>
          <t>카페24토너스킨팩 화장솜 60P190801</t>
        </is>
      </c>
    </row>
    <row r="6940" customFormat="1" s="93">
      <c r="B6940" s="127" t="n">
        <v>43997</v>
      </c>
      <c r="C6940" s="93">
        <f>TEXT(B6940,"aaa")</f>
        <v/>
      </c>
      <c r="E6940" s="93" t="inlineStr">
        <is>
          <t>앰플</t>
        </is>
      </c>
      <c r="F6940" s="93" t="inlineStr">
        <is>
          <t>카페24</t>
        </is>
      </c>
      <c r="G6940" s="93" t="inlineStr">
        <is>
          <t>앰플 30ml</t>
        </is>
      </c>
      <c r="H6940" s="93" t="n">
        <v>17</v>
      </c>
      <c r="J6940" s="93" t="n">
        <v>190801</v>
      </c>
      <c r="L6940" s="93" t="n">
        <v>476000</v>
      </c>
      <c r="M6940" s="93" t="n">
        <v>448154</v>
      </c>
      <c r="N6940" s="93" t="n">
        <v>57749</v>
      </c>
      <c r="O6940" s="148" t="n">
        <v>432727.2727272727</v>
      </c>
      <c r="P6940" s="93" t="inlineStr">
        <is>
          <t>카페24앰플앰플 30ml190801</t>
        </is>
      </c>
    </row>
    <row r="6941" customFormat="1" s="93">
      <c r="B6941" s="127" t="n">
        <v>43997</v>
      </c>
      <c r="C6941" s="93">
        <f>TEXT(B6941,"aaa")</f>
        <v/>
      </c>
      <c r="E6941" s="93" t="inlineStr">
        <is>
          <t>수딩크림</t>
        </is>
      </c>
      <c r="F6941" s="93" t="inlineStr">
        <is>
          <t>카페24</t>
        </is>
      </c>
      <c r="G6941" s="93" t="inlineStr">
        <is>
          <t>수딩크림 100ml</t>
        </is>
      </c>
      <c r="H6941" s="93" t="n">
        <v>5</v>
      </c>
      <c r="J6941" s="93" t="n">
        <v>190801</v>
      </c>
      <c r="L6941" s="93" t="n">
        <v>190000</v>
      </c>
      <c r="M6941" s="93" t="n">
        <v>178885</v>
      </c>
      <c r="N6941" s="93" t="n">
        <v>15225</v>
      </c>
      <c r="O6941" s="148" t="n">
        <v>172727.2727272727</v>
      </c>
      <c r="P6941" s="93" t="inlineStr">
        <is>
          <t>카페24수딩크림수딩크림 100ml190801</t>
        </is>
      </c>
    </row>
    <row r="6942" customFormat="1" s="93">
      <c r="B6942" s="127" t="n">
        <v>43997</v>
      </c>
      <c r="C6942" s="93">
        <f>TEXT(B6942,"aaa")</f>
        <v/>
      </c>
      <c r="E6942" s="93" t="inlineStr">
        <is>
          <t>클렌징폼</t>
        </is>
      </c>
      <c r="F6942" s="93" t="inlineStr">
        <is>
          <t>카페24</t>
        </is>
      </c>
      <c r="G6942" s="93" t="inlineStr">
        <is>
          <t>클렌징폼 120ml</t>
        </is>
      </c>
      <c r="H6942" s="93" t="n">
        <v>10</v>
      </c>
      <c r="J6942" s="93" t="n">
        <v>190801</v>
      </c>
      <c r="L6942" s="93" t="n">
        <v>130000</v>
      </c>
      <c r="M6942" s="93" t="n">
        <v>122395</v>
      </c>
      <c r="N6942" s="93" t="n">
        <v>27500</v>
      </c>
      <c r="O6942" s="148" t="n">
        <v>118181.8181818182</v>
      </c>
      <c r="P6942" s="93" t="inlineStr">
        <is>
          <t>카페24클렌징폼클렌징폼 120ml190801</t>
        </is>
      </c>
    </row>
    <row r="6943" customFormat="1" s="93">
      <c r="B6943" s="127" t="n">
        <v>43997</v>
      </c>
      <c r="C6943" s="93">
        <f>TEXT(B6943,"aaa")</f>
        <v/>
      </c>
      <c r="E6943" s="93" t="inlineStr">
        <is>
          <t>클렌징폼</t>
        </is>
      </c>
      <c r="F6943" s="93" t="inlineStr">
        <is>
          <t>카페24</t>
        </is>
      </c>
      <c r="G6943" s="93" t="inlineStr">
        <is>
          <t>클렌징폼 120ml 3set</t>
        </is>
      </c>
      <c r="H6943" s="93" t="n">
        <v>1</v>
      </c>
      <c r="J6943" s="93" t="n">
        <v>190801</v>
      </c>
      <c r="L6943" s="93" t="n">
        <v>33000</v>
      </c>
      <c r="M6943" s="93" t="n">
        <v>31069.5</v>
      </c>
      <c r="N6943" s="93" t="n">
        <v>3690</v>
      </c>
      <c r="O6943" s="148" t="n">
        <v>30000</v>
      </c>
      <c r="P6943" s="93" t="inlineStr">
        <is>
          <t>카페24클렌징폼클렌징폼 120ml 3set190801</t>
        </is>
      </c>
    </row>
    <row r="6944" customFormat="1" s="93">
      <c r="B6944" s="127" t="n">
        <v>43997</v>
      </c>
      <c r="C6944" s="93">
        <f>TEXT(B6944,"aaa")</f>
        <v/>
      </c>
      <c r="E6944" s="93" t="inlineStr">
        <is>
          <t>토너</t>
        </is>
      </c>
      <c r="F6944" s="93" t="inlineStr">
        <is>
          <t>아누아 CS</t>
        </is>
      </c>
      <c r="G6944" s="93" t="inlineStr">
        <is>
          <t>250ml</t>
        </is>
      </c>
      <c r="H6944" s="93" t="n">
        <v>2</v>
      </c>
      <c r="J6944" s="93" t="n">
        <v>190801</v>
      </c>
      <c r="L6944" s="93" t="n">
        <v>0</v>
      </c>
      <c r="M6944" s="93" t="n">
        <v>0</v>
      </c>
      <c r="N6944" s="93" t="n">
        <v>6520</v>
      </c>
      <c r="O6944" s="148" t="n">
        <v>0</v>
      </c>
      <c r="P6944" s="93" t="inlineStr">
        <is>
          <t>아누아 CS토너250ml190801</t>
        </is>
      </c>
    </row>
    <row r="6945" customFormat="1" s="93">
      <c r="B6945" s="127" t="n">
        <v>43998</v>
      </c>
      <c r="C6945" s="93">
        <f>TEXT(B6945,"aaa")</f>
        <v/>
      </c>
      <c r="E6945" s="93" t="inlineStr">
        <is>
          <t>토너</t>
        </is>
      </c>
      <c r="F6945" s="93" t="inlineStr">
        <is>
          <t>W컨셉</t>
        </is>
      </c>
      <c r="G6945" s="93" t="inlineStr">
        <is>
          <t>250ml 2set</t>
        </is>
      </c>
      <c r="H6945" s="93" t="n">
        <v>3</v>
      </c>
      <c r="J6945" s="93" t="n">
        <v>190801</v>
      </c>
      <c r="L6945" s="93" t="n">
        <v>105000</v>
      </c>
      <c r="M6945" s="93" t="n">
        <v>76650</v>
      </c>
      <c r="N6945" s="93" t="n">
        <v>19560</v>
      </c>
      <c r="O6945" s="148" t="n">
        <v>95454.54545454544</v>
      </c>
      <c r="P6945" s="93" t="inlineStr">
        <is>
          <t>W컨셉토너250ml 2set190801</t>
        </is>
      </c>
    </row>
    <row r="6946" customFormat="1" s="93">
      <c r="B6946" s="127" t="n">
        <v>43998</v>
      </c>
      <c r="C6946" s="93">
        <f>TEXT(B6946,"aaa")</f>
        <v/>
      </c>
      <c r="E6946" s="93" t="inlineStr">
        <is>
          <t>선크림</t>
        </is>
      </c>
      <c r="F6946" s="93" t="inlineStr">
        <is>
          <t>카페24</t>
        </is>
      </c>
      <c r="G6946" s="93" t="inlineStr">
        <is>
          <t>선크림 50ml</t>
        </is>
      </c>
      <c r="H6946" s="93" t="n">
        <v>8</v>
      </c>
      <c r="J6946" s="93" t="n">
        <v>190801</v>
      </c>
      <c r="L6946" s="93" t="n">
        <v>160000</v>
      </c>
      <c r="M6946" s="93" t="n">
        <v>150640</v>
      </c>
      <c r="N6946" s="93" t="n">
        <v>18760</v>
      </c>
      <c r="O6946" s="148" t="n">
        <v>145454.5454545454</v>
      </c>
      <c r="P6946" s="93" t="inlineStr">
        <is>
          <t>카페24선크림선크림 50ml190801</t>
        </is>
      </c>
    </row>
    <row r="6947" customFormat="1" s="93">
      <c r="B6947" s="127" t="n">
        <v>43998</v>
      </c>
      <c r="C6947" s="93">
        <f>TEXT(B6947,"aaa")</f>
        <v/>
      </c>
      <c r="E6947" s="93" t="inlineStr">
        <is>
          <t>클렌징폼</t>
        </is>
      </c>
      <c r="F6947" s="93" t="inlineStr">
        <is>
          <t>카페24</t>
        </is>
      </c>
      <c r="G6947" s="93" t="inlineStr">
        <is>
          <t>클렌징폼 120ml(선크림할인)</t>
        </is>
      </c>
      <c r="H6947" s="93" t="n">
        <v>1</v>
      </c>
      <c r="J6947" s="93" t="n">
        <v>190801</v>
      </c>
      <c r="L6947" s="93" t="n">
        <v>10000</v>
      </c>
      <c r="M6947" s="93" t="n">
        <v>9415</v>
      </c>
      <c r="N6947" s="93" t="n">
        <v>2750</v>
      </c>
      <c r="O6947" s="148" t="n">
        <v>9090.90909090909</v>
      </c>
      <c r="P6947" s="93" t="inlineStr">
        <is>
          <t>카페24클렌징폼클렌징폼 120ml(선크림할인)190801</t>
        </is>
      </c>
    </row>
    <row r="6948" customFormat="1" s="93">
      <c r="B6948" s="127" t="n">
        <v>43998</v>
      </c>
      <c r="C6948" s="93">
        <f>TEXT(B6948,"aaa")</f>
        <v/>
      </c>
      <c r="E6948" s="93" t="inlineStr">
        <is>
          <t>어성초진정패키지</t>
        </is>
      </c>
      <c r="F6948" s="93" t="inlineStr">
        <is>
          <t>카페24</t>
        </is>
      </c>
      <c r="G6948" s="93" t="inlineStr">
        <is>
          <t>어성초 진정패키지세트</t>
        </is>
      </c>
      <c r="H6948" s="93" t="n">
        <v>4</v>
      </c>
      <c r="J6948" s="93" t="n">
        <v>190801</v>
      </c>
      <c r="L6948" s="93" t="n">
        <v>396000</v>
      </c>
      <c r="M6948" s="93" t="n">
        <v>372834</v>
      </c>
      <c r="N6948" s="93" t="n">
        <v>60548</v>
      </c>
      <c r="O6948" s="148" t="n">
        <v>360000</v>
      </c>
      <c r="P6948" s="93" t="inlineStr">
        <is>
          <t>카페24어성초진정패키지어성초 진정패키지세트190801</t>
        </is>
      </c>
    </row>
    <row r="6949" customFormat="1" s="93">
      <c r="B6949" s="127" t="n">
        <v>43998</v>
      </c>
      <c r="C6949" s="93">
        <f>TEXT(B6949,"aaa")</f>
        <v/>
      </c>
      <c r="E6949" s="93" t="inlineStr">
        <is>
          <t>머드크림마스크</t>
        </is>
      </c>
      <c r="F6949" s="93" t="inlineStr">
        <is>
          <t>카페24</t>
        </is>
      </c>
      <c r="G6949" s="93" t="inlineStr">
        <is>
          <t>머드크림마스크 100ml</t>
        </is>
      </c>
      <c r="H6949" s="93" t="n">
        <v>2</v>
      </c>
      <c r="J6949" s="93" t="n">
        <v>190801</v>
      </c>
      <c r="L6949" s="93" t="n">
        <v>40000</v>
      </c>
      <c r="M6949" s="93" t="n">
        <v>37660</v>
      </c>
      <c r="N6949" s="93" t="n">
        <v>2884</v>
      </c>
      <c r="O6949" s="148" t="n">
        <v>36363.63636363636</v>
      </c>
      <c r="P6949" s="93" t="inlineStr">
        <is>
          <t>카페24머드크림마스크머드크림마스크 100ml190801</t>
        </is>
      </c>
    </row>
    <row r="6950" customFormat="1" s="93">
      <c r="B6950" s="127" t="n">
        <v>43998</v>
      </c>
      <c r="C6950" s="93">
        <f>TEXT(B6950,"aaa")</f>
        <v/>
      </c>
      <c r="E6950" s="93" t="inlineStr">
        <is>
          <t>머드크림마스크</t>
        </is>
      </c>
      <c r="F6950" s="93" t="inlineStr">
        <is>
          <t>카페24</t>
        </is>
      </c>
      <c r="G6950" s="93" t="inlineStr">
        <is>
          <t>머드크림마스크 100ml 2set</t>
        </is>
      </c>
      <c r="H6950" s="93" t="n">
        <v>1</v>
      </c>
      <c r="J6950" s="93" t="n">
        <v>190801</v>
      </c>
      <c r="L6950" s="93" t="n">
        <v>35000</v>
      </c>
      <c r="M6950" s="93" t="n">
        <v>32952.5</v>
      </c>
      <c r="N6950" s="93" t="n">
        <v>2884</v>
      </c>
      <c r="O6950" s="148" t="n">
        <v>31818.18181818182</v>
      </c>
      <c r="P6950" s="93" t="inlineStr">
        <is>
          <t>카페24머드크림마스크머드크림마스크 100ml 2set190801</t>
        </is>
      </c>
    </row>
    <row r="6951" customFormat="1" s="93">
      <c r="B6951" s="127" t="n">
        <v>43998</v>
      </c>
      <c r="C6951" s="93">
        <f>TEXT(B6951,"aaa")</f>
        <v/>
      </c>
      <c r="E6951" s="93" t="inlineStr">
        <is>
          <t>마스크팩</t>
        </is>
      </c>
      <c r="F6951" s="93" t="inlineStr">
        <is>
          <t>카페24</t>
        </is>
      </c>
      <c r="G6951" s="93" t="inlineStr">
        <is>
          <t>마스크팩 1매</t>
        </is>
      </c>
      <c r="H6951" s="93" t="n">
        <v>2</v>
      </c>
      <c r="J6951" s="93" t="n">
        <v>190801</v>
      </c>
      <c r="L6951" s="93" t="n">
        <v>8000</v>
      </c>
      <c r="M6951" s="93" t="n">
        <v>7532</v>
      </c>
      <c r="N6951" s="93" t="n">
        <v>794</v>
      </c>
      <c r="O6951" s="148" t="n">
        <v>7272.727272727272</v>
      </c>
      <c r="P6951" s="93" t="inlineStr">
        <is>
          <t>카페24마스크팩마스크팩 1매190801</t>
        </is>
      </c>
    </row>
    <row r="6952" customFormat="1" s="93">
      <c r="B6952" s="127" t="n">
        <v>43998</v>
      </c>
      <c r="C6952" s="93">
        <f>TEXT(B6952,"aaa")</f>
        <v/>
      </c>
      <c r="E6952" s="93" t="inlineStr">
        <is>
          <t>마스크팩</t>
        </is>
      </c>
      <c r="F6952" s="93" t="inlineStr">
        <is>
          <t>카페24</t>
        </is>
      </c>
      <c r="G6952" s="93" t="inlineStr">
        <is>
          <t>마스크팩 10매</t>
        </is>
      </c>
      <c r="H6952" s="93" t="n">
        <v>2</v>
      </c>
      <c r="J6952" s="93" t="n">
        <v>190801</v>
      </c>
      <c r="L6952" s="93" t="n">
        <v>40000</v>
      </c>
      <c r="M6952" s="93" t="n">
        <v>37660</v>
      </c>
      <c r="N6952" s="93" t="n">
        <v>7940</v>
      </c>
      <c r="O6952" s="148" t="n">
        <v>36363.63636363636</v>
      </c>
      <c r="P6952" s="93" t="inlineStr">
        <is>
          <t>카페24마스크팩마스크팩 10매190801</t>
        </is>
      </c>
    </row>
    <row r="6953" customFormat="1" s="93">
      <c r="B6953" s="127" t="n">
        <v>43998</v>
      </c>
      <c r="C6953" s="93">
        <f>TEXT(B6953,"aaa")</f>
        <v/>
      </c>
      <c r="E6953" s="93" t="inlineStr">
        <is>
          <t>토너</t>
        </is>
      </c>
      <c r="F6953" s="93" t="inlineStr">
        <is>
          <t>카페24</t>
        </is>
      </c>
      <c r="G6953" s="93" t="inlineStr">
        <is>
          <t>250ml</t>
        </is>
      </c>
      <c r="H6953" s="93" t="n">
        <v>59</v>
      </c>
      <c r="J6953" s="93" t="n">
        <v>190801</v>
      </c>
      <c r="L6953" s="93" t="n">
        <v>1180000</v>
      </c>
      <c r="M6953" s="93" t="n">
        <v>1110970</v>
      </c>
      <c r="N6953" s="93" t="n">
        <v>192340</v>
      </c>
      <c r="O6953" s="148" t="n">
        <v>1072727.272727273</v>
      </c>
      <c r="P6953" s="93" t="inlineStr">
        <is>
          <t>카페24토너250ml190801</t>
        </is>
      </c>
    </row>
    <row r="6954" customFormat="1" s="93">
      <c r="B6954" s="127" t="n">
        <v>43998</v>
      </c>
      <c r="C6954" s="93">
        <f>TEXT(B6954,"aaa")</f>
        <v/>
      </c>
      <c r="E6954" s="93" t="inlineStr">
        <is>
          <t>토너</t>
        </is>
      </c>
      <c r="F6954" s="93" t="inlineStr">
        <is>
          <t>카페24</t>
        </is>
      </c>
      <c r="G6954" s="93" t="inlineStr">
        <is>
          <t>250ml 2set</t>
        </is>
      </c>
      <c r="H6954" s="93" t="n">
        <v>45</v>
      </c>
      <c r="J6954" s="93" t="n">
        <v>190801</v>
      </c>
      <c r="L6954" s="93" t="n">
        <v>1575000</v>
      </c>
      <c r="M6954" s="93" t="n">
        <v>1482862.5</v>
      </c>
      <c r="N6954" s="93" t="n">
        <v>293400</v>
      </c>
      <c r="O6954" s="148" t="n">
        <v>1431818.181818182</v>
      </c>
      <c r="P6954" s="93" t="inlineStr">
        <is>
          <t>카페24토너250ml 2set190801</t>
        </is>
      </c>
    </row>
    <row r="6955" customFormat="1" s="93">
      <c r="B6955" s="127" t="n">
        <v>43998</v>
      </c>
      <c r="C6955" s="93">
        <f>TEXT(B6955,"aaa")</f>
        <v/>
      </c>
      <c r="E6955" s="93" t="inlineStr">
        <is>
          <t>토너</t>
        </is>
      </c>
      <c r="F6955" s="93" t="inlineStr">
        <is>
          <t>카페24</t>
        </is>
      </c>
      <c r="G6955" s="93" t="inlineStr">
        <is>
          <t>500ml</t>
        </is>
      </c>
      <c r="H6955" s="93" t="n">
        <v>49</v>
      </c>
      <c r="J6955" s="93" t="n">
        <v>190801</v>
      </c>
      <c r="L6955" s="93" t="n">
        <v>1617000</v>
      </c>
      <c r="M6955" s="93" t="n">
        <v>1522405.5</v>
      </c>
      <c r="N6955" s="93" t="n">
        <v>231525</v>
      </c>
      <c r="O6955" s="148" t="n">
        <v>1470000</v>
      </c>
      <c r="P6955" s="93" t="inlineStr">
        <is>
          <t>카페24토너500ml190801</t>
        </is>
      </c>
    </row>
    <row r="6956" customFormat="1" s="93">
      <c r="B6956" s="127" t="n">
        <v>43998</v>
      </c>
      <c r="C6956" s="93">
        <f>TEXT(B6956,"aaa")</f>
        <v/>
      </c>
      <c r="E6956" s="93" t="inlineStr">
        <is>
          <t>토너</t>
        </is>
      </c>
      <c r="F6956" s="93" t="inlineStr">
        <is>
          <t>카페24</t>
        </is>
      </c>
      <c r="G6956" s="93" t="inlineStr">
        <is>
          <t>스킨팩 화장솜 60P</t>
        </is>
      </c>
      <c r="H6956" s="93" t="n">
        <v>50</v>
      </c>
      <c r="J6956" s="93" t="n">
        <v>190801</v>
      </c>
      <c r="L6956" s="93" t="n">
        <v>150000</v>
      </c>
      <c r="M6956" s="93" t="n">
        <v>141225</v>
      </c>
      <c r="N6956" s="93" t="n">
        <v>55500</v>
      </c>
      <c r="O6956" s="148" t="n">
        <v>136363.6363636364</v>
      </c>
      <c r="P6956" s="93" t="inlineStr">
        <is>
          <t>카페24토너스킨팩 화장솜 60P190801</t>
        </is>
      </c>
    </row>
    <row r="6957" customFormat="1" s="93">
      <c r="B6957" s="127" t="n">
        <v>43998</v>
      </c>
      <c r="C6957" s="93">
        <f>TEXT(B6957,"aaa")</f>
        <v/>
      </c>
      <c r="E6957" s="93" t="inlineStr">
        <is>
          <t>앰플</t>
        </is>
      </c>
      <c r="F6957" s="93" t="inlineStr">
        <is>
          <t>카페24</t>
        </is>
      </c>
      <c r="G6957" s="93" t="inlineStr">
        <is>
          <t>앰플 30ml</t>
        </is>
      </c>
      <c r="H6957" s="93" t="n">
        <v>15</v>
      </c>
      <c r="J6957" s="93" t="n">
        <v>190801</v>
      </c>
      <c r="L6957" s="93" t="n">
        <v>420000</v>
      </c>
      <c r="M6957" s="93" t="n">
        <v>395430</v>
      </c>
      <c r="N6957" s="93" t="n">
        <v>50955</v>
      </c>
      <c r="O6957" s="148" t="n">
        <v>381818.1818181818</v>
      </c>
      <c r="P6957" s="93" t="inlineStr">
        <is>
          <t>카페24앰플앰플 30ml190801</t>
        </is>
      </c>
    </row>
    <row r="6958" customFormat="1" s="93">
      <c r="B6958" s="127" t="n">
        <v>43998</v>
      </c>
      <c r="C6958" s="93">
        <f>TEXT(B6958,"aaa")</f>
        <v/>
      </c>
      <c r="E6958" s="93" t="inlineStr">
        <is>
          <t>수딩크림</t>
        </is>
      </c>
      <c r="F6958" s="93" t="inlineStr">
        <is>
          <t>카페24</t>
        </is>
      </c>
      <c r="G6958" s="93" t="inlineStr">
        <is>
          <t>수딩크림 100ml</t>
        </is>
      </c>
      <c r="H6958" s="93" t="n">
        <v>3</v>
      </c>
      <c r="J6958" s="93" t="n">
        <v>190801</v>
      </c>
      <c r="L6958" s="93" t="n">
        <v>114000</v>
      </c>
      <c r="M6958" s="93" t="n">
        <v>107331</v>
      </c>
      <c r="N6958" s="93" t="n">
        <v>9135</v>
      </c>
      <c r="O6958" s="148" t="n">
        <v>103636.3636363636</v>
      </c>
      <c r="P6958" s="93" t="inlineStr">
        <is>
          <t>카페24수딩크림수딩크림 100ml190801</t>
        </is>
      </c>
    </row>
    <row r="6959" customFormat="1" s="93">
      <c r="B6959" s="127" t="n">
        <v>43998</v>
      </c>
      <c r="C6959" s="93">
        <f>TEXT(B6959,"aaa")</f>
        <v/>
      </c>
      <c r="E6959" s="93" t="inlineStr">
        <is>
          <t>클렌징폼</t>
        </is>
      </c>
      <c r="F6959" s="93" t="inlineStr">
        <is>
          <t>카페24</t>
        </is>
      </c>
      <c r="G6959" s="93" t="inlineStr">
        <is>
          <t>클렌징폼 120ml</t>
        </is>
      </c>
      <c r="H6959" s="93" t="n">
        <v>8</v>
      </c>
      <c r="J6959" s="93" t="n">
        <v>190801</v>
      </c>
      <c r="L6959" s="93" t="n">
        <v>104000</v>
      </c>
      <c r="M6959" s="93" t="n">
        <v>97916</v>
      </c>
      <c r="N6959" s="93" t="n">
        <v>22000</v>
      </c>
      <c r="O6959" s="148" t="n">
        <v>94545.45454545454</v>
      </c>
      <c r="P6959" s="93" t="inlineStr">
        <is>
          <t>카페24클렌징폼클렌징폼 120ml190801</t>
        </is>
      </c>
    </row>
    <row r="6960" customFormat="1" s="93">
      <c r="B6960" s="127" t="n">
        <v>43998</v>
      </c>
      <c r="C6960" s="93">
        <f>TEXT(B6960,"aaa")</f>
        <v/>
      </c>
      <c r="E6960" s="93" t="inlineStr">
        <is>
          <t>토너</t>
        </is>
      </c>
      <c r="F6960" s="93" t="inlineStr">
        <is>
          <t>큐텐</t>
        </is>
      </c>
      <c r="G6960" s="93" t="inlineStr">
        <is>
          <t>250ml</t>
        </is>
      </c>
      <c r="H6960" s="93" t="n">
        <v>84</v>
      </c>
      <c r="J6960" s="93" t="n">
        <v>190801</v>
      </c>
      <c r="L6960" s="93" t="n">
        <v>2646000</v>
      </c>
      <c r="M6960" s="93" t="n">
        <v>2354940</v>
      </c>
      <c r="N6960" s="93" t="n">
        <v>273840</v>
      </c>
      <c r="O6960" s="148" t="n">
        <v>2405454.545454545</v>
      </c>
      <c r="P6960" s="93" t="inlineStr">
        <is>
          <t>큐텐토너250ml190801</t>
        </is>
      </c>
    </row>
    <row r="6961" customFormat="1" s="93">
      <c r="B6961" s="127" t="n">
        <v>43998</v>
      </c>
      <c r="C6961" s="93">
        <f>TEXT(B6961,"aaa")</f>
        <v/>
      </c>
      <c r="E6961" s="93" t="inlineStr">
        <is>
          <t>토너</t>
        </is>
      </c>
      <c r="F6961" s="93" t="inlineStr">
        <is>
          <t>큐텐</t>
        </is>
      </c>
      <c r="G6961" s="93" t="inlineStr">
        <is>
          <t>250ml 2set</t>
        </is>
      </c>
      <c r="H6961" s="93" t="n">
        <v>90</v>
      </c>
      <c r="J6961" s="93" t="n">
        <v>190801</v>
      </c>
      <c r="L6961" s="93" t="n">
        <v>3960000</v>
      </c>
      <c r="M6961" s="93" t="n">
        <v>3524400</v>
      </c>
      <c r="N6961" s="93" t="n">
        <v>586800</v>
      </c>
      <c r="O6961" s="148" t="n">
        <v>3600000</v>
      </c>
      <c r="P6961" s="93" t="inlineStr">
        <is>
          <t>큐텐토너250ml 2set190801</t>
        </is>
      </c>
    </row>
    <row r="6962" customFormat="1" s="93">
      <c r="B6962" s="127" t="n">
        <v>43998</v>
      </c>
      <c r="C6962" s="93">
        <f>TEXT(B6962,"aaa")</f>
        <v/>
      </c>
      <c r="E6962" s="93" t="inlineStr">
        <is>
          <t>앰플</t>
        </is>
      </c>
      <c r="F6962" s="93" t="inlineStr">
        <is>
          <t>큐텐</t>
        </is>
      </c>
      <c r="G6962" s="93" t="inlineStr">
        <is>
          <t>앰플 30ml</t>
        </is>
      </c>
      <c r="H6962" s="93" t="n">
        <v>8</v>
      </c>
      <c r="J6962" s="93" t="n">
        <v>190801</v>
      </c>
      <c r="L6962" s="93" t="n">
        <v>304000</v>
      </c>
      <c r="M6962" s="93" t="n">
        <v>270560</v>
      </c>
      <c r="N6962" s="93" t="n">
        <v>27176</v>
      </c>
      <c r="O6962" s="148" t="n">
        <v>276363.6363636364</v>
      </c>
      <c r="P6962" s="93" t="inlineStr">
        <is>
          <t>큐텐앰플앰플 30ml190801</t>
        </is>
      </c>
    </row>
    <row r="6963" customFormat="1" s="93">
      <c r="B6963" s="127" t="n">
        <v>43998</v>
      </c>
      <c r="C6963" s="93">
        <f>TEXT(B6963,"aaa")</f>
        <v/>
      </c>
      <c r="E6963" s="93" t="inlineStr">
        <is>
          <t>머드크림마스크</t>
        </is>
      </c>
      <c r="F6963" s="93" t="inlineStr">
        <is>
          <t>큐텐</t>
        </is>
      </c>
      <c r="G6963" s="93" t="inlineStr">
        <is>
          <t>머드크림마스크 100ml</t>
        </is>
      </c>
      <c r="H6963" s="93" t="n">
        <v>5</v>
      </c>
      <c r="J6963" s="93" t="n">
        <v>190801</v>
      </c>
      <c r="L6963" s="93" t="n">
        <v>157500</v>
      </c>
      <c r="M6963" s="93" t="n">
        <v>140175</v>
      </c>
      <c r="N6963" s="93" t="n">
        <v>7210</v>
      </c>
      <c r="O6963" s="148" t="n">
        <v>143181.8181818182</v>
      </c>
      <c r="P6963" s="93" t="inlineStr">
        <is>
          <t>큐텐머드크림마스크머드크림마스크 100ml190801</t>
        </is>
      </c>
    </row>
    <row r="6964" customFormat="1" s="93">
      <c r="B6964" s="127" t="n">
        <v>43998</v>
      </c>
      <c r="C6964" s="93">
        <f>TEXT(B6964,"aaa")</f>
        <v/>
      </c>
      <c r="E6964" s="93" t="inlineStr">
        <is>
          <t>마스크팩</t>
        </is>
      </c>
      <c r="F6964" s="93" t="inlineStr">
        <is>
          <t>큐텐</t>
        </is>
      </c>
      <c r="G6964" s="93" t="inlineStr">
        <is>
          <t>마스크팩 10매</t>
        </is>
      </c>
      <c r="H6964" s="93" t="n">
        <v>5</v>
      </c>
      <c r="J6964" s="93" t="n">
        <v>190801</v>
      </c>
      <c r="L6964" s="93" t="n">
        <v>180000</v>
      </c>
      <c r="M6964" s="93" t="n">
        <v>160200</v>
      </c>
      <c r="N6964" s="93" t="n">
        <v>19850</v>
      </c>
      <c r="O6964" s="148" t="n">
        <v>163636.3636363636</v>
      </c>
      <c r="P6964" s="93" t="inlineStr">
        <is>
          <t>큐텐마스크팩마스크팩 10매190801</t>
        </is>
      </c>
    </row>
    <row r="6965" customFormat="1" s="93">
      <c r="B6965" s="127" t="n">
        <v>43998</v>
      </c>
      <c r="C6965" s="93">
        <f>TEXT(B6965,"aaa")</f>
        <v/>
      </c>
      <c r="E6965" s="93" t="inlineStr">
        <is>
          <t>클렌징폼</t>
        </is>
      </c>
      <c r="F6965" s="93" t="inlineStr">
        <is>
          <t>큐텐</t>
        </is>
      </c>
      <c r="G6965" s="93" t="inlineStr">
        <is>
          <t>클렌징폼 120ml</t>
        </is>
      </c>
      <c r="H6965" s="93" t="n">
        <v>2</v>
      </c>
      <c r="J6965" s="93" t="n">
        <v>190801</v>
      </c>
      <c r="L6965" s="93" t="n">
        <v>50000</v>
      </c>
      <c r="M6965" s="93" t="n">
        <v>44500</v>
      </c>
      <c r="N6965" s="93" t="n">
        <v>5500</v>
      </c>
      <c r="O6965" s="148" t="n">
        <v>45454.54545454545</v>
      </c>
      <c r="P6965" s="93" t="inlineStr">
        <is>
          <t>큐텐클렌징폼클렌징폼 120ml190801</t>
        </is>
      </c>
    </row>
    <row r="6966" customFormat="1" s="93">
      <c r="B6966" s="127" t="n">
        <v>43998</v>
      </c>
      <c r="C6966" s="93">
        <f>TEXT(B6966,"aaa")</f>
        <v/>
      </c>
      <c r="E6966" s="93" t="inlineStr">
        <is>
          <t>토너</t>
        </is>
      </c>
      <c r="F6966" s="93" t="inlineStr">
        <is>
          <t>아누아 CS</t>
        </is>
      </c>
      <c r="G6966" s="93" t="inlineStr">
        <is>
          <t>40ml</t>
        </is>
      </c>
      <c r="H6966" s="93" t="n">
        <v>1</v>
      </c>
      <c r="J6966" s="93" t="n">
        <v>190801</v>
      </c>
      <c r="L6966" s="93" t="n">
        <v>0</v>
      </c>
      <c r="M6966" s="93" t="n">
        <v>0</v>
      </c>
      <c r="N6966" s="93" t="n">
        <v>1230</v>
      </c>
      <c r="O6966" s="148" t="n">
        <v>0</v>
      </c>
      <c r="P6966" s="93" t="inlineStr">
        <is>
          <t>아누아 CS토너40ml190801</t>
        </is>
      </c>
    </row>
    <row r="6967" customFormat="1" s="93">
      <c r="B6967" s="127" t="n">
        <v>43998</v>
      </c>
      <c r="C6967" s="93">
        <f>TEXT(B6967,"aaa")</f>
        <v/>
      </c>
      <c r="E6967" s="93" t="inlineStr">
        <is>
          <t>수딩크림</t>
        </is>
      </c>
      <c r="F6967" s="93" t="inlineStr">
        <is>
          <t>아누아 CS</t>
        </is>
      </c>
      <c r="G6967" s="93" t="inlineStr">
        <is>
          <t>수딩크림 100ml</t>
        </is>
      </c>
      <c r="H6967" s="93" t="n">
        <v>40</v>
      </c>
      <c r="J6967" s="93" t="n">
        <v>190801</v>
      </c>
      <c r="L6967" s="93" t="n">
        <v>0</v>
      </c>
      <c r="M6967" s="93" t="n">
        <v>0</v>
      </c>
      <c r="N6967" s="93" t="n">
        <v>121800</v>
      </c>
      <c r="O6967" s="148" t="n">
        <v>0</v>
      </c>
      <c r="P6967" s="93" t="inlineStr">
        <is>
          <t>아누아 CS수딩크림수딩크림 100ml190801</t>
        </is>
      </c>
    </row>
    <row r="6968" customFormat="1" s="93">
      <c r="B6968" s="127" t="n">
        <v>43999</v>
      </c>
      <c r="C6968" s="93">
        <f>TEXT(B6968,"aaa")</f>
        <v/>
      </c>
      <c r="E6968" s="93" t="inlineStr">
        <is>
          <t>토너</t>
        </is>
      </c>
      <c r="F6968" s="93" t="inlineStr">
        <is>
          <t>W컨셉</t>
        </is>
      </c>
      <c r="G6968" s="93" t="inlineStr">
        <is>
          <t>250ml 2set</t>
        </is>
      </c>
      <c r="H6968" s="93" t="n">
        <v>5</v>
      </c>
      <c r="J6968" s="93" t="n">
        <v>190801</v>
      </c>
      <c r="L6968" s="93" t="n">
        <v>175000</v>
      </c>
      <c r="M6968" s="93" t="n">
        <v>127750</v>
      </c>
      <c r="N6968" s="93" t="n">
        <v>32600</v>
      </c>
      <c r="O6968" s="148" t="n">
        <v>159090.9090909091</v>
      </c>
      <c r="P6968" s="93" t="inlineStr">
        <is>
          <t>W컨셉토너250ml 2set190801</t>
        </is>
      </c>
    </row>
    <row r="6969" customFormat="1" s="93">
      <c r="B6969" s="127" t="n">
        <v>43999</v>
      </c>
      <c r="C6969" s="93">
        <f>TEXT(B6969,"aaa")</f>
        <v/>
      </c>
      <c r="E6969" s="93" t="inlineStr">
        <is>
          <t>토너</t>
        </is>
      </c>
      <c r="F6969" s="93" t="inlineStr">
        <is>
          <t>스타일쉐어</t>
        </is>
      </c>
      <c r="G6969" s="93" t="inlineStr">
        <is>
          <t>250ml</t>
        </is>
      </c>
      <c r="H6969" s="93" t="n">
        <v>2</v>
      </c>
      <c r="J6969" s="93" t="n">
        <v>190801</v>
      </c>
      <c r="L6969" s="93" t="n">
        <v>40000</v>
      </c>
      <c r="M6969" s="93" t="n">
        <v>30000</v>
      </c>
      <c r="N6969" s="93" t="n">
        <v>6520</v>
      </c>
      <c r="O6969" s="148" t="n">
        <v>36363.63636363636</v>
      </c>
      <c r="P6969" s="93" t="inlineStr">
        <is>
          <t>스타일쉐어토너250ml190801</t>
        </is>
      </c>
    </row>
    <row r="6970" customFormat="1" s="93">
      <c r="B6970" s="127" t="n">
        <v>43999</v>
      </c>
      <c r="C6970" s="93">
        <f>TEXT(B6970,"aaa")</f>
        <v/>
      </c>
      <c r="E6970" s="93" t="inlineStr">
        <is>
          <t>선크림</t>
        </is>
      </c>
      <c r="F6970" s="93" t="inlineStr">
        <is>
          <t>카페24</t>
        </is>
      </c>
      <c r="G6970" s="93" t="inlineStr">
        <is>
          <t>선크림 50ml</t>
        </is>
      </c>
      <c r="H6970" s="93" t="n">
        <v>19</v>
      </c>
      <c r="J6970" s="93" t="n">
        <v>190801</v>
      </c>
      <c r="L6970" s="93" t="n">
        <v>380000</v>
      </c>
      <c r="M6970" s="93" t="n">
        <v>357770</v>
      </c>
      <c r="N6970" s="93" t="n">
        <v>44555</v>
      </c>
      <c r="O6970" s="148" t="n">
        <v>345454.5454545454</v>
      </c>
      <c r="P6970" s="93" t="inlineStr">
        <is>
          <t>카페24선크림선크림 50ml190801</t>
        </is>
      </c>
    </row>
    <row r="6971" customFormat="1" s="93">
      <c r="B6971" s="127" t="n">
        <v>43999</v>
      </c>
      <c r="C6971" s="93">
        <f>TEXT(B6971,"aaa")</f>
        <v/>
      </c>
      <c r="E6971" s="93" t="inlineStr">
        <is>
          <t>클렌징폼</t>
        </is>
      </c>
      <c r="F6971" s="93" t="inlineStr">
        <is>
          <t>카페24</t>
        </is>
      </c>
      <c r="G6971" s="93" t="inlineStr">
        <is>
          <t>클렌징폼 120ml(선크림할인)</t>
        </is>
      </c>
      <c r="H6971" s="93" t="n">
        <v>3</v>
      </c>
      <c r="J6971" s="93" t="n">
        <v>190801</v>
      </c>
      <c r="L6971" s="93" t="n">
        <v>30000</v>
      </c>
      <c r="M6971" s="93" t="n">
        <v>28245</v>
      </c>
      <c r="N6971" s="93" t="n">
        <v>8250</v>
      </c>
      <c r="O6971" s="148" t="n">
        <v>27272.72727272727</v>
      </c>
      <c r="P6971" s="93" t="inlineStr">
        <is>
          <t>카페24클렌징폼클렌징폼 120ml(선크림할인)190801</t>
        </is>
      </c>
    </row>
    <row r="6972" customFormat="1" s="93">
      <c r="B6972" s="127" t="n">
        <v>43999</v>
      </c>
      <c r="C6972" s="93">
        <f>TEXT(B6972,"aaa")</f>
        <v/>
      </c>
      <c r="E6972" s="93" t="inlineStr">
        <is>
          <t>여름 한정 진정세트</t>
        </is>
      </c>
      <c r="F6972" s="93" t="inlineStr">
        <is>
          <t>카페24</t>
        </is>
      </c>
      <c r="G6972" s="93" t="inlineStr">
        <is>
          <t>여름 한정 진정세트</t>
        </is>
      </c>
      <c r="H6972" s="93" t="n">
        <v>1</v>
      </c>
      <c r="J6972" s="93" t="n">
        <v>190801</v>
      </c>
      <c r="L6972" s="93" t="n">
        <v>35000</v>
      </c>
      <c r="M6972" s="93" t="n">
        <v>32952.5</v>
      </c>
      <c r="N6972" s="93" t="n">
        <v>5605</v>
      </c>
      <c r="O6972" s="148" t="n">
        <v>31818.18181818182</v>
      </c>
      <c r="P6972" s="93" t="inlineStr">
        <is>
          <t>카페24여름 한정 진정세트여름 한정 진정세트190801</t>
        </is>
      </c>
    </row>
    <row r="6973" customFormat="1" s="93">
      <c r="B6973" s="127" t="n">
        <v>43999</v>
      </c>
      <c r="C6973" s="93">
        <f>TEXT(B6973,"aaa")</f>
        <v/>
      </c>
      <c r="E6973" s="93" t="inlineStr">
        <is>
          <t>여름 한정 진정세트</t>
        </is>
      </c>
      <c r="F6973" s="93" t="inlineStr">
        <is>
          <t>카페24</t>
        </is>
      </c>
      <c r="G6973" s="93" t="inlineStr">
        <is>
          <t>여름 한정 진정세트 (대용량)</t>
        </is>
      </c>
      <c r="H6973" s="93" t="n">
        <v>1</v>
      </c>
      <c r="J6973" s="93" t="n">
        <v>190801</v>
      </c>
      <c r="L6973" s="93" t="n">
        <v>45000</v>
      </c>
      <c r="M6973" s="93" t="n">
        <v>42367.5</v>
      </c>
      <c r="N6973" s="93" t="n">
        <v>7070</v>
      </c>
      <c r="O6973" s="148" t="n">
        <v>40909.0909090909</v>
      </c>
      <c r="P6973" s="93" t="inlineStr">
        <is>
          <t>카페24여름 한정 진정세트여름 한정 진정세트 (대용량)190801</t>
        </is>
      </c>
    </row>
    <row r="6974" customFormat="1" s="93">
      <c r="B6974" s="127" t="n">
        <v>43999</v>
      </c>
      <c r="C6974" s="93">
        <f>TEXT(B6974,"aaa")</f>
        <v/>
      </c>
      <c r="E6974" s="93" t="inlineStr">
        <is>
          <t>어성초진정패키지</t>
        </is>
      </c>
      <c r="F6974" s="93" t="inlineStr">
        <is>
          <t>카페24</t>
        </is>
      </c>
      <c r="G6974" s="93" t="inlineStr">
        <is>
          <t>어성초 진정패키지세트</t>
        </is>
      </c>
      <c r="H6974" s="93" t="n">
        <v>7</v>
      </c>
      <c r="J6974" s="93" t="n">
        <v>190801</v>
      </c>
      <c r="L6974" s="93" t="n">
        <v>693000</v>
      </c>
      <c r="M6974" s="93" t="n">
        <v>652459.5</v>
      </c>
      <c r="N6974" s="93" t="n">
        <v>105959</v>
      </c>
      <c r="O6974" s="148" t="n">
        <v>630000</v>
      </c>
      <c r="P6974" s="93" t="inlineStr">
        <is>
          <t>카페24어성초진정패키지어성초 진정패키지세트190801</t>
        </is>
      </c>
    </row>
    <row r="6975" customFormat="1" s="93">
      <c r="B6975" s="127" t="n">
        <v>43999</v>
      </c>
      <c r="C6975" s="93">
        <f>TEXT(B6975,"aaa")</f>
        <v/>
      </c>
      <c r="E6975" s="93" t="inlineStr">
        <is>
          <t>머드크림마스크</t>
        </is>
      </c>
      <c r="F6975" s="93" t="inlineStr">
        <is>
          <t>카페24</t>
        </is>
      </c>
      <c r="G6975" s="93" t="inlineStr">
        <is>
          <t>머드크림마스크 100ml</t>
        </is>
      </c>
      <c r="H6975" s="93" t="n">
        <v>7</v>
      </c>
      <c r="J6975" s="93" t="n">
        <v>190801</v>
      </c>
      <c r="L6975" s="93" t="n">
        <v>140000</v>
      </c>
      <c r="M6975" s="93" t="n">
        <v>131810</v>
      </c>
      <c r="N6975" s="93" t="n">
        <v>10094</v>
      </c>
      <c r="O6975" s="148" t="n">
        <v>127272.7272727273</v>
      </c>
      <c r="P6975" s="93" t="inlineStr">
        <is>
          <t>카페24머드크림마스크머드크림마스크 100ml190801</t>
        </is>
      </c>
    </row>
    <row r="6976" customFormat="1" s="93">
      <c r="B6976" s="127" t="n">
        <v>43999</v>
      </c>
      <c r="C6976" s="93">
        <f>TEXT(B6976,"aaa")</f>
        <v/>
      </c>
      <c r="E6976" s="93" t="inlineStr">
        <is>
          <t>마스크팩</t>
        </is>
      </c>
      <c r="F6976" s="93" t="inlineStr">
        <is>
          <t>카페24</t>
        </is>
      </c>
      <c r="G6976" s="93" t="inlineStr">
        <is>
          <t>마스크팩 1매</t>
        </is>
      </c>
      <c r="H6976" s="93" t="n">
        <v>7</v>
      </c>
      <c r="J6976" s="93" t="n">
        <v>190801</v>
      </c>
      <c r="L6976" s="93" t="n">
        <v>28000</v>
      </c>
      <c r="M6976" s="93" t="n">
        <v>26362</v>
      </c>
      <c r="N6976" s="93" t="n">
        <v>2779</v>
      </c>
      <c r="O6976" s="148" t="n">
        <v>25454.54545454545</v>
      </c>
      <c r="P6976" s="93" t="inlineStr">
        <is>
          <t>카페24마스크팩마스크팩 1매190801</t>
        </is>
      </c>
    </row>
    <row r="6977" customFormat="1" s="93">
      <c r="B6977" s="127" t="n">
        <v>43999</v>
      </c>
      <c r="C6977" s="93">
        <f>TEXT(B6977,"aaa")</f>
        <v/>
      </c>
      <c r="E6977" s="93" t="inlineStr">
        <is>
          <t>마스크팩</t>
        </is>
      </c>
      <c r="F6977" s="93" t="inlineStr">
        <is>
          <t>카페24</t>
        </is>
      </c>
      <c r="G6977" s="93" t="inlineStr">
        <is>
          <t>마스크팩 10매</t>
        </is>
      </c>
      <c r="H6977" s="93" t="n">
        <v>1</v>
      </c>
      <c r="J6977" s="93" t="n">
        <v>190801</v>
      </c>
      <c r="L6977" s="93" t="n">
        <v>20000</v>
      </c>
      <c r="M6977" s="93" t="n">
        <v>18830</v>
      </c>
      <c r="N6977" s="93" t="n">
        <v>3970</v>
      </c>
      <c r="O6977" s="148" t="n">
        <v>18181.81818181818</v>
      </c>
      <c r="P6977" s="93" t="inlineStr">
        <is>
          <t>카페24마스크팩마스크팩 10매190801</t>
        </is>
      </c>
    </row>
    <row r="6978" customFormat="1" s="93">
      <c r="B6978" s="127" t="n">
        <v>43999</v>
      </c>
      <c r="C6978" s="93">
        <f>TEXT(B6978,"aaa")</f>
        <v/>
      </c>
      <c r="E6978" s="93" t="inlineStr">
        <is>
          <t>토너</t>
        </is>
      </c>
      <c r="F6978" s="93" t="inlineStr">
        <is>
          <t>카페24</t>
        </is>
      </c>
      <c r="G6978" s="93" t="inlineStr">
        <is>
          <t>250ml</t>
        </is>
      </c>
      <c r="H6978" s="93" t="n">
        <v>48</v>
      </c>
      <c r="J6978" s="93" t="n">
        <v>190801</v>
      </c>
      <c r="L6978" s="93" t="n">
        <v>960000</v>
      </c>
      <c r="M6978" s="93" t="n">
        <v>903840</v>
      </c>
      <c r="N6978" s="93" t="n">
        <v>156480</v>
      </c>
      <c r="O6978" s="148" t="n">
        <v>872727.2727272727</v>
      </c>
      <c r="P6978" s="93" t="inlineStr">
        <is>
          <t>카페24토너250ml190801</t>
        </is>
      </c>
    </row>
    <row r="6979" customFormat="1" s="93">
      <c r="B6979" s="127" t="n">
        <v>43999</v>
      </c>
      <c r="C6979" s="93">
        <f>TEXT(B6979,"aaa")</f>
        <v/>
      </c>
      <c r="E6979" s="93" t="inlineStr">
        <is>
          <t>토너</t>
        </is>
      </c>
      <c r="F6979" s="93" t="inlineStr">
        <is>
          <t>카페24</t>
        </is>
      </c>
      <c r="G6979" s="93" t="inlineStr">
        <is>
          <t>250ml 2set</t>
        </is>
      </c>
      <c r="H6979" s="93" t="n">
        <v>38</v>
      </c>
      <c r="J6979" s="93" t="n">
        <v>190801</v>
      </c>
      <c r="L6979" s="93" t="n">
        <v>1330000</v>
      </c>
      <c r="M6979" s="93" t="n">
        <v>1252195</v>
      </c>
      <c r="N6979" s="93" t="n">
        <v>247760</v>
      </c>
      <c r="O6979" s="148" t="n">
        <v>1209090.909090909</v>
      </c>
      <c r="P6979" s="93" t="inlineStr">
        <is>
          <t>카페24토너250ml 2set190801</t>
        </is>
      </c>
    </row>
    <row r="6980" customFormat="1" s="93">
      <c r="B6980" s="127" t="n">
        <v>43999</v>
      </c>
      <c r="C6980" s="93">
        <f>TEXT(B6980,"aaa")</f>
        <v/>
      </c>
      <c r="E6980" s="93" t="inlineStr">
        <is>
          <t>토너</t>
        </is>
      </c>
      <c r="F6980" s="93" t="inlineStr">
        <is>
          <t>카페24</t>
        </is>
      </c>
      <c r="G6980" s="93" t="inlineStr">
        <is>
          <t>500ml</t>
        </is>
      </c>
      <c r="H6980" s="93" t="n">
        <v>45</v>
      </c>
      <c r="J6980" s="93" t="n">
        <v>190801</v>
      </c>
      <c r="L6980" s="93" t="n">
        <v>1485000</v>
      </c>
      <c r="M6980" s="93" t="n">
        <v>1398127.5</v>
      </c>
      <c r="N6980" s="93" t="n">
        <v>212625</v>
      </c>
      <c r="O6980" s="148" t="n">
        <v>1350000</v>
      </c>
      <c r="P6980" s="93" t="inlineStr">
        <is>
          <t>카페24토너500ml190801</t>
        </is>
      </c>
    </row>
    <row r="6981" customFormat="1" s="93">
      <c r="B6981" s="127" t="n">
        <v>43999</v>
      </c>
      <c r="C6981" s="93">
        <f>TEXT(B6981,"aaa")</f>
        <v/>
      </c>
      <c r="E6981" s="93" t="inlineStr">
        <is>
          <t>토너</t>
        </is>
      </c>
      <c r="F6981" s="93" t="inlineStr">
        <is>
          <t>카페24</t>
        </is>
      </c>
      <c r="G6981" s="93" t="inlineStr">
        <is>
          <t>스킨팩 화장솜 60P</t>
        </is>
      </c>
      <c r="H6981" s="93" t="n">
        <v>41</v>
      </c>
      <c r="J6981" s="93" t="n">
        <v>190801</v>
      </c>
      <c r="L6981" s="93" t="n">
        <v>123000</v>
      </c>
      <c r="M6981" s="93" t="n">
        <v>115804.5</v>
      </c>
      <c r="N6981" s="93" t="n">
        <v>45510</v>
      </c>
      <c r="O6981" s="148" t="n">
        <v>111818.1818181818</v>
      </c>
      <c r="P6981" s="93" t="inlineStr">
        <is>
          <t>카페24토너스킨팩 화장솜 60P190801</t>
        </is>
      </c>
    </row>
    <row r="6982" customFormat="1" s="93">
      <c r="B6982" s="127" t="n">
        <v>43999</v>
      </c>
      <c r="C6982" s="93">
        <f>TEXT(B6982,"aaa")</f>
        <v/>
      </c>
      <c r="E6982" s="93" t="inlineStr">
        <is>
          <t>앰플</t>
        </is>
      </c>
      <c r="F6982" s="93" t="inlineStr">
        <is>
          <t>카페24</t>
        </is>
      </c>
      <c r="G6982" s="93" t="inlineStr">
        <is>
          <t>앰플 30ml</t>
        </is>
      </c>
      <c r="H6982" s="93" t="n">
        <v>15</v>
      </c>
      <c r="J6982" s="93" t="n">
        <v>190801</v>
      </c>
      <c r="L6982" s="93" t="n">
        <v>420000</v>
      </c>
      <c r="M6982" s="93" t="n">
        <v>395430</v>
      </c>
      <c r="N6982" s="93" t="n">
        <v>50955</v>
      </c>
      <c r="O6982" s="148" t="n">
        <v>381818.1818181818</v>
      </c>
      <c r="P6982" s="93" t="inlineStr">
        <is>
          <t>카페24앰플앰플 30ml190801</t>
        </is>
      </c>
    </row>
    <row r="6983" customFormat="1" s="93">
      <c r="B6983" s="127" t="n">
        <v>43999</v>
      </c>
      <c r="C6983" s="93">
        <f>TEXT(B6983,"aaa")</f>
        <v/>
      </c>
      <c r="E6983" s="93" t="inlineStr">
        <is>
          <t>수딩크림</t>
        </is>
      </c>
      <c r="F6983" s="93" t="inlineStr">
        <is>
          <t>카페24</t>
        </is>
      </c>
      <c r="G6983" s="93" t="inlineStr">
        <is>
          <t>수딩크림 100ml</t>
        </is>
      </c>
      <c r="H6983" s="93" t="n">
        <v>3</v>
      </c>
      <c r="J6983" s="93" t="n">
        <v>190801</v>
      </c>
      <c r="L6983" s="93" t="n">
        <v>114000</v>
      </c>
      <c r="M6983" s="93" t="n">
        <v>107331</v>
      </c>
      <c r="N6983" s="93" t="n">
        <v>9135</v>
      </c>
      <c r="O6983" s="148" t="n">
        <v>103636.3636363636</v>
      </c>
      <c r="P6983" s="93" t="inlineStr">
        <is>
          <t>카페24수딩크림수딩크림 100ml190801</t>
        </is>
      </c>
    </row>
    <row r="6984" customFormat="1" s="93">
      <c r="B6984" s="127" t="n">
        <v>43999</v>
      </c>
      <c r="C6984" s="93">
        <f>TEXT(B6984,"aaa")</f>
        <v/>
      </c>
      <c r="E6984" s="93" t="inlineStr">
        <is>
          <t>클렌징폼</t>
        </is>
      </c>
      <c r="F6984" s="93" t="inlineStr">
        <is>
          <t>카페24</t>
        </is>
      </c>
      <c r="G6984" s="93" t="inlineStr">
        <is>
          <t>클렌징폼 120ml</t>
        </is>
      </c>
      <c r="H6984" s="93" t="n">
        <v>6</v>
      </c>
      <c r="J6984" s="93" t="n">
        <v>190801</v>
      </c>
      <c r="L6984" s="93" t="n">
        <v>78000</v>
      </c>
      <c r="M6984" s="93" t="n">
        <v>73437</v>
      </c>
      <c r="N6984" s="93" t="n">
        <v>16500</v>
      </c>
      <c r="O6984" s="148" t="n">
        <v>70909.0909090909</v>
      </c>
      <c r="P6984" s="93" t="inlineStr">
        <is>
          <t>카페24클렌징폼클렌징폼 120ml190801</t>
        </is>
      </c>
    </row>
    <row r="6985" customFormat="1" s="93">
      <c r="B6985" s="127" t="n">
        <v>43999</v>
      </c>
      <c r="C6985" s="93">
        <f>TEXT(B6985,"aaa")</f>
        <v/>
      </c>
      <c r="E6985" s="93" t="inlineStr">
        <is>
          <t>토너</t>
        </is>
      </c>
      <c r="F6985" s="93" t="inlineStr">
        <is>
          <t>큐텐</t>
        </is>
      </c>
      <c r="G6985" s="93" t="inlineStr">
        <is>
          <t>250ml</t>
        </is>
      </c>
      <c r="H6985" s="93" t="n">
        <v>6</v>
      </c>
      <c r="J6985" s="93" t="n">
        <v>190801</v>
      </c>
      <c r="L6985" s="93" t="n">
        <v>189000</v>
      </c>
      <c r="M6985" s="93" t="n">
        <v>168210</v>
      </c>
      <c r="N6985" s="93" t="n">
        <v>19560</v>
      </c>
      <c r="O6985" s="148" t="n">
        <v>171818.1818181818</v>
      </c>
      <c r="P6985" s="93" t="inlineStr">
        <is>
          <t>큐텐토너250ml190801</t>
        </is>
      </c>
    </row>
    <row r="6986" customFormat="1" s="93">
      <c r="B6986" s="127" t="n">
        <v>43999</v>
      </c>
      <c r="C6986" s="93">
        <f>TEXT(B6986,"aaa")</f>
        <v/>
      </c>
      <c r="E6986" s="93" t="inlineStr">
        <is>
          <t>토너</t>
        </is>
      </c>
      <c r="F6986" s="93" t="inlineStr">
        <is>
          <t>큐텐</t>
        </is>
      </c>
      <c r="G6986" s="93" t="inlineStr">
        <is>
          <t>250ml 2set</t>
        </is>
      </c>
      <c r="H6986" s="93" t="n">
        <v>5</v>
      </c>
      <c r="J6986" s="93" t="n">
        <v>190801</v>
      </c>
      <c r="L6986" s="93" t="n">
        <v>220000</v>
      </c>
      <c r="M6986" s="93" t="n">
        <v>195800</v>
      </c>
      <c r="N6986" s="93" t="n">
        <v>32600</v>
      </c>
      <c r="O6986" s="148" t="n">
        <v>200000</v>
      </c>
      <c r="P6986" s="93" t="inlineStr">
        <is>
          <t>큐텐토너250ml 2set190801</t>
        </is>
      </c>
    </row>
    <row r="6987" customFormat="1" s="93">
      <c r="B6987" s="127" t="n">
        <v>43999</v>
      </c>
      <c r="C6987" s="93">
        <f>TEXT(B6987,"aaa")</f>
        <v/>
      </c>
      <c r="E6987" s="93" t="inlineStr">
        <is>
          <t>앰플</t>
        </is>
      </c>
      <c r="F6987" s="93" t="inlineStr">
        <is>
          <t>큐텐</t>
        </is>
      </c>
      <c r="G6987" s="93" t="inlineStr">
        <is>
          <t>앰플 30ml</t>
        </is>
      </c>
      <c r="H6987" s="93" t="n">
        <v>2</v>
      </c>
      <c r="J6987" s="93" t="n">
        <v>190801</v>
      </c>
      <c r="L6987" s="93" t="n">
        <v>76000</v>
      </c>
      <c r="M6987" s="93" t="n">
        <v>67640</v>
      </c>
      <c r="N6987" s="93" t="n">
        <v>6794</v>
      </c>
      <c r="O6987" s="148" t="n">
        <v>69090.90909090909</v>
      </c>
      <c r="P6987" s="93" t="inlineStr">
        <is>
          <t>큐텐앰플앰플 30ml190801</t>
        </is>
      </c>
    </row>
    <row r="6988" customFormat="1" s="93">
      <c r="B6988" s="127" t="n">
        <v>43999</v>
      </c>
      <c r="C6988" s="93">
        <f>TEXT(B6988,"aaa")</f>
        <v/>
      </c>
      <c r="E6988" s="93" t="inlineStr">
        <is>
          <t>마스크팩</t>
        </is>
      </c>
      <c r="F6988" s="93" t="inlineStr">
        <is>
          <t>큐텐</t>
        </is>
      </c>
      <c r="G6988" s="93" t="inlineStr">
        <is>
          <t>마스크팩 10매</t>
        </is>
      </c>
      <c r="H6988" s="93" t="n">
        <v>1</v>
      </c>
      <c r="J6988" s="93" t="n">
        <v>190801</v>
      </c>
      <c r="L6988" s="93" t="n">
        <v>36000</v>
      </c>
      <c r="M6988" s="93" t="n">
        <v>32040</v>
      </c>
      <c r="N6988" s="93" t="n">
        <v>3970</v>
      </c>
      <c r="O6988" s="148" t="n">
        <v>32727.27272727272</v>
      </c>
      <c r="P6988" s="93" t="inlineStr">
        <is>
          <t>큐텐마스크팩마스크팩 10매190801</t>
        </is>
      </c>
    </row>
    <row r="6989" customFormat="1" s="93">
      <c r="B6989" s="127" t="n">
        <v>44000</v>
      </c>
      <c r="C6989" s="93">
        <f>TEXT(B6989,"aaa")</f>
        <v/>
      </c>
      <c r="E6989" s="6" t="inlineStr">
        <is>
          <t>토너</t>
        </is>
      </c>
      <c r="F6989" s="5" t="inlineStr">
        <is>
          <t>W컨셉</t>
        </is>
      </c>
      <c r="G6989" s="5" t="inlineStr">
        <is>
          <t>250ml</t>
        </is>
      </c>
      <c r="H6989" s="6" t="n">
        <v>2</v>
      </c>
      <c r="I6989" s="6" t="n"/>
      <c r="J6989" s="7" t="n">
        <v>190801</v>
      </c>
      <c r="L6989" s="93" t="n">
        <v>40000</v>
      </c>
      <c r="M6989" s="93" t="n">
        <v>28800</v>
      </c>
      <c r="N6989" s="93" t="n">
        <v>6520</v>
      </c>
      <c r="O6989" s="148" t="n">
        <v>36363.63636363636</v>
      </c>
      <c r="P6989" s="93" t="inlineStr">
        <is>
          <t>W컨셉토너250ml190801</t>
        </is>
      </c>
    </row>
    <row r="6990" customFormat="1" s="93">
      <c r="B6990" s="127" t="n">
        <v>44000</v>
      </c>
      <c r="C6990" s="93">
        <f>TEXT(B6990,"aaa")</f>
        <v/>
      </c>
      <c r="E6990" s="6" t="inlineStr">
        <is>
          <t>토너</t>
        </is>
      </c>
      <c r="F6990" s="5" t="inlineStr">
        <is>
          <t>W컨셉</t>
        </is>
      </c>
      <c r="G6990" s="5" t="inlineStr">
        <is>
          <t>250ml 2set</t>
        </is>
      </c>
      <c r="H6990" s="6" t="n">
        <v>21</v>
      </c>
      <c r="I6990" s="6" t="n"/>
      <c r="J6990" s="7" t="n">
        <v>190801</v>
      </c>
      <c r="L6990" s="93" t="n">
        <v>735000</v>
      </c>
      <c r="M6990" s="93" t="n">
        <v>536550</v>
      </c>
      <c r="N6990" s="93" t="n">
        <v>136920</v>
      </c>
      <c r="O6990" s="148" t="n">
        <v>668181.8181818181</v>
      </c>
      <c r="P6990" s="93" t="inlineStr">
        <is>
          <t>W컨셉토너250ml 2set190801</t>
        </is>
      </c>
    </row>
    <row r="6991" customFormat="1" s="93">
      <c r="B6991" s="127" t="n">
        <v>44000</v>
      </c>
      <c r="C6991" s="93">
        <f>TEXT(B6991,"aaa")</f>
        <v/>
      </c>
      <c r="E6991" s="93" t="inlineStr">
        <is>
          <t>선크림</t>
        </is>
      </c>
      <c r="F6991" s="93" t="inlineStr">
        <is>
          <t>카페24</t>
        </is>
      </c>
      <c r="G6991" s="93" t="inlineStr">
        <is>
          <t>선크림 50ml</t>
        </is>
      </c>
      <c r="H6991" s="6" t="n">
        <v>10</v>
      </c>
      <c r="I6991" s="6" t="n"/>
      <c r="J6991" s="7" t="n">
        <v>190801</v>
      </c>
      <c r="L6991" s="93" t="n">
        <v>200000</v>
      </c>
      <c r="M6991" s="93" t="n">
        <v>188300</v>
      </c>
      <c r="N6991" s="93" t="n">
        <v>23450</v>
      </c>
      <c r="O6991" s="148" t="n">
        <v>181818.1818181818</v>
      </c>
      <c r="P6991" s="93" t="inlineStr">
        <is>
          <t>카페24선크림선크림 50ml190801</t>
        </is>
      </c>
    </row>
    <row r="6992" customFormat="1" s="56">
      <c r="B6992" s="127" t="n">
        <v>44000</v>
      </c>
      <c r="C6992" s="93">
        <f>TEXT(B6992,"aaa")</f>
        <v/>
      </c>
      <c r="E6992" s="56" t="inlineStr">
        <is>
          <t>선크림</t>
        </is>
      </c>
      <c r="F6992" s="56" t="inlineStr">
        <is>
          <t>카페24</t>
        </is>
      </c>
      <c r="G6992" s="56" t="inlineStr">
        <is>
          <t>선크림 50ml  2set</t>
        </is>
      </c>
      <c r="H6992" s="18" t="n">
        <v>2</v>
      </c>
      <c r="I6992" s="18" t="n"/>
      <c r="J6992" s="52" t="n">
        <v>190801</v>
      </c>
      <c r="L6992" s="93" t="n">
        <v>70000</v>
      </c>
      <c r="M6992" s="93" t="n">
        <v>65905</v>
      </c>
      <c r="N6992" s="93" t="n">
        <v>9380</v>
      </c>
      <c r="O6992" s="148" t="n">
        <v>63636.36363636363</v>
      </c>
      <c r="P6992" s="93" t="inlineStr">
        <is>
          <t>카페24선크림선크림 50ml  2set190801</t>
        </is>
      </c>
    </row>
    <row r="6993" customFormat="1" s="93">
      <c r="B6993" s="127" t="n">
        <v>44000</v>
      </c>
      <c r="C6993" s="93">
        <f>TEXT(B6993,"aaa")</f>
        <v/>
      </c>
      <c r="E6993" s="93" t="inlineStr">
        <is>
          <t>클렌징폼</t>
        </is>
      </c>
      <c r="F6993" s="93" t="inlineStr">
        <is>
          <t>카페24</t>
        </is>
      </c>
      <c r="G6993" s="93" t="inlineStr">
        <is>
          <t>클렌징폼 120ml(선크림할인)</t>
        </is>
      </c>
      <c r="H6993" s="6" t="n">
        <v>4</v>
      </c>
      <c r="I6993" s="6" t="n"/>
      <c r="J6993" s="91" t="n">
        <v>190801</v>
      </c>
      <c r="L6993" s="93" t="n">
        <v>40000</v>
      </c>
      <c r="M6993" s="93" t="n">
        <v>37660</v>
      </c>
      <c r="N6993" s="93" t="n">
        <v>11000</v>
      </c>
      <c r="O6993" s="148" t="n">
        <v>36363.63636363636</v>
      </c>
      <c r="P6993" s="93" t="inlineStr">
        <is>
          <t>카페24클렌징폼클렌징폼 120ml(선크림할인)190801</t>
        </is>
      </c>
    </row>
    <row r="6994" customFormat="1" s="93">
      <c r="B6994" s="127" t="n">
        <v>44000</v>
      </c>
      <c r="C6994" s="93">
        <f>TEXT(B6994,"aaa")</f>
        <v/>
      </c>
      <c r="E6994" s="93" t="inlineStr">
        <is>
          <t>여름 한정 진정세트</t>
        </is>
      </c>
      <c r="F6994" s="93" t="inlineStr">
        <is>
          <t>카페24</t>
        </is>
      </c>
      <c r="G6994" s="93" t="inlineStr">
        <is>
          <t>여름 한정 진정세트</t>
        </is>
      </c>
      <c r="H6994" s="6" t="n">
        <v>12</v>
      </c>
      <c r="I6994" s="6" t="n"/>
      <c r="J6994" s="91" t="n">
        <v>190801</v>
      </c>
      <c r="L6994" s="93" t="n">
        <v>420000</v>
      </c>
      <c r="M6994" s="93" t="n">
        <v>395430</v>
      </c>
      <c r="N6994" s="93" t="n">
        <v>67260</v>
      </c>
      <c r="O6994" s="148" t="n">
        <v>381818.1818181818</v>
      </c>
      <c r="P6994" s="93" t="inlineStr">
        <is>
          <t>카페24여름 한정 진정세트여름 한정 진정세트190801</t>
        </is>
      </c>
    </row>
    <row r="6995" customFormat="1" s="93">
      <c r="B6995" s="127" t="n">
        <v>44000</v>
      </c>
      <c r="C6995" s="93">
        <f>TEXT(B6995,"aaa")</f>
        <v/>
      </c>
      <c r="E6995" s="93" t="inlineStr">
        <is>
          <t>여름 한정 진정세트</t>
        </is>
      </c>
      <c r="F6995" s="93" t="inlineStr">
        <is>
          <t>카페24</t>
        </is>
      </c>
      <c r="G6995" s="93" t="inlineStr">
        <is>
          <t>여름 한정 진정세트 (대용량)</t>
        </is>
      </c>
      <c r="H6995" s="6" t="n">
        <v>25</v>
      </c>
      <c r="I6995" s="6" t="n"/>
      <c r="J6995" s="91" t="n">
        <v>190801</v>
      </c>
      <c r="L6995" s="93" t="n">
        <v>1125000</v>
      </c>
      <c r="M6995" s="93" t="n">
        <v>1059187.5</v>
      </c>
      <c r="N6995" s="93" t="n">
        <v>176750</v>
      </c>
      <c r="O6995" s="148" t="n">
        <v>1022727.272727273</v>
      </c>
      <c r="P6995" s="93" t="inlineStr">
        <is>
          <t>카페24여름 한정 진정세트여름 한정 진정세트 (대용량)190801</t>
        </is>
      </c>
    </row>
    <row r="6996" customFormat="1" s="93">
      <c r="B6996" s="127" t="n">
        <v>44000</v>
      </c>
      <c r="C6996" s="93">
        <f>TEXT(B6996,"aaa")</f>
        <v/>
      </c>
      <c r="E6996" s="93" t="inlineStr">
        <is>
          <t>어성초진정패키지</t>
        </is>
      </c>
      <c r="F6996" s="93" t="inlineStr">
        <is>
          <t>카페24</t>
        </is>
      </c>
      <c r="G6996" s="93" t="inlineStr">
        <is>
          <t>어성초 진정패키지세트</t>
        </is>
      </c>
      <c r="H6996" s="6" t="n">
        <v>16</v>
      </c>
      <c r="I6996" s="6" t="n"/>
      <c r="J6996" s="93" t="n">
        <v>190801</v>
      </c>
      <c r="L6996" s="93" t="n">
        <v>1584000</v>
      </c>
      <c r="M6996" s="93" t="n">
        <v>1491336</v>
      </c>
      <c r="N6996" s="93" t="n">
        <v>242192</v>
      </c>
      <c r="O6996" s="148" t="n">
        <v>1440000</v>
      </c>
      <c r="P6996" s="93" t="inlineStr">
        <is>
          <t>카페24어성초진정패키지어성초 진정패키지세트190801</t>
        </is>
      </c>
    </row>
    <row r="6997" customFormat="1" s="93">
      <c r="B6997" s="127" t="n">
        <v>44000</v>
      </c>
      <c r="C6997" s="93">
        <f>TEXT(B6997,"aaa")</f>
        <v/>
      </c>
      <c r="E6997" s="93" t="inlineStr">
        <is>
          <t>머드크림마스크</t>
        </is>
      </c>
      <c r="F6997" s="93" t="inlineStr">
        <is>
          <t>카페24</t>
        </is>
      </c>
      <c r="G6997" s="93" t="inlineStr">
        <is>
          <t>머드크림마스크 100ml</t>
        </is>
      </c>
      <c r="H6997" s="6" t="n">
        <v>4</v>
      </c>
      <c r="I6997" s="6" t="n"/>
      <c r="J6997" s="93" t="n">
        <v>190801</v>
      </c>
      <c r="L6997" s="93" t="n">
        <v>80000</v>
      </c>
      <c r="M6997" s="93" t="n">
        <v>75320</v>
      </c>
      <c r="N6997" s="93" t="n">
        <v>5768</v>
      </c>
      <c r="O6997" s="148" t="n">
        <v>72727.27272727272</v>
      </c>
      <c r="P6997" s="93" t="inlineStr">
        <is>
          <t>카페24머드크림마스크머드크림마스크 100ml190801</t>
        </is>
      </c>
    </row>
    <row r="6998" customFormat="1" s="93">
      <c r="B6998" s="127" t="n">
        <v>44000</v>
      </c>
      <c r="C6998" s="93">
        <f>TEXT(B6998,"aaa")</f>
        <v/>
      </c>
      <c r="E6998" s="93" t="inlineStr">
        <is>
          <t>머드크림마스크</t>
        </is>
      </c>
      <c r="F6998" s="93" t="inlineStr">
        <is>
          <t>카페24</t>
        </is>
      </c>
      <c r="G6998" s="93" t="inlineStr">
        <is>
          <t>머드크림마스크 100ml 2set</t>
        </is>
      </c>
      <c r="H6998" s="6" t="n">
        <v>1</v>
      </c>
      <c r="I6998" s="6" t="n"/>
      <c r="J6998" s="93" t="n">
        <v>190801</v>
      </c>
      <c r="L6998" s="93" t="n">
        <v>35000</v>
      </c>
      <c r="M6998" s="93" t="n">
        <v>32952.5</v>
      </c>
      <c r="N6998" s="93" t="n">
        <v>2884</v>
      </c>
      <c r="O6998" s="148" t="n">
        <v>31818.18181818182</v>
      </c>
      <c r="P6998" s="93" t="inlineStr">
        <is>
          <t>카페24머드크림마스크머드크림마스크 100ml 2set190801</t>
        </is>
      </c>
    </row>
    <row r="6999" customFormat="1" s="93">
      <c r="B6999" s="127" t="n">
        <v>44000</v>
      </c>
      <c r="C6999" s="93">
        <f>TEXT(B6999,"aaa")</f>
        <v/>
      </c>
      <c r="E6999" s="93" t="inlineStr">
        <is>
          <t>마스크팩</t>
        </is>
      </c>
      <c r="F6999" s="93" t="inlineStr">
        <is>
          <t>카페24</t>
        </is>
      </c>
      <c r="G6999" s="93" t="inlineStr">
        <is>
          <t>마스크팩 10매</t>
        </is>
      </c>
      <c r="H6999" s="6" t="n">
        <v>7</v>
      </c>
      <c r="I6999" s="6" t="n"/>
      <c r="J6999" s="93" t="n">
        <v>190801</v>
      </c>
      <c r="L6999" s="93" t="n">
        <v>140000</v>
      </c>
      <c r="M6999" s="93" t="n">
        <v>131810</v>
      </c>
      <c r="N6999" s="93" t="n">
        <v>27790</v>
      </c>
      <c r="O6999" s="148" t="n">
        <v>127272.7272727273</v>
      </c>
      <c r="P6999" s="93" t="inlineStr">
        <is>
          <t>카페24마스크팩마스크팩 10매190801</t>
        </is>
      </c>
    </row>
    <row r="7000" customFormat="1" s="93">
      <c r="B7000" s="127" t="n">
        <v>44000</v>
      </c>
      <c r="C7000" s="93">
        <f>TEXT(B7000,"aaa")</f>
        <v/>
      </c>
      <c r="E7000" s="6" t="inlineStr">
        <is>
          <t>토너</t>
        </is>
      </c>
      <c r="F7000" s="5" t="inlineStr">
        <is>
          <t>카페24</t>
        </is>
      </c>
      <c r="G7000" s="5" t="inlineStr">
        <is>
          <t>250ml</t>
        </is>
      </c>
      <c r="H7000" s="6" t="n">
        <v>51</v>
      </c>
      <c r="I7000" s="6" t="n"/>
      <c r="J7000" s="7" t="n">
        <v>190801</v>
      </c>
      <c r="L7000" s="93" t="n">
        <v>1020000</v>
      </c>
      <c r="M7000" s="93" t="n">
        <v>960330</v>
      </c>
      <c r="N7000" s="93" t="n">
        <v>166260</v>
      </c>
      <c r="O7000" s="148" t="n">
        <v>927272.7272727272</v>
      </c>
      <c r="P7000" s="93" t="inlineStr">
        <is>
          <t>카페24토너250ml190801</t>
        </is>
      </c>
    </row>
    <row r="7001" customFormat="1" s="93">
      <c r="B7001" s="127" t="n">
        <v>44000</v>
      </c>
      <c r="C7001" s="93">
        <f>TEXT(B7001,"aaa")</f>
        <v/>
      </c>
      <c r="E7001" s="6" t="inlineStr">
        <is>
          <t>토너</t>
        </is>
      </c>
      <c r="F7001" s="5" t="inlineStr">
        <is>
          <t>카페24</t>
        </is>
      </c>
      <c r="G7001" s="5" t="inlineStr">
        <is>
          <t>250ml 2set</t>
        </is>
      </c>
      <c r="H7001" s="6" t="n">
        <v>48</v>
      </c>
      <c r="I7001" s="6" t="n"/>
      <c r="J7001" s="7" t="n">
        <v>190801</v>
      </c>
      <c r="L7001" s="93" t="n">
        <v>1680000</v>
      </c>
      <c r="M7001" s="93" t="n">
        <v>1581720</v>
      </c>
      <c r="N7001" s="93" t="n">
        <v>312960</v>
      </c>
      <c r="O7001" s="148" t="n">
        <v>1527272.727272727</v>
      </c>
      <c r="P7001" s="93" t="inlineStr">
        <is>
          <t>카페24토너250ml 2set190801</t>
        </is>
      </c>
    </row>
    <row r="7002" customFormat="1" s="93">
      <c r="B7002" s="127" t="n">
        <v>44000</v>
      </c>
      <c r="C7002" s="93">
        <f>TEXT(B7002,"aaa")</f>
        <v/>
      </c>
      <c r="E7002" s="6" t="inlineStr">
        <is>
          <t>토너</t>
        </is>
      </c>
      <c r="F7002" s="5" t="inlineStr">
        <is>
          <t>카페24</t>
        </is>
      </c>
      <c r="G7002" s="5" t="inlineStr">
        <is>
          <t>500ml</t>
        </is>
      </c>
      <c r="H7002" s="6" t="n">
        <v>64</v>
      </c>
      <c r="I7002" s="6" t="n"/>
      <c r="J7002" s="7" t="n">
        <v>190801</v>
      </c>
      <c r="L7002" s="93" t="n">
        <v>2112000</v>
      </c>
      <c r="M7002" s="93" t="n">
        <v>1988448</v>
      </c>
      <c r="N7002" s="93" t="n">
        <v>302400</v>
      </c>
      <c r="O7002" s="148" t="n">
        <v>1920000</v>
      </c>
      <c r="P7002" s="93" t="inlineStr">
        <is>
          <t>카페24토너500ml190801</t>
        </is>
      </c>
    </row>
    <row r="7003" customFormat="1" s="93">
      <c r="B7003" s="127" t="n">
        <v>44000</v>
      </c>
      <c r="C7003" s="93">
        <f>TEXT(B7003,"aaa")</f>
        <v/>
      </c>
      <c r="E7003" s="6" t="inlineStr">
        <is>
          <t>토너</t>
        </is>
      </c>
      <c r="F7003" s="5" t="inlineStr">
        <is>
          <t>카페24</t>
        </is>
      </c>
      <c r="G7003" s="93" t="inlineStr">
        <is>
          <t>스킨팩 화장솜 60P</t>
        </is>
      </c>
      <c r="H7003" s="6" t="n">
        <v>67</v>
      </c>
      <c r="I7003" s="6" t="n"/>
      <c r="J7003" s="7" t="n">
        <v>190801</v>
      </c>
      <c r="L7003" s="93" t="n">
        <v>201000</v>
      </c>
      <c r="M7003" s="93" t="n">
        <v>189241.5</v>
      </c>
      <c r="N7003" s="93" t="n">
        <v>74370</v>
      </c>
      <c r="O7003" s="148" t="n">
        <v>182727.2727272727</v>
      </c>
      <c r="P7003" s="93" t="inlineStr">
        <is>
          <t>카페24토너스킨팩 화장솜 60P190801</t>
        </is>
      </c>
    </row>
    <row r="7004" customFormat="1" s="93">
      <c r="B7004" s="127" t="n">
        <v>44000</v>
      </c>
      <c r="C7004" s="93">
        <f>TEXT(B7004,"aaa")</f>
        <v/>
      </c>
      <c r="E7004" s="93" t="inlineStr">
        <is>
          <t>앰플</t>
        </is>
      </c>
      <c r="F7004" s="5" t="inlineStr">
        <is>
          <t>카페24</t>
        </is>
      </c>
      <c r="G7004" s="93" t="inlineStr">
        <is>
          <t>앰플 30ml</t>
        </is>
      </c>
      <c r="H7004" s="6" t="n">
        <v>11</v>
      </c>
      <c r="I7004" s="6" t="n"/>
      <c r="J7004" s="93" t="n">
        <v>190801</v>
      </c>
      <c r="L7004" s="93" t="n">
        <v>308000</v>
      </c>
      <c r="M7004" s="93" t="n">
        <v>289982</v>
      </c>
      <c r="N7004" s="93" t="n">
        <v>37367</v>
      </c>
      <c r="O7004" s="148" t="n">
        <v>280000</v>
      </c>
      <c r="P7004" s="93" t="inlineStr">
        <is>
          <t>카페24앰플앰플 30ml190801</t>
        </is>
      </c>
    </row>
    <row r="7005" customFormat="1" s="93">
      <c r="B7005" s="127" t="n">
        <v>44000</v>
      </c>
      <c r="C7005" s="93">
        <f>TEXT(B7005,"aaa")</f>
        <v/>
      </c>
      <c r="E7005" s="93" t="inlineStr">
        <is>
          <t>수딩크림</t>
        </is>
      </c>
      <c r="F7005" s="5" t="inlineStr">
        <is>
          <t>카페24</t>
        </is>
      </c>
      <c r="G7005" s="93" t="inlineStr">
        <is>
          <t>수딩크림 100ml</t>
        </is>
      </c>
      <c r="H7005" s="6" t="n">
        <v>3</v>
      </c>
      <c r="I7005" s="6" t="n"/>
      <c r="J7005" s="93" t="n">
        <v>190801</v>
      </c>
      <c r="L7005" s="93" t="n">
        <v>114000</v>
      </c>
      <c r="M7005" s="93" t="n">
        <v>107331</v>
      </c>
      <c r="N7005" s="93" t="n">
        <v>9135</v>
      </c>
      <c r="O7005" s="148" t="n">
        <v>103636.3636363636</v>
      </c>
      <c r="P7005" s="93" t="inlineStr">
        <is>
          <t>카페24수딩크림수딩크림 100ml190801</t>
        </is>
      </c>
    </row>
    <row r="7006" customFormat="1" s="93">
      <c r="B7006" s="127" t="n">
        <v>44000</v>
      </c>
      <c r="C7006" s="93">
        <f>TEXT(B7006,"aaa")</f>
        <v/>
      </c>
      <c r="E7006" s="93" t="inlineStr">
        <is>
          <t>클렌징폼</t>
        </is>
      </c>
      <c r="F7006" s="5" t="inlineStr">
        <is>
          <t>카페24</t>
        </is>
      </c>
      <c r="G7006" s="93" t="inlineStr">
        <is>
          <t>클렌징폼 120ml</t>
        </is>
      </c>
      <c r="H7006" s="6" t="n">
        <v>9</v>
      </c>
      <c r="I7006" s="6" t="n"/>
      <c r="J7006" s="7" t="n">
        <v>190801</v>
      </c>
      <c r="L7006" s="93" t="n">
        <v>117000</v>
      </c>
      <c r="M7006" s="93" t="n">
        <v>110155.5</v>
      </c>
      <c r="N7006" s="93" t="n">
        <v>24750</v>
      </c>
      <c r="O7006" s="148" t="n">
        <v>106363.6363636364</v>
      </c>
      <c r="P7006" s="93" t="inlineStr">
        <is>
          <t>카페24클렌징폼클렌징폼 120ml190801</t>
        </is>
      </c>
    </row>
    <row r="7007" customFormat="1" s="93">
      <c r="B7007" s="127" t="n">
        <v>44000</v>
      </c>
      <c r="C7007" s="93">
        <f>TEXT(B7007,"aaa")</f>
        <v/>
      </c>
      <c r="E7007" s="93" t="inlineStr">
        <is>
          <t>클렌징폼</t>
        </is>
      </c>
      <c r="F7007" s="93" t="inlineStr">
        <is>
          <t>카페24</t>
        </is>
      </c>
      <c r="G7007" s="93" t="inlineStr">
        <is>
          <t>클렌징폼 120ml 2set</t>
        </is>
      </c>
      <c r="H7007" s="6" t="n">
        <v>4</v>
      </c>
      <c r="I7007" s="6" t="n"/>
      <c r="J7007" s="7" t="n">
        <v>190801</v>
      </c>
      <c r="L7007" s="93" t="n">
        <v>96000</v>
      </c>
      <c r="M7007" s="93" t="n">
        <v>90384</v>
      </c>
      <c r="N7007" s="93" t="n">
        <v>9840</v>
      </c>
      <c r="O7007" s="148" t="n">
        <v>87272.72727272726</v>
      </c>
      <c r="P7007" s="93" t="inlineStr">
        <is>
          <t>카페24클렌징폼클렌징폼 120ml 2set190801</t>
        </is>
      </c>
    </row>
    <row r="7008" customFormat="1" s="93">
      <c r="B7008" s="127" t="n">
        <v>44000</v>
      </c>
      <c r="C7008" s="93">
        <f>TEXT(B7008,"aaa")</f>
        <v/>
      </c>
      <c r="E7008" s="6" t="inlineStr">
        <is>
          <t>토너</t>
        </is>
      </c>
      <c r="F7008" s="5" t="inlineStr">
        <is>
          <t>큐텐</t>
        </is>
      </c>
      <c r="G7008" s="5" t="inlineStr">
        <is>
          <t>250ml</t>
        </is>
      </c>
      <c r="H7008" s="6" t="n">
        <v>12</v>
      </c>
      <c r="I7008" s="6" t="n"/>
      <c r="J7008" s="91" t="n">
        <v>190801</v>
      </c>
      <c r="L7008" s="93" t="n">
        <v>378000</v>
      </c>
      <c r="M7008" s="93" t="n">
        <v>336420</v>
      </c>
      <c r="N7008" s="93" t="n">
        <v>39120</v>
      </c>
      <c r="O7008" s="148" t="n">
        <v>343636.3636363636</v>
      </c>
      <c r="P7008" s="93" t="inlineStr">
        <is>
          <t>큐텐토너250ml190801</t>
        </is>
      </c>
    </row>
    <row r="7009" customFormat="1" s="93">
      <c r="B7009" s="127" t="n">
        <v>44000</v>
      </c>
      <c r="C7009" s="93">
        <f>TEXT(B7009,"aaa")</f>
        <v/>
      </c>
      <c r="E7009" s="6" t="inlineStr">
        <is>
          <t>토너</t>
        </is>
      </c>
      <c r="F7009" s="5" t="inlineStr">
        <is>
          <t>큐텐</t>
        </is>
      </c>
      <c r="G7009" s="5" t="inlineStr">
        <is>
          <t>250ml 2set</t>
        </is>
      </c>
      <c r="H7009" s="6" t="n">
        <v>5</v>
      </c>
      <c r="I7009" s="6" t="n"/>
      <c r="J7009" s="91" t="n">
        <v>190801</v>
      </c>
      <c r="L7009" s="93" t="n">
        <v>220000</v>
      </c>
      <c r="M7009" s="93" t="n">
        <v>195800</v>
      </c>
      <c r="N7009" s="93" t="n">
        <v>32600</v>
      </c>
      <c r="O7009" s="148" t="n">
        <v>200000</v>
      </c>
      <c r="P7009" s="93" t="inlineStr">
        <is>
          <t>큐텐토너250ml 2set190801</t>
        </is>
      </c>
    </row>
    <row r="7010" customFormat="1" s="93">
      <c r="B7010" s="127" t="n">
        <v>44000</v>
      </c>
      <c r="C7010" s="93">
        <f>TEXT(B7010,"aaa")</f>
        <v/>
      </c>
      <c r="E7010" s="93" t="inlineStr">
        <is>
          <t>클렌징폼</t>
        </is>
      </c>
      <c r="F7010" s="5" t="inlineStr">
        <is>
          <t>큐텐</t>
        </is>
      </c>
      <c r="G7010" s="93" t="inlineStr">
        <is>
          <t>클렌징폼 120ml</t>
        </is>
      </c>
      <c r="H7010" s="6" t="n">
        <v>1</v>
      </c>
      <c r="I7010" s="6" t="n"/>
      <c r="J7010" s="91" t="n">
        <v>190801</v>
      </c>
      <c r="L7010" s="93" t="n">
        <v>25000</v>
      </c>
      <c r="M7010" s="93" t="n">
        <v>22250</v>
      </c>
      <c r="N7010" s="93" t="n">
        <v>2750</v>
      </c>
      <c r="O7010" s="148" t="n">
        <v>22727.27272727272</v>
      </c>
      <c r="P7010" s="93" t="inlineStr">
        <is>
          <t>큐텐클렌징폼클렌징폼 120ml190801</t>
        </is>
      </c>
    </row>
    <row r="7011" customFormat="1" s="93">
      <c r="B7011" s="127" t="n">
        <v>44000</v>
      </c>
      <c r="C7011" s="93">
        <f>TEXT(B7011,"aaa")</f>
        <v/>
      </c>
      <c r="E7011" s="6" t="inlineStr">
        <is>
          <t>토너</t>
        </is>
      </c>
      <c r="F7011" s="5" t="inlineStr">
        <is>
          <t>화해</t>
        </is>
      </c>
      <c r="G7011" s="5" t="inlineStr">
        <is>
          <t>[200618-22] 250ml 2set</t>
        </is>
      </c>
      <c r="H7011" s="6" t="n">
        <v>1</v>
      </c>
      <c r="I7011" s="6" t="n"/>
      <c r="J7011" s="91" t="n">
        <v>200618</v>
      </c>
      <c r="L7011" s="93" t="n">
        <v>32000</v>
      </c>
      <c r="M7011" s="93" t="n">
        <v>23040</v>
      </c>
      <c r="N7011" s="93" t="n">
        <v>6520</v>
      </c>
      <c r="O7011" s="148" t="n">
        <v>29090.90909090909</v>
      </c>
      <c r="P7011" s="93" t="inlineStr">
        <is>
          <t>화해토너[200618-22] 250ml 2set200618</t>
        </is>
      </c>
    </row>
    <row r="7012" customFormat="1" s="93">
      <c r="B7012" s="127" t="n">
        <v>44000</v>
      </c>
      <c r="C7012" s="93">
        <f>TEXT(B7012,"aaa")</f>
        <v/>
      </c>
      <c r="E7012" s="6" t="inlineStr">
        <is>
          <t>토너</t>
        </is>
      </c>
      <c r="F7012" s="5" t="inlineStr">
        <is>
          <t>화해</t>
        </is>
      </c>
      <c r="G7012" s="5" t="inlineStr">
        <is>
          <t>[200618-22] 250ml (화장솜 증정)</t>
        </is>
      </c>
      <c r="H7012" s="6" t="n">
        <v>5</v>
      </c>
      <c r="I7012" s="6" t="n"/>
      <c r="J7012" s="91" t="n">
        <v>200618</v>
      </c>
      <c r="L7012" s="93" t="n">
        <v>87500</v>
      </c>
      <c r="M7012" s="93" t="n">
        <v>63000</v>
      </c>
      <c r="N7012" s="93" t="n">
        <v>21850</v>
      </c>
      <c r="O7012" s="148" t="n">
        <v>79545.45454545454</v>
      </c>
      <c r="P7012" s="93" t="inlineStr">
        <is>
          <t>화해토너[200618-22] 250ml (화장솜 증정)200618</t>
        </is>
      </c>
    </row>
    <row r="7013" customFormat="1" s="93">
      <c r="B7013" s="127" t="n">
        <v>44000</v>
      </c>
      <c r="C7013" s="93">
        <f>TEXT(B7013,"aaa")</f>
        <v/>
      </c>
      <c r="E7013" s="93" t="inlineStr">
        <is>
          <t>앰플</t>
        </is>
      </c>
      <c r="F7013" s="5" t="inlineStr">
        <is>
          <t>화해</t>
        </is>
      </c>
      <c r="G7013" s="93" t="inlineStr">
        <is>
          <t>[200618-22] 앰플 30ml</t>
        </is>
      </c>
      <c r="H7013" s="6" t="n">
        <v>2</v>
      </c>
      <c r="I7013" s="6" t="n"/>
      <c r="J7013" s="91" t="n">
        <v>200618</v>
      </c>
      <c r="L7013" s="93" t="n">
        <v>42000</v>
      </c>
      <c r="M7013" s="93" t="n">
        <v>30240</v>
      </c>
      <c r="N7013" s="93" t="n">
        <v>6794</v>
      </c>
      <c r="O7013" s="148" t="n">
        <v>38181.81818181818</v>
      </c>
      <c r="P7013" s="93" t="inlineStr">
        <is>
          <t>화해앰플[200618-22] 앰플 30ml200618</t>
        </is>
      </c>
    </row>
    <row r="7014" customFormat="1" s="93">
      <c r="B7014" s="127" t="n">
        <v>44000</v>
      </c>
      <c r="C7014" s="93">
        <f>TEXT(B7014,"aaa")</f>
        <v/>
      </c>
      <c r="E7014" s="93" t="inlineStr">
        <is>
          <t>토너</t>
        </is>
      </c>
      <c r="F7014" s="5" t="inlineStr">
        <is>
          <t>아누아 CS</t>
        </is>
      </c>
      <c r="G7014" s="93" t="inlineStr">
        <is>
          <t>250ml</t>
        </is>
      </c>
      <c r="H7014" s="6" t="n">
        <v>2</v>
      </c>
      <c r="I7014" s="6" t="n"/>
      <c r="J7014" s="7" t="n">
        <v>190801</v>
      </c>
      <c r="L7014" s="93" t="n">
        <v>0</v>
      </c>
      <c r="M7014" s="93" t="n">
        <v>0</v>
      </c>
      <c r="N7014" s="93" t="n">
        <v>6520</v>
      </c>
      <c r="O7014" s="148" t="n">
        <v>0</v>
      </c>
      <c r="P7014" s="93" t="inlineStr">
        <is>
          <t>아누아 CS토너250ml190801</t>
        </is>
      </c>
    </row>
    <row r="7015" customFormat="1" s="93">
      <c r="B7015" s="127" t="n">
        <v>44000</v>
      </c>
      <c r="C7015" s="93">
        <f>TEXT(B7015,"aaa")</f>
        <v/>
      </c>
      <c r="E7015" s="6" t="inlineStr">
        <is>
          <t>토너</t>
        </is>
      </c>
      <c r="F7015" s="5" t="inlineStr">
        <is>
          <t>아누아 CS</t>
        </is>
      </c>
      <c r="G7015" s="5" t="inlineStr">
        <is>
          <t>40ml</t>
        </is>
      </c>
      <c r="H7015" s="6" t="n">
        <v>1</v>
      </c>
      <c r="I7015" s="6" t="n"/>
      <c r="J7015" s="7" t="n">
        <v>190801</v>
      </c>
      <c r="L7015" s="93" t="n">
        <v>0</v>
      </c>
      <c r="M7015" s="93" t="n">
        <v>0</v>
      </c>
      <c r="N7015" s="93" t="n">
        <v>1230</v>
      </c>
      <c r="O7015" s="148" t="n">
        <v>0</v>
      </c>
      <c r="P7015" s="93" t="inlineStr">
        <is>
          <t>아누아 CS토너40ml190801</t>
        </is>
      </c>
    </row>
    <row r="7016" customFormat="1" s="93">
      <c r="B7016" s="127" t="n">
        <v>44000</v>
      </c>
      <c r="C7016" s="93">
        <f>TEXT(B7016,"aaa")</f>
        <v/>
      </c>
      <c r="E7016" s="6" t="inlineStr">
        <is>
          <t>토너</t>
        </is>
      </c>
      <c r="F7016" s="5" t="inlineStr">
        <is>
          <t>아누아 CS</t>
        </is>
      </c>
      <c r="G7016" s="5" t="inlineStr">
        <is>
          <t>500ml</t>
        </is>
      </c>
      <c r="H7016" s="6" t="n">
        <v>1</v>
      </c>
      <c r="I7016" s="6" t="n"/>
      <c r="J7016" s="7" t="n">
        <v>190801</v>
      </c>
      <c r="L7016" s="93" t="n">
        <v>0</v>
      </c>
      <c r="M7016" s="93" t="n">
        <v>0</v>
      </c>
      <c r="N7016" s="93" t="n">
        <v>4725</v>
      </c>
      <c r="O7016" s="148" t="n">
        <v>0</v>
      </c>
      <c r="P7016" s="93" t="inlineStr">
        <is>
          <t>아누아 CS토너500ml190801</t>
        </is>
      </c>
    </row>
    <row r="7017" customFormat="1" s="93">
      <c r="B7017" s="127" t="n">
        <v>44000</v>
      </c>
      <c r="C7017" s="93">
        <f>TEXT(B7017,"aaa")</f>
        <v/>
      </c>
      <c r="E7017" s="93" t="inlineStr">
        <is>
          <t>화장솜</t>
        </is>
      </c>
      <c r="F7017" s="5" t="inlineStr">
        <is>
          <t>아누아 CS</t>
        </is>
      </c>
      <c r="G7017" s="93" t="inlineStr">
        <is>
          <t>스킨팩 화장솜 60P</t>
        </is>
      </c>
      <c r="H7017" s="93" t="n">
        <v>2</v>
      </c>
      <c r="J7017" s="7" t="n">
        <v>190801</v>
      </c>
      <c r="L7017" s="93" t="n">
        <v>0</v>
      </c>
      <c r="M7017" s="93" t="n">
        <v>0</v>
      </c>
      <c r="N7017" s="93" t="n">
        <v>2220</v>
      </c>
      <c r="O7017" s="148" t="n">
        <v>0</v>
      </c>
      <c r="P7017" s="93" t="inlineStr">
        <is>
          <t>아누아 CS화장솜스킨팩 화장솜 60P190801</t>
        </is>
      </c>
    </row>
    <row r="7018" customFormat="1" s="93">
      <c r="B7018" s="127" t="n">
        <v>44000</v>
      </c>
      <c r="C7018" s="93">
        <f>TEXT(B7018,"aaa")</f>
        <v/>
      </c>
      <c r="E7018" s="93" t="inlineStr">
        <is>
          <t>앰플</t>
        </is>
      </c>
      <c r="F7018" s="5" t="inlineStr">
        <is>
          <t>아누아 CS</t>
        </is>
      </c>
      <c r="G7018" s="93" t="inlineStr">
        <is>
          <t>앰플 30ml</t>
        </is>
      </c>
      <c r="H7018" s="93" t="n">
        <v>2</v>
      </c>
      <c r="J7018" s="7" t="n">
        <v>190801</v>
      </c>
      <c r="L7018" s="93" t="n">
        <v>0</v>
      </c>
      <c r="M7018" s="93" t="n">
        <v>0</v>
      </c>
      <c r="N7018" s="93" t="n">
        <v>6794</v>
      </c>
      <c r="O7018" s="148" t="n">
        <v>0</v>
      </c>
      <c r="P7018" s="93" t="inlineStr">
        <is>
          <t>아누아 CS앰플앰플 30ml190801</t>
        </is>
      </c>
    </row>
    <row r="7019" customFormat="1" s="93">
      <c r="B7019" s="127" t="n">
        <v>44000</v>
      </c>
      <c r="C7019" s="93">
        <f>TEXT(B7019,"aaa")</f>
        <v/>
      </c>
      <c r="E7019" s="93" t="inlineStr">
        <is>
          <t>마스크팩</t>
        </is>
      </c>
      <c r="F7019" s="5" t="inlineStr">
        <is>
          <t>아누아 CS</t>
        </is>
      </c>
      <c r="G7019" s="93" t="inlineStr">
        <is>
          <t>마스크팩 10매</t>
        </is>
      </c>
      <c r="H7019" s="93" t="n">
        <v>2</v>
      </c>
      <c r="J7019" s="7" t="n">
        <v>190801</v>
      </c>
      <c r="L7019" s="93" t="n">
        <v>0</v>
      </c>
      <c r="M7019" s="93" t="n">
        <v>0</v>
      </c>
      <c r="N7019" s="93" t="n">
        <v>7940</v>
      </c>
      <c r="O7019" s="148" t="n">
        <v>0</v>
      </c>
      <c r="P7019" s="93" t="inlineStr">
        <is>
          <t>아누아 CS마스크팩마스크팩 10매190801</t>
        </is>
      </c>
    </row>
    <row r="7020" customFormat="1" s="93">
      <c r="B7020" s="127" t="n">
        <v>44000</v>
      </c>
      <c r="C7020" s="93">
        <f>TEXT(B7020,"aaa")</f>
        <v/>
      </c>
      <c r="E7020" s="93" t="inlineStr">
        <is>
          <t>선크림</t>
        </is>
      </c>
      <c r="F7020" s="5" t="inlineStr">
        <is>
          <t>아누아 CS</t>
        </is>
      </c>
      <c r="G7020" s="93" t="inlineStr">
        <is>
          <t>선크림 50ml</t>
        </is>
      </c>
      <c r="H7020" s="93" t="n">
        <v>1</v>
      </c>
      <c r="J7020" s="7" t="n">
        <v>190801</v>
      </c>
      <c r="L7020" s="93" t="n">
        <v>0</v>
      </c>
      <c r="M7020" s="93" t="n">
        <v>0</v>
      </c>
      <c r="N7020" s="93" t="n">
        <v>2345</v>
      </c>
      <c r="O7020" s="148" t="n">
        <v>0</v>
      </c>
      <c r="P7020" s="93" t="inlineStr">
        <is>
          <t>아누아 CS선크림선크림 50ml190801</t>
        </is>
      </c>
    </row>
    <row r="7021" customFormat="1" s="93">
      <c r="B7021" s="127" t="n">
        <v>44000</v>
      </c>
      <c r="C7021" s="93">
        <f>TEXT(B7021,"aaa")</f>
        <v/>
      </c>
      <c r="E7021" s="93" t="inlineStr">
        <is>
          <t>수딩크림</t>
        </is>
      </c>
      <c r="F7021" s="5" t="inlineStr">
        <is>
          <t>아누아 CS</t>
        </is>
      </c>
      <c r="G7021" s="93" t="inlineStr">
        <is>
          <t>수딩크림 100ml</t>
        </is>
      </c>
      <c r="H7021" s="93" t="n">
        <v>2</v>
      </c>
      <c r="J7021" s="7" t="n">
        <v>190801</v>
      </c>
      <c r="L7021" s="93" t="n">
        <v>0</v>
      </c>
      <c r="M7021" s="93" t="n">
        <v>0</v>
      </c>
      <c r="N7021" s="93" t="n">
        <v>6090</v>
      </c>
      <c r="O7021" s="148" t="n">
        <v>0</v>
      </c>
      <c r="P7021" s="93" t="inlineStr">
        <is>
          <t>아누아 CS수딩크림수딩크림 100ml190801</t>
        </is>
      </c>
    </row>
    <row r="7022" customFormat="1" s="93">
      <c r="B7022" s="127" t="n">
        <v>44000</v>
      </c>
      <c r="C7022" s="93">
        <f>TEXT(B7022,"aaa")</f>
        <v/>
      </c>
      <c r="E7022" s="93" t="inlineStr">
        <is>
          <t>머드크림마스크</t>
        </is>
      </c>
      <c r="F7022" s="5" t="inlineStr">
        <is>
          <t>아누아 CS</t>
        </is>
      </c>
      <c r="G7022" s="93" t="inlineStr">
        <is>
          <t>머드크림마스크 100ml</t>
        </is>
      </c>
      <c r="H7022" s="93" t="n">
        <v>2</v>
      </c>
      <c r="J7022" s="7" t="n">
        <v>190801</v>
      </c>
      <c r="L7022" s="93" t="n">
        <v>0</v>
      </c>
      <c r="M7022" s="93" t="n">
        <v>0</v>
      </c>
      <c r="N7022" s="93" t="n">
        <v>2884</v>
      </c>
      <c r="O7022" s="148" t="n">
        <v>0</v>
      </c>
      <c r="P7022" s="93" t="inlineStr">
        <is>
          <t>아누아 CS머드크림마스크머드크림마스크 100ml190801</t>
        </is>
      </c>
    </row>
    <row r="7023" customFormat="1" s="93">
      <c r="B7023" s="127" t="n">
        <v>44000</v>
      </c>
      <c r="C7023" s="93">
        <f>TEXT(B7023,"aaa")</f>
        <v/>
      </c>
      <c r="E7023" s="93" t="inlineStr">
        <is>
          <t>클렌징폼</t>
        </is>
      </c>
      <c r="F7023" s="5" t="inlineStr">
        <is>
          <t>아누아 CS</t>
        </is>
      </c>
      <c r="G7023" s="93" t="inlineStr">
        <is>
          <t>클렌징폼 120ml</t>
        </is>
      </c>
      <c r="H7023" s="93" t="n">
        <v>2</v>
      </c>
      <c r="J7023" s="7" t="n">
        <v>190801</v>
      </c>
      <c r="L7023" s="93" t="n">
        <v>0</v>
      </c>
      <c r="M7023" s="93" t="n">
        <v>0</v>
      </c>
      <c r="N7023" s="93" t="n">
        <v>5500</v>
      </c>
      <c r="O7023" s="148" t="n">
        <v>0</v>
      </c>
      <c r="P7023" s="93" t="inlineStr">
        <is>
          <t>아누아 CS클렌징폼클렌징폼 120ml190801</t>
        </is>
      </c>
    </row>
    <row r="7024" customFormat="1" s="93">
      <c r="B7024" s="127" t="n">
        <v>44000</v>
      </c>
      <c r="C7024" s="93">
        <f>TEXT(B7024,"aaa")</f>
        <v/>
      </c>
      <c r="E7024" s="93" t="inlineStr">
        <is>
          <t>마스크팩</t>
        </is>
      </c>
      <c r="F7024" s="5" t="inlineStr">
        <is>
          <t>아누아 CS</t>
        </is>
      </c>
      <c r="G7024" s="93" t="inlineStr">
        <is>
          <t>마스크팩 1매</t>
        </is>
      </c>
      <c r="H7024" s="93" t="n">
        <v>360</v>
      </c>
      <c r="J7024" s="7" t="n">
        <v>190801</v>
      </c>
      <c r="L7024" s="93" t="n">
        <v>0</v>
      </c>
      <c r="M7024" s="93" t="n">
        <v>0</v>
      </c>
      <c r="N7024" s="93" t="n">
        <v>142920</v>
      </c>
      <c r="O7024" s="148" t="n">
        <v>0</v>
      </c>
      <c r="P7024" s="93" t="inlineStr">
        <is>
          <t>아누아 CS마스크팩마스크팩 1매190801</t>
        </is>
      </c>
    </row>
    <row r="7025" customFormat="1" s="93">
      <c r="B7025" s="127" t="n">
        <v>44001</v>
      </c>
      <c r="C7025" s="93">
        <f>TEXT(B7025,"aaa")</f>
        <v/>
      </c>
      <c r="E7025" s="93" t="inlineStr">
        <is>
          <t>토너</t>
        </is>
      </c>
      <c r="F7025" s="5" t="inlineStr">
        <is>
          <t>W컨셉</t>
        </is>
      </c>
      <c r="G7025" s="93" t="inlineStr">
        <is>
          <t>250ml 2set</t>
        </is>
      </c>
      <c r="H7025" s="93" t="n">
        <v>7</v>
      </c>
      <c r="J7025" s="7" t="n">
        <v>190801</v>
      </c>
      <c r="L7025" s="93" t="n">
        <v>245000</v>
      </c>
      <c r="M7025" s="93" t="n">
        <v>178850</v>
      </c>
      <c r="N7025" s="93" t="n">
        <v>45640</v>
      </c>
      <c r="O7025" s="148" t="n">
        <v>222727.2727272727</v>
      </c>
      <c r="P7025" s="93" t="inlineStr">
        <is>
          <t>W컨셉토너250ml 2set190801</t>
        </is>
      </c>
    </row>
    <row r="7026" customFormat="1" s="93">
      <c r="B7026" s="127" t="n">
        <v>44001</v>
      </c>
      <c r="C7026" s="93">
        <f>TEXT(B7026,"aaa")</f>
        <v/>
      </c>
      <c r="E7026" s="93" t="inlineStr">
        <is>
          <t>토너</t>
        </is>
      </c>
      <c r="F7026" s="5" t="inlineStr">
        <is>
          <t>스타일쉐어</t>
        </is>
      </c>
      <c r="G7026" s="93" t="inlineStr">
        <is>
          <t>250ml</t>
        </is>
      </c>
      <c r="H7026" s="93" t="n">
        <v>4</v>
      </c>
      <c r="J7026" s="7" t="n">
        <v>190801</v>
      </c>
      <c r="L7026" s="93" t="n">
        <v>80000</v>
      </c>
      <c r="M7026" s="93" t="n">
        <v>60000</v>
      </c>
      <c r="N7026" s="93" t="n">
        <v>13040</v>
      </c>
      <c r="O7026" s="148" t="n">
        <v>72727.27272727272</v>
      </c>
      <c r="P7026" s="93" t="inlineStr">
        <is>
          <t>스타일쉐어토너250ml190801</t>
        </is>
      </c>
    </row>
    <row r="7027" customFormat="1" s="93">
      <c r="B7027" s="127" t="n">
        <v>44001</v>
      </c>
      <c r="C7027" s="93">
        <f>TEXT(B7027,"aaa")</f>
        <v/>
      </c>
      <c r="E7027" s="93" t="inlineStr">
        <is>
          <t>선크림</t>
        </is>
      </c>
      <c r="F7027" s="5" t="inlineStr">
        <is>
          <t>카페24</t>
        </is>
      </c>
      <c r="G7027" s="93" t="inlineStr">
        <is>
          <t>선크림 50ml</t>
        </is>
      </c>
      <c r="H7027" s="93" t="n">
        <v>2</v>
      </c>
      <c r="J7027" s="7" t="n">
        <v>190801</v>
      </c>
      <c r="L7027" s="93" t="n">
        <v>40000</v>
      </c>
      <c r="M7027" s="93" t="n">
        <v>37660</v>
      </c>
      <c r="N7027" s="93" t="n">
        <v>4690</v>
      </c>
      <c r="O7027" s="148" t="n">
        <v>36363.63636363636</v>
      </c>
      <c r="P7027" s="93" t="inlineStr">
        <is>
          <t>카페24선크림선크림 50ml190801</t>
        </is>
      </c>
    </row>
    <row r="7028" customFormat="1" s="93">
      <c r="B7028" s="127" t="n">
        <v>44001</v>
      </c>
      <c r="C7028" s="93">
        <f>TEXT(B7028,"aaa")</f>
        <v/>
      </c>
      <c r="E7028" s="93" t="inlineStr">
        <is>
          <t>클렌징폼</t>
        </is>
      </c>
      <c r="F7028" s="5" t="inlineStr">
        <is>
          <t>카페24</t>
        </is>
      </c>
      <c r="G7028" s="93" t="inlineStr">
        <is>
          <t>클렌징폼 120ml(선크림할인)</t>
        </is>
      </c>
      <c r="H7028" s="93" t="n">
        <v>1</v>
      </c>
      <c r="J7028" s="7" t="n">
        <v>190801</v>
      </c>
      <c r="L7028" s="93" t="n">
        <v>10000</v>
      </c>
      <c r="M7028" s="93" t="n">
        <v>9415</v>
      </c>
      <c r="N7028" s="93" t="n">
        <v>2750</v>
      </c>
      <c r="O7028" s="148" t="n">
        <v>9090.90909090909</v>
      </c>
      <c r="P7028" s="93" t="inlineStr">
        <is>
          <t>카페24클렌징폼클렌징폼 120ml(선크림할인)190801</t>
        </is>
      </c>
    </row>
    <row r="7029" customFormat="1" s="93">
      <c r="B7029" s="127" t="n">
        <v>44001</v>
      </c>
      <c r="C7029" s="93">
        <f>TEXT(B7029,"aaa")</f>
        <v/>
      </c>
      <c r="E7029" s="93" t="inlineStr">
        <is>
          <t>여름 한정 진정세트</t>
        </is>
      </c>
      <c r="F7029" s="5" t="inlineStr">
        <is>
          <t>카페24</t>
        </is>
      </c>
      <c r="G7029" s="93" t="inlineStr">
        <is>
          <t>여름 한정 진정세트</t>
        </is>
      </c>
      <c r="H7029" s="93" t="n">
        <v>10</v>
      </c>
      <c r="J7029" s="7" t="n">
        <v>190801</v>
      </c>
      <c r="L7029" s="93" t="n">
        <v>350000</v>
      </c>
      <c r="M7029" s="93" t="n">
        <v>329525</v>
      </c>
      <c r="N7029" s="93" t="n">
        <v>56050</v>
      </c>
      <c r="O7029" s="148" t="n">
        <v>318181.8181818182</v>
      </c>
      <c r="P7029" s="93" t="inlineStr">
        <is>
          <t>카페24여름 한정 진정세트여름 한정 진정세트190801</t>
        </is>
      </c>
    </row>
    <row r="7030" customFormat="1" s="93">
      <c r="B7030" s="127" t="n">
        <v>44001</v>
      </c>
      <c r="C7030" s="93">
        <f>TEXT(B7030,"aaa")</f>
        <v/>
      </c>
      <c r="E7030" s="93" t="inlineStr">
        <is>
          <t>여름 한정 진정세트</t>
        </is>
      </c>
      <c r="F7030" s="5" t="inlineStr">
        <is>
          <t>카페24</t>
        </is>
      </c>
      <c r="G7030" s="93" t="inlineStr">
        <is>
          <t>여름 한정 진정세트 (대용량)</t>
        </is>
      </c>
      <c r="H7030" s="93" t="n">
        <v>10</v>
      </c>
      <c r="J7030" s="7" t="n">
        <v>190801</v>
      </c>
      <c r="L7030" s="93" t="n">
        <v>450000</v>
      </c>
      <c r="M7030" s="93" t="n">
        <v>423675</v>
      </c>
      <c r="N7030" s="93" t="n">
        <v>70700</v>
      </c>
      <c r="O7030" s="148" t="n">
        <v>409090.9090909091</v>
      </c>
      <c r="P7030" s="93" t="inlineStr">
        <is>
          <t>카페24여름 한정 진정세트여름 한정 진정세트 (대용량)190801</t>
        </is>
      </c>
    </row>
    <row r="7031" customFormat="1" s="93">
      <c r="B7031" s="127" t="n">
        <v>44001</v>
      </c>
      <c r="C7031" s="93">
        <f>TEXT(B7031,"aaa")</f>
        <v/>
      </c>
      <c r="E7031" s="93" t="inlineStr">
        <is>
          <t>어성초진정패키지</t>
        </is>
      </c>
      <c r="F7031" s="5" t="inlineStr">
        <is>
          <t>카페24</t>
        </is>
      </c>
      <c r="G7031" s="93" t="inlineStr">
        <is>
          <t>어성초 진정패키지세트</t>
        </is>
      </c>
      <c r="H7031" s="93" t="n">
        <v>15</v>
      </c>
      <c r="J7031" s="7" t="n">
        <v>190801</v>
      </c>
      <c r="L7031" s="93" t="n">
        <v>1485000</v>
      </c>
      <c r="M7031" s="93" t="n">
        <v>1398127.5</v>
      </c>
      <c r="N7031" s="93" t="n">
        <v>227055</v>
      </c>
      <c r="O7031" s="148" t="n">
        <v>1350000</v>
      </c>
      <c r="P7031" s="93" t="inlineStr">
        <is>
          <t>카페24어성초진정패키지어성초 진정패키지세트190801</t>
        </is>
      </c>
    </row>
    <row r="7032" customFormat="1" s="93">
      <c r="B7032" s="127" t="n">
        <v>44001</v>
      </c>
      <c r="C7032" s="93">
        <f>TEXT(B7032,"aaa")</f>
        <v/>
      </c>
      <c r="E7032" s="93" t="inlineStr">
        <is>
          <t>머드크림마스크</t>
        </is>
      </c>
      <c r="F7032" s="5" t="inlineStr">
        <is>
          <t>카페24</t>
        </is>
      </c>
      <c r="G7032" s="93" t="inlineStr">
        <is>
          <t>머드크림마스크 100ml</t>
        </is>
      </c>
      <c r="H7032" s="93" t="n">
        <v>4</v>
      </c>
      <c r="J7032" s="7" t="n">
        <v>190801</v>
      </c>
      <c r="L7032" s="93" t="n">
        <v>80000</v>
      </c>
      <c r="M7032" s="93" t="n">
        <v>75320</v>
      </c>
      <c r="N7032" s="93" t="n">
        <v>5768</v>
      </c>
      <c r="O7032" s="148" t="n">
        <v>72727.27272727272</v>
      </c>
      <c r="P7032" s="93" t="inlineStr">
        <is>
          <t>카페24머드크림마스크머드크림마스크 100ml190801</t>
        </is>
      </c>
    </row>
    <row r="7033" customFormat="1" s="93">
      <c r="B7033" s="127" t="n">
        <v>44001</v>
      </c>
      <c r="C7033" s="93">
        <f>TEXT(B7033,"aaa")</f>
        <v/>
      </c>
      <c r="E7033" s="93" t="inlineStr">
        <is>
          <t>머드크림마스크</t>
        </is>
      </c>
      <c r="F7033" s="5" t="inlineStr">
        <is>
          <t>카페24</t>
        </is>
      </c>
      <c r="G7033" s="93" t="inlineStr">
        <is>
          <t>머드크림마스크 100ml 2set</t>
        </is>
      </c>
      <c r="H7033" s="93" t="n">
        <v>1</v>
      </c>
      <c r="J7033" s="7" t="n">
        <v>190801</v>
      </c>
      <c r="L7033" s="93" t="n">
        <v>35000</v>
      </c>
      <c r="M7033" s="93" t="n">
        <v>32952.5</v>
      </c>
      <c r="N7033" s="93" t="n">
        <v>2884</v>
      </c>
      <c r="O7033" s="148" t="n">
        <v>31818.18181818182</v>
      </c>
      <c r="P7033" s="93" t="inlineStr">
        <is>
          <t>카페24머드크림마스크머드크림마스크 100ml 2set190801</t>
        </is>
      </c>
    </row>
    <row r="7034" customFormat="1" s="93">
      <c r="B7034" s="127" t="n">
        <v>44001</v>
      </c>
      <c r="C7034" s="93">
        <f>TEXT(B7034,"aaa")</f>
        <v/>
      </c>
      <c r="E7034" s="93" t="inlineStr">
        <is>
          <t>마스크팩</t>
        </is>
      </c>
      <c r="F7034" s="5" t="inlineStr">
        <is>
          <t>카페24</t>
        </is>
      </c>
      <c r="G7034" s="93" t="inlineStr">
        <is>
          <t>마스크팩 10매</t>
        </is>
      </c>
      <c r="H7034" s="93" t="n">
        <v>2</v>
      </c>
      <c r="J7034" s="7" t="n">
        <v>190801</v>
      </c>
      <c r="L7034" s="93" t="n">
        <v>40000</v>
      </c>
      <c r="M7034" s="93" t="n">
        <v>37660</v>
      </c>
      <c r="N7034" s="93" t="n">
        <v>7940</v>
      </c>
      <c r="O7034" s="148" t="n">
        <v>36363.63636363636</v>
      </c>
      <c r="P7034" s="93" t="inlineStr">
        <is>
          <t>카페24마스크팩마스크팩 10매190801</t>
        </is>
      </c>
    </row>
    <row r="7035" customFormat="1" s="93">
      <c r="B7035" s="127" t="n">
        <v>44001</v>
      </c>
      <c r="C7035" s="93">
        <f>TEXT(B7035,"aaa")</f>
        <v/>
      </c>
      <c r="E7035" s="93" t="inlineStr">
        <is>
          <t>토너</t>
        </is>
      </c>
      <c r="F7035" s="5" t="inlineStr">
        <is>
          <t>카페24</t>
        </is>
      </c>
      <c r="G7035" s="93" t="inlineStr">
        <is>
          <t>250ml</t>
        </is>
      </c>
      <c r="H7035" s="93" t="n">
        <v>60</v>
      </c>
      <c r="J7035" s="7" t="n">
        <v>190801</v>
      </c>
      <c r="L7035" s="93" t="n">
        <v>1200000</v>
      </c>
      <c r="M7035" s="93" t="n">
        <v>1129800</v>
      </c>
      <c r="N7035" s="93" t="n">
        <v>195600</v>
      </c>
      <c r="O7035" s="148" t="n">
        <v>1090909.090909091</v>
      </c>
      <c r="P7035" s="93" t="inlineStr">
        <is>
          <t>카페24토너250ml190801</t>
        </is>
      </c>
    </row>
    <row r="7036" customFormat="1" s="93">
      <c r="B7036" s="127" t="n">
        <v>44001</v>
      </c>
      <c r="C7036" s="93">
        <f>TEXT(B7036,"aaa")</f>
        <v/>
      </c>
      <c r="E7036" s="93" t="inlineStr">
        <is>
          <t>토너</t>
        </is>
      </c>
      <c r="F7036" s="5" t="inlineStr">
        <is>
          <t>카페24</t>
        </is>
      </c>
      <c r="G7036" s="93" t="inlineStr">
        <is>
          <t>250ml 2set</t>
        </is>
      </c>
      <c r="H7036" s="93" t="n">
        <v>127</v>
      </c>
      <c r="J7036" s="7" t="n">
        <v>190801</v>
      </c>
      <c r="L7036" s="93" t="n">
        <v>4445000</v>
      </c>
      <c r="M7036" s="93" t="n">
        <v>4184967.5</v>
      </c>
      <c r="N7036" s="93" t="n">
        <v>828040</v>
      </c>
      <c r="O7036" s="148" t="n">
        <v>4040909.09090909</v>
      </c>
      <c r="P7036" s="93" t="inlineStr">
        <is>
          <t>카페24토너250ml 2set190801</t>
        </is>
      </c>
    </row>
    <row r="7037" customFormat="1" s="93">
      <c r="B7037" s="127" t="n">
        <v>44001</v>
      </c>
      <c r="C7037" s="93">
        <f>TEXT(B7037,"aaa")</f>
        <v/>
      </c>
      <c r="E7037" s="93" t="inlineStr">
        <is>
          <t>토너</t>
        </is>
      </c>
      <c r="F7037" s="5" t="inlineStr">
        <is>
          <t>카페24</t>
        </is>
      </c>
      <c r="G7037" s="93" t="inlineStr">
        <is>
          <t>500ml</t>
        </is>
      </c>
      <c r="H7037" s="93" t="n">
        <v>59</v>
      </c>
      <c r="J7037" s="7" t="n">
        <v>190801</v>
      </c>
      <c r="L7037" s="93" t="n">
        <v>1947000</v>
      </c>
      <c r="M7037" s="93" t="n">
        <v>1833100.5</v>
      </c>
      <c r="N7037" s="93" t="n">
        <v>278775</v>
      </c>
      <c r="O7037" s="148" t="n">
        <v>1770000</v>
      </c>
      <c r="P7037" s="93" t="inlineStr">
        <is>
          <t>카페24토너500ml190801</t>
        </is>
      </c>
    </row>
    <row r="7038" customFormat="1" s="93">
      <c r="B7038" s="127" t="n">
        <v>44001</v>
      </c>
      <c r="C7038" s="93">
        <f>TEXT(B7038,"aaa")</f>
        <v/>
      </c>
      <c r="E7038" s="93" t="inlineStr">
        <is>
          <t>토너</t>
        </is>
      </c>
      <c r="F7038" s="5" t="inlineStr">
        <is>
          <t>카페24</t>
        </is>
      </c>
      <c r="G7038" s="93" t="inlineStr">
        <is>
          <t>스킨팩 화장솜 60P</t>
        </is>
      </c>
      <c r="H7038" s="93" t="n">
        <v>277</v>
      </c>
      <c r="J7038" s="7" t="n">
        <v>190801</v>
      </c>
      <c r="L7038" s="93" t="n">
        <v>831000</v>
      </c>
      <c r="M7038" s="93" t="n">
        <v>782386.5</v>
      </c>
      <c r="N7038" s="93" t="n">
        <v>307470</v>
      </c>
      <c r="O7038" s="148" t="n">
        <v>755454.5454545454</v>
      </c>
      <c r="P7038" s="93" t="inlineStr">
        <is>
          <t>카페24토너스킨팩 화장솜 60P190801</t>
        </is>
      </c>
    </row>
    <row r="7039" customFormat="1" s="93">
      <c r="B7039" s="127" t="n">
        <v>44001</v>
      </c>
      <c r="C7039" s="93">
        <f>TEXT(B7039,"aaa")</f>
        <v/>
      </c>
      <c r="E7039" s="93" t="inlineStr">
        <is>
          <t>앰플</t>
        </is>
      </c>
      <c r="F7039" s="5" t="inlineStr">
        <is>
          <t>카페24</t>
        </is>
      </c>
      <c r="G7039" s="93" t="inlineStr">
        <is>
          <t>앰플 30ml</t>
        </is>
      </c>
      <c r="H7039" s="93" t="n">
        <v>16</v>
      </c>
      <c r="J7039" s="7" t="n">
        <v>190801</v>
      </c>
      <c r="L7039" s="93" t="n">
        <v>448000</v>
      </c>
      <c r="M7039" s="93" t="n">
        <v>421792</v>
      </c>
      <c r="N7039" s="93" t="n">
        <v>54352</v>
      </c>
      <c r="O7039" s="148" t="n">
        <v>407272.7272727272</v>
      </c>
      <c r="P7039" s="93" t="inlineStr">
        <is>
          <t>카페24앰플앰플 30ml190801</t>
        </is>
      </c>
    </row>
    <row r="7040" customFormat="1" s="93">
      <c r="B7040" s="127" t="n">
        <v>44001</v>
      </c>
      <c r="C7040" s="93">
        <f>TEXT(B7040,"aaa")</f>
        <v/>
      </c>
      <c r="E7040" s="93" t="inlineStr">
        <is>
          <t>수딩크림</t>
        </is>
      </c>
      <c r="F7040" s="5" t="inlineStr">
        <is>
          <t>카페24</t>
        </is>
      </c>
      <c r="G7040" s="93" t="inlineStr">
        <is>
          <t>수딩크림 100ml</t>
        </is>
      </c>
      <c r="H7040" s="93" t="n">
        <v>4</v>
      </c>
      <c r="J7040" s="7" t="n">
        <v>190801</v>
      </c>
      <c r="L7040" s="93" t="n">
        <v>152000</v>
      </c>
      <c r="M7040" s="93" t="n">
        <v>143108</v>
      </c>
      <c r="N7040" s="93" t="n">
        <v>12180</v>
      </c>
      <c r="O7040" s="148" t="n">
        <v>138181.8181818182</v>
      </c>
      <c r="P7040" s="93" t="inlineStr">
        <is>
          <t>카페24수딩크림수딩크림 100ml190801</t>
        </is>
      </c>
    </row>
    <row r="7041" customFormat="1" s="93">
      <c r="B7041" s="127" t="n">
        <v>44001</v>
      </c>
      <c r="C7041" s="93">
        <f>TEXT(B7041,"aaa")</f>
        <v/>
      </c>
      <c r="E7041" s="93" t="inlineStr">
        <is>
          <t>클렌징폼</t>
        </is>
      </c>
      <c r="F7041" s="5" t="inlineStr">
        <is>
          <t>카페24</t>
        </is>
      </c>
      <c r="G7041" s="93" t="inlineStr">
        <is>
          <t>클렌징폼 120ml</t>
        </is>
      </c>
      <c r="H7041" s="93" t="n">
        <v>6</v>
      </c>
      <c r="J7041" s="7" t="n">
        <v>190801</v>
      </c>
      <c r="L7041" s="93" t="n">
        <v>78000</v>
      </c>
      <c r="M7041" s="93" t="n">
        <v>73437</v>
      </c>
      <c r="N7041" s="93" t="n">
        <v>16500</v>
      </c>
      <c r="O7041" s="148" t="n">
        <v>70909.0909090909</v>
      </c>
      <c r="P7041" s="93" t="inlineStr">
        <is>
          <t>카페24클렌징폼클렌징폼 120ml190801</t>
        </is>
      </c>
    </row>
    <row r="7042" customFormat="1" s="93">
      <c r="B7042" s="127" t="n">
        <v>44001</v>
      </c>
      <c r="C7042" s="93">
        <f>TEXT(B7042,"aaa")</f>
        <v/>
      </c>
      <c r="E7042" s="93" t="inlineStr">
        <is>
          <t>클렌징폼</t>
        </is>
      </c>
      <c r="F7042" s="5" t="inlineStr">
        <is>
          <t>카페24</t>
        </is>
      </c>
      <c r="G7042" s="93" t="inlineStr">
        <is>
          <t>클렌징폼 120ml 2set</t>
        </is>
      </c>
      <c r="H7042" s="93" t="n">
        <v>1</v>
      </c>
      <c r="J7042" s="7" t="n">
        <v>190801</v>
      </c>
      <c r="L7042" s="93" t="n">
        <v>24000</v>
      </c>
      <c r="M7042" s="93" t="n">
        <v>22596</v>
      </c>
      <c r="N7042" s="93" t="n">
        <v>2460</v>
      </c>
      <c r="O7042" s="148" t="n">
        <v>21818.18181818182</v>
      </c>
      <c r="P7042" s="93" t="inlineStr">
        <is>
          <t>카페24클렌징폼클렌징폼 120ml 2set190801</t>
        </is>
      </c>
    </row>
    <row r="7043" customFormat="1" s="93">
      <c r="B7043" s="127" t="n">
        <v>44001</v>
      </c>
      <c r="C7043" s="93">
        <f>TEXT(B7043,"aaa")</f>
        <v/>
      </c>
      <c r="E7043" s="93" t="inlineStr">
        <is>
          <t>토너</t>
        </is>
      </c>
      <c r="F7043" s="5" t="inlineStr">
        <is>
          <t>큐텐</t>
        </is>
      </c>
      <c r="G7043" s="93" t="inlineStr">
        <is>
          <t>250ml</t>
        </is>
      </c>
      <c r="H7043" s="93" t="n">
        <v>13</v>
      </c>
      <c r="J7043" s="7" t="n">
        <v>190801</v>
      </c>
      <c r="L7043" s="93" t="n">
        <v>409500</v>
      </c>
      <c r="M7043" s="93" t="n">
        <v>364455</v>
      </c>
      <c r="N7043" s="93" t="n">
        <v>42380</v>
      </c>
      <c r="O7043" s="148" t="n">
        <v>372272.7272727272</v>
      </c>
      <c r="P7043" s="93" t="inlineStr">
        <is>
          <t>큐텐토너250ml190801</t>
        </is>
      </c>
    </row>
    <row r="7044" customFormat="1" s="93">
      <c r="B7044" s="127" t="n">
        <v>44001</v>
      </c>
      <c r="C7044" s="93">
        <f>TEXT(B7044,"aaa")</f>
        <v/>
      </c>
      <c r="E7044" s="93" t="inlineStr">
        <is>
          <t>토너</t>
        </is>
      </c>
      <c r="F7044" s="5" t="inlineStr">
        <is>
          <t>큐텐</t>
        </is>
      </c>
      <c r="G7044" s="93" t="inlineStr">
        <is>
          <t>250ml 2set</t>
        </is>
      </c>
      <c r="H7044" s="93" t="n">
        <v>5</v>
      </c>
      <c r="J7044" s="7" t="n">
        <v>190801</v>
      </c>
      <c r="L7044" s="93" t="n">
        <v>220000</v>
      </c>
      <c r="M7044" s="93" t="n">
        <v>195800</v>
      </c>
      <c r="N7044" s="93" t="n">
        <v>32600</v>
      </c>
      <c r="O7044" s="148" t="n">
        <v>200000</v>
      </c>
      <c r="P7044" s="93" t="inlineStr">
        <is>
          <t>큐텐토너250ml 2set190801</t>
        </is>
      </c>
    </row>
    <row r="7045" customFormat="1" s="93">
      <c r="B7045" s="127" t="n">
        <v>44001</v>
      </c>
      <c r="C7045" s="93">
        <f>TEXT(B7045,"aaa")</f>
        <v/>
      </c>
      <c r="E7045" s="93" t="inlineStr">
        <is>
          <t>앰플</t>
        </is>
      </c>
      <c r="F7045" s="5" t="inlineStr">
        <is>
          <t>큐텐</t>
        </is>
      </c>
      <c r="G7045" s="93" t="inlineStr">
        <is>
          <t>앰플 30ml</t>
        </is>
      </c>
      <c r="H7045" s="93" t="n">
        <v>1</v>
      </c>
      <c r="J7045" s="7" t="n">
        <v>190801</v>
      </c>
      <c r="L7045" s="93" t="n">
        <v>38000</v>
      </c>
      <c r="M7045" s="93" t="n">
        <v>33820</v>
      </c>
      <c r="N7045" s="93" t="n">
        <v>3397</v>
      </c>
      <c r="O7045" s="148" t="n">
        <v>34545.45454545454</v>
      </c>
      <c r="P7045" s="93" t="inlineStr">
        <is>
          <t>큐텐앰플앰플 30ml190801</t>
        </is>
      </c>
    </row>
    <row r="7046" customFormat="1" s="93">
      <c r="B7046" s="127" t="n">
        <v>44001</v>
      </c>
      <c r="C7046" s="93">
        <f>TEXT(B7046,"aaa")</f>
        <v/>
      </c>
      <c r="E7046" s="93" t="inlineStr">
        <is>
          <t>클렌징폼</t>
        </is>
      </c>
      <c r="F7046" s="5" t="inlineStr">
        <is>
          <t>큐텐</t>
        </is>
      </c>
      <c r="G7046" s="93" t="inlineStr">
        <is>
          <t>클렌징폼 120ml</t>
        </is>
      </c>
      <c r="H7046" s="93" t="n">
        <v>2</v>
      </c>
      <c r="J7046" s="7" t="n">
        <v>190801</v>
      </c>
      <c r="L7046" s="93" t="n">
        <v>50000</v>
      </c>
      <c r="M7046" s="93" t="n">
        <v>44500</v>
      </c>
      <c r="N7046" s="93" t="n">
        <v>5500</v>
      </c>
      <c r="O7046" s="148" t="n">
        <v>45454.54545454545</v>
      </c>
      <c r="P7046" s="93" t="inlineStr">
        <is>
          <t>큐텐클렌징폼클렌징폼 120ml190801</t>
        </is>
      </c>
    </row>
    <row r="7047" customFormat="1" s="93">
      <c r="B7047" s="127" t="n">
        <v>44001</v>
      </c>
      <c r="C7047" s="93">
        <f>TEXT(B7047,"aaa")</f>
        <v/>
      </c>
      <c r="E7047" s="93" t="inlineStr">
        <is>
          <t>선크림</t>
        </is>
      </c>
      <c r="F7047" s="5" t="inlineStr">
        <is>
          <t>화해</t>
        </is>
      </c>
      <c r="G7047" s="93" t="inlineStr">
        <is>
          <t>[200618-22] 선크림 50ml</t>
        </is>
      </c>
      <c r="H7047" s="93" t="n">
        <v>1</v>
      </c>
      <c r="J7047" s="7" t="n">
        <v>200618</v>
      </c>
      <c r="L7047" s="93" t="n">
        <v>18000</v>
      </c>
      <c r="M7047" s="93" t="n">
        <v>12960</v>
      </c>
      <c r="N7047" s="93" t="n">
        <v>2345</v>
      </c>
      <c r="O7047" s="148" t="n">
        <v>16363.63636363636</v>
      </c>
      <c r="P7047" s="93" t="inlineStr">
        <is>
          <t>화해선크림[200618-22] 선크림 50ml200618</t>
        </is>
      </c>
    </row>
    <row r="7048" customFormat="1" s="93">
      <c r="B7048" s="127" t="n">
        <v>44001</v>
      </c>
      <c r="C7048" s="93">
        <f>TEXT(B7048,"aaa")</f>
        <v/>
      </c>
      <c r="E7048" s="93" t="inlineStr">
        <is>
          <t>토너</t>
        </is>
      </c>
      <c r="F7048" s="5" t="inlineStr">
        <is>
          <t>화해</t>
        </is>
      </c>
      <c r="G7048" s="93" t="inlineStr">
        <is>
          <t>[200618-22] 250ml (화장솜 증정)</t>
        </is>
      </c>
      <c r="H7048" s="93" t="n">
        <v>8</v>
      </c>
      <c r="J7048" s="7" t="n">
        <v>200618</v>
      </c>
      <c r="L7048" s="93" t="n">
        <v>140000</v>
      </c>
      <c r="M7048" s="93" t="n">
        <v>100800</v>
      </c>
      <c r="N7048" s="93" t="n">
        <v>34960</v>
      </c>
      <c r="O7048" s="148" t="n">
        <v>127272.7272727273</v>
      </c>
      <c r="P7048" s="93" t="inlineStr">
        <is>
          <t>화해토너[200618-22] 250ml (화장솜 증정)200618</t>
        </is>
      </c>
    </row>
    <row r="7049" customFormat="1" s="93">
      <c r="B7049" s="127" t="n">
        <v>44001</v>
      </c>
      <c r="C7049" s="93">
        <f>TEXT(B7049,"aaa")</f>
        <v/>
      </c>
      <c r="E7049" s="93" t="inlineStr">
        <is>
          <t>토너</t>
        </is>
      </c>
      <c r="F7049" s="5" t="inlineStr">
        <is>
          <t>화해</t>
        </is>
      </c>
      <c r="G7049" s="93" t="inlineStr">
        <is>
          <t>[200618-22] 250ml 2set</t>
        </is>
      </c>
      <c r="H7049" s="93" t="n">
        <v>1</v>
      </c>
      <c r="J7049" s="7" t="n">
        <v>200618</v>
      </c>
      <c r="L7049" s="93" t="n">
        <v>32000</v>
      </c>
      <c r="M7049" s="93" t="n">
        <v>23040</v>
      </c>
      <c r="N7049" s="93" t="n">
        <v>6520</v>
      </c>
      <c r="O7049" s="148" t="n">
        <v>29090.90909090909</v>
      </c>
      <c r="P7049" s="93" t="inlineStr">
        <is>
          <t>화해토너[200618-22] 250ml 2set200618</t>
        </is>
      </c>
    </row>
    <row r="7050" customFormat="1" s="93">
      <c r="B7050" s="127" t="n">
        <v>44001</v>
      </c>
      <c r="C7050" s="93">
        <f>TEXT(B7050,"aaa")</f>
        <v/>
      </c>
      <c r="E7050" s="93" t="inlineStr">
        <is>
          <t>토너</t>
        </is>
      </c>
      <c r="F7050" s="5" t="inlineStr">
        <is>
          <t>아누아 CS</t>
        </is>
      </c>
      <c r="G7050" s="93" t="inlineStr">
        <is>
          <t>250ml</t>
        </is>
      </c>
      <c r="H7050" s="93" t="n">
        <v>14</v>
      </c>
      <c r="J7050" s="7" t="n">
        <v>190801</v>
      </c>
      <c r="L7050" s="93" t="n">
        <v>0</v>
      </c>
      <c r="M7050" s="93" t="n">
        <v>0</v>
      </c>
      <c r="N7050" s="93" t="n">
        <v>45640</v>
      </c>
      <c r="O7050" s="148" t="n">
        <v>0</v>
      </c>
      <c r="P7050" s="93" t="inlineStr">
        <is>
          <t>아누아 CS토너250ml190801</t>
        </is>
      </c>
    </row>
    <row r="7051" customFormat="1" s="93">
      <c r="B7051" s="127" t="n">
        <v>44001</v>
      </c>
      <c r="C7051" s="93">
        <f>TEXT(B7051,"aaa")</f>
        <v/>
      </c>
      <c r="E7051" s="93" t="inlineStr">
        <is>
          <t>토너</t>
        </is>
      </c>
      <c r="F7051" s="5" t="inlineStr">
        <is>
          <t>아누아 CS</t>
        </is>
      </c>
      <c r="G7051" s="93" t="inlineStr">
        <is>
          <t>40ml</t>
        </is>
      </c>
      <c r="H7051" s="93" t="n">
        <v>3</v>
      </c>
      <c r="J7051" s="7" t="n">
        <v>190801</v>
      </c>
      <c r="L7051" s="93" t="n">
        <v>0</v>
      </c>
      <c r="M7051" s="93" t="n">
        <v>0</v>
      </c>
      <c r="N7051" s="93" t="n">
        <v>3690</v>
      </c>
      <c r="O7051" s="148" t="n">
        <v>0</v>
      </c>
      <c r="P7051" s="93" t="inlineStr">
        <is>
          <t>아누아 CS토너40ml190801</t>
        </is>
      </c>
    </row>
    <row r="7052" customFormat="1" s="93">
      <c r="B7052" s="127" t="n">
        <v>44001</v>
      </c>
      <c r="C7052" s="93">
        <f>TEXT(B7052,"aaa")</f>
        <v/>
      </c>
      <c r="E7052" s="93" t="inlineStr">
        <is>
          <t>화장솜</t>
        </is>
      </c>
      <c r="F7052" s="5" t="inlineStr">
        <is>
          <t>아누아 CS</t>
        </is>
      </c>
      <c r="G7052" s="93" t="inlineStr">
        <is>
          <t>스킨팩 화장솜 60P</t>
        </is>
      </c>
      <c r="H7052" s="93" t="n">
        <v>4</v>
      </c>
      <c r="J7052" s="7" t="n">
        <v>190801</v>
      </c>
      <c r="L7052" s="93" t="n">
        <v>0</v>
      </c>
      <c r="M7052" s="93" t="n">
        <v>0</v>
      </c>
      <c r="N7052" s="93" t="n">
        <v>4440</v>
      </c>
      <c r="O7052" s="148" t="n">
        <v>0</v>
      </c>
      <c r="P7052" s="93" t="inlineStr">
        <is>
          <t>아누아 CS화장솜스킨팩 화장솜 60P190801</t>
        </is>
      </c>
    </row>
    <row r="7053" customFormat="1" s="93">
      <c r="B7053" s="127" t="n">
        <v>44001</v>
      </c>
      <c r="C7053" s="93">
        <f>TEXT(B7053,"aaa")</f>
        <v/>
      </c>
      <c r="E7053" s="93" t="inlineStr">
        <is>
          <t>앰플</t>
        </is>
      </c>
      <c r="F7053" s="5" t="inlineStr">
        <is>
          <t>아누아 CS</t>
        </is>
      </c>
      <c r="G7053" s="93" t="inlineStr">
        <is>
          <t>앰플 30ml</t>
        </is>
      </c>
      <c r="H7053" s="93" t="n">
        <v>4</v>
      </c>
      <c r="J7053" s="7" t="n">
        <v>190801</v>
      </c>
      <c r="L7053" s="93" t="n">
        <v>0</v>
      </c>
      <c r="M7053" s="93" t="n">
        <v>0</v>
      </c>
      <c r="N7053" s="93" t="n">
        <v>13588</v>
      </c>
      <c r="O7053" s="148" t="n">
        <v>0</v>
      </c>
      <c r="P7053" s="93" t="inlineStr">
        <is>
          <t>아누아 CS앰플앰플 30ml190801</t>
        </is>
      </c>
    </row>
    <row r="7054" customFormat="1" s="93">
      <c r="B7054" s="127" t="n">
        <v>44001</v>
      </c>
      <c r="C7054" s="93">
        <f>TEXT(B7054,"aaa")</f>
        <v/>
      </c>
      <c r="E7054" s="93" t="inlineStr">
        <is>
          <t>선크림</t>
        </is>
      </c>
      <c r="F7054" s="5" t="inlineStr">
        <is>
          <t>아누아 CS</t>
        </is>
      </c>
      <c r="G7054" s="93" t="inlineStr">
        <is>
          <t>선크림 50ml</t>
        </is>
      </c>
      <c r="H7054" s="93" t="n">
        <v>4</v>
      </c>
      <c r="J7054" s="7" t="n">
        <v>190801</v>
      </c>
      <c r="L7054" s="93" t="n">
        <v>0</v>
      </c>
      <c r="M7054" s="93" t="n">
        <v>0</v>
      </c>
      <c r="N7054" s="93" t="n">
        <v>9380</v>
      </c>
      <c r="O7054" s="148" t="n">
        <v>0</v>
      </c>
      <c r="P7054" s="93" t="inlineStr">
        <is>
          <t>아누아 CS선크림선크림 50ml190801</t>
        </is>
      </c>
    </row>
    <row r="7055" customFormat="1" s="93">
      <c r="B7055" s="127" t="n">
        <v>44002</v>
      </c>
      <c r="C7055" s="93">
        <f>TEXT(B7055,"aaa")</f>
        <v/>
      </c>
      <c r="E7055" s="93" t="inlineStr">
        <is>
          <t>토너</t>
        </is>
      </c>
      <c r="F7055" s="5" t="inlineStr">
        <is>
          <t>스타일쉐어</t>
        </is>
      </c>
      <c r="G7055" s="93" t="inlineStr">
        <is>
          <t>250ml</t>
        </is>
      </c>
      <c r="H7055" s="93" t="n">
        <v>2</v>
      </c>
      <c r="J7055" s="7" t="n">
        <v>190801</v>
      </c>
      <c r="L7055" s="93" t="n">
        <v>40000</v>
      </c>
      <c r="M7055" s="93" t="n">
        <v>30000</v>
      </c>
      <c r="N7055" s="93" t="n">
        <v>6520</v>
      </c>
      <c r="O7055" s="148" t="n">
        <v>36363.63636363636</v>
      </c>
      <c r="P7055" s="93" t="inlineStr">
        <is>
          <t>스타일쉐어토너250ml190801</t>
        </is>
      </c>
    </row>
    <row r="7056" customFormat="1" s="93">
      <c r="B7056" s="127" t="n">
        <v>44002</v>
      </c>
      <c r="C7056" s="93">
        <f>TEXT(B7056,"aaa")</f>
        <v/>
      </c>
      <c r="E7056" s="93" t="inlineStr">
        <is>
          <t>선크림</t>
        </is>
      </c>
      <c r="F7056" s="5" t="inlineStr">
        <is>
          <t>카페24</t>
        </is>
      </c>
      <c r="G7056" s="93" t="inlineStr">
        <is>
          <t>선크림 50ml</t>
        </is>
      </c>
      <c r="H7056" s="93" t="n">
        <v>1</v>
      </c>
      <c r="J7056" s="7" t="n">
        <v>190801</v>
      </c>
      <c r="L7056" s="93" t="n">
        <v>20000</v>
      </c>
      <c r="M7056" s="93" t="n">
        <v>18830</v>
      </c>
      <c r="N7056" s="93" t="n">
        <v>2345</v>
      </c>
      <c r="O7056" s="148" t="n">
        <v>18181.81818181818</v>
      </c>
      <c r="P7056" s="93" t="inlineStr">
        <is>
          <t>카페24선크림선크림 50ml190801</t>
        </is>
      </c>
    </row>
    <row r="7057" customFormat="1" s="93">
      <c r="B7057" s="127" t="n">
        <v>44002</v>
      </c>
      <c r="C7057" s="93">
        <f>TEXT(B7057,"aaa")</f>
        <v/>
      </c>
      <c r="E7057" s="93" t="inlineStr">
        <is>
          <t>클렌징폼</t>
        </is>
      </c>
      <c r="F7057" s="5" t="inlineStr">
        <is>
          <t>카페24</t>
        </is>
      </c>
      <c r="G7057" s="93" t="inlineStr">
        <is>
          <t>클렌징폼 120ml(선크림할인)</t>
        </is>
      </c>
      <c r="H7057" s="93" t="n">
        <v>1</v>
      </c>
      <c r="J7057" s="7" t="n">
        <v>190801</v>
      </c>
      <c r="L7057" s="93" t="n">
        <v>10000</v>
      </c>
      <c r="M7057" s="93" t="n">
        <v>9415</v>
      </c>
      <c r="N7057" s="93" t="n">
        <v>2750</v>
      </c>
      <c r="O7057" s="148" t="n">
        <v>9090.90909090909</v>
      </c>
      <c r="P7057" s="93" t="inlineStr">
        <is>
          <t>카페24클렌징폼클렌징폼 120ml(선크림할인)190801</t>
        </is>
      </c>
    </row>
    <row r="7058" customFormat="1" s="93">
      <c r="B7058" s="127" t="n">
        <v>44002</v>
      </c>
      <c r="C7058" s="93">
        <f>TEXT(B7058,"aaa")</f>
        <v/>
      </c>
      <c r="E7058" s="93" t="inlineStr">
        <is>
          <t>여름 한정 진정세트</t>
        </is>
      </c>
      <c r="F7058" s="5" t="inlineStr">
        <is>
          <t>카페24</t>
        </is>
      </c>
      <c r="G7058" s="93" t="inlineStr">
        <is>
          <t>여름 한정 진정세트</t>
        </is>
      </c>
      <c r="H7058" s="93" t="n">
        <v>2</v>
      </c>
      <c r="J7058" s="7" t="n">
        <v>190801</v>
      </c>
      <c r="L7058" s="93" t="n">
        <v>70000</v>
      </c>
      <c r="M7058" s="93" t="n">
        <v>65905</v>
      </c>
      <c r="N7058" s="93" t="n">
        <v>11210</v>
      </c>
      <c r="O7058" s="148" t="n">
        <v>63636.36363636363</v>
      </c>
      <c r="P7058" s="93" t="inlineStr">
        <is>
          <t>카페24여름 한정 진정세트여름 한정 진정세트190801</t>
        </is>
      </c>
    </row>
    <row r="7059" customFormat="1" s="93">
      <c r="B7059" s="127" t="n">
        <v>44002</v>
      </c>
      <c r="C7059" s="93">
        <f>TEXT(B7059,"aaa")</f>
        <v/>
      </c>
      <c r="E7059" s="93" t="inlineStr">
        <is>
          <t>여름 한정 진정세트</t>
        </is>
      </c>
      <c r="F7059" s="5" t="inlineStr">
        <is>
          <t>카페24</t>
        </is>
      </c>
      <c r="G7059" s="93" t="inlineStr">
        <is>
          <t>여름 한정 진정세트 (대용량)</t>
        </is>
      </c>
      <c r="H7059" s="93" t="n">
        <v>4</v>
      </c>
      <c r="J7059" s="7" t="n">
        <v>190801</v>
      </c>
      <c r="L7059" s="93" t="n">
        <v>180000</v>
      </c>
      <c r="M7059" s="93" t="n">
        <v>169470</v>
      </c>
      <c r="N7059" s="93" t="n">
        <v>28280</v>
      </c>
      <c r="O7059" s="148" t="n">
        <v>163636.3636363636</v>
      </c>
      <c r="P7059" s="93" t="inlineStr">
        <is>
          <t>카페24여름 한정 진정세트여름 한정 진정세트 (대용량)190801</t>
        </is>
      </c>
    </row>
    <row r="7060" customFormat="1" s="93">
      <c r="B7060" s="127" t="n">
        <v>44002</v>
      </c>
      <c r="C7060" s="93">
        <f>TEXT(B7060,"aaa")</f>
        <v/>
      </c>
      <c r="E7060" s="93" t="inlineStr">
        <is>
          <t>어성초진정패키지</t>
        </is>
      </c>
      <c r="F7060" s="5" t="inlineStr">
        <is>
          <t>카페24</t>
        </is>
      </c>
      <c r="G7060" s="93" t="inlineStr">
        <is>
          <t>어성초 진정패키지세트</t>
        </is>
      </c>
      <c r="H7060" s="93" t="n">
        <v>9</v>
      </c>
      <c r="J7060" s="7" t="n">
        <v>190801</v>
      </c>
      <c r="L7060" s="93" t="n">
        <v>891000</v>
      </c>
      <c r="M7060" s="93" t="n">
        <v>838876.5</v>
      </c>
      <c r="N7060" s="93" t="n">
        <v>136233</v>
      </c>
      <c r="O7060" s="148" t="n">
        <v>809999.9999999999</v>
      </c>
      <c r="P7060" s="93" t="inlineStr">
        <is>
          <t>카페24어성초진정패키지어성초 진정패키지세트190801</t>
        </is>
      </c>
    </row>
    <row r="7061" customFormat="1" s="93">
      <c r="B7061" s="127" t="n">
        <v>44002</v>
      </c>
      <c r="C7061" s="93">
        <f>TEXT(B7061,"aaa")</f>
        <v/>
      </c>
      <c r="E7061" s="93" t="inlineStr">
        <is>
          <t>머드크림마스크</t>
        </is>
      </c>
      <c r="F7061" s="5" t="inlineStr">
        <is>
          <t>카페24</t>
        </is>
      </c>
      <c r="G7061" s="93" t="inlineStr">
        <is>
          <t>머드크림마스크 100ml</t>
        </is>
      </c>
      <c r="H7061" s="93" t="n">
        <v>1</v>
      </c>
      <c r="J7061" s="7" t="n">
        <v>190801</v>
      </c>
      <c r="L7061" s="93" t="n">
        <v>20000</v>
      </c>
      <c r="M7061" s="93" t="n">
        <v>18830</v>
      </c>
      <c r="N7061" s="93" t="n">
        <v>1442</v>
      </c>
      <c r="O7061" s="148" t="n">
        <v>18181.81818181818</v>
      </c>
      <c r="P7061" s="93" t="inlineStr">
        <is>
          <t>카페24머드크림마스크머드크림마스크 100ml190801</t>
        </is>
      </c>
    </row>
    <row r="7062" customFormat="1" s="93">
      <c r="B7062" s="127" t="n">
        <v>44002</v>
      </c>
      <c r="C7062" s="93">
        <f>TEXT(B7062,"aaa")</f>
        <v/>
      </c>
      <c r="E7062" s="93" t="inlineStr">
        <is>
          <t>머드크림마스크</t>
        </is>
      </c>
      <c r="F7062" s="5" t="inlineStr">
        <is>
          <t>카페24</t>
        </is>
      </c>
      <c r="G7062" s="93" t="inlineStr">
        <is>
          <t>머드크림마스크 100ml 2set</t>
        </is>
      </c>
      <c r="H7062" s="93" t="n">
        <v>1</v>
      </c>
      <c r="J7062" s="7" t="n">
        <v>190801</v>
      </c>
      <c r="L7062" s="93" t="n">
        <v>35000</v>
      </c>
      <c r="M7062" s="93" t="n">
        <v>32952.5</v>
      </c>
      <c r="N7062" s="93" t="n">
        <v>2884</v>
      </c>
      <c r="O7062" s="148" t="n">
        <v>31818.18181818182</v>
      </c>
      <c r="P7062" s="93" t="inlineStr">
        <is>
          <t>카페24머드크림마스크머드크림마스크 100ml 2set190801</t>
        </is>
      </c>
    </row>
    <row r="7063" customFormat="1" s="93">
      <c r="B7063" s="127" t="n">
        <v>44002</v>
      </c>
      <c r="C7063" s="93">
        <f>TEXT(B7063,"aaa")</f>
        <v/>
      </c>
      <c r="E7063" s="93" t="inlineStr">
        <is>
          <t>마스크팩</t>
        </is>
      </c>
      <c r="F7063" s="5" t="inlineStr">
        <is>
          <t>카페24</t>
        </is>
      </c>
      <c r="G7063" s="93" t="inlineStr">
        <is>
          <t>마스크팩 1매</t>
        </is>
      </c>
      <c r="H7063" s="93" t="n">
        <v>3</v>
      </c>
      <c r="J7063" s="7" t="n">
        <v>190801</v>
      </c>
      <c r="L7063" s="93" t="n">
        <v>12000</v>
      </c>
      <c r="M7063" s="93" t="n">
        <v>11298</v>
      </c>
      <c r="N7063" s="93" t="n">
        <v>1191</v>
      </c>
      <c r="O7063" s="148" t="n">
        <v>10909.09090909091</v>
      </c>
      <c r="P7063" s="93" t="inlineStr">
        <is>
          <t>카페24마스크팩마스크팩 1매190801</t>
        </is>
      </c>
    </row>
    <row r="7064" customFormat="1" s="93">
      <c r="B7064" s="127" t="n">
        <v>44002</v>
      </c>
      <c r="C7064" s="93">
        <f>TEXT(B7064,"aaa")</f>
        <v/>
      </c>
      <c r="E7064" s="93" t="inlineStr">
        <is>
          <t>마스크팩</t>
        </is>
      </c>
      <c r="F7064" s="5" t="inlineStr">
        <is>
          <t>카페24</t>
        </is>
      </c>
      <c r="G7064" s="93" t="inlineStr">
        <is>
          <t>마스크팩 10매</t>
        </is>
      </c>
      <c r="H7064" s="93" t="n">
        <v>3</v>
      </c>
      <c r="J7064" s="7" t="n">
        <v>190801</v>
      </c>
      <c r="L7064" s="93" t="n">
        <v>60000</v>
      </c>
      <c r="M7064" s="93" t="n">
        <v>56490</v>
      </c>
      <c r="N7064" s="93" t="n">
        <v>11910</v>
      </c>
      <c r="O7064" s="148" t="n">
        <v>54545.45454545454</v>
      </c>
      <c r="P7064" s="93" t="inlineStr">
        <is>
          <t>카페24마스크팩마스크팩 10매190801</t>
        </is>
      </c>
    </row>
    <row r="7065" customFormat="1" s="93">
      <c r="B7065" s="127" t="n">
        <v>44002</v>
      </c>
      <c r="C7065" s="93">
        <f>TEXT(B7065,"aaa")</f>
        <v/>
      </c>
      <c r="E7065" s="93" t="inlineStr">
        <is>
          <t>토너</t>
        </is>
      </c>
      <c r="F7065" s="5" t="inlineStr">
        <is>
          <t>카페24</t>
        </is>
      </c>
      <c r="G7065" s="93" t="inlineStr">
        <is>
          <t>250ml</t>
        </is>
      </c>
      <c r="H7065" s="93" t="n">
        <v>65</v>
      </c>
      <c r="J7065" s="7" t="n">
        <v>190801</v>
      </c>
      <c r="L7065" s="93" t="n">
        <v>1300000</v>
      </c>
      <c r="M7065" s="93" t="n">
        <v>1223950</v>
      </c>
      <c r="N7065" s="93" t="n">
        <v>211900</v>
      </c>
      <c r="O7065" s="148" t="n">
        <v>1181818.181818182</v>
      </c>
      <c r="P7065" s="93" t="inlineStr">
        <is>
          <t>카페24토너250ml190801</t>
        </is>
      </c>
    </row>
    <row r="7066" customFormat="1" s="93">
      <c r="B7066" s="127" t="n">
        <v>44002</v>
      </c>
      <c r="C7066" s="93">
        <f>TEXT(B7066,"aaa")</f>
        <v/>
      </c>
      <c r="E7066" s="93" t="inlineStr">
        <is>
          <t>토너</t>
        </is>
      </c>
      <c r="F7066" s="5" t="inlineStr">
        <is>
          <t>카페24</t>
        </is>
      </c>
      <c r="G7066" s="93" t="inlineStr">
        <is>
          <t>250ml 2set</t>
        </is>
      </c>
      <c r="H7066" s="93" t="n">
        <v>42</v>
      </c>
      <c r="J7066" s="7" t="n">
        <v>190801</v>
      </c>
      <c r="L7066" s="93" t="n">
        <v>1470000</v>
      </c>
      <c r="M7066" s="93" t="n">
        <v>1384005</v>
      </c>
      <c r="N7066" s="93" t="n">
        <v>273840</v>
      </c>
      <c r="O7066" s="148" t="n">
        <v>1336363.636363636</v>
      </c>
      <c r="P7066" s="93" t="inlineStr">
        <is>
          <t>카페24토너250ml 2set190801</t>
        </is>
      </c>
    </row>
    <row r="7067" customFormat="1" s="93">
      <c r="B7067" s="127" t="n">
        <v>44002</v>
      </c>
      <c r="C7067" s="93">
        <f>TEXT(B7067,"aaa")</f>
        <v/>
      </c>
      <c r="E7067" s="93" t="inlineStr">
        <is>
          <t>토너</t>
        </is>
      </c>
      <c r="F7067" s="5" t="inlineStr">
        <is>
          <t>카페24</t>
        </is>
      </c>
      <c r="G7067" s="93" t="inlineStr">
        <is>
          <t>500ml</t>
        </is>
      </c>
      <c r="H7067" s="93" t="n">
        <v>31</v>
      </c>
      <c r="J7067" s="7" t="n">
        <v>190801</v>
      </c>
      <c r="L7067" s="93" t="n">
        <v>1023000</v>
      </c>
      <c r="M7067" s="93" t="n">
        <v>963154.5</v>
      </c>
      <c r="N7067" s="93" t="n">
        <v>146475</v>
      </c>
      <c r="O7067" s="148" t="n">
        <v>929999.9999999999</v>
      </c>
      <c r="P7067" s="93" t="inlineStr">
        <is>
          <t>카페24토너500ml190801</t>
        </is>
      </c>
    </row>
    <row r="7068" customFormat="1" s="93">
      <c r="B7068" s="127" t="n">
        <v>44002</v>
      </c>
      <c r="C7068" s="93">
        <f>TEXT(B7068,"aaa")</f>
        <v/>
      </c>
      <c r="E7068" s="93" t="inlineStr">
        <is>
          <t>토너</t>
        </is>
      </c>
      <c r="F7068" s="5" t="inlineStr">
        <is>
          <t>카페24</t>
        </is>
      </c>
      <c r="G7068" s="93" t="inlineStr">
        <is>
          <t>스킨팩 화장솜 60P</t>
        </is>
      </c>
      <c r="H7068" s="93" t="n">
        <v>46</v>
      </c>
      <c r="J7068" s="7" t="n">
        <v>190801</v>
      </c>
      <c r="L7068" s="93" t="n">
        <v>138000</v>
      </c>
      <c r="M7068" s="93" t="n">
        <v>129927</v>
      </c>
      <c r="N7068" s="93" t="n">
        <v>51060</v>
      </c>
      <c r="O7068" s="148" t="n">
        <v>125454.5454545454</v>
      </c>
      <c r="P7068" s="93" t="inlineStr">
        <is>
          <t>카페24토너스킨팩 화장솜 60P190801</t>
        </is>
      </c>
    </row>
    <row r="7069" customFormat="1" s="93">
      <c r="B7069" s="127" t="n">
        <v>44002</v>
      </c>
      <c r="C7069" s="93">
        <f>TEXT(B7069,"aaa")</f>
        <v/>
      </c>
      <c r="E7069" s="93" t="inlineStr">
        <is>
          <t>앰플</t>
        </is>
      </c>
      <c r="F7069" s="5" t="inlineStr">
        <is>
          <t>카페24</t>
        </is>
      </c>
      <c r="G7069" s="93" t="inlineStr">
        <is>
          <t>앰플 30ml</t>
        </is>
      </c>
      <c r="H7069" s="93" t="n">
        <v>9</v>
      </c>
      <c r="J7069" s="7" t="n">
        <v>190801</v>
      </c>
      <c r="L7069" s="93" t="n">
        <v>252000</v>
      </c>
      <c r="M7069" s="93" t="n">
        <v>237258</v>
      </c>
      <c r="N7069" s="93" t="n">
        <v>30573</v>
      </c>
      <c r="O7069" s="148" t="n">
        <v>229090.9090909091</v>
      </c>
      <c r="P7069" s="93" t="inlineStr">
        <is>
          <t>카페24앰플앰플 30ml190801</t>
        </is>
      </c>
    </row>
    <row r="7070" customFormat="1" s="93">
      <c r="B7070" s="127" t="n">
        <v>44002</v>
      </c>
      <c r="C7070" s="93">
        <f>TEXT(B7070,"aaa")</f>
        <v/>
      </c>
      <c r="E7070" s="93" t="inlineStr">
        <is>
          <t>수딩크림</t>
        </is>
      </c>
      <c r="F7070" s="5" t="inlineStr">
        <is>
          <t>카페24</t>
        </is>
      </c>
      <c r="G7070" s="93" t="inlineStr">
        <is>
          <t>수딩크림 100ml</t>
        </is>
      </c>
      <c r="H7070" s="93" t="n">
        <v>3</v>
      </c>
      <c r="J7070" s="7" t="n">
        <v>190801</v>
      </c>
      <c r="L7070" s="93" t="n">
        <v>114000</v>
      </c>
      <c r="M7070" s="93" t="n">
        <v>107331</v>
      </c>
      <c r="N7070" s="93" t="n">
        <v>9135</v>
      </c>
      <c r="O7070" s="148" t="n">
        <v>103636.3636363636</v>
      </c>
      <c r="P7070" s="93" t="inlineStr">
        <is>
          <t>카페24수딩크림수딩크림 100ml190801</t>
        </is>
      </c>
    </row>
    <row r="7071" customFormat="1" s="93">
      <c r="B7071" s="127" t="n">
        <v>44002</v>
      </c>
      <c r="C7071" s="93">
        <f>TEXT(B7071,"aaa")</f>
        <v/>
      </c>
      <c r="E7071" s="93" t="inlineStr">
        <is>
          <t>클렌징폼</t>
        </is>
      </c>
      <c r="F7071" s="5" t="inlineStr">
        <is>
          <t>카페24</t>
        </is>
      </c>
      <c r="G7071" s="93" t="inlineStr">
        <is>
          <t>클렌징폼 120ml</t>
        </is>
      </c>
      <c r="H7071" s="93" t="n">
        <v>9</v>
      </c>
      <c r="J7071" s="7" t="n">
        <v>190801</v>
      </c>
      <c r="L7071" s="93" t="n">
        <v>117000</v>
      </c>
      <c r="M7071" s="93" t="n">
        <v>110155.5</v>
      </c>
      <c r="N7071" s="93" t="n">
        <v>24750</v>
      </c>
      <c r="O7071" s="148" t="n">
        <v>106363.6363636364</v>
      </c>
      <c r="P7071" s="93" t="inlineStr">
        <is>
          <t>카페24클렌징폼클렌징폼 120ml190801</t>
        </is>
      </c>
    </row>
    <row r="7072" customFormat="1" s="93">
      <c r="B7072" s="127" t="n">
        <v>44002</v>
      </c>
      <c r="C7072" s="93">
        <f>TEXT(B7072,"aaa")</f>
        <v/>
      </c>
      <c r="E7072" s="93" t="inlineStr">
        <is>
          <t>클렌징폼</t>
        </is>
      </c>
      <c r="F7072" s="5" t="inlineStr">
        <is>
          <t>카페24</t>
        </is>
      </c>
      <c r="G7072" s="93" t="inlineStr">
        <is>
          <t>클렌징폼 120ml 2set</t>
        </is>
      </c>
      <c r="H7072" s="93" t="n">
        <v>2</v>
      </c>
      <c r="J7072" s="7" t="n">
        <v>190801</v>
      </c>
      <c r="L7072" s="93" t="n">
        <v>48000</v>
      </c>
      <c r="M7072" s="93" t="n">
        <v>45192</v>
      </c>
      <c r="N7072" s="93" t="n">
        <v>4920</v>
      </c>
      <c r="O7072" s="148" t="n">
        <v>43636.36363636363</v>
      </c>
      <c r="P7072" s="93" t="inlineStr">
        <is>
          <t>카페24클렌징폼클렌징폼 120ml 2set190801</t>
        </is>
      </c>
    </row>
    <row r="7073" customFormat="1" s="93">
      <c r="B7073" s="127" t="n">
        <v>44002</v>
      </c>
      <c r="C7073" s="93">
        <f>TEXT(B7073,"aaa")</f>
        <v/>
      </c>
      <c r="E7073" s="93" t="inlineStr">
        <is>
          <t>클렌징폼</t>
        </is>
      </c>
      <c r="F7073" s="5" t="inlineStr">
        <is>
          <t>카페24</t>
        </is>
      </c>
      <c r="G7073" s="93" t="inlineStr">
        <is>
          <t>클렌징폼 120ml 3set</t>
        </is>
      </c>
      <c r="H7073" s="93" t="n">
        <v>2</v>
      </c>
      <c r="J7073" s="7" t="n">
        <v>190801</v>
      </c>
      <c r="L7073" s="93" t="n">
        <v>66000</v>
      </c>
      <c r="M7073" s="93" t="n">
        <v>62139</v>
      </c>
      <c r="N7073" s="93" t="n">
        <v>7380</v>
      </c>
      <c r="O7073" s="148" t="n">
        <v>59999.99999999999</v>
      </c>
      <c r="P7073" s="93" t="inlineStr">
        <is>
          <t>카페24클렌징폼클렌징폼 120ml 3set190801</t>
        </is>
      </c>
    </row>
    <row r="7074" customFormat="1" s="93">
      <c r="B7074" s="127" t="n">
        <v>44002</v>
      </c>
      <c r="C7074" s="93">
        <f>TEXT(B7074,"aaa")</f>
        <v/>
      </c>
      <c r="E7074" s="93" t="inlineStr">
        <is>
          <t>선크림</t>
        </is>
      </c>
      <c r="F7074" s="5" t="inlineStr">
        <is>
          <t>화해</t>
        </is>
      </c>
      <c r="G7074" s="93" t="inlineStr">
        <is>
          <t>[200618-22] 선크림 50ml</t>
        </is>
      </c>
      <c r="H7074" s="93" t="n">
        <v>1</v>
      </c>
      <c r="J7074" s="7" t="n">
        <v>200618</v>
      </c>
      <c r="L7074" s="93" t="n">
        <v>18000</v>
      </c>
      <c r="M7074" s="93" t="n">
        <v>12960</v>
      </c>
      <c r="N7074" s="93" t="n">
        <v>2345</v>
      </c>
      <c r="O7074" s="148" t="n">
        <v>16363.63636363636</v>
      </c>
      <c r="P7074" s="93" t="inlineStr">
        <is>
          <t>화해선크림[200618-22] 선크림 50ml200618</t>
        </is>
      </c>
    </row>
    <row r="7075" customFormat="1" s="93">
      <c r="B7075" s="127" t="n">
        <v>44002</v>
      </c>
      <c r="C7075" s="93">
        <f>TEXT(B7075,"aaa")</f>
        <v/>
      </c>
      <c r="E7075" s="93" t="inlineStr">
        <is>
          <t>토너</t>
        </is>
      </c>
      <c r="F7075" s="5" t="inlineStr">
        <is>
          <t>화해</t>
        </is>
      </c>
      <c r="G7075" s="93" t="inlineStr">
        <is>
          <t>[200618-22] 250ml (화장솜 증정)</t>
        </is>
      </c>
      <c r="H7075" s="93" t="n">
        <v>8</v>
      </c>
      <c r="J7075" s="7" t="n">
        <v>200618</v>
      </c>
      <c r="L7075" s="93" t="n">
        <v>140000</v>
      </c>
      <c r="M7075" s="93" t="n">
        <v>100800</v>
      </c>
      <c r="N7075" s="93" t="n">
        <v>34960</v>
      </c>
      <c r="O7075" s="148" t="n">
        <v>127272.7272727273</v>
      </c>
      <c r="P7075" s="93" t="inlineStr">
        <is>
          <t>화해토너[200618-22] 250ml (화장솜 증정)200618</t>
        </is>
      </c>
    </row>
    <row r="7076" customFormat="1" s="93">
      <c r="B7076" s="127" t="n">
        <v>44002</v>
      </c>
      <c r="C7076" s="93">
        <f>TEXT(B7076,"aaa")</f>
        <v/>
      </c>
      <c r="E7076" s="93" t="inlineStr">
        <is>
          <t>토너</t>
        </is>
      </c>
      <c r="F7076" s="5" t="inlineStr">
        <is>
          <t>화해</t>
        </is>
      </c>
      <c r="G7076" s="93" t="inlineStr">
        <is>
          <t>[200618-22] 250ml 2set</t>
        </is>
      </c>
      <c r="H7076" s="93" t="n">
        <v>2</v>
      </c>
      <c r="J7076" s="7" t="n">
        <v>200618</v>
      </c>
      <c r="L7076" s="93" t="n">
        <v>64000</v>
      </c>
      <c r="M7076" s="93" t="n">
        <v>46080</v>
      </c>
      <c r="N7076" s="93" t="n">
        <v>13040</v>
      </c>
      <c r="O7076" s="148" t="n">
        <v>58181.81818181818</v>
      </c>
      <c r="P7076" s="93" t="inlineStr">
        <is>
          <t>화해토너[200618-22] 250ml 2set200618</t>
        </is>
      </c>
    </row>
    <row r="7077" customFormat="1" s="93">
      <c r="B7077" s="127" t="n">
        <v>44003</v>
      </c>
      <c r="C7077" s="93">
        <f>TEXT(B7077,"aaa")</f>
        <v/>
      </c>
      <c r="E7077" s="93" t="inlineStr">
        <is>
          <t>토너</t>
        </is>
      </c>
      <c r="F7077" s="5" t="inlineStr">
        <is>
          <t>스타일쉐어</t>
        </is>
      </c>
      <c r="G7077" s="93" t="inlineStr">
        <is>
          <t>250ml</t>
        </is>
      </c>
      <c r="H7077" s="93" t="n">
        <v>5</v>
      </c>
      <c r="J7077" s="7" t="n">
        <v>190801</v>
      </c>
      <c r="L7077" s="93" t="n">
        <v>100000</v>
      </c>
      <c r="M7077" s="93" t="n">
        <v>75000</v>
      </c>
      <c r="N7077" s="93" t="n">
        <v>16300</v>
      </c>
      <c r="O7077" s="148" t="n">
        <v>90909.0909090909</v>
      </c>
      <c r="P7077" s="93" t="inlineStr">
        <is>
          <t>스타일쉐어토너250ml190801</t>
        </is>
      </c>
    </row>
    <row r="7078" customFormat="1" s="93">
      <c r="B7078" s="127" t="n">
        <v>44003</v>
      </c>
      <c r="C7078" s="93">
        <f>TEXT(B7078,"aaa")</f>
        <v/>
      </c>
      <c r="E7078" s="93" t="inlineStr">
        <is>
          <t>선크림</t>
        </is>
      </c>
      <c r="F7078" s="5" t="inlineStr">
        <is>
          <t>카페24</t>
        </is>
      </c>
      <c r="G7078" s="93" t="inlineStr">
        <is>
          <t>선크림 50ml</t>
        </is>
      </c>
      <c r="H7078" s="93" t="n">
        <v>4</v>
      </c>
      <c r="J7078" s="7" t="n">
        <v>190801</v>
      </c>
      <c r="L7078" s="93" t="n">
        <v>80000</v>
      </c>
      <c r="M7078" s="93" t="n">
        <v>75320</v>
      </c>
      <c r="N7078" s="93" t="n">
        <v>9380</v>
      </c>
      <c r="O7078" s="148" t="n">
        <v>72727.27272727272</v>
      </c>
      <c r="P7078" s="93" t="inlineStr">
        <is>
          <t>카페24선크림선크림 50ml190801</t>
        </is>
      </c>
    </row>
    <row r="7079" customFormat="1" s="93">
      <c r="B7079" s="127" t="n">
        <v>44003</v>
      </c>
      <c r="C7079" s="93">
        <f>TEXT(B7079,"aaa")</f>
        <v/>
      </c>
      <c r="E7079" s="93" t="inlineStr">
        <is>
          <t>클렌징폼</t>
        </is>
      </c>
      <c r="F7079" s="5" t="inlineStr">
        <is>
          <t>카페24</t>
        </is>
      </c>
      <c r="G7079" s="93" t="inlineStr">
        <is>
          <t>클렌징폼 120ml(선크림할인)</t>
        </is>
      </c>
      <c r="H7079" s="93" t="n">
        <v>1</v>
      </c>
      <c r="J7079" s="7" t="n">
        <v>190801</v>
      </c>
      <c r="L7079" s="93" t="n">
        <v>10000</v>
      </c>
      <c r="M7079" s="93" t="n">
        <v>9415</v>
      </c>
      <c r="N7079" s="93" t="n">
        <v>2750</v>
      </c>
      <c r="O7079" s="148" t="n">
        <v>9090.90909090909</v>
      </c>
      <c r="P7079" s="93" t="inlineStr">
        <is>
          <t>카페24클렌징폼클렌징폼 120ml(선크림할인)190801</t>
        </is>
      </c>
    </row>
    <row r="7080" customFormat="1" s="93">
      <c r="B7080" s="127" t="n">
        <v>44003</v>
      </c>
      <c r="C7080" s="93">
        <f>TEXT(B7080,"aaa")</f>
        <v/>
      </c>
      <c r="E7080" s="93" t="inlineStr">
        <is>
          <t>여름 한정 진정세트</t>
        </is>
      </c>
      <c r="F7080" s="5" t="inlineStr">
        <is>
          <t>카페24</t>
        </is>
      </c>
      <c r="G7080" s="93" t="inlineStr">
        <is>
          <t>여름 한정 진정세트 (대용량)</t>
        </is>
      </c>
      <c r="H7080" s="93" t="n">
        <v>2</v>
      </c>
      <c r="J7080" s="7" t="n">
        <v>190801</v>
      </c>
      <c r="L7080" s="93" t="n">
        <v>90000</v>
      </c>
      <c r="M7080" s="93" t="n">
        <v>84735</v>
      </c>
      <c r="N7080" s="93" t="n">
        <v>14140</v>
      </c>
      <c r="O7080" s="148" t="n">
        <v>81818.18181818181</v>
      </c>
      <c r="P7080" s="93" t="inlineStr">
        <is>
          <t>카페24여름 한정 진정세트여름 한정 진정세트 (대용량)190801</t>
        </is>
      </c>
    </row>
    <row r="7081" customFormat="1" s="93">
      <c r="B7081" s="127" t="n">
        <v>44003</v>
      </c>
      <c r="C7081" s="93">
        <f>TEXT(B7081,"aaa")</f>
        <v/>
      </c>
      <c r="E7081" s="93" t="inlineStr">
        <is>
          <t>어성초진정패키지</t>
        </is>
      </c>
      <c r="F7081" s="5" t="inlineStr">
        <is>
          <t>카페24</t>
        </is>
      </c>
      <c r="G7081" s="93" t="inlineStr">
        <is>
          <t>어성초 진정패키지세트</t>
        </is>
      </c>
      <c r="H7081" s="93" t="n">
        <v>7</v>
      </c>
      <c r="J7081" s="7" t="n">
        <v>190801</v>
      </c>
      <c r="L7081" s="93" t="n">
        <v>693000</v>
      </c>
      <c r="M7081" s="93" t="n">
        <v>652459.5</v>
      </c>
      <c r="N7081" s="93" t="n">
        <v>105959</v>
      </c>
      <c r="O7081" s="148" t="n">
        <v>630000</v>
      </c>
      <c r="P7081" s="93" t="inlineStr">
        <is>
          <t>카페24어성초진정패키지어성초 진정패키지세트190801</t>
        </is>
      </c>
    </row>
    <row r="7082" customFormat="1" s="93">
      <c r="B7082" s="127" t="n">
        <v>44003</v>
      </c>
      <c r="C7082" s="93">
        <f>TEXT(B7082,"aaa")</f>
        <v/>
      </c>
      <c r="E7082" s="93" t="inlineStr">
        <is>
          <t>머드크림마스크</t>
        </is>
      </c>
      <c r="F7082" s="5" t="inlineStr">
        <is>
          <t>카페24</t>
        </is>
      </c>
      <c r="G7082" s="93" t="inlineStr">
        <is>
          <t>머드크림마스크 100ml</t>
        </is>
      </c>
      <c r="H7082" s="93" t="n">
        <v>2</v>
      </c>
      <c r="J7082" s="7" t="n">
        <v>190801</v>
      </c>
      <c r="L7082" s="93" t="n">
        <v>40000</v>
      </c>
      <c r="M7082" s="93" t="n">
        <v>37660</v>
      </c>
      <c r="N7082" s="93" t="n">
        <v>2884</v>
      </c>
      <c r="O7082" s="148" t="n">
        <v>36363.63636363636</v>
      </c>
      <c r="P7082" s="93" t="inlineStr">
        <is>
          <t>카페24머드크림마스크머드크림마스크 100ml190801</t>
        </is>
      </c>
    </row>
    <row r="7083" customFormat="1" s="93">
      <c r="B7083" s="127" t="n">
        <v>44003</v>
      </c>
      <c r="C7083" s="93">
        <f>TEXT(B7083,"aaa")</f>
        <v/>
      </c>
      <c r="E7083" s="93" t="inlineStr">
        <is>
          <t>마스크팩</t>
        </is>
      </c>
      <c r="F7083" s="5" t="inlineStr">
        <is>
          <t>카페24</t>
        </is>
      </c>
      <c r="G7083" s="93" t="inlineStr">
        <is>
          <t>마스크팩 1매</t>
        </is>
      </c>
      <c r="H7083" s="93" t="n">
        <v>7</v>
      </c>
      <c r="J7083" s="7" t="n">
        <v>190801</v>
      </c>
      <c r="L7083" s="93" t="n">
        <v>28000</v>
      </c>
      <c r="M7083" s="93" t="n">
        <v>26362</v>
      </c>
      <c r="N7083" s="93" t="n">
        <v>2779</v>
      </c>
      <c r="O7083" s="148" t="n">
        <v>25454.54545454545</v>
      </c>
      <c r="P7083" s="93" t="inlineStr">
        <is>
          <t>카페24마스크팩마스크팩 1매190801</t>
        </is>
      </c>
    </row>
    <row r="7084" customFormat="1" s="93">
      <c r="B7084" s="127" t="n">
        <v>44003</v>
      </c>
      <c r="C7084" s="93">
        <f>TEXT(B7084,"aaa")</f>
        <v/>
      </c>
      <c r="E7084" s="93" t="inlineStr">
        <is>
          <t>마스크팩</t>
        </is>
      </c>
      <c r="F7084" s="5" t="inlineStr">
        <is>
          <t>카페24</t>
        </is>
      </c>
      <c r="G7084" s="93" t="inlineStr">
        <is>
          <t>마스크팩 10매</t>
        </is>
      </c>
      <c r="H7084" s="93" t="n">
        <v>3</v>
      </c>
      <c r="J7084" s="7" t="n">
        <v>190801</v>
      </c>
      <c r="L7084" s="93" t="n">
        <v>60000</v>
      </c>
      <c r="M7084" s="93" t="n">
        <v>56490</v>
      </c>
      <c r="N7084" s="93" t="n">
        <v>11910</v>
      </c>
      <c r="O7084" s="148" t="n">
        <v>54545.45454545454</v>
      </c>
      <c r="P7084" s="93" t="inlineStr">
        <is>
          <t>카페24마스크팩마스크팩 10매190801</t>
        </is>
      </c>
    </row>
    <row r="7085" customFormat="1" s="93">
      <c r="B7085" s="127" t="n">
        <v>44003</v>
      </c>
      <c r="C7085" s="93">
        <f>TEXT(B7085,"aaa")</f>
        <v/>
      </c>
      <c r="E7085" s="93" t="inlineStr">
        <is>
          <t>토너</t>
        </is>
      </c>
      <c r="F7085" s="5" t="inlineStr">
        <is>
          <t>카페24</t>
        </is>
      </c>
      <c r="G7085" s="93" t="inlineStr">
        <is>
          <t>250ml</t>
        </is>
      </c>
      <c r="H7085" s="93" t="n">
        <v>65</v>
      </c>
      <c r="J7085" s="7" t="n">
        <v>190801</v>
      </c>
      <c r="L7085" s="93" t="n">
        <v>1300000</v>
      </c>
      <c r="M7085" s="93" t="n">
        <v>1223950</v>
      </c>
      <c r="N7085" s="93" t="n">
        <v>211900</v>
      </c>
      <c r="O7085" s="148" t="n">
        <v>1181818.181818182</v>
      </c>
      <c r="P7085" s="93" t="inlineStr">
        <is>
          <t>카페24토너250ml190801</t>
        </is>
      </c>
    </row>
    <row r="7086" customFormat="1" s="93">
      <c r="B7086" s="127" t="n">
        <v>44003</v>
      </c>
      <c r="C7086" s="93">
        <f>TEXT(B7086,"aaa")</f>
        <v/>
      </c>
      <c r="E7086" s="93" t="inlineStr">
        <is>
          <t>토너</t>
        </is>
      </c>
      <c r="F7086" s="5" t="inlineStr">
        <is>
          <t>카페24</t>
        </is>
      </c>
      <c r="G7086" s="93" t="inlineStr">
        <is>
          <t>250ml 2set</t>
        </is>
      </c>
      <c r="H7086" s="93" t="n">
        <v>39</v>
      </c>
      <c r="J7086" s="7" t="n">
        <v>190801</v>
      </c>
      <c r="L7086" s="93" t="n">
        <v>1365000</v>
      </c>
      <c r="M7086" s="93" t="n">
        <v>1285147.5</v>
      </c>
      <c r="N7086" s="93" t="n">
        <v>254280</v>
      </c>
      <c r="O7086" s="148" t="n">
        <v>1240909.090909091</v>
      </c>
      <c r="P7086" s="93" t="inlineStr">
        <is>
          <t>카페24토너250ml 2set190801</t>
        </is>
      </c>
    </row>
    <row r="7087" customFormat="1" s="93">
      <c r="B7087" s="127" t="n">
        <v>44003</v>
      </c>
      <c r="C7087" s="93">
        <f>TEXT(B7087,"aaa")</f>
        <v/>
      </c>
      <c r="E7087" s="93" t="inlineStr">
        <is>
          <t>토너</t>
        </is>
      </c>
      <c r="F7087" s="5" t="inlineStr">
        <is>
          <t>카페24</t>
        </is>
      </c>
      <c r="G7087" s="93" t="inlineStr">
        <is>
          <t>500ml</t>
        </is>
      </c>
      <c r="H7087" s="93" t="n">
        <v>52</v>
      </c>
      <c r="J7087" s="7" t="n">
        <v>190801</v>
      </c>
      <c r="L7087" s="93" t="n">
        <v>1716000</v>
      </c>
      <c r="M7087" s="93" t="n">
        <v>1615614</v>
      </c>
      <c r="N7087" s="93" t="n">
        <v>245700</v>
      </c>
      <c r="O7087" s="148" t="n">
        <v>1560000</v>
      </c>
      <c r="P7087" s="93" t="inlineStr">
        <is>
          <t>카페24토너500ml190801</t>
        </is>
      </c>
    </row>
    <row r="7088" customFormat="1" s="93">
      <c r="B7088" s="127" t="n">
        <v>44003</v>
      </c>
      <c r="C7088" s="93">
        <f>TEXT(B7088,"aaa")</f>
        <v/>
      </c>
      <c r="E7088" s="93" t="inlineStr">
        <is>
          <t>토너</t>
        </is>
      </c>
      <c r="F7088" s="5" t="inlineStr">
        <is>
          <t>카페24</t>
        </is>
      </c>
      <c r="G7088" s="93" t="inlineStr">
        <is>
          <t>스킨팩 화장솜 60P</t>
        </is>
      </c>
      <c r="H7088" s="93" t="n">
        <v>44</v>
      </c>
      <c r="J7088" s="7" t="n">
        <v>190801</v>
      </c>
      <c r="L7088" s="93" t="n">
        <v>132000</v>
      </c>
      <c r="M7088" s="93" t="n">
        <v>124278</v>
      </c>
      <c r="N7088" s="93" t="n">
        <v>48840</v>
      </c>
      <c r="O7088" s="148" t="n">
        <v>120000</v>
      </c>
      <c r="P7088" s="93" t="inlineStr">
        <is>
          <t>카페24토너스킨팩 화장솜 60P190801</t>
        </is>
      </c>
    </row>
    <row r="7089" customFormat="1" s="93">
      <c r="B7089" s="127" t="n">
        <v>44003</v>
      </c>
      <c r="C7089" s="93">
        <f>TEXT(B7089,"aaa")</f>
        <v/>
      </c>
      <c r="E7089" s="93" t="inlineStr">
        <is>
          <t>앰플</t>
        </is>
      </c>
      <c r="F7089" s="5" t="inlineStr">
        <is>
          <t>카페24</t>
        </is>
      </c>
      <c r="G7089" s="93" t="inlineStr">
        <is>
          <t>앰플 30ml</t>
        </is>
      </c>
      <c r="H7089" s="93" t="n">
        <v>17</v>
      </c>
      <c r="J7089" s="7" t="n">
        <v>190801</v>
      </c>
      <c r="L7089" s="93" t="n">
        <v>476000</v>
      </c>
      <c r="M7089" s="93" t="n">
        <v>448154</v>
      </c>
      <c r="N7089" s="93" t="n">
        <v>57749</v>
      </c>
      <c r="O7089" s="148" t="n">
        <v>432727.2727272727</v>
      </c>
      <c r="P7089" s="93" t="inlineStr">
        <is>
          <t>카페24앰플앰플 30ml190801</t>
        </is>
      </c>
    </row>
    <row r="7090" customFormat="1" s="93">
      <c r="B7090" s="127" t="n">
        <v>44003</v>
      </c>
      <c r="C7090" s="93">
        <f>TEXT(B7090,"aaa")</f>
        <v/>
      </c>
      <c r="E7090" s="93" t="inlineStr">
        <is>
          <t>수딩크림</t>
        </is>
      </c>
      <c r="F7090" s="5" t="inlineStr">
        <is>
          <t>카페24</t>
        </is>
      </c>
      <c r="G7090" s="93" t="inlineStr">
        <is>
          <t>수딩크림 100ml</t>
        </is>
      </c>
      <c r="H7090" s="93" t="n">
        <v>8</v>
      </c>
      <c r="J7090" s="7" t="n">
        <v>190801</v>
      </c>
      <c r="L7090" s="93" t="n">
        <v>304000</v>
      </c>
      <c r="M7090" s="93" t="n">
        <v>286216</v>
      </c>
      <c r="N7090" s="93" t="n">
        <v>24360</v>
      </c>
      <c r="O7090" s="148" t="n">
        <v>276363.6363636364</v>
      </c>
      <c r="P7090" s="93" t="inlineStr">
        <is>
          <t>카페24수딩크림수딩크림 100ml190801</t>
        </is>
      </c>
    </row>
    <row r="7091" customFormat="1" s="93">
      <c r="B7091" s="127" t="n">
        <v>44003</v>
      </c>
      <c r="C7091" s="93">
        <f>TEXT(B7091,"aaa")</f>
        <v/>
      </c>
      <c r="E7091" s="93" t="inlineStr">
        <is>
          <t>클렌징폼</t>
        </is>
      </c>
      <c r="F7091" s="5" t="inlineStr">
        <is>
          <t>카페24</t>
        </is>
      </c>
      <c r="G7091" s="93" t="inlineStr">
        <is>
          <t>클렌징폼 120ml</t>
        </is>
      </c>
      <c r="H7091" s="93" t="n">
        <v>3</v>
      </c>
      <c r="J7091" s="7" t="n">
        <v>190801</v>
      </c>
      <c r="L7091" s="93" t="n">
        <v>39000</v>
      </c>
      <c r="M7091" s="93" t="n">
        <v>36718.5</v>
      </c>
      <c r="N7091" s="93" t="n">
        <v>8250</v>
      </c>
      <c r="O7091" s="148" t="n">
        <v>35454.54545454545</v>
      </c>
      <c r="P7091" s="93" t="inlineStr">
        <is>
          <t>카페24클렌징폼클렌징폼 120ml190801</t>
        </is>
      </c>
    </row>
    <row r="7092" customFormat="1" s="93">
      <c r="B7092" s="127" t="n">
        <v>44003</v>
      </c>
      <c r="C7092" s="93">
        <f>TEXT(B7092,"aaa")</f>
        <v/>
      </c>
      <c r="E7092" s="93" t="inlineStr">
        <is>
          <t>클렌징폼</t>
        </is>
      </c>
      <c r="F7092" s="5" t="inlineStr">
        <is>
          <t>카페24</t>
        </is>
      </c>
      <c r="G7092" s="93" t="inlineStr">
        <is>
          <t>클렌징폼 120ml 2set</t>
        </is>
      </c>
      <c r="H7092" s="93" t="n">
        <v>2</v>
      </c>
      <c r="J7092" s="7" t="n">
        <v>190801</v>
      </c>
      <c r="L7092" s="93" t="n">
        <v>48000</v>
      </c>
      <c r="M7092" s="93" t="n">
        <v>45192</v>
      </c>
      <c r="N7092" s="93" t="n">
        <v>4920</v>
      </c>
      <c r="O7092" s="148" t="n">
        <v>43636.36363636363</v>
      </c>
      <c r="P7092" s="93" t="inlineStr">
        <is>
          <t>카페24클렌징폼클렌징폼 120ml 2set190801</t>
        </is>
      </c>
    </row>
    <row r="7093" customFormat="1" s="93">
      <c r="B7093" s="127" t="n">
        <v>44003</v>
      </c>
      <c r="C7093" s="93">
        <f>TEXT(B7093,"aaa")</f>
        <v/>
      </c>
      <c r="E7093" s="93" t="inlineStr">
        <is>
          <t>클렌징폼</t>
        </is>
      </c>
      <c r="F7093" s="5" t="inlineStr">
        <is>
          <t>카페24</t>
        </is>
      </c>
      <c r="G7093" s="93" t="inlineStr">
        <is>
          <t>클렌징폼 120ml 3set</t>
        </is>
      </c>
      <c r="H7093" s="93" t="n">
        <v>2</v>
      </c>
      <c r="J7093" s="7" t="n">
        <v>190801</v>
      </c>
      <c r="L7093" s="93" t="n">
        <v>66000</v>
      </c>
      <c r="M7093" s="93" t="n">
        <v>62139</v>
      </c>
      <c r="N7093" s="93" t="n">
        <v>7380</v>
      </c>
      <c r="O7093" s="148" t="n">
        <v>59999.99999999999</v>
      </c>
      <c r="P7093" s="93" t="inlineStr">
        <is>
          <t>카페24클렌징폼클렌징폼 120ml 3set190801</t>
        </is>
      </c>
    </row>
    <row r="7094" customFormat="1" s="93">
      <c r="B7094" s="127" t="n">
        <v>44003</v>
      </c>
      <c r="C7094" s="93">
        <f>TEXT(B7094,"aaa")</f>
        <v/>
      </c>
      <c r="E7094" s="93" t="inlineStr">
        <is>
          <t>마스크팩</t>
        </is>
      </c>
      <c r="F7094" s="5" t="inlineStr">
        <is>
          <t>화해</t>
        </is>
      </c>
      <c r="G7094" s="93" t="inlineStr">
        <is>
          <t>[200618-22] 마스크팩 3매</t>
        </is>
      </c>
      <c r="H7094" s="93" t="n">
        <v>3</v>
      </c>
      <c r="J7094" s="7" t="n">
        <v>200618</v>
      </c>
      <c r="L7094" s="93" t="n">
        <v>12000</v>
      </c>
      <c r="M7094" s="93" t="n">
        <v>8640</v>
      </c>
      <c r="N7094" s="93" t="n">
        <v>3573</v>
      </c>
      <c r="O7094" s="148" t="n">
        <v>10909.09090909091</v>
      </c>
      <c r="P7094" s="93" t="inlineStr">
        <is>
          <t>화해마스크팩[200618-22] 마스크팩 3매200618</t>
        </is>
      </c>
    </row>
    <row r="7095" customFormat="1" s="93">
      <c r="B7095" s="127" t="n">
        <v>44003</v>
      </c>
      <c r="C7095" s="93">
        <f>TEXT(B7095,"aaa")</f>
        <v/>
      </c>
      <c r="E7095" s="93" t="inlineStr">
        <is>
          <t>클렌징폼</t>
        </is>
      </c>
      <c r="F7095" s="5" t="inlineStr">
        <is>
          <t>화해</t>
        </is>
      </c>
      <c r="G7095" s="93" t="inlineStr">
        <is>
          <t>[200618-22] 클렌징폼 120ml</t>
        </is>
      </c>
      <c r="H7095" s="93" t="n">
        <v>1</v>
      </c>
      <c r="J7095" s="7" t="n">
        <v>200618</v>
      </c>
      <c r="L7095" s="93" t="n">
        <v>12000</v>
      </c>
      <c r="M7095" s="93" t="n">
        <v>8640</v>
      </c>
      <c r="N7095" s="93" t="n">
        <v>2750</v>
      </c>
      <c r="O7095" s="148" t="n">
        <v>10909.09090909091</v>
      </c>
      <c r="P7095" s="93" t="inlineStr">
        <is>
          <t>화해클렌징폼[200618-22] 클렌징폼 120ml200618</t>
        </is>
      </c>
    </row>
    <row r="7096" customFormat="1" s="93">
      <c r="B7096" s="127" t="n">
        <v>44003</v>
      </c>
      <c r="C7096" s="93">
        <f>TEXT(B7096,"aaa")</f>
        <v/>
      </c>
      <c r="E7096" s="93" t="inlineStr">
        <is>
          <t>토너</t>
        </is>
      </c>
      <c r="F7096" s="5" t="inlineStr">
        <is>
          <t>화해</t>
        </is>
      </c>
      <c r="G7096" s="93" t="inlineStr">
        <is>
          <t>[200618-22] 250ml (화장솜 증정)</t>
        </is>
      </c>
      <c r="H7096" s="93" t="n">
        <v>16</v>
      </c>
      <c r="J7096" s="7" t="n">
        <v>200618</v>
      </c>
      <c r="L7096" s="93" t="n">
        <v>280000</v>
      </c>
      <c r="M7096" s="93" t="n">
        <v>201600</v>
      </c>
      <c r="N7096" s="93" t="n">
        <v>69920</v>
      </c>
      <c r="O7096" s="148" t="n">
        <v>254545.4545454545</v>
      </c>
      <c r="P7096" s="93" t="inlineStr">
        <is>
          <t>화해토너[200618-22] 250ml (화장솜 증정)200618</t>
        </is>
      </c>
    </row>
    <row r="7097" customFormat="1" s="93">
      <c r="B7097" s="127" t="n">
        <v>44003</v>
      </c>
      <c r="C7097" s="93">
        <f>TEXT(B7097,"aaa")</f>
        <v/>
      </c>
      <c r="E7097" s="93" t="inlineStr">
        <is>
          <t>토너</t>
        </is>
      </c>
      <c r="F7097" s="5" t="inlineStr">
        <is>
          <t>화해</t>
        </is>
      </c>
      <c r="G7097" s="93" t="inlineStr">
        <is>
          <t>[200618-22] 250ml 2set</t>
        </is>
      </c>
      <c r="H7097" s="93" t="n">
        <v>3</v>
      </c>
      <c r="J7097" s="7" t="n">
        <v>200618</v>
      </c>
      <c r="L7097" s="93" t="n">
        <v>96000</v>
      </c>
      <c r="M7097" s="93" t="n">
        <v>69120</v>
      </c>
      <c r="N7097" s="93" t="n">
        <v>19560</v>
      </c>
      <c r="O7097" s="148" t="n">
        <v>87272.72727272726</v>
      </c>
      <c r="P7097" s="93" t="inlineStr">
        <is>
          <t>화해토너[200618-22] 250ml 2set200618</t>
        </is>
      </c>
    </row>
    <row r="7098" customFormat="1" s="93">
      <c r="B7098" s="127" t="n">
        <v>44003</v>
      </c>
      <c r="C7098" s="93">
        <f>TEXT(B7098,"aaa")</f>
        <v/>
      </c>
      <c r="E7098" s="93" t="inlineStr">
        <is>
          <t>앰플</t>
        </is>
      </c>
      <c r="F7098" s="5" t="inlineStr">
        <is>
          <t>화해</t>
        </is>
      </c>
      <c r="G7098" s="93" t="inlineStr">
        <is>
          <t>[200618-22] 앰플 30ml</t>
        </is>
      </c>
      <c r="H7098" s="93" t="n">
        <v>1</v>
      </c>
      <c r="J7098" s="7" t="n">
        <v>200618</v>
      </c>
      <c r="L7098" s="93" t="n">
        <v>21000</v>
      </c>
      <c r="M7098" s="93" t="n">
        <v>15120</v>
      </c>
      <c r="N7098" s="93" t="n">
        <v>3397</v>
      </c>
      <c r="O7098" s="148" t="n">
        <v>19090.90909090909</v>
      </c>
      <c r="P7098" s="93" t="inlineStr">
        <is>
          <t>화해앰플[200618-22] 앰플 30ml200618</t>
        </is>
      </c>
    </row>
    <row r="7099" customFormat="1" s="93">
      <c r="B7099" s="127" t="n">
        <v>44003</v>
      </c>
      <c r="C7099" s="93">
        <f>TEXT(B7099,"aaa")</f>
        <v/>
      </c>
      <c r="E7099" s="93" t="inlineStr">
        <is>
          <t>토너</t>
        </is>
      </c>
      <c r="F7099" s="5" t="inlineStr">
        <is>
          <t>랄라블라</t>
        </is>
      </c>
      <c r="G7099" s="93" t="inlineStr">
        <is>
          <t>250ml</t>
        </is>
      </c>
      <c r="H7099" s="93" t="n">
        <v>57</v>
      </c>
      <c r="J7099" s="7" t="n">
        <v>190801</v>
      </c>
      <c r="L7099" s="93" t="n">
        <v>516876</v>
      </c>
      <c r="M7099" s="93" t="n">
        <v>516876</v>
      </c>
      <c r="N7099" s="93" t="n">
        <v>185820</v>
      </c>
      <c r="O7099" s="148" t="n">
        <v>469887.2727272727</v>
      </c>
      <c r="P7099" s="93" t="inlineStr">
        <is>
          <t>랄라블라토너250ml190801</t>
        </is>
      </c>
    </row>
    <row r="7100" customFormat="1" s="93">
      <c r="B7100" s="127" t="n">
        <v>44003</v>
      </c>
      <c r="C7100" s="93">
        <f>TEXT(B7100,"aaa")</f>
        <v/>
      </c>
      <c r="E7100" s="93" t="inlineStr">
        <is>
          <t>토너</t>
        </is>
      </c>
      <c r="F7100" s="5" t="inlineStr">
        <is>
          <t>랄라블라</t>
        </is>
      </c>
      <c r="G7100" s="93" t="inlineStr">
        <is>
          <t>500ml</t>
        </is>
      </c>
      <c r="H7100" s="93" t="n">
        <v>54</v>
      </c>
      <c r="J7100" s="7" t="n">
        <v>190801</v>
      </c>
      <c r="L7100" s="93" t="n">
        <v>854172</v>
      </c>
      <c r="M7100" s="93" t="n">
        <v>854172</v>
      </c>
      <c r="N7100" s="93" t="n">
        <v>255150</v>
      </c>
      <c r="O7100" s="148" t="n">
        <v>776519.9999999999</v>
      </c>
      <c r="P7100" s="93" t="inlineStr">
        <is>
          <t>랄라블라토너500ml190801</t>
        </is>
      </c>
    </row>
    <row r="7101" customFormat="1" s="93">
      <c r="B7101" s="127" t="n">
        <v>44003</v>
      </c>
      <c r="C7101" s="93">
        <f>TEXT(B7101,"aaa")</f>
        <v/>
      </c>
      <c r="E7101" s="93" t="inlineStr">
        <is>
          <t>마스크팩</t>
        </is>
      </c>
      <c r="F7101" s="5" t="inlineStr">
        <is>
          <t>랄라블라</t>
        </is>
      </c>
      <c r="G7101" s="93" t="inlineStr">
        <is>
          <t>마스크팩 1매</t>
        </is>
      </c>
      <c r="H7101" s="93" t="n">
        <v>473</v>
      </c>
      <c r="J7101" s="7" t="n">
        <v>190801</v>
      </c>
      <c r="L7101" s="93" t="n">
        <v>507529</v>
      </c>
      <c r="M7101" s="93" t="n">
        <v>507529</v>
      </c>
      <c r="N7101" s="93" t="n">
        <v>187781</v>
      </c>
      <c r="O7101" s="148" t="n">
        <v>461389.9999999999</v>
      </c>
      <c r="P7101" s="93" t="inlineStr">
        <is>
          <t>랄라블라마스크팩마스크팩 1매190801</t>
        </is>
      </c>
    </row>
    <row r="7102" customFormat="1" s="93">
      <c r="B7102" s="127" t="n">
        <v>44003</v>
      </c>
      <c r="C7102" s="93">
        <f>TEXT(B7102,"aaa")</f>
        <v/>
      </c>
      <c r="E7102" s="93" t="inlineStr">
        <is>
          <t>수딩크림 증정기획</t>
        </is>
      </c>
      <c r="F7102" s="5" t="inlineStr">
        <is>
          <t>랄라블라</t>
        </is>
      </c>
      <c r="G7102" s="93" t="inlineStr">
        <is>
          <t>수딩크림 증정기획</t>
        </is>
      </c>
      <c r="H7102" s="93" t="n">
        <v>77</v>
      </c>
      <c r="J7102" s="7" t="n">
        <v>190801</v>
      </c>
      <c r="L7102" s="93" t="n">
        <v>1319087</v>
      </c>
      <c r="M7102" s="93" t="n">
        <v>1319087</v>
      </c>
      <c r="N7102" s="93" t="n">
        <v>329175</v>
      </c>
      <c r="O7102" s="148" t="n">
        <v>1199170</v>
      </c>
      <c r="P7102" s="93" t="inlineStr">
        <is>
          <t>랄라블라수딩크림 증정기획수딩크림 증정기획190801</t>
        </is>
      </c>
    </row>
    <row r="7103" customFormat="1" s="93">
      <c r="B7103" s="127" t="n">
        <v>44003</v>
      </c>
      <c r="C7103" s="93">
        <f>TEXT(B7103,"aaa")</f>
        <v/>
      </c>
      <c r="E7103" s="93" t="inlineStr">
        <is>
          <t>수딩크림</t>
        </is>
      </c>
      <c r="F7103" s="5" t="inlineStr">
        <is>
          <t>랄라블라</t>
        </is>
      </c>
      <c r="G7103" s="93" t="inlineStr">
        <is>
          <t>수딩크림 100ml</t>
        </is>
      </c>
      <c r="H7103" s="93" t="n">
        <v>7</v>
      </c>
      <c r="J7103" s="7" t="n">
        <v>190801</v>
      </c>
      <c r="L7103" s="93" t="n">
        <v>137837</v>
      </c>
      <c r="M7103" s="93" t="n">
        <v>137837</v>
      </c>
      <c r="N7103" s="93" t="n">
        <v>21315</v>
      </c>
      <c r="O7103" s="148" t="n">
        <v>125306.3636363636</v>
      </c>
      <c r="P7103" s="93" t="inlineStr">
        <is>
          <t>랄라블라수딩크림수딩크림 100ml190801</t>
        </is>
      </c>
    </row>
    <row r="7104" customFormat="1" s="93">
      <c r="B7104" s="127" t="n">
        <v>44003</v>
      </c>
      <c r="C7104" s="93">
        <f>TEXT(B7104,"aaa")</f>
        <v/>
      </c>
      <c r="E7104" s="93" t="inlineStr">
        <is>
          <t>앰플 기획세트</t>
        </is>
      </c>
      <c r="F7104" s="5" t="inlineStr">
        <is>
          <t>랄라블라</t>
        </is>
      </c>
      <c r="G7104" s="93" t="inlineStr">
        <is>
          <t>앰플 기획세트</t>
        </is>
      </c>
      <c r="H7104" s="93" t="n">
        <v>78</v>
      </c>
      <c r="J7104" s="7" t="n">
        <v>190801</v>
      </c>
      <c r="L7104" s="93" t="n">
        <v>1160406</v>
      </c>
      <c r="M7104" s="93" t="n">
        <v>1160406</v>
      </c>
      <c r="N7104" s="93" t="n">
        <v>1160406</v>
      </c>
      <c r="O7104" s="148" t="n">
        <v>1054914.545454545</v>
      </c>
      <c r="P7104" s="93" t="inlineStr">
        <is>
          <t>랄라블라앰플 기획세트앰플 기획세트190801</t>
        </is>
      </c>
    </row>
    <row r="7105" customFormat="1" s="93">
      <c r="B7105" s="127" t="n">
        <v>44003</v>
      </c>
      <c r="C7105" s="93">
        <f>TEXT(B7105,"aaa")</f>
        <v/>
      </c>
      <c r="E7105" s="93" t="inlineStr">
        <is>
          <t>클렌징폼 기획세트</t>
        </is>
      </c>
      <c r="F7105" s="5" t="inlineStr">
        <is>
          <t>랄라블라</t>
        </is>
      </c>
      <c r="G7105" s="93" t="inlineStr">
        <is>
          <t>클렌징폼 기획세트</t>
        </is>
      </c>
      <c r="H7105" s="93" t="n">
        <v>53</v>
      </c>
      <c r="J7105" s="7" t="n">
        <v>190801</v>
      </c>
      <c r="L7105" s="93" t="n">
        <v>369092</v>
      </c>
      <c r="M7105" s="93" t="n">
        <v>369092</v>
      </c>
      <c r="N7105" s="93" t="n">
        <v>369092</v>
      </c>
      <c r="O7105" s="148" t="n">
        <v>335538.1818181818</v>
      </c>
      <c r="P7105" s="93" t="inlineStr">
        <is>
          <t>랄라블라클렌징폼 기획세트클렌징폼 기획세트190801</t>
        </is>
      </c>
    </row>
    <row r="7106" customFormat="1" s="93">
      <c r="B7106" s="127" t="n">
        <v>44003</v>
      </c>
      <c r="C7106" s="93">
        <f>TEXT(B7106,"aaa")</f>
        <v/>
      </c>
      <c r="E7106" s="93" t="inlineStr">
        <is>
          <t>클렌징폼</t>
        </is>
      </c>
      <c r="F7106" s="5" t="inlineStr">
        <is>
          <t>랄라블라</t>
        </is>
      </c>
      <c r="G7106" s="93" t="inlineStr">
        <is>
          <t>클렌징폼 120ml</t>
        </is>
      </c>
      <c r="H7106" s="93" t="n">
        <v>2</v>
      </c>
      <c r="J7106" s="7" t="n">
        <v>190801</v>
      </c>
      <c r="L7106" s="93" t="n">
        <v>13582</v>
      </c>
      <c r="M7106" s="93" t="n">
        <v>13582</v>
      </c>
      <c r="N7106" s="93" t="n">
        <v>5500</v>
      </c>
      <c r="O7106" s="148" t="n">
        <v>12347.27272727273</v>
      </c>
      <c r="P7106" s="93" t="inlineStr">
        <is>
          <t>랄라블라클렌징폼클렌징폼 120ml190801</t>
        </is>
      </c>
    </row>
    <row r="7107" customFormat="1" s="93">
      <c r="B7107" s="127" t="n">
        <v>44003</v>
      </c>
      <c r="C7107" s="93">
        <f>TEXT(B7107,"aaa")</f>
        <v/>
      </c>
      <c r="E7107" s="93" t="inlineStr">
        <is>
          <t>토너 증정기획</t>
        </is>
      </c>
      <c r="F7107" s="5" t="inlineStr">
        <is>
          <t>랄라블라</t>
        </is>
      </c>
      <c r="G7107" s="93" t="inlineStr">
        <is>
          <t>토너 증정기획</t>
        </is>
      </c>
      <c r="H7107" s="93" t="n">
        <v>65</v>
      </c>
      <c r="J7107" s="7" t="n">
        <v>190801</v>
      </c>
      <c r="L7107" s="93" t="n">
        <v>614705</v>
      </c>
      <c r="M7107" s="93" t="n">
        <v>614705</v>
      </c>
      <c r="N7107" s="93" t="n">
        <v>291850</v>
      </c>
      <c r="O7107" s="148" t="n">
        <v>558822.7272727272</v>
      </c>
      <c r="P7107" s="93" t="inlineStr">
        <is>
          <t>랄라블라토너 증정기획토너 증정기획190801</t>
        </is>
      </c>
    </row>
    <row r="7108" customFormat="1" s="93">
      <c r="B7108" s="127" t="n">
        <v>44003</v>
      </c>
      <c r="C7108" s="93">
        <f>TEXT(B7108,"aaa")</f>
        <v/>
      </c>
      <c r="E7108" s="93" t="inlineStr">
        <is>
          <t>선크림</t>
        </is>
      </c>
      <c r="F7108" s="5" t="inlineStr">
        <is>
          <t>랄라블라</t>
        </is>
      </c>
      <c r="G7108" s="93" t="inlineStr">
        <is>
          <t>선크림 50ml</t>
        </is>
      </c>
      <c r="H7108" s="93" t="n">
        <v>47</v>
      </c>
      <c r="J7108" s="7" t="n">
        <v>190801</v>
      </c>
      <c r="L7108" s="93" t="n">
        <v>470000</v>
      </c>
      <c r="M7108" s="93" t="n">
        <v>470000</v>
      </c>
      <c r="N7108" s="93" t="n">
        <v>110215</v>
      </c>
      <c r="O7108" s="148" t="n">
        <v>427272.7272727272</v>
      </c>
      <c r="P7108" s="93" t="inlineStr">
        <is>
          <t>랄라블라선크림선크림 50ml190801</t>
        </is>
      </c>
    </row>
    <row r="7109" customFormat="1" s="93">
      <c r="B7109" s="127" t="n">
        <v>44003</v>
      </c>
      <c r="C7109" s="93">
        <f>TEXT(B7109,"aaa")</f>
        <v/>
      </c>
      <c r="E7109" s="93" t="inlineStr">
        <is>
          <t>대용량 기획세트</t>
        </is>
      </c>
      <c r="F7109" s="5" t="inlineStr">
        <is>
          <t>랄라블라</t>
        </is>
      </c>
      <c r="G7109" s="93" t="inlineStr">
        <is>
          <t>대용량 기획세트</t>
        </is>
      </c>
      <c r="H7109" s="93" t="n">
        <v>685</v>
      </c>
      <c r="J7109" s="7" t="n">
        <v>190801</v>
      </c>
      <c r="L7109" s="93" t="n">
        <v>10835330</v>
      </c>
      <c r="M7109" s="93" t="n">
        <v>10835330</v>
      </c>
      <c r="N7109" s="93" t="n">
        <v>3996975</v>
      </c>
      <c r="O7109" s="148" t="n">
        <v>9850300</v>
      </c>
      <c r="P7109" s="93" t="inlineStr">
        <is>
          <t>랄라블라대용량 기획세트대용량 기획세트190801</t>
        </is>
      </c>
    </row>
    <row r="7110" customFormat="1" s="93">
      <c r="B7110" s="127" t="n">
        <v>44003</v>
      </c>
      <c r="C7110" s="93">
        <f>TEXT(B7110,"aaa")</f>
        <v/>
      </c>
      <c r="E7110" s="93" t="inlineStr">
        <is>
          <t>토너 기획세트</t>
        </is>
      </c>
      <c r="F7110" s="5" t="inlineStr">
        <is>
          <t>랄라블라</t>
        </is>
      </c>
      <c r="G7110" s="93" t="inlineStr">
        <is>
          <t>토너 기획세트</t>
        </is>
      </c>
      <c r="H7110" s="93" t="n">
        <v>1</v>
      </c>
      <c r="J7110" s="7" t="n">
        <v>190801</v>
      </c>
      <c r="L7110" s="93" t="n">
        <v>9716</v>
      </c>
      <c r="M7110" s="93" t="n">
        <v>9716</v>
      </c>
      <c r="N7110" s="93" t="n">
        <v>5600</v>
      </c>
      <c r="O7110" s="148" t="n">
        <v>8832.727272727272</v>
      </c>
      <c r="P7110" s="93" t="inlineStr">
        <is>
          <t>랄라블라토너 기획세트토너 기획세트190801</t>
        </is>
      </c>
    </row>
    <row r="7111" customFormat="1" s="93">
      <c r="B7111" s="127" t="n">
        <v>44004</v>
      </c>
      <c r="C7111" s="93">
        <f>TEXT(B7111,"aaa")</f>
        <v/>
      </c>
      <c r="E7111" s="93" t="inlineStr">
        <is>
          <t>토너</t>
        </is>
      </c>
      <c r="F7111" s="5" t="inlineStr">
        <is>
          <t>W컨셉</t>
        </is>
      </c>
      <c r="G7111" s="93" t="inlineStr">
        <is>
          <t>250ml 2set</t>
        </is>
      </c>
      <c r="H7111" s="93" t="n">
        <v>14</v>
      </c>
      <c r="J7111" s="7" t="n">
        <v>190801</v>
      </c>
      <c r="L7111" s="93" t="n">
        <v>490000</v>
      </c>
      <c r="M7111" s="93" t="n">
        <v>357700</v>
      </c>
      <c r="N7111" s="93" t="n">
        <v>91280</v>
      </c>
      <c r="O7111" s="148" t="n">
        <v>445454.5454545454</v>
      </c>
      <c r="P7111" s="93" t="inlineStr">
        <is>
          <t>W컨셉토너250ml 2set190801</t>
        </is>
      </c>
    </row>
    <row r="7112" customFormat="1" s="93">
      <c r="B7112" s="127" t="n">
        <v>44004</v>
      </c>
      <c r="C7112" s="93">
        <f>TEXT(B7112,"aaa")</f>
        <v/>
      </c>
      <c r="E7112" s="93" t="inlineStr">
        <is>
          <t>토너</t>
        </is>
      </c>
      <c r="F7112" s="5" t="inlineStr">
        <is>
          <t>글로우데이즈 시코르</t>
        </is>
      </c>
      <c r="G7112" s="93" t="inlineStr">
        <is>
          <t>250ml</t>
        </is>
      </c>
      <c r="H7112" s="93" t="n">
        <v>310</v>
      </c>
      <c r="J7112" s="7" t="n">
        <v>190801</v>
      </c>
      <c r="L7112" s="93" t="n">
        <v>3170370</v>
      </c>
      <c r="M7112" s="93" t="n">
        <v>3170370</v>
      </c>
      <c r="N7112" s="93" t="n">
        <v>1010600</v>
      </c>
      <c r="O7112" s="148" t="n">
        <v>2882154.545454545</v>
      </c>
      <c r="P7112" s="93" t="inlineStr">
        <is>
          <t>글로우데이즈 시코르토너250ml190801</t>
        </is>
      </c>
    </row>
    <row r="7113" customFormat="1" s="93">
      <c r="B7113" s="127" t="n">
        <v>44004</v>
      </c>
      <c r="C7113" s="93">
        <f>TEXT(B7113,"aaa")</f>
        <v/>
      </c>
      <c r="E7113" s="93" t="inlineStr">
        <is>
          <t>토너</t>
        </is>
      </c>
      <c r="F7113" s="5" t="inlineStr">
        <is>
          <t>스타일쉐어</t>
        </is>
      </c>
      <c r="G7113" s="93" t="inlineStr">
        <is>
          <t>250ml</t>
        </is>
      </c>
      <c r="H7113" s="93" t="n">
        <v>8</v>
      </c>
      <c r="J7113" s="7" t="n">
        <v>190801</v>
      </c>
      <c r="L7113" s="93" t="n">
        <v>160000</v>
      </c>
      <c r="M7113" s="93" t="n">
        <v>120000</v>
      </c>
      <c r="N7113" s="93" t="n">
        <v>26080</v>
      </c>
      <c r="O7113" s="148" t="n">
        <v>145454.5454545454</v>
      </c>
      <c r="P7113" s="93" t="inlineStr">
        <is>
          <t>스타일쉐어토너250ml190801</t>
        </is>
      </c>
    </row>
    <row r="7114" customFormat="1" s="93">
      <c r="B7114" s="127" t="n">
        <v>44004</v>
      </c>
      <c r="C7114" s="93">
        <f>TEXT(B7114,"aaa")</f>
        <v/>
      </c>
      <c r="E7114" s="93" t="inlineStr">
        <is>
          <t>선크림</t>
        </is>
      </c>
      <c r="F7114" s="5" t="inlineStr">
        <is>
          <t>카페24</t>
        </is>
      </c>
      <c r="G7114" s="93" t="inlineStr">
        <is>
          <t>선크림 50ml</t>
        </is>
      </c>
      <c r="H7114" s="93" t="n">
        <v>2</v>
      </c>
      <c r="J7114" s="7" t="n">
        <v>190801</v>
      </c>
      <c r="L7114" s="93" t="n">
        <v>40000</v>
      </c>
      <c r="M7114" s="93" t="n">
        <v>37660</v>
      </c>
      <c r="N7114" s="93" t="n">
        <v>4690</v>
      </c>
      <c r="O7114" s="148" t="n">
        <v>36363.63636363636</v>
      </c>
      <c r="P7114" s="93" t="inlineStr">
        <is>
          <t>카페24선크림선크림 50ml190801</t>
        </is>
      </c>
    </row>
    <row r="7115" customFormat="1" s="93">
      <c r="B7115" s="127" t="n">
        <v>44004</v>
      </c>
      <c r="C7115" s="93">
        <f>TEXT(B7115,"aaa")</f>
        <v/>
      </c>
      <c r="E7115" s="93" t="inlineStr">
        <is>
          <t>선크림</t>
        </is>
      </c>
      <c r="F7115" s="5" t="inlineStr">
        <is>
          <t>카페24</t>
        </is>
      </c>
      <c r="G7115" s="93" t="inlineStr">
        <is>
          <t>선크림 50ml  2set</t>
        </is>
      </c>
      <c r="H7115" s="93" t="n">
        <v>2</v>
      </c>
      <c r="J7115" s="7" t="n">
        <v>190801</v>
      </c>
      <c r="L7115" s="93" t="n">
        <v>70000</v>
      </c>
      <c r="M7115" s="93" t="n">
        <v>65905</v>
      </c>
      <c r="N7115" s="93" t="n">
        <v>9380</v>
      </c>
      <c r="O7115" s="148" t="n">
        <v>63636.36363636363</v>
      </c>
      <c r="P7115" s="93" t="inlineStr">
        <is>
          <t>카페24선크림선크림 50ml  2set190801</t>
        </is>
      </c>
    </row>
    <row r="7116" customFormat="1" s="93">
      <c r="B7116" s="127" t="n">
        <v>44004</v>
      </c>
      <c r="C7116" s="93">
        <f>TEXT(B7116,"aaa")</f>
        <v/>
      </c>
      <c r="E7116" s="93" t="inlineStr">
        <is>
          <t>여름 한정 진정세트</t>
        </is>
      </c>
      <c r="F7116" s="5" t="inlineStr">
        <is>
          <t>카페24</t>
        </is>
      </c>
      <c r="G7116" s="93" t="inlineStr">
        <is>
          <t>여름 한정 진정세트</t>
        </is>
      </c>
      <c r="H7116" s="93" t="n">
        <v>7</v>
      </c>
      <c r="J7116" s="7" t="n">
        <v>190801</v>
      </c>
      <c r="L7116" s="93" t="n">
        <v>245000</v>
      </c>
      <c r="M7116" s="93" t="n">
        <v>230667.5</v>
      </c>
      <c r="N7116" s="93" t="n">
        <v>39235</v>
      </c>
      <c r="O7116" s="148" t="n">
        <v>222727.2727272727</v>
      </c>
      <c r="P7116" s="93" t="inlineStr">
        <is>
          <t>카페24여름 한정 진정세트여름 한정 진정세트190801</t>
        </is>
      </c>
    </row>
    <row r="7117" customFormat="1" s="93">
      <c r="B7117" s="127" t="n">
        <v>44004</v>
      </c>
      <c r="C7117" s="93">
        <f>TEXT(B7117,"aaa")</f>
        <v/>
      </c>
      <c r="E7117" s="93" t="inlineStr">
        <is>
          <t>여름 한정 진정세트</t>
        </is>
      </c>
      <c r="F7117" s="5" t="inlineStr">
        <is>
          <t>카페24</t>
        </is>
      </c>
      <c r="G7117" s="93" t="inlineStr">
        <is>
          <t>여름 한정 진정세트 (대용량)</t>
        </is>
      </c>
      <c r="H7117" s="93" t="n">
        <v>5</v>
      </c>
      <c r="J7117" s="7" t="n">
        <v>190801</v>
      </c>
      <c r="L7117" s="93" t="n">
        <v>225000</v>
      </c>
      <c r="M7117" s="93" t="n">
        <v>211837.5</v>
      </c>
      <c r="N7117" s="93" t="n">
        <v>35350</v>
      </c>
      <c r="O7117" s="148" t="n">
        <v>204545.4545454545</v>
      </c>
      <c r="P7117" s="93" t="inlineStr">
        <is>
          <t>카페24여름 한정 진정세트여름 한정 진정세트 (대용량)190801</t>
        </is>
      </c>
    </row>
    <row r="7118" customFormat="1" s="93">
      <c r="B7118" s="127" t="n">
        <v>44004</v>
      </c>
      <c r="C7118" s="93">
        <f>TEXT(B7118,"aaa")</f>
        <v/>
      </c>
      <c r="E7118" s="93" t="inlineStr">
        <is>
          <t>어성초진정패키지</t>
        </is>
      </c>
      <c r="F7118" s="5" t="inlineStr">
        <is>
          <t>카페24</t>
        </is>
      </c>
      <c r="G7118" s="93" t="inlineStr">
        <is>
          <t>어성초 진정패키지세트</t>
        </is>
      </c>
      <c r="H7118" s="93" t="n">
        <v>6</v>
      </c>
      <c r="J7118" s="7" t="n">
        <v>190801</v>
      </c>
      <c r="L7118" s="93" t="n">
        <v>594000</v>
      </c>
      <c r="M7118" s="93" t="n">
        <v>559251</v>
      </c>
      <c r="N7118" s="93" t="n">
        <v>90822</v>
      </c>
      <c r="O7118" s="148" t="n">
        <v>540000</v>
      </c>
      <c r="P7118" s="93" t="inlineStr">
        <is>
          <t>카페24어성초진정패키지어성초 진정패키지세트190801</t>
        </is>
      </c>
    </row>
    <row r="7119" customFormat="1" s="93">
      <c r="B7119" s="127" t="n">
        <v>44004</v>
      </c>
      <c r="C7119" s="93">
        <f>TEXT(B7119,"aaa")</f>
        <v/>
      </c>
      <c r="E7119" s="93" t="inlineStr">
        <is>
          <t>머드크림마스크</t>
        </is>
      </c>
      <c r="F7119" s="5" t="inlineStr">
        <is>
          <t>카페24</t>
        </is>
      </c>
      <c r="G7119" s="93" t="inlineStr">
        <is>
          <t>머드크림마스크 100ml</t>
        </is>
      </c>
      <c r="H7119" s="93" t="n">
        <v>2</v>
      </c>
      <c r="J7119" s="7" t="n">
        <v>190801</v>
      </c>
      <c r="L7119" s="93" t="n">
        <v>40000</v>
      </c>
      <c r="M7119" s="93" t="n">
        <v>37660</v>
      </c>
      <c r="N7119" s="93" t="n">
        <v>2884</v>
      </c>
      <c r="O7119" s="148" t="n">
        <v>36363.63636363636</v>
      </c>
      <c r="P7119" s="93" t="inlineStr">
        <is>
          <t>카페24머드크림마스크머드크림마스크 100ml190801</t>
        </is>
      </c>
    </row>
    <row r="7120" customFormat="1" s="93">
      <c r="B7120" s="127" t="n">
        <v>44004</v>
      </c>
      <c r="C7120" s="93">
        <f>TEXT(B7120,"aaa")</f>
        <v/>
      </c>
      <c r="E7120" s="93" t="inlineStr">
        <is>
          <t>마스크팩</t>
        </is>
      </c>
      <c r="F7120" s="5" t="inlineStr">
        <is>
          <t>카페24</t>
        </is>
      </c>
      <c r="G7120" s="93" t="inlineStr">
        <is>
          <t>마스크팩 1매</t>
        </is>
      </c>
      <c r="H7120" s="93" t="n">
        <v>4</v>
      </c>
      <c r="J7120" s="7" t="n">
        <v>190801</v>
      </c>
      <c r="L7120" s="93" t="n">
        <v>16000</v>
      </c>
      <c r="M7120" s="93" t="n">
        <v>15064</v>
      </c>
      <c r="N7120" s="93" t="n">
        <v>1588</v>
      </c>
      <c r="O7120" s="148" t="n">
        <v>14545.45454545454</v>
      </c>
      <c r="P7120" s="93" t="inlineStr">
        <is>
          <t>카페24마스크팩마스크팩 1매190801</t>
        </is>
      </c>
    </row>
    <row r="7121" customFormat="1" s="93">
      <c r="B7121" s="127" t="n">
        <v>44004</v>
      </c>
      <c r="C7121" s="93">
        <f>TEXT(B7121,"aaa")</f>
        <v/>
      </c>
      <c r="E7121" s="93" t="inlineStr">
        <is>
          <t>마스크팩</t>
        </is>
      </c>
      <c r="F7121" s="5" t="inlineStr">
        <is>
          <t>카페24</t>
        </is>
      </c>
      <c r="G7121" s="93" t="inlineStr">
        <is>
          <t>마스크팩 10매</t>
        </is>
      </c>
      <c r="H7121" s="93" t="n">
        <v>1</v>
      </c>
      <c r="J7121" s="7" t="n">
        <v>190801</v>
      </c>
      <c r="L7121" s="93" t="n">
        <v>20000</v>
      </c>
      <c r="M7121" s="93" t="n">
        <v>18830</v>
      </c>
      <c r="N7121" s="93" t="n">
        <v>3970</v>
      </c>
      <c r="O7121" s="148" t="n">
        <v>18181.81818181818</v>
      </c>
      <c r="P7121" s="93" t="inlineStr">
        <is>
          <t>카페24마스크팩마스크팩 10매190801</t>
        </is>
      </c>
    </row>
    <row r="7122" customFormat="1" s="93">
      <c r="B7122" s="127" t="n">
        <v>44004</v>
      </c>
      <c r="C7122" s="93">
        <f>TEXT(B7122,"aaa")</f>
        <v/>
      </c>
      <c r="E7122" s="93" t="inlineStr">
        <is>
          <t>토너</t>
        </is>
      </c>
      <c r="F7122" s="5" t="inlineStr">
        <is>
          <t>카페24</t>
        </is>
      </c>
      <c r="G7122" s="93" t="inlineStr">
        <is>
          <t>250ml</t>
        </is>
      </c>
      <c r="H7122" s="93" t="n">
        <v>61</v>
      </c>
      <c r="J7122" s="7" t="n">
        <v>190801</v>
      </c>
      <c r="L7122" s="93" t="n">
        <v>1220000</v>
      </c>
      <c r="M7122" s="93" t="n">
        <v>1148630</v>
      </c>
      <c r="N7122" s="93" t="n">
        <v>198860</v>
      </c>
      <c r="O7122" s="148" t="n">
        <v>1109090.909090909</v>
      </c>
      <c r="P7122" s="93" t="inlineStr">
        <is>
          <t>카페24토너250ml190801</t>
        </is>
      </c>
    </row>
    <row r="7123" customFormat="1" s="93">
      <c r="B7123" s="127" t="n">
        <v>44004</v>
      </c>
      <c r="C7123" s="93">
        <f>TEXT(B7123,"aaa")</f>
        <v/>
      </c>
      <c r="E7123" s="93" t="inlineStr">
        <is>
          <t>토너</t>
        </is>
      </c>
      <c r="F7123" s="5" t="inlineStr">
        <is>
          <t>카페24</t>
        </is>
      </c>
      <c r="G7123" s="93" t="inlineStr">
        <is>
          <t>250ml 2set</t>
        </is>
      </c>
      <c r="H7123" s="93" t="n">
        <v>42</v>
      </c>
      <c r="J7123" s="7" t="n">
        <v>190801</v>
      </c>
      <c r="L7123" s="93" t="n">
        <v>1470000</v>
      </c>
      <c r="M7123" s="93" t="n">
        <v>1384005</v>
      </c>
      <c r="N7123" s="93" t="n">
        <v>273840</v>
      </c>
      <c r="O7123" s="148" t="n">
        <v>1336363.636363636</v>
      </c>
      <c r="P7123" s="93" t="inlineStr">
        <is>
          <t>카페24토너250ml 2set190801</t>
        </is>
      </c>
    </row>
    <row r="7124" customFormat="1" s="93">
      <c r="B7124" s="127" t="n">
        <v>44004</v>
      </c>
      <c r="C7124" s="93">
        <f>TEXT(B7124,"aaa")</f>
        <v/>
      </c>
      <c r="E7124" s="93" t="inlineStr">
        <is>
          <t>토너</t>
        </is>
      </c>
      <c r="F7124" s="5" t="inlineStr">
        <is>
          <t>카페24</t>
        </is>
      </c>
      <c r="G7124" s="93" t="inlineStr">
        <is>
          <t>500ml</t>
        </is>
      </c>
      <c r="H7124" s="93" t="n">
        <v>55</v>
      </c>
      <c r="J7124" s="7" t="n">
        <v>190801</v>
      </c>
      <c r="L7124" s="93" t="n">
        <v>1815000</v>
      </c>
      <c r="M7124" s="93" t="n">
        <v>1708822.5</v>
      </c>
      <c r="N7124" s="93" t="n">
        <v>259875</v>
      </c>
      <c r="O7124" s="148" t="n">
        <v>1650000</v>
      </c>
      <c r="P7124" s="93" t="inlineStr">
        <is>
          <t>카페24토너500ml190801</t>
        </is>
      </c>
    </row>
    <row r="7125" customFormat="1" s="93">
      <c r="B7125" s="127" t="n">
        <v>44004</v>
      </c>
      <c r="C7125" s="93">
        <f>TEXT(B7125,"aaa")</f>
        <v/>
      </c>
      <c r="E7125" s="93" t="inlineStr">
        <is>
          <t>토너</t>
        </is>
      </c>
      <c r="F7125" s="5" t="inlineStr">
        <is>
          <t>카페24</t>
        </is>
      </c>
      <c r="G7125" s="93" t="inlineStr">
        <is>
          <t>스킨팩 화장솜 60P</t>
        </is>
      </c>
      <c r="H7125" s="93" t="n">
        <v>70</v>
      </c>
      <c r="J7125" s="7" t="n">
        <v>190801</v>
      </c>
      <c r="L7125" s="93" t="n">
        <v>210000</v>
      </c>
      <c r="M7125" s="93" t="n">
        <v>197715</v>
      </c>
      <c r="N7125" s="93" t="n">
        <v>77700</v>
      </c>
      <c r="O7125" s="148" t="n">
        <v>190909.0909090909</v>
      </c>
      <c r="P7125" s="93" t="inlineStr">
        <is>
          <t>카페24토너스킨팩 화장솜 60P190801</t>
        </is>
      </c>
    </row>
    <row r="7126" customFormat="1" s="93">
      <c r="B7126" s="127" t="n">
        <v>44004</v>
      </c>
      <c r="C7126" s="93">
        <f>TEXT(B7126,"aaa")</f>
        <v/>
      </c>
      <c r="E7126" s="93" t="inlineStr">
        <is>
          <t>앰플</t>
        </is>
      </c>
      <c r="F7126" s="5" t="inlineStr">
        <is>
          <t>카페24</t>
        </is>
      </c>
      <c r="G7126" s="93" t="inlineStr">
        <is>
          <t>앰플 30ml</t>
        </is>
      </c>
      <c r="H7126" s="93" t="n">
        <v>20</v>
      </c>
      <c r="J7126" s="7" t="n">
        <v>190801</v>
      </c>
      <c r="L7126" s="93" t="n">
        <v>560000</v>
      </c>
      <c r="M7126" s="93" t="n">
        <v>527240</v>
      </c>
      <c r="N7126" s="93" t="n">
        <v>67940</v>
      </c>
      <c r="O7126" s="148" t="n">
        <v>509090.9090909091</v>
      </c>
      <c r="P7126" s="93" t="inlineStr">
        <is>
          <t>카페24앰플앰플 30ml190801</t>
        </is>
      </c>
    </row>
    <row r="7127" customFormat="1" s="93">
      <c r="B7127" s="127" t="n">
        <v>44004</v>
      </c>
      <c r="C7127" s="93">
        <f>TEXT(B7127,"aaa")</f>
        <v/>
      </c>
      <c r="E7127" s="93" t="inlineStr">
        <is>
          <t>수딩크림</t>
        </is>
      </c>
      <c r="F7127" s="5" t="inlineStr">
        <is>
          <t>카페24</t>
        </is>
      </c>
      <c r="G7127" s="93" t="inlineStr">
        <is>
          <t>수딩크림 100ml</t>
        </is>
      </c>
      <c r="H7127" s="93" t="n">
        <v>3</v>
      </c>
      <c r="J7127" s="7" t="n">
        <v>190801</v>
      </c>
      <c r="L7127" s="93" t="n">
        <v>114000</v>
      </c>
      <c r="M7127" s="93" t="n">
        <v>107331</v>
      </c>
      <c r="N7127" s="93" t="n">
        <v>9135</v>
      </c>
      <c r="O7127" s="148" t="n">
        <v>103636.3636363636</v>
      </c>
      <c r="P7127" s="93" t="inlineStr">
        <is>
          <t>카페24수딩크림수딩크림 100ml190801</t>
        </is>
      </c>
    </row>
    <row r="7128" customFormat="1" s="93">
      <c r="B7128" s="127" t="n">
        <v>44004</v>
      </c>
      <c r="C7128" s="93">
        <f>TEXT(B7128,"aaa")</f>
        <v/>
      </c>
      <c r="E7128" s="93" t="inlineStr">
        <is>
          <t>클렌징폼</t>
        </is>
      </c>
      <c r="F7128" s="5" t="inlineStr">
        <is>
          <t>카페24</t>
        </is>
      </c>
      <c r="G7128" s="93" t="inlineStr">
        <is>
          <t>클렌징폼 120ml</t>
        </is>
      </c>
      <c r="H7128" s="93" t="n">
        <v>7</v>
      </c>
      <c r="J7128" s="7" t="n">
        <v>190801</v>
      </c>
      <c r="L7128" s="93" t="n">
        <v>91000</v>
      </c>
      <c r="M7128" s="93" t="n">
        <v>85676.5</v>
      </c>
      <c r="N7128" s="93" t="n">
        <v>19250</v>
      </c>
      <c r="O7128" s="148" t="n">
        <v>82727.27272727272</v>
      </c>
      <c r="P7128" s="93" t="inlineStr">
        <is>
          <t>카페24클렌징폼클렌징폼 120ml190801</t>
        </is>
      </c>
    </row>
    <row r="7129" customFormat="1" s="93">
      <c r="B7129" s="127" t="n">
        <v>44004</v>
      </c>
      <c r="C7129" s="93">
        <f>TEXT(B7129,"aaa")</f>
        <v/>
      </c>
      <c r="E7129" s="93" t="inlineStr">
        <is>
          <t>클렌징폼</t>
        </is>
      </c>
      <c r="F7129" s="5" t="inlineStr">
        <is>
          <t>카페24</t>
        </is>
      </c>
      <c r="G7129" s="93" t="inlineStr">
        <is>
          <t>클렌징폼 120ml 2set</t>
        </is>
      </c>
      <c r="H7129" s="93" t="n">
        <v>1</v>
      </c>
      <c r="J7129" s="7" t="n">
        <v>190801</v>
      </c>
      <c r="L7129" s="93" t="n">
        <v>24000</v>
      </c>
      <c r="M7129" s="93" t="n">
        <v>22596</v>
      </c>
      <c r="N7129" s="93" t="n">
        <v>2460</v>
      </c>
      <c r="O7129" s="148" t="n">
        <v>21818.18181818182</v>
      </c>
      <c r="P7129" s="93" t="inlineStr">
        <is>
          <t>카페24클렌징폼클렌징폼 120ml 2set190801</t>
        </is>
      </c>
    </row>
    <row r="7130" customFormat="1" s="93">
      <c r="B7130" s="127" t="n">
        <v>44004</v>
      </c>
      <c r="C7130" s="93">
        <f>TEXT(B7130,"aaa")</f>
        <v/>
      </c>
      <c r="E7130" s="93" t="inlineStr">
        <is>
          <t>클렌징폼</t>
        </is>
      </c>
      <c r="F7130" s="5" t="inlineStr">
        <is>
          <t>카페24</t>
        </is>
      </c>
      <c r="G7130" s="93" t="inlineStr">
        <is>
          <t>클렌징폼 120ml 3set</t>
        </is>
      </c>
      <c r="H7130" s="93" t="n">
        <v>2</v>
      </c>
      <c r="J7130" s="7" t="n">
        <v>190801</v>
      </c>
      <c r="L7130" s="93" t="n">
        <v>66000</v>
      </c>
      <c r="M7130" s="93" t="n">
        <v>62139</v>
      </c>
      <c r="N7130" s="93" t="n">
        <v>7380</v>
      </c>
      <c r="O7130" s="148" t="n">
        <v>59999.99999999999</v>
      </c>
      <c r="P7130" s="93" t="inlineStr">
        <is>
          <t>카페24클렌징폼클렌징폼 120ml 3set190801</t>
        </is>
      </c>
    </row>
    <row r="7131" customFormat="1" s="93">
      <c r="B7131" s="127" t="n">
        <v>44004</v>
      </c>
      <c r="C7131" s="93">
        <f>TEXT(B7131,"aaa")</f>
        <v/>
      </c>
      <c r="E7131" s="93" t="inlineStr">
        <is>
          <t>토너</t>
        </is>
      </c>
      <c r="F7131" s="5" t="inlineStr">
        <is>
          <t>화해</t>
        </is>
      </c>
      <c r="G7131" s="8" t="inlineStr">
        <is>
          <t>250ml</t>
        </is>
      </c>
      <c r="H7131" s="93" t="n">
        <v>7</v>
      </c>
      <c r="J7131" s="7" t="n">
        <v>190801</v>
      </c>
      <c r="L7131" s="93" t="n">
        <v>140000</v>
      </c>
      <c r="M7131" s="93" t="n">
        <v>100800</v>
      </c>
      <c r="N7131" s="93" t="n">
        <v>22820</v>
      </c>
      <c r="O7131" s="148" t="n">
        <v>127272.7272727273</v>
      </c>
      <c r="P7131" s="93" t="inlineStr">
        <is>
          <t>화해토너250ml190801</t>
        </is>
      </c>
    </row>
    <row r="7132" customFormat="1" s="93">
      <c r="B7132" s="127" t="n">
        <v>44004</v>
      </c>
      <c r="C7132" s="93">
        <f>TEXT(B7132,"aaa")</f>
        <v/>
      </c>
      <c r="E7132" s="93" t="inlineStr">
        <is>
          <t>수딩크림</t>
        </is>
      </c>
      <c r="F7132" s="5" t="inlineStr">
        <is>
          <t>화해</t>
        </is>
      </c>
      <c r="G7132" s="2" t="inlineStr">
        <is>
          <t>수딩크림 100ml</t>
        </is>
      </c>
      <c r="H7132" s="93" t="n">
        <v>2</v>
      </c>
      <c r="J7132" s="7" t="n">
        <v>190801</v>
      </c>
      <c r="L7132" s="93" t="n">
        <v>76000</v>
      </c>
      <c r="M7132" s="93" t="n">
        <v>54720</v>
      </c>
      <c r="N7132" s="93" t="n">
        <v>6090</v>
      </c>
      <c r="O7132" s="148" t="n">
        <v>69090.90909090909</v>
      </c>
      <c r="P7132" s="93" t="inlineStr">
        <is>
          <t>화해수딩크림수딩크림 100ml190801</t>
        </is>
      </c>
    </row>
    <row r="7133" customFormat="1" s="93">
      <c r="B7133" s="127" t="n">
        <v>44004</v>
      </c>
      <c r="C7133" s="93">
        <f>TEXT(B7133,"aaa")</f>
        <v/>
      </c>
      <c r="E7133" s="93" t="inlineStr">
        <is>
          <t>토너</t>
        </is>
      </c>
      <c r="F7133" s="5" t="inlineStr">
        <is>
          <t>아누아 CS</t>
        </is>
      </c>
      <c r="G7133" s="93" t="inlineStr">
        <is>
          <t>250ml</t>
        </is>
      </c>
      <c r="H7133" s="93" t="n">
        <v>1</v>
      </c>
      <c r="J7133" s="7" t="n">
        <v>190801</v>
      </c>
      <c r="L7133" s="93" t="n">
        <v>0</v>
      </c>
      <c r="M7133" s="93" t="n">
        <v>0</v>
      </c>
      <c r="N7133" s="93" t="n">
        <v>3260</v>
      </c>
      <c r="O7133" s="148" t="n">
        <v>0</v>
      </c>
      <c r="P7133" s="93" t="inlineStr">
        <is>
          <t>아누아 CS토너250ml190801</t>
        </is>
      </c>
    </row>
    <row r="7134" customFormat="1" s="93">
      <c r="B7134" s="127" t="n">
        <v>44004</v>
      </c>
      <c r="C7134" s="93">
        <f>TEXT(B7134,"aaa")</f>
        <v/>
      </c>
      <c r="E7134" s="93" t="inlineStr">
        <is>
          <t>토너</t>
        </is>
      </c>
      <c r="F7134" s="5" t="inlineStr">
        <is>
          <t>아누아 CS</t>
        </is>
      </c>
      <c r="G7134" s="93" t="inlineStr">
        <is>
          <t>40ml</t>
        </is>
      </c>
      <c r="H7134" s="93" t="n">
        <v>1</v>
      </c>
      <c r="J7134" s="7" t="n">
        <v>190801</v>
      </c>
      <c r="L7134" s="93" t="n">
        <v>0</v>
      </c>
      <c r="M7134" s="93" t="n">
        <v>0</v>
      </c>
      <c r="N7134" s="93" t="n">
        <v>1230</v>
      </c>
      <c r="O7134" s="148" t="n">
        <v>0</v>
      </c>
      <c r="P7134" s="93" t="inlineStr">
        <is>
          <t>아누아 CS토너40ml190801</t>
        </is>
      </c>
    </row>
    <row r="7135" customFormat="1" s="93">
      <c r="B7135" s="127" t="n">
        <v>44004</v>
      </c>
      <c r="C7135" s="93">
        <f>TEXT(B7135,"aaa")</f>
        <v/>
      </c>
      <c r="E7135" s="93" t="inlineStr">
        <is>
          <t>토너</t>
        </is>
      </c>
      <c r="F7135" s="5" t="inlineStr">
        <is>
          <t>아누아 CS</t>
        </is>
      </c>
      <c r="G7135" s="93" t="inlineStr">
        <is>
          <t>500ml</t>
        </is>
      </c>
      <c r="H7135" s="93" t="n">
        <v>1</v>
      </c>
      <c r="J7135" s="7" t="n">
        <v>190801</v>
      </c>
      <c r="L7135" s="93" t="n">
        <v>0</v>
      </c>
      <c r="M7135" s="93" t="n">
        <v>0</v>
      </c>
      <c r="N7135" s="93" t="n">
        <v>4725</v>
      </c>
      <c r="O7135" s="148" t="n">
        <v>0</v>
      </c>
      <c r="P7135" s="93" t="inlineStr">
        <is>
          <t>아누아 CS토너500ml190801</t>
        </is>
      </c>
    </row>
    <row r="7136" customFormat="1" s="93">
      <c r="B7136" s="127" t="n">
        <v>44004</v>
      </c>
      <c r="C7136" s="93">
        <f>TEXT(B7136,"aaa")</f>
        <v/>
      </c>
      <c r="E7136" s="93" t="inlineStr">
        <is>
          <t>앰플</t>
        </is>
      </c>
      <c r="F7136" s="5" t="inlineStr">
        <is>
          <t>아누아 CS</t>
        </is>
      </c>
      <c r="G7136" s="93" t="inlineStr">
        <is>
          <t>앰플 30ml</t>
        </is>
      </c>
      <c r="H7136" s="93" t="n">
        <v>1</v>
      </c>
      <c r="J7136" s="7" t="n">
        <v>190801</v>
      </c>
      <c r="L7136" s="93" t="n">
        <v>0</v>
      </c>
      <c r="M7136" s="93" t="n">
        <v>0</v>
      </c>
      <c r="N7136" s="93" t="n">
        <v>3397</v>
      </c>
      <c r="O7136" s="148" t="n">
        <v>0</v>
      </c>
      <c r="P7136" s="93" t="inlineStr">
        <is>
          <t>아누아 CS앰플앰플 30ml190801</t>
        </is>
      </c>
    </row>
    <row r="7137" customFormat="1" s="93">
      <c r="B7137" s="127" t="n">
        <v>44004</v>
      </c>
      <c r="C7137" s="93">
        <f>TEXT(B7137,"aaa")</f>
        <v/>
      </c>
      <c r="E7137" s="93" t="inlineStr">
        <is>
          <t>선크림</t>
        </is>
      </c>
      <c r="F7137" s="5" t="inlineStr">
        <is>
          <t>아누아 CS</t>
        </is>
      </c>
      <c r="G7137" s="93" t="inlineStr">
        <is>
          <t>선크림 50ml</t>
        </is>
      </c>
      <c r="H7137" s="93" t="n">
        <v>1</v>
      </c>
      <c r="J7137" s="7" t="n">
        <v>190801</v>
      </c>
      <c r="L7137" s="93" t="n">
        <v>0</v>
      </c>
      <c r="M7137" s="93" t="n">
        <v>0</v>
      </c>
      <c r="N7137" s="93" t="n">
        <v>2345</v>
      </c>
      <c r="O7137" s="148" t="n">
        <v>0</v>
      </c>
      <c r="P7137" s="93" t="inlineStr">
        <is>
          <t>아누아 CS선크림선크림 50ml190801</t>
        </is>
      </c>
    </row>
    <row r="7138" customFormat="1" s="93">
      <c r="B7138" s="127" t="n">
        <v>44004</v>
      </c>
      <c r="C7138" s="93">
        <f>TEXT(B7138,"aaa")</f>
        <v/>
      </c>
      <c r="E7138" s="93" t="inlineStr">
        <is>
          <t>마스크팩</t>
        </is>
      </c>
      <c r="F7138" s="5" t="inlineStr">
        <is>
          <t>아누아 CS</t>
        </is>
      </c>
      <c r="G7138" s="93" t="inlineStr">
        <is>
          <t>마스크팩 10매</t>
        </is>
      </c>
      <c r="H7138" s="93" t="n">
        <v>1</v>
      </c>
      <c r="J7138" s="7" t="n">
        <v>190801</v>
      </c>
      <c r="L7138" s="93" t="n">
        <v>0</v>
      </c>
      <c r="M7138" s="93" t="n">
        <v>0</v>
      </c>
      <c r="N7138" s="93" t="n">
        <v>3970</v>
      </c>
      <c r="O7138" s="148" t="n">
        <v>0</v>
      </c>
      <c r="P7138" s="93" t="inlineStr">
        <is>
          <t>아누아 CS마스크팩마스크팩 10매190801</t>
        </is>
      </c>
    </row>
    <row r="7139" customFormat="1" s="93">
      <c r="B7139" s="127" t="n">
        <v>44004</v>
      </c>
      <c r="C7139" s="93">
        <f>TEXT(B7139,"aaa")</f>
        <v/>
      </c>
      <c r="E7139" s="93" t="inlineStr">
        <is>
          <t>수딩크림</t>
        </is>
      </c>
      <c r="F7139" s="5" t="inlineStr">
        <is>
          <t>아누아 CS</t>
        </is>
      </c>
      <c r="G7139" s="93" t="inlineStr">
        <is>
          <t>수딩크림 100ml</t>
        </is>
      </c>
      <c r="H7139" s="93" t="n">
        <v>1</v>
      </c>
      <c r="J7139" s="7" t="n">
        <v>190801</v>
      </c>
      <c r="L7139" s="93" t="n">
        <v>0</v>
      </c>
      <c r="M7139" s="93" t="n">
        <v>0</v>
      </c>
      <c r="N7139" s="93" t="n">
        <v>3045</v>
      </c>
      <c r="O7139" s="148" t="n">
        <v>0</v>
      </c>
      <c r="P7139" s="93" t="inlineStr">
        <is>
          <t>아누아 CS수딩크림수딩크림 100ml190801</t>
        </is>
      </c>
    </row>
    <row r="7140" customFormat="1" s="93">
      <c r="B7140" s="127" t="n">
        <v>44004</v>
      </c>
      <c r="C7140" s="93">
        <f>TEXT(B7140,"aaa")</f>
        <v/>
      </c>
      <c r="E7140" s="93" t="inlineStr">
        <is>
          <t>머드크림마스크</t>
        </is>
      </c>
      <c r="F7140" s="5" t="inlineStr">
        <is>
          <t>아누아 CS</t>
        </is>
      </c>
      <c r="G7140" s="93" t="inlineStr">
        <is>
          <t>머드크림마스크 100ml</t>
        </is>
      </c>
      <c r="H7140" s="93" t="n">
        <v>1</v>
      </c>
      <c r="J7140" s="7" t="n">
        <v>190801</v>
      </c>
      <c r="L7140" s="93" t="n">
        <v>0</v>
      </c>
      <c r="M7140" s="93" t="n">
        <v>0</v>
      </c>
      <c r="N7140" s="93" t="n">
        <v>1442</v>
      </c>
      <c r="O7140" s="148" t="n">
        <v>0</v>
      </c>
      <c r="P7140" s="93" t="inlineStr">
        <is>
          <t>아누아 CS머드크림마스크머드크림마스크 100ml190801</t>
        </is>
      </c>
    </row>
    <row r="7141" customFormat="1" s="93">
      <c r="B7141" s="127" t="n">
        <v>44004</v>
      </c>
      <c r="C7141" s="93">
        <f>TEXT(B7141,"aaa")</f>
        <v/>
      </c>
      <c r="E7141" s="93" t="inlineStr">
        <is>
          <t>클렌징폼</t>
        </is>
      </c>
      <c r="F7141" s="5" t="inlineStr">
        <is>
          <t>아누아 CS</t>
        </is>
      </c>
      <c r="G7141" s="93" t="inlineStr">
        <is>
          <t>클렌징폼 120ml</t>
        </is>
      </c>
      <c r="H7141" s="93" t="n">
        <v>1</v>
      </c>
      <c r="J7141" s="7" t="n">
        <v>190801</v>
      </c>
      <c r="L7141" s="93" t="n">
        <v>0</v>
      </c>
      <c r="M7141" s="93" t="n">
        <v>0</v>
      </c>
      <c r="N7141" s="93" t="n">
        <v>2750</v>
      </c>
      <c r="O7141" s="148" t="n">
        <v>0</v>
      </c>
      <c r="P7141" s="93" t="inlineStr">
        <is>
          <t>아누아 CS클렌징폼클렌징폼 120ml190801</t>
        </is>
      </c>
    </row>
    <row r="7142" customFormat="1" s="93">
      <c r="B7142" s="127" t="n">
        <v>44004</v>
      </c>
      <c r="C7142" s="93">
        <f>TEXT(B7142,"aaa")</f>
        <v/>
      </c>
      <c r="E7142" s="93" t="inlineStr">
        <is>
          <t>화장솜</t>
        </is>
      </c>
      <c r="F7142" s="5" t="inlineStr">
        <is>
          <t>아누아 CS</t>
        </is>
      </c>
      <c r="G7142" s="93" t="inlineStr">
        <is>
          <t>스킨팩 화장솜 60P</t>
        </is>
      </c>
      <c r="H7142" s="93" t="n">
        <v>1</v>
      </c>
      <c r="J7142" s="7" t="n">
        <v>190801</v>
      </c>
      <c r="L7142" s="93" t="n">
        <v>0</v>
      </c>
      <c r="M7142" s="93" t="n">
        <v>0</v>
      </c>
      <c r="N7142" s="93" t="n">
        <v>1110</v>
      </c>
      <c r="O7142" s="148" t="n">
        <v>0</v>
      </c>
      <c r="P7142" s="93" t="inlineStr">
        <is>
          <t>아누아 CS화장솜스킨팩 화장솜 60P190801</t>
        </is>
      </c>
    </row>
    <row r="7143" customFormat="1" s="93">
      <c r="B7143" s="127" t="n">
        <v>44005</v>
      </c>
      <c r="C7143" s="93">
        <f>TEXT(B7143,"aaa")</f>
        <v/>
      </c>
      <c r="E7143" s="93" t="inlineStr">
        <is>
          <t>토너</t>
        </is>
      </c>
      <c r="F7143" s="5" t="inlineStr">
        <is>
          <t>W컨셉</t>
        </is>
      </c>
      <c r="G7143" s="93" t="inlineStr">
        <is>
          <t>250ml</t>
        </is>
      </c>
      <c r="H7143" s="93" t="n">
        <v>1</v>
      </c>
      <c r="J7143" s="7" t="n">
        <v>190801</v>
      </c>
      <c r="L7143" s="93" t="n">
        <v>20000</v>
      </c>
      <c r="M7143" s="93" t="n">
        <v>14400</v>
      </c>
      <c r="N7143" s="93" t="n">
        <v>3260</v>
      </c>
      <c r="O7143" s="148" t="n">
        <v>18181.81818181818</v>
      </c>
      <c r="P7143" s="93" t="inlineStr">
        <is>
          <t>W컨셉토너250ml190801</t>
        </is>
      </c>
    </row>
    <row r="7144" customFormat="1" s="93">
      <c r="B7144" s="127" t="n">
        <v>44005</v>
      </c>
      <c r="C7144" s="93">
        <f>TEXT(B7144,"aaa")</f>
        <v/>
      </c>
      <c r="E7144" s="93" t="inlineStr">
        <is>
          <t>토너</t>
        </is>
      </c>
      <c r="F7144" s="5" t="inlineStr">
        <is>
          <t>W컨셉</t>
        </is>
      </c>
      <c r="G7144" s="93" t="inlineStr">
        <is>
          <t>250ml 2set</t>
        </is>
      </c>
      <c r="H7144" s="93" t="n">
        <v>5</v>
      </c>
      <c r="J7144" s="7" t="n">
        <v>190801</v>
      </c>
      <c r="L7144" s="93" t="n">
        <v>175000</v>
      </c>
      <c r="M7144" s="93" t="n">
        <v>127750</v>
      </c>
      <c r="N7144" s="93" t="n">
        <v>32600</v>
      </c>
      <c r="O7144" s="148" t="n">
        <v>159090.9090909091</v>
      </c>
      <c r="P7144" s="93" t="inlineStr">
        <is>
          <t>W컨셉토너250ml 2set190801</t>
        </is>
      </c>
    </row>
    <row r="7145" customFormat="1" s="93">
      <c r="B7145" s="127" t="n">
        <v>44005</v>
      </c>
      <c r="C7145" s="93">
        <f>TEXT(B7145,"aaa")</f>
        <v/>
      </c>
      <c r="E7145" s="93" t="inlineStr">
        <is>
          <t>토너</t>
        </is>
      </c>
      <c r="F7145" s="5" t="inlineStr">
        <is>
          <t>스타일쉐어</t>
        </is>
      </c>
      <c r="G7145" s="93" t="inlineStr">
        <is>
          <t>250ml</t>
        </is>
      </c>
      <c r="H7145" s="93" t="n">
        <v>3</v>
      </c>
      <c r="J7145" s="7" t="n">
        <v>190801</v>
      </c>
      <c r="L7145" s="93" t="n">
        <v>60000</v>
      </c>
      <c r="M7145" s="93" t="n">
        <v>45000</v>
      </c>
      <c r="N7145" s="93" t="n">
        <v>9780</v>
      </c>
      <c r="O7145" s="148" t="n">
        <v>54545.45454545454</v>
      </c>
      <c r="P7145" s="93" t="inlineStr">
        <is>
          <t>스타일쉐어토너250ml190801</t>
        </is>
      </c>
    </row>
    <row r="7146" customFormat="1" s="93">
      <c r="B7146" s="127" t="n">
        <v>44005</v>
      </c>
      <c r="C7146" s="93">
        <f>TEXT(B7146,"aaa")</f>
        <v/>
      </c>
      <c r="E7146" s="93" t="inlineStr">
        <is>
          <t>선크림</t>
        </is>
      </c>
      <c r="F7146" s="5" t="inlineStr">
        <is>
          <t>카페24</t>
        </is>
      </c>
      <c r="G7146" s="93" t="inlineStr">
        <is>
          <t>선크림 50ml</t>
        </is>
      </c>
      <c r="H7146" s="93" t="n">
        <v>5</v>
      </c>
      <c r="J7146" s="7" t="n">
        <v>190801</v>
      </c>
      <c r="L7146" s="93" t="n">
        <v>100000</v>
      </c>
      <c r="M7146" s="93" t="n">
        <v>94150</v>
      </c>
      <c r="N7146" s="93" t="n">
        <v>11725</v>
      </c>
      <c r="O7146" s="148" t="n">
        <v>90909.0909090909</v>
      </c>
      <c r="P7146" s="93" t="inlineStr">
        <is>
          <t>카페24선크림선크림 50ml190801</t>
        </is>
      </c>
    </row>
    <row r="7147" customFormat="1" s="93">
      <c r="B7147" s="127" t="n">
        <v>44005</v>
      </c>
      <c r="C7147" s="93">
        <f>TEXT(B7147,"aaa")</f>
        <v/>
      </c>
      <c r="E7147" s="93" t="inlineStr">
        <is>
          <t>선크림</t>
        </is>
      </c>
      <c r="F7147" s="5" t="inlineStr">
        <is>
          <t>카페24</t>
        </is>
      </c>
      <c r="G7147" s="93" t="inlineStr">
        <is>
          <t>선크림 50ml  2set</t>
        </is>
      </c>
      <c r="H7147" s="93" t="n">
        <v>2</v>
      </c>
      <c r="J7147" s="7" t="n">
        <v>190801</v>
      </c>
      <c r="L7147" s="93" t="n">
        <v>70000</v>
      </c>
      <c r="M7147" s="93" t="n">
        <v>65905</v>
      </c>
      <c r="N7147" s="93" t="n">
        <v>9380</v>
      </c>
      <c r="O7147" s="148" t="n">
        <v>63636.36363636363</v>
      </c>
      <c r="P7147" s="93" t="inlineStr">
        <is>
          <t>카페24선크림선크림 50ml  2set190801</t>
        </is>
      </c>
    </row>
    <row r="7148" customFormat="1" s="93">
      <c r="B7148" s="127" t="n">
        <v>44005</v>
      </c>
      <c r="C7148" s="93">
        <f>TEXT(B7148,"aaa")</f>
        <v/>
      </c>
      <c r="E7148" s="93" t="inlineStr">
        <is>
          <t>클렌징폼</t>
        </is>
      </c>
      <c r="F7148" s="5" t="inlineStr">
        <is>
          <t>카페24</t>
        </is>
      </c>
      <c r="G7148" s="93" t="inlineStr">
        <is>
          <t>클렌징폼 120ml(선크림할인)</t>
        </is>
      </c>
      <c r="H7148" s="93" t="n">
        <v>3</v>
      </c>
      <c r="J7148" s="7" t="n">
        <v>190801</v>
      </c>
      <c r="L7148" s="93" t="n">
        <v>30000</v>
      </c>
      <c r="M7148" s="93" t="n">
        <v>28245</v>
      </c>
      <c r="N7148" s="93" t="n">
        <v>8250</v>
      </c>
      <c r="O7148" s="148" t="n">
        <v>27272.72727272727</v>
      </c>
      <c r="P7148" s="93" t="inlineStr">
        <is>
          <t>카페24클렌징폼클렌징폼 120ml(선크림할인)190801</t>
        </is>
      </c>
    </row>
    <row r="7149" customFormat="1" s="93">
      <c r="B7149" s="127" t="n">
        <v>44005</v>
      </c>
      <c r="C7149" s="93">
        <f>TEXT(B7149,"aaa")</f>
        <v/>
      </c>
      <c r="E7149" s="93" t="inlineStr">
        <is>
          <t>여름 한정 진정세트</t>
        </is>
      </c>
      <c r="F7149" s="5" t="inlineStr">
        <is>
          <t>카페24</t>
        </is>
      </c>
      <c r="G7149" s="93" t="inlineStr">
        <is>
          <t>여름 한정 진정세트</t>
        </is>
      </c>
      <c r="H7149" s="93" t="n">
        <v>7</v>
      </c>
      <c r="J7149" s="7" t="n">
        <v>190801</v>
      </c>
      <c r="L7149" s="93" t="n">
        <v>245000</v>
      </c>
      <c r="M7149" s="93" t="n">
        <v>230667.5</v>
      </c>
      <c r="N7149" s="93" t="n">
        <v>39235</v>
      </c>
      <c r="O7149" s="148" t="n">
        <v>222727.2727272727</v>
      </c>
      <c r="P7149" s="93" t="inlineStr">
        <is>
          <t>카페24여름 한정 진정세트여름 한정 진정세트190801</t>
        </is>
      </c>
    </row>
    <row r="7150" customFormat="1" s="93">
      <c r="B7150" s="127" t="n">
        <v>44005</v>
      </c>
      <c r="C7150" s="93">
        <f>TEXT(B7150,"aaa")</f>
        <v/>
      </c>
      <c r="E7150" s="93" t="inlineStr">
        <is>
          <t>여름 한정 진정세트</t>
        </is>
      </c>
      <c r="F7150" s="5" t="inlineStr">
        <is>
          <t>카페24</t>
        </is>
      </c>
      <c r="G7150" s="93" t="inlineStr">
        <is>
          <t>여름 한정 진정세트 (대용량)</t>
        </is>
      </c>
      <c r="H7150" s="93" t="n">
        <v>11</v>
      </c>
      <c r="J7150" s="7" t="n">
        <v>190801</v>
      </c>
      <c r="L7150" s="93" t="n">
        <v>495000</v>
      </c>
      <c r="M7150" s="93" t="n">
        <v>466042.5</v>
      </c>
      <c r="N7150" s="93" t="n">
        <v>77770</v>
      </c>
      <c r="O7150" s="148" t="n">
        <v>449999.9999999999</v>
      </c>
      <c r="P7150" s="93" t="inlineStr">
        <is>
          <t>카페24여름 한정 진정세트여름 한정 진정세트 (대용량)190801</t>
        </is>
      </c>
    </row>
    <row r="7151" customFormat="1" s="93">
      <c r="B7151" s="127" t="n">
        <v>44005</v>
      </c>
      <c r="C7151" s="93">
        <f>TEXT(B7151,"aaa")</f>
        <v/>
      </c>
      <c r="E7151" s="93" t="inlineStr">
        <is>
          <t>어성초진정패키지</t>
        </is>
      </c>
      <c r="F7151" s="5" t="inlineStr">
        <is>
          <t>카페24</t>
        </is>
      </c>
      <c r="G7151" s="93" t="inlineStr">
        <is>
          <t>어성초 진정패키지세트</t>
        </is>
      </c>
      <c r="H7151" s="93" t="n">
        <v>7</v>
      </c>
      <c r="J7151" s="7" t="n">
        <v>190801</v>
      </c>
      <c r="L7151" s="93" t="n">
        <v>693000</v>
      </c>
      <c r="M7151" s="93" t="n">
        <v>652459.5</v>
      </c>
      <c r="N7151" s="93" t="n">
        <v>105959</v>
      </c>
      <c r="O7151" s="148" t="n">
        <v>630000</v>
      </c>
      <c r="P7151" s="93" t="inlineStr">
        <is>
          <t>카페24어성초진정패키지어성초 진정패키지세트190801</t>
        </is>
      </c>
    </row>
    <row r="7152" customFormat="1" s="93">
      <c r="B7152" s="127" t="n">
        <v>44005</v>
      </c>
      <c r="C7152" s="93">
        <f>TEXT(B7152,"aaa")</f>
        <v/>
      </c>
      <c r="E7152" s="93" t="inlineStr">
        <is>
          <t>머드크림마스크</t>
        </is>
      </c>
      <c r="F7152" s="5" t="inlineStr">
        <is>
          <t>카페24</t>
        </is>
      </c>
      <c r="G7152" s="93" t="inlineStr">
        <is>
          <t>머드크림마스크 100ml</t>
        </is>
      </c>
      <c r="H7152" s="93" t="n">
        <v>2</v>
      </c>
      <c r="J7152" s="7" t="n">
        <v>190801</v>
      </c>
      <c r="L7152" s="93" t="n">
        <v>40000</v>
      </c>
      <c r="M7152" s="93" t="n">
        <v>37660</v>
      </c>
      <c r="N7152" s="93" t="n">
        <v>2884</v>
      </c>
      <c r="O7152" s="148" t="n">
        <v>36363.63636363636</v>
      </c>
      <c r="P7152" s="93" t="inlineStr">
        <is>
          <t>카페24머드크림마스크머드크림마스크 100ml190801</t>
        </is>
      </c>
    </row>
    <row r="7153" customFormat="1" s="93">
      <c r="B7153" s="127" t="n">
        <v>44005</v>
      </c>
      <c r="C7153" s="93">
        <f>TEXT(B7153,"aaa")</f>
        <v/>
      </c>
      <c r="E7153" s="93" t="inlineStr">
        <is>
          <t>머드크림마스크</t>
        </is>
      </c>
      <c r="F7153" s="5" t="inlineStr">
        <is>
          <t>카페24</t>
        </is>
      </c>
      <c r="G7153" s="93" t="inlineStr">
        <is>
          <t>머드크림마스크 100ml 2set</t>
        </is>
      </c>
      <c r="H7153" s="93" t="n">
        <v>1</v>
      </c>
      <c r="J7153" s="7" t="n">
        <v>190801</v>
      </c>
      <c r="L7153" s="93" t="n">
        <v>35000</v>
      </c>
      <c r="M7153" s="93" t="n">
        <v>32952.5</v>
      </c>
      <c r="N7153" s="93" t="n">
        <v>2884</v>
      </c>
      <c r="O7153" s="148" t="n">
        <v>31818.18181818182</v>
      </c>
      <c r="P7153" s="93" t="inlineStr">
        <is>
          <t>카페24머드크림마스크머드크림마스크 100ml 2set190801</t>
        </is>
      </c>
    </row>
    <row r="7154" customFormat="1" s="93">
      <c r="B7154" s="127" t="n">
        <v>44005</v>
      </c>
      <c r="C7154" s="93">
        <f>TEXT(B7154,"aaa")</f>
        <v/>
      </c>
      <c r="E7154" s="93" t="inlineStr">
        <is>
          <t>마스크팩</t>
        </is>
      </c>
      <c r="F7154" s="5" t="inlineStr">
        <is>
          <t>카페24</t>
        </is>
      </c>
      <c r="G7154" s="93" t="inlineStr">
        <is>
          <t>마스크팩 1매</t>
        </is>
      </c>
      <c r="H7154" s="93" t="n">
        <v>1</v>
      </c>
      <c r="J7154" s="7" t="n">
        <v>190801</v>
      </c>
      <c r="L7154" s="93" t="n">
        <v>4000</v>
      </c>
      <c r="M7154" s="93" t="n">
        <v>3766</v>
      </c>
      <c r="N7154" s="93" t="n">
        <v>397</v>
      </c>
      <c r="O7154" s="148" t="n">
        <v>3636.363636363636</v>
      </c>
      <c r="P7154" s="93" t="inlineStr">
        <is>
          <t>카페24마스크팩마스크팩 1매190801</t>
        </is>
      </c>
    </row>
    <row r="7155" customFormat="1" s="93">
      <c r="B7155" s="127" t="n">
        <v>44005</v>
      </c>
      <c r="C7155" s="93">
        <f>TEXT(B7155,"aaa")</f>
        <v/>
      </c>
      <c r="E7155" s="93" t="inlineStr">
        <is>
          <t>마스크팩</t>
        </is>
      </c>
      <c r="F7155" s="5" t="inlineStr">
        <is>
          <t>카페24</t>
        </is>
      </c>
      <c r="G7155" s="93" t="inlineStr">
        <is>
          <t>마스크팩 10매</t>
        </is>
      </c>
      <c r="H7155" s="93" t="n">
        <v>5</v>
      </c>
      <c r="J7155" s="7" t="n">
        <v>190801</v>
      </c>
      <c r="L7155" s="93" t="n">
        <v>100000</v>
      </c>
      <c r="M7155" s="93" t="n">
        <v>94150</v>
      </c>
      <c r="N7155" s="93" t="n">
        <v>19850</v>
      </c>
      <c r="O7155" s="148" t="n">
        <v>90909.0909090909</v>
      </c>
      <c r="P7155" s="93" t="inlineStr">
        <is>
          <t>카페24마스크팩마스크팩 10매190801</t>
        </is>
      </c>
    </row>
    <row r="7156" customFormat="1" s="93">
      <c r="B7156" s="127" t="n">
        <v>44005</v>
      </c>
      <c r="C7156" s="93">
        <f>TEXT(B7156,"aaa")</f>
        <v/>
      </c>
      <c r="E7156" s="93" t="inlineStr">
        <is>
          <t>토너</t>
        </is>
      </c>
      <c r="F7156" s="5" t="inlineStr">
        <is>
          <t>카페24</t>
        </is>
      </c>
      <c r="G7156" s="93" t="inlineStr">
        <is>
          <t>250ml</t>
        </is>
      </c>
      <c r="H7156" s="93" t="n">
        <v>65</v>
      </c>
      <c r="J7156" s="7" t="n">
        <v>190801</v>
      </c>
      <c r="L7156" s="93" t="n">
        <v>1300000</v>
      </c>
      <c r="M7156" s="93" t="n">
        <v>1223950</v>
      </c>
      <c r="N7156" s="93" t="n">
        <v>211900</v>
      </c>
      <c r="O7156" s="148" t="n">
        <v>1181818.181818182</v>
      </c>
      <c r="P7156" s="93" t="inlineStr">
        <is>
          <t>카페24토너250ml190801</t>
        </is>
      </c>
    </row>
    <row r="7157" customFormat="1" s="93">
      <c r="B7157" s="127" t="n">
        <v>44005</v>
      </c>
      <c r="C7157" s="93">
        <f>TEXT(B7157,"aaa")</f>
        <v/>
      </c>
      <c r="E7157" s="93" t="inlineStr">
        <is>
          <t>토너</t>
        </is>
      </c>
      <c r="F7157" s="5" t="inlineStr">
        <is>
          <t>카페24</t>
        </is>
      </c>
      <c r="G7157" s="93" t="inlineStr">
        <is>
          <t>250ml 2set</t>
        </is>
      </c>
      <c r="H7157" s="93" t="n">
        <v>41</v>
      </c>
      <c r="J7157" s="7" t="n">
        <v>190801</v>
      </c>
      <c r="L7157" s="93" t="n">
        <v>1435000</v>
      </c>
      <c r="M7157" s="93" t="n">
        <v>1351052.5</v>
      </c>
      <c r="N7157" s="93" t="n">
        <v>267320</v>
      </c>
      <c r="O7157" s="148" t="n">
        <v>1304545.454545454</v>
      </c>
      <c r="P7157" s="93" t="inlineStr">
        <is>
          <t>카페24토너250ml 2set190801</t>
        </is>
      </c>
    </row>
    <row r="7158" customFormat="1" s="93">
      <c r="B7158" s="127" t="n">
        <v>44005</v>
      </c>
      <c r="C7158" s="93">
        <f>TEXT(B7158,"aaa")</f>
        <v/>
      </c>
      <c r="E7158" s="93" t="inlineStr">
        <is>
          <t>토너</t>
        </is>
      </c>
      <c r="F7158" s="5" t="inlineStr">
        <is>
          <t>카페24</t>
        </is>
      </c>
      <c r="G7158" s="93" t="inlineStr">
        <is>
          <t>500ml</t>
        </is>
      </c>
      <c r="H7158" s="93" t="n">
        <v>55</v>
      </c>
      <c r="J7158" s="7" t="n">
        <v>190801</v>
      </c>
      <c r="L7158" s="93" t="n">
        <v>1815000</v>
      </c>
      <c r="M7158" s="93" t="n">
        <v>1708822.5</v>
      </c>
      <c r="N7158" s="93" t="n">
        <v>259875</v>
      </c>
      <c r="O7158" s="148" t="n">
        <v>1650000</v>
      </c>
      <c r="P7158" s="93" t="inlineStr">
        <is>
          <t>카페24토너500ml190801</t>
        </is>
      </c>
    </row>
    <row r="7159" customFormat="1" s="93">
      <c r="B7159" s="127" t="n">
        <v>44005</v>
      </c>
      <c r="C7159" s="93">
        <f>TEXT(B7159,"aaa")</f>
        <v/>
      </c>
      <c r="E7159" s="93" t="inlineStr">
        <is>
          <t>토너</t>
        </is>
      </c>
      <c r="F7159" s="5" t="inlineStr">
        <is>
          <t>카페24</t>
        </is>
      </c>
      <c r="G7159" s="93" t="inlineStr">
        <is>
          <t>스킨팩 화장솜 60P</t>
        </is>
      </c>
      <c r="H7159" s="93" t="n">
        <v>54</v>
      </c>
      <c r="J7159" s="7" t="n">
        <v>190801</v>
      </c>
      <c r="L7159" s="93" t="n">
        <v>162000</v>
      </c>
      <c r="M7159" s="93" t="n">
        <v>152523</v>
      </c>
      <c r="N7159" s="93" t="n">
        <v>59940</v>
      </c>
      <c r="O7159" s="148" t="n">
        <v>147272.7272727273</v>
      </c>
      <c r="P7159" s="93" t="inlineStr">
        <is>
          <t>카페24토너스킨팩 화장솜 60P190801</t>
        </is>
      </c>
    </row>
    <row r="7160" customFormat="1" s="93">
      <c r="B7160" s="127" t="n">
        <v>44005</v>
      </c>
      <c r="C7160" s="93">
        <f>TEXT(B7160,"aaa")</f>
        <v/>
      </c>
      <c r="E7160" s="93" t="inlineStr">
        <is>
          <t>앰플</t>
        </is>
      </c>
      <c r="F7160" s="5" t="inlineStr">
        <is>
          <t>카페24</t>
        </is>
      </c>
      <c r="G7160" s="93" t="inlineStr">
        <is>
          <t>앰플 30ml</t>
        </is>
      </c>
      <c r="H7160" s="93" t="n">
        <v>14</v>
      </c>
      <c r="J7160" s="7" t="n">
        <v>190801</v>
      </c>
      <c r="L7160" s="93" t="n">
        <v>392000</v>
      </c>
      <c r="M7160" s="93" t="n">
        <v>369068</v>
      </c>
      <c r="N7160" s="93" t="n">
        <v>47558</v>
      </c>
      <c r="O7160" s="148" t="n">
        <v>356363.6363636364</v>
      </c>
      <c r="P7160" s="93" t="inlineStr">
        <is>
          <t>카페24앰플앰플 30ml190801</t>
        </is>
      </c>
    </row>
    <row r="7161" customFormat="1" s="93">
      <c r="B7161" s="127" t="n">
        <v>44005</v>
      </c>
      <c r="C7161" s="93">
        <f>TEXT(B7161,"aaa")</f>
        <v/>
      </c>
      <c r="E7161" s="93" t="inlineStr">
        <is>
          <t>수딩크림</t>
        </is>
      </c>
      <c r="F7161" s="5" t="inlineStr">
        <is>
          <t>카페24</t>
        </is>
      </c>
      <c r="G7161" s="93" t="inlineStr">
        <is>
          <t>수딩크림 100ml</t>
        </is>
      </c>
      <c r="H7161" s="93" t="n">
        <v>8</v>
      </c>
      <c r="J7161" s="7" t="n">
        <v>190801</v>
      </c>
      <c r="L7161" s="93" t="n">
        <v>304000</v>
      </c>
      <c r="M7161" s="93" t="n">
        <v>286216</v>
      </c>
      <c r="N7161" s="93" t="n">
        <v>24360</v>
      </c>
      <c r="O7161" s="148" t="n">
        <v>276363.6363636364</v>
      </c>
      <c r="P7161" s="93" t="inlineStr">
        <is>
          <t>카페24수딩크림수딩크림 100ml190801</t>
        </is>
      </c>
    </row>
    <row r="7162" customFormat="1" s="93">
      <c r="B7162" s="127" t="n">
        <v>44005</v>
      </c>
      <c r="C7162" s="93">
        <f>TEXT(B7162,"aaa")</f>
        <v/>
      </c>
      <c r="E7162" s="93" t="inlineStr">
        <is>
          <t>클렌징폼</t>
        </is>
      </c>
      <c r="F7162" s="5" t="inlineStr">
        <is>
          <t>카페24</t>
        </is>
      </c>
      <c r="G7162" s="93" t="inlineStr">
        <is>
          <t>클렌징폼 120ml</t>
        </is>
      </c>
      <c r="H7162" s="93" t="n">
        <v>7</v>
      </c>
      <c r="J7162" s="7" t="n">
        <v>190801</v>
      </c>
      <c r="L7162" s="93" t="n">
        <v>91000</v>
      </c>
      <c r="M7162" s="93" t="n">
        <v>85676.5</v>
      </c>
      <c r="N7162" s="93" t="n">
        <v>19250</v>
      </c>
      <c r="O7162" s="148" t="n">
        <v>82727.27272727272</v>
      </c>
      <c r="P7162" s="93" t="inlineStr">
        <is>
          <t>카페24클렌징폼클렌징폼 120ml190801</t>
        </is>
      </c>
    </row>
    <row r="7163" customFormat="1" s="93">
      <c r="B7163" s="127" t="n">
        <v>44005</v>
      </c>
      <c r="C7163" s="93">
        <f>TEXT(B7163,"aaa")</f>
        <v/>
      </c>
      <c r="E7163" s="93" t="inlineStr">
        <is>
          <t>클렌징폼</t>
        </is>
      </c>
      <c r="F7163" s="5" t="inlineStr">
        <is>
          <t>카페24</t>
        </is>
      </c>
      <c r="G7163" s="93" t="inlineStr">
        <is>
          <t>클렌징폼 120ml 3set</t>
        </is>
      </c>
      <c r="H7163" s="93" t="n">
        <v>1</v>
      </c>
      <c r="J7163" s="7" t="n">
        <v>190801</v>
      </c>
      <c r="L7163" s="93" t="n">
        <v>33000</v>
      </c>
      <c r="M7163" s="93" t="n">
        <v>31069.5</v>
      </c>
      <c r="N7163" s="93" t="n">
        <v>3690</v>
      </c>
      <c r="O7163" s="148" t="n">
        <v>30000</v>
      </c>
      <c r="P7163" s="93" t="inlineStr">
        <is>
          <t>카페24클렌징폼클렌징폼 120ml 3set190801</t>
        </is>
      </c>
    </row>
    <row r="7164" customFormat="1" s="93">
      <c r="B7164" s="127" t="n">
        <v>44005</v>
      </c>
      <c r="C7164" s="93">
        <f>TEXT(B7164,"aaa")</f>
        <v/>
      </c>
      <c r="E7164" s="93" t="inlineStr">
        <is>
          <t>토너</t>
        </is>
      </c>
      <c r="F7164" s="5" t="inlineStr">
        <is>
          <t>큐텐</t>
        </is>
      </c>
      <c r="G7164" s="93" t="inlineStr">
        <is>
          <t>250ml</t>
        </is>
      </c>
      <c r="H7164" s="93" t="n">
        <v>30</v>
      </c>
      <c r="J7164" s="7" t="n">
        <v>190801</v>
      </c>
      <c r="L7164" s="93" t="n">
        <v>945000</v>
      </c>
      <c r="M7164" s="93" t="n">
        <v>841050</v>
      </c>
      <c r="N7164" s="93" t="n">
        <v>97800</v>
      </c>
      <c r="O7164" s="148" t="n">
        <v>859090.9090909091</v>
      </c>
      <c r="P7164" s="93" t="inlineStr">
        <is>
          <t>큐텐토너250ml190801</t>
        </is>
      </c>
    </row>
    <row r="7165" customFormat="1" s="93">
      <c r="B7165" s="127" t="n">
        <v>44005</v>
      </c>
      <c r="C7165" s="93">
        <f>TEXT(B7165,"aaa")</f>
        <v/>
      </c>
      <c r="E7165" s="93" t="inlineStr">
        <is>
          <t>토너</t>
        </is>
      </c>
      <c r="F7165" s="5" t="inlineStr">
        <is>
          <t>큐텐</t>
        </is>
      </c>
      <c r="G7165" s="93" t="inlineStr">
        <is>
          <t>250ml 2set</t>
        </is>
      </c>
      <c r="H7165" s="93" t="n">
        <v>23</v>
      </c>
      <c r="J7165" s="7" t="n">
        <v>190801</v>
      </c>
      <c r="L7165" s="93" t="n">
        <v>1012000</v>
      </c>
      <c r="M7165" s="93" t="n">
        <v>900680</v>
      </c>
      <c r="N7165" s="93" t="n">
        <v>149960</v>
      </c>
      <c r="O7165" s="148" t="n">
        <v>919999.9999999999</v>
      </c>
      <c r="P7165" s="93" t="inlineStr">
        <is>
          <t>큐텐토너250ml 2set190801</t>
        </is>
      </c>
    </row>
    <row r="7166" customFormat="1" s="93">
      <c r="B7166" s="127" t="n">
        <v>44005</v>
      </c>
      <c r="C7166" s="93">
        <f>TEXT(B7166,"aaa")</f>
        <v/>
      </c>
      <c r="E7166" s="93" t="inlineStr">
        <is>
          <t>앰플</t>
        </is>
      </c>
      <c r="F7166" s="5" t="inlineStr">
        <is>
          <t>큐텐</t>
        </is>
      </c>
      <c r="G7166" s="93" t="inlineStr">
        <is>
          <t>앰플 30ml</t>
        </is>
      </c>
      <c r="H7166" s="93" t="n">
        <v>5</v>
      </c>
      <c r="J7166" s="7" t="n">
        <v>190801</v>
      </c>
      <c r="L7166" s="93" t="n">
        <v>190000</v>
      </c>
      <c r="M7166" s="93" t="n">
        <v>169100</v>
      </c>
      <c r="N7166" s="93" t="n">
        <v>16985</v>
      </c>
      <c r="O7166" s="148" t="n">
        <v>172727.2727272727</v>
      </c>
      <c r="P7166" s="93" t="inlineStr">
        <is>
          <t>큐텐앰플앰플 30ml190801</t>
        </is>
      </c>
    </row>
    <row r="7167" customFormat="1" s="93">
      <c r="B7167" s="127" t="n">
        <v>44005</v>
      </c>
      <c r="C7167" s="93">
        <f>TEXT(B7167,"aaa")</f>
        <v/>
      </c>
      <c r="E7167" s="93" t="inlineStr">
        <is>
          <t>머드크림마스크</t>
        </is>
      </c>
      <c r="F7167" s="5" t="inlineStr">
        <is>
          <t>큐텐</t>
        </is>
      </c>
      <c r="G7167" s="93" t="inlineStr">
        <is>
          <t>머드크림마스크 100ml</t>
        </is>
      </c>
      <c r="H7167" s="93" t="n">
        <v>1</v>
      </c>
      <c r="J7167" s="7" t="n">
        <v>190801</v>
      </c>
      <c r="L7167" s="93" t="n">
        <v>31500</v>
      </c>
      <c r="M7167" s="93" t="n">
        <v>28035</v>
      </c>
      <c r="N7167" s="93" t="n">
        <v>1442</v>
      </c>
      <c r="O7167" s="148" t="n">
        <v>28636.36363636363</v>
      </c>
      <c r="P7167" s="93" t="inlineStr">
        <is>
          <t>큐텐머드크림마스크머드크림마스크 100ml190801</t>
        </is>
      </c>
    </row>
    <row r="7168" customFormat="1" s="93">
      <c r="B7168" s="127" t="n">
        <v>44005</v>
      </c>
      <c r="C7168" s="93">
        <f>TEXT(B7168,"aaa")</f>
        <v/>
      </c>
      <c r="E7168" s="93" t="inlineStr">
        <is>
          <t>마스크팩</t>
        </is>
      </c>
      <c r="F7168" s="5" t="inlineStr">
        <is>
          <t>큐텐</t>
        </is>
      </c>
      <c r="G7168" s="93" t="inlineStr">
        <is>
          <t>마스크팩 10매</t>
        </is>
      </c>
      <c r="H7168" s="93" t="n">
        <v>2</v>
      </c>
      <c r="J7168" s="7" t="n">
        <v>190801</v>
      </c>
      <c r="L7168" s="93" t="n">
        <v>72000</v>
      </c>
      <c r="M7168" s="93" t="n">
        <v>64080</v>
      </c>
      <c r="N7168" s="93" t="n">
        <v>7940</v>
      </c>
      <c r="O7168" s="148" t="n">
        <v>65454.54545454545</v>
      </c>
      <c r="P7168" s="93" t="inlineStr">
        <is>
          <t>큐텐마스크팩마스크팩 10매190801</t>
        </is>
      </c>
    </row>
    <row r="7169" customFormat="1" s="93">
      <c r="B7169" s="127" t="n">
        <v>44005</v>
      </c>
      <c r="C7169" s="93">
        <f>TEXT(B7169,"aaa")</f>
        <v/>
      </c>
      <c r="E7169" s="93" t="inlineStr">
        <is>
          <t>클렌징폼</t>
        </is>
      </c>
      <c r="F7169" s="5" t="inlineStr">
        <is>
          <t>큐텐</t>
        </is>
      </c>
      <c r="G7169" s="93" t="inlineStr">
        <is>
          <t>클렌징폼 120ml</t>
        </is>
      </c>
      <c r="H7169" s="93" t="n">
        <v>2</v>
      </c>
      <c r="J7169" s="7" t="n">
        <v>190801</v>
      </c>
      <c r="L7169" s="93" t="n">
        <v>50000</v>
      </c>
      <c r="M7169" s="93" t="n">
        <v>44500</v>
      </c>
      <c r="N7169" s="93" t="n">
        <v>5500</v>
      </c>
      <c r="O7169" s="148" t="n">
        <v>45454.54545454545</v>
      </c>
      <c r="P7169" s="93" t="inlineStr">
        <is>
          <t>큐텐클렌징폼클렌징폼 120ml190801</t>
        </is>
      </c>
    </row>
    <row r="7170" customFormat="1" s="93">
      <c r="B7170" s="127" t="n">
        <v>44005</v>
      </c>
      <c r="C7170" s="93">
        <f>TEXT(B7170,"aaa")</f>
        <v/>
      </c>
      <c r="E7170" s="93" t="inlineStr">
        <is>
          <t>앰플</t>
        </is>
      </c>
      <c r="F7170" s="5" t="inlineStr">
        <is>
          <t>아누아 CS</t>
        </is>
      </c>
      <c r="G7170" s="93" t="inlineStr">
        <is>
          <t>앰플 30ml</t>
        </is>
      </c>
      <c r="H7170" s="93" t="n">
        <v>35</v>
      </c>
      <c r="J7170" s="7" t="n">
        <v>190801</v>
      </c>
      <c r="L7170" s="93" t="n">
        <v>0</v>
      </c>
      <c r="M7170" s="93" t="n">
        <v>0</v>
      </c>
      <c r="N7170" s="93" t="n">
        <v>118895</v>
      </c>
      <c r="O7170" s="148" t="n">
        <v>0</v>
      </c>
      <c r="P7170" s="93" t="inlineStr">
        <is>
          <t>아누아 CS앰플앰플 30ml190801</t>
        </is>
      </c>
    </row>
    <row r="7171" customFormat="1" s="93">
      <c r="B7171" s="127" t="n">
        <v>44005</v>
      </c>
      <c r="C7171" s="93">
        <f>TEXT(B7171,"aaa")</f>
        <v/>
      </c>
      <c r="E7171" s="93" t="inlineStr">
        <is>
          <t>토너</t>
        </is>
      </c>
      <c r="F7171" s="5" t="inlineStr">
        <is>
          <t>화해</t>
        </is>
      </c>
      <c r="G7171" s="8" t="inlineStr">
        <is>
          <t>250ml</t>
        </is>
      </c>
      <c r="H7171" s="93" t="n">
        <v>4</v>
      </c>
      <c r="J7171" s="7" t="n">
        <v>190801</v>
      </c>
      <c r="L7171" s="93" t="n">
        <v>80000</v>
      </c>
      <c r="M7171" s="93" t="n">
        <v>57600</v>
      </c>
      <c r="N7171" s="93" t="n">
        <v>13040</v>
      </c>
      <c r="O7171" s="148" t="n">
        <v>72727.27272727272</v>
      </c>
      <c r="P7171" s="93" t="inlineStr">
        <is>
          <t>화해토너250ml190801</t>
        </is>
      </c>
    </row>
    <row r="7172" customFormat="1" s="93">
      <c r="B7172" s="127" t="n">
        <v>44006</v>
      </c>
      <c r="C7172" s="93">
        <f>TEXT(B7172,"aaa")</f>
        <v/>
      </c>
      <c r="E7172" s="93" t="inlineStr">
        <is>
          <t>토너</t>
        </is>
      </c>
      <c r="F7172" s="5" t="inlineStr">
        <is>
          <t>W컨셉</t>
        </is>
      </c>
      <c r="G7172" s="93" t="inlineStr">
        <is>
          <t>250ml 2set</t>
        </is>
      </c>
      <c r="H7172" s="93" t="n">
        <v>4</v>
      </c>
      <c r="J7172" s="7" t="n">
        <v>190801</v>
      </c>
      <c r="L7172" s="93" t="n">
        <v>140000</v>
      </c>
      <c r="M7172" s="93" t="n">
        <v>102200</v>
      </c>
      <c r="N7172" s="93" t="n">
        <v>26080</v>
      </c>
      <c r="O7172" s="148" t="n">
        <v>127272.7272727273</v>
      </c>
      <c r="P7172" s="93" t="inlineStr">
        <is>
          <t>W컨셉토너250ml 2set190801</t>
        </is>
      </c>
    </row>
    <row r="7173" customFormat="1" s="93">
      <c r="B7173" s="127" t="n">
        <v>44006</v>
      </c>
      <c r="C7173" s="93">
        <f>TEXT(B7173,"aaa")</f>
        <v/>
      </c>
      <c r="E7173" s="93" t="inlineStr">
        <is>
          <t>머드크림마스크</t>
        </is>
      </c>
      <c r="F7173" s="5" t="inlineStr">
        <is>
          <t>글로우데이즈 시코르</t>
        </is>
      </c>
      <c r="G7173" s="93" t="inlineStr">
        <is>
          <t>머드크림마스크 100ml</t>
        </is>
      </c>
      <c r="H7173" s="93" t="n">
        <v>5</v>
      </c>
      <c r="J7173" s="7" t="n">
        <v>190801</v>
      </c>
      <c r="L7173" s="93" t="n">
        <v>51135</v>
      </c>
      <c r="M7173" s="93" t="n">
        <v>51135</v>
      </c>
      <c r="N7173" s="93" t="n">
        <v>7210</v>
      </c>
      <c r="O7173" s="148" t="n">
        <v>46486.36363636363</v>
      </c>
      <c r="P7173" s="93" t="inlineStr">
        <is>
          <t>글로우데이즈 시코르머드크림마스크머드크림마스크 100ml190801</t>
        </is>
      </c>
    </row>
    <row r="7174" customFormat="1" s="93">
      <c r="B7174" s="127" t="n">
        <v>44006</v>
      </c>
      <c r="C7174" s="93">
        <f>TEXT(B7174,"aaa")</f>
        <v/>
      </c>
      <c r="E7174" s="93" t="inlineStr">
        <is>
          <t>토너</t>
        </is>
      </c>
      <c r="F7174" s="5" t="inlineStr">
        <is>
          <t>스타일쉐어</t>
        </is>
      </c>
      <c r="G7174" s="93" t="inlineStr">
        <is>
          <t>250ml</t>
        </is>
      </c>
      <c r="H7174" s="93" t="n">
        <v>9</v>
      </c>
      <c r="J7174" s="7" t="n">
        <v>190801</v>
      </c>
      <c r="L7174" s="93" t="n">
        <v>180000</v>
      </c>
      <c r="M7174" s="93" t="n">
        <v>135000</v>
      </c>
      <c r="N7174" s="93" t="n">
        <v>29340</v>
      </c>
      <c r="O7174" s="148" t="n">
        <v>163636.3636363636</v>
      </c>
      <c r="P7174" s="93" t="inlineStr">
        <is>
          <t>스타일쉐어토너250ml190801</t>
        </is>
      </c>
    </row>
    <row r="7175" customFormat="1" s="93">
      <c r="B7175" s="127" t="n">
        <v>44006</v>
      </c>
      <c r="C7175" s="93">
        <f>TEXT(B7175,"aaa")</f>
        <v/>
      </c>
      <c r="E7175" s="93" t="inlineStr">
        <is>
          <t>선크림</t>
        </is>
      </c>
      <c r="F7175" s="5" t="inlineStr">
        <is>
          <t>카페24</t>
        </is>
      </c>
      <c r="G7175" s="93" t="inlineStr">
        <is>
          <t>선크림 50ml</t>
        </is>
      </c>
      <c r="H7175" s="93" t="n">
        <v>2</v>
      </c>
      <c r="J7175" s="7" t="n">
        <v>190801</v>
      </c>
      <c r="L7175" s="93" t="n">
        <v>40000</v>
      </c>
      <c r="M7175" s="93" t="n">
        <v>37660</v>
      </c>
      <c r="N7175" s="93" t="n">
        <v>4690</v>
      </c>
      <c r="O7175" s="148" t="n">
        <v>36363.63636363636</v>
      </c>
      <c r="P7175" s="93" t="inlineStr">
        <is>
          <t>카페24선크림선크림 50ml190801</t>
        </is>
      </c>
    </row>
    <row r="7176" customFormat="1" s="93">
      <c r="B7176" s="127" t="n">
        <v>44006</v>
      </c>
      <c r="C7176" s="93">
        <f>TEXT(B7176,"aaa")</f>
        <v/>
      </c>
      <c r="E7176" s="93" t="inlineStr">
        <is>
          <t>클렌징폼</t>
        </is>
      </c>
      <c r="F7176" s="5" t="inlineStr">
        <is>
          <t>카페24</t>
        </is>
      </c>
      <c r="G7176" s="93" t="inlineStr">
        <is>
          <t>클렌징폼 120ml(선크림할인)</t>
        </is>
      </c>
      <c r="H7176" s="93" t="n">
        <v>1</v>
      </c>
      <c r="J7176" s="7" t="n">
        <v>190801</v>
      </c>
      <c r="L7176" s="93" t="n">
        <v>10000</v>
      </c>
      <c r="M7176" s="93" t="n">
        <v>9415</v>
      </c>
      <c r="N7176" s="93" t="n">
        <v>2750</v>
      </c>
      <c r="O7176" s="148" t="n">
        <v>9090.90909090909</v>
      </c>
      <c r="P7176" s="93" t="inlineStr">
        <is>
          <t>카페24클렌징폼클렌징폼 120ml(선크림할인)190801</t>
        </is>
      </c>
    </row>
    <row r="7177" customFormat="1" s="93">
      <c r="B7177" s="127" t="n">
        <v>44006</v>
      </c>
      <c r="C7177" s="93">
        <f>TEXT(B7177,"aaa")</f>
        <v/>
      </c>
      <c r="E7177" s="93" t="inlineStr">
        <is>
          <t>여름 한정 진정세트</t>
        </is>
      </c>
      <c r="F7177" s="5" t="inlineStr">
        <is>
          <t>카페24</t>
        </is>
      </c>
      <c r="G7177" s="93" t="inlineStr">
        <is>
          <t>여름 한정 진정세트</t>
        </is>
      </c>
      <c r="H7177" s="93" t="n">
        <v>3</v>
      </c>
      <c r="J7177" s="7" t="n">
        <v>190801</v>
      </c>
      <c r="L7177" s="93" t="n">
        <v>105000</v>
      </c>
      <c r="M7177" s="93" t="n">
        <v>98857.5</v>
      </c>
      <c r="N7177" s="93" t="n">
        <v>16815</v>
      </c>
      <c r="O7177" s="148" t="n">
        <v>95454.54545454544</v>
      </c>
      <c r="P7177" s="93" t="inlineStr">
        <is>
          <t>카페24여름 한정 진정세트여름 한정 진정세트190801</t>
        </is>
      </c>
    </row>
    <row r="7178" customFormat="1" s="93">
      <c r="B7178" s="127" t="n">
        <v>44006</v>
      </c>
      <c r="C7178" s="93">
        <f>TEXT(B7178,"aaa")</f>
        <v/>
      </c>
      <c r="E7178" s="93" t="inlineStr">
        <is>
          <t>여름 한정 진정세트</t>
        </is>
      </c>
      <c r="F7178" s="5" t="inlineStr">
        <is>
          <t>카페24</t>
        </is>
      </c>
      <c r="G7178" s="93" t="inlineStr">
        <is>
          <t>여름 한정 진정세트 (대용량)</t>
        </is>
      </c>
      <c r="H7178" s="93" t="n">
        <v>2</v>
      </c>
      <c r="J7178" s="7" t="n">
        <v>190801</v>
      </c>
      <c r="L7178" s="93" t="n">
        <v>90000</v>
      </c>
      <c r="M7178" s="93" t="n">
        <v>84735</v>
      </c>
      <c r="N7178" s="93" t="n">
        <v>14140</v>
      </c>
      <c r="O7178" s="148" t="n">
        <v>81818.18181818181</v>
      </c>
      <c r="P7178" s="93" t="inlineStr">
        <is>
          <t>카페24여름 한정 진정세트여름 한정 진정세트 (대용량)190801</t>
        </is>
      </c>
    </row>
    <row r="7179" customFormat="1" s="93">
      <c r="B7179" s="127" t="n">
        <v>44006</v>
      </c>
      <c r="C7179" s="93">
        <f>TEXT(B7179,"aaa")</f>
        <v/>
      </c>
      <c r="E7179" s="93" t="inlineStr">
        <is>
          <t>어성초진정패키지</t>
        </is>
      </c>
      <c r="F7179" s="5" t="inlineStr">
        <is>
          <t>카페24</t>
        </is>
      </c>
      <c r="G7179" s="93" t="inlineStr">
        <is>
          <t>어성초 진정패키지세트</t>
        </is>
      </c>
      <c r="H7179" s="93" t="n">
        <v>6</v>
      </c>
      <c r="J7179" s="7" t="n">
        <v>190801</v>
      </c>
      <c r="L7179" s="93" t="n">
        <v>594000</v>
      </c>
      <c r="M7179" s="93" t="n">
        <v>559251</v>
      </c>
      <c r="N7179" s="93" t="n">
        <v>90822</v>
      </c>
      <c r="O7179" s="148" t="n">
        <v>540000</v>
      </c>
      <c r="P7179" s="93" t="inlineStr">
        <is>
          <t>카페24어성초진정패키지어성초 진정패키지세트190801</t>
        </is>
      </c>
    </row>
    <row r="7180" customFormat="1" s="93">
      <c r="B7180" s="127" t="n">
        <v>44006</v>
      </c>
      <c r="C7180" s="93">
        <f>TEXT(B7180,"aaa")</f>
        <v/>
      </c>
      <c r="E7180" s="93" t="inlineStr">
        <is>
          <t>머드크림마스크</t>
        </is>
      </c>
      <c r="F7180" s="5" t="inlineStr">
        <is>
          <t>카페24</t>
        </is>
      </c>
      <c r="G7180" s="93" t="inlineStr">
        <is>
          <t>머드크림마스크 100ml</t>
        </is>
      </c>
      <c r="H7180" s="93" t="n">
        <v>1</v>
      </c>
      <c r="J7180" s="7" t="n">
        <v>190801</v>
      </c>
      <c r="L7180" s="93" t="n">
        <v>20000</v>
      </c>
      <c r="M7180" s="93" t="n">
        <v>18830</v>
      </c>
      <c r="N7180" s="93" t="n">
        <v>1442</v>
      </c>
      <c r="O7180" s="148" t="n">
        <v>18181.81818181818</v>
      </c>
      <c r="P7180" s="93" t="inlineStr">
        <is>
          <t>카페24머드크림마스크머드크림마스크 100ml190801</t>
        </is>
      </c>
    </row>
    <row r="7181" customFormat="1" s="93">
      <c r="B7181" s="127" t="n">
        <v>44006</v>
      </c>
      <c r="C7181" s="93">
        <f>TEXT(B7181,"aaa")</f>
        <v/>
      </c>
      <c r="E7181" s="93" t="inlineStr">
        <is>
          <t>마스크팩</t>
        </is>
      </c>
      <c r="F7181" s="5" t="inlineStr">
        <is>
          <t>카페24</t>
        </is>
      </c>
      <c r="G7181" s="93" t="inlineStr">
        <is>
          <t>마스크팩 1매</t>
        </is>
      </c>
      <c r="H7181" s="93" t="n">
        <v>3</v>
      </c>
      <c r="J7181" s="7" t="n">
        <v>190801</v>
      </c>
      <c r="L7181" s="93" t="n">
        <v>12000</v>
      </c>
      <c r="M7181" s="93" t="n">
        <v>11298</v>
      </c>
      <c r="N7181" s="93" t="n">
        <v>1191</v>
      </c>
      <c r="O7181" s="148" t="n">
        <v>10909.09090909091</v>
      </c>
      <c r="P7181" s="93" t="inlineStr">
        <is>
          <t>카페24마스크팩마스크팩 1매190801</t>
        </is>
      </c>
    </row>
    <row r="7182" customFormat="1" s="93">
      <c r="B7182" s="127" t="n">
        <v>44006</v>
      </c>
      <c r="C7182" s="93">
        <f>TEXT(B7182,"aaa")</f>
        <v/>
      </c>
      <c r="E7182" s="93" t="inlineStr">
        <is>
          <t>마스크팩</t>
        </is>
      </c>
      <c r="F7182" s="5" t="inlineStr">
        <is>
          <t>카페24</t>
        </is>
      </c>
      <c r="G7182" s="93" t="inlineStr">
        <is>
          <t>마스크팩 10매</t>
        </is>
      </c>
      <c r="H7182" s="93" t="n">
        <v>1</v>
      </c>
      <c r="J7182" s="7" t="n">
        <v>190801</v>
      </c>
      <c r="L7182" s="93" t="n">
        <v>20000</v>
      </c>
      <c r="M7182" s="93" t="n">
        <v>18830</v>
      </c>
      <c r="N7182" s="93" t="n">
        <v>3970</v>
      </c>
      <c r="O7182" s="148" t="n">
        <v>18181.81818181818</v>
      </c>
      <c r="P7182" s="93" t="inlineStr">
        <is>
          <t>카페24마스크팩마스크팩 10매190801</t>
        </is>
      </c>
    </row>
    <row r="7183" customFormat="1" s="93">
      <c r="B7183" s="127" t="n">
        <v>44006</v>
      </c>
      <c r="C7183" s="93">
        <f>TEXT(B7183,"aaa")</f>
        <v/>
      </c>
      <c r="E7183" s="93" t="inlineStr">
        <is>
          <t>토너</t>
        </is>
      </c>
      <c r="F7183" s="5" t="inlineStr">
        <is>
          <t>카페24</t>
        </is>
      </c>
      <c r="G7183" s="93" t="inlineStr">
        <is>
          <t>250ml</t>
        </is>
      </c>
      <c r="H7183" s="93" t="n">
        <v>49</v>
      </c>
      <c r="J7183" s="7" t="n">
        <v>190801</v>
      </c>
      <c r="L7183" s="93" t="n">
        <v>980000</v>
      </c>
      <c r="M7183" s="93" t="n">
        <v>922670</v>
      </c>
      <c r="N7183" s="93" t="n">
        <v>159740</v>
      </c>
      <c r="O7183" s="148" t="n">
        <v>890909.0909090908</v>
      </c>
      <c r="P7183" s="93" t="inlineStr">
        <is>
          <t>카페24토너250ml190801</t>
        </is>
      </c>
    </row>
    <row r="7184" customFormat="1" s="93">
      <c r="B7184" s="127" t="n">
        <v>44006</v>
      </c>
      <c r="C7184" s="93">
        <f>TEXT(B7184,"aaa")</f>
        <v/>
      </c>
      <c r="E7184" s="93" t="inlineStr">
        <is>
          <t>토너</t>
        </is>
      </c>
      <c r="F7184" s="5" t="inlineStr">
        <is>
          <t>카페24</t>
        </is>
      </c>
      <c r="G7184" s="93" t="inlineStr">
        <is>
          <t>250ml 2set</t>
        </is>
      </c>
      <c r="H7184" s="93" t="n">
        <v>37</v>
      </c>
      <c r="J7184" s="7" t="n">
        <v>190801</v>
      </c>
      <c r="L7184" s="93" t="n">
        <v>1295000</v>
      </c>
      <c r="M7184" s="93" t="n">
        <v>1219242.5</v>
      </c>
      <c r="N7184" s="93" t="n">
        <v>241240</v>
      </c>
      <c r="O7184" s="148" t="n">
        <v>1177272.727272727</v>
      </c>
      <c r="P7184" s="93" t="inlineStr">
        <is>
          <t>카페24토너250ml 2set190801</t>
        </is>
      </c>
    </row>
    <row r="7185" customFormat="1" s="93">
      <c r="B7185" s="127" t="n">
        <v>44006</v>
      </c>
      <c r="C7185" s="93">
        <f>TEXT(B7185,"aaa")</f>
        <v/>
      </c>
      <c r="E7185" s="93" t="inlineStr">
        <is>
          <t>토너</t>
        </is>
      </c>
      <c r="F7185" s="5" t="inlineStr">
        <is>
          <t>카페24</t>
        </is>
      </c>
      <c r="G7185" s="93" t="inlineStr">
        <is>
          <t>500ml</t>
        </is>
      </c>
      <c r="H7185" s="93" t="n">
        <v>61</v>
      </c>
      <c r="J7185" s="7" t="n">
        <v>190801</v>
      </c>
      <c r="L7185" s="93" t="n">
        <v>2013000</v>
      </c>
      <c r="M7185" s="93" t="n">
        <v>1895239.5</v>
      </c>
      <c r="N7185" s="93" t="n">
        <v>288225</v>
      </c>
      <c r="O7185" s="148" t="n">
        <v>1830000</v>
      </c>
      <c r="P7185" s="93" t="inlineStr">
        <is>
          <t>카페24토너500ml190801</t>
        </is>
      </c>
    </row>
    <row r="7186" customFormat="1" s="93">
      <c r="B7186" s="127" t="n">
        <v>44006</v>
      </c>
      <c r="C7186" s="93">
        <f>TEXT(B7186,"aaa")</f>
        <v/>
      </c>
      <c r="E7186" s="93" t="inlineStr">
        <is>
          <t>토너</t>
        </is>
      </c>
      <c r="F7186" s="5" t="inlineStr">
        <is>
          <t>카페24</t>
        </is>
      </c>
      <c r="G7186" s="93" t="inlineStr">
        <is>
          <t>스킨팩 화장솜 60P</t>
        </is>
      </c>
      <c r="H7186" s="93" t="n">
        <v>44</v>
      </c>
      <c r="J7186" s="7" t="n">
        <v>190801</v>
      </c>
      <c r="L7186" s="93" t="n">
        <v>132000</v>
      </c>
      <c r="M7186" s="93" t="n">
        <v>124278</v>
      </c>
      <c r="N7186" s="93" t="n">
        <v>48840</v>
      </c>
      <c r="O7186" s="148" t="n">
        <v>120000</v>
      </c>
      <c r="P7186" s="93" t="inlineStr">
        <is>
          <t>카페24토너스킨팩 화장솜 60P190801</t>
        </is>
      </c>
    </row>
    <row r="7187" customFormat="1" s="93">
      <c r="B7187" s="127" t="n">
        <v>44006</v>
      </c>
      <c r="C7187" s="93">
        <f>TEXT(B7187,"aaa")</f>
        <v/>
      </c>
      <c r="E7187" s="93" t="inlineStr">
        <is>
          <t>앰플</t>
        </is>
      </c>
      <c r="F7187" s="5" t="inlineStr">
        <is>
          <t>카페24</t>
        </is>
      </c>
      <c r="G7187" s="93" t="inlineStr">
        <is>
          <t>앰플 30ml</t>
        </is>
      </c>
      <c r="H7187" s="93" t="n">
        <v>18</v>
      </c>
      <c r="J7187" s="7" t="n">
        <v>190801</v>
      </c>
      <c r="L7187" s="93" t="n">
        <v>504000</v>
      </c>
      <c r="M7187" s="93" t="n">
        <v>474516</v>
      </c>
      <c r="N7187" s="93" t="n">
        <v>61146</v>
      </c>
      <c r="O7187" s="148" t="n">
        <v>458181.8181818181</v>
      </c>
      <c r="P7187" s="93" t="inlineStr">
        <is>
          <t>카페24앰플앰플 30ml190801</t>
        </is>
      </c>
    </row>
    <row r="7188" customFormat="1" s="93">
      <c r="B7188" s="127" t="n">
        <v>44006</v>
      </c>
      <c r="C7188" s="93">
        <f>TEXT(B7188,"aaa")</f>
        <v/>
      </c>
      <c r="E7188" s="93" t="inlineStr">
        <is>
          <t>수딩크림</t>
        </is>
      </c>
      <c r="F7188" s="5" t="inlineStr">
        <is>
          <t>카페24</t>
        </is>
      </c>
      <c r="G7188" s="93" t="inlineStr">
        <is>
          <t>수딩크림 100ml</t>
        </is>
      </c>
      <c r="H7188" s="93" t="n">
        <v>4</v>
      </c>
      <c r="J7188" s="7" t="n">
        <v>190801</v>
      </c>
      <c r="L7188" s="93" t="n">
        <v>152000</v>
      </c>
      <c r="M7188" s="93" t="n">
        <v>143108</v>
      </c>
      <c r="N7188" s="93" t="n">
        <v>12180</v>
      </c>
      <c r="O7188" s="148" t="n">
        <v>138181.8181818182</v>
      </c>
      <c r="P7188" s="93" t="inlineStr">
        <is>
          <t>카페24수딩크림수딩크림 100ml190801</t>
        </is>
      </c>
    </row>
    <row r="7189" customFormat="1" s="93">
      <c r="B7189" s="127" t="n">
        <v>44006</v>
      </c>
      <c r="C7189" s="93">
        <f>TEXT(B7189,"aaa")</f>
        <v/>
      </c>
      <c r="E7189" s="93" t="inlineStr">
        <is>
          <t>클렌징폼</t>
        </is>
      </c>
      <c r="F7189" s="5" t="inlineStr">
        <is>
          <t>카페24</t>
        </is>
      </c>
      <c r="G7189" s="93" t="inlineStr">
        <is>
          <t>클렌징폼 120ml</t>
        </is>
      </c>
      <c r="H7189" s="93" t="n">
        <v>7</v>
      </c>
      <c r="J7189" s="7" t="n">
        <v>190801</v>
      </c>
      <c r="L7189" s="93" t="n">
        <v>91000</v>
      </c>
      <c r="M7189" s="93" t="n">
        <v>85676.5</v>
      </c>
      <c r="N7189" s="93" t="n">
        <v>19250</v>
      </c>
      <c r="O7189" s="148" t="n">
        <v>82727.27272727272</v>
      </c>
      <c r="P7189" s="93" t="inlineStr">
        <is>
          <t>카페24클렌징폼클렌징폼 120ml190801</t>
        </is>
      </c>
    </row>
    <row r="7190" customFormat="1" s="93">
      <c r="B7190" s="127" t="n">
        <v>44006</v>
      </c>
      <c r="C7190" s="93">
        <f>TEXT(B7190,"aaa")</f>
        <v/>
      </c>
      <c r="E7190" s="93" t="inlineStr">
        <is>
          <t>클렌징폼</t>
        </is>
      </c>
      <c r="F7190" s="5" t="inlineStr">
        <is>
          <t>카페24</t>
        </is>
      </c>
      <c r="G7190" s="93" t="inlineStr">
        <is>
          <t>클렌징폼 120ml 3set</t>
        </is>
      </c>
      <c r="H7190" s="93" t="n">
        <v>1</v>
      </c>
      <c r="J7190" s="7" t="n">
        <v>190801</v>
      </c>
      <c r="L7190" s="93" t="n">
        <v>33000</v>
      </c>
      <c r="M7190" s="93" t="n">
        <v>31069.5</v>
      </c>
      <c r="N7190" s="93" t="n">
        <v>3690</v>
      </c>
      <c r="O7190" s="148" t="n">
        <v>30000</v>
      </c>
      <c r="P7190" s="93" t="inlineStr">
        <is>
          <t>카페24클렌징폼클렌징폼 120ml 3set190801</t>
        </is>
      </c>
    </row>
    <row r="7191" customFormat="1" s="93">
      <c r="B7191" s="127" t="n">
        <v>44006</v>
      </c>
      <c r="C7191" s="93">
        <f>TEXT(B7191,"aaa")</f>
        <v/>
      </c>
      <c r="E7191" s="93" t="inlineStr">
        <is>
          <t>토너</t>
        </is>
      </c>
      <c r="F7191" s="5" t="inlineStr">
        <is>
          <t>큐텐</t>
        </is>
      </c>
      <c r="G7191" s="93" t="inlineStr">
        <is>
          <t>250ml</t>
        </is>
      </c>
      <c r="H7191" s="93" t="n">
        <v>8</v>
      </c>
      <c r="J7191" s="7" t="n">
        <v>190801</v>
      </c>
      <c r="L7191" s="93" t="n">
        <v>252000</v>
      </c>
      <c r="M7191" s="93" t="n">
        <v>224280</v>
      </c>
      <c r="N7191" s="93" t="n">
        <v>26080</v>
      </c>
      <c r="O7191" s="148" t="n">
        <v>229090.9090909091</v>
      </c>
      <c r="P7191" s="93" t="inlineStr">
        <is>
          <t>큐텐토너250ml190801</t>
        </is>
      </c>
    </row>
    <row r="7192" customFormat="1" s="93">
      <c r="B7192" s="127" t="n">
        <v>44006</v>
      </c>
      <c r="C7192" s="93">
        <f>TEXT(B7192,"aaa")</f>
        <v/>
      </c>
      <c r="E7192" s="93" t="inlineStr">
        <is>
          <t>토너</t>
        </is>
      </c>
      <c r="F7192" s="5" t="inlineStr">
        <is>
          <t>큐텐</t>
        </is>
      </c>
      <c r="G7192" s="93" t="inlineStr">
        <is>
          <t>250ml 2set</t>
        </is>
      </c>
      <c r="H7192" s="93" t="n">
        <v>4</v>
      </c>
      <c r="J7192" s="7" t="n">
        <v>190801</v>
      </c>
      <c r="L7192" s="93" t="n">
        <v>176000</v>
      </c>
      <c r="M7192" s="93" t="n">
        <v>156640</v>
      </c>
      <c r="N7192" s="93" t="n">
        <v>26080</v>
      </c>
      <c r="O7192" s="148" t="n">
        <v>160000</v>
      </c>
      <c r="P7192" s="93" t="inlineStr">
        <is>
          <t>큐텐토너250ml 2set190801</t>
        </is>
      </c>
    </row>
    <row r="7193" customFormat="1" s="93">
      <c r="B7193" s="127" t="n">
        <v>44006</v>
      </c>
      <c r="C7193" s="93">
        <f>TEXT(B7193,"aaa")</f>
        <v/>
      </c>
      <c r="E7193" s="93" t="inlineStr">
        <is>
          <t>앰플</t>
        </is>
      </c>
      <c r="F7193" s="5" t="inlineStr">
        <is>
          <t>큐텐</t>
        </is>
      </c>
      <c r="G7193" s="93" t="inlineStr">
        <is>
          <t>앰플 30ml</t>
        </is>
      </c>
      <c r="H7193" s="93" t="n">
        <v>3</v>
      </c>
      <c r="J7193" s="7" t="n">
        <v>190801</v>
      </c>
      <c r="L7193" s="93" t="n">
        <v>114000</v>
      </c>
      <c r="M7193" s="93" t="n">
        <v>101460</v>
      </c>
      <c r="N7193" s="93" t="n">
        <v>10191</v>
      </c>
      <c r="O7193" s="148" t="n">
        <v>103636.3636363636</v>
      </c>
      <c r="P7193" s="93" t="inlineStr">
        <is>
          <t>큐텐앰플앰플 30ml190801</t>
        </is>
      </c>
    </row>
    <row r="7194" customFormat="1" s="93">
      <c r="B7194" s="127" t="n">
        <v>44006</v>
      </c>
      <c r="C7194" s="93">
        <f>TEXT(B7194,"aaa")</f>
        <v/>
      </c>
      <c r="E7194" s="93" t="inlineStr">
        <is>
          <t>토너</t>
        </is>
      </c>
      <c r="F7194" s="5" t="inlineStr">
        <is>
          <t>화해</t>
        </is>
      </c>
      <c r="G7194" s="93" t="inlineStr">
        <is>
          <t>250ml</t>
        </is>
      </c>
      <c r="H7194" s="93" t="n">
        <v>1</v>
      </c>
      <c r="J7194" s="7" t="n">
        <v>190801</v>
      </c>
      <c r="L7194" s="93" t="n">
        <v>20000</v>
      </c>
      <c r="M7194" s="93" t="n">
        <v>14400</v>
      </c>
      <c r="N7194" s="93" t="n">
        <v>3260</v>
      </c>
      <c r="O7194" s="148" t="n">
        <v>18181.81818181818</v>
      </c>
      <c r="P7194" s="93" t="inlineStr">
        <is>
          <t>화해토너250ml190801</t>
        </is>
      </c>
    </row>
    <row r="7195" customFormat="1" s="93">
      <c r="B7195" s="127" t="n">
        <v>44007</v>
      </c>
      <c r="C7195" s="93">
        <f>TEXT(B7195,"aaa")</f>
        <v/>
      </c>
      <c r="E7195" s="93" t="inlineStr">
        <is>
          <t>토너</t>
        </is>
      </c>
      <c r="F7195" s="5" t="inlineStr">
        <is>
          <t>W컨셉</t>
        </is>
      </c>
      <c r="G7195" s="93" t="inlineStr">
        <is>
          <t>250ml</t>
        </is>
      </c>
      <c r="H7195" s="93" t="n">
        <v>2</v>
      </c>
      <c r="J7195" s="7" t="n">
        <v>190801</v>
      </c>
      <c r="L7195" s="93" t="n">
        <v>40000</v>
      </c>
      <c r="M7195" s="93" t="n">
        <v>28800</v>
      </c>
      <c r="N7195" s="93" t="n">
        <v>6520</v>
      </c>
      <c r="O7195" s="148" t="n">
        <v>36363.63636363636</v>
      </c>
      <c r="P7195" s="93" t="inlineStr">
        <is>
          <t>W컨셉토너250ml190801</t>
        </is>
      </c>
    </row>
    <row r="7196" customFormat="1" s="93">
      <c r="B7196" s="127" t="n">
        <v>44007</v>
      </c>
      <c r="C7196" s="93">
        <f>TEXT(B7196,"aaa")</f>
        <v/>
      </c>
      <c r="E7196" s="93" t="inlineStr">
        <is>
          <t>토너</t>
        </is>
      </c>
      <c r="F7196" s="5" t="inlineStr">
        <is>
          <t>W컨셉</t>
        </is>
      </c>
      <c r="G7196" s="93" t="inlineStr">
        <is>
          <t>250ml 2set</t>
        </is>
      </c>
      <c r="H7196" s="93" t="n">
        <v>2</v>
      </c>
      <c r="J7196" s="7" t="n">
        <v>190801</v>
      </c>
      <c r="L7196" s="93" t="n">
        <v>70000</v>
      </c>
      <c r="M7196" s="93" t="n">
        <v>51100</v>
      </c>
      <c r="N7196" s="93" t="n">
        <v>13040</v>
      </c>
      <c r="O7196" s="148" t="n">
        <v>63636.36363636363</v>
      </c>
      <c r="P7196" s="93" t="inlineStr">
        <is>
          <t>W컨셉토너250ml 2set190801</t>
        </is>
      </c>
    </row>
    <row r="7197" customFormat="1" s="93">
      <c r="B7197" s="127" t="n">
        <v>44007</v>
      </c>
      <c r="C7197" s="93">
        <f>TEXT(B7197,"aaa")</f>
        <v/>
      </c>
      <c r="E7197" s="93" t="inlineStr">
        <is>
          <t>토너</t>
        </is>
      </c>
      <c r="F7197" s="5" t="inlineStr">
        <is>
          <t>스타일쉐어</t>
        </is>
      </c>
      <c r="G7197" s="93" t="inlineStr">
        <is>
          <t>250ml</t>
        </is>
      </c>
      <c r="H7197" s="93" t="n">
        <v>4</v>
      </c>
      <c r="J7197" s="7" t="n">
        <v>190801</v>
      </c>
      <c r="L7197" s="93" t="n">
        <v>80000</v>
      </c>
      <c r="M7197" s="93" t="n">
        <v>60000</v>
      </c>
      <c r="N7197" s="93" t="n">
        <v>13040</v>
      </c>
      <c r="O7197" s="148" t="n">
        <v>72727.27272727272</v>
      </c>
      <c r="P7197" s="93" t="inlineStr">
        <is>
          <t>스타일쉐어토너250ml190801</t>
        </is>
      </c>
    </row>
    <row r="7198" customFormat="1" s="93">
      <c r="B7198" s="127" t="n">
        <v>44007</v>
      </c>
      <c r="C7198" s="93">
        <f>TEXT(B7198,"aaa")</f>
        <v/>
      </c>
      <c r="E7198" s="93" t="inlineStr">
        <is>
          <t>선크림</t>
        </is>
      </c>
      <c r="F7198" s="5" t="inlineStr">
        <is>
          <t>카페24</t>
        </is>
      </c>
      <c r="G7198" s="93" t="inlineStr">
        <is>
          <t>선크림 50ml</t>
        </is>
      </c>
      <c r="H7198" s="93" t="n">
        <v>5</v>
      </c>
      <c r="J7198" s="7" t="n">
        <v>190801</v>
      </c>
      <c r="L7198" s="93" t="n">
        <v>100000</v>
      </c>
      <c r="M7198" s="93" t="n">
        <v>94150</v>
      </c>
      <c r="N7198" s="93" t="n">
        <v>11725</v>
      </c>
      <c r="O7198" s="148" t="n">
        <v>90909.0909090909</v>
      </c>
      <c r="P7198" s="93" t="inlineStr">
        <is>
          <t>카페24선크림선크림 50ml190801</t>
        </is>
      </c>
    </row>
    <row r="7199" customFormat="1" s="93">
      <c r="B7199" s="127" t="n">
        <v>44007</v>
      </c>
      <c r="C7199" s="93">
        <f>TEXT(B7199,"aaa")</f>
        <v/>
      </c>
      <c r="E7199" s="93" t="inlineStr">
        <is>
          <t>선크림</t>
        </is>
      </c>
      <c r="F7199" s="5" t="inlineStr">
        <is>
          <t>카페24</t>
        </is>
      </c>
      <c r="G7199" s="93" t="inlineStr">
        <is>
          <t>선크림 50ml  2set</t>
        </is>
      </c>
      <c r="H7199" s="93" t="n">
        <v>1</v>
      </c>
      <c r="J7199" s="7" t="n">
        <v>190801</v>
      </c>
      <c r="L7199" s="93" t="n">
        <v>35000</v>
      </c>
      <c r="M7199" s="93" t="n">
        <v>32952.5</v>
      </c>
      <c r="N7199" s="93" t="n">
        <v>4690</v>
      </c>
      <c r="O7199" s="148" t="n">
        <v>31818.18181818182</v>
      </c>
      <c r="P7199" s="93" t="inlineStr">
        <is>
          <t>카페24선크림선크림 50ml  2set190801</t>
        </is>
      </c>
    </row>
    <row r="7200" customFormat="1" s="93">
      <c r="B7200" s="127" t="n">
        <v>44007</v>
      </c>
      <c r="C7200" s="93">
        <f>TEXT(B7200,"aaa")</f>
        <v/>
      </c>
      <c r="E7200" s="93" t="inlineStr">
        <is>
          <t>클렌징폼</t>
        </is>
      </c>
      <c r="F7200" s="5" t="inlineStr">
        <is>
          <t>카페24</t>
        </is>
      </c>
      <c r="G7200" s="93" t="inlineStr">
        <is>
          <t>클렌징폼 120ml(선크림할인)</t>
        </is>
      </c>
      <c r="H7200" s="93" t="n">
        <v>2</v>
      </c>
      <c r="J7200" s="7" t="n">
        <v>190801</v>
      </c>
      <c r="L7200" s="93" t="n">
        <v>20000</v>
      </c>
      <c r="M7200" s="93" t="n">
        <v>18830</v>
      </c>
      <c r="N7200" s="93" t="n">
        <v>5500</v>
      </c>
      <c r="O7200" s="148" t="n">
        <v>18181.81818181818</v>
      </c>
      <c r="P7200" s="93" t="inlineStr">
        <is>
          <t>카페24클렌징폼클렌징폼 120ml(선크림할인)190801</t>
        </is>
      </c>
    </row>
    <row r="7201" customFormat="1" s="93">
      <c r="B7201" s="127" t="n">
        <v>44007</v>
      </c>
      <c r="C7201" s="93">
        <f>TEXT(B7201,"aaa")</f>
        <v/>
      </c>
      <c r="E7201" s="93" t="inlineStr">
        <is>
          <t>여름 한정 진정세트</t>
        </is>
      </c>
      <c r="F7201" s="5" t="inlineStr">
        <is>
          <t>카페24</t>
        </is>
      </c>
      <c r="G7201" s="93" t="inlineStr">
        <is>
          <t>여름 한정 진정세트</t>
        </is>
      </c>
      <c r="H7201" s="93" t="n">
        <v>2</v>
      </c>
      <c r="J7201" s="7" t="n">
        <v>190801</v>
      </c>
      <c r="L7201" s="93" t="n">
        <v>70000</v>
      </c>
      <c r="M7201" s="93" t="n">
        <v>65905</v>
      </c>
      <c r="N7201" s="93" t="n">
        <v>11210</v>
      </c>
      <c r="O7201" s="148" t="n">
        <v>63636.36363636363</v>
      </c>
      <c r="P7201" s="93" t="inlineStr">
        <is>
          <t>카페24여름 한정 진정세트여름 한정 진정세트190801</t>
        </is>
      </c>
    </row>
    <row r="7202" customFormat="1" s="93">
      <c r="B7202" s="127" t="n">
        <v>44007</v>
      </c>
      <c r="C7202" s="93">
        <f>TEXT(B7202,"aaa")</f>
        <v/>
      </c>
      <c r="E7202" s="93" t="inlineStr">
        <is>
          <t>여름 한정 진정세트</t>
        </is>
      </c>
      <c r="F7202" s="5" t="inlineStr">
        <is>
          <t>카페24</t>
        </is>
      </c>
      <c r="G7202" s="93" t="inlineStr">
        <is>
          <t>여름 한정 진정세트 (대용량)</t>
        </is>
      </c>
      <c r="H7202" s="93" t="n">
        <v>4</v>
      </c>
      <c r="J7202" s="7" t="n">
        <v>190801</v>
      </c>
      <c r="L7202" s="93" t="n">
        <v>180000</v>
      </c>
      <c r="M7202" s="93" t="n">
        <v>169470</v>
      </c>
      <c r="N7202" s="93" t="n">
        <v>28280</v>
      </c>
      <c r="O7202" s="148" t="n">
        <v>163636.3636363636</v>
      </c>
      <c r="P7202" s="93" t="inlineStr">
        <is>
          <t>카페24여름 한정 진정세트여름 한정 진정세트 (대용량)190801</t>
        </is>
      </c>
    </row>
    <row r="7203" customFormat="1" s="93">
      <c r="B7203" s="127" t="n">
        <v>44007</v>
      </c>
      <c r="C7203" s="93">
        <f>TEXT(B7203,"aaa")</f>
        <v/>
      </c>
      <c r="E7203" s="93" t="inlineStr">
        <is>
          <t>어성초진정패키지</t>
        </is>
      </c>
      <c r="F7203" s="5" t="inlineStr">
        <is>
          <t>카페24</t>
        </is>
      </c>
      <c r="G7203" s="93" t="inlineStr">
        <is>
          <t>어성초 진정패키지세트</t>
        </is>
      </c>
      <c r="H7203" s="93" t="n">
        <v>12</v>
      </c>
      <c r="J7203" s="7" t="n">
        <v>190801</v>
      </c>
      <c r="L7203" s="93" t="n">
        <v>1188000</v>
      </c>
      <c r="M7203" s="93" t="n">
        <v>1118502</v>
      </c>
      <c r="N7203" s="93" t="n">
        <v>181644</v>
      </c>
      <c r="O7203" s="148" t="n">
        <v>1080000</v>
      </c>
      <c r="P7203" s="93" t="inlineStr">
        <is>
          <t>카페24어성초진정패키지어성초 진정패키지세트190801</t>
        </is>
      </c>
    </row>
    <row r="7204" customFormat="1" s="93">
      <c r="B7204" s="127" t="n">
        <v>44007</v>
      </c>
      <c r="C7204" s="93">
        <f>TEXT(B7204,"aaa")</f>
        <v/>
      </c>
      <c r="E7204" s="93" t="inlineStr">
        <is>
          <t>머드크림마스크</t>
        </is>
      </c>
      <c r="F7204" s="5" t="inlineStr">
        <is>
          <t>카페24</t>
        </is>
      </c>
      <c r="G7204" s="93" t="inlineStr">
        <is>
          <t>머드크림마스크 100ml</t>
        </is>
      </c>
      <c r="H7204" s="93" t="n">
        <v>5</v>
      </c>
      <c r="J7204" s="7" t="n">
        <v>190801</v>
      </c>
      <c r="L7204" s="93" t="n">
        <v>100000</v>
      </c>
      <c r="M7204" s="93" t="n">
        <v>94150</v>
      </c>
      <c r="N7204" s="93" t="n">
        <v>7210</v>
      </c>
      <c r="O7204" s="148" t="n">
        <v>90909.0909090909</v>
      </c>
      <c r="P7204" s="93" t="inlineStr">
        <is>
          <t>카페24머드크림마스크머드크림마스크 100ml190801</t>
        </is>
      </c>
    </row>
    <row r="7205" customFormat="1" s="93">
      <c r="B7205" s="127" t="n">
        <v>44007</v>
      </c>
      <c r="C7205" s="93">
        <f>TEXT(B7205,"aaa")</f>
        <v/>
      </c>
      <c r="E7205" s="93" t="inlineStr">
        <is>
          <t>머드크림마스크</t>
        </is>
      </c>
      <c r="F7205" s="5" t="inlineStr">
        <is>
          <t>카페24</t>
        </is>
      </c>
      <c r="G7205" s="93" t="inlineStr">
        <is>
          <t>머드크림마스크 100ml 2set</t>
        </is>
      </c>
      <c r="H7205" s="93" t="n">
        <v>1</v>
      </c>
      <c r="J7205" s="7" t="n">
        <v>190801</v>
      </c>
      <c r="L7205" s="93" t="n">
        <v>35000</v>
      </c>
      <c r="M7205" s="93" t="n">
        <v>32952.5</v>
      </c>
      <c r="N7205" s="93" t="n">
        <v>2884</v>
      </c>
      <c r="O7205" s="148" t="n">
        <v>31818.18181818182</v>
      </c>
      <c r="P7205" s="93" t="inlineStr">
        <is>
          <t>카페24머드크림마스크머드크림마스크 100ml 2set190801</t>
        </is>
      </c>
    </row>
    <row r="7206" customFormat="1" s="93">
      <c r="B7206" s="127" t="n">
        <v>44007</v>
      </c>
      <c r="C7206" s="93">
        <f>TEXT(B7206,"aaa")</f>
        <v/>
      </c>
      <c r="E7206" s="93" t="inlineStr">
        <is>
          <t>마스크팩</t>
        </is>
      </c>
      <c r="F7206" s="5" t="inlineStr">
        <is>
          <t>카페24</t>
        </is>
      </c>
      <c r="G7206" s="93" t="inlineStr">
        <is>
          <t>마스크팩 1매</t>
        </is>
      </c>
      <c r="H7206" s="93" t="n">
        <v>1</v>
      </c>
      <c r="J7206" s="7" t="n">
        <v>190801</v>
      </c>
      <c r="L7206" s="93" t="n">
        <v>4000</v>
      </c>
      <c r="M7206" s="93" t="n">
        <v>3766</v>
      </c>
      <c r="N7206" s="93" t="n">
        <v>397</v>
      </c>
      <c r="O7206" s="148" t="n">
        <v>3636.363636363636</v>
      </c>
      <c r="P7206" s="93" t="inlineStr">
        <is>
          <t>카페24마스크팩마스크팩 1매190801</t>
        </is>
      </c>
    </row>
    <row r="7207" customFormat="1" s="93">
      <c r="B7207" s="127" t="n">
        <v>44007</v>
      </c>
      <c r="C7207" s="93">
        <f>TEXT(B7207,"aaa")</f>
        <v/>
      </c>
      <c r="E7207" s="93" t="inlineStr">
        <is>
          <t>마스크팩</t>
        </is>
      </c>
      <c r="F7207" s="5" t="inlineStr">
        <is>
          <t>카페24</t>
        </is>
      </c>
      <c r="G7207" s="93" t="inlineStr">
        <is>
          <t>마스크팩 10매</t>
        </is>
      </c>
      <c r="H7207" s="93" t="n">
        <v>1</v>
      </c>
      <c r="J7207" s="7" t="n">
        <v>190801</v>
      </c>
      <c r="L7207" s="93" t="n">
        <v>20000</v>
      </c>
      <c r="M7207" s="93" t="n">
        <v>18830</v>
      </c>
      <c r="N7207" s="93" t="n">
        <v>3970</v>
      </c>
      <c r="O7207" s="148" t="n">
        <v>18181.81818181818</v>
      </c>
      <c r="P7207" s="93" t="inlineStr">
        <is>
          <t>카페24마스크팩마스크팩 10매190801</t>
        </is>
      </c>
    </row>
    <row r="7208" customFormat="1" s="93">
      <c r="B7208" s="127" t="n">
        <v>44007</v>
      </c>
      <c r="C7208" s="93">
        <f>TEXT(B7208,"aaa")</f>
        <v/>
      </c>
      <c r="E7208" s="93" t="inlineStr">
        <is>
          <t>토너</t>
        </is>
      </c>
      <c r="F7208" s="5" t="inlineStr">
        <is>
          <t>카페24</t>
        </is>
      </c>
      <c r="G7208" s="93" t="inlineStr">
        <is>
          <t>250ml</t>
        </is>
      </c>
      <c r="H7208" s="93" t="n">
        <v>55</v>
      </c>
      <c r="J7208" s="7" t="n">
        <v>190801</v>
      </c>
      <c r="L7208" s="93" t="n">
        <v>1100000</v>
      </c>
      <c r="M7208" s="93" t="n">
        <v>1035650</v>
      </c>
      <c r="N7208" s="93" t="n">
        <v>179300</v>
      </c>
      <c r="O7208" s="148" t="n">
        <v>999999.9999999999</v>
      </c>
      <c r="P7208" s="93" t="inlineStr">
        <is>
          <t>카페24토너250ml190801</t>
        </is>
      </c>
    </row>
    <row r="7209" customFormat="1" s="93">
      <c r="B7209" s="127" t="n">
        <v>44007</v>
      </c>
      <c r="C7209" s="93">
        <f>TEXT(B7209,"aaa")</f>
        <v/>
      </c>
      <c r="E7209" s="93" t="inlineStr">
        <is>
          <t>토너</t>
        </is>
      </c>
      <c r="F7209" s="5" t="inlineStr">
        <is>
          <t>카페24</t>
        </is>
      </c>
      <c r="G7209" s="93" t="inlineStr">
        <is>
          <t>250ml 2set</t>
        </is>
      </c>
      <c r="H7209" s="93" t="n">
        <v>234</v>
      </c>
      <c r="J7209" s="7" t="n">
        <v>190801</v>
      </c>
      <c r="L7209" s="93" t="n">
        <v>8190000</v>
      </c>
      <c r="M7209" s="93" t="n">
        <v>7710885</v>
      </c>
      <c r="N7209" s="93" t="n">
        <v>1525680</v>
      </c>
      <c r="O7209" s="148" t="n">
        <v>7445454.545454545</v>
      </c>
      <c r="P7209" s="93" t="inlineStr">
        <is>
          <t>카페24토너250ml 2set190801</t>
        </is>
      </c>
    </row>
    <row r="7210" customFormat="1" s="93">
      <c r="B7210" s="127" t="n">
        <v>44007</v>
      </c>
      <c r="C7210" s="93">
        <f>TEXT(B7210,"aaa")</f>
        <v/>
      </c>
      <c r="E7210" s="93" t="inlineStr">
        <is>
          <t>토너</t>
        </is>
      </c>
      <c r="F7210" s="5" t="inlineStr">
        <is>
          <t>카페24</t>
        </is>
      </c>
      <c r="G7210" s="93" t="inlineStr">
        <is>
          <t>500ml</t>
        </is>
      </c>
      <c r="H7210" s="93" t="n">
        <v>58</v>
      </c>
      <c r="J7210" s="7" t="n">
        <v>190801</v>
      </c>
      <c r="L7210" s="93" t="n">
        <v>1914000</v>
      </c>
      <c r="M7210" s="93" t="n">
        <v>1802031</v>
      </c>
      <c r="N7210" s="93" t="n">
        <v>274050</v>
      </c>
      <c r="O7210" s="148" t="n">
        <v>1740000</v>
      </c>
      <c r="P7210" s="93" t="inlineStr">
        <is>
          <t>카페24토너500ml190801</t>
        </is>
      </c>
    </row>
    <row r="7211" customFormat="1" s="93">
      <c r="B7211" s="127" t="n">
        <v>44007</v>
      </c>
      <c r="C7211" s="93">
        <f>TEXT(B7211,"aaa")</f>
        <v/>
      </c>
      <c r="E7211" s="93" t="inlineStr">
        <is>
          <t>토너</t>
        </is>
      </c>
      <c r="F7211" s="5" t="inlineStr">
        <is>
          <t>카페24</t>
        </is>
      </c>
      <c r="G7211" s="93" t="inlineStr">
        <is>
          <t>스킨팩 화장솜 60P</t>
        </is>
      </c>
      <c r="H7211" s="93" t="n">
        <v>129</v>
      </c>
      <c r="J7211" s="7" t="n">
        <v>190801</v>
      </c>
      <c r="L7211" s="93" t="n">
        <v>387000</v>
      </c>
      <c r="M7211" s="93" t="n">
        <v>364360.5</v>
      </c>
      <c r="N7211" s="93" t="n">
        <v>143190</v>
      </c>
      <c r="O7211" s="148" t="n">
        <v>351818.1818181818</v>
      </c>
      <c r="P7211" s="93" t="inlineStr">
        <is>
          <t>카페24토너스킨팩 화장솜 60P190801</t>
        </is>
      </c>
    </row>
    <row r="7212" customFormat="1" s="93">
      <c r="B7212" s="127" t="n">
        <v>44007</v>
      </c>
      <c r="C7212" s="93">
        <f>TEXT(B7212,"aaa")</f>
        <v/>
      </c>
      <c r="E7212" s="93" t="inlineStr">
        <is>
          <t>앰플</t>
        </is>
      </c>
      <c r="F7212" s="5" t="inlineStr">
        <is>
          <t>카페24</t>
        </is>
      </c>
      <c r="G7212" s="93" t="inlineStr">
        <is>
          <t>앰플 30ml</t>
        </is>
      </c>
      <c r="H7212" s="93" t="n">
        <v>10</v>
      </c>
      <c r="J7212" s="7" t="n">
        <v>190801</v>
      </c>
      <c r="L7212" s="93" t="n">
        <v>280000</v>
      </c>
      <c r="M7212" s="93" t="n">
        <v>263620</v>
      </c>
      <c r="N7212" s="93" t="n">
        <v>33970</v>
      </c>
      <c r="O7212" s="148" t="n">
        <v>254545.4545454545</v>
      </c>
      <c r="P7212" s="93" t="inlineStr">
        <is>
          <t>카페24앰플앰플 30ml190801</t>
        </is>
      </c>
    </row>
    <row r="7213" customFormat="1" s="93">
      <c r="B7213" s="127" t="n">
        <v>44007</v>
      </c>
      <c r="C7213" s="93">
        <f>TEXT(B7213,"aaa")</f>
        <v/>
      </c>
      <c r="E7213" s="93" t="inlineStr">
        <is>
          <t>수딩크림</t>
        </is>
      </c>
      <c r="F7213" s="5" t="inlineStr">
        <is>
          <t>카페24</t>
        </is>
      </c>
      <c r="G7213" s="93" t="inlineStr">
        <is>
          <t>수딩크림 100ml</t>
        </is>
      </c>
      <c r="H7213" s="93" t="n">
        <v>3</v>
      </c>
      <c r="J7213" s="7" t="n">
        <v>190801</v>
      </c>
      <c r="L7213" s="93" t="n">
        <v>114000</v>
      </c>
      <c r="M7213" s="93" t="n">
        <v>107331</v>
      </c>
      <c r="N7213" s="93" t="n">
        <v>9135</v>
      </c>
      <c r="O7213" s="148" t="n">
        <v>103636.3636363636</v>
      </c>
      <c r="P7213" s="93" t="inlineStr">
        <is>
          <t>카페24수딩크림수딩크림 100ml190801</t>
        </is>
      </c>
    </row>
    <row r="7214" customFormat="1" s="93">
      <c r="B7214" s="127" t="n">
        <v>44007</v>
      </c>
      <c r="C7214" s="93">
        <f>TEXT(B7214,"aaa")</f>
        <v/>
      </c>
      <c r="E7214" s="93" t="inlineStr">
        <is>
          <t>클렌징폼</t>
        </is>
      </c>
      <c r="F7214" s="5" t="inlineStr">
        <is>
          <t>카페24</t>
        </is>
      </c>
      <c r="G7214" s="93" t="inlineStr">
        <is>
          <t>클렌징폼 120ml</t>
        </is>
      </c>
      <c r="H7214" s="93" t="n">
        <v>10</v>
      </c>
      <c r="J7214" s="7" t="n">
        <v>190801</v>
      </c>
      <c r="L7214" s="93" t="n">
        <v>130000</v>
      </c>
      <c r="M7214" s="93" t="n">
        <v>122395</v>
      </c>
      <c r="N7214" s="93" t="n">
        <v>27500</v>
      </c>
      <c r="O7214" s="148" t="n">
        <v>118181.8181818182</v>
      </c>
      <c r="P7214" s="93" t="inlineStr">
        <is>
          <t>카페24클렌징폼클렌징폼 120ml190801</t>
        </is>
      </c>
    </row>
    <row r="7215" customFormat="1" s="93">
      <c r="B7215" s="127" t="n">
        <v>44007</v>
      </c>
      <c r="C7215" s="93">
        <f>TEXT(B7215,"aaa")</f>
        <v/>
      </c>
      <c r="E7215" s="93" t="inlineStr">
        <is>
          <t>클렌징폼</t>
        </is>
      </c>
      <c r="F7215" s="5" t="inlineStr">
        <is>
          <t>카페24</t>
        </is>
      </c>
      <c r="G7215" s="93" t="inlineStr">
        <is>
          <t>클렌징폼 120ml 2set</t>
        </is>
      </c>
      <c r="H7215" s="93" t="n">
        <v>1</v>
      </c>
      <c r="J7215" s="7" t="n">
        <v>190801</v>
      </c>
      <c r="L7215" s="93" t="n">
        <v>24000</v>
      </c>
      <c r="M7215" s="93" t="n">
        <v>22596</v>
      </c>
      <c r="N7215" s="93" t="n">
        <v>2460</v>
      </c>
      <c r="O7215" s="148" t="n">
        <v>21818.18181818182</v>
      </c>
      <c r="P7215" s="93" t="inlineStr">
        <is>
          <t>카페24클렌징폼클렌징폼 120ml 2set190801</t>
        </is>
      </c>
    </row>
    <row r="7216" customFormat="1" s="93">
      <c r="B7216" s="127" t="n">
        <v>44007</v>
      </c>
      <c r="C7216" s="93">
        <f>TEXT(B7216,"aaa")</f>
        <v/>
      </c>
      <c r="E7216" s="93" t="inlineStr">
        <is>
          <t>클렌징폼</t>
        </is>
      </c>
      <c r="F7216" s="5" t="inlineStr">
        <is>
          <t>카페24</t>
        </is>
      </c>
      <c r="G7216" s="93" t="inlineStr">
        <is>
          <t>클렌징폼 120ml 3set</t>
        </is>
      </c>
      <c r="H7216" s="93" t="n">
        <v>2</v>
      </c>
      <c r="J7216" s="7" t="n">
        <v>190801</v>
      </c>
      <c r="L7216" s="93" t="n">
        <v>66000</v>
      </c>
      <c r="M7216" s="93" t="n">
        <v>62139</v>
      </c>
      <c r="N7216" s="93" t="n">
        <v>7380</v>
      </c>
      <c r="O7216" s="148" t="n">
        <v>59999.99999999999</v>
      </c>
      <c r="P7216" s="93" t="inlineStr">
        <is>
          <t>카페24클렌징폼클렌징폼 120ml 3set190801</t>
        </is>
      </c>
    </row>
    <row r="7217" customFormat="1" s="93">
      <c r="B7217" s="127" t="n">
        <v>44007</v>
      </c>
      <c r="C7217" s="93">
        <f>TEXT(B7217,"aaa")</f>
        <v/>
      </c>
      <c r="E7217" s="93" t="inlineStr">
        <is>
          <t>토너</t>
        </is>
      </c>
      <c r="F7217" s="5" t="inlineStr">
        <is>
          <t>큐텐</t>
        </is>
      </c>
      <c r="G7217" s="93" t="inlineStr">
        <is>
          <t>250ml</t>
        </is>
      </c>
      <c r="H7217" s="93" t="n">
        <v>10</v>
      </c>
      <c r="J7217" s="7" t="n">
        <v>190801</v>
      </c>
      <c r="L7217" s="93" t="n">
        <v>315000</v>
      </c>
      <c r="M7217" s="93" t="n">
        <v>280350</v>
      </c>
      <c r="N7217" s="93" t="n">
        <v>32600</v>
      </c>
      <c r="O7217" s="148" t="n">
        <v>286363.6363636364</v>
      </c>
      <c r="P7217" s="93" t="inlineStr">
        <is>
          <t>큐텐토너250ml190801</t>
        </is>
      </c>
    </row>
    <row r="7218" customFormat="1" s="93">
      <c r="B7218" s="127" t="n">
        <v>44007</v>
      </c>
      <c r="C7218" s="93">
        <f>TEXT(B7218,"aaa")</f>
        <v/>
      </c>
      <c r="E7218" s="93" t="inlineStr">
        <is>
          <t>토너</t>
        </is>
      </c>
      <c r="F7218" s="5" t="inlineStr">
        <is>
          <t>큐텐</t>
        </is>
      </c>
      <c r="G7218" s="93" t="inlineStr">
        <is>
          <t>250ml 2set</t>
        </is>
      </c>
      <c r="H7218" s="93" t="n">
        <v>6</v>
      </c>
      <c r="J7218" s="7" t="n">
        <v>190801</v>
      </c>
      <c r="L7218" s="93" t="n">
        <v>264000</v>
      </c>
      <c r="M7218" s="93" t="n">
        <v>234960</v>
      </c>
      <c r="N7218" s="93" t="n">
        <v>39120</v>
      </c>
      <c r="O7218" s="148" t="n">
        <v>240000</v>
      </c>
      <c r="P7218" s="93" t="inlineStr">
        <is>
          <t>큐텐토너250ml 2set190801</t>
        </is>
      </c>
    </row>
    <row r="7219" customFormat="1" s="93">
      <c r="B7219" s="127" t="n">
        <v>44007</v>
      </c>
      <c r="C7219" s="93">
        <f>TEXT(B7219,"aaa")</f>
        <v/>
      </c>
      <c r="E7219" s="93" t="inlineStr">
        <is>
          <t>앰플</t>
        </is>
      </c>
      <c r="F7219" s="5" t="inlineStr">
        <is>
          <t>큐텐</t>
        </is>
      </c>
      <c r="G7219" s="93" t="inlineStr">
        <is>
          <t>앰플 30ml</t>
        </is>
      </c>
      <c r="H7219" s="93" t="n">
        <v>1</v>
      </c>
      <c r="J7219" s="7" t="n">
        <v>190801</v>
      </c>
      <c r="L7219" s="93" t="n">
        <v>38000</v>
      </c>
      <c r="M7219" s="93" t="n">
        <v>33820</v>
      </c>
      <c r="N7219" s="93" t="n">
        <v>3397</v>
      </c>
      <c r="O7219" s="148" t="n">
        <v>34545.45454545454</v>
      </c>
      <c r="P7219" s="93" t="inlineStr">
        <is>
          <t>큐텐앰플앰플 30ml190801</t>
        </is>
      </c>
    </row>
    <row r="7220" customFormat="1" s="93">
      <c r="B7220" s="127" t="n">
        <v>44007</v>
      </c>
      <c r="C7220" s="93">
        <f>TEXT(B7220,"aaa")</f>
        <v/>
      </c>
      <c r="E7220" s="93" t="inlineStr">
        <is>
          <t>머드크림마스크</t>
        </is>
      </c>
      <c r="F7220" s="5" t="inlineStr">
        <is>
          <t>화해</t>
        </is>
      </c>
      <c r="G7220" s="93" t="inlineStr">
        <is>
          <t>머드크림마스크 100ml</t>
        </is>
      </c>
      <c r="H7220" s="93" t="n">
        <v>1</v>
      </c>
      <c r="J7220" s="7" t="n">
        <v>190801</v>
      </c>
      <c r="L7220" s="93" t="n">
        <v>20000</v>
      </c>
      <c r="M7220" s="93" t="n">
        <v>14400</v>
      </c>
      <c r="N7220" s="93" t="n">
        <v>1442</v>
      </c>
      <c r="O7220" s="148" t="n">
        <v>18181.81818181818</v>
      </c>
      <c r="P7220" s="93" t="inlineStr">
        <is>
          <t>화해머드크림마스크머드크림마스크 100ml190801</t>
        </is>
      </c>
    </row>
    <row r="7221" customFormat="1" s="93">
      <c r="B7221" s="127" t="n">
        <v>44007</v>
      </c>
      <c r="C7221" s="93">
        <f>TEXT(B7221,"aaa")</f>
        <v/>
      </c>
      <c r="E7221" s="93" t="inlineStr">
        <is>
          <t>토너</t>
        </is>
      </c>
      <c r="F7221" s="5" t="inlineStr">
        <is>
          <t>화해</t>
        </is>
      </c>
      <c r="G7221" s="93" t="inlineStr">
        <is>
          <t>250ml</t>
        </is>
      </c>
      <c r="H7221" s="93" t="n">
        <v>5</v>
      </c>
      <c r="J7221" s="7" t="n">
        <v>190801</v>
      </c>
      <c r="L7221" s="93" t="n">
        <v>100000</v>
      </c>
      <c r="M7221" s="93" t="n">
        <v>72000</v>
      </c>
      <c r="N7221" s="93" t="n">
        <v>16300</v>
      </c>
      <c r="O7221" s="148" t="n">
        <v>90909.0909090909</v>
      </c>
      <c r="P7221" s="93" t="inlineStr">
        <is>
          <t>화해토너250ml190801</t>
        </is>
      </c>
    </row>
    <row r="7222" customFormat="1" s="93">
      <c r="B7222" s="127" t="n">
        <v>44007</v>
      </c>
      <c r="C7222" s="93">
        <f>TEXT(B7222,"aaa")</f>
        <v/>
      </c>
      <c r="E7222" s="93" t="inlineStr">
        <is>
          <t>화장솜</t>
        </is>
      </c>
      <c r="F7222" s="5" t="inlineStr">
        <is>
          <t>아누아 CS</t>
        </is>
      </c>
      <c r="G7222" s="93" t="inlineStr">
        <is>
          <t>스킨팩 화장솜 60P</t>
        </is>
      </c>
      <c r="H7222" s="93" t="n">
        <v>30</v>
      </c>
      <c r="J7222" s="7" t="n">
        <v>190801</v>
      </c>
      <c r="L7222" s="93" t="n">
        <v>0</v>
      </c>
      <c r="M7222" s="93" t="n">
        <v>0</v>
      </c>
      <c r="N7222" s="93" t="n">
        <v>33300</v>
      </c>
      <c r="O7222" s="148" t="n">
        <v>0</v>
      </c>
      <c r="P7222" s="93" t="inlineStr">
        <is>
          <t>아누아 CS화장솜스킨팩 화장솜 60P190801</t>
        </is>
      </c>
    </row>
    <row r="7223" customFormat="1" s="93">
      <c r="B7223" s="127" t="n">
        <v>44007</v>
      </c>
      <c r="C7223" s="93">
        <f>TEXT(B7223,"aaa")</f>
        <v/>
      </c>
      <c r="E7223" s="93" t="inlineStr">
        <is>
          <t>선크림</t>
        </is>
      </c>
      <c r="F7223" s="5" t="inlineStr">
        <is>
          <t>아누아 CS</t>
        </is>
      </c>
      <c r="G7223" s="93" t="inlineStr">
        <is>
          <t>선크림 50ml</t>
        </is>
      </c>
      <c r="H7223" s="93" t="n">
        <v>40</v>
      </c>
      <c r="J7223" s="7" t="n">
        <v>190801</v>
      </c>
      <c r="L7223" s="93" t="n">
        <v>0</v>
      </c>
      <c r="M7223" s="93" t="n">
        <v>0</v>
      </c>
      <c r="N7223" s="93" t="n">
        <v>93800</v>
      </c>
      <c r="O7223" s="148" t="n">
        <v>0</v>
      </c>
      <c r="P7223" s="93" t="inlineStr">
        <is>
          <t>아누아 CS선크림선크림 50ml190801</t>
        </is>
      </c>
    </row>
    <row r="7224" customFormat="1" s="93">
      <c r="B7224" s="127" t="n">
        <v>44007</v>
      </c>
      <c r="C7224" s="93">
        <f>TEXT(B7224,"aaa")</f>
        <v/>
      </c>
      <c r="E7224" s="93" t="inlineStr">
        <is>
          <t>클렌징폼</t>
        </is>
      </c>
      <c r="F7224" s="5" t="inlineStr">
        <is>
          <t>아누아 CS</t>
        </is>
      </c>
      <c r="G7224" s="93" t="inlineStr">
        <is>
          <t>클렌징폼 120ml</t>
        </is>
      </c>
      <c r="H7224" s="93" t="n">
        <v>30</v>
      </c>
      <c r="J7224" s="7" t="n">
        <v>190801</v>
      </c>
      <c r="L7224" s="93" t="n">
        <v>0</v>
      </c>
      <c r="M7224" s="93" t="n">
        <v>0</v>
      </c>
      <c r="N7224" s="93" t="n">
        <v>82500</v>
      </c>
      <c r="O7224" s="148" t="n">
        <v>0</v>
      </c>
      <c r="P7224" s="93" t="inlineStr">
        <is>
          <t>아누아 CS클렌징폼클렌징폼 120ml190801</t>
        </is>
      </c>
    </row>
    <row r="7225" customFormat="1" s="93">
      <c r="B7225" s="127" t="n">
        <v>44008</v>
      </c>
      <c r="C7225" s="93">
        <f>TEXT(B7225,"aaa")</f>
        <v/>
      </c>
      <c r="E7225" s="93" t="inlineStr">
        <is>
          <t>토너</t>
        </is>
      </c>
      <c r="F7225" s="5" t="inlineStr">
        <is>
          <t>W컨셉</t>
        </is>
      </c>
      <c r="G7225" s="93" t="inlineStr">
        <is>
          <t>250ml</t>
        </is>
      </c>
      <c r="H7225" s="93" t="n">
        <v>2</v>
      </c>
      <c r="J7225" s="7" t="n">
        <v>190801</v>
      </c>
      <c r="L7225" s="93" t="n">
        <v>40000</v>
      </c>
      <c r="M7225" s="93" t="n">
        <v>28800</v>
      </c>
      <c r="N7225" s="93" t="n">
        <v>6520</v>
      </c>
      <c r="O7225" s="148" t="n">
        <v>36363.63636363636</v>
      </c>
      <c r="P7225" s="93" t="inlineStr">
        <is>
          <t>W컨셉토너250ml190801</t>
        </is>
      </c>
    </row>
    <row r="7226" customFormat="1" s="93">
      <c r="B7226" s="127" t="n">
        <v>44008</v>
      </c>
      <c r="C7226" s="93">
        <f>TEXT(B7226,"aaa")</f>
        <v/>
      </c>
      <c r="E7226" s="93" t="inlineStr">
        <is>
          <t>토너</t>
        </is>
      </c>
      <c r="F7226" s="5" t="inlineStr">
        <is>
          <t>W컨셉</t>
        </is>
      </c>
      <c r="G7226" s="93" t="inlineStr">
        <is>
          <t>250ml 2set</t>
        </is>
      </c>
      <c r="H7226" s="93" t="n">
        <v>2</v>
      </c>
      <c r="J7226" s="7" t="n">
        <v>190801</v>
      </c>
      <c r="L7226" s="93" t="n">
        <v>70000</v>
      </c>
      <c r="M7226" s="93" t="n">
        <v>51100</v>
      </c>
      <c r="N7226" s="93" t="n">
        <v>13040</v>
      </c>
      <c r="O7226" s="148" t="n">
        <v>63636.36363636363</v>
      </c>
      <c r="P7226" s="93" t="inlineStr">
        <is>
          <t>W컨셉토너250ml 2set190801</t>
        </is>
      </c>
    </row>
    <row r="7227" customFormat="1" s="11">
      <c r="B7227" s="127" t="n">
        <v>44008</v>
      </c>
      <c r="C7227" s="93">
        <f>TEXT(B7227,"aaa")</f>
        <v/>
      </c>
      <c r="E7227" s="11" t="inlineStr">
        <is>
          <t>선크림</t>
        </is>
      </c>
      <c r="F7227" s="12" t="inlineStr">
        <is>
          <t>글로우데이즈 시코르</t>
        </is>
      </c>
      <c r="G7227" s="11" t="inlineStr">
        <is>
          <t>선크림=선크림 50ml</t>
        </is>
      </c>
      <c r="H7227" s="11" t="n">
        <v>10</v>
      </c>
      <c r="J7227" s="13" t="n">
        <v>190801</v>
      </c>
      <c r="L7227" s="93" t="n">
        <v>112500</v>
      </c>
      <c r="M7227" s="93" t="n">
        <v>112500</v>
      </c>
      <c r="N7227" s="93" t="n">
        <v>23450</v>
      </c>
      <c r="O7227" s="148" t="n">
        <v>102272.7272727273</v>
      </c>
      <c r="P7227" s="93" t="inlineStr">
        <is>
          <t>글로우데이즈 시코르선크림선크림=선크림 50ml190801</t>
        </is>
      </c>
    </row>
    <row r="7228" customFormat="1" s="93">
      <c r="B7228" s="127" t="n">
        <v>44008</v>
      </c>
      <c r="C7228" s="93">
        <f>TEXT(B7228,"aaa")</f>
        <v/>
      </c>
      <c r="E7228" s="93" t="inlineStr">
        <is>
          <t>토너</t>
        </is>
      </c>
      <c r="F7228" s="5" t="inlineStr">
        <is>
          <t>글로우데이즈 시코르</t>
        </is>
      </c>
      <c r="G7228" s="93" t="inlineStr">
        <is>
          <t>250ml</t>
        </is>
      </c>
      <c r="H7228" s="93" t="n">
        <v>150</v>
      </c>
      <c r="J7228" s="7" t="n">
        <v>190801</v>
      </c>
      <c r="L7228" s="93" t="n">
        <v>1534050</v>
      </c>
      <c r="M7228" s="93" t="n">
        <v>1534050</v>
      </c>
      <c r="N7228" s="93" t="n">
        <v>489000</v>
      </c>
      <c r="O7228" s="148" t="n">
        <v>1394590.909090909</v>
      </c>
      <c r="P7228" s="93" t="inlineStr">
        <is>
          <t>글로우데이즈 시코르토너250ml190801</t>
        </is>
      </c>
    </row>
    <row r="7229" customFormat="1" s="93">
      <c r="B7229" s="127" t="n">
        <v>44008</v>
      </c>
      <c r="C7229" s="93">
        <f>TEXT(B7229,"aaa")</f>
        <v/>
      </c>
      <c r="E7229" s="93" t="inlineStr">
        <is>
          <t>토너</t>
        </is>
      </c>
      <c r="F7229" s="5" t="inlineStr">
        <is>
          <t>스타일쉐어</t>
        </is>
      </c>
      <c r="G7229" s="93" t="inlineStr">
        <is>
          <t>250ml</t>
        </is>
      </c>
      <c r="H7229" s="93" t="n">
        <v>3</v>
      </c>
      <c r="J7229" s="7" t="n">
        <v>190801</v>
      </c>
      <c r="L7229" s="93" t="n">
        <v>60000</v>
      </c>
      <c r="M7229" s="93" t="n">
        <v>45000</v>
      </c>
      <c r="N7229" s="93" t="n">
        <v>9780</v>
      </c>
      <c r="O7229" s="148" t="n">
        <v>54545.45454545454</v>
      </c>
      <c r="P7229" s="93" t="inlineStr">
        <is>
          <t>스타일쉐어토너250ml190801</t>
        </is>
      </c>
    </row>
    <row r="7230" customFormat="1" s="93">
      <c r="B7230" s="127" t="n">
        <v>44008</v>
      </c>
      <c r="C7230" s="93">
        <f>TEXT(B7230,"aaa")</f>
        <v/>
      </c>
      <c r="E7230" s="93" t="inlineStr">
        <is>
          <t>선크림</t>
        </is>
      </c>
      <c r="F7230" s="5" t="inlineStr">
        <is>
          <t>카페24</t>
        </is>
      </c>
      <c r="G7230" s="93" t="inlineStr">
        <is>
          <t>선크림 50ml</t>
        </is>
      </c>
      <c r="H7230" s="93" t="n">
        <v>2</v>
      </c>
      <c r="J7230" s="7" t="n">
        <v>190801</v>
      </c>
      <c r="L7230" s="93" t="n">
        <v>40000</v>
      </c>
      <c r="M7230" s="93" t="n">
        <v>37660</v>
      </c>
      <c r="N7230" s="93" t="n">
        <v>4690</v>
      </c>
      <c r="O7230" s="148" t="n">
        <v>36363.63636363636</v>
      </c>
      <c r="P7230" s="93" t="inlineStr">
        <is>
          <t>카페24선크림선크림 50ml190801</t>
        </is>
      </c>
    </row>
    <row r="7231" customFormat="1" s="93">
      <c r="B7231" s="127" t="n">
        <v>44008</v>
      </c>
      <c r="C7231" s="93">
        <f>TEXT(B7231,"aaa")</f>
        <v/>
      </c>
      <c r="E7231" s="93" t="inlineStr">
        <is>
          <t>선크림</t>
        </is>
      </c>
      <c r="F7231" s="5" t="inlineStr">
        <is>
          <t>카페24</t>
        </is>
      </c>
      <c r="G7231" s="93" t="inlineStr">
        <is>
          <t>선크림 50ml  2set</t>
        </is>
      </c>
      <c r="H7231" s="93" t="n">
        <v>1</v>
      </c>
      <c r="J7231" s="7" t="n">
        <v>190801</v>
      </c>
      <c r="L7231" s="93" t="n">
        <v>35000</v>
      </c>
      <c r="M7231" s="93" t="n">
        <v>32952.5</v>
      </c>
      <c r="N7231" s="93" t="n">
        <v>4690</v>
      </c>
      <c r="O7231" s="148" t="n">
        <v>31818.18181818182</v>
      </c>
      <c r="P7231" s="93" t="inlineStr">
        <is>
          <t>카페24선크림선크림 50ml  2set190801</t>
        </is>
      </c>
    </row>
    <row r="7232" customFormat="1" s="93">
      <c r="B7232" s="127" t="n">
        <v>44008</v>
      </c>
      <c r="C7232" s="93">
        <f>TEXT(B7232,"aaa")</f>
        <v/>
      </c>
      <c r="E7232" s="93" t="inlineStr">
        <is>
          <t>여름 한정 진정세트</t>
        </is>
      </c>
      <c r="F7232" s="5" t="inlineStr">
        <is>
          <t>카페24</t>
        </is>
      </c>
      <c r="G7232" s="93" t="inlineStr">
        <is>
          <t>여름 한정 진정세트</t>
        </is>
      </c>
      <c r="H7232" s="93" t="n">
        <v>6</v>
      </c>
      <c r="J7232" s="7" t="n">
        <v>190801</v>
      </c>
      <c r="L7232" s="93" t="n">
        <v>210000</v>
      </c>
      <c r="M7232" s="93" t="n">
        <v>197715</v>
      </c>
      <c r="N7232" s="93" t="n">
        <v>33630</v>
      </c>
      <c r="O7232" s="148" t="n">
        <v>190909.0909090909</v>
      </c>
      <c r="P7232" s="93" t="inlineStr">
        <is>
          <t>카페24여름 한정 진정세트여름 한정 진정세트190801</t>
        </is>
      </c>
    </row>
    <row r="7233" customFormat="1" s="93">
      <c r="B7233" s="127" t="n">
        <v>44008</v>
      </c>
      <c r="C7233" s="93">
        <f>TEXT(B7233,"aaa")</f>
        <v/>
      </c>
      <c r="E7233" s="93" t="inlineStr">
        <is>
          <t>여름 한정 진정세트</t>
        </is>
      </c>
      <c r="F7233" s="5" t="inlineStr">
        <is>
          <t>카페24</t>
        </is>
      </c>
      <c r="G7233" s="93" t="inlineStr">
        <is>
          <t>여름 한정 진정세트 (대용량)</t>
        </is>
      </c>
      <c r="H7233" s="93" t="n">
        <v>10</v>
      </c>
      <c r="J7233" s="7" t="n">
        <v>190801</v>
      </c>
      <c r="L7233" s="93" t="n">
        <v>450000</v>
      </c>
      <c r="M7233" s="93" t="n">
        <v>423675</v>
      </c>
      <c r="N7233" s="93" t="n">
        <v>70700</v>
      </c>
      <c r="O7233" s="148" t="n">
        <v>409090.9090909091</v>
      </c>
      <c r="P7233" s="93" t="inlineStr">
        <is>
          <t>카페24여름 한정 진정세트여름 한정 진정세트 (대용량)190801</t>
        </is>
      </c>
    </row>
    <row r="7234" customFormat="1" s="93">
      <c r="B7234" s="127" t="n">
        <v>44008</v>
      </c>
      <c r="C7234" s="93">
        <f>TEXT(B7234,"aaa")</f>
        <v/>
      </c>
      <c r="E7234" s="93" t="inlineStr">
        <is>
          <t>어성초진정패키지</t>
        </is>
      </c>
      <c r="F7234" s="5" t="inlineStr">
        <is>
          <t>카페24</t>
        </is>
      </c>
      <c r="G7234" s="93" t="inlineStr">
        <is>
          <t>어성초 진정패키지세트</t>
        </is>
      </c>
      <c r="H7234" s="93" t="n">
        <v>4</v>
      </c>
      <c r="J7234" s="7" t="n">
        <v>190801</v>
      </c>
      <c r="L7234" s="93" t="n">
        <v>396000</v>
      </c>
      <c r="M7234" s="93" t="n">
        <v>372834</v>
      </c>
      <c r="N7234" s="93" t="n">
        <v>60548</v>
      </c>
      <c r="O7234" s="148" t="n">
        <v>360000</v>
      </c>
      <c r="P7234" s="93" t="inlineStr">
        <is>
          <t>카페24어성초진정패키지어성초 진정패키지세트190801</t>
        </is>
      </c>
    </row>
    <row r="7235" customFormat="1" s="93">
      <c r="B7235" s="127" t="n">
        <v>44008</v>
      </c>
      <c r="C7235" s="93">
        <f>TEXT(B7235,"aaa")</f>
        <v/>
      </c>
      <c r="E7235" s="93" t="inlineStr">
        <is>
          <t>머드크림마스크</t>
        </is>
      </c>
      <c r="F7235" s="5" t="inlineStr">
        <is>
          <t>카페24</t>
        </is>
      </c>
      <c r="G7235" s="93" t="inlineStr">
        <is>
          <t>머드크림마스크 100ml</t>
        </is>
      </c>
      <c r="H7235" s="93" t="n">
        <v>2</v>
      </c>
      <c r="J7235" s="7" t="n">
        <v>190801</v>
      </c>
      <c r="L7235" s="93" t="n">
        <v>40000</v>
      </c>
      <c r="M7235" s="93" t="n">
        <v>37660</v>
      </c>
      <c r="N7235" s="93" t="n">
        <v>2884</v>
      </c>
      <c r="O7235" s="148" t="n">
        <v>36363.63636363636</v>
      </c>
      <c r="P7235" s="93" t="inlineStr">
        <is>
          <t>카페24머드크림마스크머드크림마스크 100ml190801</t>
        </is>
      </c>
    </row>
    <row r="7236" customFormat="1" s="93">
      <c r="B7236" s="127" t="n">
        <v>44008</v>
      </c>
      <c r="C7236" s="93">
        <f>TEXT(B7236,"aaa")</f>
        <v/>
      </c>
      <c r="E7236" s="93" t="inlineStr">
        <is>
          <t>마스크팩</t>
        </is>
      </c>
      <c r="F7236" s="5" t="inlineStr">
        <is>
          <t>카페24</t>
        </is>
      </c>
      <c r="G7236" s="93" t="inlineStr">
        <is>
          <t>마스크팩 1매</t>
        </is>
      </c>
      <c r="H7236" s="93" t="n">
        <v>3</v>
      </c>
      <c r="J7236" s="7" t="n">
        <v>190801</v>
      </c>
      <c r="L7236" s="93" t="n">
        <v>12000</v>
      </c>
      <c r="M7236" s="93" t="n">
        <v>11298</v>
      </c>
      <c r="N7236" s="93" t="n">
        <v>1191</v>
      </c>
      <c r="O7236" s="148" t="n">
        <v>10909.09090909091</v>
      </c>
      <c r="P7236" s="93" t="inlineStr">
        <is>
          <t>카페24마스크팩마스크팩 1매190801</t>
        </is>
      </c>
    </row>
    <row r="7237" customFormat="1" s="93">
      <c r="B7237" s="127" t="n">
        <v>44008</v>
      </c>
      <c r="C7237" s="93">
        <f>TEXT(B7237,"aaa")</f>
        <v/>
      </c>
      <c r="E7237" s="93" t="inlineStr">
        <is>
          <t>토너</t>
        </is>
      </c>
      <c r="F7237" s="5" t="inlineStr">
        <is>
          <t>카페24</t>
        </is>
      </c>
      <c r="G7237" s="93" t="inlineStr">
        <is>
          <t>250ml</t>
        </is>
      </c>
      <c r="H7237" s="93" t="n">
        <v>39</v>
      </c>
      <c r="J7237" s="7" t="n">
        <v>190801</v>
      </c>
      <c r="L7237" s="93" t="n">
        <v>780000</v>
      </c>
      <c r="M7237" s="93" t="n">
        <v>734370</v>
      </c>
      <c r="N7237" s="93" t="n">
        <v>127140</v>
      </c>
      <c r="O7237" s="148" t="n">
        <v>709090.9090909091</v>
      </c>
      <c r="P7237" s="93" t="inlineStr">
        <is>
          <t>카페24토너250ml190801</t>
        </is>
      </c>
    </row>
    <row r="7238" customFormat="1" s="93">
      <c r="B7238" s="127" t="n">
        <v>44008</v>
      </c>
      <c r="C7238" s="93">
        <f>TEXT(B7238,"aaa")</f>
        <v/>
      </c>
      <c r="E7238" s="93" t="inlineStr">
        <is>
          <t>토너</t>
        </is>
      </c>
      <c r="F7238" s="5" t="inlineStr">
        <is>
          <t>카페24</t>
        </is>
      </c>
      <c r="G7238" s="93" t="inlineStr">
        <is>
          <t>250ml 2set</t>
        </is>
      </c>
      <c r="H7238" s="93" t="n">
        <v>34</v>
      </c>
      <c r="J7238" s="7" t="n">
        <v>190801</v>
      </c>
      <c r="L7238" s="93" t="n">
        <v>1190000</v>
      </c>
      <c r="M7238" s="93" t="n">
        <v>1120385</v>
      </c>
      <c r="N7238" s="93" t="n">
        <v>221680</v>
      </c>
      <c r="O7238" s="148" t="n">
        <v>1081818.181818182</v>
      </c>
      <c r="P7238" s="93" t="inlineStr">
        <is>
          <t>카페24토너250ml 2set190801</t>
        </is>
      </c>
    </row>
    <row r="7239" customFormat="1" s="93">
      <c r="B7239" s="127" t="n">
        <v>44008</v>
      </c>
      <c r="C7239" s="93">
        <f>TEXT(B7239,"aaa")</f>
        <v/>
      </c>
      <c r="E7239" s="93" t="inlineStr">
        <is>
          <t>토너</t>
        </is>
      </c>
      <c r="F7239" s="5" t="inlineStr">
        <is>
          <t>카페24</t>
        </is>
      </c>
      <c r="G7239" s="93" t="inlineStr">
        <is>
          <t>500ml</t>
        </is>
      </c>
      <c r="H7239" s="93" t="n">
        <v>58</v>
      </c>
      <c r="J7239" s="7" t="n">
        <v>190801</v>
      </c>
      <c r="L7239" s="93" t="n">
        <v>1914000</v>
      </c>
      <c r="M7239" s="93" t="n">
        <v>1802031</v>
      </c>
      <c r="N7239" s="93" t="n">
        <v>274050</v>
      </c>
      <c r="O7239" s="148" t="n">
        <v>1740000</v>
      </c>
      <c r="P7239" s="93" t="inlineStr">
        <is>
          <t>카페24토너500ml190801</t>
        </is>
      </c>
    </row>
    <row r="7240" customFormat="1" s="93">
      <c r="B7240" s="127" t="n">
        <v>44008</v>
      </c>
      <c r="C7240" s="93">
        <f>TEXT(B7240,"aaa")</f>
        <v/>
      </c>
      <c r="E7240" s="93" t="inlineStr">
        <is>
          <t>토너</t>
        </is>
      </c>
      <c r="F7240" s="5" t="inlineStr">
        <is>
          <t>카페24</t>
        </is>
      </c>
      <c r="G7240" s="93" t="inlineStr">
        <is>
          <t>스킨팩 화장솜 60P</t>
        </is>
      </c>
      <c r="H7240" s="93" t="n">
        <v>48</v>
      </c>
      <c r="J7240" s="7" t="n">
        <v>190801</v>
      </c>
      <c r="L7240" s="93" t="n">
        <v>144000</v>
      </c>
      <c r="M7240" s="93" t="n">
        <v>135576</v>
      </c>
      <c r="N7240" s="93" t="n">
        <v>53280</v>
      </c>
      <c r="O7240" s="148" t="n">
        <v>130909.0909090909</v>
      </c>
      <c r="P7240" s="93" t="inlineStr">
        <is>
          <t>카페24토너스킨팩 화장솜 60P190801</t>
        </is>
      </c>
    </row>
    <row r="7241" customFormat="1" s="93">
      <c r="B7241" s="127" t="n">
        <v>44008</v>
      </c>
      <c r="C7241" s="93">
        <f>TEXT(B7241,"aaa")</f>
        <v/>
      </c>
      <c r="E7241" s="93" t="inlineStr">
        <is>
          <t>앰플</t>
        </is>
      </c>
      <c r="F7241" s="5" t="inlineStr">
        <is>
          <t>카페24</t>
        </is>
      </c>
      <c r="G7241" s="93" t="inlineStr">
        <is>
          <t>앰플 30ml</t>
        </is>
      </c>
      <c r="H7241" s="93" t="n">
        <v>18</v>
      </c>
      <c r="J7241" s="7" t="n">
        <v>190801</v>
      </c>
      <c r="L7241" s="93" t="n">
        <v>504000</v>
      </c>
      <c r="M7241" s="93" t="n">
        <v>474516</v>
      </c>
      <c r="N7241" s="93" t="n">
        <v>61146</v>
      </c>
      <c r="O7241" s="148" t="n">
        <v>458181.8181818181</v>
      </c>
      <c r="P7241" s="93" t="inlineStr">
        <is>
          <t>카페24앰플앰플 30ml190801</t>
        </is>
      </c>
    </row>
    <row r="7242" customFormat="1" s="93">
      <c r="B7242" s="127" t="n">
        <v>44008</v>
      </c>
      <c r="C7242" s="93">
        <f>TEXT(B7242,"aaa")</f>
        <v/>
      </c>
      <c r="E7242" s="93" t="inlineStr">
        <is>
          <t>수딩크림</t>
        </is>
      </c>
      <c r="F7242" s="5" t="inlineStr">
        <is>
          <t>카페24</t>
        </is>
      </c>
      <c r="G7242" s="93" t="inlineStr">
        <is>
          <t>수딩크림 100ml</t>
        </is>
      </c>
      <c r="H7242" s="93" t="n">
        <v>4</v>
      </c>
      <c r="J7242" s="7" t="n">
        <v>190801</v>
      </c>
      <c r="L7242" s="93" t="n">
        <v>152000</v>
      </c>
      <c r="M7242" s="93" t="n">
        <v>143108</v>
      </c>
      <c r="N7242" s="93" t="n">
        <v>12180</v>
      </c>
      <c r="O7242" s="148" t="n">
        <v>138181.8181818182</v>
      </c>
      <c r="P7242" s="93" t="inlineStr">
        <is>
          <t>카페24수딩크림수딩크림 100ml190801</t>
        </is>
      </c>
    </row>
    <row r="7243" customFormat="1" s="93">
      <c r="B7243" s="127" t="n">
        <v>44008</v>
      </c>
      <c r="C7243" s="93">
        <f>TEXT(B7243,"aaa")</f>
        <v/>
      </c>
      <c r="E7243" s="93" t="inlineStr">
        <is>
          <t>클렌징폼</t>
        </is>
      </c>
      <c r="F7243" s="5" t="inlineStr">
        <is>
          <t>카페24</t>
        </is>
      </c>
      <c r="G7243" s="93" t="inlineStr">
        <is>
          <t>클렌징폼 120ml</t>
        </is>
      </c>
      <c r="H7243" s="93" t="n">
        <v>8</v>
      </c>
      <c r="J7243" s="7" t="n">
        <v>190801</v>
      </c>
      <c r="L7243" s="93" t="n">
        <v>104000</v>
      </c>
      <c r="M7243" s="93" t="n">
        <v>97916</v>
      </c>
      <c r="N7243" s="93" t="n">
        <v>22000</v>
      </c>
      <c r="O7243" s="148" t="n">
        <v>94545.45454545454</v>
      </c>
      <c r="P7243" s="93" t="inlineStr">
        <is>
          <t>카페24클렌징폼클렌징폼 120ml190801</t>
        </is>
      </c>
    </row>
    <row r="7244" customFormat="1" s="93">
      <c r="B7244" s="127" t="n">
        <v>44008</v>
      </c>
      <c r="C7244" s="93">
        <f>TEXT(B7244,"aaa")</f>
        <v/>
      </c>
      <c r="E7244" s="93" t="inlineStr">
        <is>
          <t>클렌징폼</t>
        </is>
      </c>
      <c r="F7244" s="5" t="inlineStr">
        <is>
          <t>카페24</t>
        </is>
      </c>
      <c r="G7244" s="93" t="inlineStr">
        <is>
          <t>클렌징폼 120ml 2set</t>
        </is>
      </c>
      <c r="H7244" s="93" t="n">
        <v>1</v>
      </c>
      <c r="J7244" s="7" t="n">
        <v>190801</v>
      </c>
      <c r="L7244" s="93" t="n">
        <v>24000</v>
      </c>
      <c r="M7244" s="93" t="n">
        <v>22596</v>
      </c>
      <c r="N7244" s="93" t="n">
        <v>2460</v>
      </c>
      <c r="O7244" s="148" t="n">
        <v>21818.18181818182</v>
      </c>
      <c r="P7244" s="93" t="inlineStr">
        <is>
          <t>카페24클렌징폼클렌징폼 120ml 2set190801</t>
        </is>
      </c>
    </row>
    <row r="7245" customFormat="1" s="93">
      <c r="B7245" s="127" t="n">
        <v>44008</v>
      </c>
      <c r="C7245" s="93">
        <f>TEXT(B7245,"aaa")</f>
        <v/>
      </c>
      <c r="E7245" s="93" t="inlineStr">
        <is>
          <t>클렌징폼</t>
        </is>
      </c>
      <c r="F7245" s="5" t="inlineStr">
        <is>
          <t>카페24</t>
        </is>
      </c>
      <c r="G7245" s="93" t="inlineStr">
        <is>
          <t>클렌징폼 120ml 3set</t>
        </is>
      </c>
      <c r="H7245" s="93" t="n">
        <v>1</v>
      </c>
      <c r="J7245" s="7" t="n">
        <v>190801</v>
      </c>
      <c r="L7245" s="93" t="n">
        <v>33000</v>
      </c>
      <c r="M7245" s="93" t="n">
        <v>31069.5</v>
      </c>
      <c r="N7245" s="93" t="n">
        <v>3690</v>
      </c>
      <c r="O7245" s="148" t="n">
        <v>30000</v>
      </c>
      <c r="P7245" s="93" t="inlineStr">
        <is>
          <t>카페24클렌징폼클렌징폼 120ml 3set190801</t>
        </is>
      </c>
    </row>
    <row r="7246" customFormat="1" s="93">
      <c r="B7246" s="127" t="n">
        <v>44008</v>
      </c>
      <c r="C7246" s="93">
        <f>TEXT(B7246,"aaa")</f>
        <v/>
      </c>
      <c r="E7246" s="93" t="inlineStr">
        <is>
          <t>토너</t>
        </is>
      </c>
      <c r="F7246" s="5" t="inlineStr">
        <is>
          <t>큐텐</t>
        </is>
      </c>
      <c r="G7246" s="93" t="inlineStr">
        <is>
          <t>250ml</t>
        </is>
      </c>
      <c r="H7246" s="93" t="n">
        <v>4</v>
      </c>
      <c r="J7246" s="7" t="n">
        <v>190801</v>
      </c>
      <c r="L7246" s="93" t="n">
        <v>126000</v>
      </c>
      <c r="M7246" s="93" t="n">
        <v>112140</v>
      </c>
      <c r="N7246" s="93" t="n">
        <v>13040</v>
      </c>
      <c r="O7246" s="148" t="n">
        <v>114545.4545454545</v>
      </c>
      <c r="P7246" s="93" t="inlineStr">
        <is>
          <t>큐텐토너250ml190801</t>
        </is>
      </c>
    </row>
    <row r="7247" customFormat="1" s="93">
      <c r="B7247" s="127" t="n">
        <v>44008</v>
      </c>
      <c r="C7247" s="93">
        <f>TEXT(B7247,"aaa")</f>
        <v/>
      </c>
      <c r="E7247" s="93" t="inlineStr">
        <is>
          <t>토너</t>
        </is>
      </c>
      <c r="F7247" s="5" t="inlineStr">
        <is>
          <t>큐텐</t>
        </is>
      </c>
      <c r="G7247" s="93" t="inlineStr">
        <is>
          <t>250ml 2set</t>
        </is>
      </c>
      <c r="H7247" s="93" t="n">
        <v>5</v>
      </c>
      <c r="J7247" s="7" t="n">
        <v>190801</v>
      </c>
      <c r="L7247" s="93" t="n">
        <v>220000</v>
      </c>
      <c r="M7247" s="93" t="n">
        <v>195800</v>
      </c>
      <c r="N7247" s="93" t="n">
        <v>32600</v>
      </c>
      <c r="O7247" s="148" t="n">
        <v>200000</v>
      </c>
      <c r="P7247" s="93" t="inlineStr">
        <is>
          <t>큐텐토너250ml 2set190801</t>
        </is>
      </c>
    </row>
    <row r="7248" customFormat="1" s="93">
      <c r="B7248" s="127" t="n">
        <v>44008</v>
      </c>
      <c r="C7248" s="93">
        <f>TEXT(B7248,"aaa")</f>
        <v/>
      </c>
      <c r="E7248" s="93" t="inlineStr">
        <is>
          <t>앰플</t>
        </is>
      </c>
      <c r="F7248" s="5" t="inlineStr">
        <is>
          <t>큐텐</t>
        </is>
      </c>
      <c r="G7248" s="93" t="inlineStr">
        <is>
          <t>앰플 30ml</t>
        </is>
      </c>
      <c r="H7248" s="93" t="n">
        <v>2</v>
      </c>
      <c r="J7248" s="7" t="n">
        <v>190801</v>
      </c>
      <c r="L7248" s="93" t="n">
        <v>76000</v>
      </c>
      <c r="M7248" s="93" t="n">
        <v>67640</v>
      </c>
      <c r="N7248" s="93" t="n">
        <v>6794</v>
      </c>
      <c r="O7248" s="148" t="n">
        <v>69090.90909090909</v>
      </c>
      <c r="P7248" s="93" t="inlineStr">
        <is>
          <t>큐텐앰플앰플 30ml190801</t>
        </is>
      </c>
    </row>
    <row r="7249" customFormat="1" s="93">
      <c r="B7249" s="127" t="n">
        <v>44008</v>
      </c>
      <c r="C7249" s="93">
        <f>TEXT(B7249,"aaa")</f>
        <v/>
      </c>
      <c r="E7249" s="93" t="inlineStr">
        <is>
          <t>토너</t>
        </is>
      </c>
      <c r="F7249" s="5" t="inlineStr">
        <is>
          <t>화해</t>
        </is>
      </c>
      <c r="G7249" s="93" t="inlineStr">
        <is>
          <t>250ml</t>
        </is>
      </c>
      <c r="H7249" s="93" t="n">
        <v>6</v>
      </c>
      <c r="J7249" s="7" t="n">
        <v>190801</v>
      </c>
      <c r="L7249" s="93" t="n">
        <v>120000</v>
      </c>
      <c r="M7249" s="93" t="n">
        <v>86400</v>
      </c>
      <c r="N7249" s="93" t="n">
        <v>19560</v>
      </c>
      <c r="O7249" s="148" t="n">
        <v>109090.9090909091</v>
      </c>
      <c r="P7249" s="93" t="inlineStr">
        <is>
          <t>화해토너250ml190801</t>
        </is>
      </c>
    </row>
    <row r="7250" customFormat="1" s="93">
      <c r="B7250" s="127" t="n">
        <v>44009</v>
      </c>
      <c r="C7250" s="93">
        <f>TEXT(B7250,"aaa")</f>
        <v/>
      </c>
      <c r="E7250" s="93" t="inlineStr">
        <is>
          <t>토너</t>
        </is>
      </c>
      <c r="F7250" s="5" t="inlineStr">
        <is>
          <t>스타일쉐어</t>
        </is>
      </c>
      <c r="G7250" s="93" t="inlineStr">
        <is>
          <t>250ml</t>
        </is>
      </c>
      <c r="H7250" s="93" t="n">
        <v>7</v>
      </c>
      <c r="J7250" s="7" t="n">
        <v>190801</v>
      </c>
      <c r="L7250" s="93" t="n">
        <v>140000</v>
      </c>
      <c r="M7250" s="93" t="n">
        <v>105000</v>
      </c>
      <c r="N7250" s="93" t="n">
        <v>22820</v>
      </c>
      <c r="O7250" s="148" t="n">
        <v>127272.7272727273</v>
      </c>
      <c r="P7250" s="93" t="inlineStr">
        <is>
          <t>스타일쉐어토너250ml190801</t>
        </is>
      </c>
    </row>
    <row r="7251" customFormat="1" s="93">
      <c r="B7251" s="127" t="n">
        <v>44009</v>
      </c>
      <c r="C7251" s="93">
        <f>TEXT(B7251,"aaa")</f>
        <v/>
      </c>
      <c r="E7251" s="93" t="inlineStr">
        <is>
          <t>선크림</t>
        </is>
      </c>
      <c r="F7251" s="5" t="inlineStr">
        <is>
          <t>카페24</t>
        </is>
      </c>
      <c r="G7251" s="93" t="inlineStr">
        <is>
          <t>선크림 50ml</t>
        </is>
      </c>
      <c r="H7251" s="93" t="n">
        <v>4</v>
      </c>
      <c r="J7251" s="7" t="n">
        <v>190801</v>
      </c>
      <c r="L7251" s="93" t="n">
        <v>80000</v>
      </c>
      <c r="M7251" s="93" t="n">
        <v>75320</v>
      </c>
      <c r="N7251" s="93" t="n">
        <v>9380</v>
      </c>
      <c r="O7251" s="148" t="n">
        <v>72727.27272727272</v>
      </c>
      <c r="P7251" s="93" t="inlineStr">
        <is>
          <t>카페24선크림선크림 50ml190801</t>
        </is>
      </c>
    </row>
    <row r="7252" customFormat="1" s="93">
      <c r="B7252" s="127" t="n">
        <v>44009</v>
      </c>
      <c r="C7252" s="93">
        <f>TEXT(B7252,"aaa")</f>
        <v/>
      </c>
      <c r="E7252" s="93" t="inlineStr">
        <is>
          <t>클렌징폼</t>
        </is>
      </c>
      <c r="F7252" s="5" t="inlineStr">
        <is>
          <t>카페24</t>
        </is>
      </c>
      <c r="G7252" s="93" t="inlineStr">
        <is>
          <t>클렌징폼 120ml(선크림할인)</t>
        </is>
      </c>
      <c r="H7252" s="93" t="n">
        <v>1</v>
      </c>
      <c r="J7252" s="7" t="n">
        <v>190801</v>
      </c>
      <c r="L7252" s="93" t="n">
        <v>10000</v>
      </c>
      <c r="M7252" s="93" t="n">
        <v>9415</v>
      </c>
      <c r="N7252" s="93" t="n">
        <v>2750</v>
      </c>
      <c r="O7252" s="148" t="n">
        <v>9090.90909090909</v>
      </c>
      <c r="P7252" s="93" t="inlineStr">
        <is>
          <t>카페24클렌징폼클렌징폼 120ml(선크림할인)190801</t>
        </is>
      </c>
    </row>
    <row r="7253" customFormat="1" s="93">
      <c r="B7253" s="127" t="n">
        <v>44009</v>
      </c>
      <c r="C7253" s="93">
        <f>TEXT(B7253,"aaa")</f>
        <v/>
      </c>
      <c r="E7253" s="93" t="inlineStr">
        <is>
          <t>여름 한정 진정세트</t>
        </is>
      </c>
      <c r="F7253" s="5" t="inlineStr">
        <is>
          <t>카페24</t>
        </is>
      </c>
      <c r="G7253" s="93" t="inlineStr">
        <is>
          <t>여름 한정 진정세트</t>
        </is>
      </c>
      <c r="H7253" s="93" t="n">
        <v>4</v>
      </c>
      <c r="J7253" s="7" t="n">
        <v>190801</v>
      </c>
      <c r="L7253" s="93" t="n">
        <v>140000</v>
      </c>
      <c r="M7253" s="93" t="n">
        <v>131810</v>
      </c>
      <c r="N7253" s="93" t="n">
        <v>22420</v>
      </c>
      <c r="O7253" s="148" t="n">
        <v>127272.7272727273</v>
      </c>
      <c r="P7253" s="93" t="inlineStr">
        <is>
          <t>카페24여름 한정 진정세트여름 한정 진정세트190801</t>
        </is>
      </c>
    </row>
    <row r="7254" customFormat="1" s="93">
      <c r="B7254" s="127" t="n">
        <v>44009</v>
      </c>
      <c r="C7254" s="93">
        <f>TEXT(B7254,"aaa")</f>
        <v/>
      </c>
      <c r="E7254" s="93" t="inlineStr">
        <is>
          <t>여름 한정 진정세트</t>
        </is>
      </c>
      <c r="F7254" s="5" t="inlineStr">
        <is>
          <t>카페24</t>
        </is>
      </c>
      <c r="G7254" s="93" t="inlineStr">
        <is>
          <t>여름 한정 진정세트 (대용량)</t>
        </is>
      </c>
      <c r="H7254" s="93" t="n">
        <v>4</v>
      </c>
      <c r="J7254" s="7" t="n">
        <v>190801</v>
      </c>
      <c r="L7254" s="93" t="n">
        <v>180000</v>
      </c>
      <c r="M7254" s="93" t="n">
        <v>169470</v>
      </c>
      <c r="N7254" s="93" t="n">
        <v>28280</v>
      </c>
      <c r="O7254" s="148" t="n">
        <v>163636.3636363636</v>
      </c>
      <c r="P7254" s="93" t="inlineStr">
        <is>
          <t>카페24여름 한정 진정세트여름 한정 진정세트 (대용량)190801</t>
        </is>
      </c>
    </row>
    <row r="7255" customFormat="1" s="93">
      <c r="B7255" s="127" t="n">
        <v>44009</v>
      </c>
      <c r="C7255" s="93">
        <f>TEXT(B7255,"aaa")</f>
        <v/>
      </c>
      <c r="E7255" s="93" t="inlineStr">
        <is>
          <t>어성초진정패키지</t>
        </is>
      </c>
      <c r="F7255" s="5" t="inlineStr">
        <is>
          <t>카페24</t>
        </is>
      </c>
      <c r="G7255" s="93" t="inlineStr">
        <is>
          <t>어성초 진정패키지세트</t>
        </is>
      </c>
      <c r="H7255" s="93" t="n">
        <v>6</v>
      </c>
      <c r="J7255" s="7" t="n">
        <v>190801</v>
      </c>
      <c r="L7255" s="93" t="n">
        <v>594000</v>
      </c>
      <c r="M7255" s="93" t="n">
        <v>559251</v>
      </c>
      <c r="N7255" s="93" t="n">
        <v>90822</v>
      </c>
      <c r="O7255" s="148" t="n">
        <v>540000</v>
      </c>
      <c r="P7255" s="93" t="inlineStr">
        <is>
          <t>카페24어성초진정패키지어성초 진정패키지세트190801</t>
        </is>
      </c>
    </row>
    <row r="7256" customFormat="1" s="93">
      <c r="B7256" s="127" t="n">
        <v>44009</v>
      </c>
      <c r="C7256" s="93">
        <f>TEXT(B7256,"aaa")</f>
        <v/>
      </c>
      <c r="E7256" s="93" t="inlineStr">
        <is>
          <t>머드크림마스크</t>
        </is>
      </c>
      <c r="F7256" s="5" t="inlineStr">
        <is>
          <t>카페24</t>
        </is>
      </c>
      <c r="G7256" s="93" t="inlineStr">
        <is>
          <t>머드크림마스크 100ml</t>
        </is>
      </c>
      <c r="H7256" s="93" t="n">
        <v>3</v>
      </c>
      <c r="J7256" s="7" t="n">
        <v>190801</v>
      </c>
      <c r="L7256" s="93" t="n">
        <v>60000</v>
      </c>
      <c r="M7256" s="93" t="n">
        <v>56490</v>
      </c>
      <c r="N7256" s="93" t="n">
        <v>4326</v>
      </c>
      <c r="O7256" s="148" t="n">
        <v>54545.45454545454</v>
      </c>
      <c r="P7256" s="93" t="inlineStr">
        <is>
          <t>카페24머드크림마스크머드크림마스크 100ml190801</t>
        </is>
      </c>
    </row>
    <row r="7257" customFormat="1" s="93">
      <c r="B7257" s="127" t="n">
        <v>44009</v>
      </c>
      <c r="C7257" s="93">
        <f>TEXT(B7257,"aaa")</f>
        <v/>
      </c>
      <c r="E7257" s="93" t="inlineStr">
        <is>
          <t>마스크팩</t>
        </is>
      </c>
      <c r="F7257" s="5" t="inlineStr">
        <is>
          <t>카페24</t>
        </is>
      </c>
      <c r="G7257" s="93" t="inlineStr">
        <is>
          <t>마스크팩 1매</t>
        </is>
      </c>
      <c r="H7257" s="93" t="n">
        <v>1</v>
      </c>
      <c r="J7257" s="7" t="n">
        <v>190801</v>
      </c>
      <c r="L7257" s="93" t="n">
        <v>4000</v>
      </c>
      <c r="M7257" s="93" t="n">
        <v>3766</v>
      </c>
      <c r="N7257" s="93" t="n">
        <v>397</v>
      </c>
      <c r="O7257" s="148" t="n">
        <v>3636.363636363636</v>
      </c>
      <c r="P7257" s="93" t="inlineStr">
        <is>
          <t>카페24마스크팩마스크팩 1매190801</t>
        </is>
      </c>
    </row>
    <row r="7258" customFormat="1" s="93">
      <c r="B7258" s="127" t="n">
        <v>44009</v>
      </c>
      <c r="C7258" s="93">
        <f>TEXT(B7258,"aaa")</f>
        <v/>
      </c>
      <c r="E7258" s="93" t="inlineStr">
        <is>
          <t>마스크팩</t>
        </is>
      </c>
      <c r="F7258" s="5" t="inlineStr">
        <is>
          <t>카페24</t>
        </is>
      </c>
      <c r="G7258" s="93" t="inlineStr">
        <is>
          <t>마스크팩 10매</t>
        </is>
      </c>
      <c r="H7258" s="93" t="n">
        <v>2</v>
      </c>
      <c r="J7258" s="7" t="n">
        <v>190801</v>
      </c>
      <c r="L7258" s="93" t="n">
        <v>40000</v>
      </c>
      <c r="M7258" s="93" t="n">
        <v>37660</v>
      </c>
      <c r="N7258" s="93" t="n">
        <v>7940</v>
      </c>
      <c r="O7258" s="148" t="n">
        <v>36363.63636363636</v>
      </c>
      <c r="P7258" s="93" t="inlineStr">
        <is>
          <t>카페24마스크팩마스크팩 10매190801</t>
        </is>
      </c>
    </row>
    <row r="7259" customFormat="1" s="93">
      <c r="B7259" s="127" t="n">
        <v>44009</v>
      </c>
      <c r="C7259" s="93">
        <f>TEXT(B7259,"aaa")</f>
        <v/>
      </c>
      <c r="E7259" s="93" t="inlineStr">
        <is>
          <t>토너</t>
        </is>
      </c>
      <c r="F7259" s="5" t="inlineStr">
        <is>
          <t>카페24</t>
        </is>
      </c>
      <c r="G7259" s="93" t="inlineStr">
        <is>
          <t>250ml</t>
        </is>
      </c>
      <c r="H7259" s="93" t="n">
        <v>32</v>
      </c>
      <c r="J7259" s="7" t="n">
        <v>190801</v>
      </c>
      <c r="L7259" s="93" t="n">
        <v>640000</v>
      </c>
      <c r="M7259" s="93" t="n">
        <v>602560</v>
      </c>
      <c r="N7259" s="93" t="n">
        <v>104320</v>
      </c>
      <c r="O7259" s="148" t="n">
        <v>581818.1818181818</v>
      </c>
      <c r="P7259" s="93" t="inlineStr">
        <is>
          <t>카페24토너250ml190801</t>
        </is>
      </c>
    </row>
    <row r="7260" customFormat="1" s="93">
      <c r="B7260" s="127" t="n">
        <v>44009</v>
      </c>
      <c r="C7260" s="93">
        <f>TEXT(B7260,"aaa")</f>
        <v/>
      </c>
      <c r="E7260" s="93" t="inlineStr">
        <is>
          <t>토너</t>
        </is>
      </c>
      <c r="F7260" s="5" t="inlineStr">
        <is>
          <t>카페24</t>
        </is>
      </c>
      <c r="G7260" s="93" t="inlineStr">
        <is>
          <t>250ml 2set</t>
        </is>
      </c>
      <c r="H7260" s="93" t="n">
        <v>41</v>
      </c>
      <c r="J7260" s="7" t="n">
        <v>190801</v>
      </c>
      <c r="L7260" s="93" t="n">
        <v>1435000</v>
      </c>
      <c r="M7260" s="93" t="n">
        <v>1351052.5</v>
      </c>
      <c r="N7260" s="93" t="n">
        <v>267320</v>
      </c>
      <c r="O7260" s="148" t="n">
        <v>1304545.454545454</v>
      </c>
      <c r="P7260" s="93" t="inlineStr">
        <is>
          <t>카페24토너250ml 2set190801</t>
        </is>
      </c>
    </row>
    <row r="7261" customFormat="1" s="93">
      <c r="B7261" s="127" t="n">
        <v>44009</v>
      </c>
      <c r="C7261" s="93">
        <f>TEXT(B7261,"aaa")</f>
        <v/>
      </c>
      <c r="E7261" s="93" t="inlineStr">
        <is>
          <t>토너</t>
        </is>
      </c>
      <c r="F7261" s="5" t="inlineStr">
        <is>
          <t>카페24</t>
        </is>
      </c>
      <c r="G7261" s="93" t="inlineStr">
        <is>
          <t>500ml</t>
        </is>
      </c>
      <c r="H7261" s="93" t="n">
        <v>42</v>
      </c>
      <c r="J7261" s="7" t="n">
        <v>190801</v>
      </c>
      <c r="L7261" s="93" t="n">
        <v>1386000</v>
      </c>
      <c r="M7261" s="93" t="n">
        <v>1304919</v>
      </c>
      <c r="N7261" s="93" t="n">
        <v>198450</v>
      </c>
      <c r="O7261" s="148" t="n">
        <v>1260000</v>
      </c>
      <c r="P7261" s="93" t="inlineStr">
        <is>
          <t>카페24토너500ml190801</t>
        </is>
      </c>
    </row>
    <row r="7262" customFormat="1" s="93">
      <c r="B7262" s="127" t="n">
        <v>44009</v>
      </c>
      <c r="C7262" s="93">
        <f>TEXT(B7262,"aaa")</f>
        <v/>
      </c>
      <c r="E7262" s="93" t="inlineStr">
        <is>
          <t>토너</t>
        </is>
      </c>
      <c r="F7262" s="5" t="inlineStr">
        <is>
          <t>카페24</t>
        </is>
      </c>
      <c r="G7262" s="93" t="inlineStr">
        <is>
          <t>스킨팩 화장솜 60P</t>
        </is>
      </c>
      <c r="H7262" s="93" t="n">
        <v>44</v>
      </c>
      <c r="J7262" s="7" t="n">
        <v>190801</v>
      </c>
      <c r="L7262" s="93" t="n">
        <v>132000</v>
      </c>
      <c r="M7262" s="93" t="n">
        <v>124278</v>
      </c>
      <c r="N7262" s="93" t="n">
        <v>48840</v>
      </c>
      <c r="O7262" s="148" t="n">
        <v>120000</v>
      </c>
      <c r="P7262" s="93" t="inlineStr">
        <is>
          <t>카페24토너스킨팩 화장솜 60P190801</t>
        </is>
      </c>
    </row>
    <row r="7263" customFormat="1" s="93">
      <c r="B7263" s="127" t="n">
        <v>44009</v>
      </c>
      <c r="C7263" s="93">
        <f>TEXT(B7263,"aaa")</f>
        <v/>
      </c>
      <c r="E7263" s="93" t="inlineStr">
        <is>
          <t>앰플</t>
        </is>
      </c>
      <c r="F7263" s="5" t="inlineStr">
        <is>
          <t>카페24</t>
        </is>
      </c>
      <c r="G7263" s="93" t="inlineStr">
        <is>
          <t>앰플 30ml</t>
        </is>
      </c>
      <c r="H7263" s="93" t="n">
        <v>12</v>
      </c>
      <c r="J7263" s="7" t="n">
        <v>190801</v>
      </c>
      <c r="L7263" s="93" t="n">
        <v>336000</v>
      </c>
      <c r="M7263" s="93" t="n">
        <v>316344</v>
      </c>
      <c r="N7263" s="93" t="n">
        <v>40764</v>
      </c>
      <c r="O7263" s="148" t="n">
        <v>305454.5454545454</v>
      </c>
      <c r="P7263" s="93" t="inlineStr">
        <is>
          <t>카페24앰플앰플 30ml190801</t>
        </is>
      </c>
    </row>
    <row r="7264" customFormat="1" s="93">
      <c r="B7264" s="127" t="n">
        <v>44009</v>
      </c>
      <c r="C7264" s="93">
        <f>TEXT(B7264,"aaa")</f>
        <v/>
      </c>
      <c r="E7264" s="93" t="inlineStr">
        <is>
          <t>수딩크림</t>
        </is>
      </c>
      <c r="F7264" s="5" t="inlineStr">
        <is>
          <t>카페24</t>
        </is>
      </c>
      <c r="G7264" s="93" t="inlineStr">
        <is>
          <t>수딩크림 100ml</t>
        </is>
      </c>
      <c r="H7264" s="93" t="n">
        <v>4</v>
      </c>
      <c r="J7264" s="7" t="n">
        <v>190801</v>
      </c>
      <c r="L7264" s="93" t="n">
        <v>152000</v>
      </c>
      <c r="M7264" s="93" t="n">
        <v>143108</v>
      </c>
      <c r="N7264" s="93" t="n">
        <v>12180</v>
      </c>
      <c r="O7264" s="148" t="n">
        <v>138181.8181818182</v>
      </c>
      <c r="P7264" s="93" t="inlineStr">
        <is>
          <t>카페24수딩크림수딩크림 100ml190801</t>
        </is>
      </c>
    </row>
    <row r="7265" customFormat="1" s="93">
      <c r="B7265" s="127" t="n">
        <v>44009</v>
      </c>
      <c r="C7265" s="93">
        <f>TEXT(B7265,"aaa")</f>
        <v/>
      </c>
      <c r="E7265" s="93" t="inlineStr">
        <is>
          <t>클렌징폼</t>
        </is>
      </c>
      <c r="F7265" s="5" t="inlineStr">
        <is>
          <t>카페24</t>
        </is>
      </c>
      <c r="G7265" s="93" t="inlineStr">
        <is>
          <t>클렌징폼 120ml</t>
        </is>
      </c>
      <c r="H7265" s="93" t="n">
        <v>3</v>
      </c>
      <c r="J7265" s="7" t="n">
        <v>190801</v>
      </c>
      <c r="L7265" s="93" t="n">
        <v>39000</v>
      </c>
      <c r="M7265" s="93" t="n">
        <v>36718.5</v>
      </c>
      <c r="N7265" s="93" t="n">
        <v>8250</v>
      </c>
      <c r="O7265" s="148" t="n">
        <v>35454.54545454545</v>
      </c>
      <c r="P7265" s="93" t="inlineStr">
        <is>
          <t>카페24클렌징폼클렌징폼 120ml190801</t>
        </is>
      </c>
    </row>
    <row r="7266" customFormat="1" s="93">
      <c r="B7266" s="127" t="n">
        <v>44009</v>
      </c>
      <c r="C7266" s="93">
        <f>TEXT(B7266,"aaa")</f>
        <v/>
      </c>
      <c r="E7266" s="93" t="inlineStr">
        <is>
          <t>클렌징폼</t>
        </is>
      </c>
      <c r="F7266" s="5" t="inlineStr">
        <is>
          <t>카페24</t>
        </is>
      </c>
      <c r="G7266" s="93" t="inlineStr">
        <is>
          <t>클렌징폼 120ml 2set</t>
        </is>
      </c>
      <c r="H7266" s="93" t="n">
        <v>1</v>
      </c>
      <c r="J7266" s="7" t="n">
        <v>190801</v>
      </c>
      <c r="L7266" s="93" t="n">
        <v>24000</v>
      </c>
      <c r="M7266" s="93" t="n">
        <v>22596</v>
      </c>
      <c r="N7266" s="93" t="n">
        <v>2460</v>
      </c>
      <c r="O7266" s="148" t="n">
        <v>21818.18181818182</v>
      </c>
      <c r="P7266" s="93" t="inlineStr">
        <is>
          <t>카페24클렌징폼클렌징폼 120ml 2set190801</t>
        </is>
      </c>
    </row>
    <row r="7267" customFormat="1" s="93">
      <c r="B7267" s="127" t="n">
        <v>44009</v>
      </c>
      <c r="C7267" s="93">
        <f>TEXT(B7267,"aaa")</f>
        <v/>
      </c>
      <c r="E7267" s="93" t="inlineStr">
        <is>
          <t>클렌징폼</t>
        </is>
      </c>
      <c r="F7267" s="5" t="inlineStr">
        <is>
          <t>카페24</t>
        </is>
      </c>
      <c r="G7267" s="93" t="inlineStr">
        <is>
          <t>클렌징폼 120ml 3set</t>
        </is>
      </c>
      <c r="H7267" s="93" t="n">
        <v>2</v>
      </c>
      <c r="J7267" s="7" t="n">
        <v>190801</v>
      </c>
      <c r="L7267" s="93" t="n">
        <v>66000</v>
      </c>
      <c r="M7267" s="93" t="n">
        <v>62139</v>
      </c>
      <c r="N7267" s="93" t="n">
        <v>7380</v>
      </c>
      <c r="O7267" s="148" t="n">
        <v>59999.99999999999</v>
      </c>
      <c r="P7267" s="93" t="inlineStr">
        <is>
          <t>카페24클렌징폼클렌징폼 120ml 3set190801</t>
        </is>
      </c>
    </row>
    <row r="7268" customFormat="1" s="93">
      <c r="B7268" s="127" t="n">
        <v>44009</v>
      </c>
      <c r="C7268" s="93">
        <f>TEXT(B7268,"aaa")</f>
        <v/>
      </c>
      <c r="E7268" s="93" t="inlineStr">
        <is>
          <t>토너</t>
        </is>
      </c>
      <c r="F7268" s="5" t="inlineStr">
        <is>
          <t>화해</t>
        </is>
      </c>
      <c r="G7268" s="93" t="inlineStr">
        <is>
          <t>250ml</t>
        </is>
      </c>
      <c r="H7268" s="93" t="n">
        <v>5</v>
      </c>
      <c r="J7268" s="7" t="n">
        <v>190801</v>
      </c>
      <c r="L7268" s="93" t="n">
        <v>100000</v>
      </c>
      <c r="M7268" s="93" t="n">
        <v>72000</v>
      </c>
      <c r="N7268" s="93" t="n">
        <v>16300</v>
      </c>
      <c r="O7268" s="148" t="n">
        <v>90909.0909090909</v>
      </c>
      <c r="P7268" s="93" t="inlineStr">
        <is>
          <t>화해토너250ml190801</t>
        </is>
      </c>
    </row>
    <row r="7269" customFormat="1" s="93">
      <c r="B7269" s="127" t="n">
        <v>44010</v>
      </c>
      <c r="C7269" s="93">
        <f>TEXT(B7269,"aaa")</f>
        <v/>
      </c>
      <c r="E7269" s="93" t="inlineStr">
        <is>
          <t>토너</t>
        </is>
      </c>
      <c r="F7269" s="5" t="inlineStr">
        <is>
          <t>스타일쉐어</t>
        </is>
      </c>
      <c r="G7269" s="93" t="inlineStr">
        <is>
          <t>250ml</t>
        </is>
      </c>
      <c r="H7269" s="93" t="n">
        <v>12</v>
      </c>
      <c r="J7269" s="7" t="n">
        <v>190801</v>
      </c>
      <c r="L7269" s="93" t="n">
        <v>240000</v>
      </c>
      <c r="M7269" s="93" t="n">
        <v>180000</v>
      </c>
      <c r="N7269" s="93" t="n">
        <v>39120</v>
      </c>
      <c r="O7269" s="148" t="n">
        <v>218181.8181818182</v>
      </c>
      <c r="P7269" s="93" t="inlineStr">
        <is>
          <t>스타일쉐어토너250ml190801</t>
        </is>
      </c>
    </row>
    <row r="7270" customFormat="1" s="93">
      <c r="B7270" s="127" t="n">
        <v>44010</v>
      </c>
      <c r="C7270" s="93">
        <f>TEXT(B7270,"aaa")</f>
        <v/>
      </c>
      <c r="E7270" s="93" t="inlineStr">
        <is>
          <t>선크림</t>
        </is>
      </c>
      <c r="F7270" s="5" t="inlineStr">
        <is>
          <t>카페24</t>
        </is>
      </c>
      <c r="G7270" s="93" t="inlineStr">
        <is>
          <t>선크림 50ml</t>
        </is>
      </c>
      <c r="H7270" s="93" t="n">
        <v>5</v>
      </c>
      <c r="J7270" s="7" t="n">
        <v>190801</v>
      </c>
      <c r="L7270" s="93" t="n">
        <v>100000</v>
      </c>
      <c r="M7270" s="93" t="n">
        <v>94150</v>
      </c>
      <c r="N7270" s="93" t="n">
        <v>11725</v>
      </c>
      <c r="O7270" s="148" t="n">
        <v>90909.0909090909</v>
      </c>
      <c r="P7270" s="93" t="inlineStr">
        <is>
          <t>카페24선크림선크림 50ml190801</t>
        </is>
      </c>
    </row>
    <row r="7271" customFormat="1" s="93">
      <c r="B7271" s="127" t="n">
        <v>44010</v>
      </c>
      <c r="C7271" s="93">
        <f>TEXT(B7271,"aaa")</f>
        <v/>
      </c>
      <c r="E7271" s="93" t="inlineStr">
        <is>
          <t>선크림</t>
        </is>
      </c>
      <c r="F7271" s="5" t="inlineStr">
        <is>
          <t>카페24</t>
        </is>
      </c>
      <c r="G7271" s="93" t="inlineStr">
        <is>
          <t>선크림 50ml  2set</t>
        </is>
      </c>
      <c r="H7271" s="93" t="n">
        <v>1</v>
      </c>
      <c r="J7271" s="7" t="n">
        <v>190801</v>
      </c>
      <c r="L7271" s="93" t="n">
        <v>35000</v>
      </c>
      <c r="M7271" s="93" t="n">
        <v>32952.5</v>
      </c>
      <c r="N7271" s="93" t="n">
        <v>4690</v>
      </c>
      <c r="O7271" s="148" t="n">
        <v>31818.18181818182</v>
      </c>
      <c r="P7271" s="93" t="inlineStr">
        <is>
          <t>카페24선크림선크림 50ml  2set190801</t>
        </is>
      </c>
    </row>
    <row r="7272" customFormat="1" s="93">
      <c r="B7272" s="127" t="n">
        <v>44010</v>
      </c>
      <c r="C7272" s="93">
        <f>TEXT(B7272,"aaa")</f>
        <v/>
      </c>
      <c r="E7272" s="93" t="inlineStr">
        <is>
          <t>클렌징폼</t>
        </is>
      </c>
      <c r="F7272" s="5" t="inlineStr">
        <is>
          <t>카페24</t>
        </is>
      </c>
      <c r="G7272" s="93" t="inlineStr">
        <is>
          <t>클렌징폼 120ml(선크림할인)</t>
        </is>
      </c>
      <c r="H7272" s="93" t="n">
        <v>2</v>
      </c>
      <c r="J7272" s="7" t="n">
        <v>190801</v>
      </c>
      <c r="L7272" s="93" t="n">
        <v>20000</v>
      </c>
      <c r="M7272" s="93" t="n">
        <v>18830</v>
      </c>
      <c r="N7272" s="93" t="n">
        <v>5500</v>
      </c>
      <c r="O7272" s="148" t="n">
        <v>18181.81818181818</v>
      </c>
      <c r="P7272" s="93" t="inlineStr">
        <is>
          <t>카페24클렌징폼클렌징폼 120ml(선크림할인)190801</t>
        </is>
      </c>
    </row>
    <row r="7273" customFormat="1" s="93">
      <c r="B7273" s="127" t="n">
        <v>44010</v>
      </c>
      <c r="C7273" s="93">
        <f>TEXT(B7273,"aaa")</f>
        <v/>
      </c>
      <c r="E7273" s="93" t="inlineStr">
        <is>
          <t>여름 한정 진정세트</t>
        </is>
      </c>
      <c r="F7273" s="5" t="inlineStr">
        <is>
          <t>카페24</t>
        </is>
      </c>
      <c r="G7273" s="93" t="inlineStr">
        <is>
          <t>여름 한정 진정세트</t>
        </is>
      </c>
      <c r="H7273" s="93" t="n">
        <v>1</v>
      </c>
      <c r="J7273" s="7" t="n">
        <v>190801</v>
      </c>
      <c r="L7273" s="93" t="n">
        <v>35000</v>
      </c>
      <c r="M7273" s="93" t="n">
        <v>32952.5</v>
      </c>
      <c r="N7273" s="93" t="n">
        <v>5605</v>
      </c>
      <c r="O7273" s="148" t="n">
        <v>31818.18181818182</v>
      </c>
      <c r="P7273" s="93" t="inlineStr">
        <is>
          <t>카페24여름 한정 진정세트여름 한정 진정세트190801</t>
        </is>
      </c>
    </row>
    <row r="7274" customFormat="1" s="93">
      <c r="B7274" s="127" t="n">
        <v>44010</v>
      </c>
      <c r="C7274" s="93">
        <f>TEXT(B7274,"aaa")</f>
        <v/>
      </c>
      <c r="E7274" s="93" t="inlineStr">
        <is>
          <t>여름 한정 진정세트</t>
        </is>
      </c>
      <c r="F7274" s="5" t="inlineStr">
        <is>
          <t>카페24</t>
        </is>
      </c>
      <c r="G7274" s="93" t="inlineStr">
        <is>
          <t>여름 한정 진정세트 (대용량)</t>
        </is>
      </c>
      <c r="H7274" s="93" t="n">
        <v>2</v>
      </c>
      <c r="J7274" s="7" t="n">
        <v>190801</v>
      </c>
      <c r="L7274" s="93" t="n">
        <v>90000</v>
      </c>
      <c r="M7274" s="93" t="n">
        <v>84735</v>
      </c>
      <c r="N7274" s="93" t="n">
        <v>14140</v>
      </c>
      <c r="O7274" s="148" t="n">
        <v>81818.18181818181</v>
      </c>
      <c r="P7274" s="93" t="inlineStr">
        <is>
          <t>카페24여름 한정 진정세트여름 한정 진정세트 (대용량)190801</t>
        </is>
      </c>
    </row>
    <row r="7275" customFormat="1" s="93">
      <c r="B7275" s="127" t="n">
        <v>44010</v>
      </c>
      <c r="C7275" s="93">
        <f>TEXT(B7275,"aaa")</f>
        <v/>
      </c>
      <c r="E7275" s="93" t="inlineStr">
        <is>
          <t>어성초진정패키지</t>
        </is>
      </c>
      <c r="F7275" s="5" t="inlineStr">
        <is>
          <t>카페24</t>
        </is>
      </c>
      <c r="G7275" s="93" t="inlineStr">
        <is>
          <t>어성초 진정패키지세트</t>
        </is>
      </c>
      <c r="H7275" s="93" t="n">
        <v>8</v>
      </c>
      <c r="J7275" s="7" t="n">
        <v>190801</v>
      </c>
      <c r="L7275" s="93" t="n">
        <v>792000</v>
      </c>
      <c r="M7275" s="93" t="n">
        <v>745668</v>
      </c>
      <c r="N7275" s="93" t="n">
        <v>121096</v>
      </c>
      <c r="O7275" s="148" t="n">
        <v>720000</v>
      </c>
      <c r="P7275" s="93" t="inlineStr">
        <is>
          <t>카페24어성초진정패키지어성초 진정패키지세트190801</t>
        </is>
      </c>
    </row>
    <row r="7276" customFormat="1" s="93">
      <c r="B7276" s="127" t="n">
        <v>44010</v>
      </c>
      <c r="C7276" s="93">
        <f>TEXT(B7276,"aaa")</f>
        <v/>
      </c>
      <c r="E7276" s="93" t="inlineStr">
        <is>
          <t>머드크림마스크</t>
        </is>
      </c>
      <c r="F7276" s="5" t="inlineStr">
        <is>
          <t>카페24</t>
        </is>
      </c>
      <c r="G7276" s="93" t="inlineStr">
        <is>
          <t>머드크림마스크 100ml</t>
        </is>
      </c>
      <c r="H7276" s="93" t="n">
        <v>2</v>
      </c>
      <c r="J7276" s="7" t="n">
        <v>190801</v>
      </c>
      <c r="L7276" s="93" t="n">
        <v>40000</v>
      </c>
      <c r="M7276" s="93" t="n">
        <v>37660</v>
      </c>
      <c r="N7276" s="93" t="n">
        <v>2884</v>
      </c>
      <c r="O7276" s="148" t="n">
        <v>36363.63636363636</v>
      </c>
      <c r="P7276" s="93" t="inlineStr">
        <is>
          <t>카페24머드크림마스크머드크림마스크 100ml190801</t>
        </is>
      </c>
    </row>
    <row r="7277" customFormat="1" s="93">
      <c r="B7277" s="127" t="n">
        <v>44010</v>
      </c>
      <c r="C7277" s="93">
        <f>TEXT(B7277,"aaa")</f>
        <v/>
      </c>
      <c r="E7277" s="93" t="inlineStr">
        <is>
          <t>머드크림마스크</t>
        </is>
      </c>
      <c r="F7277" s="5" t="inlineStr">
        <is>
          <t>카페24</t>
        </is>
      </c>
      <c r="G7277" s="93" t="inlineStr">
        <is>
          <t>머드크림마스크 100ml 2set</t>
        </is>
      </c>
      <c r="H7277" s="93" t="n">
        <v>1</v>
      </c>
      <c r="J7277" s="7" t="n">
        <v>190801</v>
      </c>
      <c r="L7277" s="93" t="n">
        <v>35000</v>
      </c>
      <c r="M7277" s="93" t="n">
        <v>32952.5</v>
      </c>
      <c r="N7277" s="93" t="n">
        <v>2884</v>
      </c>
      <c r="O7277" s="148" t="n">
        <v>31818.18181818182</v>
      </c>
      <c r="P7277" s="93" t="inlineStr">
        <is>
          <t>카페24머드크림마스크머드크림마스크 100ml 2set190801</t>
        </is>
      </c>
    </row>
    <row r="7278" customFormat="1" s="93">
      <c r="B7278" s="127" t="n">
        <v>44010</v>
      </c>
      <c r="C7278" s="93">
        <f>TEXT(B7278,"aaa")</f>
        <v/>
      </c>
      <c r="E7278" s="93" t="inlineStr">
        <is>
          <t>마스크팩</t>
        </is>
      </c>
      <c r="F7278" s="5" t="inlineStr">
        <is>
          <t>카페24</t>
        </is>
      </c>
      <c r="G7278" s="93" t="inlineStr">
        <is>
          <t>마스크팩 1매</t>
        </is>
      </c>
      <c r="H7278" s="93" t="n">
        <v>3</v>
      </c>
      <c r="J7278" s="7" t="n">
        <v>190801</v>
      </c>
      <c r="L7278" s="93" t="n">
        <v>12000</v>
      </c>
      <c r="M7278" s="93" t="n">
        <v>11298</v>
      </c>
      <c r="N7278" s="93" t="n">
        <v>1191</v>
      </c>
      <c r="O7278" s="148" t="n">
        <v>10909.09090909091</v>
      </c>
      <c r="P7278" s="93" t="inlineStr">
        <is>
          <t>카페24마스크팩마스크팩 1매190801</t>
        </is>
      </c>
    </row>
    <row r="7279" customFormat="1" s="93">
      <c r="B7279" s="127" t="n">
        <v>44010</v>
      </c>
      <c r="C7279" s="93">
        <f>TEXT(B7279,"aaa")</f>
        <v/>
      </c>
      <c r="E7279" s="93" t="inlineStr">
        <is>
          <t>마스크팩</t>
        </is>
      </c>
      <c r="F7279" s="5" t="inlineStr">
        <is>
          <t>카페24</t>
        </is>
      </c>
      <c r="G7279" s="93" t="inlineStr">
        <is>
          <t>마스크팩 10매</t>
        </is>
      </c>
      <c r="H7279" s="93" t="n">
        <v>4</v>
      </c>
      <c r="J7279" s="7" t="n">
        <v>190801</v>
      </c>
      <c r="L7279" s="93" t="n">
        <v>80000</v>
      </c>
      <c r="M7279" s="93" t="n">
        <v>75320</v>
      </c>
      <c r="N7279" s="93" t="n">
        <v>15880</v>
      </c>
      <c r="O7279" s="148" t="n">
        <v>72727.27272727272</v>
      </c>
      <c r="P7279" s="93" t="inlineStr">
        <is>
          <t>카페24마스크팩마스크팩 10매190801</t>
        </is>
      </c>
    </row>
    <row r="7280" customFormat="1" s="93">
      <c r="B7280" s="127" t="n">
        <v>44010</v>
      </c>
      <c r="C7280" s="93">
        <f>TEXT(B7280,"aaa")</f>
        <v/>
      </c>
      <c r="E7280" s="93" t="inlineStr">
        <is>
          <t>토너</t>
        </is>
      </c>
      <c r="F7280" s="5" t="inlineStr">
        <is>
          <t>카페24</t>
        </is>
      </c>
      <c r="G7280" s="93" t="inlineStr">
        <is>
          <t>250ml</t>
        </is>
      </c>
      <c r="H7280" s="93" t="n">
        <v>73</v>
      </c>
      <c r="J7280" s="7" t="n">
        <v>190801</v>
      </c>
      <c r="L7280" s="93" t="n">
        <v>1460000</v>
      </c>
      <c r="M7280" s="93" t="n">
        <v>1374590</v>
      </c>
      <c r="N7280" s="93" t="n">
        <v>237980</v>
      </c>
      <c r="O7280" s="148" t="n">
        <v>1327272.727272727</v>
      </c>
      <c r="P7280" s="93" t="inlineStr">
        <is>
          <t>카페24토너250ml190801</t>
        </is>
      </c>
    </row>
    <row r="7281" customFormat="1" s="93">
      <c r="B7281" s="127" t="n">
        <v>44010</v>
      </c>
      <c r="C7281" s="93">
        <f>TEXT(B7281,"aaa")</f>
        <v/>
      </c>
      <c r="E7281" s="93" t="inlineStr">
        <is>
          <t>토너</t>
        </is>
      </c>
      <c r="F7281" s="5" t="inlineStr">
        <is>
          <t>카페24</t>
        </is>
      </c>
      <c r="G7281" s="93" t="inlineStr">
        <is>
          <t>250ml 2set</t>
        </is>
      </c>
      <c r="H7281" s="93" t="n">
        <v>31</v>
      </c>
      <c r="J7281" s="7" t="n">
        <v>190801</v>
      </c>
      <c r="L7281" s="93" t="n">
        <v>1085000</v>
      </c>
      <c r="M7281" s="93" t="n">
        <v>1021527.5</v>
      </c>
      <c r="N7281" s="93" t="n">
        <v>202120</v>
      </c>
      <c r="O7281" s="148" t="n">
        <v>986363.6363636362</v>
      </c>
      <c r="P7281" s="93" t="inlineStr">
        <is>
          <t>카페24토너250ml 2set190801</t>
        </is>
      </c>
    </row>
    <row r="7282" customFormat="1" s="93">
      <c r="B7282" s="127" t="n">
        <v>44010</v>
      </c>
      <c r="C7282" s="93">
        <f>TEXT(B7282,"aaa")</f>
        <v/>
      </c>
      <c r="E7282" s="93" t="inlineStr">
        <is>
          <t>토너</t>
        </is>
      </c>
      <c r="F7282" s="5" t="inlineStr">
        <is>
          <t>카페24</t>
        </is>
      </c>
      <c r="G7282" s="93" t="inlineStr">
        <is>
          <t>500ml</t>
        </is>
      </c>
      <c r="H7282" s="93" t="n">
        <v>53</v>
      </c>
      <c r="J7282" s="7" t="n">
        <v>190801</v>
      </c>
      <c r="L7282" s="93" t="n">
        <v>1749000</v>
      </c>
      <c r="M7282" s="93" t="n">
        <v>1646683.5</v>
      </c>
      <c r="N7282" s="93" t="n">
        <v>250425</v>
      </c>
      <c r="O7282" s="148" t="n">
        <v>1590000</v>
      </c>
      <c r="P7282" s="93" t="inlineStr">
        <is>
          <t>카페24토너500ml190801</t>
        </is>
      </c>
    </row>
    <row r="7283" customFormat="1" s="93">
      <c r="B7283" s="127" t="n">
        <v>44010</v>
      </c>
      <c r="C7283" s="93">
        <f>TEXT(B7283,"aaa")</f>
        <v/>
      </c>
      <c r="E7283" s="93" t="inlineStr">
        <is>
          <t>토너</t>
        </is>
      </c>
      <c r="F7283" s="5" t="inlineStr">
        <is>
          <t>카페24</t>
        </is>
      </c>
      <c r="G7283" s="93" t="inlineStr">
        <is>
          <t>스킨팩 화장솜 60P</t>
        </is>
      </c>
      <c r="H7283" s="93" t="n">
        <v>60</v>
      </c>
      <c r="J7283" s="7" t="n">
        <v>190801</v>
      </c>
      <c r="L7283" s="93" t="n">
        <v>180000</v>
      </c>
      <c r="M7283" s="93" t="n">
        <v>169470</v>
      </c>
      <c r="N7283" s="93" t="n">
        <v>66600</v>
      </c>
      <c r="O7283" s="148" t="n">
        <v>163636.3636363636</v>
      </c>
      <c r="P7283" s="93" t="inlineStr">
        <is>
          <t>카페24토너스킨팩 화장솜 60P190801</t>
        </is>
      </c>
    </row>
    <row r="7284" customFormat="1" s="93">
      <c r="B7284" s="127" t="n">
        <v>44010</v>
      </c>
      <c r="C7284" s="93">
        <f>TEXT(B7284,"aaa")</f>
        <v/>
      </c>
      <c r="E7284" s="93" t="inlineStr">
        <is>
          <t>앰플</t>
        </is>
      </c>
      <c r="F7284" s="5" t="inlineStr">
        <is>
          <t>카페24</t>
        </is>
      </c>
      <c r="G7284" s="93" t="inlineStr">
        <is>
          <t>앰플 30ml</t>
        </is>
      </c>
      <c r="H7284" s="93" t="n">
        <v>9</v>
      </c>
      <c r="J7284" s="7" t="n">
        <v>190801</v>
      </c>
      <c r="L7284" s="93" t="n">
        <v>252000</v>
      </c>
      <c r="M7284" s="93" t="n">
        <v>237258</v>
      </c>
      <c r="N7284" s="93" t="n">
        <v>30573</v>
      </c>
      <c r="O7284" s="148" t="n">
        <v>229090.9090909091</v>
      </c>
      <c r="P7284" s="93" t="inlineStr">
        <is>
          <t>카페24앰플앰플 30ml190801</t>
        </is>
      </c>
    </row>
    <row r="7285" customFormat="1" s="93">
      <c r="B7285" s="127" t="n">
        <v>44010</v>
      </c>
      <c r="C7285" s="93">
        <f>TEXT(B7285,"aaa")</f>
        <v/>
      </c>
      <c r="E7285" s="93" t="inlineStr">
        <is>
          <t>수딩크림</t>
        </is>
      </c>
      <c r="F7285" s="5" t="inlineStr">
        <is>
          <t>카페24</t>
        </is>
      </c>
      <c r="G7285" s="93" t="inlineStr">
        <is>
          <t>수딩크림 100ml</t>
        </is>
      </c>
      <c r="H7285" s="93" t="n">
        <v>9</v>
      </c>
      <c r="J7285" s="7" t="n">
        <v>190801</v>
      </c>
      <c r="L7285" s="93" t="n">
        <v>342000</v>
      </c>
      <c r="M7285" s="93" t="n">
        <v>321993</v>
      </c>
      <c r="N7285" s="93" t="n">
        <v>27405</v>
      </c>
      <c r="O7285" s="148" t="n">
        <v>310909.0909090909</v>
      </c>
      <c r="P7285" s="93" t="inlineStr">
        <is>
          <t>카페24수딩크림수딩크림 100ml190801</t>
        </is>
      </c>
    </row>
    <row r="7286" customFormat="1" s="93">
      <c r="B7286" s="127" t="n">
        <v>44010</v>
      </c>
      <c r="C7286" s="93">
        <f>TEXT(B7286,"aaa")</f>
        <v/>
      </c>
      <c r="E7286" s="93" t="inlineStr">
        <is>
          <t>클렌징폼</t>
        </is>
      </c>
      <c r="F7286" s="5" t="inlineStr">
        <is>
          <t>카페24</t>
        </is>
      </c>
      <c r="G7286" s="93" t="inlineStr">
        <is>
          <t>클렌징폼 120ml</t>
        </is>
      </c>
      <c r="H7286" s="93" t="n">
        <v>6</v>
      </c>
      <c r="J7286" s="7" t="n">
        <v>190801</v>
      </c>
      <c r="L7286" s="93" t="n">
        <v>78000</v>
      </c>
      <c r="M7286" s="93" t="n">
        <v>73437</v>
      </c>
      <c r="N7286" s="93" t="n">
        <v>16500</v>
      </c>
      <c r="O7286" s="148" t="n">
        <v>70909.0909090909</v>
      </c>
      <c r="P7286" s="93" t="inlineStr">
        <is>
          <t>카페24클렌징폼클렌징폼 120ml190801</t>
        </is>
      </c>
    </row>
    <row r="7287" customFormat="1" s="93">
      <c r="B7287" s="127" t="n">
        <v>44010</v>
      </c>
      <c r="C7287" s="93">
        <f>TEXT(B7287,"aaa")</f>
        <v/>
      </c>
      <c r="E7287" s="93" t="inlineStr">
        <is>
          <t>클렌징폼</t>
        </is>
      </c>
      <c r="F7287" s="5" t="inlineStr">
        <is>
          <t>카페24</t>
        </is>
      </c>
      <c r="G7287" s="93" t="inlineStr">
        <is>
          <t>클렌징폼 120ml 3set</t>
        </is>
      </c>
      <c r="H7287" s="93" t="n">
        <v>1</v>
      </c>
      <c r="J7287" s="7" t="n">
        <v>190801</v>
      </c>
      <c r="L7287" s="93" t="n">
        <v>33000</v>
      </c>
      <c r="M7287" s="93" t="n">
        <v>31069.5</v>
      </c>
      <c r="N7287" s="93" t="n">
        <v>3690</v>
      </c>
      <c r="O7287" s="148" t="n">
        <v>30000</v>
      </c>
      <c r="P7287" s="93" t="inlineStr">
        <is>
          <t>카페24클렌징폼클렌징폼 120ml 3set190801</t>
        </is>
      </c>
    </row>
    <row r="7288" customFormat="1" s="93">
      <c r="B7288" s="127" t="n">
        <v>44010</v>
      </c>
      <c r="C7288" s="93">
        <f>TEXT(B7288,"aaa")</f>
        <v/>
      </c>
      <c r="E7288" s="93" t="inlineStr">
        <is>
          <t>토너</t>
        </is>
      </c>
      <c r="F7288" s="5" t="inlineStr">
        <is>
          <t>화해</t>
        </is>
      </c>
      <c r="G7288" s="93" t="inlineStr">
        <is>
          <t>250ml</t>
        </is>
      </c>
      <c r="H7288" s="93" t="n">
        <v>5</v>
      </c>
      <c r="J7288" s="7" t="n">
        <v>190801</v>
      </c>
      <c r="L7288" s="93" t="n">
        <v>100000</v>
      </c>
      <c r="M7288" s="93" t="n">
        <v>72000</v>
      </c>
      <c r="N7288" s="93" t="n">
        <v>16300</v>
      </c>
      <c r="O7288" s="148" t="n">
        <v>90909.0909090909</v>
      </c>
      <c r="P7288" s="93" t="inlineStr">
        <is>
          <t>화해토너250ml190801</t>
        </is>
      </c>
    </row>
    <row r="7289" customFormat="1" s="93">
      <c r="B7289" s="127" t="n">
        <v>44010</v>
      </c>
      <c r="C7289" s="93">
        <f>TEXT(B7289,"aaa")</f>
        <v/>
      </c>
      <c r="E7289" s="93" t="inlineStr">
        <is>
          <t>토너</t>
        </is>
      </c>
      <c r="F7289" s="5" t="inlineStr">
        <is>
          <t>랄라블라</t>
        </is>
      </c>
      <c r="G7289" s="93" t="inlineStr">
        <is>
          <t>250ml</t>
        </is>
      </c>
      <c r="H7289" s="93" t="n">
        <v>233</v>
      </c>
      <c r="J7289" s="7" t="n">
        <v>190801</v>
      </c>
      <c r="L7289" s="93" t="n">
        <v>2112844</v>
      </c>
      <c r="M7289" s="93" t="n">
        <v>2112844</v>
      </c>
      <c r="N7289" s="93" t="n">
        <v>759580</v>
      </c>
      <c r="O7289" s="148" t="n">
        <v>1920767.272727272</v>
      </c>
      <c r="P7289" s="93" t="inlineStr">
        <is>
          <t>랄라블라토너250ml190801</t>
        </is>
      </c>
    </row>
    <row r="7290" customFormat="1" s="93">
      <c r="B7290" s="127" t="n">
        <v>44010</v>
      </c>
      <c r="C7290" s="93">
        <f>TEXT(B7290,"aaa")</f>
        <v/>
      </c>
      <c r="E7290" s="93" t="inlineStr">
        <is>
          <t>토너</t>
        </is>
      </c>
      <c r="F7290" s="5" t="inlineStr">
        <is>
          <t>랄라블라</t>
        </is>
      </c>
      <c r="G7290" s="93" t="inlineStr">
        <is>
          <t>500ml</t>
        </is>
      </c>
      <c r="H7290" s="93" t="n">
        <v>90</v>
      </c>
      <c r="J7290" s="7" t="n">
        <v>190801</v>
      </c>
      <c r="L7290" s="93" t="n">
        <v>1423620</v>
      </c>
      <c r="M7290" s="93" t="n">
        <v>1423620</v>
      </c>
      <c r="N7290" s="93" t="n">
        <v>425250</v>
      </c>
      <c r="O7290" s="148" t="n">
        <v>1294200</v>
      </c>
      <c r="P7290" s="93" t="inlineStr">
        <is>
          <t>랄라블라토너500ml190801</t>
        </is>
      </c>
    </row>
    <row r="7291" customFormat="1" s="93">
      <c r="B7291" s="127" t="n">
        <v>44010</v>
      </c>
      <c r="C7291" s="93">
        <f>TEXT(B7291,"aaa")</f>
        <v/>
      </c>
      <c r="E7291" s="93" t="inlineStr">
        <is>
          <t>마스크팩</t>
        </is>
      </c>
      <c r="F7291" s="5" t="inlineStr">
        <is>
          <t>랄라블라</t>
        </is>
      </c>
      <c r="G7291" s="93" t="inlineStr">
        <is>
          <t>마스크팩 1매</t>
        </is>
      </c>
      <c r="H7291" s="93" t="n">
        <v>480</v>
      </c>
      <c r="J7291" s="7" t="n">
        <v>190801</v>
      </c>
      <c r="L7291" s="93" t="n">
        <v>515040</v>
      </c>
      <c r="M7291" s="93" t="n">
        <v>515040</v>
      </c>
      <c r="N7291" s="93" t="n">
        <v>190560</v>
      </c>
      <c r="O7291" s="148" t="n">
        <v>468218.1818181818</v>
      </c>
      <c r="P7291" s="93" t="inlineStr">
        <is>
          <t>랄라블라마스크팩마스크팩 1매190801</t>
        </is>
      </c>
    </row>
    <row r="7292" customFormat="1" s="93">
      <c r="B7292" s="127" t="n">
        <v>44010</v>
      </c>
      <c r="C7292" s="93">
        <f>TEXT(B7292,"aaa")</f>
        <v/>
      </c>
      <c r="E7292" s="93" t="inlineStr">
        <is>
          <t>수딩크림 증정기획</t>
        </is>
      </c>
      <c r="F7292" s="5" t="inlineStr">
        <is>
          <t>랄라블라</t>
        </is>
      </c>
      <c r="G7292" s="93" t="inlineStr">
        <is>
          <t>수딩크림 증정기획</t>
        </is>
      </c>
      <c r="H7292" s="93" t="n">
        <v>86</v>
      </c>
      <c r="J7292" s="7" t="n">
        <v>190801</v>
      </c>
      <c r="L7292" s="93" t="n">
        <v>1473266</v>
      </c>
      <c r="M7292" s="93" t="n">
        <v>1473266</v>
      </c>
      <c r="N7292" s="93" t="n">
        <v>367650</v>
      </c>
      <c r="O7292" s="148" t="n">
        <v>1339332.727272727</v>
      </c>
      <c r="P7292" s="93" t="inlineStr">
        <is>
          <t>랄라블라수딩크림 증정기획수딩크림 증정기획190801</t>
        </is>
      </c>
    </row>
    <row r="7293" customFormat="1" s="93">
      <c r="B7293" s="127" t="n">
        <v>44010</v>
      </c>
      <c r="C7293" s="93">
        <f>TEXT(B7293,"aaa")</f>
        <v/>
      </c>
      <c r="E7293" s="93" t="inlineStr">
        <is>
          <t>수딩크림</t>
        </is>
      </c>
      <c r="F7293" s="5" t="inlineStr">
        <is>
          <t>랄라블라</t>
        </is>
      </c>
      <c r="G7293" s="93" t="inlineStr">
        <is>
          <t>수딩크림 100ml</t>
        </is>
      </c>
      <c r="H7293" s="93" t="n">
        <v>6</v>
      </c>
      <c r="J7293" s="7" t="n">
        <v>190801</v>
      </c>
      <c r="L7293" s="93" t="n">
        <v>118146</v>
      </c>
      <c r="M7293" s="93" t="n">
        <v>118146</v>
      </c>
      <c r="N7293" s="93" t="n">
        <v>18270</v>
      </c>
      <c r="O7293" s="148" t="n">
        <v>107405.4545454545</v>
      </c>
      <c r="P7293" s="93" t="inlineStr">
        <is>
          <t>랄라블라수딩크림수딩크림 100ml190801</t>
        </is>
      </c>
    </row>
    <row r="7294" customFormat="1" s="93">
      <c r="B7294" s="127" t="n">
        <v>44010</v>
      </c>
      <c r="C7294" s="93">
        <f>TEXT(B7294,"aaa")</f>
        <v/>
      </c>
      <c r="E7294" s="93" t="inlineStr">
        <is>
          <t>앰플 기획세트</t>
        </is>
      </c>
      <c r="F7294" s="5" t="inlineStr">
        <is>
          <t>랄라블라</t>
        </is>
      </c>
      <c r="G7294" s="93" t="inlineStr">
        <is>
          <t>앰플 기획세트</t>
        </is>
      </c>
      <c r="H7294" s="93" t="n">
        <v>99</v>
      </c>
      <c r="J7294" s="7" t="n">
        <v>190801</v>
      </c>
      <c r="L7294" s="93" t="n">
        <v>1472823</v>
      </c>
      <c r="M7294" s="93" t="n">
        <v>1472823</v>
      </c>
      <c r="N7294" s="93" t="n">
        <v>1472823</v>
      </c>
      <c r="O7294" s="148" t="n">
        <v>1338930</v>
      </c>
      <c r="P7294" s="93" t="inlineStr">
        <is>
          <t>랄라블라앰플 기획세트앰플 기획세트190801</t>
        </is>
      </c>
    </row>
    <row r="7295" customFormat="1" s="93">
      <c r="B7295" s="127" t="n">
        <v>44010</v>
      </c>
      <c r="C7295" s="93">
        <f>TEXT(B7295,"aaa")</f>
        <v/>
      </c>
      <c r="E7295" s="93" t="inlineStr">
        <is>
          <t>클렌징폼 기획세트</t>
        </is>
      </c>
      <c r="F7295" s="5" t="inlineStr">
        <is>
          <t>랄라블라</t>
        </is>
      </c>
      <c r="G7295" s="93" t="inlineStr">
        <is>
          <t>클렌징폼 기획세트</t>
        </is>
      </c>
      <c r="H7295" s="93" t="n">
        <v>66</v>
      </c>
      <c r="J7295" s="7" t="n">
        <v>190801</v>
      </c>
      <c r="L7295" s="93" t="n">
        <v>459624</v>
      </c>
      <c r="M7295" s="93" t="n">
        <v>459624</v>
      </c>
      <c r="N7295" s="93" t="n">
        <v>459624</v>
      </c>
      <c r="O7295" s="148" t="n">
        <v>417839.9999999999</v>
      </c>
      <c r="P7295" s="93" t="inlineStr">
        <is>
          <t>랄라블라클렌징폼 기획세트클렌징폼 기획세트190801</t>
        </is>
      </c>
    </row>
    <row r="7296" customFormat="1" s="93">
      <c r="B7296" s="127" t="n">
        <v>44010</v>
      </c>
      <c r="C7296" s="93">
        <f>TEXT(B7296,"aaa")</f>
        <v/>
      </c>
      <c r="E7296" s="93" t="inlineStr">
        <is>
          <t>클렌징폼</t>
        </is>
      </c>
      <c r="F7296" s="5" t="inlineStr">
        <is>
          <t>랄라블라</t>
        </is>
      </c>
      <c r="G7296" s="93" t="inlineStr">
        <is>
          <t>클렌징폼 120ml</t>
        </is>
      </c>
      <c r="H7296" s="93" t="n">
        <v>7</v>
      </c>
      <c r="J7296" s="7" t="n">
        <v>190801</v>
      </c>
      <c r="L7296" s="93" t="n">
        <v>47537</v>
      </c>
      <c r="M7296" s="93" t="n">
        <v>47537</v>
      </c>
      <c r="N7296" s="93" t="n">
        <v>19250</v>
      </c>
      <c r="O7296" s="148" t="n">
        <v>43215.45454545454</v>
      </c>
      <c r="P7296" s="93" t="inlineStr">
        <is>
          <t>랄라블라클렌징폼클렌징폼 120ml190801</t>
        </is>
      </c>
    </row>
    <row r="7297" customFormat="1" s="93">
      <c r="B7297" s="127" t="n">
        <v>44010</v>
      </c>
      <c r="C7297" s="93">
        <f>TEXT(B7297,"aaa")</f>
        <v/>
      </c>
      <c r="E7297" s="93" t="inlineStr">
        <is>
          <t>토너 증정기획</t>
        </is>
      </c>
      <c r="F7297" s="5" t="inlineStr">
        <is>
          <t>랄라블라</t>
        </is>
      </c>
      <c r="G7297" s="93" t="inlineStr">
        <is>
          <t>토너 증정기획</t>
        </is>
      </c>
      <c r="H7297" s="93" t="n">
        <v>175</v>
      </c>
      <c r="J7297" s="7" t="n">
        <v>190801</v>
      </c>
      <c r="L7297" s="93" t="n">
        <v>1654975</v>
      </c>
      <c r="M7297" s="93" t="n">
        <v>1654975</v>
      </c>
      <c r="N7297" s="93" t="n">
        <v>785750</v>
      </c>
      <c r="O7297" s="148" t="n">
        <v>1504522.727272727</v>
      </c>
      <c r="P7297" s="93" t="inlineStr">
        <is>
          <t>랄라블라토너 증정기획토너 증정기획190801</t>
        </is>
      </c>
    </row>
    <row r="7298" customFormat="1" s="93">
      <c r="B7298" s="127" t="n">
        <v>44010</v>
      </c>
      <c r="C7298" s="93">
        <f>TEXT(B7298,"aaa")</f>
        <v/>
      </c>
      <c r="E7298" s="93" t="inlineStr">
        <is>
          <t>선크림</t>
        </is>
      </c>
      <c r="F7298" s="5" t="inlineStr">
        <is>
          <t>랄라블라</t>
        </is>
      </c>
      <c r="G7298" s="93" t="inlineStr">
        <is>
          <t>선크림 50ml</t>
        </is>
      </c>
      <c r="H7298" s="93" t="n">
        <v>45</v>
      </c>
      <c r="J7298" s="7" t="n">
        <v>190801</v>
      </c>
      <c r="L7298" s="93" t="n">
        <v>450000</v>
      </c>
      <c r="M7298" s="93" t="n">
        <v>450000</v>
      </c>
      <c r="N7298" s="93" t="n">
        <v>105525</v>
      </c>
      <c r="O7298" s="148" t="n">
        <v>409090.9090909091</v>
      </c>
      <c r="P7298" s="93" t="inlineStr">
        <is>
          <t>랄라블라선크림선크림 50ml190801</t>
        </is>
      </c>
    </row>
    <row r="7299" customFormat="1" s="93">
      <c r="B7299" s="127" t="n">
        <v>44010</v>
      </c>
      <c r="C7299" s="93">
        <f>TEXT(B7299,"aaa")</f>
        <v/>
      </c>
      <c r="E7299" s="93" t="inlineStr">
        <is>
          <t>대용량 기획세트</t>
        </is>
      </c>
      <c r="F7299" s="5" t="inlineStr">
        <is>
          <t>랄라블라</t>
        </is>
      </c>
      <c r="G7299" s="93" t="inlineStr">
        <is>
          <t>대용량 기획세트</t>
        </is>
      </c>
      <c r="H7299" s="93" t="n">
        <v>181</v>
      </c>
      <c r="J7299" s="7" t="n">
        <v>190801</v>
      </c>
      <c r="L7299" s="93" t="n">
        <v>2863058</v>
      </c>
      <c r="M7299" s="93" t="n">
        <v>2863058</v>
      </c>
      <c r="N7299" s="93" t="n">
        <v>1056135</v>
      </c>
      <c r="O7299" s="148" t="n">
        <v>2602780</v>
      </c>
      <c r="P7299" s="93" t="inlineStr">
        <is>
          <t>랄라블라대용량 기획세트대용량 기획세트190801</t>
        </is>
      </c>
    </row>
    <row r="7300" customFormat="1" s="93">
      <c r="B7300" s="127" t="n">
        <v>44011</v>
      </c>
      <c r="C7300" s="93">
        <f>TEXT(B7300,"aaa")</f>
        <v/>
      </c>
      <c r="E7300" s="93" t="inlineStr">
        <is>
          <t>토너</t>
        </is>
      </c>
      <c r="F7300" s="5" t="inlineStr">
        <is>
          <t>W컨셉</t>
        </is>
      </c>
      <c r="G7300" s="93" t="inlineStr">
        <is>
          <t>250ml</t>
        </is>
      </c>
      <c r="H7300" s="93" t="n">
        <v>2</v>
      </c>
      <c r="J7300" s="7" t="n">
        <v>190801</v>
      </c>
      <c r="L7300" s="93" t="n">
        <v>40000</v>
      </c>
      <c r="M7300" s="93" t="n">
        <v>28800</v>
      </c>
      <c r="N7300" s="93" t="n">
        <v>6520</v>
      </c>
      <c r="O7300" s="148" t="n">
        <v>36363.63636363636</v>
      </c>
      <c r="P7300" s="93" t="inlineStr">
        <is>
          <t>W컨셉토너250ml190801</t>
        </is>
      </c>
    </row>
    <row r="7301" customFormat="1" s="93">
      <c r="B7301" s="127" t="n">
        <v>44011</v>
      </c>
      <c r="C7301" s="93">
        <f>TEXT(B7301,"aaa")</f>
        <v/>
      </c>
      <c r="E7301" s="93" t="inlineStr">
        <is>
          <t>토너</t>
        </is>
      </c>
      <c r="F7301" s="5" t="inlineStr">
        <is>
          <t>W컨셉</t>
        </is>
      </c>
      <c r="G7301" s="93" t="inlineStr">
        <is>
          <t>250ml 2set</t>
        </is>
      </c>
      <c r="H7301" s="93" t="n">
        <v>19</v>
      </c>
      <c r="J7301" s="7" t="n">
        <v>190801</v>
      </c>
      <c r="L7301" s="93" t="n">
        <v>665000</v>
      </c>
      <c r="M7301" s="93" t="n">
        <v>485450</v>
      </c>
      <c r="N7301" s="93" t="n">
        <v>123880</v>
      </c>
      <c r="O7301" s="148" t="n">
        <v>604545.4545454545</v>
      </c>
      <c r="P7301" s="93" t="inlineStr">
        <is>
          <t>W컨셉토너250ml 2set190801</t>
        </is>
      </c>
    </row>
    <row r="7302" customFormat="1" s="93">
      <c r="B7302" s="127" t="n">
        <v>44011</v>
      </c>
      <c r="C7302" s="93">
        <f>TEXT(B7302,"aaa")</f>
        <v/>
      </c>
      <c r="E7302" s="93" t="inlineStr">
        <is>
          <t>토너</t>
        </is>
      </c>
      <c r="F7302" s="5" t="inlineStr">
        <is>
          <t>스타일쉐어</t>
        </is>
      </c>
      <c r="G7302" s="93" t="inlineStr">
        <is>
          <t>250ml</t>
        </is>
      </c>
      <c r="H7302" s="93" t="n">
        <v>4</v>
      </c>
      <c r="J7302" s="7" t="n">
        <v>190801</v>
      </c>
      <c r="L7302" s="93" t="n">
        <v>80000</v>
      </c>
      <c r="M7302" s="93" t="n">
        <v>60000</v>
      </c>
      <c r="N7302" s="93" t="n">
        <v>13040</v>
      </c>
      <c r="O7302" s="148" t="n">
        <v>72727.27272727272</v>
      </c>
      <c r="P7302" s="93" t="inlineStr">
        <is>
          <t>스타일쉐어토너250ml190801</t>
        </is>
      </c>
    </row>
    <row r="7303" customFormat="1" s="93">
      <c r="B7303" s="127" t="n">
        <v>44011</v>
      </c>
      <c r="C7303" s="93">
        <f>TEXT(B7303,"aaa")</f>
        <v/>
      </c>
      <c r="E7303" s="93" t="inlineStr">
        <is>
          <t>선크림</t>
        </is>
      </c>
      <c r="F7303" s="5" t="inlineStr">
        <is>
          <t>카페24</t>
        </is>
      </c>
      <c r="G7303" s="93" t="inlineStr">
        <is>
          <t>선크림 50ml</t>
        </is>
      </c>
      <c r="H7303" s="93" t="n">
        <v>3</v>
      </c>
      <c r="J7303" s="7" t="n">
        <v>190801</v>
      </c>
      <c r="L7303" s="93" t="n">
        <v>60000</v>
      </c>
      <c r="M7303" s="93" t="n">
        <v>56490</v>
      </c>
      <c r="N7303" s="93" t="n">
        <v>7035</v>
      </c>
      <c r="O7303" s="148" t="n">
        <v>54545.45454545454</v>
      </c>
      <c r="P7303" s="93" t="inlineStr">
        <is>
          <t>카페24선크림선크림 50ml190801</t>
        </is>
      </c>
    </row>
    <row r="7304" customFormat="1" s="93">
      <c r="B7304" s="127" t="n">
        <v>44011</v>
      </c>
      <c r="C7304" s="93">
        <f>TEXT(B7304,"aaa")</f>
        <v/>
      </c>
      <c r="E7304" s="93" t="inlineStr">
        <is>
          <t>선크림</t>
        </is>
      </c>
      <c r="F7304" s="5" t="inlineStr">
        <is>
          <t>카페24</t>
        </is>
      </c>
      <c r="G7304" s="93" t="inlineStr">
        <is>
          <t>선크림 50ml  2set</t>
        </is>
      </c>
      <c r="H7304" s="93" t="n">
        <v>1</v>
      </c>
      <c r="J7304" s="7" t="n">
        <v>190801</v>
      </c>
      <c r="L7304" s="93" t="n">
        <v>35000</v>
      </c>
      <c r="M7304" s="93" t="n">
        <v>32952.5</v>
      </c>
      <c r="N7304" s="93" t="n">
        <v>4690</v>
      </c>
      <c r="O7304" s="148" t="n">
        <v>31818.18181818182</v>
      </c>
      <c r="P7304" s="93" t="inlineStr">
        <is>
          <t>카페24선크림선크림 50ml  2set190801</t>
        </is>
      </c>
    </row>
    <row r="7305" customFormat="1" s="93">
      <c r="B7305" s="127" t="n">
        <v>44011</v>
      </c>
      <c r="C7305" s="93">
        <f>TEXT(B7305,"aaa")</f>
        <v/>
      </c>
      <c r="E7305" s="93" t="inlineStr">
        <is>
          <t>클렌징폼</t>
        </is>
      </c>
      <c r="F7305" s="5" t="inlineStr">
        <is>
          <t>카페24</t>
        </is>
      </c>
      <c r="G7305" s="93" t="inlineStr">
        <is>
          <t>클렌징폼 120ml(선크림할인)</t>
        </is>
      </c>
      <c r="H7305" s="93" t="n">
        <v>1</v>
      </c>
      <c r="J7305" s="7" t="n">
        <v>190801</v>
      </c>
      <c r="L7305" s="93" t="n">
        <v>10000</v>
      </c>
      <c r="M7305" s="93" t="n">
        <v>9415</v>
      </c>
      <c r="N7305" s="93" t="n">
        <v>2750</v>
      </c>
      <c r="O7305" s="148" t="n">
        <v>9090.90909090909</v>
      </c>
      <c r="P7305" s="93" t="inlineStr">
        <is>
          <t>카페24클렌징폼클렌징폼 120ml(선크림할인)190801</t>
        </is>
      </c>
    </row>
    <row r="7306" customFormat="1" s="93">
      <c r="B7306" s="127" t="n">
        <v>44011</v>
      </c>
      <c r="C7306" s="93">
        <f>TEXT(B7306,"aaa")</f>
        <v/>
      </c>
      <c r="E7306" s="93" t="inlineStr">
        <is>
          <t>여름 한정 진정세트</t>
        </is>
      </c>
      <c r="F7306" s="5" t="inlineStr">
        <is>
          <t>카페24</t>
        </is>
      </c>
      <c r="G7306" s="93" t="inlineStr">
        <is>
          <t>여름 한정 진정세트</t>
        </is>
      </c>
      <c r="H7306" s="93" t="n">
        <v>4</v>
      </c>
      <c r="J7306" s="7" t="n">
        <v>190801</v>
      </c>
      <c r="L7306" s="93" t="n">
        <v>140000</v>
      </c>
      <c r="M7306" s="93" t="n">
        <v>131810</v>
      </c>
      <c r="N7306" s="93" t="n">
        <v>22420</v>
      </c>
      <c r="O7306" s="148" t="n">
        <v>127272.7272727273</v>
      </c>
      <c r="P7306" s="93" t="inlineStr">
        <is>
          <t>카페24여름 한정 진정세트여름 한정 진정세트190801</t>
        </is>
      </c>
    </row>
    <row r="7307" customFormat="1" s="93">
      <c r="B7307" s="127" t="n">
        <v>44011</v>
      </c>
      <c r="C7307" s="93">
        <f>TEXT(B7307,"aaa")</f>
        <v/>
      </c>
      <c r="E7307" s="93" t="inlineStr">
        <is>
          <t>여름 한정 진정세트</t>
        </is>
      </c>
      <c r="F7307" s="5" t="inlineStr">
        <is>
          <t>카페24</t>
        </is>
      </c>
      <c r="G7307" s="93" t="inlineStr">
        <is>
          <t>여름 한정 진정세트 (대용량)</t>
        </is>
      </c>
      <c r="H7307" s="93" t="n">
        <v>2</v>
      </c>
      <c r="J7307" s="7" t="n">
        <v>190801</v>
      </c>
      <c r="L7307" s="93" t="n">
        <v>90000</v>
      </c>
      <c r="M7307" s="93" t="n">
        <v>84735</v>
      </c>
      <c r="N7307" s="93" t="n">
        <v>14140</v>
      </c>
      <c r="O7307" s="148" t="n">
        <v>81818.18181818181</v>
      </c>
      <c r="P7307" s="93" t="inlineStr">
        <is>
          <t>카페24여름 한정 진정세트여름 한정 진정세트 (대용량)190801</t>
        </is>
      </c>
    </row>
    <row r="7308" customFormat="1" s="93">
      <c r="B7308" s="127" t="n">
        <v>44011</v>
      </c>
      <c r="C7308" s="93">
        <f>TEXT(B7308,"aaa")</f>
        <v/>
      </c>
      <c r="E7308" s="93" t="inlineStr">
        <is>
          <t>어성초진정패키지</t>
        </is>
      </c>
      <c r="F7308" s="5" t="inlineStr">
        <is>
          <t>카페24</t>
        </is>
      </c>
      <c r="G7308" s="93" t="inlineStr">
        <is>
          <t>어성초 진정패키지세트</t>
        </is>
      </c>
      <c r="H7308" s="93" t="n">
        <v>8</v>
      </c>
      <c r="J7308" s="7" t="n">
        <v>190801</v>
      </c>
      <c r="L7308" s="93" t="n">
        <v>792000</v>
      </c>
      <c r="M7308" s="93" t="n">
        <v>745668</v>
      </c>
      <c r="N7308" s="93" t="n">
        <v>121096</v>
      </c>
      <c r="O7308" s="148" t="n">
        <v>720000</v>
      </c>
      <c r="P7308" s="93" t="inlineStr">
        <is>
          <t>카페24어성초진정패키지어성초 진정패키지세트190801</t>
        </is>
      </c>
    </row>
    <row r="7309" customFormat="1" s="93">
      <c r="B7309" s="127" t="n">
        <v>44011</v>
      </c>
      <c r="C7309" s="93">
        <f>TEXT(B7309,"aaa")</f>
        <v/>
      </c>
      <c r="E7309" s="93" t="inlineStr">
        <is>
          <t>머드크림마스크</t>
        </is>
      </c>
      <c r="F7309" s="5" t="inlineStr">
        <is>
          <t>카페24</t>
        </is>
      </c>
      <c r="G7309" s="93" t="inlineStr">
        <is>
          <t>머드크림마스크 100ml</t>
        </is>
      </c>
      <c r="H7309" s="93" t="n">
        <v>2</v>
      </c>
      <c r="J7309" s="7" t="n">
        <v>190801</v>
      </c>
      <c r="L7309" s="93" t="n">
        <v>40000</v>
      </c>
      <c r="M7309" s="93" t="n">
        <v>37660</v>
      </c>
      <c r="N7309" s="93" t="n">
        <v>2884</v>
      </c>
      <c r="O7309" s="148" t="n">
        <v>36363.63636363636</v>
      </c>
      <c r="P7309" s="93" t="inlineStr">
        <is>
          <t>카페24머드크림마스크머드크림마스크 100ml190801</t>
        </is>
      </c>
    </row>
    <row r="7310" customFormat="1" s="93">
      <c r="B7310" s="127" t="n">
        <v>44011</v>
      </c>
      <c r="C7310" s="93">
        <f>TEXT(B7310,"aaa")</f>
        <v/>
      </c>
      <c r="E7310" s="93" t="inlineStr">
        <is>
          <t>마스크팩</t>
        </is>
      </c>
      <c r="F7310" s="5" t="inlineStr">
        <is>
          <t>카페24</t>
        </is>
      </c>
      <c r="G7310" s="93" t="inlineStr">
        <is>
          <t>마스크팩 1매</t>
        </is>
      </c>
      <c r="H7310" s="93" t="n">
        <v>5</v>
      </c>
      <c r="J7310" s="7" t="n">
        <v>190801</v>
      </c>
      <c r="L7310" s="93" t="n">
        <v>20000</v>
      </c>
      <c r="M7310" s="93" t="n">
        <v>18830</v>
      </c>
      <c r="N7310" s="93" t="n">
        <v>1985</v>
      </c>
      <c r="O7310" s="148" t="n">
        <v>18181.81818181818</v>
      </c>
      <c r="P7310" s="93" t="inlineStr">
        <is>
          <t>카페24마스크팩마스크팩 1매190801</t>
        </is>
      </c>
    </row>
    <row r="7311" customFormat="1" s="93">
      <c r="B7311" s="127" t="n">
        <v>44011</v>
      </c>
      <c r="C7311" s="93">
        <f>TEXT(B7311,"aaa")</f>
        <v/>
      </c>
      <c r="E7311" s="93" t="inlineStr">
        <is>
          <t>마스크팩</t>
        </is>
      </c>
      <c r="F7311" s="5" t="inlineStr">
        <is>
          <t>카페24</t>
        </is>
      </c>
      <c r="G7311" s="93" t="inlineStr">
        <is>
          <t>마스크팩 10매</t>
        </is>
      </c>
      <c r="H7311" s="93" t="n">
        <v>1</v>
      </c>
      <c r="J7311" s="7" t="n">
        <v>190801</v>
      </c>
      <c r="L7311" s="93" t="n">
        <v>20000</v>
      </c>
      <c r="M7311" s="93" t="n">
        <v>18830</v>
      </c>
      <c r="N7311" s="93" t="n">
        <v>3970</v>
      </c>
      <c r="O7311" s="148" t="n">
        <v>18181.81818181818</v>
      </c>
      <c r="P7311" s="93" t="inlineStr">
        <is>
          <t>카페24마스크팩마스크팩 10매190801</t>
        </is>
      </c>
    </row>
    <row r="7312" customFormat="1" s="93">
      <c r="B7312" s="127" t="n">
        <v>44011</v>
      </c>
      <c r="C7312" s="93">
        <f>TEXT(B7312,"aaa")</f>
        <v/>
      </c>
      <c r="E7312" s="93" t="inlineStr">
        <is>
          <t>토너</t>
        </is>
      </c>
      <c r="F7312" s="5" t="inlineStr">
        <is>
          <t>카페24</t>
        </is>
      </c>
      <c r="G7312" s="93" t="inlineStr">
        <is>
          <t>250ml</t>
        </is>
      </c>
      <c r="H7312" s="93" t="n">
        <v>74</v>
      </c>
      <c r="J7312" s="7" t="n">
        <v>190801</v>
      </c>
      <c r="L7312" s="93" t="n">
        <v>1480000</v>
      </c>
      <c r="M7312" s="93" t="n">
        <v>1393420</v>
      </c>
      <c r="N7312" s="93" t="n">
        <v>241240</v>
      </c>
      <c r="O7312" s="148" t="n">
        <v>1345454.545454545</v>
      </c>
      <c r="P7312" s="93" t="inlineStr">
        <is>
          <t>카페24토너250ml190801</t>
        </is>
      </c>
    </row>
    <row r="7313" customFormat="1" s="93">
      <c r="B7313" s="127" t="n">
        <v>44011</v>
      </c>
      <c r="C7313" s="93">
        <f>TEXT(B7313,"aaa")</f>
        <v/>
      </c>
      <c r="E7313" s="93" t="inlineStr">
        <is>
          <t>토너</t>
        </is>
      </c>
      <c r="F7313" s="5" t="inlineStr">
        <is>
          <t>카페24</t>
        </is>
      </c>
      <c r="G7313" s="93" t="inlineStr">
        <is>
          <t>250ml 2set</t>
        </is>
      </c>
      <c r="H7313" s="93" t="n">
        <v>42</v>
      </c>
      <c r="J7313" s="7" t="n">
        <v>190801</v>
      </c>
      <c r="L7313" s="93" t="n">
        <v>1470000</v>
      </c>
      <c r="M7313" s="93" t="n">
        <v>1384005</v>
      </c>
      <c r="N7313" s="93" t="n">
        <v>273840</v>
      </c>
      <c r="O7313" s="148" t="n">
        <v>1336363.636363636</v>
      </c>
      <c r="P7313" s="93" t="inlineStr">
        <is>
          <t>카페24토너250ml 2set190801</t>
        </is>
      </c>
    </row>
    <row r="7314" customFormat="1" s="93">
      <c r="B7314" s="127" t="n">
        <v>44011</v>
      </c>
      <c r="C7314" s="93">
        <f>TEXT(B7314,"aaa")</f>
        <v/>
      </c>
      <c r="E7314" s="93" t="inlineStr">
        <is>
          <t>토너</t>
        </is>
      </c>
      <c r="F7314" s="5" t="inlineStr">
        <is>
          <t>카페24</t>
        </is>
      </c>
      <c r="G7314" s="93" t="inlineStr">
        <is>
          <t>500ml</t>
        </is>
      </c>
      <c r="H7314" s="93" t="n">
        <v>77</v>
      </c>
      <c r="J7314" s="7" t="n">
        <v>190801</v>
      </c>
      <c r="L7314" s="93" t="n">
        <v>2541000</v>
      </c>
      <c r="M7314" s="93" t="n">
        <v>2392351.5</v>
      </c>
      <c r="N7314" s="93" t="n">
        <v>363825</v>
      </c>
      <c r="O7314" s="148" t="n">
        <v>2310000</v>
      </c>
      <c r="P7314" s="93" t="inlineStr">
        <is>
          <t>카페24토너500ml190801</t>
        </is>
      </c>
    </row>
    <row r="7315" customFormat="1" s="93">
      <c r="B7315" s="127" t="n">
        <v>44011</v>
      </c>
      <c r="C7315" s="93">
        <f>TEXT(B7315,"aaa")</f>
        <v/>
      </c>
      <c r="E7315" s="93" t="inlineStr">
        <is>
          <t>토너</t>
        </is>
      </c>
      <c r="F7315" s="5" t="inlineStr">
        <is>
          <t>카페24</t>
        </is>
      </c>
      <c r="G7315" s="93" t="inlineStr">
        <is>
          <t>스킨팩 화장솜 60P</t>
        </is>
      </c>
      <c r="H7315" s="93" t="n">
        <v>66</v>
      </c>
      <c r="J7315" s="7" t="n">
        <v>190801</v>
      </c>
      <c r="L7315" s="93" t="n">
        <v>198000</v>
      </c>
      <c r="M7315" s="93" t="n">
        <v>186417</v>
      </c>
      <c r="N7315" s="93" t="n">
        <v>73260</v>
      </c>
      <c r="O7315" s="148" t="n">
        <v>180000</v>
      </c>
      <c r="P7315" s="93" t="inlineStr">
        <is>
          <t>카페24토너스킨팩 화장솜 60P190801</t>
        </is>
      </c>
    </row>
    <row r="7316" customFormat="1" s="93">
      <c r="B7316" s="127" t="n">
        <v>44011</v>
      </c>
      <c r="C7316" s="93">
        <f>TEXT(B7316,"aaa")</f>
        <v/>
      </c>
      <c r="E7316" s="93" t="inlineStr">
        <is>
          <t>앰플</t>
        </is>
      </c>
      <c r="F7316" s="5" t="inlineStr">
        <is>
          <t>카페24</t>
        </is>
      </c>
      <c r="G7316" s="93" t="inlineStr">
        <is>
          <t>앰플 30ml</t>
        </is>
      </c>
      <c r="H7316" s="93" t="n">
        <v>11</v>
      </c>
      <c r="J7316" s="7" t="n">
        <v>190801</v>
      </c>
      <c r="L7316" s="93" t="n">
        <v>308000</v>
      </c>
      <c r="M7316" s="93" t="n">
        <v>289982</v>
      </c>
      <c r="N7316" s="93" t="n">
        <v>37367</v>
      </c>
      <c r="O7316" s="148" t="n">
        <v>280000</v>
      </c>
      <c r="P7316" s="93" t="inlineStr">
        <is>
          <t>카페24앰플앰플 30ml190801</t>
        </is>
      </c>
    </row>
    <row r="7317" customFormat="1" s="93">
      <c r="B7317" s="127" t="n">
        <v>44011</v>
      </c>
      <c r="C7317" s="93">
        <f>TEXT(B7317,"aaa")</f>
        <v/>
      </c>
      <c r="E7317" s="93" t="inlineStr">
        <is>
          <t>수딩크림</t>
        </is>
      </c>
      <c r="F7317" s="5" t="inlineStr">
        <is>
          <t>카페24</t>
        </is>
      </c>
      <c r="G7317" s="93" t="inlineStr">
        <is>
          <t>수딩크림 100ml</t>
        </is>
      </c>
      <c r="H7317" s="93" t="n">
        <v>7</v>
      </c>
      <c r="J7317" s="7" t="n">
        <v>190801</v>
      </c>
      <c r="L7317" s="93" t="n">
        <v>266000</v>
      </c>
      <c r="M7317" s="93" t="n">
        <v>250439</v>
      </c>
      <c r="N7317" s="93" t="n">
        <v>21315</v>
      </c>
      <c r="O7317" s="148" t="n">
        <v>241818.1818181818</v>
      </c>
      <c r="P7317" s="93" t="inlineStr">
        <is>
          <t>카페24수딩크림수딩크림 100ml190801</t>
        </is>
      </c>
    </row>
    <row r="7318" customFormat="1" s="93">
      <c r="B7318" s="127" t="n">
        <v>44011</v>
      </c>
      <c r="C7318" s="93">
        <f>TEXT(B7318,"aaa")</f>
        <v/>
      </c>
      <c r="E7318" s="93" t="inlineStr">
        <is>
          <t>클렌징폼</t>
        </is>
      </c>
      <c r="F7318" s="5" t="inlineStr">
        <is>
          <t>카페24</t>
        </is>
      </c>
      <c r="G7318" s="93" t="inlineStr">
        <is>
          <t>클렌징폼 120ml</t>
        </is>
      </c>
      <c r="H7318" s="93" t="n">
        <v>6</v>
      </c>
      <c r="J7318" s="7" t="n">
        <v>190801</v>
      </c>
      <c r="L7318" s="93" t="n">
        <v>78000</v>
      </c>
      <c r="M7318" s="93" t="n">
        <v>73437</v>
      </c>
      <c r="N7318" s="93" t="n">
        <v>16500</v>
      </c>
      <c r="O7318" s="148" t="n">
        <v>70909.0909090909</v>
      </c>
      <c r="P7318" s="93" t="inlineStr">
        <is>
          <t>카페24클렌징폼클렌징폼 120ml190801</t>
        </is>
      </c>
    </row>
    <row r="7319" customFormat="1" s="93">
      <c r="B7319" s="127" t="n">
        <v>44011</v>
      </c>
      <c r="C7319" s="93">
        <f>TEXT(B7319,"aaa")</f>
        <v/>
      </c>
      <c r="E7319" s="93" t="inlineStr">
        <is>
          <t>클렌징폼</t>
        </is>
      </c>
      <c r="F7319" s="5" t="inlineStr">
        <is>
          <t>카페24</t>
        </is>
      </c>
      <c r="G7319" s="93" t="inlineStr">
        <is>
          <t>클렌징폼 120ml 3set</t>
        </is>
      </c>
      <c r="H7319" s="93" t="n">
        <v>1</v>
      </c>
      <c r="J7319" s="7" t="n">
        <v>190801</v>
      </c>
      <c r="L7319" s="93" t="n">
        <v>33000</v>
      </c>
      <c r="M7319" s="93" t="n">
        <v>31069.5</v>
      </c>
      <c r="N7319" s="93" t="n">
        <v>3690</v>
      </c>
      <c r="O7319" s="148" t="n">
        <v>30000</v>
      </c>
      <c r="P7319" s="93" t="inlineStr">
        <is>
          <t>카페24클렌징폼클렌징폼 120ml 3set190801</t>
        </is>
      </c>
    </row>
    <row r="7320" customFormat="1" s="93">
      <c r="B7320" s="127" t="n">
        <v>44011</v>
      </c>
      <c r="C7320" s="93">
        <f>TEXT(B7320,"aaa")</f>
        <v/>
      </c>
      <c r="E7320" s="93" t="inlineStr">
        <is>
          <t>토너</t>
        </is>
      </c>
      <c r="F7320" s="5" t="inlineStr">
        <is>
          <t>큐텐</t>
        </is>
      </c>
      <c r="G7320" s="93" t="inlineStr">
        <is>
          <t>250ml</t>
        </is>
      </c>
      <c r="H7320" s="93" t="n">
        <v>26</v>
      </c>
      <c r="J7320" s="7" t="n">
        <v>190801</v>
      </c>
      <c r="L7320" s="93" t="n">
        <v>819000</v>
      </c>
      <c r="M7320" s="93" t="n">
        <v>728910</v>
      </c>
      <c r="N7320" s="93" t="n">
        <v>84760</v>
      </c>
      <c r="O7320" s="148" t="n">
        <v>744545.4545454545</v>
      </c>
      <c r="P7320" s="93" t="inlineStr">
        <is>
          <t>큐텐토너250ml190801</t>
        </is>
      </c>
    </row>
    <row r="7321" customFormat="1" s="93">
      <c r="B7321" s="127" t="n">
        <v>44011</v>
      </c>
      <c r="C7321" s="93">
        <f>TEXT(B7321,"aaa")</f>
        <v/>
      </c>
      <c r="E7321" s="93" t="inlineStr">
        <is>
          <t>토너</t>
        </is>
      </c>
      <c r="F7321" s="5" t="inlineStr">
        <is>
          <t>큐텐</t>
        </is>
      </c>
      <c r="G7321" s="93" t="inlineStr">
        <is>
          <t>250ml 2set</t>
        </is>
      </c>
      <c r="H7321" s="93" t="n">
        <v>12</v>
      </c>
      <c r="J7321" s="7" t="n">
        <v>190801</v>
      </c>
      <c r="L7321" s="93" t="n">
        <v>528000</v>
      </c>
      <c r="M7321" s="93" t="n">
        <v>469920</v>
      </c>
      <c r="N7321" s="93" t="n">
        <v>78240</v>
      </c>
      <c r="O7321" s="148" t="n">
        <v>479999.9999999999</v>
      </c>
      <c r="P7321" s="93" t="inlineStr">
        <is>
          <t>큐텐토너250ml 2set190801</t>
        </is>
      </c>
    </row>
    <row r="7322" customFormat="1" s="93">
      <c r="B7322" s="127" t="n">
        <v>44011</v>
      </c>
      <c r="C7322" s="93">
        <f>TEXT(B7322,"aaa")</f>
        <v/>
      </c>
      <c r="E7322" s="93" t="inlineStr">
        <is>
          <t>앰플</t>
        </is>
      </c>
      <c r="F7322" s="5" t="inlineStr">
        <is>
          <t>큐텐</t>
        </is>
      </c>
      <c r="G7322" s="93" t="inlineStr">
        <is>
          <t>앰플 30ml</t>
        </is>
      </c>
      <c r="H7322" s="93" t="n">
        <v>5</v>
      </c>
      <c r="J7322" s="7" t="n">
        <v>190801</v>
      </c>
      <c r="L7322" s="93" t="n">
        <v>190000</v>
      </c>
      <c r="M7322" s="93" t="n">
        <v>169100</v>
      </c>
      <c r="N7322" s="93" t="n">
        <v>16985</v>
      </c>
      <c r="O7322" s="148" t="n">
        <v>172727.2727272727</v>
      </c>
      <c r="P7322" s="93" t="inlineStr">
        <is>
          <t>큐텐앰플앰플 30ml190801</t>
        </is>
      </c>
    </row>
    <row r="7323" customFormat="1" s="93">
      <c r="B7323" s="127" t="n">
        <v>44011</v>
      </c>
      <c r="C7323" s="93">
        <f>TEXT(B7323,"aaa")</f>
        <v/>
      </c>
      <c r="E7323" s="93" t="inlineStr">
        <is>
          <t>머드크림마스크</t>
        </is>
      </c>
      <c r="F7323" s="5" t="inlineStr">
        <is>
          <t>큐텐</t>
        </is>
      </c>
      <c r="G7323" s="93" t="inlineStr">
        <is>
          <t>머드크림마스크 100ml</t>
        </is>
      </c>
      <c r="H7323" s="93" t="n">
        <v>1</v>
      </c>
      <c r="J7323" s="7" t="n">
        <v>190801</v>
      </c>
      <c r="L7323" s="93" t="n">
        <v>31500</v>
      </c>
      <c r="M7323" s="93" t="n">
        <v>28035</v>
      </c>
      <c r="N7323" s="93" t="n">
        <v>1442</v>
      </c>
      <c r="O7323" s="148" t="n">
        <v>28636.36363636363</v>
      </c>
      <c r="P7323" s="93" t="inlineStr">
        <is>
          <t>큐텐머드크림마스크머드크림마스크 100ml190801</t>
        </is>
      </c>
    </row>
    <row r="7324" customFormat="1" s="93">
      <c r="B7324" s="127" t="n">
        <v>44011</v>
      </c>
      <c r="C7324" s="93">
        <f>TEXT(B7324,"aaa")</f>
        <v/>
      </c>
      <c r="E7324" s="93" t="inlineStr">
        <is>
          <t>마스크팩</t>
        </is>
      </c>
      <c r="F7324" s="5" t="inlineStr">
        <is>
          <t>큐텐</t>
        </is>
      </c>
      <c r="G7324" s="93" t="inlineStr">
        <is>
          <t>마스크팩 10매</t>
        </is>
      </c>
      <c r="H7324" s="93" t="n">
        <v>1</v>
      </c>
      <c r="J7324" s="7" t="n">
        <v>190801</v>
      </c>
      <c r="L7324" s="93" t="n">
        <v>36000</v>
      </c>
      <c r="M7324" s="93" t="n">
        <v>32040</v>
      </c>
      <c r="N7324" s="93" t="n">
        <v>3970</v>
      </c>
      <c r="O7324" s="148" t="n">
        <v>32727.27272727272</v>
      </c>
      <c r="P7324" s="93" t="inlineStr">
        <is>
          <t>큐텐마스크팩마스크팩 10매190801</t>
        </is>
      </c>
    </row>
    <row r="7325" customFormat="1" s="93">
      <c r="B7325" s="127" t="n">
        <v>44011</v>
      </c>
      <c r="C7325" s="93">
        <f>TEXT(B7325,"aaa")</f>
        <v/>
      </c>
      <c r="E7325" s="93" t="inlineStr">
        <is>
          <t>클렌징폼</t>
        </is>
      </c>
      <c r="F7325" s="5" t="inlineStr">
        <is>
          <t>큐텐</t>
        </is>
      </c>
      <c r="G7325" s="93" t="inlineStr">
        <is>
          <t>클렌징폼 120ml</t>
        </is>
      </c>
      <c r="H7325" s="93" t="n">
        <v>1</v>
      </c>
      <c r="J7325" s="7" t="n">
        <v>190801</v>
      </c>
      <c r="L7325" s="93" t="n">
        <v>25000</v>
      </c>
      <c r="M7325" s="93" t="n">
        <v>22250</v>
      </c>
      <c r="N7325" s="93" t="n">
        <v>2750</v>
      </c>
      <c r="O7325" s="148" t="n">
        <v>22727.27272727272</v>
      </c>
      <c r="P7325" s="93" t="inlineStr">
        <is>
          <t>큐텐클렌징폼클렌징폼 120ml190801</t>
        </is>
      </c>
    </row>
    <row r="7326" customFormat="1" s="93">
      <c r="B7326" s="127" t="n">
        <v>44011</v>
      </c>
      <c r="C7326" s="93">
        <f>TEXT(B7326,"aaa")</f>
        <v/>
      </c>
      <c r="E7326" s="93" t="inlineStr">
        <is>
          <t>토너</t>
        </is>
      </c>
      <c r="F7326" s="5" t="inlineStr">
        <is>
          <t>아누아 CS</t>
        </is>
      </c>
      <c r="G7326" s="93" t="inlineStr">
        <is>
          <t>250ml</t>
        </is>
      </c>
      <c r="H7326" s="93" t="n">
        <v>5</v>
      </c>
      <c r="J7326" s="7" t="n">
        <v>190801</v>
      </c>
      <c r="L7326" s="93" t="n">
        <v>0</v>
      </c>
      <c r="M7326" s="93" t="n">
        <v>0</v>
      </c>
      <c r="N7326" s="93" t="n">
        <v>16300</v>
      </c>
      <c r="O7326" s="148" t="n">
        <v>0</v>
      </c>
      <c r="P7326" s="93" t="inlineStr">
        <is>
          <t>아누아 CS토너250ml190801</t>
        </is>
      </c>
    </row>
    <row r="7327" customFormat="1" s="93">
      <c r="B7327" s="127" t="n">
        <v>44011</v>
      </c>
      <c r="C7327" s="93">
        <f>TEXT(B7327,"aaa")</f>
        <v/>
      </c>
      <c r="E7327" s="93" t="inlineStr">
        <is>
          <t>화장솜</t>
        </is>
      </c>
      <c r="F7327" s="5" t="inlineStr">
        <is>
          <t>아누아 CS</t>
        </is>
      </c>
      <c r="G7327" s="93" t="inlineStr">
        <is>
          <t>스킨팩 화장솜 60P</t>
        </is>
      </c>
      <c r="H7327" s="93" t="n">
        <v>4</v>
      </c>
      <c r="J7327" s="7" t="n">
        <v>190801</v>
      </c>
      <c r="L7327" s="93" t="n">
        <v>0</v>
      </c>
      <c r="M7327" s="93" t="n">
        <v>0</v>
      </c>
      <c r="N7327" s="93" t="n">
        <v>4440</v>
      </c>
      <c r="O7327" s="148" t="n">
        <v>0</v>
      </c>
      <c r="P7327" s="93" t="inlineStr">
        <is>
          <t>아누아 CS화장솜스킨팩 화장솜 60P190801</t>
        </is>
      </c>
    </row>
    <row r="7328" customFormat="1" s="93">
      <c r="B7328" s="127" t="n">
        <v>44011</v>
      </c>
      <c r="C7328" s="93">
        <f>TEXT(B7328,"aaa")</f>
        <v/>
      </c>
      <c r="E7328" s="93" t="inlineStr">
        <is>
          <t>앰플</t>
        </is>
      </c>
      <c r="F7328" s="5" t="inlineStr">
        <is>
          <t>아누아 CS</t>
        </is>
      </c>
      <c r="G7328" s="93" t="inlineStr">
        <is>
          <t>앰플 30ml</t>
        </is>
      </c>
      <c r="H7328" s="93" t="n">
        <v>4</v>
      </c>
      <c r="J7328" s="7" t="n">
        <v>190801</v>
      </c>
      <c r="L7328" s="93" t="n">
        <v>0</v>
      </c>
      <c r="M7328" s="93" t="n">
        <v>0</v>
      </c>
      <c r="N7328" s="93" t="n">
        <v>13588</v>
      </c>
      <c r="O7328" s="148" t="n">
        <v>0</v>
      </c>
      <c r="P7328" s="93" t="inlineStr">
        <is>
          <t>아누아 CS앰플앰플 30ml190801</t>
        </is>
      </c>
    </row>
    <row r="7329" customFormat="1" s="93">
      <c r="B7329" s="127" t="n">
        <v>44011</v>
      </c>
      <c r="C7329" s="93">
        <f>TEXT(B7329,"aaa")</f>
        <v/>
      </c>
      <c r="E7329" s="93" t="inlineStr">
        <is>
          <t>마스크팩</t>
        </is>
      </c>
      <c r="F7329" s="5" t="inlineStr">
        <is>
          <t>아누아 CS</t>
        </is>
      </c>
      <c r="G7329" s="93" t="inlineStr">
        <is>
          <t>마스크팩 10매</t>
        </is>
      </c>
      <c r="H7329" s="93" t="n">
        <v>4</v>
      </c>
      <c r="J7329" s="7" t="n">
        <v>190801</v>
      </c>
      <c r="L7329" s="93" t="n">
        <v>0</v>
      </c>
      <c r="M7329" s="93" t="n">
        <v>0</v>
      </c>
      <c r="N7329" s="93" t="n">
        <v>15880</v>
      </c>
      <c r="O7329" s="148" t="n">
        <v>0</v>
      </c>
      <c r="P7329" s="93" t="inlineStr">
        <is>
          <t>아누아 CS마스크팩마스크팩 10매190801</t>
        </is>
      </c>
    </row>
    <row r="7330" customFormat="1" s="93">
      <c r="B7330" s="127" t="n">
        <v>44011</v>
      </c>
      <c r="C7330" s="93">
        <f>TEXT(B7330,"aaa")</f>
        <v/>
      </c>
      <c r="E7330" s="93" t="inlineStr">
        <is>
          <t>선크림</t>
        </is>
      </c>
      <c r="F7330" s="5" t="inlineStr">
        <is>
          <t>아누아 CS</t>
        </is>
      </c>
      <c r="G7330" s="93" t="inlineStr">
        <is>
          <t>선크림 50ml</t>
        </is>
      </c>
      <c r="H7330" s="93" t="n">
        <v>4</v>
      </c>
      <c r="J7330" s="7" t="n">
        <v>190801</v>
      </c>
      <c r="L7330" s="93" t="n">
        <v>0</v>
      </c>
      <c r="M7330" s="93" t="n">
        <v>0</v>
      </c>
      <c r="N7330" s="93" t="n">
        <v>9380</v>
      </c>
      <c r="O7330" s="148" t="n">
        <v>0</v>
      </c>
      <c r="P7330" s="93" t="inlineStr">
        <is>
          <t>아누아 CS선크림선크림 50ml190801</t>
        </is>
      </c>
    </row>
    <row r="7331" customFormat="1" s="93">
      <c r="B7331" s="127" t="n">
        <v>44011</v>
      </c>
      <c r="C7331" s="93">
        <f>TEXT(B7331,"aaa")</f>
        <v/>
      </c>
      <c r="E7331" s="93" t="inlineStr">
        <is>
          <t>토너</t>
        </is>
      </c>
      <c r="F7331" s="5" t="inlineStr">
        <is>
          <t>화해</t>
        </is>
      </c>
      <c r="G7331" s="93" t="inlineStr">
        <is>
          <t>250ml</t>
        </is>
      </c>
      <c r="H7331" s="93" t="n">
        <v>8</v>
      </c>
      <c r="J7331" s="7" t="n">
        <v>190801</v>
      </c>
      <c r="L7331" s="93" t="n">
        <v>160000</v>
      </c>
      <c r="M7331" s="93" t="n">
        <v>115200</v>
      </c>
      <c r="N7331" s="93" t="n">
        <v>26080</v>
      </c>
      <c r="O7331" s="148" t="n">
        <v>145454.5454545454</v>
      </c>
      <c r="P7331" s="93" t="inlineStr">
        <is>
          <t>화해토너250ml190801</t>
        </is>
      </c>
    </row>
    <row r="7332" customFormat="1" s="93">
      <c r="B7332" s="127" t="n">
        <v>44012</v>
      </c>
      <c r="C7332" s="93">
        <f>TEXT(B7332,"aaa")</f>
        <v/>
      </c>
      <c r="E7332" s="93" t="inlineStr">
        <is>
          <t>토너</t>
        </is>
      </c>
      <c r="F7332" s="5" t="inlineStr">
        <is>
          <t>W컨셉</t>
        </is>
      </c>
      <c r="G7332" s="93" t="inlineStr">
        <is>
          <t>250ml 2set</t>
        </is>
      </c>
      <c r="H7332" s="93" t="n">
        <v>7</v>
      </c>
      <c r="J7332" s="7" t="n">
        <v>190801</v>
      </c>
      <c r="L7332" s="93" t="n">
        <v>245000</v>
      </c>
      <c r="M7332" s="93" t="n">
        <v>178850</v>
      </c>
      <c r="N7332" s="93" t="n">
        <v>45640</v>
      </c>
      <c r="O7332" s="148" t="n">
        <v>222727.2727272727</v>
      </c>
      <c r="P7332" s="93" t="inlineStr">
        <is>
          <t>W컨셉토너250ml 2set190801</t>
        </is>
      </c>
    </row>
    <row r="7333" customFormat="1" s="93">
      <c r="B7333" s="127" t="n">
        <v>44012</v>
      </c>
      <c r="C7333" s="93">
        <f>TEXT(B7333,"aaa")</f>
        <v/>
      </c>
      <c r="E7333" s="93" t="inlineStr">
        <is>
          <t>토너</t>
        </is>
      </c>
      <c r="F7333" s="5" t="inlineStr">
        <is>
          <t>글로우데이즈 시코르</t>
        </is>
      </c>
      <c r="G7333" s="93" t="inlineStr">
        <is>
          <t>250ml</t>
        </is>
      </c>
      <c r="H7333" s="93" t="n">
        <v>250</v>
      </c>
      <c r="J7333" s="7" t="n">
        <v>190801</v>
      </c>
      <c r="L7333" s="93" t="n">
        <v>2556750</v>
      </c>
      <c r="M7333" s="93" t="n">
        <v>2556750</v>
      </c>
      <c r="N7333" s="93" t="n">
        <v>815000</v>
      </c>
      <c r="O7333" s="148" t="n">
        <v>2324318.181818182</v>
      </c>
      <c r="P7333" s="93" t="inlineStr">
        <is>
          <t>글로우데이즈 시코르토너250ml190801</t>
        </is>
      </c>
    </row>
    <row r="7334" customFormat="1" s="93">
      <c r="B7334" s="127" t="n">
        <v>44012</v>
      </c>
      <c r="C7334" s="93">
        <f>TEXT(B7334,"aaa")</f>
        <v/>
      </c>
      <c r="E7334" s="93" t="inlineStr">
        <is>
          <t>토너</t>
        </is>
      </c>
      <c r="F7334" s="5" t="inlineStr">
        <is>
          <t>스타일쉐어</t>
        </is>
      </c>
      <c r="G7334" s="93" t="inlineStr">
        <is>
          <t>250ml</t>
        </is>
      </c>
      <c r="H7334" s="93" t="n">
        <v>4</v>
      </c>
      <c r="J7334" s="7" t="n">
        <v>190801</v>
      </c>
      <c r="L7334" s="93" t="n">
        <v>80000</v>
      </c>
      <c r="M7334" s="93" t="n">
        <v>60000</v>
      </c>
      <c r="N7334" s="93" t="n">
        <v>13040</v>
      </c>
      <c r="O7334" s="148" t="n">
        <v>72727.27272727272</v>
      </c>
      <c r="P7334" s="93" t="inlineStr">
        <is>
          <t>스타일쉐어토너250ml190801</t>
        </is>
      </c>
    </row>
    <row r="7335" customFormat="1" s="93">
      <c r="B7335" s="127" t="n">
        <v>44012</v>
      </c>
      <c r="C7335" s="93">
        <f>TEXT(B7335,"aaa")</f>
        <v/>
      </c>
      <c r="E7335" s="93" t="inlineStr">
        <is>
          <t>선크림</t>
        </is>
      </c>
      <c r="F7335" s="5" t="inlineStr">
        <is>
          <t>카페24</t>
        </is>
      </c>
      <c r="G7335" s="93" t="inlineStr">
        <is>
          <t>선크림 50ml</t>
        </is>
      </c>
      <c r="H7335" s="93" t="n">
        <v>7</v>
      </c>
      <c r="J7335" s="7" t="n">
        <v>190801</v>
      </c>
      <c r="L7335" s="93" t="n">
        <v>140000</v>
      </c>
      <c r="M7335" s="93" t="n">
        <v>131810</v>
      </c>
      <c r="N7335" s="93" t="n">
        <v>16415</v>
      </c>
      <c r="O7335" s="148" t="n">
        <v>127272.7272727273</v>
      </c>
      <c r="P7335" s="93" t="inlineStr">
        <is>
          <t>카페24선크림선크림 50ml190801</t>
        </is>
      </c>
    </row>
    <row r="7336" customFormat="1" s="93">
      <c r="B7336" s="127" t="n">
        <v>44012</v>
      </c>
      <c r="C7336" s="93">
        <f>TEXT(B7336,"aaa")</f>
        <v/>
      </c>
      <c r="E7336" s="93" t="inlineStr">
        <is>
          <t>선크림</t>
        </is>
      </c>
      <c r="F7336" s="5" t="inlineStr">
        <is>
          <t>카페24</t>
        </is>
      </c>
      <c r="G7336" s="93" t="inlineStr">
        <is>
          <t>선크림 50ml  2set</t>
        </is>
      </c>
      <c r="H7336" s="93" t="n">
        <v>1</v>
      </c>
      <c r="J7336" s="7" t="n">
        <v>190801</v>
      </c>
      <c r="L7336" s="93" t="n">
        <v>35000</v>
      </c>
      <c r="M7336" s="93" t="n">
        <v>32952.5</v>
      </c>
      <c r="N7336" s="93" t="n">
        <v>4690</v>
      </c>
      <c r="O7336" s="148" t="n">
        <v>31818.18181818182</v>
      </c>
      <c r="P7336" s="93" t="inlineStr">
        <is>
          <t>카페24선크림선크림 50ml  2set190801</t>
        </is>
      </c>
    </row>
    <row r="7337" customFormat="1" s="93">
      <c r="B7337" s="127" t="n">
        <v>44012</v>
      </c>
      <c r="C7337" s="93">
        <f>TEXT(B7337,"aaa")</f>
        <v/>
      </c>
      <c r="E7337" s="93" t="inlineStr">
        <is>
          <t>클렌징폼</t>
        </is>
      </c>
      <c r="F7337" s="5" t="inlineStr">
        <is>
          <t>카페24</t>
        </is>
      </c>
      <c r="G7337" s="93" t="inlineStr">
        <is>
          <t>클렌징폼 120ml(선크림할인)</t>
        </is>
      </c>
      <c r="H7337" s="93" t="n">
        <v>3</v>
      </c>
      <c r="J7337" s="7" t="n">
        <v>190801</v>
      </c>
      <c r="L7337" s="93" t="n">
        <v>30000</v>
      </c>
      <c r="M7337" s="93" t="n">
        <v>28245</v>
      </c>
      <c r="N7337" s="93" t="n">
        <v>8250</v>
      </c>
      <c r="O7337" s="148" t="n">
        <v>27272.72727272727</v>
      </c>
      <c r="P7337" s="93" t="inlineStr">
        <is>
          <t>카페24클렌징폼클렌징폼 120ml(선크림할인)190801</t>
        </is>
      </c>
    </row>
    <row r="7338" customFormat="1" s="93">
      <c r="B7338" s="127" t="n">
        <v>44012</v>
      </c>
      <c r="C7338" s="93">
        <f>TEXT(B7338,"aaa")</f>
        <v/>
      </c>
      <c r="E7338" s="93" t="inlineStr">
        <is>
          <t>여름 한정 진정세트</t>
        </is>
      </c>
      <c r="F7338" s="5" t="inlineStr">
        <is>
          <t>카페24</t>
        </is>
      </c>
      <c r="G7338" s="93" t="inlineStr">
        <is>
          <t>여름 한정 진정세트</t>
        </is>
      </c>
      <c r="H7338" s="93" t="n">
        <v>5</v>
      </c>
      <c r="J7338" s="7" t="n">
        <v>190801</v>
      </c>
      <c r="L7338" s="93" t="n">
        <v>175000</v>
      </c>
      <c r="M7338" s="93" t="n">
        <v>164762.5</v>
      </c>
      <c r="N7338" s="93" t="n">
        <v>28025</v>
      </c>
      <c r="O7338" s="148" t="n">
        <v>159090.9090909091</v>
      </c>
      <c r="P7338" s="93" t="inlineStr">
        <is>
          <t>카페24여름 한정 진정세트여름 한정 진정세트190801</t>
        </is>
      </c>
    </row>
    <row r="7339" customFormat="1" s="93">
      <c r="B7339" s="127" t="n">
        <v>44012</v>
      </c>
      <c r="C7339" s="93">
        <f>TEXT(B7339,"aaa")</f>
        <v/>
      </c>
      <c r="E7339" s="93" t="inlineStr">
        <is>
          <t>여름 한정 진정세트</t>
        </is>
      </c>
      <c r="F7339" s="5" t="inlineStr">
        <is>
          <t>카페24</t>
        </is>
      </c>
      <c r="G7339" s="93" t="inlineStr">
        <is>
          <t>여름 한정 진정세트 (대용량)</t>
        </is>
      </c>
      <c r="H7339" s="93" t="n">
        <v>4</v>
      </c>
      <c r="J7339" s="7" t="n">
        <v>190801</v>
      </c>
      <c r="L7339" s="93" t="n">
        <v>180000</v>
      </c>
      <c r="M7339" s="93" t="n">
        <v>169470</v>
      </c>
      <c r="N7339" s="93" t="n">
        <v>28280</v>
      </c>
      <c r="O7339" s="148" t="n">
        <v>163636.3636363636</v>
      </c>
      <c r="P7339" s="93" t="inlineStr">
        <is>
          <t>카페24여름 한정 진정세트여름 한정 진정세트 (대용량)190801</t>
        </is>
      </c>
    </row>
    <row r="7340" customFormat="1" s="93">
      <c r="B7340" s="127" t="n">
        <v>44012</v>
      </c>
      <c r="C7340" s="93">
        <f>TEXT(B7340,"aaa")</f>
        <v/>
      </c>
      <c r="E7340" s="93" t="inlineStr">
        <is>
          <t>어성초진정패키지</t>
        </is>
      </c>
      <c r="F7340" s="5" t="inlineStr">
        <is>
          <t>카페24</t>
        </is>
      </c>
      <c r="G7340" s="93" t="inlineStr">
        <is>
          <t>어성초 진정패키지세트</t>
        </is>
      </c>
      <c r="H7340" s="93" t="n">
        <v>5</v>
      </c>
      <c r="J7340" s="7" t="n">
        <v>190801</v>
      </c>
      <c r="L7340" s="93" t="n">
        <v>495000</v>
      </c>
      <c r="M7340" s="93" t="n">
        <v>466042.5</v>
      </c>
      <c r="N7340" s="93" t="n">
        <v>75685</v>
      </c>
      <c r="O7340" s="148" t="n">
        <v>449999.9999999999</v>
      </c>
      <c r="P7340" s="93" t="inlineStr">
        <is>
          <t>카페24어성초진정패키지어성초 진정패키지세트190801</t>
        </is>
      </c>
    </row>
    <row r="7341" customFormat="1" s="93">
      <c r="B7341" s="127" t="n">
        <v>44012</v>
      </c>
      <c r="C7341" s="93">
        <f>TEXT(B7341,"aaa")</f>
        <v/>
      </c>
      <c r="E7341" s="93" t="inlineStr">
        <is>
          <t>머드크림마스크</t>
        </is>
      </c>
      <c r="F7341" s="5" t="inlineStr">
        <is>
          <t>카페24</t>
        </is>
      </c>
      <c r="G7341" s="93" t="inlineStr">
        <is>
          <t>머드크림마스크 100ml</t>
        </is>
      </c>
      <c r="H7341" s="93" t="n">
        <v>3</v>
      </c>
      <c r="J7341" s="7" t="n">
        <v>190801</v>
      </c>
      <c r="L7341" s="93" t="n">
        <v>60000</v>
      </c>
      <c r="M7341" s="93" t="n">
        <v>56490</v>
      </c>
      <c r="N7341" s="93" t="n">
        <v>4326</v>
      </c>
      <c r="O7341" s="148" t="n">
        <v>54545.45454545454</v>
      </c>
      <c r="P7341" s="93" t="inlineStr">
        <is>
          <t>카페24머드크림마스크머드크림마스크 100ml190801</t>
        </is>
      </c>
    </row>
    <row r="7342" customFormat="1" s="93">
      <c r="B7342" s="127" t="n">
        <v>44012</v>
      </c>
      <c r="C7342" s="93">
        <f>TEXT(B7342,"aaa")</f>
        <v/>
      </c>
      <c r="E7342" s="93" t="inlineStr">
        <is>
          <t>마스크팩</t>
        </is>
      </c>
      <c r="F7342" s="5" t="inlineStr">
        <is>
          <t>카페24</t>
        </is>
      </c>
      <c r="G7342" s="93" t="inlineStr">
        <is>
          <t>마스크팩 1매</t>
        </is>
      </c>
      <c r="H7342" s="93" t="n">
        <v>2</v>
      </c>
      <c r="J7342" s="7" t="n">
        <v>190801</v>
      </c>
      <c r="L7342" s="93" t="n">
        <v>8000</v>
      </c>
      <c r="M7342" s="93" t="n">
        <v>7532</v>
      </c>
      <c r="N7342" s="93" t="n">
        <v>794</v>
      </c>
      <c r="O7342" s="148" t="n">
        <v>7272.727272727272</v>
      </c>
      <c r="P7342" s="93" t="inlineStr">
        <is>
          <t>카페24마스크팩마스크팩 1매190801</t>
        </is>
      </c>
    </row>
    <row r="7343" customFormat="1" s="93">
      <c r="B7343" s="127" t="n">
        <v>44012</v>
      </c>
      <c r="C7343" s="93">
        <f>TEXT(B7343,"aaa")</f>
        <v/>
      </c>
      <c r="E7343" s="93" t="inlineStr">
        <is>
          <t>마스크팩</t>
        </is>
      </c>
      <c r="F7343" s="5" t="inlineStr">
        <is>
          <t>카페24</t>
        </is>
      </c>
      <c r="G7343" s="93" t="inlineStr">
        <is>
          <t>마스크팩 10매</t>
        </is>
      </c>
      <c r="H7343" s="93" t="n">
        <v>10</v>
      </c>
      <c r="J7343" s="7" t="n">
        <v>190801</v>
      </c>
      <c r="L7343" s="93" t="n">
        <v>200000</v>
      </c>
      <c r="M7343" s="93" t="n">
        <v>188300</v>
      </c>
      <c r="N7343" s="93" t="n">
        <v>39700</v>
      </c>
      <c r="O7343" s="148" t="n">
        <v>181818.1818181818</v>
      </c>
      <c r="P7343" s="93" t="inlineStr">
        <is>
          <t>카페24마스크팩마스크팩 10매190801</t>
        </is>
      </c>
    </row>
    <row r="7344" customFormat="1" s="93">
      <c r="B7344" s="127" t="n">
        <v>44012</v>
      </c>
      <c r="C7344" s="93">
        <f>TEXT(B7344,"aaa")</f>
        <v/>
      </c>
      <c r="E7344" s="93" t="inlineStr">
        <is>
          <t>토너</t>
        </is>
      </c>
      <c r="F7344" s="5" t="inlineStr">
        <is>
          <t>카페24</t>
        </is>
      </c>
      <c r="G7344" s="93" t="inlineStr">
        <is>
          <t>250ml</t>
        </is>
      </c>
      <c r="H7344" s="93" t="n">
        <v>58</v>
      </c>
      <c r="J7344" s="7" t="n">
        <v>190801</v>
      </c>
      <c r="L7344" s="93" t="n">
        <v>1160000</v>
      </c>
      <c r="M7344" s="93" t="n">
        <v>1092140</v>
      </c>
      <c r="N7344" s="93" t="n">
        <v>189080</v>
      </c>
      <c r="O7344" s="148" t="n">
        <v>1054545.454545454</v>
      </c>
      <c r="P7344" s="93" t="inlineStr">
        <is>
          <t>카페24토너250ml190801</t>
        </is>
      </c>
    </row>
    <row r="7345" customFormat="1" s="93">
      <c r="B7345" s="127" t="n">
        <v>44012</v>
      </c>
      <c r="C7345" s="93">
        <f>TEXT(B7345,"aaa")</f>
        <v/>
      </c>
      <c r="E7345" s="93" t="inlineStr">
        <is>
          <t>토너</t>
        </is>
      </c>
      <c r="F7345" s="5" t="inlineStr">
        <is>
          <t>카페24</t>
        </is>
      </c>
      <c r="G7345" s="93" t="inlineStr">
        <is>
          <t>250ml 2set</t>
        </is>
      </c>
      <c r="H7345" s="93" t="n">
        <v>45</v>
      </c>
      <c r="J7345" s="7" t="n">
        <v>190801</v>
      </c>
      <c r="L7345" s="93" t="n">
        <v>1575000</v>
      </c>
      <c r="M7345" s="93" t="n">
        <v>1482862.5</v>
      </c>
      <c r="N7345" s="93" t="n">
        <v>293400</v>
      </c>
      <c r="O7345" s="148" t="n">
        <v>1431818.181818182</v>
      </c>
      <c r="P7345" s="93" t="inlineStr">
        <is>
          <t>카페24토너250ml 2set190801</t>
        </is>
      </c>
    </row>
    <row r="7346" customFormat="1" s="93">
      <c r="B7346" s="127" t="n">
        <v>44012</v>
      </c>
      <c r="C7346" s="93">
        <f>TEXT(B7346,"aaa")</f>
        <v/>
      </c>
      <c r="E7346" s="93" t="inlineStr">
        <is>
          <t>토너</t>
        </is>
      </c>
      <c r="F7346" s="5" t="inlineStr">
        <is>
          <t>카페24</t>
        </is>
      </c>
      <c r="G7346" s="93" t="inlineStr">
        <is>
          <t>500ml</t>
        </is>
      </c>
      <c r="H7346" s="93" t="n">
        <v>65</v>
      </c>
      <c r="J7346" s="7" t="n">
        <v>190801</v>
      </c>
      <c r="L7346" s="93" t="n">
        <v>2145000</v>
      </c>
      <c r="M7346" s="93" t="n">
        <v>2019517.5</v>
      </c>
      <c r="N7346" s="93" t="n">
        <v>307125</v>
      </c>
      <c r="O7346" s="148" t="n">
        <v>1950000</v>
      </c>
      <c r="P7346" s="93" t="inlineStr">
        <is>
          <t>카페24토너500ml190801</t>
        </is>
      </c>
    </row>
    <row r="7347" customFormat="1" s="93">
      <c r="B7347" s="127" t="n">
        <v>44012</v>
      </c>
      <c r="C7347" s="93">
        <f>TEXT(B7347,"aaa")</f>
        <v/>
      </c>
      <c r="E7347" s="93" t="inlineStr">
        <is>
          <t>토너</t>
        </is>
      </c>
      <c r="F7347" s="5" t="inlineStr">
        <is>
          <t>카페24</t>
        </is>
      </c>
      <c r="G7347" s="93" t="inlineStr">
        <is>
          <t>스킨팩 화장솜 60P</t>
        </is>
      </c>
      <c r="H7347" s="93" t="n">
        <v>52</v>
      </c>
      <c r="J7347" s="7" t="n">
        <v>190801</v>
      </c>
      <c r="L7347" s="93" t="n">
        <v>156000</v>
      </c>
      <c r="M7347" s="93" t="n">
        <v>146874</v>
      </c>
      <c r="N7347" s="93" t="n">
        <v>57720</v>
      </c>
      <c r="O7347" s="148" t="n">
        <v>141818.1818181818</v>
      </c>
      <c r="P7347" s="93" t="inlineStr">
        <is>
          <t>카페24토너스킨팩 화장솜 60P190801</t>
        </is>
      </c>
    </row>
    <row r="7348" customFormat="1" s="93">
      <c r="B7348" s="127" t="n">
        <v>44012</v>
      </c>
      <c r="C7348" s="93">
        <f>TEXT(B7348,"aaa")</f>
        <v/>
      </c>
      <c r="E7348" s="93" t="inlineStr">
        <is>
          <t>앰플</t>
        </is>
      </c>
      <c r="F7348" s="5" t="inlineStr">
        <is>
          <t>카페24</t>
        </is>
      </c>
      <c r="G7348" s="93" t="inlineStr">
        <is>
          <t>앰플 30ml</t>
        </is>
      </c>
      <c r="H7348" s="93" t="n">
        <v>13</v>
      </c>
      <c r="J7348" s="7" t="n">
        <v>190801</v>
      </c>
      <c r="L7348" s="93" t="n">
        <v>364000</v>
      </c>
      <c r="M7348" s="93" t="n">
        <v>342706</v>
      </c>
      <c r="N7348" s="93" t="n">
        <v>44161</v>
      </c>
      <c r="O7348" s="148" t="n">
        <v>330909.0909090909</v>
      </c>
      <c r="P7348" s="93" t="inlineStr">
        <is>
          <t>카페24앰플앰플 30ml190801</t>
        </is>
      </c>
    </row>
    <row r="7349" customFormat="1" s="93">
      <c r="B7349" s="127" t="n">
        <v>44012</v>
      </c>
      <c r="C7349" s="93">
        <f>TEXT(B7349,"aaa")</f>
        <v/>
      </c>
      <c r="E7349" s="93" t="inlineStr">
        <is>
          <t>수딩크림</t>
        </is>
      </c>
      <c r="F7349" s="5" t="inlineStr">
        <is>
          <t>카페24</t>
        </is>
      </c>
      <c r="G7349" s="93" t="inlineStr">
        <is>
          <t>수딩크림 100ml</t>
        </is>
      </c>
      <c r="H7349" s="93" t="n">
        <v>4</v>
      </c>
      <c r="J7349" s="7" t="n">
        <v>190801</v>
      </c>
      <c r="L7349" s="93" t="n">
        <v>152000</v>
      </c>
      <c r="M7349" s="93" t="n">
        <v>143108</v>
      </c>
      <c r="N7349" s="93" t="n">
        <v>12180</v>
      </c>
      <c r="O7349" s="148" t="n">
        <v>138181.8181818182</v>
      </c>
      <c r="P7349" s="93" t="inlineStr">
        <is>
          <t>카페24수딩크림수딩크림 100ml190801</t>
        </is>
      </c>
    </row>
    <row r="7350" customFormat="1" s="93">
      <c r="B7350" s="127" t="n">
        <v>44012</v>
      </c>
      <c r="C7350" s="93">
        <f>TEXT(B7350,"aaa")</f>
        <v/>
      </c>
      <c r="E7350" s="93" t="inlineStr">
        <is>
          <t>클렌징폼</t>
        </is>
      </c>
      <c r="F7350" s="5" t="inlineStr">
        <is>
          <t>카페24</t>
        </is>
      </c>
      <c r="G7350" s="93" t="inlineStr">
        <is>
          <t>클렌징폼 120ml</t>
        </is>
      </c>
      <c r="H7350" s="93" t="n">
        <v>8</v>
      </c>
      <c r="J7350" s="7" t="n">
        <v>190801</v>
      </c>
      <c r="L7350" s="93" t="n">
        <v>104000</v>
      </c>
      <c r="M7350" s="93" t="n">
        <v>97916</v>
      </c>
      <c r="N7350" s="93" t="n">
        <v>22000</v>
      </c>
      <c r="O7350" s="148" t="n">
        <v>94545.45454545454</v>
      </c>
      <c r="P7350" s="93" t="inlineStr">
        <is>
          <t>카페24클렌징폼클렌징폼 120ml190801</t>
        </is>
      </c>
    </row>
    <row r="7351" customFormat="1" s="93">
      <c r="B7351" s="127" t="n">
        <v>44012</v>
      </c>
      <c r="C7351" s="93">
        <f>TEXT(B7351,"aaa")</f>
        <v/>
      </c>
      <c r="E7351" s="93" t="inlineStr">
        <is>
          <t>클렌징폼</t>
        </is>
      </c>
      <c r="F7351" s="5" t="inlineStr">
        <is>
          <t>카페24</t>
        </is>
      </c>
      <c r="G7351" s="93" t="inlineStr">
        <is>
          <t>클렌징폼 120ml 2set</t>
        </is>
      </c>
      <c r="H7351" s="93" t="n">
        <v>2</v>
      </c>
      <c r="J7351" s="7" t="n">
        <v>190801</v>
      </c>
      <c r="L7351" s="93" t="n">
        <v>48000</v>
      </c>
      <c r="M7351" s="93" t="n">
        <v>45192</v>
      </c>
      <c r="N7351" s="93" t="n">
        <v>4920</v>
      </c>
      <c r="O7351" s="148" t="n">
        <v>43636.36363636363</v>
      </c>
      <c r="P7351" s="93" t="inlineStr">
        <is>
          <t>카페24클렌징폼클렌징폼 120ml 2set190801</t>
        </is>
      </c>
    </row>
    <row r="7352" customFormat="1" s="93">
      <c r="B7352" s="127" t="n">
        <v>44012</v>
      </c>
      <c r="C7352" s="93">
        <f>TEXT(B7352,"aaa")</f>
        <v/>
      </c>
      <c r="E7352" s="93" t="inlineStr">
        <is>
          <t>클렌징폼</t>
        </is>
      </c>
      <c r="F7352" s="5" t="inlineStr">
        <is>
          <t>카페24</t>
        </is>
      </c>
      <c r="G7352" s="93" t="inlineStr">
        <is>
          <t>클렌징폼 120ml 3set</t>
        </is>
      </c>
      <c r="H7352" s="93" t="n">
        <v>1</v>
      </c>
      <c r="J7352" s="7" t="n">
        <v>190801</v>
      </c>
      <c r="L7352" s="93" t="n">
        <v>33000</v>
      </c>
      <c r="M7352" s="93" t="n">
        <v>31069.5</v>
      </c>
      <c r="N7352" s="93" t="n">
        <v>3690</v>
      </c>
      <c r="O7352" s="148" t="n">
        <v>30000</v>
      </c>
      <c r="P7352" s="93" t="inlineStr">
        <is>
          <t>카페24클렌징폼클렌징폼 120ml 3set190801</t>
        </is>
      </c>
    </row>
    <row r="7353" customFormat="1" s="93">
      <c r="B7353" s="127" t="n">
        <v>44012</v>
      </c>
      <c r="C7353" s="93">
        <f>TEXT(B7353,"aaa")</f>
        <v/>
      </c>
      <c r="E7353" s="93" t="inlineStr">
        <is>
          <t>토너</t>
        </is>
      </c>
      <c r="F7353" s="5" t="inlineStr">
        <is>
          <t>큐텐</t>
        </is>
      </c>
      <c r="G7353" s="93" t="inlineStr">
        <is>
          <t>250ml</t>
        </is>
      </c>
      <c r="H7353" s="93" t="n">
        <v>7</v>
      </c>
      <c r="J7353" s="7" t="n">
        <v>190801</v>
      </c>
      <c r="L7353" s="93" t="n">
        <v>220500</v>
      </c>
      <c r="M7353" s="93" t="n">
        <v>196245</v>
      </c>
      <c r="N7353" s="93" t="n">
        <v>22820</v>
      </c>
      <c r="O7353" s="148" t="n">
        <v>200454.5454545454</v>
      </c>
      <c r="P7353" s="93" t="inlineStr">
        <is>
          <t>큐텐토너250ml190801</t>
        </is>
      </c>
    </row>
    <row r="7354" customFormat="1" s="93">
      <c r="B7354" s="127" t="n">
        <v>44012</v>
      </c>
      <c r="C7354" s="93">
        <f>TEXT(B7354,"aaa")</f>
        <v/>
      </c>
      <c r="E7354" s="93" t="inlineStr">
        <is>
          <t>토너</t>
        </is>
      </c>
      <c r="F7354" s="5" t="inlineStr">
        <is>
          <t>큐텐</t>
        </is>
      </c>
      <c r="G7354" s="93" t="inlineStr">
        <is>
          <t>250ml 2set</t>
        </is>
      </c>
      <c r="H7354" s="93" t="n">
        <v>6</v>
      </c>
      <c r="J7354" s="7" t="n">
        <v>190801</v>
      </c>
      <c r="L7354" s="93" t="n">
        <v>264000</v>
      </c>
      <c r="M7354" s="93" t="n">
        <v>234960</v>
      </c>
      <c r="N7354" s="93" t="n">
        <v>39120</v>
      </c>
      <c r="O7354" s="148" t="n">
        <v>240000</v>
      </c>
      <c r="P7354" s="93" t="inlineStr">
        <is>
          <t>큐텐토너250ml 2set190801</t>
        </is>
      </c>
    </row>
    <row r="7355" customFormat="1" s="93">
      <c r="B7355" s="127" t="n">
        <v>44012</v>
      </c>
      <c r="C7355" s="93">
        <f>TEXT(B7355,"aaa")</f>
        <v/>
      </c>
      <c r="E7355" s="93" t="inlineStr">
        <is>
          <t>앰플</t>
        </is>
      </c>
      <c r="F7355" s="5" t="inlineStr">
        <is>
          <t>큐텐</t>
        </is>
      </c>
      <c r="G7355" s="93" t="inlineStr">
        <is>
          <t>앰플 30ml</t>
        </is>
      </c>
      <c r="H7355" s="93" t="n">
        <v>3</v>
      </c>
      <c r="J7355" s="7" t="n">
        <v>190801</v>
      </c>
      <c r="L7355" s="93" t="n">
        <v>114000</v>
      </c>
      <c r="M7355" s="93" t="n">
        <v>101460</v>
      </c>
      <c r="N7355" s="93" t="n">
        <v>10191</v>
      </c>
      <c r="O7355" s="148" t="n">
        <v>103636.3636363636</v>
      </c>
      <c r="P7355" s="93" t="inlineStr">
        <is>
          <t>큐텐앰플앰플 30ml190801</t>
        </is>
      </c>
    </row>
    <row r="7356" customFormat="1" s="93">
      <c r="B7356" s="127" t="n">
        <v>44012</v>
      </c>
      <c r="C7356" s="93">
        <f>TEXT(B7356,"aaa")</f>
        <v/>
      </c>
      <c r="E7356" s="93" t="inlineStr">
        <is>
          <t>토너</t>
        </is>
      </c>
      <c r="F7356" s="5" t="inlineStr">
        <is>
          <t>아누아 CS</t>
        </is>
      </c>
      <c r="G7356" s="93" t="inlineStr">
        <is>
          <t>250ml</t>
        </is>
      </c>
      <c r="H7356" s="93" t="n">
        <v>2</v>
      </c>
      <c r="J7356" s="7" t="n">
        <v>190801</v>
      </c>
      <c r="L7356" s="93" t="n">
        <v>0</v>
      </c>
      <c r="M7356" s="93" t="n">
        <v>0</v>
      </c>
      <c r="N7356" s="93" t="n">
        <v>6520</v>
      </c>
      <c r="O7356" s="148" t="n">
        <v>0</v>
      </c>
      <c r="P7356" s="93" t="inlineStr">
        <is>
          <t>아누아 CS토너250ml190801</t>
        </is>
      </c>
    </row>
    <row r="7357" customFormat="1" s="93">
      <c r="B7357" s="127" t="n">
        <v>44012</v>
      </c>
      <c r="C7357" s="93">
        <f>TEXT(B7357,"aaa")</f>
        <v/>
      </c>
      <c r="E7357" s="93" t="inlineStr">
        <is>
          <t>토너</t>
        </is>
      </c>
      <c r="F7357" s="5" t="inlineStr">
        <is>
          <t>화해</t>
        </is>
      </c>
      <c r="G7357" s="93" t="inlineStr">
        <is>
          <t>250ml</t>
        </is>
      </c>
      <c r="H7357" s="93" t="n">
        <v>1</v>
      </c>
      <c r="J7357" s="7" t="n">
        <v>190801</v>
      </c>
      <c r="L7357" s="93" t="n">
        <v>20000</v>
      </c>
      <c r="M7357" s="93" t="n">
        <v>14400</v>
      </c>
      <c r="N7357" s="93" t="n">
        <v>3260</v>
      </c>
      <c r="O7357" s="148" t="n">
        <v>18181.81818181818</v>
      </c>
      <c r="P7357" s="93" t="inlineStr">
        <is>
          <t>화해토너250ml190801</t>
        </is>
      </c>
    </row>
    <row r="7358" customFormat="1" s="93">
      <c r="B7358" s="127" t="n">
        <v>44012</v>
      </c>
      <c r="C7358" s="93">
        <f>TEXT(B7358,"aaa")</f>
        <v/>
      </c>
      <c r="E7358" s="93" t="inlineStr">
        <is>
          <t>앰플</t>
        </is>
      </c>
      <c r="F7358" s="5" t="inlineStr">
        <is>
          <t>화해</t>
        </is>
      </c>
      <c r="G7358" s="93" t="inlineStr">
        <is>
          <t>앰플 30ml</t>
        </is>
      </c>
      <c r="H7358" s="93" t="n">
        <v>1</v>
      </c>
      <c r="J7358" s="7" t="n">
        <v>190801</v>
      </c>
      <c r="L7358" s="93" t="n">
        <v>28000</v>
      </c>
      <c r="M7358" s="93" t="n">
        <v>20160</v>
      </c>
      <c r="N7358" s="93" t="n">
        <v>3397</v>
      </c>
      <c r="O7358" s="148" t="n">
        <v>25454.54545454545</v>
      </c>
      <c r="P7358" s="93" t="inlineStr">
        <is>
          <t>화해앰플앰플 30ml190801</t>
        </is>
      </c>
    </row>
    <row r="7359" customFormat="1" s="93">
      <c r="B7359" s="127" t="n">
        <v>44013</v>
      </c>
      <c r="C7359" s="93">
        <f>TEXT(B7359,"aaa")</f>
        <v/>
      </c>
      <c r="E7359" s="93" t="inlineStr">
        <is>
          <t>토너</t>
        </is>
      </c>
      <c r="F7359" s="5" t="inlineStr">
        <is>
          <t>W컨셉</t>
        </is>
      </c>
      <c r="G7359" s="93" t="inlineStr">
        <is>
          <t>250ml</t>
        </is>
      </c>
      <c r="H7359" s="93" t="n">
        <v>1</v>
      </c>
      <c r="J7359" s="7" t="n">
        <v>190801</v>
      </c>
      <c r="L7359" s="93" t="n">
        <v>20000</v>
      </c>
      <c r="M7359" s="93" t="n">
        <v>14400</v>
      </c>
      <c r="N7359" s="93" t="n">
        <v>3260</v>
      </c>
      <c r="O7359" s="148" t="n">
        <v>18181.81818181818</v>
      </c>
      <c r="P7359" s="93" t="inlineStr">
        <is>
          <t>W컨셉토너250ml190801</t>
        </is>
      </c>
    </row>
    <row r="7360" customFormat="1" s="93">
      <c r="B7360" s="127" t="n">
        <v>44013</v>
      </c>
      <c r="C7360" s="93">
        <f>TEXT(B7360,"aaa")</f>
        <v/>
      </c>
      <c r="E7360" s="93" t="inlineStr">
        <is>
          <t>토너</t>
        </is>
      </c>
      <c r="F7360" s="5" t="inlineStr">
        <is>
          <t>W컨셉</t>
        </is>
      </c>
      <c r="G7360" s="93" t="inlineStr">
        <is>
          <t>250ml 2set</t>
        </is>
      </c>
      <c r="H7360" s="93" t="n">
        <v>11</v>
      </c>
      <c r="J7360" s="7" t="n">
        <v>190801</v>
      </c>
      <c r="L7360" s="93" t="n">
        <v>385000</v>
      </c>
      <c r="M7360" s="93" t="n">
        <v>281050</v>
      </c>
      <c r="N7360" s="93" t="n">
        <v>71720</v>
      </c>
      <c r="O7360" s="148" t="n">
        <v>350000</v>
      </c>
      <c r="P7360" s="93" t="inlineStr">
        <is>
          <t>W컨셉토너250ml 2set190801</t>
        </is>
      </c>
    </row>
    <row r="7361" customFormat="1" s="93">
      <c r="B7361" s="127" t="n">
        <v>44013</v>
      </c>
      <c r="C7361" s="93">
        <f>TEXT(B7361,"aaa")</f>
        <v/>
      </c>
      <c r="E7361" s="93" t="inlineStr">
        <is>
          <t>토너</t>
        </is>
      </c>
      <c r="F7361" s="5" t="inlineStr">
        <is>
          <t>스타일쉐어</t>
        </is>
      </c>
      <c r="G7361" s="93" t="inlineStr">
        <is>
          <t>250ml</t>
        </is>
      </c>
      <c r="H7361" s="93" t="n">
        <v>15</v>
      </c>
      <c r="J7361" s="7" t="n">
        <v>190801</v>
      </c>
      <c r="L7361" s="93" t="n">
        <v>300000</v>
      </c>
      <c r="M7361" s="93" t="n">
        <v>225000</v>
      </c>
      <c r="N7361" s="93" t="n">
        <v>48900</v>
      </c>
      <c r="O7361" s="148" t="n">
        <v>272727.2727272727</v>
      </c>
      <c r="P7361" s="93" t="inlineStr">
        <is>
          <t>스타일쉐어토너250ml190801</t>
        </is>
      </c>
    </row>
    <row r="7362" customFormat="1" s="93">
      <c r="B7362" s="127" t="n">
        <v>44013</v>
      </c>
      <c r="C7362" s="93">
        <f>TEXT(B7362,"aaa")</f>
        <v/>
      </c>
      <c r="E7362" s="93" t="inlineStr">
        <is>
          <t>선크림</t>
        </is>
      </c>
      <c r="F7362" s="5" t="inlineStr">
        <is>
          <t>카페24</t>
        </is>
      </c>
      <c r="G7362" s="93" t="inlineStr">
        <is>
          <t>선크림 50ml</t>
        </is>
      </c>
      <c r="H7362" s="93" t="n">
        <v>9</v>
      </c>
      <c r="J7362" s="7" t="n">
        <v>190801</v>
      </c>
      <c r="L7362" s="93" t="n">
        <v>180000</v>
      </c>
      <c r="M7362" s="93" t="n">
        <v>169470</v>
      </c>
      <c r="N7362" s="93" t="n">
        <v>21105</v>
      </c>
      <c r="O7362" s="148" t="n">
        <v>163636.3636363636</v>
      </c>
      <c r="P7362" s="93" t="inlineStr">
        <is>
          <t>카페24선크림선크림 50ml190801</t>
        </is>
      </c>
    </row>
    <row r="7363" customFormat="1" s="93">
      <c r="B7363" s="127" t="n">
        <v>44013</v>
      </c>
      <c r="C7363" s="93">
        <f>TEXT(B7363,"aaa")</f>
        <v/>
      </c>
      <c r="E7363" s="93" t="inlineStr">
        <is>
          <t>선크림</t>
        </is>
      </c>
      <c r="F7363" s="5" t="inlineStr">
        <is>
          <t>카페24</t>
        </is>
      </c>
      <c r="G7363" s="93" t="inlineStr">
        <is>
          <t>선크림 50ml  2set</t>
        </is>
      </c>
      <c r="H7363" s="93" t="n">
        <v>5</v>
      </c>
      <c r="J7363" s="7" t="n">
        <v>190801</v>
      </c>
      <c r="L7363" s="93" t="n">
        <v>175000</v>
      </c>
      <c r="M7363" s="93" t="n">
        <v>164762.5</v>
      </c>
      <c r="N7363" s="93" t="n">
        <v>23450</v>
      </c>
      <c r="O7363" s="148" t="n">
        <v>159090.9090909091</v>
      </c>
      <c r="P7363" s="93" t="inlineStr">
        <is>
          <t>카페24선크림선크림 50ml  2set190801</t>
        </is>
      </c>
    </row>
    <row r="7364" customFormat="1" s="93">
      <c r="B7364" s="127" t="n">
        <v>44013</v>
      </c>
      <c r="C7364" s="93">
        <f>TEXT(B7364,"aaa")</f>
        <v/>
      </c>
      <c r="E7364" s="93" t="inlineStr">
        <is>
          <t>클렌징폼</t>
        </is>
      </c>
      <c r="F7364" s="5" t="inlineStr">
        <is>
          <t>카페24</t>
        </is>
      </c>
      <c r="G7364" s="93" t="inlineStr">
        <is>
          <t>클렌징폼 120ml(선크림할인)</t>
        </is>
      </c>
      <c r="H7364" s="93" t="n">
        <v>3</v>
      </c>
      <c r="J7364" s="7" t="n">
        <v>190801</v>
      </c>
      <c r="L7364" s="93" t="n">
        <v>30000</v>
      </c>
      <c r="M7364" s="93" t="n">
        <v>28245</v>
      </c>
      <c r="N7364" s="93" t="n">
        <v>8250</v>
      </c>
      <c r="O7364" s="148" t="n">
        <v>27272.72727272727</v>
      </c>
      <c r="P7364" s="93" t="inlineStr">
        <is>
          <t>카페24클렌징폼클렌징폼 120ml(선크림할인)190801</t>
        </is>
      </c>
    </row>
    <row r="7365" customFormat="1" s="93">
      <c r="B7365" s="127" t="n">
        <v>44013</v>
      </c>
      <c r="C7365" s="93">
        <f>TEXT(B7365,"aaa")</f>
        <v/>
      </c>
      <c r="E7365" s="93" t="inlineStr">
        <is>
          <t>여름 한정 진정세트</t>
        </is>
      </c>
      <c r="F7365" s="5" t="inlineStr">
        <is>
          <t>카페24</t>
        </is>
      </c>
      <c r="G7365" s="93" t="inlineStr">
        <is>
          <t>여름 한정 진정세트</t>
        </is>
      </c>
      <c r="H7365" s="93" t="n">
        <v>3</v>
      </c>
      <c r="J7365" s="7" t="n">
        <v>190801</v>
      </c>
      <c r="L7365" s="93" t="n">
        <v>105000</v>
      </c>
      <c r="M7365" s="93" t="n">
        <v>98857.5</v>
      </c>
      <c r="N7365" s="93" t="n">
        <v>16815</v>
      </c>
      <c r="O7365" s="148" t="n">
        <v>95454.54545454544</v>
      </c>
      <c r="P7365" s="93" t="inlineStr">
        <is>
          <t>카페24여름 한정 진정세트여름 한정 진정세트190801</t>
        </is>
      </c>
    </row>
    <row r="7366" customFormat="1" s="93">
      <c r="B7366" s="127" t="n">
        <v>44013</v>
      </c>
      <c r="C7366" s="93">
        <f>TEXT(B7366,"aaa")</f>
        <v/>
      </c>
      <c r="E7366" s="93" t="inlineStr">
        <is>
          <t>여름 한정 진정세트</t>
        </is>
      </c>
      <c r="F7366" s="5" t="inlineStr">
        <is>
          <t>카페24</t>
        </is>
      </c>
      <c r="G7366" s="93" t="inlineStr">
        <is>
          <t>여름 한정 진정세트 (대용량)</t>
        </is>
      </c>
      <c r="H7366" s="93" t="n">
        <v>10</v>
      </c>
      <c r="J7366" s="7" t="n">
        <v>190801</v>
      </c>
      <c r="L7366" s="93" t="n">
        <v>450000</v>
      </c>
      <c r="M7366" s="93" t="n">
        <v>423675</v>
      </c>
      <c r="N7366" s="93" t="n">
        <v>70700</v>
      </c>
      <c r="O7366" s="148" t="n">
        <v>409090.9090909091</v>
      </c>
      <c r="P7366" s="93" t="inlineStr">
        <is>
          <t>카페24여름 한정 진정세트여름 한정 진정세트 (대용량)190801</t>
        </is>
      </c>
    </row>
    <row r="7367" customFormat="1" s="93">
      <c r="B7367" s="127" t="n">
        <v>44013</v>
      </c>
      <c r="C7367" s="93">
        <f>TEXT(B7367,"aaa")</f>
        <v/>
      </c>
      <c r="E7367" s="93" t="inlineStr">
        <is>
          <t>어성초진정패키지</t>
        </is>
      </c>
      <c r="F7367" s="5" t="inlineStr">
        <is>
          <t>카페24</t>
        </is>
      </c>
      <c r="G7367" s="93" t="inlineStr">
        <is>
          <t>어성초 진정패키지세트</t>
        </is>
      </c>
      <c r="H7367" s="93" t="n">
        <v>5</v>
      </c>
      <c r="J7367" s="7" t="n">
        <v>190801</v>
      </c>
      <c r="L7367" s="93" t="n">
        <v>495000</v>
      </c>
      <c r="M7367" s="93" t="n">
        <v>466042.5</v>
      </c>
      <c r="N7367" s="93" t="n">
        <v>75685</v>
      </c>
      <c r="O7367" s="148" t="n">
        <v>449999.9999999999</v>
      </c>
      <c r="P7367" s="93" t="inlineStr">
        <is>
          <t>카페24어성초진정패키지어성초 진정패키지세트190801</t>
        </is>
      </c>
    </row>
    <row r="7368" customFormat="1" s="93">
      <c r="B7368" s="127" t="n">
        <v>44013</v>
      </c>
      <c r="C7368" s="93">
        <f>TEXT(B7368,"aaa")</f>
        <v/>
      </c>
      <c r="E7368" s="93" t="inlineStr">
        <is>
          <t>머드크림마스크</t>
        </is>
      </c>
      <c r="F7368" s="5" t="inlineStr">
        <is>
          <t>카페24</t>
        </is>
      </c>
      <c r="G7368" s="93" t="inlineStr">
        <is>
          <t>머드크림마스크 100ml</t>
        </is>
      </c>
      <c r="H7368" s="93" t="n">
        <v>2</v>
      </c>
      <c r="J7368" s="7" t="n">
        <v>190801</v>
      </c>
      <c r="L7368" s="93" t="n">
        <v>40000</v>
      </c>
      <c r="M7368" s="93" t="n">
        <v>37660</v>
      </c>
      <c r="N7368" s="93" t="n">
        <v>2884</v>
      </c>
      <c r="O7368" s="148" t="n">
        <v>36363.63636363636</v>
      </c>
      <c r="P7368" s="93" t="inlineStr">
        <is>
          <t>카페24머드크림마스크머드크림마스크 100ml190801</t>
        </is>
      </c>
    </row>
    <row r="7369" customFormat="1" s="93">
      <c r="B7369" s="127" t="n">
        <v>44013</v>
      </c>
      <c r="C7369" s="93">
        <f>TEXT(B7369,"aaa")</f>
        <v/>
      </c>
      <c r="E7369" s="93" t="inlineStr">
        <is>
          <t>마스크팩</t>
        </is>
      </c>
      <c r="F7369" s="5" t="inlineStr">
        <is>
          <t>카페24</t>
        </is>
      </c>
      <c r="G7369" s="93" t="inlineStr">
        <is>
          <t>마스크팩 1매</t>
        </is>
      </c>
      <c r="H7369" s="93" t="n">
        <v>6</v>
      </c>
      <c r="J7369" s="7" t="n">
        <v>190801</v>
      </c>
      <c r="L7369" s="93" t="n">
        <v>24000</v>
      </c>
      <c r="M7369" s="93" t="n">
        <v>22596</v>
      </c>
      <c r="N7369" s="93" t="n">
        <v>2382</v>
      </c>
      <c r="O7369" s="148" t="n">
        <v>21818.18181818182</v>
      </c>
      <c r="P7369" s="93" t="inlineStr">
        <is>
          <t>카페24마스크팩마스크팩 1매190801</t>
        </is>
      </c>
    </row>
    <row r="7370" customFormat="1" s="93">
      <c r="B7370" s="127" t="n">
        <v>44013</v>
      </c>
      <c r="C7370" s="93">
        <f>TEXT(B7370,"aaa")</f>
        <v/>
      </c>
      <c r="E7370" s="93" t="inlineStr">
        <is>
          <t>마스크팩</t>
        </is>
      </c>
      <c r="F7370" s="5" t="inlineStr">
        <is>
          <t>카페24</t>
        </is>
      </c>
      <c r="G7370" s="93" t="inlineStr">
        <is>
          <t>마스크팩 10매</t>
        </is>
      </c>
      <c r="H7370" s="93" t="n">
        <v>2</v>
      </c>
      <c r="J7370" s="7" t="n">
        <v>190801</v>
      </c>
      <c r="L7370" s="93" t="n">
        <v>40000</v>
      </c>
      <c r="M7370" s="93" t="n">
        <v>37660</v>
      </c>
      <c r="N7370" s="93" t="n">
        <v>7940</v>
      </c>
      <c r="O7370" s="148" t="n">
        <v>36363.63636363636</v>
      </c>
      <c r="P7370" s="93" t="inlineStr">
        <is>
          <t>카페24마스크팩마스크팩 10매190801</t>
        </is>
      </c>
    </row>
    <row r="7371" customFormat="1" s="93">
      <c r="B7371" s="127" t="n">
        <v>44013</v>
      </c>
      <c r="C7371" s="93">
        <f>TEXT(B7371,"aaa")</f>
        <v/>
      </c>
      <c r="E7371" s="93" t="inlineStr">
        <is>
          <t>토너</t>
        </is>
      </c>
      <c r="F7371" s="5" t="inlineStr">
        <is>
          <t>카페24</t>
        </is>
      </c>
      <c r="G7371" s="93" t="inlineStr">
        <is>
          <t>250ml</t>
        </is>
      </c>
      <c r="H7371" s="93" t="n">
        <v>69</v>
      </c>
      <c r="J7371" s="7" t="n">
        <v>190801</v>
      </c>
      <c r="L7371" s="93" t="n">
        <v>1380000</v>
      </c>
      <c r="M7371" s="93" t="n">
        <v>1299270</v>
      </c>
      <c r="N7371" s="93" t="n">
        <v>224940</v>
      </c>
      <c r="O7371" s="148" t="n">
        <v>1254545.454545454</v>
      </c>
      <c r="P7371" s="93" t="inlineStr">
        <is>
          <t>카페24토너250ml190801</t>
        </is>
      </c>
    </row>
    <row r="7372" customFormat="1" s="93">
      <c r="B7372" s="127" t="n">
        <v>44013</v>
      </c>
      <c r="C7372" s="93">
        <f>TEXT(B7372,"aaa")</f>
        <v/>
      </c>
      <c r="E7372" s="93" t="inlineStr">
        <is>
          <t>토너</t>
        </is>
      </c>
      <c r="F7372" s="5" t="inlineStr">
        <is>
          <t>카페24</t>
        </is>
      </c>
      <c r="G7372" s="93" t="inlineStr">
        <is>
          <t>250ml 2set</t>
        </is>
      </c>
      <c r="H7372" s="93" t="n">
        <v>58</v>
      </c>
      <c r="J7372" s="7" t="n">
        <v>190801</v>
      </c>
      <c r="L7372" s="93" t="n">
        <v>2030000</v>
      </c>
      <c r="M7372" s="93" t="n">
        <v>1911245</v>
      </c>
      <c r="N7372" s="93" t="n">
        <v>378160</v>
      </c>
      <c r="O7372" s="148" t="n">
        <v>1845454.545454545</v>
      </c>
      <c r="P7372" s="93" t="inlineStr">
        <is>
          <t>카페24토너250ml 2set190801</t>
        </is>
      </c>
    </row>
    <row r="7373" customFormat="1" s="93">
      <c r="B7373" s="127" t="n">
        <v>44013</v>
      </c>
      <c r="C7373" s="93">
        <f>TEXT(B7373,"aaa")</f>
        <v/>
      </c>
      <c r="E7373" s="93" t="inlineStr">
        <is>
          <t>토너</t>
        </is>
      </c>
      <c r="F7373" s="5" t="inlineStr">
        <is>
          <t>카페24</t>
        </is>
      </c>
      <c r="G7373" s="93" t="inlineStr">
        <is>
          <t>500ml</t>
        </is>
      </c>
      <c r="H7373" s="93" t="n">
        <v>84</v>
      </c>
      <c r="J7373" s="7" t="n">
        <v>190801</v>
      </c>
      <c r="L7373" s="93" t="n">
        <v>2772000</v>
      </c>
      <c r="M7373" s="93" t="n">
        <v>2609838</v>
      </c>
      <c r="N7373" s="93" t="n">
        <v>396900</v>
      </c>
      <c r="O7373" s="148" t="n">
        <v>2520000</v>
      </c>
      <c r="P7373" s="93" t="inlineStr">
        <is>
          <t>카페24토너500ml190801</t>
        </is>
      </c>
    </row>
    <row r="7374" customFormat="1" s="93">
      <c r="B7374" s="127" t="n">
        <v>44013</v>
      </c>
      <c r="C7374" s="93">
        <f>TEXT(B7374,"aaa")</f>
        <v/>
      </c>
      <c r="E7374" s="93" t="inlineStr">
        <is>
          <t>토너</t>
        </is>
      </c>
      <c r="F7374" s="5" t="inlineStr">
        <is>
          <t>카페24</t>
        </is>
      </c>
      <c r="G7374" s="93" t="inlineStr">
        <is>
          <t>스킨팩 화장솜 60P</t>
        </is>
      </c>
      <c r="H7374" s="93" t="n">
        <v>90</v>
      </c>
      <c r="J7374" s="7" t="n">
        <v>190801</v>
      </c>
      <c r="L7374" s="93" t="n">
        <v>270000</v>
      </c>
      <c r="M7374" s="93" t="n">
        <v>254205</v>
      </c>
      <c r="N7374" s="93" t="n">
        <v>99900</v>
      </c>
      <c r="O7374" s="148" t="n">
        <v>245454.5454545454</v>
      </c>
      <c r="P7374" s="93" t="inlineStr">
        <is>
          <t>카페24토너스킨팩 화장솜 60P190801</t>
        </is>
      </c>
    </row>
    <row r="7375" customFormat="1" s="93">
      <c r="B7375" s="127" t="n">
        <v>44013</v>
      </c>
      <c r="C7375" s="93">
        <f>TEXT(B7375,"aaa")</f>
        <v/>
      </c>
      <c r="E7375" s="93" t="inlineStr">
        <is>
          <t>앰플</t>
        </is>
      </c>
      <c r="F7375" s="5" t="inlineStr">
        <is>
          <t>카페24</t>
        </is>
      </c>
      <c r="G7375" s="93" t="inlineStr">
        <is>
          <t>앰플 30ml</t>
        </is>
      </c>
      <c r="H7375" s="93" t="n">
        <v>23</v>
      </c>
      <c r="J7375" s="7" t="n">
        <v>190801</v>
      </c>
      <c r="L7375" s="93" t="n">
        <v>644000</v>
      </c>
      <c r="M7375" s="93" t="n">
        <v>606326</v>
      </c>
      <c r="N7375" s="93" t="n">
        <v>78131</v>
      </c>
      <c r="O7375" s="148" t="n">
        <v>585454.5454545454</v>
      </c>
      <c r="P7375" s="93" t="inlineStr">
        <is>
          <t>카페24앰플앰플 30ml190801</t>
        </is>
      </c>
    </row>
    <row r="7376" customFormat="1" s="93">
      <c r="B7376" s="127" t="n">
        <v>44013</v>
      </c>
      <c r="C7376" s="93">
        <f>TEXT(B7376,"aaa")</f>
        <v/>
      </c>
      <c r="E7376" s="93" t="inlineStr">
        <is>
          <t>수딩크림</t>
        </is>
      </c>
      <c r="F7376" s="5" t="inlineStr">
        <is>
          <t>카페24</t>
        </is>
      </c>
      <c r="G7376" s="93" t="inlineStr">
        <is>
          <t>수딩크림 100ml</t>
        </is>
      </c>
      <c r="H7376" s="93" t="n">
        <v>8</v>
      </c>
      <c r="J7376" s="7" t="n">
        <v>190801</v>
      </c>
      <c r="L7376" s="93" t="n">
        <v>304000</v>
      </c>
      <c r="M7376" s="93" t="n">
        <v>286216</v>
      </c>
      <c r="N7376" s="93" t="n">
        <v>24360</v>
      </c>
      <c r="O7376" s="148" t="n">
        <v>276363.6363636364</v>
      </c>
      <c r="P7376" s="93" t="inlineStr">
        <is>
          <t>카페24수딩크림수딩크림 100ml190801</t>
        </is>
      </c>
    </row>
    <row r="7377" customFormat="1" s="93">
      <c r="B7377" s="127" t="n">
        <v>44013</v>
      </c>
      <c r="C7377" s="93">
        <f>TEXT(B7377,"aaa")</f>
        <v/>
      </c>
      <c r="E7377" s="93" t="inlineStr">
        <is>
          <t>클렌징폼</t>
        </is>
      </c>
      <c r="F7377" s="5" t="inlineStr">
        <is>
          <t>카페24</t>
        </is>
      </c>
      <c r="G7377" s="93" t="inlineStr">
        <is>
          <t>클렌징폼 120ml</t>
        </is>
      </c>
      <c r="H7377" s="93" t="n">
        <v>9</v>
      </c>
      <c r="J7377" s="7" t="n">
        <v>190801</v>
      </c>
      <c r="L7377" s="93" t="n">
        <v>117000</v>
      </c>
      <c r="M7377" s="93" t="n">
        <v>110155.5</v>
      </c>
      <c r="N7377" s="93" t="n">
        <v>24750</v>
      </c>
      <c r="O7377" s="148" t="n">
        <v>106363.6363636364</v>
      </c>
      <c r="P7377" s="93" t="inlineStr">
        <is>
          <t>카페24클렌징폼클렌징폼 120ml190801</t>
        </is>
      </c>
    </row>
    <row r="7378" customFormat="1" s="93">
      <c r="B7378" s="127" t="n">
        <v>44013</v>
      </c>
      <c r="C7378" s="93">
        <f>TEXT(B7378,"aaa")</f>
        <v/>
      </c>
      <c r="E7378" s="93" t="inlineStr">
        <is>
          <t>클렌징폼</t>
        </is>
      </c>
      <c r="F7378" s="5" t="inlineStr">
        <is>
          <t>카페24</t>
        </is>
      </c>
      <c r="G7378" s="93" t="inlineStr">
        <is>
          <t>클렌징폼 120ml 2set</t>
        </is>
      </c>
      <c r="H7378" s="93" t="n">
        <v>1</v>
      </c>
      <c r="J7378" s="7" t="n">
        <v>190801</v>
      </c>
      <c r="L7378" s="93" t="n">
        <v>24000</v>
      </c>
      <c r="M7378" s="93" t="n">
        <v>22596</v>
      </c>
      <c r="N7378" s="93" t="n">
        <v>2460</v>
      </c>
      <c r="O7378" s="148" t="n">
        <v>21818.18181818182</v>
      </c>
      <c r="P7378" s="93" t="inlineStr">
        <is>
          <t>카페24클렌징폼클렌징폼 120ml 2set190801</t>
        </is>
      </c>
    </row>
    <row r="7379" customFormat="1" s="93">
      <c r="B7379" s="127" t="n">
        <v>44013</v>
      </c>
      <c r="C7379" s="93">
        <f>TEXT(B7379,"aaa")</f>
        <v/>
      </c>
      <c r="E7379" s="93" t="inlineStr">
        <is>
          <t>클렌징폼</t>
        </is>
      </c>
      <c r="F7379" s="5" t="inlineStr">
        <is>
          <t>카페24</t>
        </is>
      </c>
      <c r="G7379" s="93" t="inlineStr">
        <is>
          <t>클렌징폼 120ml 3set</t>
        </is>
      </c>
      <c r="H7379" s="93" t="n">
        <v>2</v>
      </c>
      <c r="J7379" s="7" t="n">
        <v>190801</v>
      </c>
      <c r="L7379" s="93" t="n">
        <v>66000</v>
      </c>
      <c r="M7379" s="93" t="n">
        <v>62139</v>
      </c>
      <c r="N7379" s="93" t="n">
        <v>7380</v>
      </c>
      <c r="O7379" s="148" t="n">
        <v>59999.99999999999</v>
      </c>
      <c r="P7379" s="93" t="inlineStr">
        <is>
          <t>카페24클렌징폼클렌징폼 120ml 3set190801</t>
        </is>
      </c>
    </row>
    <row r="7380" customFormat="1" s="93">
      <c r="B7380" s="127" t="n">
        <v>44013</v>
      </c>
      <c r="C7380" s="93">
        <f>TEXT(B7380,"aaa")</f>
        <v/>
      </c>
      <c r="E7380" s="93" t="inlineStr">
        <is>
          <t>토너</t>
        </is>
      </c>
      <c r="F7380" s="5" t="inlineStr">
        <is>
          <t>큐텐</t>
        </is>
      </c>
      <c r="G7380" s="93" t="inlineStr">
        <is>
          <t>250ml</t>
        </is>
      </c>
      <c r="H7380" s="93" t="n">
        <v>7</v>
      </c>
      <c r="J7380" s="7" t="n">
        <v>190801</v>
      </c>
      <c r="L7380" s="93" t="n">
        <v>220500</v>
      </c>
      <c r="M7380" s="93" t="n">
        <v>196245</v>
      </c>
      <c r="N7380" s="93" t="n">
        <v>22820</v>
      </c>
      <c r="O7380" s="148" t="n">
        <v>200454.5454545454</v>
      </c>
      <c r="P7380" s="93" t="inlineStr">
        <is>
          <t>큐텐토너250ml190801</t>
        </is>
      </c>
    </row>
    <row r="7381" customFormat="1" s="93">
      <c r="B7381" s="127" t="n">
        <v>44013</v>
      </c>
      <c r="C7381" s="93">
        <f>TEXT(B7381,"aaa")</f>
        <v/>
      </c>
      <c r="E7381" s="93" t="inlineStr">
        <is>
          <t>토너</t>
        </is>
      </c>
      <c r="F7381" s="5" t="inlineStr">
        <is>
          <t>큐텐</t>
        </is>
      </c>
      <c r="G7381" s="93" t="inlineStr">
        <is>
          <t>250ml 2set</t>
        </is>
      </c>
      <c r="H7381" s="93" t="n">
        <v>6</v>
      </c>
      <c r="J7381" s="7" t="n">
        <v>190801</v>
      </c>
      <c r="L7381" s="93" t="n">
        <v>264000</v>
      </c>
      <c r="M7381" s="93" t="n">
        <v>234960</v>
      </c>
      <c r="N7381" s="93" t="n">
        <v>39120</v>
      </c>
      <c r="O7381" s="148" t="n">
        <v>240000</v>
      </c>
      <c r="P7381" s="93" t="inlineStr">
        <is>
          <t>큐텐토너250ml 2set190801</t>
        </is>
      </c>
    </row>
    <row r="7382" customFormat="1" s="93">
      <c r="B7382" s="127" t="n">
        <v>44013</v>
      </c>
      <c r="C7382" s="93">
        <f>TEXT(B7382,"aaa")</f>
        <v/>
      </c>
      <c r="E7382" s="93" t="inlineStr">
        <is>
          <t>앰플</t>
        </is>
      </c>
      <c r="F7382" s="5" t="inlineStr">
        <is>
          <t>큐텐</t>
        </is>
      </c>
      <c r="G7382" s="93" t="inlineStr">
        <is>
          <t>앰플 30ml</t>
        </is>
      </c>
      <c r="H7382" s="93" t="n">
        <v>4</v>
      </c>
      <c r="J7382" s="7" t="n">
        <v>190801</v>
      </c>
      <c r="L7382" s="93" t="n">
        <v>152000</v>
      </c>
      <c r="M7382" s="93" t="n">
        <v>135280</v>
      </c>
      <c r="N7382" s="93" t="n">
        <v>13588</v>
      </c>
      <c r="O7382" s="148" t="n">
        <v>138181.8181818182</v>
      </c>
      <c r="P7382" s="93" t="inlineStr">
        <is>
          <t>큐텐앰플앰플 30ml190801</t>
        </is>
      </c>
    </row>
    <row r="7383" customFormat="1" s="93">
      <c r="B7383" s="127" t="n">
        <v>44013</v>
      </c>
      <c r="C7383" s="93">
        <f>TEXT(B7383,"aaa")</f>
        <v/>
      </c>
      <c r="E7383" s="93" t="inlineStr">
        <is>
          <t>선크림</t>
        </is>
      </c>
      <c r="F7383" s="5" t="inlineStr">
        <is>
          <t>아누아 CS</t>
        </is>
      </c>
      <c r="G7383" s="93" t="inlineStr">
        <is>
          <t>선크림 50ml</t>
        </is>
      </c>
      <c r="H7383" s="93" t="n">
        <v>2</v>
      </c>
      <c r="J7383" s="7" t="n">
        <v>190801</v>
      </c>
      <c r="L7383" s="93" t="n">
        <v>0</v>
      </c>
      <c r="M7383" s="93" t="n">
        <v>0</v>
      </c>
      <c r="N7383" s="93" t="n">
        <v>4690</v>
      </c>
      <c r="O7383" s="148" t="n">
        <v>0</v>
      </c>
      <c r="P7383" s="93" t="inlineStr">
        <is>
          <t>아누아 CS선크림선크림 50ml190801</t>
        </is>
      </c>
    </row>
    <row r="7384" customFormat="1" s="93">
      <c r="B7384" s="127" t="n">
        <v>44013</v>
      </c>
      <c r="C7384" s="93">
        <f>TEXT(B7384,"aaa")</f>
        <v/>
      </c>
      <c r="E7384" s="93" t="inlineStr">
        <is>
          <t>토너</t>
        </is>
      </c>
      <c r="F7384" s="5" t="inlineStr">
        <is>
          <t>화해</t>
        </is>
      </c>
      <c r="G7384" s="93" t="inlineStr">
        <is>
          <t>250ml</t>
        </is>
      </c>
      <c r="H7384" s="93" t="n">
        <v>5</v>
      </c>
      <c r="J7384" s="7" t="n">
        <v>190801</v>
      </c>
      <c r="L7384" s="93" t="n">
        <v>100000</v>
      </c>
      <c r="M7384" s="93" t="n">
        <v>72000</v>
      </c>
      <c r="N7384" s="93" t="n">
        <v>16300</v>
      </c>
      <c r="O7384" s="148" t="n">
        <v>90909.0909090909</v>
      </c>
      <c r="P7384" s="93" t="inlineStr">
        <is>
          <t>화해토너250ml190801</t>
        </is>
      </c>
    </row>
    <row r="7385" customFormat="1" s="93">
      <c r="B7385" s="127" t="n">
        <v>44014</v>
      </c>
      <c r="C7385" s="93">
        <f>TEXT(B7385,"aaa")</f>
        <v/>
      </c>
      <c r="E7385" s="93" t="inlineStr">
        <is>
          <t>토너</t>
        </is>
      </c>
      <c r="F7385" s="5" t="inlineStr">
        <is>
          <t>W컨셉</t>
        </is>
      </c>
      <c r="G7385" s="93" t="inlineStr">
        <is>
          <t>250ml</t>
        </is>
      </c>
      <c r="H7385" s="93" t="n">
        <v>2</v>
      </c>
      <c r="J7385" s="7" t="n">
        <v>190801</v>
      </c>
      <c r="L7385" s="93" t="n">
        <v>40000</v>
      </c>
      <c r="M7385" s="93" t="n">
        <v>28800</v>
      </c>
      <c r="N7385" s="93" t="n">
        <v>6520</v>
      </c>
      <c r="O7385" s="148" t="n">
        <v>36363.63636363636</v>
      </c>
      <c r="P7385" s="93" t="inlineStr">
        <is>
          <t>W컨셉토너250ml190801</t>
        </is>
      </c>
    </row>
    <row r="7386" customFormat="1" s="93">
      <c r="B7386" s="127" t="n">
        <v>44014</v>
      </c>
      <c r="C7386" s="93">
        <f>TEXT(B7386,"aaa")</f>
        <v/>
      </c>
      <c r="E7386" s="93" t="inlineStr">
        <is>
          <t>토너</t>
        </is>
      </c>
      <c r="F7386" s="5" t="inlineStr">
        <is>
          <t>W컨셉</t>
        </is>
      </c>
      <c r="G7386" s="93" t="inlineStr">
        <is>
          <t>250ml 2set</t>
        </is>
      </c>
      <c r="H7386" s="93" t="n">
        <v>5</v>
      </c>
      <c r="J7386" s="7" t="n">
        <v>190801</v>
      </c>
      <c r="L7386" s="93" t="n">
        <v>175000</v>
      </c>
      <c r="M7386" s="93" t="n">
        <v>127750</v>
      </c>
      <c r="N7386" s="93" t="n">
        <v>32600</v>
      </c>
      <c r="O7386" s="148" t="n">
        <v>159090.9090909091</v>
      </c>
      <c r="P7386" s="93" t="inlineStr">
        <is>
          <t>W컨셉토너250ml 2set190801</t>
        </is>
      </c>
    </row>
    <row r="7387" customFormat="1" s="93">
      <c r="B7387" s="127" t="n">
        <v>44014</v>
      </c>
      <c r="C7387" s="93">
        <f>TEXT(B7387,"aaa")</f>
        <v/>
      </c>
      <c r="E7387" s="93" t="inlineStr">
        <is>
          <t>클렌징폼</t>
        </is>
      </c>
      <c r="F7387" s="5" t="inlineStr">
        <is>
          <t>글로우데이즈 시코르</t>
        </is>
      </c>
      <c r="G7387" s="93" t="inlineStr">
        <is>
          <t>클렌징폼=클렌징폼 120ml</t>
        </is>
      </c>
      <c r="H7387" s="93" t="n">
        <v>10</v>
      </c>
      <c r="J7387" s="7" t="n">
        <v>190801</v>
      </c>
      <c r="L7387" s="93" t="n">
        <v>72000</v>
      </c>
      <c r="M7387" s="93" t="n">
        <v>72000</v>
      </c>
      <c r="N7387" s="93" t="n">
        <v>27500</v>
      </c>
      <c r="O7387" s="148" t="n">
        <v>65454.54545454545</v>
      </c>
      <c r="P7387" s="93" t="inlineStr">
        <is>
          <t>글로우데이즈 시코르클렌징폼클렌징폼=클렌징폼 120ml190801</t>
        </is>
      </c>
    </row>
    <row r="7388" customFormat="1" s="93">
      <c r="B7388" s="127" t="n">
        <v>44014</v>
      </c>
      <c r="C7388" s="93">
        <f>TEXT(B7388,"aaa")</f>
        <v/>
      </c>
      <c r="E7388" s="93" t="inlineStr">
        <is>
          <t>토너</t>
        </is>
      </c>
      <c r="F7388" s="5" t="inlineStr">
        <is>
          <t>스타일쉐어</t>
        </is>
      </c>
      <c r="G7388" s="93" t="inlineStr">
        <is>
          <t>250ml</t>
        </is>
      </c>
      <c r="H7388" s="93" t="n">
        <v>1</v>
      </c>
      <c r="J7388" s="7" t="n">
        <v>190801</v>
      </c>
      <c r="L7388" s="93" t="n">
        <v>20000</v>
      </c>
      <c r="M7388" s="93" t="n">
        <v>15000</v>
      </c>
      <c r="N7388" s="93" t="n">
        <v>3260</v>
      </c>
      <c r="O7388" s="148" t="n">
        <v>18181.81818181818</v>
      </c>
      <c r="P7388" s="93" t="inlineStr">
        <is>
          <t>스타일쉐어토너250ml190801</t>
        </is>
      </c>
    </row>
    <row r="7389" customFormat="1" s="93">
      <c r="B7389" s="127" t="n">
        <v>44014</v>
      </c>
      <c r="C7389" s="93">
        <f>TEXT(B7389,"aaa")</f>
        <v/>
      </c>
      <c r="E7389" s="93" t="inlineStr">
        <is>
          <t>선크림</t>
        </is>
      </c>
      <c r="F7389" s="5" t="inlineStr">
        <is>
          <t>카페24</t>
        </is>
      </c>
      <c r="G7389" s="93" t="inlineStr">
        <is>
          <t>선크림 50ml</t>
        </is>
      </c>
      <c r="H7389" s="93" t="n">
        <v>7</v>
      </c>
      <c r="J7389" s="7" t="n">
        <v>190801</v>
      </c>
      <c r="L7389" s="93" t="n">
        <v>140000</v>
      </c>
      <c r="M7389" s="93" t="n">
        <v>131810</v>
      </c>
      <c r="N7389" s="93" t="n">
        <v>16415</v>
      </c>
      <c r="O7389" s="148" t="n">
        <v>127272.7272727273</v>
      </c>
      <c r="P7389" s="93" t="inlineStr">
        <is>
          <t>카페24선크림선크림 50ml190801</t>
        </is>
      </c>
    </row>
    <row r="7390" customFormat="1" s="93">
      <c r="B7390" s="127" t="n">
        <v>44014</v>
      </c>
      <c r="C7390" s="93">
        <f>TEXT(B7390,"aaa")</f>
        <v/>
      </c>
      <c r="E7390" s="93" t="inlineStr">
        <is>
          <t>선크림</t>
        </is>
      </c>
      <c r="F7390" s="5" t="inlineStr">
        <is>
          <t>카페24</t>
        </is>
      </c>
      <c r="G7390" s="93" t="inlineStr">
        <is>
          <t>선크림 50ml  2set</t>
        </is>
      </c>
      <c r="H7390" s="93" t="n">
        <v>4</v>
      </c>
      <c r="J7390" s="7" t="n">
        <v>190801</v>
      </c>
      <c r="L7390" s="93" t="n">
        <v>140000</v>
      </c>
      <c r="M7390" s="93" t="n">
        <v>131810</v>
      </c>
      <c r="N7390" s="93" t="n">
        <v>18760</v>
      </c>
      <c r="O7390" s="148" t="n">
        <v>127272.7272727273</v>
      </c>
      <c r="P7390" s="93" t="inlineStr">
        <is>
          <t>카페24선크림선크림 50ml  2set190801</t>
        </is>
      </c>
    </row>
    <row r="7391" customFormat="1" s="93">
      <c r="B7391" s="127" t="n">
        <v>44014</v>
      </c>
      <c r="C7391" s="93">
        <f>TEXT(B7391,"aaa")</f>
        <v/>
      </c>
      <c r="E7391" s="93" t="inlineStr">
        <is>
          <t>클렌징폼</t>
        </is>
      </c>
      <c r="F7391" s="5" t="inlineStr">
        <is>
          <t>카페24</t>
        </is>
      </c>
      <c r="G7391" s="93" t="inlineStr">
        <is>
          <t>클렌징폼 120ml(선크림할인)</t>
        </is>
      </c>
      <c r="H7391" s="93" t="n">
        <v>6</v>
      </c>
      <c r="J7391" s="7" t="n">
        <v>190801</v>
      </c>
      <c r="L7391" s="93" t="n">
        <v>60000</v>
      </c>
      <c r="M7391" s="93" t="n">
        <v>56490</v>
      </c>
      <c r="N7391" s="93" t="n">
        <v>16500</v>
      </c>
      <c r="O7391" s="148" t="n">
        <v>54545.45454545454</v>
      </c>
      <c r="P7391" s="93" t="inlineStr">
        <is>
          <t>카페24클렌징폼클렌징폼 120ml(선크림할인)190801</t>
        </is>
      </c>
    </row>
    <row r="7392" customFormat="1" s="93">
      <c r="B7392" s="127" t="n">
        <v>44014</v>
      </c>
      <c r="C7392" s="93">
        <f>TEXT(B7392,"aaa")</f>
        <v/>
      </c>
      <c r="E7392" s="93" t="inlineStr">
        <is>
          <t>여름 한정 진정세트</t>
        </is>
      </c>
      <c r="F7392" s="5" t="inlineStr">
        <is>
          <t>카페24</t>
        </is>
      </c>
      <c r="G7392" s="93" t="inlineStr">
        <is>
          <t>여름 한정 진정세트</t>
        </is>
      </c>
      <c r="H7392" s="93" t="n">
        <v>4</v>
      </c>
      <c r="J7392" s="7" t="n">
        <v>190801</v>
      </c>
      <c r="L7392" s="93" t="n">
        <v>140000</v>
      </c>
      <c r="M7392" s="93" t="n">
        <v>131810</v>
      </c>
      <c r="N7392" s="93" t="n">
        <v>22420</v>
      </c>
      <c r="O7392" s="148" t="n">
        <v>127272.7272727273</v>
      </c>
      <c r="P7392" s="93" t="inlineStr">
        <is>
          <t>카페24여름 한정 진정세트여름 한정 진정세트190801</t>
        </is>
      </c>
    </row>
    <row r="7393" customFormat="1" s="93">
      <c r="B7393" s="127" t="n">
        <v>44014</v>
      </c>
      <c r="C7393" s="93">
        <f>TEXT(B7393,"aaa")</f>
        <v/>
      </c>
      <c r="E7393" s="93" t="inlineStr">
        <is>
          <t>여름 한정 진정세트</t>
        </is>
      </c>
      <c r="F7393" s="5" t="inlineStr">
        <is>
          <t>카페24</t>
        </is>
      </c>
      <c r="G7393" s="93" t="inlineStr">
        <is>
          <t>여름 한정 진정세트 (대용량)</t>
        </is>
      </c>
      <c r="H7393" s="93" t="n">
        <v>4</v>
      </c>
      <c r="J7393" s="7" t="n">
        <v>190801</v>
      </c>
      <c r="L7393" s="93" t="n">
        <v>180000</v>
      </c>
      <c r="M7393" s="93" t="n">
        <v>169470</v>
      </c>
      <c r="N7393" s="93" t="n">
        <v>28280</v>
      </c>
      <c r="O7393" s="148" t="n">
        <v>163636.3636363636</v>
      </c>
      <c r="P7393" s="93" t="inlineStr">
        <is>
          <t>카페24여름 한정 진정세트여름 한정 진정세트 (대용량)190801</t>
        </is>
      </c>
    </row>
    <row r="7394" customFormat="1" s="93">
      <c r="B7394" s="127" t="n">
        <v>44014</v>
      </c>
      <c r="C7394" s="93">
        <f>TEXT(B7394,"aaa")</f>
        <v/>
      </c>
      <c r="E7394" s="93" t="inlineStr">
        <is>
          <t>머드크림마스크</t>
        </is>
      </c>
      <c r="F7394" s="5" t="inlineStr">
        <is>
          <t>카페24</t>
        </is>
      </c>
      <c r="G7394" s="93" t="inlineStr">
        <is>
          <t>머드크림마스크 100ml</t>
        </is>
      </c>
      <c r="H7394" s="93" t="n">
        <v>4</v>
      </c>
      <c r="J7394" s="7" t="n">
        <v>190801</v>
      </c>
      <c r="L7394" s="93" t="n">
        <v>80000</v>
      </c>
      <c r="M7394" s="93" t="n">
        <v>75320</v>
      </c>
      <c r="N7394" s="93" t="n">
        <v>5768</v>
      </c>
      <c r="O7394" s="148" t="n">
        <v>72727.27272727272</v>
      </c>
      <c r="P7394" s="93" t="inlineStr">
        <is>
          <t>카페24머드크림마스크머드크림마스크 100ml190801</t>
        </is>
      </c>
    </row>
    <row r="7395" customFormat="1" s="93">
      <c r="B7395" s="127" t="n">
        <v>44014</v>
      </c>
      <c r="C7395" s="93">
        <f>TEXT(B7395,"aaa")</f>
        <v/>
      </c>
      <c r="E7395" s="93" t="inlineStr">
        <is>
          <t>머드크림마스크</t>
        </is>
      </c>
      <c r="F7395" s="5" t="inlineStr">
        <is>
          <t>카페24</t>
        </is>
      </c>
      <c r="G7395" s="93" t="inlineStr">
        <is>
          <t>머드크림마스크 100ml 2set</t>
        </is>
      </c>
      <c r="H7395" s="93" t="n">
        <v>1</v>
      </c>
      <c r="J7395" s="7" t="n">
        <v>190801</v>
      </c>
      <c r="L7395" s="93" t="n">
        <v>35000</v>
      </c>
      <c r="M7395" s="93" t="n">
        <v>32952.5</v>
      </c>
      <c r="N7395" s="93" t="n">
        <v>2884</v>
      </c>
      <c r="O7395" s="148" t="n">
        <v>31818.18181818182</v>
      </c>
      <c r="P7395" s="93" t="inlineStr">
        <is>
          <t>카페24머드크림마스크머드크림마스크 100ml 2set190801</t>
        </is>
      </c>
    </row>
    <row r="7396" customFormat="1" s="93">
      <c r="B7396" s="127" t="n">
        <v>44014</v>
      </c>
      <c r="C7396" s="93">
        <f>TEXT(B7396,"aaa")</f>
        <v/>
      </c>
      <c r="E7396" s="93" t="inlineStr">
        <is>
          <t>마스크팩</t>
        </is>
      </c>
      <c r="F7396" s="5" t="inlineStr">
        <is>
          <t>카페24</t>
        </is>
      </c>
      <c r="G7396" s="93" t="inlineStr">
        <is>
          <t>마스크팩 1매</t>
        </is>
      </c>
      <c r="H7396" s="93" t="n">
        <v>2</v>
      </c>
      <c r="J7396" s="7" t="n">
        <v>190801</v>
      </c>
      <c r="L7396" s="93" t="n">
        <v>8000</v>
      </c>
      <c r="M7396" s="93" t="n">
        <v>7532</v>
      </c>
      <c r="N7396" s="93" t="n">
        <v>794</v>
      </c>
      <c r="O7396" s="148" t="n">
        <v>7272.727272727272</v>
      </c>
      <c r="P7396" s="93" t="inlineStr">
        <is>
          <t>카페24마스크팩마스크팩 1매190801</t>
        </is>
      </c>
    </row>
    <row r="7397" customFormat="1" s="93">
      <c r="B7397" s="127" t="n">
        <v>44014</v>
      </c>
      <c r="C7397" s="93">
        <f>TEXT(B7397,"aaa")</f>
        <v/>
      </c>
      <c r="E7397" s="93" t="inlineStr">
        <is>
          <t>마스크팩</t>
        </is>
      </c>
      <c r="F7397" s="5" t="inlineStr">
        <is>
          <t>카페24</t>
        </is>
      </c>
      <c r="G7397" s="93" t="inlineStr">
        <is>
          <t>마스크팩 10매</t>
        </is>
      </c>
      <c r="H7397" s="93" t="n">
        <v>3</v>
      </c>
      <c r="J7397" s="7" t="n">
        <v>190801</v>
      </c>
      <c r="L7397" s="93" t="n">
        <v>60000</v>
      </c>
      <c r="M7397" s="93" t="n">
        <v>56490</v>
      </c>
      <c r="N7397" s="93" t="n">
        <v>11910</v>
      </c>
      <c r="O7397" s="148" t="n">
        <v>54545.45454545454</v>
      </c>
      <c r="P7397" s="93" t="inlineStr">
        <is>
          <t>카페24마스크팩마스크팩 10매190801</t>
        </is>
      </c>
    </row>
    <row r="7398" customFormat="1" s="93">
      <c r="B7398" s="127" t="n">
        <v>44014</v>
      </c>
      <c r="C7398" s="93">
        <f>TEXT(B7398,"aaa")</f>
        <v/>
      </c>
      <c r="E7398" s="93" t="inlineStr">
        <is>
          <t>토너</t>
        </is>
      </c>
      <c r="F7398" s="5" t="inlineStr">
        <is>
          <t>카페24</t>
        </is>
      </c>
      <c r="G7398" s="93" t="inlineStr">
        <is>
          <t>250ml</t>
        </is>
      </c>
      <c r="H7398" s="93" t="n">
        <v>56</v>
      </c>
      <c r="J7398" s="7" t="n">
        <v>190801</v>
      </c>
      <c r="L7398" s="93" t="n">
        <v>1120000</v>
      </c>
      <c r="M7398" s="93" t="n">
        <v>1054480</v>
      </c>
      <c r="N7398" s="93" t="n">
        <v>182560</v>
      </c>
      <c r="O7398" s="148" t="n">
        <v>1018181.818181818</v>
      </c>
      <c r="P7398" s="93" t="inlineStr">
        <is>
          <t>카페24토너250ml190801</t>
        </is>
      </c>
    </row>
    <row r="7399" customFormat="1" s="93">
      <c r="B7399" s="127" t="n">
        <v>44014</v>
      </c>
      <c r="C7399" s="93">
        <f>TEXT(B7399,"aaa")</f>
        <v/>
      </c>
      <c r="E7399" s="93" t="inlineStr">
        <is>
          <t>토너</t>
        </is>
      </c>
      <c r="F7399" s="5" t="inlineStr">
        <is>
          <t>카페24</t>
        </is>
      </c>
      <c r="G7399" s="93" t="inlineStr">
        <is>
          <t>250ml 2set</t>
        </is>
      </c>
      <c r="H7399" s="93" t="n">
        <v>40</v>
      </c>
      <c r="J7399" s="7" t="n">
        <v>190801</v>
      </c>
      <c r="L7399" s="93" t="n">
        <v>1400000</v>
      </c>
      <c r="M7399" s="93" t="n">
        <v>1318100</v>
      </c>
      <c r="N7399" s="93" t="n">
        <v>260800</v>
      </c>
      <c r="O7399" s="148" t="n">
        <v>1272727.272727273</v>
      </c>
      <c r="P7399" s="93" t="inlineStr">
        <is>
          <t>카페24토너250ml 2set190801</t>
        </is>
      </c>
    </row>
    <row r="7400" customFormat="1" s="93">
      <c r="B7400" s="127" t="n">
        <v>44014</v>
      </c>
      <c r="C7400" s="93">
        <f>TEXT(B7400,"aaa")</f>
        <v/>
      </c>
      <c r="E7400" s="93" t="inlineStr">
        <is>
          <t>토너</t>
        </is>
      </c>
      <c r="F7400" s="5" t="inlineStr">
        <is>
          <t>카페24</t>
        </is>
      </c>
      <c r="G7400" s="93" t="inlineStr">
        <is>
          <t>500ml</t>
        </is>
      </c>
      <c r="H7400" s="93" t="n">
        <v>68</v>
      </c>
      <c r="J7400" s="7" t="n">
        <v>190801</v>
      </c>
      <c r="L7400" s="93" t="n">
        <v>2244000</v>
      </c>
      <c r="M7400" s="93" t="n">
        <v>2112726</v>
      </c>
      <c r="N7400" s="93" t="n">
        <v>321300</v>
      </c>
      <c r="O7400" s="148" t="n">
        <v>2040000</v>
      </c>
      <c r="P7400" s="93" t="inlineStr">
        <is>
          <t>카페24토너500ml190801</t>
        </is>
      </c>
    </row>
    <row r="7401" customFormat="1" s="93">
      <c r="B7401" s="127" t="n">
        <v>44014</v>
      </c>
      <c r="C7401" s="93">
        <f>TEXT(B7401,"aaa")</f>
        <v/>
      </c>
      <c r="E7401" s="93" t="inlineStr">
        <is>
          <t>토너</t>
        </is>
      </c>
      <c r="F7401" s="5" t="inlineStr">
        <is>
          <t>카페24</t>
        </is>
      </c>
      <c r="G7401" s="93" t="inlineStr">
        <is>
          <t>스킨팩 화장솜 60P</t>
        </is>
      </c>
      <c r="H7401" s="93" t="n">
        <v>60</v>
      </c>
      <c r="J7401" s="7" t="n">
        <v>190801</v>
      </c>
      <c r="L7401" s="93" t="n">
        <v>180000</v>
      </c>
      <c r="M7401" s="93" t="n">
        <v>169470</v>
      </c>
      <c r="N7401" s="93" t="n">
        <v>66600</v>
      </c>
      <c r="O7401" s="148" t="n">
        <v>163636.3636363636</v>
      </c>
      <c r="P7401" s="93" t="inlineStr">
        <is>
          <t>카페24토너스킨팩 화장솜 60P190801</t>
        </is>
      </c>
    </row>
    <row r="7402" customFormat="1" s="93">
      <c r="B7402" s="127" t="n">
        <v>44014</v>
      </c>
      <c r="C7402" s="93">
        <f>TEXT(B7402,"aaa")</f>
        <v/>
      </c>
      <c r="E7402" s="93" t="inlineStr">
        <is>
          <t>앰플</t>
        </is>
      </c>
      <c r="F7402" s="5" t="inlineStr">
        <is>
          <t>카페24</t>
        </is>
      </c>
      <c r="G7402" s="93" t="inlineStr">
        <is>
          <t>앰플 30ml</t>
        </is>
      </c>
      <c r="H7402" s="93" t="n">
        <v>21</v>
      </c>
      <c r="J7402" s="7" t="n">
        <v>190801</v>
      </c>
      <c r="L7402" s="93" t="n">
        <v>588000</v>
      </c>
      <c r="M7402" s="93" t="n">
        <v>553602</v>
      </c>
      <c r="N7402" s="93" t="n">
        <v>71337</v>
      </c>
      <c r="O7402" s="148" t="n">
        <v>534545.4545454545</v>
      </c>
      <c r="P7402" s="93" t="inlineStr">
        <is>
          <t>카페24앰플앰플 30ml190801</t>
        </is>
      </c>
    </row>
    <row r="7403" customFormat="1" s="93">
      <c r="B7403" s="127" t="n">
        <v>44014</v>
      </c>
      <c r="C7403" s="93">
        <f>TEXT(B7403,"aaa")</f>
        <v/>
      </c>
      <c r="E7403" s="93" t="inlineStr">
        <is>
          <t>수딩크림</t>
        </is>
      </c>
      <c r="F7403" s="5" t="inlineStr">
        <is>
          <t>카페24</t>
        </is>
      </c>
      <c r="G7403" s="93" t="inlineStr">
        <is>
          <t>수딩크림 100ml</t>
        </is>
      </c>
      <c r="H7403" s="93" t="n">
        <v>2</v>
      </c>
      <c r="J7403" s="7" t="n">
        <v>190801</v>
      </c>
      <c r="L7403" s="93" t="n">
        <v>76000</v>
      </c>
      <c r="M7403" s="93" t="n">
        <v>71554</v>
      </c>
      <c r="N7403" s="93" t="n">
        <v>6090</v>
      </c>
      <c r="O7403" s="148" t="n">
        <v>69090.90909090909</v>
      </c>
      <c r="P7403" s="93" t="inlineStr">
        <is>
          <t>카페24수딩크림수딩크림 100ml190801</t>
        </is>
      </c>
    </row>
    <row r="7404" customFormat="1" s="93">
      <c r="B7404" s="127" t="n">
        <v>44014</v>
      </c>
      <c r="C7404" s="93">
        <f>TEXT(B7404,"aaa")</f>
        <v/>
      </c>
      <c r="E7404" s="93" t="inlineStr">
        <is>
          <t>클렌징폼</t>
        </is>
      </c>
      <c r="F7404" s="5" t="inlineStr">
        <is>
          <t>카페24</t>
        </is>
      </c>
      <c r="G7404" s="93" t="inlineStr">
        <is>
          <t>클렌징폼 120ml</t>
        </is>
      </c>
      <c r="H7404" s="93" t="n">
        <v>8</v>
      </c>
      <c r="J7404" s="7" t="n">
        <v>190801</v>
      </c>
      <c r="L7404" s="93" t="n">
        <v>104000</v>
      </c>
      <c r="M7404" s="93" t="n">
        <v>97916</v>
      </c>
      <c r="N7404" s="93" t="n">
        <v>22000</v>
      </c>
      <c r="O7404" s="148" t="n">
        <v>94545.45454545454</v>
      </c>
      <c r="P7404" s="93" t="inlineStr">
        <is>
          <t>카페24클렌징폼클렌징폼 120ml190801</t>
        </is>
      </c>
    </row>
    <row r="7405" customFormat="1" s="93">
      <c r="B7405" s="127" t="n">
        <v>44014</v>
      </c>
      <c r="C7405" s="93">
        <f>TEXT(B7405,"aaa")</f>
        <v/>
      </c>
      <c r="E7405" s="93" t="inlineStr">
        <is>
          <t>클렌징폼</t>
        </is>
      </c>
      <c r="F7405" s="5" t="inlineStr">
        <is>
          <t>카페24</t>
        </is>
      </c>
      <c r="G7405" s="93" t="inlineStr">
        <is>
          <t>클렌징폼 120ml 2set</t>
        </is>
      </c>
      <c r="H7405" s="93" t="n">
        <v>1</v>
      </c>
      <c r="J7405" s="7" t="n">
        <v>190801</v>
      </c>
      <c r="L7405" s="93" t="n">
        <v>24000</v>
      </c>
      <c r="M7405" s="93" t="n">
        <v>22596</v>
      </c>
      <c r="N7405" s="93" t="n">
        <v>2460</v>
      </c>
      <c r="O7405" s="148" t="n">
        <v>21818.18181818182</v>
      </c>
      <c r="P7405" s="93" t="inlineStr">
        <is>
          <t>카페24클렌징폼클렌징폼 120ml 2set190801</t>
        </is>
      </c>
    </row>
    <row r="7406" customFormat="1" s="93">
      <c r="B7406" s="127" t="n">
        <v>44014</v>
      </c>
      <c r="C7406" s="93">
        <f>TEXT(B7406,"aaa")</f>
        <v/>
      </c>
      <c r="E7406" s="93" t="inlineStr">
        <is>
          <t>클렌징폼</t>
        </is>
      </c>
      <c r="F7406" s="5" t="inlineStr">
        <is>
          <t>카페24</t>
        </is>
      </c>
      <c r="G7406" s="93" t="inlineStr">
        <is>
          <t>클렌징폼 120ml 3set</t>
        </is>
      </c>
      <c r="H7406" s="93" t="n">
        <v>1</v>
      </c>
      <c r="J7406" s="7" t="n">
        <v>190801</v>
      </c>
      <c r="L7406" s="93" t="n">
        <v>33000</v>
      </c>
      <c r="M7406" s="93" t="n">
        <v>31069.5</v>
      </c>
      <c r="N7406" s="93" t="n">
        <v>3690</v>
      </c>
      <c r="O7406" s="148" t="n">
        <v>30000</v>
      </c>
      <c r="P7406" s="93" t="inlineStr">
        <is>
          <t>카페24클렌징폼클렌징폼 120ml 3set190801</t>
        </is>
      </c>
    </row>
    <row r="7407" customFormat="1" s="93">
      <c r="B7407" s="127" t="n">
        <v>44014</v>
      </c>
      <c r="C7407" s="93">
        <f>TEXT(B7407,"aaa")</f>
        <v/>
      </c>
      <c r="E7407" s="93" t="inlineStr">
        <is>
          <t>토너</t>
        </is>
      </c>
      <c r="F7407" s="5" t="inlineStr">
        <is>
          <t>큐텐</t>
        </is>
      </c>
      <c r="G7407" s="93" t="inlineStr">
        <is>
          <t>250ml</t>
        </is>
      </c>
      <c r="H7407" s="93" t="n">
        <v>8</v>
      </c>
      <c r="J7407" s="7" t="n">
        <v>190801</v>
      </c>
      <c r="L7407" s="93" t="n">
        <v>252000</v>
      </c>
      <c r="M7407" s="93" t="n">
        <v>224280</v>
      </c>
      <c r="N7407" s="93" t="n">
        <v>26080</v>
      </c>
      <c r="O7407" s="148" t="n">
        <v>229090.9090909091</v>
      </c>
      <c r="P7407" s="93" t="inlineStr">
        <is>
          <t>큐텐토너250ml190801</t>
        </is>
      </c>
    </row>
    <row r="7408" customFormat="1" s="93">
      <c r="B7408" s="127" t="n">
        <v>44014</v>
      </c>
      <c r="C7408" s="93">
        <f>TEXT(B7408,"aaa")</f>
        <v/>
      </c>
      <c r="E7408" s="93" t="inlineStr">
        <is>
          <t>토너</t>
        </is>
      </c>
      <c r="F7408" s="5" t="inlineStr">
        <is>
          <t>큐텐</t>
        </is>
      </c>
      <c r="G7408" s="93" t="inlineStr">
        <is>
          <t>250ml 2set</t>
        </is>
      </c>
      <c r="H7408" s="93" t="n">
        <v>8</v>
      </c>
      <c r="J7408" s="7" t="n">
        <v>190801</v>
      </c>
      <c r="L7408" s="93" t="n">
        <v>352000</v>
      </c>
      <c r="M7408" s="93" t="n">
        <v>313280</v>
      </c>
      <c r="N7408" s="93" t="n">
        <v>52160</v>
      </c>
      <c r="O7408" s="148" t="n">
        <v>320000</v>
      </c>
      <c r="P7408" s="93" t="inlineStr">
        <is>
          <t>큐텐토너250ml 2set190801</t>
        </is>
      </c>
    </row>
    <row r="7409" customFormat="1" s="93">
      <c r="B7409" s="127" t="n">
        <v>44014</v>
      </c>
      <c r="C7409" s="93">
        <f>TEXT(B7409,"aaa")</f>
        <v/>
      </c>
      <c r="E7409" s="93" t="inlineStr">
        <is>
          <t>앰플</t>
        </is>
      </c>
      <c r="F7409" s="5" t="inlineStr">
        <is>
          <t>큐텐</t>
        </is>
      </c>
      <c r="G7409" s="93" t="inlineStr">
        <is>
          <t>앰플 30ml</t>
        </is>
      </c>
      <c r="H7409" s="93" t="n">
        <v>1</v>
      </c>
      <c r="J7409" s="7" t="n">
        <v>190801</v>
      </c>
      <c r="L7409" s="93" t="n">
        <v>38000</v>
      </c>
      <c r="M7409" s="93" t="n">
        <v>33820</v>
      </c>
      <c r="N7409" s="93" t="n">
        <v>3397</v>
      </c>
      <c r="O7409" s="148" t="n">
        <v>34545.45454545454</v>
      </c>
      <c r="P7409" s="93" t="inlineStr">
        <is>
          <t>큐텐앰플앰플 30ml190801</t>
        </is>
      </c>
    </row>
    <row r="7410" customFormat="1" s="93">
      <c r="B7410" s="127" t="n">
        <v>44014</v>
      </c>
      <c r="C7410" s="93">
        <f>TEXT(B7410,"aaa")</f>
        <v/>
      </c>
      <c r="E7410" s="93" t="inlineStr">
        <is>
          <t>선크림</t>
        </is>
      </c>
      <c r="F7410" s="5" t="inlineStr">
        <is>
          <t>아누아 CS</t>
        </is>
      </c>
      <c r="G7410" s="93" t="inlineStr">
        <is>
          <t>선크림 50ml</t>
        </is>
      </c>
      <c r="H7410" s="93" t="n">
        <v>5</v>
      </c>
      <c r="J7410" s="7" t="n">
        <v>190801</v>
      </c>
      <c r="L7410" s="93" t="n">
        <v>0</v>
      </c>
      <c r="M7410" s="93" t="n">
        <v>0</v>
      </c>
      <c r="N7410" s="93" t="n">
        <v>11725</v>
      </c>
      <c r="O7410" s="148" t="n">
        <v>0</v>
      </c>
      <c r="P7410" s="93" t="inlineStr">
        <is>
          <t>아누아 CS선크림선크림 50ml190801</t>
        </is>
      </c>
    </row>
    <row r="7411" customFormat="1" s="93">
      <c r="B7411" s="127" t="n">
        <v>44014</v>
      </c>
      <c r="C7411" s="93">
        <f>TEXT(B7411,"aaa")</f>
        <v/>
      </c>
      <c r="E7411" s="93" t="inlineStr">
        <is>
          <t>토너</t>
        </is>
      </c>
      <c r="F7411" s="5" t="inlineStr">
        <is>
          <t>화해</t>
        </is>
      </c>
      <c r="G7411" s="93" t="inlineStr">
        <is>
          <t>250ml</t>
        </is>
      </c>
      <c r="H7411" s="93" t="n">
        <v>2</v>
      </c>
      <c r="J7411" s="7" t="n">
        <v>190801</v>
      </c>
      <c r="L7411" s="93" t="n">
        <v>40000</v>
      </c>
      <c r="M7411" s="93" t="n">
        <v>28800</v>
      </c>
      <c r="N7411" s="93" t="n">
        <v>6520</v>
      </c>
      <c r="O7411" s="148" t="n">
        <v>36363.63636363636</v>
      </c>
      <c r="P7411" s="93" t="inlineStr">
        <is>
          <t>화해토너250ml190801</t>
        </is>
      </c>
    </row>
    <row r="7412" customFormat="1" s="93">
      <c r="B7412" s="127" t="n">
        <v>44015</v>
      </c>
      <c r="C7412" s="93">
        <f>TEXT(B7412,"aaa")</f>
        <v/>
      </c>
      <c r="E7412" s="6" t="inlineStr">
        <is>
          <t>토너</t>
        </is>
      </c>
      <c r="F7412" s="5" t="inlineStr">
        <is>
          <t>W컨셉</t>
        </is>
      </c>
      <c r="G7412" s="5" t="inlineStr">
        <is>
          <t>250ml</t>
        </is>
      </c>
      <c r="H7412" s="6" t="n">
        <v>2</v>
      </c>
      <c r="I7412" s="6" t="n"/>
      <c r="J7412" s="7" t="n">
        <v>190801</v>
      </c>
      <c r="L7412" s="93" t="n">
        <v>40000</v>
      </c>
      <c r="M7412" s="93" t="n">
        <v>28800</v>
      </c>
      <c r="N7412" s="93" t="n">
        <v>6520</v>
      </c>
      <c r="O7412" s="148" t="n">
        <v>36363.63636363636</v>
      </c>
      <c r="P7412" s="93" t="inlineStr">
        <is>
          <t>W컨셉토너250ml190801</t>
        </is>
      </c>
    </row>
    <row r="7413" customFormat="1" s="93">
      <c r="B7413" s="127" t="n">
        <v>44015</v>
      </c>
      <c r="C7413" s="93">
        <f>TEXT(B7413,"aaa")</f>
        <v/>
      </c>
      <c r="E7413" s="6" t="inlineStr">
        <is>
          <t>토너</t>
        </is>
      </c>
      <c r="F7413" s="5" t="inlineStr">
        <is>
          <t>W컨셉</t>
        </is>
      </c>
      <c r="G7413" s="5" t="inlineStr">
        <is>
          <t>250ml 2set</t>
        </is>
      </c>
      <c r="H7413" s="6" t="n">
        <v>5</v>
      </c>
      <c r="I7413" s="6" t="n"/>
      <c r="J7413" s="7" t="n">
        <v>190801</v>
      </c>
      <c r="L7413" s="93" t="n">
        <v>175000</v>
      </c>
      <c r="M7413" s="93" t="n">
        <v>127750</v>
      </c>
      <c r="N7413" s="93" t="n">
        <v>32600</v>
      </c>
      <c r="O7413" s="148" t="n">
        <v>159090.9090909091</v>
      </c>
      <c r="P7413" s="93" t="inlineStr">
        <is>
          <t>W컨셉토너250ml 2set190801</t>
        </is>
      </c>
    </row>
    <row r="7414" customFormat="1" s="93">
      <c r="B7414" s="127" t="n">
        <v>44015</v>
      </c>
      <c r="C7414" s="93">
        <f>TEXT(B7414,"aaa")</f>
        <v/>
      </c>
      <c r="E7414" s="93" t="inlineStr">
        <is>
          <t>토너</t>
        </is>
      </c>
      <c r="F7414" s="5" t="inlineStr">
        <is>
          <t>스타일쉐어</t>
        </is>
      </c>
      <c r="G7414" s="93" t="inlineStr">
        <is>
          <t>250ml</t>
        </is>
      </c>
      <c r="H7414" s="6" t="n">
        <v>21</v>
      </c>
      <c r="I7414" s="6" t="n"/>
      <c r="J7414" s="7" t="n">
        <v>190801</v>
      </c>
      <c r="L7414" s="93" t="n">
        <v>420000</v>
      </c>
      <c r="M7414" s="93" t="n">
        <v>315000</v>
      </c>
      <c r="N7414" s="93" t="n">
        <v>68460</v>
      </c>
      <c r="O7414" s="148" t="n">
        <v>381818.1818181818</v>
      </c>
      <c r="P7414" s="93" t="inlineStr">
        <is>
          <t>스타일쉐어토너250ml190801</t>
        </is>
      </c>
    </row>
    <row r="7415" customFormat="1" s="93">
      <c r="B7415" s="127" t="n">
        <v>44015</v>
      </c>
      <c r="C7415" s="93">
        <f>TEXT(B7415,"aaa")</f>
        <v/>
      </c>
      <c r="E7415" s="93" t="inlineStr">
        <is>
          <t>선크림</t>
        </is>
      </c>
      <c r="F7415" s="93" t="inlineStr">
        <is>
          <t>카페24</t>
        </is>
      </c>
      <c r="G7415" s="93" t="inlineStr">
        <is>
          <t>선크림 50ml</t>
        </is>
      </c>
      <c r="H7415" s="6" t="n">
        <v>2</v>
      </c>
      <c r="I7415" s="6" t="n"/>
      <c r="J7415" s="7" t="n">
        <v>190801</v>
      </c>
      <c r="L7415" s="93" t="n">
        <v>40000</v>
      </c>
      <c r="M7415" s="93" t="n">
        <v>37660</v>
      </c>
      <c r="N7415" s="93" t="n">
        <v>4690</v>
      </c>
      <c r="O7415" s="148" t="n">
        <v>36363.63636363636</v>
      </c>
      <c r="P7415" s="93" t="inlineStr">
        <is>
          <t>카페24선크림선크림 50ml190801</t>
        </is>
      </c>
    </row>
    <row r="7416" customFormat="1" s="93">
      <c r="B7416" s="127" t="n">
        <v>44015</v>
      </c>
      <c r="C7416" s="93">
        <f>TEXT(B7416,"aaa")</f>
        <v/>
      </c>
      <c r="E7416" s="6" t="inlineStr">
        <is>
          <t>선크림</t>
        </is>
      </c>
      <c r="F7416" s="5" t="inlineStr">
        <is>
          <t>카페24</t>
        </is>
      </c>
      <c r="G7416" s="5" t="inlineStr">
        <is>
          <t>선크림 50ml  2set</t>
        </is>
      </c>
      <c r="H7416" s="6" t="n">
        <v>2</v>
      </c>
      <c r="I7416" s="6" t="n"/>
      <c r="J7416" s="6" t="n">
        <v>190801</v>
      </c>
      <c r="L7416" s="93" t="n">
        <v>70000</v>
      </c>
      <c r="M7416" s="93" t="n">
        <v>65905</v>
      </c>
      <c r="N7416" s="93" t="n">
        <v>9380</v>
      </c>
      <c r="O7416" s="148" t="n">
        <v>63636.36363636363</v>
      </c>
      <c r="P7416" s="93" t="inlineStr">
        <is>
          <t>카페24선크림선크림 50ml  2set190801</t>
        </is>
      </c>
    </row>
    <row r="7417" customFormat="1" s="93">
      <c r="B7417" s="127" t="n">
        <v>44015</v>
      </c>
      <c r="C7417" s="93">
        <f>TEXT(B7417,"aaa")</f>
        <v/>
      </c>
      <c r="E7417" s="93" t="inlineStr">
        <is>
          <t>여름 한정 진정세트</t>
        </is>
      </c>
      <c r="F7417" s="93" t="inlineStr">
        <is>
          <t>카페24</t>
        </is>
      </c>
      <c r="G7417" s="93" t="inlineStr">
        <is>
          <t>여름 한정 진정세트</t>
        </is>
      </c>
      <c r="H7417" s="6" t="n">
        <v>2</v>
      </c>
      <c r="I7417" s="6" t="n"/>
      <c r="J7417" s="91" t="n">
        <v>190801</v>
      </c>
      <c r="L7417" s="93" t="n">
        <v>70000</v>
      </c>
      <c r="M7417" s="93" t="n">
        <v>65905</v>
      </c>
      <c r="N7417" s="93" t="n">
        <v>11210</v>
      </c>
      <c r="O7417" s="148" t="n">
        <v>63636.36363636363</v>
      </c>
      <c r="P7417" s="93" t="inlineStr">
        <is>
          <t>카페24여름 한정 진정세트여름 한정 진정세트190801</t>
        </is>
      </c>
    </row>
    <row r="7418" customFormat="1" s="93">
      <c r="B7418" s="127" t="n">
        <v>44015</v>
      </c>
      <c r="C7418" s="93">
        <f>TEXT(B7418,"aaa")</f>
        <v/>
      </c>
      <c r="E7418" s="93" t="inlineStr">
        <is>
          <t>여름 한정 진정세트</t>
        </is>
      </c>
      <c r="F7418" s="93" t="inlineStr">
        <is>
          <t>카페24</t>
        </is>
      </c>
      <c r="G7418" s="93" t="inlineStr">
        <is>
          <t>여름 한정 진정세트 (대용량)</t>
        </is>
      </c>
      <c r="H7418" s="6" t="n">
        <v>2</v>
      </c>
      <c r="I7418" s="6" t="n"/>
      <c r="J7418" s="91" t="n">
        <v>190801</v>
      </c>
      <c r="L7418" s="93" t="n">
        <v>90000</v>
      </c>
      <c r="M7418" s="93" t="n">
        <v>84735</v>
      </c>
      <c r="N7418" s="93" t="n">
        <v>14140</v>
      </c>
      <c r="O7418" s="148" t="n">
        <v>81818.18181818181</v>
      </c>
      <c r="P7418" s="93" t="inlineStr">
        <is>
          <t>카페24여름 한정 진정세트여름 한정 진정세트 (대용량)190801</t>
        </is>
      </c>
    </row>
    <row r="7419" customFormat="1" s="93">
      <c r="B7419" s="127" t="n">
        <v>44015</v>
      </c>
      <c r="C7419" s="93">
        <f>TEXT(B7419,"aaa")</f>
        <v/>
      </c>
      <c r="E7419" s="93" t="inlineStr">
        <is>
          <t>어성초진정패키지</t>
        </is>
      </c>
      <c r="F7419" s="93" t="inlineStr">
        <is>
          <t>카페24</t>
        </is>
      </c>
      <c r="G7419" s="93" t="inlineStr">
        <is>
          <t>어성초 진정패키지세트</t>
        </is>
      </c>
      <c r="H7419" s="6" t="n">
        <v>6</v>
      </c>
      <c r="I7419" s="6" t="n"/>
      <c r="J7419" s="93" t="n">
        <v>190801</v>
      </c>
      <c r="L7419" s="93" t="n">
        <v>594000</v>
      </c>
      <c r="M7419" s="93" t="n">
        <v>559251</v>
      </c>
      <c r="N7419" s="93" t="n">
        <v>90822</v>
      </c>
      <c r="O7419" s="148" t="n">
        <v>540000</v>
      </c>
      <c r="P7419" s="93" t="inlineStr">
        <is>
          <t>카페24어성초진정패키지어성초 진정패키지세트190801</t>
        </is>
      </c>
    </row>
    <row r="7420" customFormat="1" s="93">
      <c r="B7420" s="127" t="n">
        <v>44015</v>
      </c>
      <c r="C7420" s="93">
        <f>TEXT(B7420,"aaa")</f>
        <v/>
      </c>
      <c r="E7420" s="93" t="inlineStr">
        <is>
          <t>머드크림마스크</t>
        </is>
      </c>
      <c r="F7420" s="93" t="inlineStr">
        <is>
          <t>카페24</t>
        </is>
      </c>
      <c r="G7420" s="93" t="inlineStr">
        <is>
          <t>머드크림마스크 100ml</t>
        </is>
      </c>
      <c r="H7420" s="6" t="n">
        <v>4</v>
      </c>
      <c r="I7420" s="6" t="n"/>
      <c r="J7420" s="93" t="n">
        <v>190801</v>
      </c>
      <c r="L7420" s="93" t="n">
        <v>80000</v>
      </c>
      <c r="M7420" s="93" t="n">
        <v>75320</v>
      </c>
      <c r="N7420" s="93" t="n">
        <v>5768</v>
      </c>
      <c r="O7420" s="148" t="n">
        <v>72727.27272727272</v>
      </c>
      <c r="P7420" s="93" t="inlineStr">
        <is>
          <t>카페24머드크림마스크머드크림마스크 100ml190801</t>
        </is>
      </c>
    </row>
    <row r="7421" customFormat="1" s="93">
      <c r="B7421" s="127" t="n">
        <v>44015</v>
      </c>
      <c r="C7421" s="93">
        <f>TEXT(B7421,"aaa")</f>
        <v/>
      </c>
      <c r="E7421" s="93" t="inlineStr">
        <is>
          <t>마스크팩</t>
        </is>
      </c>
      <c r="F7421" s="93" t="inlineStr">
        <is>
          <t>카페24</t>
        </is>
      </c>
      <c r="G7421" s="93" t="inlineStr">
        <is>
          <t>마스크팩 1매</t>
        </is>
      </c>
      <c r="H7421" s="6" t="n">
        <v>3</v>
      </c>
      <c r="I7421" s="6" t="n"/>
      <c r="J7421" s="93" t="n">
        <v>190801</v>
      </c>
      <c r="L7421" s="93" t="n">
        <v>12000</v>
      </c>
      <c r="M7421" s="93" t="n">
        <v>11298</v>
      </c>
      <c r="N7421" s="93" t="n">
        <v>1191</v>
      </c>
      <c r="O7421" s="148" t="n">
        <v>10909.09090909091</v>
      </c>
      <c r="P7421" s="93" t="inlineStr">
        <is>
          <t>카페24마스크팩마스크팩 1매190801</t>
        </is>
      </c>
    </row>
    <row r="7422" customFormat="1" s="93">
      <c r="B7422" s="127" t="n">
        <v>44015</v>
      </c>
      <c r="C7422" s="93">
        <f>TEXT(B7422,"aaa")</f>
        <v/>
      </c>
      <c r="E7422" s="6" t="inlineStr">
        <is>
          <t>토너</t>
        </is>
      </c>
      <c r="F7422" s="5" t="inlineStr">
        <is>
          <t>카페24</t>
        </is>
      </c>
      <c r="G7422" s="5" t="inlineStr">
        <is>
          <t>250ml</t>
        </is>
      </c>
      <c r="H7422" s="6" t="n">
        <v>49</v>
      </c>
      <c r="I7422" s="6" t="n"/>
      <c r="J7422" s="7" t="n">
        <v>190801</v>
      </c>
      <c r="L7422" s="93" t="n">
        <v>980000</v>
      </c>
      <c r="M7422" s="93" t="n">
        <v>922670</v>
      </c>
      <c r="N7422" s="93" t="n">
        <v>159740</v>
      </c>
      <c r="O7422" s="148" t="n">
        <v>890909.0909090908</v>
      </c>
      <c r="P7422" s="93" t="inlineStr">
        <is>
          <t>카페24토너250ml190801</t>
        </is>
      </c>
    </row>
    <row r="7423" customFormat="1" s="93">
      <c r="B7423" s="127" t="n">
        <v>44015</v>
      </c>
      <c r="C7423" s="93">
        <f>TEXT(B7423,"aaa")</f>
        <v/>
      </c>
      <c r="E7423" s="6" t="inlineStr">
        <is>
          <t>토너</t>
        </is>
      </c>
      <c r="F7423" s="5" t="inlineStr">
        <is>
          <t>카페24</t>
        </is>
      </c>
      <c r="G7423" s="5" t="inlineStr">
        <is>
          <t>250ml 2set</t>
        </is>
      </c>
      <c r="H7423" s="6" t="n">
        <v>52</v>
      </c>
      <c r="I7423" s="6" t="n"/>
      <c r="J7423" s="7" t="n">
        <v>190801</v>
      </c>
      <c r="L7423" s="93" t="n">
        <v>1820000</v>
      </c>
      <c r="M7423" s="93" t="n">
        <v>1713530</v>
      </c>
      <c r="N7423" s="93" t="n">
        <v>339040</v>
      </c>
      <c r="O7423" s="148" t="n">
        <v>1654545.454545454</v>
      </c>
      <c r="P7423" s="93" t="inlineStr">
        <is>
          <t>카페24토너250ml 2set190801</t>
        </is>
      </c>
    </row>
    <row r="7424" customFormat="1" s="93">
      <c r="B7424" s="127" t="n">
        <v>44015</v>
      </c>
      <c r="C7424" s="93">
        <f>TEXT(B7424,"aaa")</f>
        <v/>
      </c>
      <c r="E7424" s="6" t="inlineStr">
        <is>
          <t>토너</t>
        </is>
      </c>
      <c r="F7424" s="5" t="inlineStr">
        <is>
          <t>카페24</t>
        </is>
      </c>
      <c r="G7424" s="5" t="inlineStr">
        <is>
          <t>500ml</t>
        </is>
      </c>
      <c r="H7424" s="6" t="n">
        <v>44</v>
      </c>
      <c r="I7424" s="6" t="n"/>
      <c r="J7424" s="7" t="n">
        <v>190801</v>
      </c>
      <c r="L7424" s="93" t="n">
        <v>1452000</v>
      </c>
      <c r="M7424" s="93" t="n">
        <v>1367058</v>
      </c>
      <c r="N7424" s="93" t="n">
        <v>207900</v>
      </c>
      <c r="O7424" s="148" t="n">
        <v>1320000</v>
      </c>
      <c r="P7424" s="93" t="inlineStr">
        <is>
          <t>카페24토너500ml190801</t>
        </is>
      </c>
    </row>
    <row r="7425" customFormat="1" s="93">
      <c r="B7425" s="127" t="n">
        <v>44015</v>
      </c>
      <c r="C7425" s="93">
        <f>TEXT(B7425,"aaa")</f>
        <v/>
      </c>
      <c r="E7425" s="6" t="inlineStr">
        <is>
          <t>토너</t>
        </is>
      </c>
      <c r="F7425" s="5" t="inlineStr">
        <is>
          <t>카페24</t>
        </is>
      </c>
      <c r="G7425" s="93" t="inlineStr">
        <is>
          <t>스킨팩 화장솜 60P</t>
        </is>
      </c>
      <c r="H7425" s="6" t="n">
        <v>38</v>
      </c>
      <c r="I7425" s="6" t="n"/>
      <c r="J7425" s="7" t="n">
        <v>190801</v>
      </c>
      <c r="L7425" s="93" t="n">
        <v>114000</v>
      </c>
      <c r="M7425" s="93" t="n">
        <v>107331</v>
      </c>
      <c r="N7425" s="93" t="n">
        <v>42180</v>
      </c>
      <c r="O7425" s="148" t="n">
        <v>103636.3636363636</v>
      </c>
      <c r="P7425" s="93" t="inlineStr">
        <is>
          <t>카페24토너스킨팩 화장솜 60P190801</t>
        </is>
      </c>
    </row>
    <row r="7426" customFormat="1" s="93">
      <c r="B7426" s="127" t="n">
        <v>44015</v>
      </c>
      <c r="C7426" s="93">
        <f>TEXT(B7426,"aaa")</f>
        <v/>
      </c>
      <c r="E7426" s="93" t="inlineStr">
        <is>
          <t>앰플</t>
        </is>
      </c>
      <c r="F7426" s="5" t="inlineStr">
        <is>
          <t>카페24</t>
        </is>
      </c>
      <c r="G7426" s="93" t="inlineStr">
        <is>
          <t>앰플 30ml</t>
        </is>
      </c>
      <c r="H7426" s="6" t="n">
        <v>10</v>
      </c>
      <c r="I7426" s="6" t="n"/>
      <c r="J7426" s="93" t="n">
        <v>190801</v>
      </c>
      <c r="L7426" s="93" t="n">
        <v>280000</v>
      </c>
      <c r="M7426" s="93" t="n">
        <v>263620</v>
      </c>
      <c r="N7426" s="93" t="n">
        <v>33970</v>
      </c>
      <c r="O7426" s="148" t="n">
        <v>254545.4545454545</v>
      </c>
      <c r="P7426" s="93" t="inlineStr">
        <is>
          <t>카페24앰플앰플 30ml190801</t>
        </is>
      </c>
    </row>
    <row r="7427" customFormat="1" s="93">
      <c r="B7427" s="127" t="n">
        <v>44015</v>
      </c>
      <c r="C7427" s="93">
        <f>TEXT(B7427,"aaa")</f>
        <v/>
      </c>
      <c r="E7427" s="93" t="inlineStr">
        <is>
          <t>수딩크림</t>
        </is>
      </c>
      <c r="F7427" s="5" t="inlineStr">
        <is>
          <t>카페24</t>
        </is>
      </c>
      <c r="G7427" s="93" t="inlineStr">
        <is>
          <t>수딩크림 100ml</t>
        </is>
      </c>
      <c r="H7427" s="6" t="n">
        <v>3</v>
      </c>
      <c r="I7427" s="6" t="n"/>
      <c r="J7427" s="93" t="n">
        <v>190801</v>
      </c>
      <c r="L7427" s="93" t="n">
        <v>114000</v>
      </c>
      <c r="M7427" s="93" t="n">
        <v>107331</v>
      </c>
      <c r="N7427" s="93" t="n">
        <v>9135</v>
      </c>
      <c r="O7427" s="148" t="n">
        <v>103636.3636363636</v>
      </c>
      <c r="P7427" s="93" t="inlineStr">
        <is>
          <t>카페24수딩크림수딩크림 100ml190801</t>
        </is>
      </c>
    </row>
    <row r="7428" customFormat="1" s="93">
      <c r="B7428" s="127" t="n">
        <v>44015</v>
      </c>
      <c r="C7428" s="93">
        <f>TEXT(B7428,"aaa")</f>
        <v/>
      </c>
      <c r="E7428" s="93" t="inlineStr">
        <is>
          <t>클렌징폼</t>
        </is>
      </c>
      <c r="F7428" s="5" t="inlineStr">
        <is>
          <t>카페24</t>
        </is>
      </c>
      <c r="G7428" s="93" t="inlineStr">
        <is>
          <t>클렌징폼 120ml</t>
        </is>
      </c>
      <c r="H7428" s="6" t="n">
        <v>6</v>
      </c>
      <c r="I7428" s="6" t="n"/>
      <c r="J7428" s="7" t="n">
        <v>190801</v>
      </c>
      <c r="L7428" s="93" t="n">
        <v>78000</v>
      </c>
      <c r="M7428" s="93" t="n">
        <v>73437</v>
      </c>
      <c r="N7428" s="93" t="n">
        <v>16500</v>
      </c>
      <c r="O7428" s="148" t="n">
        <v>70909.0909090909</v>
      </c>
      <c r="P7428" s="93" t="inlineStr">
        <is>
          <t>카페24클렌징폼클렌징폼 120ml190801</t>
        </is>
      </c>
    </row>
    <row r="7429" customFormat="1" s="93">
      <c r="B7429" s="127" t="n">
        <v>44015</v>
      </c>
      <c r="C7429" s="93">
        <f>TEXT(B7429,"aaa")</f>
        <v/>
      </c>
      <c r="E7429" s="93" t="inlineStr">
        <is>
          <t>클렌징폼</t>
        </is>
      </c>
      <c r="F7429" s="93" t="inlineStr">
        <is>
          <t>카페24</t>
        </is>
      </c>
      <c r="G7429" s="93" t="inlineStr">
        <is>
          <t>클렌징폼 120ml 2set</t>
        </is>
      </c>
      <c r="H7429" s="6" t="n">
        <v>2</v>
      </c>
      <c r="I7429" s="6" t="n"/>
      <c r="J7429" s="7" t="n">
        <v>190801</v>
      </c>
      <c r="L7429" s="93" t="n">
        <v>48000</v>
      </c>
      <c r="M7429" s="93" t="n">
        <v>45192</v>
      </c>
      <c r="N7429" s="93" t="n">
        <v>4920</v>
      </c>
      <c r="O7429" s="148" t="n">
        <v>43636.36363636363</v>
      </c>
      <c r="P7429" s="93" t="inlineStr">
        <is>
          <t>카페24클렌징폼클렌징폼 120ml 2set190801</t>
        </is>
      </c>
    </row>
    <row r="7430" customFormat="1" s="93">
      <c r="B7430" s="127" t="n">
        <v>44015</v>
      </c>
      <c r="C7430" s="93">
        <f>TEXT(B7430,"aaa")</f>
        <v/>
      </c>
      <c r="E7430" s="93" t="inlineStr">
        <is>
          <t>클렌징폼</t>
        </is>
      </c>
      <c r="F7430" s="93" t="inlineStr">
        <is>
          <t>카페24</t>
        </is>
      </c>
      <c r="G7430" s="93" t="inlineStr">
        <is>
          <t>클렌징폼 120ml 3set</t>
        </is>
      </c>
      <c r="H7430" s="6" t="n">
        <v>1</v>
      </c>
      <c r="I7430" s="6" t="n"/>
      <c r="J7430" s="7" t="n">
        <v>190801</v>
      </c>
      <c r="L7430" s="93" t="n">
        <v>33000</v>
      </c>
      <c r="M7430" s="93" t="n">
        <v>31069.5</v>
      </c>
      <c r="N7430" s="93" t="n">
        <v>3690</v>
      </c>
      <c r="O7430" s="148" t="n">
        <v>30000</v>
      </c>
      <c r="P7430" s="93" t="inlineStr">
        <is>
          <t>카페24클렌징폼클렌징폼 120ml 3set190801</t>
        </is>
      </c>
    </row>
    <row r="7431" customFormat="1" s="93">
      <c r="B7431" s="127" t="n">
        <v>44015</v>
      </c>
      <c r="C7431" s="93">
        <f>TEXT(B7431,"aaa")</f>
        <v/>
      </c>
      <c r="E7431" s="6" t="inlineStr">
        <is>
          <t>토너</t>
        </is>
      </c>
      <c r="F7431" s="5" t="inlineStr">
        <is>
          <t>큐텐</t>
        </is>
      </c>
      <c r="G7431" s="5" t="inlineStr">
        <is>
          <t>250ml</t>
        </is>
      </c>
      <c r="H7431" s="6" t="n">
        <v>12</v>
      </c>
      <c r="I7431" s="6" t="n"/>
      <c r="J7431" s="91" t="n">
        <v>190801</v>
      </c>
      <c r="L7431" s="93" t="n">
        <v>378000</v>
      </c>
      <c r="M7431" s="93" t="n">
        <v>336420</v>
      </c>
      <c r="N7431" s="93" t="n">
        <v>39120</v>
      </c>
      <c r="O7431" s="148" t="n">
        <v>343636.3636363636</v>
      </c>
      <c r="P7431" s="93" t="inlineStr">
        <is>
          <t>큐텐토너250ml190801</t>
        </is>
      </c>
    </row>
    <row r="7432" customFormat="1" s="93">
      <c r="B7432" s="127" t="n">
        <v>44015</v>
      </c>
      <c r="C7432" s="93">
        <f>TEXT(B7432,"aaa")</f>
        <v/>
      </c>
      <c r="E7432" s="6" t="inlineStr">
        <is>
          <t>토너</t>
        </is>
      </c>
      <c r="F7432" s="5" t="inlineStr">
        <is>
          <t>큐텐</t>
        </is>
      </c>
      <c r="G7432" s="5" t="inlineStr">
        <is>
          <t>250ml 2set</t>
        </is>
      </c>
      <c r="H7432" s="6" t="n">
        <v>7</v>
      </c>
      <c r="I7432" s="6" t="n"/>
      <c r="J7432" s="91" t="n">
        <v>190801</v>
      </c>
      <c r="L7432" s="93" t="n">
        <v>308000</v>
      </c>
      <c r="M7432" s="93" t="n">
        <v>274120</v>
      </c>
      <c r="N7432" s="93" t="n">
        <v>45640</v>
      </c>
      <c r="O7432" s="148" t="n">
        <v>280000</v>
      </c>
      <c r="P7432" s="93" t="inlineStr">
        <is>
          <t>큐텐토너250ml 2set190801</t>
        </is>
      </c>
    </row>
    <row r="7433" customFormat="1" s="93">
      <c r="B7433" s="127" t="n">
        <v>44015</v>
      </c>
      <c r="C7433" s="93">
        <f>TEXT(B7433,"aaa")</f>
        <v/>
      </c>
      <c r="E7433" s="93" t="inlineStr">
        <is>
          <t>앰플</t>
        </is>
      </c>
      <c r="F7433" s="5" t="inlineStr">
        <is>
          <t>큐텐</t>
        </is>
      </c>
      <c r="G7433" s="93" t="inlineStr">
        <is>
          <t>앰플 30ml</t>
        </is>
      </c>
      <c r="H7433" s="93" t="n">
        <v>3</v>
      </c>
      <c r="J7433" s="93" t="n">
        <v>190801</v>
      </c>
      <c r="L7433" s="93" t="n">
        <v>114000</v>
      </c>
      <c r="M7433" s="93" t="n">
        <v>101460</v>
      </c>
      <c r="N7433" s="93" t="n">
        <v>10191</v>
      </c>
      <c r="O7433" s="148" t="n">
        <v>103636.3636363636</v>
      </c>
      <c r="P7433" s="93" t="inlineStr">
        <is>
          <t>큐텐앰플앰플 30ml190801</t>
        </is>
      </c>
    </row>
    <row r="7434" customFormat="1" s="93">
      <c r="B7434" s="127" t="n">
        <v>44015</v>
      </c>
      <c r="C7434" s="93">
        <f>TEXT(B7434,"aaa")</f>
        <v/>
      </c>
      <c r="E7434" s="93" t="inlineStr">
        <is>
          <t>토너</t>
        </is>
      </c>
      <c r="F7434" s="5" t="inlineStr">
        <is>
          <t>아누아 CS</t>
        </is>
      </c>
      <c r="G7434" s="93" t="inlineStr">
        <is>
          <t>250ml</t>
        </is>
      </c>
      <c r="H7434" s="6" t="n">
        <v>2</v>
      </c>
      <c r="I7434" s="6" t="n"/>
      <c r="J7434" s="7" t="n">
        <v>190801</v>
      </c>
      <c r="L7434" s="93" t="n">
        <v>0</v>
      </c>
      <c r="M7434" s="93" t="n">
        <v>0</v>
      </c>
      <c r="N7434" s="93" t="n">
        <v>6520</v>
      </c>
      <c r="O7434" s="148" t="n">
        <v>0</v>
      </c>
      <c r="P7434" s="93" t="inlineStr">
        <is>
          <t>아누아 CS토너250ml190801</t>
        </is>
      </c>
    </row>
    <row r="7435" customFormat="1" s="93">
      <c r="B7435" s="127" t="n">
        <v>44015</v>
      </c>
      <c r="C7435" s="93">
        <f>TEXT(B7435,"aaa")</f>
        <v/>
      </c>
      <c r="E7435" s="93" t="inlineStr">
        <is>
          <t>화장솜</t>
        </is>
      </c>
      <c r="F7435" s="5" t="inlineStr">
        <is>
          <t>아누아 CS</t>
        </is>
      </c>
      <c r="G7435" s="93" t="inlineStr">
        <is>
          <t>스킨팩 화장솜 60P</t>
        </is>
      </c>
      <c r="H7435" s="93" t="n">
        <v>2</v>
      </c>
      <c r="J7435" s="7" t="n">
        <v>190801</v>
      </c>
      <c r="L7435" s="93" t="n">
        <v>0</v>
      </c>
      <c r="M7435" s="93" t="n">
        <v>0</v>
      </c>
      <c r="N7435" s="93" t="n">
        <v>2220</v>
      </c>
      <c r="O7435" s="148" t="n">
        <v>0</v>
      </c>
      <c r="P7435" s="93" t="inlineStr">
        <is>
          <t>아누아 CS화장솜스킨팩 화장솜 60P190801</t>
        </is>
      </c>
    </row>
    <row r="7436" customFormat="1" s="93">
      <c r="B7436" s="127" t="n">
        <v>44015</v>
      </c>
      <c r="C7436" s="93">
        <f>TEXT(B7436,"aaa")</f>
        <v/>
      </c>
      <c r="E7436" s="93" t="inlineStr">
        <is>
          <t>선크림</t>
        </is>
      </c>
      <c r="F7436" s="5" t="inlineStr">
        <is>
          <t>아누아 CS</t>
        </is>
      </c>
      <c r="G7436" s="93" t="inlineStr">
        <is>
          <t>선크림 50ml</t>
        </is>
      </c>
      <c r="H7436" s="93" t="n">
        <v>1</v>
      </c>
      <c r="J7436" s="7" t="n">
        <v>190801</v>
      </c>
      <c r="L7436" s="93" t="n">
        <v>0</v>
      </c>
      <c r="M7436" s="93" t="n">
        <v>0</v>
      </c>
      <c r="N7436" s="93" t="n">
        <v>2345</v>
      </c>
      <c r="O7436" s="148" t="n">
        <v>0</v>
      </c>
      <c r="P7436" s="93" t="inlineStr">
        <is>
          <t>아누아 CS선크림선크림 50ml190801</t>
        </is>
      </c>
    </row>
    <row r="7437" customFormat="1" s="93">
      <c r="B7437" s="127" t="n">
        <v>44015</v>
      </c>
      <c r="C7437" s="93">
        <f>TEXT(B7437,"aaa")</f>
        <v/>
      </c>
      <c r="E7437" s="6" t="inlineStr">
        <is>
          <t>토너</t>
        </is>
      </c>
      <c r="F7437" s="5" t="inlineStr">
        <is>
          <t>화해</t>
        </is>
      </c>
      <c r="G7437" s="5" t="inlineStr">
        <is>
          <t>250ml</t>
        </is>
      </c>
      <c r="H7437" s="93" t="n">
        <v>5</v>
      </c>
      <c r="J7437" s="6" t="n">
        <v>190801</v>
      </c>
      <c r="L7437" s="93" t="n">
        <v>100000</v>
      </c>
      <c r="M7437" s="93" t="n">
        <v>72000</v>
      </c>
      <c r="N7437" s="93" t="n">
        <v>16300</v>
      </c>
      <c r="O7437" s="148" t="n">
        <v>90909.0909090909</v>
      </c>
      <c r="P7437" s="93" t="inlineStr">
        <is>
          <t>화해토너250ml190801</t>
        </is>
      </c>
    </row>
    <row r="7438" customFormat="1" s="93">
      <c r="B7438" s="127" t="n">
        <v>44016</v>
      </c>
      <c r="C7438" s="93">
        <f>TEXT(B7438,"aaa")</f>
        <v/>
      </c>
      <c r="E7438" s="93" t="inlineStr">
        <is>
          <t>토너</t>
        </is>
      </c>
      <c r="F7438" s="5" t="inlineStr">
        <is>
          <t>스타일쉐어</t>
        </is>
      </c>
      <c r="G7438" s="93" t="inlineStr">
        <is>
          <t>250ml</t>
        </is>
      </c>
      <c r="H7438" s="6" t="n">
        <v>13</v>
      </c>
      <c r="I7438" s="6" t="n"/>
      <c r="J7438" s="7" t="n">
        <v>190801</v>
      </c>
      <c r="L7438" s="93" t="n">
        <v>260000</v>
      </c>
      <c r="M7438" s="93" t="n">
        <v>195000</v>
      </c>
      <c r="N7438" s="93" t="n">
        <v>42380</v>
      </c>
      <c r="O7438" s="148" t="n">
        <v>236363.6363636364</v>
      </c>
      <c r="P7438" s="93" t="inlineStr">
        <is>
          <t>스타일쉐어토너250ml190801</t>
        </is>
      </c>
    </row>
    <row r="7439" customFormat="1" s="93">
      <c r="B7439" s="127" t="n">
        <v>44016</v>
      </c>
      <c r="C7439" s="93">
        <f>TEXT(B7439,"aaa")</f>
        <v/>
      </c>
      <c r="E7439" s="93" t="inlineStr">
        <is>
          <t>선크림</t>
        </is>
      </c>
      <c r="F7439" s="93" t="inlineStr">
        <is>
          <t>카페24</t>
        </is>
      </c>
      <c r="G7439" s="93" t="inlineStr">
        <is>
          <t>선크림 50ml</t>
        </is>
      </c>
      <c r="H7439" s="6" t="n">
        <v>2</v>
      </c>
      <c r="I7439" s="6" t="n"/>
      <c r="J7439" s="7" t="n">
        <v>190801</v>
      </c>
      <c r="L7439" s="93" t="n">
        <v>40000</v>
      </c>
      <c r="M7439" s="93" t="n">
        <v>37660</v>
      </c>
      <c r="N7439" s="93" t="n">
        <v>4690</v>
      </c>
      <c r="O7439" s="148" t="n">
        <v>36363.63636363636</v>
      </c>
      <c r="P7439" s="93" t="inlineStr">
        <is>
          <t>카페24선크림선크림 50ml190801</t>
        </is>
      </c>
    </row>
    <row r="7440" customFormat="1" s="93">
      <c r="B7440" s="127" t="n">
        <v>44016</v>
      </c>
      <c r="C7440" s="93">
        <f>TEXT(B7440,"aaa")</f>
        <v/>
      </c>
      <c r="E7440" s="6" t="inlineStr">
        <is>
          <t>선크림</t>
        </is>
      </c>
      <c r="F7440" s="5" t="inlineStr">
        <is>
          <t>카페24</t>
        </is>
      </c>
      <c r="G7440" s="5" t="inlineStr">
        <is>
          <t>선크림 50ml  2set</t>
        </is>
      </c>
      <c r="H7440" s="6" t="n">
        <v>1</v>
      </c>
      <c r="I7440" s="6" t="n"/>
      <c r="J7440" s="6" t="n">
        <v>190801</v>
      </c>
      <c r="L7440" s="93" t="n">
        <v>35000</v>
      </c>
      <c r="M7440" s="93" t="n">
        <v>32952.5</v>
      </c>
      <c r="N7440" s="93" t="n">
        <v>4690</v>
      </c>
      <c r="O7440" s="148" t="n">
        <v>31818.18181818182</v>
      </c>
      <c r="P7440" s="93" t="inlineStr">
        <is>
          <t>카페24선크림선크림 50ml  2set190801</t>
        </is>
      </c>
    </row>
    <row r="7441" customFormat="1" s="93">
      <c r="B7441" s="127" t="n">
        <v>44016</v>
      </c>
      <c r="C7441" s="93">
        <f>TEXT(B7441,"aaa")</f>
        <v/>
      </c>
      <c r="E7441" s="93" t="inlineStr">
        <is>
          <t>클렌징폼</t>
        </is>
      </c>
      <c r="F7441" s="93" t="inlineStr">
        <is>
          <t>카페24</t>
        </is>
      </c>
      <c r="G7441" s="93" t="inlineStr">
        <is>
          <t>클렌징폼 120ml(선크림할인)</t>
        </is>
      </c>
      <c r="H7441" s="6" t="n">
        <v>1</v>
      </c>
      <c r="I7441" s="6" t="n"/>
      <c r="J7441" s="91" t="n">
        <v>190801</v>
      </c>
      <c r="L7441" s="93" t="n">
        <v>10000</v>
      </c>
      <c r="M7441" s="93" t="n">
        <v>9415</v>
      </c>
      <c r="N7441" s="93" t="n">
        <v>2750</v>
      </c>
      <c r="O7441" s="148" t="n">
        <v>9090.90909090909</v>
      </c>
      <c r="P7441" s="93" t="inlineStr">
        <is>
          <t>카페24클렌징폼클렌징폼 120ml(선크림할인)190801</t>
        </is>
      </c>
    </row>
    <row r="7442" customFormat="1" s="93">
      <c r="B7442" s="127" t="n">
        <v>44016</v>
      </c>
      <c r="C7442" s="93">
        <f>TEXT(B7442,"aaa")</f>
        <v/>
      </c>
      <c r="E7442" s="93" t="inlineStr">
        <is>
          <t>여름 한정 진정세트</t>
        </is>
      </c>
      <c r="F7442" s="93" t="inlineStr">
        <is>
          <t>카페24</t>
        </is>
      </c>
      <c r="G7442" s="93" t="inlineStr">
        <is>
          <t>여름 한정 진정세트 (대용량)</t>
        </is>
      </c>
      <c r="H7442" s="6" t="n">
        <v>1</v>
      </c>
      <c r="I7442" s="6" t="n"/>
      <c r="J7442" s="91" t="n">
        <v>190801</v>
      </c>
      <c r="L7442" s="93" t="n">
        <v>45000</v>
      </c>
      <c r="M7442" s="93" t="n">
        <v>42367.5</v>
      </c>
      <c r="N7442" s="93" t="n">
        <v>7070</v>
      </c>
      <c r="O7442" s="148" t="n">
        <v>40909.0909090909</v>
      </c>
      <c r="P7442" s="93" t="inlineStr">
        <is>
          <t>카페24여름 한정 진정세트여름 한정 진정세트 (대용량)190801</t>
        </is>
      </c>
    </row>
    <row r="7443" customFormat="1" s="93">
      <c r="B7443" s="127" t="n">
        <v>44016</v>
      </c>
      <c r="C7443" s="93">
        <f>TEXT(B7443,"aaa")</f>
        <v/>
      </c>
      <c r="E7443" s="93" t="inlineStr">
        <is>
          <t>어성초진정패키지</t>
        </is>
      </c>
      <c r="F7443" s="93" t="inlineStr">
        <is>
          <t>카페24</t>
        </is>
      </c>
      <c r="G7443" s="93" t="inlineStr">
        <is>
          <t>어성초 진정패키지세트</t>
        </is>
      </c>
      <c r="H7443" s="6" t="n">
        <v>3</v>
      </c>
      <c r="I7443" s="6" t="n"/>
      <c r="J7443" s="93" t="n">
        <v>190801</v>
      </c>
      <c r="L7443" s="93" t="n">
        <v>297000</v>
      </c>
      <c r="M7443" s="93" t="n">
        <v>279625.5</v>
      </c>
      <c r="N7443" s="93" t="n">
        <v>45411</v>
      </c>
      <c r="O7443" s="148" t="n">
        <v>270000</v>
      </c>
      <c r="P7443" s="93" t="inlineStr">
        <is>
          <t>카페24어성초진정패키지어성초 진정패키지세트190801</t>
        </is>
      </c>
    </row>
    <row r="7444" customFormat="1" s="93">
      <c r="B7444" s="127" t="n">
        <v>44016</v>
      </c>
      <c r="C7444" s="93">
        <f>TEXT(B7444,"aaa")</f>
        <v/>
      </c>
      <c r="E7444" s="93" t="inlineStr">
        <is>
          <t>머드크림마스크</t>
        </is>
      </c>
      <c r="F7444" s="93" t="inlineStr">
        <is>
          <t>카페24</t>
        </is>
      </c>
      <c r="G7444" s="93" t="inlineStr">
        <is>
          <t>머드크림마스크 100ml</t>
        </is>
      </c>
      <c r="H7444" s="6" t="n">
        <v>2</v>
      </c>
      <c r="I7444" s="6" t="n"/>
      <c r="J7444" s="93" t="n">
        <v>190801</v>
      </c>
      <c r="L7444" s="93" t="n">
        <v>40000</v>
      </c>
      <c r="M7444" s="93" t="n">
        <v>37660</v>
      </c>
      <c r="N7444" s="93" t="n">
        <v>2884</v>
      </c>
      <c r="O7444" s="148" t="n">
        <v>36363.63636363636</v>
      </c>
      <c r="P7444" s="93" t="inlineStr">
        <is>
          <t>카페24머드크림마스크머드크림마스크 100ml190801</t>
        </is>
      </c>
    </row>
    <row r="7445" customFormat="1" s="93">
      <c r="B7445" s="127" t="n">
        <v>44016</v>
      </c>
      <c r="C7445" s="93">
        <f>TEXT(B7445,"aaa")</f>
        <v/>
      </c>
      <c r="E7445" s="93" t="inlineStr">
        <is>
          <t>머드크림마스크</t>
        </is>
      </c>
      <c r="F7445" s="93" t="inlineStr">
        <is>
          <t>카페24</t>
        </is>
      </c>
      <c r="G7445" s="93" t="inlineStr">
        <is>
          <t>머드크림마스크 100ml 2set</t>
        </is>
      </c>
      <c r="H7445" s="6" t="n">
        <v>1</v>
      </c>
      <c r="I7445" s="6" t="n"/>
      <c r="J7445" s="93" t="n">
        <v>190801</v>
      </c>
      <c r="L7445" s="93" t="n">
        <v>35000</v>
      </c>
      <c r="M7445" s="93" t="n">
        <v>32952.5</v>
      </c>
      <c r="N7445" s="93" t="n">
        <v>2884</v>
      </c>
      <c r="O7445" s="148" t="n">
        <v>31818.18181818182</v>
      </c>
      <c r="P7445" s="93" t="inlineStr">
        <is>
          <t>카페24머드크림마스크머드크림마스크 100ml 2set190801</t>
        </is>
      </c>
    </row>
    <row r="7446" customFormat="1" s="93">
      <c r="B7446" s="127" t="n">
        <v>44016</v>
      </c>
      <c r="C7446" s="93">
        <f>TEXT(B7446,"aaa")</f>
        <v/>
      </c>
      <c r="E7446" s="93" t="inlineStr">
        <is>
          <t>마스크팩</t>
        </is>
      </c>
      <c r="F7446" s="93" t="inlineStr">
        <is>
          <t>카페24</t>
        </is>
      </c>
      <c r="G7446" s="93" t="inlineStr">
        <is>
          <t>마스크팩 1매</t>
        </is>
      </c>
      <c r="H7446" s="6" t="n">
        <v>2</v>
      </c>
      <c r="I7446" s="6" t="n"/>
      <c r="J7446" s="93" t="n">
        <v>190801</v>
      </c>
      <c r="L7446" s="93" t="n">
        <v>8000</v>
      </c>
      <c r="M7446" s="93" t="n">
        <v>7532</v>
      </c>
      <c r="N7446" s="93" t="n">
        <v>794</v>
      </c>
      <c r="O7446" s="148" t="n">
        <v>7272.727272727272</v>
      </c>
      <c r="P7446" s="93" t="inlineStr">
        <is>
          <t>카페24마스크팩마스크팩 1매190801</t>
        </is>
      </c>
    </row>
    <row r="7447" customFormat="1" s="93">
      <c r="B7447" s="127" t="n">
        <v>44016</v>
      </c>
      <c r="C7447" s="93">
        <f>TEXT(B7447,"aaa")</f>
        <v/>
      </c>
      <c r="E7447" s="93" t="inlineStr">
        <is>
          <t>마스크팩</t>
        </is>
      </c>
      <c r="F7447" s="93" t="inlineStr">
        <is>
          <t>카페24</t>
        </is>
      </c>
      <c r="G7447" s="93" t="inlineStr">
        <is>
          <t>마스크팩 10매</t>
        </is>
      </c>
      <c r="H7447" s="6" t="n">
        <v>4</v>
      </c>
      <c r="I7447" s="6" t="n"/>
      <c r="J7447" s="93" t="n">
        <v>190801</v>
      </c>
      <c r="L7447" s="93" t="n">
        <v>80000</v>
      </c>
      <c r="M7447" s="93" t="n">
        <v>75320</v>
      </c>
      <c r="N7447" s="93" t="n">
        <v>15880</v>
      </c>
      <c r="O7447" s="148" t="n">
        <v>72727.27272727272</v>
      </c>
      <c r="P7447" s="93" t="inlineStr">
        <is>
          <t>카페24마스크팩마스크팩 10매190801</t>
        </is>
      </c>
    </row>
    <row r="7448" customFormat="1" s="93">
      <c r="B7448" s="127" t="n">
        <v>44016</v>
      </c>
      <c r="C7448" s="93">
        <f>TEXT(B7448,"aaa")</f>
        <v/>
      </c>
      <c r="E7448" s="6" t="inlineStr">
        <is>
          <t>토너</t>
        </is>
      </c>
      <c r="F7448" s="5" t="inlineStr">
        <is>
          <t>카페24</t>
        </is>
      </c>
      <c r="G7448" s="5" t="inlineStr">
        <is>
          <t>250ml</t>
        </is>
      </c>
      <c r="H7448" s="6" t="n">
        <v>43</v>
      </c>
      <c r="I7448" s="6" t="n"/>
      <c r="J7448" s="7" t="n">
        <v>190801</v>
      </c>
      <c r="L7448" s="93" t="n">
        <v>860000</v>
      </c>
      <c r="M7448" s="93" t="n">
        <v>809690</v>
      </c>
      <c r="N7448" s="93" t="n">
        <v>140180</v>
      </c>
      <c r="O7448" s="148" t="n">
        <v>781818.1818181818</v>
      </c>
      <c r="P7448" s="93" t="inlineStr">
        <is>
          <t>카페24토너250ml190801</t>
        </is>
      </c>
    </row>
    <row r="7449" customFormat="1" s="93">
      <c r="B7449" s="127" t="n">
        <v>44016</v>
      </c>
      <c r="C7449" s="93">
        <f>TEXT(B7449,"aaa")</f>
        <v/>
      </c>
      <c r="E7449" s="6" t="inlineStr">
        <is>
          <t>토너</t>
        </is>
      </c>
      <c r="F7449" s="5" t="inlineStr">
        <is>
          <t>카페24</t>
        </is>
      </c>
      <c r="G7449" s="5" t="inlineStr">
        <is>
          <t>250ml 2set</t>
        </is>
      </c>
      <c r="H7449" s="6" t="n">
        <v>24</v>
      </c>
      <c r="I7449" s="6" t="n"/>
      <c r="J7449" s="7" t="n">
        <v>190801</v>
      </c>
      <c r="L7449" s="93" t="n">
        <v>840000</v>
      </c>
      <c r="M7449" s="93" t="n">
        <v>790860</v>
      </c>
      <c r="N7449" s="93" t="n">
        <v>156480</v>
      </c>
      <c r="O7449" s="148" t="n">
        <v>763636.3636363635</v>
      </c>
      <c r="P7449" s="93" t="inlineStr">
        <is>
          <t>카페24토너250ml 2set190801</t>
        </is>
      </c>
    </row>
    <row r="7450" customFormat="1" s="93">
      <c r="B7450" s="127" t="n">
        <v>44016</v>
      </c>
      <c r="C7450" s="93">
        <f>TEXT(B7450,"aaa")</f>
        <v/>
      </c>
      <c r="E7450" s="6" t="inlineStr">
        <is>
          <t>토너</t>
        </is>
      </c>
      <c r="F7450" s="5" t="inlineStr">
        <is>
          <t>카페24</t>
        </is>
      </c>
      <c r="G7450" s="5" t="inlineStr">
        <is>
          <t>500ml</t>
        </is>
      </c>
      <c r="H7450" s="6" t="n">
        <v>38</v>
      </c>
      <c r="I7450" s="6" t="n"/>
      <c r="J7450" s="7" t="n">
        <v>190801</v>
      </c>
      <c r="L7450" s="93" t="n">
        <v>1254000</v>
      </c>
      <c r="M7450" s="93" t="n">
        <v>1180641</v>
      </c>
      <c r="N7450" s="93" t="n">
        <v>179550</v>
      </c>
      <c r="O7450" s="148" t="n">
        <v>1140000</v>
      </c>
      <c r="P7450" s="93" t="inlineStr">
        <is>
          <t>카페24토너500ml190801</t>
        </is>
      </c>
    </row>
    <row r="7451" customFormat="1" s="93">
      <c r="B7451" s="127" t="n">
        <v>44016</v>
      </c>
      <c r="C7451" s="93">
        <f>TEXT(B7451,"aaa")</f>
        <v/>
      </c>
      <c r="E7451" s="6" t="inlineStr">
        <is>
          <t>토너</t>
        </is>
      </c>
      <c r="F7451" s="5" t="inlineStr">
        <is>
          <t>카페24</t>
        </is>
      </c>
      <c r="G7451" s="93" t="inlineStr">
        <is>
          <t>스킨팩 화장솜 60P</t>
        </is>
      </c>
      <c r="H7451" s="6" t="n">
        <v>30</v>
      </c>
      <c r="I7451" s="6" t="n"/>
      <c r="J7451" s="7" t="n">
        <v>190801</v>
      </c>
      <c r="L7451" s="93" t="n">
        <v>90000</v>
      </c>
      <c r="M7451" s="93" t="n">
        <v>84735</v>
      </c>
      <c r="N7451" s="93" t="n">
        <v>33300</v>
      </c>
      <c r="O7451" s="148" t="n">
        <v>81818.18181818181</v>
      </c>
      <c r="P7451" s="93" t="inlineStr">
        <is>
          <t>카페24토너스킨팩 화장솜 60P190801</t>
        </is>
      </c>
    </row>
    <row r="7452" customFormat="1" s="93">
      <c r="B7452" s="127" t="n">
        <v>44016</v>
      </c>
      <c r="C7452" s="93">
        <f>TEXT(B7452,"aaa")</f>
        <v/>
      </c>
      <c r="E7452" s="93" t="inlineStr">
        <is>
          <t>앰플</t>
        </is>
      </c>
      <c r="F7452" s="5" t="inlineStr">
        <is>
          <t>카페24</t>
        </is>
      </c>
      <c r="G7452" s="93" t="inlineStr">
        <is>
          <t>앰플 30ml</t>
        </is>
      </c>
      <c r="H7452" s="6" t="n">
        <v>10</v>
      </c>
      <c r="I7452" s="6" t="n"/>
      <c r="J7452" s="93" t="n">
        <v>190801</v>
      </c>
      <c r="L7452" s="93" t="n">
        <v>280000</v>
      </c>
      <c r="M7452" s="93" t="n">
        <v>263620</v>
      </c>
      <c r="N7452" s="93" t="n">
        <v>33970</v>
      </c>
      <c r="O7452" s="148" t="n">
        <v>254545.4545454545</v>
      </c>
      <c r="P7452" s="93" t="inlineStr">
        <is>
          <t>카페24앰플앰플 30ml190801</t>
        </is>
      </c>
    </row>
    <row r="7453" customFormat="1" s="93">
      <c r="B7453" s="127" t="n">
        <v>44016</v>
      </c>
      <c r="C7453" s="93">
        <f>TEXT(B7453,"aaa")</f>
        <v/>
      </c>
      <c r="E7453" s="93" t="inlineStr">
        <is>
          <t>수딩크림</t>
        </is>
      </c>
      <c r="F7453" s="5" t="inlineStr">
        <is>
          <t>카페24</t>
        </is>
      </c>
      <c r="G7453" s="93" t="inlineStr">
        <is>
          <t>수딩크림 100ml</t>
        </is>
      </c>
      <c r="H7453" s="6" t="n">
        <v>2</v>
      </c>
      <c r="I7453" s="6" t="n"/>
      <c r="J7453" s="93" t="n">
        <v>190801</v>
      </c>
      <c r="L7453" s="93" t="n">
        <v>76000</v>
      </c>
      <c r="M7453" s="93" t="n">
        <v>71554</v>
      </c>
      <c r="N7453" s="93" t="n">
        <v>6090</v>
      </c>
      <c r="O7453" s="148" t="n">
        <v>69090.90909090909</v>
      </c>
      <c r="P7453" s="93" t="inlineStr">
        <is>
          <t>카페24수딩크림수딩크림 100ml190801</t>
        </is>
      </c>
    </row>
    <row r="7454" customFormat="1" s="93">
      <c r="B7454" s="127" t="n">
        <v>44016</v>
      </c>
      <c r="C7454" s="93">
        <f>TEXT(B7454,"aaa")</f>
        <v/>
      </c>
      <c r="E7454" s="93" t="inlineStr">
        <is>
          <t>클렌징폼</t>
        </is>
      </c>
      <c r="F7454" s="5" t="inlineStr">
        <is>
          <t>카페24</t>
        </is>
      </c>
      <c r="G7454" s="93" t="inlineStr">
        <is>
          <t>클렌징폼 120ml</t>
        </is>
      </c>
      <c r="H7454" s="6" t="n">
        <v>1</v>
      </c>
      <c r="I7454" s="6" t="n"/>
      <c r="J7454" s="7" t="n">
        <v>190801</v>
      </c>
      <c r="L7454" s="93" t="n">
        <v>13000</v>
      </c>
      <c r="M7454" s="93" t="n">
        <v>12239.5</v>
      </c>
      <c r="N7454" s="93" t="n">
        <v>2750</v>
      </c>
      <c r="O7454" s="148" t="n">
        <v>11818.18181818182</v>
      </c>
      <c r="P7454" s="93" t="inlineStr">
        <is>
          <t>카페24클렌징폼클렌징폼 120ml190801</t>
        </is>
      </c>
    </row>
    <row r="7455" customFormat="1" s="93">
      <c r="B7455" s="127" t="n">
        <v>44016</v>
      </c>
      <c r="C7455" s="93">
        <f>TEXT(B7455,"aaa")</f>
        <v/>
      </c>
      <c r="E7455" s="93" t="inlineStr">
        <is>
          <t>클렌징폼</t>
        </is>
      </c>
      <c r="F7455" s="93" t="inlineStr">
        <is>
          <t>카페24</t>
        </is>
      </c>
      <c r="G7455" s="93" t="inlineStr">
        <is>
          <t>클렌징폼 120ml 2set</t>
        </is>
      </c>
      <c r="H7455" s="6" t="n">
        <v>1</v>
      </c>
      <c r="I7455" s="6" t="n"/>
      <c r="J7455" s="7" t="n">
        <v>190801</v>
      </c>
      <c r="L7455" s="93" t="n">
        <v>24000</v>
      </c>
      <c r="M7455" s="93" t="n">
        <v>22596</v>
      </c>
      <c r="N7455" s="93" t="n">
        <v>2460</v>
      </c>
      <c r="O7455" s="148" t="n">
        <v>21818.18181818182</v>
      </c>
      <c r="P7455" s="93" t="inlineStr">
        <is>
          <t>카페24클렌징폼클렌징폼 120ml 2set190801</t>
        </is>
      </c>
    </row>
    <row r="7456" customFormat="1" s="93">
      <c r="B7456" s="127" t="n">
        <v>44016</v>
      </c>
      <c r="C7456" s="93">
        <f>TEXT(B7456,"aaa")</f>
        <v/>
      </c>
      <c r="E7456" s="6" t="inlineStr">
        <is>
          <t>토너</t>
        </is>
      </c>
      <c r="F7456" s="5" t="inlineStr">
        <is>
          <t>화해</t>
        </is>
      </c>
      <c r="G7456" s="5" t="inlineStr">
        <is>
          <t>250ml</t>
        </is>
      </c>
      <c r="H7456" s="93" t="n">
        <v>2</v>
      </c>
      <c r="J7456" s="6" t="n">
        <v>190801</v>
      </c>
      <c r="L7456" s="93" t="n">
        <v>40000</v>
      </c>
      <c r="M7456" s="93" t="n">
        <v>28800</v>
      </c>
      <c r="N7456" s="93" t="n">
        <v>6520</v>
      </c>
      <c r="O7456" s="148" t="n">
        <v>36363.63636363636</v>
      </c>
      <c r="P7456" s="93" t="inlineStr">
        <is>
          <t>화해토너250ml190801</t>
        </is>
      </c>
    </row>
    <row r="7457" customFormat="1" s="93">
      <c r="B7457" s="127" t="n">
        <v>44017</v>
      </c>
      <c r="C7457" s="93">
        <f>TEXT(B7457,"aaa")</f>
        <v/>
      </c>
      <c r="E7457" s="93" t="inlineStr">
        <is>
          <t>토너</t>
        </is>
      </c>
      <c r="F7457" s="5" t="inlineStr">
        <is>
          <t>스타일쉐어</t>
        </is>
      </c>
      <c r="G7457" s="93" t="inlineStr">
        <is>
          <t>250ml</t>
        </is>
      </c>
      <c r="H7457" s="6" t="n">
        <v>22</v>
      </c>
      <c r="I7457" s="6" t="n"/>
      <c r="J7457" s="7" t="n">
        <v>190801</v>
      </c>
      <c r="L7457" s="93" t="n">
        <v>440000</v>
      </c>
      <c r="M7457" s="93" t="n">
        <v>330000</v>
      </c>
      <c r="N7457" s="93" t="n">
        <v>71720</v>
      </c>
      <c r="O7457" s="148" t="n">
        <v>399999.9999999999</v>
      </c>
      <c r="P7457" s="93" t="inlineStr">
        <is>
          <t>스타일쉐어토너250ml190801</t>
        </is>
      </c>
    </row>
    <row r="7458" customFormat="1" s="93">
      <c r="B7458" s="127" t="n">
        <v>44017</v>
      </c>
      <c r="C7458" s="93">
        <f>TEXT(B7458,"aaa")</f>
        <v/>
      </c>
      <c r="E7458" s="93" t="inlineStr">
        <is>
          <t>선크림</t>
        </is>
      </c>
      <c r="F7458" s="93" t="inlineStr">
        <is>
          <t>카페24</t>
        </is>
      </c>
      <c r="G7458" s="93" t="inlineStr">
        <is>
          <t>선크림 50ml</t>
        </is>
      </c>
      <c r="H7458" s="6" t="n">
        <v>4</v>
      </c>
      <c r="I7458" s="6" t="n"/>
      <c r="J7458" s="7" t="n">
        <v>190801</v>
      </c>
      <c r="L7458" s="93" t="n">
        <v>80000</v>
      </c>
      <c r="M7458" s="93" t="n">
        <v>75320</v>
      </c>
      <c r="N7458" s="93" t="n">
        <v>9380</v>
      </c>
      <c r="O7458" s="148" t="n">
        <v>72727.27272727272</v>
      </c>
      <c r="P7458" s="93" t="inlineStr">
        <is>
          <t>카페24선크림선크림 50ml190801</t>
        </is>
      </c>
    </row>
    <row r="7459" customFormat="1" s="93">
      <c r="B7459" s="127" t="n">
        <v>44017</v>
      </c>
      <c r="C7459" s="93">
        <f>TEXT(B7459,"aaa")</f>
        <v/>
      </c>
      <c r="E7459" s="6" t="inlineStr">
        <is>
          <t>선크림</t>
        </is>
      </c>
      <c r="F7459" s="5" t="inlineStr">
        <is>
          <t>카페24</t>
        </is>
      </c>
      <c r="G7459" s="5" t="inlineStr">
        <is>
          <t>선크림 50ml  2set</t>
        </is>
      </c>
      <c r="H7459" s="6" t="n">
        <v>2</v>
      </c>
      <c r="I7459" s="6" t="n"/>
      <c r="J7459" s="6" t="n">
        <v>190801</v>
      </c>
      <c r="L7459" s="93" t="n">
        <v>70000</v>
      </c>
      <c r="M7459" s="93" t="n">
        <v>65905</v>
      </c>
      <c r="N7459" s="93" t="n">
        <v>9380</v>
      </c>
      <c r="O7459" s="148" t="n">
        <v>63636.36363636363</v>
      </c>
      <c r="P7459" s="93" t="inlineStr">
        <is>
          <t>카페24선크림선크림 50ml  2set190801</t>
        </is>
      </c>
    </row>
    <row r="7460" customFormat="1" s="93">
      <c r="B7460" s="127" t="n">
        <v>44017</v>
      </c>
      <c r="C7460" s="93">
        <f>TEXT(B7460,"aaa")</f>
        <v/>
      </c>
      <c r="E7460" s="93" t="inlineStr">
        <is>
          <t>클렌징폼</t>
        </is>
      </c>
      <c r="F7460" s="93" t="inlineStr">
        <is>
          <t>카페24</t>
        </is>
      </c>
      <c r="G7460" s="93" t="inlineStr">
        <is>
          <t>클렌징폼 120ml(선크림할인)</t>
        </is>
      </c>
      <c r="H7460" s="6" t="n">
        <v>1</v>
      </c>
      <c r="I7460" s="6" t="n"/>
      <c r="J7460" s="91" t="n">
        <v>190801</v>
      </c>
      <c r="L7460" s="93" t="n">
        <v>10000</v>
      </c>
      <c r="M7460" s="93" t="n">
        <v>9415</v>
      </c>
      <c r="N7460" s="93" t="n">
        <v>2750</v>
      </c>
      <c r="O7460" s="148" t="n">
        <v>9090.90909090909</v>
      </c>
      <c r="P7460" s="93" t="inlineStr">
        <is>
          <t>카페24클렌징폼클렌징폼 120ml(선크림할인)190801</t>
        </is>
      </c>
    </row>
    <row r="7461" customFormat="1" s="93">
      <c r="B7461" s="127" t="n">
        <v>44017</v>
      </c>
      <c r="C7461" s="93">
        <f>TEXT(B7461,"aaa")</f>
        <v/>
      </c>
      <c r="E7461" s="93" t="inlineStr">
        <is>
          <t>여름 한정 진정세트</t>
        </is>
      </c>
      <c r="F7461" s="93" t="inlineStr">
        <is>
          <t>카페24</t>
        </is>
      </c>
      <c r="G7461" s="93" t="inlineStr">
        <is>
          <t>여름 한정 진정세트</t>
        </is>
      </c>
      <c r="H7461" s="6" t="n">
        <v>1</v>
      </c>
      <c r="I7461" s="6" t="n"/>
      <c r="J7461" s="91" t="n">
        <v>190801</v>
      </c>
      <c r="L7461" s="93" t="n">
        <v>35000</v>
      </c>
      <c r="M7461" s="93" t="n">
        <v>32952.5</v>
      </c>
      <c r="N7461" s="93" t="n">
        <v>5605</v>
      </c>
      <c r="O7461" s="148" t="n">
        <v>31818.18181818182</v>
      </c>
      <c r="P7461" s="93" t="inlineStr">
        <is>
          <t>카페24여름 한정 진정세트여름 한정 진정세트190801</t>
        </is>
      </c>
    </row>
    <row r="7462" customFormat="1" s="93">
      <c r="B7462" s="127" t="n">
        <v>44017</v>
      </c>
      <c r="C7462" s="93">
        <f>TEXT(B7462,"aaa")</f>
        <v/>
      </c>
      <c r="E7462" s="93" t="inlineStr">
        <is>
          <t>여름 한정 진정세트</t>
        </is>
      </c>
      <c r="F7462" s="93" t="inlineStr">
        <is>
          <t>카페24</t>
        </is>
      </c>
      <c r="G7462" s="93" t="inlineStr">
        <is>
          <t>여름 한정 진정세트 (대용량)</t>
        </is>
      </c>
      <c r="H7462" s="6" t="n">
        <v>5</v>
      </c>
      <c r="I7462" s="6" t="n"/>
      <c r="J7462" s="91" t="n">
        <v>190801</v>
      </c>
      <c r="L7462" s="93" t="n">
        <v>225000</v>
      </c>
      <c r="M7462" s="93" t="n">
        <v>211837.5</v>
      </c>
      <c r="N7462" s="93" t="n">
        <v>35350</v>
      </c>
      <c r="O7462" s="148" t="n">
        <v>204545.4545454545</v>
      </c>
      <c r="P7462" s="93" t="inlineStr">
        <is>
          <t>카페24여름 한정 진정세트여름 한정 진정세트 (대용량)190801</t>
        </is>
      </c>
    </row>
    <row r="7463" customFormat="1" s="93">
      <c r="B7463" s="127" t="n">
        <v>44017</v>
      </c>
      <c r="C7463" s="93">
        <f>TEXT(B7463,"aaa")</f>
        <v/>
      </c>
      <c r="E7463" s="93" t="inlineStr">
        <is>
          <t>어성초진정패키지</t>
        </is>
      </c>
      <c r="F7463" s="93" t="inlineStr">
        <is>
          <t>카페24</t>
        </is>
      </c>
      <c r="G7463" s="93" t="inlineStr">
        <is>
          <t>어성초 진정패키지세트</t>
        </is>
      </c>
      <c r="H7463" s="6" t="n">
        <v>3</v>
      </c>
      <c r="I7463" s="6" t="n"/>
      <c r="J7463" s="93" t="n">
        <v>190801</v>
      </c>
      <c r="L7463" s="93" t="n">
        <v>297000</v>
      </c>
      <c r="M7463" s="93" t="n">
        <v>279625.5</v>
      </c>
      <c r="N7463" s="93" t="n">
        <v>45411</v>
      </c>
      <c r="O7463" s="148" t="n">
        <v>270000</v>
      </c>
      <c r="P7463" s="93" t="inlineStr">
        <is>
          <t>카페24어성초진정패키지어성초 진정패키지세트190801</t>
        </is>
      </c>
    </row>
    <row r="7464" customFormat="1" s="93">
      <c r="B7464" s="127" t="n">
        <v>44017</v>
      </c>
      <c r="C7464" s="93">
        <f>TEXT(B7464,"aaa")</f>
        <v/>
      </c>
      <c r="E7464" s="93" t="inlineStr">
        <is>
          <t>머드크림마스크</t>
        </is>
      </c>
      <c r="F7464" s="93" t="inlineStr">
        <is>
          <t>카페24</t>
        </is>
      </c>
      <c r="G7464" s="93" t="inlineStr">
        <is>
          <t>머드크림마스크 100ml</t>
        </is>
      </c>
      <c r="H7464" s="6" t="n">
        <v>2</v>
      </c>
      <c r="I7464" s="6" t="n"/>
      <c r="J7464" s="93" t="n">
        <v>190801</v>
      </c>
      <c r="L7464" s="93" t="n">
        <v>40000</v>
      </c>
      <c r="M7464" s="93" t="n">
        <v>37660</v>
      </c>
      <c r="N7464" s="93" t="n">
        <v>2884</v>
      </c>
      <c r="O7464" s="148" t="n">
        <v>36363.63636363636</v>
      </c>
      <c r="P7464" s="93" t="inlineStr">
        <is>
          <t>카페24머드크림마스크머드크림마스크 100ml190801</t>
        </is>
      </c>
    </row>
    <row r="7465" customFormat="1" s="93">
      <c r="B7465" s="127" t="n">
        <v>44017</v>
      </c>
      <c r="C7465" s="93">
        <f>TEXT(B7465,"aaa")</f>
        <v/>
      </c>
      <c r="E7465" s="93" t="inlineStr">
        <is>
          <t>머드크림마스크</t>
        </is>
      </c>
      <c r="F7465" s="93" t="inlineStr">
        <is>
          <t>카페24</t>
        </is>
      </c>
      <c r="G7465" s="93" t="inlineStr">
        <is>
          <t>머드크림마스크 100ml 2set</t>
        </is>
      </c>
      <c r="H7465" s="6" t="n">
        <v>2</v>
      </c>
      <c r="I7465" s="6" t="n"/>
      <c r="J7465" s="93" t="n">
        <v>190801</v>
      </c>
      <c r="L7465" s="93" t="n">
        <v>70000</v>
      </c>
      <c r="M7465" s="93" t="n">
        <v>65905</v>
      </c>
      <c r="N7465" s="93" t="n">
        <v>5768</v>
      </c>
      <c r="O7465" s="148" t="n">
        <v>63636.36363636363</v>
      </c>
      <c r="P7465" s="93" t="inlineStr">
        <is>
          <t>카페24머드크림마스크머드크림마스크 100ml 2set190801</t>
        </is>
      </c>
    </row>
    <row r="7466" customFormat="1" s="93">
      <c r="B7466" s="127" t="n">
        <v>44017</v>
      </c>
      <c r="C7466" s="93">
        <f>TEXT(B7466,"aaa")</f>
        <v/>
      </c>
      <c r="E7466" s="93" t="inlineStr">
        <is>
          <t>마스크팩</t>
        </is>
      </c>
      <c r="F7466" s="93" t="inlineStr">
        <is>
          <t>카페24</t>
        </is>
      </c>
      <c r="G7466" s="93" t="inlineStr">
        <is>
          <t>마스크팩 1매</t>
        </is>
      </c>
      <c r="H7466" s="6" t="n">
        <v>4</v>
      </c>
      <c r="I7466" s="6" t="n"/>
      <c r="J7466" s="93" t="n">
        <v>190801</v>
      </c>
      <c r="L7466" s="93" t="n">
        <v>16000</v>
      </c>
      <c r="M7466" s="93" t="n">
        <v>15064</v>
      </c>
      <c r="N7466" s="93" t="n">
        <v>1588</v>
      </c>
      <c r="O7466" s="148" t="n">
        <v>14545.45454545454</v>
      </c>
      <c r="P7466" s="93" t="inlineStr">
        <is>
          <t>카페24마스크팩마스크팩 1매190801</t>
        </is>
      </c>
    </row>
    <row r="7467" customFormat="1" s="93">
      <c r="B7467" s="127" t="n">
        <v>44017</v>
      </c>
      <c r="C7467" s="93">
        <f>TEXT(B7467,"aaa")</f>
        <v/>
      </c>
      <c r="E7467" s="93" t="inlineStr">
        <is>
          <t>마스크팩</t>
        </is>
      </c>
      <c r="F7467" s="93" t="inlineStr">
        <is>
          <t>카페24</t>
        </is>
      </c>
      <c r="G7467" s="93" t="inlineStr">
        <is>
          <t>마스크팩 10매</t>
        </is>
      </c>
      <c r="H7467" s="6" t="n">
        <v>4</v>
      </c>
      <c r="I7467" s="6" t="n"/>
      <c r="J7467" s="93" t="n">
        <v>190801</v>
      </c>
      <c r="L7467" s="93" t="n">
        <v>80000</v>
      </c>
      <c r="M7467" s="93" t="n">
        <v>75320</v>
      </c>
      <c r="N7467" s="93" t="n">
        <v>15880</v>
      </c>
      <c r="O7467" s="148" t="n">
        <v>72727.27272727272</v>
      </c>
      <c r="P7467" s="93" t="inlineStr">
        <is>
          <t>카페24마스크팩마스크팩 10매190801</t>
        </is>
      </c>
    </row>
    <row r="7468" customFormat="1" s="93">
      <c r="B7468" s="127" t="n">
        <v>44017</v>
      </c>
      <c r="C7468" s="93">
        <f>TEXT(B7468,"aaa")</f>
        <v/>
      </c>
      <c r="E7468" s="6" t="inlineStr">
        <is>
          <t>토너</t>
        </is>
      </c>
      <c r="F7468" s="5" t="inlineStr">
        <is>
          <t>카페24</t>
        </is>
      </c>
      <c r="G7468" s="5" t="inlineStr">
        <is>
          <t>250ml</t>
        </is>
      </c>
      <c r="H7468" s="6" t="n">
        <v>59</v>
      </c>
      <c r="I7468" s="6" t="n"/>
      <c r="J7468" s="7" t="n">
        <v>190801</v>
      </c>
      <c r="L7468" s="93" t="n">
        <v>1180000</v>
      </c>
      <c r="M7468" s="93" t="n">
        <v>1110970</v>
      </c>
      <c r="N7468" s="93" t="n">
        <v>192340</v>
      </c>
      <c r="O7468" s="148" t="n">
        <v>1072727.272727273</v>
      </c>
      <c r="P7468" s="93" t="inlineStr">
        <is>
          <t>카페24토너250ml190801</t>
        </is>
      </c>
    </row>
    <row r="7469" customFormat="1" s="93">
      <c r="B7469" s="127" t="n">
        <v>44017</v>
      </c>
      <c r="C7469" s="93">
        <f>TEXT(B7469,"aaa")</f>
        <v/>
      </c>
      <c r="E7469" s="6" t="inlineStr">
        <is>
          <t>토너</t>
        </is>
      </c>
      <c r="F7469" s="5" t="inlineStr">
        <is>
          <t>카페24</t>
        </is>
      </c>
      <c r="G7469" s="5" t="inlineStr">
        <is>
          <t>250ml 2set</t>
        </is>
      </c>
      <c r="H7469" s="6" t="n">
        <v>51</v>
      </c>
      <c r="I7469" s="6" t="n"/>
      <c r="J7469" s="7" t="n">
        <v>190801</v>
      </c>
      <c r="L7469" s="93" t="n">
        <v>1785000</v>
      </c>
      <c r="M7469" s="93" t="n">
        <v>1680577.5</v>
      </c>
      <c r="N7469" s="93" t="n">
        <v>332520</v>
      </c>
      <c r="O7469" s="148" t="n">
        <v>1622727.272727273</v>
      </c>
      <c r="P7469" s="93" t="inlineStr">
        <is>
          <t>카페24토너250ml 2set190801</t>
        </is>
      </c>
    </row>
    <row r="7470" customFormat="1" s="93">
      <c r="B7470" s="127" t="n">
        <v>44017</v>
      </c>
      <c r="C7470" s="93">
        <f>TEXT(B7470,"aaa")</f>
        <v/>
      </c>
      <c r="E7470" s="6" t="inlineStr">
        <is>
          <t>토너</t>
        </is>
      </c>
      <c r="F7470" s="5" t="inlineStr">
        <is>
          <t>카페24</t>
        </is>
      </c>
      <c r="G7470" s="5" t="inlineStr">
        <is>
          <t>500ml</t>
        </is>
      </c>
      <c r="H7470" s="6" t="n">
        <v>53</v>
      </c>
      <c r="I7470" s="6" t="n"/>
      <c r="J7470" s="7" t="n">
        <v>190801</v>
      </c>
      <c r="L7470" s="93" t="n">
        <v>1749000</v>
      </c>
      <c r="M7470" s="93" t="n">
        <v>1646683.5</v>
      </c>
      <c r="N7470" s="93" t="n">
        <v>250425</v>
      </c>
      <c r="O7470" s="148" t="n">
        <v>1590000</v>
      </c>
      <c r="P7470" s="93" t="inlineStr">
        <is>
          <t>카페24토너500ml190801</t>
        </is>
      </c>
    </row>
    <row r="7471" customFormat="1" s="93">
      <c r="B7471" s="127" t="n">
        <v>44017</v>
      </c>
      <c r="C7471" s="93">
        <f>TEXT(B7471,"aaa")</f>
        <v/>
      </c>
      <c r="E7471" s="6" t="inlineStr">
        <is>
          <t>토너</t>
        </is>
      </c>
      <c r="F7471" s="5" t="inlineStr">
        <is>
          <t>카페24</t>
        </is>
      </c>
      <c r="G7471" s="93" t="inlineStr">
        <is>
          <t>스킨팩 화장솜 60P</t>
        </is>
      </c>
      <c r="H7471" s="6" t="n">
        <v>66</v>
      </c>
      <c r="I7471" s="6" t="n"/>
      <c r="J7471" s="7" t="n">
        <v>190801</v>
      </c>
      <c r="L7471" s="93" t="n">
        <v>198000</v>
      </c>
      <c r="M7471" s="93" t="n">
        <v>186417</v>
      </c>
      <c r="N7471" s="93" t="n">
        <v>73260</v>
      </c>
      <c r="O7471" s="148" t="n">
        <v>180000</v>
      </c>
      <c r="P7471" s="93" t="inlineStr">
        <is>
          <t>카페24토너스킨팩 화장솜 60P190801</t>
        </is>
      </c>
    </row>
    <row r="7472" customFormat="1" s="93">
      <c r="B7472" s="127" t="n">
        <v>44017</v>
      </c>
      <c r="C7472" s="93">
        <f>TEXT(B7472,"aaa")</f>
        <v/>
      </c>
      <c r="E7472" s="93" t="inlineStr">
        <is>
          <t>앰플</t>
        </is>
      </c>
      <c r="F7472" s="5" t="inlineStr">
        <is>
          <t>카페24</t>
        </is>
      </c>
      <c r="G7472" s="93" t="inlineStr">
        <is>
          <t>앰플 30ml</t>
        </is>
      </c>
      <c r="H7472" s="6" t="n">
        <v>10</v>
      </c>
      <c r="I7472" s="6" t="n"/>
      <c r="J7472" s="93" t="n">
        <v>190801</v>
      </c>
      <c r="L7472" s="93" t="n">
        <v>280000</v>
      </c>
      <c r="M7472" s="93" t="n">
        <v>263620</v>
      </c>
      <c r="N7472" s="93" t="n">
        <v>33970</v>
      </c>
      <c r="O7472" s="148" t="n">
        <v>254545.4545454545</v>
      </c>
      <c r="P7472" s="93" t="inlineStr">
        <is>
          <t>카페24앰플앰플 30ml190801</t>
        </is>
      </c>
    </row>
    <row r="7473" customFormat="1" s="93">
      <c r="B7473" s="127" t="n">
        <v>44017</v>
      </c>
      <c r="C7473" s="93">
        <f>TEXT(B7473,"aaa")</f>
        <v/>
      </c>
      <c r="E7473" s="93" t="inlineStr">
        <is>
          <t>수딩크림</t>
        </is>
      </c>
      <c r="F7473" s="5" t="inlineStr">
        <is>
          <t>카페24</t>
        </is>
      </c>
      <c r="G7473" s="93" t="inlineStr">
        <is>
          <t>수딩크림 100ml</t>
        </is>
      </c>
      <c r="H7473" s="6" t="n">
        <v>2</v>
      </c>
      <c r="I7473" s="6" t="n"/>
      <c r="J7473" s="93" t="n">
        <v>190801</v>
      </c>
      <c r="L7473" s="93" t="n">
        <v>76000</v>
      </c>
      <c r="M7473" s="93" t="n">
        <v>71554</v>
      </c>
      <c r="N7473" s="93" t="n">
        <v>6090</v>
      </c>
      <c r="O7473" s="148" t="n">
        <v>69090.90909090909</v>
      </c>
      <c r="P7473" s="93" t="inlineStr">
        <is>
          <t>카페24수딩크림수딩크림 100ml190801</t>
        </is>
      </c>
    </row>
    <row r="7474" customFormat="1" s="93">
      <c r="B7474" s="127" t="n">
        <v>44017</v>
      </c>
      <c r="C7474" s="93">
        <f>TEXT(B7474,"aaa")</f>
        <v/>
      </c>
      <c r="E7474" s="93" t="inlineStr">
        <is>
          <t>클렌징폼</t>
        </is>
      </c>
      <c r="F7474" s="5" t="inlineStr">
        <is>
          <t>카페24</t>
        </is>
      </c>
      <c r="G7474" s="93" t="inlineStr">
        <is>
          <t>클렌징폼 120ml</t>
        </is>
      </c>
      <c r="H7474" s="6" t="n">
        <v>10</v>
      </c>
      <c r="I7474" s="6" t="n"/>
      <c r="J7474" s="7" t="n">
        <v>190801</v>
      </c>
      <c r="L7474" s="93" t="n">
        <v>130000</v>
      </c>
      <c r="M7474" s="93" t="n">
        <v>122395</v>
      </c>
      <c r="N7474" s="93" t="n">
        <v>27500</v>
      </c>
      <c r="O7474" s="148" t="n">
        <v>118181.8181818182</v>
      </c>
      <c r="P7474" s="93" t="inlineStr">
        <is>
          <t>카페24클렌징폼클렌징폼 120ml190801</t>
        </is>
      </c>
    </row>
    <row r="7475" customFormat="1" s="93">
      <c r="B7475" s="127" t="n">
        <v>44017</v>
      </c>
      <c r="C7475" s="93">
        <f>TEXT(B7475,"aaa")</f>
        <v/>
      </c>
      <c r="E7475" s="93" t="inlineStr">
        <is>
          <t>클렌징폼</t>
        </is>
      </c>
      <c r="F7475" s="93" t="inlineStr">
        <is>
          <t>카페24</t>
        </is>
      </c>
      <c r="G7475" s="93" t="inlineStr">
        <is>
          <t>클렌징폼 120ml 2set</t>
        </is>
      </c>
      <c r="H7475" s="6" t="n">
        <v>2</v>
      </c>
      <c r="I7475" s="6" t="n"/>
      <c r="J7475" s="7" t="n">
        <v>190801</v>
      </c>
      <c r="L7475" s="93" t="n">
        <v>48000</v>
      </c>
      <c r="M7475" s="93" t="n">
        <v>45192</v>
      </c>
      <c r="N7475" s="93" t="n">
        <v>4920</v>
      </c>
      <c r="O7475" s="148" t="n">
        <v>43636.36363636363</v>
      </c>
      <c r="P7475" s="93" t="inlineStr">
        <is>
          <t>카페24클렌징폼클렌징폼 120ml 2set190801</t>
        </is>
      </c>
    </row>
    <row r="7476" customFormat="1" s="93">
      <c r="B7476" s="127" t="n">
        <v>44017</v>
      </c>
      <c r="C7476" s="93">
        <f>TEXT(B7476,"aaa")</f>
        <v/>
      </c>
      <c r="E7476" s="6" t="inlineStr">
        <is>
          <t>토너</t>
        </is>
      </c>
      <c r="F7476" s="5" t="inlineStr">
        <is>
          <t>화해</t>
        </is>
      </c>
      <c r="G7476" s="5" t="inlineStr">
        <is>
          <t>250ml</t>
        </is>
      </c>
      <c r="H7476" s="93" t="n">
        <v>6</v>
      </c>
      <c r="J7476" s="6" t="n">
        <v>190801</v>
      </c>
      <c r="L7476" s="93" t="n">
        <v>120000</v>
      </c>
      <c r="M7476" s="93" t="n">
        <v>86400</v>
      </c>
      <c r="N7476" s="93" t="n">
        <v>19560</v>
      </c>
      <c r="O7476" s="148" t="n">
        <v>109090.9090909091</v>
      </c>
      <c r="P7476" s="93" t="inlineStr">
        <is>
          <t>화해토너250ml190801</t>
        </is>
      </c>
    </row>
    <row r="7477" customFormat="1" s="93">
      <c r="B7477" s="127" t="n">
        <v>44017</v>
      </c>
      <c r="C7477" s="93">
        <f>TEXT(B7477,"aaa")</f>
        <v/>
      </c>
      <c r="E7477" s="93" t="inlineStr">
        <is>
          <t>토너</t>
        </is>
      </c>
      <c r="F7477" s="5" t="inlineStr">
        <is>
          <t>랄라블라</t>
        </is>
      </c>
      <c r="G7477" s="93" t="inlineStr">
        <is>
          <t>250ml</t>
        </is>
      </c>
      <c r="H7477" s="93" t="n">
        <v>640</v>
      </c>
      <c r="J7477" s="7" t="n">
        <v>190801</v>
      </c>
      <c r="K7477" s="6" t="n"/>
      <c r="L7477" s="93" t="n">
        <v>5803520</v>
      </c>
      <c r="M7477" s="93" t="n">
        <v>5803520</v>
      </c>
      <c r="N7477" s="93" t="n">
        <v>2086400</v>
      </c>
      <c r="O7477" s="148" t="n">
        <v>5275927.272727272</v>
      </c>
      <c r="P7477" s="93" t="inlineStr">
        <is>
          <t>랄라블라토너250ml190801</t>
        </is>
      </c>
    </row>
    <row r="7478" customFormat="1" s="93">
      <c r="B7478" s="127" t="n">
        <v>44017</v>
      </c>
      <c r="C7478" s="93">
        <f>TEXT(B7478,"aaa")</f>
        <v/>
      </c>
      <c r="E7478" s="93" t="inlineStr">
        <is>
          <t>토너</t>
        </is>
      </c>
      <c r="F7478" s="5" t="inlineStr">
        <is>
          <t>랄라블라</t>
        </is>
      </c>
      <c r="G7478" s="93" t="inlineStr">
        <is>
          <t>500ml</t>
        </is>
      </c>
      <c r="H7478" s="93" t="n">
        <v>7</v>
      </c>
      <c r="J7478" s="7" t="n">
        <v>190801</v>
      </c>
      <c r="K7478" s="6" t="n"/>
      <c r="L7478" s="93" t="n">
        <v>110726</v>
      </c>
      <c r="M7478" s="93" t="n">
        <v>110726</v>
      </c>
      <c r="N7478" s="93" t="n">
        <v>33075</v>
      </c>
      <c r="O7478" s="148" t="n">
        <v>100660</v>
      </c>
      <c r="P7478" s="93" t="inlineStr">
        <is>
          <t>랄라블라토너500ml190801</t>
        </is>
      </c>
    </row>
    <row r="7479" customFormat="1" s="93">
      <c r="B7479" s="127" t="n">
        <v>44017</v>
      </c>
      <c r="C7479" s="93">
        <f>TEXT(B7479,"aaa")</f>
        <v/>
      </c>
      <c r="E7479" s="93" t="inlineStr">
        <is>
          <t>마스크팩</t>
        </is>
      </c>
      <c r="F7479" s="5" t="inlineStr">
        <is>
          <t>랄라블라</t>
        </is>
      </c>
      <c r="G7479" s="93" t="inlineStr">
        <is>
          <t>마스크팩 1매</t>
        </is>
      </c>
      <c r="H7479" s="93" t="n">
        <v>523</v>
      </c>
      <c r="J7479" s="7" t="n">
        <v>190801</v>
      </c>
      <c r="K7479" s="6" t="n"/>
      <c r="L7479" s="93" t="n">
        <v>561179</v>
      </c>
      <c r="M7479" s="93" t="n">
        <v>561179</v>
      </c>
      <c r="N7479" s="93" t="n">
        <v>207631</v>
      </c>
      <c r="O7479" s="148" t="n">
        <v>510162.7272727272</v>
      </c>
      <c r="P7479" s="93" t="inlineStr">
        <is>
          <t>랄라블라마스크팩마스크팩 1매190801</t>
        </is>
      </c>
    </row>
    <row r="7480" customFormat="1" s="93">
      <c r="B7480" s="127" t="n">
        <v>44017</v>
      </c>
      <c r="C7480" s="93">
        <f>TEXT(B7480,"aaa")</f>
        <v/>
      </c>
      <c r="E7480" s="93" t="inlineStr">
        <is>
          <t>수딩크림 증정기획</t>
        </is>
      </c>
      <c r="F7480" s="5" t="inlineStr">
        <is>
          <t>랄라블라</t>
        </is>
      </c>
      <c r="G7480" s="93" t="inlineStr">
        <is>
          <t>수딩크림 증정기획</t>
        </is>
      </c>
      <c r="H7480" s="93" t="n">
        <v>82</v>
      </c>
      <c r="J7480" s="7" t="n">
        <v>190801</v>
      </c>
      <c r="K7480" s="6" t="n"/>
      <c r="L7480" s="93" t="n">
        <v>1404742</v>
      </c>
      <c r="M7480" s="93" t="n">
        <v>1404742</v>
      </c>
      <c r="N7480" s="93" t="n">
        <v>350550</v>
      </c>
      <c r="O7480" s="148" t="n">
        <v>1277038.181818182</v>
      </c>
      <c r="P7480" s="93" t="inlineStr">
        <is>
          <t>랄라블라수딩크림 증정기획수딩크림 증정기획190801</t>
        </is>
      </c>
    </row>
    <row r="7481" customFormat="1" s="93">
      <c r="B7481" s="127" t="n">
        <v>44017</v>
      </c>
      <c r="C7481" s="93">
        <f>TEXT(B7481,"aaa")</f>
        <v/>
      </c>
      <c r="E7481" s="93" t="inlineStr">
        <is>
          <t>수딩크림</t>
        </is>
      </c>
      <c r="F7481" s="5" t="inlineStr">
        <is>
          <t>랄라블라</t>
        </is>
      </c>
      <c r="G7481" s="93" t="inlineStr">
        <is>
          <t>수딩크림 100ml</t>
        </is>
      </c>
      <c r="H7481" s="93" t="n">
        <v>17</v>
      </c>
      <c r="J7481" s="7" t="n">
        <v>190801</v>
      </c>
      <c r="K7481" s="6" t="n"/>
      <c r="L7481" s="93" t="n">
        <v>334747</v>
      </c>
      <c r="M7481" s="93" t="n">
        <v>334747</v>
      </c>
      <c r="N7481" s="93" t="n">
        <v>51765</v>
      </c>
      <c r="O7481" s="148" t="n">
        <v>304315.4545454545</v>
      </c>
      <c r="P7481" s="93" t="inlineStr">
        <is>
          <t>랄라블라수딩크림수딩크림 100ml190801</t>
        </is>
      </c>
    </row>
    <row r="7482" customFormat="1" s="93">
      <c r="B7482" s="127" t="n">
        <v>44017</v>
      </c>
      <c r="C7482" s="93">
        <f>TEXT(B7482,"aaa")</f>
        <v/>
      </c>
      <c r="E7482" s="93" t="inlineStr">
        <is>
          <t>앰플 기획세트</t>
        </is>
      </c>
      <c r="F7482" s="5" t="inlineStr">
        <is>
          <t>랄라블라</t>
        </is>
      </c>
      <c r="G7482" s="93" t="inlineStr">
        <is>
          <t>앰플 기획세트</t>
        </is>
      </c>
      <c r="H7482" s="93" t="n">
        <v>73</v>
      </c>
      <c r="J7482" s="7" t="n">
        <v>190801</v>
      </c>
      <c r="K7482" s="6" t="n"/>
      <c r="L7482" s="93" t="n">
        <v>1086021</v>
      </c>
      <c r="M7482" s="93" t="n">
        <v>1086021</v>
      </c>
      <c r="N7482" s="93" t="n">
        <v>1086021</v>
      </c>
      <c r="O7482" s="148" t="n">
        <v>987291.8181818181</v>
      </c>
      <c r="P7482" s="93" t="inlineStr">
        <is>
          <t>랄라블라앰플 기획세트앰플 기획세트190801</t>
        </is>
      </c>
    </row>
    <row r="7483" customFormat="1" s="93">
      <c r="B7483" s="127" t="n">
        <v>44017</v>
      </c>
      <c r="C7483" s="93">
        <f>TEXT(B7483,"aaa")</f>
        <v/>
      </c>
      <c r="E7483" s="93" t="inlineStr">
        <is>
          <t>클렌징폼 기획세트</t>
        </is>
      </c>
      <c r="F7483" s="5" t="inlineStr">
        <is>
          <t>랄라블라</t>
        </is>
      </c>
      <c r="G7483" s="93" t="inlineStr">
        <is>
          <t>클렌징폼 기획세트</t>
        </is>
      </c>
      <c r="H7483" s="93" t="n">
        <v>156</v>
      </c>
      <c r="J7483" s="7" t="n">
        <v>190801</v>
      </c>
      <c r="K7483" s="6" t="n"/>
      <c r="L7483" s="93" t="n">
        <v>1086384</v>
      </c>
      <c r="M7483" s="93" t="n">
        <v>1086384</v>
      </c>
      <c r="N7483" s="93" t="n">
        <v>1086384</v>
      </c>
      <c r="O7483" s="148" t="n">
        <v>987621.8181818181</v>
      </c>
      <c r="P7483" s="93" t="inlineStr">
        <is>
          <t>랄라블라클렌징폼 기획세트클렌징폼 기획세트190801</t>
        </is>
      </c>
    </row>
    <row r="7484" customFormat="1" s="93">
      <c r="B7484" s="127" t="n">
        <v>44017</v>
      </c>
      <c r="C7484" s="93">
        <f>TEXT(B7484,"aaa")</f>
        <v/>
      </c>
      <c r="E7484" s="93" t="inlineStr">
        <is>
          <t>클렌징폼</t>
        </is>
      </c>
      <c r="F7484" s="5" t="inlineStr">
        <is>
          <t>랄라블라</t>
        </is>
      </c>
      <c r="G7484" s="93" t="inlineStr">
        <is>
          <t>클렌징폼 120ml</t>
        </is>
      </c>
      <c r="H7484" s="93" t="n">
        <v>7</v>
      </c>
      <c r="J7484" s="7" t="n">
        <v>190801</v>
      </c>
      <c r="K7484" s="6" t="n"/>
      <c r="L7484" s="93" t="n">
        <v>47537</v>
      </c>
      <c r="M7484" s="93" t="n">
        <v>47537</v>
      </c>
      <c r="N7484" s="93" t="n">
        <v>19250</v>
      </c>
      <c r="O7484" s="148" t="n">
        <v>43215.45454545454</v>
      </c>
      <c r="P7484" s="93" t="inlineStr">
        <is>
          <t>랄라블라클렌징폼클렌징폼 120ml190801</t>
        </is>
      </c>
    </row>
    <row r="7485" customFormat="1" s="93">
      <c r="B7485" s="127" t="n">
        <v>44017</v>
      </c>
      <c r="C7485" s="93">
        <f>TEXT(B7485,"aaa")</f>
        <v/>
      </c>
      <c r="E7485" s="93" t="inlineStr">
        <is>
          <t>토너 증정기획</t>
        </is>
      </c>
      <c r="F7485" s="5" t="inlineStr">
        <is>
          <t>랄라블라</t>
        </is>
      </c>
      <c r="G7485" s="93" t="inlineStr">
        <is>
          <t>토너 증정기획</t>
        </is>
      </c>
      <c r="H7485" s="93" t="n">
        <v>168</v>
      </c>
      <c r="J7485" s="7" t="n">
        <v>190801</v>
      </c>
      <c r="K7485" s="6" t="n"/>
      <c r="L7485" s="93" t="n">
        <v>1588776</v>
      </c>
      <c r="M7485" s="93" t="n">
        <v>1588776</v>
      </c>
      <c r="N7485" s="93" t="n">
        <v>754320</v>
      </c>
      <c r="O7485" s="148" t="n">
        <v>1444341.818181818</v>
      </c>
      <c r="P7485" s="93" t="inlineStr">
        <is>
          <t>랄라블라토너 증정기획토너 증정기획190801</t>
        </is>
      </c>
    </row>
    <row r="7486" customFormat="1" s="93">
      <c r="B7486" s="127" t="n">
        <v>44017</v>
      </c>
      <c r="C7486" s="93">
        <f>TEXT(B7486,"aaa")</f>
        <v/>
      </c>
      <c r="E7486" s="93" t="inlineStr">
        <is>
          <t>선크림</t>
        </is>
      </c>
      <c r="F7486" s="5" t="inlineStr">
        <is>
          <t>랄라블라</t>
        </is>
      </c>
      <c r="G7486" s="93" t="inlineStr">
        <is>
          <t>선크림 50ml</t>
        </is>
      </c>
      <c r="H7486" s="93" t="n">
        <v>38</v>
      </c>
      <c r="J7486" s="7" t="n">
        <v>190801</v>
      </c>
      <c r="K7486" s="6" t="n"/>
      <c r="L7486" s="93" t="n">
        <v>380000</v>
      </c>
      <c r="M7486" s="93" t="n">
        <v>380000</v>
      </c>
      <c r="N7486" s="93" t="n">
        <v>89110</v>
      </c>
      <c r="O7486" s="148" t="n">
        <v>345454.5454545454</v>
      </c>
      <c r="P7486" s="93" t="inlineStr">
        <is>
          <t>랄라블라선크림선크림 50ml190801</t>
        </is>
      </c>
    </row>
    <row r="7487" customFormat="1" s="93">
      <c r="B7487" s="127" t="n">
        <v>44017</v>
      </c>
      <c r="C7487" s="93">
        <f>TEXT(B7487,"aaa")</f>
        <v/>
      </c>
      <c r="E7487" s="93" t="inlineStr">
        <is>
          <t>대용량 기획세트</t>
        </is>
      </c>
      <c r="F7487" s="5" t="inlineStr">
        <is>
          <t>랄라블라</t>
        </is>
      </c>
      <c r="G7487" s="93" t="inlineStr">
        <is>
          <t>대용량 기획세트</t>
        </is>
      </c>
      <c r="H7487" s="93" t="n">
        <v>32</v>
      </c>
      <c r="J7487" s="7" t="n">
        <v>190801</v>
      </c>
      <c r="K7487" s="6" t="n"/>
      <c r="L7487" s="93" t="n">
        <v>506176</v>
      </c>
      <c r="M7487" s="93" t="n">
        <v>506176</v>
      </c>
      <c r="N7487" s="93" t="n">
        <v>186720</v>
      </c>
      <c r="O7487" s="148" t="n">
        <v>460159.9999999999</v>
      </c>
      <c r="P7487" s="93" t="inlineStr">
        <is>
          <t>랄라블라대용량 기획세트대용량 기획세트190801</t>
        </is>
      </c>
    </row>
    <row r="7488" customFormat="1" s="93">
      <c r="B7488" s="127" t="n">
        <v>44017</v>
      </c>
      <c r="C7488" s="93">
        <f>TEXT(B7488,"aaa")</f>
        <v/>
      </c>
      <c r="E7488" s="93" t="inlineStr">
        <is>
          <t>토너 기획세트</t>
        </is>
      </c>
      <c r="F7488" s="5" t="inlineStr">
        <is>
          <t>랄라블라</t>
        </is>
      </c>
      <c r="G7488" s="93" t="inlineStr">
        <is>
          <t>토너 기획세트</t>
        </is>
      </c>
      <c r="H7488" s="93" t="n">
        <v>1</v>
      </c>
      <c r="J7488" s="7" t="n">
        <v>190801</v>
      </c>
      <c r="K7488" s="6" t="n"/>
      <c r="L7488" s="93" t="n">
        <v>9716</v>
      </c>
      <c r="M7488" s="93" t="n">
        <v>9716</v>
      </c>
      <c r="N7488" s="93" t="n">
        <v>5600</v>
      </c>
      <c r="O7488" s="148" t="n">
        <v>8832.727272727272</v>
      </c>
      <c r="P7488" s="93" t="inlineStr">
        <is>
          <t>랄라블라토너 기획세트토너 기획세트190801</t>
        </is>
      </c>
    </row>
    <row r="7489" customFormat="1" s="93">
      <c r="B7489" s="127" t="n">
        <v>44018</v>
      </c>
      <c r="C7489" s="93">
        <f>TEXT(B7489,"aaa")</f>
        <v/>
      </c>
      <c r="E7489" s="93" t="inlineStr">
        <is>
          <t>토너</t>
        </is>
      </c>
      <c r="F7489" s="5" t="inlineStr">
        <is>
          <t>W컨셉</t>
        </is>
      </c>
      <c r="G7489" s="93" t="inlineStr">
        <is>
          <t>250ml</t>
        </is>
      </c>
      <c r="H7489" s="93" t="n">
        <v>2</v>
      </c>
      <c r="J7489" s="7" t="n">
        <v>190801</v>
      </c>
      <c r="K7489" s="6" t="n"/>
      <c r="L7489" s="93" t="n">
        <v>40000</v>
      </c>
      <c r="M7489" s="93" t="n">
        <v>28800</v>
      </c>
      <c r="N7489" s="93" t="n">
        <v>6520</v>
      </c>
      <c r="O7489" s="148" t="n">
        <v>36363.63636363636</v>
      </c>
      <c r="P7489" s="93" t="inlineStr">
        <is>
          <t>W컨셉토너250ml190801</t>
        </is>
      </c>
    </row>
    <row r="7490" customFormat="1" s="93">
      <c r="B7490" s="127" t="n">
        <v>44018</v>
      </c>
      <c r="C7490" s="93">
        <f>TEXT(B7490,"aaa")</f>
        <v/>
      </c>
      <c r="E7490" s="93" t="inlineStr">
        <is>
          <t>토너</t>
        </is>
      </c>
      <c r="F7490" s="5" t="inlineStr">
        <is>
          <t>W컨셉</t>
        </is>
      </c>
      <c r="G7490" s="93" t="inlineStr">
        <is>
          <t>250ml 2set</t>
        </is>
      </c>
      <c r="H7490" s="93" t="n">
        <v>14</v>
      </c>
      <c r="J7490" s="7" t="n">
        <v>190801</v>
      </c>
      <c r="K7490" s="6" t="n"/>
      <c r="L7490" s="93" t="n">
        <v>490000</v>
      </c>
      <c r="M7490" s="93" t="n">
        <v>357700</v>
      </c>
      <c r="N7490" s="93" t="n">
        <v>91280</v>
      </c>
      <c r="O7490" s="148" t="n">
        <v>445454.5454545454</v>
      </c>
      <c r="P7490" s="93" t="inlineStr">
        <is>
          <t>W컨셉토너250ml 2set190801</t>
        </is>
      </c>
    </row>
    <row r="7491" customFormat="1" s="93">
      <c r="B7491" s="127" t="n">
        <v>44018</v>
      </c>
      <c r="C7491" s="93">
        <f>TEXT(B7491,"aaa")</f>
        <v/>
      </c>
      <c r="E7491" s="93" t="inlineStr">
        <is>
          <t>토너</t>
        </is>
      </c>
      <c r="F7491" s="5" t="inlineStr">
        <is>
          <t>스타일쉐어</t>
        </is>
      </c>
      <c r="G7491" s="93" t="inlineStr">
        <is>
          <t>250ml</t>
        </is>
      </c>
      <c r="H7491" s="93" t="n">
        <v>16</v>
      </c>
      <c r="J7491" s="7" t="n">
        <v>190801</v>
      </c>
      <c r="K7491" s="6" t="n"/>
      <c r="L7491" s="93" t="n">
        <v>320000</v>
      </c>
      <c r="M7491" s="93" t="n">
        <v>240000</v>
      </c>
      <c r="N7491" s="93" t="n">
        <v>52160</v>
      </c>
      <c r="O7491" s="148" t="n">
        <v>290909.0909090909</v>
      </c>
      <c r="P7491" s="93" t="inlineStr">
        <is>
          <t>스타일쉐어토너250ml190801</t>
        </is>
      </c>
    </row>
    <row r="7492" customFormat="1" s="93">
      <c r="B7492" s="127" t="n">
        <v>44018</v>
      </c>
      <c r="C7492" s="93">
        <f>TEXT(B7492,"aaa")</f>
        <v/>
      </c>
      <c r="E7492" s="93" t="inlineStr">
        <is>
          <t>선크림</t>
        </is>
      </c>
      <c r="F7492" s="5" t="inlineStr">
        <is>
          <t>카페24</t>
        </is>
      </c>
      <c r="G7492" s="93" t="inlineStr">
        <is>
          <t>선크림 50ml</t>
        </is>
      </c>
      <c r="H7492" s="93" t="n">
        <v>6</v>
      </c>
      <c r="J7492" s="7" t="n">
        <v>190801</v>
      </c>
      <c r="K7492" s="6" t="n"/>
      <c r="L7492" s="93" t="n">
        <v>120000</v>
      </c>
      <c r="M7492" s="93" t="n">
        <v>112980</v>
      </c>
      <c r="N7492" s="93" t="n">
        <v>14070</v>
      </c>
      <c r="O7492" s="148" t="n">
        <v>109090.9090909091</v>
      </c>
      <c r="P7492" s="93" t="inlineStr">
        <is>
          <t>카페24선크림선크림 50ml190801</t>
        </is>
      </c>
    </row>
    <row r="7493" customFormat="1" s="93">
      <c r="B7493" s="127" t="n">
        <v>44018</v>
      </c>
      <c r="C7493" s="93">
        <f>TEXT(B7493,"aaa")</f>
        <v/>
      </c>
      <c r="E7493" s="93" t="inlineStr">
        <is>
          <t>선크림</t>
        </is>
      </c>
      <c r="F7493" s="5" t="inlineStr">
        <is>
          <t>카페24</t>
        </is>
      </c>
      <c r="G7493" s="93" t="inlineStr">
        <is>
          <t>선크림 50ml  2set</t>
        </is>
      </c>
      <c r="H7493" s="93" t="n">
        <v>1</v>
      </c>
      <c r="J7493" s="7" t="n">
        <v>190801</v>
      </c>
      <c r="K7493" s="6" t="n"/>
      <c r="L7493" s="93" t="n">
        <v>35000</v>
      </c>
      <c r="M7493" s="93" t="n">
        <v>32952.5</v>
      </c>
      <c r="N7493" s="93" t="n">
        <v>4690</v>
      </c>
      <c r="O7493" s="148" t="n">
        <v>31818.18181818182</v>
      </c>
      <c r="P7493" s="93" t="inlineStr">
        <is>
          <t>카페24선크림선크림 50ml  2set190801</t>
        </is>
      </c>
    </row>
    <row r="7494" customFormat="1" s="93">
      <c r="B7494" s="127" t="n">
        <v>44018</v>
      </c>
      <c r="C7494" s="93">
        <f>TEXT(B7494,"aaa")</f>
        <v/>
      </c>
      <c r="E7494" s="93" t="inlineStr">
        <is>
          <t>클렌징폼</t>
        </is>
      </c>
      <c r="F7494" s="5" t="inlineStr">
        <is>
          <t>카페24</t>
        </is>
      </c>
      <c r="G7494" s="93" t="inlineStr">
        <is>
          <t>클렌징폼 120ml(선크림할인)</t>
        </is>
      </c>
      <c r="H7494" s="93" t="n">
        <v>1</v>
      </c>
      <c r="J7494" s="7" t="n">
        <v>190801</v>
      </c>
      <c r="K7494" s="6" t="n"/>
      <c r="L7494" s="93" t="n">
        <v>10000</v>
      </c>
      <c r="M7494" s="93" t="n">
        <v>9415</v>
      </c>
      <c r="N7494" s="93" t="n">
        <v>2750</v>
      </c>
      <c r="O7494" s="148" t="n">
        <v>9090.90909090909</v>
      </c>
      <c r="P7494" s="93" t="inlineStr">
        <is>
          <t>카페24클렌징폼클렌징폼 120ml(선크림할인)190801</t>
        </is>
      </c>
    </row>
    <row r="7495" customFormat="1" s="93">
      <c r="B7495" s="127" t="n">
        <v>44018</v>
      </c>
      <c r="C7495" s="93">
        <f>TEXT(B7495,"aaa")</f>
        <v/>
      </c>
      <c r="E7495" s="93" t="inlineStr">
        <is>
          <t>여름 한정 진정세트</t>
        </is>
      </c>
      <c r="F7495" s="5" t="inlineStr">
        <is>
          <t>카페24</t>
        </is>
      </c>
      <c r="G7495" s="93" t="inlineStr">
        <is>
          <t>여름 한정 진정세트</t>
        </is>
      </c>
      <c r="H7495" s="93" t="n">
        <v>8</v>
      </c>
      <c r="J7495" s="7" t="n">
        <v>190801</v>
      </c>
      <c r="K7495" s="6" t="n"/>
      <c r="L7495" s="93" t="n">
        <v>280000</v>
      </c>
      <c r="M7495" s="93" t="n">
        <v>263620</v>
      </c>
      <c r="N7495" s="93" t="n">
        <v>44840</v>
      </c>
      <c r="O7495" s="148" t="n">
        <v>254545.4545454545</v>
      </c>
      <c r="P7495" s="93" t="inlineStr">
        <is>
          <t>카페24여름 한정 진정세트여름 한정 진정세트190801</t>
        </is>
      </c>
    </row>
    <row r="7496" customFormat="1" s="93">
      <c r="B7496" s="127" t="n">
        <v>44018</v>
      </c>
      <c r="C7496" s="93">
        <f>TEXT(B7496,"aaa")</f>
        <v/>
      </c>
      <c r="E7496" s="93" t="inlineStr">
        <is>
          <t>여름 한정 진정세트</t>
        </is>
      </c>
      <c r="F7496" s="5" t="inlineStr">
        <is>
          <t>카페24</t>
        </is>
      </c>
      <c r="G7496" s="93" t="inlineStr">
        <is>
          <t>여름 한정 진정세트 (대용량)</t>
        </is>
      </c>
      <c r="H7496" s="93" t="n">
        <v>8</v>
      </c>
      <c r="J7496" s="7" t="n">
        <v>190801</v>
      </c>
      <c r="K7496" s="6" t="n"/>
      <c r="L7496" s="93" t="n">
        <v>360000</v>
      </c>
      <c r="M7496" s="93" t="n">
        <v>338940</v>
      </c>
      <c r="N7496" s="93" t="n">
        <v>56560</v>
      </c>
      <c r="O7496" s="148" t="n">
        <v>327272.7272727272</v>
      </c>
      <c r="P7496" s="93" t="inlineStr">
        <is>
          <t>카페24여름 한정 진정세트여름 한정 진정세트 (대용량)190801</t>
        </is>
      </c>
    </row>
    <row r="7497" customFormat="1" s="93">
      <c r="B7497" s="127" t="n">
        <v>44018</v>
      </c>
      <c r="C7497" s="93">
        <f>TEXT(B7497,"aaa")</f>
        <v/>
      </c>
      <c r="E7497" s="93" t="inlineStr">
        <is>
          <t>어성초진정패키지</t>
        </is>
      </c>
      <c r="F7497" s="5" t="inlineStr">
        <is>
          <t>카페24</t>
        </is>
      </c>
      <c r="G7497" s="93" t="inlineStr">
        <is>
          <t>어성초 진정패키지세트</t>
        </is>
      </c>
      <c r="H7497" s="93" t="n">
        <v>10</v>
      </c>
      <c r="J7497" s="7" t="n">
        <v>190801</v>
      </c>
      <c r="K7497" s="6" t="n"/>
      <c r="L7497" s="93" t="n">
        <v>990000</v>
      </c>
      <c r="M7497" s="93" t="n">
        <v>932085</v>
      </c>
      <c r="N7497" s="93" t="n">
        <v>151370</v>
      </c>
      <c r="O7497" s="148" t="n">
        <v>899999.9999999999</v>
      </c>
      <c r="P7497" s="93" t="inlineStr">
        <is>
          <t>카페24어성초진정패키지어성초 진정패키지세트190801</t>
        </is>
      </c>
    </row>
    <row r="7498" customFormat="1" s="93">
      <c r="B7498" s="127" t="n">
        <v>44018</v>
      </c>
      <c r="C7498" s="93">
        <f>TEXT(B7498,"aaa")</f>
        <v/>
      </c>
      <c r="E7498" s="93" t="inlineStr">
        <is>
          <t>머드크림마스크</t>
        </is>
      </c>
      <c r="F7498" s="5" t="inlineStr">
        <is>
          <t>카페24</t>
        </is>
      </c>
      <c r="G7498" s="93" t="inlineStr">
        <is>
          <t>머드크림마스크 100ml</t>
        </is>
      </c>
      <c r="H7498" s="93" t="n">
        <v>3</v>
      </c>
      <c r="J7498" s="7" t="n">
        <v>190801</v>
      </c>
      <c r="K7498" s="6" t="n"/>
      <c r="L7498" s="93" t="n">
        <v>60000</v>
      </c>
      <c r="M7498" s="93" t="n">
        <v>56490</v>
      </c>
      <c r="N7498" s="93" t="n">
        <v>4326</v>
      </c>
      <c r="O7498" s="148" t="n">
        <v>54545.45454545454</v>
      </c>
      <c r="P7498" s="93" t="inlineStr">
        <is>
          <t>카페24머드크림마스크머드크림마스크 100ml190801</t>
        </is>
      </c>
    </row>
    <row r="7499" customFormat="1" s="93">
      <c r="B7499" s="127" t="n">
        <v>44018</v>
      </c>
      <c r="C7499" s="93">
        <f>TEXT(B7499,"aaa")</f>
        <v/>
      </c>
      <c r="E7499" s="93" t="inlineStr">
        <is>
          <t>머드크림마스크</t>
        </is>
      </c>
      <c r="F7499" s="5" t="inlineStr">
        <is>
          <t>카페24</t>
        </is>
      </c>
      <c r="G7499" s="93" t="inlineStr">
        <is>
          <t>머드크림마스크 100ml 2set</t>
        </is>
      </c>
      <c r="H7499" s="93" t="n">
        <v>1</v>
      </c>
      <c r="J7499" s="7" t="n">
        <v>190801</v>
      </c>
      <c r="K7499" s="6" t="n"/>
      <c r="L7499" s="93" t="n">
        <v>35000</v>
      </c>
      <c r="M7499" s="93" t="n">
        <v>32952.5</v>
      </c>
      <c r="N7499" s="93" t="n">
        <v>2884</v>
      </c>
      <c r="O7499" s="148" t="n">
        <v>31818.18181818182</v>
      </c>
      <c r="P7499" s="93" t="inlineStr">
        <is>
          <t>카페24머드크림마스크머드크림마스크 100ml 2set190801</t>
        </is>
      </c>
    </row>
    <row r="7500" customFormat="1" s="93">
      <c r="B7500" s="127" t="n">
        <v>44018</v>
      </c>
      <c r="C7500" s="93">
        <f>TEXT(B7500,"aaa")</f>
        <v/>
      </c>
      <c r="E7500" s="93" t="inlineStr">
        <is>
          <t>마스크팩</t>
        </is>
      </c>
      <c r="F7500" s="5" t="inlineStr">
        <is>
          <t>카페24</t>
        </is>
      </c>
      <c r="G7500" s="93" t="inlineStr">
        <is>
          <t>마스크팩 10매</t>
        </is>
      </c>
      <c r="H7500" s="93" t="n">
        <v>60</v>
      </c>
      <c r="J7500" s="7" t="n">
        <v>190801</v>
      </c>
      <c r="K7500" s="6" t="n"/>
      <c r="L7500" s="93" t="n">
        <v>1200000</v>
      </c>
      <c r="M7500" s="93" t="n">
        <v>1129800</v>
      </c>
      <c r="N7500" s="93" t="n">
        <v>238200</v>
      </c>
      <c r="O7500" s="148" t="n">
        <v>1090909.090909091</v>
      </c>
      <c r="P7500" s="93" t="inlineStr">
        <is>
          <t>카페24마스크팩마스크팩 10매190801</t>
        </is>
      </c>
    </row>
    <row r="7501" customFormat="1" s="93">
      <c r="B7501" s="127" t="n">
        <v>44018</v>
      </c>
      <c r="C7501" s="93">
        <f>TEXT(B7501,"aaa")</f>
        <v/>
      </c>
      <c r="E7501" s="93" t="inlineStr">
        <is>
          <t>토너</t>
        </is>
      </c>
      <c r="F7501" s="5" t="inlineStr">
        <is>
          <t>카페24</t>
        </is>
      </c>
      <c r="G7501" s="93" t="inlineStr">
        <is>
          <t>250ml</t>
        </is>
      </c>
      <c r="H7501" s="93" t="n">
        <v>68</v>
      </c>
      <c r="J7501" s="7" t="n">
        <v>190801</v>
      </c>
      <c r="K7501" s="6" t="n"/>
      <c r="L7501" s="93" t="n">
        <v>1360000</v>
      </c>
      <c r="M7501" s="93" t="n">
        <v>1280440</v>
      </c>
      <c r="N7501" s="93" t="n">
        <v>221680</v>
      </c>
      <c r="O7501" s="148" t="n">
        <v>1236363.636363636</v>
      </c>
      <c r="P7501" s="93" t="inlineStr">
        <is>
          <t>카페24토너250ml190801</t>
        </is>
      </c>
    </row>
    <row r="7502" customFormat="1" s="93">
      <c r="B7502" s="127" t="n">
        <v>44018</v>
      </c>
      <c r="C7502" s="93">
        <f>TEXT(B7502,"aaa")</f>
        <v/>
      </c>
      <c r="E7502" s="93" t="inlineStr">
        <is>
          <t>토너</t>
        </is>
      </c>
      <c r="F7502" s="5" t="inlineStr">
        <is>
          <t>카페24</t>
        </is>
      </c>
      <c r="G7502" s="93" t="inlineStr">
        <is>
          <t>250ml 2set</t>
        </is>
      </c>
      <c r="H7502" s="93" t="n">
        <v>256</v>
      </c>
      <c r="J7502" s="7" t="n">
        <v>190801</v>
      </c>
      <c r="K7502" s="6" t="n"/>
      <c r="L7502" s="93" t="n">
        <v>8960000</v>
      </c>
      <c r="M7502" s="93" t="n">
        <v>8435840</v>
      </c>
      <c r="N7502" s="93" t="n">
        <v>1669120</v>
      </c>
      <c r="O7502" s="148" t="n">
        <v>8145454.545454545</v>
      </c>
      <c r="P7502" s="93" t="inlineStr">
        <is>
          <t>카페24토너250ml 2set190801</t>
        </is>
      </c>
    </row>
    <row r="7503" customFormat="1" s="93">
      <c r="B7503" s="127" t="n">
        <v>44018</v>
      </c>
      <c r="C7503" s="93">
        <f>TEXT(B7503,"aaa")</f>
        <v/>
      </c>
      <c r="E7503" s="93" t="inlineStr">
        <is>
          <t>토너</t>
        </is>
      </c>
      <c r="F7503" s="5" t="inlineStr">
        <is>
          <t>카페24</t>
        </is>
      </c>
      <c r="G7503" s="93" t="inlineStr">
        <is>
          <t>500ml</t>
        </is>
      </c>
      <c r="H7503" s="93" t="n">
        <v>73</v>
      </c>
      <c r="J7503" s="7" t="n">
        <v>190801</v>
      </c>
      <c r="K7503" s="6" t="n"/>
      <c r="L7503" s="93" t="n">
        <v>2409000</v>
      </c>
      <c r="M7503" s="93" t="n">
        <v>2268073.5</v>
      </c>
      <c r="N7503" s="93" t="n">
        <v>344925</v>
      </c>
      <c r="O7503" s="148" t="n">
        <v>2190000</v>
      </c>
      <c r="P7503" s="93" t="inlineStr">
        <is>
          <t>카페24토너500ml190801</t>
        </is>
      </c>
    </row>
    <row r="7504" customFormat="1" s="93">
      <c r="B7504" s="127" t="n">
        <v>44018</v>
      </c>
      <c r="C7504" s="93">
        <f>TEXT(B7504,"aaa")</f>
        <v/>
      </c>
      <c r="E7504" s="93" t="inlineStr">
        <is>
          <t>토너</t>
        </is>
      </c>
      <c r="F7504" s="5" t="inlineStr">
        <is>
          <t>카페24</t>
        </is>
      </c>
      <c r="G7504" s="93" t="inlineStr">
        <is>
          <t>스킨팩 화장솜 60P</t>
        </is>
      </c>
      <c r="H7504" s="93" t="n">
        <v>436</v>
      </c>
      <c r="J7504" s="7" t="n">
        <v>190801</v>
      </c>
      <c r="K7504" s="6" t="n"/>
      <c r="L7504" s="93" t="n">
        <v>1308000</v>
      </c>
      <c r="M7504" s="93" t="n">
        <v>1231482</v>
      </c>
      <c r="N7504" s="93" t="n">
        <v>483960</v>
      </c>
      <c r="O7504" s="148" t="n">
        <v>1189090.909090909</v>
      </c>
      <c r="P7504" s="93" t="inlineStr">
        <is>
          <t>카페24토너스킨팩 화장솜 60P190801</t>
        </is>
      </c>
    </row>
    <row r="7505" customFormat="1" s="93">
      <c r="B7505" s="127" t="n">
        <v>44018</v>
      </c>
      <c r="C7505" s="93">
        <f>TEXT(B7505,"aaa")</f>
        <v/>
      </c>
      <c r="E7505" s="93" t="inlineStr">
        <is>
          <t>앰플</t>
        </is>
      </c>
      <c r="F7505" s="5" t="inlineStr">
        <is>
          <t>카페24</t>
        </is>
      </c>
      <c r="G7505" s="93" t="inlineStr">
        <is>
          <t>앰플 30ml</t>
        </is>
      </c>
      <c r="H7505" s="93" t="n">
        <v>17</v>
      </c>
      <c r="J7505" s="7" t="n">
        <v>190801</v>
      </c>
      <c r="K7505" s="6" t="n"/>
      <c r="L7505" s="93" t="n">
        <v>476000</v>
      </c>
      <c r="M7505" s="93" t="n">
        <v>448154</v>
      </c>
      <c r="N7505" s="93" t="n">
        <v>57749</v>
      </c>
      <c r="O7505" s="148" t="n">
        <v>432727.2727272727</v>
      </c>
      <c r="P7505" s="93" t="inlineStr">
        <is>
          <t>카페24앰플앰플 30ml190801</t>
        </is>
      </c>
    </row>
    <row r="7506" customFormat="1" s="93">
      <c r="B7506" s="127" t="n">
        <v>44018</v>
      </c>
      <c r="C7506" s="93">
        <f>TEXT(B7506,"aaa")</f>
        <v/>
      </c>
      <c r="E7506" s="93" t="inlineStr">
        <is>
          <t>수딩크림</t>
        </is>
      </c>
      <c r="F7506" s="5" t="inlineStr">
        <is>
          <t>카페24</t>
        </is>
      </c>
      <c r="G7506" s="93" t="inlineStr">
        <is>
          <t>수딩크림 100ml</t>
        </is>
      </c>
      <c r="H7506" s="93" t="n">
        <v>5</v>
      </c>
      <c r="J7506" s="7" t="n">
        <v>190801</v>
      </c>
      <c r="K7506" s="6" t="n"/>
      <c r="L7506" s="93" t="n">
        <v>190000</v>
      </c>
      <c r="M7506" s="93" t="n">
        <v>178885</v>
      </c>
      <c r="N7506" s="93" t="n">
        <v>15225</v>
      </c>
      <c r="O7506" s="148" t="n">
        <v>172727.2727272727</v>
      </c>
      <c r="P7506" s="93" t="inlineStr">
        <is>
          <t>카페24수딩크림수딩크림 100ml190801</t>
        </is>
      </c>
    </row>
    <row r="7507" customFormat="1" s="93">
      <c r="B7507" s="127" t="n">
        <v>44018</v>
      </c>
      <c r="C7507" s="93">
        <f>TEXT(B7507,"aaa")</f>
        <v/>
      </c>
      <c r="E7507" s="93" t="inlineStr">
        <is>
          <t>클렌징폼</t>
        </is>
      </c>
      <c r="F7507" s="5" t="inlineStr">
        <is>
          <t>카페24</t>
        </is>
      </c>
      <c r="G7507" s="93" t="inlineStr">
        <is>
          <t>클렌징폼 120ml</t>
        </is>
      </c>
      <c r="H7507" s="93" t="n">
        <v>33</v>
      </c>
      <c r="J7507" s="7" t="n">
        <v>190801</v>
      </c>
      <c r="K7507" s="6" t="n"/>
      <c r="L7507" s="93" t="n">
        <v>429000</v>
      </c>
      <c r="M7507" s="93" t="n">
        <v>403903.5</v>
      </c>
      <c r="N7507" s="93" t="n">
        <v>90750</v>
      </c>
      <c r="O7507" s="148" t="n">
        <v>389999.9999999999</v>
      </c>
      <c r="P7507" s="93" t="inlineStr">
        <is>
          <t>카페24클렌징폼클렌징폼 120ml190801</t>
        </is>
      </c>
    </row>
    <row r="7508" customFormat="1" s="93">
      <c r="B7508" s="127" t="n">
        <v>44018</v>
      </c>
      <c r="C7508" s="93">
        <f>TEXT(B7508,"aaa")</f>
        <v/>
      </c>
      <c r="E7508" s="93" t="inlineStr">
        <is>
          <t>클렌징폼</t>
        </is>
      </c>
      <c r="F7508" s="5" t="inlineStr">
        <is>
          <t>카페24</t>
        </is>
      </c>
      <c r="G7508" s="93" t="inlineStr">
        <is>
          <t>클렌징폼 120ml 2set</t>
        </is>
      </c>
      <c r="H7508" s="93" t="n">
        <v>2</v>
      </c>
      <c r="J7508" s="7" t="n">
        <v>190801</v>
      </c>
      <c r="K7508" s="6" t="n"/>
      <c r="L7508" s="93" t="n">
        <v>48000</v>
      </c>
      <c r="M7508" s="93" t="n">
        <v>45192</v>
      </c>
      <c r="N7508" s="93" t="n">
        <v>4920</v>
      </c>
      <c r="O7508" s="148" t="n">
        <v>43636.36363636363</v>
      </c>
      <c r="P7508" s="93" t="inlineStr">
        <is>
          <t>카페24클렌징폼클렌징폼 120ml 2set190801</t>
        </is>
      </c>
    </row>
    <row r="7509" customFormat="1" s="93">
      <c r="B7509" s="127" t="n">
        <v>44018</v>
      </c>
      <c r="C7509" s="93">
        <f>TEXT(B7509,"aaa")</f>
        <v/>
      </c>
      <c r="E7509" s="93" t="inlineStr">
        <is>
          <t>클렌징폼</t>
        </is>
      </c>
      <c r="F7509" s="5" t="inlineStr">
        <is>
          <t>카페24</t>
        </is>
      </c>
      <c r="G7509" s="93" t="inlineStr">
        <is>
          <t>클렌징폼 120ml 3set</t>
        </is>
      </c>
      <c r="H7509" s="93" t="n">
        <v>1</v>
      </c>
      <c r="J7509" s="7" t="n">
        <v>190801</v>
      </c>
      <c r="K7509" s="6" t="n"/>
      <c r="L7509" s="93" t="n">
        <v>33000</v>
      </c>
      <c r="M7509" s="93" t="n">
        <v>31069.5</v>
      </c>
      <c r="N7509" s="93" t="n">
        <v>3690</v>
      </c>
      <c r="O7509" s="148" t="n">
        <v>30000</v>
      </c>
      <c r="P7509" s="93" t="inlineStr">
        <is>
          <t>카페24클렌징폼클렌징폼 120ml 3set190801</t>
        </is>
      </c>
    </row>
    <row r="7510" customFormat="1" s="93">
      <c r="B7510" s="127" t="n">
        <v>44018</v>
      </c>
      <c r="C7510" s="93">
        <f>TEXT(B7510,"aaa")</f>
        <v/>
      </c>
      <c r="E7510" s="93" t="inlineStr">
        <is>
          <t>토너</t>
        </is>
      </c>
      <c r="F7510" s="5" t="inlineStr">
        <is>
          <t>큐텐</t>
        </is>
      </c>
      <c r="G7510" s="93" t="inlineStr">
        <is>
          <t>250ml</t>
        </is>
      </c>
      <c r="H7510" s="93" t="n">
        <v>34</v>
      </c>
      <c r="J7510" s="7" t="n">
        <v>190801</v>
      </c>
      <c r="K7510" s="6" t="n"/>
      <c r="L7510" s="93" t="n">
        <v>1071000</v>
      </c>
      <c r="M7510" s="93" t="n">
        <v>953190</v>
      </c>
      <c r="N7510" s="93" t="n">
        <v>110840</v>
      </c>
      <c r="O7510" s="148" t="n">
        <v>973636.3636363635</v>
      </c>
      <c r="P7510" s="93" t="inlineStr">
        <is>
          <t>큐텐토너250ml190801</t>
        </is>
      </c>
    </row>
    <row r="7511" customFormat="1" s="93">
      <c r="B7511" s="127" t="n">
        <v>44018</v>
      </c>
      <c r="C7511" s="93">
        <f>TEXT(B7511,"aaa")</f>
        <v/>
      </c>
      <c r="E7511" s="93" t="inlineStr">
        <is>
          <t>토너</t>
        </is>
      </c>
      <c r="F7511" s="5" t="inlineStr">
        <is>
          <t>큐텐</t>
        </is>
      </c>
      <c r="G7511" s="93" t="inlineStr">
        <is>
          <t>250ml 2set</t>
        </is>
      </c>
      <c r="H7511" s="93" t="n">
        <v>7</v>
      </c>
      <c r="J7511" s="7" t="n">
        <v>190801</v>
      </c>
      <c r="K7511" s="6" t="n"/>
      <c r="L7511" s="93" t="n">
        <v>308000</v>
      </c>
      <c r="M7511" s="93" t="n">
        <v>274120</v>
      </c>
      <c r="N7511" s="93" t="n">
        <v>45640</v>
      </c>
      <c r="O7511" s="148" t="n">
        <v>280000</v>
      </c>
      <c r="P7511" s="93" t="inlineStr">
        <is>
          <t>큐텐토너250ml 2set190801</t>
        </is>
      </c>
    </row>
    <row r="7512" customFormat="1" s="93">
      <c r="B7512" s="127" t="n">
        <v>44018</v>
      </c>
      <c r="C7512" s="93">
        <f>TEXT(B7512,"aaa")</f>
        <v/>
      </c>
      <c r="E7512" s="93" t="inlineStr">
        <is>
          <t>앰플</t>
        </is>
      </c>
      <c r="F7512" s="5" t="inlineStr">
        <is>
          <t>큐텐</t>
        </is>
      </c>
      <c r="G7512" s="93" t="inlineStr">
        <is>
          <t>앰플 30ml</t>
        </is>
      </c>
      <c r="H7512" s="93" t="n">
        <v>2</v>
      </c>
      <c r="J7512" s="7" t="n">
        <v>190801</v>
      </c>
      <c r="K7512" s="6" t="n"/>
      <c r="L7512" s="93" t="n">
        <v>76000</v>
      </c>
      <c r="M7512" s="93" t="n">
        <v>67640</v>
      </c>
      <c r="N7512" s="93" t="n">
        <v>6794</v>
      </c>
      <c r="O7512" s="148" t="n">
        <v>69090.90909090909</v>
      </c>
      <c r="P7512" s="93" t="inlineStr">
        <is>
          <t>큐텐앰플앰플 30ml190801</t>
        </is>
      </c>
    </row>
    <row r="7513" customFormat="1" s="93">
      <c r="B7513" s="127" t="n">
        <v>44018</v>
      </c>
      <c r="C7513" s="93">
        <f>TEXT(B7513,"aaa")</f>
        <v/>
      </c>
      <c r="E7513" s="93" t="inlineStr">
        <is>
          <t>마스크팩</t>
        </is>
      </c>
      <c r="F7513" s="5" t="inlineStr">
        <is>
          <t>큐텐</t>
        </is>
      </c>
      <c r="G7513" s="93" t="inlineStr">
        <is>
          <t>마스크팩 10매</t>
        </is>
      </c>
      <c r="H7513" s="93" t="n">
        <v>2</v>
      </c>
      <c r="J7513" s="7" t="n">
        <v>190801</v>
      </c>
      <c r="K7513" s="6" t="n"/>
      <c r="L7513" s="93" t="n">
        <v>72000</v>
      </c>
      <c r="M7513" s="93" t="n">
        <v>64080</v>
      </c>
      <c r="N7513" s="93" t="n">
        <v>7940</v>
      </c>
      <c r="O7513" s="148" t="n">
        <v>65454.54545454545</v>
      </c>
      <c r="P7513" s="93" t="inlineStr">
        <is>
          <t>큐텐마스크팩마스크팩 10매190801</t>
        </is>
      </c>
    </row>
    <row r="7514" customFormat="1" s="93">
      <c r="B7514" s="127" t="n">
        <v>44018</v>
      </c>
      <c r="C7514" s="93">
        <f>TEXT(B7514,"aaa")</f>
        <v/>
      </c>
      <c r="E7514" s="93" t="inlineStr">
        <is>
          <t>클렌징폼</t>
        </is>
      </c>
      <c r="F7514" s="5" t="inlineStr">
        <is>
          <t>큐텐</t>
        </is>
      </c>
      <c r="G7514" s="93" t="inlineStr">
        <is>
          <t>클렌징폼 120ml</t>
        </is>
      </c>
      <c r="H7514" s="93" t="n">
        <v>2</v>
      </c>
      <c r="J7514" s="7" t="n">
        <v>190801</v>
      </c>
      <c r="K7514" s="6" t="n"/>
      <c r="L7514" s="93" t="n">
        <v>50000</v>
      </c>
      <c r="M7514" s="93" t="n">
        <v>44500</v>
      </c>
      <c r="N7514" s="93" t="n">
        <v>5500</v>
      </c>
      <c r="O7514" s="148" t="n">
        <v>45454.54545454545</v>
      </c>
      <c r="P7514" s="93" t="inlineStr">
        <is>
          <t>큐텐클렌징폼클렌징폼 120ml190801</t>
        </is>
      </c>
    </row>
    <row r="7515" customFormat="1" s="93">
      <c r="B7515" s="127" t="n">
        <v>44018</v>
      </c>
      <c r="C7515" s="93">
        <f>TEXT(B7515,"aaa")</f>
        <v/>
      </c>
      <c r="E7515" s="93" t="inlineStr">
        <is>
          <t>토너</t>
        </is>
      </c>
      <c r="F7515" s="5" t="inlineStr">
        <is>
          <t>아누아 CS</t>
        </is>
      </c>
      <c r="G7515" s="93" t="inlineStr">
        <is>
          <t>250ml</t>
        </is>
      </c>
      <c r="H7515" s="93" t="n">
        <v>5</v>
      </c>
      <c r="J7515" s="7" t="n">
        <v>190801</v>
      </c>
      <c r="K7515" s="6" t="n"/>
      <c r="L7515" s="93" t="n">
        <v>0</v>
      </c>
      <c r="M7515" s="93" t="n">
        <v>0</v>
      </c>
      <c r="N7515" s="93" t="n">
        <v>16300</v>
      </c>
      <c r="O7515" s="148" t="n">
        <v>0</v>
      </c>
      <c r="P7515" s="93" t="inlineStr">
        <is>
          <t>아누아 CS토너250ml190801</t>
        </is>
      </c>
    </row>
    <row r="7516" customFormat="1" s="93">
      <c r="B7516" s="127" t="n">
        <v>44018</v>
      </c>
      <c r="C7516" s="93">
        <f>TEXT(B7516,"aaa")</f>
        <v/>
      </c>
      <c r="E7516" s="93" t="inlineStr">
        <is>
          <t>화장솜</t>
        </is>
      </c>
      <c r="F7516" s="5" t="inlineStr">
        <is>
          <t>아누아 CS</t>
        </is>
      </c>
      <c r="G7516" s="93" t="inlineStr">
        <is>
          <t>스킨팩 화장솜 60P</t>
        </is>
      </c>
      <c r="H7516" s="93" t="n">
        <v>4</v>
      </c>
      <c r="J7516" s="7" t="n">
        <v>190801</v>
      </c>
      <c r="K7516" s="6" t="n"/>
      <c r="L7516" s="93" t="n">
        <v>0</v>
      </c>
      <c r="M7516" s="93" t="n">
        <v>0</v>
      </c>
      <c r="N7516" s="93" t="n">
        <v>4440</v>
      </c>
      <c r="O7516" s="148" t="n">
        <v>0</v>
      </c>
      <c r="P7516" s="93" t="inlineStr">
        <is>
          <t>아누아 CS화장솜스킨팩 화장솜 60P190801</t>
        </is>
      </c>
    </row>
    <row r="7517" customFormat="1" s="93">
      <c r="B7517" s="127" t="n">
        <v>44018</v>
      </c>
      <c r="C7517" s="93">
        <f>TEXT(B7517,"aaa")</f>
        <v/>
      </c>
      <c r="E7517" s="93" t="inlineStr">
        <is>
          <t>앰플</t>
        </is>
      </c>
      <c r="F7517" s="5" t="inlineStr">
        <is>
          <t>아누아 CS</t>
        </is>
      </c>
      <c r="G7517" s="93" t="inlineStr">
        <is>
          <t>앰플 30ml</t>
        </is>
      </c>
      <c r="H7517" s="93" t="n">
        <v>2</v>
      </c>
      <c r="J7517" s="7" t="n">
        <v>190801</v>
      </c>
      <c r="K7517" s="6" t="n"/>
      <c r="L7517" s="93" t="n">
        <v>0</v>
      </c>
      <c r="M7517" s="93" t="n">
        <v>0</v>
      </c>
      <c r="N7517" s="93" t="n">
        <v>6794</v>
      </c>
      <c r="O7517" s="148" t="n">
        <v>0</v>
      </c>
      <c r="P7517" s="93" t="inlineStr">
        <is>
          <t>아누아 CS앰플앰플 30ml190801</t>
        </is>
      </c>
    </row>
    <row r="7518" customFormat="1" s="93">
      <c r="B7518" s="127" t="n">
        <v>44018</v>
      </c>
      <c r="C7518" s="93">
        <f>TEXT(B7518,"aaa")</f>
        <v/>
      </c>
      <c r="E7518" s="93" t="inlineStr">
        <is>
          <t>마스크팩</t>
        </is>
      </c>
      <c r="F7518" s="5" t="inlineStr">
        <is>
          <t>아누아 CS</t>
        </is>
      </c>
      <c r="G7518" s="93" t="inlineStr">
        <is>
          <t>마스크팩 10매</t>
        </is>
      </c>
      <c r="H7518" s="93" t="n">
        <v>2</v>
      </c>
      <c r="J7518" s="7" t="n">
        <v>190801</v>
      </c>
      <c r="K7518" s="6" t="n"/>
      <c r="L7518" s="93" t="n">
        <v>0</v>
      </c>
      <c r="M7518" s="93" t="n">
        <v>0</v>
      </c>
      <c r="N7518" s="93" t="n">
        <v>7940</v>
      </c>
      <c r="O7518" s="148" t="n">
        <v>0</v>
      </c>
      <c r="P7518" s="93" t="inlineStr">
        <is>
          <t>아누아 CS마스크팩마스크팩 10매190801</t>
        </is>
      </c>
    </row>
    <row r="7519" customFormat="1" s="93">
      <c r="B7519" s="127" t="n">
        <v>44018</v>
      </c>
      <c r="C7519" s="93">
        <f>TEXT(B7519,"aaa")</f>
        <v/>
      </c>
      <c r="E7519" s="93" t="inlineStr">
        <is>
          <t>선크림</t>
        </is>
      </c>
      <c r="F7519" s="5" t="inlineStr">
        <is>
          <t>아누아 CS</t>
        </is>
      </c>
      <c r="G7519" s="93" t="inlineStr">
        <is>
          <t>선크림 50ml</t>
        </is>
      </c>
      <c r="H7519" s="93" t="n">
        <v>6</v>
      </c>
      <c r="J7519" s="7" t="n">
        <v>190801</v>
      </c>
      <c r="K7519" s="6" t="n"/>
      <c r="L7519" s="93" t="n">
        <v>0</v>
      </c>
      <c r="M7519" s="93" t="n">
        <v>0</v>
      </c>
      <c r="N7519" s="93" t="n">
        <v>14070</v>
      </c>
      <c r="O7519" s="148" t="n">
        <v>0</v>
      </c>
      <c r="P7519" s="93" t="inlineStr">
        <is>
          <t>아누아 CS선크림선크림 50ml190801</t>
        </is>
      </c>
    </row>
    <row r="7520" customFormat="1" s="93">
      <c r="B7520" s="127" t="n">
        <v>44018</v>
      </c>
      <c r="C7520" s="93">
        <f>TEXT(B7520,"aaa")</f>
        <v/>
      </c>
      <c r="E7520" s="93" t="inlineStr">
        <is>
          <t>토너</t>
        </is>
      </c>
      <c r="F7520" s="5" t="inlineStr">
        <is>
          <t>화해</t>
        </is>
      </c>
      <c r="G7520" s="93" t="inlineStr">
        <is>
          <t>250ml</t>
        </is>
      </c>
      <c r="H7520" s="93" t="n">
        <v>5</v>
      </c>
      <c r="J7520" s="7" t="n">
        <v>190801</v>
      </c>
      <c r="K7520" s="6" t="n"/>
      <c r="L7520" s="93" t="n">
        <v>100000</v>
      </c>
      <c r="M7520" s="93" t="n">
        <v>72000</v>
      </c>
      <c r="N7520" s="93" t="n">
        <v>16300</v>
      </c>
      <c r="O7520" s="148" t="n">
        <v>90909.0909090909</v>
      </c>
      <c r="P7520" s="93" t="inlineStr">
        <is>
          <t>화해토너250ml190801</t>
        </is>
      </c>
    </row>
    <row r="7521">
      <c r="A7521" s="93" t="n"/>
      <c r="B7521" s="127" t="n">
        <v>44019</v>
      </c>
      <c r="C7521" s="93">
        <f>TEXT(B7521,"aaa")</f>
        <v/>
      </c>
      <c r="D7521" s="93" t="n"/>
      <c r="E7521" s="6" t="inlineStr">
        <is>
          <t>토너</t>
        </is>
      </c>
      <c r="F7521" s="5" t="inlineStr">
        <is>
          <t>W컨셉</t>
        </is>
      </c>
      <c r="G7521" s="5" t="inlineStr">
        <is>
          <t>250ml 2set</t>
        </is>
      </c>
      <c r="H7521" s="6" t="n">
        <v>10</v>
      </c>
      <c r="I7521" s="6" t="n"/>
      <c r="J7521" s="7" t="n">
        <v>190801</v>
      </c>
      <c r="K7521" s="93" t="n"/>
      <c r="L7521" s="93" t="n">
        <v>350000</v>
      </c>
      <c r="M7521" s="93" t="n">
        <v>255500</v>
      </c>
      <c r="N7521" s="93" t="n">
        <v>65200</v>
      </c>
      <c r="O7521" s="148" t="n">
        <v>318181.8181818182</v>
      </c>
      <c r="P7521" s="93" t="inlineStr">
        <is>
          <t>W컨셉토너250ml 2set190801</t>
        </is>
      </c>
    </row>
    <row r="7522">
      <c r="A7522" s="93" t="n"/>
      <c r="B7522" s="127" t="n">
        <v>44019</v>
      </c>
      <c r="C7522" s="93">
        <f>TEXT(B7522,"aaa")</f>
        <v/>
      </c>
      <c r="D7522" s="93" t="n"/>
      <c r="E7522" s="93" t="inlineStr">
        <is>
          <t>토너</t>
        </is>
      </c>
      <c r="F7522" s="5" t="inlineStr">
        <is>
          <t>스타일쉐어</t>
        </is>
      </c>
      <c r="G7522" s="93" t="inlineStr">
        <is>
          <t>250ml</t>
        </is>
      </c>
      <c r="H7522" s="6" t="n">
        <v>12</v>
      </c>
      <c r="I7522" s="6" t="n"/>
      <c r="J7522" s="7" t="n">
        <v>190801</v>
      </c>
      <c r="K7522" s="93" t="n"/>
      <c r="L7522" s="93" t="n">
        <v>240000</v>
      </c>
      <c r="M7522" s="93" t="n">
        <v>180000</v>
      </c>
      <c r="N7522" s="93" t="n">
        <v>39120</v>
      </c>
      <c r="O7522" s="148" t="n">
        <v>218181.8181818182</v>
      </c>
      <c r="P7522" s="93" t="inlineStr">
        <is>
          <t>스타일쉐어토너250ml190801</t>
        </is>
      </c>
    </row>
    <row r="7523">
      <c r="A7523" s="93" t="n"/>
      <c r="B7523" s="127" t="n">
        <v>44019</v>
      </c>
      <c r="C7523" s="93">
        <f>TEXT(B7523,"aaa")</f>
        <v/>
      </c>
      <c r="D7523" s="93" t="n"/>
      <c r="E7523" s="93" t="inlineStr">
        <is>
          <t>선크림</t>
        </is>
      </c>
      <c r="F7523" s="93" t="inlineStr">
        <is>
          <t>카페24</t>
        </is>
      </c>
      <c r="G7523" s="93" t="inlineStr">
        <is>
          <t>선크림 50ml</t>
        </is>
      </c>
      <c r="H7523" s="6" t="n">
        <v>8</v>
      </c>
      <c r="I7523" s="6" t="n"/>
      <c r="J7523" s="7" t="n">
        <v>190801</v>
      </c>
      <c r="K7523" s="93" t="n"/>
      <c r="L7523" s="93" t="n">
        <v>160000</v>
      </c>
      <c r="M7523" s="93" t="n">
        <v>150640</v>
      </c>
      <c r="N7523" s="93" t="n">
        <v>18760</v>
      </c>
      <c r="O7523" s="148" t="n">
        <v>145454.5454545454</v>
      </c>
      <c r="P7523" s="93" t="inlineStr">
        <is>
          <t>카페24선크림선크림 50ml190801</t>
        </is>
      </c>
    </row>
    <row r="7524">
      <c r="A7524" s="93" t="n"/>
      <c r="B7524" s="127" t="n">
        <v>44019</v>
      </c>
      <c r="C7524" s="93">
        <f>TEXT(B7524,"aaa")</f>
        <v/>
      </c>
      <c r="D7524" s="93" t="n"/>
      <c r="E7524" s="6" t="inlineStr">
        <is>
          <t>선크림</t>
        </is>
      </c>
      <c r="F7524" s="5" t="inlineStr">
        <is>
          <t>카페24</t>
        </is>
      </c>
      <c r="G7524" s="5" t="inlineStr">
        <is>
          <t>선크림 50ml  2set</t>
        </is>
      </c>
      <c r="H7524" s="6" t="n">
        <v>1</v>
      </c>
      <c r="I7524" s="6" t="n"/>
      <c r="J7524" s="6" t="n">
        <v>190801</v>
      </c>
      <c r="K7524" s="93" t="n"/>
      <c r="L7524" s="93" t="n">
        <v>35000</v>
      </c>
      <c r="M7524" s="93" t="n">
        <v>32952.5</v>
      </c>
      <c r="N7524" s="93" t="n">
        <v>4690</v>
      </c>
      <c r="O7524" s="148" t="n">
        <v>31818.18181818182</v>
      </c>
      <c r="P7524" s="93" t="inlineStr">
        <is>
          <t>카페24선크림선크림 50ml  2set190801</t>
        </is>
      </c>
    </row>
    <row r="7525">
      <c r="A7525" s="93" t="n"/>
      <c r="B7525" s="127" t="n">
        <v>44019</v>
      </c>
      <c r="C7525" s="93">
        <f>TEXT(B7525,"aaa")</f>
        <v/>
      </c>
      <c r="D7525" s="93" t="n"/>
      <c r="E7525" s="93" t="inlineStr">
        <is>
          <t>클렌징폼</t>
        </is>
      </c>
      <c r="F7525" s="93" t="inlineStr">
        <is>
          <t>카페24</t>
        </is>
      </c>
      <c r="G7525" s="93" t="inlineStr">
        <is>
          <t>클렌징폼 120ml(선크림할인)</t>
        </is>
      </c>
      <c r="H7525" s="6" t="n">
        <v>3</v>
      </c>
      <c r="I7525" s="6" t="n"/>
      <c r="J7525" s="91" t="n">
        <v>190801</v>
      </c>
      <c r="K7525" s="93" t="n"/>
      <c r="L7525" s="93" t="n">
        <v>30000</v>
      </c>
      <c r="M7525" s="93" t="n">
        <v>28245</v>
      </c>
      <c r="N7525" s="93" t="n">
        <v>8250</v>
      </c>
      <c r="O7525" s="148" t="n">
        <v>27272.72727272727</v>
      </c>
      <c r="P7525" s="93" t="inlineStr">
        <is>
          <t>카페24클렌징폼클렌징폼 120ml(선크림할인)190801</t>
        </is>
      </c>
    </row>
    <row r="7526">
      <c r="A7526" s="93" t="n"/>
      <c r="B7526" s="127" t="n">
        <v>44019</v>
      </c>
      <c r="C7526" s="93">
        <f>TEXT(B7526,"aaa")</f>
        <v/>
      </c>
      <c r="D7526" s="93" t="n"/>
      <c r="E7526" s="93" t="inlineStr">
        <is>
          <t>여름 한정 진정세트</t>
        </is>
      </c>
      <c r="F7526" s="93" t="inlineStr">
        <is>
          <t>카페24</t>
        </is>
      </c>
      <c r="G7526" s="93" t="inlineStr">
        <is>
          <t>여름 한정 진정세트</t>
        </is>
      </c>
      <c r="H7526" s="6" t="n">
        <v>3</v>
      </c>
      <c r="I7526" s="6" t="n"/>
      <c r="J7526" s="91" t="n">
        <v>190801</v>
      </c>
      <c r="K7526" s="93" t="n"/>
      <c r="L7526" s="93" t="n">
        <v>105000</v>
      </c>
      <c r="M7526" s="93" t="n">
        <v>98857.5</v>
      </c>
      <c r="N7526" s="93" t="n">
        <v>16815</v>
      </c>
      <c r="O7526" s="148" t="n">
        <v>95454.54545454544</v>
      </c>
      <c r="P7526" s="93" t="inlineStr">
        <is>
          <t>카페24여름 한정 진정세트여름 한정 진정세트190801</t>
        </is>
      </c>
    </row>
    <row r="7527">
      <c r="A7527" s="93" t="n"/>
      <c r="B7527" s="127" t="n">
        <v>44019</v>
      </c>
      <c r="C7527" s="93">
        <f>TEXT(B7527,"aaa")</f>
        <v/>
      </c>
      <c r="D7527" s="93" t="n"/>
      <c r="E7527" s="93" t="inlineStr">
        <is>
          <t>여름 한정 진정세트</t>
        </is>
      </c>
      <c r="F7527" s="93" t="inlineStr">
        <is>
          <t>카페24</t>
        </is>
      </c>
      <c r="G7527" s="93" t="inlineStr">
        <is>
          <t>여름 한정 진정세트 (대용량)</t>
        </is>
      </c>
      <c r="H7527" s="6" t="n">
        <v>8</v>
      </c>
      <c r="I7527" s="6" t="n"/>
      <c r="J7527" s="91" t="n">
        <v>190801</v>
      </c>
      <c r="K7527" s="93" t="n"/>
      <c r="L7527" s="93" t="n">
        <v>360000</v>
      </c>
      <c r="M7527" s="93" t="n">
        <v>338940</v>
      </c>
      <c r="N7527" s="93" t="n">
        <v>56560</v>
      </c>
      <c r="O7527" s="148" t="n">
        <v>327272.7272727272</v>
      </c>
      <c r="P7527" s="93" t="inlineStr">
        <is>
          <t>카페24여름 한정 진정세트여름 한정 진정세트 (대용량)190801</t>
        </is>
      </c>
    </row>
    <row r="7528">
      <c r="A7528" s="93" t="n"/>
      <c r="B7528" s="127" t="n">
        <v>44019</v>
      </c>
      <c r="C7528" s="93">
        <f>TEXT(B7528,"aaa")</f>
        <v/>
      </c>
      <c r="D7528" s="93" t="n"/>
      <c r="E7528" s="93" t="inlineStr">
        <is>
          <t>어성초진정패키지</t>
        </is>
      </c>
      <c r="F7528" s="93" t="inlineStr">
        <is>
          <t>카페24</t>
        </is>
      </c>
      <c r="G7528" s="93" t="inlineStr">
        <is>
          <t>어성초 진정패키지세트</t>
        </is>
      </c>
      <c r="H7528" s="6" t="n">
        <v>5</v>
      </c>
      <c r="I7528" s="6" t="n"/>
      <c r="J7528" s="93" t="n">
        <v>190801</v>
      </c>
      <c r="K7528" s="93" t="n"/>
      <c r="L7528" s="93" t="n">
        <v>495000</v>
      </c>
      <c r="M7528" s="93" t="n">
        <v>466042.5</v>
      </c>
      <c r="N7528" s="93" t="n">
        <v>75685</v>
      </c>
      <c r="O7528" s="148" t="n">
        <v>449999.9999999999</v>
      </c>
      <c r="P7528" s="93" t="inlineStr">
        <is>
          <t>카페24어성초진정패키지어성초 진정패키지세트190801</t>
        </is>
      </c>
    </row>
    <row r="7529">
      <c r="A7529" s="93" t="n"/>
      <c r="B7529" s="127" t="n">
        <v>44019</v>
      </c>
      <c r="C7529" s="93">
        <f>TEXT(B7529,"aaa")</f>
        <v/>
      </c>
      <c r="D7529" s="93" t="n"/>
      <c r="E7529" s="93" t="inlineStr">
        <is>
          <t>머드크림마스크</t>
        </is>
      </c>
      <c r="F7529" s="93" t="inlineStr">
        <is>
          <t>카페24</t>
        </is>
      </c>
      <c r="G7529" s="93" t="inlineStr">
        <is>
          <t>머드크림마스크 100ml</t>
        </is>
      </c>
      <c r="H7529" s="6" t="n">
        <v>2</v>
      </c>
      <c r="I7529" s="6" t="n"/>
      <c r="J7529" s="93" t="n">
        <v>190801</v>
      </c>
      <c r="K7529" s="93" t="n"/>
      <c r="L7529" s="93" t="n">
        <v>40000</v>
      </c>
      <c r="M7529" s="93" t="n">
        <v>37660</v>
      </c>
      <c r="N7529" s="93" t="n">
        <v>2884</v>
      </c>
      <c r="O7529" s="148" t="n">
        <v>36363.63636363636</v>
      </c>
      <c r="P7529" s="93" t="inlineStr">
        <is>
          <t>카페24머드크림마스크머드크림마스크 100ml190801</t>
        </is>
      </c>
    </row>
    <row r="7530">
      <c r="A7530" s="93" t="n"/>
      <c r="B7530" s="127" t="n">
        <v>44019</v>
      </c>
      <c r="C7530" s="93">
        <f>TEXT(B7530,"aaa")</f>
        <v/>
      </c>
      <c r="D7530" s="93" t="n"/>
      <c r="E7530" s="93" t="inlineStr">
        <is>
          <t>마스크팩</t>
        </is>
      </c>
      <c r="F7530" s="93" t="inlineStr">
        <is>
          <t>카페24</t>
        </is>
      </c>
      <c r="G7530" s="93" t="inlineStr">
        <is>
          <t>마스크팩 1매</t>
        </is>
      </c>
      <c r="H7530" s="6" t="n">
        <v>7</v>
      </c>
      <c r="I7530" s="6" t="n"/>
      <c r="J7530" s="93" t="n">
        <v>190801</v>
      </c>
      <c r="K7530" s="93" t="n"/>
      <c r="L7530" s="93" t="n">
        <v>28000</v>
      </c>
      <c r="M7530" s="93" t="n">
        <v>26362</v>
      </c>
      <c r="N7530" s="93" t="n">
        <v>2779</v>
      </c>
      <c r="O7530" s="148" t="n">
        <v>25454.54545454545</v>
      </c>
      <c r="P7530" s="93" t="inlineStr">
        <is>
          <t>카페24마스크팩마스크팩 1매190801</t>
        </is>
      </c>
    </row>
    <row r="7531">
      <c r="A7531" s="93" t="n"/>
      <c r="B7531" s="127" t="n">
        <v>44019</v>
      </c>
      <c r="C7531" s="93">
        <f>TEXT(B7531,"aaa")</f>
        <v/>
      </c>
      <c r="D7531" s="93" t="n"/>
      <c r="E7531" s="93" t="inlineStr">
        <is>
          <t>마스크팩</t>
        </is>
      </c>
      <c r="F7531" s="93" t="inlineStr">
        <is>
          <t>카페24</t>
        </is>
      </c>
      <c r="G7531" s="93" t="inlineStr">
        <is>
          <t>마스크팩 10매</t>
        </is>
      </c>
      <c r="H7531" s="6" t="n">
        <v>7</v>
      </c>
      <c r="I7531" s="6" t="n"/>
      <c r="J7531" s="93" t="n">
        <v>190801</v>
      </c>
      <c r="K7531" s="93" t="n"/>
      <c r="L7531" s="93" t="n">
        <v>140000</v>
      </c>
      <c r="M7531" s="93" t="n">
        <v>131810</v>
      </c>
      <c r="N7531" s="93" t="n">
        <v>27790</v>
      </c>
      <c r="O7531" s="148" t="n">
        <v>127272.7272727273</v>
      </c>
      <c r="P7531" s="93" t="inlineStr">
        <is>
          <t>카페24마스크팩마스크팩 10매190801</t>
        </is>
      </c>
    </row>
    <row r="7532">
      <c r="A7532" s="93" t="n"/>
      <c r="B7532" s="127" t="n">
        <v>44019</v>
      </c>
      <c r="C7532" s="93">
        <f>TEXT(B7532,"aaa")</f>
        <v/>
      </c>
      <c r="D7532" s="93" t="n"/>
      <c r="E7532" s="6" t="inlineStr">
        <is>
          <t>토너</t>
        </is>
      </c>
      <c r="F7532" s="5" t="inlineStr">
        <is>
          <t>카페24</t>
        </is>
      </c>
      <c r="G7532" s="5" t="inlineStr">
        <is>
          <t>250ml</t>
        </is>
      </c>
      <c r="H7532" s="6" t="n">
        <v>64</v>
      </c>
      <c r="I7532" s="6" t="n"/>
      <c r="J7532" s="7" t="n">
        <v>190801</v>
      </c>
      <c r="K7532" s="93" t="n"/>
      <c r="L7532" s="93" t="n">
        <v>1280000</v>
      </c>
      <c r="M7532" s="93" t="n">
        <v>1205120</v>
      </c>
      <c r="N7532" s="93" t="n">
        <v>208640</v>
      </c>
      <c r="O7532" s="148" t="n">
        <v>1163636.363636364</v>
      </c>
      <c r="P7532" s="93" t="inlineStr">
        <is>
          <t>카페24토너250ml190801</t>
        </is>
      </c>
    </row>
    <row r="7533">
      <c r="A7533" s="93" t="n"/>
      <c r="B7533" s="127" t="n">
        <v>44019</v>
      </c>
      <c r="C7533" s="93">
        <f>TEXT(B7533,"aaa")</f>
        <v/>
      </c>
      <c r="D7533" s="93" t="n"/>
      <c r="E7533" s="6" t="inlineStr">
        <is>
          <t>토너</t>
        </is>
      </c>
      <c r="F7533" s="5" t="inlineStr">
        <is>
          <t>카페24</t>
        </is>
      </c>
      <c r="G7533" s="5" t="inlineStr">
        <is>
          <t>250ml 2set</t>
        </is>
      </c>
      <c r="H7533" s="6" t="n">
        <v>46</v>
      </c>
      <c r="I7533" s="6" t="n"/>
      <c r="J7533" s="7" t="n">
        <v>190801</v>
      </c>
      <c r="K7533" s="93" t="n"/>
      <c r="L7533" s="93" t="n">
        <v>1610000</v>
      </c>
      <c r="M7533" s="93" t="n">
        <v>1515815</v>
      </c>
      <c r="N7533" s="93" t="n">
        <v>299920</v>
      </c>
      <c r="O7533" s="148" t="n">
        <v>1463636.363636364</v>
      </c>
      <c r="P7533" s="93" t="inlineStr">
        <is>
          <t>카페24토너250ml 2set190801</t>
        </is>
      </c>
    </row>
    <row r="7534">
      <c r="A7534" s="93" t="n"/>
      <c r="B7534" s="127" t="n">
        <v>44019</v>
      </c>
      <c r="C7534" s="93">
        <f>TEXT(B7534,"aaa")</f>
        <v/>
      </c>
      <c r="D7534" s="93" t="n"/>
      <c r="E7534" s="6" t="inlineStr">
        <is>
          <t>토너</t>
        </is>
      </c>
      <c r="F7534" s="5" t="inlineStr">
        <is>
          <t>카페24</t>
        </is>
      </c>
      <c r="G7534" s="5" t="inlineStr">
        <is>
          <t>500ml</t>
        </is>
      </c>
      <c r="H7534" s="6" t="n">
        <v>56</v>
      </c>
      <c r="I7534" s="6" t="n"/>
      <c r="J7534" s="7" t="n">
        <v>190801</v>
      </c>
      <c r="K7534" s="93" t="n"/>
      <c r="L7534" s="93" t="n">
        <v>1848000</v>
      </c>
      <c r="M7534" s="93" t="n">
        <v>1739892</v>
      </c>
      <c r="N7534" s="93" t="n">
        <v>264600</v>
      </c>
      <c r="O7534" s="148" t="n">
        <v>1680000</v>
      </c>
      <c r="P7534" s="93" t="inlineStr">
        <is>
          <t>카페24토너500ml190801</t>
        </is>
      </c>
    </row>
    <row r="7535">
      <c r="A7535" s="93" t="n"/>
      <c r="B7535" s="127" t="n">
        <v>44019</v>
      </c>
      <c r="C7535" s="93">
        <f>TEXT(B7535,"aaa")</f>
        <v/>
      </c>
      <c r="D7535" s="93" t="n"/>
      <c r="E7535" s="6" t="inlineStr">
        <is>
          <t>토너</t>
        </is>
      </c>
      <c r="F7535" s="5" t="inlineStr">
        <is>
          <t>카페24</t>
        </is>
      </c>
      <c r="G7535" s="93" t="inlineStr">
        <is>
          <t>스킨팩 화장솜 60P</t>
        </is>
      </c>
      <c r="H7535" s="6" t="n">
        <v>61</v>
      </c>
      <c r="I7535" s="6" t="n"/>
      <c r="J7535" s="7" t="n">
        <v>190801</v>
      </c>
      <c r="K7535" s="93" t="n"/>
      <c r="L7535" s="93" t="n">
        <v>183000</v>
      </c>
      <c r="M7535" s="93" t="n">
        <v>172294.5</v>
      </c>
      <c r="N7535" s="93" t="n">
        <v>67710</v>
      </c>
      <c r="O7535" s="148" t="n">
        <v>166363.6363636364</v>
      </c>
      <c r="P7535" s="93" t="inlineStr">
        <is>
          <t>카페24토너스킨팩 화장솜 60P190801</t>
        </is>
      </c>
    </row>
    <row r="7536">
      <c r="A7536" s="93" t="n"/>
      <c r="B7536" s="127" t="n">
        <v>44019</v>
      </c>
      <c r="C7536" s="93">
        <f>TEXT(B7536,"aaa")</f>
        <v/>
      </c>
      <c r="D7536" s="93" t="n"/>
      <c r="E7536" s="93" t="inlineStr">
        <is>
          <t>앰플</t>
        </is>
      </c>
      <c r="F7536" s="5" t="inlineStr">
        <is>
          <t>카페24</t>
        </is>
      </c>
      <c r="G7536" s="93" t="inlineStr">
        <is>
          <t>앰플 30ml</t>
        </is>
      </c>
      <c r="H7536" s="6" t="n">
        <v>16</v>
      </c>
      <c r="I7536" s="6" t="n"/>
      <c r="J7536" s="93" t="n">
        <v>190801</v>
      </c>
      <c r="K7536" s="93" t="n"/>
      <c r="L7536" s="93" t="n">
        <v>448000</v>
      </c>
      <c r="M7536" s="93" t="n">
        <v>421792</v>
      </c>
      <c r="N7536" s="93" t="n">
        <v>54352</v>
      </c>
      <c r="O7536" s="148" t="n">
        <v>407272.7272727272</v>
      </c>
      <c r="P7536" s="93" t="inlineStr">
        <is>
          <t>카페24앰플앰플 30ml190801</t>
        </is>
      </c>
    </row>
    <row r="7537">
      <c r="A7537" s="93" t="n"/>
      <c r="B7537" s="127" t="n">
        <v>44019</v>
      </c>
      <c r="C7537" s="93">
        <f>TEXT(B7537,"aaa")</f>
        <v/>
      </c>
      <c r="D7537" s="93" t="n"/>
      <c r="E7537" s="93" t="inlineStr">
        <is>
          <t>수딩크림</t>
        </is>
      </c>
      <c r="F7537" s="5" t="inlineStr">
        <is>
          <t>카페24</t>
        </is>
      </c>
      <c r="G7537" s="93" t="inlineStr">
        <is>
          <t>수딩크림 100ml</t>
        </is>
      </c>
      <c r="H7537" s="6" t="n">
        <v>8</v>
      </c>
      <c r="I7537" s="6" t="n"/>
      <c r="J7537" s="93" t="n">
        <v>190801</v>
      </c>
      <c r="K7537" s="93" t="n"/>
      <c r="L7537" s="93" t="n">
        <v>304000</v>
      </c>
      <c r="M7537" s="93" t="n">
        <v>286216</v>
      </c>
      <c r="N7537" s="93" t="n">
        <v>24360</v>
      </c>
      <c r="O7537" s="148" t="n">
        <v>276363.6363636364</v>
      </c>
      <c r="P7537" s="93" t="inlineStr">
        <is>
          <t>카페24수딩크림수딩크림 100ml190801</t>
        </is>
      </c>
    </row>
    <row r="7538">
      <c r="A7538" s="93" t="n"/>
      <c r="B7538" s="127" t="n">
        <v>44019</v>
      </c>
      <c r="C7538" s="93">
        <f>TEXT(B7538,"aaa")</f>
        <v/>
      </c>
      <c r="D7538" s="93" t="n"/>
      <c r="E7538" s="93" t="inlineStr">
        <is>
          <t>클렌징폼</t>
        </is>
      </c>
      <c r="F7538" s="5" t="inlineStr">
        <is>
          <t>카페24</t>
        </is>
      </c>
      <c r="G7538" s="93" t="inlineStr">
        <is>
          <t>클렌징폼 120ml</t>
        </is>
      </c>
      <c r="H7538" s="6" t="n">
        <v>4</v>
      </c>
      <c r="I7538" s="6" t="n"/>
      <c r="J7538" s="7" t="n">
        <v>190801</v>
      </c>
      <c r="K7538" s="93" t="n"/>
      <c r="L7538" s="93" t="n">
        <v>52000</v>
      </c>
      <c r="M7538" s="93" t="n">
        <v>48958</v>
      </c>
      <c r="N7538" s="93" t="n">
        <v>11000</v>
      </c>
      <c r="O7538" s="148" t="n">
        <v>47272.72727272727</v>
      </c>
      <c r="P7538" s="93" t="inlineStr">
        <is>
          <t>카페24클렌징폼클렌징폼 120ml190801</t>
        </is>
      </c>
    </row>
    <row r="7539">
      <c r="A7539" s="93" t="n"/>
      <c r="B7539" s="127" t="n">
        <v>44019</v>
      </c>
      <c r="C7539" s="93">
        <f>TEXT(B7539,"aaa")</f>
        <v/>
      </c>
      <c r="D7539" s="93" t="n"/>
      <c r="E7539" s="93" t="inlineStr">
        <is>
          <t>클렌징폼</t>
        </is>
      </c>
      <c r="F7539" s="93" t="inlineStr">
        <is>
          <t>카페24</t>
        </is>
      </c>
      <c r="G7539" s="93" t="inlineStr">
        <is>
          <t>클렌징폼 120ml 3set</t>
        </is>
      </c>
      <c r="H7539" s="6" t="n">
        <v>1</v>
      </c>
      <c r="I7539" s="6" t="n"/>
      <c r="J7539" s="7" t="n">
        <v>190801</v>
      </c>
      <c r="K7539" s="93" t="n"/>
      <c r="L7539" s="93" t="n">
        <v>33000</v>
      </c>
      <c r="M7539" s="93" t="n">
        <v>31069.5</v>
      </c>
      <c r="N7539" s="93" t="n">
        <v>3690</v>
      </c>
      <c r="O7539" s="148" t="n">
        <v>30000</v>
      </c>
      <c r="P7539" s="93" t="inlineStr">
        <is>
          <t>카페24클렌징폼클렌징폼 120ml 3set190801</t>
        </is>
      </c>
    </row>
    <row r="7540">
      <c r="A7540" s="93" t="n"/>
      <c r="B7540" s="127" t="n">
        <v>44019</v>
      </c>
      <c r="C7540" s="93">
        <f>TEXT(B7540,"aaa")</f>
        <v/>
      </c>
      <c r="D7540" s="93" t="n"/>
      <c r="E7540" s="6" t="inlineStr">
        <is>
          <t>토너</t>
        </is>
      </c>
      <c r="F7540" s="5" t="inlineStr">
        <is>
          <t>큐텐</t>
        </is>
      </c>
      <c r="G7540" s="5" t="inlineStr">
        <is>
          <t>250ml</t>
        </is>
      </c>
      <c r="H7540" s="6" t="n">
        <v>11</v>
      </c>
      <c r="I7540" s="6" t="n"/>
      <c r="J7540" s="91" t="n">
        <v>190801</v>
      </c>
      <c r="K7540" s="93" t="n"/>
      <c r="L7540" s="93" t="n">
        <v>346500</v>
      </c>
      <c r="M7540" s="93" t="n">
        <v>308385</v>
      </c>
      <c r="N7540" s="93" t="n">
        <v>35860</v>
      </c>
      <c r="O7540" s="148" t="n">
        <v>315000</v>
      </c>
      <c r="P7540" s="93" t="inlineStr">
        <is>
          <t>큐텐토너250ml190801</t>
        </is>
      </c>
    </row>
    <row r="7541">
      <c r="A7541" s="93" t="n"/>
      <c r="B7541" s="127" t="n">
        <v>44019</v>
      </c>
      <c r="C7541" s="93">
        <f>TEXT(B7541,"aaa")</f>
        <v/>
      </c>
      <c r="D7541" s="93" t="n"/>
      <c r="E7541" s="6" t="inlineStr">
        <is>
          <t>토너</t>
        </is>
      </c>
      <c r="F7541" s="5" t="inlineStr">
        <is>
          <t>큐텐</t>
        </is>
      </c>
      <c r="G7541" s="5" t="inlineStr">
        <is>
          <t>250ml 2set</t>
        </is>
      </c>
      <c r="H7541" s="6" t="n">
        <v>3</v>
      </c>
      <c r="I7541" s="6" t="n"/>
      <c r="J7541" s="91" t="n">
        <v>190801</v>
      </c>
      <c r="K7541" s="93" t="n"/>
      <c r="L7541" s="93" t="n">
        <v>132000</v>
      </c>
      <c r="M7541" s="93" t="n">
        <v>117480</v>
      </c>
      <c r="N7541" s="93" t="n">
        <v>19560</v>
      </c>
      <c r="O7541" s="148" t="n">
        <v>120000</v>
      </c>
      <c r="P7541" s="93" t="inlineStr">
        <is>
          <t>큐텐토너250ml 2set190801</t>
        </is>
      </c>
    </row>
    <row r="7542">
      <c r="A7542" s="93" t="n"/>
      <c r="B7542" s="127" t="n">
        <v>44019</v>
      </c>
      <c r="C7542" s="93">
        <f>TEXT(B7542,"aaa")</f>
        <v/>
      </c>
      <c r="D7542" s="93" t="n"/>
      <c r="E7542" s="93" t="inlineStr">
        <is>
          <t>앰플</t>
        </is>
      </c>
      <c r="F7542" s="5" t="inlineStr">
        <is>
          <t>큐텐</t>
        </is>
      </c>
      <c r="G7542" s="93" t="inlineStr">
        <is>
          <t>앰플 30ml</t>
        </is>
      </c>
      <c r="H7542" s="93" t="n">
        <v>2</v>
      </c>
      <c r="J7542" s="93" t="n">
        <v>190801</v>
      </c>
      <c r="K7542" s="93" t="n"/>
      <c r="L7542" s="93" t="n">
        <v>76000</v>
      </c>
      <c r="M7542" s="93" t="n">
        <v>67640</v>
      </c>
      <c r="N7542" s="93" t="n">
        <v>6794</v>
      </c>
      <c r="O7542" s="148" t="n">
        <v>69090.90909090909</v>
      </c>
      <c r="P7542" s="93" t="inlineStr">
        <is>
          <t>큐텐앰플앰플 30ml190801</t>
        </is>
      </c>
    </row>
    <row r="7543">
      <c r="A7543" s="93" t="n"/>
      <c r="B7543" s="127" t="n">
        <v>44019</v>
      </c>
      <c r="C7543" s="93">
        <f>TEXT(B7543,"aaa")</f>
        <v/>
      </c>
      <c r="D7543" s="93" t="n"/>
      <c r="E7543" s="93" t="inlineStr">
        <is>
          <t>토너</t>
        </is>
      </c>
      <c r="F7543" s="5" t="inlineStr">
        <is>
          <t>아누아 CS</t>
        </is>
      </c>
      <c r="G7543" s="93" t="inlineStr">
        <is>
          <t>250ml</t>
        </is>
      </c>
      <c r="H7543" s="6" t="n">
        <v>4</v>
      </c>
      <c r="I7543" s="6" t="n"/>
      <c r="J7543" s="7" t="n">
        <v>190801</v>
      </c>
      <c r="K7543" s="93" t="n"/>
      <c r="L7543" s="93" t="n">
        <v>0</v>
      </c>
      <c r="M7543" s="93" t="n">
        <v>0</v>
      </c>
      <c r="N7543" s="93" t="n">
        <v>13040</v>
      </c>
      <c r="O7543" s="148" t="n">
        <v>0</v>
      </c>
      <c r="P7543" s="93" t="inlineStr">
        <is>
          <t>아누아 CS토너250ml190801</t>
        </is>
      </c>
    </row>
    <row r="7544">
      <c r="A7544" s="93" t="n"/>
      <c r="B7544" s="127" t="n">
        <v>44019</v>
      </c>
      <c r="C7544" s="93">
        <f>TEXT(B7544,"aaa")</f>
        <v/>
      </c>
      <c r="D7544" s="93" t="n"/>
      <c r="E7544" s="93" t="inlineStr">
        <is>
          <t>화장솜</t>
        </is>
      </c>
      <c r="F7544" s="5" t="inlineStr">
        <is>
          <t>아누아 CS</t>
        </is>
      </c>
      <c r="G7544" s="93" t="inlineStr">
        <is>
          <t>스킨팩 화장솜 60P</t>
        </is>
      </c>
      <c r="H7544" s="93" t="n">
        <v>4</v>
      </c>
      <c r="J7544" s="7" t="n">
        <v>190801</v>
      </c>
      <c r="K7544" s="93" t="n"/>
      <c r="L7544" s="93" t="n">
        <v>0</v>
      </c>
      <c r="M7544" s="93" t="n">
        <v>0</v>
      </c>
      <c r="N7544" s="93" t="n">
        <v>4440</v>
      </c>
      <c r="O7544" s="148" t="n">
        <v>0</v>
      </c>
      <c r="P7544" s="93" t="inlineStr">
        <is>
          <t>아누아 CS화장솜스킨팩 화장솜 60P190801</t>
        </is>
      </c>
    </row>
    <row r="7545">
      <c r="A7545" s="93" t="n"/>
      <c r="B7545" s="127" t="n">
        <v>44019</v>
      </c>
      <c r="C7545" s="93">
        <f>TEXT(B7545,"aaa")</f>
        <v/>
      </c>
      <c r="D7545" s="93" t="n"/>
      <c r="E7545" s="93" t="inlineStr">
        <is>
          <t>토너</t>
        </is>
      </c>
      <c r="F7545" s="5" t="inlineStr">
        <is>
          <t>화해</t>
        </is>
      </c>
      <c r="G7545" s="93" t="inlineStr">
        <is>
          <t>250ml</t>
        </is>
      </c>
      <c r="H7545" s="93" t="n">
        <v>5</v>
      </c>
      <c r="J7545" s="7" t="n">
        <v>190801</v>
      </c>
      <c r="K7545" s="93" t="n"/>
      <c r="L7545" s="93" t="n">
        <v>100000</v>
      </c>
      <c r="M7545" s="93" t="n">
        <v>72000</v>
      </c>
      <c r="N7545" s="93" t="n">
        <v>16300</v>
      </c>
      <c r="O7545" s="148" t="n">
        <v>90909.0909090909</v>
      </c>
      <c r="P7545" s="93" t="inlineStr">
        <is>
          <t>화해토너250ml190801</t>
        </is>
      </c>
    </row>
    <row r="7546" customFormat="1" s="93">
      <c r="B7546" s="127" t="n">
        <v>44020</v>
      </c>
      <c r="C7546" s="93">
        <f>TEXT(B7546,"aaa")</f>
        <v/>
      </c>
      <c r="E7546" s="93" t="inlineStr">
        <is>
          <t>토너</t>
        </is>
      </c>
      <c r="F7546" s="5" t="inlineStr">
        <is>
          <t>W컨셉</t>
        </is>
      </c>
      <c r="G7546" s="93" t="inlineStr">
        <is>
          <t>250ml</t>
        </is>
      </c>
      <c r="H7546" s="93" t="n">
        <v>2</v>
      </c>
      <c r="J7546" s="7" t="n">
        <v>190801</v>
      </c>
      <c r="L7546" s="93" t="n">
        <v>40000</v>
      </c>
      <c r="M7546" s="93" t="n">
        <v>28800</v>
      </c>
      <c r="N7546" s="93" t="n">
        <v>6520</v>
      </c>
      <c r="O7546" s="148" t="n">
        <v>36363.63636363636</v>
      </c>
      <c r="P7546" s="93" t="inlineStr">
        <is>
          <t>W컨셉토너250ml190801</t>
        </is>
      </c>
    </row>
    <row r="7547">
      <c r="A7547" s="93" t="n"/>
      <c r="B7547" s="127" t="n">
        <v>44020</v>
      </c>
      <c r="C7547" s="93">
        <f>TEXT(B7547,"aaa")</f>
        <v/>
      </c>
      <c r="D7547" s="93" t="n"/>
      <c r="E7547" s="6" t="inlineStr">
        <is>
          <t>토너</t>
        </is>
      </c>
      <c r="F7547" s="5" t="inlineStr">
        <is>
          <t>W컨셉</t>
        </is>
      </c>
      <c r="G7547" s="5" t="inlineStr">
        <is>
          <t>250ml 2set</t>
        </is>
      </c>
      <c r="H7547" s="6" t="n">
        <v>11</v>
      </c>
      <c r="I7547" s="6" t="n"/>
      <c r="J7547" s="7" t="n">
        <v>190801</v>
      </c>
      <c r="K7547" s="93" t="n"/>
      <c r="L7547" s="93" t="n">
        <v>385000</v>
      </c>
      <c r="M7547" s="93" t="n">
        <v>281050</v>
      </c>
      <c r="N7547" s="93" t="n">
        <v>71720</v>
      </c>
      <c r="O7547" s="148" t="n">
        <v>350000</v>
      </c>
      <c r="P7547" s="93" t="inlineStr">
        <is>
          <t>W컨셉토너250ml 2set190801</t>
        </is>
      </c>
    </row>
    <row r="7548">
      <c r="A7548" s="93" t="n"/>
      <c r="B7548" s="127" t="n">
        <v>44020</v>
      </c>
      <c r="C7548" s="93">
        <f>TEXT(B7548,"aaa")</f>
        <v/>
      </c>
      <c r="D7548" s="93" t="n"/>
      <c r="E7548" s="93" t="inlineStr">
        <is>
          <t>토너</t>
        </is>
      </c>
      <c r="F7548" s="5" t="inlineStr">
        <is>
          <t>스타일쉐어</t>
        </is>
      </c>
      <c r="G7548" s="93" t="inlineStr">
        <is>
          <t>250ml</t>
        </is>
      </c>
      <c r="H7548" s="6" t="n">
        <v>6</v>
      </c>
      <c r="I7548" s="6" t="n"/>
      <c r="J7548" s="7" t="n">
        <v>190801</v>
      </c>
      <c r="K7548" s="93" t="n"/>
      <c r="L7548" s="93" t="n">
        <v>120000</v>
      </c>
      <c r="M7548" s="93" t="n">
        <v>90000</v>
      </c>
      <c r="N7548" s="93" t="n">
        <v>19560</v>
      </c>
      <c r="O7548" s="148" t="n">
        <v>109090.9090909091</v>
      </c>
      <c r="P7548" s="93" t="inlineStr">
        <is>
          <t>스타일쉐어토너250ml190801</t>
        </is>
      </c>
    </row>
    <row r="7549">
      <c r="A7549" s="93" t="n"/>
      <c r="B7549" s="127" t="n">
        <v>44020</v>
      </c>
      <c r="C7549" s="93">
        <f>TEXT(B7549,"aaa")</f>
        <v/>
      </c>
      <c r="D7549" s="93" t="n"/>
      <c r="E7549" s="93" t="inlineStr">
        <is>
          <t>선크림</t>
        </is>
      </c>
      <c r="F7549" s="93" t="inlineStr">
        <is>
          <t>카페24</t>
        </is>
      </c>
      <c r="G7549" s="93" t="inlineStr">
        <is>
          <t>선크림 50ml</t>
        </is>
      </c>
      <c r="H7549" s="6" t="n">
        <v>9</v>
      </c>
      <c r="I7549" s="6" t="n"/>
      <c r="J7549" s="7" t="n">
        <v>190801</v>
      </c>
      <c r="K7549" s="93" t="n"/>
      <c r="L7549" s="93" t="n">
        <v>180000</v>
      </c>
      <c r="M7549" s="93" t="n">
        <v>169470</v>
      </c>
      <c r="N7549" s="93" t="n">
        <v>21105</v>
      </c>
      <c r="O7549" s="148" t="n">
        <v>163636.3636363636</v>
      </c>
      <c r="P7549" s="93" t="inlineStr">
        <is>
          <t>카페24선크림선크림 50ml190801</t>
        </is>
      </c>
    </row>
    <row r="7550">
      <c r="A7550" s="93" t="n"/>
      <c r="B7550" s="127" t="n">
        <v>44020</v>
      </c>
      <c r="C7550" s="93">
        <f>TEXT(B7550,"aaa")</f>
        <v/>
      </c>
      <c r="D7550" s="93" t="n"/>
      <c r="E7550" s="6" t="inlineStr">
        <is>
          <t>선크림</t>
        </is>
      </c>
      <c r="F7550" s="5" t="inlineStr">
        <is>
          <t>카페24</t>
        </is>
      </c>
      <c r="G7550" s="5" t="inlineStr">
        <is>
          <t>선크림 50ml  2set</t>
        </is>
      </c>
      <c r="H7550" s="6" t="n">
        <v>1</v>
      </c>
      <c r="I7550" s="6" t="n"/>
      <c r="J7550" s="6" t="n">
        <v>190801</v>
      </c>
      <c r="K7550" s="93" t="n"/>
      <c r="L7550" s="93" t="n">
        <v>35000</v>
      </c>
      <c r="M7550" s="93" t="n">
        <v>32952.5</v>
      </c>
      <c r="N7550" s="93" t="n">
        <v>4690</v>
      </c>
      <c r="O7550" s="148" t="n">
        <v>31818.18181818182</v>
      </c>
      <c r="P7550" s="93" t="inlineStr">
        <is>
          <t>카페24선크림선크림 50ml  2set190801</t>
        </is>
      </c>
    </row>
    <row r="7551">
      <c r="A7551" s="93" t="n"/>
      <c r="B7551" s="127" t="n">
        <v>44020</v>
      </c>
      <c r="C7551" s="93">
        <f>TEXT(B7551,"aaa")</f>
        <v/>
      </c>
      <c r="D7551" s="93" t="n"/>
      <c r="E7551" s="93" t="inlineStr">
        <is>
          <t>클렌징폼</t>
        </is>
      </c>
      <c r="F7551" s="93" t="inlineStr">
        <is>
          <t>카페24</t>
        </is>
      </c>
      <c r="G7551" s="93" t="inlineStr">
        <is>
          <t>클렌징폼 120ml(선크림할인)</t>
        </is>
      </c>
      <c r="H7551" s="6" t="n">
        <v>3</v>
      </c>
      <c r="I7551" s="6" t="n"/>
      <c r="J7551" s="91" t="n">
        <v>190801</v>
      </c>
      <c r="K7551" s="93" t="n"/>
      <c r="L7551" s="93" t="n">
        <v>30000</v>
      </c>
      <c r="M7551" s="93" t="n">
        <v>28245</v>
      </c>
      <c r="N7551" s="93" t="n">
        <v>8250</v>
      </c>
      <c r="O7551" s="148" t="n">
        <v>27272.72727272727</v>
      </c>
      <c r="P7551" s="93" t="inlineStr">
        <is>
          <t>카페24클렌징폼클렌징폼 120ml(선크림할인)190801</t>
        </is>
      </c>
    </row>
    <row r="7552">
      <c r="A7552" s="93" t="n"/>
      <c r="B7552" s="127" t="n">
        <v>44020</v>
      </c>
      <c r="C7552" s="93">
        <f>TEXT(B7552,"aaa")</f>
        <v/>
      </c>
      <c r="D7552" s="93" t="n"/>
      <c r="E7552" s="93" t="inlineStr">
        <is>
          <t>여름 한정 진정세트</t>
        </is>
      </c>
      <c r="F7552" s="93" t="inlineStr">
        <is>
          <t>카페24</t>
        </is>
      </c>
      <c r="G7552" s="93" t="inlineStr">
        <is>
          <t>여름 한정 진정세트</t>
        </is>
      </c>
      <c r="H7552" s="6" t="n">
        <v>2</v>
      </c>
      <c r="I7552" s="6" t="n"/>
      <c r="J7552" s="91" t="n">
        <v>190801</v>
      </c>
      <c r="K7552" s="93" t="n"/>
      <c r="L7552" s="93" t="n">
        <v>70000</v>
      </c>
      <c r="M7552" s="93" t="n">
        <v>65905</v>
      </c>
      <c r="N7552" s="93" t="n">
        <v>11210</v>
      </c>
      <c r="O7552" s="148" t="n">
        <v>63636.36363636363</v>
      </c>
      <c r="P7552" s="93" t="inlineStr">
        <is>
          <t>카페24여름 한정 진정세트여름 한정 진정세트190801</t>
        </is>
      </c>
    </row>
    <row r="7553">
      <c r="A7553" s="93" t="n"/>
      <c r="B7553" s="127" t="n">
        <v>44020</v>
      </c>
      <c r="C7553" s="93">
        <f>TEXT(B7553,"aaa")</f>
        <v/>
      </c>
      <c r="D7553" s="93" t="n"/>
      <c r="E7553" s="93" t="inlineStr">
        <is>
          <t>어성초진정패키지</t>
        </is>
      </c>
      <c r="F7553" s="93" t="inlineStr">
        <is>
          <t>카페24</t>
        </is>
      </c>
      <c r="G7553" s="93" t="inlineStr">
        <is>
          <t>어성초 진정패키지세트</t>
        </is>
      </c>
      <c r="H7553" s="6" t="n">
        <v>3</v>
      </c>
      <c r="I7553" s="6" t="n"/>
      <c r="J7553" s="93" t="n">
        <v>190801</v>
      </c>
      <c r="K7553" s="93" t="n"/>
      <c r="L7553" s="93" t="n">
        <v>297000</v>
      </c>
      <c r="M7553" s="93" t="n">
        <v>279625.5</v>
      </c>
      <c r="N7553" s="93" t="n">
        <v>45411</v>
      </c>
      <c r="O7553" s="148" t="n">
        <v>270000</v>
      </c>
      <c r="P7553" s="93" t="inlineStr">
        <is>
          <t>카페24어성초진정패키지어성초 진정패키지세트190801</t>
        </is>
      </c>
    </row>
    <row r="7554">
      <c r="A7554" s="93" t="n"/>
      <c r="B7554" s="127" t="n">
        <v>44020</v>
      </c>
      <c r="C7554" s="93">
        <f>TEXT(B7554,"aaa")</f>
        <v/>
      </c>
      <c r="D7554" s="93" t="n"/>
      <c r="E7554" s="93" t="inlineStr">
        <is>
          <t>머드크림마스크</t>
        </is>
      </c>
      <c r="F7554" s="93" t="inlineStr">
        <is>
          <t>카페24</t>
        </is>
      </c>
      <c r="G7554" s="93" t="inlineStr">
        <is>
          <t>머드크림마스크 100ml</t>
        </is>
      </c>
      <c r="H7554" s="6" t="n">
        <v>1</v>
      </c>
      <c r="I7554" s="6" t="n"/>
      <c r="J7554" s="93" t="n">
        <v>190801</v>
      </c>
      <c r="K7554" s="93" t="n"/>
      <c r="L7554" s="93" t="n">
        <v>20000</v>
      </c>
      <c r="M7554" s="93" t="n">
        <v>18830</v>
      </c>
      <c r="N7554" s="93" t="n">
        <v>1442</v>
      </c>
      <c r="O7554" s="148" t="n">
        <v>18181.81818181818</v>
      </c>
      <c r="P7554" s="93" t="inlineStr">
        <is>
          <t>카페24머드크림마스크머드크림마스크 100ml190801</t>
        </is>
      </c>
    </row>
    <row r="7555">
      <c r="A7555" s="93" t="n"/>
      <c r="B7555" s="127" t="n">
        <v>44020</v>
      </c>
      <c r="C7555" s="93">
        <f>TEXT(B7555,"aaa")</f>
        <v/>
      </c>
      <c r="D7555" s="93" t="n"/>
      <c r="E7555" s="93" t="inlineStr">
        <is>
          <t>머드크림마스크</t>
        </is>
      </c>
      <c r="F7555" s="93" t="inlineStr">
        <is>
          <t>카페24</t>
        </is>
      </c>
      <c r="G7555" s="93" t="inlineStr">
        <is>
          <t>머드크림마스크 100ml 2set</t>
        </is>
      </c>
      <c r="H7555" s="6" t="n">
        <v>1</v>
      </c>
      <c r="I7555" s="6" t="n"/>
      <c r="J7555" s="93" t="n">
        <v>190801</v>
      </c>
      <c r="K7555" s="93" t="n"/>
      <c r="L7555" s="93" t="n">
        <v>35000</v>
      </c>
      <c r="M7555" s="93" t="n">
        <v>32952.5</v>
      </c>
      <c r="N7555" s="93" t="n">
        <v>2884</v>
      </c>
      <c r="O7555" s="148" t="n">
        <v>31818.18181818182</v>
      </c>
      <c r="P7555" s="93" t="inlineStr">
        <is>
          <t>카페24머드크림마스크머드크림마스크 100ml 2set190801</t>
        </is>
      </c>
    </row>
    <row r="7556">
      <c r="A7556" s="93" t="n"/>
      <c r="B7556" s="127" t="n">
        <v>44020</v>
      </c>
      <c r="C7556" s="93">
        <f>TEXT(B7556,"aaa")</f>
        <v/>
      </c>
      <c r="D7556" s="93" t="n"/>
      <c r="E7556" s="93" t="inlineStr">
        <is>
          <t>마스크팩</t>
        </is>
      </c>
      <c r="F7556" s="93" t="inlineStr">
        <is>
          <t>카페24</t>
        </is>
      </c>
      <c r="G7556" s="93" t="inlineStr">
        <is>
          <t>마스크팩 1매</t>
        </is>
      </c>
      <c r="H7556" s="6" t="n">
        <v>7</v>
      </c>
      <c r="I7556" s="6" t="n"/>
      <c r="J7556" s="93" t="n">
        <v>190801</v>
      </c>
      <c r="K7556" s="93" t="n"/>
      <c r="L7556" s="93" t="n">
        <v>28000</v>
      </c>
      <c r="M7556" s="93" t="n">
        <v>26362</v>
      </c>
      <c r="N7556" s="93" t="n">
        <v>2779</v>
      </c>
      <c r="O7556" s="148" t="n">
        <v>25454.54545454545</v>
      </c>
      <c r="P7556" s="93" t="inlineStr">
        <is>
          <t>카페24마스크팩마스크팩 1매190801</t>
        </is>
      </c>
    </row>
    <row r="7557">
      <c r="A7557" s="93" t="n"/>
      <c r="B7557" s="127" t="n">
        <v>44020</v>
      </c>
      <c r="C7557" s="93">
        <f>TEXT(B7557,"aaa")</f>
        <v/>
      </c>
      <c r="D7557" s="93" t="n"/>
      <c r="E7557" s="93" t="inlineStr">
        <is>
          <t>마스크팩</t>
        </is>
      </c>
      <c r="F7557" s="93" t="inlineStr">
        <is>
          <t>카페24</t>
        </is>
      </c>
      <c r="G7557" s="93" t="inlineStr">
        <is>
          <t>마스크팩 10매</t>
        </is>
      </c>
      <c r="H7557" s="6" t="n">
        <v>2</v>
      </c>
      <c r="I7557" s="6" t="n"/>
      <c r="J7557" s="93" t="n">
        <v>190801</v>
      </c>
      <c r="K7557" s="93" t="n"/>
      <c r="L7557" s="93" t="n">
        <v>40000</v>
      </c>
      <c r="M7557" s="93" t="n">
        <v>37660</v>
      </c>
      <c r="N7557" s="93" t="n">
        <v>7940</v>
      </c>
      <c r="O7557" s="148" t="n">
        <v>36363.63636363636</v>
      </c>
      <c r="P7557" s="93" t="inlineStr">
        <is>
          <t>카페24마스크팩마스크팩 10매190801</t>
        </is>
      </c>
    </row>
    <row r="7558">
      <c r="A7558" s="93" t="n"/>
      <c r="B7558" s="127" t="n">
        <v>44020</v>
      </c>
      <c r="C7558" s="93">
        <f>TEXT(B7558,"aaa")</f>
        <v/>
      </c>
      <c r="D7558" s="93" t="n"/>
      <c r="E7558" s="6" t="inlineStr">
        <is>
          <t>토너</t>
        </is>
      </c>
      <c r="F7558" s="5" t="inlineStr">
        <is>
          <t>카페24</t>
        </is>
      </c>
      <c r="G7558" s="5" t="inlineStr">
        <is>
          <t>250ml</t>
        </is>
      </c>
      <c r="H7558" s="6" t="n">
        <v>57</v>
      </c>
      <c r="I7558" s="6" t="n"/>
      <c r="J7558" s="7" t="n">
        <v>190801</v>
      </c>
      <c r="K7558" s="93" t="n"/>
      <c r="L7558" s="93" t="n">
        <v>1140000</v>
      </c>
      <c r="M7558" s="93" t="n">
        <v>1073310</v>
      </c>
      <c r="N7558" s="93" t="n">
        <v>185820</v>
      </c>
      <c r="O7558" s="148" t="n">
        <v>1036363.636363636</v>
      </c>
      <c r="P7558" s="93" t="inlineStr">
        <is>
          <t>카페24토너250ml190801</t>
        </is>
      </c>
    </row>
    <row r="7559">
      <c r="A7559" s="93" t="n"/>
      <c r="B7559" s="127" t="n">
        <v>44020</v>
      </c>
      <c r="C7559" s="93">
        <f>TEXT(B7559,"aaa")</f>
        <v/>
      </c>
      <c r="D7559" s="93" t="n"/>
      <c r="E7559" s="6" t="inlineStr">
        <is>
          <t>토너</t>
        </is>
      </c>
      <c r="F7559" s="5" t="inlineStr">
        <is>
          <t>카페24</t>
        </is>
      </c>
      <c r="G7559" s="5" t="inlineStr">
        <is>
          <t>250ml 2set</t>
        </is>
      </c>
      <c r="H7559" s="6" t="n">
        <v>47</v>
      </c>
      <c r="I7559" s="6" t="n"/>
      <c r="J7559" s="7" t="n">
        <v>190801</v>
      </c>
      <c r="K7559" s="93" t="n"/>
      <c r="L7559" s="93" t="n">
        <v>1645000</v>
      </c>
      <c r="M7559" s="93" t="n">
        <v>1548767.5</v>
      </c>
      <c r="N7559" s="93" t="n">
        <v>306440</v>
      </c>
      <c r="O7559" s="148" t="n">
        <v>1495454.545454545</v>
      </c>
      <c r="P7559" s="93" t="inlineStr">
        <is>
          <t>카페24토너250ml 2set190801</t>
        </is>
      </c>
    </row>
    <row r="7560">
      <c r="A7560" s="93" t="n"/>
      <c r="B7560" s="127" t="n">
        <v>44020</v>
      </c>
      <c r="C7560" s="93">
        <f>TEXT(B7560,"aaa")</f>
        <v/>
      </c>
      <c r="D7560" s="93" t="n"/>
      <c r="E7560" s="6" t="inlineStr">
        <is>
          <t>토너</t>
        </is>
      </c>
      <c r="F7560" s="5" t="inlineStr">
        <is>
          <t>카페24</t>
        </is>
      </c>
      <c r="G7560" s="5" t="inlineStr">
        <is>
          <t>500ml</t>
        </is>
      </c>
      <c r="H7560" s="6" t="n">
        <v>145</v>
      </c>
      <c r="I7560" s="6" t="n"/>
      <c r="J7560" s="7" t="n">
        <v>190801</v>
      </c>
      <c r="K7560" s="93" t="n"/>
      <c r="L7560" s="93" t="n">
        <v>4785000</v>
      </c>
      <c r="M7560" s="93" t="n">
        <v>4505077.5</v>
      </c>
      <c r="N7560" s="93" t="n">
        <v>685125</v>
      </c>
      <c r="O7560" s="148" t="n">
        <v>4350000</v>
      </c>
      <c r="P7560" s="93" t="inlineStr">
        <is>
          <t>카페24토너500ml190801</t>
        </is>
      </c>
    </row>
    <row r="7561">
      <c r="A7561" s="93" t="n"/>
      <c r="B7561" s="127" t="n">
        <v>44020</v>
      </c>
      <c r="C7561" s="93">
        <f>TEXT(B7561,"aaa")</f>
        <v/>
      </c>
      <c r="D7561" s="93" t="n"/>
      <c r="E7561" s="6" t="inlineStr">
        <is>
          <t>토너</t>
        </is>
      </c>
      <c r="F7561" s="5" t="inlineStr">
        <is>
          <t>카페24</t>
        </is>
      </c>
      <c r="G7561" s="93" t="inlineStr">
        <is>
          <t>스킨팩 화장솜 60P</t>
        </is>
      </c>
      <c r="H7561" s="6" t="n">
        <v>199</v>
      </c>
      <c r="I7561" s="6" t="n"/>
      <c r="J7561" s="7" t="n">
        <v>190801</v>
      </c>
      <c r="K7561" s="93" t="n"/>
      <c r="L7561" s="93" t="n">
        <v>597000</v>
      </c>
      <c r="M7561" s="93" t="n">
        <v>562075.5</v>
      </c>
      <c r="N7561" s="93" t="n">
        <v>220890</v>
      </c>
      <c r="O7561" s="148" t="n">
        <v>542727.2727272727</v>
      </c>
      <c r="P7561" s="93" t="inlineStr">
        <is>
          <t>카페24토너스킨팩 화장솜 60P190801</t>
        </is>
      </c>
    </row>
    <row r="7562">
      <c r="A7562" s="93" t="n"/>
      <c r="B7562" s="127" t="n">
        <v>44020</v>
      </c>
      <c r="C7562" s="93">
        <f>TEXT(B7562,"aaa")</f>
        <v/>
      </c>
      <c r="D7562" s="93" t="n"/>
      <c r="E7562" s="93" t="inlineStr">
        <is>
          <t>앰플</t>
        </is>
      </c>
      <c r="F7562" s="5" t="inlineStr">
        <is>
          <t>카페24</t>
        </is>
      </c>
      <c r="G7562" s="93" t="inlineStr">
        <is>
          <t>앰플 30ml</t>
        </is>
      </c>
      <c r="H7562" s="6" t="n">
        <v>7</v>
      </c>
      <c r="I7562" s="6" t="n"/>
      <c r="J7562" s="93" t="n">
        <v>190801</v>
      </c>
      <c r="K7562" s="93" t="n"/>
      <c r="L7562" s="93" t="n">
        <v>196000</v>
      </c>
      <c r="M7562" s="93" t="n">
        <v>184534</v>
      </c>
      <c r="N7562" s="93" t="n">
        <v>23779</v>
      </c>
      <c r="O7562" s="148" t="n">
        <v>178181.8181818182</v>
      </c>
      <c r="P7562" s="93" t="inlineStr">
        <is>
          <t>카페24앰플앰플 30ml190801</t>
        </is>
      </c>
    </row>
    <row r="7563">
      <c r="A7563" s="93" t="n"/>
      <c r="B7563" s="127" t="n">
        <v>44020</v>
      </c>
      <c r="C7563" s="93">
        <f>TEXT(B7563,"aaa")</f>
        <v/>
      </c>
      <c r="D7563" s="93" t="n"/>
      <c r="E7563" s="93" t="inlineStr">
        <is>
          <t>수딩크림</t>
        </is>
      </c>
      <c r="F7563" s="5" t="inlineStr">
        <is>
          <t>카페24</t>
        </is>
      </c>
      <c r="G7563" s="93" t="inlineStr">
        <is>
          <t>수딩크림 100ml</t>
        </is>
      </c>
      <c r="H7563" s="6" t="n">
        <v>6</v>
      </c>
      <c r="I7563" s="6" t="n"/>
      <c r="J7563" s="93" t="n">
        <v>190801</v>
      </c>
      <c r="K7563" s="93" t="n"/>
      <c r="L7563" s="93" t="n">
        <v>228000</v>
      </c>
      <c r="M7563" s="93" t="n">
        <v>214662</v>
      </c>
      <c r="N7563" s="93" t="n">
        <v>18270</v>
      </c>
      <c r="O7563" s="148" t="n">
        <v>207272.7272727273</v>
      </c>
      <c r="P7563" s="93" t="inlineStr">
        <is>
          <t>카페24수딩크림수딩크림 100ml190801</t>
        </is>
      </c>
    </row>
    <row r="7564">
      <c r="A7564" s="93" t="n"/>
      <c r="B7564" s="127" t="n">
        <v>44020</v>
      </c>
      <c r="C7564" s="93">
        <f>TEXT(B7564,"aaa")</f>
        <v/>
      </c>
      <c r="D7564" s="93" t="n"/>
      <c r="E7564" s="93" t="inlineStr">
        <is>
          <t>클렌징폼</t>
        </is>
      </c>
      <c r="F7564" s="5" t="inlineStr">
        <is>
          <t>카페24</t>
        </is>
      </c>
      <c r="G7564" s="93" t="inlineStr">
        <is>
          <t>클렌징폼 120ml</t>
        </is>
      </c>
      <c r="H7564" s="6" t="n">
        <v>7</v>
      </c>
      <c r="I7564" s="6" t="n"/>
      <c r="J7564" s="7" t="n">
        <v>190801</v>
      </c>
      <c r="K7564" s="93" t="n"/>
      <c r="L7564" s="93" t="n">
        <v>91000</v>
      </c>
      <c r="M7564" s="93" t="n">
        <v>85676.5</v>
      </c>
      <c r="N7564" s="93" t="n">
        <v>19250</v>
      </c>
      <c r="O7564" s="148" t="n">
        <v>82727.27272727272</v>
      </c>
      <c r="P7564" s="93" t="inlineStr">
        <is>
          <t>카페24클렌징폼클렌징폼 120ml190801</t>
        </is>
      </c>
    </row>
    <row r="7565">
      <c r="A7565" s="93" t="n"/>
      <c r="B7565" s="127" t="n">
        <v>44020</v>
      </c>
      <c r="C7565" s="93">
        <f>TEXT(B7565,"aaa")</f>
        <v/>
      </c>
      <c r="D7565" s="93" t="n"/>
      <c r="E7565" s="93" t="inlineStr">
        <is>
          <t>클렌징폼</t>
        </is>
      </c>
      <c r="F7565" s="93" t="inlineStr">
        <is>
          <t>카페24</t>
        </is>
      </c>
      <c r="G7565" s="93" t="inlineStr">
        <is>
          <t>클렌징폼 120ml 3set</t>
        </is>
      </c>
      <c r="H7565" s="6" t="n">
        <v>1</v>
      </c>
      <c r="I7565" s="6" t="n"/>
      <c r="J7565" s="7" t="n">
        <v>190801</v>
      </c>
      <c r="K7565" s="93" t="n"/>
      <c r="L7565" s="93" t="n">
        <v>33000</v>
      </c>
      <c r="M7565" s="93" t="n">
        <v>31069.5</v>
      </c>
      <c r="N7565" s="93" t="n">
        <v>3690</v>
      </c>
      <c r="O7565" s="148" t="n">
        <v>30000</v>
      </c>
      <c r="P7565" s="93" t="inlineStr">
        <is>
          <t>카페24클렌징폼클렌징폼 120ml 3set190801</t>
        </is>
      </c>
    </row>
    <row r="7566">
      <c r="A7566" s="93" t="n"/>
      <c r="B7566" s="127" t="n">
        <v>44020</v>
      </c>
      <c r="C7566" s="93">
        <f>TEXT(B7566,"aaa")</f>
        <v/>
      </c>
      <c r="D7566" s="93" t="n"/>
      <c r="E7566" s="6" t="inlineStr">
        <is>
          <t>토너</t>
        </is>
      </c>
      <c r="F7566" s="5" t="inlineStr">
        <is>
          <t>큐텐재팬</t>
        </is>
      </c>
      <c r="G7566" s="5" t="inlineStr">
        <is>
          <t>250ml</t>
        </is>
      </c>
      <c r="H7566" s="6" t="n">
        <v>4</v>
      </c>
      <c r="I7566" s="6" t="n"/>
      <c r="J7566" s="91" t="n">
        <v>190801</v>
      </c>
      <c r="K7566" s="93" t="n"/>
      <c r="L7566" s="93" t="n">
        <v>126000</v>
      </c>
      <c r="M7566" s="93" t="n">
        <v>112140</v>
      </c>
      <c r="N7566" s="93" t="n">
        <v>13040</v>
      </c>
      <c r="O7566" s="148" t="n">
        <v>114545.4545454545</v>
      </c>
      <c r="P7566" s="93" t="inlineStr">
        <is>
          <t>큐텐재팬토너250ml190801</t>
        </is>
      </c>
    </row>
    <row r="7567">
      <c r="A7567" s="93" t="n"/>
      <c r="B7567" s="127" t="n">
        <v>44020</v>
      </c>
      <c r="C7567" s="93">
        <f>TEXT(B7567,"aaa")</f>
        <v/>
      </c>
      <c r="D7567" s="93" t="n"/>
      <c r="E7567" s="6" t="inlineStr">
        <is>
          <t>토너</t>
        </is>
      </c>
      <c r="F7567" s="5" t="inlineStr">
        <is>
          <t>큐텐재팬</t>
        </is>
      </c>
      <c r="G7567" s="5" t="inlineStr">
        <is>
          <t>250ml 2set</t>
        </is>
      </c>
      <c r="H7567" s="6" t="n">
        <v>9</v>
      </c>
      <c r="I7567" s="6" t="n"/>
      <c r="J7567" s="91" t="n">
        <v>190801</v>
      </c>
      <c r="K7567" s="93" t="n"/>
      <c r="L7567" s="93" t="n">
        <v>396000</v>
      </c>
      <c r="M7567" s="93" t="n">
        <v>352440</v>
      </c>
      <c r="N7567" s="93" t="n">
        <v>58680</v>
      </c>
      <c r="O7567" s="148" t="n">
        <v>360000</v>
      </c>
      <c r="P7567" s="93" t="inlineStr">
        <is>
          <t>큐텐재팬토너250ml 2set190801</t>
        </is>
      </c>
    </row>
    <row r="7568">
      <c r="A7568" s="93" t="n"/>
      <c r="B7568" s="127" t="n">
        <v>44020</v>
      </c>
      <c r="C7568" s="93">
        <f>TEXT(B7568,"aaa")</f>
        <v/>
      </c>
      <c r="D7568" s="93" t="n"/>
      <c r="E7568" s="93" t="inlineStr">
        <is>
          <t>앰플</t>
        </is>
      </c>
      <c r="F7568" s="5" t="inlineStr">
        <is>
          <t>큐텐재팬</t>
        </is>
      </c>
      <c r="G7568" s="93" t="inlineStr">
        <is>
          <t>앰플 30ml</t>
        </is>
      </c>
      <c r="H7568" s="93" t="n">
        <v>1</v>
      </c>
      <c r="J7568" s="93" t="n">
        <v>190801</v>
      </c>
      <c r="K7568" s="93" t="n"/>
      <c r="L7568" s="93" t="n">
        <v>38000</v>
      </c>
      <c r="M7568" s="93" t="n">
        <v>33820</v>
      </c>
      <c r="N7568" s="93" t="n">
        <v>3397</v>
      </c>
      <c r="O7568" s="148" t="n">
        <v>34545.45454545454</v>
      </c>
      <c r="P7568" s="93" t="inlineStr">
        <is>
          <t>큐텐재팬앰플앰플 30ml190801</t>
        </is>
      </c>
    </row>
    <row r="7569">
      <c r="A7569" s="93" t="n"/>
      <c r="B7569" s="127" t="n">
        <v>44020</v>
      </c>
      <c r="C7569" s="93">
        <f>TEXT(B7569,"aaa")</f>
        <v/>
      </c>
      <c r="D7569" s="93" t="n"/>
      <c r="E7569" s="93" t="inlineStr">
        <is>
          <t>토너</t>
        </is>
      </c>
      <c r="F7569" s="5" t="inlineStr">
        <is>
          <t>아누아 CS</t>
        </is>
      </c>
      <c r="G7569" s="93" t="inlineStr">
        <is>
          <t>250ml</t>
        </is>
      </c>
      <c r="H7569" s="6" t="n">
        <v>2</v>
      </c>
      <c r="I7569" s="6" t="n"/>
      <c r="J7569" s="7" t="n">
        <v>190801</v>
      </c>
      <c r="K7569" s="93" t="n"/>
      <c r="L7569" s="93" t="n">
        <v>0</v>
      </c>
      <c r="M7569" s="93" t="n">
        <v>0</v>
      </c>
      <c r="N7569" s="93" t="n">
        <v>6520</v>
      </c>
      <c r="O7569" s="148" t="n">
        <v>0</v>
      </c>
      <c r="P7569" s="93" t="inlineStr">
        <is>
          <t>아누아 CS토너250ml190801</t>
        </is>
      </c>
    </row>
    <row r="7570">
      <c r="A7570" s="93" t="n"/>
      <c r="B7570" s="127" t="n">
        <v>44020</v>
      </c>
      <c r="C7570" s="93">
        <f>TEXT(B7570,"aaa")</f>
        <v/>
      </c>
      <c r="D7570" s="93" t="n"/>
      <c r="E7570" s="93" t="inlineStr">
        <is>
          <t>화장솜</t>
        </is>
      </c>
      <c r="F7570" s="5" t="inlineStr">
        <is>
          <t>아누아 CS</t>
        </is>
      </c>
      <c r="G7570" s="93" t="inlineStr">
        <is>
          <t>스킨팩 화장솜 60P</t>
        </is>
      </c>
      <c r="H7570" s="93" t="n">
        <v>2</v>
      </c>
      <c r="J7570" s="7" t="n">
        <v>190801</v>
      </c>
      <c r="K7570" s="93" t="n"/>
      <c r="L7570" s="93" t="n">
        <v>0</v>
      </c>
      <c r="M7570" s="93" t="n">
        <v>0</v>
      </c>
      <c r="N7570" s="93" t="n">
        <v>2220</v>
      </c>
      <c r="O7570" s="148" t="n">
        <v>0</v>
      </c>
      <c r="P7570" s="93" t="inlineStr">
        <is>
          <t>아누아 CS화장솜스킨팩 화장솜 60P190801</t>
        </is>
      </c>
    </row>
    <row r="7571">
      <c r="A7571" s="93" t="n"/>
      <c r="B7571" s="127" t="n">
        <v>44020</v>
      </c>
      <c r="C7571" s="93">
        <f>TEXT(B7571,"aaa")</f>
        <v/>
      </c>
      <c r="D7571" s="93" t="n"/>
      <c r="E7571" s="93" t="inlineStr">
        <is>
          <t>토너</t>
        </is>
      </c>
      <c r="F7571" s="5" t="inlineStr">
        <is>
          <t>화해</t>
        </is>
      </c>
      <c r="G7571" s="93" t="inlineStr">
        <is>
          <t>250ml</t>
        </is>
      </c>
      <c r="H7571" s="93" t="n">
        <v>7</v>
      </c>
      <c r="J7571" s="7" t="n">
        <v>190801</v>
      </c>
      <c r="K7571" s="93" t="n"/>
      <c r="L7571" s="93" t="n">
        <v>140000</v>
      </c>
      <c r="M7571" s="93" t="n">
        <v>100800</v>
      </c>
      <c r="N7571" s="93" t="n">
        <v>22820</v>
      </c>
      <c r="O7571" s="148" t="n">
        <v>127272.7272727273</v>
      </c>
      <c r="P7571" s="93" t="inlineStr">
        <is>
          <t>화해토너250ml190801</t>
        </is>
      </c>
    </row>
    <row r="7572">
      <c r="A7572" s="93" t="n"/>
      <c r="B7572" s="127" t="n">
        <v>44020</v>
      </c>
      <c r="C7572" s="93">
        <f>TEXT(B7572,"aaa")</f>
        <v/>
      </c>
      <c r="D7572" s="93" t="n"/>
      <c r="E7572" s="93" t="inlineStr">
        <is>
          <t>선크림</t>
        </is>
      </c>
      <c r="F7572" s="5" t="inlineStr">
        <is>
          <t>화해</t>
        </is>
      </c>
      <c r="G7572" s="93" t="inlineStr">
        <is>
          <t>선크림 50ml</t>
        </is>
      </c>
      <c r="H7572" s="93" t="n">
        <v>2</v>
      </c>
      <c r="J7572" s="7" t="n">
        <v>190801</v>
      </c>
      <c r="K7572" s="93" t="n"/>
      <c r="L7572" s="93" t="n">
        <v>40000</v>
      </c>
      <c r="M7572" s="93" t="n">
        <v>28800</v>
      </c>
      <c r="N7572" s="93" t="n">
        <v>4690</v>
      </c>
      <c r="O7572" s="148" t="n">
        <v>36363.63636363636</v>
      </c>
      <c r="P7572" s="93" t="inlineStr">
        <is>
          <t>화해선크림선크림 50ml190801</t>
        </is>
      </c>
    </row>
    <row r="7573">
      <c r="A7573" s="93" t="n"/>
      <c r="B7573" s="127" t="n">
        <v>44021</v>
      </c>
      <c r="C7573" s="93">
        <f>TEXT(B7573,"aaa")</f>
        <v/>
      </c>
      <c r="D7573" s="93" t="n"/>
      <c r="E7573" s="6" t="inlineStr">
        <is>
          <t>토너</t>
        </is>
      </c>
      <c r="F7573" s="5" t="inlineStr">
        <is>
          <t>W컨셉</t>
        </is>
      </c>
      <c r="G7573" s="5" t="inlineStr">
        <is>
          <t>250ml</t>
        </is>
      </c>
      <c r="H7573" s="6" t="n">
        <v>2</v>
      </c>
      <c r="I7573" s="6" t="n"/>
      <c r="J7573" s="7" t="n">
        <v>190801</v>
      </c>
      <c r="K7573" s="93" t="n"/>
      <c r="L7573" s="93" t="n">
        <v>40000</v>
      </c>
      <c r="M7573" s="93" t="n">
        <v>28800</v>
      </c>
      <c r="N7573" s="93" t="n">
        <v>6520</v>
      </c>
      <c r="O7573" s="148" t="n">
        <v>36363.63636363636</v>
      </c>
      <c r="P7573" s="93" t="inlineStr">
        <is>
          <t>W컨셉토너250ml190801</t>
        </is>
      </c>
    </row>
    <row r="7574">
      <c r="A7574" s="93" t="n"/>
      <c r="B7574" s="127" t="n">
        <v>44021</v>
      </c>
      <c r="C7574" s="93">
        <f>TEXT(B7574,"aaa")</f>
        <v/>
      </c>
      <c r="D7574" s="93" t="n"/>
      <c r="E7574" s="6" t="inlineStr">
        <is>
          <t>토너</t>
        </is>
      </c>
      <c r="F7574" s="5" t="inlineStr">
        <is>
          <t>W컨셉</t>
        </is>
      </c>
      <c r="G7574" s="5" t="inlineStr">
        <is>
          <t>250ml 2set</t>
        </is>
      </c>
      <c r="H7574" s="6" t="n">
        <v>5</v>
      </c>
      <c r="I7574" s="6" t="n"/>
      <c r="J7574" s="7" t="n">
        <v>190801</v>
      </c>
      <c r="K7574" s="93" t="n"/>
      <c r="L7574" s="93" t="n">
        <v>175000</v>
      </c>
      <c r="M7574" s="93" t="n">
        <v>127750</v>
      </c>
      <c r="N7574" s="93" t="n">
        <v>32600</v>
      </c>
      <c r="O7574" s="148" t="n">
        <v>159090.9090909091</v>
      </c>
      <c r="P7574" s="93" t="inlineStr">
        <is>
          <t>W컨셉토너250ml 2set190801</t>
        </is>
      </c>
    </row>
    <row r="7575">
      <c r="A7575" s="93" t="n"/>
      <c r="B7575" s="127" t="n">
        <v>44021</v>
      </c>
      <c r="C7575" s="93">
        <f>TEXT(B7575,"aaa")</f>
        <v/>
      </c>
      <c r="D7575" s="93" t="n"/>
      <c r="E7575" s="93" t="inlineStr">
        <is>
          <t>토너</t>
        </is>
      </c>
      <c r="F7575" s="5" t="inlineStr">
        <is>
          <t>스타일쉐어</t>
        </is>
      </c>
      <c r="G7575" s="93" t="inlineStr">
        <is>
          <t>250ml</t>
        </is>
      </c>
      <c r="H7575" s="6" t="n">
        <v>27</v>
      </c>
      <c r="I7575" s="6" t="n"/>
      <c r="J7575" s="7" t="n">
        <v>190801</v>
      </c>
      <c r="K7575" s="93" t="n"/>
      <c r="L7575" s="93" t="n">
        <v>540000</v>
      </c>
      <c r="M7575" s="93" t="n">
        <v>405000</v>
      </c>
      <c r="N7575" s="93" t="n">
        <v>88020</v>
      </c>
      <c r="O7575" s="148" t="n">
        <v>490909.0909090909</v>
      </c>
      <c r="P7575" s="93" t="inlineStr">
        <is>
          <t>스타일쉐어토너250ml190801</t>
        </is>
      </c>
    </row>
    <row r="7576">
      <c r="A7576" s="93" t="n"/>
      <c r="B7576" s="127" t="n">
        <v>44021</v>
      </c>
      <c r="C7576" s="93">
        <f>TEXT(B7576,"aaa")</f>
        <v/>
      </c>
      <c r="D7576" s="93" t="n"/>
      <c r="E7576" s="93" t="inlineStr">
        <is>
          <t>선크림</t>
        </is>
      </c>
      <c r="F7576" s="93" t="inlineStr">
        <is>
          <t>카페24</t>
        </is>
      </c>
      <c r="G7576" s="93" t="inlineStr">
        <is>
          <t>선크림 50ml</t>
        </is>
      </c>
      <c r="H7576" s="6" t="n">
        <v>7</v>
      </c>
      <c r="I7576" s="6" t="n"/>
      <c r="J7576" s="7" t="n">
        <v>190801</v>
      </c>
      <c r="K7576" s="93" t="n"/>
      <c r="L7576" s="93" t="n">
        <v>140000</v>
      </c>
      <c r="M7576" s="93" t="n">
        <v>131810</v>
      </c>
      <c r="N7576" s="93" t="n">
        <v>16415</v>
      </c>
      <c r="O7576" s="148" t="n">
        <v>127272.7272727273</v>
      </c>
      <c r="P7576" s="93" t="inlineStr">
        <is>
          <t>카페24선크림선크림 50ml190801</t>
        </is>
      </c>
    </row>
    <row r="7577">
      <c r="A7577" s="93" t="n"/>
      <c r="B7577" s="127" t="n">
        <v>44021</v>
      </c>
      <c r="C7577" s="93">
        <f>TEXT(B7577,"aaa")</f>
        <v/>
      </c>
      <c r="D7577" s="93" t="n"/>
      <c r="E7577" s="6" t="inlineStr">
        <is>
          <t>선크림</t>
        </is>
      </c>
      <c r="F7577" s="5" t="inlineStr">
        <is>
          <t>카페24</t>
        </is>
      </c>
      <c r="G7577" s="5" t="inlineStr">
        <is>
          <t>선크림 50ml  2set</t>
        </is>
      </c>
      <c r="H7577" s="6" t="n">
        <v>4</v>
      </c>
      <c r="I7577" s="6" t="n"/>
      <c r="J7577" s="6" t="n">
        <v>190801</v>
      </c>
      <c r="K7577" s="93" t="n"/>
      <c r="L7577" s="93" t="n">
        <v>140000</v>
      </c>
      <c r="M7577" s="93" t="n">
        <v>131810</v>
      </c>
      <c r="N7577" s="93" t="n">
        <v>18760</v>
      </c>
      <c r="O7577" s="148" t="n">
        <v>127272.7272727273</v>
      </c>
      <c r="P7577" s="93" t="inlineStr">
        <is>
          <t>카페24선크림선크림 50ml  2set190801</t>
        </is>
      </c>
    </row>
    <row r="7578">
      <c r="A7578" s="93" t="n"/>
      <c r="B7578" s="127" t="n">
        <v>44021</v>
      </c>
      <c r="C7578" s="93">
        <f>TEXT(B7578,"aaa")</f>
        <v/>
      </c>
      <c r="D7578" s="93" t="n"/>
      <c r="E7578" s="93" t="inlineStr">
        <is>
          <t>클렌징폼</t>
        </is>
      </c>
      <c r="F7578" s="93" t="inlineStr">
        <is>
          <t>카페24</t>
        </is>
      </c>
      <c r="G7578" s="93" t="inlineStr">
        <is>
          <t>클렌징폼 120ml(선크림할인)</t>
        </is>
      </c>
      <c r="H7578" s="6" t="n">
        <v>7</v>
      </c>
      <c r="I7578" s="6" t="n"/>
      <c r="J7578" s="91" t="n">
        <v>190801</v>
      </c>
      <c r="K7578" s="93" t="n"/>
      <c r="L7578" s="93" t="n">
        <v>70000</v>
      </c>
      <c r="M7578" s="93" t="n">
        <v>65905</v>
      </c>
      <c r="N7578" s="93" t="n">
        <v>19250</v>
      </c>
      <c r="O7578" s="148" t="n">
        <v>63636.36363636363</v>
      </c>
      <c r="P7578" s="93" t="inlineStr">
        <is>
          <t>카페24클렌징폼클렌징폼 120ml(선크림할인)190801</t>
        </is>
      </c>
    </row>
    <row r="7579">
      <c r="A7579" s="93" t="n"/>
      <c r="B7579" s="127" t="n">
        <v>44021</v>
      </c>
      <c r="C7579" s="93">
        <f>TEXT(B7579,"aaa")</f>
        <v/>
      </c>
      <c r="D7579" s="93" t="n"/>
      <c r="E7579" s="93" t="inlineStr">
        <is>
          <t>여름 한정 진정세트</t>
        </is>
      </c>
      <c r="F7579" s="93" t="inlineStr">
        <is>
          <t>카페24</t>
        </is>
      </c>
      <c r="G7579" s="93" t="inlineStr">
        <is>
          <t>여름 한정 진정세트</t>
        </is>
      </c>
      <c r="H7579" s="6" t="n">
        <v>6</v>
      </c>
      <c r="I7579" s="6" t="n"/>
      <c r="J7579" s="91" t="n">
        <v>190801</v>
      </c>
      <c r="K7579" s="93" t="n"/>
      <c r="L7579" s="93" t="n">
        <v>210000</v>
      </c>
      <c r="M7579" s="93" t="n">
        <v>197715</v>
      </c>
      <c r="N7579" s="93" t="n">
        <v>33630</v>
      </c>
      <c r="O7579" s="148" t="n">
        <v>190909.0909090909</v>
      </c>
      <c r="P7579" s="93" t="inlineStr">
        <is>
          <t>카페24여름 한정 진정세트여름 한정 진정세트190801</t>
        </is>
      </c>
    </row>
    <row r="7580">
      <c r="A7580" s="93" t="n"/>
      <c r="B7580" s="127" t="n">
        <v>44021</v>
      </c>
      <c r="C7580" s="93">
        <f>TEXT(B7580,"aaa")</f>
        <v/>
      </c>
      <c r="D7580" s="93" t="n"/>
      <c r="E7580" s="93" t="inlineStr">
        <is>
          <t>여름 한정 진정세트</t>
        </is>
      </c>
      <c r="F7580" s="93" t="inlineStr">
        <is>
          <t>카페24</t>
        </is>
      </c>
      <c r="G7580" s="93" t="inlineStr">
        <is>
          <t>여름 한정 진정세트 (대용량)</t>
        </is>
      </c>
      <c r="H7580" s="6" t="n">
        <v>6</v>
      </c>
      <c r="I7580" s="6" t="n"/>
      <c r="J7580" s="91" t="n">
        <v>190801</v>
      </c>
      <c r="K7580" s="93" t="n"/>
      <c r="L7580" s="93" t="n">
        <v>270000</v>
      </c>
      <c r="M7580" s="93" t="n">
        <v>254205</v>
      </c>
      <c r="N7580" s="93" t="n">
        <v>42420</v>
      </c>
      <c r="O7580" s="148" t="n">
        <v>245454.5454545454</v>
      </c>
      <c r="P7580" s="93" t="inlineStr">
        <is>
          <t>카페24여름 한정 진정세트여름 한정 진정세트 (대용량)190801</t>
        </is>
      </c>
    </row>
    <row r="7581">
      <c r="A7581" s="93" t="n"/>
      <c r="B7581" s="127" t="n">
        <v>44021</v>
      </c>
      <c r="C7581" s="93">
        <f>TEXT(B7581,"aaa")</f>
        <v/>
      </c>
      <c r="D7581" s="93" t="n"/>
      <c r="E7581" s="93" t="inlineStr">
        <is>
          <t>어성초진정패키지</t>
        </is>
      </c>
      <c r="F7581" s="93" t="inlineStr">
        <is>
          <t>카페24</t>
        </is>
      </c>
      <c r="G7581" s="93" t="inlineStr">
        <is>
          <t>어성초 진정패키지세트</t>
        </is>
      </c>
      <c r="H7581" s="6" t="n">
        <v>5</v>
      </c>
      <c r="I7581" s="6" t="n"/>
      <c r="J7581" s="93" t="n">
        <v>190801</v>
      </c>
      <c r="K7581" s="93" t="n"/>
      <c r="L7581" s="93" t="n">
        <v>495000</v>
      </c>
      <c r="M7581" s="93" t="n">
        <v>466042.5</v>
      </c>
      <c r="N7581" s="93" t="n">
        <v>75685</v>
      </c>
      <c r="O7581" s="148" t="n">
        <v>449999.9999999999</v>
      </c>
      <c r="P7581" s="93" t="inlineStr">
        <is>
          <t>카페24어성초진정패키지어성초 진정패키지세트190801</t>
        </is>
      </c>
    </row>
    <row r="7582">
      <c r="A7582" s="93" t="n"/>
      <c r="B7582" s="127" t="n">
        <v>44021</v>
      </c>
      <c r="C7582" s="93">
        <f>TEXT(B7582,"aaa")</f>
        <v/>
      </c>
      <c r="D7582" s="93" t="n"/>
      <c r="E7582" s="93" t="inlineStr">
        <is>
          <t>머드크림마스크</t>
        </is>
      </c>
      <c r="F7582" s="93" t="inlineStr">
        <is>
          <t>카페24</t>
        </is>
      </c>
      <c r="G7582" s="93" t="inlineStr">
        <is>
          <t>머드크림마스크 100ml</t>
        </is>
      </c>
      <c r="H7582" s="6" t="n">
        <v>2</v>
      </c>
      <c r="I7582" s="6" t="n"/>
      <c r="J7582" s="93" t="n">
        <v>190801</v>
      </c>
      <c r="K7582" s="93" t="n"/>
      <c r="L7582" s="93" t="n">
        <v>40000</v>
      </c>
      <c r="M7582" s="93" t="n">
        <v>37660</v>
      </c>
      <c r="N7582" s="93" t="n">
        <v>2884</v>
      </c>
      <c r="O7582" s="148" t="n">
        <v>36363.63636363636</v>
      </c>
      <c r="P7582" s="93" t="inlineStr">
        <is>
          <t>카페24머드크림마스크머드크림마스크 100ml190801</t>
        </is>
      </c>
    </row>
    <row r="7583">
      <c r="A7583" s="93" t="n"/>
      <c r="B7583" s="127" t="n">
        <v>44021</v>
      </c>
      <c r="C7583" s="93">
        <f>TEXT(B7583,"aaa")</f>
        <v/>
      </c>
      <c r="D7583" s="93" t="n"/>
      <c r="E7583" s="93" t="inlineStr">
        <is>
          <t>마스크팩</t>
        </is>
      </c>
      <c r="F7583" s="93" t="inlineStr">
        <is>
          <t>카페24</t>
        </is>
      </c>
      <c r="G7583" s="93" t="inlineStr">
        <is>
          <t>마스크팩 10매</t>
        </is>
      </c>
      <c r="H7583" s="6" t="n">
        <v>1</v>
      </c>
      <c r="I7583" s="6" t="n"/>
      <c r="J7583" s="93" t="n">
        <v>190801</v>
      </c>
      <c r="K7583" s="93" t="n"/>
      <c r="L7583" s="93" t="n">
        <v>20000</v>
      </c>
      <c r="M7583" s="93" t="n">
        <v>18830</v>
      </c>
      <c r="N7583" s="93" t="n">
        <v>3970</v>
      </c>
      <c r="O7583" s="148" t="n">
        <v>18181.81818181818</v>
      </c>
      <c r="P7583" s="93" t="inlineStr">
        <is>
          <t>카페24마스크팩마스크팩 10매190801</t>
        </is>
      </c>
    </row>
    <row r="7584">
      <c r="A7584" s="93" t="n"/>
      <c r="B7584" s="127" t="n">
        <v>44021</v>
      </c>
      <c r="C7584" s="93">
        <f>TEXT(B7584,"aaa")</f>
        <v/>
      </c>
      <c r="D7584" s="93" t="n"/>
      <c r="E7584" s="6" t="inlineStr">
        <is>
          <t>토너</t>
        </is>
      </c>
      <c r="F7584" s="5" t="inlineStr">
        <is>
          <t>카페24</t>
        </is>
      </c>
      <c r="G7584" s="5" t="inlineStr">
        <is>
          <t>250ml</t>
        </is>
      </c>
      <c r="H7584" s="6" t="n">
        <v>67</v>
      </c>
      <c r="I7584" s="6" t="n"/>
      <c r="J7584" s="7" t="n">
        <v>190801</v>
      </c>
      <c r="K7584" s="93" t="n"/>
      <c r="L7584" s="93" t="n">
        <v>1340000</v>
      </c>
      <c r="M7584" s="93" t="n">
        <v>1261610</v>
      </c>
      <c r="N7584" s="93" t="n">
        <v>218420</v>
      </c>
      <c r="O7584" s="148" t="n">
        <v>1218181.818181818</v>
      </c>
      <c r="P7584" s="93" t="inlineStr">
        <is>
          <t>카페24토너250ml190801</t>
        </is>
      </c>
    </row>
    <row r="7585">
      <c r="A7585" s="93" t="n"/>
      <c r="B7585" s="127" t="n">
        <v>44021</v>
      </c>
      <c r="C7585" s="93">
        <f>TEXT(B7585,"aaa")</f>
        <v/>
      </c>
      <c r="D7585" s="93" t="n"/>
      <c r="E7585" s="6" t="inlineStr">
        <is>
          <t>토너</t>
        </is>
      </c>
      <c r="F7585" s="5" t="inlineStr">
        <is>
          <t>카페24</t>
        </is>
      </c>
      <c r="G7585" s="5" t="inlineStr">
        <is>
          <t>250ml 2set</t>
        </is>
      </c>
      <c r="H7585" s="6" t="n">
        <v>53</v>
      </c>
      <c r="I7585" s="6" t="n"/>
      <c r="J7585" s="7" t="n">
        <v>190801</v>
      </c>
      <c r="K7585" s="93" t="n"/>
      <c r="L7585" s="93" t="n">
        <v>1855000</v>
      </c>
      <c r="M7585" s="93" t="n">
        <v>1746482.5</v>
      </c>
      <c r="N7585" s="93" t="n">
        <v>345560</v>
      </c>
      <c r="O7585" s="148" t="n">
        <v>1686363.636363636</v>
      </c>
      <c r="P7585" s="93" t="inlineStr">
        <is>
          <t>카페24토너250ml 2set190801</t>
        </is>
      </c>
    </row>
    <row r="7586">
      <c r="A7586" s="93" t="n"/>
      <c r="B7586" s="127" t="n">
        <v>44021</v>
      </c>
      <c r="C7586" s="93">
        <f>TEXT(B7586,"aaa")</f>
        <v/>
      </c>
      <c r="D7586" s="93" t="n"/>
      <c r="E7586" s="6" t="inlineStr">
        <is>
          <t>토너</t>
        </is>
      </c>
      <c r="F7586" s="5" t="inlineStr">
        <is>
          <t>카페24</t>
        </is>
      </c>
      <c r="G7586" s="5" t="inlineStr">
        <is>
          <t>500ml</t>
        </is>
      </c>
      <c r="H7586" s="6" t="n">
        <v>45</v>
      </c>
      <c r="I7586" s="6" t="n"/>
      <c r="J7586" s="7" t="n">
        <v>190801</v>
      </c>
      <c r="K7586" s="93" t="n"/>
      <c r="L7586" s="93" t="n">
        <v>1485000</v>
      </c>
      <c r="M7586" s="93" t="n">
        <v>1398127.5</v>
      </c>
      <c r="N7586" s="93" t="n">
        <v>212625</v>
      </c>
      <c r="O7586" s="148" t="n">
        <v>1350000</v>
      </c>
      <c r="P7586" s="93" t="inlineStr">
        <is>
          <t>카페24토너500ml190801</t>
        </is>
      </c>
    </row>
    <row r="7587">
      <c r="A7587" s="93" t="n"/>
      <c r="B7587" s="127" t="n">
        <v>44021</v>
      </c>
      <c r="C7587" s="93">
        <f>TEXT(B7587,"aaa")</f>
        <v/>
      </c>
      <c r="D7587" s="93" t="n"/>
      <c r="E7587" s="6" t="inlineStr">
        <is>
          <t>토너</t>
        </is>
      </c>
      <c r="F7587" s="5" t="inlineStr">
        <is>
          <t>카페24</t>
        </is>
      </c>
      <c r="G7587" s="93" t="inlineStr">
        <is>
          <t>스킨팩 화장솜 60P</t>
        </is>
      </c>
      <c r="H7587" s="6" t="n">
        <v>51</v>
      </c>
      <c r="I7587" s="6" t="n"/>
      <c r="J7587" s="7" t="n">
        <v>190801</v>
      </c>
      <c r="K7587" s="93" t="n"/>
      <c r="L7587" s="93" t="n">
        <v>153000</v>
      </c>
      <c r="M7587" s="93" t="n">
        <v>144049.5</v>
      </c>
      <c r="N7587" s="93" t="n">
        <v>56610</v>
      </c>
      <c r="O7587" s="148" t="n">
        <v>139090.9090909091</v>
      </c>
      <c r="P7587" s="93" t="inlineStr">
        <is>
          <t>카페24토너스킨팩 화장솜 60P190801</t>
        </is>
      </c>
    </row>
    <row r="7588">
      <c r="A7588" s="93" t="n"/>
      <c r="B7588" s="127" t="n">
        <v>44021</v>
      </c>
      <c r="C7588" s="93">
        <f>TEXT(B7588,"aaa")</f>
        <v/>
      </c>
      <c r="D7588" s="93" t="n"/>
      <c r="E7588" s="93" t="inlineStr">
        <is>
          <t>앰플</t>
        </is>
      </c>
      <c r="F7588" s="5" t="inlineStr">
        <is>
          <t>카페24</t>
        </is>
      </c>
      <c r="G7588" s="93" t="inlineStr">
        <is>
          <t>앰플 30ml</t>
        </is>
      </c>
      <c r="H7588" s="6" t="n">
        <v>16</v>
      </c>
      <c r="I7588" s="6" t="n"/>
      <c r="J7588" s="93" t="n">
        <v>190801</v>
      </c>
      <c r="K7588" s="93" t="n"/>
      <c r="L7588" s="93" t="n">
        <v>448000</v>
      </c>
      <c r="M7588" s="93" t="n">
        <v>421792</v>
      </c>
      <c r="N7588" s="93" t="n">
        <v>54352</v>
      </c>
      <c r="O7588" s="148" t="n">
        <v>407272.7272727272</v>
      </c>
      <c r="P7588" s="93" t="inlineStr">
        <is>
          <t>카페24앰플앰플 30ml190801</t>
        </is>
      </c>
    </row>
    <row r="7589">
      <c r="A7589" s="93" t="n"/>
      <c r="B7589" s="127" t="n">
        <v>44021</v>
      </c>
      <c r="C7589" s="93">
        <f>TEXT(B7589,"aaa")</f>
        <v/>
      </c>
      <c r="D7589" s="93" t="n"/>
      <c r="E7589" s="93" t="inlineStr">
        <is>
          <t>수딩크림</t>
        </is>
      </c>
      <c r="F7589" s="5" t="inlineStr">
        <is>
          <t>카페24</t>
        </is>
      </c>
      <c r="G7589" s="93" t="inlineStr">
        <is>
          <t>수딩크림 100ml</t>
        </is>
      </c>
      <c r="H7589" s="6" t="n">
        <v>9</v>
      </c>
      <c r="I7589" s="6" t="n"/>
      <c r="J7589" s="93" t="n">
        <v>190801</v>
      </c>
      <c r="K7589" s="93" t="n"/>
      <c r="L7589" s="93" t="n">
        <v>342000</v>
      </c>
      <c r="M7589" s="93" t="n">
        <v>321993</v>
      </c>
      <c r="N7589" s="93" t="n">
        <v>27405</v>
      </c>
      <c r="O7589" s="148" t="n">
        <v>310909.0909090909</v>
      </c>
      <c r="P7589" s="93" t="inlineStr">
        <is>
          <t>카페24수딩크림수딩크림 100ml190801</t>
        </is>
      </c>
    </row>
    <row r="7590">
      <c r="A7590" s="93" t="n"/>
      <c r="B7590" s="127" t="n">
        <v>44021</v>
      </c>
      <c r="C7590" s="93">
        <f>TEXT(B7590,"aaa")</f>
        <v/>
      </c>
      <c r="D7590" s="93" t="n"/>
      <c r="E7590" s="93" t="inlineStr">
        <is>
          <t>클렌징폼</t>
        </is>
      </c>
      <c r="F7590" s="5" t="inlineStr">
        <is>
          <t>카페24</t>
        </is>
      </c>
      <c r="G7590" s="93" t="inlineStr">
        <is>
          <t>클렌징폼 120ml</t>
        </is>
      </c>
      <c r="H7590" s="6" t="n">
        <v>4</v>
      </c>
      <c r="I7590" s="6" t="n"/>
      <c r="J7590" s="7" t="n">
        <v>190801</v>
      </c>
      <c r="K7590" s="93" t="n"/>
      <c r="L7590" s="93" t="n">
        <v>52000</v>
      </c>
      <c r="M7590" s="93" t="n">
        <v>48958</v>
      </c>
      <c r="N7590" s="93" t="n">
        <v>11000</v>
      </c>
      <c r="O7590" s="148" t="n">
        <v>47272.72727272727</v>
      </c>
      <c r="P7590" s="93" t="inlineStr">
        <is>
          <t>카페24클렌징폼클렌징폼 120ml190801</t>
        </is>
      </c>
    </row>
    <row r="7591">
      <c r="A7591" s="93" t="n"/>
      <c r="B7591" s="127" t="n">
        <v>44021</v>
      </c>
      <c r="C7591" s="93">
        <f>TEXT(B7591,"aaa")</f>
        <v/>
      </c>
      <c r="D7591" s="93" t="n"/>
      <c r="E7591" s="93" t="inlineStr">
        <is>
          <t>클렌징폼</t>
        </is>
      </c>
      <c r="F7591" s="93" t="inlineStr">
        <is>
          <t>카페24</t>
        </is>
      </c>
      <c r="G7591" s="93" t="inlineStr">
        <is>
          <t>클렌징폼 120ml 2set</t>
        </is>
      </c>
      <c r="H7591" s="6" t="n">
        <v>5</v>
      </c>
      <c r="I7591" s="6" t="n"/>
      <c r="J7591" s="7" t="n">
        <v>190801</v>
      </c>
      <c r="K7591" s="93" t="n"/>
      <c r="L7591" s="93" t="n">
        <v>120000</v>
      </c>
      <c r="M7591" s="93" t="n">
        <v>112980</v>
      </c>
      <c r="N7591" s="93" t="n">
        <v>12300</v>
      </c>
      <c r="O7591" s="148" t="n">
        <v>109090.9090909091</v>
      </c>
      <c r="P7591" s="93" t="inlineStr">
        <is>
          <t>카페24클렌징폼클렌징폼 120ml 2set190801</t>
        </is>
      </c>
    </row>
    <row r="7592">
      <c r="A7592" s="93" t="n"/>
      <c r="B7592" s="127" t="n">
        <v>44021</v>
      </c>
      <c r="C7592" s="93">
        <f>TEXT(B7592,"aaa")</f>
        <v/>
      </c>
      <c r="D7592" s="93" t="n"/>
      <c r="E7592" s="6" t="inlineStr">
        <is>
          <t>토너</t>
        </is>
      </c>
      <c r="F7592" s="5" t="inlineStr">
        <is>
          <t>큐텐재팬</t>
        </is>
      </c>
      <c r="G7592" s="5" t="inlineStr">
        <is>
          <t>250ml</t>
        </is>
      </c>
      <c r="H7592" s="6" t="n">
        <v>7</v>
      </c>
      <c r="I7592" s="6" t="n"/>
      <c r="J7592" s="91" t="n">
        <v>190801</v>
      </c>
      <c r="K7592" s="93" t="n"/>
      <c r="L7592" s="93" t="n">
        <v>220500</v>
      </c>
      <c r="M7592" s="93" t="n">
        <v>196245</v>
      </c>
      <c r="N7592" s="93" t="n">
        <v>22820</v>
      </c>
      <c r="O7592" s="148" t="n">
        <v>200454.5454545454</v>
      </c>
      <c r="P7592" s="93" t="inlineStr">
        <is>
          <t>큐텐재팬토너250ml190801</t>
        </is>
      </c>
    </row>
    <row r="7593">
      <c r="A7593" s="93" t="n"/>
      <c r="B7593" s="127" t="n">
        <v>44021</v>
      </c>
      <c r="C7593" s="93">
        <f>TEXT(B7593,"aaa")</f>
        <v/>
      </c>
      <c r="D7593" s="93" t="n"/>
      <c r="E7593" s="6" t="inlineStr">
        <is>
          <t>토너</t>
        </is>
      </c>
      <c r="F7593" s="5" t="inlineStr">
        <is>
          <t>큐텐재팬</t>
        </is>
      </c>
      <c r="G7593" s="5" t="inlineStr">
        <is>
          <t>250ml 2set</t>
        </is>
      </c>
      <c r="H7593" s="6" t="n">
        <v>4</v>
      </c>
      <c r="I7593" s="6" t="n"/>
      <c r="J7593" s="91" t="n">
        <v>190801</v>
      </c>
      <c r="K7593" s="93" t="n"/>
      <c r="L7593" s="93" t="n">
        <v>176000</v>
      </c>
      <c r="M7593" s="93" t="n">
        <v>156640</v>
      </c>
      <c r="N7593" s="93" t="n">
        <v>26080</v>
      </c>
      <c r="O7593" s="148" t="n">
        <v>160000</v>
      </c>
      <c r="P7593" s="93" t="inlineStr">
        <is>
          <t>큐텐재팬토너250ml 2set190801</t>
        </is>
      </c>
    </row>
    <row r="7594">
      <c r="A7594" s="93" t="n"/>
      <c r="B7594" s="127" t="n">
        <v>44021</v>
      </c>
      <c r="C7594" s="93">
        <f>TEXT(B7594,"aaa")</f>
        <v/>
      </c>
      <c r="D7594" s="93" t="n"/>
      <c r="E7594" s="93" t="inlineStr">
        <is>
          <t>머드크림마스크</t>
        </is>
      </c>
      <c r="F7594" s="5" t="inlineStr">
        <is>
          <t>큐텐재팬</t>
        </is>
      </c>
      <c r="G7594" s="93" t="inlineStr">
        <is>
          <t>머드크림마스크 100ml</t>
        </is>
      </c>
      <c r="H7594" s="93" t="n">
        <v>1</v>
      </c>
      <c r="J7594" s="93" t="n">
        <v>190801</v>
      </c>
      <c r="K7594" s="93" t="n"/>
      <c r="L7594" s="93" t="n">
        <v>31500</v>
      </c>
      <c r="M7594" s="93" t="n">
        <v>28035</v>
      </c>
      <c r="N7594" s="93" t="n">
        <v>1442</v>
      </c>
      <c r="O7594" s="148" t="n">
        <v>28636.36363636363</v>
      </c>
      <c r="P7594" s="93" t="inlineStr">
        <is>
          <t>큐텐재팬머드크림마스크머드크림마스크 100ml190801</t>
        </is>
      </c>
    </row>
    <row r="7595">
      <c r="A7595" s="93" t="n"/>
      <c r="B7595" s="127" t="n">
        <v>44021</v>
      </c>
      <c r="C7595" s="93">
        <f>TEXT(B7595,"aaa")</f>
        <v/>
      </c>
      <c r="D7595" s="93" t="n"/>
      <c r="E7595" s="93" t="inlineStr">
        <is>
          <t>토너</t>
        </is>
      </c>
      <c r="F7595" s="5" t="inlineStr">
        <is>
          <t>아누아 CS</t>
        </is>
      </c>
      <c r="G7595" s="93" t="inlineStr">
        <is>
          <t>250ml</t>
        </is>
      </c>
      <c r="H7595" s="6" t="n">
        <v>3</v>
      </c>
      <c r="I7595" s="6" t="n"/>
      <c r="J7595" s="7" t="n">
        <v>190801</v>
      </c>
      <c r="K7595" s="93" t="n"/>
      <c r="L7595" s="93" t="n">
        <v>0</v>
      </c>
      <c r="M7595" s="93" t="n">
        <v>0</v>
      </c>
      <c r="N7595" s="93" t="n">
        <v>9780</v>
      </c>
      <c r="O7595" s="148" t="n">
        <v>0</v>
      </c>
      <c r="P7595" s="93" t="inlineStr">
        <is>
          <t>아누아 CS토너250ml190801</t>
        </is>
      </c>
    </row>
    <row r="7596">
      <c r="A7596" s="93" t="n"/>
      <c r="B7596" s="127" t="n">
        <v>44021</v>
      </c>
      <c r="C7596" s="93">
        <f>TEXT(B7596,"aaa")</f>
        <v/>
      </c>
      <c r="D7596" s="93" t="n"/>
      <c r="E7596" s="93" t="inlineStr">
        <is>
          <t>화장솜</t>
        </is>
      </c>
      <c r="F7596" s="5" t="inlineStr">
        <is>
          <t>아누아 CS</t>
        </is>
      </c>
      <c r="G7596" s="93" t="inlineStr">
        <is>
          <t>스킨팩 화장솜 60P</t>
        </is>
      </c>
      <c r="H7596" s="93" t="n">
        <v>3</v>
      </c>
      <c r="J7596" s="7" t="n">
        <v>190801</v>
      </c>
      <c r="K7596" s="93" t="n"/>
      <c r="L7596" s="93" t="n">
        <v>0</v>
      </c>
      <c r="M7596" s="93" t="n">
        <v>0</v>
      </c>
      <c r="N7596" s="93" t="n">
        <v>3330</v>
      </c>
      <c r="O7596" s="148" t="n">
        <v>0</v>
      </c>
      <c r="P7596" s="93" t="inlineStr">
        <is>
          <t>아누아 CS화장솜스킨팩 화장솜 60P190801</t>
        </is>
      </c>
    </row>
    <row r="7597">
      <c r="A7597" s="93" t="n"/>
      <c r="B7597" s="127" t="n">
        <v>44021</v>
      </c>
      <c r="C7597" s="93">
        <f>TEXT(B7597,"aaa")</f>
        <v/>
      </c>
      <c r="D7597" s="93" t="n"/>
      <c r="E7597" s="93" t="inlineStr">
        <is>
          <t>선크림</t>
        </is>
      </c>
      <c r="F7597" s="5" t="inlineStr">
        <is>
          <t>화해</t>
        </is>
      </c>
      <c r="G7597" s="93" t="inlineStr">
        <is>
          <t>선크림 50ml</t>
        </is>
      </c>
      <c r="H7597" s="93" t="n">
        <v>2</v>
      </c>
      <c r="J7597" s="7" t="n">
        <v>190801</v>
      </c>
      <c r="K7597" s="93" t="n"/>
      <c r="L7597" s="93" t="n">
        <v>40000</v>
      </c>
      <c r="M7597" s="93" t="n">
        <v>28800</v>
      </c>
      <c r="N7597" s="93" t="n">
        <v>4690</v>
      </c>
      <c r="O7597" s="148" t="n">
        <v>36363.63636363636</v>
      </c>
      <c r="P7597" s="93" t="inlineStr">
        <is>
          <t>화해선크림선크림 50ml190801</t>
        </is>
      </c>
    </row>
    <row r="7598">
      <c r="A7598" s="93" t="n"/>
      <c r="B7598" s="127" t="n">
        <v>44021</v>
      </c>
      <c r="C7598" s="93">
        <f>TEXT(B7598,"aaa")</f>
        <v/>
      </c>
      <c r="D7598" s="93" t="n"/>
      <c r="E7598" s="93" t="inlineStr">
        <is>
          <t>토너</t>
        </is>
      </c>
      <c r="F7598" s="5" t="inlineStr">
        <is>
          <t>화해</t>
        </is>
      </c>
      <c r="G7598" s="93" t="inlineStr">
        <is>
          <t>250ml</t>
        </is>
      </c>
      <c r="H7598" s="93" t="n">
        <v>5</v>
      </c>
      <c r="J7598" s="7" t="n">
        <v>190801</v>
      </c>
      <c r="K7598" s="93" t="n"/>
      <c r="L7598" s="93" t="n">
        <v>100000</v>
      </c>
      <c r="M7598" s="93" t="n">
        <v>72000</v>
      </c>
      <c r="N7598" s="93" t="n">
        <v>16300</v>
      </c>
      <c r="O7598" s="148" t="n">
        <v>90909.0909090909</v>
      </c>
      <c r="P7598" s="93" t="inlineStr">
        <is>
          <t>화해토너250ml190801</t>
        </is>
      </c>
    </row>
    <row r="7599">
      <c r="A7599" s="93" t="n"/>
      <c r="B7599" s="127" t="n">
        <v>44021</v>
      </c>
      <c r="C7599" s="93">
        <f>TEXT(B7599,"aaa")</f>
        <v/>
      </c>
      <c r="D7599" s="93" t="n"/>
      <c r="E7599" s="93" t="inlineStr">
        <is>
          <t>앰플</t>
        </is>
      </c>
      <c r="F7599" s="5" t="inlineStr">
        <is>
          <t>화해</t>
        </is>
      </c>
      <c r="G7599" s="93" t="inlineStr">
        <is>
          <t>앰플 30ml</t>
        </is>
      </c>
      <c r="H7599" s="93" t="n">
        <v>1</v>
      </c>
      <c r="J7599" s="7" t="n">
        <v>190801</v>
      </c>
      <c r="K7599" s="93" t="n"/>
      <c r="L7599" s="93" t="n">
        <v>28000</v>
      </c>
      <c r="M7599" s="93" t="n">
        <v>20160</v>
      </c>
      <c r="N7599" s="93" t="n">
        <v>3397</v>
      </c>
      <c r="O7599" s="148" t="n">
        <v>25454.54545454545</v>
      </c>
      <c r="P7599" s="93" t="inlineStr">
        <is>
          <t>화해앰플앰플 30ml190801</t>
        </is>
      </c>
    </row>
    <row r="7600" customFormat="1" s="93">
      <c r="B7600" s="127" t="n">
        <v>44022</v>
      </c>
      <c r="C7600" s="93">
        <f>TEXT(B7600,"aaa")</f>
        <v/>
      </c>
      <c r="E7600" s="93" t="inlineStr">
        <is>
          <t>토너</t>
        </is>
      </c>
      <c r="F7600" s="5" t="inlineStr">
        <is>
          <t>W컨셉</t>
        </is>
      </c>
      <c r="G7600" s="93" t="inlineStr">
        <is>
          <t>250ml</t>
        </is>
      </c>
      <c r="H7600" s="93" t="n">
        <v>1</v>
      </c>
      <c r="J7600" s="7" t="n">
        <v>190801</v>
      </c>
      <c r="L7600" s="93" t="n">
        <v>20000</v>
      </c>
      <c r="M7600" s="93" t="n">
        <v>14400</v>
      </c>
      <c r="N7600" s="93" t="n">
        <v>3260</v>
      </c>
      <c r="O7600" s="148" t="n">
        <v>18181.81818181818</v>
      </c>
      <c r="P7600" s="93" t="inlineStr">
        <is>
          <t>W컨셉토너250ml190801</t>
        </is>
      </c>
    </row>
    <row r="7601" customFormat="1" s="93">
      <c r="B7601" s="127" t="n">
        <v>44022</v>
      </c>
      <c r="C7601" s="93">
        <f>TEXT(B7601,"aaa")</f>
        <v/>
      </c>
      <c r="E7601" s="93" t="inlineStr">
        <is>
          <t>토너</t>
        </is>
      </c>
      <c r="F7601" s="5" t="inlineStr">
        <is>
          <t>W컨셉</t>
        </is>
      </c>
      <c r="G7601" s="93" t="inlineStr">
        <is>
          <t>250ml 2set</t>
        </is>
      </c>
      <c r="H7601" s="93" t="n">
        <v>2</v>
      </c>
      <c r="J7601" s="7" t="n">
        <v>190801</v>
      </c>
      <c r="L7601" s="93" t="n">
        <v>70000</v>
      </c>
      <c r="M7601" s="93" t="n">
        <v>51100</v>
      </c>
      <c r="N7601" s="93" t="n">
        <v>13040</v>
      </c>
      <c r="O7601" s="148" t="n">
        <v>63636.36363636363</v>
      </c>
      <c r="P7601" s="93" t="inlineStr">
        <is>
          <t>W컨셉토너250ml 2set190801</t>
        </is>
      </c>
    </row>
    <row r="7602" customFormat="1" s="93">
      <c r="B7602" s="127" t="n">
        <v>44022</v>
      </c>
      <c r="C7602" s="93">
        <f>TEXT(B7602,"aaa")</f>
        <v/>
      </c>
      <c r="E7602" s="93" t="inlineStr">
        <is>
          <t>토너</t>
        </is>
      </c>
      <c r="F7602" s="5" t="inlineStr">
        <is>
          <t>글로우데이즈 시코르</t>
        </is>
      </c>
      <c r="G7602" s="93" t="inlineStr">
        <is>
          <t>토너=250ml</t>
        </is>
      </c>
      <c r="H7602" s="93" t="n">
        <v>60</v>
      </c>
      <c r="J7602" s="7" t="n">
        <v>190801</v>
      </c>
      <c r="L7602" s="93" t="n">
        <v>675000</v>
      </c>
      <c r="M7602" s="93" t="n">
        <v>675000</v>
      </c>
      <c r="N7602" s="93" t="n">
        <v>195600</v>
      </c>
      <c r="O7602" s="148" t="n">
        <v>613636.3636363635</v>
      </c>
      <c r="P7602" s="93" t="inlineStr">
        <is>
          <t>글로우데이즈 시코르토너토너=250ml190801</t>
        </is>
      </c>
    </row>
    <row r="7603" customFormat="1" s="93">
      <c r="B7603" s="127" t="n">
        <v>44022</v>
      </c>
      <c r="C7603" s="93">
        <f>TEXT(B7603,"aaa")</f>
        <v/>
      </c>
      <c r="E7603" s="93" t="inlineStr">
        <is>
          <t>토너</t>
        </is>
      </c>
      <c r="F7603" s="5" t="inlineStr">
        <is>
          <t>스타일쉐어</t>
        </is>
      </c>
      <c r="G7603" s="93" t="inlineStr">
        <is>
          <t>250ml</t>
        </is>
      </c>
      <c r="H7603" s="93" t="n">
        <v>11</v>
      </c>
      <c r="J7603" s="7" t="n">
        <v>190801</v>
      </c>
      <c r="L7603" s="93" t="n">
        <v>220000</v>
      </c>
      <c r="M7603" s="93" t="n">
        <v>165000</v>
      </c>
      <c r="N7603" s="93" t="n">
        <v>35860</v>
      </c>
      <c r="O7603" s="148" t="n">
        <v>200000</v>
      </c>
      <c r="P7603" s="93" t="inlineStr">
        <is>
          <t>스타일쉐어토너250ml190801</t>
        </is>
      </c>
    </row>
    <row r="7604" customFormat="1" s="93">
      <c r="B7604" s="127" t="n">
        <v>44022</v>
      </c>
      <c r="C7604" s="93">
        <f>TEXT(B7604,"aaa")</f>
        <v/>
      </c>
      <c r="E7604" s="93" t="inlineStr">
        <is>
          <t>선크림</t>
        </is>
      </c>
      <c r="F7604" s="5" t="inlineStr">
        <is>
          <t>카페24</t>
        </is>
      </c>
      <c r="G7604" s="93" t="inlineStr">
        <is>
          <t>선크림 50ml</t>
        </is>
      </c>
      <c r="H7604" s="93" t="n">
        <v>4</v>
      </c>
      <c r="J7604" s="7" t="n">
        <v>190801</v>
      </c>
      <c r="L7604" s="93" t="n">
        <v>80000</v>
      </c>
      <c r="M7604" s="93" t="n">
        <v>75320</v>
      </c>
      <c r="N7604" s="93" t="n">
        <v>9380</v>
      </c>
      <c r="O7604" s="148" t="n">
        <v>72727.27272727272</v>
      </c>
      <c r="P7604" s="93" t="inlineStr">
        <is>
          <t>카페24선크림선크림 50ml190801</t>
        </is>
      </c>
    </row>
    <row r="7605" customFormat="1" s="93">
      <c r="B7605" s="127" t="n">
        <v>44022</v>
      </c>
      <c r="C7605" s="93">
        <f>TEXT(B7605,"aaa")</f>
        <v/>
      </c>
      <c r="E7605" s="93" t="inlineStr">
        <is>
          <t>선크림</t>
        </is>
      </c>
      <c r="F7605" s="5" t="inlineStr">
        <is>
          <t>카페24</t>
        </is>
      </c>
      <c r="G7605" s="93" t="inlineStr">
        <is>
          <t>선크림 50ml  2set</t>
        </is>
      </c>
      <c r="H7605" s="93" t="n">
        <v>3</v>
      </c>
      <c r="J7605" s="7" t="n">
        <v>190801</v>
      </c>
      <c r="L7605" s="93" t="n">
        <v>105000</v>
      </c>
      <c r="M7605" s="93" t="n">
        <v>98857.5</v>
      </c>
      <c r="N7605" s="93" t="n">
        <v>14070</v>
      </c>
      <c r="O7605" s="148" t="n">
        <v>95454.54545454544</v>
      </c>
      <c r="P7605" s="93" t="inlineStr">
        <is>
          <t>카페24선크림선크림 50ml  2set190801</t>
        </is>
      </c>
    </row>
    <row r="7606" customFormat="1" s="93">
      <c r="B7606" s="127" t="n">
        <v>44022</v>
      </c>
      <c r="C7606" s="93">
        <f>TEXT(B7606,"aaa")</f>
        <v/>
      </c>
      <c r="E7606" s="93" t="inlineStr">
        <is>
          <t>클렌징폼</t>
        </is>
      </c>
      <c r="F7606" s="5" t="inlineStr">
        <is>
          <t>카페24</t>
        </is>
      </c>
      <c r="G7606" s="93" t="inlineStr">
        <is>
          <t>클렌징폼 120ml(선크림할인)</t>
        </is>
      </c>
      <c r="H7606" s="93" t="n">
        <v>1</v>
      </c>
      <c r="J7606" s="7" t="n">
        <v>190801</v>
      </c>
      <c r="L7606" s="93" t="n">
        <v>10000</v>
      </c>
      <c r="M7606" s="93" t="n">
        <v>9415</v>
      </c>
      <c r="N7606" s="93" t="n">
        <v>2750</v>
      </c>
      <c r="O7606" s="148" t="n">
        <v>9090.90909090909</v>
      </c>
      <c r="P7606" s="93" t="inlineStr">
        <is>
          <t>카페24클렌징폼클렌징폼 120ml(선크림할인)190801</t>
        </is>
      </c>
    </row>
    <row r="7607" customFormat="1" s="93">
      <c r="B7607" s="127" t="n">
        <v>44022</v>
      </c>
      <c r="C7607" s="93">
        <f>TEXT(B7607,"aaa")</f>
        <v/>
      </c>
      <c r="E7607" s="93" t="inlineStr">
        <is>
          <t>여름 한정 진정세트</t>
        </is>
      </c>
      <c r="F7607" s="5" t="inlineStr">
        <is>
          <t>카페24</t>
        </is>
      </c>
      <c r="G7607" s="93" t="inlineStr">
        <is>
          <t>여름 한정 진정세트</t>
        </is>
      </c>
      <c r="H7607" s="93" t="n">
        <v>2</v>
      </c>
      <c r="J7607" s="7" t="n">
        <v>190801</v>
      </c>
      <c r="L7607" s="93" t="n">
        <v>70000</v>
      </c>
      <c r="M7607" s="93" t="n">
        <v>65905</v>
      </c>
      <c r="N7607" s="93" t="n">
        <v>11210</v>
      </c>
      <c r="O7607" s="148" t="n">
        <v>63636.36363636363</v>
      </c>
      <c r="P7607" s="93" t="inlineStr">
        <is>
          <t>카페24여름 한정 진정세트여름 한정 진정세트190801</t>
        </is>
      </c>
    </row>
    <row r="7608" customFormat="1" s="93">
      <c r="B7608" s="127" t="n">
        <v>44022</v>
      </c>
      <c r="C7608" s="93">
        <f>TEXT(B7608,"aaa")</f>
        <v/>
      </c>
      <c r="E7608" s="93" t="inlineStr">
        <is>
          <t>여름 한정 진정세트</t>
        </is>
      </c>
      <c r="F7608" s="5" t="inlineStr">
        <is>
          <t>카페24</t>
        </is>
      </c>
      <c r="G7608" s="93" t="inlineStr">
        <is>
          <t>여름 한정 진정세트 (대용량)</t>
        </is>
      </c>
      <c r="H7608" s="93" t="n">
        <v>1</v>
      </c>
      <c r="J7608" s="7" t="n">
        <v>190801</v>
      </c>
      <c r="L7608" s="93" t="n">
        <v>45000</v>
      </c>
      <c r="M7608" s="93" t="n">
        <v>42367.5</v>
      </c>
      <c r="N7608" s="93" t="n">
        <v>7070</v>
      </c>
      <c r="O7608" s="148" t="n">
        <v>40909.0909090909</v>
      </c>
      <c r="P7608" s="93" t="inlineStr">
        <is>
          <t>카페24여름 한정 진정세트여름 한정 진정세트 (대용량)190801</t>
        </is>
      </c>
    </row>
    <row r="7609" customFormat="1" s="93">
      <c r="B7609" s="127" t="n">
        <v>44022</v>
      </c>
      <c r="C7609" s="93">
        <f>TEXT(B7609,"aaa")</f>
        <v/>
      </c>
      <c r="E7609" s="93" t="inlineStr">
        <is>
          <t>어성초진정패키지</t>
        </is>
      </c>
      <c r="F7609" s="5" t="inlineStr">
        <is>
          <t>카페24</t>
        </is>
      </c>
      <c r="G7609" s="93" t="inlineStr">
        <is>
          <t>어성초 진정패키지세트</t>
        </is>
      </c>
      <c r="H7609" s="93" t="n">
        <v>8</v>
      </c>
      <c r="J7609" s="7" t="n">
        <v>190801</v>
      </c>
      <c r="L7609" s="93" t="n">
        <v>792000</v>
      </c>
      <c r="M7609" s="93" t="n">
        <v>745668</v>
      </c>
      <c r="N7609" s="93" t="n">
        <v>121096</v>
      </c>
      <c r="O7609" s="148" t="n">
        <v>720000</v>
      </c>
      <c r="P7609" s="93" t="inlineStr">
        <is>
          <t>카페24어성초진정패키지어성초 진정패키지세트190801</t>
        </is>
      </c>
    </row>
    <row r="7610" customFormat="1" s="93">
      <c r="B7610" s="127" t="n">
        <v>44022</v>
      </c>
      <c r="C7610" s="93">
        <f>TEXT(B7610,"aaa")</f>
        <v/>
      </c>
      <c r="E7610" s="93" t="inlineStr">
        <is>
          <t>머드크림마스크</t>
        </is>
      </c>
      <c r="F7610" s="5" t="inlineStr">
        <is>
          <t>카페24</t>
        </is>
      </c>
      <c r="G7610" s="93" t="inlineStr">
        <is>
          <t>머드크림마스크 100ml</t>
        </is>
      </c>
      <c r="H7610" s="93" t="n">
        <v>4</v>
      </c>
      <c r="J7610" s="7" t="n">
        <v>190801</v>
      </c>
      <c r="L7610" s="93" t="n">
        <v>80000</v>
      </c>
      <c r="M7610" s="93" t="n">
        <v>75320</v>
      </c>
      <c r="N7610" s="93" t="n">
        <v>5768</v>
      </c>
      <c r="O7610" s="148" t="n">
        <v>72727.27272727272</v>
      </c>
      <c r="P7610" s="93" t="inlineStr">
        <is>
          <t>카페24머드크림마스크머드크림마스크 100ml190801</t>
        </is>
      </c>
    </row>
    <row r="7611" customFormat="1" s="93">
      <c r="B7611" s="127" t="n">
        <v>44022</v>
      </c>
      <c r="C7611" s="93">
        <f>TEXT(B7611,"aaa")</f>
        <v/>
      </c>
      <c r="E7611" s="93" t="inlineStr">
        <is>
          <t>머드크림마스크</t>
        </is>
      </c>
      <c r="F7611" s="5" t="inlineStr">
        <is>
          <t>카페24</t>
        </is>
      </c>
      <c r="G7611" s="93" t="inlineStr">
        <is>
          <t>머드크림마스크 100ml 2set</t>
        </is>
      </c>
      <c r="H7611" s="93" t="n">
        <v>1</v>
      </c>
      <c r="J7611" s="7" t="n">
        <v>190801</v>
      </c>
      <c r="L7611" s="93" t="n">
        <v>35000</v>
      </c>
      <c r="M7611" s="93" t="n">
        <v>32952.5</v>
      </c>
      <c r="N7611" s="93" t="n">
        <v>2884</v>
      </c>
      <c r="O7611" s="148" t="n">
        <v>31818.18181818182</v>
      </c>
      <c r="P7611" s="93" t="inlineStr">
        <is>
          <t>카페24머드크림마스크머드크림마스크 100ml 2set190801</t>
        </is>
      </c>
    </row>
    <row r="7612" customFormat="1" s="93">
      <c r="B7612" s="127" t="n">
        <v>44022</v>
      </c>
      <c r="C7612" s="93">
        <f>TEXT(B7612,"aaa")</f>
        <v/>
      </c>
      <c r="E7612" s="93" t="inlineStr">
        <is>
          <t>토너</t>
        </is>
      </c>
      <c r="F7612" s="5" t="inlineStr">
        <is>
          <t>카페24</t>
        </is>
      </c>
      <c r="G7612" s="93" t="inlineStr">
        <is>
          <t>250ml</t>
        </is>
      </c>
      <c r="H7612" s="93" t="n">
        <v>46</v>
      </c>
      <c r="J7612" s="7" t="n">
        <v>190801</v>
      </c>
      <c r="L7612" s="93" t="n">
        <v>920000</v>
      </c>
      <c r="M7612" s="93" t="n">
        <v>866180</v>
      </c>
      <c r="N7612" s="93" t="n">
        <v>149960</v>
      </c>
      <c r="O7612" s="148" t="n">
        <v>836363.6363636364</v>
      </c>
      <c r="P7612" s="93" t="inlineStr">
        <is>
          <t>카페24토너250ml190801</t>
        </is>
      </c>
    </row>
    <row r="7613" customFormat="1" s="93">
      <c r="B7613" s="127" t="n">
        <v>44022</v>
      </c>
      <c r="C7613" s="93">
        <f>TEXT(B7613,"aaa")</f>
        <v/>
      </c>
      <c r="E7613" s="93" t="inlineStr">
        <is>
          <t>토너</t>
        </is>
      </c>
      <c r="F7613" s="5" t="inlineStr">
        <is>
          <t>카페24</t>
        </is>
      </c>
      <c r="G7613" s="93" t="inlineStr">
        <is>
          <t>250ml 2set</t>
        </is>
      </c>
      <c r="H7613" s="93" t="n">
        <v>39</v>
      </c>
      <c r="J7613" s="7" t="n">
        <v>190801</v>
      </c>
      <c r="L7613" s="93" t="n">
        <v>1365000</v>
      </c>
      <c r="M7613" s="93" t="n">
        <v>1285147.5</v>
      </c>
      <c r="N7613" s="93" t="n">
        <v>254280</v>
      </c>
      <c r="O7613" s="148" t="n">
        <v>1240909.090909091</v>
      </c>
      <c r="P7613" s="93" t="inlineStr">
        <is>
          <t>카페24토너250ml 2set190801</t>
        </is>
      </c>
    </row>
    <row r="7614" customFormat="1" s="93">
      <c r="B7614" s="127" t="n">
        <v>44022</v>
      </c>
      <c r="C7614" s="93">
        <f>TEXT(B7614,"aaa")</f>
        <v/>
      </c>
      <c r="E7614" s="93" t="inlineStr">
        <is>
          <t>토너</t>
        </is>
      </c>
      <c r="F7614" s="5" t="inlineStr">
        <is>
          <t>카페24</t>
        </is>
      </c>
      <c r="G7614" s="93" t="inlineStr">
        <is>
          <t>500ml</t>
        </is>
      </c>
      <c r="H7614" s="93" t="n">
        <v>70</v>
      </c>
      <c r="J7614" s="7" t="n">
        <v>190801</v>
      </c>
      <c r="L7614" s="93" t="n">
        <v>2310000</v>
      </c>
      <c r="M7614" s="93" t="n">
        <v>2174865</v>
      </c>
      <c r="N7614" s="93" t="n">
        <v>330750</v>
      </c>
      <c r="O7614" s="148" t="n">
        <v>2100000</v>
      </c>
      <c r="P7614" s="93" t="inlineStr">
        <is>
          <t>카페24토너500ml190801</t>
        </is>
      </c>
    </row>
    <row r="7615" customFormat="1" s="93">
      <c r="B7615" s="127" t="n">
        <v>44022</v>
      </c>
      <c r="C7615" s="93">
        <f>TEXT(B7615,"aaa")</f>
        <v/>
      </c>
      <c r="E7615" s="93" t="inlineStr">
        <is>
          <t>토너</t>
        </is>
      </c>
      <c r="F7615" s="5" t="inlineStr">
        <is>
          <t>카페24</t>
        </is>
      </c>
      <c r="G7615" s="93" t="inlineStr">
        <is>
          <t>스킨팩 화장솜 60P</t>
        </is>
      </c>
      <c r="H7615" s="93" t="n">
        <v>54</v>
      </c>
      <c r="J7615" s="7" t="n">
        <v>190801</v>
      </c>
      <c r="L7615" s="93" t="n">
        <v>162000</v>
      </c>
      <c r="M7615" s="93" t="n">
        <v>152523</v>
      </c>
      <c r="N7615" s="93" t="n">
        <v>59940</v>
      </c>
      <c r="O7615" s="148" t="n">
        <v>147272.7272727273</v>
      </c>
      <c r="P7615" s="93" t="inlineStr">
        <is>
          <t>카페24토너스킨팩 화장솜 60P190801</t>
        </is>
      </c>
    </row>
    <row r="7616" customFormat="1" s="93">
      <c r="B7616" s="127" t="n">
        <v>44022</v>
      </c>
      <c r="C7616" s="93">
        <f>TEXT(B7616,"aaa")</f>
        <v/>
      </c>
      <c r="E7616" s="93" t="inlineStr">
        <is>
          <t>앰플</t>
        </is>
      </c>
      <c r="F7616" s="5" t="inlineStr">
        <is>
          <t>카페24</t>
        </is>
      </c>
      <c r="G7616" s="93" t="inlineStr">
        <is>
          <t>앰플 30ml</t>
        </is>
      </c>
      <c r="H7616" s="93" t="n">
        <v>17</v>
      </c>
      <c r="J7616" s="7" t="n">
        <v>190801</v>
      </c>
      <c r="L7616" s="93" t="n">
        <v>476000</v>
      </c>
      <c r="M7616" s="93" t="n">
        <v>448154</v>
      </c>
      <c r="N7616" s="93" t="n">
        <v>57749</v>
      </c>
      <c r="O7616" s="148" t="n">
        <v>432727.2727272727</v>
      </c>
      <c r="P7616" s="93" t="inlineStr">
        <is>
          <t>카페24앰플앰플 30ml190801</t>
        </is>
      </c>
    </row>
    <row r="7617" customFormat="1" s="93">
      <c r="B7617" s="127" t="n">
        <v>44022</v>
      </c>
      <c r="C7617" s="93">
        <f>TEXT(B7617,"aaa")</f>
        <v/>
      </c>
      <c r="E7617" s="93" t="inlineStr">
        <is>
          <t>수딩크림</t>
        </is>
      </c>
      <c r="F7617" s="5" t="inlineStr">
        <is>
          <t>카페24</t>
        </is>
      </c>
      <c r="G7617" s="93" t="inlineStr">
        <is>
          <t>수딩크림 100ml</t>
        </is>
      </c>
      <c r="H7617" s="93" t="n">
        <v>3</v>
      </c>
      <c r="J7617" s="7" t="n">
        <v>190801</v>
      </c>
      <c r="L7617" s="93" t="n">
        <v>114000</v>
      </c>
      <c r="M7617" s="93" t="n">
        <v>107331</v>
      </c>
      <c r="N7617" s="93" t="n">
        <v>9135</v>
      </c>
      <c r="O7617" s="148" t="n">
        <v>103636.3636363636</v>
      </c>
      <c r="P7617" s="93" t="inlineStr">
        <is>
          <t>카페24수딩크림수딩크림 100ml190801</t>
        </is>
      </c>
    </row>
    <row r="7618" customFormat="1" s="93">
      <c r="B7618" s="127" t="n">
        <v>44022</v>
      </c>
      <c r="C7618" s="93">
        <f>TEXT(B7618,"aaa")</f>
        <v/>
      </c>
      <c r="E7618" s="93" t="inlineStr">
        <is>
          <t>클렌징폼</t>
        </is>
      </c>
      <c r="F7618" s="5" t="inlineStr">
        <is>
          <t>카페24</t>
        </is>
      </c>
      <c r="G7618" s="93" t="inlineStr">
        <is>
          <t>클렌징폼 120ml</t>
        </is>
      </c>
      <c r="H7618" s="93" t="n">
        <v>4</v>
      </c>
      <c r="J7618" s="7" t="n">
        <v>190801</v>
      </c>
      <c r="L7618" s="93" t="n">
        <v>52000</v>
      </c>
      <c r="M7618" s="93" t="n">
        <v>48958</v>
      </c>
      <c r="N7618" s="93" t="n">
        <v>11000</v>
      </c>
      <c r="O7618" s="148" t="n">
        <v>47272.72727272727</v>
      </c>
      <c r="P7618" s="93" t="inlineStr">
        <is>
          <t>카페24클렌징폼클렌징폼 120ml190801</t>
        </is>
      </c>
    </row>
    <row r="7619" customFormat="1" s="93">
      <c r="B7619" s="127" t="n">
        <v>44022</v>
      </c>
      <c r="C7619" s="93">
        <f>TEXT(B7619,"aaa")</f>
        <v/>
      </c>
      <c r="E7619" s="93" t="inlineStr">
        <is>
          <t>클렌징폼</t>
        </is>
      </c>
      <c r="F7619" s="5" t="inlineStr">
        <is>
          <t>카페24</t>
        </is>
      </c>
      <c r="G7619" s="93" t="inlineStr">
        <is>
          <t>클렌징폼 120ml 2set</t>
        </is>
      </c>
      <c r="H7619" s="93" t="n">
        <v>4</v>
      </c>
      <c r="J7619" s="7" t="n">
        <v>190801</v>
      </c>
      <c r="L7619" s="93" t="n">
        <v>96000</v>
      </c>
      <c r="M7619" s="93" t="n">
        <v>90384</v>
      </c>
      <c r="N7619" s="93" t="n">
        <v>9840</v>
      </c>
      <c r="O7619" s="148" t="n">
        <v>87272.72727272726</v>
      </c>
      <c r="P7619" s="93" t="inlineStr">
        <is>
          <t>카페24클렌징폼클렌징폼 120ml 2set190801</t>
        </is>
      </c>
    </row>
    <row r="7620" customFormat="1" s="93">
      <c r="B7620" s="127" t="n">
        <v>44022</v>
      </c>
      <c r="C7620" s="93">
        <f>TEXT(B7620,"aaa")</f>
        <v/>
      </c>
      <c r="E7620" s="93" t="inlineStr">
        <is>
          <t>클렌징폼</t>
        </is>
      </c>
      <c r="F7620" s="5" t="inlineStr">
        <is>
          <t>카페24</t>
        </is>
      </c>
      <c r="G7620" s="93" t="inlineStr">
        <is>
          <t>클렌징폼 120ml 3set</t>
        </is>
      </c>
      <c r="H7620" s="93" t="n">
        <v>2</v>
      </c>
      <c r="J7620" s="7" t="n">
        <v>190801</v>
      </c>
      <c r="L7620" s="93" t="n">
        <v>66000</v>
      </c>
      <c r="M7620" s="93" t="n">
        <v>62139</v>
      </c>
      <c r="N7620" s="93" t="n">
        <v>7380</v>
      </c>
      <c r="O7620" s="148" t="n">
        <v>59999.99999999999</v>
      </c>
      <c r="P7620" s="93" t="inlineStr">
        <is>
          <t>카페24클렌징폼클렌징폼 120ml 3set190801</t>
        </is>
      </c>
    </row>
    <row r="7621" customFormat="1" s="93">
      <c r="B7621" s="127" t="n">
        <v>44022</v>
      </c>
      <c r="C7621" s="93">
        <f>TEXT(B7621,"aaa")</f>
        <v/>
      </c>
      <c r="E7621" s="93" t="inlineStr">
        <is>
          <t>토너</t>
        </is>
      </c>
      <c r="F7621" s="5" t="inlineStr">
        <is>
          <t>큐텐재팬</t>
        </is>
      </c>
      <c r="G7621" s="93" t="inlineStr">
        <is>
          <t>250ml</t>
        </is>
      </c>
      <c r="H7621" s="93" t="n">
        <v>5</v>
      </c>
      <c r="J7621" s="7" t="n">
        <v>190801</v>
      </c>
      <c r="L7621" s="93" t="n">
        <v>157500</v>
      </c>
      <c r="M7621" s="93" t="n">
        <v>140175</v>
      </c>
      <c r="N7621" s="93" t="n">
        <v>16300</v>
      </c>
      <c r="O7621" s="148" t="n">
        <v>143181.8181818182</v>
      </c>
      <c r="P7621" s="93" t="inlineStr">
        <is>
          <t>큐텐재팬토너250ml190801</t>
        </is>
      </c>
    </row>
    <row r="7622" customFormat="1" s="93">
      <c r="B7622" s="127" t="n">
        <v>44022</v>
      </c>
      <c r="C7622" s="93">
        <f>TEXT(B7622,"aaa")</f>
        <v/>
      </c>
      <c r="E7622" s="93" t="inlineStr">
        <is>
          <t>토너</t>
        </is>
      </c>
      <c r="F7622" s="5" t="inlineStr">
        <is>
          <t>큐텐재팬</t>
        </is>
      </c>
      <c r="G7622" s="93" t="inlineStr">
        <is>
          <t>250ml 2set</t>
        </is>
      </c>
      <c r="H7622" s="93" t="n">
        <v>3</v>
      </c>
      <c r="J7622" s="7" t="n">
        <v>190801</v>
      </c>
      <c r="L7622" s="93" t="n">
        <v>132000</v>
      </c>
      <c r="M7622" s="93" t="n">
        <v>117480</v>
      </c>
      <c r="N7622" s="93" t="n">
        <v>19560</v>
      </c>
      <c r="O7622" s="148" t="n">
        <v>120000</v>
      </c>
      <c r="P7622" s="93" t="inlineStr">
        <is>
          <t>큐텐재팬토너250ml 2set190801</t>
        </is>
      </c>
    </row>
    <row r="7623" customFormat="1" s="93">
      <c r="B7623" s="127" t="n">
        <v>44022</v>
      </c>
      <c r="C7623" s="93">
        <f>TEXT(B7623,"aaa")</f>
        <v/>
      </c>
      <c r="E7623" s="93" t="inlineStr">
        <is>
          <t>앰플</t>
        </is>
      </c>
      <c r="F7623" s="5" t="inlineStr">
        <is>
          <t>큐텐재팬</t>
        </is>
      </c>
      <c r="G7623" s="93" t="inlineStr">
        <is>
          <t>앰플 30ml</t>
        </is>
      </c>
      <c r="H7623" s="93" t="n">
        <v>1</v>
      </c>
      <c r="J7623" s="7" t="n">
        <v>190801</v>
      </c>
      <c r="L7623" s="93" t="n">
        <v>38000</v>
      </c>
      <c r="M7623" s="93" t="n">
        <v>33820</v>
      </c>
      <c r="N7623" s="93" t="n">
        <v>3397</v>
      </c>
      <c r="O7623" s="148" t="n">
        <v>34545.45454545454</v>
      </c>
      <c r="P7623" s="93" t="inlineStr">
        <is>
          <t>큐텐재팬앰플앰플 30ml190801</t>
        </is>
      </c>
    </row>
    <row r="7624" customFormat="1" s="93">
      <c r="B7624" s="127" t="n">
        <v>44022</v>
      </c>
      <c r="C7624" s="93">
        <f>TEXT(B7624,"aaa")</f>
        <v/>
      </c>
      <c r="E7624" s="93" t="inlineStr">
        <is>
          <t>클렌징폼</t>
        </is>
      </c>
      <c r="F7624" s="5" t="inlineStr">
        <is>
          <t>큐텐재팬</t>
        </is>
      </c>
      <c r="G7624" s="93" t="inlineStr">
        <is>
          <t>클렌징폼 120ml</t>
        </is>
      </c>
      <c r="H7624" s="93" t="n">
        <v>1</v>
      </c>
      <c r="J7624" s="7" t="n">
        <v>190801</v>
      </c>
      <c r="L7624" s="93" t="n">
        <v>25000</v>
      </c>
      <c r="M7624" s="93" t="n">
        <v>22250</v>
      </c>
      <c r="N7624" s="93" t="n">
        <v>2750</v>
      </c>
      <c r="O7624" s="148" t="n">
        <v>22727.27272727272</v>
      </c>
      <c r="P7624" s="93" t="inlineStr">
        <is>
          <t>큐텐재팬클렌징폼클렌징폼 120ml190801</t>
        </is>
      </c>
    </row>
    <row r="7625" customFormat="1" s="93">
      <c r="B7625" s="127" t="n">
        <v>44022</v>
      </c>
      <c r="C7625" s="93">
        <f>TEXT(B7625,"aaa")</f>
        <v/>
      </c>
      <c r="E7625" s="93" t="inlineStr">
        <is>
          <t>수딩크림</t>
        </is>
      </c>
      <c r="F7625" s="5" t="inlineStr">
        <is>
          <t>큐텐재팬</t>
        </is>
      </c>
      <c r="G7625" s="93" t="inlineStr">
        <is>
          <t>수딩크림 100ml</t>
        </is>
      </c>
      <c r="H7625" s="93" t="n">
        <v>1</v>
      </c>
      <c r="J7625" s="7" t="n">
        <v>190801</v>
      </c>
      <c r="L7625" s="93" t="n">
        <v>43000</v>
      </c>
      <c r="M7625" s="93" t="n">
        <v>38270</v>
      </c>
      <c r="N7625" s="93" t="n">
        <v>3045</v>
      </c>
      <c r="O7625" s="148" t="n">
        <v>39090.90909090909</v>
      </c>
      <c r="P7625" s="93" t="inlineStr">
        <is>
          <t>큐텐재팬수딩크림수딩크림 100ml190801</t>
        </is>
      </c>
    </row>
    <row r="7626" customFormat="1" s="93">
      <c r="B7626" s="127" t="n">
        <v>44022</v>
      </c>
      <c r="C7626" s="93">
        <f>TEXT(B7626,"aaa")</f>
        <v/>
      </c>
      <c r="E7626" s="93" t="inlineStr">
        <is>
          <t>토너</t>
        </is>
      </c>
      <c r="F7626" s="5" t="inlineStr">
        <is>
          <t>화해</t>
        </is>
      </c>
      <c r="G7626" s="93" t="inlineStr">
        <is>
          <t>250ml</t>
        </is>
      </c>
      <c r="H7626" s="93" t="n">
        <v>1</v>
      </c>
      <c r="J7626" s="7" t="n">
        <v>190801</v>
      </c>
      <c r="L7626" s="93" t="n">
        <v>20000</v>
      </c>
      <c r="M7626" s="93" t="n">
        <v>14400</v>
      </c>
      <c r="N7626" s="93" t="n">
        <v>3260</v>
      </c>
      <c r="O7626" s="148" t="n">
        <v>18181.81818181818</v>
      </c>
      <c r="P7626" s="93" t="inlineStr">
        <is>
          <t>화해토너250ml190801</t>
        </is>
      </c>
    </row>
    <row r="7627" customFormat="1" s="93">
      <c r="B7627" s="127" t="n">
        <v>44023</v>
      </c>
      <c r="C7627" s="93">
        <f>TEXT(B7627,"aaa")</f>
        <v/>
      </c>
      <c r="E7627" s="93" t="inlineStr">
        <is>
          <t>토너</t>
        </is>
      </c>
      <c r="F7627" s="5" t="inlineStr">
        <is>
          <t>스타일쉐어</t>
        </is>
      </c>
      <c r="G7627" s="93" t="inlineStr">
        <is>
          <t>250ml</t>
        </is>
      </c>
      <c r="H7627" s="93" t="n">
        <v>8</v>
      </c>
      <c r="J7627" s="7" t="n">
        <v>190801</v>
      </c>
      <c r="L7627" s="93" t="n">
        <v>160000</v>
      </c>
      <c r="M7627" s="93" t="n">
        <v>120000</v>
      </c>
      <c r="N7627" s="93" t="n">
        <v>26080</v>
      </c>
      <c r="O7627" s="148" t="n">
        <v>145454.5454545454</v>
      </c>
      <c r="P7627" s="93" t="inlineStr">
        <is>
          <t>스타일쉐어토너250ml190801</t>
        </is>
      </c>
    </row>
    <row r="7628" customFormat="1" s="93">
      <c r="B7628" s="127" t="n">
        <v>44023</v>
      </c>
      <c r="C7628" s="93">
        <f>TEXT(B7628,"aaa")</f>
        <v/>
      </c>
      <c r="E7628" s="93" t="inlineStr">
        <is>
          <t>선크림</t>
        </is>
      </c>
      <c r="F7628" s="5" t="inlineStr">
        <is>
          <t>카페24</t>
        </is>
      </c>
      <c r="G7628" s="93" t="inlineStr">
        <is>
          <t>선크림 50ml</t>
        </is>
      </c>
      <c r="H7628" s="93" t="n">
        <v>4</v>
      </c>
      <c r="J7628" s="7" t="n">
        <v>190801</v>
      </c>
      <c r="L7628" s="93" t="n">
        <v>80000</v>
      </c>
      <c r="M7628" s="93" t="n">
        <v>75320</v>
      </c>
      <c r="N7628" s="93" t="n">
        <v>9380</v>
      </c>
      <c r="O7628" s="148" t="n">
        <v>72727.27272727272</v>
      </c>
      <c r="P7628" s="93" t="inlineStr">
        <is>
          <t>카페24선크림선크림 50ml190801</t>
        </is>
      </c>
    </row>
    <row r="7629" customFormat="1" s="93">
      <c r="B7629" s="127" t="n">
        <v>44023</v>
      </c>
      <c r="C7629" s="93">
        <f>TEXT(B7629,"aaa")</f>
        <v/>
      </c>
      <c r="E7629" s="93" t="inlineStr">
        <is>
          <t>선크림</t>
        </is>
      </c>
      <c r="F7629" s="5" t="inlineStr">
        <is>
          <t>카페24</t>
        </is>
      </c>
      <c r="G7629" s="93" t="inlineStr">
        <is>
          <t>선크림 50ml  2set</t>
        </is>
      </c>
      <c r="H7629" s="93" t="n">
        <v>3</v>
      </c>
      <c r="J7629" s="7" t="n">
        <v>190801</v>
      </c>
      <c r="L7629" s="93" t="n">
        <v>105000</v>
      </c>
      <c r="M7629" s="93" t="n">
        <v>98857.5</v>
      </c>
      <c r="N7629" s="93" t="n">
        <v>14070</v>
      </c>
      <c r="O7629" s="148" t="n">
        <v>95454.54545454544</v>
      </c>
      <c r="P7629" s="93" t="inlineStr">
        <is>
          <t>카페24선크림선크림 50ml  2set190801</t>
        </is>
      </c>
    </row>
    <row r="7630" customFormat="1" s="93">
      <c r="B7630" s="127" t="n">
        <v>44023</v>
      </c>
      <c r="C7630" s="93">
        <f>TEXT(B7630,"aaa")</f>
        <v/>
      </c>
      <c r="E7630" s="93" t="inlineStr">
        <is>
          <t>클렌징폼</t>
        </is>
      </c>
      <c r="F7630" s="5" t="inlineStr">
        <is>
          <t>카페24</t>
        </is>
      </c>
      <c r="G7630" s="93" t="inlineStr">
        <is>
          <t>클렌징폼 120ml(선크림할인)</t>
        </is>
      </c>
      <c r="H7630" s="93" t="n">
        <v>1</v>
      </c>
      <c r="J7630" s="7" t="n">
        <v>190801</v>
      </c>
      <c r="L7630" s="93" t="n">
        <v>10000</v>
      </c>
      <c r="M7630" s="93" t="n">
        <v>9415</v>
      </c>
      <c r="N7630" s="93" t="n">
        <v>2750</v>
      </c>
      <c r="O7630" s="148" t="n">
        <v>9090.90909090909</v>
      </c>
      <c r="P7630" s="93" t="inlineStr">
        <is>
          <t>카페24클렌징폼클렌징폼 120ml(선크림할인)190801</t>
        </is>
      </c>
    </row>
    <row r="7631" customFormat="1" s="93">
      <c r="B7631" s="127" t="n">
        <v>44023</v>
      </c>
      <c r="C7631" s="93">
        <f>TEXT(B7631,"aaa")</f>
        <v/>
      </c>
      <c r="E7631" s="93" t="inlineStr">
        <is>
          <t>여름 한정 진정세트</t>
        </is>
      </c>
      <c r="F7631" s="5" t="inlineStr">
        <is>
          <t>카페24</t>
        </is>
      </c>
      <c r="G7631" s="93" t="inlineStr">
        <is>
          <t>여름 한정 진정세트</t>
        </is>
      </c>
      <c r="H7631" s="93" t="n">
        <v>3</v>
      </c>
      <c r="J7631" s="7" t="n">
        <v>190801</v>
      </c>
      <c r="L7631" s="93" t="n">
        <v>105000</v>
      </c>
      <c r="M7631" s="93" t="n">
        <v>98857.5</v>
      </c>
      <c r="N7631" s="93" t="n">
        <v>16815</v>
      </c>
      <c r="O7631" s="148" t="n">
        <v>95454.54545454544</v>
      </c>
      <c r="P7631" s="93" t="inlineStr">
        <is>
          <t>카페24여름 한정 진정세트여름 한정 진정세트190801</t>
        </is>
      </c>
    </row>
    <row r="7632" customFormat="1" s="93">
      <c r="B7632" s="127" t="n">
        <v>44023</v>
      </c>
      <c r="C7632" s="93">
        <f>TEXT(B7632,"aaa")</f>
        <v/>
      </c>
      <c r="E7632" s="93" t="inlineStr">
        <is>
          <t>여름 한정 진정세트</t>
        </is>
      </c>
      <c r="F7632" s="5" t="inlineStr">
        <is>
          <t>카페24</t>
        </is>
      </c>
      <c r="G7632" s="93" t="inlineStr">
        <is>
          <t>여름 한정 진정세트 (대용량)</t>
        </is>
      </c>
      <c r="H7632" s="93" t="n">
        <v>5</v>
      </c>
      <c r="J7632" s="7" t="n">
        <v>190801</v>
      </c>
      <c r="L7632" s="93" t="n">
        <v>225000</v>
      </c>
      <c r="M7632" s="93" t="n">
        <v>211837.5</v>
      </c>
      <c r="N7632" s="93" t="n">
        <v>35350</v>
      </c>
      <c r="O7632" s="148" t="n">
        <v>204545.4545454545</v>
      </c>
      <c r="P7632" s="93" t="inlineStr">
        <is>
          <t>카페24여름 한정 진정세트여름 한정 진정세트 (대용량)190801</t>
        </is>
      </c>
    </row>
    <row r="7633" customFormat="1" s="93">
      <c r="B7633" s="127" t="n">
        <v>44023</v>
      </c>
      <c r="C7633" s="93">
        <f>TEXT(B7633,"aaa")</f>
        <v/>
      </c>
      <c r="E7633" s="93" t="inlineStr">
        <is>
          <t>어성초진정패키지</t>
        </is>
      </c>
      <c r="F7633" s="5" t="inlineStr">
        <is>
          <t>카페24</t>
        </is>
      </c>
      <c r="G7633" s="93" t="inlineStr">
        <is>
          <t>어성초 진정패키지세트</t>
        </is>
      </c>
      <c r="H7633" s="93" t="n">
        <v>4</v>
      </c>
      <c r="J7633" s="7" t="n">
        <v>190801</v>
      </c>
      <c r="L7633" s="93" t="n">
        <v>396000</v>
      </c>
      <c r="M7633" s="93" t="n">
        <v>372834</v>
      </c>
      <c r="N7633" s="93" t="n">
        <v>60548</v>
      </c>
      <c r="O7633" s="148" t="n">
        <v>360000</v>
      </c>
      <c r="P7633" s="93" t="inlineStr">
        <is>
          <t>카페24어성초진정패키지어성초 진정패키지세트190801</t>
        </is>
      </c>
    </row>
    <row r="7634" customFormat="1" s="93">
      <c r="B7634" s="127" t="n">
        <v>44023</v>
      </c>
      <c r="C7634" s="93">
        <f>TEXT(B7634,"aaa")</f>
        <v/>
      </c>
      <c r="E7634" s="93" t="inlineStr">
        <is>
          <t>머드크림마스크</t>
        </is>
      </c>
      <c r="F7634" s="5" t="inlineStr">
        <is>
          <t>카페24</t>
        </is>
      </c>
      <c r="G7634" s="93" t="inlineStr">
        <is>
          <t>머드크림마스크 100ml</t>
        </is>
      </c>
      <c r="H7634" s="93" t="n">
        <v>1</v>
      </c>
      <c r="J7634" s="7" t="n">
        <v>190801</v>
      </c>
      <c r="L7634" s="93" t="n">
        <v>20000</v>
      </c>
      <c r="M7634" s="93" t="n">
        <v>18830</v>
      </c>
      <c r="N7634" s="93" t="n">
        <v>1442</v>
      </c>
      <c r="O7634" s="148" t="n">
        <v>18181.81818181818</v>
      </c>
      <c r="P7634" s="93" t="inlineStr">
        <is>
          <t>카페24머드크림마스크머드크림마스크 100ml190801</t>
        </is>
      </c>
    </row>
    <row r="7635" customFormat="1" s="93">
      <c r="B7635" s="127" t="n">
        <v>44023</v>
      </c>
      <c r="C7635" s="93">
        <f>TEXT(B7635,"aaa")</f>
        <v/>
      </c>
      <c r="E7635" s="93" t="inlineStr">
        <is>
          <t>토너</t>
        </is>
      </c>
      <c r="F7635" s="5" t="inlineStr">
        <is>
          <t>카페24</t>
        </is>
      </c>
      <c r="G7635" s="93" t="inlineStr">
        <is>
          <t>250ml</t>
        </is>
      </c>
      <c r="H7635" s="93" t="n">
        <v>42</v>
      </c>
      <c r="J7635" s="7" t="n">
        <v>190801</v>
      </c>
      <c r="L7635" s="93" t="n">
        <v>840000</v>
      </c>
      <c r="M7635" s="93" t="n">
        <v>790860</v>
      </c>
      <c r="N7635" s="93" t="n">
        <v>136920</v>
      </c>
      <c r="O7635" s="148" t="n">
        <v>763636.3636363635</v>
      </c>
      <c r="P7635" s="93" t="inlineStr">
        <is>
          <t>카페24토너250ml190801</t>
        </is>
      </c>
    </row>
    <row r="7636" customFormat="1" s="93">
      <c r="B7636" s="127" t="n">
        <v>44023</v>
      </c>
      <c r="C7636" s="93">
        <f>TEXT(B7636,"aaa")</f>
        <v/>
      </c>
      <c r="E7636" s="93" t="inlineStr">
        <is>
          <t>토너</t>
        </is>
      </c>
      <c r="F7636" s="5" t="inlineStr">
        <is>
          <t>카페24</t>
        </is>
      </c>
      <c r="G7636" s="93" t="inlineStr">
        <is>
          <t>250ml 2set</t>
        </is>
      </c>
      <c r="H7636" s="93" t="n">
        <v>28</v>
      </c>
      <c r="J7636" s="7" t="n">
        <v>190801</v>
      </c>
      <c r="L7636" s="93" t="n">
        <v>980000</v>
      </c>
      <c r="M7636" s="93" t="n">
        <v>922670</v>
      </c>
      <c r="N7636" s="93" t="n">
        <v>182560</v>
      </c>
      <c r="O7636" s="148" t="n">
        <v>890909.0909090908</v>
      </c>
      <c r="P7636" s="93" t="inlineStr">
        <is>
          <t>카페24토너250ml 2set190801</t>
        </is>
      </c>
    </row>
    <row r="7637" customFormat="1" s="93">
      <c r="B7637" s="127" t="n">
        <v>44023</v>
      </c>
      <c r="C7637" s="93">
        <f>TEXT(B7637,"aaa")</f>
        <v/>
      </c>
      <c r="E7637" s="93" t="inlineStr">
        <is>
          <t>토너</t>
        </is>
      </c>
      <c r="F7637" s="5" t="inlineStr">
        <is>
          <t>카페24</t>
        </is>
      </c>
      <c r="G7637" s="93" t="inlineStr">
        <is>
          <t>500ml</t>
        </is>
      </c>
      <c r="H7637" s="93" t="n">
        <v>48</v>
      </c>
      <c r="J7637" s="7" t="n">
        <v>190801</v>
      </c>
      <c r="L7637" s="93" t="n">
        <v>1584000</v>
      </c>
      <c r="M7637" s="93" t="n">
        <v>1491336</v>
      </c>
      <c r="N7637" s="93" t="n">
        <v>226800</v>
      </c>
      <c r="O7637" s="148" t="n">
        <v>1440000</v>
      </c>
      <c r="P7637" s="93" t="inlineStr">
        <is>
          <t>카페24토너500ml190801</t>
        </is>
      </c>
    </row>
    <row r="7638" customFormat="1" s="93">
      <c r="B7638" s="127" t="n">
        <v>44023</v>
      </c>
      <c r="C7638" s="93">
        <f>TEXT(B7638,"aaa")</f>
        <v/>
      </c>
      <c r="E7638" s="93" t="inlineStr">
        <is>
          <t>토너</t>
        </is>
      </c>
      <c r="F7638" s="5" t="inlineStr">
        <is>
          <t>카페24</t>
        </is>
      </c>
      <c r="G7638" s="93" t="inlineStr">
        <is>
          <t>스킨팩 화장솜 60P</t>
        </is>
      </c>
      <c r="H7638" s="93" t="n">
        <v>38</v>
      </c>
      <c r="J7638" s="7" t="n">
        <v>190801</v>
      </c>
      <c r="L7638" s="93" t="n">
        <v>114000</v>
      </c>
      <c r="M7638" s="93" t="n">
        <v>107331</v>
      </c>
      <c r="N7638" s="93" t="n">
        <v>42180</v>
      </c>
      <c r="O7638" s="148" t="n">
        <v>103636.3636363636</v>
      </c>
      <c r="P7638" s="93" t="inlineStr">
        <is>
          <t>카페24토너스킨팩 화장솜 60P190801</t>
        </is>
      </c>
    </row>
    <row r="7639" customFormat="1" s="93">
      <c r="B7639" s="127" t="n">
        <v>44023</v>
      </c>
      <c r="C7639" s="93">
        <f>TEXT(B7639,"aaa")</f>
        <v/>
      </c>
      <c r="E7639" s="93" t="inlineStr">
        <is>
          <t>앰플</t>
        </is>
      </c>
      <c r="F7639" s="5" t="inlineStr">
        <is>
          <t>카페24</t>
        </is>
      </c>
      <c r="G7639" s="93" t="inlineStr">
        <is>
          <t>앰플 30ml</t>
        </is>
      </c>
      <c r="H7639" s="93" t="n">
        <v>11</v>
      </c>
      <c r="J7639" s="7" t="n">
        <v>190801</v>
      </c>
      <c r="L7639" s="93" t="n">
        <v>308000</v>
      </c>
      <c r="M7639" s="93" t="n">
        <v>289982</v>
      </c>
      <c r="N7639" s="93" t="n">
        <v>37367</v>
      </c>
      <c r="O7639" s="148" t="n">
        <v>280000</v>
      </c>
      <c r="P7639" s="93" t="inlineStr">
        <is>
          <t>카페24앰플앰플 30ml190801</t>
        </is>
      </c>
    </row>
    <row r="7640" customFormat="1" s="93">
      <c r="B7640" s="127" t="n">
        <v>44023</v>
      </c>
      <c r="C7640" s="93">
        <f>TEXT(B7640,"aaa")</f>
        <v/>
      </c>
      <c r="E7640" s="93" t="inlineStr">
        <is>
          <t>수딩크림</t>
        </is>
      </c>
      <c r="F7640" s="5" t="inlineStr">
        <is>
          <t>카페24</t>
        </is>
      </c>
      <c r="G7640" s="93" t="inlineStr">
        <is>
          <t>수딩크림 100ml</t>
        </is>
      </c>
      <c r="H7640" s="93" t="n">
        <v>8</v>
      </c>
      <c r="J7640" s="7" t="n">
        <v>190801</v>
      </c>
      <c r="L7640" s="93" t="n">
        <v>304000</v>
      </c>
      <c r="M7640" s="93" t="n">
        <v>286216</v>
      </c>
      <c r="N7640" s="93" t="n">
        <v>24360</v>
      </c>
      <c r="O7640" s="148" t="n">
        <v>276363.6363636364</v>
      </c>
      <c r="P7640" s="93" t="inlineStr">
        <is>
          <t>카페24수딩크림수딩크림 100ml190801</t>
        </is>
      </c>
    </row>
    <row r="7641" customFormat="1" s="93">
      <c r="B7641" s="127" t="n">
        <v>44023</v>
      </c>
      <c r="C7641" s="93">
        <f>TEXT(B7641,"aaa")</f>
        <v/>
      </c>
      <c r="E7641" s="93" t="inlineStr">
        <is>
          <t>클렌징폼</t>
        </is>
      </c>
      <c r="F7641" s="5" t="inlineStr">
        <is>
          <t>카페24</t>
        </is>
      </c>
      <c r="G7641" s="93" t="inlineStr">
        <is>
          <t>클렌징폼 120ml</t>
        </is>
      </c>
      <c r="H7641" s="93" t="n">
        <v>9</v>
      </c>
      <c r="J7641" s="7" t="n">
        <v>190801</v>
      </c>
      <c r="L7641" s="93" t="n">
        <v>117000</v>
      </c>
      <c r="M7641" s="93" t="n">
        <v>110155.5</v>
      </c>
      <c r="N7641" s="93" t="n">
        <v>24750</v>
      </c>
      <c r="O7641" s="148" t="n">
        <v>106363.6363636364</v>
      </c>
      <c r="P7641" s="93" t="inlineStr">
        <is>
          <t>카페24클렌징폼클렌징폼 120ml190801</t>
        </is>
      </c>
    </row>
    <row r="7642" customFormat="1" s="93">
      <c r="B7642" s="127" t="n">
        <v>44023</v>
      </c>
      <c r="C7642" s="93">
        <f>TEXT(B7642,"aaa")</f>
        <v/>
      </c>
      <c r="E7642" s="93" t="inlineStr">
        <is>
          <t>클렌징폼</t>
        </is>
      </c>
      <c r="F7642" s="5" t="inlineStr">
        <is>
          <t>카페24</t>
        </is>
      </c>
      <c r="G7642" s="93" t="inlineStr">
        <is>
          <t>클렌징폼 120ml 3set</t>
        </is>
      </c>
      <c r="H7642" s="93" t="n">
        <v>1</v>
      </c>
      <c r="J7642" s="7" t="n">
        <v>190801</v>
      </c>
      <c r="L7642" s="93" t="n">
        <v>33000</v>
      </c>
      <c r="M7642" s="93" t="n">
        <v>31069.5</v>
      </c>
      <c r="N7642" s="93" t="n">
        <v>3690</v>
      </c>
      <c r="O7642" s="148" t="n">
        <v>30000</v>
      </c>
      <c r="P7642" s="93" t="inlineStr">
        <is>
          <t>카페24클렌징폼클렌징폼 120ml 3set190801</t>
        </is>
      </c>
    </row>
    <row r="7643" customFormat="1" s="93">
      <c r="B7643" s="127" t="n">
        <v>44024</v>
      </c>
      <c r="C7643" s="93">
        <f>TEXT(B7643,"aaa")</f>
        <v/>
      </c>
      <c r="E7643" s="93" t="inlineStr">
        <is>
          <t>토너</t>
        </is>
      </c>
      <c r="F7643" s="5" t="inlineStr">
        <is>
          <t>스타일쉐어</t>
        </is>
      </c>
      <c r="G7643" s="93" t="inlineStr">
        <is>
          <t>250ml</t>
        </is>
      </c>
      <c r="H7643" s="93" t="n">
        <v>18</v>
      </c>
      <c r="J7643" s="7" t="n">
        <v>190801</v>
      </c>
      <c r="L7643" s="93" t="n">
        <v>360000</v>
      </c>
      <c r="M7643" s="93" t="n">
        <v>270000</v>
      </c>
      <c r="N7643" s="93" t="n">
        <v>58680</v>
      </c>
      <c r="O7643" s="148" t="n">
        <v>327272.7272727272</v>
      </c>
      <c r="P7643" s="93" t="inlineStr">
        <is>
          <t>스타일쉐어토너250ml190801</t>
        </is>
      </c>
    </row>
    <row r="7644" customFormat="1" s="93">
      <c r="B7644" s="127" t="n">
        <v>44024</v>
      </c>
      <c r="C7644" s="93">
        <f>TEXT(B7644,"aaa")</f>
        <v/>
      </c>
      <c r="E7644" s="93" t="inlineStr">
        <is>
          <t>선크림</t>
        </is>
      </c>
      <c r="F7644" s="5" t="inlineStr">
        <is>
          <t>카페24</t>
        </is>
      </c>
      <c r="G7644" s="93" t="inlineStr">
        <is>
          <t>선크림 50ml</t>
        </is>
      </c>
      <c r="H7644" s="93" t="n">
        <v>4</v>
      </c>
      <c r="J7644" s="7" t="n">
        <v>190801</v>
      </c>
      <c r="L7644" s="93" t="n">
        <v>80000</v>
      </c>
      <c r="M7644" s="93" t="n">
        <v>75320</v>
      </c>
      <c r="N7644" s="93" t="n">
        <v>9380</v>
      </c>
      <c r="O7644" s="148" t="n">
        <v>72727.27272727272</v>
      </c>
      <c r="P7644" s="93" t="inlineStr">
        <is>
          <t>카페24선크림선크림 50ml190801</t>
        </is>
      </c>
    </row>
    <row r="7645" customFormat="1" s="93">
      <c r="B7645" s="127" t="n">
        <v>44024</v>
      </c>
      <c r="C7645" s="93">
        <f>TEXT(B7645,"aaa")</f>
        <v/>
      </c>
      <c r="E7645" s="93" t="inlineStr">
        <is>
          <t>선크림</t>
        </is>
      </c>
      <c r="F7645" s="5" t="inlineStr">
        <is>
          <t>카페24</t>
        </is>
      </c>
      <c r="G7645" s="93" t="inlineStr">
        <is>
          <t>선크림 50ml  2set</t>
        </is>
      </c>
      <c r="H7645" s="93" t="n">
        <v>4</v>
      </c>
      <c r="J7645" s="7" t="n">
        <v>190801</v>
      </c>
      <c r="L7645" s="93" t="n">
        <v>140000</v>
      </c>
      <c r="M7645" s="93" t="n">
        <v>131810</v>
      </c>
      <c r="N7645" s="93" t="n">
        <v>18760</v>
      </c>
      <c r="O7645" s="148" t="n">
        <v>127272.7272727273</v>
      </c>
      <c r="P7645" s="93" t="inlineStr">
        <is>
          <t>카페24선크림선크림 50ml  2set190801</t>
        </is>
      </c>
    </row>
    <row r="7646" customFormat="1" s="93">
      <c r="B7646" s="127" t="n">
        <v>44024</v>
      </c>
      <c r="C7646" s="93">
        <f>TEXT(B7646,"aaa")</f>
        <v/>
      </c>
      <c r="E7646" s="93" t="inlineStr">
        <is>
          <t>클렌징폼</t>
        </is>
      </c>
      <c r="F7646" s="5" t="inlineStr">
        <is>
          <t>카페24</t>
        </is>
      </c>
      <c r="G7646" s="93" t="inlineStr">
        <is>
          <t>클렌징폼 120ml(선크림할인)</t>
        </is>
      </c>
      <c r="H7646" s="93" t="n">
        <v>3</v>
      </c>
      <c r="J7646" s="7" t="n">
        <v>190801</v>
      </c>
      <c r="L7646" s="93" t="n">
        <v>30000</v>
      </c>
      <c r="M7646" s="93" t="n">
        <v>28245</v>
      </c>
      <c r="N7646" s="93" t="n">
        <v>8250</v>
      </c>
      <c r="O7646" s="148" t="n">
        <v>27272.72727272727</v>
      </c>
      <c r="P7646" s="93" t="inlineStr">
        <is>
          <t>카페24클렌징폼클렌징폼 120ml(선크림할인)190801</t>
        </is>
      </c>
    </row>
    <row r="7647" customFormat="1" s="93">
      <c r="B7647" s="127" t="n">
        <v>44024</v>
      </c>
      <c r="C7647" s="93">
        <f>TEXT(B7647,"aaa")</f>
        <v/>
      </c>
      <c r="E7647" s="93" t="inlineStr">
        <is>
          <t>여름 한정 진정세트</t>
        </is>
      </c>
      <c r="F7647" s="5" t="inlineStr">
        <is>
          <t>카페24</t>
        </is>
      </c>
      <c r="G7647" s="93" t="inlineStr">
        <is>
          <t>여름 한정 진정세트</t>
        </is>
      </c>
      <c r="H7647" s="93" t="n">
        <v>2</v>
      </c>
      <c r="J7647" s="7" t="n">
        <v>190801</v>
      </c>
      <c r="L7647" s="93" t="n">
        <v>70000</v>
      </c>
      <c r="M7647" s="93" t="n">
        <v>65905</v>
      </c>
      <c r="N7647" s="93" t="n">
        <v>11210</v>
      </c>
      <c r="O7647" s="148" t="n">
        <v>63636.36363636363</v>
      </c>
      <c r="P7647" s="93" t="inlineStr">
        <is>
          <t>카페24여름 한정 진정세트여름 한정 진정세트190801</t>
        </is>
      </c>
    </row>
    <row r="7648" customFormat="1" s="93">
      <c r="B7648" s="127" t="n">
        <v>44024</v>
      </c>
      <c r="C7648" s="93">
        <f>TEXT(B7648,"aaa")</f>
        <v/>
      </c>
      <c r="E7648" s="93" t="inlineStr">
        <is>
          <t>여름 한정 진정세트</t>
        </is>
      </c>
      <c r="F7648" s="5" t="inlineStr">
        <is>
          <t>카페24</t>
        </is>
      </c>
      <c r="G7648" s="93" t="inlineStr">
        <is>
          <t>여름 한정 진정세트 (대용량)</t>
        </is>
      </c>
      <c r="H7648" s="93" t="n">
        <v>4</v>
      </c>
      <c r="J7648" s="7" t="n">
        <v>190801</v>
      </c>
      <c r="L7648" s="93" t="n">
        <v>180000</v>
      </c>
      <c r="M7648" s="93" t="n">
        <v>169470</v>
      </c>
      <c r="N7648" s="93" t="n">
        <v>28280</v>
      </c>
      <c r="O7648" s="148" t="n">
        <v>163636.3636363636</v>
      </c>
      <c r="P7648" s="93" t="inlineStr">
        <is>
          <t>카페24여름 한정 진정세트여름 한정 진정세트 (대용량)190801</t>
        </is>
      </c>
    </row>
    <row r="7649" customFormat="1" s="93">
      <c r="B7649" s="127" t="n">
        <v>44024</v>
      </c>
      <c r="C7649" s="93">
        <f>TEXT(B7649,"aaa")</f>
        <v/>
      </c>
      <c r="E7649" s="93" t="inlineStr">
        <is>
          <t>어성초진정패키지</t>
        </is>
      </c>
      <c r="F7649" s="5" t="inlineStr">
        <is>
          <t>카페24</t>
        </is>
      </c>
      <c r="G7649" s="93" t="inlineStr">
        <is>
          <t>어성초 진정패키지세트</t>
        </is>
      </c>
      <c r="H7649" s="93" t="n">
        <v>9</v>
      </c>
      <c r="J7649" s="7" t="n">
        <v>190801</v>
      </c>
      <c r="L7649" s="93" t="n">
        <v>891000</v>
      </c>
      <c r="M7649" s="93" t="n">
        <v>838876.5</v>
      </c>
      <c r="N7649" s="93" t="n">
        <v>136233</v>
      </c>
      <c r="O7649" s="148" t="n">
        <v>809999.9999999999</v>
      </c>
      <c r="P7649" s="93" t="inlineStr">
        <is>
          <t>카페24어성초진정패키지어성초 진정패키지세트190801</t>
        </is>
      </c>
    </row>
    <row r="7650" customFormat="1" s="93">
      <c r="B7650" s="127" t="n">
        <v>44024</v>
      </c>
      <c r="C7650" s="93">
        <f>TEXT(B7650,"aaa")</f>
        <v/>
      </c>
      <c r="E7650" s="93" t="inlineStr">
        <is>
          <t>머드크림마스크</t>
        </is>
      </c>
      <c r="F7650" s="5" t="inlineStr">
        <is>
          <t>카페24</t>
        </is>
      </c>
      <c r="G7650" s="93" t="inlineStr">
        <is>
          <t>머드크림마스크 100ml</t>
        </is>
      </c>
      <c r="H7650" s="93" t="n">
        <v>1</v>
      </c>
      <c r="J7650" s="7" t="n">
        <v>190801</v>
      </c>
      <c r="L7650" s="93" t="n">
        <v>20000</v>
      </c>
      <c r="M7650" s="93" t="n">
        <v>18830</v>
      </c>
      <c r="N7650" s="93" t="n">
        <v>1442</v>
      </c>
      <c r="O7650" s="148" t="n">
        <v>18181.81818181818</v>
      </c>
      <c r="P7650" s="93" t="inlineStr">
        <is>
          <t>카페24머드크림마스크머드크림마스크 100ml190801</t>
        </is>
      </c>
    </row>
    <row r="7651" customFormat="1" s="93">
      <c r="B7651" s="127" t="n">
        <v>44024</v>
      </c>
      <c r="C7651" s="93">
        <f>TEXT(B7651,"aaa")</f>
        <v/>
      </c>
      <c r="E7651" s="93" t="inlineStr">
        <is>
          <t>머드크림마스크</t>
        </is>
      </c>
      <c r="F7651" s="5" t="inlineStr">
        <is>
          <t>카페24</t>
        </is>
      </c>
      <c r="G7651" s="93" t="inlineStr">
        <is>
          <t>머드크림마스크 100ml 2set</t>
        </is>
      </c>
      <c r="H7651" s="93" t="n">
        <v>1</v>
      </c>
      <c r="J7651" s="7" t="n">
        <v>190801</v>
      </c>
      <c r="L7651" s="93" t="n">
        <v>35000</v>
      </c>
      <c r="M7651" s="93" t="n">
        <v>32952.5</v>
      </c>
      <c r="N7651" s="93" t="n">
        <v>2884</v>
      </c>
      <c r="O7651" s="148" t="n">
        <v>31818.18181818182</v>
      </c>
      <c r="P7651" s="93" t="inlineStr">
        <is>
          <t>카페24머드크림마스크머드크림마스크 100ml 2set190801</t>
        </is>
      </c>
    </row>
    <row r="7652" customFormat="1" s="93">
      <c r="B7652" s="127" t="n">
        <v>44024</v>
      </c>
      <c r="C7652" s="93">
        <f>TEXT(B7652,"aaa")</f>
        <v/>
      </c>
      <c r="E7652" s="93" t="inlineStr">
        <is>
          <t>토너</t>
        </is>
      </c>
      <c r="F7652" s="5" t="inlineStr">
        <is>
          <t>카페24</t>
        </is>
      </c>
      <c r="G7652" s="93" t="inlineStr">
        <is>
          <t>250ml</t>
        </is>
      </c>
      <c r="H7652" s="93" t="n">
        <v>84</v>
      </c>
      <c r="J7652" s="7" t="n">
        <v>190801</v>
      </c>
      <c r="L7652" s="93" t="n">
        <v>1680000</v>
      </c>
      <c r="M7652" s="93" t="n">
        <v>1581720</v>
      </c>
      <c r="N7652" s="93" t="n">
        <v>273840</v>
      </c>
      <c r="O7652" s="148" t="n">
        <v>1527272.727272727</v>
      </c>
      <c r="P7652" s="93" t="inlineStr">
        <is>
          <t>카페24토너250ml190801</t>
        </is>
      </c>
    </row>
    <row r="7653" customFormat="1" s="93">
      <c r="B7653" s="127" t="n">
        <v>44024</v>
      </c>
      <c r="C7653" s="93">
        <f>TEXT(B7653,"aaa")</f>
        <v/>
      </c>
      <c r="E7653" s="93" t="inlineStr">
        <is>
          <t>토너</t>
        </is>
      </c>
      <c r="F7653" s="5" t="inlineStr">
        <is>
          <t>카페24</t>
        </is>
      </c>
      <c r="G7653" s="93" t="inlineStr">
        <is>
          <t>250ml 2set</t>
        </is>
      </c>
      <c r="H7653" s="93" t="n">
        <v>57</v>
      </c>
      <c r="J7653" s="7" t="n">
        <v>190801</v>
      </c>
      <c r="L7653" s="93" t="n">
        <v>1995000</v>
      </c>
      <c r="M7653" s="93" t="n">
        <v>1878292.5</v>
      </c>
      <c r="N7653" s="93" t="n">
        <v>371640</v>
      </c>
      <c r="O7653" s="148" t="n">
        <v>1813636.363636364</v>
      </c>
      <c r="P7653" s="93" t="inlineStr">
        <is>
          <t>카페24토너250ml 2set190801</t>
        </is>
      </c>
    </row>
    <row r="7654" customFormat="1" s="93">
      <c r="B7654" s="127" t="n">
        <v>44024</v>
      </c>
      <c r="C7654" s="93">
        <f>TEXT(B7654,"aaa")</f>
        <v/>
      </c>
      <c r="E7654" s="93" t="inlineStr">
        <is>
          <t>토너</t>
        </is>
      </c>
      <c r="F7654" s="5" t="inlineStr">
        <is>
          <t>카페24</t>
        </is>
      </c>
      <c r="G7654" s="93" t="inlineStr">
        <is>
          <t>500ml</t>
        </is>
      </c>
      <c r="H7654" s="93" t="n">
        <v>64</v>
      </c>
      <c r="J7654" s="7" t="n">
        <v>190801</v>
      </c>
      <c r="L7654" s="93" t="n">
        <v>2112000</v>
      </c>
      <c r="M7654" s="93" t="n">
        <v>1988448</v>
      </c>
      <c r="N7654" s="93" t="n">
        <v>302400</v>
      </c>
      <c r="O7654" s="148" t="n">
        <v>1920000</v>
      </c>
      <c r="P7654" s="93" t="inlineStr">
        <is>
          <t>카페24토너500ml190801</t>
        </is>
      </c>
    </row>
    <row r="7655" customFormat="1" s="93">
      <c r="B7655" s="127" t="n">
        <v>44024</v>
      </c>
      <c r="C7655" s="93">
        <f>TEXT(B7655,"aaa")</f>
        <v/>
      </c>
      <c r="E7655" s="93" t="inlineStr">
        <is>
          <t>토너</t>
        </is>
      </c>
      <c r="F7655" s="5" t="inlineStr">
        <is>
          <t>카페24</t>
        </is>
      </c>
      <c r="G7655" s="93" t="inlineStr">
        <is>
          <t>스킨팩 화장솜 60P</t>
        </is>
      </c>
      <c r="H7655" s="93" t="n">
        <v>109</v>
      </c>
      <c r="J7655" s="7" t="n">
        <v>190801</v>
      </c>
      <c r="L7655" s="93" t="n">
        <v>327000</v>
      </c>
      <c r="M7655" s="93" t="n">
        <v>307870.5</v>
      </c>
      <c r="N7655" s="93" t="n">
        <v>120990</v>
      </c>
      <c r="O7655" s="148" t="n">
        <v>297272.7272727272</v>
      </c>
      <c r="P7655" s="93" t="inlineStr">
        <is>
          <t>카페24토너스킨팩 화장솜 60P190801</t>
        </is>
      </c>
    </row>
    <row r="7656" customFormat="1" s="93">
      <c r="B7656" s="127" t="n">
        <v>44024</v>
      </c>
      <c r="C7656" s="93">
        <f>TEXT(B7656,"aaa")</f>
        <v/>
      </c>
      <c r="E7656" s="93" t="inlineStr">
        <is>
          <t>앰플</t>
        </is>
      </c>
      <c r="F7656" s="5" t="inlineStr">
        <is>
          <t>카페24</t>
        </is>
      </c>
      <c r="G7656" s="93" t="inlineStr">
        <is>
          <t>앰플 30ml</t>
        </is>
      </c>
      <c r="H7656" s="93" t="n">
        <v>18</v>
      </c>
      <c r="J7656" s="7" t="n">
        <v>190801</v>
      </c>
      <c r="L7656" s="93" t="n">
        <v>504000</v>
      </c>
      <c r="M7656" s="93" t="n">
        <v>474516</v>
      </c>
      <c r="N7656" s="93" t="n">
        <v>61146</v>
      </c>
      <c r="O7656" s="148" t="n">
        <v>458181.8181818181</v>
      </c>
      <c r="P7656" s="93" t="inlineStr">
        <is>
          <t>카페24앰플앰플 30ml190801</t>
        </is>
      </c>
    </row>
    <row r="7657" customFormat="1" s="93">
      <c r="B7657" s="127" t="n">
        <v>44024</v>
      </c>
      <c r="C7657" s="93">
        <f>TEXT(B7657,"aaa")</f>
        <v/>
      </c>
      <c r="E7657" s="93" t="inlineStr">
        <is>
          <t>수딩크림</t>
        </is>
      </c>
      <c r="F7657" s="5" t="inlineStr">
        <is>
          <t>카페24</t>
        </is>
      </c>
      <c r="G7657" s="93" t="inlineStr">
        <is>
          <t>수딩크림 100ml</t>
        </is>
      </c>
      <c r="H7657" s="93" t="n">
        <v>4</v>
      </c>
      <c r="J7657" s="7" t="n">
        <v>190801</v>
      </c>
      <c r="L7657" s="93" t="n">
        <v>152000</v>
      </c>
      <c r="M7657" s="93" t="n">
        <v>143108</v>
      </c>
      <c r="N7657" s="93" t="n">
        <v>12180</v>
      </c>
      <c r="O7657" s="148" t="n">
        <v>138181.8181818182</v>
      </c>
      <c r="P7657" s="93" t="inlineStr">
        <is>
          <t>카페24수딩크림수딩크림 100ml190801</t>
        </is>
      </c>
    </row>
    <row r="7658" customFormat="1" s="93">
      <c r="B7658" s="127" t="n">
        <v>44024</v>
      </c>
      <c r="C7658" s="93">
        <f>TEXT(B7658,"aaa")</f>
        <v/>
      </c>
      <c r="E7658" s="93" t="inlineStr">
        <is>
          <t>클렌징폼</t>
        </is>
      </c>
      <c r="F7658" s="5" t="inlineStr">
        <is>
          <t>카페24</t>
        </is>
      </c>
      <c r="G7658" s="93" t="inlineStr">
        <is>
          <t>클렌징폼 120ml</t>
        </is>
      </c>
      <c r="H7658" s="93" t="n">
        <v>13</v>
      </c>
      <c r="J7658" s="7" t="n">
        <v>190801</v>
      </c>
      <c r="L7658" s="93" t="n">
        <v>169000</v>
      </c>
      <c r="M7658" s="93" t="n">
        <v>159113.5</v>
      </c>
      <c r="N7658" s="93" t="n">
        <v>35750</v>
      </c>
      <c r="O7658" s="148" t="n">
        <v>153636.3636363636</v>
      </c>
      <c r="P7658" s="93" t="inlineStr">
        <is>
          <t>카페24클렌징폼클렌징폼 120ml190801</t>
        </is>
      </c>
    </row>
    <row r="7659" customFormat="1" s="93">
      <c r="B7659" s="127" t="n">
        <v>44024</v>
      </c>
      <c r="C7659" s="93">
        <f>TEXT(B7659,"aaa")</f>
        <v/>
      </c>
      <c r="E7659" s="93" t="inlineStr">
        <is>
          <t>클렌징폼</t>
        </is>
      </c>
      <c r="F7659" s="5" t="inlineStr">
        <is>
          <t>카페24</t>
        </is>
      </c>
      <c r="G7659" s="93" t="inlineStr">
        <is>
          <t>클렌징폼 120ml 2set</t>
        </is>
      </c>
      <c r="H7659" s="93" t="n">
        <v>2</v>
      </c>
      <c r="J7659" s="7" t="n">
        <v>190801</v>
      </c>
      <c r="L7659" s="93" t="n">
        <v>48000</v>
      </c>
      <c r="M7659" s="93" t="n">
        <v>45192</v>
      </c>
      <c r="N7659" s="93" t="n">
        <v>4920</v>
      </c>
      <c r="O7659" s="148" t="n">
        <v>43636.36363636363</v>
      </c>
      <c r="P7659" s="93" t="inlineStr">
        <is>
          <t>카페24클렌징폼클렌징폼 120ml 2set190801</t>
        </is>
      </c>
    </row>
    <row r="7660" customFormat="1" s="93">
      <c r="B7660" s="127" t="n">
        <v>44024</v>
      </c>
      <c r="C7660" s="93">
        <f>TEXT(B7660,"aaa")</f>
        <v/>
      </c>
      <c r="E7660" s="93" t="inlineStr">
        <is>
          <t>클렌징폼</t>
        </is>
      </c>
      <c r="F7660" s="5" t="inlineStr">
        <is>
          <t>카페24</t>
        </is>
      </c>
      <c r="G7660" s="93" t="inlineStr">
        <is>
          <t>클렌징폼 120ml 3set</t>
        </is>
      </c>
      <c r="H7660" s="93" t="n">
        <v>1</v>
      </c>
      <c r="J7660" s="7" t="n">
        <v>190801</v>
      </c>
      <c r="L7660" s="93" t="n">
        <v>33000</v>
      </c>
      <c r="M7660" s="93" t="n">
        <v>31069.5</v>
      </c>
      <c r="N7660" s="93" t="n">
        <v>3690</v>
      </c>
      <c r="O7660" s="148" t="n">
        <v>30000</v>
      </c>
      <c r="P7660" s="93" t="inlineStr">
        <is>
          <t>카페24클렌징폼클렌징폼 120ml 3set190801</t>
        </is>
      </c>
    </row>
    <row r="7661" customFormat="1" s="93">
      <c r="B7661" s="127" t="n">
        <v>44024</v>
      </c>
      <c r="C7661" s="93">
        <f>TEXT(B7661,"aaa")</f>
        <v/>
      </c>
      <c r="E7661" s="93" t="inlineStr">
        <is>
          <t>토너</t>
        </is>
      </c>
      <c r="F7661" s="5" t="inlineStr">
        <is>
          <t>랄라블라</t>
        </is>
      </c>
      <c r="G7661" s="93" t="inlineStr">
        <is>
          <t>250ml</t>
        </is>
      </c>
      <c r="H7661" s="93" t="n">
        <v>552</v>
      </c>
      <c r="J7661" s="7" t="n">
        <v>190801</v>
      </c>
      <c r="L7661" s="93" t="n">
        <v>5005536</v>
      </c>
      <c r="M7661" s="93" t="n">
        <v>5005536</v>
      </c>
      <c r="N7661" s="93" t="n">
        <v>1799520</v>
      </c>
      <c r="O7661" s="148" t="n">
        <v>4550487.272727272</v>
      </c>
      <c r="P7661" s="93" t="inlineStr">
        <is>
          <t>랄라블라토너250ml190801</t>
        </is>
      </c>
    </row>
    <row r="7662" customFormat="1" s="93">
      <c r="B7662" s="127" t="n">
        <v>44024</v>
      </c>
      <c r="C7662" s="93">
        <f>TEXT(B7662,"aaa")</f>
        <v/>
      </c>
      <c r="E7662" s="93" t="inlineStr">
        <is>
          <t>토너</t>
        </is>
      </c>
      <c r="F7662" s="5" t="inlineStr">
        <is>
          <t>랄라블라</t>
        </is>
      </c>
      <c r="G7662" s="93" t="inlineStr">
        <is>
          <t>500ml</t>
        </is>
      </c>
      <c r="H7662" s="93" t="n">
        <v>7</v>
      </c>
      <c r="J7662" s="7" t="n">
        <v>190801</v>
      </c>
      <c r="L7662" s="93" t="n">
        <v>110726</v>
      </c>
      <c r="M7662" s="93" t="n">
        <v>110726</v>
      </c>
      <c r="N7662" s="93" t="n">
        <v>33075</v>
      </c>
      <c r="O7662" s="148" t="n">
        <v>100660</v>
      </c>
      <c r="P7662" s="93" t="inlineStr">
        <is>
          <t>랄라블라토너500ml190801</t>
        </is>
      </c>
    </row>
    <row r="7663" customFormat="1" s="93">
      <c r="B7663" s="127" t="n">
        <v>44024</v>
      </c>
      <c r="C7663" s="93">
        <f>TEXT(B7663,"aaa")</f>
        <v/>
      </c>
      <c r="E7663" s="93" t="inlineStr">
        <is>
          <t>마스크팩</t>
        </is>
      </c>
      <c r="F7663" s="5" t="inlineStr">
        <is>
          <t>랄라블라</t>
        </is>
      </c>
      <c r="G7663" s="93" t="inlineStr">
        <is>
          <t>마스크팩 1매</t>
        </is>
      </c>
      <c r="H7663" s="93" t="n">
        <v>509</v>
      </c>
      <c r="J7663" s="7" t="n">
        <v>190801</v>
      </c>
      <c r="L7663" s="93" t="n">
        <v>546157</v>
      </c>
      <c r="M7663" s="93" t="n">
        <v>546157</v>
      </c>
      <c r="N7663" s="93" t="n">
        <v>202073</v>
      </c>
      <c r="O7663" s="148" t="n">
        <v>496506.3636363636</v>
      </c>
      <c r="P7663" s="93" t="inlineStr">
        <is>
          <t>랄라블라마스크팩마스크팩 1매190801</t>
        </is>
      </c>
    </row>
    <row r="7664" customFormat="1" s="93">
      <c r="B7664" s="127" t="n">
        <v>44024</v>
      </c>
      <c r="C7664" s="93">
        <f>TEXT(B7664,"aaa")</f>
        <v/>
      </c>
      <c r="E7664" s="93" t="inlineStr">
        <is>
          <t>수딩크림 증정기획</t>
        </is>
      </c>
      <c r="F7664" s="5" t="inlineStr">
        <is>
          <t>랄라블라</t>
        </is>
      </c>
      <c r="G7664" s="93" t="inlineStr">
        <is>
          <t>수딩크림 증정기획</t>
        </is>
      </c>
      <c r="H7664" s="93" t="n">
        <v>55</v>
      </c>
      <c r="J7664" s="7" t="n">
        <v>190801</v>
      </c>
      <c r="L7664" s="93" t="n">
        <v>942205</v>
      </c>
      <c r="M7664" s="93" t="n">
        <v>942205</v>
      </c>
      <c r="N7664" s="93" t="n">
        <v>235125</v>
      </c>
      <c r="O7664" s="148" t="n">
        <v>856549.9999999999</v>
      </c>
      <c r="P7664" s="93" t="inlineStr">
        <is>
          <t>랄라블라수딩크림 증정기획수딩크림 증정기획190801</t>
        </is>
      </c>
    </row>
    <row r="7665" customFormat="1" s="93">
      <c r="B7665" s="127" t="n">
        <v>44024</v>
      </c>
      <c r="C7665" s="93">
        <f>TEXT(B7665,"aaa")</f>
        <v/>
      </c>
      <c r="E7665" s="93" t="inlineStr">
        <is>
          <t>수딩크림</t>
        </is>
      </c>
      <c r="F7665" s="5" t="inlineStr">
        <is>
          <t>랄라블라</t>
        </is>
      </c>
      <c r="G7665" s="93" t="inlineStr">
        <is>
          <t>수딩크림 100ml</t>
        </is>
      </c>
      <c r="H7665" s="93" t="n">
        <v>15</v>
      </c>
      <c r="J7665" s="7" t="n">
        <v>190801</v>
      </c>
      <c r="L7665" s="93" t="n">
        <v>295365</v>
      </c>
      <c r="M7665" s="93" t="n">
        <v>295365</v>
      </c>
      <c r="N7665" s="93" t="n">
        <v>45675</v>
      </c>
      <c r="O7665" s="148" t="n">
        <v>268513.6363636364</v>
      </c>
      <c r="P7665" s="93" t="inlineStr">
        <is>
          <t>랄라블라수딩크림수딩크림 100ml190801</t>
        </is>
      </c>
    </row>
    <row r="7666" customFormat="1" s="93">
      <c r="B7666" s="127" t="n">
        <v>44024</v>
      </c>
      <c r="C7666" s="93">
        <f>TEXT(B7666,"aaa")</f>
        <v/>
      </c>
      <c r="E7666" s="93" t="inlineStr">
        <is>
          <t>앰플 기획세트</t>
        </is>
      </c>
      <c r="F7666" s="5" t="inlineStr">
        <is>
          <t>랄라블라</t>
        </is>
      </c>
      <c r="G7666" s="93" t="inlineStr">
        <is>
          <t>앰플 기획세트</t>
        </is>
      </c>
      <c r="H7666" s="93" t="n">
        <v>126</v>
      </c>
      <c r="J7666" s="7" t="n">
        <v>190801</v>
      </c>
      <c r="L7666" s="93" t="n">
        <v>1874502</v>
      </c>
      <c r="M7666" s="93" t="n">
        <v>1874502</v>
      </c>
      <c r="N7666" s="93" t="n">
        <v>1874502</v>
      </c>
      <c r="O7666" s="148" t="n">
        <v>1704092.727272727</v>
      </c>
      <c r="P7666" s="93" t="inlineStr">
        <is>
          <t>랄라블라앰플 기획세트앰플 기획세트190801</t>
        </is>
      </c>
    </row>
    <row r="7667" customFormat="1" s="93">
      <c r="B7667" s="127" t="n">
        <v>44024</v>
      </c>
      <c r="C7667" s="93">
        <f>TEXT(B7667,"aaa")</f>
        <v/>
      </c>
      <c r="E7667" s="93" t="inlineStr">
        <is>
          <t>클렌징폼 기획세트</t>
        </is>
      </c>
      <c r="F7667" s="5" t="inlineStr">
        <is>
          <t>랄라블라</t>
        </is>
      </c>
      <c r="G7667" s="93" t="inlineStr">
        <is>
          <t>클렌징폼 기획세트</t>
        </is>
      </c>
      <c r="H7667" s="93" t="n">
        <v>168</v>
      </c>
      <c r="J7667" s="7" t="n">
        <v>190801</v>
      </c>
      <c r="L7667" s="93" t="n">
        <v>1169952</v>
      </c>
      <c r="M7667" s="93" t="n">
        <v>1169952</v>
      </c>
      <c r="N7667" s="93" t="n">
        <v>1169952</v>
      </c>
      <c r="O7667" s="148" t="n">
        <v>1063592.727272727</v>
      </c>
      <c r="P7667" s="93" t="inlineStr">
        <is>
          <t>랄라블라클렌징폼 기획세트클렌징폼 기획세트190801</t>
        </is>
      </c>
    </row>
    <row r="7668" customFormat="1" s="93">
      <c r="B7668" s="127" t="n">
        <v>44024</v>
      </c>
      <c r="C7668" s="93">
        <f>TEXT(B7668,"aaa")</f>
        <v/>
      </c>
      <c r="E7668" s="93" t="inlineStr">
        <is>
          <t>토너 기획세트</t>
        </is>
      </c>
      <c r="F7668" s="5" t="inlineStr">
        <is>
          <t>랄라블라</t>
        </is>
      </c>
      <c r="G7668" s="93" t="inlineStr">
        <is>
          <t>토너 기획세트</t>
        </is>
      </c>
      <c r="H7668" s="93" t="n">
        <v>1</v>
      </c>
      <c r="J7668" s="7" t="n">
        <v>190801</v>
      </c>
      <c r="L7668" s="93" t="n">
        <v>9716</v>
      </c>
      <c r="M7668" s="93" t="n">
        <v>9716</v>
      </c>
      <c r="N7668" s="93" t="n">
        <v>5600</v>
      </c>
      <c r="O7668" s="148" t="n">
        <v>8832.727272727272</v>
      </c>
      <c r="P7668" s="93" t="inlineStr">
        <is>
          <t>랄라블라토너 기획세트토너 기획세트190801</t>
        </is>
      </c>
    </row>
    <row r="7669" customFormat="1" s="93">
      <c r="B7669" s="127" t="n">
        <v>44024</v>
      </c>
      <c r="C7669" s="93">
        <f>TEXT(B7669,"aaa")</f>
        <v/>
      </c>
      <c r="E7669" s="93" t="inlineStr">
        <is>
          <t>클렌징폼</t>
        </is>
      </c>
      <c r="F7669" s="5" t="inlineStr">
        <is>
          <t>랄라블라</t>
        </is>
      </c>
      <c r="G7669" s="93" t="inlineStr">
        <is>
          <t>클렌징폼 120ml</t>
        </is>
      </c>
      <c r="H7669" s="93" t="n">
        <v>11</v>
      </c>
      <c r="J7669" s="7" t="n">
        <v>190801</v>
      </c>
      <c r="L7669" s="93" t="n">
        <v>74701</v>
      </c>
      <c r="M7669" s="93" t="n">
        <v>74701</v>
      </c>
      <c r="N7669" s="93" t="n">
        <v>30250</v>
      </c>
      <c r="O7669" s="148" t="n">
        <v>67910</v>
      </c>
      <c r="P7669" s="93" t="inlineStr">
        <is>
          <t>랄라블라클렌징폼클렌징폼 120ml190801</t>
        </is>
      </c>
    </row>
    <row r="7670" customFormat="1" s="93">
      <c r="B7670" s="127" t="n">
        <v>44024</v>
      </c>
      <c r="C7670" s="93">
        <f>TEXT(B7670,"aaa")</f>
        <v/>
      </c>
      <c r="E7670" s="93" t="inlineStr">
        <is>
          <t>토너 증정기획</t>
        </is>
      </c>
      <c r="F7670" s="5" t="inlineStr">
        <is>
          <t>랄라블라</t>
        </is>
      </c>
      <c r="G7670" s="93" t="inlineStr">
        <is>
          <t>토너 증정기획</t>
        </is>
      </c>
      <c r="H7670" s="93" t="n">
        <v>77</v>
      </c>
      <c r="J7670" s="7" t="n">
        <v>190801</v>
      </c>
      <c r="L7670" s="93" t="n">
        <v>728189</v>
      </c>
      <c r="M7670" s="93" t="n">
        <v>728189</v>
      </c>
      <c r="N7670" s="93" t="n">
        <v>345730</v>
      </c>
      <c r="O7670" s="148" t="n">
        <v>661990</v>
      </c>
      <c r="P7670" s="93" t="inlineStr">
        <is>
          <t>랄라블라토너 증정기획토너 증정기획190801</t>
        </is>
      </c>
    </row>
    <row r="7671" customFormat="1" s="93">
      <c r="B7671" s="127" t="n">
        <v>44024</v>
      </c>
      <c r="C7671" s="93">
        <f>TEXT(B7671,"aaa")</f>
        <v/>
      </c>
      <c r="E7671" s="93" t="inlineStr">
        <is>
          <t>선크림</t>
        </is>
      </c>
      <c r="F7671" s="5" t="inlineStr">
        <is>
          <t>랄라블라</t>
        </is>
      </c>
      <c r="G7671" s="93" t="inlineStr">
        <is>
          <t>선크림 50ml</t>
        </is>
      </c>
      <c r="H7671" s="93" t="n">
        <v>27</v>
      </c>
      <c r="J7671" s="7" t="n">
        <v>190801</v>
      </c>
      <c r="L7671" s="93" t="n">
        <v>270000</v>
      </c>
      <c r="M7671" s="93" t="n">
        <v>270000</v>
      </c>
      <c r="N7671" s="93" t="n">
        <v>63315</v>
      </c>
      <c r="O7671" s="148" t="n">
        <v>245454.5454545454</v>
      </c>
      <c r="P7671" s="93" t="inlineStr">
        <is>
          <t>랄라블라선크림선크림 50ml190801</t>
        </is>
      </c>
    </row>
    <row r="7672" customFormat="1" s="93">
      <c r="B7672" s="127" t="n">
        <v>44024</v>
      </c>
      <c r="C7672" s="93">
        <f>TEXT(B7672,"aaa")</f>
        <v/>
      </c>
      <c r="E7672" s="93" t="inlineStr">
        <is>
          <t>대용량 기획세트</t>
        </is>
      </c>
      <c r="F7672" s="5" t="inlineStr">
        <is>
          <t>랄라블라</t>
        </is>
      </c>
      <c r="G7672" s="93" t="inlineStr">
        <is>
          <t>대용량 기획세트</t>
        </is>
      </c>
      <c r="H7672" s="93" t="n">
        <v>392</v>
      </c>
      <c r="J7672" s="7" t="n">
        <v>190801</v>
      </c>
      <c r="L7672" s="93" t="n">
        <v>6200656</v>
      </c>
      <c r="M7672" s="93" t="n">
        <v>6200656</v>
      </c>
      <c r="N7672" s="93" t="n">
        <v>2287320</v>
      </c>
      <c r="O7672" s="148" t="n">
        <v>5636960</v>
      </c>
      <c r="P7672" s="93" t="inlineStr">
        <is>
          <t>랄라블라대용량 기획세트대용량 기획세트190801</t>
        </is>
      </c>
    </row>
    <row r="7673">
      <c r="A7673" s="93" t="n"/>
      <c r="B7673" s="127" t="n">
        <v>44025</v>
      </c>
      <c r="C7673" s="93">
        <f>TEXT(B7673,"aaa")</f>
        <v/>
      </c>
      <c r="D7673" s="93" t="n"/>
      <c r="E7673" s="6" t="inlineStr">
        <is>
          <t>토너</t>
        </is>
      </c>
      <c r="F7673" s="5" t="inlineStr">
        <is>
          <t>W컨셉</t>
        </is>
      </c>
      <c r="G7673" s="5" t="inlineStr">
        <is>
          <t>250ml</t>
        </is>
      </c>
      <c r="H7673" s="6" t="n">
        <v>1</v>
      </c>
      <c r="I7673" s="6" t="n"/>
      <c r="J7673" s="7" t="n">
        <v>190801</v>
      </c>
      <c r="K7673" s="93" t="n"/>
      <c r="L7673" s="93" t="n">
        <v>20000</v>
      </c>
      <c r="M7673" s="93" t="n">
        <v>14400</v>
      </c>
      <c r="N7673" s="93" t="n">
        <v>3260</v>
      </c>
      <c r="O7673" s="148" t="n">
        <v>18181.81818181818</v>
      </c>
      <c r="P7673" s="93" t="inlineStr">
        <is>
          <t>W컨셉토너250ml190801</t>
        </is>
      </c>
    </row>
    <row r="7674">
      <c r="A7674" s="93" t="n"/>
      <c r="B7674" s="127" t="n">
        <v>44025</v>
      </c>
      <c r="C7674" s="93">
        <f>TEXT(B7674,"aaa")</f>
        <v/>
      </c>
      <c r="D7674" s="93" t="n"/>
      <c r="E7674" s="6" t="inlineStr">
        <is>
          <t>토너</t>
        </is>
      </c>
      <c r="F7674" s="5" t="inlineStr">
        <is>
          <t>W컨셉</t>
        </is>
      </c>
      <c r="G7674" s="5" t="inlineStr">
        <is>
          <t>250ml 2set</t>
        </is>
      </c>
      <c r="H7674" s="6" t="n">
        <v>15</v>
      </c>
      <c r="I7674" s="6" t="n"/>
      <c r="J7674" s="7" t="n">
        <v>190801</v>
      </c>
      <c r="K7674" s="93" t="n"/>
      <c r="L7674" s="93" t="n">
        <v>525000</v>
      </c>
      <c r="M7674" s="93" t="n">
        <v>383250</v>
      </c>
      <c r="N7674" s="93" t="n">
        <v>97800</v>
      </c>
      <c r="O7674" s="148" t="n">
        <v>477272.7272727272</v>
      </c>
      <c r="P7674" s="93" t="inlineStr">
        <is>
          <t>W컨셉토너250ml 2set190801</t>
        </is>
      </c>
    </row>
    <row r="7675">
      <c r="A7675" s="93" t="n"/>
      <c r="B7675" s="127" t="n">
        <v>44025</v>
      </c>
      <c r="C7675" s="93">
        <f>TEXT(B7675,"aaa")</f>
        <v/>
      </c>
      <c r="D7675" s="93" t="n"/>
      <c r="E7675" s="93" t="inlineStr">
        <is>
          <t>토너</t>
        </is>
      </c>
      <c r="F7675" s="5" t="inlineStr">
        <is>
          <t>스타일쉐어</t>
        </is>
      </c>
      <c r="G7675" s="93" t="inlineStr">
        <is>
          <t>250ml</t>
        </is>
      </c>
      <c r="H7675" s="6" t="n">
        <v>13</v>
      </c>
      <c r="I7675" s="6" t="n"/>
      <c r="J7675" s="7" t="n">
        <v>190801</v>
      </c>
      <c r="K7675" s="93" t="n"/>
      <c r="L7675" s="93" t="n">
        <v>260000</v>
      </c>
      <c r="M7675" s="93" t="n">
        <v>195000</v>
      </c>
      <c r="N7675" s="93" t="n">
        <v>42380</v>
      </c>
      <c r="O7675" s="148" t="n">
        <v>236363.6363636364</v>
      </c>
      <c r="P7675" s="93" t="inlineStr">
        <is>
          <t>스타일쉐어토너250ml190801</t>
        </is>
      </c>
    </row>
    <row r="7676">
      <c r="A7676" s="93" t="n"/>
      <c r="B7676" s="127" t="n">
        <v>44025</v>
      </c>
      <c r="C7676" s="93">
        <f>TEXT(B7676,"aaa")</f>
        <v/>
      </c>
      <c r="D7676" s="93" t="n"/>
      <c r="E7676" s="93" t="inlineStr">
        <is>
          <t>선크림</t>
        </is>
      </c>
      <c r="F7676" s="93" t="inlineStr">
        <is>
          <t>카페24</t>
        </is>
      </c>
      <c r="G7676" s="93" t="inlineStr">
        <is>
          <t>선크림 50ml</t>
        </is>
      </c>
      <c r="H7676" s="6" t="n">
        <v>7</v>
      </c>
      <c r="I7676" s="6" t="n"/>
      <c r="J7676" s="7" t="n">
        <v>190801</v>
      </c>
      <c r="K7676" s="93" t="n"/>
      <c r="L7676" s="93" t="n">
        <v>140000</v>
      </c>
      <c r="M7676" s="93" t="n">
        <v>131810</v>
      </c>
      <c r="N7676" s="93" t="n">
        <v>16415</v>
      </c>
      <c r="O7676" s="148" t="n">
        <v>127272.7272727273</v>
      </c>
      <c r="P7676" s="93" t="inlineStr">
        <is>
          <t>카페24선크림선크림 50ml190801</t>
        </is>
      </c>
    </row>
    <row r="7677">
      <c r="A7677" s="93" t="n"/>
      <c r="B7677" s="127" t="n">
        <v>44025</v>
      </c>
      <c r="C7677" s="93">
        <f>TEXT(B7677,"aaa")</f>
        <v/>
      </c>
      <c r="D7677" s="93" t="n"/>
      <c r="E7677" s="6" t="inlineStr">
        <is>
          <t>선크림</t>
        </is>
      </c>
      <c r="F7677" s="5" t="inlineStr">
        <is>
          <t>카페24</t>
        </is>
      </c>
      <c r="G7677" s="5" t="inlineStr">
        <is>
          <t>선크림 50ml  2set</t>
        </is>
      </c>
      <c r="H7677" s="6" t="n">
        <v>2</v>
      </c>
      <c r="I7677" s="6" t="n"/>
      <c r="J7677" s="6" t="n">
        <v>190801</v>
      </c>
      <c r="K7677" s="93" t="n"/>
      <c r="L7677" s="93" t="n">
        <v>70000</v>
      </c>
      <c r="M7677" s="93" t="n">
        <v>65905</v>
      </c>
      <c r="N7677" s="93" t="n">
        <v>9380</v>
      </c>
      <c r="O7677" s="148" t="n">
        <v>63636.36363636363</v>
      </c>
      <c r="P7677" s="93" t="inlineStr">
        <is>
          <t>카페24선크림선크림 50ml  2set190801</t>
        </is>
      </c>
    </row>
    <row r="7678">
      <c r="A7678" s="93" t="n"/>
      <c r="B7678" s="127" t="n">
        <v>44025</v>
      </c>
      <c r="C7678" s="93">
        <f>TEXT(B7678,"aaa")</f>
        <v/>
      </c>
      <c r="D7678" s="93" t="n"/>
      <c r="E7678" s="93" t="inlineStr">
        <is>
          <t>여름 한정 진정세트</t>
        </is>
      </c>
      <c r="F7678" s="93" t="inlineStr">
        <is>
          <t>카페24</t>
        </is>
      </c>
      <c r="G7678" s="93" t="inlineStr">
        <is>
          <t>여름 한정 진정세트</t>
        </is>
      </c>
      <c r="H7678" s="6" t="n">
        <v>9</v>
      </c>
      <c r="I7678" s="6" t="n"/>
      <c r="J7678" s="91" t="n">
        <v>190801</v>
      </c>
      <c r="K7678" s="93" t="n"/>
      <c r="L7678" s="93" t="n">
        <v>315000</v>
      </c>
      <c r="M7678" s="93" t="n">
        <v>296572.5</v>
      </c>
      <c r="N7678" s="93" t="n">
        <v>50445</v>
      </c>
      <c r="O7678" s="148" t="n">
        <v>286363.6363636364</v>
      </c>
      <c r="P7678" s="93" t="inlineStr">
        <is>
          <t>카페24여름 한정 진정세트여름 한정 진정세트190801</t>
        </is>
      </c>
    </row>
    <row r="7679">
      <c r="A7679" s="93" t="n"/>
      <c r="B7679" s="127" t="n">
        <v>44025</v>
      </c>
      <c r="C7679" s="93">
        <f>TEXT(B7679,"aaa")</f>
        <v/>
      </c>
      <c r="D7679" s="93" t="n"/>
      <c r="E7679" s="93" t="inlineStr">
        <is>
          <t>여름 한정 진정세트</t>
        </is>
      </c>
      <c r="F7679" s="93" t="inlineStr">
        <is>
          <t>카페24</t>
        </is>
      </c>
      <c r="G7679" s="93" t="inlineStr">
        <is>
          <t>여름 한정 진정세트 (대용량)</t>
        </is>
      </c>
      <c r="H7679" s="6" t="n">
        <v>2</v>
      </c>
      <c r="I7679" s="6" t="n"/>
      <c r="J7679" s="91" t="n">
        <v>190801</v>
      </c>
      <c r="K7679" s="93" t="n"/>
      <c r="L7679" s="93" t="n">
        <v>90000</v>
      </c>
      <c r="M7679" s="93" t="n">
        <v>84735</v>
      </c>
      <c r="N7679" s="93" t="n">
        <v>14140</v>
      </c>
      <c r="O7679" s="148" t="n">
        <v>81818.18181818181</v>
      </c>
      <c r="P7679" s="93" t="inlineStr">
        <is>
          <t>카페24여름 한정 진정세트여름 한정 진정세트 (대용량)190801</t>
        </is>
      </c>
    </row>
    <row r="7680">
      <c r="A7680" s="93" t="n"/>
      <c r="B7680" s="127" t="n">
        <v>44025</v>
      </c>
      <c r="C7680" s="93">
        <f>TEXT(B7680,"aaa")</f>
        <v/>
      </c>
      <c r="D7680" s="93" t="n"/>
      <c r="E7680" s="93" t="inlineStr">
        <is>
          <t>어성초진정패키지</t>
        </is>
      </c>
      <c r="F7680" s="93" t="inlineStr">
        <is>
          <t>카페24</t>
        </is>
      </c>
      <c r="G7680" s="93" t="inlineStr">
        <is>
          <t>어성초 진정패키지세트</t>
        </is>
      </c>
      <c r="H7680" s="6" t="n">
        <v>3</v>
      </c>
      <c r="I7680" s="6" t="n"/>
      <c r="J7680" s="93" t="n">
        <v>190801</v>
      </c>
      <c r="K7680" s="93" t="n"/>
      <c r="L7680" s="93" t="n">
        <v>297000</v>
      </c>
      <c r="M7680" s="93" t="n">
        <v>279625.5</v>
      </c>
      <c r="N7680" s="93" t="n">
        <v>45411</v>
      </c>
      <c r="O7680" s="148" t="n">
        <v>270000</v>
      </c>
      <c r="P7680" s="93" t="inlineStr">
        <is>
          <t>카페24어성초진정패키지어성초 진정패키지세트190801</t>
        </is>
      </c>
    </row>
    <row r="7681">
      <c r="A7681" s="93" t="n"/>
      <c r="B7681" s="127" t="n">
        <v>44025</v>
      </c>
      <c r="C7681" s="93">
        <f>TEXT(B7681,"aaa")</f>
        <v/>
      </c>
      <c r="D7681" s="93" t="n"/>
      <c r="E7681" s="93" t="inlineStr">
        <is>
          <t>머드크림마스크</t>
        </is>
      </c>
      <c r="F7681" s="93" t="inlineStr">
        <is>
          <t>카페24</t>
        </is>
      </c>
      <c r="G7681" s="93" t="inlineStr">
        <is>
          <t>머드크림마스크 100ml</t>
        </is>
      </c>
      <c r="H7681" s="6" t="n">
        <v>1</v>
      </c>
      <c r="I7681" s="6" t="n"/>
      <c r="J7681" s="93" t="n">
        <v>190801</v>
      </c>
      <c r="K7681" s="93" t="n"/>
      <c r="L7681" s="93" t="n">
        <v>20000</v>
      </c>
      <c r="M7681" s="93" t="n">
        <v>18830</v>
      </c>
      <c r="N7681" s="93" t="n">
        <v>1442</v>
      </c>
      <c r="O7681" s="148" t="n">
        <v>18181.81818181818</v>
      </c>
      <c r="P7681" s="93" t="inlineStr">
        <is>
          <t>카페24머드크림마스크머드크림마스크 100ml190801</t>
        </is>
      </c>
    </row>
    <row r="7682">
      <c r="A7682" s="93" t="n"/>
      <c r="B7682" s="127" t="n">
        <v>44025</v>
      </c>
      <c r="C7682" s="93">
        <f>TEXT(B7682,"aaa")</f>
        <v/>
      </c>
      <c r="D7682" s="93" t="n"/>
      <c r="E7682" s="6" t="inlineStr">
        <is>
          <t>토너</t>
        </is>
      </c>
      <c r="F7682" s="5" t="inlineStr">
        <is>
          <t>카페24</t>
        </is>
      </c>
      <c r="G7682" s="5" t="inlineStr">
        <is>
          <t>250ml</t>
        </is>
      </c>
      <c r="H7682" s="6" t="n">
        <v>93</v>
      </c>
      <c r="I7682" s="6" t="n"/>
      <c r="J7682" s="7" t="n">
        <v>190801</v>
      </c>
      <c r="K7682" s="93" t="n"/>
      <c r="L7682" s="93" t="n">
        <v>1860000</v>
      </c>
      <c r="M7682" s="93" t="n">
        <v>1751190</v>
      </c>
      <c r="N7682" s="93" t="n">
        <v>303180</v>
      </c>
      <c r="O7682" s="148" t="n">
        <v>1690909.090909091</v>
      </c>
      <c r="P7682" s="93" t="inlineStr">
        <is>
          <t>카페24토너250ml190801</t>
        </is>
      </c>
    </row>
    <row r="7683">
      <c r="A7683" s="93" t="n"/>
      <c r="B7683" s="127" t="n">
        <v>44025</v>
      </c>
      <c r="C7683" s="93">
        <f>TEXT(B7683,"aaa")</f>
        <v/>
      </c>
      <c r="D7683" s="93" t="n"/>
      <c r="E7683" s="6" t="inlineStr">
        <is>
          <t>토너</t>
        </is>
      </c>
      <c r="F7683" s="5" t="inlineStr">
        <is>
          <t>카페24</t>
        </is>
      </c>
      <c r="G7683" s="5" t="inlineStr">
        <is>
          <t>250ml 2set</t>
        </is>
      </c>
      <c r="H7683" s="6" t="n">
        <v>109</v>
      </c>
      <c r="I7683" s="6" t="n"/>
      <c r="J7683" s="7" t="n">
        <v>190801</v>
      </c>
      <c r="K7683" s="93" t="n"/>
      <c r="L7683" s="93" t="n">
        <v>3815000</v>
      </c>
      <c r="M7683" s="93" t="n">
        <v>3591822.5</v>
      </c>
      <c r="N7683" s="93" t="n">
        <v>710680</v>
      </c>
      <c r="O7683" s="148" t="n">
        <v>3468181.818181818</v>
      </c>
      <c r="P7683" s="93" t="inlineStr">
        <is>
          <t>카페24토너250ml 2set190801</t>
        </is>
      </c>
    </row>
    <row r="7684">
      <c r="A7684" s="93" t="n"/>
      <c r="B7684" s="127" t="n">
        <v>44025</v>
      </c>
      <c r="C7684" s="93">
        <f>TEXT(B7684,"aaa")</f>
        <v/>
      </c>
      <c r="D7684" s="93" t="n"/>
      <c r="E7684" s="6" t="inlineStr">
        <is>
          <t>토너</t>
        </is>
      </c>
      <c r="F7684" s="5" t="inlineStr">
        <is>
          <t>카페24</t>
        </is>
      </c>
      <c r="G7684" s="5" t="inlineStr">
        <is>
          <t>500ml</t>
        </is>
      </c>
      <c r="H7684" s="6" t="n">
        <v>61</v>
      </c>
      <c r="I7684" s="6" t="n"/>
      <c r="J7684" s="7" t="n">
        <v>190801</v>
      </c>
      <c r="K7684" s="93" t="n"/>
      <c r="L7684" s="93" t="n">
        <v>2013000</v>
      </c>
      <c r="M7684" s="93" t="n">
        <v>1895239.5</v>
      </c>
      <c r="N7684" s="93" t="n">
        <v>288225</v>
      </c>
      <c r="O7684" s="148" t="n">
        <v>1830000</v>
      </c>
      <c r="P7684" s="93" t="inlineStr">
        <is>
          <t>카페24토너500ml190801</t>
        </is>
      </c>
    </row>
    <row r="7685">
      <c r="A7685" s="93" t="n"/>
      <c r="B7685" s="127" t="n">
        <v>44025</v>
      </c>
      <c r="C7685" s="93">
        <f>TEXT(B7685,"aaa")</f>
        <v/>
      </c>
      <c r="D7685" s="93" t="n"/>
      <c r="E7685" s="6" t="inlineStr">
        <is>
          <t>토너</t>
        </is>
      </c>
      <c r="F7685" s="5" t="inlineStr">
        <is>
          <t>카페24</t>
        </is>
      </c>
      <c r="G7685" s="93" t="inlineStr">
        <is>
          <t>스킨팩 화장솜 60P</t>
        </is>
      </c>
      <c r="H7685" s="6" t="n">
        <v>102</v>
      </c>
      <c r="I7685" s="6" t="n"/>
      <c r="J7685" s="7" t="n">
        <v>190801</v>
      </c>
      <c r="K7685" s="93" t="n"/>
      <c r="L7685" s="93" t="n">
        <v>306000</v>
      </c>
      <c r="M7685" s="93" t="n">
        <v>288099</v>
      </c>
      <c r="N7685" s="93" t="n">
        <v>113220</v>
      </c>
      <c r="O7685" s="148" t="n">
        <v>278181.8181818182</v>
      </c>
      <c r="P7685" s="93" t="inlineStr">
        <is>
          <t>카페24토너스킨팩 화장솜 60P190801</t>
        </is>
      </c>
    </row>
    <row r="7686">
      <c r="A7686" s="93" t="n"/>
      <c r="B7686" s="127" t="n">
        <v>44025</v>
      </c>
      <c r="C7686" s="93">
        <f>TEXT(B7686,"aaa")</f>
        <v/>
      </c>
      <c r="D7686" s="93" t="n"/>
      <c r="E7686" s="93" t="inlineStr">
        <is>
          <t>앰플</t>
        </is>
      </c>
      <c r="F7686" s="5" t="inlineStr">
        <is>
          <t>카페24</t>
        </is>
      </c>
      <c r="G7686" s="93" t="inlineStr">
        <is>
          <t>앰플 30ml</t>
        </is>
      </c>
      <c r="H7686" s="6" t="n">
        <v>31</v>
      </c>
      <c r="I7686" s="6" t="n"/>
      <c r="J7686" s="93" t="n">
        <v>190801</v>
      </c>
      <c r="K7686" s="93" t="n"/>
      <c r="L7686" s="93" t="n">
        <v>868000</v>
      </c>
      <c r="M7686" s="93" t="n">
        <v>817222</v>
      </c>
      <c r="N7686" s="93" t="n">
        <v>105307</v>
      </c>
      <c r="O7686" s="148" t="n">
        <v>789090.9090909091</v>
      </c>
      <c r="P7686" s="93" t="inlineStr">
        <is>
          <t>카페24앰플앰플 30ml190801</t>
        </is>
      </c>
    </row>
    <row r="7687">
      <c r="A7687" s="93" t="n"/>
      <c r="B7687" s="127" t="n">
        <v>44025</v>
      </c>
      <c r="C7687" s="93">
        <f>TEXT(B7687,"aaa")</f>
        <v/>
      </c>
      <c r="D7687" s="93" t="n"/>
      <c r="E7687" s="93" t="inlineStr">
        <is>
          <t>수딩크림</t>
        </is>
      </c>
      <c r="F7687" s="5" t="inlineStr">
        <is>
          <t>카페24</t>
        </is>
      </c>
      <c r="G7687" s="93" t="inlineStr">
        <is>
          <t>수딩크림 100ml</t>
        </is>
      </c>
      <c r="H7687" s="6" t="n">
        <v>9</v>
      </c>
      <c r="I7687" s="6" t="n"/>
      <c r="J7687" s="93" t="n">
        <v>190801</v>
      </c>
      <c r="K7687" s="93" t="n"/>
      <c r="L7687" s="93" t="n">
        <v>342000</v>
      </c>
      <c r="M7687" s="93" t="n">
        <v>321993</v>
      </c>
      <c r="N7687" s="93" t="n">
        <v>27405</v>
      </c>
      <c r="O7687" s="148" t="n">
        <v>310909.0909090909</v>
      </c>
      <c r="P7687" s="93" t="inlineStr">
        <is>
          <t>카페24수딩크림수딩크림 100ml190801</t>
        </is>
      </c>
    </row>
    <row r="7688">
      <c r="A7688" s="93" t="n"/>
      <c r="B7688" s="127" t="n">
        <v>44025</v>
      </c>
      <c r="C7688" s="93">
        <f>TEXT(B7688,"aaa")</f>
        <v/>
      </c>
      <c r="D7688" s="93" t="n"/>
      <c r="E7688" s="93" t="inlineStr">
        <is>
          <t>클렌징폼</t>
        </is>
      </c>
      <c r="F7688" s="5" t="inlineStr">
        <is>
          <t>카페24</t>
        </is>
      </c>
      <c r="G7688" s="93" t="inlineStr">
        <is>
          <t>클렌징폼 120ml</t>
        </is>
      </c>
      <c r="H7688" s="6" t="n">
        <v>7</v>
      </c>
      <c r="I7688" s="6" t="n"/>
      <c r="J7688" s="7" t="n">
        <v>190801</v>
      </c>
      <c r="K7688" s="93" t="n"/>
      <c r="L7688" s="93" t="n">
        <v>91000</v>
      </c>
      <c r="M7688" s="93" t="n">
        <v>85676.5</v>
      </c>
      <c r="N7688" s="93" t="n">
        <v>19250</v>
      </c>
      <c r="O7688" s="148" t="n">
        <v>82727.27272727272</v>
      </c>
      <c r="P7688" s="93" t="inlineStr">
        <is>
          <t>카페24클렌징폼클렌징폼 120ml190801</t>
        </is>
      </c>
    </row>
    <row r="7689">
      <c r="A7689" s="93" t="n"/>
      <c r="B7689" s="127" t="n">
        <v>44025</v>
      </c>
      <c r="C7689" s="93">
        <f>TEXT(B7689,"aaa")</f>
        <v/>
      </c>
      <c r="D7689" s="93" t="n"/>
      <c r="E7689" s="93" t="inlineStr">
        <is>
          <t>클렌징폼</t>
        </is>
      </c>
      <c r="F7689" s="93" t="inlineStr">
        <is>
          <t>카페24</t>
        </is>
      </c>
      <c r="G7689" s="93" t="inlineStr">
        <is>
          <t>클렌징폼 120ml 2set</t>
        </is>
      </c>
      <c r="H7689" s="6" t="n">
        <v>4</v>
      </c>
      <c r="I7689" s="6" t="n"/>
      <c r="J7689" s="7" t="n">
        <v>190801</v>
      </c>
      <c r="K7689" s="93" t="n"/>
      <c r="L7689" s="93" t="n">
        <v>96000</v>
      </c>
      <c r="M7689" s="93" t="n">
        <v>90384</v>
      </c>
      <c r="N7689" s="93" t="n">
        <v>9840</v>
      </c>
      <c r="O7689" s="148" t="n">
        <v>87272.72727272726</v>
      </c>
      <c r="P7689" s="93" t="inlineStr">
        <is>
          <t>카페24클렌징폼클렌징폼 120ml 2set190801</t>
        </is>
      </c>
    </row>
    <row r="7690">
      <c r="A7690" s="93" t="n"/>
      <c r="B7690" s="127" t="n">
        <v>44025</v>
      </c>
      <c r="C7690" s="93">
        <f>TEXT(B7690,"aaa")</f>
        <v/>
      </c>
      <c r="D7690" s="93" t="n"/>
      <c r="E7690" s="93" t="inlineStr">
        <is>
          <t>클렌징폼</t>
        </is>
      </c>
      <c r="F7690" s="93" t="inlineStr">
        <is>
          <t>카페24</t>
        </is>
      </c>
      <c r="G7690" s="93" t="inlineStr">
        <is>
          <t>클렌징폼 120ml 3set</t>
        </is>
      </c>
      <c r="H7690" s="6" t="n">
        <v>1</v>
      </c>
      <c r="I7690" s="6" t="n"/>
      <c r="J7690" s="7" t="n">
        <v>190801</v>
      </c>
      <c r="K7690" s="93" t="n"/>
      <c r="L7690" s="93" t="n">
        <v>33000</v>
      </c>
      <c r="M7690" s="93" t="n">
        <v>31069.5</v>
      </c>
      <c r="N7690" s="93" t="n">
        <v>3690</v>
      </c>
      <c r="O7690" s="148" t="n">
        <v>30000</v>
      </c>
      <c r="P7690" s="93" t="inlineStr">
        <is>
          <t>카페24클렌징폼클렌징폼 120ml 3set190801</t>
        </is>
      </c>
    </row>
    <row r="7691">
      <c r="A7691" s="93" t="n"/>
      <c r="B7691" s="127" t="n">
        <v>44025</v>
      </c>
      <c r="C7691" s="93">
        <f>TEXT(B7691,"aaa")</f>
        <v/>
      </c>
      <c r="D7691" s="93" t="n"/>
      <c r="E7691" s="6" t="inlineStr">
        <is>
          <t>토너</t>
        </is>
      </c>
      <c r="F7691" s="5" t="inlineStr">
        <is>
          <t>큐텐재팬</t>
        </is>
      </c>
      <c r="G7691" s="5" t="inlineStr">
        <is>
          <t>250ml</t>
        </is>
      </c>
      <c r="H7691" s="6" t="n">
        <v>27</v>
      </c>
      <c r="I7691" s="6" t="n"/>
      <c r="J7691" s="91" t="n">
        <v>190801</v>
      </c>
      <c r="K7691" s="93" t="n"/>
      <c r="L7691" s="93" t="n">
        <v>850500</v>
      </c>
      <c r="M7691" s="93" t="n">
        <v>756945</v>
      </c>
      <c r="N7691" s="93" t="n">
        <v>88020</v>
      </c>
      <c r="O7691" s="148" t="n">
        <v>773181.8181818181</v>
      </c>
      <c r="P7691" s="93" t="inlineStr">
        <is>
          <t>큐텐재팬토너250ml190801</t>
        </is>
      </c>
    </row>
    <row r="7692">
      <c r="A7692" s="93" t="n"/>
      <c r="B7692" s="127" t="n">
        <v>44025</v>
      </c>
      <c r="C7692" s="93">
        <f>TEXT(B7692,"aaa")</f>
        <v/>
      </c>
      <c r="D7692" s="93" t="n"/>
      <c r="E7692" s="6" t="inlineStr">
        <is>
          <t>토너</t>
        </is>
      </c>
      <c r="F7692" s="5" t="inlineStr">
        <is>
          <t>큐텐재팬</t>
        </is>
      </c>
      <c r="G7692" s="5" t="inlineStr">
        <is>
          <t>250ml 2set</t>
        </is>
      </c>
      <c r="H7692" s="6" t="n">
        <v>9</v>
      </c>
      <c r="I7692" s="6" t="n"/>
      <c r="J7692" s="91" t="n">
        <v>190801</v>
      </c>
      <c r="K7692" s="93" t="n"/>
      <c r="L7692" s="93" t="n">
        <v>396000</v>
      </c>
      <c r="M7692" s="93" t="n">
        <v>352440</v>
      </c>
      <c r="N7692" s="93" t="n">
        <v>58680</v>
      </c>
      <c r="O7692" s="148" t="n">
        <v>360000</v>
      </c>
      <c r="P7692" s="93" t="inlineStr">
        <is>
          <t>큐텐재팬토너250ml 2set190801</t>
        </is>
      </c>
    </row>
    <row r="7693">
      <c r="A7693" s="93" t="n"/>
      <c r="B7693" s="127" t="n">
        <v>44025</v>
      </c>
      <c r="C7693" s="93">
        <f>TEXT(B7693,"aaa")</f>
        <v/>
      </c>
      <c r="D7693" s="93" t="n"/>
      <c r="E7693" s="93" t="inlineStr">
        <is>
          <t>앰플</t>
        </is>
      </c>
      <c r="F7693" s="5" t="inlineStr">
        <is>
          <t>큐텐재팬</t>
        </is>
      </c>
      <c r="G7693" s="93" t="inlineStr">
        <is>
          <t>앰플 30ml</t>
        </is>
      </c>
      <c r="H7693" s="93" t="n">
        <v>3</v>
      </c>
      <c r="J7693" s="93" t="n">
        <v>190801</v>
      </c>
      <c r="K7693" s="93" t="n"/>
      <c r="L7693" s="93" t="n">
        <v>114000</v>
      </c>
      <c r="M7693" s="93" t="n">
        <v>101460</v>
      </c>
      <c r="N7693" s="93" t="n">
        <v>10191</v>
      </c>
      <c r="O7693" s="148" t="n">
        <v>103636.3636363636</v>
      </c>
      <c r="P7693" s="93" t="inlineStr">
        <is>
          <t>큐텐재팬앰플앰플 30ml190801</t>
        </is>
      </c>
    </row>
    <row r="7694">
      <c r="A7694" s="93" t="n"/>
      <c r="B7694" s="127" t="n">
        <v>44025</v>
      </c>
      <c r="C7694" s="93">
        <f>TEXT(B7694,"aaa")</f>
        <v/>
      </c>
      <c r="D7694" s="93" t="n"/>
      <c r="E7694" s="93" t="inlineStr">
        <is>
          <t>머드크림마스크</t>
        </is>
      </c>
      <c r="F7694" s="5" t="inlineStr">
        <is>
          <t>큐텐재팬</t>
        </is>
      </c>
      <c r="G7694" s="93" t="inlineStr">
        <is>
          <t>머드크림마스크 100ml</t>
        </is>
      </c>
      <c r="H7694" s="93" t="n">
        <v>1</v>
      </c>
      <c r="J7694" s="93" t="n">
        <v>190801</v>
      </c>
      <c r="K7694" s="93" t="n"/>
      <c r="L7694" s="93" t="n">
        <v>31500</v>
      </c>
      <c r="M7694" s="93" t="n">
        <v>28035</v>
      </c>
      <c r="N7694" s="93" t="n">
        <v>1442</v>
      </c>
      <c r="O7694" s="148" t="n">
        <v>28636.36363636363</v>
      </c>
      <c r="P7694" s="93" t="inlineStr">
        <is>
          <t>큐텐재팬머드크림마스크머드크림마스크 100ml190801</t>
        </is>
      </c>
    </row>
    <row r="7695">
      <c r="A7695" s="93" t="n"/>
      <c r="B7695" s="127" t="n">
        <v>44025</v>
      </c>
      <c r="C7695" s="93">
        <f>TEXT(B7695,"aaa")</f>
        <v/>
      </c>
      <c r="D7695" s="93" t="n"/>
      <c r="E7695" s="93" t="inlineStr">
        <is>
          <t>클렌징폼</t>
        </is>
      </c>
      <c r="F7695" s="5" t="inlineStr">
        <is>
          <t>큐텐재팬</t>
        </is>
      </c>
      <c r="G7695" s="93" t="inlineStr">
        <is>
          <t>클렌징폼 120ml</t>
        </is>
      </c>
      <c r="H7695" s="6" t="n">
        <v>1</v>
      </c>
      <c r="I7695" s="6" t="n"/>
      <c r="J7695" s="91" t="n">
        <v>190801</v>
      </c>
      <c r="K7695" s="93" t="n"/>
      <c r="L7695" s="93" t="n">
        <v>25000</v>
      </c>
      <c r="M7695" s="93" t="n">
        <v>22250</v>
      </c>
      <c r="N7695" s="93" t="n">
        <v>2750</v>
      </c>
      <c r="O7695" s="148" t="n">
        <v>22727.27272727272</v>
      </c>
      <c r="P7695" s="93" t="inlineStr">
        <is>
          <t>큐텐재팬클렌징폼클렌징폼 120ml190801</t>
        </is>
      </c>
    </row>
    <row r="7696">
      <c r="A7696" s="93" t="n"/>
      <c r="B7696" s="127" t="n">
        <v>44025</v>
      </c>
      <c r="C7696" s="93">
        <f>TEXT(B7696,"aaa")</f>
        <v/>
      </c>
      <c r="D7696" s="93" t="n"/>
      <c r="E7696" s="93" t="inlineStr">
        <is>
          <t>수딩크림</t>
        </is>
      </c>
      <c r="F7696" s="5" t="inlineStr">
        <is>
          <t>큐텐재팬</t>
        </is>
      </c>
      <c r="G7696" s="93" t="inlineStr">
        <is>
          <t>수딩크림 100ml</t>
        </is>
      </c>
      <c r="H7696" s="6" t="n">
        <v>1</v>
      </c>
      <c r="I7696" s="6" t="n"/>
      <c r="J7696" s="91" t="n">
        <v>190801</v>
      </c>
      <c r="K7696" s="93" t="n"/>
      <c r="L7696" s="93" t="n">
        <v>43000</v>
      </c>
      <c r="M7696" s="93" t="n">
        <v>38270</v>
      </c>
      <c r="N7696" s="93" t="n">
        <v>3045</v>
      </c>
      <c r="O7696" s="148" t="n">
        <v>39090.90909090909</v>
      </c>
      <c r="P7696" s="93" t="inlineStr">
        <is>
          <t>큐텐재팬수딩크림수딩크림 100ml190801</t>
        </is>
      </c>
    </row>
    <row r="7697">
      <c r="A7697" s="93" t="n"/>
      <c r="B7697" s="127" t="n">
        <v>44025</v>
      </c>
      <c r="C7697" s="93">
        <f>TEXT(B7697,"aaa")</f>
        <v/>
      </c>
      <c r="D7697" s="93" t="n"/>
      <c r="E7697" s="93" t="inlineStr">
        <is>
          <t>토너</t>
        </is>
      </c>
      <c r="F7697" s="5" t="inlineStr">
        <is>
          <t>아누아 CS</t>
        </is>
      </c>
      <c r="G7697" s="93" t="inlineStr">
        <is>
          <t>250ml</t>
        </is>
      </c>
      <c r="H7697" s="6" t="n">
        <v>2</v>
      </c>
      <c r="I7697" s="6" t="n"/>
      <c r="J7697" s="7" t="n">
        <v>190801</v>
      </c>
      <c r="K7697" s="93" t="n"/>
      <c r="L7697" s="93" t="n">
        <v>0</v>
      </c>
      <c r="M7697" s="93" t="n">
        <v>0</v>
      </c>
      <c r="N7697" s="93" t="n">
        <v>6520</v>
      </c>
      <c r="O7697" s="148" t="n">
        <v>0</v>
      </c>
      <c r="P7697" s="93" t="inlineStr">
        <is>
          <t>아누아 CS토너250ml190801</t>
        </is>
      </c>
    </row>
    <row r="7698">
      <c r="A7698" s="93" t="n"/>
      <c r="B7698" s="127" t="n">
        <v>44025</v>
      </c>
      <c r="C7698" s="93">
        <f>TEXT(B7698,"aaa")</f>
        <v/>
      </c>
      <c r="D7698" s="93" t="n"/>
      <c r="E7698" s="6" t="inlineStr">
        <is>
          <t>토너</t>
        </is>
      </c>
      <c r="F7698" s="5" t="inlineStr">
        <is>
          <t>아누아 CS</t>
        </is>
      </c>
      <c r="G7698" s="5" t="inlineStr">
        <is>
          <t>500ml</t>
        </is>
      </c>
      <c r="H7698" s="6" t="n">
        <v>1</v>
      </c>
      <c r="I7698" s="6" t="n"/>
      <c r="J7698" s="7" t="n">
        <v>190801</v>
      </c>
      <c r="K7698" s="93" t="n"/>
      <c r="L7698" s="93" t="n">
        <v>0</v>
      </c>
      <c r="M7698" s="93" t="n">
        <v>0</v>
      </c>
      <c r="N7698" s="93" t="n">
        <v>4725</v>
      </c>
      <c r="O7698" s="148" t="n">
        <v>0</v>
      </c>
      <c r="P7698" s="93" t="inlineStr">
        <is>
          <t>아누아 CS토너500ml190801</t>
        </is>
      </c>
    </row>
    <row r="7699">
      <c r="A7699" s="93" t="n"/>
      <c r="B7699" s="127" t="n">
        <v>44025</v>
      </c>
      <c r="C7699" s="93">
        <f>TEXT(B7699,"aaa")</f>
        <v/>
      </c>
      <c r="D7699" s="93" t="n"/>
      <c r="E7699" s="93" t="inlineStr">
        <is>
          <t>화장솜</t>
        </is>
      </c>
      <c r="F7699" s="5" t="inlineStr">
        <is>
          <t>아누아 CS</t>
        </is>
      </c>
      <c r="G7699" s="93" t="inlineStr">
        <is>
          <t>스킨팩 화장솜 60P</t>
        </is>
      </c>
      <c r="H7699" s="93" t="n">
        <v>3</v>
      </c>
      <c r="J7699" s="7" t="n">
        <v>190801</v>
      </c>
      <c r="K7699" s="93" t="n"/>
      <c r="L7699" s="93" t="n">
        <v>0</v>
      </c>
      <c r="M7699" s="93" t="n">
        <v>0</v>
      </c>
      <c r="N7699" s="93" t="n">
        <v>3330</v>
      </c>
      <c r="O7699" s="148" t="n">
        <v>0</v>
      </c>
      <c r="P7699" s="93" t="inlineStr">
        <is>
          <t>아누아 CS화장솜스킨팩 화장솜 60P190801</t>
        </is>
      </c>
    </row>
    <row r="7700">
      <c r="A7700" s="93" t="n"/>
      <c r="B7700" s="127" t="n">
        <v>44025</v>
      </c>
      <c r="C7700" s="93">
        <f>TEXT(B7700,"aaa")</f>
        <v/>
      </c>
      <c r="D7700" s="93" t="n"/>
      <c r="E7700" s="93" t="inlineStr">
        <is>
          <t>앰플</t>
        </is>
      </c>
      <c r="F7700" s="5" t="inlineStr">
        <is>
          <t>아누아 CS</t>
        </is>
      </c>
      <c r="G7700" s="93" t="inlineStr">
        <is>
          <t>앰플 30ml</t>
        </is>
      </c>
      <c r="H7700" s="93" t="n">
        <v>1</v>
      </c>
      <c r="J7700" s="7" t="n">
        <v>190801</v>
      </c>
      <c r="K7700" s="93" t="n"/>
      <c r="L7700" s="93" t="n">
        <v>0</v>
      </c>
      <c r="M7700" s="93" t="n">
        <v>0</v>
      </c>
      <c r="N7700" s="93" t="n">
        <v>3397</v>
      </c>
      <c r="O7700" s="148" t="n">
        <v>0</v>
      </c>
      <c r="P7700" s="93" t="inlineStr">
        <is>
          <t>아누아 CS앰플앰플 30ml190801</t>
        </is>
      </c>
    </row>
    <row r="7701">
      <c r="A7701" s="93" t="n"/>
      <c r="B7701" s="127" t="n">
        <v>44025</v>
      </c>
      <c r="C7701" s="93">
        <f>TEXT(B7701,"aaa")</f>
        <v/>
      </c>
      <c r="D7701" s="93" t="n"/>
      <c r="E7701" s="93" t="inlineStr">
        <is>
          <t>마스크팩</t>
        </is>
      </c>
      <c r="F7701" s="5" t="inlineStr">
        <is>
          <t>아누아 CS</t>
        </is>
      </c>
      <c r="G7701" s="93" t="inlineStr">
        <is>
          <t>마스크팩 10매</t>
        </is>
      </c>
      <c r="H7701" s="93" t="n">
        <v>1</v>
      </c>
      <c r="J7701" s="7" t="n">
        <v>190801</v>
      </c>
      <c r="K7701" s="93" t="n"/>
      <c r="L7701" s="93" t="n">
        <v>0</v>
      </c>
      <c r="M7701" s="93" t="n">
        <v>0</v>
      </c>
      <c r="N7701" s="93" t="n">
        <v>3970</v>
      </c>
      <c r="O7701" s="148" t="n">
        <v>0</v>
      </c>
      <c r="P7701" s="93" t="inlineStr">
        <is>
          <t>아누아 CS마스크팩마스크팩 10매190801</t>
        </is>
      </c>
    </row>
    <row r="7702">
      <c r="A7702" s="93" t="n"/>
      <c r="B7702" s="127" t="n">
        <v>44025</v>
      </c>
      <c r="C7702" s="93">
        <f>TEXT(B7702,"aaa")</f>
        <v/>
      </c>
      <c r="D7702" s="93" t="n"/>
      <c r="E7702" s="93" t="inlineStr">
        <is>
          <t>선크림</t>
        </is>
      </c>
      <c r="F7702" s="5" t="inlineStr">
        <is>
          <t>아누아 CS</t>
        </is>
      </c>
      <c r="G7702" s="93" t="inlineStr">
        <is>
          <t>선크림 50ml</t>
        </is>
      </c>
      <c r="H7702" s="93" t="n">
        <v>1</v>
      </c>
      <c r="J7702" s="7" t="n">
        <v>190801</v>
      </c>
      <c r="K7702" s="93" t="n"/>
      <c r="L7702" s="93" t="n">
        <v>0</v>
      </c>
      <c r="M7702" s="93" t="n">
        <v>0</v>
      </c>
      <c r="N7702" s="93" t="n">
        <v>2345</v>
      </c>
      <c r="O7702" s="148" t="n">
        <v>0</v>
      </c>
      <c r="P7702" s="93" t="inlineStr">
        <is>
          <t>아누아 CS선크림선크림 50ml190801</t>
        </is>
      </c>
    </row>
    <row r="7703">
      <c r="A7703" s="93" t="n"/>
      <c r="B7703" s="127" t="n">
        <v>44025</v>
      </c>
      <c r="C7703" s="93">
        <f>TEXT(B7703,"aaa")</f>
        <v/>
      </c>
      <c r="D7703" s="93" t="n"/>
      <c r="E7703" s="93" t="inlineStr">
        <is>
          <t>수딩크림</t>
        </is>
      </c>
      <c r="F7703" s="5" t="inlineStr">
        <is>
          <t>아누아 CS</t>
        </is>
      </c>
      <c r="G7703" s="93" t="inlineStr">
        <is>
          <t>수딩크림 100ml</t>
        </is>
      </c>
      <c r="H7703" s="93" t="n">
        <v>1</v>
      </c>
      <c r="J7703" s="7" t="n">
        <v>190801</v>
      </c>
      <c r="K7703" s="93" t="n"/>
      <c r="L7703" s="93" t="n">
        <v>0</v>
      </c>
      <c r="M7703" s="93" t="n">
        <v>0</v>
      </c>
      <c r="N7703" s="93" t="n">
        <v>3045</v>
      </c>
      <c r="O7703" s="148" t="n">
        <v>0</v>
      </c>
      <c r="P7703" s="93" t="inlineStr">
        <is>
          <t>아누아 CS수딩크림수딩크림 100ml190801</t>
        </is>
      </c>
    </row>
    <row r="7704">
      <c r="A7704" s="93" t="n"/>
      <c r="B7704" s="127" t="n">
        <v>44025</v>
      </c>
      <c r="C7704" s="93">
        <f>TEXT(B7704,"aaa")</f>
        <v/>
      </c>
      <c r="D7704" s="93" t="n"/>
      <c r="E7704" s="93" t="inlineStr">
        <is>
          <t>머드크림마스크</t>
        </is>
      </c>
      <c r="F7704" s="5" t="inlineStr">
        <is>
          <t>아누아 CS</t>
        </is>
      </c>
      <c r="G7704" s="93" t="inlineStr">
        <is>
          <t>머드크림마스크 100ml</t>
        </is>
      </c>
      <c r="H7704" s="93" t="n">
        <v>1</v>
      </c>
      <c r="J7704" s="7" t="n">
        <v>190801</v>
      </c>
      <c r="K7704" s="93" t="n"/>
      <c r="L7704" s="93" t="n">
        <v>0</v>
      </c>
      <c r="M7704" s="93" t="n">
        <v>0</v>
      </c>
      <c r="N7704" s="93" t="n">
        <v>1442</v>
      </c>
      <c r="O7704" s="148" t="n">
        <v>0</v>
      </c>
      <c r="P7704" s="93" t="inlineStr">
        <is>
          <t>아누아 CS머드크림마스크머드크림마스크 100ml190801</t>
        </is>
      </c>
    </row>
    <row r="7705">
      <c r="A7705" s="93" t="n"/>
      <c r="B7705" s="127" t="n">
        <v>44025</v>
      </c>
      <c r="C7705" s="93">
        <f>TEXT(B7705,"aaa")</f>
        <v/>
      </c>
      <c r="D7705" s="93" t="n"/>
      <c r="E7705" s="93" t="inlineStr">
        <is>
          <t>클렌징폼</t>
        </is>
      </c>
      <c r="F7705" s="5" t="inlineStr">
        <is>
          <t>아누아 CS</t>
        </is>
      </c>
      <c r="G7705" s="93" t="inlineStr">
        <is>
          <t>클렌징폼 120ml</t>
        </is>
      </c>
      <c r="H7705" s="93" t="n">
        <v>1</v>
      </c>
      <c r="J7705" s="7" t="n">
        <v>190801</v>
      </c>
      <c r="K7705" s="93" t="n"/>
      <c r="L7705" s="93" t="n">
        <v>0</v>
      </c>
      <c r="M7705" s="93" t="n">
        <v>0</v>
      </c>
      <c r="N7705" s="93" t="n">
        <v>2750</v>
      </c>
      <c r="O7705" s="148" t="n">
        <v>0</v>
      </c>
      <c r="P7705" s="93" t="inlineStr">
        <is>
          <t>아누아 CS클렌징폼클렌징폼 120ml190801</t>
        </is>
      </c>
    </row>
    <row r="7706">
      <c r="A7706" s="93" t="n"/>
      <c r="B7706" s="127" t="n">
        <v>44025</v>
      </c>
      <c r="C7706" s="93">
        <f>TEXT(B7706,"aaa")</f>
        <v/>
      </c>
      <c r="D7706" s="93" t="n"/>
      <c r="E7706" s="93" t="inlineStr">
        <is>
          <t>토너</t>
        </is>
      </c>
      <c r="F7706" s="5" t="inlineStr">
        <is>
          <t>화해</t>
        </is>
      </c>
      <c r="G7706" s="93" t="inlineStr">
        <is>
          <t>250ml</t>
        </is>
      </c>
      <c r="H7706" s="93" t="n">
        <v>4</v>
      </c>
      <c r="J7706" s="7" t="n">
        <v>190801</v>
      </c>
      <c r="K7706" s="93" t="n"/>
      <c r="L7706" s="93" t="n">
        <v>80000</v>
      </c>
      <c r="M7706" s="93" t="n">
        <v>57600</v>
      </c>
      <c r="N7706" s="93" t="n">
        <v>13040</v>
      </c>
      <c r="O7706" s="148" t="n">
        <v>72727.27272727272</v>
      </c>
      <c r="P7706" s="93" t="inlineStr">
        <is>
          <t>화해토너250ml190801</t>
        </is>
      </c>
    </row>
    <row r="7707" customFormat="1" s="93">
      <c r="B7707" s="127" t="n">
        <v>44026</v>
      </c>
      <c r="C7707" s="93">
        <f>TEXT(B7707,"aaa")</f>
        <v/>
      </c>
      <c r="E7707" s="93" t="inlineStr">
        <is>
          <t>토너</t>
        </is>
      </c>
      <c r="F7707" s="5" t="inlineStr">
        <is>
          <t>W컨셉</t>
        </is>
      </c>
      <c r="G7707" s="93" t="inlineStr">
        <is>
          <t>250ml</t>
        </is>
      </c>
      <c r="H7707" s="93" t="n">
        <v>1</v>
      </c>
      <c r="J7707" s="7" t="n">
        <v>190801</v>
      </c>
      <c r="L7707" s="93" t="n">
        <v>20000</v>
      </c>
      <c r="M7707" s="93" t="n">
        <v>14400</v>
      </c>
      <c r="N7707" s="93" t="n">
        <v>3260</v>
      </c>
      <c r="O7707" s="148" t="n">
        <v>18181.81818181818</v>
      </c>
      <c r="P7707" s="93" t="inlineStr">
        <is>
          <t>W컨셉토너250ml190801</t>
        </is>
      </c>
    </row>
    <row r="7708" customFormat="1" s="93">
      <c r="B7708" s="127" t="n">
        <v>44026</v>
      </c>
      <c r="C7708" s="93">
        <f>TEXT(B7708,"aaa")</f>
        <v/>
      </c>
      <c r="E7708" s="93" t="inlineStr">
        <is>
          <t>토너</t>
        </is>
      </c>
      <c r="F7708" s="5" t="inlineStr">
        <is>
          <t>W컨셉</t>
        </is>
      </c>
      <c r="G7708" s="93" t="inlineStr">
        <is>
          <t>250ml 2set</t>
        </is>
      </c>
      <c r="H7708" s="93" t="n">
        <v>4</v>
      </c>
      <c r="J7708" s="7" t="n">
        <v>190801</v>
      </c>
      <c r="L7708" s="93" t="n">
        <v>140000</v>
      </c>
      <c r="M7708" s="93" t="n">
        <v>102200</v>
      </c>
      <c r="N7708" s="93" t="n">
        <v>26080</v>
      </c>
      <c r="O7708" s="148" t="n">
        <v>127272.7272727273</v>
      </c>
      <c r="P7708" s="93" t="inlineStr">
        <is>
          <t>W컨셉토너250ml 2set190801</t>
        </is>
      </c>
    </row>
    <row r="7709" customFormat="1" s="93">
      <c r="B7709" s="127" t="n">
        <v>44026</v>
      </c>
      <c r="C7709" s="93">
        <f>TEXT(B7709,"aaa")</f>
        <v/>
      </c>
      <c r="E7709" s="93" t="inlineStr">
        <is>
          <t>토너</t>
        </is>
      </c>
      <c r="F7709" s="5" t="inlineStr">
        <is>
          <t>스타일쉐어</t>
        </is>
      </c>
      <c r="G7709" s="93" t="inlineStr">
        <is>
          <t>250ml</t>
        </is>
      </c>
      <c r="H7709" s="93" t="n">
        <v>5</v>
      </c>
      <c r="J7709" s="7" t="n">
        <v>190801</v>
      </c>
      <c r="L7709" s="93" t="n">
        <v>100000</v>
      </c>
      <c r="M7709" s="93" t="n">
        <v>75000</v>
      </c>
      <c r="N7709" s="93" t="n">
        <v>16300</v>
      </c>
      <c r="O7709" s="148" t="n">
        <v>90909.0909090909</v>
      </c>
      <c r="P7709" s="93" t="inlineStr">
        <is>
          <t>스타일쉐어토너250ml190801</t>
        </is>
      </c>
    </row>
    <row r="7710" customFormat="1" s="93">
      <c r="B7710" s="127" t="n">
        <v>44026</v>
      </c>
      <c r="C7710" s="93">
        <f>TEXT(B7710,"aaa")</f>
        <v/>
      </c>
      <c r="E7710" s="93" t="inlineStr">
        <is>
          <t>선크림</t>
        </is>
      </c>
      <c r="F7710" s="5" t="inlineStr">
        <is>
          <t>카페24</t>
        </is>
      </c>
      <c r="G7710" s="93" t="inlineStr">
        <is>
          <t>선크림 50ml</t>
        </is>
      </c>
      <c r="H7710" s="93" t="n">
        <v>9</v>
      </c>
      <c r="J7710" s="7" t="n">
        <v>190801</v>
      </c>
      <c r="L7710" s="93" t="n">
        <v>180000</v>
      </c>
      <c r="M7710" s="93" t="n">
        <v>169470</v>
      </c>
      <c r="N7710" s="93" t="n">
        <v>21105</v>
      </c>
      <c r="O7710" s="148" t="n">
        <v>163636.3636363636</v>
      </c>
      <c r="P7710" s="93" t="inlineStr">
        <is>
          <t>카페24선크림선크림 50ml190801</t>
        </is>
      </c>
    </row>
    <row r="7711" customFormat="1" s="93">
      <c r="B7711" s="127" t="n">
        <v>44026</v>
      </c>
      <c r="C7711" s="93">
        <f>TEXT(B7711,"aaa")</f>
        <v/>
      </c>
      <c r="E7711" s="93" t="inlineStr">
        <is>
          <t>선크림</t>
        </is>
      </c>
      <c r="F7711" s="5" t="inlineStr">
        <is>
          <t>카페24</t>
        </is>
      </c>
      <c r="G7711" s="93" t="inlineStr">
        <is>
          <t>선크림 50ml  2set</t>
        </is>
      </c>
      <c r="H7711" s="93" t="n">
        <v>4</v>
      </c>
      <c r="J7711" s="7" t="n">
        <v>190801</v>
      </c>
      <c r="L7711" s="93" t="n">
        <v>140000</v>
      </c>
      <c r="M7711" s="93" t="n">
        <v>131810</v>
      </c>
      <c r="N7711" s="93" t="n">
        <v>18760</v>
      </c>
      <c r="O7711" s="148" t="n">
        <v>127272.7272727273</v>
      </c>
      <c r="P7711" s="93" t="inlineStr">
        <is>
          <t>카페24선크림선크림 50ml  2set190801</t>
        </is>
      </c>
    </row>
    <row r="7712" customFormat="1" s="93">
      <c r="B7712" s="127" t="n">
        <v>44026</v>
      </c>
      <c r="C7712" s="93">
        <f>TEXT(B7712,"aaa")</f>
        <v/>
      </c>
      <c r="E7712" s="93" t="inlineStr">
        <is>
          <t>클렌징폼</t>
        </is>
      </c>
      <c r="F7712" s="5" t="inlineStr">
        <is>
          <t>카페24</t>
        </is>
      </c>
      <c r="G7712" s="93" t="inlineStr">
        <is>
          <t>클렌징폼 120ml(선크림할인)</t>
        </is>
      </c>
      <c r="H7712" s="93" t="n">
        <v>3</v>
      </c>
      <c r="J7712" s="7" t="n">
        <v>190801</v>
      </c>
      <c r="L7712" s="93" t="n">
        <v>30000</v>
      </c>
      <c r="M7712" s="93" t="n">
        <v>28245</v>
      </c>
      <c r="N7712" s="93" t="n">
        <v>8250</v>
      </c>
      <c r="O7712" s="148" t="n">
        <v>27272.72727272727</v>
      </c>
      <c r="P7712" s="93" t="inlineStr">
        <is>
          <t>카페24클렌징폼클렌징폼 120ml(선크림할인)190801</t>
        </is>
      </c>
    </row>
    <row r="7713" customFormat="1" s="93">
      <c r="B7713" s="127" t="n">
        <v>44026</v>
      </c>
      <c r="C7713" s="93">
        <f>TEXT(B7713,"aaa")</f>
        <v/>
      </c>
      <c r="E7713" s="93" t="inlineStr">
        <is>
          <t>여름 한정 진정세트</t>
        </is>
      </c>
      <c r="F7713" s="5" t="inlineStr">
        <is>
          <t>카페24</t>
        </is>
      </c>
      <c r="G7713" s="93" t="inlineStr">
        <is>
          <t>여름 한정 진정세트</t>
        </is>
      </c>
      <c r="H7713" s="93" t="n">
        <v>4</v>
      </c>
      <c r="J7713" s="7" t="n">
        <v>190801</v>
      </c>
      <c r="L7713" s="93" t="n">
        <v>140000</v>
      </c>
      <c r="M7713" s="93" t="n">
        <v>131810</v>
      </c>
      <c r="N7713" s="93" t="n">
        <v>22420</v>
      </c>
      <c r="O7713" s="148" t="n">
        <v>127272.7272727273</v>
      </c>
      <c r="P7713" s="93" t="inlineStr">
        <is>
          <t>카페24여름 한정 진정세트여름 한정 진정세트190801</t>
        </is>
      </c>
    </row>
    <row r="7714" customFormat="1" s="93">
      <c r="B7714" s="127" t="n">
        <v>44026</v>
      </c>
      <c r="C7714" s="93">
        <f>TEXT(B7714,"aaa")</f>
        <v/>
      </c>
      <c r="E7714" s="93" t="inlineStr">
        <is>
          <t>여름 한정 진정세트</t>
        </is>
      </c>
      <c r="F7714" s="5" t="inlineStr">
        <is>
          <t>카페24</t>
        </is>
      </c>
      <c r="G7714" s="93" t="inlineStr">
        <is>
          <t>여름 한정 진정세트 (대용량)</t>
        </is>
      </c>
      <c r="H7714" s="93" t="n">
        <v>7</v>
      </c>
      <c r="J7714" s="7" t="n">
        <v>190801</v>
      </c>
      <c r="L7714" s="93" t="n">
        <v>315000</v>
      </c>
      <c r="M7714" s="93" t="n">
        <v>296572.5</v>
      </c>
      <c r="N7714" s="93" t="n">
        <v>49490</v>
      </c>
      <c r="O7714" s="148" t="n">
        <v>286363.6363636364</v>
      </c>
      <c r="P7714" s="93" t="inlineStr">
        <is>
          <t>카페24여름 한정 진정세트여름 한정 진정세트 (대용량)190801</t>
        </is>
      </c>
    </row>
    <row r="7715" customFormat="1" s="93">
      <c r="B7715" s="127" t="n">
        <v>44026</v>
      </c>
      <c r="C7715" s="93">
        <f>TEXT(B7715,"aaa")</f>
        <v/>
      </c>
      <c r="E7715" s="93" t="inlineStr">
        <is>
          <t>어성초진정패키지</t>
        </is>
      </c>
      <c r="F7715" s="5" t="inlineStr">
        <is>
          <t>카페24</t>
        </is>
      </c>
      <c r="G7715" s="93" t="inlineStr">
        <is>
          <t>어성초 진정패키지세트</t>
        </is>
      </c>
      <c r="H7715" s="93" t="n">
        <v>1</v>
      </c>
      <c r="J7715" s="7" t="n">
        <v>190801</v>
      </c>
      <c r="L7715" s="93" t="n">
        <v>99000</v>
      </c>
      <c r="M7715" s="93" t="n">
        <v>93208.5</v>
      </c>
      <c r="N7715" s="93" t="n">
        <v>15137</v>
      </c>
      <c r="O7715" s="148" t="n">
        <v>90000</v>
      </c>
      <c r="P7715" s="93" t="inlineStr">
        <is>
          <t>카페24어성초진정패키지어성초 진정패키지세트190801</t>
        </is>
      </c>
    </row>
    <row r="7716" customFormat="1" s="93">
      <c r="B7716" s="127" t="n">
        <v>44026</v>
      </c>
      <c r="C7716" s="93">
        <f>TEXT(B7716,"aaa")</f>
        <v/>
      </c>
      <c r="E7716" s="93" t="inlineStr">
        <is>
          <t>머드크림마스크</t>
        </is>
      </c>
      <c r="F7716" s="5" t="inlineStr">
        <is>
          <t>카페24</t>
        </is>
      </c>
      <c r="G7716" s="93" t="inlineStr">
        <is>
          <t>머드크림마스크 100ml</t>
        </is>
      </c>
      <c r="H7716" s="93" t="n">
        <v>3</v>
      </c>
      <c r="J7716" s="7" t="n">
        <v>190801</v>
      </c>
      <c r="L7716" s="93" t="n">
        <v>60000</v>
      </c>
      <c r="M7716" s="93" t="n">
        <v>56490</v>
      </c>
      <c r="N7716" s="93" t="n">
        <v>4326</v>
      </c>
      <c r="O7716" s="148" t="n">
        <v>54545.45454545454</v>
      </c>
      <c r="P7716" s="93" t="inlineStr">
        <is>
          <t>카페24머드크림마스크머드크림마스크 100ml190801</t>
        </is>
      </c>
    </row>
    <row r="7717" customFormat="1" s="93">
      <c r="B7717" s="127" t="n">
        <v>44026</v>
      </c>
      <c r="C7717" s="93">
        <f>TEXT(B7717,"aaa")</f>
        <v/>
      </c>
      <c r="E7717" s="93" t="inlineStr">
        <is>
          <t>머드크림마스크</t>
        </is>
      </c>
      <c r="F7717" s="5" t="inlineStr">
        <is>
          <t>카페24</t>
        </is>
      </c>
      <c r="G7717" s="93" t="inlineStr">
        <is>
          <t>머드크림마스크 100ml 2set</t>
        </is>
      </c>
      <c r="H7717" s="93" t="n">
        <v>3</v>
      </c>
      <c r="J7717" s="7" t="n">
        <v>190801</v>
      </c>
      <c r="L7717" s="93" t="n">
        <v>105000</v>
      </c>
      <c r="M7717" s="93" t="n">
        <v>98857.5</v>
      </c>
      <c r="N7717" s="93" t="n">
        <v>8652</v>
      </c>
      <c r="O7717" s="148" t="n">
        <v>95454.54545454544</v>
      </c>
      <c r="P7717" s="93" t="inlineStr">
        <is>
          <t>카페24머드크림마스크머드크림마스크 100ml 2set190801</t>
        </is>
      </c>
    </row>
    <row r="7718" customFormat="1" s="93">
      <c r="B7718" s="127" t="n">
        <v>44026</v>
      </c>
      <c r="C7718" s="93">
        <f>TEXT(B7718,"aaa")</f>
        <v/>
      </c>
      <c r="E7718" s="93" t="inlineStr">
        <is>
          <t>토너</t>
        </is>
      </c>
      <c r="F7718" s="5" t="inlineStr">
        <is>
          <t>카페24</t>
        </is>
      </c>
      <c r="G7718" s="93" t="inlineStr">
        <is>
          <t>250ml</t>
        </is>
      </c>
      <c r="H7718" s="93" t="n">
        <v>79</v>
      </c>
      <c r="J7718" s="7" t="n">
        <v>190801</v>
      </c>
      <c r="L7718" s="93" t="n">
        <v>1580000</v>
      </c>
      <c r="M7718" s="93" t="n">
        <v>1487570</v>
      </c>
      <c r="N7718" s="93" t="n">
        <v>257540</v>
      </c>
      <c r="O7718" s="148" t="n">
        <v>1436363.636363636</v>
      </c>
      <c r="P7718" s="93" t="inlineStr">
        <is>
          <t>카페24토너250ml190801</t>
        </is>
      </c>
    </row>
    <row r="7719" customFormat="1" s="93">
      <c r="B7719" s="127" t="n">
        <v>44026</v>
      </c>
      <c r="C7719" s="93">
        <f>TEXT(B7719,"aaa")</f>
        <v/>
      </c>
      <c r="E7719" s="93" t="inlineStr">
        <is>
          <t>토너</t>
        </is>
      </c>
      <c r="F7719" s="5" t="inlineStr">
        <is>
          <t>카페24</t>
        </is>
      </c>
      <c r="G7719" s="93" t="inlineStr">
        <is>
          <t>250ml 2set</t>
        </is>
      </c>
      <c r="H7719" s="93" t="n">
        <v>74</v>
      </c>
      <c r="J7719" s="7" t="n">
        <v>190801</v>
      </c>
      <c r="L7719" s="93" t="n">
        <v>2590000</v>
      </c>
      <c r="M7719" s="93" t="n">
        <v>2438485</v>
      </c>
      <c r="N7719" s="93" t="n">
        <v>482480</v>
      </c>
      <c r="O7719" s="148" t="n">
        <v>2354545.454545455</v>
      </c>
      <c r="P7719" s="93" t="inlineStr">
        <is>
          <t>카페24토너250ml 2set190801</t>
        </is>
      </c>
    </row>
    <row r="7720" customFormat="1" s="93">
      <c r="B7720" s="127" t="n">
        <v>44026</v>
      </c>
      <c r="C7720" s="93">
        <f>TEXT(B7720,"aaa")</f>
        <v/>
      </c>
      <c r="E7720" s="93" t="inlineStr">
        <is>
          <t>토너</t>
        </is>
      </c>
      <c r="F7720" s="5" t="inlineStr">
        <is>
          <t>카페24</t>
        </is>
      </c>
      <c r="G7720" s="93" t="inlineStr">
        <is>
          <t>500ml</t>
        </is>
      </c>
      <c r="H7720" s="93" t="n">
        <v>77</v>
      </c>
      <c r="J7720" s="7" t="n">
        <v>190801</v>
      </c>
      <c r="L7720" s="93" t="n">
        <v>2541000</v>
      </c>
      <c r="M7720" s="93" t="n">
        <v>2392351.5</v>
      </c>
      <c r="N7720" s="93" t="n">
        <v>363825</v>
      </c>
      <c r="O7720" s="148" t="n">
        <v>2310000</v>
      </c>
      <c r="P7720" s="93" t="inlineStr">
        <is>
          <t>카페24토너500ml190801</t>
        </is>
      </c>
    </row>
    <row r="7721" customFormat="1" s="93">
      <c r="B7721" s="127" t="n">
        <v>44026</v>
      </c>
      <c r="C7721" s="93">
        <f>TEXT(B7721,"aaa")</f>
        <v/>
      </c>
      <c r="E7721" s="93" t="inlineStr">
        <is>
          <t>토너</t>
        </is>
      </c>
      <c r="F7721" s="5" t="inlineStr">
        <is>
          <t>카페24</t>
        </is>
      </c>
      <c r="G7721" s="93" t="inlineStr">
        <is>
          <t>스킨팩 화장솜 60P</t>
        </is>
      </c>
      <c r="H7721" s="93" t="n">
        <v>109</v>
      </c>
      <c r="J7721" s="7" t="n">
        <v>190801</v>
      </c>
      <c r="L7721" s="93" t="n">
        <v>327000</v>
      </c>
      <c r="M7721" s="93" t="n">
        <v>307870.5</v>
      </c>
      <c r="N7721" s="93" t="n">
        <v>120990</v>
      </c>
      <c r="O7721" s="148" t="n">
        <v>297272.7272727272</v>
      </c>
      <c r="P7721" s="93" t="inlineStr">
        <is>
          <t>카페24토너스킨팩 화장솜 60P190801</t>
        </is>
      </c>
    </row>
    <row r="7722" customFormat="1" s="93">
      <c r="B7722" s="127" t="n">
        <v>44026</v>
      </c>
      <c r="C7722" s="93">
        <f>TEXT(B7722,"aaa")</f>
        <v/>
      </c>
      <c r="E7722" s="93" t="inlineStr">
        <is>
          <t>앰플</t>
        </is>
      </c>
      <c r="F7722" s="5" t="inlineStr">
        <is>
          <t>카페24</t>
        </is>
      </c>
      <c r="G7722" s="93" t="inlineStr">
        <is>
          <t>앰플 30ml</t>
        </is>
      </c>
      <c r="H7722" s="93" t="n">
        <v>32</v>
      </c>
      <c r="J7722" s="7" t="n">
        <v>190801</v>
      </c>
      <c r="L7722" s="93" t="n">
        <v>896000</v>
      </c>
      <c r="M7722" s="93" t="n">
        <v>843584</v>
      </c>
      <c r="N7722" s="93" t="n">
        <v>108704</v>
      </c>
      <c r="O7722" s="148" t="n">
        <v>814545.4545454545</v>
      </c>
      <c r="P7722" s="93" t="inlineStr">
        <is>
          <t>카페24앰플앰플 30ml190801</t>
        </is>
      </c>
    </row>
    <row r="7723" customFormat="1" s="93">
      <c r="B7723" s="127" t="n">
        <v>44026</v>
      </c>
      <c r="C7723" s="93">
        <f>TEXT(B7723,"aaa")</f>
        <v/>
      </c>
      <c r="E7723" s="93" t="inlineStr">
        <is>
          <t>수딩크림</t>
        </is>
      </c>
      <c r="F7723" s="5" t="inlineStr">
        <is>
          <t>카페24</t>
        </is>
      </c>
      <c r="G7723" s="93" t="inlineStr">
        <is>
          <t>수딩크림 100ml</t>
        </is>
      </c>
      <c r="H7723" s="93" t="n">
        <v>13</v>
      </c>
      <c r="J7723" s="7" t="n">
        <v>190801</v>
      </c>
      <c r="L7723" s="93" t="n">
        <v>494000</v>
      </c>
      <c r="M7723" s="93" t="n">
        <v>465101</v>
      </c>
      <c r="N7723" s="93" t="n">
        <v>39585</v>
      </c>
      <c r="O7723" s="148" t="n">
        <v>449090.9090909091</v>
      </c>
      <c r="P7723" s="93" t="inlineStr">
        <is>
          <t>카페24수딩크림수딩크림 100ml190801</t>
        </is>
      </c>
    </row>
    <row r="7724" customFormat="1" s="93">
      <c r="B7724" s="127" t="n">
        <v>44026</v>
      </c>
      <c r="C7724" s="93">
        <f>TEXT(B7724,"aaa")</f>
        <v/>
      </c>
      <c r="E7724" s="93" t="inlineStr">
        <is>
          <t>클렌징폼</t>
        </is>
      </c>
      <c r="F7724" s="5" t="inlineStr">
        <is>
          <t>카페24</t>
        </is>
      </c>
      <c r="G7724" s="93" t="inlineStr">
        <is>
          <t>클렌징폼 120ml</t>
        </is>
      </c>
      <c r="H7724" s="93" t="n">
        <v>12</v>
      </c>
      <c r="J7724" s="7" t="n">
        <v>190801</v>
      </c>
      <c r="L7724" s="93" t="n">
        <v>156000</v>
      </c>
      <c r="M7724" s="93" t="n">
        <v>146874</v>
      </c>
      <c r="N7724" s="93" t="n">
        <v>33000</v>
      </c>
      <c r="O7724" s="148" t="n">
        <v>141818.1818181818</v>
      </c>
      <c r="P7724" s="93" t="inlineStr">
        <is>
          <t>카페24클렌징폼클렌징폼 120ml190801</t>
        </is>
      </c>
    </row>
    <row r="7725" customFormat="1" s="93">
      <c r="B7725" s="127" t="n">
        <v>44026</v>
      </c>
      <c r="C7725" s="93">
        <f>TEXT(B7725,"aaa")</f>
        <v/>
      </c>
      <c r="E7725" s="93" t="inlineStr">
        <is>
          <t>선크림</t>
        </is>
      </c>
      <c r="F7725" s="5" t="inlineStr">
        <is>
          <t>현대면세점</t>
        </is>
      </c>
      <c r="G7725" s="93" t="inlineStr">
        <is>
          <t>선크림 50ml</t>
        </is>
      </c>
      <c r="H7725" s="93" t="n">
        <v>10</v>
      </c>
      <c r="J7725" s="7" t="n">
        <v>190801</v>
      </c>
      <c r="L7725" s="93" t="n">
        <v>63000</v>
      </c>
      <c r="M7725" s="93" t="n">
        <v>63000</v>
      </c>
      <c r="N7725" s="93" t="n">
        <v>23450</v>
      </c>
      <c r="O7725" s="148" t="n">
        <v>57272.72727272726</v>
      </c>
      <c r="P7725" s="93" t="inlineStr">
        <is>
          <t>현대면세점선크림선크림 50ml190801</t>
        </is>
      </c>
    </row>
    <row r="7726" customFormat="1" s="93">
      <c r="B7726" s="127" t="n">
        <v>44026</v>
      </c>
      <c r="C7726" s="93">
        <f>TEXT(B7726,"aaa")</f>
        <v/>
      </c>
      <c r="E7726" s="93" t="inlineStr">
        <is>
          <t>토너</t>
        </is>
      </c>
      <c r="F7726" s="5" t="inlineStr">
        <is>
          <t>큐텐재팬</t>
        </is>
      </c>
      <c r="G7726" s="93" t="inlineStr">
        <is>
          <t>250ml</t>
        </is>
      </c>
      <c r="H7726" s="93" t="n">
        <v>7</v>
      </c>
      <c r="J7726" s="7" t="n">
        <v>190801</v>
      </c>
      <c r="L7726" s="93" t="n">
        <v>220500</v>
      </c>
      <c r="M7726" s="93" t="n">
        <v>196245</v>
      </c>
      <c r="N7726" s="93" t="n">
        <v>22820</v>
      </c>
      <c r="O7726" s="148" t="n">
        <v>200454.5454545454</v>
      </c>
      <c r="P7726" s="93" t="inlineStr">
        <is>
          <t>큐텐재팬토너250ml190801</t>
        </is>
      </c>
    </row>
    <row r="7727" customFormat="1" s="93">
      <c r="B7727" s="127" t="n">
        <v>44026</v>
      </c>
      <c r="C7727" s="93">
        <f>TEXT(B7727,"aaa")</f>
        <v/>
      </c>
      <c r="E7727" s="93" t="inlineStr">
        <is>
          <t>토너</t>
        </is>
      </c>
      <c r="F7727" s="5" t="inlineStr">
        <is>
          <t>큐텐재팬</t>
        </is>
      </c>
      <c r="G7727" s="93" t="inlineStr">
        <is>
          <t>250ml 2set</t>
        </is>
      </c>
      <c r="H7727" s="93" t="n">
        <v>3</v>
      </c>
      <c r="J7727" s="7" t="n">
        <v>190801</v>
      </c>
      <c r="L7727" s="93" t="n">
        <v>132000</v>
      </c>
      <c r="M7727" s="93" t="n">
        <v>117480</v>
      </c>
      <c r="N7727" s="93" t="n">
        <v>19560</v>
      </c>
      <c r="O7727" s="148" t="n">
        <v>120000</v>
      </c>
      <c r="P7727" s="93" t="inlineStr">
        <is>
          <t>큐텐재팬토너250ml 2set190801</t>
        </is>
      </c>
    </row>
    <row r="7728" customFormat="1" s="93">
      <c r="B7728" s="127" t="n">
        <v>44026</v>
      </c>
      <c r="C7728" s="93">
        <f>TEXT(B7728,"aaa")</f>
        <v/>
      </c>
      <c r="E7728" s="93" t="inlineStr">
        <is>
          <t>수딩크림</t>
        </is>
      </c>
      <c r="F7728" s="5" t="inlineStr">
        <is>
          <t>큐텐재팬</t>
        </is>
      </c>
      <c r="G7728" s="93" t="inlineStr">
        <is>
          <t>수딩크림 100ml</t>
        </is>
      </c>
      <c r="H7728" s="93" t="n">
        <v>1</v>
      </c>
      <c r="J7728" s="7" t="n">
        <v>190801</v>
      </c>
      <c r="L7728" s="93" t="n">
        <v>43000</v>
      </c>
      <c r="M7728" s="93" t="n">
        <v>38270</v>
      </c>
      <c r="N7728" s="93" t="n">
        <v>3045</v>
      </c>
      <c r="O7728" s="148" t="n">
        <v>39090.90909090909</v>
      </c>
      <c r="P7728" s="93" t="inlineStr">
        <is>
          <t>큐텐재팬수딩크림수딩크림 100ml190801</t>
        </is>
      </c>
    </row>
    <row r="7729" customFormat="1" s="93">
      <c r="B7729" s="127" t="n">
        <v>44026</v>
      </c>
      <c r="C7729" s="93">
        <f>TEXT(B7729,"aaa")</f>
        <v/>
      </c>
      <c r="E7729" s="93" t="inlineStr">
        <is>
          <t>선크림</t>
        </is>
      </c>
      <c r="F7729" s="5" t="inlineStr">
        <is>
          <t>아누아 CS</t>
        </is>
      </c>
      <c r="G7729" s="93" t="inlineStr">
        <is>
          <t>선크림 50ml</t>
        </is>
      </c>
      <c r="H7729" s="93" t="n">
        <v>2</v>
      </c>
      <c r="J7729" s="7" t="n">
        <v>190801</v>
      </c>
      <c r="L7729" s="93" t="n">
        <v>0</v>
      </c>
      <c r="M7729" s="93" t="n">
        <v>0</v>
      </c>
      <c r="N7729" s="93" t="n">
        <v>4690</v>
      </c>
      <c r="O7729" s="148" t="n">
        <v>0</v>
      </c>
      <c r="P7729" s="93" t="inlineStr">
        <is>
          <t>아누아 CS선크림선크림 50ml190801</t>
        </is>
      </c>
    </row>
    <row r="7730" customFormat="1" s="93">
      <c r="B7730" s="127" t="n">
        <v>44026</v>
      </c>
      <c r="C7730" s="93">
        <f>TEXT(B7730,"aaa")</f>
        <v/>
      </c>
      <c r="E7730" s="93" t="inlineStr">
        <is>
          <t>토너</t>
        </is>
      </c>
      <c r="F7730" s="5" t="inlineStr">
        <is>
          <t>화해</t>
        </is>
      </c>
      <c r="G7730" s="93" t="inlineStr">
        <is>
          <t>250ml</t>
        </is>
      </c>
      <c r="H7730" s="93" t="n">
        <v>7</v>
      </c>
      <c r="J7730" s="7" t="n">
        <v>190801</v>
      </c>
      <c r="L7730" s="93" t="n">
        <v>140000</v>
      </c>
      <c r="M7730" s="93" t="n">
        <v>100800</v>
      </c>
      <c r="N7730" s="93" t="n">
        <v>22820</v>
      </c>
      <c r="O7730" s="148" t="n">
        <v>127272.7272727273</v>
      </c>
      <c r="P7730" s="93" t="inlineStr">
        <is>
          <t>화해토너250ml190801</t>
        </is>
      </c>
    </row>
    <row r="7731" customFormat="1" s="93">
      <c r="B7731" s="127" t="n">
        <v>44027</v>
      </c>
      <c r="C7731" s="93">
        <f>TEXT(B7731,"aaa")</f>
        <v/>
      </c>
      <c r="E7731" s="93" t="inlineStr">
        <is>
          <t>토너</t>
        </is>
      </c>
      <c r="F7731" s="5" t="inlineStr">
        <is>
          <t>W컨셉</t>
        </is>
      </c>
      <c r="G7731" s="93" t="inlineStr">
        <is>
          <t>250ml</t>
        </is>
      </c>
      <c r="H7731" s="93" t="n">
        <v>1</v>
      </c>
      <c r="J7731" s="7" t="n">
        <v>190801</v>
      </c>
      <c r="L7731" s="93" t="n">
        <v>20000</v>
      </c>
      <c r="M7731" s="93" t="n">
        <v>14400</v>
      </c>
      <c r="N7731" s="93" t="n">
        <v>3260</v>
      </c>
      <c r="O7731" s="148" t="n">
        <v>18181.81818181818</v>
      </c>
      <c r="P7731" s="93" t="inlineStr">
        <is>
          <t>W컨셉토너250ml190801</t>
        </is>
      </c>
    </row>
    <row r="7732" customFormat="1" s="93">
      <c r="B7732" s="127" t="n">
        <v>44027</v>
      </c>
      <c r="C7732" s="93">
        <f>TEXT(B7732,"aaa")</f>
        <v/>
      </c>
      <c r="E7732" s="93" t="inlineStr">
        <is>
          <t>토너</t>
        </is>
      </c>
      <c r="F7732" s="5" t="inlineStr">
        <is>
          <t>W컨셉</t>
        </is>
      </c>
      <c r="G7732" s="93" t="inlineStr">
        <is>
          <t>250ml 2set</t>
        </is>
      </c>
      <c r="H7732" s="93" t="n">
        <v>1</v>
      </c>
      <c r="J7732" s="7" t="n">
        <v>190801</v>
      </c>
      <c r="L7732" s="93" t="n">
        <v>35000</v>
      </c>
      <c r="M7732" s="93" t="n">
        <v>25550</v>
      </c>
      <c r="N7732" s="93" t="n">
        <v>6520</v>
      </c>
      <c r="O7732" s="148" t="n">
        <v>31818.18181818182</v>
      </c>
      <c r="P7732" s="93" t="inlineStr">
        <is>
          <t>W컨셉토너250ml 2set190801</t>
        </is>
      </c>
    </row>
    <row r="7733" customFormat="1" s="90">
      <c r="B7733" s="127" t="n">
        <v>44027</v>
      </c>
      <c r="C7733" s="93">
        <f>TEXT(B7733,"aaa")</f>
        <v/>
      </c>
      <c r="E7733" s="90" t="inlineStr">
        <is>
          <t>수딩크림</t>
        </is>
      </c>
      <c r="F7733" s="14" t="inlineStr">
        <is>
          <t>글로우데이즈 시코르</t>
        </is>
      </c>
      <c r="G7733" s="90" t="inlineStr">
        <is>
          <t>수딩크림=수딩크림 100ml</t>
        </is>
      </c>
      <c r="H7733" s="90" t="n">
        <v>10</v>
      </c>
      <c r="J7733" s="15" t="n">
        <v>190801</v>
      </c>
      <c r="L7733" s="90" t="n">
        <v>171000</v>
      </c>
      <c r="M7733" s="90" t="n">
        <v>171000</v>
      </c>
      <c r="N7733" s="90" t="n">
        <v>30450</v>
      </c>
      <c r="O7733" s="150" t="n">
        <v>155454.5454545454</v>
      </c>
      <c r="P7733" s="90" t="inlineStr">
        <is>
          <t>글로우데이즈 시코르수딩크림수딩크림=수딩크림 100ml190801</t>
        </is>
      </c>
    </row>
    <row r="7734" customFormat="1" s="93">
      <c r="B7734" s="127" t="n">
        <v>44027</v>
      </c>
      <c r="C7734" s="93">
        <f>TEXT(B7734,"aaa")</f>
        <v/>
      </c>
      <c r="E7734" s="93" t="inlineStr">
        <is>
          <t>토너</t>
        </is>
      </c>
      <c r="F7734" s="5" t="inlineStr">
        <is>
          <t>스타일쉐어</t>
        </is>
      </c>
      <c r="G7734" s="93" t="inlineStr">
        <is>
          <t>250ml</t>
        </is>
      </c>
      <c r="H7734" s="93" t="n">
        <v>25</v>
      </c>
      <c r="J7734" s="7" t="n">
        <v>190801</v>
      </c>
      <c r="L7734" s="93" t="n">
        <v>500000</v>
      </c>
      <c r="M7734" s="93" t="n">
        <v>375000</v>
      </c>
      <c r="N7734" s="93" t="n">
        <v>81500</v>
      </c>
      <c r="O7734" s="148" t="n">
        <v>454545.4545454545</v>
      </c>
      <c r="P7734" s="93" t="inlineStr">
        <is>
          <t>스타일쉐어토너250ml190801</t>
        </is>
      </c>
    </row>
    <row r="7735" customFormat="1" s="93">
      <c r="B7735" s="127" t="n">
        <v>44027</v>
      </c>
      <c r="C7735" s="93">
        <f>TEXT(B7735,"aaa")</f>
        <v/>
      </c>
      <c r="E7735" s="93" t="inlineStr">
        <is>
          <t>선크림</t>
        </is>
      </c>
      <c r="F7735" s="5" t="inlineStr">
        <is>
          <t>카페24</t>
        </is>
      </c>
      <c r="G7735" s="93" t="inlineStr">
        <is>
          <t>선크림 50ml</t>
        </is>
      </c>
      <c r="H7735" s="93" t="n">
        <v>3</v>
      </c>
      <c r="J7735" s="7" t="n">
        <v>190801</v>
      </c>
      <c r="L7735" s="93" t="n">
        <v>60000</v>
      </c>
      <c r="M7735" s="93" t="n">
        <v>56490</v>
      </c>
      <c r="N7735" s="93" t="n">
        <v>7035</v>
      </c>
      <c r="O7735" s="148" t="n">
        <v>54545.45454545454</v>
      </c>
      <c r="P7735" s="93" t="inlineStr">
        <is>
          <t>카페24선크림선크림 50ml190801</t>
        </is>
      </c>
    </row>
    <row r="7736" customFormat="1" s="93">
      <c r="B7736" s="127" t="n">
        <v>44027</v>
      </c>
      <c r="C7736" s="93">
        <f>TEXT(B7736,"aaa")</f>
        <v/>
      </c>
      <c r="E7736" s="93" t="inlineStr">
        <is>
          <t>선크림</t>
        </is>
      </c>
      <c r="F7736" s="5" t="inlineStr">
        <is>
          <t>카페24</t>
        </is>
      </c>
      <c r="G7736" s="93" t="inlineStr">
        <is>
          <t>선크림 50ml  2set</t>
        </is>
      </c>
      <c r="H7736" s="93" t="n">
        <v>1</v>
      </c>
      <c r="J7736" s="7" t="n">
        <v>190801</v>
      </c>
      <c r="L7736" s="93" t="n">
        <v>35000</v>
      </c>
      <c r="M7736" s="93" t="n">
        <v>32952.5</v>
      </c>
      <c r="N7736" s="93" t="n">
        <v>4690</v>
      </c>
      <c r="O7736" s="148" t="n">
        <v>31818.18181818182</v>
      </c>
      <c r="P7736" s="93" t="inlineStr">
        <is>
          <t>카페24선크림선크림 50ml  2set190801</t>
        </is>
      </c>
    </row>
    <row r="7737" customFormat="1" s="93">
      <c r="B7737" s="127" t="n">
        <v>44027</v>
      </c>
      <c r="C7737" s="93">
        <f>TEXT(B7737,"aaa")</f>
        <v/>
      </c>
      <c r="E7737" s="93" t="inlineStr">
        <is>
          <t>여름 한정 진정세트</t>
        </is>
      </c>
      <c r="F7737" s="5" t="inlineStr">
        <is>
          <t>카페24</t>
        </is>
      </c>
      <c r="G7737" s="93" t="inlineStr">
        <is>
          <t>여름 한정 진정세트</t>
        </is>
      </c>
      <c r="H7737" s="93" t="n">
        <v>4</v>
      </c>
      <c r="J7737" s="7" t="n">
        <v>190801</v>
      </c>
      <c r="L7737" s="93" t="n">
        <v>140000</v>
      </c>
      <c r="M7737" s="93" t="n">
        <v>131810</v>
      </c>
      <c r="N7737" s="93" t="n">
        <v>22420</v>
      </c>
      <c r="O7737" s="148" t="n">
        <v>127272.7272727273</v>
      </c>
      <c r="P7737" s="93" t="inlineStr">
        <is>
          <t>카페24여름 한정 진정세트여름 한정 진정세트190801</t>
        </is>
      </c>
    </row>
    <row r="7738" customFormat="1" s="93">
      <c r="B7738" s="127" t="n">
        <v>44027</v>
      </c>
      <c r="C7738" s="93">
        <f>TEXT(B7738,"aaa")</f>
        <v/>
      </c>
      <c r="E7738" s="93" t="inlineStr">
        <is>
          <t>여름 한정 진정세트</t>
        </is>
      </c>
      <c r="F7738" s="5" t="inlineStr">
        <is>
          <t>카페24</t>
        </is>
      </c>
      <c r="G7738" s="93" t="inlineStr">
        <is>
          <t>여름 한정 진정세트 (대용량)</t>
        </is>
      </c>
      <c r="H7738" s="93" t="n">
        <v>6</v>
      </c>
      <c r="J7738" s="7" t="n">
        <v>190801</v>
      </c>
      <c r="L7738" s="93" t="n">
        <v>270000</v>
      </c>
      <c r="M7738" s="93" t="n">
        <v>254205</v>
      </c>
      <c r="N7738" s="93" t="n">
        <v>42420</v>
      </c>
      <c r="O7738" s="148" t="n">
        <v>245454.5454545454</v>
      </c>
      <c r="P7738" s="93" t="inlineStr">
        <is>
          <t>카페24여름 한정 진정세트여름 한정 진정세트 (대용량)190801</t>
        </is>
      </c>
    </row>
    <row r="7739" customFormat="1" s="93">
      <c r="B7739" s="127" t="n">
        <v>44027</v>
      </c>
      <c r="C7739" s="93">
        <f>TEXT(B7739,"aaa")</f>
        <v/>
      </c>
      <c r="E7739" s="93" t="inlineStr">
        <is>
          <t>머드크림마스크</t>
        </is>
      </c>
      <c r="F7739" s="5" t="inlineStr">
        <is>
          <t>카페24</t>
        </is>
      </c>
      <c r="G7739" s="93" t="inlineStr">
        <is>
          <t>머드크림마스크 100ml</t>
        </is>
      </c>
      <c r="H7739" s="93" t="n">
        <v>3</v>
      </c>
      <c r="J7739" s="7" t="n">
        <v>190801</v>
      </c>
      <c r="L7739" s="93" t="n">
        <v>60000</v>
      </c>
      <c r="M7739" s="93" t="n">
        <v>56490</v>
      </c>
      <c r="N7739" s="93" t="n">
        <v>4326</v>
      </c>
      <c r="O7739" s="148" t="n">
        <v>54545.45454545454</v>
      </c>
      <c r="P7739" s="93" t="inlineStr">
        <is>
          <t>카페24머드크림마스크머드크림마스크 100ml190801</t>
        </is>
      </c>
    </row>
    <row r="7740" customFormat="1" s="93">
      <c r="B7740" s="127" t="n">
        <v>44027</v>
      </c>
      <c r="C7740" s="93">
        <f>TEXT(B7740,"aaa")</f>
        <v/>
      </c>
      <c r="E7740" s="93" t="inlineStr">
        <is>
          <t>머드크림마스크</t>
        </is>
      </c>
      <c r="F7740" s="5" t="inlineStr">
        <is>
          <t>카페24</t>
        </is>
      </c>
      <c r="G7740" s="93" t="inlineStr">
        <is>
          <t>머드크림마스크 100ml 2set</t>
        </is>
      </c>
      <c r="H7740" s="93" t="n">
        <v>1</v>
      </c>
      <c r="J7740" s="7" t="n">
        <v>190801</v>
      </c>
      <c r="L7740" s="93" t="n">
        <v>35000</v>
      </c>
      <c r="M7740" s="93" t="n">
        <v>32952.5</v>
      </c>
      <c r="N7740" s="93" t="n">
        <v>2884</v>
      </c>
      <c r="O7740" s="148" t="n">
        <v>31818.18181818182</v>
      </c>
      <c r="P7740" s="93" t="inlineStr">
        <is>
          <t>카페24머드크림마스크머드크림마스크 100ml 2set190801</t>
        </is>
      </c>
    </row>
    <row r="7741" customFormat="1" s="93">
      <c r="B7741" s="127" t="n">
        <v>44027</v>
      </c>
      <c r="C7741" s="93">
        <f>TEXT(B7741,"aaa")</f>
        <v/>
      </c>
      <c r="E7741" s="93" t="inlineStr">
        <is>
          <t>토너</t>
        </is>
      </c>
      <c r="F7741" s="5" t="inlineStr">
        <is>
          <t>카페24</t>
        </is>
      </c>
      <c r="G7741" s="93" t="inlineStr">
        <is>
          <t>250ml</t>
        </is>
      </c>
      <c r="H7741" s="93" t="n">
        <v>79</v>
      </c>
      <c r="J7741" s="7" t="n">
        <v>190801</v>
      </c>
      <c r="L7741" s="93" t="n">
        <v>1580000</v>
      </c>
      <c r="M7741" s="93" t="n">
        <v>1487570</v>
      </c>
      <c r="N7741" s="93" t="n">
        <v>257540</v>
      </c>
      <c r="O7741" s="148" t="n">
        <v>1436363.636363636</v>
      </c>
      <c r="P7741" s="93" t="inlineStr">
        <is>
          <t>카페24토너250ml190801</t>
        </is>
      </c>
    </row>
    <row r="7742" customFormat="1" s="93">
      <c r="B7742" s="127" t="n">
        <v>44027</v>
      </c>
      <c r="C7742" s="93">
        <f>TEXT(B7742,"aaa")</f>
        <v/>
      </c>
      <c r="E7742" s="93" t="inlineStr">
        <is>
          <t>토너</t>
        </is>
      </c>
      <c r="F7742" s="5" t="inlineStr">
        <is>
          <t>카페24</t>
        </is>
      </c>
      <c r="G7742" s="93" t="inlineStr">
        <is>
          <t>250ml 2set</t>
        </is>
      </c>
      <c r="H7742" s="93" t="n">
        <v>77</v>
      </c>
      <c r="J7742" s="7" t="n">
        <v>190801</v>
      </c>
      <c r="L7742" s="93" t="n">
        <v>2695000</v>
      </c>
      <c r="M7742" s="93" t="n">
        <v>2537342.5</v>
      </c>
      <c r="N7742" s="93" t="n">
        <v>502040</v>
      </c>
      <c r="O7742" s="148" t="n">
        <v>2450000</v>
      </c>
      <c r="P7742" s="93" t="inlineStr">
        <is>
          <t>카페24토너250ml 2set190801</t>
        </is>
      </c>
    </row>
    <row r="7743" customFormat="1" s="93">
      <c r="B7743" s="127" t="n">
        <v>44027</v>
      </c>
      <c r="C7743" s="93">
        <f>TEXT(B7743,"aaa")</f>
        <v/>
      </c>
      <c r="E7743" s="93" t="inlineStr">
        <is>
          <t>토너</t>
        </is>
      </c>
      <c r="F7743" s="5" t="inlineStr">
        <is>
          <t>카페24</t>
        </is>
      </c>
      <c r="G7743" s="93" t="inlineStr">
        <is>
          <t>500ml</t>
        </is>
      </c>
      <c r="H7743" s="93" t="n">
        <v>69</v>
      </c>
      <c r="J7743" s="7" t="n">
        <v>190801</v>
      </c>
      <c r="L7743" s="93" t="n">
        <v>2277000</v>
      </c>
      <c r="M7743" s="93" t="n">
        <v>2143795.5</v>
      </c>
      <c r="N7743" s="93" t="n">
        <v>326025</v>
      </c>
      <c r="O7743" s="148" t="n">
        <v>2070000</v>
      </c>
      <c r="P7743" s="93" t="inlineStr">
        <is>
          <t>카페24토너500ml190801</t>
        </is>
      </c>
    </row>
    <row r="7744" customFormat="1" s="93">
      <c r="B7744" s="127" t="n">
        <v>44027</v>
      </c>
      <c r="C7744" s="93">
        <f>TEXT(B7744,"aaa")</f>
        <v/>
      </c>
      <c r="E7744" s="93" t="inlineStr">
        <is>
          <t>토너</t>
        </is>
      </c>
      <c r="F7744" s="5" t="inlineStr">
        <is>
          <t>카페24</t>
        </is>
      </c>
      <c r="G7744" s="93" t="inlineStr">
        <is>
          <t>스킨팩 화장솜 60P</t>
        </is>
      </c>
      <c r="H7744" s="93" t="n">
        <v>102</v>
      </c>
      <c r="J7744" s="7" t="n">
        <v>190801</v>
      </c>
      <c r="L7744" s="93" t="n">
        <v>306000</v>
      </c>
      <c r="M7744" s="93" t="n">
        <v>288099</v>
      </c>
      <c r="N7744" s="93" t="n">
        <v>113220</v>
      </c>
      <c r="O7744" s="148" t="n">
        <v>278181.8181818182</v>
      </c>
      <c r="P7744" s="93" t="inlineStr">
        <is>
          <t>카페24토너스킨팩 화장솜 60P190801</t>
        </is>
      </c>
    </row>
    <row r="7745" customFormat="1" s="93">
      <c r="B7745" s="127" t="n">
        <v>44027</v>
      </c>
      <c r="C7745" s="93">
        <f>TEXT(B7745,"aaa")</f>
        <v/>
      </c>
      <c r="E7745" s="93" t="inlineStr">
        <is>
          <t>앰플</t>
        </is>
      </c>
      <c r="F7745" s="5" t="inlineStr">
        <is>
          <t>카페24</t>
        </is>
      </c>
      <c r="G7745" s="93" t="inlineStr">
        <is>
          <t>앰플 30ml</t>
        </is>
      </c>
      <c r="H7745" s="93" t="n">
        <v>16</v>
      </c>
      <c r="J7745" s="7" t="n">
        <v>190801</v>
      </c>
      <c r="L7745" s="93" t="n">
        <v>448000</v>
      </c>
      <c r="M7745" s="93" t="n">
        <v>421792</v>
      </c>
      <c r="N7745" s="93" t="n">
        <v>54352</v>
      </c>
      <c r="O7745" s="148" t="n">
        <v>407272.7272727272</v>
      </c>
      <c r="P7745" s="93" t="inlineStr">
        <is>
          <t>카페24앰플앰플 30ml190801</t>
        </is>
      </c>
    </row>
    <row r="7746" customFormat="1" s="93">
      <c r="B7746" s="127" t="n">
        <v>44027</v>
      </c>
      <c r="C7746" s="93">
        <f>TEXT(B7746,"aaa")</f>
        <v/>
      </c>
      <c r="E7746" s="93" t="inlineStr">
        <is>
          <t>수딩크림</t>
        </is>
      </c>
      <c r="F7746" s="5" t="inlineStr">
        <is>
          <t>카페24</t>
        </is>
      </c>
      <c r="G7746" s="93" t="inlineStr">
        <is>
          <t>수딩크림 100ml</t>
        </is>
      </c>
      <c r="H7746" s="93" t="n">
        <v>11</v>
      </c>
      <c r="J7746" s="7" t="n">
        <v>190801</v>
      </c>
      <c r="L7746" s="93" t="n">
        <v>418000</v>
      </c>
      <c r="M7746" s="93" t="n">
        <v>393547</v>
      </c>
      <c r="N7746" s="93" t="n">
        <v>33495</v>
      </c>
      <c r="O7746" s="148" t="n">
        <v>379999.9999999999</v>
      </c>
      <c r="P7746" s="93" t="inlineStr">
        <is>
          <t>카페24수딩크림수딩크림 100ml190801</t>
        </is>
      </c>
    </row>
    <row r="7747" customFormat="1" s="93">
      <c r="B7747" s="127" t="n">
        <v>44027</v>
      </c>
      <c r="C7747" s="93">
        <f>TEXT(B7747,"aaa")</f>
        <v/>
      </c>
      <c r="E7747" s="93" t="inlineStr">
        <is>
          <t>클렌징폼</t>
        </is>
      </c>
      <c r="F7747" s="5" t="inlineStr">
        <is>
          <t>카페24</t>
        </is>
      </c>
      <c r="G7747" s="93" t="inlineStr">
        <is>
          <t>클렌징폼 120ml</t>
        </is>
      </c>
      <c r="H7747" s="93" t="n">
        <v>10</v>
      </c>
      <c r="J7747" s="7" t="n">
        <v>190801</v>
      </c>
      <c r="L7747" s="93" t="n">
        <v>130000</v>
      </c>
      <c r="M7747" s="93" t="n">
        <v>122395</v>
      </c>
      <c r="N7747" s="93" t="n">
        <v>27500</v>
      </c>
      <c r="O7747" s="148" t="n">
        <v>118181.8181818182</v>
      </c>
      <c r="P7747" s="93" t="inlineStr">
        <is>
          <t>카페24클렌징폼클렌징폼 120ml190801</t>
        </is>
      </c>
    </row>
    <row r="7748" customFormat="1" s="93">
      <c r="B7748" s="127" t="n">
        <v>44027</v>
      </c>
      <c r="C7748" s="93">
        <f>TEXT(B7748,"aaa")</f>
        <v/>
      </c>
      <c r="E7748" s="93" t="inlineStr">
        <is>
          <t>클렌징폼</t>
        </is>
      </c>
      <c r="F7748" s="5" t="inlineStr">
        <is>
          <t>카페24</t>
        </is>
      </c>
      <c r="G7748" s="93" t="inlineStr">
        <is>
          <t>클렌징폼 120ml 2set</t>
        </is>
      </c>
      <c r="H7748" s="93" t="n">
        <v>2</v>
      </c>
      <c r="J7748" s="7" t="n">
        <v>190801</v>
      </c>
      <c r="L7748" s="93" t="n">
        <v>48000</v>
      </c>
      <c r="M7748" s="93" t="n">
        <v>45192</v>
      </c>
      <c r="N7748" s="93" t="n">
        <v>4920</v>
      </c>
      <c r="O7748" s="148" t="n">
        <v>43636.36363636363</v>
      </c>
      <c r="P7748" s="93" t="inlineStr">
        <is>
          <t>카페24클렌징폼클렌징폼 120ml 2set190801</t>
        </is>
      </c>
    </row>
    <row r="7749" customFormat="1" s="93">
      <c r="B7749" s="127" t="n">
        <v>44027</v>
      </c>
      <c r="C7749" s="93">
        <f>TEXT(B7749,"aaa")</f>
        <v/>
      </c>
      <c r="E7749" s="93" t="inlineStr">
        <is>
          <t>클렌징폼</t>
        </is>
      </c>
      <c r="F7749" s="5" t="inlineStr">
        <is>
          <t>카페24</t>
        </is>
      </c>
      <c r="G7749" s="93" t="inlineStr">
        <is>
          <t>클렌징폼 120ml 3set</t>
        </is>
      </c>
      <c r="H7749" s="93" t="n">
        <v>3</v>
      </c>
      <c r="J7749" s="7" t="n">
        <v>190801</v>
      </c>
      <c r="L7749" s="93" t="n">
        <v>99000</v>
      </c>
      <c r="M7749" s="93" t="n">
        <v>93208.5</v>
      </c>
      <c r="N7749" s="93" t="n">
        <v>11070</v>
      </c>
      <c r="O7749" s="148" t="n">
        <v>90000</v>
      </c>
      <c r="P7749" s="93" t="inlineStr">
        <is>
          <t>카페24클렌징폼클렌징폼 120ml 3set190801</t>
        </is>
      </c>
    </row>
    <row r="7750" customFormat="1" s="93">
      <c r="B7750" s="127" t="n">
        <v>44027</v>
      </c>
      <c r="C7750" s="93">
        <f>TEXT(B7750,"aaa")</f>
        <v/>
      </c>
      <c r="E7750" s="93" t="inlineStr">
        <is>
          <t>토너</t>
        </is>
      </c>
      <c r="F7750" s="5" t="inlineStr">
        <is>
          <t>큐텐재팬</t>
        </is>
      </c>
      <c r="G7750" s="93" t="inlineStr">
        <is>
          <t>250ml</t>
        </is>
      </c>
      <c r="H7750" s="93" t="n">
        <v>36</v>
      </c>
      <c r="J7750" s="7" t="n">
        <v>190801</v>
      </c>
      <c r="L7750" s="93" t="n">
        <v>1134000</v>
      </c>
      <c r="M7750" s="93" t="n">
        <v>1009260</v>
      </c>
      <c r="N7750" s="93" t="n">
        <v>117360</v>
      </c>
      <c r="O7750" s="148" t="n">
        <v>1030909.090909091</v>
      </c>
      <c r="P7750" s="93" t="inlineStr">
        <is>
          <t>큐텐재팬토너250ml190801</t>
        </is>
      </c>
    </row>
    <row r="7751" customFormat="1" s="93">
      <c r="B7751" s="127" t="n">
        <v>44027</v>
      </c>
      <c r="C7751" s="93">
        <f>TEXT(B7751,"aaa")</f>
        <v/>
      </c>
      <c r="E7751" s="93" t="inlineStr">
        <is>
          <t>토너</t>
        </is>
      </c>
      <c r="F7751" s="5" t="inlineStr">
        <is>
          <t>큐텐재팬</t>
        </is>
      </c>
      <c r="G7751" s="93" t="inlineStr">
        <is>
          <t>250ml 2set</t>
        </is>
      </c>
      <c r="H7751" s="93" t="n">
        <v>4</v>
      </c>
      <c r="J7751" s="7" t="n">
        <v>190801</v>
      </c>
      <c r="L7751" s="93" t="n">
        <v>176000</v>
      </c>
      <c r="M7751" s="93" t="n">
        <v>156640</v>
      </c>
      <c r="N7751" s="93" t="n">
        <v>26080</v>
      </c>
      <c r="O7751" s="148" t="n">
        <v>160000</v>
      </c>
      <c r="P7751" s="93" t="inlineStr">
        <is>
          <t>큐텐재팬토너250ml 2set190801</t>
        </is>
      </c>
    </row>
    <row r="7752" customFormat="1" s="93">
      <c r="B7752" s="127" t="n">
        <v>44027</v>
      </c>
      <c r="C7752" s="93">
        <f>TEXT(B7752,"aaa")</f>
        <v/>
      </c>
      <c r="E7752" s="93" t="inlineStr">
        <is>
          <t>앰플</t>
        </is>
      </c>
      <c r="F7752" s="5" t="inlineStr">
        <is>
          <t>큐텐재팬</t>
        </is>
      </c>
      <c r="G7752" s="93" t="inlineStr">
        <is>
          <t>앰플 30ml</t>
        </is>
      </c>
      <c r="H7752" s="93" t="n">
        <v>2</v>
      </c>
      <c r="J7752" s="7" t="n">
        <v>190801</v>
      </c>
      <c r="L7752" s="93" t="n">
        <v>76000</v>
      </c>
      <c r="M7752" s="93" t="n">
        <v>67640</v>
      </c>
      <c r="N7752" s="93" t="n">
        <v>6794</v>
      </c>
      <c r="O7752" s="148" t="n">
        <v>69090.90909090909</v>
      </c>
      <c r="P7752" s="93" t="inlineStr">
        <is>
          <t>큐텐재팬앰플앰플 30ml190801</t>
        </is>
      </c>
    </row>
    <row r="7753" customFormat="1" s="93">
      <c r="B7753" s="127" t="n">
        <v>44027</v>
      </c>
      <c r="C7753" s="93">
        <f>TEXT(B7753,"aaa")</f>
        <v/>
      </c>
      <c r="E7753" s="93" t="inlineStr">
        <is>
          <t>수딩크림</t>
        </is>
      </c>
      <c r="F7753" s="5" t="inlineStr">
        <is>
          <t>큐텐재팬</t>
        </is>
      </c>
      <c r="G7753" s="93" t="inlineStr">
        <is>
          <t>수딩크림 100ml</t>
        </is>
      </c>
      <c r="H7753" s="93" t="n">
        <v>1</v>
      </c>
      <c r="J7753" s="7" t="n">
        <v>190801</v>
      </c>
      <c r="L7753" s="93" t="n">
        <v>43000</v>
      </c>
      <c r="M7753" s="93" t="n">
        <v>38270</v>
      </c>
      <c r="N7753" s="93" t="n">
        <v>3045</v>
      </c>
      <c r="O7753" s="148" t="n">
        <v>39090.90909090909</v>
      </c>
      <c r="P7753" s="93" t="inlineStr">
        <is>
          <t>큐텐재팬수딩크림수딩크림 100ml190801</t>
        </is>
      </c>
    </row>
    <row r="7754" customFormat="1" s="93">
      <c r="B7754" s="127" t="n">
        <v>44027</v>
      </c>
      <c r="C7754" s="93">
        <f>TEXT(B7754,"aaa")</f>
        <v/>
      </c>
      <c r="E7754" s="93" t="inlineStr">
        <is>
          <t>토너</t>
        </is>
      </c>
      <c r="F7754" s="5" t="inlineStr">
        <is>
          <t>화해</t>
        </is>
      </c>
      <c r="G7754" s="93" t="inlineStr">
        <is>
          <t>250ml</t>
        </is>
      </c>
      <c r="H7754" s="93" t="n">
        <v>5</v>
      </c>
      <c r="J7754" s="7" t="n">
        <v>190801</v>
      </c>
      <c r="L7754" s="93" t="n">
        <v>100000</v>
      </c>
      <c r="M7754" s="93" t="n">
        <v>72000</v>
      </c>
      <c r="N7754" s="93" t="n">
        <v>16300</v>
      </c>
      <c r="O7754" s="148" t="n">
        <v>90909.0909090909</v>
      </c>
      <c r="P7754" s="93" t="inlineStr">
        <is>
          <t>화해토너250ml190801</t>
        </is>
      </c>
    </row>
    <row r="7755" customFormat="1" s="93">
      <c r="B7755" s="127" t="n">
        <v>44028</v>
      </c>
      <c r="C7755" s="93">
        <f>TEXT(B7755,"aaa")</f>
        <v/>
      </c>
      <c r="E7755" s="93" t="inlineStr">
        <is>
          <t>토너</t>
        </is>
      </c>
      <c r="F7755" s="5" t="inlineStr">
        <is>
          <t>W컨셉</t>
        </is>
      </c>
      <c r="G7755" s="93" t="inlineStr">
        <is>
          <t>250ml</t>
        </is>
      </c>
      <c r="H7755" s="93" t="n">
        <v>5</v>
      </c>
      <c r="J7755" s="7" t="n">
        <v>190801</v>
      </c>
      <c r="L7755" s="93" t="n">
        <v>100000</v>
      </c>
      <c r="M7755" s="93" t="n">
        <v>72000</v>
      </c>
      <c r="N7755" s="93" t="n">
        <v>16300</v>
      </c>
      <c r="O7755" s="148" t="n">
        <v>90909.0909090909</v>
      </c>
      <c r="P7755" s="93" t="inlineStr">
        <is>
          <t>W컨셉토너250ml190801</t>
        </is>
      </c>
    </row>
    <row r="7756" customFormat="1" s="93">
      <c r="B7756" s="127" t="n">
        <v>44028</v>
      </c>
      <c r="C7756" s="93">
        <f>TEXT(B7756,"aaa")</f>
        <v/>
      </c>
      <c r="E7756" s="93" t="inlineStr">
        <is>
          <t>토너</t>
        </is>
      </c>
      <c r="F7756" s="5" t="inlineStr">
        <is>
          <t>W컨셉</t>
        </is>
      </c>
      <c r="G7756" s="93" t="inlineStr">
        <is>
          <t>250ml 2set</t>
        </is>
      </c>
      <c r="H7756" s="93" t="n">
        <v>4</v>
      </c>
      <c r="J7756" s="7" t="n">
        <v>190801</v>
      </c>
      <c r="L7756" s="93" t="n">
        <v>140000</v>
      </c>
      <c r="M7756" s="93" t="n">
        <v>102200</v>
      </c>
      <c r="N7756" s="93" t="n">
        <v>26080</v>
      </c>
      <c r="O7756" s="148" t="n">
        <v>127272.7272727273</v>
      </c>
      <c r="P7756" s="93" t="inlineStr">
        <is>
          <t>W컨셉토너250ml 2set190801</t>
        </is>
      </c>
    </row>
    <row r="7757" customFormat="1" s="93">
      <c r="B7757" s="127" t="n">
        <v>44028</v>
      </c>
      <c r="C7757" s="93">
        <f>TEXT(B7757,"aaa")</f>
        <v/>
      </c>
      <c r="E7757" s="93" t="inlineStr">
        <is>
          <t>토너</t>
        </is>
      </c>
      <c r="F7757" s="5" t="inlineStr">
        <is>
          <t>스타일쉐어</t>
        </is>
      </c>
      <c r="G7757" s="93" t="inlineStr">
        <is>
          <t>250ml</t>
        </is>
      </c>
      <c r="H7757" s="93" t="n">
        <v>7</v>
      </c>
      <c r="J7757" s="7" t="n">
        <v>190801</v>
      </c>
      <c r="L7757" s="93" t="n">
        <v>140000</v>
      </c>
      <c r="M7757" s="93" t="n">
        <v>105000</v>
      </c>
      <c r="N7757" s="93" t="n">
        <v>22820</v>
      </c>
      <c r="O7757" s="148" t="n">
        <v>127272.7272727273</v>
      </c>
      <c r="P7757" s="93" t="inlineStr">
        <is>
          <t>스타일쉐어토너250ml190801</t>
        </is>
      </c>
    </row>
    <row r="7758" customFormat="1" s="93">
      <c r="B7758" s="127" t="n">
        <v>44028</v>
      </c>
      <c r="C7758" s="93">
        <f>TEXT(B7758,"aaa")</f>
        <v/>
      </c>
      <c r="E7758" s="93" t="inlineStr">
        <is>
          <t>선크림</t>
        </is>
      </c>
      <c r="F7758" s="5" t="inlineStr">
        <is>
          <t>카페24</t>
        </is>
      </c>
      <c r="G7758" s="93" t="inlineStr">
        <is>
          <t>선크림 50ml</t>
        </is>
      </c>
      <c r="H7758" s="93" t="n">
        <v>7</v>
      </c>
      <c r="J7758" s="7" t="n">
        <v>190801</v>
      </c>
      <c r="L7758" s="93" t="n">
        <v>140000</v>
      </c>
      <c r="M7758" s="93" t="n">
        <v>131810</v>
      </c>
      <c r="N7758" s="93" t="n">
        <v>16415</v>
      </c>
      <c r="O7758" s="148" t="n">
        <v>127272.7272727273</v>
      </c>
      <c r="P7758" s="93" t="inlineStr">
        <is>
          <t>카페24선크림선크림 50ml190801</t>
        </is>
      </c>
    </row>
    <row r="7759" customFormat="1" s="93">
      <c r="B7759" s="127" t="n">
        <v>44028</v>
      </c>
      <c r="C7759" s="93">
        <f>TEXT(B7759,"aaa")</f>
        <v/>
      </c>
      <c r="E7759" s="93" t="inlineStr">
        <is>
          <t>선크림</t>
        </is>
      </c>
      <c r="F7759" s="5" t="inlineStr">
        <is>
          <t>카페24</t>
        </is>
      </c>
      <c r="G7759" s="93" t="inlineStr">
        <is>
          <t>선크림 50ml  2set</t>
        </is>
      </c>
      <c r="H7759" s="93" t="n">
        <v>2</v>
      </c>
      <c r="J7759" s="7" t="n">
        <v>190801</v>
      </c>
      <c r="L7759" s="93" t="n">
        <v>70000</v>
      </c>
      <c r="M7759" s="93" t="n">
        <v>65905</v>
      </c>
      <c r="N7759" s="93" t="n">
        <v>9380</v>
      </c>
      <c r="O7759" s="148" t="n">
        <v>63636.36363636363</v>
      </c>
      <c r="P7759" s="93" t="inlineStr">
        <is>
          <t>카페24선크림선크림 50ml  2set190801</t>
        </is>
      </c>
    </row>
    <row r="7760" customFormat="1" s="93">
      <c r="B7760" s="127" t="n">
        <v>44028</v>
      </c>
      <c r="C7760" s="93">
        <f>TEXT(B7760,"aaa")</f>
        <v/>
      </c>
      <c r="E7760" s="93" t="inlineStr">
        <is>
          <t>여름 한정 진정세트</t>
        </is>
      </c>
      <c r="F7760" s="5" t="inlineStr">
        <is>
          <t>카페24</t>
        </is>
      </c>
      <c r="G7760" s="93" t="inlineStr">
        <is>
          <t>여름 한정 진정세트</t>
        </is>
      </c>
      <c r="H7760" s="93" t="n">
        <v>2</v>
      </c>
      <c r="J7760" s="7" t="n">
        <v>190801</v>
      </c>
      <c r="L7760" s="93" t="n">
        <v>70000</v>
      </c>
      <c r="M7760" s="93" t="n">
        <v>65905</v>
      </c>
      <c r="N7760" s="93" t="n">
        <v>11210</v>
      </c>
      <c r="O7760" s="148" t="n">
        <v>63636.36363636363</v>
      </c>
      <c r="P7760" s="93" t="inlineStr">
        <is>
          <t>카페24여름 한정 진정세트여름 한정 진정세트190801</t>
        </is>
      </c>
    </row>
    <row r="7761" customFormat="1" s="93">
      <c r="B7761" s="127" t="n">
        <v>44028</v>
      </c>
      <c r="C7761" s="93">
        <f>TEXT(B7761,"aaa")</f>
        <v/>
      </c>
      <c r="E7761" s="93" t="inlineStr">
        <is>
          <t>여름 한정 진정세트</t>
        </is>
      </c>
      <c r="F7761" s="5" t="inlineStr">
        <is>
          <t>카페24</t>
        </is>
      </c>
      <c r="G7761" s="93" t="inlineStr">
        <is>
          <t>여름 한정 진정세트 (대용량)</t>
        </is>
      </c>
      <c r="H7761" s="93" t="n">
        <v>1</v>
      </c>
      <c r="J7761" s="7" t="n">
        <v>190801</v>
      </c>
      <c r="L7761" s="93" t="n">
        <v>45000</v>
      </c>
      <c r="M7761" s="93" t="n">
        <v>42367.5</v>
      </c>
      <c r="N7761" s="93" t="n">
        <v>7070</v>
      </c>
      <c r="O7761" s="148" t="n">
        <v>40909.0909090909</v>
      </c>
      <c r="P7761" s="93" t="inlineStr">
        <is>
          <t>카페24여름 한정 진정세트여름 한정 진정세트 (대용량)190801</t>
        </is>
      </c>
    </row>
    <row r="7762" customFormat="1" s="93">
      <c r="B7762" s="127" t="n">
        <v>44028</v>
      </c>
      <c r="C7762" s="93">
        <f>TEXT(B7762,"aaa")</f>
        <v/>
      </c>
      <c r="E7762" s="93" t="inlineStr">
        <is>
          <t>머드크림마스크</t>
        </is>
      </c>
      <c r="F7762" s="5" t="inlineStr">
        <is>
          <t>카페24</t>
        </is>
      </c>
      <c r="G7762" s="93" t="inlineStr">
        <is>
          <t>머드크림마스크 100ml</t>
        </is>
      </c>
      <c r="H7762" s="93" t="n">
        <v>3</v>
      </c>
      <c r="J7762" s="7" t="n">
        <v>190801</v>
      </c>
      <c r="L7762" s="93" t="n">
        <v>60000</v>
      </c>
      <c r="M7762" s="93" t="n">
        <v>56490</v>
      </c>
      <c r="N7762" s="93" t="n">
        <v>4326</v>
      </c>
      <c r="O7762" s="148" t="n">
        <v>54545.45454545454</v>
      </c>
      <c r="P7762" s="93" t="inlineStr">
        <is>
          <t>카페24머드크림마스크머드크림마스크 100ml190801</t>
        </is>
      </c>
    </row>
    <row r="7763" customFormat="1" s="93">
      <c r="B7763" s="127" t="n">
        <v>44028</v>
      </c>
      <c r="C7763" s="93">
        <f>TEXT(B7763,"aaa")</f>
        <v/>
      </c>
      <c r="E7763" s="93" t="inlineStr">
        <is>
          <t>토너</t>
        </is>
      </c>
      <c r="F7763" s="5" t="inlineStr">
        <is>
          <t>카페24</t>
        </is>
      </c>
      <c r="G7763" s="93" t="inlineStr">
        <is>
          <t>250ml</t>
        </is>
      </c>
      <c r="H7763" s="93" t="n">
        <v>64</v>
      </c>
      <c r="J7763" s="7" t="n">
        <v>190801</v>
      </c>
      <c r="L7763" s="93" t="n">
        <v>1280000</v>
      </c>
      <c r="M7763" s="93" t="n">
        <v>1205120</v>
      </c>
      <c r="N7763" s="93" t="n">
        <v>208640</v>
      </c>
      <c r="O7763" s="148" t="n">
        <v>1163636.363636364</v>
      </c>
      <c r="P7763" s="93" t="inlineStr">
        <is>
          <t>카페24토너250ml190801</t>
        </is>
      </c>
    </row>
    <row r="7764" customFormat="1" s="93">
      <c r="B7764" s="127" t="n">
        <v>44028</v>
      </c>
      <c r="C7764" s="93">
        <f>TEXT(B7764,"aaa")</f>
        <v/>
      </c>
      <c r="E7764" s="93" t="inlineStr">
        <is>
          <t>토너</t>
        </is>
      </c>
      <c r="F7764" s="5" t="inlineStr">
        <is>
          <t>카페24</t>
        </is>
      </c>
      <c r="G7764" s="93" t="inlineStr">
        <is>
          <t>250ml 2set</t>
        </is>
      </c>
      <c r="H7764" s="93" t="n">
        <v>92</v>
      </c>
      <c r="J7764" s="7" t="n">
        <v>190801</v>
      </c>
      <c r="L7764" s="93" t="n">
        <v>3220000</v>
      </c>
      <c r="M7764" s="93" t="n">
        <v>3031630</v>
      </c>
      <c r="N7764" s="93" t="n">
        <v>599840</v>
      </c>
      <c r="O7764" s="148" t="n">
        <v>2927272.727272727</v>
      </c>
      <c r="P7764" s="93" t="inlineStr">
        <is>
          <t>카페24토너250ml 2set190801</t>
        </is>
      </c>
    </row>
    <row r="7765" customFormat="1" s="93">
      <c r="B7765" s="127" t="n">
        <v>44028</v>
      </c>
      <c r="C7765" s="93">
        <f>TEXT(B7765,"aaa")</f>
        <v/>
      </c>
      <c r="E7765" s="93" t="inlineStr">
        <is>
          <t>토너</t>
        </is>
      </c>
      <c r="F7765" s="5" t="inlineStr">
        <is>
          <t>카페24</t>
        </is>
      </c>
      <c r="G7765" s="93" t="inlineStr">
        <is>
          <t>500ml</t>
        </is>
      </c>
      <c r="H7765" s="93" t="n">
        <v>52</v>
      </c>
      <c r="J7765" s="7" t="n">
        <v>190801</v>
      </c>
      <c r="L7765" s="93" t="n">
        <v>1716000</v>
      </c>
      <c r="M7765" s="93" t="n">
        <v>1615614</v>
      </c>
      <c r="N7765" s="93" t="n">
        <v>245700</v>
      </c>
      <c r="O7765" s="148" t="n">
        <v>1560000</v>
      </c>
      <c r="P7765" s="93" t="inlineStr">
        <is>
          <t>카페24토너500ml190801</t>
        </is>
      </c>
    </row>
    <row r="7766" customFormat="1" s="93">
      <c r="B7766" s="127" t="n">
        <v>44028</v>
      </c>
      <c r="C7766" s="93">
        <f>TEXT(B7766,"aaa")</f>
        <v/>
      </c>
      <c r="E7766" s="93" t="inlineStr">
        <is>
          <t>토너</t>
        </is>
      </c>
      <c r="F7766" s="5" t="inlineStr">
        <is>
          <t>카페24</t>
        </is>
      </c>
      <c r="G7766" s="93" t="inlineStr">
        <is>
          <t>스킨팩 화장솜 60P</t>
        </is>
      </c>
      <c r="H7766" s="93" t="n">
        <v>347</v>
      </c>
      <c r="J7766" s="7" t="n">
        <v>190801</v>
      </c>
      <c r="L7766" s="93" t="n">
        <v>1041000</v>
      </c>
      <c r="M7766" s="93" t="n">
        <v>980101.5</v>
      </c>
      <c r="N7766" s="93" t="n">
        <v>385170</v>
      </c>
      <c r="O7766" s="148" t="n">
        <v>946363.6363636362</v>
      </c>
      <c r="P7766" s="93" t="inlineStr">
        <is>
          <t>카페24토너스킨팩 화장솜 60P190801</t>
        </is>
      </c>
    </row>
    <row r="7767" customFormat="1" s="93">
      <c r="B7767" s="127" t="n">
        <v>44028</v>
      </c>
      <c r="C7767" s="93">
        <f>TEXT(B7767,"aaa")</f>
        <v/>
      </c>
      <c r="E7767" s="93" t="inlineStr">
        <is>
          <t>앰플</t>
        </is>
      </c>
      <c r="F7767" s="5" t="inlineStr">
        <is>
          <t>카페24</t>
        </is>
      </c>
      <c r="G7767" s="93" t="inlineStr">
        <is>
          <t>앰플 30ml</t>
        </is>
      </c>
      <c r="H7767" s="93" t="n">
        <v>220</v>
      </c>
      <c r="J7767" s="7" t="n">
        <v>190801</v>
      </c>
      <c r="L7767" s="93" t="n">
        <v>6160000</v>
      </c>
      <c r="M7767" s="93" t="n">
        <v>5799640</v>
      </c>
      <c r="N7767" s="93" t="n">
        <v>747340</v>
      </c>
      <c r="O7767" s="148" t="n">
        <v>5600000</v>
      </c>
      <c r="P7767" s="93" t="inlineStr">
        <is>
          <t>카페24앰플앰플 30ml190801</t>
        </is>
      </c>
    </row>
    <row r="7768" customFormat="1" s="93">
      <c r="B7768" s="127" t="n">
        <v>44028</v>
      </c>
      <c r="C7768" s="93">
        <f>TEXT(B7768,"aaa")</f>
        <v/>
      </c>
      <c r="E7768" s="93" t="inlineStr">
        <is>
          <t>수딩크림</t>
        </is>
      </c>
      <c r="F7768" s="5" t="inlineStr">
        <is>
          <t>카페24</t>
        </is>
      </c>
      <c r="G7768" s="93" t="inlineStr">
        <is>
          <t>수딩크림 100ml</t>
        </is>
      </c>
      <c r="H7768" s="93" t="n">
        <v>2</v>
      </c>
      <c r="J7768" s="7" t="n">
        <v>190801</v>
      </c>
      <c r="L7768" s="93" t="n">
        <v>76000</v>
      </c>
      <c r="M7768" s="93" t="n">
        <v>71554</v>
      </c>
      <c r="N7768" s="93" t="n">
        <v>6090</v>
      </c>
      <c r="O7768" s="148" t="n">
        <v>69090.90909090909</v>
      </c>
      <c r="P7768" s="93" t="inlineStr">
        <is>
          <t>카페24수딩크림수딩크림 100ml190801</t>
        </is>
      </c>
    </row>
    <row r="7769" customFormat="1" s="93">
      <c r="B7769" s="127" t="n">
        <v>44028</v>
      </c>
      <c r="C7769" s="93">
        <f>TEXT(B7769,"aaa")</f>
        <v/>
      </c>
      <c r="E7769" s="93" t="inlineStr">
        <is>
          <t>클렌징폼</t>
        </is>
      </c>
      <c r="F7769" s="5" t="inlineStr">
        <is>
          <t>카페24</t>
        </is>
      </c>
      <c r="G7769" s="93" t="inlineStr">
        <is>
          <t>클렌징폼 120ml</t>
        </is>
      </c>
      <c r="H7769" s="93" t="n">
        <v>7</v>
      </c>
      <c r="J7769" s="7" t="n">
        <v>190801</v>
      </c>
      <c r="L7769" s="93" t="n">
        <v>91000</v>
      </c>
      <c r="M7769" s="93" t="n">
        <v>85676.5</v>
      </c>
      <c r="N7769" s="93" t="n">
        <v>19250</v>
      </c>
      <c r="O7769" s="148" t="n">
        <v>82727.27272727272</v>
      </c>
      <c r="P7769" s="93" t="inlineStr">
        <is>
          <t>카페24클렌징폼클렌징폼 120ml190801</t>
        </is>
      </c>
    </row>
    <row r="7770" customFormat="1" s="93">
      <c r="B7770" s="127" t="n">
        <v>44028</v>
      </c>
      <c r="C7770" s="93">
        <f>TEXT(B7770,"aaa")</f>
        <v/>
      </c>
      <c r="E7770" s="93" t="inlineStr">
        <is>
          <t>클렌징폼</t>
        </is>
      </c>
      <c r="F7770" s="5" t="inlineStr">
        <is>
          <t>카페24</t>
        </is>
      </c>
      <c r="G7770" s="93" t="inlineStr">
        <is>
          <t>클렌징폼 120ml 2set</t>
        </is>
      </c>
      <c r="H7770" s="93" t="n">
        <v>2</v>
      </c>
      <c r="J7770" s="7" t="n">
        <v>190801</v>
      </c>
      <c r="L7770" s="93" t="n">
        <v>48000</v>
      </c>
      <c r="M7770" s="93" t="n">
        <v>45192</v>
      </c>
      <c r="N7770" s="93" t="n">
        <v>4920</v>
      </c>
      <c r="O7770" s="148" t="n">
        <v>43636.36363636363</v>
      </c>
      <c r="P7770" s="93" t="inlineStr">
        <is>
          <t>카페24클렌징폼클렌징폼 120ml 2set190801</t>
        </is>
      </c>
    </row>
    <row r="7771" customFormat="1" s="93">
      <c r="B7771" s="127" t="n">
        <v>44028</v>
      </c>
      <c r="C7771" s="93">
        <f>TEXT(B7771,"aaa")</f>
        <v/>
      </c>
      <c r="E7771" s="93" t="inlineStr">
        <is>
          <t>토너</t>
        </is>
      </c>
      <c r="F7771" s="5" t="inlineStr">
        <is>
          <t>큐텐재팬</t>
        </is>
      </c>
      <c r="G7771" s="93" t="inlineStr">
        <is>
          <t>250ml</t>
        </is>
      </c>
      <c r="H7771" s="93" t="n">
        <v>24</v>
      </c>
      <c r="J7771" s="7" t="n">
        <v>190801</v>
      </c>
      <c r="L7771" s="93" t="n">
        <v>756000</v>
      </c>
      <c r="M7771" s="93" t="n">
        <v>672840</v>
      </c>
      <c r="N7771" s="93" t="n">
        <v>78240</v>
      </c>
      <c r="O7771" s="148" t="n">
        <v>687272.7272727272</v>
      </c>
      <c r="P7771" s="93" t="inlineStr">
        <is>
          <t>큐텐재팬토너250ml190801</t>
        </is>
      </c>
    </row>
    <row r="7772" customFormat="1" s="93">
      <c r="B7772" s="127" t="n">
        <v>44028</v>
      </c>
      <c r="C7772" s="93">
        <f>TEXT(B7772,"aaa")</f>
        <v/>
      </c>
      <c r="E7772" s="93" t="inlineStr">
        <is>
          <t>토너</t>
        </is>
      </c>
      <c r="F7772" s="5" t="inlineStr">
        <is>
          <t>큐텐재팬</t>
        </is>
      </c>
      <c r="G7772" s="93" t="inlineStr">
        <is>
          <t>250ml 2set</t>
        </is>
      </c>
      <c r="H7772" s="93" t="n">
        <v>13</v>
      </c>
      <c r="J7772" s="7" t="n">
        <v>190801</v>
      </c>
      <c r="L7772" s="93" t="n">
        <v>572000</v>
      </c>
      <c r="M7772" s="93" t="n">
        <v>509080</v>
      </c>
      <c r="N7772" s="93" t="n">
        <v>84760</v>
      </c>
      <c r="O7772" s="148" t="n">
        <v>519999.9999999999</v>
      </c>
      <c r="P7772" s="93" t="inlineStr">
        <is>
          <t>큐텐재팬토너250ml 2set190801</t>
        </is>
      </c>
    </row>
    <row r="7773" customFormat="1" s="93">
      <c r="B7773" s="127" t="n">
        <v>44028</v>
      </c>
      <c r="C7773" s="93">
        <f>TEXT(B7773,"aaa")</f>
        <v/>
      </c>
      <c r="E7773" s="93" t="inlineStr">
        <is>
          <t>앰플</t>
        </is>
      </c>
      <c r="F7773" s="5" t="inlineStr">
        <is>
          <t>큐텐재팬</t>
        </is>
      </c>
      <c r="G7773" s="93" t="inlineStr">
        <is>
          <t>앰플 30ml</t>
        </is>
      </c>
      <c r="H7773" s="93" t="n">
        <v>1</v>
      </c>
      <c r="J7773" s="7" t="n">
        <v>190801</v>
      </c>
      <c r="L7773" s="93" t="n">
        <v>38000</v>
      </c>
      <c r="M7773" s="93" t="n">
        <v>33820</v>
      </c>
      <c r="N7773" s="93" t="n">
        <v>3397</v>
      </c>
      <c r="O7773" s="148" t="n">
        <v>34545.45454545454</v>
      </c>
      <c r="P7773" s="93" t="inlineStr">
        <is>
          <t>큐텐재팬앰플앰플 30ml190801</t>
        </is>
      </c>
    </row>
    <row r="7774" customFormat="1" s="93">
      <c r="B7774" s="127" t="n">
        <v>44028</v>
      </c>
      <c r="C7774" s="93">
        <f>TEXT(B7774,"aaa")</f>
        <v/>
      </c>
      <c r="E7774" s="93" t="inlineStr">
        <is>
          <t>머드크림마스크</t>
        </is>
      </c>
      <c r="F7774" s="5" t="inlineStr">
        <is>
          <t>큐텐재팬</t>
        </is>
      </c>
      <c r="G7774" s="93" t="inlineStr">
        <is>
          <t>머드크림마스크 100ml</t>
        </is>
      </c>
      <c r="H7774" s="93" t="n">
        <v>1</v>
      </c>
      <c r="J7774" s="7" t="n">
        <v>190801</v>
      </c>
      <c r="L7774" s="93" t="n">
        <v>31500</v>
      </c>
      <c r="M7774" s="93" t="n">
        <v>28035</v>
      </c>
      <c r="N7774" s="93" t="n">
        <v>1442</v>
      </c>
      <c r="O7774" s="148" t="n">
        <v>28636.36363636363</v>
      </c>
      <c r="P7774" s="93" t="inlineStr">
        <is>
          <t>큐텐재팬머드크림마스크머드크림마스크 100ml190801</t>
        </is>
      </c>
    </row>
    <row r="7775" customFormat="1" s="93">
      <c r="B7775" s="127" t="n">
        <v>44028</v>
      </c>
      <c r="C7775" s="93">
        <f>TEXT(B7775,"aaa")</f>
        <v/>
      </c>
      <c r="E7775" s="93" t="inlineStr">
        <is>
          <t>클렌징폼</t>
        </is>
      </c>
      <c r="F7775" s="5" t="inlineStr">
        <is>
          <t>큐텐재팬</t>
        </is>
      </c>
      <c r="G7775" s="93" t="inlineStr">
        <is>
          <t>클렌징폼 120ml</t>
        </is>
      </c>
      <c r="H7775" s="93" t="n">
        <v>1</v>
      </c>
      <c r="J7775" s="7" t="n">
        <v>190801</v>
      </c>
      <c r="L7775" s="93" t="n">
        <v>25000</v>
      </c>
      <c r="M7775" s="93" t="n">
        <v>22250</v>
      </c>
      <c r="N7775" s="93" t="n">
        <v>2750</v>
      </c>
      <c r="O7775" s="148" t="n">
        <v>22727.27272727272</v>
      </c>
      <c r="P7775" s="93" t="inlineStr">
        <is>
          <t>큐텐재팬클렌징폼클렌징폼 120ml190801</t>
        </is>
      </c>
    </row>
    <row r="7776" customFormat="1" s="93">
      <c r="B7776" s="127" t="n">
        <v>44028</v>
      </c>
      <c r="C7776" s="93">
        <f>TEXT(B7776,"aaa")</f>
        <v/>
      </c>
      <c r="E7776" s="93" t="inlineStr">
        <is>
          <t>수딩크림</t>
        </is>
      </c>
      <c r="F7776" s="5" t="inlineStr">
        <is>
          <t>큐텐재팬</t>
        </is>
      </c>
      <c r="G7776" s="93" t="inlineStr">
        <is>
          <t>수딩크림 100ml</t>
        </is>
      </c>
      <c r="H7776" s="93" t="n">
        <v>1</v>
      </c>
      <c r="J7776" s="7" t="n">
        <v>190801</v>
      </c>
      <c r="L7776" s="93" t="n">
        <v>43000</v>
      </c>
      <c r="M7776" s="93" t="n">
        <v>38270</v>
      </c>
      <c r="N7776" s="93" t="n">
        <v>3045</v>
      </c>
      <c r="O7776" s="148" t="n">
        <v>39090.90909090909</v>
      </c>
      <c r="P7776" s="93" t="inlineStr">
        <is>
          <t>큐텐재팬수딩크림수딩크림 100ml190801</t>
        </is>
      </c>
    </row>
    <row r="7777" customFormat="1" s="93">
      <c r="B7777" s="127" t="n">
        <v>44028</v>
      </c>
      <c r="C7777" s="93">
        <f>TEXT(B7777,"aaa")</f>
        <v/>
      </c>
      <c r="E7777" s="93" t="inlineStr">
        <is>
          <t>토너</t>
        </is>
      </c>
      <c r="F7777" s="5" t="inlineStr">
        <is>
          <t>화해</t>
        </is>
      </c>
      <c r="G7777" s="93" t="inlineStr">
        <is>
          <t>250ml</t>
        </is>
      </c>
      <c r="H7777" s="93" t="n">
        <v>1</v>
      </c>
      <c r="J7777" s="7" t="n">
        <v>190801</v>
      </c>
      <c r="L7777" s="93" t="n">
        <v>20000</v>
      </c>
      <c r="M7777" s="93" t="n">
        <v>14400</v>
      </c>
      <c r="N7777" s="93" t="n">
        <v>3260</v>
      </c>
      <c r="O7777" s="148" t="n">
        <v>18181.81818181818</v>
      </c>
      <c r="P7777" s="93" t="inlineStr">
        <is>
          <t>화해토너250ml190801</t>
        </is>
      </c>
    </row>
    <row r="7778" customFormat="1" s="93">
      <c r="B7778" s="127" t="n">
        <v>44028</v>
      </c>
      <c r="C7778" s="93">
        <f>TEXT(B7778,"aaa")</f>
        <v/>
      </c>
      <c r="E7778" s="93" t="inlineStr">
        <is>
          <t>선크림</t>
        </is>
      </c>
      <c r="F7778" s="5" t="inlineStr">
        <is>
          <t>화해</t>
        </is>
      </c>
      <c r="G7778" s="93" t="inlineStr">
        <is>
          <t>선크림 50ml</t>
        </is>
      </c>
      <c r="H7778" s="93" t="n">
        <v>1</v>
      </c>
      <c r="J7778" s="7" t="n">
        <v>190801</v>
      </c>
      <c r="L7778" s="93" t="n">
        <v>20000</v>
      </c>
      <c r="M7778" s="93" t="n">
        <v>14400</v>
      </c>
      <c r="N7778" s="93" t="n">
        <v>2345</v>
      </c>
      <c r="O7778" s="148" t="n">
        <v>18181.81818181818</v>
      </c>
      <c r="P7778" s="93" t="inlineStr">
        <is>
          <t>화해선크림선크림 50ml190801</t>
        </is>
      </c>
    </row>
    <row r="7779" customFormat="1" s="93">
      <c r="B7779" s="127" t="n">
        <v>44029</v>
      </c>
      <c r="C7779" s="93">
        <f>TEXT(B7779,"aaa")</f>
        <v/>
      </c>
      <c r="E7779" s="93" t="inlineStr">
        <is>
          <t>토너</t>
        </is>
      </c>
      <c r="F7779" s="5" t="inlineStr">
        <is>
          <t>W컨셉</t>
        </is>
      </c>
      <c r="G7779" s="93" t="inlineStr">
        <is>
          <t>250ml</t>
        </is>
      </c>
      <c r="H7779" s="93" t="n">
        <v>7</v>
      </c>
      <c r="J7779" s="7" t="n">
        <v>190801</v>
      </c>
      <c r="L7779" s="93" t="n">
        <v>140000</v>
      </c>
      <c r="M7779" s="93" t="n">
        <v>100800</v>
      </c>
      <c r="N7779" s="93" t="n">
        <v>22820</v>
      </c>
      <c r="O7779" s="148" t="n">
        <v>127272.7272727273</v>
      </c>
      <c r="P7779" s="93" t="inlineStr">
        <is>
          <t>W컨셉토너250ml190801</t>
        </is>
      </c>
    </row>
    <row r="7780" customFormat="1" s="93">
      <c r="B7780" s="127" t="n">
        <v>44029</v>
      </c>
      <c r="C7780" s="93">
        <f>TEXT(B7780,"aaa")</f>
        <v/>
      </c>
      <c r="E7780" s="93" t="inlineStr">
        <is>
          <t>토너</t>
        </is>
      </c>
      <c r="F7780" s="5" t="inlineStr">
        <is>
          <t>W컨셉</t>
        </is>
      </c>
      <c r="G7780" s="93" t="inlineStr">
        <is>
          <t>250ml 2set</t>
        </is>
      </c>
      <c r="H7780" s="93" t="n">
        <v>4</v>
      </c>
      <c r="J7780" s="7" t="n">
        <v>190801</v>
      </c>
      <c r="L7780" s="93" t="n">
        <v>140000</v>
      </c>
      <c r="M7780" s="93" t="n">
        <v>102200</v>
      </c>
      <c r="N7780" s="93" t="n">
        <v>26080</v>
      </c>
      <c r="O7780" s="148" t="n">
        <v>127272.7272727273</v>
      </c>
      <c r="P7780" s="93" t="inlineStr">
        <is>
          <t>W컨셉토너250ml 2set190801</t>
        </is>
      </c>
    </row>
    <row r="7781" customFormat="1" s="93">
      <c r="B7781" s="127" t="n">
        <v>44029</v>
      </c>
      <c r="C7781" s="93">
        <f>TEXT(B7781,"aaa")</f>
        <v/>
      </c>
      <c r="E7781" s="93" t="inlineStr">
        <is>
          <t>토너</t>
        </is>
      </c>
      <c r="F7781" s="5" t="inlineStr">
        <is>
          <t>스타일쉐어</t>
        </is>
      </c>
      <c r="G7781" s="93" t="inlineStr">
        <is>
          <t>250ml</t>
        </is>
      </c>
      <c r="H7781" s="93" t="n">
        <v>2</v>
      </c>
      <c r="J7781" s="7" t="n">
        <v>190801</v>
      </c>
      <c r="L7781" s="93" t="n">
        <v>40000</v>
      </c>
      <c r="M7781" s="93" t="n">
        <v>30000</v>
      </c>
      <c r="N7781" s="93" t="n">
        <v>6520</v>
      </c>
      <c r="O7781" s="148" t="n">
        <v>36363.63636363636</v>
      </c>
      <c r="P7781" s="93" t="inlineStr">
        <is>
          <t>스타일쉐어토너250ml190801</t>
        </is>
      </c>
    </row>
    <row r="7782" customFormat="1" s="93">
      <c r="B7782" s="127" t="n">
        <v>44029</v>
      </c>
      <c r="C7782" s="93">
        <f>TEXT(B7782,"aaa")</f>
        <v/>
      </c>
      <c r="E7782" s="93" t="inlineStr">
        <is>
          <t>선크림</t>
        </is>
      </c>
      <c r="F7782" s="5" t="inlineStr">
        <is>
          <t>카페24</t>
        </is>
      </c>
      <c r="G7782" s="93" t="inlineStr">
        <is>
          <t>선크림 50ml</t>
        </is>
      </c>
      <c r="H7782" s="93" t="n">
        <v>3</v>
      </c>
      <c r="J7782" s="7" t="n">
        <v>190801</v>
      </c>
      <c r="L7782" s="93" t="n">
        <v>60000</v>
      </c>
      <c r="M7782" s="93" t="n">
        <v>56490</v>
      </c>
      <c r="N7782" s="93" t="n">
        <v>7035</v>
      </c>
      <c r="O7782" s="148" t="n">
        <v>54545.45454545454</v>
      </c>
      <c r="P7782" s="93" t="inlineStr">
        <is>
          <t>카페24선크림선크림 50ml190801</t>
        </is>
      </c>
    </row>
    <row r="7783" customFormat="1" s="93">
      <c r="B7783" s="127" t="n">
        <v>44029</v>
      </c>
      <c r="C7783" s="93">
        <f>TEXT(B7783,"aaa")</f>
        <v/>
      </c>
      <c r="E7783" s="93" t="inlineStr">
        <is>
          <t>선크림</t>
        </is>
      </c>
      <c r="F7783" s="5" t="inlineStr">
        <is>
          <t>카페24</t>
        </is>
      </c>
      <c r="G7783" s="93" t="inlineStr">
        <is>
          <t>선크림 50ml  2set</t>
        </is>
      </c>
      <c r="H7783" s="93" t="n">
        <v>1</v>
      </c>
      <c r="J7783" s="7" t="n">
        <v>190801</v>
      </c>
      <c r="L7783" s="93" t="n">
        <v>35000</v>
      </c>
      <c r="M7783" s="93" t="n">
        <v>32952.5</v>
      </c>
      <c r="N7783" s="93" t="n">
        <v>4690</v>
      </c>
      <c r="O7783" s="148" t="n">
        <v>31818.18181818182</v>
      </c>
      <c r="P7783" s="93" t="inlineStr">
        <is>
          <t>카페24선크림선크림 50ml  2set190801</t>
        </is>
      </c>
    </row>
    <row r="7784" customFormat="1" s="93">
      <c r="B7784" s="127" t="n">
        <v>44029</v>
      </c>
      <c r="C7784" s="93">
        <f>TEXT(B7784,"aaa")</f>
        <v/>
      </c>
      <c r="E7784" s="93" t="inlineStr">
        <is>
          <t>클렌징폼</t>
        </is>
      </c>
      <c r="F7784" s="5" t="inlineStr">
        <is>
          <t>카페24</t>
        </is>
      </c>
      <c r="G7784" s="93" t="inlineStr">
        <is>
          <t>클렌징폼 120ml(선크림할인)</t>
        </is>
      </c>
      <c r="H7784" s="93" t="n">
        <v>2</v>
      </c>
      <c r="J7784" s="7" t="n">
        <v>190801</v>
      </c>
      <c r="L7784" s="93" t="n">
        <v>20000</v>
      </c>
      <c r="M7784" s="93" t="n">
        <v>18830</v>
      </c>
      <c r="N7784" s="93" t="n">
        <v>5500</v>
      </c>
      <c r="O7784" s="148" t="n">
        <v>18181.81818181818</v>
      </c>
      <c r="P7784" s="93" t="inlineStr">
        <is>
          <t>카페24클렌징폼클렌징폼 120ml(선크림할인)190801</t>
        </is>
      </c>
    </row>
    <row r="7785" customFormat="1" s="93">
      <c r="B7785" s="127" t="n">
        <v>44029</v>
      </c>
      <c r="C7785" s="93">
        <f>TEXT(B7785,"aaa")</f>
        <v/>
      </c>
      <c r="E7785" s="93" t="inlineStr">
        <is>
          <t>여름 한정 진정세트</t>
        </is>
      </c>
      <c r="F7785" s="5" t="inlineStr">
        <is>
          <t>카페24</t>
        </is>
      </c>
      <c r="G7785" s="93" t="inlineStr">
        <is>
          <t>여름 한정 진정세트 (대용량)</t>
        </is>
      </c>
      <c r="H7785" s="93" t="n">
        <v>2</v>
      </c>
      <c r="J7785" s="7" t="n">
        <v>190801</v>
      </c>
      <c r="L7785" s="93" t="n">
        <v>90000</v>
      </c>
      <c r="M7785" s="93" t="n">
        <v>84735</v>
      </c>
      <c r="N7785" s="93" t="n">
        <v>14140</v>
      </c>
      <c r="O7785" s="148" t="n">
        <v>81818.18181818181</v>
      </c>
      <c r="P7785" s="93" t="inlineStr">
        <is>
          <t>카페24여름 한정 진정세트여름 한정 진정세트 (대용량)190801</t>
        </is>
      </c>
    </row>
    <row r="7786" customFormat="1" s="93">
      <c r="B7786" s="127" t="n">
        <v>44029</v>
      </c>
      <c r="C7786" s="93">
        <f>TEXT(B7786,"aaa")</f>
        <v/>
      </c>
      <c r="E7786" s="93" t="inlineStr">
        <is>
          <t>머드크림마스크</t>
        </is>
      </c>
      <c r="F7786" s="5" t="inlineStr">
        <is>
          <t>카페24</t>
        </is>
      </c>
      <c r="G7786" s="93" t="inlineStr">
        <is>
          <t>머드크림마스크 100ml 2set</t>
        </is>
      </c>
      <c r="H7786" s="93" t="n">
        <v>1</v>
      </c>
      <c r="J7786" s="7" t="n">
        <v>190801</v>
      </c>
      <c r="L7786" s="93" t="n">
        <v>35000</v>
      </c>
      <c r="M7786" s="93" t="n">
        <v>32952.5</v>
      </c>
      <c r="N7786" s="93" t="n">
        <v>2884</v>
      </c>
      <c r="O7786" s="148" t="n">
        <v>31818.18181818182</v>
      </c>
      <c r="P7786" s="93" t="inlineStr">
        <is>
          <t>카페24머드크림마스크머드크림마스크 100ml 2set190801</t>
        </is>
      </c>
    </row>
    <row r="7787" customFormat="1" s="93">
      <c r="B7787" s="127" t="n">
        <v>44029</v>
      </c>
      <c r="C7787" s="93">
        <f>TEXT(B7787,"aaa")</f>
        <v/>
      </c>
      <c r="E7787" s="93" t="inlineStr">
        <is>
          <t>토너</t>
        </is>
      </c>
      <c r="F7787" s="5" t="inlineStr">
        <is>
          <t>카페24</t>
        </is>
      </c>
      <c r="G7787" s="93" t="inlineStr">
        <is>
          <t>250ml</t>
        </is>
      </c>
      <c r="H7787" s="93" t="n">
        <v>47</v>
      </c>
      <c r="J7787" s="7" t="n">
        <v>190801</v>
      </c>
      <c r="L7787" s="93" t="n">
        <v>940000</v>
      </c>
      <c r="M7787" s="93" t="n">
        <v>885010</v>
      </c>
      <c r="N7787" s="93" t="n">
        <v>153220</v>
      </c>
      <c r="O7787" s="148" t="n">
        <v>854545.4545454545</v>
      </c>
      <c r="P7787" s="93" t="inlineStr">
        <is>
          <t>카페24토너250ml190801</t>
        </is>
      </c>
    </row>
    <row r="7788" customFormat="1" s="93">
      <c r="B7788" s="127" t="n">
        <v>44029</v>
      </c>
      <c r="C7788" s="93">
        <f>TEXT(B7788,"aaa")</f>
        <v/>
      </c>
      <c r="E7788" s="93" t="inlineStr">
        <is>
          <t>토너</t>
        </is>
      </c>
      <c r="F7788" s="5" t="inlineStr">
        <is>
          <t>카페24</t>
        </is>
      </c>
      <c r="G7788" s="93" t="inlineStr">
        <is>
          <t>250ml 2set</t>
        </is>
      </c>
      <c r="H7788" s="93" t="n">
        <v>43</v>
      </c>
      <c r="J7788" s="7" t="n">
        <v>190801</v>
      </c>
      <c r="L7788" s="93" t="n">
        <v>1505000</v>
      </c>
      <c r="M7788" s="93" t="n">
        <v>1416957.5</v>
      </c>
      <c r="N7788" s="93" t="n">
        <v>280360</v>
      </c>
      <c r="O7788" s="148" t="n">
        <v>1368181.818181818</v>
      </c>
      <c r="P7788" s="93" t="inlineStr">
        <is>
          <t>카페24토너250ml 2set190801</t>
        </is>
      </c>
    </row>
    <row r="7789" customFormat="1" s="93">
      <c r="B7789" s="127" t="n">
        <v>44029</v>
      </c>
      <c r="C7789" s="93">
        <f>TEXT(B7789,"aaa")</f>
        <v/>
      </c>
      <c r="E7789" s="93" t="inlineStr">
        <is>
          <t>토너</t>
        </is>
      </c>
      <c r="F7789" s="5" t="inlineStr">
        <is>
          <t>카페24</t>
        </is>
      </c>
      <c r="G7789" s="93" t="inlineStr">
        <is>
          <t>500ml</t>
        </is>
      </c>
      <c r="H7789" s="93" t="n">
        <v>46</v>
      </c>
      <c r="J7789" s="7" t="n">
        <v>190801</v>
      </c>
      <c r="L7789" s="93" t="n">
        <v>1518000</v>
      </c>
      <c r="M7789" s="93" t="n">
        <v>1429197</v>
      </c>
      <c r="N7789" s="93" t="n">
        <v>217350</v>
      </c>
      <c r="O7789" s="148" t="n">
        <v>1380000</v>
      </c>
      <c r="P7789" s="93" t="inlineStr">
        <is>
          <t>카페24토너500ml190801</t>
        </is>
      </c>
    </row>
    <row r="7790" customFormat="1" s="93">
      <c r="B7790" s="127" t="n">
        <v>44029</v>
      </c>
      <c r="C7790" s="93">
        <f>TEXT(B7790,"aaa")</f>
        <v/>
      </c>
      <c r="E7790" s="93" t="inlineStr">
        <is>
          <t>토너</t>
        </is>
      </c>
      <c r="F7790" s="5" t="inlineStr">
        <is>
          <t>카페24</t>
        </is>
      </c>
      <c r="G7790" s="93" t="inlineStr">
        <is>
          <t>스킨팩 화장솜 60P</t>
        </is>
      </c>
      <c r="H7790" s="93" t="n">
        <v>56</v>
      </c>
      <c r="J7790" s="7" t="n">
        <v>190801</v>
      </c>
      <c r="L7790" s="93" t="n">
        <v>168000</v>
      </c>
      <c r="M7790" s="93" t="n">
        <v>158172</v>
      </c>
      <c r="N7790" s="93" t="n">
        <v>62160</v>
      </c>
      <c r="O7790" s="148" t="n">
        <v>152727.2727272727</v>
      </c>
      <c r="P7790" s="93" t="inlineStr">
        <is>
          <t>카페24토너스킨팩 화장솜 60P190801</t>
        </is>
      </c>
    </row>
    <row r="7791" customFormat="1" s="93">
      <c r="B7791" s="127" t="n">
        <v>44029</v>
      </c>
      <c r="C7791" s="93">
        <f>TEXT(B7791,"aaa")</f>
        <v/>
      </c>
      <c r="E7791" s="93" t="inlineStr">
        <is>
          <t>앰플</t>
        </is>
      </c>
      <c r="F7791" s="5" t="inlineStr">
        <is>
          <t>카페24</t>
        </is>
      </c>
      <c r="G7791" s="93" t="inlineStr">
        <is>
          <t>앰플 30ml</t>
        </is>
      </c>
      <c r="H7791" s="93" t="n">
        <v>14</v>
      </c>
      <c r="J7791" s="7" t="n">
        <v>190801</v>
      </c>
      <c r="L7791" s="93" t="n">
        <v>392000</v>
      </c>
      <c r="M7791" s="93" t="n">
        <v>369068</v>
      </c>
      <c r="N7791" s="93" t="n">
        <v>47558</v>
      </c>
      <c r="O7791" s="148" t="n">
        <v>356363.6363636364</v>
      </c>
      <c r="P7791" s="93" t="inlineStr">
        <is>
          <t>카페24앰플앰플 30ml190801</t>
        </is>
      </c>
    </row>
    <row r="7792" customFormat="1" s="93">
      <c r="B7792" s="127" t="n">
        <v>44029</v>
      </c>
      <c r="C7792" s="93">
        <f>TEXT(B7792,"aaa")</f>
        <v/>
      </c>
      <c r="E7792" s="93" t="inlineStr">
        <is>
          <t>수딩크림</t>
        </is>
      </c>
      <c r="F7792" s="5" t="inlineStr">
        <is>
          <t>카페24</t>
        </is>
      </c>
      <c r="G7792" s="93" t="inlineStr">
        <is>
          <t>수딩크림 100ml</t>
        </is>
      </c>
      <c r="H7792" s="93" t="n">
        <v>5</v>
      </c>
      <c r="J7792" s="7" t="n">
        <v>190801</v>
      </c>
      <c r="L7792" s="93" t="n">
        <v>190000</v>
      </c>
      <c r="M7792" s="93" t="n">
        <v>178885</v>
      </c>
      <c r="N7792" s="93" t="n">
        <v>15225</v>
      </c>
      <c r="O7792" s="148" t="n">
        <v>172727.2727272727</v>
      </c>
      <c r="P7792" s="93" t="inlineStr">
        <is>
          <t>카페24수딩크림수딩크림 100ml190801</t>
        </is>
      </c>
    </row>
    <row r="7793" customFormat="1" s="93">
      <c r="B7793" s="127" t="n">
        <v>44029</v>
      </c>
      <c r="C7793" s="93">
        <f>TEXT(B7793,"aaa")</f>
        <v/>
      </c>
      <c r="E7793" s="93" t="inlineStr">
        <is>
          <t>클렌징폼</t>
        </is>
      </c>
      <c r="F7793" s="5" t="inlineStr">
        <is>
          <t>카페24</t>
        </is>
      </c>
      <c r="G7793" s="93" t="inlineStr">
        <is>
          <t>클렌징폼 120ml</t>
        </is>
      </c>
      <c r="H7793" s="93" t="n">
        <v>7</v>
      </c>
      <c r="J7793" s="7" t="n">
        <v>190801</v>
      </c>
      <c r="L7793" s="93" t="n">
        <v>91000</v>
      </c>
      <c r="M7793" s="93" t="n">
        <v>85676.5</v>
      </c>
      <c r="N7793" s="93" t="n">
        <v>19250</v>
      </c>
      <c r="O7793" s="148" t="n">
        <v>82727.27272727272</v>
      </c>
      <c r="P7793" s="93" t="inlineStr">
        <is>
          <t>카페24클렌징폼클렌징폼 120ml190801</t>
        </is>
      </c>
    </row>
    <row r="7794" customFormat="1" s="93">
      <c r="B7794" s="127" t="n">
        <v>44029</v>
      </c>
      <c r="C7794" s="93">
        <f>TEXT(B7794,"aaa")</f>
        <v/>
      </c>
      <c r="E7794" s="93" t="inlineStr">
        <is>
          <t>클렌징폼</t>
        </is>
      </c>
      <c r="F7794" s="5" t="inlineStr">
        <is>
          <t>카페24</t>
        </is>
      </c>
      <c r="G7794" s="93" t="inlineStr">
        <is>
          <t>클렌징폼 120ml 2set</t>
        </is>
      </c>
      <c r="H7794" s="93" t="n">
        <v>1</v>
      </c>
      <c r="J7794" s="7" t="n">
        <v>190801</v>
      </c>
      <c r="L7794" s="93" t="n">
        <v>24000</v>
      </c>
      <c r="M7794" s="93" t="n">
        <v>22596</v>
      </c>
      <c r="N7794" s="93" t="n">
        <v>2460</v>
      </c>
      <c r="O7794" s="148" t="n">
        <v>21818.18181818182</v>
      </c>
      <c r="P7794" s="93" t="inlineStr">
        <is>
          <t>카페24클렌징폼클렌징폼 120ml 2set190801</t>
        </is>
      </c>
    </row>
    <row r="7795" customFormat="1" s="93">
      <c r="B7795" s="127" t="n">
        <v>44029</v>
      </c>
      <c r="C7795" s="93">
        <f>TEXT(B7795,"aaa")</f>
        <v/>
      </c>
      <c r="E7795" s="93" t="inlineStr">
        <is>
          <t>클렌징폼</t>
        </is>
      </c>
      <c r="F7795" s="5" t="inlineStr">
        <is>
          <t>카페24</t>
        </is>
      </c>
      <c r="G7795" s="93" t="inlineStr">
        <is>
          <t>클렌징폼 120ml 3set</t>
        </is>
      </c>
      <c r="H7795" s="93" t="n">
        <v>1</v>
      </c>
      <c r="J7795" s="7" t="n">
        <v>190801</v>
      </c>
      <c r="L7795" s="93" t="n">
        <v>33000</v>
      </c>
      <c r="M7795" s="93" t="n">
        <v>31069.5</v>
      </c>
      <c r="N7795" s="93" t="n">
        <v>3690</v>
      </c>
      <c r="O7795" s="148" t="n">
        <v>30000</v>
      </c>
      <c r="P7795" s="93" t="inlineStr">
        <is>
          <t>카페24클렌징폼클렌징폼 120ml 3set190801</t>
        </is>
      </c>
    </row>
    <row r="7796" customFormat="1" s="93">
      <c r="B7796" s="127" t="n">
        <v>44029</v>
      </c>
      <c r="C7796" s="93">
        <f>TEXT(B7796,"aaa")</f>
        <v/>
      </c>
      <c r="E7796" s="93" t="inlineStr">
        <is>
          <t>토너</t>
        </is>
      </c>
      <c r="F7796" s="5" t="inlineStr">
        <is>
          <t>큐텐재팬</t>
        </is>
      </c>
      <c r="G7796" s="93" t="inlineStr">
        <is>
          <t>250ml</t>
        </is>
      </c>
      <c r="H7796" s="93" t="n">
        <v>17</v>
      </c>
      <c r="J7796" s="7" t="n">
        <v>190801</v>
      </c>
      <c r="L7796" s="93" t="n">
        <v>535500</v>
      </c>
      <c r="M7796" s="93" t="n">
        <v>476595</v>
      </c>
      <c r="N7796" s="93" t="n">
        <v>55420</v>
      </c>
      <c r="O7796" s="148" t="n">
        <v>486818.1818181818</v>
      </c>
      <c r="P7796" s="93" t="inlineStr">
        <is>
          <t>큐텐재팬토너250ml190801</t>
        </is>
      </c>
    </row>
    <row r="7797" customFormat="1" s="93">
      <c r="B7797" s="127" t="n">
        <v>44029</v>
      </c>
      <c r="C7797" s="93">
        <f>TEXT(B7797,"aaa")</f>
        <v/>
      </c>
      <c r="E7797" s="93" t="inlineStr">
        <is>
          <t>토너</t>
        </is>
      </c>
      <c r="F7797" s="5" t="inlineStr">
        <is>
          <t>큐텐재팬</t>
        </is>
      </c>
      <c r="G7797" s="93" t="inlineStr">
        <is>
          <t>250ml 2set</t>
        </is>
      </c>
      <c r="H7797" s="93" t="n">
        <v>3</v>
      </c>
      <c r="J7797" s="7" t="n">
        <v>190801</v>
      </c>
      <c r="L7797" s="93" t="n">
        <v>132000</v>
      </c>
      <c r="M7797" s="93" t="n">
        <v>117480</v>
      </c>
      <c r="N7797" s="93" t="n">
        <v>19560</v>
      </c>
      <c r="O7797" s="148" t="n">
        <v>120000</v>
      </c>
      <c r="P7797" s="93" t="inlineStr">
        <is>
          <t>큐텐재팬토너250ml 2set190801</t>
        </is>
      </c>
    </row>
    <row r="7798" customFormat="1" s="93">
      <c r="B7798" s="127" t="n">
        <v>44029</v>
      </c>
      <c r="C7798" s="93">
        <f>TEXT(B7798,"aaa")</f>
        <v/>
      </c>
      <c r="E7798" s="93" t="inlineStr">
        <is>
          <t>앰플</t>
        </is>
      </c>
      <c r="F7798" s="5" t="inlineStr">
        <is>
          <t>큐텐재팬</t>
        </is>
      </c>
      <c r="G7798" s="93" t="inlineStr">
        <is>
          <t>앰플 30ml</t>
        </is>
      </c>
      <c r="H7798" s="93" t="n">
        <v>1</v>
      </c>
      <c r="J7798" s="7" t="n">
        <v>190801</v>
      </c>
      <c r="L7798" s="93" t="n">
        <v>38000</v>
      </c>
      <c r="M7798" s="93" t="n">
        <v>33820</v>
      </c>
      <c r="N7798" s="93" t="n">
        <v>3397</v>
      </c>
      <c r="O7798" s="148" t="n">
        <v>34545.45454545454</v>
      </c>
      <c r="P7798" s="93" t="inlineStr">
        <is>
          <t>큐텐재팬앰플앰플 30ml190801</t>
        </is>
      </c>
    </row>
    <row r="7799" customFormat="1" s="93">
      <c r="B7799" s="127" t="n">
        <v>44029</v>
      </c>
      <c r="C7799" s="93">
        <f>TEXT(B7799,"aaa")</f>
        <v/>
      </c>
      <c r="E7799" s="93" t="inlineStr">
        <is>
          <t>토너</t>
        </is>
      </c>
      <c r="F7799" s="5" t="inlineStr">
        <is>
          <t>화해</t>
        </is>
      </c>
      <c r="G7799" s="93" t="inlineStr">
        <is>
          <t>250ml</t>
        </is>
      </c>
      <c r="H7799" s="93" t="n">
        <v>8</v>
      </c>
      <c r="J7799" s="7" t="n">
        <v>190801</v>
      </c>
      <c r="L7799" s="93" t="n">
        <v>160000</v>
      </c>
      <c r="M7799" s="93" t="n">
        <v>115200</v>
      </c>
      <c r="N7799" s="93" t="n">
        <v>26080</v>
      </c>
      <c r="O7799" s="148" t="n">
        <v>145454.5454545454</v>
      </c>
      <c r="P7799" s="93" t="inlineStr">
        <is>
          <t>화해토너250ml190801</t>
        </is>
      </c>
    </row>
    <row r="7800" customFormat="1" s="93">
      <c r="B7800" s="127" t="n">
        <v>44030</v>
      </c>
      <c r="C7800" s="93">
        <f>TEXT(B7800,"aaa")</f>
        <v/>
      </c>
      <c r="E7800" s="93" t="inlineStr">
        <is>
          <t>토너</t>
        </is>
      </c>
      <c r="F7800" s="5" t="inlineStr">
        <is>
          <t>스타일쉐어</t>
        </is>
      </c>
      <c r="G7800" s="93" t="inlineStr">
        <is>
          <t>250ml</t>
        </is>
      </c>
      <c r="H7800" s="93" t="n">
        <v>5</v>
      </c>
      <c r="J7800" s="7" t="n">
        <v>190801</v>
      </c>
      <c r="L7800" s="93" t="n">
        <v>100000</v>
      </c>
      <c r="M7800" s="93" t="n">
        <v>75000</v>
      </c>
      <c r="N7800" s="93" t="n">
        <v>16300</v>
      </c>
      <c r="O7800" s="148" t="n">
        <v>90909.0909090909</v>
      </c>
      <c r="P7800" s="93" t="inlineStr">
        <is>
          <t>스타일쉐어토너250ml190801</t>
        </is>
      </c>
    </row>
    <row r="7801" customFormat="1" s="93">
      <c r="B7801" s="127" t="n">
        <v>44030</v>
      </c>
      <c r="C7801" s="93">
        <f>TEXT(B7801,"aaa")</f>
        <v/>
      </c>
      <c r="E7801" s="93" t="inlineStr">
        <is>
          <t>선크림</t>
        </is>
      </c>
      <c r="F7801" s="5" t="inlineStr">
        <is>
          <t>카페24</t>
        </is>
      </c>
      <c r="G7801" s="93" t="inlineStr">
        <is>
          <t>선크림 50ml</t>
        </is>
      </c>
      <c r="H7801" s="93" t="n">
        <v>4</v>
      </c>
      <c r="J7801" s="7" t="n">
        <v>190801</v>
      </c>
      <c r="L7801" s="93" t="n">
        <v>80000</v>
      </c>
      <c r="M7801" s="93" t="n">
        <v>75320</v>
      </c>
      <c r="N7801" s="93" t="n">
        <v>9380</v>
      </c>
      <c r="O7801" s="148" t="n">
        <v>72727.27272727272</v>
      </c>
      <c r="P7801" s="93" t="inlineStr">
        <is>
          <t>카페24선크림선크림 50ml190801</t>
        </is>
      </c>
    </row>
    <row r="7802" customFormat="1" s="93">
      <c r="B7802" s="127" t="n">
        <v>44030</v>
      </c>
      <c r="C7802" s="93">
        <f>TEXT(B7802,"aaa")</f>
        <v/>
      </c>
      <c r="E7802" s="93" t="inlineStr">
        <is>
          <t>선크림</t>
        </is>
      </c>
      <c r="F7802" s="5" t="inlineStr">
        <is>
          <t>카페24</t>
        </is>
      </c>
      <c r="G7802" s="93" t="inlineStr">
        <is>
          <t>선크림 50ml  2set</t>
        </is>
      </c>
      <c r="H7802" s="93" t="n">
        <v>1</v>
      </c>
      <c r="J7802" s="7" t="n">
        <v>190801</v>
      </c>
      <c r="L7802" s="93" t="n">
        <v>35000</v>
      </c>
      <c r="M7802" s="93" t="n">
        <v>32952.5</v>
      </c>
      <c r="N7802" s="93" t="n">
        <v>4690</v>
      </c>
      <c r="O7802" s="148" t="n">
        <v>31818.18181818182</v>
      </c>
      <c r="P7802" s="93" t="inlineStr">
        <is>
          <t>카페24선크림선크림 50ml  2set190801</t>
        </is>
      </c>
    </row>
    <row r="7803" customFormat="1" s="93">
      <c r="B7803" s="127" t="n">
        <v>44030</v>
      </c>
      <c r="C7803" s="93">
        <f>TEXT(B7803,"aaa")</f>
        <v/>
      </c>
      <c r="E7803" s="93" t="inlineStr">
        <is>
          <t>클렌징폼</t>
        </is>
      </c>
      <c r="F7803" s="5" t="inlineStr">
        <is>
          <t>카페24</t>
        </is>
      </c>
      <c r="G7803" s="93" t="inlineStr">
        <is>
          <t>클렌징폼 120ml(선크림할인)</t>
        </is>
      </c>
      <c r="H7803" s="93" t="n">
        <v>2</v>
      </c>
      <c r="J7803" s="7" t="n">
        <v>190801</v>
      </c>
      <c r="L7803" s="93" t="n">
        <v>20000</v>
      </c>
      <c r="M7803" s="93" t="n">
        <v>18830</v>
      </c>
      <c r="N7803" s="93" t="n">
        <v>5500</v>
      </c>
      <c r="O7803" s="148" t="n">
        <v>18181.81818181818</v>
      </c>
      <c r="P7803" s="93" t="inlineStr">
        <is>
          <t>카페24클렌징폼클렌징폼 120ml(선크림할인)190801</t>
        </is>
      </c>
    </row>
    <row r="7804" customFormat="1" s="93">
      <c r="B7804" s="127" t="n">
        <v>44030</v>
      </c>
      <c r="C7804" s="93">
        <f>TEXT(B7804,"aaa")</f>
        <v/>
      </c>
      <c r="E7804" s="93" t="inlineStr">
        <is>
          <t>여름 한정 진정세트</t>
        </is>
      </c>
      <c r="F7804" s="5" t="inlineStr">
        <is>
          <t>카페24</t>
        </is>
      </c>
      <c r="G7804" s="93" t="inlineStr">
        <is>
          <t>여름 한정 진정세트</t>
        </is>
      </c>
      <c r="H7804" s="93" t="n">
        <v>4</v>
      </c>
      <c r="J7804" s="7" t="n">
        <v>190801</v>
      </c>
      <c r="L7804" s="93" t="n">
        <v>140000</v>
      </c>
      <c r="M7804" s="93" t="n">
        <v>131810</v>
      </c>
      <c r="N7804" s="93" t="n">
        <v>22420</v>
      </c>
      <c r="O7804" s="148" t="n">
        <v>127272.7272727273</v>
      </c>
      <c r="P7804" s="93" t="inlineStr">
        <is>
          <t>카페24여름 한정 진정세트여름 한정 진정세트190801</t>
        </is>
      </c>
    </row>
    <row r="7805" customFormat="1" s="93">
      <c r="B7805" s="127" t="n">
        <v>44030</v>
      </c>
      <c r="C7805" s="93">
        <f>TEXT(B7805,"aaa")</f>
        <v/>
      </c>
      <c r="E7805" s="93" t="inlineStr">
        <is>
          <t>여름 한정 진정세트</t>
        </is>
      </c>
      <c r="F7805" s="5" t="inlineStr">
        <is>
          <t>카페24</t>
        </is>
      </c>
      <c r="G7805" s="93" t="inlineStr">
        <is>
          <t>여름 한정 진정세트 (대용량)</t>
        </is>
      </c>
      <c r="H7805" s="93" t="n">
        <v>3</v>
      </c>
      <c r="J7805" s="7" t="n">
        <v>190801</v>
      </c>
      <c r="L7805" s="93" t="n">
        <v>135000</v>
      </c>
      <c r="M7805" s="93" t="n">
        <v>127102.5</v>
      </c>
      <c r="N7805" s="93" t="n">
        <v>21210</v>
      </c>
      <c r="O7805" s="148" t="n">
        <v>122727.2727272727</v>
      </c>
      <c r="P7805" s="93" t="inlineStr">
        <is>
          <t>카페24여름 한정 진정세트여름 한정 진정세트 (대용량)190801</t>
        </is>
      </c>
    </row>
    <row r="7806" customFormat="1" s="93">
      <c r="B7806" s="127" t="n">
        <v>44030</v>
      </c>
      <c r="C7806" s="93">
        <f>TEXT(B7806,"aaa")</f>
        <v/>
      </c>
      <c r="E7806" s="93" t="inlineStr">
        <is>
          <t>머드크림마스크</t>
        </is>
      </c>
      <c r="F7806" s="5" t="inlineStr">
        <is>
          <t>카페24</t>
        </is>
      </c>
      <c r="G7806" s="93" t="inlineStr">
        <is>
          <t>머드크림마스크 100ml</t>
        </is>
      </c>
      <c r="H7806" s="93" t="n">
        <v>2</v>
      </c>
      <c r="J7806" s="7" t="n">
        <v>190801</v>
      </c>
      <c r="L7806" s="93" t="n">
        <v>40000</v>
      </c>
      <c r="M7806" s="93" t="n">
        <v>37660</v>
      </c>
      <c r="N7806" s="93" t="n">
        <v>2884</v>
      </c>
      <c r="O7806" s="148" t="n">
        <v>36363.63636363636</v>
      </c>
      <c r="P7806" s="93" t="inlineStr">
        <is>
          <t>카페24머드크림마스크머드크림마스크 100ml190801</t>
        </is>
      </c>
    </row>
    <row r="7807" customFormat="1" s="93">
      <c r="B7807" s="127" t="n">
        <v>44030</v>
      </c>
      <c r="C7807" s="93">
        <f>TEXT(B7807,"aaa")</f>
        <v/>
      </c>
      <c r="E7807" s="93" t="inlineStr">
        <is>
          <t>토너</t>
        </is>
      </c>
      <c r="F7807" s="5" t="inlineStr">
        <is>
          <t>카페24</t>
        </is>
      </c>
      <c r="G7807" s="93" t="inlineStr">
        <is>
          <t>250ml</t>
        </is>
      </c>
      <c r="H7807" s="93" t="n">
        <v>44</v>
      </c>
      <c r="J7807" s="7" t="n">
        <v>190801</v>
      </c>
      <c r="L7807" s="93" t="n">
        <v>880000</v>
      </c>
      <c r="M7807" s="93" t="n">
        <v>828520</v>
      </c>
      <c r="N7807" s="93" t="n">
        <v>143440</v>
      </c>
      <c r="O7807" s="148" t="n">
        <v>799999.9999999999</v>
      </c>
      <c r="P7807" s="93" t="inlineStr">
        <is>
          <t>카페24토너250ml190801</t>
        </is>
      </c>
    </row>
    <row r="7808" customFormat="1" s="93">
      <c r="B7808" s="127" t="n">
        <v>44030</v>
      </c>
      <c r="C7808" s="93">
        <f>TEXT(B7808,"aaa")</f>
        <v/>
      </c>
      <c r="E7808" s="93" t="inlineStr">
        <is>
          <t>토너</t>
        </is>
      </c>
      <c r="F7808" s="5" t="inlineStr">
        <is>
          <t>카페24</t>
        </is>
      </c>
      <c r="G7808" s="93" t="inlineStr">
        <is>
          <t>250ml 2set</t>
        </is>
      </c>
      <c r="H7808" s="93" t="n">
        <v>38</v>
      </c>
      <c r="J7808" s="7" t="n">
        <v>190801</v>
      </c>
      <c r="L7808" s="93" t="n">
        <v>1330000</v>
      </c>
      <c r="M7808" s="93" t="n">
        <v>1252195</v>
      </c>
      <c r="N7808" s="93" t="n">
        <v>247760</v>
      </c>
      <c r="O7808" s="148" t="n">
        <v>1209090.909090909</v>
      </c>
      <c r="P7808" s="93" t="inlineStr">
        <is>
          <t>카페24토너250ml 2set190801</t>
        </is>
      </c>
    </row>
    <row r="7809" customFormat="1" s="93">
      <c r="B7809" s="127" t="n">
        <v>44030</v>
      </c>
      <c r="C7809" s="93">
        <f>TEXT(B7809,"aaa")</f>
        <v/>
      </c>
      <c r="E7809" s="93" t="inlineStr">
        <is>
          <t>토너</t>
        </is>
      </c>
      <c r="F7809" s="5" t="inlineStr">
        <is>
          <t>카페24</t>
        </is>
      </c>
      <c r="G7809" s="93" t="inlineStr">
        <is>
          <t>500ml</t>
        </is>
      </c>
      <c r="H7809" s="93" t="n">
        <v>41</v>
      </c>
      <c r="J7809" s="7" t="n">
        <v>190801</v>
      </c>
      <c r="L7809" s="93" t="n">
        <v>1353000</v>
      </c>
      <c r="M7809" s="93" t="n">
        <v>1273849.5</v>
      </c>
      <c r="N7809" s="93" t="n">
        <v>193725</v>
      </c>
      <c r="O7809" s="148" t="n">
        <v>1230000</v>
      </c>
      <c r="P7809" s="93" t="inlineStr">
        <is>
          <t>카페24토너500ml190801</t>
        </is>
      </c>
    </row>
    <row r="7810" customFormat="1" s="93">
      <c r="B7810" s="127" t="n">
        <v>44030</v>
      </c>
      <c r="C7810" s="93">
        <f>TEXT(B7810,"aaa")</f>
        <v/>
      </c>
      <c r="E7810" s="93" t="inlineStr">
        <is>
          <t>토너</t>
        </is>
      </c>
      <c r="F7810" s="5" t="inlineStr">
        <is>
          <t>카페24</t>
        </is>
      </c>
      <c r="G7810" s="93" t="inlineStr">
        <is>
          <t>스킨팩 화장솜 60P</t>
        </is>
      </c>
      <c r="H7810" s="93" t="n">
        <v>42</v>
      </c>
      <c r="J7810" s="7" t="n">
        <v>190801</v>
      </c>
      <c r="L7810" s="93" t="n">
        <v>126000</v>
      </c>
      <c r="M7810" s="93" t="n">
        <v>118629</v>
      </c>
      <c r="N7810" s="93" t="n">
        <v>46620</v>
      </c>
      <c r="O7810" s="148" t="n">
        <v>114545.4545454545</v>
      </c>
      <c r="P7810" s="93" t="inlineStr">
        <is>
          <t>카페24토너스킨팩 화장솜 60P190801</t>
        </is>
      </c>
    </row>
    <row r="7811" customFormat="1" s="93">
      <c r="B7811" s="127" t="n">
        <v>44030</v>
      </c>
      <c r="C7811" s="93">
        <f>TEXT(B7811,"aaa")</f>
        <v/>
      </c>
      <c r="E7811" s="93" t="inlineStr">
        <is>
          <t>앰플</t>
        </is>
      </c>
      <c r="F7811" s="5" t="inlineStr">
        <is>
          <t>카페24</t>
        </is>
      </c>
      <c r="G7811" s="93" t="inlineStr">
        <is>
          <t>앰플 30ml</t>
        </is>
      </c>
      <c r="H7811" s="93" t="n">
        <v>10</v>
      </c>
      <c r="J7811" s="7" t="n">
        <v>190801</v>
      </c>
      <c r="L7811" s="93" t="n">
        <v>280000</v>
      </c>
      <c r="M7811" s="93" t="n">
        <v>263620</v>
      </c>
      <c r="N7811" s="93" t="n">
        <v>33970</v>
      </c>
      <c r="O7811" s="148" t="n">
        <v>254545.4545454545</v>
      </c>
      <c r="P7811" s="93" t="inlineStr">
        <is>
          <t>카페24앰플앰플 30ml190801</t>
        </is>
      </c>
    </row>
    <row r="7812" customFormat="1" s="93">
      <c r="B7812" s="127" t="n">
        <v>44030</v>
      </c>
      <c r="C7812" s="93">
        <f>TEXT(B7812,"aaa")</f>
        <v/>
      </c>
      <c r="E7812" s="93" t="inlineStr">
        <is>
          <t>수딩크림</t>
        </is>
      </c>
      <c r="F7812" s="5" t="inlineStr">
        <is>
          <t>카페24</t>
        </is>
      </c>
      <c r="G7812" s="93" t="inlineStr">
        <is>
          <t>수딩크림 100ml</t>
        </is>
      </c>
      <c r="H7812" s="93" t="n">
        <v>5</v>
      </c>
      <c r="J7812" s="7" t="n">
        <v>190801</v>
      </c>
      <c r="L7812" s="93" t="n">
        <v>190000</v>
      </c>
      <c r="M7812" s="93" t="n">
        <v>178885</v>
      </c>
      <c r="N7812" s="93" t="n">
        <v>15225</v>
      </c>
      <c r="O7812" s="148" t="n">
        <v>172727.2727272727</v>
      </c>
      <c r="P7812" s="93" t="inlineStr">
        <is>
          <t>카페24수딩크림수딩크림 100ml190801</t>
        </is>
      </c>
    </row>
    <row r="7813" customFormat="1" s="93">
      <c r="B7813" s="127" t="n">
        <v>44030</v>
      </c>
      <c r="C7813" s="93">
        <f>TEXT(B7813,"aaa")</f>
        <v/>
      </c>
      <c r="E7813" s="93" t="inlineStr">
        <is>
          <t>클렌징폼</t>
        </is>
      </c>
      <c r="F7813" s="5" t="inlineStr">
        <is>
          <t>카페24</t>
        </is>
      </c>
      <c r="G7813" s="93" t="inlineStr">
        <is>
          <t>클렌징폼 120ml</t>
        </is>
      </c>
      <c r="H7813" s="93" t="n">
        <v>4</v>
      </c>
      <c r="J7813" s="7" t="n">
        <v>190801</v>
      </c>
      <c r="L7813" s="93" t="n">
        <v>52000</v>
      </c>
      <c r="M7813" s="93" t="n">
        <v>48958</v>
      </c>
      <c r="N7813" s="93" t="n">
        <v>11000</v>
      </c>
      <c r="O7813" s="148" t="n">
        <v>47272.72727272727</v>
      </c>
      <c r="P7813" s="93" t="inlineStr">
        <is>
          <t>카페24클렌징폼클렌징폼 120ml190801</t>
        </is>
      </c>
    </row>
    <row r="7814" customFormat="1" s="93">
      <c r="B7814" s="127" t="n">
        <v>44030</v>
      </c>
      <c r="C7814" s="93">
        <f>TEXT(B7814,"aaa")</f>
        <v/>
      </c>
      <c r="E7814" s="93" t="inlineStr">
        <is>
          <t>클렌징폼</t>
        </is>
      </c>
      <c r="F7814" s="5" t="inlineStr">
        <is>
          <t>카페24</t>
        </is>
      </c>
      <c r="G7814" s="93" t="inlineStr">
        <is>
          <t>클렌징폼 120ml 2set</t>
        </is>
      </c>
      <c r="H7814" s="93" t="n">
        <v>1</v>
      </c>
      <c r="J7814" s="7" t="n">
        <v>190801</v>
      </c>
      <c r="L7814" s="93" t="n">
        <v>24000</v>
      </c>
      <c r="M7814" s="93" t="n">
        <v>22596</v>
      </c>
      <c r="N7814" s="93" t="n">
        <v>2460</v>
      </c>
      <c r="O7814" s="148" t="n">
        <v>21818.18181818182</v>
      </c>
      <c r="P7814" s="93" t="inlineStr">
        <is>
          <t>카페24클렌징폼클렌징폼 120ml 2set190801</t>
        </is>
      </c>
    </row>
    <row r="7815" customFormat="1" s="93">
      <c r="B7815" s="127" t="n">
        <v>44030</v>
      </c>
      <c r="C7815" s="93">
        <f>TEXT(B7815,"aaa")</f>
        <v/>
      </c>
      <c r="E7815" s="93" t="inlineStr">
        <is>
          <t>클렌징폼</t>
        </is>
      </c>
      <c r="F7815" s="5" t="inlineStr">
        <is>
          <t>카페24</t>
        </is>
      </c>
      <c r="G7815" s="93" t="inlineStr">
        <is>
          <t>클렌징폼 120ml 3set</t>
        </is>
      </c>
      <c r="H7815" s="93" t="n">
        <v>1</v>
      </c>
      <c r="J7815" s="7" t="n">
        <v>190801</v>
      </c>
      <c r="L7815" s="93" t="n">
        <v>33000</v>
      </c>
      <c r="M7815" s="93" t="n">
        <v>31069.5</v>
      </c>
      <c r="N7815" s="93" t="n">
        <v>3690</v>
      </c>
      <c r="O7815" s="148" t="n">
        <v>30000</v>
      </c>
      <c r="P7815" s="93" t="inlineStr">
        <is>
          <t>카페24클렌징폼클렌징폼 120ml 3set190801</t>
        </is>
      </c>
    </row>
    <row r="7816" customFormat="1" s="93">
      <c r="B7816" s="127" t="n">
        <v>44030</v>
      </c>
      <c r="C7816" s="93">
        <f>TEXT(B7816,"aaa")</f>
        <v/>
      </c>
      <c r="E7816" s="93" t="inlineStr">
        <is>
          <t>토너</t>
        </is>
      </c>
      <c r="F7816" s="5" t="inlineStr">
        <is>
          <t>화해</t>
        </is>
      </c>
      <c r="G7816" s="93" t="inlineStr">
        <is>
          <t>250ml</t>
        </is>
      </c>
      <c r="H7816" s="93" t="n">
        <v>7</v>
      </c>
      <c r="J7816" s="7" t="n">
        <v>190801</v>
      </c>
      <c r="L7816" s="93" t="n">
        <v>140000</v>
      </c>
      <c r="M7816" s="93" t="n">
        <v>100800</v>
      </c>
      <c r="N7816" s="93" t="n">
        <v>22820</v>
      </c>
      <c r="O7816" s="148" t="n">
        <v>127272.7272727273</v>
      </c>
      <c r="P7816" s="93" t="inlineStr">
        <is>
          <t>화해토너250ml190801</t>
        </is>
      </c>
    </row>
    <row r="7817" customFormat="1" s="93">
      <c r="B7817" s="127" t="n">
        <v>44031</v>
      </c>
      <c r="C7817" s="93">
        <f>TEXT(B7817,"aaa")</f>
        <v/>
      </c>
      <c r="E7817" s="93" t="inlineStr">
        <is>
          <t>토너</t>
        </is>
      </c>
      <c r="F7817" s="5" t="inlineStr">
        <is>
          <t>스타일쉐어</t>
        </is>
      </c>
      <c r="G7817" s="93" t="inlineStr">
        <is>
          <t>250ml</t>
        </is>
      </c>
      <c r="H7817" s="93" t="n">
        <v>12</v>
      </c>
      <c r="J7817" s="7" t="n">
        <v>190801</v>
      </c>
      <c r="L7817" s="93" t="n">
        <v>240000</v>
      </c>
      <c r="M7817" s="93" t="n">
        <v>180000</v>
      </c>
      <c r="N7817" s="93" t="n">
        <v>39120</v>
      </c>
      <c r="O7817" s="148" t="n">
        <v>218181.8181818182</v>
      </c>
      <c r="P7817" s="93" t="inlineStr">
        <is>
          <t>스타일쉐어토너250ml190801</t>
        </is>
      </c>
    </row>
    <row r="7818" customFormat="1" s="93">
      <c r="B7818" s="127" t="n">
        <v>44031</v>
      </c>
      <c r="C7818" s="93">
        <f>TEXT(B7818,"aaa")</f>
        <v/>
      </c>
      <c r="E7818" s="93" t="inlineStr">
        <is>
          <t>선크림</t>
        </is>
      </c>
      <c r="F7818" s="5" t="inlineStr">
        <is>
          <t>카페24</t>
        </is>
      </c>
      <c r="G7818" s="93" t="inlineStr">
        <is>
          <t>선크림 50ml</t>
        </is>
      </c>
      <c r="H7818" s="93" t="n">
        <v>2</v>
      </c>
      <c r="J7818" s="7" t="n">
        <v>190801</v>
      </c>
      <c r="L7818" s="93" t="n">
        <v>40000</v>
      </c>
      <c r="M7818" s="93" t="n">
        <v>37660</v>
      </c>
      <c r="N7818" s="93" t="n">
        <v>4690</v>
      </c>
      <c r="O7818" s="148" t="n">
        <v>36363.63636363636</v>
      </c>
      <c r="P7818" s="93" t="inlineStr">
        <is>
          <t>카페24선크림선크림 50ml190801</t>
        </is>
      </c>
    </row>
    <row r="7819" customFormat="1" s="93">
      <c r="B7819" s="127" t="n">
        <v>44031</v>
      </c>
      <c r="C7819" s="93">
        <f>TEXT(B7819,"aaa")</f>
        <v/>
      </c>
      <c r="E7819" s="93" t="inlineStr">
        <is>
          <t>클렌징폼</t>
        </is>
      </c>
      <c r="F7819" s="5" t="inlineStr">
        <is>
          <t>카페24</t>
        </is>
      </c>
      <c r="G7819" s="93" t="inlineStr">
        <is>
          <t>클렌징폼 120ml(선크림할인)</t>
        </is>
      </c>
      <c r="H7819" s="93" t="n">
        <v>1</v>
      </c>
      <c r="J7819" s="7" t="n">
        <v>190801</v>
      </c>
      <c r="L7819" s="93" t="n">
        <v>10000</v>
      </c>
      <c r="M7819" s="93" t="n">
        <v>9415</v>
      </c>
      <c r="N7819" s="93" t="n">
        <v>2750</v>
      </c>
      <c r="O7819" s="148" t="n">
        <v>9090.90909090909</v>
      </c>
      <c r="P7819" s="93" t="inlineStr">
        <is>
          <t>카페24클렌징폼클렌징폼 120ml(선크림할인)190801</t>
        </is>
      </c>
    </row>
    <row r="7820" customFormat="1" s="93">
      <c r="B7820" s="127" t="n">
        <v>44031</v>
      </c>
      <c r="C7820" s="93">
        <f>TEXT(B7820,"aaa")</f>
        <v/>
      </c>
      <c r="E7820" s="93" t="inlineStr">
        <is>
          <t>여름 한정 진정세트</t>
        </is>
      </c>
      <c r="F7820" s="5" t="inlineStr">
        <is>
          <t>카페24</t>
        </is>
      </c>
      <c r="G7820" s="93" t="inlineStr">
        <is>
          <t>여름 한정 진정세트</t>
        </is>
      </c>
      <c r="H7820" s="93" t="n">
        <v>2</v>
      </c>
      <c r="J7820" s="7" t="n">
        <v>190801</v>
      </c>
      <c r="L7820" s="93" t="n">
        <v>70000</v>
      </c>
      <c r="M7820" s="93" t="n">
        <v>65905</v>
      </c>
      <c r="N7820" s="93" t="n">
        <v>11210</v>
      </c>
      <c r="O7820" s="148" t="n">
        <v>63636.36363636363</v>
      </c>
      <c r="P7820" s="93" t="inlineStr">
        <is>
          <t>카페24여름 한정 진정세트여름 한정 진정세트190801</t>
        </is>
      </c>
    </row>
    <row r="7821" customFormat="1" s="93">
      <c r="B7821" s="127" t="n">
        <v>44031</v>
      </c>
      <c r="C7821" s="93">
        <f>TEXT(B7821,"aaa")</f>
        <v/>
      </c>
      <c r="E7821" s="93" t="inlineStr">
        <is>
          <t>여름 한정 진정세트</t>
        </is>
      </c>
      <c r="F7821" s="5" t="inlineStr">
        <is>
          <t>카페24</t>
        </is>
      </c>
      <c r="G7821" s="93" t="inlineStr">
        <is>
          <t>여름 한정 진정세트 (대용량)</t>
        </is>
      </c>
      <c r="H7821" s="93" t="n">
        <v>2</v>
      </c>
      <c r="J7821" s="7" t="n">
        <v>190801</v>
      </c>
      <c r="L7821" s="93" t="n">
        <v>90000</v>
      </c>
      <c r="M7821" s="93" t="n">
        <v>84735</v>
      </c>
      <c r="N7821" s="93" t="n">
        <v>14140</v>
      </c>
      <c r="O7821" s="148" t="n">
        <v>81818.18181818181</v>
      </c>
      <c r="P7821" s="93" t="inlineStr">
        <is>
          <t>카페24여름 한정 진정세트여름 한정 진정세트 (대용량)190801</t>
        </is>
      </c>
    </row>
    <row r="7822" customFormat="1" s="93">
      <c r="B7822" s="127" t="n">
        <v>44031</v>
      </c>
      <c r="C7822" s="93">
        <f>TEXT(B7822,"aaa")</f>
        <v/>
      </c>
      <c r="E7822" s="93" t="inlineStr">
        <is>
          <t>머드크림마스크</t>
        </is>
      </c>
      <c r="F7822" s="5" t="inlineStr">
        <is>
          <t>카페24</t>
        </is>
      </c>
      <c r="G7822" s="93" t="inlineStr">
        <is>
          <t>머드크림마스크 100ml</t>
        </is>
      </c>
      <c r="H7822" s="93" t="n">
        <v>3</v>
      </c>
      <c r="J7822" s="7" t="n">
        <v>190801</v>
      </c>
      <c r="L7822" s="93" t="n">
        <v>60000</v>
      </c>
      <c r="M7822" s="93" t="n">
        <v>56490</v>
      </c>
      <c r="N7822" s="93" t="n">
        <v>4326</v>
      </c>
      <c r="O7822" s="148" t="n">
        <v>54545.45454545454</v>
      </c>
      <c r="P7822" s="93" t="inlineStr">
        <is>
          <t>카페24머드크림마스크머드크림마스크 100ml190801</t>
        </is>
      </c>
    </row>
    <row r="7823" customFormat="1" s="93">
      <c r="B7823" s="127" t="n">
        <v>44031</v>
      </c>
      <c r="C7823" s="93">
        <f>TEXT(B7823,"aaa")</f>
        <v/>
      </c>
      <c r="E7823" s="93" t="inlineStr">
        <is>
          <t>토너</t>
        </is>
      </c>
      <c r="F7823" s="5" t="inlineStr">
        <is>
          <t>카페24</t>
        </is>
      </c>
      <c r="G7823" s="93" t="inlineStr">
        <is>
          <t>250ml</t>
        </is>
      </c>
      <c r="H7823" s="93" t="n">
        <v>44</v>
      </c>
      <c r="J7823" s="7" t="n">
        <v>190801</v>
      </c>
      <c r="L7823" s="93" t="n">
        <v>880000</v>
      </c>
      <c r="M7823" s="93" t="n">
        <v>828520</v>
      </c>
      <c r="N7823" s="93" t="n">
        <v>143440</v>
      </c>
      <c r="O7823" s="148" t="n">
        <v>799999.9999999999</v>
      </c>
      <c r="P7823" s="93" t="inlineStr">
        <is>
          <t>카페24토너250ml190801</t>
        </is>
      </c>
    </row>
    <row r="7824" customFormat="1" s="93">
      <c r="B7824" s="127" t="n">
        <v>44031</v>
      </c>
      <c r="C7824" s="93">
        <f>TEXT(B7824,"aaa")</f>
        <v/>
      </c>
      <c r="E7824" s="93" t="inlineStr">
        <is>
          <t>토너</t>
        </is>
      </c>
      <c r="F7824" s="5" t="inlineStr">
        <is>
          <t>카페24</t>
        </is>
      </c>
      <c r="G7824" s="93" t="inlineStr">
        <is>
          <t>250ml 2set</t>
        </is>
      </c>
      <c r="H7824" s="93" t="n">
        <v>49</v>
      </c>
      <c r="J7824" s="7" t="n">
        <v>190801</v>
      </c>
      <c r="L7824" s="93" t="n">
        <v>1715000</v>
      </c>
      <c r="M7824" s="93" t="n">
        <v>1614672.5</v>
      </c>
      <c r="N7824" s="93" t="n">
        <v>319480</v>
      </c>
      <c r="O7824" s="148" t="n">
        <v>1559090.909090909</v>
      </c>
      <c r="P7824" s="93" t="inlineStr">
        <is>
          <t>카페24토너250ml 2set190801</t>
        </is>
      </c>
    </row>
    <row r="7825" customFormat="1" s="93">
      <c r="B7825" s="127" t="n">
        <v>44031</v>
      </c>
      <c r="C7825" s="93">
        <f>TEXT(B7825,"aaa")</f>
        <v/>
      </c>
      <c r="E7825" s="93" t="inlineStr">
        <is>
          <t>토너</t>
        </is>
      </c>
      <c r="F7825" s="5" t="inlineStr">
        <is>
          <t>카페24</t>
        </is>
      </c>
      <c r="G7825" s="93" t="inlineStr">
        <is>
          <t>500ml</t>
        </is>
      </c>
      <c r="H7825" s="93" t="n">
        <v>53</v>
      </c>
      <c r="J7825" s="7" t="n">
        <v>190801</v>
      </c>
      <c r="L7825" s="93" t="n">
        <v>1749000</v>
      </c>
      <c r="M7825" s="93" t="n">
        <v>1646683.5</v>
      </c>
      <c r="N7825" s="93" t="n">
        <v>250425</v>
      </c>
      <c r="O7825" s="148" t="n">
        <v>1590000</v>
      </c>
      <c r="P7825" s="93" t="inlineStr">
        <is>
          <t>카페24토너500ml190801</t>
        </is>
      </c>
    </row>
    <row r="7826" customFormat="1" s="93">
      <c r="B7826" s="127" t="n">
        <v>44031</v>
      </c>
      <c r="C7826" s="93">
        <f>TEXT(B7826,"aaa")</f>
        <v/>
      </c>
      <c r="E7826" s="93" t="inlineStr">
        <is>
          <t>토너</t>
        </is>
      </c>
      <c r="F7826" s="5" t="inlineStr">
        <is>
          <t>카페24</t>
        </is>
      </c>
      <c r="G7826" s="93" t="inlineStr">
        <is>
          <t>스킨팩 화장솜 60P</t>
        </is>
      </c>
      <c r="H7826" s="93" t="n">
        <v>66</v>
      </c>
      <c r="J7826" s="7" t="n">
        <v>190801</v>
      </c>
      <c r="L7826" s="93" t="n">
        <v>198000</v>
      </c>
      <c r="M7826" s="93" t="n">
        <v>186417</v>
      </c>
      <c r="N7826" s="93" t="n">
        <v>73260</v>
      </c>
      <c r="O7826" s="148" t="n">
        <v>180000</v>
      </c>
      <c r="P7826" s="93" t="inlineStr">
        <is>
          <t>카페24토너스킨팩 화장솜 60P190801</t>
        </is>
      </c>
    </row>
    <row r="7827" customFormat="1" s="93">
      <c r="B7827" s="127" t="n">
        <v>44031</v>
      </c>
      <c r="C7827" s="93">
        <f>TEXT(B7827,"aaa")</f>
        <v/>
      </c>
      <c r="E7827" s="93" t="inlineStr">
        <is>
          <t>앰플</t>
        </is>
      </c>
      <c r="F7827" s="5" t="inlineStr">
        <is>
          <t>카페24</t>
        </is>
      </c>
      <c r="G7827" s="93" t="inlineStr">
        <is>
          <t>앰플 30ml</t>
        </is>
      </c>
      <c r="H7827" s="93" t="n">
        <v>18</v>
      </c>
      <c r="J7827" s="7" t="n">
        <v>190801</v>
      </c>
      <c r="L7827" s="93" t="n">
        <v>504000</v>
      </c>
      <c r="M7827" s="93" t="n">
        <v>474516</v>
      </c>
      <c r="N7827" s="93" t="n">
        <v>61146</v>
      </c>
      <c r="O7827" s="148" t="n">
        <v>458181.8181818181</v>
      </c>
      <c r="P7827" s="93" t="inlineStr">
        <is>
          <t>카페24앰플앰플 30ml190801</t>
        </is>
      </c>
    </row>
    <row r="7828" customFormat="1" s="93">
      <c r="B7828" s="127" t="n">
        <v>44031</v>
      </c>
      <c r="C7828" s="93">
        <f>TEXT(B7828,"aaa")</f>
        <v/>
      </c>
      <c r="E7828" s="93" t="inlineStr">
        <is>
          <t>수딩크림</t>
        </is>
      </c>
      <c r="F7828" s="5" t="inlineStr">
        <is>
          <t>카페24</t>
        </is>
      </c>
      <c r="G7828" s="93" t="inlineStr">
        <is>
          <t>수딩크림 100ml</t>
        </is>
      </c>
      <c r="H7828" s="93" t="n">
        <v>5</v>
      </c>
      <c r="J7828" s="7" t="n">
        <v>190801</v>
      </c>
      <c r="L7828" s="93" t="n">
        <v>190000</v>
      </c>
      <c r="M7828" s="93" t="n">
        <v>178885</v>
      </c>
      <c r="N7828" s="93" t="n">
        <v>15225</v>
      </c>
      <c r="O7828" s="148" t="n">
        <v>172727.2727272727</v>
      </c>
      <c r="P7828" s="93" t="inlineStr">
        <is>
          <t>카페24수딩크림수딩크림 100ml190801</t>
        </is>
      </c>
    </row>
    <row r="7829" customFormat="1" s="93">
      <c r="B7829" s="127" t="n">
        <v>44031</v>
      </c>
      <c r="C7829" s="93">
        <f>TEXT(B7829,"aaa")</f>
        <v/>
      </c>
      <c r="E7829" s="93" t="inlineStr">
        <is>
          <t>클렌징폼</t>
        </is>
      </c>
      <c r="F7829" s="5" t="inlineStr">
        <is>
          <t>카페24</t>
        </is>
      </c>
      <c r="G7829" s="93" t="inlineStr">
        <is>
          <t>클렌징폼 120ml</t>
        </is>
      </c>
      <c r="H7829" s="93" t="n">
        <v>4</v>
      </c>
      <c r="J7829" s="7" t="n">
        <v>190801</v>
      </c>
      <c r="L7829" s="93" t="n">
        <v>52000</v>
      </c>
      <c r="M7829" s="93" t="n">
        <v>48958</v>
      </c>
      <c r="N7829" s="93" t="n">
        <v>11000</v>
      </c>
      <c r="O7829" s="148" t="n">
        <v>47272.72727272727</v>
      </c>
      <c r="P7829" s="93" t="inlineStr">
        <is>
          <t>카페24클렌징폼클렌징폼 120ml190801</t>
        </is>
      </c>
    </row>
    <row r="7830" customFormat="1" s="93">
      <c r="B7830" s="127" t="n">
        <v>44031</v>
      </c>
      <c r="C7830" s="93">
        <f>TEXT(B7830,"aaa")</f>
        <v/>
      </c>
      <c r="E7830" s="93" t="inlineStr">
        <is>
          <t>클렌징폼</t>
        </is>
      </c>
      <c r="F7830" s="5" t="inlineStr">
        <is>
          <t>카페24</t>
        </is>
      </c>
      <c r="G7830" s="93" t="inlineStr">
        <is>
          <t>클렌징폼 120ml 3set</t>
        </is>
      </c>
      <c r="H7830" s="93" t="n">
        <v>1</v>
      </c>
      <c r="J7830" s="7" t="n">
        <v>190801</v>
      </c>
      <c r="L7830" s="93" t="n">
        <v>33000</v>
      </c>
      <c r="M7830" s="93" t="n">
        <v>31069.5</v>
      </c>
      <c r="N7830" s="93" t="n">
        <v>3690</v>
      </c>
      <c r="O7830" s="148" t="n">
        <v>30000</v>
      </c>
      <c r="P7830" s="93" t="inlineStr">
        <is>
          <t>카페24클렌징폼클렌징폼 120ml 3set190801</t>
        </is>
      </c>
    </row>
    <row r="7831" customFormat="1" s="93">
      <c r="B7831" s="127" t="n">
        <v>44031</v>
      </c>
      <c r="C7831" s="93">
        <f>TEXT(B7831,"aaa")</f>
        <v/>
      </c>
      <c r="E7831" s="93" t="inlineStr">
        <is>
          <t>토너</t>
        </is>
      </c>
      <c r="F7831" s="5" t="inlineStr">
        <is>
          <t>화해</t>
        </is>
      </c>
      <c r="G7831" s="93" t="inlineStr">
        <is>
          <t>250ml</t>
        </is>
      </c>
      <c r="H7831" s="93" t="n">
        <v>3</v>
      </c>
      <c r="J7831" s="7" t="n">
        <v>190801</v>
      </c>
      <c r="L7831" s="93" t="n">
        <v>60000</v>
      </c>
      <c r="M7831" s="93" t="n">
        <v>43200</v>
      </c>
      <c r="N7831" s="93" t="n">
        <v>9780</v>
      </c>
      <c r="O7831" s="148" t="n">
        <v>54545.45454545454</v>
      </c>
      <c r="P7831" s="93" t="inlineStr">
        <is>
          <t>화해토너250ml190801</t>
        </is>
      </c>
    </row>
    <row r="7832" customFormat="1" s="93">
      <c r="B7832" s="127" t="n">
        <v>44031</v>
      </c>
      <c r="C7832" s="93">
        <f>TEXT(B7832,"aaa")</f>
        <v/>
      </c>
      <c r="E7832" s="93" t="inlineStr">
        <is>
          <t>선크림</t>
        </is>
      </c>
      <c r="F7832" s="5" t="inlineStr">
        <is>
          <t>화해</t>
        </is>
      </c>
      <c r="G7832" s="93" t="inlineStr">
        <is>
          <t>선크림 50ml</t>
        </is>
      </c>
      <c r="H7832" s="93" t="n">
        <v>1</v>
      </c>
      <c r="J7832" s="7" t="n">
        <v>190801</v>
      </c>
      <c r="L7832" s="93" t="n">
        <v>20000</v>
      </c>
      <c r="M7832" s="93" t="n">
        <v>14400</v>
      </c>
      <c r="N7832" s="93" t="n">
        <v>2345</v>
      </c>
      <c r="O7832" s="148" t="n">
        <v>18181.81818181818</v>
      </c>
      <c r="P7832" s="93" t="inlineStr">
        <is>
          <t>화해선크림선크림 50ml190801</t>
        </is>
      </c>
    </row>
    <row r="7833" customFormat="1" s="93">
      <c r="B7833" s="127" t="n">
        <v>44031</v>
      </c>
      <c r="C7833" s="93">
        <f>TEXT(B7833,"aaa")</f>
        <v/>
      </c>
      <c r="E7833" s="93" t="inlineStr">
        <is>
          <t>토너</t>
        </is>
      </c>
      <c r="F7833" s="5" t="inlineStr">
        <is>
          <t>랄라블라</t>
        </is>
      </c>
      <c r="G7833" s="93" t="inlineStr">
        <is>
          <t>250ml</t>
        </is>
      </c>
      <c r="H7833" s="93" t="n">
        <v>924</v>
      </c>
      <c r="J7833" s="7" t="n">
        <v>190801</v>
      </c>
      <c r="L7833" s="93" t="n">
        <v>8378832</v>
      </c>
      <c r="M7833" s="93" t="n">
        <v>8378832</v>
      </c>
      <c r="N7833" s="93" t="n">
        <v>3012240</v>
      </c>
      <c r="O7833" s="148" t="n">
        <v>7617119.999999999</v>
      </c>
      <c r="P7833" s="93" t="inlineStr">
        <is>
          <t>랄라블라토너250ml190801</t>
        </is>
      </c>
    </row>
    <row r="7834" customFormat="1" s="93">
      <c r="B7834" s="127" t="n">
        <v>44031</v>
      </c>
      <c r="C7834" s="93">
        <f>TEXT(B7834,"aaa")</f>
        <v/>
      </c>
      <c r="E7834" s="93" t="inlineStr">
        <is>
          <t>토너</t>
        </is>
      </c>
      <c r="F7834" s="5" t="inlineStr">
        <is>
          <t>랄라블라</t>
        </is>
      </c>
      <c r="G7834" s="93" t="inlineStr">
        <is>
          <t>500ml</t>
        </is>
      </c>
      <c r="H7834" s="93" t="n">
        <v>6</v>
      </c>
      <c r="J7834" s="7" t="n">
        <v>190801</v>
      </c>
      <c r="L7834" s="93" t="n">
        <v>94908</v>
      </c>
      <c r="M7834" s="93" t="n">
        <v>94908</v>
      </c>
      <c r="N7834" s="93" t="n">
        <v>28350</v>
      </c>
      <c r="O7834" s="148" t="n">
        <v>86280</v>
      </c>
      <c r="P7834" s="93" t="inlineStr">
        <is>
          <t>랄라블라토너500ml190801</t>
        </is>
      </c>
    </row>
    <row r="7835" customFormat="1" s="93">
      <c r="B7835" s="127" t="n">
        <v>44031</v>
      </c>
      <c r="C7835" s="93">
        <f>TEXT(B7835,"aaa")</f>
        <v/>
      </c>
      <c r="E7835" s="93" t="inlineStr">
        <is>
          <t>마스크팩</t>
        </is>
      </c>
      <c r="F7835" s="5" t="inlineStr">
        <is>
          <t>랄라블라</t>
        </is>
      </c>
      <c r="G7835" s="93" t="inlineStr">
        <is>
          <t>마스크팩 1매</t>
        </is>
      </c>
      <c r="H7835" s="93" t="n">
        <v>702</v>
      </c>
      <c r="J7835" s="7" t="n">
        <v>190801</v>
      </c>
      <c r="L7835" s="93" t="n">
        <v>753246</v>
      </c>
      <c r="M7835" s="93" t="n">
        <v>753246</v>
      </c>
      <c r="N7835" s="93" t="n">
        <v>278694</v>
      </c>
      <c r="O7835" s="148" t="n">
        <v>684769.0909090908</v>
      </c>
      <c r="P7835" s="93" t="inlineStr">
        <is>
          <t>랄라블라마스크팩마스크팩 1매190801</t>
        </is>
      </c>
    </row>
    <row r="7836" customFormat="1" s="93">
      <c r="B7836" s="127" t="n">
        <v>44031</v>
      </c>
      <c r="C7836" s="93">
        <f>TEXT(B7836,"aaa")</f>
        <v/>
      </c>
      <c r="E7836" s="93" t="inlineStr">
        <is>
          <t>수딩크림 증정기획</t>
        </is>
      </c>
      <c r="F7836" s="5" t="inlineStr">
        <is>
          <t>랄라블라</t>
        </is>
      </c>
      <c r="G7836" s="93" t="inlineStr">
        <is>
          <t>수딩크림 증정기획</t>
        </is>
      </c>
      <c r="H7836" s="93" t="n">
        <v>80</v>
      </c>
      <c r="J7836" s="7" t="n">
        <v>190801</v>
      </c>
      <c r="L7836" s="93" t="n">
        <v>1370480</v>
      </c>
      <c r="M7836" s="93" t="n">
        <v>1370480</v>
      </c>
      <c r="N7836" s="93" t="n">
        <v>342000</v>
      </c>
      <c r="O7836" s="148" t="n">
        <v>1245890.909090909</v>
      </c>
      <c r="P7836" s="93" t="inlineStr">
        <is>
          <t>랄라블라수딩크림 증정기획수딩크림 증정기획190801</t>
        </is>
      </c>
    </row>
    <row r="7837" customFormat="1" s="93">
      <c r="B7837" s="127" t="n">
        <v>44031</v>
      </c>
      <c r="C7837" s="93">
        <f>TEXT(B7837,"aaa")</f>
        <v/>
      </c>
      <c r="E7837" s="93" t="inlineStr">
        <is>
          <t>수딩크림</t>
        </is>
      </c>
      <c r="F7837" s="5" t="inlineStr">
        <is>
          <t>랄라블라</t>
        </is>
      </c>
      <c r="G7837" s="93" t="inlineStr">
        <is>
          <t>수딩크림 100ml</t>
        </is>
      </c>
      <c r="H7837" s="93" t="n">
        <v>24</v>
      </c>
      <c r="J7837" s="7" t="n">
        <v>190801</v>
      </c>
      <c r="L7837" s="93" t="n">
        <v>472584</v>
      </c>
      <c r="M7837" s="93" t="n">
        <v>472584</v>
      </c>
      <c r="N7837" s="93" t="n">
        <v>73080</v>
      </c>
      <c r="O7837" s="148" t="n">
        <v>429621.8181818181</v>
      </c>
      <c r="P7837" s="93" t="inlineStr">
        <is>
          <t>랄라블라수딩크림수딩크림 100ml190801</t>
        </is>
      </c>
    </row>
    <row r="7838" customFormat="1" s="93">
      <c r="B7838" s="127" t="n">
        <v>44031</v>
      </c>
      <c r="C7838" s="93">
        <f>TEXT(B7838,"aaa")</f>
        <v/>
      </c>
      <c r="E7838" s="93" t="inlineStr">
        <is>
          <t>앰플 기획세트</t>
        </is>
      </c>
      <c r="F7838" s="5" t="inlineStr">
        <is>
          <t>랄라블라</t>
        </is>
      </c>
      <c r="G7838" s="93" t="inlineStr">
        <is>
          <t>앰플 기획세트</t>
        </is>
      </c>
      <c r="H7838" s="93" t="n">
        <v>96</v>
      </c>
      <c r="J7838" s="7" t="n">
        <v>190801</v>
      </c>
      <c r="L7838" s="93" t="n">
        <v>1428192</v>
      </c>
      <c r="M7838" s="93" t="n">
        <v>1428192</v>
      </c>
      <c r="N7838" s="93" t="n">
        <v>1428192</v>
      </c>
      <c r="O7838" s="148" t="n">
        <v>1298356.363636364</v>
      </c>
      <c r="P7838" s="93" t="inlineStr">
        <is>
          <t>랄라블라앰플 기획세트앰플 기획세트190801</t>
        </is>
      </c>
    </row>
    <row r="7839" customFormat="1" s="93">
      <c r="B7839" s="127" t="n">
        <v>44031</v>
      </c>
      <c r="C7839" s="93">
        <f>TEXT(B7839,"aaa")</f>
        <v/>
      </c>
      <c r="E7839" s="93" t="inlineStr">
        <is>
          <t>클렌징폼 기획세트</t>
        </is>
      </c>
      <c r="F7839" s="5" t="inlineStr">
        <is>
          <t>랄라블라</t>
        </is>
      </c>
      <c r="G7839" s="93" t="inlineStr">
        <is>
          <t>클렌징폼 기획세트</t>
        </is>
      </c>
      <c r="H7839" s="93" t="n">
        <v>208</v>
      </c>
      <c r="J7839" s="7" t="n">
        <v>190801</v>
      </c>
      <c r="L7839" s="93" t="n">
        <v>1448512</v>
      </c>
      <c r="M7839" s="93" t="n">
        <v>1448512</v>
      </c>
      <c r="N7839" s="93" t="n">
        <v>1448512</v>
      </c>
      <c r="O7839" s="148" t="n">
        <v>1316829.090909091</v>
      </c>
      <c r="P7839" s="93" t="inlineStr">
        <is>
          <t>랄라블라클렌징폼 기획세트클렌징폼 기획세트190801</t>
        </is>
      </c>
    </row>
    <row r="7840" customFormat="1" s="93">
      <c r="B7840" s="127" t="n">
        <v>44031</v>
      </c>
      <c r="C7840" s="93">
        <f>TEXT(B7840,"aaa")</f>
        <v/>
      </c>
      <c r="E7840" s="93" t="inlineStr">
        <is>
          <t>클렌징폼</t>
        </is>
      </c>
      <c r="F7840" s="5" t="inlineStr">
        <is>
          <t>랄라블라</t>
        </is>
      </c>
      <c r="G7840" s="93" t="inlineStr">
        <is>
          <t>클렌징폼 120ml</t>
        </is>
      </c>
      <c r="H7840" s="93" t="n">
        <v>14</v>
      </c>
      <c r="J7840" s="7" t="n">
        <v>190801</v>
      </c>
      <c r="L7840" s="93" t="n">
        <v>95074</v>
      </c>
      <c r="M7840" s="93" t="n">
        <v>95074</v>
      </c>
      <c r="N7840" s="93" t="n">
        <v>38500</v>
      </c>
      <c r="O7840" s="148" t="n">
        <v>86430.90909090909</v>
      </c>
      <c r="P7840" s="93" t="inlineStr">
        <is>
          <t>랄라블라클렌징폼클렌징폼 120ml190801</t>
        </is>
      </c>
    </row>
    <row r="7841" customFormat="1" s="93">
      <c r="B7841" s="127" t="n">
        <v>44031</v>
      </c>
      <c r="C7841" s="93">
        <f>TEXT(B7841,"aaa")</f>
        <v/>
      </c>
      <c r="E7841" s="93" t="inlineStr">
        <is>
          <t>토너 증정기획</t>
        </is>
      </c>
      <c r="F7841" s="5" t="inlineStr">
        <is>
          <t>랄라블라</t>
        </is>
      </c>
      <c r="G7841" s="93" t="inlineStr">
        <is>
          <t>토너 증정기획</t>
        </is>
      </c>
      <c r="H7841" s="93" t="n">
        <v>45</v>
      </c>
      <c r="J7841" s="7" t="n">
        <v>190801</v>
      </c>
      <c r="L7841" s="93" t="n">
        <v>425565</v>
      </c>
      <c r="M7841" s="93" t="n">
        <v>425565</v>
      </c>
      <c r="N7841" s="93" t="n">
        <v>202050</v>
      </c>
      <c r="O7841" s="148" t="n">
        <v>386877.2727272727</v>
      </c>
      <c r="P7841" s="93" t="inlineStr">
        <is>
          <t>랄라블라토너 증정기획토너 증정기획190801</t>
        </is>
      </c>
    </row>
    <row r="7842" customFormat="1" s="93">
      <c r="B7842" s="127" t="n">
        <v>44031</v>
      </c>
      <c r="C7842" s="93">
        <f>TEXT(B7842,"aaa")</f>
        <v/>
      </c>
      <c r="E7842" s="93" t="inlineStr">
        <is>
          <t>선크림</t>
        </is>
      </c>
      <c r="F7842" s="5" t="inlineStr">
        <is>
          <t>랄라블라</t>
        </is>
      </c>
      <c r="G7842" s="93" t="inlineStr">
        <is>
          <t>선크림 50ml</t>
        </is>
      </c>
      <c r="H7842" s="93" t="n">
        <v>32</v>
      </c>
      <c r="J7842" s="7" t="n">
        <v>190801</v>
      </c>
      <c r="L7842" s="93" t="n">
        <v>320000</v>
      </c>
      <c r="M7842" s="93" t="n">
        <v>320000</v>
      </c>
      <c r="N7842" s="93" t="n">
        <v>75040</v>
      </c>
      <c r="O7842" s="148" t="n">
        <v>290909.0909090909</v>
      </c>
      <c r="P7842" s="93" t="inlineStr">
        <is>
          <t>랄라블라선크림선크림 50ml190801</t>
        </is>
      </c>
    </row>
    <row r="7843" customFormat="1" s="93">
      <c r="B7843" s="127" t="n">
        <v>44031</v>
      </c>
      <c r="C7843" s="93">
        <f>TEXT(B7843,"aaa")</f>
        <v/>
      </c>
      <c r="E7843" s="93" t="inlineStr">
        <is>
          <t>대용량 기획세트</t>
        </is>
      </c>
      <c r="F7843" s="5" t="inlineStr">
        <is>
          <t>랄라블라</t>
        </is>
      </c>
      <c r="G7843" s="93" t="inlineStr">
        <is>
          <t>대용량 기획세트</t>
        </is>
      </c>
      <c r="H7843" s="93" t="n">
        <v>484</v>
      </c>
      <c r="J7843" s="7" t="n">
        <v>190801</v>
      </c>
      <c r="L7843" s="93" t="n">
        <v>7655912</v>
      </c>
      <c r="M7843" s="93" t="n">
        <v>7655912</v>
      </c>
      <c r="N7843" s="93" t="n">
        <v>2824140</v>
      </c>
      <c r="O7843" s="148" t="n">
        <v>6959919.999999999</v>
      </c>
      <c r="P7843" s="93" t="inlineStr">
        <is>
          <t>랄라블라대용량 기획세트대용량 기획세트190801</t>
        </is>
      </c>
    </row>
    <row r="7844">
      <c r="A7844" s="93" t="n"/>
      <c r="B7844" s="127" t="n">
        <v>44032</v>
      </c>
      <c r="C7844" s="93">
        <f>TEXT(B7844,"aaa")</f>
        <v/>
      </c>
      <c r="D7844" s="93" t="n"/>
      <c r="E7844" s="6" t="inlineStr">
        <is>
          <t>토너</t>
        </is>
      </c>
      <c r="F7844" s="5" t="inlineStr">
        <is>
          <t>W컨셉</t>
        </is>
      </c>
      <c r="G7844" s="5" t="inlineStr">
        <is>
          <t>250ml</t>
        </is>
      </c>
      <c r="H7844" s="6" t="n">
        <v>8</v>
      </c>
      <c r="I7844" s="6" t="n"/>
      <c r="J7844" s="7" t="n">
        <v>190801</v>
      </c>
      <c r="K7844" s="93" t="n"/>
      <c r="L7844" s="93" t="n">
        <v>160000</v>
      </c>
      <c r="M7844" s="93" t="n">
        <v>115200</v>
      </c>
      <c r="N7844" s="93" t="n">
        <v>26080</v>
      </c>
      <c r="O7844" s="148" t="n">
        <v>145454.5454545454</v>
      </c>
      <c r="P7844" s="93" t="inlineStr">
        <is>
          <t>W컨셉토너250ml190801</t>
        </is>
      </c>
    </row>
    <row r="7845">
      <c r="A7845" s="93" t="n"/>
      <c r="B7845" s="127" t="n">
        <v>44032</v>
      </c>
      <c r="C7845" s="93">
        <f>TEXT(B7845,"aaa")</f>
        <v/>
      </c>
      <c r="D7845" s="93" t="n"/>
      <c r="E7845" s="6" t="inlineStr">
        <is>
          <t>토너</t>
        </is>
      </c>
      <c r="F7845" s="5" t="inlineStr">
        <is>
          <t>W컨셉</t>
        </is>
      </c>
      <c r="G7845" s="5" t="inlineStr">
        <is>
          <t>250ml 2set</t>
        </is>
      </c>
      <c r="H7845" s="6" t="n">
        <v>21</v>
      </c>
      <c r="I7845" s="6" t="n"/>
      <c r="J7845" s="7" t="n">
        <v>190801</v>
      </c>
      <c r="K7845" s="93" t="n"/>
      <c r="L7845" s="93" t="n">
        <v>735000</v>
      </c>
      <c r="M7845" s="93" t="n">
        <v>536550</v>
      </c>
      <c r="N7845" s="93" t="n">
        <v>136920</v>
      </c>
      <c r="O7845" s="148" t="n">
        <v>668181.8181818181</v>
      </c>
      <c r="P7845" s="93" t="inlineStr">
        <is>
          <t>W컨셉토너250ml 2set190801</t>
        </is>
      </c>
    </row>
    <row r="7846">
      <c r="A7846" s="93" t="n"/>
      <c r="B7846" s="127" t="n">
        <v>44032</v>
      </c>
      <c r="C7846" s="93">
        <f>TEXT(B7846,"aaa")</f>
        <v/>
      </c>
      <c r="D7846" s="93" t="n"/>
      <c r="E7846" s="93" t="inlineStr">
        <is>
          <t>토너</t>
        </is>
      </c>
      <c r="F7846" s="5" t="inlineStr">
        <is>
          <t>스타일쉐어</t>
        </is>
      </c>
      <c r="G7846" s="93" t="inlineStr">
        <is>
          <t>250ml</t>
        </is>
      </c>
      <c r="H7846" s="6" t="n">
        <v>5</v>
      </c>
      <c r="I7846" s="6" t="n"/>
      <c r="J7846" s="7" t="n">
        <v>190801</v>
      </c>
      <c r="K7846" s="93" t="n"/>
      <c r="L7846" s="93" t="n">
        <v>100000</v>
      </c>
      <c r="M7846" s="93" t="n">
        <v>75000</v>
      </c>
      <c r="N7846" s="93" t="n">
        <v>16300</v>
      </c>
      <c r="O7846" s="148" t="n">
        <v>90909.0909090909</v>
      </c>
      <c r="P7846" s="93" t="inlineStr">
        <is>
          <t>스타일쉐어토너250ml190801</t>
        </is>
      </c>
    </row>
    <row r="7847">
      <c r="A7847" s="93" t="n"/>
      <c r="B7847" s="127" t="n">
        <v>44032</v>
      </c>
      <c r="C7847" s="93">
        <f>TEXT(B7847,"aaa")</f>
        <v/>
      </c>
      <c r="D7847" s="93" t="n"/>
      <c r="E7847" s="93" t="inlineStr">
        <is>
          <t>선크림</t>
        </is>
      </c>
      <c r="F7847" s="93" t="inlineStr">
        <is>
          <t>카페24</t>
        </is>
      </c>
      <c r="G7847" s="93" t="inlineStr">
        <is>
          <t>선크림 50ml</t>
        </is>
      </c>
      <c r="H7847" s="6" t="n">
        <v>3</v>
      </c>
      <c r="I7847" s="6" t="n"/>
      <c r="J7847" s="7" t="n">
        <v>190801</v>
      </c>
      <c r="K7847" s="93" t="n"/>
      <c r="L7847" s="93" t="n">
        <v>60000</v>
      </c>
      <c r="M7847" s="93" t="n">
        <v>56490</v>
      </c>
      <c r="N7847" s="93" t="n">
        <v>7035</v>
      </c>
      <c r="O7847" s="148" t="n">
        <v>54545.45454545454</v>
      </c>
      <c r="P7847" s="93" t="inlineStr">
        <is>
          <t>카페24선크림선크림 50ml190801</t>
        </is>
      </c>
    </row>
    <row r="7848">
      <c r="A7848" s="93" t="n"/>
      <c r="B7848" s="127" t="n">
        <v>44032</v>
      </c>
      <c r="C7848" s="93">
        <f>TEXT(B7848,"aaa")</f>
        <v/>
      </c>
      <c r="D7848" s="93" t="n"/>
      <c r="E7848" s="6" t="inlineStr">
        <is>
          <t>선크림</t>
        </is>
      </c>
      <c r="F7848" s="5" t="inlineStr">
        <is>
          <t>카페24</t>
        </is>
      </c>
      <c r="G7848" s="5" t="inlineStr">
        <is>
          <t>선크림 50ml  2set</t>
        </is>
      </c>
      <c r="H7848" s="6" t="n">
        <v>3</v>
      </c>
      <c r="I7848" s="6" t="n"/>
      <c r="J7848" s="6" t="n">
        <v>190801</v>
      </c>
      <c r="K7848" s="93" t="n"/>
      <c r="L7848" s="93" t="n">
        <v>105000</v>
      </c>
      <c r="M7848" s="93" t="n">
        <v>98857.5</v>
      </c>
      <c r="N7848" s="93" t="n">
        <v>14070</v>
      </c>
      <c r="O7848" s="148" t="n">
        <v>95454.54545454544</v>
      </c>
      <c r="P7848" s="93" t="inlineStr">
        <is>
          <t>카페24선크림선크림 50ml  2set190801</t>
        </is>
      </c>
    </row>
    <row r="7849">
      <c r="A7849" s="93" t="n"/>
      <c r="B7849" s="127" t="n">
        <v>44032</v>
      </c>
      <c r="C7849" s="93">
        <f>TEXT(B7849,"aaa")</f>
        <v/>
      </c>
      <c r="D7849" s="93" t="n"/>
      <c r="E7849" s="93" t="inlineStr">
        <is>
          <t>클렌징폼</t>
        </is>
      </c>
      <c r="F7849" s="93" t="inlineStr">
        <is>
          <t>카페24</t>
        </is>
      </c>
      <c r="G7849" s="93" t="inlineStr">
        <is>
          <t>클렌징폼 120ml(선크림할인)</t>
        </is>
      </c>
      <c r="H7849" s="6" t="n">
        <v>3</v>
      </c>
      <c r="I7849" s="6" t="n"/>
      <c r="J7849" s="91" t="n">
        <v>190801</v>
      </c>
      <c r="K7849" s="93" t="n"/>
      <c r="L7849" s="93" t="n">
        <v>30000</v>
      </c>
      <c r="M7849" s="93" t="n">
        <v>28245</v>
      </c>
      <c r="N7849" s="93" t="n">
        <v>8250</v>
      </c>
      <c r="O7849" s="148" t="n">
        <v>27272.72727272727</v>
      </c>
      <c r="P7849" s="93" t="inlineStr">
        <is>
          <t>카페24클렌징폼클렌징폼 120ml(선크림할인)190801</t>
        </is>
      </c>
    </row>
    <row r="7850">
      <c r="A7850" s="93" t="n"/>
      <c r="B7850" s="127" t="n">
        <v>44032</v>
      </c>
      <c r="C7850" s="93">
        <f>TEXT(B7850,"aaa")</f>
        <v/>
      </c>
      <c r="D7850" s="93" t="n"/>
      <c r="E7850" s="93" t="inlineStr">
        <is>
          <t>여름 한정 진정세트</t>
        </is>
      </c>
      <c r="F7850" s="93" t="inlineStr">
        <is>
          <t>카페24</t>
        </is>
      </c>
      <c r="G7850" s="93" t="inlineStr">
        <is>
          <t>여름 한정 진정세트</t>
        </is>
      </c>
      <c r="H7850" s="6" t="n">
        <v>6</v>
      </c>
      <c r="I7850" s="6" t="n"/>
      <c r="J7850" s="91" t="n">
        <v>190801</v>
      </c>
      <c r="K7850" s="93" t="n"/>
      <c r="L7850" s="93" t="n">
        <v>210000</v>
      </c>
      <c r="M7850" s="93" t="n">
        <v>197715</v>
      </c>
      <c r="N7850" s="93" t="n">
        <v>33630</v>
      </c>
      <c r="O7850" s="148" t="n">
        <v>190909.0909090909</v>
      </c>
      <c r="P7850" s="93" t="inlineStr">
        <is>
          <t>카페24여름 한정 진정세트여름 한정 진정세트190801</t>
        </is>
      </c>
    </row>
    <row r="7851">
      <c r="A7851" s="93" t="n"/>
      <c r="B7851" s="127" t="n">
        <v>44032</v>
      </c>
      <c r="C7851" s="93">
        <f>TEXT(B7851,"aaa")</f>
        <v/>
      </c>
      <c r="D7851" s="93" t="n"/>
      <c r="E7851" s="93" t="inlineStr">
        <is>
          <t>여름 한정 진정세트</t>
        </is>
      </c>
      <c r="F7851" s="93" t="inlineStr">
        <is>
          <t>카페24</t>
        </is>
      </c>
      <c r="G7851" s="93" t="inlineStr">
        <is>
          <t>여름 한정 진정세트 (대용량)</t>
        </is>
      </c>
      <c r="H7851" s="6" t="n">
        <v>10</v>
      </c>
      <c r="I7851" s="6" t="n"/>
      <c r="J7851" s="91" t="n">
        <v>190801</v>
      </c>
      <c r="K7851" s="93" t="n"/>
      <c r="L7851" s="93" t="n">
        <v>450000</v>
      </c>
      <c r="M7851" s="93" t="n">
        <v>423675</v>
      </c>
      <c r="N7851" s="93" t="n">
        <v>70700</v>
      </c>
      <c r="O7851" s="148" t="n">
        <v>409090.9090909091</v>
      </c>
      <c r="P7851" s="93" t="inlineStr">
        <is>
          <t>카페24여름 한정 진정세트여름 한정 진정세트 (대용량)190801</t>
        </is>
      </c>
    </row>
    <row r="7852">
      <c r="A7852" s="93" t="n"/>
      <c r="B7852" s="127" t="n">
        <v>44032</v>
      </c>
      <c r="C7852" s="93">
        <f>TEXT(B7852,"aaa")</f>
        <v/>
      </c>
      <c r="D7852" s="93" t="n"/>
      <c r="E7852" s="93" t="inlineStr">
        <is>
          <t>머드크림마스크</t>
        </is>
      </c>
      <c r="F7852" s="93" t="inlineStr">
        <is>
          <t>카페24</t>
        </is>
      </c>
      <c r="G7852" s="93" t="inlineStr">
        <is>
          <t>머드크림마스크 100ml</t>
        </is>
      </c>
      <c r="H7852" s="6" t="n">
        <v>3</v>
      </c>
      <c r="I7852" s="6" t="n"/>
      <c r="J7852" s="93" t="n">
        <v>190801</v>
      </c>
      <c r="K7852" s="93" t="n"/>
      <c r="L7852" s="93" t="n">
        <v>60000</v>
      </c>
      <c r="M7852" s="93" t="n">
        <v>56490</v>
      </c>
      <c r="N7852" s="93" t="n">
        <v>4326</v>
      </c>
      <c r="O7852" s="148" t="n">
        <v>54545.45454545454</v>
      </c>
      <c r="P7852" s="93" t="inlineStr">
        <is>
          <t>카페24머드크림마스크머드크림마스크 100ml190801</t>
        </is>
      </c>
    </row>
    <row r="7853">
      <c r="A7853" s="93" t="n"/>
      <c r="B7853" s="127" t="n">
        <v>44032</v>
      </c>
      <c r="C7853" s="93">
        <f>TEXT(B7853,"aaa")</f>
        <v/>
      </c>
      <c r="D7853" s="93" t="n"/>
      <c r="E7853" s="93" t="inlineStr">
        <is>
          <t>머드크림마스크</t>
        </is>
      </c>
      <c r="F7853" s="93" t="inlineStr">
        <is>
          <t>카페24</t>
        </is>
      </c>
      <c r="G7853" s="93" t="inlineStr">
        <is>
          <t>머드크림마스크 100ml 2set</t>
        </is>
      </c>
      <c r="H7853" s="6" t="n">
        <v>1</v>
      </c>
      <c r="I7853" s="6" t="n"/>
      <c r="J7853" s="93" t="n">
        <v>190801</v>
      </c>
      <c r="K7853" s="93" t="n"/>
      <c r="L7853" s="93" t="n">
        <v>35000</v>
      </c>
      <c r="M7853" s="93" t="n">
        <v>32952.5</v>
      </c>
      <c r="N7853" s="93" t="n">
        <v>2884</v>
      </c>
      <c r="O7853" s="148" t="n">
        <v>31818.18181818182</v>
      </c>
      <c r="P7853" s="93" t="inlineStr">
        <is>
          <t>카페24머드크림마스크머드크림마스크 100ml 2set190801</t>
        </is>
      </c>
    </row>
    <row r="7854">
      <c r="A7854" s="93" t="n"/>
      <c r="B7854" s="127" t="n">
        <v>44032</v>
      </c>
      <c r="C7854" s="93">
        <f>TEXT(B7854,"aaa")</f>
        <v/>
      </c>
      <c r="D7854" s="93" t="n"/>
      <c r="E7854" s="6" t="inlineStr">
        <is>
          <t>토너</t>
        </is>
      </c>
      <c r="F7854" s="5" t="inlineStr">
        <is>
          <t>카페24</t>
        </is>
      </c>
      <c r="G7854" s="5" t="inlineStr">
        <is>
          <t>250ml</t>
        </is>
      </c>
      <c r="H7854" s="6" t="n">
        <v>62</v>
      </c>
      <c r="I7854" s="6" t="n"/>
      <c r="J7854" s="7" t="n">
        <v>190801</v>
      </c>
      <c r="K7854" s="93" t="n"/>
      <c r="L7854" s="93" t="n">
        <v>1240000</v>
      </c>
      <c r="M7854" s="93" t="n">
        <v>1167460</v>
      </c>
      <c r="N7854" s="93" t="n">
        <v>202120</v>
      </c>
      <c r="O7854" s="148" t="n">
        <v>1127272.727272727</v>
      </c>
      <c r="P7854" s="93" t="inlineStr">
        <is>
          <t>카페24토너250ml190801</t>
        </is>
      </c>
    </row>
    <row r="7855">
      <c r="A7855" s="93" t="n"/>
      <c r="B7855" s="127" t="n">
        <v>44032</v>
      </c>
      <c r="C7855" s="93">
        <f>TEXT(B7855,"aaa")</f>
        <v/>
      </c>
      <c r="D7855" s="93" t="n"/>
      <c r="E7855" s="6" t="inlineStr">
        <is>
          <t>토너</t>
        </is>
      </c>
      <c r="F7855" s="5" t="inlineStr">
        <is>
          <t>카페24</t>
        </is>
      </c>
      <c r="G7855" s="5" t="inlineStr">
        <is>
          <t>250ml 2set</t>
        </is>
      </c>
      <c r="H7855" s="6" t="n">
        <v>46</v>
      </c>
      <c r="I7855" s="6" t="n"/>
      <c r="J7855" s="7" t="n">
        <v>190801</v>
      </c>
      <c r="K7855" s="93" t="n"/>
      <c r="L7855" s="93" t="n">
        <v>1610000</v>
      </c>
      <c r="M7855" s="93" t="n">
        <v>1515815</v>
      </c>
      <c r="N7855" s="93" t="n">
        <v>299920</v>
      </c>
      <c r="O7855" s="148" t="n">
        <v>1463636.363636364</v>
      </c>
      <c r="P7855" s="93" t="inlineStr">
        <is>
          <t>카페24토너250ml 2set190801</t>
        </is>
      </c>
    </row>
    <row r="7856">
      <c r="A7856" s="93" t="n"/>
      <c r="B7856" s="127" t="n">
        <v>44032</v>
      </c>
      <c r="C7856" s="93">
        <f>TEXT(B7856,"aaa")</f>
        <v/>
      </c>
      <c r="D7856" s="93" t="n"/>
      <c r="E7856" s="6" t="inlineStr">
        <is>
          <t>토너</t>
        </is>
      </c>
      <c r="F7856" s="5" t="inlineStr">
        <is>
          <t>카페24</t>
        </is>
      </c>
      <c r="G7856" s="5" t="inlineStr">
        <is>
          <t>500ml</t>
        </is>
      </c>
      <c r="H7856" s="6" t="n">
        <v>77</v>
      </c>
      <c r="I7856" s="6" t="n"/>
      <c r="J7856" s="7" t="n">
        <v>190801</v>
      </c>
      <c r="K7856" s="93" t="n"/>
      <c r="L7856" s="93" t="n">
        <v>2541000</v>
      </c>
      <c r="M7856" s="93" t="n">
        <v>2392351.5</v>
      </c>
      <c r="N7856" s="93" t="n">
        <v>363825</v>
      </c>
      <c r="O7856" s="148" t="n">
        <v>2310000</v>
      </c>
      <c r="P7856" s="93" t="inlineStr">
        <is>
          <t>카페24토너500ml190801</t>
        </is>
      </c>
    </row>
    <row r="7857">
      <c r="A7857" s="93" t="n"/>
      <c r="B7857" s="127" t="n">
        <v>44032</v>
      </c>
      <c r="C7857" s="93">
        <f>TEXT(B7857,"aaa")</f>
        <v/>
      </c>
      <c r="D7857" s="93" t="n"/>
      <c r="E7857" s="6" t="inlineStr">
        <is>
          <t>토너</t>
        </is>
      </c>
      <c r="F7857" s="5" t="inlineStr">
        <is>
          <t>카페24</t>
        </is>
      </c>
      <c r="G7857" s="93" t="inlineStr">
        <is>
          <t>스킨팩 화장솜 60P</t>
        </is>
      </c>
      <c r="H7857" s="6" t="n">
        <v>72</v>
      </c>
      <c r="I7857" s="6" t="n"/>
      <c r="J7857" s="7" t="n">
        <v>190801</v>
      </c>
      <c r="K7857" s="93" t="n"/>
      <c r="L7857" s="93" t="n">
        <v>216000</v>
      </c>
      <c r="M7857" s="93" t="n">
        <v>203364</v>
      </c>
      <c r="N7857" s="93" t="n">
        <v>79920</v>
      </c>
      <c r="O7857" s="148" t="n">
        <v>196363.6363636364</v>
      </c>
      <c r="P7857" s="93" t="inlineStr">
        <is>
          <t>카페24토너스킨팩 화장솜 60P190801</t>
        </is>
      </c>
    </row>
    <row r="7858">
      <c r="A7858" s="93" t="n"/>
      <c r="B7858" s="127" t="n">
        <v>44032</v>
      </c>
      <c r="C7858" s="93">
        <f>TEXT(B7858,"aaa")</f>
        <v/>
      </c>
      <c r="D7858" s="93" t="n"/>
      <c r="E7858" s="93" t="inlineStr">
        <is>
          <t>앰플</t>
        </is>
      </c>
      <c r="F7858" s="5" t="inlineStr">
        <is>
          <t>카페24</t>
        </is>
      </c>
      <c r="G7858" s="93" t="inlineStr">
        <is>
          <t>앰플 30ml</t>
        </is>
      </c>
      <c r="H7858" s="6" t="n">
        <v>23</v>
      </c>
      <c r="I7858" s="6" t="n"/>
      <c r="J7858" s="93" t="n">
        <v>190801</v>
      </c>
      <c r="K7858" s="93" t="n"/>
      <c r="L7858" s="93" t="n">
        <v>644000</v>
      </c>
      <c r="M7858" s="93" t="n">
        <v>606326</v>
      </c>
      <c r="N7858" s="93" t="n">
        <v>78131</v>
      </c>
      <c r="O7858" s="148" t="n">
        <v>585454.5454545454</v>
      </c>
      <c r="P7858" s="93" t="inlineStr">
        <is>
          <t>카페24앰플앰플 30ml190801</t>
        </is>
      </c>
    </row>
    <row r="7859">
      <c r="A7859" s="93" t="n"/>
      <c r="B7859" s="127" t="n">
        <v>44032</v>
      </c>
      <c r="C7859" s="93">
        <f>TEXT(B7859,"aaa")</f>
        <v/>
      </c>
      <c r="D7859" s="93" t="n"/>
      <c r="E7859" s="93" t="inlineStr">
        <is>
          <t>수딩크림</t>
        </is>
      </c>
      <c r="F7859" s="5" t="inlineStr">
        <is>
          <t>카페24</t>
        </is>
      </c>
      <c r="G7859" s="93" t="inlineStr">
        <is>
          <t>수딩크림 100ml</t>
        </is>
      </c>
      <c r="H7859" s="6" t="n">
        <v>11</v>
      </c>
      <c r="I7859" s="6" t="n"/>
      <c r="J7859" s="93" t="n">
        <v>190801</v>
      </c>
      <c r="K7859" s="93" t="n"/>
      <c r="L7859" s="93" t="n">
        <v>418000</v>
      </c>
      <c r="M7859" s="93" t="n">
        <v>393547</v>
      </c>
      <c r="N7859" s="93" t="n">
        <v>33495</v>
      </c>
      <c r="O7859" s="148" t="n">
        <v>379999.9999999999</v>
      </c>
      <c r="P7859" s="93" t="inlineStr">
        <is>
          <t>카페24수딩크림수딩크림 100ml190801</t>
        </is>
      </c>
    </row>
    <row r="7860">
      <c r="A7860" s="93" t="n"/>
      <c r="B7860" s="127" t="n">
        <v>44032</v>
      </c>
      <c r="C7860" s="93">
        <f>TEXT(B7860,"aaa")</f>
        <v/>
      </c>
      <c r="D7860" s="93" t="n"/>
      <c r="E7860" s="93" t="inlineStr">
        <is>
          <t>클렌징폼</t>
        </is>
      </c>
      <c r="F7860" s="5" t="inlineStr">
        <is>
          <t>카페24</t>
        </is>
      </c>
      <c r="G7860" s="93" t="inlineStr">
        <is>
          <t>클렌징폼 120ml</t>
        </is>
      </c>
      <c r="H7860" s="6" t="n">
        <v>14</v>
      </c>
      <c r="I7860" s="6" t="n"/>
      <c r="J7860" s="7" t="n">
        <v>190801</v>
      </c>
      <c r="K7860" s="93" t="n"/>
      <c r="L7860" s="93" t="n">
        <v>182000</v>
      </c>
      <c r="M7860" s="93" t="n">
        <v>171353</v>
      </c>
      <c r="N7860" s="93" t="n">
        <v>38500</v>
      </c>
      <c r="O7860" s="148" t="n">
        <v>165454.5454545454</v>
      </c>
      <c r="P7860" s="93" t="inlineStr">
        <is>
          <t>카페24클렌징폼클렌징폼 120ml190801</t>
        </is>
      </c>
    </row>
    <row r="7861">
      <c r="A7861" s="93" t="n"/>
      <c r="B7861" s="127" t="n">
        <v>44032</v>
      </c>
      <c r="C7861" s="93">
        <f>TEXT(B7861,"aaa")</f>
        <v/>
      </c>
      <c r="D7861" s="93" t="n"/>
      <c r="E7861" s="93" t="inlineStr">
        <is>
          <t>클렌징폼</t>
        </is>
      </c>
      <c r="F7861" s="93" t="inlineStr">
        <is>
          <t>카페24</t>
        </is>
      </c>
      <c r="G7861" s="93" t="inlineStr">
        <is>
          <t>클렌징폼 120ml 2set</t>
        </is>
      </c>
      <c r="H7861" s="6" t="n">
        <v>3</v>
      </c>
      <c r="I7861" s="6" t="n"/>
      <c r="J7861" s="7" t="n">
        <v>190801</v>
      </c>
      <c r="K7861" s="93" t="n"/>
      <c r="L7861" s="93" t="n">
        <v>72000</v>
      </c>
      <c r="M7861" s="93" t="n">
        <v>67788</v>
      </c>
      <c r="N7861" s="93" t="n">
        <v>7380</v>
      </c>
      <c r="O7861" s="148" t="n">
        <v>65454.54545454545</v>
      </c>
      <c r="P7861" s="93" t="inlineStr">
        <is>
          <t>카페24클렌징폼클렌징폼 120ml 2set190801</t>
        </is>
      </c>
    </row>
    <row r="7862">
      <c r="A7862" s="93" t="n"/>
      <c r="B7862" s="127" t="n">
        <v>44032</v>
      </c>
      <c r="C7862" s="93">
        <f>TEXT(B7862,"aaa")</f>
        <v/>
      </c>
      <c r="D7862" s="93" t="n"/>
      <c r="E7862" s="93" t="inlineStr">
        <is>
          <t>클렌징폼</t>
        </is>
      </c>
      <c r="F7862" s="93" t="inlineStr">
        <is>
          <t>카페24</t>
        </is>
      </c>
      <c r="G7862" s="93" t="inlineStr">
        <is>
          <t>클렌징폼 120ml 3set</t>
        </is>
      </c>
      <c r="H7862" s="6" t="n">
        <v>1</v>
      </c>
      <c r="I7862" s="6" t="n"/>
      <c r="J7862" s="7" t="n">
        <v>190801</v>
      </c>
      <c r="K7862" s="93" t="n"/>
      <c r="L7862" s="93" t="n">
        <v>33000</v>
      </c>
      <c r="M7862" s="93" t="n">
        <v>31069.5</v>
      </c>
      <c r="N7862" s="93" t="n">
        <v>3690</v>
      </c>
      <c r="O7862" s="148" t="n">
        <v>30000</v>
      </c>
      <c r="P7862" s="93" t="inlineStr">
        <is>
          <t>카페24클렌징폼클렌징폼 120ml 3set190801</t>
        </is>
      </c>
    </row>
    <row r="7863">
      <c r="A7863" s="93" t="n"/>
      <c r="B7863" s="127" t="n">
        <v>44032</v>
      </c>
      <c r="C7863" s="93">
        <f>TEXT(B7863,"aaa")</f>
        <v/>
      </c>
      <c r="D7863" s="93" t="n"/>
      <c r="E7863" s="6" t="inlineStr">
        <is>
          <t>토너</t>
        </is>
      </c>
      <c r="F7863" s="5" t="inlineStr">
        <is>
          <t>큐텐재팬</t>
        </is>
      </c>
      <c r="G7863" s="5" t="inlineStr">
        <is>
          <t>250ml</t>
        </is>
      </c>
      <c r="H7863" s="6" t="n">
        <v>72</v>
      </c>
      <c r="I7863" s="6" t="n"/>
      <c r="J7863" s="91" t="n">
        <v>190801</v>
      </c>
      <c r="K7863" s="93" t="n"/>
      <c r="L7863" s="93" t="n">
        <v>2268000</v>
      </c>
      <c r="M7863" s="93" t="n">
        <v>2018520</v>
      </c>
      <c r="N7863" s="93" t="n">
        <v>234720</v>
      </c>
      <c r="O7863" s="148" t="n">
        <v>2061818.181818182</v>
      </c>
      <c r="P7863" s="93" t="inlineStr">
        <is>
          <t>큐텐재팬토너250ml190801</t>
        </is>
      </c>
    </row>
    <row r="7864">
      <c r="A7864" s="93" t="n"/>
      <c r="B7864" s="127" t="n">
        <v>44032</v>
      </c>
      <c r="C7864" s="93">
        <f>TEXT(B7864,"aaa")</f>
        <v/>
      </c>
      <c r="D7864" s="93" t="n"/>
      <c r="E7864" s="6" t="inlineStr">
        <is>
          <t>토너</t>
        </is>
      </c>
      <c r="F7864" s="5" t="inlineStr">
        <is>
          <t>큐텐재팬</t>
        </is>
      </c>
      <c r="G7864" s="5" t="inlineStr">
        <is>
          <t>250ml 2set</t>
        </is>
      </c>
      <c r="H7864" s="6" t="n">
        <v>19</v>
      </c>
      <c r="I7864" s="6" t="n"/>
      <c r="J7864" s="91" t="n">
        <v>190801</v>
      </c>
      <c r="K7864" s="93" t="n"/>
      <c r="L7864" s="93" t="n">
        <v>836000</v>
      </c>
      <c r="M7864" s="93" t="n">
        <v>744040</v>
      </c>
      <c r="N7864" s="93" t="n">
        <v>123880</v>
      </c>
      <c r="O7864" s="148" t="n">
        <v>759999.9999999999</v>
      </c>
      <c r="P7864" s="93" t="inlineStr">
        <is>
          <t>큐텐재팬토너250ml 2set190801</t>
        </is>
      </c>
    </row>
    <row r="7865">
      <c r="A7865" s="93" t="n"/>
      <c r="B7865" s="127" t="n">
        <v>44032</v>
      </c>
      <c r="C7865" s="93">
        <f>TEXT(B7865,"aaa")</f>
        <v/>
      </c>
      <c r="D7865" s="93" t="n"/>
      <c r="E7865" s="93" t="inlineStr">
        <is>
          <t>앰플</t>
        </is>
      </c>
      <c r="F7865" s="5" t="inlineStr">
        <is>
          <t>큐텐재팬</t>
        </is>
      </c>
      <c r="G7865" s="93" t="inlineStr">
        <is>
          <t>앰플 30ml</t>
        </is>
      </c>
      <c r="H7865" s="93" t="n">
        <v>7</v>
      </c>
      <c r="J7865" s="93" t="n">
        <v>190801</v>
      </c>
      <c r="K7865" s="93" t="n"/>
      <c r="L7865" s="93" t="n">
        <v>266000</v>
      </c>
      <c r="M7865" s="93" t="n">
        <v>236740</v>
      </c>
      <c r="N7865" s="93" t="n">
        <v>23779</v>
      </c>
      <c r="O7865" s="148" t="n">
        <v>241818.1818181818</v>
      </c>
      <c r="P7865" s="93" t="inlineStr">
        <is>
          <t>큐텐재팬앰플앰플 30ml190801</t>
        </is>
      </c>
    </row>
    <row r="7866">
      <c r="A7866" s="93" t="n"/>
      <c r="B7866" s="127" t="n">
        <v>44032</v>
      </c>
      <c r="C7866" s="93">
        <f>TEXT(B7866,"aaa")</f>
        <v/>
      </c>
      <c r="D7866" s="93" t="n"/>
      <c r="E7866" s="93" t="inlineStr">
        <is>
          <t>머드크림마스크</t>
        </is>
      </c>
      <c r="F7866" s="5" t="inlineStr">
        <is>
          <t>큐텐재팬</t>
        </is>
      </c>
      <c r="G7866" s="93" t="inlineStr">
        <is>
          <t>머드크림마스크 100ml</t>
        </is>
      </c>
      <c r="H7866" s="93" t="n">
        <v>3</v>
      </c>
      <c r="J7866" s="93" t="n">
        <v>190801</v>
      </c>
      <c r="K7866" s="93" t="n"/>
      <c r="L7866" s="93" t="n">
        <v>94500</v>
      </c>
      <c r="M7866" s="93" t="n">
        <v>84105</v>
      </c>
      <c r="N7866" s="93" t="n">
        <v>4326</v>
      </c>
      <c r="O7866" s="148" t="n">
        <v>85909.0909090909</v>
      </c>
      <c r="P7866" s="93" t="inlineStr">
        <is>
          <t>큐텐재팬머드크림마스크머드크림마스크 100ml190801</t>
        </is>
      </c>
    </row>
    <row r="7867">
      <c r="A7867" s="93" t="n"/>
      <c r="B7867" s="127" t="n">
        <v>44032</v>
      </c>
      <c r="C7867" s="93">
        <f>TEXT(B7867,"aaa")</f>
        <v/>
      </c>
      <c r="D7867" s="93" t="n"/>
      <c r="E7867" s="93" t="inlineStr">
        <is>
          <t>수딩크림</t>
        </is>
      </c>
      <c r="F7867" s="5" t="inlineStr">
        <is>
          <t>큐텐재팬</t>
        </is>
      </c>
      <c r="G7867" s="93" t="inlineStr">
        <is>
          <t>수딩크림 100ml</t>
        </is>
      </c>
      <c r="H7867" s="6" t="n">
        <v>1</v>
      </c>
      <c r="I7867" s="6" t="n"/>
      <c r="J7867" s="91" t="n">
        <v>190801</v>
      </c>
      <c r="K7867" s="93" t="n"/>
      <c r="L7867" s="93" t="n">
        <v>43000</v>
      </c>
      <c r="M7867" s="93" t="n">
        <v>38270</v>
      </c>
      <c r="N7867" s="93" t="n">
        <v>3045</v>
      </c>
      <c r="O7867" s="148" t="n">
        <v>39090.90909090909</v>
      </c>
      <c r="P7867" s="93" t="inlineStr">
        <is>
          <t>큐텐재팬수딩크림수딩크림 100ml190801</t>
        </is>
      </c>
    </row>
    <row r="7868">
      <c r="A7868" s="93" t="n"/>
      <c r="B7868" s="127" t="n">
        <v>44032</v>
      </c>
      <c r="C7868" s="93">
        <f>TEXT(B7868,"aaa")</f>
        <v/>
      </c>
      <c r="D7868" s="93" t="n"/>
      <c r="E7868" s="93" t="inlineStr">
        <is>
          <t>토너</t>
        </is>
      </c>
      <c r="F7868" s="5" t="inlineStr">
        <is>
          <t>아누아 CS</t>
        </is>
      </c>
      <c r="G7868" s="93" t="inlineStr">
        <is>
          <t>250ml</t>
        </is>
      </c>
      <c r="H7868" s="6" t="n">
        <v>2</v>
      </c>
      <c r="I7868" s="6" t="n"/>
      <c r="J7868" s="7" t="n">
        <v>190801</v>
      </c>
      <c r="K7868" s="93" t="n"/>
      <c r="L7868" s="93" t="n">
        <v>0</v>
      </c>
      <c r="M7868" s="93" t="n">
        <v>0</v>
      </c>
      <c r="N7868" s="93" t="n">
        <v>6520</v>
      </c>
      <c r="O7868" s="148" t="n">
        <v>0</v>
      </c>
      <c r="P7868" s="93" t="inlineStr">
        <is>
          <t>아누아 CS토너250ml190801</t>
        </is>
      </c>
    </row>
    <row r="7869">
      <c r="A7869" s="93" t="n"/>
      <c r="B7869" s="127" t="n">
        <v>44032</v>
      </c>
      <c r="C7869" s="93">
        <f>TEXT(B7869,"aaa")</f>
        <v/>
      </c>
      <c r="D7869" s="93" t="n"/>
      <c r="E7869" s="93" t="inlineStr">
        <is>
          <t>화장솜</t>
        </is>
      </c>
      <c r="F7869" s="5" t="inlineStr">
        <is>
          <t>아누아 CS</t>
        </is>
      </c>
      <c r="G7869" s="93" t="inlineStr">
        <is>
          <t>스킨팩 화장솜 60P</t>
        </is>
      </c>
      <c r="H7869" s="93" t="n">
        <v>2</v>
      </c>
      <c r="J7869" s="7" t="n">
        <v>190801</v>
      </c>
      <c r="K7869" s="93" t="n"/>
      <c r="L7869" s="93" t="n">
        <v>0</v>
      </c>
      <c r="M7869" s="93" t="n">
        <v>0</v>
      </c>
      <c r="N7869" s="93" t="n">
        <v>2220</v>
      </c>
      <c r="O7869" s="148" t="n">
        <v>0</v>
      </c>
      <c r="P7869" s="93" t="inlineStr">
        <is>
          <t>아누아 CS화장솜스킨팩 화장솜 60P190801</t>
        </is>
      </c>
    </row>
    <row r="7870">
      <c r="A7870" s="93" t="n"/>
      <c r="B7870" s="127" t="n">
        <v>44032</v>
      </c>
      <c r="C7870" s="93">
        <f>TEXT(B7870,"aaa")</f>
        <v/>
      </c>
      <c r="D7870" s="93" t="n"/>
      <c r="E7870" s="93" t="inlineStr">
        <is>
          <t>앰플</t>
        </is>
      </c>
      <c r="F7870" s="5" t="inlineStr">
        <is>
          <t>아누아 CS</t>
        </is>
      </c>
      <c r="G7870" s="93" t="inlineStr">
        <is>
          <t>앰플 30ml</t>
        </is>
      </c>
      <c r="H7870" s="93" t="n">
        <v>2</v>
      </c>
      <c r="J7870" s="7" t="n">
        <v>190801</v>
      </c>
      <c r="K7870" s="93" t="n"/>
      <c r="L7870" s="93" t="n">
        <v>0</v>
      </c>
      <c r="M7870" s="93" t="n">
        <v>0</v>
      </c>
      <c r="N7870" s="93" t="n">
        <v>6794</v>
      </c>
      <c r="O7870" s="148" t="n">
        <v>0</v>
      </c>
      <c r="P7870" s="93" t="inlineStr">
        <is>
          <t>아누아 CS앰플앰플 30ml190801</t>
        </is>
      </c>
    </row>
    <row r="7871">
      <c r="A7871" s="93" t="n"/>
      <c r="B7871" s="127" t="n">
        <v>44032</v>
      </c>
      <c r="C7871" s="93">
        <f>TEXT(B7871,"aaa")</f>
        <v/>
      </c>
      <c r="D7871" s="93" t="n"/>
      <c r="E7871" s="93" t="inlineStr">
        <is>
          <t>마스크팩</t>
        </is>
      </c>
      <c r="F7871" s="5" t="inlineStr">
        <is>
          <t>아누아 CS</t>
        </is>
      </c>
      <c r="G7871" s="93" t="inlineStr">
        <is>
          <t>마스크팩 10매</t>
        </is>
      </c>
      <c r="H7871" s="93" t="n">
        <v>2</v>
      </c>
      <c r="J7871" s="7" t="n">
        <v>190801</v>
      </c>
      <c r="K7871" s="93" t="n"/>
      <c r="L7871" s="93" t="n">
        <v>0</v>
      </c>
      <c r="M7871" s="93" t="n">
        <v>0</v>
      </c>
      <c r="N7871" s="93" t="n">
        <v>7940</v>
      </c>
      <c r="O7871" s="148" t="n">
        <v>0</v>
      </c>
      <c r="P7871" s="93" t="inlineStr">
        <is>
          <t>아누아 CS마스크팩마스크팩 10매190801</t>
        </is>
      </c>
    </row>
    <row r="7872">
      <c r="A7872" s="93" t="n"/>
      <c r="B7872" s="127" t="n">
        <v>44032</v>
      </c>
      <c r="C7872" s="93">
        <f>TEXT(B7872,"aaa")</f>
        <v/>
      </c>
      <c r="D7872" s="93" t="n"/>
      <c r="E7872" s="93" t="inlineStr">
        <is>
          <t>선크림</t>
        </is>
      </c>
      <c r="F7872" s="5" t="inlineStr">
        <is>
          <t>아누아 CS</t>
        </is>
      </c>
      <c r="G7872" s="93" t="inlineStr">
        <is>
          <t>선크림 50ml</t>
        </is>
      </c>
      <c r="H7872" s="93" t="n">
        <v>2</v>
      </c>
      <c r="J7872" s="7" t="n">
        <v>190801</v>
      </c>
      <c r="K7872" s="93" t="n"/>
      <c r="L7872" s="93" t="n">
        <v>0</v>
      </c>
      <c r="M7872" s="93" t="n">
        <v>0</v>
      </c>
      <c r="N7872" s="93" t="n">
        <v>4690</v>
      </c>
      <c r="O7872" s="148" t="n">
        <v>0</v>
      </c>
      <c r="P7872" s="93" t="inlineStr">
        <is>
          <t>아누아 CS선크림선크림 50ml190801</t>
        </is>
      </c>
    </row>
    <row r="7873">
      <c r="A7873" s="93" t="n"/>
      <c r="B7873" s="127" t="n">
        <v>44032</v>
      </c>
      <c r="C7873" s="93">
        <f>TEXT(B7873,"aaa")</f>
        <v/>
      </c>
      <c r="D7873" s="93" t="n"/>
      <c r="E7873" s="93" t="inlineStr">
        <is>
          <t>토너</t>
        </is>
      </c>
      <c r="F7873" s="5" t="inlineStr">
        <is>
          <t>화해</t>
        </is>
      </c>
      <c r="G7873" s="93" t="inlineStr">
        <is>
          <t>250ml</t>
        </is>
      </c>
      <c r="H7873" s="93" t="n">
        <v>3</v>
      </c>
      <c r="J7873" s="7" t="n">
        <v>190801</v>
      </c>
      <c r="K7873" s="93" t="n"/>
      <c r="L7873" s="93" t="n">
        <v>60000</v>
      </c>
      <c r="M7873" s="93" t="n">
        <v>43200</v>
      </c>
      <c r="N7873" s="93" t="n">
        <v>9780</v>
      </c>
      <c r="O7873" s="148" t="n">
        <v>54545.45454545454</v>
      </c>
      <c r="P7873" s="93" t="inlineStr">
        <is>
          <t>화해토너250ml190801</t>
        </is>
      </c>
    </row>
    <row r="7874" customFormat="1" s="93">
      <c r="B7874" s="127" t="n">
        <v>44032</v>
      </c>
      <c r="C7874" s="93">
        <f>TEXT(B7874,"aaa")</f>
        <v/>
      </c>
      <c r="E7874" s="93" t="inlineStr">
        <is>
          <t>토너</t>
        </is>
      </c>
      <c r="F7874" s="5" t="inlineStr">
        <is>
          <t>쇼피필리핀</t>
        </is>
      </c>
      <c r="G7874" s="93" t="inlineStr">
        <is>
          <t>250ml</t>
        </is>
      </c>
      <c r="H7874" s="93" t="n">
        <v>1</v>
      </c>
      <c r="J7874" s="7" t="n">
        <v>190801</v>
      </c>
      <c r="L7874" s="93" t="n">
        <v>26200</v>
      </c>
      <c r="M7874" s="93" t="n">
        <v>24628</v>
      </c>
      <c r="N7874" s="93" t="n">
        <v>3260</v>
      </c>
      <c r="O7874" s="148" t="n">
        <v>23818.18181818182</v>
      </c>
      <c r="P7874" s="93" t="inlineStr">
        <is>
          <t>쇼피필리핀토너250ml190801</t>
        </is>
      </c>
    </row>
    <row r="7875" customFormat="1" s="93">
      <c r="B7875" s="127" t="n">
        <v>44033</v>
      </c>
      <c r="C7875" s="93">
        <f>TEXT(B7875,"aaa")</f>
        <v/>
      </c>
      <c r="E7875" s="93" t="inlineStr">
        <is>
          <t>토너</t>
        </is>
      </c>
      <c r="F7875" s="5" t="inlineStr">
        <is>
          <t>스타일쉐어</t>
        </is>
      </c>
      <c r="G7875" s="93" t="inlineStr">
        <is>
          <t>250ml</t>
        </is>
      </c>
      <c r="H7875" s="93" t="n">
        <v>1</v>
      </c>
      <c r="J7875" s="7" t="n">
        <v>190801</v>
      </c>
      <c r="L7875" s="93" t="n">
        <v>20000</v>
      </c>
      <c r="M7875" s="93" t="n">
        <v>15000</v>
      </c>
      <c r="N7875" s="93" t="n">
        <v>3260</v>
      </c>
      <c r="O7875" s="148" t="n">
        <v>18181.81818181818</v>
      </c>
      <c r="P7875" s="93" t="inlineStr">
        <is>
          <t>스타일쉐어토너250ml190801</t>
        </is>
      </c>
    </row>
    <row r="7876" customFormat="1" s="93">
      <c r="B7876" s="127" t="n">
        <v>44033</v>
      </c>
      <c r="C7876" s="93">
        <f>TEXT(B7876,"aaa")</f>
        <v/>
      </c>
      <c r="E7876" s="93" t="inlineStr">
        <is>
          <t>선크림</t>
        </is>
      </c>
      <c r="F7876" s="5" t="inlineStr">
        <is>
          <t>카페24</t>
        </is>
      </c>
      <c r="G7876" s="93" t="inlineStr">
        <is>
          <t>선크림 50ml</t>
        </is>
      </c>
      <c r="H7876" s="93" t="n">
        <v>9</v>
      </c>
      <c r="J7876" s="7" t="n">
        <v>190801</v>
      </c>
      <c r="L7876" s="93" t="n">
        <v>180000</v>
      </c>
      <c r="M7876" s="93" t="n">
        <v>169470</v>
      </c>
      <c r="N7876" s="93" t="n">
        <v>21105</v>
      </c>
      <c r="O7876" s="148" t="n">
        <v>163636.3636363636</v>
      </c>
      <c r="P7876" s="93" t="inlineStr">
        <is>
          <t>카페24선크림선크림 50ml190801</t>
        </is>
      </c>
    </row>
    <row r="7877" customFormat="1" s="93">
      <c r="B7877" s="127" t="n">
        <v>44033</v>
      </c>
      <c r="C7877" s="93">
        <f>TEXT(B7877,"aaa")</f>
        <v/>
      </c>
      <c r="E7877" s="93" t="inlineStr">
        <is>
          <t>선크림</t>
        </is>
      </c>
      <c r="F7877" s="5" t="inlineStr">
        <is>
          <t>카페24</t>
        </is>
      </c>
      <c r="G7877" s="93" t="inlineStr">
        <is>
          <t>선크림 50ml  2set</t>
        </is>
      </c>
      <c r="H7877" s="93" t="n">
        <v>8</v>
      </c>
      <c r="J7877" s="7" t="n">
        <v>190801</v>
      </c>
      <c r="L7877" s="93" t="n">
        <v>280000</v>
      </c>
      <c r="M7877" s="93" t="n">
        <v>263620</v>
      </c>
      <c r="N7877" s="93" t="n">
        <v>37520</v>
      </c>
      <c r="O7877" s="148" t="n">
        <v>254545.4545454545</v>
      </c>
      <c r="P7877" s="93" t="inlineStr">
        <is>
          <t>카페24선크림선크림 50ml  2set190801</t>
        </is>
      </c>
    </row>
    <row r="7878" customFormat="1" s="93">
      <c r="B7878" s="127" t="n">
        <v>44033</v>
      </c>
      <c r="C7878" s="93">
        <f>TEXT(B7878,"aaa")</f>
        <v/>
      </c>
      <c r="E7878" s="93" t="inlineStr">
        <is>
          <t>클렌징폼</t>
        </is>
      </c>
      <c r="F7878" s="5" t="inlineStr">
        <is>
          <t>카페24</t>
        </is>
      </c>
      <c r="G7878" s="93" t="inlineStr">
        <is>
          <t>클렌징폼 120ml(선크림할인)</t>
        </is>
      </c>
      <c r="H7878" s="93" t="n">
        <v>6</v>
      </c>
      <c r="J7878" s="7" t="n">
        <v>190801</v>
      </c>
      <c r="L7878" s="93" t="n">
        <v>60000</v>
      </c>
      <c r="M7878" s="93" t="n">
        <v>56490</v>
      </c>
      <c r="N7878" s="93" t="n">
        <v>16500</v>
      </c>
      <c r="O7878" s="148" t="n">
        <v>54545.45454545454</v>
      </c>
      <c r="P7878" s="93" t="inlineStr">
        <is>
          <t>카페24클렌징폼클렌징폼 120ml(선크림할인)190801</t>
        </is>
      </c>
    </row>
    <row r="7879" customFormat="1" s="93">
      <c r="B7879" s="127" t="n">
        <v>44033</v>
      </c>
      <c r="C7879" s="93">
        <f>TEXT(B7879,"aaa")</f>
        <v/>
      </c>
      <c r="E7879" s="93" t="inlineStr">
        <is>
          <t>여름 한정 진정세트</t>
        </is>
      </c>
      <c r="F7879" s="5" t="inlineStr">
        <is>
          <t>카페24</t>
        </is>
      </c>
      <c r="G7879" s="93" t="inlineStr">
        <is>
          <t>여름 한정 진정세트</t>
        </is>
      </c>
      <c r="H7879" s="93" t="n">
        <v>1</v>
      </c>
      <c r="J7879" s="7" t="n">
        <v>190801</v>
      </c>
      <c r="L7879" s="93" t="n">
        <v>35000</v>
      </c>
      <c r="M7879" s="93" t="n">
        <v>32952.5</v>
      </c>
      <c r="N7879" s="93" t="n">
        <v>5605</v>
      </c>
      <c r="O7879" s="148" t="n">
        <v>31818.18181818182</v>
      </c>
      <c r="P7879" s="93" t="inlineStr">
        <is>
          <t>카페24여름 한정 진정세트여름 한정 진정세트190801</t>
        </is>
      </c>
    </row>
    <row r="7880" customFormat="1" s="93">
      <c r="B7880" s="127" t="n">
        <v>44033</v>
      </c>
      <c r="C7880" s="93">
        <f>TEXT(B7880,"aaa")</f>
        <v/>
      </c>
      <c r="E7880" s="93" t="inlineStr">
        <is>
          <t>여름 한정 진정세트</t>
        </is>
      </c>
      <c r="F7880" s="5" t="inlineStr">
        <is>
          <t>카페24</t>
        </is>
      </c>
      <c r="G7880" s="93" t="inlineStr">
        <is>
          <t>여름 한정 진정세트 (대용량)</t>
        </is>
      </c>
      <c r="H7880" s="93" t="n">
        <v>4</v>
      </c>
      <c r="J7880" s="7" t="n">
        <v>190801</v>
      </c>
      <c r="L7880" s="93" t="n">
        <v>180000</v>
      </c>
      <c r="M7880" s="93" t="n">
        <v>169470</v>
      </c>
      <c r="N7880" s="93" t="n">
        <v>28280</v>
      </c>
      <c r="O7880" s="148" t="n">
        <v>163636.3636363636</v>
      </c>
      <c r="P7880" s="93" t="inlineStr">
        <is>
          <t>카페24여름 한정 진정세트여름 한정 진정세트 (대용량)190801</t>
        </is>
      </c>
    </row>
    <row r="7881" customFormat="1" s="93">
      <c r="B7881" s="127" t="n">
        <v>44033</v>
      </c>
      <c r="C7881" s="93">
        <f>TEXT(B7881,"aaa")</f>
        <v/>
      </c>
      <c r="E7881" s="93" t="inlineStr">
        <is>
          <t>머드크림마스크</t>
        </is>
      </c>
      <c r="F7881" s="5" t="inlineStr">
        <is>
          <t>카페24</t>
        </is>
      </c>
      <c r="G7881" s="93" t="inlineStr">
        <is>
          <t>머드크림마스크 100ml</t>
        </is>
      </c>
      <c r="H7881" s="93" t="n">
        <v>3</v>
      </c>
      <c r="J7881" s="7" t="n">
        <v>190801</v>
      </c>
      <c r="L7881" s="93" t="n">
        <v>60000</v>
      </c>
      <c r="M7881" s="93" t="n">
        <v>56490</v>
      </c>
      <c r="N7881" s="93" t="n">
        <v>4326</v>
      </c>
      <c r="O7881" s="148" t="n">
        <v>54545.45454545454</v>
      </c>
      <c r="P7881" s="93" t="inlineStr">
        <is>
          <t>카페24머드크림마스크머드크림마스크 100ml190801</t>
        </is>
      </c>
    </row>
    <row r="7882" customFormat="1" s="93">
      <c r="B7882" s="127" t="n">
        <v>44033</v>
      </c>
      <c r="C7882" s="93">
        <f>TEXT(B7882,"aaa")</f>
        <v/>
      </c>
      <c r="E7882" s="93" t="inlineStr">
        <is>
          <t>머드크림마스크</t>
        </is>
      </c>
      <c r="F7882" s="5" t="inlineStr">
        <is>
          <t>카페24</t>
        </is>
      </c>
      <c r="G7882" s="93" t="inlineStr">
        <is>
          <t>머드크림마스크 100ml 2set</t>
        </is>
      </c>
      <c r="H7882" s="93" t="n">
        <v>1</v>
      </c>
      <c r="J7882" s="7" t="n">
        <v>190801</v>
      </c>
      <c r="L7882" s="93" t="n">
        <v>35000</v>
      </c>
      <c r="M7882" s="93" t="n">
        <v>32952.5</v>
      </c>
      <c r="N7882" s="93" t="n">
        <v>2884</v>
      </c>
      <c r="O7882" s="148" t="n">
        <v>31818.18181818182</v>
      </c>
      <c r="P7882" s="93" t="inlineStr">
        <is>
          <t>카페24머드크림마스크머드크림마스크 100ml 2set190801</t>
        </is>
      </c>
    </row>
    <row r="7883" customFormat="1" s="93">
      <c r="B7883" s="127" t="n">
        <v>44033</v>
      </c>
      <c r="C7883" s="93">
        <f>TEXT(B7883,"aaa")</f>
        <v/>
      </c>
      <c r="E7883" s="93" t="inlineStr">
        <is>
          <t>토너</t>
        </is>
      </c>
      <c r="F7883" s="5" t="inlineStr">
        <is>
          <t>카페24</t>
        </is>
      </c>
      <c r="G7883" s="93" t="inlineStr">
        <is>
          <t>250ml</t>
        </is>
      </c>
      <c r="H7883" s="93" t="n">
        <v>42</v>
      </c>
      <c r="J7883" s="7" t="n">
        <v>190801</v>
      </c>
      <c r="L7883" s="93" t="n">
        <v>840000</v>
      </c>
      <c r="M7883" s="93" t="n">
        <v>790860</v>
      </c>
      <c r="N7883" s="93" t="n">
        <v>136920</v>
      </c>
      <c r="O7883" s="148" t="n">
        <v>763636.3636363635</v>
      </c>
      <c r="P7883" s="93" t="inlineStr">
        <is>
          <t>카페24토너250ml190801</t>
        </is>
      </c>
    </row>
    <row r="7884" customFormat="1" s="93">
      <c r="B7884" s="127" t="n">
        <v>44033</v>
      </c>
      <c r="C7884" s="93">
        <f>TEXT(B7884,"aaa")</f>
        <v/>
      </c>
      <c r="E7884" s="93" t="inlineStr">
        <is>
          <t>토너</t>
        </is>
      </c>
      <c r="F7884" s="5" t="inlineStr">
        <is>
          <t>카페24</t>
        </is>
      </c>
      <c r="G7884" s="93" t="inlineStr">
        <is>
          <t>250ml 2set</t>
        </is>
      </c>
      <c r="H7884" s="93" t="n">
        <v>43</v>
      </c>
      <c r="J7884" s="7" t="n">
        <v>190801</v>
      </c>
      <c r="L7884" s="93" t="n">
        <v>1505000</v>
      </c>
      <c r="M7884" s="93" t="n">
        <v>1416957.5</v>
      </c>
      <c r="N7884" s="93" t="n">
        <v>280360</v>
      </c>
      <c r="O7884" s="148" t="n">
        <v>1368181.818181818</v>
      </c>
      <c r="P7884" s="93" t="inlineStr">
        <is>
          <t>카페24토너250ml 2set190801</t>
        </is>
      </c>
    </row>
    <row r="7885" customFormat="1" s="93">
      <c r="B7885" s="127" t="n">
        <v>44033</v>
      </c>
      <c r="C7885" s="93">
        <f>TEXT(B7885,"aaa")</f>
        <v/>
      </c>
      <c r="E7885" s="93" t="inlineStr">
        <is>
          <t>토너</t>
        </is>
      </c>
      <c r="F7885" s="5" t="inlineStr">
        <is>
          <t>카페24</t>
        </is>
      </c>
      <c r="G7885" s="93" t="inlineStr">
        <is>
          <t>500ml</t>
        </is>
      </c>
      <c r="H7885" s="93" t="n">
        <v>45</v>
      </c>
      <c r="J7885" s="7" t="n">
        <v>190801</v>
      </c>
      <c r="L7885" s="93" t="n">
        <v>1485000</v>
      </c>
      <c r="M7885" s="93" t="n">
        <v>1398127.5</v>
      </c>
      <c r="N7885" s="93" t="n">
        <v>212625</v>
      </c>
      <c r="O7885" s="148" t="n">
        <v>1350000</v>
      </c>
      <c r="P7885" s="93" t="inlineStr">
        <is>
          <t>카페24토너500ml190801</t>
        </is>
      </c>
    </row>
    <row r="7886" customFormat="1" s="93">
      <c r="B7886" s="127" t="n">
        <v>44033</v>
      </c>
      <c r="C7886" s="93">
        <f>TEXT(B7886,"aaa")</f>
        <v/>
      </c>
      <c r="E7886" s="93" t="inlineStr">
        <is>
          <t>토너</t>
        </is>
      </c>
      <c r="F7886" s="5" t="inlineStr">
        <is>
          <t>카페24</t>
        </is>
      </c>
      <c r="G7886" s="93" t="inlineStr">
        <is>
          <t>스킨팩 화장솜 60P</t>
        </is>
      </c>
      <c r="H7886" s="93" t="n">
        <v>55</v>
      </c>
      <c r="J7886" s="7" t="n">
        <v>190801</v>
      </c>
      <c r="L7886" s="93" t="n">
        <v>165000</v>
      </c>
      <c r="M7886" s="93" t="n">
        <v>155347.5</v>
      </c>
      <c r="N7886" s="93" t="n">
        <v>61050</v>
      </c>
      <c r="O7886" s="148" t="n">
        <v>150000</v>
      </c>
      <c r="P7886" s="93" t="inlineStr">
        <is>
          <t>카페24토너스킨팩 화장솜 60P190801</t>
        </is>
      </c>
    </row>
    <row r="7887" customFormat="1" s="93">
      <c r="B7887" s="127" t="n">
        <v>44033</v>
      </c>
      <c r="C7887" s="93">
        <f>TEXT(B7887,"aaa")</f>
        <v/>
      </c>
      <c r="E7887" s="93" t="inlineStr">
        <is>
          <t>앰플</t>
        </is>
      </c>
      <c r="F7887" s="5" t="inlineStr">
        <is>
          <t>카페24</t>
        </is>
      </c>
      <c r="G7887" s="93" t="inlineStr">
        <is>
          <t>앰플 30ml</t>
        </is>
      </c>
      <c r="H7887" s="93" t="n">
        <v>19</v>
      </c>
      <c r="J7887" s="7" t="n">
        <v>190801</v>
      </c>
      <c r="L7887" s="93" t="n">
        <v>532000</v>
      </c>
      <c r="M7887" s="93" t="n">
        <v>500878</v>
      </c>
      <c r="N7887" s="93" t="n">
        <v>64543</v>
      </c>
      <c r="O7887" s="148" t="n">
        <v>483636.3636363636</v>
      </c>
      <c r="P7887" s="93" t="inlineStr">
        <is>
          <t>카페24앰플앰플 30ml190801</t>
        </is>
      </c>
    </row>
    <row r="7888" customFormat="1" s="93">
      <c r="B7888" s="127" t="n">
        <v>44033</v>
      </c>
      <c r="C7888" s="93">
        <f>TEXT(B7888,"aaa")</f>
        <v/>
      </c>
      <c r="E7888" s="93" t="inlineStr">
        <is>
          <t>수딩크림</t>
        </is>
      </c>
      <c r="F7888" s="5" t="inlineStr">
        <is>
          <t>카페24</t>
        </is>
      </c>
      <c r="G7888" s="93" t="inlineStr">
        <is>
          <t>수딩크림 100ml</t>
        </is>
      </c>
      <c r="H7888" s="93" t="n">
        <v>7</v>
      </c>
      <c r="J7888" s="7" t="n">
        <v>190801</v>
      </c>
      <c r="L7888" s="93" t="n">
        <v>266000</v>
      </c>
      <c r="M7888" s="93" t="n">
        <v>250439</v>
      </c>
      <c r="N7888" s="93" t="n">
        <v>21315</v>
      </c>
      <c r="O7888" s="148" t="n">
        <v>241818.1818181818</v>
      </c>
      <c r="P7888" s="93" t="inlineStr">
        <is>
          <t>카페24수딩크림수딩크림 100ml190801</t>
        </is>
      </c>
    </row>
    <row r="7889" customFormat="1" s="93">
      <c r="B7889" s="127" t="n">
        <v>44033</v>
      </c>
      <c r="C7889" s="93">
        <f>TEXT(B7889,"aaa")</f>
        <v/>
      </c>
      <c r="E7889" s="93" t="inlineStr">
        <is>
          <t>클렌징폼</t>
        </is>
      </c>
      <c r="F7889" s="5" t="inlineStr">
        <is>
          <t>카페24</t>
        </is>
      </c>
      <c r="G7889" s="93" t="inlineStr">
        <is>
          <t>클렌징폼 120ml</t>
        </is>
      </c>
      <c r="H7889" s="93" t="n">
        <v>6</v>
      </c>
      <c r="J7889" s="7" t="n">
        <v>190801</v>
      </c>
      <c r="L7889" s="93" t="n">
        <v>78000</v>
      </c>
      <c r="M7889" s="93" t="n">
        <v>73437</v>
      </c>
      <c r="N7889" s="93" t="n">
        <v>16500</v>
      </c>
      <c r="O7889" s="148" t="n">
        <v>70909.0909090909</v>
      </c>
      <c r="P7889" s="93" t="inlineStr">
        <is>
          <t>카페24클렌징폼클렌징폼 120ml190801</t>
        </is>
      </c>
    </row>
    <row r="7890" customFormat="1" s="93">
      <c r="B7890" s="127" t="n">
        <v>44033</v>
      </c>
      <c r="C7890" s="93">
        <f>TEXT(B7890,"aaa")</f>
        <v/>
      </c>
      <c r="E7890" s="93" t="inlineStr">
        <is>
          <t>클렌징폼</t>
        </is>
      </c>
      <c r="F7890" s="5" t="inlineStr">
        <is>
          <t>카페24</t>
        </is>
      </c>
      <c r="G7890" s="93" t="inlineStr">
        <is>
          <t>클렌징폼 120ml 2set</t>
        </is>
      </c>
      <c r="H7890" s="93" t="n">
        <v>1</v>
      </c>
      <c r="J7890" s="7" t="n">
        <v>190801</v>
      </c>
      <c r="L7890" s="93" t="n">
        <v>24000</v>
      </c>
      <c r="M7890" s="93" t="n">
        <v>22596</v>
      </c>
      <c r="N7890" s="93" t="n">
        <v>2460</v>
      </c>
      <c r="O7890" s="148" t="n">
        <v>21818.18181818182</v>
      </c>
      <c r="P7890" s="93" t="inlineStr">
        <is>
          <t>카페24클렌징폼클렌징폼 120ml 2set190801</t>
        </is>
      </c>
    </row>
    <row r="7891" customFormat="1" s="93">
      <c r="B7891" s="127" t="n">
        <v>44033</v>
      </c>
      <c r="C7891" s="93">
        <f>TEXT(B7891,"aaa")</f>
        <v/>
      </c>
      <c r="E7891" s="93" t="inlineStr">
        <is>
          <t>클렌징폼</t>
        </is>
      </c>
      <c r="F7891" s="5" t="inlineStr">
        <is>
          <t>카페24</t>
        </is>
      </c>
      <c r="G7891" s="93" t="inlineStr">
        <is>
          <t>클렌징폼 120ml 3set</t>
        </is>
      </c>
      <c r="H7891" s="93" t="n">
        <v>4</v>
      </c>
      <c r="J7891" s="7" t="n">
        <v>190801</v>
      </c>
      <c r="L7891" s="93" t="n">
        <v>132000</v>
      </c>
      <c r="M7891" s="93" t="n">
        <v>124278</v>
      </c>
      <c r="N7891" s="93" t="n">
        <v>14760</v>
      </c>
      <c r="O7891" s="148" t="n">
        <v>120000</v>
      </c>
      <c r="P7891" s="93" t="inlineStr">
        <is>
          <t>카페24클렌징폼클렌징폼 120ml 3set190801</t>
        </is>
      </c>
    </row>
    <row r="7892" customFormat="1" s="93">
      <c r="B7892" s="127" t="n">
        <v>44033</v>
      </c>
      <c r="C7892" s="93">
        <f>TEXT(B7892,"aaa")</f>
        <v/>
      </c>
      <c r="E7892" s="93" t="inlineStr">
        <is>
          <t>토너</t>
        </is>
      </c>
      <c r="F7892" s="5" t="inlineStr">
        <is>
          <t>아누아 CS</t>
        </is>
      </c>
      <c r="G7892" s="93" t="inlineStr">
        <is>
          <t>250ml</t>
        </is>
      </c>
      <c r="H7892" s="93" t="n">
        <v>1</v>
      </c>
      <c r="J7892" s="7" t="n">
        <v>190801</v>
      </c>
      <c r="L7892" s="93" t="n">
        <v>0</v>
      </c>
      <c r="M7892" s="93" t="n">
        <v>0</v>
      </c>
      <c r="N7892" s="93" t="n">
        <v>3260</v>
      </c>
      <c r="O7892" s="148" t="n">
        <v>0</v>
      </c>
      <c r="P7892" s="93" t="inlineStr">
        <is>
          <t>아누아 CS토너250ml190801</t>
        </is>
      </c>
    </row>
    <row r="7893" customFormat="1" s="93">
      <c r="B7893" s="127" t="n">
        <v>44033</v>
      </c>
      <c r="C7893" s="93">
        <f>TEXT(B7893,"aaa")</f>
        <v/>
      </c>
      <c r="E7893" s="93" t="inlineStr">
        <is>
          <t>머드크림마스크</t>
        </is>
      </c>
      <c r="F7893" s="5" t="inlineStr">
        <is>
          <t>화해</t>
        </is>
      </c>
      <c r="G7893" s="93" t="inlineStr">
        <is>
          <t>머드크림마스크 100ml</t>
        </is>
      </c>
      <c r="H7893" s="93" t="n">
        <v>1</v>
      </c>
      <c r="J7893" s="7" t="n">
        <v>190801</v>
      </c>
      <c r="L7893" s="93" t="n">
        <v>20000</v>
      </c>
      <c r="M7893" s="93" t="n">
        <v>14400</v>
      </c>
      <c r="N7893" s="93" t="n">
        <v>1442</v>
      </c>
      <c r="O7893" s="148" t="n">
        <v>18181.81818181818</v>
      </c>
      <c r="P7893" s="93" t="inlineStr">
        <is>
          <t>화해머드크림마스크머드크림마스크 100ml190801</t>
        </is>
      </c>
    </row>
    <row r="7894" customFormat="1" s="90">
      <c r="B7894" s="127" t="n">
        <v>44034</v>
      </c>
      <c r="C7894" s="93">
        <f>TEXT(B7894,"aaa")</f>
        <v/>
      </c>
      <c r="E7894" s="90" t="inlineStr">
        <is>
          <t>클렌징폼</t>
        </is>
      </c>
      <c r="F7894" s="14" t="inlineStr">
        <is>
          <t>글로우데이즈 시코르</t>
        </is>
      </c>
      <c r="G7894" s="90" t="inlineStr">
        <is>
          <t>클렌징폼=클렌징폼 120ml</t>
        </is>
      </c>
      <c r="H7894" s="90" t="n">
        <v>10</v>
      </c>
      <c r="J7894" s="15" t="n">
        <v>190801</v>
      </c>
      <c r="L7894" s="90" t="n">
        <v>72000</v>
      </c>
      <c r="M7894" s="90" t="n">
        <v>72000</v>
      </c>
      <c r="N7894" s="90" t="n">
        <v>27500</v>
      </c>
      <c r="O7894" s="150" t="n">
        <v>65454.54545454545</v>
      </c>
      <c r="P7894" s="90" t="inlineStr">
        <is>
          <t>글로우데이즈 시코르클렌징폼클렌징폼=클렌징폼 120ml190801</t>
        </is>
      </c>
    </row>
    <row r="7895" customFormat="1" s="90">
      <c r="B7895" s="127" t="n">
        <v>44034</v>
      </c>
      <c r="C7895" s="93">
        <f>TEXT(B7895,"aaa")</f>
        <v/>
      </c>
      <c r="E7895" s="90" t="inlineStr">
        <is>
          <t>앰플</t>
        </is>
      </c>
      <c r="F7895" s="14" t="inlineStr">
        <is>
          <t>글로우데이즈 시코르</t>
        </is>
      </c>
      <c r="G7895" s="90" t="inlineStr">
        <is>
          <t>앰플=앰플 30ml</t>
        </is>
      </c>
      <c r="H7895" s="90" t="n">
        <v>20</v>
      </c>
      <c r="J7895" s="15" t="n">
        <v>190801</v>
      </c>
      <c r="L7895" s="90" t="n">
        <v>297000</v>
      </c>
      <c r="M7895" s="90" t="n">
        <v>297000</v>
      </c>
      <c r="N7895" s="90" t="n">
        <v>67940</v>
      </c>
      <c r="O7895" s="150" t="n">
        <v>270000</v>
      </c>
      <c r="P7895" s="90" t="inlineStr">
        <is>
          <t>글로우데이즈 시코르앰플앰플=앰플 30ml190801</t>
        </is>
      </c>
    </row>
    <row r="7896" customFormat="1" s="93">
      <c r="B7896" s="127" t="n">
        <v>44034</v>
      </c>
      <c r="C7896" s="93">
        <f>TEXT(B7896,"aaa")</f>
        <v/>
      </c>
      <c r="E7896" s="93" t="inlineStr">
        <is>
          <t>선크림</t>
        </is>
      </c>
      <c r="F7896" s="5" t="inlineStr">
        <is>
          <t>카페24</t>
        </is>
      </c>
      <c r="G7896" s="93" t="inlineStr">
        <is>
          <t>선크림 50ml</t>
        </is>
      </c>
      <c r="H7896" s="93" t="n">
        <v>9</v>
      </c>
      <c r="J7896" s="7" t="n">
        <v>190801</v>
      </c>
      <c r="L7896" s="93" t="n">
        <v>180000</v>
      </c>
      <c r="M7896" s="93" t="n">
        <v>169470</v>
      </c>
      <c r="N7896" s="93" t="n">
        <v>21105</v>
      </c>
      <c r="O7896" s="148" t="n">
        <v>163636.3636363636</v>
      </c>
      <c r="P7896" s="93" t="inlineStr">
        <is>
          <t>카페24선크림선크림 50ml190801</t>
        </is>
      </c>
    </row>
    <row r="7897" customFormat="1" s="93">
      <c r="B7897" s="127" t="n">
        <v>44034</v>
      </c>
      <c r="C7897" s="93">
        <f>TEXT(B7897,"aaa")</f>
        <v/>
      </c>
      <c r="E7897" s="93" t="inlineStr">
        <is>
          <t>선크림</t>
        </is>
      </c>
      <c r="F7897" s="5" t="inlineStr">
        <is>
          <t>카페24</t>
        </is>
      </c>
      <c r="G7897" s="93" t="inlineStr">
        <is>
          <t>선크림 50ml  2set</t>
        </is>
      </c>
      <c r="H7897" s="93" t="n">
        <v>5</v>
      </c>
      <c r="J7897" s="7" t="n">
        <v>190801</v>
      </c>
      <c r="L7897" s="93" t="n">
        <v>175000</v>
      </c>
      <c r="M7897" s="93" t="n">
        <v>164762.5</v>
      </c>
      <c r="N7897" s="93" t="n">
        <v>23450</v>
      </c>
      <c r="O7897" s="148" t="n">
        <v>159090.9090909091</v>
      </c>
      <c r="P7897" s="93" t="inlineStr">
        <is>
          <t>카페24선크림선크림 50ml  2set190801</t>
        </is>
      </c>
    </row>
    <row r="7898" customFormat="1" s="93">
      <c r="B7898" s="127" t="n">
        <v>44034</v>
      </c>
      <c r="C7898" s="93">
        <f>TEXT(B7898,"aaa")</f>
        <v/>
      </c>
      <c r="E7898" s="93" t="inlineStr">
        <is>
          <t>클렌징폼</t>
        </is>
      </c>
      <c r="F7898" s="5" t="inlineStr">
        <is>
          <t>카페24</t>
        </is>
      </c>
      <c r="G7898" s="93" t="inlineStr">
        <is>
          <t>클렌징폼 120ml(선크림할인)</t>
        </is>
      </c>
      <c r="H7898" s="93" t="n">
        <v>3</v>
      </c>
      <c r="J7898" s="7" t="n">
        <v>190801</v>
      </c>
      <c r="L7898" s="93" t="n">
        <v>30000</v>
      </c>
      <c r="M7898" s="93" t="n">
        <v>28245</v>
      </c>
      <c r="N7898" s="93" t="n">
        <v>8250</v>
      </c>
      <c r="O7898" s="148" t="n">
        <v>27272.72727272727</v>
      </c>
      <c r="P7898" s="93" t="inlineStr">
        <is>
          <t>카페24클렌징폼클렌징폼 120ml(선크림할인)190801</t>
        </is>
      </c>
    </row>
    <row r="7899" customFormat="1" s="93">
      <c r="B7899" s="127" t="n">
        <v>44034</v>
      </c>
      <c r="C7899" s="93">
        <f>TEXT(B7899,"aaa")</f>
        <v/>
      </c>
      <c r="E7899" s="93" t="inlineStr">
        <is>
          <t>여름 한정 진정세트</t>
        </is>
      </c>
      <c r="F7899" s="5" t="inlineStr">
        <is>
          <t>카페24</t>
        </is>
      </c>
      <c r="G7899" s="93" t="inlineStr">
        <is>
          <t>여름 한정 진정세트</t>
        </is>
      </c>
      <c r="H7899" s="93" t="n">
        <v>7</v>
      </c>
      <c r="J7899" s="7" t="n">
        <v>190801</v>
      </c>
      <c r="L7899" s="93" t="n">
        <v>245000</v>
      </c>
      <c r="M7899" s="93" t="n">
        <v>230667.5</v>
      </c>
      <c r="N7899" s="93" t="n">
        <v>39235</v>
      </c>
      <c r="O7899" s="148" t="n">
        <v>222727.2727272727</v>
      </c>
      <c r="P7899" s="93" t="inlineStr">
        <is>
          <t>카페24여름 한정 진정세트여름 한정 진정세트190801</t>
        </is>
      </c>
    </row>
    <row r="7900" customFormat="1" s="93">
      <c r="B7900" s="127" t="n">
        <v>44034</v>
      </c>
      <c r="C7900" s="93">
        <f>TEXT(B7900,"aaa")</f>
        <v/>
      </c>
      <c r="E7900" s="93" t="inlineStr">
        <is>
          <t>여름 한정 진정세트</t>
        </is>
      </c>
      <c r="F7900" s="5" t="inlineStr">
        <is>
          <t>카페24</t>
        </is>
      </c>
      <c r="G7900" s="93" t="inlineStr">
        <is>
          <t>여름 한정 진정세트 (대용량)</t>
        </is>
      </c>
      <c r="H7900" s="93" t="n">
        <v>7</v>
      </c>
      <c r="J7900" s="7" t="n">
        <v>190801</v>
      </c>
      <c r="L7900" s="93" t="n">
        <v>315000</v>
      </c>
      <c r="M7900" s="93" t="n">
        <v>296572.5</v>
      </c>
      <c r="N7900" s="93" t="n">
        <v>49490</v>
      </c>
      <c r="O7900" s="148" t="n">
        <v>286363.6363636364</v>
      </c>
      <c r="P7900" s="93" t="inlineStr">
        <is>
          <t>카페24여름 한정 진정세트여름 한정 진정세트 (대용량)190801</t>
        </is>
      </c>
    </row>
    <row r="7901" customFormat="1" s="93">
      <c r="B7901" s="127" t="n">
        <v>44034</v>
      </c>
      <c r="C7901" s="93">
        <f>TEXT(B7901,"aaa")</f>
        <v/>
      </c>
      <c r="E7901" s="93" t="inlineStr">
        <is>
          <t>머드크림마스크</t>
        </is>
      </c>
      <c r="F7901" s="5" t="inlineStr">
        <is>
          <t>카페24</t>
        </is>
      </c>
      <c r="G7901" s="93" t="inlineStr">
        <is>
          <t>머드크림마스크 100ml</t>
        </is>
      </c>
      <c r="H7901" s="93" t="n">
        <v>3</v>
      </c>
      <c r="J7901" s="7" t="n">
        <v>190801</v>
      </c>
      <c r="L7901" s="93" t="n">
        <v>60000</v>
      </c>
      <c r="M7901" s="93" t="n">
        <v>56490</v>
      </c>
      <c r="N7901" s="93" t="n">
        <v>4326</v>
      </c>
      <c r="O7901" s="148" t="n">
        <v>54545.45454545454</v>
      </c>
      <c r="P7901" s="93" t="inlineStr">
        <is>
          <t>카페24머드크림마스크머드크림마스크 100ml190801</t>
        </is>
      </c>
    </row>
    <row r="7902" customFormat="1" s="93">
      <c r="B7902" s="127" t="n">
        <v>44034</v>
      </c>
      <c r="C7902" s="93">
        <f>TEXT(B7902,"aaa")</f>
        <v/>
      </c>
      <c r="E7902" s="93" t="inlineStr">
        <is>
          <t>머드크림마스크</t>
        </is>
      </c>
      <c r="F7902" s="5" t="inlineStr">
        <is>
          <t>카페24</t>
        </is>
      </c>
      <c r="G7902" s="93" t="inlineStr">
        <is>
          <t>머드크림마스크 100ml 2set</t>
        </is>
      </c>
      <c r="H7902" s="93" t="n">
        <v>1</v>
      </c>
      <c r="J7902" s="7" t="n">
        <v>190801</v>
      </c>
      <c r="L7902" s="93" t="n">
        <v>35000</v>
      </c>
      <c r="M7902" s="93" t="n">
        <v>32952.5</v>
      </c>
      <c r="N7902" s="93" t="n">
        <v>2884</v>
      </c>
      <c r="O7902" s="148" t="n">
        <v>31818.18181818182</v>
      </c>
      <c r="P7902" s="93" t="inlineStr">
        <is>
          <t>카페24머드크림마스크머드크림마스크 100ml 2set190801</t>
        </is>
      </c>
    </row>
    <row r="7903" customFormat="1" s="93">
      <c r="B7903" s="127" t="n">
        <v>44034</v>
      </c>
      <c r="C7903" s="93">
        <f>TEXT(B7903,"aaa")</f>
        <v/>
      </c>
      <c r="E7903" s="93" t="inlineStr">
        <is>
          <t>토너</t>
        </is>
      </c>
      <c r="F7903" s="5" t="inlineStr">
        <is>
          <t>카페24</t>
        </is>
      </c>
      <c r="G7903" s="93" t="inlineStr">
        <is>
          <t>250ml</t>
        </is>
      </c>
      <c r="H7903" s="93" t="n">
        <v>78</v>
      </c>
      <c r="J7903" s="7" t="n">
        <v>190801</v>
      </c>
      <c r="L7903" s="93" t="n">
        <v>1560000</v>
      </c>
      <c r="M7903" s="93" t="n">
        <v>1468740</v>
      </c>
      <c r="N7903" s="93" t="n">
        <v>254280</v>
      </c>
      <c r="O7903" s="148" t="n">
        <v>1418181.818181818</v>
      </c>
      <c r="P7903" s="93" t="inlineStr">
        <is>
          <t>카페24토너250ml190801</t>
        </is>
      </c>
    </row>
    <row r="7904" customFormat="1" s="93">
      <c r="B7904" s="127" t="n">
        <v>44034</v>
      </c>
      <c r="C7904" s="93">
        <f>TEXT(B7904,"aaa")</f>
        <v/>
      </c>
      <c r="E7904" s="93" t="inlineStr">
        <is>
          <t>토너</t>
        </is>
      </c>
      <c r="F7904" s="5" t="inlineStr">
        <is>
          <t>카페24</t>
        </is>
      </c>
      <c r="G7904" s="93" t="inlineStr">
        <is>
          <t>250ml 2set</t>
        </is>
      </c>
      <c r="H7904" s="93" t="n">
        <v>50</v>
      </c>
      <c r="J7904" s="7" t="n">
        <v>190801</v>
      </c>
      <c r="L7904" s="93" t="n">
        <v>1750000</v>
      </c>
      <c r="M7904" s="93" t="n">
        <v>1647625</v>
      </c>
      <c r="N7904" s="93" t="n">
        <v>326000</v>
      </c>
      <c r="O7904" s="148" t="n">
        <v>1590909.090909091</v>
      </c>
      <c r="P7904" s="93" t="inlineStr">
        <is>
          <t>카페24토너250ml 2set190801</t>
        </is>
      </c>
    </row>
    <row r="7905" customFormat="1" s="93">
      <c r="B7905" s="127" t="n">
        <v>44034</v>
      </c>
      <c r="C7905" s="93">
        <f>TEXT(B7905,"aaa")</f>
        <v/>
      </c>
      <c r="E7905" s="93" t="inlineStr">
        <is>
          <t>토너</t>
        </is>
      </c>
      <c r="F7905" s="5" t="inlineStr">
        <is>
          <t>카페24</t>
        </is>
      </c>
      <c r="G7905" s="93" t="inlineStr">
        <is>
          <t>500ml</t>
        </is>
      </c>
      <c r="H7905" s="93" t="n">
        <v>61</v>
      </c>
      <c r="J7905" s="7" t="n">
        <v>190801</v>
      </c>
      <c r="L7905" s="93" t="n">
        <v>2013000</v>
      </c>
      <c r="M7905" s="93" t="n">
        <v>1895239.5</v>
      </c>
      <c r="N7905" s="93" t="n">
        <v>288225</v>
      </c>
      <c r="O7905" s="148" t="n">
        <v>1830000</v>
      </c>
      <c r="P7905" s="93" t="inlineStr">
        <is>
          <t>카페24토너500ml190801</t>
        </is>
      </c>
    </row>
    <row r="7906" customFormat="1" s="93">
      <c r="B7906" s="127" t="n">
        <v>44034</v>
      </c>
      <c r="C7906" s="93">
        <f>TEXT(B7906,"aaa")</f>
        <v/>
      </c>
      <c r="E7906" s="93" t="inlineStr">
        <is>
          <t>토너</t>
        </is>
      </c>
      <c r="F7906" s="5" t="inlineStr">
        <is>
          <t>카페24</t>
        </is>
      </c>
      <c r="G7906" s="93" t="inlineStr">
        <is>
          <t>스킨팩 화장솜 60P</t>
        </is>
      </c>
      <c r="H7906" s="93" t="n">
        <v>72</v>
      </c>
      <c r="J7906" s="7" t="n">
        <v>190801</v>
      </c>
      <c r="L7906" s="93" t="n">
        <v>216000</v>
      </c>
      <c r="M7906" s="93" t="n">
        <v>203364</v>
      </c>
      <c r="N7906" s="93" t="n">
        <v>79920</v>
      </c>
      <c r="O7906" s="148" t="n">
        <v>196363.6363636364</v>
      </c>
      <c r="P7906" s="93" t="inlineStr">
        <is>
          <t>카페24토너스킨팩 화장솜 60P190801</t>
        </is>
      </c>
    </row>
    <row r="7907" customFormat="1" s="93">
      <c r="B7907" s="127" t="n">
        <v>44034</v>
      </c>
      <c r="C7907" s="93">
        <f>TEXT(B7907,"aaa")</f>
        <v/>
      </c>
      <c r="E7907" s="93" t="inlineStr">
        <is>
          <t>앰플</t>
        </is>
      </c>
      <c r="F7907" s="5" t="inlineStr">
        <is>
          <t>카페24</t>
        </is>
      </c>
      <c r="G7907" s="93" t="inlineStr">
        <is>
          <t>앰플 30ml</t>
        </is>
      </c>
      <c r="H7907" s="93" t="n">
        <v>17</v>
      </c>
      <c r="J7907" s="7" t="n">
        <v>190801</v>
      </c>
      <c r="L7907" s="93" t="n">
        <v>476000</v>
      </c>
      <c r="M7907" s="93" t="n">
        <v>448154</v>
      </c>
      <c r="N7907" s="93" t="n">
        <v>57749</v>
      </c>
      <c r="O7907" s="148" t="n">
        <v>432727.2727272727</v>
      </c>
      <c r="P7907" s="93" t="inlineStr">
        <is>
          <t>카페24앰플앰플 30ml190801</t>
        </is>
      </c>
    </row>
    <row r="7908" customFormat="1" s="93">
      <c r="B7908" s="127" t="n">
        <v>44034</v>
      </c>
      <c r="C7908" s="93">
        <f>TEXT(B7908,"aaa")</f>
        <v/>
      </c>
      <c r="E7908" s="93" t="inlineStr">
        <is>
          <t>수딩크림</t>
        </is>
      </c>
      <c r="F7908" s="5" t="inlineStr">
        <is>
          <t>카페24</t>
        </is>
      </c>
      <c r="G7908" s="93" t="inlineStr">
        <is>
          <t>수딩크림 100ml</t>
        </is>
      </c>
      <c r="H7908" s="93" t="n">
        <v>8</v>
      </c>
      <c r="J7908" s="7" t="n">
        <v>190801</v>
      </c>
      <c r="L7908" s="93" t="n">
        <v>304000</v>
      </c>
      <c r="M7908" s="93" t="n">
        <v>286216</v>
      </c>
      <c r="N7908" s="93" t="n">
        <v>24360</v>
      </c>
      <c r="O7908" s="148" t="n">
        <v>276363.6363636364</v>
      </c>
      <c r="P7908" s="93" t="inlineStr">
        <is>
          <t>카페24수딩크림수딩크림 100ml190801</t>
        </is>
      </c>
    </row>
    <row r="7909" customFormat="1" s="93">
      <c r="B7909" s="127" t="n">
        <v>44034</v>
      </c>
      <c r="C7909" s="93">
        <f>TEXT(B7909,"aaa")</f>
        <v/>
      </c>
      <c r="E7909" s="93" t="inlineStr">
        <is>
          <t>클렌징폼</t>
        </is>
      </c>
      <c r="F7909" s="5" t="inlineStr">
        <is>
          <t>카페24</t>
        </is>
      </c>
      <c r="G7909" s="93" t="inlineStr">
        <is>
          <t>클렌징폼 120ml</t>
        </is>
      </c>
      <c r="H7909" s="93" t="n">
        <v>1</v>
      </c>
      <c r="J7909" s="7" t="n">
        <v>190801</v>
      </c>
      <c r="L7909" s="93" t="n">
        <v>13000</v>
      </c>
      <c r="M7909" s="93" t="n">
        <v>12239.5</v>
      </c>
      <c r="N7909" s="93" t="n">
        <v>2750</v>
      </c>
      <c r="O7909" s="148" t="n">
        <v>11818.18181818182</v>
      </c>
      <c r="P7909" s="93" t="inlineStr">
        <is>
          <t>카페24클렌징폼클렌징폼 120ml190801</t>
        </is>
      </c>
    </row>
    <row r="7910" customFormat="1" s="93">
      <c r="B7910" s="127" t="n">
        <v>44034</v>
      </c>
      <c r="C7910" s="93">
        <f>TEXT(B7910,"aaa")</f>
        <v/>
      </c>
      <c r="E7910" s="93" t="inlineStr">
        <is>
          <t>클렌징폼</t>
        </is>
      </c>
      <c r="F7910" s="5" t="inlineStr">
        <is>
          <t>카페24</t>
        </is>
      </c>
      <c r="G7910" s="93" t="inlineStr">
        <is>
          <t>클렌징폼 120ml 3set</t>
        </is>
      </c>
      <c r="H7910" s="93" t="n">
        <v>1</v>
      </c>
      <c r="J7910" s="7" t="n">
        <v>190801</v>
      </c>
      <c r="L7910" s="93" t="n">
        <v>33000</v>
      </c>
      <c r="M7910" s="93" t="n">
        <v>31069.5</v>
      </c>
      <c r="N7910" s="93" t="n">
        <v>3690</v>
      </c>
      <c r="O7910" s="148" t="n">
        <v>30000</v>
      </c>
      <c r="P7910" s="93" t="inlineStr">
        <is>
          <t>카페24클렌징폼클렌징폼 120ml 3set190801</t>
        </is>
      </c>
    </row>
    <row r="7911" customFormat="1" s="93">
      <c r="B7911" s="127" t="n">
        <v>44034</v>
      </c>
      <c r="C7911" s="93">
        <f>TEXT(B7911,"aaa")</f>
        <v/>
      </c>
      <c r="E7911" s="93" t="inlineStr">
        <is>
          <t>토너</t>
        </is>
      </c>
      <c r="F7911" s="5" t="inlineStr">
        <is>
          <t>아누아 CS</t>
        </is>
      </c>
      <c r="G7911" s="93" t="inlineStr">
        <is>
          <t>250ml</t>
        </is>
      </c>
      <c r="H7911" s="93" t="n">
        <v>2</v>
      </c>
      <c r="J7911" s="7" t="n">
        <v>190801</v>
      </c>
      <c r="L7911" s="93" t="n">
        <v>0</v>
      </c>
      <c r="M7911" s="93" t="n">
        <v>0</v>
      </c>
      <c r="N7911" s="93" t="n">
        <v>6520</v>
      </c>
      <c r="O7911" s="148" t="n">
        <v>0</v>
      </c>
      <c r="P7911" s="93" t="inlineStr">
        <is>
          <t>아누아 CS토너250ml190801</t>
        </is>
      </c>
    </row>
    <row r="7912" customFormat="1" s="93">
      <c r="B7912" s="127" t="n">
        <v>44034</v>
      </c>
      <c r="C7912" s="93">
        <f>TEXT(B7912,"aaa")</f>
        <v/>
      </c>
      <c r="E7912" s="93" t="inlineStr">
        <is>
          <t>화장솜</t>
        </is>
      </c>
      <c r="F7912" s="5" t="inlineStr">
        <is>
          <t>아누아 CS</t>
        </is>
      </c>
      <c r="G7912" s="93" t="inlineStr">
        <is>
          <t>스킨팩 화장솜 60P</t>
        </is>
      </c>
      <c r="H7912" s="93" t="n">
        <v>305</v>
      </c>
      <c r="J7912" s="7" t="n">
        <v>190801</v>
      </c>
      <c r="L7912" s="93" t="n">
        <v>0</v>
      </c>
      <c r="M7912" s="93" t="n">
        <v>0</v>
      </c>
      <c r="N7912" s="93" t="n">
        <v>338550</v>
      </c>
      <c r="O7912" s="148" t="n">
        <v>0</v>
      </c>
      <c r="P7912" s="93" t="inlineStr">
        <is>
          <t>아누아 CS화장솜스킨팩 화장솜 60P190801</t>
        </is>
      </c>
    </row>
    <row r="7913" customFormat="1" s="93">
      <c r="B7913" s="127" t="n">
        <v>44034</v>
      </c>
      <c r="C7913" s="93">
        <f>TEXT(B7913,"aaa")</f>
        <v/>
      </c>
      <c r="E7913" s="93" t="inlineStr">
        <is>
          <t>토너</t>
        </is>
      </c>
      <c r="F7913" s="5" t="inlineStr">
        <is>
          <t>큐텐재팬</t>
        </is>
      </c>
      <c r="G7913" s="93" t="inlineStr">
        <is>
          <t>250ml</t>
        </is>
      </c>
      <c r="H7913" s="93" t="n">
        <v>22</v>
      </c>
      <c r="J7913" s="7" t="n">
        <v>190801</v>
      </c>
      <c r="L7913" s="93" t="n">
        <v>693000</v>
      </c>
      <c r="M7913" s="93" t="n">
        <v>616770</v>
      </c>
      <c r="N7913" s="93" t="n">
        <v>71720</v>
      </c>
      <c r="O7913" s="148" t="n">
        <v>630000</v>
      </c>
      <c r="P7913" s="93" t="inlineStr">
        <is>
          <t>큐텐재팬토너250ml190801</t>
        </is>
      </c>
    </row>
    <row r="7914" customFormat="1" s="93">
      <c r="B7914" s="127" t="n">
        <v>44034</v>
      </c>
      <c r="C7914" s="93">
        <f>TEXT(B7914,"aaa")</f>
        <v/>
      </c>
      <c r="E7914" s="93" t="inlineStr">
        <is>
          <t>토너</t>
        </is>
      </c>
      <c r="F7914" s="5" t="inlineStr">
        <is>
          <t>큐텐재팬</t>
        </is>
      </c>
      <c r="G7914" s="93" t="inlineStr">
        <is>
          <t>250ml 2set</t>
        </is>
      </c>
      <c r="H7914" s="93" t="n">
        <v>9</v>
      </c>
      <c r="J7914" s="7" t="n">
        <v>190801</v>
      </c>
      <c r="L7914" s="93" t="n">
        <v>396000</v>
      </c>
      <c r="M7914" s="93" t="n">
        <v>352440</v>
      </c>
      <c r="N7914" s="93" t="n">
        <v>58680</v>
      </c>
      <c r="O7914" s="148" t="n">
        <v>360000</v>
      </c>
      <c r="P7914" s="93" t="inlineStr">
        <is>
          <t>큐텐재팬토너250ml 2set190801</t>
        </is>
      </c>
    </row>
    <row r="7915" customFormat="1" s="93">
      <c r="B7915" s="127" t="n">
        <v>44034</v>
      </c>
      <c r="C7915" s="93">
        <f>TEXT(B7915,"aaa")</f>
        <v/>
      </c>
      <c r="E7915" s="93" t="inlineStr">
        <is>
          <t>앰플</t>
        </is>
      </c>
      <c r="F7915" s="5" t="inlineStr">
        <is>
          <t>큐텐재팬</t>
        </is>
      </c>
      <c r="G7915" s="93" t="inlineStr">
        <is>
          <t>앰플 30ml</t>
        </is>
      </c>
      <c r="H7915" s="93" t="n">
        <v>5</v>
      </c>
      <c r="J7915" s="7" t="n">
        <v>190801</v>
      </c>
      <c r="L7915" s="93" t="n">
        <v>190000</v>
      </c>
      <c r="M7915" s="93" t="n">
        <v>169100</v>
      </c>
      <c r="N7915" s="93" t="n">
        <v>16985</v>
      </c>
      <c r="O7915" s="148" t="n">
        <v>172727.2727272727</v>
      </c>
      <c r="P7915" s="93" t="inlineStr">
        <is>
          <t>큐텐재팬앰플앰플 30ml190801</t>
        </is>
      </c>
    </row>
    <row r="7916" customFormat="1" s="93">
      <c r="B7916" s="127" t="n">
        <v>44034</v>
      </c>
      <c r="C7916" s="93">
        <f>TEXT(B7916,"aaa")</f>
        <v/>
      </c>
      <c r="E7916" s="93" t="inlineStr">
        <is>
          <t>수딩크림</t>
        </is>
      </c>
      <c r="F7916" s="5" t="inlineStr">
        <is>
          <t>큐텐재팬</t>
        </is>
      </c>
      <c r="G7916" s="93" t="inlineStr">
        <is>
          <t>수딩크림 100ml</t>
        </is>
      </c>
      <c r="H7916" s="93" t="n">
        <v>2</v>
      </c>
      <c r="J7916" s="7" t="n">
        <v>190801</v>
      </c>
      <c r="L7916" s="93" t="n">
        <v>86000</v>
      </c>
      <c r="M7916" s="93" t="n">
        <v>76540</v>
      </c>
      <c r="N7916" s="93" t="n">
        <v>6090</v>
      </c>
      <c r="O7916" s="148" t="n">
        <v>78181.81818181818</v>
      </c>
      <c r="P7916" s="93" t="inlineStr">
        <is>
          <t>큐텐재팬수딩크림수딩크림 100ml190801</t>
        </is>
      </c>
    </row>
    <row r="7917" customFormat="1" s="93">
      <c r="B7917" s="127" t="n">
        <v>44034</v>
      </c>
      <c r="C7917" s="93">
        <f>TEXT(B7917,"aaa")</f>
        <v/>
      </c>
      <c r="E7917" s="93" t="inlineStr">
        <is>
          <t>수딩크림</t>
        </is>
      </c>
      <c r="F7917" s="5" t="inlineStr">
        <is>
          <t>쇼피태국</t>
        </is>
      </c>
      <c r="G7917" s="93" t="inlineStr">
        <is>
          <t>수딩크림 100ml</t>
        </is>
      </c>
      <c r="H7917" s="93" t="n">
        <v>1</v>
      </c>
      <c r="J7917" s="7" t="n">
        <v>190801</v>
      </c>
      <c r="L7917" s="93" t="n">
        <v>37780</v>
      </c>
      <c r="M7917" s="93" t="n">
        <v>36646.6</v>
      </c>
      <c r="N7917" s="93" t="n">
        <v>3045</v>
      </c>
      <c r="O7917" s="148" t="n">
        <v>34345.45454545454</v>
      </c>
      <c r="P7917" s="93" t="inlineStr">
        <is>
          <t>쇼피태국수딩크림수딩크림 100ml190801</t>
        </is>
      </c>
    </row>
    <row r="7918" customFormat="1" s="93">
      <c r="B7918" s="127" t="n">
        <v>44034</v>
      </c>
      <c r="C7918" s="93">
        <f>TEXT(B7918,"aaa")</f>
        <v/>
      </c>
      <c r="E7918" s="93" t="inlineStr">
        <is>
          <t>앰플</t>
        </is>
      </c>
      <c r="F7918" s="5" t="inlineStr">
        <is>
          <t>쇼피태국</t>
        </is>
      </c>
      <c r="G7918" s="93" t="inlineStr">
        <is>
          <t>앰플 30ml</t>
        </is>
      </c>
      <c r="H7918" s="93" t="n">
        <v>1</v>
      </c>
      <c r="J7918" s="7" t="n">
        <v>190801</v>
      </c>
      <c r="L7918" s="93" t="n">
        <v>32900</v>
      </c>
      <c r="M7918" s="93" t="n">
        <v>31913</v>
      </c>
      <c r="N7918" s="93" t="n">
        <v>3397</v>
      </c>
      <c r="O7918" s="148" t="n">
        <v>29909.09090909091</v>
      </c>
      <c r="P7918" s="93" t="inlineStr">
        <is>
          <t>쇼피태국앰플앰플 30ml190801</t>
        </is>
      </c>
    </row>
    <row r="7919" customFormat="1" s="93">
      <c r="B7919" s="127" t="n">
        <v>44034</v>
      </c>
      <c r="C7919" s="93">
        <f>TEXT(B7919,"aaa")</f>
        <v/>
      </c>
      <c r="E7919" s="93" t="inlineStr">
        <is>
          <t>토너</t>
        </is>
      </c>
      <c r="F7919" s="5" t="inlineStr">
        <is>
          <t>큐텐싱가폴</t>
        </is>
      </c>
      <c r="G7919" s="93" t="inlineStr">
        <is>
          <t>500ml</t>
        </is>
      </c>
      <c r="H7919" s="93" t="n">
        <v>1</v>
      </c>
      <c r="J7919" s="7" t="n">
        <v>190801</v>
      </c>
      <c r="L7919" s="93" t="n">
        <v>44900</v>
      </c>
      <c r="M7919" s="93" t="n">
        <v>39961</v>
      </c>
      <c r="N7919" s="93" t="n">
        <v>4725</v>
      </c>
      <c r="O7919" s="148" t="n">
        <v>40818.18181818182</v>
      </c>
      <c r="P7919" s="93" t="inlineStr">
        <is>
          <t>큐텐싱가폴토너500ml190801</t>
        </is>
      </c>
    </row>
    <row r="7920" customFormat="1" s="93">
      <c r="B7920" s="127" t="n">
        <v>44034</v>
      </c>
      <c r="C7920" s="93">
        <f>TEXT(B7920,"aaa")</f>
        <v/>
      </c>
      <c r="E7920" s="93" t="inlineStr">
        <is>
          <t>머드크림마스크</t>
        </is>
      </c>
      <c r="F7920" s="5" t="inlineStr">
        <is>
          <t>큐텐싱가폴</t>
        </is>
      </c>
      <c r="G7920" s="93" t="inlineStr">
        <is>
          <t>머드크림마스크 100ml</t>
        </is>
      </c>
      <c r="H7920" s="93" t="n">
        <v>1</v>
      </c>
      <c r="J7920" s="7" t="n">
        <v>190801</v>
      </c>
      <c r="L7920" s="93" t="n">
        <v>25900</v>
      </c>
      <c r="M7920" s="93" t="n">
        <v>23051</v>
      </c>
      <c r="N7920" s="93" t="n">
        <v>1442</v>
      </c>
      <c r="O7920" s="148" t="n">
        <v>23545.45454545454</v>
      </c>
      <c r="P7920" s="93" t="inlineStr">
        <is>
          <t>큐텐싱가폴머드크림마스크머드크림마스크 100ml190801</t>
        </is>
      </c>
    </row>
    <row r="7921" customFormat="1" s="90">
      <c r="B7921" s="127" t="n">
        <v>44035</v>
      </c>
      <c r="C7921" s="93">
        <f>TEXT(B7921,"aaa")</f>
        <v/>
      </c>
      <c r="E7921" s="90" t="inlineStr">
        <is>
          <t>수딩크림</t>
        </is>
      </c>
      <c r="F7921" s="14" t="inlineStr">
        <is>
          <t>글로우데이즈 시코르</t>
        </is>
      </c>
      <c r="G7921" s="90" t="inlineStr">
        <is>
          <t>수딩크림=수딩크림 100ml</t>
        </is>
      </c>
      <c r="H7921" s="90" t="n">
        <v>10</v>
      </c>
      <c r="J7921" s="15" t="n">
        <v>190801</v>
      </c>
      <c r="L7921" s="90" t="n">
        <v>171000</v>
      </c>
      <c r="M7921" s="90" t="n">
        <v>171000</v>
      </c>
      <c r="N7921" s="90" t="n">
        <v>30450</v>
      </c>
      <c r="O7921" s="150" t="n">
        <v>155454.5454545454</v>
      </c>
      <c r="P7921" s="90" t="inlineStr">
        <is>
          <t>글로우데이즈 시코르수딩크림수딩크림=수딩크림 100ml190801</t>
        </is>
      </c>
    </row>
    <row r="7922" customFormat="1" s="90">
      <c r="B7922" s="127" t="n">
        <v>44035</v>
      </c>
      <c r="C7922" s="93">
        <f>TEXT(B7922,"aaa")</f>
        <v/>
      </c>
      <c r="E7922" s="90" t="inlineStr">
        <is>
          <t>앰플</t>
        </is>
      </c>
      <c r="F7922" s="14" t="inlineStr">
        <is>
          <t>글로우데이즈 시코르</t>
        </is>
      </c>
      <c r="G7922" s="90" t="inlineStr">
        <is>
          <t>앰플=앰플 30ml</t>
        </is>
      </c>
      <c r="H7922" s="90" t="n">
        <v>10</v>
      </c>
      <c r="J7922" s="15" t="n">
        <v>190801</v>
      </c>
      <c r="L7922" s="90" t="n">
        <v>148500</v>
      </c>
      <c r="M7922" s="90" t="n">
        <v>148500</v>
      </c>
      <c r="N7922" s="90" t="n">
        <v>33970</v>
      </c>
      <c r="O7922" s="150" t="n">
        <v>135000</v>
      </c>
      <c r="P7922" s="90" t="inlineStr">
        <is>
          <t>글로우데이즈 시코르앰플앰플=앰플 30ml190801</t>
        </is>
      </c>
    </row>
    <row r="7923" customFormat="1" s="93">
      <c r="B7923" s="127" t="n">
        <v>44035</v>
      </c>
      <c r="C7923" s="93">
        <f>TEXT(B7923,"aaa")</f>
        <v/>
      </c>
      <c r="E7923" s="93" t="inlineStr">
        <is>
          <t>선크림</t>
        </is>
      </c>
      <c r="F7923" s="5" t="inlineStr">
        <is>
          <t>카페24</t>
        </is>
      </c>
      <c r="G7923" s="93" t="inlineStr">
        <is>
          <t>선크림 50ml</t>
        </is>
      </c>
      <c r="H7923" s="93" t="n">
        <v>3</v>
      </c>
      <c r="J7923" s="7" t="n">
        <v>190801</v>
      </c>
      <c r="L7923" s="93" t="n">
        <v>60000</v>
      </c>
      <c r="M7923" s="93" t="n">
        <v>56490</v>
      </c>
      <c r="N7923" s="93" t="n">
        <v>7035</v>
      </c>
      <c r="O7923" s="148" t="n">
        <v>54545.45454545454</v>
      </c>
      <c r="P7923" s="93" t="inlineStr">
        <is>
          <t>카페24선크림선크림 50ml190801</t>
        </is>
      </c>
    </row>
    <row r="7924" customFormat="1" s="93">
      <c r="B7924" s="127" t="n">
        <v>44035</v>
      </c>
      <c r="C7924" s="93">
        <f>TEXT(B7924,"aaa")</f>
        <v/>
      </c>
      <c r="E7924" s="93" t="inlineStr">
        <is>
          <t>선크림</t>
        </is>
      </c>
      <c r="F7924" s="5" t="inlineStr">
        <is>
          <t>카페24</t>
        </is>
      </c>
      <c r="G7924" s="93" t="inlineStr">
        <is>
          <t>선크림 50ml  2set</t>
        </is>
      </c>
      <c r="H7924" s="93" t="n">
        <v>2</v>
      </c>
      <c r="J7924" s="7" t="n">
        <v>190801</v>
      </c>
      <c r="L7924" s="93" t="n">
        <v>70000</v>
      </c>
      <c r="M7924" s="93" t="n">
        <v>65905</v>
      </c>
      <c r="N7924" s="93" t="n">
        <v>9380</v>
      </c>
      <c r="O7924" s="148" t="n">
        <v>63636.36363636363</v>
      </c>
      <c r="P7924" s="93" t="inlineStr">
        <is>
          <t>카페24선크림선크림 50ml  2set190801</t>
        </is>
      </c>
    </row>
    <row r="7925" customFormat="1" s="93">
      <c r="B7925" s="127" t="n">
        <v>44035</v>
      </c>
      <c r="C7925" s="93">
        <f>TEXT(B7925,"aaa")</f>
        <v/>
      </c>
      <c r="E7925" s="93" t="inlineStr">
        <is>
          <t>여름 한정 진정세트</t>
        </is>
      </c>
      <c r="F7925" s="5" t="inlineStr">
        <is>
          <t>카페24</t>
        </is>
      </c>
      <c r="G7925" s="93" t="inlineStr">
        <is>
          <t>여름 한정 진정세트</t>
        </is>
      </c>
      <c r="H7925" s="93" t="n">
        <v>2</v>
      </c>
      <c r="J7925" s="7" t="n">
        <v>190801</v>
      </c>
      <c r="L7925" s="93" t="n">
        <v>70000</v>
      </c>
      <c r="M7925" s="93" t="n">
        <v>65905</v>
      </c>
      <c r="N7925" s="93" t="n">
        <v>11210</v>
      </c>
      <c r="O7925" s="148" t="n">
        <v>63636.36363636363</v>
      </c>
      <c r="P7925" s="93" t="inlineStr">
        <is>
          <t>카페24여름 한정 진정세트여름 한정 진정세트190801</t>
        </is>
      </c>
    </row>
    <row r="7926" customFormat="1" s="93">
      <c r="B7926" s="127" t="n">
        <v>44035</v>
      </c>
      <c r="C7926" s="93">
        <f>TEXT(B7926,"aaa")</f>
        <v/>
      </c>
      <c r="E7926" s="93" t="inlineStr">
        <is>
          <t>여름 한정 진정세트</t>
        </is>
      </c>
      <c r="F7926" s="5" t="inlineStr">
        <is>
          <t>카페24</t>
        </is>
      </c>
      <c r="G7926" s="93" t="inlineStr">
        <is>
          <t>여름 한정 진정세트 (대용량)</t>
        </is>
      </c>
      <c r="H7926" s="93" t="n">
        <v>6</v>
      </c>
      <c r="J7926" s="7" t="n">
        <v>190801</v>
      </c>
      <c r="L7926" s="93" t="n">
        <v>270000</v>
      </c>
      <c r="M7926" s="93" t="n">
        <v>254205</v>
      </c>
      <c r="N7926" s="93" t="n">
        <v>42420</v>
      </c>
      <c r="O7926" s="148" t="n">
        <v>245454.5454545454</v>
      </c>
      <c r="P7926" s="93" t="inlineStr">
        <is>
          <t>카페24여름 한정 진정세트여름 한정 진정세트 (대용량)190801</t>
        </is>
      </c>
    </row>
    <row r="7927" customFormat="1" s="93">
      <c r="B7927" s="127" t="n">
        <v>44035</v>
      </c>
      <c r="C7927" s="93">
        <f>TEXT(B7927,"aaa")</f>
        <v/>
      </c>
      <c r="E7927" s="93" t="inlineStr">
        <is>
          <t>머드크림마스크</t>
        </is>
      </c>
      <c r="F7927" s="5" t="inlineStr">
        <is>
          <t>카페24</t>
        </is>
      </c>
      <c r="G7927" s="93" t="inlineStr">
        <is>
          <t>머드크림마스크 100ml</t>
        </is>
      </c>
      <c r="H7927" s="93" t="n">
        <v>3</v>
      </c>
      <c r="J7927" s="7" t="n">
        <v>190801</v>
      </c>
      <c r="L7927" s="93" t="n">
        <v>60000</v>
      </c>
      <c r="M7927" s="93" t="n">
        <v>56490</v>
      </c>
      <c r="N7927" s="93" t="n">
        <v>4326</v>
      </c>
      <c r="O7927" s="148" t="n">
        <v>54545.45454545454</v>
      </c>
      <c r="P7927" s="93" t="inlineStr">
        <is>
          <t>카페24머드크림마스크머드크림마스크 100ml190801</t>
        </is>
      </c>
    </row>
    <row r="7928" customFormat="1" s="93">
      <c r="B7928" s="127" t="n">
        <v>44035</v>
      </c>
      <c r="C7928" s="93">
        <f>TEXT(B7928,"aaa")</f>
        <v/>
      </c>
      <c r="E7928" s="93" t="inlineStr">
        <is>
          <t>토너</t>
        </is>
      </c>
      <c r="F7928" s="5" t="inlineStr">
        <is>
          <t>카페24</t>
        </is>
      </c>
      <c r="G7928" s="93" t="inlineStr">
        <is>
          <t>250ml</t>
        </is>
      </c>
      <c r="H7928" s="93" t="n">
        <v>53</v>
      </c>
      <c r="J7928" s="7" t="n">
        <v>190801</v>
      </c>
      <c r="L7928" s="93" t="n">
        <v>1060000</v>
      </c>
      <c r="M7928" s="93" t="n">
        <v>997990</v>
      </c>
      <c r="N7928" s="93" t="n">
        <v>172780</v>
      </c>
      <c r="O7928" s="148" t="n">
        <v>963636.3636363635</v>
      </c>
      <c r="P7928" s="93" t="inlineStr">
        <is>
          <t>카페24토너250ml190801</t>
        </is>
      </c>
    </row>
    <row r="7929" customFormat="1" s="93">
      <c r="B7929" s="127" t="n">
        <v>44035</v>
      </c>
      <c r="C7929" s="93">
        <f>TEXT(B7929,"aaa")</f>
        <v/>
      </c>
      <c r="E7929" s="93" t="inlineStr">
        <is>
          <t>토너</t>
        </is>
      </c>
      <c r="F7929" s="5" t="inlineStr">
        <is>
          <t>카페24</t>
        </is>
      </c>
      <c r="G7929" s="93" t="inlineStr">
        <is>
          <t>250ml 2set</t>
        </is>
      </c>
      <c r="H7929" s="93" t="n">
        <v>55</v>
      </c>
      <c r="J7929" s="7" t="n">
        <v>190801</v>
      </c>
      <c r="L7929" s="93" t="n">
        <v>1925000</v>
      </c>
      <c r="M7929" s="93" t="n">
        <v>1812387.5</v>
      </c>
      <c r="N7929" s="93" t="n">
        <v>358600</v>
      </c>
      <c r="O7929" s="148" t="n">
        <v>1750000</v>
      </c>
      <c r="P7929" s="93" t="inlineStr">
        <is>
          <t>카페24토너250ml 2set190801</t>
        </is>
      </c>
    </row>
    <row r="7930" customFormat="1" s="93">
      <c r="B7930" s="127" t="n">
        <v>44035</v>
      </c>
      <c r="C7930" s="93">
        <f>TEXT(B7930,"aaa")</f>
        <v/>
      </c>
      <c r="E7930" s="93" t="inlineStr">
        <is>
          <t>토너</t>
        </is>
      </c>
      <c r="F7930" s="5" t="inlineStr">
        <is>
          <t>카페24</t>
        </is>
      </c>
      <c r="G7930" s="93" t="inlineStr">
        <is>
          <t>500ml</t>
        </is>
      </c>
      <c r="H7930" s="93" t="n">
        <v>48</v>
      </c>
      <c r="J7930" s="7" t="n">
        <v>190801</v>
      </c>
      <c r="L7930" s="93" t="n">
        <v>1584000</v>
      </c>
      <c r="M7930" s="93" t="n">
        <v>1491336</v>
      </c>
      <c r="N7930" s="93" t="n">
        <v>226800</v>
      </c>
      <c r="O7930" s="148" t="n">
        <v>1440000</v>
      </c>
      <c r="P7930" s="93" t="inlineStr">
        <is>
          <t>카페24토너500ml190801</t>
        </is>
      </c>
    </row>
    <row r="7931" customFormat="1" s="93">
      <c r="B7931" s="127" t="n">
        <v>44035</v>
      </c>
      <c r="C7931" s="93">
        <f>TEXT(B7931,"aaa")</f>
        <v/>
      </c>
      <c r="E7931" s="93" t="inlineStr">
        <is>
          <t>토너</t>
        </is>
      </c>
      <c r="F7931" s="5" t="inlineStr">
        <is>
          <t>카페24</t>
        </is>
      </c>
      <c r="G7931" s="93" t="inlineStr">
        <is>
          <t>스킨팩 화장솜 60P</t>
        </is>
      </c>
      <c r="H7931" s="93" t="n">
        <v>69</v>
      </c>
      <c r="J7931" s="7" t="n">
        <v>190801</v>
      </c>
      <c r="L7931" s="93" t="n">
        <v>207000</v>
      </c>
      <c r="M7931" s="93" t="n">
        <v>194890.5</v>
      </c>
      <c r="N7931" s="93" t="n">
        <v>76590</v>
      </c>
      <c r="O7931" s="148" t="n">
        <v>188181.8181818182</v>
      </c>
      <c r="P7931" s="93" t="inlineStr">
        <is>
          <t>카페24토너스킨팩 화장솜 60P190801</t>
        </is>
      </c>
    </row>
    <row r="7932" customFormat="1" s="93">
      <c r="B7932" s="127" t="n">
        <v>44035</v>
      </c>
      <c r="C7932" s="93">
        <f>TEXT(B7932,"aaa")</f>
        <v/>
      </c>
      <c r="E7932" s="93" t="inlineStr">
        <is>
          <t>앰플</t>
        </is>
      </c>
      <c r="F7932" s="5" t="inlineStr">
        <is>
          <t>카페24</t>
        </is>
      </c>
      <c r="G7932" s="93" t="inlineStr">
        <is>
          <t>앰플 30ml</t>
        </is>
      </c>
      <c r="H7932" s="93" t="n">
        <v>18</v>
      </c>
      <c r="J7932" s="7" t="n">
        <v>190801</v>
      </c>
      <c r="L7932" s="93" t="n">
        <v>504000</v>
      </c>
      <c r="M7932" s="93" t="n">
        <v>474516</v>
      </c>
      <c r="N7932" s="93" t="n">
        <v>61146</v>
      </c>
      <c r="O7932" s="148" t="n">
        <v>458181.8181818181</v>
      </c>
      <c r="P7932" s="93" t="inlineStr">
        <is>
          <t>카페24앰플앰플 30ml190801</t>
        </is>
      </c>
    </row>
    <row r="7933" customFormat="1" s="93">
      <c r="B7933" s="127" t="n">
        <v>44035</v>
      </c>
      <c r="C7933" s="93">
        <f>TEXT(B7933,"aaa")</f>
        <v/>
      </c>
      <c r="E7933" s="93" t="inlineStr">
        <is>
          <t>수딩크림</t>
        </is>
      </c>
      <c r="F7933" s="5" t="inlineStr">
        <is>
          <t>카페24</t>
        </is>
      </c>
      <c r="G7933" s="93" t="inlineStr">
        <is>
          <t>수딩크림 100ml</t>
        </is>
      </c>
      <c r="H7933" s="93" t="n">
        <v>8</v>
      </c>
      <c r="J7933" s="7" t="n">
        <v>190801</v>
      </c>
      <c r="L7933" s="93" t="n">
        <v>304000</v>
      </c>
      <c r="M7933" s="93" t="n">
        <v>286216</v>
      </c>
      <c r="N7933" s="93" t="n">
        <v>24360</v>
      </c>
      <c r="O7933" s="148" t="n">
        <v>276363.6363636364</v>
      </c>
      <c r="P7933" s="93" t="inlineStr">
        <is>
          <t>카페24수딩크림수딩크림 100ml190801</t>
        </is>
      </c>
    </row>
    <row r="7934" customFormat="1" s="93">
      <c r="B7934" s="127" t="n">
        <v>44035</v>
      </c>
      <c r="C7934" s="93">
        <f>TEXT(B7934,"aaa")</f>
        <v/>
      </c>
      <c r="E7934" s="93" t="inlineStr">
        <is>
          <t>토너</t>
        </is>
      </c>
      <c r="F7934" s="5" t="inlineStr">
        <is>
          <t>큐텐재팬</t>
        </is>
      </c>
      <c r="G7934" s="93" t="inlineStr">
        <is>
          <t>250ml</t>
        </is>
      </c>
      <c r="H7934" s="93" t="n">
        <v>10</v>
      </c>
      <c r="J7934" s="7" t="n">
        <v>190801</v>
      </c>
      <c r="L7934" s="93" t="n">
        <v>315000</v>
      </c>
      <c r="M7934" s="93" t="n">
        <v>280350</v>
      </c>
      <c r="N7934" s="93" t="n">
        <v>32600</v>
      </c>
      <c r="O7934" s="148" t="n">
        <v>286363.6363636364</v>
      </c>
      <c r="P7934" s="93" t="inlineStr">
        <is>
          <t>큐텐재팬토너250ml190801</t>
        </is>
      </c>
    </row>
    <row r="7935" customFormat="1" s="93">
      <c r="B7935" s="127" t="n">
        <v>44035</v>
      </c>
      <c r="C7935" s="93">
        <f>TEXT(B7935,"aaa")</f>
        <v/>
      </c>
      <c r="E7935" s="93" t="inlineStr">
        <is>
          <t>토너</t>
        </is>
      </c>
      <c r="F7935" s="5" t="inlineStr">
        <is>
          <t>큐텐재팬</t>
        </is>
      </c>
      <c r="G7935" s="93" t="inlineStr">
        <is>
          <t>250ml 2set</t>
        </is>
      </c>
      <c r="H7935" s="93" t="n">
        <v>3</v>
      </c>
      <c r="J7935" s="7" t="n">
        <v>190801</v>
      </c>
      <c r="L7935" s="93" t="n">
        <v>132000</v>
      </c>
      <c r="M7935" s="93" t="n">
        <v>117480</v>
      </c>
      <c r="N7935" s="93" t="n">
        <v>19560</v>
      </c>
      <c r="O7935" s="148" t="n">
        <v>120000</v>
      </c>
      <c r="P7935" s="93" t="inlineStr">
        <is>
          <t>큐텐재팬토너250ml 2set190801</t>
        </is>
      </c>
    </row>
    <row r="7936" customFormat="1" s="93">
      <c r="B7936" s="127" t="n">
        <v>44035</v>
      </c>
      <c r="C7936" s="93">
        <f>TEXT(B7936,"aaa")</f>
        <v/>
      </c>
      <c r="E7936" s="93" t="inlineStr">
        <is>
          <t>앰플</t>
        </is>
      </c>
      <c r="F7936" s="5" t="inlineStr">
        <is>
          <t>큐텐재팬</t>
        </is>
      </c>
      <c r="G7936" s="93" t="inlineStr">
        <is>
          <t>앰플 30ml</t>
        </is>
      </c>
      <c r="H7936" s="93" t="n">
        <v>1</v>
      </c>
      <c r="J7936" s="7" t="n">
        <v>190801</v>
      </c>
      <c r="L7936" s="93" t="n">
        <v>38000</v>
      </c>
      <c r="M7936" s="93" t="n">
        <v>33820</v>
      </c>
      <c r="N7936" s="93" t="n">
        <v>3397</v>
      </c>
      <c r="O7936" s="148" t="n">
        <v>34545.45454545454</v>
      </c>
      <c r="P7936" s="93" t="inlineStr">
        <is>
          <t>큐텐재팬앰플앰플 30ml190801</t>
        </is>
      </c>
    </row>
    <row r="7937" customFormat="1" s="93">
      <c r="B7937" s="127" t="n">
        <v>44035</v>
      </c>
      <c r="C7937" s="93">
        <f>TEXT(B7937,"aaa")</f>
        <v/>
      </c>
      <c r="E7937" s="93" t="inlineStr">
        <is>
          <t>수딩크림</t>
        </is>
      </c>
      <c r="F7937" s="5" t="inlineStr">
        <is>
          <t>큐텐재팬</t>
        </is>
      </c>
      <c r="G7937" s="93" t="inlineStr">
        <is>
          <t>수딩크림 100ml</t>
        </is>
      </c>
      <c r="H7937" s="93" t="n">
        <v>1</v>
      </c>
      <c r="J7937" s="7" t="n">
        <v>190801</v>
      </c>
      <c r="L7937" s="93" t="n">
        <v>43000</v>
      </c>
      <c r="M7937" s="93" t="n">
        <v>38270</v>
      </c>
      <c r="N7937" s="93" t="n">
        <v>3045</v>
      </c>
      <c r="O7937" s="148" t="n">
        <v>39090.90909090909</v>
      </c>
      <c r="P7937" s="93" t="inlineStr">
        <is>
          <t>큐텐재팬수딩크림수딩크림 100ml190801</t>
        </is>
      </c>
    </row>
    <row r="7938" customFormat="1" s="93">
      <c r="B7938" s="127" t="n">
        <v>44035</v>
      </c>
      <c r="C7938" s="93">
        <f>TEXT(B7938,"aaa")</f>
        <v/>
      </c>
      <c r="E7938" s="93" t="inlineStr">
        <is>
          <t>토너</t>
        </is>
      </c>
      <c r="F7938" s="5" t="inlineStr">
        <is>
          <t>아누아 CS</t>
        </is>
      </c>
      <c r="G7938" s="93" t="inlineStr">
        <is>
          <t>250ml</t>
        </is>
      </c>
      <c r="H7938" s="93" t="n">
        <v>5</v>
      </c>
      <c r="J7938" s="7" t="n">
        <v>190801</v>
      </c>
      <c r="L7938" s="93" t="n">
        <v>0</v>
      </c>
      <c r="M7938" s="93" t="n">
        <v>0</v>
      </c>
      <c r="N7938" s="93" t="n">
        <v>16300</v>
      </c>
      <c r="O7938" s="148" t="n">
        <v>0</v>
      </c>
      <c r="P7938" s="93" t="inlineStr">
        <is>
          <t>아누아 CS토너250ml190801</t>
        </is>
      </c>
    </row>
    <row r="7939" customFormat="1" s="93">
      <c r="B7939" s="127" t="n">
        <v>44035</v>
      </c>
      <c r="C7939" s="93">
        <f>TEXT(B7939,"aaa")</f>
        <v/>
      </c>
      <c r="E7939" s="93" t="inlineStr">
        <is>
          <t>선크림</t>
        </is>
      </c>
      <c r="F7939" s="5" t="inlineStr">
        <is>
          <t>아누아 CS</t>
        </is>
      </c>
      <c r="G7939" s="93" t="inlineStr">
        <is>
          <t>선크림 50ml</t>
        </is>
      </c>
      <c r="H7939" s="93" t="n">
        <v>1</v>
      </c>
      <c r="J7939" s="7" t="n">
        <v>190801</v>
      </c>
      <c r="L7939" s="93" t="n">
        <v>0</v>
      </c>
      <c r="M7939" s="93" t="n">
        <v>0</v>
      </c>
      <c r="N7939" s="93" t="n">
        <v>2345</v>
      </c>
      <c r="O7939" s="148" t="n">
        <v>0</v>
      </c>
      <c r="P7939" s="93" t="inlineStr">
        <is>
          <t>아누아 CS선크림선크림 50ml190801</t>
        </is>
      </c>
    </row>
    <row r="7940" customFormat="1" s="93">
      <c r="B7940" s="127" t="n">
        <v>44035</v>
      </c>
      <c r="C7940" s="93">
        <f>TEXT(B7940,"aaa")</f>
        <v/>
      </c>
      <c r="E7940" s="93" t="inlineStr">
        <is>
          <t>앰플</t>
        </is>
      </c>
      <c r="F7940" s="5" t="inlineStr">
        <is>
          <t>쇼피태국</t>
        </is>
      </c>
      <c r="G7940" s="93" t="inlineStr">
        <is>
          <t>앰플 30ml</t>
        </is>
      </c>
      <c r="H7940" s="93" t="n">
        <v>1</v>
      </c>
      <c r="J7940" s="7" t="n">
        <v>190801</v>
      </c>
      <c r="L7940" s="93" t="n">
        <v>32900</v>
      </c>
      <c r="M7940" s="93" t="n">
        <v>31913</v>
      </c>
      <c r="N7940" s="93" t="n">
        <v>3397</v>
      </c>
      <c r="O7940" s="148" t="n">
        <v>29909.09090909091</v>
      </c>
      <c r="P7940" s="93" t="inlineStr">
        <is>
          <t>쇼피태국앰플앰플 30ml190801</t>
        </is>
      </c>
    </row>
    <row r="7941" customFormat="1" s="93">
      <c r="B7941" s="127" t="n">
        <v>44035</v>
      </c>
      <c r="C7941" s="93">
        <f>TEXT(B7941,"aaa")</f>
        <v/>
      </c>
      <c r="E7941" s="93" t="inlineStr">
        <is>
          <t>토너</t>
        </is>
      </c>
      <c r="F7941" s="5" t="inlineStr">
        <is>
          <t>화해</t>
        </is>
      </c>
      <c r="G7941" s="93" t="inlineStr">
        <is>
          <t>250ml</t>
        </is>
      </c>
      <c r="H7941" s="93" t="n">
        <v>3</v>
      </c>
      <c r="J7941" s="7" t="n">
        <v>190801</v>
      </c>
      <c r="L7941" s="93" t="n">
        <v>60000</v>
      </c>
      <c r="M7941" s="93" t="n">
        <v>43200</v>
      </c>
      <c r="N7941" s="93" t="n">
        <v>9780</v>
      </c>
      <c r="O7941" s="148" t="n">
        <v>54545.45454545454</v>
      </c>
      <c r="P7941" s="93" t="inlineStr">
        <is>
          <t>화해토너250ml190801</t>
        </is>
      </c>
    </row>
    <row r="7942">
      <c r="A7942" s="93" t="n"/>
      <c r="B7942" s="127" t="n">
        <v>44036</v>
      </c>
      <c r="C7942" s="93">
        <f>TEXT(B7942,"aaa")</f>
        <v/>
      </c>
      <c r="D7942" s="93" t="n"/>
      <c r="E7942" s="93" t="inlineStr">
        <is>
          <t>토너</t>
        </is>
      </c>
      <c r="F7942" s="5" t="inlineStr">
        <is>
          <t>W컨셉</t>
        </is>
      </c>
      <c r="G7942" s="93" t="inlineStr">
        <is>
          <t>250ml</t>
        </is>
      </c>
      <c r="H7942" s="93" t="n">
        <v>1</v>
      </c>
      <c r="J7942" s="7" t="n">
        <v>190801</v>
      </c>
      <c r="K7942" s="93" t="n"/>
      <c r="L7942" s="93" t="n">
        <v>20000</v>
      </c>
      <c r="M7942" s="93" t="n">
        <v>14400</v>
      </c>
      <c r="N7942" s="93" t="n">
        <v>3260</v>
      </c>
      <c r="O7942" s="148" t="n">
        <v>18181.81818181818</v>
      </c>
      <c r="P7942" s="93" t="inlineStr">
        <is>
          <t>W컨셉토너250ml190801</t>
        </is>
      </c>
    </row>
    <row r="7943">
      <c r="A7943" s="93" t="n"/>
      <c r="B7943" s="127" t="n">
        <v>44036</v>
      </c>
      <c r="C7943" s="93">
        <f>TEXT(B7943,"aaa")</f>
        <v/>
      </c>
      <c r="D7943" s="93" t="n"/>
      <c r="E7943" s="93" t="inlineStr">
        <is>
          <t>토너</t>
        </is>
      </c>
      <c r="F7943" s="5" t="inlineStr">
        <is>
          <t>W컨셉</t>
        </is>
      </c>
      <c r="G7943" s="93" t="inlineStr">
        <is>
          <t>250ml 2set</t>
        </is>
      </c>
      <c r="H7943" s="93" t="n">
        <v>1</v>
      </c>
      <c r="J7943" s="7" t="n">
        <v>190801</v>
      </c>
      <c r="K7943" s="93" t="n"/>
      <c r="L7943" s="93" t="n">
        <v>35000</v>
      </c>
      <c r="M7943" s="93" t="n">
        <v>25550</v>
      </c>
      <c r="N7943" s="93" t="n">
        <v>6520</v>
      </c>
      <c r="O7943" s="148" t="n">
        <v>31818.18181818182</v>
      </c>
      <c r="P7943" s="93" t="inlineStr">
        <is>
          <t>W컨셉토너250ml 2set190801</t>
        </is>
      </c>
    </row>
    <row r="7944">
      <c r="A7944" s="93" t="n"/>
      <c r="B7944" s="127" t="n">
        <v>44036</v>
      </c>
      <c r="C7944" s="93">
        <f>TEXT(B7944,"aaa")</f>
        <v/>
      </c>
      <c r="D7944" s="93" t="n"/>
      <c r="E7944" s="93" t="inlineStr">
        <is>
          <t>선크림</t>
        </is>
      </c>
      <c r="F7944" s="5" t="inlineStr">
        <is>
          <t>카페24</t>
        </is>
      </c>
      <c r="G7944" s="93" t="inlineStr">
        <is>
          <t>선크림 50ml</t>
        </is>
      </c>
      <c r="H7944" s="93" t="n">
        <v>2</v>
      </c>
      <c r="J7944" s="7" t="n">
        <v>190801</v>
      </c>
      <c r="K7944" s="93" t="n"/>
      <c r="L7944" s="93" t="n">
        <v>40000</v>
      </c>
      <c r="M7944" s="93" t="n">
        <v>37660</v>
      </c>
      <c r="N7944" s="93" t="n">
        <v>4690</v>
      </c>
      <c r="O7944" s="148" t="n">
        <v>36363.63636363636</v>
      </c>
      <c r="P7944" s="93" t="inlineStr">
        <is>
          <t>카페24선크림선크림 50ml190801</t>
        </is>
      </c>
    </row>
    <row r="7945">
      <c r="A7945" s="93" t="n"/>
      <c r="B7945" s="127" t="n">
        <v>44036</v>
      </c>
      <c r="C7945" s="93">
        <f>TEXT(B7945,"aaa")</f>
        <v/>
      </c>
      <c r="D7945" s="93" t="n"/>
      <c r="E7945" s="93" t="inlineStr">
        <is>
          <t>선크림</t>
        </is>
      </c>
      <c r="F7945" s="5" t="inlineStr">
        <is>
          <t>카페24</t>
        </is>
      </c>
      <c r="G7945" s="93" t="inlineStr">
        <is>
          <t>선크림 50ml  2set</t>
        </is>
      </c>
      <c r="H7945" s="93" t="n">
        <v>1</v>
      </c>
      <c r="J7945" s="7" t="n">
        <v>190801</v>
      </c>
      <c r="K7945" s="93" t="n"/>
      <c r="L7945" s="93" t="n">
        <v>35000</v>
      </c>
      <c r="M7945" s="93" t="n">
        <v>32952.5</v>
      </c>
      <c r="N7945" s="93" t="n">
        <v>4690</v>
      </c>
      <c r="O7945" s="148" t="n">
        <v>31818.18181818182</v>
      </c>
      <c r="P7945" s="93" t="inlineStr">
        <is>
          <t>카페24선크림선크림 50ml  2set190801</t>
        </is>
      </c>
    </row>
    <row r="7946">
      <c r="A7946" s="93" t="n"/>
      <c r="B7946" s="127" t="n">
        <v>44036</v>
      </c>
      <c r="C7946" s="93">
        <f>TEXT(B7946,"aaa")</f>
        <v/>
      </c>
      <c r="D7946" s="93" t="n"/>
      <c r="E7946" s="93" t="inlineStr">
        <is>
          <t>여름 한정 진정세트</t>
        </is>
      </c>
      <c r="F7946" s="5" t="inlineStr">
        <is>
          <t>카페24</t>
        </is>
      </c>
      <c r="G7946" s="93" t="inlineStr">
        <is>
          <t>여름 한정 진정세트</t>
        </is>
      </c>
      <c r="H7946" s="93" t="n">
        <v>2</v>
      </c>
      <c r="J7946" s="7" t="n">
        <v>190801</v>
      </c>
      <c r="K7946" s="93" t="n"/>
      <c r="L7946" s="93" t="n">
        <v>70000</v>
      </c>
      <c r="M7946" s="93" t="n">
        <v>65905</v>
      </c>
      <c r="N7946" s="93" t="n">
        <v>11210</v>
      </c>
      <c r="O7946" s="148" t="n">
        <v>63636.36363636363</v>
      </c>
      <c r="P7946" s="93" t="inlineStr">
        <is>
          <t>카페24여름 한정 진정세트여름 한정 진정세트190801</t>
        </is>
      </c>
    </row>
    <row r="7947">
      <c r="A7947" s="93" t="n"/>
      <c r="B7947" s="127" t="n">
        <v>44036</v>
      </c>
      <c r="C7947" s="93">
        <f>TEXT(B7947,"aaa")</f>
        <v/>
      </c>
      <c r="D7947" s="93" t="n"/>
      <c r="E7947" s="93" t="inlineStr">
        <is>
          <t>여름 한정 진정세트</t>
        </is>
      </c>
      <c r="F7947" s="5" t="inlineStr">
        <is>
          <t>카페24</t>
        </is>
      </c>
      <c r="G7947" s="93" t="inlineStr">
        <is>
          <t>여름 한정 진정세트 (대용량)</t>
        </is>
      </c>
      <c r="H7947" s="93" t="n">
        <v>5</v>
      </c>
      <c r="J7947" s="7" t="n">
        <v>190801</v>
      </c>
      <c r="K7947" s="93" t="n"/>
      <c r="L7947" s="93" t="n">
        <v>225000</v>
      </c>
      <c r="M7947" s="93" t="n">
        <v>211837.5</v>
      </c>
      <c r="N7947" s="93" t="n">
        <v>35350</v>
      </c>
      <c r="O7947" s="148" t="n">
        <v>204545.4545454545</v>
      </c>
      <c r="P7947" s="93" t="inlineStr">
        <is>
          <t>카페24여름 한정 진정세트여름 한정 진정세트 (대용량)190801</t>
        </is>
      </c>
    </row>
    <row r="7948">
      <c r="A7948" s="93" t="n"/>
      <c r="B7948" s="127" t="n">
        <v>44036</v>
      </c>
      <c r="C7948" s="93">
        <f>TEXT(B7948,"aaa")</f>
        <v/>
      </c>
      <c r="D7948" s="93" t="n"/>
      <c r="E7948" s="93" t="inlineStr">
        <is>
          <t>머드크림마스크</t>
        </is>
      </c>
      <c r="F7948" s="5" t="inlineStr">
        <is>
          <t>카페24</t>
        </is>
      </c>
      <c r="G7948" s="93" t="inlineStr">
        <is>
          <t>머드크림마스크 100ml</t>
        </is>
      </c>
      <c r="H7948" s="93" t="n">
        <v>2</v>
      </c>
      <c r="J7948" s="7" t="n">
        <v>190801</v>
      </c>
      <c r="K7948" s="93" t="n"/>
      <c r="L7948" s="93" t="n">
        <v>40000</v>
      </c>
      <c r="M7948" s="93" t="n">
        <v>37660</v>
      </c>
      <c r="N7948" s="93" t="n">
        <v>2884</v>
      </c>
      <c r="O7948" s="148" t="n">
        <v>36363.63636363636</v>
      </c>
      <c r="P7948" s="93" t="inlineStr">
        <is>
          <t>카페24머드크림마스크머드크림마스크 100ml190801</t>
        </is>
      </c>
    </row>
    <row r="7949">
      <c r="A7949" s="93" t="n"/>
      <c r="B7949" s="127" t="n">
        <v>44036</v>
      </c>
      <c r="C7949" s="93">
        <f>TEXT(B7949,"aaa")</f>
        <v/>
      </c>
      <c r="D7949" s="93" t="n"/>
      <c r="E7949" s="93" t="inlineStr">
        <is>
          <t>토너</t>
        </is>
      </c>
      <c r="F7949" s="5" t="inlineStr">
        <is>
          <t>카페24</t>
        </is>
      </c>
      <c r="G7949" s="93" t="inlineStr">
        <is>
          <t>250ml</t>
        </is>
      </c>
      <c r="H7949" s="93" t="n">
        <v>51</v>
      </c>
      <c r="J7949" s="7" t="n">
        <v>190801</v>
      </c>
      <c r="K7949" s="93" t="n"/>
      <c r="L7949" s="93" t="n">
        <v>1020000</v>
      </c>
      <c r="M7949" s="93" t="n">
        <v>960330</v>
      </c>
      <c r="N7949" s="93" t="n">
        <v>166260</v>
      </c>
      <c r="O7949" s="148" t="n">
        <v>927272.7272727272</v>
      </c>
      <c r="P7949" s="93" t="inlineStr">
        <is>
          <t>카페24토너250ml190801</t>
        </is>
      </c>
    </row>
    <row r="7950">
      <c r="A7950" s="93" t="n"/>
      <c r="B7950" s="127" t="n">
        <v>44036</v>
      </c>
      <c r="C7950" s="93">
        <f>TEXT(B7950,"aaa")</f>
        <v/>
      </c>
      <c r="D7950" s="93" t="n"/>
      <c r="E7950" s="93" t="inlineStr">
        <is>
          <t>토너</t>
        </is>
      </c>
      <c r="F7950" s="5" t="inlineStr">
        <is>
          <t>카페24</t>
        </is>
      </c>
      <c r="G7950" s="93" t="inlineStr">
        <is>
          <t>250ml 2set</t>
        </is>
      </c>
      <c r="H7950" s="93" t="n">
        <v>43</v>
      </c>
      <c r="J7950" s="7" t="n">
        <v>190801</v>
      </c>
      <c r="K7950" s="93" t="n"/>
      <c r="L7950" s="93" t="n">
        <v>1505000</v>
      </c>
      <c r="M7950" s="93" t="n">
        <v>1416957.5</v>
      </c>
      <c r="N7950" s="93" t="n">
        <v>280360</v>
      </c>
      <c r="O7950" s="148" t="n">
        <v>1368181.818181818</v>
      </c>
      <c r="P7950" s="93" t="inlineStr">
        <is>
          <t>카페24토너250ml 2set190801</t>
        </is>
      </c>
    </row>
    <row r="7951">
      <c r="A7951" s="93" t="n"/>
      <c r="B7951" s="127" t="n">
        <v>44036</v>
      </c>
      <c r="C7951" s="93">
        <f>TEXT(B7951,"aaa")</f>
        <v/>
      </c>
      <c r="D7951" s="93" t="n"/>
      <c r="E7951" s="93" t="inlineStr">
        <is>
          <t>토너</t>
        </is>
      </c>
      <c r="F7951" s="5" t="inlineStr">
        <is>
          <t>카페24</t>
        </is>
      </c>
      <c r="G7951" s="93" t="inlineStr">
        <is>
          <t>500ml</t>
        </is>
      </c>
      <c r="H7951" s="93" t="n">
        <v>35</v>
      </c>
      <c r="J7951" s="7" t="n">
        <v>190801</v>
      </c>
      <c r="K7951" s="93" t="n"/>
      <c r="L7951" s="93" t="n">
        <v>1155000</v>
      </c>
      <c r="M7951" s="93" t="n">
        <v>1087432.5</v>
      </c>
      <c r="N7951" s="93" t="n">
        <v>165375</v>
      </c>
      <c r="O7951" s="148" t="n">
        <v>1050000</v>
      </c>
      <c r="P7951" s="93" t="inlineStr">
        <is>
          <t>카페24토너500ml190801</t>
        </is>
      </c>
    </row>
    <row r="7952">
      <c r="A7952" s="93" t="n"/>
      <c r="B7952" s="127" t="n">
        <v>44036</v>
      </c>
      <c r="C7952" s="93">
        <f>TEXT(B7952,"aaa")</f>
        <v/>
      </c>
      <c r="D7952" s="93" t="n"/>
      <c r="E7952" s="93" t="inlineStr">
        <is>
          <t>토너</t>
        </is>
      </c>
      <c r="F7952" s="5" t="inlineStr">
        <is>
          <t>카페24</t>
        </is>
      </c>
      <c r="G7952" s="93" t="inlineStr">
        <is>
          <t>스킨팩 화장솜 60P</t>
        </is>
      </c>
      <c r="H7952" s="93" t="n">
        <v>51</v>
      </c>
      <c r="J7952" s="7" t="n">
        <v>190801</v>
      </c>
      <c r="K7952" s="93" t="n"/>
      <c r="L7952" s="93" t="n">
        <v>153000</v>
      </c>
      <c r="M7952" s="93" t="n">
        <v>144049.5</v>
      </c>
      <c r="N7952" s="93" t="n">
        <v>56610</v>
      </c>
      <c r="O7952" s="148" t="n">
        <v>139090.9090909091</v>
      </c>
      <c r="P7952" s="93" t="inlineStr">
        <is>
          <t>카페24토너스킨팩 화장솜 60P190801</t>
        </is>
      </c>
    </row>
    <row r="7953">
      <c r="A7953" s="93" t="n"/>
      <c r="B7953" s="127" t="n">
        <v>44036</v>
      </c>
      <c r="C7953" s="93">
        <f>TEXT(B7953,"aaa")</f>
        <v/>
      </c>
      <c r="D7953" s="93" t="n"/>
      <c r="E7953" s="93" t="inlineStr">
        <is>
          <t>앰플</t>
        </is>
      </c>
      <c r="F7953" s="5" t="inlineStr">
        <is>
          <t>카페24</t>
        </is>
      </c>
      <c r="G7953" s="93" t="inlineStr">
        <is>
          <t>앰플 30ml</t>
        </is>
      </c>
      <c r="H7953" s="93" t="n">
        <v>15</v>
      </c>
      <c r="J7953" s="7" t="n">
        <v>190801</v>
      </c>
      <c r="K7953" s="93" t="n"/>
      <c r="L7953" s="93" t="n">
        <v>420000</v>
      </c>
      <c r="M7953" s="93" t="n">
        <v>395430</v>
      </c>
      <c r="N7953" s="93" t="n">
        <v>50955</v>
      </c>
      <c r="O7953" s="148" t="n">
        <v>381818.1818181818</v>
      </c>
      <c r="P7953" s="93" t="inlineStr">
        <is>
          <t>카페24앰플앰플 30ml190801</t>
        </is>
      </c>
    </row>
    <row r="7954">
      <c r="A7954" s="93" t="n"/>
      <c r="B7954" s="127" t="n">
        <v>44036</v>
      </c>
      <c r="C7954" s="93">
        <f>TEXT(B7954,"aaa")</f>
        <v/>
      </c>
      <c r="D7954" s="93" t="n"/>
      <c r="E7954" s="93" t="inlineStr">
        <is>
          <t>수딩크림</t>
        </is>
      </c>
      <c r="F7954" s="5" t="inlineStr">
        <is>
          <t>카페24</t>
        </is>
      </c>
      <c r="G7954" s="93" t="inlineStr">
        <is>
          <t>수딩크림 100ml</t>
        </is>
      </c>
      <c r="H7954" s="93" t="n">
        <v>6</v>
      </c>
      <c r="J7954" s="7" t="n">
        <v>190801</v>
      </c>
      <c r="K7954" s="93" t="n"/>
      <c r="L7954" s="93" t="n">
        <v>228000</v>
      </c>
      <c r="M7954" s="93" t="n">
        <v>214662</v>
      </c>
      <c r="N7954" s="93" t="n">
        <v>18270</v>
      </c>
      <c r="O7954" s="148" t="n">
        <v>207272.7272727273</v>
      </c>
      <c r="P7954" s="93" t="inlineStr">
        <is>
          <t>카페24수딩크림수딩크림 100ml190801</t>
        </is>
      </c>
    </row>
    <row r="7955">
      <c r="A7955" s="93" t="n"/>
      <c r="B7955" s="127" t="n">
        <v>44036</v>
      </c>
      <c r="C7955" s="93">
        <f>TEXT(B7955,"aaa")</f>
        <v/>
      </c>
      <c r="D7955" s="93" t="n"/>
      <c r="E7955" s="93" t="inlineStr">
        <is>
          <t>토너</t>
        </is>
      </c>
      <c r="F7955" s="5" t="inlineStr">
        <is>
          <t>아누아 CS</t>
        </is>
      </c>
      <c r="G7955" s="93" t="inlineStr">
        <is>
          <t>250ml</t>
        </is>
      </c>
      <c r="H7955" s="93" t="n">
        <v>3</v>
      </c>
      <c r="J7955" s="7" t="n">
        <v>190801</v>
      </c>
      <c r="K7955" s="93" t="n"/>
      <c r="L7955" s="93" t="n">
        <v>0</v>
      </c>
      <c r="M7955" s="93" t="n">
        <v>0</v>
      </c>
      <c r="N7955" s="93" t="n">
        <v>9780</v>
      </c>
      <c r="O7955" s="148" t="n">
        <v>0</v>
      </c>
      <c r="P7955" s="93" t="inlineStr">
        <is>
          <t>아누아 CS토너250ml190801</t>
        </is>
      </c>
    </row>
    <row r="7956">
      <c r="A7956" s="93" t="n"/>
      <c r="B7956" s="127" t="n">
        <v>44036</v>
      </c>
      <c r="C7956" s="93">
        <f>TEXT(B7956,"aaa")</f>
        <v/>
      </c>
      <c r="D7956" s="93" t="n"/>
      <c r="E7956" s="93" t="inlineStr">
        <is>
          <t>화장솜</t>
        </is>
      </c>
      <c r="F7956" s="5" t="inlineStr">
        <is>
          <t>아누아 CS</t>
        </is>
      </c>
      <c r="G7956" s="93" t="inlineStr">
        <is>
          <t>스킨팩 화장솜 60P</t>
        </is>
      </c>
      <c r="H7956" s="93" t="n">
        <v>3</v>
      </c>
      <c r="J7956" s="7" t="n">
        <v>190801</v>
      </c>
      <c r="K7956" s="93" t="n"/>
      <c r="L7956" s="93" t="n">
        <v>0</v>
      </c>
      <c r="M7956" s="93" t="n">
        <v>0</v>
      </c>
      <c r="N7956" s="93" t="n">
        <v>3330</v>
      </c>
      <c r="O7956" s="148" t="n">
        <v>0</v>
      </c>
      <c r="P7956" s="93" t="inlineStr">
        <is>
          <t>아누아 CS화장솜스킨팩 화장솜 60P190801</t>
        </is>
      </c>
    </row>
    <row r="7957">
      <c r="A7957" s="93" t="n"/>
      <c r="B7957" s="127" t="n">
        <v>44036</v>
      </c>
      <c r="C7957" s="93">
        <f>TEXT(B7957,"aaa")</f>
        <v/>
      </c>
      <c r="D7957" s="93" t="n"/>
      <c r="E7957" s="93" t="inlineStr">
        <is>
          <t>앰플</t>
        </is>
      </c>
      <c r="F7957" s="5" t="inlineStr">
        <is>
          <t>아누아 CS</t>
        </is>
      </c>
      <c r="G7957" s="93" t="inlineStr">
        <is>
          <t>앰플 30ml</t>
        </is>
      </c>
      <c r="H7957" s="93" t="n">
        <v>3</v>
      </c>
      <c r="J7957" s="7" t="n">
        <v>190801</v>
      </c>
      <c r="K7957" s="93" t="n"/>
      <c r="L7957" s="93" t="n">
        <v>0</v>
      </c>
      <c r="M7957" s="93" t="n">
        <v>0</v>
      </c>
      <c r="N7957" s="93" t="n">
        <v>10191</v>
      </c>
      <c r="O7957" s="148" t="n">
        <v>0</v>
      </c>
      <c r="P7957" s="93" t="inlineStr">
        <is>
          <t>아누아 CS앰플앰플 30ml190801</t>
        </is>
      </c>
    </row>
    <row r="7958">
      <c r="A7958" s="93" t="n"/>
      <c r="B7958" s="127" t="n">
        <v>44036</v>
      </c>
      <c r="C7958" s="93">
        <f>TEXT(B7958,"aaa")</f>
        <v/>
      </c>
      <c r="D7958" s="93" t="n"/>
      <c r="E7958" s="93" t="inlineStr">
        <is>
          <t>마스크팩</t>
        </is>
      </c>
      <c r="F7958" s="5" t="inlineStr">
        <is>
          <t>아누아 CS</t>
        </is>
      </c>
      <c r="G7958" s="93" t="inlineStr">
        <is>
          <t>마스크팩 10매</t>
        </is>
      </c>
      <c r="H7958" s="93" t="n">
        <v>1</v>
      </c>
      <c r="J7958" s="7" t="n">
        <v>190801</v>
      </c>
      <c r="K7958" s="93" t="n"/>
      <c r="L7958" s="93" t="n">
        <v>0</v>
      </c>
      <c r="M7958" s="93" t="n">
        <v>0</v>
      </c>
      <c r="N7958" s="93" t="n">
        <v>3970</v>
      </c>
      <c r="O7958" s="148" t="n">
        <v>0</v>
      </c>
      <c r="P7958" s="93" t="inlineStr">
        <is>
          <t>아누아 CS마스크팩마스크팩 10매190801</t>
        </is>
      </c>
    </row>
    <row r="7959">
      <c r="A7959" s="93" t="n"/>
      <c r="B7959" s="127" t="n">
        <v>44036</v>
      </c>
      <c r="C7959" s="93">
        <f>TEXT(B7959,"aaa")</f>
        <v/>
      </c>
      <c r="D7959" s="93" t="n"/>
      <c r="E7959" s="93" t="inlineStr">
        <is>
          <t>선크림</t>
        </is>
      </c>
      <c r="F7959" s="5" t="inlineStr">
        <is>
          <t>아누아 CS</t>
        </is>
      </c>
      <c r="G7959" s="93" t="inlineStr">
        <is>
          <t>선크림 50ml</t>
        </is>
      </c>
      <c r="H7959" s="93" t="n">
        <v>3</v>
      </c>
      <c r="J7959" s="7" t="n">
        <v>190801</v>
      </c>
      <c r="K7959" s="93" t="n"/>
      <c r="L7959" s="93" t="n">
        <v>0</v>
      </c>
      <c r="M7959" s="93" t="n">
        <v>0</v>
      </c>
      <c r="N7959" s="93" t="n">
        <v>7035</v>
      </c>
      <c r="O7959" s="148" t="n">
        <v>0</v>
      </c>
      <c r="P7959" s="93" t="inlineStr">
        <is>
          <t>아누아 CS선크림선크림 50ml190801</t>
        </is>
      </c>
    </row>
    <row r="7960">
      <c r="A7960" s="93" t="n"/>
      <c r="B7960" s="127" t="n">
        <v>44036</v>
      </c>
      <c r="C7960" s="93">
        <f>TEXT(B7960,"aaa")</f>
        <v/>
      </c>
      <c r="D7960" s="93" t="n"/>
      <c r="E7960" s="93" t="inlineStr">
        <is>
          <t>토너</t>
        </is>
      </c>
      <c r="F7960" s="5" t="inlineStr">
        <is>
          <t>큐텐재팬</t>
        </is>
      </c>
      <c r="G7960" s="93" t="inlineStr">
        <is>
          <t>200726=250ml</t>
        </is>
      </c>
      <c r="H7960" s="93" t="n">
        <v>15</v>
      </c>
      <c r="J7960" s="7" t="n">
        <v>190801</v>
      </c>
      <c r="K7960" s="93" t="n"/>
      <c r="L7960" s="93" t="n">
        <v>495000</v>
      </c>
      <c r="M7960" s="93" t="n">
        <v>440550</v>
      </c>
      <c r="N7960" s="93" t="n">
        <v>48900</v>
      </c>
      <c r="O7960" s="148" t="n">
        <v>449999.9999999999</v>
      </c>
      <c r="P7960" s="93" t="inlineStr">
        <is>
          <t>큐텐재팬토너200726=250ml190801</t>
        </is>
      </c>
    </row>
    <row r="7961">
      <c r="A7961" s="93" t="n"/>
      <c r="B7961" s="127" t="n">
        <v>44036</v>
      </c>
      <c r="C7961" s="93">
        <f>TEXT(B7961,"aaa")</f>
        <v/>
      </c>
      <c r="D7961" s="93" t="n"/>
      <c r="E7961" s="93" t="inlineStr">
        <is>
          <t>수딩크림</t>
        </is>
      </c>
      <c r="F7961" s="5" t="inlineStr">
        <is>
          <t>큐텐재팬</t>
        </is>
      </c>
      <c r="G7961" s="93" t="inlineStr">
        <is>
          <t>200726=수딩크림 100ml</t>
        </is>
      </c>
      <c r="H7961" s="93" t="n">
        <v>1</v>
      </c>
      <c r="J7961" s="7" t="n">
        <v>190801</v>
      </c>
      <c r="K7961" s="93" t="n"/>
      <c r="L7961" s="93" t="n">
        <v>44000</v>
      </c>
      <c r="M7961" s="93" t="n">
        <v>39160</v>
      </c>
      <c r="N7961" s="93" t="n">
        <v>4275</v>
      </c>
      <c r="O7961" s="148" t="n">
        <v>40000</v>
      </c>
      <c r="P7961" s="93" t="inlineStr">
        <is>
          <t>큐텐재팬수딩크림200726=수딩크림 100ml190801</t>
        </is>
      </c>
    </row>
    <row r="7962">
      <c r="A7962" s="93" t="n"/>
      <c r="B7962" s="127" t="n">
        <v>44036</v>
      </c>
      <c r="C7962" s="93">
        <f>TEXT(B7962,"aaa")</f>
        <v/>
      </c>
      <c r="D7962" s="93" t="n"/>
      <c r="E7962" s="93" t="inlineStr">
        <is>
          <t>앰플</t>
        </is>
      </c>
      <c r="F7962" s="5" t="inlineStr">
        <is>
          <t>큐텐재팬</t>
        </is>
      </c>
      <c r="G7962" s="93" t="inlineStr">
        <is>
          <t>200726=앰플 30ml</t>
        </is>
      </c>
      <c r="H7962" s="93" t="n">
        <v>1</v>
      </c>
      <c r="J7962" s="7" t="n">
        <v>190801</v>
      </c>
      <c r="K7962" s="93" t="n"/>
      <c r="L7962" s="93" t="n">
        <v>39000</v>
      </c>
      <c r="M7962" s="93" t="n">
        <v>34710</v>
      </c>
      <c r="N7962" s="93" t="n">
        <v>3397</v>
      </c>
      <c r="O7962" s="148" t="n">
        <v>35454.54545454545</v>
      </c>
      <c r="P7962" s="93" t="inlineStr">
        <is>
          <t>큐텐재팬앰플200726=앰플 30ml190801</t>
        </is>
      </c>
    </row>
    <row r="7963">
      <c r="A7963" s="93" t="n"/>
      <c r="B7963" s="127" t="n">
        <v>44036</v>
      </c>
      <c r="C7963" s="93">
        <f>TEXT(B7963,"aaa")</f>
        <v/>
      </c>
      <c r="D7963" s="93" t="n"/>
      <c r="E7963" s="93" t="inlineStr">
        <is>
          <t>토너</t>
        </is>
      </c>
      <c r="F7963" s="5" t="inlineStr">
        <is>
          <t>큐텐재팬</t>
        </is>
      </c>
      <c r="G7963" s="93" t="inlineStr">
        <is>
          <t>200726=250ml 2set</t>
        </is>
      </c>
      <c r="H7963" s="93" t="n">
        <v>5</v>
      </c>
      <c r="J7963" s="7" t="n">
        <v>190801</v>
      </c>
      <c r="K7963" s="93" t="n"/>
      <c r="L7963" s="93" t="n">
        <v>265000</v>
      </c>
      <c r="M7963" s="93" t="n">
        <v>235850</v>
      </c>
      <c r="N7963" s="93" t="n">
        <v>32600</v>
      </c>
      <c r="O7963" s="148" t="n">
        <v>240909.0909090909</v>
      </c>
      <c r="P7963" s="93" t="inlineStr">
        <is>
          <t>큐텐재팬토너200726=250ml 2set190801</t>
        </is>
      </c>
    </row>
    <row r="7964">
      <c r="A7964" s="93" t="n"/>
      <c r="B7964" s="127" t="n">
        <v>44036</v>
      </c>
      <c r="C7964" s="93">
        <f>TEXT(B7964,"aaa")</f>
        <v/>
      </c>
      <c r="D7964" s="93" t="n"/>
      <c r="E7964" s="93" t="inlineStr">
        <is>
          <t>토너</t>
        </is>
      </c>
      <c r="F7964" s="5" t="inlineStr">
        <is>
          <t>쇼피태국</t>
        </is>
      </c>
      <c r="G7964" s="93" t="inlineStr">
        <is>
          <t>200726=250ml</t>
        </is>
      </c>
      <c r="H7964" s="93" t="n">
        <v>1</v>
      </c>
      <c r="J7964" s="7" t="n">
        <v>190801</v>
      </c>
      <c r="K7964" s="93" t="n"/>
      <c r="L7964" s="93" t="n">
        <v>25053</v>
      </c>
      <c r="M7964" s="93" t="n">
        <v>24301.41</v>
      </c>
      <c r="N7964" s="93" t="n">
        <v>3260</v>
      </c>
      <c r="O7964" s="148" t="n">
        <v>22775.45454545454</v>
      </c>
      <c r="P7964" s="93" t="inlineStr">
        <is>
          <t>쇼피태국토너200726=250ml190801</t>
        </is>
      </c>
    </row>
    <row r="7965">
      <c r="A7965" s="93" t="n"/>
      <c r="B7965" s="127" t="n">
        <v>44036</v>
      </c>
      <c r="C7965" s="93">
        <f>TEXT(B7965,"aaa")</f>
        <v/>
      </c>
      <c r="D7965" s="93" t="n"/>
      <c r="E7965" s="93" t="inlineStr">
        <is>
          <t>머드크림마스크</t>
        </is>
      </c>
      <c r="F7965" s="5" t="inlineStr">
        <is>
          <t>쇼피태국</t>
        </is>
      </c>
      <c r="G7965" s="93" t="inlineStr">
        <is>
          <t>200726=머드크림마스크 100ml</t>
        </is>
      </c>
      <c r="H7965" s="93" t="n">
        <v>1</v>
      </c>
      <c r="J7965" s="7" t="n">
        <v>190801</v>
      </c>
      <c r="K7965" s="93" t="n"/>
      <c r="L7965" s="93" t="n">
        <v>25053</v>
      </c>
      <c r="M7965" s="93" t="n">
        <v>24301.41</v>
      </c>
      <c r="N7965" s="93" t="n">
        <v>1442</v>
      </c>
      <c r="O7965" s="148" t="n">
        <v>22775.45454545454</v>
      </c>
      <c r="P7965" s="93" t="inlineStr">
        <is>
          <t>쇼피태국머드크림마스크200726=머드크림마스크 100ml190801</t>
        </is>
      </c>
    </row>
    <row r="7966">
      <c r="A7966" s="93" t="n"/>
      <c r="B7966" s="127" t="n">
        <v>44036</v>
      </c>
      <c r="C7966" s="93">
        <f>TEXT(B7966,"aaa")</f>
        <v/>
      </c>
      <c r="D7966" s="93" t="n"/>
      <c r="E7966" s="93" t="inlineStr">
        <is>
          <t>앰플</t>
        </is>
      </c>
      <c r="F7966" s="5" t="inlineStr">
        <is>
          <t>쇼피태국</t>
        </is>
      </c>
      <c r="G7966" s="93" t="inlineStr">
        <is>
          <t>200726=앰플 30ml</t>
        </is>
      </c>
      <c r="H7966" s="93" t="n">
        <v>2</v>
      </c>
      <c r="J7966" s="7" t="n">
        <v>190801</v>
      </c>
      <c r="K7966" s="93" t="n"/>
      <c r="L7966" s="93" t="n">
        <v>66050</v>
      </c>
      <c r="M7966" s="93" t="n">
        <v>64068.5</v>
      </c>
      <c r="N7966" s="93" t="n">
        <v>6794</v>
      </c>
      <c r="O7966" s="148" t="n">
        <v>60045.45454545454</v>
      </c>
      <c r="P7966" s="93" t="inlineStr">
        <is>
          <t>쇼피태국앰플200726=앰플 30ml190801</t>
        </is>
      </c>
    </row>
    <row r="7967">
      <c r="A7967" s="93" t="n"/>
      <c r="B7967" s="127" t="n">
        <v>44036</v>
      </c>
      <c r="C7967" s="93">
        <f>TEXT(B7967,"aaa")</f>
        <v/>
      </c>
      <c r="D7967" s="93" t="n"/>
      <c r="E7967" s="93" t="inlineStr">
        <is>
          <t>선크림</t>
        </is>
      </c>
      <c r="F7967" s="5" t="inlineStr">
        <is>
          <t>쇼피태국</t>
        </is>
      </c>
      <c r="G7967" s="93" t="inlineStr">
        <is>
          <t>200726=선크림 50ml</t>
        </is>
      </c>
      <c r="H7967" s="93" t="n">
        <v>1</v>
      </c>
      <c r="J7967" s="7" t="n">
        <v>190801</v>
      </c>
      <c r="K7967" s="93" t="n"/>
      <c r="L7967" s="93" t="n">
        <v>25053</v>
      </c>
      <c r="M7967" s="93" t="n">
        <v>24301.41</v>
      </c>
      <c r="N7967" s="93" t="n">
        <v>2345</v>
      </c>
      <c r="O7967" s="148" t="n">
        <v>22775.45454545454</v>
      </c>
      <c r="P7967" s="93" t="inlineStr">
        <is>
          <t>쇼피태국선크림200726=선크림 50ml190801</t>
        </is>
      </c>
    </row>
    <row r="7968">
      <c r="A7968" s="93" t="n"/>
      <c r="B7968" s="127" t="n">
        <v>44036</v>
      </c>
      <c r="C7968" s="93">
        <f>TEXT(B7968,"aaa")</f>
        <v/>
      </c>
      <c r="D7968" s="93" t="n"/>
      <c r="E7968" s="93" t="inlineStr">
        <is>
          <t>토너</t>
        </is>
      </c>
      <c r="F7968" s="5" t="inlineStr">
        <is>
          <t>화해</t>
        </is>
      </c>
      <c r="G7968" s="93" t="inlineStr">
        <is>
          <t>250ml</t>
        </is>
      </c>
      <c r="H7968" s="93" t="n">
        <v>1</v>
      </c>
      <c r="J7968" s="7" t="n">
        <v>190801</v>
      </c>
      <c r="K7968" s="93" t="n"/>
      <c r="L7968" s="93" t="n">
        <v>20000</v>
      </c>
      <c r="M7968" s="93" t="n">
        <v>14400</v>
      </c>
      <c r="N7968" s="93" t="n">
        <v>3260</v>
      </c>
      <c r="O7968" s="148" t="n">
        <v>18181.81818181818</v>
      </c>
      <c r="P7968" s="93" t="inlineStr">
        <is>
          <t>화해토너250ml190801</t>
        </is>
      </c>
    </row>
    <row r="7969">
      <c r="A7969" s="93" t="n"/>
      <c r="B7969" s="127" t="n">
        <v>44036</v>
      </c>
      <c r="C7969" s="93">
        <f>TEXT(B7969,"aaa")</f>
        <v/>
      </c>
      <c r="D7969" s="93" t="n"/>
      <c r="E7969" s="93" t="inlineStr">
        <is>
          <t>선크림</t>
        </is>
      </c>
      <c r="F7969" s="5" t="inlineStr">
        <is>
          <t>화해</t>
        </is>
      </c>
      <c r="G7969" s="93" t="inlineStr">
        <is>
          <t>선크림 50ml</t>
        </is>
      </c>
      <c r="H7969" s="93" t="n">
        <v>3</v>
      </c>
      <c r="J7969" s="7" t="n">
        <v>190801</v>
      </c>
      <c r="K7969" s="93" t="n"/>
      <c r="L7969" s="93" t="n">
        <v>60000</v>
      </c>
      <c r="M7969" s="93" t="n">
        <v>43200</v>
      </c>
      <c r="N7969" s="93" t="n">
        <v>7035</v>
      </c>
      <c r="O7969" s="148" t="n">
        <v>54545.45454545454</v>
      </c>
      <c r="P7969" s="93" t="inlineStr">
        <is>
          <t>화해선크림선크림 50ml190801</t>
        </is>
      </c>
    </row>
    <row r="7970">
      <c r="A7970" s="93" t="n"/>
      <c r="B7970" s="127" t="n">
        <v>44037</v>
      </c>
      <c r="C7970" s="93">
        <f>TEXT(B7970,"aaa")</f>
        <v/>
      </c>
      <c r="D7970" s="93" t="n"/>
      <c r="E7970" s="93" t="inlineStr">
        <is>
          <t>선크림</t>
        </is>
      </c>
      <c r="F7970" s="5" t="inlineStr">
        <is>
          <t>카페24</t>
        </is>
      </c>
      <c r="G7970" s="93" t="inlineStr">
        <is>
          <t>선크림 50ml</t>
        </is>
      </c>
      <c r="H7970" s="93" t="n">
        <v>4</v>
      </c>
      <c r="J7970" s="7" t="n">
        <v>190801</v>
      </c>
      <c r="K7970" s="93" t="n"/>
      <c r="L7970" s="93" t="n">
        <v>80000</v>
      </c>
      <c r="M7970" s="93" t="n">
        <v>75320</v>
      </c>
      <c r="N7970" s="93" t="n">
        <v>9380</v>
      </c>
      <c r="O7970" s="148" t="n">
        <v>72727.27272727272</v>
      </c>
      <c r="P7970" s="93" t="inlineStr">
        <is>
          <t>카페24선크림선크림 50ml190801</t>
        </is>
      </c>
    </row>
    <row r="7971">
      <c r="A7971" s="93" t="n"/>
      <c r="B7971" s="127" t="n">
        <v>44037</v>
      </c>
      <c r="C7971" s="93">
        <f>TEXT(B7971,"aaa")</f>
        <v/>
      </c>
      <c r="D7971" s="93" t="n"/>
      <c r="E7971" s="93" t="inlineStr">
        <is>
          <t>선크림</t>
        </is>
      </c>
      <c r="F7971" s="5" t="inlineStr">
        <is>
          <t>카페24</t>
        </is>
      </c>
      <c r="G7971" s="93" t="inlineStr">
        <is>
          <t>선크림 50ml  2set</t>
        </is>
      </c>
      <c r="H7971" s="93" t="n">
        <v>1</v>
      </c>
      <c r="J7971" s="7" t="n">
        <v>190801</v>
      </c>
      <c r="K7971" s="93" t="n"/>
      <c r="L7971" s="93" t="n">
        <v>35000</v>
      </c>
      <c r="M7971" s="93" t="n">
        <v>32952.5</v>
      </c>
      <c r="N7971" s="93" t="n">
        <v>4690</v>
      </c>
      <c r="O7971" s="148" t="n">
        <v>31818.18181818182</v>
      </c>
      <c r="P7971" s="93" t="inlineStr">
        <is>
          <t>카페24선크림선크림 50ml  2set190801</t>
        </is>
      </c>
    </row>
    <row r="7972">
      <c r="A7972" s="93" t="n"/>
      <c r="B7972" s="127" t="n">
        <v>44037</v>
      </c>
      <c r="C7972" s="93">
        <f>TEXT(B7972,"aaa")</f>
        <v/>
      </c>
      <c r="D7972" s="93" t="n"/>
      <c r="E7972" s="93" t="inlineStr">
        <is>
          <t>여름 한정 진정세트</t>
        </is>
      </c>
      <c r="F7972" s="5" t="inlineStr">
        <is>
          <t>카페24</t>
        </is>
      </c>
      <c r="G7972" s="93" t="inlineStr">
        <is>
          <t>여름 한정 진정세트 (대용량)</t>
        </is>
      </c>
      <c r="H7972" s="93" t="n">
        <v>3</v>
      </c>
      <c r="J7972" s="7" t="n">
        <v>190801</v>
      </c>
      <c r="K7972" s="93" t="n"/>
      <c r="L7972" s="93" t="n">
        <v>135000</v>
      </c>
      <c r="M7972" s="93" t="n">
        <v>127102.5</v>
      </c>
      <c r="N7972" s="93" t="n">
        <v>21210</v>
      </c>
      <c r="O7972" s="148" t="n">
        <v>122727.2727272727</v>
      </c>
      <c r="P7972" s="93" t="inlineStr">
        <is>
          <t>카페24여름 한정 진정세트여름 한정 진정세트 (대용량)190801</t>
        </is>
      </c>
    </row>
    <row r="7973">
      <c r="A7973" s="93" t="n"/>
      <c r="B7973" s="127" t="n">
        <v>44037</v>
      </c>
      <c r="C7973" s="93">
        <f>TEXT(B7973,"aaa")</f>
        <v/>
      </c>
      <c r="D7973" s="93" t="n"/>
      <c r="E7973" s="93" t="inlineStr">
        <is>
          <t>머드크림마스크</t>
        </is>
      </c>
      <c r="F7973" s="5" t="inlineStr">
        <is>
          <t>카페24</t>
        </is>
      </c>
      <c r="G7973" s="93" t="inlineStr">
        <is>
          <t>머드크림마스크 100ml</t>
        </is>
      </c>
      <c r="H7973" s="93" t="n">
        <v>2</v>
      </c>
      <c r="J7973" s="7" t="n">
        <v>190801</v>
      </c>
      <c r="K7973" s="93" t="n"/>
      <c r="L7973" s="93" t="n">
        <v>40000</v>
      </c>
      <c r="M7973" s="93" t="n">
        <v>37660</v>
      </c>
      <c r="N7973" s="93" t="n">
        <v>2884</v>
      </c>
      <c r="O7973" s="148" t="n">
        <v>36363.63636363636</v>
      </c>
      <c r="P7973" s="93" t="inlineStr">
        <is>
          <t>카페24머드크림마스크머드크림마스크 100ml190801</t>
        </is>
      </c>
    </row>
    <row r="7974">
      <c r="A7974" s="93" t="n"/>
      <c r="B7974" s="127" t="n">
        <v>44037</v>
      </c>
      <c r="C7974" s="93">
        <f>TEXT(B7974,"aaa")</f>
        <v/>
      </c>
      <c r="D7974" s="93" t="n"/>
      <c r="E7974" s="93" t="inlineStr">
        <is>
          <t>토너</t>
        </is>
      </c>
      <c r="F7974" s="5" t="inlineStr">
        <is>
          <t>카페24</t>
        </is>
      </c>
      <c r="G7974" s="93" t="inlineStr">
        <is>
          <t>250ml</t>
        </is>
      </c>
      <c r="H7974" s="93" t="n">
        <v>40</v>
      </c>
      <c r="J7974" s="7" t="n">
        <v>190801</v>
      </c>
      <c r="K7974" s="93" t="n"/>
      <c r="L7974" s="93" t="n">
        <v>800000</v>
      </c>
      <c r="M7974" s="93" t="n">
        <v>753200</v>
      </c>
      <c r="N7974" s="93" t="n">
        <v>130400</v>
      </c>
      <c r="O7974" s="148" t="n">
        <v>727272.7272727272</v>
      </c>
      <c r="P7974" s="93" t="inlineStr">
        <is>
          <t>카페24토너250ml190801</t>
        </is>
      </c>
    </row>
    <row r="7975">
      <c r="A7975" s="93" t="n"/>
      <c r="B7975" s="127" t="n">
        <v>44037</v>
      </c>
      <c r="C7975" s="93">
        <f>TEXT(B7975,"aaa")</f>
        <v/>
      </c>
      <c r="D7975" s="93" t="n"/>
      <c r="E7975" s="93" t="inlineStr">
        <is>
          <t>토너</t>
        </is>
      </c>
      <c r="F7975" s="5" t="inlineStr">
        <is>
          <t>카페24</t>
        </is>
      </c>
      <c r="G7975" s="93" t="inlineStr">
        <is>
          <t>250ml 2set</t>
        </is>
      </c>
      <c r="H7975" s="93" t="n">
        <v>45</v>
      </c>
      <c r="J7975" s="7" t="n">
        <v>190801</v>
      </c>
      <c r="K7975" s="93" t="n"/>
      <c r="L7975" s="93" t="n">
        <v>1575000</v>
      </c>
      <c r="M7975" s="93" t="n">
        <v>1482862.5</v>
      </c>
      <c r="N7975" s="93" t="n">
        <v>293400</v>
      </c>
      <c r="O7975" s="148" t="n">
        <v>1431818.181818182</v>
      </c>
      <c r="P7975" s="93" t="inlineStr">
        <is>
          <t>카페24토너250ml 2set190801</t>
        </is>
      </c>
    </row>
    <row r="7976">
      <c r="A7976" s="93" t="n"/>
      <c r="B7976" s="127" t="n">
        <v>44037</v>
      </c>
      <c r="C7976" s="93">
        <f>TEXT(B7976,"aaa")</f>
        <v/>
      </c>
      <c r="D7976" s="93" t="n"/>
      <c r="E7976" s="93" t="inlineStr">
        <is>
          <t>토너</t>
        </is>
      </c>
      <c r="F7976" s="5" t="inlineStr">
        <is>
          <t>카페24</t>
        </is>
      </c>
      <c r="G7976" s="93" t="inlineStr">
        <is>
          <t>500ml</t>
        </is>
      </c>
      <c r="H7976" s="93" t="n">
        <v>47</v>
      </c>
      <c r="J7976" s="7" t="n">
        <v>190801</v>
      </c>
      <c r="K7976" s="93" t="n"/>
      <c r="L7976" s="93" t="n">
        <v>1551000</v>
      </c>
      <c r="M7976" s="93" t="n">
        <v>1460266.5</v>
      </c>
      <c r="N7976" s="93" t="n">
        <v>222075</v>
      </c>
      <c r="O7976" s="148" t="n">
        <v>1410000</v>
      </c>
      <c r="P7976" s="93" t="inlineStr">
        <is>
          <t>카페24토너500ml190801</t>
        </is>
      </c>
    </row>
    <row r="7977">
      <c r="A7977" s="93" t="n"/>
      <c r="B7977" s="127" t="n">
        <v>44037</v>
      </c>
      <c r="C7977" s="93">
        <f>TEXT(B7977,"aaa")</f>
        <v/>
      </c>
      <c r="D7977" s="93" t="n"/>
      <c r="E7977" s="93" t="inlineStr">
        <is>
          <t>토너</t>
        </is>
      </c>
      <c r="F7977" s="5" t="inlineStr">
        <is>
          <t>카페24</t>
        </is>
      </c>
      <c r="G7977" s="93" t="inlineStr">
        <is>
          <t>스킨팩 화장솜 60P</t>
        </is>
      </c>
      <c r="H7977" s="93" t="n">
        <v>46</v>
      </c>
      <c r="J7977" s="7" t="n">
        <v>190801</v>
      </c>
      <c r="K7977" s="93" t="n"/>
      <c r="L7977" s="93" t="n">
        <v>138000</v>
      </c>
      <c r="M7977" s="93" t="n">
        <v>129927</v>
      </c>
      <c r="N7977" s="93" t="n">
        <v>51060</v>
      </c>
      <c r="O7977" s="148" t="n">
        <v>125454.5454545454</v>
      </c>
      <c r="P7977" s="93" t="inlineStr">
        <is>
          <t>카페24토너스킨팩 화장솜 60P190801</t>
        </is>
      </c>
    </row>
    <row r="7978">
      <c r="A7978" s="93" t="n"/>
      <c r="B7978" s="127" t="n">
        <v>44037</v>
      </c>
      <c r="C7978" s="93">
        <f>TEXT(B7978,"aaa")</f>
        <v/>
      </c>
      <c r="D7978" s="93" t="n"/>
      <c r="E7978" s="93" t="inlineStr">
        <is>
          <t>앰플</t>
        </is>
      </c>
      <c r="F7978" s="5" t="inlineStr">
        <is>
          <t>카페24</t>
        </is>
      </c>
      <c r="G7978" s="93" t="inlineStr">
        <is>
          <t>앰플 30ml</t>
        </is>
      </c>
      <c r="H7978" s="93" t="n">
        <v>7</v>
      </c>
      <c r="J7978" s="7" t="n">
        <v>190801</v>
      </c>
      <c r="K7978" s="93" t="n"/>
      <c r="L7978" s="93" t="n">
        <v>196000</v>
      </c>
      <c r="M7978" s="93" t="n">
        <v>184534</v>
      </c>
      <c r="N7978" s="93" t="n">
        <v>23779</v>
      </c>
      <c r="O7978" s="148" t="n">
        <v>178181.8181818182</v>
      </c>
      <c r="P7978" s="93" t="inlineStr">
        <is>
          <t>카페24앰플앰플 30ml190801</t>
        </is>
      </c>
    </row>
    <row r="7979">
      <c r="A7979" s="93" t="n"/>
      <c r="B7979" s="127" t="n">
        <v>44037</v>
      </c>
      <c r="C7979" s="93">
        <f>TEXT(B7979,"aaa")</f>
        <v/>
      </c>
      <c r="D7979" s="93" t="n"/>
      <c r="E7979" s="93" t="inlineStr">
        <is>
          <t>수딩크림</t>
        </is>
      </c>
      <c r="F7979" s="5" t="inlineStr">
        <is>
          <t>카페24</t>
        </is>
      </c>
      <c r="G7979" s="93" t="inlineStr">
        <is>
          <t>수딩크림 100ml</t>
        </is>
      </c>
      <c r="H7979" s="93" t="n">
        <v>7</v>
      </c>
      <c r="J7979" s="7" t="n">
        <v>190801</v>
      </c>
      <c r="K7979" s="93" t="n"/>
      <c r="L7979" s="93" t="n">
        <v>266000</v>
      </c>
      <c r="M7979" s="93" t="n">
        <v>250439</v>
      </c>
      <c r="N7979" s="93" t="n">
        <v>21315</v>
      </c>
      <c r="O7979" s="148" t="n">
        <v>241818.1818181818</v>
      </c>
      <c r="P7979" s="93" t="inlineStr">
        <is>
          <t>카페24수딩크림수딩크림 100ml190801</t>
        </is>
      </c>
    </row>
    <row r="7980">
      <c r="A7980" s="93" t="n"/>
      <c r="B7980" s="127" t="n">
        <v>44038</v>
      </c>
      <c r="C7980" s="93">
        <f>TEXT(B7980,"aaa")</f>
        <v/>
      </c>
      <c r="D7980" s="93" t="n"/>
      <c r="E7980" s="93" t="inlineStr">
        <is>
          <t>선크림</t>
        </is>
      </c>
      <c r="F7980" s="5" t="inlineStr">
        <is>
          <t>카페24</t>
        </is>
      </c>
      <c r="G7980" s="93" t="inlineStr">
        <is>
          <t>선크림 50ml</t>
        </is>
      </c>
      <c r="H7980" s="93" t="n">
        <v>1</v>
      </c>
      <c r="J7980" s="7" t="n">
        <v>190801</v>
      </c>
      <c r="K7980" s="93" t="n"/>
      <c r="L7980" s="93" t="n">
        <v>20000</v>
      </c>
      <c r="M7980" s="93" t="n">
        <v>18830</v>
      </c>
      <c r="N7980" s="93" t="n">
        <v>2345</v>
      </c>
      <c r="O7980" s="148" t="n">
        <v>18181.81818181818</v>
      </c>
      <c r="P7980" s="93" t="inlineStr">
        <is>
          <t>카페24선크림선크림 50ml190801</t>
        </is>
      </c>
    </row>
    <row r="7981">
      <c r="A7981" s="93" t="n"/>
      <c r="B7981" s="127" t="n">
        <v>44038</v>
      </c>
      <c r="C7981" s="93">
        <f>TEXT(B7981,"aaa")</f>
        <v/>
      </c>
      <c r="D7981" s="93" t="n"/>
      <c r="E7981" s="93" t="inlineStr">
        <is>
          <t>선크림</t>
        </is>
      </c>
      <c r="F7981" s="5" t="inlineStr">
        <is>
          <t>카페24</t>
        </is>
      </c>
      <c r="G7981" s="93" t="inlineStr">
        <is>
          <t>선크림 50ml  2set</t>
        </is>
      </c>
      <c r="H7981" s="93" t="n">
        <v>3</v>
      </c>
      <c r="J7981" s="7" t="n">
        <v>190801</v>
      </c>
      <c r="K7981" s="93" t="n"/>
      <c r="L7981" s="93" t="n">
        <v>105000</v>
      </c>
      <c r="M7981" s="93" t="n">
        <v>98857.5</v>
      </c>
      <c r="N7981" s="93" t="n">
        <v>14070</v>
      </c>
      <c r="O7981" s="148" t="n">
        <v>95454.54545454544</v>
      </c>
      <c r="P7981" s="93" t="inlineStr">
        <is>
          <t>카페24선크림선크림 50ml  2set190801</t>
        </is>
      </c>
    </row>
    <row r="7982">
      <c r="A7982" s="93" t="n"/>
      <c r="B7982" s="127" t="n">
        <v>44038</v>
      </c>
      <c r="C7982" s="93">
        <f>TEXT(B7982,"aaa")</f>
        <v/>
      </c>
      <c r="D7982" s="93" t="n"/>
      <c r="E7982" s="93" t="inlineStr">
        <is>
          <t>여름 한정 진정세트</t>
        </is>
      </c>
      <c r="F7982" s="5" t="inlineStr">
        <is>
          <t>카페24</t>
        </is>
      </c>
      <c r="G7982" s="93" t="inlineStr">
        <is>
          <t>여름 한정 진정세트</t>
        </is>
      </c>
      <c r="H7982" s="93" t="n">
        <v>1</v>
      </c>
      <c r="J7982" s="7" t="n">
        <v>190801</v>
      </c>
      <c r="K7982" s="93" t="n"/>
      <c r="L7982" s="93" t="n">
        <v>35000</v>
      </c>
      <c r="M7982" s="93" t="n">
        <v>32952.5</v>
      </c>
      <c r="N7982" s="93" t="n">
        <v>5605</v>
      </c>
      <c r="O7982" s="148" t="n">
        <v>31818.18181818182</v>
      </c>
      <c r="P7982" s="93" t="inlineStr">
        <is>
          <t>카페24여름 한정 진정세트여름 한정 진정세트190801</t>
        </is>
      </c>
    </row>
    <row r="7983">
      <c r="A7983" s="93" t="n"/>
      <c r="B7983" s="127" t="n">
        <v>44038</v>
      </c>
      <c r="C7983" s="93">
        <f>TEXT(B7983,"aaa")</f>
        <v/>
      </c>
      <c r="D7983" s="93" t="n"/>
      <c r="E7983" s="93" t="inlineStr">
        <is>
          <t>여름 한정 진정세트</t>
        </is>
      </c>
      <c r="F7983" s="5" t="inlineStr">
        <is>
          <t>카페24</t>
        </is>
      </c>
      <c r="G7983" s="93" t="inlineStr">
        <is>
          <t>여름 한정 진정세트 (대용량)</t>
        </is>
      </c>
      <c r="H7983" s="93" t="n">
        <v>3</v>
      </c>
      <c r="J7983" s="7" t="n">
        <v>190801</v>
      </c>
      <c r="K7983" s="93" t="n"/>
      <c r="L7983" s="93" t="n">
        <v>135000</v>
      </c>
      <c r="M7983" s="93" t="n">
        <v>127102.5</v>
      </c>
      <c r="N7983" s="93" t="n">
        <v>21210</v>
      </c>
      <c r="O7983" s="148" t="n">
        <v>122727.2727272727</v>
      </c>
      <c r="P7983" s="93" t="inlineStr">
        <is>
          <t>카페24여름 한정 진정세트여름 한정 진정세트 (대용량)190801</t>
        </is>
      </c>
    </row>
    <row r="7984">
      <c r="A7984" s="93" t="n"/>
      <c r="B7984" s="127" t="n">
        <v>44038</v>
      </c>
      <c r="C7984" s="93">
        <f>TEXT(B7984,"aaa")</f>
        <v/>
      </c>
      <c r="D7984" s="93" t="n"/>
      <c r="E7984" s="93" t="inlineStr">
        <is>
          <t>머드크림마스크</t>
        </is>
      </c>
      <c r="F7984" s="5" t="inlineStr">
        <is>
          <t>카페24</t>
        </is>
      </c>
      <c r="G7984" s="93" t="inlineStr">
        <is>
          <t>머드크림마스크 100ml</t>
        </is>
      </c>
      <c r="H7984" s="93" t="n">
        <v>2</v>
      </c>
      <c r="J7984" s="7" t="n">
        <v>190801</v>
      </c>
      <c r="K7984" s="93" t="n"/>
      <c r="L7984" s="93" t="n">
        <v>40000</v>
      </c>
      <c r="M7984" s="93" t="n">
        <v>37660</v>
      </c>
      <c r="N7984" s="93" t="n">
        <v>2884</v>
      </c>
      <c r="O7984" s="148" t="n">
        <v>36363.63636363636</v>
      </c>
      <c r="P7984" s="93" t="inlineStr">
        <is>
          <t>카페24머드크림마스크머드크림마스크 100ml190801</t>
        </is>
      </c>
    </row>
    <row r="7985">
      <c r="A7985" s="93" t="n"/>
      <c r="B7985" s="127" t="n">
        <v>44038</v>
      </c>
      <c r="C7985" s="93">
        <f>TEXT(B7985,"aaa")</f>
        <v/>
      </c>
      <c r="D7985" s="93" t="n"/>
      <c r="E7985" s="93" t="inlineStr">
        <is>
          <t>머드크림마스크</t>
        </is>
      </c>
      <c r="F7985" s="5" t="inlineStr">
        <is>
          <t>카페24</t>
        </is>
      </c>
      <c r="G7985" s="93" t="inlineStr">
        <is>
          <t>머드크림마스크 100ml 2set</t>
        </is>
      </c>
      <c r="H7985" s="93" t="n">
        <v>1</v>
      </c>
      <c r="J7985" s="7" t="n">
        <v>190801</v>
      </c>
      <c r="K7985" s="93" t="n"/>
      <c r="L7985" s="93" t="n">
        <v>35000</v>
      </c>
      <c r="M7985" s="93" t="n">
        <v>32952.5</v>
      </c>
      <c r="N7985" s="93" t="n">
        <v>2884</v>
      </c>
      <c r="O7985" s="148" t="n">
        <v>31818.18181818182</v>
      </c>
      <c r="P7985" s="93" t="inlineStr">
        <is>
          <t>카페24머드크림마스크머드크림마스크 100ml 2set190801</t>
        </is>
      </c>
    </row>
    <row r="7986">
      <c r="A7986" s="93" t="n"/>
      <c r="B7986" s="127" t="n">
        <v>44038</v>
      </c>
      <c r="C7986" s="93">
        <f>TEXT(B7986,"aaa")</f>
        <v/>
      </c>
      <c r="D7986" s="93" t="n"/>
      <c r="E7986" s="93" t="inlineStr">
        <is>
          <t>토너</t>
        </is>
      </c>
      <c r="F7986" s="5" t="inlineStr">
        <is>
          <t>카페24</t>
        </is>
      </c>
      <c r="G7986" s="93" t="inlineStr">
        <is>
          <t>250ml</t>
        </is>
      </c>
      <c r="H7986" s="93" t="n">
        <v>59</v>
      </c>
      <c r="J7986" s="7" t="n">
        <v>190801</v>
      </c>
      <c r="K7986" s="93" t="n"/>
      <c r="L7986" s="93" t="n">
        <v>1180000</v>
      </c>
      <c r="M7986" s="93" t="n">
        <v>1110970</v>
      </c>
      <c r="N7986" s="93" t="n">
        <v>192340</v>
      </c>
      <c r="O7986" s="148" t="n">
        <v>1072727.272727273</v>
      </c>
      <c r="P7986" s="93" t="inlineStr">
        <is>
          <t>카페24토너250ml190801</t>
        </is>
      </c>
    </row>
    <row r="7987">
      <c r="A7987" s="93" t="n"/>
      <c r="B7987" s="127" t="n">
        <v>44038</v>
      </c>
      <c r="C7987" s="93">
        <f>TEXT(B7987,"aaa")</f>
        <v/>
      </c>
      <c r="D7987" s="93" t="n"/>
      <c r="E7987" s="93" t="inlineStr">
        <is>
          <t>토너</t>
        </is>
      </c>
      <c r="F7987" s="5" t="inlineStr">
        <is>
          <t>카페24</t>
        </is>
      </c>
      <c r="G7987" s="93" t="inlineStr">
        <is>
          <t>250ml 2set</t>
        </is>
      </c>
      <c r="H7987" s="93" t="n">
        <v>59</v>
      </c>
      <c r="J7987" s="7" t="n">
        <v>190801</v>
      </c>
      <c r="K7987" s="93" t="n"/>
      <c r="L7987" s="93" t="n">
        <v>2065000</v>
      </c>
      <c r="M7987" s="93" t="n">
        <v>1944197.5</v>
      </c>
      <c r="N7987" s="93" t="n">
        <v>384680</v>
      </c>
      <c r="O7987" s="148" t="n">
        <v>1877272.727272727</v>
      </c>
      <c r="P7987" s="93" t="inlineStr">
        <is>
          <t>카페24토너250ml 2set190801</t>
        </is>
      </c>
    </row>
    <row r="7988">
      <c r="A7988" s="93" t="n"/>
      <c r="B7988" s="127" t="n">
        <v>44038</v>
      </c>
      <c r="C7988" s="93">
        <f>TEXT(B7988,"aaa")</f>
        <v/>
      </c>
      <c r="D7988" s="93" t="n"/>
      <c r="E7988" s="93" t="inlineStr">
        <is>
          <t>토너</t>
        </is>
      </c>
      <c r="F7988" s="5" t="inlineStr">
        <is>
          <t>카페24</t>
        </is>
      </c>
      <c r="G7988" s="93" t="inlineStr">
        <is>
          <t>500ml</t>
        </is>
      </c>
      <c r="H7988" s="93" t="n">
        <v>48</v>
      </c>
      <c r="J7988" s="7" t="n">
        <v>190801</v>
      </c>
      <c r="K7988" s="93" t="n"/>
      <c r="L7988" s="93" t="n">
        <v>1584000</v>
      </c>
      <c r="M7988" s="93" t="n">
        <v>1491336</v>
      </c>
      <c r="N7988" s="93" t="n">
        <v>226800</v>
      </c>
      <c r="O7988" s="148" t="n">
        <v>1440000</v>
      </c>
      <c r="P7988" s="93" t="inlineStr">
        <is>
          <t>카페24토너500ml190801</t>
        </is>
      </c>
    </row>
    <row r="7989">
      <c r="A7989" s="93" t="n"/>
      <c r="B7989" s="127" t="n">
        <v>44038</v>
      </c>
      <c r="C7989" s="93">
        <f>TEXT(B7989,"aaa")</f>
        <v/>
      </c>
      <c r="D7989" s="93" t="n"/>
      <c r="E7989" s="93" t="inlineStr">
        <is>
          <t>토너</t>
        </is>
      </c>
      <c r="F7989" s="5" t="inlineStr">
        <is>
          <t>카페24</t>
        </is>
      </c>
      <c r="G7989" s="93" t="inlineStr">
        <is>
          <t>스킨팩 화장솜 60P</t>
        </is>
      </c>
      <c r="H7989" s="93" t="n">
        <v>67</v>
      </c>
      <c r="J7989" s="7" t="n">
        <v>190801</v>
      </c>
      <c r="K7989" s="93" t="n"/>
      <c r="L7989" s="93" t="n">
        <v>201000</v>
      </c>
      <c r="M7989" s="93" t="n">
        <v>189241.5</v>
      </c>
      <c r="N7989" s="93" t="n">
        <v>74370</v>
      </c>
      <c r="O7989" s="148" t="n">
        <v>182727.2727272727</v>
      </c>
      <c r="P7989" s="93" t="inlineStr">
        <is>
          <t>카페24토너스킨팩 화장솜 60P190801</t>
        </is>
      </c>
    </row>
    <row r="7990">
      <c r="A7990" s="93" t="n"/>
      <c r="B7990" s="127" t="n">
        <v>44038</v>
      </c>
      <c r="C7990" s="93">
        <f>TEXT(B7990,"aaa")</f>
        <v/>
      </c>
      <c r="D7990" s="93" t="n"/>
      <c r="E7990" s="93" t="inlineStr">
        <is>
          <t>앰플</t>
        </is>
      </c>
      <c r="F7990" s="5" t="inlineStr">
        <is>
          <t>카페24</t>
        </is>
      </c>
      <c r="G7990" s="93" t="inlineStr">
        <is>
          <t>앰플 30ml</t>
        </is>
      </c>
      <c r="H7990" s="93" t="n">
        <v>18</v>
      </c>
      <c r="J7990" s="7" t="n">
        <v>190801</v>
      </c>
      <c r="K7990" s="93" t="n"/>
      <c r="L7990" s="93" t="n">
        <v>504000</v>
      </c>
      <c r="M7990" s="93" t="n">
        <v>474516</v>
      </c>
      <c r="N7990" s="93" t="n">
        <v>61146</v>
      </c>
      <c r="O7990" s="148" t="n">
        <v>458181.8181818181</v>
      </c>
      <c r="P7990" s="93" t="inlineStr">
        <is>
          <t>카페24앰플앰플 30ml190801</t>
        </is>
      </c>
    </row>
    <row r="7991">
      <c r="A7991" s="93" t="n"/>
      <c r="B7991" s="127" t="n">
        <v>44038</v>
      </c>
      <c r="C7991" s="93">
        <f>TEXT(B7991,"aaa")</f>
        <v/>
      </c>
      <c r="D7991" s="93" t="n"/>
      <c r="E7991" s="93" t="inlineStr">
        <is>
          <t>수딩크림</t>
        </is>
      </c>
      <c r="F7991" s="5" t="inlineStr">
        <is>
          <t>카페24</t>
        </is>
      </c>
      <c r="G7991" s="93" t="inlineStr">
        <is>
          <t>수딩크림 100ml</t>
        </is>
      </c>
      <c r="H7991" s="93" t="n">
        <v>6</v>
      </c>
      <c r="J7991" s="7" t="n">
        <v>190801</v>
      </c>
      <c r="K7991" s="93" t="n"/>
      <c r="L7991" s="93" t="n">
        <v>228000</v>
      </c>
      <c r="M7991" s="93" t="n">
        <v>214662</v>
      </c>
      <c r="N7991" s="93" t="n">
        <v>18270</v>
      </c>
      <c r="O7991" s="148" t="n">
        <v>207272.7272727273</v>
      </c>
      <c r="P7991" s="93" t="inlineStr">
        <is>
          <t>카페24수딩크림수딩크림 100ml190801</t>
        </is>
      </c>
    </row>
    <row r="7992">
      <c r="A7992" s="93" t="n"/>
      <c r="B7992" s="127" t="n">
        <v>44038</v>
      </c>
      <c r="C7992" s="93">
        <f>TEXT(B7992,"aaa")</f>
        <v/>
      </c>
      <c r="D7992" s="93" t="n"/>
      <c r="E7992" s="93" t="inlineStr">
        <is>
          <t>토너</t>
        </is>
      </c>
      <c r="F7992" s="5" t="inlineStr">
        <is>
          <t>랄라블라</t>
        </is>
      </c>
      <c r="G7992" s="93" t="inlineStr">
        <is>
          <t>250ml</t>
        </is>
      </c>
      <c r="H7992" s="93" t="n">
        <v>537</v>
      </c>
      <c r="J7992" s="7" t="n">
        <v>190801</v>
      </c>
      <c r="K7992" s="93" t="n"/>
      <c r="L7992" s="93" t="n">
        <v>4869516</v>
      </c>
      <c r="M7992" s="93" t="n">
        <v>4869516</v>
      </c>
      <c r="N7992" s="93" t="n">
        <v>1750620</v>
      </c>
      <c r="O7992" s="148" t="n">
        <v>4426832.727272727</v>
      </c>
      <c r="P7992" s="93" t="inlineStr">
        <is>
          <t>랄라블라토너250ml190801</t>
        </is>
      </c>
    </row>
    <row r="7993">
      <c r="A7993" s="93" t="n"/>
      <c r="B7993" s="127" t="n">
        <v>44038</v>
      </c>
      <c r="C7993" s="93">
        <f>TEXT(B7993,"aaa")</f>
        <v/>
      </c>
      <c r="D7993" s="93" t="n"/>
      <c r="E7993" s="93" t="inlineStr">
        <is>
          <t>토너</t>
        </is>
      </c>
      <c r="F7993" s="5" t="inlineStr">
        <is>
          <t>랄라블라</t>
        </is>
      </c>
      <c r="G7993" s="93" t="inlineStr">
        <is>
          <t>500ml</t>
        </is>
      </c>
      <c r="H7993" s="93" t="n">
        <v>14</v>
      </c>
      <c r="J7993" s="7" t="n">
        <v>190801</v>
      </c>
      <c r="K7993" s="93" t="n"/>
      <c r="L7993" s="93" t="n">
        <v>221452</v>
      </c>
      <c r="M7993" s="93" t="n">
        <v>221452</v>
      </c>
      <c r="N7993" s="93" t="n">
        <v>66150</v>
      </c>
      <c r="O7993" s="148" t="n">
        <v>201320</v>
      </c>
      <c r="P7993" s="93" t="inlineStr">
        <is>
          <t>랄라블라토너500ml190801</t>
        </is>
      </c>
    </row>
    <row r="7994">
      <c r="A7994" s="93" t="n"/>
      <c r="B7994" s="127" t="n">
        <v>44038</v>
      </c>
      <c r="C7994" s="93">
        <f>TEXT(B7994,"aaa")</f>
        <v/>
      </c>
      <c r="D7994" s="93" t="n"/>
      <c r="E7994" s="93" t="inlineStr">
        <is>
          <t>마스크팩</t>
        </is>
      </c>
      <c r="F7994" s="5" t="inlineStr">
        <is>
          <t>랄라블라</t>
        </is>
      </c>
      <c r="G7994" s="93" t="inlineStr">
        <is>
          <t>마스크팩 1매</t>
        </is>
      </c>
      <c r="H7994" s="93" t="n">
        <v>545</v>
      </c>
      <c r="J7994" s="7" t="n">
        <v>190801</v>
      </c>
      <c r="K7994" s="93" t="n"/>
      <c r="L7994" s="93" t="n">
        <v>584785</v>
      </c>
      <c r="M7994" s="93" t="n">
        <v>584785</v>
      </c>
      <c r="N7994" s="93" t="n">
        <v>216365</v>
      </c>
      <c r="O7994" s="148" t="n">
        <v>531622.7272727272</v>
      </c>
      <c r="P7994" s="93" t="inlineStr">
        <is>
          <t>랄라블라마스크팩마스크팩 1매190801</t>
        </is>
      </c>
    </row>
    <row r="7995">
      <c r="A7995" s="93" t="n"/>
      <c r="B7995" s="127" t="n">
        <v>44038</v>
      </c>
      <c r="C7995" s="93">
        <f>TEXT(B7995,"aaa")</f>
        <v/>
      </c>
      <c r="D7995" s="93" t="n"/>
      <c r="E7995" s="93" t="inlineStr">
        <is>
          <t>수딩크림 증정기획</t>
        </is>
      </c>
      <c r="F7995" s="5" t="inlineStr">
        <is>
          <t>랄라블라</t>
        </is>
      </c>
      <c r="G7995" s="93" t="inlineStr">
        <is>
          <t>수딩크림 증정기획</t>
        </is>
      </c>
      <c r="H7995" s="93" t="n">
        <v>59</v>
      </c>
      <c r="J7995" s="7" t="n">
        <v>190801</v>
      </c>
      <c r="K7995" s="93" t="n"/>
      <c r="L7995" s="93" t="n">
        <v>1010729</v>
      </c>
      <c r="M7995" s="93" t="n">
        <v>1010729</v>
      </c>
      <c r="N7995" s="93" t="n">
        <v>252225</v>
      </c>
      <c r="O7995" s="148" t="n">
        <v>918844.5454545454</v>
      </c>
      <c r="P7995" s="93" t="inlineStr">
        <is>
          <t>랄라블라수딩크림 증정기획수딩크림 증정기획190801</t>
        </is>
      </c>
    </row>
    <row r="7996">
      <c r="A7996" s="93" t="n"/>
      <c r="B7996" s="127" t="n">
        <v>44038</v>
      </c>
      <c r="C7996" s="93">
        <f>TEXT(B7996,"aaa")</f>
        <v/>
      </c>
      <c r="D7996" s="93" t="n"/>
      <c r="E7996" s="93" t="inlineStr">
        <is>
          <t>수딩크림</t>
        </is>
      </c>
      <c r="F7996" s="5" t="inlineStr">
        <is>
          <t>랄라블라</t>
        </is>
      </c>
      <c r="G7996" s="93" t="inlineStr">
        <is>
          <t>수딩크림 100ml</t>
        </is>
      </c>
      <c r="H7996" s="93" t="n">
        <v>26</v>
      </c>
      <c r="J7996" s="7" t="n">
        <v>190801</v>
      </c>
      <c r="K7996" s="93" t="n"/>
      <c r="L7996" s="93" t="n">
        <v>511966</v>
      </c>
      <c r="M7996" s="93" t="n">
        <v>511966</v>
      </c>
      <c r="N7996" s="93" t="n">
        <v>79170</v>
      </c>
      <c r="O7996" s="148" t="n">
        <v>465423.6363636364</v>
      </c>
      <c r="P7996" s="93" t="inlineStr">
        <is>
          <t>랄라블라수딩크림수딩크림 100ml190801</t>
        </is>
      </c>
    </row>
    <row r="7997">
      <c r="A7997" s="93" t="n"/>
      <c r="B7997" s="127" t="n">
        <v>44038</v>
      </c>
      <c r="C7997" s="93">
        <f>TEXT(B7997,"aaa")</f>
        <v/>
      </c>
      <c r="D7997" s="93" t="n"/>
      <c r="E7997" s="93" t="inlineStr">
        <is>
          <t>앰플 기획세트</t>
        </is>
      </c>
      <c r="F7997" s="5" t="inlineStr">
        <is>
          <t>랄라블라</t>
        </is>
      </c>
      <c r="G7997" s="93" t="inlineStr">
        <is>
          <t>앰플 기획세트</t>
        </is>
      </c>
      <c r="H7997" s="93" t="n">
        <v>173</v>
      </c>
      <c r="J7997" s="7" t="n">
        <v>190801</v>
      </c>
      <c r="K7997" s="93" t="n"/>
      <c r="L7997" s="93" t="n">
        <v>2573721</v>
      </c>
      <c r="M7997" s="93" t="n">
        <v>2573721</v>
      </c>
      <c r="N7997" s="93" t="n">
        <v>2573721</v>
      </c>
      <c r="O7997" s="148" t="n">
        <v>2339746.363636363</v>
      </c>
      <c r="P7997" s="93" t="inlineStr">
        <is>
          <t>랄라블라앰플 기획세트앰플 기획세트190801</t>
        </is>
      </c>
    </row>
    <row r="7998">
      <c r="A7998" s="93" t="n"/>
      <c r="B7998" s="127" t="n">
        <v>44038</v>
      </c>
      <c r="C7998" s="93">
        <f>TEXT(B7998,"aaa")</f>
        <v/>
      </c>
      <c r="D7998" s="93" t="n"/>
      <c r="E7998" s="93" t="inlineStr">
        <is>
          <t>클렌징폼 기획세트</t>
        </is>
      </c>
      <c r="F7998" s="5" t="inlineStr">
        <is>
          <t>랄라블라</t>
        </is>
      </c>
      <c r="G7998" s="93" t="inlineStr">
        <is>
          <t>클렌징폼 기획세트</t>
        </is>
      </c>
      <c r="H7998" s="93" t="n">
        <v>50</v>
      </c>
      <c r="J7998" s="7" t="n">
        <v>190801</v>
      </c>
      <c r="K7998" s="93" t="n"/>
      <c r="L7998" s="93" t="n">
        <v>348200</v>
      </c>
      <c r="M7998" s="93" t="n">
        <v>348200</v>
      </c>
      <c r="N7998" s="93" t="n">
        <v>348200</v>
      </c>
      <c r="O7998" s="148" t="n">
        <v>316545.4545454545</v>
      </c>
      <c r="P7998" s="93" t="inlineStr">
        <is>
          <t>랄라블라클렌징폼 기획세트클렌징폼 기획세트190801</t>
        </is>
      </c>
    </row>
    <row r="7999">
      <c r="A7999" s="93" t="n"/>
      <c r="B7999" s="127" t="n">
        <v>44038</v>
      </c>
      <c r="C7999" s="93">
        <f>TEXT(B7999,"aaa")</f>
        <v/>
      </c>
      <c r="D7999" s="93" t="n"/>
      <c r="E7999" s="93" t="inlineStr">
        <is>
          <t>클렌징폼</t>
        </is>
      </c>
      <c r="F7999" s="5" t="inlineStr">
        <is>
          <t>랄라블라</t>
        </is>
      </c>
      <c r="G7999" s="93" t="inlineStr">
        <is>
          <t>클렌징폼 120ml</t>
        </is>
      </c>
      <c r="H7999" s="93" t="n">
        <v>19</v>
      </c>
      <c r="J7999" s="7" t="n">
        <v>190801</v>
      </c>
      <c r="K7999" s="93" t="n"/>
      <c r="L7999" s="93" t="n">
        <v>129029</v>
      </c>
      <c r="M7999" s="93" t="n">
        <v>129029</v>
      </c>
      <c r="N7999" s="93" t="n">
        <v>52250</v>
      </c>
      <c r="O7999" s="148" t="n">
        <v>117299.0909090909</v>
      </c>
      <c r="P7999" s="93" t="inlineStr">
        <is>
          <t>랄라블라클렌징폼클렌징폼 120ml190801</t>
        </is>
      </c>
    </row>
    <row r="8000">
      <c r="A8000" s="93" t="n"/>
      <c r="B8000" s="127" t="n">
        <v>44038</v>
      </c>
      <c r="C8000" s="93">
        <f>TEXT(B8000,"aaa")</f>
        <v/>
      </c>
      <c r="D8000" s="93" t="n"/>
      <c r="E8000" s="93" t="inlineStr">
        <is>
          <t>토너 증정기획</t>
        </is>
      </c>
      <c r="F8000" s="5" t="inlineStr">
        <is>
          <t>랄라블라</t>
        </is>
      </c>
      <c r="G8000" s="93" t="inlineStr">
        <is>
          <t>토너 증정기획</t>
        </is>
      </c>
      <c r="H8000" s="93" t="n">
        <v>29</v>
      </c>
      <c r="J8000" s="7" t="n">
        <v>190801</v>
      </c>
      <c r="K8000" s="93" t="n"/>
      <c r="L8000" s="93" t="n">
        <v>274253</v>
      </c>
      <c r="M8000" s="93" t="n">
        <v>274253</v>
      </c>
      <c r="N8000" s="93" t="n">
        <v>130210</v>
      </c>
      <c r="O8000" s="148" t="n">
        <v>249320.9090909091</v>
      </c>
      <c r="P8000" s="93" t="inlineStr">
        <is>
          <t>랄라블라토너 증정기획토너 증정기획190801</t>
        </is>
      </c>
    </row>
    <row r="8001">
      <c r="A8001" s="93" t="n"/>
      <c r="B8001" s="127" t="n">
        <v>44038</v>
      </c>
      <c r="C8001" s="93">
        <f>TEXT(B8001,"aaa")</f>
        <v/>
      </c>
      <c r="D8001" s="93" t="n"/>
      <c r="E8001" s="93" t="inlineStr">
        <is>
          <t>선크림</t>
        </is>
      </c>
      <c r="F8001" s="5" t="inlineStr">
        <is>
          <t>랄라블라</t>
        </is>
      </c>
      <c r="G8001" s="93" t="inlineStr">
        <is>
          <t>선크림 50ml</t>
        </is>
      </c>
      <c r="H8001" s="93" t="n">
        <v>34</v>
      </c>
      <c r="J8001" s="7" t="n">
        <v>190801</v>
      </c>
      <c r="K8001" s="93" t="n"/>
      <c r="L8001" s="93" t="n">
        <v>340000</v>
      </c>
      <c r="M8001" s="93" t="n">
        <v>340000</v>
      </c>
      <c r="N8001" s="93" t="n">
        <v>79730</v>
      </c>
      <c r="O8001" s="148" t="n">
        <v>309090.9090909091</v>
      </c>
      <c r="P8001" s="93" t="inlineStr">
        <is>
          <t>랄라블라선크림선크림 50ml190801</t>
        </is>
      </c>
    </row>
    <row r="8002">
      <c r="A8002" s="93" t="n"/>
      <c r="B8002" s="127" t="n">
        <v>44038</v>
      </c>
      <c r="C8002" s="93">
        <f>TEXT(B8002,"aaa")</f>
        <v/>
      </c>
      <c r="D8002" s="93" t="n"/>
      <c r="E8002" s="93" t="inlineStr">
        <is>
          <t>대용량 기획세트</t>
        </is>
      </c>
      <c r="F8002" s="5" t="inlineStr">
        <is>
          <t>랄라블라</t>
        </is>
      </c>
      <c r="G8002" s="93" t="inlineStr">
        <is>
          <t>대용량 기획세트</t>
        </is>
      </c>
      <c r="H8002" s="93" t="n">
        <v>288</v>
      </c>
      <c r="J8002" s="7" t="n">
        <v>190801</v>
      </c>
      <c r="K8002" s="93" t="n"/>
      <c r="L8002" s="93" t="n">
        <v>4555584</v>
      </c>
      <c r="M8002" s="93" t="n">
        <v>4555584</v>
      </c>
      <c r="N8002" s="93" t="n">
        <v>1680480</v>
      </c>
      <c r="O8002" s="148" t="n">
        <v>4141440</v>
      </c>
      <c r="P8002" s="93" t="inlineStr">
        <is>
          <t>랄라블라대용량 기획세트대용량 기획세트190801</t>
        </is>
      </c>
    </row>
    <row r="8003">
      <c r="A8003" s="93" t="n"/>
      <c r="B8003" s="127" t="n">
        <v>44037</v>
      </c>
      <c r="C8003" s="93">
        <f>TEXT(B8003,"aaa")</f>
        <v/>
      </c>
      <c r="D8003" s="93" t="n"/>
      <c r="E8003" s="93" t="inlineStr">
        <is>
          <t>토너</t>
        </is>
      </c>
      <c r="F8003" s="5" t="inlineStr">
        <is>
          <t>화해</t>
        </is>
      </c>
      <c r="G8003" s="93" t="inlineStr">
        <is>
          <t>250ml</t>
        </is>
      </c>
      <c r="H8003" s="93" t="n">
        <v>4</v>
      </c>
      <c r="J8003" s="7" t="n">
        <v>190801</v>
      </c>
      <c r="K8003" s="93" t="n"/>
      <c r="L8003" s="93" t="n">
        <v>80000</v>
      </c>
      <c r="M8003" s="93" t="n">
        <v>57600</v>
      </c>
      <c r="N8003" s="93" t="n">
        <v>13040</v>
      </c>
      <c r="O8003" s="148" t="n">
        <v>72727.27272727272</v>
      </c>
      <c r="P8003" s="93" t="inlineStr">
        <is>
          <t>화해토너250ml190801</t>
        </is>
      </c>
    </row>
    <row r="8004">
      <c r="A8004" s="93" t="n"/>
      <c r="B8004" s="127" t="n">
        <v>44038</v>
      </c>
      <c r="C8004" s="93">
        <f>TEXT(B8004,"aaa")</f>
        <v/>
      </c>
      <c r="D8004" s="93" t="n"/>
      <c r="E8004" s="93" t="inlineStr">
        <is>
          <t>토너</t>
        </is>
      </c>
      <c r="F8004" s="5" t="inlineStr">
        <is>
          <t>화해</t>
        </is>
      </c>
      <c r="G8004" s="93" t="inlineStr">
        <is>
          <t>250ml</t>
        </is>
      </c>
      <c r="H8004" s="6" t="n">
        <v>8</v>
      </c>
      <c r="I8004" s="6" t="n"/>
      <c r="J8004" s="7" t="n">
        <v>190801</v>
      </c>
      <c r="K8004" s="93" t="n"/>
      <c r="L8004" s="93" t="n">
        <v>160000</v>
      </c>
      <c r="M8004" s="93" t="n">
        <v>115200</v>
      </c>
      <c r="N8004" s="93" t="n">
        <v>26080</v>
      </c>
      <c r="O8004" s="148" t="n">
        <v>145454.5454545454</v>
      </c>
      <c r="P8004" s="93" t="inlineStr">
        <is>
          <t>화해토너250ml190801</t>
        </is>
      </c>
    </row>
    <row r="8005">
      <c r="A8005" s="93" t="n"/>
      <c r="B8005" s="127" t="n">
        <v>44038</v>
      </c>
      <c r="C8005" s="93">
        <f>TEXT(B8005,"aaa")</f>
        <v/>
      </c>
      <c r="D8005" s="93" t="n"/>
      <c r="E8005" s="93" t="inlineStr">
        <is>
          <t>선크림</t>
        </is>
      </c>
      <c r="F8005" s="5" t="inlineStr">
        <is>
          <t>화해</t>
        </is>
      </c>
      <c r="G8005" s="93" t="inlineStr">
        <is>
          <t>선크림 50ml</t>
        </is>
      </c>
      <c r="H8005" s="6" t="n">
        <v>2</v>
      </c>
      <c r="I8005" s="6" t="n"/>
      <c r="J8005" s="7" t="n">
        <v>190801</v>
      </c>
      <c r="K8005" s="93" t="n"/>
      <c r="L8005" s="93" t="n">
        <v>40000</v>
      </c>
      <c r="M8005" s="93" t="n">
        <v>28800</v>
      </c>
      <c r="N8005" s="93" t="n">
        <v>4690</v>
      </c>
      <c r="O8005" s="148" t="n">
        <v>36363.63636363636</v>
      </c>
      <c r="P8005" s="93" t="inlineStr">
        <is>
          <t>화해선크림선크림 50ml190801</t>
        </is>
      </c>
    </row>
    <row r="8006">
      <c r="A8006" s="93" t="n"/>
      <c r="B8006" s="127" t="n">
        <v>44039</v>
      </c>
      <c r="C8006" s="93">
        <f>TEXT(B8006,"aaa")</f>
        <v/>
      </c>
      <c r="D8006" s="93" t="n"/>
      <c r="E8006" s="93" t="inlineStr">
        <is>
          <t>토너</t>
        </is>
      </c>
      <c r="F8006" s="5" t="inlineStr">
        <is>
          <t>W컨셉</t>
        </is>
      </c>
      <c r="G8006" s="93" t="inlineStr">
        <is>
          <t>250ml 2set</t>
        </is>
      </c>
      <c r="H8006" s="93" t="n">
        <v>39</v>
      </c>
      <c r="J8006" s="7" t="n">
        <v>190801</v>
      </c>
      <c r="K8006" s="93" t="n"/>
      <c r="L8006" s="93" t="n">
        <v>1365000</v>
      </c>
      <c r="M8006" s="93" t="n">
        <v>996450</v>
      </c>
      <c r="N8006" s="93" t="n">
        <v>254280</v>
      </c>
      <c r="O8006" s="148" t="n">
        <v>1240909.090909091</v>
      </c>
      <c r="P8006" s="93" t="inlineStr">
        <is>
          <t>W컨셉토너250ml 2set190801</t>
        </is>
      </c>
    </row>
    <row r="8007">
      <c r="A8007" s="93" t="n"/>
      <c r="B8007" s="127" t="n">
        <v>44039</v>
      </c>
      <c r="C8007" s="93">
        <f>TEXT(B8007,"aaa")</f>
        <v/>
      </c>
      <c r="D8007" s="93" t="n"/>
      <c r="E8007" s="93" t="inlineStr">
        <is>
          <t>선크림</t>
        </is>
      </c>
      <c r="F8007" s="5" t="inlineStr">
        <is>
          <t>카페24</t>
        </is>
      </c>
      <c r="G8007" s="93" t="inlineStr">
        <is>
          <t>선크림 50ml  2set</t>
        </is>
      </c>
      <c r="H8007" s="93" t="n">
        <v>2</v>
      </c>
      <c r="J8007" s="7" t="n">
        <v>190801</v>
      </c>
      <c r="K8007" s="93" t="n"/>
      <c r="L8007" s="93" t="n">
        <v>70000</v>
      </c>
      <c r="M8007" s="93" t="n">
        <v>65905</v>
      </c>
      <c r="N8007" s="93" t="n">
        <v>9380</v>
      </c>
      <c r="O8007" s="148" t="n">
        <v>63636.36363636363</v>
      </c>
      <c r="P8007" s="93" t="inlineStr">
        <is>
          <t>카페24선크림선크림 50ml  2set190801</t>
        </is>
      </c>
    </row>
    <row r="8008">
      <c r="A8008" s="93" t="n"/>
      <c r="B8008" s="127" t="n">
        <v>44039</v>
      </c>
      <c r="C8008" s="93">
        <f>TEXT(B8008,"aaa")</f>
        <v/>
      </c>
      <c r="D8008" s="93" t="n"/>
      <c r="E8008" s="93" t="inlineStr">
        <is>
          <t>여름 한정 진정세트</t>
        </is>
      </c>
      <c r="F8008" s="5" t="inlineStr">
        <is>
          <t>카페24</t>
        </is>
      </c>
      <c r="G8008" s="93" t="inlineStr">
        <is>
          <t>여름 한정 진정세트</t>
        </is>
      </c>
      <c r="H8008" s="93" t="n">
        <v>1</v>
      </c>
      <c r="J8008" s="7" t="n">
        <v>190801</v>
      </c>
      <c r="K8008" s="93" t="n"/>
      <c r="L8008" s="93" t="n">
        <v>35000</v>
      </c>
      <c r="M8008" s="93" t="n">
        <v>32952.5</v>
      </c>
      <c r="N8008" s="93" t="n">
        <v>5605</v>
      </c>
      <c r="O8008" s="148" t="n">
        <v>31818.18181818182</v>
      </c>
      <c r="P8008" s="93" t="inlineStr">
        <is>
          <t>카페24여름 한정 진정세트여름 한정 진정세트190801</t>
        </is>
      </c>
    </row>
    <row r="8009">
      <c r="A8009" s="93" t="n"/>
      <c r="B8009" s="127" t="n">
        <v>44039</v>
      </c>
      <c r="C8009" s="93">
        <f>TEXT(B8009,"aaa")</f>
        <v/>
      </c>
      <c r="D8009" s="93" t="n"/>
      <c r="E8009" s="93" t="inlineStr">
        <is>
          <t>여름 한정 진정세트</t>
        </is>
      </c>
      <c r="F8009" s="5" t="inlineStr">
        <is>
          <t>카페24</t>
        </is>
      </c>
      <c r="G8009" s="93" t="inlineStr">
        <is>
          <t>여름 한정 진정세트 (대용량)</t>
        </is>
      </c>
      <c r="H8009" s="93" t="n">
        <v>1</v>
      </c>
      <c r="J8009" s="7" t="n">
        <v>190801</v>
      </c>
      <c r="K8009" s="93" t="n"/>
      <c r="L8009" s="93" t="n">
        <v>45000</v>
      </c>
      <c r="M8009" s="93" t="n">
        <v>42367.5</v>
      </c>
      <c r="N8009" s="93" t="n">
        <v>7070</v>
      </c>
      <c r="O8009" s="148" t="n">
        <v>40909.0909090909</v>
      </c>
      <c r="P8009" s="93" t="inlineStr">
        <is>
          <t>카페24여름 한정 진정세트여름 한정 진정세트 (대용량)190801</t>
        </is>
      </c>
    </row>
    <row r="8010">
      <c r="A8010" s="93" t="n"/>
      <c r="B8010" s="127" t="n">
        <v>44039</v>
      </c>
      <c r="C8010" s="93">
        <f>TEXT(B8010,"aaa")</f>
        <v/>
      </c>
      <c r="D8010" s="93" t="n"/>
      <c r="E8010" s="93" t="inlineStr">
        <is>
          <t>머드크림마스크</t>
        </is>
      </c>
      <c r="F8010" s="5" t="inlineStr">
        <is>
          <t>카페24</t>
        </is>
      </c>
      <c r="G8010" s="93" t="inlineStr">
        <is>
          <t>머드크림마스크 100ml</t>
        </is>
      </c>
      <c r="H8010" s="93" t="n">
        <v>3</v>
      </c>
      <c r="J8010" s="7" t="n">
        <v>190801</v>
      </c>
      <c r="K8010" s="93" t="n"/>
      <c r="L8010" s="93" t="n">
        <v>60000</v>
      </c>
      <c r="M8010" s="93" t="n">
        <v>56490</v>
      </c>
      <c r="N8010" s="93" t="n">
        <v>4326</v>
      </c>
      <c r="O8010" s="148" t="n">
        <v>54545.45454545454</v>
      </c>
      <c r="P8010" s="93" t="inlineStr">
        <is>
          <t>카페24머드크림마스크머드크림마스크 100ml190801</t>
        </is>
      </c>
    </row>
    <row r="8011">
      <c r="A8011" s="93" t="n"/>
      <c r="B8011" s="127" t="n">
        <v>44039</v>
      </c>
      <c r="C8011" s="93">
        <f>TEXT(B8011,"aaa")</f>
        <v/>
      </c>
      <c r="D8011" s="93" t="n"/>
      <c r="E8011" s="93" t="inlineStr">
        <is>
          <t>머드크림마스크</t>
        </is>
      </c>
      <c r="F8011" s="5" t="inlineStr">
        <is>
          <t>카페24</t>
        </is>
      </c>
      <c r="G8011" s="93" t="inlineStr">
        <is>
          <t>머드크림마스크 100ml 2set</t>
        </is>
      </c>
      <c r="H8011" s="93" t="n">
        <v>3</v>
      </c>
      <c r="J8011" s="7" t="n">
        <v>190801</v>
      </c>
      <c r="K8011" s="93" t="n"/>
      <c r="L8011" s="93" t="n">
        <v>105000</v>
      </c>
      <c r="M8011" s="93" t="n">
        <v>98857.5</v>
      </c>
      <c r="N8011" s="93" t="n">
        <v>8652</v>
      </c>
      <c r="O8011" s="148" t="n">
        <v>95454.54545454544</v>
      </c>
      <c r="P8011" s="93" t="inlineStr">
        <is>
          <t>카페24머드크림마스크머드크림마스크 100ml 2set190801</t>
        </is>
      </c>
    </row>
    <row r="8012">
      <c r="A8012" s="93" t="n"/>
      <c r="B8012" s="127" t="n">
        <v>44039</v>
      </c>
      <c r="C8012" s="93">
        <f>TEXT(B8012,"aaa")</f>
        <v/>
      </c>
      <c r="D8012" s="93" t="n"/>
      <c r="E8012" s="93" t="inlineStr">
        <is>
          <t>토너</t>
        </is>
      </c>
      <c r="F8012" s="5" t="inlineStr">
        <is>
          <t>카페24</t>
        </is>
      </c>
      <c r="G8012" s="93" t="inlineStr">
        <is>
          <t>250ml</t>
        </is>
      </c>
      <c r="H8012" s="93" t="n">
        <v>91</v>
      </c>
      <c r="J8012" s="7" t="n">
        <v>190801</v>
      </c>
      <c r="K8012" s="93" t="n"/>
      <c r="L8012" s="93" t="n">
        <v>1820000</v>
      </c>
      <c r="M8012" s="93" t="n">
        <v>1713530</v>
      </c>
      <c r="N8012" s="93" t="n">
        <v>296660</v>
      </c>
      <c r="O8012" s="148" t="n">
        <v>1654545.454545454</v>
      </c>
      <c r="P8012" s="93" t="inlineStr">
        <is>
          <t>카페24토너250ml190801</t>
        </is>
      </c>
    </row>
    <row r="8013">
      <c r="A8013" s="93" t="n"/>
      <c r="B8013" s="127" t="n">
        <v>44039</v>
      </c>
      <c r="C8013" s="93">
        <f>TEXT(B8013,"aaa")</f>
        <v/>
      </c>
      <c r="D8013" s="93" t="n"/>
      <c r="E8013" s="93" t="inlineStr">
        <is>
          <t>토너</t>
        </is>
      </c>
      <c r="F8013" s="5" t="inlineStr">
        <is>
          <t>카페24</t>
        </is>
      </c>
      <c r="G8013" s="93" t="inlineStr">
        <is>
          <t>250ml 2set</t>
        </is>
      </c>
      <c r="H8013" s="93" t="n">
        <v>77</v>
      </c>
      <c r="J8013" s="7" t="n">
        <v>190801</v>
      </c>
      <c r="K8013" s="93" t="n"/>
      <c r="L8013" s="93" t="n">
        <v>2695000</v>
      </c>
      <c r="M8013" s="93" t="n">
        <v>2537342.5</v>
      </c>
      <c r="N8013" s="93" t="n">
        <v>502040</v>
      </c>
      <c r="O8013" s="148" t="n">
        <v>2450000</v>
      </c>
      <c r="P8013" s="93" t="inlineStr">
        <is>
          <t>카페24토너250ml 2set190801</t>
        </is>
      </c>
    </row>
    <row r="8014">
      <c r="A8014" s="93" t="n"/>
      <c r="B8014" s="127" t="n">
        <v>44039</v>
      </c>
      <c r="C8014" s="93">
        <f>TEXT(B8014,"aaa")</f>
        <v/>
      </c>
      <c r="D8014" s="93" t="n"/>
      <c r="E8014" s="93" t="inlineStr">
        <is>
          <t>토너</t>
        </is>
      </c>
      <c r="F8014" s="5" t="inlineStr">
        <is>
          <t>카페24</t>
        </is>
      </c>
      <c r="G8014" s="93" t="inlineStr">
        <is>
          <t>500ml</t>
        </is>
      </c>
      <c r="H8014" s="93" t="n">
        <v>63</v>
      </c>
      <c r="J8014" s="7" t="n">
        <v>190801</v>
      </c>
      <c r="K8014" s="93" t="n"/>
      <c r="L8014" s="93" t="n">
        <v>2079000</v>
      </c>
      <c r="M8014" s="93" t="n">
        <v>1957378.5</v>
      </c>
      <c r="N8014" s="93" t="n">
        <v>297675</v>
      </c>
      <c r="O8014" s="148" t="n">
        <v>1890000</v>
      </c>
      <c r="P8014" s="93" t="inlineStr">
        <is>
          <t>카페24토너500ml190801</t>
        </is>
      </c>
    </row>
    <row r="8015">
      <c r="A8015" s="93" t="n"/>
      <c r="B8015" s="127" t="n">
        <v>44039</v>
      </c>
      <c r="C8015" s="93">
        <f>TEXT(B8015,"aaa")</f>
        <v/>
      </c>
      <c r="D8015" s="93" t="n"/>
      <c r="E8015" s="93" t="inlineStr">
        <is>
          <t>토너</t>
        </is>
      </c>
      <c r="F8015" s="5" t="inlineStr">
        <is>
          <t>카페24</t>
        </is>
      </c>
      <c r="G8015" s="93" t="inlineStr">
        <is>
          <t>스킨팩 화장솜 60P</t>
        </is>
      </c>
      <c r="H8015" s="93" t="n">
        <v>93</v>
      </c>
      <c r="J8015" s="7" t="n">
        <v>190801</v>
      </c>
      <c r="K8015" s="93" t="n"/>
      <c r="L8015" s="93" t="n">
        <v>279000</v>
      </c>
      <c r="M8015" s="93" t="n">
        <v>262678.5</v>
      </c>
      <c r="N8015" s="93" t="n">
        <v>103230</v>
      </c>
      <c r="O8015" s="148" t="n">
        <v>253636.3636363636</v>
      </c>
      <c r="P8015" s="93" t="inlineStr">
        <is>
          <t>카페24토너스킨팩 화장솜 60P190801</t>
        </is>
      </c>
    </row>
    <row r="8016">
      <c r="A8016" s="93" t="n"/>
      <c r="B8016" s="127" t="n">
        <v>44039</v>
      </c>
      <c r="C8016" s="93">
        <f>TEXT(B8016,"aaa")</f>
        <v/>
      </c>
      <c r="D8016" s="93" t="n"/>
      <c r="E8016" s="93" t="inlineStr">
        <is>
          <t>앰플</t>
        </is>
      </c>
      <c r="F8016" s="5" t="inlineStr">
        <is>
          <t>카페24</t>
        </is>
      </c>
      <c r="G8016" s="93" t="inlineStr">
        <is>
          <t>앰플 30ml</t>
        </is>
      </c>
      <c r="H8016" s="93" t="n">
        <v>23</v>
      </c>
      <c r="J8016" s="7" t="n">
        <v>190801</v>
      </c>
      <c r="K8016" s="93" t="n"/>
      <c r="L8016" s="93" t="n">
        <v>644000</v>
      </c>
      <c r="M8016" s="93" t="n">
        <v>606326</v>
      </c>
      <c r="N8016" s="93" t="n">
        <v>78131</v>
      </c>
      <c r="O8016" s="148" t="n">
        <v>585454.5454545454</v>
      </c>
      <c r="P8016" s="93" t="inlineStr">
        <is>
          <t>카페24앰플앰플 30ml190801</t>
        </is>
      </c>
    </row>
    <row r="8017">
      <c r="A8017" s="93" t="n"/>
      <c r="B8017" s="127" t="n">
        <v>44039</v>
      </c>
      <c r="C8017" s="93">
        <f>TEXT(B8017,"aaa")</f>
        <v/>
      </c>
      <c r="D8017" s="93" t="n"/>
      <c r="E8017" s="93" t="inlineStr">
        <is>
          <t>수딩크림</t>
        </is>
      </c>
      <c r="F8017" s="5" t="inlineStr">
        <is>
          <t>카페24</t>
        </is>
      </c>
      <c r="G8017" s="93" t="inlineStr">
        <is>
          <t>수딩크림 100ml</t>
        </is>
      </c>
      <c r="H8017" s="93" t="n">
        <v>8</v>
      </c>
      <c r="J8017" s="7" t="n">
        <v>190801</v>
      </c>
      <c r="K8017" s="93" t="n"/>
      <c r="L8017" s="93" t="n">
        <v>304000</v>
      </c>
      <c r="M8017" s="93" t="n">
        <v>286216</v>
      </c>
      <c r="N8017" s="93" t="n">
        <v>24360</v>
      </c>
      <c r="O8017" s="148" t="n">
        <v>276363.6363636364</v>
      </c>
      <c r="P8017" s="93" t="inlineStr">
        <is>
          <t>카페24수딩크림수딩크림 100ml190801</t>
        </is>
      </c>
    </row>
    <row r="8018">
      <c r="A8018" s="93" t="n"/>
      <c r="B8018" s="127" t="n">
        <v>44039</v>
      </c>
      <c r="C8018" s="93">
        <f>TEXT(B8018,"aaa")</f>
        <v/>
      </c>
      <c r="D8018" s="93" t="n"/>
      <c r="E8018" s="93" t="inlineStr">
        <is>
          <t>토너</t>
        </is>
      </c>
      <c r="F8018" s="5" t="inlineStr">
        <is>
          <t>아누아 CS</t>
        </is>
      </c>
      <c r="G8018" s="93" t="inlineStr">
        <is>
          <t>250ml</t>
        </is>
      </c>
      <c r="H8018" s="93" t="n">
        <v>2</v>
      </c>
      <c r="J8018" s="7" t="n">
        <v>190801</v>
      </c>
      <c r="K8018" s="93" t="n"/>
      <c r="L8018" s="93" t="n">
        <v>0</v>
      </c>
      <c r="M8018" s="93" t="n">
        <v>0</v>
      </c>
      <c r="N8018" s="93" t="n">
        <v>6520</v>
      </c>
      <c r="O8018" s="148" t="n">
        <v>0</v>
      </c>
      <c r="P8018" s="93" t="inlineStr">
        <is>
          <t>아누아 CS토너250ml190801</t>
        </is>
      </c>
    </row>
    <row r="8019">
      <c r="A8019" s="93" t="n"/>
      <c r="B8019" s="127" t="n">
        <v>44039</v>
      </c>
      <c r="C8019" s="93">
        <f>TEXT(B8019,"aaa")</f>
        <v/>
      </c>
      <c r="D8019" s="93" t="n"/>
      <c r="E8019" s="93" t="inlineStr">
        <is>
          <t>토너</t>
        </is>
      </c>
      <c r="F8019" s="5" t="inlineStr">
        <is>
          <t>아누아 CS</t>
        </is>
      </c>
      <c r="G8019" s="93" t="inlineStr">
        <is>
          <t>40ml</t>
        </is>
      </c>
      <c r="H8019" s="93" t="n">
        <v>1</v>
      </c>
      <c r="J8019" s="7" t="n">
        <v>190801</v>
      </c>
      <c r="K8019" s="93" t="n"/>
      <c r="L8019" s="93" t="n">
        <v>0</v>
      </c>
      <c r="M8019" s="93" t="n">
        <v>0</v>
      </c>
      <c r="N8019" s="93" t="n">
        <v>1230</v>
      </c>
      <c r="O8019" s="148" t="n">
        <v>0</v>
      </c>
      <c r="P8019" s="93" t="inlineStr">
        <is>
          <t>아누아 CS토너40ml190801</t>
        </is>
      </c>
    </row>
    <row r="8020">
      <c r="A8020" s="93" t="n"/>
      <c r="B8020" s="127" t="n">
        <v>44039</v>
      </c>
      <c r="C8020" s="93">
        <f>TEXT(B8020,"aaa")</f>
        <v/>
      </c>
      <c r="D8020" s="93" t="n"/>
      <c r="E8020" s="93" t="inlineStr">
        <is>
          <t>토너</t>
        </is>
      </c>
      <c r="F8020" s="5" t="inlineStr">
        <is>
          <t>아누아 CS</t>
        </is>
      </c>
      <c r="G8020" s="93" t="inlineStr">
        <is>
          <t>500ml</t>
        </is>
      </c>
      <c r="H8020" s="93" t="n">
        <v>2</v>
      </c>
      <c r="J8020" s="7" t="n">
        <v>190801</v>
      </c>
      <c r="K8020" s="93" t="n"/>
      <c r="L8020" s="93" t="n">
        <v>0</v>
      </c>
      <c r="M8020" s="93" t="n">
        <v>0</v>
      </c>
      <c r="N8020" s="93" t="n">
        <v>9450</v>
      </c>
      <c r="O8020" s="148" t="n">
        <v>0</v>
      </c>
      <c r="P8020" s="93" t="inlineStr">
        <is>
          <t>아누아 CS토너500ml190801</t>
        </is>
      </c>
    </row>
    <row r="8021">
      <c r="A8021" s="93" t="n"/>
      <c r="B8021" s="127" t="n">
        <v>44039</v>
      </c>
      <c r="C8021" s="93">
        <f>TEXT(B8021,"aaa")</f>
        <v/>
      </c>
      <c r="D8021" s="93" t="n"/>
      <c r="E8021" s="93" t="inlineStr">
        <is>
          <t>화장솜</t>
        </is>
      </c>
      <c r="F8021" s="5" t="inlineStr">
        <is>
          <t>아누아 CS</t>
        </is>
      </c>
      <c r="G8021" s="93" t="inlineStr">
        <is>
          <t>스킨팩 화장솜 60P</t>
        </is>
      </c>
      <c r="H8021" s="93" t="n">
        <v>2</v>
      </c>
      <c r="J8021" s="7" t="n">
        <v>190801</v>
      </c>
      <c r="K8021" s="93" t="n"/>
      <c r="L8021" s="93" t="n">
        <v>0</v>
      </c>
      <c r="M8021" s="93" t="n">
        <v>0</v>
      </c>
      <c r="N8021" s="93" t="n">
        <v>2220</v>
      </c>
      <c r="O8021" s="148" t="n">
        <v>0</v>
      </c>
      <c r="P8021" s="93" t="inlineStr">
        <is>
          <t>아누아 CS화장솜스킨팩 화장솜 60P190801</t>
        </is>
      </c>
    </row>
    <row r="8022">
      <c r="A8022" s="93" t="n"/>
      <c r="B8022" s="127" t="n">
        <v>44039</v>
      </c>
      <c r="C8022" s="93">
        <f>TEXT(B8022,"aaa")</f>
        <v/>
      </c>
      <c r="D8022" s="93" t="n"/>
      <c r="E8022" s="93" t="inlineStr">
        <is>
          <t>앰플</t>
        </is>
      </c>
      <c r="F8022" s="5" t="inlineStr">
        <is>
          <t>아누아 CS</t>
        </is>
      </c>
      <c r="G8022" s="93" t="inlineStr">
        <is>
          <t>앰플 30ml</t>
        </is>
      </c>
      <c r="H8022" s="93" t="n">
        <v>3</v>
      </c>
      <c r="J8022" s="7" t="n">
        <v>190801</v>
      </c>
      <c r="K8022" s="93" t="n"/>
      <c r="L8022" s="93" t="n">
        <v>0</v>
      </c>
      <c r="M8022" s="93" t="n">
        <v>0</v>
      </c>
      <c r="N8022" s="93" t="n">
        <v>10191</v>
      </c>
      <c r="O8022" s="148" t="n">
        <v>0</v>
      </c>
      <c r="P8022" s="93" t="inlineStr">
        <is>
          <t>아누아 CS앰플앰플 30ml190801</t>
        </is>
      </c>
    </row>
    <row r="8023">
      <c r="A8023" s="93" t="n"/>
      <c r="B8023" s="127" t="n">
        <v>44039</v>
      </c>
      <c r="C8023" s="93">
        <f>TEXT(B8023,"aaa")</f>
        <v/>
      </c>
      <c r="D8023" s="93" t="n"/>
      <c r="E8023" s="93" t="inlineStr">
        <is>
          <t>마스크팩</t>
        </is>
      </c>
      <c r="F8023" s="5" t="inlineStr">
        <is>
          <t>아누아 CS</t>
        </is>
      </c>
      <c r="G8023" s="93" t="inlineStr">
        <is>
          <t>마스크팩 10매</t>
        </is>
      </c>
      <c r="H8023" s="93" t="n">
        <v>2</v>
      </c>
      <c r="J8023" s="7" t="n">
        <v>190801</v>
      </c>
      <c r="K8023" s="93" t="n"/>
      <c r="L8023" s="93" t="n">
        <v>0</v>
      </c>
      <c r="M8023" s="93" t="n">
        <v>0</v>
      </c>
      <c r="N8023" s="93" t="n">
        <v>7940</v>
      </c>
      <c r="O8023" s="148" t="n">
        <v>0</v>
      </c>
      <c r="P8023" s="93" t="inlineStr">
        <is>
          <t>아누아 CS마스크팩마스크팩 10매190801</t>
        </is>
      </c>
    </row>
    <row r="8024">
      <c r="A8024" s="93" t="n"/>
      <c r="B8024" s="127" t="n">
        <v>44039</v>
      </c>
      <c r="C8024" s="93">
        <f>TEXT(B8024,"aaa")</f>
        <v/>
      </c>
      <c r="D8024" s="93" t="n"/>
      <c r="E8024" s="93" t="inlineStr">
        <is>
          <t>선크림</t>
        </is>
      </c>
      <c r="F8024" s="5" t="inlineStr">
        <is>
          <t>아누아 CS</t>
        </is>
      </c>
      <c r="G8024" s="93" t="inlineStr">
        <is>
          <t>선크림 50ml</t>
        </is>
      </c>
      <c r="H8024" s="93" t="n">
        <v>2</v>
      </c>
      <c r="J8024" s="7" t="n">
        <v>190801</v>
      </c>
      <c r="K8024" s="93" t="n"/>
      <c r="L8024" s="93" t="n">
        <v>0</v>
      </c>
      <c r="M8024" s="93" t="n">
        <v>0</v>
      </c>
      <c r="N8024" s="93" t="n">
        <v>4690</v>
      </c>
      <c r="O8024" s="148" t="n">
        <v>0</v>
      </c>
      <c r="P8024" s="93" t="inlineStr">
        <is>
          <t>아누아 CS선크림선크림 50ml190801</t>
        </is>
      </c>
    </row>
    <row r="8025">
      <c r="A8025" s="93" t="n"/>
      <c r="B8025" s="127" t="n">
        <v>44039</v>
      </c>
      <c r="C8025" s="93">
        <f>TEXT(B8025,"aaa")</f>
        <v/>
      </c>
      <c r="D8025" s="93" t="n"/>
      <c r="E8025" s="93" t="inlineStr">
        <is>
          <t>클렌징폼</t>
        </is>
      </c>
      <c r="F8025" s="5" t="inlineStr">
        <is>
          <t>아누아 CS</t>
        </is>
      </c>
      <c r="G8025" s="93" t="inlineStr">
        <is>
          <t>클렌징폼 120ml</t>
        </is>
      </c>
      <c r="H8025" s="93" t="n">
        <v>2</v>
      </c>
      <c r="J8025" s="7" t="n">
        <v>190801</v>
      </c>
      <c r="K8025" s="93" t="n"/>
      <c r="L8025" s="93" t="n">
        <v>0</v>
      </c>
      <c r="M8025" s="93" t="n">
        <v>0</v>
      </c>
      <c r="N8025" s="93" t="n">
        <v>5500</v>
      </c>
      <c r="O8025" s="148" t="n">
        <v>0</v>
      </c>
      <c r="P8025" s="93" t="inlineStr">
        <is>
          <t>아누아 CS클렌징폼클렌징폼 120ml190801</t>
        </is>
      </c>
    </row>
    <row r="8026">
      <c r="A8026" s="93" t="n"/>
      <c r="B8026" s="127" t="n">
        <v>44039</v>
      </c>
      <c r="C8026" s="93">
        <f>TEXT(B8026,"aaa")</f>
        <v/>
      </c>
      <c r="D8026" s="93" t="n"/>
      <c r="E8026" s="93" t="inlineStr">
        <is>
          <t>머드크림마스크</t>
        </is>
      </c>
      <c r="F8026" s="5" t="inlineStr">
        <is>
          <t>아누아 CS</t>
        </is>
      </c>
      <c r="G8026" s="93" t="inlineStr">
        <is>
          <t>머드크림마스크 100ml</t>
        </is>
      </c>
      <c r="H8026" s="93" t="n">
        <v>1</v>
      </c>
      <c r="J8026" s="7" t="n">
        <v>190801</v>
      </c>
      <c r="K8026" s="93" t="n"/>
      <c r="L8026" s="93" t="n">
        <v>0</v>
      </c>
      <c r="M8026" s="93" t="n">
        <v>0</v>
      </c>
      <c r="N8026" s="93" t="n">
        <v>1442</v>
      </c>
      <c r="O8026" s="148" t="n">
        <v>0</v>
      </c>
      <c r="P8026" s="93" t="inlineStr">
        <is>
          <t>아누아 CS머드크림마스크머드크림마스크 100ml190801</t>
        </is>
      </c>
    </row>
    <row r="8027">
      <c r="A8027" s="93" t="n"/>
      <c r="B8027" s="127" t="n">
        <v>44039</v>
      </c>
      <c r="C8027" s="93">
        <f>TEXT(B8027,"aaa")</f>
        <v/>
      </c>
      <c r="D8027" s="93" t="n"/>
      <c r="E8027" s="93" t="inlineStr">
        <is>
          <t>수딩크림</t>
        </is>
      </c>
      <c r="F8027" s="5" t="inlineStr">
        <is>
          <t>아누아 CS</t>
        </is>
      </c>
      <c r="G8027" s="93" t="inlineStr">
        <is>
          <t>수딩크림 100ml</t>
        </is>
      </c>
      <c r="H8027" s="93" t="n">
        <v>1</v>
      </c>
      <c r="J8027" s="7" t="n">
        <v>190801</v>
      </c>
      <c r="K8027" s="93" t="n"/>
      <c r="L8027" s="93" t="n">
        <v>0</v>
      </c>
      <c r="M8027" s="93" t="n">
        <v>0</v>
      </c>
      <c r="N8027" s="93" t="n">
        <v>3045</v>
      </c>
      <c r="O8027" s="148" t="n">
        <v>0</v>
      </c>
      <c r="P8027" s="93" t="inlineStr">
        <is>
          <t>아누아 CS수딩크림수딩크림 100ml190801</t>
        </is>
      </c>
    </row>
    <row r="8028">
      <c r="A8028" s="93" t="n"/>
      <c r="B8028" s="127" t="n">
        <v>44039</v>
      </c>
      <c r="C8028" s="93">
        <f>TEXT(B8028,"aaa")</f>
        <v/>
      </c>
      <c r="D8028" s="93" t="n"/>
      <c r="E8028" s="93" t="inlineStr">
        <is>
          <t>토너</t>
        </is>
      </c>
      <c r="F8028" s="5" t="inlineStr">
        <is>
          <t>큐텐재팬</t>
        </is>
      </c>
      <c r="G8028" s="93" t="inlineStr">
        <is>
          <t>200726=250ml</t>
        </is>
      </c>
      <c r="H8028" s="93" t="n">
        <v>27</v>
      </c>
      <c r="J8028" s="7" t="n">
        <v>190801</v>
      </c>
      <c r="K8028" s="93" t="n"/>
      <c r="L8028" s="93" t="n">
        <v>891000</v>
      </c>
      <c r="M8028" s="93" t="n">
        <v>792990</v>
      </c>
      <c r="N8028" s="93" t="n">
        <v>88020</v>
      </c>
      <c r="O8028" s="148" t="n">
        <v>809999.9999999999</v>
      </c>
      <c r="P8028" s="93" t="inlineStr">
        <is>
          <t>큐텐재팬토너200726=250ml190801</t>
        </is>
      </c>
    </row>
    <row r="8029">
      <c r="A8029" s="93" t="n"/>
      <c r="B8029" s="127" t="n">
        <v>44039</v>
      </c>
      <c r="C8029" s="93">
        <f>TEXT(B8029,"aaa")</f>
        <v/>
      </c>
      <c r="D8029" s="93" t="n"/>
      <c r="E8029" s="93" t="inlineStr">
        <is>
          <t>수딩크림</t>
        </is>
      </c>
      <c r="F8029" s="5" t="inlineStr">
        <is>
          <t>큐텐재팬</t>
        </is>
      </c>
      <c r="G8029" s="93" t="inlineStr">
        <is>
          <t>200726=수딩크림 100ml</t>
        </is>
      </c>
      <c r="H8029" s="93" t="n">
        <v>4</v>
      </c>
      <c r="J8029" s="7" t="n">
        <v>190801</v>
      </c>
      <c r="K8029" s="93" t="n"/>
      <c r="L8029" s="93" t="n">
        <v>176000</v>
      </c>
      <c r="M8029" s="93" t="n">
        <v>156640</v>
      </c>
      <c r="N8029" s="93" t="n">
        <v>17100</v>
      </c>
      <c r="O8029" s="148" t="n">
        <v>160000</v>
      </c>
      <c r="P8029" s="93" t="inlineStr">
        <is>
          <t>큐텐재팬수딩크림200726=수딩크림 100ml190801</t>
        </is>
      </c>
    </row>
    <row r="8030">
      <c r="A8030" s="93" t="n"/>
      <c r="B8030" s="127" t="n">
        <v>44039</v>
      </c>
      <c r="C8030" s="93">
        <f>TEXT(B8030,"aaa")</f>
        <v/>
      </c>
      <c r="D8030" s="93" t="n"/>
      <c r="E8030" s="93" t="inlineStr">
        <is>
          <t>앰플</t>
        </is>
      </c>
      <c r="F8030" s="5" t="inlineStr">
        <is>
          <t>큐텐재팬</t>
        </is>
      </c>
      <c r="G8030" s="93" t="inlineStr">
        <is>
          <t>200726=앰플 30ml</t>
        </is>
      </c>
      <c r="H8030" s="93" t="n">
        <v>10</v>
      </c>
      <c r="J8030" s="7" t="n">
        <v>190801</v>
      </c>
      <c r="K8030" s="93" t="n"/>
      <c r="L8030" s="93" t="n">
        <v>390000</v>
      </c>
      <c r="M8030" s="93" t="n">
        <v>347100</v>
      </c>
      <c r="N8030" s="93" t="n">
        <v>33970</v>
      </c>
      <c r="O8030" s="148" t="n">
        <v>354545.4545454545</v>
      </c>
      <c r="P8030" s="93" t="inlineStr">
        <is>
          <t>큐텐재팬앰플200726=앰플 30ml190801</t>
        </is>
      </c>
    </row>
    <row r="8031">
      <c r="A8031" s="93" t="n"/>
      <c r="B8031" s="127" t="n">
        <v>44039</v>
      </c>
      <c r="C8031" s="93">
        <f>TEXT(B8031,"aaa")</f>
        <v/>
      </c>
      <c r="D8031" s="93" t="n"/>
      <c r="E8031" s="93" t="inlineStr">
        <is>
          <t>선크림</t>
        </is>
      </c>
      <c r="F8031" s="5" t="inlineStr">
        <is>
          <t>큐텐재팬</t>
        </is>
      </c>
      <c r="G8031" s="93" t="inlineStr">
        <is>
          <t>200726=선크림 50ml</t>
        </is>
      </c>
      <c r="H8031" s="93" t="n">
        <v>2</v>
      </c>
      <c r="J8031" s="7" t="n">
        <v>190801</v>
      </c>
      <c r="K8031" s="93" t="n"/>
      <c r="L8031" s="93" t="n">
        <v>72000</v>
      </c>
      <c r="M8031" s="93" t="n">
        <v>64080</v>
      </c>
      <c r="N8031" s="93" t="n">
        <v>4690</v>
      </c>
      <c r="O8031" s="148" t="n">
        <v>65454.54545454545</v>
      </c>
      <c r="P8031" s="93" t="inlineStr">
        <is>
          <t>큐텐재팬선크림200726=선크림 50ml190801</t>
        </is>
      </c>
    </row>
    <row r="8032">
      <c r="A8032" s="93" t="n"/>
      <c r="B8032" s="127" t="n">
        <v>44039</v>
      </c>
      <c r="C8032" s="93">
        <f>TEXT(B8032,"aaa")</f>
        <v/>
      </c>
      <c r="D8032" s="93" t="n"/>
      <c r="E8032" s="93" t="inlineStr">
        <is>
          <t>토너</t>
        </is>
      </c>
      <c r="F8032" s="5" t="inlineStr">
        <is>
          <t>큐텐재팬</t>
        </is>
      </c>
      <c r="G8032" s="93" t="inlineStr">
        <is>
          <t>200726=250ml 2set</t>
        </is>
      </c>
      <c r="H8032" s="93" t="n">
        <v>9</v>
      </c>
      <c r="J8032" s="7" t="n">
        <v>190801</v>
      </c>
      <c r="K8032" s="93" t="n"/>
      <c r="L8032" s="93" t="n">
        <v>477000</v>
      </c>
      <c r="M8032" s="93" t="n">
        <v>424530</v>
      </c>
      <c r="N8032" s="93" t="n">
        <v>58680</v>
      </c>
      <c r="O8032" s="148" t="n">
        <v>433636.3636363636</v>
      </c>
      <c r="P8032" s="93" t="inlineStr">
        <is>
          <t>큐텐재팬토너200726=250ml 2set190801</t>
        </is>
      </c>
    </row>
    <row r="8033">
      <c r="A8033" s="93" t="n"/>
      <c r="B8033" s="127" t="n">
        <v>44039</v>
      </c>
      <c r="C8033" s="93">
        <f>TEXT(B8033,"aaa")</f>
        <v/>
      </c>
      <c r="D8033" s="93" t="n"/>
      <c r="E8033" s="93" t="inlineStr">
        <is>
          <t>토너</t>
        </is>
      </c>
      <c r="F8033" s="5" t="inlineStr">
        <is>
          <t>쇼피태국</t>
        </is>
      </c>
      <c r="G8033" s="93" t="inlineStr">
        <is>
          <t>200726=250ml</t>
        </is>
      </c>
      <c r="H8033" s="93" t="n">
        <v>5</v>
      </c>
      <c r="J8033" s="7" t="n">
        <v>190801</v>
      </c>
      <c r="K8033" s="93" t="n"/>
      <c r="L8033" s="93" t="n">
        <v>125265</v>
      </c>
      <c r="M8033" s="93" t="n">
        <v>121507.05</v>
      </c>
      <c r="N8033" s="93" t="n">
        <v>16300</v>
      </c>
      <c r="O8033" s="148" t="n">
        <v>113877.2727272727</v>
      </c>
      <c r="P8033" s="93" t="inlineStr">
        <is>
          <t>쇼피태국토너200726=250ml190801</t>
        </is>
      </c>
    </row>
    <row r="8034">
      <c r="A8034" s="93" t="n"/>
      <c r="B8034" s="127" t="n">
        <v>44039</v>
      </c>
      <c r="C8034" s="93">
        <f>TEXT(B8034,"aaa")</f>
        <v/>
      </c>
      <c r="D8034" s="93" t="n"/>
      <c r="E8034" s="93" t="inlineStr">
        <is>
          <t>앰플</t>
        </is>
      </c>
      <c r="F8034" s="5" t="inlineStr">
        <is>
          <t>쇼피태국</t>
        </is>
      </c>
      <c r="G8034" s="93" t="inlineStr">
        <is>
          <t>200726=앰플 30ml</t>
        </is>
      </c>
      <c r="H8034" s="93" t="n">
        <v>5</v>
      </c>
      <c r="J8034" s="7" t="n">
        <v>190801</v>
      </c>
      <c r="K8034" s="93" t="n"/>
      <c r="L8034" s="93" t="n">
        <v>165125</v>
      </c>
      <c r="M8034" s="93" t="n">
        <v>160171.25</v>
      </c>
      <c r="N8034" s="93" t="n">
        <v>16985</v>
      </c>
      <c r="O8034" s="148" t="n">
        <v>150113.6363636364</v>
      </c>
      <c r="P8034" s="93" t="inlineStr">
        <is>
          <t>쇼피태국앰플200726=앰플 30ml190801</t>
        </is>
      </c>
    </row>
    <row r="8035">
      <c r="A8035" s="93" t="n"/>
      <c r="B8035" s="127" t="n">
        <v>44039</v>
      </c>
      <c r="C8035" s="93">
        <f>TEXT(B8035,"aaa")</f>
        <v/>
      </c>
      <c r="D8035" s="93" t="n"/>
      <c r="E8035" s="93" t="inlineStr">
        <is>
          <t>선크림</t>
        </is>
      </c>
      <c r="F8035" s="5" t="inlineStr">
        <is>
          <t>쇼피태국</t>
        </is>
      </c>
      <c r="G8035" s="93" t="inlineStr">
        <is>
          <t>200726=선크림 50ml</t>
        </is>
      </c>
      <c r="H8035" s="93" t="n">
        <v>1</v>
      </c>
      <c r="J8035" s="7" t="n">
        <v>190801</v>
      </c>
      <c r="K8035" s="93" t="n"/>
      <c r="L8035" s="93" t="n">
        <v>25053</v>
      </c>
      <c r="M8035" s="93" t="n">
        <v>24301.41</v>
      </c>
      <c r="N8035" s="93" t="n">
        <v>2345</v>
      </c>
      <c r="O8035" s="148" t="n">
        <v>22775.45454545454</v>
      </c>
      <c r="P8035" s="93" t="inlineStr">
        <is>
          <t>쇼피태국선크림200726=선크림 50ml190801</t>
        </is>
      </c>
    </row>
    <row r="8036">
      <c r="A8036" s="93" t="n"/>
      <c r="B8036" s="127" t="n">
        <v>44039</v>
      </c>
      <c r="C8036" s="93">
        <f>TEXT(B8036,"aaa")</f>
        <v/>
      </c>
      <c r="D8036" s="93" t="n"/>
      <c r="E8036" s="93" t="inlineStr">
        <is>
          <t>토너</t>
        </is>
      </c>
      <c r="F8036" s="5" t="inlineStr">
        <is>
          <t>쇼피태국</t>
        </is>
      </c>
      <c r="G8036" s="93" t="inlineStr">
        <is>
          <t>200728=250ml = 화장솜 60P</t>
        </is>
      </c>
      <c r="H8036" s="93" t="n">
        <v>1</v>
      </c>
      <c r="J8036" s="7" t="n">
        <v>190801</v>
      </c>
      <c r="K8036" s="93" t="n"/>
      <c r="L8036" s="93" t="n">
        <v>3000</v>
      </c>
      <c r="M8036" s="93" t="n">
        <v>2910</v>
      </c>
      <c r="N8036" s="93" t="n">
        <v>1110</v>
      </c>
      <c r="O8036" s="148" t="n">
        <v>2727.272727272727</v>
      </c>
      <c r="P8036" s="93" t="inlineStr">
        <is>
          <t>쇼피태국토너200728=250ml = 화장솜 60P190801</t>
        </is>
      </c>
    </row>
    <row r="8037">
      <c r="A8037" s="93" t="n"/>
      <c r="B8037" s="127" t="n">
        <v>44039</v>
      </c>
      <c r="C8037" s="93">
        <f>TEXT(B8037,"aaa")</f>
        <v/>
      </c>
      <c r="D8037" s="93" t="n"/>
      <c r="E8037" s="93" t="inlineStr">
        <is>
          <t>토너</t>
        </is>
      </c>
      <c r="F8037" s="5" t="inlineStr">
        <is>
          <t>화해</t>
        </is>
      </c>
      <c r="G8037" s="93" t="inlineStr">
        <is>
          <t>250ml</t>
        </is>
      </c>
      <c r="H8037" s="93" t="n">
        <v>8</v>
      </c>
      <c r="J8037" s="7" t="n">
        <v>190801</v>
      </c>
      <c r="K8037" s="93" t="n"/>
      <c r="L8037" s="93" t="n">
        <v>160000</v>
      </c>
      <c r="M8037" s="93" t="n">
        <v>115200</v>
      </c>
      <c r="N8037" s="93" t="n">
        <v>26080</v>
      </c>
      <c r="O8037" s="148" t="n">
        <v>145454.5454545454</v>
      </c>
      <c r="P8037" s="93" t="inlineStr">
        <is>
          <t>화해토너250ml190801</t>
        </is>
      </c>
    </row>
    <row r="8038" customFormat="1" s="93">
      <c r="B8038" s="127" t="n">
        <v>44040</v>
      </c>
      <c r="C8038" s="93">
        <f>TEXT(B8038,"aaa")</f>
        <v/>
      </c>
      <c r="E8038" s="93" t="inlineStr">
        <is>
          <t>토너</t>
        </is>
      </c>
      <c r="F8038" s="5" t="inlineStr">
        <is>
          <t>W컨셉</t>
        </is>
      </c>
      <c r="G8038" s="93" t="inlineStr">
        <is>
          <t>250ml</t>
        </is>
      </c>
      <c r="H8038" s="93" t="n">
        <v>5</v>
      </c>
      <c r="J8038" s="7" t="n">
        <v>190801</v>
      </c>
      <c r="L8038" s="93" t="n">
        <v>100000</v>
      </c>
      <c r="M8038" s="93" t="n">
        <v>72000</v>
      </c>
      <c r="N8038" s="93" t="n">
        <v>16300</v>
      </c>
      <c r="O8038" s="148" t="n">
        <v>90909.0909090909</v>
      </c>
      <c r="P8038" s="93" t="inlineStr">
        <is>
          <t>W컨셉토너250ml190801</t>
        </is>
      </c>
    </row>
    <row r="8039" customFormat="1" s="93">
      <c r="B8039" s="127" t="n">
        <v>44040</v>
      </c>
      <c r="C8039" s="93">
        <f>TEXT(B8039,"aaa")</f>
        <v/>
      </c>
      <c r="E8039" s="93" t="inlineStr">
        <is>
          <t>토너</t>
        </is>
      </c>
      <c r="F8039" s="5" t="inlineStr">
        <is>
          <t>W컨셉</t>
        </is>
      </c>
      <c r="G8039" s="93" t="inlineStr">
        <is>
          <t>250ml 2set</t>
        </is>
      </c>
      <c r="H8039" s="93" t="n">
        <v>43</v>
      </c>
      <c r="J8039" s="7" t="n">
        <v>190801</v>
      </c>
      <c r="L8039" s="93" t="n">
        <v>1505000</v>
      </c>
      <c r="M8039" s="93" t="n">
        <v>1098650</v>
      </c>
      <c r="N8039" s="93" t="n">
        <v>280360</v>
      </c>
      <c r="O8039" s="148" t="n">
        <v>1368181.818181818</v>
      </c>
      <c r="P8039" s="93" t="inlineStr">
        <is>
          <t>W컨셉토너250ml 2set190801</t>
        </is>
      </c>
    </row>
    <row r="8040" customFormat="1" s="93">
      <c r="B8040" s="127" t="n">
        <v>44040</v>
      </c>
      <c r="C8040" s="93">
        <f>TEXT(B8040,"aaa")</f>
        <v/>
      </c>
      <c r="E8040" s="93" t="inlineStr">
        <is>
          <t>마스크팩</t>
        </is>
      </c>
      <c r="F8040" s="5" t="inlineStr">
        <is>
          <t>글로우데이즈 시코르</t>
        </is>
      </c>
      <c r="G8040" s="93" t="inlineStr">
        <is>
          <t>마스크팩=마스크팩 1매</t>
        </is>
      </c>
      <c r="H8040" s="93" t="n">
        <v>30</v>
      </c>
      <c r="J8040" s="7" t="n">
        <v>190801</v>
      </c>
      <c r="L8040" s="93" t="n">
        <v>54000</v>
      </c>
      <c r="M8040" s="93" t="n">
        <v>54000</v>
      </c>
      <c r="N8040" s="93" t="n">
        <v>11910</v>
      </c>
      <c r="O8040" s="148" t="n">
        <v>49090.90909090909</v>
      </c>
      <c r="P8040" s="93" t="inlineStr">
        <is>
          <t>글로우데이즈 시코르마스크팩마스크팩=마스크팩 1매190801</t>
        </is>
      </c>
    </row>
    <row r="8041" customFormat="1" s="93">
      <c r="B8041" s="127" t="n">
        <v>44040</v>
      </c>
      <c r="C8041" s="93">
        <f>TEXT(B8041,"aaa")</f>
        <v/>
      </c>
      <c r="E8041" s="93" t="inlineStr">
        <is>
          <t>마스크팩</t>
        </is>
      </c>
      <c r="F8041" s="5" t="inlineStr">
        <is>
          <t>글로우데이즈 시코르</t>
        </is>
      </c>
      <c r="G8041" s="93" t="inlineStr">
        <is>
          <t>마스크팩=마스크팩 10매</t>
        </is>
      </c>
      <c r="H8041" s="93" t="n">
        <v>10</v>
      </c>
      <c r="J8041" s="7" t="n">
        <v>190801</v>
      </c>
      <c r="L8041" s="93" t="n">
        <v>180000</v>
      </c>
      <c r="M8041" s="93" t="n">
        <v>180000</v>
      </c>
      <c r="N8041" s="93" t="n">
        <v>39700</v>
      </c>
      <c r="O8041" s="148" t="n">
        <v>163636.3636363636</v>
      </c>
      <c r="P8041" s="93" t="inlineStr">
        <is>
          <t>글로우데이즈 시코르마스크팩마스크팩=마스크팩 10매190801</t>
        </is>
      </c>
    </row>
    <row r="8042" customFormat="1" s="93">
      <c r="B8042" s="127" t="n">
        <v>44040</v>
      </c>
      <c r="C8042" s="93">
        <f>TEXT(B8042,"aaa")</f>
        <v/>
      </c>
      <c r="E8042" s="93" t="inlineStr">
        <is>
          <t>선크림</t>
        </is>
      </c>
      <c r="F8042" s="5" t="inlineStr">
        <is>
          <t>카페24</t>
        </is>
      </c>
      <c r="G8042" s="93" t="inlineStr">
        <is>
          <t>선크림 50ml</t>
        </is>
      </c>
      <c r="H8042" s="93" t="n">
        <v>5</v>
      </c>
      <c r="J8042" s="7" t="n">
        <v>190801</v>
      </c>
      <c r="L8042" s="93" t="n">
        <v>100000</v>
      </c>
      <c r="M8042" s="93" t="n">
        <v>94150</v>
      </c>
      <c r="N8042" s="93" t="n">
        <v>11725</v>
      </c>
      <c r="O8042" s="148" t="n">
        <v>90909.0909090909</v>
      </c>
      <c r="P8042" s="93" t="inlineStr">
        <is>
          <t>카페24선크림선크림 50ml190801</t>
        </is>
      </c>
    </row>
    <row r="8043" customFormat="1" s="93">
      <c r="B8043" s="127" t="n">
        <v>44040</v>
      </c>
      <c r="C8043" s="93">
        <f>TEXT(B8043,"aaa")</f>
        <v/>
      </c>
      <c r="E8043" s="93" t="inlineStr">
        <is>
          <t>선크림</t>
        </is>
      </c>
      <c r="F8043" s="5" t="inlineStr">
        <is>
          <t>카페24</t>
        </is>
      </c>
      <c r="G8043" s="93" t="inlineStr">
        <is>
          <t>선크림 50ml  2set</t>
        </is>
      </c>
      <c r="H8043" s="93" t="n">
        <v>2</v>
      </c>
      <c r="J8043" s="7" t="n">
        <v>190801</v>
      </c>
      <c r="L8043" s="93" t="n">
        <v>70000</v>
      </c>
      <c r="M8043" s="93" t="n">
        <v>65905</v>
      </c>
      <c r="N8043" s="93" t="n">
        <v>9380</v>
      </c>
      <c r="O8043" s="148" t="n">
        <v>63636.36363636363</v>
      </c>
      <c r="P8043" s="93" t="inlineStr">
        <is>
          <t>카페24선크림선크림 50ml  2set190801</t>
        </is>
      </c>
    </row>
    <row r="8044" customFormat="1" s="93">
      <c r="B8044" s="127" t="n">
        <v>44040</v>
      </c>
      <c r="C8044" s="93">
        <f>TEXT(B8044,"aaa")</f>
        <v/>
      </c>
      <c r="E8044" s="93" t="inlineStr">
        <is>
          <t>여름 한정 진정세트</t>
        </is>
      </c>
      <c r="F8044" s="5" t="inlineStr">
        <is>
          <t>카페24</t>
        </is>
      </c>
      <c r="G8044" s="93" t="inlineStr">
        <is>
          <t>여름 한정 진정세트</t>
        </is>
      </c>
      <c r="H8044" s="93" t="n">
        <v>5</v>
      </c>
      <c r="J8044" s="7" t="n">
        <v>190801</v>
      </c>
      <c r="L8044" s="93" t="n">
        <v>175000</v>
      </c>
      <c r="M8044" s="93" t="n">
        <v>164762.5</v>
      </c>
      <c r="N8044" s="93" t="n">
        <v>28025</v>
      </c>
      <c r="O8044" s="148" t="n">
        <v>159090.9090909091</v>
      </c>
      <c r="P8044" s="93" t="inlineStr">
        <is>
          <t>카페24여름 한정 진정세트여름 한정 진정세트190801</t>
        </is>
      </c>
    </row>
    <row r="8045" customFormat="1" s="93">
      <c r="B8045" s="127" t="n">
        <v>44040</v>
      </c>
      <c r="C8045" s="93">
        <f>TEXT(B8045,"aaa")</f>
        <v/>
      </c>
      <c r="E8045" s="93" t="inlineStr">
        <is>
          <t>여름 한정 진정세트</t>
        </is>
      </c>
      <c r="F8045" s="5" t="inlineStr">
        <is>
          <t>카페24</t>
        </is>
      </c>
      <c r="G8045" s="93" t="inlineStr">
        <is>
          <t>여름 한정 진정세트 (대용량)</t>
        </is>
      </c>
      <c r="H8045" s="93" t="n">
        <v>6</v>
      </c>
      <c r="J8045" s="7" t="n">
        <v>190801</v>
      </c>
      <c r="L8045" s="93" t="n">
        <v>270000</v>
      </c>
      <c r="M8045" s="93" t="n">
        <v>254205</v>
      </c>
      <c r="N8045" s="93" t="n">
        <v>42420</v>
      </c>
      <c r="O8045" s="148" t="n">
        <v>245454.5454545454</v>
      </c>
      <c r="P8045" s="93" t="inlineStr">
        <is>
          <t>카페24여름 한정 진정세트여름 한정 진정세트 (대용량)190801</t>
        </is>
      </c>
    </row>
    <row r="8046" customFormat="1" s="93">
      <c r="B8046" s="127" t="n">
        <v>44040</v>
      </c>
      <c r="C8046" s="93">
        <f>TEXT(B8046,"aaa")</f>
        <v/>
      </c>
      <c r="E8046" s="93" t="inlineStr">
        <is>
          <t>어성초진정패키지</t>
        </is>
      </c>
      <c r="F8046" s="5" t="inlineStr">
        <is>
          <t>카페24</t>
        </is>
      </c>
      <c r="G8046" s="93" t="inlineStr">
        <is>
          <t>어성초 진정패키지세트</t>
        </is>
      </c>
      <c r="H8046" s="93" t="n">
        <v>7</v>
      </c>
      <c r="J8046" s="7" t="n">
        <v>190801</v>
      </c>
      <c r="L8046" s="93" t="n">
        <v>693000</v>
      </c>
      <c r="M8046" s="93" t="n">
        <v>652459.5</v>
      </c>
      <c r="N8046" s="93" t="n">
        <v>105959</v>
      </c>
      <c r="O8046" s="148" t="n">
        <v>630000</v>
      </c>
      <c r="P8046" s="93" t="inlineStr">
        <is>
          <t>카페24어성초진정패키지어성초 진정패키지세트190801</t>
        </is>
      </c>
    </row>
    <row r="8047" customFormat="1" s="93">
      <c r="B8047" s="127" t="n">
        <v>44040</v>
      </c>
      <c r="C8047" s="93">
        <f>TEXT(B8047,"aaa")</f>
        <v/>
      </c>
      <c r="E8047" s="93" t="inlineStr">
        <is>
          <t>머드크림마스크</t>
        </is>
      </c>
      <c r="F8047" s="5" t="inlineStr">
        <is>
          <t>카페24</t>
        </is>
      </c>
      <c r="G8047" s="93" t="inlineStr">
        <is>
          <t>머드크림마스크 100ml</t>
        </is>
      </c>
      <c r="H8047" s="93" t="n">
        <v>4</v>
      </c>
      <c r="J8047" s="7" t="n">
        <v>190801</v>
      </c>
      <c r="L8047" s="93" t="n">
        <v>80000</v>
      </c>
      <c r="M8047" s="93" t="n">
        <v>75320</v>
      </c>
      <c r="N8047" s="93" t="n">
        <v>5768</v>
      </c>
      <c r="O8047" s="148" t="n">
        <v>72727.27272727272</v>
      </c>
      <c r="P8047" s="93" t="inlineStr">
        <is>
          <t>카페24머드크림마스크머드크림마스크 100ml190801</t>
        </is>
      </c>
    </row>
    <row r="8048" customFormat="1" s="93">
      <c r="B8048" s="127" t="n">
        <v>44040</v>
      </c>
      <c r="C8048" s="93">
        <f>TEXT(B8048,"aaa")</f>
        <v/>
      </c>
      <c r="E8048" s="93" t="inlineStr">
        <is>
          <t>마스크팩</t>
        </is>
      </c>
      <c r="F8048" s="5" t="inlineStr">
        <is>
          <t>카페24</t>
        </is>
      </c>
      <c r="G8048" s="93" t="inlineStr">
        <is>
          <t>마스크팩 1매</t>
        </is>
      </c>
      <c r="H8048" s="93" t="n">
        <v>1</v>
      </c>
      <c r="J8048" s="7" t="n">
        <v>190801</v>
      </c>
      <c r="L8048" s="93" t="n">
        <v>4000</v>
      </c>
      <c r="M8048" s="93" t="n">
        <v>3766</v>
      </c>
      <c r="N8048" s="93" t="n">
        <v>397</v>
      </c>
      <c r="O8048" s="148" t="n">
        <v>3636.363636363636</v>
      </c>
      <c r="P8048" s="93" t="inlineStr">
        <is>
          <t>카페24마스크팩마스크팩 1매190801</t>
        </is>
      </c>
    </row>
    <row r="8049" customFormat="1" s="93">
      <c r="B8049" s="127" t="n">
        <v>44040</v>
      </c>
      <c r="C8049" s="93">
        <f>TEXT(B8049,"aaa")</f>
        <v/>
      </c>
      <c r="E8049" s="93" t="inlineStr">
        <is>
          <t>마스크팩</t>
        </is>
      </c>
      <c r="F8049" s="5" t="inlineStr">
        <is>
          <t>카페24</t>
        </is>
      </c>
      <c r="G8049" s="93" t="inlineStr">
        <is>
          <t>마스크팩 10매</t>
        </is>
      </c>
      <c r="H8049" s="93" t="n">
        <v>10</v>
      </c>
      <c r="J8049" s="7" t="n">
        <v>190801</v>
      </c>
      <c r="L8049" s="93" t="n">
        <v>200000</v>
      </c>
      <c r="M8049" s="93" t="n">
        <v>188300</v>
      </c>
      <c r="N8049" s="93" t="n">
        <v>39700</v>
      </c>
      <c r="O8049" s="148" t="n">
        <v>181818.1818181818</v>
      </c>
      <c r="P8049" s="93" t="inlineStr">
        <is>
          <t>카페24마스크팩마스크팩 10매190801</t>
        </is>
      </c>
    </row>
    <row r="8050" customFormat="1" s="93">
      <c r="B8050" s="127" t="n">
        <v>44040</v>
      </c>
      <c r="C8050" s="93">
        <f>TEXT(B8050,"aaa")</f>
        <v/>
      </c>
      <c r="E8050" s="93" t="inlineStr">
        <is>
          <t>토너</t>
        </is>
      </c>
      <c r="F8050" s="5" t="inlineStr">
        <is>
          <t>카페24</t>
        </is>
      </c>
      <c r="G8050" s="93" t="inlineStr">
        <is>
          <t>250ml</t>
        </is>
      </c>
      <c r="H8050" s="93" t="n">
        <v>88</v>
      </c>
      <c r="J8050" s="7" t="n">
        <v>190801</v>
      </c>
      <c r="L8050" s="93" t="n">
        <v>1760000</v>
      </c>
      <c r="M8050" s="93" t="n">
        <v>1657040</v>
      </c>
      <c r="N8050" s="93" t="n">
        <v>286880</v>
      </c>
      <c r="O8050" s="148" t="n">
        <v>1600000</v>
      </c>
      <c r="P8050" s="93" t="inlineStr">
        <is>
          <t>카페24토너250ml190801</t>
        </is>
      </c>
    </row>
    <row r="8051" customFormat="1" s="93">
      <c r="B8051" s="127" t="n">
        <v>44040</v>
      </c>
      <c r="C8051" s="93">
        <f>TEXT(B8051,"aaa")</f>
        <v/>
      </c>
      <c r="E8051" s="93" t="inlineStr">
        <is>
          <t>토너</t>
        </is>
      </c>
      <c r="F8051" s="5" t="inlineStr">
        <is>
          <t>카페24</t>
        </is>
      </c>
      <c r="G8051" s="93" t="inlineStr">
        <is>
          <t>250ml 2set</t>
        </is>
      </c>
      <c r="H8051" s="93" t="n">
        <v>66</v>
      </c>
      <c r="J8051" s="7" t="n">
        <v>190801</v>
      </c>
      <c r="L8051" s="93" t="n">
        <v>2310000</v>
      </c>
      <c r="M8051" s="93" t="n">
        <v>2174865</v>
      </c>
      <c r="N8051" s="93" t="n">
        <v>430320</v>
      </c>
      <c r="O8051" s="148" t="n">
        <v>2100000</v>
      </c>
      <c r="P8051" s="93" t="inlineStr">
        <is>
          <t>카페24토너250ml 2set190801</t>
        </is>
      </c>
    </row>
    <row r="8052" customFormat="1" s="93">
      <c r="B8052" s="127" t="n">
        <v>44040</v>
      </c>
      <c r="C8052" s="93">
        <f>TEXT(B8052,"aaa")</f>
        <v/>
      </c>
      <c r="E8052" s="93" t="inlineStr">
        <is>
          <t>토너</t>
        </is>
      </c>
      <c r="F8052" s="5" t="inlineStr">
        <is>
          <t>카페24</t>
        </is>
      </c>
      <c r="G8052" s="93" t="inlineStr">
        <is>
          <t>500ml</t>
        </is>
      </c>
      <c r="H8052" s="93" t="n">
        <v>61</v>
      </c>
      <c r="J8052" s="7" t="n">
        <v>190801</v>
      </c>
      <c r="L8052" s="93" t="n">
        <v>2013000</v>
      </c>
      <c r="M8052" s="93" t="n">
        <v>1895239.5</v>
      </c>
      <c r="N8052" s="93" t="n">
        <v>288225</v>
      </c>
      <c r="O8052" s="148" t="n">
        <v>1830000</v>
      </c>
      <c r="P8052" s="93" t="inlineStr">
        <is>
          <t>카페24토너500ml190801</t>
        </is>
      </c>
    </row>
    <row r="8053" customFormat="1" s="93">
      <c r="B8053" s="127" t="n">
        <v>44040</v>
      </c>
      <c r="C8053" s="93">
        <f>TEXT(B8053,"aaa")</f>
        <v/>
      </c>
      <c r="E8053" s="93" t="inlineStr">
        <is>
          <t>토너</t>
        </is>
      </c>
      <c r="F8053" s="5" t="inlineStr">
        <is>
          <t>카페24</t>
        </is>
      </c>
      <c r="G8053" s="93" t="inlineStr">
        <is>
          <t>스킨팩 화장솜 60P</t>
        </is>
      </c>
      <c r="H8053" s="93" t="n">
        <v>88</v>
      </c>
      <c r="J8053" s="7" t="n">
        <v>190801</v>
      </c>
      <c r="L8053" s="93" t="n">
        <v>264000</v>
      </c>
      <c r="M8053" s="93" t="n">
        <v>248556</v>
      </c>
      <c r="N8053" s="93" t="n">
        <v>97680</v>
      </c>
      <c r="O8053" s="148" t="n">
        <v>240000</v>
      </c>
      <c r="P8053" s="93" t="inlineStr">
        <is>
          <t>카페24토너스킨팩 화장솜 60P190801</t>
        </is>
      </c>
    </row>
    <row r="8054" customFormat="1" s="93">
      <c r="B8054" s="127" t="n">
        <v>44040</v>
      </c>
      <c r="C8054" s="93">
        <f>TEXT(B8054,"aaa")</f>
        <v/>
      </c>
      <c r="E8054" s="93" t="inlineStr">
        <is>
          <t>앰플</t>
        </is>
      </c>
      <c r="F8054" s="5" t="inlineStr">
        <is>
          <t>카페24</t>
        </is>
      </c>
      <c r="G8054" s="93" t="inlineStr">
        <is>
          <t>앰플 30ml</t>
        </is>
      </c>
      <c r="H8054" s="93" t="n">
        <v>21</v>
      </c>
      <c r="J8054" s="7" t="n">
        <v>190801</v>
      </c>
      <c r="L8054" s="93" t="n">
        <v>588000</v>
      </c>
      <c r="M8054" s="93" t="n">
        <v>553602</v>
      </c>
      <c r="N8054" s="93" t="n">
        <v>71337</v>
      </c>
      <c r="O8054" s="148" t="n">
        <v>534545.4545454545</v>
      </c>
      <c r="P8054" s="93" t="inlineStr">
        <is>
          <t>카페24앰플앰플 30ml190801</t>
        </is>
      </c>
    </row>
    <row r="8055" customFormat="1" s="93">
      <c r="B8055" s="127" t="n">
        <v>44040</v>
      </c>
      <c r="C8055" s="93">
        <f>TEXT(B8055,"aaa")</f>
        <v/>
      </c>
      <c r="E8055" s="93" t="inlineStr">
        <is>
          <t>수딩크림</t>
        </is>
      </c>
      <c r="F8055" s="5" t="inlineStr">
        <is>
          <t>카페24</t>
        </is>
      </c>
      <c r="G8055" s="93" t="inlineStr">
        <is>
          <t>수딩크림 100ml</t>
        </is>
      </c>
      <c r="H8055" s="93" t="n">
        <v>7</v>
      </c>
      <c r="J8055" s="7" t="n">
        <v>190801</v>
      </c>
      <c r="L8055" s="93" t="n">
        <v>266000</v>
      </c>
      <c r="M8055" s="93" t="n">
        <v>250439</v>
      </c>
      <c r="N8055" s="93" t="n">
        <v>21315</v>
      </c>
      <c r="O8055" s="148" t="n">
        <v>241818.1818181818</v>
      </c>
      <c r="P8055" s="93" t="inlineStr">
        <is>
          <t>카페24수딩크림수딩크림 100ml190801</t>
        </is>
      </c>
    </row>
    <row r="8056" customFormat="1" s="93">
      <c r="B8056" s="127" t="n">
        <v>44040</v>
      </c>
      <c r="C8056" s="93">
        <f>TEXT(B8056,"aaa")</f>
        <v/>
      </c>
      <c r="E8056" s="93" t="inlineStr">
        <is>
          <t>토너</t>
        </is>
      </c>
      <c r="F8056" s="5" t="inlineStr">
        <is>
          <t>아누아 CS</t>
        </is>
      </c>
      <c r="G8056" s="93" t="inlineStr">
        <is>
          <t>250ml</t>
        </is>
      </c>
      <c r="H8056" s="93" t="n">
        <v>5</v>
      </c>
      <c r="J8056" s="7" t="n">
        <v>190801</v>
      </c>
      <c r="L8056" s="93" t="n">
        <v>0</v>
      </c>
      <c r="M8056" s="93" t="n">
        <v>0</v>
      </c>
      <c r="N8056" s="93" t="n">
        <v>16300</v>
      </c>
      <c r="O8056" s="148" t="n">
        <v>0</v>
      </c>
      <c r="P8056" s="93" t="inlineStr">
        <is>
          <t>아누아 CS토너250ml190801</t>
        </is>
      </c>
    </row>
    <row r="8057" customFormat="1" s="93">
      <c r="B8057" s="127" t="n">
        <v>44040</v>
      </c>
      <c r="C8057" s="93">
        <f>TEXT(B8057,"aaa")</f>
        <v/>
      </c>
      <c r="E8057" s="93" t="inlineStr">
        <is>
          <t>토너</t>
        </is>
      </c>
      <c r="F8057" s="5" t="inlineStr">
        <is>
          <t>아누아 CS</t>
        </is>
      </c>
      <c r="G8057" s="93" t="inlineStr">
        <is>
          <t>500ml</t>
        </is>
      </c>
      <c r="H8057" s="93" t="n">
        <v>2</v>
      </c>
      <c r="J8057" s="7" t="n">
        <v>190801</v>
      </c>
      <c r="L8057" s="93" t="n">
        <v>0</v>
      </c>
      <c r="M8057" s="93" t="n">
        <v>0</v>
      </c>
      <c r="N8057" s="93" t="n">
        <v>9450</v>
      </c>
      <c r="O8057" s="148" t="n">
        <v>0</v>
      </c>
      <c r="P8057" s="93" t="inlineStr">
        <is>
          <t>아누아 CS토너500ml190801</t>
        </is>
      </c>
    </row>
    <row r="8058" customFormat="1" s="93">
      <c r="B8058" s="127" t="n">
        <v>44040</v>
      </c>
      <c r="C8058" s="93">
        <f>TEXT(B8058,"aaa")</f>
        <v/>
      </c>
      <c r="E8058" s="93" t="inlineStr">
        <is>
          <t>앰플</t>
        </is>
      </c>
      <c r="F8058" s="5" t="inlineStr">
        <is>
          <t>아누아 CS</t>
        </is>
      </c>
      <c r="G8058" s="93" t="inlineStr">
        <is>
          <t>앰플 30ml</t>
        </is>
      </c>
      <c r="H8058" s="93" t="n">
        <v>2</v>
      </c>
      <c r="J8058" s="7" t="n">
        <v>190801</v>
      </c>
      <c r="L8058" s="93" t="n">
        <v>0</v>
      </c>
      <c r="M8058" s="93" t="n">
        <v>0</v>
      </c>
      <c r="N8058" s="93" t="n">
        <v>6794</v>
      </c>
      <c r="O8058" s="148" t="n">
        <v>0</v>
      </c>
      <c r="P8058" s="93" t="inlineStr">
        <is>
          <t>아누아 CS앰플앰플 30ml190801</t>
        </is>
      </c>
    </row>
    <row r="8059" customFormat="1" s="93">
      <c r="B8059" s="127" t="n">
        <v>44040</v>
      </c>
      <c r="C8059" s="93">
        <f>TEXT(B8059,"aaa")</f>
        <v/>
      </c>
      <c r="E8059" s="93" t="inlineStr">
        <is>
          <t>마스크팩</t>
        </is>
      </c>
      <c r="F8059" s="5" t="inlineStr">
        <is>
          <t>아누아 CS</t>
        </is>
      </c>
      <c r="G8059" s="93" t="inlineStr">
        <is>
          <t>마스크팩 10매</t>
        </is>
      </c>
      <c r="H8059" s="93" t="n">
        <v>2</v>
      </c>
      <c r="J8059" s="7" t="n">
        <v>190801</v>
      </c>
      <c r="L8059" s="93" t="n">
        <v>0</v>
      </c>
      <c r="M8059" s="93" t="n">
        <v>0</v>
      </c>
      <c r="N8059" s="93" t="n">
        <v>7940</v>
      </c>
      <c r="O8059" s="148" t="n">
        <v>0</v>
      </c>
      <c r="P8059" s="93" t="inlineStr">
        <is>
          <t>아누아 CS마스크팩마스크팩 10매190801</t>
        </is>
      </c>
    </row>
    <row r="8060" customFormat="1" s="93">
      <c r="B8060" s="127" t="n">
        <v>44040</v>
      </c>
      <c r="C8060" s="93">
        <f>TEXT(B8060,"aaa")</f>
        <v/>
      </c>
      <c r="E8060" s="93" t="inlineStr">
        <is>
          <t>선크림</t>
        </is>
      </c>
      <c r="F8060" s="5" t="inlineStr">
        <is>
          <t>아누아 CS</t>
        </is>
      </c>
      <c r="G8060" s="93" t="inlineStr">
        <is>
          <t>선크림 50ml</t>
        </is>
      </c>
      <c r="H8060" s="93" t="n">
        <v>2</v>
      </c>
      <c r="J8060" s="7" t="n">
        <v>190801</v>
      </c>
      <c r="L8060" s="93" t="n">
        <v>0</v>
      </c>
      <c r="M8060" s="93" t="n">
        <v>0</v>
      </c>
      <c r="N8060" s="93" t="n">
        <v>4690</v>
      </c>
      <c r="O8060" s="148" t="n">
        <v>0</v>
      </c>
      <c r="P8060" s="93" t="inlineStr">
        <is>
          <t>아누아 CS선크림선크림 50ml190801</t>
        </is>
      </c>
    </row>
    <row r="8061" customFormat="1" s="93">
      <c r="B8061" s="127" t="n">
        <v>44040</v>
      </c>
      <c r="C8061" s="93">
        <f>TEXT(B8061,"aaa")</f>
        <v/>
      </c>
      <c r="E8061" s="93" t="inlineStr">
        <is>
          <t>수딩크림</t>
        </is>
      </c>
      <c r="F8061" s="5" t="inlineStr">
        <is>
          <t>아누아 CS</t>
        </is>
      </c>
      <c r="G8061" s="93" t="inlineStr">
        <is>
          <t>수딩크림 100ml</t>
        </is>
      </c>
      <c r="H8061" s="93" t="n">
        <v>2</v>
      </c>
      <c r="J8061" s="7" t="n">
        <v>190801</v>
      </c>
      <c r="L8061" s="93" t="n">
        <v>0</v>
      </c>
      <c r="M8061" s="93" t="n">
        <v>0</v>
      </c>
      <c r="N8061" s="93" t="n">
        <v>6090</v>
      </c>
      <c r="O8061" s="148" t="n">
        <v>0</v>
      </c>
      <c r="P8061" s="93" t="inlineStr">
        <is>
          <t>아누아 CS수딩크림수딩크림 100ml190801</t>
        </is>
      </c>
    </row>
    <row r="8062" customFormat="1" s="93">
      <c r="B8062" s="127" t="n">
        <v>44040</v>
      </c>
      <c r="C8062" s="93">
        <f>TEXT(B8062,"aaa")</f>
        <v/>
      </c>
      <c r="E8062" s="93" t="inlineStr">
        <is>
          <t>클렌징폼</t>
        </is>
      </c>
      <c r="F8062" s="5" t="inlineStr">
        <is>
          <t>아누아 CS</t>
        </is>
      </c>
      <c r="G8062" s="93" t="inlineStr">
        <is>
          <t>클렌징폼 120ml</t>
        </is>
      </c>
      <c r="H8062" s="93" t="n">
        <v>2</v>
      </c>
      <c r="J8062" s="7" t="n">
        <v>190801</v>
      </c>
      <c r="L8062" s="93" t="n">
        <v>0</v>
      </c>
      <c r="M8062" s="93" t="n">
        <v>0</v>
      </c>
      <c r="N8062" s="93" t="n">
        <v>5500</v>
      </c>
      <c r="O8062" s="148" t="n">
        <v>0</v>
      </c>
      <c r="P8062" s="93" t="inlineStr">
        <is>
          <t>아누아 CS클렌징폼클렌징폼 120ml190801</t>
        </is>
      </c>
    </row>
    <row r="8063" customFormat="1" s="93">
      <c r="B8063" s="127" t="n">
        <v>44040</v>
      </c>
      <c r="C8063" s="93">
        <f>TEXT(B8063,"aaa")</f>
        <v/>
      </c>
      <c r="E8063" s="93" t="inlineStr">
        <is>
          <t>머드크림마스크</t>
        </is>
      </c>
      <c r="F8063" s="5" t="inlineStr">
        <is>
          <t>아누아 CS</t>
        </is>
      </c>
      <c r="G8063" s="93" t="inlineStr">
        <is>
          <t>머드크림마스크 100ml</t>
        </is>
      </c>
      <c r="H8063" s="93" t="n">
        <v>2</v>
      </c>
      <c r="J8063" s="7" t="n">
        <v>190801</v>
      </c>
      <c r="L8063" s="93" t="n">
        <v>0</v>
      </c>
      <c r="M8063" s="93" t="n">
        <v>0</v>
      </c>
      <c r="N8063" s="93" t="n">
        <v>2884</v>
      </c>
      <c r="O8063" s="148" t="n">
        <v>0</v>
      </c>
      <c r="P8063" s="93" t="inlineStr">
        <is>
          <t>아누아 CS머드크림마스크머드크림마스크 100ml190801</t>
        </is>
      </c>
    </row>
    <row r="8064" customFormat="1" s="93">
      <c r="B8064" s="127" t="n">
        <v>44040</v>
      </c>
      <c r="C8064" s="93">
        <f>TEXT(B8064,"aaa")</f>
        <v/>
      </c>
      <c r="E8064" s="93" t="inlineStr">
        <is>
          <t>토너</t>
        </is>
      </c>
      <c r="F8064" s="5" t="inlineStr">
        <is>
          <t>큐텐재팬</t>
        </is>
      </c>
      <c r="G8064" s="93" t="inlineStr">
        <is>
          <t>200726=250ml</t>
        </is>
      </c>
      <c r="H8064" s="93" t="n">
        <v>10</v>
      </c>
      <c r="J8064" s="7" t="n">
        <v>190801</v>
      </c>
      <c r="L8064" s="93" t="n">
        <v>330000</v>
      </c>
      <c r="M8064" s="93" t="n">
        <v>293700</v>
      </c>
      <c r="N8064" s="93" t="n">
        <v>32600</v>
      </c>
      <c r="O8064" s="148" t="n">
        <v>300000</v>
      </c>
      <c r="P8064" s="93" t="inlineStr">
        <is>
          <t>큐텐재팬토너200726=250ml190801</t>
        </is>
      </c>
    </row>
    <row r="8065" customFormat="1" s="93">
      <c r="B8065" s="127" t="n">
        <v>44040</v>
      </c>
      <c r="C8065" s="93">
        <f>TEXT(B8065,"aaa")</f>
        <v/>
      </c>
      <c r="E8065" s="93" t="inlineStr">
        <is>
          <t>수딩크림</t>
        </is>
      </c>
      <c r="F8065" s="5" t="inlineStr">
        <is>
          <t>큐텐재팬</t>
        </is>
      </c>
      <c r="G8065" s="93" t="inlineStr">
        <is>
          <t>200726=수딩크림 100ml</t>
        </is>
      </c>
      <c r="H8065" s="93" t="n">
        <v>1</v>
      </c>
      <c r="J8065" s="7" t="n">
        <v>190801</v>
      </c>
      <c r="L8065" s="93" t="n">
        <v>44000</v>
      </c>
      <c r="M8065" s="93" t="n">
        <v>39160</v>
      </c>
      <c r="N8065" s="93" t="n">
        <v>4275</v>
      </c>
      <c r="O8065" s="148" t="n">
        <v>40000</v>
      </c>
      <c r="P8065" s="93" t="inlineStr">
        <is>
          <t>큐텐재팬수딩크림200726=수딩크림 100ml190801</t>
        </is>
      </c>
    </row>
    <row r="8066" customFormat="1" s="93">
      <c r="B8066" s="127" t="n">
        <v>44040</v>
      </c>
      <c r="C8066" s="93">
        <f>TEXT(B8066,"aaa")</f>
        <v/>
      </c>
      <c r="E8066" s="93" t="inlineStr">
        <is>
          <t>앰플</t>
        </is>
      </c>
      <c r="F8066" s="5" t="inlineStr">
        <is>
          <t>큐텐재팬</t>
        </is>
      </c>
      <c r="G8066" s="93" t="inlineStr">
        <is>
          <t>200726=앰플 30ml</t>
        </is>
      </c>
      <c r="H8066" s="93" t="n">
        <v>3</v>
      </c>
      <c r="J8066" s="7" t="n">
        <v>190801</v>
      </c>
      <c r="L8066" s="93" t="n">
        <v>117000</v>
      </c>
      <c r="M8066" s="93" t="n">
        <v>104130</v>
      </c>
      <c r="N8066" s="93" t="n">
        <v>10191</v>
      </c>
      <c r="O8066" s="148" t="n">
        <v>106363.6363636364</v>
      </c>
      <c r="P8066" s="93" t="inlineStr">
        <is>
          <t>큐텐재팬앰플200726=앰플 30ml190801</t>
        </is>
      </c>
    </row>
    <row r="8067" customFormat="1" s="93">
      <c r="B8067" s="127" t="n">
        <v>44040</v>
      </c>
      <c r="C8067" s="93">
        <f>TEXT(B8067,"aaa")</f>
        <v/>
      </c>
      <c r="E8067" s="93" t="inlineStr">
        <is>
          <t>토너</t>
        </is>
      </c>
      <c r="F8067" s="5" t="inlineStr">
        <is>
          <t>큐텐재팬</t>
        </is>
      </c>
      <c r="G8067" s="93" t="inlineStr">
        <is>
          <t>200726=250ml 2set</t>
        </is>
      </c>
      <c r="H8067" s="93" t="n">
        <v>3</v>
      </c>
      <c r="J8067" s="7" t="n">
        <v>190801</v>
      </c>
      <c r="L8067" s="93" t="n">
        <v>159000</v>
      </c>
      <c r="M8067" s="93" t="n">
        <v>141510</v>
      </c>
      <c r="N8067" s="93" t="n">
        <v>19560</v>
      </c>
      <c r="O8067" s="148" t="n">
        <v>144545.4545454545</v>
      </c>
      <c r="P8067" s="93" t="inlineStr">
        <is>
          <t>큐텐재팬토너200726=250ml 2set190801</t>
        </is>
      </c>
    </row>
    <row r="8068" customFormat="1" s="93">
      <c r="B8068" s="127" t="n">
        <v>44040</v>
      </c>
      <c r="C8068" s="93">
        <f>TEXT(B8068,"aaa")</f>
        <v/>
      </c>
      <c r="E8068" s="93" t="inlineStr">
        <is>
          <t>토너</t>
        </is>
      </c>
      <c r="F8068" s="5" t="inlineStr">
        <is>
          <t>쇼피태국</t>
        </is>
      </c>
      <c r="G8068" s="93" t="inlineStr">
        <is>
          <t>200726=250ml</t>
        </is>
      </c>
      <c r="H8068" s="93" t="n">
        <v>1</v>
      </c>
      <c r="J8068" s="7" t="n">
        <v>190801</v>
      </c>
      <c r="L8068" s="93" t="n">
        <v>25053</v>
      </c>
      <c r="M8068" s="93" t="n">
        <v>24301.41</v>
      </c>
      <c r="N8068" s="93" t="n">
        <v>3260</v>
      </c>
      <c r="O8068" s="148" t="n">
        <v>22775.45454545454</v>
      </c>
      <c r="P8068" s="93" t="inlineStr">
        <is>
          <t>쇼피태국토너200726=250ml190801</t>
        </is>
      </c>
    </row>
    <row r="8069" customFormat="1" s="93">
      <c r="B8069" s="127" t="n">
        <v>44040</v>
      </c>
      <c r="C8069" s="93">
        <f>TEXT(B8069,"aaa")</f>
        <v/>
      </c>
      <c r="E8069" s="93" t="inlineStr">
        <is>
          <t>앰플</t>
        </is>
      </c>
      <c r="F8069" s="5" t="inlineStr">
        <is>
          <t>쇼피태국</t>
        </is>
      </c>
      <c r="G8069" s="93" t="inlineStr">
        <is>
          <t>200726=앰플 30ml</t>
        </is>
      </c>
      <c r="H8069" s="93" t="n">
        <v>2</v>
      </c>
      <c r="J8069" s="7" t="n">
        <v>190801</v>
      </c>
      <c r="L8069" s="93" t="n">
        <v>66050</v>
      </c>
      <c r="M8069" s="93" t="n">
        <v>64068.5</v>
      </c>
      <c r="N8069" s="93" t="n">
        <v>6794</v>
      </c>
      <c r="O8069" s="148" t="n">
        <v>60045.45454545454</v>
      </c>
      <c r="P8069" s="93" t="inlineStr">
        <is>
          <t>쇼피태국앰플200726=앰플 30ml190801</t>
        </is>
      </c>
    </row>
    <row r="8070" customFormat="1" s="93">
      <c r="B8070" s="127" t="n">
        <v>44040</v>
      </c>
      <c r="C8070" s="93">
        <f>TEXT(B8070,"aaa")</f>
        <v/>
      </c>
      <c r="E8070" s="93" t="inlineStr">
        <is>
          <t>앰플</t>
        </is>
      </c>
      <c r="F8070" s="5" t="inlineStr">
        <is>
          <t>화해</t>
        </is>
      </c>
      <c r="G8070" s="93" t="inlineStr">
        <is>
          <t>앰플 30ml</t>
        </is>
      </c>
      <c r="H8070" s="93" t="n">
        <v>1</v>
      </c>
      <c r="J8070" s="7" t="n">
        <v>190801</v>
      </c>
      <c r="L8070" s="93" t="n">
        <v>28000</v>
      </c>
      <c r="M8070" s="93" t="n">
        <v>20160</v>
      </c>
      <c r="N8070" s="93" t="n">
        <v>3397</v>
      </c>
      <c r="O8070" s="148" t="n">
        <v>25454.54545454545</v>
      </c>
      <c r="P8070" s="93" t="inlineStr">
        <is>
          <t>화해앰플앰플 30ml190801</t>
        </is>
      </c>
    </row>
    <row r="8071" customFormat="1" s="93">
      <c r="B8071" s="127" t="n">
        <v>44040</v>
      </c>
      <c r="C8071" s="93">
        <f>TEXT(B8071,"aaa")</f>
        <v/>
      </c>
      <c r="E8071" s="93" t="inlineStr">
        <is>
          <t>토너</t>
        </is>
      </c>
      <c r="F8071" s="5" t="inlineStr">
        <is>
          <t>화해</t>
        </is>
      </c>
      <c r="G8071" s="93" t="inlineStr">
        <is>
          <t>250ml</t>
        </is>
      </c>
      <c r="H8071" s="93" t="n">
        <v>7</v>
      </c>
      <c r="J8071" s="7" t="n">
        <v>190801</v>
      </c>
      <c r="L8071" s="93" t="n">
        <v>140000</v>
      </c>
      <c r="M8071" s="93" t="n">
        <v>100800</v>
      </c>
      <c r="N8071" s="93" t="n">
        <v>22820</v>
      </c>
      <c r="O8071" s="148" t="n">
        <v>127272.7272727273</v>
      </c>
      <c r="P8071" s="93" t="inlineStr">
        <is>
          <t>화해토너250ml190801</t>
        </is>
      </c>
    </row>
    <row r="8072" customFormat="1" s="93">
      <c r="B8072" s="127" t="n">
        <v>44040</v>
      </c>
      <c r="C8072" s="93">
        <f>TEXT(B8072,"aaa")</f>
        <v/>
      </c>
      <c r="E8072" s="93" t="inlineStr">
        <is>
          <t>수딩크림</t>
        </is>
      </c>
      <c r="F8072" s="5" t="inlineStr">
        <is>
          <t>화해</t>
        </is>
      </c>
      <c r="G8072" s="93" t="inlineStr">
        <is>
          <t>수딩크림 100ml</t>
        </is>
      </c>
      <c r="H8072" s="93" t="n">
        <v>1</v>
      </c>
      <c r="J8072" s="7" t="n">
        <v>190801</v>
      </c>
      <c r="L8072" s="93" t="n">
        <v>38000</v>
      </c>
      <c r="M8072" s="93" t="n">
        <v>27360</v>
      </c>
      <c r="N8072" s="93" t="n">
        <v>3045</v>
      </c>
      <c r="O8072" s="148" t="n">
        <v>34545.45454545454</v>
      </c>
      <c r="P8072" s="93" t="inlineStr">
        <is>
          <t>화해수딩크림수딩크림 100ml190801</t>
        </is>
      </c>
    </row>
    <row r="8073" customFormat="1" s="93">
      <c r="B8073" s="127" t="n">
        <v>44041</v>
      </c>
      <c r="C8073" s="93">
        <f>TEXT(B8073,"aaa")</f>
        <v/>
      </c>
      <c r="E8073" s="93" t="inlineStr">
        <is>
          <t>토너</t>
        </is>
      </c>
      <c r="F8073" s="5" t="inlineStr">
        <is>
          <t>W컨셉</t>
        </is>
      </c>
      <c r="G8073" s="93" t="inlineStr">
        <is>
          <t>250ml</t>
        </is>
      </c>
      <c r="H8073" s="93" t="n">
        <v>6</v>
      </c>
      <c r="J8073" s="7" t="n">
        <v>190801</v>
      </c>
      <c r="L8073" s="93" t="n">
        <v>120000</v>
      </c>
      <c r="M8073" s="93" t="n">
        <v>86400</v>
      </c>
      <c r="N8073" s="93" t="n">
        <v>19560</v>
      </c>
      <c r="O8073" s="148" t="n">
        <v>109090.9090909091</v>
      </c>
      <c r="P8073" s="93" t="inlineStr">
        <is>
          <t>W컨셉토너250ml190801</t>
        </is>
      </c>
    </row>
    <row r="8074" customFormat="1" s="93">
      <c r="B8074" s="127" t="n">
        <v>44041</v>
      </c>
      <c r="C8074" s="93">
        <f>TEXT(B8074,"aaa")</f>
        <v/>
      </c>
      <c r="E8074" s="93" t="inlineStr">
        <is>
          <t>토너</t>
        </is>
      </c>
      <c r="F8074" s="5" t="inlineStr">
        <is>
          <t>W컨셉</t>
        </is>
      </c>
      <c r="G8074" s="93" t="inlineStr">
        <is>
          <t>250ml 2set</t>
        </is>
      </c>
      <c r="H8074" s="93" t="n">
        <v>18</v>
      </c>
      <c r="J8074" s="7" t="n">
        <v>190801</v>
      </c>
      <c r="L8074" s="93" t="n">
        <v>630000</v>
      </c>
      <c r="M8074" s="93" t="n">
        <v>459900</v>
      </c>
      <c r="N8074" s="93" t="n">
        <v>117360</v>
      </c>
      <c r="O8074" s="148" t="n">
        <v>572727.2727272727</v>
      </c>
      <c r="P8074" s="93" t="inlineStr">
        <is>
          <t>W컨셉토너250ml 2set190801</t>
        </is>
      </c>
    </row>
    <row r="8075" customFormat="1" s="93">
      <c r="B8075" s="127" t="n">
        <v>44041</v>
      </c>
      <c r="C8075" s="93">
        <f>TEXT(B8075,"aaa")</f>
        <v/>
      </c>
      <c r="E8075" s="93" t="inlineStr">
        <is>
          <t>선크림</t>
        </is>
      </c>
      <c r="F8075" s="5" t="inlineStr">
        <is>
          <t>카페24</t>
        </is>
      </c>
      <c r="G8075" s="93" t="inlineStr">
        <is>
          <t>선크림 50ml</t>
        </is>
      </c>
      <c r="H8075" s="93" t="n">
        <v>5</v>
      </c>
      <c r="J8075" s="7" t="n">
        <v>190801</v>
      </c>
      <c r="L8075" s="93" t="n">
        <v>100000</v>
      </c>
      <c r="M8075" s="93" t="n">
        <v>94150</v>
      </c>
      <c r="N8075" s="93" t="n">
        <v>11725</v>
      </c>
      <c r="O8075" s="148" t="n">
        <v>90909.0909090909</v>
      </c>
      <c r="P8075" s="93" t="inlineStr">
        <is>
          <t>카페24선크림선크림 50ml190801</t>
        </is>
      </c>
    </row>
    <row r="8076" customFormat="1" s="93">
      <c r="B8076" s="127" t="n">
        <v>44041</v>
      </c>
      <c r="C8076" s="93">
        <f>TEXT(B8076,"aaa")</f>
        <v/>
      </c>
      <c r="E8076" s="93" t="inlineStr">
        <is>
          <t>선크림</t>
        </is>
      </c>
      <c r="F8076" s="5" t="inlineStr">
        <is>
          <t>카페24</t>
        </is>
      </c>
      <c r="G8076" s="93" t="inlineStr">
        <is>
          <t>선크림 50ml  2set</t>
        </is>
      </c>
      <c r="H8076" s="93" t="n">
        <v>2</v>
      </c>
      <c r="J8076" s="7" t="n">
        <v>190801</v>
      </c>
      <c r="L8076" s="93" t="n">
        <v>70000</v>
      </c>
      <c r="M8076" s="93" t="n">
        <v>65905</v>
      </c>
      <c r="N8076" s="93" t="n">
        <v>9380</v>
      </c>
      <c r="O8076" s="148" t="n">
        <v>63636.36363636363</v>
      </c>
      <c r="P8076" s="93" t="inlineStr">
        <is>
          <t>카페24선크림선크림 50ml  2set190801</t>
        </is>
      </c>
    </row>
    <row r="8077" customFormat="1" s="93">
      <c r="B8077" s="127" t="n">
        <v>44041</v>
      </c>
      <c r="C8077" s="93">
        <f>TEXT(B8077,"aaa")</f>
        <v/>
      </c>
      <c r="E8077" s="93" t="inlineStr">
        <is>
          <t>여름 한정 진정세트</t>
        </is>
      </c>
      <c r="F8077" s="5" t="inlineStr">
        <is>
          <t>카페24</t>
        </is>
      </c>
      <c r="G8077" s="93" t="inlineStr">
        <is>
          <t>여름 한정 진정세트</t>
        </is>
      </c>
      <c r="H8077" s="93" t="n">
        <v>6</v>
      </c>
      <c r="J8077" s="7" t="n">
        <v>190801</v>
      </c>
      <c r="L8077" s="93" t="n">
        <v>210000</v>
      </c>
      <c r="M8077" s="93" t="n">
        <v>197715</v>
      </c>
      <c r="N8077" s="93" t="n">
        <v>33630</v>
      </c>
      <c r="O8077" s="148" t="n">
        <v>190909.0909090909</v>
      </c>
      <c r="P8077" s="93" t="inlineStr">
        <is>
          <t>카페24여름 한정 진정세트여름 한정 진정세트190801</t>
        </is>
      </c>
    </row>
    <row r="8078" customFormat="1" s="93">
      <c r="B8078" s="127" t="n">
        <v>44041</v>
      </c>
      <c r="C8078" s="93">
        <f>TEXT(B8078,"aaa")</f>
        <v/>
      </c>
      <c r="E8078" s="93" t="inlineStr">
        <is>
          <t>여름 한정 진정세트</t>
        </is>
      </c>
      <c r="F8078" s="5" t="inlineStr">
        <is>
          <t>카페24</t>
        </is>
      </c>
      <c r="G8078" s="93" t="inlineStr">
        <is>
          <t>여름 한정 진정세트 (대용량)</t>
        </is>
      </c>
      <c r="H8078" s="93" t="n">
        <v>2</v>
      </c>
      <c r="J8078" s="7" t="n">
        <v>190801</v>
      </c>
      <c r="L8078" s="93" t="n">
        <v>90000</v>
      </c>
      <c r="M8078" s="93" t="n">
        <v>84735</v>
      </c>
      <c r="N8078" s="93" t="n">
        <v>14140</v>
      </c>
      <c r="O8078" s="148" t="n">
        <v>81818.18181818181</v>
      </c>
      <c r="P8078" s="93" t="inlineStr">
        <is>
          <t>카페24여름 한정 진정세트여름 한정 진정세트 (대용량)190801</t>
        </is>
      </c>
    </row>
    <row r="8079" customFormat="1" s="93">
      <c r="B8079" s="127" t="n">
        <v>44041</v>
      </c>
      <c r="C8079" s="93">
        <f>TEXT(B8079,"aaa")</f>
        <v/>
      </c>
      <c r="E8079" s="93" t="inlineStr">
        <is>
          <t>어성초진정패키지</t>
        </is>
      </c>
      <c r="F8079" s="5" t="inlineStr">
        <is>
          <t>카페24</t>
        </is>
      </c>
      <c r="G8079" s="93" t="inlineStr">
        <is>
          <t>어성초 진정패키지세트</t>
        </is>
      </c>
      <c r="H8079" s="93" t="n">
        <v>4</v>
      </c>
      <c r="J8079" s="7" t="n">
        <v>190801</v>
      </c>
      <c r="L8079" s="93" t="n">
        <v>396000</v>
      </c>
      <c r="M8079" s="93" t="n">
        <v>372834</v>
      </c>
      <c r="N8079" s="93" t="n">
        <v>60548</v>
      </c>
      <c r="O8079" s="148" t="n">
        <v>360000</v>
      </c>
      <c r="P8079" s="93" t="inlineStr">
        <is>
          <t>카페24어성초진정패키지어성초 진정패키지세트190801</t>
        </is>
      </c>
    </row>
    <row r="8080" customFormat="1" s="93">
      <c r="B8080" s="127" t="n">
        <v>44041</v>
      </c>
      <c r="C8080" s="93">
        <f>TEXT(B8080,"aaa")</f>
        <v/>
      </c>
      <c r="E8080" s="93" t="inlineStr">
        <is>
          <t>머드크림마스크</t>
        </is>
      </c>
      <c r="F8080" s="5" t="inlineStr">
        <is>
          <t>카페24</t>
        </is>
      </c>
      <c r="G8080" s="93" t="inlineStr">
        <is>
          <t>머드크림마스크 100ml</t>
        </is>
      </c>
      <c r="H8080" s="93" t="n">
        <v>2</v>
      </c>
      <c r="J8080" s="7" t="n">
        <v>190801</v>
      </c>
      <c r="L8080" s="93" t="n">
        <v>40000</v>
      </c>
      <c r="M8080" s="93" t="n">
        <v>37660</v>
      </c>
      <c r="N8080" s="93" t="n">
        <v>2884</v>
      </c>
      <c r="O8080" s="148" t="n">
        <v>36363.63636363636</v>
      </c>
      <c r="P8080" s="93" t="inlineStr">
        <is>
          <t>카페24머드크림마스크머드크림마스크 100ml190801</t>
        </is>
      </c>
    </row>
    <row r="8081" customFormat="1" s="93">
      <c r="B8081" s="127" t="n">
        <v>44041</v>
      </c>
      <c r="C8081" s="93">
        <f>TEXT(B8081,"aaa")</f>
        <v/>
      </c>
      <c r="E8081" s="93" t="inlineStr">
        <is>
          <t>머드크림마스크</t>
        </is>
      </c>
      <c r="F8081" s="5" t="inlineStr">
        <is>
          <t>카페24</t>
        </is>
      </c>
      <c r="G8081" s="93" t="inlineStr">
        <is>
          <t>머드크림마스크 100ml 2set</t>
        </is>
      </c>
      <c r="H8081" s="93" t="n">
        <v>1</v>
      </c>
      <c r="J8081" s="7" t="n">
        <v>190801</v>
      </c>
      <c r="L8081" s="93" t="n">
        <v>35000</v>
      </c>
      <c r="M8081" s="93" t="n">
        <v>32952.5</v>
      </c>
      <c r="N8081" s="93" t="n">
        <v>2884</v>
      </c>
      <c r="O8081" s="148" t="n">
        <v>31818.18181818182</v>
      </c>
      <c r="P8081" s="93" t="inlineStr">
        <is>
          <t>카페24머드크림마스크머드크림마스크 100ml 2set190801</t>
        </is>
      </c>
    </row>
    <row r="8082" customFormat="1" s="93">
      <c r="B8082" s="127" t="n">
        <v>44041</v>
      </c>
      <c r="C8082" s="93">
        <f>TEXT(B8082,"aaa")</f>
        <v/>
      </c>
      <c r="E8082" s="93" t="inlineStr">
        <is>
          <t>마스크팩</t>
        </is>
      </c>
      <c r="F8082" s="5" t="inlineStr">
        <is>
          <t>카페24</t>
        </is>
      </c>
      <c r="G8082" s="93" t="inlineStr">
        <is>
          <t>마스크팩 1매</t>
        </is>
      </c>
      <c r="H8082" s="93" t="n">
        <v>2</v>
      </c>
      <c r="J8082" s="7" t="n">
        <v>190801</v>
      </c>
      <c r="L8082" s="93" t="n">
        <v>8000</v>
      </c>
      <c r="M8082" s="93" t="n">
        <v>7532</v>
      </c>
      <c r="N8082" s="93" t="n">
        <v>794</v>
      </c>
      <c r="O8082" s="148" t="n">
        <v>7272.727272727272</v>
      </c>
      <c r="P8082" s="93" t="inlineStr">
        <is>
          <t>카페24마스크팩마스크팩 1매190801</t>
        </is>
      </c>
    </row>
    <row r="8083" customFormat="1" s="93">
      <c r="B8083" s="127" t="n">
        <v>44041</v>
      </c>
      <c r="C8083" s="93">
        <f>TEXT(B8083,"aaa")</f>
        <v/>
      </c>
      <c r="E8083" s="93" t="inlineStr">
        <is>
          <t>마스크팩</t>
        </is>
      </c>
      <c r="F8083" s="5" t="inlineStr">
        <is>
          <t>카페24</t>
        </is>
      </c>
      <c r="G8083" s="93" t="inlineStr">
        <is>
          <t>마스크팩 10매</t>
        </is>
      </c>
      <c r="H8083" s="93" t="n">
        <v>11</v>
      </c>
      <c r="J8083" s="7" t="n">
        <v>190801</v>
      </c>
      <c r="L8083" s="93" t="n">
        <v>220000</v>
      </c>
      <c r="M8083" s="93" t="n">
        <v>207130</v>
      </c>
      <c r="N8083" s="93" t="n">
        <v>43670</v>
      </c>
      <c r="O8083" s="148" t="n">
        <v>200000</v>
      </c>
      <c r="P8083" s="93" t="inlineStr">
        <is>
          <t>카페24마스크팩마스크팩 10매190801</t>
        </is>
      </c>
    </row>
    <row r="8084" customFormat="1" s="93">
      <c r="B8084" s="127" t="n">
        <v>44041</v>
      </c>
      <c r="C8084" s="93">
        <f>TEXT(B8084,"aaa")</f>
        <v/>
      </c>
      <c r="E8084" s="93" t="inlineStr">
        <is>
          <t>토너</t>
        </is>
      </c>
      <c r="F8084" s="5" t="inlineStr">
        <is>
          <t>카페24</t>
        </is>
      </c>
      <c r="G8084" s="93" t="inlineStr">
        <is>
          <t>250ml</t>
        </is>
      </c>
      <c r="H8084" s="93" t="n">
        <v>78</v>
      </c>
      <c r="J8084" s="7" t="n">
        <v>190801</v>
      </c>
      <c r="L8084" s="93" t="n">
        <v>1560000</v>
      </c>
      <c r="M8084" s="93" t="n">
        <v>1468740</v>
      </c>
      <c r="N8084" s="93" t="n">
        <v>254280</v>
      </c>
      <c r="O8084" s="148" t="n">
        <v>1418181.818181818</v>
      </c>
      <c r="P8084" s="93" t="inlineStr">
        <is>
          <t>카페24토너250ml190801</t>
        </is>
      </c>
    </row>
    <row r="8085" customFormat="1" s="93">
      <c r="B8085" s="127" t="n">
        <v>44041</v>
      </c>
      <c r="C8085" s="93">
        <f>TEXT(B8085,"aaa")</f>
        <v/>
      </c>
      <c r="E8085" s="93" t="inlineStr">
        <is>
          <t>토너</t>
        </is>
      </c>
      <c r="F8085" s="5" t="inlineStr">
        <is>
          <t>카페24</t>
        </is>
      </c>
      <c r="G8085" s="93" t="inlineStr">
        <is>
          <t>250ml 2set</t>
        </is>
      </c>
      <c r="H8085" s="93" t="n">
        <v>73</v>
      </c>
      <c r="J8085" s="7" t="n">
        <v>190801</v>
      </c>
      <c r="L8085" s="93" t="n">
        <v>2555000</v>
      </c>
      <c r="M8085" s="93" t="n">
        <v>2405532.5</v>
      </c>
      <c r="N8085" s="93" t="n">
        <v>475960</v>
      </c>
      <c r="O8085" s="148" t="n">
        <v>2322727.272727272</v>
      </c>
      <c r="P8085" s="93" t="inlineStr">
        <is>
          <t>카페24토너250ml 2set190801</t>
        </is>
      </c>
    </row>
    <row r="8086" customFormat="1" s="93">
      <c r="B8086" s="127" t="n">
        <v>44041</v>
      </c>
      <c r="C8086" s="93">
        <f>TEXT(B8086,"aaa")</f>
        <v/>
      </c>
      <c r="E8086" s="93" t="inlineStr">
        <is>
          <t>토너</t>
        </is>
      </c>
      <c r="F8086" s="5" t="inlineStr">
        <is>
          <t>카페24</t>
        </is>
      </c>
      <c r="G8086" s="93" t="inlineStr">
        <is>
          <t>500ml</t>
        </is>
      </c>
      <c r="H8086" s="93" t="n">
        <v>67</v>
      </c>
      <c r="J8086" s="7" t="n">
        <v>190801</v>
      </c>
      <c r="L8086" s="93" t="n">
        <v>2211000</v>
      </c>
      <c r="M8086" s="93" t="n">
        <v>2081656.5</v>
      </c>
      <c r="N8086" s="93" t="n">
        <v>316575</v>
      </c>
      <c r="O8086" s="148" t="n">
        <v>2010000</v>
      </c>
      <c r="P8086" s="93" t="inlineStr">
        <is>
          <t>카페24토너500ml190801</t>
        </is>
      </c>
    </row>
    <row r="8087" customFormat="1" s="93">
      <c r="B8087" s="127" t="n">
        <v>44041</v>
      </c>
      <c r="C8087" s="93">
        <f>TEXT(B8087,"aaa")</f>
        <v/>
      </c>
      <c r="E8087" s="93" t="inlineStr">
        <is>
          <t>토너</t>
        </is>
      </c>
      <c r="F8087" s="5" t="inlineStr">
        <is>
          <t>카페24</t>
        </is>
      </c>
      <c r="G8087" s="93" t="inlineStr">
        <is>
          <t>스킨팩 화장솜 60P</t>
        </is>
      </c>
      <c r="H8087" s="93" t="n">
        <v>76</v>
      </c>
      <c r="J8087" s="7" t="n">
        <v>190801</v>
      </c>
      <c r="L8087" s="93" t="n">
        <v>228000</v>
      </c>
      <c r="M8087" s="93" t="n">
        <v>214662</v>
      </c>
      <c r="N8087" s="93" t="n">
        <v>84360</v>
      </c>
      <c r="O8087" s="148" t="n">
        <v>207272.7272727273</v>
      </c>
      <c r="P8087" s="93" t="inlineStr">
        <is>
          <t>카페24토너스킨팩 화장솜 60P190801</t>
        </is>
      </c>
    </row>
    <row r="8088" customFormat="1" s="93">
      <c r="B8088" s="127" t="n">
        <v>44041</v>
      </c>
      <c r="C8088" s="93">
        <f>TEXT(B8088,"aaa")</f>
        <v/>
      </c>
      <c r="E8088" s="93" t="inlineStr">
        <is>
          <t>앰플</t>
        </is>
      </c>
      <c r="F8088" s="5" t="inlineStr">
        <is>
          <t>카페24</t>
        </is>
      </c>
      <c r="G8088" s="93" t="inlineStr">
        <is>
          <t>앰플 30ml</t>
        </is>
      </c>
      <c r="H8088" s="93" t="n">
        <v>17</v>
      </c>
      <c r="J8088" s="7" t="n">
        <v>190801</v>
      </c>
      <c r="L8088" s="93" t="n">
        <v>476000</v>
      </c>
      <c r="M8088" s="93" t="n">
        <v>448154</v>
      </c>
      <c r="N8088" s="93" t="n">
        <v>57749</v>
      </c>
      <c r="O8088" s="148" t="n">
        <v>432727.2727272727</v>
      </c>
      <c r="P8088" s="93" t="inlineStr">
        <is>
          <t>카페24앰플앰플 30ml190801</t>
        </is>
      </c>
    </row>
    <row r="8089" customFormat="1" s="93">
      <c r="B8089" s="127" t="n">
        <v>44041</v>
      </c>
      <c r="C8089" s="93">
        <f>TEXT(B8089,"aaa")</f>
        <v/>
      </c>
      <c r="E8089" s="93" t="inlineStr">
        <is>
          <t>수딩크림</t>
        </is>
      </c>
      <c r="F8089" s="5" t="inlineStr">
        <is>
          <t>카페24</t>
        </is>
      </c>
      <c r="G8089" s="93" t="inlineStr">
        <is>
          <t>수딩크림 100ml</t>
        </is>
      </c>
      <c r="H8089" s="93" t="n">
        <v>9</v>
      </c>
      <c r="J8089" s="7" t="n">
        <v>190801</v>
      </c>
      <c r="L8089" s="93" t="n">
        <v>342000</v>
      </c>
      <c r="M8089" s="93" t="n">
        <v>321993</v>
      </c>
      <c r="N8089" s="93" t="n">
        <v>27405</v>
      </c>
      <c r="O8089" s="148" t="n">
        <v>310909.0909090909</v>
      </c>
      <c r="P8089" s="93" t="inlineStr">
        <is>
          <t>카페24수딩크림수딩크림 100ml190801</t>
        </is>
      </c>
    </row>
    <row r="8090" customFormat="1" s="93">
      <c r="B8090" s="127" t="n">
        <v>44041</v>
      </c>
      <c r="C8090" s="93">
        <f>TEXT(B8090,"aaa")</f>
        <v/>
      </c>
      <c r="E8090" s="93" t="inlineStr">
        <is>
          <t>앰플</t>
        </is>
      </c>
      <c r="F8090" s="5" t="inlineStr">
        <is>
          <t>아누아 CS</t>
        </is>
      </c>
      <c r="G8090" s="93" t="inlineStr">
        <is>
          <t>앰플 30ml</t>
        </is>
      </c>
      <c r="H8090" s="93" t="n">
        <v>35</v>
      </c>
      <c r="J8090" s="7" t="n">
        <v>190801</v>
      </c>
      <c r="L8090" s="93" t="n">
        <v>0</v>
      </c>
      <c r="M8090" s="93" t="n">
        <v>0</v>
      </c>
      <c r="N8090" s="93" t="n">
        <v>118895</v>
      </c>
      <c r="O8090" s="148" t="n">
        <v>0</v>
      </c>
      <c r="P8090" s="93" t="inlineStr">
        <is>
          <t>아누아 CS앰플앰플 30ml190801</t>
        </is>
      </c>
    </row>
    <row r="8091" customFormat="1" s="93">
      <c r="B8091" s="127" t="n">
        <v>44041</v>
      </c>
      <c r="C8091" s="93">
        <f>TEXT(B8091,"aaa")</f>
        <v/>
      </c>
      <c r="E8091" s="93" t="inlineStr">
        <is>
          <t>마스크팩</t>
        </is>
      </c>
      <c r="F8091" s="5" t="inlineStr">
        <is>
          <t>아누아 CS</t>
        </is>
      </c>
      <c r="G8091" s="93" t="inlineStr">
        <is>
          <t>마스크팩 10매</t>
        </is>
      </c>
      <c r="H8091" s="93" t="n">
        <v>10</v>
      </c>
      <c r="J8091" s="7" t="n">
        <v>190801</v>
      </c>
      <c r="L8091" s="93" t="n">
        <v>0</v>
      </c>
      <c r="M8091" s="93" t="n">
        <v>0</v>
      </c>
      <c r="N8091" s="93" t="n">
        <v>39700</v>
      </c>
      <c r="O8091" s="148" t="n">
        <v>0</v>
      </c>
      <c r="P8091" s="93" t="inlineStr">
        <is>
          <t>아누아 CS마스크팩마스크팩 10매190801</t>
        </is>
      </c>
    </row>
    <row r="8092" customFormat="1" s="93">
      <c r="B8092" s="127" t="n">
        <v>44041</v>
      </c>
      <c r="C8092" s="93">
        <f>TEXT(B8092,"aaa")</f>
        <v/>
      </c>
      <c r="E8092" s="93" t="inlineStr">
        <is>
          <t>선크림</t>
        </is>
      </c>
      <c r="F8092" s="5" t="inlineStr">
        <is>
          <t>아누아 CS</t>
        </is>
      </c>
      <c r="G8092" s="93" t="inlineStr">
        <is>
          <t>선크림 50ml</t>
        </is>
      </c>
      <c r="H8092" s="93" t="n">
        <v>40</v>
      </c>
      <c r="J8092" s="7" t="n">
        <v>190801</v>
      </c>
      <c r="L8092" s="93" t="n">
        <v>0</v>
      </c>
      <c r="M8092" s="93" t="n">
        <v>0</v>
      </c>
      <c r="N8092" s="93" t="n">
        <v>93800</v>
      </c>
      <c r="O8092" s="148" t="n">
        <v>0</v>
      </c>
      <c r="P8092" s="93" t="inlineStr">
        <is>
          <t>아누아 CS선크림선크림 50ml190801</t>
        </is>
      </c>
    </row>
    <row r="8093" customFormat="1" s="93">
      <c r="B8093" s="127" t="n">
        <v>44041</v>
      </c>
      <c r="C8093" s="93">
        <f>TEXT(B8093,"aaa")</f>
        <v/>
      </c>
      <c r="E8093" s="93" t="inlineStr">
        <is>
          <t>수딩크림</t>
        </is>
      </c>
      <c r="F8093" s="5" t="inlineStr">
        <is>
          <t>아누아 CS</t>
        </is>
      </c>
      <c r="G8093" s="93" t="inlineStr">
        <is>
          <t>수딩크림 100ml</t>
        </is>
      </c>
      <c r="H8093" s="93" t="n">
        <v>40</v>
      </c>
      <c r="J8093" s="7" t="n">
        <v>190801</v>
      </c>
      <c r="L8093" s="93" t="n">
        <v>0</v>
      </c>
      <c r="M8093" s="93" t="n">
        <v>0</v>
      </c>
      <c r="N8093" s="93" t="n">
        <v>121800</v>
      </c>
      <c r="O8093" s="148" t="n">
        <v>0</v>
      </c>
      <c r="P8093" s="93" t="inlineStr">
        <is>
          <t>아누아 CS수딩크림수딩크림 100ml190801</t>
        </is>
      </c>
    </row>
    <row r="8094" customFormat="1" s="93">
      <c r="B8094" s="127" t="n">
        <v>44041</v>
      </c>
      <c r="C8094" s="93">
        <f>TEXT(B8094,"aaa")</f>
        <v/>
      </c>
      <c r="E8094" s="93" t="inlineStr">
        <is>
          <t>머드크림마스크</t>
        </is>
      </c>
      <c r="F8094" s="5" t="inlineStr">
        <is>
          <t>아누아 CS</t>
        </is>
      </c>
      <c r="G8094" s="93" t="inlineStr">
        <is>
          <t>머드크림마스크 100ml</t>
        </is>
      </c>
      <c r="H8094" s="93" t="n">
        <v>40</v>
      </c>
      <c r="J8094" s="7" t="n">
        <v>190801</v>
      </c>
      <c r="L8094" s="93" t="n">
        <v>0</v>
      </c>
      <c r="M8094" s="93" t="n">
        <v>0</v>
      </c>
      <c r="N8094" s="93" t="n">
        <v>57680</v>
      </c>
      <c r="O8094" s="148" t="n">
        <v>0</v>
      </c>
      <c r="P8094" s="93" t="inlineStr">
        <is>
          <t>아누아 CS머드크림마스크머드크림마스크 100ml190801</t>
        </is>
      </c>
    </row>
    <row r="8095" customFormat="1" s="93">
      <c r="B8095" s="127" t="n">
        <v>44041</v>
      </c>
      <c r="C8095" s="93">
        <f>TEXT(B8095,"aaa")</f>
        <v/>
      </c>
      <c r="E8095" s="93" t="inlineStr">
        <is>
          <t>토너</t>
        </is>
      </c>
      <c r="F8095" s="5" t="inlineStr">
        <is>
          <t>큐텐재팬</t>
        </is>
      </c>
      <c r="G8095" s="93" t="inlineStr">
        <is>
          <t>200726=250ml</t>
        </is>
      </c>
      <c r="H8095" s="93" t="n">
        <v>4</v>
      </c>
      <c r="J8095" s="7" t="n">
        <v>190801</v>
      </c>
      <c r="L8095" s="93" t="n">
        <v>132000</v>
      </c>
      <c r="M8095" s="93" t="n">
        <v>117480</v>
      </c>
      <c r="N8095" s="93" t="n">
        <v>13040</v>
      </c>
      <c r="O8095" s="148" t="n">
        <v>120000</v>
      </c>
      <c r="P8095" s="93" t="inlineStr">
        <is>
          <t>큐텐재팬토너200726=250ml190801</t>
        </is>
      </c>
    </row>
    <row r="8096" customFormat="1" s="93">
      <c r="B8096" s="127" t="n">
        <v>44041</v>
      </c>
      <c r="C8096" s="93">
        <f>TEXT(B8096,"aaa")</f>
        <v/>
      </c>
      <c r="E8096" s="93" t="inlineStr">
        <is>
          <t>수딩크림</t>
        </is>
      </c>
      <c r="F8096" s="5" t="inlineStr">
        <is>
          <t>큐텐재팬</t>
        </is>
      </c>
      <c r="G8096" s="93" t="inlineStr">
        <is>
          <t>200726=수딩크림 100ml</t>
        </is>
      </c>
      <c r="H8096" s="93" t="n">
        <v>1</v>
      </c>
      <c r="J8096" s="7" t="n">
        <v>190801</v>
      </c>
      <c r="L8096" s="93" t="n">
        <v>44000</v>
      </c>
      <c r="M8096" s="93" t="n">
        <v>39160</v>
      </c>
      <c r="N8096" s="93" t="n">
        <v>4275</v>
      </c>
      <c r="O8096" s="148" t="n">
        <v>40000</v>
      </c>
      <c r="P8096" s="93" t="inlineStr">
        <is>
          <t>큐텐재팬수딩크림200726=수딩크림 100ml190801</t>
        </is>
      </c>
    </row>
    <row r="8097" customFormat="1" s="93">
      <c r="B8097" s="127" t="n">
        <v>44041</v>
      </c>
      <c r="C8097" s="93">
        <f>TEXT(B8097,"aaa")</f>
        <v/>
      </c>
      <c r="E8097" s="93" t="inlineStr">
        <is>
          <t>앰플</t>
        </is>
      </c>
      <c r="F8097" s="5" t="inlineStr">
        <is>
          <t>큐텐재팬</t>
        </is>
      </c>
      <c r="G8097" s="93" t="inlineStr">
        <is>
          <t>200726=앰플 30ml</t>
        </is>
      </c>
      <c r="H8097" s="93" t="n">
        <v>1</v>
      </c>
      <c r="J8097" s="7" t="n">
        <v>190801</v>
      </c>
      <c r="L8097" s="93" t="n">
        <v>39000</v>
      </c>
      <c r="M8097" s="93" t="n">
        <v>34710</v>
      </c>
      <c r="N8097" s="93" t="n">
        <v>3397</v>
      </c>
      <c r="O8097" s="148" t="n">
        <v>35454.54545454545</v>
      </c>
      <c r="P8097" s="93" t="inlineStr">
        <is>
          <t>큐텐재팬앰플200726=앰플 30ml190801</t>
        </is>
      </c>
    </row>
    <row r="8098" customFormat="1" s="93">
      <c r="B8098" s="127" t="n">
        <v>44041</v>
      </c>
      <c r="C8098" s="93">
        <f>TEXT(B8098,"aaa")</f>
        <v/>
      </c>
      <c r="E8098" s="93" t="inlineStr">
        <is>
          <t>토너</t>
        </is>
      </c>
      <c r="F8098" s="5" t="inlineStr">
        <is>
          <t>큐텐재팬</t>
        </is>
      </c>
      <c r="G8098" s="93" t="inlineStr">
        <is>
          <t>200726=250ml 2set</t>
        </is>
      </c>
      <c r="H8098" s="93" t="n">
        <v>3</v>
      </c>
      <c r="J8098" s="7" t="n">
        <v>190801</v>
      </c>
      <c r="L8098" s="93" t="n">
        <v>159000</v>
      </c>
      <c r="M8098" s="93" t="n">
        <v>141510</v>
      </c>
      <c r="N8098" s="93" t="n">
        <v>19560</v>
      </c>
      <c r="O8098" s="148" t="n">
        <v>144545.4545454545</v>
      </c>
      <c r="P8098" s="93" t="inlineStr">
        <is>
          <t>큐텐재팬토너200726=250ml 2set190801</t>
        </is>
      </c>
    </row>
    <row r="8099" customFormat="1" s="93">
      <c r="B8099" s="127" t="n">
        <v>44041</v>
      </c>
      <c r="C8099" s="93">
        <f>TEXT(B8099,"aaa")</f>
        <v/>
      </c>
      <c r="E8099" s="93" t="inlineStr">
        <is>
          <t>수딩크림</t>
        </is>
      </c>
      <c r="F8099" s="5" t="inlineStr">
        <is>
          <t>쇼피태국</t>
        </is>
      </c>
      <c r="G8099" s="93" t="inlineStr">
        <is>
          <t>200726=수딩크림 100ml</t>
        </is>
      </c>
      <c r="H8099" s="93" t="n">
        <v>1</v>
      </c>
      <c r="J8099" s="7" t="n">
        <v>190801</v>
      </c>
      <c r="L8099" s="93" t="n">
        <v>37960</v>
      </c>
      <c r="M8099" s="93" t="n">
        <v>36821.2</v>
      </c>
      <c r="N8099" s="93" t="n">
        <v>4275</v>
      </c>
      <c r="O8099" s="148" t="n">
        <v>34509.0909090909</v>
      </c>
      <c r="P8099" s="93" t="inlineStr">
        <is>
          <t>쇼피태국수딩크림200726=수딩크림 100ml190801</t>
        </is>
      </c>
    </row>
    <row r="8100" customFormat="1" s="93">
      <c r="B8100" s="127" t="n">
        <v>44041</v>
      </c>
      <c r="C8100" s="93">
        <f>TEXT(B8100,"aaa")</f>
        <v/>
      </c>
      <c r="E8100" s="93" t="inlineStr">
        <is>
          <t>앰플</t>
        </is>
      </c>
      <c r="F8100" s="5" t="inlineStr">
        <is>
          <t>쇼피태국</t>
        </is>
      </c>
      <c r="G8100" s="93" t="inlineStr">
        <is>
          <t>200726=앰플 30ml</t>
        </is>
      </c>
      <c r="H8100" s="93" t="n">
        <v>1</v>
      </c>
      <c r="J8100" s="7" t="n">
        <v>190801</v>
      </c>
      <c r="L8100" s="93" t="n">
        <v>33025</v>
      </c>
      <c r="M8100" s="93" t="n">
        <v>32034.25</v>
      </c>
      <c r="N8100" s="93" t="n">
        <v>3397</v>
      </c>
      <c r="O8100" s="148" t="n">
        <v>30022.72727272727</v>
      </c>
      <c r="P8100" s="93" t="inlineStr">
        <is>
          <t>쇼피태국앰플200726=앰플 30ml190801</t>
        </is>
      </c>
    </row>
    <row r="8101" customFormat="1" s="93">
      <c r="B8101" s="127" t="n">
        <v>44041</v>
      </c>
      <c r="C8101" s="93">
        <f>TEXT(B8101,"aaa")</f>
        <v/>
      </c>
      <c r="E8101" s="93" t="inlineStr">
        <is>
          <t>토너</t>
        </is>
      </c>
      <c r="F8101" s="5" t="inlineStr">
        <is>
          <t>화해</t>
        </is>
      </c>
      <c r="G8101" s="93" t="inlineStr">
        <is>
          <t>250ml</t>
        </is>
      </c>
      <c r="H8101" s="93" t="n">
        <v>5</v>
      </c>
      <c r="J8101" s="7" t="n">
        <v>190801</v>
      </c>
      <c r="L8101" s="93" t="n">
        <v>100000</v>
      </c>
      <c r="M8101" s="93" t="n">
        <v>72000</v>
      </c>
      <c r="N8101" s="93" t="n">
        <v>16300</v>
      </c>
      <c r="O8101" s="148" t="n">
        <v>90909.0909090909</v>
      </c>
      <c r="P8101" s="93" t="inlineStr">
        <is>
          <t>화해토너250ml190801</t>
        </is>
      </c>
    </row>
    <row r="8102" customFormat="1" s="93">
      <c r="B8102" s="127" t="n">
        <v>44041</v>
      </c>
      <c r="C8102" s="93">
        <f>TEXT(B8102,"aaa")</f>
        <v/>
      </c>
      <c r="E8102" s="93" t="inlineStr">
        <is>
          <t>머드크림마스크</t>
        </is>
      </c>
      <c r="F8102" s="5" t="inlineStr">
        <is>
          <t>화해</t>
        </is>
      </c>
      <c r="G8102" s="93" t="inlineStr">
        <is>
          <t>머드크림마스크 100ml</t>
        </is>
      </c>
      <c r="H8102" s="93" t="n">
        <v>1</v>
      </c>
      <c r="J8102" s="7" t="n">
        <v>190801</v>
      </c>
      <c r="L8102" s="93" t="n">
        <v>20000</v>
      </c>
      <c r="M8102" s="93" t="n">
        <v>14400</v>
      </c>
      <c r="N8102" s="93" t="n">
        <v>1442</v>
      </c>
      <c r="O8102" s="148" t="n">
        <v>18181.81818181818</v>
      </c>
      <c r="P8102" s="93" t="inlineStr">
        <is>
          <t>화해머드크림마스크머드크림마스크 100ml190801</t>
        </is>
      </c>
    </row>
    <row r="8103" customFormat="1" s="93">
      <c r="B8103" s="127" t="n">
        <v>44042</v>
      </c>
      <c r="C8103" s="93">
        <f>TEXT(B8103,"aaa")</f>
        <v/>
      </c>
      <c r="E8103" s="93" t="inlineStr">
        <is>
          <t>토너</t>
        </is>
      </c>
      <c r="F8103" s="5" t="inlineStr">
        <is>
          <t>W컨셉</t>
        </is>
      </c>
      <c r="G8103" s="93" t="inlineStr">
        <is>
          <t>250ml</t>
        </is>
      </c>
      <c r="H8103" s="93" t="n">
        <v>3</v>
      </c>
      <c r="J8103" s="7" t="n">
        <v>190801</v>
      </c>
      <c r="L8103" s="93" t="n">
        <v>60000</v>
      </c>
      <c r="M8103" s="93" t="n">
        <v>43200</v>
      </c>
      <c r="N8103" s="93" t="n">
        <v>9780</v>
      </c>
      <c r="O8103" s="148" t="n">
        <v>54545.45454545454</v>
      </c>
      <c r="P8103" s="93" t="inlineStr">
        <is>
          <t>W컨셉토너250ml190801</t>
        </is>
      </c>
    </row>
    <row r="8104" customFormat="1" s="93">
      <c r="B8104" s="127" t="n">
        <v>44042</v>
      </c>
      <c r="C8104" s="93">
        <f>TEXT(B8104,"aaa")</f>
        <v/>
      </c>
      <c r="E8104" s="93" t="inlineStr">
        <is>
          <t>토너</t>
        </is>
      </c>
      <c r="F8104" s="5" t="inlineStr">
        <is>
          <t>W컨셉</t>
        </is>
      </c>
      <c r="G8104" s="93" t="inlineStr">
        <is>
          <t>250ml 2set</t>
        </is>
      </c>
      <c r="H8104" s="93" t="n">
        <v>9</v>
      </c>
      <c r="J8104" s="7" t="n">
        <v>190801</v>
      </c>
      <c r="L8104" s="93" t="n">
        <v>315000</v>
      </c>
      <c r="M8104" s="93" t="n">
        <v>229950</v>
      </c>
      <c r="N8104" s="93" t="n">
        <v>58680</v>
      </c>
      <c r="O8104" s="148" t="n">
        <v>286363.6363636364</v>
      </c>
      <c r="P8104" s="93" t="inlineStr">
        <is>
          <t>W컨셉토너250ml 2set190801</t>
        </is>
      </c>
    </row>
    <row r="8105" customFormat="1" s="93">
      <c r="B8105" s="127" t="n">
        <v>44042</v>
      </c>
      <c r="C8105" s="93">
        <f>TEXT(B8105,"aaa")</f>
        <v/>
      </c>
      <c r="E8105" s="93" t="inlineStr">
        <is>
          <t>수딩크림</t>
        </is>
      </c>
      <c r="F8105" s="5" t="inlineStr">
        <is>
          <t>글로우데이즈 시코르</t>
        </is>
      </c>
      <c r="G8105" s="93" t="inlineStr">
        <is>
          <t>수딩크림=수딩크림 100ml</t>
        </is>
      </c>
      <c r="H8105" s="93" t="n">
        <v>10</v>
      </c>
      <c r="J8105" s="7" t="n">
        <v>190801</v>
      </c>
      <c r="L8105" s="93" t="n">
        <v>171000</v>
      </c>
      <c r="M8105" s="93" t="n">
        <v>171000</v>
      </c>
      <c r="N8105" s="93" t="n">
        <v>30450</v>
      </c>
      <c r="O8105" s="148" t="n">
        <v>155454.5454545454</v>
      </c>
      <c r="P8105" s="93" t="inlineStr">
        <is>
          <t>글로우데이즈 시코르수딩크림수딩크림=수딩크림 100ml190801</t>
        </is>
      </c>
    </row>
    <row r="8106" customFormat="1" s="93">
      <c r="B8106" s="127" t="n">
        <v>44042</v>
      </c>
      <c r="C8106" s="93">
        <f>TEXT(B8106,"aaa")</f>
        <v/>
      </c>
      <c r="E8106" s="93" t="inlineStr">
        <is>
          <t>마스크팩</t>
        </is>
      </c>
      <c r="F8106" s="5" t="inlineStr">
        <is>
          <t>글로우데이즈 시코르</t>
        </is>
      </c>
      <c r="G8106" s="93" t="inlineStr">
        <is>
          <t>마스크팩=마스크팩 1매</t>
        </is>
      </c>
      <c r="H8106" s="93" t="n">
        <v>10</v>
      </c>
      <c r="J8106" s="7" t="n">
        <v>190801</v>
      </c>
      <c r="L8106" s="93" t="n">
        <v>18000</v>
      </c>
      <c r="M8106" s="93" t="n">
        <v>18000</v>
      </c>
      <c r="N8106" s="93" t="n">
        <v>3970</v>
      </c>
      <c r="O8106" s="148" t="n">
        <v>16363.63636363636</v>
      </c>
      <c r="P8106" s="93" t="inlineStr">
        <is>
          <t>글로우데이즈 시코르마스크팩마스크팩=마스크팩 1매190801</t>
        </is>
      </c>
    </row>
    <row r="8107" customFormat="1" s="93">
      <c r="B8107" s="127" t="n">
        <v>44042</v>
      </c>
      <c r="C8107" s="93">
        <f>TEXT(B8107,"aaa")</f>
        <v/>
      </c>
      <c r="E8107" s="93" t="inlineStr">
        <is>
          <t>머드크림마스크</t>
        </is>
      </c>
      <c r="F8107" s="5" t="inlineStr">
        <is>
          <t>글로우데이즈 시코르</t>
        </is>
      </c>
      <c r="G8107" s="93" t="inlineStr">
        <is>
          <t>머드크림마스크=머드크림마스크 100ml</t>
        </is>
      </c>
      <c r="H8107" s="93" t="n">
        <v>20</v>
      </c>
      <c r="J8107" s="7" t="n">
        <v>190801</v>
      </c>
      <c r="L8107" s="93" t="n">
        <v>225000</v>
      </c>
      <c r="M8107" s="93" t="n">
        <v>225000</v>
      </c>
      <c r="N8107" s="93" t="n">
        <v>28840</v>
      </c>
      <c r="O8107" s="148" t="n">
        <v>204545.4545454545</v>
      </c>
      <c r="P8107" s="93" t="inlineStr">
        <is>
          <t>글로우데이즈 시코르머드크림마스크머드크림마스크=머드크림마스크 100ml190801</t>
        </is>
      </c>
    </row>
    <row r="8108" customFormat="1" s="93">
      <c r="B8108" s="127" t="n">
        <v>44042</v>
      </c>
      <c r="C8108" s="93">
        <f>TEXT(B8108,"aaa")</f>
        <v/>
      </c>
      <c r="E8108" s="93" t="inlineStr">
        <is>
          <t>토너</t>
        </is>
      </c>
      <c r="F8108" s="5" t="inlineStr">
        <is>
          <t>스타일쉐어</t>
        </is>
      </c>
      <c r="G8108" s="93" t="inlineStr">
        <is>
          <t>250ml</t>
        </is>
      </c>
      <c r="H8108" s="93" t="n">
        <v>9</v>
      </c>
      <c r="J8108" s="7" t="n">
        <v>190801</v>
      </c>
      <c r="L8108" s="93" t="n">
        <v>180000</v>
      </c>
      <c r="M8108" s="93" t="n">
        <v>135000</v>
      </c>
      <c r="N8108" s="93" t="n">
        <v>29340</v>
      </c>
      <c r="O8108" s="148" t="n">
        <v>163636.3636363636</v>
      </c>
      <c r="P8108" s="93" t="inlineStr">
        <is>
          <t>스타일쉐어토너250ml190801</t>
        </is>
      </c>
    </row>
    <row r="8109" customFormat="1" s="93">
      <c r="B8109" s="127" t="n">
        <v>44042</v>
      </c>
      <c r="C8109" s="93">
        <f>TEXT(B8109,"aaa")</f>
        <v/>
      </c>
      <c r="E8109" s="93" t="inlineStr">
        <is>
          <t>선크림</t>
        </is>
      </c>
      <c r="F8109" s="5" t="inlineStr">
        <is>
          <t>카페24</t>
        </is>
      </c>
      <c r="G8109" s="93" t="inlineStr">
        <is>
          <t>선크림 50ml</t>
        </is>
      </c>
      <c r="H8109" s="93" t="n">
        <v>1</v>
      </c>
      <c r="J8109" s="7" t="n">
        <v>190801</v>
      </c>
      <c r="L8109" s="93" t="n">
        <v>20000</v>
      </c>
      <c r="M8109" s="93" t="n">
        <v>18830</v>
      </c>
      <c r="N8109" s="93" t="n">
        <v>2345</v>
      </c>
      <c r="O8109" s="148" t="n">
        <v>18181.81818181818</v>
      </c>
      <c r="P8109" s="93" t="inlineStr">
        <is>
          <t>카페24선크림선크림 50ml190801</t>
        </is>
      </c>
    </row>
    <row r="8110" customFormat="1" s="93">
      <c r="B8110" s="127" t="n">
        <v>44042</v>
      </c>
      <c r="C8110" s="93">
        <f>TEXT(B8110,"aaa")</f>
        <v/>
      </c>
      <c r="E8110" s="93" t="inlineStr">
        <is>
          <t>선크림</t>
        </is>
      </c>
      <c r="F8110" s="5" t="inlineStr">
        <is>
          <t>카페24</t>
        </is>
      </c>
      <c r="G8110" s="93" t="inlineStr">
        <is>
          <t>선크림 50ml  2set</t>
        </is>
      </c>
      <c r="H8110" s="93" t="n">
        <v>3</v>
      </c>
      <c r="J8110" s="7" t="n">
        <v>190801</v>
      </c>
      <c r="L8110" s="93" t="n">
        <v>105000</v>
      </c>
      <c r="M8110" s="93" t="n">
        <v>98857.5</v>
      </c>
      <c r="N8110" s="93" t="n">
        <v>14070</v>
      </c>
      <c r="O8110" s="148" t="n">
        <v>95454.54545454544</v>
      </c>
      <c r="P8110" s="93" t="inlineStr">
        <is>
          <t>카페24선크림선크림 50ml  2set190801</t>
        </is>
      </c>
    </row>
    <row r="8111" customFormat="1" s="93">
      <c r="B8111" s="127" t="n">
        <v>44042</v>
      </c>
      <c r="C8111" s="93">
        <f>TEXT(B8111,"aaa")</f>
        <v/>
      </c>
      <c r="E8111" s="93" t="inlineStr">
        <is>
          <t>여름 한정 진정세트</t>
        </is>
      </c>
      <c r="F8111" s="5" t="inlineStr">
        <is>
          <t>카페24</t>
        </is>
      </c>
      <c r="G8111" s="93" t="inlineStr">
        <is>
          <t>여름 한정 진정세트</t>
        </is>
      </c>
      <c r="H8111" s="93" t="n">
        <v>6</v>
      </c>
      <c r="J8111" s="7" t="n">
        <v>190801</v>
      </c>
      <c r="L8111" s="93" t="n">
        <v>210000</v>
      </c>
      <c r="M8111" s="93" t="n">
        <v>197715</v>
      </c>
      <c r="N8111" s="93" t="n">
        <v>33630</v>
      </c>
      <c r="O8111" s="148" t="n">
        <v>190909.0909090909</v>
      </c>
      <c r="P8111" s="93" t="inlineStr">
        <is>
          <t>카페24여름 한정 진정세트여름 한정 진정세트190801</t>
        </is>
      </c>
    </row>
    <row r="8112" customFormat="1" s="93">
      <c r="B8112" s="127" t="n">
        <v>44042</v>
      </c>
      <c r="C8112" s="93">
        <f>TEXT(B8112,"aaa")</f>
        <v/>
      </c>
      <c r="E8112" s="93" t="inlineStr">
        <is>
          <t>여름 한정 진정세트</t>
        </is>
      </c>
      <c r="F8112" s="5" t="inlineStr">
        <is>
          <t>카페24</t>
        </is>
      </c>
      <c r="G8112" s="93" t="inlineStr">
        <is>
          <t>여름 한정 진정세트 (대용량)</t>
        </is>
      </c>
      <c r="H8112" s="93" t="n">
        <v>4</v>
      </c>
      <c r="J8112" s="7" t="n">
        <v>190801</v>
      </c>
      <c r="L8112" s="93" t="n">
        <v>180000</v>
      </c>
      <c r="M8112" s="93" t="n">
        <v>169470</v>
      </c>
      <c r="N8112" s="93" t="n">
        <v>28280</v>
      </c>
      <c r="O8112" s="148" t="n">
        <v>163636.3636363636</v>
      </c>
      <c r="P8112" s="93" t="inlineStr">
        <is>
          <t>카페24여름 한정 진정세트여름 한정 진정세트 (대용량)190801</t>
        </is>
      </c>
    </row>
    <row r="8113" customFormat="1" s="93">
      <c r="B8113" s="127" t="n">
        <v>44042</v>
      </c>
      <c r="C8113" s="93">
        <f>TEXT(B8113,"aaa")</f>
        <v/>
      </c>
      <c r="E8113" s="93" t="inlineStr">
        <is>
          <t>어성초진정패키지</t>
        </is>
      </c>
      <c r="F8113" s="5" t="inlineStr">
        <is>
          <t>카페24</t>
        </is>
      </c>
      <c r="G8113" s="93" t="inlineStr">
        <is>
          <t>어성초 진정패키지세트</t>
        </is>
      </c>
      <c r="H8113" s="93" t="n">
        <v>3</v>
      </c>
      <c r="J8113" s="7" t="n">
        <v>190801</v>
      </c>
      <c r="L8113" s="93" t="n">
        <v>297000</v>
      </c>
      <c r="M8113" s="93" t="n">
        <v>279625.5</v>
      </c>
      <c r="N8113" s="93" t="n">
        <v>45411</v>
      </c>
      <c r="O8113" s="148" t="n">
        <v>270000</v>
      </c>
      <c r="P8113" s="93" t="inlineStr">
        <is>
          <t>카페24어성초진정패키지어성초 진정패키지세트190801</t>
        </is>
      </c>
    </row>
    <row r="8114" customFormat="1" s="93">
      <c r="B8114" s="127" t="n">
        <v>44042</v>
      </c>
      <c r="C8114" s="93">
        <f>TEXT(B8114,"aaa")</f>
        <v/>
      </c>
      <c r="E8114" s="93" t="inlineStr">
        <is>
          <t>머드크림마스크</t>
        </is>
      </c>
      <c r="F8114" s="5" t="inlineStr">
        <is>
          <t>카페24</t>
        </is>
      </c>
      <c r="G8114" s="93" t="inlineStr">
        <is>
          <t>머드크림마스크 100ml</t>
        </is>
      </c>
      <c r="H8114" s="93" t="n">
        <v>2</v>
      </c>
      <c r="J8114" s="7" t="n">
        <v>190801</v>
      </c>
      <c r="L8114" s="93" t="n">
        <v>40000</v>
      </c>
      <c r="M8114" s="93" t="n">
        <v>37660</v>
      </c>
      <c r="N8114" s="93" t="n">
        <v>2884</v>
      </c>
      <c r="O8114" s="148" t="n">
        <v>36363.63636363636</v>
      </c>
      <c r="P8114" s="93" t="inlineStr">
        <is>
          <t>카페24머드크림마스크머드크림마스크 100ml190801</t>
        </is>
      </c>
    </row>
    <row r="8115" customFormat="1" s="93">
      <c r="B8115" s="127" t="n">
        <v>44042</v>
      </c>
      <c r="C8115" s="93">
        <f>TEXT(B8115,"aaa")</f>
        <v/>
      </c>
      <c r="E8115" s="93" t="inlineStr">
        <is>
          <t>머드크림마스크</t>
        </is>
      </c>
      <c r="F8115" s="5" t="inlineStr">
        <is>
          <t>카페24</t>
        </is>
      </c>
      <c r="G8115" s="93" t="inlineStr">
        <is>
          <t>머드크림마스크 100ml 2set</t>
        </is>
      </c>
      <c r="H8115" s="93" t="n">
        <v>1</v>
      </c>
      <c r="J8115" s="7" t="n">
        <v>190801</v>
      </c>
      <c r="L8115" s="93" t="n">
        <v>35000</v>
      </c>
      <c r="M8115" s="93" t="n">
        <v>32952.5</v>
      </c>
      <c r="N8115" s="93" t="n">
        <v>2884</v>
      </c>
      <c r="O8115" s="148" t="n">
        <v>31818.18181818182</v>
      </c>
      <c r="P8115" s="93" t="inlineStr">
        <is>
          <t>카페24머드크림마스크머드크림마스크 100ml 2set190801</t>
        </is>
      </c>
    </row>
    <row r="8116" customFormat="1" s="93">
      <c r="B8116" s="127" t="n">
        <v>44042</v>
      </c>
      <c r="C8116" s="93">
        <f>TEXT(B8116,"aaa")</f>
        <v/>
      </c>
      <c r="E8116" s="93" t="inlineStr">
        <is>
          <t>마스크팩</t>
        </is>
      </c>
      <c r="F8116" s="5" t="inlineStr">
        <is>
          <t>카페24</t>
        </is>
      </c>
      <c r="G8116" s="93" t="inlineStr">
        <is>
          <t>마스크팩 1매</t>
        </is>
      </c>
      <c r="H8116" s="93" t="n">
        <v>1</v>
      </c>
      <c r="J8116" s="7" t="n">
        <v>190801</v>
      </c>
      <c r="L8116" s="93" t="n">
        <v>4000</v>
      </c>
      <c r="M8116" s="93" t="n">
        <v>3766</v>
      </c>
      <c r="N8116" s="93" t="n">
        <v>397</v>
      </c>
      <c r="O8116" s="148" t="n">
        <v>3636.363636363636</v>
      </c>
      <c r="P8116" s="93" t="inlineStr">
        <is>
          <t>카페24마스크팩마스크팩 1매190801</t>
        </is>
      </c>
    </row>
    <row r="8117" customFormat="1" s="93">
      <c r="B8117" s="127" t="n">
        <v>44042</v>
      </c>
      <c r="C8117" s="93">
        <f>TEXT(B8117,"aaa")</f>
        <v/>
      </c>
      <c r="E8117" s="93" t="inlineStr">
        <is>
          <t>마스크팩</t>
        </is>
      </c>
      <c r="F8117" s="5" t="inlineStr">
        <is>
          <t>카페24</t>
        </is>
      </c>
      <c r="G8117" s="93" t="inlineStr">
        <is>
          <t>마스크팩 10매</t>
        </is>
      </c>
      <c r="H8117" s="93" t="n">
        <v>1</v>
      </c>
      <c r="J8117" s="7" t="n">
        <v>190801</v>
      </c>
      <c r="L8117" s="93" t="n">
        <v>20000</v>
      </c>
      <c r="M8117" s="93" t="n">
        <v>18830</v>
      </c>
      <c r="N8117" s="93" t="n">
        <v>3970</v>
      </c>
      <c r="O8117" s="148" t="n">
        <v>18181.81818181818</v>
      </c>
      <c r="P8117" s="93" t="inlineStr">
        <is>
          <t>카페24마스크팩마스크팩 10매190801</t>
        </is>
      </c>
    </row>
    <row r="8118" customFormat="1" s="93">
      <c r="B8118" s="127" t="n">
        <v>44042</v>
      </c>
      <c r="C8118" s="93">
        <f>TEXT(B8118,"aaa")</f>
        <v/>
      </c>
      <c r="E8118" s="93" t="inlineStr">
        <is>
          <t>토너</t>
        </is>
      </c>
      <c r="F8118" s="5" t="inlineStr">
        <is>
          <t>카페24</t>
        </is>
      </c>
      <c r="G8118" s="93" t="inlineStr">
        <is>
          <t>250ml</t>
        </is>
      </c>
      <c r="H8118" s="93" t="n">
        <v>85</v>
      </c>
      <c r="J8118" s="7" t="n">
        <v>190801</v>
      </c>
      <c r="L8118" s="93" t="n">
        <v>1700000</v>
      </c>
      <c r="M8118" s="93" t="n">
        <v>1600550</v>
      </c>
      <c r="N8118" s="93" t="n">
        <v>277100</v>
      </c>
      <c r="O8118" s="148" t="n">
        <v>1545454.545454545</v>
      </c>
      <c r="P8118" s="93" t="inlineStr">
        <is>
          <t>카페24토너250ml190801</t>
        </is>
      </c>
    </row>
    <row r="8119" customFormat="1" s="93">
      <c r="B8119" s="127" t="n">
        <v>44042</v>
      </c>
      <c r="C8119" s="93">
        <f>TEXT(B8119,"aaa")</f>
        <v/>
      </c>
      <c r="E8119" s="93" t="inlineStr">
        <is>
          <t>토너</t>
        </is>
      </c>
      <c r="F8119" s="5" t="inlineStr">
        <is>
          <t>카페24</t>
        </is>
      </c>
      <c r="G8119" s="93" t="inlineStr">
        <is>
          <t>250ml 2set</t>
        </is>
      </c>
      <c r="H8119" s="93" t="n">
        <v>94</v>
      </c>
      <c r="J8119" s="7" t="n">
        <v>190801</v>
      </c>
      <c r="L8119" s="93" t="n">
        <v>3290000</v>
      </c>
      <c r="M8119" s="93" t="n">
        <v>3097535</v>
      </c>
      <c r="N8119" s="93" t="n">
        <v>612880</v>
      </c>
      <c r="O8119" s="148" t="n">
        <v>2990909.090909091</v>
      </c>
      <c r="P8119" s="93" t="inlineStr">
        <is>
          <t>카페24토너250ml 2set190801</t>
        </is>
      </c>
    </row>
    <row r="8120" customFormat="1" s="93">
      <c r="B8120" s="127" t="n">
        <v>44042</v>
      </c>
      <c r="C8120" s="93">
        <f>TEXT(B8120,"aaa")</f>
        <v/>
      </c>
      <c r="E8120" s="93" t="inlineStr">
        <is>
          <t>토너</t>
        </is>
      </c>
      <c r="F8120" s="5" t="inlineStr">
        <is>
          <t>카페24</t>
        </is>
      </c>
      <c r="G8120" s="93" t="inlineStr">
        <is>
          <t>500ml</t>
        </is>
      </c>
      <c r="H8120" s="93" t="n">
        <v>51</v>
      </c>
      <c r="J8120" s="7" t="n">
        <v>190801</v>
      </c>
      <c r="L8120" s="93" t="n">
        <v>1683000</v>
      </c>
      <c r="M8120" s="93" t="n">
        <v>1584544.5</v>
      </c>
      <c r="N8120" s="93" t="n">
        <v>240975</v>
      </c>
      <c r="O8120" s="148" t="n">
        <v>1530000</v>
      </c>
      <c r="P8120" s="93" t="inlineStr">
        <is>
          <t>카페24토너500ml190801</t>
        </is>
      </c>
    </row>
    <row r="8121" customFormat="1" s="93">
      <c r="B8121" s="127" t="n">
        <v>44042</v>
      </c>
      <c r="C8121" s="93">
        <f>TEXT(B8121,"aaa")</f>
        <v/>
      </c>
      <c r="E8121" s="93" t="inlineStr">
        <is>
          <t>토너</t>
        </is>
      </c>
      <c r="F8121" s="5" t="inlineStr">
        <is>
          <t>카페24</t>
        </is>
      </c>
      <c r="G8121" s="93" t="inlineStr">
        <is>
          <t>스킨팩 화장솜 60P</t>
        </is>
      </c>
      <c r="H8121" s="93" t="n">
        <v>102</v>
      </c>
      <c r="J8121" s="7" t="n">
        <v>190801</v>
      </c>
      <c r="L8121" s="93" t="n">
        <v>306000</v>
      </c>
      <c r="M8121" s="93" t="n">
        <v>288099</v>
      </c>
      <c r="N8121" s="93" t="n">
        <v>113220</v>
      </c>
      <c r="O8121" s="148" t="n">
        <v>278181.8181818182</v>
      </c>
      <c r="P8121" s="93" t="inlineStr">
        <is>
          <t>카페24토너스킨팩 화장솜 60P190801</t>
        </is>
      </c>
    </row>
    <row r="8122" customFormat="1" s="93">
      <c r="B8122" s="127" t="n">
        <v>44042</v>
      </c>
      <c r="C8122" s="93">
        <f>TEXT(B8122,"aaa")</f>
        <v/>
      </c>
      <c r="E8122" s="93" t="inlineStr">
        <is>
          <t>앰플</t>
        </is>
      </c>
      <c r="F8122" s="5" t="inlineStr">
        <is>
          <t>카페24</t>
        </is>
      </c>
      <c r="G8122" s="93" t="inlineStr">
        <is>
          <t>앰플 30ml</t>
        </is>
      </c>
      <c r="H8122" s="93" t="n">
        <v>20</v>
      </c>
      <c r="J8122" s="7" t="n">
        <v>190801</v>
      </c>
      <c r="L8122" s="93" t="n">
        <v>560000</v>
      </c>
      <c r="M8122" s="93" t="n">
        <v>527240</v>
      </c>
      <c r="N8122" s="93" t="n">
        <v>67940</v>
      </c>
      <c r="O8122" s="148" t="n">
        <v>509090.9090909091</v>
      </c>
      <c r="P8122" s="93" t="inlineStr">
        <is>
          <t>카페24앰플앰플 30ml190801</t>
        </is>
      </c>
    </row>
    <row r="8123" customFormat="1" s="93">
      <c r="B8123" s="127" t="n">
        <v>44042</v>
      </c>
      <c r="C8123" s="93">
        <f>TEXT(B8123,"aaa")</f>
        <v/>
      </c>
      <c r="E8123" s="93" t="inlineStr">
        <is>
          <t>수딩크림</t>
        </is>
      </c>
      <c r="F8123" s="5" t="inlineStr">
        <is>
          <t>카페24</t>
        </is>
      </c>
      <c r="G8123" s="93" t="inlineStr">
        <is>
          <t>수딩크림 100ml</t>
        </is>
      </c>
      <c r="H8123" s="93" t="n">
        <v>10</v>
      </c>
      <c r="J8123" s="7" t="n">
        <v>190801</v>
      </c>
      <c r="L8123" s="93" t="n">
        <v>380000</v>
      </c>
      <c r="M8123" s="93" t="n">
        <v>357770</v>
      </c>
      <c r="N8123" s="93" t="n">
        <v>30450</v>
      </c>
      <c r="O8123" s="148" t="n">
        <v>345454.5454545454</v>
      </c>
      <c r="P8123" s="93" t="inlineStr">
        <is>
          <t>카페24수딩크림수딩크림 100ml190801</t>
        </is>
      </c>
    </row>
    <row r="8124" customFormat="1" s="93">
      <c r="B8124" s="127" t="n">
        <v>44042</v>
      </c>
      <c r="C8124" s="93">
        <f>TEXT(B8124,"aaa")</f>
        <v/>
      </c>
      <c r="E8124" s="93" t="inlineStr">
        <is>
          <t>토너</t>
        </is>
      </c>
      <c r="F8124" s="5" t="inlineStr">
        <is>
          <t>큐텐재팬</t>
        </is>
      </c>
      <c r="G8124" s="93" t="inlineStr">
        <is>
          <t>200726=250ml</t>
        </is>
      </c>
      <c r="H8124" s="93" t="n">
        <v>15</v>
      </c>
      <c r="J8124" s="7" t="n">
        <v>190801</v>
      </c>
      <c r="L8124" s="93" t="n">
        <v>495000</v>
      </c>
      <c r="M8124" s="93" t="n">
        <v>440550</v>
      </c>
      <c r="N8124" s="93" t="n">
        <v>48900</v>
      </c>
      <c r="O8124" s="148" t="n">
        <v>449999.9999999999</v>
      </c>
      <c r="P8124" s="93" t="inlineStr">
        <is>
          <t>큐텐재팬토너200726=250ml190801</t>
        </is>
      </c>
    </row>
    <row r="8125" customFormat="1" s="93">
      <c r="B8125" s="127" t="n">
        <v>44042</v>
      </c>
      <c r="C8125" s="93">
        <f>TEXT(B8125,"aaa")</f>
        <v/>
      </c>
      <c r="E8125" s="93" t="inlineStr">
        <is>
          <t>앰플</t>
        </is>
      </c>
      <c r="F8125" s="5" t="inlineStr">
        <is>
          <t>큐텐재팬</t>
        </is>
      </c>
      <c r="G8125" s="93" t="inlineStr">
        <is>
          <t>200726=앰플 30ml</t>
        </is>
      </c>
      <c r="H8125" s="93" t="n">
        <v>5</v>
      </c>
      <c r="J8125" s="7" t="n">
        <v>190801</v>
      </c>
      <c r="L8125" s="93" t="n">
        <v>195000</v>
      </c>
      <c r="M8125" s="93" t="n">
        <v>173550</v>
      </c>
      <c r="N8125" s="93" t="n">
        <v>16985</v>
      </c>
      <c r="O8125" s="148" t="n">
        <v>177272.7272727273</v>
      </c>
      <c r="P8125" s="93" t="inlineStr">
        <is>
          <t>큐텐재팬앰플200726=앰플 30ml190801</t>
        </is>
      </c>
    </row>
    <row r="8126" customFormat="1" s="93">
      <c r="B8126" s="127" t="n">
        <v>44042</v>
      </c>
      <c r="C8126" s="93">
        <f>TEXT(B8126,"aaa")</f>
        <v/>
      </c>
      <c r="E8126" s="93" t="inlineStr">
        <is>
          <t>토너</t>
        </is>
      </c>
      <c r="F8126" s="5" t="inlineStr">
        <is>
          <t>큐텐재팬</t>
        </is>
      </c>
      <c r="G8126" s="93" t="inlineStr">
        <is>
          <t>200726=250ml 2set</t>
        </is>
      </c>
      <c r="H8126" s="93" t="n">
        <v>2</v>
      </c>
      <c r="J8126" s="7" t="n">
        <v>190801</v>
      </c>
      <c r="L8126" s="93" t="n">
        <v>106000</v>
      </c>
      <c r="M8126" s="93" t="n">
        <v>94340</v>
      </c>
      <c r="N8126" s="93" t="n">
        <v>13040</v>
      </c>
      <c r="O8126" s="148" t="n">
        <v>96363.63636363635</v>
      </c>
      <c r="P8126" s="93" t="inlineStr">
        <is>
          <t>큐텐재팬토너200726=250ml 2set190801</t>
        </is>
      </c>
    </row>
    <row r="8127" customFormat="1" s="93">
      <c r="B8127" s="127" t="n">
        <v>44042</v>
      </c>
      <c r="C8127" s="93">
        <f>TEXT(B8127,"aaa")</f>
        <v/>
      </c>
      <c r="E8127" s="93" t="inlineStr">
        <is>
          <t>토너</t>
        </is>
      </c>
      <c r="F8127" s="5" t="inlineStr">
        <is>
          <t>쇼피태국</t>
        </is>
      </c>
      <c r="G8127" s="93" t="inlineStr">
        <is>
          <t>200726=500ml</t>
        </is>
      </c>
      <c r="H8127" s="93" t="n">
        <v>1</v>
      </c>
      <c r="J8127" s="7" t="n">
        <v>190801</v>
      </c>
      <c r="L8127" s="93" t="n">
        <v>44792</v>
      </c>
      <c r="M8127" s="93" t="n">
        <v>43448.24</v>
      </c>
      <c r="N8127" s="93" t="n">
        <v>4725</v>
      </c>
      <c r="O8127" s="148" t="n">
        <v>40720</v>
      </c>
      <c r="P8127" s="93" t="inlineStr">
        <is>
          <t>쇼피태국토너200726=500ml190801</t>
        </is>
      </c>
    </row>
    <row r="8128" customFormat="1" s="93">
      <c r="B8128" s="127" t="n">
        <v>44042</v>
      </c>
      <c r="C8128" s="93">
        <f>TEXT(B8128,"aaa")</f>
        <v/>
      </c>
      <c r="E8128" s="93" t="inlineStr">
        <is>
          <t>앰플</t>
        </is>
      </c>
      <c r="F8128" s="5" t="inlineStr">
        <is>
          <t>쇼피태국</t>
        </is>
      </c>
      <c r="G8128" s="93" t="inlineStr">
        <is>
          <t>200726=앰플 30ml</t>
        </is>
      </c>
      <c r="H8128" s="93" t="n">
        <v>4</v>
      </c>
      <c r="J8128" s="7" t="n">
        <v>190801</v>
      </c>
      <c r="L8128" s="93" t="n">
        <v>132100</v>
      </c>
      <c r="M8128" s="93" t="n">
        <v>128137</v>
      </c>
      <c r="N8128" s="93" t="n">
        <v>13588</v>
      </c>
      <c r="O8128" s="148" t="n">
        <v>120090.9090909091</v>
      </c>
      <c r="P8128" s="93" t="inlineStr">
        <is>
          <t>쇼피태국앰플200726=앰플 30ml190801</t>
        </is>
      </c>
    </row>
    <row r="8129" customFormat="1" s="93">
      <c r="B8129" s="127" t="n">
        <v>44042</v>
      </c>
      <c r="C8129" s="93">
        <f>TEXT(B8129,"aaa")</f>
        <v/>
      </c>
      <c r="E8129" s="93" t="inlineStr">
        <is>
          <t>토너</t>
        </is>
      </c>
      <c r="F8129" s="5" t="inlineStr">
        <is>
          <t>쇼피태국</t>
        </is>
      </c>
      <c r="G8129" s="93" t="inlineStr">
        <is>
          <t>200728=500ml = 화장솜 60P X 2</t>
        </is>
      </c>
      <c r="H8129" s="93" t="n">
        <v>1</v>
      </c>
      <c r="J8129" s="7" t="n">
        <v>190801</v>
      </c>
      <c r="L8129" s="93" t="n">
        <v>8400</v>
      </c>
      <c r="M8129" s="93" t="n">
        <v>8148</v>
      </c>
      <c r="N8129" s="93" t="n">
        <v>2220</v>
      </c>
      <c r="O8129" s="148" t="n">
        <v>7636.363636363636</v>
      </c>
      <c r="P8129" s="93" t="inlineStr">
        <is>
          <t>쇼피태국토너200728=500ml = 화장솜 60P X 2190801</t>
        </is>
      </c>
    </row>
    <row r="8130" customFormat="1" s="93">
      <c r="B8130" s="127" t="n">
        <v>44042</v>
      </c>
      <c r="C8130" s="93">
        <f>TEXT(B8130,"aaa")</f>
        <v/>
      </c>
      <c r="E8130" s="93" t="inlineStr">
        <is>
          <t>토너</t>
        </is>
      </c>
      <c r="F8130" s="5" t="inlineStr">
        <is>
          <t>화해</t>
        </is>
      </c>
      <c r="G8130" s="93" t="inlineStr">
        <is>
          <t>250ml</t>
        </is>
      </c>
      <c r="H8130" s="93" t="n">
        <v>6</v>
      </c>
      <c r="J8130" s="7" t="n">
        <v>190801</v>
      </c>
      <c r="L8130" s="93" t="n">
        <v>120000</v>
      </c>
      <c r="M8130" s="93" t="n">
        <v>86400</v>
      </c>
      <c r="N8130" s="93" t="n">
        <v>19560</v>
      </c>
      <c r="O8130" s="148" t="n">
        <v>109090.9090909091</v>
      </c>
      <c r="P8130" s="93" t="inlineStr">
        <is>
          <t>화해토너250ml190801</t>
        </is>
      </c>
    </row>
    <row r="8131">
      <c r="A8131" s="93" t="n"/>
      <c r="B8131" s="127" t="n">
        <v>44043</v>
      </c>
      <c r="C8131" s="93">
        <f>TEXT(B8131,"aaa")</f>
        <v/>
      </c>
      <c r="D8131" s="93" t="n"/>
      <c r="E8131" s="93" t="inlineStr">
        <is>
          <t>토너</t>
        </is>
      </c>
      <c r="F8131" s="5" t="inlineStr">
        <is>
          <t>W컨셉</t>
        </is>
      </c>
      <c r="G8131" s="93" t="inlineStr">
        <is>
          <t>250ml</t>
        </is>
      </c>
      <c r="H8131" s="93" t="n">
        <v>4</v>
      </c>
      <c r="J8131" s="7" t="n">
        <v>190801</v>
      </c>
      <c r="K8131" s="93" t="n"/>
      <c r="L8131" s="93" t="n">
        <v>80000</v>
      </c>
      <c r="M8131" s="93" t="n">
        <v>57600</v>
      </c>
      <c r="N8131" s="93" t="n">
        <v>13040</v>
      </c>
      <c r="O8131" s="148" t="n">
        <v>72727.27272727272</v>
      </c>
      <c r="P8131" s="93" t="inlineStr">
        <is>
          <t>W컨셉토너250ml190801</t>
        </is>
      </c>
    </row>
    <row r="8132">
      <c r="A8132" s="93" t="n"/>
      <c r="B8132" s="127" t="n">
        <v>44043</v>
      </c>
      <c r="C8132" s="93">
        <f>TEXT(B8132,"aaa")</f>
        <v/>
      </c>
      <c r="D8132" s="93" t="n"/>
      <c r="E8132" s="93" t="inlineStr">
        <is>
          <t>토너</t>
        </is>
      </c>
      <c r="F8132" s="5" t="inlineStr">
        <is>
          <t>W컨셉</t>
        </is>
      </c>
      <c r="G8132" s="93" t="inlineStr">
        <is>
          <t>250ml 2set</t>
        </is>
      </c>
      <c r="H8132" s="93" t="n">
        <v>8</v>
      </c>
      <c r="J8132" s="7" t="n">
        <v>190801</v>
      </c>
      <c r="K8132" s="93" t="n"/>
      <c r="L8132" s="93" t="n">
        <v>280000</v>
      </c>
      <c r="M8132" s="93" t="n">
        <v>204400</v>
      </c>
      <c r="N8132" s="93" t="n">
        <v>52160</v>
      </c>
      <c r="O8132" s="148" t="n">
        <v>254545.4545454545</v>
      </c>
      <c r="P8132" s="93" t="inlineStr">
        <is>
          <t>W컨셉토너250ml 2set190801</t>
        </is>
      </c>
    </row>
    <row r="8133">
      <c r="A8133" s="93" t="n"/>
      <c r="B8133" s="127" t="n">
        <v>44043</v>
      </c>
      <c r="C8133" s="93">
        <f>TEXT(B8133,"aaa")</f>
        <v/>
      </c>
      <c r="D8133" s="93" t="n"/>
      <c r="E8133" s="93" t="inlineStr">
        <is>
          <t>토너</t>
        </is>
      </c>
      <c r="F8133" s="5" t="inlineStr">
        <is>
          <t>스타일쉐어</t>
        </is>
      </c>
      <c r="G8133" s="93" t="inlineStr">
        <is>
          <t>250ml</t>
        </is>
      </c>
      <c r="H8133" s="93" t="n">
        <v>5</v>
      </c>
      <c r="J8133" s="7" t="n">
        <v>190801</v>
      </c>
      <c r="K8133" s="93" t="n"/>
      <c r="L8133" s="93" t="n">
        <v>100000</v>
      </c>
      <c r="M8133" s="93" t="n">
        <v>75000</v>
      </c>
      <c r="N8133" s="93" t="n">
        <v>16300</v>
      </c>
      <c r="O8133" s="148" t="n">
        <v>90909.0909090909</v>
      </c>
      <c r="P8133" s="93" t="inlineStr">
        <is>
          <t>스타일쉐어토너250ml190801</t>
        </is>
      </c>
    </row>
    <row r="8134">
      <c r="A8134" s="93" t="n"/>
      <c r="B8134" s="127" t="n">
        <v>44043</v>
      </c>
      <c r="C8134" s="93">
        <f>TEXT(B8134,"aaa")</f>
        <v/>
      </c>
      <c r="D8134" s="93" t="n"/>
      <c r="E8134" s="93" t="inlineStr">
        <is>
          <t>선크림</t>
        </is>
      </c>
      <c r="F8134" s="5" t="inlineStr">
        <is>
          <t>카페24</t>
        </is>
      </c>
      <c r="G8134" s="93" t="inlineStr">
        <is>
          <t>선크림 50ml</t>
        </is>
      </c>
      <c r="H8134" s="93" t="n">
        <v>3</v>
      </c>
      <c r="J8134" s="7" t="n">
        <v>190801</v>
      </c>
      <c r="K8134" s="93" t="n"/>
      <c r="L8134" s="93" t="n">
        <v>60000</v>
      </c>
      <c r="M8134" s="93" t="n">
        <v>56490</v>
      </c>
      <c r="N8134" s="93" t="n">
        <v>7035</v>
      </c>
      <c r="O8134" s="148" t="n">
        <v>54545.45454545454</v>
      </c>
      <c r="P8134" s="93" t="inlineStr">
        <is>
          <t>카페24선크림선크림 50ml190801</t>
        </is>
      </c>
    </row>
    <row r="8135">
      <c r="A8135" s="93" t="n"/>
      <c r="B8135" s="127" t="n">
        <v>44043</v>
      </c>
      <c r="C8135" s="93">
        <f>TEXT(B8135,"aaa")</f>
        <v/>
      </c>
      <c r="D8135" s="93" t="n"/>
      <c r="E8135" s="93" t="inlineStr">
        <is>
          <t>선크림</t>
        </is>
      </c>
      <c r="F8135" s="5" t="inlineStr">
        <is>
          <t>카페24</t>
        </is>
      </c>
      <c r="G8135" s="93" t="inlineStr">
        <is>
          <t>선크림 50ml  2set</t>
        </is>
      </c>
      <c r="H8135" s="93" t="n">
        <v>1</v>
      </c>
      <c r="J8135" s="7" t="n">
        <v>190801</v>
      </c>
      <c r="K8135" s="93" t="n"/>
      <c r="L8135" s="93" t="n">
        <v>35000</v>
      </c>
      <c r="M8135" s="93" t="n">
        <v>32952.5</v>
      </c>
      <c r="N8135" s="93" t="n">
        <v>4690</v>
      </c>
      <c r="O8135" s="148" t="n">
        <v>31818.18181818182</v>
      </c>
      <c r="P8135" s="93" t="inlineStr">
        <is>
          <t>카페24선크림선크림 50ml  2set190801</t>
        </is>
      </c>
    </row>
    <row r="8136">
      <c r="A8136" s="93" t="n"/>
      <c r="B8136" s="127" t="n">
        <v>44043</v>
      </c>
      <c r="C8136" s="93">
        <f>TEXT(B8136,"aaa")</f>
        <v/>
      </c>
      <c r="D8136" s="93" t="n"/>
      <c r="E8136" s="93" t="inlineStr">
        <is>
          <t>여름 한정 진정세트</t>
        </is>
      </c>
      <c r="F8136" s="5" t="inlineStr">
        <is>
          <t>카페24</t>
        </is>
      </c>
      <c r="G8136" s="93" t="inlineStr">
        <is>
          <t>여름 한정 진정세트 (대용량)</t>
        </is>
      </c>
      <c r="H8136" s="93" t="n">
        <v>4</v>
      </c>
      <c r="J8136" s="7" t="n">
        <v>190801</v>
      </c>
      <c r="K8136" s="93" t="n"/>
      <c r="L8136" s="93" t="n">
        <v>180000</v>
      </c>
      <c r="M8136" s="93" t="n">
        <v>169470</v>
      </c>
      <c r="N8136" s="93" t="n">
        <v>28280</v>
      </c>
      <c r="O8136" s="148" t="n">
        <v>163636.3636363636</v>
      </c>
      <c r="P8136" s="93" t="inlineStr">
        <is>
          <t>카페24여름 한정 진정세트여름 한정 진정세트 (대용량)190801</t>
        </is>
      </c>
    </row>
    <row r="8137">
      <c r="A8137" s="93" t="n"/>
      <c r="B8137" s="127" t="n">
        <v>44043</v>
      </c>
      <c r="C8137" s="93">
        <f>TEXT(B8137,"aaa")</f>
        <v/>
      </c>
      <c r="D8137" s="93" t="n"/>
      <c r="E8137" s="93" t="inlineStr">
        <is>
          <t>어성초진정패키지</t>
        </is>
      </c>
      <c r="F8137" s="5" t="inlineStr">
        <is>
          <t>카페24</t>
        </is>
      </c>
      <c r="G8137" s="93" t="inlineStr">
        <is>
          <t>어성초 진정패키지세트</t>
        </is>
      </c>
      <c r="H8137" s="93" t="n">
        <v>2</v>
      </c>
      <c r="J8137" s="7" t="n">
        <v>190801</v>
      </c>
      <c r="K8137" s="93" t="n"/>
      <c r="L8137" s="93" t="n">
        <v>198000</v>
      </c>
      <c r="M8137" s="93" t="n">
        <v>186417</v>
      </c>
      <c r="N8137" s="93" t="n">
        <v>30274</v>
      </c>
      <c r="O8137" s="148" t="n">
        <v>180000</v>
      </c>
      <c r="P8137" s="93" t="inlineStr">
        <is>
          <t>카페24어성초진정패키지어성초 진정패키지세트190801</t>
        </is>
      </c>
    </row>
    <row r="8138">
      <c r="A8138" s="93" t="n"/>
      <c r="B8138" s="127" t="n">
        <v>44043</v>
      </c>
      <c r="C8138" s="93">
        <f>TEXT(B8138,"aaa")</f>
        <v/>
      </c>
      <c r="D8138" s="93" t="n"/>
      <c r="E8138" s="93" t="inlineStr">
        <is>
          <t>머드크림마스크</t>
        </is>
      </c>
      <c r="F8138" s="5" t="inlineStr">
        <is>
          <t>카페24</t>
        </is>
      </c>
      <c r="G8138" s="93" t="inlineStr">
        <is>
          <t>머드크림마스크 100ml</t>
        </is>
      </c>
      <c r="H8138" s="93" t="n">
        <v>2</v>
      </c>
      <c r="J8138" s="7" t="n">
        <v>190801</v>
      </c>
      <c r="K8138" s="93" t="n"/>
      <c r="L8138" s="93" t="n">
        <v>40000</v>
      </c>
      <c r="M8138" s="93" t="n">
        <v>37660</v>
      </c>
      <c r="N8138" s="93" t="n">
        <v>2884</v>
      </c>
      <c r="O8138" s="148" t="n">
        <v>36363.63636363636</v>
      </c>
      <c r="P8138" s="93" t="inlineStr">
        <is>
          <t>카페24머드크림마스크머드크림마스크 100ml190801</t>
        </is>
      </c>
    </row>
    <row r="8139">
      <c r="A8139" s="93" t="n"/>
      <c r="B8139" s="127" t="n">
        <v>44043</v>
      </c>
      <c r="C8139" s="93">
        <f>TEXT(B8139,"aaa")</f>
        <v/>
      </c>
      <c r="D8139" s="93" t="n"/>
      <c r="E8139" s="93" t="inlineStr">
        <is>
          <t>마스크팩</t>
        </is>
      </c>
      <c r="F8139" s="5" t="inlineStr">
        <is>
          <t>카페24</t>
        </is>
      </c>
      <c r="G8139" s="93" t="inlineStr">
        <is>
          <t>마스크팩 10매</t>
        </is>
      </c>
      <c r="H8139" s="93" t="n">
        <v>11</v>
      </c>
      <c r="J8139" s="7" t="n">
        <v>190801</v>
      </c>
      <c r="K8139" s="93" t="n"/>
      <c r="L8139" s="93" t="n">
        <v>220000</v>
      </c>
      <c r="M8139" s="93" t="n">
        <v>207130</v>
      </c>
      <c r="N8139" s="93" t="n">
        <v>43670</v>
      </c>
      <c r="O8139" s="148" t="n">
        <v>200000</v>
      </c>
      <c r="P8139" s="93" t="inlineStr">
        <is>
          <t>카페24마스크팩마스크팩 10매190801</t>
        </is>
      </c>
    </row>
    <row r="8140">
      <c r="A8140" s="93" t="n"/>
      <c r="B8140" s="127" t="n">
        <v>44043</v>
      </c>
      <c r="C8140" s="93">
        <f>TEXT(B8140,"aaa")</f>
        <v/>
      </c>
      <c r="D8140" s="93" t="n"/>
      <c r="E8140" s="93" t="inlineStr">
        <is>
          <t>토너</t>
        </is>
      </c>
      <c r="F8140" s="5" t="inlineStr">
        <is>
          <t>카페24</t>
        </is>
      </c>
      <c r="G8140" s="93" t="inlineStr">
        <is>
          <t>250ml</t>
        </is>
      </c>
      <c r="H8140" s="93" t="n">
        <v>70</v>
      </c>
      <c r="J8140" s="7" t="n">
        <v>190801</v>
      </c>
      <c r="K8140" s="93" t="n"/>
      <c r="L8140" s="93" t="n">
        <v>1400000</v>
      </c>
      <c r="M8140" s="93" t="n">
        <v>1318100</v>
      </c>
      <c r="N8140" s="93" t="n">
        <v>228200</v>
      </c>
      <c r="O8140" s="148" t="n">
        <v>1272727.272727273</v>
      </c>
      <c r="P8140" s="93" t="inlineStr">
        <is>
          <t>카페24토너250ml190801</t>
        </is>
      </c>
    </row>
    <row r="8141">
      <c r="A8141" s="93" t="n"/>
      <c r="B8141" s="127" t="n">
        <v>44043</v>
      </c>
      <c r="C8141" s="93">
        <f>TEXT(B8141,"aaa")</f>
        <v/>
      </c>
      <c r="D8141" s="93" t="n"/>
      <c r="E8141" s="93" t="inlineStr">
        <is>
          <t>토너</t>
        </is>
      </c>
      <c r="F8141" s="5" t="inlineStr">
        <is>
          <t>카페24</t>
        </is>
      </c>
      <c r="G8141" s="93" t="inlineStr">
        <is>
          <t>250ml 2set</t>
        </is>
      </c>
      <c r="H8141" s="93" t="n">
        <v>75</v>
      </c>
      <c r="J8141" s="7" t="n">
        <v>190801</v>
      </c>
      <c r="K8141" s="93" t="n"/>
      <c r="L8141" s="93" t="n">
        <v>2625000</v>
      </c>
      <c r="M8141" s="93" t="n">
        <v>2471437.5</v>
      </c>
      <c r="N8141" s="93" t="n">
        <v>489000</v>
      </c>
      <c r="O8141" s="148" t="n">
        <v>2386363.636363636</v>
      </c>
      <c r="P8141" s="93" t="inlineStr">
        <is>
          <t>카페24토너250ml 2set190801</t>
        </is>
      </c>
    </row>
    <row r="8142">
      <c r="A8142" s="93" t="n"/>
      <c r="B8142" s="127" t="n">
        <v>44043</v>
      </c>
      <c r="C8142" s="93">
        <f>TEXT(B8142,"aaa")</f>
        <v/>
      </c>
      <c r="D8142" s="93" t="n"/>
      <c r="E8142" s="93" t="inlineStr">
        <is>
          <t>토너</t>
        </is>
      </c>
      <c r="F8142" s="5" t="inlineStr">
        <is>
          <t>카페24</t>
        </is>
      </c>
      <c r="G8142" s="93" t="inlineStr">
        <is>
          <t>500ml</t>
        </is>
      </c>
      <c r="H8142" s="93" t="n">
        <v>55</v>
      </c>
      <c r="J8142" s="7" t="n">
        <v>190801</v>
      </c>
      <c r="K8142" s="93" t="n"/>
      <c r="L8142" s="93" t="n">
        <v>1815000</v>
      </c>
      <c r="M8142" s="93" t="n">
        <v>1708822.5</v>
      </c>
      <c r="N8142" s="93" t="n">
        <v>259875</v>
      </c>
      <c r="O8142" s="148" t="n">
        <v>1650000</v>
      </c>
      <c r="P8142" s="93" t="inlineStr">
        <is>
          <t>카페24토너500ml190801</t>
        </is>
      </c>
    </row>
    <row r="8143">
      <c r="A8143" s="93" t="n"/>
      <c r="B8143" s="127" t="n">
        <v>44043</v>
      </c>
      <c r="C8143" s="93">
        <f>TEXT(B8143,"aaa")</f>
        <v/>
      </c>
      <c r="D8143" s="93" t="n"/>
      <c r="E8143" s="93" t="inlineStr">
        <is>
          <t>토너</t>
        </is>
      </c>
      <c r="F8143" s="5" t="inlineStr">
        <is>
          <t>카페24</t>
        </is>
      </c>
      <c r="G8143" s="93" t="inlineStr">
        <is>
          <t>스킨팩 화장솜 60P</t>
        </is>
      </c>
      <c r="H8143" s="93" t="n">
        <v>68</v>
      </c>
      <c r="J8143" s="7" t="n">
        <v>190801</v>
      </c>
      <c r="K8143" s="93" t="n"/>
      <c r="L8143" s="93" t="n">
        <v>204000</v>
      </c>
      <c r="M8143" s="93" t="n">
        <v>192066</v>
      </c>
      <c r="N8143" s="93" t="n">
        <v>75480</v>
      </c>
      <c r="O8143" s="148" t="n">
        <v>185454.5454545454</v>
      </c>
      <c r="P8143" s="93" t="inlineStr">
        <is>
          <t>카페24토너스킨팩 화장솜 60P190801</t>
        </is>
      </c>
    </row>
    <row r="8144">
      <c r="A8144" s="93" t="n"/>
      <c r="B8144" s="127" t="n">
        <v>44043</v>
      </c>
      <c r="C8144" s="93">
        <f>TEXT(B8144,"aaa")</f>
        <v/>
      </c>
      <c r="D8144" s="93" t="n"/>
      <c r="E8144" s="93" t="inlineStr">
        <is>
          <t>앰플</t>
        </is>
      </c>
      <c r="F8144" s="5" t="inlineStr">
        <is>
          <t>카페24</t>
        </is>
      </c>
      <c r="G8144" s="93" t="inlineStr">
        <is>
          <t>앰플 30ml</t>
        </is>
      </c>
      <c r="H8144" s="93" t="n">
        <v>9</v>
      </c>
      <c r="J8144" s="7" t="n">
        <v>190801</v>
      </c>
      <c r="K8144" s="93" t="n"/>
      <c r="L8144" s="93" t="n">
        <v>252000</v>
      </c>
      <c r="M8144" s="93" t="n">
        <v>237258</v>
      </c>
      <c r="N8144" s="93" t="n">
        <v>30573</v>
      </c>
      <c r="O8144" s="148" t="n">
        <v>229090.9090909091</v>
      </c>
      <c r="P8144" s="93" t="inlineStr">
        <is>
          <t>카페24앰플앰플 30ml190801</t>
        </is>
      </c>
    </row>
    <row r="8145">
      <c r="A8145" s="93" t="n"/>
      <c r="B8145" s="127" t="n">
        <v>44043</v>
      </c>
      <c r="C8145" s="93">
        <f>TEXT(B8145,"aaa")</f>
        <v/>
      </c>
      <c r="D8145" s="93" t="n"/>
      <c r="E8145" s="93" t="inlineStr">
        <is>
          <t>수딩크림</t>
        </is>
      </c>
      <c r="F8145" s="5" t="inlineStr">
        <is>
          <t>카페24</t>
        </is>
      </c>
      <c r="G8145" s="93" t="inlineStr">
        <is>
          <t>수딩크림 100ml</t>
        </is>
      </c>
      <c r="H8145" s="93" t="n">
        <v>4</v>
      </c>
      <c r="J8145" s="7" t="n">
        <v>190801</v>
      </c>
      <c r="K8145" s="93" t="n"/>
      <c r="L8145" s="93" t="n">
        <v>152000</v>
      </c>
      <c r="M8145" s="93" t="n">
        <v>143108</v>
      </c>
      <c r="N8145" s="93" t="n">
        <v>12180</v>
      </c>
      <c r="O8145" s="148" t="n">
        <v>138181.8181818182</v>
      </c>
      <c r="P8145" s="93" t="inlineStr">
        <is>
          <t>카페24수딩크림수딩크림 100ml190801</t>
        </is>
      </c>
    </row>
    <row r="8146">
      <c r="A8146" s="93" t="n"/>
      <c r="B8146" s="127" t="n">
        <v>44043</v>
      </c>
      <c r="C8146" s="93">
        <f>TEXT(B8146,"aaa")</f>
        <v/>
      </c>
      <c r="D8146" s="93" t="n"/>
      <c r="E8146" s="93" t="inlineStr">
        <is>
          <t>토너</t>
        </is>
      </c>
      <c r="F8146" s="5" t="inlineStr">
        <is>
          <t>아누아 CS</t>
        </is>
      </c>
      <c r="G8146" s="93" t="inlineStr">
        <is>
          <t>250ml</t>
        </is>
      </c>
      <c r="H8146" s="93" t="n">
        <v>3</v>
      </c>
      <c r="J8146" s="7" t="n">
        <v>190801</v>
      </c>
      <c r="K8146" s="93" t="n"/>
      <c r="L8146" s="93" t="n">
        <v>0</v>
      </c>
      <c r="M8146" s="93" t="n">
        <v>0</v>
      </c>
      <c r="N8146" s="93" t="n">
        <v>9780</v>
      </c>
      <c r="O8146" s="148" t="n">
        <v>0</v>
      </c>
      <c r="P8146" s="93" t="inlineStr">
        <is>
          <t>아누아 CS토너250ml190801</t>
        </is>
      </c>
    </row>
    <row r="8147">
      <c r="A8147" s="93" t="n"/>
      <c r="B8147" s="127" t="n">
        <v>44043</v>
      </c>
      <c r="C8147" s="93">
        <f>TEXT(B8147,"aaa")</f>
        <v/>
      </c>
      <c r="D8147" s="93" t="n"/>
      <c r="E8147" s="93" t="inlineStr">
        <is>
          <t>화장솜</t>
        </is>
      </c>
      <c r="F8147" s="5" t="inlineStr">
        <is>
          <t>아누아 CS</t>
        </is>
      </c>
      <c r="G8147" s="93" t="inlineStr">
        <is>
          <t>스킨팩 화장솜 60P</t>
        </is>
      </c>
      <c r="H8147" s="93" t="n">
        <v>2</v>
      </c>
      <c r="J8147" s="7" t="n">
        <v>190801</v>
      </c>
      <c r="K8147" s="93" t="n"/>
      <c r="L8147" s="93" t="n">
        <v>0</v>
      </c>
      <c r="M8147" s="93" t="n">
        <v>0</v>
      </c>
      <c r="N8147" s="93" t="n">
        <v>2220</v>
      </c>
      <c r="O8147" s="148" t="n">
        <v>0</v>
      </c>
      <c r="P8147" s="93" t="inlineStr">
        <is>
          <t>아누아 CS화장솜스킨팩 화장솜 60P190801</t>
        </is>
      </c>
    </row>
    <row r="8148">
      <c r="A8148" s="93" t="n"/>
      <c r="B8148" s="127" t="n">
        <v>44043</v>
      </c>
      <c r="C8148" s="93">
        <f>TEXT(B8148,"aaa")</f>
        <v/>
      </c>
      <c r="D8148" s="93" t="n"/>
      <c r="E8148" s="93" t="inlineStr">
        <is>
          <t>앰플</t>
        </is>
      </c>
      <c r="F8148" s="5" t="inlineStr">
        <is>
          <t>아누아 CS</t>
        </is>
      </c>
      <c r="G8148" s="93" t="inlineStr">
        <is>
          <t>앰플 30ml</t>
        </is>
      </c>
      <c r="H8148" s="93" t="n">
        <v>2</v>
      </c>
      <c r="J8148" s="7" t="n">
        <v>190801</v>
      </c>
      <c r="K8148" s="93" t="n"/>
      <c r="L8148" s="93" t="n">
        <v>0</v>
      </c>
      <c r="M8148" s="93" t="n">
        <v>0</v>
      </c>
      <c r="N8148" s="93" t="n">
        <v>6794</v>
      </c>
      <c r="O8148" s="148" t="n">
        <v>0</v>
      </c>
      <c r="P8148" s="93" t="inlineStr">
        <is>
          <t>아누아 CS앰플앰플 30ml190801</t>
        </is>
      </c>
    </row>
    <row r="8149">
      <c r="A8149" s="93" t="n"/>
      <c r="B8149" s="127" t="n">
        <v>44043</v>
      </c>
      <c r="C8149" s="93">
        <f>TEXT(B8149,"aaa")</f>
        <v/>
      </c>
      <c r="D8149" s="93" t="n"/>
      <c r="E8149" s="93" t="inlineStr">
        <is>
          <t>마스크팩</t>
        </is>
      </c>
      <c r="F8149" s="5" t="inlineStr">
        <is>
          <t>아누아 CS</t>
        </is>
      </c>
      <c r="G8149" s="93" t="inlineStr">
        <is>
          <t>마스크팩 1매</t>
        </is>
      </c>
      <c r="H8149" s="93" t="n">
        <v>2</v>
      </c>
      <c r="J8149" s="7" t="n">
        <v>190801</v>
      </c>
      <c r="K8149" s="93" t="n"/>
      <c r="L8149" s="93" t="n">
        <v>0</v>
      </c>
      <c r="M8149" s="93" t="n">
        <v>0</v>
      </c>
      <c r="N8149" s="93" t="n">
        <v>794</v>
      </c>
      <c r="O8149" s="148" t="n">
        <v>0</v>
      </c>
      <c r="P8149" s="93" t="inlineStr">
        <is>
          <t>아누아 CS마스크팩마스크팩 1매190801</t>
        </is>
      </c>
    </row>
    <row r="8150">
      <c r="A8150" s="93" t="n"/>
      <c r="B8150" s="127" t="n">
        <v>44043</v>
      </c>
      <c r="C8150" s="93">
        <f>TEXT(B8150,"aaa")</f>
        <v/>
      </c>
      <c r="D8150" s="93" t="n"/>
      <c r="E8150" s="93" t="inlineStr">
        <is>
          <t>마스크팩</t>
        </is>
      </c>
      <c r="F8150" s="5" t="inlineStr">
        <is>
          <t>아누아 CS</t>
        </is>
      </c>
      <c r="G8150" s="93" t="inlineStr">
        <is>
          <t>마스크팩 10매</t>
        </is>
      </c>
      <c r="H8150" s="93" t="n">
        <v>2</v>
      </c>
      <c r="J8150" s="7" t="n">
        <v>190801</v>
      </c>
      <c r="K8150" s="93" t="n"/>
      <c r="L8150" s="93" t="n">
        <v>0</v>
      </c>
      <c r="M8150" s="93" t="n">
        <v>0</v>
      </c>
      <c r="N8150" s="93" t="n">
        <v>7940</v>
      </c>
      <c r="O8150" s="148" t="n">
        <v>0</v>
      </c>
      <c r="P8150" s="93" t="inlineStr">
        <is>
          <t>아누아 CS마스크팩마스크팩 10매190801</t>
        </is>
      </c>
    </row>
    <row r="8151">
      <c r="A8151" s="93" t="n"/>
      <c r="B8151" s="127" t="n">
        <v>44043</v>
      </c>
      <c r="C8151" s="93">
        <f>TEXT(B8151,"aaa")</f>
        <v/>
      </c>
      <c r="D8151" s="93" t="n"/>
      <c r="E8151" s="93" t="inlineStr">
        <is>
          <t>선크림</t>
        </is>
      </c>
      <c r="F8151" s="5" t="inlineStr">
        <is>
          <t>아누아 CS</t>
        </is>
      </c>
      <c r="G8151" s="93" t="inlineStr">
        <is>
          <t>선크림 50ml</t>
        </is>
      </c>
      <c r="H8151" s="93" t="n">
        <v>2</v>
      </c>
      <c r="J8151" s="7" t="n">
        <v>190801</v>
      </c>
      <c r="K8151" s="93" t="n"/>
      <c r="L8151" s="93" t="n">
        <v>0</v>
      </c>
      <c r="M8151" s="93" t="n">
        <v>0</v>
      </c>
      <c r="N8151" s="93" t="n">
        <v>4690</v>
      </c>
      <c r="O8151" s="148" t="n">
        <v>0</v>
      </c>
      <c r="P8151" s="93" t="inlineStr">
        <is>
          <t>아누아 CS선크림선크림 50ml190801</t>
        </is>
      </c>
    </row>
    <row r="8152">
      <c r="A8152" s="93" t="n"/>
      <c r="B8152" s="127" t="n">
        <v>44043</v>
      </c>
      <c r="C8152" s="93">
        <f>TEXT(B8152,"aaa")</f>
        <v/>
      </c>
      <c r="D8152" s="93" t="n"/>
      <c r="E8152" s="93" t="inlineStr">
        <is>
          <t>수딩크림</t>
        </is>
      </c>
      <c r="F8152" s="5" t="inlineStr">
        <is>
          <t>아누아 CS</t>
        </is>
      </c>
      <c r="G8152" s="93" t="inlineStr">
        <is>
          <t>수딩크림 100ml</t>
        </is>
      </c>
      <c r="H8152" s="93" t="n">
        <v>2</v>
      </c>
      <c r="J8152" s="7" t="n">
        <v>190801</v>
      </c>
      <c r="K8152" s="93" t="n"/>
      <c r="L8152" s="93" t="n">
        <v>0</v>
      </c>
      <c r="M8152" s="93" t="n">
        <v>0</v>
      </c>
      <c r="N8152" s="93" t="n">
        <v>6090</v>
      </c>
      <c r="O8152" s="148" t="n">
        <v>0</v>
      </c>
      <c r="P8152" s="93" t="inlineStr">
        <is>
          <t>아누아 CS수딩크림수딩크림 100ml190801</t>
        </is>
      </c>
    </row>
    <row r="8153">
      <c r="A8153" s="93" t="n"/>
      <c r="B8153" s="127" t="n">
        <v>44043</v>
      </c>
      <c r="C8153" s="93">
        <f>TEXT(B8153,"aaa")</f>
        <v/>
      </c>
      <c r="D8153" s="93" t="n"/>
      <c r="E8153" s="93" t="inlineStr">
        <is>
          <t>클렌징폼</t>
        </is>
      </c>
      <c r="F8153" s="5" t="inlineStr">
        <is>
          <t>아누아 CS</t>
        </is>
      </c>
      <c r="G8153" s="93" t="inlineStr">
        <is>
          <t>클렌징폼 120ml</t>
        </is>
      </c>
      <c r="H8153" s="93" t="n">
        <v>2</v>
      </c>
      <c r="J8153" s="7" t="n">
        <v>190801</v>
      </c>
      <c r="K8153" s="93" t="n"/>
      <c r="L8153" s="93" t="n">
        <v>0</v>
      </c>
      <c r="M8153" s="93" t="n">
        <v>0</v>
      </c>
      <c r="N8153" s="93" t="n">
        <v>5500</v>
      </c>
      <c r="O8153" s="148" t="n">
        <v>0</v>
      </c>
      <c r="P8153" s="93" t="inlineStr">
        <is>
          <t>아누아 CS클렌징폼클렌징폼 120ml190801</t>
        </is>
      </c>
    </row>
    <row r="8154">
      <c r="A8154" s="93" t="n"/>
      <c r="B8154" s="127" t="n">
        <v>44043</v>
      </c>
      <c r="C8154" s="93">
        <f>TEXT(B8154,"aaa")</f>
        <v/>
      </c>
      <c r="D8154" s="93" t="n"/>
      <c r="E8154" s="93" t="inlineStr">
        <is>
          <t>머드크림마스크</t>
        </is>
      </c>
      <c r="F8154" s="5" t="inlineStr">
        <is>
          <t>아누아 CS</t>
        </is>
      </c>
      <c r="G8154" s="93" t="inlineStr">
        <is>
          <t>머드크림마스크 100ml</t>
        </is>
      </c>
      <c r="H8154" s="93" t="n">
        <v>2</v>
      </c>
      <c r="J8154" s="7" t="n">
        <v>190801</v>
      </c>
      <c r="K8154" s="93" t="n"/>
      <c r="L8154" s="93" t="n">
        <v>0</v>
      </c>
      <c r="M8154" s="93" t="n">
        <v>0</v>
      </c>
      <c r="N8154" s="93" t="n">
        <v>2884</v>
      </c>
      <c r="O8154" s="148" t="n">
        <v>0</v>
      </c>
      <c r="P8154" s="93" t="inlineStr">
        <is>
          <t>아누아 CS머드크림마스크머드크림마스크 100ml190801</t>
        </is>
      </c>
    </row>
    <row r="8155">
      <c r="A8155" s="93" t="n"/>
      <c r="B8155" s="127" t="n">
        <v>44043</v>
      </c>
      <c r="C8155" s="93">
        <f>TEXT(B8155,"aaa")</f>
        <v/>
      </c>
      <c r="D8155" s="93" t="n"/>
      <c r="E8155" s="93" t="inlineStr">
        <is>
          <t>토너</t>
        </is>
      </c>
      <c r="F8155" s="5" t="inlineStr">
        <is>
          <t>큐텐재팬</t>
        </is>
      </c>
      <c r="G8155" s="93" t="inlineStr">
        <is>
          <t>200726=250ml</t>
        </is>
      </c>
      <c r="H8155" s="93" t="n">
        <v>10</v>
      </c>
      <c r="J8155" s="7" t="n">
        <v>190801</v>
      </c>
      <c r="K8155" s="93" t="n"/>
      <c r="L8155" s="93" t="n">
        <v>330000</v>
      </c>
      <c r="M8155" s="93" t="n">
        <v>293700</v>
      </c>
      <c r="N8155" s="93" t="n">
        <v>32600</v>
      </c>
      <c r="O8155" s="148" t="n">
        <v>300000</v>
      </c>
      <c r="P8155" s="93" t="inlineStr">
        <is>
          <t>큐텐재팬토너200726=250ml190801</t>
        </is>
      </c>
    </row>
    <row r="8156">
      <c r="A8156" s="93" t="n"/>
      <c r="B8156" s="127" t="n">
        <v>44043</v>
      </c>
      <c r="C8156" s="93">
        <f>TEXT(B8156,"aaa")</f>
        <v/>
      </c>
      <c r="D8156" s="93" t="n"/>
      <c r="E8156" s="93" t="inlineStr">
        <is>
          <t>수딩크림</t>
        </is>
      </c>
      <c r="F8156" s="5" t="inlineStr">
        <is>
          <t>큐텐재팬</t>
        </is>
      </c>
      <c r="G8156" s="93" t="inlineStr">
        <is>
          <t>200726=수딩크림 100ml</t>
        </is>
      </c>
      <c r="H8156" s="93" t="n">
        <v>1</v>
      </c>
      <c r="J8156" s="7" t="n">
        <v>190801</v>
      </c>
      <c r="K8156" s="93" t="n"/>
      <c r="L8156" s="93" t="n">
        <v>44000</v>
      </c>
      <c r="M8156" s="93" t="n">
        <v>39160</v>
      </c>
      <c r="N8156" s="93" t="n">
        <v>4275</v>
      </c>
      <c r="O8156" s="148" t="n">
        <v>40000</v>
      </c>
      <c r="P8156" s="93" t="inlineStr">
        <is>
          <t>큐텐재팬수딩크림200726=수딩크림 100ml190801</t>
        </is>
      </c>
    </row>
    <row r="8157">
      <c r="A8157" s="93" t="n"/>
      <c r="B8157" s="127" t="n">
        <v>44043</v>
      </c>
      <c r="C8157" s="93">
        <f>TEXT(B8157,"aaa")</f>
        <v/>
      </c>
      <c r="D8157" s="93" t="n"/>
      <c r="E8157" s="93" t="inlineStr">
        <is>
          <t>머드크림마스크</t>
        </is>
      </c>
      <c r="F8157" s="5" t="inlineStr">
        <is>
          <t>큐텐재팬</t>
        </is>
      </c>
      <c r="G8157" s="93" t="inlineStr">
        <is>
          <t>200726=머드크림마스크 100ml</t>
        </is>
      </c>
      <c r="H8157" s="93" t="n">
        <v>1</v>
      </c>
      <c r="J8157" s="7" t="n">
        <v>190801</v>
      </c>
      <c r="K8157" s="93" t="n"/>
      <c r="L8157" s="93" t="n">
        <v>36000</v>
      </c>
      <c r="M8157" s="93" t="n">
        <v>32040</v>
      </c>
      <c r="N8157" s="93" t="n">
        <v>1442</v>
      </c>
      <c r="O8157" s="148" t="n">
        <v>32727.27272727272</v>
      </c>
      <c r="P8157" s="93" t="inlineStr">
        <is>
          <t>큐텐재팬머드크림마스크200726=머드크림마스크 100ml190801</t>
        </is>
      </c>
    </row>
    <row r="8158">
      <c r="A8158" s="93" t="n"/>
      <c r="B8158" s="127" t="n">
        <v>44043</v>
      </c>
      <c r="C8158" s="93">
        <f>TEXT(B8158,"aaa")</f>
        <v/>
      </c>
      <c r="D8158" s="93" t="n"/>
      <c r="E8158" s="93" t="inlineStr">
        <is>
          <t>앰플</t>
        </is>
      </c>
      <c r="F8158" s="5" t="inlineStr">
        <is>
          <t>큐텐재팬</t>
        </is>
      </c>
      <c r="G8158" s="93" t="inlineStr">
        <is>
          <t>200726=앰플 30ml</t>
        </is>
      </c>
      <c r="H8158" s="93" t="n">
        <v>3</v>
      </c>
      <c r="J8158" s="7" t="n">
        <v>190801</v>
      </c>
      <c r="K8158" s="93" t="n"/>
      <c r="L8158" s="93" t="n">
        <v>117000</v>
      </c>
      <c r="M8158" s="93" t="n">
        <v>104130</v>
      </c>
      <c r="N8158" s="93" t="n">
        <v>10191</v>
      </c>
      <c r="O8158" s="148" t="n">
        <v>106363.6363636364</v>
      </c>
      <c r="P8158" s="93" t="inlineStr">
        <is>
          <t>큐텐재팬앰플200726=앰플 30ml190801</t>
        </is>
      </c>
    </row>
    <row r="8159">
      <c r="A8159" s="93" t="n"/>
      <c r="B8159" s="127" t="n">
        <v>44043</v>
      </c>
      <c r="C8159" s="93">
        <f>TEXT(B8159,"aaa")</f>
        <v/>
      </c>
      <c r="D8159" s="93" t="n"/>
      <c r="E8159" s="93" t="inlineStr">
        <is>
          <t>토너</t>
        </is>
      </c>
      <c r="F8159" s="5" t="inlineStr">
        <is>
          <t>큐텐재팬</t>
        </is>
      </c>
      <c r="G8159" s="93" t="inlineStr">
        <is>
          <t>200726=250ml 2set</t>
        </is>
      </c>
      <c r="H8159" s="93" t="n">
        <v>1</v>
      </c>
      <c r="J8159" s="7" t="n">
        <v>190801</v>
      </c>
      <c r="K8159" s="93" t="n"/>
      <c r="L8159" s="93" t="n">
        <v>53000</v>
      </c>
      <c r="M8159" s="93" t="n">
        <v>47170</v>
      </c>
      <c r="N8159" s="93" t="n">
        <v>6520</v>
      </c>
      <c r="O8159" s="148" t="n">
        <v>48181.81818181818</v>
      </c>
      <c r="P8159" s="93" t="inlineStr">
        <is>
          <t>큐텐재팬토너200726=250ml 2set190801</t>
        </is>
      </c>
    </row>
    <row r="8160">
      <c r="A8160" s="93" t="n"/>
      <c r="B8160" s="127" t="n">
        <v>44043</v>
      </c>
      <c r="C8160" s="93">
        <f>TEXT(B8160,"aaa")</f>
        <v/>
      </c>
      <c r="D8160" s="93" t="n"/>
      <c r="E8160" s="93" t="inlineStr">
        <is>
          <t>토너</t>
        </is>
      </c>
      <c r="F8160" s="5" t="inlineStr">
        <is>
          <t>쇼피태국</t>
        </is>
      </c>
      <c r="G8160" s="93" t="inlineStr">
        <is>
          <t>200726=250ml</t>
        </is>
      </c>
      <c r="H8160" s="93" t="n">
        <v>1</v>
      </c>
      <c r="J8160" s="7" t="n">
        <v>190801</v>
      </c>
      <c r="K8160" s="93" t="n"/>
      <c r="L8160" s="93" t="n">
        <v>25053</v>
      </c>
      <c r="M8160" s="93" t="n">
        <v>24301.41</v>
      </c>
      <c r="N8160" s="93" t="n">
        <v>3260</v>
      </c>
      <c r="O8160" s="148" t="n">
        <v>22775.45454545454</v>
      </c>
      <c r="P8160" s="93" t="inlineStr">
        <is>
          <t>쇼피태국토너200726=250ml190801</t>
        </is>
      </c>
    </row>
    <row r="8161">
      <c r="A8161" s="93" t="n"/>
      <c r="B8161" s="127" t="n">
        <v>44043</v>
      </c>
      <c r="C8161" s="93">
        <f>TEXT(B8161,"aaa")</f>
        <v/>
      </c>
      <c r="D8161" s="93" t="n"/>
      <c r="E8161" s="93" t="inlineStr">
        <is>
          <t>앰플</t>
        </is>
      </c>
      <c r="F8161" s="5" t="inlineStr">
        <is>
          <t>쇼피태국</t>
        </is>
      </c>
      <c r="G8161" s="93" t="inlineStr">
        <is>
          <t>200726=앰플 30ml</t>
        </is>
      </c>
      <c r="H8161" s="93" t="n">
        <v>4</v>
      </c>
      <c r="J8161" s="7" t="n">
        <v>190801</v>
      </c>
      <c r="K8161" s="93" t="n"/>
      <c r="L8161" s="93" t="n">
        <v>132100</v>
      </c>
      <c r="M8161" s="93" t="n">
        <v>128137</v>
      </c>
      <c r="N8161" s="93" t="n">
        <v>13588</v>
      </c>
      <c r="O8161" s="148" t="n">
        <v>120090.9090909091</v>
      </c>
      <c r="P8161" s="93" t="inlineStr">
        <is>
          <t>쇼피태국앰플200726=앰플 30ml190801</t>
        </is>
      </c>
    </row>
    <row r="8162">
      <c r="A8162" s="93" t="n"/>
      <c r="B8162" s="127" t="n">
        <v>44043</v>
      </c>
      <c r="C8162" s="93">
        <f>TEXT(B8162,"aaa")</f>
        <v/>
      </c>
      <c r="D8162" s="93" t="n"/>
      <c r="E8162" s="93" t="inlineStr">
        <is>
          <t>토너</t>
        </is>
      </c>
      <c r="F8162" s="5" t="inlineStr">
        <is>
          <t>화해</t>
        </is>
      </c>
      <c r="G8162" s="93" t="inlineStr">
        <is>
          <t>250ml</t>
        </is>
      </c>
      <c r="H8162" s="93" t="n">
        <v>2</v>
      </c>
      <c r="J8162" s="7" t="n">
        <v>190801</v>
      </c>
      <c r="K8162" s="93" t="n"/>
      <c r="L8162" s="93" t="n">
        <v>40000</v>
      </c>
      <c r="M8162" s="93" t="n">
        <v>28800</v>
      </c>
      <c r="N8162" s="93" t="n">
        <v>6520</v>
      </c>
      <c r="O8162" s="148" t="n">
        <v>36363.63636363636</v>
      </c>
      <c r="P8162" s="93" t="inlineStr">
        <is>
          <t>화해토너250ml190801</t>
        </is>
      </c>
    </row>
    <row r="8163">
      <c r="A8163" s="93" t="n"/>
      <c r="B8163" s="127" t="n">
        <v>44044</v>
      </c>
      <c r="C8163" s="93">
        <f>TEXT(B8163,"aaa")</f>
        <v/>
      </c>
      <c r="D8163" s="93" t="n"/>
      <c r="E8163" s="93" t="inlineStr">
        <is>
          <t>선크림</t>
        </is>
      </c>
      <c r="F8163" s="5" t="inlineStr">
        <is>
          <t>카페24</t>
        </is>
      </c>
      <c r="G8163" s="93" t="inlineStr">
        <is>
          <t>선크림 50ml</t>
        </is>
      </c>
      <c r="H8163" s="93" t="n">
        <v>7</v>
      </c>
      <c r="J8163" s="7" t="n">
        <v>190801</v>
      </c>
      <c r="K8163" s="93" t="n"/>
      <c r="L8163" s="93" t="n">
        <v>140000</v>
      </c>
      <c r="M8163" s="93" t="n">
        <v>131810</v>
      </c>
      <c r="N8163" s="93" t="n">
        <v>16415</v>
      </c>
      <c r="O8163" s="148" t="n">
        <v>127272.7272727273</v>
      </c>
      <c r="P8163" s="93" t="inlineStr">
        <is>
          <t>카페24선크림선크림 50ml190801</t>
        </is>
      </c>
    </row>
    <row r="8164">
      <c r="A8164" s="93" t="n"/>
      <c r="B8164" s="127" t="n">
        <v>44044</v>
      </c>
      <c r="C8164" s="93">
        <f>TEXT(B8164,"aaa")</f>
        <v/>
      </c>
      <c r="D8164" s="93" t="n"/>
      <c r="E8164" s="93" t="inlineStr">
        <is>
          <t>여름 한정 진정세트</t>
        </is>
      </c>
      <c r="F8164" s="5" t="inlineStr">
        <is>
          <t>카페24</t>
        </is>
      </c>
      <c r="G8164" s="93" t="inlineStr">
        <is>
          <t>여름 한정 진정세트</t>
        </is>
      </c>
      <c r="H8164" s="93" t="n">
        <v>3</v>
      </c>
      <c r="J8164" s="7" t="n">
        <v>190801</v>
      </c>
      <c r="K8164" s="93" t="n"/>
      <c r="L8164" s="93" t="n">
        <v>105000</v>
      </c>
      <c r="M8164" s="93" t="n">
        <v>98857.5</v>
      </c>
      <c r="N8164" s="93" t="n">
        <v>16815</v>
      </c>
      <c r="O8164" s="148" t="n">
        <v>95454.54545454544</v>
      </c>
      <c r="P8164" s="93" t="inlineStr">
        <is>
          <t>카페24여름 한정 진정세트여름 한정 진정세트190801</t>
        </is>
      </c>
    </row>
    <row r="8165">
      <c r="A8165" s="93" t="n"/>
      <c r="B8165" s="127" t="n">
        <v>44044</v>
      </c>
      <c r="C8165" s="93">
        <f>TEXT(B8165,"aaa")</f>
        <v/>
      </c>
      <c r="D8165" s="93" t="n"/>
      <c r="E8165" s="93" t="inlineStr">
        <is>
          <t>여름 한정 진정세트</t>
        </is>
      </c>
      <c r="F8165" s="5" t="inlineStr">
        <is>
          <t>카페24</t>
        </is>
      </c>
      <c r="G8165" s="93" t="inlineStr">
        <is>
          <t>여름 한정 진정세트 (대용량)</t>
        </is>
      </c>
      <c r="H8165" s="93" t="n">
        <v>4</v>
      </c>
      <c r="J8165" s="7" t="n">
        <v>190801</v>
      </c>
      <c r="K8165" s="93" t="n"/>
      <c r="L8165" s="93" t="n">
        <v>180000</v>
      </c>
      <c r="M8165" s="93" t="n">
        <v>169470</v>
      </c>
      <c r="N8165" s="93" t="n">
        <v>28280</v>
      </c>
      <c r="O8165" s="148" t="n">
        <v>163636.3636363636</v>
      </c>
      <c r="P8165" s="93" t="inlineStr">
        <is>
          <t>카페24여름 한정 진정세트여름 한정 진정세트 (대용량)190801</t>
        </is>
      </c>
    </row>
    <row r="8166">
      <c r="A8166" s="93" t="n"/>
      <c r="B8166" s="127" t="n">
        <v>44044</v>
      </c>
      <c r="C8166" s="93">
        <f>TEXT(B8166,"aaa")</f>
        <v/>
      </c>
      <c r="D8166" s="93" t="n"/>
      <c r="E8166" s="93" t="inlineStr">
        <is>
          <t>어성초진정패키지</t>
        </is>
      </c>
      <c r="F8166" s="5" t="inlineStr">
        <is>
          <t>카페24</t>
        </is>
      </c>
      <c r="G8166" s="93" t="inlineStr">
        <is>
          <t>어성초 진정패키지세트</t>
        </is>
      </c>
      <c r="H8166" s="93" t="n">
        <v>4</v>
      </c>
      <c r="J8166" s="7" t="n">
        <v>190801</v>
      </c>
      <c r="K8166" s="93" t="n"/>
      <c r="L8166" s="93" t="n">
        <v>396000</v>
      </c>
      <c r="M8166" s="93" t="n">
        <v>372834</v>
      </c>
      <c r="N8166" s="93" t="n">
        <v>60548</v>
      </c>
      <c r="O8166" s="148" t="n">
        <v>360000</v>
      </c>
      <c r="P8166" s="93" t="inlineStr">
        <is>
          <t>카페24어성초진정패키지어성초 진정패키지세트190801</t>
        </is>
      </c>
    </row>
    <row r="8167">
      <c r="A8167" s="93" t="n"/>
      <c r="B8167" s="127" t="n">
        <v>44044</v>
      </c>
      <c r="C8167" s="93">
        <f>TEXT(B8167,"aaa")</f>
        <v/>
      </c>
      <c r="D8167" s="93" t="n"/>
      <c r="E8167" s="93" t="inlineStr">
        <is>
          <t>머드크림마스크</t>
        </is>
      </c>
      <c r="F8167" s="5" t="inlineStr">
        <is>
          <t>카페24</t>
        </is>
      </c>
      <c r="G8167" s="93" t="inlineStr">
        <is>
          <t>머드크림마스크 100ml</t>
        </is>
      </c>
      <c r="H8167" s="93" t="n">
        <v>5</v>
      </c>
      <c r="J8167" s="7" t="n">
        <v>190801</v>
      </c>
      <c r="K8167" s="93" t="n"/>
      <c r="L8167" s="93" t="n">
        <v>100000</v>
      </c>
      <c r="M8167" s="93" t="n">
        <v>94150</v>
      </c>
      <c r="N8167" s="93" t="n">
        <v>7210</v>
      </c>
      <c r="O8167" s="148" t="n">
        <v>90909.0909090909</v>
      </c>
      <c r="P8167" s="93" t="inlineStr">
        <is>
          <t>카페24머드크림마스크머드크림마스크 100ml190801</t>
        </is>
      </c>
    </row>
    <row r="8168">
      <c r="A8168" s="93" t="n"/>
      <c r="B8168" s="127" t="n">
        <v>44044</v>
      </c>
      <c r="C8168" s="93">
        <f>TEXT(B8168,"aaa")</f>
        <v/>
      </c>
      <c r="D8168" s="93" t="n"/>
      <c r="E8168" s="93" t="inlineStr">
        <is>
          <t>머드크림마스크</t>
        </is>
      </c>
      <c r="F8168" s="5" t="inlineStr">
        <is>
          <t>카페24</t>
        </is>
      </c>
      <c r="G8168" s="93" t="inlineStr">
        <is>
          <t>머드크림마스크 100ml 2set</t>
        </is>
      </c>
      <c r="H8168" s="93" t="n">
        <v>1</v>
      </c>
      <c r="J8168" s="7" t="n">
        <v>190801</v>
      </c>
      <c r="K8168" s="93" t="n"/>
      <c r="L8168" s="93" t="n">
        <v>35000</v>
      </c>
      <c r="M8168" s="93" t="n">
        <v>32952.5</v>
      </c>
      <c r="N8168" s="93" t="n">
        <v>2884</v>
      </c>
      <c r="O8168" s="148" t="n">
        <v>31818.18181818182</v>
      </c>
      <c r="P8168" s="93" t="inlineStr">
        <is>
          <t>카페24머드크림마스크머드크림마스크 100ml 2set190801</t>
        </is>
      </c>
    </row>
    <row r="8169">
      <c r="A8169" s="93" t="n"/>
      <c r="B8169" s="127" t="n">
        <v>44044</v>
      </c>
      <c r="C8169" s="93">
        <f>TEXT(B8169,"aaa")</f>
        <v/>
      </c>
      <c r="D8169" s="93" t="n"/>
      <c r="E8169" s="93" t="inlineStr">
        <is>
          <t>마스크팩</t>
        </is>
      </c>
      <c r="F8169" s="5" t="inlineStr">
        <is>
          <t>카페24</t>
        </is>
      </c>
      <c r="G8169" s="93" t="inlineStr">
        <is>
          <t>마스크팩 1매</t>
        </is>
      </c>
      <c r="H8169" s="93" t="n">
        <v>1</v>
      </c>
      <c r="J8169" s="7" t="n">
        <v>190801</v>
      </c>
      <c r="K8169" s="93" t="n"/>
      <c r="L8169" s="93" t="n">
        <v>4000</v>
      </c>
      <c r="M8169" s="93" t="n">
        <v>3766</v>
      </c>
      <c r="N8169" s="93" t="n">
        <v>397</v>
      </c>
      <c r="O8169" s="148" t="n">
        <v>3636.363636363636</v>
      </c>
      <c r="P8169" s="93" t="inlineStr">
        <is>
          <t>카페24마스크팩마스크팩 1매190801</t>
        </is>
      </c>
    </row>
    <row r="8170">
      <c r="A8170" s="93" t="n"/>
      <c r="B8170" s="127" t="n">
        <v>44044</v>
      </c>
      <c r="C8170" s="93">
        <f>TEXT(B8170,"aaa")</f>
        <v/>
      </c>
      <c r="D8170" s="93" t="n"/>
      <c r="E8170" s="93" t="inlineStr">
        <is>
          <t>마스크팩</t>
        </is>
      </c>
      <c r="F8170" s="5" t="inlineStr">
        <is>
          <t>카페24</t>
        </is>
      </c>
      <c r="G8170" s="93" t="inlineStr">
        <is>
          <t>마스크팩 10매</t>
        </is>
      </c>
      <c r="H8170" s="93" t="n">
        <v>4</v>
      </c>
      <c r="J8170" s="7" t="n">
        <v>190801</v>
      </c>
      <c r="K8170" s="93" t="n"/>
      <c r="L8170" s="93" t="n">
        <v>80000</v>
      </c>
      <c r="M8170" s="93" t="n">
        <v>75320</v>
      </c>
      <c r="N8170" s="93" t="n">
        <v>15880</v>
      </c>
      <c r="O8170" s="148" t="n">
        <v>72727.27272727272</v>
      </c>
      <c r="P8170" s="93" t="inlineStr">
        <is>
          <t>카페24마스크팩마스크팩 10매190801</t>
        </is>
      </c>
    </row>
    <row r="8171">
      <c r="A8171" s="93" t="n"/>
      <c r="B8171" s="127" t="n">
        <v>44044</v>
      </c>
      <c r="C8171" s="93">
        <f>TEXT(B8171,"aaa")</f>
        <v/>
      </c>
      <c r="D8171" s="93" t="n"/>
      <c r="E8171" s="93" t="inlineStr">
        <is>
          <t>토너</t>
        </is>
      </c>
      <c r="F8171" s="5" t="inlineStr">
        <is>
          <t>카페24</t>
        </is>
      </c>
      <c r="G8171" s="93" t="inlineStr">
        <is>
          <t>250ml</t>
        </is>
      </c>
      <c r="H8171" s="93" t="n">
        <v>93</v>
      </c>
      <c r="J8171" s="7" t="n">
        <v>190801</v>
      </c>
      <c r="K8171" s="93" t="n"/>
      <c r="L8171" s="93" t="n">
        <v>1860000</v>
      </c>
      <c r="M8171" s="93" t="n">
        <v>1751190</v>
      </c>
      <c r="N8171" s="93" t="n">
        <v>303180</v>
      </c>
      <c r="O8171" s="148" t="n">
        <v>1690909.090909091</v>
      </c>
      <c r="P8171" s="93" t="inlineStr">
        <is>
          <t>카페24토너250ml190801</t>
        </is>
      </c>
    </row>
    <row r="8172">
      <c r="A8172" s="93" t="n"/>
      <c r="B8172" s="127" t="n">
        <v>44044</v>
      </c>
      <c r="C8172" s="93">
        <f>TEXT(B8172,"aaa")</f>
        <v/>
      </c>
      <c r="D8172" s="93" t="n"/>
      <c r="E8172" s="93" t="inlineStr">
        <is>
          <t>토너</t>
        </is>
      </c>
      <c r="F8172" s="5" t="inlineStr">
        <is>
          <t>카페24</t>
        </is>
      </c>
      <c r="G8172" s="93" t="inlineStr">
        <is>
          <t>250ml 2set</t>
        </is>
      </c>
      <c r="H8172" s="93" t="n">
        <v>62</v>
      </c>
      <c r="J8172" s="7" t="n">
        <v>190801</v>
      </c>
      <c r="K8172" s="93" t="n"/>
      <c r="L8172" s="93" t="n">
        <v>2170000</v>
      </c>
      <c r="M8172" s="93" t="n">
        <v>2043055</v>
      </c>
      <c r="N8172" s="93" t="n">
        <v>404240</v>
      </c>
      <c r="O8172" s="148" t="n">
        <v>1972727.272727272</v>
      </c>
      <c r="P8172" s="93" t="inlineStr">
        <is>
          <t>카페24토너250ml 2set190801</t>
        </is>
      </c>
    </row>
    <row r="8173">
      <c r="A8173" s="93" t="n"/>
      <c r="B8173" s="127" t="n">
        <v>44044</v>
      </c>
      <c r="C8173" s="93">
        <f>TEXT(B8173,"aaa")</f>
        <v/>
      </c>
      <c r="D8173" s="93" t="n"/>
      <c r="E8173" s="93" t="inlineStr">
        <is>
          <t>토너</t>
        </is>
      </c>
      <c r="F8173" s="5" t="inlineStr">
        <is>
          <t>카페24</t>
        </is>
      </c>
      <c r="G8173" s="93" t="inlineStr">
        <is>
          <t>500ml</t>
        </is>
      </c>
      <c r="H8173" s="93" t="n">
        <v>76</v>
      </c>
      <c r="J8173" s="7" t="n">
        <v>190801</v>
      </c>
      <c r="K8173" s="93" t="n"/>
      <c r="L8173" s="93" t="n">
        <v>2508000</v>
      </c>
      <c r="M8173" s="93" t="n">
        <v>2361282</v>
      </c>
      <c r="N8173" s="93" t="n">
        <v>359100</v>
      </c>
      <c r="O8173" s="148" t="n">
        <v>2280000</v>
      </c>
      <c r="P8173" s="93" t="inlineStr">
        <is>
          <t>카페24토너500ml190801</t>
        </is>
      </c>
    </row>
    <row r="8174">
      <c r="A8174" s="93" t="n"/>
      <c r="B8174" s="127" t="n">
        <v>44044</v>
      </c>
      <c r="C8174" s="93">
        <f>TEXT(B8174,"aaa")</f>
        <v/>
      </c>
      <c r="D8174" s="93" t="n"/>
      <c r="E8174" s="93" t="inlineStr">
        <is>
          <t>토너</t>
        </is>
      </c>
      <c r="F8174" s="5" t="inlineStr">
        <is>
          <t>카페24</t>
        </is>
      </c>
      <c r="G8174" s="93" t="inlineStr">
        <is>
          <t>스킨팩 화장솜 60P</t>
        </is>
      </c>
      <c r="H8174" s="93" t="n">
        <v>95</v>
      </c>
      <c r="J8174" s="7" t="n">
        <v>190801</v>
      </c>
      <c r="K8174" s="93" t="n"/>
      <c r="L8174" s="93" t="n">
        <v>285000</v>
      </c>
      <c r="M8174" s="93" t="n">
        <v>268327.5</v>
      </c>
      <c r="N8174" s="93" t="n">
        <v>105450</v>
      </c>
      <c r="O8174" s="148" t="n">
        <v>259090.9090909091</v>
      </c>
      <c r="P8174" s="93" t="inlineStr">
        <is>
          <t>카페24토너스킨팩 화장솜 60P190801</t>
        </is>
      </c>
    </row>
    <row r="8175">
      <c r="A8175" s="93" t="n"/>
      <c r="B8175" s="127" t="n">
        <v>44044</v>
      </c>
      <c r="C8175" s="93">
        <f>TEXT(B8175,"aaa")</f>
        <v/>
      </c>
      <c r="D8175" s="93" t="n"/>
      <c r="E8175" s="93" t="inlineStr">
        <is>
          <t>앰플</t>
        </is>
      </c>
      <c r="F8175" s="5" t="inlineStr">
        <is>
          <t>카페24</t>
        </is>
      </c>
      <c r="G8175" s="93" t="inlineStr">
        <is>
          <t>앰플 30ml</t>
        </is>
      </c>
      <c r="H8175" s="93" t="n">
        <v>20</v>
      </c>
      <c r="J8175" s="7" t="n">
        <v>190801</v>
      </c>
      <c r="K8175" s="93" t="n"/>
      <c r="L8175" s="93" t="n">
        <v>560000</v>
      </c>
      <c r="M8175" s="93" t="n">
        <v>527240</v>
      </c>
      <c r="N8175" s="93" t="n">
        <v>67940</v>
      </c>
      <c r="O8175" s="148" t="n">
        <v>509090.9090909091</v>
      </c>
      <c r="P8175" s="93" t="inlineStr">
        <is>
          <t>카페24앰플앰플 30ml190801</t>
        </is>
      </c>
    </row>
    <row r="8176">
      <c r="A8176" s="93" t="n"/>
      <c r="B8176" s="127" t="n">
        <v>44044</v>
      </c>
      <c r="C8176" s="93">
        <f>TEXT(B8176,"aaa")</f>
        <v/>
      </c>
      <c r="D8176" s="93" t="n"/>
      <c r="E8176" s="93" t="inlineStr">
        <is>
          <t>수딩크림</t>
        </is>
      </c>
      <c r="F8176" s="5" t="inlineStr">
        <is>
          <t>카페24</t>
        </is>
      </c>
      <c r="G8176" s="93" t="inlineStr">
        <is>
          <t>수딩크림 100ml</t>
        </is>
      </c>
      <c r="H8176" s="93" t="n">
        <v>4</v>
      </c>
      <c r="J8176" s="7" t="n">
        <v>190801</v>
      </c>
      <c r="K8176" s="93" t="n"/>
      <c r="L8176" s="93" t="n">
        <v>152000</v>
      </c>
      <c r="M8176" s="93" t="n">
        <v>143108</v>
      </c>
      <c r="N8176" s="93" t="n">
        <v>12180</v>
      </c>
      <c r="O8176" s="148" t="n">
        <v>138181.8181818182</v>
      </c>
      <c r="P8176" s="93" t="inlineStr">
        <is>
          <t>카페24수딩크림수딩크림 100ml190801</t>
        </is>
      </c>
    </row>
    <row r="8177">
      <c r="A8177" s="93" t="n"/>
      <c r="B8177" s="127" t="n">
        <v>44044</v>
      </c>
      <c r="C8177" s="93">
        <f>TEXT(B8177,"aaa")</f>
        <v/>
      </c>
      <c r="D8177" s="93" t="n"/>
      <c r="E8177" s="93" t="inlineStr">
        <is>
          <t>토너</t>
        </is>
      </c>
      <c r="F8177" s="5" t="inlineStr">
        <is>
          <t>화해</t>
        </is>
      </c>
      <c r="G8177" s="93" t="inlineStr">
        <is>
          <t>250ml</t>
        </is>
      </c>
      <c r="H8177" s="93" t="n">
        <v>7</v>
      </c>
      <c r="J8177" s="7" t="n">
        <v>190801</v>
      </c>
      <c r="K8177" s="93" t="n"/>
      <c r="L8177" s="93" t="n">
        <v>140000</v>
      </c>
      <c r="M8177" s="93" t="n">
        <v>100800</v>
      </c>
      <c r="N8177" s="93" t="n">
        <v>22820</v>
      </c>
      <c r="O8177" s="148" t="n">
        <v>127272.7272727273</v>
      </c>
      <c r="P8177" s="93" t="inlineStr">
        <is>
          <t>화해토너250ml190801</t>
        </is>
      </c>
    </row>
    <row r="8178">
      <c r="A8178" s="93" t="n"/>
      <c r="B8178" s="127" t="n">
        <v>44044</v>
      </c>
      <c r="C8178" s="93">
        <f>TEXT(B8178,"aaa")</f>
        <v/>
      </c>
      <c r="D8178" s="93" t="n"/>
      <c r="E8178" s="93" t="inlineStr">
        <is>
          <t>선크림</t>
        </is>
      </c>
      <c r="F8178" s="5" t="inlineStr">
        <is>
          <t>화해</t>
        </is>
      </c>
      <c r="G8178" s="93" t="inlineStr">
        <is>
          <t>선크림 50ml</t>
        </is>
      </c>
      <c r="H8178" s="93" t="n">
        <v>2</v>
      </c>
      <c r="J8178" s="7" t="n">
        <v>190801</v>
      </c>
      <c r="K8178" s="93" t="n"/>
      <c r="L8178" s="93" t="n">
        <v>40000</v>
      </c>
      <c r="M8178" s="93" t="n">
        <v>28800</v>
      </c>
      <c r="N8178" s="93" t="n">
        <v>4690</v>
      </c>
      <c r="O8178" s="148" t="n">
        <v>36363.63636363636</v>
      </c>
      <c r="P8178" s="93" t="inlineStr">
        <is>
          <t>화해선크림선크림 50ml190801</t>
        </is>
      </c>
    </row>
    <row r="8179">
      <c r="A8179" s="93" t="n"/>
      <c r="B8179" s="127" t="n">
        <v>44045</v>
      </c>
      <c r="C8179" s="93">
        <f>TEXT(B8179,"aaa")</f>
        <v/>
      </c>
      <c r="D8179" s="93" t="n"/>
      <c r="E8179" s="93" t="inlineStr">
        <is>
          <t>토너</t>
        </is>
      </c>
      <c r="F8179" s="5" t="inlineStr">
        <is>
          <t>스타일쉐어</t>
        </is>
      </c>
      <c r="G8179" s="93" t="inlineStr">
        <is>
          <t>250ml</t>
        </is>
      </c>
      <c r="H8179" s="93" t="n">
        <v>24</v>
      </c>
      <c r="J8179" s="7" t="n">
        <v>190801</v>
      </c>
      <c r="K8179" s="93" t="n"/>
      <c r="L8179" s="93" t="n">
        <v>480000</v>
      </c>
      <c r="M8179" s="93" t="n">
        <v>360000</v>
      </c>
      <c r="N8179" s="93" t="n">
        <v>78240</v>
      </c>
      <c r="O8179" s="148" t="n">
        <v>436363.6363636364</v>
      </c>
      <c r="P8179" s="93" t="inlineStr">
        <is>
          <t>스타일쉐어토너250ml190801</t>
        </is>
      </c>
    </row>
    <row r="8180">
      <c r="A8180" s="93" t="n"/>
      <c r="B8180" s="127" t="n">
        <v>44045</v>
      </c>
      <c r="C8180" s="93">
        <f>TEXT(B8180,"aaa")</f>
        <v/>
      </c>
      <c r="D8180" s="93" t="n"/>
      <c r="E8180" s="93" t="inlineStr">
        <is>
          <t>선크림</t>
        </is>
      </c>
      <c r="F8180" s="5" t="inlineStr">
        <is>
          <t>카페24</t>
        </is>
      </c>
      <c r="G8180" s="93" t="inlineStr">
        <is>
          <t>선크림 50ml</t>
        </is>
      </c>
      <c r="H8180" s="93" t="n">
        <v>3</v>
      </c>
      <c r="J8180" s="7" t="n">
        <v>190801</v>
      </c>
      <c r="K8180" s="93" t="n"/>
      <c r="L8180" s="93" t="n">
        <v>60000</v>
      </c>
      <c r="M8180" s="93" t="n">
        <v>56490</v>
      </c>
      <c r="N8180" s="93" t="n">
        <v>7035</v>
      </c>
      <c r="O8180" s="148" t="n">
        <v>54545.45454545454</v>
      </c>
      <c r="P8180" s="93" t="inlineStr">
        <is>
          <t>카페24선크림선크림 50ml190801</t>
        </is>
      </c>
    </row>
    <row r="8181">
      <c r="A8181" s="93" t="n"/>
      <c r="B8181" s="127" t="n">
        <v>44045</v>
      </c>
      <c r="C8181" s="93">
        <f>TEXT(B8181,"aaa")</f>
        <v/>
      </c>
      <c r="D8181" s="93" t="n"/>
      <c r="E8181" s="93" t="inlineStr">
        <is>
          <t>선크림</t>
        </is>
      </c>
      <c r="F8181" s="5" t="inlineStr">
        <is>
          <t>카페24</t>
        </is>
      </c>
      <c r="G8181" s="93" t="inlineStr">
        <is>
          <t>선크림 50ml  2set</t>
        </is>
      </c>
      <c r="H8181" s="93" t="n">
        <v>1</v>
      </c>
      <c r="J8181" s="7" t="n">
        <v>190801</v>
      </c>
      <c r="K8181" s="93" t="n"/>
      <c r="L8181" s="93" t="n">
        <v>35000</v>
      </c>
      <c r="M8181" s="93" t="n">
        <v>32952.5</v>
      </c>
      <c r="N8181" s="93" t="n">
        <v>4690</v>
      </c>
      <c r="O8181" s="148" t="n">
        <v>31818.18181818182</v>
      </c>
      <c r="P8181" s="93" t="inlineStr">
        <is>
          <t>카페24선크림선크림 50ml  2set190801</t>
        </is>
      </c>
    </row>
    <row r="8182">
      <c r="A8182" s="93" t="n"/>
      <c r="B8182" s="127" t="n">
        <v>44045</v>
      </c>
      <c r="C8182" s="93">
        <f>TEXT(B8182,"aaa")</f>
        <v/>
      </c>
      <c r="D8182" s="93" t="n"/>
      <c r="E8182" s="93" t="inlineStr">
        <is>
          <t>여름 한정 진정세트</t>
        </is>
      </c>
      <c r="F8182" s="5" t="inlineStr">
        <is>
          <t>카페24</t>
        </is>
      </c>
      <c r="G8182" s="93" t="inlineStr">
        <is>
          <t>여름 한정 진정세트</t>
        </is>
      </c>
      <c r="H8182" s="93" t="n">
        <v>4</v>
      </c>
      <c r="J8182" s="7" t="n">
        <v>190801</v>
      </c>
      <c r="K8182" s="93" t="n"/>
      <c r="L8182" s="93" t="n">
        <v>140000</v>
      </c>
      <c r="M8182" s="93" t="n">
        <v>131810</v>
      </c>
      <c r="N8182" s="93" t="n">
        <v>22420</v>
      </c>
      <c r="O8182" s="148" t="n">
        <v>127272.7272727273</v>
      </c>
      <c r="P8182" s="93" t="inlineStr">
        <is>
          <t>카페24여름 한정 진정세트여름 한정 진정세트190801</t>
        </is>
      </c>
    </row>
    <row r="8183">
      <c r="A8183" s="93" t="n"/>
      <c r="B8183" s="127" t="n">
        <v>44045</v>
      </c>
      <c r="C8183" s="93">
        <f>TEXT(B8183,"aaa")</f>
        <v/>
      </c>
      <c r="D8183" s="93" t="n"/>
      <c r="E8183" s="93" t="inlineStr">
        <is>
          <t>여름 한정 진정세트</t>
        </is>
      </c>
      <c r="F8183" s="5" t="inlineStr">
        <is>
          <t>카페24</t>
        </is>
      </c>
      <c r="G8183" s="93" t="inlineStr">
        <is>
          <t>여름 한정 진정세트 (대용량)</t>
        </is>
      </c>
      <c r="H8183" s="93" t="n">
        <v>8</v>
      </c>
      <c r="J8183" s="7" t="n">
        <v>190801</v>
      </c>
      <c r="K8183" s="93" t="n"/>
      <c r="L8183" s="93" t="n">
        <v>360000</v>
      </c>
      <c r="M8183" s="93" t="n">
        <v>338940</v>
      </c>
      <c r="N8183" s="93" t="n">
        <v>56560</v>
      </c>
      <c r="O8183" s="148" t="n">
        <v>327272.7272727272</v>
      </c>
      <c r="P8183" s="93" t="inlineStr">
        <is>
          <t>카페24여름 한정 진정세트여름 한정 진정세트 (대용량)190801</t>
        </is>
      </c>
    </row>
    <row r="8184">
      <c r="A8184" s="93" t="n"/>
      <c r="B8184" s="127" t="n">
        <v>44045</v>
      </c>
      <c r="C8184" s="93">
        <f>TEXT(B8184,"aaa")</f>
        <v/>
      </c>
      <c r="D8184" s="93" t="n"/>
      <c r="E8184" s="93" t="inlineStr">
        <is>
          <t>어성초진정패키지</t>
        </is>
      </c>
      <c r="F8184" s="5" t="inlineStr">
        <is>
          <t>카페24</t>
        </is>
      </c>
      <c r="G8184" s="93" t="inlineStr">
        <is>
          <t>어성초 진정패키지세트</t>
        </is>
      </c>
      <c r="H8184" s="93" t="n">
        <v>3</v>
      </c>
      <c r="J8184" s="7" t="n">
        <v>190801</v>
      </c>
      <c r="K8184" s="93" t="n"/>
      <c r="L8184" s="93" t="n">
        <v>297000</v>
      </c>
      <c r="M8184" s="93" t="n">
        <v>279625.5</v>
      </c>
      <c r="N8184" s="93" t="n">
        <v>45411</v>
      </c>
      <c r="O8184" s="148" t="n">
        <v>270000</v>
      </c>
      <c r="P8184" s="93" t="inlineStr">
        <is>
          <t>카페24어성초진정패키지어성초 진정패키지세트190801</t>
        </is>
      </c>
    </row>
    <row r="8185">
      <c r="A8185" s="93" t="n"/>
      <c r="B8185" s="127" t="n">
        <v>44045</v>
      </c>
      <c r="C8185" s="93">
        <f>TEXT(B8185,"aaa")</f>
        <v/>
      </c>
      <c r="D8185" s="93" t="n"/>
      <c r="E8185" s="93" t="inlineStr">
        <is>
          <t>머드크림마스크</t>
        </is>
      </c>
      <c r="F8185" s="5" t="inlineStr">
        <is>
          <t>카페24</t>
        </is>
      </c>
      <c r="G8185" s="93" t="inlineStr">
        <is>
          <t>머드크림마스크 100ml</t>
        </is>
      </c>
      <c r="H8185" s="93" t="n">
        <v>3</v>
      </c>
      <c r="J8185" s="7" t="n">
        <v>190801</v>
      </c>
      <c r="K8185" s="93" t="n"/>
      <c r="L8185" s="93" t="n">
        <v>60000</v>
      </c>
      <c r="M8185" s="93" t="n">
        <v>56490</v>
      </c>
      <c r="N8185" s="93" t="n">
        <v>4326</v>
      </c>
      <c r="O8185" s="148" t="n">
        <v>54545.45454545454</v>
      </c>
      <c r="P8185" s="93" t="inlineStr">
        <is>
          <t>카페24머드크림마스크머드크림마스크 100ml190801</t>
        </is>
      </c>
    </row>
    <row r="8186">
      <c r="A8186" s="93" t="n"/>
      <c r="B8186" s="127" t="n">
        <v>44045</v>
      </c>
      <c r="C8186" s="93">
        <f>TEXT(B8186,"aaa")</f>
        <v/>
      </c>
      <c r="D8186" s="93" t="n"/>
      <c r="E8186" s="93" t="inlineStr">
        <is>
          <t>마스크팩</t>
        </is>
      </c>
      <c r="F8186" s="5" t="inlineStr">
        <is>
          <t>카페24</t>
        </is>
      </c>
      <c r="G8186" s="93" t="inlineStr">
        <is>
          <t>마스크팩 1매</t>
        </is>
      </c>
      <c r="H8186" s="93" t="n">
        <v>3</v>
      </c>
      <c r="J8186" s="7" t="n">
        <v>190801</v>
      </c>
      <c r="K8186" s="93" t="n"/>
      <c r="L8186" s="93" t="n">
        <v>12000</v>
      </c>
      <c r="M8186" s="93" t="n">
        <v>11298</v>
      </c>
      <c r="N8186" s="93" t="n">
        <v>1191</v>
      </c>
      <c r="O8186" s="148" t="n">
        <v>10909.09090909091</v>
      </c>
      <c r="P8186" s="93" t="inlineStr">
        <is>
          <t>카페24마스크팩마스크팩 1매190801</t>
        </is>
      </c>
    </row>
    <row r="8187">
      <c r="A8187" s="93" t="n"/>
      <c r="B8187" s="127" t="n">
        <v>44045</v>
      </c>
      <c r="C8187" s="93">
        <f>TEXT(B8187,"aaa")</f>
        <v/>
      </c>
      <c r="D8187" s="93" t="n"/>
      <c r="E8187" s="93" t="inlineStr">
        <is>
          <t>마스크팩</t>
        </is>
      </c>
      <c r="F8187" s="5" t="inlineStr">
        <is>
          <t>카페24</t>
        </is>
      </c>
      <c r="G8187" s="93" t="inlineStr">
        <is>
          <t>마스크팩 10매</t>
        </is>
      </c>
      <c r="H8187" s="93" t="n">
        <v>7</v>
      </c>
      <c r="J8187" s="7" t="n">
        <v>190801</v>
      </c>
      <c r="K8187" s="93" t="n"/>
      <c r="L8187" s="93" t="n">
        <v>140000</v>
      </c>
      <c r="M8187" s="93" t="n">
        <v>131810</v>
      </c>
      <c r="N8187" s="93" t="n">
        <v>27790</v>
      </c>
      <c r="O8187" s="148" t="n">
        <v>127272.7272727273</v>
      </c>
      <c r="P8187" s="93" t="inlineStr">
        <is>
          <t>카페24마스크팩마스크팩 10매190801</t>
        </is>
      </c>
    </row>
    <row r="8188">
      <c r="A8188" s="93" t="n"/>
      <c r="B8188" s="127" t="n">
        <v>44045</v>
      </c>
      <c r="C8188" s="93">
        <f>TEXT(B8188,"aaa")</f>
        <v/>
      </c>
      <c r="D8188" s="93" t="n"/>
      <c r="E8188" s="93" t="inlineStr">
        <is>
          <t>토너</t>
        </is>
      </c>
      <c r="F8188" s="5" t="inlineStr">
        <is>
          <t>카페24</t>
        </is>
      </c>
      <c r="G8188" s="93" t="inlineStr">
        <is>
          <t>250ml</t>
        </is>
      </c>
      <c r="H8188" s="93" t="n">
        <v>102</v>
      </c>
      <c r="J8188" s="7" t="n">
        <v>190801</v>
      </c>
      <c r="K8188" s="93" t="n"/>
      <c r="L8188" s="93" t="n">
        <v>2040000</v>
      </c>
      <c r="M8188" s="93" t="n">
        <v>1920660</v>
      </c>
      <c r="N8188" s="93" t="n">
        <v>332520</v>
      </c>
      <c r="O8188" s="148" t="n">
        <v>1854545.454545454</v>
      </c>
      <c r="P8188" s="93" t="inlineStr">
        <is>
          <t>카페24토너250ml190801</t>
        </is>
      </c>
    </row>
    <row r="8189">
      <c r="A8189" s="93" t="n"/>
      <c r="B8189" s="127" t="n">
        <v>44045</v>
      </c>
      <c r="C8189" s="93">
        <f>TEXT(B8189,"aaa")</f>
        <v/>
      </c>
      <c r="D8189" s="93" t="n"/>
      <c r="E8189" s="93" t="inlineStr">
        <is>
          <t>토너</t>
        </is>
      </c>
      <c r="F8189" s="5" t="inlineStr">
        <is>
          <t>카페24</t>
        </is>
      </c>
      <c r="G8189" s="93" t="inlineStr">
        <is>
          <t>250ml 2set</t>
        </is>
      </c>
      <c r="H8189" s="93" t="n">
        <v>62</v>
      </c>
      <c r="J8189" s="7" t="n">
        <v>190801</v>
      </c>
      <c r="K8189" s="93" t="n"/>
      <c r="L8189" s="93" t="n">
        <v>2170000</v>
      </c>
      <c r="M8189" s="93" t="n">
        <v>2043055</v>
      </c>
      <c r="N8189" s="93" t="n">
        <v>404240</v>
      </c>
      <c r="O8189" s="148" t="n">
        <v>1972727.272727272</v>
      </c>
      <c r="P8189" s="93" t="inlineStr">
        <is>
          <t>카페24토너250ml 2set190801</t>
        </is>
      </c>
    </row>
    <row r="8190">
      <c r="A8190" s="93" t="n"/>
      <c r="B8190" s="127" t="n">
        <v>44045</v>
      </c>
      <c r="C8190" s="93">
        <f>TEXT(B8190,"aaa")</f>
        <v/>
      </c>
      <c r="D8190" s="93" t="n"/>
      <c r="E8190" s="93" t="inlineStr">
        <is>
          <t>토너</t>
        </is>
      </c>
      <c r="F8190" s="5" t="inlineStr">
        <is>
          <t>카페24</t>
        </is>
      </c>
      <c r="G8190" s="93" t="inlineStr">
        <is>
          <t>500ml</t>
        </is>
      </c>
      <c r="H8190" s="93" t="n">
        <v>66</v>
      </c>
      <c r="J8190" s="7" t="n">
        <v>190801</v>
      </c>
      <c r="K8190" s="93" t="n"/>
      <c r="L8190" s="93" t="n">
        <v>2178000</v>
      </c>
      <c r="M8190" s="93" t="n">
        <v>2050587</v>
      </c>
      <c r="N8190" s="93" t="n">
        <v>311850</v>
      </c>
      <c r="O8190" s="148" t="n">
        <v>1980000</v>
      </c>
      <c r="P8190" s="93" t="inlineStr">
        <is>
          <t>카페24토너500ml190801</t>
        </is>
      </c>
    </row>
    <row r="8191">
      <c r="A8191" s="93" t="n"/>
      <c r="B8191" s="127" t="n">
        <v>44045</v>
      </c>
      <c r="C8191" s="93">
        <f>TEXT(B8191,"aaa")</f>
        <v/>
      </c>
      <c r="D8191" s="93" t="n"/>
      <c r="E8191" s="93" t="inlineStr">
        <is>
          <t>토너</t>
        </is>
      </c>
      <c r="F8191" s="5" t="inlineStr">
        <is>
          <t>카페24</t>
        </is>
      </c>
      <c r="G8191" s="93" t="inlineStr">
        <is>
          <t>스킨팩 화장솜 60P</t>
        </is>
      </c>
      <c r="H8191" s="93" t="n">
        <v>98</v>
      </c>
      <c r="J8191" s="7" t="n">
        <v>190801</v>
      </c>
      <c r="K8191" s="93" t="n"/>
      <c r="L8191" s="93" t="n">
        <v>294000</v>
      </c>
      <c r="M8191" s="93" t="n">
        <v>276801</v>
      </c>
      <c r="N8191" s="93" t="n">
        <v>108780</v>
      </c>
      <c r="O8191" s="148" t="n">
        <v>267272.7272727272</v>
      </c>
      <c r="P8191" s="93" t="inlineStr">
        <is>
          <t>카페24토너스킨팩 화장솜 60P190801</t>
        </is>
      </c>
    </row>
    <row r="8192">
      <c r="A8192" s="93" t="n"/>
      <c r="B8192" s="127" t="n">
        <v>44045</v>
      </c>
      <c r="C8192" s="93">
        <f>TEXT(B8192,"aaa")</f>
        <v/>
      </c>
      <c r="D8192" s="93" t="n"/>
      <c r="E8192" s="93" t="inlineStr">
        <is>
          <t>앰플</t>
        </is>
      </c>
      <c r="F8192" s="5" t="inlineStr">
        <is>
          <t>카페24</t>
        </is>
      </c>
      <c r="G8192" s="93" t="inlineStr">
        <is>
          <t>앰플 30ml</t>
        </is>
      </c>
      <c r="H8192" s="93" t="n">
        <v>15</v>
      </c>
      <c r="J8192" s="7" t="n">
        <v>190801</v>
      </c>
      <c r="K8192" s="93" t="n"/>
      <c r="L8192" s="93" t="n">
        <v>420000</v>
      </c>
      <c r="M8192" s="93" t="n">
        <v>395430</v>
      </c>
      <c r="N8192" s="93" t="n">
        <v>50955</v>
      </c>
      <c r="O8192" s="148" t="n">
        <v>381818.1818181818</v>
      </c>
      <c r="P8192" s="93" t="inlineStr">
        <is>
          <t>카페24앰플앰플 30ml190801</t>
        </is>
      </c>
    </row>
    <row r="8193">
      <c r="A8193" s="93" t="n"/>
      <c r="B8193" s="127" t="n">
        <v>44045</v>
      </c>
      <c r="C8193" s="93">
        <f>TEXT(B8193,"aaa")</f>
        <v/>
      </c>
      <c r="D8193" s="93" t="n"/>
      <c r="E8193" s="93" t="inlineStr">
        <is>
          <t>수딩크림</t>
        </is>
      </c>
      <c r="F8193" s="5" t="inlineStr">
        <is>
          <t>카페24</t>
        </is>
      </c>
      <c r="G8193" s="93" t="inlineStr">
        <is>
          <t>수딩크림 100ml</t>
        </is>
      </c>
      <c r="H8193" s="93" t="n">
        <v>7</v>
      </c>
      <c r="J8193" s="7" t="n">
        <v>190801</v>
      </c>
      <c r="K8193" s="93" t="n"/>
      <c r="L8193" s="93" t="n">
        <v>266000</v>
      </c>
      <c r="M8193" s="93" t="n">
        <v>250439</v>
      </c>
      <c r="N8193" s="93" t="n">
        <v>21315</v>
      </c>
      <c r="O8193" s="148" t="n">
        <v>241818.1818181818</v>
      </c>
      <c r="P8193" s="93" t="inlineStr">
        <is>
          <t>카페24수딩크림수딩크림 100ml190801</t>
        </is>
      </c>
    </row>
    <row r="8194">
      <c r="A8194" s="93" t="n"/>
      <c r="B8194" s="127" t="n">
        <v>44045</v>
      </c>
      <c r="C8194" s="93">
        <f>TEXT(B8194,"aaa")</f>
        <v/>
      </c>
      <c r="D8194" s="93" t="n"/>
      <c r="E8194" s="93" t="inlineStr">
        <is>
          <t>토너</t>
        </is>
      </c>
      <c r="F8194" s="5" t="inlineStr">
        <is>
          <t>화해</t>
        </is>
      </c>
      <c r="G8194" s="93" t="inlineStr">
        <is>
          <t>250ml</t>
        </is>
      </c>
      <c r="H8194" s="93" t="n">
        <v>12</v>
      </c>
      <c r="J8194" s="7" t="n">
        <v>190801</v>
      </c>
      <c r="K8194" s="93" t="n"/>
      <c r="L8194" s="93" t="n">
        <v>240000</v>
      </c>
      <c r="M8194" s="93" t="n">
        <v>172800</v>
      </c>
      <c r="N8194" s="93" t="n">
        <v>39120</v>
      </c>
      <c r="O8194" s="148" t="n">
        <v>218181.8181818182</v>
      </c>
      <c r="P8194" s="93" t="inlineStr">
        <is>
          <t>화해토너250ml190801</t>
        </is>
      </c>
    </row>
    <row r="8195">
      <c r="A8195" s="93" t="n"/>
      <c r="B8195" s="127" t="n">
        <v>44045</v>
      </c>
      <c r="C8195" s="93">
        <f>TEXT(B8195,"aaa")</f>
        <v/>
      </c>
      <c r="D8195" s="93" t="n"/>
      <c r="E8195" s="6" t="inlineStr">
        <is>
          <t>토너</t>
        </is>
      </c>
      <c r="F8195" s="93" t="inlineStr">
        <is>
          <t>랄라블라</t>
        </is>
      </c>
      <c r="G8195" s="5" t="inlineStr">
        <is>
          <t>250ml</t>
        </is>
      </c>
      <c r="H8195" s="93" t="n">
        <v>591</v>
      </c>
      <c r="J8195" s="7" t="n">
        <v>190801</v>
      </c>
      <c r="K8195" s="6" t="n"/>
      <c r="L8195" s="93" t="n">
        <v>5359188</v>
      </c>
      <c r="M8195" s="93" t="n">
        <v>5359188</v>
      </c>
      <c r="N8195" s="93" t="n">
        <v>1926660</v>
      </c>
      <c r="O8195" s="148" t="n">
        <v>4871989.090909091</v>
      </c>
      <c r="P8195" s="93" t="inlineStr">
        <is>
          <t>랄라블라토너250ml190801</t>
        </is>
      </c>
    </row>
    <row r="8196">
      <c r="A8196" s="93" t="n"/>
      <c r="B8196" s="127" t="n">
        <v>44045</v>
      </c>
      <c r="C8196" s="93">
        <f>TEXT(B8196,"aaa")</f>
        <v/>
      </c>
      <c r="D8196" s="93" t="n"/>
      <c r="E8196" s="6" t="inlineStr">
        <is>
          <t>토너</t>
        </is>
      </c>
      <c r="F8196" s="93" t="inlineStr">
        <is>
          <t>랄라블라</t>
        </is>
      </c>
      <c r="G8196" s="5" t="inlineStr">
        <is>
          <t>500ml</t>
        </is>
      </c>
      <c r="H8196" s="93" t="n">
        <v>142</v>
      </c>
      <c r="J8196" s="7" t="n">
        <v>190801</v>
      </c>
      <c r="K8196" s="6" t="n"/>
      <c r="L8196" s="93" t="n">
        <v>2246156</v>
      </c>
      <c r="M8196" s="93" t="n">
        <v>2246156</v>
      </c>
      <c r="N8196" s="93" t="n">
        <v>670950</v>
      </c>
      <c r="O8196" s="148" t="n">
        <v>2041960</v>
      </c>
      <c r="P8196" s="93" t="inlineStr">
        <is>
          <t>랄라블라토너500ml190801</t>
        </is>
      </c>
    </row>
    <row r="8197">
      <c r="A8197" s="93" t="n"/>
      <c r="B8197" s="127" t="n">
        <v>44045</v>
      </c>
      <c r="C8197" s="93">
        <f>TEXT(B8197,"aaa")</f>
        <v/>
      </c>
      <c r="D8197" s="93" t="n"/>
      <c r="E8197" s="93" t="inlineStr">
        <is>
          <t>마스크팩</t>
        </is>
      </c>
      <c r="F8197" s="93" t="inlineStr">
        <is>
          <t>랄라블라</t>
        </is>
      </c>
      <c r="G8197" s="93" t="inlineStr">
        <is>
          <t>마스크팩 1매</t>
        </is>
      </c>
      <c r="H8197" s="93" t="n">
        <v>744</v>
      </c>
      <c r="J8197" s="93" t="n">
        <v>190801</v>
      </c>
      <c r="K8197" s="93" t="n"/>
      <c r="L8197" s="93" t="n">
        <v>798312</v>
      </c>
      <c r="M8197" s="93" t="n">
        <v>798312</v>
      </c>
      <c r="N8197" s="93" t="n">
        <v>295368</v>
      </c>
      <c r="O8197" s="148" t="n">
        <v>725738.1818181818</v>
      </c>
      <c r="P8197" s="93" t="inlineStr">
        <is>
          <t>랄라블라마스크팩마스크팩 1매190801</t>
        </is>
      </c>
    </row>
    <row r="8198">
      <c r="A8198" s="93" t="n"/>
      <c r="B8198" s="127" t="n">
        <v>44045</v>
      </c>
      <c r="C8198" s="93">
        <f>TEXT(B8198,"aaa")</f>
        <v/>
      </c>
      <c r="D8198" s="93" t="n"/>
      <c r="E8198" s="93" t="inlineStr">
        <is>
          <t>수딩크림 증정기획</t>
        </is>
      </c>
      <c r="F8198" s="93" t="inlineStr">
        <is>
          <t>랄라블라</t>
        </is>
      </c>
      <c r="G8198" s="93" t="inlineStr">
        <is>
          <t>수딩크림 증정기획</t>
        </is>
      </c>
      <c r="H8198" s="93" t="n">
        <v>68</v>
      </c>
      <c r="J8198" s="93" t="n">
        <v>190801</v>
      </c>
      <c r="K8198" s="93" t="n"/>
      <c r="L8198" s="93" t="n">
        <v>1164908</v>
      </c>
      <c r="M8198" s="93" t="n">
        <v>1164908</v>
      </c>
      <c r="N8198" s="93" t="n">
        <v>290700</v>
      </c>
      <c r="O8198" s="148" t="n">
        <v>1059007.272727273</v>
      </c>
      <c r="P8198" s="93" t="inlineStr">
        <is>
          <t>랄라블라수딩크림 증정기획수딩크림 증정기획190801</t>
        </is>
      </c>
    </row>
    <row r="8199">
      <c r="A8199" s="93" t="n"/>
      <c r="B8199" s="127" t="n">
        <v>44045</v>
      </c>
      <c r="C8199" s="93">
        <f>TEXT(B8199,"aaa")</f>
        <v/>
      </c>
      <c r="D8199" s="93" t="n"/>
      <c r="E8199" s="93" t="inlineStr">
        <is>
          <t>수딩크림</t>
        </is>
      </c>
      <c r="F8199" s="93" t="inlineStr">
        <is>
          <t>랄라블라</t>
        </is>
      </c>
      <c r="G8199" s="93" t="inlineStr">
        <is>
          <t>수딩크림 100ml</t>
        </is>
      </c>
      <c r="H8199" s="93" t="n">
        <v>27</v>
      </c>
      <c r="J8199" s="93" t="n">
        <v>190801</v>
      </c>
      <c r="K8199" s="93" t="n"/>
      <c r="L8199" s="93" t="n">
        <v>531657</v>
      </c>
      <c r="M8199" s="93" t="n">
        <v>531657</v>
      </c>
      <c r="N8199" s="93" t="n">
        <v>82215</v>
      </c>
      <c r="O8199" s="148" t="n">
        <v>483324.5454545454</v>
      </c>
      <c r="P8199" s="93" t="inlineStr">
        <is>
          <t>랄라블라수딩크림수딩크림 100ml190801</t>
        </is>
      </c>
    </row>
    <row r="8200">
      <c r="A8200" s="93" t="n"/>
      <c r="B8200" s="127" t="n">
        <v>44045</v>
      </c>
      <c r="C8200" s="93">
        <f>TEXT(B8200,"aaa")</f>
        <v/>
      </c>
      <c r="D8200" s="93" t="n"/>
      <c r="E8200" s="93" t="inlineStr">
        <is>
          <t>앰플 기획세트</t>
        </is>
      </c>
      <c r="F8200" s="93" t="inlineStr">
        <is>
          <t>랄라블라</t>
        </is>
      </c>
      <c r="G8200" s="93" t="inlineStr">
        <is>
          <t>앰플 기획세트</t>
        </is>
      </c>
      <c r="H8200" s="93" t="n">
        <v>215</v>
      </c>
      <c r="J8200" s="93" t="n">
        <v>190801</v>
      </c>
      <c r="K8200" s="93" t="n"/>
      <c r="L8200" s="93" t="n">
        <v>3198555</v>
      </c>
      <c r="M8200" s="93" t="n">
        <v>3198555</v>
      </c>
      <c r="N8200" s="93" t="n">
        <v>3198555</v>
      </c>
      <c r="O8200" s="148" t="n">
        <v>2907777.272727272</v>
      </c>
      <c r="P8200" s="93" t="inlineStr">
        <is>
          <t>랄라블라앰플 기획세트앰플 기획세트190801</t>
        </is>
      </c>
    </row>
    <row r="8201">
      <c r="A8201" s="93" t="n"/>
      <c r="B8201" s="127" t="n">
        <v>44045</v>
      </c>
      <c r="C8201" s="93">
        <f>TEXT(B8201,"aaa")</f>
        <v/>
      </c>
      <c r="D8201" s="93" t="n"/>
      <c r="E8201" s="93" t="inlineStr">
        <is>
          <t>클렌징폼 기획세트</t>
        </is>
      </c>
      <c r="F8201" s="93" t="inlineStr">
        <is>
          <t>랄라블라</t>
        </is>
      </c>
      <c r="G8201" s="93" t="inlineStr">
        <is>
          <t>클렌징폼 기획세트</t>
        </is>
      </c>
      <c r="H8201" s="93" t="n">
        <v>59</v>
      </c>
      <c r="J8201" s="93" t="n">
        <v>190801</v>
      </c>
      <c r="K8201" s="93" t="n"/>
      <c r="L8201" s="93" t="n">
        <v>410876</v>
      </c>
      <c r="M8201" s="93" t="n">
        <v>410876</v>
      </c>
      <c r="N8201" s="93" t="n">
        <v>410876</v>
      </c>
      <c r="O8201" s="148" t="n">
        <v>373523.6363636364</v>
      </c>
      <c r="P8201" s="93" t="inlineStr">
        <is>
          <t>랄라블라클렌징폼 기획세트클렌징폼 기획세트190801</t>
        </is>
      </c>
    </row>
    <row r="8202">
      <c r="A8202" s="93" t="n"/>
      <c r="B8202" s="127" t="n">
        <v>44045</v>
      </c>
      <c r="C8202" s="93">
        <f>TEXT(B8202,"aaa")</f>
        <v/>
      </c>
      <c r="D8202" s="93" t="n"/>
      <c r="E8202" s="93" t="inlineStr">
        <is>
          <t>클렌징폼</t>
        </is>
      </c>
      <c r="F8202" s="93" t="inlineStr">
        <is>
          <t>랄라블라</t>
        </is>
      </c>
      <c r="G8202" s="93" t="inlineStr">
        <is>
          <t>클렌징폼 120ml</t>
        </is>
      </c>
      <c r="H8202" s="93" t="n">
        <v>5</v>
      </c>
      <c r="J8202" s="7" t="n">
        <v>190801</v>
      </c>
      <c r="K8202" s="6" t="n"/>
      <c r="L8202" s="93" t="n">
        <v>33955</v>
      </c>
      <c r="M8202" s="93" t="n">
        <v>33955</v>
      </c>
      <c r="N8202" s="93" t="n">
        <v>13750</v>
      </c>
      <c r="O8202" s="148" t="n">
        <v>30868.18181818182</v>
      </c>
      <c r="P8202" s="93" t="inlineStr">
        <is>
          <t>랄라블라클렌징폼클렌징폼 120ml190801</t>
        </is>
      </c>
    </row>
    <row r="8203">
      <c r="A8203" s="93" t="n"/>
      <c r="B8203" s="127" t="n">
        <v>44045</v>
      </c>
      <c r="C8203" s="93">
        <f>TEXT(B8203,"aaa")</f>
        <v/>
      </c>
      <c r="D8203" s="93" t="n"/>
      <c r="E8203" s="93" t="inlineStr">
        <is>
          <t>토너 증정기획</t>
        </is>
      </c>
      <c r="F8203" s="93" t="inlineStr">
        <is>
          <t>랄라블라</t>
        </is>
      </c>
      <c r="G8203" s="93" t="inlineStr">
        <is>
          <t>토너 증정기획</t>
        </is>
      </c>
      <c r="H8203" s="6" t="n">
        <v>13</v>
      </c>
      <c r="I8203" s="6" t="n"/>
      <c r="J8203" s="7" t="n">
        <v>190801</v>
      </c>
      <c r="K8203" s="6" t="n"/>
      <c r="L8203" s="93" t="n">
        <v>122941</v>
      </c>
      <c r="M8203" s="93" t="n">
        <v>122941</v>
      </c>
      <c r="N8203" s="93" t="n">
        <v>58370</v>
      </c>
      <c r="O8203" s="148" t="n">
        <v>111764.5454545454</v>
      </c>
      <c r="P8203" s="93" t="inlineStr">
        <is>
          <t>랄라블라토너 증정기획토너 증정기획190801</t>
        </is>
      </c>
    </row>
    <row r="8204">
      <c r="A8204" s="93" t="n"/>
      <c r="B8204" s="127" t="n">
        <v>44045</v>
      </c>
      <c r="C8204" s="93">
        <f>TEXT(B8204,"aaa")</f>
        <v/>
      </c>
      <c r="D8204" s="93" t="n"/>
      <c r="E8204" s="93" t="inlineStr">
        <is>
          <t>선크림</t>
        </is>
      </c>
      <c r="F8204" s="93" t="inlineStr">
        <is>
          <t>랄라블라</t>
        </is>
      </c>
      <c r="G8204" s="93" t="inlineStr">
        <is>
          <t>선크림 50ml</t>
        </is>
      </c>
      <c r="H8204" s="93" t="n">
        <v>34</v>
      </c>
      <c r="J8204" s="93" t="n">
        <v>190801</v>
      </c>
      <c r="K8204" s="93" t="n"/>
      <c r="L8204" s="93" t="n">
        <v>340000</v>
      </c>
      <c r="M8204" s="93" t="n">
        <v>340000</v>
      </c>
      <c r="N8204" s="93" t="n">
        <v>79730</v>
      </c>
      <c r="O8204" s="148" t="n">
        <v>309090.9090909091</v>
      </c>
      <c r="P8204" s="93" t="inlineStr">
        <is>
          <t>랄라블라선크림선크림 50ml190801</t>
        </is>
      </c>
    </row>
    <row r="8205">
      <c r="A8205" s="93" t="n"/>
      <c r="B8205" s="127" t="n">
        <v>44045</v>
      </c>
      <c r="C8205" s="93">
        <f>TEXT(B8205,"aaa")</f>
        <v/>
      </c>
      <c r="D8205" s="93" t="n"/>
      <c r="E8205" s="93" t="inlineStr">
        <is>
          <t>대용량 기획세트</t>
        </is>
      </c>
      <c r="F8205" s="93" t="inlineStr">
        <is>
          <t>랄라블라</t>
        </is>
      </c>
      <c r="G8205" s="93" t="inlineStr">
        <is>
          <t>대용량 기획세트</t>
        </is>
      </c>
      <c r="H8205" s="93" t="n">
        <v>257</v>
      </c>
      <c r="J8205" s="93" t="n">
        <v>190801</v>
      </c>
      <c r="K8205" s="93" t="n"/>
      <c r="L8205" s="93" t="n">
        <v>4065226</v>
      </c>
      <c r="M8205" s="93" t="n">
        <v>4065226</v>
      </c>
      <c r="N8205" s="93" t="n">
        <v>1499595</v>
      </c>
      <c r="O8205" s="148" t="n">
        <v>3695660</v>
      </c>
      <c r="P8205" s="93" t="inlineStr">
        <is>
          <t>랄라블라대용량 기획세트대용량 기획세트190801</t>
        </is>
      </c>
    </row>
    <row r="8206">
      <c r="A8206" s="93" t="n"/>
      <c r="B8206" s="127" t="n">
        <v>44045</v>
      </c>
      <c r="C8206" s="93">
        <f>TEXT(B8206,"aaa")</f>
        <v/>
      </c>
      <c r="D8206" s="93" t="n"/>
      <c r="E8206" s="93" t="inlineStr">
        <is>
          <t>마스크팩</t>
        </is>
      </c>
      <c r="F8206" s="93" t="inlineStr">
        <is>
          <t>랄라블라</t>
        </is>
      </c>
      <c r="G8206" s="93" t="inlineStr">
        <is>
          <t>마스크 5+1 기획세트</t>
        </is>
      </c>
      <c r="H8206" s="93" t="n">
        <v>246</v>
      </c>
      <c r="J8206" s="93" t="n">
        <v>190801</v>
      </c>
      <c r="K8206" s="93" t="n"/>
      <c r="L8206" s="93" t="n">
        <v>1376862</v>
      </c>
      <c r="M8206" s="93" t="n">
        <v>1376862</v>
      </c>
      <c r="N8206" s="93" t="n">
        <v>654360</v>
      </c>
      <c r="O8206" s="148" t="n">
        <v>1251692.727272727</v>
      </c>
      <c r="P8206" s="93" t="inlineStr">
        <is>
          <t>랄라블라마스크팩마스크 5+1 기획세트190801</t>
        </is>
      </c>
    </row>
    <row r="8207" customFormat="1" s="93">
      <c r="B8207" s="127" t="n">
        <v>44046</v>
      </c>
      <c r="C8207" s="93">
        <f>TEXT(B8207,"aaa")</f>
        <v/>
      </c>
      <c r="E8207" s="93" t="inlineStr">
        <is>
          <t>토너</t>
        </is>
      </c>
      <c r="F8207" s="93" t="inlineStr">
        <is>
          <t>W컨셉</t>
        </is>
      </c>
      <c r="G8207" s="93" t="inlineStr">
        <is>
          <t>250ml</t>
        </is>
      </c>
      <c r="H8207" s="93" t="n">
        <v>22</v>
      </c>
      <c r="J8207" s="93" t="n">
        <v>190801</v>
      </c>
      <c r="L8207" s="93" t="n">
        <v>440000</v>
      </c>
      <c r="M8207" s="93" t="n">
        <v>316800</v>
      </c>
      <c r="N8207" s="93" t="n">
        <v>71720</v>
      </c>
      <c r="O8207" s="148" t="n">
        <v>399999.9999999999</v>
      </c>
      <c r="P8207" s="93" t="inlineStr">
        <is>
          <t>W컨셉토너250ml190801</t>
        </is>
      </c>
    </row>
    <row r="8208" customFormat="1" s="93">
      <c r="B8208" s="127" t="n">
        <v>44046</v>
      </c>
      <c r="C8208" s="93">
        <f>TEXT(B8208,"aaa")</f>
        <v/>
      </c>
      <c r="E8208" s="93" t="inlineStr">
        <is>
          <t>토너</t>
        </is>
      </c>
      <c r="F8208" s="93" t="inlineStr">
        <is>
          <t>W컨셉</t>
        </is>
      </c>
      <c r="G8208" s="93" t="inlineStr">
        <is>
          <t>250ml 2set</t>
        </is>
      </c>
      <c r="H8208" s="93" t="n">
        <v>15</v>
      </c>
      <c r="J8208" s="93" t="n">
        <v>190801</v>
      </c>
      <c r="L8208" s="93" t="n">
        <v>525000</v>
      </c>
      <c r="M8208" s="93" t="n">
        <v>383250</v>
      </c>
      <c r="N8208" s="93" t="n">
        <v>97800</v>
      </c>
      <c r="O8208" s="148" t="n">
        <v>477272.7272727272</v>
      </c>
      <c r="P8208" s="93" t="inlineStr">
        <is>
          <t>W컨셉토너250ml 2set190801</t>
        </is>
      </c>
    </row>
    <row r="8209" customFormat="1" s="93">
      <c r="B8209" s="127" t="n">
        <v>44046</v>
      </c>
      <c r="C8209" s="93">
        <f>TEXT(B8209,"aaa")</f>
        <v/>
      </c>
      <c r="E8209" s="93" t="inlineStr">
        <is>
          <t>토너</t>
        </is>
      </c>
      <c r="F8209" s="93" t="inlineStr">
        <is>
          <t>스타일쉐어</t>
        </is>
      </c>
      <c r="G8209" s="93" t="inlineStr">
        <is>
          <t>250ml</t>
        </is>
      </c>
      <c r="H8209" s="93" t="n">
        <v>16</v>
      </c>
      <c r="J8209" s="93" t="n">
        <v>190801</v>
      </c>
      <c r="L8209" s="93" t="n">
        <v>320000</v>
      </c>
      <c r="M8209" s="93" t="n">
        <v>240000</v>
      </c>
      <c r="N8209" s="93" t="n">
        <v>52160</v>
      </c>
      <c r="O8209" s="148" t="n">
        <v>290909.0909090909</v>
      </c>
      <c r="P8209" s="93" t="inlineStr">
        <is>
          <t>스타일쉐어토너250ml190801</t>
        </is>
      </c>
    </row>
    <row r="8210" customFormat="1" s="93">
      <c r="B8210" s="127" t="n">
        <v>44046</v>
      </c>
      <c r="C8210" s="93">
        <f>TEXT(B8210,"aaa")</f>
        <v/>
      </c>
      <c r="E8210" s="93" t="inlineStr">
        <is>
          <t>선크림</t>
        </is>
      </c>
      <c r="F8210" s="93" t="inlineStr">
        <is>
          <t>카페24</t>
        </is>
      </c>
      <c r="G8210" s="93" t="inlineStr">
        <is>
          <t>선크림 50ml</t>
        </is>
      </c>
      <c r="H8210" s="93" t="n">
        <v>4</v>
      </c>
      <c r="J8210" s="93" t="n">
        <v>190801</v>
      </c>
      <c r="L8210" s="93" t="n">
        <v>80000</v>
      </c>
      <c r="M8210" s="93" t="n">
        <v>75320</v>
      </c>
      <c r="N8210" s="93" t="n">
        <v>9380</v>
      </c>
      <c r="O8210" s="148" t="n">
        <v>72727.27272727272</v>
      </c>
      <c r="P8210" s="93" t="inlineStr">
        <is>
          <t>카페24선크림선크림 50ml190801</t>
        </is>
      </c>
    </row>
    <row r="8211" customFormat="1" s="93">
      <c r="B8211" s="127" t="n">
        <v>44046</v>
      </c>
      <c r="C8211" s="93">
        <f>TEXT(B8211,"aaa")</f>
        <v/>
      </c>
      <c r="E8211" s="93" t="inlineStr">
        <is>
          <t>선크림</t>
        </is>
      </c>
      <c r="F8211" s="93" t="inlineStr">
        <is>
          <t>카페24</t>
        </is>
      </c>
      <c r="G8211" s="93" t="inlineStr">
        <is>
          <t>선크림 50ml  2set</t>
        </is>
      </c>
      <c r="H8211" s="93" t="n">
        <v>2</v>
      </c>
      <c r="J8211" s="93" t="n">
        <v>190801</v>
      </c>
      <c r="L8211" s="93" t="n">
        <v>70000</v>
      </c>
      <c r="M8211" s="93" t="n">
        <v>65905</v>
      </c>
      <c r="N8211" s="93" t="n">
        <v>9380</v>
      </c>
      <c r="O8211" s="148" t="n">
        <v>63636.36363636363</v>
      </c>
      <c r="P8211" s="93" t="inlineStr">
        <is>
          <t>카페24선크림선크림 50ml  2set190801</t>
        </is>
      </c>
    </row>
    <row r="8212" customFormat="1" s="93">
      <c r="B8212" s="127" t="n">
        <v>44046</v>
      </c>
      <c r="C8212" s="93">
        <f>TEXT(B8212,"aaa")</f>
        <v/>
      </c>
      <c r="E8212" s="93" t="inlineStr">
        <is>
          <t>여름 한정 진정세트</t>
        </is>
      </c>
      <c r="F8212" s="93" t="inlineStr">
        <is>
          <t>카페24</t>
        </is>
      </c>
      <c r="G8212" s="93" t="inlineStr">
        <is>
          <t>여름 한정 진정세트</t>
        </is>
      </c>
      <c r="H8212" s="93" t="n">
        <v>5</v>
      </c>
      <c r="J8212" s="93" t="n">
        <v>190801</v>
      </c>
      <c r="L8212" s="93" t="n">
        <v>175000</v>
      </c>
      <c r="M8212" s="93" t="n">
        <v>164762.5</v>
      </c>
      <c r="N8212" s="93" t="n">
        <v>28025</v>
      </c>
      <c r="O8212" s="148" t="n">
        <v>159090.9090909091</v>
      </c>
      <c r="P8212" s="93" t="inlineStr">
        <is>
          <t>카페24여름 한정 진정세트여름 한정 진정세트190801</t>
        </is>
      </c>
    </row>
    <row r="8213" customFormat="1" s="93">
      <c r="B8213" s="127" t="n">
        <v>44046</v>
      </c>
      <c r="C8213" s="93">
        <f>TEXT(B8213,"aaa")</f>
        <v/>
      </c>
      <c r="E8213" s="93" t="inlineStr">
        <is>
          <t>여름 한정 진정세트</t>
        </is>
      </c>
      <c r="F8213" s="93" t="inlineStr">
        <is>
          <t>카페24</t>
        </is>
      </c>
      <c r="G8213" s="93" t="inlineStr">
        <is>
          <t>여름 한정 진정세트 (대용량)</t>
        </is>
      </c>
      <c r="H8213" s="93" t="n">
        <v>4</v>
      </c>
      <c r="J8213" s="93" t="n">
        <v>190801</v>
      </c>
      <c r="L8213" s="93" t="n">
        <v>180000</v>
      </c>
      <c r="M8213" s="93" t="n">
        <v>169470</v>
      </c>
      <c r="N8213" s="93" t="n">
        <v>28280</v>
      </c>
      <c r="O8213" s="148" t="n">
        <v>163636.3636363636</v>
      </c>
      <c r="P8213" s="93" t="inlineStr">
        <is>
          <t>카페24여름 한정 진정세트여름 한정 진정세트 (대용량)190801</t>
        </is>
      </c>
    </row>
    <row r="8214" customFormat="1" s="93">
      <c r="B8214" s="127" t="n">
        <v>44046</v>
      </c>
      <c r="C8214" s="93">
        <f>TEXT(B8214,"aaa")</f>
        <v/>
      </c>
      <c r="E8214" s="93" t="inlineStr">
        <is>
          <t>어성초진정패키지</t>
        </is>
      </c>
      <c r="F8214" s="93" t="inlineStr">
        <is>
          <t>카페24</t>
        </is>
      </c>
      <c r="G8214" s="93" t="inlineStr">
        <is>
          <t>어성초 진정패키지세트</t>
        </is>
      </c>
      <c r="H8214" s="93" t="n">
        <v>8</v>
      </c>
      <c r="J8214" s="93" t="n">
        <v>190801</v>
      </c>
      <c r="L8214" s="93" t="n">
        <v>792000</v>
      </c>
      <c r="M8214" s="93" t="n">
        <v>745668</v>
      </c>
      <c r="N8214" s="93" t="n">
        <v>121096</v>
      </c>
      <c r="O8214" s="148" t="n">
        <v>720000</v>
      </c>
      <c r="P8214" s="93" t="inlineStr">
        <is>
          <t>카페24어성초진정패키지어성초 진정패키지세트190801</t>
        </is>
      </c>
    </row>
    <row r="8215" customFormat="1" s="93">
      <c r="B8215" s="127" t="n">
        <v>44046</v>
      </c>
      <c r="C8215" s="93">
        <f>TEXT(B8215,"aaa")</f>
        <v/>
      </c>
      <c r="E8215" s="93" t="inlineStr">
        <is>
          <t>머드크림마스크</t>
        </is>
      </c>
      <c r="F8215" s="93" t="inlineStr">
        <is>
          <t>카페24</t>
        </is>
      </c>
      <c r="G8215" s="93" t="inlineStr">
        <is>
          <t>머드크림마스크 100ml</t>
        </is>
      </c>
      <c r="H8215" s="93" t="n">
        <v>2</v>
      </c>
      <c r="J8215" s="93" t="n">
        <v>190801</v>
      </c>
      <c r="L8215" s="93" t="n">
        <v>40000</v>
      </c>
      <c r="M8215" s="93" t="n">
        <v>37660</v>
      </c>
      <c r="N8215" s="93" t="n">
        <v>2884</v>
      </c>
      <c r="O8215" s="148" t="n">
        <v>36363.63636363636</v>
      </c>
      <c r="P8215" s="93" t="inlineStr">
        <is>
          <t>카페24머드크림마스크머드크림마스크 100ml190801</t>
        </is>
      </c>
    </row>
    <row r="8216" customFormat="1" s="93">
      <c r="B8216" s="127" t="n">
        <v>44046</v>
      </c>
      <c r="C8216" s="93">
        <f>TEXT(B8216,"aaa")</f>
        <v/>
      </c>
      <c r="E8216" s="93" t="inlineStr">
        <is>
          <t>머드크림마스크</t>
        </is>
      </c>
      <c r="F8216" s="93" t="inlineStr">
        <is>
          <t>카페24</t>
        </is>
      </c>
      <c r="G8216" s="93" t="inlineStr">
        <is>
          <t>머드크림마스크 100ml 2set</t>
        </is>
      </c>
      <c r="H8216" s="93" t="n">
        <v>1</v>
      </c>
      <c r="J8216" s="93" t="n">
        <v>190801</v>
      </c>
      <c r="L8216" s="93" t="n">
        <v>35000</v>
      </c>
      <c r="M8216" s="93" t="n">
        <v>32952.5</v>
      </c>
      <c r="N8216" s="93" t="n">
        <v>2884</v>
      </c>
      <c r="O8216" s="148" t="n">
        <v>31818.18181818182</v>
      </c>
      <c r="P8216" s="93" t="inlineStr">
        <is>
          <t>카페24머드크림마스크머드크림마스크 100ml 2set190801</t>
        </is>
      </c>
    </row>
    <row r="8217" customFormat="1" s="93">
      <c r="B8217" s="127" t="n">
        <v>44046</v>
      </c>
      <c r="C8217" s="93">
        <f>TEXT(B8217,"aaa")</f>
        <v/>
      </c>
      <c r="E8217" s="93" t="inlineStr">
        <is>
          <t>마스크팩</t>
        </is>
      </c>
      <c r="F8217" s="93" t="inlineStr">
        <is>
          <t>카페24</t>
        </is>
      </c>
      <c r="G8217" s="93" t="inlineStr">
        <is>
          <t>마스크팩 1매</t>
        </is>
      </c>
      <c r="H8217" s="93" t="n">
        <v>4</v>
      </c>
      <c r="J8217" s="93" t="n">
        <v>190801</v>
      </c>
      <c r="L8217" s="93" t="n">
        <v>16000</v>
      </c>
      <c r="M8217" s="93" t="n">
        <v>15064</v>
      </c>
      <c r="N8217" s="93" t="n">
        <v>1588</v>
      </c>
      <c r="O8217" s="148" t="n">
        <v>14545.45454545454</v>
      </c>
      <c r="P8217" s="93" t="inlineStr">
        <is>
          <t>카페24마스크팩마스크팩 1매190801</t>
        </is>
      </c>
    </row>
    <row r="8218" customFormat="1" s="93">
      <c r="B8218" s="127" t="n">
        <v>44046</v>
      </c>
      <c r="C8218" s="93">
        <f>TEXT(B8218,"aaa")</f>
        <v/>
      </c>
      <c r="E8218" s="93" t="inlineStr">
        <is>
          <t>마스크팩</t>
        </is>
      </c>
      <c r="F8218" s="93" t="inlineStr">
        <is>
          <t>카페24</t>
        </is>
      </c>
      <c r="G8218" s="93" t="inlineStr">
        <is>
          <t>마스크팩 10매</t>
        </is>
      </c>
      <c r="H8218" s="93" t="n">
        <v>7</v>
      </c>
      <c r="J8218" s="93" t="n">
        <v>190801</v>
      </c>
      <c r="L8218" s="93" t="n">
        <v>140000</v>
      </c>
      <c r="M8218" s="93" t="n">
        <v>131810</v>
      </c>
      <c r="N8218" s="93" t="n">
        <v>27790</v>
      </c>
      <c r="O8218" s="148" t="n">
        <v>127272.7272727273</v>
      </c>
      <c r="P8218" s="93" t="inlineStr">
        <is>
          <t>카페24마스크팩마스크팩 10매190801</t>
        </is>
      </c>
    </row>
    <row r="8219" customFormat="1" s="93">
      <c r="B8219" s="127" t="n">
        <v>44046</v>
      </c>
      <c r="C8219" s="93">
        <f>TEXT(B8219,"aaa")</f>
        <v/>
      </c>
      <c r="E8219" s="93" t="inlineStr">
        <is>
          <t>토너</t>
        </is>
      </c>
      <c r="F8219" s="93" t="inlineStr">
        <is>
          <t>카페24</t>
        </is>
      </c>
      <c r="G8219" s="93" t="inlineStr">
        <is>
          <t>250ml</t>
        </is>
      </c>
      <c r="H8219" s="93" t="n">
        <v>106</v>
      </c>
      <c r="J8219" s="93" t="n">
        <v>190801</v>
      </c>
      <c r="L8219" s="93" t="n">
        <v>2120000</v>
      </c>
      <c r="M8219" s="93" t="n">
        <v>1995980</v>
      </c>
      <c r="N8219" s="93" t="n">
        <v>345560</v>
      </c>
      <c r="O8219" s="148" t="n">
        <v>1927272.727272727</v>
      </c>
      <c r="P8219" s="93" t="inlineStr">
        <is>
          <t>카페24토너250ml190801</t>
        </is>
      </c>
    </row>
    <row r="8220" customFormat="1" s="93">
      <c r="B8220" s="127" t="n">
        <v>44046</v>
      </c>
      <c r="C8220" s="93">
        <f>TEXT(B8220,"aaa")</f>
        <v/>
      </c>
      <c r="E8220" s="93" t="inlineStr">
        <is>
          <t>토너</t>
        </is>
      </c>
      <c r="F8220" s="93" t="inlineStr">
        <is>
          <t>카페24</t>
        </is>
      </c>
      <c r="G8220" s="93" t="inlineStr">
        <is>
          <t>250ml 2set</t>
        </is>
      </c>
      <c r="H8220" s="93" t="n">
        <v>94</v>
      </c>
      <c r="J8220" s="93" t="n">
        <v>190801</v>
      </c>
      <c r="L8220" s="93" t="n">
        <v>3290000</v>
      </c>
      <c r="M8220" s="93" t="n">
        <v>3097535</v>
      </c>
      <c r="N8220" s="93" t="n">
        <v>612880</v>
      </c>
      <c r="O8220" s="148" t="n">
        <v>2990909.090909091</v>
      </c>
      <c r="P8220" s="93" t="inlineStr">
        <is>
          <t>카페24토너250ml 2set190801</t>
        </is>
      </c>
    </row>
    <row r="8221" customFormat="1" s="93">
      <c r="B8221" s="127" t="n">
        <v>44046</v>
      </c>
      <c r="C8221" s="93">
        <f>TEXT(B8221,"aaa")</f>
        <v/>
      </c>
      <c r="E8221" s="93" t="inlineStr">
        <is>
          <t>토너</t>
        </is>
      </c>
      <c r="F8221" s="93" t="inlineStr">
        <is>
          <t>카페24</t>
        </is>
      </c>
      <c r="G8221" s="93" t="inlineStr">
        <is>
          <t>500ml</t>
        </is>
      </c>
      <c r="H8221" s="93" t="n">
        <v>92</v>
      </c>
      <c r="J8221" s="93" t="n">
        <v>190801</v>
      </c>
      <c r="L8221" s="93" t="n">
        <v>3036000</v>
      </c>
      <c r="M8221" s="93" t="n">
        <v>2858394</v>
      </c>
      <c r="N8221" s="93" t="n">
        <v>434700</v>
      </c>
      <c r="O8221" s="148" t="n">
        <v>2760000</v>
      </c>
      <c r="P8221" s="93" t="inlineStr">
        <is>
          <t>카페24토너500ml190801</t>
        </is>
      </c>
    </row>
    <row r="8222" customFormat="1" s="93">
      <c r="B8222" s="127" t="n">
        <v>44046</v>
      </c>
      <c r="C8222" s="93">
        <f>TEXT(B8222,"aaa")</f>
        <v/>
      </c>
      <c r="E8222" s="93" t="inlineStr">
        <is>
          <t>토너</t>
        </is>
      </c>
      <c r="F8222" s="93" t="inlineStr">
        <is>
          <t>카페24</t>
        </is>
      </c>
      <c r="G8222" s="93" t="inlineStr">
        <is>
          <t>스킨팩 화장솜 60P</t>
        </is>
      </c>
      <c r="H8222" s="93" t="n">
        <v>62</v>
      </c>
      <c r="J8222" s="93" t="n">
        <v>190801</v>
      </c>
      <c r="L8222" s="93" t="n">
        <v>186000</v>
      </c>
      <c r="M8222" s="93" t="n">
        <v>175119</v>
      </c>
      <c r="N8222" s="93" t="n">
        <v>68820</v>
      </c>
      <c r="O8222" s="148" t="n">
        <v>169090.9090909091</v>
      </c>
      <c r="P8222" s="93" t="inlineStr">
        <is>
          <t>카페24토너스킨팩 화장솜 60P190801</t>
        </is>
      </c>
    </row>
    <row r="8223" customFormat="1" s="93">
      <c r="B8223" s="127" t="n">
        <v>44046</v>
      </c>
      <c r="C8223" s="93">
        <f>TEXT(B8223,"aaa")</f>
        <v/>
      </c>
      <c r="E8223" s="93" t="inlineStr">
        <is>
          <t>앰플</t>
        </is>
      </c>
      <c r="F8223" s="93" t="inlineStr">
        <is>
          <t>카페24</t>
        </is>
      </c>
      <c r="G8223" s="93" t="inlineStr">
        <is>
          <t>앰플 30ml</t>
        </is>
      </c>
      <c r="H8223" s="93" t="n">
        <v>37</v>
      </c>
      <c r="J8223" s="93" t="n">
        <v>190801</v>
      </c>
      <c r="L8223" s="93" t="n">
        <v>1036000</v>
      </c>
      <c r="M8223" s="93" t="n">
        <v>975394</v>
      </c>
      <c r="N8223" s="93" t="n">
        <v>125689</v>
      </c>
      <c r="O8223" s="148" t="n">
        <v>941818.1818181818</v>
      </c>
      <c r="P8223" s="93" t="inlineStr">
        <is>
          <t>카페24앰플앰플 30ml190801</t>
        </is>
      </c>
    </row>
    <row r="8224" customFormat="1" s="93">
      <c r="B8224" s="127" t="n">
        <v>44046</v>
      </c>
      <c r="C8224" s="93">
        <f>TEXT(B8224,"aaa")</f>
        <v/>
      </c>
      <c r="E8224" s="93" t="inlineStr">
        <is>
          <t>수딩크림</t>
        </is>
      </c>
      <c r="F8224" s="93" t="inlineStr">
        <is>
          <t>카페24</t>
        </is>
      </c>
      <c r="G8224" s="93" t="inlineStr">
        <is>
          <t>수딩크림 100ml</t>
        </is>
      </c>
      <c r="H8224" s="93" t="n">
        <v>10</v>
      </c>
      <c r="J8224" s="93" t="n">
        <v>190801</v>
      </c>
      <c r="L8224" s="93" t="n">
        <v>380000</v>
      </c>
      <c r="M8224" s="93" t="n">
        <v>357770</v>
      </c>
      <c r="N8224" s="93" t="n">
        <v>30450</v>
      </c>
      <c r="O8224" s="148" t="n">
        <v>345454.5454545454</v>
      </c>
      <c r="P8224" s="93" t="inlineStr">
        <is>
          <t>카페24수딩크림수딩크림 100ml190801</t>
        </is>
      </c>
    </row>
    <row r="8225" customFormat="1" s="93">
      <c r="B8225" s="127" t="n">
        <v>44046</v>
      </c>
      <c r="C8225" s="93">
        <f>TEXT(B8225,"aaa")</f>
        <v/>
      </c>
      <c r="E8225" s="93" t="inlineStr">
        <is>
          <t>토너</t>
        </is>
      </c>
      <c r="F8225" s="93" t="inlineStr">
        <is>
          <t>큐텐재팬</t>
        </is>
      </c>
      <c r="G8225" s="93" t="inlineStr">
        <is>
          <t>200726=250ml</t>
        </is>
      </c>
      <c r="H8225" s="93" t="n">
        <v>45</v>
      </c>
      <c r="J8225" s="93" t="n">
        <v>190801</v>
      </c>
      <c r="L8225" s="93" t="n">
        <v>1485000</v>
      </c>
      <c r="M8225" s="93" t="n">
        <v>1321650</v>
      </c>
      <c r="N8225" s="93" t="n">
        <v>146700</v>
      </c>
      <c r="O8225" s="148" t="n">
        <v>1350000</v>
      </c>
      <c r="P8225" s="93" t="inlineStr">
        <is>
          <t>큐텐재팬토너200726=250ml190801</t>
        </is>
      </c>
    </row>
    <row r="8226" customFormat="1" s="93">
      <c r="B8226" s="127" t="n">
        <v>44046</v>
      </c>
      <c r="C8226" s="93">
        <f>TEXT(B8226,"aaa")</f>
        <v/>
      </c>
      <c r="E8226" s="93" t="inlineStr">
        <is>
          <t>수딩크림</t>
        </is>
      </c>
      <c r="F8226" s="93" t="inlineStr">
        <is>
          <t>큐텐재팬</t>
        </is>
      </c>
      <c r="G8226" s="93" t="inlineStr">
        <is>
          <t>200726=수딩크림 100ml</t>
        </is>
      </c>
      <c r="H8226" s="93" t="n">
        <v>1</v>
      </c>
      <c r="J8226" s="93" t="n">
        <v>190801</v>
      </c>
      <c r="L8226" s="93" t="n">
        <v>44000</v>
      </c>
      <c r="M8226" s="93" t="n">
        <v>39160</v>
      </c>
      <c r="N8226" s="93" t="n">
        <v>4275</v>
      </c>
      <c r="O8226" s="148" t="n">
        <v>40000</v>
      </c>
      <c r="P8226" s="93" t="inlineStr">
        <is>
          <t>큐텐재팬수딩크림200726=수딩크림 100ml190801</t>
        </is>
      </c>
    </row>
    <row r="8227" customFormat="1" s="93">
      <c r="B8227" s="127" t="n">
        <v>44046</v>
      </c>
      <c r="C8227" s="93">
        <f>TEXT(B8227,"aaa")</f>
        <v/>
      </c>
      <c r="E8227" s="93" t="inlineStr">
        <is>
          <t>앰플</t>
        </is>
      </c>
      <c r="F8227" s="93" t="inlineStr">
        <is>
          <t>큐텐재팬</t>
        </is>
      </c>
      <c r="G8227" s="93" t="inlineStr">
        <is>
          <t>200726=앰플 30ml</t>
        </is>
      </c>
      <c r="H8227" s="93" t="n">
        <v>9</v>
      </c>
      <c r="J8227" s="93" t="n">
        <v>190801</v>
      </c>
      <c r="L8227" s="93" t="n">
        <v>351000</v>
      </c>
      <c r="M8227" s="93" t="n">
        <v>312390</v>
      </c>
      <c r="N8227" s="93" t="n">
        <v>30573</v>
      </c>
      <c r="O8227" s="148" t="n">
        <v>319090.9090909091</v>
      </c>
      <c r="P8227" s="93" t="inlineStr">
        <is>
          <t>큐텐재팬앰플200726=앰플 30ml190801</t>
        </is>
      </c>
    </row>
    <row r="8228" customFormat="1" s="93">
      <c r="B8228" s="127" t="n">
        <v>44046</v>
      </c>
      <c r="C8228" s="93">
        <f>TEXT(B8228,"aaa")</f>
        <v/>
      </c>
      <c r="E8228" s="93" t="inlineStr">
        <is>
          <t>토너</t>
        </is>
      </c>
      <c r="F8228" s="93" t="inlineStr">
        <is>
          <t>큐텐재팬</t>
        </is>
      </c>
      <c r="G8228" s="93" t="inlineStr">
        <is>
          <t>200726=250ml 2set</t>
        </is>
      </c>
      <c r="H8228" s="93" t="n">
        <v>18</v>
      </c>
      <c r="J8228" s="93" t="n">
        <v>190801</v>
      </c>
      <c r="L8228" s="93" t="n">
        <v>954000</v>
      </c>
      <c r="M8228" s="93" t="n">
        <v>849060</v>
      </c>
      <c r="N8228" s="93" t="n">
        <v>117360</v>
      </c>
      <c r="O8228" s="148" t="n">
        <v>867272.7272727272</v>
      </c>
      <c r="P8228" s="93" t="inlineStr">
        <is>
          <t>큐텐재팬토너200726=250ml 2set190801</t>
        </is>
      </c>
    </row>
    <row r="8229" customFormat="1" s="93">
      <c r="B8229" s="127" t="n">
        <v>44046</v>
      </c>
      <c r="C8229" s="93">
        <f>TEXT(B8229,"aaa")</f>
        <v/>
      </c>
      <c r="E8229" s="93" t="inlineStr">
        <is>
          <t>토너</t>
        </is>
      </c>
      <c r="F8229" s="93" t="inlineStr">
        <is>
          <t>쇼피태국</t>
        </is>
      </c>
      <c r="G8229" s="93" t="inlineStr">
        <is>
          <t>200726=250ml</t>
        </is>
      </c>
      <c r="H8229" s="93" t="n">
        <v>1</v>
      </c>
      <c r="J8229" s="93" t="n">
        <v>190801</v>
      </c>
      <c r="L8229" s="93" t="n">
        <v>25053</v>
      </c>
      <c r="M8229" s="93" t="n">
        <v>24301.41</v>
      </c>
      <c r="N8229" s="93" t="n">
        <v>3260</v>
      </c>
      <c r="O8229" s="148" t="n">
        <v>22775.45454545454</v>
      </c>
      <c r="P8229" s="93" t="inlineStr">
        <is>
          <t>쇼피태국토너200726=250ml190801</t>
        </is>
      </c>
    </row>
    <row r="8230" customFormat="1" s="93">
      <c r="B8230" s="127" t="n">
        <v>44046</v>
      </c>
      <c r="C8230" s="93">
        <f>TEXT(B8230,"aaa")</f>
        <v/>
      </c>
      <c r="E8230" s="93" t="inlineStr">
        <is>
          <t>앰플</t>
        </is>
      </c>
      <c r="F8230" s="93" t="inlineStr">
        <is>
          <t>쇼피태국</t>
        </is>
      </c>
      <c r="G8230" s="93" t="inlineStr">
        <is>
          <t>200726=앰플 30ml</t>
        </is>
      </c>
      <c r="H8230" s="93" t="n">
        <v>3</v>
      </c>
      <c r="J8230" s="93" t="n">
        <v>190801</v>
      </c>
      <c r="L8230" s="93" t="n">
        <v>99075</v>
      </c>
      <c r="M8230" s="93" t="n">
        <v>96102.75</v>
      </c>
      <c r="N8230" s="93" t="n">
        <v>10191</v>
      </c>
      <c r="O8230" s="148" t="n">
        <v>90068.18181818181</v>
      </c>
      <c r="P8230" s="93" t="inlineStr">
        <is>
          <t>쇼피태국앰플200726=앰플 30ml190801</t>
        </is>
      </c>
    </row>
    <row r="8231" customFormat="1" s="93">
      <c r="B8231" s="127" t="n">
        <v>44046</v>
      </c>
      <c r="C8231" s="93">
        <f>TEXT(B8231,"aaa")</f>
        <v/>
      </c>
      <c r="E8231" s="93" t="inlineStr">
        <is>
          <t>토너</t>
        </is>
      </c>
      <c r="F8231" s="93" t="inlineStr">
        <is>
          <t>쇼피필리핀</t>
        </is>
      </c>
      <c r="G8231" s="93" t="inlineStr">
        <is>
          <t>200726=500ml</t>
        </is>
      </c>
      <c r="H8231" s="93" t="n">
        <v>1</v>
      </c>
      <c r="J8231" s="93" t="n">
        <v>190801</v>
      </c>
      <c r="L8231" s="93" t="n">
        <v>45853</v>
      </c>
      <c r="M8231" s="93" t="n">
        <v>43101.82</v>
      </c>
      <c r="N8231" s="93" t="n">
        <v>4725</v>
      </c>
      <c r="O8231" s="148" t="n">
        <v>41684.54545454545</v>
      </c>
      <c r="P8231" s="93" t="inlineStr">
        <is>
          <t>쇼피필리핀토너200726=500ml190801</t>
        </is>
      </c>
    </row>
    <row r="8232" customFormat="1" s="93">
      <c r="B8232" s="127" t="n">
        <v>44046</v>
      </c>
      <c r="C8232" s="93">
        <f>TEXT(B8232,"aaa")</f>
        <v/>
      </c>
      <c r="E8232" s="93" t="inlineStr">
        <is>
          <t>토너</t>
        </is>
      </c>
      <c r="F8232" s="93" t="inlineStr">
        <is>
          <t>화해</t>
        </is>
      </c>
      <c r="G8232" s="93" t="inlineStr">
        <is>
          <t>250ml</t>
        </is>
      </c>
      <c r="H8232" s="93" t="n">
        <v>12</v>
      </c>
      <c r="J8232" s="93" t="n">
        <v>190801</v>
      </c>
      <c r="L8232" s="93" t="n">
        <v>240000</v>
      </c>
      <c r="M8232" s="93" t="n">
        <v>172800</v>
      </c>
      <c r="N8232" s="93" t="n">
        <v>39120</v>
      </c>
      <c r="O8232" s="148" t="n">
        <v>218181.8181818182</v>
      </c>
      <c r="P8232" s="93" t="inlineStr">
        <is>
          <t>화해토너250ml190801</t>
        </is>
      </c>
    </row>
    <row r="8233" customFormat="1" s="93">
      <c r="B8233" s="127" t="n">
        <v>44047</v>
      </c>
      <c r="C8233" s="93">
        <f>TEXT(B8233,"aaa")</f>
        <v/>
      </c>
      <c r="E8233" s="93" t="inlineStr">
        <is>
          <t>토너</t>
        </is>
      </c>
      <c r="F8233" s="93" t="inlineStr">
        <is>
          <t>W컨셉</t>
        </is>
      </c>
      <c r="G8233" s="93" t="inlineStr">
        <is>
          <t>250ml</t>
        </is>
      </c>
      <c r="H8233" s="93" t="n">
        <v>21</v>
      </c>
      <c r="J8233" s="93" t="n">
        <v>190801</v>
      </c>
      <c r="L8233" s="93" t="n">
        <v>420000</v>
      </c>
      <c r="M8233" s="93" t="n">
        <v>302400</v>
      </c>
      <c r="N8233" s="93" t="n">
        <v>68460</v>
      </c>
      <c r="O8233" s="148" t="n">
        <v>381818.1818181818</v>
      </c>
      <c r="P8233" s="93" t="inlineStr">
        <is>
          <t>W컨셉토너250ml190801</t>
        </is>
      </c>
    </row>
    <row r="8234" customFormat="1" s="93">
      <c r="B8234" s="127" t="n">
        <v>44047</v>
      </c>
      <c r="C8234" s="93">
        <f>TEXT(B8234,"aaa")</f>
        <v/>
      </c>
      <c r="E8234" s="93" t="inlineStr">
        <is>
          <t>토너</t>
        </is>
      </c>
      <c r="F8234" s="93" t="inlineStr">
        <is>
          <t>W컨셉</t>
        </is>
      </c>
      <c r="G8234" s="93" t="inlineStr">
        <is>
          <t>250ml 2set</t>
        </is>
      </c>
      <c r="H8234" s="93" t="n">
        <v>7</v>
      </c>
      <c r="J8234" s="93" t="n">
        <v>190801</v>
      </c>
      <c r="L8234" s="93" t="n">
        <v>245000</v>
      </c>
      <c r="M8234" s="93" t="n">
        <v>178850</v>
      </c>
      <c r="N8234" s="93" t="n">
        <v>45640</v>
      </c>
      <c r="O8234" s="148" t="n">
        <v>222727.2727272727</v>
      </c>
      <c r="P8234" s="93" t="inlineStr">
        <is>
          <t>W컨셉토너250ml 2set190801</t>
        </is>
      </c>
    </row>
    <row r="8235" customFormat="1" s="93">
      <c r="B8235" s="127" t="n">
        <v>44047</v>
      </c>
      <c r="C8235" s="93">
        <f>TEXT(B8235,"aaa")</f>
        <v/>
      </c>
      <c r="E8235" s="93" t="inlineStr">
        <is>
          <t>토너</t>
        </is>
      </c>
      <c r="F8235" s="93" t="inlineStr">
        <is>
          <t>스타일쉐어</t>
        </is>
      </c>
      <c r="G8235" s="93" t="inlineStr">
        <is>
          <t>250ml</t>
        </is>
      </c>
      <c r="H8235" s="93" t="n">
        <v>1</v>
      </c>
      <c r="J8235" s="93" t="n">
        <v>190801</v>
      </c>
      <c r="L8235" s="93" t="n">
        <v>20000</v>
      </c>
      <c r="M8235" s="93" t="n">
        <v>15000</v>
      </c>
      <c r="N8235" s="93" t="n">
        <v>3260</v>
      </c>
      <c r="O8235" s="148" t="n">
        <v>18181.81818181818</v>
      </c>
      <c r="P8235" s="93" t="inlineStr">
        <is>
          <t>스타일쉐어토너250ml190801</t>
        </is>
      </c>
    </row>
    <row r="8236" customFormat="1" s="93">
      <c r="B8236" s="127" t="n">
        <v>44047</v>
      </c>
      <c r="C8236" s="93">
        <f>TEXT(B8236,"aaa")</f>
        <v/>
      </c>
      <c r="E8236" s="93" t="inlineStr">
        <is>
          <t>선크림</t>
        </is>
      </c>
      <c r="F8236" s="93" t="inlineStr">
        <is>
          <t>카페24</t>
        </is>
      </c>
      <c r="G8236" s="93" t="inlineStr">
        <is>
          <t>선크림 50ml</t>
        </is>
      </c>
      <c r="H8236" s="93" t="n">
        <v>1</v>
      </c>
      <c r="J8236" s="93" t="n">
        <v>190801</v>
      </c>
      <c r="L8236" s="93" t="n">
        <v>20000</v>
      </c>
      <c r="M8236" s="93" t="n">
        <v>18830</v>
      </c>
      <c r="N8236" s="93" t="n">
        <v>2345</v>
      </c>
      <c r="O8236" s="148" t="n">
        <v>18181.81818181818</v>
      </c>
      <c r="P8236" s="93" t="inlineStr">
        <is>
          <t>카페24선크림선크림 50ml190801</t>
        </is>
      </c>
    </row>
    <row r="8237" customFormat="1" s="93">
      <c r="B8237" s="127" t="n">
        <v>44047</v>
      </c>
      <c r="C8237" s="93">
        <f>TEXT(B8237,"aaa")</f>
        <v/>
      </c>
      <c r="E8237" s="93" t="inlineStr">
        <is>
          <t>선크림</t>
        </is>
      </c>
      <c r="F8237" s="93" t="inlineStr">
        <is>
          <t>카페24</t>
        </is>
      </c>
      <c r="G8237" s="93" t="inlineStr">
        <is>
          <t>선크림 50ml  2set</t>
        </is>
      </c>
      <c r="H8237" s="93" t="n">
        <v>1</v>
      </c>
      <c r="J8237" s="93" t="n">
        <v>190801</v>
      </c>
      <c r="L8237" s="93" t="n">
        <v>35000</v>
      </c>
      <c r="M8237" s="93" t="n">
        <v>32952.5</v>
      </c>
      <c r="N8237" s="93" t="n">
        <v>4690</v>
      </c>
      <c r="O8237" s="148" t="n">
        <v>31818.18181818182</v>
      </c>
      <c r="P8237" s="93" t="inlineStr">
        <is>
          <t>카페24선크림선크림 50ml  2set190801</t>
        </is>
      </c>
    </row>
    <row r="8238" customFormat="1" s="93">
      <c r="B8238" s="127" t="n">
        <v>44047</v>
      </c>
      <c r="C8238" s="93">
        <f>TEXT(B8238,"aaa")</f>
        <v/>
      </c>
      <c r="E8238" s="93" t="inlineStr">
        <is>
          <t>여름 한정 진정세트</t>
        </is>
      </c>
      <c r="F8238" s="93" t="inlineStr">
        <is>
          <t>카페24</t>
        </is>
      </c>
      <c r="G8238" s="93" t="inlineStr">
        <is>
          <t>여름 한정 진정세트</t>
        </is>
      </c>
      <c r="H8238" s="93" t="n">
        <v>3</v>
      </c>
      <c r="J8238" s="93" t="n">
        <v>190801</v>
      </c>
      <c r="L8238" s="93" t="n">
        <v>105000</v>
      </c>
      <c r="M8238" s="93" t="n">
        <v>98857.5</v>
      </c>
      <c r="N8238" s="93" t="n">
        <v>16815</v>
      </c>
      <c r="O8238" s="148" t="n">
        <v>95454.54545454544</v>
      </c>
      <c r="P8238" s="93" t="inlineStr">
        <is>
          <t>카페24여름 한정 진정세트여름 한정 진정세트190801</t>
        </is>
      </c>
    </row>
    <row r="8239" customFormat="1" s="93">
      <c r="B8239" s="127" t="n">
        <v>44047</v>
      </c>
      <c r="C8239" s="93">
        <f>TEXT(B8239,"aaa")</f>
        <v/>
      </c>
      <c r="E8239" s="93" t="inlineStr">
        <is>
          <t>여름 한정 진정세트</t>
        </is>
      </c>
      <c r="F8239" s="93" t="inlineStr">
        <is>
          <t>카페24</t>
        </is>
      </c>
      <c r="G8239" s="93" t="inlineStr">
        <is>
          <t>여름 한정 진정세트 (대용량)</t>
        </is>
      </c>
      <c r="H8239" s="93" t="n">
        <v>5</v>
      </c>
      <c r="J8239" s="93" t="n">
        <v>190801</v>
      </c>
      <c r="L8239" s="93" t="n">
        <v>225000</v>
      </c>
      <c r="M8239" s="93" t="n">
        <v>211837.5</v>
      </c>
      <c r="N8239" s="93" t="n">
        <v>35350</v>
      </c>
      <c r="O8239" s="148" t="n">
        <v>204545.4545454545</v>
      </c>
      <c r="P8239" s="93" t="inlineStr">
        <is>
          <t>카페24여름 한정 진정세트여름 한정 진정세트 (대용량)190801</t>
        </is>
      </c>
    </row>
    <row r="8240" customFormat="1" s="93">
      <c r="B8240" s="127" t="n">
        <v>44047</v>
      </c>
      <c r="C8240" s="93">
        <f>TEXT(B8240,"aaa")</f>
        <v/>
      </c>
      <c r="E8240" s="93" t="inlineStr">
        <is>
          <t>어성초진정패키지</t>
        </is>
      </c>
      <c r="F8240" s="93" t="inlineStr">
        <is>
          <t>카페24</t>
        </is>
      </c>
      <c r="G8240" s="93" t="inlineStr">
        <is>
          <t>어성초 진정패키지세트</t>
        </is>
      </c>
      <c r="H8240" s="93" t="n">
        <v>5</v>
      </c>
      <c r="J8240" s="93" t="n">
        <v>190801</v>
      </c>
      <c r="L8240" s="93" t="n">
        <v>495000</v>
      </c>
      <c r="M8240" s="93" t="n">
        <v>466042.5</v>
      </c>
      <c r="N8240" s="93" t="n">
        <v>75685</v>
      </c>
      <c r="O8240" s="148" t="n">
        <v>449999.9999999999</v>
      </c>
      <c r="P8240" s="93" t="inlineStr">
        <is>
          <t>카페24어성초진정패키지어성초 진정패키지세트190801</t>
        </is>
      </c>
    </row>
    <row r="8241" customFormat="1" s="93">
      <c r="B8241" s="127" t="n">
        <v>44047</v>
      </c>
      <c r="C8241" s="93">
        <f>TEXT(B8241,"aaa")</f>
        <v/>
      </c>
      <c r="E8241" s="93" t="inlineStr">
        <is>
          <t>머드크림마스크</t>
        </is>
      </c>
      <c r="F8241" s="93" t="inlineStr">
        <is>
          <t>카페24</t>
        </is>
      </c>
      <c r="G8241" s="93" t="inlineStr">
        <is>
          <t>머드크림마스크 100ml</t>
        </is>
      </c>
      <c r="H8241" s="93" t="n">
        <v>3</v>
      </c>
      <c r="J8241" s="93" t="n">
        <v>190801</v>
      </c>
      <c r="L8241" s="93" t="n">
        <v>60000</v>
      </c>
      <c r="M8241" s="93" t="n">
        <v>56490</v>
      </c>
      <c r="N8241" s="93" t="n">
        <v>4326</v>
      </c>
      <c r="O8241" s="148" t="n">
        <v>54545.45454545454</v>
      </c>
      <c r="P8241" s="93" t="inlineStr">
        <is>
          <t>카페24머드크림마스크머드크림마스크 100ml190801</t>
        </is>
      </c>
    </row>
    <row r="8242" customFormat="1" s="93">
      <c r="B8242" s="127" t="n">
        <v>44047</v>
      </c>
      <c r="C8242" s="93">
        <f>TEXT(B8242,"aaa")</f>
        <v/>
      </c>
      <c r="E8242" s="93" t="inlineStr">
        <is>
          <t>마스크팩</t>
        </is>
      </c>
      <c r="F8242" s="93" t="inlineStr">
        <is>
          <t>카페24</t>
        </is>
      </c>
      <c r="G8242" s="93" t="inlineStr">
        <is>
          <t>마스크팩 1매</t>
        </is>
      </c>
      <c r="H8242" s="93" t="n">
        <v>3</v>
      </c>
      <c r="J8242" s="93" t="n">
        <v>190801</v>
      </c>
      <c r="L8242" s="93" t="n">
        <v>12000</v>
      </c>
      <c r="M8242" s="93" t="n">
        <v>11298</v>
      </c>
      <c r="N8242" s="93" t="n">
        <v>1191</v>
      </c>
      <c r="O8242" s="148" t="n">
        <v>10909.09090909091</v>
      </c>
      <c r="P8242" s="93" t="inlineStr">
        <is>
          <t>카페24마스크팩마스크팩 1매190801</t>
        </is>
      </c>
    </row>
    <row r="8243" customFormat="1" s="93">
      <c r="B8243" s="127" t="n">
        <v>44047</v>
      </c>
      <c r="C8243" s="93">
        <f>TEXT(B8243,"aaa")</f>
        <v/>
      </c>
      <c r="E8243" s="93" t="inlineStr">
        <is>
          <t>마스크팩</t>
        </is>
      </c>
      <c r="F8243" s="93" t="inlineStr">
        <is>
          <t>카페24</t>
        </is>
      </c>
      <c r="G8243" s="93" t="inlineStr">
        <is>
          <t>마스크팩 10매</t>
        </is>
      </c>
      <c r="H8243" s="93" t="n">
        <v>6</v>
      </c>
      <c r="J8243" s="93" t="n">
        <v>190801</v>
      </c>
      <c r="L8243" s="93" t="n">
        <v>120000</v>
      </c>
      <c r="M8243" s="93" t="n">
        <v>112980</v>
      </c>
      <c r="N8243" s="93" t="n">
        <v>23820</v>
      </c>
      <c r="O8243" s="148" t="n">
        <v>109090.9090909091</v>
      </c>
      <c r="P8243" s="93" t="inlineStr">
        <is>
          <t>카페24마스크팩마스크팩 10매190801</t>
        </is>
      </c>
    </row>
    <row r="8244" customFormat="1" s="93">
      <c r="B8244" s="127" t="n">
        <v>44047</v>
      </c>
      <c r="C8244" s="93">
        <f>TEXT(B8244,"aaa")</f>
        <v/>
      </c>
      <c r="E8244" s="93" t="inlineStr">
        <is>
          <t>토너</t>
        </is>
      </c>
      <c r="F8244" s="93" t="inlineStr">
        <is>
          <t>카페24</t>
        </is>
      </c>
      <c r="G8244" s="93" t="inlineStr">
        <is>
          <t>250ml</t>
        </is>
      </c>
      <c r="H8244" s="93" t="n">
        <v>103</v>
      </c>
      <c r="J8244" s="93" t="n">
        <v>190801</v>
      </c>
      <c r="L8244" s="93" t="n">
        <v>2060000</v>
      </c>
      <c r="M8244" s="93" t="n">
        <v>1939490</v>
      </c>
      <c r="N8244" s="93" t="n">
        <v>335780</v>
      </c>
      <c r="O8244" s="148" t="n">
        <v>1872727.272727272</v>
      </c>
      <c r="P8244" s="93" t="inlineStr">
        <is>
          <t>카페24토너250ml190801</t>
        </is>
      </c>
    </row>
    <row r="8245" customFormat="1" s="93">
      <c r="B8245" s="127" t="n">
        <v>44047</v>
      </c>
      <c r="C8245" s="93">
        <f>TEXT(B8245,"aaa")</f>
        <v/>
      </c>
      <c r="E8245" s="93" t="inlineStr">
        <is>
          <t>토너</t>
        </is>
      </c>
      <c r="F8245" s="93" t="inlineStr">
        <is>
          <t>카페24</t>
        </is>
      </c>
      <c r="G8245" s="93" t="inlineStr">
        <is>
          <t>250ml 2set</t>
        </is>
      </c>
      <c r="H8245" s="93" t="n">
        <v>73</v>
      </c>
      <c r="J8245" s="93" t="n">
        <v>190801</v>
      </c>
      <c r="L8245" s="93" t="n">
        <v>2555000</v>
      </c>
      <c r="M8245" s="93" t="n">
        <v>2405532.5</v>
      </c>
      <c r="N8245" s="93" t="n">
        <v>475960</v>
      </c>
      <c r="O8245" s="148" t="n">
        <v>2322727.272727272</v>
      </c>
      <c r="P8245" s="93" t="inlineStr">
        <is>
          <t>카페24토너250ml 2set190801</t>
        </is>
      </c>
    </row>
    <row r="8246" customFormat="1" s="93">
      <c r="B8246" s="127" t="n">
        <v>44047</v>
      </c>
      <c r="C8246" s="93">
        <f>TEXT(B8246,"aaa")</f>
        <v/>
      </c>
      <c r="E8246" s="93" t="inlineStr">
        <is>
          <t>토너</t>
        </is>
      </c>
      <c r="F8246" s="93" t="inlineStr">
        <is>
          <t>카페24</t>
        </is>
      </c>
      <c r="G8246" s="93" t="inlineStr">
        <is>
          <t>500ml</t>
        </is>
      </c>
      <c r="H8246" s="93" t="n">
        <v>64</v>
      </c>
      <c r="J8246" s="93" t="n">
        <v>190801</v>
      </c>
      <c r="L8246" s="93" t="n">
        <v>2112000</v>
      </c>
      <c r="M8246" s="93" t="n">
        <v>1988448</v>
      </c>
      <c r="N8246" s="93" t="n">
        <v>302400</v>
      </c>
      <c r="O8246" s="148" t="n">
        <v>1920000</v>
      </c>
      <c r="P8246" s="93" t="inlineStr">
        <is>
          <t>카페24토너500ml190801</t>
        </is>
      </c>
    </row>
    <row r="8247" customFormat="1" s="93">
      <c r="B8247" s="127" t="n">
        <v>44047</v>
      </c>
      <c r="C8247" s="93">
        <f>TEXT(B8247,"aaa")</f>
        <v/>
      </c>
      <c r="E8247" s="93" t="inlineStr">
        <is>
          <t>토너</t>
        </is>
      </c>
      <c r="F8247" s="93" t="inlineStr">
        <is>
          <t>카페24</t>
        </is>
      </c>
      <c r="G8247" s="93" t="inlineStr">
        <is>
          <t>스킨팩 화장솜 60P</t>
        </is>
      </c>
      <c r="H8247" s="93" t="n">
        <v>2</v>
      </c>
      <c r="J8247" s="93" t="n">
        <v>190801</v>
      </c>
      <c r="L8247" s="93" t="n">
        <v>6000</v>
      </c>
      <c r="M8247" s="93" t="n">
        <v>5649</v>
      </c>
      <c r="N8247" s="93" t="n">
        <v>2220</v>
      </c>
      <c r="O8247" s="148" t="n">
        <v>5454.545454545454</v>
      </c>
      <c r="P8247" s="93" t="inlineStr">
        <is>
          <t>카페24토너스킨팩 화장솜 60P190801</t>
        </is>
      </c>
    </row>
    <row r="8248" customFormat="1" s="93">
      <c r="B8248" s="127" t="n">
        <v>44047</v>
      </c>
      <c r="C8248" s="93">
        <f>TEXT(B8248,"aaa")</f>
        <v/>
      </c>
      <c r="E8248" s="93" t="inlineStr">
        <is>
          <t>앰플</t>
        </is>
      </c>
      <c r="F8248" s="93" t="inlineStr">
        <is>
          <t>카페24</t>
        </is>
      </c>
      <c r="G8248" s="93" t="inlineStr">
        <is>
          <t>앰플 30ml</t>
        </is>
      </c>
      <c r="H8248" s="93" t="n">
        <v>30</v>
      </c>
      <c r="J8248" s="93" t="n">
        <v>190801</v>
      </c>
      <c r="L8248" s="93" t="n">
        <v>840000</v>
      </c>
      <c r="M8248" s="93" t="n">
        <v>790860</v>
      </c>
      <c r="N8248" s="93" t="n">
        <v>101910</v>
      </c>
      <c r="O8248" s="148" t="n">
        <v>763636.3636363635</v>
      </c>
      <c r="P8248" s="93" t="inlineStr">
        <is>
          <t>카페24앰플앰플 30ml190801</t>
        </is>
      </c>
    </row>
    <row r="8249" customFormat="1" s="93">
      <c r="B8249" s="127" t="n">
        <v>44047</v>
      </c>
      <c r="C8249" s="93">
        <f>TEXT(B8249,"aaa")</f>
        <v/>
      </c>
      <c r="E8249" s="93" t="inlineStr">
        <is>
          <t>수딩크림</t>
        </is>
      </c>
      <c r="F8249" s="93" t="inlineStr">
        <is>
          <t>카페24</t>
        </is>
      </c>
      <c r="G8249" s="93" t="inlineStr">
        <is>
          <t>수딩크림 100ml</t>
        </is>
      </c>
      <c r="H8249" s="93" t="n">
        <v>7</v>
      </c>
      <c r="J8249" s="93" t="n">
        <v>190801</v>
      </c>
      <c r="L8249" s="93" t="n">
        <v>266000</v>
      </c>
      <c r="M8249" s="93" t="n">
        <v>250439</v>
      </c>
      <c r="N8249" s="93" t="n">
        <v>21315</v>
      </c>
      <c r="O8249" s="148" t="n">
        <v>241818.1818181818</v>
      </c>
      <c r="P8249" s="93" t="inlineStr">
        <is>
          <t>카페24수딩크림수딩크림 100ml190801</t>
        </is>
      </c>
    </row>
    <row r="8250" customFormat="1" s="93">
      <c r="B8250" s="127" t="n">
        <v>44047</v>
      </c>
      <c r="C8250" s="93">
        <f>TEXT(B8250,"aaa")</f>
        <v/>
      </c>
      <c r="E8250" s="93" t="inlineStr">
        <is>
          <t>선크림</t>
        </is>
      </c>
      <c r="F8250" s="93" t="inlineStr">
        <is>
          <t>아누아 CS</t>
        </is>
      </c>
      <c r="G8250" s="93" t="inlineStr">
        <is>
          <t>선크림 50ml</t>
        </is>
      </c>
      <c r="H8250" s="93" t="n">
        <v>1</v>
      </c>
      <c r="J8250" s="93" t="n">
        <v>190801</v>
      </c>
      <c r="L8250" s="93" t="n">
        <v>0</v>
      </c>
      <c r="M8250" s="93" t="n">
        <v>0</v>
      </c>
      <c r="N8250" s="93" t="n">
        <v>2345</v>
      </c>
      <c r="O8250" s="148" t="n">
        <v>0</v>
      </c>
      <c r="P8250" s="93" t="inlineStr">
        <is>
          <t>아누아 CS선크림선크림 50ml190801</t>
        </is>
      </c>
    </row>
    <row r="8251" customFormat="1" s="93">
      <c r="B8251" s="127" t="n">
        <v>44047</v>
      </c>
      <c r="C8251" s="93">
        <f>TEXT(B8251,"aaa")</f>
        <v/>
      </c>
      <c r="E8251" s="93" t="inlineStr">
        <is>
          <t>토너</t>
        </is>
      </c>
      <c r="F8251" s="93" t="inlineStr">
        <is>
          <t>큐텐재팬</t>
        </is>
      </c>
      <c r="G8251" s="93" t="inlineStr">
        <is>
          <t>200726=250ml</t>
        </is>
      </c>
      <c r="H8251" s="93" t="n">
        <v>16</v>
      </c>
      <c r="J8251" s="93" t="n">
        <v>190801</v>
      </c>
      <c r="L8251" s="93" t="n">
        <v>528000</v>
      </c>
      <c r="M8251" s="93" t="n">
        <v>469920</v>
      </c>
      <c r="N8251" s="93" t="n">
        <v>52160</v>
      </c>
      <c r="O8251" s="148" t="n">
        <v>479999.9999999999</v>
      </c>
      <c r="P8251" s="93" t="inlineStr">
        <is>
          <t>큐텐재팬토너200726=250ml190801</t>
        </is>
      </c>
    </row>
    <row r="8252" customFormat="1" s="93">
      <c r="B8252" s="127" t="n">
        <v>44047</v>
      </c>
      <c r="C8252" s="93">
        <f>TEXT(B8252,"aaa")</f>
        <v/>
      </c>
      <c r="E8252" s="93" t="inlineStr">
        <is>
          <t>앰플</t>
        </is>
      </c>
      <c r="F8252" s="93" t="inlineStr">
        <is>
          <t>큐텐재팬</t>
        </is>
      </c>
      <c r="G8252" s="93" t="inlineStr">
        <is>
          <t>200726=앰플 30ml</t>
        </is>
      </c>
      <c r="H8252" s="93" t="n">
        <v>5</v>
      </c>
      <c r="J8252" s="93" t="n">
        <v>190801</v>
      </c>
      <c r="L8252" s="93" t="n">
        <v>195000</v>
      </c>
      <c r="M8252" s="93" t="n">
        <v>173550</v>
      </c>
      <c r="N8252" s="93" t="n">
        <v>16985</v>
      </c>
      <c r="O8252" s="148" t="n">
        <v>177272.7272727273</v>
      </c>
      <c r="P8252" s="93" t="inlineStr">
        <is>
          <t>큐텐재팬앰플200726=앰플 30ml190801</t>
        </is>
      </c>
    </row>
    <row r="8253" customFormat="1" s="93">
      <c r="B8253" s="127" t="n">
        <v>44047</v>
      </c>
      <c r="C8253" s="93">
        <f>TEXT(B8253,"aaa")</f>
        <v/>
      </c>
      <c r="E8253" s="93" t="inlineStr">
        <is>
          <t>토너</t>
        </is>
      </c>
      <c r="F8253" s="93" t="inlineStr">
        <is>
          <t>큐텐재팬</t>
        </is>
      </c>
      <c r="G8253" s="93" t="inlineStr">
        <is>
          <t>200726=250ml 2set</t>
        </is>
      </c>
      <c r="H8253" s="93" t="n">
        <v>5</v>
      </c>
      <c r="J8253" s="93" t="n">
        <v>190801</v>
      </c>
      <c r="L8253" s="93" t="n">
        <v>265000</v>
      </c>
      <c r="M8253" s="93" t="n">
        <v>235850</v>
      </c>
      <c r="N8253" s="93" t="n">
        <v>32600</v>
      </c>
      <c r="O8253" s="148" t="n">
        <v>240909.0909090909</v>
      </c>
      <c r="P8253" s="93" t="inlineStr">
        <is>
          <t>큐텐재팬토너200726=250ml 2set190801</t>
        </is>
      </c>
    </row>
    <row r="8254" customFormat="1" s="93">
      <c r="B8254" s="127" t="n">
        <v>44047</v>
      </c>
      <c r="C8254" s="93">
        <f>TEXT(B8254,"aaa")</f>
        <v/>
      </c>
      <c r="E8254" s="93" t="inlineStr">
        <is>
          <t>토너</t>
        </is>
      </c>
      <c r="F8254" s="93" t="inlineStr">
        <is>
          <t>화해</t>
        </is>
      </c>
      <c r="G8254" s="93" t="inlineStr">
        <is>
          <t>250ml</t>
        </is>
      </c>
      <c r="H8254" s="93" t="n">
        <v>3</v>
      </c>
      <c r="J8254" s="93" t="n">
        <v>190801</v>
      </c>
      <c r="L8254" s="93" t="n">
        <v>60000</v>
      </c>
      <c r="M8254" s="93" t="n">
        <v>43200</v>
      </c>
      <c r="N8254" s="93" t="n">
        <v>9780</v>
      </c>
      <c r="O8254" s="148" t="n">
        <v>54545.45454545454</v>
      </c>
      <c r="P8254" s="93" t="inlineStr">
        <is>
          <t>화해토너250ml190801</t>
        </is>
      </c>
    </row>
    <row r="8255" customFormat="1" s="93">
      <c r="B8255" s="127" t="n">
        <v>44047</v>
      </c>
      <c r="C8255" s="93">
        <f>TEXT(B8255,"aaa")</f>
        <v/>
      </c>
      <c r="E8255" s="93" t="inlineStr">
        <is>
          <t>선크림</t>
        </is>
      </c>
      <c r="F8255" s="93" t="inlineStr">
        <is>
          <t>화해</t>
        </is>
      </c>
      <c r="G8255" s="93" t="inlineStr">
        <is>
          <t>선크림 50ml</t>
        </is>
      </c>
      <c r="H8255" s="93" t="n">
        <v>1</v>
      </c>
      <c r="J8255" s="93" t="n">
        <v>190801</v>
      </c>
      <c r="L8255" s="93" t="n">
        <v>20000</v>
      </c>
      <c r="M8255" s="93" t="n">
        <v>14400</v>
      </c>
      <c r="N8255" s="93" t="n">
        <v>2345</v>
      </c>
      <c r="O8255" s="148" t="n">
        <v>18181.81818181818</v>
      </c>
      <c r="P8255" s="93" t="inlineStr">
        <is>
          <t>화해선크림선크림 50ml190801</t>
        </is>
      </c>
    </row>
    <row r="8256" customFormat="1" s="93">
      <c r="B8256" s="127" t="n">
        <v>44048</v>
      </c>
      <c r="C8256" s="93">
        <f>TEXT(B8256,"aaa")</f>
        <v/>
      </c>
      <c r="E8256" s="93" t="inlineStr">
        <is>
          <t>토너</t>
        </is>
      </c>
      <c r="F8256" s="93" t="inlineStr">
        <is>
          <t>W컨셉</t>
        </is>
      </c>
      <c r="G8256" s="93" t="inlineStr">
        <is>
          <t>250ml</t>
        </is>
      </c>
      <c r="H8256" s="93" t="n">
        <v>1</v>
      </c>
      <c r="J8256" s="93" t="n">
        <v>190801</v>
      </c>
      <c r="L8256" s="93" t="n">
        <v>20000</v>
      </c>
      <c r="M8256" s="93" t="n">
        <v>14400</v>
      </c>
      <c r="N8256" s="93" t="n">
        <v>3260</v>
      </c>
      <c r="O8256" s="148" t="n">
        <v>18181.81818181818</v>
      </c>
      <c r="P8256" s="93" t="inlineStr">
        <is>
          <t>W컨셉토너250ml190801</t>
        </is>
      </c>
    </row>
    <row r="8257" customFormat="1" s="93">
      <c r="B8257" s="127" t="n">
        <v>44048</v>
      </c>
      <c r="C8257" s="93">
        <f>TEXT(B8257,"aaa")</f>
        <v/>
      </c>
      <c r="E8257" s="93" t="inlineStr">
        <is>
          <t>선크림</t>
        </is>
      </c>
      <c r="F8257" s="93" t="inlineStr">
        <is>
          <t>카페24</t>
        </is>
      </c>
      <c r="G8257" s="93" t="inlineStr">
        <is>
          <t>선크림 50ml</t>
        </is>
      </c>
      <c r="H8257" s="93" t="n">
        <v>6</v>
      </c>
      <c r="J8257" s="93" t="n">
        <v>190801</v>
      </c>
      <c r="L8257" s="93" t="n">
        <v>120000</v>
      </c>
      <c r="M8257" s="93" t="n">
        <v>112980</v>
      </c>
      <c r="N8257" s="93" t="n">
        <v>14070</v>
      </c>
      <c r="O8257" s="148" t="n">
        <v>109090.9090909091</v>
      </c>
      <c r="P8257" s="93" t="inlineStr">
        <is>
          <t>카페24선크림선크림 50ml190801</t>
        </is>
      </c>
    </row>
    <row r="8258" customFormat="1" s="93">
      <c r="B8258" s="127" t="n">
        <v>44048</v>
      </c>
      <c r="C8258" s="93">
        <f>TEXT(B8258,"aaa")</f>
        <v/>
      </c>
      <c r="E8258" s="93" t="inlineStr">
        <is>
          <t>선크림</t>
        </is>
      </c>
      <c r="F8258" s="93" t="inlineStr">
        <is>
          <t>카페24</t>
        </is>
      </c>
      <c r="G8258" s="93" t="inlineStr">
        <is>
          <t>선크림 50ml  2set</t>
        </is>
      </c>
      <c r="H8258" s="93" t="n">
        <v>2</v>
      </c>
      <c r="J8258" s="93" t="n">
        <v>190801</v>
      </c>
      <c r="L8258" s="93" t="n">
        <v>70000</v>
      </c>
      <c r="M8258" s="93" t="n">
        <v>65905</v>
      </c>
      <c r="N8258" s="93" t="n">
        <v>9380</v>
      </c>
      <c r="O8258" s="148" t="n">
        <v>63636.36363636363</v>
      </c>
      <c r="P8258" s="93" t="inlineStr">
        <is>
          <t>카페24선크림선크림 50ml  2set190801</t>
        </is>
      </c>
    </row>
    <row r="8259" customFormat="1" s="93">
      <c r="B8259" s="127" t="n">
        <v>44048</v>
      </c>
      <c r="C8259" s="93">
        <f>TEXT(B8259,"aaa")</f>
        <v/>
      </c>
      <c r="E8259" s="93" t="inlineStr">
        <is>
          <t>여름 한정 진정세트</t>
        </is>
      </c>
      <c r="F8259" s="93" t="inlineStr">
        <is>
          <t>카페24</t>
        </is>
      </c>
      <c r="G8259" s="93" t="inlineStr">
        <is>
          <t>여름 한정 진정세트</t>
        </is>
      </c>
      <c r="H8259" s="93" t="n">
        <v>3</v>
      </c>
      <c r="J8259" s="93" t="n">
        <v>190801</v>
      </c>
      <c r="L8259" s="93" t="n">
        <v>105000</v>
      </c>
      <c r="M8259" s="93" t="n">
        <v>98857.5</v>
      </c>
      <c r="N8259" s="93" t="n">
        <v>16815</v>
      </c>
      <c r="O8259" s="148" t="n">
        <v>95454.54545454544</v>
      </c>
      <c r="P8259" s="93" t="inlineStr">
        <is>
          <t>카페24여름 한정 진정세트여름 한정 진정세트190801</t>
        </is>
      </c>
    </row>
    <row r="8260" customFormat="1" s="93">
      <c r="B8260" s="127" t="n">
        <v>44048</v>
      </c>
      <c r="C8260" s="93">
        <f>TEXT(B8260,"aaa")</f>
        <v/>
      </c>
      <c r="E8260" s="93" t="inlineStr">
        <is>
          <t>여름 한정 진정세트</t>
        </is>
      </c>
      <c r="F8260" s="93" t="inlineStr">
        <is>
          <t>카페24</t>
        </is>
      </c>
      <c r="G8260" s="93" t="inlineStr">
        <is>
          <t>여름 한정 진정세트 (대용량)</t>
        </is>
      </c>
      <c r="H8260" s="93" t="n">
        <v>3</v>
      </c>
      <c r="J8260" s="93" t="n">
        <v>190801</v>
      </c>
      <c r="L8260" s="93" t="n">
        <v>135000</v>
      </c>
      <c r="M8260" s="93" t="n">
        <v>127102.5</v>
      </c>
      <c r="N8260" s="93" t="n">
        <v>21210</v>
      </c>
      <c r="O8260" s="148" t="n">
        <v>122727.2727272727</v>
      </c>
      <c r="P8260" s="93" t="inlineStr">
        <is>
          <t>카페24여름 한정 진정세트여름 한정 진정세트 (대용량)190801</t>
        </is>
      </c>
    </row>
    <row r="8261" customFormat="1" s="93">
      <c r="B8261" s="127" t="n">
        <v>44048</v>
      </c>
      <c r="C8261" s="93">
        <f>TEXT(B8261,"aaa")</f>
        <v/>
      </c>
      <c r="E8261" s="93" t="inlineStr">
        <is>
          <t>어성초진정패키지</t>
        </is>
      </c>
      <c r="F8261" s="93" t="inlineStr">
        <is>
          <t>카페24</t>
        </is>
      </c>
      <c r="G8261" s="93" t="inlineStr">
        <is>
          <t>어성초 진정패키지세트</t>
        </is>
      </c>
      <c r="H8261" s="93" t="n">
        <v>2</v>
      </c>
      <c r="J8261" s="93" t="n">
        <v>190801</v>
      </c>
      <c r="L8261" s="93" t="n">
        <v>198000</v>
      </c>
      <c r="M8261" s="93" t="n">
        <v>186417</v>
      </c>
      <c r="N8261" s="93" t="n">
        <v>30274</v>
      </c>
      <c r="O8261" s="148" t="n">
        <v>180000</v>
      </c>
      <c r="P8261" s="93" t="inlineStr">
        <is>
          <t>카페24어성초진정패키지어성초 진정패키지세트190801</t>
        </is>
      </c>
    </row>
    <row r="8262" customFormat="1" s="93">
      <c r="B8262" s="127" t="n">
        <v>44048</v>
      </c>
      <c r="C8262" s="93">
        <f>TEXT(B8262,"aaa")</f>
        <v/>
      </c>
      <c r="E8262" s="93" t="inlineStr">
        <is>
          <t>머드크림마스크</t>
        </is>
      </c>
      <c r="F8262" s="93" t="inlineStr">
        <is>
          <t>카페24</t>
        </is>
      </c>
      <c r="G8262" s="93" t="inlineStr">
        <is>
          <t>머드크림마스크 100ml</t>
        </is>
      </c>
      <c r="H8262" s="93" t="n">
        <v>2</v>
      </c>
      <c r="J8262" s="93" t="n">
        <v>190801</v>
      </c>
      <c r="L8262" s="93" t="n">
        <v>40000</v>
      </c>
      <c r="M8262" s="93" t="n">
        <v>37660</v>
      </c>
      <c r="N8262" s="93" t="n">
        <v>2884</v>
      </c>
      <c r="O8262" s="148" t="n">
        <v>36363.63636363636</v>
      </c>
      <c r="P8262" s="93" t="inlineStr">
        <is>
          <t>카페24머드크림마스크머드크림마스크 100ml190801</t>
        </is>
      </c>
    </row>
    <row r="8263" customFormat="1" s="93">
      <c r="B8263" s="127" t="n">
        <v>44048</v>
      </c>
      <c r="C8263" s="93">
        <f>TEXT(B8263,"aaa")</f>
        <v/>
      </c>
      <c r="E8263" s="93" t="inlineStr">
        <is>
          <t>마스크팩</t>
        </is>
      </c>
      <c r="F8263" s="93" t="inlineStr">
        <is>
          <t>카페24</t>
        </is>
      </c>
      <c r="G8263" s="93" t="inlineStr">
        <is>
          <t>마스크팩 1매</t>
        </is>
      </c>
      <c r="H8263" s="93" t="n">
        <v>5</v>
      </c>
      <c r="J8263" s="93" t="n">
        <v>190801</v>
      </c>
      <c r="L8263" s="93" t="n">
        <v>20000</v>
      </c>
      <c r="M8263" s="93" t="n">
        <v>18830</v>
      </c>
      <c r="N8263" s="93" t="n">
        <v>1985</v>
      </c>
      <c r="O8263" s="148" t="n">
        <v>18181.81818181818</v>
      </c>
      <c r="P8263" s="93" t="inlineStr">
        <is>
          <t>카페24마스크팩마스크팩 1매190801</t>
        </is>
      </c>
    </row>
    <row r="8264" customFormat="1" s="93">
      <c r="B8264" s="127" t="n">
        <v>44048</v>
      </c>
      <c r="C8264" s="93">
        <f>TEXT(B8264,"aaa")</f>
        <v/>
      </c>
      <c r="E8264" s="93" t="inlineStr">
        <is>
          <t>마스크팩</t>
        </is>
      </c>
      <c r="F8264" s="93" t="inlineStr">
        <is>
          <t>카페24</t>
        </is>
      </c>
      <c r="G8264" s="93" t="inlineStr">
        <is>
          <t>마스크팩 10매</t>
        </is>
      </c>
      <c r="H8264" s="93" t="n">
        <v>6</v>
      </c>
      <c r="J8264" s="93" t="n">
        <v>190801</v>
      </c>
      <c r="L8264" s="93" t="n">
        <v>120000</v>
      </c>
      <c r="M8264" s="93" t="n">
        <v>112980</v>
      </c>
      <c r="N8264" s="93" t="n">
        <v>23820</v>
      </c>
      <c r="O8264" s="148" t="n">
        <v>109090.9090909091</v>
      </c>
      <c r="P8264" s="93" t="inlineStr">
        <is>
          <t>카페24마스크팩마스크팩 10매190801</t>
        </is>
      </c>
    </row>
    <row r="8265" customFormat="1" s="93">
      <c r="B8265" s="127" t="n">
        <v>44048</v>
      </c>
      <c r="C8265" s="93">
        <f>TEXT(B8265,"aaa")</f>
        <v/>
      </c>
      <c r="E8265" s="93" t="inlineStr">
        <is>
          <t>토너</t>
        </is>
      </c>
      <c r="F8265" s="93" t="inlineStr">
        <is>
          <t>카페24</t>
        </is>
      </c>
      <c r="G8265" s="93" t="inlineStr">
        <is>
          <t>250ml</t>
        </is>
      </c>
      <c r="H8265" s="93" t="n">
        <v>78</v>
      </c>
      <c r="J8265" s="93" t="n">
        <v>190801</v>
      </c>
      <c r="L8265" s="93" t="n">
        <v>1560000</v>
      </c>
      <c r="M8265" s="93" t="n">
        <v>1468740</v>
      </c>
      <c r="N8265" s="93" t="n">
        <v>254280</v>
      </c>
      <c r="O8265" s="148" t="n">
        <v>1418181.818181818</v>
      </c>
      <c r="P8265" s="93" t="inlineStr">
        <is>
          <t>카페24토너250ml190801</t>
        </is>
      </c>
    </row>
    <row r="8266" customFormat="1" s="93">
      <c r="B8266" s="127" t="n">
        <v>44048</v>
      </c>
      <c r="C8266" s="93">
        <f>TEXT(B8266,"aaa")</f>
        <v/>
      </c>
      <c r="E8266" s="93" t="inlineStr">
        <is>
          <t>토너</t>
        </is>
      </c>
      <c r="F8266" s="93" t="inlineStr">
        <is>
          <t>카페24</t>
        </is>
      </c>
      <c r="G8266" s="93" t="inlineStr">
        <is>
          <t>250ml 2set</t>
        </is>
      </c>
      <c r="H8266" s="93" t="n">
        <v>53</v>
      </c>
      <c r="J8266" s="93" t="n">
        <v>190801</v>
      </c>
      <c r="L8266" s="93" t="n">
        <v>1855000</v>
      </c>
      <c r="M8266" s="93" t="n">
        <v>1746482.5</v>
      </c>
      <c r="N8266" s="93" t="n">
        <v>345560</v>
      </c>
      <c r="O8266" s="148" t="n">
        <v>1686363.636363636</v>
      </c>
      <c r="P8266" s="93" t="inlineStr">
        <is>
          <t>카페24토너250ml 2set190801</t>
        </is>
      </c>
    </row>
    <row r="8267" customFormat="1" s="93">
      <c r="B8267" s="127" t="n">
        <v>44048</v>
      </c>
      <c r="C8267" s="93">
        <f>TEXT(B8267,"aaa")</f>
        <v/>
      </c>
      <c r="E8267" s="93" t="inlineStr">
        <is>
          <t>토너</t>
        </is>
      </c>
      <c r="F8267" s="93" t="inlineStr">
        <is>
          <t>카페24</t>
        </is>
      </c>
      <c r="G8267" s="93" t="inlineStr">
        <is>
          <t>500ml</t>
        </is>
      </c>
      <c r="H8267" s="93" t="n">
        <v>73</v>
      </c>
      <c r="J8267" s="93" t="n">
        <v>190801</v>
      </c>
      <c r="L8267" s="93" t="n">
        <v>2409000</v>
      </c>
      <c r="M8267" s="93" t="n">
        <v>2268073.5</v>
      </c>
      <c r="N8267" s="93" t="n">
        <v>344925</v>
      </c>
      <c r="O8267" s="148" t="n">
        <v>2190000</v>
      </c>
      <c r="P8267" s="93" t="inlineStr">
        <is>
          <t>카페24토너500ml190801</t>
        </is>
      </c>
    </row>
    <row r="8268" customFormat="1" s="93">
      <c r="B8268" s="127" t="n">
        <v>44048</v>
      </c>
      <c r="C8268" s="93">
        <f>TEXT(B8268,"aaa")</f>
        <v/>
      </c>
      <c r="E8268" s="93" t="inlineStr">
        <is>
          <t>토너</t>
        </is>
      </c>
      <c r="F8268" s="93" t="inlineStr">
        <is>
          <t>카페24</t>
        </is>
      </c>
      <c r="G8268" s="93" t="inlineStr">
        <is>
          <t>스킨팩 화장솜 60P</t>
        </is>
      </c>
      <c r="H8268" s="93" t="n">
        <v>2</v>
      </c>
      <c r="J8268" s="93" t="n">
        <v>190801</v>
      </c>
      <c r="L8268" s="93" t="n">
        <v>6000</v>
      </c>
      <c r="M8268" s="93" t="n">
        <v>5649</v>
      </c>
      <c r="N8268" s="93" t="n">
        <v>2220</v>
      </c>
      <c r="O8268" s="148" t="n">
        <v>5454.545454545454</v>
      </c>
      <c r="P8268" s="93" t="inlineStr">
        <is>
          <t>카페24토너스킨팩 화장솜 60P190801</t>
        </is>
      </c>
    </row>
    <row r="8269" customFormat="1" s="93">
      <c r="B8269" s="127" t="n">
        <v>44048</v>
      </c>
      <c r="C8269" s="93">
        <f>TEXT(B8269,"aaa")</f>
        <v/>
      </c>
      <c r="E8269" s="93" t="inlineStr">
        <is>
          <t>앰플</t>
        </is>
      </c>
      <c r="F8269" s="93" t="inlineStr">
        <is>
          <t>카페24</t>
        </is>
      </c>
      <c r="G8269" s="93" t="inlineStr">
        <is>
          <t>앰플 30ml</t>
        </is>
      </c>
      <c r="H8269" s="93" t="n">
        <v>23</v>
      </c>
      <c r="J8269" s="93" t="n">
        <v>190801</v>
      </c>
      <c r="L8269" s="93" t="n">
        <v>644000</v>
      </c>
      <c r="M8269" s="93" t="n">
        <v>606326</v>
      </c>
      <c r="N8269" s="93" t="n">
        <v>78131</v>
      </c>
      <c r="O8269" s="148" t="n">
        <v>585454.5454545454</v>
      </c>
      <c r="P8269" s="93" t="inlineStr">
        <is>
          <t>카페24앰플앰플 30ml190801</t>
        </is>
      </c>
    </row>
    <row r="8270" customFormat="1" s="93">
      <c r="B8270" s="127" t="n">
        <v>44048</v>
      </c>
      <c r="C8270" s="93">
        <f>TEXT(B8270,"aaa")</f>
        <v/>
      </c>
      <c r="E8270" s="93" t="inlineStr">
        <is>
          <t>수딩크림</t>
        </is>
      </c>
      <c r="F8270" s="93" t="inlineStr">
        <is>
          <t>카페24</t>
        </is>
      </c>
      <c r="G8270" s="93" t="inlineStr">
        <is>
          <t>수딩크림 100ml</t>
        </is>
      </c>
      <c r="H8270" s="93" t="n">
        <v>4</v>
      </c>
      <c r="J8270" s="93" t="n">
        <v>190801</v>
      </c>
      <c r="L8270" s="93" t="n">
        <v>152000</v>
      </c>
      <c r="M8270" s="93" t="n">
        <v>143108</v>
      </c>
      <c r="N8270" s="93" t="n">
        <v>12180</v>
      </c>
      <c r="O8270" s="148" t="n">
        <v>138181.8181818182</v>
      </c>
      <c r="P8270" s="93" t="inlineStr">
        <is>
          <t>카페24수딩크림수딩크림 100ml190801</t>
        </is>
      </c>
    </row>
    <row r="8271" customFormat="1" s="93">
      <c r="B8271" s="127" t="n">
        <v>44048</v>
      </c>
      <c r="C8271" s="93">
        <f>TEXT(B8271,"aaa")</f>
        <v/>
      </c>
      <c r="E8271" s="93" t="inlineStr">
        <is>
          <t>앰플</t>
        </is>
      </c>
      <c r="F8271" s="93" t="inlineStr">
        <is>
          <t>큐텐재팬</t>
        </is>
      </c>
      <c r="G8271" s="93" t="inlineStr">
        <is>
          <t>200726=앰플 30ml</t>
        </is>
      </c>
      <c r="H8271" s="93" t="n">
        <v>4</v>
      </c>
      <c r="J8271" s="93" t="n">
        <v>190801</v>
      </c>
      <c r="L8271" s="93" t="n">
        <v>156000</v>
      </c>
      <c r="M8271" s="93" t="n">
        <v>138840</v>
      </c>
      <c r="N8271" s="93" t="n">
        <v>13588</v>
      </c>
      <c r="O8271" s="148" t="n">
        <v>141818.1818181818</v>
      </c>
      <c r="P8271" s="93" t="inlineStr">
        <is>
          <t>큐텐재팬앰플200726=앰플 30ml190801</t>
        </is>
      </c>
    </row>
    <row r="8272" customFormat="1" s="93">
      <c r="B8272" s="127" t="n">
        <v>44048</v>
      </c>
      <c r="C8272" s="93">
        <f>TEXT(B8272,"aaa")</f>
        <v/>
      </c>
      <c r="E8272" s="93" t="inlineStr">
        <is>
          <t>토너</t>
        </is>
      </c>
      <c r="F8272" s="93" t="inlineStr">
        <is>
          <t>쇼피태국</t>
        </is>
      </c>
      <c r="G8272" s="93" t="inlineStr">
        <is>
          <t>200726=250ml</t>
        </is>
      </c>
      <c r="H8272" s="93" t="n">
        <v>1</v>
      </c>
      <c r="J8272" s="93" t="n">
        <v>190801</v>
      </c>
      <c r="L8272" s="93" t="n">
        <v>25053</v>
      </c>
      <c r="M8272" s="93" t="n">
        <v>24301.41</v>
      </c>
      <c r="N8272" s="93" t="n">
        <v>3260</v>
      </c>
      <c r="O8272" s="148" t="n">
        <v>22775.45454545454</v>
      </c>
      <c r="P8272" s="93" t="inlineStr">
        <is>
          <t>쇼피태국토너200726=250ml190801</t>
        </is>
      </c>
    </row>
    <row r="8273" customFormat="1" s="93">
      <c r="B8273" s="127" t="n">
        <v>44048</v>
      </c>
      <c r="C8273" s="93">
        <f>TEXT(B8273,"aaa")</f>
        <v/>
      </c>
      <c r="E8273" s="93" t="inlineStr">
        <is>
          <t>앰플</t>
        </is>
      </c>
      <c r="F8273" s="93" t="inlineStr">
        <is>
          <t>쇼피태국</t>
        </is>
      </c>
      <c r="G8273" s="93" t="inlineStr">
        <is>
          <t>200726=앰플 30ml</t>
        </is>
      </c>
      <c r="H8273" s="93" t="n">
        <v>1</v>
      </c>
      <c r="J8273" s="93" t="n">
        <v>190801</v>
      </c>
      <c r="L8273" s="93" t="n">
        <v>33025</v>
      </c>
      <c r="M8273" s="93" t="n">
        <v>32034.25</v>
      </c>
      <c r="N8273" s="93" t="n">
        <v>3397</v>
      </c>
      <c r="O8273" s="148" t="n">
        <v>30022.72727272727</v>
      </c>
      <c r="P8273" s="93" t="inlineStr">
        <is>
          <t>쇼피태국앰플200726=앰플 30ml190801</t>
        </is>
      </c>
    </row>
    <row r="8274" customFormat="1" s="93">
      <c r="B8274" s="127" t="n">
        <v>44049</v>
      </c>
      <c r="C8274" s="93">
        <f>TEXT(B8274,"aaa")</f>
        <v/>
      </c>
      <c r="E8274" s="93" t="inlineStr">
        <is>
          <t>선크림</t>
        </is>
      </c>
      <c r="F8274" s="93" t="inlineStr">
        <is>
          <t>카페24</t>
        </is>
      </c>
      <c r="G8274" s="93" t="inlineStr">
        <is>
          <t>선크림 50ml</t>
        </is>
      </c>
      <c r="H8274" s="93" t="n">
        <v>3</v>
      </c>
      <c r="J8274" s="93" t="n">
        <v>190801</v>
      </c>
      <c r="L8274" s="93" t="n">
        <v>60000</v>
      </c>
      <c r="M8274" s="93" t="n">
        <v>56490</v>
      </c>
      <c r="N8274" s="93" t="n">
        <v>7035</v>
      </c>
      <c r="O8274" s="148" t="n">
        <v>54545.45454545454</v>
      </c>
      <c r="P8274" s="93" t="inlineStr">
        <is>
          <t>카페24선크림선크림 50ml190801</t>
        </is>
      </c>
    </row>
    <row r="8275" customFormat="1" s="93">
      <c r="B8275" s="127" t="n">
        <v>44049</v>
      </c>
      <c r="C8275" s="93">
        <f>TEXT(B8275,"aaa")</f>
        <v/>
      </c>
      <c r="E8275" s="93" t="inlineStr">
        <is>
          <t>여름 한정 진정세트</t>
        </is>
      </c>
      <c r="F8275" s="93" t="inlineStr">
        <is>
          <t>카페24</t>
        </is>
      </c>
      <c r="G8275" s="93" t="inlineStr">
        <is>
          <t>여름 한정 진정세트</t>
        </is>
      </c>
      <c r="H8275" s="93" t="n">
        <v>4</v>
      </c>
      <c r="J8275" s="93" t="n">
        <v>190801</v>
      </c>
      <c r="L8275" s="93" t="n">
        <v>140000</v>
      </c>
      <c r="M8275" s="93" t="n">
        <v>131810</v>
      </c>
      <c r="N8275" s="93" t="n">
        <v>22420</v>
      </c>
      <c r="O8275" s="148" t="n">
        <v>127272.7272727273</v>
      </c>
      <c r="P8275" s="93" t="inlineStr">
        <is>
          <t>카페24여름 한정 진정세트여름 한정 진정세트190801</t>
        </is>
      </c>
    </row>
    <row r="8276" customFormat="1" s="93">
      <c r="B8276" s="127" t="n">
        <v>44049</v>
      </c>
      <c r="C8276" s="93">
        <f>TEXT(B8276,"aaa")</f>
        <v/>
      </c>
      <c r="E8276" s="93" t="inlineStr">
        <is>
          <t>여름 한정 진정세트</t>
        </is>
      </c>
      <c r="F8276" s="93" t="inlineStr">
        <is>
          <t>카페24</t>
        </is>
      </c>
      <c r="G8276" s="93" t="inlineStr">
        <is>
          <t>여름 한정 진정세트 (대용량)</t>
        </is>
      </c>
      <c r="H8276" s="93" t="n">
        <v>6</v>
      </c>
      <c r="J8276" s="93" t="n">
        <v>190801</v>
      </c>
      <c r="L8276" s="93" t="n">
        <v>270000</v>
      </c>
      <c r="M8276" s="93" t="n">
        <v>254205</v>
      </c>
      <c r="N8276" s="93" t="n">
        <v>42420</v>
      </c>
      <c r="O8276" s="148" t="n">
        <v>245454.5454545454</v>
      </c>
      <c r="P8276" s="93" t="inlineStr">
        <is>
          <t>카페24여름 한정 진정세트여름 한정 진정세트 (대용량)190801</t>
        </is>
      </c>
    </row>
    <row r="8277" customFormat="1" s="93">
      <c r="B8277" s="127" t="n">
        <v>44049</v>
      </c>
      <c r="C8277" s="93">
        <f>TEXT(B8277,"aaa")</f>
        <v/>
      </c>
      <c r="E8277" s="93" t="inlineStr">
        <is>
          <t>어성초진정패키지</t>
        </is>
      </c>
      <c r="F8277" s="93" t="inlineStr">
        <is>
          <t>카페24</t>
        </is>
      </c>
      <c r="G8277" s="93" t="inlineStr">
        <is>
          <t>어성초 진정패키지세트</t>
        </is>
      </c>
      <c r="H8277" s="93" t="n">
        <v>4</v>
      </c>
      <c r="J8277" s="93" t="n">
        <v>190801</v>
      </c>
      <c r="L8277" s="93" t="n">
        <v>396000</v>
      </c>
      <c r="M8277" s="93" t="n">
        <v>372834</v>
      </c>
      <c r="N8277" s="93" t="n">
        <v>60548</v>
      </c>
      <c r="O8277" s="148" t="n">
        <v>360000</v>
      </c>
      <c r="P8277" s="93" t="inlineStr">
        <is>
          <t>카페24어성초진정패키지어성초 진정패키지세트190801</t>
        </is>
      </c>
    </row>
    <row r="8278" customFormat="1" s="93">
      <c r="B8278" s="127" t="n">
        <v>44049</v>
      </c>
      <c r="C8278" s="93">
        <f>TEXT(B8278,"aaa")</f>
        <v/>
      </c>
      <c r="E8278" s="93" t="inlineStr">
        <is>
          <t>머드크림마스크</t>
        </is>
      </c>
      <c r="F8278" s="93" t="inlineStr">
        <is>
          <t>카페24</t>
        </is>
      </c>
      <c r="G8278" s="93" t="inlineStr">
        <is>
          <t>머드크림마스크 100ml</t>
        </is>
      </c>
      <c r="H8278" s="93" t="n">
        <v>2</v>
      </c>
      <c r="J8278" s="93" t="n">
        <v>190801</v>
      </c>
      <c r="L8278" s="93" t="n">
        <v>40000</v>
      </c>
      <c r="M8278" s="93" t="n">
        <v>37660</v>
      </c>
      <c r="N8278" s="93" t="n">
        <v>2884</v>
      </c>
      <c r="O8278" s="148" t="n">
        <v>36363.63636363636</v>
      </c>
      <c r="P8278" s="93" t="inlineStr">
        <is>
          <t>카페24머드크림마스크머드크림마스크 100ml190801</t>
        </is>
      </c>
    </row>
    <row r="8279" customFormat="1" s="93">
      <c r="B8279" s="127" t="n">
        <v>44049</v>
      </c>
      <c r="C8279" s="93">
        <f>TEXT(B8279,"aaa")</f>
        <v/>
      </c>
      <c r="E8279" s="93" t="inlineStr">
        <is>
          <t>머드크림마스크</t>
        </is>
      </c>
      <c r="F8279" s="93" t="inlineStr">
        <is>
          <t>카페24</t>
        </is>
      </c>
      <c r="G8279" s="93" t="inlineStr">
        <is>
          <t>머드크림마스크 100ml 2set</t>
        </is>
      </c>
      <c r="H8279" s="93" t="n">
        <v>1</v>
      </c>
      <c r="J8279" s="93" t="n">
        <v>190801</v>
      </c>
      <c r="L8279" s="93" t="n">
        <v>35000</v>
      </c>
      <c r="M8279" s="93" t="n">
        <v>32952.5</v>
      </c>
      <c r="N8279" s="93" t="n">
        <v>2884</v>
      </c>
      <c r="O8279" s="148" t="n">
        <v>31818.18181818182</v>
      </c>
      <c r="P8279" s="93" t="inlineStr">
        <is>
          <t>카페24머드크림마스크머드크림마스크 100ml 2set190801</t>
        </is>
      </c>
    </row>
    <row r="8280" customFormat="1" s="93">
      <c r="B8280" s="127" t="n">
        <v>44049</v>
      </c>
      <c r="C8280" s="93">
        <f>TEXT(B8280,"aaa")</f>
        <v/>
      </c>
      <c r="E8280" s="93" t="inlineStr">
        <is>
          <t>마스크팩</t>
        </is>
      </c>
      <c r="F8280" s="93" t="inlineStr">
        <is>
          <t>카페24</t>
        </is>
      </c>
      <c r="G8280" s="93" t="inlineStr">
        <is>
          <t>마스크팩 10매</t>
        </is>
      </c>
      <c r="H8280" s="93" t="n">
        <v>6</v>
      </c>
      <c r="J8280" s="93" t="n">
        <v>190801</v>
      </c>
      <c r="L8280" s="93" t="n">
        <v>120000</v>
      </c>
      <c r="M8280" s="93" t="n">
        <v>112980</v>
      </c>
      <c r="N8280" s="93" t="n">
        <v>23820</v>
      </c>
      <c r="O8280" s="148" t="n">
        <v>109090.9090909091</v>
      </c>
      <c r="P8280" s="93" t="inlineStr">
        <is>
          <t>카페24마스크팩마스크팩 10매190801</t>
        </is>
      </c>
    </row>
    <row r="8281" customFormat="1" s="93">
      <c r="B8281" s="127" t="n">
        <v>44049</v>
      </c>
      <c r="C8281" s="93">
        <f>TEXT(B8281,"aaa")</f>
        <v/>
      </c>
      <c r="E8281" s="93" t="inlineStr">
        <is>
          <t>토너</t>
        </is>
      </c>
      <c r="F8281" s="93" t="inlineStr">
        <is>
          <t>카페24</t>
        </is>
      </c>
      <c r="G8281" s="93" t="inlineStr">
        <is>
          <t>250ml</t>
        </is>
      </c>
      <c r="H8281" s="93" t="n">
        <v>59</v>
      </c>
      <c r="J8281" s="93" t="n">
        <v>190801</v>
      </c>
      <c r="L8281" s="93" t="n">
        <v>1180000</v>
      </c>
      <c r="M8281" s="93" t="n">
        <v>1110970</v>
      </c>
      <c r="N8281" s="93" t="n">
        <v>192340</v>
      </c>
      <c r="O8281" s="148" t="n">
        <v>1072727.272727273</v>
      </c>
      <c r="P8281" s="93" t="inlineStr">
        <is>
          <t>카페24토너250ml190801</t>
        </is>
      </c>
    </row>
    <row r="8282" customFormat="1" s="93">
      <c r="B8282" s="127" t="n">
        <v>44049</v>
      </c>
      <c r="C8282" s="93">
        <f>TEXT(B8282,"aaa")</f>
        <v/>
      </c>
      <c r="E8282" s="93" t="inlineStr">
        <is>
          <t>토너</t>
        </is>
      </c>
      <c r="F8282" s="93" t="inlineStr">
        <is>
          <t>카페24</t>
        </is>
      </c>
      <c r="G8282" s="93" t="inlineStr">
        <is>
          <t>250ml 2set</t>
        </is>
      </c>
      <c r="H8282" s="93" t="n">
        <v>46</v>
      </c>
      <c r="J8282" s="93" t="n">
        <v>190801</v>
      </c>
      <c r="L8282" s="93" t="n">
        <v>1610000</v>
      </c>
      <c r="M8282" s="93" t="n">
        <v>1515815</v>
      </c>
      <c r="N8282" s="93" t="n">
        <v>299920</v>
      </c>
      <c r="O8282" s="148" t="n">
        <v>1463636.363636364</v>
      </c>
      <c r="P8282" s="93" t="inlineStr">
        <is>
          <t>카페24토너250ml 2set190801</t>
        </is>
      </c>
    </row>
    <row r="8283" customFormat="1" s="93">
      <c r="B8283" s="127" t="n">
        <v>44049</v>
      </c>
      <c r="C8283" s="93">
        <f>TEXT(B8283,"aaa")</f>
        <v/>
      </c>
      <c r="E8283" s="93" t="inlineStr">
        <is>
          <t>토너</t>
        </is>
      </c>
      <c r="F8283" s="93" t="inlineStr">
        <is>
          <t>카페24</t>
        </is>
      </c>
      <c r="G8283" s="93" t="inlineStr">
        <is>
          <t>500ml</t>
        </is>
      </c>
      <c r="H8283" s="93" t="n">
        <v>68</v>
      </c>
      <c r="J8283" s="93" t="n">
        <v>190801</v>
      </c>
      <c r="L8283" s="93" t="n">
        <v>2244000</v>
      </c>
      <c r="M8283" s="93" t="n">
        <v>2112726</v>
      </c>
      <c r="N8283" s="93" t="n">
        <v>321300</v>
      </c>
      <c r="O8283" s="148" t="n">
        <v>2040000</v>
      </c>
      <c r="P8283" s="93" t="inlineStr">
        <is>
          <t>카페24토너500ml190801</t>
        </is>
      </c>
    </row>
    <row r="8284" customFormat="1" s="93">
      <c r="B8284" s="127" t="n">
        <v>44049</v>
      </c>
      <c r="C8284" s="93">
        <f>TEXT(B8284,"aaa")</f>
        <v/>
      </c>
      <c r="E8284" s="93" t="inlineStr">
        <is>
          <t>앰플</t>
        </is>
      </c>
      <c r="F8284" s="93" t="inlineStr">
        <is>
          <t>카페24</t>
        </is>
      </c>
      <c r="G8284" s="93" t="inlineStr">
        <is>
          <t>앰플 30ml</t>
        </is>
      </c>
      <c r="H8284" s="93" t="n">
        <v>8</v>
      </c>
      <c r="J8284" s="93" t="n">
        <v>190801</v>
      </c>
      <c r="L8284" s="93" t="n">
        <v>224000</v>
      </c>
      <c r="M8284" s="93" t="n">
        <v>210896</v>
      </c>
      <c r="N8284" s="93" t="n">
        <v>27176</v>
      </c>
      <c r="O8284" s="148" t="n">
        <v>203636.3636363636</v>
      </c>
      <c r="P8284" s="93" t="inlineStr">
        <is>
          <t>카페24앰플앰플 30ml190801</t>
        </is>
      </c>
    </row>
    <row r="8285" customFormat="1" s="93">
      <c r="B8285" s="127" t="n">
        <v>44049</v>
      </c>
      <c r="C8285" s="93">
        <f>TEXT(B8285,"aaa")</f>
        <v/>
      </c>
      <c r="E8285" s="93" t="inlineStr">
        <is>
          <t>수딩크림</t>
        </is>
      </c>
      <c r="F8285" s="93" t="inlineStr">
        <is>
          <t>카페24</t>
        </is>
      </c>
      <c r="G8285" s="93" t="inlineStr">
        <is>
          <t>수딩크림 100ml</t>
        </is>
      </c>
      <c r="H8285" s="93" t="n">
        <v>4</v>
      </c>
      <c r="J8285" s="93" t="n">
        <v>190801</v>
      </c>
      <c r="L8285" s="93" t="n">
        <v>152000</v>
      </c>
      <c r="M8285" s="93" t="n">
        <v>143108</v>
      </c>
      <c r="N8285" s="93" t="n">
        <v>12180</v>
      </c>
      <c r="O8285" s="148" t="n">
        <v>138181.8181818182</v>
      </c>
      <c r="P8285" s="93" t="inlineStr">
        <is>
          <t>카페24수딩크림수딩크림 100ml190801</t>
        </is>
      </c>
    </row>
    <row r="8286" customFormat="1" s="93">
      <c r="B8286" s="127" t="n">
        <v>44049</v>
      </c>
      <c r="C8286" s="93">
        <f>TEXT(B8286,"aaa")</f>
        <v/>
      </c>
      <c r="E8286" s="93" t="inlineStr">
        <is>
          <t>토너</t>
        </is>
      </c>
      <c r="F8286" s="93" t="inlineStr">
        <is>
          <t>아누아 CS</t>
        </is>
      </c>
      <c r="G8286" s="93" t="inlineStr">
        <is>
          <t>500ml</t>
        </is>
      </c>
      <c r="H8286" s="93" t="n">
        <v>10</v>
      </c>
      <c r="J8286" s="93" t="n">
        <v>190801</v>
      </c>
      <c r="L8286" s="93" t="n">
        <v>0</v>
      </c>
      <c r="M8286" s="93" t="n">
        <v>0</v>
      </c>
      <c r="N8286" s="93" t="n">
        <v>47250</v>
      </c>
      <c r="O8286" s="148" t="n">
        <v>0</v>
      </c>
      <c r="P8286" s="93" t="inlineStr">
        <is>
          <t>아누아 CS토너500ml190801</t>
        </is>
      </c>
    </row>
    <row r="8287" customFormat="1" s="93">
      <c r="B8287" s="127" t="n">
        <v>44049</v>
      </c>
      <c r="C8287" s="93">
        <f>TEXT(B8287,"aaa")</f>
        <v/>
      </c>
      <c r="E8287" s="93" t="inlineStr">
        <is>
          <t>선크림</t>
        </is>
      </c>
      <c r="F8287" s="93" t="inlineStr">
        <is>
          <t>화해</t>
        </is>
      </c>
      <c r="G8287" s="93" t="inlineStr">
        <is>
          <t>선크림 50ml</t>
        </is>
      </c>
      <c r="H8287" s="93" t="n">
        <v>2</v>
      </c>
      <c r="J8287" s="93" t="n">
        <v>190801</v>
      </c>
      <c r="L8287" s="93" t="n">
        <v>40000</v>
      </c>
      <c r="M8287" s="93" t="n">
        <v>28800</v>
      </c>
      <c r="N8287" s="93" t="n">
        <v>4690</v>
      </c>
      <c r="O8287" s="148" t="n">
        <v>36363.63636363636</v>
      </c>
      <c r="P8287" s="93" t="inlineStr">
        <is>
          <t>화해선크림선크림 50ml190801</t>
        </is>
      </c>
    </row>
    <row r="8288" customFormat="1" s="93">
      <c r="B8288" s="127" t="n">
        <v>44050</v>
      </c>
      <c r="C8288" s="93">
        <f>TEXT(B8288,"aaa")</f>
        <v/>
      </c>
      <c r="E8288" s="93" t="inlineStr">
        <is>
          <t>선크림</t>
        </is>
      </c>
      <c r="F8288" s="93" t="inlineStr">
        <is>
          <t>카페24</t>
        </is>
      </c>
      <c r="G8288" s="93" t="inlineStr">
        <is>
          <t>선크림 50ml</t>
        </is>
      </c>
      <c r="H8288" s="93" t="n">
        <v>1</v>
      </c>
      <c r="J8288" s="93" t="n">
        <v>190801</v>
      </c>
      <c r="L8288" s="93" t="n">
        <v>20000</v>
      </c>
      <c r="M8288" s="93" t="n">
        <v>18830</v>
      </c>
      <c r="N8288" s="93" t="n">
        <v>2345</v>
      </c>
      <c r="O8288" s="148" t="n">
        <v>18181.81818181818</v>
      </c>
      <c r="P8288" s="93" t="inlineStr">
        <is>
          <t>카페24선크림선크림 50ml190801</t>
        </is>
      </c>
    </row>
    <row r="8289" customFormat="1" s="93">
      <c r="B8289" s="127" t="n">
        <v>44050</v>
      </c>
      <c r="C8289" s="93">
        <f>TEXT(B8289,"aaa")</f>
        <v/>
      </c>
      <c r="E8289" s="93" t="inlineStr">
        <is>
          <t>선크림</t>
        </is>
      </c>
      <c r="F8289" s="93" t="inlineStr">
        <is>
          <t>카페24</t>
        </is>
      </c>
      <c r="G8289" s="93" t="inlineStr">
        <is>
          <t>선크림 50ml  2set</t>
        </is>
      </c>
      <c r="H8289" s="93" t="n">
        <v>1</v>
      </c>
      <c r="J8289" s="93" t="n">
        <v>190801</v>
      </c>
      <c r="L8289" s="93" t="n">
        <v>35000</v>
      </c>
      <c r="M8289" s="93" t="n">
        <v>32952.5</v>
      </c>
      <c r="N8289" s="93" t="n">
        <v>4690</v>
      </c>
      <c r="O8289" s="148" t="n">
        <v>31818.18181818182</v>
      </c>
      <c r="P8289" s="93" t="inlineStr">
        <is>
          <t>카페24선크림선크림 50ml  2set190801</t>
        </is>
      </c>
    </row>
    <row r="8290" customFormat="1" s="93">
      <c r="B8290" s="127" t="n">
        <v>44050</v>
      </c>
      <c r="C8290" s="93">
        <f>TEXT(B8290,"aaa")</f>
        <v/>
      </c>
      <c r="E8290" s="93" t="inlineStr">
        <is>
          <t>여름 한정 진정세트</t>
        </is>
      </c>
      <c r="F8290" s="93" t="inlineStr">
        <is>
          <t>카페24</t>
        </is>
      </c>
      <c r="G8290" s="93" t="inlineStr">
        <is>
          <t>여름 한정 진정세트</t>
        </is>
      </c>
      <c r="H8290" s="93" t="n">
        <v>2</v>
      </c>
      <c r="J8290" s="93" t="n">
        <v>190801</v>
      </c>
      <c r="L8290" s="93" t="n">
        <v>70000</v>
      </c>
      <c r="M8290" s="93" t="n">
        <v>65905</v>
      </c>
      <c r="N8290" s="93" t="n">
        <v>11210</v>
      </c>
      <c r="O8290" s="148" t="n">
        <v>63636.36363636363</v>
      </c>
      <c r="P8290" s="93" t="inlineStr">
        <is>
          <t>카페24여름 한정 진정세트여름 한정 진정세트190801</t>
        </is>
      </c>
    </row>
    <row r="8291" customFormat="1" s="93">
      <c r="B8291" s="127" t="n">
        <v>44050</v>
      </c>
      <c r="C8291" s="93">
        <f>TEXT(B8291,"aaa")</f>
        <v/>
      </c>
      <c r="E8291" s="93" t="inlineStr">
        <is>
          <t>여름 한정 진정세트</t>
        </is>
      </c>
      <c r="F8291" s="93" t="inlineStr">
        <is>
          <t>카페24</t>
        </is>
      </c>
      <c r="G8291" s="93" t="inlineStr">
        <is>
          <t>여름 한정 진정세트 (대용량)</t>
        </is>
      </c>
      <c r="H8291" s="93" t="n">
        <v>2</v>
      </c>
      <c r="J8291" s="93" t="n">
        <v>190801</v>
      </c>
      <c r="L8291" s="93" t="n">
        <v>90000</v>
      </c>
      <c r="M8291" s="93" t="n">
        <v>84735</v>
      </c>
      <c r="N8291" s="93" t="n">
        <v>14140</v>
      </c>
      <c r="O8291" s="148" t="n">
        <v>81818.18181818181</v>
      </c>
      <c r="P8291" s="93" t="inlineStr">
        <is>
          <t>카페24여름 한정 진정세트여름 한정 진정세트 (대용량)190801</t>
        </is>
      </c>
    </row>
    <row r="8292" customFormat="1" s="93">
      <c r="B8292" s="127" t="n">
        <v>44050</v>
      </c>
      <c r="C8292" s="93">
        <f>TEXT(B8292,"aaa")</f>
        <v/>
      </c>
      <c r="E8292" s="93" t="inlineStr">
        <is>
          <t>어성초진정패키지</t>
        </is>
      </c>
      <c r="F8292" s="93" t="inlineStr">
        <is>
          <t>카페24</t>
        </is>
      </c>
      <c r="G8292" s="93" t="inlineStr">
        <is>
          <t>어성초 진정패키지세트</t>
        </is>
      </c>
      <c r="H8292" s="93" t="n">
        <v>3</v>
      </c>
      <c r="J8292" s="93" t="n">
        <v>190801</v>
      </c>
      <c r="L8292" s="93" t="n">
        <v>297000</v>
      </c>
      <c r="M8292" s="93" t="n">
        <v>279625.5</v>
      </c>
      <c r="N8292" s="93" t="n">
        <v>45411</v>
      </c>
      <c r="O8292" s="148" t="n">
        <v>270000</v>
      </c>
      <c r="P8292" s="93" t="inlineStr">
        <is>
          <t>카페24어성초진정패키지어성초 진정패키지세트190801</t>
        </is>
      </c>
    </row>
    <row r="8293" customFormat="1" s="93">
      <c r="B8293" s="127" t="n">
        <v>44050</v>
      </c>
      <c r="C8293" s="93">
        <f>TEXT(B8293,"aaa")</f>
        <v/>
      </c>
      <c r="E8293" s="93" t="inlineStr">
        <is>
          <t>머드크림마스크</t>
        </is>
      </c>
      <c r="F8293" s="93" t="inlineStr">
        <is>
          <t>카페24</t>
        </is>
      </c>
      <c r="G8293" s="93" t="inlineStr">
        <is>
          <t>머드크림마스크 100ml</t>
        </is>
      </c>
      <c r="H8293" s="93" t="n">
        <v>1</v>
      </c>
      <c r="J8293" s="93" t="n">
        <v>190801</v>
      </c>
      <c r="L8293" s="93" t="n">
        <v>20000</v>
      </c>
      <c r="M8293" s="93" t="n">
        <v>18830</v>
      </c>
      <c r="N8293" s="93" t="n">
        <v>1442</v>
      </c>
      <c r="O8293" s="148" t="n">
        <v>18181.81818181818</v>
      </c>
      <c r="P8293" s="93" t="inlineStr">
        <is>
          <t>카페24머드크림마스크머드크림마스크 100ml190801</t>
        </is>
      </c>
    </row>
    <row r="8294" customFormat="1" s="93">
      <c r="B8294" s="127" t="n">
        <v>44050</v>
      </c>
      <c r="C8294" s="93">
        <f>TEXT(B8294,"aaa")</f>
        <v/>
      </c>
      <c r="E8294" s="93" t="inlineStr">
        <is>
          <t>머드크림마스크</t>
        </is>
      </c>
      <c r="F8294" s="93" t="inlineStr">
        <is>
          <t>카페24</t>
        </is>
      </c>
      <c r="G8294" s="93" t="inlineStr">
        <is>
          <t>머드크림마스크 100ml 2set</t>
        </is>
      </c>
      <c r="H8294" s="93" t="n">
        <v>1</v>
      </c>
      <c r="J8294" s="93" t="n">
        <v>190801</v>
      </c>
      <c r="L8294" s="93" t="n">
        <v>35000</v>
      </c>
      <c r="M8294" s="93" t="n">
        <v>32952.5</v>
      </c>
      <c r="N8294" s="93" t="n">
        <v>2884</v>
      </c>
      <c r="O8294" s="148" t="n">
        <v>31818.18181818182</v>
      </c>
      <c r="P8294" s="93" t="inlineStr">
        <is>
          <t>카페24머드크림마스크머드크림마스크 100ml 2set190801</t>
        </is>
      </c>
    </row>
    <row r="8295" customFormat="1" s="93">
      <c r="B8295" s="127" t="n">
        <v>44050</v>
      </c>
      <c r="C8295" s="93">
        <f>TEXT(B8295,"aaa")</f>
        <v/>
      </c>
      <c r="E8295" s="93" t="inlineStr">
        <is>
          <t>마스크팩</t>
        </is>
      </c>
      <c r="F8295" s="93" t="inlineStr">
        <is>
          <t>카페24</t>
        </is>
      </c>
      <c r="G8295" s="93" t="inlineStr">
        <is>
          <t>마스크팩 1매</t>
        </is>
      </c>
      <c r="H8295" s="93" t="n">
        <v>1</v>
      </c>
      <c r="J8295" s="93" t="n">
        <v>190801</v>
      </c>
      <c r="L8295" s="93" t="n">
        <v>4000</v>
      </c>
      <c r="M8295" s="93" t="n">
        <v>3766</v>
      </c>
      <c r="N8295" s="93" t="n">
        <v>397</v>
      </c>
      <c r="O8295" s="148" t="n">
        <v>3636.363636363636</v>
      </c>
      <c r="P8295" s="93" t="inlineStr">
        <is>
          <t>카페24마스크팩마스크팩 1매190801</t>
        </is>
      </c>
    </row>
    <row r="8296" customFormat="1" s="93">
      <c r="B8296" s="127" t="n">
        <v>44050</v>
      </c>
      <c r="C8296" s="93">
        <f>TEXT(B8296,"aaa")</f>
        <v/>
      </c>
      <c r="E8296" s="93" t="inlineStr">
        <is>
          <t>마스크팩</t>
        </is>
      </c>
      <c r="F8296" s="93" t="inlineStr">
        <is>
          <t>카페24</t>
        </is>
      </c>
      <c r="G8296" s="93" t="inlineStr">
        <is>
          <t>마스크팩 10매</t>
        </is>
      </c>
      <c r="H8296" s="93" t="n">
        <v>2</v>
      </c>
      <c r="J8296" s="93" t="n">
        <v>190801</v>
      </c>
      <c r="L8296" s="93" t="n">
        <v>40000</v>
      </c>
      <c r="M8296" s="93" t="n">
        <v>37660</v>
      </c>
      <c r="N8296" s="93" t="n">
        <v>7940</v>
      </c>
      <c r="O8296" s="148" t="n">
        <v>36363.63636363636</v>
      </c>
      <c r="P8296" s="93" t="inlineStr">
        <is>
          <t>카페24마스크팩마스크팩 10매190801</t>
        </is>
      </c>
    </row>
    <row r="8297" customFormat="1" s="93">
      <c r="B8297" s="127" t="n">
        <v>44050</v>
      </c>
      <c r="C8297" s="93">
        <f>TEXT(B8297,"aaa")</f>
        <v/>
      </c>
      <c r="E8297" s="93" t="inlineStr">
        <is>
          <t>토너</t>
        </is>
      </c>
      <c r="F8297" s="93" t="inlineStr">
        <is>
          <t>카페24</t>
        </is>
      </c>
      <c r="G8297" s="93" t="inlineStr">
        <is>
          <t>250ml</t>
        </is>
      </c>
      <c r="H8297" s="93" t="n">
        <v>43</v>
      </c>
      <c r="J8297" s="93" t="n">
        <v>190801</v>
      </c>
      <c r="L8297" s="93" t="n">
        <v>860000</v>
      </c>
      <c r="M8297" s="93" t="n">
        <v>809690</v>
      </c>
      <c r="N8297" s="93" t="n">
        <v>140180</v>
      </c>
      <c r="O8297" s="148" t="n">
        <v>781818.1818181818</v>
      </c>
      <c r="P8297" s="93" t="inlineStr">
        <is>
          <t>카페24토너250ml190801</t>
        </is>
      </c>
    </row>
    <row r="8298" customFormat="1" s="93">
      <c r="B8298" s="127" t="n">
        <v>44050</v>
      </c>
      <c r="C8298" s="93">
        <f>TEXT(B8298,"aaa")</f>
        <v/>
      </c>
      <c r="E8298" s="93" t="inlineStr">
        <is>
          <t>토너</t>
        </is>
      </c>
      <c r="F8298" s="93" t="inlineStr">
        <is>
          <t>카페24</t>
        </is>
      </c>
      <c r="G8298" s="93" t="inlineStr">
        <is>
          <t>250ml 2set</t>
        </is>
      </c>
      <c r="H8298" s="93" t="n">
        <v>51</v>
      </c>
      <c r="J8298" s="93" t="n">
        <v>190801</v>
      </c>
      <c r="L8298" s="93" t="n">
        <v>1785000</v>
      </c>
      <c r="M8298" s="93" t="n">
        <v>1680577.5</v>
      </c>
      <c r="N8298" s="93" t="n">
        <v>332520</v>
      </c>
      <c r="O8298" s="148" t="n">
        <v>1622727.272727273</v>
      </c>
      <c r="P8298" s="93" t="inlineStr">
        <is>
          <t>카페24토너250ml 2set190801</t>
        </is>
      </c>
    </row>
    <row r="8299" customFormat="1" s="93">
      <c r="B8299" s="127" t="n">
        <v>44050</v>
      </c>
      <c r="C8299" s="93">
        <f>TEXT(B8299,"aaa")</f>
        <v/>
      </c>
      <c r="E8299" s="93" t="inlineStr">
        <is>
          <t>토너</t>
        </is>
      </c>
      <c r="F8299" s="93" t="inlineStr">
        <is>
          <t>카페24</t>
        </is>
      </c>
      <c r="G8299" s="93" t="inlineStr">
        <is>
          <t>500ml</t>
        </is>
      </c>
      <c r="H8299" s="93" t="n">
        <v>57</v>
      </c>
      <c r="J8299" s="93" t="n">
        <v>190801</v>
      </c>
      <c r="L8299" s="93" t="n">
        <v>1881000</v>
      </c>
      <c r="M8299" s="93" t="n">
        <v>1770961.5</v>
      </c>
      <c r="N8299" s="93" t="n">
        <v>269325</v>
      </c>
      <c r="O8299" s="148" t="n">
        <v>1710000</v>
      </c>
      <c r="P8299" s="93" t="inlineStr">
        <is>
          <t>카페24토너500ml190801</t>
        </is>
      </c>
    </row>
    <row r="8300" customFormat="1" s="93">
      <c r="B8300" s="127" t="n">
        <v>44050</v>
      </c>
      <c r="C8300" s="93">
        <f>TEXT(B8300,"aaa")</f>
        <v/>
      </c>
      <c r="E8300" s="93" t="inlineStr">
        <is>
          <t>앰플</t>
        </is>
      </c>
      <c r="F8300" s="93" t="inlineStr">
        <is>
          <t>카페24</t>
        </is>
      </c>
      <c r="G8300" s="93" t="inlineStr">
        <is>
          <t>앰플 30ml</t>
        </is>
      </c>
      <c r="H8300" s="93" t="n">
        <v>7</v>
      </c>
      <c r="J8300" s="93" t="n">
        <v>190801</v>
      </c>
      <c r="L8300" s="93" t="n">
        <v>196000</v>
      </c>
      <c r="M8300" s="93" t="n">
        <v>184534</v>
      </c>
      <c r="N8300" s="93" t="n">
        <v>23779</v>
      </c>
      <c r="O8300" s="148" t="n">
        <v>178181.8181818182</v>
      </c>
      <c r="P8300" s="93" t="inlineStr">
        <is>
          <t>카페24앰플앰플 30ml190801</t>
        </is>
      </c>
    </row>
    <row r="8301" customFormat="1" s="93">
      <c r="B8301" s="127" t="n">
        <v>44050</v>
      </c>
      <c r="C8301" s="93">
        <f>TEXT(B8301,"aaa")</f>
        <v/>
      </c>
      <c r="E8301" s="93" t="inlineStr">
        <is>
          <t>수딩크림</t>
        </is>
      </c>
      <c r="F8301" s="93" t="inlineStr">
        <is>
          <t>카페24</t>
        </is>
      </c>
      <c r="G8301" s="93" t="inlineStr">
        <is>
          <t>수딩크림 100ml</t>
        </is>
      </c>
      <c r="H8301" s="93" t="n">
        <v>5</v>
      </c>
      <c r="J8301" s="93" t="n">
        <v>190801</v>
      </c>
      <c r="L8301" s="93" t="n">
        <v>190000</v>
      </c>
      <c r="M8301" s="93" t="n">
        <v>178885</v>
      </c>
      <c r="N8301" s="93" t="n">
        <v>15225</v>
      </c>
      <c r="O8301" s="148" t="n">
        <v>172727.2727272727</v>
      </c>
      <c r="P8301" s="93" t="inlineStr">
        <is>
          <t>카페24수딩크림수딩크림 100ml190801</t>
        </is>
      </c>
    </row>
    <row r="8302" customFormat="1" s="93">
      <c r="B8302" s="127" t="n">
        <v>44050</v>
      </c>
      <c r="C8302" s="93">
        <f>TEXT(B8302,"aaa")</f>
        <v/>
      </c>
      <c r="E8302" s="93" t="inlineStr">
        <is>
          <t>토너</t>
        </is>
      </c>
      <c r="F8302" s="93" t="inlineStr">
        <is>
          <t>아누아 CS</t>
        </is>
      </c>
      <c r="G8302" s="93" t="inlineStr">
        <is>
          <t>250ml</t>
        </is>
      </c>
      <c r="H8302" s="93" t="n">
        <v>3</v>
      </c>
      <c r="J8302" s="93" t="n">
        <v>190801</v>
      </c>
      <c r="L8302" s="93" t="n">
        <v>0</v>
      </c>
      <c r="M8302" s="93" t="n">
        <v>0</v>
      </c>
      <c r="N8302" s="93" t="n">
        <v>9780</v>
      </c>
      <c r="O8302" s="148" t="n">
        <v>0</v>
      </c>
      <c r="P8302" s="93" t="inlineStr">
        <is>
          <t>아누아 CS토너250ml190801</t>
        </is>
      </c>
    </row>
    <row r="8303" customFormat="1" s="93">
      <c r="B8303" s="127" t="n">
        <v>44050</v>
      </c>
      <c r="C8303" s="93">
        <f>TEXT(B8303,"aaa")</f>
        <v/>
      </c>
      <c r="E8303" s="93" t="inlineStr">
        <is>
          <t>토너</t>
        </is>
      </c>
      <c r="F8303" s="93" t="inlineStr">
        <is>
          <t>아누아 CS</t>
        </is>
      </c>
      <c r="G8303" s="93" t="inlineStr">
        <is>
          <t>500ml</t>
        </is>
      </c>
      <c r="H8303" s="93" t="n">
        <v>1</v>
      </c>
      <c r="J8303" s="93" t="n">
        <v>190801</v>
      </c>
      <c r="L8303" s="93" t="n">
        <v>0</v>
      </c>
      <c r="M8303" s="93" t="n">
        <v>0</v>
      </c>
      <c r="N8303" s="93" t="n">
        <v>4725</v>
      </c>
      <c r="O8303" s="148" t="n">
        <v>0</v>
      </c>
      <c r="P8303" s="93" t="inlineStr">
        <is>
          <t>아누아 CS토너500ml190801</t>
        </is>
      </c>
    </row>
    <row r="8304" customFormat="1" s="93">
      <c r="B8304" s="127" t="n">
        <v>44050</v>
      </c>
      <c r="C8304" s="93">
        <f>TEXT(B8304,"aaa")</f>
        <v/>
      </c>
      <c r="E8304" s="93" t="inlineStr">
        <is>
          <t>화장솜</t>
        </is>
      </c>
      <c r="F8304" s="93" t="inlineStr">
        <is>
          <t>아누아 CS</t>
        </is>
      </c>
      <c r="G8304" s="93" t="inlineStr">
        <is>
          <t>스킨팩 화장솜 60P</t>
        </is>
      </c>
      <c r="H8304" s="93" t="n">
        <v>1</v>
      </c>
      <c r="J8304" s="93" t="n">
        <v>190801</v>
      </c>
      <c r="L8304" s="93" t="n">
        <v>0</v>
      </c>
      <c r="M8304" s="93" t="n">
        <v>0</v>
      </c>
      <c r="N8304" s="93" t="n">
        <v>1110</v>
      </c>
      <c r="O8304" s="148" t="n">
        <v>0</v>
      </c>
      <c r="P8304" s="93" t="inlineStr">
        <is>
          <t>아누아 CS화장솜스킨팩 화장솜 60P190801</t>
        </is>
      </c>
    </row>
    <row r="8305" customFormat="1" s="93">
      <c r="B8305" s="127" t="n">
        <v>44050</v>
      </c>
      <c r="C8305" s="93">
        <f>TEXT(B8305,"aaa")</f>
        <v/>
      </c>
      <c r="E8305" s="93" t="inlineStr">
        <is>
          <t>앰플</t>
        </is>
      </c>
      <c r="F8305" s="93" t="inlineStr">
        <is>
          <t>아누아 CS</t>
        </is>
      </c>
      <c r="G8305" s="93" t="inlineStr">
        <is>
          <t>앰플 30ml</t>
        </is>
      </c>
      <c r="H8305" s="93" t="n">
        <v>1</v>
      </c>
      <c r="J8305" s="93" t="n">
        <v>190801</v>
      </c>
      <c r="L8305" s="93" t="n">
        <v>0</v>
      </c>
      <c r="M8305" s="93" t="n">
        <v>0</v>
      </c>
      <c r="N8305" s="93" t="n">
        <v>3397</v>
      </c>
      <c r="O8305" s="148" t="n">
        <v>0</v>
      </c>
      <c r="P8305" s="93" t="inlineStr">
        <is>
          <t>아누아 CS앰플앰플 30ml190801</t>
        </is>
      </c>
    </row>
    <row r="8306" customFormat="1" s="93">
      <c r="B8306" s="127" t="n">
        <v>44050</v>
      </c>
      <c r="C8306" s="93">
        <f>TEXT(B8306,"aaa")</f>
        <v/>
      </c>
      <c r="E8306" s="93" t="inlineStr">
        <is>
          <t>마스크팩</t>
        </is>
      </c>
      <c r="F8306" s="93" t="inlineStr">
        <is>
          <t>아누아 CS</t>
        </is>
      </c>
      <c r="G8306" s="93" t="inlineStr">
        <is>
          <t>마스크팩 10매</t>
        </is>
      </c>
      <c r="H8306" s="93" t="n">
        <v>1</v>
      </c>
      <c r="J8306" s="93" t="n">
        <v>190801</v>
      </c>
      <c r="L8306" s="93" t="n">
        <v>0</v>
      </c>
      <c r="M8306" s="93" t="n">
        <v>0</v>
      </c>
      <c r="N8306" s="93" t="n">
        <v>3970</v>
      </c>
      <c r="O8306" s="148" t="n">
        <v>0</v>
      </c>
      <c r="P8306" s="93" t="inlineStr">
        <is>
          <t>아누아 CS마스크팩마스크팩 10매190801</t>
        </is>
      </c>
    </row>
    <row r="8307" customFormat="1" s="93">
      <c r="B8307" s="127" t="n">
        <v>44050</v>
      </c>
      <c r="C8307" s="93">
        <f>TEXT(B8307,"aaa")</f>
        <v/>
      </c>
      <c r="E8307" s="93" t="inlineStr">
        <is>
          <t>선크림</t>
        </is>
      </c>
      <c r="F8307" s="93" t="inlineStr">
        <is>
          <t>아누아 CS</t>
        </is>
      </c>
      <c r="G8307" s="93" t="inlineStr">
        <is>
          <t>선크림 50ml</t>
        </is>
      </c>
      <c r="H8307" s="93" t="n">
        <v>1</v>
      </c>
      <c r="J8307" s="93" t="n">
        <v>190801</v>
      </c>
      <c r="L8307" s="93" t="n">
        <v>0</v>
      </c>
      <c r="M8307" s="93" t="n">
        <v>0</v>
      </c>
      <c r="N8307" s="93" t="n">
        <v>2345</v>
      </c>
      <c r="O8307" s="148" t="n">
        <v>0</v>
      </c>
      <c r="P8307" s="93" t="inlineStr">
        <is>
          <t>아누아 CS선크림선크림 50ml190801</t>
        </is>
      </c>
    </row>
    <row r="8308" customFormat="1" s="93">
      <c r="B8308" s="127" t="n">
        <v>44050</v>
      </c>
      <c r="C8308" s="93">
        <f>TEXT(B8308,"aaa")</f>
        <v/>
      </c>
      <c r="E8308" s="93" t="inlineStr">
        <is>
          <t>수딩크림</t>
        </is>
      </c>
      <c r="F8308" s="93" t="inlineStr">
        <is>
          <t>아누아 CS</t>
        </is>
      </c>
      <c r="G8308" s="93" t="inlineStr">
        <is>
          <t>수딩크림 100ml</t>
        </is>
      </c>
      <c r="H8308" s="93" t="n">
        <v>1</v>
      </c>
      <c r="J8308" s="93" t="n">
        <v>190801</v>
      </c>
      <c r="L8308" s="93" t="n">
        <v>0</v>
      </c>
      <c r="M8308" s="93" t="n">
        <v>0</v>
      </c>
      <c r="N8308" s="93" t="n">
        <v>3045</v>
      </c>
      <c r="O8308" s="148" t="n">
        <v>0</v>
      </c>
      <c r="P8308" s="93" t="inlineStr">
        <is>
          <t>아누아 CS수딩크림수딩크림 100ml190801</t>
        </is>
      </c>
    </row>
    <row r="8309" customFormat="1" s="93">
      <c r="B8309" s="127" t="n">
        <v>44050</v>
      </c>
      <c r="C8309" s="93">
        <f>TEXT(B8309,"aaa")</f>
        <v/>
      </c>
      <c r="E8309" s="93" t="inlineStr">
        <is>
          <t>머드크림마스크</t>
        </is>
      </c>
      <c r="F8309" s="93" t="inlineStr">
        <is>
          <t>아누아 CS</t>
        </is>
      </c>
      <c r="G8309" s="93" t="inlineStr">
        <is>
          <t>머드크림마스크 100ml</t>
        </is>
      </c>
      <c r="H8309" s="93" t="n">
        <v>1</v>
      </c>
      <c r="J8309" s="93" t="n">
        <v>190801</v>
      </c>
      <c r="L8309" s="93" t="n">
        <v>0</v>
      </c>
      <c r="M8309" s="93" t="n">
        <v>0</v>
      </c>
      <c r="N8309" s="93" t="n">
        <v>1442</v>
      </c>
      <c r="O8309" s="148" t="n">
        <v>0</v>
      </c>
      <c r="P8309" s="93" t="inlineStr">
        <is>
          <t>아누아 CS머드크림마스크머드크림마스크 100ml190801</t>
        </is>
      </c>
    </row>
    <row r="8310" customFormat="1" s="93">
      <c r="B8310" s="127" t="n">
        <v>44050</v>
      </c>
      <c r="C8310" s="93">
        <f>TEXT(B8310,"aaa")</f>
        <v/>
      </c>
      <c r="E8310" s="93" t="inlineStr">
        <is>
          <t>앰플</t>
        </is>
      </c>
      <c r="F8310" s="93" t="inlineStr">
        <is>
          <t>큐텐재팬</t>
        </is>
      </c>
      <c r="G8310" s="93" t="inlineStr">
        <is>
          <t>200726=앰플 30ml</t>
        </is>
      </c>
      <c r="H8310" s="93" t="n">
        <v>3</v>
      </c>
      <c r="J8310" s="93" t="n">
        <v>190801</v>
      </c>
      <c r="L8310" s="93" t="n">
        <v>117000</v>
      </c>
      <c r="M8310" s="93" t="n">
        <v>104130</v>
      </c>
      <c r="N8310" s="93" t="n">
        <v>10191</v>
      </c>
      <c r="O8310" s="148" t="n">
        <v>106363.6363636364</v>
      </c>
      <c r="P8310" s="93" t="inlineStr">
        <is>
          <t>큐텐재팬앰플200726=앰플 30ml190801</t>
        </is>
      </c>
    </row>
    <row r="8311" customFormat="1" s="93">
      <c r="B8311" s="127" t="n">
        <v>44050</v>
      </c>
      <c r="C8311" s="93">
        <f>TEXT(B8311,"aaa")</f>
        <v/>
      </c>
      <c r="E8311" s="93" t="inlineStr">
        <is>
          <t>수딩크림</t>
        </is>
      </c>
      <c r="F8311" s="93" t="inlineStr">
        <is>
          <t>쇼피태국</t>
        </is>
      </c>
      <c r="G8311" s="93" t="inlineStr">
        <is>
          <t>200726=수딩크림 100ml</t>
        </is>
      </c>
      <c r="H8311" s="93" t="n">
        <v>1</v>
      </c>
      <c r="J8311" s="93" t="n">
        <v>190801</v>
      </c>
      <c r="L8311" s="93" t="n">
        <v>37960</v>
      </c>
      <c r="M8311" s="93" t="n">
        <v>36821.2</v>
      </c>
      <c r="N8311" s="93" t="n">
        <v>4275</v>
      </c>
      <c r="O8311" s="148" t="n">
        <v>34509.0909090909</v>
      </c>
      <c r="P8311" s="93" t="inlineStr">
        <is>
          <t>쇼피태국수딩크림200726=수딩크림 100ml190801</t>
        </is>
      </c>
    </row>
    <row r="8312" customFormat="1" s="93">
      <c r="B8312" s="127" t="n">
        <v>44050</v>
      </c>
      <c r="C8312" s="93">
        <f>TEXT(B8312,"aaa")</f>
        <v/>
      </c>
      <c r="E8312" s="93" t="inlineStr">
        <is>
          <t>머드크림마스크</t>
        </is>
      </c>
      <c r="F8312" s="93" t="inlineStr">
        <is>
          <t>쇼피태국</t>
        </is>
      </c>
      <c r="G8312" s="93" t="inlineStr">
        <is>
          <t>200726=머드크림마스크 100ml</t>
        </is>
      </c>
      <c r="H8312" s="93" t="n">
        <v>1</v>
      </c>
      <c r="J8312" s="93" t="n">
        <v>190801</v>
      </c>
      <c r="L8312" s="93" t="n">
        <v>25053</v>
      </c>
      <c r="M8312" s="93" t="n">
        <v>24301.41</v>
      </c>
      <c r="N8312" s="93" t="n">
        <v>1442</v>
      </c>
      <c r="O8312" s="148" t="n">
        <v>22775.45454545454</v>
      </c>
      <c r="P8312" s="93" t="inlineStr">
        <is>
          <t>쇼피태국머드크림마스크200726=머드크림마스크 100ml190801</t>
        </is>
      </c>
    </row>
    <row r="8313" customFormat="1" s="93">
      <c r="B8313" s="127" t="n">
        <v>44050</v>
      </c>
      <c r="C8313" s="93">
        <f>TEXT(B8313,"aaa")</f>
        <v/>
      </c>
      <c r="E8313" s="93" t="inlineStr">
        <is>
          <t>앰플</t>
        </is>
      </c>
      <c r="F8313" s="93" t="inlineStr">
        <is>
          <t>쇼피태국</t>
        </is>
      </c>
      <c r="G8313" s="93" t="inlineStr">
        <is>
          <t>200726=앰플 30ml</t>
        </is>
      </c>
      <c r="H8313" s="93" t="n">
        <v>2</v>
      </c>
      <c r="J8313" s="93" t="n">
        <v>190801</v>
      </c>
      <c r="L8313" s="93" t="n">
        <v>66050</v>
      </c>
      <c r="M8313" s="93" t="n">
        <v>64068.5</v>
      </c>
      <c r="N8313" s="93" t="n">
        <v>6794</v>
      </c>
      <c r="O8313" s="148" t="n">
        <v>60045.45454545454</v>
      </c>
      <c r="P8313" s="93" t="inlineStr">
        <is>
          <t>쇼피태국앰플200726=앰플 30ml190801</t>
        </is>
      </c>
    </row>
    <row r="8314" customFormat="1" s="93">
      <c r="B8314" s="127" t="n">
        <v>44051</v>
      </c>
      <c r="C8314" s="93">
        <f>TEXT(B8314,"aaa")</f>
        <v/>
      </c>
      <c r="E8314" s="93" t="inlineStr">
        <is>
          <t>선크림</t>
        </is>
      </c>
      <c r="F8314" s="93" t="inlineStr">
        <is>
          <t>카페24</t>
        </is>
      </c>
      <c r="G8314" s="93" t="inlineStr">
        <is>
          <t>선크림 50ml</t>
        </is>
      </c>
      <c r="H8314" s="93" t="n">
        <v>3</v>
      </c>
      <c r="J8314" s="93" t="n">
        <v>190801</v>
      </c>
      <c r="L8314" s="93" t="n">
        <v>60000</v>
      </c>
      <c r="M8314" s="93" t="n">
        <v>56490</v>
      </c>
      <c r="N8314" s="93" t="n">
        <v>7035</v>
      </c>
      <c r="O8314" s="148" t="n">
        <v>54545.45454545454</v>
      </c>
      <c r="P8314" s="93" t="inlineStr">
        <is>
          <t>카페24선크림선크림 50ml190801</t>
        </is>
      </c>
    </row>
    <row r="8315" customFormat="1" s="93">
      <c r="B8315" s="127" t="n">
        <v>44051</v>
      </c>
      <c r="C8315" s="93">
        <f>TEXT(B8315,"aaa")</f>
        <v/>
      </c>
      <c r="E8315" s="93" t="inlineStr">
        <is>
          <t>여름 한정 진정세트</t>
        </is>
      </c>
      <c r="F8315" s="93" t="inlineStr">
        <is>
          <t>카페24</t>
        </is>
      </c>
      <c r="G8315" s="93" t="inlineStr">
        <is>
          <t>여름 한정 진정세트</t>
        </is>
      </c>
      <c r="H8315" s="93" t="n">
        <v>1</v>
      </c>
      <c r="J8315" s="93" t="n">
        <v>190801</v>
      </c>
      <c r="L8315" s="93" t="n">
        <v>35000</v>
      </c>
      <c r="M8315" s="93" t="n">
        <v>32952.5</v>
      </c>
      <c r="N8315" s="93" t="n">
        <v>5605</v>
      </c>
      <c r="O8315" s="148" t="n">
        <v>31818.18181818182</v>
      </c>
      <c r="P8315" s="93" t="inlineStr">
        <is>
          <t>카페24여름 한정 진정세트여름 한정 진정세트190801</t>
        </is>
      </c>
    </row>
    <row r="8316" customFormat="1" s="93">
      <c r="B8316" s="127" t="n">
        <v>44051</v>
      </c>
      <c r="C8316" s="93">
        <f>TEXT(B8316,"aaa")</f>
        <v/>
      </c>
      <c r="E8316" s="93" t="inlineStr">
        <is>
          <t>여름 한정 진정세트</t>
        </is>
      </c>
      <c r="F8316" s="93" t="inlineStr">
        <is>
          <t>카페24</t>
        </is>
      </c>
      <c r="G8316" s="93" t="inlineStr">
        <is>
          <t>여름 한정 진정세트 (대용량)</t>
        </is>
      </c>
      <c r="H8316" s="93" t="n">
        <v>4</v>
      </c>
      <c r="J8316" s="93" t="n">
        <v>190801</v>
      </c>
      <c r="L8316" s="93" t="n">
        <v>180000</v>
      </c>
      <c r="M8316" s="93" t="n">
        <v>169470</v>
      </c>
      <c r="N8316" s="93" t="n">
        <v>28280</v>
      </c>
      <c r="O8316" s="148" t="n">
        <v>163636.3636363636</v>
      </c>
      <c r="P8316" s="93" t="inlineStr">
        <is>
          <t>카페24여름 한정 진정세트여름 한정 진정세트 (대용량)190801</t>
        </is>
      </c>
    </row>
    <row r="8317" customFormat="1" s="93">
      <c r="B8317" s="127" t="n">
        <v>44051</v>
      </c>
      <c r="C8317" s="93">
        <f>TEXT(B8317,"aaa")</f>
        <v/>
      </c>
      <c r="E8317" s="93" t="inlineStr">
        <is>
          <t>머드크림마스크</t>
        </is>
      </c>
      <c r="F8317" s="93" t="inlineStr">
        <is>
          <t>카페24</t>
        </is>
      </c>
      <c r="G8317" s="93" t="inlineStr">
        <is>
          <t>머드크림마스크 100ml</t>
        </is>
      </c>
      <c r="H8317" s="93" t="n">
        <v>2</v>
      </c>
      <c r="J8317" s="93" t="n">
        <v>190801</v>
      </c>
      <c r="L8317" s="93" t="n">
        <v>40000</v>
      </c>
      <c r="M8317" s="93" t="n">
        <v>37660</v>
      </c>
      <c r="N8317" s="93" t="n">
        <v>2884</v>
      </c>
      <c r="O8317" s="148" t="n">
        <v>36363.63636363636</v>
      </c>
      <c r="P8317" s="93" t="inlineStr">
        <is>
          <t>카페24머드크림마스크머드크림마스크 100ml190801</t>
        </is>
      </c>
    </row>
    <row r="8318" customFormat="1" s="93">
      <c r="B8318" s="127" t="n">
        <v>44051</v>
      </c>
      <c r="C8318" s="93">
        <f>TEXT(B8318,"aaa")</f>
        <v/>
      </c>
      <c r="E8318" s="93" t="inlineStr">
        <is>
          <t>마스크팩</t>
        </is>
      </c>
      <c r="F8318" s="93" t="inlineStr">
        <is>
          <t>카페24</t>
        </is>
      </c>
      <c r="G8318" s="93" t="inlineStr">
        <is>
          <t>마스크팩 1매</t>
        </is>
      </c>
      <c r="H8318" s="93" t="n">
        <v>3</v>
      </c>
      <c r="J8318" s="93" t="n">
        <v>190801</v>
      </c>
      <c r="L8318" s="93" t="n">
        <v>12000</v>
      </c>
      <c r="M8318" s="93" t="n">
        <v>11298</v>
      </c>
      <c r="N8318" s="93" t="n">
        <v>1191</v>
      </c>
      <c r="O8318" s="148" t="n">
        <v>10909.09090909091</v>
      </c>
      <c r="P8318" s="93" t="inlineStr">
        <is>
          <t>카페24마스크팩마스크팩 1매190801</t>
        </is>
      </c>
    </row>
    <row r="8319" customFormat="1" s="93">
      <c r="B8319" s="127" t="n">
        <v>44051</v>
      </c>
      <c r="C8319" s="93">
        <f>TEXT(B8319,"aaa")</f>
        <v/>
      </c>
      <c r="E8319" s="93" t="inlineStr">
        <is>
          <t>마스크팩</t>
        </is>
      </c>
      <c r="F8319" s="93" t="inlineStr">
        <is>
          <t>카페24</t>
        </is>
      </c>
      <c r="G8319" s="93" t="inlineStr">
        <is>
          <t>마스크팩 10매</t>
        </is>
      </c>
      <c r="H8319" s="93" t="n">
        <v>2</v>
      </c>
      <c r="J8319" s="93" t="n">
        <v>190801</v>
      </c>
      <c r="L8319" s="93" t="n">
        <v>40000</v>
      </c>
      <c r="M8319" s="93" t="n">
        <v>37660</v>
      </c>
      <c r="N8319" s="93" t="n">
        <v>7940</v>
      </c>
      <c r="O8319" s="148" t="n">
        <v>36363.63636363636</v>
      </c>
      <c r="P8319" s="93" t="inlineStr">
        <is>
          <t>카페24마스크팩마스크팩 10매190801</t>
        </is>
      </c>
    </row>
    <row r="8320" customFormat="1" s="93">
      <c r="B8320" s="127" t="n">
        <v>44051</v>
      </c>
      <c r="C8320" s="93">
        <f>TEXT(B8320,"aaa")</f>
        <v/>
      </c>
      <c r="E8320" s="93" t="inlineStr">
        <is>
          <t>토너</t>
        </is>
      </c>
      <c r="F8320" s="93" t="inlineStr">
        <is>
          <t>카페24</t>
        </is>
      </c>
      <c r="G8320" s="93" t="inlineStr">
        <is>
          <t>250ml</t>
        </is>
      </c>
      <c r="H8320" s="93" t="n">
        <v>57</v>
      </c>
      <c r="J8320" s="93" t="n">
        <v>190801</v>
      </c>
      <c r="L8320" s="93" t="n">
        <v>1140000</v>
      </c>
      <c r="M8320" s="93" t="n">
        <v>1073310</v>
      </c>
      <c r="N8320" s="93" t="n">
        <v>185820</v>
      </c>
      <c r="O8320" s="148" t="n">
        <v>1036363.636363636</v>
      </c>
      <c r="P8320" s="93" t="inlineStr">
        <is>
          <t>카페24토너250ml190801</t>
        </is>
      </c>
    </row>
    <row r="8321" customFormat="1" s="93">
      <c r="B8321" s="127" t="n">
        <v>44051</v>
      </c>
      <c r="C8321" s="93">
        <f>TEXT(B8321,"aaa")</f>
        <v/>
      </c>
      <c r="E8321" s="93" t="inlineStr">
        <is>
          <t>토너</t>
        </is>
      </c>
      <c r="F8321" s="93" t="inlineStr">
        <is>
          <t>카페24</t>
        </is>
      </c>
      <c r="G8321" s="93" t="inlineStr">
        <is>
          <t>250ml 2set</t>
        </is>
      </c>
      <c r="H8321" s="93" t="n">
        <v>37</v>
      </c>
      <c r="J8321" s="93" t="n">
        <v>190801</v>
      </c>
      <c r="L8321" s="93" t="n">
        <v>1295000</v>
      </c>
      <c r="M8321" s="93" t="n">
        <v>1219242.5</v>
      </c>
      <c r="N8321" s="93" t="n">
        <v>241240</v>
      </c>
      <c r="O8321" s="148" t="n">
        <v>1177272.727272727</v>
      </c>
      <c r="P8321" s="93" t="inlineStr">
        <is>
          <t>카페24토너250ml 2set190801</t>
        </is>
      </c>
    </row>
    <row r="8322" customFormat="1" s="93">
      <c r="B8322" s="127" t="n">
        <v>44051</v>
      </c>
      <c r="C8322" s="93">
        <f>TEXT(B8322,"aaa")</f>
        <v/>
      </c>
      <c r="E8322" s="93" t="inlineStr">
        <is>
          <t>토너</t>
        </is>
      </c>
      <c r="F8322" s="93" t="inlineStr">
        <is>
          <t>카페24</t>
        </is>
      </c>
      <c r="G8322" s="93" t="inlineStr">
        <is>
          <t>500ml</t>
        </is>
      </c>
      <c r="H8322" s="93" t="n">
        <v>53</v>
      </c>
      <c r="J8322" s="93" t="n">
        <v>190801</v>
      </c>
      <c r="L8322" s="93" t="n">
        <v>1749000</v>
      </c>
      <c r="M8322" s="93" t="n">
        <v>1646683.5</v>
      </c>
      <c r="N8322" s="93" t="n">
        <v>250425</v>
      </c>
      <c r="O8322" s="148" t="n">
        <v>1590000</v>
      </c>
      <c r="P8322" s="93" t="inlineStr">
        <is>
          <t>카페24토너500ml190801</t>
        </is>
      </c>
    </row>
    <row r="8323" customFormat="1" s="93">
      <c r="B8323" s="127" t="n">
        <v>44052</v>
      </c>
      <c r="C8323" s="93">
        <f>TEXT(B8323,"aaa")</f>
        <v/>
      </c>
      <c r="E8323" s="93" t="inlineStr">
        <is>
          <t>선크림</t>
        </is>
      </c>
      <c r="F8323" s="93" t="inlineStr">
        <is>
          <t>카페24</t>
        </is>
      </c>
      <c r="G8323" s="93" t="inlineStr">
        <is>
          <t>선크림 50ml</t>
        </is>
      </c>
      <c r="H8323" s="93" t="n">
        <v>2</v>
      </c>
      <c r="J8323" s="93" t="n">
        <v>190801</v>
      </c>
      <c r="L8323" s="93" t="n">
        <v>40000</v>
      </c>
      <c r="M8323" s="93" t="n">
        <v>37660</v>
      </c>
      <c r="N8323" s="93" t="n">
        <v>4690</v>
      </c>
      <c r="O8323" s="148" t="n">
        <v>36363.63636363636</v>
      </c>
      <c r="P8323" s="93" t="inlineStr">
        <is>
          <t>카페24선크림선크림 50ml190801</t>
        </is>
      </c>
    </row>
    <row r="8324" customFormat="1" s="93">
      <c r="B8324" s="127" t="n">
        <v>44052</v>
      </c>
      <c r="C8324" s="93">
        <f>TEXT(B8324,"aaa")</f>
        <v/>
      </c>
      <c r="E8324" s="93" t="inlineStr">
        <is>
          <t>여름 한정 진정세트</t>
        </is>
      </c>
      <c r="F8324" s="93" t="inlineStr">
        <is>
          <t>카페24</t>
        </is>
      </c>
      <c r="G8324" s="93" t="inlineStr">
        <is>
          <t>여름 한정 진정세트</t>
        </is>
      </c>
      <c r="H8324" s="93" t="n">
        <v>2</v>
      </c>
      <c r="J8324" s="93" t="n">
        <v>190801</v>
      </c>
      <c r="L8324" s="93" t="n">
        <v>70000</v>
      </c>
      <c r="M8324" s="93" t="n">
        <v>65905</v>
      </c>
      <c r="N8324" s="93" t="n">
        <v>11210</v>
      </c>
      <c r="O8324" s="148" t="n">
        <v>63636.36363636363</v>
      </c>
      <c r="P8324" s="93" t="inlineStr">
        <is>
          <t>카페24여름 한정 진정세트여름 한정 진정세트190801</t>
        </is>
      </c>
    </row>
    <row r="8325" customFormat="1" s="93">
      <c r="B8325" s="127" t="n">
        <v>44052</v>
      </c>
      <c r="C8325" s="93">
        <f>TEXT(B8325,"aaa")</f>
        <v/>
      </c>
      <c r="E8325" s="93" t="inlineStr">
        <is>
          <t>여름 한정 진정세트</t>
        </is>
      </c>
      <c r="F8325" s="93" t="inlineStr">
        <is>
          <t>카페24</t>
        </is>
      </c>
      <c r="G8325" s="93" t="inlineStr">
        <is>
          <t>여름 한정 진정세트 (대용량)</t>
        </is>
      </c>
      <c r="H8325" s="93" t="n">
        <v>2</v>
      </c>
      <c r="J8325" s="93" t="n">
        <v>190801</v>
      </c>
      <c r="L8325" s="93" t="n">
        <v>90000</v>
      </c>
      <c r="M8325" s="93" t="n">
        <v>84735</v>
      </c>
      <c r="N8325" s="93" t="n">
        <v>14140</v>
      </c>
      <c r="O8325" s="148" t="n">
        <v>81818.18181818181</v>
      </c>
      <c r="P8325" s="93" t="inlineStr">
        <is>
          <t>카페24여름 한정 진정세트여름 한정 진정세트 (대용량)190801</t>
        </is>
      </c>
    </row>
    <row r="8326" customFormat="1" s="93">
      <c r="B8326" s="127" t="n">
        <v>44052</v>
      </c>
      <c r="C8326" s="93">
        <f>TEXT(B8326,"aaa")</f>
        <v/>
      </c>
      <c r="E8326" s="93" t="inlineStr">
        <is>
          <t>머드크림마스크</t>
        </is>
      </c>
      <c r="F8326" s="93" t="inlineStr">
        <is>
          <t>카페24</t>
        </is>
      </c>
      <c r="G8326" s="93" t="inlineStr">
        <is>
          <t>머드크림마스크 100ml</t>
        </is>
      </c>
      <c r="H8326" s="93" t="n">
        <v>1</v>
      </c>
      <c r="J8326" s="93" t="n">
        <v>190801</v>
      </c>
      <c r="L8326" s="93" t="n">
        <v>20000</v>
      </c>
      <c r="M8326" s="93" t="n">
        <v>18830</v>
      </c>
      <c r="N8326" s="93" t="n">
        <v>1442</v>
      </c>
      <c r="O8326" s="148" t="n">
        <v>18181.81818181818</v>
      </c>
      <c r="P8326" s="93" t="inlineStr">
        <is>
          <t>카페24머드크림마스크머드크림마스크 100ml190801</t>
        </is>
      </c>
    </row>
    <row r="8327" customFormat="1" s="93">
      <c r="B8327" s="127" t="n">
        <v>44052</v>
      </c>
      <c r="C8327" s="93">
        <f>TEXT(B8327,"aaa")</f>
        <v/>
      </c>
      <c r="E8327" s="93" t="inlineStr">
        <is>
          <t>머드크림마스크</t>
        </is>
      </c>
      <c r="F8327" s="93" t="inlineStr">
        <is>
          <t>카페24</t>
        </is>
      </c>
      <c r="G8327" s="93" t="inlineStr">
        <is>
          <t>머드크림마스크 100ml 2set</t>
        </is>
      </c>
      <c r="H8327" s="93" t="n">
        <v>1</v>
      </c>
      <c r="J8327" s="93" t="n">
        <v>190801</v>
      </c>
      <c r="L8327" s="93" t="n">
        <v>35000</v>
      </c>
      <c r="M8327" s="93" t="n">
        <v>32952.5</v>
      </c>
      <c r="N8327" s="93" t="n">
        <v>2884</v>
      </c>
      <c r="O8327" s="148" t="n">
        <v>31818.18181818182</v>
      </c>
      <c r="P8327" s="93" t="inlineStr">
        <is>
          <t>카페24머드크림마스크머드크림마스크 100ml 2set190801</t>
        </is>
      </c>
    </row>
    <row r="8328" customFormat="1" s="93">
      <c r="B8328" s="127" t="n">
        <v>44052</v>
      </c>
      <c r="C8328" s="93">
        <f>TEXT(B8328,"aaa")</f>
        <v/>
      </c>
      <c r="E8328" s="93" t="inlineStr">
        <is>
          <t>마스크팩</t>
        </is>
      </c>
      <c r="F8328" s="93" t="inlineStr">
        <is>
          <t>카페24</t>
        </is>
      </c>
      <c r="G8328" s="93" t="inlineStr">
        <is>
          <t>마스크팩 10매</t>
        </is>
      </c>
      <c r="H8328" s="93" t="n">
        <v>6</v>
      </c>
      <c r="J8328" s="93" t="n">
        <v>190801</v>
      </c>
      <c r="L8328" s="93" t="n">
        <v>120000</v>
      </c>
      <c r="M8328" s="93" t="n">
        <v>112980</v>
      </c>
      <c r="N8328" s="93" t="n">
        <v>23820</v>
      </c>
      <c r="O8328" s="148" t="n">
        <v>109090.9090909091</v>
      </c>
      <c r="P8328" s="93" t="inlineStr">
        <is>
          <t>카페24마스크팩마스크팩 10매190801</t>
        </is>
      </c>
    </row>
    <row r="8329" customFormat="1" s="93">
      <c r="B8329" s="127" t="n">
        <v>44052</v>
      </c>
      <c r="C8329" s="93">
        <f>TEXT(B8329,"aaa")</f>
        <v/>
      </c>
      <c r="E8329" s="93" t="inlineStr">
        <is>
          <t>토너</t>
        </is>
      </c>
      <c r="F8329" s="93" t="inlineStr">
        <is>
          <t>카페24</t>
        </is>
      </c>
      <c r="G8329" s="93" t="inlineStr">
        <is>
          <t>250ml</t>
        </is>
      </c>
      <c r="H8329" s="93" t="n">
        <v>61</v>
      </c>
      <c r="J8329" s="93" t="n">
        <v>190801</v>
      </c>
      <c r="L8329" s="93" t="n">
        <v>1220000</v>
      </c>
      <c r="M8329" s="93" t="n">
        <v>1148630</v>
      </c>
      <c r="N8329" s="93" t="n">
        <v>198860</v>
      </c>
      <c r="O8329" s="148" t="n">
        <v>1109090.909090909</v>
      </c>
      <c r="P8329" s="93" t="inlineStr">
        <is>
          <t>카페24토너250ml190801</t>
        </is>
      </c>
    </row>
    <row r="8330" customFormat="1" s="93">
      <c r="B8330" s="127" t="n">
        <v>44052</v>
      </c>
      <c r="C8330" s="93">
        <f>TEXT(B8330,"aaa")</f>
        <v/>
      </c>
      <c r="E8330" s="93" t="inlineStr">
        <is>
          <t>토너</t>
        </is>
      </c>
      <c r="F8330" s="93" t="inlineStr">
        <is>
          <t>카페24</t>
        </is>
      </c>
      <c r="G8330" s="93" t="inlineStr">
        <is>
          <t>250ml 2set</t>
        </is>
      </c>
      <c r="H8330" s="93" t="n">
        <v>51</v>
      </c>
      <c r="J8330" s="93" t="n">
        <v>190801</v>
      </c>
      <c r="L8330" s="93" t="n">
        <v>1785000</v>
      </c>
      <c r="M8330" s="93" t="n">
        <v>1680577.5</v>
      </c>
      <c r="N8330" s="93" t="n">
        <v>332520</v>
      </c>
      <c r="O8330" s="148" t="n">
        <v>1622727.272727273</v>
      </c>
      <c r="P8330" s="93" t="inlineStr">
        <is>
          <t>카페24토너250ml 2set190801</t>
        </is>
      </c>
    </row>
    <row r="8331" customFormat="1" s="93">
      <c r="B8331" s="127" t="n">
        <v>44052</v>
      </c>
      <c r="C8331" s="93">
        <f>TEXT(B8331,"aaa")</f>
        <v/>
      </c>
      <c r="E8331" s="93" t="inlineStr">
        <is>
          <t>토너</t>
        </is>
      </c>
      <c r="F8331" s="93" t="inlineStr">
        <is>
          <t>카페24</t>
        </is>
      </c>
      <c r="G8331" s="93" t="inlineStr">
        <is>
          <t>500ml</t>
        </is>
      </c>
      <c r="H8331" s="93" t="n">
        <v>70</v>
      </c>
      <c r="J8331" s="93" t="n">
        <v>190801</v>
      </c>
      <c r="L8331" s="93" t="n">
        <v>2310000</v>
      </c>
      <c r="M8331" s="93" t="n">
        <v>2174865</v>
      </c>
      <c r="N8331" s="93" t="n">
        <v>330750</v>
      </c>
      <c r="O8331" s="148" t="n">
        <v>2100000</v>
      </c>
      <c r="P8331" s="93" t="inlineStr">
        <is>
          <t>카페24토너500ml190801</t>
        </is>
      </c>
    </row>
    <row r="8332" customFormat="1" s="93">
      <c r="B8332" s="127" t="n">
        <v>44052</v>
      </c>
      <c r="C8332" s="93">
        <f>TEXT(B8332,"aaa")</f>
        <v/>
      </c>
      <c r="E8332" s="93" t="inlineStr">
        <is>
          <t>수딩크림</t>
        </is>
      </c>
      <c r="F8332" s="93" t="inlineStr">
        <is>
          <t>카페24</t>
        </is>
      </c>
      <c r="G8332" s="93" t="inlineStr">
        <is>
          <t>수딩크림 100ml</t>
        </is>
      </c>
      <c r="H8332" s="93" t="n">
        <v>6</v>
      </c>
      <c r="J8332" s="93" t="n">
        <v>190801</v>
      </c>
      <c r="L8332" s="93" t="n">
        <v>228000</v>
      </c>
      <c r="M8332" s="93" t="n">
        <v>214662</v>
      </c>
      <c r="N8332" s="93" t="n">
        <v>18270</v>
      </c>
      <c r="O8332" s="148" t="n">
        <v>207272.7272727273</v>
      </c>
      <c r="P8332" s="93" t="inlineStr">
        <is>
          <t>카페24수딩크림수딩크림 100ml190801</t>
        </is>
      </c>
    </row>
    <row r="8333" customFormat="1" s="93">
      <c r="B8333" s="127" t="n">
        <v>44052</v>
      </c>
      <c r="C8333" s="93">
        <f>TEXT(B8333,"aaa")</f>
        <v/>
      </c>
      <c r="E8333" s="93" t="inlineStr">
        <is>
          <t>선크림</t>
        </is>
      </c>
      <c r="F8333" s="93" t="inlineStr">
        <is>
          <t>화해</t>
        </is>
      </c>
      <c r="G8333" s="93" t="inlineStr">
        <is>
          <t>선크림 50ml</t>
        </is>
      </c>
      <c r="H8333" s="93" t="n">
        <v>1</v>
      </c>
      <c r="J8333" s="93" t="n">
        <v>190801</v>
      </c>
      <c r="L8333" s="93" t="n">
        <v>20000</v>
      </c>
      <c r="M8333" s="93" t="n">
        <v>14400</v>
      </c>
      <c r="N8333" s="93" t="n">
        <v>2345</v>
      </c>
      <c r="O8333" s="148" t="n">
        <v>18181.81818181818</v>
      </c>
      <c r="P8333" s="93" t="inlineStr">
        <is>
          <t>화해선크림선크림 50ml190801</t>
        </is>
      </c>
    </row>
    <row r="8334" customFormat="1" s="93">
      <c r="B8334" s="127" t="n">
        <v>44052</v>
      </c>
      <c r="C8334" s="93">
        <f>TEXT(B8334,"aaa")</f>
        <v/>
      </c>
      <c r="E8334" s="93" t="inlineStr">
        <is>
          <t>토너</t>
        </is>
      </c>
      <c r="F8334" s="93" t="inlineStr">
        <is>
          <t>랄라블라</t>
        </is>
      </c>
      <c r="G8334" s="93" t="inlineStr">
        <is>
          <t>250ml</t>
        </is>
      </c>
      <c r="H8334" s="93" t="n">
        <v>198</v>
      </c>
      <c r="J8334" s="93" t="n">
        <v>190801</v>
      </c>
      <c r="L8334" s="93" t="n">
        <v>1795464</v>
      </c>
      <c r="M8334" s="93" t="n">
        <v>1795464</v>
      </c>
      <c r="N8334" s="93" t="n">
        <v>645480</v>
      </c>
      <c r="O8334" s="148" t="n">
        <v>1632240</v>
      </c>
      <c r="P8334" s="93" t="inlineStr">
        <is>
          <t>랄라블라토너250ml190801</t>
        </is>
      </c>
    </row>
    <row r="8335" customFormat="1" s="93">
      <c r="B8335" s="127" t="n">
        <v>44052</v>
      </c>
      <c r="C8335" s="93">
        <f>TEXT(B8335,"aaa")</f>
        <v/>
      </c>
      <c r="E8335" s="93" t="inlineStr">
        <is>
          <t>토너</t>
        </is>
      </c>
      <c r="F8335" s="93" t="inlineStr">
        <is>
          <t>랄라블라</t>
        </is>
      </c>
      <c r="G8335" s="93" t="inlineStr">
        <is>
          <t>500ml</t>
        </is>
      </c>
      <c r="H8335" s="93" t="n">
        <v>387</v>
      </c>
      <c r="J8335" s="93" t="n">
        <v>190801</v>
      </c>
      <c r="L8335" s="93" t="n">
        <v>6121566</v>
      </c>
      <c r="M8335" s="93" t="n">
        <v>6121566</v>
      </c>
      <c r="N8335" s="93" t="n">
        <v>1828575</v>
      </c>
      <c r="O8335" s="148" t="n">
        <v>5565060</v>
      </c>
      <c r="P8335" s="93" t="inlineStr">
        <is>
          <t>랄라블라토너500ml190801</t>
        </is>
      </c>
    </row>
    <row r="8336" customFormat="1" s="93">
      <c r="B8336" s="127" t="n">
        <v>44052</v>
      </c>
      <c r="C8336" s="93">
        <f>TEXT(B8336,"aaa")</f>
        <v/>
      </c>
      <c r="E8336" s="93" t="inlineStr">
        <is>
          <t>마스크팩</t>
        </is>
      </c>
      <c r="F8336" s="93" t="inlineStr">
        <is>
          <t>랄라블라</t>
        </is>
      </c>
      <c r="G8336" s="93" t="inlineStr">
        <is>
          <t>마스크팩 1매</t>
        </is>
      </c>
      <c r="H8336" s="93" t="n">
        <v>739</v>
      </c>
      <c r="J8336" s="93" t="n">
        <v>190801</v>
      </c>
      <c r="L8336" s="93" t="n">
        <v>792947</v>
      </c>
      <c r="M8336" s="93" t="n">
        <v>792947</v>
      </c>
      <c r="N8336" s="93" t="n">
        <v>293383</v>
      </c>
      <c r="O8336" s="148" t="n">
        <v>720860.9090909091</v>
      </c>
      <c r="P8336" s="93" t="inlineStr">
        <is>
          <t>랄라블라마스크팩마스크팩 1매190801</t>
        </is>
      </c>
    </row>
    <row r="8337" customFormat="1" s="93">
      <c r="B8337" s="127" t="n">
        <v>44052</v>
      </c>
      <c r="C8337" s="93">
        <f>TEXT(B8337,"aaa")</f>
        <v/>
      </c>
      <c r="E8337" s="93" t="inlineStr">
        <is>
          <t>수딩크림 증정기획</t>
        </is>
      </c>
      <c r="F8337" s="93" t="inlineStr">
        <is>
          <t>랄라블라</t>
        </is>
      </c>
      <c r="G8337" s="93" t="inlineStr">
        <is>
          <t>수딩크림 증정기획</t>
        </is>
      </c>
      <c r="H8337" s="93" t="n">
        <v>59</v>
      </c>
      <c r="J8337" s="93" t="n">
        <v>190801</v>
      </c>
      <c r="L8337" s="93" t="n">
        <v>1010729</v>
      </c>
      <c r="M8337" s="93" t="n">
        <v>1010729</v>
      </c>
      <c r="N8337" s="93" t="n">
        <v>252225</v>
      </c>
      <c r="O8337" s="148" t="n">
        <v>918844.5454545454</v>
      </c>
      <c r="P8337" s="93" t="inlineStr">
        <is>
          <t>랄라블라수딩크림 증정기획수딩크림 증정기획190801</t>
        </is>
      </c>
    </row>
    <row r="8338" customFormat="1" s="93">
      <c r="B8338" s="127" t="n">
        <v>44052</v>
      </c>
      <c r="C8338" s="93">
        <f>TEXT(B8338,"aaa")</f>
        <v/>
      </c>
      <c r="E8338" s="93" t="inlineStr">
        <is>
          <t>수딩크림</t>
        </is>
      </c>
      <c r="F8338" s="93" t="inlineStr">
        <is>
          <t>랄라블라</t>
        </is>
      </c>
      <c r="G8338" s="93" t="inlineStr">
        <is>
          <t>수딩크림 100ml</t>
        </is>
      </c>
      <c r="H8338" s="93" t="n">
        <v>25</v>
      </c>
      <c r="J8338" s="93" t="n">
        <v>190801</v>
      </c>
      <c r="L8338" s="93" t="n">
        <v>492275</v>
      </c>
      <c r="M8338" s="93" t="n">
        <v>492275</v>
      </c>
      <c r="N8338" s="93" t="n">
        <v>76125</v>
      </c>
      <c r="O8338" s="148" t="n">
        <v>447522.7272727272</v>
      </c>
      <c r="P8338" s="93" t="inlineStr">
        <is>
          <t>랄라블라수딩크림수딩크림 100ml190801</t>
        </is>
      </c>
    </row>
    <row r="8339" customFormat="1" s="93">
      <c r="B8339" s="127" t="n">
        <v>44052</v>
      </c>
      <c r="C8339" s="93">
        <f>TEXT(B8339,"aaa")</f>
        <v/>
      </c>
      <c r="E8339" s="93" t="inlineStr">
        <is>
          <t>앰플 기획세트</t>
        </is>
      </c>
      <c r="F8339" s="93" t="inlineStr">
        <is>
          <t>랄라블라</t>
        </is>
      </c>
      <c r="G8339" s="93" t="inlineStr">
        <is>
          <t>앰플 기획세트</t>
        </is>
      </c>
      <c r="H8339" s="93" t="n">
        <v>89</v>
      </c>
      <c r="J8339" s="93" t="n">
        <v>190801</v>
      </c>
      <c r="L8339" s="93" t="n">
        <v>1324053</v>
      </c>
      <c r="M8339" s="93" t="n">
        <v>1324053</v>
      </c>
      <c r="N8339" s="93" t="n">
        <v>1324053</v>
      </c>
      <c r="O8339" s="148" t="n">
        <v>1203684.545454545</v>
      </c>
      <c r="P8339" s="93" t="inlineStr">
        <is>
          <t>랄라블라앰플 기획세트앰플 기획세트190801</t>
        </is>
      </c>
    </row>
    <row r="8340" customFormat="1" s="93">
      <c r="B8340" s="127" t="n">
        <v>44052</v>
      </c>
      <c r="C8340" s="93">
        <f>TEXT(B8340,"aaa")</f>
        <v/>
      </c>
      <c r="E8340" s="93" t="inlineStr">
        <is>
          <t>클렌징폼 기획세트</t>
        </is>
      </c>
      <c r="F8340" s="93" t="inlineStr">
        <is>
          <t>랄라블라</t>
        </is>
      </c>
      <c r="G8340" s="93" t="inlineStr">
        <is>
          <t>클렌징폼 기획세트</t>
        </is>
      </c>
      <c r="H8340" s="93" t="n">
        <v>48</v>
      </c>
      <c r="J8340" s="93" t="n">
        <v>190801</v>
      </c>
      <c r="L8340" s="93" t="n">
        <v>334272</v>
      </c>
      <c r="M8340" s="93" t="n">
        <v>334272</v>
      </c>
      <c r="N8340" s="93" t="n">
        <v>334272</v>
      </c>
      <c r="O8340" s="148" t="n">
        <v>303883.6363636364</v>
      </c>
      <c r="P8340" s="93" t="inlineStr">
        <is>
          <t>랄라블라클렌징폼 기획세트클렌징폼 기획세트190801</t>
        </is>
      </c>
    </row>
    <row r="8341" customFormat="1" s="93">
      <c r="B8341" s="127" t="n">
        <v>44052</v>
      </c>
      <c r="C8341" s="93">
        <f>TEXT(B8341,"aaa")</f>
        <v/>
      </c>
      <c r="E8341" s="93" t="inlineStr">
        <is>
          <t>클렌징폼</t>
        </is>
      </c>
      <c r="F8341" s="93" t="inlineStr">
        <is>
          <t>랄라블라</t>
        </is>
      </c>
      <c r="G8341" s="93" t="inlineStr">
        <is>
          <t>클렌징폼 120ml</t>
        </is>
      </c>
      <c r="H8341" s="93" t="n">
        <v>36</v>
      </c>
      <c r="J8341" s="93" t="n">
        <v>190801</v>
      </c>
      <c r="L8341" s="93" t="n">
        <v>244476</v>
      </c>
      <c r="M8341" s="93" t="n">
        <v>244476</v>
      </c>
      <c r="N8341" s="93" t="n">
        <v>99000</v>
      </c>
      <c r="O8341" s="148" t="n">
        <v>222250.9090909091</v>
      </c>
      <c r="P8341" s="93" t="inlineStr">
        <is>
          <t>랄라블라클렌징폼클렌징폼 120ml190801</t>
        </is>
      </c>
    </row>
    <row r="8342" customFormat="1" s="93">
      <c r="B8342" s="127" t="n">
        <v>44052</v>
      </c>
      <c r="C8342" s="93">
        <f>TEXT(B8342,"aaa")</f>
        <v/>
      </c>
      <c r="E8342" s="93" t="inlineStr">
        <is>
          <t>토너 증정기획</t>
        </is>
      </c>
      <c r="F8342" s="93" t="inlineStr">
        <is>
          <t>랄라블라</t>
        </is>
      </c>
      <c r="G8342" s="93" t="inlineStr">
        <is>
          <t>토너 증정기획</t>
        </is>
      </c>
      <c r="H8342" s="93" t="n">
        <v>3</v>
      </c>
      <c r="J8342" s="93" t="n">
        <v>190801</v>
      </c>
      <c r="L8342" s="93" t="n">
        <v>28371</v>
      </c>
      <c r="M8342" s="93" t="n">
        <v>28371</v>
      </c>
      <c r="N8342" s="93" t="n">
        <v>13470</v>
      </c>
      <c r="O8342" s="148" t="n">
        <v>25791.81818181818</v>
      </c>
      <c r="P8342" s="93" t="inlineStr">
        <is>
          <t>랄라블라토너 증정기획토너 증정기획190801</t>
        </is>
      </c>
    </row>
    <row r="8343" customFormat="1" s="93">
      <c r="B8343" s="127" t="n">
        <v>44052</v>
      </c>
      <c r="C8343" s="93">
        <f>TEXT(B8343,"aaa")</f>
        <v/>
      </c>
      <c r="E8343" s="93" t="inlineStr">
        <is>
          <t>선크림</t>
        </is>
      </c>
      <c r="F8343" s="93" t="inlineStr">
        <is>
          <t>랄라블라</t>
        </is>
      </c>
      <c r="G8343" s="93" t="inlineStr">
        <is>
          <t>선크림 50ml</t>
        </is>
      </c>
      <c r="H8343" s="93" t="n">
        <v>24</v>
      </c>
      <c r="J8343" s="93" t="n">
        <v>190801</v>
      </c>
      <c r="L8343" s="93" t="n">
        <v>240000</v>
      </c>
      <c r="M8343" s="93" t="n">
        <v>240000</v>
      </c>
      <c r="N8343" s="93" t="n">
        <v>56280</v>
      </c>
      <c r="O8343" s="148" t="n">
        <v>218181.8181818182</v>
      </c>
      <c r="P8343" s="93" t="inlineStr">
        <is>
          <t>랄라블라선크림선크림 50ml190801</t>
        </is>
      </c>
    </row>
    <row r="8344" customFormat="1" s="93">
      <c r="B8344" s="127" t="n">
        <v>44052</v>
      </c>
      <c r="C8344" s="93">
        <f>TEXT(B8344,"aaa")</f>
        <v/>
      </c>
      <c r="E8344" s="93" t="inlineStr">
        <is>
          <t>대용량 기획세트</t>
        </is>
      </c>
      <c r="F8344" s="93" t="inlineStr">
        <is>
          <t>랄라블라</t>
        </is>
      </c>
      <c r="G8344" s="93" t="inlineStr">
        <is>
          <t>대용량 기획세트</t>
        </is>
      </c>
      <c r="H8344" s="93" t="n">
        <v>117</v>
      </c>
      <c r="J8344" s="93" t="n">
        <v>190801</v>
      </c>
      <c r="L8344" s="93" t="n">
        <v>1850706</v>
      </c>
      <c r="M8344" s="93" t="n">
        <v>1850706</v>
      </c>
      <c r="N8344" s="93" t="n">
        <v>682695</v>
      </c>
      <c r="O8344" s="148" t="n">
        <v>1682460</v>
      </c>
      <c r="P8344" s="93" t="inlineStr">
        <is>
          <t>랄라블라대용량 기획세트대용량 기획세트190801</t>
        </is>
      </c>
    </row>
    <row r="8345" customFormat="1" s="93">
      <c r="B8345" s="127" t="n">
        <v>44052</v>
      </c>
      <c r="C8345" s="93">
        <f>TEXT(B8345,"aaa")</f>
        <v/>
      </c>
      <c r="E8345" s="93" t="inlineStr">
        <is>
          <t>마스크팩</t>
        </is>
      </c>
      <c r="F8345" s="93" t="inlineStr">
        <is>
          <t>랄라블라</t>
        </is>
      </c>
      <c r="G8345" s="93" t="inlineStr">
        <is>
          <t>마스크 5+1 기획세트</t>
        </is>
      </c>
      <c r="H8345" s="93" t="n">
        <v>421</v>
      </c>
      <c r="J8345" s="93" t="n">
        <v>190801</v>
      </c>
      <c r="L8345" s="93" t="n">
        <v>2356337</v>
      </c>
      <c r="M8345" s="93" t="n">
        <v>2356337</v>
      </c>
      <c r="N8345" s="93" t="n">
        <v>1119860</v>
      </c>
      <c r="O8345" s="148" t="n">
        <v>2142124.545454545</v>
      </c>
      <c r="P8345" s="93" t="inlineStr">
        <is>
          <t>랄라블라마스크팩마스크 5+1 기획세트190801</t>
        </is>
      </c>
    </row>
    <row r="8346" customFormat="1" s="93">
      <c r="B8346" s="127" t="n">
        <v>44053</v>
      </c>
      <c r="C8346" s="93">
        <f>TEXT(B8346,"aaa")</f>
        <v/>
      </c>
      <c r="E8346" s="93" t="inlineStr">
        <is>
          <t>토너</t>
        </is>
      </c>
      <c r="F8346" s="93" t="inlineStr">
        <is>
          <t>스타일쉐어</t>
        </is>
      </c>
      <c r="G8346" s="93" t="inlineStr">
        <is>
          <t>250ml</t>
        </is>
      </c>
      <c r="H8346" s="93" t="n">
        <v>3</v>
      </c>
      <c r="J8346" s="93" t="n">
        <v>190801</v>
      </c>
      <c r="L8346" s="93" t="n">
        <v>60000</v>
      </c>
      <c r="M8346" s="93" t="n">
        <v>45000</v>
      </c>
      <c r="N8346" s="93" t="n">
        <v>9780</v>
      </c>
      <c r="O8346" s="148" t="n">
        <v>54545.45454545454</v>
      </c>
      <c r="P8346" s="93" t="inlineStr">
        <is>
          <t>스타일쉐어토너250ml190801</t>
        </is>
      </c>
    </row>
    <row r="8347" customFormat="1" s="93">
      <c r="B8347" s="127" t="n">
        <v>44053</v>
      </c>
      <c r="C8347" s="93">
        <f>TEXT(B8347,"aaa")</f>
        <v/>
      </c>
      <c r="E8347" s="93" t="inlineStr">
        <is>
          <t>선크림</t>
        </is>
      </c>
      <c r="F8347" s="93" t="inlineStr">
        <is>
          <t>카페24</t>
        </is>
      </c>
      <c r="G8347" s="93" t="inlineStr">
        <is>
          <t>선크림 50ml</t>
        </is>
      </c>
      <c r="H8347" s="93" t="n">
        <v>3</v>
      </c>
      <c r="J8347" s="93" t="n">
        <v>190801</v>
      </c>
      <c r="L8347" s="93" t="n">
        <v>60000</v>
      </c>
      <c r="M8347" s="93" t="n">
        <v>56490</v>
      </c>
      <c r="N8347" s="93" t="n">
        <v>7035</v>
      </c>
      <c r="O8347" s="148" t="n">
        <v>54545.45454545454</v>
      </c>
      <c r="P8347" s="93" t="inlineStr">
        <is>
          <t>카페24선크림선크림 50ml190801</t>
        </is>
      </c>
    </row>
    <row r="8348" customFormat="1" s="93">
      <c r="B8348" s="127" t="n">
        <v>44053</v>
      </c>
      <c r="C8348" s="93">
        <f>TEXT(B8348,"aaa")</f>
        <v/>
      </c>
      <c r="E8348" s="93" t="inlineStr">
        <is>
          <t>선크림</t>
        </is>
      </c>
      <c r="F8348" s="93" t="inlineStr">
        <is>
          <t>카페24</t>
        </is>
      </c>
      <c r="G8348" s="93" t="inlineStr">
        <is>
          <t>선크림 50ml  2set</t>
        </is>
      </c>
      <c r="H8348" s="93" t="n">
        <v>1</v>
      </c>
      <c r="J8348" s="93" t="n">
        <v>190801</v>
      </c>
      <c r="L8348" s="93" t="n">
        <v>35000</v>
      </c>
      <c r="M8348" s="93" t="n">
        <v>32952.5</v>
      </c>
      <c r="N8348" s="93" t="n">
        <v>4690</v>
      </c>
      <c r="O8348" s="148" t="n">
        <v>31818.18181818182</v>
      </c>
      <c r="P8348" s="93" t="inlineStr">
        <is>
          <t>카페24선크림선크림 50ml  2set190801</t>
        </is>
      </c>
    </row>
    <row r="8349" customFormat="1" s="93">
      <c r="B8349" s="127" t="n">
        <v>44053</v>
      </c>
      <c r="C8349" s="93">
        <f>TEXT(B8349,"aaa")</f>
        <v/>
      </c>
      <c r="E8349" s="93" t="inlineStr">
        <is>
          <t>여름 한정 진정세트</t>
        </is>
      </c>
      <c r="F8349" s="93" t="inlineStr">
        <is>
          <t>카페24</t>
        </is>
      </c>
      <c r="G8349" s="93" t="inlineStr">
        <is>
          <t>여름 한정 진정세트</t>
        </is>
      </c>
      <c r="H8349" s="93" t="n">
        <v>1</v>
      </c>
      <c r="J8349" s="93" t="n">
        <v>190801</v>
      </c>
      <c r="L8349" s="93" t="n">
        <v>35000</v>
      </c>
      <c r="M8349" s="93" t="n">
        <v>32952.5</v>
      </c>
      <c r="N8349" s="93" t="n">
        <v>5605</v>
      </c>
      <c r="O8349" s="148" t="n">
        <v>31818.18181818182</v>
      </c>
      <c r="P8349" s="93" t="inlineStr">
        <is>
          <t>카페24여름 한정 진정세트여름 한정 진정세트190801</t>
        </is>
      </c>
    </row>
    <row r="8350" customFormat="1" s="93">
      <c r="B8350" s="127" t="n">
        <v>44053</v>
      </c>
      <c r="C8350" s="93">
        <f>TEXT(B8350,"aaa")</f>
        <v/>
      </c>
      <c r="E8350" s="93" t="inlineStr">
        <is>
          <t>여름 한정 진정세트</t>
        </is>
      </c>
      <c r="F8350" s="93" t="inlineStr">
        <is>
          <t>카페24</t>
        </is>
      </c>
      <c r="G8350" s="93" t="inlineStr">
        <is>
          <t>여름 한정 진정세트 (대용량)</t>
        </is>
      </c>
      <c r="H8350" s="93" t="n">
        <v>3</v>
      </c>
      <c r="J8350" s="93" t="n">
        <v>190801</v>
      </c>
      <c r="L8350" s="93" t="n">
        <v>135000</v>
      </c>
      <c r="M8350" s="93" t="n">
        <v>127102.5</v>
      </c>
      <c r="N8350" s="93" t="n">
        <v>21210</v>
      </c>
      <c r="O8350" s="148" t="n">
        <v>122727.2727272727</v>
      </c>
      <c r="P8350" s="93" t="inlineStr">
        <is>
          <t>카페24여름 한정 진정세트여름 한정 진정세트 (대용량)190801</t>
        </is>
      </c>
    </row>
    <row r="8351" customFormat="1" s="93">
      <c r="B8351" s="127" t="n">
        <v>44053</v>
      </c>
      <c r="C8351" s="93">
        <f>TEXT(B8351,"aaa")</f>
        <v/>
      </c>
      <c r="E8351" s="93" t="inlineStr">
        <is>
          <t>어성초진정패키지</t>
        </is>
      </c>
      <c r="F8351" s="93" t="inlineStr">
        <is>
          <t>카페24</t>
        </is>
      </c>
      <c r="G8351" s="93" t="inlineStr">
        <is>
          <t>어성초 진정패키지세트</t>
        </is>
      </c>
      <c r="H8351" s="93" t="n">
        <v>1</v>
      </c>
      <c r="J8351" s="93" t="n">
        <v>190801</v>
      </c>
      <c r="L8351" s="93" t="n">
        <v>99000</v>
      </c>
      <c r="M8351" s="93" t="n">
        <v>93208.5</v>
      </c>
      <c r="N8351" s="93" t="n">
        <v>15137</v>
      </c>
      <c r="O8351" s="148" t="n">
        <v>90000</v>
      </c>
      <c r="P8351" s="93" t="inlineStr">
        <is>
          <t>카페24어성초진정패키지어성초 진정패키지세트190801</t>
        </is>
      </c>
    </row>
    <row r="8352" customFormat="1" s="93">
      <c r="B8352" s="127" t="n">
        <v>44053</v>
      </c>
      <c r="C8352" s="93">
        <f>TEXT(B8352,"aaa")</f>
        <v/>
      </c>
      <c r="E8352" s="93" t="inlineStr">
        <is>
          <t>머드크림마스크</t>
        </is>
      </c>
      <c r="F8352" s="93" t="inlineStr">
        <is>
          <t>카페24</t>
        </is>
      </c>
      <c r="G8352" s="93" t="inlineStr">
        <is>
          <t>머드크림마스크 100ml</t>
        </is>
      </c>
      <c r="H8352" s="93" t="n">
        <v>6</v>
      </c>
      <c r="J8352" s="93" t="n">
        <v>190801</v>
      </c>
      <c r="L8352" s="93" t="n">
        <v>120000</v>
      </c>
      <c r="M8352" s="93" t="n">
        <v>112980</v>
      </c>
      <c r="N8352" s="93" t="n">
        <v>8652</v>
      </c>
      <c r="O8352" s="148" t="n">
        <v>109090.9090909091</v>
      </c>
      <c r="P8352" s="93" t="inlineStr">
        <is>
          <t>카페24머드크림마스크머드크림마스크 100ml190801</t>
        </is>
      </c>
    </row>
    <row r="8353" customFormat="1" s="93">
      <c r="B8353" s="127" t="n">
        <v>44053</v>
      </c>
      <c r="C8353" s="93">
        <f>TEXT(B8353,"aaa")</f>
        <v/>
      </c>
      <c r="E8353" s="93" t="inlineStr">
        <is>
          <t>머드크림마스크</t>
        </is>
      </c>
      <c r="F8353" s="93" t="inlineStr">
        <is>
          <t>카페24</t>
        </is>
      </c>
      <c r="G8353" s="93" t="inlineStr">
        <is>
          <t>머드크림마스크 100ml 2set</t>
        </is>
      </c>
      <c r="H8353" s="93" t="n">
        <v>1</v>
      </c>
      <c r="J8353" s="93" t="n">
        <v>190801</v>
      </c>
      <c r="L8353" s="93" t="n">
        <v>35000</v>
      </c>
      <c r="M8353" s="93" t="n">
        <v>32952.5</v>
      </c>
      <c r="N8353" s="93" t="n">
        <v>2884</v>
      </c>
      <c r="O8353" s="148" t="n">
        <v>31818.18181818182</v>
      </c>
      <c r="P8353" s="93" t="inlineStr">
        <is>
          <t>카페24머드크림마스크머드크림마스크 100ml 2set190801</t>
        </is>
      </c>
    </row>
    <row r="8354" customFormat="1" s="93">
      <c r="B8354" s="127" t="n">
        <v>44053</v>
      </c>
      <c r="C8354" s="93">
        <f>TEXT(B8354,"aaa")</f>
        <v/>
      </c>
      <c r="E8354" s="93" t="inlineStr">
        <is>
          <t>마스크팩</t>
        </is>
      </c>
      <c r="F8354" s="93" t="inlineStr">
        <is>
          <t>카페24</t>
        </is>
      </c>
      <c r="G8354" s="93" t="inlineStr">
        <is>
          <t>마스크팩 1매</t>
        </is>
      </c>
      <c r="H8354" s="93" t="n">
        <v>2</v>
      </c>
      <c r="J8354" s="93" t="n">
        <v>190801</v>
      </c>
      <c r="L8354" s="93" t="n">
        <v>8000</v>
      </c>
      <c r="M8354" s="93" t="n">
        <v>7532</v>
      </c>
      <c r="N8354" s="93" t="n">
        <v>794</v>
      </c>
      <c r="O8354" s="148" t="n">
        <v>7272.727272727272</v>
      </c>
      <c r="P8354" s="93" t="inlineStr">
        <is>
          <t>카페24마스크팩마스크팩 1매190801</t>
        </is>
      </c>
    </row>
    <row r="8355" customFormat="1" s="93">
      <c r="B8355" s="127" t="n">
        <v>44053</v>
      </c>
      <c r="C8355" s="93">
        <f>TEXT(B8355,"aaa")</f>
        <v/>
      </c>
      <c r="E8355" s="93" t="inlineStr">
        <is>
          <t>마스크팩</t>
        </is>
      </c>
      <c r="F8355" s="93" t="inlineStr">
        <is>
          <t>카페24</t>
        </is>
      </c>
      <c r="G8355" s="93" t="inlineStr">
        <is>
          <t>마스크팩 10매</t>
        </is>
      </c>
      <c r="H8355" s="93" t="n">
        <v>4</v>
      </c>
      <c r="J8355" s="93" t="n">
        <v>190801</v>
      </c>
      <c r="L8355" s="93" t="n">
        <v>80000</v>
      </c>
      <c r="M8355" s="93" t="n">
        <v>75320</v>
      </c>
      <c r="N8355" s="93" t="n">
        <v>15880</v>
      </c>
      <c r="O8355" s="148" t="n">
        <v>72727.27272727272</v>
      </c>
      <c r="P8355" s="93" t="inlineStr">
        <is>
          <t>카페24마스크팩마스크팩 10매190801</t>
        </is>
      </c>
    </row>
    <row r="8356" customFormat="1" s="93">
      <c r="B8356" s="127" t="n">
        <v>44053</v>
      </c>
      <c r="C8356" s="93">
        <f>TEXT(B8356,"aaa")</f>
        <v/>
      </c>
      <c r="E8356" s="93" t="inlineStr">
        <is>
          <t>토너</t>
        </is>
      </c>
      <c r="F8356" s="93" t="inlineStr">
        <is>
          <t>카페24</t>
        </is>
      </c>
      <c r="G8356" s="93" t="inlineStr">
        <is>
          <t>250ml</t>
        </is>
      </c>
      <c r="H8356" s="93" t="n">
        <v>108</v>
      </c>
      <c r="J8356" s="93" t="n">
        <v>190801</v>
      </c>
      <c r="L8356" s="93" t="n">
        <v>2160000</v>
      </c>
      <c r="M8356" s="93" t="n">
        <v>2033640</v>
      </c>
      <c r="N8356" s="93" t="n">
        <v>352080</v>
      </c>
      <c r="O8356" s="148" t="n">
        <v>1963636.363636364</v>
      </c>
      <c r="P8356" s="93" t="inlineStr">
        <is>
          <t>카페24토너250ml190801</t>
        </is>
      </c>
    </row>
    <row r="8357" customFormat="1" s="93">
      <c r="B8357" s="127" t="n">
        <v>44053</v>
      </c>
      <c r="C8357" s="93">
        <f>TEXT(B8357,"aaa")</f>
        <v/>
      </c>
      <c r="E8357" s="93" t="inlineStr">
        <is>
          <t>토너</t>
        </is>
      </c>
      <c r="F8357" s="93" t="inlineStr">
        <is>
          <t>카페24</t>
        </is>
      </c>
      <c r="G8357" s="93" t="inlineStr">
        <is>
          <t>250ml 2set</t>
        </is>
      </c>
      <c r="H8357" s="93" t="n">
        <v>108</v>
      </c>
      <c r="J8357" s="93" t="n">
        <v>190801</v>
      </c>
      <c r="L8357" s="93" t="n">
        <v>3780000</v>
      </c>
      <c r="M8357" s="93" t="n">
        <v>3558870</v>
      </c>
      <c r="N8357" s="93" t="n">
        <v>704160</v>
      </c>
      <c r="O8357" s="148" t="n">
        <v>3436363.636363636</v>
      </c>
      <c r="P8357" s="93" t="inlineStr">
        <is>
          <t>카페24토너250ml 2set190801</t>
        </is>
      </c>
    </row>
    <row r="8358" customFormat="1" s="93">
      <c r="B8358" s="127" t="n">
        <v>44053</v>
      </c>
      <c r="C8358" s="93">
        <f>TEXT(B8358,"aaa")</f>
        <v/>
      </c>
      <c r="E8358" s="93" t="inlineStr">
        <is>
          <t>토너</t>
        </is>
      </c>
      <c r="F8358" s="93" t="inlineStr">
        <is>
          <t>카페24</t>
        </is>
      </c>
      <c r="G8358" s="93" t="inlineStr">
        <is>
          <t>500ml</t>
        </is>
      </c>
      <c r="H8358" s="93" t="n">
        <v>88</v>
      </c>
      <c r="J8358" s="93" t="n">
        <v>190801</v>
      </c>
      <c r="L8358" s="93" t="n">
        <v>2904000</v>
      </c>
      <c r="M8358" s="93" t="n">
        <v>2734116</v>
      </c>
      <c r="N8358" s="93" t="n">
        <v>415800</v>
      </c>
      <c r="O8358" s="148" t="n">
        <v>2640000</v>
      </c>
      <c r="P8358" s="93" t="inlineStr">
        <is>
          <t>카페24토너500ml190801</t>
        </is>
      </c>
    </row>
    <row r="8359" customFormat="1" s="93">
      <c r="B8359" s="127" t="n">
        <v>44053</v>
      </c>
      <c r="C8359" s="93">
        <f>TEXT(B8359,"aaa")</f>
        <v/>
      </c>
      <c r="E8359" s="93" t="inlineStr">
        <is>
          <t>앰플</t>
        </is>
      </c>
      <c r="F8359" s="93" t="inlineStr">
        <is>
          <t>카페24</t>
        </is>
      </c>
      <c r="G8359" s="93" t="inlineStr">
        <is>
          <t>앰플 30ml</t>
        </is>
      </c>
      <c r="H8359" s="93" t="n">
        <v>17</v>
      </c>
      <c r="J8359" s="93" t="n">
        <v>190801</v>
      </c>
      <c r="L8359" s="93" t="n">
        <v>476000</v>
      </c>
      <c r="M8359" s="93" t="n">
        <v>448154</v>
      </c>
      <c r="N8359" s="93" t="n">
        <v>57749</v>
      </c>
      <c r="O8359" s="148" t="n">
        <v>432727.2727272727</v>
      </c>
      <c r="P8359" s="93" t="inlineStr">
        <is>
          <t>카페24앰플앰플 30ml190801</t>
        </is>
      </c>
    </row>
    <row r="8360" customFormat="1" s="93">
      <c r="B8360" s="127" t="n">
        <v>44053</v>
      </c>
      <c r="C8360" s="93">
        <f>TEXT(B8360,"aaa")</f>
        <v/>
      </c>
      <c r="E8360" s="93" t="inlineStr">
        <is>
          <t>수딩크림</t>
        </is>
      </c>
      <c r="F8360" s="93" t="inlineStr">
        <is>
          <t>카페24</t>
        </is>
      </c>
      <c r="G8360" s="93" t="inlineStr">
        <is>
          <t>수딩크림 100ml</t>
        </is>
      </c>
      <c r="H8360" s="93" t="n">
        <v>10</v>
      </c>
      <c r="J8360" s="93" t="n">
        <v>190801</v>
      </c>
      <c r="L8360" s="93" t="n">
        <v>380000</v>
      </c>
      <c r="M8360" s="93" t="n">
        <v>357770</v>
      </c>
      <c r="N8360" s="93" t="n">
        <v>30450</v>
      </c>
      <c r="O8360" s="148" t="n">
        <v>345454.5454545454</v>
      </c>
      <c r="P8360" s="93" t="inlineStr">
        <is>
          <t>카페24수딩크림수딩크림 100ml190801</t>
        </is>
      </c>
    </row>
    <row r="8361" customFormat="1" s="93">
      <c r="B8361" s="127" t="n">
        <v>44053</v>
      </c>
      <c r="C8361" s="93">
        <f>TEXT(B8361,"aaa")</f>
        <v/>
      </c>
      <c r="E8361" s="93" t="inlineStr">
        <is>
          <t>토너</t>
        </is>
      </c>
      <c r="F8361" s="93" t="inlineStr">
        <is>
          <t>아누아 CS</t>
        </is>
      </c>
      <c r="G8361" s="93" t="inlineStr">
        <is>
          <t>250ml</t>
        </is>
      </c>
      <c r="H8361" s="93" t="n">
        <v>6</v>
      </c>
      <c r="J8361" s="93" t="n">
        <v>190801</v>
      </c>
      <c r="L8361" s="93" t="n">
        <v>0</v>
      </c>
      <c r="M8361" s="93" t="n">
        <v>0</v>
      </c>
      <c r="N8361" s="93" t="n">
        <v>19560</v>
      </c>
      <c r="O8361" s="148" t="n">
        <v>0</v>
      </c>
      <c r="P8361" s="93" t="inlineStr">
        <is>
          <t>아누아 CS토너250ml190801</t>
        </is>
      </c>
    </row>
    <row r="8362" customFormat="1" s="93">
      <c r="B8362" s="127" t="n">
        <v>44053</v>
      </c>
      <c r="C8362" s="93">
        <f>TEXT(B8362,"aaa")</f>
        <v/>
      </c>
      <c r="E8362" s="93" t="inlineStr">
        <is>
          <t>화장솜</t>
        </is>
      </c>
      <c r="F8362" s="93" t="inlineStr">
        <is>
          <t>아누아 CS</t>
        </is>
      </c>
      <c r="G8362" s="93" t="inlineStr">
        <is>
          <t>스킨팩 화장솜 60P</t>
        </is>
      </c>
      <c r="H8362" s="93" t="n">
        <v>6</v>
      </c>
      <c r="J8362" s="93" t="n">
        <v>190801</v>
      </c>
      <c r="L8362" s="93" t="n">
        <v>0</v>
      </c>
      <c r="M8362" s="93" t="n">
        <v>0</v>
      </c>
      <c r="N8362" s="93" t="n">
        <v>6660</v>
      </c>
      <c r="O8362" s="148" t="n">
        <v>0</v>
      </c>
      <c r="P8362" s="93" t="inlineStr">
        <is>
          <t>아누아 CS화장솜스킨팩 화장솜 60P190801</t>
        </is>
      </c>
    </row>
    <row r="8363" customFormat="1" s="93">
      <c r="B8363" s="127" t="n">
        <v>44053</v>
      </c>
      <c r="C8363" s="93">
        <f>TEXT(B8363,"aaa")</f>
        <v/>
      </c>
      <c r="E8363" s="93" t="inlineStr">
        <is>
          <t>앰플</t>
        </is>
      </c>
      <c r="F8363" s="93" t="inlineStr">
        <is>
          <t>아누아 CS</t>
        </is>
      </c>
      <c r="G8363" s="93" t="inlineStr">
        <is>
          <t>앰플 30ml</t>
        </is>
      </c>
      <c r="H8363" s="93" t="n">
        <v>2</v>
      </c>
      <c r="J8363" s="93" t="n">
        <v>190801</v>
      </c>
      <c r="L8363" s="93" t="n">
        <v>0</v>
      </c>
      <c r="M8363" s="93" t="n">
        <v>0</v>
      </c>
      <c r="N8363" s="93" t="n">
        <v>6794</v>
      </c>
      <c r="O8363" s="148" t="n">
        <v>0</v>
      </c>
      <c r="P8363" s="93" t="inlineStr">
        <is>
          <t>아누아 CS앰플앰플 30ml190801</t>
        </is>
      </c>
    </row>
    <row r="8364" customFormat="1" s="93">
      <c r="B8364" s="127" t="n">
        <v>44053</v>
      </c>
      <c r="C8364" s="93">
        <f>TEXT(B8364,"aaa")</f>
        <v/>
      </c>
      <c r="E8364" s="93" t="inlineStr">
        <is>
          <t>마스크팩</t>
        </is>
      </c>
      <c r="F8364" s="93" t="inlineStr">
        <is>
          <t>아누아 CS</t>
        </is>
      </c>
      <c r="G8364" s="93" t="inlineStr">
        <is>
          <t>마스크팩 10매</t>
        </is>
      </c>
      <c r="H8364" s="93" t="n">
        <v>6</v>
      </c>
      <c r="J8364" s="93" t="n">
        <v>190801</v>
      </c>
      <c r="L8364" s="93" t="n">
        <v>0</v>
      </c>
      <c r="M8364" s="93" t="n">
        <v>0</v>
      </c>
      <c r="N8364" s="93" t="n">
        <v>23820</v>
      </c>
      <c r="O8364" s="148" t="n">
        <v>0</v>
      </c>
      <c r="P8364" s="93" t="inlineStr">
        <is>
          <t>아누아 CS마스크팩마스크팩 10매190801</t>
        </is>
      </c>
    </row>
    <row r="8365" customFormat="1" s="93">
      <c r="B8365" s="127" t="n">
        <v>44053</v>
      </c>
      <c r="C8365" s="93">
        <f>TEXT(B8365,"aaa")</f>
        <v/>
      </c>
      <c r="E8365" s="93" t="inlineStr">
        <is>
          <t>선크림</t>
        </is>
      </c>
      <c r="F8365" s="93" t="inlineStr">
        <is>
          <t>아누아 CS</t>
        </is>
      </c>
      <c r="G8365" s="93" t="inlineStr">
        <is>
          <t>선크림 50ml</t>
        </is>
      </c>
      <c r="H8365" s="93" t="n">
        <v>6</v>
      </c>
      <c r="J8365" s="93" t="n">
        <v>190801</v>
      </c>
      <c r="L8365" s="93" t="n">
        <v>0</v>
      </c>
      <c r="M8365" s="93" t="n">
        <v>0</v>
      </c>
      <c r="N8365" s="93" t="n">
        <v>14070</v>
      </c>
      <c r="O8365" s="148" t="n">
        <v>0</v>
      </c>
      <c r="P8365" s="93" t="inlineStr">
        <is>
          <t>아누아 CS선크림선크림 50ml190801</t>
        </is>
      </c>
    </row>
    <row r="8366" customFormat="1" s="93">
      <c r="B8366" s="127" t="n">
        <v>44053</v>
      </c>
      <c r="C8366" s="93">
        <f>TEXT(B8366,"aaa")</f>
        <v/>
      </c>
      <c r="E8366" s="93" t="inlineStr">
        <is>
          <t>토너</t>
        </is>
      </c>
      <c r="F8366" s="93" t="inlineStr">
        <is>
          <t>화해</t>
        </is>
      </c>
      <c r="G8366" s="93" t="inlineStr">
        <is>
          <t>250ml</t>
        </is>
      </c>
      <c r="H8366" s="93" t="n">
        <v>4</v>
      </c>
      <c r="J8366" s="93" t="n">
        <v>190801</v>
      </c>
      <c r="L8366" s="93" t="n">
        <v>80000</v>
      </c>
      <c r="M8366" s="93" t="n">
        <v>57600</v>
      </c>
      <c r="N8366" s="93" t="n">
        <v>13040</v>
      </c>
      <c r="O8366" s="148" t="n">
        <v>72727.27272727272</v>
      </c>
      <c r="P8366" s="93" t="inlineStr">
        <is>
          <t>화해토너250ml190801</t>
        </is>
      </c>
    </row>
    <row r="8367" customFormat="1" s="93">
      <c r="B8367" s="127" t="n">
        <v>44054</v>
      </c>
      <c r="C8367" s="93">
        <f>TEXT(B8367,"aaa")</f>
        <v/>
      </c>
      <c r="E8367" s="93" t="inlineStr">
        <is>
          <t>토너</t>
        </is>
      </c>
      <c r="F8367" s="93" t="inlineStr">
        <is>
          <t>W컨셉</t>
        </is>
      </c>
      <c r="G8367" s="93" t="inlineStr">
        <is>
          <t>250ml</t>
        </is>
      </c>
      <c r="H8367" s="93" t="n">
        <v>2</v>
      </c>
      <c r="J8367" s="93" t="n">
        <v>190801</v>
      </c>
      <c r="L8367" s="93" t="n">
        <v>40000</v>
      </c>
      <c r="M8367" s="93" t="n">
        <v>28800</v>
      </c>
      <c r="N8367" s="93" t="n">
        <v>6520</v>
      </c>
      <c r="O8367" s="148" t="n">
        <v>36363.63636363636</v>
      </c>
      <c r="P8367" s="93" t="inlineStr">
        <is>
          <t>W컨셉토너250ml190801</t>
        </is>
      </c>
    </row>
    <row r="8368" customFormat="1" s="93">
      <c r="B8368" s="127" t="n">
        <v>44054</v>
      </c>
      <c r="C8368" s="93">
        <f>TEXT(B8368,"aaa")</f>
        <v/>
      </c>
      <c r="E8368" s="93" t="inlineStr">
        <is>
          <t>토너</t>
        </is>
      </c>
      <c r="F8368" s="93" t="inlineStr">
        <is>
          <t>W컨셉</t>
        </is>
      </c>
      <c r="G8368" s="93" t="inlineStr">
        <is>
          <t>250ml 2set</t>
        </is>
      </c>
      <c r="H8368" s="93" t="n">
        <v>3</v>
      </c>
      <c r="J8368" s="93" t="n">
        <v>190801</v>
      </c>
      <c r="L8368" s="93" t="n">
        <v>105000</v>
      </c>
      <c r="M8368" s="93" t="n">
        <v>76650</v>
      </c>
      <c r="N8368" s="93" t="n">
        <v>19560</v>
      </c>
      <c r="O8368" s="148" t="n">
        <v>95454.54545454544</v>
      </c>
      <c r="P8368" s="93" t="inlineStr">
        <is>
          <t>W컨셉토너250ml 2set190801</t>
        </is>
      </c>
    </row>
    <row r="8369" customFormat="1" s="93">
      <c r="B8369" s="127" t="n">
        <v>44054</v>
      </c>
      <c r="C8369" s="93">
        <f>TEXT(B8369,"aaa")</f>
        <v/>
      </c>
      <c r="E8369" s="93" t="inlineStr">
        <is>
          <t>토너</t>
        </is>
      </c>
      <c r="F8369" s="93" t="inlineStr">
        <is>
          <t>글로우데이즈 시코르</t>
        </is>
      </c>
      <c r="G8369" s="93" t="inlineStr">
        <is>
          <t>토너=250ml</t>
        </is>
      </c>
      <c r="H8369" s="93" t="n">
        <v>6</v>
      </c>
      <c r="J8369" s="93" t="n">
        <v>190801</v>
      </c>
      <c r="L8369" s="93" t="n">
        <v>67500</v>
      </c>
      <c r="M8369" s="93" t="n">
        <v>67500</v>
      </c>
      <c r="N8369" s="93" t="n">
        <v>19560</v>
      </c>
      <c r="O8369" s="148" t="n">
        <v>61363.63636363636</v>
      </c>
      <c r="P8369" s="93" t="inlineStr">
        <is>
          <t>글로우데이즈 시코르토너토너=250ml190801</t>
        </is>
      </c>
    </row>
    <row r="8370" customFormat="1" s="93">
      <c r="B8370" s="127" t="n">
        <v>44054</v>
      </c>
      <c r="C8370" s="93">
        <f>TEXT(B8370,"aaa")</f>
        <v/>
      </c>
      <c r="E8370" s="93" t="inlineStr">
        <is>
          <t>앰플</t>
        </is>
      </c>
      <c r="F8370" s="93" t="inlineStr">
        <is>
          <t>글로우데이즈 시코르</t>
        </is>
      </c>
      <c r="G8370" s="93" t="inlineStr">
        <is>
          <t>앰플=앰플 30ml</t>
        </is>
      </c>
      <c r="H8370" s="93" t="n">
        <v>3</v>
      </c>
      <c r="J8370" s="93" t="n">
        <v>190801</v>
      </c>
      <c r="L8370" s="93" t="n">
        <v>44550</v>
      </c>
      <c r="M8370" s="93" t="n">
        <v>44550</v>
      </c>
      <c r="N8370" s="93" t="n">
        <v>10191</v>
      </c>
      <c r="O8370" s="148" t="n">
        <v>40500</v>
      </c>
      <c r="P8370" s="93" t="inlineStr">
        <is>
          <t>글로우데이즈 시코르앰플앰플=앰플 30ml190801</t>
        </is>
      </c>
    </row>
    <row r="8371" customFormat="1" s="93">
      <c r="B8371" s="127" t="n">
        <v>44054</v>
      </c>
      <c r="C8371" s="93">
        <f>TEXT(B8371,"aaa")</f>
        <v/>
      </c>
      <c r="E8371" s="93" t="inlineStr">
        <is>
          <t>수딩크림</t>
        </is>
      </c>
      <c r="F8371" s="93" t="inlineStr">
        <is>
          <t>글로우데이즈 시코르</t>
        </is>
      </c>
      <c r="G8371" s="93" t="inlineStr">
        <is>
          <t>수딩크림=수딩크림 100ml</t>
        </is>
      </c>
      <c r="H8371" s="93" t="n">
        <v>3</v>
      </c>
      <c r="J8371" s="93" t="n">
        <v>190801</v>
      </c>
      <c r="L8371" s="93" t="n">
        <v>51300</v>
      </c>
      <c r="M8371" s="93" t="n">
        <v>51300</v>
      </c>
      <c r="N8371" s="93" t="n">
        <v>9135</v>
      </c>
      <c r="O8371" s="148" t="n">
        <v>46636.36363636363</v>
      </c>
      <c r="P8371" s="93" t="inlineStr">
        <is>
          <t>글로우데이즈 시코르수딩크림수딩크림=수딩크림 100ml190801</t>
        </is>
      </c>
    </row>
    <row r="8372" customFormat="1" s="93">
      <c r="B8372" s="127" t="n">
        <v>44054</v>
      </c>
      <c r="C8372" s="93">
        <f>TEXT(B8372,"aaa")</f>
        <v/>
      </c>
      <c r="E8372" s="93" t="inlineStr">
        <is>
          <t>마스크팩</t>
        </is>
      </c>
      <c r="F8372" s="93" t="inlineStr">
        <is>
          <t>글로우데이즈 시코르</t>
        </is>
      </c>
      <c r="G8372" s="93" t="inlineStr">
        <is>
          <t>마스크팩=마스크팩 1매</t>
        </is>
      </c>
      <c r="H8372" s="93" t="n">
        <v>3</v>
      </c>
      <c r="J8372" s="93" t="n">
        <v>190801</v>
      </c>
      <c r="L8372" s="93" t="n">
        <v>5400</v>
      </c>
      <c r="M8372" s="93" t="n">
        <v>5400</v>
      </c>
      <c r="N8372" s="93" t="n">
        <v>1191</v>
      </c>
      <c r="O8372" s="148" t="n">
        <v>4909.090909090909</v>
      </c>
      <c r="P8372" s="93" t="inlineStr">
        <is>
          <t>글로우데이즈 시코르마스크팩마스크팩=마스크팩 1매190801</t>
        </is>
      </c>
    </row>
    <row r="8373" customFormat="1" s="93">
      <c r="B8373" s="127" t="n">
        <v>44054</v>
      </c>
      <c r="C8373" s="93">
        <f>TEXT(B8373,"aaa")</f>
        <v/>
      </c>
      <c r="E8373" s="93" t="inlineStr">
        <is>
          <t>머드크림마스크</t>
        </is>
      </c>
      <c r="F8373" s="93" t="inlineStr">
        <is>
          <t>글로우데이즈 시코르</t>
        </is>
      </c>
      <c r="G8373" s="93" t="inlineStr">
        <is>
          <t>머드크림마스크=머드크림마스크 100ml</t>
        </is>
      </c>
      <c r="H8373" s="93" t="n">
        <v>3</v>
      </c>
      <c r="J8373" s="93" t="n">
        <v>190801</v>
      </c>
      <c r="L8373" s="93" t="n">
        <v>33750</v>
      </c>
      <c r="M8373" s="93" t="n">
        <v>33750</v>
      </c>
      <c r="N8373" s="93" t="n">
        <v>4326</v>
      </c>
      <c r="O8373" s="148" t="n">
        <v>30681.81818181818</v>
      </c>
      <c r="P8373" s="93" t="inlineStr">
        <is>
          <t>글로우데이즈 시코르머드크림마스크머드크림마스크=머드크림마스크 100ml190801</t>
        </is>
      </c>
    </row>
    <row r="8374" customFormat="1" s="93">
      <c r="B8374" s="127" t="n">
        <v>44054</v>
      </c>
      <c r="C8374" s="93">
        <f>TEXT(B8374,"aaa")</f>
        <v/>
      </c>
      <c r="E8374" s="93" t="inlineStr">
        <is>
          <t>클렌징폼</t>
        </is>
      </c>
      <c r="F8374" s="93" t="inlineStr">
        <is>
          <t>글로우데이즈 시코르</t>
        </is>
      </c>
      <c r="G8374" s="93" t="inlineStr">
        <is>
          <t>클렌징폼=클렌징폼 120ml</t>
        </is>
      </c>
      <c r="H8374" s="93" t="n">
        <v>3</v>
      </c>
      <c r="J8374" s="93" t="n">
        <v>190801</v>
      </c>
      <c r="L8374" s="93" t="n">
        <v>21600</v>
      </c>
      <c r="M8374" s="93" t="n">
        <v>21600</v>
      </c>
      <c r="N8374" s="93" t="n">
        <v>8250</v>
      </c>
      <c r="O8374" s="148" t="n">
        <v>19636.36363636364</v>
      </c>
      <c r="P8374" s="93" t="inlineStr">
        <is>
          <t>글로우데이즈 시코르클렌징폼클렌징폼=클렌징폼 120ml190801</t>
        </is>
      </c>
    </row>
    <row r="8375" customFormat="1" s="93">
      <c r="B8375" s="127" t="n">
        <v>44054</v>
      </c>
      <c r="C8375" s="93">
        <f>TEXT(B8375,"aaa")</f>
        <v/>
      </c>
      <c r="E8375" s="93" t="inlineStr">
        <is>
          <t>마스크팩</t>
        </is>
      </c>
      <c r="F8375" s="93" t="inlineStr">
        <is>
          <t>글로우데이즈 시코르</t>
        </is>
      </c>
      <c r="G8375" s="93" t="inlineStr">
        <is>
          <t>마스크팩=마스크팩 10매</t>
        </is>
      </c>
      <c r="H8375" s="93" t="n">
        <v>3</v>
      </c>
      <c r="J8375" s="93" t="n">
        <v>190801</v>
      </c>
      <c r="L8375" s="93" t="n">
        <v>54000</v>
      </c>
      <c r="M8375" s="93" t="n">
        <v>54000</v>
      </c>
      <c r="N8375" s="93" t="n">
        <v>11910</v>
      </c>
      <c r="O8375" s="148" t="n">
        <v>49090.90909090909</v>
      </c>
      <c r="P8375" s="93" t="inlineStr">
        <is>
          <t>글로우데이즈 시코르마스크팩마스크팩=마스크팩 10매190801</t>
        </is>
      </c>
    </row>
    <row r="8376" customFormat="1" s="93">
      <c r="B8376" s="127" t="n">
        <v>44054</v>
      </c>
      <c r="C8376" s="93">
        <f>TEXT(B8376,"aaa")</f>
        <v/>
      </c>
      <c r="E8376" s="93" t="inlineStr">
        <is>
          <t>선크림</t>
        </is>
      </c>
      <c r="F8376" s="93" t="inlineStr">
        <is>
          <t>글로우데이즈 시코르</t>
        </is>
      </c>
      <c r="G8376" s="93" t="inlineStr">
        <is>
          <t>선크림=선크림 50ml</t>
        </is>
      </c>
      <c r="H8376" s="93" t="n">
        <v>3</v>
      </c>
      <c r="J8376" s="93" t="n">
        <v>190801</v>
      </c>
      <c r="L8376" s="93" t="n">
        <v>33750</v>
      </c>
      <c r="M8376" s="93" t="n">
        <v>33750</v>
      </c>
      <c r="N8376" s="93" t="n">
        <v>7035</v>
      </c>
      <c r="O8376" s="148" t="n">
        <v>30681.81818181818</v>
      </c>
      <c r="P8376" s="93" t="inlineStr">
        <is>
          <t>글로우데이즈 시코르선크림선크림=선크림 50ml190801</t>
        </is>
      </c>
    </row>
    <row r="8377" customFormat="1" s="93">
      <c r="B8377" s="127" t="n">
        <v>44054</v>
      </c>
      <c r="C8377" s="93">
        <f>TEXT(B8377,"aaa")</f>
        <v/>
      </c>
      <c r="E8377" s="93" t="inlineStr">
        <is>
          <t>토너</t>
        </is>
      </c>
      <c r="F8377" s="93" t="inlineStr">
        <is>
          <t>스타일쉐어</t>
        </is>
      </c>
      <c r="G8377" s="93" t="inlineStr">
        <is>
          <t>250ml</t>
        </is>
      </c>
      <c r="H8377" s="93" t="n">
        <v>13</v>
      </c>
      <c r="J8377" s="93" t="n">
        <v>190801</v>
      </c>
      <c r="L8377" s="93" t="n">
        <v>260000</v>
      </c>
      <c r="M8377" s="93" t="n">
        <v>195000</v>
      </c>
      <c r="N8377" s="93" t="n">
        <v>42380</v>
      </c>
      <c r="O8377" s="148" t="n">
        <v>236363.6363636364</v>
      </c>
      <c r="P8377" s="93" t="inlineStr">
        <is>
          <t>스타일쉐어토너250ml190801</t>
        </is>
      </c>
    </row>
    <row r="8378" customFormat="1" s="93">
      <c r="B8378" s="127" t="n">
        <v>44054</v>
      </c>
      <c r="C8378" s="93">
        <f>TEXT(B8378,"aaa")</f>
        <v/>
      </c>
      <c r="E8378" s="93" t="inlineStr">
        <is>
          <t>여름 한정 진정세트</t>
        </is>
      </c>
      <c r="F8378" s="93" t="inlineStr">
        <is>
          <t>카페24</t>
        </is>
      </c>
      <c r="G8378" s="93" t="inlineStr">
        <is>
          <t>여름 한정 진정세트</t>
        </is>
      </c>
      <c r="H8378" s="93" t="n">
        <v>1</v>
      </c>
      <c r="J8378" s="93" t="n">
        <v>190801</v>
      </c>
      <c r="L8378" s="93" t="n">
        <v>35000</v>
      </c>
      <c r="M8378" s="93" t="n">
        <v>32952.5</v>
      </c>
      <c r="N8378" s="93" t="n">
        <v>5605</v>
      </c>
      <c r="O8378" s="148" t="n">
        <v>31818.18181818182</v>
      </c>
      <c r="P8378" s="93" t="inlineStr">
        <is>
          <t>카페24여름 한정 진정세트여름 한정 진정세트190801</t>
        </is>
      </c>
    </row>
    <row r="8379" customFormat="1" s="93">
      <c r="B8379" s="127" t="n">
        <v>44054</v>
      </c>
      <c r="C8379" s="93">
        <f>TEXT(B8379,"aaa")</f>
        <v/>
      </c>
      <c r="E8379" s="93" t="inlineStr">
        <is>
          <t>여름 한정 진정세트</t>
        </is>
      </c>
      <c r="F8379" s="93" t="inlineStr">
        <is>
          <t>카페24</t>
        </is>
      </c>
      <c r="G8379" s="93" t="inlineStr">
        <is>
          <t>여름 한정 진정세트 (대용량)</t>
        </is>
      </c>
      <c r="H8379" s="93" t="n">
        <v>3</v>
      </c>
      <c r="J8379" s="93" t="n">
        <v>190801</v>
      </c>
      <c r="L8379" s="93" t="n">
        <v>135000</v>
      </c>
      <c r="M8379" s="93" t="n">
        <v>127102.5</v>
      </c>
      <c r="N8379" s="93" t="n">
        <v>21210</v>
      </c>
      <c r="O8379" s="148" t="n">
        <v>122727.2727272727</v>
      </c>
      <c r="P8379" s="93" t="inlineStr">
        <is>
          <t>카페24여름 한정 진정세트여름 한정 진정세트 (대용량)190801</t>
        </is>
      </c>
    </row>
    <row r="8380" customFormat="1" s="93">
      <c r="B8380" s="127" t="n">
        <v>44054</v>
      </c>
      <c r="C8380" s="93">
        <f>TEXT(B8380,"aaa")</f>
        <v/>
      </c>
      <c r="E8380" s="93" t="inlineStr">
        <is>
          <t>어성초진정패키지</t>
        </is>
      </c>
      <c r="F8380" s="93" t="inlineStr">
        <is>
          <t>카페24</t>
        </is>
      </c>
      <c r="G8380" s="93" t="inlineStr">
        <is>
          <t>어성초 진정패키지세트</t>
        </is>
      </c>
      <c r="H8380" s="93" t="n">
        <v>4</v>
      </c>
      <c r="J8380" s="93" t="n">
        <v>190801</v>
      </c>
      <c r="L8380" s="93" t="n">
        <v>396000</v>
      </c>
      <c r="M8380" s="93" t="n">
        <v>372834</v>
      </c>
      <c r="N8380" s="93" t="n">
        <v>60548</v>
      </c>
      <c r="O8380" s="148" t="n">
        <v>360000</v>
      </c>
      <c r="P8380" s="93" t="inlineStr">
        <is>
          <t>카페24어성초진정패키지어성초 진정패키지세트190801</t>
        </is>
      </c>
    </row>
    <row r="8381" customFormat="1" s="93">
      <c r="B8381" s="127" t="n">
        <v>44054</v>
      </c>
      <c r="C8381" s="93">
        <f>TEXT(B8381,"aaa")</f>
        <v/>
      </c>
      <c r="E8381" s="93" t="inlineStr">
        <is>
          <t>머드크림마스크</t>
        </is>
      </c>
      <c r="F8381" s="93" t="inlineStr">
        <is>
          <t>카페24</t>
        </is>
      </c>
      <c r="G8381" s="93" t="inlineStr">
        <is>
          <t>머드크림마스크 100ml</t>
        </is>
      </c>
      <c r="H8381" s="93" t="n">
        <v>2</v>
      </c>
      <c r="J8381" s="93" t="n">
        <v>190801</v>
      </c>
      <c r="L8381" s="93" t="n">
        <v>40000</v>
      </c>
      <c r="M8381" s="93" t="n">
        <v>37660</v>
      </c>
      <c r="N8381" s="93" t="n">
        <v>2884</v>
      </c>
      <c r="O8381" s="148" t="n">
        <v>36363.63636363636</v>
      </c>
      <c r="P8381" s="93" t="inlineStr">
        <is>
          <t>카페24머드크림마스크머드크림마스크 100ml190801</t>
        </is>
      </c>
    </row>
    <row r="8382" customFormat="1" s="93">
      <c r="B8382" s="127" t="n">
        <v>44054</v>
      </c>
      <c r="C8382" s="93">
        <f>TEXT(B8382,"aaa")</f>
        <v/>
      </c>
      <c r="E8382" s="93" t="inlineStr">
        <is>
          <t>마스크팩</t>
        </is>
      </c>
      <c r="F8382" s="93" t="inlineStr">
        <is>
          <t>카페24</t>
        </is>
      </c>
      <c r="G8382" s="93" t="inlineStr">
        <is>
          <t>마스크팩 10매</t>
        </is>
      </c>
      <c r="H8382" s="93" t="n">
        <v>6</v>
      </c>
      <c r="J8382" s="93" t="n">
        <v>190801</v>
      </c>
      <c r="L8382" s="93" t="n">
        <v>120000</v>
      </c>
      <c r="M8382" s="93" t="n">
        <v>112980</v>
      </c>
      <c r="N8382" s="93" t="n">
        <v>23820</v>
      </c>
      <c r="O8382" s="148" t="n">
        <v>109090.9090909091</v>
      </c>
      <c r="P8382" s="93" t="inlineStr">
        <is>
          <t>카페24마스크팩마스크팩 10매190801</t>
        </is>
      </c>
    </row>
    <row r="8383" customFormat="1" s="93">
      <c r="B8383" s="127" t="n">
        <v>44054</v>
      </c>
      <c r="C8383" s="93">
        <f>TEXT(B8383,"aaa")</f>
        <v/>
      </c>
      <c r="E8383" s="93" t="inlineStr">
        <is>
          <t>토너</t>
        </is>
      </c>
      <c r="F8383" s="93" t="inlineStr">
        <is>
          <t>카페24</t>
        </is>
      </c>
      <c r="G8383" s="93" t="inlineStr">
        <is>
          <t>250ml</t>
        </is>
      </c>
      <c r="H8383" s="93" t="n">
        <v>101</v>
      </c>
      <c r="J8383" s="93" t="n">
        <v>190801</v>
      </c>
      <c r="L8383" s="93" t="n">
        <v>2020000</v>
      </c>
      <c r="M8383" s="93" t="n">
        <v>1901830</v>
      </c>
      <c r="N8383" s="93" t="n">
        <v>329260</v>
      </c>
      <c r="O8383" s="148" t="n">
        <v>1836363.636363636</v>
      </c>
      <c r="P8383" s="93" t="inlineStr">
        <is>
          <t>카페24토너250ml190801</t>
        </is>
      </c>
    </row>
    <row r="8384" customFormat="1" s="93">
      <c r="B8384" s="127" t="n">
        <v>44054</v>
      </c>
      <c r="C8384" s="93">
        <f>TEXT(B8384,"aaa")</f>
        <v/>
      </c>
      <c r="E8384" s="93" t="inlineStr">
        <is>
          <t>토너</t>
        </is>
      </c>
      <c r="F8384" s="93" t="inlineStr">
        <is>
          <t>카페24</t>
        </is>
      </c>
      <c r="G8384" s="93" t="inlineStr">
        <is>
          <t>250ml 2set</t>
        </is>
      </c>
      <c r="H8384" s="93" t="n">
        <v>84</v>
      </c>
      <c r="J8384" s="93" t="n">
        <v>190801</v>
      </c>
      <c r="L8384" s="93" t="n">
        <v>2940000</v>
      </c>
      <c r="M8384" s="93" t="n">
        <v>2768010</v>
      </c>
      <c r="N8384" s="93" t="n">
        <v>547680</v>
      </c>
      <c r="O8384" s="148" t="n">
        <v>2672727.272727272</v>
      </c>
      <c r="P8384" s="93" t="inlineStr">
        <is>
          <t>카페24토너250ml 2set190801</t>
        </is>
      </c>
    </row>
    <row r="8385" customFormat="1" s="93">
      <c r="B8385" s="127" t="n">
        <v>44054</v>
      </c>
      <c r="C8385" s="93">
        <f>TEXT(B8385,"aaa")</f>
        <v/>
      </c>
      <c r="E8385" s="93" t="inlineStr">
        <is>
          <t>토너</t>
        </is>
      </c>
      <c r="F8385" s="93" t="inlineStr">
        <is>
          <t>카페24</t>
        </is>
      </c>
      <c r="G8385" s="93" t="inlineStr">
        <is>
          <t>500ml</t>
        </is>
      </c>
      <c r="H8385" s="93" t="n">
        <v>67</v>
      </c>
      <c r="J8385" s="93" t="n">
        <v>190801</v>
      </c>
      <c r="L8385" s="93" t="n">
        <v>2211000</v>
      </c>
      <c r="M8385" s="93" t="n">
        <v>2081656.5</v>
      </c>
      <c r="N8385" s="93" t="n">
        <v>316575</v>
      </c>
      <c r="O8385" s="148" t="n">
        <v>2010000</v>
      </c>
      <c r="P8385" s="93" t="inlineStr">
        <is>
          <t>카페24토너500ml190801</t>
        </is>
      </c>
    </row>
    <row r="8386" customFormat="1" s="93">
      <c r="B8386" s="127" t="n">
        <v>44054</v>
      </c>
      <c r="C8386" s="93">
        <f>TEXT(B8386,"aaa")</f>
        <v/>
      </c>
      <c r="E8386" s="93" t="inlineStr">
        <is>
          <t>앰플</t>
        </is>
      </c>
      <c r="F8386" s="93" t="inlineStr">
        <is>
          <t>카페24</t>
        </is>
      </c>
      <c r="G8386" s="93" t="inlineStr">
        <is>
          <t>앰플 30ml</t>
        </is>
      </c>
      <c r="H8386" s="93" t="n">
        <v>23</v>
      </c>
      <c r="J8386" s="93" t="n">
        <v>190801</v>
      </c>
      <c r="L8386" s="93" t="n">
        <v>644000</v>
      </c>
      <c r="M8386" s="93" t="n">
        <v>606326</v>
      </c>
      <c r="N8386" s="93" t="n">
        <v>78131</v>
      </c>
      <c r="O8386" s="148" t="n">
        <v>585454.5454545454</v>
      </c>
      <c r="P8386" s="93" t="inlineStr">
        <is>
          <t>카페24앰플앰플 30ml190801</t>
        </is>
      </c>
    </row>
    <row r="8387" customFormat="1" s="93">
      <c r="B8387" s="127" t="n">
        <v>44054</v>
      </c>
      <c r="C8387" s="93">
        <f>TEXT(B8387,"aaa")</f>
        <v/>
      </c>
      <c r="E8387" s="93" t="inlineStr">
        <is>
          <t>수딩크림</t>
        </is>
      </c>
      <c r="F8387" s="93" t="inlineStr">
        <is>
          <t>카페24</t>
        </is>
      </c>
      <c r="G8387" s="93" t="inlineStr">
        <is>
          <t>수딩크림 100ml</t>
        </is>
      </c>
      <c r="H8387" s="93" t="n">
        <v>8</v>
      </c>
      <c r="J8387" s="93" t="n">
        <v>190801</v>
      </c>
      <c r="L8387" s="93" t="n">
        <v>304000</v>
      </c>
      <c r="M8387" s="93" t="n">
        <v>286216</v>
      </c>
      <c r="N8387" s="93" t="n">
        <v>24360</v>
      </c>
      <c r="O8387" s="148" t="n">
        <v>276363.6363636364</v>
      </c>
      <c r="P8387" s="93" t="inlineStr">
        <is>
          <t>카페24수딩크림수딩크림 100ml190801</t>
        </is>
      </c>
    </row>
    <row r="8388" customFormat="1" s="93">
      <c r="B8388" s="127" t="n">
        <v>44054</v>
      </c>
      <c r="C8388" s="93">
        <f>TEXT(B8388,"aaa")</f>
        <v/>
      </c>
      <c r="E8388" s="93" t="inlineStr">
        <is>
          <t>토너</t>
        </is>
      </c>
      <c r="F8388" s="93" t="inlineStr">
        <is>
          <t>아누아 CS</t>
        </is>
      </c>
      <c r="G8388" s="93" t="inlineStr">
        <is>
          <t>250ml</t>
        </is>
      </c>
      <c r="H8388" s="93" t="n">
        <v>20</v>
      </c>
      <c r="J8388" s="93" t="n">
        <v>190801</v>
      </c>
      <c r="L8388" s="93" t="n">
        <v>0</v>
      </c>
      <c r="M8388" s="93" t="n">
        <v>0</v>
      </c>
      <c r="N8388" s="93" t="n">
        <v>65200</v>
      </c>
      <c r="O8388" s="148" t="n">
        <v>0</v>
      </c>
      <c r="P8388" s="93" t="inlineStr">
        <is>
          <t>아누아 CS토너250ml190801</t>
        </is>
      </c>
    </row>
    <row r="8389" customFormat="1" s="93">
      <c r="B8389" s="127" t="n">
        <v>44054</v>
      </c>
      <c r="C8389" s="93">
        <f>TEXT(B8389,"aaa")</f>
        <v/>
      </c>
      <c r="E8389" s="93" t="inlineStr">
        <is>
          <t>토너</t>
        </is>
      </c>
      <c r="F8389" s="93" t="inlineStr">
        <is>
          <t>큐텐재팬</t>
        </is>
      </c>
      <c r="G8389" s="93" t="inlineStr">
        <is>
          <t>200726=250ml</t>
        </is>
      </c>
      <c r="H8389" s="93" t="n">
        <v>13</v>
      </c>
      <c r="J8389" s="93" t="n">
        <v>190801</v>
      </c>
      <c r="L8389" s="93" t="n">
        <v>429000</v>
      </c>
      <c r="M8389" s="93" t="n">
        <v>381810</v>
      </c>
      <c r="N8389" s="93" t="n">
        <v>42380</v>
      </c>
      <c r="O8389" s="148" t="n">
        <v>389999.9999999999</v>
      </c>
      <c r="P8389" s="93" t="inlineStr">
        <is>
          <t>큐텐재팬토너200726=250ml190801</t>
        </is>
      </c>
    </row>
    <row r="8390" customFormat="1" s="93">
      <c r="B8390" s="127" t="n">
        <v>44054</v>
      </c>
      <c r="C8390" s="93">
        <f>TEXT(B8390,"aaa")</f>
        <v/>
      </c>
      <c r="E8390" s="93" t="inlineStr">
        <is>
          <t>수딩크림</t>
        </is>
      </c>
      <c r="F8390" s="93" t="inlineStr">
        <is>
          <t>큐텐재팬</t>
        </is>
      </c>
      <c r="G8390" s="93" t="inlineStr">
        <is>
          <t>200726=수딩크림 100ml</t>
        </is>
      </c>
      <c r="H8390" s="93" t="n">
        <v>1</v>
      </c>
      <c r="J8390" s="93" t="n">
        <v>190801</v>
      </c>
      <c r="L8390" s="93" t="n">
        <v>44000</v>
      </c>
      <c r="M8390" s="93" t="n">
        <v>39160</v>
      </c>
      <c r="N8390" s="93" t="n">
        <v>4275</v>
      </c>
      <c r="O8390" s="148" t="n">
        <v>40000</v>
      </c>
      <c r="P8390" s="93" t="inlineStr">
        <is>
          <t>큐텐재팬수딩크림200726=수딩크림 100ml190801</t>
        </is>
      </c>
    </row>
    <row r="8391" customFormat="1" s="93">
      <c r="B8391" s="127" t="n">
        <v>44054</v>
      </c>
      <c r="C8391" s="93">
        <f>TEXT(B8391,"aaa")</f>
        <v/>
      </c>
      <c r="E8391" s="93" t="inlineStr">
        <is>
          <t>토너</t>
        </is>
      </c>
      <c r="F8391" s="93" t="inlineStr">
        <is>
          <t>큐텐싱가폴</t>
        </is>
      </c>
      <c r="G8391" s="93" t="inlineStr">
        <is>
          <t>200726=250ml</t>
        </is>
      </c>
      <c r="H8391" s="93" t="n">
        <v>1</v>
      </c>
      <c r="J8391" s="93" t="n">
        <v>190801</v>
      </c>
      <c r="L8391" s="93" t="n">
        <v>26000</v>
      </c>
      <c r="M8391" s="93" t="n">
        <v>23140</v>
      </c>
      <c r="N8391" s="93" t="n">
        <v>3260</v>
      </c>
      <c r="O8391" s="148" t="n">
        <v>23636.36363636364</v>
      </c>
      <c r="P8391" s="93" t="inlineStr">
        <is>
          <t>큐텐싱가폴토너200726=250ml190801</t>
        </is>
      </c>
    </row>
    <row r="8392" customFormat="1" s="93">
      <c r="B8392" s="127" t="n">
        <v>44054</v>
      </c>
      <c r="C8392" s="93">
        <f>TEXT(B8392,"aaa")</f>
        <v/>
      </c>
      <c r="E8392" s="93" t="inlineStr">
        <is>
          <t>토너</t>
        </is>
      </c>
      <c r="F8392" s="93" t="inlineStr">
        <is>
          <t>큐텐싱가폴</t>
        </is>
      </c>
      <c r="G8392" s="93" t="inlineStr">
        <is>
          <t>200726=250ml = 화장솜 60P</t>
        </is>
      </c>
      <c r="H8392" s="93" t="n">
        <v>1</v>
      </c>
      <c r="J8392" s="93" t="n">
        <v>190801</v>
      </c>
      <c r="L8392" s="93" t="n">
        <v>4341</v>
      </c>
      <c r="M8392" s="93" t="n">
        <v>3863.49</v>
      </c>
      <c r="N8392" s="93" t="n">
        <v>1110</v>
      </c>
      <c r="O8392" s="148" t="n">
        <v>3946.363636363636</v>
      </c>
      <c r="P8392" s="93" t="inlineStr">
        <is>
          <t>큐텐싱가폴토너200726=250ml = 화장솜 60P190801</t>
        </is>
      </c>
    </row>
    <row r="8393" customFormat="1" s="93">
      <c r="B8393" s="127" t="n">
        <v>44054</v>
      </c>
      <c r="C8393" s="93">
        <f>TEXT(B8393,"aaa")</f>
        <v/>
      </c>
      <c r="E8393" s="93" t="inlineStr">
        <is>
          <t>토너</t>
        </is>
      </c>
      <c r="F8393" s="93" t="inlineStr">
        <is>
          <t>쇼피말레이시아</t>
        </is>
      </c>
      <c r="G8393" s="93" t="inlineStr">
        <is>
          <t>200812=250ml</t>
        </is>
      </c>
      <c r="H8393" s="93" t="n">
        <v>2</v>
      </c>
      <c r="J8393" s="93" t="n">
        <v>190801</v>
      </c>
      <c r="L8393" s="93" t="n">
        <v>45186</v>
      </c>
      <c r="M8393" s="93" t="n">
        <v>42474.84</v>
      </c>
      <c r="N8393" s="93" t="n">
        <v>6520</v>
      </c>
      <c r="O8393" s="148" t="n">
        <v>41078.18181818182</v>
      </c>
      <c r="P8393" s="93" t="inlineStr">
        <is>
          <t>쇼피말레이시아토너200812=250ml190801</t>
        </is>
      </c>
    </row>
    <row r="8394" customFormat="1" s="93">
      <c r="B8394" s="127" t="n">
        <v>44054</v>
      </c>
      <c r="C8394" s="93">
        <f>TEXT(B8394,"aaa")</f>
        <v/>
      </c>
      <c r="E8394" s="93" t="inlineStr">
        <is>
          <t>토너</t>
        </is>
      </c>
      <c r="F8394" s="93" t="inlineStr">
        <is>
          <t>화해</t>
        </is>
      </c>
      <c r="G8394" s="93" t="inlineStr">
        <is>
          <t>250ml</t>
        </is>
      </c>
      <c r="H8394" s="93" t="n">
        <v>9</v>
      </c>
      <c r="J8394" s="93" t="n">
        <v>190801</v>
      </c>
      <c r="L8394" s="93" t="n">
        <v>180000</v>
      </c>
      <c r="M8394" s="93" t="n">
        <v>129600</v>
      </c>
      <c r="N8394" s="93" t="n">
        <v>29340</v>
      </c>
      <c r="O8394" s="148" t="n">
        <v>163636.3636363636</v>
      </c>
      <c r="P8394" s="93" t="inlineStr">
        <is>
          <t>화해토너250ml190801</t>
        </is>
      </c>
    </row>
    <row r="8395" customFormat="1" s="93">
      <c r="B8395" s="127" t="n">
        <v>44055</v>
      </c>
      <c r="C8395" s="93">
        <f>TEXT(B8395,"aaa")</f>
        <v/>
      </c>
      <c r="E8395" s="93" t="inlineStr">
        <is>
          <t>토너</t>
        </is>
      </c>
      <c r="F8395" s="93" t="inlineStr">
        <is>
          <t>W컨셉</t>
        </is>
      </c>
      <c r="G8395" s="93" t="inlineStr">
        <is>
          <t>250ml</t>
        </is>
      </c>
      <c r="H8395" s="93" t="n">
        <v>3</v>
      </c>
      <c r="J8395" s="93" t="n">
        <v>190801</v>
      </c>
      <c r="L8395" s="93" t="n">
        <v>60000</v>
      </c>
      <c r="M8395" s="93" t="n">
        <v>43200</v>
      </c>
      <c r="N8395" s="93" t="n">
        <v>9780</v>
      </c>
      <c r="O8395" s="148" t="n">
        <v>54545.45454545454</v>
      </c>
      <c r="P8395" s="93" t="inlineStr">
        <is>
          <t>W컨셉토너250ml190801</t>
        </is>
      </c>
    </row>
    <row r="8396" customFormat="1" s="93">
      <c r="B8396" s="127" t="n">
        <v>44055</v>
      </c>
      <c r="C8396" s="93">
        <f>TEXT(B8396,"aaa")</f>
        <v/>
      </c>
      <c r="E8396" s="93" t="inlineStr">
        <is>
          <t>토너</t>
        </is>
      </c>
      <c r="F8396" s="93" t="inlineStr">
        <is>
          <t>W컨셉</t>
        </is>
      </c>
      <c r="G8396" s="93" t="inlineStr">
        <is>
          <t>250ml 2set</t>
        </is>
      </c>
      <c r="H8396" s="93" t="n">
        <v>3</v>
      </c>
      <c r="J8396" s="93" t="n">
        <v>190801</v>
      </c>
      <c r="L8396" s="93" t="n">
        <v>105000</v>
      </c>
      <c r="M8396" s="93" t="n">
        <v>76650</v>
      </c>
      <c r="N8396" s="93" t="n">
        <v>19560</v>
      </c>
      <c r="O8396" s="148" t="n">
        <v>95454.54545454544</v>
      </c>
      <c r="P8396" s="93" t="inlineStr">
        <is>
          <t>W컨셉토너250ml 2set190801</t>
        </is>
      </c>
    </row>
    <row r="8397" customFormat="1" s="93">
      <c r="B8397" s="127" t="n">
        <v>44055</v>
      </c>
      <c r="C8397" s="93">
        <f>TEXT(B8397,"aaa")</f>
        <v/>
      </c>
      <c r="E8397" s="93" t="inlineStr">
        <is>
          <t>마스크팩</t>
        </is>
      </c>
      <c r="F8397" s="93" t="inlineStr">
        <is>
          <t>글로우데이즈 시코르</t>
        </is>
      </c>
      <c r="G8397" s="93" t="inlineStr">
        <is>
          <t>마스크팩=마스크팩 1매</t>
        </is>
      </c>
      <c r="H8397" s="93" t="n">
        <v>30</v>
      </c>
      <c r="J8397" s="93" t="n">
        <v>190801</v>
      </c>
      <c r="L8397" s="93" t="n">
        <v>54000</v>
      </c>
      <c r="M8397" s="93" t="n">
        <v>54000</v>
      </c>
      <c r="N8397" s="93" t="n">
        <v>11910</v>
      </c>
      <c r="O8397" s="148" t="n">
        <v>49090.90909090909</v>
      </c>
      <c r="P8397" s="93" t="inlineStr">
        <is>
          <t>글로우데이즈 시코르마스크팩마스크팩=마스크팩 1매190801</t>
        </is>
      </c>
    </row>
    <row r="8398" customFormat="1" s="93">
      <c r="B8398" s="127" t="n">
        <v>44055</v>
      </c>
      <c r="C8398" s="93">
        <f>TEXT(B8398,"aaa")</f>
        <v/>
      </c>
      <c r="E8398" s="93" t="inlineStr">
        <is>
          <t>토너</t>
        </is>
      </c>
      <c r="F8398" s="93" t="inlineStr">
        <is>
          <t>스타일쉐어</t>
        </is>
      </c>
      <c r="G8398" s="93" t="inlineStr">
        <is>
          <t>250ml</t>
        </is>
      </c>
      <c r="H8398" s="93" t="n">
        <v>5</v>
      </c>
      <c r="J8398" s="93" t="n">
        <v>190801</v>
      </c>
      <c r="L8398" s="93" t="n">
        <v>100000</v>
      </c>
      <c r="M8398" s="93" t="n">
        <v>75000</v>
      </c>
      <c r="N8398" s="93" t="n">
        <v>16300</v>
      </c>
      <c r="O8398" s="148" t="n">
        <v>90909.0909090909</v>
      </c>
      <c r="P8398" s="93" t="inlineStr">
        <is>
          <t>스타일쉐어토너250ml190801</t>
        </is>
      </c>
    </row>
    <row r="8399" customFormat="1" s="93">
      <c r="B8399" s="127" t="n">
        <v>44055</v>
      </c>
      <c r="C8399" s="93">
        <f>TEXT(B8399,"aaa")</f>
        <v/>
      </c>
      <c r="E8399" s="93" t="inlineStr">
        <is>
          <t>선크림</t>
        </is>
      </c>
      <c r="F8399" s="93" t="inlineStr">
        <is>
          <t>카페24</t>
        </is>
      </c>
      <c r="G8399" s="93" t="inlineStr">
        <is>
          <t>선크림 50ml</t>
        </is>
      </c>
      <c r="H8399" s="93" t="n">
        <v>7</v>
      </c>
      <c r="J8399" s="93" t="n">
        <v>190801</v>
      </c>
      <c r="L8399" s="93" t="n">
        <v>140000</v>
      </c>
      <c r="M8399" s="93" t="n">
        <v>131810</v>
      </c>
      <c r="N8399" s="93" t="n">
        <v>16415</v>
      </c>
      <c r="O8399" s="148" t="n">
        <v>127272.7272727273</v>
      </c>
      <c r="P8399" s="93" t="inlineStr">
        <is>
          <t>카페24선크림선크림 50ml190801</t>
        </is>
      </c>
    </row>
    <row r="8400" customFormat="1" s="93">
      <c r="B8400" s="127" t="n">
        <v>44055</v>
      </c>
      <c r="C8400" s="93">
        <f>TEXT(B8400,"aaa")</f>
        <v/>
      </c>
      <c r="E8400" s="93" t="inlineStr">
        <is>
          <t>선크림</t>
        </is>
      </c>
      <c r="F8400" s="93" t="inlineStr">
        <is>
          <t>카페24</t>
        </is>
      </c>
      <c r="G8400" s="93" t="inlineStr">
        <is>
          <t>선크림 50ml  2set</t>
        </is>
      </c>
      <c r="H8400" s="93" t="n">
        <v>4</v>
      </c>
      <c r="J8400" s="93" t="n">
        <v>190801</v>
      </c>
      <c r="L8400" s="93" t="n">
        <v>140000</v>
      </c>
      <c r="M8400" s="93" t="n">
        <v>131810</v>
      </c>
      <c r="N8400" s="93" t="n">
        <v>18760</v>
      </c>
      <c r="O8400" s="148" t="n">
        <v>127272.7272727273</v>
      </c>
      <c r="P8400" s="93" t="inlineStr">
        <is>
          <t>카페24선크림선크림 50ml  2set190801</t>
        </is>
      </c>
    </row>
    <row r="8401" customFormat="1" s="93">
      <c r="B8401" s="127" t="n">
        <v>44055</v>
      </c>
      <c r="C8401" s="93">
        <f>TEXT(B8401,"aaa")</f>
        <v/>
      </c>
      <c r="E8401" s="93" t="inlineStr">
        <is>
          <t>여름 한정 진정세트</t>
        </is>
      </c>
      <c r="F8401" s="93" t="inlineStr">
        <is>
          <t>카페24</t>
        </is>
      </c>
      <c r="G8401" s="93" t="inlineStr">
        <is>
          <t>여름 한정 진정세트</t>
        </is>
      </c>
      <c r="H8401" s="93" t="n">
        <v>4</v>
      </c>
      <c r="J8401" s="93" t="n">
        <v>190801</v>
      </c>
      <c r="L8401" s="93" t="n">
        <v>140000</v>
      </c>
      <c r="M8401" s="93" t="n">
        <v>131810</v>
      </c>
      <c r="N8401" s="93" t="n">
        <v>22420</v>
      </c>
      <c r="O8401" s="148" t="n">
        <v>127272.7272727273</v>
      </c>
      <c r="P8401" s="93" t="inlineStr">
        <is>
          <t>카페24여름 한정 진정세트여름 한정 진정세트190801</t>
        </is>
      </c>
    </row>
    <row r="8402" customFormat="1" s="93">
      <c r="B8402" s="127" t="n">
        <v>44055</v>
      </c>
      <c r="C8402" s="93">
        <f>TEXT(B8402,"aaa")</f>
        <v/>
      </c>
      <c r="E8402" s="93" t="inlineStr">
        <is>
          <t>여름 한정 진정세트</t>
        </is>
      </c>
      <c r="F8402" s="93" t="inlineStr">
        <is>
          <t>카페24</t>
        </is>
      </c>
      <c r="G8402" s="93" t="inlineStr">
        <is>
          <t>여름 한정 진정세트 (대용량)</t>
        </is>
      </c>
      <c r="H8402" s="93" t="n">
        <v>4</v>
      </c>
      <c r="J8402" s="93" t="n">
        <v>190801</v>
      </c>
      <c r="L8402" s="93" t="n">
        <v>180000</v>
      </c>
      <c r="M8402" s="93" t="n">
        <v>169470</v>
      </c>
      <c r="N8402" s="93" t="n">
        <v>28280</v>
      </c>
      <c r="O8402" s="148" t="n">
        <v>163636.3636363636</v>
      </c>
      <c r="P8402" s="93" t="inlineStr">
        <is>
          <t>카페24여름 한정 진정세트여름 한정 진정세트 (대용량)190801</t>
        </is>
      </c>
    </row>
    <row r="8403" customFormat="1" s="93">
      <c r="B8403" s="127" t="n">
        <v>44055</v>
      </c>
      <c r="C8403" s="93">
        <f>TEXT(B8403,"aaa")</f>
        <v/>
      </c>
      <c r="E8403" s="93" t="inlineStr">
        <is>
          <t>어성초진정패키지</t>
        </is>
      </c>
      <c r="F8403" s="93" t="inlineStr">
        <is>
          <t>카페24</t>
        </is>
      </c>
      <c r="G8403" s="93" t="inlineStr">
        <is>
          <t>어성초 진정패키지세트</t>
        </is>
      </c>
      <c r="H8403" s="93" t="n">
        <v>4</v>
      </c>
      <c r="J8403" s="93" t="n">
        <v>190801</v>
      </c>
      <c r="L8403" s="93" t="n">
        <v>396000</v>
      </c>
      <c r="M8403" s="93" t="n">
        <v>372834</v>
      </c>
      <c r="N8403" s="93" t="n">
        <v>60548</v>
      </c>
      <c r="O8403" s="148" t="n">
        <v>360000</v>
      </c>
      <c r="P8403" s="93" t="inlineStr">
        <is>
          <t>카페24어성초진정패키지어성초 진정패키지세트190801</t>
        </is>
      </c>
    </row>
    <row r="8404" customFormat="1" s="93">
      <c r="B8404" s="127" t="n">
        <v>44055</v>
      </c>
      <c r="C8404" s="93">
        <f>TEXT(B8404,"aaa")</f>
        <v/>
      </c>
      <c r="E8404" s="93" t="inlineStr">
        <is>
          <t>머드크림마스크</t>
        </is>
      </c>
      <c r="F8404" s="93" t="inlineStr">
        <is>
          <t>카페24</t>
        </is>
      </c>
      <c r="G8404" s="93" t="inlineStr">
        <is>
          <t>머드크림마스크 100ml</t>
        </is>
      </c>
      <c r="H8404" s="93" t="n">
        <v>3</v>
      </c>
      <c r="J8404" s="93" t="n">
        <v>190801</v>
      </c>
      <c r="L8404" s="93" t="n">
        <v>60000</v>
      </c>
      <c r="M8404" s="93" t="n">
        <v>56490</v>
      </c>
      <c r="N8404" s="93" t="n">
        <v>4326</v>
      </c>
      <c r="O8404" s="148" t="n">
        <v>54545.45454545454</v>
      </c>
      <c r="P8404" s="93" t="inlineStr">
        <is>
          <t>카페24머드크림마스크머드크림마스크 100ml190801</t>
        </is>
      </c>
    </row>
    <row r="8405" customFormat="1" s="93">
      <c r="B8405" s="127" t="n">
        <v>44055</v>
      </c>
      <c r="C8405" s="93">
        <f>TEXT(B8405,"aaa")</f>
        <v/>
      </c>
      <c r="E8405" s="93" t="inlineStr">
        <is>
          <t>마스크팩</t>
        </is>
      </c>
      <c r="F8405" s="93" t="inlineStr">
        <is>
          <t>카페24</t>
        </is>
      </c>
      <c r="G8405" s="93" t="inlineStr">
        <is>
          <t>마스크팩 1매</t>
        </is>
      </c>
      <c r="H8405" s="93" t="n">
        <v>22</v>
      </c>
      <c r="J8405" s="93" t="n">
        <v>190801</v>
      </c>
      <c r="L8405" s="93" t="n">
        <v>88000</v>
      </c>
      <c r="M8405" s="93" t="n">
        <v>82852</v>
      </c>
      <c r="N8405" s="93" t="n">
        <v>8734</v>
      </c>
      <c r="O8405" s="148" t="n">
        <v>80000</v>
      </c>
      <c r="P8405" s="93" t="inlineStr">
        <is>
          <t>카페24마스크팩마스크팩 1매190801</t>
        </is>
      </c>
    </row>
    <row r="8406" customFormat="1" s="93">
      <c r="B8406" s="127" t="n">
        <v>44055</v>
      </c>
      <c r="C8406" s="93">
        <f>TEXT(B8406,"aaa")</f>
        <v/>
      </c>
      <c r="E8406" s="93" t="inlineStr">
        <is>
          <t>마스크팩</t>
        </is>
      </c>
      <c r="F8406" s="93" t="inlineStr">
        <is>
          <t>카페24</t>
        </is>
      </c>
      <c r="G8406" s="93" t="inlineStr">
        <is>
          <t>마스크팩 10매</t>
        </is>
      </c>
      <c r="H8406" s="93" t="n">
        <v>4</v>
      </c>
      <c r="J8406" s="93" t="n">
        <v>190801</v>
      </c>
      <c r="L8406" s="93" t="n">
        <v>80000</v>
      </c>
      <c r="M8406" s="93" t="n">
        <v>75320</v>
      </c>
      <c r="N8406" s="93" t="n">
        <v>15880</v>
      </c>
      <c r="O8406" s="148" t="n">
        <v>72727.27272727272</v>
      </c>
      <c r="P8406" s="93" t="inlineStr">
        <is>
          <t>카페24마스크팩마스크팩 10매190801</t>
        </is>
      </c>
    </row>
    <row r="8407" customFormat="1" s="93">
      <c r="B8407" s="127" t="n">
        <v>44055</v>
      </c>
      <c r="C8407" s="93">
        <f>TEXT(B8407,"aaa")</f>
        <v/>
      </c>
      <c r="E8407" s="93" t="inlineStr">
        <is>
          <t>토너</t>
        </is>
      </c>
      <c r="F8407" s="93" t="inlineStr">
        <is>
          <t>카페24</t>
        </is>
      </c>
      <c r="G8407" s="93" t="inlineStr">
        <is>
          <t>250ml</t>
        </is>
      </c>
      <c r="H8407" s="93" t="n">
        <v>75</v>
      </c>
      <c r="J8407" s="93" t="n">
        <v>190801</v>
      </c>
      <c r="L8407" s="93" t="n">
        <v>1500000</v>
      </c>
      <c r="M8407" s="93" t="n">
        <v>1412250</v>
      </c>
      <c r="N8407" s="93" t="n">
        <v>244500</v>
      </c>
      <c r="O8407" s="148" t="n">
        <v>1363636.363636364</v>
      </c>
      <c r="P8407" s="93" t="inlineStr">
        <is>
          <t>카페24토너250ml190801</t>
        </is>
      </c>
    </row>
    <row r="8408" customFormat="1" s="93">
      <c r="B8408" s="127" t="n">
        <v>44055</v>
      </c>
      <c r="C8408" s="93">
        <f>TEXT(B8408,"aaa")</f>
        <v/>
      </c>
      <c r="E8408" s="93" t="inlineStr">
        <is>
          <t>토너</t>
        </is>
      </c>
      <c r="F8408" s="93" t="inlineStr">
        <is>
          <t>카페24</t>
        </is>
      </c>
      <c r="G8408" s="93" t="inlineStr">
        <is>
          <t>250ml 2set</t>
        </is>
      </c>
      <c r="H8408" s="93" t="n">
        <v>86</v>
      </c>
      <c r="J8408" s="93" t="n">
        <v>190801</v>
      </c>
      <c r="L8408" s="93" t="n">
        <v>3010000</v>
      </c>
      <c r="M8408" s="93" t="n">
        <v>2833915</v>
      </c>
      <c r="N8408" s="93" t="n">
        <v>560720</v>
      </c>
      <c r="O8408" s="148" t="n">
        <v>2736363.636363636</v>
      </c>
      <c r="P8408" s="93" t="inlineStr">
        <is>
          <t>카페24토너250ml 2set190801</t>
        </is>
      </c>
    </row>
    <row r="8409" customFormat="1" s="93">
      <c r="B8409" s="127" t="n">
        <v>44055</v>
      </c>
      <c r="C8409" s="93">
        <f>TEXT(B8409,"aaa")</f>
        <v/>
      </c>
      <c r="E8409" s="93" t="inlineStr">
        <is>
          <t>토너</t>
        </is>
      </c>
      <c r="F8409" s="93" t="inlineStr">
        <is>
          <t>카페24</t>
        </is>
      </c>
      <c r="G8409" s="93" t="inlineStr">
        <is>
          <t>500ml</t>
        </is>
      </c>
      <c r="H8409" s="93" t="n">
        <v>46</v>
      </c>
      <c r="J8409" s="93" t="n">
        <v>190801</v>
      </c>
      <c r="L8409" s="93" t="n">
        <v>1518000</v>
      </c>
      <c r="M8409" s="93" t="n">
        <v>1429197</v>
      </c>
      <c r="N8409" s="93" t="n">
        <v>217350</v>
      </c>
      <c r="O8409" s="148" t="n">
        <v>1380000</v>
      </c>
      <c r="P8409" s="93" t="inlineStr">
        <is>
          <t>카페24토너500ml190801</t>
        </is>
      </c>
    </row>
    <row r="8410" customFormat="1" s="93">
      <c r="B8410" s="127" t="n">
        <v>44055</v>
      </c>
      <c r="C8410" s="93">
        <f>TEXT(B8410,"aaa")</f>
        <v/>
      </c>
      <c r="E8410" s="93" t="inlineStr">
        <is>
          <t>앰플</t>
        </is>
      </c>
      <c r="F8410" s="93" t="inlineStr">
        <is>
          <t>카페24</t>
        </is>
      </c>
      <c r="G8410" s="93" t="inlineStr">
        <is>
          <t>앰플 30ml</t>
        </is>
      </c>
      <c r="H8410" s="93" t="n">
        <v>20</v>
      </c>
      <c r="J8410" s="93" t="n">
        <v>190801</v>
      </c>
      <c r="L8410" s="93" t="n">
        <v>560000</v>
      </c>
      <c r="M8410" s="93" t="n">
        <v>527240</v>
      </c>
      <c r="N8410" s="93" t="n">
        <v>67940</v>
      </c>
      <c r="O8410" s="148" t="n">
        <v>509090.9090909091</v>
      </c>
      <c r="P8410" s="93" t="inlineStr">
        <is>
          <t>카페24앰플앰플 30ml190801</t>
        </is>
      </c>
    </row>
    <row r="8411" customFormat="1" s="93">
      <c r="B8411" s="127" t="n">
        <v>44055</v>
      </c>
      <c r="C8411" s="93">
        <f>TEXT(B8411,"aaa")</f>
        <v/>
      </c>
      <c r="E8411" s="93" t="inlineStr">
        <is>
          <t>수딩크림</t>
        </is>
      </c>
      <c r="F8411" s="93" t="inlineStr">
        <is>
          <t>카페24</t>
        </is>
      </c>
      <c r="G8411" s="93" t="inlineStr">
        <is>
          <t>수딩크림 100ml</t>
        </is>
      </c>
      <c r="H8411" s="93" t="n">
        <v>12</v>
      </c>
      <c r="J8411" s="93" t="n">
        <v>190801</v>
      </c>
      <c r="L8411" s="93" t="n">
        <v>456000</v>
      </c>
      <c r="M8411" s="93" t="n">
        <v>429324</v>
      </c>
      <c r="N8411" s="93" t="n">
        <v>36540</v>
      </c>
      <c r="O8411" s="148" t="n">
        <v>414545.4545454545</v>
      </c>
      <c r="P8411" s="93" t="inlineStr">
        <is>
          <t>카페24수딩크림수딩크림 100ml190801</t>
        </is>
      </c>
    </row>
    <row r="8412" customFormat="1" s="93">
      <c r="B8412" s="127" t="n">
        <v>44055</v>
      </c>
      <c r="C8412" s="93">
        <f>TEXT(B8412,"aaa")</f>
        <v/>
      </c>
      <c r="E8412" s="93" t="inlineStr">
        <is>
          <t>토너</t>
        </is>
      </c>
      <c r="F8412" s="93" t="inlineStr">
        <is>
          <t>아누아 CS</t>
        </is>
      </c>
      <c r="G8412" s="93" t="inlineStr">
        <is>
          <t>250ml</t>
        </is>
      </c>
      <c r="H8412" s="93" t="n">
        <v>1</v>
      </c>
      <c r="J8412" s="93" t="n">
        <v>190801</v>
      </c>
      <c r="L8412" s="93" t="n">
        <v>0</v>
      </c>
      <c r="M8412" s="93" t="n">
        <v>0</v>
      </c>
      <c r="N8412" s="93" t="n">
        <v>3260</v>
      </c>
      <c r="O8412" s="148" t="n">
        <v>0</v>
      </c>
      <c r="P8412" s="93" t="inlineStr">
        <is>
          <t>아누아 CS토너250ml190801</t>
        </is>
      </c>
    </row>
    <row r="8413" customFormat="1" s="93">
      <c r="B8413" s="127" t="n">
        <v>44055</v>
      </c>
      <c r="C8413" s="93">
        <f>TEXT(B8413,"aaa")</f>
        <v/>
      </c>
      <c r="E8413" s="93" t="inlineStr">
        <is>
          <t>화장솜</t>
        </is>
      </c>
      <c r="F8413" s="93" t="inlineStr">
        <is>
          <t>아누아 CS</t>
        </is>
      </c>
      <c r="G8413" s="93" t="inlineStr">
        <is>
          <t>스킨팩 화장솜 60P</t>
        </is>
      </c>
      <c r="H8413" s="93" t="n">
        <v>1</v>
      </c>
      <c r="J8413" s="93" t="n">
        <v>190801</v>
      </c>
      <c r="L8413" s="93" t="n">
        <v>0</v>
      </c>
      <c r="M8413" s="93" t="n">
        <v>0</v>
      </c>
      <c r="N8413" s="93" t="n">
        <v>1110</v>
      </c>
      <c r="O8413" s="148" t="n">
        <v>0</v>
      </c>
      <c r="P8413" s="93" t="inlineStr">
        <is>
          <t>아누아 CS화장솜스킨팩 화장솜 60P190801</t>
        </is>
      </c>
    </row>
    <row r="8414" customFormat="1" s="93">
      <c r="B8414" s="127" t="n">
        <v>44055</v>
      </c>
      <c r="C8414" s="93">
        <f>TEXT(B8414,"aaa")</f>
        <v/>
      </c>
      <c r="E8414" s="93" t="inlineStr">
        <is>
          <t>앰플</t>
        </is>
      </c>
      <c r="F8414" s="93" t="inlineStr">
        <is>
          <t>아누아 CS</t>
        </is>
      </c>
      <c r="G8414" s="93" t="inlineStr">
        <is>
          <t>앰플 30ml</t>
        </is>
      </c>
      <c r="H8414" s="93" t="n">
        <v>1</v>
      </c>
      <c r="J8414" s="93" t="n">
        <v>190801</v>
      </c>
      <c r="L8414" s="93" t="n">
        <v>0</v>
      </c>
      <c r="M8414" s="93" t="n">
        <v>0</v>
      </c>
      <c r="N8414" s="93" t="n">
        <v>3397</v>
      </c>
      <c r="O8414" s="148" t="n">
        <v>0</v>
      </c>
      <c r="P8414" s="93" t="inlineStr">
        <is>
          <t>아누아 CS앰플앰플 30ml190801</t>
        </is>
      </c>
    </row>
    <row r="8415" customFormat="1" s="93">
      <c r="B8415" s="127" t="n">
        <v>44055</v>
      </c>
      <c r="C8415" s="93">
        <f>TEXT(B8415,"aaa")</f>
        <v/>
      </c>
      <c r="E8415" s="93" t="inlineStr">
        <is>
          <t>마스크팩</t>
        </is>
      </c>
      <c r="F8415" s="93" t="inlineStr">
        <is>
          <t>아누아 CS</t>
        </is>
      </c>
      <c r="G8415" s="93" t="inlineStr">
        <is>
          <t>마스크팩 10매</t>
        </is>
      </c>
      <c r="H8415" s="93" t="n">
        <v>1</v>
      </c>
      <c r="J8415" s="93" t="n">
        <v>190801</v>
      </c>
      <c r="L8415" s="93" t="n">
        <v>0</v>
      </c>
      <c r="M8415" s="93" t="n">
        <v>0</v>
      </c>
      <c r="N8415" s="93" t="n">
        <v>3970</v>
      </c>
      <c r="O8415" s="148" t="n">
        <v>0</v>
      </c>
      <c r="P8415" s="93" t="inlineStr">
        <is>
          <t>아누아 CS마스크팩마스크팩 10매190801</t>
        </is>
      </c>
    </row>
    <row r="8416" customFormat="1" s="93">
      <c r="B8416" s="127" t="n">
        <v>44055</v>
      </c>
      <c r="C8416" s="93">
        <f>TEXT(B8416,"aaa")</f>
        <v/>
      </c>
      <c r="E8416" s="93" t="inlineStr">
        <is>
          <t>선크림</t>
        </is>
      </c>
      <c r="F8416" s="93" t="inlineStr">
        <is>
          <t>아누아 CS</t>
        </is>
      </c>
      <c r="G8416" s="93" t="inlineStr">
        <is>
          <t>선크림 50ml</t>
        </is>
      </c>
      <c r="H8416" s="93" t="n">
        <v>1</v>
      </c>
      <c r="J8416" s="93" t="n">
        <v>190801</v>
      </c>
      <c r="L8416" s="93" t="n">
        <v>0</v>
      </c>
      <c r="M8416" s="93" t="n">
        <v>0</v>
      </c>
      <c r="N8416" s="93" t="n">
        <v>2345</v>
      </c>
      <c r="O8416" s="148" t="n">
        <v>0</v>
      </c>
      <c r="P8416" s="93" t="inlineStr">
        <is>
          <t>아누아 CS선크림선크림 50ml190801</t>
        </is>
      </c>
    </row>
    <row r="8417" customFormat="1" s="93">
      <c r="B8417" s="127" t="n">
        <v>44055</v>
      </c>
      <c r="C8417" s="93">
        <f>TEXT(B8417,"aaa")</f>
        <v/>
      </c>
      <c r="E8417" s="93" t="inlineStr">
        <is>
          <t>토너</t>
        </is>
      </c>
      <c r="F8417" s="93" t="inlineStr">
        <is>
          <t>화해</t>
        </is>
      </c>
      <c r="G8417" s="93" t="inlineStr">
        <is>
          <t>250ml</t>
        </is>
      </c>
      <c r="H8417" s="93" t="n">
        <v>7</v>
      </c>
      <c r="J8417" s="93" t="n">
        <v>190801</v>
      </c>
      <c r="L8417" s="93" t="n">
        <v>140000</v>
      </c>
      <c r="M8417" s="93" t="n">
        <v>100800</v>
      </c>
      <c r="N8417" s="93" t="n">
        <v>22820</v>
      </c>
      <c r="O8417" s="148" t="n">
        <v>127272.7272727273</v>
      </c>
      <c r="P8417" s="93" t="inlineStr">
        <is>
          <t>화해토너250ml190801</t>
        </is>
      </c>
    </row>
    <row r="8418" customFormat="1" s="93">
      <c r="B8418" s="127" t="n">
        <v>44056</v>
      </c>
      <c r="C8418" s="93">
        <f>TEXT(B8418,"aaa")</f>
        <v/>
      </c>
      <c r="E8418" s="93" t="inlineStr">
        <is>
          <t>토너</t>
        </is>
      </c>
      <c r="F8418" s="5" t="inlineStr">
        <is>
          <t>스타일쉐어</t>
        </is>
      </c>
      <c r="G8418" s="93" t="inlineStr">
        <is>
          <t>250ml</t>
        </is>
      </c>
      <c r="H8418" s="6" t="n">
        <v>6</v>
      </c>
      <c r="I8418" s="6" t="n"/>
      <c r="J8418" s="7" t="n">
        <v>190801</v>
      </c>
      <c r="L8418" s="93" t="n">
        <v>120000</v>
      </c>
      <c r="M8418" s="93" t="n">
        <v>90000</v>
      </c>
      <c r="N8418" s="93" t="n">
        <v>19560</v>
      </c>
      <c r="O8418" s="148" t="n">
        <v>109090.9090909091</v>
      </c>
      <c r="P8418" s="93" t="inlineStr">
        <is>
          <t>스타일쉐어토너250ml190801</t>
        </is>
      </c>
    </row>
    <row r="8419">
      <c r="A8419" s="93" t="n"/>
      <c r="B8419" s="127" t="n">
        <v>44056</v>
      </c>
      <c r="C8419" s="93">
        <f>TEXT(B8419,"aaa")</f>
        <v/>
      </c>
      <c r="D8419" s="93" t="n"/>
      <c r="E8419" s="93" t="inlineStr">
        <is>
          <t>선크림</t>
        </is>
      </c>
      <c r="F8419" s="5" t="inlineStr">
        <is>
          <t>카페24</t>
        </is>
      </c>
      <c r="G8419" s="93" t="inlineStr">
        <is>
          <t>선크림 50ml</t>
        </is>
      </c>
      <c r="H8419" s="6" t="n">
        <v>1</v>
      </c>
      <c r="I8419" s="6" t="n"/>
      <c r="J8419" s="7" t="n">
        <v>190801</v>
      </c>
      <c r="K8419" s="93" t="n"/>
      <c r="L8419" s="93" t="n">
        <v>20000</v>
      </c>
      <c r="M8419" s="93" t="n">
        <v>18830</v>
      </c>
      <c r="N8419" s="93" t="n">
        <v>2345</v>
      </c>
      <c r="O8419" s="148" t="n">
        <v>18181.81818181818</v>
      </c>
      <c r="P8419" s="93" t="inlineStr">
        <is>
          <t>카페24선크림선크림 50ml190801</t>
        </is>
      </c>
    </row>
    <row r="8420">
      <c r="A8420" s="93" t="n"/>
      <c r="B8420" s="127" t="n">
        <v>44056</v>
      </c>
      <c r="C8420" s="93">
        <f>TEXT(B8420,"aaa")</f>
        <v/>
      </c>
      <c r="D8420" s="93" t="n"/>
      <c r="E8420" s="93" t="inlineStr">
        <is>
          <t>여름 한정 진정세트</t>
        </is>
      </c>
      <c r="F8420" s="5" t="inlineStr">
        <is>
          <t>카페24</t>
        </is>
      </c>
      <c r="G8420" s="93" t="inlineStr">
        <is>
          <t>여름 한정 진정세트</t>
        </is>
      </c>
      <c r="H8420" s="6" t="n">
        <v>3</v>
      </c>
      <c r="I8420" s="6" t="n"/>
      <c r="J8420" s="7" t="n">
        <v>190801</v>
      </c>
      <c r="K8420" s="93" t="n"/>
      <c r="L8420" s="93" t="n">
        <v>105000</v>
      </c>
      <c r="M8420" s="93" t="n">
        <v>98857.5</v>
      </c>
      <c r="N8420" s="93" t="n">
        <v>16815</v>
      </c>
      <c r="O8420" s="148" t="n">
        <v>95454.54545454544</v>
      </c>
      <c r="P8420" s="93" t="inlineStr">
        <is>
          <t>카페24여름 한정 진정세트여름 한정 진정세트190801</t>
        </is>
      </c>
    </row>
    <row r="8421">
      <c r="A8421" s="93" t="n"/>
      <c r="B8421" s="127" t="n">
        <v>44056</v>
      </c>
      <c r="C8421" s="93">
        <f>TEXT(B8421,"aaa")</f>
        <v/>
      </c>
      <c r="D8421" s="93" t="n"/>
      <c r="E8421" s="93" t="inlineStr">
        <is>
          <t>여름 한정 진정세트</t>
        </is>
      </c>
      <c r="F8421" s="5" t="inlineStr">
        <is>
          <t>카페24</t>
        </is>
      </c>
      <c r="G8421" s="93" t="inlineStr">
        <is>
          <t>여름 한정 진정세트 (대용량)</t>
        </is>
      </c>
      <c r="H8421" s="6" t="n">
        <v>3</v>
      </c>
      <c r="I8421" s="6" t="n"/>
      <c r="J8421" s="7" t="n">
        <v>190801</v>
      </c>
      <c r="K8421" s="93" t="n"/>
      <c r="L8421" s="93" t="n">
        <v>135000</v>
      </c>
      <c r="M8421" s="93" t="n">
        <v>127102.5</v>
      </c>
      <c r="N8421" s="93" t="n">
        <v>21210</v>
      </c>
      <c r="O8421" s="148" t="n">
        <v>122727.2727272727</v>
      </c>
      <c r="P8421" s="93" t="inlineStr">
        <is>
          <t>카페24여름 한정 진정세트여름 한정 진정세트 (대용량)190801</t>
        </is>
      </c>
    </row>
    <row r="8422">
      <c r="A8422" s="93" t="n"/>
      <c r="B8422" s="127" t="n">
        <v>44056</v>
      </c>
      <c r="C8422" s="93">
        <f>TEXT(B8422,"aaa")</f>
        <v/>
      </c>
      <c r="D8422" s="93" t="n"/>
      <c r="E8422" s="93" t="inlineStr">
        <is>
          <t>머드크림마스크</t>
        </is>
      </c>
      <c r="F8422" s="5" t="inlineStr">
        <is>
          <t>카페24</t>
        </is>
      </c>
      <c r="G8422" s="93" t="inlineStr">
        <is>
          <t>머드크림마스크 100ml</t>
        </is>
      </c>
      <c r="H8422" s="6" t="n">
        <v>2</v>
      </c>
      <c r="I8422" s="6" t="n"/>
      <c r="J8422" s="7" t="n">
        <v>190801</v>
      </c>
      <c r="K8422" s="93" t="n"/>
      <c r="L8422" s="93" t="n">
        <v>40000</v>
      </c>
      <c r="M8422" s="93" t="n">
        <v>37660</v>
      </c>
      <c r="N8422" s="93" t="n">
        <v>2884</v>
      </c>
      <c r="O8422" s="148" t="n">
        <v>36363.63636363636</v>
      </c>
      <c r="P8422" s="93" t="inlineStr">
        <is>
          <t>카페24머드크림마스크머드크림마스크 100ml190801</t>
        </is>
      </c>
    </row>
    <row r="8423">
      <c r="A8423" s="93" t="n"/>
      <c r="B8423" s="127" t="n">
        <v>44056</v>
      </c>
      <c r="C8423" s="93">
        <f>TEXT(B8423,"aaa")</f>
        <v/>
      </c>
      <c r="D8423" s="93" t="n"/>
      <c r="E8423" s="93" t="inlineStr">
        <is>
          <t>마스크팩</t>
        </is>
      </c>
      <c r="F8423" s="5" t="inlineStr">
        <is>
          <t>카페24</t>
        </is>
      </c>
      <c r="G8423" s="93" t="inlineStr">
        <is>
          <t>마스크팩 1매</t>
        </is>
      </c>
      <c r="H8423" s="6" t="n">
        <v>7</v>
      </c>
      <c r="I8423" s="6" t="n"/>
      <c r="J8423" s="7" t="n">
        <v>190801</v>
      </c>
      <c r="K8423" s="93" t="n"/>
      <c r="L8423" s="93" t="n">
        <v>28000</v>
      </c>
      <c r="M8423" s="93" t="n">
        <v>26362</v>
      </c>
      <c r="N8423" s="93" t="n">
        <v>2779</v>
      </c>
      <c r="O8423" s="148" t="n">
        <v>25454.54545454545</v>
      </c>
      <c r="P8423" s="93" t="inlineStr">
        <is>
          <t>카페24마스크팩마스크팩 1매190801</t>
        </is>
      </c>
    </row>
    <row r="8424">
      <c r="A8424" s="93" t="n"/>
      <c r="B8424" s="127" t="n">
        <v>44056</v>
      </c>
      <c r="C8424" s="93">
        <f>TEXT(B8424,"aaa")</f>
        <v/>
      </c>
      <c r="D8424" s="93" t="n"/>
      <c r="E8424" s="93" t="inlineStr">
        <is>
          <t>마스크팩</t>
        </is>
      </c>
      <c r="F8424" s="5" t="inlineStr">
        <is>
          <t>카페24</t>
        </is>
      </c>
      <c r="G8424" s="93" t="inlineStr">
        <is>
          <t>마스크팩 10매</t>
        </is>
      </c>
      <c r="H8424" s="6" t="n">
        <v>8</v>
      </c>
      <c r="I8424" s="6" t="n"/>
      <c r="J8424" s="7" t="n">
        <v>190801</v>
      </c>
      <c r="K8424" s="93" t="n"/>
      <c r="L8424" s="93" t="n">
        <v>160000</v>
      </c>
      <c r="M8424" s="93" t="n">
        <v>150640</v>
      </c>
      <c r="N8424" s="93" t="n">
        <v>31760</v>
      </c>
      <c r="O8424" s="148" t="n">
        <v>145454.5454545454</v>
      </c>
      <c r="P8424" s="93" t="inlineStr">
        <is>
          <t>카페24마스크팩마스크팩 10매190801</t>
        </is>
      </c>
    </row>
    <row r="8425">
      <c r="A8425" s="93" t="n"/>
      <c r="B8425" s="127" t="n">
        <v>44056</v>
      </c>
      <c r="C8425" s="93">
        <f>TEXT(B8425,"aaa")</f>
        <v/>
      </c>
      <c r="D8425" s="93" t="n"/>
      <c r="E8425" s="93" t="inlineStr">
        <is>
          <t>토너</t>
        </is>
      </c>
      <c r="F8425" s="5" t="inlineStr">
        <is>
          <t>카페24</t>
        </is>
      </c>
      <c r="G8425" s="93" t="inlineStr">
        <is>
          <t>250ml</t>
        </is>
      </c>
      <c r="H8425" s="6" t="n">
        <v>74</v>
      </c>
      <c r="I8425" s="6" t="n"/>
      <c r="J8425" s="7" t="n">
        <v>190801</v>
      </c>
      <c r="K8425" s="93" t="n"/>
      <c r="L8425" s="93" t="n">
        <v>1480000</v>
      </c>
      <c r="M8425" s="93" t="n">
        <v>1393420</v>
      </c>
      <c r="N8425" s="93" t="n">
        <v>241240</v>
      </c>
      <c r="O8425" s="148" t="n">
        <v>1345454.545454545</v>
      </c>
      <c r="P8425" s="93" t="inlineStr">
        <is>
          <t>카페24토너250ml190801</t>
        </is>
      </c>
    </row>
    <row r="8426">
      <c r="A8426" s="93" t="n"/>
      <c r="B8426" s="127" t="n">
        <v>44056</v>
      </c>
      <c r="C8426" s="93">
        <f>TEXT(B8426,"aaa")</f>
        <v/>
      </c>
      <c r="D8426" s="93" t="n"/>
      <c r="E8426" s="93" t="inlineStr">
        <is>
          <t>토너</t>
        </is>
      </c>
      <c r="F8426" s="5" t="inlineStr">
        <is>
          <t>카페24</t>
        </is>
      </c>
      <c r="G8426" s="93" t="inlineStr">
        <is>
          <t>250ml 2set</t>
        </is>
      </c>
      <c r="H8426" s="6" t="n">
        <v>45</v>
      </c>
      <c r="I8426" s="6" t="n"/>
      <c r="J8426" s="7" t="n">
        <v>190801</v>
      </c>
      <c r="K8426" s="93" t="n"/>
      <c r="L8426" s="93" t="n">
        <v>1575000</v>
      </c>
      <c r="M8426" s="93" t="n">
        <v>1482862.5</v>
      </c>
      <c r="N8426" s="93" t="n">
        <v>293400</v>
      </c>
      <c r="O8426" s="148" t="n">
        <v>1431818.181818182</v>
      </c>
      <c r="P8426" s="93" t="inlineStr">
        <is>
          <t>카페24토너250ml 2set190801</t>
        </is>
      </c>
    </row>
    <row r="8427">
      <c r="A8427" s="93" t="n"/>
      <c r="B8427" s="127" t="n">
        <v>44056</v>
      </c>
      <c r="C8427" s="93">
        <f>TEXT(B8427,"aaa")</f>
        <v/>
      </c>
      <c r="D8427" s="93" t="n"/>
      <c r="E8427" s="93" t="inlineStr">
        <is>
          <t>토너</t>
        </is>
      </c>
      <c r="F8427" s="5" t="inlineStr">
        <is>
          <t>카페24</t>
        </is>
      </c>
      <c r="G8427" s="93" t="inlineStr">
        <is>
          <t>500ml</t>
        </is>
      </c>
      <c r="H8427" s="6" t="n">
        <v>43</v>
      </c>
      <c r="I8427" s="6" t="n"/>
      <c r="J8427" s="7" t="n">
        <v>190801</v>
      </c>
      <c r="K8427" s="93" t="n"/>
      <c r="L8427" s="93" t="n">
        <v>1419000</v>
      </c>
      <c r="M8427" s="93" t="n">
        <v>1335988.5</v>
      </c>
      <c r="N8427" s="93" t="n">
        <v>203175</v>
      </c>
      <c r="O8427" s="148" t="n">
        <v>1290000</v>
      </c>
      <c r="P8427" s="93" t="inlineStr">
        <is>
          <t>카페24토너500ml190801</t>
        </is>
      </c>
    </row>
    <row r="8428">
      <c r="A8428" s="93" t="n"/>
      <c r="B8428" s="127" t="n">
        <v>44056</v>
      </c>
      <c r="C8428" s="93">
        <f>TEXT(B8428,"aaa")</f>
        <v/>
      </c>
      <c r="D8428" s="93" t="n"/>
      <c r="E8428" s="93" t="inlineStr">
        <is>
          <t>앰플</t>
        </is>
      </c>
      <c r="F8428" s="5" t="inlineStr">
        <is>
          <t>카페24</t>
        </is>
      </c>
      <c r="G8428" s="93" t="inlineStr">
        <is>
          <t>앰플 30ml</t>
        </is>
      </c>
      <c r="H8428" s="6" t="n">
        <v>17</v>
      </c>
      <c r="I8428" s="6" t="n"/>
      <c r="J8428" s="7" t="n">
        <v>190801</v>
      </c>
      <c r="K8428" s="93" t="n"/>
      <c r="L8428" s="93" t="n">
        <v>476000</v>
      </c>
      <c r="M8428" s="93" t="n">
        <v>448154</v>
      </c>
      <c r="N8428" s="93" t="n">
        <v>57749</v>
      </c>
      <c r="O8428" s="148" t="n">
        <v>432727.2727272727</v>
      </c>
      <c r="P8428" s="93" t="inlineStr">
        <is>
          <t>카페24앰플앰플 30ml190801</t>
        </is>
      </c>
    </row>
    <row r="8429">
      <c r="A8429" s="93" t="n"/>
      <c r="B8429" s="127" t="n">
        <v>44056</v>
      </c>
      <c r="C8429" s="93">
        <f>TEXT(B8429,"aaa")</f>
        <v/>
      </c>
      <c r="D8429" s="93" t="n"/>
      <c r="E8429" s="93" t="inlineStr">
        <is>
          <t>수딩크림</t>
        </is>
      </c>
      <c r="F8429" s="5" t="inlineStr">
        <is>
          <t>카페24</t>
        </is>
      </c>
      <c r="G8429" s="93" t="inlineStr">
        <is>
          <t>수딩크림 100ml</t>
        </is>
      </c>
      <c r="H8429" s="6" t="n">
        <v>7</v>
      </c>
      <c r="I8429" s="6" t="n"/>
      <c r="J8429" s="7" t="n">
        <v>190801</v>
      </c>
      <c r="K8429" s="93" t="n"/>
      <c r="L8429" s="93" t="n">
        <v>266000</v>
      </c>
      <c r="M8429" s="93" t="n">
        <v>250439</v>
      </c>
      <c r="N8429" s="93" t="n">
        <v>21315</v>
      </c>
      <c r="O8429" s="148" t="n">
        <v>241818.1818181818</v>
      </c>
      <c r="P8429" s="93" t="inlineStr">
        <is>
          <t>카페24수딩크림수딩크림 100ml190801</t>
        </is>
      </c>
    </row>
    <row r="8430">
      <c r="A8430" s="93" t="n"/>
      <c r="B8430" s="127" t="n">
        <v>44056</v>
      </c>
      <c r="C8430" s="93">
        <f>TEXT(B8430,"aaa")</f>
        <v/>
      </c>
      <c r="D8430" s="93" t="n"/>
      <c r="E8430" s="93" t="inlineStr">
        <is>
          <t>토너</t>
        </is>
      </c>
      <c r="F8430" s="5" t="inlineStr">
        <is>
          <t>큐텐재팬</t>
        </is>
      </c>
      <c r="G8430" s="93" t="inlineStr">
        <is>
          <t>200726=250ml</t>
        </is>
      </c>
      <c r="H8430" s="6" t="n">
        <v>14</v>
      </c>
      <c r="I8430" s="6" t="n"/>
      <c r="J8430" s="7" t="n">
        <v>190801</v>
      </c>
      <c r="K8430" s="93" t="n"/>
      <c r="L8430" s="93" t="n">
        <v>462000</v>
      </c>
      <c r="M8430" s="93" t="n">
        <v>411180</v>
      </c>
      <c r="N8430" s="93" t="n">
        <v>45640</v>
      </c>
      <c r="O8430" s="148" t="n">
        <v>419999.9999999999</v>
      </c>
      <c r="P8430" s="93" t="inlineStr">
        <is>
          <t>큐텐재팬토너200726=250ml190801</t>
        </is>
      </c>
    </row>
    <row r="8431">
      <c r="A8431" s="93" t="n"/>
      <c r="B8431" s="127" t="n">
        <v>44056</v>
      </c>
      <c r="C8431" s="93">
        <f>TEXT(B8431,"aaa")</f>
        <v/>
      </c>
      <c r="D8431" s="93" t="n"/>
      <c r="E8431" s="93" t="inlineStr">
        <is>
          <t>토너</t>
        </is>
      </c>
      <c r="F8431" s="5" t="inlineStr">
        <is>
          <t>쇼피필리핀</t>
        </is>
      </c>
      <c r="G8431" s="93" t="inlineStr">
        <is>
          <t>200726=250ml 2set</t>
        </is>
      </c>
      <c r="H8431" s="6" t="n">
        <v>1</v>
      </c>
      <c r="I8431" s="6" t="n"/>
      <c r="J8431" s="7" t="n">
        <v>190801</v>
      </c>
      <c r="K8431" s="93" t="n"/>
      <c r="L8431" s="93" t="n">
        <v>45853</v>
      </c>
      <c r="M8431" s="93" t="n">
        <v>43101.82</v>
      </c>
      <c r="N8431" s="93" t="n">
        <v>6520</v>
      </c>
      <c r="O8431" s="148" t="n">
        <v>41684.54545454545</v>
      </c>
      <c r="P8431" s="93" t="inlineStr">
        <is>
          <t>쇼피필리핀토너200726=250ml 2set190801</t>
        </is>
      </c>
    </row>
    <row r="8432">
      <c r="A8432" s="93" t="n"/>
      <c r="B8432" s="127" t="n">
        <v>44056</v>
      </c>
      <c r="C8432" s="93">
        <f>TEXT(B8432,"aaa")</f>
        <v/>
      </c>
      <c r="D8432" s="93" t="n"/>
      <c r="E8432" s="93" t="inlineStr">
        <is>
          <t>토너</t>
        </is>
      </c>
      <c r="F8432" s="5" t="inlineStr">
        <is>
          <t>화해</t>
        </is>
      </c>
      <c r="G8432" s="93" t="inlineStr">
        <is>
          <t>250ml</t>
        </is>
      </c>
      <c r="H8432" s="6" t="n">
        <v>8</v>
      </c>
      <c r="I8432" s="6" t="n"/>
      <c r="J8432" s="7" t="n">
        <v>190801</v>
      </c>
      <c r="K8432" s="93" t="n"/>
      <c r="L8432" s="93" t="n">
        <v>160000</v>
      </c>
      <c r="M8432" s="93" t="n">
        <v>115200</v>
      </c>
      <c r="N8432" s="93" t="n">
        <v>26080</v>
      </c>
      <c r="O8432" s="148" t="n">
        <v>145454.5454545454</v>
      </c>
      <c r="P8432" s="93" t="inlineStr">
        <is>
          <t>화해토너250ml190801</t>
        </is>
      </c>
    </row>
    <row r="8433">
      <c r="A8433" s="93" t="n"/>
      <c r="B8433" s="127" t="n">
        <v>44057</v>
      </c>
      <c r="C8433" s="93">
        <f>TEXT(B8433,"aaa")</f>
        <v/>
      </c>
      <c r="D8433" s="93" t="n"/>
      <c r="E8433" s="93" t="inlineStr">
        <is>
          <t>토너</t>
        </is>
      </c>
      <c r="F8433" s="5" t="inlineStr">
        <is>
          <t>스타일쉐어</t>
        </is>
      </c>
      <c r="G8433" s="93" t="inlineStr">
        <is>
          <t>250ml</t>
        </is>
      </c>
      <c r="H8433" s="93" t="n">
        <v>4</v>
      </c>
      <c r="J8433" s="7" t="n">
        <v>190801</v>
      </c>
      <c r="K8433" s="93" t="n"/>
      <c r="L8433" s="93" t="n">
        <v>80000</v>
      </c>
      <c r="M8433" s="93" t="n">
        <v>60000</v>
      </c>
      <c r="N8433" s="93" t="n">
        <v>13040</v>
      </c>
      <c r="O8433" s="148" t="n">
        <v>72727.27272727272</v>
      </c>
      <c r="P8433" s="93" t="inlineStr">
        <is>
          <t>스타일쉐어토너250ml190801</t>
        </is>
      </c>
    </row>
    <row r="8434">
      <c r="A8434" s="93" t="n"/>
      <c r="B8434" s="127" t="n">
        <v>44057</v>
      </c>
      <c r="C8434" s="93">
        <f>TEXT(B8434,"aaa")</f>
        <v/>
      </c>
      <c r="D8434" s="93" t="n"/>
      <c r="E8434" s="93" t="inlineStr">
        <is>
          <t>선크림</t>
        </is>
      </c>
      <c r="F8434" s="5" t="inlineStr">
        <is>
          <t>카페24</t>
        </is>
      </c>
      <c r="G8434" s="93" t="inlineStr">
        <is>
          <t>선크림 50ml</t>
        </is>
      </c>
      <c r="H8434" s="93" t="n">
        <v>3</v>
      </c>
      <c r="J8434" s="7" t="n">
        <v>190801</v>
      </c>
      <c r="K8434" s="93" t="n"/>
      <c r="L8434" s="93" t="n">
        <v>60000</v>
      </c>
      <c r="M8434" s="93" t="n">
        <v>56490</v>
      </c>
      <c r="N8434" s="93" t="n">
        <v>7035</v>
      </c>
      <c r="O8434" s="148" t="n">
        <v>54545.45454545454</v>
      </c>
      <c r="P8434" s="93" t="inlineStr">
        <is>
          <t>카페24선크림선크림 50ml190801</t>
        </is>
      </c>
    </row>
    <row r="8435">
      <c r="A8435" s="93" t="n"/>
      <c r="B8435" s="127" t="n">
        <v>44057</v>
      </c>
      <c r="C8435" s="93">
        <f>TEXT(B8435,"aaa")</f>
        <v/>
      </c>
      <c r="D8435" s="93" t="n"/>
      <c r="E8435" s="93" t="inlineStr">
        <is>
          <t>여름 한정 진정세트</t>
        </is>
      </c>
      <c r="F8435" s="5" t="inlineStr">
        <is>
          <t>카페24</t>
        </is>
      </c>
      <c r="G8435" s="93" t="inlineStr">
        <is>
          <t>여름 한정 진정세트</t>
        </is>
      </c>
      <c r="H8435" s="93" t="n">
        <v>2</v>
      </c>
      <c r="J8435" s="7" t="n">
        <v>190801</v>
      </c>
      <c r="K8435" s="93" t="n"/>
      <c r="L8435" s="93" t="n">
        <v>70000</v>
      </c>
      <c r="M8435" s="93" t="n">
        <v>65905</v>
      </c>
      <c r="N8435" s="93" t="n">
        <v>11210</v>
      </c>
      <c r="O8435" s="148" t="n">
        <v>63636.36363636363</v>
      </c>
      <c r="P8435" s="93" t="inlineStr">
        <is>
          <t>카페24여름 한정 진정세트여름 한정 진정세트190801</t>
        </is>
      </c>
    </row>
    <row r="8436">
      <c r="A8436" s="93" t="n"/>
      <c r="B8436" s="127" t="n">
        <v>44057</v>
      </c>
      <c r="C8436" s="93">
        <f>TEXT(B8436,"aaa")</f>
        <v/>
      </c>
      <c r="D8436" s="93" t="n"/>
      <c r="E8436" s="93" t="inlineStr">
        <is>
          <t>여름 한정 진정세트</t>
        </is>
      </c>
      <c r="F8436" s="5" t="inlineStr">
        <is>
          <t>카페24</t>
        </is>
      </c>
      <c r="G8436" s="93" t="inlineStr">
        <is>
          <t>여름 한정 진정세트 (대용량)</t>
        </is>
      </c>
      <c r="H8436" s="93" t="n">
        <v>2</v>
      </c>
      <c r="J8436" s="7" t="n">
        <v>190801</v>
      </c>
      <c r="K8436" s="93" t="n"/>
      <c r="L8436" s="93" t="n">
        <v>90000</v>
      </c>
      <c r="M8436" s="93" t="n">
        <v>84735</v>
      </c>
      <c r="N8436" s="93" t="n">
        <v>14140</v>
      </c>
      <c r="O8436" s="148" t="n">
        <v>81818.18181818181</v>
      </c>
      <c r="P8436" s="93" t="inlineStr">
        <is>
          <t>카페24여름 한정 진정세트여름 한정 진정세트 (대용량)190801</t>
        </is>
      </c>
    </row>
    <row r="8437">
      <c r="A8437" s="93" t="n"/>
      <c r="B8437" s="127" t="n">
        <v>44057</v>
      </c>
      <c r="C8437" s="93">
        <f>TEXT(B8437,"aaa")</f>
        <v/>
      </c>
      <c r="D8437" s="93" t="n"/>
      <c r="E8437" s="93" t="inlineStr">
        <is>
          <t>어성초진정패키지</t>
        </is>
      </c>
      <c r="F8437" s="5" t="inlineStr">
        <is>
          <t>카페24</t>
        </is>
      </c>
      <c r="G8437" s="93" t="inlineStr">
        <is>
          <t>어성초 진정패키지세트</t>
        </is>
      </c>
      <c r="H8437" s="93" t="n">
        <v>1</v>
      </c>
      <c r="J8437" s="7" t="n">
        <v>190801</v>
      </c>
      <c r="K8437" s="93" t="n"/>
      <c r="L8437" s="93" t="n">
        <v>99000</v>
      </c>
      <c r="M8437" s="93" t="n">
        <v>93208.5</v>
      </c>
      <c r="N8437" s="93" t="n">
        <v>15137</v>
      </c>
      <c r="O8437" s="148" t="n">
        <v>90000</v>
      </c>
      <c r="P8437" s="93" t="inlineStr">
        <is>
          <t>카페24어성초진정패키지어성초 진정패키지세트190801</t>
        </is>
      </c>
    </row>
    <row r="8438">
      <c r="A8438" s="93" t="n"/>
      <c r="B8438" s="127" t="n">
        <v>44057</v>
      </c>
      <c r="C8438" s="93">
        <f>TEXT(B8438,"aaa")</f>
        <v/>
      </c>
      <c r="D8438" s="93" t="n"/>
      <c r="E8438" s="93" t="inlineStr">
        <is>
          <t>머드크림마스크</t>
        </is>
      </c>
      <c r="F8438" s="5" t="inlineStr">
        <is>
          <t>카페24</t>
        </is>
      </c>
      <c r="G8438" s="93" t="inlineStr">
        <is>
          <t>머드크림마스크 100ml</t>
        </is>
      </c>
      <c r="H8438" s="93" t="n">
        <v>2</v>
      </c>
      <c r="J8438" s="7" t="n">
        <v>190801</v>
      </c>
      <c r="K8438" s="93" t="n"/>
      <c r="L8438" s="93" t="n">
        <v>40000</v>
      </c>
      <c r="M8438" s="93" t="n">
        <v>37660</v>
      </c>
      <c r="N8438" s="93" t="n">
        <v>2884</v>
      </c>
      <c r="O8438" s="148" t="n">
        <v>36363.63636363636</v>
      </c>
      <c r="P8438" s="93" t="inlineStr">
        <is>
          <t>카페24머드크림마스크머드크림마스크 100ml190801</t>
        </is>
      </c>
    </row>
    <row r="8439">
      <c r="A8439" s="93" t="n"/>
      <c r="B8439" s="127" t="n">
        <v>44057</v>
      </c>
      <c r="C8439" s="93">
        <f>TEXT(B8439,"aaa")</f>
        <v/>
      </c>
      <c r="D8439" s="93" t="n"/>
      <c r="E8439" s="93" t="inlineStr">
        <is>
          <t>마스크팩</t>
        </is>
      </c>
      <c r="F8439" s="5" t="inlineStr">
        <is>
          <t>카페24</t>
        </is>
      </c>
      <c r="G8439" s="93" t="inlineStr">
        <is>
          <t>마스크팩 1매</t>
        </is>
      </c>
      <c r="H8439" s="93" t="n">
        <v>9</v>
      </c>
      <c r="J8439" s="7" t="n">
        <v>190801</v>
      </c>
      <c r="K8439" s="93" t="n"/>
      <c r="L8439" s="93" t="n">
        <v>36000</v>
      </c>
      <c r="M8439" s="93" t="n">
        <v>33894</v>
      </c>
      <c r="N8439" s="93" t="n">
        <v>3573</v>
      </c>
      <c r="O8439" s="148" t="n">
        <v>32727.27272727272</v>
      </c>
      <c r="P8439" s="93" t="inlineStr">
        <is>
          <t>카페24마스크팩마스크팩 1매190801</t>
        </is>
      </c>
    </row>
    <row r="8440">
      <c r="A8440" s="93" t="n"/>
      <c r="B8440" s="127" t="n">
        <v>44057</v>
      </c>
      <c r="C8440" s="93">
        <f>TEXT(B8440,"aaa")</f>
        <v/>
      </c>
      <c r="D8440" s="93" t="n"/>
      <c r="E8440" s="93" t="inlineStr">
        <is>
          <t>마스크팩</t>
        </is>
      </c>
      <c r="F8440" s="5" t="inlineStr">
        <is>
          <t>카페24</t>
        </is>
      </c>
      <c r="G8440" s="93" t="inlineStr">
        <is>
          <t>마스크팩 10매</t>
        </is>
      </c>
      <c r="H8440" s="93" t="n">
        <v>9</v>
      </c>
      <c r="J8440" s="7" t="n">
        <v>190801</v>
      </c>
      <c r="K8440" s="93" t="n"/>
      <c r="L8440" s="93" t="n">
        <v>180000</v>
      </c>
      <c r="M8440" s="93" t="n">
        <v>169470</v>
      </c>
      <c r="N8440" s="93" t="n">
        <v>35730</v>
      </c>
      <c r="O8440" s="148" t="n">
        <v>163636.3636363636</v>
      </c>
      <c r="P8440" s="93" t="inlineStr">
        <is>
          <t>카페24마스크팩마스크팩 10매190801</t>
        </is>
      </c>
    </row>
    <row r="8441">
      <c r="A8441" s="93" t="n"/>
      <c r="B8441" s="127" t="n">
        <v>44057</v>
      </c>
      <c r="C8441" s="93">
        <f>TEXT(B8441,"aaa")</f>
        <v/>
      </c>
      <c r="D8441" s="93" t="n"/>
      <c r="E8441" s="93" t="inlineStr">
        <is>
          <t>토너</t>
        </is>
      </c>
      <c r="F8441" s="5" t="inlineStr">
        <is>
          <t>카페24</t>
        </is>
      </c>
      <c r="G8441" s="93" t="inlineStr">
        <is>
          <t>250ml</t>
        </is>
      </c>
      <c r="H8441" s="93" t="n">
        <v>66</v>
      </c>
      <c r="J8441" s="7" t="n">
        <v>190801</v>
      </c>
      <c r="K8441" s="93" t="n"/>
      <c r="L8441" s="93" t="n">
        <v>1320000</v>
      </c>
      <c r="M8441" s="93" t="n">
        <v>1242780</v>
      </c>
      <c r="N8441" s="93" t="n">
        <v>215160</v>
      </c>
      <c r="O8441" s="148" t="n">
        <v>1200000</v>
      </c>
      <c r="P8441" s="93" t="inlineStr">
        <is>
          <t>카페24토너250ml190801</t>
        </is>
      </c>
    </row>
    <row r="8442">
      <c r="A8442" s="93" t="n"/>
      <c r="B8442" s="127" t="n">
        <v>44057</v>
      </c>
      <c r="C8442" s="93">
        <f>TEXT(B8442,"aaa")</f>
        <v/>
      </c>
      <c r="D8442" s="93" t="n"/>
      <c r="E8442" s="93" t="inlineStr">
        <is>
          <t>토너</t>
        </is>
      </c>
      <c r="F8442" s="5" t="inlineStr">
        <is>
          <t>카페24</t>
        </is>
      </c>
      <c r="G8442" s="93" t="inlineStr">
        <is>
          <t>250ml 2set</t>
        </is>
      </c>
      <c r="H8442" s="93" t="n">
        <v>70</v>
      </c>
      <c r="J8442" s="7" t="n">
        <v>190801</v>
      </c>
      <c r="K8442" s="93" t="n"/>
      <c r="L8442" s="93" t="n">
        <v>2450000</v>
      </c>
      <c r="M8442" s="93" t="n">
        <v>2306675</v>
      </c>
      <c r="N8442" s="93" t="n">
        <v>456400</v>
      </c>
      <c r="O8442" s="148" t="n">
        <v>2227272.727272727</v>
      </c>
      <c r="P8442" s="93" t="inlineStr">
        <is>
          <t>카페24토너250ml 2set190801</t>
        </is>
      </c>
    </row>
    <row r="8443">
      <c r="A8443" s="93" t="n"/>
      <c r="B8443" s="127" t="n">
        <v>44057</v>
      </c>
      <c r="C8443" s="93">
        <f>TEXT(B8443,"aaa")</f>
        <v/>
      </c>
      <c r="D8443" s="93" t="n"/>
      <c r="E8443" s="93" t="inlineStr">
        <is>
          <t>토너</t>
        </is>
      </c>
      <c r="F8443" s="5" t="inlineStr">
        <is>
          <t>카페24</t>
        </is>
      </c>
      <c r="G8443" s="93" t="inlineStr">
        <is>
          <t>500ml</t>
        </is>
      </c>
      <c r="H8443" s="93" t="n">
        <v>59</v>
      </c>
      <c r="J8443" s="7" t="n">
        <v>190801</v>
      </c>
      <c r="K8443" s="93" t="n"/>
      <c r="L8443" s="93" t="n">
        <v>1947000</v>
      </c>
      <c r="M8443" s="93" t="n">
        <v>1833100.5</v>
      </c>
      <c r="N8443" s="93" t="n">
        <v>278775</v>
      </c>
      <c r="O8443" s="148" t="n">
        <v>1770000</v>
      </c>
      <c r="P8443" s="93" t="inlineStr">
        <is>
          <t>카페24토너500ml190801</t>
        </is>
      </c>
    </row>
    <row r="8444">
      <c r="A8444" s="93" t="n"/>
      <c r="B8444" s="127" t="n">
        <v>44057</v>
      </c>
      <c r="C8444" s="93">
        <f>TEXT(B8444,"aaa")</f>
        <v/>
      </c>
      <c r="D8444" s="93" t="n"/>
      <c r="E8444" s="93" t="inlineStr">
        <is>
          <t>토너</t>
        </is>
      </c>
      <c r="F8444" s="5" t="inlineStr">
        <is>
          <t>카페24</t>
        </is>
      </c>
      <c r="G8444" s="93" t="inlineStr">
        <is>
          <t>스킨팩 화장솜 60P</t>
        </is>
      </c>
      <c r="H8444" s="93" t="n">
        <v>70</v>
      </c>
      <c r="J8444" s="7" t="n">
        <v>190801</v>
      </c>
      <c r="K8444" s="93" t="n"/>
      <c r="L8444" s="93" t="n">
        <v>210000</v>
      </c>
      <c r="M8444" s="93" t="n">
        <v>197715</v>
      </c>
      <c r="N8444" s="93" t="n">
        <v>77700</v>
      </c>
      <c r="O8444" s="148" t="n">
        <v>190909.0909090909</v>
      </c>
      <c r="P8444" s="93" t="inlineStr">
        <is>
          <t>카페24토너스킨팩 화장솜 60P190801</t>
        </is>
      </c>
    </row>
    <row r="8445">
      <c r="A8445" s="93" t="n"/>
      <c r="B8445" s="127" t="n">
        <v>44057</v>
      </c>
      <c r="C8445" s="93">
        <f>TEXT(B8445,"aaa")</f>
        <v/>
      </c>
      <c r="D8445" s="93" t="n"/>
      <c r="E8445" s="93" t="inlineStr">
        <is>
          <t>앰플</t>
        </is>
      </c>
      <c r="F8445" s="5" t="inlineStr">
        <is>
          <t>카페24</t>
        </is>
      </c>
      <c r="G8445" s="93" t="inlineStr">
        <is>
          <t>앰플 30ml</t>
        </is>
      </c>
      <c r="H8445" s="93" t="n">
        <v>18</v>
      </c>
      <c r="J8445" s="7" t="n">
        <v>190801</v>
      </c>
      <c r="K8445" s="93" t="n"/>
      <c r="L8445" s="93" t="n">
        <v>504000</v>
      </c>
      <c r="M8445" s="93" t="n">
        <v>474516</v>
      </c>
      <c r="N8445" s="93" t="n">
        <v>61146</v>
      </c>
      <c r="O8445" s="148" t="n">
        <v>458181.8181818181</v>
      </c>
      <c r="P8445" s="93" t="inlineStr">
        <is>
          <t>카페24앰플앰플 30ml190801</t>
        </is>
      </c>
    </row>
    <row r="8446">
      <c r="A8446" s="93" t="n"/>
      <c r="B8446" s="127" t="n">
        <v>44057</v>
      </c>
      <c r="C8446" s="93">
        <f>TEXT(B8446,"aaa")</f>
        <v/>
      </c>
      <c r="D8446" s="93" t="n"/>
      <c r="E8446" s="93" t="inlineStr">
        <is>
          <t>앰플</t>
        </is>
      </c>
      <c r="F8446" s="5" t="inlineStr">
        <is>
          <t>카페24</t>
        </is>
      </c>
      <c r="G8446" s="93" t="inlineStr">
        <is>
          <t>앰플 30ml  2set</t>
        </is>
      </c>
      <c r="H8446" s="93" t="n">
        <v>4</v>
      </c>
      <c r="J8446" s="7" t="n">
        <v>190801</v>
      </c>
      <c r="K8446" s="93" t="n"/>
      <c r="L8446" s="93" t="n">
        <v>192000</v>
      </c>
      <c r="M8446" s="93" t="n">
        <v>180768</v>
      </c>
      <c r="N8446" s="93" t="n">
        <v>27176</v>
      </c>
      <c r="O8446" s="148" t="n">
        <v>174545.4545454545</v>
      </c>
      <c r="P8446" s="93" t="inlineStr">
        <is>
          <t>카페24앰플앰플 30ml  2set190801</t>
        </is>
      </c>
    </row>
    <row r="8447">
      <c r="A8447" s="93" t="n"/>
      <c r="B8447" s="127" t="n">
        <v>44057</v>
      </c>
      <c r="C8447" s="93">
        <f>TEXT(B8447,"aaa")</f>
        <v/>
      </c>
      <c r="D8447" s="93" t="n"/>
      <c r="E8447" s="93" t="inlineStr">
        <is>
          <t>수딩크림</t>
        </is>
      </c>
      <c r="F8447" s="5" t="inlineStr">
        <is>
          <t>카페24</t>
        </is>
      </c>
      <c r="G8447" s="93" t="inlineStr">
        <is>
          <t>수딩크림 100ml</t>
        </is>
      </c>
      <c r="H8447" s="93" t="n">
        <v>9</v>
      </c>
      <c r="J8447" s="7" t="n">
        <v>190801</v>
      </c>
      <c r="K8447" s="93" t="n"/>
      <c r="L8447" s="93" t="n">
        <v>342000</v>
      </c>
      <c r="M8447" s="93" t="n">
        <v>321993</v>
      </c>
      <c r="N8447" s="93" t="n">
        <v>27405</v>
      </c>
      <c r="O8447" s="148" t="n">
        <v>310909.0909090909</v>
      </c>
      <c r="P8447" s="93" t="inlineStr">
        <is>
          <t>카페24수딩크림수딩크림 100ml190801</t>
        </is>
      </c>
    </row>
    <row r="8448">
      <c r="A8448" s="93" t="n"/>
      <c r="B8448" s="127" t="n">
        <v>44057</v>
      </c>
      <c r="C8448" s="93">
        <f>TEXT(B8448,"aaa")</f>
        <v/>
      </c>
      <c r="D8448" s="93" t="n"/>
      <c r="E8448" s="93" t="inlineStr">
        <is>
          <t>클렌징폼</t>
        </is>
      </c>
      <c r="F8448" s="5" t="inlineStr">
        <is>
          <t>카페24</t>
        </is>
      </c>
      <c r="G8448" s="93" t="inlineStr">
        <is>
          <t>클렌징폼 120ml</t>
        </is>
      </c>
      <c r="H8448" s="93" t="n">
        <v>14</v>
      </c>
      <c r="J8448" s="7" t="n">
        <v>190801</v>
      </c>
      <c r="K8448" s="93" t="n"/>
      <c r="L8448" s="93" t="n">
        <v>182000</v>
      </c>
      <c r="M8448" s="93" t="n">
        <v>171353</v>
      </c>
      <c r="N8448" s="93" t="n">
        <v>38500</v>
      </c>
      <c r="O8448" s="148" t="n">
        <v>165454.5454545454</v>
      </c>
      <c r="P8448" s="93" t="inlineStr">
        <is>
          <t>카페24클렌징폼클렌징폼 120ml190801</t>
        </is>
      </c>
    </row>
    <row r="8449">
      <c r="A8449" s="93" t="n"/>
      <c r="B8449" s="127" t="n">
        <v>44057</v>
      </c>
      <c r="C8449" s="93">
        <f>TEXT(B8449,"aaa")</f>
        <v/>
      </c>
      <c r="D8449" s="93" t="n"/>
      <c r="E8449" s="93" t="inlineStr">
        <is>
          <t>클렌징폼</t>
        </is>
      </c>
      <c r="F8449" s="5" t="inlineStr">
        <is>
          <t>카페24</t>
        </is>
      </c>
      <c r="G8449" s="93" t="inlineStr">
        <is>
          <t>클렌징폼 120ml 2set</t>
        </is>
      </c>
      <c r="H8449" s="93" t="n">
        <v>6</v>
      </c>
      <c r="J8449" s="7" t="n">
        <v>190801</v>
      </c>
      <c r="K8449" s="93" t="n"/>
      <c r="L8449" s="93" t="n">
        <v>144000</v>
      </c>
      <c r="M8449" s="93" t="n">
        <v>135576</v>
      </c>
      <c r="N8449" s="93" t="n">
        <v>14760</v>
      </c>
      <c r="O8449" s="148" t="n">
        <v>130909.0909090909</v>
      </c>
      <c r="P8449" s="93" t="inlineStr">
        <is>
          <t>카페24클렌징폼클렌징폼 120ml 2set190801</t>
        </is>
      </c>
    </row>
    <row r="8450">
      <c r="A8450" s="93" t="n"/>
      <c r="B8450" s="127" t="n">
        <v>44057</v>
      </c>
      <c r="C8450" s="93">
        <f>TEXT(B8450,"aaa")</f>
        <v/>
      </c>
      <c r="D8450" s="93" t="n"/>
      <c r="E8450" s="93" t="inlineStr">
        <is>
          <t>클렌징폼</t>
        </is>
      </c>
      <c r="F8450" s="5" t="inlineStr">
        <is>
          <t>카페24</t>
        </is>
      </c>
      <c r="G8450" s="93" t="inlineStr">
        <is>
          <t>클렌징폼 120ml 3set</t>
        </is>
      </c>
      <c r="H8450" s="93" t="n">
        <v>5</v>
      </c>
      <c r="J8450" s="7" t="n">
        <v>190801</v>
      </c>
      <c r="K8450" s="93" t="n"/>
      <c r="L8450" s="93" t="n">
        <v>165000</v>
      </c>
      <c r="M8450" s="93" t="n">
        <v>155347.5</v>
      </c>
      <c r="N8450" s="93" t="n">
        <v>18450</v>
      </c>
      <c r="O8450" s="148" t="n">
        <v>150000</v>
      </c>
      <c r="P8450" s="93" t="inlineStr">
        <is>
          <t>카페24클렌징폼클렌징폼 120ml 3set190801</t>
        </is>
      </c>
    </row>
    <row r="8451">
      <c r="A8451" s="93" t="n"/>
      <c r="B8451" s="127" t="n">
        <v>44057</v>
      </c>
      <c r="C8451" s="93">
        <f>TEXT(B8451,"aaa")</f>
        <v/>
      </c>
      <c r="D8451" s="93" t="n"/>
      <c r="E8451" s="93" t="inlineStr">
        <is>
          <t>토너</t>
        </is>
      </c>
      <c r="F8451" s="5" t="inlineStr">
        <is>
          <t>화해</t>
        </is>
      </c>
      <c r="G8451" s="93" t="inlineStr">
        <is>
          <t>250ml</t>
        </is>
      </c>
      <c r="H8451" s="93" t="n">
        <v>6</v>
      </c>
      <c r="J8451" s="7" t="n">
        <v>190801</v>
      </c>
      <c r="K8451" s="93" t="n"/>
      <c r="L8451" s="93" t="n">
        <v>120000</v>
      </c>
      <c r="M8451" s="93" t="n">
        <v>86400</v>
      </c>
      <c r="N8451" s="93" t="n">
        <v>19560</v>
      </c>
      <c r="O8451" s="148" t="n">
        <v>109090.9090909091</v>
      </c>
      <c r="P8451" s="93" t="inlineStr">
        <is>
          <t>화해토너250ml190801</t>
        </is>
      </c>
    </row>
    <row r="8452">
      <c r="A8452" s="93" t="n"/>
      <c r="B8452" s="127" t="n">
        <v>44058</v>
      </c>
      <c r="C8452" s="93">
        <f>TEXT(B8452,"aaa")</f>
        <v/>
      </c>
      <c r="D8452" s="93" t="n"/>
      <c r="E8452" s="93" t="inlineStr">
        <is>
          <t>토너</t>
        </is>
      </c>
      <c r="F8452" s="5" t="inlineStr">
        <is>
          <t>스타일쉐어</t>
        </is>
      </c>
      <c r="G8452" s="93" t="inlineStr">
        <is>
          <t>250ml</t>
        </is>
      </c>
      <c r="H8452" s="93" t="n">
        <v>4</v>
      </c>
      <c r="J8452" s="7" t="n">
        <v>190801</v>
      </c>
      <c r="K8452" s="93" t="n"/>
      <c r="L8452" s="93" t="n">
        <v>80000</v>
      </c>
      <c r="M8452" s="93" t="n">
        <v>60000</v>
      </c>
      <c r="N8452" s="93" t="n">
        <v>13040</v>
      </c>
      <c r="O8452" s="148" t="n">
        <v>72727.27272727272</v>
      </c>
      <c r="P8452" s="93" t="inlineStr">
        <is>
          <t>스타일쉐어토너250ml190801</t>
        </is>
      </c>
    </row>
    <row r="8453">
      <c r="A8453" s="93" t="n"/>
      <c r="B8453" s="127" t="n">
        <v>44058</v>
      </c>
      <c r="C8453" s="93">
        <f>TEXT(B8453,"aaa")</f>
        <v/>
      </c>
      <c r="D8453" s="93" t="n"/>
      <c r="E8453" s="93" t="inlineStr">
        <is>
          <t>선크림</t>
        </is>
      </c>
      <c r="F8453" s="5" t="inlineStr">
        <is>
          <t>카페24</t>
        </is>
      </c>
      <c r="G8453" s="93" t="inlineStr">
        <is>
          <t>선크림 50ml  2set</t>
        </is>
      </c>
      <c r="H8453" s="93" t="n">
        <v>1</v>
      </c>
      <c r="J8453" s="7" t="n">
        <v>190801</v>
      </c>
      <c r="K8453" s="93" t="n"/>
      <c r="L8453" s="93" t="n">
        <v>35000</v>
      </c>
      <c r="M8453" s="93" t="n">
        <v>32952.5</v>
      </c>
      <c r="N8453" s="93" t="n">
        <v>4690</v>
      </c>
      <c r="O8453" s="148" t="n">
        <v>31818.18181818182</v>
      </c>
      <c r="P8453" s="93" t="inlineStr">
        <is>
          <t>카페24선크림선크림 50ml  2set190801</t>
        </is>
      </c>
    </row>
    <row r="8454">
      <c r="A8454" s="93" t="n"/>
      <c r="B8454" s="127" t="n">
        <v>44058</v>
      </c>
      <c r="C8454" s="93">
        <f>TEXT(B8454,"aaa")</f>
        <v/>
      </c>
      <c r="D8454" s="93" t="n"/>
      <c r="E8454" s="93" t="inlineStr">
        <is>
          <t>여름 한정 진정세트</t>
        </is>
      </c>
      <c r="F8454" s="5" t="inlineStr">
        <is>
          <t>카페24</t>
        </is>
      </c>
      <c r="G8454" s="93" t="inlineStr">
        <is>
          <t>여름 한정 진정세트</t>
        </is>
      </c>
      <c r="H8454" s="93" t="n">
        <v>1</v>
      </c>
      <c r="J8454" s="7" t="n">
        <v>190801</v>
      </c>
      <c r="K8454" s="93" t="n"/>
      <c r="L8454" s="93" t="n">
        <v>35000</v>
      </c>
      <c r="M8454" s="93" t="n">
        <v>32952.5</v>
      </c>
      <c r="N8454" s="93" t="n">
        <v>5605</v>
      </c>
      <c r="O8454" s="148" t="n">
        <v>31818.18181818182</v>
      </c>
      <c r="P8454" s="93" t="inlineStr">
        <is>
          <t>카페24여름 한정 진정세트여름 한정 진정세트190801</t>
        </is>
      </c>
    </row>
    <row r="8455">
      <c r="A8455" s="93" t="n"/>
      <c r="B8455" s="127" t="n">
        <v>44058</v>
      </c>
      <c r="C8455" s="93">
        <f>TEXT(B8455,"aaa")</f>
        <v/>
      </c>
      <c r="D8455" s="93" t="n"/>
      <c r="E8455" s="93" t="inlineStr">
        <is>
          <t>여름 한정 진정세트</t>
        </is>
      </c>
      <c r="F8455" s="5" t="inlineStr">
        <is>
          <t>카페24</t>
        </is>
      </c>
      <c r="G8455" s="93" t="inlineStr">
        <is>
          <t>여름 한정 진정세트 (대용량)</t>
        </is>
      </c>
      <c r="H8455" s="93" t="n">
        <v>3</v>
      </c>
      <c r="J8455" s="7" t="n">
        <v>190801</v>
      </c>
      <c r="K8455" s="93" t="n"/>
      <c r="L8455" s="93" t="n">
        <v>135000</v>
      </c>
      <c r="M8455" s="93" t="n">
        <v>127102.5</v>
      </c>
      <c r="N8455" s="93" t="n">
        <v>21210</v>
      </c>
      <c r="O8455" s="148" t="n">
        <v>122727.2727272727</v>
      </c>
      <c r="P8455" s="93" t="inlineStr">
        <is>
          <t>카페24여름 한정 진정세트여름 한정 진정세트 (대용량)190801</t>
        </is>
      </c>
    </row>
    <row r="8456">
      <c r="A8456" s="93" t="n"/>
      <c r="B8456" s="127" t="n">
        <v>44058</v>
      </c>
      <c r="C8456" s="93">
        <f>TEXT(B8456,"aaa")</f>
        <v/>
      </c>
      <c r="D8456" s="93" t="n"/>
      <c r="E8456" s="93" t="inlineStr">
        <is>
          <t>어성초진정패키지</t>
        </is>
      </c>
      <c r="F8456" s="5" t="inlineStr">
        <is>
          <t>카페24</t>
        </is>
      </c>
      <c r="G8456" s="93" t="inlineStr">
        <is>
          <t>어성초 진정패키지세트</t>
        </is>
      </c>
      <c r="H8456" s="93" t="n">
        <v>2</v>
      </c>
      <c r="J8456" s="7" t="n">
        <v>190801</v>
      </c>
      <c r="K8456" s="93" t="n"/>
      <c r="L8456" s="93" t="n">
        <v>198000</v>
      </c>
      <c r="M8456" s="93" t="n">
        <v>186417</v>
      </c>
      <c r="N8456" s="93" t="n">
        <v>30274</v>
      </c>
      <c r="O8456" s="148" t="n">
        <v>180000</v>
      </c>
      <c r="P8456" s="93" t="inlineStr">
        <is>
          <t>카페24어성초진정패키지어성초 진정패키지세트190801</t>
        </is>
      </c>
    </row>
    <row r="8457">
      <c r="A8457" s="93" t="n"/>
      <c r="B8457" s="127" t="n">
        <v>44058</v>
      </c>
      <c r="C8457" s="93">
        <f>TEXT(B8457,"aaa")</f>
        <v/>
      </c>
      <c r="D8457" s="93" t="n"/>
      <c r="E8457" s="93" t="inlineStr">
        <is>
          <t>머드크림마스크</t>
        </is>
      </c>
      <c r="F8457" s="5" t="inlineStr">
        <is>
          <t>카페24</t>
        </is>
      </c>
      <c r="G8457" s="93" t="inlineStr">
        <is>
          <t>머드크림마스크 100ml</t>
        </is>
      </c>
      <c r="H8457" s="93" t="n">
        <v>1</v>
      </c>
      <c r="J8457" s="7" t="n">
        <v>190801</v>
      </c>
      <c r="K8457" s="93" t="n"/>
      <c r="L8457" s="93" t="n">
        <v>20000</v>
      </c>
      <c r="M8457" s="93" t="n">
        <v>18830</v>
      </c>
      <c r="N8457" s="93" t="n">
        <v>1442</v>
      </c>
      <c r="O8457" s="148" t="n">
        <v>18181.81818181818</v>
      </c>
      <c r="P8457" s="93" t="inlineStr">
        <is>
          <t>카페24머드크림마스크머드크림마스크 100ml190801</t>
        </is>
      </c>
    </row>
    <row r="8458">
      <c r="A8458" s="93" t="n"/>
      <c r="B8458" s="127" t="n">
        <v>44058</v>
      </c>
      <c r="C8458" s="93">
        <f>TEXT(B8458,"aaa")</f>
        <v/>
      </c>
      <c r="D8458" s="93" t="n"/>
      <c r="E8458" s="93" t="inlineStr">
        <is>
          <t>마스크팩</t>
        </is>
      </c>
      <c r="F8458" s="5" t="inlineStr">
        <is>
          <t>카페24</t>
        </is>
      </c>
      <c r="G8458" s="93" t="inlineStr">
        <is>
          <t>마스크팩 1매</t>
        </is>
      </c>
      <c r="H8458" s="93" t="n">
        <v>4</v>
      </c>
      <c r="J8458" s="7" t="n">
        <v>190801</v>
      </c>
      <c r="K8458" s="93" t="n"/>
      <c r="L8458" s="93" t="n">
        <v>16000</v>
      </c>
      <c r="M8458" s="93" t="n">
        <v>15064</v>
      </c>
      <c r="N8458" s="93" t="n">
        <v>1588</v>
      </c>
      <c r="O8458" s="148" t="n">
        <v>14545.45454545454</v>
      </c>
      <c r="P8458" s="93" t="inlineStr">
        <is>
          <t>카페24마스크팩마스크팩 1매190801</t>
        </is>
      </c>
    </row>
    <row r="8459">
      <c r="A8459" s="93" t="n"/>
      <c r="B8459" s="127" t="n">
        <v>44058</v>
      </c>
      <c r="C8459" s="93">
        <f>TEXT(B8459,"aaa")</f>
        <v/>
      </c>
      <c r="D8459" s="93" t="n"/>
      <c r="E8459" s="93" t="inlineStr">
        <is>
          <t>토너</t>
        </is>
      </c>
      <c r="F8459" s="5" t="inlineStr">
        <is>
          <t>카페24</t>
        </is>
      </c>
      <c r="G8459" s="93" t="inlineStr">
        <is>
          <t>250ml</t>
        </is>
      </c>
      <c r="H8459" s="93" t="n">
        <v>50</v>
      </c>
      <c r="J8459" s="7" t="n">
        <v>190801</v>
      </c>
      <c r="K8459" s="93" t="n"/>
      <c r="L8459" s="93" t="n">
        <v>1000000</v>
      </c>
      <c r="M8459" s="93" t="n">
        <v>941500</v>
      </c>
      <c r="N8459" s="93" t="n">
        <v>163000</v>
      </c>
      <c r="O8459" s="148" t="n">
        <v>909090.9090909091</v>
      </c>
      <c r="P8459" s="93" t="inlineStr">
        <is>
          <t>카페24토너250ml190801</t>
        </is>
      </c>
    </row>
    <row r="8460">
      <c r="A8460" s="93" t="n"/>
      <c r="B8460" s="127" t="n">
        <v>44058</v>
      </c>
      <c r="C8460" s="93">
        <f>TEXT(B8460,"aaa")</f>
        <v/>
      </c>
      <c r="D8460" s="93" t="n"/>
      <c r="E8460" s="93" t="inlineStr">
        <is>
          <t>토너</t>
        </is>
      </c>
      <c r="F8460" s="5" t="inlineStr">
        <is>
          <t>카페24</t>
        </is>
      </c>
      <c r="G8460" s="93" t="inlineStr">
        <is>
          <t>250ml 2set</t>
        </is>
      </c>
      <c r="H8460" s="93" t="n">
        <v>17</v>
      </c>
      <c r="J8460" s="7" t="n">
        <v>190801</v>
      </c>
      <c r="K8460" s="93" t="n"/>
      <c r="L8460" s="93" t="n">
        <v>595000</v>
      </c>
      <c r="M8460" s="93" t="n">
        <v>560192.5</v>
      </c>
      <c r="N8460" s="93" t="n">
        <v>110840</v>
      </c>
      <c r="O8460" s="148" t="n">
        <v>540909.0909090908</v>
      </c>
      <c r="P8460" s="93" t="inlineStr">
        <is>
          <t>카페24토너250ml 2set190801</t>
        </is>
      </c>
    </row>
    <row r="8461">
      <c r="A8461" s="93" t="n"/>
      <c r="B8461" s="127" t="n">
        <v>44058</v>
      </c>
      <c r="C8461" s="93">
        <f>TEXT(B8461,"aaa")</f>
        <v/>
      </c>
      <c r="D8461" s="93" t="n"/>
      <c r="E8461" s="93" t="inlineStr">
        <is>
          <t>토너</t>
        </is>
      </c>
      <c r="F8461" s="5" t="inlineStr">
        <is>
          <t>카페24</t>
        </is>
      </c>
      <c r="G8461" s="93" t="inlineStr">
        <is>
          <t>500ml</t>
        </is>
      </c>
      <c r="H8461" s="93" t="n">
        <v>46</v>
      </c>
      <c r="J8461" s="7" t="n">
        <v>190801</v>
      </c>
      <c r="K8461" s="93" t="n"/>
      <c r="L8461" s="93" t="n">
        <v>1518000</v>
      </c>
      <c r="M8461" s="93" t="n">
        <v>1429197</v>
      </c>
      <c r="N8461" s="93" t="n">
        <v>217350</v>
      </c>
      <c r="O8461" s="148" t="n">
        <v>1380000</v>
      </c>
      <c r="P8461" s="93" t="inlineStr">
        <is>
          <t>카페24토너500ml190801</t>
        </is>
      </c>
    </row>
    <row r="8462">
      <c r="A8462" s="93" t="n"/>
      <c r="B8462" s="127" t="n">
        <v>44058</v>
      </c>
      <c r="C8462" s="93">
        <f>TEXT(B8462,"aaa")</f>
        <v/>
      </c>
      <c r="D8462" s="93" t="n"/>
      <c r="E8462" s="93" t="inlineStr">
        <is>
          <t>토너</t>
        </is>
      </c>
      <c r="F8462" s="5" t="inlineStr">
        <is>
          <t>카페24</t>
        </is>
      </c>
      <c r="G8462" s="93" t="inlineStr">
        <is>
          <t>스킨팩 화장솜 60P</t>
        </is>
      </c>
      <c r="H8462" s="93" t="n">
        <v>52</v>
      </c>
      <c r="J8462" s="7" t="n">
        <v>190801</v>
      </c>
      <c r="K8462" s="93" t="n"/>
      <c r="L8462" s="93" t="n">
        <v>156000</v>
      </c>
      <c r="M8462" s="93" t="n">
        <v>146874</v>
      </c>
      <c r="N8462" s="93" t="n">
        <v>57720</v>
      </c>
      <c r="O8462" s="148" t="n">
        <v>141818.1818181818</v>
      </c>
      <c r="P8462" s="93" t="inlineStr">
        <is>
          <t>카페24토너스킨팩 화장솜 60P190801</t>
        </is>
      </c>
    </row>
    <row r="8463">
      <c r="A8463" s="93" t="n"/>
      <c r="B8463" s="127" t="n">
        <v>44058</v>
      </c>
      <c r="C8463" s="93">
        <f>TEXT(B8463,"aaa")</f>
        <v/>
      </c>
      <c r="D8463" s="93" t="n"/>
      <c r="E8463" s="93" t="inlineStr">
        <is>
          <t>앰플</t>
        </is>
      </c>
      <c r="F8463" s="5" t="inlineStr">
        <is>
          <t>카페24</t>
        </is>
      </c>
      <c r="G8463" s="93" t="inlineStr">
        <is>
          <t>앰플 30ml</t>
        </is>
      </c>
      <c r="H8463" s="93" t="n">
        <v>9</v>
      </c>
      <c r="J8463" s="7" t="n">
        <v>190801</v>
      </c>
      <c r="K8463" s="93" t="n"/>
      <c r="L8463" s="93" t="n">
        <v>252000</v>
      </c>
      <c r="M8463" s="93" t="n">
        <v>237258</v>
      </c>
      <c r="N8463" s="93" t="n">
        <v>30573</v>
      </c>
      <c r="O8463" s="148" t="n">
        <v>229090.9090909091</v>
      </c>
      <c r="P8463" s="93" t="inlineStr">
        <is>
          <t>카페24앰플앰플 30ml190801</t>
        </is>
      </c>
    </row>
    <row r="8464">
      <c r="A8464" s="93" t="n"/>
      <c r="B8464" s="127" t="n">
        <v>44058</v>
      </c>
      <c r="C8464" s="93">
        <f>TEXT(B8464,"aaa")</f>
        <v/>
      </c>
      <c r="D8464" s="93" t="n"/>
      <c r="E8464" s="93" t="inlineStr">
        <is>
          <t>앰플</t>
        </is>
      </c>
      <c r="F8464" s="5" t="inlineStr">
        <is>
          <t>카페24</t>
        </is>
      </c>
      <c r="G8464" s="93" t="inlineStr">
        <is>
          <t>앰플 30ml  2set</t>
        </is>
      </c>
      <c r="H8464" s="93" t="n">
        <v>2</v>
      </c>
      <c r="J8464" s="7" t="n">
        <v>190801</v>
      </c>
      <c r="K8464" s="93" t="n"/>
      <c r="L8464" s="93" t="n">
        <v>96000</v>
      </c>
      <c r="M8464" s="93" t="n">
        <v>90384</v>
      </c>
      <c r="N8464" s="93" t="n">
        <v>13588</v>
      </c>
      <c r="O8464" s="148" t="n">
        <v>87272.72727272726</v>
      </c>
      <c r="P8464" s="93" t="inlineStr">
        <is>
          <t>카페24앰플앰플 30ml  2set190801</t>
        </is>
      </c>
    </row>
    <row r="8465">
      <c r="A8465" s="93" t="n"/>
      <c r="B8465" s="127" t="n">
        <v>44058</v>
      </c>
      <c r="C8465" s="93">
        <f>TEXT(B8465,"aaa")</f>
        <v/>
      </c>
      <c r="D8465" s="93" t="n"/>
      <c r="E8465" s="93" t="inlineStr">
        <is>
          <t>수딩크림</t>
        </is>
      </c>
      <c r="F8465" s="5" t="inlineStr">
        <is>
          <t>카페24</t>
        </is>
      </c>
      <c r="G8465" s="93" t="inlineStr">
        <is>
          <t>수딩크림 100ml</t>
        </is>
      </c>
      <c r="H8465" s="93" t="n">
        <v>4</v>
      </c>
      <c r="J8465" s="7" t="n">
        <v>190801</v>
      </c>
      <c r="K8465" s="93" t="n"/>
      <c r="L8465" s="93" t="n">
        <v>152000</v>
      </c>
      <c r="M8465" s="93" t="n">
        <v>143108</v>
      </c>
      <c r="N8465" s="93" t="n">
        <v>12180</v>
      </c>
      <c r="O8465" s="148" t="n">
        <v>138181.8181818182</v>
      </c>
      <c r="P8465" s="93" t="inlineStr">
        <is>
          <t>카페24수딩크림수딩크림 100ml190801</t>
        </is>
      </c>
    </row>
    <row r="8466">
      <c r="A8466" s="93" t="n"/>
      <c r="B8466" s="127" t="n">
        <v>44058</v>
      </c>
      <c r="C8466" s="93">
        <f>TEXT(B8466,"aaa")</f>
        <v/>
      </c>
      <c r="D8466" s="93" t="n"/>
      <c r="E8466" s="93" t="inlineStr">
        <is>
          <t>클렌징폼</t>
        </is>
      </c>
      <c r="F8466" s="5" t="inlineStr">
        <is>
          <t>카페24</t>
        </is>
      </c>
      <c r="G8466" s="93" t="inlineStr">
        <is>
          <t>클렌징폼 120ml</t>
        </is>
      </c>
      <c r="H8466" s="93" t="n">
        <v>7</v>
      </c>
      <c r="J8466" s="7" t="n">
        <v>190801</v>
      </c>
      <c r="K8466" s="93" t="n"/>
      <c r="L8466" s="93" t="n">
        <v>91000</v>
      </c>
      <c r="M8466" s="93" t="n">
        <v>85676.5</v>
      </c>
      <c r="N8466" s="93" t="n">
        <v>19250</v>
      </c>
      <c r="O8466" s="148" t="n">
        <v>82727.27272727272</v>
      </c>
      <c r="P8466" s="93" t="inlineStr">
        <is>
          <t>카페24클렌징폼클렌징폼 120ml190801</t>
        </is>
      </c>
    </row>
    <row r="8467">
      <c r="A8467" s="93" t="n"/>
      <c r="B8467" s="127" t="n">
        <v>44058</v>
      </c>
      <c r="C8467" s="93">
        <f>TEXT(B8467,"aaa")</f>
        <v/>
      </c>
      <c r="D8467" s="93" t="n"/>
      <c r="E8467" s="93" t="inlineStr">
        <is>
          <t>클렌징폼</t>
        </is>
      </c>
      <c r="F8467" s="5" t="inlineStr">
        <is>
          <t>카페24</t>
        </is>
      </c>
      <c r="G8467" s="93" t="inlineStr">
        <is>
          <t>클렌징폼 120ml 3set</t>
        </is>
      </c>
      <c r="H8467" s="93" t="n">
        <v>1</v>
      </c>
      <c r="J8467" s="7" t="n">
        <v>190801</v>
      </c>
      <c r="K8467" s="93" t="n"/>
      <c r="L8467" s="93" t="n">
        <v>33000</v>
      </c>
      <c r="M8467" s="93" t="n">
        <v>31069.5</v>
      </c>
      <c r="N8467" s="93" t="n">
        <v>3690</v>
      </c>
      <c r="O8467" s="148" t="n">
        <v>30000</v>
      </c>
      <c r="P8467" s="93" t="inlineStr">
        <is>
          <t>카페24클렌징폼클렌징폼 120ml 3set190801</t>
        </is>
      </c>
    </row>
    <row r="8468">
      <c r="A8468" s="93" t="n"/>
      <c r="B8468" s="127" t="n">
        <v>44058</v>
      </c>
      <c r="C8468" s="93">
        <f>TEXT(B8468,"aaa")</f>
        <v/>
      </c>
      <c r="D8468" s="93" t="n"/>
      <c r="E8468" s="93" t="inlineStr">
        <is>
          <t>토너</t>
        </is>
      </c>
      <c r="F8468" s="5" t="inlineStr">
        <is>
          <t>화해</t>
        </is>
      </c>
      <c r="G8468" s="93" t="inlineStr">
        <is>
          <t>250ml</t>
        </is>
      </c>
      <c r="H8468" s="93" t="n">
        <v>7</v>
      </c>
      <c r="J8468" s="7" t="n">
        <v>190801</v>
      </c>
      <c r="K8468" s="93" t="n"/>
      <c r="L8468" s="93" t="n">
        <v>140000</v>
      </c>
      <c r="M8468" s="93" t="n">
        <v>100800</v>
      </c>
      <c r="N8468" s="93" t="n">
        <v>22820</v>
      </c>
      <c r="O8468" s="148" t="n">
        <v>127272.7272727273</v>
      </c>
      <c r="P8468" s="93" t="inlineStr">
        <is>
          <t>화해토너250ml190801</t>
        </is>
      </c>
    </row>
    <row r="8469">
      <c r="A8469" s="93" t="n"/>
      <c r="B8469" s="127" t="n">
        <v>44059</v>
      </c>
      <c r="C8469" s="93">
        <f>TEXT(B8469,"aaa")</f>
        <v/>
      </c>
      <c r="D8469" s="93" t="n"/>
      <c r="E8469" s="93" t="inlineStr">
        <is>
          <t>토너</t>
        </is>
      </c>
      <c r="F8469" s="5" t="inlineStr">
        <is>
          <t>스타일쉐어</t>
        </is>
      </c>
      <c r="G8469" s="93" t="inlineStr">
        <is>
          <t>250ml</t>
        </is>
      </c>
      <c r="H8469" s="93" t="n">
        <v>8</v>
      </c>
      <c r="J8469" s="7" t="n">
        <v>190801</v>
      </c>
      <c r="K8469" s="93" t="n"/>
      <c r="L8469" s="93" t="n">
        <v>160000</v>
      </c>
      <c r="M8469" s="93" t="n">
        <v>120000</v>
      </c>
      <c r="N8469" s="93" t="n">
        <v>26080</v>
      </c>
      <c r="O8469" s="148" t="n">
        <v>145454.5454545454</v>
      </c>
      <c r="P8469" s="93" t="inlineStr">
        <is>
          <t>스타일쉐어토너250ml190801</t>
        </is>
      </c>
    </row>
    <row r="8470">
      <c r="A8470" s="93" t="n"/>
      <c r="B8470" s="127" t="n">
        <v>44059</v>
      </c>
      <c r="C8470" s="93">
        <f>TEXT(B8470,"aaa")</f>
        <v/>
      </c>
      <c r="D8470" s="93" t="n"/>
      <c r="E8470" s="93" t="inlineStr">
        <is>
          <t>선크림</t>
        </is>
      </c>
      <c r="F8470" s="5" t="inlineStr">
        <is>
          <t>카페24</t>
        </is>
      </c>
      <c r="G8470" s="93" t="inlineStr">
        <is>
          <t>선크림 50ml</t>
        </is>
      </c>
      <c r="H8470" s="93" t="n">
        <v>1</v>
      </c>
      <c r="J8470" s="7" t="n">
        <v>190801</v>
      </c>
      <c r="K8470" s="93" t="n"/>
      <c r="L8470" s="93" t="n">
        <v>20000</v>
      </c>
      <c r="M8470" s="93" t="n">
        <v>18830</v>
      </c>
      <c r="N8470" s="93" t="n">
        <v>2345</v>
      </c>
      <c r="O8470" s="148" t="n">
        <v>18181.81818181818</v>
      </c>
      <c r="P8470" s="93" t="inlineStr">
        <is>
          <t>카페24선크림선크림 50ml190801</t>
        </is>
      </c>
    </row>
    <row r="8471">
      <c r="A8471" s="93" t="n"/>
      <c r="B8471" s="127" t="n">
        <v>44059</v>
      </c>
      <c r="C8471" s="93">
        <f>TEXT(B8471,"aaa")</f>
        <v/>
      </c>
      <c r="D8471" s="93" t="n"/>
      <c r="E8471" s="93" t="inlineStr">
        <is>
          <t>선크림</t>
        </is>
      </c>
      <c r="F8471" s="5" t="inlineStr">
        <is>
          <t>카페24</t>
        </is>
      </c>
      <c r="G8471" s="93" t="inlineStr">
        <is>
          <t>선크림 50ml  2set</t>
        </is>
      </c>
      <c r="H8471" s="93" t="n">
        <v>1</v>
      </c>
      <c r="J8471" s="7" t="n">
        <v>190801</v>
      </c>
      <c r="K8471" s="93" t="n"/>
      <c r="L8471" s="93" t="n">
        <v>35000</v>
      </c>
      <c r="M8471" s="93" t="n">
        <v>32952.5</v>
      </c>
      <c r="N8471" s="93" t="n">
        <v>4690</v>
      </c>
      <c r="O8471" s="148" t="n">
        <v>31818.18181818182</v>
      </c>
      <c r="P8471" s="93" t="inlineStr">
        <is>
          <t>카페24선크림선크림 50ml  2set190801</t>
        </is>
      </c>
    </row>
    <row r="8472">
      <c r="A8472" s="93" t="n"/>
      <c r="B8472" s="127" t="n">
        <v>44059</v>
      </c>
      <c r="C8472" s="93">
        <f>TEXT(B8472,"aaa")</f>
        <v/>
      </c>
      <c r="D8472" s="93" t="n"/>
      <c r="E8472" s="93" t="inlineStr">
        <is>
          <t>여름 한정 진정세트</t>
        </is>
      </c>
      <c r="F8472" s="5" t="inlineStr">
        <is>
          <t>카페24</t>
        </is>
      </c>
      <c r="G8472" s="93" t="inlineStr">
        <is>
          <t>여름 한정 진정세트</t>
        </is>
      </c>
      <c r="H8472" s="93" t="n">
        <v>1</v>
      </c>
      <c r="J8472" s="7" t="n">
        <v>190801</v>
      </c>
      <c r="K8472" s="93" t="n"/>
      <c r="L8472" s="93" t="n">
        <v>35000</v>
      </c>
      <c r="M8472" s="93" t="n">
        <v>32952.5</v>
      </c>
      <c r="N8472" s="93" t="n">
        <v>5605</v>
      </c>
      <c r="O8472" s="148" t="n">
        <v>31818.18181818182</v>
      </c>
      <c r="P8472" s="93" t="inlineStr">
        <is>
          <t>카페24여름 한정 진정세트여름 한정 진정세트190801</t>
        </is>
      </c>
    </row>
    <row r="8473">
      <c r="A8473" s="93" t="n"/>
      <c r="B8473" s="127" t="n">
        <v>44059</v>
      </c>
      <c r="C8473" s="93">
        <f>TEXT(B8473,"aaa")</f>
        <v/>
      </c>
      <c r="D8473" s="93" t="n"/>
      <c r="E8473" s="93" t="inlineStr">
        <is>
          <t>여름 한정 진정세트</t>
        </is>
      </c>
      <c r="F8473" s="5" t="inlineStr">
        <is>
          <t>카페24</t>
        </is>
      </c>
      <c r="G8473" s="93" t="inlineStr">
        <is>
          <t>여름 한정 진정세트 (대용량)</t>
        </is>
      </c>
      <c r="H8473" s="93" t="n">
        <v>2</v>
      </c>
      <c r="J8473" s="7" t="n">
        <v>190801</v>
      </c>
      <c r="K8473" s="93" t="n"/>
      <c r="L8473" s="93" t="n">
        <v>90000</v>
      </c>
      <c r="M8473" s="93" t="n">
        <v>84735</v>
      </c>
      <c r="N8473" s="93" t="n">
        <v>14140</v>
      </c>
      <c r="O8473" s="148" t="n">
        <v>81818.18181818181</v>
      </c>
      <c r="P8473" s="93" t="inlineStr">
        <is>
          <t>카페24여름 한정 진정세트여름 한정 진정세트 (대용량)190801</t>
        </is>
      </c>
    </row>
    <row r="8474">
      <c r="A8474" s="93" t="n"/>
      <c r="B8474" s="127" t="n">
        <v>44059</v>
      </c>
      <c r="C8474" s="93">
        <f>TEXT(B8474,"aaa")</f>
        <v/>
      </c>
      <c r="D8474" s="93" t="n"/>
      <c r="E8474" s="93" t="inlineStr">
        <is>
          <t>어성초진정패키지</t>
        </is>
      </c>
      <c r="F8474" s="5" t="inlineStr">
        <is>
          <t>카페24</t>
        </is>
      </c>
      <c r="G8474" s="93" t="inlineStr">
        <is>
          <t>어성초 진정패키지세트</t>
        </is>
      </c>
      <c r="H8474" s="93" t="n">
        <v>4</v>
      </c>
      <c r="J8474" s="7" t="n">
        <v>190801</v>
      </c>
      <c r="K8474" s="93" t="n"/>
      <c r="L8474" s="93" t="n">
        <v>396000</v>
      </c>
      <c r="M8474" s="93" t="n">
        <v>372834</v>
      </c>
      <c r="N8474" s="93" t="n">
        <v>60548</v>
      </c>
      <c r="O8474" s="148" t="n">
        <v>360000</v>
      </c>
      <c r="P8474" s="93" t="inlineStr">
        <is>
          <t>카페24어성초진정패키지어성초 진정패키지세트190801</t>
        </is>
      </c>
    </row>
    <row r="8475">
      <c r="A8475" s="93" t="n"/>
      <c r="B8475" s="127" t="n">
        <v>44059</v>
      </c>
      <c r="C8475" s="93">
        <f>TEXT(B8475,"aaa")</f>
        <v/>
      </c>
      <c r="D8475" s="93" t="n"/>
      <c r="E8475" s="93" t="inlineStr">
        <is>
          <t>머드크림마스크</t>
        </is>
      </c>
      <c r="F8475" s="5" t="inlineStr">
        <is>
          <t>카페24</t>
        </is>
      </c>
      <c r="G8475" s="93" t="inlineStr">
        <is>
          <t>머드크림마스크 100ml</t>
        </is>
      </c>
      <c r="H8475" s="93" t="n">
        <v>2</v>
      </c>
      <c r="J8475" s="7" t="n">
        <v>190801</v>
      </c>
      <c r="K8475" s="93" t="n"/>
      <c r="L8475" s="93" t="n">
        <v>40000</v>
      </c>
      <c r="M8475" s="93" t="n">
        <v>37660</v>
      </c>
      <c r="N8475" s="93" t="n">
        <v>2884</v>
      </c>
      <c r="O8475" s="148" t="n">
        <v>36363.63636363636</v>
      </c>
      <c r="P8475" s="93" t="inlineStr">
        <is>
          <t>카페24머드크림마스크머드크림마스크 100ml190801</t>
        </is>
      </c>
    </row>
    <row r="8476">
      <c r="A8476" s="93" t="n"/>
      <c r="B8476" s="127" t="n">
        <v>44059</v>
      </c>
      <c r="C8476" s="93">
        <f>TEXT(B8476,"aaa")</f>
        <v/>
      </c>
      <c r="D8476" s="93" t="n"/>
      <c r="E8476" s="93" t="inlineStr">
        <is>
          <t>머드크림마스크</t>
        </is>
      </c>
      <c r="F8476" s="5" t="inlineStr">
        <is>
          <t>카페24</t>
        </is>
      </c>
      <c r="G8476" s="93" t="inlineStr">
        <is>
          <t>머드크림마스크 100ml 2set</t>
        </is>
      </c>
      <c r="H8476" s="93" t="n">
        <v>2</v>
      </c>
      <c r="J8476" s="7" t="n">
        <v>190801</v>
      </c>
      <c r="K8476" s="93" t="n"/>
      <c r="L8476" s="93" t="n">
        <v>70000</v>
      </c>
      <c r="M8476" s="93" t="n">
        <v>65905</v>
      </c>
      <c r="N8476" s="93" t="n">
        <v>5768</v>
      </c>
      <c r="O8476" s="148" t="n">
        <v>63636.36363636363</v>
      </c>
      <c r="P8476" s="93" t="inlineStr">
        <is>
          <t>카페24머드크림마스크머드크림마스크 100ml 2set190801</t>
        </is>
      </c>
    </row>
    <row r="8477">
      <c r="A8477" s="93" t="n"/>
      <c r="B8477" s="127" t="n">
        <v>44059</v>
      </c>
      <c r="C8477" s="93">
        <f>TEXT(B8477,"aaa")</f>
        <v/>
      </c>
      <c r="D8477" s="93" t="n"/>
      <c r="E8477" s="93" t="inlineStr">
        <is>
          <t>마스크팩</t>
        </is>
      </c>
      <c r="F8477" s="5" t="inlineStr">
        <is>
          <t>카페24</t>
        </is>
      </c>
      <c r="G8477" s="93" t="inlineStr">
        <is>
          <t>마스크팩 1매</t>
        </is>
      </c>
      <c r="H8477" s="93" t="n">
        <v>21</v>
      </c>
      <c r="J8477" s="7" t="n">
        <v>190801</v>
      </c>
      <c r="K8477" s="93" t="n"/>
      <c r="L8477" s="93" t="n">
        <v>84000</v>
      </c>
      <c r="M8477" s="93" t="n">
        <v>79086</v>
      </c>
      <c r="N8477" s="93" t="n">
        <v>8337</v>
      </c>
      <c r="O8477" s="148" t="n">
        <v>76363.63636363635</v>
      </c>
      <c r="P8477" s="93" t="inlineStr">
        <is>
          <t>카페24마스크팩마스크팩 1매190801</t>
        </is>
      </c>
    </row>
    <row r="8478">
      <c r="A8478" s="93" t="n"/>
      <c r="B8478" s="127" t="n">
        <v>44059</v>
      </c>
      <c r="C8478" s="93">
        <f>TEXT(B8478,"aaa")</f>
        <v/>
      </c>
      <c r="D8478" s="93" t="n"/>
      <c r="E8478" s="93" t="inlineStr">
        <is>
          <t>마스크팩</t>
        </is>
      </c>
      <c r="F8478" s="5" t="inlineStr">
        <is>
          <t>카페24</t>
        </is>
      </c>
      <c r="G8478" s="93" t="inlineStr">
        <is>
          <t>마스크팩 10매</t>
        </is>
      </c>
      <c r="H8478" s="93" t="n">
        <v>5</v>
      </c>
      <c r="J8478" s="7" t="n">
        <v>190801</v>
      </c>
      <c r="K8478" s="93" t="n"/>
      <c r="L8478" s="93" t="n">
        <v>100000</v>
      </c>
      <c r="M8478" s="93" t="n">
        <v>94150</v>
      </c>
      <c r="N8478" s="93" t="n">
        <v>19850</v>
      </c>
      <c r="O8478" s="148" t="n">
        <v>90909.0909090909</v>
      </c>
      <c r="P8478" s="93" t="inlineStr">
        <is>
          <t>카페24마스크팩마스크팩 10매190801</t>
        </is>
      </c>
    </row>
    <row r="8479">
      <c r="A8479" s="93" t="n"/>
      <c r="B8479" s="127" t="n">
        <v>44059</v>
      </c>
      <c r="C8479" s="93">
        <f>TEXT(B8479,"aaa")</f>
        <v/>
      </c>
      <c r="D8479" s="93" t="n"/>
      <c r="E8479" s="93" t="inlineStr">
        <is>
          <t>토너</t>
        </is>
      </c>
      <c r="F8479" s="5" t="inlineStr">
        <is>
          <t>카페24</t>
        </is>
      </c>
      <c r="G8479" s="93" t="inlineStr">
        <is>
          <t>250ml</t>
        </is>
      </c>
      <c r="H8479" s="93" t="n">
        <v>50</v>
      </c>
      <c r="J8479" s="7" t="n">
        <v>190801</v>
      </c>
      <c r="K8479" s="93" t="n"/>
      <c r="L8479" s="93" t="n">
        <v>1000000</v>
      </c>
      <c r="M8479" s="93" t="n">
        <v>941500</v>
      </c>
      <c r="N8479" s="93" t="n">
        <v>163000</v>
      </c>
      <c r="O8479" s="148" t="n">
        <v>909090.9090909091</v>
      </c>
      <c r="P8479" s="93" t="inlineStr">
        <is>
          <t>카페24토너250ml190801</t>
        </is>
      </c>
    </row>
    <row r="8480">
      <c r="A8480" s="93" t="n"/>
      <c r="B8480" s="127" t="n">
        <v>44059</v>
      </c>
      <c r="C8480" s="93">
        <f>TEXT(B8480,"aaa")</f>
        <v/>
      </c>
      <c r="D8480" s="93" t="n"/>
      <c r="E8480" s="93" t="inlineStr">
        <is>
          <t>토너</t>
        </is>
      </c>
      <c r="F8480" s="5" t="inlineStr">
        <is>
          <t>카페24</t>
        </is>
      </c>
      <c r="G8480" s="93" t="inlineStr">
        <is>
          <t>250ml 2set</t>
        </is>
      </c>
      <c r="H8480" s="93" t="n">
        <v>37</v>
      </c>
      <c r="J8480" s="7" t="n">
        <v>190801</v>
      </c>
      <c r="K8480" s="93" t="n"/>
      <c r="L8480" s="93" t="n">
        <v>1295000</v>
      </c>
      <c r="M8480" s="93" t="n">
        <v>1219242.5</v>
      </c>
      <c r="N8480" s="93" t="n">
        <v>241240</v>
      </c>
      <c r="O8480" s="148" t="n">
        <v>1177272.727272727</v>
      </c>
      <c r="P8480" s="93" t="inlineStr">
        <is>
          <t>카페24토너250ml 2set190801</t>
        </is>
      </c>
    </row>
    <row r="8481">
      <c r="A8481" s="93" t="n"/>
      <c r="B8481" s="127" t="n">
        <v>44059</v>
      </c>
      <c r="C8481" s="93">
        <f>TEXT(B8481,"aaa")</f>
        <v/>
      </c>
      <c r="D8481" s="93" t="n"/>
      <c r="E8481" s="93" t="inlineStr">
        <is>
          <t>토너</t>
        </is>
      </c>
      <c r="F8481" s="5" t="inlineStr">
        <is>
          <t>카페24</t>
        </is>
      </c>
      <c r="G8481" s="93" t="inlineStr">
        <is>
          <t>500ml</t>
        </is>
      </c>
      <c r="H8481" s="93" t="n">
        <v>49</v>
      </c>
      <c r="J8481" s="7" t="n">
        <v>190801</v>
      </c>
      <c r="K8481" s="93" t="n"/>
      <c r="L8481" s="93" t="n">
        <v>1617000</v>
      </c>
      <c r="M8481" s="93" t="n">
        <v>1522405.5</v>
      </c>
      <c r="N8481" s="93" t="n">
        <v>231525</v>
      </c>
      <c r="O8481" s="148" t="n">
        <v>1470000</v>
      </c>
      <c r="P8481" s="93" t="inlineStr">
        <is>
          <t>카페24토너500ml190801</t>
        </is>
      </c>
    </row>
    <row r="8482">
      <c r="A8482" s="93" t="n"/>
      <c r="B8482" s="127" t="n">
        <v>44059</v>
      </c>
      <c r="C8482" s="93">
        <f>TEXT(B8482,"aaa")</f>
        <v/>
      </c>
      <c r="D8482" s="93" t="n"/>
      <c r="E8482" s="93" t="inlineStr">
        <is>
          <t>토너</t>
        </is>
      </c>
      <c r="F8482" s="5" t="inlineStr">
        <is>
          <t>카페24</t>
        </is>
      </c>
      <c r="G8482" s="93" t="inlineStr">
        <is>
          <t>스킨팩 화장솜 60P</t>
        </is>
      </c>
      <c r="H8482" s="93" t="n">
        <v>53</v>
      </c>
      <c r="J8482" s="7" t="n">
        <v>190801</v>
      </c>
      <c r="K8482" s="93" t="n"/>
      <c r="L8482" s="93" t="n">
        <v>159000</v>
      </c>
      <c r="M8482" s="93" t="n">
        <v>149698.5</v>
      </c>
      <c r="N8482" s="93" t="n">
        <v>58830</v>
      </c>
      <c r="O8482" s="148" t="n">
        <v>144545.4545454545</v>
      </c>
      <c r="P8482" s="93" t="inlineStr">
        <is>
          <t>카페24토너스킨팩 화장솜 60P190801</t>
        </is>
      </c>
    </row>
    <row r="8483">
      <c r="A8483" s="93" t="n"/>
      <c r="B8483" s="127" t="n">
        <v>44059</v>
      </c>
      <c r="C8483" s="93">
        <f>TEXT(B8483,"aaa")</f>
        <v/>
      </c>
      <c r="D8483" s="93" t="n"/>
      <c r="E8483" s="93" t="inlineStr">
        <is>
          <t>앰플</t>
        </is>
      </c>
      <c r="F8483" s="5" t="inlineStr">
        <is>
          <t>카페24</t>
        </is>
      </c>
      <c r="G8483" s="93" t="inlineStr">
        <is>
          <t>앰플 30ml</t>
        </is>
      </c>
      <c r="H8483" s="93" t="n">
        <v>8</v>
      </c>
      <c r="J8483" s="7" t="n">
        <v>190801</v>
      </c>
      <c r="K8483" s="93" t="n"/>
      <c r="L8483" s="93" t="n">
        <v>224000</v>
      </c>
      <c r="M8483" s="93" t="n">
        <v>210896</v>
      </c>
      <c r="N8483" s="93" t="n">
        <v>27176</v>
      </c>
      <c r="O8483" s="148" t="n">
        <v>203636.3636363636</v>
      </c>
      <c r="P8483" s="93" t="inlineStr">
        <is>
          <t>카페24앰플앰플 30ml190801</t>
        </is>
      </c>
    </row>
    <row r="8484">
      <c r="A8484" s="93" t="n"/>
      <c r="B8484" s="127" t="n">
        <v>44059</v>
      </c>
      <c r="C8484" s="93">
        <f>TEXT(B8484,"aaa")</f>
        <v/>
      </c>
      <c r="D8484" s="93" t="n"/>
      <c r="E8484" s="93" t="inlineStr">
        <is>
          <t>앰플</t>
        </is>
      </c>
      <c r="F8484" s="5" t="inlineStr">
        <is>
          <t>카페24</t>
        </is>
      </c>
      <c r="G8484" s="93" t="inlineStr">
        <is>
          <t>앰플 30ml  2set</t>
        </is>
      </c>
      <c r="H8484" s="93" t="n">
        <v>3</v>
      </c>
      <c r="J8484" s="7" t="n">
        <v>190801</v>
      </c>
      <c r="K8484" s="93" t="n"/>
      <c r="L8484" s="93" t="n">
        <v>144000</v>
      </c>
      <c r="M8484" s="93" t="n">
        <v>135576</v>
      </c>
      <c r="N8484" s="93" t="n">
        <v>20382</v>
      </c>
      <c r="O8484" s="148" t="n">
        <v>130909.0909090909</v>
      </c>
      <c r="P8484" s="93" t="inlineStr">
        <is>
          <t>카페24앰플앰플 30ml  2set190801</t>
        </is>
      </c>
    </row>
    <row r="8485">
      <c r="A8485" s="93" t="n"/>
      <c r="B8485" s="127" t="n">
        <v>44059</v>
      </c>
      <c r="C8485" s="93">
        <f>TEXT(B8485,"aaa")</f>
        <v/>
      </c>
      <c r="D8485" s="93" t="n"/>
      <c r="E8485" s="93" t="inlineStr">
        <is>
          <t>수딩크림</t>
        </is>
      </c>
      <c r="F8485" s="5" t="inlineStr">
        <is>
          <t>카페24</t>
        </is>
      </c>
      <c r="G8485" s="93" t="inlineStr">
        <is>
          <t>수딩크림 100ml</t>
        </is>
      </c>
      <c r="H8485" s="93" t="n">
        <v>2</v>
      </c>
      <c r="J8485" s="7" t="n">
        <v>190801</v>
      </c>
      <c r="K8485" s="93" t="n"/>
      <c r="L8485" s="93" t="n">
        <v>76000</v>
      </c>
      <c r="M8485" s="93" t="n">
        <v>71554</v>
      </c>
      <c r="N8485" s="93" t="n">
        <v>6090</v>
      </c>
      <c r="O8485" s="148" t="n">
        <v>69090.90909090909</v>
      </c>
      <c r="P8485" s="93" t="inlineStr">
        <is>
          <t>카페24수딩크림수딩크림 100ml190801</t>
        </is>
      </c>
    </row>
    <row r="8486">
      <c r="A8486" s="93" t="n"/>
      <c r="B8486" s="127" t="n">
        <v>44059</v>
      </c>
      <c r="C8486" s="93">
        <f>TEXT(B8486,"aaa")</f>
        <v/>
      </c>
      <c r="D8486" s="93" t="n"/>
      <c r="E8486" s="93" t="inlineStr">
        <is>
          <t>클렌징폼</t>
        </is>
      </c>
      <c r="F8486" s="5" t="inlineStr">
        <is>
          <t>카페24</t>
        </is>
      </c>
      <c r="G8486" s="93" t="inlineStr">
        <is>
          <t>클렌징폼 120ml</t>
        </is>
      </c>
      <c r="H8486" s="93" t="n">
        <v>9</v>
      </c>
      <c r="J8486" s="7" t="n">
        <v>190801</v>
      </c>
      <c r="K8486" s="93" t="n"/>
      <c r="L8486" s="93" t="n">
        <v>117000</v>
      </c>
      <c r="M8486" s="93" t="n">
        <v>110155.5</v>
      </c>
      <c r="N8486" s="93" t="n">
        <v>24750</v>
      </c>
      <c r="O8486" s="148" t="n">
        <v>106363.6363636364</v>
      </c>
      <c r="P8486" s="93" t="inlineStr">
        <is>
          <t>카페24클렌징폼클렌징폼 120ml190801</t>
        </is>
      </c>
    </row>
    <row r="8487">
      <c r="A8487" s="93" t="n"/>
      <c r="B8487" s="127" t="n">
        <v>44059</v>
      </c>
      <c r="C8487" s="93">
        <f>TEXT(B8487,"aaa")</f>
        <v/>
      </c>
      <c r="D8487" s="93" t="n"/>
      <c r="E8487" s="93" t="inlineStr">
        <is>
          <t>클렌징폼</t>
        </is>
      </c>
      <c r="F8487" s="5" t="inlineStr">
        <is>
          <t>카페24</t>
        </is>
      </c>
      <c r="G8487" s="93" t="inlineStr">
        <is>
          <t>클렌징폼 120ml 2set</t>
        </is>
      </c>
      <c r="H8487" s="93" t="n">
        <v>2</v>
      </c>
      <c r="J8487" s="7" t="n">
        <v>190801</v>
      </c>
      <c r="K8487" s="93" t="n"/>
      <c r="L8487" s="93" t="n">
        <v>48000</v>
      </c>
      <c r="M8487" s="93" t="n">
        <v>45192</v>
      </c>
      <c r="N8487" s="93" t="n">
        <v>4920</v>
      </c>
      <c r="O8487" s="148" t="n">
        <v>43636.36363636363</v>
      </c>
      <c r="P8487" s="93" t="inlineStr">
        <is>
          <t>카페24클렌징폼클렌징폼 120ml 2set190801</t>
        </is>
      </c>
    </row>
    <row r="8488">
      <c r="A8488" s="93" t="n"/>
      <c r="B8488" s="127" t="n">
        <v>44059</v>
      </c>
      <c r="C8488" s="93">
        <f>TEXT(B8488,"aaa")</f>
        <v/>
      </c>
      <c r="D8488" s="93" t="n"/>
      <c r="E8488" s="93" t="inlineStr">
        <is>
          <t>클렌징폼</t>
        </is>
      </c>
      <c r="F8488" s="5" t="inlineStr">
        <is>
          <t>카페24</t>
        </is>
      </c>
      <c r="G8488" s="93" t="inlineStr">
        <is>
          <t>클렌징폼 120ml 3set</t>
        </is>
      </c>
      <c r="H8488" s="93" t="n">
        <v>1</v>
      </c>
      <c r="J8488" s="7" t="n">
        <v>190801</v>
      </c>
      <c r="K8488" s="93" t="n"/>
      <c r="L8488" s="93" t="n">
        <v>33000</v>
      </c>
      <c r="M8488" s="93" t="n">
        <v>31069.5</v>
      </c>
      <c r="N8488" s="93" t="n">
        <v>3690</v>
      </c>
      <c r="O8488" s="148" t="n">
        <v>30000</v>
      </c>
      <c r="P8488" s="93" t="inlineStr">
        <is>
          <t>카페24클렌징폼클렌징폼 120ml 3set190801</t>
        </is>
      </c>
    </row>
    <row r="8489">
      <c r="A8489" s="93" t="n"/>
      <c r="B8489" s="127" t="n">
        <v>44059</v>
      </c>
      <c r="C8489" s="93">
        <f>TEXT(B8489,"aaa")</f>
        <v/>
      </c>
      <c r="D8489" s="93" t="n"/>
      <c r="E8489" s="93" t="inlineStr">
        <is>
          <t>토너</t>
        </is>
      </c>
      <c r="F8489" s="5" t="inlineStr">
        <is>
          <t>화해</t>
        </is>
      </c>
      <c r="G8489" s="93" t="inlineStr">
        <is>
          <t>250ml</t>
        </is>
      </c>
      <c r="H8489" s="93" t="n">
        <v>8</v>
      </c>
      <c r="J8489" s="7" t="n">
        <v>190801</v>
      </c>
      <c r="K8489" s="93" t="n"/>
      <c r="L8489" s="93" t="n">
        <v>160000</v>
      </c>
      <c r="M8489" s="93" t="n">
        <v>115200</v>
      </c>
      <c r="N8489" s="93" t="n">
        <v>26080</v>
      </c>
      <c r="O8489" s="148" t="n">
        <v>145454.5454545454</v>
      </c>
      <c r="P8489" s="93" t="inlineStr">
        <is>
          <t>화해토너250ml190801</t>
        </is>
      </c>
    </row>
    <row r="8490">
      <c r="A8490" s="93" t="n"/>
      <c r="B8490" s="127" t="n">
        <v>44059</v>
      </c>
      <c r="C8490" s="93">
        <f>TEXT(B8490,"aaa")</f>
        <v/>
      </c>
      <c r="D8490" s="93" t="n"/>
      <c r="E8490" s="6" t="inlineStr">
        <is>
          <t>토너</t>
        </is>
      </c>
      <c r="F8490" s="93" t="inlineStr">
        <is>
          <t>랄라블라</t>
        </is>
      </c>
      <c r="G8490" s="5" t="inlineStr">
        <is>
          <t>250ml</t>
        </is>
      </c>
      <c r="H8490" s="6" t="n">
        <v>162</v>
      </c>
      <c r="I8490" s="6" t="n"/>
      <c r="J8490" s="7" t="n">
        <v>190801</v>
      </c>
      <c r="K8490" s="93" t="n"/>
      <c r="L8490" s="93" t="n">
        <v>1469016</v>
      </c>
      <c r="M8490" s="93" t="n">
        <v>1469016</v>
      </c>
      <c r="N8490" s="93" t="n">
        <v>528120</v>
      </c>
      <c r="O8490" s="148" t="n">
        <v>1335469.090909091</v>
      </c>
      <c r="P8490" s="93" t="inlineStr">
        <is>
          <t>랄라블라토너250ml190801</t>
        </is>
      </c>
    </row>
    <row r="8491">
      <c r="A8491" s="93" t="n"/>
      <c r="B8491" s="127" t="n">
        <v>44059</v>
      </c>
      <c r="C8491" s="93">
        <f>TEXT(B8491,"aaa")</f>
        <v/>
      </c>
      <c r="D8491" s="93" t="n"/>
      <c r="E8491" s="6" t="inlineStr">
        <is>
          <t>토너</t>
        </is>
      </c>
      <c r="F8491" s="93" t="inlineStr">
        <is>
          <t>랄라블라</t>
        </is>
      </c>
      <c r="G8491" s="5" t="inlineStr">
        <is>
          <t>500ml</t>
        </is>
      </c>
      <c r="H8491" s="6" t="n">
        <v>357</v>
      </c>
      <c r="I8491" s="6" t="n"/>
      <c r="J8491" s="7" t="n">
        <v>190801</v>
      </c>
      <c r="K8491" s="93" t="n"/>
      <c r="L8491" s="93" t="n">
        <v>5647026</v>
      </c>
      <c r="M8491" s="93" t="n">
        <v>5647026</v>
      </c>
      <c r="N8491" s="93" t="n">
        <v>1686825</v>
      </c>
      <c r="O8491" s="148" t="n">
        <v>5133660</v>
      </c>
      <c r="P8491" s="93" t="inlineStr">
        <is>
          <t>랄라블라토너500ml190801</t>
        </is>
      </c>
    </row>
    <row r="8492">
      <c r="A8492" s="93" t="n"/>
      <c r="B8492" s="127" t="n">
        <v>44059</v>
      </c>
      <c r="C8492" s="93">
        <f>TEXT(B8492,"aaa")</f>
        <v/>
      </c>
      <c r="D8492" s="93" t="n"/>
      <c r="E8492" s="93" t="inlineStr">
        <is>
          <t>마스크팩</t>
        </is>
      </c>
      <c r="F8492" s="93" t="inlineStr">
        <is>
          <t>랄라블라</t>
        </is>
      </c>
      <c r="G8492" s="93" t="inlineStr">
        <is>
          <t>마스크팩 1매</t>
        </is>
      </c>
      <c r="H8492" s="6" t="n">
        <v>734</v>
      </c>
      <c r="I8492" s="6" t="n"/>
      <c r="J8492" s="93" t="n">
        <v>190801</v>
      </c>
      <c r="K8492" s="93" t="n"/>
      <c r="L8492" s="93" t="n">
        <v>787582</v>
      </c>
      <c r="M8492" s="93" t="n">
        <v>787582</v>
      </c>
      <c r="N8492" s="93" t="n">
        <v>291398</v>
      </c>
      <c r="O8492" s="148" t="n">
        <v>715983.6363636364</v>
      </c>
      <c r="P8492" s="93" t="inlineStr">
        <is>
          <t>랄라블라마스크팩마스크팩 1매190801</t>
        </is>
      </c>
    </row>
    <row r="8493">
      <c r="A8493" s="93" t="n"/>
      <c r="B8493" s="127" t="n">
        <v>44059</v>
      </c>
      <c r="C8493" s="93">
        <f>TEXT(B8493,"aaa")</f>
        <v/>
      </c>
      <c r="D8493" s="93" t="n"/>
      <c r="E8493" s="93" t="inlineStr">
        <is>
          <t>수딩크림 증정기획</t>
        </is>
      </c>
      <c r="F8493" s="93" t="inlineStr">
        <is>
          <t>랄라블라</t>
        </is>
      </c>
      <c r="G8493" s="93" t="inlineStr">
        <is>
          <t>수딩크림 증정기획</t>
        </is>
      </c>
      <c r="H8493" s="93" t="n">
        <v>59</v>
      </c>
      <c r="J8493" s="93" t="n">
        <v>190801</v>
      </c>
      <c r="K8493" s="93" t="n"/>
      <c r="L8493" s="93" t="n">
        <v>1010729</v>
      </c>
      <c r="M8493" s="93" t="n">
        <v>1010729</v>
      </c>
      <c r="N8493" s="93" t="n">
        <v>252225</v>
      </c>
      <c r="O8493" s="148" t="n">
        <v>918844.5454545454</v>
      </c>
      <c r="P8493" s="93" t="inlineStr">
        <is>
          <t>랄라블라수딩크림 증정기획수딩크림 증정기획190801</t>
        </is>
      </c>
    </row>
    <row r="8494">
      <c r="A8494" s="93" t="n"/>
      <c r="B8494" s="127" t="n">
        <v>44059</v>
      </c>
      <c r="C8494" s="93">
        <f>TEXT(B8494,"aaa")</f>
        <v/>
      </c>
      <c r="D8494" s="93" t="n"/>
      <c r="E8494" s="93" t="inlineStr">
        <is>
          <t>수딩크림</t>
        </is>
      </c>
      <c r="F8494" s="93" t="inlineStr">
        <is>
          <t>랄라블라</t>
        </is>
      </c>
      <c r="G8494" s="93" t="inlineStr">
        <is>
          <t>수딩크림 100ml</t>
        </is>
      </c>
      <c r="H8494" s="93" t="n">
        <v>23</v>
      </c>
      <c r="J8494" s="93" t="n">
        <v>190801</v>
      </c>
      <c r="K8494" s="93" t="n"/>
      <c r="L8494" s="93" t="n">
        <v>452893</v>
      </c>
      <c r="M8494" s="93" t="n">
        <v>452893</v>
      </c>
      <c r="N8494" s="93" t="n">
        <v>70035</v>
      </c>
      <c r="O8494" s="148" t="n">
        <v>411720.9090909091</v>
      </c>
      <c r="P8494" s="93" t="inlineStr">
        <is>
          <t>랄라블라수딩크림수딩크림 100ml190801</t>
        </is>
      </c>
    </row>
    <row r="8495">
      <c r="A8495" s="93" t="n"/>
      <c r="B8495" s="127" t="n">
        <v>44059</v>
      </c>
      <c r="C8495" s="93">
        <f>TEXT(B8495,"aaa")</f>
        <v/>
      </c>
      <c r="D8495" s="93" t="n"/>
      <c r="E8495" s="93" t="inlineStr">
        <is>
          <t>앰플 기획세트</t>
        </is>
      </c>
      <c r="F8495" s="93" t="inlineStr">
        <is>
          <t>랄라블라</t>
        </is>
      </c>
      <c r="G8495" s="93" t="inlineStr">
        <is>
          <t>앰플 기획세트</t>
        </is>
      </c>
      <c r="H8495" s="93" t="n">
        <v>93</v>
      </c>
      <c r="J8495" s="93" t="n">
        <v>190801</v>
      </c>
      <c r="K8495" s="93" t="n"/>
      <c r="L8495" s="93" t="n">
        <v>1383561</v>
      </c>
      <c r="M8495" s="93" t="n">
        <v>1383561</v>
      </c>
      <c r="N8495" s="93" t="n">
        <v>1383561</v>
      </c>
      <c r="O8495" s="148" t="n">
        <v>1257782.727272727</v>
      </c>
      <c r="P8495" s="93" t="inlineStr">
        <is>
          <t>랄라블라앰플 기획세트앰플 기획세트190801</t>
        </is>
      </c>
    </row>
    <row r="8496">
      <c r="A8496" s="93" t="n"/>
      <c r="B8496" s="127" t="n">
        <v>44059</v>
      </c>
      <c r="C8496" s="93">
        <f>TEXT(B8496,"aaa")</f>
        <v/>
      </c>
      <c r="D8496" s="93" t="n"/>
      <c r="E8496" s="93" t="inlineStr">
        <is>
          <t>클렌징폼 기획세트</t>
        </is>
      </c>
      <c r="F8496" s="93" t="inlineStr">
        <is>
          <t>랄라블라</t>
        </is>
      </c>
      <c r="G8496" s="93" t="inlineStr">
        <is>
          <t>클렌징폼 기획세트</t>
        </is>
      </c>
      <c r="H8496" s="93" t="n">
        <v>40</v>
      </c>
      <c r="J8496" s="93" t="n">
        <v>190801</v>
      </c>
      <c r="K8496" s="93" t="n"/>
      <c r="L8496" s="93" t="n">
        <v>278560</v>
      </c>
      <c r="M8496" s="93" t="n">
        <v>278560</v>
      </c>
      <c r="N8496" s="93" t="n">
        <v>278560</v>
      </c>
      <c r="O8496" s="148" t="n">
        <v>253236.3636363636</v>
      </c>
      <c r="P8496" s="93" t="inlineStr">
        <is>
          <t>랄라블라클렌징폼 기획세트클렌징폼 기획세트190801</t>
        </is>
      </c>
    </row>
    <row r="8497">
      <c r="A8497" s="93" t="n"/>
      <c r="B8497" s="127" t="n">
        <v>44059</v>
      </c>
      <c r="C8497" s="93">
        <f>TEXT(B8497,"aaa")</f>
        <v/>
      </c>
      <c r="D8497" s="93" t="n"/>
      <c r="E8497" s="93" t="inlineStr">
        <is>
          <t>클렌징폼</t>
        </is>
      </c>
      <c r="F8497" s="93" t="inlineStr">
        <is>
          <t>랄라블라</t>
        </is>
      </c>
      <c r="G8497" s="93" t="inlineStr">
        <is>
          <t>클렌징폼 120ml</t>
        </is>
      </c>
      <c r="H8497" s="6" t="n">
        <v>35</v>
      </c>
      <c r="I8497" s="6" t="n"/>
      <c r="J8497" s="7" t="n">
        <v>190801</v>
      </c>
      <c r="K8497" s="93" t="n"/>
      <c r="L8497" s="93" t="n">
        <v>237685</v>
      </c>
      <c r="M8497" s="93" t="n">
        <v>237685</v>
      </c>
      <c r="N8497" s="93" t="n">
        <v>96250</v>
      </c>
      <c r="O8497" s="148" t="n">
        <v>216077.2727272727</v>
      </c>
      <c r="P8497" s="93" t="inlineStr">
        <is>
          <t>랄라블라클렌징폼클렌징폼 120ml190801</t>
        </is>
      </c>
    </row>
    <row r="8498">
      <c r="A8498" s="93" t="n"/>
      <c r="B8498" s="127" t="n">
        <v>44059</v>
      </c>
      <c r="C8498" s="93">
        <f>TEXT(B8498,"aaa")</f>
        <v/>
      </c>
      <c r="D8498" s="93" t="n"/>
      <c r="E8498" s="93" t="inlineStr">
        <is>
          <t>토너 증정기획</t>
        </is>
      </c>
      <c r="F8498" s="93" t="inlineStr">
        <is>
          <t>랄라블라</t>
        </is>
      </c>
      <c r="G8498" s="93" t="inlineStr">
        <is>
          <t>토너 증정기획</t>
        </is>
      </c>
      <c r="H8498" s="6" t="n">
        <v>12</v>
      </c>
      <c r="I8498" s="6" t="n"/>
      <c r="J8498" s="7" t="n">
        <v>190801</v>
      </c>
      <c r="K8498" s="93" t="n"/>
      <c r="L8498" s="93" t="n">
        <v>113484</v>
      </c>
      <c r="M8498" s="93" t="n">
        <v>113484</v>
      </c>
      <c r="N8498" s="93" t="n">
        <v>53880</v>
      </c>
      <c r="O8498" s="148" t="n">
        <v>103167.2727272727</v>
      </c>
      <c r="P8498" s="93" t="inlineStr">
        <is>
          <t>랄라블라토너 증정기획토너 증정기획190801</t>
        </is>
      </c>
    </row>
    <row r="8499">
      <c r="A8499" s="93" t="n"/>
      <c r="B8499" s="127" t="n">
        <v>44059</v>
      </c>
      <c r="C8499" s="93">
        <f>TEXT(B8499,"aaa")</f>
        <v/>
      </c>
      <c r="D8499" s="93" t="n"/>
      <c r="E8499" s="93" t="inlineStr">
        <is>
          <t>선크림</t>
        </is>
      </c>
      <c r="F8499" s="93" t="inlineStr">
        <is>
          <t>랄라블라</t>
        </is>
      </c>
      <c r="G8499" s="93" t="inlineStr">
        <is>
          <t>선크림 50ml</t>
        </is>
      </c>
      <c r="H8499" s="93" t="n">
        <v>29</v>
      </c>
      <c r="J8499" s="93" t="n">
        <v>190801</v>
      </c>
      <c r="K8499" s="93" t="n"/>
      <c r="L8499" s="93" t="n">
        <v>290000</v>
      </c>
      <c r="M8499" s="93" t="n">
        <v>290000</v>
      </c>
      <c r="N8499" s="93" t="n">
        <v>68005</v>
      </c>
      <c r="O8499" s="148" t="n">
        <v>263636.3636363636</v>
      </c>
      <c r="P8499" s="93" t="inlineStr">
        <is>
          <t>랄라블라선크림선크림 50ml190801</t>
        </is>
      </c>
    </row>
    <row r="8500">
      <c r="A8500" s="93" t="n"/>
      <c r="B8500" s="127" t="n">
        <v>44059</v>
      </c>
      <c r="C8500" s="93">
        <f>TEXT(B8500,"aaa")</f>
        <v/>
      </c>
      <c r="D8500" s="93" t="n"/>
      <c r="E8500" s="93" t="inlineStr">
        <is>
          <t>대용량 기획세트</t>
        </is>
      </c>
      <c r="F8500" s="93" t="inlineStr">
        <is>
          <t>랄라블라</t>
        </is>
      </c>
      <c r="G8500" s="93" t="inlineStr">
        <is>
          <t>대용량 기획세트</t>
        </is>
      </c>
      <c r="H8500" s="93" t="n">
        <v>58</v>
      </c>
      <c r="J8500" s="93" t="n">
        <v>190801</v>
      </c>
      <c r="K8500" s="93" t="n"/>
      <c r="L8500" s="93" t="n">
        <v>917444</v>
      </c>
      <c r="M8500" s="93" t="n">
        <v>917444</v>
      </c>
      <c r="N8500" s="93" t="n">
        <v>338430</v>
      </c>
      <c r="O8500" s="148" t="n">
        <v>834039.9999999999</v>
      </c>
      <c r="P8500" s="93" t="inlineStr">
        <is>
          <t>랄라블라대용량 기획세트대용량 기획세트190801</t>
        </is>
      </c>
    </row>
    <row r="8501">
      <c r="A8501" s="93" t="n"/>
      <c r="B8501" s="127" t="n">
        <v>44059</v>
      </c>
      <c r="C8501" s="93">
        <f>TEXT(B8501,"aaa")</f>
        <v/>
      </c>
      <c r="D8501" s="93" t="n"/>
      <c r="E8501" s="93" t="inlineStr">
        <is>
          <t>마스크팩</t>
        </is>
      </c>
      <c r="F8501" s="93" t="inlineStr">
        <is>
          <t>랄라블라</t>
        </is>
      </c>
      <c r="G8501" s="93" t="inlineStr">
        <is>
          <t>마스크 5+1 기획세트</t>
        </is>
      </c>
      <c r="H8501" s="6" t="n">
        <v>425</v>
      </c>
      <c r="I8501" s="6" t="n"/>
      <c r="J8501" s="93" t="n">
        <v>190801</v>
      </c>
      <c r="K8501" s="93" t="n"/>
      <c r="L8501" s="93" t="n">
        <v>2378725</v>
      </c>
      <c r="M8501" s="93" t="n">
        <v>2378725</v>
      </c>
      <c r="N8501" s="93" t="n">
        <v>1130500</v>
      </c>
      <c r="O8501" s="148" t="n">
        <v>2162477.272727272</v>
      </c>
      <c r="P8501" s="93" t="inlineStr">
        <is>
          <t>랄라블라마스크팩마스크 5+1 기획세트190801</t>
        </is>
      </c>
    </row>
    <row r="8502">
      <c r="A8502" s="93" t="n"/>
      <c r="B8502" s="127" t="n">
        <v>44060</v>
      </c>
      <c r="C8502" s="93">
        <f>TEXT(B8502,"aaa")</f>
        <v/>
      </c>
      <c r="D8502" s="93" t="n"/>
      <c r="E8502" s="93" t="inlineStr">
        <is>
          <t>토너</t>
        </is>
      </c>
      <c r="F8502" s="5" t="inlineStr">
        <is>
          <t>스타일쉐어</t>
        </is>
      </c>
      <c r="G8502" s="93" t="inlineStr">
        <is>
          <t>250ml</t>
        </is>
      </c>
      <c r="H8502" s="93" t="n">
        <v>11</v>
      </c>
      <c r="J8502" s="7" t="n">
        <v>190801</v>
      </c>
      <c r="K8502" s="93" t="n"/>
      <c r="L8502" s="93" t="n">
        <v>220000</v>
      </c>
      <c r="M8502" s="93" t="n">
        <v>165000</v>
      </c>
      <c r="N8502" s="93" t="n">
        <v>35860</v>
      </c>
      <c r="O8502" s="148" t="n">
        <v>200000</v>
      </c>
      <c r="P8502" s="93" t="inlineStr">
        <is>
          <t>스타일쉐어토너250ml190801</t>
        </is>
      </c>
    </row>
    <row r="8503">
      <c r="A8503" s="93" t="n"/>
      <c r="B8503" s="127" t="n">
        <v>44060</v>
      </c>
      <c r="C8503" s="93">
        <f>TEXT(B8503,"aaa")</f>
        <v/>
      </c>
      <c r="D8503" s="93" t="n"/>
      <c r="E8503" s="93" t="inlineStr">
        <is>
          <t>선크림</t>
        </is>
      </c>
      <c r="F8503" s="5" t="inlineStr">
        <is>
          <t>카페24</t>
        </is>
      </c>
      <c r="G8503" s="93" t="inlineStr">
        <is>
          <t>선크림 50ml</t>
        </is>
      </c>
      <c r="H8503" s="93" t="n">
        <v>6</v>
      </c>
      <c r="J8503" s="7" t="n">
        <v>190801</v>
      </c>
      <c r="K8503" s="93" t="n"/>
      <c r="L8503" s="93" t="n">
        <v>120000</v>
      </c>
      <c r="M8503" s="93" t="n">
        <v>112980</v>
      </c>
      <c r="N8503" s="93" t="n">
        <v>14070</v>
      </c>
      <c r="O8503" s="148" t="n">
        <v>109090.9090909091</v>
      </c>
      <c r="P8503" s="93" t="inlineStr">
        <is>
          <t>카페24선크림선크림 50ml190801</t>
        </is>
      </c>
    </row>
    <row r="8504">
      <c r="A8504" s="93" t="n"/>
      <c r="B8504" s="127" t="n">
        <v>44060</v>
      </c>
      <c r="C8504" s="93">
        <f>TEXT(B8504,"aaa")</f>
        <v/>
      </c>
      <c r="D8504" s="93" t="n"/>
      <c r="E8504" s="93" t="inlineStr">
        <is>
          <t>선크림</t>
        </is>
      </c>
      <c r="F8504" s="5" t="inlineStr">
        <is>
          <t>카페24</t>
        </is>
      </c>
      <c r="G8504" s="93" t="inlineStr">
        <is>
          <t>선크림 50ml  2set</t>
        </is>
      </c>
      <c r="H8504" s="93" t="n">
        <v>1</v>
      </c>
      <c r="J8504" s="7" t="n">
        <v>190801</v>
      </c>
      <c r="K8504" s="93" t="n"/>
      <c r="L8504" s="93" t="n">
        <v>35000</v>
      </c>
      <c r="M8504" s="93" t="n">
        <v>32952.5</v>
      </c>
      <c r="N8504" s="93" t="n">
        <v>4690</v>
      </c>
      <c r="O8504" s="148" t="n">
        <v>31818.18181818182</v>
      </c>
      <c r="P8504" s="93" t="inlineStr">
        <is>
          <t>카페24선크림선크림 50ml  2set190801</t>
        </is>
      </c>
    </row>
    <row r="8505">
      <c r="A8505" s="93" t="n"/>
      <c r="B8505" s="127" t="n">
        <v>44060</v>
      </c>
      <c r="C8505" s="93">
        <f>TEXT(B8505,"aaa")</f>
        <v/>
      </c>
      <c r="D8505" s="93" t="n"/>
      <c r="E8505" s="93" t="inlineStr">
        <is>
          <t>여름 한정 진정세트</t>
        </is>
      </c>
      <c r="F8505" s="5" t="inlineStr">
        <is>
          <t>카페24</t>
        </is>
      </c>
      <c r="G8505" s="93" t="inlineStr">
        <is>
          <t>여름 한정 진정세트</t>
        </is>
      </c>
      <c r="H8505" s="93" t="n">
        <v>2</v>
      </c>
      <c r="J8505" s="7" t="n">
        <v>190801</v>
      </c>
      <c r="K8505" s="93" t="n"/>
      <c r="L8505" s="93" t="n">
        <v>70000</v>
      </c>
      <c r="M8505" s="93" t="n">
        <v>65905</v>
      </c>
      <c r="N8505" s="93" t="n">
        <v>11210</v>
      </c>
      <c r="O8505" s="148" t="n">
        <v>63636.36363636363</v>
      </c>
      <c r="P8505" s="93" t="inlineStr">
        <is>
          <t>카페24여름 한정 진정세트여름 한정 진정세트190801</t>
        </is>
      </c>
    </row>
    <row r="8506">
      <c r="A8506" s="93" t="n"/>
      <c r="B8506" s="127" t="n">
        <v>44060</v>
      </c>
      <c r="C8506" s="93">
        <f>TEXT(B8506,"aaa")</f>
        <v/>
      </c>
      <c r="D8506" s="93" t="n"/>
      <c r="E8506" s="93" t="inlineStr">
        <is>
          <t>여름 한정 진정세트</t>
        </is>
      </c>
      <c r="F8506" s="5" t="inlineStr">
        <is>
          <t>카페24</t>
        </is>
      </c>
      <c r="G8506" s="93" t="inlineStr">
        <is>
          <t>여름 한정 진정세트 (대용량)</t>
        </is>
      </c>
      <c r="H8506" s="93" t="n">
        <v>6</v>
      </c>
      <c r="J8506" s="7" t="n">
        <v>190801</v>
      </c>
      <c r="K8506" s="93" t="n"/>
      <c r="L8506" s="93" t="n">
        <v>270000</v>
      </c>
      <c r="M8506" s="93" t="n">
        <v>254205</v>
      </c>
      <c r="N8506" s="93" t="n">
        <v>42420</v>
      </c>
      <c r="O8506" s="148" t="n">
        <v>245454.5454545454</v>
      </c>
      <c r="P8506" s="93" t="inlineStr">
        <is>
          <t>카페24여름 한정 진정세트여름 한정 진정세트 (대용량)190801</t>
        </is>
      </c>
    </row>
    <row r="8507">
      <c r="A8507" s="93" t="n"/>
      <c r="B8507" s="127" t="n">
        <v>44060</v>
      </c>
      <c r="C8507" s="93">
        <f>TEXT(B8507,"aaa")</f>
        <v/>
      </c>
      <c r="D8507" s="93" t="n"/>
      <c r="E8507" s="93" t="inlineStr">
        <is>
          <t>어성초진정패키지</t>
        </is>
      </c>
      <c r="F8507" s="5" t="inlineStr">
        <is>
          <t>카페24</t>
        </is>
      </c>
      <c r="G8507" s="93" t="inlineStr">
        <is>
          <t>어성초 진정패키지세트</t>
        </is>
      </c>
      <c r="H8507" s="93" t="n">
        <v>2</v>
      </c>
      <c r="J8507" s="7" t="n">
        <v>190801</v>
      </c>
      <c r="K8507" s="93" t="n"/>
      <c r="L8507" s="93" t="n">
        <v>198000</v>
      </c>
      <c r="M8507" s="93" t="n">
        <v>186417</v>
      </c>
      <c r="N8507" s="93" t="n">
        <v>30274</v>
      </c>
      <c r="O8507" s="148" t="n">
        <v>180000</v>
      </c>
      <c r="P8507" s="93" t="inlineStr">
        <is>
          <t>카페24어성초진정패키지어성초 진정패키지세트190801</t>
        </is>
      </c>
    </row>
    <row r="8508">
      <c r="A8508" s="93" t="n"/>
      <c r="B8508" s="127" t="n">
        <v>44060</v>
      </c>
      <c r="C8508" s="93">
        <f>TEXT(B8508,"aaa")</f>
        <v/>
      </c>
      <c r="D8508" s="93" t="n"/>
      <c r="E8508" s="93" t="inlineStr">
        <is>
          <t>머드크림마스크</t>
        </is>
      </c>
      <c r="F8508" s="5" t="inlineStr">
        <is>
          <t>카페24</t>
        </is>
      </c>
      <c r="G8508" s="93" t="inlineStr">
        <is>
          <t>머드크림마스크 100ml</t>
        </is>
      </c>
      <c r="H8508" s="93" t="n">
        <v>6</v>
      </c>
      <c r="J8508" s="7" t="n">
        <v>190801</v>
      </c>
      <c r="K8508" s="93" t="n"/>
      <c r="L8508" s="93" t="n">
        <v>120000</v>
      </c>
      <c r="M8508" s="93" t="n">
        <v>112980</v>
      </c>
      <c r="N8508" s="93" t="n">
        <v>8652</v>
      </c>
      <c r="O8508" s="148" t="n">
        <v>109090.9090909091</v>
      </c>
      <c r="P8508" s="93" t="inlineStr">
        <is>
          <t>카페24머드크림마스크머드크림마스크 100ml190801</t>
        </is>
      </c>
    </row>
    <row r="8509">
      <c r="A8509" s="93" t="n"/>
      <c r="B8509" s="127" t="n">
        <v>44060</v>
      </c>
      <c r="C8509" s="93">
        <f>TEXT(B8509,"aaa")</f>
        <v/>
      </c>
      <c r="D8509" s="93" t="n"/>
      <c r="E8509" s="93" t="inlineStr">
        <is>
          <t>마스크팩</t>
        </is>
      </c>
      <c r="F8509" s="5" t="inlineStr">
        <is>
          <t>카페24</t>
        </is>
      </c>
      <c r="G8509" s="93" t="inlineStr">
        <is>
          <t>마스크팩 1매</t>
        </is>
      </c>
      <c r="H8509" s="93" t="n">
        <v>6</v>
      </c>
      <c r="J8509" s="7" t="n">
        <v>190801</v>
      </c>
      <c r="K8509" s="93" t="n"/>
      <c r="L8509" s="93" t="n">
        <v>24000</v>
      </c>
      <c r="M8509" s="93" t="n">
        <v>22596</v>
      </c>
      <c r="N8509" s="93" t="n">
        <v>2382</v>
      </c>
      <c r="O8509" s="148" t="n">
        <v>21818.18181818182</v>
      </c>
      <c r="P8509" s="93" t="inlineStr">
        <is>
          <t>카페24마스크팩마스크팩 1매190801</t>
        </is>
      </c>
    </row>
    <row r="8510">
      <c r="A8510" s="93" t="n"/>
      <c r="B8510" s="127" t="n">
        <v>44060</v>
      </c>
      <c r="C8510" s="93">
        <f>TEXT(B8510,"aaa")</f>
        <v/>
      </c>
      <c r="D8510" s="93" t="n"/>
      <c r="E8510" s="93" t="inlineStr">
        <is>
          <t>마스크팩</t>
        </is>
      </c>
      <c r="F8510" s="5" t="inlineStr">
        <is>
          <t>카페24</t>
        </is>
      </c>
      <c r="G8510" s="93" t="inlineStr">
        <is>
          <t>마스크팩 10매</t>
        </is>
      </c>
      <c r="H8510" s="93" t="n">
        <v>3</v>
      </c>
      <c r="J8510" s="7" t="n">
        <v>190801</v>
      </c>
      <c r="K8510" s="93" t="n"/>
      <c r="L8510" s="93" t="n">
        <v>60000</v>
      </c>
      <c r="M8510" s="93" t="n">
        <v>56490</v>
      </c>
      <c r="N8510" s="93" t="n">
        <v>11910</v>
      </c>
      <c r="O8510" s="148" t="n">
        <v>54545.45454545454</v>
      </c>
      <c r="P8510" s="93" t="inlineStr">
        <is>
          <t>카페24마스크팩마스크팩 10매190801</t>
        </is>
      </c>
    </row>
    <row r="8511">
      <c r="A8511" s="93" t="n"/>
      <c r="B8511" s="127" t="n">
        <v>44060</v>
      </c>
      <c r="C8511" s="93">
        <f>TEXT(B8511,"aaa")</f>
        <v/>
      </c>
      <c r="D8511" s="93" t="n"/>
      <c r="E8511" s="93" t="inlineStr">
        <is>
          <t>토너</t>
        </is>
      </c>
      <c r="F8511" s="5" t="inlineStr">
        <is>
          <t>카페24</t>
        </is>
      </c>
      <c r="G8511" s="93" t="inlineStr">
        <is>
          <t>250ml</t>
        </is>
      </c>
      <c r="H8511" s="93" t="n">
        <v>83</v>
      </c>
      <c r="J8511" s="7" t="n">
        <v>190801</v>
      </c>
      <c r="K8511" s="93" t="n"/>
      <c r="L8511" s="93" t="n">
        <v>1660000</v>
      </c>
      <c r="M8511" s="93" t="n">
        <v>1562890</v>
      </c>
      <c r="N8511" s="93" t="n">
        <v>270580</v>
      </c>
      <c r="O8511" s="148" t="n">
        <v>1509090.909090909</v>
      </c>
      <c r="P8511" s="93" t="inlineStr">
        <is>
          <t>카페24토너250ml190801</t>
        </is>
      </c>
    </row>
    <row r="8512">
      <c r="A8512" s="93" t="n"/>
      <c r="B8512" s="127" t="n">
        <v>44060</v>
      </c>
      <c r="C8512" s="93">
        <f>TEXT(B8512,"aaa")</f>
        <v/>
      </c>
      <c r="D8512" s="93" t="n"/>
      <c r="E8512" s="93" t="inlineStr">
        <is>
          <t>토너</t>
        </is>
      </c>
      <c r="F8512" s="5" t="inlineStr">
        <is>
          <t>카페24</t>
        </is>
      </c>
      <c r="G8512" s="93" t="inlineStr">
        <is>
          <t>250ml 2set</t>
        </is>
      </c>
      <c r="H8512" s="93" t="n">
        <v>53</v>
      </c>
      <c r="J8512" s="7" t="n">
        <v>190801</v>
      </c>
      <c r="K8512" s="93" t="n"/>
      <c r="L8512" s="93" t="n">
        <v>1855000</v>
      </c>
      <c r="M8512" s="93" t="n">
        <v>1746482.5</v>
      </c>
      <c r="N8512" s="93" t="n">
        <v>345560</v>
      </c>
      <c r="O8512" s="148" t="n">
        <v>1686363.636363636</v>
      </c>
      <c r="P8512" s="93" t="inlineStr">
        <is>
          <t>카페24토너250ml 2set190801</t>
        </is>
      </c>
    </row>
    <row r="8513">
      <c r="A8513" s="93" t="n"/>
      <c r="B8513" s="127" t="n">
        <v>44060</v>
      </c>
      <c r="C8513" s="93">
        <f>TEXT(B8513,"aaa")</f>
        <v/>
      </c>
      <c r="D8513" s="93" t="n"/>
      <c r="E8513" s="93" t="inlineStr">
        <is>
          <t>토너</t>
        </is>
      </c>
      <c r="F8513" s="5" t="inlineStr">
        <is>
          <t>카페24</t>
        </is>
      </c>
      <c r="G8513" s="93" t="inlineStr">
        <is>
          <t>500ml</t>
        </is>
      </c>
      <c r="H8513" s="93" t="n">
        <v>61</v>
      </c>
      <c r="J8513" s="7" t="n">
        <v>190801</v>
      </c>
      <c r="K8513" s="93" t="n"/>
      <c r="L8513" s="93" t="n">
        <v>2013000</v>
      </c>
      <c r="M8513" s="93" t="n">
        <v>1895239.5</v>
      </c>
      <c r="N8513" s="93" t="n">
        <v>288225</v>
      </c>
      <c r="O8513" s="148" t="n">
        <v>1830000</v>
      </c>
      <c r="P8513" s="93" t="inlineStr">
        <is>
          <t>카페24토너500ml190801</t>
        </is>
      </c>
    </row>
    <row r="8514">
      <c r="A8514" s="93" t="n"/>
      <c r="B8514" s="127" t="n">
        <v>44060</v>
      </c>
      <c r="C8514" s="93">
        <f>TEXT(B8514,"aaa")</f>
        <v/>
      </c>
      <c r="D8514" s="93" t="n"/>
      <c r="E8514" s="93" t="inlineStr">
        <is>
          <t>토너</t>
        </is>
      </c>
      <c r="F8514" s="5" t="inlineStr">
        <is>
          <t>카페24</t>
        </is>
      </c>
      <c r="G8514" s="93" t="inlineStr">
        <is>
          <t>스킨팩 화장솜 60P</t>
        </is>
      </c>
      <c r="H8514" s="93" t="n">
        <v>113</v>
      </c>
      <c r="J8514" s="7" t="n">
        <v>190801</v>
      </c>
      <c r="K8514" s="93" t="n"/>
      <c r="L8514" s="93" t="n">
        <v>339000</v>
      </c>
      <c r="M8514" s="93" t="n">
        <v>319168.5</v>
      </c>
      <c r="N8514" s="93" t="n">
        <v>125430</v>
      </c>
      <c r="O8514" s="148" t="n">
        <v>308181.8181818182</v>
      </c>
      <c r="P8514" s="93" t="inlineStr">
        <is>
          <t>카페24토너스킨팩 화장솜 60P190801</t>
        </is>
      </c>
    </row>
    <row r="8515">
      <c r="A8515" s="93" t="n"/>
      <c r="B8515" s="127" t="n">
        <v>44060</v>
      </c>
      <c r="C8515" s="93">
        <f>TEXT(B8515,"aaa")</f>
        <v/>
      </c>
      <c r="D8515" s="93" t="n"/>
      <c r="E8515" s="93" t="inlineStr">
        <is>
          <t>앰플</t>
        </is>
      </c>
      <c r="F8515" s="5" t="inlineStr">
        <is>
          <t>카페24</t>
        </is>
      </c>
      <c r="G8515" s="93" t="inlineStr">
        <is>
          <t>앰플 30ml</t>
        </is>
      </c>
      <c r="H8515" s="93" t="n">
        <v>20</v>
      </c>
      <c r="J8515" s="7" t="n">
        <v>190801</v>
      </c>
      <c r="K8515" s="93" t="n"/>
      <c r="L8515" s="93" t="n">
        <v>560000</v>
      </c>
      <c r="M8515" s="93" t="n">
        <v>527240</v>
      </c>
      <c r="N8515" s="93" t="n">
        <v>67940</v>
      </c>
      <c r="O8515" s="148" t="n">
        <v>509090.9090909091</v>
      </c>
      <c r="P8515" s="93" t="inlineStr">
        <is>
          <t>카페24앰플앰플 30ml190801</t>
        </is>
      </c>
    </row>
    <row r="8516">
      <c r="A8516" s="93" t="n"/>
      <c r="B8516" s="127" t="n">
        <v>44060</v>
      </c>
      <c r="C8516" s="93">
        <f>TEXT(B8516,"aaa")</f>
        <v/>
      </c>
      <c r="D8516" s="93" t="n"/>
      <c r="E8516" s="93" t="inlineStr">
        <is>
          <t>앰플</t>
        </is>
      </c>
      <c r="F8516" s="5" t="inlineStr">
        <is>
          <t>카페24</t>
        </is>
      </c>
      <c r="G8516" s="93" t="inlineStr">
        <is>
          <t>앰플 30ml  2set</t>
        </is>
      </c>
      <c r="H8516" s="93" t="n">
        <v>2</v>
      </c>
      <c r="J8516" s="7" t="n">
        <v>190801</v>
      </c>
      <c r="K8516" s="93" t="n"/>
      <c r="L8516" s="93" t="n">
        <v>96000</v>
      </c>
      <c r="M8516" s="93" t="n">
        <v>90384</v>
      </c>
      <c r="N8516" s="93" t="n">
        <v>13588</v>
      </c>
      <c r="O8516" s="148" t="n">
        <v>87272.72727272726</v>
      </c>
      <c r="P8516" s="93" t="inlineStr">
        <is>
          <t>카페24앰플앰플 30ml  2set190801</t>
        </is>
      </c>
    </row>
    <row r="8517">
      <c r="A8517" s="93" t="n"/>
      <c r="B8517" s="127" t="n">
        <v>44060</v>
      </c>
      <c r="C8517" s="93">
        <f>TEXT(B8517,"aaa")</f>
        <v/>
      </c>
      <c r="D8517" s="93" t="n"/>
      <c r="E8517" s="93" t="inlineStr">
        <is>
          <t>수딩크림</t>
        </is>
      </c>
      <c r="F8517" s="5" t="inlineStr">
        <is>
          <t>카페24</t>
        </is>
      </c>
      <c r="G8517" s="93" t="inlineStr">
        <is>
          <t>수딩크림 100ml</t>
        </is>
      </c>
      <c r="H8517" s="93" t="n">
        <v>7</v>
      </c>
      <c r="J8517" s="7" t="n">
        <v>190801</v>
      </c>
      <c r="K8517" s="93" t="n"/>
      <c r="L8517" s="93" t="n">
        <v>266000</v>
      </c>
      <c r="M8517" s="93" t="n">
        <v>250439</v>
      </c>
      <c r="N8517" s="93" t="n">
        <v>21315</v>
      </c>
      <c r="O8517" s="148" t="n">
        <v>241818.1818181818</v>
      </c>
      <c r="P8517" s="93" t="inlineStr">
        <is>
          <t>카페24수딩크림수딩크림 100ml190801</t>
        </is>
      </c>
    </row>
    <row r="8518">
      <c r="A8518" s="93" t="n"/>
      <c r="B8518" s="127" t="n">
        <v>44060</v>
      </c>
      <c r="C8518" s="93">
        <f>TEXT(B8518,"aaa")</f>
        <v/>
      </c>
      <c r="D8518" s="93" t="n"/>
      <c r="E8518" s="93" t="inlineStr">
        <is>
          <t>클렌징폼</t>
        </is>
      </c>
      <c r="F8518" s="5" t="inlineStr">
        <is>
          <t>카페24</t>
        </is>
      </c>
      <c r="G8518" s="93" t="inlineStr">
        <is>
          <t>클렌징폼 120ml</t>
        </is>
      </c>
      <c r="H8518" s="93" t="n">
        <v>19</v>
      </c>
      <c r="J8518" s="7" t="n">
        <v>190801</v>
      </c>
      <c r="K8518" s="93" t="n"/>
      <c r="L8518" s="93" t="n">
        <v>247000</v>
      </c>
      <c r="M8518" s="93" t="n">
        <v>232550.5</v>
      </c>
      <c r="N8518" s="93" t="n">
        <v>52250</v>
      </c>
      <c r="O8518" s="148" t="n">
        <v>224545.4545454545</v>
      </c>
      <c r="P8518" s="93" t="inlineStr">
        <is>
          <t>카페24클렌징폼클렌징폼 120ml190801</t>
        </is>
      </c>
    </row>
    <row r="8519">
      <c r="A8519" s="93" t="n"/>
      <c r="B8519" s="127" t="n">
        <v>44060</v>
      </c>
      <c r="C8519" s="93">
        <f>TEXT(B8519,"aaa")</f>
        <v/>
      </c>
      <c r="D8519" s="93" t="n"/>
      <c r="E8519" s="93" t="inlineStr">
        <is>
          <t>클렌징폼</t>
        </is>
      </c>
      <c r="F8519" s="5" t="inlineStr">
        <is>
          <t>카페24</t>
        </is>
      </c>
      <c r="G8519" s="93" t="inlineStr">
        <is>
          <t>클렌징폼 120ml 2set</t>
        </is>
      </c>
      <c r="H8519" s="93" t="n">
        <v>3</v>
      </c>
      <c r="J8519" s="7" t="n">
        <v>190801</v>
      </c>
      <c r="K8519" s="93" t="n"/>
      <c r="L8519" s="93" t="n">
        <v>72000</v>
      </c>
      <c r="M8519" s="93" t="n">
        <v>67788</v>
      </c>
      <c r="N8519" s="93" t="n">
        <v>7380</v>
      </c>
      <c r="O8519" s="148" t="n">
        <v>65454.54545454545</v>
      </c>
      <c r="P8519" s="93" t="inlineStr">
        <is>
          <t>카페24클렌징폼클렌징폼 120ml 2set190801</t>
        </is>
      </c>
    </row>
    <row r="8520">
      <c r="A8520" s="93" t="n"/>
      <c r="B8520" s="127" t="n">
        <v>44060</v>
      </c>
      <c r="C8520" s="93">
        <f>TEXT(B8520,"aaa")</f>
        <v/>
      </c>
      <c r="D8520" s="93" t="n"/>
      <c r="E8520" s="93" t="inlineStr">
        <is>
          <t>마스크팩</t>
        </is>
      </c>
      <c r="F8520" s="5" t="inlineStr">
        <is>
          <t>화해</t>
        </is>
      </c>
      <c r="G8520" s="93" t="inlineStr">
        <is>
          <t>마스크팩 10매</t>
        </is>
      </c>
      <c r="H8520" s="93" t="n">
        <v>1</v>
      </c>
      <c r="J8520" s="7" t="n">
        <v>190801</v>
      </c>
      <c r="K8520" s="93" t="n"/>
      <c r="L8520" s="93" t="n">
        <v>20000</v>
      </c>
      <c r="M8520" s="93" t="n">
        <v>15000</v>
      </c>
      <c r="N8520" s="93" t="n">
        <v>3970</v>
      </c>
      <c r="O8520" s="148" t="n">
        <v>18181.81818181818</v>
      </c>
      <c r="P8520" s="93" t="inlineStr">
        <is>
          <t>화해마스크팩마스크팩 10매190801</t>
        </is>
      </c>
    </row>
    <row r="8521">
      <c r="A8521" s="93" t="n"/>
      <c r="B8521" s="127" t="n">
        <v>44060</v>
      </c>
      <c r="C8521" s="93">
        <f>TEXT(B8521,"aaa")</f>
        <v/>
      </c>
      <c r="D8521" s="93" t="n"/>
      <c r="E8521" s="93" t="inlineStr">
        <is>
          <t>토너</t>
        </is>
      </c>
      <c r="F8521" s="5" t="inlineStr">
        <is>
          <t>화해</t>
        </is>
      </c>
      <c r="G8521" s="93" t="inlineStr">
        <is>
          <t>250ml</t>
        </is>
      </c>
      <c r="H8521" s="93" t="n">
        <v>6</v>
      </c>
      <c r="J8521" s="7" t="n">
        <v>190801</v>
      </c>
      <c r="K8521" s="93" t="n"/>
      <c r="L8521" s="93" t="n">
        <v>120000</v>
      </c>
      <c r="M8521" s="93" t="n">
        <v>86400</v>
      </c>
      <c r="N8521" s="93" t="n">
        <v>19560</v>
      </c>
      <c r="O8521" s="148" t="n">
        <v>109090.9090909091</v>
      </c>
      <c r="P8521" s="93" t="inlineStr">
        <is>
          <t>화해토너250ml190801</t>
        </is>
      </c>
    </row>
    <row r="8522" customFormat="1" s="93">
      <c r="B8522" s="127" t="n">
        <v>44061</v>
      </c>
      <c r="C8522" s="93">
        <f>TEXT(B8522,"aaa")</f>
        <v/>
      </c>
      <c r="E8522" s="93" t="inlineStr">
        <is>
          <t>수딩크림</t>
        </is>
      </c>
      <c r="F8522" s="5" t="inlineStr">
        <is>
          <t>쇼피태국</t>
        </is>
      </c>
      <c r="G8522" s="93" t="inlineStr">
        <is>
          <t>200812=수딩크림 100ml</t>
        </is>
      </c>
      <c r="H8522" s="93" t="n">
        <v>2</v>
      </c>
      <c r="J8522" s="7" t="n">
        <v>190801</v>
      </c>
      <c r="L8522" s="93" t="n">
        <v>76220</v>
      </c>
      <c r="M8522" s="93" t="n">
        <v>73933.39999999999</v>
      </c>
      <c r="N8522" s="93" t="n">
        <v>8550</v>
      </c>
      <c r="O8522" s="148" t="n">
        <v>69290.90909090909</v>
      </c>
      <c r="P8522" s="93" t="inlineStr">
        <is>
          <t>쇼피태국수딩크림200812=수딩크림 100ml190801</t>
        </is>
      </c>
    </row>
    <row r="8523" customFormat="1" s="93">
      <c r="B8523" s="127" t="n">
        <v>44061</v>
      </c>
      <c r="C8523" s="93">
        <f>TEXT(B8523,"aaa")</f>
        <v/>
      </c>
      <c r="E8523" s="93" t="inlineStr">
        <is>
          <t>머드크림마스크</t>
        </is>
      </c>
      <c r="F8523" s="5" t="inlineStr">
        <is>
          <t>쇼피태국</t>
        </is>
      </c>
      <c r="G8523" s="93" t="inlineStr">
        <is>
          <t>200812=머드크림마스크 100ml</t>
        </is>
      </c>
      <c r="H8523" s="93" t="n">
        <v>1</v>
      </c>
      <c r="J8523" s="7" t="n">
        <v>190801</v>
      </c>
      <c r="L8523" s="93" t="n">
        <v>22866</v>
      </c>
      <c r="M8523" s="93" t="n">
        <v>22180.02</v>
      </c>
      <c r="N8523" s="93" t="n">
        <v>1442</v>
      </c>
      <c r="O8523" s="148" t="n">
        <v>20787.27272727272</v>
      </c>
      <c r="P8523" s="93" t="inlineStr">
        <is>
          <t>쇼피태국머드크림마스크200812=머드크림마스크 100ml190801</t>
        </is>
      </c>
    </row>
    <row r="8524" customFormat="1" s="93">
      <c r="B8524" s="127" t="n">
        <v>44061</v>
      </c>
      <c r="C8524" s="93">
        <f>TEXT(B8524,"aaa")</f>
        <v/>
      </c>
      <c r="E8524" s="93" t="inlineStr">
        <is>
          <t>선크림</t>
        </is>
      </c>
      <c r="F8524" s="5" t="inlineStr">
        <is>
          <t>쇼피태국</t>
        </is>
      </c>
      <c r="G8524" s="93" t="inlineStr">
        <is>
          <t>200812=선크림 50ml</t>
        </is>
      </c>
      <c r="H8524" s="93" t="n">
        <v>2</v>
      </c>
      <c r="J8524" s="7" t="n">
        <v>190801</v>
      </c>
      <c r="L8524" s="93" t="n">
        <v>45732</v>
      </c>
      <c r="M8524" s="93" t="n">
        <v>44360.04</v>
      </c>
      <c r="N8524" s="93" t="n">
        <v>4690</v>
      </c>
      <c r="O8524" s="148" t="n">
        <v>41574.54545454545</v>
      </c>
      <c r="P8524" s="93" t="inlineStr">
        <is>
          <t>쇼피태국선크림200812=선크림 50ml190801</t>
        </is>
      </c>
    </row>
    <row r="8525" customFormat="1" s="93">
      <c r="B8525" s="127" t="n">
        <v>44061</v>
      </c>
      <c r="C8525" s="93">
        <f>TEXT(B8525,"aaa")</f>
        <v/>
      </c>
      <c r="E8525" s="93" t="inlineStr">
        <is>
          <t>토너</t>
        </is>
      </c>
      <c r="F8525" s="5" t="inlineStr">
        <is>
          <t>스타일쉐어</t>
        </is>
      </c>
      <c r="G8525" s="93" t="inlineStr">
        <is>
          <t>250ml</t>
        </is>
      </c>
      <c r="H8525" s="93" t="n">
        <v>7</v>
      </c>
      <c r="J8525" s="7" t="n">
        <v>190801</v>
      </c>
      <c r="L8525" s="93" t="n">
        <v>140000</v>
      </c>
      <c r="M8525" s="93" t="n">
        <v>105000</v>
      </c>
      <c r="N8525" s="93" t="n">
        <v>22820</v>
      </c>
      <c r="O8525" s="148" t="n">
        <v>127272.7272727273</v>
      </c>
      <c r="P8525" s="93" t="inlineStr">
        <is>
          <t>스타일쉐어토너250ml190801</t>
        </is>
      </c>
    </row>
    <row r="8526" customFormat="1" s="93">
      <c r="B8526" s="127" t="n">
        <v>44061</v>
      </c>
      <c r="C8526" s="93">
        <f>TEXT(B8526,"aaa")</f>
        <v/>
      </c>
      <c r="E8526" s="93" t="inlineStr">
        <is>
          <t>선크림</t>
        </is>
      </c>
      <c r="F8526" s="5" t="inlineStr">
        <is>
          <t>카페24</t>
        </is>
      </c>
      <c r="G8526" s="93" t="inlineStr">
        <is>
          <t>선크림 50ml</t>
        </is>
      </c>
      <c r="H8526" s="93" t="n">
        <v>2</v>
      </c>
      <c r="J8526" s="7" t="n">
        <v>190801</v>
      </c>
      <c r="L8526" s="93" t="n">
        <v>40000</v>
      </c>
      <c r="M8526" s="93" t="n">
        <v>37660</v>
      </c>
      <c r="N8526" s="93" t="n">
        <v>4690</v>
      </c>
      <c r="O8526" s="148" t="n">
        <v>36363.63636363636</v>
      </c>
      <c r="P8526" s="93" t="inlineStr">
        <is>
          <t>카페24선크림선크림 50ml190801</t>
        </is>
      </c>
    </row>
    <row r="8527" customFormat="1" s="93">
      <c r="B8527" s="127" t="n">
        <v>44061</v>
      </c>
      <c r="C8527" s="93">
        <f>TEXT(B8527,"aaa")</f>
        <v/>
      </c>
      <c r="E8527" s="93" t="inlineStr">
        <is>
          <t>선크림</t>
        </is>
      </c>
      <c r="F8527" s="5" t="inlineStr">
        <is>
          <t>카페24</t>
        </is>
      </c>
      <c r="G8527" s="93" t="inlineStr">
        <is>
          <t>선크림 50ml  2set</t>
        </is>
      </c>
      <c r="H8527" s="93" t="n">
        <v>1</v>
      </c>
      <c r="J8527" s="7" t="n">
        <v>190801</v>
      </c>
      <c r="L8527" s="93" t="n">
        <v>35000</v>
      </c>
      <c r="M8527" s="93" t="n">
        <v>32952.5</v>
      </c>
      <c r="N8527" s="93" t="n">
        <v>4690</v>
      </c>
      <c r="O8527" s="148" t="n">
        <v>31818.18181818182</v>
      </c>
      <c r="P8527" s="93" t="inlineStr">
        <is>
          <t>카페24선크림선크림 50ml  2set190801</t>
        </is>
      </c>
    </row>
    <row r="8528" customFormat="1" s="93">
      <c r="B8528" s="127" t="n">
        <v>44061</v>
      </c>
      <c r="C8528" s="93">
        <f>TEXT(B8528,"aaa")</f>
        <v/>
      </c>
      <c r="E8528" s="93" t="inlineStr">
        <is>
          <t>여름 한정 진정세트</t>
        </is>
      </c>
      <c r="F8528" s="5" t="inlineStr">
        <is>
          <t>카페24</t>
        </is>
      </c>
      <c r="G8528" s="93" t="inlineStr">
        <is>
          <t>여름 한정 진정세트</t>
        </is>
      </c>
      <c r="H8528" s="93" t="n">
        <v>6</v>
      </c>
      <c r="J8528" s="7" t="n">
        <v>190801</v>
      </c>
      <c r="L8528" s="93" t="n">
        <v>210000</v>
      </c>
      <c r="M8528" s="93" t="n">
        <v>197715</v>
      </c>
      <c r="N8528" s="93" t="n">
        <v>33630</v>
      </c>
      <c r="O8528" s="148" t="n">
        <v>190909.0909090909</v>
      </c>
      <c r="P8528" s="93" t="inlineStr">
        <is>
          <t>카페24여름 한정 진정세트여름 한정 진정세트190801</t>
        </is>
      </c>
    </row>
    <row r="8529" customFormat="1" s="93">
      <c r="B8529" s="127" t="n">
        <v>44061</v>
      </c>
      <c r="C8529" s="93">
        <f>TEXT(B8529,"aaa")</f>
        <v/>
      </c>
      <c r="E8529" s="93" t="inlineStr">
        <is>
          <t>여름 한정 진정세트</t>
        </is>
      </c>
      <c r="F8529" s="5" t="inlineStr">
        <is>
          <t>카페24</t>
        </is>
      </c>
      <c r="G8529" s="93" t="inlineStr">
        <is>
          <t>여름 한정 진정세트 (대용량)</t>
        </is>
      </c>
      <c r="H8529" s="93" t="n">
        <v>8</v>
      </c>
      <c r="J8529" s="7" t="n">
        <v>190801</v>
      </c>
      <c r="L8529" s="93" t="n">
        <v>360000</v>
      </c>
      <c r="M8529" s="93" t="n">
        <v>338940</v>
      </c>
      <c r="N8529" s="93" t="n">
        <v>56560</v>
      </c>
      <c r="O8529" s="148" t="n">
        <v>327272.7272727272</v>
      </c>
      <c r="P8529" s="93" t="inlineStr">
        <is>
          <t>카페24여름 한정 진정세트여름 한정 진정세트 (대용량)190801</t>
        </is>
      </c>
    </row>
    <row r="8530" customFormat="1" s="93">
      <c r="B8530" s="127" t="n">
        <v>44061</v>
      </c>
      <c r="C8530" s="93">
        <f>TEXT(B8530,"aaa")</f>
        <v/>
      </c>
      <c r="E8530" s="93" t="inlineStr">
        <is>
          <t>어성초진정패키지</t>
        </is>
      </c>
      <c r="F8530" s="5" t="inlineStr">
        <is>
          <t>카페24</t>
        </is>
      </c>
      <c r="G8530" s="93" t="inlineStr">
        <is>
          <t>어성초 진정패키지세트</t>
        </is>
      </c>
      <c r="H8530" s="93" t="n">
        <v>2</v>
      </c>
      <c r="J8530" s="7" t="n">
        <v>190801</v>
      </c>
      <c r="L8530" s="93" t="n">
        <v>198000</v>
      </c>
      <c r="M8530" s="93" t="n">
        <v>186417</v>
      </c>
      <c r="N8530" s="93" t="n">
        <v>30274</v>
      </c>
      <c r="O8530" s="148" t="n">
        <v>180000</v>
      </c>
      <c r="P8530" s="93" t="inlineStr">
        <is>
          <t>카페24어성초진정패키지어성초 진정패키지세트190801</t>
        </is>
      </c>
    </row>
    <row r="8531" customFormat="1" s="93">
      <c r="B8531" s="127" t="n">
        <v>44061</v>
      </c>
      <c r="C8531" s="93">
        <f>TEXT(B8531,"aaa")</f>
        <v/>
      </c>
      <c r="E8531" s="93" t="inlineStr">
        <is>
          <t>머드크림마스크</t>
        </is>
      </c>
      <c r="F8531" s="5" t="inlineStr">
        <is>
          <t>카페24</t>
        </is>
      </c>
      <c r="G8531" s="93" t="inlineStr">
        <is>
          <t>머드크림마스크 100ml</t>
        </is>
      </c>
      <c r="H8531" s="93" t="n">
        <v>2</v>
      </c>
      <c r="J8531" s="7" t="n">
        <v>190801</v>
      </c>
      <c r="L8531" s="93" t="n">
        <v>40000</v>
      </c>
      <c r="M8531" s="93" t="n">
        <v>37660</v>
      </c>
      <c r="N8531" s="93" t="n">
        <v>2884</v>
      </c>
      <c r="O8531" s="148" t="n">
        <v>36363.63636363636</v>
      </c>
      <c r="P8531" s="93" t="inlineStr">
        <is>
          <t>카페24머드크림마스크머드크림마스크 100ml190801</t>
        </is>
      </c>
    </row>
    <row r="8532" customFormat="1" s="93">
      <c r="B8532" s="127" t="n">
        <v>44061</v>
      </c>
      <c r="C8532" s="93">
        <f>TEXT(B8532,"aaa")</f>
        <v/>
      </c>
      <c r="E8532" s="93" t="inlineStr">
        <is>
          <t>머드크림마스크</t>
        </is>
      </c>
      <c r="F8532" s="5" t="inlineStr">
        <is>
          <t>카페24</t>
        </is>
      </c>
      <c r="G8532" s="93" t="inlineStr">
        <is>
          <t>머드크림마스크 100ml 2set</t>
        </is>
      </c>
      <c r="H8532" s="93" t="n">
        <v>2</v>
      </c>
      <c r="J8532" s="7" t="n">
        <v>190801</v>
      </c>
      <c r="L8532" s="93" t="n">
        <v>70000</v>
      </c>
      <c r="M8532" s="93" t="n">
        <v>65905</v>
      </c>
      <c r="N8532" s="93" t="n">
        <v>5768</v>
      </c>
      <c r="O8532" s="148" t="n">
        <v>63636.36363636363</v>
      </c>
      <c r="P8532" s="93" t="inlineStr">
        <is>
          <t>카페24머드크림마스크머드크림마스크 100ml 2set190801</t>
        </is>
      </c>
    </row>
    <row r="8533" customFormat="1" s="93">
      <c r="B8533" s="127" t="n">
        <v>44061</v>
      </c>
      <c r="C8533" s="93">
        <f>TEXT(B8533,"aaa")</f>
        <v/>
      </c>
      <c r="E8533" s="93" t="inlineStr">
        <is>
          <t>마스크팩</t>
        </is>
      </c>
      <c r="F8533" s="5" t="inlineStr">
        <is>
          <t>카페24</t>
        </is>
      </c>
      <c r="G8533" s="93" t="inlineStr">
        <is>
          <t>마스크팩 1매</t>
        </is>
      </c>
      <c r="H8533" s="93" t="n">
        <v>2</v>
      </c>
      <c r="J8533" s="7" t="n">
        <v>190801</v>
      </c>
      <c r="L8533" s="93" t="n">
        <v>8000</v>
      </c>
      <c r="M8533" s="93" t="n">
        <v>7532</v>
      </c>
      <c r="N8533" s="93" t="n">
        <v>794</v>
      </c>
      <c r="O8533" s="148" t="n">
        <v>7272.727272727272</v>
      </c>
      <c r="P8533" s="93" t="inlineStr">
        <is>
          <t>카페24마스크팩마스크팩 1매190801</t>
        </is>
      </c>
    </row>
    <row r="8534" customFormat="1" s="93">
      <c r="B8534" s="127" t="n">
        <v>44061</v>
      </c>
      <c r="C8534" s="93">
        <f>TEXT(B8534,"aaa")</f>
        <v/>
      </c>
      <c r="E8534" s="93" t="inlineStr">
        <is>
          <t>마스크팩</t>
        </is>
      </c>
      <c r="F8534" s="5" t="inlineStr">
        <is>
          <t>카페24</t>
        </is>
      </c>
      <c r="G8534" s="93" t="inlineStr">
        <is>
          <t>마스크팩 10매</t>
        </is>
      </c>
      <c r="H8534" s="93" t="n">
        <v>4</v>
      </c>
      <c r="J8534" s="7" t="n">
        <v>190801</v>
      </c>
      <c r="L8534" s="93" t="n">
        <v>80000</v>
      </c>
      <c r="M8534" s="93" t="n">
        <v>75320</v>
      </c>
      <c r="N8534" s="93" t="n">
        <v>15880</v>
      </c>
      <c r="O8534" s="148" t="n">
        <v>72727.27272727272</v>
      </c>
      <c r="P8534" s="93" t="inlineStr">
        <is>
          <t>카페24마스크팩마스크팩 10매190801</t>
        </is>
      </c>
    </row>
    <row r="8535" customFormat="1" s="93">
      <c r="B8535" s="127" t="n">
        <v>44061</v>
      </c>
      <c r="C8535" s="93">
        <f>TEXT(B8535,"aaa")</f>
        <v/>
      </c>
      <c r="E8535" s="93" t="inlineStr">
        <is>
          <t>토너</t>
        </is>
      </c>
      <c r="F8535" s="5" t="inlineStr">
        <is>
          <t>카페24</t>
        </is>
      </c>
      <c r="G8535" s="93" t="inlineStr">
        <is>
          <t>250ml</t>
        </is>
      </c>
      <c r="H8535" s="93" t="n">
        <v>88</v>
      </c>
      <c r="J8535" s="7" t="n">
        <v>190801</v>
      </c>
      <c r="L8535" s="93" t="n">
        <v>1760000</v>
      </c>
      <c r="M8535" s="93" t="n">
        <v>1657040</v>
      </c>
      <c r="N8535" s="93" t="n">
        <v>286880</v>
      </c>
      <c r="O8535" s="148" t="n">
        <v>1600000</v>
      </c>
      <c r="P8535" s="93" t="inlineStr">
        <is>
          <t>카페24토너250ml190801</t>
        </is>
      </c>
    </row>
    <row r="8536" customFormat="1" s="93">
      <c r="B8536" s="127" t="n">
        <v>44061</v>
      </c>
      <c r="C8536" s="93">
        <f>TEXT(B8536,"aaa")</f>
        <v/>
      </c>
      <c r="E8536" s="93" t="inlineStr">
        <is>
          <t>토너</t>
        </is>
      </c>
      <c r="F8536" s="5" t="inlineStr">
        <is>
          <t>카페24</t>
        </is>
      </c>
      <c r="G8536" s="93" t="inlineStr">
        <is>
          <t>250ml 2set</t>
        </is>
      </c>
      <c r="H8536" s="93" t="n">
        <v>67</v>
      </c>
      <c r="J8536" s="7" t="n">
        <v>190801</v>
      </c>
      <c r="L8536" s="93" t="n">
        <v>2345000</v>
      </c>
      <c r="M8536" s="93" t="n">
        <v>2207817.5</v>
      </c>
      <c r="N8536" s="93" t="n">
        <v>436840</v>
      </c>
      <c r="O8536" s="148" t="n">
        <v>2131818.181818182</v>
      </c>
      <c r="P8536" s="93" t="inlineStr">
        <is>
          <t>카페24토너250ml 2set190801</t>
        </is>
      </c>
    </row>
    <row r="8537" customFormat="1" s="93">
      <c r="B8537" s="127" t="n">
        <v>44061</v>
      </c>
      <c r="C8537" s="93">
        <f>TEXT(B8537,"aaa")</f>
        <v/>
      </c>
      <c r="E8537" s="93" t="inlineStr">
        <is>
          <t>토너</t>
        </is>
      </c>
      <c r="F8537" s="5" t="inlineStr">
        <is>
          <t>카페24</t>
        </is>
      </c>
      <c r="G8537" s="93" t="inlineStr">
        <is>
          <t>500ml</t>
        </is>
      </c>
      <c r="H8537" s="93" t="n">
        <v>70</v>
      </c>
      <c r="J8537" s="7" t="n">
        <v>190801</v>
      </c>
      <c r="L8537" s="93" t="n">
        <v>2310000</v>
      </c>
      <c r="M8537" s="93" t="n">
        <v>2174865</v>
      </c>
      <c r="N8537" s="93" t="n">
        <v>330750</v>
      </c>
      <c r="O8537" s="148" t="n">
        <v>2100000</v>
      </c>
      <c r="P8537" s="93" t="inlineStr">
        <is>
          <t>카페24토너500ml190801</t>
        </is>
      </c>
    </row>
    <row r="8538" customFormat="1" s="93">
      <c r="B8538" s="127" t="n">
        <v>44061</v>
      </c>
      <c r="C8538" s="93">
        <f>TEXT(B8538,"aaa")</f>
        <v/>
      </c>
      <c r="E8538" s="93" t="inlineStr">
        <is>
          <t>토너</t>
        </is>
      </c>
      <c r="F8538" s="5" t="inlineStr">
        <is>
          <t>카페24</t>
        </is>
      </c>
      <c r="G8538" s="93" t="inlineStr">
        <is>
          <t>스킨팩 화장솜 60P</t>
        </is>
      </c>
      <c r="H8538" s="93" t="n">
        <v>76</v>
      </c>
      <c r="J8538" s="7" t="n">
        <v>190801</v>
      </c>
      <c r="L8538" s="93" t="n">
        <v>228000</v>
      </c>
      <c r="M8538" s="93" t="n">
        <v>214662</v>
      </c>
      <c r="N8538" s="93" t="n">
        <v>84360</v>
      </c>
      <c r="O8538" s="148" t="n">
        <v>207272.7272727273</v>
      </c>
      <c r="P8538" s="93" t="inlineStr">
        <is>
          <t>카페24토너스킨팩 화장솜 60P190801</t>
        </is>
      </c>
    </row>
    <row r="8539" customFormat="1" s="93">
      <c r="B8539" s="127" t="n">
        <v>44061</v>
      </c>
      <c r="C8539" s="93">
        <f>TEXT(B8539,"aaa")</f>
        <v/>
      </c>
      <c r="E8539" s="93" t="inlineStr">
        <is>
          <t>앰플</t>
        </is>
      </c>
      <c r="F8539" s="5" t="inlineStr">
        <is>
          <t>카페24</t>
        </is>
      </c>
      <c r="G8539" s="93" t="inlineStr">
        <is>
          <t>앰플 30ml</t>
        </is>
      </c>
      <c r="H8539" s="93" t="n">
        <v>14</v>
      </c>
      <c r="J8539" s="7" t="n">
        <v>190801</v>
      </c>
      <c r="L8539" s="93" t="n">
        <v>392000</v>
      </c>
      <c r="M8539" s="93" t="n">
        <v>369068</v>
      </c>
      <c r="N8539" s="93" t="n">
        <v>47558</v>
      </c>
      <c r="O8539" s="148" t="n">
        <v>356363.6363636364</v>
      </c>
      <c r="P8539" s="93" t="inlineStr">
        <is>
          <t>카페24앰플앰플 30ml190801</t>
        </is>
      </c>
    </row>
    <row r="8540" customFormat="1" s="93">
      <c r="B8540" s="127" t="n">
        <v>44061</v>
      </c>
      <c r="C8540" s="93">
        <f>TEXT(B8540,"aaa")</f>
        <v/>
      </c>
      <c r="E8540" s="93" t="inlineStr">
        <is>
          <t>앰플</t>
        </is>
      </c>
      <c r="F8540" s="5" t="inlineStr">
        <is>
          <t>카페24</t>
        </is>
      </c>
      <c r="G8540" s="93" t="inlineStr">
        <is>
          <t>앰플 30ml  2set</t>
        </is>
      </c>
      <c r="H8540" s="93" t="n">
        <v>2</v>
      </c>
      <c r="J8540" s="7" t="n">
        <v>190801</v>
      </c>
      <c r="L8540" s="93" t="n">
        <v>96000</v>
      </c>
      <c r="M8540" s="93" t="n">
        <v>90384</v>
      </c>
      <c r="N8540" s="93" t="n">
        <v>13588</v>
      </c>
      <c r="O8540" s="148" t="n">
        <v>87272.72727272726</v>
      </c>
      <c r="P8540" s="93" t="inlineStr">
        <is>
          <t>카페24앰플앰플 30ml  2set190801</t>
        </is>
      </c>
    </row>
    <row r="8541" customFormat="1" s="93">
      <c r="B8541" s="127" t="n">
        <v>44061</v>
      </c>
      <c r="C8541" s="93">
        <f>TEXT(B8541,"aaa")</f>
        <v/>
      </c>
      <c r="E8541" s="93" t="inlineStr">
        <is>
          <t>수딩크림</t>
        </is>
      </c>
      <c r="F8541" s="5" t="inlineStr">
        <is>
          <t>카페24</t>
        </is>
      </c>
      <c r="G8541" s="93" t="inlineStr">
        <is>
          <t>수딩크림 100ml</t>
        </is>
      </c>
      <c r="H8541" s="93" t="n">
        <v>10</v>
      </c>
      <c r="J8541" s="7" t="n">
        <v>190801</v>
      </c>
      <c r="L8541" s="93" t="n">
        <v>380000</v>
      </c>
      <c r="M8541" s="93" t="n">
        <v>357770</v>
      </c>
      <c r="N8541" s="93" t="n">
        <v>30450</v>
      </c>
      <c r="O8541" s="148" t="n">
        <v>345454.5454545454</v>
      </c>
      <c r="P8541" s="93" t="inlineStr">
        <is>
          <t>카페24수딩크림수딩크림 100ml190801</t>
        </is>
      </c>
    </row>
    <row r="8542" customFormat="1" s="93">
      <c r="B8542" s="127" t="n">
        <v>44061</v>
      </c>
      <c r="C8542" s="93">
        <f>TEXT(B8542,"aaa")</f>
        <v/>
      </c>
      <c r="E8542" s="93" t="inlineStr">
        <is>
          <t>클렌징폼</t>
        </is>
      </c>
      <c r="F8542" s="5" t="inlineStr">
        <is>
          <t>카페24</t>
        </is>
      </c>
      <c r="G8542" s="93" t="inlineStr">
        <is>
          <t>클렌징폼 120ml</t>
        </is>
      </c>
      <c r="H8542" s="93" t="n">
        <v>21</v>
      </c>
      <c r="J8542" s="7" t="n">
        <v>190801</v>
      </c>
      <c r="L8542" s="93" t="n">
        <v>273000</v>
      </c>
      <c r="M8542" s="93" t="n">
        <v>257029.5</v>
      </c>
      <c r="N8542" s="93" t="n">
        <v>57750</v>
      </c>
      <c r="O8542" s="148" t="n">
        <v>248181.8181818181</v>
      </c>
      <c r="P8542" s="93" t="inlineStr">
        <is>
          <t>카페24클렌징폼클렌징폼 120ml190801</t>
        </is>
      </c>
    </row>
    <row r="8543" customFormat="1" s="93">
      <c r="B8543" s="127" t="n">
        <v>44061</v>
      </c>
      <c r="C8543" s="93">
        <f>TEXT(B8543,"aaa")</f>
        <v/>
      </c>
      <c r="E8543" s="93" t="inlineStr">
        <is>
          <t>클렌징폼</t>
        </is>
      </c>
      <c r="F8543" s="5" t="inlineStr">
        <is>
          <t>카페24</t>
        </is>
      </c>
      <c r="G8543" s="93" t="inlineStr">
        <is>
          <t>클렌징폼 120ml 2set</t>
        </is>
      </c>
      <c r="H8543" s="93" t="n">
        <v>5</v>
      </c>
      <c r="J8543" s="7" t="n">
        <v>190801</v>
      </c>
      <c r="L8543" s="93" t="n">
        <v>120000</v>
      </c>
      <c r="M8543" s="93" t="n">
        <v>112980</v>
      </c>
      <c r="N8543" s="93" t="n">
        <v>12300</v>
      </c>
      <c r="O8543" s="148" t="n">
        <v>109090.9090909091</v>
      </c>
      <c r="P8543" s="93" t="inlineStr">
        <is>
          <t>카페24클렌징폼클렌징폼 120ml 2set190801</t>
        </is>
      </c>
    </row>
    <row r="8544" customFormat="1" s="93">
      <c r="B8544" s="127" t="n">
        <v>44061</v>
      </c>
      <c r="C8544" s="93">
        <f>TEXT(B8544,"aaa")</f>
        <v/>
      </c>
      <c r="E8544" s="93" t="inlineStr">
        <is>
          <t>토너</t>
        </is>
      </c>
      <c r="F8544" s="5" t="inlineStr">
        <is>
          <t>아누아 CS</t>
        </is>
      </c>
      <c r="G8544" s="93" t="inlineStr">
        <is>
          <t>250ml</t>
        </is>
      </c>
      <c r="H8544" s="93" t="n">
        <v>7</v>
      </c>
      <c r="J8544" s="7" t="n">
        <v>190801</v>
      </c>
      <c r="L8544" s="93" t="n">
        <v>0</v>
      </c>
      <c r="M8544" s="93" t="n">
        <v>0</v>
      </c>
      <c r="N8544" s="93" t="n">
        <v>22820</v>
      </c>
      <c r="O8544" s="148" t="n">
        <v>0</v>
      </c>
      <c r="P8544" s="93" t="inlineStr">
        <is>
          <t>아누아 CS토너250ml190801</t>
        </is>
      </c>
    </row>
    <row r="8545" customFormat="1" s="93">
      <c r="B8545" s="127" t="n">
        <v>44061</v>
      </c>
      <c r="C8545" s="93">
        <f>TEXT(B8545,"aaa")</f>
        <v/>
      </c>
      <c r="E8545" s="93" t="inlineStr">
        <is>
          <t>화장솜</t>
        </is>
      </c>
      <c r="F8545" s="5" t="inlineStr">
        <is>
          <t>아누아 CS</t>
        </is>
      </c>
      <c r="G8545" s="93" t="inlineStr">
        <is>
          <t>스킨팩 화장솜 60P</t>
        </is>
      </c>
      <c r="H8545" s="93" t="n">
        <v>4</v>
      </c>
      <c r="J8545" s="7" t="n">
        <v>190801</v>
      </c>
      <c r="L8545" s="93" t="n">
        <v>0</v>
      </c>
      <c r="M8545" s="93" t="n">
        <v>0</v>
      </c>
      <c r="N8545" s="93" t="n">
        <v>4440</v>
      </c>
      <c r="O8545" s="148" t="n">
        <v>0</v>
      </c>
      <c r="P8545" s="93" t="inlineStr">
        <is>
          <t>아누아 CS화장솜스킨팩 화장솜 60P190801</t>
        </is>
      </c>
    </row>
    <row r="8546" customFormat="1" s="93">
      <c r="B8546" s="127" t="n">
        <v>44061</v>
      </c>
      <c r="C8546" s="93">
        <f>TEXT(B8546,"aaa")</f>
        <v/>
      </c>
      <c r="E8546" s="93" t="inlineStr">
        <is>
          <t>앰플</t>
        </is>
      </c>
      <c r="F8546" s="5" t="inlineStr">
        <is>
          <t>아누아 CS</t>
        </is>
      </c>
      <c r="G8546" s="93" t="inlineStr">
        <is>
          <t>앰플 30ml</t>
        </is>
      </c>
      <c r="H8546" s="93" t="n">
        <v>39</v>
      </c>
      <c r="J8546" s="7" t="n">
        <v>190801</v>
      </c>
      <c r="L8546" s="93" t="n">
        <v>0</v>
      </c>
      <c r="M8546" s="93" t="n">
        <v>0</v>
      </c>
      <c r="N8546" s="93" t="n">
        <v>132483</v>
      </c>
      <c r="O8546" s="148" t="n">
        <v>0</v>
      </c>
      <c r="P8546" s="93" t="inlineStr">
        <is>
          <t>아누아 CS앰플앰플 30ml190801</t>
        </is>
      </c>
    </row>
    <row r="8547" customFormat="1" s="93">
      <c r="B8547" s="127" t="n">
        <v>44061</v>
      </c>
      <c r="C8547" s="93">
        <f>TEXT(B8547,"aaa")</f>
        <v/>
      </c>
      <c r="E8547" s="93" t="inlineStr">
        <is>
          <t>마스크팩</t>
        </is>
      </c>
      <c r="F8547" s="5" t="inlineStr">
        <is>
          <t>아누아 CS</t>
        </is>
      </c>
      <c r="G8547" s="93" t="inlineStr">
        <is>
          <t>마스크팩 10매</t>
        </is>
      </c>
      <c r="H8547" s="93" t="n">
        <v>4</v>
      </c>
      <c r="J8547" s="7" t="n">
        <v>190801</v>
      </c>
      <c r="L8547" s="93" t="n">
        <v>0</v>
      </c>
      <c r="M8547" s="93" t="n">
        <v>0</v>
      </c>
      <c r="N8547" s="93" t="n">
        <v>15880</v>
      </c>
      <c r="O8547" s="148" t="n">
        <v>0</v>
      </c>
      <c r="P8547" s="93" t="inlineStr">
        <is>
          <t>아누아 CS마스크팩마스크팩 10매190801</t>
        </is>
      </c>
    </row>
    <row r="8548" customFormat="1" s="93">
      <c r="B8548" s="127" t="n">
        <v>44061</v>
      </c>
      <c r="C8548" s="93">
        <f>TEXT(B8548,"aaa")</f>
        <v/>
      </c>
      <c r="E8548" s="93" t="inlineStr">
        <is>
          <t>선크림</t>
        </is>
      </c>
      <c r="F8548" s="5" t="inlineStr">
        <is>
          <t>아누아 CS</t>
        </is>
      </c>
      <c r="G8548" s="93" t="inlineStr">
        <is>
          <t>선크림 50ml</t>
        </is>
      </c>
      <c r="H8548" s="93" t="n">
        <v>4</v>
      </c>
      <c r="J8548" s="7" t="n">
        <v>190801</v>
      </c>
      <c r="L8548" s="93" t="n">
        <v>0</v>
      </c>
      <c r="M8548" s="93" t="n">
        <v>0</v>
      </c>
      <c r="N8548" s="93" t="n">
        <v>9380</v>
      </c>
      <c r="O8548" s="148" t="n">
        <v>0</v>
      </c>
      <c r="P8548" s="93" t="inlineStr">
        <is>
          <t>아누아 CS선크림선크림 50ml190801</t>
        </is>
      </c>
    </row>
    <row r="8549" customFormat="1" s="93">
      <c r="B8549" s="127" t="n">
        <v>44061</v>
      </c>
      <c r="C8549" s="93">
        <f>TEXT(B8549,"aaa")</f>
        <v/>
      </c>
      <c r="E8549" s="93" t="inlineStr">
        <is>
          <t>클렌징폼</t>
        </is>
      </c>
      <c r="F8549" s="5" t="inlineStr">
        <is>
          <t>아누아 CS</t>
        </is>
      </c>
      <c r="G8549" s="93" t="inlineStr">
        <is>
          <t>클렌징폼 120ml</t>
        </is>
      </c>
      <c r="H8549" s="93" t="n">
        <v>30</v>
      </c>
      <c r="J8549" s="7" t="n">
        <v>190801</v>
      </c>
      <c r="L8549" s="93" t="n">
        <v>0</v>
      </c>
      <c r="M8549" s="93" t="n">
        <v>0</v>
      </c>
      <c r="N8549" s="93" t="n">
        <v>82500</v>
      </c>
      <c r="O8549" s="148" t="n">
        <v>0</v>
      </c>
      <c r="P8549" s="93" t="inlineStr">
        <is>
          <t>아누아 CS클렌징폼클렌징폼 120ml190801</t>
        </is>
      </c>
    </row>
    <row r="8550" customFormat="1" s="93">
      <c r="B8550" s="127" t="n">
        <v>44061</v>
      </c>
      <c r="C8550" s="93">
        <f>TEXT(B8550,"aaa")</f>
        <v/>
      </c>
      <c r="E8550" s="93" t="inlineStr">
        <is>
          <t>토너</t>
        </is>
      </c>
      <c r="F8550" s="5" t="inlineStr">
        <is>
          <t>화해</t>
        </is>
      </c>
      <c r="G8550" s="93" t="inlineStr">
        <is>
          <t>250ml</t>
        </is>
      </c>
      <c r="H8550" s="93" t="n">
        <v>7</v>
      </c>
      <c r="J8550" s="7" t="n">
        <v>190801</v>
      </c>
      <c r="L8550" s="93" t="n">
        <v>140000</v>
      </c>
      <c r="M8550" s="93" t="n">
        <v>100800</v>
      </c>
      <c r="N8550" s="93" t="n">
        <v>22820</v>
      </c>
      <c r="O8550" s="148" t="n">
        <v>127272.7272727273</v>
      </c>
      <c r="P8550" s="93" t="inlineStr">
        <is>
          <t>화해토너250ml190801</t>
        </is>
      </c>
    </row>
    <row r="8551">
      <c r="A8551" s="93" t="n"/>
      <c r="B8551" s="127" t="n">
        <v>44062</v>
      </c>
      <c r="C8551" s="93">
        <f>TEXT(B8551,"aaa")</f>
        <v/>
      </c>
      <c r="D8551" s="93" t="n"/>
      <c r="E8551" s="93" t="inlineStr">
        <is>
          <t>토너</t>
        </is>
      </c>
      <c r="F8551" s="5" t="inlineStr">
        <is>
          <t>글로우데이즈 시코르</t>
        </is>
      </c>
      <c r="G8551" s="93" t="inlineStr">
        <is>
          <t>토너=250ml</t>
        </is>
      </c>
      <c r="H8551" s="93" t="n">
        <v>83</v>
      </c>
      <c r="J8551" s="7" t="n">
        <v>190801</v>
      </c>
      <c r="K8551" s="93" t="n"/>
      <c r="L8551" s="93" t="n">
        <v>933750</v>
      </c>
      <c r="M8551" s="93" t="n">
        <v>933750</v>
      </c>
      <c r="N8551" s="93" t="n">
        <v>270580</v>
      </c>
      <c r="O8551" s="148" t="n">
        <v>848863.6363636364</v>
      </c>
      <c r="P8551" s="93" t="inlineStr">
        <is>
          <t>글로우데이즈 시코르토너토너=250ml190801</t>
        </is>
      </c>
    </row>
    <row r="8552">
      <c r="A8552" s="93" t="n"/>
      <c r="B8552" s="127" t="n">
        <v>44062</v>
      </c>
      <c r="C8552" s="93">
        <f>TEXT(B8552,"aaa")</f>
        <v/>
      </c>
      <c r="D8552" s="93" t="n"/>
      <c r="E8552" s="93" t="inlineStr">
        <is>
          <t>앰플</t>
        </is>
      </c>
      <c r="F8552" s="5" t="inlineStr">
        <is>
          <t>글로우데이즈 시코르</t>
        </is>
      </c>
      <c r="G8552" s="93" t="inlineStr">
        <is>
          <t>앰플=앰플 30ml</t>
        </is>
      </c>
      <c r="H8552" s="93" t="n">
        <v>93</v>
      </c>
      <c r="J8552" s="7" t="n">
        <v>190801</v>
      </c>
      <c r="K8552" s="93" t="n"/>
      <c r="L8552" s="93" t="n">
        <v>1381050</v>
      </c>
      <c r="M8552" s="93" t="n">
        <v>1381050</v>
      </c>
      <c r="N8552" s="93" t="n">
        <v>315921</v>
      </c>
      <c r="O8552" s="148" t="n">
        <v>1255500</v>
      </c>
      <c r="P8552" s="93" t="inlineStr">
        <is>
          <t>글로우데이즈 시코르앰플앰플=앰플 30ml190801</t>
        </is>
      </c>
    </row>
    <row r="8553">
      <c r="A8553" s="93" t="n"/>
      <c r="B8553" s="127" t="n">
        <v>44062</v>
      </c>
      <c r="C8553" s="93">
        <f>TEXT(B8553,"aaa")</f>
        <v/>
      </c>
      <c r="D8553" s="93" t="n"/>
      <c r="E8553" s="93" t="inlineStr">
        <is>
          <t>수딩크림</t>
        </is>
      </c>
      <c r="F8553" s="5" t="inlineStr">
        <is>
          <t>글로우데이즈 시코르</t>
        </is>
      </c>
      <c r="G8553" s="93" t="inlineStr">
        <is>
          <t>수딩크림=수딩크림 100ml</t>
        </is>
      </c>
      <c r="H8553" s="93" t="n">
        <v>80</v>
      </c>
      <c r="J8553" s="7" t="n">
        <v>190801</v>
      </c>
      <c r="K8553" s="93" t="n"/>
      <c r="L8553" s="93" t="n">
        <v>1368000</v>
      </c>
      <c r="M8553" s="93" t="n">
        <v>1368000</v>
      </c>
      <c r="N8553" s="93" t="n">
        <v>243600</v>
      </c>
      <c r="O8553" s="148" t="n">
        <v>1243636.363636364</v>
      </c>
      <c r="P8553" s="93" t="inlineStr">
        <is>
          <t>글로우데이즈 시코르수딩크림수딩크림=수딩크림 100ml190801</t>
        </is>
      </c>
    </row>
    <row r="8554">
      <c r="A8554" s="93" t="n"/>
      <c r="B8554" s="127" t="n">
        <v>44062</v>
      </c>
      <c r="C8554" s="93">
        <f>TEXT(B8554,"aaa")</f>
        <v/>
      </c>
      <c r="D8554" s="93" t="n"/>
      <c r="E8554" s="93" t="inlineStr">
        <is>
          <t>마스크팩</t>
        </is>
      </c>
      <c r="F8554" s="5" t="inlineStr">
        <is>
          <t>글로우데이즈 시코르</t>
        </is>
      </c>
      <c r="G8554" s="93" t="inlineStr">
        <is>
          <t>마스크팩=마스크팩 1매</t>
        </is>
      </c>
      <c r="H8554" s="93" t="n">
        <v>110</v>
      </c>
      <c r="J8554" s="7" t="n">
        <v>190801</v>
      </c>
      <c r="K8554" s="93" t="n"/>
      <c r="L8554" s="93" t="n">
        <v>198000</v>
      </c>
      <c r="M8554" s="93" t="n">
        <v>198000</v>
      </c>
      <c r="N8554" s="93" t="n">
        <v>43670</v>
      </c>
      <c r="O8554" s="148" t="n">
        <v>180000</v>
      </c>
      <c r="P8554" s="93" t="inlineStr">
        <is>
          <t>글로우데이즈 시코르마스크팩마스크팩=마스크팩 1매190801</t>
        </is>
      </c>
    </row>
    <row r="8555">
      <c r="A8555" s="93" t="n"/>
      <c r="B8555" s="127" t="n">
        <v>44062</v>
      </c>
      <c r="C8555" s="93">
        <f>TEXT(B8555,"aaa")</f>
        <v/>
      </c>
      <c r="D8555" s="93" t="n"/>
      <c r="E8555" s="93" t="inlineStr">
        <is>
          <t>머드크림마스크</t>
        </is>
      </c>
      <c r="F8555" s="5" t="inlineStr">
        <is>
          <t>글로우데이즈 시코르</t>
        </is>
      </c>
      <c r="G8555" s="93" t="inlineStr">
        <is>
          <t>머드크림마스크=머드크림마스크 100ml</t>
        </is>
      </c>
      <c r="H8555" s="93" t="n">
        <v>80</v>
      </c>
      <c r="J8555" s="7" t="n">
        <v>190801</v>
      </c>
      <c r="K8555" s="93" t="n"/>
      <c r="L8555" s="93" t="n">
        <v>900000</v>
      </c>
      <c r="M8555" s="93" t="n">
        <v>900000</v>
      </c>
      <c r="N8555" s="93" t="n">
        <v>115360</v>
      </c>
      <c r="O8555" s="148" t="n">
        <v>818181.8181818181</v>
      </c>
      <c r="P8555" s="93" t="inlineStr">
        <is>
          <t>글로우데이즈 시코르머드크림마스크머드크림마스크=머드크림마스크 100ml190801</t>
        </is>
      </c>
    </row>
    <row r="8556">
      <c r="A8556" s="93" t="n"/>
      <c r="B8556" s="127" t="n">
        <v>44062</v>
      </c>
      <c r="C8556" s="93">
        <f>TEXT(B8556,"aaa")</f>
        <v/>
      </c>
      <c r="D8556" s="93" t="n"/>
      <c r="E8556" s="93" t="inlineStr">
        <is>
          <t>클렌징폼</t>
        </is>
      </c>
      <c r="F8556" s="5" t="inlineStr">
        <is>
          <t>글로우데이즈 시코르</t>
        </is>
      </c>
      <c r="G8556" s="93" t="inlineStr">
        <is>
          <t>클렌징폼=클렌징폼 120ml</t>
        </is>
      </c>
      <c r="H8556" s="93" t="n">
        <v>80</v>
      </c>
      <c r="J8556" s="7" t="n">
        <v>190801</v>
      </c>
      <c r="K8556" s="93" t="n"/>
      <c r="L8556" s="93" t="n">
        <v>576000</v>
      </c>
      <c r="M8556" s="93" t="n">
        <v>576000</v>
      </c>
      <c r="N8556" s="93" t="n">
        <v>220000</v>
      </c>
      <c r="O8556" s="148" t="n">
        <v>523636.3636363636</v>
      </c>
      <c r="P8556" s="93" t="inlineStr">
        <is>
          <t>글로우데이즈 시코르클렌징폼클렌징폼=클렌징폼 120ml190801</t>
        </is>
      </c>
    </row>
    <row r="8557">
      <c r="A8557" s="93" t="n"/>
      <c r="B8557" s="127" t="n">
        <v>44062</v>
      </c>
      <c r="C8557" s="93">
        <f>TEXT(B8557,"aaa")</f>
        <v/>
      </c>
      <c r="D8557" s="93" t="n"/>
      <c r="E8557" s="93" t="inlineStr">
        <is>
          <t>마스크팩</t>
        </is>
      </c>
      <c r="F8557" s="5" t="inlineStr">
        <is>
          <t>글로우데이즈 시코르</t>
        </is>
      </c>
      <c r="G8557" s="93" t="inlineStr">
        <is>
          <t>마스크팩=마스크팩 10매</t>
        </is>
      </c>
      <c r="H8557" s="93" t="n">
        <v>70</v>
      </c>
      <c r="J8557" s="7" t="n">
        <v>190801</v>
      </c>
      <c r="K8557" s="93" t="n"/>
      <c r="L8557" s="93" t="n">
        <v>1260000</v>
      </c>
      <c r="M8557" s="93" t="n">
        <v>1260000</v>
      </c>
      <c r="N8557" s="93" t="n">
        <v>277900</v>
      </c>
      <c r="O8557" s="148" t="n">
        <v>1145454.545454545</v>
      </c>
      <c r="P8557" s="93" t="inlineStr">
        <is>
          <t>글로우데이즈 시코르마스크팩마스크팩=마스크팩 10매190801</t>
        </is>
      </c>
    </row>
    <row r="8558">
      <c r="A8558" s="93" t="n"/>
      <c r="B8558" s="127" t="n">
        <v>44062</v>
      </c>
      <c r="C8558" s="93">
        <f>TEXT(B8558,"aaa")</f>
        <v/>
      </c>
      <c r="D8558" s="93" t="n"/>
      <c r="E8558" s="93" t="inlineStr">
        <is>
          <t>선크림</t>
        </is>
      </c>
      <c r="F8558" s="5" t="inlineStr">
        <is>
          <t>글로우데이즈 시코르</t>
        </is>
      </c>
      <c r="G8558" s="93" t="inlineStr">
        <is>
          <t>선크림=선크림 50ml</t>
        </is>
      </c>
      <c r="H8558" s="93" t="n">
        <v>90</v>
      </c>
      <c r="J8558" s="7" t="n">
        <v>190801</v>
      </c>
      <c r="K8558" s="93" t="n"/>
      <c r="L8558" s="93" t="n">
        <v>1012500</v>
      </c>
      <c r="M8558" s="93" t="n">
        <v>1012500</v>
      </c>
      <c r="N8558" s="93" t="n">
        <v>211050</v>
      </c>
      <c r="O8558" s="148" t="n">
        <v>920454.5454545454</v>
      </c>
      <c r="P8558" s="93" t="inlineStr">
        <is>
          <t>글로우데이즈 시코르선크림선크림=선크림 50ml190801</t>
        </is>
      </c>
    </row>
    <row r="8559">
      <c r="A8559" s="93" t="n"/>
      <c r="B8559" s="127" t="n">
        <v>44062</v>
      </c>
      <c r="C8559" s="93">
        <f>TEXT(B8559,"aaa")</f>
        <v/>
      </c>
      <c r="D8559" s="93" t="n"/>
      <c r="E8559" s="93" t="inlineStr">
        <is>
          <t>토너</t>
        </is>
      </c>
      <c r="F8559" s="5" t="inlineStr">
        <is>
          <t>스타일쉐어</t>
        </is>
      </c>
      <c r="G8559" s="93" t="inlineStr">
        <is>
          <t>250ml</t>
        </is>
      </c>
      <c r="H8559" s="93" t="n">
        <v>7</v>
      </c>
      <c r="J8559" s="7" t="n">
        <v>190801</v>
      </c>
      <c r="K8559" s="93" t="n"/>
      <c r="L8559" s="93" t="n">
        <v>140000</v>
      </c>
      <c r="M8559" s="93" t="n">
        <v>105000</v>
      </c>
      <c r="N8559" s="93" t="n">
        <v>22820</v>
      </c>
      <c r="O8559" s="148" t="n">
        <v>127272.7272727273</v>
      </c>
      <c r="P8559" s="93" t="inlineStr">
        <is>
          <t>스타일쉐어토너250ml190801</t>
        </is>
      </c>
    </row>
    <row r="8560">
      <c r="A8560" s="93" t="n"/>
      <c r="B8560" s="127" t="n">
        <v>44062</v>
      </c>
      <c r="C8560" s="93">
        <f>TEXT(B8560,"aaa")</f>
        <v/>
      </c>
      <c r="D8560" s="93" t="n"/>
      <c r="E8560" s="93" t="inlineStr">
        <is>
          <t>선크림</t>
        </is>
      </c>
      <c r="F8560" s="5" t="inlineStr">
        <is>
          <t>카페24</t>
        </is>
      </c>
      <c r="G8560" s="93" t="inlineStr">
        <is>
          <t>선크림 50ml</t>
        </is>
      </c>
      <c r="H8560" s="93" t="n">
        <v>2</v>
      </c>
      <c r="J8560" s="7" t="n">
        <v>190801</v>
      </c>
      <c r="K8560" s="93" t="n"/>
      <c r="L8560" s="93" t="n">
        <v>40000</v>
      </c>
      <c r="M8560" s="93" t="n">
        <v>37660</v>
      </c>
      <c r="N8560" s="93" t="n">
        <v>4690</v>
      </c>
      <c r="O8560" s="148" t="n">
        <v>36363.63636363636</v>
      </c>
      <c r="P8560" s="93" t="inlineStr">
        <is>
          <t>카페24선크림선크림 50ml190801</t>
        </is>
      </c>
    </row>
    <row r="8561">
      <c r="A8561" s="93" t="n"/>
      <c r="B8561" s="127" t="n">
        <v>44062</v>
      </c>
      <c r="C8561" s="93">
        <f>TEXT(B8561,"aaa")</f>
        <v/>
      </c>
      <c r="D8561" s="93" t="n"/>
      <c r="E8561" s="93" t="inlineStr">
        <is>
          <t>선크림</t>
        </is>
      </c>
      <c r="F8561" s="5" t="inlineStr">
        <is>
          <t>카페24</t>
        </is>
      </c>
      <c r="G8561" s="93" t="inlineStr">
        <is>
          <t>선크림 50ml  2set</t>
        </is>
      </c>
      <c r="H8561" s="93" t="n">
        <v>3</v>
      </c>
      <c r="J8561" s="7" t="n">
        <v>190801</v>
      </c>
      <c r="K8561" s="93" t="n"/>
      <c r="L8561" s="93" t="n">
        <v>105000</v>
      </c>
      <c r="M8561" s="93" t="n">
        <v>98857.5</v>
      </c>
      <c r="N8561" s="93" t="n">
        <v>14070</v>
      </c>
      <c r="O8561" s="148" t="n">
        <v>95454.54545454544</v>
      </c>
      <c r="P8561" s="93" t="inlineStr">
        <is>
          <t>카페24선크림선크림 50ml  2set190801</t>
        </is>
      </c>
    </row>
    <row r="8562">
      <c r="A8562" s="93" t="n"/>
      <c r="B8562" s="127" t="n">
        <v>44062</v>
      </c>
      <c r="C8562" s="93">
        <f>TEXT(B8562,"aaa")</f>
        <v/>
      </c>
      <c r="D8562" s="93" t="n"/>
      <c r="E8562" s="93" t="inlineStr">
        <is>
          <t>여름 한정 진정세트</t>
        </is>
      </c>
      <c r="F8562" s="5" t="inlineStr">
        <is>
          <t>카페24</t>
        </is>
      </c>
      <c r="G8562" s="93" t="inlineStr">
        <is>
          <t>여름 한정 진정세트</t>
        </is>
      </c>
      <c r="H8562" s="93" t="n">
        <v>2</v>
      </c>
      <c r="J8562" s="7" t="n">
        <v>190801</v>
      </c>
      <c r="K8562" s="93" t="n"/>
      <c r="L8562" s="93" t="n">
        <v>70000</v>
      </c>
      <c r="M8562" s="93" t="n">
        <v>65905</v>
      </c>
      <c r="N8562" s="93" t="n">
        <v>11210</v>
      </c>
      <c r="O8562" s="148" t="n">
        <v>63636.36363636363</v>
      </c>
      <c r="P8562" s="93" t="inlineStr">
        <is>
          <t>카페24여름 한정 진정세트여름 한정 진정세트190801</t>
        </is>
      </c>
    </row>
    <row r="8563">
      <c r="A8563" s="93" t="n"/>
      <c r="B8563" s="127" t="n">
        <v>44062</v>
      </c>
      <c r="C8563" s="93">
        <f>TEXT(B8563,"aaa")</f>
        <v/>
      </c>
      <c r="D8563" s="93" t="n"/>
      <c r="E8563" s="93" t="inlineStr">
        <is>
          <t>여름 한정 진정세트</t>
        </is>
      </c>
      <c r="F8563" s="5" t="inlineStr">
        <is>
          <t>카페24</t>
        </is>
      </c>
      <c r="G8563" s="93" t="inlineStr">
        <is>
          <t>여름 한정 진정세트 (대용량)</t>
        </is>
      </c>
      <c r="H8563" s="93" t="n">
        <v>1</v>
      </c>
      <c r="J8563" s="7" t="n">
        <v>190801</v>
      </c>
      <c r="K8563" s="93" t="n"/>
      <c r="L8563" s="93" t="n">
        <v>45000</v>
      </c>
      <c r="M8563" s="93" t="n">
        <v>42367.5</v>
      </c>
      <c r="N8563" s="93" t="n">
        <v>7070</v>
      </c>
      <c r="O8563" s="148" t="n">
        <v>40909.0909090909</v>
      </c>
      <c r="P8563" s="93" t="inlineStr">
        <is>
          <t>카페24여름 한정 진정세트여름 한정 진정세트 (대용량)190801</t>
        </is>
      </c>
    </row>
    <row r="8564">
      <c r="A8564" s="93" t="n"/>
      <c r="B8564" s="127" t="n">
        <v>44062</v>
      </c>
      <c r="C8564" s="93">
        <f>TEXT(B8564,"aaa")</f>
        <v/>
      </c>
      <c r="D8564" s="93" t="n"/>
      <c r="E8564" s="93" t="inlineStr">
        <is>
          <t>어성초진정패키지</t>
        </is>
      </c>
      <c r="F8564" s="5" t="inlineStr">
        <is>
          <t>카페24</t>
        </is>
      </c>
      <c r="G8564" s="93" t="inlineStr">
        <is>
          <t>어성초 진정패키지세트</t>
        </is>
      </c>
      <c r="H8564" s="93" t="n">
        <v>4</v>
      </c>
      <c r="J8564" s="7" t="n">
        <v>190801</v>
      </c>
      <c r="K8564" s="93" t="n"/>
      <c r="L8564" s="93" t="n">
        <v>396000</v>
      </c>
      <c r="M8564" s="93" t="n">
        <v>372834</v>
      </c>
      <c r="N8564" s="93" t="n">
        <v>60548</v>
      </c>
      <c r="O8564" s="148" t="n">
        <v>360000</v>
      </c>
      <c r="P8564" s="93" t="inlineStr">
        <is>
          <t>카페24어성초진정패키지어성초 진정패키지세트190801</t>
        </is>
      </c>
    </row>
    <row r="8565">
      <c r="A8565" s="93" t="n"/>
      <c r="B8565" s="127" t="n">
        <v>44062</v>
      </c>
      <c r="C8565" s="93">
        <f>TEXT(B8565,"aaa")</f>
        <v/>
      </c>
      <c r="D8565" s="93" t="n"/>
      <c r="E8565" s="93" t="inlineStr">
        <is>
          <t>머드크림마스크</t>
        </is>
      </c>
      <c r="F8565" s="5" t="inlineStr">
        <is>
          <t>카페24</t>
        </is>
      </c>
      <c r="G8565" s="93" t="inlineStr">
        <is>
          <t>머드크림마스크 100ml</t>
        </is>
      </c>
      <c r="H8565" s="93" t="n">
        <v>1</v>
      </c>
      <c r="J8565" s="7" t="n">
        <v>190801</v>
      </c>
      <c r="K8565" s="93" t="n"/>
      <c r="L8565" s="93" t="n">
        <v>20000</v>
      </c>
      <c r="M8565" s="93" t="n">
        <v>18830</v>
      </c>
      <c r="N8565" s="93" t="n">
        <v>1442</v>
      </c>
      <c r="O8565" s="148" t="n">
        <v>18181.81818181818</v>
      </c>
      <c r="P8565" s="93" t="inlineStr">
        <is>
          <t>카페24머드크림마스크머드크림마스크 100ml190801</t>
        </is>
      </c>
    </row>
    <row r="8566">
      <c r="A8566" s="93" t="n"/>
      <c r="B8566" s="127" t="n">
        <v>44062</v>
      </c>
      <c r="C8566" s="93">
        <f>TEXT(B8566,"aaa")</f>
        <v/>
      </c>
      <c r="D8566" s="93" t="n"/>
      <c r="E8566" s="93" t="inlineStr">
        <is>
          <t>마스크팩</t>
        </is>
      </c>
      <c r="F8566" s="5" t="inlineStr">
        <is>
          <t>카페24</t>
        </is>
      </c>
      <c r="G8566" s="93" t="inlineStr">
        <is>
          <t>마스크팩 1매</t>
        </is>
      </c>
      <c r="H8566" s="93" t="n">
        <v>1</v>
      </c>
      <c r="J8566" s="7" t="n">
        <v>190801</v>
      </c>
      <c r="K8566" s="93" t="n"/>
      <c r="L8566" s="93" t="n">
        <v>4000</v>
      </c>
      <c r="M8566" s="93" t="n">
        <v>3766</v>
      </c>
      <c r="N8566" s="93" t="n">
        <v>397</v>
      </c>
      <c r="O8566" s="148" t="n">
        <v>3636.363636363636</v>
      </c>
      <c r="P8566" s="93" t="inlineStr">
        <is>
          <t>카페24마스크팩마스크팩 1매190801</t>
        </is>
      </c>
    </row>
    <row r="8567">
      <c r="A8567" s="93" t="n"/>
      <c r="B8567" s="127" t="n">
        <v>44062</v>
      </c>
      <c r="C8567" s="93">
        <f>TEXT(B8567,"aaa")</f>
        <v/>
      </c>
      <c r="D8567" s="93" t="n"/>
      <c r="E8567" s="93" t="inlineStr">
        <is>
          <t>마스크팩</t>
        </is>
      </c>
      <c r="F8567" s="5" t="inlineStr">
        <is>
          <t>카페24</t>
        </is>
      </c>
      <c r="G8567" s="93" t="inlineStr">
        <is>
          <t>마스크팩 10매</t>
        </is>
      </c>
      <c r="H8567" s="93" t="n">
        <v>2</v>
      </c>
      <c r="J8567" s="7" t="n">
        <v>190801</v>
      </c>
      <c r="K8567" s="93" t="n"/>
      <c r="L8567" s="93" t="n">
        <v>40000</v>
      </c>
      <c r="M8567" s="93" t="n">
        <v>37660</v>
      </c>
      <c r="N8567" s="93" t="n">
        <v>7940</v>
      </c>
      <c r="O8567" s="148" t="n">
        <v>36363.63636363636</v>
      </c>
      <c r="P8567" s="93" t="inlineStr">
        <is>
          <t>카페24마스크팩마스크팩 10매190801</t>
        </is>
      </c>
    </row>
    <row r="8568">
      <c r="A8568" s="93" t="n"/>
      <c r="B8568" s="127" t="n">
        <v>44062</v>
      </c>
      <c r="C8568" s="93">
        <f>TEXT(B8568,"aaa")</f>
        <v/>
      </c>
      <c r="D8568" s="93" t="n"/>
      <c r="E8568" s="93" t="inlineStr">
        <is>
          <t>토너</t>
        </is>
      </c>
      <c r="F8568" s="5" t="inlineStr">
        <is>
          <t>카페24</t>
        </is>
      </c>
      <c r="G8568" s="93" t="inlineStr">
        <is>
          <t>[재구매전용특가] 250ml</t>
        </is>
      </c>
      <c r="H8568" s="93" t="n">
        <v>3</v>
      </c>
      <c r="J8568" s="7" t="n">
        <v>190801</v>
      </c>
      <c r="K8568" s="93" t="n"/>
      <c r="L8568" s="93" t="n">
        <v>51000</v>
      </c>
      <c r="M8568" s="93" t="n">
        <v>48016.5</v>
      </c>
      <c r="N8568" s="93" t="n">
        <v>9780</v>
      </c>
      <c r="O8568" s="148" t="n">
        <v>46363.63636363636</v>
      </c>
      <c r="P8568" s="93" t="inlineStr">
        <is>
          <t>카페24토너[재구매전용특가] 250ml190801</t>
        </is>
      </c>
    </row>
    <row r="8569">
      <c r="A8569" s="93" t="n"/>
      <c r="B8569" s="127" t="n">
        <v>44062</v>
      </c>
      <c r="C8569" s="93">
        <f>TEXT(B8569,"aaa")</f>
        <v/>
      </c>
      <c r="D8569" s="93" t="n"/>
      <c r="E8569" s="93" t="inlineStr">
        <is>
          <t>토너</t>
        </is>
      </c>
      <c r="F8569" s="5" t="inlineStr">
        <is>
          <t>카페24</t>
        </is>
      </c>
      <c r="G8569" s="93" t="inlineStr">
        <is>
          <t>[재구매전용특가] 250ml 2set</t>
        </is>
      </c>
      <c r="H8569" s="93" t="n">
        <v>6</v>
      </c>
      <c r="J8569" s="7" t="n">
        <v>190801</v>
      </c>
      <c r="K8569" s="93" t="n"/>
      <c r="L8569" s="93" t="n">
        <v>180000</v>
      </c>
      <c r="M8569" s="93" t="n">
        <v>169470</v>
      </c>
      <c r="N8569" s="93" t="n">
        <v>39120</v>
      </c>
      <c r="O8569" s="148" t="n">
        <v>163636.3636363636</v>
      </c>
      <c r="P8569" s="93" t="inlineStr">
        <is>
          <t>카페24토너[재구매전용특가] 250ml 2set190801</t>
        </is>
      </c>
    </row>
    <row r="8570">
      <c r="A8570" s="93" t="n"/>
      <c r="B8570" s="127" t="n">
        <v>44062</v>
      </c>
      <c r="C8570" s="93">
        <f>TEXT(B8570,"aaa")</f>
        <v/>
      </c>
      <c r="D8570" s="93" t="n"/>
      <c r="E8570" s="93" t="inlineStr">
        <is>
          <t>토너</t>
        </is>
      </c>
      <c r="F8570" s="5" t="inlineStr">
        <is>
          <t>카페24</t>
        </is>
      </c>
      <c r="G8570" s="93" t="inlineStr">
        <is>
          <t>250ml</t>
        </is>
      </c>
      <c r="H8570" s="93" t="n">
        <v>80</v>
      </c>
      <c r="J8570" s="7" t="n">
        <v>190801</v>
      </c>
      <c r="K8570" s="93" t="n"/>
      <c r="L8570" s="93" t="n">
        <v>1600000</v>
      </c>
      <c r="M8570" s="93" t="n">
        <v>1506400</v>
      </c>
      <c r="N8570" s="93" t="n">
        <v>260800</v>
      </c>
      <c r="O8570" s="148" t="n">
        <v>1454545.454545454</v>
      </c>
      <c r="P8570" s="93" t="inlineStr">
        <is>
          <t>카페24토너250ml190801</t>
        </is>
      </c>
    </row>
    <row r="8571">
      <c r="A8571" s="93" t="n"/>
      <c r="B8571" s="127" t="n">
        <v>44062</v>
      </c>
      <c r="C8571" s="93">
        <f>TEXT(B8571,"aaa")</f>
        <v/>
      </c>
      <c r="D8571" s="93" t="n"/>
      <c r="E8571" s="93" t="inlineStr">
        <is>
          <t>토너</t>
        </is>
      </c>
      <c r="F8571" s="5" t="inlineStr">
        <is>
          <t>카페24</t>
        </is>
      </c>
      <c r="G8571" s="93" t="inlineStr">
        <is>
          <t>250ml 2set</t>
        </is>
      </c>
      <c r="H8571" s="93" t="n">
        <v>46</v>
      </c>
      <c r="J8571" s="7" t="n">
        <v>190801</v>
      </c>
      <c r="K8571" s="93" t="n"/>
      <c r="L8571" s="93" t="n">
        <v>1610000</v>
      </c>
      <c r="M8571" s="93" t="n">
        <v>1515815</v>
      </c>
      <c r="N8571" s="93" t="n">
        <v>299920</v>
      </c>
      <c r="O8571" s="148" t="n">
        <v>1463636.363636364</v>
      </c>
      <c r="P8571" s="93" t="inlineStr">
        <is>
          <t>카페24토너250ml 2set190801</t>
        </is>
      </c>
    </row>
    <row r="8572">
      <c r="A8572" s="93" t="n"/>
      <c r="B8572" s="127" t="n">
        <v>44062</v>
      </c>
      <c r="C8572" s="93">
        <f>TEXT(B8572,"aaa")</f>
        <v/>
      </c>
      <c r="D8572" s="93" t="n"/>
      <c r="E8572" s="93" t="inlineStr">
        <is>
          <t>토너</t>
        </is>
      </c>
      <c r="F8572" s="5" t="inlineStr">
        <is>
          <t>카페24</t>
        </is>
      </c>
      <c r="G8572" s="93" t="inlineStr">
        <is>
          <t>500ml</t>
        </is>
      </c>
      <c r="H8572" s="93" t="n">
        <v>70</v>
      </c>
      <c r="J8572" s="7" t="n">
        <v>190801</v>
      </c>
      <c r="K8572" s="93" t="n"/>
      <c r="L8572" s="93" t="n">
        <v>2310000</v>
      </c>
      <c r="M8572" s="93" t="n">
        <v>2174865</v>
      </c>
      <c r="N8572" s="93" t="n">
        <v>330750</v>
      </c>
      <c r="O8572" s="148" t="n">
        <v>2100000</v>
      </c>
      <c r="P8572" s="93" t="inlineStr">
        <is>
          <t>카페24토너500ml190801</t>
        </is>
      </c>
    </row>
    <row r="8573">
      <c r="A8573" s="93" t="n"/>
      <c r="B8573" s="127" t="n">
        <v>44062</v>
      </c>
      <c r="C8573" s="93">
        <f>TEXT(B8573,"aaa")</f>
        <v/>
      </c>
      <c r="D8573" s="93" t="n"/>
      <c r="E8573" s="93" t="inlineStr">
        <is>
          <t>토너</t>
        </is>
      </c>
      <c r="F8573" s="5" t="inlineStr">
        <is>
          <t>카페24</t>
        </is>
      </c>
      <c r="G8573" s="93" t="inlineStr">
        <is>
          <t>스킨팩 화장솜 60P</t>
        </is>
      </c>
      <c r="H8573" s="93" t="n">
        <v>83</v>
      </c>
      <c r="J8573" s="7" t="n">
        <v>190801</v>
      </c>
      <c r="K8573" s="93" t="n"/>
      <c r="L8573" s="93" t="n">
        <v>249000</v>
      </c>
      <c r="M8573" s="93" t="n">
        <v>234433.5</v>
      </c>
      <c r="N8573" s="93" t="n">
        <v>92130</v>
      </c>
      <c r="O8573" s="148" t="n">
        <v>226363.6363636364</v>
      </c>
      <c r="P8573" s="93" t="inlineStr">
        <is>
          <t>카페24토너스킨팩 화장솜 60P190801</t>
        </is>
      </c>
    </row>
    <row r="8574">
      <c r="A8574" s="93" t="n"/>
      <c r="B8574" s="127" t="n">
        <v>44062</v>
      </c>
      <c r="C8574" s="93">
        <f>TEXT(B8574,"aaa")</f>
        <v/>
      </c>
      <c r="D8574" s="93" t="n"/>
      <c r="E8574" s="93" t="inlineStr">
        <is>
          <t>앰플</t>
        </is>
      </c>
      <c r="F8574" s="5" t="inlineStr">
        <is>
          <t>카페24</t>
        </is>
      </c>
      <c r="G8574" s="93" t="inlineStr">
        <is>
          <t>앰플 30ml</t>
        </is>
      </c>
      <c r="H8574" s="93" t="n">
        <v>13</v>
      </c>
      <c r="J8574" s="7" t="n">
        <v>190801</v>
      </c>
      <c r="K8574" s="93" t="n"/>
      <c r="L8574" s="93" t="n">
        <v>364000</v>
      </c>
      <c r="M8574" s="93" t="n">
        <v>342706</v>
      </c>
      <c r="N8574" s="93" t="n">
        <v>44161</v>
      </c>
      <c r="O8574" s="148" t="n">
        <v>330909.0909090909</v>
      </c>
      <c r="P8574" s="93" t="inlineStr">
        <is>
          <t>카페24앰플앰플 30ml190801</t>
        </is>
      </c>
    </row>
    <row r="8575">
      <c r="A8575" s="93" t="n"/>
      <c r="B8575" s="127" t="n">
        <v>44062</v>
      </c>
      <c r="C8575" s="93">
        <f>TEXT(B8575,"aaa")</f>
        <v/>
      </c>
      <c r="D8575" s="93" t="n"/>
      <c r="E8575" s="93" t="inlineStr">
        <is>
          <t>앰플</t>
        </is>
      </c>
      <c r="F8575" s="5" t="inlineStr">
        <is>
          <t>카페24</t>
        </is>
      </c>
      <c r="G8575" s="93" t="inlineStr">
        <is>
          <t>앰플 30ml  2set</t>
        </is>
      </c>
      <c r="H8575" s="93" t="n">
        <v>3</v>
      </c>
      <c r="J8575" s="7" t="n">
        <v>190801</v>
      </c>
      <c r="K8575" s="93" t="n"/>
      <c r="L8575" s="93" t="n">
        <v>144000</v>
      </c>
      <c r="M8575" s="93" t="n">
        <v>135576</v>
      </c>
      <c r="N8575" s="93" t="n">
        <v>20382</v>
      </c>
      <c r="O8575" s="148" t="n">
        <v>130909.0909090909</v>
      </c>
      <c r="P8575" s="93" t="inlineStr">
        <is>
          <t>카페24앰플앰플 30ml  2set190801</t>
        </is>
      </c>
    </row>
    <row r="8576">
      <c r="A8576" s="93" t="n"/>
      <c r="B8576" s="127" t="n">
        <v>44062</v>
      </c>
      <c r="C8576" s="93">
        <f>TEXT(B8576,"aaa")</f>
        <v/>
      </c>
      <c r="D8576" s="93" t="n"/>
      <c r="E8576" s="93" t="inlineStr">
        <is>
          <t>수딩크림</t>
        </is>
      </c>
      <c r="F8576" s="5" t="inlineStr">
        <is>
          <t>카페24</t>
        </is>
      </c>
      <c r="G8576" s="93" t="inlineStr">
        <is>
          <t>수딩크림 100ml</t>
        </is>
      </c>
      <c r="H8576" s="93" t="n">
        <v>6</v>
      </c>
      <c r="J8576" s="7" t="n">
        <v>190801</v>
      </c>
      <c r="K8576" s="93" t="n"/>
      <c r="L8576" s="93" t="n">
        <v>228000</v>
      </c>
      <c r="M8576" s="93" t="n">
        <v>214662</v>
      </c>
      <c r="N8576" s="93" t="n">
        <v>18270</v>
      </c>
      <c r="O8576" s="148" t="n">
        <v>207272.7272727273</v>
      </c>
      <c r="P8576" s="93" t="inlineStr">
        <is>
          <t>카페24수딩크림수딩크림 100ml190801</t>
        </is>
      </c>
    </row>
    <row r="8577">
      <c r="A8577" s="93" t="n"/>
      <c r="B8577" s="127" t="n">
        <v>44062</v>
      </c>
      <c r="C8577" s="93">
        <f>TEXT(B8577,"aaa")</f>
        <v/>
      </c>
      <c r="D8577" s="93" t="n"/>
      <c r="E8577" s="93" t="inlineStr">
        <is>
          <t>클렌징폼</t>
        </is>
      </c>
      <c r="F8577" s="5" t="inlineStr">
        <is>
          <t>카페24</t>
        </is>
      </c>
      <c r="G8577" s="93" t="inlineStr">
        <is>
          <t>클렌징폼 120ml</t>
        </is>
      </c>
      <c r="H8577" s="93" t="n">
        <v>6</v>
      </c>
      <c r="J8577" s="7" t="n">
        <v>190801</v>
      </c>
      <c r="K8577" s="93" t="n"/>
      <c r="L8577" s="93" t="n">
        <v>78000</v>
      </c>
      <c r="M8577" s="93" t="n">
        <v>73437</v>
      </c>
      <c r="N8577" s="93" t="n">
        <v>16500</v>
      </c>
      <c r="O8577" s="148" t="n">
        <v>70909.0909090909</v>
      </c>
      <c r="P8577" s="93" t="inlineStr">
        <is>
          <t>카페24클렌징폼클렌징폼 120ml190801</t>
        </is>
      </c>
    </row>
    <row r="8578">
      <c r="A8578" s="93" t="n"/>
      <c r="B8578" s="127" t="n">
        <v>44062</v>
      </c>
      <c r="C8578" s="93">
        <f>TEXT(B8578,"aaa")</f>
        <v/>
      </c>
      <c r="D8578" s="93" t="n"/>
      <c r="E8578" s="93" t="inlineStr">
        <is>
          <t>클렌징폼</t>
        </is>
      </c>
      <c r="F8578" s="5" t="inlineStr">
        <is>
          <t>카페24</t>
        </is>
      </c>
      <c r="G8578" s="93" t="inlineStr">
        <is>
          <t>클렌징폼 120ml 2set</t>
        </is>
      </c>
      <c r="H8578" s="93" t="n">
        <v>1</v>
      </c>
      <c r="J8578" s="7" t="n">
        <v>190801</v>
      </c>
      <c r="K8578" s="93" t="n"/>
      <c r="L8578" s="93" t="n">
        <v>24000</v>
      </c>
      <c r="M8578" s="93" t="n">
        <v>22596</v>
      </c>
      <c r="N8578" s="93" t="n">
        <v>2460</v>
      </c>
      <c r="O8578" s="148" t="n">
        <v>21818.18181818182</v>
      </c>
      <c r="P8578" s="93" t="inlineStr">
        <is>
          <t>카페24클렌징폼클렌징폼 120ml 2set190801</t>
        </is>
      </c>
    </row>
    <row r="8579">
      <c r="A8579" s="93" t="n"/>
      <c r="B8579" s="127" t="n">
        <v>44062</v>
      </c>
      <c r="C8579" s="93">
        <f>TEXT(B8579,"aaa")</f>
        <v/>
      </c>
      <c r="D8579" s="93" t="n"/>
      <c r="E8579" s="93" t="inlineStr">
        <is>
          <t>클렌징폼</t>
        </is>
      </c>
      <c r="F8579" s="5" t="inlineStr">
        <is>
          <t>카페24</t>
        </is>
      </c>
      <c r="G8579" s="93" t="inlineStr">
        <is>
          <t>클렌징폼 120ml 3set</t>
        </is>
      </c>
      <c r="H8579" s="93" t="n">
        <v>1</v>
      </c>
      <c r="J8579" s="7" t="n">
        <v>190801</v>
      </c>
      <c r="K8579" s="93" t="n"/>
      <c r="L8579" s="93" t="n">
        <v>33000</v>
      </c>
      <c r="M8579" s="93" t="n">
        <v>31069.5</v>
      </c>
      <c r="N8579" s="93" t="n">
        <v>3690</v>
      </c>
      <c r="O8579" s="148" t="n">
        <v>30000</v>
      </c>
      <c r="P8579" s="93" t="inlineStr">
        <is>
          <t>카페24클렌징폼클렌징폼 120ml 3set190801</t>
        </is>
      </c>
    </row>
    <row r="8580">
      <c r="A8580" s="93" t="n"/>
      <c r="B8580" s="127" t="n">
        <v>44062</v>
      </c>
      <c r="C8580" s="93">
        <f>TEXT(B8580,"aaa")</f>
        <v/>
      </c>
      <c r="D8580" s="93" t="n"/>
      <c r="E8580" s="93" t="inlineStr">
        <is>
          <t>토너</t>
        </is>
      </c>
      <c r="F8580" s="5" t="inlineStr">
        <is>
          <t>아누아 CS</t>
        </is>
      </c>
      <c r="G8580" s="93" t="inlineStr">
        <is>
          <t>250ml</t>
        </is>
      </c>
      <c r="H8580" s="93" t="n">
        <v>4</v>
      </c>
      <c r="J8580" s="7" t="n">
        <v>190801</v>
      </c>
      <c r="K8580" s="93" t="n"/>
      <c r="L8580" s="93" t="n">
        <v>0</v>
      </c>
      <c r="M8580" s="93" t="n">
        <v>0</v>
      </c>
      <c r="N8580" s="93" t="n">
        <v>13040</v>
      </c>
      <c r="O8580" s="148" t="n">
        <v>0</v>
      </c>
      <c r="P8580" s="93" t="inlineStr">
        <is>
          <t>아누아 CS토너250ml190801</t>
        </is>
      </c>
    </row>
    <row r="8581">
      <c r="A8581" s="93" t="n"/>
      <c r="B8581" s="127" t="n">
        <v>44062</v>
      </c>
      <c r="C8581" s="93">
        <f>TEXT(B8581,"aaa")</f>
        <v/>
      </c>
      <c r="D8581" s="93" t="n"/>
      <c r="E8581" s="93" t="inlineStr">
        <is>
          <t>화장솜</t>
        </is>
      </c>
      <c r="F8581" s="5" t="inlineStr">
        <is>
          <t>아누아 CS</t>
        </is>
      </c>
      <c r="G8581" s="93" t="inlineStr">
        <is>
          <t>스킨팩 화장솜 60P</t>
        </is>
      </c>
      <c r="H8581" s="93" t="n">
        <v>1</v>
      </c>
      <c r="J8581" s="7" t="n">
        <v>190801</v>
      </c>
      <c r="K8581" s="93" t="n"/>
      <c r="L8581" s="93" t="n">
        <v>0</v>
      </c>
      <c r="M8581" s="93" t="n">
        <v>0</v>
      </c>
      <c r="N8581" s="93" t="n">
        <v>1110</v>
      </c>
      <c r="O8581" s="148" t="n">
        <v>0</v>
      </c>
      <c r="P8581" s="93" t="inlineStr">
        <is>
          <t>아누아 CS화장솜스킨팩 화장솜 60P190801</t>
        </is>
      </c>
    </row>
    <row r="8582">
      <c r="A8582" s="93" t="n"/>
      <c r="B8582" s="127" t="n">
        <v>44062</v>
      </c>
      <c r="C8582" s="93">
        <f>TEXT(B8582,"aaa")</f>
        <v/>
      </c>
      <c r="D8582" s="93" t="n"/>
      <c r="E8582" s="93" t="inlineStr">
        <is>
          <t>앰플</t>
        </is>
      </c>
      <c r="F8582" s="5" t="inlineStr">
        <is>
          <t>아누아 CS</t>
        </is>
      </c>
      <c r="G8582" s="93" t="inlineStr">
        <is>
          <t>앰플 30ml</t>
        </is>
      </c>
      <c r="H8582" s="93" t="n">
        <v>1</v>
      </c>
      <c r="J8582" s="7" t="n">
        <v>190801</v>
      </c>
      <c r="K8582" s="93" t="n"/>
      <c r="L8582" s="93" t="n">
        <v>0</v>
      </c>
      <c r="M8582" s="93" t="n">
        <v>0</v>
      </c>
      <c r="N8582" s="93" t="n">
        <v>3397</v>
      </c>
      <c r="O8582" s="148" t="n">
        <v>0</v>
      </c>
      <c r="P8582" s="93" t="inlineStr">
        <is>
          <t>아누아 CS앰플앰플 30ml190801</t>
        </is>
      </c>
    </row>
    <row r="8583">
      <c r="A8583" s="93" t="n"/>
      <c r="B8583" s="127" t="n">
        <v>44062</v>
      </c>
      <c r="C8583" s="93">
        <f>TEXT(B8583,"aaa")</f>
        <v/>
      </c>
      <c r="D8583" s="93" t="n"/>
      <c r="E8583" s="93" t="inlineStr">
        <is>
          <t>마스크팩</t>
        </is>
      </c>
      <c r="F8583" s="5" t="inlineStr">
        <is>
          <t>아누아 CS</t>
        </is>
      </c>
      <c r="G8583" s="93" t="inlineStr">
        <is>
          <t>마스크팩 10매</t>
        </is>
      </c>
      <c r="H8583" s="93" t="n">
        <v>1</v>
      </c>
      <c r="J8583" s="7" t="n">
        <v>190801</v>
      </c>
      <c r="K8583" s="93" t="n"/>
      <c r="L8583" s="93" t="n">
        <v>0</v>
      </c>
      <c r="M8583" s="93" t="n">
        <v>0</v>
      </c>
      <c r="N8583" s="93" t="n">
        <v>3970</v>
      </c>
      <c r="O8583" s="148" t="n">
        <v>0</v>
      </c>
      <c r="P8583" s="93" t="inlineStr">
        <is>
          <t>아누아 CS마스크팩마스크팩 10매190801</t>
        </is>
      </c>
    </row>
    <row r="8584">
      <c r="A8584" s="93" t="n"/>
      <c r="B8584" s="127" t="n">
        <v>44062</v>
      </c>
      <c r="C8584" s="93">
        <f>TEXT(B8584,"aaa")</f>
        <v/>
      </c>
      <c r="D8584" s="93" t="n"/>
      <c r="E8584" s="93" t="inlineStr">
        <is>
          <t>선크림</t>
        </is>
      </c>
      <c r="F8584" s="5" t="inlineStr">
        <is>
          <t>아누아 CS</t>
        </is>
      </c>
      <c r="G8584" s="93" t="inlineStr">
        <is>
          <t>선크림 50ml</t>
        </is>
      </c>
      <c r="H8584" s="93" t="n">
        <v>1</v>
      </c>
      <c r="J8584" s="7" t="n">
        <v>190801</v>
      </c>
      <c r="K8584" s="93" t="n"/>
      <c r="L8584" s="93" t="n">
        <v>0</v>
      </c>
      <c r="M8584" s="93" t="n">
        <v>0</v>
      </c>
      <c r="N8584" s="93" t="n">
        <v>2345</v>
      </c>
      <c r="O8584" s="148" t="n">
        <v>0</v>
      </c>
      <c r="P8584" s="93" t="inlineStr">
        <is>
          <t>아누아 CS선크림선크림 50ml190801</t>
        </is>
      </c>
    </row>
    <row r="8585">
      <c r="A8585" s="93" t="n"/>
      <c r="B8585" s="127" t="n">
        <v>44062</v>
      </c>
      <c r="C8585" s="93">
        <f>TEXT(B8585,"aaa")</f>
        <v/>
      </c>
      <c r="D8585" s="93" t="n"/>
      <c r="E8585" s="93" t="inlineStr">
        <is>
          <t>토너</t>
        </is>
      </c>
      <c r="F8585" s="5" t="inlineStr">
        <is>
          <t>큐텐재팬</t>
        </is>
      </c>
      <c r="G8585" s="93" t="inlineStr">
        <is>
          <t>200726=250ml</t>
        </is>
      </c>
      <c r="H8585" s="93" t="n">
        <v>36</v>
      </c>
      <c r="J8585" s="7" t="n">
        <v>190801</v>
      </c>
      <c r="K8585" s="93" t="n"/>
      <c r="L8585" s="93" t="n">
        <v>1188000</v>
      </c>
      <c r="M8585" s="93" t="n">
        <v>1057320</v>
      </c>
      <c r="N8585" s="93" t="n">
        <v>117360</v>
      </c>
      <c r="O8585" s="148" t="n">
        <v>1080000</v>
      </c>
      <c r="P8585" s="93" t="inlineStr">
        <is>
          <t>큐텐재팬토너200726=250ml190801</t>
        </is>
      </c>
    </row>
    <row r="8586">
      <c r="A8586" s="93" t="n"/>
      <c r="B8586" s="127" t="n">
        <v>44062</v>
      </c>
      <c r="C8586" s="93">
        <f>TEXT(B8586,"aaa")</f>
        <v/>
      </c>
      <c r="D8586" s="93" t="n"/>
      <c r="E8586" s="93" t="inlineStr">
        <is>
          <t>수딩크림</t>
        </is>
      </c>
      <c r="F8586" s="5" t="inlineStr">
        <is>
          <t>큐텐재팬</t>
        </is>
      </c>
      <c r="G8586" s="93" t="inlineStr">
        <is>
          <t>200726=수딩크림 100ml</t>
        </is>
      </c>
      <c r="H8586" s="93" t="n">
        <v>1</v>
      </c>
      <c r="J8586" s="7" t="n">
        <v>190801</v>
      </c>
      <c r="K8586" s="93" t="n"/>
      <c r="L8586" s="93" t="n">
        <v>44000</v>
      </c>
      <c r="M8586" s="93" t="n">
        <v>39160</v>
      </c>
      <c r="N8586" s="93" t="n">
        <v>4275</v>
      </c>
      <c r="O8586" s="148" t="n">
        <v>40000</v>
      </c>
      <c r="P8586" s="93" t="inlineStr">
        <is>
          <t>큐텐재팬수딩크림200726=수딩크림 100ml190801</t>
        </is>
      </c>
    </row>
    <row r="8587">
      <c r="A8587" s="93" t="n"/>
      <c r="B8587" s="127" t="n">
        <v>44062</v>
      </c>
      <c r="C8587" s="93">
        <f>TEXT(B8587,"aaa")</f>
        <v/>
      </c>
      <c r="D8587" s="93" t="n"/>
      <c r="E8587" s="93" t="inlineStr">
        <is>
          <t>토너</t>
        </is>
      </c>
      <c r="F8587" s="5" t="inlineStr">
        <is>
          <t>큐텐재팬</t>
        </is>
      </c>
      <c r="G8587" s="93" t="inlineStr">
        <is>
          <t>200726=250ml 2set</t>
        </is>
      </c>
      <c r="H8587" s="93" t="n">
        <v>17</v>
      </c>
      <c r="J8587" s="7" t="n">
        <v>190801</v>
      </c>
      <c r="K8587" s="93" t="n"/>
      <c r="L8587" s="93" t="n">
        <v>901000</v>
      </c>
      <c r="M8587" s="93" t="n">
        <v>801890</v>
      </c>
      <c r="N8587" s="93" t="n">
        <v>110840</v>
      </c>
      <c r="O8587" s="148" t="n">
        <v>819090.9090909091</v>
      </c>
      <c r="P8587" s="93" t="inlineStr">
        <is>
          <t>큐텐재팬토너200726=250ml 2set190801</t>
        </is>
      </c>
    </row>
    <row r="8588">
      <c r="A8588" s="93" t="n"/>
      <c r="B8588" s="127" t="n">
        <v>44062</v>
      </c>
      <c r="C8588" s="93">
        <f>TEXT(B8588,"aaa")</f>
        <v/>
      </c>
      <c r="D8588" s="93" t="n"/>
      <c r="E8588" s="93" t="inlineStr">
        <is>
          <t>토너</t>
        </is>
      </c>
      <c r="F8588" s="5" t="inlineStr">
        <is>
          <t>쇼피필리핀</t>
        </is>
      </c>
      <c r="G8588" s="93" t="inlineStr">
        <is>
          <t>200820=250ml</t>
        </is>
      </c>
      <c r="H8588" s="93" t="n">
        <v>1</v>
      </c>
      <c r="J8588" s="7" t="n">
        <v>190801</v>
      </c>
      <c r="K8588" s="93" t="n"/>
      <c r="L8588" s="93" t="n">
        <v>24375</v>
      </c>
      <c r="M8588" s="93" t="n">
        <v>22912.5</v>
      </c>
      <c r="N8588" s="93" t="n">
        <v>3260</v>
      </c>
      <c r="O8588" s="148" t="n">
        <v>22159.09090909091</v>
      </c>
      <c r="P8588" s="93" t="inlineStr">
        <is>
          <t>쇼피필리핀토너200820=250ml190801</t>
        </is>
      </c>
    </row>
    <row r="8589">
      <c r="A8589" s="93" t="n"/>
      <c r="B8589" s="127" t="n">
        <v>44062</v>
      </c>
      <c r="C8589" s="93">
        <f>TEXT(B8589,"aaa")</f>
        <v/>
      </c>
      <c r="D8589" s="93" t="n"/>
      <c r="E8589" s="93" t="inlineStr">
        <is>
          <t>토너</t>
        </is>
      </c>
      <c r="F8589" s="5" t="inlineStr">
        <is>
          <t>쇼피말레이시아</t>
        </is>
      </c>
      <c r="G8589" s="93" t="inlineStr">
        <is>
          <t>200820=250ml</t>
        </is>
      </c>
      <c r="H8589" s="93" t="n">
        <v>1</v>
      </c>
      <c r="J8589" s="7" t="n">
        <v>190801</v>
      </c>
      <c r="K8589" s="93" t="n"/>
      <c r="L8589" s="93" t="n">
        <v>19914</v>
      </c>
      <c r="M8589" s="93" t="n">
        <v>18719.16</v>
      </c>
      <c r="N8589" s="93" t="n">
        <v>3260</v>
      </c>
      <c r="O8589" s="148" t="n">
        <v>18103.63636363636</v>
      </c>
      <c r="P8589" s="93" t="inlineStr">
        <is>
          <t>쇼피말레이시아토너200820=250ml190801</t>
        </is>
      </c>
    </row>
    <row r="8590" customFormat="1" s="93">
      <c r="B8590" s="127" t="n">
        <v>44063</v>
      </c>
      <c r="C8590" s="93">
        <f>TEXT(B8590,"aaa")</f>
        <v/>
      </c>
      <c r="E8590" s="93" t="inlineStr">
        <is>
          <t>토너</t>
        </is>
      </c>
      <c r="F8590" s="5" t="inlineStr">
        <is>
          <t>라자다싱가폴</t>
        </is>
      </c>
      <c r="G8590" s="93" t="inlineStr">
        <is>
          <t>200821=250ml</t>
        </is>
      </c>
      <c r="H8590" s="93" t="n">
        <v>1</v>
      </c>
      <c r="J8590" s="7" t="n">
        <v>190801</v>
      </c>
      <c r="L8590" s="93" t="n">
        <v>24309</v>
      </c>
      <c r="M8590" s="93" t="n">
        <v>22607.37</v>
      </c>
      <c r="N8590" s="93" t="n">
        <v>3260</v>
      </c>
      <c r="O8590" s="148" t="n">
        <v>22099.09090909091</v>
      </c>
      <c r="P8590" s="93" t="inlineStr">
        <is>
          <t>라자다싱가폴토너200821=250ml190801</t>
        </is>
      </c>
    </row>
    <row r="8591" customFormat="1" s="93">
      <c r="B8591" s="127" t="n">
        <v>44063</v>
      </c>
      <c r="C8591" s="93">
        <f>TEXT(B8591,"aaa")</f>
        <v/>
      </c>
      <c r="E8591" s="93" t="inlineStr">
        <is>
          <t>토너</t>
        </is>
      </c>
      <c r="F8591" s="5" t="inlineStr">
        <is>
          <t>스타일쉐어</t>
        </is>
      </c>
      <c r="G8591" s="93" t="inlineStr">
        <is>
          <t>250ml</t>
        </is>
      </c>
      <c r="H8591" s="93" t="n">
        <v>7</v>
      </c>
      <c r="J8591" s="7" t="n">
        <v>190801</v>
      </c>
      <c r="L8591" s="93" t="n">
        <v>140000</v>
      </c>
      <c r="M8591" s="93" t="n">
        <v>105000</v>
      </c>
      <c r="N8591" s="93" t="n">
        <v>22820</v>
      </c>
      <c r="O8591" s="148" t="n">
        <v>127272.7272727273</v>
      </c>
      <c r="P8591" s="93" t="inlineStr">
        <is>
          <t>스타일쉐어토너250ml190801</t>
        </is>
      </c>
    </row>
    <row r="8592" customFormat="1" s="93">
      <c r="B8592" s="127" t="n">
        <v>44063</v>
      </c>
      <c r="C8592" s="93">
        <f>TEXT(B8592,"aaa")</f>
        <v/>
      </c>
      <c r="E8592" s="93" t="inlineStr">
        <is>
          <t>선크림</t>
        </is>
      </c>
      <c r="F8592" s="5" t="inlineStr">
        <is>
          <t>카페24</t>
        </is>
      </c>
      <c r="G8592" s="93" t="inlineStr">
        <is>
          <t>선크림 50ml</t>
        </is>
      </c>
      <c r="H8592" s="93" t="n">
        <v>2</v>
      </c>
      <c r="J8592" s="7" t="n">
        <v>190801</v>
      </c>
      <c r="L8592" s="93" t="n">
        <v>40000</v>
      </c>
      <c r="M8592" s="93" t="n">
        <v>37660</v>
      </c>
      <c r="N8592" s="93" t="n">
        <v>4690</v>
      </c>
      <c r="O8592" s="148" t="n">
        <v>36363.63636363636</v>
      </c>
      <c r="P8592" s="93" t="inlineStr">
        <is>
          <t>카페24선크림선크림 50ml190801</t>
        </is>
      </c>
    </row>
    <row r="8593" customFormat="1" s="93">
      <c r="B8593" s="127" t="n">
        <v>44063</v>
      </c>
      <c r="C8593" s="93">
        <f>TEXT(B8593,"aaa")</f>
        <v/>
      </c>
      <c r="E8593" s="93" t="inlineStr">
        <is>
          <t>여름 한정 진정세트</t>
        </is>
      </c>
      <c r="F8593" s="5" t="inlineStr">
        <is>
          <t>카페24</t>
        </is>
      </c>
      <c r="G8593" s="93" t="inlineStr">
        <is>
          <t>여름 한정 진정세트</t>
        </is>
      </c>
      <c r="H8593" s="93" t="n">
        <v>1</v>
      </c>
      <c r="J8593" s="7" t="n">
        <v>190801</v>
      </c>
      <c r="L8593" s="93" t="n">
        <v>35000</v>
      </c>
      <c r="M8593" s="93" t="n">
        <v>32952.5</v>
      </c>
      <c r="N8593" s="93" t="n">
        <v>5605</v>
      </c>
      <c r="O8593" s="148" t="n">
        <v>31818.18181818182</v>
      </c>
      <c r="P8593" s="93" t="inlineStr">
        <is>
          <t>카페24여름 한정 진정세트여름 한정 진정세트190801</t>
        </is>
      </c>
    </row>
    <row r="8594" customFormat="1" s="93">
      <c r="B8594" s="127" t="n">
        <v>44063</v>
      </c>
      <c r="C8594" s="93">
        <f>TEXT(B8594,"aaa")</f>
        <v/>
      </c>
      <c r="E8594" s="93" t="inlineStr">
        <is>
          <t>여름 한정 진정세트</t>
        </is>
      </c>
      <c r="F8594" s="5" t="inlineStr">
        <is>
          <t>카페24</t>
        </is>
      </c>
      <c r="G8594" s="93" t="inlineStr">
        <is>
          <t>여름 한정 진정세트 (대용량)</t>
        </is>
      </c>
      <c r="H8594" s="93" t="n">
        <v>3</v>
      </c>
      <c r="J8594" s="7" t="n">
        <v>190801</v>
      </c>
      <c r="L8594" s="93" t="n">
        <v>135000</v>
      </c>
      <c r="M8594" s="93" t="n">
        <v>127102.5</v>
      </c>
      <c r="N8594" s="93" t="n">
        <v>21210</v>
      </c>
      <c r="O8594" s="148" t="n">
        <v>122727.2727272727</v>
      </c>
      <c r="P8594" s="93" t="inlineStr">
        <is>
          <t>카페24여름 한정 진정세트여름 한정 진정세트 (대용량)190801</t>
        </is>
      </c>
    </row>
    <row r="8595" customFormat="1" s="93">
      <c r="B8595" s="127" t="n">
        <v>44063</v>
      </c>
      <c r="C8595" s="93">
        <f>TEXT(B8595,"aaa")</f>
        <v/>
      </c>
      <c r="E8595" s="93" t="inlineStr">
        <is>
          <t>어성초진정패키지</t>
        </is>
      </c>
      <c r="F8595" s="5" t="inlineStr">
        <is>
          <t>카페24</t>
        </is>
      </c>
      <c r="G8595" s="93" t="inlineStr">
        <is>
          <t>어성초 진정패키지세트</t>
        </is>
      </c>
      <c r="H8595" s="93" t="n">
        <v>4</v>
      </c>
      <c r="J8595" s="7" t="n">
        <v>190801</v>
      </c>
      <c r="L8595" s="93" t="n">
        <v>396000</v>
      </c>
      <c r="M8595" s="93" t="n">
        <v>372834</v>
      </c>
      <c r="N8595" s="93" t="n">
        <v>60548</v>
      </c>
      <c r="O8595" s="148" t="n">
        <v>360000</v>
      </c>
      <c r="P8595" s="93" t="inlineStr">
        <is>
          <t>카페24어성초진정패키지어성초 진정패키지세트190801</t>
        </is>
      </c>
    </row>
    <row r="8596" customFormat="1" s="93">
      <c r="B8596" s="127" t="n">
        <v>44063</v>
      </c>
      <c r="C8596" s="93">
        <f>TEXT(B8596,"aaa")</f>
        <v/>
      </c>
      <c r="E8596" s="93" t="inlineStr">
        <is>
          <t>머드크림마스크</t>
        </is>
      </c>
      <c r="F8596" s="5" t="inlineStr">
        <is>
          <t>카페24</t>
        </is>
      </c>
      <c r="G8596" s="93" t="inlineStr">
        <is>
          <t>머드크림마스크 100ml</t>
        </is>
      </c>
      <c r="H8596" s="93" t="n">
        <v>6</v>
      </c>
      <c r="J8596" s="7" t="n">
        <v>190801</v>
      </c>
      <c r="L8596" s="93" t="n">
        <v>120000</v>
      </c>
      <c r="M8596" s="93" t="n">
        <v>112980</v>
      </c>
      <c r="N8596" s="93" t="n">
        <v>8652</v>
      </c>
      <c r="O8596" s="148" t="n">
        <v>109090.9090909091</v>
      </c>
      <c r="P8596" s="93" t="inlineStr">
        <is>
          <t>카페24머드크림마스크머드크림마스크 100ml190801</t>
        </is>
      </c>
    </row>
    <row r="8597" customFormat="1" s="93">
      <c r="B8597" s="127" t="n">
        <v>44063</v>
      </c>
      <c r="C8597" s="93">
        <f>TEXT(B8597,"aaa")</f>
        <v/>
      </c>
      <c r="E8597" s="93" t="inlineStr">
        <is>
          <t>마스크팩</t>
        </is>
      </c>
      <c r="F8597" s="5" t="inlineStr">
        <is>
          <t>카페24</t>
        </is>
      </c>
      <c r="G8597" s="93" t="inlineStr">
        <is>
          <t>마스크팩 1매</t>
        </is>
      </c>
      <c r="H8597" s="93" t="n">
        <v>1</v>
      </c>
      <c r="J8597" s="7" t="n">
        <v>190801</v>
      </c>
      <c r="L8597" s="93" t="n">
        <v>4000</v>
      </c>
      <c r="M8597" s="93" t="n">
        <v>3766</v>
      </c>
      <c r="N8597" s="93" t="n">
        <v>397</v>
      </c>
      <c r="O8597" s="148" t="n">
        <v>3636.363636363636</v>
      </c>
      <c r="P8597" s="93" t="inlineStr">
        <is>
          <t>카페24마스크팩마스크팩 1매190801</t>
        </is>
      </c>
    </row>
    <row r="8598" customFormat="1" s="93">
      <c r="B8598" s="127" t="n">
        <v>44063</v>
      </c>
      <c r="C8598" s="93">
        <f>TEXT(B8598,"aaa")</f>
        <v/>
      </c>
      <c r="E8598" s="93" t="inlineStr">
        <is>
          <t>마스크팩</t>
        </is>
      </c>
      <c r="F8598" s="5" t="inlineStr">
        <is>
          <t>카페24</t>
        </is>
      </c>
      <c r="G8598" s="93" t="inlineStr">
        <is>
          <t>마스크팩 10매</t>
        </is>
      </c>
      <c r="H8598" s="93" t="n">
        <v>5</v>
      </c>
      <c r="J8598" s="7" t="n">
        <v>190801</v>
      </c>
      <c r="L8598" s="93" t="n">
        <v>100000</v>
      </c>
      <c r="M8598" s="93" t="n">
        <v>94150</v>
      </c>
      <c r="N8598" s="93" t="n">
        <v>19850</v>
      </c>
      <c r="O8598" s="148" t="n">
        <v>90909.0909090909</v>
      </c>
      <c r="P8598" s="93" t="inlineStr">
        <is>
          <t>카페24마스크팩마스크팩 10매190801</t>
        </is>
      </c>
    </row>
    <row r="8599" customFormat="1" s="93">
      <c r="B8599" s="127" t="n">
        <v>44063</v>
      </c>
      <c r="C8599" s="93">
        <f>TEXT(B8599,"aaa")</f>
        <v/>
      </c>
      <c r="E8599" s="93" t="inlineStr">
        <is>
          <t>토너</t>
        </is>
      </c>
      <c r="F8599" s="5" t="inlineStr">
        <is>
          <t>카페24</t>
        </is>
      </c>
      <c r="G8599" s="93" t="inlineStr">
        <is>
          <t>[재구매전용특가] 250ml 2set</t>
        </is>
      </c>
      <c r="H8599" s="93" t="n">
        <v>5</v>
      </c>
      <c r="J8599" s="7" t="n">
        <v>190801</v>
      </c>
      <c r="L8599" s="93" t="n">
        <v>150000</v>
      </c>
      <c r="M8599" s="93" t="n">
        <v>141225</v>
      </c>
      <c r="N8599" s="93" t="n">
        <v>32600</v>
      </c>
      <c r="O8599" s="148" t="n">
        <v>136363.6363636364</v>
      </c>
      <c r="P8599" s="93" t="inlineStr">
        <is>
          <t>카페24토너[재구매전용특가] 250ml 2set190801</t>
        </is>
      </c>
    </row>
    <row r="8600" customFormat="1" s="93">
      <c r="B8600" s="127" t="n">
        <v>44063</v>
      </c>
      <c r="C8600" s="93">
        <f>TEXT(B8600,"aaa")</f>
        <v/>
      </c>
      <c r="E8600" s="93" t="inlineStr">
        <is>
          <t>토너</t>
        </is>
      </c>
      <c r="F8600" s="5" t="inlineStr">
        <is>
          <t>카페24</t>
        </is>
      </c>
      <c r="G8600" s="93" t="inlineStr">
        <is>
          <t>250ml</t>
        </is>
      </c>
      <c r="H8600" s="93" t="n">
        <v>75</v>
      </c>
      <c r="J8600" s="7" t="n">
        <v>190801</v>
      </c>
      <c r="L8600" s="93" t="n">
        <v>1500000</v>
      </c>
      <c r="M8600" s="93" t="n">
        <v>1412250</v>
      </c>
      <c r="N8600" s="93" t="n">
        <v>244500</v>
      </c>
      <c r="O8600" s="148" t="n">
        <v>1363636.363636364</v>
      </c>
      <c r="P8600" s="93" t="inlineStr">
        <is>
          <t>카페24토너250ml190801</t>
        </is>
      </c>
    </row>
    <row r="8601" customFormat="1" s="93">
      <c r="B8601" s="127" t="n">
        <v>44063</v>
      </c>
      <c r="C8601" s="93">
        <f>TEXT(B8601,"aaa")</f>
        <v/>
      </c>
      <c r="E8601" s="93" t="inlineStr">
        <is>
          <t>토너</t>
        </is>
      </c>
      <c r="F8601" s="5" t="inlineStr">
        <is>
          <t>카페24</t>
        </is>
      </c>
      <c r="G8601" s="93" t="inlineStr">
        <is>
          <t>250ml 2set</t>
        </is>
      </c>
      <c r="H8601" s="93" t="n">
        <v>60</v>
      </c>
      <c r="J8601" s="7" t="n">
        <v>190801</v>
      </c>
      <c r="L8601" s="93" t="n">
        <v>2100000</v>
      </c>
      <c r="M8601" s="93" t="n">
        <v>1977150</v>
      </c>
      <c r="N8601" s="93" t="n">
        <v>391200</v>
      </c>
      <c r="O8601" s="148" t="n">
        <v>1909090.909090909</v>
      </c>
      <c r="P8601" s="93" t="inlineStr">
        <is>
          <t>카페24토너250ml 2set190801</t>
        </is>
      </c>
    </row>
    <row r="8602" customFormat="1" s="93">
      <c r="B8602" s="127" t="n">
        <v>44063</v>
      </c>
      <c r="C8602" s="93">
        <f>TEXT(B8602,"aaa")</f>
        <v/>
      </c>
      <c r="E8602" s="93" t="inlineStr">
        <is>
          <t>토너</t>
        </is>
      </c>
      <c r="F8602" s="5" t="inlineStr">
        <is>
          <t>카페24</t>
        </is>
      </c>
      <c r="G8602" s="93" t="inlineStr">
        <is>
          <t>500ml</t>
        </is>
      </c>
      <c r="H8602" s="93" t="n">
        <v>54</v>
      </c>
      <c r="J8602" s="7" t="n">
        <v>190801</v>
      </c>
      <c r="L8602" s="93" t="n">
        <v>1782000</v>
      </c>
      <c r="M8602" s="93" t="n">
        <v>1677753</v>
      </c>
      <c r="N8602" s="93" t="n">
        <v>255150</v>
      </c>
      <c r="O8602" s="148" t="n">
        <v>1620000</v>
      </c>
      <c r="P8602" s="93" t="inlineStr">
        <is>
          <t>카페24토너500ml190801</t>
        </is>
      </c>
    </row>
    <row r="8603" customFormat="1" s="93">
      <c r="B8603" s="127" t="n">
        <v>44063</v>
      </c>
      <c r="C8603" s="93">
        <f>TEXT(B8603,"aaa")</f>
        <v/>
      </c>
      <c r="E8603" s="93" t="inlineStr">
        <is>
          <t>토너</t>
        </is>
      </c>
      <c r="F8603" s="5" t="inlineStr">
        <is>
          <t>카페24</t>
        </is>
      </c>
      <c r="G8603" s="93" t="inlineStr">
        <is>
          <t>스킨팩 화장솜 60P</t>
        </is>
      </c>
      <c r="H8603" s="93" t="n">
        <v>67</v>
      </c>
      <c r="J8603" s="7" t="n">
        <v>190801</v>
      </c>
      <c r="L8603" s="93" t="n">
        <v>201000</v>
      </c>
      <c r="M8603" s="93" t="n">
        <v>189241.5</v>
      </c>
      <c r="N8603" s="93" t="n">
        <v>74370</v>
      </c>
      <c r="O8603" s="148" t="n">
        <v>182727.2727272727</v>
      </c>
      <c r="P8603" s="93" t="inlineStr">
        <is>
          <t>카페24토너스킨팩 화장솜 60P190801</t>
        </is>
      </c>
    </row>
    <row r="8604" customFormat="1" s="93">
      <c r="B8604" s="127" t="n">
        <v>44063</v>
      </c>
      <c r="C8604" s="93">
        <f>TEXT(B8604,"aaa")</f>
        <v/>
      </c>
      <c r="E8604" s="93" t="inlineStr">
        <is>
          <t>앰플</t>
        </is>
      </c>
      <c r="F8604" s="5" t="inlineStr">
        <is>
          <t>카페24</t>
        </is>
      </c>
      <c r="G8604" s="93" t="inlineStr">
        <is>
          <t>앰플 30ml</t>
        </is>
      </c>
      <c r="H8604" s="93" t="n">
        <v>14</v>
      </c>
      <c r="J8604" s="7" t="n">
        <v>190801</v>
      </c>
      <c r="L8604" s="93" t="n">
        <v>392000</v>
      </c>
      <c r="M8604" s="93" t="n">
        <v>369068</v>
      </c>
      <c r="N8604" s="93" t="n">
        <v>47558</v>
      </c>
      <c r="O8604" s="148" t="n">
        <v>356363.6363636364</v>
      </c>
      <c r="P8604" s="93" t="inlineStr">
        <is>
          <t>카페24앰플앰플 30ml190801</t>
        </is>
      </c>
    </row>
    <row r="8605" customFormat="1" s="93">
      <c r="B8605" s="127" t="n">
        <v>44063</v>
      </c>
      <c r="C8605" s="93">
        <f>TEXT(B8605,"aaa")</f>
        <v/>
      </c>
      <c r="E8605" s="93" t="inlineStr">
        <is>
          <t>앰플</t>
        </is>
      </c>
      <c r="F8605" s="5" t="inlineStr">
        <is>
          <t>카페24</t>
        </is>
      </c>
      <c r="G8605" s="93" t="inlineStr">
        <is>
          <t>앰플 30ml  2set</t>
        </is>
      </c>
      <c r="H8605" s="93" t="n">
        <v>4</v>
      </c>
      <c r="J8605" s="7" t="n">
        <v>190801</v>
      </c>
      <c r="L8605" s="93" t="n">
        <v>192000</v>
      </c>
      <c r="M8605" s="93" t="n">
        <v>180768</v>
      </c>
      <c r="N8605" s="93" t="n">
        <v>27176</v>
      </c>
      <c r="O8605" s="148" t="n">
        <v>174545.4545454545</v>
      </c>
      <c r="P8605" s="93" t="inlineStr">
        <is>
          <t>카페24앰플앰플 30ml  2set190801</t>
        </is>
      </c>
    </row>
    <row r="8606" customFormat="1" s="93">
      <c r="B8606" s="127" t="n">
        <v>44063</v>
      </c>
      <c r="C8606" s="93">
        <f>TEXT(B8606,"aaa")</f>
        <v/>
      </c>
      <c r="E8606" s="93" t="inlineStr">
        <is>
          <t>수딩크림</t>
        </is>
      </c>
      <c r="F8606" s="5" t="inlineStr">
        <is>
          <t>카페24</t>
        </is>
      </c>
      <c r="G8606" s="93" t="inlineStr">
        <is>
          <t>수딩크림 100ml</t>
        </is>
      </c>
      <c r="H8606" s="93" t="n">
        <v>8</v>
      </c>
      <c r="J8606" s="7" t="n">
        <v>190801</v>
      </c>
      <c r="L8606" s="93" t="n">
        <v>304000</v>
      </c>
      <c r="M8606" s="93" t="n">
        <v>286216</v>
      </c>
      <c r="N8606" s="93" t="n">
        <v>24360</v>
      </c>
      <c r="O8606" s="148" t="n">
        <v>276363.6363636364</v>
      </c>
      <c r="P8606" s="93" t="inlineStr">
        <is>
          <t>카페24수딩크림수딩크림 100ml190801</t>
        </is>
      </c>
    </row>
    <row r="8607" customFormat="1" s="93">
      <c r="B8607" s="127" t="n">
        <v>44063</v>
      </c>
      <c r="C8607" s="93">
        <f>TEXT(B8607,"aaa")</f>
        <v/>
      </c>
      <c r="E8607" s="93" t="inlineStr">
        <is>
          <t>클렌징폼</t>
        </is>
      </c>
      <c r="F8607" s="5" t="inlineStr">
        <is>
          <t>카페24</t>
        </is>
      </c>
      <c r="G8607" s="93" t="inlineStr">
        <is>
          <t>클렌징폼 120ml</t>
        </is>
      </c>
      <c r="H8607" s="93" t="n">
        <v>9</v>
      </c>
      <c r="J8607" s="7" t="n">
        <v>190801</v>
      </c>
      <c r="L8607" s="93" t="n">
        <v>117000</v>
      </c>
      <c r="M8607" s="93" t="n">
        <v>110155.5</v>
      </c>
      <c r="N8607" s="93" t="n">
        <v>24750</v>
      </c>
      <c r="O8607" s="148" t="n">
        <v>106363.6363636364</v>
      </c>
      <c r="P8607" s="93" t="inlineStr">
        <is>
          <t>카페24클렌징폼클렌징폼 120ml190801</t>
        </is>
      </c>
    </row>
    <row r="8608" customFormat="1" s="93">
      <c r="B8608" s="127" t="n">
        <v>44063</v>
      </c>
      <c r="C8608" s="93">
        <f>TEXT(B8608,"aaa")</f>
        <v/>
      </c>
      <c r="E8608" s="93" t="inlineStr">
        <is>
          <t>클렌징폼</t>
        </is>
      </c>
      <c r="F8608" s="5" t="inlineStr">
        <is>
          <t>카페24</t>
        </is>
      </c>
      <c r="G8608" s="93" t="inlineStr">
        <is>
          <t>클렌징폼 120ml 2set</t>
        </is>
      </c>
      <c r="H8608" s="93" t="n">
        <v>1</v>
      </c>
      <c r="J8608" s="7" t="n">
        <v>190801</v>
      </c>
      <c r="L8608" s="93" t="n">
        <v>24000</v>
      </c>
      <c r="M8608" s="93" t="n">
        <v>22596</v>
      </c>
      <c r="N8608" s="93" t="n">
        <v>2460</v>
      </c>
      <c r="O8608" s="148" t="n">
        <v>21818.18181818182</v>
      </c>
      <c r="P8608" s="93" t="inlineStr">
        <is>
          <t>카페24클렌징폼클렌징폼 120ml 2set190801</t>
        </is>
      </c>
    </row>
    <row r="8609" customFormat="1" s="93">
      <c r="B8609" s="127" t="n">
        <v>44063</v>
      </c>
      <c r="C8609" s="93">
        <f>TEXT(B8609,"aaa")</f>
        <v/>
      </c>
      <c r="E8609" s="93" t="inlineStr">
        <is>
          <t>토너</t>
        </is>
      </c>
      <c r="F8609" s="5" t="inlineStr">
        <is>
          <t>아누아 CS</t>
        </is>
      </c>
      <c r="G8609" s="93" t="inlineStr">
        <is>
          <t>250ml</t>
        </is>
      </c>
      <c r="H8609" s="93" t="n">
        <v>1</v>
      </c>
      <c r="J8609" s="7" t="n">
        <v>190801</v>
      </c>
      <c r="L8609" s="93" t="n">
        <v>0</v>
      </c>
      <c r="M8609" s="93" t="n">
        <v>0</v>
      </c>
      <c r="N8609" s="93" t="n">
        <v>3260</v>
      </c>
      <c r="O8609" s="148" t="n">
        <v>0</v>
      </c>
      <c r="P8609" s="93" t="inlineStr">
        <is>
          <t>아누아 CS토너250ml190801</t>
        </is>
      </c>
    </row>
    <row r="8610" customFormat="1" s="93">
      <c r="B8610" s="127" t="n">
        <v>44063</v>
      </c>
      <c r="C8610" s="93">
        <f>TEXT(B8610,"aaa")</f>
        <v/>
      </c>
      <c r="E8610" s="93" t="inlineStr">
        <is>
          <t>토너</t>
        </is>
      </c>
      <c r="F8610" s="5" t="inlineStr">
        <is>
          <t>큐텐재팬</t>
        </is>
      </c>
      <c r="G8610" s="93" t="inlineStr">
        <is>
          <t>200726=250ml</t>
        </is>
      </c>
      <c r="H8610" s="93" t="n">
        <v>6</v>
      </c>
      <c r="J8610" s="7" t="n">
        <v>190801</v>
      </c>
      <c r="L8610" s="93" t="n">
        <v>198000</v>
      </c>
      <c r="M8610" s="93" t="n">
        <v>176220</v>
      </c>
      <c r="N8610" s="93" t="n">
        <v>19560</v>
      </c>
      <c r="O8610" s="148" t="n">
        <v>180000</v>
      </c>
      <c r="P8610" s="93" t="inlineStr">
        <is>
          <t>큐텐재팬토너200726=250ml190801</t>
        </is>
      </c>
    </row>
    <row r="8611" customFormat="1" s="93">
      <c r="B8611" s="127" t="n">
        <v>44063</v>
      </c>
      <c r="C8611" s="93">
        <f>TEXT(B8611,"aaa")</f>
        <v/>
      </c>
      <c r="E8611" s="93" t="inlineStr">
        <is>
          <t>토너</t>
        </is>
      </c>
      <c r="F8611" s="5" t="inlineStr">
        <is>
          <t>큐텐재팬</t>
        </is>
      </c>
      <c r="G8611" s="93" t="inlineStr">
        <is>
          <t>200726=250ml 2set</t>
        </is>
      </c>
      <c r="H8611" s="93" t="n">
        <v>1</v>
      </c>
      <c r="J8611" s="7" t="n">
        <v>190801</v>
      </c>
      <c r="L8611" s="93" t="n">
        <v>53000</v>
      </c>
      <c r="M8611" s="93" t="n">
        <v>47170</v>
      </c>
      <c r="N8611" s="93" t="n">
        <v>6520</v>
      </c>
      <c r="O8611" s="148" t="n">
        <v>48181.81818181818</v>
      </c>
      <c r="P8611" s="93" t="inlineStr">
        <is>
          <t>큐텐재팬토너200726=250ml 2set190801</t>
        </is>
      </c>
    </row>
    <row r="8612" customFormat="1" s="93">
      <c r="B8612" s="127" t="n">
        <v>44063</v>
      </c>
      <c r="C8612" s="93">
        <f>TEXT(B8612,"aaa")</f>
        <v/>
      </c>
      <c r="E8612" s="93" t="inlineStr">
        <is>
          <t>토너</t>
        </is>
      </c>
      <c r="F8612" s="5" t="inlineStr">
        <is>
          <t>글로우데이즈 시코르</t>
        </is>
      </c>
      <c r="G8612" s="93" t="inlineStr">
        <is>
          <t>토너=250ml</t>
        </is>
      </c>
      <c r="H8612" s="93" t="n">
        <v>3</v>
      </c>
      <c r="J8612" s="7" t="n">
        <v>190801</v>
      </c>
      <c r="L8612" s="93" t="n">
        <v>33750</v>
      </c>
      <c r="M8612" s="93" t="n">
        <v>33750</v>
      </c>
      <c r="N8612" s="93" t="n">
        <v>9780</v>
      </c>
      <c r="O8612" s="148" t="n">
        <v>30681.81818181818</v>
      </c>
      <c r="P8612" s="93" t="inlineStr">
        <is>
          <t>글로우데이즈 시코르토너토너=250ml190801</t>
        </is>
      </c>
    </row>
    <row r="8613" customFormat="1" s="93">
      <c r="B8613" s="127" t="n">
        <v>44063</v>
      </c>
      <c r="C8613" s="93">
        <f>TEXT(B8613,"aaa")</f>
        <v/>
      </c>
      <c r="E8613" s="93" t="inlineStr">
        <is>
          <t>앰플</t>
        </is>
      </c>
      <c r="F8613" s="5" t="inlineStr">
        <is>
          <t>글로우데이즈 시코르</t>
        </is>
      </c>
      <c r="G8613" s="93" t="inlineStr">
        <is>
          <t>앰플=앰플 30ml</t>
        </is>
      </c>
      <c r="H8613" s="93" t="n">
        <v>3</v>
      </c>
      <c r="J8613" s="7" t="n">
        <v>190801</v>
      </c>
      <c r="L8613" s="93" t="n">
        <v>44550</v>
      </c>
      <c r="M8613" s="93" t="n">
        <v>44550</v>
      </c>
      <c r="N8613" s="93" t="n">
        <v>10191</v>
      </c>
      <c r="O8613" s="148" t="n">
        <v>40500</v>
      </c>
      <c r="P8613" s="93" t="inlineStr">
        <is>
          <t>글로우데이즈 시코르앰플앰플=앰플 30ml190801</t>
        </is>
      </c>
    </row>
    <row r="8614" customFormat="1" s="93">
      <c r="B8614" s="127" t="n">
        <v>44063</v>
      </c>
      <c r="C8614" s="93">
        <f>TEXT(B8614,"aaa")</f>
        <v/>
      </c>
      <c r="E8614" s="93" t="inlineStr">
        <is>
          <t>머드크림마스크</t>
        </is>
      </c>
      <c r="F8614" s="5" t="inlineStr">
        <is>
          <t>글로우데이즈 시코르</t>
        </is>
      </c>
      <c r="G8614" s="93" t="inlineStr">
        <is>
          <t>머드크림마스크=머드크림마스크 100ml</t>
        </is>
      </c>
      <c r="H8614" s="93" t="n">
        <v>3</v>
      </c>
      <c r="J8614" s="7" t="n">
        <v>190801</v>
      </c>
      <c r="L8614" s="93" t="n">
        <v>33750</v>
      </c>
      <c r="M8614" s="93" t="n">
        <v>33750</v>
      </c>
      <c r="N8614" s="93" t="n">
        <v>4326</v>
      </c>
      <c r="O8614" s="148" t="n">
        <v>30681.81818181818</v>
      </c>
      <c r="P8614" s="93" t="inlineStr">
        <is>
          <t>글로우데이즈 시코르머드크림마스크머드크림마스크=머드크림마스크 100ml190801</t>
        </is>
      </c>
    </row>
    <row r="8615" customFormat="1" s="93">
      <c r="B8615" s="127" t="n">
        <v>44063</v>
      </c>
      <c r="C8615" s="93">
        <f>TEXT(B8615,"aaa")</f>
        <v/>
      </c>
      <c r="E8615" s="93" t="inlineStr">
        <is>
          <t>클렌징폼</t>
        </is>
      </c>
      <c r="F8615" s="5" t="inlineStr">
        <is>
          <t>글로우데이즈 시코르</t>
        </is>
      </c>
      <c r="G8615" s="93" t="inlineStr">
        <is>
          <t>클렌징폼=클렌징폼 120ml</t>
        </is>
      </c>
      <c r="H8615" s="93" t="n">
        <v>3</v>
      </c>
      <c r="J8615" s="7" t="n">
        <v>190801</v>
      </c>
      <c r="L8615" s="93" t="n">
        <v>21600</v>
      </c>
      <c r="M8615" s="93" t="n">
        <v>21600</v>
      </c>
      <c r="N8615" s="93" t="n">
        <v>8250</v>
      </c>
      <c r="O8615" s="148" t="n">
        <v>19636.36363636364</v>
      </c>
      <c r="P8615" s="93" t="inlineStr">
        <is>
          <t>글로우데이즈 시코르클렌징폼클렌징폼=클렌징폼 120ml190801</t>
        </is>
      </c>
    </row>
    <row r="8616" customFormat="1" s="93">
      <c r="B8616" s="127" t="n">
        <v>44064</v>
      </c>
      <c r="C8616" s="93">
        <f>TEXT(B8616,"aaa")</f>
        <v/>
      </c>
      <c r="E8616" s="93" t="inlineStr">
        <is>
          <t>토너</t>
        </is>
      </c>
      <c r="F8616" s="5" t="inlineStr">
        <is>
          <t>스타일쉐어</t>
        </is>
      </c>
      <c r="G8616" s="93" t="inlineStr">
        <is>
          <t>250ml</t>
        </is>
      </c>
      <c r="H8616" s="93" t="n">
        <v>4</v>
      </c>
      <c r="J8616" s="7" t="n">
        <v>190801</v>
      </c>
      <c r="L8616" s="93" t="n">
        <v>80000</v>
      </c>
      <c r="M8616" s="93" t="n">
        <v>60000</v>
      </c>
      <c r="N8616" s="93" t="n">
        <v>13040</v>
      </c>
      <c r="O8616" s="148" t="n">
        <v>72727.27272727272</v>
      </c>
      <c r="P8616" s="93" t="inlineStr">
        <is>
          <t>스타일쉐어토너250ml190801</t>
        </is>
      </c>
    </row>
    <row r="8617" customFormat="1" s="93">
      <c r="B8617" s="127" t="n">
        <v>44064</v>
      </c>
      <c r="C8617" s="93">
        <f>TEXT(B8617,"aaa")</f>
        <v/>
      </c>
      <c r="E8617" s="93" t="inlineStr">
        <is>
          <t>선크림</t>
        </is>
      </c>
      <c r="F8617" s="5" t="inlineStr">
        <is>
          <t>카페24</t>
        </is>
      </c>
      <c r="G8617" s="93" t="inlineStr">
        <is>
          <t>선크림 50ml</t>
        </is>
      </c>
      <c r="H8617" s="93" t="n">
        <v>2</v>
      </c>
      <c r="J8617" s="7" t="n">
        <v>190801</v>
      </c>
      <c r="L8617" s="93" t="n">
        <v>40000</v>
      </c>
      <c r="M8617" s="93" t="n">
        <v>37660</v>
      </c>
      <c r="N8617" s="93" t="n">
        <v>4690</v>
      </c>
      <c r="O8617" s="148" t="n">
        <v>36363.63636363636</v>
      </c>
      <c r="P8617" s="93" t="inlineStr">
        <is>
          <t>카페24선크림선크림 50ml190801</t>
        </is>
      </c>
    </row>
    <row r="8618" customFormat="1" s="93">
      <c r="B8618" s="127" t="n">
        <v>44064</v>
      </c>
      <c r="C8618" s="93">
        <f>TEXT(B8618,"aaa")</f>
        <v/>
      </c>
      <c r="E8618" s="93" t="inlineStr">
        <is>
          <t>여름 한정 진정세트</t>
        </is>
      </c>
      <c r="F8618" s="5" t="inlineStr">
        <is>
          <t>카페24</t>
        </is>
      </c>
      <c r="G8618" s="93" t="inlineStr">
        <is>
          <t>여름 한정 진정세트</t>
        </is>
      </c>
      <c r="H8618" s="93" t="n">
        <v>3</v>
      </c>
      <c r="J8618" s="7" t="n">
        <v>190801</v>
      </c>
      <c r="L8618" s="93" t="n">
        <v>105000</v>
      </c>
      <c r="M8618" s="93" t="n">
        <v>98857.5</v>
      </c>
      <c r="N8618" s="93" t="n">
        <v>16815</v>
      </c>
      <c r="O8618" s="148" t="n">
        <v>95454.54545454544</v>
      </c>
      <c r="P8618" s="93" t="inlineStr">
        <is>
          <t>카페24여름 한정 진정세트여름 한정 진정세트190801</t>
        </is>
      </c>
    </row>
    <row r="8619" customFormat="1" s="93">
      <c r="B8619" s="127" t="n">
        <v>44064</v>
      </c>
      <c r="C8619" s="93">
        <f>TEXT(B8619,"aaa")</f>
        <v/>
      </c>
      <c r="E8619" s="93" t="inlineStr">
        <is>
          <t>여름 한정 진정세트</t>
        </is>
      </c>
      <c r="F8619" s="5" t="inlineStr">
        <is>
          <t>카페24</t>
        </is>
      </c>
      <c r="G8619" s="93" t="inlineStr">
        <is>
          <t>여름 한정 진정세트 (대용량)</t>
        </is>
      </c>
      <c r="H8619" s="93" t="n">
        <v>4</v>
      </c>
      <c r="J8619" s="7" t="n">
        <v>190801</v>
      </c>
      <c r="L8619" s="93" t="n">
        <v>180000</v>
      </c>
      <c r="M8619" s="93" t="n">
        <v>169470</v>
      </c>
      <c r="N8619" s="93" t="n">
        <v>28280</v>
      </c>
      <c r="O8619" s="148" t="n">
        <v>163636.3636363636</v>
      </c>
      <c r="P8619" s="93" t="inlineStr">
        <is>
          <t>카페24여름 한정 진정세트여름 한정 진정세트 (대용량)190801</t>
        </is>
      </c>
    </row>
    <row r="8620" customFormat="1" s="93">
      <c r="B8620" s="127" t="n">
        <v>44064</v>
      </c>
      <c r="C8620" s="93">
        <f>TEXT(B8620,"aaa")</f>
        <v/>
      </c>
      <c r="E8620" s="93" t="inlineStr">
        <is>
          <t>어성초진정패키지</t>
        </is>
      </c>
      <c r="F8620" s="5" t="inlineStr">
        <is>
          <t>카페24</t>
        </is>
      </c>
      <c r="G8620" s="93" t="inlineStr">
        <is>
          <t>어성초 진정패키지세트</t>
        </is>
      </c>
      <c r="H8620" s="93" t="n">
        <v>4</v>
      </c>
      <c r="J8620" s="7" t="n">
        <v>190801</v>
      </c>
      <c r="L8620" s="93" t="n">
        <v>396000</v>
      </c>
      <c r="M8620" s="93" t="n">
        <v>372834</v>
      </c>
      <c r="N8620" s="93" t="n">
        <v>60548</v>
      </c>
      <c r="O8620" s="148" t="n">
        <v>360000</v>
      </c>
      <c r="P8620" s="93" t="inlineStr">
        <is>
          <t>카페24어성초진정패키지어성초 진정패키지세트190801</t>
        </is>
      </c>
    </row>
    <row r="8621" customFormat="1" s="93">
      <c r="B8621" s="127" t="n">
        <v>44064</v>
      </c>
      <c r="C8621" s="93">
        <f>TEXT(B8621,"aaa")</f>
        <v/>
      </c>
      <c r="E8621" s="93" t="inlineStr">
        <is>
          <t>머드크림마스크</t>
        </is>
      </c>
      <c r="F8621" s="5" t="inlineStr">
        <is>
          <t>카페24</t>
        </is>
      </c>
      <c r="G8621" s="93" t="inlineStr">
        <is>
          <t>머드크림마스크 100ml</t>
        </is>
      </c>
      <c r="H8621" s="93" t="n">
        <v>3</v>
      </c>
      <c r="J8621" s="7" t="n">
        <v>190801</v>
      </c>
      <c r="L8621" s="93" t="n">
        <v>60000</v>
      </c>
      <c r="M8621" s="93" t="n">
        <v>56490</v>
      </c>
      <c r="N8621" s="93" t="n">
        <v>4326</v>
      </c>
      <c r="O8621" s="148" t="n">
        <v>54545.45454545454</v>
      </c>
      <c r="P8621" s="93" t="inlineStr">
        <is>
          <t>카페24머드크림마스크머드크림마스크 100ml190801</t>
        </is>
      </c>
    </row>
    <row r="8622" customFormat="1" s="93">
      <c r="B8622" s="127" t="n">
        <v>44064</v>
      </c>
      <c r="C8622" s="93">
        <f>TEXT(B8622,"aaa")</f>
        <v/>
      </c>
      <c r="E8622" s="93" t="inlineStr">
        <is>
          <t>마스크팩</t>
        </is>
      </c>
      <c r="F8622" s="5" t="inlineStr">
        <is>
          <t>카페24</t>
        </is>
      </c>
      <c r="G8622" s="93" t="inlineStr">
        <is>
          <t>마스크팩 10매</t>
        </is>
      </c>
      <c r="H8622" s="93" t="n">
        <v>3</v>
      </c>
      <c r="J8622" s="7" t="n">
        <v>190801</v>
      </c>
      <c r="L8622" s="93" t="n">
        <v>60000</v>
      </c>
      <c r="M8622" s="93" t="n">
        <v>56490</v>
      </c>
      <c r="N8622" s="93" t="n">
        <v>11910</v>
      </c>
      <c r="O8622" s="148" t="n">
        <v>54545.45454545454</v>
      </c>
      <c r="P8622" s="93" t="inlineStr">
        <is>
          <t>카페24마스크팩마스크팩 10매190801</t>
        </is>
      </c>
    </row>
    <row r="8623" customFormat="1" s="93">
      <c r="B8623" s="127" t="n">
        <v>44064</v>
      </c>
      <c r="C8623" s="93">
        <f>TEXT(B8623,"aaa")</f>
        <v/>
      </c>
      <c r="E8623" s="93" t="inlineStr">
        <is>
          <t>토너</t>
        </is>
      </c>
      <c r="F8623" s="5" t="inlineStr">
        <is>
          <t>카페24</t>
        </is>
      </c>
      <c r="G8623" s="93" t="inlineStr">
        <is>
          <t>250ml</t>
        </is>
      </c>
      <c r="H8623" s="93" t="n">
        <v>50</v>
      </c>
      <c r="J8623" s="7" t="n">
        <v>190801</v>
      </c>
      <c r="L8623" s="93" t="n">
        <v>1000000</v>
      </c>
      <c r="M8623" s="93" t="n">
        <v>941500</v>
      </c>
      <c r="N8623" s="93" t="n">
        <v>163000</v>
      </c>
      <c r="O8623" s="148" t="n">
        <v>909090.9090909091</v>
      </c>
      <c r="P8623" s="93" t="inlineStr">
        <is>
          <t>카페24토너250ml190801</t>
        </is>
      </c>
    </row>
    <row r="8624" customFormat="1" s="93">
      <c r="B8624" s="127" t="n">
        <v>44064</v>
      </c>
      <c r="C8624" s="93">
        <f>TEXT(B8624,"aaa")</f>
        <v/>
      </c>
      <c r="E8624" s="93" t="inlineStr">
        <is>
          <t>토너</t>
        </is>
      </c>
      <c r="F8624" s="5" t="inlineStr">
        <is>
          <t>카페24</t>
        </is>
      </c>
      <c r="G8624" s="93" t="inlineStr">
        <is>
          <t>250ml 2set</t>
        </is>
      </c>
      <c r="H8624" s="93" t="n">
        <v>45</v>
      </c>
      <c r="J8624" s="7" t="n">
        <v>190801</v>
      </c>
      <c r="L8624" s="93" t="n">
        <v>1575000</v>
      </c>
      <c r="M8624" s="93" t="n">
        <v>1482862.5</v>
      </c>
      <c r="N8624" s="93" t="n">
        <v>293400</v>
      </c>
      <c r="O8624" s="148" t="n">
        <v>1431818.181818182</v>
      </c>
      <c r="P8624" s="93" t="inlineStr">
        <is>
          <t>카페24토너250ml 2set190801</t>
        </is>
      </c>
    </row>
    <row r="8625" customFormat="1" s="93">
      <c r="B8625" s="127" t="n">
        <v>44064</v>
      </c>
      <c r="C8625" s="93">
        <f>TEXT(B8625,"aaa")</f>
        <v/>
      </c>
      <c r="E8625" s="93" t="inlineStr">
        <is>
          <t>토너</t>
        </is>
      </c>
      <c r="F8625" s="5" t="inlineStr">
        <is>
          <t>카페24</t>
        </is>
      </c>
      <c r="G8625" s="93" t="inlineStr">
        <is>
          <t>500ml</t>
        </is>
      </c>
      <c r="H8625" s="93" t="n">
        <v>45</v>
      </c>
      <c r="J8625" s="7" t="n">
        <v>190801</v>
      </c>
      <c r="L8625" s="93" t="n">
        <v>1485000</v>
      </c>
      <c r="M8625" s="93" t="n">
        <v>1398127.5</v>
      </c>
      <c r="N8625" s="93" t="n">
        <v>212625</v>
      </c>
      <c r="O8625" s="148" t="n">
        <v>1350000</v>
      </c>
      <c r="P8625" s="93" t="inlineStr">
        <is>
          <t>카페24토너500ml190801</t>
        </is>
      </c>
    </row>
    <row r="8626" customFormat="1" s="93">
      <c r="B8626" s="127" t="n">
        <v>44064</v>
      </c>
      <c r="C8626" s="93">
        <f>TEXT(B8626,"aaa")</f>
        <v/>
      </c>
      <c r="E8626" s="93" t="inlineStr">
        <is>
          <t>토너</t>
        </is>
      </c>
      <c r="F8626" s="5" t="inlineStr">
        <is>
          <t>카페24</t>
        </is>
      </c>
      <c r="G8626" s="93" t="inlineStr">
        <is>
          <t>스킨팩 화장솜 60P</t>
        </is>
      </c>
      <c r="H8626" s="93" t="n">
        <v>64</v>
      </c>
      <c r="J8626" s="7" t="n">
        <v>190801</v>
      </c>
      <c r="L8626" s="93" t="n">
        <v>192000</v>
      </c>
      <c r="M8626" s="93" t="n">
        <v>180768</v>
      </c>
      <c r="N8626" s="93" t="n">
        <v>71040</v>
      </c>
      <c r="O8626" s="148" t="n">
        <v>174545.4545454545</v>
      </c>
      <c r="P8626" s="93" t="inlineStr">
        <is>
          <t>카페24토너스킨팩 화장솜 60P190801</t>
        </is>
      </c>
    </row>
    <row r="8627" customFormat="1" s="93">
      <c r="B8627" s="127" t="n">
        <v>44064</v>
      </c>
      <c r="C8627" s="93">
        <f>TEXT(B8627,"aaa")</f>
        <v/>
      </c>
      <c r="E8627" s="93" t="inlineStr">
        <is>
          <t>앰플</t>
        </is>
      </c>
      <c r="F8627" s="5" t="inlineStr">
        <is>
          <t>카페24</t>
        </is>
      </c>
      <c r="G8627" s="93" t="inlineStr">
        <is>
          <t>앰플 30ml</t>
        </is>
      </c>
      <c r="H8627" s="93" t="n">
        <v>17</v>
      </c>
      <c r="J8627" s="7" t="n">
        <v>190801</v>
      </c>
      <c r="L8627" s="93" t="n">
        <v>476000</v>
      </c>
      <c r="M8627" s="93" t="n">
        <v>448154</v>
      </c>
      <c r="N8627" s="93" t="n">
        <v>57749</v>
      </c>
      <c r="O8627" s="148" t="n">
        <v>432727.2727272727</v>
      </c>
      <c r="P8627" s="93" t="inlineStr">
        <is>
          <t>카페24앰플앰플 30ml190801</t>
        </is>
      </c>
    </row>
    <row r="8628" customFormat="1" s="93">
      <c r="B8628" s="127" t="n">
        <v>44064</v>
      </c>
      <c r="C8628" s="93">
        <f>TEXT(B8628,"aaa")</f>
        <v/>
      </c>
      <c r="E8628" s="93" t="inlineStr">
        <is>
          <t>앰플</t>
        </is>
      </c>
      <c r="F8628" s="5" t="inlineStr">
        <is>
          <t>카페24</t>
        </is>
      </c>
      <c r="G8628" s="93" t="inlineStr">
        <is>
          <t>앰플 30ml  2set</t>
        </is>
      </c>
      <c r="H8628" s="93" t="n">
        <v>4</v>
      </c>
      <c r="J8628" s="7" t="n">
        <v>190801</v>
      </c>
      <c r="L8628" s="93" t="n">
        <v>192000</v>
      </c>
      <c r="M8628" s="93" t="n">
        <v>180768</v>
      </c>
      <c r="N8628" s="93" t="n">
        <v>27176</v>
      </c>
      <c r="O8628" s="148" t="n">
        <v>174545.4545454545</v>
      </c>
      <c r="P8628" s="93" t="inlineStr">
        <is>
          <t>카페24앰플앰플 30ml  2set190801</t>
        </is>
      </c>
    </row>
    <row r="8629" customFormat="1" s="93">
      <c r="B8629" s="127" t="n">
        <v>44064</v>
      </c>
      <c r="C8629" s="93">
        <f>TEXT(B8629,"aaa")</f>
        <v/>
      </c>
      <c r="E8629" s="93" t="inlineStr">
        <is>
          <t>수딩크림</t>
        </is>
      </c>
      <c r="F8629" s="5" t="inlineStr">
        <is>
          <t>카페24</t>
        </is>
      </c>
      <c r="G8629" s="93" t="inlineStr">
        <is>
          <t>수딩크림 100ml</t>
        </is>
      </c>
      <c r="H8629" s="93" t="n">
        <v>4</v>
      </c>
      <c r="J8629" s="7" t="n">
        <v>190801</v>
      </c>
      <c r="L8629" s="93" t="n">
        <v>152000</v>
      </c>
      <c r="M8629" s="93" t="n">
        <v>143108</v>
      </c>
      <c r="N8629" s="93" t="n">
        <v>12180</v>
      </c>
      <c r="O8629" s="148" t="n">
        <v>138181.8181818182</v>
      </c>
      <c r="P8629" s="93" t="inlineStr">
        <is>
          <t>카페24수딩크림수딩크림 100ml190801</t>
        </is>
      </c>
    </row>
    <row r="8630" customFormat="1" s="93">
      <c r="B8630" s="127" t="n">
        <v>44064</v>
      </c>
      <c r="C8630" s="93">
        <f>TEXT(B8630,"aaa")</f>
        <v/>
      </c>
      <c r="E8630" s="93" t="inlineStr">
        <is>
          <t>클렌징폼</t>
        </is>
      </c>
      <c r="F8630" s="5" t="inlineStr">
        <is>
          <t>카페24</t>
        </is>
      </c>
      <c r="G8630" s="93" t="inlineStr">
        <is>
          <t>클렌징폼 120ml</t>
        </is>
      </c>
      <c r="H8630" s="93" t="n">
        <v>5</v>
      </c>
      <c r="J8630" s="7" t="n">
        <v>190801</v>
      </c>
      <c r="L8630" s="93" t="n">
        <v>65000</v>
      </c>
      <c r="M8630" s="93" t="n">
        <v>61197.5</v>
      </c>
      <c r="N8630" s="93" t="n">
        <v>13750</v>
      </c>
      <c r="O8630" s="148" t="n">
        <v>59090.90909090909</v>
      </c>
      <c r="P8630" s="93" t="inlineStr">
        <is>
          <t>카페24클렌징폼클렌징폼 120ml190801</t>
        </is>
      </c>
    </row>
    <row r="8631" customFormat="1" s="93">
      <c r="B8631" s="127" t="n">
        <v>44064</v>
      </c>
      <c r="C8631" s="93">
        <f>TEXT(B8631,"aaa")</f>
        <v/>
      </c>
      <c r="E8631" s="93" t="inlineStr">
        <is>
          <t>클렌징폼</t>
        </is>
      </c>
      <c r="F8631" s="5" t="inlineStr">
        <is>
          <t>카페24</t>
        </is>
      </c>
      <c r="G8631" s="93" t="inlineStr">
        <is>
          <t>클렌징폼 120ml 2set</t>
        </is>
      </c>
      <c r="H8631" s="93" t="n">
        <v>1</v>
      </c>
      <c r="J8631" s="7" t="n">
        <v>190801</v>
      </c>
      <c r="L8631" s="93" t="n">
        <v>24000</v>
      </c>
      <c r="M8631" s="93" t="n">
        <v>22596</v>
      </c>
      <c r="N8631" s="93" t="n">
        <v>2460</v>
      </c>
      <c r="O8631" s="148" t="n">
        <v>21818.18181818182</v>
      </c>
      <c r="P8631" s="93" t="inlineStr">
        <is>
          <t>카페24클렌징폼클렌징폼 120ml 2set190801</t>
        </is>
      </c>
    </row>
    <row r="8632" customFormat="1" s="93">
      <c r="B8632" s="127" t="n">
        <v>44064</v>
      </c>
      <c r="C8632" s="93">
        <f>TEXT(B8632,"aaa")</f>
        <v/>
      </c>
      <c r="E8632" s="93" t="inlineStr">
        <is>
          <t>클렌징폼</t>
        </is>
      </c>
      <c r="F8632" s="5" t="inlineStr">
        <is>
          <t>카페24</t>
        </is>
      </c>
      <c r="G8632" s="93" t="inlineStr">
        <is>
          <t>클렌징폼 120ml 3set</t>
        </is>
      </c>
      <c r="H8632" s="93" t="n">
        <v>1</v>
      </c>
      <c r="J8632" s="7" t="n">
        <v>190801</v>
      </c>
      <c r="L8632" s="93" t="n">
        <v>33000</v>
      </c>
      <c r="M8632" s="93" t="n">
        <v>31069.5</v>
      </c>
      <c r="N8632" s="93" t="n">
        <v>3690</v>
      </c>
      <c r="O8632" s="148" t="n">
        <v>30000</v>
      </c>
      <c r="P8632" s="93" t="inlineStr">
        <is>
          <t>카페24클렌징폼클렌징폼 120ml 3set190801</t>
        </is>
      </c>
    </row>
    <row r="8633" customFormat="1" s="93">
      <c r="B8633" s="127" t="n">
        <v>44064</v>
      </c>
      <c r="C8633" s="93">
        <f>TEXT(B8633,"aaa")</f>
        <v/>
      </c>
      <c r="E8633" s="93" t="inlineStr">
        <is>
          <t>토너</t>
        </is>
      </c>
      <c r="F8633" s="5" t="inlineStr">
        <is>
          <t>아누아 CS</t>
        </is>
      </c>
      <c r="G8633" s="93" t="inlineStr">
        <is>
          <t>250ml</t>
        </is>
      </c>
      <c r="H8633" s="93" t="n">
        <v>1</v>
      </c>
      <c r="J8633" s="7" t="n">
        <v>190801</v>
      </c>
      <c r="L8633" s="93" t="n">
        <v>0</v>
      </c>
      <c r="M8633" s="93" t="n">
        <v>0</v>
      </c>
      <c r="N8633" s="93" t="n">
        <v>3260</v>
      </c>
      <c r="O8633" s="148" t="n">
        <v>0</v>
      </c>
      <c r="P8633" s="93" t="inlineStr">
        <is>
          <t>아누아 CS토너250ml190801</t>
        </is>
      </c>
    </row>
    <row r="8634" customFormat="1" s="93">
      <c r="B8634" s="127" t="n">
        <v>44064</v>
      </c>
      <c r="C8634" s="93">
        <f>TEXT(B8634,"aaa")</f>
        <v/>
      </c>
      <c r="E8634" s="93" t="inlineStr">
        <is>
          <t>토너</t>
        </is>
      </c>
      <c r="F8634" s="5" t="inlineStr">
        <is>
          <t>큐텐재팬</t>
        </is>
      </c>
      <c r="G8634" s="93" t="inlineStr">
        <is>
          <t>200726=250ml</t>
        </is>
      </c>
      <c r="H8634" s="93" t="n">
        <v>5</v>
      </c>
      <c r="J8634" s="7" t="n">
        <v>190801</v>
      </c>
      <c r="L8634" s="93" t="n">
        <v>165000</v>
      </c>
      <c r="M8634" s="93" t="n">
        <v>146850</v>
      </c>
      <c r="N8634" s="93" t="n">
        <v>16300</v>
      </c>
      <c r="O8634" s="148" t="n">
        <v>150000</v>
      </c>
      <c r="P8634" s="93" t="inlineStr">
        <is>
          <t>큐텐재팬토너200726=250ml190801</t>
        </is>
      </c>
    </row>
    <row r="8635" customFormat="1" s="93">
      <c r="B8635" s="127" t="n">
        <v>44064</v>
      </c>
      <c r="C8635" s="93">
        <f>TEXT(B8635,"aaa")</f>
        <v/>
      </c>
      <c r="E8635" s="93" t="inlineStr">
        <is>
          <t>토너</t>
        </is>
      </c>
      <c r="F8635" s="5" t="inlineStr">
        <is>
          <t>큐텐재팬</t>
        </is>
      </c>
      <c r="G8635" s="93" t="inlineStr">
        <is>
          <t>200726=250ml 2set</t>
        </is>
      </c>
      <c r="H8635" s="93" t="n">
        <v>1</v>
      </c>
      <c r="J8635" s="7" t="n">
        <v>190801</v>
      </c>
      <c r="L8635" s="93" t="n">
        <v>53000</v>
      </c>
      <c r="M8635" s="93" t="n">
        <v>47170</v>
      </c>
      <c r="N8635" s="93" t="n">
        <v>6520</v>
      </c>
      <c r="O8635" s="148" t="n">
        <v>48181.81818181818</v>
      </c>
      <c r="P8635" s="93" t="inlineStr">
        <is>
          <t>큐텐재팬토너200726=250ml 2set190801</t>
        </is>
      </c>
    </row>
    <row r="8636" customFormat="1" s="93">
      <c r="B8636" s="127" t="n">
        <v>44064</v>
      </c>
      <c r="C8636" s="93">
        <f>TEXT(B8636,"aaa")</f>
        <v/>
      </c>
      <c r="E8636" s="93" t="inlineStr">
        <is>
          <t>토너</t>
        </is>
      </c>
      <c r="F8636" s="5" t="inlineStr">
        <is>
          <t>쇼피말레이시아</t>
        </is>
      </c>
      <c r="G8636" s="93" t="inlineStr">
        <is>
          <t>200820=250ml</t>
        </is>
      </c>
      <c r="H8636" s="93" t="n">
        <v>1</v>
      </c>
      <c r="J8636" s="7" t="n">
        <v>190801</v>
      </c>
      <c r="L8636" s="93" t="n">
        <v>19914</v>
      </c>
      <c r="M8636" s="93" t="n">
        <v>18719.16</v>
      </c>
      <c r="N8636" s="93" t="n">
        <v>3260</v>
      </c>
      <c r="O8636" s="148" t="n">
        <v>18103.63636363636</v>
      </c>
      <c r="P8636" s="93" t="inlineStr">
        <is>
          <t>쇼피말레이시아토너200820=250ml190801</t>
        </is>
      </c>
    </row>
    <row r="8637" customFormat="1" s="93">
      <c r="B8637" s="127" t="n">
        <v>44064</v>
      </c>
      <c r="C8637" s="93">
        <f>TEXT(B8637,"aaa")</f>
        <v/>
      </c>
      <c r="E8637" s="93" t="inlineStr">
        <is>
          <t>머드크림마스크</t>
        </is>
      </c>
      <c r="F8637" s="5" t="inlineStr">
        <is>
          <t>화해</t>
        </is>
      </c>
      <c r="G8637" s="93" t="inlineStr">
        <is>
          <t>머드크림마스크 100ml</t>
        </is>
      </c>
      <c r="H8637" s="93" t="n">
        <v>1</v>
      </c>
      <c r="J8637" s="7" t="n">
        <v>190801</v>
      </c>
      <c r="L8637" s="93" t="n">
        <v>20000</v>
      </c>
      <c r="M8637" s="93" t="n">
        <v>14400</v>
      </c>
      <c r="N8637" s="93" t="n">
        <v>1442</v>
      </c>
      <c r="O8637" s="148" t="n">
        <v>18181.81818181818</v>
      </c>
      <c r="P8637" s="93" t="inlineStr">
        <is>
          <t>화해머드크림마스크머드크림마스크 100ml190801</t>
        </is>
      </c>
    </row>
    <row r="8638" customFormat="1" s="93">
      <c r="B8638" s="127" t="n">
        <v>44065</v>
      </c>
      <c r="C8638" s="93">
        <f>TEXT(B8638,"aaa")</f>
        <v/>
      </c>
      <c r="E8638" s="93" t="inlineStr">
        <is>
          <t>토너</t>
        </is>
      </c>
      <c r="F8638" s="5" t="inlineStr">
        <is>
          <t>스타일쉐어</t>
        </is>
      </c>
      <c r="G8638" s="93" t="inlineStr">
        <is>
          <t>250ml</t>
        </is>
      </c>
      <c r="H8638" s="93" t="n">
        <v>10</v>
      </c>
      <c r="J8638" s="7" t="n">
        <v>190801</v>
      </c>
      <c r="L8638" s="93" t="n">
        <v>200000</v>
      </c>
      <c r="M8638" s="93" t="n">
        <v>150000</v>
      </c>
      <c r="N8638" s="93" t="n">
        <v>32600</v>
      </c>
      <c r="O8638" s="148" t="n">
        <v>181818.1818181818</v>
      </c>
      <c r="P8638" s="93" t="inlineStr">
        <is>
          <t>스타일쉐어토너250ml190801</t>
        </is>
      </c>
    </row>
    <row r="8639" customFormat="1" s="93">
      <c r="B8639" s="127" t="n">
        <v>44065</v>
      </c>
      <c r="C8639" s="93">
        <f>TEXT(B8639,"aaa")</f>
        <v/>
      </c>
      <c r="E8639" s="93" t="inlineStr">
        <is>
          <t>선크림</t>
        </is>
      </c>
      <c r="F8639" s="5" t="inlineStr">
        <is>
          <t>카페24</t>
        </is>
      </c>
      <c r="G8639" s="93" t="inlineStr">
        <is>
          <t>선크림 50ml</t>
        </is>
      </c>
      <c r="H8639" s="93" t="n">
        <v>1</v>
      </c>
      <c r="J8639" s="7" t="n">
        <v>190801</v>
      </c>
      <c r="L8639" s="93" t="n">
        <v>20000</v>
      </c>
      <c r="M8639" s="93" t="n">
        <v>18830</v>
      </c>
      <c r="N8639" s="93" t="n">
        <v>2345</v>
      </c>
      <c r="O8639" s="148" t="n">
        <v>18181.81818181818</v>
      </c>
      <c r="P8639" s="93" t="inlineStr">
        <is>
          <t>카페24선크림선크림 50ml190801</t>
        </is>
      </c>
    </row>
    <row r="8640" customFormat="1" s="93">
      <c r="B8640" s="127" t="n">
        <v>44065</v>
      </c>
      <c r="C8640" s="93">
        <f>TEXT(B8640,"aaa")</f>
        <v/>
      </c>
      <c r="E8640" s="93" t="inlineStr">
        <is>
          <t>여름 한정 진정세트</t>
        </is>
      </c>
      <c r="F8640" s="5" t="inlineStr">
        <is>
          <t>카페24</t>
        </is>
      </c>
      <c r="G8640" s="93" t="inlineStr">
        <is>
          <t>여름 한정 진정세트</t>
        </is>
      </c>
      <c r="H8640" s="93" t="n">
        <v>1</v>
      </c>
      <c r="J8640" s="7" t="n">
        <v>190801</v>
      </c>
      <c r="L8640" s="93" t="n">
        <v>35000</v>
      </c>
      <c r="M8640" s="93" t="n">
        <v>32952.5</v>
      </c>
      <c r="N8640" s="93" t="n">
        <v>5605</v>
      </c>
      <c r="O8640" s="148" t="n">
        <v>31818.18181818182</v>
      </c>
      <c r="P8640" s="93" t="inlineStr">
        <is>
          <t>카페24여름 한정 진정세트여름 한정 진정세트190801</t>
        </is>
      </c>
    </row>
    <row r="8641" customFormat="1" s="93">
      <c r="B8641" s="127" t="n">
        <v>44065</v>
      </c>
      <c r="C8641" s="93">
        <f>TEXT(B8641,"aaa")</f>
        <v/>
      </c>
      <c r="E8641" s="93" t="inlineStr">
        <is>
          <t>여름 한정 진정세트</t>
        </is>
      </c>
      <c r="F8641" s="5" t="inlineStr">
        <is>
          <t>카페24</t>
        </is>
      </c>
      <c r="G8641" s="93" t="inlineStr">
        <is>
          <t>여름 한정 진정세트 (대용량)</t>
        </is>
      </c>
      <c r="H8641" s="93" t="n">
        <v>2</v>
      </c>
      <c r="J8641" s="7" t="n">
        <v>190801</v>
      </c>
      <c r="L8641" s="93" t="n">
        <v>90000</v>
      </c>
      <c r="M8641" s="93" t="n">
        <v>84735</v>
      </c>
      <c r="N8641" s="93" t="n">
        <v>14140</v>
      </c>
      <c r="O8641" s="148" t="n">
        <v>81818.18181818181</v>
      </c>
      <c r="P8641" s="93" t="inlineStr">
        <is>
          <t>카페24여름 한정 진정세트여름 한정 진정세트 (대용량)190801</t>
        </is>
      </c>
    </row>
    <row r="8642" customFormat="1" s="93">
      <c r="B8642" s="127" t="n">
        <v>44065</v>
      </c>
      <c r="C8642" s="93">
        <f>TEXT(B8642,"aaa")</f>
        <v/>
      </c>
      <c r="E8642" s="93" t="inlineStr">
        <is>
          <t>머드크림마스크</t>
        </is>
      </c>
      <c r="F8642" s="5" t="inlineStr">
        <is>
          <t>카페24</t>
        </is>
      </c>
      <c r="G8642" s="93" t="inlineStr">
        <is>
          <t>머드크림마스크 100ml</t>
        </is>
      </c>
      <c r="H8642" s="93" t="n">
        <v>2</v>
      </c>
      <c r="J8642" s="7" t="n">
        <v>190801</v>
      </c>
      <c r="L8642" s="93" t="n">
        <v>40000</v>
      </c>
      <c r="M8642" s="93" t="n">
        <v>37660</v>
      </c>
      <c r="N8642" s="93" t="n">
        <v>2884</v>
      </c>
      <c r="O8642" s="148" t="n">
        <v>36363.63636363636</v>
      </c>
      <c r="P8642" s="93" t="inlineStr">
        <is>
          <t>카페24머드크림마스크머드크림마스크 100ml190801</t>
        </is>
      </c>
    </row>
    <row r="8643" customFormat="1" s="93">
      <c r="B8643" s="127" t="n">
        <v>44065</v>
      </c>
      <c r="C8643" s="93">
        <f>TEXT(B8643,"aaa")</f>
        <v/>
      </c>
      <c r="E8643" s="93" t="inlineStr">
        <is>
          <t>마스크팩</t>
        </is>
      </c>
      <c r="F8643" s="5" t="inlineStr">
        <is>
          <t>카페24</t>
        </is>
      </c>
      <c r="G8643" s="93" t="inlineStr">
        <is>
          <t>마스크팩 10매</t>
        </is>
      </c>
      <c r="H8643" s="93" t="n">
        <v>5</v>
      </c>
      <c r="J8643" s="7" t="n">
        <v>190801</v>
      </c>
      <c r="L8643" s="93" t="n">
        <v>100000</v>
      </c>
      <c r="M8643" s="93" t="n">
        <v>94150</v>
      </c>
      <c r="N8643" s="93" t="n">
        <v>19850</v>
      </c>
      <c r="O8643" s="148" t="n">
        <v>90909.0909090909</v>
      </c>
      <c r="P8643" s="93" t="inlineStr">
        <is>
          <t>카페24마스크팩마스크팩 10매190801</t>
        </is>
      </c>
    </row>
    <row r="8644" customFormat="1" s="93">
      <c r="B8644" s="127" t="n">
        <v>44065</v>
      </c>
      <c r="C8644" s="93">
        <f>TEXT(B8644,"aaa")</f>
        <v/>
      </c>
      <c r="E8644" s="93" t="inlineStr">
        <is>
          <t>토너</t>
        </is>
      </c>
      <c r="F8644" s="5" t="inlineStr">
        <is>
          <t>카페24</t>
        </is>
      </c>
      <c r="G8644" s="93" t="inlineStr">
        <is>
          <t>250ml</t>
        </is>
      </c>
      <c r="H8644" s="93" t="n">
        <v>47</v>
      </c>
      <c r="J8644" s="7" t="n">
        <v>190801</v>
      </c>
      <c r="L8644" s="93" t="n">
        <v>940000</v>
      </c>
      <c r="M8644" s="93" t="n">
        <v>885010</v>
      </c>
      <c r="N8644" s="93" t="n">
        <v>153220</v>
      </c>
      <c r="O8644" s="148" t="n">
        <v>854545.4545454545</v>
      </c>
      <c r="P8644" s="93" t="inlineStr">
        <is>
          <t>카페24토너250ml190801</t>
        </is>
      </c>
    </row>
    <row r="8645" customFormat="1" s="93">
      <c r="B8645" s="127" t="n">
        <v>44065</v>
      </c>
      <c r="C8645" s="93">
        <f>TEXT(B8645,"aaa")</f>
        <v/>
      </c>
      <c r="E8645" s="93" t="inlineStr">
        <is>
          <t>토너</t>
        </is>
      </c>
      <c r="F8645" s="5" t="inlineStr">
        <is>
          <t>카페24</t>
        </is>
      </c>
      <c r="G8645" s="93" t="inlineStr">
        <is>
          <t>250ml 2set</t>
        </is>
      </c>
      <c r="H8645" s="93" t="n">
        <v>23</v>
      </c>
      <c r="J8645" s="7" t="n">
        <v>190801</v>
      </c>
      <c r="L8645" s="93" t="n">
        <v>805000</v>
      </c>
      <c r="M8645" s="93" t="n">
        <v>757907.5</v>
      </c>
      <c r="N8645" s="93" t="n">
        <v>149960</v>
      </c>
      <c r="O8645" s="148" t="n">
        <v>731818.1818181818</v>
      </c>
      <c r="P8645" s="93" t="inlineStr">
        <is>
          <t>카페24토너250ml 2set190801</t>
        </is>
      </c>
    </row>
    <row r="8646" customFormat="1" s="93">
      <c r="B8646" s="127" t="n">
        <v>44065</v>
      </c>
      <c r="C8646" s="93">
        <f>TEXT(B8646,"aaa")</f>
        <v/>
      </c>
      <c r="E8646" s="93" t="inlineStr">
        <is>
          <t>토너</t>
        </is>
      </c>
      <c r="F8646" s="5" t="inlineStr">
        <is>
          <t>카페24</t>
        </is>
      </c>
      <c r="G8646" s="93" t="inlineStr">
        <is>
          <t>500ml</t>
        </is>
      </c>
      <c r="H8646" s="93" t="n">
        <v>35</v>
      </c>
      <c r="J8646" s="7" t="n">
        <v>190801</v>
      </c>
      <c r="L8646" s="93" t="n">
        <v>1155000</v>
      </c>
      <c r="M8646" s="93" t="n">
        <v>1087432.5</v>
      </c>
      <c r="N8646" s="93" t="n">
        <v>165375</v>
      </c>
      <c r="O8646" s="148" t="n">
        <v>1050000</v>
      </c>
      <c r="P8646" s="93" t="inlineStr">
        <is>
          <t>카페24토너500ml190801</t>
        </is>
      </c>
    </row>
    <row r="8647" customFormat="1" s="93">
      <c r="B8647" s="127" t="n">
        <v>44065</v>
      </c>
      <c r="C8647" s="93">
        <f>TEXT(B8647,"aaa")</f>
        <v/>
      </c>
      <c r="E8647" s="93" t="inlineStr">
        <is>
          <t>토너</t>
        </is>
      </c>
      <c r="F8647" s="5" t="inlineStr">
        <is>
          <t>카페24</t>
        </is>
      </c>
      <c r="G8647" s="93" t="inlineStr">
        <is>
          <t>스킨팩 화장솜 60P</t>
        </is>
      </c>
      <c r="H8647" s="93" t="n">
        <v>33</v>
      </c>
      <c r="J8647" s="7" t="n">
        <v>190801</v>
      </c>
      <c r="L8647" s="93" t="n">
        <v>99000</v>
      </c>
      <c r="M8647" s="93" t="n">
        <v>93208.5</v>
      </c>
      <c r="N8647" s="93" t="n">
        <v>36630</v>
      </c>
      <c r="O8647" s="148" t="n">
        <v>90000</v>
      </c>
      <c r="P8647" s="93" t="inlineStr">
        <is>
          <t>카페24토너스킨팩 화장솜 60P190801</t>
        </is>
      </c>
    </row>
    <row r="8648" customFormat="1" s="93">
      <c r="B8648" s="127" t="n">
        <v>44065</v>
      </c>
      <c r="C8648" s="93">
        <f>TEXT(B8648,"aaa")</f>
        <v/>
      </c>
      <c r="E8648" s="93" t="inlineStr">
        <is>
          <t>앰플</t>
        </is>
      </c>
      <c r="F8648" s="5" t="inlineStr">
        <is>
          <t>카페24</t>
        </is>
      </c>
      <c r="G8648" s="93" t="inlineStr">
        <is>
          <t>앰플 30ml</t>
        </is>
      </c>
      <c r="H8648" s="93" t="n">
        <v>13</v>
      </c>
      <c r="J8648" s="7" t="n">
        <v>190801</v>
      </c>
      <c r="L8648" s="93" t="n">
        <v>364000</v>
      </c>
      <c r="M8648" s="93" t="n">
        <v>342706</v>
      </c>
      <c r="N8648" s="93" t="n">
        <v>44161</v>
      </c>
      <c r="O8648" s="148" t="n">
        <v>330909.0909090909</v>
      </c>
      <c r="P8648" s="93" t="inlineStr">
        <is>
          <t>카페24앰플앰플 30ml190801</t>
        </is>
      </c>
    </row>
    <row r="8649" customFormat="1" s="93">
      <c r="B8649" s="127" t="n">
        <v>44065</v>
      </c>
      <c r="C8649" s="93">
        <f>TEXT(B8649,"aaa")</f>
        <v/>
      </c>
      <c r="E8649" s="93" t="inlineStr">
        <is>
          <t>앰플</t>
        </is>
      </c>
      <c r="F8649" s="5" t="inlineStr">
        <is>
          <t>카페24</t>
        </is>
      </c>
      <c r="G8649" s="93" t="inlineStr">
        <is>
          <t>앰플 30ml  2set</t>
        </is>
      </c>
      <c r="H8649" s="93" t="n">
        <v>3</v>
      </c>
      <c r="J8649" s="7" t="n">
        <v>190801</v>
      </c>
      <c r="L8649" s="93" t="n">
        <v>144000</v>
      </c>
      <c r="M8649" s="93" t="n">
        <v>135576</v>
      </c>
      <c r="N8649" s="93" t="n">
        <v>20382</v>
      </c>
      <c r="O8649" s="148" t="n">
        <v>130909.0909090909</v>
      </c>
      <c r="P8649" s="93" t="inlineStr">
        <is>
          <t>카페24앰플앰플 30ml  2set190801</t>
        </is>
      </c>
    </row>
    <row r="8650" customFormat="1" s="93">
      <c r="B8650" s="127" t="n">
        <v>44065</v>
      </c>
      <c r="C8650" s="93">
        <f>TEXT(B8650,"aaa")</f>
        <v/>
      </c>
      <c r="E8650" s="93" t="inlineStr">
        <is>
          <t>수딩크림</t>
        </is>
      </c>
      <c r="F8650" s="5" t="inlineStr">
        <is>
          <t>카페24</t>
        </is>
      </c>
      <c r="G8650" s="93" t="inlineStr">
        <is>
          <t>수딩크림 100ml</t>
        </is>
      </c>
      <c r="H8650" s="93" t="n">
        <v>2</v>
      </c>
      <c r="J8650" s="7" t="n">
        <v>190801</v>
      </c>
      <c r="L8650" s="93" t="n">
        <v>76000</v>
      </c>
      <c r="M8650" s="93" t="n">
        <v>71554</v>
      </c>
      <c r="N8650" s="93" t="n">
        <v>6090</v>
      </c>
      <c r="O8650" s="148" t="n">
        <v>69090.90909090909</v>
      </c>
      <c r="P8650" s="93" t="inlineStr">
        <is>
          <t>카페24수딩크림수딩크림 100ml190801</t>
        </is>
      </c>
    </row>
    <row r="8651" customFormat="1" s="93">
      <c r="B8651" s="127" t="n">
        <v>44065</v>
      </c>
      <c r="C8651" s="93">
        <f>TEXT(B8651,"aaa")</f>
        <v/>
      </c>
      <c r="E8651" s="93" t="inlineStr">
        <is>
          <t>클렌징폼</t>
        </is>
      </c>
      <c r="F8651" s="5" t="inlineStr">
        <is>
          <t>카페24</t>
        </is>
      </c>
      <c r="G8651" s="93" t="inlineStr">
        <is>
          <t>클렌징폼 120ml</t>
        </is>
      </c>
      <c r="H8651" s="93" t="n">
        <v>4</v>
      </c>
      <c r="J8651" s="7" t="n">
        <v>190801</v>
      </c>
      <c r="L8651" s="93" t="n">
        <v>52000</v>
      </c>
      <c r="M8651" s="93" t="n">
        <v>48958</v>
      </c>
      <c r="N8651" s="93" t="n">
        <v>11000</v>
      </c>
      <c r="O8651" s="148" t="n">
        <v>47272.72727272727</v>
      </c>
      <c r="P8651" s="93" t="inlineStr">
        <is>
          <t>카페24클렌징폼클렌징폼 120ml190801</t>
        </is>
      </c>
    </row>
    <row r="8652" customFormat="1" s="93">
      <c r="B8652" s="127" t="n">
        <v>44065</v>
      </c>
      <c r="C8652" s="93">
        <f>TEXT(B8652,"aaa")</f>
        <v/>
      </c>
      <c r="E8652" s="93" t="inlineStr">
        <is>
          <t>클렌징폼</t>
        </is>
      </c>
      <c r="F8652" s="5" t="inlineStr">
        <is>
          <t>카페24</t>
        </is>
      </c>
      <c r="G8652" s="93" t="inlineStr">
        <is>
          <t>클렌징폼 120ml 2set</t>
        </is>
      </c>
      <c r="H8652" s="93" t="n">
        <v>2</v>
      </c>
      <c r="J8652" s="7" t="n">
        <v>190801</v>
      </c>
      <c r="L8652" s="93" t="n">
        <v>48000</v>
      </c>
      <c r="M8652" s="93" t="n">
        <v>45192</v>
      </c>
      <c r="N8652" s="93" t="n">
        <v>4920</v>
      </c>
      <c r="O8652" s="148" t="n">
        <v>43636.36363636363</v>
      </c>
      <c r="P8652" s="93" t="inlineStr">
        <is>
          <t>카페24클렌징폼클렌징폼 120ml 2set190801</t>
        </is>
      </c>
    </row>
    <row r="8653" customFormat="1" s="93">
      <c r="B8653" s="127" t="n">
        <v>44066</v>
      </c>
      <c r="C8653" s="93">
        <f>TEXT(B8653,"aaa")</f>
        <v/>
      </c>
      <c r="E8653" s="93" t="inlineStr">
        <is>
          <t>토너</t>
        </is>
      </c>
      <c r="F8653" s="5" t="inlineStr">
        <is>
          <t>스타일쉐어</t>
        </is>
      </c>
      <c r="G8653" s="93" t="inlineStr">
        <is>
          <t>250ml</t>
        </is>
      </c>
      <c r="H8653" s="93" t="n">
        <v>11</v>
      </c>
      <c r="J8653" s="7" t="n">
        <v>190801</v>
      </c>
      <c r="L8653" s="93" t="n">
        <v>220000</v>
      </c>
      <c r="M8653" s="93" t="n">
        <v>165000</v>
      </c>
      <c r="N8653" s="93" t="n">
        <v>35860</v>
      </c>
      <c r="O8653" s="148" t="n">
        <v>200000</v>
      </c>
      <c r="P8653" s="93" t="inlineStr">
        <is>
          <t>스타일쉐어토너250ml190801</t>
        </is>
      </c>
    </row>
    <row r="8654" customFormat="1" s="93">
      <c r="B8654" s="127" t="n">
        <v>44066</v>
      </c>
      <c r="C8654" s="93">
        <f>TEXT(B8654,"aaa")</f>
        <v/>
      </c>
      <c r="E8654" s="93" t="inlineStr">
        <is>
          <t>선크림</t>
        </is>
      </c>
      <c r="F8654" s="5" t="inlineStr">
        <is>
          <t>카페24</t>
        </is>
      </c>
      <c r="G8654" s="93" t="inlineStr">
        <is>
          <t>선크림 50ml</t>
        </is>
      </c>
      <c r="H8654" s="93" t="n">
        <v>3</v>
      </c>
      <c r="J8654" s="7" t="n">
        <v>190801</v>
      </c>
      <c r="L8654" s="93" t="n">
        <v>60000</v>
      </c>
      <c r="M8654" s="93" t="n">
        <v>56490</v>
      </c>
      <c r="N8654" s="93" t="n">
        <v>7035</v>
      </c>
      <c r="O8654" s="148" t="n">
        <v>54545.45454545454</v>
      </c>
      <c r="P8654" s="93" t="inlineStr">
        <is>
          <t>카페24선크림선크림 50ml190801</t>
        </is>
      </c>
    </row>
    <row r="8655" customFormat="1" s="93">
      <c r="B8655" s="127" t="n">
        <v>44066</v>
      </c>
      <c r="C8655" s="93">
        <f>TEXT(B8655,"aaa")</f>
        <v/>
      </c>
      <c r="E8655" s="93" t="inlineStr">
        <is>
          <t>여름 한정 진정세트</t>
        </is>
      </c>
      <c r="F8655" s="5" t="inlineStr">
        <is>
          <t>카페24</t>
        </is>
      </c>
      <c r="G8655" s="93" t="inlineStr">
        <is>
          <t>여름 한정 진정세트</t>
        </is>
      </c>
      <c r="H8655" s="93" t="n">
        <v>2</v>
      </c>
      <c r="J8655" s="7" t="n">
        <v>190801</v>
      </c>
      <c r="L8655" s="93" t="n">
        <v>70000</v>
      </c>
      <c r="M8655" s="93" t="n">
        <v>65905</v>
      </c>
      <c r="N8655" s="93" t="n">
        <v>11210</v>
      </c>
      <c r="O8655" s="148" t="n">
        <v>63636.36363636363</v>
      </c>
      <c r="P8655" s="93" t="inlineStr">
        <is>
          <t>카페24여름 한정 진정세트여름 한정 진정세트190801</t>
        </is>
      </c>
    </row>
    <row r="8656" customFormat="1" s="93">
      <c r="B8656" s="127" t="n">
        <v>44066</v>
      </c>
      <c r="C8656" s="93">
        <f>TEXT(B8656,"aaa")</f>
        <v/>
      </c>
      <c r="E8656" s="93" t="inlineStr">
        <is>
          <t>여름 한정 진정세트</t>
        </is>
      </c>
      <c r="F8656" s="5" t="inlineStr">
        <is>
          <t>카페24</t>
        </is>
      </c>
      <c r="G8656" s="93" t="inlineStr">
        <is>
          <t>여름 한정 진정세트 (대용량)</t>
        </is>
      </c>
      <c r="H8656" s="93" t="n">
        <v>1</v>
      </c>
      <c r="J8656" s="7" t="n">
        <v>190801</v>
      </c>
      <c r="L8656" s="93" t="n">
        <v>45000</v>
      </c>
      <c r="M8656" s="93" t="n">
        <v>42367.5</v>
      </c>
      <c r="N8656" s="93" t="n">
        <v>7070</v>
      </c>
      <c r="O8656" s="148" t="n">
        <v>40909.0909090909</v>
      </c>
      <c r="P8656" s="93" t="inlineStr">
        <is>
          <t>카페24여름 한정 진정세트여름 한정 진정세트 (대용량)190801</t>
        </is>
      </c>
    </row>
    <row r="8657" customFormat="1" s="93">
      <c r="B8657" s="127" t="n">
        <v>44066</v>
      </c>
      <c r="C8657" s="93">
        <f>TEXT(B8657,"aaa")</f>
        <v/>
      </c>
      <c r="E8657" s="93" t="inlineStr">
        <is>
          <t>어성초진정패키지</t>
        </is>
      </c>
      <c r="F8657" s="5" t="inlineStr">
        <is>
          <t>카페24</t>
        </is>
      </c>
      <c r="G8657" s="93" t="inlineStr">
        <is>
          <t>어성초 진정패키지세트</t>
        </is>
      </c>
      <c r="H8657" s="93" t="n">
        <v>6</v>
      </c>
      <c r="J8657" s="7" t="n">
        <v>190801</v>
      </c>
      <c r="L8657" s="93" t="n">
        <v>594000</v>
      </c>
      <c r="M8657" s="93" t="n">
        <v>559251</v>
      </c>
      <c r="N8657" s="93" t="n">
        <v>90822</v>
      </c>
      <c r="O8657" s="148" t="n">
        <v>540000</v>
      </c>
      <c r="P8657" s="93" t="inlineStr">
        <is>
          <t>카페24어성초진정패키지어성초 진정패키지세트190801</t>
        </is>
      </c>
    </row>
    <row r="8658" customFormat="1" s="93">
      <c r="B8658" s="127" t="n">
        <v>44066</v>
      </c>
      <c r="C8658" s="93">
        <f>TEXT(B8658,"aaa")</f>
        <v/>
      </c>
      <c r="E8658" s="93" t="inlineStr">
        <is>
          <t>머드크림마스크</t>
        </is>
      </c>
      <c r="F8658" s="5" t="inlineStr">
        <is>
          <t>카페24</t>
        </is>
      </c>
      <c r="G8658" s="93" t="inlineStr">
        <is>
          <t>머드크림마스크 100ml</t>
        </is>
      </c>
      <c r="H8658" s="93" t="n">
        <v>1</v>
      </c>
      <c r="J8658" s="7" t="n">
        <v>190801</v>
      </c>
      <c r="L8658" s="93" t="n">
        <v>20000</v>
      </c>
      <c r="M8658" s="93" t="n">
        <v>18830</v>
      </c>
      <c r="N8658" s="93" t="n">
        <v>1442</v>
      </c>
      <c r="O8658" s="148" t="n">
        <v>18181.81818181818</v>
      </c>
      <c r="P8658" s="93" t="inlineStr">
        <is>
          <t>카페24머드크림마스크머드크림마스크 100ml190801</t>
        </is>
      </c>
    </row>
    <row r="8659" customFormat="1" s="93">
      <c r="B8659" s="127" t="n">
        <v>44066</v>
      </c>
      <c r="C8659" s="93">
        <f>TEXT(B8659,"aaa")</f>
        <v/>
      </c>
      <c r="E8659" s="93" t="inlineStr">
        <is>
          <t>마스크팩</t>
        </is>
      </c>
      <c r="F8659" s="5" t="inlineStr">
        <is>
          <t>카페24</t>
        </is>
      </c>
      <c r="G8659" s="93" t="inlineStr">
        <is>
          <t>마스크팩 1매</t>
        </is>
      </c>
      <c r="H8659" s="93" t="n">
        <v>3</v>
      </c>
      <c r="J8659" s="7" t="n">
        <v>190801</v>
      </c>
      <c r="L8659" s="93" t="n">
        <v>12000</v>
      </c>
      <c r="M8659" s="93" t="n">
        <v>11298</v>
      </c>
      <c r="N8659" s="93" t="n">
        <v>1191</v>
      </c>
      <c r="O8659" s="148" t="n">
        <v>10909.09090909091</v>
      </c>
      <c r="P8659" s="93" t="inlineStr">
        <is>
          <t>카페24마스크팩마스크팩 1매190801</t>
        </is>
      </c>
    </row>
    <row r="8660" customFormat="1" s="93">
      <c r="B8660" s="127" t="n">
        <v>44066</v>
      </c>
      <c r="C8660" s="93">
        <f>TEXT(B8660,"aaa")</f>
        <v/>
      </c>
      <c r="E8660" s="93" t="inlineStr">
        <is>
          <t>마스크팩</t>
        </is>
      </c>
      <c r="F8660" s="5" t="inlineStr">
        <is>
          <t>카페24</t>
        </is>
      </c>
      <c r="G8660" s="93" t="inlineStr">
        <is>
          <t>마스크팩 10매</t>
        </is>
      </c>
      <c r="H8660" s="93" t="n">
        <v>3</v>
      </c>
      <c r="J8660" s="7" t="n">
        <v>190801</v>
      </c>
      <c r="L8660" s="93" t="n">
        <v>60000</v>
      </c>
      <c r="M8660" s="93" t="n">
        <v>56490</v>
      </c>
      <c r="N8660" s="93" t="n">
        <v>11910</v>
      </c>
      <c r="O8660" s="148" t="n">
        <v>54545.45454545454</v>
      </c>
      <c r="P8660" s="93" t="inlineStr">
        <is>
          <t>카페24마스크팩마스크팩 10매190801</t>
        </is>
      </c>
    </row>
    <row r="8661" customFormat="1" s="93">
      <c r="B8661" s="127" t="n">
        <v>44066</v>
      </c>
      <c r="C8661" s="93">
        <f>TEXT(B8661,"aaa")</f>
        <v/>
      </c>
      <c r="E8661" s="93" t="inlineStr">
        <is>
          <t>토너</t>
        </is>
      </c>
      <c r="F8661" s="5" t="inlineStr">
        <is>
          <t>카페24</t>
        </is>
      </c>
      <c r="G8661" s="93" t="inlineStr">
        <is>
          <t>250ml</t>
        </is>
      </c>
      <c r="H8661" s="93" t="n">
        <v>78</v>
      </c>
      <c r="J8661" s="7" t="n">
        <v>190801</v>
      </c>
      <c r="L8661" s="93" t="n">
        <v>1560000</v>
      </c>
      <c r="M8661" s="93" t="n">
        <v>1468740</v>
      </c>
      <c r="N8661" s="93" t="n">
        <v>254280</v>
      </c>
      <c r="O8661" s="148" t="n">
        <v>1418181.818181818</v>
      </c>
      <c r="P8661" s="93" t="inlineStr">
        <is>
          <t>카페24토너250ml190801</t>
        </is>
      </c>
    </row>
    <row r="8662" customFormat="1" s="93">
      <c r="B8662" s="127" t="n">
        <v>44066</v>
      </c>
      <c r="C8662" s="93">
        <f>TEXT(B8662,"aaa")</f>
        <v/>
      </c>
      <c r="E8662" s="93" t="inlineStr">
        <is>
          <t>토너</t>
        </is>
      </c>
      <c r="F8662" s="5" t="inlineStr">
        <is>
          <t>카페24</t>
        </is>
      </c>
      <c r="G8662" s="93" t="inlineStr">
        <is>
          <t>250ml 2set</t>
        </is>
      </c>
      <c r="H8662" s="93" t="n">
        <v>45</v>
      </c>
      <c r="J8662" s="7" t="n">
        <v>190801</v>
      </c>
      <c r="L8662" s="93" t="n">
        <v>1575000</v>
      </c>
      <c r="M8662" s="93" t="n">
        <v>1482862.5</v>
      </c>
      <c r="N8662" s="93" t="n">
        <v>293400</v>
      </c>
      <c r="O8662" s="148" t="n">
        <v>1431818.181818182</v>
      </c>
      <c r="P8662" s="93" t="inlineStr">
        <is>
          <t>카페24토너250ml 2set190801</t>
        </is>
      </c>
    </row>
    <row r="8663" customFormat="1" s="93">
      <c r="B8663" s="127" t="n">
        <v>44066</v>
      </c>
      <c r="C8663" s="93">
        <f>TEXT(B8663,"aaa")</f>
        <v/>
      </c>
      <c r="E8663" s="93" t="inlineStr">
        <is>
          <t>토너</t>
        </is>
      </c>
      <c r="F8663" s="5" t="inlineStr">
        <is>
          <t>카페24</t>
        </is>
      </c>
      <c r="G8663" s="93" t="inlineStr">
        <is>
          <t>500ml</t>
        </is>
      </c>
      <c r="H8663" s="93" t="n">
        <v>62</v>
      </c>
      <c r="J8663" s="7" t="n">
        <v>190801</v>
      </c>
      <c r="L8663" s="93" t="n">
        <v>2046000</v>
      </c>
      <c r="M8663" s="93" t="n">
        <v>1926309</v>
      </c>
      <c r="N8663" s="93" t="n">
        <v>292950</v>
      </c>
      <c r="O8663" s="148" t="n">
        <v>1860000</v>
      </c>
      <c r="P8663" s="93" t="inlineStr">
        <is>
          <t>카페24토너500ml190801</t>
        </is>
      </c>
    </row>
    <row r="8664" customFormat="1" s="93">
      <c r="B8664" s="127" t="n">
        <v>44066</v>
      </c>
      <c r="C8664" s="93">
        <f>TEXT(B8664,"aaa")</f>
        <v/>
      </c>
      <c r="E8664" s="93" t="inlineStr">
        <is>
          <t>토너</t>
        </is>
      </c>
      <c r="F8664" s="5" t="inlineStr">
        <is>
          <t>카페24</t>
        </is>
      </c>
      <c r="G8664" s="93" t="inlineStr">
        <is>
          <t>스킨팩 화장솜 60P</t>
        </is>
      </c>
      <c r="H8664" s="93" t="n">
        <v>57</v>
      </c>
      <c r="J8664" s="7" t="n">
        <v>190801</v>
      </c>
      <c r="L8664" s="93" t="n">
        <v>171000</v>
      </c>
      <c r="M8664" s="93" t="n">
        <v>160996.5</v>
      </c>
      <c r="N8664" s="93" t="n">
        <v>63270</v>
      </c>
      <c r="O8664" s="148" t="n">
        <v>155454.5454545454</v>
      </c>
      <c r="P8664" s="93" t="inlineStr">
        <is>
          <t>카페24토너스킨팩 화장솜 60P190801</t>
        </is>
      </c>
    </row>
    <row r="8665" customFormat="1" s="93">
      <c r="B8665" s="127" t="n">
        <v>44066</v>
      </c>
      <c r="C8665" s="93">
        <f>TEXT(B8665,"aaa")</f>
        <v/>
      </c>
      <c r="E8665" s="93" t="inlineStr">
        <is>
          <t>앰플</t>
        </is>
      </c>
      <c r="F8665" s="5" t="inlineStr">
        <is>
          <t>카페24</t>
        </is>
      </c>
      <c r="G8665" s="93" t="inlineStr">
        <is>
          <t>앰플 30ml</t>
        </is>
      </c>
      <c r="H8665" s="93" t="n">
        <v>14</v>
      </c>
      <c r="J8665" s="7" t="n">
        <v>190801</v>
      </c>
      <c r="L8665" s="93" t="n">
        <v>392000</v>
      </c>
      <c r="M8665" s="93" t="n">
        <v>369068</v>
      </c>
      <c r="N8665" s="93" t="n">
        <v>47558</v>
      </c>
      <c r="O8665" s="148" t="n">
        <v>356363.6363636364</v>
      </c>
      <c r="P8665" s="93" t="inlineStr">
        <is>
          <t>카페24앰플앰플 30ml190801</t>
        </is>
      </c>
    </row>
    <row r="8666" customFormat="1" s="93">
      <c r="B8666" s="127" t="n">
        <v>44066</v>
      </c>
      <c r="C8666" s="93">
        <f>TEXT(B8666,"aaa")</f>
        <v/>
      </c>
      <c r="E8666" s="93" t="inlineStr">
        <is>
          <t>앰플</t>
        </is>
      </c>
      <c r="F8666" s="5" t="inlineStr">
        <is>
          <t>카페24</t>
        </is>
      </c>
      <c r="G8666" s="93" t="inlineStr">
        <is>
          <t>앰플 30ml  2set</t>
        </is>
      </c>
      <c r="H8666" s="93" t="n">
        <v>2</v>
      </c>
      <c r="J8666" s="7" t="n">
        <v>190801</v>
      </c>
      <c r="L8666" s="93" t="n">
        <v>96000</v>
      </c>
      <c r="M8666" s="93" t="n">
        <v>90384</v>
      </c>
      <c r="N8666" s="93" t="n">
        <v>13588</v>
      </c>
      <c r="O8666" s="148" t="n">
        <v>87272.72727272726</v>
      </c>
      <c r="P8666" s="93" t="inlineStr">
        <is>
          <t>카페24앰플앰플 30ml  2set190801</t>
        </is>
      </c>
    </row>
    <row r="8667" customFormat="1" s="93">
      <c r="B8667" s="127" t="n">
        <v>44066</v>
      </c>
      <c r="C8667" s="93">
        <f>TEXT(B8667,"aaa")</f>
        <v/>
      </c>
      <c r="E8667" s="93" t="inlineStr">
        <is>
          <t>수딩크림</t>
        </is>
      </c>
      <c r="F8667" s="5" t="inlineStr">
        <is>
          <t>카페24</t>
        </is>
      </c>
      <c r="G8667" s="93" t="inlineStr">
        <is>
          <t>수딩크림 100ml</t>
        </is>
      </c>
      <c r="H8667" s="93" t="n">
        <v>6</v>
      </c>
      <c r="J8667" s="7" t="n">
        <v>190801</v>
      </c>
      <c r="L8667" s="93" t="n">
        <v>228000</v>
      </c>
      <c r="M8667" s="93" t="n">
        <v>214662</v>
      </c>
      <c r="N8667" s="93" t="n">
        <v>18270</v>
      </c>
      <c r="O8667" s="148" t="n">
        <v>207272.7272727273</v>
      </c>
      <c r="P8667" s="93" t="inlineStr">
        <is>
          <t>카페24수딩크림수딩크림 100ml190801</t>
        </is>
      </c>
    </row>
    <row r="8668" customFormat="1" s="93">
      <c r="B8668" s="127" t="n">
        <v>44066</v>
      </c>
      <c r="C8668" s="93">
        <f>TEXT(B8668,"aaa")</f>
        <v/>
      </c>
      <c r="E8668" s="93" t="inlineStr">
        <is>
          <t>클렌징폼</t>
        </is>
      </c>
      <c r="F8668" s="5" t="inlineStr">
        <is>
          <t>카페24</t>
        </is>
      </c>
      <c r="G8668" s="93" t="inlineStr">
        <is>
          <t>클렌징폼 120ml</t>
        </is>
      </c>
      <c r="H8668" s="93" t="n">
        <v>9</v>
      </c>
      <c r="J8668" s="7" t="n">
        <v>190801</v>
      </c>
      <c r="L8668" s="93" t="n">
        <v>117000</v>
      </c>
      <c r="M8668" s="93" t="n">
        <v>110155.5</v>
      </c>
      <c r="N8668" s="93" t="n">
        <v>24750</v>
      </c>
      <c r="O8668" s="148" t="n">
        <v>106363.6363636364</v>
      </c>
      <c r="P8668" s="93" t="inlineStr">
        <is>
          <t>카페24클렌징폼클렌징폼 120ml190801</t>
        </is>
      </c>
    </row>
    <row r="8669" customFormat="1" s="93">
      <c r="B8669" s="127" t="n">
        <v>44066</v>
      </c>
      <c r="C8669" s="93">
        <f>TEXT(B8669,"aaa")</f>
        <v/>
      </c>
      <c r="E8669" s="93" t="inlineStr">
        <is>
          <t>클렌징폼</t>
        </is>
      </c>
      <c r="F8669" s="5" t="inlineStr">
        <is>
          <t>카페24</t>
        </is>
      </c>
      <c r="G8669" s="93" t="inlineStr">
        <is>
          <t>클렌징폼 120ml 2set</t>
        </is>
      </c>
      <c r="H8669" s="93" t="n">
        <v>2</v>
      </c>
      <c r="J8669" s="7" t="n">
        <v>190801</v>
      </c>
      <c r="L8669" s="93" t="n">
        <v>48000</v>
      </c>
      <c r="M8669" s="93" t="n">
        <v>45192</v>
      </c>
      <c r="N8669" s="93" t="n">
        <v>4920</v>
      </c>
      <c r="O8669" s="148" t="n">
        <v>43636.36363636363</v>
      </c>
      <c r="P8669" s="93" t="inlineStr">
        <is>
          <t>카페24클렌징폼클렌징폼 120ml 2set190801</t>
        </is>
      </c>
    </row>
    <row r="8670" customFormat="1" s="93">
      <c r="B8670" s="127" t="n">
        <v>44066</v>
      </c>
      <c r="C8670" s="93">
        <f>TEXT(B8670,"aaa")</f>
        <v/>
      </c>
      <c r="E8670" s="93" t="inlineStr">
        <is>
          <t>클렌징폼</t>
        </is>
      </c>
      <c r="F8670" s="5" t="inlineStr">
        <is>
          <t>카페24</t>
        </is>
      </c>
      <c r="G8670" s="93" t="inlineStr">
        <is>
          <t>클렌징폼 120ml 3set</t>
        </is>
      </c>
      <c r="H8670" s="93" t="n">
        <v>1</v>
      </c>
      <c r="J8670" s="7" t="n">
        <v>190801</v>
      </c>
      <c r="L8670" s="93" t="n">
        <v>33000</v>
      </c>
      <c r="M8670" s="93" t="n">
        <v>31069.5</v>
      </c>
      <c r="N8670" s="93" t="n">
        <v>3690</v>
      </c>
      <c r="O8670" s="148" t="n">
        <v>30000</v>
      </c>
      <c r="P8670" s="93" t="inlineStr">
        <is>
          <t>카페24클렌징폼클렌징폼 120ml 3set190801</t>
        </is>
      </c>
    </row>
    <row r="8671" customFormat="1" s="93">
      <c r="B8671" s="127" t="n">
        <v>44066</v>
      </c>
      <c r="C8671" s="93">
        <f>TEXT(B8671,"aaa")</f>
        <v/>
      </c>
      <c r="E8671" s="6" t="inlineStr">
        <is>
          <t>토너</t>
        </is>
      </c>
      <c r="F8671" s="93" t="inlineStr">
        <is>
          <t>랄라블라</t>
        </is>
      </c>
      <c r="G8671" s="5" t="inlineStr">
        <is>
          <t>250ml</t>
        </is>
      </c>
      <c r="H8671" s="93" t="n">
        <v>128</v>
      </c>
      <c r="J8671" s="7" t="n">
        <v>190801</v>
      </c>
      <c r="K8671" s="6" t="n"/>
      <c r="L8671" s="93" t="n">
        <v>1160704</v>
      </c>
      <c r="M8671" s="93" t="n">
        <v>1160704</v>
      </c>
      <c r="N8671" s="93" t="n">
        <v>417280</v>
      </c>
      <c r="O8671" s="148" t="n">
        <v>1055185.454545454</v>
      </c>
      <c r="P8671" s="93" t="inlineStr">
        <is>
          <t>랄라블라토너250ml190801</t>
        </is>
      </c>
    </row>
    <row r="8672" customFormat="1" s="93">
      <c r="B8672" s="127" t="n">
        <v>44066</v>
      </c>
      <c r="C8672" s="93">
        <f>TEXT(B8672,"aaa")</f>
        <v/>
      </c>
      <c r="E8672" s="6" t="inlineStr">
        <is>
          <t>토너</t>
        </is>
      </c>
      <c r="F8672" s="93" t="inlineStr">
        <is>
          <t>랄라블라</t>
        </is>
      </c>
      <c r="G8672" s="5" t="inlineStr">
        <is>
          <t>500ml</t>
        </is>
      </c>
      <c r="H8672" s="93" t="n">
        <v>318</v>
      </c>
      <c r="J8672" s="7" t="n">
        <v>190801</v>
      </c>
      <c r="K8672" s="6" t="n"/>
      <c r="L8672" s="93" t="n">
        <v>5030124</v>
      </c>
      <c r="M8672" s="93" t="n">
        <v>5030124</v>
      </c>
      <c r="N8672" s="93" t="n">
        <v>1502550</v>
      </c>
      <c r="O8672" s="148" t="n">
        <v>4572840</v>
      </c>
      <c r="P8672" s="93" t="inlineStr">
        <is>
          <t>랄라블라토너500ml190801</t>
        </is>
      </c>
    </row>
    <row r="8673" customFormat="1" s="93">
      <c r="B8673" s="127" t="n">
        <v>44066</v>
      </c>
      <c r="C8673" s="93">
        <f>TEXT(B8673,"aaa")</f>
        <v/>
      </c>
      <c r="E8673" s="93" t="inlineStr">
        <is>
          <t>마스크팩</t>
        </is>
      </c>
      <c r="F8673" s="93" t="inlineStr">
        <is>
          <t>랄라블라</t>
        </is>
      </c>
      <c r="G8673" s="93" t="inlineStr">
        <is>
          <t>마스크팩 1매</t>
        </is>
      </c>
      <c r="H8673" s="93" t="n">
        <v>771</v>
      </c>
      <c r="J8673" s="93" t="n">
        <v>190801</v>
      </c>
      <c r="L8673" s="93" t="n">
        <v>827283</v>
      </c>
      <c r="M8673" s="93" t="n">
        <v>827283</v>
      </c>
      <c r="N8673" s="93" t="n">
        <v>306087</v>
      </c>
      <c r="O8673" s="148" t="n">
        <v>752075.4545454545</v>
      </c>
      <c r="P8673" s="93" t="inlineStr">
        <is>
          <t>랄라블라마스크팩마스크팩 1매190801</t>
        </is>
      </c>
    </row>
    <row r="8674" customFormat="1" s="93">
      <c r="B8674" s="127" t="n">
        <v>44066</v>
      </c>
      <c r="C8674" s="93">
        <f>TEXT(B8674,"aaa")</f>
        <v/>
      </c>
      <c r="E8674" s="93" t="inlineStr">
        <is>
          <t>수딩크림 증정기획</t>
        </is>
      </c>
      <c r="F8674" s="93" t="inlineStr">
        <is>
          <t>랄라블라</t>
        </is>
      </c>
      <c r="G8674" s="93" t="inlineStr">
        <is>
          <t>수딩크림 증정기획</t>
        </is>
      </c>
      <c r="H8674" s="93" t="n">
        <v>50</v>
      </c>
      <c r="J8674" s="93" t="n">
        <v>190801</v>
      </c>
      <c r="L8674" s="93" t="n">
        <v>856550</v>
      </c>
      <c r="M8674" s="93" t="n">
        <v>856550</v>
      </c>
      <c r="N8674" s="93" t="n">
        <v>213750</v>
      </c>
      <c r="O8674" s="148" t="n">
        <v>778681.8181818181</v>
      </c>
      <c r="P8674" s="93" t="inlineStr">
        <is>
          <t>랄라블라수딩크림 증정기획수딩크림 증정기획190801</t>
        </is>
      </c>
    </row>
    <row r="8675" customFormat="1" s="93">
      <c r="B8675" s="127" t="n">
        <v>44066</v>
      </c>
      <c r="C8675" s="93">
        <f>TEXT(B8675,"aaa")</f>
        <v/>
      </c>
      <c r="E8675" s="93" t="inlineStr">
        <is>
          <t>수딩크림</t>
        </is>
      </c>
      <c r="F8675" s="93" t="inlineStr">
        <is>
          <t>랄라블라</t>
        </is>
      </c>
      <c r="G8675" s="93" t="inlineStr">
        <is>
          <t>수딩크림 100ml</t>
        </is>
      </c>
      <c r="H8675" s="93" t="n">
        <v>27</v>
      </c>
      <c r="J8675" s="93" t="n">
        <v>190801</v>
      </c>
      <c r="L8675" s="93" t="n">
        <v>531657</v>
      </c>
      <c r="M8675" s="93" t="n">
        <v>531657</v>
      </c>
      <c r="N8675" s="93" t="n">
        <v>82215</v>
      </c>
      <c r="O8675" s="148" t="n">
        <v>483324.5454545454</v>
      </c>
      <c r="P8675" s="93" t="inlineStr">
        <is>
          <t>랄라블라수딩크림수딩크림 100ml190801</t>
        </is>
      </c>
    </row>
    <row r="8676" customFormat="1" s="93">
      <c r="B8676" s="127" t="n">
        <v>44066</v>
      </c>
      <c r="C8676" s="93">
        <f>TEXT(B8676,"aaa")</f>
        <v/>
      </c>
      <c r="E8676" s="93" t="inlineStr">
        <is>
          <t>앰플 기획세트</t>
        </is>
      </c>
      <c r="F8676" s="93" t="inlineStr">
        <is>
          <t>랄라블라</t>
        </is>
      </c>
      <c r="G8676" s="93" t="inlineStr">
        <is>
          <t>앰플 기획세트</t>
        </is>
      </c>
      <c r="H8676" s="93" t="n">
        <v>50</v>
      </c>
      <c r="J8676" s="93" t="n">
        <v>190801</v>
      </c>
      <c r="L8676" s="93" t="n">
        <v>743850</v>
      </c>
      <c r="M8676" s="93" t="n">
        <v>743850</v>
      </c>
      <c r="N8676" s="93" t="n">
        <v>743850</v>
      </c>
      <c r="O8676" s="148" t="n">
        <v>676227.2727272727</v>
      </c>
      <c r="P8676" s="93" t="inlineStr">
        <is>
          <t>랄라블라앰플 기획세트앰플 기획세트190801</t>
        </is>
      </c>
    </row>
    <row r="8677" customFormat="1" s="93">
      <c r="B8677" s="127" t="n">
        <v>44066</v>
      </c>
      <c r="C8677" s="93">
        <f>TEXT(B8677,"aaa")</f>
        <v/>
      </c>
      <c r="E8677" s="93" t="inlineStr">
        <is>
          <t>클렌징폼 기획세트</t>
        </is>
      </c>
      <c r="F8677" s="93" t="inlineStr">
        <is>
          <t>랄라블라</t>
        </is>
      </c>
      <c r="G8677" s="93" t="inlineStr">
        <is>
          <t>클렌징폼 기획세트</t>
        </is>
      </c>
      <c r="H8677" s="93" t="n">
        <v>30</v>
      </c>
      <c r="J8677" s="93" t="n">
        <v>190801</v>
      </c>
      <c r="L8677" s="93" t="n">
        <v>208920</v>
      </c>
      <c r="M8677" s="93" t="n">
        <v>208920</v>
      </c>
      <c r="N8677" s="93" t="n">
        <v>208920</v>
      </c>
      <c r="O8677" s="148" t="n">
        <v>189927.2727272727</v>
      </c>
      <c r="P8677" s="93" t="inlineStr">
        <is>
          <t>랄라블라클렌징폼 기획세트클렌징폼 기획세트190801</t>
        </is>
      </c>
    </row>
    <row r="8678" customFormat="1" s="93">
      <c r="B8678" s="127" t="n">
        <v>44066</v>
      </c>
      <c r="C8678" s="93">
        <f>TEXT(B8678,"aaa")</f>
        <v/>
      </c>
      <c r="E8678" s="93" t="inlineStr">
        <is>
          <t>클렌징폼</t>
        </is>
      </c>
      <c r="F8678" s="93" t="inlineStr">
        <is>
          <t>랄라블라</t>
        </is>
      </c>
      <c r="G8678" s="93" t="inlineStr">
        <is>
          <t>클렌징폼 120ml</t>
        </is>
      </c>
      <c r="H8678" s="6" t="n">
        <v>26</v>
      </c>
      <c r="I8678" s="6" t="n"/>
      <c r="J8678" s="7" t="n">
        <v>190801</v>
      </c>
      <c r="K8678" s="6" t="n"/>
      <c r="L8678" s="93" t="n">
        <v>176566</v>
      </c>
      <c r="M8678" s="93" t="n">
        <v>176566</v>
      </c>
      <c r="N8678" s="93" t="n">
        <v>71500</v>
      </c>
      <c r="O8678" s="148" t="n">
        <v>160514.5454545454</v>
      </c>
      <c r="P8678" s="93" t="inlineStr">
        <is>
          <t>랄라블라클렌징폼클렌징폼 120ml190801</t>
        </is>
      </c>
    </row>
    <row r="8679" customFormat="1" s="93">
      <c r="B8679" s="127" t="n">
        <v>44066</v>
      </c>
      <c r="C8679" s="93">
        <f>TEXT(B8679,"aaa")</f>
        <v/>
      </c>
      <c r="E8679" s="93" t="inlineStr">
        <is>
          <t>선크림</t>
        </is>
      </c>
      <c r="F8679" s="93" t="inlineStr">
        <is>
          <t>랄라블라</t>
        </is>
      </c>
      <c r="G8679" s="93" t="inlineStr">
        <is>
          <t>선크림 50ml</t>
        </is>
      </c>
      <c r="H8679" s="6" t="n">
        <v>30</v>
      </c>
      <c r="I8679" s="6" t="n"/>
      <c r="J8679" s="93" t="n">
        <v>190801</v>
      </c>
      <c r="K8679" s="6" t="n"/>
      <c r="L8679" s="93" t="n">
        <v>300000</v>
      </c>
      <c r="M8679" s="93" t="n">
        <v>300000</v>
      </c>
      <c r="N8679" s="93" t="n">
        <v>70350</v>
      </c>
      <c r="O8679" s="148" t="n">
        <v>272727.2727272727</v>
      </c>
      <c r="P8679" s="93" t="inlineStr">
        <is>
          <t>랄라블라선크림선크림 50ml190801</t>
        </is>
      </c>
    </row>
    <row r="8680" customFormat="1" s="93">
      <c r="B8680" s="127" t="n">
        <v>44066</v>
      </c>
      <c r="C8680" s="93">
        <f>TEXT(B8680,"aaa")</f>
        <v/>
      </c>
      <c r="E8680" s="93" t="inlineStr">
        <is>
          <t>대용량 기획세트</t>
        </is>
      </c>
      <c r="F8680" s="93" t="inlineStr">
        <is>
          <t>랄라블라</t>
        </is>
      </c>
      <c r="G8680" s="93" t="inlineStr">
        <is>
          <t>대용량 기획세트</t>
        </is>
      </c>
      <c r="H8680" s="6" t="n">
        <v>43</v>
      </c>
      <c r="I8680" s="6" t="n"/>
      <c r="J8680" s="93" t="n">
        <v>190801</v>
      </c>
      <c r="K8680" s="6" t="n"/>
      <c r="L8680" s="93" t="n">
        <v>680174</v>
      </c>
      <c r="M8680" s="93" t="n">
        <v>680174</v>
      </c>
      <c r="N8680" s="93" t="n">
        <v>250905</v>
      </c>
      <c r="O8680" s="148" t="n">
        <v>618340</v>
      </c>
      <c r="P8680" s="93" t="inlineStr">
        <is>
          <t>랄라블라대용량 기획세트대용량 기획세트190801</t>
        </is>
      </c>
    </row>
    <row r="8681" customFormat="1" s="93">
      <c r="B8681" s="127" t="n">
        <v>44066</v>
      </c>
      <c r="C8681" s="93">
        <f>TEXT(B8681,"aaa")</f>
        <v/>
      </c>
      <c r="E8681" s="93" t="inlineStr">
        <is>
          <t>마스크팩</t>
        </is>
      </c>
      <c r="F8681" s="93" t="inlineStr">
        <is>
          <t>랄라블라</t>
        </is>
      </c>
      <c r="G8681" s="93" t="inlineStr">
        <is>
          <t>마스크 5+1 기획세트</t>
        </is>
      </c>
      <c r="H8681" s="93" t="n">
        <v>339</v>
      </c>
      <c r="J8681" s="93" t="n">
        <v>190801</v>
      </c>
      <c r="K8681" s="6" t="n"/>
      <c r="L8681" s="93" t="n">
        <v>1897383</v>
      </c>
      <c r="M8681" s="93" t="n">
        <v>1897383</v>
      </c>
      <c r="N8681" s="93" t="n">
        <v>901740</v>
      </c>
      <c r="O8681" s="148" t="n">
        <v>1724893.636363636</v>
      </c>
      <c r="P8681" s="93" t="inlineStr">
        <is>
          <t>랄라블라마스크팩마스크 5+1 기획세트190801</t>
        </is>
      </c>
    </row>
    <row r="8682" customFormat="1" s="93">
      <c r="B8682" s="127" t="n">
        <v>44067</v>
      </c>
      <c r="C8682" s="93">
        <f>TEXT(B8682,"aaa")</f>
        <v/>
      </c>
      <c r="E8682" s="93" t="inlineStr">
        <is>
          <t>토너</t>
        </is>
      </c>
      <c r="F8682" s="5" t="inlineStr">
        <is>
          <t>스타일쉐어</t>
        </is>
      </c>
      <c r="G8682" s="93" t="inlineStr">
        <is>
          <t>250ml</t>
        </is>
      </c>
      <c r="H8682" s="93" t="n">
        <v>9</v>
      </c>
      <c r="J8682" s="7" t="n">
        <v>190801</v>
      </c>
      <c r="L8682" s="93" t="n">
        <v>180000</v>
      </c>
      <c r="M8682" s="93" t="n">
        <v>135000</v>
      </c>
      <c r="N8682" s="93" t="n">
        <v>29340</v>
      </c>
      <c r="O8682" s="148" t="n">
        <v>163636.3636363636</v>
      </c>
      <c r="P8682" s="93" t="inlineStr">
        <is>
          <t>스타일쉐어토너250ml190801</t>
        </is>
      </c>
    </row>
    <row r="8683" customFormat="1" s="93">
      <c r="B8683" s="127" t="n">
        <v>44067</v>
      </c>
      <c r="C8683" s="93">
        <f>TEXT(B8683,"aaa")</f>
        <v/>
      </c>
      <c r="E8683" s="93" t="inlineStr">
        <is>
          <t>선크림</t>
        </is>
      </c>
      <c r="F8683" s="5" t="inlineStr">
        <is>
          <t>카페24</t>
        </is>
      </c>
      <c r="G8683" s="93" t="inlineStr">
        <is>
          <t>선크림 50ml</t>
        </is>
      </c>
      <c r="H8683" s="93" t="n">
        <v>4</v>
      </c>
      <c r="J8683" s="7" t="n">
        <v>190801</v>
      </c>
      <c r="L8683" s="93" t="n">
        <v>80000</v>
      </c>
      <c r="M8683" s="93" t="n">
        <v>75320</v>
      </c>
      <c r="N8683" s="93" t="n">
        <v>9380</v>
      </c>
      <c r="O8683" s="148" t="n">
        <v>72727.27272727272</v>
      </c>
      <c r="P8683" s="93" t="inlineStr">
        <is>
          <t>카페24선크림선크림 50ml190801</t>
        </is>
      </c>
    </row>
    <row r="8684" customFormat="1" s="93">
      <c r="B8684" s="127" t="n">
        <v>44067</v>
      </c>
      <c r="C8684" s="93">
        <f>TEXT(B8684,"aaa")</f>
        <v/>
      </c>
      <c r="E8684" s="93" t="inlineStr">
        <is>
          <t>선크림</t>
        </is>
      </c>
      <c r="F8684" s="5" t="inlineStr">
        <is>
          <t>카페24</t>
        </is>
      </c>
      <c r="G8684" s="93" t="inlineStr">
        <is>
          <t>선크림 50ml  2set</t>
        </is>
      </c>
      <c r="H8684" s="93" t="n">
        <v>1</v>
      </c>
      <c r="J8684" s="7" t="n">
        <v>190801</v>
      </c>
      <c r="L8684" s="93" t="n">
        <v>35000</v>
      </c>
      <c r="M8684" s="93" t="n">
        <v>32952.5</v>
      </c>
      <c r="N8684" s="93" t="n">
        <v>4690</v>
      </c>
      <c r="O8684" s="148" t="n">
        <v>31818.18181818182</v>
      </c>
      <c r="P8684" s="93" t="inlineStr">
        <is>
          <t>카페24선크림선크림 50ml  2set190801</t>
        </is>
      </c>
    </row>
    <row r="8685" customFormat="1" s="93">
      <c r="B8685" s="127" t="n">
        <v>44067</v>
      </c>
      <c r="C8685" s="93">
        <f>TEXT(B8685,"aaa")</f>
        <v/>
      </c>
      <c r="E8685" s="93" t="inlineStr">
        <is>
          <t>여름 한정 진정세트</t>
        </is>
      </c>
      <c r="F8685" s="5" t="inlineStr">
        <is>
          <t>카페24</t>
        </is>
      </c>
      <c r="G8685" s="93" t="inlineStr">
        <is>
          <t>여름 한정 진정세트</t>
        </is>
      </c>
      <c r="H8685" s="93" t="n">
        <v>10</v>
      </c>
      <c r="J8685" s="7" t="n">
        <v>190801</v>
      </c>
      <c r="L8685" s="93" t="n">
        <v>350000</v>
      </c>
      <c r="M8685" s="93" t="n">
        <v>329525</v>
      </c>
      <c r="N8685" s="93" t="n">
        <v>56050</v>
      </c>
      <c r="O8685" s="148" t="n">
        <v>318181.8181818182</v>
      </c>
      <c r="P8685" s="93" t="inlineStr">
        <is>
          <t>카페24여름 한정 진정세트여름 한정 진정세트190801</t>
        </is>
      </c>
    </row>
    <row r="8686" customFormat="1" s="93">
      <c r="B8686" s="127" t="n">
        <v>44067</v>
      </c>
      <c r="C8686" s="93">
        <f>TEXT(B8686,"aaa")</f>
        <v/>
      </c>
      <c r="E8686" s="93" t="inlineStr">
        <is>
          <t>여름 한정 진정세트</t>
        </is>
      </c>
      <c r="F8686" s="5" t="inlineStr">
        <is>
          <t>카페24</t>
        </is>
      </c>
      <c r="G8686" s="93" t="inlineStr">
        <is>
          <t>여름 한정 진정세트 (대용량)</t>
        </is>
      </c>
      <c r="H8686" s="93" t="n">
        <v>1</v>
      </c>
      <c r="J8686" s="7" t="n">
        <v>190801</v>
      </c>
      <c r="L8686" s="93" t="n">
        <v>45000</v>
      </c>
      <c r="M8686" s="93" t="n">
        <v>42367.5</v>
      </c>
      <c r="N8686" s="93" t="n">
        <v>7070</v>
      </c>
      <c r="O8686" s="148" t="n">
        <v>40909.0909090909</v>
      </c>
      <c r="P8686" s="93" t="inlineStr">
        <is>
          <t>카페24여름 한정 진정세트여름 한정 진정세트 (대용량)190801</t>
        </is>
      </c>
    </row>
    <row r="8687" customFormat="1" s="93">
      <c r="B8687" s="127" t="n">
        <v>44067</v>
      </c>
      <c r="C8687" s="93">
        <f>TEXT(B8687,"aaa")</f>
        <v/>
      </c>
      <c r="E8687" s="93" t="inlineStr">
        <is>
          <t>어성초진정패키지</t>
        </is>
      </c>
      <c r="F8687" s="5" t="inlineStr">
        <is>
          <t>카페24</t>
        </is>
      </c>
      <c r="G8687" s="93" t="inlineStr">
        <is>
          <t>어성초 진정패키지세트</t>
        </is>
      </c>
      <c r="H8687" s="93" t="n">
        <v>4</v>
      </c>
      <c r="J8687" s="7" t="n">
        <v>190801</v>
      </c>
      <c r="L8687" s="93" t="n">
        <v>396000</v>
      </c>
      <c r="M8687" s="93" t="n">
        <v>372834</v>
      </c>
      <c r="N8687" s="93" t="n">
        <v>60548</v>
      </c>
      <c r="O8687" s="148" t="n">
        <v>360000</v>
      </c>
      <c r="P8687" s="93" t="inlineStr">
        <is>
          <t>카페24어성초진정패키지어성초 진정패키지세트190801</t>
        </is>
      </c>
    </row>
    <row r="8688" customFormat="1" s="93">
      <c r="B8688" s="127" t="n">
        <v>44067</v>
      </c>
      <c r="C8688" s="93">
        <f>TEXT(B8688,"aaa")</f>
        <v/>
      </c>
      <c r="E8688" s="93" t="inlineStr">
        <is>
          <t>머드크림마스크</t>
        </is>
      </c>
      <c r="F8688" s="5" t="inlineStr">
        <is>
          <t>카페24</t>
        </is>
      </c>
      <c r="G8688" s="93" t="inlineStr">
        <is>
          <t>머드크림마스크 100ml 2set</t>
        </is>
      </c>
      <c r="H8688" s="93" t="n">
        <v>1</v>
      </c>
      <c r="J8688" s="7" t="n">
        <v>190801</v>
      </c>
      <c r="L8688" s="93" t="n">
        <v>35000</v>
      </c>
      <c r="M8688" s="93" t="n">
        <v>32952.5</v>
      </c>
      <c r="N8688" s="93" t="n">
        <v>2884</v>
      </c>
      <c r="O8688" s="148" t="n">
        <v>31818.18181818182</v>
      </c>
      <c r="P8688" s="93" t="inlineStr">
        <is>
          <t>카페24머드크림마스크머드크림마스크 100ml 2set190801</t>
        </is>
      </c>
    </row>
    <row r="8689" customFormat="1" s="93">
      <c r="B8689" s="127" t="n">
        <v>44067</v>
      </c>
      <c r="C8689" s="93">
        <f>TEXT(B8689,"aaa")</f>
        <v/>
      </c>
      <c r="E8689" s="93" t="inlineStr">
        <is>
          <t>마스크팩</t>
        </is>
      </c>
      <c r="F8689" s="5" t="inlineStr">
        <is>
          <t>카페24</t>
        </is>
      </c>
      <c r="G8689" s="93" t="inlineStr">
        <is>
          <t>마스크팩 1매</t>
        </is>
      </c>
      <c r="H8689" s="93" t="n">
        <v>6</v>
      </c>
      <c r="J8689" s="7" t="n">
        <v>190801</v>
      </c>
      <c r="L8689" s="93" t="n">
        <v>24000</v>
      </c>
      <c r="M8689" s="93" t="n">
        <v>22596</v>
      </c>
      <c r="N8689" s="93" t="n">
        <v>2382</v>
      </c>
      <c r="O8689" s="148" t="n">
        <v>21818.18181818182</v>
      </c>
      <c r="P8689" s="93" t="inlineStr">
        <is>
          <t>카페24마스크팩마스크팩 1매190801</t>
        </is>
      </c>
    </row>
    <row r="8690" customFormat="1" s="93">
      <c r="B8690" s="127" t="n">
        <v>44067</v>
      </c>
      <c r="C8690" s="93">
        <f>TEXT(B8690,"aaa")</f>
        <v/>
      </c>
      <c r="E8690" s="93" t="inlineStr">
        <is>
          <t>마스크팩</t>
        </is>
      </c>
      <c r="F8690" s="5" t="inlineStr">
        <is>
          <t>카페24</t>
        </is>
      </c>
      <c r="G8690" s="93" t="inlineStr">
        <is>
          <t>마스크팩 10매</t>
        </is>
      </c>
      <c r="H8690" s="93" t="n">
        <v>9</v>
      </c>
      <c r="J8690" s="7" t="n">
        <v>190801</v>
      </c>
      <c r="L8690" s="93" t="n">
        <v>180000</v>
      </c>
      <c r="M8690" s="93" t="n">
        <v>169470</v>
      </c>
      <c r="N8690" s="93" t="n">
        <v>35730</v>
      </c>
      <c r="O8690" s="148" t="n">
        <v>163636.3636363636</v>
      </c>
      <c r="P8690" s="93" t="inlineStr">
        <is>
          <t>카페24마스크팩마스크팩 10매190801</t>
        </is>
      </c>
    </row>
    <row r="8691" customFormat="1" s="93">
      <c r="B8691" s="127" t="n">
        <v>44067</v>
      </c>
      <c r="C8691" s="93">
        <f>TEXT(B8691,"aaa")</f>
        <v/>
      </c>
      <c r="E8691" s="93" t="inlineStr">
        <is>
          <t>토너</t>
        </is>
      </c>
      <c r="F8691" s="5" t="inlineStr">
        <is>
          <t>카페24</t>
        </is>
      </c>
      <c r="G8691" s="93" t="inlineStr">
        <is>
          <t>250ml</t>
        </is>
      </c>
      <c r="H8691" s="93" t="n">
        <v>97</v>
      </c>
      <c r="J8691" s="7" t="n">
        <v>190801</v>
      </c>
      <c r="L8691" s="93" t="n">
        <v>1940000</v>
      </c>
      <c r="M8691" s="93" t="n">
        <v>1826510</v>
      </c>
      <c r="N8691" s="93" t="n">
        <v>316220</v>
      </c>
      <c r="O8691" s="148" t="n">
        <v>1763636.363636364</v>
      </c>
      <c r="P8691" s="93" t="inlineStr">
        <is>
          <t>카페24토너250ml190801</t>
        </is>
      </c>
    </row>
    <row r="8692" customFormat="1" s="93">
      <c r="B8692" s="127" t="n">
        <v>44067</v>
      </c>
      <c r="C8692" s="93">
        <f>TEXT(B8692,"aaa")</f>
        <v/>
      </c>
      <c r="E8692" s="93" t="inlineStr">
        <is>
          <t>토너</t>
        </is>
      </c>
      <c r="F8692" s="5" t="inlineStr">
        <is>
          <t>카페24</t>
        </is>
      </c>
      <c r="G8692" s="93" t="inlineStr">
        <is>
          <t>250ml 2set</t>
        </is>
      </c>
      <c r="H8692" s="93" t="n">
        <v>107</v>
      </c>
      <c r="J8692" s="7" t="n">
        <v>190801</v>
      </c>
      <c r="L8692" s="93" t="n">
        <v>3745000</v>
      </c>
      <c r="M8692" s="93" t="n">
        <v>3525917.5</v>
      </c>
      <c r="N8692" s="93" t="n">
        <v>697640</v>
      </c>
      <c r="O8692" s="148" t="n">
        <v>3404545.454545454</v>
      </c>
      <c r="P8692" s="93" t="inlineStr">
        <is>
          <t>카페24토너250ml 2set190801</t>
        </is>
      </c>
    </row>
    <row r="8693" customFormat="1" s="93">
      <c r="B8693" s="127" t="n">
        <v>44067</v>
      </c>
      <c r="C8693" s="93">
        <f>TEXT(B8693,"aaa")</f>
        <v/>
      </c>
      <c r="E8693" s="93" t="inlineStr">
        <is>
          <t>토너</t>
        </is>
      </c>
      <c r="F8693" s="5" t="inlineStr">
        <is>
          <t>카페24</t>
        </is>
      </c>
      <c r="G8693" s="93" t="inlineStr">
        <is>
          <t>500ml</t>
        </is>
      </c>
      <c r="H8693" s="93" t="n">
        <v>77</v>
      </c>
      <c r="J8693" s="7" t="n">
        <v>190801</v>
      </c>
      <c r="L8693" s="93" t="n">
        <v>2541000</v>
      </c>
      <c r="M8693" s="93" t="n">
        <v>2392351.5</v>
      </c>
      <c r="N8693" s="93" t="n">
        <v>363825</v>
      </c>
      <c r="O8693" s="148" t="n">
        <v>2310000</v>
      </c>
      <c r="P8693" s="93" t="inlineStr">
        <is>
          <t>카페24토너500ml190801</t>
        </is>
      </c>
    </row>
    <row r="8694" customFormat="1" s="93">
      <c r="B8694" s="127" t="n">
        <v>44067</v>
      </c>
      <c r="C8694" s="93">
        <f>TEXT(B8694,"aaa")</f>
        <v/>
      </c>
      <c r="E8694" s="93" t="inlineStr">
        <is>
          <t>토너</t>
        </is>
      </c>
      <c r="F8694" s="5" t="inlineStr">
        <is>
          <t>카페24</t>
        </is>
      </c>
      <c r="G8694" s="93" t="inlineStr">
        <is>
          <t>스킨팩 화장솜 60P</t>
        </is>
      </c>
      <c r="H8694" s="93" t="n">
        <v>100</v>
      </c>
      <c r="J8694" s="7" t="n">
        <v>190801</v>
      </c>
      <c r="L8694" s="93" t="n">
        <v>300000</v>
      </c>
      <c r="M8694" s="93" t="n">
        <v>282450</v>
      </c>
      <c r="N8694" s="93" t="n">
        <v>111000</v>
      </c>
      <c r="O8694" s="148" t="n">
        <v>272727.2727272727</v>
      </c>
      <c r="P8694" s="93" t="inlineStr">
        <is>
          <t>카페24토너스킨팩 화장솜 60P190801</t>
        </is>
      </c>
    </row>
    <row r="8695" customFormat="1" s="93">
      <c r="B8695" s="127" t="n">
        <v>44067</v>
      </c>
      <c r="C8695" s="93">
        <f>TEXT(B8695,"aaa")</f>
        <v/>
      </c>
      <c r="E8695" s="93" t="inlineStr">
        <is>
          <t>앰플</t>
        </is>
      </c>
      <c r="F8695" s="5" t="inlineStr">
        <is>
          <t>카페24</t>
        </is>
      </c>
      <c r="G8695" s="93" t="inlineStr">
        <is>
          <t>앰플 30ml</t>
        </is>
      </c>
      <c r="H8695" s="93" t="n">
        <v>20</v>
      </c>
      <c r="J8695" s="7" t="n">
        <v>190801</v>
      </c>
      <c r="L8695" s="93" t="n">
        <v>560000</v>
      </c>
      <c r="M8695" s="93" t="n">
        <v>527240</v>
      </c>
      <c r="N8695" s="93" t="n">
        <v>67940</v>
      </c>
      <c r="O8695" s="148" t="n">
        <v>509090.9090909091</v>
      </c>
      <c r="P8695" s="93" t="inlineStr">
        <is>
          <t>카페24앰플앰플 30ml190801</t>
        </is>
      </c>
    </row>
    <row r="8696" customFormat="1" s="93">
      <c r="B8696" s="127" t="n">
        <v>44067</v>
      </c>
      <c r="C8696" s="93">
        <f>TEXT(B8696,"aaa")</f>
        <v/>
      </c>
      <c r="E8696" s="93" t="inlineStr">
        <is>
          <t>앰플</t>
        </is>
      </c>
      <c r="F8696" s="5" t="inlineStr">
        <is>
          <t>카페24</t>
        </is>
      </c>
      <c r="G8696" s="93" t="inlineStr">
        <is>
          <t>앰플 30ml  2set</t>
        </is>
      </c>
      <c r="H8696" s="93" t="n">
        <v>5</v>
      </c>
      <c r="J8696" s="7" t="n">
        <v>190801</v>
      </c>
      <c r="L8696" s="93" t="n">
        <v>240000</v>
      </c>
      <c r="M8696" s="93" t="n">
        <v>225960</v>
      </c>
      <c r="N8696" s="93" t="n">
        <v>33970</v>
      </c>
      <c r="O8696" s="148" t="n">
        <v>218181.8181818182</v>
      </c>
      <c r="P8696" s="93" t="inlineStr">
        <is>
          <t>카페24앰플앰플 30ml  2set190801</t>
        </is>
      </c>
    </row>
    <row r="8697" customFormat="1" s="93">
      <c r="B8697" s="127" t="n">
        <v>44067</v>
      </c>
      <c r="C8697" s="93">
        <f>TEXT(B8697,"aaa")</f>
        <v/>
      </c>
      <c r="E8697" s="93" t="inlineStr">
        <is>
          <t>수딩크림</t>
        </is>
      </c>
      <c r="F8697" s="5" t="inlineStr">
        <is>
          <t>카페24</t>
        </is>
      </c>
      <c r="G8697" s="93" t="inlineStr">
        <is>
          <t>수딩크림 100ml</t>
        </is>
      </c>
      <c r="H8697" s="93" t="n">
        <v>6</v>
      </c>
      <c r="J8697" s="7" t="n">
        <v>190801</v>
      </c>
      <c r="L8697" s="93" t="n">
        <v>228000</v>
      </c>
      <c r="M8697" s="93" t="n">
        <v>214662</v>
      </c>
      <c r="N8697" s="93" t="n">
        <v>18270</v>
      </c>
      <c r="O8697" s="148" t="n">
        <v>207272.7272727273</v>
      </c>
      <c r="P8697" s="93" t="inlineStr">
        <is>
          <t>카페24수딩크림수딩크림 100ml190801</t>
        </is>
      </c>
    </row>
    <row r="8698" customFormat="1" s="93">
      <c r="B8698" s="127" t="n">
        <v>44067</v>
      </c>
      <c r="C8698" s="93">
        <f>TEXT(B8698,"aaa")</f>
        <v/>
      </c>
      <c r="E8698" s="93" t="inlineStr">
        <is>
          <t>클렌징폼</t>
        </is>
      </c>
      <c r="F8698" s="5" t="inlineStr">
        <is>
          <t>카페24</t>
        </is>
      </c>
      <c r="G8698" s="93" t="inlineStr">
        <is>
          <t>클렌징폼 120ml</t>
        </is>
      </c>
      <c r="H8698" s="93" t="n">
        <v>13</v>
      </c>
      <c r="J8698" s="7" t="n">
        <v>190801</v>
      </c>
      <c r="L8698" s="93" t="n">
        <v>169000</v>
      </c>
      <c r="M8698" s="93" t="n">
        <v>159113.5</v>
      </c>
      <c r="N8698" s="93" t="n">
        <v>35750</v>
      </c>
      <c r="O8698" s="148" t="n">
        <v>153636.3636363636</v>
      </c>
      <c r="P8698" s="93" t="inlineStr">
        <is>
          <t>카페24클렌징폼클렌징폼 120ml190801</t>
        </is>
      </c>
    </row>
    <row r="8699" customFormat="1" s="93">
      <c r="B8699" s="127" t="n">
        <v>44067</v>
      </c>
      <c r="C8699" s="93">
        <f>TEXT(B8699,"aaa")</f>
        <v/>
      </c>
      <c r="E8699" s="93" t="inlineStr">
        <is>
          <t>클렌징폼</t>
        </is>
      </c>
      <c r="F8699" s="5" t="inlineStr">
        <is>
          <t>카페24</t>
        </is>
      </c>
      <c r="G8699" s="93" t="inlineStr">
        <is>
          <t>클렌징폼 120ml 2set</t>
        </is>
      </c>
      <c r="H8699" s="93" t="n">
        <v>3</v>
      </c>
      <c r="J8699" s="7" t="n">
        <v>190801</v>
      </c>
      <c r="L8699" s="93" t="n">
        <v>72000</v>
      </c>
      <c r="M8699" s="93" t="n">
        <v>67788</v>
      </c>
      <c r="N8699" s="93" t="n">
        <v>7380</v>
      </c>
      <c r="O8699" s="148" t="n">
        <v>65454.54545454545</v>
      </c>
      <c r="P8699" s="93" t="inlineStr">
        <is>
          <t>카페24클렌징폼클렌징폼 120ml 2set190801</t>
        </is>
      </c>
    </row>
    <row r="8700" customFormat="1" s="93">
      <c r="B8700" s="127" t="n">
        <v>44067</v>
      </c>
      <c r="C8700" s="93">
        <f>TEXT(B8700,"aaa")</f>
        <v/>
      </c>
      <c r="E8700" s="93" t="inlineStr">
        <is>
          <t>토너</t>
        </is>
      </c>
      <c r="F8700" s="5" t="inlineStr">
        <is>
          <t>큐텐재팬</t>
        </is>
      </c>
      <c r="G8700" s="93" t="inlineStr">
        <is>
          <t>200726=250ml</t>
        </is>
      </c>
      <c r="H8700" s="93" t="n">
        <v>11</v>
      </c>
      <c r="J8700" s="7" t="n">
        <v>190801</v>
      </c>
      <c r="L8700" s="93" t="n">
        <v>363000</v>
      </c>
      <c r="M8700" s="93" t="n">
        <v>323070</v>
      </c>
      <c r="N8700" s="93" t="n">
        <v>35860</v>
      </c>
      <c r="O8700" s="148" t="n">
        <v>330000</v>
      </c>
      <c r="P8700" s="93" t="inlineStr">
        <is>
          <t>큐텐재팬토너200726=250ml190801</t>
        </is>
      </c>
    </row>
    <row r="8701" customFormat="1" s="93">
      <c r="B8701" s="127" t="n">
        <v>44067</v>
      </c>
      <c r="C8701" s="93">
        <f>TEXT(B8701,"aaa")</f>
        <v/>
      </c>
      <c r="E8701" s="93" t="inlineStr">
        <is>
          <t>수딩크림</t>
        </is>
      </c>
      <c r="F8701" s="5" t="inlineStr">
        <is>
          <t>큐텐재팬</t>
        </is>
      </c>
      <c r="G8701" s="93" t="inlineStr">
        <is>
          <t>200726=수딩크림 100ml</t>
        </is>
      </c>
      <c r="H8701" s="93" t="n">
        <v>1</v>
      </c>
      <c r="J8701" s="7" t="n">
        <v>190801</v>
      </c>
      <c r="L8701" s="93" t="n">
        <v>44000</v>
      </c>
      <c r="M8701" s="93" t="n">
        <v>39160</v>
      </c>
      <c r="N8701" s="93" t="n">
        <v>4275</v>
      </c>
      <c r="O8701" s="148" t="n">
        <v>40000</v>
      </c>
      <c r="P8701" s="93" t="inlineStr">
        <is>
          <t>큐텐재팬수딩크림200726=수딩크림 100ml190801</t>
        </is>
      </c>
    </row>
    <row r="8702" customFormat="1" s="93">
      <c r="B8702" s="127" t="n">
        <v>44067</v>
      </c>
      <c r="C8702" s="93">
        <f>TEXT(B8702,"aaa")</f>
        <v/>
      </c>
      <c r="E8702" s="93" t="inlineStr">
        <is>
          <t>앰플</t>
        </is>
      </c>
      <c r="F8702" s="5" t="inlineStr">
        <is>
          <t>큐텐재팬</t>
        </is>
      </c>
      <c r="G8702" s="93" t="inlineStr">
        <is>
          <t>200726=앰플 30ml</t>
        </is>
      </c>
      <c r="H8702" s="93" t="n">
        <v>2</v>
      </c>
      <c r="J8702" s="7" t="n">
        <v>190801</v>
      </c>
      <c r="L8702" s="93" t="n">
        <v>78000</v>
      </c>
      <c r="M8702" s="93" t="n">
        <v>69420</v>
      </c>
      <c r="N8702" s="93" t="n">
        <v>6794</v>
      </c>
      <c r="O8702" s="148" t="n">
        <v>70909.0909090909</v>
      </c>
      <c r="P8702" s="93" t="inlineStr">
        <is>
          <t>큐텐재팬앰플200726=앰플 30ml190801</t>
        </is>
      </c>
    </row>
    <row r="8703" customFormat="1" s="93">
      <c r="B8703" s="127" t="n">
        <v>44067</v>
      </c>
      <c r="C8703" s="93">
        <f>TEXT(B8703,"aaa")</f>
        <v/>
      </c>
      <c r="E8703" s="93" t="inlineStr">
        <is>
          <t>토너</t>
        </is>
      </c>
      <c r="F8703" s="5" t="inlineStr">
        <is>
          <t>큐텐재팬</t>
        </is>
      </c>
      <c r="G8703" s="93" t="inlineStr">
        <is>
          <t>200726=250ml 2set</t>
        </is>
      </c>
      <c r="H8703" s="93" t="n">
        <v>5</v>
      </c>
      <c r="J8703" s="7" t="n">
        <v>190801</v>
      </c>
      <c r="L8703" s="93" t="n">
        <v>265000</v>
      </c>
      <c r="M8703" s="93" t="n">
        <v>235850</v>
      </c>
      <c r="N8703" s="93" t="n">
        <v>32600</v>
      </c>
      <c r="O8703" s="148" t="n">
        <v>240909.0909090909</v>
      </c>
      <c r="P8703" s="93" t="inlineStr">
        <is>
          <t>큐텐재팬토너200726=250ml 2set190801</t>
        </is>
      </c>
    </row>
    <row r="8704" customFormat="1" s="93">
      <c r="B8704" s="127" t="n">
        <v>44067</v>
      </c>
      <c r="C8704" s="93">
        <f>TEXT(B8704,"aaa")</f>
        <v/>
      </c>
      <c r="E8704" s="93" t="inlineStr">
        <is>
          <t>토너</t>
        </is>
      </c>
      <c r="F8704" s="5" t="inlineStr">
        <is>
          <t>쇼피태국</t>
        </is>
      </c>
      <c r="G8704" s="93" t="inlineStr">
        <is>
          <t>200820=250ml</t>
        </is>
      </c>
      <c r="H8704" s="93" t="n">
        <v>1</v>
      </c>
      <c r="J8704" s="7" t="n">
        <v>190801</v>
      </c>
      <c r="L8704" s="93" t="n">
        <v>24602</v>
      </c>
      <c r="M8704" s="93" t="n">
        <v>23863.94</v>
      </c>
      <c r="N8704" s="93" t="n">
        <v>3260</v>
      </c>
      <c r="O8704" s="148" t="n">
        <v>22365.45454545454</v>
      </c>
      <c r="P8704" s="93" t="inlineStr">
        <is>
          <t>쇼피태국토너200820=250ml190801</t>
        </is>
      </c>
    </row>
    <row r="8705" customFormat="1" s="93">
      <c r="B8705" s="127" t="n">
        <v>44067</v>
      </c>
      <c r="C8705" s="93">
        <f>TEXT(B8705,"aaa")</f>
        <v/>
      </c>
      <c r="E8705" s="93" t="inlineStr">
        <is>
          <t>마스크팩</t>
        </is>
      </c>
      <c r="F8705" s="5" t="inlineStr">
        <is>
          <t>쇼피태국</t>
        </is>
      </c>
      <c r="G8705" s="93" t="inlineStr">
        <is>
          <t>200820=마스크팩 10매</t>
        </is>
      </c>
      <c r="H8705" s="93" t="n">
        <v>1</v>
      </c>
      <c r="J8705" s="7" t="n">
        <v>190801</v>
      </c>
      <c r="L8705" s="93" t="n">
        <v>39742</v>
      </c>
      <c r="M8705" s="93" t="n">
        <v>38549.74</v>
      </c>
      <c r="N8705" s="93" t="n">
        <v>3970</v>
      </c>
      <c r="O8705" s="148" t="n">
        <v>36129.0909090909</v>
      </c>
      <c r="P8705" s="93" t="inlineStr">
        <is>
          <t>쇼피태국마스크팩200820=마스크팩 10매190801</t>
        </is>
      </c>
    </row>
    <row r="8706" customFormat="1" s="93">
      <c r="B8706" s="127" t="n">
        <v>44068</v>
      </c>
      <c r="C8706" s="93">
        <f>TEXT(B8706,"aaa")</f>
        <v/>
      </c>
      <c r="E8706" s="93" t="inlineStr">
        <is>
          <t>토너</t>
        </is>
      </c>
      <c r="F8706" s="5" t="inlineStr">
        <is>
          <t>스타일쉐어</t>
        </is>
      </c>
      <c r="G8706" s="93" t="inlineStr">
        <is>
          <t>250ml</t>
        </is>
      </c>
      <c r="H8706" s="93" t="n">
        <v>8</v>
      </c>
      <c r="J8706" s="7" t="n">
        <v>190801</v>
      </c>
      <c r="L8706" s="93" t="n">
        <v>160000</v>
      </c>
      <c r="M8706" s="93" t="n">
        <v>120000</v>
      </c>
      <c r="N8706" s="93" t="n">
        <v>26080</v>
      </c>
      <c r="O8706" s="148" t="n">
        <v>145454.5454545454</v>
      </c>
      <c r="P8706" s="93" t="inlineStr">
        <is>
          <t>스타일쉐어토너250ml190801</t>
        </is>
      </c>
    </row>
    <row r="8707" customFormat="1" s="93">
      <c r="B8707" s="127" t="n">
        <v>44068</v>
      </c>
      <c r="C8707" s="93">
        <f>TEXT(B8707,"aaa")</f>
        <v/>
      </c>
      <c r="E8707" s="93" t="inlineStr">
        <is>
          <t>선크림</t>
        </is>
      </c>
      <c r="F8707" s="5" t="inlineStr">
        <is>
          <t>카페24</t>
        </is>
      </c>
      <c r="G8707" s="93" t="inlineStr">
        <is>
          <t>선크림 50ml</t>
        </is>
      </c>
      <c r="H8707" s="93" t="n">
        <v>3</v>
      </c>
      <c r="J8707" s="7" t="n">
        <v>190801</v>
      </c>
      <c r="L8707" s="93" t="n">
        <v>60000</v>
      </c>
      <c r="M8707" s="93" t="n">
        <v>56490</v>
      </c>
      <c r="N8707" s="93" t="n">
        <v>7035</v>
      </c>
      <c r="O8707" s="148" t="n">
        <v>54545.45454545454</v>
      </c>
      <c r="P8707" s="93" t="inlineStr">
        <is>
          <t>카페24선크림선크림 50ml190801</t>
        </is>
      </c>
    </row>
    <row r="8708" customFormat="1" s="93">
      <c r="B8708" s="127" t="n">
        <v>44068</v>
      </c>
      <c r="C8708" s="93">
        <f>TEXT(B8708,"aaa")</f>
        <v/>
      </c>
      <c r="E8708" s="93" t="inlineStr">
        <is>
          <t>선크림</t>
        </is>
      </c>
      <c r="F8708" s="5" t="inlineStr">
        <is>
          <t>카페24</t>
        </is>
      </c>
      <c r="G8708" s="93" t="inlineStr">
        <is>
          <t>선크림 50ml  2set</t>
        </is>
      </c>
      <c r="H8708" s="93" t="n">
        <v>1</v>
      </c>
      <c r="J8708" s="7" t="n">
        <v>190801</v>
      </c>
      <c r="L8708" s="93" t="n">
        <v>35000</v>
      </c>
      <c r="M8708" s="93" t="n">
        <v>32952.5</v>
      </c>
      <c r="N8708" s="93" t="n">
        <v>4690</v>
      </c>
      <c r="O8708" s="148" t="n">
        <v>31818.18181818182</v>
      </c>
      <c r="P8708" s="93" t="inlineStr">
        <is>
          <t>카페24선크림선크림 50ml  2set190801</t>
        </is>
      </c>
    </row>
    <row r="8709" customFormat="1" s="93">
      <c r="B8709" s="127" t="n">
        <v>44068</v>
      </c>
      <c r="C8709" s="93">
        <f>TEXT(B8709,"aaa")</f>
        <v/>
      </c>
      <c r="E8709" s="93" t="inlineStr">
        <is>
          <t>여름 한정 진정세트</t>
        </is>
      </c>
      <c r="F8709" s="5" t="inlineStr">
        <is>
          <t>카페24</t>
        </is>
      </c>
      <c r="G8709" s="93" t="inlineStr">
        <is>
          <t>여름 한정 진정세트</t>
        </is>
      </c>
      <c r="H8709" s="93" t="n">
        <v>5</v>
      </c>
      <c r="J8709" s="7" t="n">
        <v>190801</v>
      </c>
      <c r="L8709" s="93" t="n">
        <v>175000</v>
      </c>
      <c r="M8709" s="93" t="n">
        <v>164762.5</v>
      </c>
      <c r="N8709" s="93" t="n">
        <v>28025</v>
      </c>
      <c r="O8709" s="148" t="n">
        <v>159090.9090909091</v>
      </c>
      <c r="P8709" s="93" t="inlineStr">
        <is>
          <t>카페24여름 한정 진정세트여름 한정 진정세트190801</t>
        </is>
      </c>
    </row>
    <row r="8710" customFormat="1" s="93">
      <c r="B8710" s="127" t="n">
        <v>44068</v>
      </c>
      <c r="C8710" s="93">
        <f>TEXT(B8710,"aaa")</f>
        <v/>
      </c>
      <c r="E8710" s="93" t="inlineStr">
        <is>
          <t>여름 한정 진정세트</t>
        </is>
      </c>
      <c r="F8710" s="5" t="inlineStr">
        <is>
          <t>카페24</t>
        </is>
      </c>
      <c r="G8710" s="93" t="inlineStr">
        <is>
          <t>여름 한정 진정세트 (대용량)</t>
        </is>
      </c>
      <c r="H8710" s="93" t="n">
        <v>1</v>
      </c>
      <c r="J8710" s="7" t="n">
        <v>190801</v>
      </c>
      <c r="L8710" s="93" t="n">
        <v>45000</v>
      </c>
      <c r="M8710" s="93" t="n">
        <v>42367.5</v>
      </c>
      <c r="N8710" s="93" t="n">
        <v>7070</v>
      </c>
      <c r="O8710" s="148" t="n">
        <v>40909.0909090909</v>
      </c>
      <c r="P8710" s="93" t="inlineStr">
        <is>
          <t>카페24여름 한정 진정세트여름 한정 진정세트 (대용량)190801</t>
        </is>
      </c>
    </row>
    <row r="8711" customFormat="1" s="93">
      <c r="B8711" s="127" t="n">
        <v>44068</v>
      </c>
      <c r="C8711" s="93">
        <f>TEXT(B8711,"aaa")</f>
        <v/>
      </c>
      <c r="E8711" s="93" t="inlineStr">
        <is>
          <t>어성초진정패키지</t>
        </is>
      </c>
      <c r="F8711" s="5" t="inlineStr">
        <is>
          <t>카페24</t>
        </is>
      </c>
      <c r="G8711" s="93" t="inlineStr">
        <is>
          <t>어성초 진정패키지세트</t>
        </is>
      </c>
      <c r="H8711" s="93" t="n">
        <v>2</v>
      </c>
      <c r="J8711" s="7" t="n">
        <v>190801</v>
      </c>
      <c r="L8711" s="93" t="n">
        <v>198000</v>
      </c>
      <c r="M8711" s="93" t="n">
        <v>186417</v>
      </c>
      <c r="N8711" s="93" t="n">
        <v>30274</v>
      </c>
      <c r="O8711" s="148" t="n">
        <v>180000</v>
      </c>
      <c r="P8711" s="93" t="inlineStr">
        <is>
          <t>카페24어성초진정패키지어성초 진정패키지세트190801</t>
        </is>
      </c>
    </row>
    <row r="8712" customFormat="1" s="93">
      <c r="B8712" s="127" t="n">
        <v>44068</v>
      </c>
      <c r="C8712" s="93">
        <f>TEXT(B8712,"aaa")</f>
        <v/>
      </c>
      <c r="E8712" s="93" t="inlineStr">
        <is>
          <t>머드크림마스크</t>
        </is>
      </c>
      <c r="F8712" s="5" t="inlineStr">
        <is>
          <t>카페24</t>
        </is>
      </c>
      <c r="G8712" s="93" t="inlineStr">
        <is>
          <t>머드크림마스크 100ml</t>
        </is>
      </c>
      <c r="H8712" s="93" t="n">
        <v>5</v>
      </c>
      <c r="J8712" s="7" t="n">
        <v>190801</v>
      </c>
      <c r="L8712" s="93" t="n">
        <v>100000</v>
      </c>
      <c r="M8712" s="93" t="n">
        <v>94150</v>
      </c>
      <c r="N8712" s="93" t="n">
        <v>7210</v>
      </c>
      <c r="O8712" s="148" t="n">
        <v>90909.0909090909</v>
      </c>
      <c r="P8712" s="93" t="inlineStr">
        <is>
          <t>카페24머드크림마스크머드크림마스크 100ml190801</t>
        </is>
      </c>
    </row>
    <row r="8713" customFormat="1" s="93">
      <c r="B8713" s="127" t="n">
        <v>44068</v>
      </c>
      <c r="C8713" s="93">
        <f>TEXT(B8713,"aaa")</f>
        <v/>
      </c>
      <c r="E8713" s="93" t="inlineStr">
        <is>
          <t>마스크팩</t>
        </is>
      </c>
      <c r="F8713" s="5" t="inlineStr">
        <is>
          <t>카페24</t>
        </is>
      </c>
      <c r="G8713" s="93" t="inlineStr">
        <is>
          <t>마스크팩 1매</t>
        </is>
      </c>
      <c r="H8713" s="93" t="n">
        <v>9</v>
      </c>
      <c r="J8713" s="7" t="n">
        <v>190801</v>
      </c>
      <c r="L8713" s="93" t="n">
        <v>36000</v>
      </c>
      <c r="M8713" s="93" t="n">
        <v>33894</v>
      </c>
      <c r="N8713" s="93" t="n">
        <v>3573</v>
      </c>
      <c r="O8713" s="148" t="n">
        <v>32727.27272727272</v>
      </c>
      <c r="P8713" s="93" t="inlineStr">
        <is>
          <t>카페24마스크팩마스크팩 1매190801</t>
        </is>
      </c>
    </row>
    <row r="8714" customFormat="1" s="93">
      <c r="B8714" s="127" t="n">
        <v>44068</v>
      </c>
      <c r="C8714" s="93">
        <f>TEXT(B8714,"aaa")</f>
        <v/>
      </c>
      <c r="E8714" s="93" t="inlineStr">
        <is>
          <t>마스크팩</t>
        </is>
      </c>
      <c r="F8714" s="5" t="inlineStr">
        <is>
          <t>카페24</t>
        </is>
      </c>
      <c r="G8714" s="93" t="inlineStr">
        <is>
          <t>마스크팩 10매</t>
        </is>
      </c>
      <c r="H8714" s="93" t="n">
        <v>6</v>
      </c>
      <c r="J8714" s="7" t="n">
        <v>190801</v>
      </c>
      <c r="L8714" s="93" t="n">
        <v>120000</v>
      </c>
      <c r="M8714" s="93" t="n">
        <v>112980</v>
      </c>
      <c r="N8714" s="93" t="n">
        <v>23820</v>
      </c>
      <c r="O8714" s="148" t="n">
        <v>109090.9090909091</v>
      </c>
      <c r="P8714" s="93" t="inlineStr">
        <is>
          <t>카페24마스크팩마스크팩 10매190801</t>
        </is>
      </c>
    </row>
    <row r="8715" customFormat="1" s="93">
      <c r="B8715" s="127" t="n">
        <v>44068</v>
      </c>
      <c r="C8715" s="93">
        <f>TEXT(B8715,"aaa")</f>
        <v/>
      </c>
      <c r="E8715" s="93" t="inlineStr">
        <is>
          <t>토너</t>
        </is>
      </c>
      <c r="F8715" s="5" t="inlineStr">
        <is>
          <t>카페24</t>
        </is>
      </c>
      <c r="G8715" s="93" t="inlineStr">
        <is>
          <t>250ml</t>
        </is>
      </c>
      <c r="H8715" s="93" t="n">
        <v>110</v>
      </c>
      <c r="J8715" s="7" t="n">
        <v>190801</v>
      </c>
      <c r="L8715" s="93" t="n">
        <v>2200000</v>
      </c>
      <c r="M8715" s="93" t="n">
        <v>2071300</v>
      </c>
      <c r="N8715" s="93" t="n">
        <v>358600</v>
      </c>
      <c r="O8715" s="148" t="n">
        <v>2000000</v>
      </c>
      <c r="P8715" s="93" t="inlineStr">
        <is>
          <t>카페24토너250ml190801</t>
        </is>
      </c>
    </row>
    <row r="8716" customFormat="1" s="93">
      <c r="B8716" s="127" t="n">
        <v>44068</v>
      </c>
      <c r="C8716" s="93">
        <f>TEXT(B8716,"aaa")</f>
        <v/>
      </c>
      <c r="E8716" s="93" t="inlineStr">
        <is>
          <t>토너</t>
        </is>
      </c>
      <c r="F8716" s="5" t="inlineStr">
        <is>
          <t>카페24</t>
        </is>
      </c>
      <c r="G8716" s="93" t="inlineStr">
        <is>
          <t>250ml 2set</t>
        </is>
      </c>
      <c r="H8716" s="93" t="n">
        <v>86</v>
      </c>
      <c r="J8716" s="7" t="n">
        <v>190801</v>
      </c>
      <c r="L8716" s="93" t="n">
        <v>3010000</v>
      </c>
      <c r="M8716" s="93" t="n">
        <v>2833915</v>
      </c>
      <c r="N8716" s="93" t="n">
        <v>560720</v>
      </c>
      <c r="O8716" s="148" t="n">
        <v>2736363.636363636</v>
      </c>
      <c r="P8716" s="93" t="inlineStr">
        <is>
          <t>카페24토너250ml 2set190801</t>
        </is>
      </c>
    </row>
    <row r="8717" customFormat="1" s="93">
      <c r="B8717" s="127" t="n">
        <v>44068</v>
      </c>
      <c r="C8717" s="93">
        <f>TEXT(B8717,"aaa")</f>
        <v/>
      </c>
      <c r="E8717" s="93" t="inlineStr">
        <is>
          <t>토너</t>
        </is>
      </c>
      <c r="F8717" s="5" t="inlineStr">
        <is>
          <t>카페24</t>
        </is>
      </c>
      <c r="G8717" s="93" t="inlineStr">
        <is>
          <t>500ml</t>
        </is>
      </c>
      <c r="H8717" s="93" t="n">
        <v>77</v>
      </c>
      <c r="J8717" s="7" t="n">
        <v>190801</v>
      </c>
      <c r="L8717" s="93" t="n">
        <v>2541000</v>
      </c>
      <c r="M8717" s="93" t="n">
        <v>2392351.5</v>
      </c>
      <c r="N8717" s="93" t="n">
        <v>363825</v>
      </c>
      <c r="O8717" s="148" t="n">
        <v>2310000</v>
      </c>
      <c r="P8717" s="93" t="inlineStr">
        <is>
          <t>카페24토너500ml190801</t>
        </is>
      </c>
    </row>
    <row r="8718" customFormat="1" s="93">
      <c r="B8718" s="127" t="n">
        <v>44068</v>
      </c>
      <c r="C8718" s="93">
        <f>TEXT(B8718,"aaa")</f>
        <v/>
      </c>
      <c r="E8718" s="93" t="inlineStr">
        <is>
          <t>토너</t>
        </is>
      </c>
      <c r="F8718" s="5" t="inlineStr">
        <is>
          <t>카페24</t>
        </is>
      </c>
      <c r="G8718" s="93" t="inlineStr">
        <is>
          <t>스킨팩 화장솜 60P</t>
        </is>
      </c>
      <c r="H8718" s="93" t="n">
        <v>73</v>
      </c>
      <c r="J8718" s="7" t="n">
        <v>190801</v>
      </c>
      <c r="L8718" s="93" t="n">
        <v>219000</v>
      </c>
      <c r="M8718" s="93" t="n">
        <v>206188.5</v>
      </c>
      <c r="N8718" s="93" t="n">
        <v>81030</v>
      </c>
      <c r="O8718" s="148" t="n">
        <v>199090.9090909091</v>
      </c>
      <c r="P8718" s="93" t="inlineStr">
        <is>
          <t>카페24토너스킨팩 화장솜 60P190801</t>
        </is>
      </c>
    </row>
    <row r="8719" customFormat="1" s="93">
      <c r="B8719" s="127" t="n">
        <v>44068</v>
      </c>
      <c r="C8719" s="93">
        <f>TEXT(B8719,"aaa")</f>
        <v/>
      </c>
      <c r="E8719" s="93" t="inlineStr">
        <is>
          <t>앰플</t>
        </is>
      </c>
      <c r="F8719" s="5" t="inlineStr">
        <is>
          <t>카페24</t>
        </is>
      </c>
      <c r="G8719" s="93" t="inlineStr">
        <is>
          <t>앰플 30ml</t>
        </is>
      </c>
      <c r="H8719" s="93" t="n">
        <v>26</v>
      </c>
      <c r="J8719" s="7" t="n">
        <v>190801</v>
      </c>
      <c r="L8719" s="93" t="n">
        <v>728000</v>
      </c>
      <c r="M8719" s="93" t="n">
        <v>685412</v>
      </c>
      <c r="N8719" s="93" t="n">
        <v>88322</v>
      </c>
      <c r="O8719" s="148" t="n">
        <v>661818.1818181818</v>
      </c>
      <c r="P8719" s="93" t="inlineStr">
        <is>
          <t>카페24앰플앰플 30ml190801</t>
        </is>
      </c>
    </row>
    <row r="8720" customFormat="1" s="93">
      <c r="B8720" s="127" t="n">
        <v>44068</v>
      </c>
      <c r="C8720" s="93">
        <f>TEXT(B8720,"aaa")</f>
        <v/>
      </c>
      <c r="E8720" s="93" t="inlineStr">
        <is>
          <t>수딩크림</t>
        </is>
      </c>
      <c r="F8720" s="5" t="inlineStr">
        <is>
          <t>카페24</t>
        </is>
      </c>
      <c r="G8720" s="93" t="inlineStr">
        <is>
          <t>수딩크림 100ml</t>
        </is>
      </c>
      <c r="H8720" s="93" t="n">
        <v>8</v>
      </c>
      <c r="J8720" s="7" t="n">
        <v>190801</v>
      </c>
      <c r="L8720" s="93" t="n">
        <v>304000</v>
      </c>
      <c r="M8720" s="93" t="n">
        <v>286216</v>
      </c>
      <c r="N8720" s="93" t="n">
        <v>24360</v>
      </c>
      <c r="O8720" s="148" t="n">
        <v>276363.6363636364</v>
      </c>
      <c r="P8720" s="93" t="inlineStr">
        <is>
          <t>카페24수딩크림수딩크림 100ml190801</t>
        </is>
      </c>
    </row>
    <row r="8721" customFormat="1" s="93">
      <c r="B8721" s="127" t="n">
        <v>44068</v>
      </c>
      <c r="C8721" s="93">
        <f>TEXT(B8721,"aaa")</f>
        <v/>
      </c>
      <c r="E8721" s="93" t="inlineStr">
        <is>
          <t>클렌징폼</t>
        </is>
      </c>
      <c r="F8721" s="5" t="inlineStr">
        <is>
          <t>카페24</t>
        </is>
      </c>
      <c r="G8721" s="93" t="inlineStr">
        <is>
          <t>클렌징폼 120ml</t>
        </is>
      </c>
      <c r="H8721" s="93" t="n">
        <v>8</v>
      </c>
      <c r="J8721" s="7" t="n">
        <v>190801</v>
      </c>
      <c r="L8721" s="93" t="n">
        <v>104000</v>
      </c>
      <c r="M8721" s="93" t="n">
        <v>97916</v>
      </c>
      <c r="N8721" s="93" t="n">
        <v>22000</v>
      </c>
      <c r="O8721" s="148" t="n">
        <v>94545.45454545454</v>
      </c>
      <c r="P8721" s="93" t="inlineStr">
        <is>
          <t>카페24클렌징폼클렌징폼 120ml190801</t>
        </is>
      </c>
    </row>
    <row r="8722" customFormat="1" s="93">
      <c r="B8722" s="127" t="n">
        <v>44068</v>
      </c>
      <c r="C8722" s="93">
        <f>TEXT(B8722,"aaa")</f>
        <v/>
      </c>
      <c r="E8722" s="93" t="inlineStr">
        <is>
          <t>클렌징폼</t>
        </is>
      </c>
      <c r="F8722" s="5" t="inlineStr">
        <is>
          <t>카페24</t>
        </is>
      </c>
      <c r="G8722" s="93" t="inlineStr">
        <is>
          <t>클렌징폼 120ml 2set</t>
        </is>
      </c>
      <c r="H8722" s="93" t="n">
        <v>1</v>
      </c>
      <c r="J8722" s="7" t="n">
        <v>190801</v>
      </c>
      <c r="L8722" s="93" t="n">
        <v>24000</v>
      </c>
      <c r="M8722" s="93" t="n">
        <v>22596</v>
      </c>
      <c r="N8722" s="93" t="n">
        <v>2460</v>
      </c>
      <c r="O8722" s="148" t="n">
        <v>21818.18181818182</v>
      </c>
      <c r="P8722" s="93" t="inlineStr">
        <is>
          <t>카페24클렌징폼클렌징폼 120ml 2set190801</t>
        </is>
      </c>
    </row>
    <row r="8723" customFormat="1" s="93">
      <c r="B8723" s="127" t="n">
        <v>44068</v>
      </c>
      <c r="C8723" s="93">
        <f>TEXT(B8723,"aaa")</f>
        <v/>
      </c>
      <c r="E8723" s="93" t="inlineStr">
        <is>
          <t>토너</t>
        </is>
      </c>
      <c r="F8723" s="5" t="inlineStr">
        <is>
          <t>현대면세점</t>
        </is>
      </c>
      <c r="G8723" s="93" t="inlineStr">
        <is>
          <t>40ml(증정)</t>
        </is>
      </c>
      <c r="H8723" s="93" t="n">
        <v>61</v>
      </c>
      <c r="J8723" s="7" t="n">
        <v>190801</v>
      </c>
      <c r="L8723" s="93" t="n">
        <v>0</v>
      </c>
      <c r="M8723" s="93" t="n">
        <v>0</v>
      </c>
      <c r="N8723" s="93" t="n">
        <v>75030</v>
      </c>
      <c r="O8723" s="148" t="n">
        <v>0</v>
      </c>
      <c r="P8723" s="93" t="inlineStr">
        <is>
          <t>현대면세점토너40ml(증정)190801</t>
        </is>
      </c>
    </row>
    <row r="8724" customFormat="1" s="93">
      <c r="B8724" s="127" t="n">
        <v>44068</v>
      </c>
      <c r="C8724" s="93">
        <f>TEXT(B8724,"aaa")</f>
        <v/>
      </c>
      <c r="E8724" s="93" t="inlineStr">
        <is>
          <t>토너</t>
        </is>
      </c>
      <c r="F8724" s="5" t="inlineStr">
        <is>
          <t>아누아 CS</t>
        </is>
      </c>
      <c r="G8724" s="93" t="inlineStr">
        <is>
          <t>250ml</t>
        </is>
      </c>
      <c r="H8724" s="93" t="n">
        <v>29</v>
      </c>
      <c r="J8724" s="7" t="n">
        <v>190801</v>
      </c>
      <c r="L8724" s="93" t="n">
        <v>0</v>
      </c>
      <c r="M8724" s="93" t="n">
        <v>0</v>
      </c>
      <c r="N8724" s="93" t="n">
        <v>94540</v>
      </c>
      <c r="O8724" s="148" t="n">
        <v>0</v>
      </c>
      <c r="P8724" s="93" t="inlineStr">
        <is>
          <t>아누아 CS토너250ml190801</t>
        </is>
      </c>
    </row>
    <row r="8725" customFormat="1" s="93">
      <c r="B8725" s="127" t="n">
        <v>44068</v>
      </c>
      <c r="C8725" s="93">
        <f>TEXT(B8725,"aaa")</f>
        <v/>
      </c>
      <c r="E8725" s="93" t="inlineStr">
        <is>
          <t>화장솜</t>
        </is>
      </c>
      <c r="F8725" s="5" t="inlineStr">
        <is>
          <t>아누아 CS</t>
        </is>
      </c>
      <c r="G8725" s="93" t="inlineStr">
        <is>
          <t>스킨팩 화장솜 60P</t>
        </is>
      </c>
      <c r="H8725" s="93" t="n">
        <v>3</v>
      </c>
      <c r="J8725" s="7" t="n">
        <v>190801</v>
      </c>
      <c r="L8725" s="93" t="n">
        <v>0</v>
      </c>
      <c r="M8725" s="93" t="n">
        <v>0</v>
      </c>
      <c r="N8725" s="93" t="n">
        <v>3330</v>
      </c>
      <c r="O8725" s="148" t="n">
        <v>0</v>
      </c>
      <c r="P8725" s="93" t="inlineStr">
        <is>
          <t>아누아 CS화장솜스킨팩 화장솜 60P190801</t>
        </is>
      </c>
    </row>
    <row r="8726" customFormat="1" s="93">
      <c r="B8726" s="127" t="n">
        <v>44068</v>
      </c>
      <c r="C8726" s="93">
        <f>TEXT(B8726,"aaa")</f>
        <v/>
      </c>
      <c r="E8726" s="93" t="inlineStr">
        <is>
          <t>앰플</t>
        </is>
      </c>
      <c r="F8726" s="5" t="inlineStr">
        <is>
          <t>아누아 CS</t>
        </is>
      </c>
      <c r="G8726" s="93" t="inlineStr">
        <is>
          <t>앰플 30ml</t>
        </is>
      </c>
      <c r="H8726" s="93" t="n">
        <v>4</v>
      </c>
      <c r="J8726" s="7" t="n">
        <v>190801</v>
      </c>
      <c r="L8726" s="93" t="n">
        <v>0</v>
      </c>
      <c r="M8726" s="93" t="n">
        <v>0</v>
      </c>
      <c r="N8726" s="93" t="n">
        <v>13588</v>
      </c>
      <c r="O8726" s="148" t="n">
        <v>0</v>
      </c>
      <c r="P8726" s="93" t="inlineStr">
        <is>
          <t>아누아 CS앰플앰플 30ml190801</t>
        </is>
      </c>
    </row>
    <row r="8727" customFormat="1" s="93">
      <c r="B8727" s="127" t="n">
        <v>44068</v>
      </c>
      <c r="C8727" s="93">
        <f>TEXT(B8727,"aaa")</f>
        <v/>
      </c>
      <c r="E8727" s="93" t="inlineStr">
        <is>
          <t>마스크팩</t>
        </is>
      </c>
      <c r="F8727" s="5" t="inlineStr">
        <is>
          <t>아누아 CS</t>
        </is>
      </c>
      <c r="G8727" s="93" t="inlineStr">
        <is>
          <t>마스크팩 10매</t>
        </is>
      </c>
      <c r="H8727" s="93" t="n">
        <v>3</v>
      </c>
      <c r="J8727" s="7" t="n">
        <v>190801</v>
      </c>
      <c r="L8727" s="93" t="n">
        <v>0</v>
      </c>
      <c r="M8727" s="93" t="n">
        <v>0</v>
      </c>
      <c r="N8727" s="93" t="n">
        <v>11910</v>
      </c>
      <c r="O8727" s="148" t="n">
        <v>0</v>
      </c>
      <c r="P8727" s="93" t="inlineStr">
        <is>
          <t>아누아 CS마스크팩마스크팩 10매190801</t>
        </is>
      </c>
    </row>
    <row r="8728" customFormat="1" s="93">
      <c r="B8728" s="127" t="n">
        <v>44068</v>
      </c>
      <c r="C8728" s="93">
        <f>TEXT(B8728,"aaa")</f>
        <v/>
      </c>
      <c r="E8728" s="93" t="inlineStr">
        <is>
          <t>선크림</t>
        </is>
      </c>
      <c r="F8728" s="5" t="inlineStr">
        <is>
          <t>아누아 CS</t>
        </is>
      </c>
      <c r="G8728" s="93" t="inlineStr">
        <is>
          <t>선크림 50ml</t>
        </is>
      </c>
      <c r="H8728" s="93" t="n">
        <v>3</v>
      </c>
      <c r="J8728" s="7" t="n">
        <v>190801</v>
      </c>
      <c r="L8728" s="93" t="n">
        <v>0</v>
      </c>
      <c r="M8728" s="93" t="n">
        <v>0</v>
      </c>
      <c r="N8728" s="93" t="n">
        <v>7035</v>
      </c>
      <c r="O8728" s="148" t="n">
        <v>0</v>
      </c>
      <c r="P8728" s="93" t="inlineStr">
        <is>
          <t>아누아 CS선크림선크림 50ml190801</t>
        </is>
      </c>
    </row>
    <row r="8729" customFormat="1" s="93">
      <c r="B8729" s="127" t="n">
        <v>44068</v>
      </c>
      <c r="C8729" s="93">
        <f>TEXT(B8729,"aaa")</f>
        <v/>
      </c>
      <c r="E8729" s="93" t="inlineStr">
        <is>
          <t>수딩크림</t>
        </is>
      </c>
      <c r="F8729" s="5" t="inlineStr">
        <is>
          <t>아누아 CS</t>
        </is>
      </c>
      <c r="G8729" s="93" t="inlineStr">
        <is>
          <t>수딩크림 100ml</t>
        </is>
      </c>
      <c r="H8729" s="93" t="n">
        <v>3</v>
      </c>
      <c r="J8729" s="7" t="n">
        <v>190801</v>
      </c>
      <c r="L8729" s="93" t="n">
        <v>0</v>
      </c>
      <c r="M8729" s="93" t="n">
        <v>0</v>
      </c>
      <c r="N8729" s="93" t="n">
        <v>9135</v>
      </c>
      <c r="O8729" s="148" t="n">
        <v>0</v>
      </c>
      <c r="P8729" s="93" t="inlineStr">
        <is>
          <t>아누아 CS수딩크림수딩크림 100ml190801</t>
        </is>
      </c>
    </row>
    <row r="8730" customFormat="1" s="93">
      <c r="B8730" s="127" t="n">
        <v>44068</v>
      </c>
      <c r="C8730" s="93">
        <f>TEXT(B8730,"aaa")</f>
        <v/>
      </c>
      <c r="E8730" s="93" t="inlineStr">
        <is>
          <t>클렌징폼</t>
        </is>
      </c>
      <c r="F8730" s="5" t="inlineStr">
        <is>
          <t>아누아 CS</t>
        </is>
      </c>
      <c r="G8730" s="93" t="inlineStr">
        <is>
          <t>클렌징폼 120ml</t>
        </is>
      </c>
      <c r="H8730" s="93" t="n">
        <v>1</v>
      </c>
      <c r="J8730" s="7" t="n">
        <v>190801</v>
      </c>
      <c r="L8730" s="93" t="n">
        <v>0</v>
      </c>
      <c r="M8730" s="93" t="n">
        <v>0</v>
      </c>
      <c r="N8730" s="93" t="n">
        <v>2750</v>
      </c>
      <c r="O8730" s="148" t="n">
        <v>0</v>
      </c>
      <c r="P8730" s="93" t="inlineStr">
        <is>
          <t>아누아 CS클렌징폼클렌징폼 120ml190801</t>
        </is>
      </c>
    </row>
    <row r="8731" customFormat="1" s="93">
      <c r="B8731" s="127" t="n">
        <v>44068</v>
      </c>
      <c r="C8731" s="93">
        <f>TEXT(B8731,"aaa")</f>
        <v/>
      </c>
      <c r="E8731" s="93" t="inlineStr">
        <is>
          <t>머드크림마스크</t>
        </is>
      </c>
      <c r="F8731" s="5" t="inlineStr">
        <is>
          <t>아누아 CS</t>
        </is>
      </c>
      <c r="G8731" s="93" t="inlineStr">
        <is>
          <t>머드크림마스크 100ml</t>
        </is>
      </c>
      <c r="H8731" s="93" t="n">
        <v>3</v>
      </c>
      <c r="J8731" s="7" t="n">
        <v>190801</v>
      </c>
      <c r="L8731" s="93" t="n">
        <v>0</v>
      </c>
      <c r="M8731" s="93" t="n">
        <v>0</v>
      </c>
      <c r="N8731" s="93" t="n">
        <v>4326</v>
      </c>
      <c r="O8731" s="148" t="n">
        <v>0</v>
      </c>
      <c r="P8731" s="93" t="inlineStr">
        <is>
          <t>아누아 CS머드크림마스크머드크림마스크 100ml190801</t>
        </is>
      </c>
    </row>
    <row r="8732" customFormat="1" s="93">
      <c r="B8732" s="127" t="n">
        <v>44068</v>
      </c>
      <c r="C8732" s="93">
        <f>TEXT(B8732,"aaa")</f>
        <v/>
      </c>
      <c r="E8732" s="93" t="inlineStr">
        <is>
          <t>토너</t>
        </is>
      </c>
      <c r="F8732" s="5" t="inlineStr">
        <is>
          <t>큐텐재팬</t>
        </is>
      </c>
      <c r="G8732" s="93" t="inlineStr">
        <is>
          <t>200726=250ml</t>
        </is>
      </c>
      <c r="H8732" s="93" t="n">
        <v>4</v>
      </c>
      <c r="J8732" s="7" t="n">
        <v>190801</v>
      </c>
      <c r="L8732" s="93" t="n">
        <v>132000</v>
      </c>
      <c r="M8732" s="93" t="n">
        <v>117480</v>
      </c>
      <c r="N8732" s="93" t="n">
        <v>13040</v>
      </c>
      <c r="O8732" s="148" t="n">
        <v>120000</v>
      </c>
      <c r="P8732" s="93" t="inlineStr">
        <is>
          <t>큐텐재팬토너200726=250ml190801</t>
        </is>
      </c>
    </row>
    <row r="8733" customFormat="1" s="93">
      <c r="B8733" s="127" t="n">
        <v>44068</v>
      </c>
      <c r="C8733" s="93">
        <f>TEXT(B8733,"aaa")</f>
        <v/>
      </c>
      <c r="E8733" s="93" t="inlineStr">
        <is>
          <t>수딩크림</t>
        </is>
      </c>
      <c r="F8733" s="5" t="inlineStr">
        <is>
          <t>큐텐재팬</t>
        </is>
      </c>
      <c r="G8733" s="93" t="inlineStr">
        <is>
          <t>200726=수딩크림 100ml</t>
        </is>
      </c>
      <c r="H8733" s="93" t="n">
        <v>1</v>
      </c>
      <c r="J8733" s="7" t="n">
        <v>190801</v>
      </c>
      <c r="L8733" s="93" t="n">
        <v>44000</v>
      </c>
      <c r="M8733" s="93" t="n">
        <v>39160</v>
      </c>
      <c r="N8733" s="93" t="n">
        <v>4275</v>
      </c>
      <c r="O8733" s="148" t="n">
        <v>40000</v>
      </c>
      <c r="P8733" s="93" t="inlineStr">
        <is>
          <t>큐텐재팬수딩크림200726=수딩크림 100ml190801</t>
        </is>
      </c>
    </row>
    <row r="8734" customFormat="1" s="93">
      <c r="B8734" s="127" t="n">
        <v>44068</v>
      </c>
      <c r="C8734" s="93">
        <f>TEXT(B8734,"aaa")</f>
        <v/>
      </c>
      <c r="E8734" s="93" t="inlineStr">
        <is>
          <t>토너</t>
        </is>
      </c>
      <c r="F8734" s="5" t="inlineStr">
        <is>
          <t>큐텐재팬</t>
        </is>
      </c>
      <c r="G8734" s="93" t="inlineStr">
        <is>
          <t>200726=250ml 2set</t>
        </is>
      </c>
      <c r="H8734" s="93" t="n">
        <v>2</v>
      </c>
      <c r="J8734" s="7" t="n">
        <v>190801</v>
      </c>
      <c r="L8734" s="93" t="n">
        <v>106000</v>
      </c>
      <c r="M8734" s="93" t="n">
        <v>94340</v>
      </c>
      <c r="N8734" s="93" t="n">
        <v>13040</v>
      </c>
      <c r="O8734" s="148" t="n">
        <v>96363.63636363635</v>
      </c>
      <c r="P8734" s="93" t="inlineStr">
        <is>
          <t>큐텐재팬토너200726=250ml 2set190801</t>
        </is>
      </c>
    </row>
    <row r="8735" customFormat="1" s="93">
      <c r="B8735" s="127" t="n">
        <v>44068</v>
      </c>
      <c r="C8735" s="93">
        <f>TEXT(B8735,"aaa")</f>
        <v/>
      </c>
      <c r="E8735" s="93" t="inlineStr">
        <is>
          <t>토너</t>
        </is>
      </c>
      <c r="F8735" s="5" t="inlineStr">
        <is>
          <t>쇼피태국</t>
        </is>
      </c>
      <c r="G8735" s="93" t="inlineStr">
        <is>
          <t>200820=250ml</t>
        </is>
      </c>
      <c r="H8735" s="93" t="n">
        <v>2</v>
      </c>
      <c r="J8735" s="7" t="n">
        <v>190801</v>
      </c>
      <c r="L8735" s="93" t="n">
        <v>49204</v>
      </c>
      <c r="M8735" s="93" t="n">
        <v>47727.88</v>
      </c>
      <c r="N8735" s="93" t="n">
        <v>6520</v>
      </c>
      <c r="O8735" s="148" t="n">
        <v>44730.90909090909</v>
      </c>
      <c r="P8735" s="93" t="inlineStr">
        <is>
          <t>쇼피태국토너200820=250ml190801</t>
        </is>
      </c>
    </row>
    <row r="8736" customFormat="1" s="93">
      <c r="B8736" s="127" t="n">
        <v>44068</v>
      </c>
      <c r="C8736" s="93">
        <f>TEXT(B8736,"aaa")</f>
        <v/>
      </c>
      <c r="E8736" s="93" t="inlineStr">
        <is>
          <t>수딩크림</t>
        </is>
      </c>
      <c r="F8736" s="5" t="inlineStr">
        <is>
          <t>쇼피태국</t>
        </is>
      </c>
      <c r="G8736" s="93" t="inlineStr">
        <is>
          <t>200820=수딩크림 100ml</t>
        </is>
      </c>
      <c r="H8736" s="93" t="n">
        <v>1</v>
      </c>
      <c r="J8736" s="7" t="n">
        <v>190801</v>
      </c>
      <c r="L8736" s="93" t="n">
        <v>37850</v>
      </c>
      <c r="M8736" s="93" t="n">
        <v>36714.5</v>
      </c>
      <c r="N8736" s="93" t="n">
        <v>4275</v>
      </c>
      <c r="O8736" s="148" t="n">
        <v>34409.0909090909</v>
      </c>
      <c r="P8736" s="93" t="inlineStr">
        <is>
          <t>쇼피태국수딩크림200820=수딩크림 100ml190801</t>
        </is>
      </c>
    </row>
    <row r="8737" customFormat="1" s="93">
      <c r="B8737" s="127" t="n">
        <v>44068</v>
      </c>
      <c r="C8737" s="93">
        <f>TEXT(B8737,"aaa")</f>
        <v/>
      </c>
      <c r="E8737" s="93" t="inlineStr">
        <is>
          <t>선크림</t>
        </is>
      </c>
      <c r="F8737" s="5" t="inlineStr">
        <is>
          <t>쇼피태국</t>
        </is>
      </c>
      <c r="G8737" s="93" t="inlineStr">
        <is>
          <t>200820=선크림 50ml</t>
        </is>
      </c>
      <c r="H8737" s="93" t="n">
        <v>1</v>
      </c>
      <c r="J8737" s="7" t="n">
        <v>190801</v>
      </c>
      <c r="L8737" s="93" t="n">
        <v>22710</v>
      </c>
      <c r="M8737" s="93" t="n">
        <v>22028.7</v>
      </c>
      <c r="N8737" s="93" t="n">
        <v>2345</v>
      </c>
      <c r="O8737" s="148" t="n">
        <v>20645.45454545454</v>
      </c>
      <c r="P8737" s="93" t="inlineStr">
        <is>
          <t>쇼피태국선크림200820=선크림 50ml190801</t>
        </is>
      </c>
    </row>
    <row r="8738" customFormat="1" s="93">
      <c r="B8738" s="127" t="n">
        <v>44069</v>
      </c>
      <c r="C8738" s="93">
        <f>TEXT(B8738,"aaa")</f>
        <v/>
      </c>
      <c r="E8738" s="93" t="inlineStr">
        <is>
          <t>토너</t>
        </is>
      </c>
      <c r="F8738" s="5" t="inlineStr">
        <is>
          <t>스타일쉐어</t>
        </is>
      </c>
      <c r="G8738" s="93" t="inlineStr">
        <is>
          <t>250ml</t>
        </is>
      </c>
      <c r="H8738" s="93" t="n">
        <v>5</v>
      </c>
      <c r="J8738" s="7" t="n">
        <v>190801</v>
      </c>
      <c r="L8738" s="93" t="n">
        <v>100000</v>
      </c>
      <c r="M8738" s="93" t="n">
        <v>75000</v>
      </c>
      <c r="N8738" s="93" t="n">
        <v>16300</v>
      </c>
      <c r="O8738" s="148" t="n">
        <v>90909.0909090909</v>
      </c>
      <c r="P8738" s="93" t="inlineStr">
        <is>
          <t>스타일쉐어토너250ml190801</t>
        </is>
      </c>
    </row>
    <row r="8739" customFormat="1" s="93">
      <c r="B8739" s="127" t="n">
        <v>44069</v>
      </c>
      <c r="C8739" s="93">
        <f>TEXT(B8739,"aaa")</f>
        <v/>
      </c>
      <c r="E8739" s="93" t="inlineStr">
        <is>
          <t>여름 한정 진정세트</t>
        </is>
      </c>
      <c r="F8739" s="5" t="inlineStr">
        <is>
          <t>카페24</t>
        </is>
      </c>
      <c r="G8739" s="93" t="inlineStr">
        <is>
          <t>여름 한정 진정세트</t>
        </is>
      </c>
      <c r="H8739" s="93" t="n">
        <v>4</v>
      </c>
      <c r="J8739" s="7" t="n">
        <v>190801</v>
      </c>
      <c r="L8739" s="93" t="n">
        <v>140000</v>
      </c>
      <c r="M8739" s="93" t="n">
        <v>131810</v>
      </c>
      <c r="N8739" s="93" t="n">
        <v>22420</v>
      </c>
      <c r="O8739" s="148" t="n">
        <v>127272.7272727273</v>
      </c>
      <c r="P8739" s="93" t="inlineStr">
        <is>
          <t>카페24여름 한정 진정세트여름 한정 진정세트190801</t>
        </is>
      </c>
    </row>
    <row r="8740" customFormat="1" s="93">
      <c r="B8740" s="127" t="n">
        <v>44069</v>
      </c>
      <c r="C8740" s="93">
        <f>TEXT(B8740,"aaa")</f>
        <v/>
      </c>
      <c r="E8740" s="93" t="inlineStr">
        <is>
          <t>여름 한정 진정세트</t>
        </is>
      </c>
      <c r="F8740" s="5" t="inlineStr">
        <is>
          <t>카페24</t>
        </is>
      </c>
      <c r="G8740" s="93" t="inlineStr">
        <is>
          <t>여름 한정 진정세트 (대용량)</t>
        </is>
      </c>
      <c r="H8740" s="93" t="n">
        <v>1</v>
      </c>
      <c r="J8740" s="7" t="n">
        <v>190801</v>
      </c>
      <c r="L8740" s="93" t="n">
        <v>45000</v>
      </c>
      <c r="M8740" s="93" t="n">
        <v>42367.5</v>
      </c>
      <c r="N8740" s="93" t="n">
        <v>7070</v>
      </c>
      <c r="O8740" s="148" t="n">
        <v>40909.0909090909</v>
      </c>
      <c r="P8740" s="93" t="inlineStr">
        <is>
          <t>카페24여름 한정 진정세트여름 한정 진정세트 (대용량)190801</t>
        </is>
      </c>
    </row>
    <row r="8741" customFormat="1" s="93">
      <c r="B8741" s="127" t="n">
        <v>44069</v>
      </c>
      <c r="C8741" s="93">
        <f>TEXT(B8741,"aaa")</f>
        <v/>
      </c>
      <c r="E8741" s="93" t="inlineStr">
        <is>
          <t>어성초진정패키지</t>
        </is>
      </c>
      <c r="F8741" s="5" t="inlineStr">
        <is>
          <t>카페24</t>
        </is>
      </c>
      <c r="G8741" s="93" t="inlineStr">
        <is>
          <t>어성초 진정패키지세트</t>
        </is>
      </c>
      <c r="H8741" s="93" t="n">
        <v>4</v>
      </c>
      <c r="J8741" s="7" t="n">
        <v>190801</v>
      </c>
      <c r="L8741" s="93" t="n">
        <v>396000</v>
      </c>
      <c r="M8741" s="93" t="n">
        <v>372834</v>
      </c>
      <c r="N8741" s="93" t="n">
        <v>60548</v>
      </c>
      <c r="O8741" s="148" t="n">
        <v>360000</v>
      </c>
      <c r="P8741" s="93" t="inlineStr">
        <is>
          <t>카페24어성초진정패키지어성초 진정패키지세트190801</t>
        </is>
      </c>
    </row>
    <row r="8742" customFormat="1" s="93">
      <c r="B8742" s="127" t="n">
        <v>44069</v>
      </c>
      <c r="C8742" s="93">
        <f>TEXT(B8742,"aaa")</f>
        <v/>
      </c>
      <c r="E8742" s="93" t="inlineStr">
        <is>
          <t>머드크림마스크</t>
        </is>
      </c>
      <c r="F8742" s="5" t="inlineStr">
        <is>
          <t>카페24</t>
        </is>
      </c>
      <c r="G8742" s="93" t="inlineStr">
        <is>
          <t>머드크림마스크 100ml</t>
        </is>
      </c>
      <c r="H8742" s="93" t="n">
        <v>1</v>
      </c>
      <c r="J8742" s="7" t="n">
        <v>190801</v>
      </c>
      <c r="L8742" s="93" t="n">
        <v>20000</v>
      </c>
      <c r="M8742" s="93" t="n">
        <v>18830</v>
      </c>
      <c r="N8742" s="93" t="n">
        <v>1442</v>
      </c>
      <c r="O8742" s="148" t="n">
        <v>18181.81818181818</v>
      </c>
      <c r="P8742" s="93" t="inlineStr">
        <is>
          <t>카페24머드크림마스크머드크림마스크 100ml190801</t>
        </is>
      </c>
    </row>
    <row r="8743" customFormat="1" s="93">
      <c r="B8743" s="127" t="n">
        <v>44069</v>
      </c>
      <c r="C8743" s="93">
        <f>TEXT(B8743,"aaa")</f>
        <v/>
      </c>
      <c r="E8743" s="93" t="inlineStr">
        <is>
          <t>마스크팩</t>
        </is>
      </c>
      <c r="F8743" s="5" t="inlineStr">
        <is>
          <t>카페24</t>
        </is>
      </c>
      <c r="G8743" s="93" t="inlineStr">
        <is>
          <t>마스크팩 1매</t>
        </is>
      </c>
      <c r="H8743" s="93" t="n">
        <v>3</v>
      </c>
      <c r="J8743" s="7" t="n">
        <v>190801</v>
      </c>
      <c r="L8743" s="93" t="n">
        <v>12000</v>
      </c>
      <c r="M8743" s="93" t="n">
        <v>11298</v>
      </c>
      <c r="N8743" s="93" t="n">
        <v>1191</v>
      </c>
      <c r="O8743" s="148" t="n">
        <v>10909.09090909091</v>
      </c>
      <c r="P8743" s="93" t="inlineStr">
        <is>
          <t>카페24마스크팩마스크팩 1매190801</t>
        </is>
      </c>
    </row>
    <row r="8744" customFormat="1" s="93">
      <c r="B8744" s="127" t="n">
        <v>44069</v>
      </c>
      <c r="C8744" s="93">
        <f>TEXT(B8744,"aaa")</f>
        <v/>
      </c>
      <c r="E8744" s="93" t="inlineStr">
        <is>
          <t>마스크팩</t>
        </is>
      </c>
      <c r="F8744" s="5" t="inlineStr">
        <is>
          <t>카페24</t>
        </is>
      </c>
      <c r="G8744" s="93" t="inlineStr">
        <is>
          <t>마스크팩 10매</t>
        </is>
      </c>
      <c r="H8744" s="93" t="n">
        <v>6</v>
      </c>
      <c r="J8744" s="7" t="n">
        <v>190801</v>
      </c>
      <c r="L8744" s="93" t="n">
        <v>120000</v>
      </c>
      <c r="M8744" s="93" t="n">
        <v>112980</v>
      </c>
      <c r="N8744" s="93" t="n">
        <v>23820</v>
      </c>
      <c r="O8744" s="148" t="n">
        <v>109090.9090909091</v>
      </c>
      <c r="P8744" s="93" t="inlineStr">
        <is>
          <t>카페24마스크팩마스크팩 10매190801</t>
        </is>
      </c>
    </row>
    <row r="8745" customFormat="1" s="93">
      <c r="B8745" s="127" t="n">
        <v>44069</v>
      </c>
      <c r="C8745" s="93">
        <f>TEXT(B8745,"aaa")</f>
        <v/>
      </c>
      <c r="E8745" s="93" t="inlineStr">
        <is>
          <t>토너</t>
        </is>
      </c>
      <c r="F8745" s="5" t="inlineStr">
        <is>
          <t>카페24</t>
        </is>
      </c>
      <c r="G8745" s="93" t="inlineStr">
        <is>
          <t>250ml</t>
        </is>
      </c>
      <c r="H8745" s="93" t="n">
        <v>91</v>
      </c>
      <c r="J8745" s="7" t="n">
        <v>190801</v>
      </c>
      <c r="L8745" s="93" t="n">
        <v>1820000</v>
      </c>
      <c r="M8745" s="93" t="n">
        <v>1713530</v>
      </c>
      <c r="N8745" s="93" t="n">
        <v>296660</v>
      </c>
      <c r="O8745" s="148" t="n">
        <v>1654545.454545454</v>
      </c>
      <c r="P8745" s="93" t="inlineStr">
        <is>
          <t>카페24토너250ml190801</t>
        </is>
      </c>
    </row>
    <row r="8746" customFormat="1" s="93">
      <c r="B8746" s="127" t="n">
        <v>44069</v>
      </c>
      <c r="C8746" s="93">
        <f>TEXT(B8746,"aaa")</f>
        <v/>
      </c>
      <c r="E8746" s="93" t="inlineStr">
        <is>
          <t>토너</t>
        </is>
      </c>
      <c r="F8746" s="5" t="inlineStr">
        <is>
          <t>카페24</t>
        </is>
      </c>
      <c r="G8746" s="93" t="inlineStr">
        <is>
          <t>250ml 2set</t>
        </is>
      </c>
      <c r="H8746" s="93" t="n">
        <v>70</v>
      </c>
      <c r="J8746" s="7" t="n">
        <v>190801</v>
      </c>
      <c r="L8746" s="93" t="n">
        <v>2450000</v>
      </c>
      <c r="M8746" s="93" t="n">
        <v>2306675</v>
      </c>
      <c r="N8746" s="93" t="n">
        <v>456400</v>
      </c>
      <c r="O8746" s="148" t="n">
        <v>2227272.727272727</v>
      </c>
      <c r="P8746" s="93" t="inlineStr">
        <is>
          <t>카페24토너250ml 2set190801</t>
        </is>
      </c>
    </row>
    <row r="8747" customFormat="1" s="93">
      <c r="B8747" s="127" t="n">
        <v>44069</v>
      </c>
      <c r="C8747" s="93">
        <f>TEXT(B8747,"aaa")</f>
        <v/>
      </c>
      <c r="E8747" s="93" t="inlineStr">
        <is>
          <t>토너</t>
        </is>
      </c>
      <c r="F8747" s="5" t="inlineStr">
        <is>
          <t>카페24</t>
        </is>
      </c>
      <c r="G8747" s="93" t="inlineStr">
        <is>
          <t>500ml</t>
        </is>
      </c>
      <c r="H8747" s="93" t="n">
        <v>82</v>
      </c>
      <c r="J8747" s="7" t="n">
        <v>190801</v>
      </c>
      <c r="L8747" s="93" t="n">
        <v>2706000</v>
      </c>
      <c r="M8747" s="93" t="n">
        <v>2547699</v>
      </c>
      <c r="N8747" s="93" t="n">
        <v>387450</v>
      </c>
      <c r="O8747" s="148" t="n">
        <v>2460000</v>
      </c>
      <c r="P8747" s="93" t="inlineStr">
        <is>
          <t>카페24토너500ml190801</t>
        </is>
      </c>
    </row>
    <row r="8748" customFormat="1" s="93">
      <c r="B8748" s="127" t="n">
        <v>44069</v>
      </c>
      <c r="C8748" s="93">
        <f>TEXT(B8748,"aaa")</f>
        <v/>
      </c>
      <c r="E8748" s="93" t="inlineStr">
        <is>
          <t>토너</t>
        </is>
      </c>
      <c r="F8748" s="5" t="inlineStr">
        <is>
          <t>카페24</t>
        </is>
      </c>
      <c r="G8748" s="93" t="inlineStr">
        <is>
          <t>스킨팩 화장솜 60P</t>
        </is>
      </c>
      <c r="H8748" s="93" t="n">
        <v>74</v>
      </c>
      <c r="J8748" s="7" t="n">
        <v>190801</v>
      </c>
      <c r="L8748" s="93" t="n">
        <v>222000</v>
      </c>
      <c r="M8748" s="93" t="n">
        <v>209013</v>
      </c>
      <c r="N8748" s="93" t="n">
        <v>82140</v>
      </c>
      <c r="O8748" s="148" t="n">
        <v>201818.1818181818</v>
      </c>
      <c r="P8748" s="93" t="inlineStr">
        <is>
          <t>카페24토너스킨팩 화장솜 60P190801</t>
        </is>
      </c>
    </row>
    <row r="8749" customFormat="1" s="93">
      <c r="B8749" s="127" t="n">
        <v>44069</v>
      </c>
      <c r="C8749" s="93">
        <f>TEXT(B8749,"aaa")</f>
        <v/>
      </c>
      <c r="E8749" s="93" t="inlineStr">
        <is>
          <t>앰플</t>
        </is>
      </c>
      <c r="F8749" s="5" t="inlineStr">
        <is>
          <t>카페24</t>
        </is>
      </c>
      <c r="G8749" s="93" t="inlineStr">
        <is>
          <t>앰플 30ml</t>
        </is>
      </c>
      <c r="H8749" s="93" t="n">
        <v>25</v>
      </c>
      <c r="J8749" s="7" t="n">
        <v>190801</v>
      </c>
      <c r="L8749" s="93" t="n">
        <v>700000</v>
      </c>
      <c r="M8749" s="93" t="n">
        <v>659050</v>
      </c>
      <c r="N8749" s="93" t="n">
        <v>84925</v>
      </c>
      <c r="O8749" s="148" t="n">
        <v>636363.6363636364</v>
      </c>
      <c r="P8749" s="93" t="inlineStr">
        <is>
          <t>카페24앰플앰플 30ml190801</t>
        </is>
      </c>
    </row>
    <row r="8750" customFormat="1" s="93">
      <c r="B8750" s="127" t="n">
        <v>44069</v>
      </c>
      <c r="C8750" s="93">
        <f>TEXT(B8750,"aaa")</f>
        <v/>
      </c>
      <c r="E8750" s="93" t="inlineStr">
        <is>
          <t>앰플</t>
        </is>
      </c>
      <c r="F8750" s="5" t="inlineStr">
        <is>
          <t>카페24</t>
        </is>
      </c>
      <c r="G8750" s="93" t="inlineStr">
        <is>
          <t>앰플 30ml  2set</t>
        </is>
      </c>
      <c r="H8750" s="93" t="n">
        <v>3</v>
      </c>
      <c r="J8750" s="7" t="n">
        <v>190801</v>
      </c>
      <c r="L8750" s="93" t="n">
        <v>144000</v>
      </c>
      <c r="M8750" s="93" t="n">
        <v>135576</v>
      </c>
      <c r="N8750" s="93" t="n">
        <v>20382</v>
      </c>
      <c r="O8750" s="148" t="n">
        <v>130909.0909090909</v>
      </c>
      <c r="P8750" s="93" t="inlineStr">
        <is>
          <t>카페24앰플앰플 30ml  2set190801</t>
        </is>
      </c>
    </row>
    <row r="8751" customFormat="1" s="93">
      <c r="B8751" s="127" t="n">
        <v>44069</v>
      </c>
      <c r="C8751" s="93">
        <f>TEXT(B8751,"aaa")</f>
        <v/>
      </c>
      <c r="E8751" s="93" t="inlineStr">
        <is>
          <t>수딩크림</t>
        </is>
      </c>
      <c r="F8751" s="5" t="inlineStr">
        <is>
          <t>카페24</t>
        </is>
      </c>
      <c r="G8751" s="93" t="inlineStr">
        <is>
          <t>수딩크림 100ml</t>
        </is>
      </c>
      <c r="H8751" s="93" t="n">
        <v>7</v>
      </c>
      <c r="J8751" s="7" t="n">
        <v>190801</v>
      </c>
      <c r="L8751" s="93" t="n">
        <v>266000</v>
      </c>
      <c r="M8751" s="93" t="n">
        <v>250439</v>
      </c>
      <c r="N8751" s="93" t="n">
        <v>21315</v>
      </c>
      <c r="O8751" s="148" t="n">
        <v>241818.1818181818</v>
      </c>
      <c r="P8751" s="93" t="inlineStr">
        <is>
          <t>카페24수딩크림수딩크림 100ml190801</t>
        </is>
      </c>
    </row>
    <row r="8752" customFormat="1" s="93">
      <c r="B8752" s="127" t="n">
        <v>44069</v>
      </c>
      <c r="C8752" s="93">
        <f>TEXT(B8752,"aaa")</f>
        <v/>
      </c>
      <c r="E8752" s="93" t="inlineStr">
        <is>
          <t>클렌징폼</t>
        </is>
      </c>
      <c r="F8752" s="5" t="inlineStr">
        <is>
          <t>카페24</t>
        </is>
      </c>
      <c r="G8752" s="93" t="inlineStr">
        <is>
          <t>클렌징폼 120ml</t>
        </is>
      </c>
      <c r="H8752" s="93" t="n">
        <v>10</v>
      </c>
      <c r="J8752" s="7" t="n">
        <v>190801</v>
      </c>
      <c r="L8752" s="93" t="n">
        <v>130000</v>
      </c>
      <c r="M8752" s="93" t="n">
        <v>122395</v>
      </c>
      <c r="N8752" s="93" t="n">
        <v>27500</v>
      </c>
      <c r="O8752" s="148" t="n">
        <v>118181.8181818182</v>
      </c>
      <c r="P8752" s="93" t="inlineStr">
        <is>
          <t>카페24클렌징폼클렌징폼 120ml190801</t>
        </is>
      </c>
    </row>
    <row r="8753" customFormat="1" s="93">
      <c r="B8753" s="127" t="n">
        <v>44069</v>
      </c>
      <c r="C8753" s="93">
        <f>TEXT(B8753,"aaa")</f>
        <v/>
      </c>
      <c r="E8753" s="93" t="inlineStr">
        <is>
          <t>클렌징폼</t>
        </is>
      </c>
      <c r="F8753" s="5" t="inlineStr">
        <is>
          <t>카페24</t>
        </is>
      </c>
      <c r="G8753" s="93" t="inlineStr">
        <is>
          <t>클렌징폼 120ml 2set</t>
        </is>
      </c>
      <c r="H8753" s="93" t="n">
        <v>1</v>
      </c>
      <c r="J8753" s="7" t="n">
        <v>190801</v>
      </c>
      <c r="L8753" s="93" t="n">
        <v>24000</v>
      </c>
      <c r="M8753" s="93" t="n">
        <v>22596</v>
      </c>
      <c r="N8753" s="93" t="n">
        <v>2460</v>
      </c>
      <c r="O8753" s="148" t="n">
        <v>21818.18181818182</v>
      </c>
      <c r="P8753" s="93" t="inlineStr">
        <is>
          <t>카페24클렌징폼클렌징폼 120ml 2set190801</t>
        </is>
      </c>
    </row>
    <row r="8754" customFormat="1" s="93">
      <c r="B8754" s="127" t="n">
        <v>44069</v>
      </c>
      <c r="C8754" s="93">
        <f>TEXT(B8754,"aaa")</f>
        <v/>
      </c>
      <c r="E8754" s="93" t="inlineStr">
        <is>
          <t>토너</t>
        </is>
      </c>
      <c r="F8754" s="5" t="inlineStr">
        <is>
          <t>큐텐재팬</t>
        </is>
      </c>
      <c r="G8754" s="93" t="inlineStr">
        <is>
          <t>200726=250ml</t>
        </is>
      </c>
      <c r="H8754" s="93" t="n">
        <v>4</v>
      </c>
      <c r="J8754" s="7" t="n">
        <v>190801</v>
      </c>
      <c r="L8754" s="93" t="n">
        <v>132000</v>
      </c>
      <c r="M8754" s="93" t="n">
        <v>117480</v>
      </c>
      <c r="N8754" s="93" t="n">
        <v>13040</v>
      </c>
      <c r="O8754" s="148" t="n">
        <v>120000</v>
      </c>
      <c r="P8754" s="93" t="inlineStr">
        <is>
          <t>큐텐재팬토너200726=250ml190801</t>
        </is>
      </c>
    </row>
    <row r="8755" customFormat="1" s="93">
      <c r="B8755" s="127" t="n">
        <v>44069</v>
      </c>
      <c r="C8755" s="93">
        <f>TEXT(B8755,"aaa")</f>
        <v/>
      </c>
      <c r="E8755" s="93" t="inlineStr">
        <is>
          <t>선크림</t>
        </is>
      </c>
      <c r="F8755" s="5" t="inlineStr">
        <is>
          <t>큐텐재팬</t>
        </is>
      </c>
      <c r="G8755" s="93" t="inlineStr">
        <is>
          <t>200726=선크림 50ml</t>
        </is>
      </c>
      <c r="H8755" s="93" t="n">
        <v>1</v>
      </c>
      <c r="J8755" s="7" t="n">
        <v>190801</v>
      </c>
      <c r="L8755" s="93" t="n">
        <v>36000</v>
      </c>
      <c r="M8755" s="93" t="n">
        <v>32040</v>
      </c>
      <c r="N8755" s="93" t="n">
        <v>2345</v>
      </c>
      <c r="O8755" s="148" t="n">
        <v>32727.27272727272</v>
      </c>
      <c r="P8755" s="93" t="inlineStr">
        <is>
          <t>큐텐재팬선크림200726=선크림 50ml190801</t>
        </is>
      </c>
    </row>
    <row r="8756" customFormat="1" s="93">
      <c r="B8756" s="127" t="n">
        <v>44069</v>
      </c>
      <c r="C8756" s="93">
        <f>TEXT(B8756,"aaa")</f>
        <v/>
      </c>
      <c r="E8756" s="93" t="inlineStr">
        <is>
          <t>토너</t>
        </is>
      </c>
      <c r="F8756" s="5" t="inlineStr">
        <is>
          <t>큐텐재팬</t>
        </is>
      </c>
      <c r="G8756" s="93" t="inlineStr">
        <is>
          <t>200726=250ml 2set</t>
        </is>
      </c>
      <c r="H8756" s="93" t="n">
        <v>1</v>
      </c>
      <c r="J8756" s="7" t="n">
        <v>190801</v>
      </c>
      <c r="L8756" s="93" t="n">
        <v>53000</v>
      </c>
      <c r="M8756" s="93" t="n">
        <v>47170</v>
      </c>
      <c r="N8756" s="93" t="n">
        <v>6520</v>
      </c>
      <c r="O8756" s="148" t="n">
        <v>48181.81818181818</v>
      </c>
      <c r="P8756" s="93" t="inlineStr">
        <is>
          <t>큐텐재팬토너200726=250ml 2set190801</t>
        </is>
      </c>
    </row>
    <row r="8757" customFormat="1" s="93">
      <c r="B8757" s="127" t="n">
        <v>44070</v>
      </c>
      <c r="C8757" s="93">
        <f>TEXT(B8757,"aaa")</f>
        <v/>
      </c>
      <c r="E8757" s="93" t="inlineStr">
        <is>
          <t>토너</t>
        </is>
      </c>
      <c r="F8757" s="5" t="inlineStr">
        <is>
          <t>스타일쉐어</t>
        </is>
      </c>
      <c r="G8757" s="93" t="inlineStr">
        <is>
          <t>250ml</t>
        </is>
      </c>
      <c r="H8757" s="93" t="n">
        <v>9</v>
      </c>
      <c r="J8757" s="7" t="n">
        <v>190801</v>
      </c>
      <c r="L8757" s="93" t="n">
        <v>180000</v>
      </c>
      <c r="M8757" s="93" t="n">
        <v>135000</v>
      </c>
      <c r="N8757" s="93" t="n">
        <v>29340</v>
      </c>
      <c r="O8757" s="148" t="n">
        <v>163636.3636363636</v>
      </c>
      <c r="P8757" s="93" t="inlineStr">
        <is>
          <t>스타일쉐어토너250ml190801</t>
        </is>
      </c>
    </row>
    <row r="8758" customFormat="1" s="93">
      <c r="B8758" s="127" t="n">
        <v>44070</v>
      </c>
      <c r="C8758" s="93">
        <f>TEXT(B8758,"aaa")</f>
        <v/>
      </c>
      <c r="E8758" s="93" t="inlineStr">
        <is>
          <t>선크림</t>
        </is>
      </c>
      <c r="F8758" s="5" t="inlineStr">
        <is>
          <t>카페24</t>
        </is>
      </c>
      <c r="G8758" s="93" t="inlineStr">
        <is>
          <t>선크림 50ml</t>
        </is>
      </c>
      <c r="H8758" s="93" t="n">
        <v>1</v>
      </c>
      <c r="J8758" s="7" t="n">
        <v>190801</v>
      </c>
      <c r="L8758" s="93" t="n">
        <v>20000</v>
      </c>
      <c r="M8758" s="93" t="n">
        <v>18830</v>
      </c>
      <c r="N8758" s="93" t="n">
        <v>2345</v>
      </c>
      <c r="O8758" s="148" t="n">
        <v>18181.81818181818</v>
      </c>
      <c r="P8758" s="93" t="inlineStr">
        <is>
          <t>카페24선크림선크림 50ml190801</t>
        </is>
      </c>
    </row>
    <row r="8759" customFormat="1" s="93">
      <c r="B8759" s="127" t="n">
        <v>44070</v>
      </c>
      <c r="C8759" s="93">
        <f>TEXT(B8759,"aaa")</f>
        <v/>
      </c>
      <c r="E8759" s="93" t="inlineStr">
        <is>
          <t>선크림</t>
        </is>
      </c>
      <c r="F8759" s="5" t="inlineStr">
        <is>
          <t>카페24</t>
        </is>
      </c>
      <c r="G8759" s="93" t="inlineStr">
        <is>
          <t>선크림 50ml  2set</t>
        </is>
      </c>
      <c r="H8759" s="93" t="n">
        <v>1</v>
      </c>
      <c r="J8759" s="7" t="n">
        <v>190801</v>
      </c>
      <c r="L8759" s="93" t="n">
        <v>35000</v>
      </c>
      <c r="M8759" s="93" t="n">
        <v>32952.5</v>
      </c>
      <c r="N8759" s="93" t="n">
        <v>4690</v>
      </c>
      <c r="O8759" s="148" t="n">
        <v>31818.18181818182</v>
      </c>
      <c r="P8759" s="93" t="inlineStr">
        <is>
          <t>카페24선크림선크림 50ml  2set190801</t>
        </is>
      </c>
    </row>
    <row r="8760" customFormat="1" s="93">
      <c r="B8760" s="127" t="n">
        <v>44070</v>
      </c>
      <c r="C8760" s="93">
        <f>TEXT(B8760,"aaa")</f>
        <v/>
      </c>
      <c r="E8760" s="93" t="inlineStr">
        <is>
          <t>여름 한정 진정세트</t>
        </is>
      </c>
      <c r="F8760" s="5" t="inlineStr">
        <is>
          <t>카페24</t>
        </is>
      </c>
      <c r="G8760" s="93" t="inlineStr">
        <is>
          <t>여름 한정 진정세트</t>
        </is>
      </c>
      <c r="H8760" s="93" t="n">
        <v>2</v>
      </c>
      <c r="J8760" s="7" t="n">
        <v>190801</v>
      </c>
      <c r="L8760" s="93" t="n">
        <v>70000</v>
      </c>
      <c r="M8760" s="93" t="n">
        <v>65905</v>
      </c>
      <c r="N8760" s="93" t="n">
        <v>11210</v>
      </c>
      <c r="O8760" s="148" t="n">
        <v>63636.36363636363</v>
      </c>
      <c r="P8760" s="93" t="inlineStr">
        <is>
          <t>카페24여름 한정 진정세트여름 한정 진정세트190801</t>
        </is>
      </c>
    </row>
    <row r="8761" customFormat="1" s="93">
      <c r="B8761" s="127" t="n">
        <v>44070</v>
      </c>
      <c r="C8761" s="93">
        <f>TEXT(B8761,"aaa")</f>
        <v/>
      </c>
      <c r="E8761" s="93" t="inlineStr">
        <is>
          <t>여름 한정 진정세트</t>
        </is>
      </c>
      <c r="F8761" s="5" t="inlineStr">
        <is>
          <t>카페24</t>
        </is>
      </c>
      <c r="G8761" s="93" t="inlineStr">
        <is>
          <t>여름 한정 진정세트 (대용량)</t>
        </is>
      </c>
      <c r="H8761" s="93" t="n">
        <v>3</v>
      </c>
      <c r="J8761" s="7" t="n">
        <v>190801</v>
      </c>
      <c r="L8761" s="93" t="n">
        <v>135000</v>
      </c>
      <c r="M8761" s="93" t="n">
        <v>127102.5</v>
      </c>
      <c r="N8761" s="93" t="n">
        <v>21210</v>
      </c>
      <c r="O8761" s="148" t="n">
        <v>122727.2727272727</v>
      </c>
      <c r="P8761" s="93" t="inlineStr">
        <is>
          <t>카페24여름 한정 진정세트여름 한정 진정세트 (대용량)190801</t>
        </is>
      </c>
    </row>
    <row r="8762" customFormat="1" s="93">
      <c r="B8762" s="127" t="n">
        <v>44070</v>
      </c>
      <c r="C8762" s="93">
        <f>TEXT(B8762,"aaa")</f>
        <v/>
      </c>
      <c r="E8762" s="93" t="inlineStr">
        <is>
          <t>마스크팩</t>
        </is>
      </c>
      <c r="F8762" s="5" t="inlineStr">
        <is>
          <t>카페24</t>
        </is>
      </c>
      <c r="G8762" s="93" t="inlineStr">
        <is>
          <t>마스크팩 1매</t>
        </is>
      </c>
      <c r="H8762" s="93" t="n">
        <v>4</v>
      </c>
      <c r="J8762" s="7" t="n">
        <v>190801</v>
      </c>
      <c r="L8762" s="93" t="n">
        <v>16000</v>
      </c>
      <c r="M8762" s="93" t="n">
        <v>15064</v>
      </c>
      <c r="N8762" s="93" t="n">
        <v>1588</v>
      </c>
      <c r="O8762" s="148" t="n">
        <v>14545.45454545454</v>
      </c>
      <c r="P8762" s="93" t="inlineStr">
        <is>
          <t>카페24마스크팩마스크팩 1매190801</t>
        </is>
      </c>
    </row>
    <row r="8763" customFormat="1" s="93">
      <c r="B8763" s="127" t="n">
        <v>44070</v>
      </c>
      <c r="C8763" s="93">
        <f>TEXT(B8763,"aaa")</f>
        <v/>
      </c>
      <c r="E8763" s="93" t="inlineStr">
        <is>
          <t>마스크팩</t>
        </is>
      </c>
      <c r="F8763" s="5" t="inlineStr">
        <is>
          <t>카페24</t>
        </is>
      </c>
      <c r="G8763" s="93" t="inlineStr">
        <is>
          <t>마스크팩 10매</t>
        </is>
      </c>
      <c r="H8763" s="93" t="n">
        <v>10</v>
      </c>
      <c r="J8763" s="7" t="n">
        <v>190801</v>
      </c>
      <c r="L8763" s="93" t="n">
        <v>200000</v>
      </c>
      <c r="M8763" s="93" t="n">
        <v>188300</v>
      </c>
      <c r="N8763" s="93" t="n">
        <v>39700</v>
      </c>
      <c r="O8763" s="148" t="n">
        <v>181818.1818181818</v>
      </c>
      <c r="P8763" s="93" t="inlineStr">
        <is>
          <t>카페24마스크팩마스크팩 10매190801</t>
        </is>
      </c>
    </row>
    <row r="8764" customFormat="1" s="93">
      <c r="B8764" s="127" t="n">
        <v>44070</v>
      </c>
      <c r="C8764" s="93">
        <f>TEXT(B8764,"aaa")</f>
        <v/>
      </c>
      <c r="E8764" s="93" t="inlineStr">
        <is>
          <t>토너</t>
        </is>
      </c>
      <c r="F8764" s="5" t="inlineStr">
        <is>
          <t>카페24</t>
        </is>
      </c>
      <c r="G8764" s="93" t="inlineStr">
        <is>
          <t>250ml</t>
        </is>
      </c>
      <c r="H8764" s="93" t="n">
        <v>97</v>
      </c>
      <c r="J8764" s="7" t="n">
        <v>190801</v>
      </c>
      <c r="L8764" s="93" t="n">
        <v>1940000</v>
      </c>
      <c r="M8764" s="93" t="n">
        <v>1826510</v>
      </c>
      <c r="N8764" s="93" t="n">
        <v>316220</v>
      </c>
      <c r="O8764" s="148" t="n">
        <v>1763636.363636364</v>
      </c>
      <c r="P8764" s="93" t="inlineStr">
        <is>
          <t>카페24토너250ml190801</t>
        </is>
      </c>
    </row>
    <row r="8765" customFormat="1" s="93">
      <c r="B8765" s="127" t="n">
        <v>44070</v>
      </c>
      <c r="C8765" s="93">
        <f>TEXT(B8765,"aaa")</f>
        <v/>
      </c>
      <c r="E8765" s="93" t="inlineStr">
        <is>
          <t>토너</t>
        </is>
      </c>
      <c r="F8765" s="5" t="inlineStr">
        <is>
          <t>카페24</t>
        </is>
      </c>
      <c r="G8765" s="93" t="inlineStr">
        <is>
          <t>250ml 2set</t>
        </is>
      </c>
      <c r="H8765" s="93" t="n">
        <v>73</v>
      </c>
      <c r="J8765" s="7" t="n">
        <v>190801</v>
      </c>
      <c r="L8765" s="93" t="n">
        <v>2555000</v>
      </c>
      <c r="M8765" s="93" t="n">
        <v>2405532.5</v>
      </c>
      <c r="N8765" s="93" t="n">
        <v>475960</v>
      </c>
      <c r="O8765" s="148" t="n">
        <v>2322727.272727272</v>
      </c>
      <c r="P8765" s="93" t="inlineStr">
        <is>
          <t>카페24토너250ml 2set190801</t>
        </is>
      </c>
    </row>
    <row r="8766" customFormat="1" s="93">
      <c r="B8766" s="127" t="n">
        <v>44070</v>
      </c>
      <c r="C8766" s="93">
        <f>TEXT(B8766,"aaa")</f>
        <v/>
      </c>
      <c r="E8766" s="93" t="inlineStr">
        <is>
          <t>토너</t>
        </is>
      </c>
      <c r="F8766" s="5" t="inlineStr">
        <is>
          <t>카페24</t>
        </is>
      </c>
      <c r="G8766" s="93" t="inlineStr">
        <is>
          <t>500ml</t>
        </is>
      </c>
      <c r="H8766" s="93" t="n">
        <v>80</v>
      </c>
      <c r="J8766" s="7" t="n">
        <v>190801</v>
      </c>
      <c r="L8766" s="93" t="n">
        <v>2640000</v>
      </c>
      <c r="M8766" s="93" t="n">
        <v>2485560</v>
      </c>
      <c r="N8766" s="93" t="n">
        <v>378000</v>
      </c>
      <c r="O8766" s="148" t="n">
        <v>2400000</v>
      </c>
      <c r="P8766" s="93" t="inlineStr">
        <is>
          <t>카페24토너500ml190801</t>
        </is>
      </c>
    </row>
    <row r="8767" customFormat="1" s="93">
      <c r="B8767" s="127" t="n">
        <v>44070</v>
      </c>
      <c r="C8767" s="93">
        <f>TEXT(B8767,"aaa")</f>
        <v/>
      </c>
      <c r="E8767" s="93" t="inlineStr">
        <is>
          <t>토너</t>
        </is>
      </c>
      <c r="F8767" s="5" t="inlineStr">
        <is>
          <t>카페24</t>
        </is>
      </c>
      <c r="G8767" s="93" t="inlineStr">
        <is>
          <t>스킨팩 화장솜 60P</t>
        </is>
      </c>
      <c r="H8767" s="93" t="n">
        <v>78</v>
      </c>
      <c r="J8767" s="7" t="n">
        <v>190801</v>
      </c>
      <c r="L8767" s="93" t="n">
        <v>234000</v>
      </c>
      <c r="M8767" s="93" t="n">
        <v>220311</v>
      </c>
      <c r="N8767" s="93" t="n">
        <v>86580</v>
      </c>
      <c r="O8767" s="148" t="n">
        <v>212727.2727272727</v>
      </c>
      <c r="P8767" s="93" t="inlineStr">
        <is>
          <t>카페24토너스킨팩 화장솜 60P190801</t>
        </is>
      </c>
    </row>
    <row r="8768" customFormat="1" s="93">
      <c r="B8768" s="127" t="n">
        <v>44070</v>
      </c>
      <c r="C8768" s="93">
        <f>TEXT(B8768,"aaa")</f>
        <v/>
      </c>
      <c r="E8768" s="93" t="inlineStr">
        <is>
          <t>앰플</t>
        </is>
      </c>
      <c r="F8768" s="5" t="inlineStr">
        <is>
          <t>카페24</t>
        </is>
      </c>
      <c r="G8768" s="93" t="inlineStr">
        <is>
          <t>앰플 30ml</t>
        </is>
      </c>
      <c r="H8768" s="93" t="n">
        <v>19</v>
      </c>
      <c r="J8768" s="7" t="n">
        <v>190801</v>
      </c>
      <c r="L8768" s="93" t="n">
        <v>532000</v>
      </c>
      <c r="M8768" s="93" t="n">
        <v>500878</v>
      </c>
      <c r="N8768" s="93" t="n">
        <v>64543</v>
      </c>
      <c r="O8768" s="148" t="n">
        <v>483636.3636363636</v>
      </c>
      <c r="P8768" s="93" t="inlineStr">
        <is>
          <t>카페24앰플앰플 30ml190801</t>
        </is>
      </c>
    </row>
    <row r="8769" customFormat="1" s="93">
      <c r="B8769" s="127" t="n">
        <v>44070</v>
      </c>
      <c r="C8769" s="93">
        <f>TEXT(B8769,"aaa")</f>
        <v/>
      </c>
      <c r="E8769" s="93" t="inlineStr">
        <is>
          <t>앰플</t>
        </is>
      </c>
      <c r="F8769" s="5" t="inlineStr">
        <is>
          <t>카페24</t>
        </is>
      </c>
      <c r="G8769" s="93" t="inlineStr">
        <is>
          <t>앰플 30ml  2set</t>
        </is>
      </c>
      <c r="H8769" s="93" t="n">
        <v>4</v>
      </c>
      <c r="J8769" s="7" t="n">
        <v>190801</v>
      </c>
      <c r="L8769" s="93" t="n">
        <v>192000</v>
      </c>
      <c r="M8769" s="93" t="n">
        <v>180768</v>
      </c>
      <c r="N8769" s="93" t="n">
        <v>27176</v>
      </c>
      <c r="O8769" s="148" t="n">
        <v>174545.4545454545</v>
      </c>
      <c r="P8769" s="93" t="inlineStr">
        <is>
          <t>카페24앰플앰플 30ml  2set190801</t>
        </is>
      </c>
    </row>
    <row r="8770" customFormat="1" s="93">
      <c r="B8770" s="127" t="n">
        <v>44070</v>
      </c>
      <c r="C8770" s="93">
        <f>TEXT(B8770,"aaa")</f>
        <v/>
      </c>
      <c r="E8770" s="93" t="inlineStr">
        <is>
          <t>수딩크림</t>
        </is>
      </c>
      <c r="F8770" s="5" t="inlineStr">
        <is>
          <t>카페24</t>
        </is>
      </c>
      <c r="G8770" s="93" t="inlineStr">
        <is>
          <t>수딩크림 100ml</t>
        </is>
      </c>
      <c r="H8770" s="93" t="n">
        <v>9</v>
      </c>
      <c r="J8770" s="7" t="n">
        <v>190801</v>
      </c>
      <c r="L8770" s="93" t="n">
        <v>342000</v>
      </c>
      <c r="M8770" s="93" t="n">
        <v>321993</v>
      </c>
      <c r="N8770" s="93" t="n">
        <v>27405</v>
      </c>
      <c r="O8770" s="148" t="n">
        <v>310909.0909090909</v>
      </c>
      <c r="P8770" s="93" t="inlineStr">
        <is>
          <t>카페24수딩크림수딩크림 100ml190801</t>
        </is>
      </c>
    </row>
    <row r="8771" customFormat="1" s="93">
      <c r="B8771" s="127" t="n">
        <v>44070</v>
      </c>
      <c r="C8771" s="93">
        <f>TEXT(B8771,"aaa")</f>
        <v/>
      </c>
      <c r="E8771" s="93" t="inlineStr">
        <is>
          <t>클렌징폼</t>
        </is>
      </c>
      <c r="F8771" s="5" t="inlineStr">
        <is>
          <t>카페24</t>
        </is>
      </c>
      <c r="G8771" s="93" t="inlineStr">
        <is>
          <t>클렌징폼 120ml</t>
        </is>
      </c>
      <c r="H8771" s="93" t="n">
        <v>8</v>
      </c>
      <c r="J8771" s="7" t="n">
        <v>190801</v>
      </c>
      <c r="L8771" s="93" t="n">
        <v>104000</v>
      </c>
      <c r="M8771" s="93" t="n">
        <v>97916</v>
      </c>
      <c r="N8771" s="93" t="n">
        <v>22000</v>
      </c>
      <c r="O8771" s="148" t="n">
        <v>94545.45454545454</v>
      </c>
      <c r="P8771" s="93" t="inlineStr">
        <is>
          <t>카페24클렌징폼클렌징폼 120ml190801</t>
        </is>
      </c>
    </row>
    <row r="8772" customFormat="1" s="93">
      <c r="B8772" s="127" t="n">
        <v>44070</v>
      </c>
      <c r="C8772" s="93">
        <f>TEXT(B8772,"aaa")</f>
        <v/>
      </c>
      <c r="E8772" s="93" t="inlineStr">
        <is>
          <t>클렌징폼</t>
        </is>
      </c>
      <c r="F8772" s="5" t="inlineStr">
        <is>
          <t>카페24</t>
        </is>
      </c>
      <c r="G8772" s="93" t="inlineStr">
        <is>
          <t>클렌징폼 120ml 3set</t>
        </is>
      </c>
      <c r="H8772" s="93" t="n">
        <v>1</v>
      </c>
      <c r="J8772" s="7" t="n">
        <v>190801</v>
      </c>
      <c r="L8772" s="93" t="n">
        <v>33000</v>
      </c>
      <c r="M8772" s="93" t="n">
        <v>31069.5</v>
      </c>
      <c r="N8772" s="93" t="n">
        <v>3690</v>
      </c>
      <c r="O8772" s="148" t="n">
        <v>30000</v>
      </c>
      <c r="P8772" s="93" t="inlineStr">
        <is>
          <t>카페24클렌징폼클렌징폼 120ml 3set190801</t>
        </is>
      </c>
    </row>
    <row r="8773" customFormat="1" s="93">
      <c r="B8773" s="127" t="n">
        <v>44070</v>
      </c>
      <c r="C8773" s="93">
        <f>TEXT(B8773,"aaa")</f>
        <v/>
      </c>
      <c r="E8773" s="93" t="inlineStr">
        <is>
          <t>토너</t>
        </is>
      </c>
      <c r="F8773" s="5" t="inlineStr">
        <is>
          <t>큐텐재팬</t>
        </is>
      </c>
      <c r="G8773" s="93" t="inlineStr">
        <is>
          <t>200726=250ml</t>
        </is>
      </c>
      <c r="H8773" s="93" t="n">
        <v>3</v>
      </c>
      <c r="J8773" s="7" t="n">
        <v>190801</v>
      </c>
      <c r="L8773" s="93" t="n">
        <v>99000</v>
      </c>
      <c r="M8773" s="93" t="n">
        <v>88110</v>
      </c>
      <c r="N8773" s="93" t="n">
        <v>9780</v>
      </c>
      <c r="O8773" s="148" t="n">
        <v>90000</v>
      </c>
      <c r="P8773" s="93" t="inlineStr">
        <is>
          <t>큐텐재팬토너200726=250ml190801</t>
        </is>
      </c>
    </row>
    <row r="8774" customFormat="1" s="93">
      <c r="B8774" s="127" t="n">
        <v>44070</v>
      </c>
      <c r="C8774" s="93">
        <f>TEXT(B8774,"aaa")</f>
        <v/>
      </c>
      <c r="E8774" s="93" t="inlineStr">
        <is>
          <t>토너</t>
        </is>
      </c>
      <c r="F8774" s="5" t="inlineStr">
        <is>
          <t>큐텐재팬</t>
        </is>
      </c>
      <c r="G8774" s="93" t="inlineStr">
        <is>
          <t>200726=250ml 2set</t>
        </is>
      </c>
      <c r="H8774" s="93" t="n">
        <v>3</v>
      </c>
      <c r="J8774" s="7" t="n">
        <v>190801</v>
      </c>
      <c r="L8774" s="93" t="n">
        <v>159000</v>
      </c>
      <c r="M8774" s="93" t="n">
        <v>141510</v>
      </c>
      <c r="N8774" s="93" t="n">
        <v>19560</v>
      </c>
      <c r="O8774" s="148" t="n">
        <v>144545.4545454545</v>
      </c>
      <c r="P8774" s="93" t="inlineStr">
        <is>
          <t>큐텐재팬토너200726=250ml 2set190801</t>
        </is>
      </c>
    </row>
    <row r="8775" customFormat="1" s="93">
      <c r="B8775" s="127" t="n">
        <v>44070</v>
      </c>
      <c r="C8775" s="93">
        <f>TEXT(B8775,"aaa")</f>
        <v/>
      </c>
      <c r="E8775" s="93" t="inlineStr">
        <is>
          <t>토너</t>
        </is>
      </c>
      <c r="F8775" s="5" t="inlineStr">
        <is>
          <t>쇼피싱가폴</t>
        </is>
      </c>
      <c r="G8775" s="93" t="inlineStr">
        <is>
          <t>200831=250ml</t>
        </is>
      </c>
      <c r="H8775" s="93" t="n">
        <v>1</v>
      </c>
      <c r="J8775" s="7" t="n">
        <v>190801</v>
      </c>
      <c r="L8775" s="93" t="n">
        <v>23073</v>
      </c>
      <c r="M8775" s="93" t="n">
        <v>21425.5878</v>
      </c>
      <c r="N8775" s="93" t="n">
        <v>3260</v>
      </c>
      <c r="O8775" s="148" t="n">
        <v>20975.45454545454</v>
      </c>
      <c r="P8775" s="93" t="inlineStr">
        <is>
          <t>쇼피싱가폴토너200831=250ml190801</t>
        </is>
      </c>
    </row>
    <row r="8776" customFormat="1" s="93">
      <c r="B8776" s="127" t="n">
        <v>44070</v>
      </c>
      <c r="C8776" s="93">
        <f>TEXT(B8776,"aaa")</f>
        <v/>
      </c>
      <c r="E8776" s="93" t="inlineStr">
        <is>
          <t>앰플</t>
        </is>
      </c>
      <c r="F8776" s="5" t="inlineStr">
        <is>
          <t>쇼피싱가폴</t>
        </is>
      </c>
      <c r="G8776" s="93" t="inlineStr">
        <is>
          <t>200831=앰플 30ml</t>
        </is>
      </c>
      <c r="H8776" s="93" t="n">
        <v>1</v>
      </c>
      <c r="J8776" s="7" t="n">
        <v>190801</v>
      </c>
      <c r="L8776" s="93" t="n">
        <v>33086</v>
      </c>
      <c r="M8776" s="93" t="n">
        <v>30723.6596</v>
      </c>
      <c r="N8776" s="93" t="n">
        <v>3397</v>
      </c>
      <c r="O8776" s="148" t="n">
        <v>30078.18181818182</v>
      </c>
      <c r="P8776" s="93" t="inlineStr">
        <is>
          <t>쇼피싱가폴앰플200831=앰플 30ml190801</t>
        </is>
      </c>
    </row>
    <row r="8777" customFormat="1" s="93">
      <c r="B8777" s="127" t="n">
        <v>44070</v>
      </c>
      <c r="C8777" s="93">
        <f>TEXT(B8777,"aaa")</f>
        <v/>
      </c>
      <c r="E8777" s="93" t="inlineStr">
        <is>
          <t>토너</t>
        </is>
      </c>
      <c r="F8777" s="5" t="inlineStr">
        <is>
          <t>쇼피싱가폴</t>
        </is>
      </c>
      <c r="G8777" s="93" t="inlineStr">
        <is>
          <t>200831=250ml = 화장솜 60P X 2</t>
        </is>
      </c>
      <c r="H8777" s="93" t="n">
        <v>1</v>
      </c>
      <c r="J8777" s="7" t="n">
        <v>190801</v>
      </c>
      <c r="L8777" s="93" t="n">
        <v>7401</v>
      </c>
      <c r="M8777" s="93" t="n">
        <v>6872.5686</v>
      </c>
      <c r="N8777" s="93" t="n">
        <v>2220</v>
      </c>
      <c r="O8777" s="148" t="n">
        <v>6728.181818181818</v>
      </c>
      <c r="P8777" s="93" t="inlineStr">
        <is>
          <t>쇼피싱가폴토너200831=250ml = 화장솜 60P X 2190801</t>
        </is>
      </c>
    </row>
    <row r="8778" customFormat="1" s="93">
      <c r="B8778" s="127" t="n">
        <v>44071</v>
      </c>
      <c r="C8778" s="93">
        <f>TEXT(B8778,"aaa")</f>
        <v/>
      </c>
      <c r="E8778" s="93" t="inlineStr">
        <is>
          <t>수딩크림</t>
        </is>
      </c>
      <c r="F8778" s="5" t="inlineStr">
        <is>
          <t>쇼피태국</t>
        </is>
      </c>
      <c r="G8778" s="93" t="inlineStr">
        <is>
          <t>200820=수딩크림 100ml</t>
        </is>
      </c>
      <c r="H8778" s="93" t="n">
        <v>1</v>
      </c>
      <c r="J8778" s="7" t="n">
        <v>190801</v>
      </c>
      <c r="L8778" s="93" t="n">
        <v>37850</v>
      </c>
      <c r="M8778" s="93" t="n">
        <v>36714.5</v>
      </c>
      <c r="N8778" s="93" t="n">
        <v>4275</v>
      </c>
      <c r="O8778" s="148" t="n">
        <v>34409.0909090909</v>
      </c>
      <c r="P8778" s="93" t="inlineStr">
        <is>
          <t>쇼피태국수딩크림200820=수딩크림 100ml190801</t>
        </is>
      </c>
    </row>
    <row r="8779" customFormat="1" s="93">
      <c r="B8779" s="127" t="n">
        <v>44071</v>
      </c>
      <c r="C8779" s="93">
        <f>TEXT(B8779,"aaa")</f>
        <v/>
      </c>
      <c r="E8779" s="93" t="inlineStr">
        <is>
          <t>앰플</t>
        </is>
      </c>
      <c r="F8779" s="5" t="inlineStr">
        <is>
          <t>쇼피태국</t>
        </is>
      </c>
      <c r="G8779" s="93" t="inlineStr">
        <is>
          <t>200820=앰플 30ml</t>
        </is>
      </c>
      <c r="H8779" s="93" t="n">
        <v>1</v>
      </c>
      <c r="J8779" s="7" t="n">
        <v>190801</v>
      </c>
      <c r="L8779" s="93" t="n">
        <v>32134</v>
      </c>
      <c r="M8779" s="93" t="n">
        <v>31169.98</v>
      </c>
      <c r="N8779" s="93" t="n">
        <v>3397</v>
      </c>
      <c r="O8779" s="148" t="n">
        <v>29212.72727272727</v>
      </c>
      <c r="P8779" s="93" t="inlineStr">
        <is>
          <t>쇼피태국앰플200820=앰플 30ml190801</t>
        </is>
      </c>
    </row>
    <row r="8780" customFormat="1" s="93">
      <c r="B8780" s="127" t="n">
        <v>44071</v>
      </c>
      <c r="C8780" s="93">
        <f>TEXT(B8780,"aaa")</f>
        <v/>
      </c>
      <c r="E8780" s="93" t="inlineStr">
        <is>
          <t>토너</t>
        </is>
      </c>
      <c r="F8780" s="5" t="inlineStr">
        <is>
          <t>스타일쉐어</t>
        </is>
      </c>
      <c r="G8780" s="93" t="inlineStr">
        <is>
          <t>250ml</t>
        </is>
      </c>
      <c r="H8780" s="93" t="n">
        <v>3</v>
      </c>
      <c r="J8780" s="7" t="n">
        <v>190801</v>
      </c>
      <c r="L8780" s="93" t="n">
        <v>60000</v>
      </c>
      <c r="M8780" s="93" t="n">
        <v>45000</v>
      </c>
      <c r="N8780" s="93" t="n">
        <v>9780</v>
      </c>
      <c r="O8780" s="148" t="n">
        <v>54545.45454545454</v>
      </c>
      <c r="P8780" s="93" t="inlineStr">
        <is>
          <t>스타일쉐어토너250ml190801</t>
        </is>
      </c>
    </row>
    <row r="8781" customFormat="1" s="93">
      <c r="B8781" s="127" t="n">
        <v>44071</v>
      </c>
      <c r="C8781" s="93">
        <f>TEXT(B8781,"aaa")</f>
        <v/>
      </c>
      <c r="E8781" s="93" t="inlineStr">
        <is>
          <t>선크림</t>
        </is>
      </c>
      <c r="F8781" s="5" t="inlineStr">
        <is>
          <t>카페24</t>
        </is>
      </c>
      <c r="G8781" s="93" t="inlineStr">
        <is>
          <t>선크림 50ml</t>
        </is>
      </c>
      <c r="H8781" s="93" t="n">
        <v>4</v>
      </c>
      <c r="J8781" s="7" t="n">
        <v>190801</v>
      </c>
      <c r="L8781" s="93" t="n">
        <v>80000</v>
      </c>
      <c r="M8781" s="93" t="n">
        <v>75320</v>
      </c>
      <c r="N8781" s="93" t="n">
        <v>9380</v>
      </c>
      <c r="O8781" s="148" t="n">
        <v>72727.27272727272</v>
      </c>
      <c r="P8781" s="93" t="inlineStr">
        <is>
          <t>카페24선크림선크림 50ml190801</t>
        </is>
      </c>
    </row>
    <row r="8782" customFormat="1" s="93">
      <c r="B8782" s="127" t="n">
        <v>44071</v>
      </c>
      <c r="C8782" s="93">
        <f>TEXT(B8782,"aaa")</f>
        <v/>
      </c>
      <c r="E8782" s="93" t="inlineStr">
        <is>
          <t>여름 한정 진정세트</t>
        </is>
      </c>
      <c r="F8782" s="5" t="inlineStr">
        <is>
          <t>카페24</t>
        </is>
      </c>
      <c r="G8782" s="93" t="inlineStr">
        <is>
          <t>여름 한정 진정세트</t>
        </is>
      </c>
      <c r="H8782" s="93" t="n">
        <v>2</v>
      </c>
      <c r="J8782" s="7" t="n">
        <v>190801</v>
      </c>
      <c r="L8782" s="93" t="n">
        <v>70000</v>
      </c>
      <c r="M8782" s="93" t="n">
        <v>65905</v>
      </c>
      <c r="N8782" s="93" t="n">
        <v>11210</v>
      </c>
      <c r="O8782" s="148" t="n">
        <v>63636.36363636363</v>
      </c>
      <c r="P8782" s="93" t="inlineStr">
        <is>
          <t>카페24여름 한정 진정세트여름 한정 진정세트190801</t>
        </is>
      </c>
    </row>
    <row r="8783" customFormat="1" s="93">
      <c r="B8783" s="127" t="n">
        <v>44071</v>
      </c>
      <c r="C8783" s="93">
        <f>TEXT(B8783,"aaa")</f>
        <v/>
      </c>
      <c r="E8783" s="93" t="inlineStr">
        <is>
          <t>여름 한정 진정세트</t>
        </is>
      </c>
      <c r="F8783" s="5" t="inlineStr">
        <is>
          <t>카페24</t>
        </is>
      </c>
      <c r="G8783" s="93" t="inlineStr">
        <is>
          <t>여름 한정 진정세트 (대용량)</t>
        </is>
      </c>
      <c r="H8783" s="93" t="n">
        <v>4</v>
      </c>
      <c r="J8783" s="7" t="n">
        <v>190801</v>
      </c>
      <c r="L8783" s="93" t="n">
        <v>180000</v>
      </c>
      <c r="M8783" s="93" t="n">
        <v>169470</v>
      </c>
      <c r="N8783" s="93" t="n">
        <v>28280</v>
      </c>
      <c r="O8783" s="148" t="n">
        <v>163636.3636363636</v>
      </c>
      <c r="P8783" s="93" t="inlineStr">
        <is>
          <t>카페24여름 한정 진정세트여름 한정 진정세트 (대용량)190801</t>
        </is>
      </c>
    </row>
    <row r="8784" customFormat="1" s="93">
      <c r="B8784" s="127" t="n">
        <v>44071</v>
      </c>
      <c r="C8784" s="93">
        <f>TEXT(B8784,"aaa")</f>
        <v/>
      </c>
      <c r="E8784" s="93" t="inlineStr">
        <is>
          <t>어성초진정패키지</t>
        </is>
      </c>
      <c r="F8784" s="5" t="inlineStr">
        <is>
          <t>카페24</t>
        </is>
      </c>
      <c r="G8784" s="93" t="inlineStr">
        <is>
          <t>어성초 진정패키지세트</t>
        </is>
      </c>
      <c r="H8784" s="93" t="n">
        <v>3</v>
      </c>
      <c r="J8784" s="7" t="n">
        <v>190801</v>
      </c>
      <c r="L8784" s="93" t="n">
        <v>297000</v>
      </c>
      <c r="M8784" s="93" t="n">
        <v>279625.5</v>
      </c>
      <c r="N8784" s="93" t="n">
        <v>45411</v>
      </c>
      <c r="O8784" s="148" t="n">
        <v>270000</v>
      </c>
      <c r="P8784" s="93" t="inlineStr">
        <is>
          <t>카페24어성초진정패키지어성초 진정패키지세트190801</t>
        </is>
      </c>
    </row>
    <row r="8785" customFormat="1" s="93">
      <c r="B8785" s="127" t="n">
        <v>44071</v>
      </c>
      <c r="C8785" s="93">
        <f>TEXT(B8785,"aaa")</f>
        <v/>
      </c>
      <c r="E8785" s="93" t="inlineStr">
        <is>
          <t>머드크림마스크</t>
        </is>
      </c>
      <c r="F8785" s="5" t="inlineStr">
        <is>
          <t>카페24</t>
        </is>
      </c>
      <c r="G8785" s="93" t="inlineStr">
        <is>
          <t>머드크림마스크 100ml</t>
        </is>
      </c>
      <c r="H8785" s="93" t="n">
        <v>3</v>
      </c>
      <c r="J8785" s="7" t="n">
        <v>190801</v>
      </c>
      <c r="L8785" s="93" t="n">
        <v>60000</v>
      </c>
      <c r="M8785" s="93" t="n">
        <v>56490</v>
      </c>
      <c r="N8785" s="93" t="n">
        <v>4326</v>
      </c>
      <c r="O8785" s="148" t="n">
        <v>54545.45454545454</v>
      </c>
      <c r="P8785" s="93" t="inlineStr">
        <is>
          <t>카페24머드크림마스크머드크림마스크 100ml190801</t>
        </is>
      </c>
    </row>
    <row r="8786" customFormat="1" s="93">
      <c r="B8786" s="127" t="n">
        <v>44071</v>
      </c>
      <c r="C8786" s="93">
        <f>TEXT(B8786,"aaa")</f>
        <v/>
      </c>
      <c r="E8786" s="93" t="inlineStr">
        <is>
          <t>마스크팩</t>
        </is>
      </c>
      <c r="F8786" s="5" t="inlineStr">
        <is>
          <t>카페24</t>
        </is>
      </c>
      <c r="G8786" s="93" t="inlineStr">
        <is>
          <t>마스크팩 1매</t>
        </is>
      </c>
      <c r="H8786" s="93" t="n">
        <v>3</v>
      </c>
      <c r="J8786" s="7" t="n">
        <v>190801</v>
      </c>
      <c r="L8786" s="93" t="n">
        <v>12000</v>
      </c>
      <c r="M8786" s="93" t="n">
        <v>11298</v>
      </c>
      <c r="N8786" s="93" t="n">
        <v>1191</v>
      </c>
      <c r="O8786" s="148" t="n">
        <v>10909.09090909091</v>
      </c>
      <c r="P8786" s="93" t="inlineStr">
        <is>
          <t>카페24마스크팩마스크팩 1매190801</t>
        </is>
      </c>
    </row>
    <row r="8787" customFormat="1" s="93">
      <c r="B8787" s="127" t="n">
        <v>44071</v>
      </c>
      <c r="C8787" s="93">
        <f>TEXT(B8787,"aaa")</f>
        <v/>
      </c>
      <c r="E8787" s="93" t="inlineStr">
        <is>
          <t>마스크팩</t>
        </is>
      </c>
      <c r="F8787" s="5" t="inlineStr">
        <is>
          <t>카페24</t>
        </is>
      </c>
      <c r="G8787" s="93" t="inlineStr">
        <is>
          <t>마스크팩 10매</t>
        </is>
      </c>
      <c r="H8787" s="93" t="n">
        <v>7</v>
      </c>
      <c r="J8787" s="7" t="n">
        <v>190801</v>
      </c>
      <c r="L8787" s="93" t="n">
        <v>140000</v>
      </c>
      <c r="M8787" s="93" t="n">
        <v>131810</v>
      </c>
      <c r="N8787" s="93" t="n">
        <v>27790</v>
      </c>
      <c r="O8787" s="148" t="n">
        <v>127272.7272727273</v>
      </c>
      <c r="P8787" s="93" t="inlineStr">
        <is>
          <t>카페24마스크팩마스크팩 10매190801</t>
        </is>
      </c>
    </row>
    <row r="8788" customFormat="1" s="93">
      <c r="B8788" s="127" t="n">
        <v>44071</v>
      </c>
      <c r="C8788" s="93">
        <f>TEXT(B8788,"aaa")</f>
        <v/>
      </c>
      <c r="E8788" s="93" t="inlineStr">
        <is>
          <t>토너</t>
        </is>
      </c>
      <c r="F8788" s="5" t="inlineStr">
        <is>
          <t>카페24</t>
        </is>
      </c>
      <c r="G8788" s="93" t="inlineStr">
        <is>
          <t>250ml</t>
        </is>
      </c>
      <c r="H8788" s="93" t="n">
        <v>73</v>
      </c>
      <c r="J8788" s="7" t="n">
        <v>190801</v>
      </c>
      <c r="L8788" s="93" t="n">
        <v>1460000</v>
      </c>
      <c r="M8788" s="93" t="n">
        <v>1374590</v>
      </c>
      <c r="N8788" s="93" t="n">
        <v>237980</v>
      </c>
      <c r="O8788" s="148" t="n">
        <v>1327272.727272727</v>
      </c>
      <c r="P8788" s="93" t="inlineStr">
        <is>
          <t>카페24토너250ml190801</t>
        </is>
      </c>
    </row>
    <row r="8789" customFormat="1" s="93">
      <c r="B8789" s="127" t="n">
        <v>44071</v>
      </c>
      <c r="C8789" s="93">
        <f>TEXT(B8789,"aaa")</f>
        <v/>
      </c>
      <c r="E8789" s="93" t="inlineStr">
        <is>
          <t>토너</t>
        </is>
      </c>
      <c r="F8789" s="5" t="inlineStr">
        <is>
          <t>카페24</t>
        </is>
      </c>
      <c r="G8789" s="93" t="inlineStr">
        <is>
          <t>250ml 2set</t>
        </is>
      </c>
      <c r="H8789" s="93" t="n">
        <v>61</v>
      </c>
      <c r="J8789" s="7" t="n">
        <v>190801</v>
      </c>
      <c r="L8789" s="93" t="n">
        <v>2135000</v>
      </c>
      <c r="M8789" s="93" t="n">
        <v>2010102.5</v>
      </c>
      <c r="N8789" s="93" t="n">
        <v>397720</v>
      </c>
      <c r="O8789" s="148" t="n">
        <v>1940909.090909091</v>
      </c>
      <c r="P8789" s="93" t="inlineStr">
        <is>
          <t>카페24토너250ml 2set190801</t>
        </is>
      </c>
    </row>
    <row r="8790" customFormat="1" s="93">
      <c r="B8790" s="127" t="n">
        <v>44071</v>
      </c>
      <c r="C8790" s="93">
        <f>TEXT(B8790,"aaa")</f>
        <v/>
      </c>
      <c r="E8790" s="93" t="inlineStr">
        <is>
          <t>토너</t>
        </is>
      </c>
      <c r="F8790" s="5" t="inlineStr">
        <is>
          <t>카페24</t>
        </is>
      </c>
      <c r="G8790" s="93" t="inlineStr">
        <is>
          <t>500ml</t>
        </is>
      </c>
      <c r="H8790" s="93" t="n">
        <v>64</v>
      </c>
      <c r="J8790" s="7" t="n">
        <v>190801</v>
      </c>
      <c r="L8790" s="93" t="n">
        <v>2112000</v>
      </c>
      <c r="M8790" s="93" t="n">
        <v>1988448</v>
      </c>
      <c r="N8790" s="93" t="n">
        <v>302400</v>
      </c>
      <c r="O8790" s="148" t="n">
        <v>1920000</v>
      </c>
      <c r="P8790" s="93" t="inlineStr">
        <is>
          <t>카페24토너500ml190801</t>
        </is>
      </c>
    </row>
    <row r="8791" customFormat="1" s="93">
      <c r="B8791" s="127" t="n">
        <v>44071</v>
      </c>
      <c r="C8791" s="93">
        <f>TEXT(B8791,"aaa")</f>
        <v/>
      </c>
      <c r="E8791" s="93" t="inlineStr">
        <is>
          <t>토너</t>
        </is>
      </c>
      <c r="F8791" s="5" t="inlineStr">
        <is>
          <t>카페24</t>
        </is>
      </c>
      <c r="G8791" s="93" t="inlineStr">
        <is>
          <t>스킨팩 화장솜 60P</t>
        </is>
      </c>
      <c r="H8791" s="93" t="n">
        <v>51</v>
      </c>
      <c r="J8791" s="7" t="n">
        <v>190801</v>
      </c>
      <c r="L8791" s="93" t="n">
        <v>153000</v>
      </c>
      <c r="M8791" s="93" t="n">
        <v>144049.5</v>
      </c>
      <c r="N8791" s="93" t="n">
        <v>56610</v>
      </c>
      <c r="O8791" s="148" t="n">
        <v>139090.9090909091</v>
      </c>
      <c r="P8791" s="93" t="inlineStr">
        <is>
          <t>카페24토너스킨팩 화장솜 60P190801</t>
        </is>
      </c>
    </row>
    <row r="8792" customFormat="1" s="93">
      <c r="B8792" s="127" t="n">
        <v>44071</v>
      </c>
      <c r="C8792" s="93">
        <f>TEXT(B8792,"aaa")</f>
        <v/>
      </c>
      <c r="E8792" s="93" t="inlineStr">
        <is>
          <t>앰플</t>
        </is>
      </c>
      <c r="F8792" s="5" t="inlineStr">
        <is>
          <t>카페24</t>
        </is>
      </c>
      <c r="G8792" s="93" t="inlineStr">
        <is>
          <t>앰플 30ml</t>
        </is>
      </c>
      <c r="H8792" s="93" t="n">
        <v>15</v>
      </c>
      <c r="J8792" s="7" t="n">
        <v>190801</v>
      </c>
      <c r="L8792" s="93" t="n">
        <v>420000</v>
      </c>
      <c r="M8792" s="93" t="n">
        <v>395430</v>
      </c>
      <c r="N8792" s="93" t="n">
        <v>50955</v>
      </c>
      <c r="O8792" s="148" t="n">
        <v>381818.1818181818</v>
      </c>
      <c r="P8792" s="93" t="inlineStr">
        <is>
          <t>카페24앰플앰플 30ml190801</t>
        </is>
      </c>
    </row>
    <row r="8793" customFormat="1" s="93">
      <c r="B8793" s="127" t="n">
        <v>44071</v>
      </c>
      <c r="C8793" s="93">
        <f>TEXT(B8793,"aaa")</f>
        <v/>
      </c>
      <c r="E8793" s="93" t="inlineStr">
        <is>
          <t>앰플</t>
        </is>
      </c>
      <c r="F8793" s="5" t="inlineStr">
        <is>
          <t>카페24</t>
        </is>
      </c>
      <c r="G8793" s="93" t="inlineStr">
        <is>
          <t>앰플 30ml  2set</t>
        </is>
      </c>
      <c r="H8793" s="93" t="n">
        <v>3</v>
      </c>
      <c r="J8793" s="7" t="n">
        <v>190801</v>
      </c>
      <c r="L8793" s="93" t="n">
        <v>144000</v>
      </c>
      <c r="M8793" s="93" t="n">
        <v>135576</v>
      </c>
      <c r="N8793" s="93" t="n">
        <v>20382</v>
      </c>
      <c r="O8793" s="148" t="n">
        <v>130909.0909090909</v>
      </c>
      <c r="P8793" s="93" t="inlineStr">
        <is>
          <t>카페24앰플앰플 30ml  2set190801</t>
        </is>
      </c>
    </row>
    <row r="8794" customFormat="1" s="93">
      <c r="B8794" s="127" t="n">
        <v>44071</v>
      </c>
      <c r="C8794" s="93">
        <f>TEXT(B8794,"aaa")</f>
        <v/>
      </c>
      <c r="E8794" s="93" t="inlineStr">
        <is>
          <t>수딩크림</t>
        </is>
      </c>
      <c r="F8794" s="5" t="inlineStr">
        <is>
          <t>카페24</t>
        </is>
      </c>
      <c r="G8794" s="93" t="inlineStr">
        <is>
          <t>수딩크림 100ml</t>
        </is>
      </c>
      <c r="H8794" s="93" t="n">
        <v>3</v>
      </c>
      <c r="J8794" s="7" t="n">
        <v>190801</v>
      </c>
      <c r="L8794" s="93" t="n">
        <v>114000</v>
      </c>
      <c r="M8794" s="93" t="n">
        <v>107331</v>
      </c>
      <c r="N8794" s="93" t="n">
        <v>9135</v>
      </c>
      <c r="O8794" s="148" t="n">
        <v>103636.3636363636</v>
      </c>
      <c r="P8794" s="93" t="inlineStr">
        <is>
          <t>카페24수딩크림수딩크림 100ml190801</t>
        </is>
      </c>
    </row>
    <row r="8795" customFormat="1" s="93">
      <c r="B8795" s="127" t="n">
        <v>44071</v>
      </c>
      <c r="C8795" s="93">
        <f>TEXT(B8795,"aaa")</f>
        <v/>
      </c>
      <c r="E8795" s="93" t="inlineStr">
        <is>
          <t>클렌징폼</t>
        </is>
      </c>
      <c r="F8795" s="5" t="inlineStr">
        <is>
          <t>카페24</t>
        </is>
      </c>
      <c r="G8795" s="93" t="inlineStr">
        <is>
          <t>클렌징폼 120ml</t>
        </is>
      </c>
      <c r="H8795" s="93" t="n">
        <v>11</v>
      </c>
      <c r="J8795" s="7" t="n">
        <v>190801</v>
      </c>
      <c r="L8795" s="93" t="n">
        <v>143000</v>
      </c>
      <c r="M8795" s="93" t="n">
        <v>134634.5</v>
      </c>
      <c r="N8795" s="93" t="n">
        <v>30250</v>
      </c>
      <c r="O8795" s="148" t="n">
        <v>130000</v>
      </c>
      <c r="P8795" s="93" t="inlineStr">
        <is>
          <t>카페24클렌징폼클렌징폼 120ml190801</t>
        </is>
      </c>
    </row>
    <row r="8796" customFormat="1" s="93">
      <c r="B8796" s="127" t="n">
        <v>44071</v>
      </c>
      <c r="C8796" s="93">
        <f>TEXT(B8796,"aaa")</f>
        <v/>
      </c>
      <c r="E8796" s="93" t="inlineStr">
        <is>
          <t>클렌징폼</t>
        </is>
      </c>
      <c r="F8796" s="5" t="inlineStr">
        <is>
          <t>카페24</t>
        </is>
      </c>
      <c r="G8796" s="93" t="inlineStr">
        <is>
          <t>클렌징폼 120ml 2set</t>
        </is>
      </c>
      <c r="H8796" s="93" t="n">
        <v>3</v>
      </c>
      <c r="J8796" s="7" t="n">
        <v>190801</v>
      </c>
      <c r="L8796" s="93" t="n">
        <v>72000</v>
      </c>
      <c r="M8796" s="93" t="n">
        <v>67788</v>
      </c>
      <c r="N8796" s="93" t="n">
        <v>7380</v>
      </c>
      <c r="O8796" s="148" t="n">
        <v>65454.54545454545</v>
      </c>
      <c r="P8796" s="93" t="inlineStr">
        <is>
          <t>카페24클렌징폼클렌징폼 120ml 2set190801</t>
        </is>
      </c>
    </row>
    <row r="8797" customFormat="1" s="93">
      <c r="B8797" s="127" t="n">
        <v>44071</v>
      </c>
      <c r="C8797" s="93">
        <f>TEXT(B8797,"aaa")</f>
        <v/>
      </c>
      <c r="E8797" s="93" t="inlineStr">
        <is>
          <t>클렌징폼</t>
        </is>
      </c>
      <c r="F8797" s="5" t="inlineStr">
        <is>
          <t>카페24</t>
        </is>
      </c>
      <c r="G8797" s="93" t="inlineStr">
        <is>
          <t>클렌징폼 120ml 3set</t>
        </is>
      </c>
      <c r="H8797" s="93" t="n">
        <v>2</v>
      </c>
      <c r="J8797" s="7" t="n">
        <v>190801</v>
      </c>
      <c r="L8797" s="93" t="n">
        <v>66000</v>
      </c>
      <c r="M8797" s="93" t="n">
        <v>62139</v>
      </c>
      <c r="N8797" s="93" t="n">
        <v>7380</v>
      </c>
      <c r="O8797" s="148" t="n">
        <v>59999.99999999999</v>
      </c>
      <c r="P8797" s="93" t="inlineStr">
        <is>
          <t>카페24클렌징폼클렌징폼 120ml 3set190801</t>
        </is>
      </c>
    </row>
    <row r="8798" customFormat="1" s="93">
      <c r="B8798" s="127" t="n">
        <v>44071</v>
      </c>
      <c r="C8798" s="93">
        <f>TEXT(B8798,"aaa")</f>
        <v/>
      </c>
      <c r="E8798" s="93" t="inlineStr">
        <is>
          <t>토너</t>
        </is>
      </c>
      <c r="F8798" s="5" t="inlineStr">
        <is>
          <t>아누아 CS</t>
        </is>
      </c>
      <c r="G8798" s="93" t="inlineStr">
        <is>
          <t>250ml</t>
        </is>
      </c>
      <c r="H8798" s="93" t="n">
        <v>21</v>
      </c>
      <c r="J8798" s="7" t="n">
        <v>190801</v>
      </c>
      <c r="L8798" s="93" t="n">
        <v>0</v>
      </c>
      <c r="M8798" s="93" t="n">
        <v>0</v>
      </c>
      <c r="N8798" s="93" t="n">
        <v>68460</v>
      </c>
      <c r="O8798" s="148" t="n">
        <v>0</v>
      </c>
      <c r="P8798" s="93" t="inlineStr">
        <is>
          <t>아누아 CS토너250ml190801</t>
        </is>
      </c>
    </row>
    <row r="8799" customFormat="1" s="93">
      <c r="B8799" s="127" t="n">
        <v>44071</v>
      </c>
      <c r="C8799" s="93">
        <f>TEXT(B8799,"aaa")</f>
        <v/>
      </c>
      <c r="E8799" s="93" t="inlineStr">
        <is>
          <t>앰플</t>
        </is>
      </c>
      <c r="F8799" s="5" t="inlineStr">
        <is>
          <t>아누아 CS</t>
        </is>
      </c>
      <c r="G8799" s="93" t="inlineStr">
        <is>
          <t>앰플 30ml</t>
        </is>
      </c>
      <c r="H8799" s="93" t="n">
        <v>35</v>
      </c>
      <c r="J8799" s="7" t="n">
        <v>190801</v>
      </c>
      <c r="L8799" s="93" t="n">
        <v>0</v>
      </c>
      <c r="M8799" s="93" t="n">
        <v>0</v>
      </c>
      <c r="N8799" s="93" t="n">
        <v>118895</v>
      </c>
      <c r="O8799" s="148" t="n">
        <v>0</v>
      </c>
      <c r="P8799" s="93" t="inlineStr">
        <is>
          <t>아누아 CS앰플앰플 30ml190801</t>
        </is>
      </c>
    </row>
    <row r="8800" customFormat="1" s="93">
      <c r="B8800" s="127" t="n">
        <v>44071</v>
      </c>
      <c r="C8800" s="93">
        <f>TEXT(B8800,"aaa")</f>
        <v/>
      </c>
      <c r="E8800" s="93" t="inlineStr">
        <is>
          <t>마스크팩</t>
        </is>
      </c>
      <c r="F8800" s="5" t="inlineStr">
        <is>
          <t>아누아 CS</t>
        </is>
      </c>
      <c r="G8800" s="93" t="inlineStr">
        <is>
          <t>마스크팩 10매</t>
        </is>
      </c>
      <c r="H8800" s="93" t="n">
        <v>20</v>
      </c>
      <c r="J8800" s="7" t="n">
        <v>190801</v>
      </c>
      <c r="L8800" s="93" t="n">
        <v>0</v>
      </c>
      <c r="M8800" s="93" t="n">
        <v>0</v>
      </c>
      <c r="N8800" s="93" t="n">
        <v>79400</v>
      </c>
      <c r="O8800" s="148" t="n">
        <v>0</v>
      </c>
      <c r="P8800" s="93" t="inlineStr">
        <is>
          <t>아누아 CS마스크팩마스크팩 10매190801</t>
        </is>
      </c>
    </row>
    <row r="8801" customFormat="1" s="93">
      <c r="B8801" s="127" t="n">
        <v>44071</v>
      </c>
      <c r="C8801" s="93">
        <f>TEXT(B8801,"aaa")</f>
        <v/>
      </c>
      <c r="E8801" s="93" t="inlineStr">
        <is>
          <t>선크림</t>
        </is>
      </c>
      <c r="F8801" s="5" t="inlineStr">
        <is>
          <t>아누아 CS</t>
        </is>
      </c>
      <c r="G8801" s="93" t="inlineStr">
        <is>
          <t>선크림 50ml</t>
        </is>
      </c>
      <c r="H8801" s="93" t="n">
        <v>20</v>
      </c>
      <c r="J8801" s="7" t="n">
        <v>190801</v>
      </c>
      <c r="L8801" s="93" t="n">
        <v>0</v>
      </c>
      <c r="M8801" s="93" t="n">
        <v>0</v>
      </c>
      <c r="N8801" s="93" t="n">
        <v>46900</v>
      </c>
      <c r="O8801" s="148" t="n">
        <v>0</v>
      </c>
      <c r="P8801" s="93" t="inlineStr">
        <is>
          <t>아누아 CS선크림선크림 50ml190801</t>
        </is>
      </c>
    </row>
    <row r="8802" customFormat="1" s="93">
      <c r="B8802" s="127" t="n">
        <v>44071</v>
      </c>
      <c r="C8802" s="93">
        <f>TEXT(B8802,"aaa")</f>
        <v/>
      </c>
      <c r="E8802" s="93" t="inlineStr">
        <is>
          <t>수딩크림</t>
        </is>
      </c>
      <c r="F8802" s="5" t="inlineStr">
        <is>
          <t>아누아 CS</t>
        </is>
      </c>
      <c r="G8802" s="93" t="inlineStr">
        <is>
          <t>수딩크림 100ml</t>
        </is>
      </c>
      <c r="H8802" s="93" t="n">
        <v>20</v>
      </c>
      <c r="J8802" s="7" t="n">
        <v>190801</v>
      </c>
      <c r="L8802" s="93" t="n">
        <v>0</v>
      </c>
      <c r="M8802" s="93" t="n">
        <v>0</v>
      </c>
      <c r="N8802" s="93" t="n">
        <v>60900</v>
      </c>
      <c r="O8802" s="148" t="n">
        <v>0</v>
      </c>
      <c r="P8802" s="93" t="inlineStr">
        <is>
          <t>아누아 CS수딩크림수딩크림 100ml190801</t>
        </is>
      </c>
    </row>
    <row r="8803" customFormat="1" s="93">
      <c r="B8803" s="127" t="n">
        <v>44071</v>
      </c>
      <c r="C8803" s="93">
        <f>TEXT(B8803,"aaa")</f>
        <v/>
      </c>
      <c r="E8803" s="93" t="inlineStr">
        <is>
          <t>클렌징폼</t>
        </is>
      </c>
      <c r="F8803" s="5" t="inlineStr">
        <is>
          <t>아누아 CS</t>
        </is>
      </c>
      <c r="G8803" s="93" t="inlineStr">
        <is>
          <t>클렌징폼 120ml</t>
        </is>
      </c>
      <c r="H8803" s="93" t="n">
        <v>20</v>
      </c>
      <c r="J8803" s="7" t="n">
        <v>190801</v>
      </c>
      <c r="L8803" s="93" t="n">
        <v>0</v>
      </c>
      <c r="M8803" s="93" t="n">
        <v>0</v>
      </c>
      <c r="N8803" s="93" t="n">
        <v>55000</v>
      </c>
      <c r="O8803" s="148" t="n">
        <v>0</v>
      </c>
      <c r="P8803" s="93" t="inlineStr">
        <is>
          <t>아누아 CS클렌징폼클렌징폼 120ml190801</t>
        </is>
      </c>
    </row>
    <row r="8804" customFormat="1" s="93">
      <c r="B8804" s="127" t="n">
        <v>44071</v>
      </c>
      <c r="C8804" s="93">
        <f>TEXT(B8804,"aaa")</f>
        <v/>
      </c>
      <c r="E8804" s="93" t="inlineStr">
        <is>
          <t>머드크림마스크</t>
        </is>
      </c>
      <c r="F8804" s="5" t="inlineStr">
        <is>
          <t>아누아 CS</t>
        </is>
      </c>
      <c r="G8804" s="93" t="inlineStr">
        <is>
          <t>머드크림마스크 100ml</t>
        </is>
      </c>
      <c r="H8804" s="93" t="n">
        <v>20</v>
      </c>
      <c r="J8804" s="7" t="n">
        <v>190801</v>
      </c>
      <c r="L8804" s="93" t="n">
        <v>0</v>
      </c>
      <c r="M8804" s="93" t="n">
        <v>0</v>
      </c>
      <c r="N8804" s="93" t="n">
        <v>28840</v>
      </c>
      <c r="O8804" s="148" t="n">
        <v>0</v>
      </c>
      <c r="P8804" s="93" t="inlineStr">
        <is>
          <t>아누아 CS머드크림마스크머드크림마스크 100ml190801</t>
        </is>
      </c>
    </row>
    <row r="8805" customFormat="1" s="93">
      <c r="B8805" s="127" t="n">
        <v>44071</v>
      </c>
      <c r="C8805" s="93">
        <f>TEXT(B8805,"aaa")</f>
        <v/>
      </c>
      <c r="E8805" s="93" t="inlineStr">
        <is>
          <t>토너</t>
        </is>
      </c>
      <c r="F8805" s="5" t="inlineStr">
        <is>
          <t>큐텐재팬</t>
        </is>
      </c>
      <c r="G8805" s="93" t="inlineStr">
        <is>
          <t>200726=250ml</t>
        </is>
      </c>
      <c r="H8805" s="93" t="n">
        <v>4</v>
      </c>
      <c r="J8805" s="7" t="n">
        <v>190801</v>
      </c>
      <c r="L8805" s="93" t="n">
        <v>132000</v>
      </c>
      <c r="M8805" s="93" t="n">
        <v>117480</v>
      </c>
      <c r="N8805" s="93" t="n">
        <v>13040</v>
      </c>
      <c r="O8805" s="148" t="n">
        <v>120000</v>
      </c>
      <c r="P8805" s="93" t="inlineStr">
        <is>
          <t>큐텐재팬토너200726=250ml190801</t>
        </is>
      </c>
    </row>
    <row r="8806" customFormat="1" s="93">
      <c r="B8806" s="127" t="n">
        <v>44071</v>
      </c>
      <c r="C8806" s="93">
        <f>TEXT(B8806,"aaa")</f>
        <v/>
      </c>
      <c r="E8806" s="93" t="inlineStr">
        <is>
          <t>토너</t>
        </is>
      </c>
      <c r="F8806" s="5" t="inlineStr">
        <is>
          <t>큐텐재팬</t>
        </is>
      </c>
      <c r="G8806" s="93" t="inlineStr">
        <is>
          <t>200726=250ml 2set</t>
        </is>
      </c>
      <c r="H8806" s="93" t="n">
        <v>2</v>
      </c>
      <c r="J8806" s="7" t="n">
        <v>190801</v>
      </c>
      <c r="L8806" s="93" t="n">
        <v>106000</v>
      </c>
      <c r="M8806" s="93" t="n">
        <v>94340</v>
      </c>
      <c r="N8806" s="93" t="n">
        <v>13040</v>
      </c>
      <c r="O8806" s="148" t="n">
        <v>96363.63636363635</v>
      </c>
      <c r="P8806" s="93" t="inlineStr">
        <is>
          <t>큐텐재팬토너200726=250ml 2set190801</t>
        </is>
      </c>
    </row>
    <row r="8807" customFormat="1" s="93">
      <c r="B8807" s="127" t="n">
        <v>44072</v>
      </c>
      <c r="C8807" s="93">
        <f>TEXT(B8807,"aaa")</f>
        <v/>
      </c>
      <c r="E8807" s="93" t="inlineStr">
        <is>
          <t>토너</t>
        </is>
      </c>
      <c r="F8807" s="5" t="inlineStr">
        <is>
          <t>스타일쉐어</t>
        </is>
      </c>
      <c r="G8807" s="93" t="inlineStr">
        <is>
          <t>250ml</t>
        </is>
      </c>
      <c r="H8807" s="93" t="n">
        <v>4</v>
      </c>
      <c r="J8807" s="7" t="n">
        <v>190801</v>
      </c>
      <c r="L8807" s="93" t="n">
        <v>80000</v>
      </c>
      <c r="M8807" s="93" t="n">
        <v>60000</v>
      </c>
      <c r="N8807" s="93" t="n">
        <v>13040</v>
      </c>
      <c r="O8807" s="148" t="n">
        <v>72727.27272727272</v>
      </c>
      <c r="P8807" s="93" t="inlineStr">
        <is>
          <t>스타일쉐어토너250ml190801</t>
        </is>
      </c>
    </row>
    <row r="8808" customFormat="1" s="93">
      <c r="B8808" s="127" t="n">
        <v>44072</v>
      </c>
      <c r="C8808" s="93">
        <f>TEXT(B8808,"aaa")</f>
        <v/>
      </c>
      <c r="E8808" s="93" t="inlineStr">
        <is>
          <t>선크림</t>
        </is>
      </c>
      <c r="F8808" s="5" t="inlineStr">
        <is>
          <t>카페24</t>
        </is>
      </c>
      <c r="G8808" s="93" t="inlineStr">
        <is>
          <t>선크림 50ml</t>
        </is>
      </c>
      <c r="H8808" s="93" t="n">
        <v>1</v>
      </c>
      <c r="J8808" s="7" t="n">
        <v>190801</v>
      </c>
      <c r="L8808" s="93" t="n">
        <v>20000</v>
      </c>
      <c r="M8808" s="93" t="n">
        <v>18830</v>
      </c>
      <c r="N8808" s="93" t="n">
        <v>2345</v>
      </c>
      <c r="O8808" s="148" t="n">
        <v>18181.81818181818</v>
      </c>
      <c r="P8808" s="93" t="inlineStr">
        <is>
          <t>카페24선크림선크림 50ml190801</t>
        </is>
      </c>
    </row>
    <row r="8809" customFormat="1" s="93">
      <c r="B8809" s="127" t="n">
        <v>44072</v>
      </c>
      <c r="C8809" s="93">
        <f>TEXT(B8809,"aaa")</f>
        <v/>
      </c>
      <c r="E8809" s="93" t="inlineStr">
        <is>
          <t>선크림</t>
        </is>
      </c>
      <c r="F8809" s="5" t="inlineStr">
        <is>
          <t>카페24</t>
        </is>
      </c>
      <c r="G8809" s="93" t="inlineStr">
        <is>
          <t>선크림 50ml  2set</t>
        </is>
      </c>
      <c r="H8809" s="93" t="n">
        <v>1</v>
      </c>
      <c r="J8809" s="7" t="n">
        <v>190801</v>
      </c>
      <c r="L8809" s="93" t="n">
        <v>35000</v>
      </c>
      <c r="M8809" s="93" t="n">
        <v>32952.5</v>
      </c>
      <c r="N8809" s="93" t="n">
        <v>4690</v>
      </c>
      <c r="O8809" s="148" t="n">
        <v>31818.18181818182</v>
      </c>
      <c r="P8809" s="93" t="inlineStr">
        <is>
          <t>카페24선크림선크림 50ml  2set190801</t>
        </is>
      </c>
    </row>
    <row r="8810" customFormat="1" s="93">
      <c r="B8810" s="127" t="n">
        <v>44072</v>
      </c>
      <c r="C8810" s="93">
        <f>TEXT(B8810,"aaa")</f>
        <v/>
      </c>
      <c r="E8810" s="93" t="inlineStr">
        <is>
          <t>클렌징폼</t>
        </is>
      </c>
      <c r="F8810" s="5" t="inlineStr">
        <is>
          <t>카페24</t>
        </is>
      </c>
      <c r="G8810" s="93" t="inlineStr">
        <is>
          <t>클렌징폼 120ml(선크림할인)</t>
        </is>
      </c>
      <c r="H8810" s="93" t="n">
        <v>1</v>
      </c>
      <c r="J8810" s="7" t="n">
        <v>190801</v>
      </c>
      <c r="L8810" s="93" t="n">
        <v>10000</v>
      </c>
      <c r="M8810" s="93" t="n">
        <v>9415</v>
      </c>
      <c r="N8810" s="93" t="n">
        <v>2750</v>
      </c>
      <c r="O8810" s="148" t="n">
        <v>9090.90909090909</v>
      </c>
      <c r="P8810" s="93" t="inlineStr">
        <is>
          <t>카페24클렌징폼클렌징폼 120ml(선크림할인)190801</t>
        </is>
      </c>
    </row>
    <row r="8811" customFormat="1" s="93">
      <c r="B8811" s="127" t="n">
        <v>44072</v>
      </c>
      <c r="C8811" s="93">
        <f>TEXT(B8811,"aaa")</f>
        <v/>
      </c>
      <c r="E8811" s="93" t="inlineStr">
        <is>
          <t>여름 한정 진정세트</t>
        </is>
      </c>
      <c r="F8811" s="5" t="inlineStr">
        <is>
          <t>카페24</t>
        </is>
      </c>
      <c r="G8811" s="93" t="inlineStr">
        <is>
          <t>여름 한정 진정세트 (대용량)</t>
        </is>
      </c>
      <c r="H8811" s="93" t="n">
        <v>2</v>
      </c>
      <c r="J8811" s="7" t="n">
        <v>190801</v>
      </c>
      <c r="L8811" s="93" t="n">
        <v>90000</v>
      </c>
      <c r="M8811" s="93" t="n">
        <v>84735</v>
      </c>
      <c r="N8811" s="93" t="n">
        <v>14140</v>
      </c>
      <c r="O8811" s="148" t="n">
        <v>81818.18181818181</v>
      </c>
      <c r="P8811" s="93" t="inlineStr">
        <is>
          <t>카페24여름 한정 진정세트여름 한정 진정세트 (대용량)190801</t>
        </is>
      </c>
    </row>
    <row r="8812" customFormat="1" s="93">
      <c r="B8812" s="127" t="n">
        <v>44072</v>
      </c>
      <c r="C8812" s="93">
        <f>TEXT(B8812,"aaa")</f>
        <v/>
      </c>
      <c r="E8812" s="93" t="inlineStr">
        <is>
          <t>어성초진정패키지</t>
        </is>
      </c>
      <c r="F8812" s="5" t="inlineStr">
        <is>
          <t>카페24</t>
        </is>
      </c>
      <c r="G8812" s="93" t="inlineStr">
        <is>
          <t>어성초 진정패키지세트</t>
        </is>
      </c>
      <c r="H8812" s="93" t="n">
        <v>4</v>
      </c>
      <c r="J8812" s="7" t="n">
        <v>190801</v>
      </c>
      <c r="L8812" s="93" t="n">
        <v>396000</v>
      </c>
      <c r="M8812" s="93" t="n">
        <v>372834</v>
      </c>
      <c r="N8812" s="93" t="n">
        <v>60548</v>
      </c>
      <c r="O8812" s="148" t="n">
        <v>360000</v>
      </c>
      <c r="P8812" s="93" t="inlineStr">
        <is>
          <t>카페24어성초진정패키지어성초 진정패키지세트190801</t>
        </is>
      </c>
    </row>
    <row r="8813" customFormat="1" s="93">
      <c r="B8813" s="127" t="n">
        <v>44072</v>
      </c>
      <c r="C8813" s="93">
        <f>TEXT(B8813,"aaa")</f>
        <v/>
      </c>
      <c r="E8813" s="93" t="inlineStr">
        <is>
          <t>머드크림마스크</t>
        </is>
      </c>
      <c r="F8813" s="5" t="inlineStr">
        <is>
          <t>카페24</t>
        </is>
      </c>
      <c r="G8813" s="93" t="inlineStr">
        <is>
          <t>머드크림마스크 100ml</t>
        </is>
      </c>
      <c r="H8813" s="93" t="n">
        <v>3</v>
      </c>
      <c r="J8813" s="7" t="n">
        <v>190801</v>
      </c>
      <c r="L8813" s="93" t="n">
        <v>60000</v>
      </c>
      <c r="M8813" s="93" t="n">
        <v>56490</v>
      </c>
      <c r="N8813" s="93" t="n">
        <v>4326</v>
      </c>
      <c r="O8813" s="148" t="n">
        <v>54545.45454545454</v>
      </c>
      <c r="P8813" s="93" t="inlineStr">
        <is>
          <t>카페24머드크림마스크머드크림마스크 100ml190801</t>
        </is>
      </c>
    </row>
    <row r="8814" customFormat="1" s="93">
      <c r="B8814" s="127" t="n">
        <v>44072</v>
      </c>
      <c r="C8814" s="93">
        <f>TEXT(B8814,"aaa")</f>
        <v/>
      </c>
      <c r="E8814" s="93" t="inlineStr">
        <is>
          <t>머드크림마스크</t>
        </is>
      </c>
      <c r="F8814" s="5" t="inlineStr">
        <is>
          <t>카페24</t>
        </is>
      </c>
      <c r="G8814" s="93" t="inlineStr">
        <is>
          <t>머드크림마스크 100ml 2set</t>
        </is>
      </c>
      <c r="H8814" s="93" t="n">
        <v>1</v>
      </c>
      <c r="J8814" s="7" t="n">
        <v>190801</v>
      </c>
      <c r="L8814" s="93" t="n">
        <v>35000</v>
      </c>
      <c r="M8814" s="93" t="n">
        <v>32952.5</v>
      </c>
      <c r="N8814" s="93" t="n">
        <v>2884</v>
      </c>
      <c r="O8814" s="148" t="n">
        <v>31818.18181818182</v>
      </c>
      <c r="P8814" s="93" t="inlineStr">
        <is>
          <t>카페24머드크림마스크머드크림마스크 100ml 2set190801</t>
        </is>
      </c>
    </row>
    <row r="8815" customFormat="1" s="93">
      <c r="B8815" s="127" t="n">
        <v>44072</v>
      </c>
      <c r="C8815" s="93">
        <f>TEXT(B8815,"aaa")</f>
        <v/>
      </c>
      <c r="E8815" s="93" t="inlineStr">
        <is>
          <t>마스크팩</t>
        </is>
      </c>
      <c r="F8815" s="5" t="inlineStr">
        <is>
          <t>카페24</t>
        </is>
      </c>
      <c r="G8815" s="93" t="inlineStr">
        <is>
          <t>마스크팩 1매</t>
        </is>
      </c>
      <c r="H8815" s="93" t="n">
        <v>1</v>
      </c>
      <c r="J8815" s="7" t="n">
        <v>190801</v>
      </c>
      <c r="L8815" s="93" t="n">
        <v>4000</v>
      </c>
      <c r="M8815" s="93" t="n">
        <v>3766</v>
      </c>
      <c r="N8815" s="93" t="n">
        <v>397</v>
      </c>
      <c r="O8815" s="148" t="n">
        <v>3636.363636363636</v>
      </c>
      <c r="P8815" s="93" t="inlineStr">
        <is>
          <t>카페24마스크팩마스크팩 1매190801</t>
        </is>
      </c>
    </row>
    <row r="8816" customFormat="1" s="93">
      <c r="B8816" s="127" t="n">
        <v>44072</v>
      </c>
      <c r="C8816" s="93">
        <f>TEXT(B8816,"aaa")</f>
        <v/>
      </c>
      <c r="E8816" s="93" t="inlineStr">
        <is>
          <t>마스크팩</t>
        </is>
      </c>
      <c r="F8816" s="5" t="inlineStr">
        <is>
          <t>카페24</t>
        </is>
      </c>
      <c r="G8816" s="93" t="inlineStr">
        <is>
          <t>마스크팩 10매</t>
        </is>
      </c>
      <c r="H8816" s="93" t="n">
        <v>3</v>
      </c>
      <c r="J8816" s="7" t="n">
        <v>190801</v>
      </c>
      <c r="L8816" s="93" t="n">
        <v>60000</v>
      </c>
      <c r="M8816" s="93" t="n">
        <v>56490</v>
      </c>
      <c r="N8816" s="93" t="n">
        <v>11910</v>
      </c>
      <c r="O8816" s="148" t="n">
        <v>54545.45454545454</v>
      </c>
      <c r="P8816" s="93" t="inlineStr">
        <is>
          <t>카페24마스크팩마스크팩 10매190801</t>
        </is>
      </c>
    </row>
    <row r="8817" customFormat="1" s="93">
      <c r="B8817" s="127" t="n">
        <v>44072</v>
      </c>
      <c r="C8817" s="93">
        <f>TEXT(B8817,"aaa")</f>
        <v/>
      </c>
      <c r="E8817" s="93" t="inlineStr">
        <is>
          <t>토너</t>
        </is>
      </c>
      <c r="F8817" s="5" t="inlineStr">
        <is>
          <t>카페24</t>
        </is>
      </c>
      <c r="G8817" s="93" t="inlineStr">
        <is>
          <t>250ml</t>
        </is>
      </c>
      <c r="H8817" s="93" t="n">
        <v>65</v>
      </c>
      <c r="J8817" s="7" t="n">
        <v>190801</v>
      </c>
      <c r="L8817" s="93" t="n">
        <v>1300000</v>
      </c>
      <c r="M8817" s="93" t="n">
        <v>1223950</v>
      </c>
      <c r="N8817" s="93" t="n">
        <v>211900</v>
      </c>
      <c r="O8817" s="148" t="n">
        <v>1181818.181818182</v>
      </c>
      <c r="P8817" s="93" t="inlineStr">
        <is>
          <t>카페24토너250ml190801</t>
        </is>
      </c>
    </row>
    <row r="8818" customFormat="1" s="93">
      <c r="B8818" s="127" t="n">
        <v>44072</v>
      </c>
      <c r="C8818" s="93">
        <f>TEXT(B8818,"aaa")</f>
        <v/>
      </c>
      <c r="E8818" s="93" t="inlineStr">
        <is>
          <t>토너</t>
        </is>
      </c>
      <c r="F8818" s="5" t="inlineStr">
        <is>
          <t>카페24</t>
        </is>
      </c>
      <c r="G8818" s="93" t="inlineStr">
        <is>
          <t>250ml 2set</t>
        </is>
      </c>
      <c r="H8818" s="93" t="n">
        <v>35</v>
      </c>
      <c r="J8818" s="7" t="n">
        <v>190801</v>
      </c>
      <c r="L8818" s="93" t="n">
        <v>1225000</v>
      </c>
      <c r="M8818" s="93" t="n">
        <v>1153337.5</v>
      </c>
      <c r="N8818" s="93" t="n">
        <v>228200</v>
      </c>
      <c r="O8818" s="148" t="n">
        <v>1113636.363636364</v>
      </c>
      <c r="P8818" s="93" t="inlineStr">
        <is>
          <t>카페24토너250ml 2set190801</t>
        </is>
      </c>
    </row>
    <row r="8819" customFormat="1" s="93">
      <c r="B8819" s="127" t="n">
        <v>44072</v>
      </c>
      <c r="C8819" s="93">
        <f>TEXT(B8819,"aaa")</f>
        <v/>
      </c>
      <c r="E8819" s="93" t="inlineStr">
        <is>
          <t>토너</t>
        </is>
      </c>
      <c r="F8819" s="5" t="inlineStr">
        <is>
          <t>카페24</t>
        </is>
      </c>
      <c r="G8819" s="93" t="inlineStr">
        <is>
          <t>500ml</t>
        </is>
      </c>
      <c r="H8819" s="93" t="n">
        <v>44</v>
      </c>
      <c r="J8819" s="7" t="n">
        <v>190801</v>
      </c>
      <c r="L8819" s="93" t="n">
        <v>1452000</v>
      </c>
      <c r="M8819" s="93" t="n">
        <v>1367058</v>
      </c>
      <c r="N8819" s="93" t="n">
        <v>207900</v>
      </c>
      <c r="O8819" s="148" t="n">
        <v>1320000</v>
      </c>
      <c r="P8819" s="93" t="inlineStr">
        <is>
          <t>카페24토너500ml190801</t>
        </is>
      </c>
    </row>
    <row r="8820" customFormat="1" s="93">
      <c r="B8820" s="127" t="n">
        <v>44072</v>
      </c>
      <c r="C8820" s="93">
        <f>TEXT(B8820,"aaa")</f>
        <v/>
      </c>
      <c r="E8820" s="93" t="inlineStr">
        <is>
          <t>토너</t>
        </is>
      </c>
      <c r="F8820" s="5" t="inlineStr">
        <is>
          <t>카페24</t>
        </is>
      </c>
      <c r="G8820" s="93" t="inlineStr">
        <is>
          <t>스킨팩 화장솜 60P</t>
        </is>
      </c>
      <c r="H8820" s="93" t="n">
        <v>48</v>
      </c>
      <c r="J8820" s="7" t="n">
        <v>190801</v>
      </c>
      <c r="L8820" s="93" t="n">
        <v>144000</v>
      </c>
      <c r="M8820" s="93" t="n">
        <v>135576</v>
      </c>
      <c r="N8820" s="93" t="n">
        <v>53280</v>
      </c>
      <c r="O8820" s="148" t="n">
        <v>130909.0909090909</v>
      </c>
      <c r="P8820" s="93" t="inlineStr">
        <is>
          <t>카페24토너스킨팩 화장솜 60P190801</t>
        </is>
      </c>
    </row>
    <row r="8821" customFormat="1" s="93">
      <c r="B8821" s="127" t="n">
        <v>44072</v>
      </c>
      <c r="C8821" s="93">
        <f>TEXT(B8821,"aaa")</f>
        <v/>
      </c>
      <c r="E8821" s="93" t="inlineStr">
        <is>
          <t>앰플</t>
        </is>
      </c>
      <c r="F8821" s="5" t="inlineStr">
        <is>
          <t>카페24</t>
        </is>
      </c>
      <c r="G8821" s="93" t="inlineStr">
        <is>
          <t>앰플 30ml</t>
        </is>
      </c>
      <c r="H8821" s="93" t="n">
        <v>10</v>
      </c>
      <c r="J8821" s="7" t="n">
        <v>190801</v>
      </c>
      <c r="L8821" s="93" t="n">
        <v>280000</v>
      </c>
      <c r="M8821" s="93" t="n">
        <v>263620</v>
      </c>
      <c r="N8821" s="93" t="n">
        <v>33970</v>
      </c>
      <c r="O8821" s="148" t="n">
        <v>254545.4545454545</v>
      </c>
      <c r="P8821" s="93" t="inlineStr">
        <is>
          <t>카페24앰플앰플 30ml190801</t>
        </is>
      </c>
    </row>
    <row r="8822" customFormat="1" s="93">
      <c r="B8822" s="127" t="n">
        <v>44072</v>
      </c>
      <c r="C8822" s="93">
        <f>TEXT(B8822,"aaa")</f>
        <v/>
      </c>
      <c r="E8822" s="93" t="inlineStr">
        <is>
          <t>앰플</t>
        </is>
      </c>
      <c r="F8822" s="5" t="inlineStr">
        <is>
          <t>카페24</t>
        </is>
      </c>
      <c r="G8822" s="93" t="inlineStr">
        <is>
          <t>앰플 30ml  2set</t>
        </is>
      </c>
      <c r="H8822" s="93" t="n">
        <v>2</v>
      </c>
      <c r="J8822" s="7" t="n">
        <v>190801</v>
      </c>
      <c r="L8822" s="93" t="n">
        <v>96000</v>
      </c>
      <c r="M8822" s="93" t="n">
        <v>90384</v>
      </c>
      <c r="N8822" s="93" t="n">
        <v>13588</v>
      </c>
      <c r="O8822" s="148" t="n">
        <v>87272.72727272726</v>
      </c>
      <c r="P8822" s="93" t="inlineStr">
        <is>
          <t>카페24앰플앰플 30ml  2set190801</t>
        </is>
      </c>
    </row>
    <row r="8823" customFormat="1" s="93">
      <c r="B8823" s="127" t="n">
        <v>44072</v>
      </c>
      <c r="C8823" s="93">
        <f>TEXT(B8823,"aaa")</f>
        <v/>
      </c>
      <c r="E8823" s="93" t="inlineStr">
        <is>
          <t>수딩크림</t>
        </is>
      </c>
      <c r="F8823" s="5" t="inlineStr">
        <is>
          <t>카페24</t>
        </is>
      </c>
      <c r="G8823" s="93" t="inlineStr">
        <is>
          <t>수딩크림 100ml</t>
        </is>
      </c>
      <c r="H8823" s="93" t="n">
        <v>4</v>
      </c>
      <c r="J8823" s="7" t="n">
        <v>190801</v>
      </c>
      <c r="L8823" s="93" t="n">
        <v>152000</v>
      </c>
      <c r="M8823" s="93" t="n">
        <v>143108</v>
      </c>
      <c r="N8823" s="93" t="n">
        <v>12180</v>
      </c>
      <c r="O8823" s="148" t="n">
        <v>138181.8181818182</v>
      </c>
      <c r="P8823" s="93" t="inlineStr">
        <is>
          <t>카페24수딩크림수딩크림 100ml190801</t>
        </is>
      </c>
    </row>
    <row r="8824" customFormat="1" s="93">
      <c r="B8824" s="127" t="n">
        <v>44072</v>
      </c>
      <c r="C8824" s="93">
        <f>TEXT(B8824,"aaa")</f>
        <v/>
      </c>
      <c r="E8824" s="93" t="inlineStr">
        <is>
          <t>클렌징폼</t>
        </is>
      </c>
      <c r="F8824" s="5" t="inlineStr">
        <is>
          <t>카페24</t>
        </is>
      </c>
      <c r="G8824" s="93" t="inlineStr">
        <is>
          <t>클렌징폼 120ml</t>
        </is>
      </c>
      <c r="H8824" s="93" t="n">
        <v>4</v>
      </c>
      <c r="J8824" s="7" t="n">
        <v>190801</v>
      </c>
      <c r="L8824" s="93" t="n">
        <v>52000</v>
      </c>
      <c r="M8824" s="93" t="n">
        <v>48958</v>
      </c>
      <c r="N8824" s="93" t="n">
        <v>11000</v>
      </c>
      <c r="O8824" s="148" t="n">
        <v>47272.72727272727</v>
      </c>
      <c r="P8824" s="93" t="inlineStr">
        <is>
          <t>카페24클렌징폼클렌징폼 120ml190801</t>
        </is>
      </c>
    </row>
    <row r="8825" customFormat="1" s="93">
      <c r="B8825" s="127" t="n">
        <v>44072</v>
      </c>
      <c r="C8825" s="93">
        <f>TEXT(B8825,"aaa")</f>
        <v/>
      </c>
      <c r="E8825" s="93" t="inlineStr">
        <is>
          <t>클렌징폼</t>
        </is>
      </c>
      <c r="F8825" s="5" t="inlineStr">
        <is>
          <t>카페24</t>
        </is>
      </c>
      <c r="G8825" s="93" t="inlineStr">
        <is>
          <t>클렌징폼 120ml 2set</t>
        </is>
      </c>
      <c r="H8825" s="93" t="n">
        <v>1</v>
      </c>
      <c r="J8825" s="7" t="n">
        <v>190801</v>
      </c>
      <c r="L8825" s="93" t="n">
        <v>24000</v>
      </c>
      <c r="M8825" s="93" t="n">
        <v>22596</v>
      </c>
      <c r="N8825" s="93" t="n">
        <v>2460</v>
      </c>
      <c r="O8825" s="148" t="n">
        <v>21818.18181818182</v>
      </c>
      <c r="P8825" s="93" t="inlineStr">
        <is>
          <t>카페24클렌징폼클렌징폼 120ml 2set190801</t>
        </is>
      </c>
    </row>
    <row r="8826" customFormat="1" s="93">
      <c r="B8826" s="127" t="n">
        <v>44072</v>
      </c>
      <c r="C8826" s="93">
        <f>TEXT(B8826,"aaa")</f>
        <v/>
      </c>
      <c r="E8826" s="93" t="inlineStr">
        <is>
          <t>클렌징폼</t>
        </is>
      </c>
      <c r="F8826" s="5" t="inlineStr">
        <is>
          <t>카페24</t>
        </is>
      </c>
      <c r="G8826" s="93" t="inlineStr">
        <is>
          <t>클렌징폼 120ml 3set</t>
        </is>
      </c>
      <c r="H8826" s="93" t="n">
        <v>1</v>
      </c>
      <c r="J8826" s="7" t="n">
        <v>190801</v>
      </c>
      <c r="L8826" s="93" t="n">
        <v>33000</v>
      </c>
      <c r="M8826" s="93" t="n">
        <v>31069.5</v>
      </c>
      <c r="N8826" s="93" t="n">
        <v>3690</v>
      </c>
      <c r="O8826" s="148" t="n">
        <v>30000</v>
      </c>
      <c r="P8826" s="93" t="inlineStr">
        <is>
          <t>카페24클렌징폼클렌징폼 120ml 3set190801</t>
        </is>
      </c>
    </row>
    <row r="8827" customFormat="1" s="93">
      <c r="B8827" s="127" t="n">
        <v>44073</v>
      </c>
      <c r="C8827" s="93">
        <f>TEXT(B8827,"aaa")</f>
        <v/>
      </c>
      <c r="E8827" s="93" t="inlineStr">
        <is>
          <t>토너</t>
        </is>
      </c>
      <c r="F8827" s="5" t="inlineStr">
        <is>
          <t>스타일쉐어</t>
        </is>
      </c>
      <c r="G8827" s="93" t="inlineStr">
        <is>
          <t>250ml</t>
        </is>
      </c>
      <c r="H8827" s="93" t="n">
        <v>5</v>
      </c>
      <c r="J8827" s="7" t="n">
        <v>190801</v>
      </c>
      <c r="L8827" s="93" t="n">
        <v>100000</v>
      </c>
      <c r="M8827" s="93" t="n">
        <v>75000</v>
      </c>
      <c r="N8827" s="93" t="n">
        <v>16300</v>
      </c>
      <c r="O8827" s="148" t="n">
        <v>90909.0909090909</v>
      </c>
      <c r="P8827" s="93" t="inlineStr">
        <is>
          <t>스타일쉐어토너250ml190801</t>
        </is>
      </c>
    </row>
    <row r="8828" customFormat="1" s="93">
      <c r="B8828" s="127" t="n">
        <v>44073</v>
      </c>
      <c r="C8828" s="93">
        <f>TEXT(B8828,"aaa")</f>
        <v/>
      </c>
      <c r="E8828" s="93" t="inlineStr">
        <is>
          <t>선크림</t>
        </is>
      </c>
      <c r="F8828" s="5" t="inlineStr">
        <is>
          <t>카페24</t>
        </is>
      </c>
      <c r="G8828" s="93" t="inlineStr">
        <is>
          <t>선크림 50ml</t>
        </is>
      </c>
      <c r="H8828" s="93" t="n">
        <v>3</v>
      </c>
      <c r="J8828" s="7" t="n">
        <v>190801</v>
      </c>
      <c r="L8828" s="93" t="n">
        <v>60000</v>
      </c>
      <c r="M8828" s="93" t="n">
        <v>56490</v>
      </c>
      <c r="N8828" s="93" t="n">
        <v>7035</v>
      </c>
      <c r="O8828" s="148" t="n">
        <v>54545.45454545454</v>
      </c>
      <c r="P8828" s="93" t="inlineStr">
        <is>
          <t>카페24선크림선크림 50ml190801</t>
        </is>
      </c>
    </row>
    <row r="8829" customFormat="1" s="93">
      <c r="B8829" s="127" t="n">
        <v>44073</v>
      </c>
      <c r="C8829" s="93">
        <f>TEXT(B8829,"aaa")</f>
        <v/>
      </c>
      <c r="E8829" s="93" t="inlineStr">
        <is>
          <t>여름 한정 진정세트</t>
        </is>
      </c>
      <c r="F8829" s="5" t="inlineStr">
        <is>
          <t>카페24</t>
        </is>
      </c>
      <c r="G8829" s="93" t="inlineStr">
        <is>
          <t>여름 한정 진정세트</t>
        </is>
      </c>
      <c r="H8829" s="93" t="n">
        <v>1</v>
      </c>
      <c r="J8829" s="7" t="n">
        <v>190801</v>
      </c>
      <c r="L8829" s="93" t="n">
        <v>35000</v>
      </c>
      <c r="M8829" s="93" t="n">
        <v>32952.5</v>
      </c>
      <c r="N8829" s="93" t="n">
        <v>5605</v>
      </c>
      <c r="O8829" s="148" t="n">
        <v>31818.18181818182</v>
      </c>
      <c r="P8829" s="93" t="inlineStr">
        <is>
          <t>카페24여름 한정 진정세트여름 한정 진정세트190801</t>
        </is>
      </c>
    </row>
    <row r="8830" customFormat="1" s="93">
      <c r="B8830" s="127" t="n">
        <v>44073</v>
      </c>
      <c r="C8830" s="93">
        <f>TEXT(B8830,"aaa")</f>
        <v/>
      </c>
      <c r="E8830" s="93" t="inlineStr">
        <is>
          <t>여름 한정 진정세트</t>
        </is>
      </c>
      <c r="F8830" s="5" t="inlineStr">
        <is>
          <t>카페24</t>
        </is>
      </c>
      <c r="G8830" s="93" t="inlineStr">
        <is>
          <t>여름 한정 진정세트 (대용량)</t>
        </is>
      </c>
      <c r="H8830" s="93" t="n">
        <v>3</v>
      </c>
      <c r="J8830" s="7" t="n">
        <v>190801</v>
      </c>
      <c r="L8830" s="93" t="n">
        <v>135000</v>
      </c>
      <c r="M8830" s="93" t="n">
        <v>127102.5</v>
      </c>
      <c r="N8830" s="93" t="n">
        <v>21210</v>
      </c>
      <c r="O8830" s="148" t="n">
        <v>122727.2727272727</v>
      </c>
      <c r="P8830" s="93" t="inlineStr">
        <is>
          <t>카페24여름 한정 진정세트여름 한정 진정세트 (대용량)190801</t>
        </is>
      </c>
    </row>
    <row r="8831" customFormat="1" s="93">
      <c r="B8831" s="127" t="n">
        <v>44073</v>
      </c>
      <c r="C8831" s="93">
        <f>TEXT(B8831,"aaa")</f>
        <v/>
      </c>
      <c r="E8831" s="93" t="inlineStr">
        <is>
          <t>어성초진정패키지</t>
        </is>
      </c>
      <c r="F8831" s="5" t="inlineStr">
        <is>
          <t>카페24</t>
        </is>
      </c>
      <c r="G8831" s="93" t="inlineStr">
        <is>
          <t>어성초 진정패키지세트</t>
        </is>
      </c>
      <c r="H8831" s="93" t="n">
        <v>2</v>
      </c>
      <c r="J8831" s="7" t="n">
        <v>190801</v>
      </c>
      <c r="L8831" s="93" t="n">
        <v>198000</v>
      </c>
      <c r="M8831" s="93" t="n">
        <v>186417</v>
      </c>
      <c r="N8831" s="93" t="n">
        <v>30274</v>
      </c>
      <c r="O8831" s="148" t="n">
        <v>180000</v>
      </c>
      <c r="P8831" s="93" t="inlineStr">
        <is>
          <t>카페24어성초진정패키지어성초 진정패키지세트190801</t>
        </is>
      </c>
    </row>
    <row r="8832" customFormat="1" s="93">
      <c r="B8832" s="127" t="n">
        <v>44073</v>
      </c>
      <c r="C8832" s="93">
        <f>TEXT(B8832,"aaa")</f>
        <v/>
      </c>
      <c r="E8832" s="93" t="inlineStr">
        <is>
          <t>머드크림마스크</t>
        </is>
      </c>
      <c r="F8832" s="5" t="inlineStr">
        <is>
          <t>카페24</t>
        </is>
      </c>
      <c r="G8832" s="93" t="inlineStr">
        <is>
          <t>머드크림마스크 100ml</t>
        </is>
      </c>
      <c r="H8832" s="93" t="n">
        <v>3</v>
      </c>
      <c r="J8832" s="7" t="n">
        <v>190801</v>
      </c>
      <c r="L8832" s="93" t="n">
        <v>60000</v>
      </c>
      <c r="M8832" s="93" t="n">
        <v>56490</v>
      </c>
      <c r="N8832" s="93" t="n">
        <v>4326</v>
      </c>
      <c r="O8832" s="148" t="n">
        <v>54545.45454545454</v>
      </c>
      <c r="P8832" s="93" t="inlineStr">
        <is>
          <t>카페24머드크림마스크머드크림마스크 100ml190801</t>
        </is>
      </c>
    </row>
    <row r="8833" customFormat="1" s="93">
      <c r="B8833" s="127" t="n">
        <v>44073</v>
      </c>
      <c r="C8833" s="93">
        <f>TEXT(B8833,"aaa")</f>
        <v/>
      </c>
      <c r="E8833" s="93" t="inlineStr">
        <is>
          <t>마스크팩</t>
        </is>
      </c>
      <c r="F8833" s="5" t="inlineStr">
        <is>
          <t>카페24</t>
        </is>
      </c>
      <c r="G8833" s="93" t="inlineStr">
        <is>
          <t>마스크팩 1매</t>
        </is>
      </c>
      <c r="H8833" s="93" t="n">
        <v>3</v>
      </c>
      <c r="J8833" s="7" t="n">
        <v>190801</v>
      </c>
      <c r="L8833" s="93" t="n">
        <v>12000</v>
      </c>
      <c r="M8833" s="93" t="n">
        <v>11298</v>
      </c>
      <c r="N8833" s="93" t="n">
        <v>1191</v>
      </c>
      <c r="O8833" s="148" t="n">
        <v>10909.09090909091</v>
      </c>
      <c r="P8833" s="93" t="inlineStr">
        <is>
          <t>카페24마스크팩마스크팩 1매190801</t>
        </is>
      </c>
    </row>
    <row r="8834" customFormat="1" s="93">
      <c r="B8834" s="127" t="n">
        <v>44073</v>
      </c>
      <c r="C8834" s="93">
        <f>TEXT(B8834,"aaa")</f>
        <v/>
      </c>
      <c r="E8834" s="93" t="inlineStr">
        <is>
          <t>마스크팩</t>
        </is>
      </c>
      <c r="F8834" s="5" t="inlineStr">
        <is>
          <t>카페24</t>
        </is>
      </c>
      <c r="G8834" s="93" t="inlineStr">
        <is>
          <t>마스크팩 10매</t>
        </is>
      </c>
      <c r="H8834" s="93" t="n">
        <v>1</v>
      </c>
      <c r="J8834" s="7" t="n">
        <v>190801</v>
      </c>
      <c r="L8834" s="93" t="n">
        <v>20000</v>
      </c>
      <c r="M8834" s="93" t="n">
        <v>18830</v>
      </c>
      <c r="N8834" s="93" t="n">
        <v>3970</v>
      </c>
      <c r="O8834" s="148" t="n">
        <v>18181.81818181818</v>
      </c>
      <c r="P8834" s="93" t="inlineStr">
        <is>
          <t>카페24마스크팩마스크팩 10매190801</t>
        </is>
      </c>
    </row>
    <row r="8835" customFormat="1" s="93">
      <c r="B8835" s="127" t="n">
        <v>44073</v>
      </c>
      <c r="C8835" s="93">
        <f>TEXT(B8835,"aaa")</f>
        <v/>
      </c>
      <c r="E8835" s="93" t="inlineStr">
        <is>
          <t>토너</t>
        </is>
      </c>
      <c r="F8835" s="5" t="inlineStr">
        <is>
          <t>카페24</t>
        </is>
      </c>
      <c r="G8835" s="93" t="inlineStr">
        <is>
          <t>250ml</t>
        </is>
      </c>
      <c r="H8835" s="93" t="n">
        <v>54</v>
      </c>
      <c r="J8835" s="7" t="n">
        <v>190801</v>
      </c>
      <c r="L8835" s="93" t="n">
        <v>1080000</v>
      </c>
      <c r="M8835" s="93" t="n">
        <v>1016820</v>
      </c>
      <c r="N8835" s="93" t="n">
        <v>176040</v>
      </c>
      <c r="O8835" s="148" t="n">
        <v>981818.1818181818</v>
      </c>
      <c r="P8835" s="93" t="inlineStr">
        <is>
          <t>카페24토너250ml190801</t>
        </is>
      </c>
    </row>
    <row r="8836" customFormat="1" s="93">
      <c r="B8836" s="127" t="n">
        <v>44073</v>
      </c>
      <c r="C8836" s="93">
        <f>TEXT(B8836,"aaa")</f>
        <v/>
      </c>
      <c r="E8836" s="93" t="inlineStr">
        <is>
          <t>토너</t>
        </is>
      </c>
      <c r="F8836" s="5" t="inlineStr">
        <is>
          <t>카페24</t>
        </is>
      </c>
      <c r="G8836" s="93" t="inlineStr">
        <is>
          <t>250ml 2set</t>
        </is>
      </c>
      <c r="H8836" s="93" t="n">
        <v>52</v>
      </c>
      <c r="J8836" s="7" t="n">
        <v>190801</v>
      </c>
      <c r="L8836" s="93" t="n">
        <v>1820000</v>
      </c>
      <c r="M8836" s="93" t="n">
        <v>1713530</v>
      </c>
      <c r="N8836" s="93" t="n">
        <v>339040</v>
      </c>
      <c r="O8836" s="148" t="n">
        <v>1654545.454545454</v>
      </c>
      <c r="P8836" s="93" t="inlineStr">
        <is>
          <t>카페24토너250ml 2set190801</t>
        </is>
      </c>
    </row>
    <row r="8837" customFormat="1" s="93">
      <c r="B8837" s="127" t="n">
        <v>44073</v>
      </c>
      <c r="C8837" s="93">
        <f>TEXT(B8837,"aaa")</f>
        <v/>
      </c>
      <c r="E8837" s="93" t="inlineStr">
        <is>
          <t>토너</t>
        </is>
      </c>
      <c r="F8837" s="5" t="inlineStr">
        <is>
          <t>카페24</t>
        </is>
      </c>
      <c r="G8837" s="93" t="inlineStr">
        <is>
          <t>500ml</t>
        </is>
      </c>
      <c r="H8837" s="93" t="n">
        <v>65</v>
      </c>
      <c r="J8837" s="7" t="n">
        <v>190801</v>
      </c>
      <c r="L8837" s="93" t="n">
        <v>2145000</v>
      </c>
      <c r="M8837" s="93" t="n">
        <v>2019517.5</v>
      </c>
      <c r="N8837" s="93" t="n">
        <v>307125</v>
      </c>
      <c r="O8837" s="148" t="n">
        <v>1950000</v>
      </c>
      <c r="P8837" s="93" t="inlineStr">
        <is>
          <t>카페24토너500ml190801</t>
        </is>
      </c>
    </row>
    <row r="8838" customFormat="1" s="93">
      <c r="B8838" s="127" t="n">
        <v>44073</v>
      </c>
      <c r="C8838" s="93">
        <f>TEXT(B8838,"aaa")</f>
        <v/>
      </c>
      <c r="E8838" s="93" t="inlineStr">
        <is>
          <t>토너</t>
        </is>
      </c>
      <c r="F8838" s="5" t="inlineStr">
        <is>
          <t>카페24</t>
        </is>
      </c>
      <c r="G8838" s="93" t="inlineStr">
        <is>
          <t>스킨팩 화장솜 60P</t>
        </is>
      </c>
      <c r="H8838" s="93" t="n">
        <v>46</v>
      </c>
      <c r="J8838" s="7" t="n">
        <v>190801</v>
      </c>
      <c r="L8838" s="93" t="n">
        <v>138000</v>
      </c>
      <c r="M8838" s="93" t="n">
        <v>129927</v>
      </c>
      <c r="N8838" s="93" t="n">
        <v>51060</v>
      </c>
      <c r="O8838" s="148" t="n">
        <v>125454.5454545454</v>
      </c>
      <c r="P8838" s="93" t="inlineStr">
        <is>
          <t>카페24토너스킨팩 화장솜 60P190801</t>
        </is>
      </c>
    </row>
    <row r="8839" customFormat="1" s="93">
      <c r="B8839" s="127" t="n">
        <v>44073</v>
      </c>
      <c r="C8839" s="93">
        <f>TEXT(B8839,"aaa")</f>
        <v/>
      </c>
      <c r="E8839" s="93" t="inlineStr">
        <is>
          <t>앰플</t>
        </is>
      </c>
      <c r="F8839" s="5" t="inlineStr">
        <is>
          <t>카페24</t>
        </is>
      </c>
      <c r="G8839" s="93" t="inlineStr">
        <is>
          <t>앰플 30ml</t>
        </is>
      </c>
      <c r="H8839" s="93" t="n">
        <v>19</v>
      </c>
      <c r="J8839" s="7" t="n">
        <v>190801</v>
      </c>
      <c r="L8839" s="93" t="n">
        <v>532000</v>
      </c>
      <c r="M8839" s="93" t="n">
        <v>500878</v>
      </c>
      <c r="N8839" s="93" t="n">
        <v>64543</v>
      </c>
      <c r="O8839" s="148" t="n">
        <v>483636.3636363636</v>
      </c>
      <c r="P8839" s="93" t="inlineStr">
        <is>
          <t>카페24앰플앰플 30ml190801</t>
        </is>
      </c>
    </row>
    <row r="8840" customFormat="1" s="93">
      <c r="B8840" s="127" t="n">
        <v>44073</v>
      </c>
      <c r="C8840" s="93">
        <f>TEXT(B8840,"aaa")</f>
        <v/>
      </c>
      <c r="E8840" s="93" t="inlineStr">
        <is>
          <t>수딩크림</t>
        </is>
      </c>
      <c r="F8840" s="5" t="inlineStr">
        <is>
          <t>카페24</t>
        </is>
      </c>
      <c r="G8840" s="93" t="inlineStr">
        <is>
          <t>수딩크림 100ml</t>
        </is>
      </c>
      <c r="H8840" s="93" t="n">
        <v>4</v>
      </c>
      <c r="J8840" s="7" t="n">
        <v>190801</v>
      </c>
      <c r="L8840" s="93" t="n">
        <v>152000</v>
      </c>
      <c r="M8840" s="93" t="n">
        <v>143108</v>
      </c>
      <c r="N8840" s="93" t="n">
        <v>12180</v>
      </c>
      <c r="O8840" s="148" t="n">
        <v>138181.8181818182</v>
      </c>
      <c r="P8840" s="93" t="inlineStr">
        <is>
          <t>카페24수딩크림수딩크림 100ml190801</t>
        </is>
      </c>
    </row>
    <row r="8841" customFormat="1" s="93">
      <c r="B8841" s="127" t="n">
        <v>44073</v>
      </c>
      <c r="C8841" s="93">
        <f>TEXT(B8841,"aaa")</f>
        <v/>
      </c>
      <c r="E8841" s="93" t="inlineStr">
        <is>
          <t>클렌징폼</t>
        </is>
      </c>
      <c r="F8841" s="5" t="inlineStr">
        <is>
          <t>카페24</t>
        </is>
      </c>
      <c r="G8841" s="93" t="inlineStr">
        <is>
          <t>클렌징폼 120ml</t>
        </is>
      </c>
      <c r="H8841" s="93" t="n">
        <v>8</v>
      </c>
      <c r="J8841" s="7" t="n">
        <v>190801</v>
      </c>
      <c r="L8841" s="93" t="n">
        <v>104000</v>
      </c>
      <c r="M8841" s="93" t="n">
        <v>97916</v>
      </c>
      <c r="N8841" s="93" t="n">
        <v>22000</v>
      </c>
      <c r="O8841" s="148" t="n">
        <v>94545.45454545454</v>
      </c>
      <c r="P8841" s="93" t="inlineStr">
        <is>
          <t>카페24클렌징폼클렌징폼 120ml190801</t>
        </is>
      </c>
    </row>
    <row r="8842" customFormat="1" s="93">
      <c r="B8842" s="127" t="n">
        <v>44073</v>
      </c>
      <c r="C8842" s="93">
        <f>TEXT(B8842,"aaa")</f>
        <v/>
      </c>
      <c r="E8842" s="93" t="inlineStr">
        <is>
          <t>클렌징폼</t>
        </is>
      </c>
      <c r="F8842" s="5" t="inlineStr">
        <is>
          <t>카페24</t>
        </is>
      </c>
      <c r="G8842" s="93" t="inlineStr">
        <is>
          <t>클렌징폼 120ml 2set</t>
        </is>
      </c>
      <c r="H8842" s="93" t="n">
        <v>1</v>
      </c>
      <c r="J8842" s="7" t="n">
        <v>190801</v>
      </c>
      <c r="L8842" s="93" t="n">
        <v>24000</v>
      </c>
      <c r="M8842" s="93" t="n">
        <v>22596</v>
      </c>
      <c r="N8842" s="93" t="n">
        <v>2460</v>
      </c>
      <c r="O8842" s="148" t="n">
        <v>21818.18181818182</v>
      </c>
      <c r="P8842" s="93" t="inlineStr">
        <is>
          <t>카페24클렌징폼클렌징폼 120ml 2set190801</t>
        </is>
      </c>
    </row>
    <row r="8843" customFormat="1" s="93">
      <c r="B8843" s="127" t="n">
        <v>44073</v>
      </c>
      <c r="C8843" s="93">
        <f>TEXT(B8843,"aaa")</f>
        <v/>
      </c>
      <c r="E8843" s="93" t="inlineStr">
        <is>
          <t>클렌징폼</t>
        </is>
      </c>
      <c r="F8843" s="5" t="inlineStr">
        <is>
          <t>카페24</t>
        </is>
      </c>
      <c r="G8843" s="93" t="inlineStr">
        <is>
          <t>클렌징폼 120ml 3set</t>
        </is>
      </c>
      <c r="H8843" s="93" t="n">
        <v>1</v>
      </c>
      <c r="J8843" s="7" t="n">
        <v>190801</v>
      </c>
      <c r="L8843" s="93" t="n">
        <v>33000</v>
      </c>
      <c r="M8843" s="93" t="n">
        <v>31069.5</v>
      </c>
      <c r="N8843" s="93" t="n">
        <v>3690</v>
      </c>
      <c r="O8843" s="148" t="n">
        <v>30000</v>
      </c>
      <c r="P8843" s="93" t="inlineStr">
        <is>
          <t>카페24클렌징폼클렌징폼 120ml 3set190801</t>
        </is>
      </c>
    </row>
    <row r="8844" customFormat="1" s="93">
      <c r="B8844" s="127" t="n">
        <v>44073</v>
      </c>
      <c r="C8844" s="93">
        <f>TEXT(B8844,"aaa")</f>
        <v/>
      </c>
      <c r="E8844" s="93" t="inlineStr">
        <is>
          <t>토너</t>
        </is>
      </c>
      <c r="F8844" s="5" t="inlineStr">
        <is>
          <t>랄라블라</t>
        </is>
      </c>
      <c r="G8844" s="93" t="inlineStr">
        <is>
          <t>250ml</t>
        </is>
      </c>
      <c r="H8844" s="93" t="n">
        <v>497</v>
      </c>
      <c r="J8844" s="7" t="n">
        <v>190801</v>
      </c>
      <c r="L8844" s="93" t="n">
        <v>4506796</v>
      </c>
      <c r="M8844" s="93" t="n">
        <v>4506796</v>
      </c>
      <c r="N8844" s="93" t="n">
        <v>1620220</v>
      </c>
      <c r="O8844" s="148" t="n">
        <v>4097087.272727272</v>
      </c>
      <c r="P8844" s="93" t="inlineStr">
        <is>
          <t>랄라블라토너250ml190801</t>
        </is>
      </c>
    </row>
    <row r="8845" customFormat="1" s="93">
      <c r="B8845" s="127" t="n">
        <v>44073</v>
      </c>
      <c r="C8845" s="93">
        <f>TEXT(B8845,"aaa")</f>
        <v/>
      </c>
      <c r="E8845" s="93" t="inlineStr">
        <is>
          <t>토너</t>
        </is>
      </c>
      <c r="F8845" s="5" t="inlineStr">
        <is>
          <t>랄라블라</t>
        </is>
      </c>
      <c r="G8845" s="93" t="inlineStr">
        <is>
          <t>500ml</t>
        </is>
      </c>
      <c r="H8845" s="93" t="n">
        <v>192</v>
      </c>
      <c r="J8845" s="7" t="n">
        <v>190801</v>
      </c>
      <c r="L8845" s="93" t="n">
        <v>3037056</v>
      </c>
      <c r="M8845" s="93" t="n">
        <v>3037056</v>
      </c>
      <c r="N8845" s="93" t="n">
        <v>907200</v>
      </c>
      <c r="O8845" s="148" t="n">
        <v>2760960</v>
      </c>
      <c r="P8845" s="93" t="inlineStr">
        <is>
          <t>랄라블라토너500ml190801</t>
        </is>
      </c>
    </row>
    <row r="8846" customFormat="1" s="93">
      <c r="B8846" s="127" t="n">
        <v>44073</v>
      </c>
      <c r="C8846" s="93">
        <f>TEXT(B8846,"aaa")</f>
        <v/>
      </c>
      <c r="E8846" s="93" t="inlineStr">
        <is>
          <t>마스크팩</t>
        </is>
      </c>
      <c r="F8846" s="5" t="inlineStr">
        <is>
          <t>랄라블라</t>
        </is>
      </c>
      <c r="G8846" s="93" t="inlineStr">
        <is>
          <t>마스크팩 1매</t>
        </is>
      </c>
      <c r="H8846" s="93" t="n">
        <v>399</v>
      </c>
      <c r="J8846" s="7" t="n">
        <v>190801</v>
      </c>
      <c r="L8846" s="93" t="n">
        <v>428127</v>
      </c>
      <c r="M8846" s="93" t="n">
        <v>428127</v>
      </c>
      <c r="N8846" s="93" t="n">
        <v>158403</v>
      </c>
      <c r="O8846" s="148" t="n">
        <v>389206.3636363636</v>
      </c>
      <c r="P8846" s="93" t="inlineStr">
        <is>
          <t>랄라블라마스크팩마스크팩 1매190801</t>
        </is>
      </c>
    </row>
    <row r="8847" customFormat="1" s="93">
      <c r="B8847" s="127" t="n">
        <v>44073</v>
      </c>
      <c r="C8847" s="93">
        <f>TEXT(B8847,"aaa")</f>
        <v/>
      </c>
      <c r="E8847" s="93" t="inlineStr">
        <is>
          <t>수딩크림 증정기획</t>
        </is>
      </c>
      <c r="F8847" s="5" t="inlineStr">
        <is>
          <t>랄라블라</t>
        </is>
      </c>
      <c r="G8847" s="93" t="inlineStr">
        <is>
          <t>수딩크림 증정기획</t>
        </is>
      </c>
      <c r="H8847" s="93" t="n">
        <v>39</v>
      </c>
      <c r="J8847" s="7" t="n">
        <v>190801</v>
      </c>
      <c r="L8847" s="93" t="n">
        <v>668109</v>
      </c>
      <c r="M8847" s="93" t="n">
        <v>668109</v>
      </c>
      <c r="N8847" s="93" t="n">
        <v>166725</v>
      </c>
      <c r="O8847" s="148" t="n">
        <v>607371.8181818181</v>
      </c>
      <c r="P8847" s="93" t="inlineStr">
        <is>
          <t>랄라블라수딩크림 증정기획수딩크림 증정기획190801</t>
        </is>
      </c>
    </row>
    <row r="8848" customFormat="1" s="93">
      <c r="B8848" s="127" t="n">
        <v>44073</v>
      </c>
      <c r="C8848" s="93">
        <f>TEXT(B8848,"aaa")</f>
        <v/>
      </c>
      <c r="E8848" s="93" t="inlineStr">
        <is>
          <t>수딩크림</t>
        </is>
      </c>
      <c r="F8848" s="5" t="inlineStr">
        <is>
          <t>랄라블라</t>
        </is>
      </c>
      <c r="G8848" s="93" t="inlineStr">
        <is>
          <t>수딩크림 100ml</t>
        </is>
      </c>
      <c r="H8848" s="93" t="n">
        <v>35</v>
      </c>
      <c r="J8848" s="7" t="n">
        <v>190801</v>
      </c>
      <c r="L8848" s="93" t="n">
        <v>689185</v>
      </c>
      <c r="M8848" s="93" t="n">
        <v>689185</v>
      </c>
      <c r="N8848" s="93" t="n">
        <v>106575</v>
      </c>
      <c r="O8848" s="148" t="n">
        <v>626531.8181818181</v>
      </c>
      <c r="P8848" s="93" t="inlineStr">
        <is>
          <t>랄라블라수딩크림수딩크림 100ml190801</t>
        </is>
      </c>
    </row>
    <row r="8849" customFormat="1" s="93">
      <c r="B8849" s="127" t="n">
        <v>44073</v>
      </c>
      <c r="C8849" s="93">
        <f>TEXT(B8849,"aaa")</f>
        <v/>
      </c>
      <c r="E8849" s="93" t="inlineStr">
        <is>
          <t>앰플 기획세트</t>
        </is>
      </c>
      <c r="F8849" s="5" t="inlineStr">
        <is>
          <t>랄라블라</t>
        </is>
      </c>
      <c r="G8849" s="93" t="inlineStr">
        <is>
          <t>앰플 기획세트</t>
        </is>
      </c>
      <c r="H8849" s="93" t="n">
        <v>92</v>
      </c>
      <c r="J8849" s="7" t="n">
        <v>190801</v>
      </c>
      <c r="L8849" s="93" t="n">
        <v>1368684</v>
      </c>
      <c r="M8849" s="93" t="n">
        <v>1368684</v>
      </c>
      <c r="N8849" s="93" t="n">
        <v>1368684</v>
      </c>
      <c r="O8849" s="148" t="n">
        <v>1244258.181818182</v>
      </c>
      <c r="P8849" s="93" t="inlineStr">
        <is>
          <t>랄라블라앰플 기획세트앰플 기획세트190801</t>
        </is>
      </c>
    </row>
    <row r="8850" customFormat="1" s="93">
      <c r="B8850" s="127" t="n">
        <v>44073</v>
      </c>
      <c r="C8850" s="93">
        <f>TEXT(B8850,"aaa")</f>
        <v/>
      </c>
      <c r="E8850" s="93" t="inlineStr">
        <is>
          <t>클렌징폼 기획세트</t>
        </is>
      </c>
      <c r="F8850" s="5" t="inlineStr">
        <is>
          <t>랄라블라</t>
        </is>
      </c>
      <c r="G8850" s="93" t="inlineStr">
        <is>
          <t>클렌징폼 기획세트</t>
        </is>
      </c>
      <c r="H8850" s="93" t="n">
        <v>13</v>
      </c>
      <c r="J8850" s="7" t="n">
        <v>190801</v>
      </c>
      <c r="L8850" s="93" t="n">
        <v>90532</v>
      </c>
      <c r="M8850" s="93" t="n">
        <v>90532</v>
      </c>
      <c r="N8850" s="93" t="n">
        <v>90532</v>
      </c>
      <c r="O8850" s="148" t="n">
        <v>82301.81818181818</v>
      </c>
      <c r="P8850" s="93" t="inlineStr">
        <is>
          <t>랄라블라클렌징폼 기획세트클렌징폼 기획세트190801</t>
        </is>
      </c>
    </row>
    <row r="8851" customFormat="1" s="93">
      <c r="B8851" s="127" t="n">
        <v>44073</v>
      </c>
      <c r="C8851" s="93">
        <f>TEXT(B8851,"aaa")</f>
        <v/>
      </c>
      <c r="E8851" s="93" t="inlineStr">
        <is>
          <t>클렌징폼</t>
        </is>
      </c>
      <c r="F8851" s="5" t="inlineStr">
        <is>
          <t>랄라블라</t>
        </is>
      </c>
      <c r="G8851" s="93" t="inlineStr">
        <is>
          <t>클렌징폼 120ml</t>
        </is>
      </c>
      <c r="H8851" s="93" t="n">
        <v>58</v>
      </c>
      <c r="J8851" s="7" t="n">
        <v>190801</v>
      </c>
      <c r="L8851" s="93" t="n">
        <v>393878</v>
      </c>
      <c r="M8851" s="93" t="n">
        <v>393878</v>
      </c>
      <c r="N8851" s="93" t="n">
        <v>159500</v>
      </c>
      <c r="O8851" s="148" t="n">
        <v>358070.9090909091</v>
      </c>
      <c r="P8851" s="93" t="inlineStr">
        <is>
          <t>랄라블라클렌징폼클렌징폼 120ml190801</t>
        </is>
      </c>
    </row>
    <row r="8852" customFormat="1" s="93">
      <c r="B8852" s="127" t="n">
        <v>44073</v>
      </c>
      <c r="C8852" s="93">
        <f>TEXT(B8852,"aaa")</f>
        <v/>
      </c>
      <c r="E8852" s="93" t="inlineStr">
        <is>
          <t>토너 증정기획</t>
        </is>
      </c>
      <c r="F8852" s="5" t="inlineStr">
        <is>
          <t>랄라블라</t>
        </is>
      </c>
      <c r="G8852" s="93" t="inlineStr">
        <is>
          <t>토너 증정기획</t>
        </is>
      </c>
      <c r="H8852" s="93" t="n">
        <v>2</v>
      </c>
      <c r="J8852" s="7" t="n">
        <v>190801</v>
      </c>
      <c r="L8852" s="93" t="n">
        <v>18914</v>
      </c>
      <c r="M8852" s="93" t="n">
        <v>18914</v>
      </c>
      <c r="N8852" s="93" t="n">
        <v>8980</v>
      </c>
      <c r="O8852" s="148" t="n">
        <v>17194.54545454545</v>
      </c>
      <c r="P8852" s="93" t="inlineStr">
        <is>
          <t>랄라블라토너 증정기획토너 증정기획190801</t>
        </is>
      </c>
    </row>
    <row r="8853" customFormat="1" s="93">
      <c r="B8853" s="127" t="n">
        <v>44073</v>
      </c>
      <c r="C8853" s="93">
        <f>TEXT(B8853,"aaa")</f>
        <v/>
      </c>
      <c r="E8853" s="93" t="inlineStr">
        <is>
          <t>선크림</t>
        </is>
      </c>
      <c r="F8853" s="5" t="inlineStr">
        <is>
          <t>랄라블라</t>
        </is>
      </c>
      <c r="G8853" s="93" t="inlineStr">
        <is>
          <t>선크림 50ml</t>
        </is>
      </c>
      <c r="H8853" s="93" t="n">
        <v>32</v>
      </c>
      <c r="J8853" s="7" t="n">
        <v>190801</v>
      </c>
      <c r="L8853" s="93" t="n">
        <v>320000</v>
      </c>
      <c r="M8853" s="93" t="n">
        <v>320000</v>
      </c>
      <c r="N8853" s="93" t="n">
        <v>75040</v>
      </c>
      <c r="O8853" s="148" t="n">
        <v>290909.0909090909</v>
      </c>
      <c r="P8853" s="93" t="inlineStr">
        <is>
          <t>랄라블라선크림선크림 50ml190801</t>
        </is>
      </c>
    </row>
    <row r="8854" customFormat="1" s="93">
      <c r="B8854" s="127" t="n">
        <v>44073</v>
      </c>
      <c r="C8854" s="93">
        <f>TEXT(B8854,"aaa")</f>
        <v/>
      </c>
      <c r="E8854" s="93" t="inlineStr">
        <is>
          <t>대용량 기획세트</t>
        </is>
      </c>
      <c r="F8854" s="5" t="inlineStr">
        <is>
          <t>랄라블라</t>
        </is>
      </c>
      <c r="G8854" s="93" t="inlineStr">
        <is>
          <t>대용량 기획세트</t>
        </is>
      </c>
      <c r="H8854" s="93" t="n">
        <v>17</v>
      </c>
      <c r="J8854" s="7" t="n">
        <v>190801</v>
      </c>
      <c r="L8854" s="93" t="n">
        <v>268906</v>
      </c>
      <c r="M8854" s="93" t="n">
        <v>268906</v>
      </c>
      <c r="N8854" s="93" t="n">
        <v>99195</v>
      </c>
      <c r="O8854" s="148" t="n">
        <v>244460</v>
      </c>
      <c r="P8854" s="93" t="inlineStr">
        <is>
          <t>랄라블라대용량 기획세트대용량 기획세트190801</t>
        </is>
      </c>
    </row>
    <row r="8855" customFormat="1" s="93">
      <c r="B8855" s="127" t="n">
        <v>44073</v>
      </c>
      <c r="C8855" s="93">
        <f>TEXT(B8855,"aaa")</f>
        <v/>
      </c>
      <c r="E8855" s="93" t="inlineStr">
        <is>
          <t>마스크팩</t>
        </is>
      </c>
      <c r="F8855" s="5" t="inlineStr">
        <is>
          <t>랄라블라</t>
        </is>
      </c>
      <c r="G8855" s="93" t="inlineStr">
        <is>
          <t>마스크 5+1 기획세트</t>
        </is>
      </c>
      <c r="H8855" s="93" t="n">
        <v>217</v>
      </c>
      <c r="J8855" s="7" t="n">
        <v>190801</v>
      </c>
      <c r="L8855" s="93" t="n">
        <v>1214549</v>
      </c>
      <c r="M8855" s="93" t="n">
        <v>1214549</v>
      </c>
      <c r="N8855" s="93" t="n">
        <v>577220</v>
      </c>
      <c r="O8855" s="148" t="n">
        <v>1104135.454545454</v>
      </c>
      <c r="P8855" s="93" t="inlineStr">
        <is>
          <t>랄라블라마스크팩마스크 5+1 기획세트190801</t>
        </is>
      </c>
    </row>
    <row r="8856" customFormat="1" s="93">
      <c r="B8856" s="127" t="n">
        <v>44074</v>
      </c>
      <c r="C8856" s="93">
        <f>TEXT(B8856,"aaa")</f>
        <v/>
      </c>
      <c r="E8856" s="93" t="inlineStr">
        <is>
          <t>토너</t>
        </is>
      </c>
      <c r="F8856" s="5" t="inlineStr">
        <is>
          <t>쇼피인도네시아</t>
        </is>
      </c>
      <c r="G8856" s="93" t="inlineStr">
        <is>
          <t>200831=500ml</t>
        </is>
      </c>
      <c r="H8856" s="93" t="n">
        <v>1</v>
      </c>
      <c r="J8856" s="7" t="n">
        <v>190801</v>
      </c>
      <c r="L8856" s="93" t="n">
        <v>39935</v>
      </c>
      <c r="M8856" s="93" t="n">
        <v>37538.9</v>
      </c>
      <c r="N8856" s="93" t="n">
        <v>4725</v>
      </c>
      <c r="O8856" s="148" t="n">
        <v>36304.54545454545</v>
      </c>
      <c r="P8856" s="93" t="inlineStr">
        <is>
          <t>쇼피인도네시아토너200831=500ml190801</t>
        </is>
      </c>
    </row>
    <row r="8857" customFormat="1" s="93">
      <c r="B8857" s="127" t="n">
        <v>44074</v>
      </c>
      <c r="C8857" s="93">
        <f>TEXT(B8857,"aaa")</f>
        <v/>
      </c>
      <c r="E8857" s="93" t="inlineStr">
        <is>
          <t>토너</t>
        </is>
      </c>
      <c r="F8857" s="5" t="inlineStr">
        <is>
          <t>쇼피싱가폴</t>
        </is>
      </c>
      <c r="G8857" s="93" t="inlineStr">
        <is>
          <t>200831=250ml</t>
        </is>
      </c>
      <c r="H8857" s="93" t="n">
        <v>1</v>
      </c>
      <c r="J8857" s="7" t="n">
        <v>190801</v>
      </c>
      <c r="L8857" s="93" t="n">
        <v>23073</v>
      </c>
      <c r="M8857" s="93" t="n">
        <v>21425.5878</v>
      </c>
      <c r="N8857" s="93" t="n">
        <v>3260</v>
      </c>
      <c r="O8857" s="148" t="n">
        <v>20975.45454545454</v>
      </c>
      <c r="P8857" s="93" t="inlineStr">
        <is>
          <t>쇼피싱가폴토너200831=250ml190801</t>
        </is>
      </c>
    </row>
    <row r="8858" customFormat="1" s="93">
      <c r="B8858" s="127" t="n">
        <v>44074</v>
      </c>
      <c r="C8858" s="93">
        <f>TEXT(B8858,"aaa")</f>
        <v/>
      </c>
      <c r="E8858" s="93" t="inlineStr">
        <is>
          <t>토너</t>
        </is>
      </c>
      <c r="F8858" s="5" t="inlineStr">
        <is>
          <t>스타일쉐어</t>
        </is>
      </c>
      <c r="G8858" s="93" t="inlineStr">
        <is>
          <t>250ml</t>
        </is>
      </c>
      <c r="H8858" s="93" t="n">
        <v>4</v>
      </c>
      <c r="J8858" s="7" t="n">
        <v>190801</v>
      </c>
      <c r="L8858" s="93" t="n">
        <v>80000</v>
      </c>
      <c r="M8858" s="93" t="n">
        <v>60000</v>
      </c>
      <c r="N8858" s="93" t="n">
        <v>13040</v>
      </c>
      <c r="O8858" s="148" t="n">
        <v>72727.27272727272</v>
      </c>
      <c r="P8858" s="93" t="inlineStr">
        <is>
          <t>스타일쉐어토너250ml190801</t>
        </is>
      </c>
    </row>
    <row r="8859" customFormat="1" s="93">
      <c r="B8859" s="127" t="n">
        <v>44074</v>
      </c>
      <c r="C8859" s="93">
        <f>TEXT(B8859,"aaa")</f>
        <v/>
      </c>
      <c r="E8859" s="93" t="inlineStr">
        <is>
          <t>선크림</t>
        </is>
      </c>
      <c r="F8859" s="5" t="inlineStr">
        <is>
          <t>카페24</t>
        </is>
      </c>
      <c r="G8859" s="93" t="inlineStr">
        <is>
          <t>선크림 50ml</t>
        </is>
      </c>
      <c r="H8859" s="93" t="n">
        <v>4</v>
      </c>
      <c r="J8859" s="7" t="n">
        <v>190801</v>
      </c>
      <c r="L8859" s="93" t="n">
        <v>80000</v>
      </c>
      <c r="M8859" s="93" t="n">
        <v>75320</v>
      </c>
      <c r="N8859" s="93" t="n">
        <v>9380</v>
      </c>
      <c r="O8859" s="148" t="n">
        <v>72727.27272727272</v>
      </c>
      <c r="P8859" s="93" t="inlineStr">
        <is>
          <t>카페24선크림선크림 50ml190801</t>
        </is>
      </c>
    </row>
    <row r="8860" customFormat="1" s="93">
      <c r="B8860" s="127" t="n">
        <v>44074</v>
      </c>
      <c r="C8860" s="93">
        <f>TEXT(B8860,"aaa")</f>
        <v/>
      </c>
      <c r="E8860" s="93" t="inlineStr">
        <is>
          <t>여름 한정 진정세트</t>
        </is>
      </c>
      <c r="F8860" s="5" t="inlineStr">
        <is>
          <t>카페24</t>
        </is>
      </c>
      <c r="G8860" s="93" t="inlineStr">
        <is>
          <t>여름 한정 진정세트</t>
        </is>
      </c>
      <c r="H8860" s="93" t="n">
        <v>2</v>
      </c>
      <c r="J8860" s="7" t="n">
        <v>190801</v>
      </c>
      <c r="L8860" s="93" t="n">
        <v>70000</v>
      </c>
      <c r="M8860" s="93" t="n">
        <v>65905</v>
      </c>
      <c r="N8860" s="93" t="n">
        <v>11210</v>
      </c>
      <c r="O8860" s="148" t="n">
        <v>63636.36363636363</v>
      </c>
      <c r="P8860" s="93" t="inlineStr">
        <is>
          <t>카페24여름 한정 진정세트여름 한정 진정세트190801</t>
        </is>
      </c>
    </row>
    <row r="8861" customFormat="1" s="93">
      <c r="B8861" s="127" t="n">
        <v>44074</v>
      </c>
      <c r="C8861" s="93">
        <f>TEXT(B8861,"aaa")</f>
        <v/>
      </c>
      <c r="E8861" s="93" t="inlineStr">
        <is>
          <t>여름 한정 진정세트</t>
        </is>
      </c>
      <c r="F8861" s="5" t="inlineStr">
        <is>
          <t>카페24</t>
        </is>
      </c>
      <c r="G8861" s="93" t="inlineStr">
        <is>
          <t>여름 한정 진정세트 (대용량)</t>
        </is>
      </c>
      <c r="H8861" s="93" t="n">
        <v>1</v>
      </c>
      <c r="J8861" s="7" t="n">
        <v>190801</v>
      </c>
      <c r="L8861" s="93" t="n">
        <v>45000</v>
      </c>
      <c r="M8861" s="93" t="n">
        <v>42367.5</v>
      </c>
      <c r="N8861" s="93" t="n">
        <v>7070</v>
      </c>
      <c r="O8861" s="148" t="n">
        <v>40909.0909090909</v>
      </c>
      <c r="P8861" s="93" t="inlineStr">
        <is>
          <t>카페24여름 한정 진정세트여름 한정 진정세트 (대용량)190801</t>
        </is>
      </c>
    </row>
    <row r="8862" customFormat="1" s="93">
      <c r="B8862" s="127" t="n">
        <v>44074</v>
      </c>
      <c r="C8862" s="93">
        <f>TEXT(B8862,"aaa")</f>
        <v/>
      </c>
      <c r="E8862" s="93" t="inlineStr">
        <is>
          <t>어성초진정패키지</t>
        </is>
      </c>
      <c r="F8862" s="5" t="inlineStr">
        <is>
          <t>카페24</t>
        </is>
      </c>
      <c r="G8862" s="93" t="inlineStr">
        <is>
          <t>어성초 진정패키지세트</t>
        </is>
      </c>
      <c r="H8862" s="93" t="n">
        <v>2</v>
      </c>
      <c r="J8862" s="7" t="n">
        <v>190801</v>
      </c>
      <c r="L8862" s="93" t="n">
        <v>198000</v>
      </c>
      <c r="M8862" s="93" t="n">
        <v>186417</v>
      </c>
      <c r="N8862" s="93" t="n">
        <v>30274</v>
      </c>
      <c r="O8862" s="148" t="n">
        <v>180000</v>
      </c>
      <c r="P8862" s="93" t="inlineStr">
        <is>
          <t>카페24어성초진정패키지어성초 진정패키지세트190801</t>
        </is>
      </c>
    </row>
    <row r="8863" customFormat="1" s="93">
      <c r="B8863" s="127" t="n">
        <v>44074</v>
      </c>
      <c r="C8863" s="93">
        <f>TEXT(B8863,"aaa")</f>
        <v/>
      </c>
      <c r="E8863" s="93" t="inlineStr">
        <is>
          <t>머드크림마스크</t>
        </is>
      </c>
      <c r="F8863" s="5" t="inlineStr">
        <is>
          <t>카페24</t>
        </is>
      </c>
      <c r="G8863" s="93" t="inlineStr">
        <is>
          <t>머드크림마스크 100ml</t>
        </is>
      </c>
      <c r="H8863" s="93" t="n">
        <v>5</v>
      </c>
      <c r="J8863" s="7" t="n">
        <v>190801</v>
      </c>
      <c r="L8863" s="93" t="n">
        <v>100000</v>
      </c>
      <c r="M8863" s="93" t="n">
        <v>94150</v>
      </c>
      <c r="N8863" s="93" t="n">
        <v>7210</v>
      </c>
      <c r="O8863" s="148" t="n">
        <v>90909.0909090909</v>
      </c>
      <c r="P8863" s="93" t="inlineStr">
        <is>
          <t>카페24머드크림마스크머드크림마스크 100ml190801</t>
        </is>
      </c>
    </row>
    <row r="8864" customFormat="1" s="93">
      <c r="B8864" s="127" t="n">
        <v>44074</v>
      </c>
      <c r="C8864" s="93">
        <f>TEXT(B8864,"aaa")</f>
        <v/>
      </c>
      <c r="E8864" s="93" t="inlineStr">
        <is>
          <t>머드크림마스크</t>
        </is>
      </c>
      <c r="F8864" s="5" t="inlineStr">
        <is>
          <t>카페24</t>
        </is>
      </c>
      <c r="G8864" s="93" t="inlineStr">
        <is>
          <t>머드크림마스크 100ml 2set</t>
        </is>
      </c>
      <c r="H8864" s="93" t="n">
        <v>1</v>
      </c>
      <c r="J8864" s="7" t="n">
        <v>190801</v>
      </c>
      <c r="L8864" s="93" t="n">
        <v>35000</v>
      </c>
      <c r="M8864" s="93" t="n">
        <v>32952.5</v>
      </c>
      <c r="N8864" s="93" t="n">
        <v>2884</v>
      </c>
      <c r="O8864" s="148" t="n">
        <v>31818.18181818182</v>
      </c>
      <c r="P8864" s="93" t="inlineStr">
        <is>
          <t>카페24머드크림마스크머드크림마스크 100ml 2set190801</t>
        </is>
      </c>
    </row>
    <row r="8865" customFormat="1" s="93">
      <c r="B8865" s="127" t="n">
        <v>44074</v>
      </c>
      <c r="C8865" s="93">
        <f>TEXT(B8865,"aaa")</f>
        <v/>
      </c>
      <c r="E8865" s="93" t="inlineStr">
        <is>
          <t>마스크팩</t>
        </is>
      </c>
      <c r="F8865" s="5" t="inlineStr">
        <is>
          <t>카페24</t>
        </is>
      </c>
      <c r="G8865" s="93" t="inlineStr">
        <is>
          <t>마스크팩 1매</t>
        </is>
      </c>
      <c r="H8865" s="93" t="n">
        <v>10</v>
      </c>
      <c r="J8865" s="7" t="n">
        <v>190801</v>
      </c>
      <c r="L8865" s="93" t="n">
        <v>40000</v>
      </c>
      <c r="M8865" s="93" t="n">
        <v>37660</v>
      </c>
      <c r="N8865" s="93" t="n">
        <v>3970</v>
      </c>
      <c r="O8865" s="148" t="n">
        <v>36363.63636363636</v>
      </c>
      <c r="P8865" s="93" t="inlineStr">
        <is>
          <t>카페24마스크팩마스크팩 1매190801</t>
        </is>
      </c>
    </row>
    <row r="8866" customFormat="1" s="93">
      <c r="B8866" s="127" t="n">
        <v>44074</v>
      </c>
      <c r="C8866" s="93">
        <f>TEXT(B8866,"aaa")</f>
        <v/>
      </c>
      <c r="E8866" s="93" t="inlineStr">
        <is>
          <t>마스크팩</t>
        </is>
      </c>
      <c r="F8866" s="5" t="inlineStr">
        <is>
          <t>카페24</t>
        </is>
      </c>
      <c r="G8866" s="93" t="inlineStr">
        <is>
          <t>마스크팩 10매</t>
        </is>
      </c>
      <c r="H8866" s="93" t="n">
        <v>3</v>
      </c>
      <c r="J8866" s="7" t="n">
        <v>190801</v>
      </c>
      <c r="L8866" s="93" t="n">
        <v>60000</v>
      </c>
      <c r="M8866" s="93" t="n">
        <v>56490</v>
      </c>
      <c r="N8866" s="93" t="n">
        <v>11910</v>
      </c>
      <c r="O8866" s="148" t="n">
        <v>54545.45454545454</v>
      </c>
      <c r="P8866" s="93" t="inlineStr">
        <is>
          <t>카페24마스크팩마스크팩 10매190801</t>
        </is>
      </c>
    </row>
    <row r="8867" customFormat="1" s="93">
      <c r="B8867" s="127" t="n">
        <v>44074</v>
      </c>
      <c r="C8867" s="93">
        <f>TEXT(B8867,"aaa")</f>
        <v/>
      </c>
      <c r="E8867" s="93" t="inlineStr">
        <is>
          <t>토너</t>
        </is>
      </c>
      <c r="F8867" s="5" t="inlineStr">
        <is>
          <t>카페24</t>
        </is>
      </c>
      <c r="G8867" s="93" t="inlineStr">
        <is>
          <t>250ml</t>
        </is>
      </c>
      <c r="H8867" s="93" t="n">
        <v>83</v>
      </c>
      <c r="J8867" s="7" t="n">
        <v>190801</v>
      </c>
      <c r="L8867" s="93" t="n">
        <v>1660000</v>
      </c>
      <c r="M8867" s="93" t="n">
        <v>1562890</v>
      </c>
      <c r="N8867" s="93" t="n">
        <v>270580</v>
      </c>
      <c r="O8867" s="148" t="n">
        <v>1509090.909090909</v>
      </c>
      <c r="P8867" s="93" t="inlineStr">
        <is>
          <t>카페24토너250ml190801</t>
        </is>
      </c>
    </row>
    <row r="8868" customFormat="1" s="93">
      <c r="B8868" s="127" t="n">
        <v>44074</v>
      </c>
      <c r="C8868" s="93">
        <f>TEXT(B8868,"aaa")</f>
        <v/>
      </c>
      <c r="E8868" s="93" t="inlineStr">
        <is>
          <t>토너</t>
        </is>
      </c>
      <c r="F8868" s="5" t="inlineStr">
        <is>
          <t>카페24</t>
        </is>
      </c>
      <c r="G8868" s="93" t="inlineStr">
        <is>
          <t>250ml 2set</t>
        </is>
      </c>
      <c r="H8868" s="93" t="n">
        <v>65</v>
      </c>
      <c r="J8868" s="7" t="n">
        <v>190801</v>
      </c>
      <c r="L8868" s="93" t="n">
        <v>2275000</v>
      </c>
      <c r="M8868" s="93" t="n">
        <v>2141912.5</v>
      </c>
      <c r="N8868" s="93" t="n">
        <v>423800</v>
      </c>
      <c r="O8868" s="148" t="n">
        <v>2068181.818181818</v>
      </c>
      <c r="P8868" s="93" t="inlineStr">
        <is>
          <t>카페24토너250ml 2set190801</t>
        </is>
      </c>
    </row>
    <row r="8869" customFormat="1" s="93">
      <c r="B8869" s="127" t="n">
        <v>44074</v>
      </c>
      <c r="C8869" s="93">
        <f>TEXT(B8869,"aaa")</f>
        <v/>
      </c>
      <c r="E8869" s="93" t="inlineStr">
        <is>
          <t>토너</t>
        </is>
      </c>
      <c r="F8869" s="5" t="inlineStr">
        <is>
          <t>카페24</t>
        </is>
      </c>
      <c r="G8869" s="93" t="inlineStr">
        <is>
          <t>500ml</t>
        </is>
      </c>
      <c r="H8869" s="93" t="n">
        <v>78</v>
      </c>
      <c r="J8869" s="7" t="n">
        <v>190801</v>
      </c>
      <c r="L8869" s="93" t="n">
        <v>2574000</v>
      </c>
      <c r="M8869" s="93" t="n">
        <v>2423421</v>
      </c>
      <c r="N8869" s="93" t="n">
        <v>368550</v>
      </c>
      <c r="O8869" s="148" t="n">
        <v>2340000</v>
      </c>
      <c r="P8869" s="93" t="inlineStr">
        <is>
          <t>카페24토너500ml190801</t>
        </is>
      </c>
    </row>
    <row r="8870" customFormat="1" s="93">
      <c r="B8870" s="127" t="n">
        <v>44074</v>
      </c>
      <c r="C8870" s="93">
        <f>TEXT(B8870,"aaa")</f>
        <v/>
      </c>
      <c r="E8870" s="93" t="inlineStr">
        <is>
          <t>토너</t>
        </is>
      </c>
      <c r="F8870" s="5" t="inlineStr">
        <is>
          <t>카페24</t>
        </is>
      </c>
      <c r="G8870" s="93" t="inlineStr">
        <is>
          <t>스킨팩 화장솜 60P</t>
        </is>
      </c>
      <c r="H8870" s="93" t="n">
        <v>72</v>
      </c>
      <c r="J8870" s="7" t="n">
        <v>190801</v>
      </c>
      <c r="L8870" s="93" t="n">
        <v>216000</v>
      </c>
      <c r="M8870" s="93" t="n">
        <v>203364</v>
      </c>
      <c r="N8870" s="93" t="n">
        <v>79920</v>
      </c>
      <c r="O8870" s="148" t="n">
        <v>196363.6363636364</v>
      </c>
      <c r="P8870" s="93" t="inlineStr">
        <is>
          <t>카페24토너스킨팩 화장솜 60P190801</t>
        </is>
      </c>
    </row>
    <row r="8871" customFormat="1" s="93">
      <c r="B8871" s="127" t="n">
        <v>44074</v>
      </c>
      <c r="C8871" s="93">
        <f>TEXT(B8871,"aaa")</f>
        <v/>
      </c>
      <c r="E8871" s="93" t="inlineStr">
        <is>
          <t>앰플</t>
        </is>
      </c>
      <c r="F8871" s="5" t="inlineStr">
        <is>
          <t>카페24</t>
        </is>
      </c>
      <c r="G8871" s="93" t="inlineStr">
        <is>
          <t>앰플 30ml</t>
        </is>
      </c>
      <c r="H8871" s="93" t="n">
        <v>16</v>
      </c>
      <c r="J8871" s="7" t="n">
        <v>190801</v>
      </c>
      <c r="L8871" s="93" t="n">
        <v>448000</v>
      </c>
      <c r="M8871" s="93" t="n">
        <v>421792</v>
      </c>
      <c r="N8871" s="93" t="n">
        <v>54352</v>
      </c>
      <c r="O8871" s="148" t="n">
        <v>407272.7272727272</v>
      </c>
      <c r="P8871" s="93" t="inlineStr">
        <is>
          <t>카페24앰플앰플 30ml190801</t>
        </is>
      </c>
    </row>
    <row r="8872" customFormat="1" s="93">
      <c r="B8872" s="127" t="n">
        <v>44074</v>
      </c>
      <c r="C8872" s="93">
        <f>TEXT(B8872,"aaa")</f>
        <v/>
      </c>
      <c r="E8872" s="93" t="inlineStr">
        <is>
          <t>앰플</t>
        </is>
      </c>
      <c r="F8872" s="5" t="inlineStr">
        <is>
          <t>카페24</t>
        </is>
      </c>
      <c r="G8872" s="93" t="inlineStr">
        <is>
          <t>앰플 30ml  2set</t>
        </is>
      </c>
      <c r="H8872" s="93" t="n">
        <v>9</v>
      </c>
      <c r="J8872" s="7" t="n">
        <v>190801</v>
      </c>
      <c r="L8872" s="93" t="n">
        <v>432000</v>
      </c>
      <c r="M8872" s="93" t="n">
        <v>406728</v>
      </c>
      <c r="N8872" s="93" t="n">
        <v>61146</v>
      </c>
      <c r="O8872" s="148" t="n">
        <v>392727.2727272727</v>
      </c>
      <c r="P8872" s="93" t="inlineStr">
        <is>
          <t>카페24앰플앰플 30ml  2set190801</t>
        </is>
      </c>
    </row>
    <row r="8873" customFormat="1" s="93">
      <c r="B8873" s="127" t="n">
        <v>44074</v>
      </c>
      <c r="C8873" s="93">
        <f>TEXT(B8873,"aaa")</f>
        <v/>
      </c>
      <c r="E8873" s="93" t="inlineStr">
        <is>
          <t>수딩크림</t>
        </is>
      </c>
      <c r="F8873" s="5" t="inlineStr">
        <is>
          <t>카페24</t>
        </is>
      </c>
      <c r="G8873" s="93" t="inlineStr">
        <is>
          <t>수딩크림 100ml</t>
        </is>
      </c>
      <c r="H8873" s="93" t="n">
        <v>9</v>
      </c>
      <c r="J8873" s="7" t="n">
        <v>190801</v>
      </c>
      <c r="L8873" s="93" t="n">
        <v>342000</v>
      </c>
      <c r="M8873" s="93" t="n">
        <v>321993</v>
      </c>
      <c r="N8873" s="93" t="n">
        <v>27405</v>
      </c>
      <c r="O8873" s="148" t="n">
        <v>310909.0909090909</v>
      </c>
      <c r="P8873" s="93" t="inlineStr">
        <is>
          <t>카페24수딩크림수딩크림 100ml190801</t>
        </is>
      </c>
    </row>
    <row r="8874" customFormat="1" s="93">
      <c r="B8874" s="127" t="n">
        <v>44074</v>
      </c>
      <c r="C8874" s="93">
        <f>TEXT(B8874,"aaa")</f>
        <v/>
      </c>
      <c r="E8874" s="93" t="inlineStr">
        <is>
          <t>클렌징폼</t>
        </is>
      </c>
      <c r="F8874" s="5" t="inlineStr">
        <is>
          <t>카페24</t>
        </is>
      </c>
      <c r="G8874" s="93" t="inlineStr">
        <is>
          <t>클렌징폼 120ml</t>
        </is>
      </c>
      <c r="H8874" s="93" t="n">
        <v>13</v>
      </c>
      <c r="J8874" s="7" t="n">
        <v>190801</v>
      </c>
      <c r="L8874" s="93" t="n">
        <v>169000</v>
      </c>
      <c r="M8874" s="93" t="n">
        <v>159113.5</v>
      </c>
      <c r="N8874" s="93" t="n">
        <v>35750</v>
      </c>
      <c r="O8874" s="148" t="n">
        <v>153636.3636363636</v>
      </c>
      <c r="P8874" s="93" t="inlineStr">
        <is>
          <t>카페24클렌징폼클렌징폼 120ml190801</t>
        </is>
      </c>
    </row>
    <row r="8875" customFormat="1" s="93">
      <c r="B8875" s="127" t="n">
        <v>44074</v>
      </c>
      <c r="C8875" s="93">
        <f>TEXT(B8875,"aaa")</f>
        <v/>
      </c>
      <c r="E8875" s="93" t="inlineStr">
        <is>
          <t>클렌징폼</t>
        </is>
      </c>
      <c r="F8875" s="5" t="inlineStr">
        <is>
          <t>카페24</t>
        </is>
      </c>
      <c r="G8875" s="93" t="inlineStr">
        <is>
          <t>클렌징폼 120ml 2set</t>
        </is>
      </c>
      <c r="H8875" s="93" t="n">
        <v>2</v>
      </c>
      <c r="J8875" s="7" t="n">
        <v>190801</v>
      </c>
      <c r="L8875" s="93" t="n">
        <v>48000</v>
      </c>
      <c r="M8875" s="93" t="n">
        <v>45192</v>
      </c>
      <c r="N8875" s="93" t="n">
        <v>4920</v>
      </c>
      <c r="O8875" s="148" t="n">
        <v>43636.36363636363</v>
      </c>
      <c r="P8875" s="93" t="inlineStr">
        <is>
          <t>카페24클렌징폼클렌징폼 120ml 2set190801</t>
        </is>
      </c>
    </row>
    <row r="8876" customFormat="1" s="93">
      <c r="B8876" s="127" t="n">
        <v>44074</v>
      </c>
      <c r="C8876" s="93">
        <f>TEXT(B8876,"aaa")</f>
        <v/>
      </c>
      <c r="E8876" s="93" t="inlineStr">
        <is>
          <t>토너</t>
        </is>
      </c>
      <c r="F8876" s="5" t="inlineStr">
        <is>
          <t>아누아 CS</t>
        </is>
      </c>
      <c r="G8876" s="93" t="inlineStr">
        <is>
          <t>250ml</t>
        </is>
      </c>
      <c r="H8876" s="93" t="n">
        <v>1</v>
      </c>
      <c r="J8876" s="7" t="n">
        <v>190801</v>
      </c>
      <c r="L8876" s="93" t="n">
        <v>0</v>
      </c>
      <c r="M8876" s="93" t="n">
        <v>0</v>
      </c>
      <c r="N8876" s="93" t="n">
        <v>3260</v>
      </c>
      <c r="O8876" s="148" t="n">
        <v>0</v>
      </c>
      <c r="P8876" s="93" t="inlineStr">
        <is>
          <t>아누아 CS토너250ml190801</t>
        </is>
      </c>
    </row>
    <row r="8877" customFormat="1" s="93">
      <c r="B8877" s="127" t="n">
        <v>44074</v>
      </c>
      <c r="C8877" s="93">
        <f>TEXT(B8877,"aaa")</f>
        <v/>
      </c>
      <c r="E8877" s="93" t="inlineStr">
        <is>
          <t>토너</t>
        </is>
      </c>
      <c r="F8877" s="5" t="inlineStr">
        <is>
          <t>큐텐재팬</t>
        </is>
      </c>
      <c r="G8877" s="93" t="inlineStr">
        <is>
          <t>200726=250ml</t>
        </is>
      </c>
      <c r="H8877" s="93" t="n">
        <v>8</v>
      </c>
      <c r="J8877" s="7" t="n">
        <v>190801</v>
      </c>
      <c r="L8877" s="93" t="n">
        <v>264000</v>
      </c>
      <c r="M8877" s="93" t="n">
        <v>234960</v>
      </c>
      <c r="N8877" s="93" t="n">
        <v>26080</v>
      </c>
      <c r="O8877" s="148" t="n">
        <v>240000</v>
      </c>
      <c r="P8877" s="93" t="inlineStr">
        <is>
          <t>큐텐재팬토너200726=250ml190801</t>
        </is>
      </c>
    </row>
    <row r="8878" customFormat="1" s="93">
      <c r="B8878" s="127" t="n">
        <v>44074</v>
      </c>
      <c r="C8878" s="93">
        <f>TEXT(B8878,"aaa")</f>
        <v/>
      </c>
      <c r="E8878" s="93" t="inlineStr">
        <is>
          <t>토너</t>
        </is>
      </c>
      <c r="F8878" s="5" t="inlineStr">
        <is>
          <t>큐텐재팬</t>
        </is>
      </c>
      <c r="G8878" s="93" t="inlineStr">
        <is>
          <t>200726=250ml 2set</t>
        </is>
      </c>
      <c r="H8878" s="93" t="n">
        <v>7</v>
      </c>
      <c r="J8878" s="7" t="n">
        <v>190801</v>
      </c>
      <c r="L8878" s="93" t="n">
        <v>371000</v>
      </c>
      <c r="M8878" s="93" t="n">
        <v>330190</v>
      </c>
      <c r="N8878" s="93" t="n">
        <v>45640</v>
      </c>
      <c r="O8878" s="148" t="n">
        <v>337272.7272727272</v>
      </c>
      <c r="P8878" s="93" t="inlineStr">
        <is>
          <t>큐텐재팬토너200726=250ml 2set190801</t>
        </is>
      </c>
    </row>
    <row r="8879" customFormat="1" s="93">
      <c r="B8879" s="127" t="n">
        <v>44075</v>
      </c>
      <c r="C8879" s="93">
        <f>TEXT(B8879,"aaa")</f>
        <v/>
      </c>
      <c r="E8879" s="93" t="inlineStr">
        <is>
          <t>토너</t>
        </is>
      </c>
      <c r="F8879" s="5" t="inlineStr">
        <is>
          <t>W컨셉</t>
        </is>
      </c>
      <c r="G8879" s="93" t="inlineStr">
        <is>
          <t>250ml</t>
        </is>
      </c>
      <c r="H8879" s="93" t="n">
        <v>4</v>
      </c>
      <c r="J8879" s="7" t="n">
        <v>190801</v>
      </c>
      <c r="L8879" s="93" t="n">
        <v>80000</v>
      </c>
      <c r="M8879" s="93" t="n">
        <v>57600</v>
      </c>
      <c r="N8879" s="93" t="n">
        <v>13040</v>
      </c>
      <c r="O8879" s="148" t="n">
        <v>72727.27272727272</v>
      </c>
      <c r="P8879" s="93" t="inlineStr">
        <is>
          <t>W컨셉토너250ml190801</t>
        </is>
      </c>
    </row>
    <row r="8880" customFormat="1" s="93">
      <c r="B8880" s="127" t="n">
        <v>44075</v>
      </c>
      <c r="C8880" s="93">
        <f>TEXT(B8880,"aaa")</f>
        <v/>
      </c>
      <c r="E8880" s="93" t="inlineStr">
        <is>
          <t>토너</t>
        </is>
      </c>
      <c r="F8880" s="5" t="inlineStr">
        <is>
          <t>W컨셉</t>
        </is>
      </c>
      <c r="G8880" s="93" t="inlineStr">
        <is>
          <t>250ml 2set</t>
        </is>
      </c>
      <c r="H8880" s="93" t="n">
        <v>11</v>
      </c>
      <c r="J8880" s="7" t="n">
        <v>190801</v>
      </c>
      <c r="L8880" s="93" t="n">
        <v>385000</v>
      </c>
      <c r="M8880" s="93" t="n">
        <v>281050</v>
      </c>
      <c r="N8880" s="93" t="n">
        <v>71720</v>
      </c>
      <c r="O8880" s="148" t="n">
        <v>350000</v>
      </c>
      <c r="P8880" s="93" t="inlineStr">
        <is>
          <t>W컨셉토너250ml 2set190801</t>
        </is>
      </c>
    </row>
    <row r="8881" customFormat="1" s="93">
      <c r="B8881" s="127" t="n">
        <v>44075</v>
      </c>
      <c r="C8881" s="93">
        <f>TEXT(B8881,"aaa")</f>
        <v/>
      </c>
      <c r="E8881" s="93" t="inlineStr">
        <is>
          <t>토너</t>
        </is>
      </c>
      <c r="F8881" s="5" t="inlineStr">
        <is>
          <t>쇼피태국</t>
        </is>
      </c>
      <c r="G8881" s="93" t="inlineStr">
        <is>
          <t>200820=250ml</t>
        </is>
      </c>
      <c r="H8881" s="93" t="n">
        <v>1</v>
      </c>
      <c r="J8881" s="7" t="n">
        <v>190801</v>
      </c>
      <c r="L8881" s="93" t="n">
        <v>24602</v>
      </c>
      <c r="M8881" s="93" t="n">
        <v>23863.94</v>
      </c>
      <c r="N8881" s="93" t="n">
        <v>3260</v>
      </c>
      <c r="O8881" s="148" t="n">
        <v>22365.45454545454</v>
      </c>
      <c r="P8881" s="93" t="inlineStr">
        <is>
          <t>쇼피태국토너200820=250ml190801</t>
        </is>
      </c>
    </row>
    <row r="8882" customFormat="1" s="93">
      <c r="B8882" s="127" t="n">
        <v>44075</v>
      </c>
      <c r="C8882" s="93">
        <f>TEXT(B8882,"aaa")</f>
        <v/>
      </c>
      <c r="E8882" s="93" t="inlineStr">
        <is>
          <t>앰플</t>
        </is>
      </c>
      <c r="F8882" s="5" t="inlineStr">
        <is>
          <t>쇼피태국</t>
        </is>
      </c>
      <c r="G8882" s="93" t="inlineStr">
        <is>
          <t>200820=앰플 30ml</t>
        </is>
      </c>
      <c r="H8882" s="93" t="n">
        <v>10</v>
      </c>
      <c r="J8882" s="7" t="n">
        <v>190801</v>
      </c>
      <c r="L8882" s="93" t="n">
        <v>321340</v>
      </c>
      <c r="M8882" s="93" t="n">
        <v>311699.8</v>
      </c>
      <c r="N8882" s="93" t="n">
        <v>33970</v>
      </c>
      <c r="O8882" s="148" t="n">
        <v>292127.2727272727</v>
      </c>
      <c r="P8882" s="93" t="inlineStr">
        <is>
          <t>쇼피태국앰플200820=앰플 30ml190801</t>
        </is>
      </c>
    </row>
    <row r="8883" customFormat="1" s="93">
      <c r="B8883" s="127" t="n">
        <v>44075</v>
      </c>
      <c r="C8883" s="93">
        <f>TEXT(B8883,"aaa")</f>
        <v/>
      </c>
      <c r="E8883" s="93" t="inlineStr">
        <is>
          <t>앰플</t>
        </is>
      </c>
      <c r="F8883" s="5" t="inlineStr">
        <is>
          <t>쇼피필리핀</t>
        </is>
      </c>
      <c r="G8883" s="93" t="inlineStr">
        <is>
          <t>200820=앰플 30ml</t>
        </is>
      </c>
      <c r="H8883" s="93" t="n">
        <v>2</v>
      </c>
      <c r="J8883" s="7" t="n">
        <v>190801</v>
      </c>
      <c r="L8883" s="93" t="n">
        <v>64416</v>
      </c>
      <c r="M8883" s="93" t="n">
        <v>60551.04</v>
      </c>
      <c r="N8883" s="93" t="n">
        <v>6794</v>
      </c>
      <c r="O8883" s="148" t="n">
        <v>58559.99999999999</v>
      </c>
      <c r="P8883" s="93" t="inlineStr">
        <is>
          <t>쇼피필리핀앰플200820=앰플 30ml190801</t>
        </is>
      </c>
    </row>
    <row r="8884" customFormat="1" s="93">
      <c r="B8884" s="127" t="n">
        <v>44075</v>
      </c>
      <c r="C8884" s="93">
        <f>TEXT(B8884,"aaa")</f>
        <v/>
      </c>
      <c r="E8884" s="93" t="inlineStr">
        <is>
          <t>토너</t>
        </is>
      </c>
      <c r="F8884" s="5" t="inlineStr">
        <is>
          <t>스타일쉐어</t>
        </is>
      </c>
      <c r="G8884" s="93" t="inlineStr">
        <is>
          <t>250ml</t>
        </is>
      </c>
      <c r="H8884" s="93" t="n">
        <v>8</v>
      </c>
      <c r="J8884" s="7" t="n">
        <v>190801</v>
      </c>
      <c r="L8884" s="93" t="n">
        <v>160000</v>
      </c>
      <c r="M8884" s="93" t="n">
        <v>120000</v>
      </c>
      <c r="N8884" s="93" t="n">
        <v>26080</v>
      </c>
      <c r="O8884" s="148" t="n">
        <v>145454.5454545454</v>
      </c>
      <c r="P8884" s="93" t="inlineStr">
        <is>
          <t>스타일쉐어토너250ml190801</t>
        </is>
      </c>
    </row>
    <row r="8885" customFormat="1" s="93">
      <c r="B8885" s="127" t="n">
        <v>44075</v>
      </c>
      <c r="C8885" s="93">
        <f>TEXT(B8885,"aaa")</f>
        <v/>
      </c>
      <c r="E8885" s="93" t="inlineStr">
        <is>
          <t>토너</t>
        </is>
      </c>
      <c r="F8885" s="5" t="inlineStr">
        <is>
          <t>아누아 CS</t>
        </is>
      </c>
      <c r="G8885" s="93" t="inlineStr">
        <is>
          <t>250ml</t>
        </is>
      </c>
      <c r="H8885" s="93" t="n">
        <v>2</v>
      </c>
      <c r="J8885" s="7" t="n">
        <v>190801</v>
      </c>
      <c r="L8885" s="93" t="n">
        <v>0</v>
      </c>
      <c r="M8885" s="93" t="n">
        <v>0</v>
      </c>
      <c r="N8885" s="93" t="n">
        <v>6520</v>
      </c>
      <c r="O8885" s="148" t="n">
        <v>0</v>
      </c>
      <c r="P8885" s="93" t="inlineStr">
        <is>
          <t>아누아 CS토너250ml190801</t>
        </is>
      </c>
    </row>
    <row r="8886" customFormat="1" s="93">
      <c r="B8886" s="127" t="n">
        <v>44075</v>
      </c>
      <c r="C8886" s="93">
        <f>TEXT(B8886,"aaa")</f>
        <v/>
      </c>
      <c r="E8886" s="93" t="inlineStr">
        <is>
          <t>화장솜</t>
        </is>
      </c>
      <c r="F8886" s="5" t="inlineStr">
        <is>
          <t>아누아 CS</t>
        </is>
      </c>
      <c r="G8886" s="93" t="inlineStr">
        <is>
          <t>스킨팩 화장솜 60P</t>
        </is>
      </c>
      <c r="H8886" s="93" t="n">
        <v>11</v>
      </c>
      <c r="J8886" s="7" t="n">
        <v>190801</v>
      </c>
      <c r="L8886" s="93" t="n">
        <v>0</v>
      </c>
      <c r="M8886" s="93" t="n">
        <v>0</v>
      </c>
      <c r="N8886" s="93" t="n">
        <v>12210</v>
      </c>
      <c r="O8886" s="148" t="n">
        <v>0</v>
      </c>
      <c r="P8886" s="93" t="inlineStr">
        <is>
          <t>아누아 CS화장솜스킨팩 화장솜 60P190801</t>
        </is>
      </c>
    </row>
    <row r="8887" customFormat="1" s="93">
      <c r="B8887" s="127" t="n">
        <v>44075</v>
      </c>
      <c r="C8887" s="93">
        <f>TEXT(B8887,"aaa")</f>
        <v/>
      </c>
      <c r="E8887" s="93" t="inlineStr">
        <is>
          <t>앰플</t>
        </is>
      </c>
      <c r="F8887" s="5" t="inlineStr">
        <is>
          <t>아누아 CS</t>
        </is>
      </c>
      <c r="G8887" s="93" t="inlineStr">
        <is>
          <t>앰플 30ml</t>
        </is>
      </c>
      <c r="H8887" s="93" t="n">
        <v>49</v>
      </c>
      <c r="J8887" s="7" t="n">
        <v>190801</v>
      </c>
      <c r="L8887" s="93" t="n">
        <v>0</v>
      </c>
      <c r="M8887" s="93" t="n">
        <v>0</v>
      </c>
      <c r="N8887" s="93" t="n">
        <v>166453</v>
      </c>
      <c r="O8887" s="148" t="n">
        <v>0</v>
      </c>
      <c r="P8887" s="93" t="inlineStr">
        <is>
          <t>아누아 CS앰플앰플 30ml190801</t>
        </is>
      </c>
    </row>
    <row r="8888" customFormat="1" s="93">
      <c r="B8888" s="127" t="n">
        <v>44075</v>
      </c>
      <c r="C8888" s="93">
        <f>TEXT(B8888,"aaa")</f>
        <v/>
      </c>
      <c r="E8888" s="93" t="inlineStr">
        <is>
          <t>마스크팩</t>
        </is>
      </c>
      <c r="F8888" s="5" t="inlineStr">
        <is>
          <t>아누아 CS</t>
        </is>
      </c>
      <c r="G8888" s="93" t="inlineStr">
        <is>
          <t>마스크팩 10매</t>
        </is>
      </c>
      <c r="H8888" s="93" t="n">
        <v>1</v>
      </c>
      <c r="J8888" s="7" t="n">
        <v>190801</v>
      </c>
      <c r="L8888" s="93" t="n">
        <v>0</v>
      </c>
      <c r="M8888" s="93" t="n">
        <v>0</v>
      </c>
      <c r="N8888" s="93" t="n">
        <v>3970</v>
      </c>
      <c r="O8888" s="148" t="n">
        <v>0</v>
      </c>
      <c r="P8888" s="93" t="inlineStr">
        <is>
          <t>아누아 CS마스크팩마스크팩 10매190801</t>
        </is>
      </c>
    </row>
    <row r="8889" customFormat="1" s="93">
      <c r="B8889" s="127" t="n">
        <v>44075</v>
      </c>
      <c r="C8889" s="93">
        <f>TEXT(B8889,"aaa")</f>
        <v/>
      </c>
      <c r="E8889" s="93" t="inlineStr">
        <is>
          <t>선크림</t>
        </is>
      </c>
      <c r="F8889" s="5" t="inlineStr">
        <is>
          <t>아누아 CS</t>
        </is>
      </c>
      <c r="G8889" s="93" t="inlineStr">
        <is>
          <t>선크림 50ml</t>
        </is>
      </c>
      <c r="H8889" s="93" t="n">
        <v>1</v>
      </c>
      <c r="J8889" s="7" t="n">
        <v>190801</v>
      </c>
      <c r="L8889" s="93" t="n">
        <v>0</v>
      </c>
      <c r="M8889" s="93" t="n">
        <v>0</v>
      </c>
      <c r="N8889" s="93" t="n">
        <v>2345</v>
      </c>
      <c r="O8889" s="148" t="n">
        <v>0</v>
      </c>
      <c r="P8889" s="93" t="inlineStr">
        <is>
          <t>아누아 CS선크림선크림 50ml190801</t>
        </is>
      </c>
    </row>
    <row r="8890" customFormat="1" s="93">
      <c r="B8890" s="127" t="n">
        <v>44075</v>
      </c>
      <c r="C8890" s="93">
        <f>TEXT(B8890,"aaa")</f>
        <v/>
      </c>
      <c r="E8890" s="93" t="inlineStr">
        <is>
          <t>클렌징폼</t>
        </is>
      </c>
      <c r="F8890" s="5" t="inlineStr">
        <is>
          <t>아누아 CS</t>
        </is>
      </c>
      <c r="G8890" s="93" t="inlineStr">
        <is>
          <t>클렌징폼 120ml</t>
        </is>
      </c>
      <c r="H8890" s="93" t="n">
        <v>1</v>
      </c>
      <c r="J8890" s="7" t="n">
        <v>190801</v>
      </c>
      <c r="L8890" s="93" t="n">
        <v>0</v>
      </c>
      <c r="M8890" s="93" t="n">
        <v>0</v>
      </c>
      <c r="N8890" s="93" t="n">
        <v>2750</v>
      </c>
      <c r="O8890" s="148" t="n">
        <v>0</v>
      </c>
      <c r="P8890" s="93" t="inlineStr">
        <is>
          <t>아누아 CS클렌징폼클렌징폼 120ml190801</t>
        </is>
      </c>
    </row>
    <row r="8891" customFormat="1" s="93">
      <c r="B8891" s="127" t="n">
        <v>44075</v>
      </c>
      <c r="C8891" s="93">
        <f>TEXT(B8891,"aaa")</f>
        <v/>
      </c>
      <c r="E8891" s="93" t="inlineStr">
        <is>
          <t>머드크림마스크</t>
        </is>
      </c>
      <c r="F8891" s="5" t="inlineStr">
        <is>
          <t>아누아 CS</t>
        </is>
      </c>
      <c r="G8891" s="93" t="inlineStr">
        <is>
          <t>머드크림마스크 100ml</t>
        </is>
      </c>
      <c r="H8891" s="93" t="n">
        <v>1</v>
      </c>
      <c r="J8891" s="7" t="n">
        <v>190801</v>
      </c>
      <c r="L8891" s="93" t="n">
        <v>0</v>
      </c>
      <c r="M8891" s="93" t="n">
        <v>0</v>
      </c>
      <c r="N8891" s="93" t="n">
        <v>1442</v>
      </c>
      <c r="O8891" s="148" t="n">
        <v>0</v>
      </c>
      <c r="P8891" s="93" t="inlineStr">
        <is>
          <t>아누아 CS머드크림마스크머드크림마스크 100ml190801</t>
        </is>
      </c>
    </row>
    <row r="8892" customFormat="1" s="93">
      <c r="B8892" s="127" t="n">
        <v>44075</v>
      </c>
      <c r="C8892" s="93">
        <f>TEXT(B8892,"aaa")</f>
        <v/>
      </c>
      <c r="E8892" s="93" t="inlineStr">
        <is>
          <t>선크림</t>
        </is>
      </c>
      <c r="F8892" s="5" t="inlineStr">
        <is>
          <t>카페24</t>
        </is>
      </c>
      <c r="G8892" s="93" t="inlineStr">
        <is>
          <t>선크림 50ml</t>
        </is>
      </c>
      <c r="H8892" s="93" t="n">
        <v>4</v>
      </c>
      <c r="J8892" s="7" t="n">
        <v>190801</v>
      </c>
      <c r="L8892" s="93" t="n">
        <v>80000</v>
      </c>
      <c r="M8892" s="93" t="n">
        <v>75320</v>
      </c>
      <c r="N8892" s="93" t="n">
        <v>9380</v>
      </c>
      <c r="O8892" s="148" t="n">
        <v>72727.27272727272</v>
      </c>
      <c r="P8892" s="93" t="inlineStr">
        <is>
          <t>카페24선크림선크림 50ml190801</t>
        </is>
      </c>
    </row>
    <row r="8893" customFormat="1" s="93">
      <c r="B8893" s="127" t="n">
        <v>44075</v>
      </c>
      <c r="C8893" s="93">
        <f>TEXT(B8893,"aaa")</f>
        <v/>
      </c>
      <c r="E8893" s="93" t="inlineStr">
        <is>
          <t>선크림</t>
        </is>
      </c>
      <c r="F8893" s="5" t="inlineStr">
        <is>
          <t>카페24</t>
        </is>
      </c>
      <c r="G8893" s="93" t="inlineStr">
        <is>
          <t>선크림 50ml  2set</t>
        </is>
      </c>
      <c r="H8893" s="93" t="n">
        <v>22</v>
      </c>
      <c r="J8893" s="7" t="n">
        <v>190801</v>
      </c>
      <c r="L8893" s="93" t="n">
        <v>770000</v>
      </c>
      <c r="M8893" s="93" t="n">
        <v>724955</v>
      </c>
      <c r="N8893" s="93" t="n">
        <v>103180</v>
      </c>
      <c r="O8893" s="148" t="n">
        <v>700000</v>
      </c>
      <c r="P8893" s="93" t="inlineStr">
        <is>
          <t>카페24선크림선크림 50ml  2set190801</t>
        </is>
      </c>
    </row>
    <row r="8894" customFormat="1" s="93">
      <c r="B8894" s="127" t="n">
        <v>44075</v>
      </c>
      <c r="C8894" s="93">
        <f>TEXT(B8894,"aaa")</f>
        <v/>
      </c>
      <c r="E8894" s="93" t="inlineStr">
        <is>
          <t>여름 한정 진정세트</t>
        </is>
      </c>
      <c r="F8894" s="5" t="inlineStr">
        <is>
          <t>카페24</t>
        </is>
      </c>
      <c r="G8894" s="93" t="inlineStr">
        <is>
          <t>여름 한정 진정세트</t>
        </is>
      </c>
      <c r="H8894" s="93" t="n">
        <v>6</v>
      </c>
      <c r="J8894" s="7" t="n">
        <v>190801</v>
      </c>
      <c r="L8894" s="93" t="n">
        <v>210000</v>
      </c>
      <c r="M8894" s="93" t="n">
        <v>197715</v>
      </c>
      <c r="N8894" s="93" t="n">
        <v>33630</v>
      </c>
      <c r="O8894" s="148" t="n">
        <v>190909.0909090909</v>
      </c>
      <c r="P8894" s="93" t="inlineStr">
        <is>
          <t>카페24여름 한정 진정세트여름 한정 진정세트190801</t>
        </is>
      </c>
    </row>
    <row r="8895" customFormat="1" s="93">
      <c r="B8895" s="127" t="n">
        <v>44075</v>
      </c>
      <c r="C8895" s="93">
        <f>TEXT(B8895,"aaa")</f>
        <v/>
      </c>
      <c r="E8895" s="93" t="inlineStr">
        <is>
          <t>여름 한정 진정세트</t>
        </is>
      </c>
      <c r="F8895" s="5" t="inlineStr">
        <is>
          <t>카페24</t>
        </is>
      </c>
      <c r="G8895" s="93" t="inlineStr">
        <is>
          <t>여름 한정 진정세트 (대용량)</t>
        </is>
      </c>
      <c r="H8895" s="93" t="n">
        <v>5</v>
      </c>
      <c r="J8895" s="7" t="n">
        <v>190801</v>
      </c>
      <c r="L8895" s="93" t="n">
        <v>225000</v>
      </c>
      <c r="M8895" s="93" t="n">
        <v>211837.5</v>
      </c>
      <c r="N8895" s="93" t="n">
        <v>35350</v>
      </c>
      <c r="O8895" s="148" t="n">
        <v>204545.4545454545</v>
      </c>
      <c r="P8895" s="93" t="inlineStr">
        <is>
          <t>카페24여름 한정 진정세트여름 한정 진정세트 (대용량)190801</t>
        </is>
      </c>
    </row>
    <row r="8896" customFormat="1" s="93">
      <c r="B8896" s="127" t="n">
        <v>44075</v>
      </c>
      <c r="C8896" s="93">
        <f>TEXT(B8896,"aaa")</f>
        <v/>
      </c>
      <c r="E8896" s="93" t="inlineStr">
        <is>
          <t>어성초진정패키지</t>
        </is>
      </c>
      <c r="F8896" s="5" t="inlineStr">
        <is>
          <t>카페24</t>
        </is>
      </c>
      <c r="G8896" s="93" t="inlineStr">
        <is>
          <t>어성초 진정패키지세트</t>
        </is>
      </c>
      <c r="H8896" s="93" t="n">
        <v>6</v>
      </c>
      <c r="J8896" s="7" t="n">
        <v>190801</v>
      </c>
      <c r="L8896" s="93" t="n">
        <v>594000</v>
      </c>
      <c r="M8896" s="93" t="n">
        <v>559251</v>
      </c>
      <c r="N8896" s="93" t="n">
        <v>90822</v>
      </c>
      <c r="O8896" s="148" t="n">
        <v>540000</v>
      </c>
      <c r="P8896" s="93" t="inlineStr">
        <is>
          <t>카페24어성초진정패키지어성초 진정패키지세트190801</t>
        </is>
      </c>
    </row>
    <row r="8897" customFormat="1" s="93">
      <c r="B8897" s="127" t="n">
        <v>44075</v>
      </c>
      <c r="C8897" s="93">
        <f>TEXT(B8897,"aaa")</f>
        <v/>
      </c>
      <c r="E8897" s="93" t="inlineStr">
        <is>
          <t>머드크림마스크</t>
        </is>
      </c>
      <c r="F8897" s="5" t="inlineStr">
        <is>
          <t>카페24</t>
        </is>
      </c>
      <c r="G8897" s="93" t="inlineStr">
        <is>
          <t>머드크림마스크 100ml</t>
        </is>
      </c>
      <c r="H8897" s="93" t="n">
        <v>2</v>
      </c>
      <c r="J8897" s="7" t="n">
        <v>190801</v>
      </c>
      <c r="L8897" s="93" t="n">
        <v>40000</v>
      </c>
      <c r="M8897" s="93" t="n">
        <v>37660</v>
      </c>
      <c r="N8897" s="93" t="n">
        <v>2884</v>
      </c>
      <c r="O8897" s="148" t="n">
        <v>36363.63636363636</v>
      </c>
      <c r="P8897" s="93" t="inlineStr">
        <is>
          <t>카페24머드크림마스크머드크림마스크 100ml190801</t>
        </is>
      </c>
    </row>
    <row r="8898" customFormat="1" s="93">
      <c r="B8898" s="127" t="n">
        <v>44075</v>
      </c>
      <c r="C8898" s="93">
        <f>TEXT(B8898,"aaa")</f>
        <v/>
      </c>
      <c r="E8898" s="93" t="inlineStr">
        <is>
          <t>마스크팩</t>
        </is>
      </c>
      <c r="F8898" s="5" t="inlineStr">
        <is>
          <t>카페24</t>
        </is>
      </c>
      <c r="G8898" s="93" t="inlineStr">
        <is>
          <t>마스크팩 1매</t>
        </is>
      </c>
      <c r="H8898" s="93" t="n">
        <v>17</v>
      </c>
      <c r="J8898" s="7" t="n">
        <v>190801</v>
      </c>
      <c r="L8898" s="93" t="n">
        <v>68000</v>
      </c>
      <c r="M8898" s="93" t="n">
        <v>64022</v>
      </c>
      <c r="N8898" s="93" t="n">
        <v>6749</v>
      </c>
      <c r="O8898" s="148" t="n">
        <v>61818.18181818182</v>
      </c>
      <c r="P8898" s="93" t="inlineStr">
        <is>
          <t>카페24마스크팩마스크팩 1매190801</t>
        </is>
      </c>
    </row>
    <row r="8899" customFormat="1" s="93">
      <c r="B8899" s="127" t="n">
        <v>44075</v>
      </c>
      <c r="C8899" s="93">
        <f>TEXT(B8899,"aaa")</f>
        <v/>
      </c>
      <c r="E8899" s="93" t="inlineStr">
        <is>
          <t>마스크팩</t>
        </is>
      </c>
      <c r="F8899" s="5" t="inlineStr">
        <is>
          <t>카페24</t>
        </is>
      </c>
      <c r="G8899" s="93" t="inlineStr">
        <is>
          <t>마스크팩 10매</t>
        </is>
      </c>
      <c r="H8899" s="93" t="n">
        <v>6</v>
      </c>
      <c r="J8899" s="7" t="n">
        <v>190801</v>
      </c>
      <c r="L8899" s="93" t="n">
        <v>120000</v>
      </c>
      <c r="M8899" s="93" t="n">
        <v>112980</v>
      </c>
      <c r="N8899" s="93" t="n">
        <v>23820</v>
      </c>
      <c r="O8899" s="148" t="n">
        <v>109090.9090909091</v>
      </c>
      <c r="P8899" s="93" t="inlineStr">
        <is>
          <t>카페24마스크팩마스크팩 10매190801</t>
        </is>
      </c>
    </row>
    <row r="8900" customFormat="1" s="93">
      <c r="B8900" s="127" t="n">
        <v>44075</v>
      </c>
      <c r="C8900" s="93">
        <f>TEXT(B8900,"aaa")</f>
        <v/>
      </c>
      <c r="E8900" s="93" t="inlineStr">
        <is>
          <t>토너</t>
        </is>
      </c>
      <c r="F8900" s="5" t="inlineStr">
        <is>
          <t>카페24</t>
        </is>
      </c>
      <c r="G8900" s="93" t="inlineStr">
        <is>
          <t>250ml</t>
        </is>
      </c>
      <c r="H8900" s="93" t="n">
        <v>89</v>
      </c>
      <c r="J8900" s="7" t="n">
        <v>190801</v>
      </c>
      <c r="L8900" s="93" t="n">
        <v>1780000</v>
      </c>
      <c r="M8900" s="93" t="n">
        <v>1675870</v>
      </c>
      <c r="N8900" s="93" t="n">
        <v>290140</v>
      </c>
      <c r="O8900" s="148" t="n">
        <v>1618181.818181818</v>
      </c>
      <c r="P8900" s="93" t="inlineStr">
        <is>
          <t>카페24토너250ml190801</t>
        </is>
      </c>
    </row>
    <row r="8901" customFormat="1" s="93">
      <c r="B8901" s="127" t="n">
        <v>44075</v>
      </c>
      <c r="C8901" s="93">
        <f>TEXT(B8901,"aaa")</f>
        <v/>
      </c>
      <c r="E8901" s="93" t="inlineStr">
        <is>
          <t>토너</t>
        </is>
      </c>
      <c r="F8901" s="5" t="inlineStr">
        <is>
          <t>카페24</t>
        </is>
      </c>
      <c r="G8901" s="93" t="inlineStr">
        <is>
          <t>250ml 2set</t>
        </is>
      </c>
      <c r="H8901" s="93" t="n">
        <v>83</v>
      </c>
      <c r="J8901" s="7" t="n">
        <v>190801</v>
      </c>
      <c r="L8901" s="93" t="n">
        <v>2905000</v>
      </c>
      <c r="M8901" s="93" t="n">
        <v>2735057.5</v>
      </c>
      <c r="N8901" s="93" t="n">
        <v>541160</v>
      </c>
      <c r="O8901" s="148" t="n">
        <v>2640909.090909091</v>
      </c>
      <c r="P8901" s="93" t="inlineStr">
        <is>
          <t>카페24토너250ml 2set190801</t>
        </is>
      </c>
    </row>
    <row r="8902" customFormat="1" s="93">
      <c r="B8902" s="127" t="n">
        <v>44075</v>
      </c>
      <c r="C8902" s="93">
        <f>TEXT(B8902,"aaa")</f>
        <v/>
      </c>
      <c r="E8902" s="93" t="inlineStr">
        <is>
          <t>토너</t>
        </is>
      </c>
      <c r="F8902" s="5" t="inlineStr">
        <is>
          <t>카페24</t>
        </is>
      </c>
      <c r="G8902" s="93" t="inlineStr">
        <is>
          <t>500ml</t>
        </is>
      </c>
      <c r="H8902" s="93" t="n">
        <v>105</v>
      </c>
      <c r="J8902" s="7" t="n">
        <v>190801</v>
      </c>
      <c r="L8902" s="93" t="n">
        <v>3465000</v>
      </c>
      <c r="M8902" s="93" t="n">
        <v>3262297.5</v>
      </c>
      <c r="N8902" s="93" t="n">
        <v>496125</v>
      </c>
      <c r="O8902" s="148" t="n">
        <v>3150000</v>
      </c>
      <c r="P8902" s="93" t="inlineStr">
        <is>
          <t>카페24토너500ml190801</t>
        </is>
      </c>
    </row>
    <row r="8903" customFormat="1" s="93">
      <c r="B8903" s="127" t="n">
        <v>44075</v>
      </c>
      <c r="C8903" s="93">
        <f>TEXT(B8903,"aaa")</f>
        <v/>
      </c>
      <c r="E8903" s="93" t="inlineStr">
        <is>
          <t>토너</t>
        </is>
      </c>
      <c r="F8903" s="5" t="inlineStr">
        <is>
          <t>카페24</t>
        </is>
      </c>
      <c r="G8903" s="93" t="inlineStr">
        <is>
          <t>스킨팩 화장솜 60P</t>
        </is>
      </c>
      <c r="H8903" s="93" t="n">
        <v>98</v>
      </c>
      <c r="J8903" s="7" t="n">
        <v>190801</v>
      </c>
      <c r="L8903" s="93" t="n">
        <v>294000</v>
      </c>
      <c r="M8903" s="93" t="n">
        <v>276801</v>
      </c>
      <c r="N8903" s="93" t="n">
        <v>108780</v>
      </c>
      <c r="O8903" s="148" t="n">
        <v>267272.7272727272</v>
      </c>
      <c r="P8903" s="93" t="inlineStr">
        <is>
          <t>카페24토너스킨팩 화장솜 60P190801</t>
        </is>
      </c>
    </row>
    <row r="8904" customFormat="1" s="93">
      <c r="B8904" s="127" t="n">
        <v>44075</v>
      </c>
      <c r="C8904" s="93">
        <f>TEXT(B8904,"aaa")</f>
        <v/>
      </c>
      <c r="E8904" s="93" t="inlineStr">
        <is>
          <t>앰플</t>
        </is>
      </c>
      <c r="F8904" s="5" t="inlineStr">
        <is>
          <t>카페24</t>
        </is>
      </c>
      <c r="G8904" s="93" t="inlineStr">
        <is>
          <t>앰플 30ml</t>
        </is>
      </c>
      <c r="H8904" s="93" t="n">
        <v>30</v>
      </c>
      <c r="J8904" s="7" t="n">
        <v>190801</v>
      </c>
      <c r="L8904" s="93" t="n">
        <v>840000</v>
      </c>
      <c r="M8904" s="93" t="n">
        <v>790860</v>
      </c>
      <c r="N8904" s="93" t="n">
        <v>101910</v>
      </c>
      <c r="O8904" s="148" t="n">
        <v>763636.3636363635</v>
      </c>
      <c r="P8904" s="93" t="inlineStr">
        <is>
          <t>카페24앰플앰플 30ml190801</t>
        </is>
      </c>
    </row>
    <row r="8905" customFormat="1" s="93">
      <c r="B8905" s="127" t="n">
        <v>44075</v>
      </c>
      <c r="C8905" s="93">
        <f>TEXT(B8905,"aaa")</f>
        <v/>
      </c>
      <c r="E8905" s="93" t="inlineStr">
        <is>
          <t>앰플</t>
        </is>
      </c>
      <c r="F8905" s="5" t="inlineStr">
        <is>
          <t>카페24</t>
        </is>
      </c>
      <c r="G8905" s="93" t="inlineStr">
        <is>
          <t>앰플 30ml  2set</t>
        </is>
      </c>
      <c r="H8905" s="93" t="n">
        <v>6</v>
      </c>
      <c r="J8905" s="7" t="n">
        <v>190801</v>
      </c>
      <c r="L8905" s="93" t="n">
        <v>288000</v>
      </c>
      <c r="M8905" s="93" t="n">
        <v>271152</v>
      </c>
      <c r="N8905" s="93" t="n">
        <v>40764</v>
      </c>
      <c r="O8905" s="148" t="n">
        <v>261818.1818181818</v>
      </c>
      <c r="P8905" s="93" t="inlineStr">
        <is>
          <t>카페24앰플앰플 30ml  2set190801</t>
        </is>
      </c>
    </row>
    <row r="8906" customFormat="1" s="93">
      <c r="B8906" s="127" t="n">
        <v>44075</v>
      </c>
      <c r="C8906" s="93">
        <f>TEXT(B8906,"aaa")</f>
        <v/>
      </c>
      <c r="E8906" s="93" t="inlineStr">
        <is>
          <t>수딩크림</t>
        </is>
      </c>
      <c r="F8906" s="5" t="inlineStr">
        <is>
          <t>카페24</t>
        </is>
      </c>
      <c r="G8906" s="93" t="inlineStr">
        <is>
          <t>수딩크림 100ml</t>
        </is>
      </c>
      <c r="H8906" s="93" t="n">
        <v>13</v>
      </c>
      <c r="J8906" s="7" t="n">
        <v>190801</v>
      </c>
      <c r="L8906" s="93" t="n">
        <v>494000</v>
      </c>
      <c r="M8906" s="93" t="n">
        <v>465101</v>
      </c>
      <c r="N8906" s="93" t="n">
        <v>39585</v>
      </c>
      <c r="O8906" s="148" t="n">
        <v>449090.9090909091</v>
      </c>
      <c r="P8906" s="93" t="inlineStr">
        <is>
          <t>카페24수딩크림수딩크림 100ml190801</t>
        </is>
      </c>
    </row>
    <row r="8907" customFormat="1" s="93">
      <c r="B8907" s="127" t="n">
        <v>44075</v>
      </c>
      <c r="C8907" s="93">
        <f>TEXT(B8907,"aaa")</f>
        <v/>
      </c>
      <c r="E8907" s="93" t="inlineStr">
        <is>
          <t>클렌징폼</t>
        </is>
      </c>
      <c r="F8907" s="5" t="inlineStr">
        <is>
          <t>카페24</t>
        </is>
      </c>
      <c r="G8907" s="93" t="inlineStr">
        <is>
          <t>클렌징폼 120ml</t>
        </is>
      </c>
      <c r="H8907" s="93" t="n">
        <v>12</v>
      </c>
      <c r="J8907" s="7" t="n">
        <v>190801</v>
      </c>
      <c r="L8907" s="93" t="n">
        <v>156000</v>
      </c>
      <c r="M8907" s="93" t="n">
        <v>146874</v>
      </c>
      <c r="N8907" s="93" t="n">
        <v>33000</v>
      </c>
      <c r="O8907" s="148" t="n">
        <v>141818.1818181818</v>
      </c>
      <c r="P8907" s="93" t="inlineStr">
        <is>
          <t>카페24클렌징폼클렌징폼 120ml190801</t>
        </is>
      </c>
    </row>
    <row r="8908" customFormat="1" s="93">
      <c r="B8908" s="127" t="n">
        <v>44075</v>
      </c>
      <c r="C8908" s="93">
        <f>TEXT(B8908,"aaa")</f>
        <v/>
      </c>
      <c r="E8908" s="93" t="inlineStr">
        <is>
          <t>클렌징폼</t>
        </is>
      </c>
      <c r="F8908" s="5" t="inlineStr">
        <is>
          <t>카페24</t>
        </is>
      </c>
      <c r="G8908" s="93" t="inlineStr">
        <is>
          <t>클렌징폼 120ml 2set</t>
        </is>
      </c>
      <c r="H8908" s="93" t="n">
        <v>1</v>
      </c>
      <c r="J8908" s="7" t="n">
        <v>190801</v>
      </c>
      <c r="L8908" s="93" t="n">
        <v>24000</v>
      </c>
      <c r="M8908" s="93" t="n">
        <v>22596</v>
      </c>
      <c r="N8908" s="93" t="n">
        <v>2460</v>
      </c>
      <c r="O8908" s="148" t="n">
        <v>21818.18181818182</v>
      </c>
      <c r="P8908" s="93" t="inlineStr">
        <is>
          <t>카페24클렌징폼클렌징폼 120ml 2set190801</t>
        </is>
      </c>
    </row>
    <row r="8909" customFormat="1" s="93">
      <c r="B8909" s="127" t="n">
        <v>44075</v>
      </c>
      <c r="C8909" s="93">
        <f>TEXT(B8909,"aaa")</f>
        <v/>
      </c>
      <c r="E8909" s="93" t="inlineStr">
        <is>
          <t>토너</t>
        </is>
      </c>
      <c r="F8909" s="5" t="inlineStr">
        <is>
          <t>큐텐재팬</t>
        </is>
      </c>
      <c r="G8909" s="93" t="inlineStr">
        <is>
          <t>200726=250ml</t>
        </is>
      </c>
      <c r="H8909" s="93" t="n">
        <v>20</v>
      </c>
      <c r="J8909" s="7" t="n">
        <v>190801</v>
      </c>
      <c r="L8909" s="93" t="n">
        <v>660000</v>
      </c>
      <c r="M8909" s="93" t="n">
        <v>587400</v>
      </c>
      <c r="N8909" s="93" t="n">
        <v>65200</v>
      </c>
      <c r="O8909" s="148" t="n">
        <v>600000</v>
      </c>
      <c r="P8909" s="93" t="inlineStr">
        <is>
          <t>큐텐재팬토너200726=250ml190801</t>
        </is>
      </c>
    </row>
    <row r="8910" customFormat="1" s="93">
      <c r="B8910" s="127" t="n">
        <v>44075</v>
      </c>
      <c r="C8910" s="93">
        <f>TEXT(B8910,"aaa")</f>
        <v/>
      </c>
      <c r="E8910" s="93" t="inlineStr">
        <is>
          <t>앰플</t>
        </is>
      </c>
      <c r="F8910" s="5" t="inlineStr">
        <is>
          <t>큐텐재팬</t>
        </is>
      </c>
      <c r="G8910" s="93" t="inlineStr">
        <is>
          <t>200726=앰플 30ml</t>
        </is>
      </c>
      <c r="H8910" s="93" t="n">
        <v>4</v>
      </c>
      <c r="J8910" s="7" t="n">
        <v>190801</v>
      </c>
      <c r="L8910" s="93" t="n">
        <v>156000</v>
      </c>
      <c r="M8910" s="93" t="n">
        <v>138840</v>
      </c>
      <c r="N8910" s="93" t="n">
        <v>13588</v>
      </c>
      <c r="O8910" s="148" t="n">
        <v>141818.1818181818</v>
      </c>
      <c r="P8910" s="93" t="inlineStr">
        <is>
          <t>큐텐재팬앰플200726=앰플 30ml190801</t>
        </is>
      </c>
    </row>
    <row r="8911" customFormat="1" s="93">
      <c r="B8911" s="127" t="n">
        <v>44075</v>
      </c>
      <c r="C8911" s="93">
        <f>TEXT(B8911,"aaa")</f>
        <v/>
      </c>
      <c r="E8911" s="93" t="inlineStr">
        <is>
          <t>토너</t>
        </is>
      </c>
      <c r="F8911" s="5" t="inlineStr">
        <is>
          <t>큐텐재팬</t>
        </is>
      </c>
      <c r="G8911" s="93" t="inlineStr">
        <is>
          <t>200726=250ml 2set</t>
        </is>
      </c>
      <c r="H8911" s="93" t="n">
        <v>13</v>
      </c>
      <c r="J8911" s="7" t="n">
        <v>190801</v>
      </c>
      <c r="L8911" s="93" t="n">
        <v>689000</v>
      </c>
      <c r="M8911" s="93" t="n">
        <v>613210</v>
      </c>
      <c r="N8911" s="93" t="n">
        <v>84760</v>
      </c>
      <c r="O8911" s="148" t="n">
        <v>626363.6363636364</v>
      </c>
      <c r="P8911" s="93" t="inlineStr">
        <is>
          <t>큐텐재팬토너200726=250ml 2set190801</t>
        </is>
      </c>
    </row>
    <row r="8912" customFormat="1" s="93">
      <c r="B8912" s="127" t="n">
        <v>44075</v>
      </c>
      <c r="C8912" s="93">
        <f>TEXT(B8912,"aaa")</f>
        <v/>
      </c>
      <c r="E8912" s="93" t="inlineStr">
        <is>
          <t>머드크림마스크</t>
        </is>
      </c>
      <c r="F8912" s="5" t="inlineStr">
        <is>
          <t>화해</t>
        </is>
      </c>
      <c r="G8912" s="93" t="inlineStr">
        <is>
          <t>머드크림마스크 100ml</t>
        </is>
      </c>
      <c r="H8912" s="93" t="n">
        <v>1</v>
      </c>
      <c r="J8912" s="7" t="n">
        <v>190801</v>
      </c>
      <c r="L8912" s="93" t="n">
        <v>20000</v>
      </c>
      <c r="M8912" s="93" t="n">
        <v>14400</v>
      </c>
      <c r="N8912" s="93" t="n">
        <v>1442</v>
      </c>
      <c r="O8912" s="148" t="n">
        <v>18181.81818181818</v>
      </c>
      <c r="P8912" s="93" t="inlineStr">
        <is>
          <t>화해머드크림마스크머드크림마스크 100ml190801</t>
        </is>
      </c>
    </row>
    <row r="8913" customFormat="1" s="93">
      <c r="B8913" s="127" t="n">
        <v>44076</v>
      </c>
      <c r="C8913" s="93">
        <f>TEXT(B8913,"aaa")</f>
        <v/>
      </c>
      <c r="E8913" s="93" t="inlineStr">
        <is>
          <t>토너</t>
        </is>
      </c>
      <c r="F8913" s="5" t="inlineStr">
        <is>
          <t>W컨셉</t>
        </is>
      </c>
      <c r="G8913" s="93" t="inlineStr">
        <is>
          <t>250ml</t>
        </is>
      </c>
      <c r="H8913" s="93" t="n">
        <v>2</v>
      </c>
      <c r="J8913" s="7" t="n">
        <v>190801</v>
      </c>
      <c r="L8913" s="93" t="n">
        <v>40000</v>
      </c>
      <c r="M8913" s="93" t="n">
        <v>28800</v>
      </c>
      <c r="N8913" s="93" t="n">
        <v>6520</v>
      </c>
      <c r="O8913" s="148" t="n">
        <v>36363.63636363636</v>
      </c>
      <c r="P8913" s="93" t="inlineStr">
        <is>
          <t>W컨셉토너250ml190801</t>
        </is>
      </c>
    </row>
    <row r="8914" customFormat="1" s="93">
      <c r="B8914" s="127" t="n">
        <v>44076</v>
      </c>
      <c r="C8914" s="93">
        <f>TEXT(B8914,"aaa")</f>
        <v/>
      </c>
      <c r="E8914" s="93" t="inlineStr">
        <is>
          <t>토너</t>
        </is>
      </c>
      <c r="F8914" s="5" t="inlineStr">
        <is>
          <t>W컨셉</t>
        </is>
      </c>
      <c r="G8914" s="93" t="inlineStr">
        <is>
          <t>250ml 2set</t>
        </is>
      </c>
      <c r="H8914" s="93" t="n">
        <v>8</v>
      </c>
      <c r="J8914" s="7" t="n">
        <v>190801</v>
      </c>
      <c r="L8914" s="93" t="n">
        <v>280000</v>
      </c>
      <c r="M8914" s="93" t="n">
        <v>204400</v>
      </c>
      <c r="N8914" s="93" t="n">
        <v>52160</v>
      </c>
      <c r="O8914" s="148" t="n">
        <v>254545.4545454545</v>
      </c>
      <c r="P8914" s="93" t="inlineStr">
        <is>
          <t>W컨셉토너250ml 2set190801</t>
        </is>
      </c>
    </row>
    <row r="8915" customFormat="1" s="93">
      <c r="B8915" s="127" t="n">
        <v>44076</v>
      </c>
      <c r="C8915" s="93">
        <f>TEXT(B8915,"aaa")</f>
        <v/>
      </c>
      <c r="E8915" s="93" t="inlineStr">
        <is>
          <t>토너</t>
        </is>
      </c>
      <c r="F8915" s="5" t="inlineStr">
        <is>
          <t>쇼피인도네시아</t>
        </is>
      </c>
      <c r="G8915" s="93" t="inlineStr">
        <is>
          <t>200831=250ml</t>
        </is>
      </c>
      <c r="H8915" s="93" t="n">
        <v>1</v>
      </c>
      <c r="J8915" s="7" t="n">
        <v>190801</v>
      </c>
      <c r="L8915" s="93" t="n">
        <v>21978</v>
      </c>
      <c r="M8915" s="93" t="n">
        <v>20659.32</v>
      </c>
      <c r="N8915" s="93" t="n">
        <v>3260</v>
      </c>
      <c r="O8915" s="148" t="n">
        <v>19980</v>
      </c>
      <c r="P8915" s="93" t="inlineStr">
        <is>
          <t>쇼피인도네시아토너200831=250ml190801</t>
        </is>
      </c>
    </row>
    <row r="8916" customFormat="1" s="93">
      <c r="B8916" s="127" t="n">
        <v>44076</v>
      </c>
      <c r="C8916" s="93">
        <f>TEXT(B8916,"aaa")</f>
        <v/>
      </c>
      <c r="E8916" s="93" t="inlineStr">
        <is>
          <t>토너</t>
        </is>
      </c>
      <c r="F8916" s="5" t="inlineStr">
        <is>
          <t>쇼피인도네시아</t>
        </is>
      </c>
      <c r="G8916" s="93" t="inlineStr">
        <is>
          <t>200831=250ml = 화장솜 60P</t>
        </is>
      </c>
      <c r="H8916" s="93" t="n">
        <v>1</v>
      </c>
      <c r="J8916" s="7" t="n">
        <v>190801</v>
      </c>
      <c r="L8916" s="93" t="n">
        <v>5698</v>
      </c>
      <c r="M8916" s="93" t="n">
        <v>5356.12</v>
      </c>
      <c r="N8916" s="93" t="n">
        <v>1110</v>
      </c>
      <c r="O8916" s="148" t="n">
        <v>5180</v>
      </c>
      <c r="P8916" s="93" t="inlineStr">
        <is>
          <t>쇼피인도네시아토너200831=250ml = 화장솜 60P190801</t>
        </is>
      </c>
    </row>
    <row r="8917" customFormat="1" s="93">
      <c r="B8917" s="127" t="n">
        <v>44076</v>
      </c>
      <c r="C8917" s="93">
        <f>TEXT(B8917,"aaa")</f>
        <v/>
      </c>
      <c r="E8917" s="93" t="inlineStr">
        <is>
          <t>토너</t>
        </is>
      </c>
      <c r="F8917" s="5" t="inlineStr">
        <is>
          <t>스타일쉐어</t>
        </is>
      </c>
      <c r="G8917" s="93" t="inlineStr">
        <is>
          <t>250ml</t>
        </is>
      </c>
      <c r="H8917" s="93" t="n">
        <v>1</v>
      </c>
      <c r="J8917" s="7" t="n">
        <v>190801</v>
      </c>
      <c r="L8917" s="93" t="n">
        <v>20000</v>
      </c>
      <c r="M8917" s="93" t="n">
        <v>15000</v>
      </c>
      <c r="N8917" s="93" t="n">
        <v>3260</v>
      </c>
      <c r="O8917" s="148" t="n">
        <v>18181.81818181818</v>
      </c>
      <c r="P8917" s="93" t="inlineStr">
        <is>
          <t>스타일쉐어토너250ml190801</t>
        </is>
      </c>
    </row>
    <row r="8918" customFormat="1" s="93">
      <c r="B8918" s="127" t="n">
        <v>44076</v>
      </c>
      <c r="C8918" s="93">
        <f>TEXT(B8918,"aaa")</f>
        <v/>
      </c>
      <c r="E8918" s="93" t="inlineStr">
        <is>
          <t>토너</t>
        </is>
      </c>
      <c r="F8918" s="5" t="inlineStr">
        <is>
          <t>아누아 CS</t>
        </is>
      </c>
      <c r="G8918" s="93" t="inlineStr">
        <is>
          <t>250ml</t>
        </is>
      </c>
      <c r="H8918" s="93" t="n">
        <v>2</v>
      </c>
      <c r="J8918" s="7" t="n">
        <v>190801</v>
      </c>
      <c r="L8918" s="93" t="n">
        <v>0</v>
      </c>
      <c r="M8918" s="93" t="n">
        <v>0</v>
      </c>
      <c r="N8918" s="93" t="n">
        <v>6520</v>
      </c>
      <c r="O8918" s="148" t="n">
        <v>0</v>
      </c>
      <c r="P8918" s="93" t="inlineStr">
        <is>
          <t>아누아 CS토너250ml190801</t>
        </is>
      </c>
    </row>
    <row r="8919" customFormat="1" s="93">
      <c r="B8919" s="127" t="n">
        <v>44076</v>
      </c>
      <c r="C8919" s="93">
        <f>TEXT(B8919,"aaa")</f>
        <v/>
      </c>
      <c r="E8919" s="93" t="inlineStr">
        <is>
          <t>화장솜</t>
        </is>
      </c>
      <c r="F8919" s="5" t="inlineStr">
        <is>
          <t>아누아 CS</t>
        </is>
      </c>
      <c r="G8919" s="93" t="inlineStr">
        <is>
          <t>스킨팩 화장솜 60P</t>
        </is>
      </c>
      <c r="H8919" s="93" t="n">
        <v>1</v>
      </c>
      <c r="J8919" s="7" t="n">
        <v>190801</v>
      </c>
      <c r="L8919" s="93" t="n">
        <v>0</v>
      </c>
      <c r="M8919" s="93" t="n">
        <v>0</v>
      </c>
      <c r="N8919" s="93" t="n">
        <v>1110</v>
      </c>
      <c r="O8919" s="148" t="n">
        <v>0</v>
      </c>
      <c r="P8919" s="93" t="inlineStr">
        <is>
          <t>아누아 CS화장솜스킨팩 화장솜 60P190801</t>
        </is>
      </c>
    </row>
    <row r="8920" customFormat="1" s="93">
      <c r="B8920" s="127" t="n">
        <v>44076</v>
      </c>
      <c r="C8920" s="93">
        <f>TEXT(B8920,"aaa")</f>
        <v/>
      </c>
      <c r="E8920" s="93" t="inlineStr">
        <is>
          <t>앰플</t>
        </is>
      </c>
      <c r="F8920" s="5" t="inlineStr">
        <is>
          <t>아누아 CS</t>
        </is>
      </c>
      <c r="G8920" s="93" t="inlineStr">
        <is>
          <t>앰플 30ml</t>
        </is>
      </c>
      <c r="H8920" s="93" t="n">
        <v>12</v>
      </c>
      <c r="J8920" s="7" t="n">
        <v>190801</v>
      </c>
      <c r="L8920" s="93" t="n">
        <v>0</v>
      </c>
      <c r="M8920" s="93" t="n">
        <v>0</v>
      </c>
      <c r="N8920" s="93" t="n">
        <v>40764</v>
      </c>
      <c r="O8920" s="148" t="n">
        <v>0</v>
      </c>
      <c r="P8920" s="93" t="inlineStr">
        <is>
          <t>아누아 CS앰플앰플 30ml190801</t>
        </is>
      </c>
    </row>
    <row r="8921" customFormat="1" s="93">
      <c r="B8921" s="127" t="n">
        <v>44076</v>
      </c>
      <c r="C8921" s="93">
        <f>TEXT(B8921,"aaa")</f>
        <v/>
      </c>
      <c r="E8921" s="93" t="inlineStr">
        <is>
          <t>마스크팩</t>
        </is>
      </c>
      <c r="F8921" s="5" t="inlineStr">
        <is>
          <t>아누아 CS</t>
        </is>
      </c>
      <c r="G8921" s="93" t="inlineStr">
        <is>
          <t>마스크팩 10매</t>
        </is>
      </c>
      <c r="H8921" s="93" t="n">
        <v>1</v>
      </c>
      <c r="J8921" s="7" t="n">
        <v>190801</v>
      </c>
      <c r="L8921" s="93" t="n">
        <v>0</v>
      </c>
      <c r="M8921" s="93" t="n">
        <v>0</v>
      </c>
      <c r="N8921" s="93" t="n">
        <v>3970</v>
      </c>
      <c r="O8921" s="148" t="n">
        <v>0</v>
      </c>
      <c r="P8921" s="93" t="inlineStr">
        <is>
          <t>아누아 CS마스크팩마스크팩 10매190801</t>
        </is>
      </c>
    </row>
    <row r="8922" customFormat="1" s="93">
      <c r="B8922" s="127" t="n">
        <v>44076</v>
      </c>
      <c r="C8922" s="93">
        <f>TEXT(B8922,"aaa")</f>
        <v/>
      </c>
      <c r="E8922" s="93" t="inlineStr">
        <is>
          <t>선크림</t>
        </is>
      </c>
      <c r="F8922" s="5" t="inlineStr">
        <is>
          <t>아누아 CS</t>
        </is>
      </c>
      <c r="G8922" s="93" t="inlineStr">
        <is>
          <t>선크림 50ml</t>
        </is>
      </c>
      <c r="H8922" s="93" t="n">
        <v>1</v>
      </c>
      <c r="J8922" s="7" t="n">
        <v>190801</v>
      </c>
      <c r="L8922" s="93" t="n">
        <v>0</v>
      </c>
      <c r="M8922" s="93" t="n">
        <v>0</v>
      </c>
      <c r="N8922" s="93" t="n">
        <v>2345</v>
      </c>
      <c r="O8922" s="148" t="n">
        <v>0</v>
      </c>
      <c r="P8922" s="93" t="inlineStr">
        <is>
          <t>아누아 CS선크림선크림 50ml190801</t>
        </is>
      </c>
    </row>
    <row r="8923" customFormat="1" s="93">
      <c r="B8923" s="127" t="n">
        <v>44076</v>
      </c>
      <c r="C8923" s="93">
        <f>TEXT(B8923,"aaa")</f>
        <v/>
      </c>
      <c r="E8923" s="93" t="inlineStr">
        <is>
          <t>클렌징폼</t>
        </is>
      </c>
      <c r="F8923" s="5" t="inlineStr">
        <is>
          <t>아누아 CS</t>
        </is>
      </c>
      <c r="G8923" s="93" t="inlineStr">
        <is>
          <t>클렌징폼 120ml</t>
        </is>
      </c>
      <c r="H8923" s="93" t="n">
        <v>1</v>
      </c>
      <c r="J8923" s="7" t="n">
        <v>190801</v>
      </c>
      <c r="L8923" s="93" t="n">
        <v>0</v>
      </c>
      <c r="M8923" s="93" t="n">
        <v>0</v>
      </c>
      <c r="N8923" s="93" t="n">
        <v>2750</v>
      </c>
      <c r="O8923" s="148" t="n">
        <v>0</v>
      </c>
      <c r="P8923" s="93" t="inlineStr">
        <is>
          <t>아누아 CS클렌징폼클렌징폼 120ml190801</t>
        </is>
      </c>
    </row>
    <row r="8924" customFormat="1" s="93">
      <c r="B8924" s="127" t="n">
        <v>44076</v>
      </c>
      <c r="C8924" s="93">
        <f>TEXT(B8924,"aaa")</f>
        <v/>
      </c>
      <c r="E8924" s="93" t="inlineStr">
        <is>
          <t>머드크림마스크</t>
        </is>
      </c>
      <c r="F8924" s="5" t="inlineStr">
        <is>
          <t>아누아 CS</t>
        </is>
      </c>
      <c r="G8924" s="93" t="inlineStr">
        <is>
          <t>머드크림마스크 100ml</t>
        </is>
      </c>
      <c r="H8924" s="93" t="n">
        <v>1</v>
      </c>
      <c r="J8924" s="7" t="n">
        <v>190801</v>
      </c>
      <c r="L8924" s="93" t="n">
        <v>0</v>
      </c>
      <c r="M8924" s="93" t="n">
        <v>0</v>
      </c>
      <c r="N8924" s="93" t="n">
        <v>1442</v>
      </c>
      <c r="O8924" s="148" t="n">
        <v>0</v>
      </c>
      <c r="P8924" s="93" t="inlineStr">
        <is>
          <t>아누아 CS머드크림마스크머드크림마스크 100ml190801</t>
        </is>
      </c>
    </row>
    <row r="8925" customFormat="1" s="93">
      <c r="B8925" s="127" t="n">
        <v>44076</v>
      </c>
      <c r="C8925" s="93">
        <f>TEXT(B8925,"aaa")</f>
        <v/>
      </c>
      <c r="E8925" s="93" t="inlineStr">
        <is>
          <t>선크림</t>
        </is>
      </c>
      <c r="F8925" s="5" t="inlineStr">
        <is>
          <t>카페24</t>
        </is>
      </c>
      <c r="G8925" s="93" t="inlineStr">
        <is>
          <t>선크림 50ml</t>
        </is>
      </c>
      <c r="H8925" s="93" t="n">
        <v>2</v>
      </c>
      <c r="J8925" s="7" t="n">
        <v>190801</v>
      </c>
      <c r="L8925" s="93" t="n">
        <v>40000</v>
      </c>
      <c r="M8925" s="93" t="n">
        <v>37660</v>
      </c>
      <c r="N8925" s="93" t="n">
        <v>4690</v>
      </c>
      <c r="O8925" s="148" t="n">
        <v>36363.63636363636</v>
      </c>
      <c r="P8925" s="93" t="inlineStr">
        <is>
          <t>카페24선크림선크림 50ml190801</t>
        </is>
      </c>
    </row>
    <row r="8926" customFormat="1" s="93">
      <c r="B8926" s="127" t="n">
        <v>44076</v>
      </c>
      <c r="C8926" s="93">
        <f>TEXT(B8926,"aaa")</f>
        <v/>
      </c>
      <c r="E8926" s="93" t="inlineStr">
        <is>
          <t>선크림</t>
        </is>
      </c>
      <c r="F8926" s="5" t="inlineStr">
        <is>
          <t>카페24</t>
        </is>
      </c>
      <c r="G8926" s="93" t="inlineStr">
        <is>
          <t>선크림 50ml  2set</t>
        </is>
      </c>
      <c r="H8926" s="93" t="n">
        <v>2</v>
      </c>
      <c r="J8926" s="7" t="n">
        <v>190801</v>
      </c>
      <c r="L8926" s="93" t="n">
        <v>70000</v>
      </c>
      <c r="M8926" s="93" t="n">
        <v>65905</v>
      </c>
      <c r="N8926" s="93" t="n">
        <v>9380</v>
      </c>
      <c r="O8926" s="148" t="n">
        <v>63636.36363636363</v>
      </c>
      <c r="P8926" s="93" t="inlineStr">
        <is>
          <t>카페24선크림선크림 50ml  2set190801</t>
        </is>
      </c>
    </row>
    <row r="8927" customFormat="1" s="93">
      <c r="B8927" s="127" t="n">
        <v>44076</v>
      </c>
      <c r="C8927" s="93">
        <f>TEXT(B8927,"aaa")</f>
        <v/>
      </c>
      <c r="E8927" s="93" t="inlineStr">
        <is>
          <t>여름 한정 진정세트</t>
        </is>
      </c>
      <c r="F8927" s="5" t="inlineStr">
        <is>
          <t>카페24</t>
        </is>
      </c>
      <c r="G8927" s="93" t="inlineStr">
        <is>
          <t>여름 한정 진정세트</t>
        </is>
      </c>
      <c r="H8927" s="93" t="n">
        <v>5</v>
      </c>
      <c r="J8927" s="7" t="n">
        <v>190801</v>
      </c>
      <c r="L8927" s="93" t="n">
        <v>175000</v>
      </c>
      <c r="M8927" s="93" t="n">
        <v>164762.5</v>
      </c>
      <c r="N8927" s="93" t="n">
        <v>28025</v>
      </c>
      <c r="O8927" s="148" t="n">
        <v>159090.9090909091</v>
      </c>
      <c r="P8927" s="93" t="inlineStr">
        <is>
          <t>카페24여름 한정 진정세트여름 한정 진정세트190801</t>
        </is>
      </c>
    </row>
    <row r="8928" customFormat="1" s="93">
      <c r="B8928" s="127" t="n">
        <v>44076</v>
      </c>
      <c r="C8928" s="93">
        <f>TEXT(B8928,"aaa")</f>
        <v/>
      </c>
      <c r="E8928" s="93" t="inlineStr">
        <is>
          <t>여름 한정 진정세트</t>
        </is>
      </c>
      <c r="F8928" s="5" t="inlineStr">
        <is>
          <t>카페24</t>
        </is>
      </c>
      <c r="G8928" s="93" t="inlineStr">
        <is>
          <t>여름 한정 진정세트 (대용량)</t>
        </is>
      </c>
      <c r="H8928" s="93" t="n">
        <v>5</v>
      </c>
      <c r="J8928" s="7" t="n">
        <v>190801</v>
      </c>
      <c r="L8928" s="93" t="n">
        <v>225000</v>
      </c>
      <c r="M8928" s="93" t="n">
        <v>211837.5</v>
      </c>
      <c r="N8928" s="93" t="n">
        <v>35350</v>
      </c>
      <c r="O8928" s="148" t="n">
        <v>204545.4545454545</v>
      </c>
      <c r="P8928" s="93" t="inlineStr">
        <is>
          <t>카페24여름 한정 진정세트여름 한정 진정세트 (대용량)190801</t>
        </is>
      </c>
    </row>
    <row r="8929" customFormat="1" s="93">
      <c r="B8929" s="127" t="n">
        <v>44076</v>
      </c>
      <c r="C8929" s="93">
        <f>TEXT(B8929,"aaa")</f>
        <v/>
      </c>
      <c r="E8929" s="93" t="inlineStr">
        <is>
          <t>어성초진정패키지</t>
        </is>
      </c>
      <c r="F8929" s="5" t="inlineStr">
        <is>
          <t>카페24</t>
        </is>
      </c>
      <c r="G8929" s="93" t="inlineStr">
        <is>
          <t>어성초 진정패키지세트</t>
        </is>
      </c>
      <c r="H8929" s="93" t="n">
        <v>3</v>
      </c>
      <c r="J8929" s="7" t="n">
        <v>190801</v>
      </c>
      <c r="L8929" s="93" t="n">
        <v>297000</v>
      </c>
      <c r="M8929" s="93" t="n">
        <v>279625.5</v>
      </c>
      <c r="N8929" s="93" t="n">
        <v>45411</v>
      </c>
      <c r="O8929" s="148" t="n">
        <v>270000</v>
      </c>
      <c r="P8929" s="93" t="inlineStr">
        <is>
          <t>카페24어성초진정패키지어성초 진정패키지세트190801</t>
        </is>
      </c>
    </row>
    <row r="8930" customFormat="1" s="93">
      <c r="B8930" s="127" t="n">
        <v>44076</v>
      </c>
      <c r="C8930" s="93">
        <f>TEXT(B8930,"aaa")</f>
        <v/>
      </c>
      <c r="E8930" s="93" t="inlineStr">
        <is>
          <t>머드크림마스크</t>
        </is>
      </c>
      <c r="F8930" s="5" t="inlineStr">
        <is>
          <t>카페24</t>
        </is>
      </c>
      <c r="G8930" s="93" t="inlineStr">
        <is>
          <t>머드크림마스크 100ml</t>
        </is>
      </c>
      <c r="H8930" s="93" t="n">
        <v>5</v>
      </c>
      <c r="J8930" s="7" t="n">
        <v>190801</v>
      </c>
      <c r="L8930" s="93" t="n">
        <v>100000</v>
      </c>
      <c r="M8930" s="93" t="n">
        <v>94150</v>
      </c>
      <c r="N8930" s="93" t="n">
        <v>7210</v>
      </c>
      <c r="O8930" s="148" t="n">
        <v>90909.0909090909</v>
      </c>
      <c r="P8930" s="93" t="inlineStr">
        <is>
          <t>카페24머드크림마스크머드크림마스크 100ml190801</t>
        </is>
      </c>
    </row>
    <row r="8931" customFormat="1" s="93">
      <c r="B8931" s="127" t="n">
        <v>44076</v>
      </c>
      <c r="C8931" s="93">
        <f>TEXT(B8931,"aaa")</f>
        <v/>
      </c>
      <c r="E8931" s="93" t="inlineStr">
        <is>
          <t>마스크팩</t>
        </is>
      </c>
      <c r="F8931" s="5" t="inlineStr">
        <is>
          <t>카페24</t>
        </is>
      </c>
      <c r="G8931" s="93" t="inlineStr">
        <is>
          <t>마스크팩 1매</t>
        </is>
      </c>
      <c r="H8931" s="93" t="n">
        <v>5</v>
      </c>
      <c r="J8931" s="7" t="n">
        <v>190801</v>
      </c>
      <c r="L8931" s="93" t="n">
        <v>20000</v>
      </c>
      <c r="M8931" s="93" t="n">
        <v>18830</v>
      </c>
      <c r="N8931" s="93" t="n">
        <v>1985</v>
      </c>
      <c r="O8931" s="148" t="n">
        <v>18181.81818181818</v>
      </c>
      <c r="P8931" s="93" t="inlineStr">
        <is>
          <t>카페24마스크팩마스크팩 1매190801</t>
        </is>
      </c>
    </row>
    <row r="8932" customFormat="1" s="93">
      <c r="B8932" s="127" t="n">
        <v>44076</v>
      </c>
      <c r="C8932" s="93">
        <f>TEXT(B8932,"aaa")</f>
        <v/>
      </c>
      <c r="E8932" s="93" t="inlineStr">
        <is>
          <t>마스크팩</t>
        </is>
      </c>
      <c r="F8932" s="5" t="inlineStr">
        <is>
          <t>카페24</t>
        </is>
      </c>
      <c r="G8932" s="93" t="inlineStr">
        <is>
          <t>마스크팩 10매</t>
        </is>
      </c>
      <c r="H8932" s="93" t="n">
        <v>5</v>
      </c>
      <c r="J8932" s="7" t="n">
        <v>190801</v>
      </c>
      <c r="L8932" s="93" t="n">
        <v>100000</v>
      </c>
      <c r="M8932" s="93" t="n">
        <v>94150</v>
      </c>
      <c r="N8932" s="93" t="n">
        <v>19850</v>
      </c>
      <c r="O8932" s="148" t="n">
        <v>90909.0909090909</v>
      </c>
      <c r="P8932" s="93" t="inlineStr">
        <is>
          <t>카페24마스크팩마스크팩 10매190801</t>
        </is>
      </c>
    </row>
    <row r="8933" customFormat="1" s="93">
      <c r="B8933" s="127" t="n">
        <v>44076</v>
      </c>
      <c r="C8933" s="93">
        <f>TEXT(B8933,"aaa")</f>
        <v/>
      </c>
      <c r="E8933" s="93" t="inlineStr">
        <is>
          <t>토너</t>
        </is>
      </c>
      <c r="F8933" s="5" t="inlineStr">
        <is>
          <t>카페24</t>
        </is>
      </c>
      <c r="G8933" s="93" t="inlineStr">
        <is>
          <t>250ml</t>
        </is>
      </c>
      <c r="H8933" s="93" t="n">
        <v>69</v>
      </c>
      <c r="J8933" s="7" t="n">
        <v>190801</v>
      </c>
      <c r="L8933" s="93" t="n">
        <v>1380000</v>
      </c>
      <c r="M8933" s="93" t="n">
        <v>1299270</v>
      </c>
      <c r="N8933" s="93" t="n">
        <v>224940</v>
      </c>
      <c r="O8933" s="148" t="n">
        <v>1254545.454545454</v>
      </c>
      <c r="P8933" s="93" t="inlineStr">
        <is>
          <t>카페24토너250ml190801</t>
        </is>
      </c>
    </row>
    <row r="8934" customFormat="1" s="93">
      <c r="B8934" s="127" t="n">
        <v>44076</v>
      </c>
      <c r="C8934" s="93">
        <f>TEXT(B8934,"aaa")</f>
        <v/>
      </c>
      <c r="E8934" s="93" t="inlineStr">
        <is>
          <t>토너</t>
        </is>
      </c>
      <c r="F8934" s="5" t="inlineStr">
        <is>
          <t>카페24</t>
        </is>
      </c>
      <c r="G8934" s="93" t="inlineStr">
        <is>
          <t>250ml 2set</t>
        </is>
      </c>
      <c r="H8934" s="93" t="n">
        <v>77</v>
      </c>
      <c r="J8934" s="7" t="n">
        <v>190801</v>
      </c>
      <c r="L8934" s="93" t="n">
        <v>2695000</v>
      </c>
      <c r="M8934" s="93" t="n">
        <v>2537342.5</v>
      </c>
      <c r="N8934" s="93" t="n">
        <v>502040</v>
      </c>
      <c r="O8934" s="148" t="n">
        <v>2450000</v>
      </c>
      <c r="P8934" s="93" t="inlineStr">
        <is>
          <t>카페24토너250ml 2set190801</t>
        </is>
      </c>
    </row>
    <row r="8935" customFormat="1" s="93">
      <c r="B8935" s="127" t="n">
        <v>44076</v>
      </c>
      <c r="C8935" s="93">
        <f>TEXT(B8935,"aaa")</f>
        <v/>
      </c>
      <c r="E8935" s="93" t="inlineStr">
        <is>
          <t>토너</t>
        </is>
      </c>
      <c r="F8935" s="5" t="inlineStr">
        <is>
          <t>카페24</t>
        </is>
      </c>
      <c r="G8935" s="93" t="inlineStr">
        <is>
          <t>500ml</t>
        </is>
      </c>
      <c r="H8935" s="93" t="n">
        <v>67</v>
      </c>
      <c r="J8935" s="7" t="n">
        <v>190801</v>
      </c>
      <c r="L8935" s="93" t="n">
        <v>2211000</v>
      </c>
      <c r="M8935" s="93" t="n">
        <v>2081656.5</v>
      </c>
      <c r="N8935" s="93" t="n">
        <v>316575</v>
      </c>
      <c r="O8935" s="148" t="n">
        <v>2010000</v>
      </c>
      <c r="P8935" s="93" t="inlineStr">
        <is>
          <t>카페24토너500ml190801</t>
        </is>
      </c>
    </row>
    <row r="8936" customFormat="1" s="93">
      <c r="B8936" s="127" t="n">
        <v>44076</v>
      </c>
      <c r="C8936" s="93">
        <f>TEXT(B8936,"aaa")</f>
        <v/>
      </c>
      <c r="E8936" s="93" t="inlineStr">
        <is>
          <t>토너</t>
        </is>
      </c>
      <c r="F8936" s="5" t="inlineStr">
        <is>
          <t>카페24</t>
        </is>
      </c>
      <c r="G8936" s="93" t="inlineStr">
        <is>
          <t>스킨팩 화장솜 60P</t>
        </is>
      </c>
      <c r="H8936" s="93" t="n">
        <v>100</v>
      </c>
      <c r="J8936" s="7" t="n">
        <v>190801</v>
      </c>
      <c r="L8936" s="93" t="n">
        <v>300000</v>
      </c>
      <c r="M8936" s="93" t="n">
        <v>282450</v>
      </c>
      <c r="N8936" s="93" t="n">
        <v>111000</v>
      </c>
      <c r="O8936" s="148" t="n">
        <v>272727.2727272727</v>
      </c>
      <c r="P8936" s="93" t="inlineStr">
        <is>
          <t>카페24토너스킨팩 화장솜 60P190801</t>
        </is>
      </c>
    </row>
    <row r="8937" customFormat="1" s="93">
      <c r="B8937" s="127" t="n">
        <v>44076</v>
      </c>
      <c r="C8937" s="93">
        <f>TEXT(B8937,"aaa")</f>
        <v/>
      </c>
      <c r="E8937" s="93" t="inlineStr">
        <is>
          <t>앰플</t>
        </is>
      </c>
      <c r="F8937" s="5" t="inlineStr">
        <is>
          <t>카페24</t>
        </is>
      </c>
      <c r="G8937" s="93" t="inlineStr">
        <is>
          <t>앰플 30ml</t>
        </is>
      </c>
      <c r="H8937" s="93" t="n">
        <v>22</v>
      </c>
      <c r="J8937" s="7" t="n">
        <v>190801</v>
      </c>
      <c r="L8937" s="93" t="n">
        <v>616000</v>
      </c>
      <c r="M8937" s="93" t="n">
        <v>579964</v>
      </c>
      <c r="N8937" s="93" t="n">
        <v>74734</v>
      </c>
      <c r="O8937" s="148" t="n">
        <v>560000</v>
      </c>
      <c r="P8937" s="93" t="inlineStr">
        <is>
          <t>카페24앰플앰플 30ml190801</t>
        </is>
      </c>
    </row>
    <row r="8938" customFormat="1" s="93">
      <c r="B8938" s="127" t="n">
        <v>44076</v>
      </c>
      <c r="C8938" s="93">
        <f>TEXT(B8938,"aaa")</f>
        <v/>
      </c>
      <c r="E8938" s="93" t="inlineStr">
        <is>
          <t>앰플</t>
        </is>
      </c>
      <c r="F8938" s="5" t="inlineStr">
        <is>
          <t>카페24</t>
        </is>
      </c>
      <c r="G8938" s="93" t="inlineStr">
        <is>
          <t>앰플 30ml  2set</t>
        </is>
      </c>
      <c r="H8938" s="93" t="n">
        <v>3</v>
      </c>
      <c r="J8938" s="7" t="n">
        <v>190801</v>
      </c>
      <c r="L8938" s="93" t="n">
        <v>144000</v>
      </c>
      <c r="M8938" s="93" t="n">
        <v>135576</v>
      </c>
      <c r="N8938" s="93" t="n">
        <v>20382</v>
      </c>
      <c r="O8938" s="148" t="n">
        <v>130909.0909090909</v>
      </c>
      <c r="P8938" s="93" t="inlineStr">
        <is>
          <t>카페24앰플앰플 30ml  2set190801</t>
        </is>
      </c>
    </row>
    <row r="8939" customFormat="1" s="93">
      <c r="B8939" s="127" t="n">
        <v>44076</v>
      </c>
      <c r="C8939" s="93">
        <f>TEXT(B8939,"aaa")</f>
        <v/>
      </c>
      <c r="E8939" s="93" t="inlineStr">
        <is>
          <t>수딩크림</t>
        </is>
      </c>
      <c r="F8939" s="5" t="inlineStr">
        <is>
          <t>카페24</t>
        </is>
      </c>
      <c r="G8939" s="93" t="inlineStr">
        <is>
          <t>수딩크림 100ml</t>
        </is>
      </c>
      <c r="H8939" s="93" t="n">
        <v>6</v>
      </c>
      <c r="J8939" s="7" t="n">
        <v>190801</v>
      </c>
      <c r="L8939" s="93" t="n">
        <v>228000</v>
      </c>
      <c r="M8939" s="93" t="n">
        <v>214662</v>
      </c>
      <c r="N8939" s="93" t="n">
        <v>18270</v>
      </c>
      <c r="O8939" s="148" t="n">
        <v>207272.7272727273</v>
      </c>
      <c r="P8939" s="93" t="inlineStr">
        <is>
          <t>카페24수딩크림수딩크림 100ml190801</t>
        </is>
      </c>
    </row>
    <row r="8940" customFormat="1" s="93">
      <c r="B8940" s="127" t="n">
        <v>44076</v>
      </c>
      <c r="C8940" s="93">
        <f>TEXT(B8940,"aaa")</f>
        <v/>
      </c>
      <c r="E8940" s="93" t="inlineStr">
        <is>
          <t>클렌징폼</t>
        </is>
      </c>
      <c r="F8940" s="5" t="inlineStr">
        <is>
          <t>카페24</t>
        </is>
      </c>
      <c r="G8940" s="93" t="inlineStr">
        <is>
          <t>클렌징폼 120ml</t>
        </is>
      </c>
      <c r="H8940" s="93" t="n">
        <v>8</v>
      </c>
      <c r="J8940" s="7" t="n">
        <v>190801</v>
      </c>
      <c r="L8940" s="93" t="n">
        <v>104000</v>
      </c>
      <c r="M8940" s="93" t="n">
        <v>97916</v>
      </c>
      <c r="N8940" s="93" t="n">
        <v>22000</v>
      </c>
      <c r="O8940" s="148" t="n">
        <v>94545.45454545454</v>
      </c>
      <c r="P8940" s="93" t="inlineStr">
        <is>
          <t>카페24클렌징폼클렌징폼 120ml190801</t>
        </is>
      </c>
    </row>
    <row r="8941" customFormat="1" s="93">
      <c r="B8941" s="127" t="n">
        <v>44076</v>
      </c>
      <c r="C8941" s="93">
        <f>TEXT(B8941,"aaa")</f>
        <v/>
      </c>
      <c r="E8941" s="93" t="inlineStr">
        <is>
          <t>클렌징폼</t>
        </is>
      </c>
      <c r="F8941" s="5" t="inlineStr">
        <is>
          <t>카페24</t>
        </is>
      </c>
      <c r="G8941" s="93" t="inlineStr">
        <is>
          <t>클렌징폼 120ml 2set</t>
        </is>
      </c>
      <c r="H8941" s="93" t="n">
        <v>3</v>
      </c>
      <c r="J8941" s="7" t="n">
        <v>190801</v>
      </c>
      <c r="L8941" s="93" t="n">
        <v>72000</v>
      </c>
      <c r="M8941" s="93" t="n">
        <v>67788</v>
      </c>
      <c r="N8941" s="93" t="n">
        <v>7380</v>
      </c>
      <c r="O8941" s="148" t="n">
        <v>65454.54545454545</v>
      </c>
      <c r="P8941" s="93" t="inlineStr">
        <is>
          <t>카페24클렌징폼클렌징폼 120ml 2set190801</t>
        </is>
      </c>
    </row>
    <row r="8942" customFormat="1" s="93">
      <c r="B8942" s="127" t="n">
        <v>44076</v>
      </c>
      <c r="C8942" s="93">
        <f>TEXT(B8942,"aaa")</f>
        <v/>
      </c>
      <c r="E8942" s="93" t="inlineStr">
        <is>
          <t>토너</t>
        </is>
      </c>
      <c r="F8942" s="5" t="inlineStr">
        <is>
          <t>큐텐재팬</t>
        </is>
      </c>
      <c r="G8942" s="93" t="inlineStr">
        <is>
          <t>200726=250ml</t>
        </is>
      </c>
      <c r="H8942" s="93" t="n">
        <v>34</v>
      </c>
      <c r="J8942" s="7" t="n">
        <v>190801</v>
      </c>
      <c r="L8942" s="93" t="n">
        <v>1122000</v>
      </c>
      <c r="M8942" s="93" t="n">
        <v>998580</v>
      </c>
      <c r="N8942" s="93" t="n">
        <v>110840</v>
      </c>
      <c r="O8942" s="148" t="n">
        <v>1020000</v>
      </c>
      <c r="P8942" s="93" t="inlineStr">
        <is>
          <t>큐텐재팬토너200726=250ml190801</t>
        </is>
      </c>
    </row>
    <row r="8943" customFormat="1" s="93">
      <c r="B8943" s="127" t="n">
        <v>44076</v>
      </c>
      <c r="C8943" s="93">
        <f>TEXT(B8943,"aaa")</f>
        <v/>
      </c>
      <c r="E8943" s="93" t="inlineStr">
        <is>
          <t>수딩크림</t>
        </is>
      </c>
      <c r="F8943" s="5" t="inlineStr">
        <is>
          <t>큐텐재팬</t>
        </is>
      </c>
      <c r="G8943" s="93" t="inlineStr">
        <is>
          <t>200726=수딩크림 100ml</t>
        </is>
      </c>
      <c r="H8943" s="93" t="n">
        <v>1</v>
      </c>
      <c r="J8943" s="7" t="n">
        <v>190801</v>
      </c>
      <c r="L8943" s="93" t="n">
        <v>44000</v>
      </c>
      <c r="M8943" s="93" t="n">
        <v>39160</v>
      </c>
      <c r="N8943" s="93" t="n">
        <v>4275</v>
      </c>
      <c r="O8943" s="148" t="n">
        <v>40000</v>
      </c>
      <c r="P8943" s="93" t="inlineStr">
        <is>
          <t>큐텐재팬수딩크림200726=수딩크림 100ml190801</t>
        </is>
      </c>
    </row>
    <row r="8944" customFormat="1" s="93">
      <c r="B8944" s="127" t="n">
        <v>44076</v>
      </c>
      <c r="C8944" s="93">
        <f>TEXT(B8944,"aaa")</f>
        <v/>
      </c>
      <c r="E8944" s="93" t="inlineStr">
        <is>
          <t>앰플</t>
        </is>
      </c>
      <c r="F8944" s="5" t="inlineStr">
        <is>
          <t>큐텐재팬</t>
        </is>
      </c>
      <c r="G8944" s="93" t="inlineStr">
        <is>
          <t>200726=앰플 30ml</t>
        </is>
      </c>
      <c r="H8944" s="93" t="n">
        <v>9</v>
      </c>
      <c r="J8944" s="7" t="n">
        <v>190801</v>
      </c>
      <c r="L8944" s="93" t="n">
        <v>351000</v>
      </c>
      <c r="M8944" s="93" t="n">
        <v>312390</v>
      </c>
      <c r="N8944" s="93" t="n">
        <v>30573</v>
      </c>
      <c r="O8944" s="148" t="n">
        <v>319090.9090909091</v>
      </c>
      <c r="P8944" s="93" t="inlineStr">
        <is>
          <t>큐텐재팬앰플200726=앰플 30ml190801</t>
        </is>
      </c>
    </row>
    <row r="8945" customFormat="1" s="93">
      <c r="B8945" s="127" t="n">
        <v>44076</v>
      </c>
      <c r="C8945" s="93">
        <f>TEXT(B8945,"aaa")</f>
        <v/>
      </c>
      <c r="E8945" s="93" t="inlineStr">
        <is>
          <t>토너</t>
        </is>
      </c>
      <c r="F8945" s="5" t="inlineStr">
        <is>
          <t>큐텐재팬</t>
        </is>
      </c>
      <c r="G8945" s="93" t="inlineStr">
        <is>
          <t>200726=250ml 2set</t>
        </is>
      </c>
      <c r="H8945" s="93" t="n">
        <v>26</v>
      </c>
      <c r="J8945" s="7" t="n">
        <v>190801</v>
      </c>
      <c r="L8945" s="93" t="n">
        <v>1378000</v>
      </c>
      <c r="M8945" s="93" t="n">
        <v>1226420</v>
      </c>
      <c r="N8945" s="93" t="n">
        <v>169520</v>
      </c>
      <c r="O8945" s="148" t="n">
        <v>1252727.272727273</v>
      </c>
      <c r="P8945" s="93" t="inlineStr">
        <is>
          <t>큐텐재팬토너200726=250ml 2set190801</t>
        </is>
      </c>
    </row>
    <row r="8946" customFormat="1" s="93">
      <c r="B8946" s="127" t="n">
        <v>44076</v>
      </c>
      <c r="C8946" s="93">
        <f>TEXT(B8946,"aaa")</f>
        <v/>
      </c>
      <c r="E8946" s="93" t="inlineStr">
        <is>
          <t>머드크림마스크</t>
        </is>
      </c>
      <c r="F8946" s="5" t="inlineStr">
        <is>
          <t>화해</t>
        </is>
      </c>
      <c r="G8946" s="93" t="inlineStr">
        <is>
          <t>머드크림마스크 100ml</t>
        </is>
      </c>
      <c r="H8946" s="93" t="n">
        <v>1</v>
      </c>
      <c r="J8946" s="7" t="n">
        <v>190801</v>
      </c>
      <c r="L8946" s="93" t="n">
        <v>20000</v>
      </c>
      <c r="M8946" s="93" t="n">
        <v>14400</v>
      </c>
      <c r="N8946" s="93" t="n">
        <v>1442</v>
      </c>
      <c r="O8946" s="148" t="n">
        <v>18181.81818181818</v>
      </c>
      <c r="P8946" s="93" t="inlineStr">
        <is>
          <t>화해머드크림마스크머드크림마스크 100ml190801</t>
        </is>
      </c>
    </row>
    <row r="8947">
      <c r="A8947" s="93" t="n"/>
      <c r="B8947" s="127" t="n">
        <v>44077</v>
      </c>
      <c r="C8947" s="93">
        <f>TEXT(B8947,"aaa")</f>
        <v/>
      </c>
      <c r="D8947" s="93" t="n"/>
      <c r="E8947" s="93" t="inlineStr">
        <is>
          <t>토너</t>
        </is>
      </c>
      <c r="F8947" s="5" t="inlineStr">
        <is>
          <t>W컨셉</t>
        </is>
      </c>
      <c r="G8947" s="93" t="inlineStr">
        <is>
          <t>250ml</t>
        </is>
      </c>
      <c r="H8947" s="93" t="n">
        <v>2</v>
      </c>
      <c r="J8947" s="7" t="n">
        <v>190801</v>
      </c>
      <c r="K8947" s="93" t="n"/>
      <c r="L8947" s="93" t="n">
        <v>40000</v>
      </c>
      <c r="M8947" s="93" t="n">
        <v>28800</v>
      </c>
      <c r="N8947" s="93" t="n">
        <v>6520</v>
      </c>
      <c r="O8947" s="148" t="n">
        <v>36363.63636363636</v>
      </c>
      <c r="P8947" s="93" t="inlineStr">
        <is>
          <t>W컨셉토너250ml190801</t>
        </is>
      </c>
    </row>
    <row r="8948">
      <c r="A8948" s="93" t="n"/>
      <c r="B8948" s="127" t="n">
        <v>44077</v>
      </c>
      <c r="C8948" s="93">
        <f>TEXT(B8948,"aaa")</f>
        <v/>
      </c>
      <c r="D8948" s="93" t="n"/>
      <c r="E8948" s="93" t="inlineStr">
        <is>
          <t>토너</t>
        </is>
      </c>
      <c r="F8948" s="5" t="inlineStr">
        <is>
          <t>W컨셉</t>
        </is>
      </c>
      <c r="G8948" s="93" t="inlineStr">
        <is>
          <t>250ml 2set</t>
        </is>
      </c>
      <c r="H8948" s="93" t="n">
        <v>7</v>
      </c>
      <c r="J8948" s="7" t="n">
        <v>190801</v>
      </c>
      <c r="K8948" s="93" t="n"/>
      <c r="L8948" s="93" t="n">
        <v>245000</v>
      </c>
      <c r="M8948" s="93" t="n">
        <v>178850</v>
      </c>
      <c r="N8948" s="93" t="n">
        <v>45640</v>
      </c>
      <c r="O8948" s="148" t="n">
        <v>222727.2727272727</v>
      </c>
      <c r="P8948" s="93" t="inlineStr">
        <is>
          <t>W컨셉토너250ml 2set190801</t>
        </is>
      </c>
    </row>
    <row r="8949">
      <c r="A8949" s="93" t="n"/>
      <c r="B8949" s="127" t="n">
        <v>44077</v>
      </c>
      <c r="C8949" s="93">
        <f>TEXT(B8949,"aaa")</f>
        <v/>
      </c>
      <c r="D8949" s="93" t="n"/>
      <c r="E8949" s="93" t="inlineStr">
        <is>
          <t>토너</t>
        </is>
      </c>
      <c r="F8949" s="5" t="inlineStr">
        <is>
          <t>쇼피대만</t>
        </is>
      </c>
      <c r="G8949" s="93" t="inlineStr">
        <is>
          <t>200831=500ml</t>
        </is>
      </c>
      <c r="H8949" s="93" t="n">
        <v>1</v>
      </c>
      <c r="J8949" s="7" t="n">
        <v>190801</v>
      </c>
      <c r="K8949" s="93" t="n"/>
      <c r="L8949" s="93" t="n">
        <v>35455</v>
      </c>
      <c r="M8949" s="93" t="n">
        <v>32193.14</v>
      </c>
      <c r="N8949" s="93" t="n">
        <v>4725</v>
      </c>
      <c r="O8949" s="148" t="n">
        <v>32231.81818181818</v>
      </c>
      <c r="P8949" s="93" t="inlineStr">
        <is>
          <t>쇼피대만토너200831=500ml190801</t>
        </is>
      </c>
    </row>
    <row r="8950">
      <c r="A8950" s="93" t="n"/>
      <c r="B8950" s="127" t="n">
        <v>44077</v>
      </c>
      <c r="C8950" s="93">
        <f>TEXT(B8950,"aaa")</f>
        <v/>
      </c>
      <c r="D8950" s="93" t="n"/>
      <c r="E8950" s="93" t="inlineStr">
        <is>
          <t>토너</t>
        </is>
      </c>
      <c r="F8950" s="5" t="inlineStr">
        <is>
          <t>쇼피태국</t>
        </is>
      </c>
      <c r="G8950" s="93" t="inlineStr">
        <is>
          <t>200820=250ml</t>
        </is>
      </c>
      <c r="H8950" s="93" t="n">
        <v>1</v>
      </c>
      <c r="J8950" s="7" t="n">
        <v>190801</v>
      </c>
      <c r="K8950" s="93" t="n"/>
      <c r="L8950" s="93" t="n">
        <v>24602</v>
      </c>
      <c r="M8950" s="93" t="n">
        <v>23863.94</v>
      </c>
      <c r="N8950" s="93" t="n">
        <v>3260</v>
      </c>
      <c r="O8950" s="148" t="n">
        <v>22365.45454545454</v>
      </c>
      <c r="P8950" s="93" t="inlineStr">
        <is>
          <t>쇼피태국토너200820=250ml190801</t>
        </is>
      </c>
    </row>
    <row r="8951">
      <c r="A8951" s="93" t="n"/>
      <c r="B8951" s="127" t="n">
        <v>44077</v>
      </c>
      <c r="C8951" s="93">
        <f>TEXT(B8951,"aaa")</f>
        <v/>
      </c>
      <c r="D8951" s="93" t="n"/>
      <c r="E8951" s="93" t="inlineStr">
        <is>
          <t>앰플</t>
        </is>
      </c>
      <c r="F8951" s="5" t="inlineStr">
        <is>
          <t>쇼피태국</t>
        </is>
      </c>
      <c r="G8951" s="93" t="inlineStr">
        <is>
          <t>200820=앰플 30ml</t>
        </is>
      </c>
      <c r="H8951" s="93" t="n">
        <v>1</v>
      </c>
      <c r="J8951" s="7" t="n">
        <v>190801</v>
      </c>
      <c r="K8951" s="93" t="n"/>
      <c r="L8951" s="93" t="n">
        <v>32134</v>
      </c>
      <c r="M8951" s="93" t="n">
        <v>31169.98</v>
      </c>
      <c r="N8951" s="93" t="n">
        <v>3397</v>
      </c>
      <c r="O8951" s="148" t="n">
        <v>29212.72727272727</v>
      </c>
      <c r="P8951" s="93" t="inlineStr">
        <is>
          <t>쇼피태국앰플200820=앰플 30ml190801</t>
        </is>
      </c>
    </row>
    <row r="8952">
      <c r="A8952" s="93" t="n"/>
      <c r="B8952" s="127" t="n">
        <v>44077</v>
      </c>
      <c r="C8952" s="93">
        <f>TEXT(B8952,"aaa")</f>
        <v/>
      </c>
      <c r="D8952" s="93" t="n"/>
      <c r="E8952" s="93" t="inlineStr">
        <is>
          <t>토너</t>
        </is>
      </c>
      <c r="F8952" s="5" t="inlineStr">
        <is>
          <t>아누아 CS</t>
        </is>
      </c>
      <c r="G8952" s="93" t="inlineStr">
        <is>
          <t>250ml</t>
        </is>
      </c>
      <c r="H8952" s="93" t="n">
        <v>1</v>
      </c>
      <c r="J8952" s="7" t="n">
        <v>190801</v>
      </c>
      <c r="K8952" s="93" t="n"/>
      <c r="L8952" s="93" t="n">
        <v>0</v>
      </c>
      <c r="M8952" s="93" t="n">
        <v>0</v>
      </c>
      <c r="N8952" s="93" t="n">
        <v>3260</v>
      </c>
      <c r="O8952" s="148" t="n">
        <v>0</v>
      </c>
      <c r="P8952" s="93" t="inlineStr">
        <is>
          <t>아누아 CS토너250ml190801</t>
        </is>
      </c>
    </row>
    <row r="8953">
      <c r="A8953" s="93" t="n"/>
      <c r="B8953" s="127" t="n">
        <v>44077</v>
      </c>
      <c r="C8953" s="93">
        <f>TEXT(B8953,"aaa")</f>
        <v/>
      </c>
      <c r="D8953" s="93" t="n"/>
      <c r="E8953" s="93" t="inlineStr">
        <is>
          <t>화장솜</t>
        </is>
      </c>
      <c r="F8953" s="5" t="inlineStr">
        <is>
          <t>아누아 CS</t>
        </is>
      </c>
      <c r="G8953" s="93" t="inlineStr">
        <is>
          <t>스킨팩 화장솜 60P</t>
        </is>
      </c>
      <c r="H8953" s="93" t="n">
        <v>1</v>
      </c>
      <c r="J8953" s="7" t="n">
        <v>190801</v>
      </c>
      <c r="K8953" s="93" t="n"/>
      <c r="L8953" s="93" t="n">
        <v>0</v>
      </c>
      <c r="M8953" s="93" t="n">
        <v>0</v>
      </c>
      <c r="N8953" s="93" t="n">
        <v>1110</v>
      </c>
      <c r="O8953" s="148" t="n">
        <v>0</v>
      </c>
      <c r="P8953" s="93" t="inlineStr">
        <is>
          <t>아누아 CS화장솜스킨팩 화장솜 60P190801</t>
        </is>
      </c>
    </row>
    <row r="8954">
      <c r="A8954" s="93" t="n"/>
      <c r="B8954" s="127" t="n">
        <v>44077</v>
      </c>
      <c r="C8954" s="93">
        <f>TEXT(B8954,"aaa")</f>
        <v/>
      </c>
      <c r="D8954" s="93" t="n"/>
      <c r="E8954" s="93" t="inlineStr">
        <is>
          <t>앰플</t>
        </is>
      </c>
      <c r="F8954" s="5" t="inlineStr">
        <is>
          <t>아누아 CS</t>
        </is>
      </c>
      <c r="G8954" s="93" t="inlineStr">
        <is>
          <t>앰플 30ml</t>
        </is>
      </c>
      <c r="H8954" s="93" t="n">
        <v>1</v>
      </c>
      <c r="J8954" s="7" t="n">
        <v>190801</v>
      </c>
      <c r="K8954" s="93" t="n"/>
      <c r="L8954" s="93" t="n">
        <v>0</v>
      </c>
      <c r="M8954" s="93" t="n">
        <v>0</v>
      </c>
      <c r="N8954" s="93" t="n">
        <v>3397</v>
      </c>
      <c r="O8954" s="148" t="n">
        <v>0</v>
      </c>
      <c r="P8954" s="93" t="inlineStr">
        <is>
          <t>아누아 CS앰플앰플 30ml190801</t>
        </is>
      </c>
    </row>
    <row r="8955">
      <c r="A8955" s="93" t="n"/>
      <c r="B8955" s="127" t="n">
        <v>44077</v>
      </c>
      <c r="C8955" s="93">
        <f>TEXT(B8955,"aaa")</f>
        <v/>
      </c>
      <c r="D8955" s="93" t="n"/>
      <c r="E8955" s="93" t="inlineStr">
        <is>
          <t>마스크팩</t>
        </is>
      </c>
      <c r="F8955" s="5" t="inlineStr">
        <is>
          <t>아누아 CS</t>
        </is>
      </c>
      <c r="G8955" s="93" t="inlineStr">
        <is>
          <t>마스크팩 1매</t>
        </is>
      </c>
      <c r="H8955" s="93" t="n">
        <v>10</v>
      </c>
      <c r="J8955" s="7" t="n">
        <v>190801</v>
      </c>
      <c r="K8955" s="93" t="n"/>
      <c r="L8955" s="93" t="n">
        <v>0</v>
      </c>
      <c r="M8955" s="93" t="n">
        <v>0</v>
      </c>
      <c r="N8955" s="93" t="n">
        <v>3970</v>
      </c>
      <c r="O8955" s="148" t="n">
        <v>0</v>
      </c>
      <c r="P8955" s="93" t="inlineStr">
        <is>
          <t>아누아 CS마스크팩마스크팩 1매190801</t>
        </is>
      </c>
    </row>
    <row r="8956">
      <c r="A8956" s="93" t="n"/>
      <c r="B8956" s="127" t="n">
        <v>44077</v>
      </c>
      <c r="C8956" s="93">
        <f>TEXT(B8956,"aaa")</f>
        <v/>
      </c>
      <c r="D8956" s="93" t="n"/>
      <c r="E8956" s="93" t="inlineStr">
        <is>
          <t>클렌징폼</t>
        </is>
      </c>
      <c r="F8956" s="5" t="inlineStr">
        <is>
          <t>아누아 CS</t>
        </is>
      </c>
      <c r="G8956" s="93" t="inlineStr">
        <is>
          <t>클렌징폼 120ml</t>
        </is>
      </c>
      <c r="H8956" s="93" t="n">
        <v>1</v>
      </c>
      <c r="J8956" s="7" t="n">
        <v>190801</v>
      </c>
      <c r="K8956" s="93" t="n"/>
      <c r="L8956" s="93" t="n">
        <v>0</v>
      </c>
      <c r="M8956" s="93" t="n">
        <v>0</v>
      </c>
      <c r="N8956" s="93" t="n">
        <v>2750</v>
      </c>
      <c r="O8956" s="148" t="n">
        <v>0</v>
      </c>
      <c r="P8956" s="93" t="inlineStr">
        <is>
          <t>아누아 CS클렌징폼클렌징폼 120ml190801</t>
        </is>
      </c>
    </row>
    <row r="8957">
      <c r="A8957" s="93" t="n"/>
      <c r="B8957" s="127" t="n">
        <v>44077</v>
      </c>
      <c r="C8957" s="93">
        <f>TEXT(B8957,"aaa")</f>
        <v/>
      </c>
      <c r="D8957" s="93" t="n"/>
      <c r="E8957" s="93" t="inlineStr">
        <is>
          <t>머드크림마스크</t>
        </is>
      </c>
      <c r="F8957" s="5" t="inlineStr">
        <is>
          <t>아누아 CS</t>
        </is>
      </c>
      <c r="G8957" s="93" t="inlineStr">
        <is>
          <t>머드크림마스크 100ml</t>
        </is>
      </c>
      <c r="H8957" s="93" t="n">
        <v>1</v>
      </c>
      <c r="J8957" s="7" t="n">
        <v>190801</v>
      </c>
      <c r="K8957" s="93" t="n"/>
      <c r="L8957" s="93" t="n">
        <v>0</v>
      </c>
      <c r="M8957" s="93" t="n">
        <v>0</v>
      </c>
      <c r="N8957" s="93" t="n">
        <v>1442</v>
      </c>
      <c r="O8957" s="148" t="n">
        <v>0</v>
      </c>
      <c r="P8957" s="93" t="inlineStr">
        <is>
          <t>아누아 CS머드크림마스크머드크림마스크 100ml190801</t>
        </is>
      </c>
    </row>
    <row r="8958">
      <c r="A8958" s="93" t="n"/>
      <c r="B8958" s="127" t="n">
        <v>44077</v>
      </c>
      <c r="C8958" s="93">
        <f>TEXT(B8958,"aaa")</f>
        <v/>
      </c>
      <c r="D8958" s="93" t="n"/>
      <c r="E8958" s="93" t="inlineStr">
        <is>
          <t>선크림</t>
        </is>
      </c>
      <c r="F8958" s="5" t="inlineStr">
        <is>
          <t>카페24</t>
        </is>
      </c>
      <c r="G8958" s="93" t="inlineStr">
        <is>
          <t>선크림 50ml</t>
        </is>
      </c>
      <c r="H8958" s="93" t="n">
        <v>1</v>
      </c>
      <c r="J8958" s="7" t="n">
        <v>190801</v>
      </c>
      <c r="K8958" s="93" t="n"/>
      <c r="L8958" s="93" t="n">
        <v>20000</v>
      </c>
      <c r="M8958" s="93" t="n">
        <v>18830</v>
      </c>
      <c r="N8958" s="93" t="n">
        <v>2345</v>
      </c>
      <c r="O8958" s="148" t="n">
        <v>18181.81818181818</v>
      </c>
      <c r="P8958" s="93" t="inlineStr">
        <is>
          <t>카페24선크림선크림 50ml190801</t>
        </is>
      </c>
    </row>
    <row r="8959">
      <c r="A8959" s="93" t="n"/>
      <c r="B8959" s="127" t="n">
        <v>44077</v>
      </c>
      <c r="C8959" s="93">
        <f>TEXT(B8959,"aaa")</f>
        <v/>
      </c>
      <c r="D8959" s="93" t="n"/>
      <c r="E8959" s="93" t="inlineStr">
        <is>
          <t>여름 한정 진정세트</t>
        </is>
      </c>
      <c r="F8959" s="5" t="inlineStr">
        <is>
          <t>카페24</t>
        </is>
      </c>
      <c r="G8959" s="93" t="inlineStr">
        <is>
          <t>여름 한정 진정세트</t>
        </is>
      </c>
      <c r="H8959" s="93" t="n">
        <v>1</v>
      </c>
      <c r="J8959" s="7" t="n">
        <v>190801</v>
      </c>
      <c r="K8959" s="93" t="n"/>
      <c r="L8959" s="93" t="n">
        <v>35000</v>
      </c>
      <c r="M8959" s="93" t="n">
        <v>32952.5</v>
      </c>
      <c r="N8959" s="93" t="n">
        <v>5605</v>
      </c>
      <c r="O8959" s="148" t="n">
        <v>31818.18181818182</v>
      </c>
      <c r="P8959" s="93" t="inlineStr">
        <is>
          <t>카페24여름 한정 진정세트여름 한정 진정세트190801</t>
        </is>
      </c>
    </row>
    <row r="8960">
      <c r="A8960" s="93" t="n"/>
      <c r="B8960" s="127" t="n">
        <v>44077</v>
      </c>
      <c r="C8960" s="93">
        <f>TEXT(B8960,"aaa")</f>
        <v/>
      </c>
      <c r="D8960" s="93" t="n"/>
      <c r="E8960" s="93" t="inlineStr">
        <is>
          <t>여름 한정 진정세트</t>
        </is>
      </c>
      <c r="F8960" s="5" t="inlineStr">
        <is>
          <t>카페24</t>
        </is>
      </c>
      <c r="G8960" s="93" t="inlineStr">
        <is>
          <t>여름 한정 진정세트 (대용량)</t>
        </is>
      </c>
      <c r="H8960" s="93" t="n">
        <v>4</v>
      </c>
      <c r="J8960" s="7" t="n">
        <v>190801</v>
      </c>
      <c r="K8960" s="93" t="n"/>
      <c r="L8960" s="93" t="n">
        <v>180000</v>
      </c>
      <c r="M8960" s="93" t="n">
        <v>169470</v>
      </c>
      <c r="N8960" s="93" t="n">
        <v>28280</v>
      </c>
      <c r="O8960" s="148" t="n">
        <v>163636.3636363636</v>
      </c>
      <c r="P8960" s="93" t="inlineStr">
        <is>
          <t>카페24여름 한정 진정세트여름 한정 진정세트 (대용량)190801</t>
        </is>
      </c>
    </row>
    <row r="8961">
      <c r="A8961" s="93" t="n"/>
      <c r="B8961" s="127" t="n">
        <v>44077</v>
      </c>
      <c r="C8961" s="93">
        <f>TEXT(B8961,"aaa")</f>
        <v/>
      </c>
      <c r="D8961" s="93" t="n"/>
      <c r="E8961" s="93" t="inlineStr">
        <is>
          <t>어성초진정패키지</t>
        </is>
      </c>
      <c r="F8961" s="5" t="inlineStr">
        <is>
          <t>카페24</t>
        </is>
      </c>
      <c r="G8961" s="93" t="inlineStr">
        <is>
          <t>어성초 진정패키지세트</t>
        </is>
      </c>
      <c r="H8961" s="93" t="n">
        <v>1</v>
      </c>
      <c r="J8961" s="7" t="n">
        <v>190801</v>
      </c>
      <c r="K8961" s="93" t="n"/>
      <c r="L8961" s="93" t="n">
        <v>99000</v>
      </c>
      <c r="M8961" s="93" t="n">
        <v>93208.5</v>
      </c>
      <c r="N8961" s="93" t="n">
        <v>15137</v>
      </c>
      <c r="O8961" s="148" t="n">
        <v>90000</v>
      </c>
      <c r="P8961" s="93" t="inlineStr">
        <is>
          <t>카페24어성초진정패키지어성초 진정패키지세트190801</t>
        </is>
      </c>
    </row>
    <row r="8962">
      <c r="A8962" s="93" t="n"/>
      <c r="B8962" s="127" t="n">
        <v>44077</v>
      </c>
      <c r="C8962" s="93">
        <f>TEXT(B8962,"aaa")</f>
        <v/>
      </c>
      <c r="D8962" s="93" t="n"/>
      <c r="E8962" s="93" t="inlineStr">
        <is>
          <t>머드크림마스크</t>
        </is>
      </c>
      <c r="F8962" s="5" t="inlineStr">
        <is>
          <t>카페24</t>
        </is>
      </c>
      <c r="G8962" s="93" t="inlineStr">
        <is>
          <t>머드크림마스크 100ml</t>
        </is>
      </c>
      <c r="H8962" s="93" t="n">
        <v>1</v>
      </c>
      <c r="J8962" s="7" t="n">
        <v>190801</v>
      </c>
      <c r="K8962" s="93" t="n"/>
      <c r="L8962" s="93" t="n">
        <v>20000</v>
      </c>
      <c r="M8962" s="93" t="n">
        <v>18830</v>
      </c>
      <c r="N8962" s="93" t="n">
        <v>1442</v>
      </c>
      <c r="O8962" s="148" t="n">
        <v>18181.81818181818</v>
      </c>
      <c r="P8962" s="93" t="inlineStr">
        <is>
          <t>카페24머드크림마스크머드크림마스크 100ml190801</t>
        </is>
      </c>
    </row>
    <row r="8963">
      <c r="A8963" s="93" t="n"/>
      <c r="B8963" s="127" t="n">
        <v>44077</v>
      </c>
      <c r="C8963" s="93">
        <f>TEXT(B8963,"aaa")</f>
        <v/>
      </c>
      <c r="D8963" s="93" t="n"/>
      <c r="E8963" s="93" t="inlineStr">
        <is>
          <t>마스크팩</t>
        </is>
      </c>
      <c r="F8963" s="5" t="inlineStr">
        <is>
          <t>카페24</t>
        </is>
      </c>
      <c r="G8963" s="93" t="inlineStr">
        <is>
          <t>마스크팩 1매</t>
        </is>
      </c>
      <c r="H8963" s="93" t="n">
        <v>3</v>
      </c>
      <c r="J8963" s="7" t="n">
        <v>190801</v>
      </c>
      <c r="K8963" s="93" t="n"/>
      <c r="L8963" s="93" t="n">
        <v>12000</v>
      </c>
      <c r="M8963" s="93" t="n">
        <v>11298</v>
      </c>
      <c r="N8963" s="93" t="n">
        <v>1191</v>
      </c>
      <c r="O8963" s="148" t="n">
        <v>10909.09090909091</v>
      </c>
      <c r="P8963" s="93" t="inlineStr">
        <is>
          <t>카페24마스크팩마스크팩 1매190801</t>
        </is>
      </c>
    </row>
    <row r="8964">
      <c r="A8964" s="93" t="n"/>
      <c r="B8964" s="127" t="n">
        <v>44077</v>
      </c>
      <c r="C8964" s="93">
        <f>TEXT(B8964,"aaa")</f>
        <v/>
      </c>
      <c r="D8964" s="93" t="n"/>
      <c r="E8964" s="93" t="inlineStr">
        <is>
          <t>토너</t>
        </is>
      </c>
      <c r="F8964" s="5" t="inlineStr">
        <is>
          <t>카페24</t>
        </is>
      </c>
      <c r="G8964" s="93" t="inlineStr">
        <is>
          <t>250ml</t>
        </is>
      </c>
      <c r="H8964" s="93" t="n">
        <v>69</v>
      </c>
      <c r="J8964" s="7" t="n">
        <v>190801</v>
      </c>
      <c r="K8964" s="93" t="n"/>
      <c r="L8964" s="93" t="n">
        <v>1380000</v>
      </c>
      <c r="M8964" s="93" t="n">
        <v>1299270</v>
      </c>
      <c r="N8964" s="93" t="n">
        <v>224940</v>
      </c>
      <c r="O8964" s="148" t="n">
        <v>1254545.454545454</v>
      </c>
      <c r="P8964" s="93" t="inlineStr">
        <is>
          <t>카페24토너250ml190801</t>
        </is>
      </c>
    </row>
    <row r="8965">
      <c r="A8965" s="93" t="n"/>
      <c r="B8965" s="127" t="n">
        <v>44077</v>
      </c>
      <c r="C8965" s="93">
        <f>TEXT(B8965,"aaa")</f>
        <v/>
      </c>
      <c r="D8965" s="93" t="n"/>
      <c r="E8965" s="93" t="inlineStr">
        <is>
          <t>토너</t>
        </is>
      </c>
      <c r="F8965" s="5" t="inlineStr">
        <is>
          <t>카페24</t>
        </is>
      </c>
      <c r="G8965" s="93" t="inlineStr">
        <is>
          <t>250ml 2set</t>
        </is>
      </c>
      <c r="H8965" s="93" t="n">
        <v>57</v>
      </c>
      <c r="J8965" s="7" t="n">
        <v>190801</v>
      </c>
      <c r="K8965" s="93" t="n"/>
      <c r="L8965" s="93" t="n">
        <v>1995000</v>
      </c>
      <c r="M8965" s="93" t="n">
        <v>1878292.5</v>
      </c>
      <c r="N8965" s="93" t="n">
        <v>371640</v>
      </c>
      <c r="O8965" s="148" t="n">
        <v>1813636.363636364</v>
      </c>
      <c r="P8965" s="93" t="inlineStr">
        <is>
          <t>카페24토너250ml 2set190801</t>
        </is>
      </c>
    </row>
    <row r="8966">
      <c r="A8966" s="93" t="n"/>
      <c r="B8966" s="127" t="n">
        <v>44077</v>
      </c>
      <c r="C8966" s="93">
        <f>TEXT(B8966,"aaa")</f>
        <v/>
      </c>
      <c r="D8966" s="93" t="n"/>
      <c r="E8966" s="93" t="inlineStr">
        <is>
          <t>토너</t>
        </is>
      </c>
      <c r="F8966" s="5" t="inlineStr">
        <is>
          <t>카페24</t>
        </is>
      </c>
      <c r="G8966" s="93" t="inlineStr">
        <is>
          <t>500ml</t>
        </is>
      </c>
      <c r="H8966" s="93" t="n">
        <v>66</v>
      </c>
      <c r="J8966" s="7" t="n">
        <v>190801</v>
      </c>
      <c r="K8966" s="93" t="n"/>
      <c r="L8966" s="93" t="n">
        <v>2178000</v>
      </c>
      <c r="M8966" s="93" t="n">
        <v>2050587</v>
      </c>
      <c r="N8966" s="93" t="n">
        <v>311850</v>
      </c>
      <c r="O8966" s="148" t="n">
        <v>1980000</v>
      </c>
      <c r="P8966" s="93" t="inlineStr">
        <is>
          <t>카페24토너500ml190801</t>
        </is>
      </c>
    </row>
    <row r="8967">
      <c r="A8967" s="93" t="n"/>
      <c r="B8967" s="127" t="n">
        <v>44077</v>
      </c>
      <c r="C8967" s="93">
        <f>TEXT(B8967,"aaa")</f>
        <v/>
      </c>
      <c r="D8967" s="93" t="n"/>
      <c r="E8967" s="93" t="inlineStr">
        <is>
          <t>토너</t>
        </is>
      </c>
      <c r="F8967" s="5" t="inlineStr">
        <is>
          <t>카페24</t>
        </is>
      </c>
      <c r="G8967" s="93" t="inlineStr">
        <is>
          <t>스킨팩 화장솜 60P</t>
        </is>
      </c>
      <c r="H8967" s="93" t="n">
        <v>78</v>
      </c>
      <c r="J8967" s="7" t="n">
        <v>190801</v>
      </c>
      <c r="K8967" s="93" t="n"/>
      <c r="L8967" s="93" t="n">
        <v>234000</v>
      </c>
      <c r="M8967" s="93" t="n">
        <v>220311</v>
      </c>
      <c r="N8967" s="93" t="n">
        <v>86580</v>
      </c>
      <c r="O8967" s="148" t="n">
        <v>212727.2727272727</v>
      </c>
      <c r="P8967" s="93" t="inlineStr">
        <is>
          <t>카페24토너스킨팩 화장솜 60P190801</t>
        </is>
      </c>
    </row>
    <row r="8968">
      <c r="A8968" s="93" t="n"/>
      <c r="B8968" s="127" t="n">
        <v>44077</v>
      </c>
      <c r="C8968" s="93">
        <f>TEXT(B8968,"aaa")</f>
        <v/>
      </c>
      <c r="D8968" s="93" t="n"/>
      <c r="E8968" s="93" t="inlineStr">
        <is>
          <t>앰플</t>
        </is>
      </c>
      <c r="F8968" s="5" t="inlineStr">
        <is>
          <t>카페24</t>
        </is>
      </c>
      <c r="G8968" s="93" t="inlineStr">
        <is>
          <t>앰플 30ml</t>
        </is>
      </c>
      <c r="H8968" s="93" t="n">
        <v>22</v>
      </c>
      <c r="J8968" s="7" t="n">
        <v>190801</v>
      </c>
      <c r="K8968" s="93" t="n"/>
      <c r="L8968" s="93" t="n">
        <v>616000</v>
      </c>
      <c r="M8968" s="93" t="n">
        <v>579964</v>
      </c>
      <c r="N8968" s="93" t="n">
        <v>74734</v>
      </c>
      <c r="O8968" s="148" t="n">
        <v>560000</v>
      </c>
      <c r="P8968" s="93" t="inlineStr">
        <is>
          <t>카페24앰플앰플 30ml190801</t>
        </is>
      </c>
    </row>
    <row r="8969">
      <c r="A8969" s="93" t="n"/>
      <c r="B8969" s="127" t="n">
        <v>44077</v>
      </c>
      <c r="C8969" s="93">
        <f>TEXT(B8969,"aaa")</f>
        <v/>
      </c>
      <c r="D8969" s="93" t="n"/>
      <c r="E8969" s="93" t="inlineStr">
        <is>
          <t>앰플</t>
        </is>
      </c>
      <c r="F8969" s="5" t="inlineStr">
        <is>
          <t>카페24</t>
        </is>
      </c>
      <c r="G8969" s="93" t="inlineStr">
        <is>
          <t>앰플 30ml  2set</t>
        </is>
      </c>
      <c r="H8969" s="93" t="n">
        <v>2</v>
      </c>
      <c r="J8969" s="7" t="n">
        <v>190801</v>
      </c>
      <c r="K8969" s="93" t="n"/>
      <c r="L8969" s="93" t="n">
        <v>96000</v>
      </c>
      <c r="M8969" s="93" t="n">
        <v>90384</v>
      </c>
      <c r="N8969" s="93" t="n">
        <v>13588</v>
      </c>
      <c r="O8969" s="148" t="n">
        <v>87272.72727272726</v>
      </c>
      <c r="P8969" s="93" t="inlineStr">
        <is>
          <t>카페24앰플앰플 30ml  2set190801</t>
        </is>
      </c>
    </row>
    <row r="8970">
      <c r="A8970" s="93" t="n"/>
      <c r="B8970" s="127" t="n">
        <v>44077</v>
      </c>
      <c r="C8970" s="93">
        <f>TEXT(B8970,"aaa")</f>
        <v/>
      </c>
      <c r="D8970" s="93" t="n"/>
      <c r="E8970" s="93" t="inlineStr">
        <is>
          <t>수딩크림</t>
        </is>
      </c>
      <c r="F8970" s="5" t="inlineStr">
        <is>
          <t>카페24</t>
        </is>
      </c>
      <c r="G8970" s="93" t="inlineStr">
        <is>
          <t>수딩크림 100ml</t>
        </is>
      </c>
      <c r="H8970" s="93" t="n">
        <v>7</v>
      </c>
      <c r="J8970" s="7" t="n">
        <v>190801</v>
      </c>
      <c r="K8970" s="93" t="n"/>
      <c r="L8970" s="93" t="n">
        <v>266000</v>
      </c>
      <c r="M8970" s="93" t="n">
        <v>250439</v>
      </c>
      <c r="N8970" s="93" t="n">
        <v>21315</v>
      </c>
      <c r="O8970" s="148" t="n">
        <v>241818.1818181818</v>
      </c>
      <c r="P8970" s="93" t="inlineStr">
        <is>
          <t>카페24수딩크림수딩크림 100ml190801</t>
        </is>
      </c>
    </row>
    <row r="8971">
      <c r="A8971" s="93" t="n"/>
      <c r="B8971" s="127" t="n">
        <v>44077</v>
      </c>
      <c r="C8971" s="93">
        <f>TEXT(B8971,"aaa")</f>
        <v/>
      </c>
      <c r="D8971" s="93" t="n"/>
      <c r="E8971" s="93" t="inlineStr">
        <is>
          <t>클렌징폼</t>
        </is>
      </c>
      <c r="F8971" s="5" t="inlineStr">
        <is>
          <t>카페24</t>
        </is>
      </c>
      <c r="G8971" s="93" t="inlineStr">
        <is>
          <t>클렌징폼 120ml</t>
        </is>
      </c>
      <c r="H8971" s="93" t="n">
        <v>8</v>
      </c>
      <c r="J8971" s="7" t="n">
        <v>190801</v>
      </c>
      <c r="K8971" s="93" t="n"/>
      <c r="L8971" s="93" t="n">
        <v>104000</v>
      </c>
      <c r="M8971" s="93" t="n">
        <v>97916</v>
      </c>
      <c r="N8971" s="93" t="n">
        <v>22000</v>
      </c>
      <c r="O8971" s="148" t="n">
        <v>94545.45454545454</v>
      </c>
      <c r="P8971" s="93" t="inlineStr">
        <is>
          <t>카페24클렌징폼클렌징폼 120ml190801</t>
        </is>
      </c>
    </row>
    <row r="8972">
      <c r="A8972" s="93" t="n"/>
      <c r="B8972" s="127" t="n">
        <v>44077</v>
      </c>
      <c r="C8972" s="93">
        <f>TEXT(B8972,"aaa")</f>
        <v/>
      </c>
      <c r="D8972" s="93" t="n"/>
      <c r="E8972" s="93" t="inlineStr">
        <is>
          <t>클렌징폼</t>
        </is>
      </c>
      <c r="F8972" s="5" t="inlineStr">
        <is>
          <t>카페24</t>
        </is>
      </c>
      <c r="G8972" s="93" t="inlineStr">
        <is>
          <t>클렌징폼 120ml 2set</t>
        </is>
      </c>
      <c r="H8972" s="93" t="n">
        <v>1</v>
      </c>
      <c r="J8972" s="7" t="n">
        <v>190801</v>
      </c>
      <c r="K8972" s="93" t="n"/>
      <c r="L8972" s="93" t="n">
        <v>24000</v>
      </c>
      <c r="M8972" s="93" t="n">
        <v>22596</v>
      </c>
      <c r="N8972" s="93" t="n">
        <v>2460</v>
      </c>
      <c r="O8972" s="148" t="n">
        <v>21818.18181818182</v>
      </c>
      <c r="P8972" s="93" t="inlineStr">
        <is>
          <t>카페24클렌징폼클렌징폼 120ml 2set190801</t>
        </is>
      </c>
    </row>
    <row r="8973">
      <c r="A8973" s="93" t="n"/>
      <c r="B8973" s="127" t="n">
        <v>44077</v>
      </c>
      <c r="C8973" s="93">
        <f>TEXT(B8973,"aaa")</f>
        <v/>
      </c>
      <c r="D8973" s="93" t="n"/>
      <c r="E8973" s="93" t="inlineStr">
        <is>
          <t>토너</t>
        </is>
      </c>
      <c r="F8973" s="5" t="inlineStr">
        <is>
          <t>큐텐재팬</t>
        </is>
      </c>
      <c r="G8973" s="93" t="inlineStr">
        <is>
          <t>200726=250ml</t>
        </is>
      </c>
      <c r="H8973" s="93" t="n">
        <v>29</v>
      </c>
      <c r="J8973" s="7" t="n">
        <v>190801</v>
      </c>
      <c r="K8973" s="93" t="n"/>
      <c r="L8973" s="93" t="n">
        <v>957000</v>
      </c>
      <c r="M8973" s="93" t="n">
        <v>851730</v>
      </c>
      <c r="N8973" s="93" t="n">
        <v>94540</v>
      </c>
      <c r="O8973" s="148" t="n">
        <v>869999.9999999999</v>
      </c>
      <c r="P8973" s="93" t="inlineStr">
        <is>
          <t>큐텐재팬토너200726=250ml190801</t>
        </is>
      </c>
    </row>
    <row r="8974">
      <c r="A8974" s="93" t="n"/>
      <c r="B8974" s="127" t="n">
        <v>44077</v>
      </c>
      <c r="C8974" s="93">
        <f>TEXT(B8974,"aaa")</f>
        <v/>
      </c>
      <c r="D8974" s="93" t="n"/>
      <c r="E8974" s="93" t="inlineStr">
        <is>
          <t>수딩크림</t>
        </is>
      </c>
      <c r="F8974" s="5" t="inlineStr">
        <is>
          <t>큐텐재팬</t>
        </is>
      </c>
      <c r="G8974" s="93" t="inlineStr">
        <is>
          <t>200726=수딩크림 100ml</t>
        </is>
      </c>
      <c r="H8974" s="93" t="n">
        <v>1</v>
      </c>
      <c r="J8974" s="7" t="n">
        <v>190801</v>
      </c>
      <c r="K8974" s="93" t="n"/>
      <c r="L8974" s="93" t="n">
        <v>44000</v>
      </c>
      <c r="M8974" s="93" t="n">
        <v>39160</v>
      </c>
      <c r="N8974" s="93" t="n">
        <v>4275</v>
      </c>
      <c r="O8974" s="148" t="n">
        <v>40000</v>
      </c>
      <c r="P8974" s="93" t="inlineStr">
        <is>
          <t>큐텐재팬수딩크림200726=수딩크림 100ml190801</t>
        </is>
      </c>
    </row>
    <row r="8975">
      <c r="A8975" s="93" t="n"/>
      <c r="B8975" s="127" t="n">
        <v>44077</v>
      </c>
      <c r="C8975" s="93">
        <f>TEXT(B8975,"aaa")</f>
        <v/>
      </c>
      <c r="D8975" s="93" t="n"/>
      <c r="E8975" s="93" t="inlineStr">
        <is>
          <t>앰플</t>
        </is>
      </c>
      <c r="F8975" s="5" t="inlineStr">
        <is>
          <t>큐텐재팬</t>
        </is>
      </c>
      <c r="G8975" s="93" t="inlineStr">
        <is>
          <t>200726=앰플 30ml</t>
        </is>
      </c>
      <c r="H8975" s="93" t="n">
        <v>8</v>
      </c>
      <c r="J8975" s="7" t="n">
        <v>190801</v>
      </c>
      <c r="K8975" s="93" t="n"/>
      <c r="L8975" s="93" t="n">
        <v>312000</v>
      </c>
      <c r="M8975" s="93" t="n">
        <v>277680</v>
      </c>
      <c r="N8975" s="93" t="n">
        <v>27176</v>
      </c>
      <c r="O8975" s="148" t="n">
        <v>283636.3636363636</v>
      </c>
      <c r="P8975" s="93" t="inlineStr">
        <is>
          <t>큐텐재팬앰플200726=앰플 30ml190801</t>
        </is>
      </c>
    </row>
    <row r="8976">
      <c r="A8976" s="93" t="n"/>
      <c r="B8976" s="127" t="n">
        <v>44077</v>
      </c>
      <c r="C8976" s="93">
        <f>TEXT(B8976,"aaa")</f>
        <v/>
      </c>
      <c r="D8976" s="93" t="n"/>
      <c r="E8976" s="93" t="inlineStr">
        <is>
          <t>토너</t>
        </is>
      </c>
      <c r="F8976" s="5" t="inlineStr">
        <is>
          <t>큐텐재팬</t>
        </is>
      </c>
      <c r="G8976" s="93" t="inlineStr">
        <is>
          <t>200726=250ml 2set</t>
        </is>
      </c>
      <c r="H8976" s="93" t="n">
        <v>24</v>
      </c>
      <c r="J8976" s="7" t="n">
        <v>190801</v>
      </c>
      <c r="K8976" s="93" t="n"/>
      <c r="L8976" s="93" t="n">
        <v>1272000</v>
      </c>
      <c r="M8976" s="93" t="n">
        <v>1132080</v>
      </c>
      <c r="N8976" s="93" t="n">
        <v>156480</v>
      </c>
      <c r="O8976" s="148" t="n">
        <v>1156363.636363636</v>
      </c>
      <c r="P8976" s="93" t="inlineStr">
        <is>
          <t>큐텐재팬토너200726=250ml 2set190801</t>
        </is>
      </c>
    </row>
    <row r="8977" customFormat="1" s="93">
      <c r="B8977" s="127" t="n">
        <v>44078</v>
      </c>
      <c r="C8977" s="93">
        <f>TEXT(B8977,"aaa")</f>
        <v/>
      </c>
      <c r="E8977" s="93" t="inlineStr">
        <is>
          <t>토너</t>
        </is>
      </c>
      <c r="F8977" s="5" t="inlineStr">
        <is>
          <t>W컨셉</t>
        </is>
      </c>
      <c r="G8977" s="93" t="inlineStr">
        <is>
          <t>250ml</t>
        </is>
      </c>
      <c r="H8977" s="93" t="n">
        <v>2</v>
      </c>
      <c r="J8977" s="7" t="n">
        <v>190801</v>
      </c>
      <c r="L8977" s="93" t="n">
        <v>40000</v>
      </c>
      <c r="M8977" s="93" t="n">
        <v>28800</v>
      </c>
      <c r="N8977" s="93" t="n">
        <v>6520</v>
      </c>
      <c r="O8977" s="148" t="n">
        <v>36363.63636363636</v>
      </c>
      <c r="P8977" s="93" t="inlineStr">
        <is>
          <t>W컨셉토너250ml190801</t>
        </is>
      </c>
    </row>
    <row r="8978" customFormat="1" s="93">
      <c r="B8978" s="127" t="n">
        <v>44078</v>
      </c>
      <c r="C8978" s="93">
        <f>TEXT(B8978,"aaa")</f>
        <v/>
      </c>
      <c r="E8978" s="93" t="inlineStr">
        <is>
          <t>토너</t>
        </is>
      </c>
      <c r="F8978" s="5" t="inlineStr">
        <is>
          <t>W컨셉</t>
        </is>
      </c>
      <c r="G8978" s="93" t="inlineStr">
        <is>
          <t>250ml 2set</t>
        </is>
      </c>
      <c r="H8978" s="93" t="n">
        <v>5</v>
      </c>
      <c r="J8978" s="7" t="n">
        <v>190801</v>
      </c>
      <c r="L8978" s="93" t="n">
        <v>175000</v>
      </c>
      <c r="M8978" s="93" t="n">
        <v>127750</v>
      </c>
      <c r="N8978" s="93" t="n">
        <v>32600</v>
      </c>
      <c r="O8978" s="148" t="n">
        <v>159090.9090909091</v>
      </c>
      <c r="P8978" s="93" t="inlineStr">
        <is>
          <t>W컨셉토너250ml 2set190801</t>
        </is>
      </c>
    </row>
    <row r="8979" customFormat="1" s="93">
      <c r="B8979" s="127" t="n">
        <v>44078</v>
      </c>
      <c r="C8979" s="93">
        <f>TEXT(B8979,"aaa")</f>
        <v/>
      </c>
      <c r="E8979" s="93" t="inlineStr">
        <is>
          <t>토너</t>
        </is>
      </c>
      <c r="F8979" s="5" t="inlineStr">
        <is>
          <t>스타일쉐어</t>
        </is>
      </c>
      <c r="G8979" s="93" t="inlineStr">
        <is>
          <t>250ml</t>
        </is>
      </c>
      <c r="H8979" s="93" t="n">
        <v>5</v>
      </c>
      <c r="J8979" s="7" t="n">
        <v>190801</v>
      </c>
      <c r="L8979" s="93" t="n">
        <v>100000</v>
      </c>
      <c r="M8979" s="93" t="n">
        <v>75000</v>
      </c>
      <c r="N8979" s="93" t="n">
        <v>16300</v>
      </c>
      <c r="O8979" s="148" t="n">
        <v>90909.0909090909</v>
      </c>
      <c r="P8979" s="93" t="inlineStr">
        <is>
          <t>스타일쉐어토너250ml190801</t>
        </is>
      </c>
    </row>
    <row r="8980" customFormat="1" s="93">
      <c r="B8980" s="127" t="n">
        <v>44078</v>
      </c>
      <c r="C8980" s="93">
        <f>TEXT(B8980,"aaa")</f>
        <v/>
      </c>
      <c r="E8980" s="93" t="inlineStr">
        <is>
          <t>토너</t>
        </is>
      </c>
      <c r="F8980" s="5" t="inlineStr">
        <is>
          <t>아누아 CS</t>
        </is>
      </c>
      <c r="G8980" s="93" t="inlineStr">
        <is>
          <t>250ml</t>
        </is>
      </c>
      <c r="H8980" s="93" t="n">
        <v>3</v>
      </c>
      <c r="J8980" s="7" t="n">
        <v>190801</v>
      </c>
      <c r="L8980" s="93" t="n">
        <v>0</v>
      </c>
      <c r="M8980" s="93" t="n">
        <v>0</v>
      </c>
      <c r="N8980" s="93" t="n">
        <v>9780</v>
      </c>
      <c r="O8980" s="148" t="n">
        <v>0</v>
      </c>
      <c r="P8980" s="93" t="inlineStr">
        <is>
          <t>아누아 CS토너250ml190801</t>
        </is>
      </c>
    </row>
    <row r="8981" customFormat="1" s="93">
      <c r="B8981" s="127" t="n">
        <v>44078</v>
      </c>
      <c r="C8981" s="93">
        <f>TEXT(B8981,"aaa")</f>
        <v/>
      </c>
      <c r="E8981" s="93" t="inlineStr">
        <is>
          <t>토너</t>
        </is>
      </c>
      <c r="F8981" s="5" t="inlineStr">
        <is>
          <t>아누아 CS</t>
        </is>
      </c>
      <c r="G8981" s="93" t="inlineStr">
        <is>
          <t>500ml</t>
        </is>
      </c>
      <c r="H8981" s="93" t="n">
        <v>2</v>
      </c>
      <c r="J8981" s="7" t="n">
        <v>190801</v>
      </c>
      <c r="L8981" s="93" t="n">
        <v>0</v>
      </c>
      <c r="M8981" s="93" t="n">
        <v>0</v>
      </c>
      <c r="N8981" s="93" t="n">
        <v>9450</v>
      </c>
      <c r="O8981" s="148" t="n">
        <v>0</v>
      </c>
      <c r="P8981" s="93" t="inlineStr">
        <is>
          <t>아누아 CS토너500ml190801</t>
        </is>
      </c>
    </row>
    <row r="8982" customFormat="1" s="93">
      <c r="B8982" s="127" t="n">
        <v>44078</v>
      </c>
      <c r="C8982" s="93">
        <f>TEXT(B8982,"aaa")</f>
        <v/>
      </c>
      <c r="E8982" s="93" t="inlineStr">
        <is>
          <t>화장솜</t>
        </is>
      </c>
      <c r="F8982" s="5" t="inlineStr">
        <is>
          <t>아누아 CS</t>
        </is>
      </c>
      <c r="G8982" s="93" t="inlineStr">
        <is>
          <t>스킨팩 화장솜 60P</t>
        </is>
      </c>
      <c r="H8982" s="93" t="n">
        <v>3</v>
      </c>
      <c r="J8982" s="7" t="n">
        <v>190801</v>
      </c>
      <c r="L8982" s="93" t="n">
        <v>0</v>
      </c>
      <c r="M8982" s="93" t="n">
        <v>0</v>
      </c>
      <c r="N8982" s="93" t="n">
        <v>3330</v>
      </c>
      <c r="O8982" s="148" t="n">
        <v>0</v>
      </c>
      <c r="P8982" s="93" t="inlineStr">
        <is>
          <t>아누아 CS화장솜스킨팩 화장솜 60P190801</t>
        </is>
      </c>
    </row>
    <row r="8983" customFormat="1" s="93">
      <c r="B8983" s="127" t="n">
        <v>44078</v>
      </c>
      <c r="C8983" s="93">
        <f>TEXT(B8983,"aaa")</f>
        <v/>
      </c>
      <c r="E8983" s="93" t="inlineStr">
        <is>
          <t>앰플</t>
        </is>
      </c>
      <c r="F8983" s="5" t="inlineStr">
        <is>
          <t>아누아 CS</t>
        </is>
      </c>
      <c r="G8983" s="93" t="inlineStr">
        <is>
          <t>앰플 30ml</t>
        </is>
      </c>
      <c r="H8983" s="93" t="n">
        <v>4</v>
      </c>
      <c r="J8983" s="7" t="n">
        <v>190801</v>
      </c>
      <c r="L8983" s="93" t="n">
        <v>0</v>
      </c>
      <c r="M8983" s="93" t="n">
        <v>0</v>
      </c>
      <c r="N8983" s="93" t="n">
        <v>13588</v>
      </c>
      <c r="O8983" s="148" t="n">
        <v>0</v>
      </c>
      <c r="P8983" s="93" t="inlineStr">
        <is>
          <t>아누아 CS앰플앰플 30ml190801</t>
        </is>
      </c>
    </row>
    <row r="8984" customFormat="1" s="93">
      <c r="B8984" s="127" t="n">
        <v>44078</v>
      </c>
      <c r="C8984" s="93">
        <f>TEXT(B8984,"aaa")</f>
        <v/>
      </c>
      <c r="E8984" s="93" t="inlineStr">
        <is>
          <t>마스크팩</t>
        </is>
      </c>
      <c r="F8984" s="5" t="inlineStr">
        <is>
          <t>아누아 CS</t>
        </is>
      </c>
      <c r="G8984" s="93" t="inlineStr">
        <is>
          <t>마스크팩 10매</t>
        </is>
      </c>
      <c r="H8984" s="93" t="n">
        <v>3</v>
      </c>
      <c r="J8984" s="7" t="n">
        <v>190801</v>
      </c>
      <c r="L8984" s="93" t="n">
        <v>0</v>
      </c>
      <c r="M8984" s="93" t="n">
        <v>0</v>
      </c>
      <c r="N8984" s="93" t="n">
        <v>11910</v>
      </c>
      <c r="O8984" s="148" t="n">
        <v>0</v>
      </c>
      <c r="P8984" s="93" t="inlineStr">
        <is>
          <t>아누아 CS마스크팩마스크팩 10매190801</t>
        </is>
      </c>
    </row>
    <row r="8985" customFormat="1" s="93">
      <c r="B8985" s="127" t="n">
        <v>44078</v>
      </c>
      <c r="C8985" s="93">
        <f>TEXT(B8985,"aaa")</f>
        <v/>
      </c>
      <c r="E8985" s="93" t="inlineStr">
        <is>
          <t>선크림</t>
        </is>
      </c>
      <c r="F8985" s="5" t="inlineStr">
        <is>
          <t>아누아 CS</t>
        </is>
      </c>
      <c r="G8985" s="93" t="inlineStr">
        <is>
          <t>선크림 50ml</t>
        </is>
      </c>
      <c r="H8985" s="93" t="n">
        <v>3</v>
      </c>
      <c r="J8985" s="7" t="n">
        <v>190801</v>
      </c>
      <c r="L8985" s="93" t="n">
        <v>0</v>
      </c>
      <c r="M8985" s="93" t="n">
        <v>0</v>
      </c>
      <c r="N8985" s="93" t="n">
        <v>7035</v>
      </c>
      <c r="O8985" s="148" t="n">
        <v>0</v>
      </c>
      <c r="P8985" s="93" t="inlineStr">
        <is>
          <t>아누아 CS선크림선크림 50ml190801</t>
        </is>
      </c>
    </row>
    <row r="8986" customFormat="1" s="93">
      <c r="B8986" s="127" t="n">
        <v>44078</v>
      </c>
      <c r="C8986" s="93">
        <f>TEXT(B8986,"aaa")</f>
        <v/>
      </c>
      <c r="E8986" s="93" t="inlineStr">
        <is>
          <t>수딩크림</t>
        </is>
      </c>
      <c r="F8986" s="5" t="inlineStr">
        <is>
          <t>아누아 CS</t>
        </is>
      </c>
      <c r="G8986" s="93" t="inlineStr">
        <is>
          <t>수딩크림 100ml</t>
        </is>
      </c>
      <c r="H8986" s="93" t="n">
        <v>2</v>
      </c>
      <c r="J8986" s="7" t="n">
        <v>190801</v>
      </c>
      <c r="L8986" s="93" t="n">
        <v>0</v>
      </c>
      <c r="M8986" s="93" t="n">
        <v>0</v>
      </c>
      <c r="N8986" s="93" t="n">
        <v>6090</v>
      </c>
      <c r="O8986" s="148" t="n">
        <v>0</v>
      </c>
      <c r="P8986" s="93" t="inlineStr">
        <is>
          <t>아누아 CS수딩크림수딩크림 100ml190801</t>
        </is>
      </c>
    </row>
    <row r="8987" customFormat="1" s="93">
      <c r="B8987" s="127" t="n">
        <v>44078</v>
      </c>
      <c r="C8987" s="93">
        <f>TEXT(B8987,"aaa")</f>
        <v/>
      </c>
      <c r="E8987" s="93" t="inlineStr">
        <is>
          <t>클렌징폼</t>
        </is>
      </c>
      <c r="F8987" s="5" t="inlineStr">
        <is>
          <t>아누아 CS</t>
        </is>
      </c>
      <c r="G8987" s="93" t="inlineStr">
        <is>
          <t>클렌징폼 120ml</t>
        </is>
      </c>
      <c r="H8987" s="93" t="n">
        <v>3</v>
      </c>
      <c r="J8987" s="7" t="n">
        <v>190801</v>
      </c>
      <c r="L8987" s="93" t="n">
        <v>0</v>
      </c>
      <c r="M8987" s="93" t="n">
        <v>0</v>
      </c>
      <c r="N8987" s="93" t="n">
        <v>8250</v>
      </c>
      <c r="O8987" s="148" t="n">
        <v>0</v>
      </c>
      <c r="P8987" s="93" t="inlineStr">
        <is>
          <t>아누아 CS클렌징폼클렌징폼 120ml190801</t>
        </is>
      </c>
    </row>
    <row r="8988" customFormat="1" s="93">
      <c r="B8988" s="127" t="n">
        <v>44078</v>
      </c>
      <c r="C8988" s="93">
        <f>TEXT(B8988,"aaa")</f>
        <v/>
      </c>
      <c r="E8988" s="93" t="inlineStr">
        <is>
          <t>머드크림마스크</t>
        </is>
      </c>
      <c r="F8988" s="5" t="inlineStr">
        <is>
          <t>아누아 CS</t>
        </is>
      </c>
      <c r="G8988" s="93" t="inlineStr">
        <is>
          <t>머드크림마스크 100ml</t>
        </is>
      </c>
      <c r="H8988" s="93" t="n">
        <v>3</v>
      </c>
      <c r="J8988" s="7" t="n">
        <v>190801</v>
      </c>
      <c r="L8988" s="93" t="n">
        <v>0</v>
      </c>
      <c r="M8988" s="93" t="n">
        <v>0</v>
      </c>
      <c r="N8988" s="93" t="n">
        <v>4326</v>
      </c>
      <c r="O8988" s="148" t="n">
        <v>0</v>
      </c>
      <c r="P8988" s="93" t="inlineStr">
        <is>
          <t>아누아 CS머드크림마스크머드크림마스크 100ml190801</t>
        </is>
      </c>
    </row>
    <row r="8989" customFormat="1" s="93">
      <c r="B8989" s="127" t="n">
        <v>44078</v>
      </c>
      <c r="C8989" s="93">
        <f>TEXT(B8989,"aaa")</f>
        <v/>
      </c>
      <c r="E8989" s="93" t="inlineStr">
        <is>
          <t>선크림</t>
        </is>
      </c>
      <c r="F8989" s="5" t="inlineStr">
        <is>
          <t>카페24</t>
        </is>
      </c>
      <c r="G8989" s="93" t="inlineStr">
        <is>
          <t>선크림 50ml</t>
        </is>
      </c>
      <c r="H8989" s="93" t="n">
        <v>4</v>
      </c>
      <c r="J8989" s="7" t="n">
        <v>190801</v>
      </c>
      <c r="L8989" s="93" t="n">
        <v>80000</v>
      </c>
      <c r="M8989" s="93" t="n">
        <v>75320</v>
      </c>
      <c r="N8989" s="93" t="n">
        <v>9380</v>
      </c>
      <c r="O8989" s="148" t="n">
        <v>72727.27272727272</v>
      </c>
      <c r="P8989" s="93" t="inlineStr">
        <is>
          <t>카페24선크림선크림 50ml190801</t>
        </is>
      </c>
    </row>
    <row r="8990" customFormat="1" s="93">
      <c r="B8990" s="127" t="n">
        <v>44078</v>
      </c>
      <c r="C8990" s="93">
        <f>TEXT(B8990,"aaa")</f>
        <v/>
      </c>
      <c r="E8990" s="93" t="inlineStr">
        <is>
          <t>선크림</t>
        </is>
      </c>
      <c r="F8990" s="5" t="inlineStr">
        <is>
          <t>카페24</t>
        </is>
      </c>
      <c r="G8990" s="93" t="inlineStr">
        <is>
          <t>선크림 50ml  2set</t>
        </is>
      </c>
      <c r="H8990" s="93" t="n">
        <v>1</v>
      </c>
      <c r="J8990" s="7" t="n">
        <v>190801</v>
      </c>
      <c r="L8990" s="93" t="n">
        <v>35000</v>
      </c>
      <c r="M8990" s="93" t="n">
        <v>32952.5</v>
      </c>
      <c r="N8990" s="93" t="n">
        <v>4690</v>
      </c>
      <c r="O8990" s="148" t="n">
        <v>31818.18181818182</v>
      </c>
      <c r="P8990" s="93" t="inlineStr">
        <is>
          <t>카페24선크림선크림 50ml  2set190801</t>
        </is>
      </c>
    </row>
    <row r="8991" customFormat="1" s="93">
      <c r="B8991" s="127" t="n">
        <v>44078</v>
      </c>
      <c r="C8991" s="93">
        <f>TEXT(B8991,"aaa")</f>
        <v/>
      </c>
      <c r="E8991" s="93" t="inlineStr">
        <is>
          <t>여름 한정 진정세트</t>
        </is>
      </c>
      <c r="F8991" s="5" t="inlineStr">
        <is>
          <t>카페24</t>
        </is>
      </c>
      <c r="G8991" s="93" t="inlineStr">
        <is>
          <t>여름 한정 진정세트</t>
        </is>
      </c>
      <c r="H8991" s="93" t="n">
        <v>2</v>
      </c>
      <c r="J8991" s="7" t="n">
        <v>190801</v>
      </c>
      <c r="L8991" s="93" t="n">
        <v>70000</v>
      </c>
      <c r="M8991" s="93" t="n">
        <v>65905</v>
      </c>
      <c r="N8991" s="93" t="n">
        <v>11210</v>
      </c>
      <c r="O8991" s="148" t="n">
        <v>63636.36363636363</v>
      </c>
      <c r="P8991" s="93" t="inlineStr">
        <is>
          <t>카페24여름 한정 진정세트여름 한정 진정세트190801</t>
        </is>
      </c>
    </row>
    <row r="8992" customFormat="1" s="93">
      <c r="B8992" s="127" t="n">
        <v>44078</v>
      </c>
      <c r="C8992" s="93">
        <f>TEXT(B8992,"aaa")</f>
        <v/>
      </c>
      <c r="E8992" s="93" t="inlineStr">
        <is>
          <t>여름 한정 진정세트</t>
        </is>
      </c>
      <c r="F8992" s="5" t="inlineStr">
        <is>
          <t>카페24</t>
        </is>
      </c>
      <c r="G8992" s="93" t="inlineStr">
        <is>
          <t>여름 한정 진정세트 (대용량)</t>
        </is>
      </c>
      <c r="H8992" s="93" t="n">
        <v>2</v>
      </c>
      <c r="J8992" s="7" t="n">
        <v>190801</v>
      </c>
      <c r="L8992" s="93" t="n">
        <v>90000</v>
      </c>
      <c r="M8992" s="93" t="n">
        <v>84735</v>
      </c>
      <c r="N8992" s="93" t="n">
        <v>14140</v>
      </c>
      <c r="O8992" s="148" t="n">
        <v>81818.18181818181</v>
      </c>
      <c r="P8992" s="93" t="inlineStr">
        <is>
          <t>카페24여름 한정 진정세트여름 한정 진정세트 (대용량)190801</t>
        </is>
      </c>
    </row>
    <row r="8993" customFormat="1" s="93">
      <c r="B8993" s="127" t="n">
        <v>44078</v>
      </c>
      <c r="C8993" s="93">
        <f>TEXT(B8993,"aaa")</f>
        <v/>
      </c>
      <c r="E8993" s="93" t="inlineStr">
        <is>
          <t>머드크림마스크</t>
        </is>
      </c>
      <c r="F8993" s="5" t="inlineStr">
        <is>
          <t>카페24</t>
        </is>
      </c>
      <c r="G8993" s="93" t="inlineStr">
        <is>
          <t>머드크림마스크 100ml</t>
        </is>
      </c>
      <c r="H8993" s="93" t="n">
        <v>1</v>
      </c>
      <c r="J8993" s="7" t="n">
        <v>190801</v>
      </c>
      <c r="L8993" s="93" t="n">
        <v>20000</v>
      </c>
      <c r="M8993" s="93" t="n">
        <v>18830</v>
      </c>
      <c r="N8993" s="93" t="n">
        <v>1442</v>
      </c>
      <c r="O8993" s="148" t="n">
        <v>18181.81818181818</v>
      </c>
      <c r="P8993" s="93" t="inlineStr">
        <is>
          <t>카페24머드크림마스크머드크림마스크 100ml190801</t>
        </is>
      </c>
    </row>
    <row r="8994" customFormat="1" s="93">
      <c r="B8994" s="127" t="n">
        <v>44078</v>
      </c>
      <c r="C8994" s="93">
        <f>TEXT(B8994,"aaa")</f>
        <v/>
      </c>
      <c r="E8994" s="93" t="inlineStr">
        <is>
          <t>마스크팩</t>
        </is>
      </c>
      <c r="F8994" s="5" t="inlineStr">
        <is>
          <t>카페24</t>
        </is>
      </c>
      <c r="G8994" s="93" t="inlineStr">
        <is>
          <t>마스크팩 1매</t>
        </is>
      </c>
      <c r="H8994" s="93" t="n">
        <v>3</v>
      </c>
      <c r="J8994" s="7" t="n">
        <v>190801</v>
      </c>
      <c r="L8994" s="93" t="n">
        <v>12000</v>
      </c>
      <c r="M8994" s="93" t="n">
        <v>11298</v>
      </c>
      <c r="N8994" s="93" t="n">
        <v>1191</v>
      </c>
      <c r="O8994" s="148" t="n">
        <v>10909.09090909091</v>
      </c>
      <c r="P8994" s="93" t="inlineStr">
        <is>
          <t>카페24마스크팩마스크팩 1매190801</t>
        </is>
      </c>
    </row>
    <row r="8995" customFormat="1" s="93">
      <c r="B8995" s="127" t="n">
        <v>44078</v>
      </c>
      <c r="C8995" s="93">
        <f>TEXT(B8995,"aaa")</f>
        <v/>
      </c>
      <c r="E8995" s="93" t="inlineStr">
        <is>
          <t>마스크팩</t>
        </is>
      </c>
      <c r="F8995" s="5" t="inlineStr">
        <is>
          <t>카페24</t>
        </is>
      </c>
      <c r="G8995" s="93" t="inlineStr">
        <is>
          <t>마스크팩 10매</t>
        </is>
      </c>
      <c r="H8995" s="93" t="n">
        <v>7</v>
      </c>
      <c r="J8995" s="7" t="n">
        <v>190801</v>
      </c>
      <c r="L8995" s="93" t="n">
        <v>140000</v>
      </c>
      <c r="M8995" s="93" t="n">
        <v>131810</v>
      </c>
      <c r="N8995" s="93" t="n">
        <v>27790</v>
      </c>
      <c r="O8995" s="148" t="n">
        <v>127272.7272727273</v>
      </c>
      <c r="P8995" s="93" t="inlineStr">
        <is>
          <t>카페24마스크팩마스크팩 10매190801</t>
        </is>
      </c>
    </row>
    <row r="8996" customFormat="1" s="93">
      <c r="B8996" s="127" t="n">
        <v>44078</v>
      </c>
      <c r="C8996" s="93">
        <f>TEXT(B8996,"aaa")</f>
        <v/>
      </c>
      <c r="E8996" s="93" t="inlineStr">
        <is>
          <t>토너</t>
        </is>
      </c>
      <c r="F8996" s="5" t="inlineStr">
        <is>
          <t>카페24</t>
        </is>
      </c>
      <c r="G8996" s="93" t="inlineStr">
        <is>
          <t>250ml</t>
        </is>
      </c>
      <c r="H8996" s="93" t="n">
        <v>53</v>
      </c>
      <c r="J8996" s="7" t="n">
        <v>190801</v>
      </c>
      <c r="L8996" s="93" t="n">
        <v>1060000</v>
      </c>
      <c r="M8996" s="93" t="n">
        <v>997990</v>
      </c>
      <c r="N8996" s="93" t="n">
        <v>172780</v>
      </c>
      <c r="O8996" s="148" t="n">
        <v>963636.3636363635</v>
      </c>
      <c r="P8996" s="93" t="inlineStr">
        <is>
          <t>카페24토너250ml190801</t>
        </is>
      </c>
    </row>
    <row r="8997" customFormat="1" s="93">
      <c r="B8997" s="127" t="n">
        <v>44078</v>
      </c>
      <c r="C8997" s="93">
        <f>TEXT(B8997,"aaa")</f>
        <v/>
      </c>
      <c r="E8997" s="93" t="inlineStr">
        <is>
          <t>토너</t>
        </is>
      </c>
      <c r="F8997" s="5" t="inlineStr">
        <is>
          <t>카페24</t>
        </is>
      </c>
      <c r="G8997" s="93" t="inlineStr">
        <is>
          <t>250ml 2set</t>
        </is>
      </c>
      <c r="H8997" s="93" t="n">
        <v>51</v>
      </c>
      <c r="J8997" s="7" t="n">
        <v>190801</v>
      </c>
      <c r="L8997" s="93" t="n">
        <v>1785000</v>
      </c>
      <c r="M8997" s="93" t="n">
        <v>1680577.5</v>
      </c>
      <c r="N8997" s="93" t="n">
        <v>332520</v>
      </c>
      <c r="O8997" s="148" t="n">
        <v>1622727.272727273</v>
      </c>
      <c r="P8997" s="93" t="inlineStr">
        <is>
          <t>카페24토너250ml 2set190801</t>
        </is>
      </c>
    </row>
    <row r="8998" customFormat="1" s="93">
      <c r="B8998" s="127" t="n">
        <v>44078</v>
      </c>
      <c r="C8998" s="93">
        <f>TEXT(B8998,"aaa")</f>
        <v/>
      </c>
      <c r="E8998" s="93" t="inlineStr">
        <is>
          <t>토너</t>
        </is>
      </c>
      <c r="F8998" s="5" t="inlineStr">
        <is>
          <t>카페24</t>
        </is>
      </c>
      <c r="G8998" s="93" t="inlineStr">
        <is>
          <t>500ml</t>
        </is>
      </c>
      <c r="H8998" s="93" t="n">
        <v>53</v>
      </c>
      <c r="J8998" s="7" t="n">
        <v>190801</v>
      </c>
      <c r="L8998" s="93" t="n">
        <v>1749000</v>
      </c>
      <c r="M8998" s="93" t="n">
        <v>1646683.5</v>
      </c>
      <c r="N8998" s="93" t="n">
        <v>250425</v>
      </c>
      <c r="O8998" s="148" t="n">
        <v>1590000</v>
      </c>
      <c r="P8998" s="93" t="inlineStr">
        <is>
          <t>카페24토너500ml190801</t>
        </is>
      </c>
    </row>
    <row r="8999" customFormat="1" s="93">
      <c r="B8999" s="127" t="n">
        <v>44078</v>
      </c>
      <c r="C8999" s="93">
        <f>TEXT(B8999,"aaa")</f>
        <v/>
      </c>
      <c r="E8999" s="93" t="inlineStr">
        <is>
          <t>토너</t>
        </is>
      </c>
      <c r="F8999" s="5" t="inlineStr">
        <is>
          <t>카페24</t>
        </is>
      </c>
      <c r="G8999" s="93" t="inlineStr">
        <is>
          <t>스킨팩 화장솜 60P</t>
        </is>
      </c>
      <c r="H8999" s="93" t="n">
        <v>52</v>
      </c>
      <c r="J8999" s="7" t="n">
        <v>190801</v>
      </c>
      <c r="L8999" s="93" t="n">
        <v>156000</v>
      </c>
      <c r="M8999" s="93" t="n">
        <v>146874</v>
      </c>
      <c r="N8999" s="93" t="n">
        <v>57720</v>
      </c>
      <c r="O8999" s="148" t="n">
        <v>141818.1818181818</v>
      </c>
      <c r="P8999" s="93" t="inlineStr">
        <is>
          <t>카페24토너스킨팩 화장솜 60P190801</t>
        </is>
      </c>
    </row>
    <row r="9000" customFormat="1" s="93">
      <c r="B9000" s="127" t="n">
        <v>44078</v>
      </c>
      <c r="C9000" s="93">
        <f>TEXT(B9000,"aaa")</f>
        <v/>
      </c>
      <c r="E9000" s="93" t="inlineStr">
        <is>
          <t>앰플</t>
        </is>
      </c>
      <c r="F9000" s="5" t="inlineStr">
        <is>
          <t>카페24</t>
        </is>
      </c>
      <c r="G9000" s="93" t="inlineStr">
        <is>
          <t>앰플 30ml</t>
        </is>
      </c>
      <c r="H9000" s="93" t="n">
        <v>20</v>
      </c>
      <c r="J9000" s="7" t="n">
        <v>190801</v>
      </c>
      <c r="L9000" s="93" t="n">
        <v>560000</v>
      </c>
      <c r="M9000" s="93" t="n">
        <v>527240</v>
      </c>
      <c r="N9000" s="93" t="n">
        <v>67940</v>
      </c>
      <c r="O9000" s="148" t="n">
        <v>509090.9090909091</v>
      </c>
      <c r="P9000" s="93" t="inlineStr">
        <is>
          <t>카페24앰플앰플 30ml190801</t>
        </is>
      </c>
    </row>
    <row r="9001" customFormat="1" s="93">
      <c r="B9001" s="127" t="n">
        <v>44078</v>
      </c>
      <c r="C9001" s="93">
        <f>TEXT(B9001,"aaa")</f>
        <v/>
      </c>
      <c r="E9001" s="93" t="inlineStr">
        <is>
          <t>앰플</t>
        </is>
      </c>
      <c r="F9001" s="5" t="inlineStr">
        <is>
          <t>카페24</t>
        </is>
      </c>
      <c r="G9001" s="93" t="inlineStr">
        <is>
          <t>앰플 30ml  2set</t>
        </is>
      </c>
      <c r="H9001" s="93" t="n">
        <v>7</v>
      </c>
      <c r="J9001" s="7" t="n">
        <v>190801</v>
      </c>
      <c r="L9001" s="93" t="n">
        <v>336000</v>
      </c>
      <c r="M9001" s="93" t="n">
        <v>316344</v>
      </c>
      <c r="N9001" s="93" t="n">
        <v>47558</v>
      </c>
      <c r="O9001" s="148" t="n">
        <v>305454.5454545454</v>
      </c>
      <c r="P9001" s="93" t="inlineStr">
        <is>
          <t>카페24앰플앰플 30ml  2set190801</t>
        </is>
      </c>
    </row>
    <row r="9002" customFormat="1" s="93">
      <c r="B9002" s="127" t="n">
        <v>44078</v>
      </c>
      <c r="C9002" s="93">
        <f>TEXT(B9002,"aaa")</f>
        <v/>
      </c>
      <c r="E9002" s="93" t="inlineStr">
        <is>
          <t>수딩크림</t>
        </is>
      </c>
      <c r="F9002" s="5" t="inlineStr">
        <is>
          <t>카페24</t>
        </is>
      </c>
      <c r="G9002" s="93" t="inlineStr">
        <is>
          <t>수딩크림 100ml</t>
        </is>
      </c>
      <c r="H9002" s="93" t="n">
        <v>6</v>
      </c>
      <c r="J9002" s="7" t="n">
        <v>190801</v>
      </c>
      <c r="L9002" s="93" t="n">
        <v>228000</v>
      </c>
      <c r="M9002" s="93" t="n">
        <v>214662</v>
      </c>
      <c r="N9002" s="93" t="n">
        <v>18270</v>
      </c>
      <c r="O9002" s="148" t="n">
        <v>207272.7272727273</v>
      </c>
      <c r="P9002" s="93" t="inlineStr">
        <is>
          <t>카페24수딩크림수딩크림 100ml190801</t>
        </is>
      </c>
    </row>
    <row r="9003" customFormat="1" s="93">
      <c r="B9003" s="127" t="n">
        <v>44078</v>
      </c>
      <c r="C9003" s="93">
        <f>TEXT(B9003,"aaa")</f>
        <v/>
      </c>
      <c r="E9003" s="93" t="inlineStr">
        <is>
          <t>클렌징폼</t>
        </is>
      </c>
      <c r="F9003" s="5" t="inlineStr">
        <is>
          <t>카페24</t>
        </is>
      </c>
      <c r="G9003" s="93" t="inlineStr">
        <is>
          <t>클렌징폼 120ml</t>
        </is>
      </c>
      <c r="H9003" s="93" t="n">
        <v>8</v>
      </c>
      <c r="J9003" s="7" t="n">
        <v>190801</v>
      </c>
      <c r="L9003" s="93" t="n">
        <v>104000</v>
      </c>
      <c r="M9003" s="93" t="n">
        <v>97916</v>
      </c>
      <c r="N9003" s="93" t="n">
        <v>22000</v>
      </c>
      <c r="O9003" s="148" t="n">
        <v>94545.45454545454</v>
      </c>
      <c r="P9003" s="93" t="inlineStr">
        <is>
          <t>카페24클렌징폼클렌징폼 120ml190801</t>
        </is>
      </c>
    </row>
    <row r="9004" customFormat="1" s="93">
      <c r="B9004" s="127" t="n">
        <v>44078</v>
      </c>
      <c r="C9004" s="93">
        <f>TEXT(B9004,"aaa")</f>
        <v/>
      </c>
      <c r="E9004" s="93" t="inlineStr">
        <is>
          <t>클렌징폼</t>
        </is>
      </c>
      <c r="F9004" s="5" t="inlineStr">
        <is>
          <t>카페24</t>
        </is>
      </c>
      <c r="G9004" s="93" t="inlineStr">
        <is>
          <t>클렌징폼 120ml 2set</t>
        </is>
      </c>
      <c r="H9004" s="93" t="n">
        <v>1</v>
      </c>
      <c r="J9004" s="7" t="n">
        <v>190801</v>
      </c>
      <c r="L9004" s="93" t="n">
        <v>24000</v>
      </c>
      <c r="M9004" s="93" t="n">
        <v>22596</v>
      </c>
      <c r="N9004" s="93" t="n">
        <v>2460</v>
      </c>
      <c r="O9004" s="148" t="n">
        <v>21818.18181818182</v>
      </c>
      <c r="P9004" s="93" t="inlineStr">
        <is>
          <t>카페24클렌징폼클렌징폼 120ml 2set190801</t>
        </is>
      </c>
    </row>
    <row r="9005" customFormat="1" s="93">
      <c r="B9005" s="127" t="n">
        <v>44078</v>
      </c>
      <c r="C9005" s="93">
        <f>TEXT(B9005,"aaa")</f>
        <v/>
      </c>
      <c r="E9005" s="93" t="inlineStr">
        <is>
          <t>클렌징폼</t>
        </is>
      </c>
      <c r="F9005" s="5" t="inlineStr">
        <is>
          <t>카페24</t>
        </is>
      </c>
      <c r="G9005" s="93" t="inlineStr">
        <is>
          <t>클렌징폼 120ml 3set</t>
        </is>
      </c>
      <c r="H9005" s="93" t="n">
        <v>7</v>
      </c>
      <c r="J9005" s="7" t="n">
        <v>190801</v>
      </c>
      <c r="L9005" s="93" t="n">
        <v>231000</v>
      </c>
      <c r="M9005" s="93" t="n">
        <v>217486.5</v>
      </c>
      <c r="N9005" s="93" t="n">
        <v>25830</v>
      </c>
      <c r="O9005" s="148" t="n">
        <v>210000</v>
      </c>
      <c r="P9005" s="93" t="inlineStr">
        <is>
          <t>카페24클렌징폼클렌징폼 120ml 3set190801</t>
        </is>
      </c>
    </row>
    <row r="9006" customFormat="1" s="93">
      <c r="B9006" s="127" t="n">
        <v>44078</v>
      </c>
      <c r="C9006" s="93">
        <f>TEXT(B9006,"aaa")</f>
        <v/>
      </c>
      <c r="E9006" s="93" t="inlineStr">
        <is>
          <t>토너</t>
        </is>
      </c>
      <c r="F9006" s="5" t="inlineStr">
        <is>
          <t>큐텐재팬</t>
        </is>
      </c>
      <c r="G9006" s="93" t="inlineStr">
        <is>
          <t>200726=250ml</t>
        </is>
      </c>
      <c r="H9006" s="93" t="n">
        <v>26</v>
      </c>
      <c r="J9006" s="7" t="n">
        <v>190801</v>
      </c>
      <c r="L9006" s="93" t="n">
        <v>858000</v>
      </c>
      <c r="M9006" s="93" t="n">
        <v>763620</v>
      </c>
      <c r="N9006" s="93" t="n">
        <v>84760</v>
      </c>
      <c r="O9006" s="148" t="n">
        <v>779999.9999999999</v>
      </c>
      <c r="P9006" s="93" t="inlineStr">
        <is>
          <t>큐텐재팬토너200726=250ml190801</t>
        </is>
      </c>
    </row>
    <row r="9007" customFormat="1" s="93">
      <c r="B9007" s="127" t="n">
        <v>44078</v>
      </c>
      <c r="C9007" s="93">
        <f>TEXT(B9007,"aaa")</f>
        <v/>
      </c>
      <c r="E9007" s="93" t="inlineStr">
        <is>
          <t>수딩크림</t>
        </is>
      </c>
      <c r="F9007" s="5" t="inlineStr">
        <is>
          <t>큐텐재팬</t>
        </is>
      </c>
      <c r="G9007" s="93" t="inlineStr">
        <is>
          <t>200726=수딩크림 100ml</t>
        </is>
      </c>
      <c r="H9007" s="93" t="n">
        <v>3</v>
      </c>
      <c r="J9007" s="7" t="n">
        <v>190801</v>
      </c>
      <c r="L9007" s="93" t="n">
        <v>132000</v>
      </c>
      <c r="M9007" s="93" t="n">
        <v>117480</v>
      </c>
      <c r="N9007" s="93" t="n">
        <v>12825</v>
      </c>
      <c r="O9007" s="148" t="n">
        <v>120000</v>
      </c>
      <c r="P9007" s="93" t="inlineStr">
        <is>
          <t>큐텐재팬수딩크림200726=수딩크림 100ml190801</t>
        </is>
      </c>
    </row>
    <row r="9008" customFormat="1" s="93">
      <c r="B9008" s="127" t="n">
        <v>44078</v>
      </c>
      <c r="C9008" s="93">
        <f>TEXT(B9008,"aaa")</f>
        <v/>
      </c>
      <c r="E9008" s="93" t="inlineStr">
        <is>
          <t>앰플</t>
        </is>
      </c>
      <c r="F9008" s="5" t="inlineStr">
        <is>
          <t>큐텐재팬</t>
        </is>
      </c>
      <c r="G9008" s="93" t="inlineStr">
        <is>
          <t>200726=앰플 30ml</t>
        </is>
      </c>
      <c r="H9008" s="93" t="n">
        <v>2</v>
      </c>
      <c r="J9008" s="7" t="n">
        <v>190801</v>
      </c>
      <c r="L9008" s="93" t="n">
        <v>78000</v>
      </c>
      <c r="M9008" s="93" t="n">
        <v>69420</v>
      </c>
      <c r="N9008" s="93" t="n">
        <v>6794</v>
      </c>
      <c r="O9008" s="148" t="n">
        <v>70909.0909090909</v>
      </c>
      <c r="P9008" s="93" t="inlineStr">
        <is>
          <t>큐텐재팬앰플200726=앰플 30ml190801</t>
        </is>
      </c>
    </row>
    <row r="9009" customFormat="1" s="93">
      <c r="B9009" s="127" t="n">
        <v>44078</v>
      </c>
      <c r="C9009" s="93">
        <f>TEXT(B9009,"aaa")</f>
        <v/>
      </c>
      <c r="E9009" s="93" t="inlineStr">
        <is>
          <t>토너</t>
        </is>
      </c>
      <c r="F9009" s="5" t="inlineStr">
        <is>
          <t>큐텐재팬</t>
        </is>
      </c>
      <c r="G9009" s="93" t="inlineStr">
        <is>
          <t>200726=250ml 2set</t>
        </is>
      </c>
      <c r="H9009" s="93" t="n">
        <v>38</v>
      </c>
      <c r="J9009" s="7" t="n">
        <v>190801</v>
      </c>
      <c r="L9009" s="93" t="n">
        <v>2014000</v>
      </c>
      <c r="M9009" s="93" t="n">
        <v>1792460</v>
      </c>
      <c r="N9009" s="93" t="n">
        <v>247760</v>
      </c>
      <c r="O9009" s="148" t="n">
        <v>1830909.090909091</v>
      </c>
      <c r="P9009" s="93" t="inlineStr">
        <is>
          <t>큐텐재팬토너200726=250ml 2set190801</t>
        </is>
      </c>
    </row>
    <row r="9010">
      <c r="A9010" s="93" t="n"/>
      <c r="B9010" s="127" t="n">
        <v>44079</v>
      </c>
      <c r="C9010" s="93">
        <f>TEXT(B9010,"aaa")</f>
        <v/>
      </c>
      <c r="D9010" s="93" t="n"/>
      <c r="E9010" s="93" t="inlineStr">
        <is>
          <t>토너</t>
        </is>
      </c>
      <c r="F9010" s="5" t="inlineStr">
        <is>
          <t>스타일쉐어</t>
        </is>
      </c>
      <c r="G9010" s="93" t="inlineStr">
        <is>
          <t>250ml</t>
        </is>
      </c>
      <c r="H9010" s="93" t="n">
        <v>9</v>
      </c>
      <c r="J9010" s="7" t="n">
        <v>190801</v>
      </c>
      <c r="K9010" s="93" t="n"/>
      <c r="L9010" s="93" t="n">
        <v>180000</v>
      </c>
      <c r="M9010" s="93" t="n">
        <v>135000</v>
      </c>
      <c r="N9010" s="93" t="n">
        <v>29340</v>
      </c>
      <c r="O9010" s="148" t="n">
        <v>163636.3636363636</v>
      </c>
      <c r="P9010" s="93" t="inlineStr">
        <is>
          <t>스타일쉐어토너250ml190801</t>
        </is>
      </c>
    </row>
    <row r="9011">
      <c r="A9011" s="93" t="n"/>
      <c r="B9011" s="127" t="n">
        <v>44079</v>
      </c>
      <c r="C9011" s="93">
        <f>TEXT(B9011,"aaa")</f>
        <v/>
      </c>
      <c r="D9011" s="93" t="n"/>
      <c r="E9011" s="93" t="inlineStr">
        <is>
          <t>선크림</t>
        </is>
      </c>
      <c r="F9011" s="5" t="inlineStr">
        <is>
          <t>카페24</t>
        </is>
      </c>
      <c r="G9011" s="93" t="inlineStr">
        <is>
          <t>선크림 50ml</t>
        </is>
      </c>
      <c r="H9011" s="93" t="n">
        <v>2</v>
      </c>
      <c r="J9011" s="7" t="n">
        <v>190801</v>
      </c>
      <c r="K9011" s="93" t="n"/>
      <c r="L9011" s="93" t="n">
        <v>40000</v>
      </c>
      <c r="M9011" s="93" t="n">
        <v>37660</v>
      </c>
      <c r="N9011" s="93" t="n">
        <v>4690</v>
      </c>
      <c r="O9011" s="148" t="n">
        <v>36363.63636363636</v>
      </c>
      <c r="P9011" s="93" t="inlineStr">
        <is>
          <t>카페24선크림선크림 50ml190801</t>
        </is>
      </c>
    </row>
    <row r="9012">
      <c r="A9012" s="93" t="n"/>
      <c r="B9012" s="127" t="n">
        <v>44079</v>
      </c>
      <c r="C9012" s="93">
        <f>TEXT(B9012,"aaa")</f>
        <v/>
      </c>
      <c r="D9012" s="93" t="n"/>
      <c r="E9012" s="93" t="inlineStr">
        <is>
          <t>선크림</t>
        </is>
      </c>
      <c r="F9012" s="5" t="inlineStr">
        <is>
          <t>카페24</t>
        </is>
      </c>
      <c r="G9012" s="93" t="inlineStr">
        <is>
          <t>선크림 50ml  2set</t>
        </is>
      </c>
      <c r="H9012" s="93" t="n">
        <v>1</v>
      </c>
      <c r="J9012" s="7" t="n">
        <v>190801</v>
      </c>
      <c r="K9012" s="93" t="n"/>
      <c r="L9012" s="93" t="n">
        <v>35000</v>
      </c>
      <c r="M9012" s="93" t="n">
        <v>32952.5</v>
      </c>
      <c r="N9012" s="93" t="n">
        <v>4690</v>
      </c>
      <c r="O9012" s="148" t="n">
        <v>31818.18181818182</v>
      </c>
      <c r="P9012" s="93" t="inlineStr">
        <is>
          <t>카페24선크림선크림 50ml  2set190801</t>
        </is>
      </c>
    </row>
    <row r="9013">
      <c r="A9013" s="93" t="n"/>
      <c r="B9013" s="127" t="n">
        <v>44079</v>
      </c>
      <c r="C9013" s="93">
        <f>TEXT(B9013,"aaa")</f>
        <v/>
      </c>
      <c r="D9013" s="93" t="n"/>
      <c r="E9013" s="93" t="inlineStr">
        <is>
          <t>여름 한정 진정세트</t>
        </is>
      </c>
      <c r="F9013" s="5" t="inlineStr">
        <is>
          <t>카페24</t>
        </is>
      </c>
      <c r="G9013" s="93" t="inlineStr">
        <is>
          <t>여름 한정 진정세트</t>
        </is>
      </c>
      <c r="H9013" s="93" t="n">
        <v>1</v>
      </c>
      <c r="J9013" s="7" t="n">
        <v>190801</v>
      </c>
      <c r="K9013" s="93" t="n"/>
      <c r="L9013" s="93" t="n">
        <v>35000</v>
      </c>
      <c r="M9013" s="93" t="n">
        <v>32952.5</v>
      </c>
      <c r="N9013" s="93" t="n">
        <v>5605</v>
      </c>
      <c r="O9013" s="148" t="n">
        <v>31818.18181818182</v>
      </c>
      <c r="P9013" s="93" t="inlineStr">
        <is>
          <t>카페24여름 한정 진정세트여름 한정 진정세트190801</t>
        </is>
      </c>
    </row>
    <row r="9014">
      <c r="A9014" s="93" t="n"/>
      <c r="B9014" s="127" t="n">
        <v>44079</v>
      </c>
      <c r="C9014" s="93">
        <f>TEXT(B9014,"aaa")</f>
        <v/>
      </c>
      <c r="D9014" s="93" t="n"/>
      <c r="E9014" s="93" t="inlineStr">
        <is>
          <t>여름 한정 진정세트</t>
        </is>
      </c>
      <c r="F9014" s="5" t="inlineStr">
        <is>
          <t>카페24</t>
        </is>
      </c>
      <c r="G9014" s="93" t="inlineStr">
        <is>
          <t>여름 한정 진정세트 (대용량)</t>
        </is>
      </c>
      <c r="H9014" s="93" t="n">
        <v>2</v>
      </c>
      <c r="J9014" s="7" t="n">
        <v>190801</v>
      </c>
      <c r="K9014" s="93" t="n"/>
      <c r="L9014" s="93" t="n">
        <v>90000</v>
      </c>
      <c r="M9014" s="93" t="n">
        <v>84735</v>
      </c>
      <c r="N9014" s="93" t="n">
        <v>14140</v>
      </c>
      <c r="O9014" s="148" t="n">
        <v>81818.18181818181</v>
      </c>
      <c r="P9014" s="93" t="inlineStr">
        <is>
          <t>카페24여름 한정 진정세트여름 한정 진정세트 (대용량)190801</t>
        </is>
      </c>
    </row>
    <row r="9015">
      <c r="A9015" s="93" t="n"/>
      <c r="B9015" s="127" t="n">
        <v>44079</v>
      </c>
      <c r="C9015" s="93">
        <f>TEXT(B9015,"aaa")</f>
        <v/>
      </c>
      <c r="D9015" s="93" t="n"/>
      <c r="E9015" s="93" t="inlineStr">
        <is>
          <t>어성초진정패키지</t>
        </is>
      </c>
      <c r="F9015" s="5" t="inlineStr">
        <is>
          <t>카페24</t>
        </is>
      </c>
      <c r="G9015" s="93" t="inlineStr">
        <is>
          <t>어성초 진정패키지세트</t>
        </is>
      </c>
      <c r="H9015" s="93" t="n">
        <v>1</v>
      </c>
      <c r="J9015" s="7" t="n">
        <v>190801</v>
      </c>
      <c r="K9015" s="93" t="n"/>
      <c r="L9015" s="93" t="n">
        <v>99000</v>
      </c>
      <c r="M9015" s="93" t="n">
        <v>93208.5</v>
      </c>
      <c r="N9015" s="93" t="n">
        <v>15137</v>
      </c>
      <c r="O9015" s="148" t="n">
        <v>90000</v>
      </c>
      <c r="P9015" s="93" t="inlineStr">
        <is>
          <t>카페24어성초진정패키지어성초 진정패키지세트190801</t>
        </is>
      </c>
    </row>
    <row r="9016">
      <c r="A9016" s="93" t="n"/>
      <c r="B9016" s="127" t="n">
        <v>44079</v>
      </c>
      <c r="C9016" s="93">
        <f>TEXT(B9016,"aaa")</f>
        <v/>
      </c>
      <c r="D9016" s="93" t="n"/>
      <c r="E9016" s="93" t="inlineStr">
        <is>
          <t>머드크림마스크</t>
        </is>
      </c>
      <c r="F9016" s="5" t="inlineStr">
        <is>
          <t>카페24</t>
        </is>
      </c>
      <c r="G9016" s="93" t="inlineStr">
        <is>
          <t>머드크림마스크 100ml 2set</t>
        </is>
      </c>
      <c r="H9016" s="93" t="n">
        <v>1</v>
      </c>
      <c r="J9016" s="7" t="n">
        <v>190801</v>
      </c>
      <c r="K9016" s="93" t="n"/>
      <c r="L9016" s="93" t="n">
        <v>35000</v>
      </c>
      <c r="M9016" s="93" t="n">
        <v>32952.5</v>
      </c>
      <c r="N9016" s="93" t="n">
        <v>2884</v>
      </c>
      <c r="O9016" s="148" t="n">
        <v>31818.18181818182</v>
      </c>
      <c r="P9016" s="93" t="inlineStr">
        <is>
          <t>카페24머드크림마스크머드크림마스크 100ml 2set190801</t>
        </is>
      </c>
    </row>
    <row r="9017">
      <c r="A9017" s="93" t="n"/>
      <c r="B9017" s="127" t="n">
        <v>44079</v>
      </c>
      <c r="C9017" s="93">
        <f>TEXT(B9017,"aaa")</f>
        <v/>
      </c>
      <c r="D9017" s="93" t="n"/>
      <c r="E9017" s="93" t="inlineStr">
        <is>
          <t>마스크팩</t>
        </is>
      </c>
      <c r="F9017" s="5" t="inlineStr">
        <is>
          <t>카페24</t>
        </is>
      </c>
      <c r="G9017" s="93" t="inlineStr">
        <is>
          <t>마스크팩 1매</t>
        </is>
      </c>
      <c r="H9017" s="93" t="n">
        <v>2</v>
      </c>
      <c r="J9017" s="7" t="n">
        <v>190801</v>
      </c>
      <c r="K9017" s="93" t="n"/>
      <c r="L9017" s="93" t="n">
        <v>8000</v>
      </c>
      <c r="M9017" s="93" t="n">
        <v>7532</v>
      </c>
      <c r="N9017" s="93" t="n">
        <v>794</v>
      </c>
      <c r="O9017" s="148" t="n">
        <v>7272.727272727272</v>
      </c>
      <c r="P9017" s="93" t="inlineStr">
        <is>
          <t>카페24마스크팩마스크팩 1매190801</t>
        </is>
      </c>
    </row>
    <row r="9018">
      <c r="A9018" s="93" t="n"/>
      <c r="B9018" s="127" t="n">
        <v>44079</v>
      </c>
      <c r="C9018" s="93">
        <f>TEXT(B9018,"aaa")</f>
        <v/>
      </c>
      <c r="D9018" s="93" t="n"/>
      <c r="E9018" s="93" t="inlineStr">
        <is>
          <t>마스크팩</t>
        </is>
      </c>
      <c r="F9018" s="5" t="inlineStr">
        <is>
          <t>카페24</t>
        </is>
      </c>
      <c r="G9018" s="93" t="inlineStr">
        <is>
          <t>마스크팩 10매</t>
        </is>
      </c>
      <c r="H9018" s="93" t="n">
        <v>1</v>
      </c>
      <c r="J9018" s="7" t="n">
        <v>190801</v>
      </c>
      <c r="K9018" s="93" t="n"/>
      <c r="L9018" s="93" t="n">
        <v>20000</v>
      </c>
      <c r="M9018" s="93" t="n">
        <v>18830</v>
      </c>
      <c r="N9018" s="93" t="n">
        <v>3970</v>
      </c>
      <c r="O9018" s="148" t="n">
        <v>18181.81818181818</v>
      </c>
      <c r="P9018" s="93" t="inlineStr">
        <is>
          <t>카페24마스크팩마스크팩 10매190801</t>
        </is>
      </c>
    </row>
    <row r="9019">
      <c r="A9019" s="93" t="n"/>
      <c r="B9019" s="127" t="n">
        <v>44079</v>
      </c>
      <c r="C9019" s="93">
        <f>TEXT(B9019,"aaa")</f>
        <v/>
      </c>
      <c r="D9019" s="93" t="n"/>
      <c r="E9019" s="93" t="inlineStr">
        <is>
          <t>토너</t>
        </is>
      </c>
      <c r="F9019" s="5" t="inlineStr">
        <is>
          <t>카페24</t>
        </is>
      </c>
      <c r="G9019" s="93" t="inlineStr">
        <is>
          <t>250ml</t>
        </is>
      </c>
      <c r="H9019" s="93" t="n">
        <v>57</v>
      </c>
      <c r="J9019" s="7" t="n">
        <v>190801</v>
      </c>
      <c r="K9019" s="93" t="n"/>
      <c r="L9019" s="93" t="n">
        <v>1140000</v>
      </c>
      <c r="M9019" s="93" t="n">
        <v>1073310</v>
      </c>
      <c r="N9019" s="93" t="n">
        <v>185820</v>
      </c>
      <c r="O9019" s="148" t="n">
        <v>1036363.636363636</v>
      </c>
      <c r="P9019" s="93" t="inlineStr">
        <is>
          <t>카페24토너250ml190801</t>
        </is>
      </c>
    </row>
    <row r="9020">
      <c r="A9020" s="93" t="n"/>
      <c r="B9020" s="127" t="n">
        <v>44079</v>
      </c>
      <c r="C9020" s="93">
        <f>TEXT(B9020,"aaa")</f>
        <v/>
      </c>
      <c r="D9020" s="93" t="n"/>
      <c r="E9020" s="93" t="inlineStr">
        <is>
          <t>토너</t>
        </is>
      </c>
      <c r="F9020" s="5" t="inlineStr">
        <is>
          <t>카페24</t>
        </is>
      </c>
      <c r="G9020" s="93" t="inlineStr">
        <is>
          <t>250ml 2set</t>
        </is>
      </c>
      <c r="H9020" s="93" t="n">
        <v>36</v>
      </c>
      <c r="J9020" s="7" t="n">
        <v>190801</v>
      </c>
      <c r="K9020" s="93" t="n"/>
      <c r="L9020" s="93" t="n">
        <v>1260000</v>
      </c>
      <c r="M9020" s="93" t="n">
        <v>1186290</v>
      </c>
      <c r="N9020" s="93" t="n">
        <v>234720</v>
      </c>
      <c r="O9020" s="148" t="n">
        <v>1145454.545454545</v>
      </c>
      <c r="P9020" s="93" t="inlineStr">
        <is>
          <t>카페24토너250ml 2set190801</t>
        </is>
      </c>
    </row>
    <row r="9021">
      <c r="A9021" s="93" t="n"/>
      <c r="B9021" s="127" t="n">
        <v>44079</v>
      </c>
      <c r="C9021" s="93">
        <f>TEXT(B9021,"aaa")</f>
        <v/>
      </c>
      <c r="D9021" s="93" t="n"/>
      <c r="E9021" s="93" t="inlineStr">
        <is>
          <t>토너</t>
        </is>
      </c>
      <c r="F9021" s="5" t="inlineStr">
        <is>
          <t>카페24</t>
        </is>
      </c>
      <c r="G9021" s="93" t="inlineStr">
        <is>
          <t>500ml</t>
        </is>
      </c>
      <c r="H9021" s="93" t="n">
        <v>58</v>
      </c>
      <c r="J9021" s="7" t="n">
        <v>190801</v>
      </c>
      <c r="K9021" s="93" t="n"/>
      <c r="L9021" s="93" t="n">
        <v>1914000</v>
      </c>
      <c r="M9021" s="93" t="n">
        <v>1802031</v>
      </c>
      <c r="N9021" s="93" t="n">
        <v>274050</v>
      </c>
      <c r="O9021" s="148" t="n">
        <v>1740000</v>
      </c>
      <c r="P9021" s="93" t="inlineStr">
        <is>
          <t>카페24토너500ml190801</t>
        </is>
      </c>
    </row>
    <row r="9022">
      <c r="A9022" s="93" t="n"/>
      <c r="B9022" s="127" t="n">
        <v>44079</v>
      </c>
      <c r="C9022" s="93">
        <f>TEXT(B9022,"aaa")</f>
        <v/>
      </c>
      <c r="D9022" s="93" t="n"/>
      <c r="E9022" s="93" t="inlineStr">
        <is>
          <t>토너</t>
        </is>
      </c>
      <c r="F9022" s="5" t="inlineStr">
        <is>
          <t>카페24</t>
        </is>
      </c>
      <c r="G9022" s="93" t="inlineStr">
        <is>
          <t>스킨팩 화장솜 60P</t>
        </is>
      </c>
      <c r="H9022" s="93" t="n">
        <v>51</v>
      </c>
      <c r="J9022" s="7" t="n">
        <v>190801</v>
      </c>
      <c r="K9022" s="93" t="n"/>
      <c r="L9022" s="93" t="n">
        <v>153000</v>
      </c>
      <c r="M9022" s="93" t="n">
        <v>144049.5</v>
      </c>
      <c r="N9022" s="93" t="n">
        <v>56610</v>
      </c>
      <c r="O9022" s="148" t="n">
        <v>139090.9090909091</v>
      </c>
      <c r="P9022" s="93" t="inlineStr">
        <is>
          <t>카페24토너스킨팩 화장솜 60P190801</t>
        </is>
      </c>
    </row>
    <row r="9023">
      <c r="A9023" s="93" t="n"/>
      <c r="B9023" s="127" t="n">
        <v>44079</v>
      </c>
      <c r="C9023" s="93">
        <f>TEXT(B9023,"aaa")</f>
        <v/>
      </c>
      <c r="D9023" s="93" t="n"/>
      <c r="E9023" s="93" t="inlineStr">
        <is>
          <t>앰플</t>
        </is>
      </c>
      <c r="F9023" s="5" t="inlineStr">
        <is>
          <t>카페24</t>
        </is>
      </c>
      <c r="G9023" s="93" t="inlineStr">
        <is>
          <t>앰플 30ml</t>
        </is>
      </c>
      <c r="H9023" s="93" t="n">
        <v>14</v>
      </c>
      <c r="J9023" s="7" t="n">
        <v>190801</v>
      </c>
      <c r="K9023" s="93" t="n"/>
      <c r="L9023" s="93" t="n">
        <v>392000</v>
      </c>
      <c r="M9023" s="93" t="n">
        <v>369068</v>
      </c>
      <c r="N9023" s="93" t="n">
        <v>47558</v>
      </c>
      <c r="O9023" s="148" t="n">
        <v>356363.6363636364</v>
      </c>
      <c r="P9023" s="93" t="inlineStr">
        <is>
          <t>카페24앰플앰플 30ml190801</t>
        </is>
      </c>
    </row>
    <row r="9024">
      <c r="A9024" s="93" t="n"/>
      <c r="B9024" s="127" t="n">
        <v>44079</v>
      </c>
      <c r="C9024" s="93">
        <f>TEXT(B9024,"aaa")</f>
        <v/>
      </c>
      <c r="D9024" s="93" t="n"/>
      <c r="E9024" s="93" t="inlineStr">
        <is>
          <t>앰플</t>
        </is>
      </c>
      <c r="F9024" s="5" t="inlineStr">
        <is>
          <t>카페24</t>
        </is>
      </c>
      <c r="G9024" s="93" t="inlineStr">
        <is>
          <t>앰플 30ml  2set</t>
        </is>
      </c>
      <c r="H9024" s="93" t="n">
        <v>3</v>
      </c>
      <c r="J9024" s="7" t="n">
        <v>190801</v>
      </c>
      <c r="K9024" s="93" t="n"/>
      <c r="L9024" s="93" t="n">
        <v>144000</v>
      </c>
      <c r="M9024" s="93" t="n">
        <v>135576</v>
      </c>
      <c r="N9024" s="93" t="n">
        <v>20382</v>
      </c>
      <c r="O9024" s="148" t="n">
        <v>130909.0909090909</v>
      </c>
      <c r="P9024" s="93" t="inlineStr">
        <is>
          <t>카페24앰플앰플 30ml  2set190801</t>
        </is>
      </c>
    </row>
    <row r="9025">
      <c r="A9025" s="93" t="n"/>
      <c r="B9025" s="127" t="n">
        <v>44079</v>
      </c>
      <c r="C9025" s="93">
        <f>TEXT(B9025,"aaa")</f>
        <v/>
      </c>
      <c r="D9025" s="93" t="n"/>
      <c r="E9025" s="93" t="inlineStr">
        <is>
          <t>수딩크림</t>
        </is>
      </c>
      <c r="F9025" s="5" t="inlineStr">
        <is>
          <t>카페24</t>
        </is>
      </c>
      <c r="G9025" s="93" t="inlineStr">
        <is>
          <t>수딩크림 100ml</t>
        </is>
      </c>
      <c r="H9025" s="93" t="n">
        <v>8</v>
      </c>
      <c r="J9025" s="7" t="n">
        <v>190801</v>
      </c>
      <c r="K9025" s="93" t="n"/>
      <c r="L9025" s="93" t="n">
        <v>304000</v>
      </c>
      <c r="M9025" s="93" t="n">
        <v>286216</v>
      </c>
      <c r="N9025" s="93" t="n">
        <v>24360</v>
      </c>
      <c r="O9025" s="148" t="n">
        <v>276363.6363636364</v>
      </c>
      <c r="P9025" s="93" t="inlineStr">
        <is>
          <t>카페24수딩크림수딩크림 100ml190801</t>
        </is>
      </c>
    </row>
    <row r="9026">
      <c r="A9026" s="93" t="n"/>
      <c r="B9026" s="127" t="n">
        <v>44079</v>
      </c>
      <c r="C9026" s="93">
        <f>TEXT(B9026,"aaa")</f>
        <v/>
      </c>
      <c r="D9026" s="93" t="n"/>
      <c r="E9026" s="93" t="inlineStr">
        <is>
          <t>클렌징폼</t>
        </is>
      </c>
      <c r="F9026" s="5" t="inlineStr">
        <is>
          <t>카페24</t>
        </is>
      </c>
      <c r="G9026" s="93" t="inlineStr">
        <is>
          <t>클렌징폼 120ml</t>
        </is>
      </c>
      <c r="H9026" s="93" t="n">
        <v>3</v>
      </c>
      <c r="J9026" s="7" t="n">
        <v>190801</v>
      </c>
      <c r="K9026" s="93" t="n"/>
      <c r="L9026" s="93" t="n">
        <v>39000</v>
      </c>
      <c r="M9026" s="93" t="n">
        <v>36718.5</v>
      </c>
      <c r="N9026" s="93" t="n">
        <v>8250</v>
      </c>
      <c r="O9026" s="148" t="n">
        <v>35454.54545454545</v>
      </c>
      <c r="P9026" s="93" t="inlineStr">
        <is>
          <t>카페24클렌징폼클렌징폼 120ml190801</t>
        </is>
      </c>
    </row>
    <row r="9027">
      <c r="A9027" s="93" t="n"/>
      <c r="B9027" s="127" t="n">
        <v>44080</v>
      </c>
      <c r="C9027" s="93">
        <f>TEXT(B9027,"aaa")</f>
        <v/>
      </c>
      <c r="D9027" s="93" t="n"/>
      <c r="E9027" s="93" t="inlineStr">
        <is>
          <t>토너</t>
        </is>
      </c>
      <c r="F9027" s="5" t="inlineStr">
        <is>
          <t>스타일쉐어</t>
        </is>
      </c>
      <c r="G9027" s="93" t="inlineStr">
        <is>
          <t>250ml</t>
        </is>
      </c>
      <c r="H9027" s="93" t="n">
        <v>4</v>
      </c>
      <c r="J9027" s="7" t="n">
        <v>190801</v>
      </c>
      <c r="K9027" s="93" t="n"/>
      <c r="L9027" s="93" t="n">
        <v>80000</v>
      </c>
      <c r="M9027" s="93" t="n">
        <v>60000</v>
      </c>
      <c r="N9027" s="93" t="n">
        <v>13040</v>
      </c>
      <c r="O9027" s="148" t="n">
        <v>72727.27272727272</v>
      </c>
      <c r="P9027" s="93" t="inlineStr">
        <is>
          <t>스타일쉐어토너250ml190801</t>
        </is>
      </c>
    </row>
    <row r="9028">
      <c r="A9028" s="93" t="n"/>
      <c r="B9028" s="127" t="n">
        <v>44080</v>
      </c>
      <c r="C9028" s="93">
        <f>TEXT(B9028,"aaa")</f>
        <v/>
      </c>
      <c r="D9028" s="93" t="n"/>
      <c r="E9028" s="93" t="inlineStr">
        <is>
          <t>선크림</t>
        </is>
      </c>
      <c r="F9028" s="5" t="inlineStr">
        <is>
          <t>카페24</t>
        </is>
      </c>
      <c r="G9028" s="93" t="inlineStr">
        <is>
          <t>선크림 50ml</t>
        </is>
      </c>
      <c r="H9028" s="93" t="n">
        <v>4</v>
      </c>
      <c r="J9028" s="7" t="n">
        <v>190801</v>
      </c>
      <c r="K9028" s="93" t="n"/>
      <c r="L9028" s="93" t="n">
        <v>80000</v>
      </c>
      <c r="M9028" s="93" t="n">
        <v>75320</v>
      </c>
      <c r="N9028" s="93" t="n">
        <v>9380</v>
      </c>
      <c r="O9028" s="148" t="n">
        <v>72727.27272727272</v>
      </c>
      <c r="P9028" s="93" t="inlineStr">
        <is>
          <t>카페24선크림선크림 50ml190801</t>
        </is>
      </c>
    </row>
    <row r="9029">
      <c r="A9029" s="93" t="n"/>
      <c r="B9029" s="127" t="n">
        <v>44080</v>
      </c>
      <c r="C9029" s="93">
        <f>TEXT(B9029,"aaa")</f>
        <v/>
      </c>
      <c r="D9029" s="93" t="n"/>
      <c r="E9029" s="93" t="inlineStr">
        <is>
          <t>선크림</t>
        </is>
      </c>
      <c r="F9029" s="5" t="inlineStr">
        <is>
          <t>카페24</t>
        </is>
      </c>
      <c r="G9029" s="93" t="inlineStr">
        <is>
          <t>선크림 50ml  2set</t>
        </is>
      </c>
      <c r="H9029" s="93" t="n">
        <v>2</v>
      </c>
      <c r="J9029" s="7" t="n">
        <v>190801</v>
      </c>
      <c r="K9029" s="93" t="n"/>
      <c r="L9029" s="93" t="n">
        <v>70000</v>
      </c>
      <c r="M9029" s="93" t="n">
        <v>65905</v>
      </c>
      <c r="N9029" s="93" t="n">
        <v>9380</v>
      </c>
      <c r="O9029" s="148" t="n">
        <v>63636.36363636363</v>
      </c>
      <c r="P9029" s="93" t="inlineStr">
        <is>
          <t>카페24선크림선크림 50ml  2set190801</t>
        </is>
      </c>
    </row>
    <row r="9030">
      <c r="A9030" s="93" t="n"/>
      <c r="B9030" s="127" t="n">
        <v>44080</v>
      </c>
      <c r="C9030" s="93">
        <f>TEXT(B9030,"aaa")</f>
        <v/>
      </c>
      <c r="D9030" s="93" t="n"/>
      <c r="E9030" s="93" t="inlineStr">
        <is>
          <t>여름 한정 진정세트</t>
        </is>
      </c>
      <c r="F9030" s="5" t="inlineStr">
        <is>
          <t>카페24</t>
        </is>
      </c>
      <c r="G9030" s="93" t="inlineStr">
        <is>
          <t>여름 한정 진정세트</t>
        </is>
      </c>
      <c r="H9030" s="93" t="n">
        <v>3</v>
      </c>
      <c r="J9030" s="7" t="n">
        <v>190801</v>
      </c>
      <c r="K9030" s="93" t="n"/>
      <c r="L9030" s="93" t="n">
        <v>105000</v>
      </c>
      <c r="M9030" s="93" t="n">
        <v>98857.5</v>
      </c>
      <c r="N9030" s="93" t="n">
        <v>16815</v>
      </c>
      <c r="O9030" s="148" t="n">
        <v>95454.54545454544</v>
      </c>
      <c r="P9030" s="93" t="inlineStr">
        <is>
          <t>카페24여름 한정 진정세트여름 한정 진정세트190801</t>
        </is>
      </c>
    </row>
    <row r="9031">
      <c r="A9031" s="93" t="n"/>
      <c r="B9031" s="127" t="n">
        <v>44080</v>
      </c>
      <c r="C9031" s="93">
        <f>TEXT(B9031,"aaa")</f>
        <v/>
      </c>
      <c r="D9031" s="93" t="n"/>
      <c r="E9031" s="93" t="inlineStr">
        <is>
          <t>여름 한정 진정세트</t>
        </is>
      </c>
      <c r="F9031" s="5" t="inlineStr">
        <is>
          <t>카페24</t>
        </is>
      </c>
      <c r="G9031" s="93" t="inlineStr">
        <is>
          <t>여름 한정 진정세트 (대용량)</t>
        </is>
      </c>
      <c r="H9031" s="93" t="n">
        <v>2</v>
      </c>
      <c r="J9031" s="7" t="n">
        <v>190801</v>
      </c>
      <c r="K9031" s="93" t="n"/>
      <c r="L9031" s="93" t="n">
        <v>90000</v>
      </c>
      <c r="M9031" s="93" t="n">
        <v>84735</v>
      </c>
      <c r="N9031" s="93" t="n">
        <v>14140</v>
      </c>
      <c r="O9031" s="148" t="n">
        <v>81818.18181818181</v>
      </c>
      <c r="P9031" s="93" t="inlineStr">
        <is>
          <t>카페24여름 한정 진정세트여름 한정 진정세트 (대용량)190801</t>
        </is>
      </c>
    </row>
    <row r="9032">
      <c r="A9032" s="93" t="n"/>
      <c r="B9032" s="127" t="n">
        <v>44080</v>
      </c>
      <c r="C9032" s="93">
        <f>TEXT(B9032,"aaa")</f>
        <v/>
      </c>
      <c r="D9032" s="93" t="n"/>
      <c r="E9032" s="93" t="inlineStr">
        <is>
          <t>어성초진정패키지</t>
        </is>
      </c>
      <c r="F9032" s="5" t="inlineStr">
        <is>
          <t>카페24</t>
        </is>
      </c>
      <c r="G9032" s="93" t="inlineStr">
        <is>
          <t>어성초 진정패키지세트</t>
        </is>
      </c>
      <c r="H9032" s="93" t="n">
        <v>4</v>
      </c>
      <c r="J9032" s="7" t="n">
        <v>190801</v>
      </c>
      <c r="K9032" s="93" t="n"/>
      <c r="L9032" s="93" t="n">
        <v>396000</v>
      </c>
      <c r="M9032" s="93" t="n">
        <v>372834</v>
      </c>
      <c r="N9032" s="93" t="n">
        <v>60548</v>
      </c>
      <c r="O9032" s="148" t="n">
        <v>360000</v>
      </c>
      <c r="P9032" s="93" t="inlineStr">
        <is>
          <t>카페24어성초진정패키지어성초 진정패키지세트190801</t>
        </is>
      </c>
    </row>
    <row r="9033">
      <c r="A9033" s="93" t="n"/>
      <c r="B9033" s="127" t="n">
        <v>44080</v>
      </c>
      <c r="C9033" s="93">
        <f>TEXT(B9033,"aaa")</f>
        <v/>
      </c>
      <c r="D9033" s="93" t="n"/>
      <c r="E9033" s="93" t="inlineStr">
        <is>
          <t>머드크림마스크</t>
        </is>
      </c>
      <c r="F9033" s="5" t="inlineStr">
        <is>
          <t>카페24</t>
        </is>
      </c>
      <c r="G9033" s="93" t="inlineStr">
        <is>
          <t>머드크림마스크 100ml</t>
        </is>
      </c>
      <c r="H9033" s="93" t="n">
        <v>5</v>
      </c>
      <c r="J9033" s="7" t="n">
        <v>190801</v>
      </c>
      <c r="K9033" s="93" t="n"/>
      <c r="L9033" s="93" t="n">
        <v>100000</v>
      </c>
      <c r="M9033" s="93" t="n">
        <v>94150</v>
      </c>
      <c r="N9033" s="93" t="n">
        <v>7210</v>
      </c>
      <c r="O9033" s="148" t="n">
        <v>90909.0909090909</v>
      </c>
      <c r="P9033" s="93" t="inlineStr">
        <is>
          <t>카페24머드크림마스크머드크림마스크 100ml190801</t>
        </is>
      </c>
    </row>
    <row r="9034">
      <c r="A9034" s="93" t="n"/>
      <c r="B9034" s="127" t="n">
        <v>44080</v>
      </c>
      <c r="C9034" s="93">
        <f>TEXT(B9034,"aaa")</f>
        <v/>
      </c>
      <c r="D9034" s="93" t="n"/>
      <c r="E9034" s="93" t="inlineStr">
        <is>
          <t>마스크팩</t>
        </is>
      </c>
      <c r="F9034" s="5" t="inlineStr">
        <is>
          <t>카페24</t>
        </is>
      </c>
      <c r="G9034" s="93" t="inlineStr">
        <is>
          <t>마스크팩 1매</t>
        </is>
      </c>
      <c r="H9034" s="93" t="n">
        <v>3</v>
      </c>
      <c r="J9034" s="7" t="n">
        <v>190801</v>
      </c>
      <c r="K9034" s="93" t="n"/>
      <c r="L9034" s="93" t="n">
        <v>12000</v>
      </c>
      <c r="M9034" s="93" t="n">
        <v>11298</v>
      </c>
      <c r="N9034" s="93" t="n">
        <v>1191</v>
      </c>
      <c r="O9034" s="148" t="n">
        <v>10909.09090909091</v>
      </c>
      <c r="P9034" s="93" t="inlineStr">
        <is>
          <t>카페24마스크팩마스크팩 1매190801</t>
        </is>
      </c>
    </row>
    <row r="9035">
      <c r="A9035" s="93" t="n"/>
      <c r="B9035" s="127" t="n">
        <v>44080</v>
      </c>
      <c r="C9035" s="93">
        <f>TEXT(B9035,"aaa")</f>
        <v/>
      </c>
      <c r="D9035" s="93" t="n"/>
      <c r="E9035" s="93" t="inlineStr">
        <is>
          <t>마스크팩</t>
        </is>
      </c>
      <c r="F9035" s="5" t="inlineStr">
        <is>
          <t>카페24</t>
        </is>
      </c>
      <c r="G9035" s="93" t="inlineStr">
        <is>
          <t>마스크팩 10매</t>
        </is>
      </c>
      <c r="H9035" s="93" t="n">
        <v>4</v>
      </c>
      <c r="J9035" s="7" t="n">
        <v>190801</v>
      </c>
      <c r="K9035" s="93" t="n"/>
      <c r="L9035" s="93" t="n">
        <v>80000</v>
      </c>
      <c r="M9035" s="93" t="n">
        <v>75320</v>
      </c>
      <c r="N9035" s="93" t="n">
        <v>15880</v>
      </c>
      <c r="O9035" s="148" t="n">
        <v>72727.27272727272</v>
      </c>
      <c r="P9035" s="93" t="inlineStr">
        <is>
          <t>카페24마스크팩마스크팩 10매190801</t>
        </is>
      </c>
    </row>
    <row r="9036">
      <c r="A9036" s="93" t="n"/>
      <c r="B9036" s="127" t="n">
        <v>44080</v>
      </c>
      <c r="C9036" s="93">
        <f>TEXT(B9036,"aaa")</f>
        <v/>
      </c>
      <c r="D9036" s="93" t="n"/>
      <c r="E9036" s="93" t="inlineStr">
        <is>
          <t>토너</t>
        </is>
      </c>
      <c r="F9036" s="5" t="inlineStr">
        <is>
          <t>카페24</t>
        </is>
      </c>
      <c r="G9036" s="93" t="inlineStr">
        <is>
          <t>250ml</t>
        </is>
      </c>
      <c r="H9036" s="93" t="n">
        <v>61</v>
      </c>
      <c r="J9036" s="7" t="n">
        <v>190801</v>
      </c>
      <c r="K9036" s="93" t="n"/>
      <c r="L9036" s="93" t="n">
        <v>1220000</v>
      </c>
      <c r="M9036" s="93" t="n">
        <v>1148630</v>
      </c>
      <c r="N9036" s="93" t="n">
        <v>198860</v>
      </c>
      <c r="O9036" s="148" t="n">
        <v>1109090.909090909</v>
      </c>
      <c r="P9036" s="93" t="inlineStr">
        <is>
          <t>카페24토너250ml190801</t>
        </is>
      </c>
    </row>
    <row r="9037">
      <c r="A9037" s="93" t="n"/>
      <c r="B9037" s="127" t="n">
        <v>44080</v>
      </c>
      <c r="C9037" s="93">
        <f>TEXT(B9037,"aaa")</f>
        <v/>
      </c>
      <c r="D9037" s="93" t="n"/>
      <c r="E9037" s="93" t="inlineStr">
        <is>
          <t>토너</t>
        </is>
      </c>
      <c r="F9037" s="5" t="inlineStr">
        <is>
          <t>카페24</t>
        </is>
      </c>
      <c r="G9037" s="93" t="inlineStr">
        <is>
          <t>250ml 2set</t>
        </is>
      </c>
      <c r="H9037" s="93" t="n">
        <v>48</v>
      </c>
      <c r="J9037" s="7" t="n">
        <v>190801</v>
      </c>
      <c r="K9037" s="93" t="n"/>
      <c r="L9037" s="93" t="n">
        <v>1680000</v>
      </c>
      <c r="M9037" s="93" t="n">
        <v>1581720</v>
      </c>
      <c r="N9037" s="93" t="n">
        <v>312960</v>
      </c>
      <c r="O9037" s="148" t="n">
        <v>1527272.727272727</v>
      </c>
      <c r="P9037" s="93" t="inlineStr">
        <is>
          <t>카페24토너250ml 2set190801</t>
        </is>
      </c>
    </row>
    <row r="9038">
      <c r="A9038" s="93" t="n"/>
      <c r="B9038" s="127" t="n">
        <v>44080</v>
      </c>
      <c r="C9038" s="93">
        <f>TEXT(B9038,"aaa")</f>
        <v/>
      </c>
      <c r="D9038" s="93" t="n"/>
      <c r="E9038" s="93" t="inlineStr">
        <is>
          <t>토너</t>
        </is>
      </c>
      <c r="F9038" s="5" t="inlineStr">
        <is>
          <t>카페24</t>
        </is>
      </c>
      <c r="G9038" s="93" t="inlineStr">
        <is>
          <t>500ml</t>
        </is>
      </c>
      <c r="H9038" s="93" t="n">
        <v>70</v>
      </c>
      <c r="J9038" s="7" t="n">
        <v>190801</v>
      </c>
      <c r="K9038" s="93" t="n"/>
      <c r="L9038" s="93" t="n">
        <v>2310000</v>
      </c>
      <c r="M9038" s="93" t="n">
        <v>2174865</v>
      </c>
      <c r="N9038" s="93" t="n">
        <v>330750</v>
      </c>
      <c r="O9038" s="148" t="n">
        <v>2100000</v>
      </c>
      <c r="P9038" s="93" t="inlineStr">
        <is>
          <t>카페24토너500ml190801</t>
        </is>
      </c>
    </row>
    <row r="9039">
      <c r="A9039" s="93" t="n"/>
      <c r="B9039" s="127" t="n">
        <v>44080</v>
      </c>
      <c r="C9039" s="93">
        <f>TEXT(B9039,"aaa")</f>
        <v/>
      </c>
      <c r="D9039" s="93" t="n"/>
      <c r="E9039" s="93" t="inlineStr">
        <is>
          <t>토너</t>
        </is>
      </c>
      <c r="F9039" s="5" t="inlineStr">
        <is>
          <t>카페24</t>
        </is>
      </c>
      <c r="G9039" s="93" t="inlineStr">
        <is>
          <t>스킨팩 화장솜 60P</t>
        </is>
      </c>
      <c r="H9039" s="93" t="n">
        <v>64</v>
      </c>
      <c r="J9039" s="7" t="n">
        <v>190801</v>
      </c>
      <c r="K9039" s="93" t="n"/>
      <c r="L9039" s="93" t="n">
        <v>192000</v>
      </c>
      <c r="M9039" s="93" t="n">
        <v>180768</v>
      </c>
      <c r="N9039" s="93" t="n">
        <v>71040</v>
      </c>
      <c r="O9039" s="148" t="n">
        <v>174545.4545454545</v>
      </c>
      <c r="P9039" s="93" t="inlineStr">
        <is>
          <t>카페24토너스킨팩 화장솜 60P190801</t>
        </is>
      </c>
    </row>
    <row r="9040">
      <c r="A9040" s="93" t="n"/>
      <c r="B9040" s="127" t="n">
        <v>44080</v>
      </c>
      <c r="C9040" s="93">
        <f>TEXT(B9040,"aaa")</f>
        <v/>
      </c>
      <c r="D9040" s="93" t="n"/>
      <c r="E9040" s="93" t="inlineStr">
        <is>
          <t>앰플</t>
        </is>
      </c>
      <c r="F9040" s="5" t="inlineStr">
        <is>
          <t>카페24</t>
        </is>
      </c>
      <c r="G9040" s="93" t="inlineStr">
        <is>
          <t>앰플 30ml</t>
        </is>
      </c>
      <c r="H9040" s="93" t="n">
        <v>21</v>
      </c>
      <c r="J9040" s="7" t="n">
        <v>190801</v>
      </c>
      <c r="K9040" s="93" t="n"/>
      <c r="L9040" s="93" t="n">
        <v>588000</v>
      </c>
      <c r="M9040" s="93" t="n">
        <v>553602</v>
      </c>
      <c r="N9040" s="93" t="n">
        <v>71337</v>
      </c>
      <c r="O9040" s="148" t="n">
        <v>534545.4545454545</v>
      </c>
      <c r="P9040" s="93" t="inlineStr">
        <is>
          <t>카페24앰플앰플 30ml190801</t>
        </is>
      </c>
    </row>
    <row r="9041">
      <c r="A9041" s="93" t="n"/>
      <c r="B9041" s="127" t="n">
        <v>44080</v>
      </c>
      <c r="C9041" s="93">
        <f>TEXT(B9041,"aaa")</f>
        <v/>
      </c>
      <c r="D9041" s="93" t="n"/>
      <c r="E9041" s="93" t="inlineStr">
        <is>
          <t>앰플</t>
        </is>
      </c>
      <c r="F9041" s="5" t="inlineStr">
        <is>
          <t>카페24</t>
        </is>
      </c>
      <c r="G9041" s="93" t="inlineStr">
        <is>
          <t>앰플 30ml  2set</t>
        </is>
      </c>
      <c r="H9041" s="93" t="n">
        <v>6</v>
      </c>
      <c r="J9041" s="7" t="n">
        <v>190801</v>
      </c>
      <c r="K9041" s="93" t="n"/>
      <c r="L9041" s="93" t="n">
        <v>288000</v>
      </c>
      <c r="M9041" s="93" t="n">
        <v>271152</v>
      </c>
      <c r="N9041" s="93" t="n">
        <v>40764</v>
      </c>
      <c r="O9041" s="148" t="n">
        <v>261818.1818181818</v>
      </c>
      <c r="P9041" s="93" t="inlineStr">
        <is>
          <t>카페24앰플앰플 30ml  2set190801</t>
        </is>
      </c>
    </row>
    <row r="9042">
      <c r="A9042" s="93" t="n"/>
      <c r="B9042" s="127" t="n">
        <v>44080</v>
      </c>
      <c r="C9042" s="93">
        <f>TEXT(B9042,"aaa")</f>
        <v/>
      </c>
      <c r="D9042" s="93" t="n"/>
      <c r="E9042" s="93" t="inlineStr">
        <is>
          <t>수딩크림</t>
        </is>
      </c>
      <c r="F9042" s="5" t="inlineStr">
        <is>
          <t>카페24</t>
        </is>
      </c>
      <c r="G9042" s="93" t="inlineStr">
        <is>
          <t>수딩크림 100ml</t>
        </is>
      </c>
      <c r="H9042" s="93" t="n">
        <v>7</v>
      </c>
      <c r="J9042" s="7" t="n">
        <v>190801</v>
      </c>
      <c r="K9042" s="93" t="n"/>
      <c r="L9042" s="93" t="n">
        <v>266000</v>
      </c>
      <c r="M9042" s="93" t="n">
        <v>250439</v>
      </c>
      <c r="N9042" s="93" t="n">
        <v>21315</v>
      </c>
      <c r="O9042" s="148" t="n">
        <v>241818.1818181818</v>
      </c>
      <c r="P9042" s="93" t="inlineStr">
        <is>
          <t>카페24수딩크림수딩크림 100ml190801</t>
        </is>
      </c>
    </row>
    <row r="9043">
      <c r="A9043" s="93" t="n"/>
      <c r="B9043" s="127" t="n">
        <v>44080</v>
      </c>
      <c r="C9043" s="93">
        <f>TEXT(B9043,"aaa")</f>
        <v/>
      </c>
      <c r="D9043" s="93" t="n"/>
      <c r="E9043" s="93" t="inlineStr">
        <is>
          <t>클렌징폼</t>
        </is>
      </c>
      <c r="F9043" s="5" t="inlineStr">
        <is>
          <t>카페24</t>
        </is>
      </c>
      <c r="G9043" s="93" t="inlineStr">
        <is>
          <t>클렌징폼 120ml</t>
        </is>
      </c>
      <c r="H9043" s="93" t="n">
        <v>14</v>
      </c>
      <c r="J9043" s="7" t="n">
        <v>190801</v>
      </c>
      <c r="K9043" s="93" t="n"/>
      <c r="L9043" s="93" t="n">
        <v>182000</v>
      </c>
      <c r="M9043" s="93" t="n">
        <v>171353</v>
      </c>
      <c r="N9043" s="93" t="n">
        <v>38500</v>
      </c>
      <c r="O9043" s="148" t="n">
        <v>165454.5454545454</v>
      </c>
      <c r="P9043" s="93" t="inlineStr">
        <is>
          <t>카페24클렌징폼클렌징폼 120ml190801</t>
        </is>
      </c>
    </row>
    <row r="9044">
      <c r="A9044" s="93" t="n"/>
      <c r="B9044" s="127" t="n">
        <v>44080</v>
      </c>
      <c r="C9044" s="93">
        <f>TEXT(B9044,"aaa")</f>
        <v/>
      </c>
      <c r="D9044" s="93" t="n"/>
      <c r="E9044" s="93" t="inlineStr">
        <is>
          <t>클렌징폼</t>
        </is>
      </c>
      <c r="F9044" s="5" t="inlineStr">
        <is>
          <t>카페24</t>
        </is>
      </c>
      <c r="G9044" s="93" t="inlineStr">
        <is>
          <t>클렌징폼 120ml 2set</t>
        </is>
      </c>
      <c r="H9044" s="93" t="n">
        <v>1</v>
      </c>
      <c r="J9044" s="7" t="n">
        <v>190801</v>
      </c>
      <c r="K9044" s="93" t="n"/>
      <c r="L9044" s="93" t="n">
        <v>24000</v>
      </c>
      <c r="M9044" s="93" t="n">
        <v>22596</v>
      </c>
      <c r="N9044" s="93" t="n">
        <v>2460</v>
      </c>
      <c r="O9044" s="148" t="n">
        <v>21818.18181818182</v>
      </c>
      <c r="P9044" s="93" t="inlineStr">
        <is>
          <t>카페24클렌징폼클렌징폼 120ml 2set190801</t>
        </is>
      </c>
    </row>
    <row r="9045" customFormat="1" s="93">
      <c r="B9045" s="127" t="n">
        <v>44080</v>
      </c>
      <c r="C9045" s="93">
        <f>TEXT(B9045,"aaa")</f>
        <v/>
      </c>
      <c r="E9045" s="6" t="inlineStr">
        <is>
          <t>토너</t>
        </is>
      </c>
      <c r="F9045" s="93" t="inlineStr">
        <is>
          <t>랄라블라</t>
        </is>
      </c>
      <c r="G9045" s="5" t="inlineStr">
        <is>
          <t>250ml</t>
        </is>
      </c>
      <c r="H9045" s="6" t="n">
        <v>903</v>
      </c>
      <c r="I9045" s="6" t="n"/>
      <c r="J9045" s="7" t="n">
        <v>190801</v>
      </c>
      <c r="L9045" s="93" t="n">
        <v>8188404</v>
      </c>
      <c r="M9045" s="93" t="n">
        <v>8188404</v>
      </c>
      <c r="N9045" s="93" t="n">
        <v>2943780</v>
      </c>
      <c r="O9045" s="148" t="n">
        <v>7444003.636363636</v>
      </c>
      <c r="P9045" s="93" t="inlineStr">
        <is>
          <t>랄라블라토너250ml190801</t>
        </is>
      </c>
    </row>
    <row r="9046" customFormat="1" s="93">
      <c r="B9046" s="127" t="n">
        <v>44080</v>
      </c>
      <c r="C9046" s="93">
        <f>TEXT(B9046,"aaa")</f>
        <v/>
      </c>
      <c r="E9046" s="93" t="inlineStr">
        <is>
          <t>마스크팩</t>
        </is>
      </c>
      <c r="F9046" s="93" t="inlineStr">
        <is>
          <t>랄라블라</t>
        </is>
      </c>
      <c r="G9046" s="93" t="inlineStr">
        <is>
          <t>마스크팩 1매</t>
        </is>
      </c>
      <c r="H9046" s="6" t="n">
        <v>368</v>
      </c>
      <c r="I9046" s="6" t="n"/>
      <c r="J9046" s="93" t="n">
        <v>190801</v>
      </c>
      <c r="L9046" s="93" t="n">
        <v>394864</v>
      </c>
      <c r="M9046" s="93" t="n">
        <v>394864</v>
      </c>
      <c r="N9046" s="93" t="n">
        <v>146096</v>
      </c>
      <c r="O9046" s="148" t="n">
        <v>358967.2727272727</v>
      </c>
      <c r="P9046" s="93" t="inlineStr">
        <is>
          <t>랄라블라마스크팩마스크팩 1매190801</t>
        </is>
      </c>
    </row>
    <row r="9047" customFormat="1" s="93">
      <c r="B9047" s="127" t="n">
        <v>44080</v>
      </c>
      <c r="C9047" s="93">
        <f>TEXT(B9047,"aaa")</f>
        <v/>
      </c>
      <c r="E9047" s="93" t="inlineStr">
        <is>
          <t>수딩크림 증정기획</t>
        </is>
      </c>
      <c r="F9047" s="93" t="inlineStr">
        <is>
          <t>랄라블라</t>
        </is>
      </c>
      <c r="G9047" s="93" t="inlineStr">
        <is>
          <t>수딩크림 증정기획</t>
        </is>
      </c>
      <c r="H9047" s="93" t="n">
        <v>53</v>
      </c>
      <c r="J9047" s="93" t="n">
        <v>190801</v>
      </c>
      <c r="L9047" s="93" t="n">
        <v>907943</v>
      </c>
      <c r="M9047" s="93" t="n">
        <v>907943</v>
      </c>
      <c r="N9047" s="93" t="n">
        <v>226575</v>
      </c>
      <c r="O9047" s="148" t="n">
        <v>825402.7272727272</v>
      </c>
      <c r="P9047" s="93" t="inlineStr">
        <is>
          <t>랄라블라수딩크림 증정기획수딩크림 증정기획190801</t>
        </is>
      </c>
    </row>
    <row r="9048" customFormat="1" s="93">
      <c r="B9048" s="127" t="n">
        <v>44080</v>
      </c>
      <c r="C9048" s="93">
        <f>TEXT(B9048,"aaa")</f>
        <v/>
      </c>
      <c r="E9048" s="93" t="inlineStr">
        <is>
          <t>수딩크림</t>
        </is>
      </c>
      <c r="F9048" s="93" t="inlineStr">
        <is>
          <t>랄라블라</t>
        </is>
      </c>
      <c r="G9048" s="93" t="inlineStr">
        <is>
          <t>수딩크림 100ml</t>
        </is>
      </c>
      <c r="H9048" s="93" t="n">
        <v>28</v>
      </c>
      <c r="J9048" s="93" t="n">
        <v>190801</v>
      </c>
      <c r="L9048" s="93" t="n">
        <v>551348</v>
      </c>
      <c r="M9048" s="93" t="n">
        <v>551348</v>
      </c>
      <c r="N9048" s="93" t="n">
        <v>85260</v>
      </c>
      <c r="O9048" s="148" t="n">
        <v>501225.4545454545</v>
      </c>
      <c r="P9048" s="93" t="inlineStr">
        <is>
          <t>랄라블라수딩크림수딩크림 100ml190801</t>
        </is>
      </c>
    </row>
    <row r="9049" customFormat="1" s="93">
      <c r="B9049" s="127" t="n">
        <v>44080</v>
      </c>
      <c r="C9049" s="93">
        <f>TEXT(B9049,"aaa")</f>
        <v/>
      </c>
      <c r="E9049" s="93" t="inlineStr">
        <is>
          <t>앰플 기획세트</t>
        </is>
      </c>
      <c r="F9049" s="93" t="inlineStr">
        <is>
          <t>랄라블라</t>
        </is>
      </c>
      <c r="G9049" s="93" t="inlineStr">
        <is>
          <t>앰플 기획세트</t>
        </is>
      </c>
      <c r="H9049" s="93" t="n">
        <v>130</v>
      </c>
      <c r="J9049" s="93" t="n">
        <v>190801</v>
      </c>
      <c r="L9049" s="93" t="n">
        <v>1934010</v>
      </c>
      <c r="M9049" s="93" t="n">
        <v>1934010</v>
      </c>
      <c r="N9049" s="93" t="n">
        <v>1934010</v>
      </c>
      <c r="O9049" s="148" t="n">
        <v>1758190.909090909</v>
      </c>
      <c r="P9049" s="93" t="inlineStr">
        <is>
          <t>랄라블라앰플 기획세트앰플 기획세트190801</t>
        </is>
      </c>
    </row>
    <row r="9050" customFormat="1" s="93">
      <c r="B9050" s="127" t="n">
        <v>44080</v>
      </c>
      <c r="C9050" s="93">
        <f>TEXT(B9050,"aaa")</f>
        <v/>
      </c>
      <c r="E9050" s="93" t="inlineStr">
        <is>
          <t>클렌징폼 기획세트</t>
        </is>
      </c>
      <c r="F9050" s="93" t="inlineStr">
        <is>
          <t>랄라블라</t>
        </is>
      </c>
      <c r="G9050" s="93" t="inlineStr">
        <is>
          <t>클렌징폼 기획세트</t>
        </is>
      </c>
      <c r="H9050" s="93" t="n">
        <v>12</v>
      </c>
      <c r="J9050" s="93" t="n">
        <v>190801</v>
      </c>
      <c r="L9050" s="93" t="n">
        <v>83568</v>
      </c>
      <c r="M9050" s="93" t="n">
        <v>83568</v>
      </c>
      <c r="N9050" s="93" t="n">
        <v>83568</v>
      </c>
      <c r="O9050" s="148" t="n">
        <v>75970.90909090909</v>
      </c>
      <c r="P9050" s="93" t="inlineStr">
        <is>
          <t>랄라블라클렌징폼 기획세트클렌징폼 기획세트190801</t>
        </is>
      </c>
    </row>
    <row r="9051" customFormat="1" s="93">
      <c r="B9051" s="127" t="n">
        <v>44080</v>
      </c>
      <c r="C9051" s="93">
        <f>TEXT(B9051,"aaa")</f>
        <v/>
      </c>
      <c r="E9051" s="93" t="inlineStr">
        <is>
          <t>클렌징폼</t>
        </is>
      </c>
      <c r="F9051" s="93" t="inlineStr">
        <is>
          <t>랄라블라</t>
        </is>
      </c>
      <c r="G9051" s="93" t="inlineStr">
        <is>
          <t>클렌징폼 120ml</t>
        </is>
      </c>
      <c r="H9051" s="6" t="n">
        <v>50</v>
      </c>
      <c r="I9051" s="6" t="n"/>
      <c r="J9051" s="7" t="n">
        <v>190801</v>
      </c>
      <c r="L9051" s="93" t="n">
        <v>339550</v>
      </c>
      <c r="M9051" s="93" t="n">
        <v>339550</v>
      </c>
      <c r="N9051" s="93" t="n">
        <v>137500</v>
      </c>
      <c r="O9051" s="148" t="n">
        <v>308681.8181818182</v>
      </c>
      <c r="P9051" s="93" t="inlineStr">
        <is>
          <t>랄라블라클렌징폼클렌징폼 120ml190801</t>
        </is>
      </c>
    </row>
    <row r="9052" customFormat="1" s="93">
      <c r="B9052" s="127" t="n">
        <v>44080</v>
      </c>
      <c r="C9052" s="93">
        <f>TEXT(B9052,"aaa")</f>
        <v/>
      </c>
      <c r="E9052" s="93" t="inlineStr">
        <is>
          <t>토너 증정기획</t>
        </is>
      </c>
      <c r="F9052" s="93" t="inlineStr">
        <is>
          <t>랄라블라</t>
        </is>
      </c>
      <c r="G9052" s="93" t="inlineStr">
        <is>
          <t>토너 증정기획</t>
        </is>
      </c>
      <c r="H9052" s="6" t="n">
        <v>3</v>
      </c>
      <c r="I9052" s="6" t="n"/>
      <c r="J9052" s="7" t="n">
        <v>190801</v>
      </c>
      <c r="L9052" s="93" t="n">
        <v>28371</v>
      </c>
      <c r="M9052" s="93" t="n">
        <v>28371</v>
      </c>
      <c r="N9052" s="93" t="n">
        <v>13470</v>
      </c>
      <c r="O9052" s="148" t="n">
        <v>25791.81818181818</v>
      </c>
      <c r="P9052" s="93" t="inlineStr">
        <is>
          <t>랄라블라토너 증정기획토너 증정기획190801</t>
        </is>
      </c>
    </row>
    <row r="9053" customFormat="1" s="93">
      <c r="B9053" s="127" t="n">
        <v>44080</v>
      </c>
      <c r="C9053" s="93">
        <f>TEXT(B9053,"aaa")</f>
        <v/>
      </c>
      <c r="E9053" s="93" t="inlineStr">
        <is>
          <t>선크림</t>
        </is>
      </c>
      <c r="F9053" s="93" t="inlineStr">
        <is>
          <t>랄라블라</t>
        </is>
      </c>
      <c r="G9053" s="93" t="inlineStr">
        <is>
          <t>선크림 50ml</t>
        </is>
      </c>
      <c r="H9053" s="93" t="n">
        <v>24</v>
      </c>
      <c r="J9053" s="93" t="n">
        <v>190801</v>
      </c>
      <c r="L9053" s="93" t="n">
        <v>240000</v>
      </c>
      <c r="M9053" s="93" t="n">
        <v>240000</v>
      </c>
      <c r="N9053" s="93" t="n">
        <v>56280</v>
      </c>
      <c r="O9053" s="148" t="n">
        <v>218181.8181818182</v>
      </c>
      <c r="P9053" s="93" t="inlineStr">
        <is>
          <t>랄라블라선크림선크림 50ml190801</t>
        </is>
      </c>
    </row>
    <row r="9054" customFormat="1" s="93">
      <c r="B9054" s="127" t="n">
        <v>44080</v>
      </c>
      <c r="C9054" s="93">
        <f>TEXT(B9054,"aaa")</f>
        <v/>
      </c>
      <c r="E9054" s="93" t="inlineStr">
        <is>
          <t>대용량 기획세트</t>
        </is>
      </c>
      <c r="F9054" s="93" t="inlineStr">
        <is>
          <t>랄라블라</t>
        </is>
      </c>
      <c r="G9054" s="93" t="inlineStr">
        <is>
          <t>대용량 기획세트</t>
        </is>
      </c>
      <c r="H9054" s="93" t="n">
        <v>8</v>
      </c>
      <c r="J9054" s="93" t="n">
        <v>190801</v>
      </c>
      <c r="L9054" s="93" t="n">
        <v>126544</v>
      </c>
      <c r="M9054" s="93" t="n">
        <v>126544</v>
      </c>
      <c r="N9054" s="93" t="n">
        <v>46680</v>
      </c>
      <c r="O9054" s="148" t="n">
        <v>115040</v>
      </c>
      <c r="P9054" s="93" t="inlineStr">
        <is>
          <t>랄라블라대용량 기획세트대용량 기획세트190801</t>
        </is>
      </c>
    </row>
    <row r="9055" customFormat="1" s="93">
      <c r="B9055" s="127" t="n">
        <v>44080</v>
      </c>
      <c r="C9055" s="93">
        <f>TEXT(B9055,"aaa")</f>
        <v/>
      </c>
      <c r="E9055" s="93" t="inlineStr">
        <is>
          <t>마스크팩</t>
        </is>
      </c>
      <c r="F9055" s="93" t="inlineStr">
        <is>
          <t>랄라블라</t>
        </is>
      </c>
      <c r="G9055" s="93" t="inlineStr">
        <is>
          <t>마스크 5+1 기획세트</t>
        </is>
      </c>
      <c r="H9055" s="6" t="n">
        <v>237</v>
      </c>
      <c r="I9055" s="6" t="n"/>
      <c r="J9055" s="93" t="n">
        <v>190801</v>
      </c>
      <c r="L9055" s="93" t="n">
        <v>1326489</v>
      </c>
      <c r="M9055" s="93" t="n">
        <v>1326489</v>
      </c>
      <c r="N9055" s="93" t="n">
        <v>630420</v>
      </c>
      <c r="O9055" s="148" t="n">
        <v>1205899.090909091</v>
      </c>
      <c r="P9055" s="93" t="inlineStr">
        <is>
          <t>랄라블라마스크팩마스크 5+1 기획세트190801</t>
        </is>
      </c>
    </row>
    <row r="9056" customFormat="1" s="93">
      <c r="B9056" s="127" t="n">
        <v>44080</v>
      </c>
      <c r="C9056" s="93">
        <f>TEXT(B9056,"aaa")</f>
        <v/>
      </c>
      <c r="E9056" s="93" t="inlineStr">
        <is>
          <t>머드크림마스크</t>
        </is>
      </c>
      <c r="F9056" s="93" t="inlineStr">
        <is>
          <t>랄라블라</t>
        </is>
      </c>
      <c r="G9056" s="93" t="inlineStr">
        <is>
          <t>머드크림마스크 100ml</t>
        </is>
      </c>
      <c r="H9056" s="6" t="n">
        <v>1</v>
      </c>
      <c r="I9056" s="6" t="n"/>
      <c r="J9056" s="93" t="n">
        <v>190801</v>
      </c>
      <c r="L9056" s="93" t="n">
        <v>9205</v>
      </c>
      <c r="M9056" s="93" t="n">
        <v>9205</v>
      </c>
      <c r="N9056" s="93" t="n">
        <v>1442</v>
      </c>
      <c r="O9056" s="148" t="n">
        <v>8368.181818181818</v>
      </c>
      <c r="P9056" s="93" t="inlineStr">
        <is>
          <t>랄라블라머드크림마스크머드크림마스크 100ml190801</t>
        </is>
      </c>
    </row>
    <row r="9057" customFormat="1" s="93">
      <c r="B9057" s="127" t="n">
        <v>44081</v>
      </c>
      <c r="C9057" s="93">
        <f>TEXT(B9057,"aaa")</f>
        <v/>
      </c>
      <c r="E9057" s="93" t="inlineStr">
        <is>
          <t>토너</t>
        </is>
      </c>
      <c r="F9057" s="93" t="inlineStr">
        <is>
          <t>스타일쉐어</t>
        </is>
      </c>
      <c r="G9057" s="93" t="inlineStr">
        <is>
          <t>250ml</t>
        </is>
      </c>
      <c r="H9057" s="6" t="n">
        <v>16</v>
      </c>
      <c r="I9057" s="6" t="n"/>
      <c r="J9057" s="93" t="n">
        <v>190801</v>
      </c>
      <c r="L9057" s="93" t="n">
        <v>320000</v>
      </c>
      <c r="M9057" s="93" t="n">
        <v>240000</v>
      </c>
      <c r="N9057" s="93" t="n">
        <v>52160</v>
      </c>
      <c r="O9057" s="148" t="n">
        <v>290909.0909090909</v>
      </c>
      <c r="P9057" s="93" t="inlineStr">
        <is>
          <t>스타일쉐어토너250ml190801</t>
        </is>
      </c>
    </row>
    <row r="9058" customFormat="1" s="93">
      <c r="B9058" s="127" t="n">
        <v>44081</v>
      </c>
      <c r="C9058" s="93">
        <f>TEXT(B9058,"aaa")</f>
        <v/>
      </c>
      <c r="E9058" s="93" t="inlineStr">
        <is>
          <t>앰플</t>
        </is>
      </c>
      <c r="F9058" s="93" t="inlineStr">
        <is>
          <t>아누아 CS</t>
        </is>
      </c>
      <c r="G9058" s="93" t="inlineStr">
        <is>
          <t>앰플 30ml</t>
        </is>
      </c>
      <c r="H9058" s="6" t="n">
        <v>8</v>
      </c>
      <c r="I9058" s="6" t="n"/>
      <c r="J9058" s="93" t="n">
        <v>190801</v>
      </c>
      <c r="L9058" s="93" t="n">
        <v>0</v>
      </c>
      <c r="M9058" s="93" t="n">
        <v>0</v>
      </c>
      <c r="N9058" s="93" t="n">
        <v>27176</v>
      </c>
      <c r="O9058" s="148" t="n">
        <v>0</v>
      </c>
      <c r="P9058" s="93" t="inlineStr">
        <is>
          <t>아누아 CS앰플앰플 30ml190801</t>
        </is>
      </c>
    </row>
    <row r="9059" customFormat="1" s="93">
      <c r="B9059" s="127" t="n">
        <v>44081</v>
      </c>
      <c r="C9059" s="93">
        <f>TEXT(B9059,"aaa")</f>
        <v/>
      </c>
      <c r="E9059" s="93" t="inlineStr">
        <is>
          <t>선크림</t>
        </is>
      </c>
      <c r="F9059" s="93" t="inlineStr">
        <is>
          <t>카페24</t>
        </is>
      </c>
      <c r="G9059" s="93" t="inlineStr">
        <is>
          <t>선크림 50ml</t>
        </is>
      </c>
      <c r="H9059" s="6" t="n">
        <v>1</v>
      </c>
      <c r="I9059" s="6" t="n"/>
      <c r="J9059" s="93" t="n">
        <v>190801</v>
      </c>
      <c r="L9059" s="93" t="n">
        <v>20000</v>
      </c>
      <c r="M9059" s="93" t="n">
        <v>18830</v>
      </c>
      <c r="N9059" s="93" t="n">
        <v>2345</v>
      </c>
      <c r="O9059" s="148" t="n">
        <v>18181.81818181818</v>
      </c>
      <c r="P9059" s="93" t="inlineStr">
        <is>
          <t>카페24선크림선크림 50ml190801</t>
        </is>
      </c>
    </row>
    <row r="9060" customFormat="1" s="93">
      <c r="B9060" s="127" t="n">
        <v>44081</v>
      </c>
      <c r="C9060" s="93">
        <f>TEXT(B9060,"aaa")</f>
        <v/>
      </c>
      <c r="E9060" s="93" t="inlineStr">
        <is>
          <t>선크림</t>
        </is>
      </c>
      <c r="F9060" s="93" t="inlineStr">
        <is>
          <t>카페24</t>
        </is>
      </c>
      <c r="G9060" s="93" t="inlineStr">
        <is>
          <t>선크림 50ml  2set</t>
        </is>
      </c>
      <c r="H9060" s="6" t="n">
        <v>1</v>
      </c>
      <c r="I9060" s="6" t="n"/>
      <c r="J9060" s="93" t="n">
        <v>190801</v>
      </c>
      <c r="L9060" s="93" t="n">
        <v>35000</v>
      </c>
      <c r="M9060" s="93" t="n">
        <v>32952.5</v>
      </c>
      <c r="N9060" s="93" t="n">
        <v>4690</v>
      </c>
      <c r="O9060" s="148" t="n">
        <v>31818.18181818182</v>
      </c>
      <c r="P9060" s="93" t="inlineStr">
        <is>
          <t>카페24선크림선크림 50ml  2set190801</t>
        </is>
      </c>
    </row>
    <row r="9061" customFormat="1" s="93">
      <c r="B9061" s="127" t="n">
        <v>44081</v>
      </c>
      <c r="C9061" s="93">
        <f>TEXT(B9061,"aaa")</f>
        <v/>
      </c>
      <c r="E9061" s="93" t="inlineStr">
        <is>
          <t>여름 한정 진정세트</t>
        </is>
      </c>
      <c r="F9061" s="93" t="inlineStr">
        <is>
          <t>카페24</t>
        </is>
      </c>
      <c r="G9061" s="93" t="inlineStr">
        <is>
          <t>여름 한정 진정세트</t>
        </is>
      </c>
      <c r="H9061" s="6" t="n">
        <v>2</v>
      </c>
      <c r="I9061" s="6" t="n"/>
      <c r="J9061" s="93" t="n">
        <v>190801</v>
      </c>
      <c r="L9061" s="93" t="n">
        <v>70000</v>
      </c>
      <c r="M9061" s="93" t="n">
        <v>65905</v>
      </c>
      <c r="N9061" s="93" t="n">
        <v>11210</v>
      </c>
      <c r="O9061" s="148" t="n">
        <v>63636.36363636363</v>
      </c>
      <c r="P9061" s="93" t="inlineStr">
        <is>
          <t>카페24여름 한정 진정세트여름 한정 진정세트190801</t>
        </is>
      </c>
    </row>
    <row r="9062" customFormat="1" s="93">
      <c r="B9062" s="127" t="n">
        <v>44081</v>
      </c>
      <c r="C9062" s="93">
        <f>TEXT(B9062,"aaa")</f>
        <v/>
      </c>
      <c r="E9062" s="93" t="inlineStr">
        <is>
          <t>여름 한정 진정세트</t>
        </is>
      </c>
      <c r="F9062" s="93" t="inlineStr">
        <is>
          <t>카페24</t>
        </is>
      </c>
      <c r="G9062" s="93" t="inlineStr">
        <is>
          <t>여름 한정 진정세트 (대용량)</t>
        </is>
      </c>
      <c r="H9062" s="6" t="n">
        <v>1</v>
      </c>
      <c r="I9062" s="6" t="n"/>
      <c r="J9062" s="93" t="n">
        <v>190801</v>
      </c>
      <c r="L9062" s="93" t="n">
        <v>45000</v>
      </c>
      <c r="M9062" s="93" t="n">
        <v>42367.5</v>
      </c>
      <c r="N9062" s="93" t="n">
        <v>7070</v>
      </c>
      <c r="O9062" s="148" t="n">
        <v>40909.0909090909</v>
      </c>
      <c r="P9062" s="93" t="inlineStr">
        <is>
          <t>카페24여름 한정 진정세트여름 한정 진정세트 (대용량)190801</t>
        </is>
      </c>
    </row>
    <row r="9063" customFormat="1" s="93">
      <c r="B9063" s="127" t="n">
        <v>44081</v>
      </c>
      <c r="C9063" s="93">
        <f>TEXT(B9063,"aaa")</f>
        <v/>
      </c>
      <c r="E9063" s="93" t="inlineStr">
        <is>
          <t>어성초진정패키지</t>
        </is>
      </c>
      <c r="F9063" s="93" t="inlineStr">
        <is>
          <t>카페24</t>
        </is>
      </c>
      <c r="G9063" s="93" t="inlineStr">
        <is>
          <t>어성초 진정패키지세트</t>
        </is>
      </c>
      <c r="H9063" s="6" t="n">
        <v>7</v>
      </c>
      <c r="I9063" s="6" t="n"/>
      <c r="J9063" s="93" t="n">
        <v>190801</v>
      </c>
      <c r="L9063" s="93" t="n">
        <v>693000</v>
      </c>
      <c r="M9063" s="93" t="n">
        <v>652459.5</v>
      </c>
      <c r="N9063" s="93" t="n">
        <v>105959</v>
      </c>
      <c r="O9063" s="148" t="n">
        <v>630000</v>
      </c>
      <c r="P9063" s="93" t="inlineStr">
        <is>
          <t>카페24어성초진정패키지어성초 진정패키지세트190801</t>
        </is>
      </c>
    </row>
    <row r="9064" customFormat="1" s="93">
      <c r="B9064" s="127" t="n">
        <v>44081</v>
      </c>
      <c r="C9064" s="93">
        <f>TEXT(B9064,"aaa")</f>
        <v/>
      </c>
      <c r="E9064" s="93" t="inlineStr">
        <is>
          <t>머드크림마스크</t>
        </is>
      </c>
      <c r="F9064" s="93" t="inlineStr">
        <is>
          <t>카페24</t>
        </is>
      </c>
      <c r="G9064" s="93" t="inlineStr">
        <is>
          <t>머드크림마스크 100ml</t>
        </is>
      </c>
      <c r="H9064" s="6" t="n">
        <v>4</v>
      </c>
      <c r="I9064" s="6" t="n"/>
      <c r="J9064" s="93" t="n">
        <v>190801</v>
      </c>
      <c r="L9064" s="93" t="n">
        <v>80000</v>
      </c>
      <c r="M9064" s="93" t="n">
        <v>75320</v>
      </c>
      <c r="N9064" s="93" t="n">
        <v>5768</v>
      </c>
      <c r="O9064" s="148" t="n">
        <v>72727.27272727272</v>
      </c>
      <c r="P9064" s="93" t="inlineStr">
        <is>
          <t>카페24머드크림마스크머드크림마스크 100ml190801</t>
        </is>
      </c>
    </row>
    <row r="9065" customFormat="1" s="93">
      <c r="B9065" s="127" t="n">
        <v>44081</v>
      </c>
      <c r="C9065" s="93">
        <f>TEXT(B9065,"aaa")</f>
        <v/>
      </c>
      <c r="E9065" s="93" t="inlineStr">
        <is>
          <t>머드크림마스크</t>
        </is>
      </c>
      <c r="F9065" s="93" t="inlineStr">
        <is>
          <t>카페24</t>
        </is>
      </c>
      <c r="G9065" s="93" t="inlineStr">
        <is>
          <t>머드크림마스크 100ml 2set</t>
        </is>
      </c>
      <c r="H9065" s="6" t="n">
        <v>1</v>
      </c>
      <c r="I9065" s="6" t="n"/>
      <c r="J9065" s="93" t="n">
        <v>190801</v>
      </c>
      <c r="L9065" s="93" t="n">
        <v>35000</v>
      </c>
      <c r="M9065" s="93" t="n">
        <v>32952.5</v>
      </c>
      <c r="N9065" s="93" t="n">
        <v>2884</v>
      </c>
      <c r="O9065" s="148" t="n">
        <v>31818.18181818182</v>
      </c>
      <c r="P9065" s="93" t="inlineStr">
        <is>
          <t>카페24머드크림마스크머드크림마스크 100ml 2set190801</t>
        </is>
      </c>
    </row>
    <row r="9066" customFormat="1" s="93">
      <c r="B9066" s="127" t="n">
        <v>44081</v>
      </c>
      <c r="C9066" s="93">
        <f>TEXT(B9066,"aaa")</f>
        <v/>
      </c>
      <c r="E9066" s="93" t="inlineStr">
        <is>
          <t>마스크팩</t>
        </is>
      </c>
      <c r="F9066" s="93" t="inlineStr">
        <is>
          <t>카페24</t>
        </is>
      </c>
      <c r="G9066" s="93" t="inlineStr">
        <is>
          <t>마스크팩 1매</t>
        </is>
      </c>
      <c r="H9066" s="6" t="n">
        <v>3</v>
      </c>
      <c r="I9066" s="6" t="n"/>
      <c r="J9066" s="93" t="n">
        <v>190801</v>
      </c>
      <c r="L9066" s="93" t="n">
        <v>12000</v>
      </c>
      <c r="M9066" s="93" t="n">
        <v>11298</v>
      </c>
      <c r="N9066" s="93" t="n">
        <v>1191</v>
      </c>
      <c r="O9066" s="148" t="n">
        <v>10909.09090909091</v>
      </c>
      <c r="P9066" s="93" t="inlineStr">
        <is>
          <t>카페24마스크팩마스크팩 1매190801</t>
        </is>
      </c>
    </row>
    <row r="9067" customFormat="1" s="93">
      <c r="B9067" s="127" t="n">
        <v>44081</v>
      </c>
      <c r="C9067" s="93">
        <f>TEXT(B9067,"aaa")</f>
        <v/>
      </c>
      <c r="E9067" s="93" t="inlineStr">
        <is>
          <t>마스크팩</t>
        </is>
      </c>
      <c r="F9067" s="93" t="inlineStr">
        <is>
          <t>카페24</t>
        </is>
      </c>
      <c r="G9067" s="93" t="inlineStr">
        <is>
          <t>마스크팩 10매</t>
        </is>
      </c>
      <c r="H9067" s="6" t="n">
        <v>7</v>
      </c>
      <c r="I9067" s="6" t="n"/>
      <c r="J9067" s="93" t="n">
        <v>190801</v>
      </c>
      <c r="L9067" s="93" t="n">
        <v>140000</v>
      </c>
      <c r="M9067" s="93" t="n">
        <v>131810</v>
      </c>
      <c r="N9067" s="93" t="n">
        <v>27790</v>
      </c>
      <c r="O9067" s="148" t="n">
        <v>127272.7272727273</v>
      </c>
      <c r="P9067" s="93" t="inlineStr">
        <is>
          <t>카페24마스크팩마스크팩 10매190801</t>
        </is>
      </c>
    </row>
    <row r="9068" customFormat="1" s="93">
      <c r="B9068" s="127" t="n">
        <v>44081</v>
      </c>
      <c r="C9068" s="93">
        <f>TEXT(B9068,"aaa")</f>
        <v/>
      </c>
      <c r="E9068" s="93" t="inlineStr">
        <is>
          <t>토너</t>
        </is>
      </c>
      <c r="F9068" s="93" t="inlineStr">
        <is>
          <t>카페24</t>
        </is>
      </c>
      <c r="G9068" s="93" t="inlineStr">
        <is>
          <t>250ml</t>
        </is>
      </c>
      <c r="H9068" s="6" t="n">
        <v>79</v>
      </c>
      <c r="I9068" s="6" t="n"/>
      <c r="J9068" s="93" t="n">
        <v>190801</v>
      </c>
      <c r="L9068" s="93" t="n">
        <v>1580000</v>
      </c>
      <c r="M9068" s="93" t="n">
        <v>1487570</v>
      </c>
      <c r="N9068" s="93" t="n">
        <v>257540</v>
      </c>
      <c r="O9068" s="148" t="n">
        <v>1436363.636363636</v>
      </c>
      <c r="P9068" s="93" t="inlineStr">
        <is>
          <t>카페24토너250ml190801</t>
        </is>
      </c>
    </row>
    <row r="9069" customFormat="1" s="93">
      <c r="B9069" s="127" t="n">
        <v>44081</v>
      </c>
      <c r="C9069" s="93">
        <f>TEXT(B9069,"aaa")</f>
        <v/>
      </c>
      <c r="E9069" s="93" t="inlineStr">
        <is>
          <t>토너</t>
        </is>
      </c>
      <c r="F9069" s="93" t="inlineStr">
        <is>
          <t>카페24</t>
        </is>
      </c>
      <c r="G9069" s="93" t="inlineStr">
        <is>
          <t>250ml 2set</t>
        </is>
      </c>
      <c r="H9069" s="6" t="n">
        <v>64</v>
      </c>
      <c r="I9069" s="6" t="n"/>
      <c r="J9069" s="93" t="n">
        <v>190801</v>
      </c>
      <c r="L9069" s="93" t="n">
        <v>2240000</v>
      </c>
      <c r="M9069" s="93" t="n">
        <v>2108960</v>
      </c>
      <c r="N9069" s="93" t="n">
        <v>417280</v>
      </c>
      <c r="O9069" s="148" t="n">
        <v>2036363.636363636</v>
      </c>
      <c r="P9069" s="93" t="inlineStr">
        <is>
          <t>카페24토너250ml 2set190801</t>
        </is>
      </c>
    </row>
    <row r="9070" customFormat="1" s="93">
      <c r="B9070" s="127" t="n">
        <v>44081</v>
      </c>
      <c r="C9070" s="93">
        <f>TEXT(B9070,"aaa")</f>
        <v/>
      </c>
      <c r="E9070" s="93" t="inlineStr">
        <is>
          <t>토너</t>
        </is>
      </c>
      <c r="F9070" s="93" t="inlineStr">
        <is>
          <t>카페24</t>
        </is>
      </c>
      <c r="G9070" s="93" t="inlineStr">
        <is>
          <t>500ml</t>
        </is>
      </c>
      <c r="H9070" s="6" t="n">
        <v>77</v>
      </c>
      <c r="I9070" s="6" t="n"/>
      <c r="J9070" s="93" t="n">
        <v>190801</v>
      </c>
      <c r="L9070" s="93" t="n">
        <v>2541000</v>
      </c>
      <c r="M9070" s="93" t="n">
        <v>2392351.5</v>
      </c>
      <c r="N9070" s="93" t="n">
        <v>363825</v>
      </c>
      <c r="O9070" s="148" t="n">
        <v>2310000</v>
      </c>
      <c r="P9070" s="93" t="inlineStr">
        <is>
          <t>카페24토너500ml190801</t>
        </is>
      </c>
    </row>
    <row r="9071" customFormat="1" s="93">
      <c r="B9071" s="127" t="n">
        <v>44081</v>
      </c>
      <c r="C9071" s="93">
        <f>TEXT(B9071,"aaa")</f>
        <v/>
      </c>
      <c r="E9071" s="93" t="inlineStr">
        <is>
          <t>토너</t>
        </is>
      </c>
      <c r="F9071" s="93" t="inlineStr">
        <is>
          <t>카페24</t>
        </is>
      </c>
      <c r="G9071" s="93" t="inlineStr">
        <is>
          <t>스킨팩 화장솜 60P</t>
        </is>
      </c>
      <c r="H9071" s="6" t="n">
        <v>51</v>
      </c>
      <c r="I9071" s="6" t="n"/>
      <c r="J9071" s="93" t="n">
        <v>190801</v>
      </c>
      <c r="L9071" s="93" t="n">
        <v>153000</v>
      </c>
      <c r="M9071" s="93" t="n">
        <v>144049.5</v>
      </c>
      <c r="N9071" s="93" t="n">
        <v>56610</v>
      </c>
      <c r="O9071" s="148" t="n">
        <v>139090.9090909091</v>
      </c>
      <c r="P9071" s="93" t="inlineStr">
        <is>
          <t>카페24토너스킨팩 화장솜 60P190801</t>
        </is>
      </c>
    </row>
    <row r="9072" customFormat="1" s="93">
      <c r="B9072" s="127" t="n">
        <v>44081</v>
      </c>
      <c r="C9072" s="93">
        <f>TEXT(B9072,"aaa")</f>
        <v/>
      </c>
      <c r="E9072" s="93" t="inlineStr">
        <is>
          <t>앰플</t>
        </is>
      </c>
      <c r="F9072" s="93" t="inlineStr">
        <is>
          <t>카페24</t>
        </is>
      </c>
      <c r="G9072" s="93" t="inlineStr">
        <is>
          <t>앰플 30ml</t>
        </is>
      </c>
      <c r="H9072" s="6" t="n">
        <v>26</v>
      </c>
      <c r="I9072" s="6" t="n"/>
      <c r="J9072" s="93" t="n">
        <v>190801</v>
      </c>
      <c r="L9072" s="93" t="n">
        <v>728000</v>
      </c>
      <c r="M9072" s="93" t="n">
        <v>685412</v>
      </c>
      <c r="N9072" s="93" t="n">
        <v>88322</v>
      </c>
      <c r="O9072" s="148" t="n">
        <v>661818.1818181818</v>
      </c>
      <c r="P9072" s="93" t="inlineStr">
        <is>
          <t>카페24앰플앰플 30ml190801</t>
        </is>
      </c>
    </row>
    <row r="9073" customFormat="1" s="93">
      <c r="B9073" s="127" t="n">
        <v>44081</v>
      </c>
      <c r="C9073" s="93">
        <f>TEXT(B9073,"aaa")</f>
        <v/>
      </c>
      <c r="E9073" s="93" t="inlineStr">
        <is>
          <t>앰플</t>
        </is>
      </c>
      <c r="F9073" s="93" t="inlineStr">
        <is>
          <t>카페24</t>
        </is>
      </c>
      <c r="G9073" s="93" t="inlineStr">
        <is>
          <t>앰플 30ml  2set</t>
        </is>
      </c>
      <c r="H9073" s="6" t="n">
        <v>4</v>
      </c>
      <c r="I9073" s="6" t="n"/>
      <c r="J9073" s="93" t="n">
        <v>190801</v>
      </c>
      <c r="L9073" s="93" t="n">
        <v>192000</v>
      </c>
      <c r="M9073" s="93" t="n">
        <v>180768</v>
      </c>
      <c r="N9073" s="93" t="n">
        <v>27176</v>
      </c>
      <c r="O9073" s="148" t="n">
        <v>174545.4545454545</v>
      </c>
      <c r="P9073" s="93" t="inlineStr">
        <is>
          <t>카페24앰플앰플 30ml  2set190801</t>
        </is>
      </c>
    </row>
    <row r="9074" customFormat="1" s="93">
      <c r="B9074" s="127" t="n">
        <v>44081</v>
      </c>
      <c r="C9074" s="93">
        <f>TEXT(B9074,"aaa")</f>
        <v/>
      </c>
      <c r="E9074" s="93" t="inlineStr">
        <is>
          <t>수딩크림</t>
        </is>
      </c>
      <c r="F9074" s="93" t="inlineStr">
        <is>
          <t>카페24</t>
        </is>
      </c>
      <c r="G9074" s="93" t="inlineStr">
        <is>
          <t>수딩크림 100ml</t>
        </is>
      </c>
      <c r="H9074" s="6" t="n">
        <v>9</v>
      </c>
      <c r="I9074" s="6" t="n"/>
      <c r="J9074" s="93" t="n">
        <v>190801</v>
      </c>
      <c r="L9074" s="93" t="n">
        <v>342000</v>
      </c>
      <c r="M9074" s="93" t="n">
        <v>321993</v>
      </c>
      <c r="N9074" s="93" t="n">
        <v>27405</v>
      </c>
      <c r="O9074" s="148" t="n">
        <v>310909.0909090909</v>
      </c>
      <c r="P9074" s="93" t="inlineStr">
        <is>
          <t>카페24수딩크림수딩크림 100ml190801</t>
        </is>
      </c>
    </row>
    <row r="9075" customFormat="1" s="93">
      <c r="B9075" s="127" t="n">
        <v>44081</v>
      </c>
      <c r="C9075" s="93">
        <f>TEXT(B9075,"aaa")</f>
        <v/>
      </c>
      <c r="E9075" s="93" t="inlineStr">
        <is>
          <t>클렌징폼</t>
        </is>
      </c>
      <c r="F9075" s="93" t="inlineStr">
        <is>
          <t>카페24</t>
        </is>
      </c>
      <c r="G9075" s="93" t="inlineStr">
        <is>
          <t>클렌징폼 120ml</t>
        </is>
      </c>
      <c r="H9075" s="6" t="n">
        <v>6</v>
      </c>
      <c r="I9075" s="6" t="n"/>
      <c r="J9075" s="93" t="n">
        <v>190801</v>
      </c>
      <c r="L9075" s="93" t="n">
        <v>78000</v>
      </c>
      <c r="M9075" s="93" t="n">
        <v>73437</v>
      </c>
      <c r="N9075" s="93" t="n">
        <v>16500</v>
      </c>
      <c r="O9075" s="148" t="n">
        <v>70909.0909090909</v>
      </c>
      <c r="P9075" s="93" t="inlineStr">
        <is>
          <t>카페24클렌징폼클렌징폼 120ml190801</t>
        </is>
      </c>
    </row>
    <row r="9076" customFormat="1" s="93">
      <c r="B9076" s="127" t="n">
        <v>44081</v>
      </c>
      <c r="C9076" s="93">
        <f>TEXT(B9076,"aaa")</f>
        <v/>
      </c>
      <c r="E9076" s="93" t="inlineStr">
        <is>
          <t>클렌징폼</t>
        </is>
      </c>
      <c r="F9076" s="93" t="inlineStr">
        <is>
          <t>카페24</t>
        </is>
      </c>
      <c r="G9076" s="93" t="inlineStr">
        <is>
          <t>클렌징폼 120ml 2set</t>
        </is>
      </c>
      <c r="H9076" s="6" t="n">
        <v>1</v>
      </c>
      <c r="I9076" s="6" t="n"/>
      <c r="J9076" s="93" t="n">
        <v>190801</v>
      </c>
      <c r="L9076" s="93" t="n">
        <v>24000</v>
      </c>
      <c r="M9076" s="93" t="n">
        <v>22596</v>
      </c>
      <c r="N9076" s="93" t="n">
        <v>2460</v>
      </c>
      <c r="O9076" s="148" t="n">
        <v>21818.18181818182</v>
      </c>
      <c r="P9076" s="93" t="inlineStr">
        <is>
          <t>카페24클렌징폼클렌징폼 120ml 2set190801</t>
        </is>
      </c>
    </row>
    <row r="9077" customFormat="1" s="93">
      <c r="B9077" s="127" t="n">
        <v>44081</v>
      </c>
      <c r="C9077" s="93">
        <f>TEXT(B9077,"aaa")</f>
        <v/>
      </c>
      <c r="E9077" s="93" t="inlineStr">
        <is>
          <t>클렌징폼</t>
        </is>
      </c>
      <c r="F9077" s="93" t="inlineStr">
        <is>
          <t>카페24</t>
        </is>
      </c>
      <c r="G9077" s="93" t="inlineStr">
        <is>
          <t>클렌징폼 120ml 3set</t>
        </is>
      </c>
      <c r="H9077" s="6" t="n">
        <v>1</v>
      </c>
      <c r="I9077" s="6" t="n"/>
      <c r="J9077" s="93" t="n">
        <v>190801</v>
      </c>
      <c r="L9077" s="93" t="n">
        <v>33000</v>
      </c>
      <c r="M9077" s="93" t="n">
        <v>31069.5</v>
      </c>
      <c r="N9077" s="93" t="n">
        <v>3690</v>
      </c>
      <c r="O9077" s="148" t="n">
        <v>30000</v>
      </c>
      <c r="P9077" s="93" t="inlineStr">
        <is>
          <t>카페24클렌징폼클렌징폼 120ml 3set190801</t>
        </is>
      </c>
    </row>
    <row r="9078" customFormat="1" s="46">
      <c r="A9078" s="46" t="inlineStr">
        <is>
          <t>누락분 추가</t>
        </is>
      </c>
      <c r="B9078" s="127" t="n">
        <v>44080</v>
      </c>
      <c r="C9078" s="93">
        <f>TEXT(B9078,"aaa")</f>
        <v/>
      </c>
      <c r="E9078" s="46" t="inlineStr">
        <is>
          <t>토너</t>
        </is>
      </c>
      <c r="F9078" s="46" t="inlineStr">
        <is>
          <t>굿닥</t>
        </is>
      </c>
      <c r="G9078" s="46" t="inlineStr">
        <is>
          <t>250ml</t>
        </is>
      </c>
      <c r="H9078" s="47" t="n">
        <v>1</v>
      </c>
      <c r="I9078" s="47" t="n"/>
      <c r="J9078" s="46" t="n">
        <v>190801</v>
      </c>
      <c r="L9078" s="46" t="n">
        <v>25000</v>
      </c>
      <c r="M9078" s="46" t="n">
        <v>17500</v>
      </c>
      <c r="N9078" s="46" t="n">
        <v>3260</v>
      </c>
      <c r="O9078" s="151" t="n">
        <v>22727.27272727272</v>
      </c>
      <c r="P9078" s="46" t="inlineStr">
        <is>
          <t>굿닥토너250ml190801</t>
        </is>
      </c>
    </row>
    <row r="9079" customFormat="1" s="46">
      <c r="A9079" s="46" t="inlineStr">
        <is>
          <t>누락분 추가</t>
        </is>
      </c>
      <c r="B9079" s="127" t="n">
        <v>44075</v>
      </c>
      <c r="C9079" s="93">
        <f>TEXT(B9079,"aaa")</f>
        <v/>
      </c>
      <c r="E9079" s="46" t="inlineStr">
        <is>
          <t>토너</t>
        </is>
      </c>
      <c r="F9079" s="46" t="inlineStr">
        <is>
          <t>굿닥</t>
        </is>
      </c>
      <c r="G9079" s="46" t="inlineStr">
        <is>
          <t>250ml</t>
        </is>
      </c>
      <c r="H9079" s="47" t="n">
        <v>1</v>
      </c>
      <c r="I9079" s="47" t="n"/>
      <c r="J9079" s="46" t="n">
        <v>190801</v>
      </c>
      <c r="L9079" s="46" t="n">
        <v>25000</v>
      </c>
      <c r="M9079" s="46" t="n">
        <v>17500</v>
      </c>
      <c r="N9079" s="46" t="n">
        <v>3260</v>
      </c>
      <c r="O9079" s="151" t="n">
        <v>22727.27272727272</v>
      </c>
      <c r="P9079" s="46" t="inlineStr">
        <is>
          <t>굿닥토너250ml190801</t>
        </is>
      </c>
    </row>
    <row r="9080" customFormat="1" s="46">
      <c r="A9080" s="46" t="inlineStr">
        <is>
          <t>누락분 추가</t>
        </is>
      </c>
      <c r="B9080" s="127" t="n">
        <v>44070</v>
      </c>
      <c r="C9080" s="93">
        <f>TEXT(B9080,"aaa")</f>
        <v/>
      </c>
      <c r="E9080" s="46" t="inlineStr">
        <is>
          <t>선크림</t>
        </is>
      </c>
      <c r="F9080" s="46" t="inlineStr">
        <is>
          <t>굿닥</t>
        </is>
      </c>
      <c r="G9080" s="46" t="inlineStr">
        <is>
          <t>선크림 50ml</t>
        </is>
      </c>
      <c r="H9080" s="47" t="n">
        <v>1</v>
      </c>
      <c r="I9080" s="47" t="n"/>
      <c r="J9080" s="46" t="n">
        <v>190801</v>
      </c>
      <c r="L9080" s="46" t="n">
        <v>25000</v>
      </c>
      <c r="M9080" s="46" t="n">
        <v>17500</v>
      </c>
      <c r="N9080" s="46" t="n">
        <v>2345</v>
      </c>
      <c r="O9080" s="151" t="n">
        <v>22727.27272727272</v>
      </c>
      <c r="P9080" s="46" t="inlineStr">
        <is>
          <t>굿닥선크림선크림 50ml190801</t>
        </is>
      </c>
    </row>
    <row r="9081" customFormat="1" s="46">
      <c r="A9081" s="46" t="inlineStr">
        <is>
          <t>누락분 추가</t>
        </is>
      </c>
      <c r="B9081" s="127" t="n">
        <v>44071</v>
      </c>
      <c r="C9081" s="93">
        <f>TEXT(B9081,"aaa")</f>
        <v/>
      </c>
      <c r="E9081" s="46" t="inlineStr">
        <is>
          <t>토너</t>
        </is>
      </c>
      <c r="F9081" s="46" t="inlineStr">
        <is>
          <t>굿닥</t>
        </is>
      </c>
      <c r="G9081" s="46" t="inlineStr">
        <is>
          <t>250ml</t>
        </is>
      </c>
      <c r="H9081" s="47" t="n">
        <v>1</v>
      </c>
      <c r="I9081" s="47" t="n"/>
      <c r="J9081" s="46" t="n">
        <v>190801</v>
      </c>
      <c r="L9081" s="46" t="n">
        <v>25000</v>
      </c>
      <c r="M9081" s="46" t="n">
        <v>17500</v>
      </c>
      <c r="N9081" s="46" t="n">
        <v>3260</v>
      </c>
      <c r="O9081" s="151" t="n">
        <v>22727.27272727272</v>
      </c>
      <c r="P9081" s="46" t="inlineStr">
        <is>
          <t>굿닥토너250ml190801</t>
        </is>
      </c>
    </row>
    <row r="9082" customFormat="1" s="93">
      <c r="B9082" s="127" t="n">
        <v>44082</v>
      </c>
      <c r="C9082" s="93">
        <f>TEXT(B9082,"aaa")</f>
        <v/>
      </c>
      <c r="E9082" s="93" t="inlineStr">
        <is>
          <t>토너</t>
        </is>
      </c>
      <c r="F9082" s="93" t="inlineStr">
        <is>
          <t>W컨셉</t>
        </is>
      </c>
      <c r="G9082" s="93" t="inlineStr">
        <is>
          <t>250ml</t>
        </is>
      </c>
      <c r="H9082" s="6" t="n">
        <v>5</v>
      </c>
      <c r="I9082" s="6" t="n"/>
      <c r="J9082" s="93" t="n">
        <v>200801</v>
      </c>
      <c r="L9082" s="93" t="n">
        <v>100000</v>
      </c>
      <c r="M9082" s="93" t="n">
        <v>72000</v>
      </c>
      <c r="N9082" s="93" t="n">
        <v>15400</v>
      </c>
      <c r="O9082" s="148" t="n">
        <v>90909.0909090909</v>
      </c>
      <c r="P9082" s="93" t="inlineStr">
        <is>
          <t>W컨셉토너250ml200801</t>
        </is>
      </c>
    </row>
    <row r="9083" customFormat="1" s="93">
      <c r="B9083" s="127" t="n">
        <v>44082</v>
      </c>
      <c r="C9083" s="93">
        <f>TEXT(B9083,"aaa")</f>
        <v/>
      </c>
      <c r="E9083" s="93" t="inlineStr">
        <is>
          <t>토너</t>
        </is>
      </c>
      <c r="F9083" s="93" t="inlineStr">
        <is>
          <t>W컨셉</t>
        </is>
      </c>
      <c r="G9083" s="93" t="inlineStr">
        <is>
          <t>250ml 2set</t>
        </is>
      </c>
      <c r="H9083" s="6" t="n">
        <v>18</v>
      </c>
      <c r="I9083" s="6" t="n"/>
      <c r="J9083" s="93" t="n">
        <v>200801</v>
      </c>
      <c r="L9083" s="93" t="n">
        <v>630000</v>
      </c>
      <c r="M9083" s="93" t="n">
        <v>453600</v>
      </c>
      <c r="N9083" s="93" t="n">
        <v>110880</v>
      </c>
      <c r="O9083" s="148" t="n">
        <v>572727.2727272727</v>
      </c>
      <c r="P9083" s="93" t="inlineStr">
        <is>
          <t>W컨셉토너250ml 2set200801</t>
        </is>
      </c>
    </row>
    <row r="9084" customFormat="1" s="93">
      <c r="B9084" s="127" t="n">
        <v>44082</v>
      </c>
      <c r="C9084" s="93">
        <f>TEXT(B9084,"aaa")</f>
        <v/>
      </c>
      <c r="E9084" s="93" t="inlineStr">
        <is>
          <t>토너</t>
        </is>
      </c>
      <c r="F9084" s="93" t="inlineStr">
        <is>
          <t>스타일쉐어</t>
        </is>
      </c>
      <c r="G9084" s="93" t="inlineStr">
        <is>
          <t>250ml</t>
        </is>
      </c>
      <c r="H9084" s="6" t="n">
        <v>4</v>
      </c>
      <c r="I9084" s="6" t="n"/>
      <c r="J9084" s="93" t="n">
        <v>200801</v>
      </c>
      <c r="L9084" s="93" t="n">
        <v>80000</v>
      </c>
      <c r="M9084" s="93" t="n">
        <v>60000</v>
      </c>
      <c r="N9084" s="93" t="n">
        <v>12320</v>
      </c>
      <c r="O9084" s="148" t="n">
        <v>72727.27272727272</v>
      </c>
      <c r="P9084" s="93" t="inlineStr">
        <is>
          <t>스타일쉐어토너250ml200801</t>
        </is>
      </c>
    </row>
    <row r="9085" customFormat="1" s="93">
      <c r="B9085" s="127" t="n">
        <v>44082</v>
      </c>
      <c r="C9085" s="93">
        <f>TEXT(B9085,"aaa")</f>
        <v/>
      </c>
      <c r="E9085" s="93" t="inlineStr">
        <is>
          <t>토너</t>
        </is>
      </c>
      <c r="F9085" s="93" t="inlineStr">
        <is>
          <t>아누아 CS</t>
        </is>
      </c>
      <c r="G9085" s="93" t="inlineStr">
        <is>
          <t>250ml</t>
        </is>
      </c>
      <c r="H9085" s="6" t="n">
        <v>1</v>
      </c>
      <c r="I9085" s="6" t="n"/>
      <c r="J9085" s="93" t="n">
        <v>200801</v>
      </c>
      <c r="L9085" s="93" t="n">
        <v>0</v>
      </c>
      <c r="M9085" s="93" t="n">
        <v>0</v>
      </c>
      <c r="N9085" s="93" t="n">
        <v>3080</v>
      </c>
      <c r="O9085" s="148" t="n">
        <v>0</v>
      </c>
      <c r="P9085" s="93" t="inlineStr">
        <is>
          <t>아누아 CS토너250ml200801</t>
        </is>
      </c>
    </row>
    <row r="9086" customFormat="1" s="93">
      <c r="B9086" s="127" t="n">
        <v>44082</v>
      </c>
      <c r="C9086" s="93">
        <f>TEXT(B9086,"aaa")</f>
        <v/>
      </c>
      <c r="E9086" s="93" t="inlineStr">
        <is>
          <t>선크림</t>
        </is>
      </c>
      <c r="F9086" s="93" t="inlineStr">
        <is>
          <t>카페24</t>
        </is>
      </c>
      <c r="G9086" s="93" t="inlineStr">
        <is>
          <t>선크림 50ml</t>
        </is>
      </c>
      <c r="H9086" s="6" t="n">
        <v>3</v>
      </c>
      <c r="I9086" s="6" t="n"/>
      <c r="J9086" s="93" t="n">
        <v>200801</v>
      </c>
      <c r="L9086" s="93" t="n">
        <v>60000</v>
      </c>
      <c r="M9086" s="93" t="n">
        <v>56490</v>
      </c>
      <c r="N9086" s="93" t="n">
        <v>7035</v>
      </c>
      <c r="O9086" s="148" t="n">
        <v>54545.45454545454</v>
      </c>
      <c r="P9086" s="93" t="inlineStr">
        <is>
          <t>카페24선크림선크림 50ml200801</t>
        </is>
      </c>
    </row>
    <row r="9087" customFormat="1" s="93">
      <c r="B9087" s="127" t="n">
        <v>44082</v>
      </c>
      <c r="C9087" s="93">
        <f>TEXT(B9087,"aaa")</f>
        <v/>
      </c>
      <c r="E9087" s="93" t="inlineStr">
        <is>
          <t>선크림</t>
        </is>
      </c>
      <c r="F9087" s="93" t="inlineStr">
        <is>
          <t>카페24</t>
        </is>
      </c>
      <c r="G9087" s="93" t="inlineStr">
        <is>
          <t>선크림 50ml  2set</t>
        </is>
      </c>
      <c r="H9087" s="6" t="n">
        <v>2</v>
      </c>
      <c r="I9087" s="6" t="n"/>
      <c r="J9087" s="93" t="n">
        <v>200801</v>
      </c>
      <c r="L9087" s="93" t="n">
        <v>70000</v>
      </c>
      <c r="M9087" s="93" t="n">
        <v>65905</v>
      </c>
      <c r="N9087" s="93" t="n">
        <v>9380</v>
      </c>
      <c r="O9087" s="148" t="n">
        <v>63636.36363636363</v>
      </c>
      <c r="P9087" s="93" t="inlineStr">
        <is>
          <t>카페24선크림선크림 50ml  2set200801</t>
        </is>
      </c>
    </row>
    <row r="9088" customFormat="1" s="93">
      <c r="B9088" s="127" t="n">
        <v>44082</v>
      </c>
      <c r="C9088" s="93">
        <f>TEXT(B9088,"aaa")</f>
        <v/>
      </c>
      <c r="E9088" s="93" t="inlineStr">
        <is>
          <t>여름 한정 진정세트</t>
        </is>
      </c>
      <c r="F9088" s="93" t="inlineStr">
        <is>
          <t>카페24</t>
        </is>
      </c>
      <c r="G9088" s="93" t="inlineStr">
        <is>
          <t>여름 한정 진정세트</t>
        </is>
      </c>
      <c r="H9088" s="6" t="n">
        <v>2</v>
      </c>
      <c r="I9088" s="6" t="n"/>
      <c r="J9088" s="93" t="n">
        <v>200801</v>
      </c>
      <c r="L9088" s="93" t="n">
        <v>70000</v>
      </c>
      <c r="M9088" s="93" t="n">
        <v>65905</v>
      </c>
      <c r="N9088" s="93" t="n">
        <v>11210</v>
      </c>
      <c r="O9088" s="148" t="n">
        <v>63636.36363636363</v>
      </c>
      <c r="P9088" s="93" t="inlineStr">
        <is>
          <t>카페24여름 한정 진정세트여름 한정 진정세트200801</t>
        </is>
      </c>
    </row>
    <row r="9089" customFormat="1" s="93">
      <c r="B9089" s="127" t="n">
        <v>44082</v>
      </c>
      <c r="C9089" s="93">
        <f>TEXT(B9089,"aaa")</f>
        <v/>
      </c>
      <c r="E9089" s="93" t="inlineStr">
        <is>
          <t>어성초진정패키지</t>
        </is>
      </c>
      <c r="F9089" s="93" t="inlineStr">
        <is>
          <t>카페24</t>
        </is>
      </c>
      <c r="G9089" s="93" t="inlineStr">
        <is>
          <t>어성초 진정패키지세트</t>
        </is>
      </c>
      <c r="H9089" s="6" t="n">
        <v>3</v>
      </c>
      <c r="I9089" s="6" t="n"/>
      <c r="J9089" s="93" t="n">
        <v>200801</v>
      </c>
      <c r="L9089" s="93" t="n">
        <v>297000</v>
      </c>
      <c r="M9089" s="93" t="n">
        <v>279625.5</v>
      </c>
      <c r="N9089" s="93" t="n">
        <v>45411</v>
      </c>
      <c r="O9089" s="148" t="n">
        <v>270000</v>
      </c>
      <c r="P9089" s="93" t="inlineStr">
        <is>
          <t>카페24어성초진정패키지어성초 진정패키지세트200801</t>
        </is>
      </c>
    </row>
    <row r="9090" customFormat="1" s="93">
      <c r="B9090" s="127" t="n">
        <v>44082</v>
      </c>
      <c r="C9090" s="93">
        <f>TEXT(B9090,"aaa")</f>
        <v/>
      </c>
      <c r="E9090" s="93" t="inlineStr">
        <is>
          <t>머드크림마스크</t>
        </is>
      </c>
      <c r="F9090" s="93" t="inlineStr">
        <is>
          <t>카페24</t>
        </is>
      </c>
      <c r="G9090" s="93" t="inlineStr">
        <is>
          <t>머드크림마스크 100ml</t>
        </is>
      </c>
      <c r="H9090" s="6" t="n">
        <v>3</v>
      </c>
      <c r="I9090" s="6" t="n"/>
      <c r="J9090" s="93" t="n">
        <v>200801</v>
      </c>
      <c r="L9090" s="93" t="n">
        <v>60000</v>
      </c>
      <c r="M9090" s="93" t="n">
        <v>56490</v>
      </c>
      <c r="N9090" s="93" t="n">
        <v>4326</v>
      </c>
      <c r="O9090" s="148" t="n">
        <v>54545.45454545454</v>
      </c>
      <c r="P9090" s="93" t="inlineStr">
        <is>
          <t>카페24머드크림마스크머드크림마스크 100ml200801</t>
        </is>
      </c>
    </row>
    <row r="9091" customFormat="1" s="93">
      <c r="B9091" s="127" t="n">
        <v>44082</v>
      </c>
      <c r="C9091" s="93">
        <f>TEXT(B9091,"aaa")</f>
        <v/>
      </c>
      <c r="E9091" s="93" t="inlineStr">
        <is>
          <t>머드크림마스크</t>
        </is>
      </c>
      <c r="F9091" s="93" t="inlineStr">
        <is>
          <t>카페24</t>
        </is>
      </c>
      <c r="G9091" s="93" t="inlineStr">
        <is>
          <t>머드크림마스크 100ml 2set</t>
        </is>
      </c>
      <c r="H9091" s="6" t="n">
        <v>1</v>
      </c>
      <c r="I9091" s="6" t="n"/>
      <c r="J9091" s="93" t="n">
        <v>200801</v>
      </c>
      <c r="L9091" s="93" t="n">
        <v>35000</v>
      </c>
      <c r="M9091" s="93" t="n">
        <v>32952.5</v>
      </c>
      <c r="N9091" s="93" t="n">
        <v>2884</v>
      </c>
      <c r="O9091" s="148" t="n">
        <v>31818.18181818182</v>
      </c>
      <c r="P9091" s="93" t="inlineStr">
        <is>
          <t>카페24머드크림마스크머드크림마스크 100ml 2set200801</t>
        </is>
      </c>
    </row>
    <row r="9092" customFormat="1" s="93">
      <c r="B9092" s="127" t="n">
        <v>44082</v>
      </c>
      <c r="C9092" s="93">
        <f>TEXT(B9092,"aaa")</f>
        <v/>
      </c>
      <c r="E9092" s="93" t="inlineStr">
        <is>
          <t>마스크팩</t>
        </is>
      </c>
      <c r="F9092" s="93" t="inlineStr">
        <is>
          <t>카페24</t>
        </is>
      </c>
      <c r="G9092" s="93" t="inlineStr">
        <is>
          <t>마스크팩 1매</t>
        </is>
      </c>
      <c r="H9092" s="6" t="n">
        <v>4</v>
      </c>
      <c r="I9092" s="6" t="n"/>
      <c r="J9092" s="93" t="n">
        <v>200801</v>
      </c>
      <c r="L9092" s="93" t="n">
        <v>16000</v>
      </c>
      <c r="M9092" s="93" t="n">
        <v>15064</v>
      </c>
      <c r="N9092" s="93" t="n">
        <v>1588</v>
      </c>
      <c r="O9092" s="148" t="n">
        <v>14545.45454545454</v>
      </c>
      <c r="P9092" s="93" t="inlineStr">
        <is>
          <t>카페24마스크팩마스크팩 1매200801</t>
        </is>
      </c>
    </row>
    <row r="9093" customFormat="1" s="93">
      <c r="B9093" s="127" t="n">
        <v>44082</v>
      </c>
      <c r="C9093" s="93">
        <f>TEXT(B9093,"aaa")</f>
        <v/>
      </c>
      <c r="E9093" s="93" t="inlineStr">
        <is>
          <t>마스크팩</t>
        </is>
      </c>
      <c r="F9093" s="93" t="inlineStr">
        <is>
          <t>카페24</t>
        </is>
      </c>
      <c r="G9093" s="93" t="inlineStr">
        <is>
          <t>마스크팩 10매</t>
        </is>
      </c>
      <c r="H9093" s="6" t="n">
        <v>4</v>
      </c>
      <c r="I9093" s="6" t="n"/>
      <c r="J9093" s="93" t="n">
        <v>200801</v>
      </c>
      <c r="L9093" s="93" t="n">
        <v>80000</v>
      </c>
      <c r="M9093" s="93" t="n">
        <v>75320</v>
      </c>
      <c r="N9093" s="93" t="n">
        <v>15880</v>
      </c>
      <c r="O9093" s="148" t="n">
        <v>72727.27272727272</v>
      </c>
      <c r="P9093" s="93" t="inlineStr">
        <is>
          <t>카페24마스크팩마스크팩 10매200801</t>
        </is>
      </c>
    </row>
    <row r="9094" customFormat="1" s="93">
      <c r="B9094" s="127" t="n">
        <v>44082</v>
      </c>
      <c r="C9094" s="93">
        <f>TEXT(B9094,"aaa")</f>
        <v/>
      </c>
      <c r="E9094" s="93" t="inlineStr">
        <is>
          <t>토너</t>
        </is>
      </c>
      <c r="F9094" s="93" t="inlineStr">
        <is>
          <t>카페24</t>
        </is>
      </c>
      <c r="G9094" s="93" t="inlineStr">
        <is>
          <t>250ml</t>
        </is>
      </c>
      <c r="H9094" s="6" t="n">
        <v>73</v>
      </c>
      <c r="I9094" s="6" t="n"/>
      <c r="J9094" s="93" t="n">
        <v>200801</v>
      </c>
      <c r="L9094" s="93" t="n">
        <v>1460000</v>
      </c>
      <c r="M9094" s="93" t="n">
        <v>1374590</v>
      </c>
      <c r="N9094" s="93" t="n">
        <v>224840</v>
      </c>
      <c r="O9094" s="148" t="n">
        <v>1327272.727272727</v>
      </c>
      <c r="P9094" s="93" t="inlineStr">
        <is>
          <t>카페24토너250ml200801</t>
        </is>
      </c>
    </row>
    <row r="9095" customFormat="1" s="93">
      <c r="B9095" s="127" t="n">
        <v>44082</v>
      </c>
      <c r="C9095" s="93">
        <f>TEXT(B9095,"aaa")</f>
        <v/>
      </c>
      <c r="E9095" s="93" t="inlineStr">
        <is>
          <t>토너</t>
        </is>
      </c>
      <c r="F9095" s="93" t="inlineStr">
        <is>
          <t>카페24</t>
        </is>
      </c>
      <c r="G9095" s="93" t="inlineStr">
        <is>
          <t>250ml 2set</t>
        </is>
      </c>
      <c r="H9095" s="6" t="n">
        <v>57</v>
      </c>
      <c r="I9095" s="6" t="n"/>
      <c r="J9095" s="93" t="n">
        <v>200801</v>
      </c>
      <c r="L9095" s="93" t="n">
        <v>1995000</v>
      </c>
      <c r="M9095" s="93" t="n">
        <v>1878292.5</v>
      </c>
      <c r="N9095" s="93" t="n">
        <v>351120</v>
      </c>
      <c r="O9095" s="148" t="n">
        <v>1813636.363636364</v>
      </c>
      <c r="P9095" s="93" t="inlineStr">
        <is>
          <t>카페24토너250ml 2set200801</t>
        </is>
      </c>
    </row>
    <row r="9096" customFormat="1" s="93">
      <c r="B9096" s="127" t="n">
        <v>44082</v>
      </c>
      <c r="C9096" s="93">
        <f>TEXT(B9096,"aaa")</f>
        <v/>
      </c>
      <c r="E9096" s="93" t="inlineStr">
        <is>
          <t>토너</t>
        </is>
      </c>
      <c r="F9096" s="93" t="inlineStr">
        <is>
          <t>카페24</t>
        </is>
      </c>
      <c r="G9096" s="93" t="inlineStr">
        <is>
          <t>500ml</t>
        </is>
      </c>
      <c r="H9096" s="6" t="n">
        <v>63</v>
      </c>
      <c r="I9096" s="6" t="n"/>
      <c r="J9096" s="93" t="n">
        <v>200801</v>
      </c>
      <c r="L9096" s="93" t="n">
        <v>2079000</v>
      </c>
      <c r="M9096" s="93" t="n">
        <v>1957378.5</v>
      </c>
      <c r="N9096" s="93" t="n">
        <v>272790</v>
      </c>
      <c r="O9096" s="148" t="n">
        <v>1890000</v>
      </c>
      <c r="P9096" s="93" t="inlineStr">
        <is>
          <t>카페24토너500ml200801</t>
        </is>
      </c>
    </row>
    <row r="9097" customFormat="1" s="93">
      <c r="B9097" s="127" t="n">
        <v>44082</v>
      </c>
      <c r="C9097" s="93">
        <f>TEXT(B9097,"aaa")</f>
        <v/>
      </c>
      <c r="E9097" s="93" t="inlineStr">
        <is>
          <t>토너</t>
        </is>
      </c>
      <c r="F9097" s="93" t="inlineStr">
        <is>
          <t>카페24</t>
        </is>
      </c>
      <c r="G9097" s="93" t="inlineStr">
        <is>
          <t>스킨팩 화장솜 60P</t>
        </is>
      </c>
      <c r="H9097" s="6" t="n">
        <v>79</v>
      </c>
      <c r="I9097" s="6" t="n"/>
      <c r="J9097" s="93" t="n">
        <v>200801</v>
      </c>
      <c r="L9097" s="93" t="n">
        <v>237000</v>
      </c>
      <c r="M9097" s="93" t="n">
        <v>223135.5</v>
      </c>
      <c r="N9097" s="93" t="n">
        <v>87690</v>
      </c>
      <c r="O9097" s="148" t="n">
        <v>215454.5454545454</v>
      </c>
      <c r="P9097" s="93" t="inlineStr">
        <is>
          <t>카페24토너스킨팩 화장솜 60P200801</t>
        </is>
      </c>
    </row>
    <row r="9098" customFormat="1" s="93">
      <c r="B9098" s="127" t="n">
        <v>44082</v>
      </c>
      <c r="C9098" s="93">
        <f>TEXT(B9098,"aaa")</f>
        <v/>
      </c>
      <c r="E9098" s="93" t="inlineStr">
        <is>
          <t>앰플</t>
        </is>
      </c>
      <c r="F9098" s="93" t="inlineStr">
        <is>
          <t>카페24</t>
        </is>
      </c>
      <c r="G9098" s="93" t="inlineStr">
        <is>
          <t>앰플 30ml</t>
        </is>
      </c>
      <c r="H9098" s="6" t="n">
        <v>26</v>
      </c>
      <c r="I9098" s="6" t="n"/>
      <c r="J9098" s="93" t="n">
        <v>200801</v>
      </c>
      <c r="L9098" s="93" t="n">
        <v>728000</v>
      </c>
      <c r="M9098" s="93" t="n">
        <v>685412</v>
      </c>
      <c r="N9098" s="93" t="n">
        <v>88322</v>
      </c>
      <c r="O9098" s="148" t="n">
        <v>661818.1818181818</v>
      </c>
      <c r="P9098" s="93" t="inlineStr">
        <is>
          <t>카페24앰플앰플 30ml200801</t>
        </is>
      </c>
    </row>
    <row r="9099" customFormat="1" s="93">
      <c r="B9099" s="127" t="n">
        <v>44082</v>
      </c>
      <c r="C9099" s="93">
        <f>TEXT(B9099,"aaa")</f>
        <v/>
      </c>
      <c r="E9099" s="93" t="inlineStr">
        <is>
          <t>앰플</t>
        </is>
      </c>
      <c r="F9099" s="93" t="inlineStr">
        <is>
          <t>카페24</t>
        </is>
      </c>
      <c r="G9099" s="93" t="inlineStr">
        <is>
          <t>앰플 30ml  2set</t>
        </is>
      </c>
      <c r="H9099" s="6" t="n">
        <v>10</v>
      </c>
      <c r="I9099" s="6" t="n"/>
      <c r="J9099" s="93" t="n">
        <v>200801</v>
      </c>
      <c r="L9099" s="93" t="n">
        <v>480000</v>
      </c>
      <c r="M9099" s="93" t="n">
        <v>451920</v>
      </c>
      <c r="N9099" s="93" t="n">
        <v>67940</v>
      </c>
      <c r="O9099" s="148" t="n">
        <v>436363.6363636364</v>
      </c>
      <c r="P9099" s="93" t="inlineStr">
        <is>
          <t>카페24앰플앰플 30ml  2set200801</t>
        </is>
      </c>
    </row>
    <row r="9100" customFormat="1" s="93">
      <c r="B9100" s="127" t="n">
        <v>44082</v>
      </c>
      <c r="C9100" s="93">
        <f>TEXT(B9100,"aaa")</f>
        <v/>
      </c>
      <c r="E9100" s="93" t="inlineStr">
        <is>
          <t>수딩크림</t>
        </is>
      </c>
      <c r="F9100" s="93" t="inlineStr">
        <is>
          <t>카페24</t>
        </is>
      </c>
      <c r="G9100" s="93" t="inlineStr">
        <is>
          <t>수딩크림 100ml</t>
        </is>
      </c>
      <c r="H9100" s="6" t="n">
        <v>7</v>
      </c>
      <c r="I9100" s="6" t="n"/>
      <c r="J9100" s="93" t="n">
        <v>200801</v>
      </c>
      <c r="L9100" s="93" t="n">
        <v>266000</v>
      </c>
      <c r="M9100" s="93" t="n">
        <v>250439</v>
      </c>
      <c r="N9100" s="93" t="n">
        <v>21315</v>
      </c>
      <c r="O9100" s="148" t="n">
        <v>241818.1818181818</v>
      </c>
      <c r="P9100" s="93" t="inlineStr">
        <is>
          <t>카페24수딩크림수딩크림 100ml200801</t>
        </is>
      </c>
    </row>
    <row r="9101" customFormat="1" s="93">
      <c r="B9101" s="127" t="n">
        <v>44082</v>
      </c>
      <c r="C9101" s="93">
        <f>TEXT(B9101,"aaa")</f>
        <v/>
      </c>
      <c r="E9101" s="93" t="inlineStr">
        <is>
          <t>클렌징폼</t>
        </is>
      </c>
      <c r="F9101" s="93" t="inlineStr">
        <is>
          <t>카페24</t>
        </is>
      </c>
      <c r="G9101" s="93" t="inlineStr">
        <is>
          <t>클렌징폼 120ml</t>
        </is>
      </c>
      <c r="H9101" s="6" t="n">
        <v>5</v>
      </c>
      <c r="I9101" s="6" t="n"/>
      <c r="J9101" s="93" t="n">
        <v>200801</v>
      </c>
      <c r="L9101" s="93" t="n">
        <v>65000</v>
      </c>
      <c r="M9101" s="93" t="n">
        <v>61197.5</v>
      </c>
      <c r="N9101" s="93" t="n">
        <v>13750</v>
      </c>
      <c r="O9101" s="148" t="n">
        <v>59090.90909090909</v>
      </c>
      <c r="P9101" s="93" t="inlineStr">
        <is>
          <t>카페24클렌징폼클렌징폼 120ml200801</t>
        </is>
      </c>
    </row>
    <row r="9102" customFormat="1" s="93">
      <c r="B9102" s="127" t="n">
        <v>44082</v>
      </c>
      <c r="C9102" s="93">
        <f>TEXT(B9102,"aaa")</f>
        <v/>
      </c>
      <c r="E9102" s="93" t="inlineStr">
        <is>
          <t>클렌징폼</t>
        </is>
      </c>
      <c r="F9102" s="93" t="inlineStr">
        <is>
          <t>카페24</t>
        </is>
      </c>
      <c r="G9102" s="93" t="inlineStr">
        <is>
          <t>클렌징폼 120ml 2set</t>
        </is>
      </c>
      <c r="H9102" s="6" t="n">
        <v>1</v>
      </c>
      <c r="I9102" s="6" t="n"/>
      <c r="J9102" s="93" t="n">
        <v>200801</v>
      </c>
      <c r="L9102" s="93" t="n">
        <v>24000</v>
      </c>
      <c r="M9102" s="93" t="n">
        <v>22596</v>
      </c>
      <c r="N9102" s="93" t="n">
        <v>2460</v>
      </c>
      <c r="O9102" s="148" t="n">
        <v>21818.18181818182</v>
      </c>
      <c r="P9102" s="93" t="inlineStr">
        <is>
          <t>카페24클렌징폼클렌징폼 120ml 2set200801</t>
        </is>
      </c>
    </row>
    <row r="9103" customFormat="1" s="93">
      <c r="B9103" s="127" t="n">
        <v>44082</v>
      </c>
      <c r="C9103" s="93">
        <f>TEXT(B9103,"aaa")</f>
        <v/>
      </c>
      <c r="E9103" s="93" t="inlineStr">
        <is>
          <t>클렌징폼</t>
        </is>
      </c>
      <c r="F9103" s="93" t="inlineStr">
        <is>
          <t>카페24</t>
        </is>
      </c>
      <c r="G9103" s="93" t="inlineStr">
        <is>
          <t>클렌징폼 120ml 3set</t>
        </is>
      </c>
      <c r="H9103" s="6" t="n">
        <v>1</v>
      </c>
      <c r="I9103" s="6" t="n"/>
      <c r="J9103" s="93" t="n">
        <v>200801</v>
      </c>
      <c r="L9103" s="93" t="n">
        <v>33000</v>
      </c>
      <c r="M9103" s="93" t="n">
        <v>31069.5</v>
      </c>
      <c r="N9103" s="93" t="n">
        <v>3690</v>
      </c>
      <c r="O9103" s="148" t="n">
        <v>30000</v>
      </c>
      <c r="P9103" s="93" t="inlineStr">
        <is>
          <t>카페24클렌징폼클렌징폼 120ml 3set200801</t>
        </is>
      </c>
    </row>
    <row r="9104" customFormat="1" s="93">
      <c r="B9104" s="127" t="n">
        <v>44082</v>
      </c>
      <c r="C9104" s="93">
        <f>TEXT(B9104,"aaa")</f>
        <v/>
      </c>
      <c r="E9104" s="93" t="inlineStr">
        <is>
          <t>토너</t>
        </is>
      </c>
      <c r="F9104" s="93" t="inlineStr">
        <is>
          <t>큐텐재팬</t>
        </is>
      </c>
      <c r="G9104" s="93" t="inlineStr">
        <is>
          <t>200726=250ml</t>
        </is>
      </c>
      <c r="H9104" s="6" t="n">
        <v>61</v>
      </c>
      <c r="I9104" s="6" t="n"/>
      <c r="J9104" s="93" t="n">
        <v>200801</v>
      </c>
      <c r="L9104" s="93" t="n">
        <v>2013000</v>
      </c>
      <c r="M9104" s="93" t="n">
        <v>1791570</v>
      </c>
      <c r="N9104" s="93" t="n">
        <v>187880</v>
      </c>
      <c r="O9104" s="148" t="n">
        <v>1830000</v>
      </c>
      <c r="P9104" s="93" t="inlineStr">
        <is>
          <t>큐텐재팬토너200726=250ml200801</t>
        </is>
      </c>
    </row>
    <row r="9105" customFormat="1" s="93">
      <c r="B9105" s="127" t="n">
        <v>44082</v>
      </c>
      <c r="C9105" s="93">
        <f>TEXT(B9105,"aaa")</f>
        <v/>
      </c>
      <c r="E9105" s="93" t="inlineStr">
        <is>
          <t>수딩크림</t>
        </is>
      </c>
      <c r="F9105" s="93" t="inlineStr">
        <is>
          <t>큐텐재팬</t>
        </is>
      </c>
      <c r="G9105" s="93" t="inlineStr">
        <is>
          <t>200726=수딩크림 100ml</t>
        </is>
      </c>
      <c r="H9105" s="6" t="n">
        <v>4</v>
      </c>
      <c r="I9105" s="6" t="n"/>
      <c r="J9105" s="93" t="n">
        <v>200801</v>
      </c>
      <c r="L9105" s="93" t="n">
        <v>176000</v>
      </c>
      <c r="M9105" s="93" t="n">
        <v>156640</v>
      </c>
      <c r="N9105" s="93" t="n">
        <v>17100</v>
      </c>
      <c r="O9105" s="148" t="n">
        <v>160000</v>
      </c>
      <c r="P9105" s="93" t="inlineStr">
        <is>
          <t>큐텐재팬수딩크림200726=수딩크림 100ml200801</t>
        </is>
      </c>
    </row>
    <row r="9106" customFormat="1" s="93">
      <c r="B9106" s="127" t="n">
        <v>44082</v>
      </c>
      <c r="C9106" s="93">
        <f>TEXT(B9106,"aaa")</f>
        <v/>
      </c>
      <c r="E9106" s="93" t="inlineStr">
        <is>
          <t>머드크림마스크</t>
        </is>
      </c>
      <c r="F9106" s="93" t="inlineStr">
        <is>
          <t>큐텐재팬</t>
        </is>
      </c>
      <c r="G9106" s="93" t="inlineStr">
        <is>
          <t>200726=머드크림마스크 100ml</t>
        </is>
      </c>
      <c r="H9106" s="6" t="n">
        <v>2</v>
      </c>
      <c r="I9106" s="6" t="n"/>
      <c r="J9106" s="93" t="n">
        <v>200801</v>
      </c>
      <c r="L9106" s="93" t="n">
        <v>72000</v>
      </c>
      <c r="M9106" s="93" t="n">
        <v>64080</v>
      </c>
      <c r="N9106" s="93" t="n">
        <v>2884</v>
      </c>
      <c r="O9106" s="148" t="n">
        <v>65454.54545454545</v>
      </c>
      <c r="P9106" s="93" t="inlineStr">
        <is>
          <t>큐텐재팬머드크림마스크200726=머드크림마스크 100ml200801</t>
        </is>
      </c>
    </row>
    <row r="9107" customFormat="1" s="93">
      <c r="B9107" s="127" t="n">
        <v>44082</v>
      </c>
      <c r="C9107" s="93">
        <f>TEXT(B9107,"aaa")</f>
        <v/>
      </c>
      <c r="E9107" s="93" t="inlineStr">
        <is>
          <t>토너</t>
        </is>
      </c>
      <c r="F9107" s="93" t="inlineStr">
        <is>
          <t>큐텐재팬</t>
        </is>
      </c>
      <c r="G9107" s="93" t="inlineStr">
        <is>
          <t>200726=250ml 2set</t>
        </is>
      </c>
      <c r="H9107" s="6" t="n">
        <v>48</v>
      </c>
      <c r="I9107" s="6" t="n"/>
      <c r="J9107" s="93" t="n">
        <v>200801</v>
      </c>
      <c r="L9107" s="93" t="n">
        <v>2544000</v>
      </c>
      <c r="M9107" s="93" t="n">
        <v>2264160</v>
      </c>
      <c r="N9107" s="93" t="n">
        <v>295680</v>
      </c>
      <c r="O9107" s="148" t="n">
        <v>2312727.272727272</v>
      </c>
      <c r="P9107" s="93" t="inlineStr">
        <is>
          <t>큐텐재팬토너200726=250ml 2set200801</t>
        </is>
      </c>
    </row>
    <row r="9108" customFormat="1" s="93">
      <c r="B9108" s="127" t="n">
        <v>44083</v>
      </c>
      <c r="C9108" s="93">
        <f>TEXT(B9108,"aaa")</f>
        <v/>
      </c>
      <c r="E9108" s="93" t="inlineStr">
        <is>
          <t>토너</t>
        </is>
      </c>
      <c r="F9108" s="93" t="inlineStr">
        <is>
          <t>W컨셉</t>
        </is>
      </c>
      <c r="G9108" s="93" t="inlineStr">
        <is>
          <t>250ml</t>
        </is>
      </c>
      <c r="H9108" s="6" t="n">
        <v>1</v>
      </c>
      <c r="I9108" s="6" t="n"/>
      <c r="J9108" s="93" t="n">
        <v>200801</v>
      </c>
      <c r="L9108" s="93" t="n">
        <v>20000</v>
      </c>
      <c r="M9108" s="93" t="n">
        <v>14400</v>
      </c>
      <c r="N9108" s="93" t="n">
        <v>3080</v>
      </c>
      <c r="O9108" s="148" t="n">
        <v>18181.81818181818</v>
      </c>
      <c r="P9108" s="93" t="inlineStr">
        <is>
          <t>W컨셉토너250ml200801</t>
        </is>
      </c>
    </row>
    <row r="9109" customFormat="1" s="93">
      <c r="B9109" s="127" t="n">
        <v>44083</v>
      </c>
      <c r="C9109" s="93">
        <f>TEXT(B9109,"aaa")</f>
        <v/>
      </c>
      <c r="E9109" s="93" t="inlineStr">
        <is>
          <t>토너</t>
        </is>
      </c>
      <c r="F9109" s="93" t="inlineStr">
        <is>
          <t>W컨셉</t>
        </is>
      </c>
      <c r="G9109" s="93" t="inlineStr">
        <is>
          <t>250ml 2set</t>
        </is>
      </c>
      <c r="H9109" s="6" t="n">
        <v>5</v>
      </c>
      <c r="I9109" s="6" t="n"/>
      <c r="J9109" s="93" t="n">
        <v>200801</v>
      </c>
      <c r="L9109" s="93" t="n">
        <v>175000</v>
      </c>
      <c r="M9109" s="93" t="n">
        <v>126000</v>
      </c>
      <c r="N9109" s="93" t="n">
        <v>30800</v>
      </c>
      <c r="O9109" s="148" t="n">
        <v>159090.9090909091</v>
      </c>
      <c r="P9109" s="93" t="inlineStr">
        <is>
          <t>W컨셉토너250ml 2set200801</t>
        </is>
      </c>
    </row>
    <row r="9110" customFormat="1" s="93">
      <c r="B9110" s="127" t="n">
        <v>44083</v>
      </c>
      <c r="C9110" s="93">
        <f>TEXT(B9110,"aaa")</f>
        <v/>
      </c>
      <c r="E9110" s="93" t="inlineStr">
        <is>
          <t>토너</t>
        </is>
      </c>
      <c r="F9110" s="93" t="inlineStr">
        <is>
          <t>쇼피말레이시아</t>
        </is>
      </c>
      <c r="G9110" s="93" t="inlineStr">
        <is>
          <t>200820=250ml</t>
        </is>
      </c>
      <c r="H9110" s="6" t="n">
        <v>1</v>
      </c>
      <c r="I9110" s="6" t="n"/>
      <c r="J9110" s="93" t="n">
        <v>200801</v>
      </c>
      <c r="L9110" s="93" t="n">
        <v>19914</v>
      </c>
      <c r="M9110" s="93" t="n">
        <v>18719.16</v>
      </c>
      <c r="N9110" s="93" t="n">
        <v>3080</v>
      </c>
      <c r="O9110" s="148" t="n">
        <v>18103.63636363636</v>
      </c>
      <c r="P9110" s="93" t="inlineStr">
        <is>
          <t>쇼피말레이시아토너200820=250ml200801</t>
        </is>
      </c>
    </row>
    <row r="9111" customFormat="1" s="93">
      <c r="B9111" s="127" t="n">
        <v>44083</v>
      </c>
      <c r="C9111" s="93">
        <f>TEXT(B9111,"aaa")</f>
        <v/>
      </c>
      <c r="E9111" s="93" t="inlineStr">
        <is>
          <t>토너</t>
        </is>
      </c>
      <c r="F9111" s="93" t="inlineStr">
        <is>
          <t>쇼피싱가폴</t>
        </is>
      </c>
      <c r="G9111" s="93" t="inlineStr">
        <is>
          <t>200831=250ml</t>
        </is>
      </c>
      <c r="H9111" s="6" t="n">
        <v>1</v>
      </c>
      <c r="I9111" s="6" t="n"/>
      <c r="J9111" s="93" t="n">
        <v>200801</v>
      </c>
      <c r="L9111" s="93" t="n">
        <v>23073</v>
      </c>
      <c r="M9111" s="93" t="n">
        <v>21425.5878</v>
      </c>
      <c r="N9111" s="93" t="n">
        <v>3080</v>
      </c>
      <c r="O9111" s="148" t="n">
        <v>20975.45454545454</v>
      </c>
      <c r="P9111" s="93" t="inlineStr">
        <is>
          <t>쇼피싱가폴토너200831=250ml200801</t>
        </is>
      </c>
    </row>
    <row r="9112" customFormat="1" s="93">
      <c r="B9112" s="127" t="n">
        <v>44083</v>
      </c>
      <c r="C9112" s="93">
        <f>TEXT(B9112,"aaa")</f>
        <v/>
      </c>
      <c r="E9112" s="93" t="inlineStr">
        <is>
          <t>앰플</t>
        </is>
      </c>
      <c r="F9112" s="93" t="inlineStr">
        <is>
          <t>쇼피싱가폴</t>
        </is>
      </c>
      <c r="G9112" s="93" t="inlineStr">
        <is>
          <t>200831=앰플 30ml</t>
        </is>
      </c>
      <c r="H9112" s="6" t="n">
        <v>1</v>
      </c>
      <c r="I9112" s="6" t="n"/>
      <c r="J9112" s="93" t="n">
        <v>200801</v>
      </c>
      <c r="L9112" s="93" t="n">
        <v>33086</v>
      </c>
      <c r="M9112" s="93" t="n">
        <v>30723.6596</v>
      </c>
      <c r="N9112" s="93" t="n">
        <v>3397</v>
      </c>
      <c r="O9112" s="148" t="n">
        <v>30078.18181818182</v>
      </c>
      <c r="P9112" s="93" t="inlineStr">
        <is>
          <t>쇼피싱가폴앰플200831=앰플 30ml200801</t>
        </is>
      </c>
    </row>
    <row r="9113" customFormat="1" s="93">
      <c r="B9113" s="127" t="n">
        <v>44083</v>
      </c>
      <c r="C9113" s="93">
        <f>TEXT(B9113,"aaa")</f>
        <v/>
      </c>
      <c r="E9113" s="93" t="inlineStr">
        <is>
          <t>토너</t>
        </is>
      </c>
      <c r="F9113" s="93" t="inlineStr">
        <is>
          <t>스타일쉐어</t>
        </is>
      </c>
      <c r="G9113" s="93" t="inlineStr">
        <is>
          <t>250ml</t>
        </is>
      </c>
      <c r="H9113" s="6" t="n">
        <v>10</v>
      </c>
      <c r="I9113" s="6" t="n"/>
      <c r="J9113" s="93" t="n">
        <v>200801</v>
      </c>
      <c r="L9113" s="93" t="n">
        <v>200000</v>
      </c>
      <c r="M9113" s="93" t="n">
        <v>150000</v>
      </c>
      <c r="N9113" s="93" t="n">
        <v>30800</v>
      </c>
      <c r="O9113" s="148" t="n">
        <v>181818.1818181818</v>
      </c>
      <c r="P9113" s="93" t="inlineStr">
        <is>
          <t>스타일쉐어토너250ml200801</t>
        </is>
      </c>
    </row>
    <row r="9114" customFormat="1" s="93">
      <c r="B9114" s="127" t="n">
        <v>44083</v>
      </c>
      <c r="C9114" s="93">
        <f>TEXT(B9114,"aaa")</f>
        <v/>
      </c>
      <c r="E9114" s="93" t="inlineStr">
        <is>
          <t>토너</t>
        </is>
      </c>
      <c r="F9114" s="93" t="inlineStr">
        <is>
          <t>아누아 CS</t>
        </is>
      </c>
      <c r="G9114" s="93" t="inlineStr">
        <is>
          <t>250ml</t>
        </is>
      </c>
      <c r="H9114" s="6" t="n">
        <v>2</v>
      </c>
      <c r="I9114" s="6" t="n"/>
      <c r="J9114" s="93" t="n">
        <v>200801</v>
      </c>
      <c r="L9114" s="93" t="n">
        <v>0</v>
      </c>
      <c r="M9114" s="93" t="n">
        <v>0</v>
      </c>
      <c r="N9114" s="93" t="n">
        <v>6160</v>
      </c>
      <c r="O9114" s="148" t="n">
        <v>0</v>
      </c>
      <c r="P9114" s="93" t="inlineStr">
        <is>
          <t>아누아 CS토너250ml200801</t>
        </is>
      </c>
    </row>
    <row r="9115" customFormat="1" s="93">
      <c r="B9115" s="127" t="n">
        <v>44083</v>
      </c>
      <c r="C9115" s="93">
        <f>TEXT(B9115,"aaa")</f>
        <v/>
      </c>
      <c r="E9115" s="93" t="inlineStr">
        <is>
          <t>앰플</t>
        </is>
      </c>
      <c r="F9115" s="93" t="inlineStr">
        <is>
          <t>아누아 CS</t>
        </is>
      </c>
      <c r="G9115" s="93" t="inlineStr">
        <is>
          <t>앰플 30ml</t>
        </is>
      </c>
      <c r="H9115" s="6" t="n">
        <v>2</v>
      </c>
      <c r="I9115" s="6" t="n"/>
      <c r="J9115" s="93" t="n">
        <v>200801</v>
      </c>
      <c r="L9115" s="93" t="n">
        <v>0</v>
      </c>
      <c r="M9115" s="93" t="n">
        <v>0</v>
      </c>
      <c r="N9115" s="93" t="n">
        <v>6794</v>
      </c>
      <c r="O9115" s="148" t="n">
        <v>0</v>
      </c>
      <c r="P9115" s="93" t="inlineStr">
        <is>
          <t>아누아 CS앰플앰플 30ml200801</t>
        </is>
      </c>
    </row>
    <row r="9116" customFormat="1" s="93">
      <c r="B9116" s="127" t="n">
        <v>44083</v>
      </c>
      <c r="C9116" s="93">
        <f>TEXT(B9116,"aaa")</f>
        <v/>
      </c>
      <c r="E9116" s="93" t="inlineStr">
        <is>
          <t>선크림</t>
        </is>
      </c>
      <c r="F9116" s="93" t="inlineStr">
        <is>
          <t>카페24</t>
        </is>
      </c>
      <c r="G9116" s="93" t="inlineStr">
        <is>
          <t>선크림 50ml</t>
        </is>
      </c>
      <c r="H9116" s="6" t="n">
        <v>3</v>
      </c>
      <c r="I9116" s="6" t="n"/>
      <c r="J9116" s="93" t="n">
        <v>200801</v>
      </c>
      <c r="L9116" s="93" t="n">
        <v>60000</v>
      </c>
      <c r="M9116" s="93" t="n">
        <v>56490</v>
      </c>
      <c r="N9116" s="93" t="n">
        <v>7035</v>
      </c>
      <c r="O9116" s="148" t="n">
        <v>54545.45454545454</v>
      </c>
      <c r="P9116" s="93" t="inlineStr">
        <is>
          <t>카페24선크림선크림 50ml200801</t>
        </is>
      </c>
    </row>
    <row r="9117" customFormat="1" s="93">
      <c r="B9117" s="127" t="n">
        <v>44083</v>
      </c>
      <c r="C9117" s="93">
        <f>TEXT(B9117,"aaa")</f>
        <v/>
      </c>
      <c r="E9117" s="93" t="inlineStr">
        <is>
          <t>선크림</t>
        </is>
      </c>
      <c r="F9117" s="93" t="inlineStr">
        <is>
          <t>카페24</t>
        </is>
      </c>
      <c r="G9117" s="93" t="inlineStr">
        <is>
          <t>선크림 50ml  2set</t>
        </is>
      </c>
      <c r="H9117" s="6" t="n">
        <v>3</v>
      </c>
      <c r="I9117" s="6" t="n"/>
      <c r="J9117" s="93" t="n">
        <v>200801</v>
      </c>
      <c r="L9117" s="93" t="n">
        <v>105000</v>
      </c>
      <c r="M9117" s="93" t="n">
        <v>98857.5</v>
      </c>
      <c r="N9117" s="93" t="n">
        <v>14070</v>
      </c>
      <c r="O9117" s="148" t="n">
        <v>95454.54545454544</v>
      </c>
      <c r="P9117" s="93" t="inlineStr">
        <is>
          <t>카페24선크림선크림 50ml  2set200801</t>
        </is>
      </c>
    </row>
    <row r="9118" customFormat="1" s="93">
      <c r="B9118" s="127" t="n">
        <v>44083</v>
      </c>
      <c r="C9118" s="93">
        <f>TEXT(B9118,"aaa")</f>
        <v/>
      </c>
      <c r="E9118" s="93" t="inlineStr">
        <is>
          <t>여름 한정 진정세트</t>
        </is>
      </c>
      <c r="F9118" s="93" t="inlineStr">
        <is>
          <t>카페24</t>
        </is>
      </c>
      <c r="G9118" s="93" t="inlineStr">
        <is>
          <t>여름 한정 진정세트</t>
        </is>
      </c>
      <c r="H9118" s="6" t="n">
        <v>1</v>
      </c>
      <c r="I9118" s="6" t="n"/>
      <c r="J9118" s="93" t="n">
        <v>200801</v>
      </c>
      <c r="L9118" s="93" t="n">
        <v>35000</v>
      </c>
      <c r="M9118" s="93" t="n">
        <v>32952.5</v>
      </c>
      <c r="N9118" s="93" t="n">
        <v>5605</v>
      </c>
      <c r="O9118" s="148" t="n">
        <v>31818.18181818182</v>
      </c>
      <c r="P9118" s="93" t="inlineStr">
        <is>
          <t>카페24여름 한정 진정세트여름 한정 진정세트200801</t>
        </is>
      </c>
    </row>
    <row r="9119" customFormat="1" s="93">
      <c r="B9119" s="127" t="n">
        <v>44083</v>
      </c>
      <c r="C9119" s="93">
        <f>TEXT(B9119,"aaa")</f>
        <v/>
      </c>
      <c r="E9119" s="93" t="inlineStr">
        <is>
          <t>여름 한정 진정세트</t>
        </is>
      </c>
      <c r="F9119" s="93" t="inlineStr">
        <is>
          <t>카페24</t>
        </is>
      </c>
      <c r="G9119" s="93" t="inlineStr">
        <is>
          <t>여름 한정 진정세트 (대용량)</t>
        </is>
      </c>
      <c r="H9119" s="6" t="n">
        <v>2</v>
      </c>
      <c r="I9119" s="6" t="n"/>
      <c r="J9119" s="93" t="n">
        <v>200801</v>
      </c>
      <c r="L9119" s="93" t="n">
        <v>90000</v>
      </c>
      <c r="M9119" s="93" t="n">
        <v>84735</v>
      </c>
      <c r="N9119" s="93" t="n">
        <v>14140</v>
      </c>
      <c r="O9119" s="148" t="n">
        <v>81818.18181818181</v>
      </c>
      <c r="P9119" s="93" t="inlineStr">
        <is>
          <t>카페24여름 한정 진정세트여름 한정 진정세트 (대용량)200801</t>
        </is>
      </c>
    </row>
    <row r="9120" customFormat="1" s="93">
      <c r="B9120" s="127" t="n">
        <v>44083</v>
      </c>
      <c r="C9120" s="93">
        <f>TEXT(B9120,"aaa")</f>
        <v/>
      </c>
      <c r="E9120" s="93" t="inlineStr">
        <is>
          <t>어성초진정패키지</t>
        </is>
      </c>
      <c r="F9120" s="93" t="inlineStr">
        <is>
          <t>카페24</t>
        </is>
      </c>
      <c r="G9120" s="93" t="inlineStr">
        <is>
          <t>어성초 진정패키지세트</t>
        </is>
      </c>
      <c r="H9120" s="6" t="n">
        <v>5</v>
      </c>
      <c r="I9120" s="6" t="n"/>
      <c r="J9120" s="93" t="n">
        <v>200801</v>
      </c>
      <c r="L9120" s="93" t="n">
        <v>495000</v>
      </c>
      <c r="M9120" s="93" t="n">
        <v>466042.5</v>
      </c>
      <c r="N9120" s="93" t="n">
        <v>75685</v>
      </c>
      <c r="O9120" s="148" t="n">
        <v>449999.9999999999</v>
      </c>
      <c r="P9120" s="93" t="inlineStr">
        <is>
          <t>카페24어성초진정패키지어성초 진정패키지세트200801</t>
        </is>
      </c>
    </row>
    <row r="9121" customFormat="1" s="93">
      <c r="B9121" s="127" t="n">
        <v>44083</v>
      </c>
      <c r="C9121" s="93">
        <f>TEXT(B9121,"aaa")</f>
        <v/>
      </c>
      <c r="E9121" s="93" t="inlineStr">
        <is>
          <t>머드크림마스크</t>
        </is>
      </c>
      <c r="F9121" s="93" t="inlineStr">
        <is>
          <t>카페24</t>
        </is>
      </c>
      <c r="G9121" s="93" t="inlineStr">
        <is>
          <t>머드크림마스크 100ml</t>
        </is>
      </c>
      <c r="H9121" s="6" t="n">
        <v>6</v>
      </c>
      <c r="I9121" s="6" t="n"/>
      <c r="J9121" s="93" t="n">
        <v>200801</v>
      </c>
      <c r="L9121" s="93" t="n">
        <v>120000</v>
      </c>
      <c r="M9121" s="93" t="n">
        <v>112980</v>
      </c>
      <c r="N9121" s="93" t="n">
        <v>8652</v>
      </c>
      <c r="O9121" s="148" t="n">
        <v>109090.9090909091</v>
      </c>
      <c r="P9121" s="93" t="inlineStr">
        <is>
          <t>카페24머드크림마스크머드크림마스크 100ml200801</t>
        </is>
      </c>
    </row>
    <row r="9122" customFormat="1" s="93">
      <c r="B9122" s="127" t="n">
        <v>44083</v>
      </c>
      <c r="C9122" s="93">
        <f>TEXT(B9122,"aaa")</f>
        <v/>
      </c>
      <c r="E9122" s="93" t="inlineStr">
        <is>
          <t>마스크팩</t>
        </is>
      </c>
      <c r="F9122" s="93" t="inlineStr">
        <is>
          <t>카페24</t>
        </is>
      </c>
      <c r="G9122" s="93" t="inlineStr">
        <is>
          <t>마스크팩 1매</t>
        </is>
      </c>
      <c r="H9122" s="6" t="n">
        <v>4</v>
      </c>
      <c r="I9122" s="6" t="n"/>
      <c r="J9122" s="93" t="n">
        <v>200801</v>
      </c>
      <c r="L9122" s="93" t="n">
        <v>16000</v>
      </c>
      <c r="M9122" s="93" t="n">
        <v>15064</v>
      </c>
      <c r="N9122" s="93" t="n">
        <v>1588</v>
      </c>
      <c r="O9122" s="148" t="n">
        <v>14545.45454545454</v>
      </c>
      <c r="P9122" s="93" t="inlineStr">
        <is>
          <t>카페24마스크팩마스크팩 1매200801</t>
        </is>
      </c>
    </row>
    <row r="9123" customFormat="1" s="93">
      <c r="B9123" s="127" t="n">
        <v>44083</v>
      </c>
      <c r="C9123" s="93">
        <f>TEXT(B9123,"aaa")</f>
        <v/>
      </c>
      <c r="E9123" s="93" t="inlineStr">
        <is>
          <t>마스크팩</t>
        </is>
      </c>
      <c r="F9123" s="93" t="inlineStr">
        <is>
          <t>카페24</t>
        </is>
      </c>
      <c r="G9123" s="93" t="inlineStr">
        <is>
          <t>마스크팩 10매</t>
        </is>
      </c>
      <c r="H9123" s="6" t="n">
        <v>2</v>
      </c>
      <c r="I9123" s="6" t="n"/>
      <c r="J9123" s="93" t="n">
        <v>200801</v>
      </c>
      <c r="L9123" s="93" t="n">
        <v>40000</v>
      </c>
      <c r="M9123" s="93" t="n">
        <v>37660</v>
      </c>
      <c r="N9123" s="93" t="n">
        <v>7940</v>
      </c>
      <c r="O9123" s="148" t="n">
        <v>36363.63636363636</v>
      </c>
      <c r="P9123" s="93" t="inlineStr">
        <is>
          <t>카페24마스크팩마스크팩 10매200801</t>
        </is>
      </c>
    </row>
    <row r="9124" customFormat="1" s="93">
      <c r="B9124" s="127" t="n">
        <v>44083</v>
      </c>
      <c r="C9124" s="93">
        <f>TEXT(B9124,"aaa")</f>
        <v/>
      </c>
      <c r="E9124" s="93" t="inlineStr">
        <is>
          <t>토너</t>
        </is>
      </c>
      <c r="F9124" s="93" t="inlineStr">
        <is>
          <t>카페24</t>
        </is>
      </c>
      <c r="G9124" s="93" t="inlineStr">
        <is>
          <t>250ml</t>
        </is>
      </c>
      <c r="H9124" s="6" t="n">
        <v>81</v>
      </c>
      <c r="I9124" s="6" t="n"/>
      <c r="J9124" s="93" t="n">
        <v>200801</v>
      </c>
      <c r="L9124" s="93" t="n">
        <v>1620000</v>
      </c>
      <c r="M9124" s="93" t="n">
        <v>1525230</v>
      </c>
      <c r="N9124" s="93" t="n">
        <v>249480</v>
      </c>
      <c r="O9124" s="148" t="n">
        <v>1472727.272727273</v>
      </c>
      <c r="P9124" s="93" t="inlineStr">
        <is>
          <t>카페24토너250ml200801</t>
        </is>
      </c>
    </row>
    <row r="9125" customFormat="1" s="93">
      <c r="B9125" s="127" t="n">
        <v>44083</v>
      </c>
      <c r="C9125" s="93">
        <f>TEXT(B9125,"aaa")</f>
        <v/>
      </c>
      <c r="E9125" s="93" t="inlineStr">
        <is>
          <t>토너</t>
        </is>
      </c>
      <c r="F9125" s="93" t="inlineStr">
        <is>
          <t>카페24</t>
        </is>
      </c>
      <c r="G9125" s="93" t="inlineStr">
        <is>
          <t>250ml 2set</t>
        </is>
      </c>
      <c r="H9125" s="6" t="n">
        <v>64</v>
      </c>
      <c r="I9125" s="6" t="n"/>
      <c r="J9125" s="93" t="n">
        <v>200801</v>
      </c>
      <c r="L9125" s="93" t="n">
        <v>2240000</v>
      </c>
      <c r="M9125" s="93" t="n">
        <v>2108960</v>
      </c>
      <c r="N9125" s="93" t="n">
        <v>394240</v>
      </c>
      <c r="O9125" s="148" t="n">
        <v>2036363.636363636</v>
      </c>
      <c r="P9125" s="93" t="inlineStr">
        <is>
          <t>카페24토너250ml 2set200801</t>
        </is>
      </c>
    </row>
    <row r="9126" customFormat="1" s="93">
      <c r="B9126" s="127" t="n">
        <v>44083</v>
      </c>
      <c r="C9126" s="93">
        <f>TEXT(B9126,"aaa")</f>
        <v/>
      </c>
      <c r="E9126" s="93" t="inlineStr">
        <is>
          <t>토너</t>
        </is>
      </c>
      <c r="F9126" s="93" t="inlineStr">
        <is>
          <t>카페24</t>
        </is>
      </c>
      <c r="G9126" s="93" t="inlineStr">
        <is>
          <t>500ml</t>
        </is>
      </c>
      <c r="H9126" s="6" t="n">
        <v>95</v>
      </c>
      <c r="I9126" s="6" t="n"/>
      <c r="J9126" s="93" t="n">
        <v>200801</v>
      </c>
      <c r="L9126" s="93" t="n">
        <v>3135000</v>
      </c>
      <c r="M9126" s="93" t="n">
        <v>2951602.5</v>
      </c>
      <c r="N9126" s="93" t="n">
        <v>411350</v>
      </c>
      <c r="O9126" s="148" t="n">
        <v>2850000</v>
      </c>
      <c r="P9126" s="93" t="inlineStr">
        <is>
          <t>카페24토너500ml200801</t>
        </is>
      </c>
    </row>
    <row r="9127" customFormat="1" s="93">
      <c r="B9127" s="127" t="n">
        <v>44083</v>
      </c>
      <c r="C9127" s="93">
        <f>TEXT(B9127,"aaa")</f>
        <v/>
      </c>
      <c r="E9127" s="93" t="inlineStr">
        <is>
          <t>토너</t>
        </is>
      </c>
      <c r="F9127" s="93" t="inlineStr">
        <is>
          <t>카페24</t>
        </is>
      </c>
      <c r="G9127" s="93" t="inlineStr">
        <is>
          <t>스킨팩 화장솜 60P</t>
        </is>
      </c>
      <c r="H9127" s="6" t="n">
        <v>52</v>
      </c>
      <c r="I9127" s="6" t="n"/>
      <c r="J9127" s="93" t="n">
        <v>200801</v>
      </c>
      <c r="L9127" s="93" t="n">
        <v>156000</v>
      </c>
      <c r="M9127" s="93" t="n">
        <v>146874</v>
      </c>
      <c r="N9127" s="93" t="n">
        <v>57720</v>
      </c>
      <c r="O9127" s="148" t="n">
        <v>141818.1818181818</v>
      </c>
      <c r="P9127" s="93" t="inlineStr">
        <is>
          <t>카페24토너스킨팩 화장솜 60P200801</t>
        </is>
      </c>
    </row>
    <row r="9128" customFormat="1" s="93">
      <c r="B9128" s="127" t="n">
        <v>44083</v>
      </c>
      <c r="C9128" s="93">
        <f>TEXT(B9128,"aaa")</f>
        <v/>
      </c>
      <c r="E9128" s="93" t="inlineStr">
        <is>
          <t>앰플</t>
        </is>
      </c>
      <c r="F9128" s="93" t="inlineStr">
        <is>
          <t>카페24</t>
        </is>
      </c>
      <c r="G9128" s="93" t="inlineStr">
        <is>
          <t>앰플 30ml</t>
        </is>
      </c>
      <c r="H9128" s="6" t="n">
        <v>39</v>
      </c>
      <c r="I9128" s="6" t="n"/>
      <c r="J9128" s="93" t="n">
        <v>200801</v>
      </c>
      <c r="L9128" s="93" t="n">
        <v>1092000</v>
      </c>
      <c r="M9128" s="93" t="n">
        <v>1028118</v>
      </c>
      <c r="N9128" s="93" t="n">
        <v>132483</v>
      </c>
      <c r="O9128" s="148" t="n">
        <v>992727.2727272726</v>
      </c>
      <c r="P9128" s="93" t="inlineStr">
        <is>
          <t>카페24앰플앰플 30ml200801</t>
        </is>
      </c>
    </row>
    <row r="9129" customFormat="1" s="93">
      <c r="B9129" s="127" t="n">
        <v>44083</v>
      </c>
      <c r="C9129" s="93">
        <f>TEXT(B9129,"aaa")</f>
        <v/>
      </c>
      <c r="E9129" s="93" t="inlineStr">
        <is>
          <t>앰플</t>
        </is>
      </c>
      <c r="F9129" s="93" t="inlineStr">
        <is>
          <t>카페24</t>
        </is>
      </c>
      <c r="G9129" s="93" t="inlineStr">
        <is>
          <t>앰플 30ml  2set</t>
        </is>
      </c>
      <c r="H9129" s="6" t="n">
        <v>4</v>
      </c>
      <c r="I9129" s="6" t="n"/>
      <c r="J9129" s="93" t="n">
        <v>200801</v>
      </c>
      <c r="L9129" s="93" t="n">
        <v>192000</v>
      </c>
      <c r="M9129" s="93" t="n">
        <v>180768</v>
      </c>
      <c r="N9129" s="93" t="n">
        <v>27176</v>
      </c>
      <c r="O9129" s="148" t="n">
        <v>174545.4545454545</v>
      </c>
      <c r="P9129" s="93" t="inlineStr">
        <is>
          <t>카페24앰플앰플 30ml  2set200801</t>
        </is>
      </c>
    </row>
    <row r="9130" customFormat="1" s="93">
      <c r="B9130" s="127" t="n">
        <v>44083</v>
      </c>
      <c r="C9130" s="93">
        <f>TEXT(B9130,"aaa")</f>
        <v/>
      </c>
      <c r="E9130" s="93" t="inlineStr">
        <is>
          <t>수딩크림</t>
        </is>
      </c>
      <c r="F9130" s="93" t="inlineStr">
        <is>
          <t>카페24</t>
        </is>
      </c>
      <c r="G9130" s="93" t="inlineStr">
        <is>
          <t>수딩크림 100ml</t>
        </is>
      </c>
      <c r="H9130" s="6" t="n">
        <v>17</v>
      </c>
      <c r="I9130" s="6" t="n"/>
      <c r="J9130" s="93" t="n">
        <v>200801</v>
      </c>
      <c r="L9130" s="93" t="n">
        <v>646000</v>
      </c>
      <c r="M9130" s="93" t="n">
        <v>608209</v>
      </c>
      <c r="N9130" s="93" t="n">
        <v>51765</v>
      </c>
      <c r="O9130" s="148" t="n">
        <v>587272.7272727272</v>
      </c>
      <c r="P9130" s="93" t="inlineStr">
        <is>
          <t>카페24수딩크림수딩크림 100ml200801</t>
        </is>
      </c>
    </row>
    <row r="9131" customFormat="1" s="93">
      <c r="B9131" s="127" t="n">
        <v>44083</v>
      </c>
      <c r="C9131" s="93">
        <f>TEXT(B9131,"aaa")</f>
        <v/>
      </c>
      <c r="E9131" s="93" t="inlineStr">
        <is>
          <t>클렌징폼</t>
        </is>
      </c>
      <c r="F9131" s="93" t="inlineStr">
        <is>
          <t>카페24</t>
        </is>
      </c>
      <c r="G9131" s="93" t="inlineStr">
        <is>
          <t>클렌징폼 120ml</t>
        </is>
      </c>
      <c r="H9131" s="6" t="n">
        <v>12</v>
      </c>
      <c r="I9131" s="6" t="n"/>
      <c r="J9131" s="93" t="n">
        <v>200801</v>
      </c>
      <c r="L9131" s="93" t="n">
        <v>156000</v>
      </c>
      <c r="M9131" s="93" t="n">
        <v>146874</v>
      </c>
      <c r="N9131" s="93" t="n">
        <v>33000</v>
      </c>
      <c r="O9131" s="148" t="n">
        <v>141818.1818181818</v>
      </c>
      <c r="P9131" s="93" t="inlineStr">
        <is>
          <t>카페24클렌징폼클렌징폼 120ml200801</t>
        </is>
      </c>
    </row>
    <row r="9132" customFormat="1" s="93">
      <c r="B9132" s="127" t="n">
        <v>44083</v>
      </c>
      <c r="C9132" s="93">
        <f>TEXT(B9132,"aaa")</f>
        <v/>
      </c>
      <c r="E9132" s="93" t="inlineStr">
        <is>
          <t>클렌징폼</t>
        </is>
      </c>
      <c r="F9132" s="93" t="inlineStr">
        <is>
          <t>카페24</t>
        </is>
      </c>
      <c r="G9132" s="93" t="inlineStr">
        <is>
          <t>클렌징폼 120ml 2set</t>
        </is>
      </c>
      <c r="H9132" s="6" t="n">
        <v>3</v>
      </c>
      <c r="I9132" s="6" t="n"/>
      <c r="J9132" s="93" t="n">
        <v>200801</v>
      </c>
      <c r="L9132" s="93" t="n">
        <v>72000</v>
      </c>
      <c r="M9132" s="93" t="n">
        <v>67788</v>
      </c>
      <c r="N9132" s="93" t="n">
        <v>7380</v>
      </c>
      <c r="O9132" s="148" t="n">
        <v>65454.54545454545</v>
      </c>
      <c r="P9132" s="93" t="inlineStr">
        <is>
          <t>카페24클렌징폼클렌징폼 120ml 2set200801</t>
        </is>
      </c>
    </row>
    <row r="9133" customFormat="1" s="93">
      <c r="B9133" s="127" t="n">
        <v>44083</v>
      </c>
      <c r="C9133" s="93">
        <f>TEXT(B9133,"aaa")</f>
        <v/>
      </c>
      <c r="E9133" s="93" t="inlineStr">
        <is>
          <t>토너</t>
        </is>
      </c>
      <c r="F9133" s="93" t="inlineStr">
        <is>
          <t>큐텐재팬</t>
        </is>
      </c>
      <c r="G9133" s="93" t="inlineStr">
        <is>
          <t>200726=250ml</t>
        </is>
      </c>
      <c r="H9133" s="6" t="n">
        <v>15</v>
      </c>
      <c r="I9133" s="6" t="n"/>
      <c r="J9133" s="93" t="n">
        <v>200801</v>
      </c>
      <c r="L9133" s="93" t="n">
        <v>495000</v>
      </c>
      <c r="M9133" s="93" t="n">
        <v>440550</v>
      </c>
      <c r="N9133" s="93" t="n">
        <v>46200</v>
      </c>
      <c r="O9133" s="148" t="n">
        <v>449999.9999999999</v>
      </c>
      <c r="P9133" s="93" t="inlineStr">
        <is>
          <t>큐텐재팬토너200726=250ml200801</t>
        </is>
      </c>
    </row>
    <row r="9134" customFormat="1" s="93">
      <c r="B9134" s="127" t="n">
        <v>44083</v>
      </c>
      <c r="C9134" s="93">
        <f>TEXT(B9134,"aaa")</f>
        <v/>
      </c>
      <c r="E9134" s="93" t="inlineStr">
        <is>
          <t>수딩크림</t>
        </is>
      </c>
      <c r="F9134" s="93" t="inlineStr">
        <is>
          <t>큐텐재팬</t>
        </is>
      </c>
      <c r="G9134" s="93" t="inlineStr">
        <is>
          <t>200726=수딩크림 100ml</t>
        </is>
      </c>
      <c r="H9134" s="6" t="n">
        <v>1</v>
      </c>
      <c r="I9134" s="6" t="n"/>
      <c r="J9134" s="93" t="n">
        <v>200801</v>
      </c>
      <c r="L9134" s="93" t="n">
        <v>44000</v>
      </c>
      <c r="M9134" s="93" t="n">
        <v>39160</v>
      </c>
      <c r="N9134" s="93" t="n">
        <v>4275</v>
      </c>
      <c r="O9134" s="148" t="n">
        <v>40000</v>
      </c>
      <c r="P9134" s="93" t="inlineStr">
        <is>
          <t>큐텐재팬수딩크림200726=수딩크림 100ml200801</t>
        </is>
      </c>
    </row>
    <row r="9135" customFormat="1" s="93">
      <c r="B9135" s="127" t="n">
        <v>44083</v>
      </c>
      <c r="C9135" s="93">
        <f>TEXT(B9135,"aaa")</f>
        <v/>
      </c>
      <c r="E9135" s="93" t="inlineStr">
        <is>
          <t>토너</t>
        </is>
      </c>
      <c r="F9135" s="93" t="inlineStr">
        <is>
          <t>큐텐재팬</t>
        </is>
      </c>
      <c r="G9135" s="93" t="inlineStr">
        <is>
          <t>200726=250ml 2set</t>
        </is>
      </c>
      <c r="H9135" s="6" t="n">
        <v>6</v>
      </c>
      <c r="I9135" s="6" t="n"/>
      <c r="J9135" s="93" t="n">
        <v>200801</v>
      </c>
      <c r="L9135" s="93" t="n">
        <v>318000</v>
      </c>
      <c r="M9135" s="93" t="n">
        <v>283020</v>
      </c>
      <c r="N9135" s="93" t="n">
        <v>36960</v>
      </c>
      <c r="O9135" s="148" t="n">
        <v>289090.9090909091</v>
      </c>
      <c r="P9135" s="93" t="inlineStr">
        <is>
          <t>큐텐재팬토너200726=250ml 2set200801</t>
        </is>
      </c>
    </row>
    <row r="9136">
      <c r="A9136" s="93" t="n"/>
      <c r="B9136" s="127" t="n">
        <v>44084</v>
      </c>
      <c r="C9136" s="93">
        <f>TEXT(B9136,"aaa")</f>
        <v/>
      </c>
      <c r="D9136" s="93" t="n"/>
      <c r="E9136" s="93" t="inlineStr">
        <is>
          <t>토너</t>
        </is>
      </c>
      <c r="F9136" s="93" t="inlineStr">
        <is>
          <t>W컨셉</t>
        </is>
      </c>
      <c r="G9136" s="93" t="inlineStr">
        <is>
          <t>250ml</t>
        </is>
      </c>
      <c r="H9136" s="6" t="n">
        <v>2</v>
      </c>
      <c r="I9136" s="6" t="n"/>
      <c r="J9136" s="93" t="n">
        <v>200801</v>
      </c>
      <c r="K9136" s="93" t="n"/>
      <c r="L9136" s="93" t="n">
        <v>40000</v>
      </c>
      <c r="M9136" s="93" t="n">
        <v>28800</v>
      </c>
      <c r="N9136" s="93" t="n">
        <v>6160</v>
      </c>
      <c r="O9136" s="148" t="n">
        <v>36363.63636363636</v>
      </c>
      <c r="P9136" s="93" t="inlineStr">
        <is>
          <t>W컨셉토너250ml200801</t>
        </is>
      </c>
    </row>
    <row r="9137">
      <c r="A9137" s="93" t="n"/>
      <c r="B9137" s="127" t="n">
        <v>44084</v>
      </c>
      <c r="C9137" s="93">
        <f>TEXT(B9137,"aaa")</f>
        <v/>
      </c>
      <c r="D9137" s="93" t="n"/>
      <c r="E9137" s="93" t="inlineStr">
        <is>
          <t>토너</t>
        </is>
      </c>
      <c r="F9137" s="93" t="inlineStr">
        <is>
          <t>W컨셉</t>
        </is>
      </c>
      <c r="G9137" s="93" t="inlineStr">
        <is>
          <t>250ml 2set</t>
        </is>
      </c>
      <c r="H9137" s="6" t="n">
        <v>3</v>
      </c>
      <c r="I9137" s="6" t="n"/>
      <c r="J9137" s="93" t="n">
        <v>200801</v>
      </c>
      <c r="K9137" s="93" t="n"/>
      <c r="L9137" s="93" t="n">
        <v>105000</v>
      </c>
      <c r="M9137" s="93" t="n">
        <v>75600</v>
      </c>
      <c r="N9137" s="93" t="n">
        <v>18480</v>
      </c>
      <c r="O9137" s="148" t="n">
        <v>95454.54545454544</v>
      </c>
      <c r="P9137" s="93" t="inlineStr">
        <is>
          <t>W컨셉토너250ml 2set200801</t>
        </is>
      </c>
    </row>
    <row r="9138">
      <c r="A9138" s="93" t="n"/>
      <c r="B9138" s="127" t="n">
        <v>44084</v>
      </c>
      <c r="C9138" s="93">
        <f>TEXT(B9138,"aaa")</f>
        <v/>
      </c>
      <c r="D9138" s="93" t="n"/>
      <c r="E9138" s="93" t="inlineStr">
        <is>
          <t>토너</t>
        </is>
      </c>
      <c r="F9138" s="93" t="inlineStr">
        <is>
          <t>쇼피인도네시아</t>
        </is>
      </c>
      <c r="G9138" s="93" t="inlineStr">
        <is>
          <t>200831=500ml</t>
        </is>
      </c>
      <c r="H9138" s="6" t="n">
        <v>1</v>
      </c>
      <c r="I9138" s="6" t="n"/>
      <c r="J9138" s="93" t="n">
        <v>200801</v>
      </c>
      <c r="K9138" s="93" t="n"/>
      <c r="L9138" s="93" t="n">
        <v>39935</v>
      </c>
      <c r="M9138" s="93" t="n">
        <v>37538.9</v>
      </c>
      <c r="N9138" s="93" t="n">
        <v>4330</v>
      </c>
      <c r="O9138" s="148" t="n">
        <v>36304.54545454545</v>
      </c>
      <c r="P9138" s="93" t="inlineStr">
        <is>
          <t>쇼피인도네시아토너200831=500ml200801</t>
        </is>
      </c>
    </row>
    <row r="9139">
      <c r="A9139" s="93" t="n"/>
      <c r="B9139" s="127" t="n">
        <v>44084</v>
      </c>
      <c r="C9139" s="93">
        <f>TEXT(B9139,"aaa")</f>
        <v/>
      </c>
      <c r="D9139" s="93" t="n"/>
      <c r="E9139" s="93" t="inlineStr">
        <is>
          <t>토너</t>
        </is>
      </c>
      <c r="F9139" s="93" t="inlineStr">
        <is>
          <t>스타일쉐어</t>
        </is>
      </c>
      <c r="G9139" s="93" t="inlineStr">
        <is>
          <t>250ml</t>
        </is>
      </c>
      <c r="H9139" s="6" t="n">
        <v>4</v>
      </c>
      <c r="I9139" s="6" t="n"/>
      <c r="J9139" s="93" t="n">
        <v>200801</v>
      </c>
      <c r="K9139" s="93" t="n"/>
      <c r="L9139" s="93" t="n">
        <v>80000</v>
      </c>
      <c r="M9139" s="93" t="n">
        <v>60000</v>
      </c>
      <c r="N9139" s="93" t="n">
        <v>12320</v>
      </c>
      <c r="O9139" s="148" t="n">
        <v>72727.27272727272</v>
      </c>
      <c r="P9139" s="93" t="inlineStr">
        <is>
          <t>스타일쉐어토너250ml200801</t>
        </is>
      </c>
    </row>
    <row r="9140">
      <c r="A9140" s="93" t="n"/>
      <c r="B9140" s="127" t="n">
        <v>44084</v>
      </c>
      <c r="C9140" s="93">
        <f>TEXT(B9140,"aaa")</f>
        <v/>
      </c>
      <c r="D9140" s="93" t="n"/>
      <c r="E9140" s="93" t="inlineStr">
        <is>
          <t>선크림</t>
        </is>
      </c>
      <c r="F9140" s="93" t="inlineStr">
        <is>
          <t>카페24</t>
        </is>
      </c>
      <c r="G9140" s="93" t="inlineStr">
        <is>
          <t>선크림 50ml</t>
        </is>
      </c>
      <c r="H9140" s="6" t="n">
        <v>1</v>
      </c>
      <c r="I9140" s="6" t="n"/>
      <c r="J9140" s="93" t="n">
        <v>200801</v>
      </c>
      <c r="K9140" s="93" t="n"/>
      <c r="L9140" s="93" t="n">
        <v>20000</v>
      </c>
      <c r="M9140" s="93" t="n">
        <v>18830</v>
      </c>
      <c r="N9140" s="93" t="n">
        <v>2345</v>
      </c>
      <c r="O9140" s="148" t="n">
        <v>18181.81818181818</v>
      </c>
      <c r="P9140" s="93" t="inlineStr">
        <is>
          <t>카페24선크림선크림 50ml200801</t>
        </is>
      </c>
    </row>
    <row r="9141">
      <c r="A9141" s="93" t="n"/>
      <c r="B9141" s="127" t="n">
        <v>44084</v>
      </c>
      <c r="C9141" s="93">
        <f>TEXT(B9141,"aaa")</f>
        <v/>
      </c>
      <c r="D9141" s="93" t="n"/>
      <c r="E9141" s="93" t="inlineStr">
        <is>
          <t>선크림</t>
        </is>
      </c>
      <c r="F9141" s="93" t="inlineStr">
        <is>
          <t>카페24</t>
        </is>
      </c>
      <c r="G9141" s="93" t="inlineStr">
        <is>
          <t>선크림 50ml  2set</t>
        </is>
      </c>
      <c r="H9141" s="6" t="n">
        <v>1</v>
      </c>
      <c r="I9141" s="6" t="n"/>
      <c r="J9141" s="93" t="n">
        <v>200801</v>
      </c>
      <c r="K9141" s="93" t="n"/>
      <c r="L9141" s="93" t="n">
        <v>35000</v>
      </c>
      <c r="M9141" s="93" t="n">
        <v>32952.5</v>
      </c>
      <c r="N9141" s="93" t="n">
        <v>4690</v>
      </c>
      <c r="O9141" s="148" t="n">
        <v>31818.18181818182</v>
      </c>
      <c r="P9141" s="93" t="inlineStr">
        <is>
          <t>카페24선크림선크림 50ml  2set200801</t>
        </is>
      </c>
    </row>
    <row r="9142">
      <c r="A9142" s="93" t="n"/>
      <c r="B9142" s="127" t="n">
        <v>44084</v>
      </c>
      <c r="C9142" s="93">
        <f>TEXT(B9142,"aaa")</f>
        <v/>
      </c>
      <c r="D9142" s="93" t="n"/>
      <c r="E9142" s="93" t="inlineStr">
        <is>
          <t>여름 한정 진정세트</t>
        </is>
      </c>
      <c r="F9142" s="93" t="inlineStr">
        <is>
          <t>카페24</t>
        </is>
      </c>
      <c r="G9142" s="93" t="inlineStr">
        <is>
          <t>여름 한정 진정세트</t>
        </is>
      </c>
      <c r="H9142" s="6" t="n">
        <v>2</v>
      </c>
      <c r="I9142" s="6" t="n"/>
      <c r="J9142" s="93" t="n">
        <v>200801</v>
      </c>
      <c r="K9142" s="93" t="n"/>
      <c r="L9142" s="93" t="n">
        <v>70000</v>
      </c>
      <c r="M9142" s="93" t="n">
        <v>65905</v>
      </c>
      <c r="N9142" s="93" t="n">
        <v>11210</v>
      </c>
      <c r="O9142" s="148" t="n">
        <v>63636.36363636363</v>
      </c>
      <c r="P9142" s="93" t="inlineStr">
        <is>
          <t>카페24여름 한정 진정세트여름 한정 진정세트200801</t>
        </is>
      </c>
    </row>
    <row r="9143">
      <c r="A9143" s="93" t="n"/>
      <c r="B9143" s="127" t="n">
        <v>44084</v>
      </c>
      <c r="C9143" s="93">
        <f>TEXT(B9143,"aaa")</f>
        <v/>
      </c>
      <c r="D9143" s="93" t="n"/>
      <c r="E9143" s="93" t="inlineStr">
        <is>
          <t>여름 한정 진정세트</t>
        </is>
      </c>
      <c r="F9143" s="93" t="inlineStr">
        <is>
          <t>카페24</t>
        </is>
      </c>
      <c r="G9143" s="93" t="inlineStr">
        <is>
          <t>여름 한정 진정세트 (대용량)</t>
        </is>
      </c>
      <c r="H9143" s="6" t="n">
        <v>5</v>
      </c>
      <c r="I9143" s="6" t="n"/>
      <c r="J9143" s="93" t="n">
        <v>200801</v>
      </c>
      <c r="K9143" s="93" t="n"/>
      <c r="L9143" s="93" t="n">
        <v>225000</v>
      </c>
      <c r="M9143" s="93" t="n">
        <v>211837.5</v>
      </c>
      <c r="N9143" s="93" t="n">
        <v>35350</v>
      </c>
      <c r="O9143" s="148" t="n">
        <v>204545.4545454545</v>
      </c>
      <c r="P9143" s="93" t="inlineStr">
        <is>
          <t>카페24여름 한정 진정세트여름 한정 진정세트 (대용량)200801</t>
        </is>
      </c>
    </row>
    <row r="9144">
      <c r="A9144" s="93" t="n"/>
      <c r="B9144" s="127" t="n">
        <v>44084</v>
      </c>
      <c r="C9144" s="93">
        <f>TEXT(B9144,"aaa")</f>
        <v/>
      </c>
      <c r="D9144" s="93" t="n"/>
      <c r="E9144" s="93" t="inlineStr">
        <is>
          <t>어성초진정패키지</t>
        </is>
      </c>
      <c r="F9144" s="93" t="inlineStr">
        <is>
          <t>카페24</t>
        </is>
      </c>
      <c r="G9144" s="93" t="inlineStr">
        <is>
          <t>어성초 진정패키지세트</t>
        </is>
      </c>
      <c r="H9144" s="6" t="n">
        <v>4</v>
      </c>
      <c r="I9144" s="6" t="n"/>
      <c r="J9144" s="93" t="n">
        <v>200801</v>
      </c>
      <c r="K9144" s="93" t="n"/>
      <c r="L9144" s="93" t="n">
        <v>396000</v>
      </c>
      <c r="M9144" s="93" t="n">
        <v>372834</v>
      </c>
      <c r="N9144" s="93" t="n">
        <v>60548</v>
      </c>
      <c r="O9144" s="148" t="n">
        <v>360000</v>
      </c>
      <c r="P9144" s="93" t="inlineStr">
        <is>
          <t>카페24어성초진정패키지어성초 진정패키지세트200801</t>
        </is>
      </c>
    </row>
    <row r="9145">
      <c r="A9145" s="93" t="n"/>
      <c r="B9145" s="127" t="n">
        <v>44084</v>
      </c>
      <c r="C9145" s="93">
        <f>TEXT(B9145,"aaa")</f>
        <v/>
      </c>
      <c r="D9145" s="93" t="n"/>
      <c r="E9145" s="93" t="inlineStr">
        <is>
          <t>머드크림마스크</t>
        </is>
      </c>
      <c r="F9145" s="93" t="inlineStr">
        <is>
          <t>카페24</t>
        </is>
      </c>
      <c r="G9145" s="93" t="inlineStr">
        <is>
          <t>머드크림마스크 100ml</t>
        </is>
      </c>
      <c r="H9145" s="6" t="n">
        <v>3</v>
      </c>
      <c r="I9145" s="6" t="n"/>
      <c r="J9145" s="93" t="n">
        <v>200801</v>
      </c>
      <c r="K9145" s="93" t="n"/>
      <c r="L9145" s="93" t="n">
        <v>60000</v>
      </c>
      <c r="M9145" s="93" t="n">
        <v>56490</v>
      </c>
      <c r="N9145" s="93" t="n">
        <v>4326</v>
      </c>
      <c r="O9145" s="148" t="n">
        <v>54545.45454545454</v>
      </c>
      <c r="P9145" s="93" t="inlineStr">
        <is>
          <t>카페24머드크림마스크머드크림마스크 100ml200801</t>
        </is>
      </c>
    </row>
    <row r="9146">
      <c r="A9146" s="93" t="n"/>
      <c r="B9146" s="127" t="n">
        <v>44084</v>
      </c>
      <c r="C9146" s="93">
        <f>TEXT(B9146,"aaa")</f>
        <v/>
      </c>
      <c r="D9146" s="93" t="n"/>
      <c r="E9146" s="93" t="inlineStr">
        <is>
          <t>머드크림마스크</t>
        </is>
      </c>
      <c r="F9146" s="93" t="inlineStr">
        <is>
          <t>카페24</t>
        </is>
      </c>
      <c r="G9146" s="93" t="inlineStr">
        <is>
          <t>머드크림마스크 100ml 2set</t>
        </is>
      </c>
      <c r="H9146" s="6" t="n">
        <v>1</v>
      </c>
      <c r="I9146" s="6" t="n"/>
      <c r="J9146" s="93" t="n">
        <v>200801</v>
      </c>
      <c r="K9146" s="93" t="n"/>
      <c r="L9146" s="93" t="n">
        <v>35000</v>
      </c>
      <c r="M9146" s="93" t="n">
        <v>32952.5</v>
      </c>
      <c r="N9146" s="93" t="n">
        <v>2884</v>
      </c>
      <c r="O9146" s="148" t="n">
        <v>31818.18181818182</v>
      </c>
      <c r="P9146" s="93" t="inlineStr">
        <is>
          <t>카페24머드크림마스크머드크림마스크 100ml 2set200801</t>
        </is>
      </c>
    </row>
    <row r="9147">
      <c r="A9147" s="93" t="n"/>
      <c r="B9147" s="127" t="n">
        <v>44084</v>
      </c>
      <c r="C9147" s="93">
        <f>TEXT(B9147,"aaa")</f>
        <v/>
      </c>
      <c r="D9147" s="93" t="n"/>
      <c r="E9147" s="93" t="inlineStr">
        <is>
          <t>마스크팩</t>
        </is>
      </c>
      <c r="F9147" s="93" t="inlineStr">
        <is>
          <t>카페24</t>
        </is>
      </c>
      <c r="G9147" s="93" t="inlineStr">
        <is>
          <t>마스크팩 1매</t>
        </is>
      </c>
      <c r="H9147" s="6" t="n">
        <v>4</v>
      </c>
      <c r="I9147" s="6" t="n"/>
      <c r="J9147" s="93" t="n">
        <v>200801</v>
      </c>
      <c r="K9147" s="93" t="n"/>
      <c r="L9147" s="93" t="n">
        <v>16000</v>
      </c>
      <c r="M9147" s="93" t="n">
        <v>15064</v>
      </c>
      <c r="N9147" s="93" t="n">
        <v>1588</v>
      </c>
      <c r="O9147" s="148" t="n">
        <v>14545.45454545454</v>
      </c>
      <c r="P9147" s="93" t="inlineStr">
        <is>
          <t>카페24마스크팩마스크팩 1매200801</t>
        </is>
      </c>
    </row>
    <row r="9148">
      <c r="A9148" s="93" t="n"/>
      <c r="B9148" s="127" t="n">
        <v>44084</v>
      </c>
      <c r="C9148" s="93">
        <f>TEXT(B9148,"aaa")</f>
        <v/>
      </c>
      <c r="D9148" s="93" t="n"/>
      <c r="E9148" s="93" t="inlineStr">
        <is>
          <t>마스크팩</t>
        </is>
      </c>
      <c r="F9148" s="93" t="inlineStr">
        <is>
          <t>카페24</t>
        </is>
      </c>
      <c r="G9148" s="93" t="inlineStr">
        <is>
          <t>마스크팩 10매</t>
        </is>
      </c>
      <c r="H9148" s="6" t="n">
        <v>2</v>
      </c>
      <c r="I9148" s="6" t="n"/>
      <c r="J9148" s="93" t="n">
        <v>200801</v>
      </c>
      <c r="K9148" s="93" t="n"/>
      <c r="L9148" s="93" t="n">
        <v>40000</v>
      </c>
      <c r="M9148" s="93" t="n">
        <v>37660</v>
      </c>
      <c r="N9148" s="93" t="n">
        <v>7940</v>
      </c>
      <c r="O9148" s="148" t="n">
        <v>36363.63636363636</v>
      </c>
      <c r="P9148" s="93" t="inlineStr">
        <is>
          <t>카페24마스크팩마스크팩 10매200801</t>
        </is>
      </c>
    </row>
    <row r="9149">
      <c r="A9149" s="93" t="n"/>
      <c r="B9149" s="127" t="n">
        <v>44084</v>
      </c>
      <c r="C9149" s="93">
        <f>TEXT(B9149,"aaa")</f>
        <v/>
      </c>
      <c r="D9149" s="93" t="n"/>
      <c r="E9149" s="93" t="inlineStr">
        <is>
          <t>토너</t>
        </is>
      </c>
      <c r="F9149" s="93" t="inlineStr">
        <is>
          <t>카페24</t>
        </is>
      </c>
      <c r="G9149" s="93" t="inlineStr">
        <is>
          <t>250ml</t>
        </is>
      </c>
      <c r="H9149" s="6" t="n">
        <v>67</v>
      </c>
      <c r="I9149" s="6" t="n"/>
      <c r="J9149" s="93" t="n">
        <v>200801</v>
      </c>
      <c r="K9149" s="93" t="n"/>
      <c r="L9149" s="93" t="n">
        <v>1340000</v>
      </c>
      <c r="M9149" s="93" t="n">
        <v>1261610</v>
      </c>
      <c r="N9149" s="93" t="n">
        <v>206360</v>
      </c>
      <c r="O9149" s="148" t="n">
        <v>1218181.818181818</v>
      </c>
      <c r="P9149" s="93" t="inlineStr">
        <is>
          <t>카페24토너250ml200801</t>
        </is>
      </c>
    </row>
    <row r="9150">
      <c r="A9150" s="93" t="n"/>
      <c r="B9150" s="127" t="n">
        <v>44084</v>
      </c>
      <c r="C9150" s="93">
        <f>TEXT(B9150,"aaa")</f>
        <v/>
      </c>
      <c r="D9150" s="93" t="n"/>
      <c r="E9150" s="93" t="inlineStr">
        <is>
          <t>토너</t>
        </is>
      </c>
      <c r="F9150" s="93" t="inlineStr">
        <is>
          <t>카페24</t>
        </is>
      </c>
      <c r="G9150" s="93" t="inlineStr">
        <is>
          <t>250ml 2set</t>
        </is>
      </c>
      <c r="H9150" s="6" t="n">
        <v>60</v>
      </c>
      <c r="I9150" s="6" t="n"/>
      <c r="J9150" s="93" t="n">
        <v>200801</v>
      </c>
      <c r="K9150" s="93" t="n"/>
      <c r="L9150" s="93" t="n">
        <v>2100000</v>
      </c>
      <c r="M9150" s="93" t="n">
        <v>1977150</v>
      </c>
      <c r="N9150" s="93" t="n">
        <v>369600</v>
      </c>
      <c r="O9150" s="148" t="n">
        <v>1909090.909090909</v>
      </c>
      <c r="P9150" s="93" t="inlineStr">
        <is>
          <t>카페24토너250ml 2set200801</t>
        </is>
      </c>
    </row>
    <row r="9151">
      <c r="A9151" s="93" t="n"/>
      <c r="B9151" s="127" t="n">
        <v>44084</v>
      </c>
      <c r="C9151" s="93">
        <f>TEXT(B9151,"aaa")</f>
        <v/>
      </c>
      <c r="D9151" s="93" t="n"/>
      <c r="E9151" s="93" t="inlineStr">
        <is>
          <t>토너</t>
        </is>
      </c>
      <c r="F9151" s="93" t="inlineStr">
        <is>
          <t>카페24</t>
        </is>
      </c>
      <c r="G9151" s="93" t="inlineStr">
        <is>
          <t>500ml</t>
        </is>
      </c>
      <c r="H9151" s="6" t="n">
        <v>69</v>
      </c>
      <c r="I9151" s="6" t="n"/>
      <c r="J9151" s="93" t="n">
        <v>200801</v>
      </c>
      <c r="K9151" s="93" t="n"/>
      <c r="L9151" s="93" t="n">
        <v>2277000</v>
      </c>
      <c r="M9151" s="93" t="n">
        <v>2143795.5</v>
      </c>
      <c r="N9151" s="93" t="n">
        <v>298770</v>
      </c>
      <c r="O9151" s="148" t="n">
        <v>2070000</v>
      </c>
      <c r="P9151" s="93" t="inlineStr">
        <is>
          <t>카페24토너500ml200801</t>
        </is>
      </c>
    </row>
    <row r="9152">
      <c r="A9152" s="93" t="n"/>
      <c r="B9152" s="127" t="n">
        <v>44084</v>
      </c>
      <c r="C9152" s="93">
        <f>TEXT(B9152,"aaa")</f>
        <v/>
      </c>
      <c r="D9152" s="93" t="n"/>
      <c r="E9152" s="93" t="inlineStr">
        <is>
          <t>토너</t>
        </is>
      </c>
      <c r="F9152" s="93" t="inlineStr">
        <is>
          <t>카페24</t>
        </is>
      </c>
      <c r="G9152" s="93" t="inlineStr">
        <is>
          <t>스킨팩 화장솜 60P</t>
        </is>
      </c>
      <c r="H9152" s="6" t="n">
        <v>51</v>
      </c>
      <c r="I9152" s="6" t="n"/>
      <c r="J9152" s="93" t="n">
        <v>200801</v>
      </c>
      <c r="K9152" s="93" t="n"/>
      <c r="L9152" s="93" t="n">
        <v>153000</v>
      </c>
      <c r="M9152" s="93" t="n">
        <v>144049.5</v>
      </c>
      <c r="N9152" s="93" t="n">
        <v>56610</v>
      </c>
      <c r="O9152" s="148" t="n">
        <v>139090.9090909091</v>
      </c>
      <c r="P9152" s="93" t="inlineStr">
        <is>
          <t>카페24토너스킨팩 화장솜 60P200801</t>
        </is>
      </c>
    </row>
    <row r="9153">
      <c r="A9153" s="93" t="n"/>
      <c r="B9153" s="127" t="n">
        <v>44084</v>
      </c>
      <c r="C9153" s="93">
        <f>TEXT(B9153,"aaa")</f>
        <v/>
      </c>
      <c r="D9153" s="93" t="n"/>
      <c r="E9153" s="93" t="inlineStr">
        <is>
          <t>앰플</t>
        </is>
      </c>
      <c r="F9153" s="93" t="inlineStr">
        <is>
          <t>카페24</t>
        </is>
      </c>
      <c r="G9153" s="93" t="inlineStr">
        <is>
          <t>앰플 30ml</t>
        </is>
      </c>
      <c r="H9153" s="6" t="n">
        <v>26</v>
      </c>
      <c r="I9153" s="6" t="n"/>
      <c r="J9153" s="93" t="n">
        <v>200801</v>
      </c>
      <c r="K9153" s="93" t="n"/>
      <c r="L9153" s="93" t="n">
        <v>728000</v>
      </c>
      <c r="M9153" s="93" t="n">
        <v>685412</v>
      </c>
      <c r="N9153" s="93" t="n">
        <v>88322</v>
      </c>
      <c r="O9153" s="148" t="n">
        <v>661818.1818181818</v>
      </c>
      <c r="P9153" s="93" t="inlineStr">
        <is>
          <t>카페24앰플앰플 30ml200801</t>
        </is>
      </c>
    </row>
    <row r="9154">
      <c r="A9154" s="93" t="n"/>
      <c r="B9154" s="127" t="n">
        <v>44084</v>
      </c>
      <c r="C9154" s="93">
        <f>TEXT(B9154,"aaa")</f>
        <v/>
      </c>
      <c r="D9154" s="93" t="n"/>
      <c r="E9154" s="93" t="inlineStr">
        <is>
          <t>앰플</t>
        </is>
      </c>
      <c r="F9154" s="93" t="inlineStr">
        <is>
          <t>카페24</t>
        </is>
      </c>
      <c r="G9154" s="93" t="inlineStr">
        <is>
          <t>앰플 30ml  2set</t>
        </is>
      </c>
      <c r="H9154" s="6" t="n">
        <v>3</v>
      </c>
      <c r="I9154" s="6" t="n"/>
      <c r="J9154" s="93" t="n">
        <v>200801</v>
      </c>
      <c r="K9154" s="93" t="n"/>
      <c r="L9154" s="93" t="n">
        <v>144000</v>
      </c>
      <c r="M9154" s="93" t="n">
        <v>135576</v>
      </c>
      <c r="N9154" s="93" t="n">
        <v>20382</v>
      </c>
      <c r="O9154" s="148" t="n">
        <v>130909.0909090909</v>
      </c>
      <c r="P9154" s="93" t="inlineStr">
        <is>
          <t>카페24앰플앰플 30ml  2set200801</t>
        </is>
      </c>
    </row>
    <row r="9155">
      <c r="A9155" s="93" t="n"/>
      <c r="B9155" s="127" t="n">
        <v>44084</v>
      </c>
      <c r="C9155" s="93">
        <f>TEXT(B9155,"aaa")</f>
        <v/>
      </c>
      <c r="D9155" s="93" t="n"/>
      <c r="E9155" s="93" t="inlineStr">
        <is>
          <t>수딩크림</t>
        </is>
      </c>
      <c r="F9155" s="93" t="inlineStr">
        <is>
          <t>카페24</t>
        </is>
      </c>
      <c r="G9155" s="93" t="inlineStr">
        <is>
          <t>수딩크림 100ml</t>
        </is>
      </c>
      <c r="H9155" s="6" t="n">
        <v>3</v>
      </c>
      <c r="I9155" s="6" t="n"/>
      <c r="J9155" s="93" t="n">
        <v>200801</v>
      </c>
      <c r="K9155" s="93" t="n"/>
      <c r="L9155" s="93" t="n">
        <v>114000</v>
      </c>
      <c r="M9155" s="93" t="n">
        <v>107331</v>
      </c>
      <c r="N9155" s="93" t="n">
        <v>9135</v>
      </c>
      <c r="O9155" s="148" t="n">
        <v>103636.3636363636</v>
      </c>
      <c r="P9155" s="93" t="inlineStr">
        <is>
          <t>카페24수딩크림수딩크림 100ml200801</t>
        </is>
      </c>
    </row>
    <row r="9156">
      <c r="A9156" s="93" t="n"/>
      <c r="B9156" s="127" t="n">
        <v>44084</v>
      </c>
      <c r="C9156" s="93">
        <f>TEXT(B9156,"aaa")</f>
        <v/>
      </c>
      <c r="D9156" s="93" t="n"/>
      <c r="E9156" s="93" t="inlineStr">
        <is>
          <t>클렌징폼</t>
        </is>
      </c>
      <c r="F9156" s="93" t="inlineStr">
        <is>
          <t>카페24</t>
        </is>
      </c>
      <c r="G9156" s="93" t="inlineStr">
        <is>
          <t>클렌징폼 120ml</t>
        </is>
      </c>
      <c r="H9156" s="6" t="n">
        <v>10</v>
      </c>
      <c r="I9156" s="6" t="n"/>
      <c r="J9156" s="93" t="n">
        <v>200801</v>
      </c>
      <c r="K9156" s="93" t="n"/>
      <c r="L9156" s="93" t="n">
        <v>130000</v>
      </c>
      <c r="M9156" s="93" t="n">
        <v>122395</v>
      </c>
      <c r="N9156" s="93" t="n">
        <v>27500</v>
      </c>
      <c r="O9156" s="148" t="n">
        <v>118181.8181818182</v>
      </c>
      <c r="P9156" s="93" t="inlineStr">
        <is>
          <t>카페24클렌징폼클렌징폼 120ml200801</t>
        </is>
      </c>
    </row>
    <row r="9157">
      <c r="A9157" s="93" t="n"/>
      <c r="B9157" s="127" t="n">
        <v>44084</v>
      </c>
      <c r="C9157" s="93">
        <f>TEXT(B9157,"aaa")</f>
        <v/>
      </c>
      <c r="D9157" s="93" t="n"/>
      <c r="E9157" s="93" t="inlineStr">
        <is>
          <t>클렌징폼</t>
        </is>
      </c>
      <c r="F9157" s="93" t="inlineStr">
        <is>
          <t>카페24</t>
        </is>
      </c>
      <c r="G9157" s="93" t="inlineStr">
        <is>
          <t>클렌징폼 120ml 3set</t>
        </is>
      </c>
      <c r="H9157" s="6" t="n">
        <v>2</v>
      </c>
      <c r="I9157" s="6" t="n"/>
      <c r="J9157" s="93" t="n">
        <v>200801</v>
      </c>
      <c r="K9157" s="93" t="n"/>
      <c r="L9157" s="93" t="n">
        <v>66000</v>
      </c>
      <c r="M9157" s="93" t="n">
        <v>62139</v>
      </c>
      <c r="N9157" s="93" t="n">
        <v>7380</v>
      </c>
      <c r="O9157" s="148" t="n">
        <v>59999.99999999999</v>
      </c>
      <c r="P9157" s="93" t="inlineStr">
        <is>
          <t>카페24클렌징폼클렌징폼 120ml 3set200801</t>
        </is>
      </c>
    </row>
    <row r="9158">
      <c r="A9158" s="93" t="n"/>
      <c r="B9158" s="127" t="n">
        <v>44084</v>
      </c>
      <c r="C9158" s="93">
        <f>TEXT(B9158,"aaa")</f>
        <v/>
      </c>
      <c r="D9158" s="93" t="n"/>
      <c r="E9158" s="93" t="inlineStr">
        <is>
          <t>토너</t>
        </is>
      </c>
      <c r="F9158" s="93" t="inlineStr">
        <is>
          <t>큐텐재팬</t>
        </is>
      </c>
      <c r="G9158" s="93" t="inlineStr">
        <is>
          <t>200726=250ml</t>
        </is>
      </c>
      <c r="H9158" s="6" t="n">
        <v>18</v>
      </c>
      <c r="I9158" s="6" t="n"/>
      <c r="J9158" s="93" t="n">
        <v>200801</v>
      </c>
      <c r="K9158" s="93" t="n"/>
      <c r="L9158" s="93" t="n">
        <v>594000</v>
      </c>
      <c r="M9158" s="93" t="n">
        <v>528660</v>
      </c>
      <c r="N9158" s="93" t="n">
        <v>55440</v>
      </c>
      <c r="O9158" s="148" t="n">
        <v>540000</v>
      </c>
      <c r="P9158" s="93" t="inlineStr">
        <is>
          <t>큐텐재팬토너200726=250ml200801</t>
        </is>
      </c>
    </row>
    <row r="9159">
      <c r="A9159" s="93" t="n"/>
      <c r="B9159" s="127" t="n">
        <v>44084</v>
      </c>
      <c r="C9159" s="93">
        <f>TEXT(B9159,"aaa")</f>
        <v/>
      </c>
      <c r="D9159" s="93" t="n"/>
      <c r="E9159" s="93" t="inlineStr">
        <is>
          <t>토너</t>
        </is>
      </c>
      <c r="F9159" s="93" t="inlineStr">
        <is>
          <t>큐텐재팬</t>
        </is>
      </c>
      <c r="G9159" s="93" t="inlineStr">
        <is>
          <t>200726=250ml 2set</t>
        </is>
      </c>
      <c r="H9159" s="6" t="n">
        <v>15</v>
      </c>
      <c r="I9159" s="6" t="n"/>
      <c r="J9159" s="93" t="n">
        <v>200801</v>
      </c>
      <c r="K9159" s="93" t="n"/>
      <c r="L9159" s="93" t="n">
        <v>795000</v>
      </c>
      <c r="M9159" s="93" t="n">
        <v>707550</v>
      </c>
      <c r="N9159" s="93" t="n">
        <v>92400</v>
      </c>
      <c r="O9159" s="148" t="n">
        <v>722727.2727272727</v>
      </c>
      <c r="P9159" s="93" t="inlineStr">
        <is>
          <t>큐텐재팬토너200726=250ml 2set200801</t>
        </is>
      </c>
    </row>
    <row r="9160" customFormat="1" s="93">
      <c r="B9160" s="127" t="n">
        <v>44085</v>
      </c>
      <c r="C9160" s="93">
        <f>TEXT(B9160,"aaa")</f>
        <v/>
      </c>
      <c r="E9160" s="93" t="inlineStr">
        <is>
          <t>토너</t>
        </is>
      </c>
      <c r="F9160" s="93" t="inlineStr">
        <is>
          <t>굿닥</t>
        </is>
      </c>
      <c r="G9160" s="93" t="inlineStr">
        <is>
          <t>250ml</t>
        </is>
      </c>
      <c r="H9160" s="6" t="n">
        <v>1</v>
      </c>
      <c r="I9160" s="6" t="n"/>
      <c r="J9160" s="93" t="n">
        <v>200801</v>
      </c>
      <c r="L9160" s="93" t="n">
        <v>25000</v>
      </c>
      <c r="M9160" s="93" t="n">
        <v>17500</v>
      </c>
      <c r="N9160" s="93" t="n">
        <v>3080</v>
      </c>
      <c r="O9160" s="148" t="n">
        <v>22727.27272727272</v>
      </c>
      <c r="P9160" s="93" t="inlineStr">
        <is>
          <t>굿닥토너250ml200801</t>
        </is>
      </c>
    </row>
    <row r="9161" customFormat="1" s="93">
      <c r="B9161" s="127" t="n">
        <v>44085</v>
      </c>
      <c r="C9161" s="93">
        <f>TEXT(B9161,"aaa")</f>
        <v/>
      </c>
      <c r="E9161" s="93" t="inlineStr">
        <is>
          <t>토너</t>
        </is>
      </c>
      <c r="F9161" s="93" t="inlineStr">
        <is>
          <t>W컨셉</t>
        </is>
      </c>
      <c r="G9161" s="93" t="inlineStr">
        <is>
          <t>250ml</t>
        </is>
      </c>
      <c r="H9161" s="6" t="n">
        <v>1</v>
      </c>
      <c r="I9161" s="6" t="n"/>
      <c r="J9161" s="93" t="n">
        <v>200801</v>
      </c>
      <c r="L9161" s="93" t="n">
        <v>20000</v>
      </c>
      <c r="M9161" s="93" t="n">
        <v>14400</v>
      </c>
      <c r="N9161" s="93" t="n">
        <v>3080</v>
      </c>
      <c r="O9161" s="148" t="n">
        <v>18181.81818181818</v>
      </c>
      <c r="P9161" s="93" t="inlineStr">
        <is>
          <t>W컨셉토너250ml200801</t>
        </is>
      </c>
    </row>
    <row r="9162" customFormat="1" s="93">
      <c r="B9162" s="127" t="n">
        <v>44085</v>
      </c>
      <c r="C9162" s="93">
        <f>TEXT(B9162,"aaa")</f>
        <v/>
      </c>
      <c r="E9162" s="93" t="inlineStr">
        <is>
          <t>토너</t>
        </is>
      </c>
      <c r="F9162" s="93" t="inlineStr">
        <is>
          <t>W컨셉</t>
        </is>
      </c>
      <c r="G9162" s="93" t="inlineStr">
        <is>
          <t>250ml 2set</t>
        </is>
      </c>
      <c r="H9162" s="6" t="n">
        <v>6</v>
      </c>
      <c r="I9162" s="6" t="n"/>
      <c r="J9162" s="93" t="n">
        <v>200801</v>
      </c>
      <c r="L9162" s="93" t="n">
        <v>210000</v>
      </c>
      <c r="M9162" s="93" t="n">
        <v>151200</v>
      </c>
      <c r="N9162" s="93" t="n">
        <v>36960</v>
      </c>
      <c r="O9162" s="148" t="n">
        <v>190909.0909090909</v>
      </c>
      <c r="P9162" s="93" t="inlineStr">
        <is>
          <t>W컨셉토너250ml 2set200801</t>
        </is>
      </c>
    </row>
    <row r="9163" customFormat="1" s="93">
      <c r="B9163" s="127" t="n">
        <v>44085</v>
      </c>
      <c r="C9163" s="93">
        <f>TEXT(B9163,"aaa")</f>
        <v/>
      </c>
      <c r="E9163" s="93" t="inlineStr">
        <is>
          <t>토너</t>
        </is>
      </c>
      <c r="F9163" s="93" t="inlineStr">
        <is>
          <t>스타일쉐어</t>
        </is>
      </c>
      <c r="G9163" s="93" t="inlineStr">
        <is>
          <t>250ml</t>
        </is>
      </c>
      <c r="H9163" s="6" t="n">
        <v>2</v>
      </c>
      <c r="I9163" s="6" t="n"/>
      <c r="J9163" s="93" t="n">
        <v>200801</v>
      </c>
      <c r="L9163" s="93" t="n">
        <v>40000</v>
      </c>
      <c r="M9163" s="93" t="n">
        <v>30000</v>
      </c>
      <c r="N9163" s="93" t="n">
        <v>6160</v>
      </c>
      <c r="O9163" s="148" t="n">
        <v>36363.63636363636</v>
      </c>
      <c r="P9163" s="93" t="inlineStr">
        <is>
          <t>스타일쉐어토너250ml200801</t>
        </is>
      </c>
    </row>
    <row r="9164" customFormat="1" s="93">
      <c r="B9164" s="127" t="n">
        <v>44085</v>
      </c>
      <c r="C9164" s="93">
        <f>TEXT(B9164,"aaa")</f>
        <v/>
      </c>
      <c r="E9164" s="93" t="inlineStr">
        <is>
          <t>선크림</t>
        </is>
      </c>
      <c r="F9164" s="93" t="inlineStr">
        <is>
          <t>카페24</t>
        </is>
      </c>
      <c r="G9164" s="93" t="inlineStr">
        <is>
          <t>선크림 50ml</t>
        </is>
      </c>
      <c r="H9164" s="6" t="n">
        <v>1</v>
      </c>
      <c r="I9164" s="6" t="n"/>
      <c r="J9164" s="93" t="n">
        <v>200801</v>
      </c>
      <c r="L9164" s="93" t="n">
        <v>20000</v>
      </c>
      <c r="M9164" s="93" t="n">
        <v>18830</v>
      </c>
      <c r="N9164" s="93" t="n">
        <v>2345</v>
      </c>
      <c r="O9164" s="148" t="n">
        <v>18181.81818181818</v>
      </c>
      <c r="P9164" s="93" t="inlineStr">
        <is>
          <t>카페24선크림선크림 50ml200801</t>
        </is>
      </c>
    </row>
    <row r="9165" customFormat="1" s="93">
      <c r="B9165" s="127" t="n">
        <v>44085</v>
      </c>
      <c r="C9165" s="93">
        <f>TEXT(B9165,"aaa")</f>
        <v/>
      </c>
      <c r="E9165" s="93" t="inlineStr">
        <is>
          <t>선크림</t>
        </is>
      </c>
      <c r="F9165" s="93" t="inlineStr">
        <is>
          <t>카페24</t>
        </is>
      </c>
      <c r="G9165" s="93" t="inlineStr">
        <is>
          <t>선크림 50ml  2set</t>
        </is>
      </c>
      <c r="H9165" s="6" t="n">
        <v>1</v>
      </c>
      <c r="I9165" s="6" t="n"/>
      <c r="J9165" s="93" t="n">
        <v>200801</v>
      </c>
      <c r="L9165" s="93" t="n">
        <v>35000</v>
      </c>
      <c r="M9165" s="93" t="n">
        <v>32952.5</v>
      </c>
      <c r="N9165" s="93" t="n">
        <v>4690</v>
      </c>
      <c r="O9165" s="148" t="n">
        <v>31818.18181818182</v>
      </c>
      <c r="P9165" s="93" t="inlineStr">
        <is>
          <t>카페24선크림선크림 50ml  2set200801</t>
        </is>
      </c>
    </row>
    <row r="9166" customFormat="1" s="93">
      <c r="B9166" s="127" t="n">
        <v>44085</v>
      </c>
      <c r="C9166" s="93">
        <f>TEXT(B9166,"aaa")</f>
        <v/>
      </c>
      <c r="E9166" s="93" t="inlineStr">
        <is>
          <t>여름 한정 진정세트</t>
        </is>
      </c>
      <c r="F9166" s="93" t="inlineStr">
        <is>
          <t>카페24</t>
        </is>
      </c>
      <c r="G9166" s="93" t="inlineStr">
        <is>
          <t>여름 한정 진정세트</t>
        </is>
      </c>
      <c r="H9166" s="6" t="n">
        <v>1</v>
      </c>
      <c r="I9166" s="6" t="n"/>
      <c r="J9166" s="93" t="n">
        <v>200801</v>
      </c>
      <c r="L9166" s="93" t="n">
        <v>35000</v>
      </c>
      <c r="M9166" s="93" t="n">
        <v>32952.5</v>
      </c>
      <c r="N9166" s="93" t="n">
        <v>5605</v>
      </c>
      <c r="O9166" s="148" t="n">
        <v>31818.18181818182</v>
      </c>
      <c r="P9166" s="93" t="inlineStr">
        <is>
          <t>카페24여름 한정 진정세트여름 한정 진정세트200801</t>
        </is>
      </c>
    </row>
    <row r="9167" customFormat="1" s="93">
      <c r="B9167" s="127" t="n">
        <v>44085</v>
      </c>
      <c r="C9167" s="93">
        <f>TEXT(B9167,"aaa")</f>
        <v/>
      </c>
      <c r="E9167" s="93" t="inlineStr">
        <is>
          <t>머드크림마스크</t>
        </is>
      </c>
      <c r="F9167" s="93" t="inlineStr">
        <is>
          <t>카페24</t>
        </is>
      </c>
      <c r="G9167" s="93" t="inlineStr">
        <is>
          <t>머드크림마스크 100ml</t>
        </is>
      </c>
      <c r="H9167" s="6" t="n">
        <v>3</v>
      </c>
      <c r="I9167" s="6" t="n"/>
      <c r="J9167" s="93" t="n">
        <v>200801</v>
      </c>
      <c r="L9167" s="93" t="n">
        <v>60000</v>
      </c>
      <c r="M9167" s="93" t="n">
        <v>56490</v>
      </c>
      <c r="N9167" s="93" t="n">
        <v>4326</v>
      </c>
      <c r="O9167" s="148" t="n">
        <v>54545.45454545454</v>
      </c>
      <c r="P9167" s="93" t="inlineStr">
        <is>
          <t>카페24머드크림마스크머드크림마스크 100ml200801</t>
        </is>
      </c>
    </row>
    <row r="9168" customFormat="1" s="93">
      <c r="B9168" s="127" t="n">
        <v>44085</v>
      </c>
      <c r="C9168" s="93">
        <f>TEXT(B9168,"aaa")</f>
        <v/>
      </c>
      <c r="E9168" s="93" t="inlineStr">
        <is>
          <t>마스크팩</t>
        </is>
      </c>
      <c r="F9168" s="93" t="inlineStr">
        <is>
          <t>카페24</t>
        </is>
      </c>
      <c r="G9168" s="93" t="inlineStr">
        <is>
          <t>마스크팩 1매</t>
        </is>
      </c>
      <c r="H9168" s="6" t="n">
        <v>4</v>
      </c>
      <c r="I9168" s="6" t="n"/>
      <c r="J9168" s="93" t="n">
        <v>200801</v>
      </c>
      <c r="L9168" s="93" t="n">
        <v>16000</v>
      </c>
      <c r="M9168" s="93" t="n">
        <v>15064</v>
      </c>
      <c r="N9168" s="93" t="n">
        <v>1588</v>
      </c>
      <c r="O9168" s="148" t="n">
        <v>14545.45454545454</v>
      </c>
      <c r="P9168" s="93" t="inlineStr">
        <is>
          <t>카페24마스크팩마스크팩 1매200801</t>
        </is>
      </c>
    </row>
    <row r="9169" customFormat="1" s="93">
      <c r="B9169" s="127" t="n">
        <v>44085</v>
      </c>
      <c r="C9169" s="93">
        <f>TEXT(B9169,"aaa")</f>
        <v/>
      </c>
      <c r="E9169" s="93" t="inlineStr">
        <is>
          <t>마스크팩</t>
        </is>
      </c>
      <c r="F9169" s="93" t="inlineStr">
        <is>
          <t>카페24</t>
        </is>
      </c>
      <c r="G9169" s="93" t="inlineStr">
        <is>
          <t>마스크팩 10매</t>
        </is>
      </c>
      <c r="H9169" s="6" t="n">
        <v>3</v>
      </c>
      <c r="I9169" s="6" t="n"/>
      <c r="J9169" s="93" t="n">
        <v>200801</v>
      </c>
      <c r="L9169" s="93" t="n">
        <v>60000</v>
      </c>
      <c r="M9169" s="93" t="n">
        <v>56490</v>
      </c>
      <c r="N9169" s="93" t="n">
        <v>11910</v>
      </c>
      <c r="O9169" s="148" t="n">
        <v>54545.45454545454</v>
      </c>
      <c r="P9169" s="93" t="inlineStr">
        <is>
          <t>카페24마스크팩마스크팩 10매200801</t>
        </is>
      </c>
    </row>
    <row r="9170" customFormat="1" s="93">
      <c r="B9170" s="127" t="n">
        <v>44085</v>
      </c>
      <c r="C9170" s="93">
        <f>TEXT(B9170,"aaa")</f>
        <v/>
      </c>
      <c r="E9170" s="93" t="inlineStr">
        <is>
          <t>토너</t>
        </is>
      </c>
      <c r="F9170" s="93" t="inlineStr">
        <is>
          <t>카페24</t>
        </is>
      </c>
      <c r="G9170" s="93" t="inlineStr">
        <is>
          <t>250ml</t>
        </is>
      </c>
      <c r="H9170" s="6" t="n">
        <v>69</v>
      </c>
      <c r="I9170" s="6" t="n"/>
      <c r="J9170" s="93" t="n">
        <v>200801</v>
      </c>
      <c r="L9170" s="93" t="n">
        <v>1380000</v>
      </c>
      <c r="M9170" s="93" t="n">
        <v>1299270</v>
      </c>
      <c r="N9170" s="93" t="n">
        <v>212520</v>
      </c>
      <c r="O9170" s="148" t="n">
        <v>1254545.454545454</v>
      </c>
      <c r="P9170" s="93" t="inlineStr">
        <is>
          <t>카페24토너250ml200801</t>
        </is>
      </c>
    </row>
    <row r="9171" customFormat="1" s="93">
      <c r="B9171" s="127" t="n">
        <v>44085</v>
      </c>
      <c r="C9171" s="93">
        <f>TEXT(B9171,"aaa")</f>
        <v/>
      </c>
      <c r="E9171" s="93" t="inlineStr">
        <is>
          <t>토너</t>
        </is>
      </c>
      <c r="F9171" s="93" t="inlineStr">
        <is>
          <t>카페24</t>
        </is>
      </c>
      <c r="G9171" s="93" t="inlineStr">
        <is>
          <t>250ml 2set</t>
        </is>
      </c>
      <c r="H9171" s="6" t="n">
        <v>35</v>
      </c>
      <c r="I9171" s="6" t="n"/>
      <c r="J9171" s="93" t="n">
        <v>200801</v>
      </c>
      <c r="L9171" s="93" t="n">
        <v>1225000</v>
      </c>
      <c r="M9171" s="93" t="n">
        <v>1153337.5</v>
      </c>
      <c r="N9171" s="93" t="n">
        <v>215600</v>
      </c>
      <c r="O9171" s="148" t="n">
        <v>1113636.363636364</v>
      </c>
      <c r="P9171" s="93" t="inlineStr">
        <is>
          <t>카페24토너250ml 2set200801</t>
        </is>
      </c>
    </row>
    <row r="9172" customFormat="1" s="93">
      <c r="B9172" s="127" t="n">
        <v>44085</v>
      </c>
      <c r="C9172" s="93">
        <f>TEXT(B9172,"aaa")</f>
        <v/>
      </c>
      <c r="E9172" s="93" t="inlineStr">
        <is>
          <t>토너</t>
        </is>
      </c>
      <c r="F9172" s="93" t="inlineStr">
        <is>
          <t>카페24</t>
        </is>
      </c>
      <c r="G9172" s="93" t="inlineStr">
        <is>
          <t>500ml</t>
        </is>
      </c>
      <c r="H9172" s="6" t="n">
        <v>56</v>
      </c>
      <c r="I9172" s="6" t="n"/>
      <c r="J9172" s="93" t="n">
        <v>200801</v>
      </c>
      <c r="L9172" s="93" t="n">
        <v>1848000</v>
      </c>
      <c r="M9172" s="93" t="n">
        <v>1739892</v>
      </c>
      <c r="N9172" s="93" t="n">
        <v>242480</v>
      </c>
      <c r="O9172" s="148" t="n">
        <v>1680000</v>
      </c>
      <c r="P9172" s="93" t="inlineStr">
        <is>
          <t>카페24토너500ml200801</t>
        </is>
      </c>
    </row>
    <row r="9173" customFormat="1" s="93">
      <c r="B9173" s="127" t="n">
        <v>44085</v>
      </c>
      <c r="C9173" s="93">
        <f>TEXT(B9173,"aaa")</f>
        <v/>
      </c>
      <c r="E9173" s="93" t="inlineStr">
        <is>
          <t>토너</t>
        </is>
      </c>
      <c r="F9173" s="93" t="inlineStr">
        <is>
          <t>카페24</t>
        </is>
      </c>
      <c r="G9173" s="93" t="inlineStr">
        <is>
          <t>스킨팩 화장솜 60P</t>
        </is>
      </c>
      <c r="H9173" s="6" t="n">
        <v>53</v>
      </c>
      <c r="I9173" s="6" t="n"/>
      <c r="J9173" s="93" t="n">
        <v>200801</v>
      </c>
      <c r="L9173" s="93" t="n">
        <v>159000</v>
      </c>
      <c r="M9173" s="93" t="n">
        <v>149698.5</v>
      </c>
      <c r="N9173" s="93" t="n">
        <v>58830</v>
      </c>
      <c r="O9173" s="148" t="n">
        <v>144545.4545454545</v>
      </c>
      <c r="P9173" s="93" t="inlineStr">
        <is>
          <t>카페24토너스킨팩 화장솜 60P200801</t>
        </is>
      </c>
    </row>
    <row r="9174" customFormat="1" s="93">
      <c r="B9174" s="127" t="n">
        <v>44085</v>
      </c>
      <c r="C9174" s="93">
        <f>TEXT(B9174,"aaa")</f>
        <v/>
      </c>
      <c r="E9174" s="93" t="inlineStr">
        <is>
          <t>앰플</t>
        </is>
      </c>
      <c r="F9174" s="93" t="inlineStr">
        <is>
          <t>카페24</t>
        </is>
      </c>
      <c r="G9174" s="93" t="inlineStr">
        <is>
          <t>앰플 30ml</t>
        </is>
      </c>
      <c r="H9174" s="6" t="n">
        <v>16</v>
      </c>
      <c r="I9174" s="6" t="n"/>
      <c r="J9174" s="93" t="n">
        <v>200801</v>
      </c>
      <c r="L9174" s="93" t="n">
        <v>448000</v>
      </c>
      <c r="M9174" s="93" t="n">
        <v>421792</v>
      </c>
      <c r="N9174" s="93" t="n">
        <v>54352</v>
      </c>
      <c r="O9174" s="148" t="n">
        <v>407272.7272727272</v>
      </c>
      <c r="P9174" s="93" t="inlineStr">
        <is>
          <t>카페24앰플앰플 30ml200801</t>
        </is>
      </c>
    </row>
    <row r="9175" customFormat="1" s="93">
      <c r="B9175" s="127" t="n">
        <v>44085</v>
      </c>
      <c r="C9175" s="93">
        <f>TEXT(B9175,"aaa")</f>
        <v/>
      </c>
      <c r="E9175" s="93" t="inlineStr">
        <is>
          <t>앰플</t>
        </is>
      </c>
      <c r="F9175" s="93" t="inlineStr">
        <is>
          <t>카페24</t>
        </is>
      </c>
      <c r="G9175" s="93" t="inlineStr">
        <is>
          <t>앰플 30ml  2set</t>
        </is>
      </c>
      <c r="H9175" s="6" t="n">
        <v>3</v>
      </c>
      <c r="I9175" s="6" t="n"/>
      <c r="J9175" s="93" t="n">
        <v>200801</v>
      </c>
      <c r="L9175" s="93" t="n">
        <v>144000</v>
      </c>
      <c r="M9175" s="93" t="n">
        <v>135576</v>
      </c>
      <c r="N9175" s="93" t="n">
        <v>20382</v>
      </c>
      <c r="O9175" s="148" t="n">
        <v>130909.0909090909</v>
      </c>
      <c r="P9175" s="93" t="inlineStr">
        <is>
          <t>카페24앰플앰플 30ml  2set200801</t>
        </is>
      </c>
    </row>
    <row r="9176" customFormat="1" s="93">
      <c r="B9176" s="127" t="n">
        <v>44085</v>
      </c>
      <c r="C9176" s="93">
        <f>TEXT(B9176,"aaa")</f>
        <v/>
      </c>
      <c r="E9176" s="93" t="inlineStr">
        <is>
          <t>수딩크림</t>
        </is>
      </c>
      <c r="F9176" s="93" t="inlineStr">
        <is>
          <t>카페24</t>
        </is>
      </c>
      <c r="G9176" s="93" t="inlineStr">
        <is>
          <t>수딩크림 100ml</t>
        </is>
      </c>
      <c r="H9176" s="6" t="n">
        <v>7</v>
      </c>
      <c r="I9176" s="6" t="n"/>
      <c r="J9176" s="93" t="n">
        <v>200801</v>
      </c>
      <c r="L9176" s="93" t="n">
        <v>266000</v>
      </c>
      <c r="M9176" s="93" t="n">
        <v>250439</v>
      </c>
      <c r="N9176" s="93" t="n">
        <v>21315</v>
      </c>
      <c r="O9176" s="148" t="n">
        <v>241818.1818181818</v>
      </c>
      <c r="P9176" s="93" t="inlineStr">
        <is>
          <t>카페24수딩크림수딩크림 100ml200801</t>
        </is>
      </c>
    </row>
    <row r="9177" customFormat="1" s="93">
      <c r="B9177" s="127" t="n">
        <v>44085</v>
      </c>
      <c r="C9177" s="93">
        <f>TEXT(B9177,"aaa")</f>
        <v/>
      </c>
      <c r="E9177" s="93" t="inlineStr">
        <is>
          <t>클렌징폼</t>
        </is>
      </c>
      <c r="F9177" s="93" t="inlineStr">
        <is>
          <t>카페24</t>
        </is>
      </c>
      <c r="G9177" s="93" t="inlineStr">
        <is>
          <t>클렌징폼 120ml</t>
        </is>
      </c>
      <c r="H9177" s="6" t="n">
        <v>3</v>
      </c>
      <c r="I9177" s="6" t="n"/>
      <c r="J9177" s="93" t="n">
        <v>200801</v>
      </c>
      <c r="L9177" s="93" t="n">
        <v>39000</v>
      </c>
      <c r="M9177" s="93" t="n">
        <v>36718.5</v>
      </c>
      <c r="N9177" s="93" t="n">
        <v>8250</v>
      </c>
      <c r="O9177" s="148" t="n">
        <v>35454.54545454545</v>
      </c>
      <c r="P9177" s="93" t="inlineStr">
        <is>
          <t>카페24클렌징폼클렌징폼 120ml200801</t>
        </is>
      </c>
    </row>
    <row r="9178" customFormat="1" s="93">
      <c r="B9178" s="127" t="n">
        <v>44085</v>
      </c>
      <c r="C9178" s="93">
        <f>TEXT(B9178,"aaa")</f>
        <v/>
      </c>
      <c r="E9178" s="93" t="inlineStr">
        <is>
          <t>클렌징폼</t>
        </is>
      </c>
      <c r="F9178" s="93" t="inlineStr">
        <is>
          <t>카페24</t>
        </is>
      </c>
      <c r="G9178" s="93" t="inlineStr">
        <is>
          <t>클렌징폼 120ml 2set</t>
        </is>
      </c>
      <c r="H9178" s="6" t="n">
        <v>1</v>
      </c>
      <c r="I9178" s="6" t="n"/>
      <c r="J9178" s="93" t="n">
        <v>200801</v>
      </c>
      <c r="L9178" s="93" t="n">
        <v>24000</v>
      </c>
      <c r="M9178" s="93" t="n">
        <v>22596</v>
      </c>
      <c r="N9178" s="93" t="n">
        <v>2460</v>
      </c>
      <c r="O9178" s="148" t="n">
        <v>21818.18181818182</v>
      </c>
      <c r="P9178" s="93" t="inlineStr">
        <is>
          <t>카페24클렌징폼클렌징폼 120ml 2set200801</t>
        </is>
      </c>
    </row>
    <row r="9179" customFormat="1" s="93">
      <c r="B9179" s="127" t="n">
        <v>44085</v>
      </c>
      <c r="C9179" s="93">
        <f>TEXT(B9179,"aaa")</f>
        <v/>
      </c>
      <c r="E9179" s="93" t="inlineStr">
        <is>
          <t>토너</t>
        </is>
      </c>
      <c r="F9179" s="93" t="inlineStr">
        <is>
          <t>큐텐재팬</t>
        </is>
      </c>
      <c r="G9179" s="93" t="inlineStr">
        <is>
          <t>200726=250ml</t>
        </is>
      </c>
      <c r="H9179" s="6" t="n">
        <v>37</v>
      </c>
      <c r="I9179" s="6" t="n"/>
      <c r="J9179" s="93" t="n">
        <v>200801</v>
      </c>
      <c r="L9179" s="93" t="n">
        <v>1221000</v>
      </c>
      <c r="M9179" s="93" t="n">
        <v>1086690</v>
      </c>
      <c r="N9179" s="93" t="n">
        <v>113960</v>
      </c>
      <c r="O9179" s="148" t="n">
        <v>1110000</v>
      </c>
      <c r="P9179" s="93" t="inlineStr">
        <is>
          <t>큐텐재팬토너200726=250ml200801</t>
        </is>
      </c>
    </row>
    <row r="9180" customFormat="1" s="93">
      <c r="B9180" s="127" t="n">
        <v>44085</v>
      </c>
      <c r="C9180" s="93">
        <f>TEXT(B9180,"aaa")</f>
        <v/>
      </c>
      <c r="E9180" s="93" t="inlineStr">
        <is>
          <t>수딩크림</t>
        </is>
      </c>
      <c r="F9180" s="93" t="inlineStr">
        <is>
          <t>큐텐재팬</t>
        </is>
      </c>
      <c r="G9180" s="93" t="inlineStr">
        <is>
          <t>200726=수딩크림 100ml</t>
        </is>
      </c>
      <c r="H9180" s="6" t="n">
        <v>1</v>
      </c>
      <c r="I9180" s="6" t="n"/>
      <c r="J9180" s="93" t="n">
        <v>200801</v>
      </c>
      <c r="L9180" s="93" t="n">
        <v>44000</v>
      </c>
      <c r="M9180" s="93" t="n">
        <v>39160</v>
      </c>
      <c r="N9180" s="93" t="n">
        <v>4275</v>
      </c>
      <c r="O9180" s="148" t="n">
        <v>40000</v>
      </c>
      <c r="P9180" s="93" t="inlineStr">
        <is>
          <t>큐텐재팬수딩크림200726=수딩크림 100ml200801</t>
        </is>
      </c>
    </row>
    <row r="9181" customFormat="1" s="93">
      <c r="B9181" s="127" t="n">
        <v>44085</v>
      </c>
      <c r="C9181" s="93">
        <f>TEXT(B9181,"aaa")</f>
        <v/>
      </c>
      <c r="E9181" s="93" t="inlineStr">
        <is>
          <t>머드크림마스크</t>
        </is>
      </c>
      <c r="F9181" s="93" t="inlineStr">
        <is>
          <t>큐텐재팬</t>
        </is>
      </c>
      <c r="G9181" s="93" t="inlineStr">
        <is>
          <t>200726=머드크림마스크 100ml</t>
        </is>
      </c>
      <c r="H9181" s="6" t="n">
        <v>2</v>
      </c>
      <c r="I9181" s="6" t="n"/>
      <c r="J9181" s="93" t="n">
        <v>200801</v>
      </c>
      <c r="L9181" s="93" t="n">
        <v>72000</v>
      </c>
      <c r="M9181" s="93" t="n">
        <v>64080</v>
      </c>
      <c r="N9181" s="93" t="n">
        <v>2884</v>
      </c>
      <c r="O9181" s="148" t="n">
        <v>65454.54545454545</v>
      </c>
      <c r="P9181" s="93" t="inlineStr">
        <is>
          <t>큐텐재팬머드크림마스크200726=머드크림마스크 100ml200801</t>
        </is>
      </c>
    </row>
    <row r="9182" customFormat="1" s="93">
      <c r="B9182" s="127" t="n">
        <v>44085</v>
      </c>
      <c r="C9182" s="93">
        <f>TEXT(B9182,"aaa")</f>
        <v/>
      </c>
      <c r="E9182" s="93" t="inlineStr">
        <is>
          <t>토너</t>
        </is>
      </c>
      <c r="F9182" s="93" t="inlineStr">
        <is>
          <t>큐텐재팬</t>
        </is>
      </c>
      <c r="G9182" s="93" t="inlineStr">
        <is>
          <t>200726=250ml 2set</t>
        </is>
      </c>
      <c r="H9182" s="6" t="n">
        <v>17</v>
      </c>
      <c r="I9182" s="6" t="n"/>
      <c r="J9182" s="93" t="n">
        <v>200801</v>
      </c>
      <c r="L9182" s="93" t="n">
        <v>901000</v>
      </c>
      <c r="M9182" s="93" t="n">
        <v>801890</v>
      </c>
      <c r="N9182" s="93" t="n">
        <v>104720</v>
      </c>
      <c r="O9182" s="148" t="n">
        <v>819090.9090909091</v>
      </c>
      <c r="P9182" s="93" t="inlineStr">
        <is>
          <t>큐텐재팬토너200726=250ml 2set200801</t>
        </is>
      </c>
    </row>
    <row r="9183" customFormat="1" s="93">
      <c r="B9183" s="127" t="n">
        <v>44086</v>
      </c>
      <c r="C9183" s="93">
        <f>TEXT(B9183,"aaa")</f>
        <v/>
      </c>
      <c r="E9183" s="93" t="inlineStr">
        <is>
          <t>토너</t>
        </is>
      </c>
      <c r="F9183" s="93" t="inlineStr">
        <is>
          <t>스타일쉐어</t>
        </is>
      </c>
      <c r="G9183" s="93" t="inlineStr">
        <is>
          <t>250ml</t>
        </is>
      </c>
      <c r="H9183" s="6" t="n">
        <v>6</v>
      </c>
      <c r="I9183" s="6" t="n"/>
      <c r="J9183" s="93" t="n">
        <v>200801</v>
      </c>
      <c r="L9183" s="93" t="n">
        <v>120000</v>
      </c>
      <c r="M9183" s="93" t="n">
        <v>90000</v>
      </c>
      <c r="N9183" s="93" t="n">
        <v>18480</v>
      </c>
      <c r="O9183" s="148" t="n">
        <v>109090.9090909091</v>
      </c>
      <c r="P9183" s="93" t="inlineStr">
        <is>
          <t>스타일쉐어토너250ml200801</t>
        </is>
      </c>
    </row>
    <row r="9184" customFormat="1" s="93">
      <c r="B9184" s="127" t="n">
        <v>44086</v>
      </c>
      <c r="C9184" s="93">
        <f>TEXT(B9184,"aaa")</f>
        <v/>
      </c>
      <c r="E9184" s="93" t="inlineStr">
        <is>
          <t>선크림</t>
        </is>
      </c>
      <c r="F9184" s="93" t="inlineStr">
        <is>
          <t>카페24</t>
        </is>
      </c>
      <c r="G9184" s="93" t="inlineStr">
        <is>
          <t>선크림 50ml</t>
        </is>
      </c>
      <c r="H9184" s="6" t="n">
        <v>1</v>
      </c>
      <c r="I9184" s="6" t="n"/>
      <c r="J9184" s="93" t="n">
        <v>200801</v>
      </c>
      <c r="L9184" s="93" t="n">
        <v>20000</v>
      </c>
      <c r="M9184" s="93" t="n">
        <v>18830</v>
      </c>
      <c r="N9184" s="93" t="n">
        <v>2345</v>
      </c>
      <c r="O9184" s="148" t="n">
        <v>18181.81818181818</v>
      </c>
      <c r="P9184" s="93" t="inlineStr">
        <is>
          <t>카페24선크림선크림 50ml200801</t>
        </is>
      </c>
    </row>
    <row r="9185" customFormat="1" s="93">
      <c r="B9185" s="127" t="n">
        <v>44086</v>
      </c>
      <c r="C9185" s="93">
        <f>TEXT(B9185,"aaa")</f>
        <v/>
      </c>
      <c r="E9185" s="93" t="inlineStr">
        <is>
          <t>어성초진정패키지</t>
        </is>
      </c>
      <c r="F9185" s="93" t="inlineStr">
        <is>
          <t>카페24</t>
        </is>
      </c>
      <c r="G9185" s="93" t="inlineStr">
        <is>
          <t>어성초 진정패키지세트</t>
        </is>
      </c>
      <c r="H9185" s="6" t="n">
        <v>2</v>
      </c>
      <c r="I9185" s="6" t="n"/>
      <c r="J9185" s="93" t="n">
        <v>200801</v>
      </c>
      <c r="L9185" s="93" t="n">
        <v>198000</v>
      </c>
      <c r="M9185" s="93" t="n">
        <v>186417</v>
      </c>
      <c r="N9185" s="93" t="n">
        <v>30274</v>
      </c>
      <c r="O9185" s="148" t="n">
        <v>180000</v>
      </c>
      <c r="P9185" s="93" t="inlineStr">
        <is>
          <t>카페24어성초진정패키지어성초 진정패키지세트200801</t>
        </is>
      </c>
    </row>
    <row r="9186" customFormat="1" s="93">
      <c r="B9186" s="127" t="n">
        <v>44086</v>
      </c>
      <c r="C9186" s="93">
        <f>TEXT(B9186,"aaa")</f>
        <v/>
      </c>
      <c r="E9186" s="93" t="inlineStr">
        <is>
          <t>머드크림마스크</t>
        </is>
      </c>
      <c r="F9186" s="93" t="inlineStr">
        <is>
          <t>카페24</t>
        </is>
      </c>
      <c r="G9186" s="93" t="inlineStr">
        <is>
          <t>머드크림마스크 100ml</t>
        </is>
      </c>
      <c r="H9186" s="6" t="n">
        <v>4</v>
      </c>
      <c r="I9186" s="6" t="n"/>
      <c r="J9186" s="93" t="n">
        <v>200801</v>
      </c>
      <c r="L9186" s="93" t="n">
        <v>80000</v>
      </c>
      <c r="M9186" s="93" t="n">
        <v>75320</v>
      </c>
      <c r="N9186" s="93" t="n">
        <v>5768</v>
      </c>
      <c r="O9186" s="148" t="n">
        <v>72727.27272727272</v>
      </c>
      <c r="P9186" s="93" t="inlineStr">
        <is>
          <t>카페24머드크림마스크머드크림마스크 100ml200801</t>
        </is>
      </c>
    </row>
    <row r="9187" customFormat="1" s="93">
      <c r="B9187" s="127" t="n">
        <v>44086</v>
      </c>
      <c r="C9187" s="93">
        <f>TEXT(B9187,"aaa")</f>
        <v/>
      </c>
      <c r="E9187" s="93" t="inlineStr">
        <is>
          <t>머드크림마스크</t>
        </is>
      </c>
      <c r="F9187" s="93" t="inlineStr">
        <is>
          <t>카페24</t>
        </is>
      </c>
      <c r="G9187" s="93" t="inlineStr">
        <is>
          <t>머드크림마스크 100ml 2set</t>
        </is>
      </c>
      <c r="H9187" s="6" t="n">
        <v>1</v>
      </c>
      <c r="I9187" s="6" t="n"/>
      <c r="J9187" s="93" t="n">
        <v>200801</v>
      </c>
      <c r="L9187" s="93" t="n">
        <v>35000</v>
      </c>
      <c r="M9187" s="93" t="n">
        <v>32952.5</v>
      </c>
      <c r="N9187" s="93" t="n">
        <v>2884</v>
      </c>
      <c r="O9187" s="148" t="n">
        <v>31818.18181818182</v>
      </c>
      <c r="P9187" s="93" t="inlineStr">
        <is>
          <t>카페24머드크림마스크머드크림마스크 100ml 2set200801</t>
        </is>
      </c>
    </row>
    <row r="9188" customFormat="1" s="93">
      <c r="B9188" s="127" t="n">
        <v>44086</v>
      </c>
      <c r="C9188" s="93">
        <f>TEXT(B9188,"aaa")</f>
        <v/>
      </c>
      <c r="E9188" s="93" t="inlineStr">
        <is>
          <t>마스크팩</t>
        </is>
      </c>
      <c r="F9188" s="93" t="inlineStr">
        <is>
          <t>카페24</t>
        </is>
      </c>
      <c r="G9188" s="93" t="inlineStr">
        <is>
          <t>마스크팩 1매</t>
        </is>
      </c>
      <c r="H9188" s="6" t="n">
        <v>2</v>
      </c>
      <c r="I9188" s="6" t="n"/>
      <c r="J9188" s="93" t="n">
        <v>200801</v>
      </c>
      <c r="L9188" s="93" t="n">
        <v>8000</v>
      </c>
      <c r="M9188" s="93" t="n">
        <v>7532</v>
      </c>
      <c r="N9188" s="93" t="n">
        <v>794</v>
      </c>
      <c r="O9188" s="148" t="n">
        <v>7272.727272727272</v>
      </c>
      <c r="P9188" s="93" t="inlineStr">
        <is>
          <t>카페24마스크팩마스크팩 1매200801</t>
        </is>
      </c>
    </row>
    <row r="9189" customFormat="1" s="93">
      <c r="B9189" s="127" t="n">
        <v>44086</v>
      </c>
      <c r="C9189" s="93">
        <f>TEXT(B9189,"aaa")</f>
        <v/>
      </c>
      <c r="E9189" s="93" t="inlineStr">
        <is>
          <t>마스크팩</t>
        </is>
      </c>
      <c r="F9189" s="93" t="inlineStr">
        <is>
          <t>카페24</t>
        </is>
      </c>
      <c r="G9189" s="93" t="inlineStr">
        <is>
          <t>마스크팩 10매</t>
        </is>
      </c>
      <c r="H9189" s="6" t="n">
        <v>2</v>
      </c>
      <c r="I9189" s="6" t="n"/>
      <c r="J9189" s="93" t="n">
        <v>200801</v>
      </c>
      <c r="L9189" s="93" t="n">
        <v>40000</v>
      </c>
      <c r="M9189" s="93" t="n">
        <v>37660</v>
      </c>
      <c r="N9189" s="93" t="n">
        <v>7940</v>
      </c>
      <c r="O9189" s="148" t="n">
        <v>36363.63636363636</v>
      </c>
      <c r="P9189" s="93" t="inlineStr">
        <is>
          <t>카페24마스크팩마스크팩 10매200801</t>
        </is>
      </c>
    </row>
    <row r="9190" customFormat="1" s="93">
      <c r="B9190" s="127" t="n">
        <v>44086</v>
      </c>
      <c r="C9190" s="93">
        <f>TEXT(B9190,"aaa")</f>
        <v/>
      </c>
      <c r="E9190" s="93" t="inlineStr">
        <is>
          <t>토너</t>
        </is>
      </c>
      <c r="F9190" s="93" t="inlineStr">
        <is>
          <t>카페24</t>
        </is>
      </c>
      <c r="G9190" s="93" t="inlineStr">
        <is>
          <t>250ml</t>
        </is>
      </c>
      <c r="H9190" s="6" t="n">
        <v>48</v>
      </c>
      <c r="I9190" s="6" t="n"/>
      <c r="J9190" s="93" t="n">
        <v>200801</v>
      </c>
      <c r="L9190" s="93" t="n">
        <v>960000</v>
      </c>
      <c r="M9190" s="93" t="n">
        <v>903840</v>
      </c>
      <c r="N9190" s="93" t="n">
        <v>147840</v>
      </c>
      <c r="O9190" s="148" t="n">
        <v>872727.2727272727</v>
      </c>
      <c r="P9190" s="93" t="inlineStr">
        <is>
          <t>카페24토너250ml200801</t>
        </is>
      </c>
    </row>
    <row r="9191" customFormat="1" s="93">
      <c r="B9191" s="127" t="n">
        <v>44086</v>
      </c>
      <c r="C9191" s="93">
        <f>TEXT(B9191,"aaa")</f>
        <v/>
      </c>
      <c r="E9191" s="93" t="inlineStr">
        <is>
          <t>토너</t>
        </is>
      </c>
      <c r="F9191" s="93" t="inlineStr">
        <is>
          <t>카페24</t>
        </is>
      </c>
      <c r="G9191" s="93" t="inlineStr">
        <is>
          <t>250ml 2set</t>
        </is>
      </c>
      <c r="H9191" s="6" t="n">
        <v>26</v>
      </c>
      <c r="I9191" s="6" t="n"/>
      <c r="J9191" s="93" t="n">
        <v>200801</v>
      </c>
      <c r="L9191" s="93" t="n">
        <v>910000</v>
      </c>
      <c r="M9191" s="93" t="n">
        <v>856765</v>
      </c>
      <c r="N9191" s="93" t="n">
        <v>160160</v>
      </c>
      <c r="O9191" s="148" t="n">
        <v>827272.7272727272</v>
      </c>
      <c r="P9191" s="93" t="inlineStr">
        <is>
          <t>카페24토너250ml 2set200801</t>
        </is>
      </c>
    </row>
    <row r="9192" customFormat="1" s="93">
      <c r="B9192" s="127" t="n">
        <v>44086</v>
      </c>
      <c r="C9192" s="93">
        <f>TEXT(B9192,"aaa")</f>
        <v/>
      </c>
      <c r="E9192" s="93" t="inlineStr">
        <is>
          <t>토너</t>
        </is>
      </c>
      <c r="F9192" s="93" t="inlineStr">
        <is>
          <t>카페24</t>
        </is>
      </c>
      <c r="G9192" s="93" t="inlineStr">
        <is>
          <t>500ml</t>
        </is>
      </c>
      <c r="H9192" s="6" t="n">
        <v>49</v>
      </c>
      <c r="I9192" s="6" t="n"/>
      <c r="J9192" s="93" t="n">
        <v>200801</v>
      </c>
      <c r="L9192" s="93" t="n">
        <v>1617000</v>
      </c>
      <c r="M9192" s="93" t="n">
        <v>1522405.5</v>
      </c>
      <c r="N9192" s="93" t="n">
        <v>212170</v>
      </c>
      <c r="O9192" s="148" t="n">
        <v>1470000</v>
      </c>
      <c r="P9192" s="93" t="inlineStr">
        <is>
          <t>카페24토너500ml200801</t>
        </is>
      </c>
    </row>
    <row r="9193" customFormat="1" s="93">
      <c r="B9193" s="127" t="n">
        <v>44086</v>
      </c>
      <c r="C9193" s="93">
        <f>TEXT(B9193,"aaa")</f>
        <v/>
      </c>
      <c r="E9193" s="93" t="inlineStr">
        <is>
          <t>토너</t>
        </is>
      </c>
      <c r="F9193" s="93" t="inlineStr">
        <is>
          <t>카페24</t>
        </is>
      </c>
      <c r="G9193" s="93" t="inlineStr">
        <is>
          <t>스킨팩 화장솜 60P</t>
        </is>
      </c>
      <c r="H9193" s="6" t="n">
        <v>44</v>
      </c>
      <c r="I9193" s="6" t="n"/>
      <c r="J9193" s="93" t="n">
        <v>200801</v>
      </c>
      <c r="L9193" s="93" t="n">
        <v>132000</v>
      </c>
      <c r="M9193" s="93" t="n">
        <v>124278</v>
      </c>
      <c r="N9193" s="93" t="n">
        <v>48840</v>
      </c>
      <c r="O9193" s="148" t="n">
        <v>120000</v>
      </c>
      <c r="P9193" s="93" t="inlineStr">
        <is>
          <t>카페24토너스킨팩 화장솜 60P200801</t>
        </is>
      </c>
    </row>
    <row r="9194" customFormat="1" s="93">
      <c r="B9194" s="127" t="n">
        <v>44086</v>
      </c>
      <c r="C9194" s="93">
        <f>TEXT(B9194,"aaa")</f>
        <v/>
      </c>
      <c r="E9194" s="93" t="inlineStr">
        <is>
          <t>앰플</t>
        </is>
      </c>
      <c r="F9194" s="93" t="inlineStr">
        <is>
          <t>카페24</t>
        </is>
      </c>
      <c r="G9194" s="93" t="inlineStr">
        <is>
          <t>앰플 30ml</t>
        </is>
      </c>
      <c r="H9194" s="6" t="n">
        <v>7</v>
      </c>
      <c r="I9194" s="6" t="n"/>
      <c r="J9194" s="93" t="n">
        <v>200801</v>
      </c>
      <c r="L9194" s="93" t="n">
        <v>196000</v>
      </c>
      <c r="M9194" s="93" t="n">
        <v>184534</v>
      </c>
      <c r="N9194" s="93" t="n">
        <v>23779</v>
      </c>
      <c r="O9194" s="148" t="n">
        <v>178181.8181818182</v>
      </c>
      <c r="P9194" s="93" t="inlineStr">
        <is>
          <t>카페24앰플앰플 30ml200801</t>
        </is>
      </c>
    </row>
    <row r="9195" customFormat="1" s="93">
      <c r="B9195" s="127" t="n">
        <v>44086</v>
      </c>
      <c r="C9195" s="93">
        <f>TEXT(B9195,"aaa")</f>
        <v/>
      </c>
      <c r="E9195" s="93" t="inlineStr">
        <is>
          <t>앰플</t>
        </is>
      </c>
      <c r="F9195" s="93" t="inlineStr">
        <is>
          <t>카페24</t>
        </is>
      </c>
      <c r="G9195" s="93" t="inlineStr">
        <is>
          <t>앰플 30ml  2set</t>
        </is>
      </c>
      <c r="H9195" s="6" t="n">
        <v>1</v>
      </c>
      <c r="I9195" s="6" t="n"/>
      <c r="J9195" s="93" t="n">
        <v>200801</v>
      </c>
      <c r="L9195" s="93" t="n">
        <v>48000</v>
      </c>
      <c r="M9195" s="93" t="n">
        <v>45192</v>
      </c>
      <c r="N9195" s="93" t="n">
        <v>6794</v>
      </c>
      <c r="O9195" s="148" t="n">
        <v>43636.36363636363</v>
      </c>
      <c r="P9195" s="93" t="inlineStr">
        <is>
          <t>카페24앰플앰플 30ml  2set200801</t>
        </is>
      </c>
    </row>
    <row r="9196" customFormat="1" s="93">
      <c r="B9196" s="127" t="n">
        <v>44086</v>
      </c>
      <c r="C9196" s="93">
        <f>TEXT(B9196,"aaa")</f>
        <v/>
      </c>
      <c r="E9196" s="93" t="inlineStr">
        <is>
          <t>수딩크림</t>
        </is>
      </c>
      <c r="F9196" s="93" t="inlineStr">
        <is>
          <t>카페24</t>
        </is>
      </c>
      <c r="G9196" s="93" t="inlineStr">
        <is>
          <t>수딩크림 100ml</t>
        </is>
      </c>
      <c r="H9196" s="6" t="n">
        <v>10</v>
      </c>
      <c r="I9196" s="6" t="n"/>
      <c r="J9196" s="93" t="n">
        <v>200801</v>
      </c>
      <c r="L9196" s="93" t="n">
        <v>380000</v>
      </c>
      <c r="M9196" s="93" t="n">
        <v>357770</v>
      </c>
      <c r="N9196" s="93" t="n">
        <v>30450</v>
      </c>
      <c r="O9196" s="148" t="n">
        <v>345454.5454545454</v>
      </c>
      <c r="P9196" s="93" t="inlineStr">
        <is>
          <t>카페24수딩크림수딩크림 100ml200801</t>
        </is>
      </c>
    </row>
    <row r="9197" customFormat="1" s="93">
      <c r="B9197" s="127" t="n">
        <v>44086</v>
      </c>
      <c r="C9197" s="93">
        <f>TEXT(B9197,"aaa")</f>
        <v/>
      </c>
      <c r="E9197" s="93" t="inlineStr">
        <is>
          <t>클렌징폼</t>
        </is>
      </c>
      <c r="F9197" s="93" t="inlineStr">
        <is>
          <t>카페24</t>
        </is>
      </c>
      <c r="G9197" s="93" t="inlineStr">
        <is>
          <t>클렌징폼 120ml</t>
        </is>
      </c>
      <c r="H9197" s="6" t="n">
        <v>10</v>
      </c>
      <c r="I9197" s="6" t="n"/>
      <c r="J9197" s="93" t="n">
        <v>200801</v>
      </c>
      <c r="L9197" s="93" t="n">
        <v>130000</v>
      </c>
      <c r="M9197" s="93" t="n">
        <v>122395</v>
      </c>
      <c r="N9197" s="93" t="n">
        <v>27500</v>
      </c>
      <c r="O9197" s="148" t="n">
        <v>118181.8181818182</v>
      </c>
      <c r="P9197" s="93" t="inlineStr">
        <is>
          <t>카페24클렌징폼클렌징폼 120ml200801</t>
        </is>
      </c>
    </row>
    <row r="9198" customFormat="1" s="93">
      <c r="B9198" s="127" t="n">
        <v>44086</v>
      </c>
      <c r="C9198" s="93">
        <f>TEXT(B9198,"aaa")</f>
        <v/>
      </c>
      <c r="E9198" s="93" t="inlineStr">
        <is>
          <t>클렌징폼</t>
        </is>
      </c>
      <c r="F9198" s="93" t="inlineStr">
        <is>
          <t>카페24</t>
        </is>
      </c>
      <c r="G9198" s="93" t="inlineStr">
        <is>
          <t>클렌징폼 120ml 2set</t>
        </is>
      </c>
      <c r="H9198" s="6" t="n">
        <v>1</v>
      </c>
      <c r="I9198" s="6" t="n"/>
      <c r="J9198" s="93" t="n">
        <v>200801</v>
      </c>
      <c r="L9198" s="93" t="n">
        <v>24000</v>
      </c>
      <c r="M9198" s="93" t="n">
        <v>22596</v>
      </c>
      <c r="N9198" s="93" t="n">
        <v>2460</v>
      </c>
      <c r="O9198" s="148" t="n">
        <v>21818.18181818182</v>
      </c>
      <c r="P9198" s="93" t="inlineStr">
        <is>
          <t>카페24클렌징폼클렌징폼 120ml 2set200801</t>
        </is>
      </c>
    </row>
    <row r="9199" customFormat="1" s="93">
      <c r="B9199" s="127" t="n">
        <v>44087</v>
      </c>
      <c r="C9199" s="93">
        <f>TEXT(B9199,"aaa")</f>
        <v/>
      </c>
      <c r="E9199" s="93" t="inlineStr">
        <is>
          <t>토너</t>
        </is>
      </c>
      <c r="F9199" s="93" t="inlineStr">
        <is>
          <t>스타일쉐어</t>
        </is>
      </c>
      <c r="G9199" s="93" t="inlineStr">
        <is>
          <t>250ml</t>
        </is>
      </c>
      <c r="H9199" s="6" t="n">
        <v>8</v>
      </c>
      <c r="I9199" s="6" t="n"/>
      <c r="J9199" s="93" t="n">
        <v>200801</v>
      </c>
      <c r="L9199" s="93" t="n">
        <v>160000</v>
      </c>
      <c r="M9199" s="93" t="n">
        <v>120000</v>
      </c>
      <c r="N9199" s="93" t="n">
        <v>24640</v>
      </c>
      <c r="O9199" s="148" t="n">
        <v>145454.5454545454</v>
      </c>
      <c r="P9199" s="93" t="inlineStr">
        <is>
          <t>스타일쉐어토너250ml200801</t>
        </is>
      </c>
    </row>
    <row r="9200" customFormat="1" s="93">
      <c r="B9200" s="127" t="n">
        <v>44087</v>
      </c>
      <c r="C9200" s="93">
        <f>TEXT(B9200,"aaa")</f>
        <v/>
      </c>
      <c r="E9200" s="93" t="inlineStr">
        <is>
          <t>선크림</t>
        </is>
      </c>
      <c r="F9200" s="93" t="inlineStr">
        <is>
          <t>카페24</t>
        </is>
      </c>
      <c r="G9200" s="93" t="inlineStr">
        <is>
          <t>선크림 50ml</t>
        </is>
      </c>
      <c r="H9200" s="6" t="n">
        <v>2</v>
      </c>
      <c r="I9200" s="6" t="n"/>
      <c r="J9200" s="93" t="n">
        <v>200801</v>
      </c>
      <c r="L9200" s="93" t="n">
        <v>40000</v>
      </c>
      <c r="M9200" s="93" t="n">
        <v>37660</v>
      </c>
      <c r="N9200" s="93" t="n">
        <v>4690</v>
      </c>
      <c r="O9200" s="148" t="n">
        <v>36363.63636363636</v>
      </c>
      <c r="P9200" s="93" t="inlineStr">
        <is>
          <t>카페24선크림선크림 50ml200801</t>
        </is>
      </c>
    </row>
    <row r="9201" customFormat="1" s="93">
      <c r="B9201" s="127" t="n">
        <v>44087</v>
      </c>
      <c r="C9201" s="93">
        <f>TEXT(B9201,"aaa")</f>
        <v/>
      </c>
      <c r="E9201" s="93" t="inlineStr">
        <is>
          <t>여름 한정 진정세트</t>
        </is>
      </c>
      <c r="F9201" s="93" t="inlineStr">
        <is>
          <t>카페24</t>
        </is>
      </c>
      <c r="G9201" s="93" t="inlineStr">
        <is>
          <t>여름 한정 진정세트</t>
        </is>
      </c>
      <c r="H9201" s="6" t="n">
        <v>1</v>
      </c>
      <c r="I9201" s="6" t="n"/>
      <c r="J9201" s="93" t="n">
        <v>200801</v>
      </c>
      <c r="L9201" s="93" t="n">
        <v>35000</v>
      </c>
      <c r="M9201" s="93" t="n">
        <v>32952.5</v>
      </c>
      <c r="N9201" s="93" t="n">
        <v>5605</v>
      </c>
      <c r="O9201" s="148" t="n">
        <v>31818.18181818182</v>
      </c>
      <c r="P9201" s="93" t="inlineStr">
        <is>
          <t>카페24여름 한정 진정세트여름 한정 진정세트200801</t>
        </is>
      </c>
    </row>
    <row r="9202" customFormat="1" s="93">
      <c r="B9202" s="127" t="n">
        <v>44087</v>
      </c>
      <c r="C9202" s="93">
        <f>TEXT(B9202,"aaa")</f>
        <v/>
      </c>
      <c r="E9202" s="93" t="inlineStr">
        <is>
          <t>여름 한정 진정세트</t>
        </is>
      </c>
      <c r="F9202" s="93" t="inlineStr">
        <is>
          <t>카페24</t>
        </is>
      </c>
      <c r="G9202" s="93" t="inlineStr">
        <is>
          <t>여름 한정 진정세트 (대용량)</t>
        </is>
      </c>
      <c r="H9202" s="6" t="n">
        <v>2</v>
      </c>
      <c r="I9202" s="6" t="n"/>
      <c r="J9202" s="93" t="n">
        <v>200801</v>
      </c>
      <c r="L9202" s="93" t="n">
        <v>90000</v>
      </c>
      <c r="M9202" s="93" t="n">
        <v>84735</v>
      </c>
      <c r="N9202" s="93" t="n">
        <v>14140</v>
      </c>
      <c r="O9202" s="148" t="n">
        <v>81818.18181818181</v>
      </c>
      <c r="P9202" s="93" t="inlineStr">
        <is>
          <t>카페24여름 한정 진정세트여름 한정 진정세트 (대용량)200801</t>
        </is>
      </c>
    </row>
    <row r="9203" customFormat="1" s="93">
      <c r="B9203" s="127" t="n">
        <v>44087</v>
      </c>
      <c r="C9203" s="93">
        <f>TEXT(B9203,"aaa")</f>
        <v/>
      </c>
      <c r="E9203" s="93" t="inlineStr">
        <is>
          <t>어성초진정패키지</t>
        </is>
      </c>
      <c r="F9203" s="93" t="inlineStr">
        <is>
          <t>카페24</t>
        </is>
      </c>
      <c r="G9203" s="93" t="inlineStr">
        <is>
          <t>어성초 진정패키지세트</t>
        </is>
      </c>
      <c r="H9203" s="6" t="n">
        <v>2</v>
      </c>
      <c r="I9203" s="6" t="n"/>
      <c r="J9203" s="93" t="n">
        <v>200801</v>
      </c>
      <c r="L9203" s="93" t="n">
        <v>198000</v>
      </c>
      <c r="M9203" s="93" t="n">
        <v>186417</v>
      </c>
      <c r="N9203" s="93" t="n">
        <v>30274</v>
      </c>
      <c r="O9203" s="148" t="n">
        <v>180000</v>
      </c>
      <c r="P9203" s="93" t="inlineStr">
        <is>
          <t>카페24어성초진정패키지어성초 진정패키지세트200801</t>
        </is>
      </c>
    </row>
    <row r="9204" customFormat="1" s="93">
      <c r="B9204" s="127" t="n">
        <v>44087</v>
      </c>
      <c r="C9204" s="93">
        <f>TEXT(B9204,"aaa")</f>
        <v/>
      </c>
      <c r="E9204" s="93" t="inlineStr">
        <is>
          <t>머드크림마스크</t>
        </is>
      </c>
      <c r="F9204" s="93" t="inlineStr">
        <is>
          <t>카페24</t>
        </is>
      </c>
      <c r="G9204" s="93" t="inlineStr">
        <is>
          <t>머드크림마스크 100ml</t>
        </is>
      </c>
      <c r="H9204" s="6" t="n">
        <v>3</v>
      </c>
      <c r="I9204" s="6" t="n"/>
      <c r="J9204" s="93" t="n">
        <v>200801</v>
      </c>
      <c r="L9204" s="93" t="n">
        <v>60000</v>
      </c>
      <c r="M9204" s="93" t="n">
        <v>56490</v>
      </c>
      <c r="N9204" s="93" t="n">
        <v>4326</v>
      </c>
      <c r="O9204" s="148" t="n">
        <v>54545.45454545454</v>
      </c>
      <c r="P9204" s="93" t="inlineStr">
        <is>
          <t>카페24머드크림마스크머드크림마스크 100ml200801</t>
        </is>
      </c>
    </row>
    <row r="9205" customFormat="1" s="93">
      <c r="B9205" s="127" t="n">
        <v>44087</v>
      </c>
      <c r="C9205" s="93">
        <f>TEXT(B9205,"aaa")</f>
        <v/>
      </c>
      <c r="E9205" s="93" t="inlineStr">
        <is>
          <t>마스크팩</t>
        </is>
      </c>
      <c r="F9205" s="93" t="inlineStr">
        <is>
          <t>카페24</t>
        </is>
      </c>
      <c r="G9205" s="93" t="inlineStr">
        <is>
          <t>마스크팩 1매</t>
        </is>
      </c>
      <c r="H9205" s="6" t="n">
        <v>4</v>
      </c>
      <c r="I9205" s="6" t="n"/>
      <c r="J9205" s="93" t="n">
        <v>200801</v>
      </c>
      <c r="L9205" s="93" t="n">
        <v>16000</v>
      </c>
      <c r="M9205" s="93" t="n">
        <v>15064</v>
      </c>
      <c r="N9205" s="93" t="n">
        <v>1588</v>
      </c>
      <c r="O9205" s="148" t="n">
        <v>14545.45454545454</v>
      </c>
      <c r="P9205" s="93" t="inlineStr">
        <is>
          <t>카페24마스크팩마스크팩 1매200801</t>
        </is>
      </c>
    </row>
    <row r="9206" customFormat="1" s="93">
      <c r="B9206" s="127" t="n">
        <v>44087</v>
      </c>
      <c r="C9206" s="93">
        <f>TEXT(B9206,"aaa")</f>
        <v/>
      </c>
      <c r="E9206" s="93" t="inlineStr">
        <is>
          <t>토너</t>
        </is>
      </c>
      <c r="F9206" s="93" t="inlineStr">
        <is>
          <t>카페24</t>
        </is>
      </c>
      <c r="G9206" s="93" t="inlineStr">
        <is>
          <t>250ml</t>
        </is>
      </c>
      <c r="H9206" s="6" t="n">
        <v>52</v>
      </c>
      <c r="I9206" s="6" t="n"/>
      <c r="J9206" s="93" t="n">
        <v>200801</v>
      </c>
      <c r="L9206" s="93" t="n">
        <v>1040000</v>
      </c>
      <c r="M9206" s="93" t="n">
        <v>979160</v>
      </c>
      <c r="N9206" s="93" t="n">
        <v>160160</v>
      </c>
      <c r="O9206" s="148" t="n">
        <v>945454.5454545454</v>
      </c>
      <c r="P9206" s="93" t="inlineStr">
        <is>
          <t>카페24토너250ml200801</t>
        </is>
      </c>
    </row>
    <row r="9207" customFormat="1" s="93">
      <c r="B9207" s="127" t="n">
        <v>44087</v>
      </c>
      <c r="C9207" s="93">
        <f>TEXT(B9207,"aaa")</f>
        <v/>
      </c>
      <c r="E9207" s="93" t="inlineStr">
        <is>
          <t>토너</t>
        </is>
      </c>
      <c r="F9207" s="93" t="inlineStr">
        <is>
          <t>카페24</t>
        </is>
      </c>
      <c r="G9207" s="93" t="inlineStr">
        <is>
          <t>250ml 2set</t>
        </is>
      </c>
      <c r="H9207" s="6" t="n">
        <v>35</v>
      </c>
      <c r="I9207" s="6" t="n"/>
      <c r="J9207" s="93" t="n">
        <v>200801</v>
      </c>
      <c r="L9207" s="93" t="n">
        <v>1225000</v>
      </c>
      <c r="M9207" s="93" t="n">
        <v>1153337.5</v>
      </c>
      <c r="N9207" s="93" t="n">
        <v>215600</v>
      </c>
      <c r="O9207" s="148" t="n">
        <v>1113636.363636364</v>
      </c>
      <c r="P9207" s="93" t="inlineStr">
        <is>
          <t>카페24토너250ml 2set200801</t>
        </is>
      </c>
    </row>
    <row r="9208" customFormat="1" s="93">
      <c r="B9208" s="127" t="n">
        <v>44087</v>
      </c>
      <c r="C9208" s="93">
        <f>TEXT(B9208,"aaa")</f>
        <v/>
      </c>
      <c r="E9208" s="93" t="inlineStr">
        <is>
          <t>토너</t>
        </is>
      </c>
      <c r="F9208" s="93" t="inlineStr">
        <is>
          <t>카페24</t>
        </is>
      </c>
      <c r="G9208" s="93" t="inlineStr">
        <is>
          <t>500ml</t>
        </is>
      </c>
      <c r="H9208" s="6" t="n">
        <v>44</v>
      </c>
      <c r="I9208" s="6" t="n"/>
      <c r="J9208" s="93" t="n">
        <v>200801</v>
      </c>
      <c r="L9208" s="93" t="n">
        <v>1452000</v>
      </c>
      <c r="M9208" s="93" t="n">
        <v>1367058</v>
      </c>
      <c r="N9208" s="93" t="n">
        <v>190520</v>
      </c>
      <c r="O9208" s="148" t="n">
        <v>1320000</v>
      </c>
      <c r="P9208" s="93" t="inlineStr">
        <is>
          <t>카페24토너500ml200801</t>
        </is>
      </c>
    </row>
    <row r="9209" customFormat="1" s="93">
      <c r="B9209" s="127" t="n">
        <v>44087</v>
      </c>
      <c r="C9209" s="93">
        <f>TEXT(B9209,"aaa")</f>
        <v/>
      </c>
      <c r="E9209" s="93" t="inlineStr">
        <is>
          <t>토너</t>
        </is>
      </c>
      <c r="F9209" s="93" t="inlineStr">
        <is>
          <t>카페24</t>
        </is>
      </c>
      <c r="G9209" s="93" t="inlineStr">
        <is>
          <t>스킨팩 화장솜 60P</t>
        </is>
      </c>
      <c r="H9209" s="6" t="n">
        <v>54</v>
      </c>
      <c r="I9209" s="6" t="n"/>
      <c r="J9209" s="93" t="n">
        <v>200801</v>
      </c>
      <c r="L9209" s="93" t="n">
        <v>162000</v>
      </c>
      <c r="M9209" s="93" t="n">
        <v>152523</v>
      </c>
      <c r="N9209" s="93" t="n">
        <v>59940</v>
      </c>
      <c r="O9209" s="148" t="n">
        <v>147272.7272727273</v>
      </c>
      <c r="P9209" s="93" t="inlineStr">
        <is>
          <t>카페24토너스킨팩 화장솜 60P200801</t>
        </is>
      </c>
    </row>
    <row r="9210" customFormat="1" s="93">
      <c r="B9210" s="127" t="n">
        <v>44087</v>
      </c>
      <c r="C9210" s="93">
        <f>TEXT(B9210,"aaa")</f>
        <v/>
      </c>
      <c r="E9210" s="93" t="inlineStr">
        <is>
          <t>앰플</t>
        </is>
      </c>
      <c r="F9210" s="93" t="inlineStr">
        <is>
          <t>카페24</t>
        </is>
      </c>
      <c r="G9210" s="93" t="inlineStr">
        <is>
          <t>앰플 30ml</t>
        </is>
      </c>
      <c r="H9210" s="6" t="n">
        <v>10</v>
      </c>
      <c r="I9210" s="6" t="n"/>
      <c r="J9210" s="93" t="n">
        <v>200801</v>
      </c>
      <c r="L9210" s="93" t="n">
        <v>280000</v>
      </c>
      <c r="M9210" s="93" t="n">
        <v>263620</v>
      </c>
      <c r="N9210" s="93" t="n">
        <v>33970</v>
      </c>
      <c r="O9210" s="148" t="n">
        <v>254545.4545454545</v>
      </c>
      <c r="P9210" s="93" t="inlineStr">
        <is>
          <t>카페24앰플앰플 30ml200801</t>
        </is>
      </c>
    </row>
    <row r="9211" customFormat="1" s="93">
      <c r="B9211" s="127" t="n">
        <v>44087</v>
      </c>
      <c r="C9211" s="93">
        <f>TEXT(B9211,"aaa")</f>
        <v/>
      </c>
      <c r="E9211" s="93" t="inlineStr">
        <is>
          <t>앰플</t>
        </is>
      </c>
      <c r="F9211" s="93" t="inlineStr">
        <is>
          <t>카페24</t>
        </is>
      </c>
      <c r="G9211" s="93" t="inlineStr">
        <is>
          <t>앰플 30ml  2set</t>
        </is>
      </c>
      <c r="H9211" s="6" t="n">
        <v>2</v>
      </c>
      <c r="I9211" s="6" t="n"/>
      <c r="J9211" s="93" t="n">
        <v>200801</v>
      </c>
      <c r="L9211" s="93" t="n">
        <v>96000</v>
      </c>
      <c r="M9211" s="93" t="n">
        <v>90384</v>
      </c>
      <c r="N9211" s="93" t="n">
        <v>13588</v>
      </c>
      <c r="O9211" s="148" t="n">
        <v>87272.72727272726</v>
      </c>
      <c r="P9211" s="93" t="inlineStr">
        <is>
          <t>카페24앰플앰플 30ml  2set200801</t>
        </is>
      </c>
    </row>
    <row r="9212" customFormat="1" s="93">
      <c r="B9212" s="127" t="n">
        <v>44087</v>
      </c>
      <c r="C9212" s="93">
        <f>TEXT(B9212,"aaa")</f>
        <v/>
      </c>
      <c r="E9212" s="93" t="inlineStr">
        <is>
          <t>수딩크림</t>
        </is>
      </c>
      <c r="F9212" s="93" t="inlineStr">
        <is>
          <t>카페24</t>
        </is>
      </c>
      <c r="G9212" s="93" t="inlineStr">
        <is>
          <t>수딩크림 100ml</t>
        </is>
      </c>
      <c r="H9212" s="6" t="n">
        <v>7</v>
      </c>
      <c r="I9212" s="6" t="n"/>
      <c r="J9212" s="93" t="n">
        <v>200801</v>
      </c>
      <c r="L9212" s="93" t="n">
        <v>266000</v>
      </c>
      <c r="M9212" s="93" t="n">
        <v>250439</v>
      </c>
      <c r="N9212" s="93" t="n">
        <v>21315</v>
      </c>
      <c r="O9212" s="148" t="n">
        <v>241818.1818181818</v>
      </c>
      <c r="P9212" s="93" t="inlineStr">
        <is>
          <t>카페24수딩크림수딩크림 100ml200801</t>
        </is>
      </c>
    </row>
    <row r="9213" customFormat="1" s="93">
      <c r="B9213" s="127" t="n">
        <v>44087</v>
      </c>
      <c r="C9213" s="93">
        <f>TEXT(B9213,"aaa")</f>
        <v/>
      </c>
      <c r="E9213" s="93" t="inlineStr">
        <is>
          <t>클렌징폼</t>
        </is>
      </c>
      <c r="F9213" s="93" t="inlineStr">
        <is>
          <t>카페24</t>
        </is>
      </c>
      <c r="G9213" s="93" t="inlineStr">
        <is>
          <t>클렌징폼 120ml</t>
        </is>
      </c>
      <c r="H9213" s="6" t="n">
        <v>4</v>
      </c>
      <c r="I9213" s="6" t="n"/>
      <c r="J9213" s="93" t="n">
        <v>200801</v>
      </c>
      <c r="L9213" s="93" t="n">
        <v>52000</v>
      </c>
      <c r="M9213" s="93" t="n">
        <v>48958</v>
      </c>
      <c r="N9213" s="93" t="n">
        <v>11000</v>
      </c>
      <c r="O9213" s="148" t="n">
        <v>47272.72727272727</v>
      </c>
      <c r="P9213" s="93" t="inlineStr">
        <is>
          <t>카페24클렌징폼클렌징폼 120ml200801</t>
        </is>
      </c>
    </row>
    <row r="9214" customFormat="1" s="93">
      <c r="B9214" s="127" t="n">
        <v>44087</v>
      </c>
      <c r="C9214" s="93">
        <f>TEXT(B9214,"aaa")</f>
        <v/>
      </c>
      <c r="E9214" s="93" t="inlineStr">
        <is>
          <t>클렌징폼</t>
        </is>
      </c>
      <c r="F9214" s="93" t="inlineStr">
        <is>
          <t>카페24</t>
        </is>
      </c>
      <c r="G9214" s="93" t="inlineStr">
        <is>
          <t>클렌징폼 120ml 3set</t>
        </is>
      </c>
      <c r="H9214" s="6" t="n">
        <v>2</v>
      </c>
      <c r="I9214" s="6" t="n"/>
      <c r="J9214" s="93" t="n">
        <v>200801</v>
      </c>
      <c r="L9214" s="93" t="n">
        <v>66000</v>
      </c>
      <c r="M9214" s="93" t="n">
        <v>62139</v>
      </c>
      <c r="N9214" s="93" t="n">
        <v>7380</v>
      </c>
      <c r="O9214" s="148" t="n">
        <v>59999.99999999999</v>
      </c>
      <c r="P9214" s="93" t="inlineStr">
        <is>
          <t>카페24클렌징폼클렌징폼 120ml 3set200801</t>
        </is>
      </c>
    </row>
    <row r="9215" customFormat="1" s="93">
      <c r="B9215" s="127" t="n">
        <v>44087</v>
      </c>
      <c r="C9215" s="93">
        <f>TEXT(B9215,"aaa")</f>
        <v/>
      </c>
      <c r="E9215" s="93" t="inlineStr">
        <is>
          <t>토너</t>
        </is>
      </c>
      <c r="F9215" s="93" t="inlineStr">
        <is>
          <t>랄라블라</t>
        </is>
      </c>
      <c r="G9215" s="93" t="inlineStr">
        <is>
          <t>250ml</t>
        </is>
      </c>
      <c r="H9215" s="6" t="n">
        <v>771</v>
      </c>
      <c r="I9215" s="6" t="n"/>
      <c r="J9215" s="93" t="n">
        <v>200801</v>
      </c>
      <c r="L9215" s="93" t="n">
        <v>6991428</v>
      </c>
      <c r="M9215" s="93" t="n">
        <v>6991428</v>
      </c>
      <c r="N9215" s="93" t="n">
        <v>2374680</v>
      </c>
      <c r="O9215" s="148" t="n">
        <v>6355843.636363636</v>
      </c>
      <c r="P9215" s="93" t="inlineStr">
        <is>
          <t>랄라블라토너250ml200801</t>
        </is>
      </c>
    </row>
    <row r="9216" customFormat="1" s="93">
      <c r="B9216" s="127" t="n">
        <v>44087</v>
      </c>
      <c r="C9216" s="93">
        <f>TEXT(B9216,"aaa")</f>
        <v/>
      </c>
      <c r="E9216" s="93" t="inlineStr">
        <is>
          <t>토너</t>
        </is>
      </c>
      <c r="F9216" s="93" t="inlineStr">
        <is>
          <t>랄라블라</t>
        </is>
      </c>
      <c r="G9216" s="93" t="inlineStr">
        <is>
          <t>500ml</t>
        </is>
      </c>
      <c r="H9216" s="6" t="n">
        <v>5</v>
      </c>
      <c r="I9216" s="6" t="n"/>
      <c r="J9216" s="93" t="n">
        <v>200801</v>
      </c>
      <c r="L9216" s="93" t="n">
        <v>79090</v>
      </c>
      <c r="M9216" s="93" t="n">
        <v>79090</v>
      </c>
      <c r="N9216" s="93" t="n">
        <v>21650</v>
      </c>
      <c r="O9216" s="148" t="n">
        <v>71900</v>
      </c>
      <c r="P9216" s="93" t="inlineStr">
        <is>
          <t>랄라블라토너500ml200801</t>
        </is>
      </c>
    </row>
    <row r="9217" customFormat="1" s="93">
      <c r="B9217" s="127" t="n">
        <v>44087</v>
      </c>
      <c r="C9217" s="93">
        <f>TEXT(B9217,"aaa")</f>
        <v/>
      </c>
      <c r="E9217" s="93" t="inlineStr">
        <is>
          <t>마스크팩</t>
        </is>
      </c>
      <c r="F9217" s="93" t="inlineStr">
        <is>
          <t>랄라블라</t>
        </is>
      </c>
      <c r="G9217" s="93" t="inlineStr">
        <is>
          <t>마스크팩 1매</t>
        </is>
      </c>
      <c r="H9217" s="6" t="n">
        <v>362</v>
      </c>
      <c r="I9217" s="6" t="n"/>
      <c r="J9217" s="93" t="n">
        <v>200801</v>
      </c>
      <c r="L9217" s="93" t="n">
        <v>388426</v>
      </c>
      <c r="M9217" s="93" t="n">
        <v>388426</v>
      </c>
      <c r="N9217" s="93" t="n">
        <v>143714</v>
      </c>
      <c r="O9217" s="148" t="n">
        <v>353114.5454545454</v>
      </c>
      <c r="P9217" s="93" t="inlineStr">
        <is>
          <t>랄라블라마스크팩마스크팩 1매200801</t>
        </is>
      </c>
    </row>
    <row r="9218" customFormat="1" s="93">
      <c r="B9218" s="127" t="n">
        <v>44087</v>
      </c>
      <c r="C9218" s="93">
        <f>TEXT(B9218,"aaa")</f>
        <v/>
      </c>
      <c r="E9218" s="93" t="inlineStr">
        <is>
          <t>수딩크림 증정기획</t>
        </is>
      </c>
      <c r="F9218" s="93" t="inlineStr">
        <is>
          <t>랄라블라</t>
        </is>
      </c>
      <c r="G9218" s="93" t="inlineStr">
        <is>
          <t>수딩크림 증정기획</t>
        </is>
      </c>
      <c r="H9218" s="6" t="n">
        <v>35</v>
      </c>
      <c r="I9218" s="6" t="n"/>
      <c r="J9218" s="93" t="n">
        <v>200801</v>
      </c>
      <c r="L9218" s="93" t="n">
        <v>599585</v>
      </c>
      <c r="M9218" s="93" t="n">
        <v>599585</v>
      </c>
      <c r="N9218" s="93" t="n">
        <v>143325</v>
      </c>
      <c r="O9218" s="148" t="n">
        <v>545077.2727272727</v>
      </c>
      <c r="P9218" s="93" t="inlineStr">
        <is>
          <t>랄라블라수딩크림 증정기획수딩크림 증정기획200801</t>
        </is>
      </c>
    </row>
    <row r="9219" customFormat="1" s="93">
      <c r="B9219" s="127" t="n">
        <v>44087</v>
      </c>
      <c r="C9219" s="93">
        <f>TEXT(B9219,"aaa")</f>
        <v/>
      </c>
      <c r="E9219" s="93" t="inlineStr">
        <is>
          <t>수딩크림</t>
        </is>
      </c>
      <c r="F9219" s="93" t="inlineStr">
        <is>
          <t>랄라블라</t>
        </is>
      </c>
      <c r="G9219" s="93" t="inlineStr">
        <is>
          <t>수딩크림 100ml</t>
        </is>
      </c>
      <c r="H9219" s="6" t="n">
        <v>43</v>
      </c>
      <c r="I9219" s="6" t="n"/>
      <c r="J9219" s="93" t="n">
        <v>200801</v>
      </c>
      <c r="L9219" s="93" t="n">
        <v>846713</v>
      </c>
      <c r="M9219" s="93" t="n">
        <v>846713</v>
      </c>
      <c r="N9219" s="93" t="n">
        <v>130935</v>
      </c>
      <c r="O9219" s="148" t="n">
        <v>769739.0909090908</v>
      </c>
      <c r="P9219" s="93" t="inlineStr">
        <is>
          <t>랄라블라수딩크림수딩크림 100ml200801</t>
        </is>
      </c>
    </row>
    <row r="9220" customFormat="1" s="93">
      <c r="B9220" s="127" t="n">
        <v>44087</v>
      </c>
      <c r="C9220" s="93">
        <f>TEXT(B9220,"aaa")</f>
        <v/>
      </c>
      <c r="E9220" s="93" t="inlineStr">
        <is>
          <t>앰플 기획세트</t>
        </is>
      </c>
      <c r="F9220" s="93" t="inlineStr">
        <is>
          <t>랄라블라</t>
        </is>
      </c>
      <c r="G9220" s="93" t="inlineStr">
        <is>
          <t>앰플 기획세트</t>
        </is>
      </c>
      <c r="H9220" s="6" t="n">
        <v>168</v>
      </c>
      <c r="I9220" s="6" t="n"/>
      <c r="J9220" s="93" t="n">
        <v>200801</v>
      </c>
      <c r="L9220" s="93" t="n">
        <v>2499336</v>
      </c>
      <c r="M9220" s="93" t="n">
        <v>2499336</v>
      </c>
      <c r="N9220" s="93" t="n">
        <v>544320</v>
      </c>
      <c r="O9220" s="148" t="n">
        <v>2272123.636363636</v>
      </c>
      <c r="P9220" s="93" t="inlineStr">
        <is>
          <t>랄라블라앰플 기획세트앰플 기획세트200801</t>
        </is>
      </c>
    </row>
    <row r="9221" customFormat="1" s="93">
      <c r="B9221" s="127" t="n">
        <v>44087</v>
      </c>
      <c r="C9221" s="93">
        <f>TEXT(B9221,"aaa")</f>
        <v/>
      </c>
      <c r="E9221" s="93" t="inlineStr">
        <is>
          <t>클렌징폼 기획세트</t>
        </is>
      </c>
      <c r="F9221" s="93" t="inlineStr">
        <is>
          <t>랄라블라</t>
        </is>
      </c>
      <c r="G9221" s="93" t="inlineStr">
        <is>
          <t>클렌징폼 기획세트</t>
        </is>
      </c>
      <c r="H9221" s="6" t="n">
        <v>18</v>
      </c>
      <c r="I9221" s="6" t="n"/>
      <c r="J9221" s="93" t="n">
        <v>200801</v>
      </c>
      <c r="L9221" s="93" t="n">
        <v>125352</v>
      </c>
      <c r="M9221" s="93" t="n">
        <v>125352</v>
      </c>
      <c r="N9221" s="93" t="n">
        <v>60264</v>
      </c>
      <c r="O9221" s="148" t="n">
        <v>113956.3636363636</v>
      </c>
      <c r="P9221" s="93" t="inlineStr">
        <is>
          <t>랄라블라클렌징폼 기획세트클렌징폼 기획세트200801</t>
        </is>
      </c>
    </row>
    <row r="9222" customFormat="1" s="93">
      <c r="B9222" s="127" t="n">
        <v>44087</v>
      </c>
      <c r="C9222" s="93">
        <f>TEXT(B9222,"aaa")</f>
        <v/>
      </c>
      <c r="E9222" s="93" t="inlineStr">
        <is>
          <t>클렌징폼</t>
        </is>
      </c>
      <c r="F9222" s="93" t="inlineStr">
        <is>
          <t>랄라블라</t>
        </is>
      </c>
      <c r="G9222" s="93" t="inlineStr">
        <is>
          <t>클렌징폼 120ml</t>
        </is>
      </c>
      <c r="H9222" s="6" t="n">
        <v>50</v>
      </c>
      <c r="I9222" s="6" t="n"/>
      <c r="J9222" s="93" t="n">
        <v>200801</v>
      </c>
      <c r="L9222" s="93" t="n">
        <v>339550</v>
      </c>
      <c r="M9222" s="93" t="n">
        <v>339550</v>
      </c>
      <c r="N9222" s="93" t="n">
        <v>137500</v>
      </c>
      <c r="O9222" s="148" t="n">
        <v>308681.8181818182</v>
      </c>
      <c r="P9222" s="93" t="inlineStr">
        <is>
          <t>랄라블라클렌징폼클렌징폼 120ml200801</t>
        </is>
      </c>
    </row>
    <row r="9223" customFormat="1" s="93">
      <c r="B9223" s="127" t="n">
        <v>44087</v>
      </c>
      <c r="C9223" s="93">
        <f>TEXT(B9223,"aaa")</f>
        <v/>
      </c>
      <c r="E9223" s="93" t="inlineStr">
        <is>
          <t>토너 증정기획</t>
        </is>
      </c>
      <c r="F9223" s="93" t="inlineStr">
        <is>
          <t>랄라블라</t>
        </is>
      </c>
      <c r="G9223" s="93" t="inlineStr">
        <is>
          <t>토너 증정기획</t>
        </is>
      </c>
      <c r="H9223" s="6" t="n">
        <v>4</v>
      </c>
      <c r="I9223" s="6" t="n"/>
      <c r="J9223" s="93" t="n">
        <v>200801</v>
      </c>
      <c r="L9223" s="93" t="n">
        <v>37828</v>
      </c>
      <c r="M9223" s="93" t="n">
        <v>37828</v>
      </c>
      <c r="N9223" s="93" t="n">
        <v>17760</v>
      </c>
      <c r="O9223" s="148" t="n">
        <v>34389.0909090909</v>
      </c>
      <c r="P9223" s="93" t="inlineStr">
        <is>
          <t>랄라블라토너 증정기획토너 증정기획200801</t>
        </is>
      </c>
    </row>
    <row r="9224" customFormat="1" s="93">
      <c r="B9224" s="127" t="n">
        <v>44087</v>
      </c>
      <c r="C9224" s="93">
        <f>TEXT(B9224,"aaa")</f>
        <v/>
      </c>
      <c r="E9224" s="93" t="inlineStr">
        <is>
          <t>선크림</t>
        </is>
      </c>
      <c r="F9224" s="93" t="inlineStr">
        <is>
          <t>랄라블라</t>
        </is>
      </c>
      <c r="G9224" s="93" t="inlineStr">
        <is>
          <t>선크림 50ml</t>
        </is>
      </c>
      <c r="H9224" s="6" t="n">
        <v>17</v>
      </c>
      <c r="I9224" s="6" t="n"/>
      <c r="J9224" s="93" t="n">
        <v>200801</v>
      </c>
      <c r="L9224" s="93" t="n">
        <v>170000</v>
      </c>
      <c r="M9224" s="93" t="n">
        <v>170000</v>
      </c>
      <c r="N9224" s="93" t="n">
        <v>39865</v>
      </c>
      <c r="O9224" s="148" t="n">
        <v>154545.4545454545</v>
      </c>
      <c r="P9224" s="93" t="inlineStr">
        <is>
          <t>랄라블라선크림선크림 50ml200801</t>
        </is>
      </c>
    </row>
    <row r="9225" customFormat="1" s="93">
      <c r="B9225" s="127" t="n">
        <v>44087</v>
      </c>
      <c r="C9225" s="93">
        <f>TEXT(B9225,"aaa")</f>
        <v/>
      </c>
      <c r="E9225" s="93" t="inlineStr">
        <is>
          <t>대용량 기획세트</t>
        </is>
      </c>
      <c r="F9225" s="93" t="inlineStr">
        <is>
          <t>랄라블라</t>
        </is>
      </c>
      <c r="G9225" s="93" t="inlineStr">
        <is>
          <t>대용량 기획세트</t>
        </is>
      </c>
      <c r="H9225" s="6" t="n">
        <v>12</v>
      </c>
      <c r="I9225" s="6" t="n"/>
      <c r="J9225" s="93" t="n">
        <v>200801</v>
      </c>
      <c r="L9225" s="93" t="n">
        <v>189816</v>
      </c>
      <c r="M9225" s="93" t="n">
        <v>189816</v>
      </c>
      <c r="N9225" s="93" t="n">
        <v>67680</v>
      </c>
      <c r="O9225" s="148" t="n">
        <v>172560</v>
      </c>
      <c r="P9225" s="93" t="inlineStr">
        <is>
          <t>랄라블라대용량 기획세트대용량 기획세트200801</t>
        </is>
      </c>
    </row>
    <row r="9226" customFormat="1" s="93">
      <c r="B9226" s="127" t="n">
        <v>44087</v>
      </c>
      <c r="C9226" s="93">
        <f>TEXT(B9226,"aaa")</f>
        <v/>
      </c>
      <c r="E9226" s="93" t="inlineStr">
        <is>
          <t>마스크팩</t>
        </is>
      </c>
      <c r="F9226" s="93" t="inlineStr">
        <is>
          <t>랄라블라</t>
        </is>
      </c>
      <c r="G9226" s="93" t="inlineStr">
        <is>
          <t>마스크 5+1 기획세트</t>
        </is>
      </c>
      <c r="H9226" s="6" t="n">
        <v>186</v>
      </c>
      <c r="I9226" s="6" t="n"/>
      <c r="J9226" s="93" t="n">
        <v>200801</v>
      </c>
      <c r="L9226" s="93" t="n">
        <v>1041042</v>
      </c>
      <c r="M9226" s="93" t="n">
        <v>1041042</v>
      </c>
      <c r="N9226" s="93" t="n">
        <v>494760</v>
      </c>
      <c r="O9226" s="148" t="n">
        <v>946401.8181818181</v>
      </c>
      <c r="P9226" s="93" t="inlineStr">
        <is>
          <t>랄라블라마스크팩마스크 5+1 기획세트200801</t>
        </is>
      </c>
    </row>
    <row r="9227" customFormat="1" s="93">
      <c r="B9227" s="127" t="n">
        <v>44088</v>
      </c>
      <c r="C9227" s="93">
        <f>TEXT(B9227,"aaa")</f>
        <v/>
      </c>
      <c r="E9227" s="93" t="inlineStr">
        <is>
          <t>토너</t>
        </is>
      </c>
      <c r="F9227" s="93" t="inlineStr">
        <is>
          <t>W컨셉</t>
        </is>
      </c>
      <c r="G9227" s="93" t="inlineStr">
        <is>
          <t>250ml</t>
        </is>
      </c>
      <c r="H9227" s="6" t="n">
        <v>2</v>
      </c>
      <c r="I9227" s="6" t="n"/>
      <c r="J9227" s="93" t="n">
        <v>200801</v>
      </c>
      <c r="L9227" s="93" t="n">
        <v>40000</v>
      </c>
      <c r="M9227" s="93" t="n">
        <v>28800</v>
      </c>
      <c r="N9227" s="93" t="n">
        <v>6160</v>
      </c>
      <c r="O9227" s="148" t="n">
        <v>36363.63636363636</v>
      </c>
      <c r="P9227" s="93" t="inlineStr">
        <is>
          <t>W컨셉토너250ml200801</t>
        </is>
      </c>
    </row>
    <row r="9228" customFormat="1" s="93">
      <c r="B9228" s="127" t="n">
        <v>44088</v>
      </c>
      <c r="C9228" s="93">
        <f>TEXT(B9228,"aaa")</f>
        <v/>
      </c>
      <c r="E9228" s="93" t="inlineStr">
        <is>
          <t>토너</t>
        </is>
      </c>
      <c r="F9228" s="93" t="inlineStr">
        <is>
          <t>W컨셉</t>
        </is>
      </c>
      <c r="G9228" s="93" t="inlineStr">
        <is>
          <t>250ml 2set</t>
        </is>
      </c>
      <c r="H9228" s="6" t="n">
        <v>18</v>
      </c>
      <c r="I9228" s="6" t="n"/>
      <c r="J9228" s="93" t="n">
        <v>200801</v>
      </c>
      <c r="L9228" s="93" t="n">
        <v>630000</v>
      </c>
      <c r="M9228" s="93" t="n">
        <v>453600</v>
      </c>
      <c r="N9228" s="93" t="n">
        <v>110880</v>
      </c>
      <c r="O9228" s="148" t="n">
        <v>572727.2727272727</v>
      </c>
      <c r="P9228" s="93" t="inlineStr">
        <is>
          <t>W컨셉토너250ml 2set200801</t>
        </is>
      </c>
    </row>
    <row r="9229" customFormat="1" s="93">
      <c r="B9229" s="127" t="n">
        <v>44088</v>
      </c>
      <c r="C9229" s="93">
        <f>TEXT(B9229,"aaa")</f>
        <v/>
      </c>
      <c r="E9229" s="93" t="inlineStr">
        <is>
          <t>토너</t>
        </is>
      </c>
      <c r="F9229" s="93" t="inlineStr">
        <is>
          <t>스타일쉐어</t>
        </is>
      </c>
      <c r="G9229" s="93" t="inlineStr">
        <is>
          <t>250ml</t>
        </is>
      </c>
      <c r="H9229" s="6" t="n">
        <v>10</v>
      </c>
      <c r="I9229" s="6" t="n"/>
      <c r="J9229" s="93" t="n">
        <v>200801</v>
      </c>
      <c r="L9229" s="93" t="n">
        <v>200000</v>
      </c>
      <c r="M9229" s="93" t="n">
        <v>150000</v>
      </c>
      <c r="N9229" s="93" t="n">
        <v>30800</v>
      </c>
      <c r="O9229" s="148" t="n">
        <v>181818.1818181818</v>
      </c>
      <c r="P9229" s="93" t="inlineStr">
        <is>
          <t>스타일쉐어토너250ml200801</t>
        </is>
      </c>
    </row>
    <row r="9230" customFormat="1" s="93">
      <c r="B9230" s="127" t="n">
        <v>44088</v>
      </c>
      <c r="C9230" s="93">
        <f>TEXT(B9230,"aaa")</f>
        <v/>
      </c>
      <c r="E9230" s="93" t="inlineStr">
        <is>
          <t>토너</t>
        </is>
      </c>
      <c r="F9230" s="93" t="inlineStr">
        <is>
          <t>아누아 CS</t>
        </is>
      </c>
      <c r="G9230" s="93" t="inlineStr">
        <is>
          <t>250ml</t>
        </is>
      </c>
      <c r="H9230" s="6" t="n">
        <v>1</v>
      </c>
      <c r="I9230" s="6" t="n"/>
      <c r="J9230" s="93" t="n">
        <v>200801</v>
      </c>
      <c r="L9230" s="93" t="n">
        <v>0</v>
      </c>
      <c r="M9230" s="93" t="n">
        <v>0</v>
      </c>
      <c r="N9230" s="93" t="n">
        <v>3080</v>
      </c>
      <c r="O9230" s="148" t="n">
        <v>0</v>
      </c>
      <c r="P9230" s="93" t="inlineStr">
        <is>
          <t>아누아 CS토너250ml200801</t>
        </is>
      </c>
    </row>
    <row r="9231" customFormat="1" s="93">
      <c r="B9231" s="127" t="n">
        <v>44088</v>
      </c>
      <c r="C9231" s="93">
        <f>TEXT(B9231,"aaa")</f>
        <v/>
      </c>
      <c r="E9231" s="93" t="inlineStr">
        <is>
          <t>로션</t>
        </is>
      </c>
      <c r="F9231" s="93" t="inlineStr">
        <is>
          <t>아누아 CS</t>
        </is>
      </c>
      <c r="G9231" s="93" t="inlineStr">
        <is>
          <t>로션 200ml</t>
        </is>
      </c>
      <c r="H9231" s="6" t="n">
        <v>41</v>
      </c>
      <c r="I9231" s="6" t="n"/>
      <c r="J9231" s="93" t="n">
        <v>200801</v>
      </c>
      <c r="L9231" s="93" t="n">
        <v>0</v>
      </c>
      <c r="M9231" s="93" t="n">
        <v>0</v>
      </c>
      <c r="N9231" s="93" t="n">
        <v>177858</v>
      </c>
      <c r="O9231" s="148" t="n">
        <v>0</v>
      </c>
      <c r="P9231" s="93" t="inlineStr">
        <is>
          <t>아누아 CS로션로션 200ml200801</t>
        </is>
      </c>
    </row>
    <row r="9232" customFormat="1" s="93">
      <c r="B9232" s="127" t="n">
        <v>44088</v>
      </c>
      <c r="C9232" s="93">
        <f>TEXT(B9232,"aaa")</f>
        <v/>
      </c>
      <c r="E9232" s="93" t="inlineStr">
        <is>
          <t>클리어 패드</t>
        </is>
      </c>
      <c r="F9232" s="93" t="inlineStr">
        <is>
          <t>아누아 CS</t>
        </is>
      </c>
      <c r="G9232" s="93" t="inlineStr">
        <is>
          <t>어성초 클리어패드 70P</t>
        </is>
      </c>
      <c r="H9232" s="6" t="n">
        <v>67</v>
      </c>
      <c r="I9232" s="6" t="n"/>
      <c r="J9232" s="93" t="n">
        <v>200801</v>
      </c>
      <c r="L9232" s="93" t="n">
        <v>0</v>
      </c>
      <c r="M9232" s="93" t="n">
        <v>0</v>
      </c>
      <c r="N9232" s="93" t="n">
        <v>335804</v>
      </c>
      <c r="O9232" s="148" t="n">
        <v>0</v>
      </c>
      <c r="P9232" s="93" t="inlineStr">
        <is>
          <t>아누아 CS클리어 패드어성초 클리어패드 70P200801</t>
        </is>
      </c>
    </row>
    <row r="9233" customFormat="1" s="93">
      <c r="B9233" s="127" t="n">
        <v>44088</v>
      </c>
      <c r="C9233" s="93">
        <f>TEXT(B9233,"aaa")</f>
        <v/>
      </c>
      <c r="E9233" s="93" t="inlineStr">
        <is>
          <t>선크림</t>
        </is>
      </c>
      <c r="F9233" s="93" t="inlineStr">
        <is>
          <t>카페24</t>
        </is>
      </c>
      <c r="G9233" s="93" t="inlineStr">
        <is>
          <t>선크림 50ml</t>
        </is>
      </c>
      <c r="H9233" s="6" t="n">
        <v>2</v>
      </c>
      <c r="I9233" s="6" t="n"/>
      <c r="J9233" s="93" t="n">
        <v>200801</v>
      </c>
      <c r="L9233" s="93" t="n">
        <v>40000</v>
      </c>
      <c r="M9233" s="93" t="n">
        <v>37660</v>
      </c>
      <c r="N9233" s="93" t="n">
        <v>4690</v>
      </c>
      <c r="O9233" s="148" t="n">
        <v>36363.63636363636</v>
      </c>
      <c r="P9233" s="93" t="inlineStr">
        <is>
          <t>카페24선크림선크림 50ml200801</t>
        </is>
      </c>
    </row>
    <row r="9234" customFormat="1" s="93">
      <c r="B9234" s="127" t="n">
        <v>44088</v>
      </c>
      <c r="C9234" s="93">
        <f>TEXT(B9234,"aaa")</f>
        <v/>
      </c>
      <c r="E9234" s="93" t="inlineStr">
        <is>
          <t>여름 한정 진정세트</t>
        </is>
      </c>
      <c r="F9234" s="93" t="inlineStr">
        <is>
          <t>카페24</t>
        </is>
      </c>
      <c r="G9234" s="93" t="inlineStr">
        <is>
          <t>여름 한정 진정세트</t>
        </is>
      </c>
      <c r="H9234" s="6" t="n">
        <v>3</v>
      </c>
      <c r="I9234" s="6" t="n"/>
      <c r="J9234" s="93" t="n">
        <v>200801</v>
      </c>
      <c r="L9234" s="93" t="n">
        <v>105000</v>
      </c>
      <c r="M9234" s="93" t="n">
        <v>98857.5</v>
      </c>
      <c r="N9234" s="93" t="n">
        <v>16815</v>
      </c>
      <c r="O9234" s="148" t="n">
        <v>95454.54545454544</v>
      </c>
      <c r="P9234" s="93" t="inlineStr">
        <is>
          <t>카페24여름 한정 진정세트여름 한정 진정세트200801</t>
        </is>
      </c>
    </row>
    <row r="9235" customFormat="1" s="93">
      <c r="B9235" s="127" t="n">
        <v>44088</v>
      </c>
      <c r="C9235" s="93">
        <f>TEXT(B9235,"aaa")</f>
        <v/>
      </c>
      <c r="E9235" s="93" t="inlineStr">
        <is>
          <t>여름 한정 진정세트</t>
        </is>
      </c>
      <c r="F9235" s="93" t="inlineStr">
        <is>
          <t>카페24</t>
        </is>
      </c>
      <c r="G9235" s="93" t="inlineStr">
        <is>
          <t>여름 한정 진정세트 (대용량)</t>
        </is>
      </c>
      <c r="H9235" s="6" t="n">
        <v>8</v>
      </c>
      <c r="I9235" s="6" t="n"/>
      <c r="J9235" s="93" t="n">
        <v>200801</v>
      </c>
      <c r="L9235" s="93" t="n">
        <v>360000</v>
      </c>
      <c r="M9235" s="93" t="n">
        <v>338940</v>
      </c>
      <c r="N9235" s="93" t="n">
        <v>56560</v>
      </c>
      <c r="O9235" s="148" t="n">
        <v>327272.7272727272</v>
      </c>
      <c r="P9235" s="93" t="inlineStr">
        <is>
          <t>카페24여름 한정 진정세트여름 한정 진정세트 (대용량)200801</t>
        </is>
      </c>
    </row>
    <row r="9236" customFormat="1" s="93">
      <c r="B9236" s="127" t="n">
        <v>44088</v>
      </c>
      <c r="C9236" s="93">
        <f>TEXT(B9236,"aaa")</f>
        <v/>
      </c>
      <c r="E9236" s="93" t="inlineStr">
        <is>
          <t>어성초진정패키지</t>
        </is>
      </c>
      <c r="F9236" s="93" t="inlineStr">
        <is>
          <t>카페24</t>
        </is>
      </c>
      <c r="G9236" s="93" t="inlineStr">
        <is>
          <t>어성초 진정패키지세트</t>
        </is>
      </c>
      <c r="H9236" s="6" t="n">
        <v>3</v>
      </c>
      <c r="I9236" s="6" t="n"/>
      <c r="J9236" s="93" t="n">
        <v>200801</v>
      </c>
      <c r="L9236" s="93" t="n">
        <v>297000</v>
      </c>
      <c r="M9236" s="93" t="n">
        <v>279625.5</v>
      </c>
      <c r="N9236" s="93" t="n">
        <v>45411</v>
      </c>
      <c r="O9236" s="148" t="n">
        <v>270000</v>
      </c>
      <c r="P9236" s="93" t="inlineStr">
        <is>
          <t>카페24어성초진정패키지어성초 진정패키지세트200801</t>
        </is>
      </c>
    </row>
    <row r="9237" customFormat="1" s="93">
      <c r="B9237" s="127" t="n">
        <v>44088</v>
      </c>
      <c r="C9237" s="93">
        <f>TEXT(B9237,"aaa")</f>
        <v/>
      </c>
      <c r="E9237" s="93" t="inlineStr">
        <is>
          <t>클리어 패드</t>
        </is>
      </c>
      <c r="F9237" s="93" t="inlineStr">
        <is>
          <t>카페24</t>
        </is>
      </c>
      <c r="G9237" s="93" t="inlineStr">
        <is>
          <t>[플친단독할인] 어성초 77 클리어 패드 1개-29% off</t>
        </is>
      </c>
      <c r="H9237" s="6" t="n">
        <v>56</v>
      </c>
      <c r="I9237" s="6" t="n"/>
      <c r="J9237" s="93" t="n">
        <v>200801</v>
      </c>
      <c r="L9237" s="93" t="n">
        <v>1114400</v>
      </c>
      <c r="M9237" s="93" t="n">
        <v>1049207.6</v>
      </c>
      <c r="N9237" s="93" t="n">
        <v>280672</v>
      </c>
      <c r="O9237" s="148" t="n">
        <v>1013090.909090909</v>
      </c>
      <c r="P9237" s="93" t="inlineStr">
        <is>
          <t>카페24클리어 패드[플친단독할인] 어성초 77 클리어 패드 1개-29% off200801</t>
        </is>
      </c>
    </row>
    <row r="9238" customFormat="1" s="93">
      <c r="B9238" s="127" t="n">
        <v>44088</v>
      </c>
      <c r="C9238" s="93">
        <f>TEXT(B9238,"aaa")</f>
        <v/>
      </c>
      <c r="E9238" s="93" t="inlineStr">
        <is>
          <t>클리어 패드</t>
        </is>
      </c>
      <c r="F9238" s="93" t="inlineStr">
        <is>
          <t>카페24</t>
        </is>
      </c>
      <c r="G9238" s="93" t="inlineStr">
        <is>
          <t>[플친단독할인] 어성초 77 클리어 패드 2개-30% off</t>
        </is>
      </c>
      <c r="H9238" s="6" t="n">
        <v>77</v>
      </c>
      <c r="I9238" s="6" t="n"/>
      <c r="J9238" s="93" t="n">
        <v>200801</v>
      </c>
      <c r="L9238" s="93" t="n">
        <v>3018400</v>
      </c>
      <c r="M9238" s="93" t="n">
        <v>2841823.6</v>
      </c>
      <c r="N9238" s="93" t="n">
        <v>771848</v>
      </c>
      <c r="O9238" s="148" t="n">
        <v>2744000</v>
      </c>
      <c r="P9238" s="93" t="inlineStr">
        <is>
          <t>카페24클리어 패드[플친단독할인] 어성초 77 클리어 패드 2개-30% off200801</t>
        </is>
      </c>
    </row>
    <row r="9239" customFormat="1" s="93">
      <c r="B9239" s="127" t="n">
        <v>44088</v>
      </c>
      <c r="C9239" s="93">
        <f>TEXT(B9239,"aaa")</f>
        <v/>
      </c>
      <c r="E9239" s="93" t="inlineStr">
        <is>
          <t>토너+패드 세트</t>
        </is>
      </c>
      <c r="F9239" s="93" t="inlineStr">
        <is>
          <t>카페24</t>
        </is>
      </c>
      <c r="G9239" s="93" t="inlineStr">
        <is>
          <t>[플친단독할인] 좁쌀 진정 세트 토너+클리어 패드-30% off</t>
        </is>
      </c>
      <c r="H9239" s="6" t="n">
        <v>61</v>
      </c>
      <c r="I9239" s="6" t="n"/>
      <c r="J9239" s="93" t="n">
        <v>200801</v>
      </c>
      <c r="L9239" s="93" t="n">
        <v>2263100</v>
      </c>
      <c r="M9239" s="93" t="n">
        <v>2130708.65</v>
      </c>
      <c r="N9239" s="93" t="n">
        <v>493612</v>
      </c>
      <c r="O9239" s="148" t="n">
        <v>2057363.636363636</v>
      </c>
      <c r="P9239" s="93" t="inlineStr">
        <is>
          <t>카페24토너+패드 세트[플친단독할인] 좁쌀 진정 세트 토너+클리어 패드-30% off200801</t>
        </is>
      </c>
    </row>
    <row r="9240" customFormat="1" s="93">
      <c r="B9240" s="127" t="n">
        <v>44088</v>
      </c>
      <c r="C9240" s="93">
        <f>TEXT(B9240,"aaa")</f>
        <v/>
      </c>
      <c r="E9240" s="93" t="inlineStr">
        <is>
          <t>머드크림마스크</t>
        </is>
      </c>
      <c r="F9240" s="93" t="inlineStr">
        <is>
          <t>카페24</t>
        </is>
      </c>
      <c r="G9240" s="93" t="inlineStr">
        <is>
          <t>머드크림마스크 100ml</t>
        </is>
      </c>
      <c r="H9240" s="6" t="n">
        <v>6</v>
      </c>
      <c r="I9240" s="6" t="n"/>
      <c r="J9240" s="93" t="n">
        <v>200801</v>
      </c>
      <c r="L9240" s="93" t="n">
        <v>120000</v>
      </c>
      <c r="M9240" s="93" t="n">
        <v>112980</v>
      </c>
      <c r="N9240" s="93" t="n">
        <v>8652</v>
      </c>
      <c r="O9240" s="148" t="n">
        <v>109090.9090909091</v>
      </c>
      <c r="P9240" s="93" t="inlineStr">
        <is>
          <t>카페24머드크림마스크머드크림마스크 100ml200801</t>
        </is>
      </c>
    </row>
    <row r="9241" customFormat="1" s="93">
      <c r="B9241" s="127" t="n">
        <v>44088</v>
      </c>
      <c r="C9241" s="93">
        <f>TEXT(B9241,"aaa")</f>
        <v/>
      </c>
      <c r="E9241" s="93" t="inlineStr">
        <is>
          <t>머드크림마스크</t>
        </is>
      </c>
      <c r="F9241" s="93" t="inlineStr">
        <is>
          <t>카페24</t>
        </is>
      </c>
      <c r="G9241" s="93" t="inlineStr">
        <is>
          <t>머드크림마스크 100ml 2set</t>
        </is>
      </c>
      <c r="H9241" s="6" t="n">
        <v>1</v>
      </c>
      <c r="I9241" s="6" t="n"/>
      <c r="J9241" s="93" t="n">
        <v>200801</v>
      </c>
      <c r="L9241" s="93" t="n">
        <v>35000</v>
      </c>
      <c r="M9241" s="93" t="n">
        <v>32952.5</v>
      </c>
      <c r="N9241" s="93" t="n">
        <v>2884</v>
      </c>
      <c r="O9241" s="148" t="n">
        <v>31818.18181818182</v>
      </c>
      <c r="P9241" s="93" t="inlineStr">
        <is>
          <t>카페24머드크림마스크머드크림마스크 100ml 2set200801</t>
        </is>
      </c>
    </row>
    <row r="9242" customFormat="1" s="93">
      <c r="B9242" s="127" t="n">
        <v>44088</v>
      </c>
      <c r="C9242" s="93">
        <f>TEXT(B9242,"aaa")</f>
        <v/>
      </c>
      <c r="E9242" s="93" t="inlineStr">
        <is>
          <t>마스크팩</t>
        </is>
      </c>
      <c r="F9242" s="93" t="inlineStr">
        <is>
          <t>카페24</t>
        </is>
      </c>
      <c r="G9242" s="93" t="inlineStr">
        <is>
          <t>마스크팩 10매</t>
        </is>
      </c>
      <c r="H9242" s="6" t="n">
        <v>3</v>
      </c>
      <c r="I9242" s="6" t="n"/>
      <c r="J9242" s="93" t="n">
        <v>200801</v>
      </c>
      <c r="L9242" s="93" t="n">
        <v>60000</v>
      </c>
      <c r="M9242" s="93" t="n">
        <v>56490</v>
      </c>
      <c r="N9242" s="93" t="n">
        <v>11910</v>
      </c>
      <c r="O9242" s="148" t="n">
        <v>54545.45454545454</v>
      </c>
      <c r="P9242" s="93" t="inlineStr">
        <is>
          <t>카페24마스크팩마스크팩 10매200801</t>
        </is>
      </c>
    </row>
    <row r="9243" customFormat="1" s="93">
      <c r="B9243" s="127" t="n">
        <v>44088</v>
      </c>
      <c r="C9243" s="93">
        <f>TEXT(B9243,"aaa")</f>
        <v/>
      </c>
      <c r="E9243" s="93" t="inlineStr">
        <is>
          <t>토너</t>
        </is>
      </c>
      <c r="F9243" s="93" t="inlineStr">
        <is>
          <t>카페24</t>
        </is>
      </c>
      <c r="G9243" s="93" t="inlineStr">
        <is>
          <t>250ml</t>
        </is>
      </c>
      <c r="H9243" s="6" t="n">
        <v>99</v>
      </c>
      <c r="I9243" s="6" t="n"/>
      <c r="J9243" s="93" t="n">
        <v>200801</v>
      </c>
      <c r="L9243" s="93" t="n">
        <v>1980000</v>
      </c>
      <c r="M9243" s="93" t="n">
        <v>1864170</v>
      </c>
      <c r="N9243" s="93" t="n">
        <v>304920</v>
      </c>
      <c r="O9243" s="148" t="n">
        <v>1800000</v>
      </c>
      <c r="P9243" s="93" t="inlineStr">
        <is>
          <t>카페24토너250ml200801</t>
        </is>
      </c>
    </row>
    <row r="9244" customFormat="1" s="93">
      <c r="B9244" s="127" t="n">
        <v>44088</v>
      </c>
      <c r="C9244" s="93">
        <f>TEXT(B9244,"aaa")</f>
        <v/>
      </c>
      <c r="E9244" s="93" t="inlineStr">
        <is>
          <t>토너</t>
        </is>
      </c>
      <c r="F9244" s="93" t="inlineStr">
        <is>
          <t>카페24</t>
        </is>
      </c>
      <c r="G9244" s="93" t="inlineStr">
        <is>
          <t>250ml 2set</t>
        </is>
      </c>
      <c r="H9244" s="6" t="n">
        <v>61</v>
      </c>
      <c r="I9244" s="6" t="n"/>
      <c r="J9244" s="93" t="n">
        <v>200801</v>
      </c>
      <c r="L9244" s="93" t="n">
        <v>2135000</v>
      </c>
      <c r="M9244" s="93" t="n">
        <v>2010102.5</v>
      </c>
      <c r="N9244" s="93" t="n">
        <v>375760</v>
      </c>
      <c r="O9244" s="148" t="n">
        <v>1940909.090909091</v>
      </c>
      <c r="P9244" s="93" t="inlineStr">
        <is>
          <t>카페24토너250ml 2set200801</t>
        </is>
      </c>
    </row>
    <row r="9245" customFormat="1" s="93">
      <c r="B9245" s="127" t="n">
        <v>44088</v>
      </c>
      <c r="C9245" s="93">
        <f>TEXT(B9245,"aaa")</f>
        <v/>
      </c>
      <c r="E9245" s="93" t="inlineStr">
        <is>
          <t>토너</t>
        </is>
      </c>
      <c r="F9245" s="93" t="inlineStr">
        <is>
          <t>카페24</t>
        </is>
      </c>
      <c r="G9245" s="93" t="inlineStr">
        <is>
          <t>500ml</t>
        </is>
      </c>
      <c r="H9245" s="6" t="n">
        <v>80</v>
      </c>
      <c r="I9245" s="6" t="n"/>
      <c r="J9245" s="93" t="n">
        <v>200801</v>
      </c>
      <c r="L9245" s="93" t="n">
        <v>2640000</v>
      </c>
      <c r="M9245" s="93" t="n">
        <v>2485560</v>
      </c>
      <c r="N9245" s="93" t="n">
        <v>346400</v>
      </c>
      <c r="O9245" s="148" t="n">
        <v>2400000</v>
      </c>
      <c r="P9245" s="93" t="inlineStr">
        <is>
          <t>카페24토너500ml200801</t>
        </is>
      </c>
    </row>
    <row r="9246" customFormat="1" s="93">
      <c r="B9246" s="127" t="n">
        <v>44088</v>
      </c>
      <c r="C9246" s="93">
        <f>TEXT(B9246,"aaa")</f>
        <v/>
      </c>
      <c r="E9246" s="93" t="inlineStr">
        <is>
          <t>토너</t>
        </is>
      </c>
      <c r="F9246" s="93" t="inlineStr">
        <is>
          <t>카페24</t>
        </is>
      </c>
      <c r="G9246" s="93" t="inlineStr">
        <is>
          <t>스킨팩 화장솜 60P</t>
        </is>
      </c>
      <c r="H9246" s="6" t="n">
        <v>74</v>
      </c>
      <c r="I9246" s="6" t="n"/>
      <c r="J9246" s="93" t="n">
        <v>200801</v>
      </c>
      <c r="L9246" s="93" t="n">
        <v>222000</v>
      </c>
      <c r="M9246" s="93" t="n">
        <v>209013</v>
      </c>
      <c r="N9246" s="93" t="n">
        <v>82140</v>
      </c>
      <c r="O9246" s="148" t="n">
        <v>201818.1818181818</v>
      </c>
      <c r="P9246" s="93" t="inlineStr">
        <is>
          <t>카페24토너스킨팩 화장솜 60P200801</t>
        </is>
      </c>
    </row>
    <row r="9247" customFormat="1" s="93">
      <c r="B9247" s="127" t="n">
        <v>44088</v>
      </c>
      <c r="C9247" s="93">
        <f>TEXT(B9247,"aaa")</f>
        <v/>
      </c>
      <c r="E9247" s="93" t="inlineStr">
        <is>
          <t>앰플</t>
        </is>
      </c>
      <c r="F9247" s="93" t="inlineStr">
        <is>
          <t>카페24</t>
        </is>
      </c>
      <c r="G9247" s="93" t="inlineStr">
        <is>
          <t>앰플 30ml</t>
        </is>
      </c>
      <c r="H9247" s="6" t="n">
        <v>20</v>
      </c>
      <c r="I9247" s="6" t="n"/>
      <c r="J9247" s="93" t="n">
        <v>200801</v>
      </c>
      <c r="L9247" s="93" t="n">
        <v>560000</v>
      </c>
      <c r="M9247" s="93" t="n">
        <v>527240</v>
      </c>
      <c r="N9247" s="93" t="n">
        <v>67940</v>
      </c>
      <c r="O9247" s="148" t="n">
        <v>509090.9090909091</v>
      </c>
      <c r="P9247" s="93" t="inlineStr">
        <is>
          <t>카페24앰플앰플 30ml200801</t>
        </is>
      </c>
    </row>
    <row r="9248" customFormat="1" s="93">
      <c r="B9248" s="127" t="n">
        <v>44088</v>
      </c>
      <c r="C9248" s="93">
        <f>TEXT(B9248,"aaa")</f>
        <v/>
      </c>
      <c r="E9248" s="93" t="inlineStr">
        <is>
          <t>앰플</t>
        </is>
      </c>
      <c r="F9248" s="93" t="inlineStr">
        <is>
          <t>카페24</t>
        </is>
      </c>
      <c r="G9248" s="93" t="inlineStr">
        <is>
          <t>앰플 30ml  2set</t>
        </is>
      </c>
      <c r="H9248" s="6" t="n">
        <v>7</v>
      </c>
      <c r="I9248" s="6" t="n"/>
      <c r="J9248" s="93" t="n">
        <v>200801</v>
      </c>
      <c r="L9248" s="93" t="n">
        <v>336000</v>
      </c>
      <c r="M9248" s="93" t="n">
        <v>316344</v>
      </c>
      <c r="N9248" s="93" t="n">
        <v>47558</v>
      </c>
      <c r="O9248" s="148" t="n">
        <v>305454.5454545454</v>
      </c>
      <c r="P9248" s="93" t="inlineStr">
        <is>
          <t>카페24앰플앰플 30ml  2set200801</t>
        </is>
      </c>
    </row>
    <row r="9249" customFormat="1" s="93">
      <c r="B9249" s="127" t="n">
        <v>44088</v>
      </c>
      <c r="C9249" s="93">
        <f>TEXT(B9249,"aaa")</f>
        <v/>
      </c>
      <c r="E9249" s="93" t="inlineStr">
        <is>
          <t>수딩크림</t>
        </is>
      </c>
      <c r="F9249" s="93" t="inlineStr">
        <is>
          <t>카페24</t>
        </is>
      </c>
      <c r="G9249" s="93" t="inlineStr">
        <is>
          <t>수딩크림 100ml</t>
        </is>
      </c>
      <c r="H9249" s="6" t="n">
        <v>15</v>
      </c>
      <c r="I9249" s="6" t="n"/>
      <c r="J9249" s="93" t="n">
        <v>200801</v>
      </c>
      <c r="L9249" s="93" t="n">
        <v>570000</v>
      </c>
      <c r="M9249" s="93" t="n">
        <v>536655</v>
      </c>
      <c r="N9249" s="93" t="n">
        <v>45675</v>
      </c>
      <c r="O9249" s="148" t="n">
        <v>518181.8181818181</v>
      </c>
      <c r="P9249" s="93" t="inlineStr">
        <is>
          <t>카페24수딩크림수딩크림 100ml200801</t>
        </is>
      </c>
    </row>
    <row r="9250" customFormat="1" s="93">
      <c r="B9250" s="127" t="n">
        <v>44088</v>
      </c>
      <c r="C9250" s="93">
        <f>TEXT(B9250,"aaa")</f>
        <v/>
      </c>
      <c r="E9250" s="93" t="inlineStr">
        <is>
          <t>클렌징폼</t>
        </is>
      </c>
      <c r="F9250" s="93" t="inlineStr">
        <is>
          <t>카페24</t>
        </is>
      </c>
      <c r="G9250" s="93" t="inlineStr">
        <is>
          <t>클렌징폼 120ml</t>
        </is>
      </c>
      <c r="H9250" s="6" t="n">
        <v>18</v>
      </c>
      <c r="I9250" s="6" t="n"/>
      <c r="J9250" s="93" t="n">
        <v>200801</v>
      </c>
      <c r="L9250" s="93" t="n">
        <v>234000</v>
      </c>
      <c r="M9250" s="93" t="n">
        <v>220311</v>
      </c>
      <c r="N9250" s="93" t="n">
        <v>49500</v>
      </c>
      <c r="O9250" s="148" t="n">
        <v>212727.2727272727</v>
      </c>
      <c r="P9250" s="93" t="inlineStr">
        <is>
          <t>카페24클렌징폼클렌징폼 120ml200801</t>
        </is>
      </c>
    </row>
    <row r="9251" customFormat="1" s="93">
      <c r="B9251" s="127" t="n">
        <v>44088</v>
      </c>
      <c r="C9251" s="93">
        <f>TEXT(B9251,"aaa")</f>
        <v/>
      </c>
      <c r="E9251" s="93" t="inlineStr">
        <is>
          <t>클렌징폼</t>
        </is>
      </c>
      <c r="F9251" s="93" t="inlineStr">
        <is>
          <t>카페24</t>
        </is>
      </c>
      <c r="G9251" s="93" t="inlineStr">
        <is>
          <t>클렌징폼 120ml 2set</t>
        </is>
      </c>
      <c r="H9251" s="6" t="n">
        <v>4</v>
      </c>
      <c r="I9251" s="6" t="n"/>
      <c r="J9251" s="93" t="n">
        <v>200801</v>
      </c>
      <c r="L9251" s="93" t="n">
        <v>96000</v>
      </c>
      <c r="M9251" s="93" t="n">
        <v>90384</v>
      </c>
      <c r="N9251" s="93" t="n">
        <v>9840</v>
      </c>
      <c r="O9251" s="148" t="n">
        <v>87272.72727272726</v>
      </c>
      <c r="P9251" s="93" t="inlineStr">
        <is>
          <t>카페24클렌징폼클렌징폼 120ml 2set200801</t>
        </is>
      </c>
    </row>
    <row r="9252" customFormat="1" s="93">
      <c r="B9252" s="127" t="n">
        <v>44088</v>
      </c>
      <c r="C9252" s="93">
        <f>TEXT(B9252,"aaa")</f>
        <v/>
      </c>
      <c r="E9252" s="93" t="inlineStr">
        <is>
          <t>클렌징폼</t>
        </is>
      </c>
      <c r="F9252" s="93" t="inlineStr">
        <is>
          <t>카페24</t>
        </is>
      </c>
      <c r="G9252" s="93" t="inlineStr">
        <is>
          <t>클렌징폼 120ml 3set</t>
        </is>
      </c>
      <c r="H9252" s="6" t="n">
        <v>3</v>
      </c>
      <c r="I9252" s="6" t="n"/>
      <c r="J9252" s="93" t="n">
        <v>200801</v>
      </c>
      <c r="L9252" s="93" t="n">
        <v>99000</v>
      </c>
      <c r="M9252" s="93" t="n">
        <v>93208.5</v>
      </c>
      <c r="N9252" s="93" t="n">
        <v>11070</v>
      </c>
      <c r="O9252" s="148" t="n">
        <v>90000</v>
      </c>
      <c r="P9252" s="93" t="inlineStr">
        <is>
          <t>카페24클렌징폼클렌징폼 120ml 3set200801</t>
        </is>
      </c>
    </row>
    <row r="9253" customFormat="1" s="93">
      <c r="B9253" s="127" t="n">
        <v>44088</v>
      </c>
      <c r="C9253" s="93">
        <f>TEXT(B9253,"aaa")</f>
        <v/>
      </c>
      <c r="E9253" s="93" t="inlineStr">
        <is>
          <t>토너</t>
        </is>
      </c>
      <c r="F9253" s="93" t="inlineStr">
        <is>
          <t>큐텐재팬</t>
        </is>
      </c>
      <c r="G9253" s="93" t="inlineStr">
        <is>
          <t>200726=250ml</t>
        </is>
      </c>
      <c r="H9253" s="6" t="n">
        <v>12</v>
      </c>
      <c r="I9253" s="6" t="n"/>
      <c r="J9253" s="93" t="n">
        <v>200801</v>
      </c>
      <c r="L9253" s="93" t="n">
        <v>396000</v>
      </c>
      <c r="M9253" s="93" t="n">
        <v>352440</v>
      </c>
      <c r="N9253" s="93" t="n">
        <v>36960</v>
      </c>
      <c r="O9253" s="148" t="n">
        <v>360000</v>
      </c>
      <c r="P9253" s="93" t="inlineStr">
        <is>
          <t>큐텐재팬토너200726=250ml200801</t>
        </is>
      </c>
    </row>
    <row r="9254" customFormat="1" s="93">
      <c r="B9254" s="127" t="n">
        <v>44088</v>
      </c>
      <c r="C9254" s="93">
        <f>TEXT(B9254,"aaa")</f>
        <v/>
      </c>
      <c r="E9254" s="93" t="inlineStr">
        <is>
          <t>수딩크림</t>
        </is>
      </c>
      <c r="F9254" s="93" t="inlineStr">
        <is>
          <t>큐텐재팬</t>
        </is>
      </c>
      <c r="G9254" s="93" t="inlineStr">
        <is>
          <t>200726=수딩크림 100ml</t>
        </is>
      </c>
      <c r="H9254" s="6" t="n">
        <v>1</v>
      </c>
      <c r="I9254" s="6" t="n"/>
      <c r="J9254" s="93" t="n">
        <v>200801</v>
      </c>
      <c r="L9254" s="93" t="n">
        <v>44000</v>
      </c>
      <c r="M9254" s="93" t="n">
        <v>39160</v>
      </c>
      <c r="N9254" s="93" t="n">
        <v>4275</v>
      </c>
      <c r="O9254" s="148" t="n">
        <v>40000</v>
      </c>
      <c r="P9254" s="93" t="inlineStr">
        <is>
          <t>큐텐재팬수딩크림200726=수딩크림 100ml200801</t>
        </is>
      </c>
    </row>
    <row r="9255" customFormat="1" s="93">
      <c r="B9255" s="127" t="n">
        <v>44088</v>
      </c>
      <c r="C9255" s="93">
        <f>TEXT(B9255,"aaa")</f>
        <v/>
      </c>
      <c r="E9255" s="93" t="inlineStr">
        <is>
          <t>머드크림마스크</t>
        </is>
      </c>
      <c r="F9255" s="93" t="inlineStr">
        <is>
          <t>큐텐재팬</t>
        </is>
      </c>
      <c r="G9255" s="93" t="inlineStr">
        <is>
          <t>200726=머드크림마스크 100ml</t>
        </is>
      </c>
      <c r="H9255" s="6" t="n">
        <v>2</v>
      </c>
      <c r="I9255" s="6" t="n"/>
      <c r="J9255" s="93" t="n">
        <v>200801</v>
      </c>
      <c r="L9255" s="93" t="n">
        <v>72000</v>
      </c>
      <c r="M9255" s="93" t="n">
        <v>64080</v>
      </c>
      <c r="N9255" s="93" t="n">
        <v>2884</v>
      </c>
      <c r="O9255" s="148" t="n">
        <v>65454.54545454545</v>
      </c>
      <c r="P9255" s="93" t="inlineStr">
        <is>
          <t>큐텐재팬머드크림마스크200726=머드크림마스크 100ml200801</t>
        </is>
      </c>
    </row>
    <row r="9256" customFormat="1" s="93">
      <c r="B9256" s="127" t="n">
        <v>44088</v>
      </c>
      <c r="C9256" s="93">
        <f>TEXT(B9256,"aaa")</f>
        <v/>
      </c>
      <c r="E9256" s="93" t="inlineStr">
        <is>
          <t>토너</t>
        </is>
      </c>
      <c r="F9256" s="93" t="inlineStr">
        <is>
          <t>큐텐재팬</t>
        </is>
      </c>
      <c r="G9256" s="93" t="inlineStr">
        <is>
          <t>200726=250ml 2set</t>
        </is>
      </c>
      <c r="H9256" s="6" t="n">
        <v>2</v>
      </c>
      <c r="I9256" s="6" t="n"/>
      <c r="J9256" s="93" t="n">
        <v>200801</v>
      </c>
      <c r="L9256" s="93" t="n">
        <v>106000</v>
      </c>
      <c r="M9256" s="93" t="n">
        <v>94340</v>
      </c>
      <c r="N9256" s="93" t="n">
        <v>12320</v>
      </c>
      <c r="O9256" s="148" t="n">
        <v>96363.63636363635</v>
      </c>
      <c r="P9256" s="93" t="inlineStr">
        <is>
          <t>큐텐재팬토너200726=250ml 2set200801</t>
        </is>
      </c>
    </row>
    <row r="9257" customFormat="1" s="93">
      <c r="B9257" s="127" t="n">
        <v>44089</v>
      </c>
      <c r="C9257" s="93">
        <f>TEXT(B9257,"aaa")</f>
        <v/>
      </c>
      <c r="E9257" s="93" t="inlineStr">
        <is>
          <t>토너</t>
        </is>
      </c>
      <c r="F9257" s="93" t="inlineStr">
        <is>
          <t>W컨셉</t>
        </is>
      </c>
      <c r="G9257" s="93" t="inlineStr">
        <is>
          <t>250ml</t>
        </is>
      </c>
      <c r="H9257" s="6" t="n">
        <v>1</v>
      </c>
      <c r="I9257" s="6" t="n"/>
      <c r="J9257" s="93" t="n">
        <v>200801</v>
      </c>
      <c r="L9257" s="93" t="n">
        <v>20000</v>
      </c>
      <c r="M9257" s="93" t="n">
        <v>14400</v>
      </c>
      <c r="N9257" s="93" t="n">
        <v>3080</v>
      </c>
      <c r="O9257" s="148" t="n">
        <v>18181.81818181818</v>
      </c>
      <c r="P9257" s="93" t="inlineStr">
        <is>
          <t>W컨셉토너250ml200801</t>
        </is>
      </c>
    </row>
    <row r="9258" customFormat="1" s="93">
      <c r="B9258" s="127" t="n">
        <v>44089</v>
      </c>
      <c r="C9258" s="93">
        <f>TEXT(B9258,"aaa")</f>
        <v/>
      </c>
      <c r="E9258" s="93" t="inlineStr">
        <is>
          <t>토너</t>
        </is>
      </c>
      <c r="F9258" s="93" t="inlineStr">
        <is>
          <t>W컨셉</t>
        </is>
      </c>
      <c r="G9258" s="93" t="inlineStr">
        <is>
          <t>250ml 2set</t>
        </is>
      </c>
      <c r="H9258" s="6" t="n">
        <v>12</v>
      </c>
      <c r="I9258" s="6" t="n"/>
      <c r="J9258" s="93" t="n">
        <v>200801</v>
      </c>
      <c r="L9258" s="93" t="n">
        <v>420000</v>
      </c>
      <c r="M9258" s="93" t="n">
        <v>302400</v>
      </c>
      <c r="N9258" s="93" t="n">
        <v>73920</v>
      </c>
      <c r="O9258" s="148" t="n">
        <v>381818.1818181818</v>
      </c>
      <c r="P9258" s="93" t="inlineStr">
        <is>
          <t>W컨셉토너250ml 2set200801</t>
        </is>
      </c>
    </row>
    <row r="9259" customFormat="1" s="93">
      <c r="B9259" s="127" t="n">
        <v>44089</v>
      </c>
      <c r="C9259" s="93">
        <f>TEXT(B9259,"aaa")</f>
        <v/>
      </c>
      <c r="E9259" s="93" t="inlineStr">
        <is>
          <t>토너</t>
        </is>
      </c>
      <c r="F9259" s="93" t="inlineStr">
        <is>
          <t>스타일쉐어</t>
        </is>
      </c>
      <c r="G9259" s="93" t="inlineStr">
        <is>
          <t>250ml</t>
        </is>
      </c>
      <c r="H9259" s="6" t="n">
        <v>5</v>
      </c>
      <c r="I9259" s="6" t="n"/>
      <c r="J9259" s="93" t="n">
        <v>200801</v>
      </c>
      <c r="L9259" s="93" t="n">
        <v>100000</v>
      </c>
      <c r="M9259" s="93" t="n">
        <v>75000</v>
      </c>
      <c r="N9259" s="93" t="n">
        <v>15400</v>
      </c>
      <c r="O9259" s="148" t="n">
        <v>90909.0909090909</v>
      </c>
      <c r="P9259" s="93" t="inlineStr">
        <is>
          <t>스타일쉐어토너250ml200801</t>
        </is>
      </c>
    </row>
    <row r="9260" customFormat="1" s="93">
      <c r="B9260" s="127" t="n">
        <v>44089</v>
      </c>
      <c r="C9260" s="93">
        <f>TEXT(B9260,"aaa")</f>
        <v/>
      </c>
      <c r="E9260" s="93" t="inlineStr">
        <is>
          <t>클리어 패드</t>
        </is>
      </c>
      <c r="F9260" s="93" t="inlineStr">
        <is>
          <t>아누아 CS</t>
        </is>
      </c>
      <c r="G9260" s="93" t="inlineStr">
        <is>
          <t>어성초 클리어패드 70P</t>
        </is>
      </c>
      <c r="H9260" s="6" t="n">
        <v>4</v>
      </c>
      <c r="I9260" s="6" t="n"/>
      <c r="J9260" s="93" t="n">
        <v>200801</v>
      </c>
      <c r="L9260" s="93" t="n">
        <v>0</v>
      </c>
      <c r="M9260" s="93" t="n">
        <v>0</v>
      </c>
      <c r="N9260" s="93" t="n">
        <v>20048</v>
      </c>
      <c r="O9260" s="148" t="n">
        <v>0</v>
      </c>
      <c r="P9260" s="93" t="inlineStr">
        <is>
          <t>아누아 CS클리어 패드어성초 클리어패드 70P200801</t>
        </is>
      </c>
    </row>
    <row r="9261" customFormat="1" s="93">
      <c r="B9261" s="127" t="n">
        <v>44089</v>
      </c>
      <c r="C9261" s="93">
        <f>TEXT(B9261,"aaa")</f>
        <v/>
      </c>
      <c r="E9261" s="93" t="inlineStr">
        <is>
          <t>선크림</t>
        </is>
      </c>
      <c r="F9261" s="93" t="inlineStr">
        <is>
          <t>카페24</t>
        </is>
      </c>
      <c r="G9261" s="93" t="inlineStr">
        <is>
          <t>선크림 50ml</t>
        </is>
      </c>
      <c r="H9261" s="6" t="n">
        <v>1</v>
      </c>
      <c r="I9261" s="6" t="n"/>
      <c r="J9261" s="93" t="n">
        <v>200801</v>
      </c>
      <c r="L9261" s="93" t="n">
        <v>20000</v>
      </c>
      <c r="M9261" s="93" t="n">
        <v>18830</v>
      </c>
      <c r="N9261" s="93" t="n">
        <v>2345</v>
      </c>
      <c r="O9261" s="148" t="n">
        <v>18181.81818181818</v>
      </c>
      <c r="P9261" s="93" t="inlineStr">
        <is>
          <t>카페24선크림선크림 50ml200801</t>
        </is>
      </c>
    </row>
    <row r="9262" customFormat="1" s="93">
      <c r="B9262" s="127" t="n">
        <v>44089</v>
      </c>
      <c r="C9262" s="93">
        <f>TEXT(B9262,"aaa")</f>
        <v/>
      </c>
      <c r="E9262" s="93" t="inlineStr">
        <is>
          <t>선크림</t>
        </is>
      </c>
      <c r="F9262" s="93" t="inlineStr">
        <is>
          <t>카페24</t>
        </is>
      </c>
      <c r="G9262" s="93" t="inlineStr">
        <is>
          <t>선크림 50ml  2set</t>
        </is>
      </c>
      <c r="H9262" s="6" t="n">
        <v>2</v>
      </c>
      <c r="I9262" s="6" t="n"/>
      <c r="J9262" s="93" t="n">
        <v>200801</v>
      </c>
      <c r="L9262" s="93" t="n">
        <v>70000</v>
      </c>
      <c r="M9262" s="93" t="n">
        <v>65905</v>
      </c>
      <c r="N9262" s="93" t="n">
        <v>9380</v>
      </c>
      <c r="O9262" s="148" t="n">
        <v>63636.36363636363</v>
      </c>
      <c r="P9262" s="93" t="inlineStr">
        <is>
          <t>카페24선크림선크림 50ml  2set200801</t>
        </is>
      </c>
    </row>
    <row r="9263" customFormat="1" s="93">
      <c r="B9263" s="127" t="n">
        <v>44089</v>
      </c>
      <c r="C9263" s="93">
        <f>TEXT(B9263,"aaa")</f>
        <v/>
      </c>
      <c r="E9263" s="93" t="inlineStr">
        <is>
          <t>여름 한정 진정세트</t>
        </is>
      </c>
      <c r="F9263" s="93" t="inlineStr">
        <is>
          <t>카페24</t>
        </is>
      </c>
      <c r="G9263" s="93" t="inlineStr">
        <is>
          <t>여름 한정 진정세트</t>
        </is>
      </c>
      <c r="H9263" s="6" t="n">
        <v>1</v>
      </c>
      <c r="I9263" s="6" t="n"/>
      <c r="J9263" s="93" t="n">
        <v>200801</v>
      </c>
      <c r="L9263" s="93" t="n">
        <v>35000</v>
      </c>
      <c r="M9263" s="93" t="n">
        <v>32952.5</v>
      </c>
      <c r="N9263" s="93" t="n">
        <v>5605</v>
      </c>
      <c r="O9263" s="148" t="n">
        <v>31818.18181818182</v>
      </c>
      <c r="P9263" s="93" t="inlineStr">
        <is>
          <t>카페24여름 한정 진정세트여름 한정 진정세트200801</t>
        </is>
      </c>
    </row>
    <row r="9264" customFormat="1" s="93">
      <c r="B9264" s="127" t="n">
        <v>44089</v>
      </c>
      <c r="C9264" s="93">
        <f>TEXT(B9264,"aaa")</f>
        <v/>
      </c>
      <c r="E9264" s="93" t="inlineStr">
        <is>
          <t>어성초진정패키지</t>
        </is>
      </c>
      <c r="F9264" s="93" t="inlineStr">
        <is>
          <t>카페24</t>
        </is>
      </c>
      <c r="G9264" s="93" t="inlineStr">
        <is>
          <t>어성초 진정패키지세트</t>
        </is>
      </c>
      <c r="H9264" s="6" t="n">
        <v>6</v>
      </c>
      <c r="I9264" s="6" t="n"/>
      <c r="J9264" s="93" t="n">
        <v>200801</v>
      </c>
      <c r="L9264" s="93" t="n">
        <v>594000</v>
      </c>
      <c r="M9264" s="93" t="n">
        <v>559251</v>
      </c>
      <c r="N9264" s="93" t="n">
        <v>90822</v>
      </c>
      <c r="O9264" s="148" t="n">
        <v>540000</v>
      </c>
      <c r="P9264" s="93" t="inlineStr">
        <is>
          <t>카페24어성초진정패키지어성초 진정패키지세트200801</t>
        </is>
      </c>
    </row>
    <row r="9265" customFormat="1" s="93">
      <c r="B9265" s="127" t="n">
        <v>44089</v>
      </c>
      <c r="C9265" s="93">
        <f>TEXT(B9265,"aaa")</f>
        <v/>
      </c>
      <c r="E9265" s="93" t="inlineStr">
        <is>
          <t>클리어 패드</t>
        </is>
      </c>
      <c r="F9265" s="93" t="inlineStr">
        <is>
          <t>카페24</t>
        </is>
      </c>
      <c r="G9265" s="93" t="inlineStr">
        <is>
          <t>[플친단독할인] 어성초 77 클리어 패드 1개-29% off</t>
        </is>
      </c>
      <c r="H9265" s="6" t="n">
        <v>23</v>
      </c>
      <c r="I9265" s="6" t="n"/>
      <c r="J9265" s="93" t="n">
        <v>200801</v>
      </c>
      <c r="L9265" s="93" t="n">
        <v>457700</v>
      </c>
      <c r="M9265" s="93" t="n">
        <v>430924.55</v>
      </c>
      <c r="N9265" s="93" t="n">
        <v>115276</v>
      </c>
      <c r="O9265" s="148" t="n">
        <v>416090.9090909091</v>
      </c>
      <c r="P9265" s="93" t="inlineStr">
        <is>
          <t>카페24클리어 패드[플친단독할인] 어성초 77 클리어 패드 1개-29% off200801</t>
        </is>
      </c>
    </row>
    <row r="9266" customFormat="1" s="93">
      <c r="B9266" s="127" t="n">
        <v>44089</v>
      </c>
      <c r="C9266" s="93">
        <f>TEXT(B9266,"aaa")</f>
        <v/>
      </c>
      <c r="E9266" s="93" t="inlineStr">
        <is>
          <t>클리어 패드</t>
        </is>
      </c>
      <c r="F9266" s="93" t="inlineStr">
        <is>
          <t>카페24</t>
        </is>
      </c>
      <c r="G9266" s="93" t="inlineStr">
        <is>
          <t>[플친단독할인] 어성초 77 클리어 패드 2개-30% off</t>
        </is>
      </c>
      <c r="H9266" s="6" t="n">
        <v>13</v>
      </c>
      <c r="I9266" s="6" t="n"/>
      <c r="J9266" s="93" t="n">
        <v>200801</v>
      </c>
      <c r="L9266" s="93" t="n">
        <v>509600</v>
      </c>
      <c r="M9266" s="93" t="n">
        <v>479788.4</v>
      </c>
      <c r="N9266" s="93" t="n">
        <v>130312</v>
      </c>
      <c r="O9266" s="148" t="n">
        <v>463272.7272727272</v>
      </c>
      <c r="P9266" s="93" t="inlineStr">
        <is>
          <t>카페24클리어 패드[플친단독할인] 어성초 77 클리어 패드 2개-30% off200801</t>
        </is>
      </c>
    </row>
    <row r="9267" customFormat="1" s="93">
      <c r="B9267" s="127" t="n">
        <v>44089</v>
      </c>
      <c r="C9267" s="93">
        <f>TEXT(B9267,"aaa")</f>
        <v/>
      </c>
      <c r="E9267" s="93" t="inlineStr">
        <is>
          <t>토너+패드 세트</t>
        </is>
      </c>
      <c r="F9267" s="93" t="inlineStr">
        <is>
          <t>카페24</t>
        </is>
      </c>
      <c r="G9267" s="93" t="inlineStr">
        <is>
          <t>[플친단독할인] 좁쌀 진정 세트 토너+클리어 패드-30% off</t>
        </is>
      </c>
      <c r="H9267" s="6" t="n">
        <v>31</v>
      </c>
      <c r="I9267" s="6" t="n"/>
      <c r="J9267" s="93" t="n">
        <v>200801</v>
      </c>
      <c r="L9267" s="93" t="n">
        <v>1150100</v>
      </c>
      <c r="M9267" s="93" t="n">
        <v>1082819.15</v>
      </c>
      <c r="N9267" s="93" t="n">
        <v>250852</v>
      </c>
      <c r="O9267" s="148" t="n">
        <v>1045545.454545454</v>
      </c>
      <c r="P9267" s="93" t="inlineStr">
        <is>
          <t>카페24토너+패드 세트[플친단독할인] 좁쌀 진정 세트 토너+클리어 패드-30% off200801</t>
        </is>
      </c>
    </row>
    <row r="9268" customFormat="1" s="93">
      <c r="B9268" s="127" t="n">
        <v>44089</v>
      </c>
      <c r="C9268" s="93">
        <f>TEXT(B9268,"aaa")</f>
        <v/>
      </c>
      <c r="E9268" s="93" t="inlineStr">
        <is>
          <t>머드크림마스크</t>
        </is>
      </c>
      <c r="F9268" s="93" t="inlineStr">
        <is>
          <t>카페24</t>
        </is>
      </c>
      <c r="G9268" s="93" t="inlineStr">
        <is>
          <t>머드크림마스크 100ml</t>
        </is>
      </c>
      <c r="H9268" s="6" t="n">
        <v>2</v>
      </c>
      <c r="I9268" s="6" t="n"/>
      <c r="J9268" s="93" t="n">
        <v>200801</v>
      </c>
      <c r="L9268" s="93" t="n">
        <v>40000</v>
      </c>
      <c r="M9268" s="93" t="n">
        <v>37660</v>
      </c>
      <c r="N9268" s="93" t="n">
        <v>2884</v>
      </c>
      <c r="O9268" s="148" t="n">
        <v>36363.63636363636</v>
      </c>
      <c r="P9268" s="93" t="inlineStr">
        <is>
          <t>카페24머드크림마스크머드크림마스크 100ml200801</t>
        </is>
      </c>
    </row>
    <row r="9269" customFormat="1" s="93">
      <c r="B9269" s="127" t="n">
        <v>44089</v>
      </c>
      <c r="C9269" s="93">
        <f>TEXT(B9269,"aaa")</f>
        <v/>
      </c>
      <c r="E9269" s="93" t="inlineStr">
        <is>
          <t>머드크림마스크</t>
        </is>
      </c>
      <c r="F9269" s="93" t="inlineStr">
        <is>
          <t>카페24</t>
        </is>
      </c>
      <c r="G9269" s="93" t="inlineStr">
        <is>
          <t>머드크림마스크 100ml 2set</t>
        </is>
      </c>
      <c r="H9269" s="6" t="n">
        <v>3</v>
      </c>
      <c r="I9269" s="6" t="n"/>
      <c r="J9269" s="93" t="n">
        <v>200801</v>
      </c>
      <c r="L9269" s="93" t="n">
        <v>105000</v>
      </c>
      <c r="M9269" s="93" t="n">
        <v>98857.5</v>
      </c>
      <c r="N9269" s="93" t="n">
        <v>8652</v>
      </c>
      <c r="O9269" s="148" t="n">
        <v>95454.54545454544</v>
      </c>
      <c r="P9269" s="93" t="inlineStr">
        <is>
          <t>카페24머드크림마스크머드크림마스크 100ml 2set200801</t>
        </is>
      </c>
    </row>
    <row r="9270" customFormat="1" s="93">
      <c r="B9270" s="127" t="n">
        <v>44089</v>
      </c>
      <c r="C9270" s="93">
        <f>TEXT(B9270,"aaa")</f>
        <v/>
      </c>
      <c r="E9270" s="93" t="inlineStr">
        <is>
          <t>마스크팩</t>
        </is>
      </c>
      <c r="F9270" s="93" t="inlineStr">
        <is>
          <t>카페24</t>
        </is>
      </c>
      <c r="G9270" s="93" t="inlineStr">
        <is>
          <t>마스크팩 1매</t>
        </is>
      </c>
      <c r="H9270" s="6" t="n">
        <v>6</v>
      </c>
      <c r="I9270" s="6" t="n"/>
      <c r="J9270" s="93" t="n">
        <v>200801</v>
      </c>
      <c r="L9270" s="93" t="n">
        <v>24000</v>
      </c>
      <c r="M9270" s="93" t="n">
        <v>22596</v>
      </c>
      <c r="N9270" s="93" t="n">
        <v>2382</v>
      </c>
      <c r="O9270" s="148" t="n">
        <v>21818.18181818182</v>
      </c>
      <c r="P9270" s="93" t="inlineStr">
        <is>
          <t>카페24마스크팩마스크팩 1매200801</t>
        </is>
      </c>
    </row>
    <row r="9271" customFormat="1" s="93">
      <c r="B9271" s="127" t="n">
        <v>44089</v>
      </c>
      <c r="C9271" s="93">
        <f>TEXT(B9271,"aaa")</f>
        <v/>
      </c>
      <c r="E9271" s="93" t="inlineStr">
        <is>
          <t>마스크팩</t>
        </is>
      </c>
      <c r="F9271" s="93" t="inlineStr">
        <is>
          <t>카페24</t>
        </is>
      </c>
      <c r="G9271" s="93" t="inlineStr">
        <is>
          <t>마스크팩 10매</t>
        </is>
      </c>
      <c r="H9271" s="6" t="n">
        <v>7</v>
      </c>
      <c r="I9271" s="6" t="n"/>
      <c r="J9271" s="93" t="n">
        <v>200801</v>
      </c>
      <c r="L9271" s="93" t="n">
        <v>140000</v>
      </c>
      <c r="M9271" s="93" t="n">
        <v>131810</v>
      </c>
      <c r="N9271" s="93" t="n">
        <v>27790</v>
      </c>
      <c r="O9271" s="148" t="n">
        <v>127272.7272727273</v>
      </c>
      <c r="P9271" s="93" t="inlineStr">
        <is>
          <t>카페24마스크팩마스크팩 10매200801</t>
        </is>
      </c>
    </row>
    <row r="9272" customFormat="1" s="93">
      <c r="B9272" s="127" t="n">
        <v>44089</v>
      </c>
      <c r="C9272" s="93">
        <f>TEXT(B9272,"aaa")</f>
        <v/>
      </c>
      <c r="E9272" s="93" t="inlineStr">
        <is>
          <t>토너</t>
        </is>
      </c>
      <c r="F9272" s="93" t="inlineStr">
        <is>
          <t>카페24</t>
        </is>
      </c>
      <c r="G9272" s="93" t="inlineStr">
        <is>
          <t>250ml</t>
        </is>
      </c>
      <c r="H9272" s="6" t="n">
        <v>76</v>
      </c>
      <c r="I9272" s="6" t="n"/>
      <c r="J9272" s="93" t="n">
        <v>200801</v>
      </c>
      <c r="L9272" s="93" t="n">
        <v>1520000</v>
      </c>
      <c r="M9272" s="93" t="n">
        <v>1431080</v>
      </c>
      <c r="N9272" s="93" t="n">
        <v>234080</v>
      </c>
      <c r="O9272" s="148" t="n">
        <v>1381818.181818182</v>
      </c>
      <c r="P9272" s="93" t="inlineStr">
        <is>
          <t>카페24토너250ml200801</t>
        </is>
      </c>
    </row>
    <row r="9273" customFormat="1" s="93">
      <c r="B9273" s="127" t="n">
        <v>44089</v>
      </c>
      <c r="C9273" s="93">
        <f>TEXT(B9273,"aaa")</f>
        <v/>
      </c>
      <c r="E9273" s="93" t="inlineStr">
        <is>
          <t>토너</t>
        </is>
      </c>
      <c r="F9273" s="93" t="inlineStr">
        <is>
          <t>카페24</t>
        </is>
      </c>
      <c r="G9273" s="93" t="inlineStr">
        <is>
          <t>250ml 2set</t>
        </is>
      </c>
      <c r="H9273" s="6" t="n">
        <v>65</v>
      </c>
      <c r="I9273" s="6" t="n"/>
      <c r="J9273" s="93" t="n">
        <v>200801</v>
      </c>
      <c r="L9273" s="93" t="n">
        <v>2275000</v>
      </c>
      <c r="M9273" s="93" t="n">
        <v>2141912.5</v>
      </c>
      <c r="N9273" s="93" t="n">
        <v>400400</v>
      </c>
      <c r="O9273" s="148" t="n">
        <v>2068181.818181818</v>
      </c>
      <c r="P9273" s="93" t="inlineStr">
        <is>
          <t>카페24토너250ml 2set200801</t>
        </is>
      </c>
    </row>
    <row r="9274" customFormat="1" s="93">
      <c r="B9274" s="127" t="n">
        <v>44089</v>
      </c>
      <c r="C9274" s="93">
        <f>TEXT(B9274,"aaa")</f>
        <v/>
      </c>
      <c r="E9274" s="93" t="inlineStr">
        <is>
          <t>토너</t>
        </is>
      </c>
      <c r="F9274" s="93" t="inlineStr">
        <is>
          <t>카페24</t>
        </is>
      </c>
      <c r="G9274" s="93" t="inlineStr">
        <is>
          <t>500ml</t>
        </is>
      </c>
      <c r="H9274" s="6" t="n">
        <v>49</v>
      </c>
      <c r="I9274" s="6" t="n"/>
      <c r="J9274" s="93" t="n">
        <v>200801</v>
      </c>
      <c r="L9274" s="93" t="n">
        <v>1617000</v>
      </c>
      <c r="M9274" s="93" t="n">
        <v>1522405.5</v>
      </c>
      <c r="N9274" s="93" t="n">
        <v>212170</v>
      </c>
      <c r="O9274" s="148" t="n">
        <v>1470000</v>
      </c>
      <c r="P9274" s="93" t="inlineStr">
        <is>
          <t>카페24토너500ml200801</t>
        </is>
      </c>
    </row>
    <row r="9275" customFormat="1" s="93">
      <c r="B9275" s="127" t="n">
        <v>44089</v>
      </c>
      <c r="C9275" s="93">
        <f>TEXT(B9275,"aaa")</f>
        <v/>
      </c>
      <c r="E9275" s="93" t="inlineStr">
        <is>
          <t>토너</t>
        </is>
      </c>
      <c r="F9275" s="93" t="inlineStr">
        <is>
          <t>카페24</t>
        </is>
      </c>
      <c r="G9275" s="93" t="inlineStr">
        <is>
          <t>스킨팩 화장솜 60P</t>
        </is>
      </c>
      <c r="H9275" s="6" t="n">
        <v>50</v>
      </c>
      <c r="I9275" s="6" t="n"/>
      <c r="J9275" s="93" t="n">
        <v>200801</v>
      </c>
      <c r="L9275" s="93" t="n">
        <v>150000</v>
      </c>
      <c r="M9275" s="93" t="n">
        <v>141225</v>
      </c>
      <c r="N9275" s="93" t="n">
        <v>55500</v>
      </c>
      <c r="O9275" s="148" t="n">
        <v>136363.6363636364</v>
      </c>
      <c r="P9275" s="93" t="inlineStr">
        <is>
          <t>카페24토너스킨팩 화장솜 60P200801</t>
        </is>
      </c>
    </row>
    <row r="9276" customFormat="1" s="93">
      <c r="B9276" s="127" t="n">
        <v>44089</v>
      </c>
      <c r="C9276" s="93">
        <f>TEXT(B9276,"aaa")</f>
        <v/>
      </c>
      <c r="E9276" s="93" t="inlineStr">
        <is>
          <t>앰플</t>
        </is>
      </c>
      <c r="F9276" s="93" t="inlineStr">
        <is>
          <t>카페24</t>
        </is>
      </c>
      <c r="G9276" s="93" t="inlineStr">
        <is>
          <t>앰플 30ml</t>
        </is>
      </c>
      <c r="H9276" s="6" t="n">
        <v>23</v>
      </c>
      <c r="I9276" s="6" t="n"/>
      <c r="J9276" s="93" t="n">
        <v>200801</v>
      </c>
      <c r="L9276" s="93" t="n">
        <v>644000</v>
      </c>
      <c r="M9276" s="93" t="n">
        <v>606326</v>
      </c>
      <c r="N9276" s="93" t="n">
        <v>78131</v>
      </c>
      <c r="O9276" s="148" t="n">
        <v>585454.5454545454</v>
      </c>
      <c r="P9276" s="93" t="inlineStr">
        <is>
          <t>카페24앰플앰플 30ml200801</t>
        </is>
      </c>
    </row>
    <row r="9277" customFormat="1" s="93">
      <c r="B9277" s="127" t="n">
        <v>44089</v>
      </c>
      <c r="C9277" s="93">
        <f>TEXT(B9277,"aaa")</f>
        <v/>
      </c>
      <c r="E9277" s="93" t="inlineStr">
        <is>
          <t>앰플</t>
        </is>
      </c>
      <c r="F9277" s="93" t="inlineStr">
        <is>
          <t>카페24</t>
        </is>
      </c>
      <c r="G9277" s="93" t="inlineStr">
        <is>
          <t>앰플 30ml  2set</t>
        </is>
      </c>
      <c r="H9277" s="6" t="n">
        <v>4</v>
      </c>
      <c r="I9277" s="6" t="n"/>
      <c r="J9277" s="93" t="n">
        <v>200801</v>
      </c>
      <c r="L9277" s="93" t="n">
        <v>192000</v>
      </c>
      <c r="M9277" s="93" t="n">
        <v>180768</v>
      </c>
      <c r="N9277" s="93" t="n">
        <v>27176</v>
      </c>
      <c r="O9277" s="148" t="n">
        <v>174545.4545454545</v>
      </c>
      <c r="P9277" s="93" t="inlineStr">
        <is>
          <t>카페24앰플앰플 30ml  2set200801</t>
        </is>
      </c>
    </row>
    <row r="9278" customFormat="1" s="93">
      <c r="B9278" s="127" t="n">
        <v>44089</v>
      </c>
      <c r="C9278" s="93">
        <f>TEXT(B9278,"aaa")</f>
        <v/>
      </c>
      <c r="E9278" s="93" t="inlineStr">
        <is>
          <t>수딩크림</t>
        </is>
      </c>
      <c r="F9278" s="93" t="inlineStr">
        <is>
          <t>카페24</t>
        </is>
      </c>
      <c r="G9278" s="93" t="inlineStr">
        <is>
          <t>수딩크림 100ml</t>
        </is>
      </c>
      <c r="H9278" s="6" t="n">
        <v>9</v>
      </c>
      <c r="I9278" s="6" t="n"/>
      <c r="J9278" s="93" t="n">
        <v>200801</v>
      </c>
      <c r="L9278" s="93" t="n">
        <v>342000</v>
      </c>
      <c r="M9278" s="93" t="n">
        <v>321993</v>
      </c>
      <c r="N9278" s="93" t="n">
        <v>27405</v>
      </c>
      <c r="O9278" s="148" t="n">
        <v>310909.0909090909</v>
      </c>
      <c r="P9278" s="93" t="inlineStr">
        <is>
          <t>카페24수딩크림수딩크림 100ml200801</t>
        </is>
      </c>
    </row>
    <row r="9279" customFormat="1" s="93">
      <c r="B9279" s="127" t="n">
        <v>44089</v>
      </c>
      <c r="C9279" s="93">
        <f>TEXT(B9279,"aaa")</f>
        <v/>
      </c>
      <c r="E9279" s="93" t="inlineStr">
        <is>
          <t>클렌징폼</t>
        </is>
      </c>
      <c r="F9279" s="93" t="inlineStr">
        <is>
          <t>카페24</t>
        </is>
      </c>
      <c r="G9279" s="93" t="inlineStr">
        <is>
          <t>클렌징폼 120ml</t>
        </is>
      </c>
      <c r="H9279" s="6" t="n">
        <v>10</v>
      </c>
      <c r="I9279" s="6" t="n"/>
      <c r="J9279" s="93" t="n">
        <v>200801</v>
      </c>
      <c r="L9279" s="93" t="n">
        <v>130000</v>
      </c>
      <c r="M9279" s="93" t="n">
        <v>122395</v>
      </c>
      <c r="N9279" s="93" t="n">
        <v>27500</v>
      </c>
      <c r="O9279" s="148" t="n">
        <v>118181.8181818182</v>
      </c>
      <c r="P9279" s="93" t="inlineStr">
        <is>
          <t>카페24클렌징폼클렌징폼 120ml200801</t>
        </is>
      </c>
    </row>
    <row r="9280" customFormat="1" s="93">
      <c r="B9280" s="127" t="n">
        <v>44089</v>
      </c>
      <c r="C9280" s="93">
        <f>TEXT(B9280,"aaa")</f>
        <v/>
      </c>
      <c r="E9280" s="93" t="inlineStr">
        <is>
          <t>클렌징폼</t>
        </is>
      </c>
      <c r="F9280" s="93" t="inlineStr">
        <is>
          <t>카페24</t>
        </is>
      </c>
      <c r="G9280" s="93" t="inlineStr">
        <is>
          <t>클렌징폼 120ml 2set</t>
        </is>
      </c>
      <c r="H9280" s="6" t="n">
        <v>2</v>
      </c>
      <c r="I9280" s="6" t="n"/>
      <c r="J9280" s="93" t="n">
        <v>200801</v>
      </c>
      <c r="L9280" s="93" t="n">
        <v>48000</v>
      </c>
      <c r="M9280" s="93" t="n">
        <v>45192</v>
      </c>
      <c r="N9280" s="93" t="n">
        <v>4920</v>
      </c>
      <c r="O9280" s="148" t="n">
        <v>43636.36363636363</v>
      </c>
      <c r="P9280" s="93" t="inlineStr">
        <is>
          <t>카페24클렌징폼클렌징폼 120ml 2set200801</t>
        </is>
      </c>
    </row>
    <row r="9281" customFormat="1" s="93">
      <c r="B9281" s="127" t="n">
        <v>44089</v>
      </c>
      <c r="C9281" s="93">
        <f>TEXT(B9281,"aaa")</f>
        <v/>
      </c>
      <c r="E9281" s="93" t="inlineStr">
        <is>
          <t>토너</t>
        </is>
      </c>
      <c r="F9281" s="93" t="inlineStr">
        <is>
          <t>큐텐재팬</t>
        </is>
      </c>
      <c r="G9281" s="93" t="inlineStr">
        <is>
          <t>200726=250ml</t>
        </is>
      </c>
      <c r="H9281" s="6" t="n">
        <v>5</v>
      </c>
      <c r="I9281" s="6" t="n"/>
      <c r="J9281" s="93" t="n">
        <v>200801</v>
      </c>
      <c r="L9281" s="93" t="n">
        <v>165000</v>
      </c>
      <c r="M9281" s="93" t="n">
        <v>146850</v>
      </c>
      <c r="N9281" s="93" t="n">
        <v>15400</v>
      </c>
      <c r="O9281" s="148" t="n">
        <v>150000</v>
      </c>
      <c r="P9281" s="93" t="inlineStr">
        <is>
          <t>큐텐재팬토너200726=250ml200801</t>
        </is>
      </c>
    </row>
    <row r="9282" customFormat="1" s="93">
      <c r="B9282" s="127" t="n">
        <v>44089</v>
      </c>
      <c r="C9282" s="93">
        <f>TEXT(B9282,"aaa")</f>
        <v/>
      </c>
      <c r="E9282" s="93" t="inlineStr">
        <is>
          <t>토너</t>
        </is>
      </c>
      <c r="F9282" s="93" t="inlineStr">
        <is>
          <t>큐텐재팬</t>
        </is>
      </c>
      <c r="G9282" s="93" t="inlineStr">
        <is>
          <t>200726=250ml 2set</t>
        </is>
      </c>
      <c r="H9282" s="6" t="n">
        <v>1</v>
      </c>
      <c r="I9282" s="6" t="n"/>
      <c r="J9282" s="93" t="n">
        <v>200801</v>
      </c>
      <c r="L9282" s="93" t="n">
        <v>53000</v>
      </c>
      <c r="M9282" s="93" t="n">
        <v>47170</v>
      </c>
      <c r="N9282" s="93" t="n">
        <v>6160</v>
      </c>
      <c r="O9282" s="148" t="n">
        <v>48181.81818181818</v>
      </c>
      <c r="P9282" s="93" t="inlineStr">
        <is>
          <t>큐텐재팬토너200726=250ml 2set200801</t>
        </is>
      </c>
    </row>
    <row r="9283" customFormat="1" s="93">
      <c r="B9283" s="127" t="n">
        <v>44090</v>
      </c>
      <c r="C9283" s="93">
        <f>TEXT(B9283,"aaa")</f>
        <v/>
      </c>
      <c r="E9283" s="93" t="inlineStr">
        <is>
          <t>토너</t>
        </is>
      </c>
      <c r="F9283" s="93" t="inlineStr">
        <is>
          <t>W컨셉</t>
        </is>
      </c>
      <c r="G9283" s="93" t="inlineStr">
        <is>
          <t>250ml</t>
        </is>
      </c>
      <c r="H9283" s="6" t="n">
        <v>4</v>
      </c>
      <c r="I9283" s="6" t="n"/>
      <c r="J9283" s="93" t="n">
        <v>200801</v>
      </c>
      <c r="L9283" s="93" t="n">
        <v>80000</v>
      </c>
      <c r="M9283" s="93" t="n">
        <v>57600</v>
      </c>
      <c r="N9283" s="93" t="n">
        <v>12320</v>
      </c>
      <c r="O9283" s="148" t="n">
        <v>72727.27272727272</v>
      </c>
      <c r="P9283" s="93" t="inlineStr">
        <is>
          <t>W컨셉토너250ml200801</t>
        </is>
      </c>
    </row>
    <row r="9284" customFormat="1" s="93">
      <c r="B9284" s="127" t="n">
        <v>44090</v>
      </c>
      <c r="C9284" s="93">
        <f>TEXT(B9284,"aaa")</f>
        <v/>
      </c>
      <c r="E9284" s="93" t="inlineStr">
        <is>
          <t>토너</t>
        </is>
      </c>
      <c r="F9284" s="93" t="inlineStr">
        <is>
          <t>W컨셉</t>
        </is>
      </c>
      <c r="G9284" s="93" t="inlineStr">
        <is>
          <t>250ml 2set</t>
        </is>
      </c>
      <c r="H9284" s="6" t="n">
        <v>3</v>
      </c>
      <c r="I9284" s="6" t="n"/>
      <c r="J9284" s="93" t="n">
        <v>200801</v>
      </c>
      <c r="L9284" s="93" t="n">
        <v>105000</v>
      </c>
      <c r="M9284" s="93" t="n">
        <v>75600</v>
      </c>
      <c r="N9284" s="93" t="n">
        <v>18480</v>
      </c>
      <c r="O9284" s="148" t="n">
        <v>95454.54545454544</v>
      </c>
      <c r="P9284" s="93" t="inlineStr">
        <is>
          <t>W컨셉토너250ml 2set200801</t>
        </is>
      </c>
    </row>
    <row r="9285" customFormat="1" s="93">
      <c r="B9285" s="127" t="n">
        <v>44090</v>
      </c>
      <c r="C9285" s="93">
        <f>TEXT(B9285,"aaa")</f>
        <v/>
      </c>
      <c r="E9285" s="93" t="inlineStr">
        <is>
          <t>토너</t>
        </is>
      </c>
      <c r="F9285" s="93" t="inlineStr">
        <is>
          <t>스타일쉐어</t>
        </is>
      </c>
      <c r="G9285" s="93" t="inlineStr">
        <is>
          <t>250ml</t>
        </is>
      </c>
      <c r="H9285" s="6" t="n">
        <v>3</v>
      </c>
      <c r="I9285" s="6" t="n"/>
      <c r="J9285" s="93" t="n">
        <v>200801</v>
      </c>
      <c r="L9285" s="93" t="n">
        <v>60000</v>
      </c>
      <c r="M9285" s="93" t="n">
        <v>45000</v>
      </c>
      <c r="N9285" s="93" t="n">
        <v>9240</v>
      </c>
      <c r="O9285" s="148" t="n">
        <v>54545.45454545454</v>
      </c>
      <c r="P9285" s="93" t="inlineStr">
        <is>
          <t>스타일쉐어토너250ml200801</t>
        </is>
      </c>
    </row>
    <row r="9286" customFormat="1" s="93">
      <c r="B9286" s="127" t="n">
        <v>44090</v>
      </c>
      <c r="C9286" s="93">
        <f>TEXT(B9286,"aaa")</f>
        <v/>
      </c>
      <c r="E9286" s="93" t="inlineStr">
        <is>
          <t>여름 한정 진정세트</t>
        </is>
      </c>
      <c r="F9286" s="93" t="inlineStr">
        <is>
          <t>카페24</t>
        </is>
      </c>
      <c r="G9286" s="93" t="inlineStr">
        <is>
          <t>여름 한정 진정세트</t>
        </is>
      </c>
      <c r="H9286" s="6" t="n">
        <v>5</v>
      </c>
      <c r="I9286" s="6" t="n"/>
      <c r="J9286" s="93" t="n">
        <v>200801</v>
      </c>
      <c r="L9286" s="93" t="n">
        <v>175000</v>
      </c>
      <c r="M9286" s="93" t="n">
        <v>164762.5</v>
      </c>
      <c r="N9286" s="93" t="n">
        <v>28025</v>
      </c>
      <c r="O9286" s="148" t="n">
        <v>159090.9090909091</v>
      </c>
      <c r="P9286" s="93" t="inlineStr">
        <is>
          <t>카페24여름 한정 진정세트여름 한정 진정세트200801</t>
        </is>
      </c>
    </row>
    <row r="9287" customFormat="1" s="93">
      <c r="B9287" s="127" t="n">
        <v>44090</v>
      </c>
      <c r="C9287" s="93">
        <f>TEXT(B9287,"aaa")</f>
        <v/>
      </c>
      <c r="E9287" s="93" t="inlineStr">
        <is>
          <t>여름 한정 진정세트</t>
        </is>
      </c>
      <c r="F9287" s="93" t="inlineStr">
        <is>
          <t>카페24</t>
        </is>
      </c>
      <c r="G9287" s="93" t="inlineStr">
        <is>
          <t>여름 한정 진정세트 (대용량)</t>
        </is>
      </c>
      <c r="H9287" s="6" t="n">
        <v>3</v>
      </c>
      <c r="I9287" s="6" t="n"/>
      <c r="J9287" s="93" t="n">
        <v>200801</v>
      </c>
      <c r="L9287" s="93" t="n">
        <v>135000</v>
      </c>
      <c r="M9287" s="93" t="n">
        <v>127102.5</v>
      </c>
      <c r="N9287" s="93" t="n">
        <v>21210</v>
      </c>
      <c r="O9287" s="148" t="n">
        <v>122727.2727272727</v>
      </c>
      <c r="P9287" s="93" t="inlineStr">
        <is>
          <t>카페24여름 한정 진정세트여름 한정 진정세트 (대용량)200801</t>
        </is>
      </c>
    </row>
    <row r="9288" customFormat="1" s="93">
      <c r="B9288" s="127" t="n">
        <v>44090</v>
      </c>
      <c r="C9288" s="93">
        <f>TEXT(B9288,"aaa")</f>
        <v/>
      </c>
      <c r="E9288" s="93" t="inlineStr">
        <is>
          <t>클리어 패드</t>
        </is>
      </c>
      <c r="F9288" s="93" t="inlineStr">
        <is>
          <t>카페24</t>
        </is>
      </c>
      <c r="G9288" s="93" t="inlineStr">
        <is>
          <t>[플친단독할인] 어성초 77 클리어 패드 1개-29% off</t>
        </is>
      </c>
      <c r="H9288" s="6" t="n">
        <v>40</v>
      </c>
      <c r="I9288" s="6" t="n"/>
      <c r="J9288" s="93" t="n">
        <v>200801</v>
      </c>
      <c r="L9288" s="93" t="n">
        <v>796000</v>
      </c>
      <c r="M9288" s="93" t="n">
        <v>749434</v>
      </c>
      <c r="N9288" s="93" t="n">
        <v>200480</v>
      </c>
      <c r="O9288" s="148" t="n">
        <v>723636.3636363635</v>
      </c>
      <c r="P9288" s="93" t="inlineStr">
        <is>
          <t>카페24클리어 패드[플친단독할인] 어성초 77 클리어 패드 1개-29% off200801</t>
        </is>
      </c>
    </row>
    <row r="9289" customFormat="1" s="93">
      <c r="B9289" s="127" t="n">
        <v>44090</v>
      </c>
      <c r="C9289" s="93">
        <f>TEXT(B9289,"aaa")</f>
        <v/>
      </c>
      <c r="E9289" s="93" t="inlineStr">
        <is>
          <t>클리어 패드</t>
        </is>
      </c>
      <c r="F9289" s="93" t="inlineStr">
        <is>
          <t>카페24</t>
        </is>
      </c>
      <c r="G9289" s="93" t="inlineStr">
        <is>
          <t>[플친단독할인] 어성초 77 클리어 패드 2개-30% off</t>
        </is>
      </c>
      <c r="H9289" s="6" t="n">
        <v>43</v>
      </c>
      <c r="I9289" s="6" t="n"/>
      <c r="J9289" s="93" t="n">
        <v>200801</v>
      </c>
      <c r="L9289" s="93" t="n">
        <v>1685600</v>
      </c>
      <c r="M9289" s="93" t="n">
        <v>1586992.4</v>
      </c>
      <c r="N9289" s="93" t="n">
        <v>431032</v>
      </c>
      <c r="O9289" s="148" t="n">
        <v>1532363.636363636</v>
      </c>
      <c r="P9289" s="93" t="inlineStr">
        <is>
          <t>카페24클리어 패드[플친단독할인] 어성초 77 클리어 패드 2개-30% off200801</t>
        </is>
      </c>
    </row>
    <row r="9290" customFormat="1" s="93">
      <c r="B9290" s="127" t="n">
        <v>44090</v>
      </c>
      <c r="C9290" s="93">
        <f>TEXT(B9290,"aaa")</f>
        <v/>
      </c>
      <c r="E9290" s="93" t="inlineStr">
        <is>
          <t>토너+패드 세트</t>
        </is>
      </c>
      <c r="F9290" s="93" t="inlineStr">
        <is>
          <t>카페24</t>
        </is>
      </c>
      <c r="G9290" s="93" t="inlineStr">
        <is>
          <t>[플친단독할인] 좁쌀 진정 세트 토너+클리어 패드-30% off</t>
        </is>
      </c>
      <c r="H9290" s="6" t="n">
        <v>49</v>
      </c>
      <c r="I9290" s="6" t="n"/>
      <c r="J9290" s="93" t="n">
        <v>200801</v>
      </c>
      <c r="L9290" s="93" t="n">
        <v>1817900</v>
      </c>
      <c r="M9290" s="93" t="n">
        <v>1711552.85</v>
      </c>
      <c r="N9290" s="93" t="n">
        <v>396508</v>
      </c>
      <c r="O9290" s="148" t="n">
        <v>1652636.363636364</v>
      </c>
      <c r="P9290" s="93" t="inlineStr">
        <is>
          <t>카페24토너+패드 세트[플친단독할인] 좁쌀 진정 세트 토너+클리어 패드-30% off200801</t>
        </is>
      </c>
    </row>
    <row r="9291" customFormat="1" s="93">
      <c r="B9291" s="127" t="n">
        <v>44090</v>
      </c>
      <c r="C9291" s="93">
        <f>TEXT(B9291,"aaa")</f>
        <v/>
      </c>
      <c r="E9291" s="93" t="inlineStr">
        <is>
          <t>머드크림마스크</t>
        </is>
      </c>
      <c r="F9291" s="93" t="inlineStr">
        <is>
          <t>카페24</t>
        </is>
      </c>
      <c r="G9291" s="93" t="inlineStr">
        <is>
          <t>머드크림마스크 100ml</t>
        </is>
      </c>
      <c r="H9291" s="6" t="n">
        <v>5</v>
      </c>
      <c r="I9291" s="6" t="n"/>
      <c r="J9291" s="93" t="n">
        <v>200801</v>
      </c>
      <c r="L9291" s="93" t="n">
        <v>100000</v>
      </c>
      <c r="M9291" s="93" t="n">
        <v>94150</v>
      </c>
      <c r="N9291" s="93" t="n">
        <v>7210</v>
      </c>
      <c r="O9291" s="148" t="n">
        <v>90909.0909090909</v>
      </c>
      <c r="P9291" s="93" t="inlineStr">
        <is>
          <t>카페24머드크림마스크머드크림마스크 100ml200801</t>
        </is>
      </c>
    </row>
    <row r="9292" customFormat="1" s="93">
      <c r="B9292" s="127" t="n">
        <v>44090</v>
      </c>
      <c r="C9292" s="93">
        <f>TEXT(B9292,"aaa")</f>
        <v/>
      </c>
      <c r="E9292" s="93" t="inlineStr">
        <is>
          <t>마스크팩</t>
        </is>
      </c>
      <c r="F9292" s="93" t="inlineStr">
        <is>
          <t>카페24</t>
        </is>
      </c>
      <c r="G9292" s="93" t="inlineStr">
        <is>
          <t>마스크팩 1매</t>
        </is>
      </c>
      <c r="H9292" s="6" t="n">
        <v>2</v>
      </c>
      <c r="I9292" s="6" t="n"/>
      <c r="J9292" s="93" t="n">
        <v>200801</v>
      </c>
      <c r="L9292" s="93" t="n">
        <v>8000</v>
      </c>
      <c r="M9292" s="93" t="n">
        <v>7532</v>
      </c>
      <c r="N9292" s="93" t="n">
        <v>794</v>
      </c>
      <c r="O9292" s="148" t="n">
        <v>7272.727272727272</v>
      </c>
      <c r="P9292" s="93" t="inlineStr">
        <is>
          <t>카페24마스크팩마스크팩 1매200801</t>
        </is>
      </c>
    </row>
    <row r="9293" customFormat="1" s="93">
      <c r="B9293" s="127" t="n">
        <v>44090</v>
      </c>
      <c r="C9293" s="93">
        <f>TEXT(B9293,"aaa")</f>
        <v/>
      </c>
      <c r="E9293" s="93" t="inlineStr">
        <is>
          <t>마스크팩</t>
        </is>
      </c>
      <c r="F9293" s="93" t="inlineStr">
        <is>
          <t>카페24</t>
        </is>
      </c>
      <c r="G9293" s="93" t="inlineStr">
        <is>
          <t>마스크팩 10매</t>
        </is>
      </c>
      <c r="H9293" s="6" t="n">
        <v>2</v>
      </c>
      <c r="I9293" s="6" t="n"/>
      <c r="J9293" s="93" t="n">
        <v>200801</v>
      </c>
      <c r="L9293" s="93" t="n">
        <v>40000</v>
      </c>
      <c r="M9293" s="93" t="n">
        <v>37660</v>
      </c>
      <c r="N9293" s="93" t="n">
        <v>7940</v>
      </c>
      <c r="O9293" s="148" t="n">
        <v>36363.63636363636</v>
      </c>
      <c r="P9293" s="93" t="inlineStr">
        <is>
          <t>카페24마스크팩마스크팩 10매200801</t>
        </is>
      </c>
    </row>
    <row r="9294" customFormat="1" s="93">
      <c r="B9294" s="127" t="n">
        <v>44090</v>
      </c>
      <c r="C9294" s="93">
        <f>TEXT(B9294,"aaa")</f>
        <v/>
      </c>
      <c r="E9294" s="93" t="inlineStr">
        <is>
          <t>토너</t>
        </is>
      </c>
      <c r="F9294" s="93" t="inlineStr">
        <is>
          <t>카페24</t>
        </is>
      </c>
      <c r="G9294" s="93" t="inlineStr">
        <is>
          <t>250ml</t>
        </is>
      </c>
      <c r="H9294" s="6" t="n">
        <v>55</v>
      </c>
      <c r="I9294" s="6" t="n"/>
      <c r="J9294" s="93" t="n">
        <v>200801</v>
      </c>
      <c r="L9294" s="93" t="n">
        <v>1100000</v>
      </c>
      <c r="M9294" s="93" t="n">
        <v>1035650</v>
      </c>
      <c r="N9294" s="93" t="n">
        <v>169400</v>
      </c>
      <c r="O9294" s="148" t="n">
        <v>999999.9999999999</v>
      </c>
      <c r="P9294" s="93" t="inlineStr">
        <is>
          <t>카페24토너250ml200801</t>
        </is>
      </c>
    </row>
    <row r="9295" customFormat="1" s="93">
      <c r="B9295" s="127" t="n">
        <v>44090</v>
      </c>
      <c r="C9295" s="93">
        <f>TEXT(B9295,"aaa")</f>
        <v/>
      </c>
      <c r="E9295" s="93" t="inlineStr">
        <is>
          <t>토너</t>
        </is>
      </c>
      <c r="F9295" s="93" t="inlineStr">
        <is>
          <t>카페24</t>
        </is>
      </c>
      <c r="G9295" s="93" t="inlineStr">
        <is>
          <t>250ml 2set</t>
        </is>
      </c>
      <c r="H9295" s="6" t="n">
        <v>48</v>
      </c>
      <c r="I9295" s="6" t="n"/>
      <c r="J9295" s="93" t="n">
        <v>200801</v>
      </c>
      <c r="L9295" s="93" t="n">
        <v>1680000</v>
      </c>
      <c r="M9295" s="93" t="n">
        <v>1581720</v>
      </c>
      <c r="N9295" s="93" t="n">
        <v>295680</v>
      </c>
      <c r="O9295" s="148" t="n">
        <v>1527272.727272727</v>
      </c>
      <c r="P9295" s="93" t="inlineStr">
        <is>
          <t>카페24토너250ml 2set200801</t>
        </is>
      </c>
    </row>
    <row r="9296" customFormat="1" s="93">
      <c r="B9296" s="127" t="n">
        <v>44090</v>
      </c>
      <c r="C9296" s="93">
        <f>TEXT(B9296,"aaa")</f>
        <v/>
      </c>
      <c r="E9296" s="93" t="inlineStr">
        <is>
          <t>토너</t>
        </is>
      </c>
      <c r="F9296" s="93" t="inlineStr">
        <is>
          <t>카페24</t>
        </is>
      </c>
      <c r="G9296" s="93" t="inlineStr">
        <is>
          <t>500ml</t>
        </is>
      </c>
      <c r="H9296" s="6" t="n">
        <v>59</v>
      </c>
      <c r="I9296" s="6" t="n"/>
      <c r="J9296" s="93" t="n">
        <v>200801</v>
      </c>
      <c r="L9296" s="93" t="n">
        <v>1947000</v>
      </c>
      <c r="M9296" s="93" t="n">
        <v>1833100.5</v>
      </c>
      <c r="N9296" s="93" t="n">
        <v>255470</v>
      </c>
      <c r="O9296" s="148" t="n">
        <v>1770000</v>
      </c>
      <c r="P9296" s="93" t="inlineStr">
        <is>
          <t>카페24토너500ml200801</t>
        </is>
      </c>
    </row>
    <row r="9297" customFormat="1" s="93">
      <c r="B9297" s="127" t="n">
        <v>44090</v>
      </c>
      <c r="C9297" s="93">
        <f>TEXT(B9297,"aaa")</f>
        <v/>
      </c>
      <c r="E9297" s="93" t="inlineStr">
        <is>
          <t>토너</t>
        </is>
      </c>
      <c r="F9297" s="93" t="inlineStr">
        <is>
          <t>카페24</t>
        </is>
      </c>
      <c r="G9297" s="93" t="inlineStr">
        <is>
          <t>스킨팩 화장솜 60P</t>
        </is>
      </c>
      <c r="H9297" s="6" t="n">
        <v>44</v>
      </c>
      <c r="I9297" s="6" t="n"/>
      <c r="J9297" s="93" t="n">
        <v>200801</v>
      </c>
      <c r="L9297" s="93" t="n">
        <v>132000</v>
      </c>
      <c r="M9297" s="93" t="n">
        <v>124278</v>
      </c>
      <c r="N9297" s="93" t="n">
        <v>48840</v>
      </c>
      <c r="O9297" s="148" t="n">
        <v>120000</v>
      </c>
      <c r="P9297" s="93" t="inlineStr">
        <is>
          <t>카페24토너스킨팩 화장솜 60P200801</t>
        </is>
      </c>
    </row>
    <row r="9298" customFormat="1" s="93">
      <c r="B9298" s="127" t="n">
        <v>44090</v>
      </c>
      <c r="C9298" s="93">
        <f>TEXT(B9298,"aaa")</f>
        <v/>
      </c>
      <c r="E9298" s="93" t="inlineStr">
        <is>
          <t>앰플</t>
        </is>
      </c>
      <c r="F9298" s="93" t="inlineStr">
        <is>
          <t>카페24</t>
        </is>
      </c>
      <c r="G9298" s="93" t="inlineStr">
        <is>
          <t>앰플 30ml</t>
        </is>
      </c>
      <c r="H9298" s="6" t="n">
        <v>17</v>
      </c>
      <c r="I9298" s="6" t="n"/>
      <c r="J9298" s="93" t="n">
        <v>200801</v>
      </c>
      <c r="L9298" s="93" t="n">
        <v>476000</v>
      </c>
      <c r="M9298" s="93" t="n">
        <v>448154</v>
      </c>
      <c r="N9298" s="93" t="n">
        <v>57749</v>
      </c>
      <c r="O9298" s="148" t="n">
        <v>432727.2727272727</v>
      </c>
      <c r="P9298" s="93" t="inlineStr">
        <is>
          <t>카페24앰플앰플 30ml200801</t>
        </is>
      </c>
    </row>
    <row r="9299" customFormat="1" s="93">
      <c r="B9299" s="127" t="n">
        <v>44090</v>
      </c>
      <c r="C9299" s="93">
        <f>TEXT(B9299,"aaa")</f>
        <v/>
      </c>
      <c r="E9299" s="93" t="inlineStr">
        <is>
          <t>앰플</t>
        </is>
      </c>
      <c r="F9299" s="93" t="inlineStr">
        <is>
          <t>카페24</t>
        </is>
      </c>
      <c r="G9299" s="93" t="inlineStr">
        <is>
          <t>앰플 30ml  2set</t>
        </is>
      </c>
      <c r="H9299" s="6" t="n">
        <v>4</v>
      </c>
      <c r="I9299" s="6" t="n"/>
      <c r="J9299" s="93" t="n">
        <v>200801</v>
      </c>
      <c r="L9299" s="93" t="n">
        <v>192000</v>
      </c>
      <c r="M9299" s="93" t="n">
        <v>180768</v>
      </c>
      <c r="N9299" s="93" t="n">
        <v>27176</v>
      </c>
      <c r="O9299" s="148" t="n">
        <v>174545.4545454545</v>
      </c>
      <c r="P9299" s="93" t="inlineStr">
        <is>
          <t>카페24앰플앰플 30ml  2set200801</t>
        </is>
      </c>
    </row>
    <row r="9300" customFormat="1" s="93">
      <c r="B9300" s="127" t="n">
        <v>44090</v>
      </c>
      <c r="C9300" s="93">
        <f>TEXT(B9300,"aaa")</f>
        <v/>
      </c>
      <c r="E9300" s="93" t="inlineStr">
        <is>
          <t>수딩크림</t>
        </is>
      </c>
      <c r="F9300" s="93" t="inlineStr">
        <is>
          <t>카페24</t>
        </is>
      </c>
      <c r="G9300" s="93" t="inlineStr">
        <is>
          <t>수딩크림 100ml</t>
        </is>
      </c>
      <c r="H9300" s="6" t="n">
        <v>8</v>
      </c>
      <c r="I9300" s="6" t="n"/>
      <c r="J9300" s="93" t="n">
        <v>200801</v>
      </c>
      <c r="L9300" s="93" t="n">
        <v>304000</v>
      </c>
      <c r="M9300" s="93" t="n">
        <v>286216</v>
      </c>
      <c r="N9300" s="93" t="n">
        <v>24360</v>
      </c>
      <c r="O9300" s="148" t="n">
        <v>276363.6363636364</v>
      </c>
      <c r="P9300" s="93" t="inlineStr">
        <is>
          <t>카페24수딩크림수딩크림 100ml200801</t>
        </is>
      </c>
    </row>
    <row r="9301" customFormat="1" s="93">
      <c r="B9301" s="127" t="n">
        <v>44090</v>
      </c>
      <c r="C9301" s="93">
        <f>TEXT(B9301,"aaa")</f>
        <v/>
      </c>
      <c r="E9301" s="93" t="inlineStr">
        <is>
          <t>클렌징폼</t>
        </is>
      </c>
      <c r="F9301" s="93" t="inlineStr">
        <is>
          <t>카페24</t>
        </is>
      </c>
      <c r="G9301" s="93" t="inlineStr">
        <is>
          <t>클렌징폼 120ml</t>
        </is>
      </c>
      <c r="H9301" s="6" t="n">
        <v>10</v>
      </c>
      <c r="I9301" s="6" t="n"/>
      <c r="J9301" s="93" t="n">
        <v>200801</v>
      </c>
      <c r="L9301" s="93" t="n">
        <v>130000</v>
      </c>
      <c r="M9301" s="93" t="n">
        <v>122395</v>
      </c>
      <c r="N9301" s="93" t="n">
        <v>27500</v>
      </c>
      <c r="O9301" s="148" t="n">
        <v>118181.8181818182</v>
      </c>
      <c r="P9301" s="93" t="inlineStr">
        <is>
          <t>카페24클렌징폼클렌징폼 120ml200801</t>
        </is>
      </c>
    </row>
    <row r="9302" customFormat="1" s="93">
      <c r="B9302" s="127" t="n">
        <v>44090</v>
      </c>
      <c r="C9302" s="93">
        <f>TEXT(B9302,"aaa")</f>
        <v/>
      </c>
      <c r="E9302" s="93" t="inlineStr">
        <is>
          <t>클렌징폼</t>
        </is>
      </c>
      <c r="F9302" s="93" t="inlineStr">
        <is>
          <t>카페24</t>
        </is>
      </c>
      <c r="G9302" s="93" t="inlineStr">
        <is>
          <t>클렌징폼 120ml 2set</t>
        </is>
      </c>
      <c r="H9302" s="6" t="n">
        <v>1</v>
      </c>
      <c r="I9302" s="6" t="n"/>
      <c r="J9302" s="93" t="n">
        <v>200801</v>
      </c>
      <c r="L9302" s="93" t="n">
        <v>24000</v>
      </c>
      <c r="M9302" s="93" t="n">
        <v>22596</v>
      </c>
      <c r="N9302" s="93" t="n">
        <v>2460</v>
      </c>
      <c r="O9302" s="148" t="n">
        <v>21818.18181818182</v>
      </c>
      <c r="P9302" s="93" t="inlineStr">
        <is>
          <t>카페24클렌징폼클렌징폼 120ml 2set200801</t>
        </is>
      </c>
    </row>
    <row r="9303" customFormat="1" s="93">
      <c r="B9303" s="127" t="n">
        <v>44090</v>
      </c>
      <c r="C9303" s="93">
        <f>TEXT(B9303,"aaa")</f>
        <v/>
      </c>
      <c r="E9303" s="93" t="inlineStr">
        <is>
          <t>클렌징폼</t>
        </is>
      </c>
      <c r="F9303" s="93" t="inlineStr">
        <is>
          <t>카페24</t>
        </is>
      </c>
      <c r="G9303" s="93" t="inlineStr">
        <is>
          <t>클렌징폼 120ml 3set</t>
        </is>
      </c>
      <c r="H9303" s="6" t="n">
        <v>1</v>
      </c>
      <c r="I9303" s="6" t="n"/>
      <c r="J9303" s="93" t="n">
        <v>200801</v>
      </c>
      <c r="L9303" s="93" t="n">
        <v>33000</v>
      </c>
      <c r="M9303" s="93" t="n">
        <v>31069.5</v>
      </c>
      <c r="N9303" s="93" t="n">
        <v>3690</v>
      </c>
      <c r="O9303" s="148" t="n">
        <v>30000</v>
      </c>
      <c r="P9303" s="93" t="inlineStr">
        <is>
          <t>카페24클렌징폼클렌징폼 120ml 3set200801</t>
        </is>
      </c>
    </row>
    <row r="9304" customFormat="1" s="93">
      <c r="B9304" s="127" t="n">
        <v>44090</v>
      </c>
      <c r="C9304" s="93">
        <f>TEXT(B9304,"aaa")</f>
        <v/>
      </c>
      <c r="E9304" s="93" t="inlineStr">
        <is>
          <t>토너</t>
        </is>
      </c>
      <c r="F9304" s="93" t="inlineStr">
        <is>
          <t>큐텐재팬</t>
        </is>
      </c>
      <c r="G9304" s="93" t="inlineStr">
        <is>
          <t>200726=250ml</t>
        </is>
      </c>
      <c r="H9304" s="6" t="n">
        <v>6</v>
      </c>
      <c r="I9304" s="6" t="n"/>
      <c r="J9304" s="93" t="n">
        <v>200801</v>
      </c>
      <c r="L9304" s="93" t="n">
        <v>198000</v>
      </c>
      <c r="M9304" s="93" t="n">
        <v>176220</v>
      </c>
      <c r="N9304" s="93" t="n">
        <v>18480</v>
      </c>
      <c r="O9304" s="148" t="n">
        <v>180000</v>
      </c>
      <c r="P9304" s="93" t="inlineStr">
        <is>
          <t>큐텐재팬토너200726=250ml200801</t>
        </is>
      </c>
    </row>
    <row r="9305" customFormat="1" s="93">
      <c r="B9305" s="127" t="n">
        <v>44090</v>
      </c>
      <c r="C9305" s="93">
        <f>TEXT(B9305,"aaa")</f>
        <v/>
      </c>
      <c r="E9305" s="93" t="inlineStr">
        <is>
          <t>토너</t>
        </is>
      </c>
      <c r="F9305" s="93" t="inlineStr">
        <is>
          <t>큐텐재팬</t>
        </is>
      </c>
      <c r="G9305" s="93" t="inlineStr">
        <is>
          <t>200726=250ml 2set</t>
        </is>
      </c>
      <c r="H9305" s="6" t="n">
        <v>2</v>
      </c>
      <c r="I9305" s="6" t="n"/>
      <c r="J9305" s="93" t="n">
        <v>200801</v>
      </c>
      <c r="L9305" s="93" t="n">
        <v>106000</v>
      </c>
      <c r="M9305" s="93" t="n">
        <v>94340</v>
      </c>
      <c r="N9305" s="93" t="n">
        <v>12320</v>
      </c>
      <c r="O9305" s="148" t="n">
        <v>96363.63636363635</v>
      </c>
      <c r="P9305" s="93" t="inlineStr">
        <is>
          <t>큐텐재팬토너200726=250ml 2set200801</t>
        </is>
      </c>
    </row>
    <row r="9306" customFormat="1" s="93">
      <c r="B9306" s="127" t="n">
        <v>44091</v>
      </c>
      <c r="C9306" s="93">
        <f>TEXT(B9306,"aaa")</f>
        <v/>
      </c>
      <c r="E9306" s="93" t="inlineStr">
        <is>
          <t>토너</t>
        </is>
      </c>
      <c r="F9306" s="93" t="inlineStr">
        <is>
          <t>W컨셉</t>
        </is>
      </c>
      <c r="G9306" s="93" t="inlineStr">
        <is>
          <t>250ml</t>
        </is>
      </c>
      <c r="H9306" s="6" t="n">
        <v>2</v>
      </c>
      <c r="I9306" s="6" t="n"/>
      <c r="J9306" s="93" t="n">
        <v>200801</v>
      </c>
      <c r="L9306" s="93" t="n">
        <v>40000</v>
      </c>
      <c r="M9306" s="93" t="n">
        <v>28800</v>
      </c>
      <c r="N9306" s="93" t="n">
        <v>6160</v>
      </c>
      <c r="O9306" s="148" t="n">
        <v>36363.63636363636</v>
      </c>
      <c r="P9306" s="93" t="inlineStr">
        <is>
          <t>W컨셉토너250ml200801</t>
        </is>
      </c>
    </row>
    <row r="9307" customFormat="1" s="93">
      <c r="B9307" s="127" t="n">
        <v>44091</v>
      </c>
      <c r="C9307" s="93">
        <f>TEXT(B9307,"aaa")</f>
        <v/>
      </c>
      <c r="E9307" s="93" t="inlineStr">
        <is>
          <t>토너</t>
        </is>
      </c>
      <c r="F9307" s="93" t="inlineStr">
        <is>
          <t>W컨셉</t>
        </is>
      </c>
      <c r="G9307" s="93" t="inlineStr">
        <is>
          <t>250ml 2set</t>
        </is>
      </c>
      <c r="H9307" s="6" t="n">
        <v>9</v>
      </c>
      <c r="I9307" s="6" t="n"/>
      <c r="J9307" s="93" t="n">
        <v>200801</v>
      </c>
      <c r="L9307" s="93" t="n">
        <v>315000</v>
      </c>
      <c r="M9307" s="93" t="n">
        <v>226800</v>
      </c>
      <c r="N9307" s="93" t="n">
        <v>55440</v>
      </c>
      <c r="O9307" s="148" t="n">
        <v>286363.6363636364</v>
      </c>
      <c r="P9307" s="93" t="inlineStr">
        <is>
          <t>W컨셉토너250ml 2set200801</t>
        </is>
      </c>
    </row>
    <row r="9308" customFormat="1" s="93">
      <c r="B9308" s="127" t="n">
        <v>44091</v>
      </c>
      <c r="C9308" s="93">
        <f>TEXT(B9308,"aaa")</f>
        <v/>
      </c>
      <c r="E9308" s="93" t="inlineStr">
        <is>
          <t>토너</t>
        </is>
      </c>
      <c r="F9308" s="93" t="inlineStr">
        <is>
          <t>스타일쉐어</t>
        </is>
      </c>
      <c r="G9308" s="93" t="inlineStr">
        <is>
          <t>250ml</t>
        </is>
      </c>
      <c r="H9308" s="6" t="n">
        <v>1</v>
      </c>
      <c r="I9308" s="6" t="n"/>
      <c r="J9308" s="93" t="n">
        <v>200801</v>
      </c>
      <c r="L9308" s="93" t="n">
        <v>20000</v>
      </c>
      <c r="M9308" s="93" t="n">
        <v>15000</v>
      </c>
      <c r="N9308" s="93" t="n">
        <v>3080</v>
      </c>
      <c r="O9308" s="148" t="n">
        <v>18181.81818181818</v>
      </c>
      <c r="P9308" s="93" t="inlineStr">
        <is>
          <t>스타일쉐어토너250ml200801</t>
        </is>
      </c>
    </row>
    <row r="9309" customFormat="1" s="93">
      <c r="B9309" s="127" t="n">
        <v>44091</v>
      </c>
      <c r="C9309" s="93">
        <f>TEXT(B9309,"aaa")</f>
        <v/>
      </c>
      <c r="E9309" s="93" t="inlineStr">
        <is>
          <t>선크림</t>
        </is>
      </c>
      <c r="F9309" s="93" t="inlineStr">
        <is>
          <t>카페24</t>
        </is>
      </c>
      <c r="G9309" s="93" t="inlineStr">
        <is>
          <t>선크림 50ml</t>
        </is>
      </c>
      <c r="H9309" s="6" t="n">
        <v>1</v>
      </c>
      <c r="I9309" s="6" t="n"/>
      <c r="J9309" s="93" t="n">
        <v>200801</v>
      </c>
      <c r="L9309" s="93" t="n">
        <v>20000</v>
      </c>
      <c r="M9309" s="93" t="n">
        <v>18830</v>
      </c>
      <c r="N9309" s="93" t="n">
        <v>2345</v>
      </c>
      <c r="O9309" s="148" t="n">
        <v>18181.81818181818</v>
      </c>
      <c r="P9309" s="93" t="inlineStr">
        <is>
          <t>카페24선크림선크림 50ml200801</t>
        </is>
      </c>
    </row>
    <row r="9310" customFormat="1" s="93">
      <c r="B9310" s="127" t="n">
        <v>44091</v>
      </c>
      <c r="C9310" s="93">
        <f>TEXT(B9310,"aaa")</f>
        <v/>
      </c>
      <c r="E9310" s="93" t="inlineStr">
        <is>
          <t>여름 한정 진정세트</t>
        </is>
      </c>
      <c r="F9310" s="93" t="inlineStr">
        <is>
          <t>카페24</t>
        </is>
      </c>
      <c r="G9310" s="93" t="inlineStr">
        <is>
          <t>여름 한정 진정세트</t>
        </is>
      </c>
      <c r="H9310" s="6" t="n">
        <v>1</v>
      </c>
      <c r="I9310" s="6" t="n"/>
      <c r="J9310" s="93" t="n">
        <v>200801</v>
      </c>
      <c r="L9310" s="93" t="n">
        <v>35000</v>
      </c>
      <c r="M9310" s="93" t="n">
        <v>32952.5</v>
      </c>
      <c r="N9310" s="93" t="n">
        <v>5605</v>
      </c>
      <c r="O9310" s="148" t="n">
        <v>31818.18181818182</v>
      </c>
      <c r="P9310" s="93" t="inlineStr">
        <is>
          <t>카페24여름 한정 진정세트여름 한정 진정세트200801</t>
        </is>
      </c>
    </row>
    <row r="9311" customFormat="1" s="93">
      <c r="B9311" s="127" t="n">
        <v>44091</v>
      </c>
      <c r="C9311" s="93">
        <f>TEXT(B9311,"aaa")</f>
        <v/>
      </c>
      <c r="E9311" s="93" t="inlineStr">
        <is>
          <t>여름 한정 진정세트</t>
        </is>
      </c>
      <c r="F9311" s="93" t="inlineStr">
        <is>
          <t>카페24</t>
        </is>
      </c>
      <c r="G9311" s="93" t="inlineStr">
        <is>
          <t>여름 한정 진정세트 (대용량)</t>
        </is>
      </c>
      <c r="H9311" s="6" t="n">
        <v>4</v>
      </c>
      <c r="I9311" s="6" t="n"/>
      <c r="J9311" s="93" t="n">
        <v>200801</v>
      </c>
      <c r="L9311" s="93" t="n">
        <v>180000</v>
      </c>
      <c r="M9311" s="93" t="n">
        <v>169470</v>
      </c>
      <c r="N9311" s="93" t="n">
        <v>28280</v>
      </c>
      <c r="O9311" s="148" t="n">
        <v>163636.3636363636</v>
      </c>
      <c r="P9311" s="93" t="inlineStr">
        <is>
          <t>카페24여름 한정 진정세트여름 한정 진정세트 (대용량)200801</t>
        </is>
      </c>
    </row>
    <row r="9312" customFormat="1" s="93">
      <c r="B9312" s="127" t="n">
        <v>44091</v>
      </c>
      <c r="C9312" s="93">
        <f>TEXT(B9312,"aaa")</f>
        <v/>
      </c>
      <c r="E9312" s="93" t="inlineStr">
        <is>
          <t>어성초진정패키지</t>
        </is>
      </c>
      <c r="F9312" s="93" t="inlineStr">
        <is>
          <t>카페24</t>
        </is>
      </c>
      <c r="G9312" s="93" t="inlineStr">
        <is>
          <t>어성초 진정패키지세트</t>
        </is>
      </c>
      <c r="H9312" s="6" t="n">
        <v>4</v>
      </c>
      <c r="I9312" s="6" t="n"/>
      <c r="J9312" s="93" t="n">
        <v>200801</v>
      </c>
      <c r="L9312" s="93" t="n">
        <v>396000</v>
      </c>
      <c r="M9312" s="93" t="n">
        <v>372834</v>
      </c>
      <c r="N9312" s="93" t="n">
        <v>60548</v>
      </c>
      <c r="O9312" s="148" t="n">
        <v>360000</v>
      </c>
      <c r="P9312" s="93" t="inlineStr">
        <is>
          <t>카페24어성초진정패키지어성초 진정패키지세트200801</t>
        </is>
      </c>
    </row>
    <row r="9313" customFormat="1" s="93">
      <c r="B9313" s="127" t="n">
        <v>44091</v>
      </c>
      <c r="C9313" s="93">
        <f>TEXT(B9313,"aaa")</f>
        <v/>
      </c>
      <c r="E9313" s="93" t="inlineStr">
        <is>
          <t>클리어 패드</t>
        </is>
      </c>
      <c r="F9313" s="93" t="inlineStr">
        <is>
          <t>카페24</t>
        </is>
      </c>
      <c r="G9313" s="93" t="inlineStr">
        <is>
          <t>[플친단독할인] 어성초 77 클리어 패드 1개-29% off</t>
        </is>
      </c>
      <c r="H9313" s="6" t="n">
        <v>1</v>
      </c>
      <c r="I9313" s="6" t="n"/>
      <c r="J9313" s="93" t="n">
        <v>200801</v>
      </c>
      <c r="L9313" s="93" t="n">
        <v>19900</v>
      </c>
      <c r="M9313" s="93" t="n">
        <v>18735.85</v>
      </c>
      <c r="N9313" s="93" t="n">
        <v>5012</v>
      </c>
      <c r="O9313" s="148" t="n">
        <v>18090.90909090909</v>
      </c>
      <c r="P9313" s="93" t="inlineStr">
        <is>
          <t>카페24클리어 패드[플친단독할인] 어성초 77 클리어 패드 1개-29% off200801</t>
        </is>
      </c>
    </row>
    <row r="9314" customFormat="1" s="93">
      <c r="B9314" s="127" t="n">
        <v>44091</v>
      </c>
      <c r="C9314" s="93">
        <f>TEXT(B9314,"aaa")</f>
        <v/>
      </c>
      <c r="E9314" s="93" t="inlineStr">
        <is>
          <t>머드크림마스크</t>
        </is>
      </c>
      <c r="F9314" s="93" t="inlineStr">
        <is>
          <t>카페24</t>
        </is>
      </c>
      <c r="G9314" s="93" t="inlineStr">
        <is>
          <t>머드크림마스크 100ml</t>
        </is>
      </c>
      <c r="H9314" s="6" t="n">
        <v>3</v>
      </c>
      <c r="I9314" s="6" t="n"/>
      <c r="J9314" s="93" t="n">
        <v>200801</v>
      </c>
      <c r="L9314" s="93" t="n">
        <v>60000</v>
      </c>
      <c r="M9314" s="93" t="n">
        <v>56490</v>
      </c>
      <c r="N9314" s="93" t="n">
        <v>4326</v>
      </c>
      <c r="O9314" s="148" t="n">
        <v>54545.45454545454</v>
      </c>
      <c r="P9314" s="93" t="inlineStr">
        <is>
          <t>카페24머드크림마스크머드크림마스크 100ml200801</t>
        </is>
      </c>
    </row>
    <row r="9315" customFormat="1" s="93">
      <c r="B9315" s="127" t="n">
        <v>44091</v>
      </c>
      <c r="C9315" s="93">
        <f>TEXT(B9315,"aaa")</f>
        <v/>
      </c>
      <c r="E9315" s="93" t="inlineStr">
        <is>
          <t>마스크팩</t>
        </is>
      </c>
      <c r="F9315" s="93" t="inlineStr">
        <is>
          <t>카페24</t>
        </is>
      </c>
      <c r="G9315" s="93" t="inlineStr">
        <is>
          <t>마스크팩 10매</t>
        </is>
      </c>
      <c r="H9315" s="6" t="n">
        <v>1</v>
      </c>
      <c r="I9315" s="6" t="n"/>
      <c r="J9315" s="93" t="n">
        <v>200801</v>
      </c>
      <c r="L9315" s="93" t="n">
        <v>20000</v>
      </c>
      <c r="M9315" s="93" t="n">
        <v>18830</v>
      </c>
      <c r="N9315" s="93" t="n">
        <v>3970</v>
      </c>
      <c r="O9315" s="148" t="n">
        <v>18181.81818181818</v>
      </c>
      <c r="P9315" s="93" t="inlineStr">
        <is>
          <t>카페24마스크팩마스크팩 10매200801</t>
        </is>
      </c>
    </row>
    <row r="9316" customFormat="1" s="93">
      <c r="B9316" s="127" t="n">
        <v>44091</v>
      </c>
      <c r="C9316" s="93">
        <f>TEXT(B9316,"aaa")</f>
        <v/>
      </c>
      <c r="E9316" s="93" t="inlineStr">
        <is>
          <t>토너</t>
        </is>
      </c>
      <c r="F9316" s="93" t="inlineStr">
        <is>
          <t>카페24</t>
        </is>
      </c>
      <c r="G9316" s="93" t="inlineStr">
        <is>
          <t>250ml</t>
        </is>
      </c>
      <c r="H9316" s="6" t="n">
        <v>43</v>
      </c>
      <c r="I9316" s="6" t="n"/>
      <c r="J9316" s="93" t="n">
        <v>200801</v>
      </c>
      <c r="L9316" s="93" t="n">
        <v>860000</v>
      </c>
      <c r="M9316" s="93" t="n">
        <v>809690</v>
      </c>
      <c r="N9316" s="93" t="n">
        <v>132440</v>
      </c>
      <c r="O9316" s="148" t="n">
        <v>781818.1818181818</v>
      </c>
      <c r="P9316" s="93" t="inlineStr">
        <is>
          <t>카페24토너250ml200801</t>
        </is>
      </c>
    </row>
    <row r="9317" customFormat="1" s="93">
      <c r="B9317" s="127" t="n">
        <v>44091</v>
      </c>
      <c r="C9317" s="93">
        <f>TEXT(B9317,"aaa")</f>
        <v/>
      </c>
      <c r="E9317" s="93" t="inlineStr">
        <is>
          <t>토너</t>
        </is>
      </c>
      <c r="F9317" s="93" t="inlineStr">
        <is>
          <t>카페24</t>
        </is>
      </c>
      <c r="G9317" s="93" t="inlineStr">
        <is>
          <t>250ml 2set</t>
        </is>
      </c>
      <c r="H9317" s="6" t="n">
        <v>36</v>
      </c>
      <c r="I9317" s="6" t="n"/>
      <c r="J9317" s="93" t="n">
        <v>200801</v>
      </c>
      <c r="L9317" s="93" t="n">
        <v>1260000</v>
      </c>
      <c r="M9317" s="93" t="n">
        <v>1186290</v>
      </c>
      <c r="N9317" s="93" t="n">
        <v>221760</v>
      </c>
      <c r="O9317" s="148" t="n">
        <v>1145454.545454545</v>
      </c>
      <c r="P9317" s="93" t="inlineStr">
        <is>
          <t>카페24토너250ml 2set200801</t>
        </is>
      </c>
    </row>
    <row r="9318" customFormat="1" s="93">
      <c r="B9318" s="127" t="n">
        <v>44091</v>
      </c>
      <c r="C9318" s="93">
        <f>TEXT(B9318,"aaa")</f>
        <v/>
      </c>
      <c r="E9318" s="93" t="inlineStr">
        <is>
          <t>토너</t>
        </is>
      </c>
      <c r="F9318" s="93" t="inlineStr">
        <is>
          <t>카페24</t>
        </is>
      </c>
      <c r="G9318" s="93" t="inlineStr">
        <is>
          <t>500ml</t>
        </is>
      </c>
      <c r="H9318" s="6" t="n">
        <v>58</v>
      </c>
      <c r="I9318" s="6" t="n"/>
      <c r="J9318" s="93" t="n">
        <v>200801</v>
      </c>
      <c r="L9318" s="93" t="n">
        <v>1914000</v>
      </c>
      <c r="M9318" s="93" t="n">
        <v>1802031</v>
      </c>
      <c r="N9318" s="93" t="n">
        <v>251140</v>
      </c>
      <c r="O9318" s="148" t="n">
        <v>1740000</v>
      </c>
      <c r="P9318" s="93" t="inlineStr">
        <is>
          <t>카페24토너500ml200801</t>
        </is>
      </c>
    </row>
    <row r="9319" customFormat="1" s="93">
      <c r="B9319" s="127" t="n">
        <v>44091</v>
      </c>
      <c r="C9319" s="93">
        <f>TEXT(B9319,"aaa")</f>
        <v/>
      </c>
      <c r="E9319" s="93" t="inlineStr">
        <is>
          <t>토너</t>
        </is>
      </c>
      <c r="F9319" s="93" t="inlineStr">
        <is>
          <t>카페24</t>
        </is>
      </c>
      <c r="G9319" s="93" t="inlineStr">
        <is>
          <t>스킨팩 화장솜 60P</t>
        </is>
      </c>
      <c r="H9319" s="6" t="n">
        <v>40</v>
      </c>
      <c r="I9319" s="6" t="n"/>
      <c r="J9319" s="93" t="n">
        <v>200801</v>
      </c>
      <c r="L9319" s="93" t="n">
        <v>120000</v>
      </c>
      <c r="M9319" s="93" t="n">
        <v>112980</v>
      </c>
      <c r="N9319" s="93" t="n">
        <v>44400</v>
      </c>
      <c r="O9319" s="148" t="n">
        <v>109090.9090909091</v>
      </c>
      <c r="P9319" s="93" t="inlineStr">
        <is>
          <t>카페24토너스킨팩 화장솜 60P200801</t>
        </is>
      </c>
    </row>
    <row r="9320" customFormat="1" s="93">
      <c r="B9320" s="127" t="n">
        <v>44091</v>
      </c>
      <c r="C9320" s="93">
        <f>TEXT(B9320,"aaa")</f>
        <v/>
      </c>
      <c r="E9320" s="93" t="inlineStr">
        <is>
          <t>앰플</t>
        </is>
      </c>
      <c r="F9320" s="93" t="inlineStr">
        <is>
          <t>카페24</t>
        </is>
      </c>
      <c r="G9320" s="93" t="inlineStr">
        <is>
          <t>앰플 30ml</t>
        </is>
      </c>
      <c r="H9320" s="6" t="n">
        <v>17</v>
      </c>
      <c r="I9320" s="6" t="n"/>
      <c r="J9320" s="93" t="n">
        <v>200801</v>
      </c>
      <c r="L9320" s="93" t="n">
        <v>476000</v>
      </c>
      <c r="M9320" s="93" t="n">
        <v>448154</v>
      </c>
      <c r="N9320" s="93" t="n">
        <v>57749</v>
      </c>
      <c r="O9320" s="148" t="n">
        <v>432727.2727272727</v>
      </c>
      <c r="P9320" s="93" t="inlineStr">
        <is>
          <t>카페24앰플앰플 30ml200801</t>
        </is>
      </c>
    </row>
    <row r="9321" customFormat="1" s="93">
      <c r="B9321" s="127" t="n">
        <v>44091</v>
      </c>
      <c r="C9321" s="93">
        <f>TEXT(B9321,"aaa")</f>
        <v/>
      </c>
      <c r="E9321" s="93" t="inlineStr">
        <is>
          <t>앰플</t>
        </is>
      </c>
      <c r="F9321" s="93" t="inlineStr">
        <is>
          <t>카페24</t>
        </is>
      </c>
      <c r="G9321" s="93" t="inlineStr">
        <is>
          <t>앰플 30ml  2set</t>
        </is>
      </c>
      <c r="H9321" s="6" t="n">
        <v>5</v>
      </c>
      <c r="I9321" s="6" t="n"/>
      <c r="J9321" s="93" t="n">
        <v>200801</v>
      </c>
      <c r="L9321" s="93" t="n">
        <v>240000</v>
      </c>
      <c r="M9321" s="93" t="n">
        <v>225960</v>
      </c>
      <c r="N9321" s="93" t="n">
        <v>33970</v>
      </c>
      <c r="O9321" s="148" t="n">
        <v>218181.8181818182</v>
      </c>
      <c r="P9321" s="93" t="inlineStr">
        <is>
          <t>카페24앰플앰플 30ml  2set200801</t>
        </is>
      </c>
    </row>
    <row r="9322" customFormat="1" s="93">
      <c r="B9322" s="127" t="n">
        <v>44091</v>
      </c>
      <c r="C9322" s="93">
        <f>TEXT(B9322,"aaa")</f>
        <v/>
      </c>
      <c r="E9322" s="93" t="inlineStr">
        <is>
          <t>수딩크림</t>
        </is>
      </c>
      <c r="F9322" s="93" t="inlineStr">
        <is>
          <t>카페24</t>
        </is>
      </c>
      <c r="G9322" s="93" t="inlineStr">
        <is>
          <t>수딩크림 100ml</t>
        </is>
      </c>
      <c r="H9322" s="6" t="n">
        <v>5</v>
      </c>
      <c r="I9322" s="6" t="n"/>
      <c r="J9322" s="93" t="n">
        <v>200801</v>
      </c>
      <c r="L9322" s="93" t="n">
        <v>190000</v>
      </c>
      <c r="M9322" s="93" t="n">
        <v>178885</v>
      </c>
      <c r="N9322" s="93" t="n">
        <v>15225</v>
      </c>
      <c r="O9322" s="148" t="n">
        <v>172727.2727272727</v>
      </c>
      <c r="P9322" s="93" t="inlineStr">
        <is>
          <t>카페24수딩크림수딩크림 100ml200801</t>
        </is>
      </c>
    </row>
    <row r="9323" customFormat="1" s="93">
      <c r="B9323" s="127" t="n">
        <v>44091</v>
      </c>
      <c r="C9323" s="93">
        <f>TEXT(B9323,"aaa")</f>
        <v/>
      </c>
      <c r="E9323" s="93" t="inlineStr">
        <is>
          <t>클렌징폼</t>
        </is>
      </c>
      <c r="F9323" s="93" t="inlineStr">
        <is>
          <t>카페24</t>
        </is>
      </c>
      <c r="G9323" s="93" t="inlineStr">
        <is>
          <t>클렌징폼 120ml</t>
        </is>
      </c>
      <c r="H9323" s="6" t="n">
        <v>5</v>
      </c>
      <c r="I9323" s="6" t="n"/>
      <c r="J9323" s="93" t="n">
        <v>200801</v>
      </c>
      <c r="L9323" s="93" t="n">
        <v>65000</v>
      </c>
      <c r="M9323" s="93" t="n">
        <v>61197.5</v>
      </c>
      <c r="N9323" s="93" t="n">
        <v>13750</v>
      </c>
      <c r="O9323" s="148" t="n">
        <v>59090.90909090909</v>
      </c>
      <c r="P9323" s="93" t="inlineStr">
        <is>
          <t>카페24클렌징폼클렌징폼 120ml200801</t>
        </is>
      </c>
    </row>
    <row r="9324" customFormat="1" s="93">
      <c r="B9324" s="127" t="n">
        <v>44091</v>
      </c>
      <c r="C9324" s="93">
        <f>TEXT(B9324,"aaa")</f>
        <v/>
      </c>
      <c r="E9324" s="93" t="inlineStr">
        <is>
          <t>클렌징폼</t>
        </is>
      </c>
      <c r="F9324" s="93" t="inlineStr">
        <is>
          <t>카페24</t>
        </is>
      </c>
      <c r="G9324" s="93" t="inlineStr">
        <is>
          <t>클렌징폼 120ml 2set</t>
        </is>
      </c>
      <c r="H9324" s="6" t="n">
        <v>1</v>
      </c>
      <c r="I9324" s="6" t="n"/>
      <c r="J9324" s="93" t="n">
        <v>200801</v>
      </c>
      <c r="L9324" s="93" t="n">
        <v>24000</v>
      </c>
      <c r="M9324" s="93" t="n">
        <v>22596</v>
      </c>
      <c r="N9324" s="93" t="n">
        <v>2460</v>
      </c>
      <c r="O9324" s="148" t="n">
        <v>21818.18181818182</v>
      </c>
      <c r="P9324" s="93" t="inlineStr">
        <is>
          <t>카페24클렌징폼클렌징폼 120ml 2set200801</t>
        </is>
      </c>
    </row>
    <row r="9325" customFormat="1" s="93">
      <c r="B9325" s="127" t="n">
        <v>44091</v>
      </c>
      <c r="C9325" s="93">
        <f>TEXT(B9325,"aaa")</f>
        <v/>
      </c>
      <c r="E9325" s="93" t="inlineStr">
        <is>
          <t>클렌징폼</t>
        </is>
      </c>
      <c r="F9325" s="93" t="inlineStr">
        <is>
          <t>카페24</t>
        </is>
      </c>
      <c r="G9325" s="93" t="inlineStr">
        <is>
          <t>클렌징폼 120ml 3set</t>
        </is>
      </c>
      <c r="H9325" s="6" t="n">
        <v>1</v>
      </c>
      <c r="I9325" s="6" t="n"/>
      <c r="J9325" s="93" t="n">
        <v>200801</v>
      </c>
      <c r="L9325" s="93" t="n">
        <v>33000</v>
      </c>
      <c r="M9325" s="93" t="n">
        <v>31069.5</v>
      </c>
      <c r="N9325" s="93" t="n">
        <v>3690</v>
      </c>
      <c r="O9325" s="148" t="n">
        <v>30000</v>
      </c>
      <c r="P9325" s="93" t="inlineStr">
        <is>
          <t>카페24클렌징폼클렌징폼 120ml 3set200801</t>
        </is>
      </c>
    </row>
    <row r="9326" customFormat="1" s="93">
      <c r="B9326" s="127" t="n">
        <v>44091</v>
      </c>
      <c r="C9326" s="93">
        <f>TEXT(B9326,"aaa")</f>
        <v/>
      </c>
      <c r="E9326" s="93" t="inlineStr">
        <is>
          <t>바디워시</t>
        </is>
      </c>
      <c r="F9326" s="93" t="inlineStr">
        <is>
          <t>카페24</t>
        </is>
      </c>
      <c r="G9326" s="93" t="inlineStr">
        <is>
          <t>바디워시 1개 -30% off</t>
        </is>
      </c>
      <c r="H9326" s="6" t="n">
        <v>1</v>
      </c>
      <c r="I9326" s="6" t="n"/>
      <c r="J9326" s="93" t="n">
        <v>200801</v>
      </c>
      <c r="L9326" s="93" t="n">
        <v>18200</v>
      </c>
      <c r="M9326" s="93" t="n">
        <v>17135.3</v>
      </c>
      <c r="N9326" s="93" t="n">
        <v>4085</v>
      </c>
      <c r="O9326" s="148" t="n">
        <v>16545.45454545454</v>
      </c>
      <c r="P9326" s="93" t="inlineStr">
        <is>
          <t>카페24바디워시바디워시 1개 -30% off200801</t>
        </is>
      </c>
    </row>
    <row r="9327" customFormat="1" s="93">
      <c r="B9327" s="127" t="n">
        <v>44091</v>
      </c>
      <c r="C9327" s="93">
        <f>TEXT(B9327,"aaa")</f>
        <v/>
      </c>
      <c r="E9327" s="93" t="inlineStr">
        <is>
          <t>바디워시</t>
        </is>
      </c>
      <c r="F9327" s="93" t="inlineStr">
        <is>
          <t>카페24</t>
        </is>
      </c>
      <c r="G9327" s="93" t="inlineStr">
        <is>
          <t>바디워시 2개 -35% off (무료배송)</t>
        </is>
      </c>
      <c r="H9327" s="6" t="n">
        <v>1</v>
      </c>
      <c r="I9327" s="6" t="n"/>
      <c r="J9327" s="93" t="n">
        <v>200801</v>
      </c>
      <c r="L9327" s="93" t="n">
        <v>33800</v>
      </c>
      <c r="M9327" s="93" t="n">
        <v>31822.7</v>
      </c>
      <c r="N9327" s="93" t="n">
        <v>8170</v>
      </c>
      <c r="O9327" s="148" t="n">
        <v>30727.27272727272</v>
      </c>
      <c r="P9327" s="93" t="inlineStr">
        <is>
          <t>카페24바디워시바디워시 2개 -35% off (무료배송)200801</t>
        </is>
      </c>
    </row>
    <row r="9328" customFormat="1" s="93">
      <c r="B9328" s="127" t="n">
        <v>44091</v>
      </c>
      <c r="C9328" s="93">
        <f>TEXT(B9328,"aaa")</f>
        <v/>
      </c>
      <c r="E9328" s="93" t="inlineStr">
        <is>
          <t>토너</t>
        </is>
      </c>
      <c r="F9328" s="93" t="inlineStr">
        <is>
          <t>큐텐재팬</t>
        </is>
      </c>
      <c r="G9328" s="93" t="inlineStr">
        <is>
          <t>200726=250ml</t>
        </is>
      </c>
      <c r="H9328" s="6" t="n">
        <v>7</v>
      </c>
      <c r="I9328" s="6" t="n"/>
      <c r="J9328" s="93" t="n">
        <v>200801</v>
      </c>
      <c r="L9328" s="93" t="n">
        <v>231000</v>
      </c>
      <c r="M9328" s="93" t="n">
        <v>205590</v>
      </c>
      <c r="N9328" s="93" t="n">
        <v>21560</v>
      </c>
      <c r="O9328" s="148" t="n">
        <v>210000</v>
      </c>
      <c r="P9328" s="93" t="inlineStr">
        <is>
          <t>큐텐재팬토너200726=250ml200801</t>
        </is>
      </c>
    </row>
    <row r="9329" customFormat="1" s="93">
      <c r="B9329" s="127" t="n">
        <v>44091</v>
      </c>
      <c r="C9329" s="93">
        <f>TEXT(B9329,"aaa")</f>
        <v/>
      </c>
      <c r="E9329" s="93" t="inlineStr">
        <is>
          <t>수딩크림</t>
        </is>
      </c>
      <c r="F9329" s="93" t="inlineStr">
        <is>
          <t>큐텐재팬</t>
        </is>
      </c>
      <c r="G9329" s="93" t="inlineStr">
        <is>
          <t>200726=수딩크림 100ml</t>
        </is>
      </c>
      <c r="H9329" s="6" t="n">
        <v>1</v>
      </c>
      <c r="I9329" s="6" t="n"/>
      <c r="J9329" s="93" t="n">
        <v>200801</v>
      </c>
      <c r="L9329" s="93" t="n">
        <v>44000</v>
      </c>
      <c r="M9329" s="93" t="n">
        <v>39160</v>
      </c>
      <c r="N9329" s="93" t="n">
        <v>4275</v>
      </c>
      <c r="O9329" s="148" t="n">
        <v>40000</v>
      </c>
      <c r="P9329" s="93" t="inlineStr">
        <is>
          <t>큐텐재팬수딩크림200726=수딩크림 100ml200801</t>
        </is>
      </c>
    </row>
    <row r="9330" customFormat="1" s="93">
      <c r="B9330" s="127" t="n">
        <v>44091</v>
      </c>
      <c r="C9330" s="93">
        <f>TEXT(B9330,"aaa")</f>
        <v/>
      </c>
      <c r="E9330" s="93" t="inlineStr">
        <is>
          <t>토너</t>
        </is>
      </c>
      <c r="F9330" s="93" t="inlineStr">
        <is>
          <t>큐텐재팬</t>
        </is>
      </c>
      <c r="G9330" s="93" t="inlineStr">
        <is>
          <t>200726=250ml 2set</t>
        </is>
      </c>
      <c r="H9330" s="6" t="n">
        <v>1</v>
      </c>
      <c r="I9330" s="6" t="n"/>
      <c r="J9330" s="93" t="n">
        <v>200801</v>
      </c>
      <c r="L9330" s="93" t="n">
        <v>53000</v>
      </c>
      <c r="M9330" s="93" t="n">
        <v>47170</v>
      </c>
      <c r="N9330" s="93" t="n">
        <v>6160</v>
      </c>
      <c r="O9330" s="148" t="n">
        <v>48181.81818181818</v>
      </c>
      <c r="P9330" s="93" t="inlineStr">
        <is>
          <t>큐텐재팬토너200726=250ml 2set200801</t>
        </is>
      </c>
    </row>
    <row r="9331" customFormat="1" s="93">
      <c r="B9331" s="127" t="n">
        <v>44091</v>
      </c>
      <c r="C9331" s="93">
        <f>TEXT(B9331,"aaa")</f>
        <v/>
      </c>
      <c r="E9331" s="93" t="inlineStr">
        <is>
          <t>토너</t>
        </is>
      </c>
      <c r="F9331" s="93" t="inlineStr">
        <is>
          <t>화해</t>
        </is>
      </c>
      <c r="G9331" s="93" t="inlineStr">
        <is>
          <t>250ml</t>
        </is>
      </c>
      <c r="H9331" s="6" t="n">
        <v>2</v>
      </c>
      <c r="I9331" s="6" t="n"/>
      <c r="J9331" s="93" t="n">
        <v>200801</v>
      </c>
      <c r="L9331" s="93" t="n">
        <v>40000</v>
      </c>
      <c r="M9331" s="93" t="n">
        <v>28800</v>
      </c>
      <c r="N9331" s="93" t="n">
        <v>6160</v>
      </c>
      <c r="O9331" s="148" t="n">
        <v>36363.63636363636</v>
      </c>
      <c r="P9331" s="93" t="inlineStr">
        <is>
          <t>화해토너250ml200801</t>
        </is>
      </c>
    </row>
    <row r="9332" customFormat="1" s="93">
      <c r="B9332" s="127" t="n">
        <v>44092</v>
      </c>
      <c r="C9332" s="93">
        <f>TEXT(B9332,"aaa")</f>
        <v/>
      </c>
      <c r="E9332" s="93" t="inlineStr">
        <is>
          <t>토너</t>
        </is>
      </c>
      <c r="F9332" s="93" t="inlineStr">
        <is>
          <t>W컨셉</t>
        </is>
      </c>
      <c r="G9332" s="93" t="inlineStr">
        <is>
          <t>250ml</t>
        </is>
      </c>
      <c r="H9332" s="6" t="n">
        <v>1</v>
      </c>
      <c r="I9332" s="6" t="n"/>
      <c r="J9332" s="93" t="n">
        <v>200801</v>
      </c>
      <c r="L9332" s="93" t="n">
        <v>20000</v>
      </c>
      <c r="M9332" s="93" t="n">
        <v>14400</v>
      </c>
      <c r="N9332" s="93" t="n">
        <v>3080</v>
      </c>
      <c r="O9332" s="148" t="n">
        <v>18181.81818181818</v>
      </c>
      <c r="P9332" s="93" t="inlineStr">
        <is>
          <t>W컨셉토너250ml200801</t>
        </is>
      </c>
    </row>
    <row r="9333" customFormat="1" s="93">
      <c r="B9333" s="127" t="n">
        <v>44092</v>
      </c>
      <c r="C9333" s="93">
        <f>TEXT(B9333,"aaa")</f>
        <v/>
      </c>
      <c r="E9333" s="93" t="inlineStr">
        <is>
          <t>토너</t>
        </is>
      </c>
      <c r="F9333" s="93" t="inlineStr">
        <is>
          <t>W컨셉</t>
        </is>
      </c>
      <c r="G9333" s="93" t="inlineStr">
        <is>
          <t>250ml 2set</t>
        </is>
      </c>
      <c r="H9333" s="6" t="n">
        <v>6</v>
      </c>
      <c r="I9333" s="6" t="n"/>
      <c r="J9333" s="93" t="n">
        <v>200801</v>
      </c>
      <c r="L9333" s="93" t="n">
        <v>210000</v>
      </c>
      <c r="M9333" s="93" t="n">
        <v>151200</v>
      </c>
      <c r="N9333" s="93" t="n">
        <v>36960</v>
      </c>
      <c r="O9333" s="148" t="n">
        <v>190909.0909090909</v>
      </c>
      <c r="P9333" s="93" t="inlineStr">
        <is>
          <t>W컨셉토너250ml 2set200801</t>
        </is>
      </c>
    </row>
    <row r="9334" customFormat="1" s="93">
      <c r="B9334" s="127" t="n">
        <v>44092</v>
      </c>
      <c r="C9334" s="93">
        <f>TEXT(B9334,"aaa")</f>
        <v/>
      </c>
      <c r="E9334" s="93" t="inlineStr">
        <is>
          <t>앰플</t>
        </is>
      </c>
      <c r="F9334" s="93" t="inlineStr">
        <is>
          <t>글로우데이즈 시코르</t>
        </is>
      </c>
      <c r="G9334" s="93" t="inlineStr">
        <is>
          <t>앰플=앰플 30ml</t>
        </is>
      </c>
      <c r="H9334" s="6" t="n">
        <v>10</v>
      </c>
      <c r="I9334" s="6" t="n"/>
      <c r="J9334" s="93" t="n">
        <v>200801</v>
      </c>
      <c r="L9334" s="93" t="n">
        <v>148500</v>
      </c>
      <c r="M9334" s="93" t="n">
        <v>148500</v>
      </c>
      <c r="N9334" s="93" t="n">
        <v>33970</v>
      </c>
      <c r="O9334" s="148" t="n">
        <v>135000</v>
      </c>
      <c r="P9334" s="93" t="inlineStr">
        <is>
          <t>글로우데이즈 시코르앰플앰플=앰플 30ml200801</t>
        </is>
      </c>
    </row>
    <row r="9335" customFormat="1" s="93">
      <c r="B9335" s="127" t="n">
        <v>44092</v>
      </c>
      <c r="C9335" s="93">
        <f>TEXT(B9335,"aaa")</f>
        <v/>
      </c>
      <c r="E9335" s="93" t="inlineStr">
        <is>
          <t>수딩크림</t>
        </is>
      </c>
      <c r="F9335" s="93" t="inlineStr">
        <is>
          <t>글로우데이즈 시코르</t>
        </is>
      </c>
      <c r="G9335" s="93" t="inlineStr">
        <is>
          <t>수딩크림=수딩크림 100ml</t>
        </is>
      </c>
      <c r="H9335" s="6" t="n">
        <v>20</v>
      </c>
      <c r="I9335" s="6" t="n"/>
      <c r="J9335" s="93" t="n">
        <v>200801</v>
      </c>
      <c r="L9335" s="93" t="n">
        <v>342000</v>
      </c>
      <c r="M9335" s="93" t="n">
        <v>342000</v>
      </c>
      <c r="N9335" s="93" t="n">
        <v>60900</v>
      </c>
      <c r="O9335" s="148" t="n">
        <v>310909.0909090909</v>
      </c>
      <c r="P9335" s="93" t="inlineStr">
        <is>
          <t>글로우데이즈 시코르수딩크림수딩크림=수딩크림 100ml200801</t>
        </is>
      </c>
    </row>
    <row r="9336" customFormat="1" s="93">
      <c r="B9336" s="127" t="n">
        <v>44092</v>
      </c>
      <c r="C9336" s="93">
        <f>TEXT(B9336,"aaa")</f>
        <v/>
      </c>
      <c r="E9336" s="93" t="inlineStr">
        <is>
          <t>클렌징폼</t>
        </is>
      </c>
      <c r="F9336" s="93" t="inlineStr">
        <is>
          <t>글로우데이즈 시코르</t>
        </is>
      </c>
      <c r="G9336" s="93" t="inlineStr">
        <is>
          <t>클렌징폼=클렌징폼 120ml</t>
        </is>
      </c>
      <c r="H9336" s="6" t="n">
        <v>40</v>
      </c>
      <c r="I9336" s="6" t="n"/>
      <c r="J9336" s="93" t="n">
        <v>200801</v>
      </c>
      <c r="L9336" s="93" t="n">
        <v>288000</v>
      </c>
      <c r="M9336" s="93" t="n">
        <v>288000</v>
      </c>
      <c r="N9336" s="93" t="n">
        <v>110000</v>
      </c>
      <c r="O9336" s="148" t="n">
        <v>261818.1818181818</v>
      </c>
      <c r="P9336" s="93" t="inlineStr">
        <is>
          <t>글로우데이즈 시코르클렌징폼클렌징폼=클렌징폼 120ml200801</t>
        </is>
      </c>
    </row>
    <row r="9337" customFormat="1" s="93">
      <c r="B9337" s="127" t="n">
        <v>44092</v>
      </c>
      <c r="C9337" s="93">
        <f>TEXT(B9337,"aaa")</f>
        <v/>
      </c>
      <c r="E9337" s="93" t="inlineStr">
        <is>
          <t>마스크팩</t>
        </is>
      </c>
      <c r="F9337" s="93" t="inlineStr">
        <is>
          <t>글로우데이즈 시코르</t>
        </is>
      </c>
      <c r="G9337" s="93" t="inlineStr">
        <is>
          <t>마스크팩=마스크팩 10매</t>
        </is>
      </c>
      <c r="H9337" s="6" t="n">
        <v>20</v>
      </c>
      <c r="I9337" s="6" t="n"/>
      <c r="J9337" s="93" t="n">
        <v>200801</v>
      </c>
      <c r="L9337" s="93" t="n">
        <v>360000</v>
      </c>
      <c r="M9337" s="93" t="n">
        <v>360000</v>
      </c>
      <c r="N9337" s="93" t="n">
        <v>79400</v>
      </c>
      <c r="O9337" s="148" t="n">
        <v>327272.7272727272</v>
      </c>
      <c r="P9337" s="93" t="inlineStr">
        <is>
          <t>글로우데이즈 시코르마스크팩마스크팩=마스크팩 10매200801</t>
        </is>
      </c>
    </row>
    <row r="9338" customFormat="1" s="93">
      <c r="B9338" s="127" t="n">
        <v>44092</v>
      </c>
      <c r="C9338" s="93">
        <f>TEXT(B9338,"aaa")</f>
        <v/>
      </c>
      <c r="E9338" s="93" t="inlineStr">
        <is>
          <t>토너</t>
        </is>
      </c>
      <c r="F9338" s="93" t="inlineStr">
        <is>
          <t>스타일쉐어</t>
        </is>
      </c>
      <c r="G9338" s="93" t="inlineStr">
        <is>
          <t>250ml</t>
        </is>
      </c>
      <c r="H9338" s="6" t="n">
        <v>3</v>
      </c>
      <c r="I9338" s="6" t="n"/>
      <c r="J9338" s="93" t="n">
        <v>200801</v>
      </c>
      <c r="L9338" s="93" t="n">
        <v>60000</v>
      </c>
      <c r="M9338" s="93" t="n">
        <v>45000</v>
      </c>
      <c r="N9338" s="93" t="n">
        <v>9240</v>
      </c>
      <c r="O9338" s="148" t="n">
        <v>54545.45454545454</v>
      </c>
      <c r="P9338" s="93" t="inlineStr">
        <is>
          <t>스타일쉐어토너250ml200801</t>
        </is>
      </c>
    </row>
    <row r="9339" customFormat="1" s="93">
      <c r="B9339" s="127" t="n">
        <v>44092</v>
      </c>
      <c r="C9339" s="93">
        <f>TEXT(B9339,"aaa")</f>
        <v/>
      </c>
      <c r="E9339" s="93" t="inlineStr">
        <is>
          <t>바디워시</t>
        </is>
      </c>
      <c r="F9339" s="93" t="inlineStr">
        <is>
          <t>아누아 CS</t>
        </is>
      </c>
      <c r="G9339" s="93" t="inlineStr">
        <is>
          <t>바디워시 500ml</t>
        </is>
      </c>
      <c r="H9339" s="6" t="n">
        <v>1</v>
      </c>
      <c r="I9339" s="6" t="n"/>
      <c r="J9339" s="93" t="n">
        <v>200801</v>
      </c>
      <c r="L9339" s="93" t="n">
        <v>0</v>
      </c>
      <c r="M9339" s="93" t="n">
        <v>0</v>
      </c>
      <c r="N9339" s="93" t="n">
        <v>4085</v>
      </c>
      <c r="O9339" s="148" t="n">
        <v>0</v>
      </c>
      <c r="P9339" s="93" t="inlineStr">
        <is>
          <t>아누아 CS바디워시바디워시 500ml200801</t>
        </is>
      </c>
    </row>
    <row r="9340" customFormat="1" s="93">
      <c r="B9340" s="127" t="n">
        <v>44092</v>
      </c>
      <c r="C9340" s="93">
        <f>TEXT(B9340,"aaa")</f>
        <v/>
      </c>
      <c r="E9340" s="93" t="inlineStr">
        <is>
          <t>클리어 패드</t>
        </is>
      </c>
      <c r="F9340" s="93" t="inlineStr">
        <is>
          <t>아누아 CS</t>
        </is>
      </c>
      <c r="G9340" s="93" t="inlineStr">
        <is>
          <t>어성초 클리어패드 70P</t>
        </is>
      </c>
      <c r="H9340" s="6" t="n">
        <v>1</v>
      </c>
      <c r="I9340" s="6" t="n"/>
      <c r="J9340" s="93" t="n">
        <v>200801</v>
      </c>
      <c r="L9340" s="93" t="n">
        <v>0</v>
      </c>
      <c r="M9340" s="93" t="n">
        <v>0</v>
      </c>
      <c r="N9340" s="93" t="n">
        <v>5012</v>
      </c>
      <c r="O9340" s="148" t="n">
        <v>0</v>
      </c>
      <c r="P9340" s="93" t="inlineStr">
        <is>
          <t>아누아 CS클리어 패드어성초 클리어패드 70P200801</t>
        </is>
      </c>
    </row>
    <row r="9341" customFormat="1" s="93">
      <c r="B9341" s="127" t="n">
        <v>44092</v>
      </c>
      <c r="C9341" s="93">
        <f>TEXT(B9341,"aaa")</f>
        <v/>
      </c>
      <c r="E9341" s="93" t="inlineStr">
        <is>
          <t>토너</t>
        </is>
      </c>
      <c r="F9341" s="93" t="inlineStr">
        <is>
          <t>아누아 CS</t>
        </is>
      </c>
      <c r="G9341" s="93" t="inlineStr">
        <is>
          <t>250ml</t>
        </is>
      </c>
      <c r="H9341" s="6" t="n">
        <v>2</v>
      </c>
      <c r="I9341" s="6" t="n"/>
      <c r="J9341" s="93" t="n">
        <v>200801</v>
      </c>
      <c r="L9341" s="93" t="n">
        <v>0</v>
      </c>
      <c r="M9341" s="93" t="n">
        <v>0</v>
      </c>
      <c r="N9341" s="93" t="n">
        <v>6160</v>
      </c>
      <c r="O9341" s="148" t="n">
        <v>0</v>
      </c>
      <c r="P9341" s="93" t="inlineStr">
        <is>
          <t>아누아 CS토너250ml200801</t>
        </is>
      </c>
    </row>
    <row r="9342" customFormat="1" s="93">
      <c r="B9342" s="127" t="n">
        <v>44092</v>
      </c>
      <c r="C9342" s="93">
        <f>TEXT(B9342,"aaa")</f>
        <v/>
      </c>
      <c r="E9342" s="93" t="inlineStr">
        <is>
          <t>선크림</t>
        </is>
      </c>
      <c r="F9342" s="93" t="inlineStr">
        <is>
          <t>카페24</t>
        </is>
      </c>
      <c r="G9342" s="93" t="inlineStr">
        <is>
          <t>선크림 50ml</t>
        </is>
      </c>
      <c r="H9342" s="6" t="n">
        <v>1</v>
      </c>
      <c r="I9342" s="6" t="n"/>
      <c r="J9342" s="93" t="n">
        <v>200801</v>
      </c>
      <c r="L9342" s="93" t="n">
        <v>20000</v>
      </c>
      <c r="M9342" s="93" t="n">
        <v>18830</v>
      </c>
      <c r="N9342" s="93" t="n">
        <v>2345</v>
      </c>
      <c r="O9342" s="148" t="n">
        <v>18181.81818181818</v>
      </c>
      <c r="P9342" s="93" t="inlineStr">
        <is>
          <t>카페24선크림선크림 50ml200801</t>
        </is>
      </c>
    </row>
    <row r="9343" customFormat="1" s="93">
      <c r="B9343" s="127" t="n">
        <v>44092</v>
      </c>
      <c r="C9343" s="93">
        <f>TEXT(B9343,"aaa")</f>
        <v/>
      </c>
      <c r="E9343" s="93" t="inlineStr">
        <is>
          <t>어성초진정패키지</t>
        </is>
      </c>
      <c r="F9343" s="93" t="inlineStr">
        <is>
          <t>카페24</t>
        </is>
      </c>
      <c r="G9343" s="93" t="inlineStr">
        <is>
          <t>어성초 진정패키지세트</t>
        </is>
      </c>
      <c r="H9343" s="6" t="n">
        <v>3</v>
      </c>
      <c r="I9343" s="6" t="n"/>
      <c r="J9343" s="93" t="n">
        <v>200801</v>
      </c>
      <c r="L9343" s="93" t="n">
        <v>297000</v>
      </c>
      <c r="M9343" s="93" t="n">
        <v>279625.5</v>
      </c>
      <c r="N9343" s="93" t="n">
        <v>45411</v>
      </c>
      <c r="O9343" s="148" t="n">
        <v>270000</v>
      </c>
      <c r="P9343" s="93" t="inlineStr">
        <is>
          <t>카페24어성초진정패키지어성초 진정패키지세트200801</t>
        </is>
      </c>
    </row>
    <row r="9344" customFormat="1" s="93">
      <c r="B9344" s="127" t="n">
        <v>44092</v>
      </c>
      <c r="C9344" s="93">
        <f>TEXT(B9344,"aaa")</f>
        <v/>
      </c>
      <c r="E9344" s="93" t="inlineStr">
        <is>
          <t>마스크팩</t>
        </is>
      </c>
      <c r="F9344" s="93" t="inlineStr">
        <is>
          <t>카페24</t>
        </is>
      </c>
      <c r="G9344" s="93" t="inlineStr">
        <is>
          <t>마스크팩 1매</t>
        </is>
      </c>
      <c r="H9344" s="6" t="n">
        <v>14</v>
      </c>
      <c r="I9344" s="6" t="n"/>
      <c r="J9344" s="93" t="n">
        <v>200801</v>
      </c>
      <c r="L9344" s="93" t="n">
        <v>56000</v>
      </c>
      <c r="M9344" s="93" t="n">
        <v>52724</v>
      </c>
      <c r="N9344" s="93" t="n">
        <v>5558</v>
      </c>
      <c r="O9344" s="148" t="n">
        <v>50909.0909090909</v>
      </c>
      <c r="P9344" s="93" t="inlineStr">
        <is>
          <t>카페24마스크팩마스크팩 1매200801</t>
        </is>
      </c>
    </row>
    <row r="9345" customFormat="1" s="93">
      <c r="B9345" s="127" t="n">
        <v>44092</v>
      </c>
      <c r="C9345" s="93">
        <f>TEXT(B9345,"aaa")</f>
        <v/>
      </c>
      <c r="E9345" s="93" t="inlineStr">
        <is>
          <t>마스크팩</t>
        </is>
      </c>
      <c r="F9345" s="93" t="inlineStr">
        <is>
          <t>카페24</t>
        </is>
      </c>
      <c r="G9345" s="93" t="inlineStr">
        <is>
          <t>마스크팩 10매</t>
        </is>
      </c>
      <c r="H9345" s="6" t="n">
        <v>2</v>
      </c>
      <c r="I9345" s="6" t="n"/>
      <c r="J9345" s="93" t="n">
        <v>200801</v>
      </c>
      <c r="L9345" s="93" t="n">
        <v>40000</v>
      </c>
      <c r="M9345" s="93" t="n">
        <v>37660</v>
      </c>
      <c r="N9345" s="93" t="n">
        <v>7940</v>
      </c>
      <c r="O9345" s="148" t="n">
        <v>36363.63636363636</v>
      </c>
      <c r="P9345" s="93" t="inlineStr">
        <is>
          <t>카페24마스크팩마스크팩 10매200801</t>
        </is>
      </c>
    </row>
    <row r="9346" customFormat="1" s="93">
      <c r="B9346" s="127" t="n">
        <v>44092</v>
      </c>
      <c r="C9346" s="93">
        <f>TEXT(B9346,"aaa")</f>
        <v/>
      </c>
      <c r="E9346" s="93" t="inlineStr">
        <is>
          <t>토너</t>
        </is>
      </c>
      <c r="F9346" s="93" t="inlineStr">
        <is>
          <t>카페24</t>
        </is>
      </c>
      <c r="G9346" s="93" t="inlineStr">
        <is>
          <t>250ml</t>
        </is>
      </c>
      <c r="H9346" s="6" t="n">
        <v>46</v>
      </c>
      <c r="I9346" s="6" t="n"/>
      <c r="J9346" s="93" t="n">
        <v>200801</v>
      </c>
      <c r="L9346" s="93" t="n">
        <v>920000</v>
      </c>
      <c r="M9346" s="93" t="n">
        <v>866180</v>
      </c>
      <c r="N9346" s="93" t="n">
        <v>141680</v>
      </c>
      <c r="O9346" s="148" t="n">
        <v>836363.6363636364</v>
      </c>
      <c r="P9346" s="93" t="inlineStr">
        <is>
          <t>카페24토너250ml200801</t>
        </is>
      </c>
    </row>
    <row r="9347" customFormat="1" s="93">
      <c r="B9347" s="127" t="n">
        <v>44092</v>
      </c>
      <c r="C9347" s="93">
        <f>TEXT(B9347,"aaa")</f>
        <v/>
      </c>
      <c r="E9347" s="93" t="inlineStr">
        <is>
          <t>토너</t>
        </is>
      </c>
      <c r="F9347" s="93" t="inlineStr">
        <is>
          <t>카페24</t>
        </is>
      </c>
      <c r="G9347" s="93" t="inlineStr">
        <is>
          <t>250ml 2set</t>
        </is>
      </c>
      <c r="H9347" s="6" t="n">
        <v>30</v>
      </c>
      <c r="I9347" s="6" t="n"/>
      <c r="J9347" s="93" t="n">
        <v>200801</v>
      </c>
      <c r="L9347" s="93" t="n">
        <v>1050000</v>
      </c>
      <c r="M9347" s="93" t="n">
        <v>988575</v>
      </c>
      <c r="N9347" s="93" t="n">
        <v>184800</v>
      </c>
      <c r="O9347" s="148" t="n">
        <v>954545.4545454545</v>
      </c>
      <c r="P9347" s="93" t="inlineStr">
        <is>
          <t>카페24토너250ml 2set200801</t>
        </is>
      </c>
    </row>
    <row r="9348" customFormat="1" s="93">
      <c r="B9348" s="127" t="n">
        <v>44092</v>
      </c>
      <c r="C9348" s="93">
        <f>TEXT(B9348,"aaa")</f>
        <v/>
      </c>
      <c r="E9348" s="93" t="inlineStr">
        <is>
          <t>토너</t>
        </is>
      </c>
      <c r="F9348" s="93" t="inlineStr">
        <is>
          <t>카페24</t>
        </is>
      </c>
      <c r="G9348" s="93" t="inlineStr">
        <is>
          <t>500ml</t>
        </is>
      </c>
      <c r="H9348" s="6" t="n">
        <v>58</v>
      </c>
      <c r="I9348" s="6" t="n"/>
      <c r="J9348" s="93" t="n">
        <v>200801</v>
      </c>
      <c r="L9348" s="93" t="n">
        <v>1914000</v>
      </c>
      <c r="M9348" s="93" t="n">
        <v>1802031</v>
      </c>
      <c r="N9348" s="93" t="n">
        <v>251140</v>
      </c>
      <c r="O9348" s="148" t="n">
        <v>1740000</v>
      </c>
      <c r="P9348" s="93" t="inlineStr">
        <is>
          <t>카페24토너500ml200801</t>
        </is>
      </c>
    </row>
    <row r="9349" customFormat="1" s="93">
      <c r="B9349" s="127" t="n">
        <v>44092</v>
      </c>
      <c r="C9349" s="93">
        <f>TEXT(B9349,"aaa")</f>
        <v/>
      </c>
      <c r="E9349" s="93" t="inlineStr">
        <is>
          <t>토너</t>
        </is>
      </c>
      <c r="F9349" s="93" t="inlineStr">
        <is>
          <t>카페24</t>
        </is>
      </c>
      <c r="G9349" s="93" t="inlineStr">
        <is>
          <t>스킨팩 화장솜 60P</t>
        </is>
      </c>
      <c r="H9349" s="6" t="n">
        <v>37</v>
      </c>
      <c r="I9349" s="6" t="n"/>
      <c r="J9349" s="93" t="n">
        <v>200801</v>
      </c>
      <c r="L9349" s="93" t="n">
        <v>111000</v>
      </c>
      <c r="M9349" s="93" t="n">
        <v>104506.5</v>
      </c>
      <c r="N9349" s="93" t="n">
        <v>41070</v>
      </c>
      <c r="O9349" s="148" t="n">
        <v>100909.0909090909</v>
      </c>
      <c r="P9349" s="93" t="inlineStr">
        <is>
          <t>카페24토너스킨팩 화장솜 60P200801</t>
        </is>
      </c>
    </row>
    <row r="9350" customFormat="1" s="93">
      <c r="B9350" s="127" t="n">
        <v>44092</v>
      </c>
      <c r="C9350" s="93">
        <f>TEXT(B9350,"aaa")</f>
        <v/>
      </c>
      <c r="E9350" s="93" t="inlineStr">
        <is>
          <t>앰플</t>
        </is>
      </c>
      <c r="F9350" s="93" t="inlineStr">
        <is>
          <t>카페24</t>
        </is>
      </c>
      <c r="G9350" s="93" t="inlineStr">
        <is>
          <t>앰플 30ml</t>
        </is>
      </c>
      <c r="H9350" s="6" t="n">
        <v>16</v>
      </c>
      <c r="I9350" s="6" t="n"/>
      <c r="J9350" s="93" t="n">
        <v>200801</v>
      </c>
      <c r="L9350" s="93" t="n">
        <v>448000</v>
      </c>
      <c r="M9350" s="93" t="n">
        <v>421792</v>
      </c>
      <c r="N9350" s="93" t="n">
        <v>54352</v>
      </c>
      <c r="O9350" s="148" t="n">
        <v>407272.7272727272</v>
      </c>
      <c r="P9350" s="93" t="inlineStr">
        <is>
          <t>카페24앰플앰플 30ml200801</t>
        </is>
      </c>
    </row>
    <row r="9351" customFormat="1" s="93">
      <c r="B9351" s="127" t="n">
        <v>44092</v>
      </c>
      <c r="C9351" s="93">
        <f>TEXT(B9351,"aaa")</f>
        <v/>
      </c>
      <c r="E9351" s="93" t="inlineStr">
        <is>
          <t>앰플</t>
        </is>
      </c>
      <c r="F9351" s="93" t="inlineStr">
        <is>
          <t>카페24</t>
        </is>
      </c>
      <c r="G9351" s="93" t="inlineStr">
        <is>
          <t>앰플 30ml  2set</t>
        </is>
      </c>
      <c r="H9351" s="6" t="n">
        <v>4</v>
      </c>
      <c r="I9351" s="6" t="n"/>
      <c r="J9351" s="93" t="n">
        <v>200801</v>
      </c>
      <c r="L9351" s="93" t="n">
        <v>192000</v>
      </c>
      <c r="M9351" s="93" t="n">
        <v>180768</v>
      </c>
      <c r="N9351" s="93" t="n">
        <v>27176</v>
      </c>
      <c r="O9351" s="148" t="n">
        <v>174545.4545454545</v>
      </c>
      <c r="P9351" s="93" t="inlineStr">
        <is>
          <t>카페24앰플앰플 30ml  2set200801</t>
        </is>
      </c>
    </row>
    <row r="9352" customFormat="1" s="93">
      <c r="B9352" s="127" t="n">
        <v>44092</v>
      </c>
      <c r="C9352" s="93">
        <f>TEXT(B9352,"aaa")</f>
        <v/>
      </c>
      <c r="E9352" s="93" t="inlineStr">
        <is>
          <t>수딩크림</t>
        </is>
      </c>
      <c r="F9352" s="93" t="inlineStr">
        <is>
          <t>카페24</t>
        </is>
      </c>
      <c r="G9352" s="93" t="inlineStr">
        <is>
          <t>수딩크림 100ml</t>
        </is>
      </c>
      <c r="H9352" s="6" t="n">
        <v>4</v>
      </c>
      <c r="I9352" s="6" t="n"/>
      <c r="J9352" s="93" t="n">
        <v>200801</v>
      </c>
      <c r="L9352" s="93" t="n">
        <v>152000</v>
      </c>
      <c r="M9352" s="93" t="n">
        <v>143108</v>
      </c>
      <c r="N9352" s="93" t="n">
        <v>12180</v>
      </c>
      <c r="O9352" s="148" t="n">
        <v>138181.8181818182</v>
      </c>
      <c r="P9352" s="93" t="inlineStr">
        <is>
          <t>카페24수딩크림수딩크림 100ml200801</t>
        </is>
      </c>
    </row>
    <row r="9353" customFormat="1" s="93">
      <c r="B9353" s="127" t="n">
        <v>44092</v>
      </c>
      <c r="C9353" s="93">
        <f>TEXT(B9353,"aaa")</f>
        <v/>
      </c>
      <c r="E9353" s="93" t="inlineStr">
        <is>
          <t>클렌징폼</t>
        </is>
      </c>
      <c r="F9353" s="93" t="inlineStr">
        <is>
          <t>카페24</t>
        </is>
      </c>
      <c r="G9353" s="93" t="inlineStr">
        <is>
          <t>클렌징폼 120ml</t>
        </is>
      </c>
      <c r="H9353" s="6" t="n">
        <v>9</v>
      </c>
      <c r="I9353" s="6" t="n"/>
      <c r="J9353" s="93" t="n">
        <v>200801</v>
      </c>
      <c r="L9353" s="93" t="n">
        <v>117000</v>
      </c>
      <c r="M9353" s="93" t="n">
        <v>110155.5</v>
      </c>
      <c r="N9353" s="93" t="n">
        <v>24750</v>
      </c>
      <c r="O9353" s="148" t="n">
        <v>106363.6363636364</v>
      </c>
      <c r="P9353" s="93" t="inlineStr">
        <is>
          <t>카페24클렌징폼클렌징폼 120ml200801</t>
        </is>
      </c>
    </row>
    <row r="9354" customFormat="1" s="93">
      <c r="B9354" s="127" t="n">
        <v>44092</v>
      </c>
      <c r="C9354" s="93">
        <f>TEXT(B9354,"aaa")</f>
        <v/>
      </c>
      <c r="E9354" s="93" t="inlineStr">
        <is>
          <t>바디워시</t>
        </is>
      </c>
      <c r="F9354" s="93" t="inlineStr">
        <is>
          <t>카페24</t>
        </is>
      </c>
      <c r="G9354" s="93" t="inlineStr">
        <is>
          <t>바디워시 1개 -30% off</t>
        </is>
      </c>
      <c r="H9354" s="6" t="n">
        <v>2</v>
      </c>
      <c r="I9354" s="6" t="n"/>
      <c r="J9354" s="93" t="n">
        <v>200801</v>
      </c>
      <c r="L9354" s="93" t="n">
        <v>36400</v>
      </c>
      <c r="M9354" s="93" t="n">
        <v>34270.6</v>
      </c>
      <c r="N9354" s="93" t="n">
        <v>8170</v>
      </c>
      <c r="O9354" s="148" t="n">
        <v>33090.90909090909</v>
      </c>
      <c r="P9354" s="93" t="inlineStr">
        <is>
          <t>카페24바디워시바디워시 1개 -30% off200801</t>
        </is>
      </c>
    </row>
    <row r="9355" customFormat="1" s="93">
      <c r="B9355" s="127" t="n">
        <v>44092</v>
      </c>
      <c r="C9355" s="93">
        <f>TEXT(B9355,"aaa")</f>
        <v/>
      </c>
      <c r="E9355" s="93" t="inlineStr">
        <is>
          <t>바디워시</t>
        </is>
      </c>
      <c r="F9355" s="93" t="inlineStr">
        <is>
          <t>카페24</t>
        </is>
      </c>
      <c r="G9355" s="93" t="inlineStr">
        <is>
          <t>바디워시 2개 -35% off (무료배송)</t>
        </is>
      </c>
      <c r="H9355" s="6" t="n">
        <v>1</v>
      </c>
      <c r="I9355" s="6" t="n"/>
      <c r="J9355" s="93" t="n">
        <v>200801</v>
      </c>
      <c r="L9355" s="93" t="n">
        <v>33800</v>
      </c>
      <c r="M9355" s="93" t="n">
        <v>31822.7</v>
      </c>
      <c r="N9355" s="93" t="n">
        <v>8170</v>
      </c>
      <c r="O9355" s="148" t="n">
        <v>30727.27272727272</v>
      </c>
      <c r="P9355" s="93" t="inlineStr">
        <is>
          <t>카페24바디워시바디워시 2개 -35% off (무료배송)200801</t>
        </is>
      </c>
    </row>
    <row r="9356" customFormat="1" s="93">
      <c r="B9356" s="127" t="n">
        <v>44092</v>
      </c>
      <c r="C9356" s="93">
        <f>TEXT(B9356,"aaa")</f>
        <v/>
      </c>
      <c r="E9356" s="93" t="inlineStr">
        <is>
          <t>토너</t>
        </is>
      </c>
      <c r="F9356" s="93" t="inlineStr">
        <is>
          <t>큐텐재팬</t>
        </is>
      </c>
      <c r="G9356" s="93" t="inlineStr">
        <is>
          <t>200726=250ml</t>
        </is>
      </c>
      <c r="H9356" s="6" t="n">
        <v>2</v>
      </c>
      <c r="I9356" s="6" t="n"/>
      <c r="J9356" s="93" t="n">
        <v>200801</v>
      </c>
      <c r="L9356" s="93" t="n">
        <v>66000</v>
      </c>
      <c r="M9356" s="93" t="n">
        <v>58740</v>
      </c>
      <c r="N9356" s="93" t="n">
        <v>6160</v>
      </c>
      <c r="O9356" s="148" t="n">
        <v>59999.99999999999</v>
      </c>
      <c r="P9356" s="93" t="inlineStr">
        <is>
          <t>큐텐재팬토너200726=250ml200801</t>
        </is>
      </c>
    </row>
    <row r="9357" customFormat="1" s="93">
      <c r="B9357" s="127" t="n">
        <v>44092</v>
      </c>
      <c r="C9357" s="93">
        <f>TEXT(B9357,"aaa")</f>
        <v/>
      </c>
      <c r="E9357" s="93" t="inlineStr">
        <is>
          <t>토너</t>
        </is>
      </c>
      <c r="F9357" s="93" t="inlineStr">
        <is>
          <t>화해</t>
        </is>
      </c>
      <c r="G9357" s="93" t="inlineStr">
        <is>
          <t>250ml</t>
        </is>
      </c>
      <c r="H9357" s="6" t="n">
        <v>2</v>
      </c>
      <c r="I9357" s="6" t="n"/>
      <c r="J9357" s="93" t="n">
        <v>200801</v>
      </c>
      <c r="L9357" s="93" t="n">
        <v>40000</v>
      </c>
      <c r="M9357" s="93" t="n">
        <v>28800</v>
      </c>
      <c r="N9357" s="93" t="n">
        <v>6160</v>
      </c>
      <c r="O9357" s="148" t="n">
        <v>36363.63636363636</v>
      </c>
      <c r="P9357" s="93" t="inlineStr">
        <is>
          <t>화해토너250ml200801</t>
        </is>
      </c>
    </row>
    <row r="9358" customFormat="1" s="93">
      <c r="B9358" s="127" t="n">
        <v>44093</v>
      </c>
      <c r="C9358" s="93">
        <f>TEXT(B9358,"aaa")</f>
        <v/>
      </c>
      <c r="E9358" s="93" t="inlineStr">
        <is>
          <t>토너</t>
        </is>
      </c>
      <c r="F9358" s="93" t="inlineStr">
        <is>
          <t>스타일쉐어</t>
        </is>
      </c>
      <c r="G9358" s="93" t="inlineStr">
        <is>
          <t>250ml</t>
        </is>
      </c>
      <c r="H9358" s="6" t="n">
        <v>2</v>
      </c>
      <c r="I9358" s="6" t="n"/>
      <c r="J9358" s="93" t="n">
        <v>200801</v>
      </c>
      <c r="L9358" s="93" t="n">
        <v>40000</v>
      </c>
      <c r="M9358" s="93" t="n">
        <v>30000</v>
      </c>
      <c r="N9358" s="93" t="n">
        <v>6160</v>
      </c>
      <c r="O9358" s="148" t="n">
        <v>36363.63636363636</v>
      </c>
      <c r="P9358" s="93" t="inlineStr">
        <is>
          <t>스타일쉐어토너250ml200801</t>
        </is>
      </c>
    </row>
    <row r="9359" customFormat="1" s="93">
      <c r="B9359" s="127" t="n">
        <v>44093</v>
      </c>
      <c r="C9359" s="93">
        <f>TEXT(B9359,"aaa")</f>
        <v/>
      </c>
      <c r="E9359" s="93" t="inlineStr">
        <is>
          <t>선크림</t>
        </is>
      </c>
      <c r="F9359" s="93" t="inlineStr">
        <is>
          <t>카페24</t>
        </is>
      </c>
      <c r="G9359" s="93" t="inlineStr">
        <is>
          <t>선크림 50ml</t>
        </is>
      </c>
      <c r="H9359" s="6" t="n">
        <v>1</v>
      </c>
      <c r="I9359" s="6" t="n"/>
      <c r="J9359" s="93" t="n">
        <v>200801</v>
      </c>
      <c r="L9359" s="93" t="n">
        <v>20000</v>
      </c>
      <c r="M9359" s="93" t="n">
        <v>18830</v>
      </c>
      <c r="N9359" s="93" t="n">
        <v>2345</v>
      </c>
      <c r="O9359" s="148" t="n">
        <v>18181.81818181818</v>
      </c>
      <c r="P9359" s="93" t="inlineStr">
        <is>
          <t>카페24선크림선크림 50ml200801</t>
        </is>
      </c>
    </row>
    <row r="9360" customFormat="1" s="93">
      <c r="B9360" s="127" t="n">
        <v>44093</v>
      </c>
      <c r="C9360" s="93">
        <f>TEXT(B9360,"aaa")</f>
        <v/>
      </c>
      <c r="E9360" s="93" t="inlineStr">
        <is>
          <t>어성초진정패키지</t>
        </is>
      </c>
      <c r="F9360" s="93" t="inlineStr">
        <is>
          <t>카페24</t>
        </is>
      </c>
      <c r="G9360" s="93" t="inlineStr">
        <is>
          <t>어성초 진정패키지세트</t>
        </is>
      </c>
      <c r="H9360" s="6" t="n">
        <v>2</v>
      </c>
      <c r="I9360" s="6" t="n"/>
      <c r="J9360" s="93" t="n">
        <v>200801</v>
      </c>
      <c r="L9360" s="93" t="n">
        <v>198000</v>
      </c>
      <c r="M9360" s="93" t="n">
        <v>186417</v>
      </c>
      <c r="N9360" s="93" t="n">
        <v>30274</v>
      </c>
      <c r="O9360" s="148" t="n">
        <v>180000</v>
      </c>
      <c r="P9360" s="93" t="inlineStr">
        <is>
          <t>카페24어성초진정패키지어성초 진정패키지세트200801</t>
        </is>
      </c>
    </row>
    <row r="9361" customFormat="1" s="93">
      <c r="B9361" s="127" t="n">
        <v>44093</v>
      </c>
      <c r="C9361" s="93">
        <f>TEXT(B9361,"aaa")</f>
        <v/>
      </c>
      <c r="E9361" s="93" t="inlineStr">
        <is>
          <t>머드크림마스크</t>
        </is>
      </c>
      <c r="F9361" s="93" t="inlineStr">
        <is>
          <t>카페24</t>
        </is>
      </c>
      <c r="G9361" s="93" t="inlineStr">
        <is>
          <t>머드크림마스크 100ml 2set</t>
        </is>
      </c>
      <c r="H9361" s="6" t="n">
        <v>1</v>
      </c>
      <c r="I9361" s="6" t="n"/>
      <c r="J9361" s="93" t="n">
        <v>200801</v>
      </c>
      <c r="L9361" s="93" t="n">
        <v>35000</v>
      </c>
      <c r="M9361" s="93" t="n">
        <v>32952.5</v>
      </c>
      <c r="N9361" s="93" t="n">
        <v>2884</v>
      </c>
      <c r="O9361" s="148" t="n">
        <v>31818.18181818182</v>
      </c>
      <c r="P9361" s="93" t="inlineStr">
        <is>
          <t>카페24머드크림마스크머드크림마스크 100ml 2set200801</t>
        </is>
      </c>
    </row>
    <row r="9362" customFormat="1" s="93">
      <c r="B9362" s="127" t="n">
        <v>44093</v>
      </c>
      <c r="C9362" s="93">
        <f>TEXT(B9362,"aaa")</f>
        <v/>
      </c>
      <c r="E9362" s="93" t="inlineStr">
        <is>
          <t>마스크팩</t>
        </is>
      </c>
      <c r="F9362" s="93" t="inlineStr">
        <is>
          <t>카페24</t>
        </is>
      </c>
      <c r="G9362" s="93" t="inlineStr">
        <is>
          <t>마스크팩 1매</t>
        </is>
      </c>
      <c r="H9362" s="6" t="n">
        <v>4</v>
      </c>
      <c r="I9362" s="6" t="n"/>
      <c r="J9362" s="93" t="n">
        <v>200801</v>
      </c>
      <c r="L9362" s="93" t="n">
        <v>16000</v>
      </c>
      <c r="M9362" s="93" t="n">
        <v>15064</v>
      </c>
      <c r="N9362" s="93" t="n">
        <v>1588</v>
      </c>
      <c r="O9362" s="148" t="n">
        <v>14545.45454545454</v>
      </c>
      <c r="P9362" s="93" t="inlineStr">
        <is>
          <t>카페24마스크팩마스크팩 1매200801</t>
        </is>
      </c>
    </row>
    <row r="9363" customFormat="1" s="93">
      <c r="B9363" s="127" t="n">
        <v>44093</v>
      </c>
      <c r="C9363" s="93">
        <f>TEXT(B9363,"aaa")</f>
        <v/>
      </c>
      <c r="E9363" s="93" t="inlineStr">
        <is>
          <t>마스크팩</t>
        </is>
      </c>
      <c r="F9363" s="93" t="inlineStr">
        <is>
          <t>카페24</t>
        </is>
      </c>
      <c r="G9363" s="93" t="inlineStr">
        <is>
          <t>마스크팩 10매</t>
        </is>
      </c>
      <c r="H9363" s="6" t="n">
        <v>2</v>
      </c>
      <c r="I9363" s="6" t="n"/>
      <c r="J9363" s="93" t="n">
        <v>200801</v>
      </c>
      <c r="L9363" s="93" t="n">
        <v>40000</v>
      </c>
      <c r="M9363" s="93" t="n">
        <v>37660</v>
      </c>
      <c r="N9363" s="93" t="n">
        <v>7940</v>
      </c>
      <c r="O9363" s="148" t="n">
        <v>36363.63636363636</v>
      </c>
      <c r="P9363" s="93" t="inlineStr">
        <is>
          <t>카페24마스크팩마스크팩 10매200801</t>
        </is>
      </c>
    </row>
    <row r="9364" customFormat="1" s="93">
      <c r="B9364" s="127" t="n">
        <v>44093</v>
      </c>
      <c r="C9364" s="93">
        <f>TEXT(B9364,"aaa")</f>
        <v/>
      </c>
      <c r="E9364" s="93" t="inlineStr">
        <is>
          <t>토너</t>
        </is>
      </c>
      <c r="F9364" s="93" t="inlineStr">
        <is>
          <t>카페24</t>
        </is>
      </c>
      <c r="G9364" s="93" t="inlineStr">
        <is>
          <t>250ml</t>
        </is>
      </c>
      <c r="H9364" s="6" t="n">
        <v>31</v>
      </c>
      <c r="I9364" s="6" t="n"/>
      <c r="J9364" s="93" t="n">
        <v>200801</v>
      </c>
      <c r="L9364" s="93" t="n">
        <v>620000</v>
      </c>
      <c r="M9364" s="93" t="n">
        <v>583730</v>
      </c>
      <c r="N9364" s="93" t="n">
        <v>95480</v>
      </c>
      <c r="O9364" s="148" t="n">
        <v>563636.3636363636</v>
      </c>
      <c r="P9364" s="93" t="inlineStr">
        <is>
          <t>카페24토너250ml200801</t>
        </is>
      </c>
    </row>
    <row r="9365" customFormat="1" s="93">
      <c r="B9365" s="127" t="n">
        <v>44093</v>
      </c>
      <c r="C9365" s="93">
        <f>TEXT(B9365,"aaa")</f>
        <v/>
      </c>
      <c r="E9365" s="93" t="inlineStr">
        <is>
          <t>토너</t>
        </is>
      </c>
      <c r="F9365" s="93" t="inlineStr">
        <is>
          <t>카페24</t>
        </is>
      </c>
      <c r="G9365" s="93" t="inlineStr">
        <is>
          <t>250ml 2set</t>
        </is>
      </c>
      <c r="H9365" s="6" t="n">
        <v>30</v>
      </c>
      <c r="I9365" s="6" t="n"/>
      <c r="J9365" s="93" t="n">
        <v>200801</v>
      </c>
      <c r="L9365" s="93" t="n">
        <v>1050000</v>
      </c>
      <c r="M9365" s="93" t="n">
        <v>988575</v>
      </c>
      <c r="N9365" s="93" t="n">
        <v>184800</v>
      </c>
      <c r="O9365" s="148" t="n">
        <v>954545.4545454545</v>
      </c>
      <c r="P9365" s="93" t="inlineStr">
        <is>
          <t>카페24토너250ml 2set200801</t>
        </is>
      </c>
    </row>
    <row r="9366" customFormat="1" s="93">
      <c r="B9366" s="127" t="n">
        <v>44093</v>
      </c>
      <c r="C9366" s="93">
        <f>TEXT(B9366,"aaa")</f>
        <v/>
      </c>
      <c r="E9366" s="93" t="inlineStr">
        <is>
          <t>토너</t>
        </is>
      </c>
      <c r="F9366" s="93" t="inlineStr">
        <is>
          <t>카페24</t>
        </is>
      </c>
      <c r="G9366" s="93" t="inlineStr">
        <is>
          <t>500ml</t>
        </is>
      </c>
      <c r="H9366" s="6" t="n">
        <v>44</v>
      </c>
      <c r="I9366" s="6" t="n"/>
      <c r="J9366" s="93" t="n">
        <v>200801</v>
      </c>
      <c r="L9366" s="93" t="n">
        <v>1452000</v>
      </c>
      <c r="M9366" s="93" t="n">
        <v>1367058</v>
      </c>
      <c r="N9366" s="93" t="n">
        <v>190520</v>
      </c>
      <c r="O9366" s="148" t="n">
        <v>1320000</v>
      </c>
      <c r="P9366" s="93" t="inlineStr">
        <is>
          <t>카페24토너500ml200801</t>
        </is>
      </c>
    </row>
    <row r="9367" customFormat="1" s="93">
      <c r="B9367" s="127" t="n">
        <v>44093</v>
      </c>
      <c r="C9367" s="93">
        <f>TEXT(B9367,"aaa")</f>
        <v/>
      </c>
      <c r="E9367" s="93" t="inlineStr">
        <is>
          <t>토너</t>
        </is>
      </c>
      <c r="F9367" s="93" t="inlineStr">
        <is>
          <t>카페24</t>
        </is>
      </c>
      <c r="G9367" s="93" t="inlineStr">
        <is>
          <t>스킨팩 화장솜 60P</t>
        </is>
      </c>
      <c r="H9367" s="6" t="n">
        <v>33</v>
      </c>
      <c r="I9367" s="6" t="n"/>
      <c r="J9367" s="93" t="n">
        <v>200801</v>
      </c>
      <c r="L9367" s="93" t="n">
        <v>99000</v>
      </c>
      <c r="M9367" s="93" t="n">
        <v>93208.5</v>
      </c>
      <c r="N9367" s="93" t="n">
        <v>36630</v>
      </c>
      <c r="O9367" s="148" t="n">
        <v>90000</v>
      </c>
      <c r="P9367" s="93" t="inlineStr">
        <is>
          <t>카페24토너스킨팩 화장솜 60P200801</t>
        </is>
      </c>
    </row>
    <row r="9368" customFormat="1" s="93">
      <c r="B9368" s="127" t="n">
        <v>44093</v>
      </c>
      <c r="C9368" s="93">
        <f>TEXT(B9368,"aaa")</f>
        <v/>
      </c>
      <c r="E9368" s="93" t="inlineStr">
        <is>
          <t>앰플</t>
        </is>
      </c>
      <c r="F9368" s="93" t="inlineStr">
        <is>
          <t>카페24</t>
        </is>
      </c>
      <c r="G9368" s="93" t="inlineStr">
        <is>
          <t>앰플 30ml</t>
        </is>
      </c>
      <c r="H9368" s="6" t="n">
        <v>10</v>
      </c>
      <c r="I9368" s="6" t="n"/>
      <c r="J9368" s="93" t="n">
        <v>200801</v>
      </c>
      <c r="L9368" s="93" t="n">
        <v>280000</v>
      </c>
      <c r="M9368" s="93" t="n">
        <v>263620</v>
      </c>
      <c r="N9368" s="93" t="n">
        <v>33970</v>
      </c>
      <c r="O9368" s="148" t="n">
        <v>254545.4545454545</v>
      </c>
      <c r="P9368" s="93" t="inlineStr">
        <is>
          <t>카페24앰플앰플 30ml200801</t>
        </is>
      </c>
    </row>
    <row r="9369" customFormat="1" s="93">
      <c r="B9369" s="127" t="n">
        <v>44093</v>
      </c>
      <c r="C9369" s="93">
        <f>TEXT(B9369,"aaa")</f>
        <v/>
      </c>
      <c r="E9369" s="93" t="inlineStr">
        <is>
          <t>수딩크림</t>
        </is>
      </c>
      <c r="F9369" s="93" t="inlineStr">
        <is>
          <t>카페24</t>
        </is>
      </c>
      <c r="G9369" s="93" t="inlineStr">
        <is>
          <t>수딩크림 100ml</t>
        </is>
      </c>
      <c r="H9369" s="6" t="n">
        <v>7</v>
      </c>
      <c r="I9369" s="6" t="n"/>
      <c r="J9369" s="93" t="n">
        <v>200801</v>
      </c>
      <c r="L9369" s="93" t="n">
        <v>266000</v>
      </c>
      <c r="M9369" s="93" t="n">
        <v>250439</v>
      </c>
      <c r="N9369" s="93" t="n">
        <v>21315</v>
      </c>
      <c r="O9369" s="148" t="n">
        <v>241818.1818181818</v>
      </c>
      <c r="P9369" s="93" t="inlineStr">
        <is>
          <t>카페24수딩크림수딩크림 100ml200801</t>
        </is>
      </c>
    </row>
    <row r="9370" customFormat="1" s="93">
      <c r="B9370" s="127" t="n">
        <v>44093</v>
      </c>
      <c r="C9370" s="93">
        <f>TEXT(B9370,"aaa")</f>
        <v/>
      </c>
      <c r="E9370" s="93" t="inlineStr">
        <is>
          <t>클렌징폼</t>
        </is>
      </c>
      <c r="F9370" s="93" t="inlineStr">
        <is>
          <t>카페24</t>
        </is>
      </c>
      <c r="G9370" s="93" t="inlineStr">
        <is>
          <t>클렌징폼 120ml</t>
        </is>
      </c>
      <c r="H9370" s="6" t="n">
        <v>1</v>
      </c>
      <c r="I9370" s="6" t="n"/>
      <c r="J9370" s="93" t="n">
        <v>200801</v>
      </c>
      <c r="L9370" s="93" t="n">
        <v>13000</v>
      </c>
      <c r="M9370" s="93" t="n">
        <v>12239.5</v>
      </c>
      <c r="N9370" s="93" t="n">
        <v>2750</v>
      </c>
      <c r="O9370" s="148" t="n">
        <v>11818.18181818182</v>
      </c>
      <c r="P9370" s="93" t="inlineStr">
        <is>
          <t>카페24클렌징폼클렌징폼 120ml200801</t>
        </is>
      </c>
    </row>
    <row r="9371" customFormat="1" s="93">
      <c r="B9371" s="127" t="n">
        <v>44093</v>
      </c>
      <c r="C9371" s="93">
        <f>TEXT(B9371,"aaa")</f>
        <v/>
      </c>
      <c r="E9371" s="93" t="inlineStr">
        <is>
          <t>바디워시</t>
        </is>
      </c>
      <c r="F9371" s="93" t="inlineStr">
        <is>
          <t>카페24</t>
        </is>
      </c>
      <c r="G9371" s="93" t="inlineStr">
        <is>
          <t>바디워시 1개 -30% off</t>
        </is>
      </c>
      <c r="H9371" s="6" t="n">
        <v>2</v>
      </c>
      <c r="I9371" s="6" t="n"/>
      <c r="J9371" s="93" t="n">
        <v>200801</v>
      </c>
      <c r="L9371" s="93" t="n">
        <v>36400</v>
      </c>
      <c r="M9371" s="93" t="n">
        <v>34270.6</v>
      </c>
      <c r="N9371" s="93" t="n">
        <v>8170</v>
      </c>
      <c r="O9371" s="148" t="n">
        <v>33090.90909090909</v>
      </c>
      <c r="P9371" s="93" t="inlineStr">
        <is>
          <t>카페24바디워시바디워시 1개 -30% off200801</t>
        </is>
      </c>
    </row>
    <row r="9372" customFormat="1" s="93">
      <c r="B9372" s="127" t="n">
        <v>44093</v>
      </c>
      <c r="C9372" s="93">
        <f>TEXT(B9372,"aaa")</f>
        <v/>
      </c>
      <c r="E9372" s="93" t="inlineStr">
        <is>
          <t>바디워시</t>
        </is>
      </c>
      <c r="F9372" s="93" t="inlineStr">
        <is>
          <t>카페24</t>
        </is>
      </c>
      <c r="G9372" s="93" t="inlineStr">
        <is>
          <t>바디워시 2개 -35% off (무료배송)</t>
        </is>
      </c>
      <c r="H9372" s="6" t="n">
        <v>1</v>
      </c>
      <c r="I9372" s="6" t="n"/>
      <c r="J9372" s="93" t="n">
        <v>200801</v>
      </c>
      <c r="L9372" s="93" t="n">
        <v>33800</v>
      </c>
      <c r="M9372" s="93" t="n">
        <v>31822.7</v>
      </c>
      <c r="N9372" s="93" t="n">
        <v>8170</v>
      </c>
      <c r="O9372" s="148" t="n">
        <v>30727.27272727272</v>
      </c>
      <c r="P9372" s="93" t="inlineStr">
        <is>
          <t>카페24바디워시바디워시 2개 -35% off (무료배송)200801</t>
        </is>
      </c>
    </row>
    <row r="9373" customFormat="1" s="93">
      <c r="B9373" s="127" t="n">
        <v>44093</v>
      </c>
      <c r="C9373" s="93">
        <f>TEXT(B9373,"aaa")</f>
        <v/>
      </c>
      <c r="E9373" s="93" t="inlineStr">
        <is>
          <t>토너</t>
        </is>
      </c>
      <c r="F9373" s="93" t="inlineStr">
        <is>
          <t>화해</t>
        </is>
      </c>
      <c r="G9373" s="93" t="inlineStr">
        <is>
          <t>250ml</t>
        </is>
      </c>
      <c r="H9373" s="6" t="n">
        <v>7</v>
      </c>
      <c r="I9373" s="6" t="n"/>
      <c r="J9373" s="93" t="n">
        <v>200801</v>
      </c>
      <c r="L9373" s="93" t="n">
        <v>140000</v>
      </c>
      <c r="M9373" s="93" t="n">
        <v>100800</v>
      </c>
      <c r="N9373" s="93" t="n">
        <v>21560</v>
      </c>
      <c r="O9373" s="148" t="n">
        <v>127272.7272727273</v>
      </c>
      <c r="P9373" s="93" t="inlineStr">
        <is>
          <t>화해토너250ml200801</t>
        </is>
      </c>
    </row>
    <row r="9374" customFormat="1" s="93">
      <c r="B9374" s="127" t="n">
        <v>44093</v>
      </c>
      <c r="C9374" s="93">
        <f>TEXT(B9374,"aaa")</f>
        <v/>
      </c>
      <c r="E9374" s="93" t="inlineStr">
        <is>
          <t>머드크림마스크</t>
        </is>
      </c>
      <c r="F9374" s="93" t="inlineStr">
        <is>
          <t>화해</t>
        </is>
      </c>
      <c r="G9374" s="93" t="inlineStr">
        <is>
          <t>머드크림마스크 100ml</t>
        </is>
      </c>
      <c r="H9374" s="6" t="n">
        <v>1</v>
      </c>
      <c r="I9374" s="6" t="n"/>
      <c r="J9374" s="93" t="n">
        <v>200801</v>
      </c>
      <c r="L9374" s="93" t="n">
        <v>20000</v>
      </c>
      <c r="M9374" s="93" t="n">
        <v>14400</v>
      </c>
      <c r="N9374" s="93" t="n">
        <v>1442</v>
      </c>
      <c r="O9374" s="148" t="n">
        <v>18181.81818181818</v>
      </c>
      <c r="P9374" s="93" t="inlineStr">
        <is>
          <t>화해머드크림마스크머드크림마스크 100ml200801</t>
        </is>
      </c>
    </row>
    <row r="9375" customFormat="1" s="93">
      <c r="B9375" s="127" t="n">
        <v>44093</v>
      </c>
      <c r="C9375" s="93">
        <f>TEXT(B9375,"aaa")</f>
        <v/>
      </c>
      <c r="E9375" s="93" t="inlineStr">
        <is>
          <t>선크림</t>
        </is>
      </c>
      <c r="F9375" s="93" t="inlineStr">
        <is>
          <t>화해</t>
        </is>
      </c>
      <c r="G9375" s="93" t="inlineStr">
        <is>
          <t>선크림 50ml</t>
        </is>
      </c>
      <c r="H9375" s="6" t="n">
        <v>1</v>
      </c>
      <c r="I9375" s="6" t="n"/>
      <c r="J9375" s="93" t="n">
        <v>200801</v>
      </c>
      <c r="L9375" s="93" t="n">
        <v>20000</v>
      </c>
      <c r="M9375" s="93" t="n">
        <v>14400</v>
      </c>
      <c r="N9375" s="93" t="n">
        <v>2345</v>
      </c>
      <c r="O9375" s="148" t="n">
        <v>18181.81818181818</v>
      </c>
      <c r="P9375" s="93" t="inlineStr">
        <is>
          <t>화해선크림선크림 50ml200801</t>
        </is>
      </c>
    </row>
    <row r="9376" customFormat="1" s="93">
      <c r="B9376" s="127" t="n">
        <v>44094</v>
      </c>
      <c r="C9376" s="93">
        <f>TEXT(B9376,"aaa")</f>
        <v/>
      </c>
      <c r="E9376" s="93" t="inlineStr">
        <is>
          <t>토너</t>
        </is>
      </c>
      <c r="F9376" s="93" t="inlineStr">
        <is>
          <t>스타일쉐어</t>
        </is>
      </c>
      <c r="G9376" s="93" t="inlineStr">
        <is>
          <t>250ml</t>
        </is>
      </c>
      <c r="H9376" s="6" t="n">
        <v>5</v>
      </c>
      <c r="I9376" s="6" t="n"/>
      <c r="J9376" s="93" t="n">
        <v>200801</v>
      </c>
      <c r="L9376" s="93" t="n">
        <v>100000</v>
      </c>
      <c r="M9376" s="93" t="n">
        <v>75000</v>
      </c>
      <c r="N9376" s="93" t="n">
        <v>15400</v>
      </c>
      <c r="O9376" s="148" t="n">
        <v>90909.0909090909</v>
      </c>
      <c r="P9376" s="93" t="inlineStr">
        <is>
          <t>스타일쉐어토너250ml200801</t>
        </is>
      </c>
    </row>
    <row r="9377" customFormat="1" s="93">
      <c r="B9377" s="127" t="n">
        <v>44094</v>
      </c>
      <c r="C9377" s="93">
        <f>TEXT(B9377,"aaa")</f>
        <v/>
      </c>
      <c r="E9377" s="93" t="inlineStr">
        <is>
          <t>선크림</t>
        </is>
      </c>
      <c r="F9377" s="93" t="inlineStr">
        <is>
          <t>카페24</t>
        </is>
      </c>
      <c r="G9377" s="93" t="inlineStr">
        <is>
          <t>선크림 50ml</t>
        </is>
      </c>
      <c r="H9377" s="6" t="n">
        <v>1</v>
      </c>
      <c r="I9377" s="6" t="n"/>
      <c r="J9377" s="93" t="n">
        <v>200801</v>
      </c>
      <c r="L9377" s="93" t="n">
        <v>20000</v>
      </c>
      <c r="M9377" s="93" t="n">
        <v>18830</v>
      </c>
      <c r="N9377" s="93" t="n">
        <v>2345</v>
      </c>
      <c r="O9377" s="148" t="n">
        <v>18181.81818181818</v>
      </c>
      <c r="P9377" s="93" t="inlineStr">
        <is>
          <t>카페24선크림선크림 50ml200801</t>
        </is>
      </c>
    </row>
    <row r="9378" customFormat="1" s="93">
      <c r="B9378" s="127" t="n">
        <v>44094</v>
      </c>
      <c r="C9378" s="93">
        <f>TEXT(B9378,"aaa")</f>
        <v/>
      </c>
      <c r="E9378" s="93" t="inlineStr">
        <is>
          <t>선크림</t>
        </is>
      </c>
      <c r="F9378" s="93" t="inlineStr">
        <is>
          <t>카페24</t>
        </is>
      </c>
      <c r="G9378" s="93" t="inlineStr">
        <is>
          <t>선크림 50ml  2set</t>
        </is>
      </c>
      <c r="H9378" s="6" t="n">
        <v>1</v>
      </c>
      <c r="I9378" s="6" t="n"/>
      <c r="J9378" s="93" t="n">
        <v>200801</v>
      </c>
      <c r="L9378" s="93" t="n">
        <v>35000</v>
      </c>
      <c r="M9378" s="93" t="n">
        <v>32952.5</v>
      </c>
      <c r="N9378" s="93" t="n">
        <v>4690</v>
      </c>
      <c r="O9378" s="148" t="n">
        <v>31818.18181818182</v>
      </c>
      <c r="P9378" s="93" t="inlineStr">
        <is>
          <t>카페24선크림선크림 50ml  2set200801</t>
        </is>
      </c>
    </row>
    <row r="9379" customFormat="1" s="93">
      <c r="B9379" s="127" t="n">
        <v>44094</v>
      </c>
      <c r="C9379" s="93">
        <f>TEXT(B9379,"aaa")</f>
        <v/>
      </c>
      <c r="E9379" s="93" t="inlineStr">
        <is>
          <t>어성초진정패키지</t>
        </is>
      </c>
      <c r="F9379" s="93" t="inlineStr">
        <is>
          <t>카페24</t>
        </is>
      </c>
      <c r="G9379" s="93" t="inlineStr">
        <is>
          <t>어성초 진정패키지세트</t>
        </is>
      </c>
      <c r="H9379" s="6" t="n">
        <v>3</v>
      </c>
      <c r="I9379" s="6" t="n"/>
      <c r="J9379" s="93" t="n">
        <v>200801</v>
      </c>
      <c r="L9379" s="93" t="n">
        <v>297000</v>
      </c>
      <c r="M9379" s="93" t="n">
        <v>279625.5</v>
      </c>
      <c r="N9379" s="93" t="n">
        <v>45411</v>
      </c>
      <c r="O9379" s="148" t="n">
        <v>270000</v>
      </c>
      <c r="P9379" s="93" t="inlineStr">
        <is>
          <t>카페24어성초진정패키지어성초 진정패키지세트200801</t>
        </is>
      </c>
    </row>
    <row r="9380" customFormat="1" s="93">
      <c r="B9380" s="127" t="n">
        <v>44094</v>
      </c>
      <c r="C9380" s="93">
        <f>TEXT(B9380,"aaa")</f>
        <v/>
      </c>
      <c r="E9380" s="93" t="inlineStr">
        <is>
          <t>토너+패드 세트</t>
        </is>
      </c>
      <c r="F9380" s="93" t="inlineStr">
        <is>
          <t>카페24</t>
        </is>
      </c>
      <c r="G9380" s="93" t="inlineStr">
        <is>
          <t>[플친단독할인] 좁쌀 진정 세트 토너+클리어 패드-30% off</t>
        </is>
      </c>
      <c r="H9380" s="6" t="n">
        <v>1</v>
      </c>
      <c r="I9380" s="6" t="n"/>
      <c r="J9380" s="93" t="n">
        <v>200801</v>
      </c>
      <c r="L9380" s="93" t="n">
        <v>37100</v>
      </c>
      <c r="M9380" s="93" t="n">
        <v>34929.65</v>
      </c>
      <c r="N9380" s="93" t="n">
        <v>8092</v>
      </c>
      <c r="O9380" s="148" t="n">
        <v>33727.27272727273</v>
      </c>
      <c r="P9380" s="93" t="inlineStr">
        <is>
          <t>카페24토너+패드 세트[플친단독할인] 좁쌀 진정 세트 토너+클리어 패드-30% off200801</t>
        </is>
      </c>
    </row>
    <row r="9381" customFormat="1" s="93">
      <c r="B9381" s="127" t="n">
        <v>44094</v>
      </c>
      <c r="C9381" s="93">
        <f>TEXT(B9381,"aaa")</f>
        <v/>
      </c>
      <c r="E9381" s="93" t="inlineStr">
        <is>
          <t>머드크림마스크</t>
        </is>
      </c>
      <c r="F9381" s="93" t="inlineStr">
        <is>
          <t>카페24</t>
        </is>
      </c>
      <c r="G9381" s="93" t="inlineStr">
        <is>
          <t>머드크림마스크 100ml 2set</t>
        </is>
      </c>
      <c r="H9381" s="6" t="n">
        <v>1</v>
      </c>
      <c r="I9381" s="6" t="n"/>
      <c r="J9381" s="93" t="n">
        <v>200801</v>
      </c>
      <c r="L9381" s="93" t="n">
        <v>35000</v>
      </c>
      <c r="M9381" s="93" t="n">
        <v>32952.5</v>
      </c>
      <c r="N9381" s="93" t="n">
        <v>2884</v>
      </c>
      <c r="O9381" s="148" t="n">
        <v>31818.18181818182</v>
      </c>
      <c r="P9381" s="93" t="inlineStr">
        <is>
          <t>카페24머드크림마스크머드크림마스크 100ml 2set200801</t>
        </is>
      </c>
    </row>
    <row r="9382" customFormat="1" s="93">
      <c r="B9382" s="127" t="n">
        <v>44094</v>
      </c>
      <c r="C9382" s="93">
        <f>TEXT(B9382,"aaa")</f>
        <v/>
      </c>
      <c r="E9382" s="93" t="inlineStr">
        <is>
          <t>마스크팩</t>
        </is>
      </c>
      <c r="F9382" s="93" t="inlineStr">
        <is>
          <t>카페24</t>
        </is>
      </c>
      <c r="G9382" s="93" t="inlineStr">
        <is>
          <t>마스크팩 1매</t>
        </is>
      </c>
      <c r="H9382" s="6" t="n">
        <v>6</v>
      </c>
      <c r="I9382" s="6" t="n"/>
      <c r="J9382" s="93" t="n">
        <v>200801</v>
      </c>
      <c r="L9382" s="93" t="n">
        <v>24000</v>
      </c>
      <c r="M9382" s="93" t="n">
        <v>22596</v>
      </c>
      <c r="N9382" s="93" t="n">
        <v>2382</v>
      </c>
      <c r="O9382" s="148" t="n">
        <v>21818.18181818182</v>
      </c>
      <c r="P9382" s="93" t="inlineStr">
        <is>
          <t>카페24마스크팩마스크팩 1매200801</t>
        </is>
      </c>
    </row>
    <row r="9383" customFormat="1" s="93">
      <c r="B9383" s="127" t="n">
        <v>44094</v>
      </c>
      <c r="C9383" s="93">
        <f>TEXT(B9383,"aaa")</f>
        <v/>
      </c>
      <c r="E9383" s="93" t="inlineStr">
        <is>
          <t>마스크팩</t>
        </is>
      </c>
      <c r="F9383" s="93" t="inlineStr">
        <is>
          <t>카페24</t>
        </is>
      </c>
      <c r="G9383" s="93" t="inlineStr">
        <is>
          <t>마스크팩 10매</t>
        </is>
      </c>
      <c r="H9383" s="6" t="n">
        <v>3</v>
      </c>
      <c r="I9383" s="6" t="n"/>
      <c r="J9383" s="93" t="n">
        <v>200801</v>
      </c>
      <c r="L9383" s="93" t="n">
        <v>60000</v>
      </c>
      <c r="M9383" s="93" t="n">
        <v>56490</v>
      </c>
      <c r="N9383" s="93" t="n">
        <v>11910</v>
      </c>
      <c r="O9383" s="148" t="n">
        <v>54545.45454545454</v>
      </c>
      <c r="P9383" s="93" t="inlineStr">
        <is>
          <t>카페24마스크팩마스크팩 10매200801</t>
        </is>
      </c>
    </row>
    <row r="9384" customFormat="1" s="93">
      <c r="B9384" s="127" t="n">
        <v>44094</v>
      </c>
      <c r="C9384" s="93">
        <f>TEXT(B9384,"aaa")</f>
        <v/>
      </c>
      <c r="E9384" s="93" t="inlineStr">
        <is>
          <t>토너</t>
        </is>
      </c>
      <c r="F9384" s="93" t="inlineStr">
        <is>
          <t>카페24</t>
        </is>
      </c>
      <c r="G9384" s="93" t="inlineStr">
        <is>
          <t>250ml</t>
        </is>
      </c>
      <c r="H9384" s="6" t="n">
        <v>45</v>
      </c>
      <c r="I9384" s="6" t="n"/>
      <c r="J9384" s="93" t="n">
        <v>200801</v>
      </c>
      <c r="L9384" s="93" t="n">
        <v>900000</v>
      </c>
      <c r="M9384" s="93" t="n">
        <v>847350</v>
      </c>
      <c r="N9384" s="93" t="n">
        <v>138600</v>
      </c>
      <c r="O9384" s="148" t="n">
        <v>818181.8181818181</v>
      </c>
      <c r="P9384" s="93" t="inlineStr">
        <is>
          <t>카페24토너250ml200801</t>
        </is>
      </c>
    </row>
    <row r="9385" customFormat="1" s="93">
      <c r="B9385" s="127" t="n">
        <v>44094</v>
      </c>
      <c r="C9385" s="93">
        <f>TEXT(B9385,"aaa")</f>
        <v/>
      </c>
      <c r="E9385" s="93" t="inlineStr">
        <is>
          <t>토너</t>
        </is>
      </c>
      <c r="F9385" s="93" t="inlineStr">
        <is>
          <t>카페24</t>
        </is>
      </c>
      <c r="G9385" s="93" t="inlineStr">
        <is>
          <t>250ml 2set</t>
        </is>
      </c>
      <c r="H9385" s="6" t="n">
        <v>36</v>
      </c>
      <c r="I9385" s="6" t="n"/>
      <c r="J9385" s="93" t="n">
        <v>200801</v>
      </c>
      <c r="L9385" s="93" t="n">
        <v>1260000</v>
      </c>
      <c r="M9385" s="93" t="n">
        <v>1186290</v>
      </c>
      <c r="N9385" s="93" t="n">
        <v>221760</v>
      </c>
      <c r="O9385" s="148" t="n">
        <v>1145454.545454545</v>
      </c>
      <c r="P9385" s="93" t="inlineStr">
        <is>
          <t>카페24토너250ml 2set200801</t>
        </is>
      </c>
    </row>
    <row r="9386" customFormat="1" s="93">
      <c r="B9386" s="127" t="n">
        <v>44094</v>
      </c>
      <c r="C9386" s="93">
        <f>TEXT(B9386,"aaa")</f>
        <v/>
      </c>
      <c r="E9386" s="93" t="inlineStr">
        <is>
          <t>토너</t>
        </is>
      </c>
      <c r="F9386" s="93" t="inlineStr">
        <is>
          <t>카페24</t>
        </is>
      </c>
      <c r="G9386" s="93" t="inlineStr">
        <is>
          <t>500ml</t>
        </is>
      </c>
      <c r="H9386" s="6" t="n">
        <v>50</v>
      </c>
      <c r="I9386" s="6" t="n"/>
      <c r="J9386" s="93" t="n">
        <v>200801</v>
      </c>
      <c r="L9386" s="93" t="n">
        <v>1650000</v>
      </c>
      <c r="M9386" s="93" t="n">
        <v>1553475</v>
      </c>
      <c r="N9386" s="93" t="n">
        <v>216500</v>
      </c>
      <c r="O9386" s="148" t="n">
        <v>1500000</v>
      </c>
      <c r="P9386" s="93" t="inlineStr">
        <is>
          <t>카페24토너500ml200801</t>
        </is>
      </c>
    </row>
    <row r="9387" customFormat="1" s="93">
      <c r="B9387" s="127" t="n">
        <v>44094</v>
      </c>
      <c r="C9387" s="93">
        <f>TEXT(B9387,"aaa")</f>
        <v/>
      </c>
      <c r="E9387" s="93" t="inlineStr">
        <is>
          <t>토너</t>
        </is>
      </c>
      <c r="F9387" s="93" t="inlineStr">
        <is>
          <t>카페24</t>
        </is>
      </c>
      <c r="G9387" s="93" t="inlineStr">
        <is>
          <t>스킨팩 화장솜 60P</t>
        </is>
      </c>
      <c r="H9387" s="6" t="n">
        <v>36</v>
      </c>
      <c r="I9387" s="6" t="n"/>
      <c r="J9387" s="93" t="n">
        <v>200801</v>
      </c>
      <c r="L9387" s="93" t="n">
        <v>108000</v>
      </c>
      <c r="M9387" s="93" t="n">
        <v>101682</v>
      </c>
      <c r="N9387" s="93" t="n">
        <v>39960</v>
      </c>
      <c r="O9387" s="148" t="n">
        <v>98181.81818181818</v>
      </c>
      <c r="P9387" s="93" t="inlineStr">
        <is>
          <t>카페24토너스킨팩 화장솜 60P200801</t>
        </is>
      </c>
    </row>
    <row r="9388" customFormat="1" s="93">
      <c r="B9388" s="127" t="n">
        <v>44094</v>
      </c>
      <c r="C9388" s="93">
        <f>TEXT(B9388,"aaa")</f>
        <v/>
      </c>
      <c r="E9388" s="93" t="inlineStr">
        <is>
          <t>앰플</t>
        </is>
      </c>
      <c r="F9388" s="93" t="inlineStr">
        <is>
          <t>카페24</t>
        </is>
      </c>
      <c r="G9388" s="93" t="inlineStr">
        <is>
          <t>앰플 30ml</t>
        </is>
      </c>
      <c r="H9388" s="6" t="n">
        <v>17</v>
      </c>
      <c r="I9388" s="6" t="n"/>
      <c r="J9388" s="93" t="n">
        <v>200801</v>
      </c>
      <c r="L9388" s="93" t="n">
        <v>476000</v>
      </c>
      <c r="M9388" s="93" t="n">
        <v>448154</v>
      </c>
      <c r="N9388" s="93" t="n">
        <v>57749</v>
      </c>
      <c r="O9388" s="148" t="n">
        <v>432727.2727272727</v>
      </c>
      <c r="P9388" s="93" t="inlineStr">
        <is>
          <t>카페24앰플앰플 30ml200801</t>
        </is>
      </c>
    </row>
    <row r="9389" customFormat="1" s="93">
      <c r="B9389" s="127" t="n">
        <v>44094</v>
      </c>
      <c r="C9389" s="93">
        <f>TEXT(B9389,"aaa")</f>
        <v/>
      </c>
      <c r="E9389" s="93" t="inlineStr">
        <is>
          <t>앰플</t>
        </is>
      </c>
      <c r="F9389" s="93" t="inlineStr">
        <is>
          <t>카페24</t>
        </is>
      </c>
      <c r="G9389" s="93" t="inlineStr">
        <is>
          <t>앰플 30ml  2set</t>
        </is>
      </c>
      <c r="H9389" s="6" t="n">
        <v>1</v>
      </c>
      <c r="I9389" s="6" t="n"/>
      <c r="J9389" s="93" t="n">
        <v>200801</v>
      </c>
      <c r="L9389" s="93" t="n">
        <v>48000</v>
      </c>
      <c r="M9389" s="93" t="n">
        <v>45192</v>
      </c>
      <c r="N9389" s="93" t="n">
        <v>6794</v>
      </c>
      <c r="O9389" s="148" t="n">
        <v>43636.36363636363</v>
      </c>
      <c r="P9389" s="93" t="inlineStr">
        <is>
          <t>카페24앰플앰플 30ml  2set200801</t>
        </is>
      </c>
    </row>
    <row r="9390" customFormat="1" s="93">
      <c r="B9390" s="127" t="n">
        <v>44094</v>
      </c>
      <c r="C9390" s="93">
        <f>TEXT(B9390,"aaa")</f>
        <v/>
      </c>
      <c r="E9390" s="93" t="inlineStr">
        <is>
          <t>수딩크림</t>
        </is>
      </c>
      <c r="F9390" s="93" t="inlineStr">
        <is>
          <t>카페24</t>
        </is>
      </c>
      <c r="G9390" s="93" t="inlineStr">
        <is>
          <t>수딩크림 100ml</t>
        </is>
      </c>
      <c r="H9390" s="6" t="n">
        <v>10</v>
      </c>
      <c r="I9390" s="6" t="n"/>
      <c r="J9390" s="93" t="n">
        <v>200801</v>
      </c>
      <c r="L9390" s="93" t="n">
        <v>380000</v>
      </c>
      <c r="M9390" s="93" t="n">
        <v>357770</v>
      </c>
      <c r="N9390" s="93" t="n">
        <v>30450</v>
      </c>
      <c r="O9390" s="148" t="n">
        <v>345454.5454545454</v>
      </c>
      <c r="P9390" s="93" t="inlineStr">
        <is>
          <t>카페24수딩크림수딩크림 100ml200801</t>
        </is>
      </c>
    </row>
    <row r="9391" customFormat="1" s="93">
      <c r="B9391" s="127" t="n">
        <v>44094</v>
      </c>
      <c r="C9391" s="93">
        <f>TEXT(B9391,"aaa")</f>
        <v/>
      </c>
      <c r="E9391" s="93" t="inlineStr">
        <is>
          <t>클렌징폼</t>
        </is>
      </c>
      <c r="F9391" s="93" t="inlineStr">
        <is>
          <t>카페24</t>
        </is>
      </c>
      <c r="G9391" s="93" t="inlineStr">
        <is>
          <t>클렌징폼 120ml</t>
        </is>
      </c>
      <c r="H9391" s="6" t="n">
        <v>4</v>
      </c>
      <c r="I9391" s="6" t="n"/>
      <c r="J9391" s="93" t="n">
        <v>200801</v>
      </c>
      <c r="L9391" s="93" t="n">
        <v>52000</v>
      </c>
      <c r="M9391" s="93" t="n">
        <v>48958</v>
      </c>
      <c r="N9391" s="93" t="n">
        <v>11000</v>
      </c>
      <c r="O9391" s="148" t="n">
        <v>47272.72727272727</v>
      </c>
      <c r="P9391" s="93" t="inlineStr">
        <is>
          <t>카페24클렌징폼클렌징폼 120ml200801</t>
        </is>
      </c>
    </row>
    <row r="9392" customFormat="1" s="93">
      <c r="B9392" s="127" t="n">
        <v>44094</v>
      </c>
      <c r="C9392" s="93">
        <f>TEXT(B9392,"aaa")</f>
        <v/>
      </c>
      <c r="E9392" s="93" t="inlineStr">
        <is>
          <t>클렌징폼</t>
        </is>
      </c>
      <c r="F9392" s="93" t="inlineStr">
        <is>
          <t>카페24</t>
        </is>
      </c>
      <c r="G9392" s="93" t="inlineStr">
        <is>
          <t>클렌징폼 120ml 2set</t>
        </is>
      </c>
      <c r="H9392" s="6" t="n">
        <v>1</v>
      </c>
      <c r="I9392" s="6" t="n"/>
      <c r="J9392" s="93" t="n">
        <v>200801</v>
      </c>
      <c r="L9392" s="93" t="n">
        <v>24000</v>
      </c>
      <c r="M9392" s="93" t="n">
        <v>22596</v>
      </c>
      <c r="N9392" s="93" t="n">
        <v>2460</v>
      </c>
      <c r="O9392" s="148" t="n">
        <v>21818.18181818182</v>
      </c>
      <c r="P9392" s="93" t="inlineStr">
        <is>
          <t>카페24클렌징폼클렌징폼 120ml 2set200801</t>
        </is>
      </c>
    </row>
    <row r="9393" customFormat="1" s="93">
      <c r="B9393" s="127" t="n">
        <v>44094</v>
      </c>
      <c r="C9393" s="93">
        <f>TEXT(B9393,"aaa")</f>
        <v/>
      </c>
      <c r="E9393" s="93" t="inlineStr">
        <is>
          <t>클렌징폼</t>
        </is>
      </c>
      <c r="F9393" s="93" t="inlineStr">
        <is>
          <t>카페24</t>
        </is>
      </c>
      <c r="G9393" s="93" t="inlineStr">
        <is>
          <t>클렌징폼 120ml 3set</t>
        </is>
      </c>
      <c r="H9393" s="6" t="n">
        <v>2</v>
      </c>
      <c r="I9393" s="6" t="n"/>
      <c r="J9393" s="93" t="n">
        <v>200801</v>
      </c>
      <c r="L9393" s="93" t="n">
        <v>66000</v>
      </c>
      <c r="M9393" s="93" t="n">
        <v>62139</v>
      </c>
      <c r="N9393" s="93" t="n">
        <v>7380</v>
      </c>
      <c r="O9393" s="148" t="n">
        <v>59999.99999999999</v>
      </c>
      <c r="P9393" s="93" t="inlineStr">
        <is>
          <t>카페24클렌징폼클렌징폼 120ml 3set200801</t>
        </is>
      </c>
    </row>
    <row r="9394" customFormat="1" s="93">
      <c r="B9394" s="127" t="n">
        <v>44094</v>
      </c>
      <c r="C9394" s="93">
        <f>TEXT(B9394,"aaa")</f>
        <v/>
      </c>
      <c r="E9394" s="93" t="inlineStr">
        <is>
          <t>바디워시</t>
        </is>
      </c>
      <c r="F9394" s="93" t="inlineStr">
        <is>
          <t>카페24</t>
        </is>
      </c>
      <c r="G9394" s="93" t="inlineStr">
        <is>
          <t>바디워시 1개 -30% off</t>
        </is>
      </c>
      <c r="H9394" s="6" t="n">
        <v>1</v>
      </c>
      <c r="I9394" s="6" t="n"/>
      <c r="J9394" s="93" t="n">
        <v>200801</v>
      </c>
      <c r="L9394" s="93" t="n">
        <v>18200</v>
      </c>
      <c r="M9394" s="93" t="n">
        <v>17135.3</v>
      </c>
      <c r="N9394" s="93" t="n">
        <v>4085</v>
      </c>
      <c r="O9394" s="148" t="n">
        <v>16545.45454545454</v>
      </c>
      <c r="P9394" s="93" t="inlineStr">
        <is>
          <t>카페24바디워시바디워시 1개 -30% off200801</t>
        </is>
      </c>
    </row>
    <row r="9395" customFormat="1" s="93">
      <c r="B9395" s="127" t="n">
        <v>44094</v>
      </c>
      <c r="C9395" s="93">
        <f>TEXT(B9395,"aaa")</f>
        <v/>
      </c>
      <c r="E9395" s="93" t="inlineStr">
        <is>
          <t>토너</t>
        </is>
      </c>
      <c r="F9395" s="93" t="inlineStr">
        <is>
          <t>화해</t>
        </is>
      </c>
      <c r="G9395" s="93" t="inlineStr">
        <is>
          <t>250ml</t>
        </is>
      </c>
      <c r="H9395" s="6" t="n">
        <v>8</v>
      </c>
      <c r="I9395" s="6" t="n"/>
      <c r="J9395" s="93" t="n">
        <v>200801</v>
      </c>
      <c r="L9395" s="93" t="n">
        <v>160000</v>
      </c>
      <c r="M9395" s="93" t="n">
        <v>115200</v>
      </c>
      <c r="N9395" s="93" t="n">
        <v>24640</v>
      </c>
      <c r="O9395" s="148" t="n">
        <v>145454.5454545454</v>
      </c>
      <c r="P9395" s="93" t="inlineStr">
        <is>
          <t>화해토너250ml200801</t>
        </is>
      </c>
    </row>
    <row r="9396" customFormat="1" s="93">
      <c r="B9396" s="127" t="n">
        <v>44094</v>
      </c>
      <c r="C9396" s="93">
        <f>TEXT(B9396,"aaa")</f>
        <v/>
      </c>
      <c r="E9396" s="93" t="inlineStr">
        <is>
          <t>토너</t>
        </is>
      </c>
      <c r="F9396" s="93" t="inlineStr">
        <is>
          <t>랄라블라</t>
        </is>
      </c>
      <c r="G9396" s="93" t="inlineStr">
        <is>
          <t>250ml</t>
        </is>
      </c>
      <c r="H9396" s="6" t="n">
        <v>936</v>
      </c>
      <c r="I9396" s="6" t="n"/>
      <c r="J9396" s="93" t="n">
        <v>200801</v>
      </c>
      <c r="L9396" s="93" t="n">
        <v>8487648</v>
      </c>
      <c r="M9396" s="93" t="n">
        <v>8487648</v>
      </c>
      <c r="N9396" s="93" t="n">
        <v>2882880</v>
      </c>
      <c r="O9396" s="148" t="n">
        <v>7716043.636363636</v>
      </c>
      <c r="P9396" s="93" t="inlineStr">
        <is>
          <t>랄라블라토너250ml200801</t>
        </is>
      </c>
    </row>
    <row r="9397" customFormat="1" s="93">
      <c r="B9397" s="127" t="n">
        <v>44094</v>
      </c>
      <c r="C9397" s="93">
        <f>TEXT(B9397,"aaa")</f>
        <v/>
      </c>
      <c r="E9397" s="93" t="inlineStr">
        <is>
          <t>토너</t>
        </is>
      </c>
      <c r="F9397" s="93" t="inlineStr">
        <is>
          <t>랄라블라</t>
        </is>
      </c>
      <c r="G9397" s="93" t="inlineStr">
        <is>
          <t>500ml</t>
        </is>
      </c>
      <c r="H9397" s="6" t="n">
        <v>3</v>
      </c>
      <c r="I9397" s="6" t="n"/>
      <c r="J9397" s="93" t="n">
        <v>200801</v>
      </c>
      <c r="L9397" s="93" t="n">
        <v>47454</v>
      </c>
      <c r="M9397" s="93" t="n">
        <v>47454</v>
      </c>
      <c r="N9397" s="93" t="n">
        <v>12990</v>
      </c>
      <c r="O9397" s="148" t="n">
        <v>43140</v>
      </c>
      <c r="P9397" s="93" t="inlineStr">
        <is>
          <t>랄라블라토너500ml200801</t>
        </is>
      </c>
    </row>
    <row r="9398" customFormat="1" s="93">
      <c r="B9398" s="127" t="n">
        <v>44094</v>
      </c>
      <c r="C9398" s="93">
        <f>TEXT(B9398,"aaa")</f>
        <v/>
      </c>
      <c r="E9398" s="93" t="inlineStr">
        <is>
          <t>마스크팩</t>
        </is>
      </c>
      <c r="F9398" s="93" t="inlineStr">
        <is>
          <t>랄라블라</t>
        </is>
      </c>
      <c r="G9398" s="93" t="inlineStr">
        <is>
          <t>마스크팩 1매</t>
        </is>
      </c>
      <c r="H9398" s="6" t="n">
        <v>401</v>
      </c>
      <c r="I9398" s="6" t="n"/>
      <c r="J9398" s="93" t="n">
        <v>200801</v>
      </c>
      <c r="L9398" s="93" t="n">
        <v>430273</v>
      </c>
      <c r="M9398" s="93" t="n">
        <v>430273</v>
      </c>
      <c r="N9398" s="93" t="n">
        <v>159197</v>
      </c>
      <c r="O9398" s="148" t="n">
        <v>391157.2727272727</v>
      </c>
      <c r="P9398" s="93" t="inlineStr">
        <is>
          <t>랄라블라마스크팩마스크팩 1매200801</t>
        </is>
      </c>
    </row>
    <row r="9399" customFormat="1" s="93">
      <c r="B9399" s="127" t="n">
        <v>44094</v>
      </c>
      <c r="C9399" s="93">
        <f>TEXT(B9399,"aaa")</f>
        <v/>
      </c>
      <c r="E9399" s="93" t="inlineStr">
        <is>
          <t>수딩크림 증정기획</t>
        </is>
      </c>
      <c r="F9399" s="93" t="inlineStr">
        <is>
          <t>랄라블라</t>
        </is>
      </c>
      <c r="G9399" s="93" t="inlineStr">
        <is>
          <t>수딩크림 증정기획</t>
        </is>
      </c>
      <c r="H9399" s="6" t="n">
        <v>38</v>
      </c>
      <c r="I9399" s="6" t="n"/>
      <c r="J9399" s="93" t="n">
        <v>200801</v>
      </c>
      <c r="L9399" s="93" t="n">
        <v>650978</v>
      </c>
      <c r="M9399" s="93" t="n">
        <v>650978</v>
      </c>
      <c r="N9399" s="93" t="n">
        <v>155610</v>
      </c>
      <c r="O9399" s="148" t="n">
        <v>591798.1818181818</v>
      </c>
      <c r="P9399" s="93" t="inlineStr">
        <is>
          <t>랄라블라수딩크림 증정기획수딩크림 증정기획200801</t>
        </is>
      </c>
    </row>
    <row r="9400" customFormat="1" s="93">
      <c r="B9400" s="127" t="n">
        <v>44094</v>
      </c>
      <c r="C9400" s="93">
        <f>TEXT(B9400,"aaa")</f>
        <v/>
      </c>
      <c r="E9400" s="93" t="inlineStr">
        <is>
          <t>수딩크림</t>
        </is>
      </c>
      <c r="F9400" s="93" t="inlineStr">
        <is>
          <t>랄라블라</t>
        </is>
      </c>
      <c r="G9400" s="93" t="inlineStr">
        <is>
          <t>수딩크림 100ml</t>
        </is>
      </c>
      <c r="H9400" s="6" t="n">
        <v>63</v>
      </c>
      <c r="I9400" s="6" t="n"/>
      <c r="J9400" s="93" t="n">
        <v>200801</v>
      </c>
      <c r="L9400" s="93" t="n">
        <v>1240533</v>
      </c>
      <c r="M9400" s="93" t="n">
        <v>1240533</v>
      </c>
      <c r="N9400" s="93" t="n">
        <v>191835</v>
      </c>
      <c r="O9400" s="148" t="n">
        <v>1127757.272727273</v>
      </c>
      <c r="P9400" s="93" t="inlineStr">
        <is>
          <t>랄라블라수딩크림수딩크림 100ml200801</t>
        </is>
      </c>
    </row>
    <row r="9401" customFormat="1" s="93">
      <c r="B9401" s="127" t="n">
        <v>44094</v>
      </c>
      <c r="C9401" s="93">
        <f>TEXT(B9401,"aaa")</f>
        <v/>
      </c>
      <c r="E9401" s="93" t="inlineStr">
        <is>
          <t>앰플 기획세트</t>
        </is>
      </c>
      <c r="F9401" s="93" t="inlineStr">
        <is>
          <t>랄라블라</t>
        </is>
      </c>
      <c r="G9401" s="93" t="inlineStr">
        <is>
          <t>앰플 기획세트</t>
        </is>
      </c>
      <c r="H9401" s="6" t="n">
        <v>139</v>
      </c>
      <c r="I9401" s="6" t="n"/>
      <c r="J9401" s="93" t="n">
        <v>200801</v>
      </c>
      <c r="L9401" s="93" t="n">
        <v>2067903</v>
      </c>
      <c r="M9401" s="93" t="n">
        <v>2067903</v>
      </c>
      <c r="N9401" s="93" t="n">
        <v>450360</v>
      </c>
      <c r="O9401" s="148" t="n">
        <v>1879911.818181818</v>
      </c>
      <c r="P9401" s="93" t="inlineStr">
        <is>
          <t>랄라블라앰플 기획세트앰플 기획세트200801</t>
        </is>
      </c>
    </row>
    <row r="9402" customFormat="1" s="93">
      <c r="B9402" s="127" t="n">
        <v>44094</v>
      </c>
      <c r="C9402" s="93">
        <f>TEXT(B9402,"aaa")</f>
        <v/>
      </c>
      <c r="E9402" s="93" t="inlineStr">
        <is>
          <t>클렌징폼 기획세트</t>
        </is>
      </c>
      <c r="F9402" s="93" t="inlineStr">
        <is>
          <t>랄라블라</t>
        </is>
      </c>
      <c r="G9402" s="93" t="inlineStr">
        <is>
          <t>클렌징폼 기획세트</t>
        </is>
      </c>
      <c r="H9402" s="6" t="n">
        <v>12</v>
      </c>
      <c r="I9402" s="6" t="n"/>
      <c r="J9402" s="93" t="n">
        <v>200801</v>
      </c>
      <c r="L9402" s="93" t="n">
        <v>83568</v>
      </c>
      <c r="M9402" s="93" t="n">
        <v>83568</v>
      </c>
      <c r="N9402" s="93" t="n">
        <v>40176</v>
      </c>
      <c r="O9402" s="148" t="n">
        <v>75970.90909090909</v>
      </c>
      <c r="P9402" s="93" t="inlineStr">
        <is>
          <t>랄라블라클렌징폼 기획세트클렌징폼 기획세트200801</t>
        </is>
      </c>
    </row>
    <row r="9403" customFormat="1" s="93">
      <c r="B9403" s="127" t="n">
        <v>44094</v>
      </c>
      <c r="C9403" s="93">
        <f>TEXT(B9403,"aaa")</f>
        <v/>
      </c>
      <c r="E9403" s="93" t="inlineStr">
        <is>
          <t>토너 기획세트</t>
        </is>
      </c>
      <c r="F9403" s="93" t="inlineStr">
        <is>
          <t>랄라블라</t>
        </is>
      </c>
      <c r="G9403" s="93" t="inlineStr">
        <is>
          <t>토너 기획세트</t>
        </is>
      </c>
      <c r="H9403" s="6" t="n">
        <v>1</v>
      </c>
      <c r="I9403" s="6" t="n"/>
      <c r="J9403" s="93" t="n">
        <v>200801</v>
      </c>
      <c r="L9403" s="93" t="n">
        <v>9716</v>
      </c>
      <c r="M9403" s="93" t="n">
        <v>9716</v>
      </c>
      <c r="N9403" s="93" t="n">
        <v>5705</v>
      </c>
      <c r="O9403" s="148" t="n">
        <v>8832.727272727272</v>
      </c>
      <c r="P9403" s="93" t="inlineStr">
        <is>
          <t>랄라블라토너 기획세트토너 기획세트200801</t>
        </is>
      </c>
    </row>
    <row r="9404" customFormat="1" s="93">
      <c r="B9404" s="127" t="n">
        <v>44094</v>
      </c>
      <c r="C9404" s="93">
        <f>TEXT(B9404,"aaa")</f>
        <v/>
      </c>
      <c r="E9404" s="93" t="inlineStr">
        <is>
          <t>클렌징폼</t>
        </is>
      </c>
      <c r="F9404" s="93" t="inlineStr">
        <is>
          <t>랄라블라</t>
        </is>
      </c>
      <c r="G9404" s="93" t="inlineStr">
        <is>
          <t>클렌징폼 120ml</t>
        </is>
      </c>
      <c r="H9404" s="6" t="n">
        <v>55</v>
      </c>
      <c r="I9404" s="6" t="n"/>
      <c r="J9404" s="93" t="n">
        <v>200801</v>
      </c>
      <c r="L9404" s="93" t="n">
        <v>373505</v>
      </c>
      <c r="M9404" s="93" t="n">
        <v>373505</v>
      </c>
      <c r="N9404" s="93" t="n">
        <v>151250</v>
      </c>
      <c r="O9404" s="148" t="n">
        <v>339550</v>
      </c>
      <c r="P9404" s="93" t="inlineStr">
        <is>
          <t>랄라블라클렌징폼클렌징폼 120ml200801</t>
        </is>
      </c>
    </row>
    <row r="9405" customFormat="1" s="93">
      <c r="B9405" s="127" t="n">
        <v>44094</v>
      </c>
      <c r="C9405" s="93">
        <f>TEXT(B9405,"aaa")</f>
        <v/>
      </c>
      <c r="E9405" s="93" t="inlineStr">
        <is>
          <t>토너 증정기획</t>
        </is>
      </c>
      <c r="F9405" s="93" t="inlineStr">
        <is>
          <t>랄라블라</t>
        </is>
      </c>
      <c r="G9405" s="93" t="inlineStr">
        <is>
          <t>토너 증정기획</t>
        </is>
      </c>
      <c r="H9405" s="6" t="n">
        <v>1</v>
      </c>
      <c r="I9405" s="6" t="n"/>
      <c r="J9405" s="93" t="n">
        <v>200801</v>
      </c>
      <c r="L9405" s="93" t="n">
        <v>9457</v>
      </c>
      <c r="M9405" s="93" t="n">
        <v>9457</v>
      </c>
      <c r="N9405" s="93" t="n">
        <v>4440</v>
      </c>
      <c r="O9405" s="148" t="n">
        <v>8597.272727272726</v>
      </c>
      <c r="P9405" s="93" t="inlineStr">
        <is>
          <t>랄라블라토너 증정기획토너 증정기획200801</t>
        </is>
      </c>
    </row>
    <row r="9406" customFormat="1" s="93">
      <c r="B9406" s="127" t="n">
        <v>44094</v>
      </c>
      <c r="C9406" s="93">
        <f>TEXT(B9406,"aaa")</f>
        <v/>
      </c>
      <c r="E9406" s="93" t="inlineStr">
        <is>
          <t>선크림</t>
        </is>
      </c>
      <c r="F9406" s="93" t="inlineStr">
        <is>
          <t>랄라블라</t>
        </is>
      </c>
      <c r="G9406" s="93" t="inlineStr">
        <is>
          <t>선크림 50ml</t>
        </is>
      </c>
      <c r="H9406" s="6" t="n">
        <v>34</v>
      </c>
      <c r="I9406" s="6" t="n"/>
      <c r="J9406" s="93" t="n">
        <v>200801</v>
      </c>
      <c r="L9406" s="93" t="n">
        <v>340000</v>
      </c>
      <c r="M9406" s="93" t="n">
        <v>340000</v>
      </c>
      <c r="N9406" s="93" t="n">
        <v>79730</v>
      </c>
      <c r="O9406" s="148" t="n">
        <v>309090.9090909091</v>
      </c>
      <c r="P9406" s="93" t="inlineStr">
        <is>
          <t>랄라블라선크림선크림 50ml200801</t>
        </is>
      </c>
    </row>
    <row r="9407" customFormat="1" s="93">
      <c r="B9407" s="127" t="n">
        <v>44094</v>
      </c>
      <c r="C9407" s="93">
        <f>TEXT(B9407,"aaa")</f>
        <v/>
      </c>
      <c r="E9407" s="93" t="inlineStr">
        <is>
          <t>대용량 기획세트</t>
        </is>
      </c>
      <c r="F9407" s="93" t="inlineStr">
        <is>
          <t>랄라블라</t>
        </is>
      </c>
      <c r="G9407" s="93" t="inlineStr">
        <is>
          <t>대용량 기획세트</t>
        </is>
      </c>
      <c r="H9407" s="6" t="n">
        <v>22</v>
      </c>
      <c r="I9407" s="6" t="n"/>
      <c r="J9407" s="93" t="n">
        <v>200801</v>
      </c>
      <c r="L9407" s="93" t="n">
        <v>347996</v>
      </c>
      <c r="M9407" s="93" t="n">
        <v>347996</v>
      </c>
      <c r="N9407" s="93" t="n">
        <v>124080</v>
      </c>
      <c r="O9407" s="148" t="n">
        <v>316360</v>
      </c>
      <c r="P9407" s="93" t="inlineStr">
        <is>
          <t>랄라블라대용량 기획세트대용량 기획세트200801</t>
        </is>
      </c>
    </row>
    <row r="9408" customFormat="1" s="93">
      <c r="B9408" s="127" t="n">
        <v>44094</v>
      </c>
      <c r="C9408" s="93">
        <f>TEXT(B9408,"aaa")</f>
        <v/>
      </c>
      <c r="E9408" s="93" t="inlineStr">
        <is>
          <t>마스크팩</t>
        </is>
      </c>
      <c r="F9408" s="93" t="inlineStr">
        <is>
          <t>랄라블라</t>
        </is>
      </c>
      <c r="G9408" s="93" t="inlineStr">
        <is>
          <t>마스크 5+1 기획세트</t>
        </is>
      </c>
      <c r="H9408" s="6" t="n">
        <v>106</v>
      </c>
      <c r="I9408" s="6" t="n"/>
      <c r="J9408" s="93" t="n">
        <v>200801</v>
      </c>
      <c r="L9408" s="93" t="n">
        <v>593282</v>
      </c>
      <c r="M9408" s="93" t="n">
        <v>593282</v>
      </c>
      <c r="N9408" s="93" t="n">
        <v>281960</v>
      </c>
      <c r="O9408" s="148" t="n">
        <v>539347.2727272727</v>
      </c>
      <c r="P9408" s="93" t="inlineStr">
        <is>
          <t>랄라블라마스크팩마스크 5+1 기획세트200801</t>
        </is>
      </c>
    </row>
    <row r="9409" customFormat="1" s="93">
      <c r="B9409" s="127" t="n">
        <v>44095</v>
      </c>
      <c r="C9409" s="93">
        <f>TEXT(B9409,"aaa")</f>
        <v/>
      </c>
      <c r="E9409" s="93" t="inlineStr">
        <is>
          <t>토너</t>
        </is>
      </c>
      <c r="F9409" s="93" t="inlineStr">
        <is>
          <t>W컨셉</t>
        </is>
      </c>
      <c r="G9409" s="93" t="inlineStr">
        <is>
          <t>250ml</t>
        </is>
      </c>
      <c r="H9409" s="6" t="n">
        <v>4</v>
      </c>
      <c r="I9409" s="6" t="n"/>
      <c r="J9409" s="93" t="n">
        <v>200801</v>
      </c>
      <c r="L9409" s="93" t="n">
        <v>80000</v>
      </c>
      <c r="M9409" s="93" t="n">
        <v>57600</v>
      </c>
      <c r="N9409" s="93" t="n">
        <v>12320</v>
      </c>
      <c r="O9409" s="148" t="n">
        <v>72727.27272727272</v>
      </c>
      <c r="P9409" s="93" t="inlineStr">
        <is>
          <t>W컨셉토너250ml200801</t>
        </is>
      </c>
    </row>
    <row r="9410" customFormat="1" s="93">
      <c r="B9410" s="127" t="n">
        <v>44095</v>
      </c>
      <c r="C9410" s="93">
        <f>TEXT(B9410,"aaa")</f>
        <v/>
      </c>
      <c r="E9410" s="93" t="inlineStr">
        <is>
          <t>토너</t>
        </is>
      </c>
      <c r="F9410" s="93" t="inlineStr">
        <is>
          <t>W컨셉</t>
        </is>
      </c>
      <c r="G9410" s="93" t="inlineStr">
        <is>
          <t>250ml 2set</t>
        </is>
      </c>
      <c r="H9410" s="6" t="n">
        <v>16</v>
      </c>
      <c r="I9410" s="6" t="n"/>
      <c r="J9410" s="93" t="n">
        <v>200801</v>
      </c>
      <c r="L9410" s="93" t="n">
        <v>560000</v>
      </c>
      <c r="M9410" s="93" t="n">
        <v>403200</v>
      </c>
      <c r="N9410" s="93" t="n">
        <v>98560</v>
      </c>
      <c r="O9410" s="148" t="n">
        <v>509090.9090909091</v>
      </c>
      <c r="P9410" s="93" t="inlineStr">
        <is>
          <t>W컨셉토너250ml 2set200801</t>
        </is>
      </c>
    </row>
    <row r="9411" customFormat="1" s="93">
      <c r="B9411" s="127" t="n">
        <v>44095</v>
      </c>
      <c r="C9411" s="93">
        <f>TEXT(B9411,"aaa")</f>
        <v/>
      </c>
      <c r="E9411" s="93" t="inlineStr">
        <is>
          <t>토너</t>
        </is>
      </c>
      <c r="F9411" s="93" t="inlineStr">
        <is>
          <t>스타일쉐어</t>
        </is>
      </c>
      <c r="G9411" s="93" t="inlineStr">
        <is>
          <t>250ml</t>
        </is>
      </c>
      <c r="H9411" s="6" t="n">
        <v>7</v>
      </c>
      <c r="I9411" s="6" t="n"/>
      <c r="J9411" s="93" t="n">
        <v>200801</v>
      </c>
      <c r="L9411" s="93" t="n">
        <v>140000</v>
      </c>
      <c r="M9411" s="93" t="n">
        <v>105000</v>
      </c>
      <c r="N9411" s="93" t="n">
        <v>21560</v>
      </c>
      <c r="O9411" s="148" t="n">
        <v>127272.7272727273</v>
      </c>
      <c r="P9411" s="93" t="inlineStr">
        <is>
          <t>스타일쉐어토너250ml200801</t>
        </is>
      </c>
    </row>
    <row r="9412" customFormat="1" s="93">
      <c r="B9412" s="127" t="n">
        <v>44095</v>
      </c>
      <c r="C9412" s="93">
        <f>TEXT(B9412,"aaa")</f>
        <v/>
      </c>
      <c r="E9412" s="93" t="inlineStr">
        <is>
          <t>토너</t>
        </is>
      </c>
      <c r="F9412" s="93" t="inlineStr">
        <is>
          <t>아누아 CS</t>
        </is>
      </c>
      <c r="G9412" s="93" t="inlineStr">
        <is>
          <t>250ml</t>
        </is>
      </c>
      <c r="H9412" s="6" t="n">
        <v>2</v>
      </c>
      <c r="I9412" s="6" t="n"/>
      <c r="J9412" s="93" t="n">
        <v>200801</v>
      </c>
      <c r="L9412" s="93" t="n">
        <v>0</v>
      </c>
      <c r="M9412" s="93" t="n">
        <v>0</v>
      </c>
      <c r="N9412" s="93" t="n">
        <v>6160</v>
      </c>
      <c r="O9412" s="148" t="n">
        <v>0</v>
      </c>
      <c r="P9412" s="93" t="inlineStr">
        <is>
          <t>아누아 CS토너250ml200801</t>
        </is>
      </c>
    </row>
    <row r="9413" customFormat="1" s="93">
      <c r="B9413" s="127" t="n">
        <v>44095</v>
      </c>
      <c r="C9413" s="93">
        <f>TEXT(B9413,"aaa")</f>
        <v/>
      </c>
      <c r="E9413" s="93" t="inlineStr">
        <is>
          <t>선크림</t>
        </is>
      </c>
      <c r="F9413" s="93" t="inlineStr">
        <is>
          <t>카페24</t>
        </is>
      </c>
      <c r="G9413" s="93" t="inlineStr">
        <is>
          <t>선크림 50ml</t>
        </is>
      </c>
      <c r="H9413" s="6" t="n">
        <v>3</v>
      </c>
      <c r="I9413" s="6" t="n"/>
      <c r="J9413" s="93" t="n">
        <v>200801</v>
      </c>
      <c r="L9413" s="93" t="n">
        <v>60000</v>
      </c>
      <c r="M9413" s="93" t="n">
        <v>56490</v>
      </c>
      <c r="N9413" s="93" t="n">
        <v>7035</v>
      </c>
      <c r="O9413" s="148" t="n">
        <v>54545.45454545454</v>
      </c>
      <c r="P9413" s="93" t="inlineStr">
        <is>
          <t>카페24선크림선크림 50ml200801</t>
        </is>
      </c>
    </row>
    <row r="9414" customFormat="1" s="93">
      <c r="B9414" s="127" t="n">
        <v>44095</v>
      </c>
      <c r="C9414" s="93">
        <f>TEXT(B9414,"aaa")</f>
        <v/>
      </c>
      <c r="E9414" s="93" t="inlineStr">
        <is>
          <t>어성초진정패키지</t>
        </is>
      </c>
      <c r="F9414" s="93" t="inlineStr">
        <is>
          <t>카페24</t>
        </is>
      </c>
      <c r="G9414" s="93" t="inlineStr">
        <is>
          <t>어성초 진정패키지세트</t>
        </is>
      </c>
      <c r="H9414" s="6" t="n">
        <v>5</v>
      </c>
      <c r="I9414" s="6" t="n"/>
      <c r="J9414" s="93" t="n">
        <v>200801</v>
      </c>
      <c r="L9414" s="93" t="n">
        <v>495000</v>
      </c>
      <c r="M9414" s="93" t="n">
        <v>466042.5</v>
      </c>
      <c r="N9414" s="93" t="n">
        <v>75685</v>
      </c>
      <c r="O9414" s="148" t="n">
        <v>449999.9999999999</v>
      </c>
      <c r="P9414" s="93" t="inlineStr">
        <is>
          <t>카페24어성초진정패키지어성초 진정패키지세트200801</t>
        </is>
      </c>
    </row>
    <row r="9415" customFormat="1" s="93">
      <c r="B9415" s="127" t="n">
        <v>44095</v>
      </c>
      <c r="C9415" s="93">
        <f>TEXT(B9415,"aaa")</f>
        <v/>
      </c>
      <c r="E9415" s="93" t="inlineStr">
        <is>
          <t>토너+패드 세트</t>
        </is>
      </c>
      <c r="F9415" s="93" t="inlineStr">
        <is>
          <t>카페24</t>
        </is>
      </c>
      <c r="G9415" s="93" t="inlineStr">
        <is>
          <t>[플친단독할인] 좁쌀 진정 세트 토너+클리어 패드-30% off</t>
        </is>
      </c>
      <c r="H9415" s="6" t="n">
        <v>1</v>
      </c>
      <c r="I9415" s="6" t="n"/>
      <c r="J9415" s="93" t="n">
        <v>200801</v>
      </c>
      <c r="L9415" s="93" t="n">
        <v>37100</v>
      </c>
      <c r="M9415" s="93" t="n">
        <v>34929.65</v>
      </c>
      <c r="N9415" s="93" t="n">
        <v>8092</v>
      </c>
      <c r="O9415" s="148" t="n">
        <v>33727.27272727273</v>
      </c>
      <c r="P9415" s="93" t="inlineStr">
        <is>
          <t>카페24토너+패드 세트[플친단독할인] 좁쌀 진정 세트 토너+클리어 패드-30% off200801</t>
        </is>
      </c>
    </row>
    <row r="9416" customFormat="1" s="93">
      <c r="B9416" s="127" t="n">
        <v>44095</v>
      </c>
      <c r="C9416" s="93">
        <f>TEXT(B9416,"aaa")</f>
        <v/>
      </c>
      <c r="E9416" s="93" t="inlineStr">
        <is>
          <t>클리어 패드</t>
        </is>
      </c>
      <c r="F9416" s="93" t="inlineStr">
        <is>
          <t>카페24</t>
        </is>
      </c>
      <c r="G9416" s="93" t="inlineStr">
        <is>
          <t>어성초 77 클리어 패드 1개-20% off</t>
        </is>
      </c>
      <c r="H9416" s="6" t="n">
        <v>8</v>
      </c>
      <c r="I9416" s="6" t="n"/>
      <c r="J9416" s="93" t="n">
        <v>200801</v>
      </c>
      <c r="L9416" s="93" t="n">
        <v>179200</v>
      </c>
      <c r="M9416" s="93" t="n">
        <v>168716.8</v>
      </c>
      <c r="N9416" s="93" t="n">
        <v>40096</v>
      </c>
      <c r="O9416" s="148" t="n">
        <v>162909.0909090909</v>
      </c>
      <c r="P9416" s="93" t="inlineStr">
        <is>
          <t>카페24클리어 패드어성초 77 클리어 패드 1개-20% off200801</t>
        </is>
      </c>
    </row>
    <row r="9417" customFormat="1" s="93">
      <c r="B9417" s="127" t="n">
        <v>44095</v>
      </c>
      <c r="C9417" s="93">
        <f>TEXT(B9417,"aaa")</f>
        <v/>
      </c>
      <c r="E9417" s="93" t="inlineStr">
        <is>
          <t>클리어 패드</t>
        </is>
      </c>
      <c r="F9417" s="93" t="inlineStr">
        <is>
          <t>카페24</t>
        </is>
      </c>
      <c r="G9417" s="93" t="inlineStr">
        <is>
          <t>어성초 77 클리어 패드 2개-30% off</t>
        </is>
      </c>
      <c r="H9417" s="6" t="n">
        <v>3</v>
      </c>
      <c r="I9417" s="6" t="n"/>
      <c r="J9417" s="93" t="n">
        <v>200801</v>
      </c>
      <c r="L9417" s="93" t="n">
        <v>117600</v>
      </c>
      <c r="M9417" s="93" t="n">
        <v>110720.4</v>
      </c>
      <c r="N9417" s="93" t="n">
        <v>30072</v>
      </c>
      <c r="O9417" s="148" t="n">
        <v>106909.0909090909</v>
      </c>
      <c r="P9417" s="93" t="inlineStr">
        <is>
          <t>카페24클리어 패드어성초 77 클리어 패드 2개-30% off200801</t>
        </is>
      </c>
    </row>
    <row r="9418" customFormat="1" s="93">
      <c r="B9418" s="127" t="n">
        <v>44095</v>
      </c>
      <c r="C9418" s="93">
        <f>TEXT(B9418,"aaa")</f>
        <v/>
      </c>
      <c r="E9418" s="93" t="inlineStr">
        <is>
          <t>토너+패드 세트</t>
        </is>
      </c>
      <c r="F9418" s="93" t="inlineStr">
        <is>
          <t>카페24</t>
        </is>
      </c>
      <c r="G9418" s="93" t="inlineStr">
        <is>
          <t>좁쌀 진정 세트 토너+클리어 패드-30% off</t>
        </is>
      </c>
      <c r="H9418" s="6" t="n">
        <v>7</v>
      </c>
      <c r="I9418" s="6" t="n"/>
      <c r="J9418" s="93" t="n">
        <v>200801</v>
      </c>
      <c r="L9418" s="93" t="n">
        <v>259700</v>
      </c>
      <c r="M9418" s="93" t="n">
        <v>244507.55</v>
      </c>
      <c r="N9418" s="93" t="n">
        <v>56644</v>
      </c>
      <c r="O9418" s="148" t="n">
        <v>236090.9090909091</v>
      </c>
      <c r="P9418" s="93" t="inlineStr">
        <is>
          <t>카페24토너+패드 세트좁쌀 진정 세트 토너+클리어 패드-30% off200801</t>
        </is>
      </c>
    </row>
    <row r="9419" customFormat="1" s="93">
      <c r="B9419" s="127" t="n">
        <v>44095</v>
      </c>
      <c r="C9419" s="93">
        <f>TEXT(B9419,"aaa")</f>
        <v/>
      </c>
      <c r="E9419" s="93" t="inlineStr">
        <is>
          <t>수분 보충 세트</t>
        </is>
      </c>
      <c r="F9419" s="93" t="inlineStr">
        <is>
          <t>카페24</t>
        </is>
      </c>
      <c r="G9419" s="93" t="inlineStr">
        <is>
          <t>어성초 77 토너 250ml + 어성초 70 로션 200ml -30%</t>
        </is>
      </c>
      <c r="H9419" s="6" t="n">
        <v>14</v>
      </c>
      <c r="I9419" s="6" t="n"/>
      <c r="J9419" s="93" t="n">
        <v>200801</v>
      </c>
      <c r="L9419" s="93" t="n">
        <v>490000</v>
      </c>
      <c r="M9419" s="93" t="n">
        <v>461335</v>
      </c>
      <c r="N9419" s="93" t="n">
        <v>103852</v>
      </c>
      <c r="O9419" s="148" t="n">
        <v>445454.5454545454</v>
      </c>
      <c r="P9419" s="93" t="inlineStr">
        <is>
          <t>카페24수분 보충 세트어성초 77 토너 250ml + 어성초 70 로션 200ml -30%200801</t>
        </is>
      </c>
    </row>
    <row r="9420" customFormat="1" s="93">
      <c r="B9420" s="127" t="n">
        <v>44095</v>
      </c>
      <c r="C9420" s="93">
        <f>TEXT(B9420,"aaa")</f>
        <v/>
      </c>
      <c r="E9420" s="93" t="inlineStr">
        <is>
          <t>로션</t>
        </is>
      </c>
      <c r="F9420" s="93" t="inlineStr">
        <is>
          <t>카페24</t>
        </is>
      </c>
      <c r="G9420" s="93" t="inlineStr">
        <is>
          <t>어성초 70 데일리 릴리프 로션 1개 -20% off</t>
        </is>
      </c>
      <c r="H9420" s="6" t="n">
        <v>3</v>
      </c>
      <c r="I9420" s="6" t="n"/>
      <c r="J9420" s="93" t="n">
        <v>200801</v>
      </c>
      <c r="L9420" s="93" t="n">
        <v>67200</v>
      </c>
      <c r="M9420" s="93" t="n">
        <v>63268.8</v>
      </c>
      <c r="N9420" s="93" t="n">
        <v>13014</v>
      </c>
      <c r="O9420" s="148" t="n">
        <v>61090.90909090909</v>
      </c>
      <c r="P9420" s="93" t="inlineStr">
        <is>
          <t>카페24로션어성초 70 데일리 릴리프 로션 1개 -20% off200801</t>
        </is>
      </c>
    </row>
    <row r="9421" customFormat="1" s="93">
      <c r="B9421" s="127" t="n">
        <v>44095</v>
      </c>
      <c r="C9421" s="93">
        <f>TEXT(B9421,"aaa")</f>
        <v/>
      </c>
      <c r="E9421" s="93" t="inlineStr">
        <is>
          <t>머드크림마스크</t>
        </is>
      </c>
      <c r="F9421" s="93" t="inlineStr">
        <is>
          <t>카페24</t>
        </is>
      </c>
      <c r="G9421" s="93" t="inlineStr">
        <is>
          <t>머드크림마스크 100ml</t>
        </is>
      </c>
      <c r="H9421" s="6" t="n">
        <v>3</v>
      </c>
      <c r="I9421" s="6" t="n"/>
      <c r="J9421" s="93" t="n">
        <v>200801</v>
      </c>
      <c r="L9421" s="93" t="n">
        <v>60000</v>
      </c>
      <c r="M9421" s="93" t="n">
        <v>56490</v>
      </c>
      <c r="N9421" s="93" t="n">
        <v>4326</v>
      </c>
      <c r="O9421" s="148" t="n">
        <v>54545.45454545454</v>
      </c>
      <c r="P9421" s="93" t="inlineStr">
        <is>
          <t>카페24머드크림마스크머드크림마스크 100ml200801</t>
        </is>
      </c>
    </row>
    <row r="9422" customFormat="1" s="93">
      <c r="B9422" s="127" t="n">
        <v>44095</v>
      </c>
      <c r="C9422" s="93">
        <f>TEXT(B9422,"aaa")</f>
        <v/>
      </c>
      <c r="E9422" s="93" t="inlineStr">
        <is>
          <t>머드크림마스크</t>
        </is>
      </c>
      <c r="F9422" s="93" t="inlineStr">
        <is>
          <t>카페24</t>
        </is>
      </c>
      <c r="G9422" s="93" t="inlineStr">
        <is>
          <t>머드크림마스크 100ml 2set</t>
        </is>
      </c>
      <c r="H9422" s="6" t="n">
        <v>1</v>
      </c>
      <c r="I9422" s="6" t="n"/>
      <c r="J9422" s="93" t="n">
        <v>200801</v>
      </c>
      <c r="L9422" s="93" t="n">
        <v>35000</v>
      </c>
      <c r="M9422" s="93" t="n">
        <v>32952.5</v>
      </c>
      <c r="N9422" s="93" t="n">
        <v>2884</v>
      </c>
      <c r="O9422" s="148" t="n">
        <v>31818.18181818182</v>
      </c>
      <c r="P9422" s="93" t="inlineStr">
        <is>
          <t>카페24머드크림마스크머드크림마스크 100ml 2set200801</t>
        </is>
      </c>
    </row>
    <row r="9423" customFormat="1" s="93">
      <c r="B9423" s="127" t="n">
        <v>44095</v>
      </c>
      <c r="C9423" s="93">
        <f>TEXT(B9423,"aaa")</f>
        <v/>
      </c>
      <c r="E9423" s="93" t="inlineStr">
        <is>
          <t>마스크팩</t>
        </is>
      </c>
      <c r="F9423" s="93" t="inlineStr">
        <is>
          <t>카페24</t>
        </is>
      </c>
      <c r="G9423" s="93" t="inlineStr">
        <is>
          <t>마스크팩 1매</t>
        </is>
      </c>
      <c r="H9423" s="6" t="n">
        <v>6</v>
      </c>
      <c r="I9423" s="6" t="n"/>
      <c r="J9423" s="93" t="n">
        <v>200801</v>
      </c>
      <c r="L9423" s="93" t="n">
        <v>24000</v>
      </c>
      <c r="M9423" s="93" t="n">
        <v>22596</v>
      </c>
      <c r="N9423" s="93" t="n">
        <v>2382</v>
      </c>
      <c r="O9423" s="148" t="n">
        <v>21818.18181818182</v>
      </c>
      <c r="P9423" s="93" t="inlineStr">
        <is>
          <t>카페24마스크팩마스크팩 1매200801</t>
        </is>
      </c>
    </row>
    <row r="9424" customFormat="1" s="93">
      <c r="B9424" s="127" t="n">
        <v>44095</v>
      </c>
      <c r="C9424" s="93">
        <f>TEXT(B9424,"aaa")</f>
        <v/>
      </c>
      <c r="E9424" s="93" t="inlineStr">
        <is>
          <t>마스크팩</t>
        </is>
      </c>
      <c r="F9424" s="93" t="inlineStr">
        <is>
          <t>카페24</t>
        </is>
      </c>
      <c r="G9424" s="93" t="inlineStr">
        <is>
          <t>마스크팩 10매</t>
        </is>
      </c>
      <c r="H9424" s="6" t="n">
        <v>8</v>
      </c>
      <c r="I9424" s="6" t="n"/>
      <c r="J9424" s="93" t="n">
        <v>200801</v>
      </c>
      <c r="L9424" s="93" t="n">
        <v>160000</v>
      </c>
      <c r="M9424" s="93" t="n">
        <v>150640</v>
      </c>
      <c r="N9424" s="93" t="n">
        <v>31760</v>
      </c>
      <c r="O9424" s="148" t="n">
        <v>145454.5454545454</v>
      </c>
      <c r="P9424" s="93" t="inlineStr">
        <is>
          <t>카페24마스크팩마스크팩 10매200801</t>
        </is>
      </c>
    </row>
    <row r="9425" customFormat="1" s="93">
      <c r="B9425" s="127" t="n">
        <v>44095</v>
      </c>
      <c r="C9425" s="93">
        <f>TEXT(B9425,"aaa")</f>
        <v/>
      </c>
      <c r="E9425" s="93" t="inlineStr">
        <is>
          <t>토너</t>
        </is>
      </c>
      <c r="F9425" s="93" t="inlineStr">
        <is>
          <t>카페24</t>
        </is>
      </c>
      <c r="G9425" s="93" t="inlineStr">
        <is>
          <t>250ml</t>
        </is>
      </c>
      <c r="H9425" s="6" t="n">
        <v>66</v>
      </c>
      <c r="I9425" s="6" t="n"/>
      <c r="J9425" s="93" t="n">
        <v>200801</v>
      </c>
      <c r="L9425" s="93" t="n">
        <v>1320000</v>
      </c>
      <c r="M9425" s="93" t="n">
        <v>1242780</v>
      </c>
      <c r="N9425" s="93" t="n">
        <v>203280</v>
      </c>
      <c r="O9425" s="148" t="n">
        <v>1200000</v>
      </c>
      <c r="P9425" s="93" t="inlineStr">
        <is>
          <t>카페24토너250ml200801</t>
        </is>
      </c>
    </row>
    <row r="9426" customFormat="1" s="93">
      <c r="B9426" s="127" t="n">
        <v>44095</v>
      </c>
      <c r="C9426" s="93">
        <f>TEXT(B9426,"aaa")</f>
        <v/>
      </c>
      <c r="E9426" s="93" t="inlineStr">
        <is>
          <t>토너</t>
        </is>
      </c>
      <c r="F9426" s="93" t="inlineStr">
        <is>
          <t>카페24</t>
        </is>
      </c>
      <c r="G9426" s="93" t="inlineStr">
        <is>
          <t>250ml 2set</t>
        </is>
      </c>
      <c r="H9426" s="6" t="n">
        <v>52</v>
      </c>
      <c r="I9426" s="6" t="n"/>
      <c r="J9426" s="93" t="n">
        <v>200801</v>
      </c>
      <c r="L9426" s="93" t="n">
        <v>1820000</v>
      </c>
      <c r="M9426" s="93" t="n">
        <v>1713530</v>
      </c>
      <c r="N9426" s="93" t="n">
        <v>320320</v>
      </c>
      <c r="O9426" s="148" t="n">
        <v>1654545.454545454</v>
      </c>
      <c r="P9426" s="93" t="inlineStr">
        <is>
          <t>카페24토너250ml 2set200801</t>
        </is>
      </c>
    </row>
    <row r="9427" customFormat="1" s="93">
      <c r="B9427" s="127" t="n">
        <v>44095</v>
      </c>
      <c r="C9427" s="93">
        <f>TEXT(B9427,"aaa")</f>
        <v/>
      </c>
      <c r="E9427" s="93" t="inlineStr">
        <is>
          <t>토너</t>
        </is>
      </c>
      <c r="F9427" s="93" t="inlineStr">
        <is>
          <t>카페24</t>
        </is>
      </c>
      <c r="G9427" s="93" t="inlineStr">
        <is>
          <t>500ml</t>
        </is>
      </c>
      <c r="H9427" s="6" t="n">
        <v>65</v>
      </c>
      <c r="I9427" s="6" t="n"/>
      <c r="J9427" s="93" t="n">
        <v>200801</v>
      </c>
      <c r="L9427" s="93" t="n">
        <v>2145000</v>
      </c>
      <c r="M9427" s="93" t="n">
        <v>2019517.5</v>
      </c>
      <c r="N9427" s="93" t="n">
        <v>281450</v>
      </c>
      <c r="O9427" s="148" t="n">
        <v>1950000</v>
      </c>
      <c r="P9427" s="93" t="inlineStr">
        <is>
          <t>카페24토너500ml200801</t>
        </is>
      </c>
    </row>
    <row r="9428" customFormat="1" s="93">
      <c r="B9428" s="127" t="n">
        <v>44095</v>
      </c>
      <c r="C9428" s="93">
        <f>TEXT(B9428,"aaa")</f>
        <v/>
      </c>
      <c r="E9428" s="93" t="inlineStr">
        <is>
          <t>토너</t>
        </is>
      </c>
      <c r="F9428" s="93" t="inlineStr">
        <is>
          <t>카페24</t>
        </is>
      </c>
      <c r="G9428" s="93" t="inlineStr">
        <is>
          <t>스킨팩 화장솜 60P</t>
        </is>
      </c>
      <c r="H9428" s="6" t="n">
        <v>49</v>
      </c>
      <c r="I9428" s="6" t="n"/>
      <c r="J9428" s="93" t="n">
        <v>200801</v>
      </c>
      <c r="L9428" s="93" t="n">
        <v>147000</v>
      </c>
      <c r="M9428" s="93" t="n">
        <v>138400.5</v>
      </c>
      <c r="N9428" s="93" t="n">
        <v>54390</v>
      </c>
      <c r="O9428" s="148" t="n">
        <v>133636.3636363636</v>
      </c>
      <c r="P9428" s="93" t="inlineStr">
        <is>
          <t>카페24토너스킨팩 화장솜 60P200801</t>
        </is>
      </c>
    </row>
    <row r="9429" customFormat="1" s="93">
      <c r="B9429" s="127" t="n">
        <v>44095</v>
      </c>
      <c r="C9429" s="93">
        <f>TEXT(B9429,"aaa")</f>
        <v/>
      </c>
      <c r="E9429" s="93" t="inlineStr">
        <is>
          <t>앰플</t>
        </is>
      </c>
      <c r="F9429" s="93" t="inlineStr">
        <is>
          <t>카페24</t>
        </is>
      </c>
      <c r="G9429" s="93" t="inlineStr">
        <is>
          <t>앰플 30ml</t>
        </is>
      </c>
      <c r="H9429" s="6" t="n">
        <v>21</v>
      </c>
      <c r="I9429" s="6" t="n"/>
      <c r="J9429" s="93" t="n">
        <v>200801</v>
      </c>
      <c r="L9429" s="93" t="n">
        <v>588000</v>
      </c>
      <c r="M9429" s="93" t="n">
        <v>553602</v>
      </c>
      <c r="N9429" s="93" t="n">
        <v>71337</v>
      </c>
      <c r="O9429" s="148" t="n">
        <v>534545.4545454545</v>
      </c>
      <c r="P9429" s="93" t="inlineStr">
        <is>
          <t>카페24앰플앰플 30ml200801</t>
        </is>
      </c>
    </row>
    <row r="9430" customFormat="1" s="93">
      <c r="B9430" s="127" t="n">
        <v>44095</v>
      </c>
      <c r="C9430" s="93">
        <f>TEXT(B9430,"aaa")</f>
        <v/>
      </c>
      <c r="E9430" s="93" t="inlineStr">
        <is>
          <t>앰플</t>
        </is>
      </c>
      <c r="F9430" s="93" t="inlineStr">
        <is>
          <t>카페24</t>
        </is>
      </c>
      <c r="G9430" s="93" t="inlineStr">
        <is>
          <t>앰플 30ml  2set</t>
        </is>
      </c>
      <c r="H9430" s="6" t="n">
        <v>3</v>
      </c>
      <c r="I9430" s="6" t="n"/>
      <c r="J9430" s="93" t="n">
        <v>200801</v>
      </c>
      <c r="L9430" s="93" t="n">
        <v>144000</v>
      </c>
      <c r="M9430" s="93" t="n">
        <v>135576</v>
      </c>
      <c r="N9430" s="93" t="n">
        <v>20382</v>
      </c>
      <c r="O9430" s="148" t="n">
        <v>130909.0909090909</v>
      </c>
      <c r="P9430" s="93" t="inlineStr">
        <is>
          <t>카페24앰플앰플 30ml  2set200801</t>
        </is>
      </c>
    </row>
    <row r="9431" customFormat="1" s="93">
      <c r="B9431" s="127" t="n">
        <v>44095</v>
      </c>
      <c r="C9431" s="93">
        <f>TEXT(B9431,"aaa")</f>
        <v/>
      </c>
      <c r="E9431" s="93" t="inlineStr">
        <is>
          <t>수딩크림</t>
        </is>
      </c>
      <c r="F9431" s="93" t="inlineStr">
        <is>
          <t>카페24</t>
        </is>
      </c>
      <c r="G9431" s="93" t="inlineStr">
        <is>
          <t>수딩크림 100ml</t>
        </is>
      </c>
      <c r="H9431" s="6" t="n">
        <v>7</v>
      </c>
      <c r="I9431" s="6" t="n"/>
      <c r="J9431" s="93" t="n">
        <v>200801</v>
      </c>
      <c r="L9431" s="93" t="n">
        <v>266000</v>
      </c>
      <c r="M9431" s="93" t="n">
        <v>250439</v>
      </c>
      <c r="N9431" s="93" t="n">
        <v>21315</v>
      </c>
      <c r="O9431" s="148" t="n">
        <v>241818.1818181818</v>
      </c>
      <c r="P9431" s="93" t="inlineStr">
        <is>
          <t>카페24수딩크림수딩크림 100ml200801</t>
        </is>
      </c>
    </row>
    <row r="9432" customFormat="1" s="93">
      <c r="B9432" s="127" t="n">
        <v>44095</v>
      </c>
      <c r="C9432" s="93">
        <f>TEXT(B9432,"aaa")</f>
        <v/>
      </c>
      <c r="E9432" s="93" t="inlineStr">
        <is>
          <t>클렌징폼</t>
        </is>
      </c>
      <c r="F9432" s="93" t="inlineStr">
        <is>
          <t>카페24</t>
        </is>
      </c>
      <c r="G9432" s="93" t="inlineStr">
        <is>
          <t>클렌징폼 120ml</t>
        </is>
      </c>
      <c r="H9432" s="6" t="n">
        <v>4</v>
      </c>
      <c r="I9432" s="6" t="n"/>
      <c r="J9432" s="93" t="n">
        <v>200801</v>
      </c>
      <c r="L9432" s="93" t="n">
        <v>52000</v>
      </c>
      <c r="M9432" s="93" t="n">
        <v>48958</v>
      </c>
      <c r="N9432" s="93" t="n">
        <v>11000</v>
      </c>
      <c r="O9432" s="148" t="n">
        <v>47272.72727272727</v>
      </c>
      <c r="P9432" s="93" t="inlineStr">
        <is>
          <t>카페24클렌징폼클렌징폼 120ml200801</t>
        </is>
      </c>
    </row>
    <row r="9433" customFormat="1" s="93">
      <c r="B9433" s="127" t="n">
        <v>44095</v>
      </c>
      <c r="C9433" s="93">
        <f>TEXT(B9433,"aaa")</f>
        <v/>
      </c>
      <c r="E9433" s="93" t="inlineStr">
        <is>
          <t>클렌징폼</t>
        </is>
      </c>
      <c r="F9433" s="93" t="inlineStr">
        <is>
          <t>카페24</t>
        </is>
      </c>
      <c r="G9433" s="93" t="inlineStr">
        <is>
          <t>클렌징폼 120ml 2set</t>
        </is>
      </c>
      <c r="H9433" s="6" t="n">
        <v>1</v>
      </c>
      <c r="I9433" s="6" t="n"/>
      <c r="J9433" s="93" t="n">
        <v>200801</v>
      </c>
      <c r="L9433" s="93" t="n">
        <v>24000</v>
      </c>
      <c r="M9433" s="93" t="n">
        <v>22596</v>
      </c>
      <c r="N9433" s="93" t="n">
        <v>2460</v>
      </c>
      <c r="O9433" s="148" t="n">
        <v>21818.18181818182</v>
      </c>
      <c r="P9433" s="93" t="inlineStr">
        <is>
          <t>카페24클렌징폼클렌징폼 120ml 2set200801</t>
        </is>
      </c>
    </row>
    <row r="9434" customFormat="1" s="93">
      <c r="B9434" s="127" t="n">
        <v>44095</v>
      </c>
      <c r="C9434" s="93">
        <f>TEXT(B9434,"aaa")</f>
        <v/>
      </c>
      <c r="E9434" s="93" t="inlineStr">
        <is>
          <t>바디워시</t>
        </is>
      </c>
      <c r="F9434" s="93" t="inlineStr">
        <is>
          <t>카페24</t>
        </is>
      </c>
      <c r="G9434" s="93" t="inlineStr">
        <is>
          <t>바디워시 1개 -30% off</t>
        </is>
      </c>
      <c r="H9434" s="6" t="n">
        <v>5</v>
      </c>
      <c r="I9434" s="6" t="n"/>
      <c r="J9434" s="93" t="n">
        <v>200801</v>
      </c>
      <c r="L9434" s="93" t="n">
        <v>91000</v>
      </c>
      <c r="M9434" s="93" t="n">
        <v>85676.5</v>
      </c>
      <c r="N9434" s="93" t="n">
        <v>20425</v>
      </c>
      <c r="O9434" s="148" t="n">
        <v>82727.27272727272</v>
      </c>
      <c r="P9434" s="93" t="inlineStr">
        <is>
          <t>카페24바디워시바디워시 1개 -30% off200801</t>
        </is>
      </c>
    </row>
    <row r="9435" customFormat="1" s="93">
      <c r="B9435" s="127" t="n">
        <v>44095</v>
      </c>
      <c r="C9435" s="93">
        <f>TEXT(B9435,"aaa")</f>
        <v/>
      </c>
      <c r="E9435" s="93" t="inlineStr">
        <is>
          <t>바디워시</t>
        </is>
      </c>
      <c r="F9435" s="93" t="inlineStr">
        <is>
          <t>카페24</t>
        </is>
      </c>
      <c r="G9435" s="93" t="inlineStr">
        <is>
          <t>바디워시 2개 -35% off (무료배송)</t>
        </is>
      </c>
      <c r="H9435" s="6" t="n">
        <v>1</v>
      </c>
      <c r="I9435" s="6" t="n"/>
      <c r="J9435" s="93" t="n">
        <v>200801</v>
      </c>
      <c r="L9435" s="93" t="n">
        <v>33800</v>
      </c>
      <c r="M9435" s="93" t="n">
        <v>31822.7</v>
      </c>
      <c r="N9435" s="93" t="n">
        <v>8170</v>
      </c>
      <c r="O9435" s="148" t="n">
        <v>30727.27272727272</v>
      </c>
      <c r="P9435" s="93" t="inlineStr">
        <is>
          <t>카페24바디워시바디워시 2개 -35% off (무료배송)200801</t>
        </is>
      </c>
    </row>
    <row r="9436" customFormat="1" s="93">
      <c r="B9436" s="127" t="n">
        <v>44095</v>
      </c>
      <c r="C9436" s="93">
        <f>TEXT(B9436,"aaa")</f>
        <v/>
      </c>
      <c r="E9436" s="93" t="inlineStr">
        <is>
          <t>토너</t>
        </is>
      </c>
      <c r="F9436" s="93" t="inlineStr">
        <is>
          <t>큐텐재팬</t>
        </is>
      </c>
      <c r="G9436" s="93" t="inlineStr">
        <is>
          <t>200726=250ml</t>
        </is>
      </c>
      <c r="H9436" s="6" t="n">
        <v>4</v>
      </c>
      <c r="I9436" s="6" t="n"/>
      <c r="J9436" s="93" t="n">
        <v>200801</v>
      </c>
      <c r="L9436" s="93" t="n">
        <v>132000</v>
      </c>
      <c r="M9436" s="93" t="n">
        <v>117480</v>
      </c>
      <c r="N9436" s="93" t="n">
        <v>12320</v>
      </c>
      <c r="O9436" s="148" t="n">
        <v>120000</v>
      </c>
      <c r="P9436" s="93" t="inlineStr">
        <is>
          <t>큐텐재팬토너200726=250ml200801</t>
        </is>
      </c>
    </row>
    <row r="9437" customFormat="1" s="93">
      <c r="B9437" s="127" t="n">
        <v>44095</v>
      </c>
      <c r="C9437" s="93">
        <f>TEXT(B9437,"aaa")</f>
        <v/>
      </c>
      <c r="E9437" s="93" t="inlineStr">
        <is>
          <t>토너</t>
        </is>
      </c>
      <c r="F9437" s="93" t="inlineStr">
        <is>
          <t>큐텐재팬</t>
        </is>
      </c>
      <c r="G9437" s="93" t="inlineStr">
        <is>
          <t>200726=250ml 2set</t>
        </is>
      </c>
      <c r="H9437" s="6" t="n">
        <v>4</v>
      </c>
      <c r="I9437" s="6" t="n"/>
      <c r="J9437" s="93" t="n">
        <v>200801</v>
      </c>
      <c r="L9437" s="93" t="n">
        <v>212000</v>
      </c>
      <c r="M9437" s="93" t="n">
        <v>188680</v>
      </c>
      <c r="N9437" s="93" t="n">
        <v>24640</v>
      </c>
      <c r="O9437" s="148" t="n">
        <v>192727.2727272727</v>
      </c>
      <c r="P9437" s="93" t="inlineStr">
        <is>
          <t>큐텐재팬토너200726=250ml 2set200801</t>
        </is>
      </c>
    </row>
    <row r="9438" customFormat="1" s="93">
      <c r="B9438" s="127" t="n">
        <v>44095</v>
      </c>
      <c r="C9438" s="93">
        <f>TEXT(B9438,"aaa")</f>
        <v/>
      </c>
      <c r="E9438" s="93" t="inlineStr">
        <is>
          <t>토너</t>
        </is>
      </c>
      <c r="F9438" s="93" t="inlineStr">
        <is>
          <t>화해</t>
        </is>
      </c>
      <c r="G9438" s="93" t="inlineStr">
        <is>
          <t>250ml</t>
        </is>
      </c>
      <c r="H9438" s="6" t="n">
        <v>3</v>
      </c>
      <c r="I9438" s="6" t="n"/>
      <c r="J9438" s="93" t="n">
        <v>200801</v>
      </c>
      <c r="L9438" s="93" t="n">
        <v>60000</v>
      </c>
      <c r="M9438" s="93" t="n">
        <v>43200</v>
      </c>
      <c r="N9438" s="93" t="n">
        <v>9240</v>
      </c>
      <c r="O9438" s="148" t="n">
        <v>54545.45454545454</v>
      </c>
      <c r="P9438" s="93" t="inlineStr">
        <is>
          <t>화해토너250ml200801</t>
        </is>
      </c>
    </row>
    <row r="9439" customFormat="1" s="93">
      <c r="B9439" s="127" t="n">
        <v>44095</v>
      </c>
      <c r="C9439" s="93">
        <f>TEXT(B9439,"aaa")</f>
        <v/>
      </c>
      <c r="E9439" s="93" t="inlineStr">
        <is>
          <t>선크림</t>
        </is>
      </c>
      <c r="F9439" s="93" t="inlineStr">
        <is>
          <t>굿닥</t>
        </is>
      </c>
      <c r="G9439" s="93" t="inlineStr">
        <is>
          <t>선크림 50ml</t>
        </is>
      </c>
      <c r="H9439" s="6" t="n">
        <v>1</v>
      </c>
      <c r="I9439" s="6" t="n"/>
      <c r="J9439" s="93" t="n">
        <v>200801</v>
      </c>
      <c r="L9439" s="93" t="n">
        <v>25000</v>
      </c>
      <c r="M9439" s="93" t="n">
        <v>17500</v>
      </c>
      <c r="N9439" s="93" t="n">
        <v>2345</v>
      </c>
      <c r="O9439" s="148" t="n">
        <v>22727.27272727272</v>
      </c>
      <c r="P9439" s="93" t="inlineStr">
        <is>
          <t>굿닥선크림선크림 50ml200801</t>
        </is>
      </c>
    </row>
    <row r="9440">
      <c r="A9440" s="93" t="n"/>
      <c r="B9440" s="127" t="n">
        <v>44096</v>
      </c>
      <c r="C9440" s="93">
        <f>TEXT(B9440,"aaa")</f>
        <v/>
      </c>
      <c r="D9440" s="59" t="n"/>
      <c r="E9440" s="59" t="inlineStr">
        <is>
          <t>토너</t>
        </is>
      </c>
      <c r="F9440" s="59" t="inlineStr">
        <is>
          <t>W컨셉</t>
        </is>
      </c>
      <c r="G9440" s="59" t="inlineStr">
        <is>
          <t>250ml</t>
        </is>
      </c>
      <c r="H9440" s="59" t="n">
        <v>1</v>
      </c>
      <c r="I9440" s="59" t="n"/>
      <c r="J9440" s="59" t="n">
        <v>200801</v>
      </c>
      <c r="K9440" s="59" t="n"/>
      <c r="L9440" s="93" t="n">
        <v>20000</v>
      </c>
      <c r="M9440" s="93" t="n">
        <v>14400</v>
      </c>
      <c r="N9440" s="93" t="n">
        <v>3080</v>
      </c>
      <c r="O9440" s="148" t="n">
        <v>18181.81818181818</v>
      </c>
      <c r="P9440" s="93" t="inlineStr">
        <is>
          <t>W컨셉토너250ml200801</t>
        </is>
      </c>
    </row>
    <row r="9441">
      <c r="A9441" s="93" t="n"/>
      <c r="B9441" s="127" t="n">
        <v>44096</v>
      </c>
      <c r="C9441" s="93">
        <f>TEXT(B9441,"aaa")</f>
        <v/>
      </c>
      <c r="D9441" s="59" t="n"/>
      <c r="E9441" s="59" t="inlineStr">
        <is>
          <t>토너</t>
        </is>
      </c>
      <c r="F9441" s="59" t="inlineStr">
        <is>
          <t>W컨셉</t>
        </is>
      </c>
      <c r="G9441" s="59" t="inlineStr">
        <is>
          <t>250ml 2set</t>
        </is>
      </c>
      <c r="H9441" s="59" t="n">
        <v>8</v>
      </c>
      <c r="I9441" s="59" t="n"/>
      <c r="J9441" s="59" t="n">
        <v>200801</v>
      </c>
      <c r="K9441" s="59" t="n"/>
      <c r="L9441" s="93" t="n">
        <v>280000</v>
      </c>
      <c r="M9441" s="93" t="n">
        <v>201600</v>
      </c>
      <c r="N9441" s="93" t="n">
        <v>49280</v>
      </c>
      <c r="O9441" s="148" t="n">
        <v>254545.4545454545</v>
      </c>
      <c r="P9441" s="93" t="inlineStr">
        <is>
          <t>W컨셉토너250ml 2set200801</t>
        </is>
      </c>
    </row>
    <row r="9442">
      <c r="A9442" s="93" t="n"/>
      <c r="B9442" s="127" t="n">
        <v>44096</v>
      </c>
      <c r="C9442" s="93">
        <f>TEXT(B9442,"aaa")</f>
        <v/>
      </c>
      <c r="D9442" s="59" t="n"/>
      <c r="E9442" s="59" t="inlineStr">
        <is>
          <t>토너</t>
        </is>
      </c>
      <c r="F9442" s="59" t="inlineStr">
        <is>
          <t>스타일쉐어</t>
        </is>
      </c>
      <c r="G9442" s="59" t="inlineStr">
        <is>
          <t>250ml</t>
        </is>
      </c>
      <c r="H9442" s="59" t="n">
        <v>2</v>
      </c>
      <c r="I9442" s="59" t="n"/>
      <c r="J9442" s="59" t="n">
        <v>200801</v>
      </c>
      <c r="K9442" s="59" t="n"/>
      <c r="L9442" s="93" t="n">
        <v>40000</v>
      </c>
      <c r="M9442" s="93" t="n">
        <v>30000</v>
      </c>
      <c r="N9442" s="93" t="n">
        <v>6160</v>
      </c>
      <c r="O9442" s="148" t="n">
        <v>36363.63636363636</v>
      </c>
      <c r="P9442" s="93" t="inlineStr">
        <is>
          <t>스타일쉐어토너250ml200801</t>
        </is>
      </c>
    </row>
    <row r="9443">
      <c r="A9443" s="93" t="n"/>
      <c r="B9443" s="127" t="n">
        <v>44096</v>
      </c>
      <c r="C9443" s="93">
        <f>TEXT(B9443,"aaa")</f>
        <v/>
      </c>
      <c r="D9443" s="59" t="n"/>
      <c r="E9443" s="59" t="inlineStr">
        <is>
          <t>선크림</t>
        </is>
      </c>
      <c r="F9443" s="59" t="inlineStr">
        <is>
          <t>카페24</t>
        </is>
      </c>
      <c r="G9443" s="59" t="inlineStr">
        <is>
          <t>선크림 50ml</t>
        </is>
      </c>
      <c r="H9443" s="59" t="n">
        <v>1</v>
      </c>
      <c r="I9443" s="59" t="n"/>
      <c r="J9443" s="59" t="n">
        <v>200801</v>
      </c>
      <c r="K9443" s="59" t="n"/>
      <c r="L9443" s="93" t="n">
        <v>20000</v>
      </c>
      <c r="M9443" s="93" t="n">
        <v>18830</v>
      </c>
      <c r="N9443" s="93" t="n">
        <v>2345</v>
      </c>
      <c r="O9443" s="148" t="n">
        <v>18181.81818181818</v>
      </c>
      <c r="P9443" s="93" t="inlineStr">
        <is>
          <t>카페24선크림선크림 50ml200801</t>
        </is>
      </c>
    </row>
    <row r="9444">
      <c r="A9444" s="93" t="n"/>
      <c r="B9444" s="127" t="n">
        <v>44096</v>
      </c>
      <c r="C9444" s="93">
        <f>TEXT(B9444,"aaa")</f>
        <v/>
      </c>
      <c r="D9444" s="59" t="n"/>
      <c r="E9444" s="59" t="inlineStr">
        <is>
          <t>선크림</t>
        </is>
      </c>
      <c r="F9444" s="59" t="inlineStr">
        <is>
          <t>카페24</t>
        </is>
      </c>
      <c r="G9444" s="59" t="inlineStr">
        <is>
          <t>선크림 50ml  2set</t>
        </is>
      </c>
      <c r="H9444" s="59" t="n">
        <v>1</v>
      </c>
      <c r="I9444" s="59" t="n"/>
      <c r="J9444" s="59" t="n">
        <v>200801</v>
      </c>
      <c r="K9444" s="59" t="n"/>
      <c r="L9444" s="93" t="n">
        <v>35000</v>
      </c>
      <c r="M9444" s="93" t="n">
        <v>32952.5</v>
      </c>
      <c r="N9444" s="93" t="n">
        <v>4690</v>
      </c>
      <c r="O9444" s="148" t="n">
        <v>31818.18181818182</v>
      </c>
      <c r="P9444" s="93" t="inlineStr">
        <is>
          <t>카페24선크림선크림 50ml  2set200801</t>
        </is>
      </c>
    </row>
    <row r="9445">
      <c r="A9445" s="93" t="n"/>
      <c r="B9445" s="127" t="n">
        <v>44096</v>
      </c>
      <c r="C9445" s="93">
        <f>TEXT(B9445,"aaa")</f>
        <v/>
      </c>
      <c r="D9445" s="59" t="n"/>
      <c r="E9445" s="59" t="inlineStr">
        <is>
          <t>어성초진정패키지</t>
        </is>
      </c>
      <c r="F9445" s="59" t="inlineStr">
        <is>
          <t>카페24</t>
        </is>
      </c>
      <c r="G9445" s="59" t="inlineStr">
        <is>
          <t>어성초 진정패키지세트</t>
        </is>
      </c>
      <c r="H9445" s="59" t="n">
        <v>2</v>
      </c>
      <c r="I9445" s="59" t="n"/>
      <c r="J9445" s="59" t="n">
        <v>200801</v>
      </c>
      <c r="K9445" s="59" t="n"/>
      <c r="L9445" s="93" t="n">
        <v>198000</v>
      </c>
      <c r="M9445" s="93" t="n">
        <v>186417</v>
      </c>
      <c r="N9445" s="93" t="n">
        <v>30274</v>
      </c>
      <c r="O9445" s="148" t="n">
        <v>180000</v>
      </c>
      <c r="P9445" s="93" t="inlineStr">
        <is>
          <t>카페24어성초진정패키지어성초 진정패키지세트200801</t>
        </is>
      </c>
    </row>
    <row r="9446">
      <c r="A9446" s="93" t="n"/>
      <c r="B9446" s="127" t="n">
        <v>44096</v>
      </c>
      <c r="C9446" s="93">
        <f>TEXT(B9446,"aaa")</f>
        <v/>
      </c>
      <c r="D9446" s="59" t="n"/>
      <c r="E9446" s="59" t="inlineStr">
        <is>
          <t>클리어 패드</t>
        </is>
      </c>
      <c r="F9446" s="59" t="inlineStr">
        <is>
          <t>카페24</t>
        </is>
      </c>
      <c r="G9446" s="59" t="inlineStr">
        <is>
          <t>어성초 77 클리어 패드 1개-20% off</t>
        </is>
      </c>
      <c r="H9446" s="59" t="n">
        <v>11</v>
      </c>
      <c r="I9446" s="59" t="n"/>
      <c r="J9446" s="59" t="n">
        <v>200801</v>
      </c>
      <c r="K9446" s="59" t="n"/>
      <c r="L9446" s="93" t="n">
        <v>246400</v>
      </c>
      <c r="M9446" s="93" t="n">
        <v>231985.6</v>
      </c>
      <c r="N9446" s="93" t="n">
        <v>55132</v>
      </c>
      <c r="O9446" s="148" t="n">
        <v>224000</v>
      </c>
      <c r="P9446" s="93" t="inlineStr">
        <is>
          <t>카페24클리어 패드어성초 77 클리어 패드 1개-20% off200801</t>
        </is>
      </c>
    </row>
    <row r="9447">
      <c r="A9447" s="93" t="n"/>
      <c r="B9447" s="127" t="n">
        <v>44096</v>
      </c>
      <c r="C9447" s="93">
        <f>TEXT(B9447,"aaa")</f>
        <v/>
      </c>
      <c r="D9447" s="59" t="n"/>
      <c r="E9447" s="59" t="inlineStr">
        <is>
          <t>클리어 패드</t>
        </is>
      </c>
      <c r="F9447" s="59" t="inlineStr">
        <is>
          <t>카페24</t>
        </is>
      </c>
      <c r="G9447" s="59" t="inlineStr">
        <is>
          <t>어성초 77 클리어 패드 2개-30% off</t>
        </is>
      </c>
      <c r="H9447" s="59" t="n">
        <v>10</v>
      </c>
      <c r="I9447" s="59" t="n"/>
      <c r="J9447" s="59" t="n">
        <v>200801</v>
      </c>
      <c r="K9447" s="59" t="n"/>
      <c r="L9447" s="93" t="n">
        <v>392000</v>
      </c>
      <c r="M9447" s="93" t="n">
        <v>369068</v>
      </c>
      <c r="N9447" s="93" t="n">
        <v>100240</v>
      </c>
      <c r="O9447" s="148" t="n">
        <v>356363.6363636364</v>
      </c>
      <c r="P9447" s="93" t="inlineStr">
        <is>
          <t>카페24클리어 패드어성초 77 클리어 패드 2개-30% off200801</t>
        </is>
      </c>
    </row>
    <row r="9448">
      <c r="A9448" s="93" t="n"/>
      <c r="B9448" s="127" t="n">
        <v>44096</v>
      </c>
      <c r="C9448" s="93">
        <f>TEXT(B9448,"aaa")</f>
        <v/>
      </c>
      <c r="D9448" s="59" t="n"/>
      <c r="E9448" s="59" t="inlineStr">
        <is>
          <t>토너+패드 세트</t>
        </is>
      </c>
      <c r="F9448" s="59" t="inlineStr">
        <is>
          <t>카페24</t>
        </is>
      </c>
      <c r="G9448" s="59" t="inlineStr">
        <is>
          <t>좁쌀 진정 세트 토너+클리어 패드-30% off</t>
        </is>
      </c>
      <c r="H9448" s="59" t="n">
        <v>12</v>
      </c>
      <c r="I9448" s="59" t="n"/>
      <c r="J9448" s="59" t="n">
        <v>200801</v>
      </c>
      <c r="K9448" s="59" t="n"/>
      <c r="L9448" s="93" t="n">
        <v>445200</v>
      </c>
      <c r="M9448" s="93" t="n">
        <v>419155.8</v>
      </c>
      <c r="N9448" s="93" t="n">
        <v>97104</v>
      </c>
      <c r="O9448" s="148" t="n">
        <v>404727.2727272727</v>
      </c>
      <c r="P9448" s="93" t="inlineStr">
        <is>
          <t>카페24토너+패드 세트좁쌀 진정 세트 토너+클리어 패드-30% off200801</t>
        </is>
      </c>
    </row>
    <row r="9449">
      <c r="A9449" s="93" t="n"/>
      <c r="B9449" s="127" t="n">
        <v>44096</v>
      </c>
      <c r="C9449" s="93">
        <f>TEXT(B9449,"aaa")</f>
        <v/>
      </c>
      <c r="D9449" s="59" t="n"/>
      <c r="E9449" s="59" t="inlineStr">
        <is>
          <t>수분 보충 세트</t>
        </is>
      </c>
      <c r="F9449" s="59" t="inlineStr">
        <is>
          <t>카페24</t>
        </is>
      </c>
      <c r="G9449" s="59" t="inlineStr">
        <is>
          <t>어성초 77 토너 250ml + 어성초 70 로션 200ml -30%</t>
        </is>
      </c>
      <c r="H9449" s="59" t="n">
        <v>23</v>
      </c>
      <c r="I9449" s="59" t="n"/>
      <c r="J9449" s="59" t="n">
        <v>200801</v>
      </c>
      <c r="K9449" s="59" t="n"/>
      <c r="L9449" s="93" t="n">
        <v>805000</v>
      </c>
      <c r="M9449" s="93" t="n">
        <v>757907.5</v>
      </c>
      <c r="N9449" s="93" t="n">
        <v>170614</v>
      </c>
      <c r="O9449" s="148" t="n">
        <v>731818.1818181818</v>
      </c>
      <c r="P9449" s="93" t="inlineStr">
        <is>
          <t>카페24수분 보충 세트어성초 77 토너 250ml + 어성초 70 로션 200ml -30%200801</t>
        </is>
      </c>
    </row>
    <row r="9450">
      <c r="A9450" s="93" t="n"/>
      <c r="B9450" s="127" t="n">
        <v>44096</v>
      </c>
      <c r="C9450" s="93">
        <f>TEXT(B9450,"aaa")</f>
        <v/>
      </c>
      <c r="D9450" s="59" t="n"/>
      <c r="E9450" s="59" t="inlineStr">
        <is>
          <t>로션</t>
        </is>
      </c>
      <c r="F9450" s="59" t="inlineStr">
        <is>
          <t>카페24</t>
        </is>
      </c>
      <c r="G9450" s="59" t="inlineStr">
        <is>
          <t>어성초 70 데일리 릴리프 로션 1개 -20% off</t>
        </is>
      </c>
      <c r="H9450" s="59" t="n">
        <v>1</v>
      </c>
      <c r="I9450" s="59" t="n"/>
      <c r="J9450" s="59" t="n">
        <v>200801</v>
      </c>
      <c r="K9450" s="59" t="n"/>
      <c r="L9450" s="93" t="n">
        <v>22400</v>
      </c>
      <c r="M9450" s="93" t="n">
        <v>21089.6</v>
      </c>
      <c r="N9450" s="93" t="n">
        <v>4338</v>
      </c>
      <c r="O9450" s="148" t="n">
        <v>20363.63636363636</v>
      </c>
      <c r="P9450" s="93" t="inlineStr">
        <is>
          <t>카페24로션어성초 70 데일리 릴리프 로션 1개 -20% off200801</t>
        </is>
      </c>
    </row>
    <row r="9451">
      <c r="A9451" s="93" t="n"/>
      <c r="B9451" s="127" t="n">
        <v>44096</v>
      </c>
      <c r="C9451" s="93">
        <f>TEXT(B9451,"aaa")</f>
        <v/>
      </c>
      <c r="D9451" s="59" t="n"/>
      <c r="E9451" s="59" t="inlineStr">
        <is>
          <t>로션</t>
        </is>
      </c>
      <c r="F9451" s="59" t="inlineStr">
        <is>
          <t>카페24</t>
        </is>
      </c>
      <c r="G9451" s="59" t="inlineStr">
        <is>
          <t>어성초 70 데일리 릴리프 로션 2개 -30% off</t>
        </is>
      </c>
      <c r="H9451" s="59" t="n">
        <v>1</v>
      </c>
      <c r="I9451" s="59" t="n"/>
      <c r="J9451" s="59" t="n">
        <v>200801</v>
      </c>
      <c r="K9451" s="59" t="n"/>
      <c r="L9451" s="93" t="n">
        <v>39200</v>
      </c>
      <c r="M9451" s="93" t="n">
        <v>36906.8</v>
      </c>
      <c r="N9451" s="93" t="n">
        <v>8676</v>
      </c>
      <c r="O9451" s="148" t="n">
        <v>35636.36363636363</v>
      </c>
      <c r="P9451" s="93" t="inlineStr">
        <is>
          <t>카페24로션어성초 70 데일리 릴리프 로션 2개 -30% off200801</t>
        </is>
      </c>
    </row>
    <row r="9452">
      <c r="A9452" s="93" t="n"/>
      <c r="B9452" s="127" t="n">
        <v>44096</v>
      </c>
      <c r="C9452" s="93">
        <f>TEXT(B9452,"aaa")</f>
        <v/>
      </c>
      <c r="D9452" s="59" t="n"/>
      <c r="E9452" s="59" t="inlineStr">
        <is>
          <t>마스크팩</t>
        </is>
      </c>
      <c r="F9452" s="59" t="inlineStr">
        <is>
          <t>카페24</t>
        </is>
      </c>
      <c r="G9452" s="59" t="inlineStr">
        <is>
          <t>마스크팩 1매</t>
        </is>
      </c>
      <c r="H9452" s="59" t="n">
        <v>2</v>
      </c>
      <c r="I9452" s="59" t="n"/>
      <c r="J9452" s="59" t="n">
        <v>200801</v>
      </c>
      <c r="K9452" s="59" t="n"/>
      <c r="L9452" s="93" t="n">
        <v>8000</v>
      </c>
      <c r="M9452" s="93" t="n">
        <v>7532</v>
      </c>
      <c r="N9452" s="93" t="n">
        <v>794</v>
      </c>
      <c r="O9452" s="148" t="n">
        <v>7272.727272727272</v>
      </c>
      <c r="P9452" s="93" t="inlineStr">
        <is>
          <t>카페24마스크팩마스크팩 1매200801</t>
        </is>
      </c>
    </row>
    <row r="9453">
      <c r="A9453" s="93" t="n"/>
      <c r="B9453" s="127" t="n">
        <v>44096</v>
      </c>
      <c r="C9453" s="93">
        <f>TEXT(B9453,"aaa")</f>
        <v/>
      </c>
      <c r="D9453" s="59" t="n"/>
      <c r="E9453" s="59" t="inlineStr">
        <is>
          <t>마스크팩</t>
        </is>
      </c>
      <c r="F9453" s="59" t="inlineStr">
        <is>
          <t>카페24</t>
        </is>
      </c>
      <c r="G9453" s="59" t="inlineStr">
        <is>
          <t>마스크팩 10매</t>
        </is>
      </c>
      <c r="H9453" s="59" t="n">
        <v>5</v>
      </c>
      <c r="I9453" s="59" t="n"/>
      <c r="J9453" s="59" t="n">
        <v>200801</v>
      </c>
      <c r="K9453" s="59" t="n"/>
      <c r="L9453" s="93" t="n">
        <v>100000</v>
      </c>
      <c r="M9453" s="93" t="n">
        <v>94150</v>
      </c>
      <c r="N9453" s="93" t="n">
        <v>19850</v>
      </c>
      <c r="O9453" s="148" t="n">
        <v>90909.0909090909</v>
      </c>
      <c r="P9453" s="93" t="inlineStr">
        <is>
          <t>카페24마스크팩마스크팩 10매200801</t>
        </is>
      </c>
    </row>
    <row r="9454">
      <c r="A9454" s="93" t="n"/>
      <c r="B9454" s="127" t="n">
        <v>44096</v>
      </c>
      <c r="C9454" s="93">
        <f>TEXT(B9454,"aaa")</f>
        <v/>
      </c>
      <c r="D9454" s="59" t="n"/>
      <c r="E9454" s="59" t="inlineStr">
        <is>
          <t>토너</t>
        </is>
      </c>
      <c r="F9454" s="59" t="inlineStr">
        <is>
          <t>카페24</t>
        </is>
      </c>
      <c r="G9454" s="59" t="inlineStr">
        <is>
          <t>250ml</t>
        </is>
      </c>
      <c r="H9454" s="59" t="n">
        <v>39</v>
      </c>
      <c r="I9454" s="59" t="n"/>
      <c r="J9454" s="59" t="n">
        <v>200801</v>
      </c>
      <c r="K9454" s="59" t="n"/>
      <c r="L9454" s="93" t="n">
        <v>780000</v>
      </c>
      <c r="M9454" s="93" t="n">
        <v>734370</v>
      </c>
      <c r="N9454" s="93" t="n">
        <v>120120</v>
      </c>
      <c r="O9454" s="148" t="n">
        <v>709090.9090909091</v>
      </c>
      <c r="P9454" s="93" t="inlineStr">
        <is>
          <t>카페24토너250ml200801</t>
        </is>
      </c>
    </row>
    <row r="9455">
      <c r="A9455" s="93" t="n"/>
      <c r="B9455" s="127" t="n">
        <v>44096</v>
      </c>
      <c r="C9455" s="93">
        <f>TEXT(B9455,"aaa")</f>
        <v/>
      </c>
      <c r="D9455" s="59" t="n"/>
      <c r="E9455" s="59" t="inlineStr">
        <is>
          <t>토너</t>
        </is>
      </c>
      <c r="F9455" s="59" t="inlineStr">
        <is>
          <t>카페24</t>
        </is>
      </c>
      <c r="G9455" s="59" t="inlineStr">
        <is>
          <t>250ml 2set</t>
        </is>
      </c>
      <c r="H9455" s="59" t="n">
        <v>27</v>
      </c>
      <c r="I9455" s="59" t="n"/>
      <c r="J9455" s="59" t="n">
        <v>200801</v>
      </c>
      <c r="K9455" s="59" t="n"/>
      <c r="L9455" s="93" t="n">
        <v>945000</v>
      </c>
      <c r="M9455" s="93" t="n">
        <v>889717.5</v>
      </c>
      <c r="N9455" s="93" t="n">
        <v>166320</v>
      </c>
      <c r="O9455" s="148" t="n">
        <v>859090.9090909091</v>
      </c>
      <c r="P9455" s="93" t="inlineStr">
        <is>
          <t>카페24토너250ml 2set200801</t>
        </is>
      </c>
    </row>
    <row r="9456">
      <c r="A9456" s="93" t="n"/>
      <c r="B9456" s="127" t="n">
        <v>44096</v>
      </c>
      <c r="C9456" s="93">
        <f>TEXT(B9456,"aaa")</f>
        <v/>
      </c>
      <c r="D9456" s="59" t="n"/>
      <c r="E9456" s="59" t="inlineStr">
        <is>
          <t>토너</t>
        </is>
      </c>
      <c r="F9456" s="59" t="inlineStr">
        <is>
          <t>카페24</t>
        </is>
      </c>
      <c r="G9456" s="59" t="inlineStr">
        <is>
          <t>500ml</t>
        </is>
      </c>
      <c r="H9456" s="59" t="n">
        <v>45</v>
      </c>
      <c r="I9456" s="59" t="n"/>
      <c r="J9456" s="59" t="n">
        <v>200801</v>
      </c>
      <c r="K9456" s="59" t="n"/>
      <c r="L9456" s="93" t="n">
        <v>1485000</v>
      </c>
      <c r="M9456" s="93" t="n">
        <v>1398127.5</v>
      </c>
      <c r="N9456" s="93" t="n">
        <v>194850</v>
      </c>
      <c r="O9456" s="148" t="n">
        <v>1350000</v>
      </c>
      <c r="P9456" s="93" t="inlineStr">
        <is>
          <t>카페24토너500ml200801</t>
        </is>
      </c>
    </row>
    <row r="9457">
      <c r="A9457" s="93" t="n"/>
      <c r="B9457" s="127" t="n">
        <v>44096</v>
      </c>
      <c r="C9457" s="93">
        <f>TEXT(B9457,"aaa")</f>
        <v/>
      </c>
      <c r="D9457" s="59" t="n"/>
      <c r="E9457" s="59" t="inlineStr">
        <is>
          <t>토너</t>
        </is>
      </c>
      <c r="F9457" s="59" t="inlineStr">
        <is>
          <t>카페24</t>
        </is>
      </c>
      <c r="G9457" s="59" t="inlineStr">
        <is>
          <t>스킨팩 화장솜 60P</t>
        </is>
      </c>
      <c r="H9457" s="59" t="n">
        <v>36</v>
      </c>
      <c r="I9457" s="59" t="n"/>
      <c r="J9457" s="59" t="n">
        <v>200801</v>
      </c>
      <c r="K9457" s="59" t="n"/>
      <c r="L9457" s="93" t="n">
        <v>108000</v>
      </c>
      <c r="M9457" s="93" t="n">
        <v>101682</v>
      </c>
      <c r="N9457" s="93" t="n">
        <v>39960</v>
      </c>
      <c r="O9457" s="148" t="n">
        <v>98181.81818181818</v>
      </c>
      <c r="P9457" s="93" t="inlineStr">
        <is>
          <t>카페24토너스킨팩 화장솜 60P200801</t>
        </is>
      </c>
    </row>
    <row r="9458">
      <c r="A9458" s="93" t="n"/>
      <c r="B9458" s="127" t="n">
        <v>44096</v>
      </c>
      <c r="C9458" s="93">
        <f>TEXT(B9458,"aaa")</f>
        <v/>
      </c>
      <c r="D9458" s="59" t="n"/>
      <c r="E9458" s="59" t="inlineStr">
        <is>
          <t>앰플</t>
        </is>
      </c>
      <c r="F9458" s="59" t="inlineStr">
        <is>
          <t>카페24</t>
        </is>
      </c>
      <c r="G9458" s="59" t="inlineStr">
        <is>
          <t>앰플 30ml</t>
        </is>
      </c>
      <c r="H9458" s="59" t="n">
        <v>9</v>
      </c>
      <c r="I9458" s="59" t="n"/>
      <c r="J9458" s="59" t="n">
        <v>200801</v>
      </c>
      <c r="K9458" s="59" t="n"/>
      <c r="L9458" s="93" t="n">
        <v>252000</v>
      </c>
      <c r="M9458" s="93" t="n">
        <v>237258</v>
      </c>
      <c r="N9458" s="93" t="n">
        <v>30573</v>
      </c>
      <c r="O9458" s="148" t="n">
        <v>229090.9090909091</v>
      </c>
      <c r="P9458" s="93" t="inlineStr">
        <is>
          <t>카페24앰플앰플 30ml200801</t>
        </is>
      </c>
    </row>
    <row r="9459">
      <c r="A9459" s="93" t="n"/>
      <c r="B9459" s="127" t="n">
        <v>44096</v>
      </c>
      <c r="C9459" s="93">
        <f>TEXT(B9459,"aaa")</f>
        <v/>
      </c>
      <c r="D9459" s="59" t="n"/>
      <c r="E9459" s="59" t="inlineStr">
        <is>
          <t>앰플</t>
        </is>
      </c>
      <c r="F9459" s="59" t="inlineStr">
        <is>
          <t>카페24</t>
        </is>
      </c>
      <c r="G9459" s="59" t="inlineStr">
        <is>
          <t>앰플 30ml  2set</t>
        </is>
      </c>
      <c r="H9459" s="59" t="n">
        <v>4</v>
      </c>
      <c r="I9459" s="59" t="n"/>
      <c r="J9459" s="59" t="n">
        <v>200801</v>
      </c>
      <c r="K9459" s="59" t="n"/>
      <c r="L9459" s="93" t="n">
        <v>192000</v>
      </c>
      <c r="M9459" s="93" t="n">
        <v>180768</v>
      </c>
      <c r="N9459" s="93" t="n">
        <v>27176</v>
      </c>
      <c r="O9459" s="148" t="n">
        <v>174545.4545454545</v>
      </c>
      <c r="P9459" s="93" t="inlineStr">
        <is>
          <t>카페24앰플앰플 30ml  2set200801</t>
        </is>
      </c>
    </row>
    <row r="9460">
      <c r="A9460" s="93" t="n"/>
      <c r="B9460" s="127" t="n">
        <v>44096</v>
      </c>
      <c r="C9460" s="93">
        <f>TEXT(B9460,"aaa")</f>
        <v/>
      </c>
      <c r="D9460" s="59" t="n"/>
      <c r="E9460" s="59" t="inlineStr">
        <is>
          <t>수딩크림</t>
        </is>
      </c>
      <c r="F9460" s="59" t="inlineStr">
        <is>
          <t>카페24</t>
        </is>
      </c>
      <c r="G9460" s="59" t="inlineStr">
        <is>
          <t>수딩크림 100ml</t>
        </is>
      </c>
      <c r="H9460" s="59" t="n">
        <v>1</v>
      </c>
      <c r="I9460" s="59" t="n"/>
      <c r="J9460" s="59" t="n">
        <v>200801</v>
      </c>
      <c r="K9460" s="59" t="n"/>
      <c r="L9460" s="93" t="n">
        <v>38000</v>
      </c>
      <c r="M9460" s="93" t="n">
        <v>35777</v>
      </c>
      <c r="N9460" s="93" t="n">
        <v>3045</v>
      </c>
      <c r="O9460" s="148" t="n">
        <v>34545.45454545454</v>
      </c>
      <c r="P9460" s="93" t="inlineStr">
        <is>
          <t>카페24수딩크림수딩크림 100ml200801</t>
        </is>
      </c>
    </row>
    <row r="9461">
      <c r="A9461" s="93" t="n"/>
      <c r="B9461" s="127" t="n">
        <v>44096</v>
      </c>
      <c r="C9461" s="93">
        <f>TEXT(B9461,"aaa")</f>
        <v/>
      </c>
      <c r="D9461" s="59" t="n"/>
      <c r="E9461" s="59" t="inlineStr">
        <is>
          <t>클렌징폼</t>
        </is>
      </c>
      <c r="F9461" s="59" t="inlineStr">
        <is>
          <t>카페24</t>
        </is>
      </c>
      <c r="G9461" s="59" t="inlineStr">
        <is>
          <t>클렌징폼 120ml</t>
        </is>
      </c>
      <c r="H9461" s="59" t="n">
        <v>7</v>
      </c>
      <c r="I9461" s="59" t="n"/>
      <c r="J9461" s="59" t="n">
        <v>200801</v>
      </c>
      <c r="K9461" s="59" t="n"/>
      <c r="L9461" s="93" t="n">
        <v>91000</v>
      </c>
      <c r="M9461" s="93" t="n">
        <v>85676.5</v>
      </c>
      <c r="N9461" s="93" t="n">
        <v>19250</v>
      </c>
      <c r="O9461" s="148" t="n">
        <v>82727.27272727272</v>
      </c>
      <c r="P9461" s="93" t="inlineStr">
        <is>
          <t>카페24클렌징폼클렌징폼 120ml200801</t>
        </is>
      </c>
    </row>
    <row r="9462">
      <c r="A9462" s="93" t="n"/>
      <c r="B9462" s="127" t="n">
        <v>44096</v>
      </c>
      <c r="C9462" s="93">
        <f>TEXT(B9462,"aaa")</f>
        <v/>
      </c>
      <c r="D9462" s="59" t="n"/>
      <c r="E9462" s="59" t="inlineStr">
        <is>
          <t>클렌징폼</t>
        </is>
      </c>
      <c r="F9462" s="59" t="inlineStr">
        <is>
          <t>카페24</t>
        </is>
      </c>
      <c r="G9462" s="59" t="inlineStr">
        <is>
          <t>클렌징폼 120ml 2set</t>
        </is>
      </c>
      <c r="H9462" s="59" t="n">
        <v>1</v>
      </c>
      <c r="I9462" s="59" t="n"/>
      <c r="J9462" s="59" t="n">
        <v>200801</v>
      </c>
      <c r="K9462" s="59" t="n"/>
      <c r="L9462" s="93" t="n">
        <v>24000</v>
      </c>
      <c r="M9462" s="93" t="n">
        <v>22596</v>
      </c>
      <c r="N9462" s="93" t="n">
        <v>2460</v>
      </c>
      <c r="O9462" s="148" t="n">
        <v>21818.18181818182</v>
      </c>
      <c r="P9462" s="93" t="inlineStr">
        <is>
          <t>카페24클렌징폼클렌징폼 120ml 2set200801</t>
        </is>
      </c>
    </row>
    <row r="9463">
      <c r="A9463" s="93" t="n"/>
      <c r="B9463" s="127" t="n">
        <v>44096</v>
      </c>
      <c r="C9463" s="93">
        <f>TEXT(B9463,"aaa")</f>
        <v/>
      </c>
      <c r="D9463" s="59" t="n"/>
      <c r="E9463" s="59" t="inlineStr">
        <is>
          <t>클렌징폼</t>
        </is>
      </c>
      <c r="F9463" s="59" t="inlineStr">
        <is>
          <t>카페24</t>
        </is>
      </c>
      <c r="G9463" s="59" t="inlineStr">
        <is>
          <t>클렌징폼 120ml 3set</t>
        </is>
      </c>
      <c r="H9463" s="59" t="n">
        <v>1</v>
      </c>
      <c r="I9463" s="59" t="n"/>
      <c r="J9463" s="59" t="n">
        <v>200801</v>
      </c>
      <c r="K9463" s="59" t="n"/>
      <c r="L9463" s="93" t="n">
        <v>33000</v>
      </c>
      <c r="M9463" s="93" t="n">
        <v>31069.5</v>
      </c>
      <c r="N9463" s="93" t="n">
        <v>3690</v>
      </c>
      <c r="O9463" s="148" t="n">
        <v>30000</v>
      </c>
      <c r="P9463" s="93" t="inlineStr">
        <is>
          <t>카페24클렌징폼클렌징폼 120ml 3set200801</t>
        </is>
      </c>
    </row>
    <row r="9464">
      <c r="A9464" s="93" t="n"/>
      <c r="B9464" s="127" t="n">
        <v>44096</v>
      </c>
      <c r="C9464" s="93">
        <f>TEXT(B9464,"aaa")</f>
        <v/>
      </c>
      <c r="D9464" s="59" t="n"/>
      <c r="E9464" s="59" t="inlineStr">
        <is>
          <t>바디워시</t>
        </is>
      </c>
      <c r="F9464" s="59" t="inlineStr">
        <is>
          <t>카페24</t>
        </is>
      </c>
      <c r="G9464" s="59" t="inlineStr">
        <is>
          <t>바디워시 1개 -30% off</t>
        </is>
      </c>
      <c r="H9464" s="59" t="n">
        <v>1</v>
      </c>
      <c r="I9464" s="59" t="n"/>
      <c r="J9464" s="59" t="n">
        <v>200801</v>
      </c>
      <c r="K9464" s="59" t="n"/>
      <c r="L9464" s="93" t="n">
        <v>18200</v>
      </c>
      <c r="M9464" s="93" t="n">
        <v>17135.3</v>
      </c>
      <c r="N9464" s="93" t="n">
        <v>4085</v>
      </c>
      <c r="O9464" s="148" t="n">
        <v>16545.45454545454</v>
      </c>
      <c r="P9464" s="93" t="inlineStr">
        <is>
          <t>카페24바디워시바디워시 1개 -30% off200801</t>
        </is>
      </c>
    </row>
    <row r="9465">
      <c r="A9465" s="93" t="n"/>
      <c r="B9465" s="127" t="n">
        <v>44096</v>
      </c>
      <c r="C9465" s="93">
        <f>TEXT(B9465,"aaa")</f>
        <v/>
      </c>
      <c r="D9465" s="59" t="n"/>
      <c r="E9465" s="59" t="inlineStr">
        <is>
          <t>토너</t>
        </is>
      </c>
      <c r="F9465" s="59" t="inlineStr">
        <is>
          <t>큐텐재팬</t>
        </is>
      </c>
      <c r="G9465" s="59" t="inlineStr">
        <is>
          <t>200726=250ml</t>
        </is>
      </c>
      <c r="H9465" s="59" t="n">
        <v>2</v>
      </c>
      <c r="I9465" s="59" t="n"/>
      <c r="J9465" s="59" t="n">
        <v>200801</v>
      </c>
      <c r="K9465" s="59" t="n"/>
      <c r="L9465" s="93" t="n">
        <v>66000</v>
      </c>
      <c r="M9465" s="93" t="n">
        <v>58740</v>
      </c>
      <c r="N9465" s="93" t="n">
        <v>6160</v>
      </c>
      <c r="O9465" s="148" t="n">
        <v>59999.99999999999</v>
      </c>
      <c r="P9465" s="93" t="inlineStr">
        <is>
          <t>큐텐재팬토너200726=250ml200801</t>
        </is>
      </c>
    </row>
    <row r="9466">
      <c r="A9466" s="93" t="n"/>
      <c r="B9466" s="127" t="n">
        <v>44096</v>
      </c>
      <c r="C9466" s="93">
        <f>TEXT(B9466,"aaa")</f>
        <v/>
      </c>
      <c r="D9466" s="59" t="n"/>
      <c r="E9466" s="59" t="inlineStr">
        <is>
          <t>머드크림마스크</t>
        </is>
      </c>
      <c r="F9466" s="59" t="inlineStr">
        <is>
          <t>큐텐재팬</t>
        </is>
      </c>
      <c r="G9466" s="59" t="inlineStr">
        <is>
          <t>200726=머드크림마스크 100ml</t>
        </is>
      </c>
      <c r="H9466" s="59" t="n">
        <v>1</v>
      </c>
      <c r="I9466" s="59" t="n"/>
      <c r="J9466" s="59" t="n">
        <v>200801</v>
      </c>
      <c r="K9466" s="59" t="n"/>
      <c r="L9466" s="93" t="n">
        <v>36000</v>
      </c>
      <c r="M9466" s="93" t="n">
        <v>32040</v>
      </c>
      <c r="N9466" s="93" t="n">
        <v>1442</v>
      </c>
      <c r="O9466" s="148" t="n">
        <v>32727.27272727272</v>
      </c>
      <c r="P9466" s="93" t="inlineStr">
        <is>
          <t>큐텐재팬머드크림마스크200726=머드크림마스크 100ml200801</t>
        </is>
      </c>
    </row>
    <row r="9467">
      <c r="A9467" s="93" t="n"/>
      <c r="B9467" s="127" t="n">
        <v>44096</v>
      </c>
      <c r="C9467" s="93">
        <f>TEXT(B9467,"aaa")</f>
        <v/>
      </c>
      <c r="D9467" s="59" t="n"/>
      <c r="E9467" s="59" t="inlineStr">
        <is>
          <t>앰플</t>
        </is>
      </c>
      <c r="F9467" s="59" t="inlineStr">
        <is>
          <t>화해</t>
        </is>
      </c>
      <c r="G9467" s="59" t="inlineStr">
        <is>
          <t>앰플 30ml</t>
        </is>
      </c>
      <c r="H9467" s="59" t="n">
        <v>1</v>
      </c>
      <c r="I9467" s="59" t="n"/>
      <c r="J9467" s="59" t="n">
        <v>200801</v>
      </c>
      <c r="K9467" s="59" t="n"/>
      <c r="L9467" s="93" t="n">
        <v>28000</v>
      </c>
      <c r="M9467" s="93" t="n">
        <v>20160</v>
      </c>
      <c r="N9467" s="93" t="n">
        <v>3397</v>
      </c>
      <c r="O9467" s="148" t="n">
        <v>25454.54545454545</v>
      </c>
      <c r="P9467" s="93" t="inlineStr">
        <is>
          <t>화해앰플앰플 30ml200801</t>
        </is>
      </c>
    </row>
    <row r="9468">
      <c r="A9468" s="93" t="n"/>
      <c r="B9468" s="127" t="n">
        <v>44096</v>
      </c>
      <c r="C9468" s="93">
        <f>TEXT(B9468,"aaa")</f>
        <v/>
      </c>
      <c r="D9468" s="59" t="n"/>
      <c r="E9468" s="59" t="inlineStr">
        <is>
          <t>토너</t>
        </is>
      </c>
      <c r="F9468" s="59" t="inlineStr">
        <is>
          <t>화해</t>
        </is>
      </c>
      <c r="G9468" s="59" t="inlineStr">
        <is>
          <t>250ml</t>
        </is>
      </c>
      <c r="H9468" s="59" t="n">
        <v>7</v>
      </c>
      <c r="I9468" s="59" t="n"/>
      <c r="J9468" s="59" t="n">
        <v>200801</v>
      </c>
      <c r="K9468" s="59" t="n"/>
      <c r="L9468" s="93" t="n">
        <v>140000</v>
      </c>
      <c r="M9468" s="93" t="n">
        <v>100800</v>
      </c>
      <c r="N9468" s="93" t="n">
        <v>21560</v>
      </c>
      <c r="O9468" s="148" t="n">
        <v>127272.7272727273</v>
      </c>
      <c r="P9468" s="93" t="inlineStr">
        <is>
          <t>화해토너250ml200801</t>
        </is>
      </c>
    </row>
    <row r="9469" customFormat="1" s="93">
      <c r="B9469" s="127" t="n">
        <v>44097</v>
      </c>
      <c r="C9469" s="93">
        <f>TEXT(B9469,"aaa")</f>
        <v/>
      </c>
      <c r="D9469" s="59" t="inlineStr">
        <is>
          <t xml:space="preserve">　</t>
        </is>
      </c>
      <c r="E9469" s="59" t="inlineStr">
        <is>
          <t>토너</t>
        </is>
      </c>
      <c r="F9469" s="59" t="inlineStr">
        <is>
          <t>W컨셉</t>
        </is>
      </c>
      <c r="G9469" s="59" t="inlineStr">
        <is>
          <t>250ml 2set</t>
        </is>
      </c>
      <c r="H9469" s="59" t="n">
        <v>2</v>
      </c>
      <c r="I9469" s="59" t="n"/>
      <c r="J9469" s="59" t="n">
        <v>200801</v>
      </c>
      <c r="K9469" s="59" t="n"/>
      <c r="L9469" s="93" t="n">
        <v>70000</v>
      </c>
      <c r="M9469" s="93" t="n">
        <v>50400</v>
      </c>
      <c r="N9469" s="93" t="n">
        <v>12320</v>
      </c>
      <c r="O9469" s="148" t="n">
        <v>63636.36363636363</v>
      </c>
      <c r="P9469" s="93" t="inlineStr">
        <is>
          <t>W컨셉토너250ml 2set200801</t>
        </is>
      </c>
    </row>
    <row r="9470" customFormat="1" s="93">
      <c r="B9470" s="127" t="n">
        <v>44097</v>
      </c>
      <c r="C9470" s="93">
        <f>TEXT(B9470,"aaa")</f>
        <v/>
      </c>
      <c r="D9470" s="59" t="inlineStr">
        <is>
          <t xml:space="preserve">　</t>
        </is>
      </c>
      <c r="E9470" s="59" t="inlineStr">
        <is>
          <t>토너</t>
        </is>
      </c>
      <c r="F9470" s="59" t="inlineStr">
        <is>
          <t>글로우데이즈 시코르</t>
        </is>
      </c>
      <c r="G9470" s="59" t="inlineStr">
        <is>
          <t>토너=250ml</t>
        </is>
      </c>
      <c r="H9470" s="59" t="n">
        <v>50</v>
      </c>
      <c r="I9470" s="59" t="n"/>
      <c r="J9470" s="59" t="n">
        <v>200801</v>
      </c>
      <c r="K9470" s="59" t="n"/>
      <c r="L9470" s="93" t="n">
        <v>562500</v>
      </c>
      <c r="M9470" s="93" t="n">
        <v>562500</v>
      </c>
      <c r="N9470" s="93" t="n">
        <v>154000</v>
      </c>
      <c r="O9470" s="148" t="n">
        <v>511363.6363636363</v>
      </c>
      <c r="P9470" s="93" t="inlineStr">
        <is>
          <t>글로우데이즈 시코르토너토너=250ml200801</t>
        </is>
      </c>
    </row>
    <row r="9471" customFormat="1" s="93">
      <c r="B9471" s="127" t="n">
        <v>44097</v>
      </c>
      <c r="C9471" s="93">
        <f>TEXT(B9471,"aaa")</f>
        <v/>
      </c>
      <c r="D9471" s="59" t="inlineStr">
        <is>
          <t xml:space="preserve">　</t>
        </is>
      </c>
      <c r="E9471" s="59" t="inlineStr">
        <is>
          <t>앰플</t>
        </is>
      </c>
      <c r="F9471" s="59" t="inlineStr">
        <is>
          <t>글로우데이즈 시코르</t>
        </is>
      </c>
      <c r="G9471" s="59" t="inlineStr">
        <is>
          <t>앰플=앰플 30ml</t>
        </is>
      </c>
      <c r="H9471" s="59" t="n">
        <v>40</v>
      </c>
      <c r="I9471" s="59" t="n"/>
      <c r="J9471" s="59" t="n">
        <v>200801</v>
      </c>
      <c r="K9471" s="59" t="n"/>
      <c r="L9471" s="93" t="n">
        <v>594000</v>
      </c>
      <c r="M9471" s="93" t="n">
        <v>594000</v>
      </c>
      <c r="N9471" s="93" t="n">
        <v>135880</v>
      </c>
      <c r="O9471" s="148" t="n">
        <v>540000</v>
      </c>
      <c r="P9471" s="93" t="inlineStr">
        <is>
          <t>글로우데이즈 시코르앰플앰플=앰플 30ml200801</t>
        </is>
      </c>
    </row>
    <row r="9472" customFormat="1" s="93">
      <c r="B9472" s="127" t="n">
        <v>44097</v>
      </c>
      <c r="C9472" s="93">
        <f>TEXT(B9472,"aaa")</f>
        <v/>
      </c>
      <c r="D9472" s="59" t="inlineStr">
        <is>
          <t xml:space="preserve">　</t>
        </is>
      </c>
      <c r="E9472" s="59" t="inlineStr">
        <is>
          <t>수딩크림</t>
        </is>
      </c>
      <c r="F9472" s="59" t="inlineStr">
        <is>
          <t>글로우데이즈 시코르</t>
        </is>
      </c>
      <c r="G9472" s="59" t="inlineStr">
        <is>
          <t>수딩크림=수딩크림 100ml</t>
        </is>
      </c>
      <c r="H9472" s="59" t="n">
        <v>10</v>
      </c>
      <c r="I9472" s="59" t="n"/>
      <c r="J9472" s="59" t="n">
        <v>200801</v>
      </c>
      <c r="K9472" s="59" t="n"/>
      <c r="L9472" s="93" t="n">
        <v>171000</v>
      </c>
      <c r="M9472" s="93" t="n">
        <v>171000</v>
      </c>
      <c r="N9472" s="93" t="n">
        <v>30450</v>
      </c>
      <c r="O9472" s="148" t="n">
        <v>155454.5454545454</v>
      </c>
      <c r="P9472" s="93" t="inlineStr">
        <is>
          <t>글로우데이즈 시코르수딩크림수딩크림=수딩크림 100ml200801</t>
        </is>
      </c>
    </row>
    <row r="9473" customFormat="1" s="93">
      <c r="B9473" s="127" t="n">
        <v>44097</v>
      </c>
      <c r="C9473" s="93">
        <f>TEXT(B9473,"aaa")</f>
        <v/>
      </c>
      <c r="D9473" s="59" t="inlineStr">
        <is>
          <t xml:space="preserve">　</t>
        </is>
      </c>
      <c r="E9473" s="59" t="inlineStr">
        <is>
          <t>머드크림마스크</t>
        </is>
      </c>
      <c r="F9473" s="59" t="inlineStr">
        <is>
          <t>글로우데이즈 시코르</t>
        </is>
      </c>
      <c r="G9473" s="59" t="inlineStr">
        <is>
          <t>머드크림마스크=머드크림마스크 100ml</t>
        </is>
      </c>
      <c r="H9473" s="59" t="n">
        <v>10</v>
      </c>
      <c r="I9473" s="59" t="n"/>
      <c r="J9473" s="59" t="n">
        <v>200801</v>
      </c>
      <c r="K9473" s="59" t="n"/>
      <c r="L9473" s="93" t="n">
        <v>112500</v>
      </c>
      <c r="M9473" s="93" t="n">
        <v>112500</v>
      </c>
      <c r="N9473" s="93" t="n">
        <v>14420</v>
      </c>
      <c r="O9473" s="148" t="n">
        <v>102272.7272727273</v>
      </c>
      <c r="P9473" s="93" t="inlineStr">
        <is>
          <t>글로우데이즈 시코르머드크림마스크머드크림마스크=머드크림마스크 100ml200801</t>
        </is>
      </c>
    </row>
    <row r="9474" customFormat="1" s="93">
      <c r="B9474" s="127" t="n">
        <v>44097</v>
      </c>
      <c r="C9474" s="93">
        <f>TEXT(B9474,"aaa")</f>
        <v/>
      </c>
      <c r="D9474" s="59" t="inlineStr">
        <is>
          <t xml:space="preserve">　</t>
        </is>
      </c>
      <c r="E9474" s="59" t="inlineStr">
        <is>
          <t>클렌징폼</t>
        </is>
      </c>
      <c r="F9474" s="59" t="inlineStr">
        <is>
          <t>글로우데이즈 시코르</t>
        </is>
      </c>
      <c r="G9474" s="59" t="inlineStr">
        <is>
          <t>클렌징폼=클렌징폼 120ml</t>
        </is>
      </c>
      <c r="H9474" s="59" t="n">
        <v>20</v>
      </c>
      <c r="I9474" s="59" t="n"/>
      <c r="J9474" s="59" t="n">
        <v>200801</v>
      </c>
      <c r="K9474" s="59" t="n"/>
      <c r="L9474" s="93" t="n">
        <v>144000</v>
      </c>
      <c r="M9474" s="93" t="n">
        <v>144000</v>
      </c>
      <c r="N9474" s="93" t="n">
        <v>55000</v>
      </c>
      <c r="O9474" s="148" t="n">
        <v>130909.0909090909</v>
      </c>
      <c r="P9474" s="93" t="inlineStr">
        <is>
          <t>글로우데이즈 시코르클렌징폼클렌징폼=클렌징폼 120ml200801</t>
        </is>
      </c>
    </row>
    <row r="9475" customFormat="1" s="93">
      <c r="B9475" s="127" t="n">
        <v>44097</v>
      </c>
      <c r="C9475" s="93">
        <f>TEXT(B9475,"aaa")</f>
        <v/>
      </c>
      <c r="D9475" s="59" t="inlineStr">
        <is>
          <t xml:space="preserve">　</t>
        </is>
      </c>
      <c r="E9475" s="59" t="inlineStr">
        <is>
          <t>마스크팩</t>
        </is>
      </c>
      <c r="F9475" s="59" t="inlineStr">
        <is>
          <t>글로우데이즈 시코르</t>
        </is>
      </c>
      <c r="G9475" s="59" t="inlineStr">
        <is>
          <t>마스크팩=마스크팩 10매</t>
        </is>
      </c>
      <c r="H9475" s="59" t="n">
        <v>53</v>
      </c>
      <c r="I9475" s="59" t="n"/>
      <c r="J9475" s="59" t="n">
        <v>200801</v>
      </c>
      <c r="K9475" s="59" t="n"/>
      <c r="L9475" s="93" t="n">
        <v>954000</v>
      </c>
      <c r="M9475" s="93" t="n">
        <v>954000</v>
      </c>
      <c r="N9475" s="93" t="n">
        <v>210410</v>
      </c>
      <c r="O9475" s="148" t="n">
        <v>867272.7272727272</v>
      </c>
      <c r="P9475" s="93" t="inlineStr">
        <is>
          <t>글로우데이즈 시코르마스크팩마스크팩=마스크팩 10매200801</t>
        </is>
      </c>
    </row>
    <row r="9476" customFormat="1" s="93">
      <c r="B9476" s="127" t="n">
        <v>44097</v>
      </c>
      <c r="C9476" s="93">
        <f>TEXT(B9476,"aaa")</f>
        <v/>
      </c>
      <c r="D9476" s="59" t="inlineStr">
        <is>
          <t xml:space="preserve">　</t>
        </is>
      </c>
      <c r="E9476" s="59" t="inlineStr">
        <is>
          <t>선크림</t>
        </is>
      </c>
      <c r="F9476" s="59" t="inlineStr">
        <is>
          <t>글로우데이즈 시코르</t>
        </is>
      </c>
      <c r="G9476" s="59" t="inlineStr">
        <is>
          <t>선크림=선크림 50ml</t>
        </is>
      </c>
      <c r="H9476" s="59" t="n">
        <v>20</v>
      </c>
      <c r="I9476" s="59" t="n"/>
      <c r="J9476" s="59" t="n">
        <v>200801</v>
      </c>
      <c r="K9476" s="59" t="n"/>
      <c r="L9476" s="93" t="n">
        <v>225000</v>
      </c>
      <c r="M9476" s="93" t="n">
        <v>225000</v>
      </c>
      <c r="N9476" s="93" t="n">
        <v>46900</v>
      </c>
      <c r="O9476" s="148" t="n">
        <v>204545.4545454545</v>
      </c>
      <c r="P9476" s="93" t="inlineStr">
        <is>
          <t>글로우데이즈 시코르선크림선크림=선크림 50ml200801</t>
        </is>
      </c>
    </row>
    <row r="9477" customFormat="1" s="93">
      <c r="B9477" s="127" t="n">
        <v>44097</v>
      </c>
      <c r="C9477" s="93">
        <f>TEXT(B9477,"aaa")</f>
        <v/>
      </c>
      <c r="D9477" s="59" t="inlineStr">
        <is>
          <t xml:space="preserve">　</t>
        </is>
      </c>
      <c r="E9477" s="59" t="inlineStr">
        <is>
          <t>토너</t>
        </is>
      </c>
      <c r="F9477" s="59" t="inlineStr">
        <is>
          <t>스타일쉐어</t>
        </is>
      </c>
      <c r="G9477" s="59" t="inlineStr">
        <is>
          <t>250ml</t>
        </is>
      </c>
      <c r="H9477" s="59" t="n">
        <v>6</v>
      </c>
      <c r="I9477" s="59" t="n"/>
      <c r="J9477" s="59" t="n">
        <v>200801</v>
      </c>
      <c r="K9477" s="59" t="n"/>
      <c r="L9477" s="93" t="n">
        <v>120000</v>
      </c>
      <c r="M9477" s="93" t="n">
        <v>90000</v>
      </c>
      <c r="N9477" s="93" t="n">
        <v>18480</v>
      </c>
      <c r="O9477" s="148" t="n">
        <v>109090.9090909091</v>
      </c>
      <c r="P9477" s="93" t="inlineStr">
        <is>
          <t>스타일쉐어토너250ml200801</t>
        </is>
      </c>
    </row>
    <row r="9478" customFormat="1" s="93">
      <c r="B9478" s="127" t="n">
        <v>44097</v>
      </c>
      <c r="C9478" s="93">
        <f>TEXT(B9478,"aaa")</f>
        <v/>
      </c>
      <c r="D9478" s="59" t="inlineStr">
        <is>
          <t xml:space="preserve">　</t>
        </is>
      </c>
      <c r="E9478" s="93" t="inlineStr">
        <is>
          <t>클리어 패드</t>
        </is>
      </c>
      <c r="F9478" s="59" t="inlineStr">
        <is>
          <t>아누아 CS</t>
        </is>
      </c>
      <c r="G9478" s="93" t="inlineStr">
        <is>
          <t>어성초 클리어패드 70P</t>
        </is>
      </c>
      <c r="H9478" s="59" t="n">
        <v>21</v>
      </c>
      <c r="I9478" s="59" t="n"/>
      <c r="J9478" s="59" t="n">
        <v>200801</v>
      </c>
      <c r="K9478" s="59" t="n"/>
      <c r="L9478" s="93" t="n">
        <v>0</v>
      </c>
      <c r="M9478" s="93" t="n">
        <v>0</v>
      </c>
      <c r="N9478" s="93" t="n">
        <v>105252</v>
      </c>
      <c r="O9478" s="148" t="n">
        <v>0</v>
      </c>
      <c r="P9478" s="93" t="inlineStr">
        <is>
          <t>아누아 CS클리어 패드어성초 클리어패드 70P200801</t>
        </is>
      </c>
    </row>
    <row r="9479" customFormat="1" s="93">
      <c r="B9479" s="127" t="n">
        <v>44097</v>
      </c>
      <c r="C9479" s="93">
        <f>TEXT(B9479,"aaa")</f>
        <v/>
      </c>
      <c r="D9479" s="59" t="inlineStr">
        <is>
          <t xml:space="preserve">　</t>
        </is>
      </c>
      <c r="E9479" s="59" t="inlineStr">
        <is>
          <t>앰플</t>
        </is>
      </c>
      <c r="F9479" s="59" t="inlineStr">
        <is>
          <t>아누아 CS</t>
        </is>
      </c>
      <c r="G9479" s="59" t="inlineStr">
        <is>
          <t>앰플 30ml</t>
        </is>
      </c>
      <c r="H9479" s="59" t="n">
        <v>35</v>
      </c>
      <c r="I9479" s="59" t="n"/>
      <c r="J9479" s="59" t="n">
        <v>200801</v>
      </c>
      <c r="K9479" s="59" t="n"/>
      <c r="L9479" s="93" t="n">
        <v>0</v>
      </c>
      <c r="M9479" s="93" t="n">
        <v>0</v>
      </c>
      <c r="N9479" s="93" t="n">
        <v>118895</v>
      </c>
      <c r="O9479" s="148" t="n">
        <v>0</v>
      </c>
      <c r="P9479" s="93" t="inlineStr">
        <is>
          <t>아누아 CS앰플앰플 30ml200801</t>
        </is>
      </c>
    </row>
    <row r="9480" customFormat="1" s="93">
      <c r="B9480" s="127" t="n">
        <v>44097</v>
      </c>
      <c r="C9480" s="93">
        <f>TEXT(B9480,"aaa")</f>
        <v/>
      </c>
      <c r="D9480" s="59" t="inlineStr">
        <is>
          <t xml:space="preserve">　</t>
        </is>
      </c>
      <c r="E9480" s="59" t="inlineStr">
        <is>
          <t>마스크팩</t>
        </is>
      </c>
      <c r="F9480" s="59" t="inlineStr">
        <is>
          <t>아누아 CS</t>
        </is>
      </c>
      <c r="G9480" s="59" t="inlineStr">
        <is>
          <t>마스크팩 10매</t>
        </is>
      </c>
      <c r="H9480" s="59" t="n">
        <v>6</v>
      </c>
      <c r="I9480" s="59" t="n"/>
      <c r="J9480" s="59" t="n">
        <v>200801</v>
      </c>
      <c r="K9480" s="59" t="n"/>
      <c r="L9480" s="93" t="n">
        <v>0</v>
      </c>
      <c r="M9480" s="93" t="n">
        <v>0</v>
      </c>
      <c r="N9480" s="93" t="n">
        <v>23820</v>
      </c>
      <c r="O9480" s="148" t="n">
        <v>0</v>
      </c>
      <c r="P9480" s="93" t="inlineStr">
        <is>
          <t>아누아 CS마스크팩마스크팩 10매200801</t>
        </is>
      </c>
    </row>
    <row r="9481" customFormat="1" s="93">
      <c r="B9481" s="127" t="n">
        <v>44097</v>
      </c>
      <c r="C9481" s="93">
        <f>TEXT(B9481,"aaa")</f>
        <v/>
      </c>
      <c r="D9481" s="59" t="inlineStr">
        <is>
          <t xml:space="preserve">　</t>
        </is>
      </c>
      <c r="E9481" s="59" t="inlineStr">
        <is>
          <t>선크림</t>
        </is>
      </c>
      <c r="F9481" s="59" t="inlineStr">
        <is>
          <t>아누아 CS</t>
        </is>
      </c>
      <c r="G9481" s="59" t="inlineStr">
        <is>
          <t>선크림 50ml</t>
        </is>
      </c>
      <c r="H9481" s="59" t="n">
        <v>40</v>
      </c>
      <c r="I9481" s="59" t="n"/>
      <c r="J9481" s="59" t="n">
        <v>200801</v>
      </c>
      <c r="K9481" s="59" t="n"/>
      <c r="L9481" s="93" t="n">
        <v>0</v>
      </c>
      <c r="M9481" s="93" t="n">
        <v>0</v>
      </c>
      <c r="N9481" s="93" t="n">
        <v>93800</v>
      </c>
      <c r="O9481" s="148" t="n">
        <v>0</v>
      </c>
      <c r="P9481" s="93" t="inlineStr">
        <is>
          <t>아누아 CS선크림선크림 50ml200801</t>
        </is>
      </c>
    </row>
    <row r="9482" customFormat="1" s="93">
      <c r="B9482" s="127" t="n">
        <v>44097</v>
      </c>
      <c r="C9482" s="93">
        <f>TEXT(B9482,"aaa")</f>
        <v/>
      </c>
      <c r="D9482" s="59" t="inlineStr">
        <is>
          <t xml:space="preserve">　</t>
        </is>
      </c>
      <c r="E9482" s="59" t="inlineStr">
        <is>
          <t>수딩크림</t>
        </is>
      </c>
      <c r="F9482" s="59" t="inlineStr">
        <is>
          <t>아누아 CS</t>
        </is>
      </c>
      <c r="G9482" s="59" t="inlineStr">
        <is>
          <t>수딩크림 100ml</t>
        </is>
      </c>
      <c r="H9482" s="59" t="n">
        <v>30</v>
      </c>
      <c r="I9482" s="59" t="n"/>
      <c r="J9482" s="59" t="n">
        <v>200801</v>
      </c>
      <c r="K9482" s="59" t="n"/>
      <c r="L9482" s="93" t="n">
        <v>0</v>
      </c>
      <c r="M9482" s="93" t="n">
        <v>0</v>
      </c>
      <c r="N9482" s="93" t="n">
        <v>91350</v>
      </c>
      <c r="O9482" s="148" t="n">
        <v>0</v>
      </c>
      <c r="P9482" s="93" t="inlineStr">
        <is>
          <t>아누아 CS수딩크림수딩크림 100ml200801</t>
        </is>
      </c>
    </row>
    <row r="9483" customFormat="1" s="93">
      <c r="B9483" s="127" t="n">
        <v>44097</v>
      </c>
      <c r="C9483" s="93">
        <f>TEXT(B9483,"aaa")</f>
        <v/>
      </c>
      <c r="D9483" s="59" t="inlineStr">
        <is>
          <t xml:space="preserve">　</t>
        </is>
      </c>
      <c r="E9483" s="59" t="inlineStr">
        <is>
          <t>클렌징폼</t>
        </is>
      </c>
      <c r="F9483" s="59" t="inlineStr">
        <is>
          <t>아누아 CS</t>
        </is>
      </c>
      <c r="G9483" s="59" t="inlineStr">
        <is>
          <t>클렌징폼 120ml</t>
        </is>
      </c>
      <c r="H9483" s="59" t="n">
        <v>30</v>
      </c>
      <c r="I9483" s="59" t="n"/>
      <c r="J9483" s="59" t="n">
        <v>200801</v>
      </c>
      <c r="K9483" s="59" t="n"/>
      <c r="L9483" s="93" t="n">
        <v>0</v>
      </c>
      <c r="M9483" s="93" t="n">
        <v>0</v>
      </c>
      <c r="N9483" s="93" t="n">
        <v>82500</v>
      </c>
      <c r="O9483" s="148" t="n">
        <v>0</v>
      </c>
      <c r="P9483" s="93" t="inlineStr">
        <is>
          <t>아누아 CS클렌징폼클렌징폼 120ml200801</t>
        </is>
      </c>
    </row>
    <row r="9484" customFormat="1" s="93">
      <c r="B9484" s="127" t="n">
        <v>44097</v>
      </c>
      <c r="C9484" s="93">
        <f>TEXT(B9484,"aaa")</f>
        <v/>
      </c>
      <c r="D9484" s="59" t="inlineStr">
        <is>
          <t xml:space="preserve">　</t>
        </is>
      </c>
      <c r="E9484" s="59" t="inlineStr">
        <is>
          <t>머드크림마스크</t>
        </is>
      </c>
      <c r="F9484" s="59" t="inlineStr">
        <is>
          <t>아누아 CS</t>
        </is>
      </c>
      <c r="G9484" s="59" t="inlineStr">
        <is>
          <t>머드크림마스크 100ml</t>
        </is>
      </c>
      <c r="H9484" s="59" t="n">
        <v>40</v>
      </c>
      <c r="I9484" s="59" t="n"/>
      <c r="J9484" s="59" t="n">
        <v>200801</v>
      </c>
      <c r="K9484" s="59" t="n"/>
      <c r="L9484" s="93" t="n">
        <v>0</v>
      </c>
      <c r="M9484" s="93" t="n">
        <v>0</v>
      </c>
      <c r="N9484" s="93" t="n">
        <v>57680</v>
      </c>
      <c r="O9484" s="148" t="n">
        <v>0</v>
      </c>
      <c r="P9484" s="93" t="inlineStr">
        <is>
          <t>아누아 CS머드크림마스크머드크림마스크 100ml200801</t>
        </is>
      </c>
    </row>
    <row r="9485" customFormat="1" s="93">
      <c r="B9485" s="127" t="n">
        <v>44097</v>
      </c>
      <c r="C9485" s="93">
        <f>TEXT(B9485,"aaa")</f>
        <v/>
      </c>
      <c r="D9485" s="59" t="inlineStr">
        <is>
          <t xml:space="preserve">　</t>
        </is>
      </c>
      <c r="E9485" s="59" t="inlineStr">
        <is>
          <t>선크림</t>
        </is>
      </c>
      <c r="F9485" s="59" t="inlineStr">
        <is>
          <t>카페24</t>
        </is>
      </c>
      <c r="G9485" s="59" t="inlineStr">
        <is>
          <t>선크림 50ml</t>
        </is>
      </c>
      <c r="H9485" s="59" t="n">
        <v>2</v>
      </c>
      <c r="I9485" s="59" t="n"/>
      <c r="J9485" s="59" t="n">
        <v>200801</v>
      </c>
      <c r="K9485" s="59" t="n"/>
      <c r="L9485" s="93" t="n">
        <v>40000</v>
      </c>
      <c r="M9485" s="93" t="n">
        <v>37660</v>
      </c>
      <c r="N9485" s="93" t="n">
        <v>4690</v>
      </c>
      <c r="O9485" s="148" t="n">
        <v>36363.63636363636</v>
      </c>
      <c r="P9485" s="93" t="inlineStr">
        <is>
          <t>카페24선크림선크림 50ml200801</t>
        </is>
      </c>
    </row>
    <row r="9486" customFormat="1" s="93">
      <c r="B9486" s="127" t="n">
        <v>44097</v>
      </c>
      <c r="C9486" s="93">
        <f>TEXT(B9486,"aaa")</f>
        <v/>
      </c>
      <c r="D9486" s="59" t="inlineStr">
        <is>
          <t xml:space="preserve">　</t>
        </is>
      </c>
      <c r="E9486" s="59" t="inlineStr">
        <is>
          <t>어성초진정패키지</t>
        </is>
      </c>
      <c r="F9486" s="59" t="inlineStr">
        <is>
          <t>카페24</t>
        </is>
      </c>
      <c r="G9486" s="59" t="inlineStr">
        <is>
          <t>어성초 진정패키지세트</t>
        </is>
      </c>
      <c r="H9486" s="59" t="n">
        <v>7</v>
      </c>
      <c r="I9486" s="59" t="n"/>
      <c r="J9486" s="59" t="n">
        <v>200801</v>
      </c>
      <c r="K9486" s="59" t="n"/>
      <c r="L9486" s="93" t="n">
        <v>693000</v>
      </c>
      <c r="M9486" s="93" t="n">
        <v>652459.5</v>
      </c>
      <c r="N9486" s="93" t="n">
        <v>105959</v>
      </c>
      <c r="O9486" s="148" t="n">
        <v>630000</v>
      </c>
      <c r="P9486" s="93" t="inlineStr">
        <is>
          <t>카페24어성초진정패키지어성초 진정패키지세트200801</t>
        </is>
      </c>
    </row>
    <row r="9487" customFormat="1" s="93">
      <c r="B9487" s="127" t="n">
        <v>44097</v>
      </c>
      <c r="C9487" s="93">
        <f>TEXT(B9487,"aaa")</f>
        <v/>
      </c>
      <c r="D9487" s="59" t="inlineStr">
        <is>
          <t xml:space="preserve">　</t>
        </is>
      </c>
      <c r="E9487" s="59" t="inlineStr">
        <is>
          <t>클리어 패드</t>
        </is>
      </c>
      <c r="F9487" s="59" t="inlineStr">
        <is>
          <t>카페24</t>
        </is>
      </c>
      <c r="G9487" s="59" t="inlineStr">
        <is>
          <t>어성초 77 클리어 패드 1개-20% off</t>
        </is>
      </c>
      <c r="H9487" s="59" t="n">
        <v>22</v>
      </c>
      <c r="I9487" s="59" t="n"/>
      <c r="J9487" s="59" t="n">
        <v>200801</v>
      </c>
      <c r="K9487" s="59" t="n"/>
      <c r="L9487" s="93" t="n">
        <v>492800</v>
      </c>
      <c r="M9487" s="93" t="n">
        <v>463971.2</v>
      </c>
      <c r="N9487" s="93" t="n">
        <v>110264</v>
      </c>
      <c r="O9487" s="148" t="n">
        <v>447999.9999999999</v>
      </c>
      <c r="P9487" s="93" t="inlineStr">
        <is>
          <t>카페24클리어 패드어성초 77 클리어 패드 1개-20% off200801</t>
        </is>
      </c>
    </row>
    <row r="9488" customFormat="1" s="93">
      <c r="B9488" s="127" t="n">
        <v>44097</v>
      </c>
      <c r="C9488" s="93">
        <f>TEXT(B9488,"aaa")</f>
        <v/>
      </c>
      <c r="D9488" s="59" t="inlineStr">
        <is>
          <t xml:space="preserve">　</t>
        </is>
      </c>
      <c r="E9488" s="59" t="inlineStr">
        <is>
          <t>클리어 패드</t>
        </is>
      </c>
      <c r="F9488" s="59" t="inlineStr">
        <is>
          <t>카페24</t>
        </is>
      </c>
      <c r="G9488" s="59" t="inlineStr">
        <is>
          <t>어성초 77 클리어 패드 2개-30% off</t>
        </is>
      </c>
      <c r="H9488" s="59" t="n">
        <v>13</v>
      </c>
      <c r="I9488" s="59" t="n"/>
      <c r="J9488" s="59" t="n">
        <v>200801</v>
      </c>
      <c r="K9488" s="59" t="n"/>
      <c r="L9488" s="93" t="n">
        <v>509600</v>
      </c>
      <c r="M9488" s="93" t="n">
        <v>479788.4</v>
      </c>
      <c r="N9488" s="93" t="n">
        <v>130312</v>
      </c>
      <c r="O9488" s="148" t="n">
        <v>463272.7272727272</v>
      </c>
      <c r="P9488" s="93" t="inlineStr">
        <is>
          <t>카페24클리어 패드어성초 77 클리어 패드 2개-30% off200801</t>
        </is>
      </c>
    </row>
    <row r="9489" customFormat="1" s="93">
      <c r="B9489" s="127" t="n">
        <v>44097</v>
      </c>
      <c r="C9489" s="93">
        <f>TEXT(B9489,"aaa")</f>
        <v/>
      </c>
      <c r="D9489" s="59" t="inlineStr">
        <is>
          <t xml:space="preserve">　</t>
        </is>
      </c>
      <c r="E9489" s="59" t="inlineStr">
        <is>
          <t>토너+패드 세트</t>
        </is>
      </c>
      <c r="F9489" s="59" t="inlineStr">
        <is>
          <t>카페24</t>
        </is>
      </c>
      <c r="G9489" s="59" t="inlineStr">
        <is>
          <t>좁쌀 진정 세트 토너+클리어 패드-30% off</t>
        </is>
      </c>
      <c r="H9489" s="59" t="n">
        <v>21</v>
      </c>
      <c r="I9489" s="59" t="n"/>
      <c r="J9489" s="59" t="n">
        <v>200801</v>
      </c>
      <c r="K9489" s="59" t="n"/>
      <c r="L9489" s="93" t="n">
        <v>779100</v>
      </c>
      <c r="M9489" s="93" t="n">
        <v>733522.65</v>
      </c>
      <c r="N9489" s="93" t="n">
        <v>169932</v>
      </c>
      <c r="O9489" s="148" t="n">
        <v>708272.7272727272</v>
      </c>
      <c r="P9489" s="93" t="inlineStr">
        <is>
          <t>카페24토너+패드 세트좁쌀 진정 세트 토너+클리어 패드-30% off200801</t>
        </is>
      </c>
    </row>
    <row r="9490" customFormat="1" s="93">
      <c r="B9490" s="127" t="n">
        <v>44097</v>
      </c>
      <c r="C9490" s="93">
        <f>TEXT(B9490,"aaa")</f>
        <v/>
      </c>
      <c r="D9490" s="59" t="inlineStr">
        <is>
          <t xml:space="preserve">　</t>
        </is>
      </c>
      <c r="E9490" s="59" t="inlineStr">
        <is>
          <t>수분 보충 세트</t>
        </is>
      </c>
      <c r="F9490" s="59" t="inlineStr">
        <is>
          <t>카페24</t>
        </is>
      </c>
      <c r="G9490" s="59" t="inlineStr">
        <is>
          <t>어성초 77 토너 250ml + 어성초 70 로션 200ml -30%</t>
        </is>
      </c>
      <c r="H9490" s="59" t="n">
        <v>29</v>
      </c>
      <c r="I9490" s="59" t="n"/>
      <c r="J9490" s="59" t="n">
        <v>200801</v>
      </c>
      <c r="K9490" s="59" t="n"/>
      <c r="L9490" s="93" t="n">
        <v>1015000</v>
      </c>
      <c r="M9490" s="93" t="n">
        <v>955622.5</v>
      </c>
      <c r="N9490" s="93" t="n">
        <v>215122</v>
      </c>
      <c r="O9490" s="148" t="n">
        <v>922727.2727272727</v>
      </c>
      <c r="P9490" s="93" t="inlineStr">
        <is>
          <t>카페24수분 보충 세트어성초 77 토너 250ml + 어성초 70 로션 200ml -30%200801</t>
        </is>
      </c>
    </row>
    <row r="9491" customFormat="1" s="93">
      <c r="B9491" s="127" t="n">
        <v>44097</v>
      </c>
      <c r="C9491" s="93">
        <f>TEXT(B9491,"aaa")</f>
        <v/>
      </c>
      <c r="D9491" s="59" t="inlineStr">
        <is>
          <t xml:space="preserve">　</t>
        </is>
      </c>
      <c r="E9491" s="59" t="inlineStr">
        <is>
          <t>로션</t>
        </is>
      </c>
      <c r="F9491" s="59" t="inlineStr">
        <is>
          <t>카페24</t>
        </is>
      </c>
      <c r="G9491" s="59" t="inlineStr">
        <is>
          <t>어성초 70 데일리 릴리프 로션 1개 -20% off</t>
        </is>
      </c>
      <c r="H9491" s="59" t="n">
        <v>8</v>
      </c>
      <c r="I9491" s="59" t="n"/>
      <c r="J9491" s="59" t="n">
        <v>200801</v>
      </c>
      <c r="K9491" s="59" t="n"/>
      <c r="L9491" s="93" t="n">
        <v>179200</v>
      </c>
      <c r="M9491" s="93" t="n">
        <v>168716.8</v>
      </c>
      <c r="N9491" s="93" t="n">
        <v>34704</v>
      </c>
      <c r="O9491" s="148" t="n">
        <v>162909.0909090909</v>
      </c>
      <c r="P9491" s="93" t="inlineStr">
        <is>
          <t>카페24로션어성초 70 데일리 릴리프 로션 1개 -20% off200801</t>
        </is>
      </c>
    </row>
    <row r="9492" customFormat="1" s="93">
      <c r="B9492" s="127" t="n">
        <v>44097</v>
      </c>
      <c r="C9492" s="93">
        <f>TEXT(B9492,"aaa")</f>
        <v/>
      </c>
      <c r="D9492" s="59" t="inlineStr">
        <is>
          <t xml:space="preserve">　</t>
        </is>
      </c>
      <c r="E9492" s="59" t="inlineStr">
        <is>
          <t>머드크림마스크</t>
        </is>
      </c>
      <c r="F9492" s="59" t="inlineStr">
        <is>
          <t>카페24</t>
        </is>
      </c>
      <c r="G9492" s="59" t="inlineStr">
        <is>
          <t>머드크림마스크 100ml</t>
        </is>
      </c>
      <c r="H9492" s="59" t="n">
        <v>4</v>
      </c>
      <c r="I9492" s="59" t="n"/>
      <c r="J9492" s="59" t="n">
        <v>200801</v>
      </c>
      <c r="K9492" s="59" t="n"/>
      <c r="L9492" s="93" t="n">
        <v>80000</v>
      </c>
      <c r="M9492" s="93" t="n">
        <v>75320</v>
      </c>
      <c r="N9492" s="93" t="n">
        <v>5768</v>
      </c>
      <c r="O9492" s="148" t="n">
        <v>72727.27272727272</v>
      </c>
      <c r="P9492" s="93" t="inlineStr">
        <is>
          <t>카페24머드크림마스크머드크림마스크 100ml200801</t>
        </is>
      </c>
    </row>
    <row r="9493" customFormat="1" s="93">
      <c r="B9493" s="127" t="n">
        <v>44097</v>
      </c>
      <c r="C9493" s="93">
        <f>TEXT(B9493,"aaa")</f>
        <v/>
      </c>
      <c r="D9493" s="59" t="inlineStr">
        <is>
          <t xml:space="preserve">　</t>
        </is>
      </c>
      <c r="E9493" s="59" t="inlineStr">
        <is>
          <t>마스크팩</t>
        </is>
      </c>
      <c r="F9493" s="59" t="inlineStr">
        <is>
          <t>카페24</t>
        </is>
      </c>
      <c r="G9493" s="59" t="inlineStr">
        <is>
          <t>마스크팩 1매</t>
        </is>
      </c>
      <c r="H9493" s="59" t="n">
        <v>2</v>
      </c>
      <c r="I9493" s="59" t="n"/>
      <c r="J9493" s="59" t="n">
        <v>200801</v>
      </c>
      <c r="K9493" s="59" t="n"/>
      <c r="L9493" s="93" t="n">
        <v>8000</v>
      </c>
      <c r="M9493" s="93" t="n">
        <v>7532</v>
      </c>
      <c r="N9493" s="93" t="n">
        <v>794</v>
      </c>
      <c r="O9493" s="148" t="n">
        <v>7272.727272727272</v>
      </c>
      <c r="P9493" s="93" t="inlineStr">
        <is>
          <t>카페24마스크팩마스크팩 1매200801</t>
        </is>
      </c>
    </row>
    <row r="9494" customFormat="1" s="93">
      <c r="B9494" s="127" t="n">
        <v>44097</v>
      </c>
      <c r="C9494" s="93">
        <f>TEXT(B9494,"aaa")</f>
        <v/>
      </c>
      <c r="D9494" s="59" t="inlineStr">
        <is>
          <t xml:space="preserve">　</t>
        </is>
      </c>
      <c r="E9494" s="59" t="inlineStr">
        <is>
          <t>마스크팩</t>
        </is>
      </c>
      <c r="F9494" s="59" t="inlineStr">
        <is>
          <t>카페24</t>
        </is>
      </c>
      <c r="G9494" s="59" t="inlineStr">
        <is>
          <t>마스크팩 10매</t>
        </is>
      </c>
      <c r="H9494" s="59" t="n">
        <v>4</v>
      </c>
      <c r="I9494" s="59" t="n"/>
      <c r="J9494" s="59" t="n">
        <v>200801</v>
      </c>
      <c r="K9494" s="59" t="n"/>
      <c r="L9494" s="93" t="n">
        <v>80000</v>
      </c>
      <c r="M9494" s="93" t="n">
        <v>75320</v>
      </c>
      <c r="N9494" s="93" t="n">
        <v>15880</v>
      </c>
      <c r="O9494" s="148" t="n">
        <v>72727.27272727272</v>
      </c>
      <c r="P9494" s="93" t="inlineStr">
        <is>
          <t>카페24마스크팩마스크팩 10매200801</t>
        </is>
      </c>
    </row>
    <row r="9495" customFormat="1" s="93">
      <c r="B9495" s="127" t="n">
        <v>44097</v>
      </c>
      <c r="C9495" s="93">
        <f>TEXT(B9495,"aaa")</f>
        <v/>
      </c>
      <c r="D9495" s="59" t="inlineStr">
        <is>
          <t xml:space="preserve">　</t>
        </is>
      </c>
      <c r="E9495" s="59" t="inlineStr">
        <is>
          <t>토너</t>
        </is>
      </c>
      <c r="F9495" s="59" t="inlineStr">
        <is>
          <t>카페24</t>
        </is>
      </c>
      <c r="G9495" s="59" t="inlineStr">
        <is>
          <t>250ml</t>
        </is>
      </c>
      <c r="H9495" s="59" t="n">
        <v>43</v>
      </c>
      <c r="I9495" s="59" t="n"/>
      <c r="J9495" s="59" t="n">
        <v>200801</v>
      </c>
      <c r="K9495" s="59" t="n"/>
      <c r="L9495" s="93" t="n">
        <v>860000</v>
      </c>
      <c r="M9495" s="93" t="n">
        <v>809690</v>
      </c>
      <c r="N9495" s="93" t="n">
        <v>132440</v>
      </c>
      <c r="O9495" s="148" t="n">
        <v>781818.1818181818</v>
      </c>
      <c r="P9495" s="93" t="inlineStr">
        <is>
          <t>카페24토너250ml200801</t>
        </is>
      </c>
    </row>
    <row r="9496" customFormat="1" s="93">
      <c r="B9496" s="127" t="n">
        <v>44097</v>
      </c>
      <c r="C9496" s="93">
        <f>TEXT(B9496,"aaa")</f>
        <v/>
      </c>
      <c r="D9496" s="59" t="inlineStr">
        <is>
          <t xml:space="preserve">　</t>
        </is>
      </c>
      <c r="E9496" s="59" t="inlineStr">
        <is>
          <t>토너</t>
        </is>
      </c>
      <c r="F9496" s="59" t="inlineStr">
        <is>
          <t>카페24</t>
        </is>
      </c>
      <c r="G9496" s="59" t="inlineStr">
        <is>
          <t>250ml 2set</t>
        </is>
      </c>
      <c r="H9496" s="59" t="n">
        <v>45</v>
      </c>
      <c r="I9496" s="59" t="n"/>
      <c r="J9496" s="59" t="n">
        <v>200801</v>
      </c>
      <c r="K9496" s="59" t="n"/>
      <c r="L9496" s="93" t="n">
        <v>1575000</v>
      </c>
      <c r="M9496" s="93" t="n">
        <v>1482862.5</v>
      </c>
      <c r="N9496" s="93" t="n">
        <v>277200</v>
      </c>
      <c r="O9496" s="148" t="n">
        <v>1431818.181818182</v>
      </c>
      <c r="P9496" s="93" t="inlineStr">
        <is>
          <t>카페24토너250ml 2set200801</t>
        </is>
      </c>
    </row>
    <row r="9497" customFormat="1" s="93">
      <c r="B9497" s="127" t="n">
        <v>44097</v>
      </c>
      <c r="C9497" s="93">
        <f>TEXT(B9497,"aaa")</f>
        <v/>
      </c>
      <c r="D9497" s="59" t="inlineStr">
        <is>
          <t xml:space="preserve">　</t>
        </is>
      </c>
      <c r="E9497" s="59" t="inlineStr">
        <is>
          <t>토너</t>
        </is>
      </c>
      <c r="F9497" s="59" t="inlineStr">
        <is>
          <t>카페24</t>
        </is>
      </c>
      <c r="G9497" s="59" t="inlineStr">
        <is>
          <t>500ml</t>
        </is>
      </c>
      <c r="H9497" s="59" t="n">
        <v>47</v>
      </c>
      <c r="I9497" s="59" t="n"/>
      <c r="J9497" s="59" t="n">
        <v>200801</v>
      </c>
      <c r="K9497" s="59" t="n"/>
      <c r="L9497" s="93" t="n">
        <v>1551000</v>
      </c>
      <c r="M9497" s="93" t="n">
        <v>1460266.5</v>
      </c>
      <c r="N9497" s="93" t="n">
        <v>203510</v>
      </c>
      <c r="O9497" s="148" t="n">
        <v>1410000</v>
      </c>
      <c r="P9497" s="93" t="inlineStr">
        <is>
          <t>카페24토너500ml200801</t>
        </is>
      </c>
    </row>
    <row r="9498" customFormat="1" s="93">
      <c r="B9498" s="127" t="n">
        <v>44097</v>
      </c>
      <c r="C9498" s="93">
        <f>TEXT(B9498,"aaa")</f>
        <v/>
      </c>
      <c r="D9498" s="59" t="inlineStr">
        <is>
          <t xml:space="preserve">　</t>
        </is>
      </c>
      <c r="E9498" s="59" t="inlineStr">
        <is>
          <t>토너</t>
        </is>
      </c>
      <c r="F9498" s="59" t="inlineStr">
        <is>
          <t>카페24</t>
        </is>
      </c>
      <c r="G9498" s="59" t="inlineStr">
        <is>
          <t>스킨팩 화장솜 60P</t>
        </is>
      </c>
      <c r="H9498" s="59" t="n">
        <v>33</v>
      </c>
      <c r="I9498" s="59" t="n"/>
      <c r="J9498" s="59" t="n">
        <v>200801</v>
      </c>
      <c r="K9498" s="59" t="n"/>
      <c r="L9498" s="93" t="n">
        <v>99000</v>
      </c>
      <c r="M9498" s="93" t="n">
        <v>93208.5</v>
      </c>
      <c r="N9498" s="93" t="n">
        <v>36630</v>
      </c>
      <c r="O9498" s="148" t="n">
        <v>90000</v>
      </c>
      <c r="P9498" s="93" t="inlineStr">
        <is>
          <t>카페24토너스킨팩 화장솜 60P200801</t>
        </is>
      </c>
    </row>
    <row r="9499" customFormat="1" s="93">
      <c r="B9499" s="127" t="n">
        <v>44097</v>
      </c>
      <c r="C9499" s="93">
        <f>TEXT(B9499,"aaa")</f>
        <v/>
      </c>
      <c r="D9499" s="59" t="inlineStr">
        <is>
          <t xml:space="preserve">　</t>
        </is>
      </c>
      <c r="E9499" s="59" t="inlineStr">
        <is>
          <t>앰플</t>
        </is>
      </c>
      <c r="F9499" s="59" t="inlineStr">
        <is>
          <t>카페24</t>
        </is>
      </c>
      <c r="G9499" s="59" t="inlineStr">
        <is>
          <t>앰플 30ml</t>
        </is>
      </c>
      <c r="H9499" s="59" t="n">
        <v>18</v>
      </c>
      <c r="I9499" s="59" t="n"/>
      <c r="J9499" s="59" t="n">
        <v>200801</v>
      </c>
      <c r="K9499" s="59" t="n"/>
      <c r="L9499" s="93" t="n">
        <v>504000</v>
      </c>
      <c r="M9499" s="93" t="n">
        <v>474516</v>
      </c>
      <c r="N9499" s="93" t="n">
        <v>61146</v>
      </c>
      <c r="O9499" s="148" t="n">
        <v>458181.8181818181</v>
      </c>
      <c r="P9499" s="93" t="inlineStr">
        <is>
          <t>카페24앰플앰플 30ml200801</t>
        </is>
      </c>
    </row>
    <row r="9500" customFormat="1" s="93">
      <c r="B9500" s="127" t="n">
        <v>44097</v>
      </c>
      <c r="C9500" s="93">
        <f>TEXT(B9500,"aaa")</f>
        <v/>
      </c>
      <c r="D9500" s="59" t="inlineStr">
        <is>
          <t xml:space="preserve">　</t>
        </is>
      </c>
      <c r="E9500" s="59" t="inlineStr">
        <is>
          <t>앰플</t>
        </is>
      </c>
      <c r="F9500" s="59" t="inlineStr">
        <is>
          <t>카페24</t>
        </is>
      </c>
      <c r="G9500" s="59" t="inlineStr">
        <is>
          <t>앰플 30ml  2set</t>
        </is>
      </c>
      <c r="H9500" s="59" t="n">
        <v>3</v>
      </c>
      <c r="I9500" s="59" t="n"/>
      <c r="J9500" s="59" t="n">
        <v>200801</v>
      </c>
      <c r="K9500" s="59" t="n"/>
      <c r="L9500" s="93" t="n">
        <v>144000</v>
      </c>
      <c r="M9500" s="93" t="n">
        <v>135576</v>
      </c>
      <c r="N9500" s="93" t="n">
        <v>20382</v>
      </c>
      <c r="O9500" s="148" t="n">
        <v>130909.0909090909</v>
      </c>
      <c r="P9500" s="93" t="inlineStr">
        <is>
          <t>카페24앰플앰플 30ml  2set200801</t>
        </is>
      </c>
    </row>
    <row r="9501" customFormat="1" s="93">
      <c r="B9501" s="127" t="n">
        <v>44097</v>
      </c>
      <c r="C9501" s="93">
        <f>TEXT(B9501,"aaa")</f>
        <v/>
      </c>
      <c r="D9501" s="59" t="inlineStr">
        <is>
          <t xml:space="preserve">　</t>
        </is>
      </c>
      <c r="E9501" s="59" t="inlineStr">
        <is>
          <t>수딩크림</t>
        </is>
      </c>
      <c r="F9501" s="59" t="inlineStr">
        <is>
          <t>카페24</t>
        </is>
      </c>
      <c r="G9501" s="59" t="inlineStr">
        <is>
          <t>수딩크림 100ml</t>
        </is>
      </c>
      <c r="H9501" s="59" t="n">
        <v>6</v>
      </c>
      <c r="I9501" s="59" t="n"/>
      <c r="J9501" s="59" t="n">
        <v>200801</v>
      </c>
      <c r="K9501" s="59" t="n"/>
      <c r="L9501" s="93" t="n">
        <v>228000</v>
      </c>
      <c r="M9501" s="93" t="n">
        <v>214662</v>
      </c>
      <c r="N9501" s="93" t="n">
        <v>18270</v>
      </c>
      <c r="O9501" s="148" t="n">
        <v>207272.7272727273</v>
      </c>
      <c r="P9501" s="93" t="inlineStr">
        <is>
          <t>카페24수딩크림수딩크림 100ml200801</t>
        </is>
      </c>
    </row>
    <row r="9502" customFormat="1" s="93">
      <c r="B9502" s="127" t="n">
        <v>44097</v>
      </c>
      <c r="C9502" s="93">
        <f>TEXT(B9502,"aaa")</f>
        <v/>
      </c>
      <c r="D9502" s="59" t="inlineStr">
        <is>
          <t xml:space="preserve">　</t>
        </is>
      </c>
      <c r="E9502" s="59" t="inlineStr">
        <is>
          <t>클렌징폼</t>
        </is>
      </c>
      <c r="F9502" s="59" t="inlineStr">
        <is>
          <t>카페24</t>
        </is>
      </c>
      <c r="G9502" s="59" t="inlineStr">
        <is>
          <t>클렌징폼 120ml</t>
        </is>
      </c>
      <c r="H9502" s="59" t="n">
        <v>6</v>
      </c>
      <c r="I9502" s="59" t="n"/>
      <c r="J9502" s="59" t="n">
        <v>200801</v>
      </c>
      <c r="K9502" s="59" t="n"/>
      <c r="L9502" s="93" t="n">
        <v>78000</v>
      </c>
      <c r="M9502" s="93" t="n">
        <v>73437</v>
      </c>
      <c r="N9502" s="93" t="n">
        <v>16500</v>
      </c>
      <c r="O9502" s="148" t="n">
        <v>70909.0909090909</v>
      </c>
      <c r="P9502" s="93" t="inlineStr">
        <is>
          <t>카페24클렌징폼클렌징폼 120ml200801</t>
        </is>
      </c>
    </row>
    <row r="9503" customFormat="1" s="93">
      <c r="B9503" s="127" t="n">
        <v>44097</v>
      </c>
      <c r="C9503" s="93">
        <f>TEXT(B9503,"aaa")</f>
        <v/>
      </c>
      <c r="D9503" s="59" t="inlineStr">
        <is>
          <t xml:space="preserve">　</t>
        </is>
      </c>
      <c r="E9503" s="59" t="inlineStr">
        <is>
          <t>클렌징폼</t>
        </is>
      </c>
      <c r="F9503" s="59" t="inlineStr">
        <is>
          <t>카페24</t>
        </is>
      </c>
      <c r="G9503" s="59" t="inlineStr">
        <is>
          <t>클렌징폼 120ml 2set</t>
        </is>
      </c>
      <c r="H9503" s="59" t="n">
        <v>1</v>
      </c>
      <c r="I9503" s="59" t="n"/>
      <c r="J9503" s="59" t="n">
        <v>200801</v>
      </c>
      <c r="K9503" s="59" t="n"/>
      <c r="L9503" s="93" t="n">
        <v>24000</v>
      </c>
      <c r="M9503" s="93" t="n">
        <v>22596</v>
      </c>
      <c r="N9503" s="93" t="n">
        <v>2460</v>
      </c>
      <c r="O9503" s="148" t="n">
        <v>21818.18181818182</v>
      </c>
      <c r="P9503" s="93" t="inlineStr">
        <is>
          <t>카페24클렌징폼클렌징폼 120ml 2set200801</t>
        </is>
      </c>
    </row>
    <row r="9504" customFormat="1" s="93">
      <c r="B9504" s="127" t="n">
        <v>44097</v>
      </c>
      <c r="C9504" s="93">
        <f>TEXT(B9504,"aaa")</f>
        <v/>
      </c>
      <c r="D9504" s="59" t="inlineStr">
        <is>
          <t xml:space="preserve">　</t>
        </is>
      </c>
      <c r="E9504" s="59" t="inlineStr">
        <is>
          <t>클렌징폼</t>
        </is>
      </c>
      <c r="F9504" s="59" t="inlineStr">
        <is>
          <t>카페24</t>
        </is>
      </c>
      <c r="G9504" s="59" t="inlineStr">
        <is>
          <t>클렌징폼 120ml 3set</t>
        </is>
      </c>
      <c r="H9504" s="59" t="n">
        <v>2</v>
      </c>
      <c r="I9504" s="59" t="n"/>
      <c r="J9504" s="59" t="n">
        <v>200801</v>
      </c>
      <c r="K9504" s="59" t="n"/>
      <c r="L9504" s="93" t="n">
        <v>66000</v>
      </c>
      <c r="M9504" s="93" t="n">
        <v>62139</v>
      </c>
      <c r="N9504" s="93" t="n">
        <v>7380</v>
      </c>
      <c r="O9504" s="148" t="n">
        <v>59999.99999999999</v>
      </c>
      <c r="P9504" s="93" t="inlineStr">
        <is>
          <t>카페24클렌징폼클렌징폼 120ml 3set200801</t>
        </is>
      </c>
    </row>
    <row r="9505" customFormat="1" s="93">
      <c r="B9505" s="127" t="n">
        <v>44097</v>
      </c>
      <c r="C9505" s="93">
        <f>TEXT(B9505,"aaa")</f>
        <v/>
      </c>
      <c r="D9505" s="59" t="inlineStr">
        <is>
          <t xml:space="preserve">　</t>
        </is>
      </c>
      <c r="E9505" s="59" t="inlineStr">
        <is>
          <t>바디워시</t>
        </is>
      </c>
      <c r="F9505" s="59" t="inlineStr">
        <is>
          <t>카페24</t>
        </is>
      </c>
      <c r="G9505" s="59" t="inlineStr">
        <is>
          <t>바디워시 1개 -30% off</t>
        </is>
      </c>
      <c r="H9505" s="59" t="n">
        <v>1</v>
      </c>
      <c r="I9505" s="59" t="n"/>
      <c r="J9505" s="59" t="n">
        <v>200801</v>
      </c>
      <c r="K9505" s="59" t="n"/>
      <c r="L9505" s="93" t="n">
        <v>18200</v>
      </c>
      <c r="M9505" s="93" t="n">
        <v>17135.3</v>
      </c>
      <c r="N9505" s="93" t="n">
        <v>4085</v>
      </c>
      <c r="O9505" s="148" t="n">
        <v>16545.45454545454</v>
      </c>
      <c r="P9505" s="93" t="inlineStr">
        <is>
          <t>카페24바디워시바디워시 1개 -30% off200801</t>
        </is>
      </c>
    </row>
    <row r="9506" customFormat="1" s="93">
      <c r="B9506" s="127" t="n">
        <v>44097</v>
      </c>
      <c r="C9506" s="93">
        <f>TEXT(B9506,"aaa")</f>
        <v/>
      </c>
      <c r="D9506" s="59" t="inlineStr">
        <is>
          <t xml:space="preserve">　</t>
        </is>
      </c>
      <c r="E9506" s="59" t="inlineStr">
        <is>
          <t>토너</t>
        </is>
      </c>
      <c r="F9506" s="59" t="inlineStr">
        <is>
          <t>화해</t>
        </is>
      </c>
      <c r="G9506" s="59" t="inlineStr">
        <is>
          <t>250ml</t>
        </is>
      </c>
      <c r="H9506" s="59" t="n">
        <v>4</v>
      </c>
      <c r="I9506" s="59" t="n"/>
      <c r="J9506" s="59" t="n">
        <v>200801</v>
      </c>
      <c r="K9506" s="59" t="n"/>
      <c r="L9506" s="93" t="n">
        <v>80000</v>
      </c>
      <c r="M9506" s="93" t="n">
        <v>57600</v>
      </c>
      <c r="N9506" s="93" t="n">
        <v>12320</v>
      </c>
      <c r="O9506" s="148" t="n">
        <v>72727.27272727272</v>
      </c>
      <c r="P9506" s="93" t="inlineStr">
        <is>
          <t>화해토너250ml200801</t>
        </is>
      </c>
    </row>
    <row r="9507">
      <c r="A9507" s="93" t="n"/>
      <c r="B9507" s="127" t="n">
        <v>44098</v>
      </c>
      <c r="C9507" s="93">
        <f>TEXT(B9507,"aaa")</f>
        <v/>
      </c>
      <c r="D9507" s="59" t="n"/>
      <c r="E9507" s="59" t="inlineStr">
        <is>
          <t>토너</t>
        </is>
      </c>
      <c r="F9507" s="59" t="inlineStr">
        <is>
          <t>W컨셉</t>
        </is>
      </c>
      <c r="G9507" s="59" t="inlineStr">
        <is>
          <t>250ml</t>
        </is>
      </c>
      <c r="H9507" s="59" t="n">
        <v>2</v>
      </c>
      <c r="I9507" s="59" t="n"/>
      <c r="J9507" s="59" t="n">
        <v>200801</v>
      </c>
      <c r="K9507" s="59" t="n"/>
      <c r="L9507" s="93" t="n">
        <v>40000</v>
      </c>
      <c r="M9507" s="93" t="n">
        <v>28800</v>
      </c>
      <c r="N9507" s="93" t="n">
        <v>6160</v>
      </c>
      <c r="O9507" s="148" t="n">
        <v>36363.63636363636</v>
      </c>
      <c r="P9507" s="93" t="inlineStr">
        <is>
          <t>W컨셉토너250ml200801</t>
        </is>
      </c>
    </row>
    <row r="9508">
      <c r="A9508" s="93" t="n"/>
      <c r="B9508" s="127" t="n">
        <v>44098</v>
      </c>
      <c r="C9508" s="93">
        <f>TEXT(B9508,"aaa")</f>
        <v/>
      </c>
      <c r="D9508" s="59" t="n"/>
      <c r="E9508" s="59" t="inlineStr">
        <is>
          <t>토너</t>
        </is>
      </c>
      <c r="F9508" s="59" t="inlineStr">
        <is>
          <t>W컨셉</t>
        </is>
      </c>
      <c r="G9508" s="59" t="inlineStr">
        <is>
          <t>250ml 2set</t>
        </is>
      </c>
      <c r="H9508" s="59" t="n">
        <v>10</v>
      </c>
      <c r="I9508" s="59" t="n"/>
      <c r="J9508" s="59" t="n">
        <v>200801</v>
      </c>
      <c r="K9508" s="59" t="n"/>
      <c r="L9508" s="93" t="n">
        <v>350000</v>
      </c>
      <c r="M9508" s="93" t="n">
        <v>252000</v>
      </c>
      <c r="N9508" s="93" t="n">
        <v>61600</v>
      </c>
      <c r="O9508" s="148" t="n">
        <v>318181.8181818182</v>
      </c>
      <c r="P9508" s="93" t="inlineStr">
        <is>
          <t>W컨셉토너250ml 2set200801</t>
        </is>
      </c>
    </row>
    <row r="9509">
      <c r="A9509" s="93" t="n"/>
      <c r="B9509" s="127" t="n">
        <v>44098</v>
      </c>
      <c r="C9509" s="93">
        <f>TEXT(B9509,"aaa")</f>
        <v/>
      </c>
      <c r="D9509" s="59" t="n"/>
      <c r="E9509" s="59" t="inlineStr">
        <is>
          <t>토너</t>
        </is>
      </c>
      <c r="F9509" s="59" t="inlineStr">
        <is>
          <t>쇼피태국</t>
        </is>
      </c>
      <c r="G9509" s="59" t="inlineStr">
        <is>
          <t>200820=250ml</t>
        </is>
      </c>
      <c r="H9509" s="59" t="n">
        <v>1</v>
      </c>
      <c r="I9509" s="59" t="n"/>
      <c r="J9509" s="59" t="n">
        <v>200801</v>
      </c>
      <c r="K9509" s="59" t="n"/>
      <c r="L9509" s="93" t="n">
        <v>24602</v>
      </c>
      <c r="M9509" s="93" t="n">
        <v>23863.94</v>
      </c>
      <c r="N9509" s="93" t="n">
        <v>3080</v>
      </c>
      <c r="O9509" s="148" t="n">
        <v>22365.45454545454</v>
      </c>
      <c r="P9509" s="93" t="inlineStr">
        <is>
          <t>쇼피태국토너200820=250ml200801</t>
        </is>
      </c>
    </row>
    <row r="9510">
      <c r="A9510" s="93" t="n"/>
      <c r="B9510" s="127" t="n">
        <v>44098</v>
      </c>
      <c r="C9510" s="93">
        <f>TEXT(B9510,"aaa")</f>
        <v/>
      </c>
      <c r="D9510" s="59" t="n"/>
      <c r="E9510" s="59" t="inlineStr">
        <is>
          <t>토너</t>
        </is>
      </c>
      <c r="F9510" s="59" t="inlineStr">
        <is>
          <t>쇼피태국</t>
        </is>
      </c>
      <c r="G9510" s="59" t="inlineStr">
        <is>
          <t>200820=500ml</t>
        </is>
      </c>
      <c r="H9510" s="59" t="n">
        <v>1</v>
      </c>
      <c r="I9510" s="59" t="n"/>
      <c r="J9510" s="59" t="n">
        <v>200801</v>
      </c>
      <c r="K9510" s="59" t="n"/>
      <c r="L9510" s="93" t="n">
        <v>44663</v>
      </c>
      <c r="M9510" s="93" t="n">
        <v>43323.11</v>
      </c>
      <c r="N9510" s="93" t="n">
        <v>4330</v>
      </c>
      <c r="O9510" s="148" t="n">
        <v>40602.72727272727</v>
      </c>
      <c r="P9510" s="93" t="inlineStr">
        <is>
          <t>쇼피태국토너200820=500ml200801</t>
        </is>
      </c>
    </row>
    <row r="9511">
      <c r="A9511" s="93" t="n"/>
      <c r="B9511" s="127" t="n">
        <v>44098</v>
      </c>
      <c r="C9511" s="93">
        <f>TEXT(B9511,"aaa")</f>
        <v/>
      </c>
      <c r="D9511" s="59" t="n"/>
      <c r="E9511" s="59" t="inlineStr">
        <is>
          <t>클렌징폼</t>
        </is>
      </c>
      <c r="F9511" s="59" t="inlineStr">
        <is>
          <t>쇼피태국</t>
        </is>
      </c>
      <c r="G9511" s="59" t="inlineStr">
        <is>
          <t>200820=클렌징폼 120ml</t>
        </is>
      </c>
      <c r="H9511" s="59" t="n">
        <v>1</v>
      </c>
      <c r="I9511" s="59" t="n"/>
      <c r="J9511" s="59" t="n">
        <v>200801</v>
      </c>
      <c r="K9511" s="59" t="n"/>
      <c r="L9511" s="93" t="n">
        <v>15897</v>
      </c>
      <c r="M9511" s="93" t="n">
        <v>15420.09</v>
      </c>
      <c r="N9511" s="93" t="n">
        <v>2750</v>
      </c>
      <c r="O9511" s="148" t="n">
        <v>14451.81818181818</v>
      </c>
      <c r="P9511" s="93" t="inlineStr">
        <is>
          <t>쇼피태국클렌징폼200820=클렌징폼 120ml200801</t>
        </is>
      </c>
    </row>
    <row r="9512">
      <c r="A9512" s="93" t="n"/>
      <c r="B9512" s="127" t="n">
        <v>44098</v>
      </c>
      <c r="C9512" s="93">
        <f>TEXT(B9512,"aaa")</f>
        <v/>
      </c>
      <c r="D9512" s="59" t="n"/>
      <c r="E9512" s="59" t="inlineStr">
        <is>
          <t>토너</t>
        </is>
      </c>
      <c r="F9512" s="59" t="inlineStr">
        <is>
          <t>스타일쉐어</t>
        </is>
      </c>
      <c r="G9512" s="59" t="inlineStr">
        <is>
          <t>250ml</t>
        </is>
      </c>
      <c r="H9512" s="59" t="n">
        <v>5</v>
      </c>
      <c r="I9512" s="59" t="n"/>
      <c r="J9512" s="59" t="n">
        <v>200801</v>
      </c>
      <c r="K9512" s="59" t="n"/>
      <c r="L9512" s="93" t="n">
        <v>100000</v>
      </c>
      <c r="M9512" s="93" t="n">
        <v>75000</v>
      </c>
      <c r="N9512" s="93" t="n">
        <v>15400</v>
      </c>
      <c r="O9512" s="148" t="n">
        <v>90909.0909090909</v>
      </c>
      <c r="P9512" s="93" t="inlineStr">
        <is>
          <t>스타일쉐어토너250ml200801</t>
        </is>
      </c>
    </row>
    <row r="9513">
      <c r="A9513" s="93" t="n"/>
      <c r="B9513" s="127" t="n">
        <v>44098</v>
      </c>
      <c r="C9513" s="93">
        <f>TEXT(B9513,"aaa")</f>
        <v/>
      </c>
      <c r="D9513" s="59" t="n"/>
      <c r="E9513" s="59" t="inlineStr">
        <is>
          <t>로션</t>
        </is>
      </c>
      <c r="F9513" s="59" t="inlineStr">
        <is>
          <t>아누아 CS</t>
        </is>
      </c>
      <c r="G9513" s="59" t="inlineStr">
        <is>
          <t>로션 200ml</t>
        </is>
      </c>
      <c r="H9513" s="59" t="n">
        <v>2</v>
      </c>
      <c r="I9513" s="59" t="n"/>
      <c r="J9513" s="59" t="n">
        <v>200801</v>
      </c>
      <c r="K9513" s="59" t="n"/>
      <c r="L9513" s="93" t="n">
        <v>0</v>
      </c>
      <c r="M9513" s="93" t="n">
        <v>0</v>
      </c>
      <c r="N9513" s="93" t="n">
        <v>8676</v>
      </c>
      <c r="O9513" s="148" t="n">
        <v>0</v>
      </c>
      <c r="P9513" s="93" t="inlineStr">
        <is>
          <t>아누아 CS로션로션 200ml200801</t>
        </is>
      </c>
    </row>
    <row r="9514">
      <c r="A9514" s="93" t="n"/>
      <c r="B9514" s="127" t="n">
        <v>44098</v>
      </c>
      <c r="C9514" s="93">
        <f>TEXT(B9514,"aaa")</f>
        <v/>
      </c>
      <c r="D9514" s="59" t="n"/>
      <c r="E9514" s="93" t="inlineStr">
        <is>
          <t>클리어 패드</t>
        </is>
      </c>
      <c r="F9514" s="59" t="inlineStr">
        <is>
          <t>아누아 CS</t>
        </is>
      </c>
      <c r="G9514" s="93" t="inlineStr">
        <is>
          <t>어성초 클리어패드 70P</t>
        </is>
      </c>
      <c r="H9514" s="59" t="n">
        <v>2</v>
      </c>
      <c r="I9514" s="59" t="n"/>
      <c r="J9514" s="59" t="n">
        <v>200801</v>
      </c>
      <c r="K9514" s="59" t="n"/>
      <c r="L9514" s="93" t="n">
        <v>0</v>
      </c>
      <c r="M9514" s="93" t="n">
        <v>0</v>
      </c>
      <c r="N9514" s="93" t="n">
        <v>10024</v>
      </c>
      <c r="O9514" s="148" t="n">
        <v>0</v>
      </c>
      <c r="P9514" s="93" t="inlineStr">
        <is>
          <t>아누아 CS클리어 패드어성초 클리어패드 70P200801</t>
        </is>
      </c>
    </row>
    <row r="9515">
      <c r="A9515" s="93" t="n"/>
      <c r="B9515" s="127" t="n">
        <v>44098</v>
      </c>
      <c r="C9515" s="93">
        <f>TEXT(B9515,"aaa")</f>
        <v/>
      </c>
      <c r="D9515" s="59" t="n"/>
      <c r="E9515" s="59" t="inlineStr">
        <is>
          <t>토너</t>
        </is>
      </c>
      <c r="F9515" s="59" t="inlineStr">
        <is>
          <t>아누아 CS</t>
        </is>
      </c>
      <c r="G9515" s="59" t="inlineStr">
        <is>
          <t>250ml</t>
        </is>
      </c>
      <c r="H9515" s="59" t="n">
        <v>11</v>
      </c>
      <c r="I9515" s="59" t="n"/>
      <c r="J9515" s="59" t="n">
        <v>200801</v>
      </c>
      <c r="K9515" s="59" t="n"/>
      <c r="L9515" s="93" t="n">
        <v>0</v>
      </c>
      <c r="M9515" s="93" t="n">
        <v>0</v>
      </c>
      <c r="N9515" s="93" t="n">
        <v>33880</v>
      </c>
      <c r="O9515" s="148" t="n">
        <v>0</v>
      </c>
      <c r="P9515" s="93" t="inlineStr">
        <is>
          <t>아누아 CS토너250ml200801</t>
        </is>
      </c>
    </row>
    <row r="9516">
      <c r="A9516" s="93" t="n"/>
      <c r="B9516" s="127" t="n">
        <v>44098</v>
      </c>
      <c r="C9516" s="93">
        <f>TEXT(B9516,"aaa")</f>
        <v/>
      </c>
      <c r="D9516" s="59" t="n"/>
      <c r="E9516" s="59" t="inlineStr">
        <is>
          <t>화장솜</t>
        </is>
      </c>
      <c r="F9516" s="59" t="inlineStr">
        <is>
          <t>아누아 CS</t>
        </is>
      </c>
      <c r="G9516" s="59" t="inlineStr">
        <is>
          <t>스킨팩 화장솜 60P</t>
        </is>
      </c>
      <c r="H9516" s="59" t="n">
        <v>1</v>
      </c>
      <c r="I9516" s="59" t="n"/>
      <c r="J9516" s="59" t="n">
        <v>200801</v>
      </c>
      <c r="K9516" s="59" t="n"/>
      <c r="L9516" s="93" t="n">
        <v>0</v>
      </c>
      <c r="M9516" s="93" t="n">
        <v>0</v>
      </c>
      <c r="N9516" s="93" t="n">
        <v>1110</v>
      </c>
      <c r="O9516" s="148" t="n">
        <v>0</v>
      </c>
      <c r="P9516" s="93" t="inlineStr">
        <is>
          <t>아누아 CS화장솜스킨팩 화장솜 60P200801</t>
        </is>
      </c>
    </row>
    <row r="9517">
      <c r="A9517" s="93" t="n"/>
      <c r="B9517" s="127" t="n">
        <v>44098</v>
      </c>
      <c r="C9517" s="93">
        <f>TEXT(B9517,"aaa")</f>
        <v/>
      </c>
      <c r="D9517" s="59" t="n"/>
      <c r="E9517" s="59" t="inlineStr">
        <is>
          <t>앰플</t>
        </is>
      </c>
      <c r="F9517" s="59" t="inlineStr">
        <is>
          <t>아누아 CS</t>
        </is>
      </c>
      <c r="G9517" s="59" t="inlineStr">
        <is>
          <t>앰플 30ml</t>
        </is>
      </c>
      <c r="H9517" s="59" t="n">
        <v>25</v>
      </c>
      <c r="I9517" s="59" t="n"/>
      <c r="J9517" s="59" t="n">
        <v>200801</v>
      </c>
      <c r="K9517" s="59" t="n"/>
      <c r="L9517" s="93" t="n">
        <v>0</v>
      </c>
      <c r="M9517" s="93" t="n">
        <v>0</v>
      </c>
      <c r="N9517" s="93" t="n">
        <v>84925</v>
      </c>
      <c r="O9517" s="148" t="n">
        <v>0</v>
      </c>
      <c r="P9517" s="93" t="inlineStr">
        <is>
          <t>아누아 CS앰플앰플 30ml200801</t>
        </is>
      </c>
    </row>
    <row r="9518">
      <c r="A9518" s="93" t="n"/>
      <c r="B9518" s="127" t="n">
        <v>44098</v>
      </c>
      <c r="C9518" s="93">
        <f>TEXT(B9518,"aaa")</f>
        <v/>
      </c>
      <c r="D9518" s="59" t="n"/>
      <c r="E9518" s="59" t="inlineStr">
        <is>
          <t>클렌징폼</t>
        </is>
      </c>
      <c r="F9518" s="59" t="inlineStr">
        <is>
          <t>아누아 CS</t>
        </is>
      </c>
      <c r="G9518" s="59" t="inlineStr">
        <is>
          <t>클렌징폼 120ml</t>
        </is>
      </c>
      <c r="H9518" s="59" t="n">
        <v>35</v>
      </c>
      <c r="I9518" s="59" t="n"/>
      <c r="J9518" s="59" t="n">
        <v>200801</v>
      </c>
      <c r="K9518" s="59" t="n"/>
      <c r="L9518" s="93" t="n">
        <v>0</v>
      </c>
      <c r="M9518" s="93" t="n">
        <v>0</v>
      </c>
      <c r="N9518" s="93" t="n">
        <v>96250</v>
      </c>
      <c r="O9518" s="148" t="n">
        <v>0</v>
      </c>
      <c r="P9518" s="93" t="inlineStr">
        <is>
          <t>아누아 CS클렌징폼클렌징폼 120ml200801</t>
        </is>
      </c>
    </row>
    <row r="9519">
      <c r="A9519" s="93" t="n"/>
      <c r="B9519" s="127" t="n">
        <v>44098</v>
      </c>
      <c r="C9519" s="93">
        <f>TEXT(B9519,"aaa")</f>
        <v/>
      </c>
      <c r="D9519" s="59" t="n"/>
      <c r="E9519" s="59" t="inlineStr">
        <is>
          <t>머드크림마스크</t>
        </is>
      </c>
      <c r="F9519" s="59" t="inlineStr">
        <is>
          <t>아누아 CS</t>
        </is>
      </c>
      <c r="G9519" s="59" t="inlineStr">
        <is>
          <t>머드크림마스크 100ml</t>
        </is>
      </c>
      <c r="H9519" s="59" t="n">
        <v>25</v>
      </c>
      <c r="I9519" s="59" t="n"/>
      <c r="J9519" s="59" t="n">
        <v>200801</v>
      </c>
      <c r="K9519" s="59" t="n"/>
      <c r="L9519" s="93" t="n">
        <v>0</v>
      </c>
      <c r="M9519" s="93" t="n">
        <v>0</v>
      </c>
      <c r="N9519" s="93" t="n">
        <v>36050</v>
      </c>
      <c r="O9519" s="148" t="n">
        <v>0</v>
      </c>
      <c r="P9519" s="93" t="inlineStr">
        <is>
          <t>아누아 CS머드크림마스크머드크림마스크 100ml200801</t>
        </is>
      </c>
    </row>
    <row r="9520">
      <c r="A9520" s="93" t="n"/>
      <c r="B9520" s="127" t="n">
        <v>44098</v>
      </c>
      <c r="C9520" s="93">
        <f>TEXT(B9520,"aaa")</f>
        <v/>
      </c>
      <c r="D9520" s="59" t="n"/>
      <c r="E9520" s="59" t="inlineStr">
        <is>
          <t>선크림</t>
        </is>
      </c>
      <c r="F9520" s="59" t="inlineStr">
        <is>
          <t>카페24</t>
        </is>
      </c>
      <c r="G9520" s="59" t="inlineStr">
        <is>
          <t>선크림 50ml</t>
        </is>
      </c>
      <c r="H9520" s="59" t="n">
        <v>1</v>
      </c>
      <c r="I9520" s="59" t="n"/>
      <c r="J9520" s="59" t="n">
        <v>200801</v>
      </c>
      <c r="K9520" s="59" t="n"/>
      <c r="L9520" s="93" t="n">
        <v>20000</v>
      </c>
      <c r="M9520" s="93" t="n">
        <v>18830</v>
      </c>
      <c r="N9520" s="93" t="n">
        <v>2345</v>
      </c>
      <c r="O9520" s="148" t="n">
        <v>18181.81818181818</v>
      </c>
      <c r="P9520" s="93" t="inlineStr">
        <is>
          <t>카페24선크림선크림 50ml200801</t>
        </is>
      </c>
    </row>
    <row r="9521">
      <c r="A9521" s="93" t="n"/>
      <c r="B9521" s="127" t="n">
        <v>44098</v>
      </c>
      <c r="C9521" s="93">
        <f>TEXT(B9521,"aaa")</f>
        <v/>
      </c>
      <c r="D9521" s="59" t="n"/>
      <c r="E9521" s="59" t="inlineStr">
        <is>
          <t>어성초진정패키지</t>
        </is>
      </c>
      <c r="F9521" s="59" t="inlineStr">
        <is>
          <t>카페24</t>
        </is>
      </c>
      <c r="G9521" s="59" t="inlineStr">
        <is>
          <t>어성초 진정패키지세트</t>
        </is>
      </c>
      <c r="H9521" s="59" t="n">
        <v>1</v>
      </c>
      <c r="I9521" s="59" t="n"/>
      <c r="J9521" s="59" t="n">
        <v>200801</v>
      </c>
      <c r="K9521" s="59" t="n"/>
      <c r="L9521" s="93" t="n">
        <v>99000</v>
      </c>
      <c r="M9521" s="93" t="n">
        <v>93208.5</v>
      </c>
      <c r="N9521" s="93" t="n">
        <v>15137</v>
      </c>
      <c r="O9521" s="148" t="n">
        <v>90000</v>
      </c>
      <c r="P9521" s="93" t="inlineStr">
        <is>
          <t>카페24어성초진정패키지어성초 진정패키지세트200801</t>
        </is>
      </c>
    </row>
    <row r="9522">
      <c r="A9522" s="93" t="n"/>
      <c r="B9522" s="127" t="n">
        <v>44098</v>
      </c>
      <c r="C9522" s="93">
        <f>TEXT(B9522,"aaa")</f>
        <v/>
      </c>
      <c r="D9522" s="59" t="n"/>
      <c r="E9522" s="59" t="inlineStr">
        <is>
          <t>클리어 패드</t>
        </is>
      </c>
      <c r="F9522" s="59" t="inlineStr">
        <is>
          <t>카페24</t>
        </is>
      </c>
      <c r="G9522" s="59" t="inlineStr">
        <is>
          <t>어성초 77 클리어 패드 1개-20% off</t>
        </is>
      </c>
      <c r="H9522" s="59" t="n">
        <v>19</v>
      </c>
      <c r="I9522" s="59" t="n"/>
      <c r="J9522" s="59" t="n">
        <v>200801</v>
      </c>
      <c r="K9522" s="59" t="n"/>
      <c r="L9522" s="93" t="n">
        <v>425600</v>
      </c>
      <c r="M9522" s="93" t="n">
        <v>400702.4</v>
      </c>
      <c r="N9522" s="93" t="n">
        <v>95228</v>
      </c>
      <c r="O9522" s="148" t="n">
        <v>386909.0909090909</v>
      </c>
      <c r="P9522" s="93" t="inlineStr">
        <is>
          <t>카페24클리어 패드어성초 77 클리어 패드 1개-20% off200801</t>
        </is>
      </c>
    </row>
    <row r="9523">
      <c r="A9523" s="93" t="n"/>
      <c r="B9523" s="127" t="n">
        <v>44098</v>
      </c>
      <c r="C9523" s="93">
        <f>TEXT(B9523,"aaa")</f>
        <v/>
      </c>
      <c r="D9523" s="59" t="n"/>
      <c r="E9523" s="59" t="inlineStr">
        <is>
          <t>클리어 패드</t>
        </is>
      </c>
      <c r="F9523" s="59" t="inlineStr">
        <is>
          <t>카페24</t>
        </is>
      </c>
      <c r="G9523" s="59" t="inlineStr">
        <is>
          <t>어성초 77 클리어 패드 2개-30% off</t>
        </is>
      </c>
      <c r="H9523" s="59" t="n">
        <v>21</v>
      </c>
      <c r="I9523" s="59" t="n"/>
      <c r="J9523" s="59" t="n">
        <v>200801</v>
      </c>
      <c r="K9523" s="59" t="n"/>
      <c r="L9523" s="93" t="n">
        <v>823200</v>
      </c>
      <c r="M9523" s="93" t="n">
        <v>775042.8</v>
      </c>
      <c r="N9523" s="93" t="n">
        <v>210504</v>
      </c>
      <c r="O9523" s="148" t="n">
        <v>748363.6363636364</v>
      </c>
      <c r="P9523" s="93" t="inlineStr">
        <is>
          <t>카페24클리어 패드어성초 77 클리어 패드 2개-30% off200801</t>
        </is>
      </c>
    </row>
    <row r="9524">
      <c r="A9524" s="93" t="n"/>
      <c r="B9524" s="127" t="n">
        <v>44098</v>
      </c>
      <c r="C9524" s="93">
        <f>TEXT(B9524,"aaa")</f>
        <v/>
      </c>
      <c r="D9524" s="59" t="n"/>
      <c r="E9524" s="59" t="inlineStr">
        <is>
          <t>토너+패드 세트</t>
        </is>
      </c>
      <c r="F9524" s="59" t="inlineStr">
        <is>
          <t>카페24</t>
        </is>
      </c>
      <c r="G9524" s="59" t="inlineStr">
        <is>
          <t>좁쌀 진정 세트 토너+클리어 패드-30% off</t>
        </is>
      </c>
      <c r="H9524" s="59" t="n">
        <v>20</v>
      </c>
      <c r="I9524" s="59" t="n"/>
      <c r="J9524" s="59" t="n">
        <v>200801</v>
      </c>
      <c r="K9524" s="59" t="n"/>
      <c r="L9524" s="93" t="n">
        <v>742000</v>
      </c>
      <c r="M9524" s="93" t="n">
        <v>698593</v>
      </c>
      <c r="N9524" s="93" t="n">
        <v>161840</v>
      </c>
      <c r="O9524" s="148" t="n">
        <v>674545.4545454545</v>
      </c>
      <c r="P9524" s="93" t="inlineStr">
        <is>
          <t>카페24토너+패드 세트좁쌀 진정 세트 토너+클리어 패드-30% off200801</t>
        </is>
      </c>
    </row>
    <row r="9525">
      <c r="A9525" s="93" t="n"/>
      <c r="B9525" s="127" t="n">
        <v>44098</v>
      </c>
      <c r="C9525" s="93">
        <f>TEXT(B9525,"aaa")</f>
        <v/>
      </c>
      <c r="D9525" s="59" t="n"/>
      <c r="E9525" s="59" t="inlineStr">
        <is>
          <t>수분 보충 세트</t>
        </is>
      </c>
      <c r="F9525" s="59" t="inlineStr">
        <is>
          <t>카페24</t>
        </is>
      </c>
      <c r="G9525" s="59" t="inlineStr">
        <is>
          <t>어성초 77 토너 250ml + 어성초 70 로션 200ml -30%</t>
        </is>
      </c>
      <c r="H9525" s="59" t="n">
        <v>31</v>
      </c>
      <c r="I9525" s="59" t="n"/>
      <c r="J9525" s="59" t="n">
        <v>200801</v>
      </c>
      <c r="K9525" s="59" t="n"/>
      <c r="L9525" s="93" t="n">
        <v>1085000</v>
      </c>
      <c r="M9525" s="93" t="n">
        <v>1021527.5</v>
      </c>
      <c r="N9525" s="93" t="n">
        <v>229958</v>
      </c>
      <c r="O9525" s="148" t="n">
        <v>986363.6363636362</v>
      </c>
      <c r="P9525" s="93" t="inlineStr">
        <is>
          <t>카페24수분 보충 세트어성초 77 토너 250ml + 어성초 70 로션 200ml -30%200801</t>
        </is>
      </c>
    </row>
    <row r="9526">
      <c r="A9526" s="93" t="n"/>
      <c r="B9526" s="127" t="n">
        <v>44098</v>
      </c>
      <c r="C9526" s="93">
        <f>TEXT(B9526,"aaa")</f>
        <v/>
      </c>
      <c r="D9526" s="59" t="n"/>
      <c r="E9526" s="59" t="inlineStr">
        <is>
          <t>로션</t>
        </is>
      </c>
      <c r="F9526" s="59" t="inlineStr">
        <is>
          <t>카페24</t>
        </is>
      </c>
      <c r="G9526" s="59" t="inlineStr">
        <is>
          <t>어성초 70 데일리 릴리프 로션 1개 -20% off</t>
        </is>
      </c>
      <c r="H9526" s="59" t="n">
        <v>6</v>
      </c>
      <c r="I9526" s="59" t="n"/>
      <c r="J9526" s="59" t="n">
        <v>200801</v>
      </c>
      <c r="K9526" s="59" t="n"/>
      <c r="L9526" s="93" t="n">
        <v>134400</v>
      </c>
      <c r="M9526" s="93" t="n">
        <v>126537.6</v>
      </c>
      <c r="N9526" s="93" t="n">
        <v>26028</v>
      </c>
      <c r="O9526" s="148" t="n">
        <v>122181.8181818182</v>
      </c>
      <c r="P9526" s="93" t="inlineStr">
        <is>
          <t>카페24로션어성초 70 데일리 릴리프 로션 1개 -20% off200801</t>
        </is>
      </c>
    </row>
    <row r="9527">
      <c r="A9527" s="93" t="n"/>
      <c r="B9527" s="127" t="n">
        <v>44098</v>
      </c>
      <c r="C9527" s="93">
        <f>TEXT(B9527,"aaa")</f>
        <v/>
      </c>
      <c r="D9527" s="59" t="n"/>
      <c r="E9527" s="59" t="inlineStr">
        <is>
          <t>로션</t>
        </is>
      </c>
      <c r="F9527" s="59" t="inlineStr">
        <is>
          <t>카페24</t>
        </is>
      </c>
      <c r="G9527" s="59" t="inlineStr">
        <is>
          <t>어성초 70 데일리 릴리프 로션 2개 -30% off</t>
        </is>
      </c>
      <c r="H9527" s="59" t="n">
        <v>1</v>
      </c>
      <c r="I9527" s="59" t="n"/>
      <c r="J9527" s="59" t="n">
        <v>200801</v>
      </c>
      <c r="K9527" s="59" t="n"/>
      <c r="L9527" s="93" t="n">
        <v>39200</v>
      </c>
      <c r="M9527" s="93" t="n">
        <v>36906.8</v>
      </c>
      <c r="N9527" s="93" t="n">
        <v>8676</v>
      </c>
      <c r="O9527" s="148" t="n">
        <v>35636.36363636363</v>
      </c>
      <c r="P9527" s="93" t="inlineStr">
        <is>
          <t>카페24로션어성초 70 데일리 릴리프 로션 2개 -30% off200801</t>
        </is>
      </c>
    </row>
    <row r="9528">
      <c r="A9528" s="93" t="n"/>
      <c r="B9528" s="127" t="n">
        <v>44098</v>
      </c>
      <c r="C9528" s="93">
        <f>TEXT(B9528,"aaa")</f>
        <v/>
      </c>
      <c r="D9528" s="59" t="n"/>
      <c r="E9528" s="59" t="inlineStr">
        <is>
          <t>머드크림마스크</t>
        </is>
      </c>
      <c r="F9528" s="59" t="inlineStr">
        <is>
          <t>카페24</t>
        </is>
      </c>
      <c r="G9528" s="59" t="inlineStr">
        <is>
          <t>머드크림마스크 100ml</t>
        </is>
      </c>
      <c r="H9528" s="59" t="n">
        <v>2</v>
      </c>
      <c r="I9528" s="59" t="n"/>
      <c r="J9528" s="59" t="n">
        <v>200801</v>
      </c>
      <c r="K9528" s="59" t="n"/>
      <c r="L9528" s="93" t="n">
        <v>40000</v>
      </c>
      <c r="M9528" s="93" t="n">
        <v>37660</v>
      </c>
      <c r="N9528" s="93" t="n">
        <v>2884</v>
      </c>
      <c r="O9528" s="148" t="n">
        <v>36363.63636363636</v>
      </c>
      <c r="P9528" s="93" t="inlineStr">
        <is>
          <t>카페24머드크림마스크머드크림마스크 100ml200801</t>
        </is>
      </c>
    </row>
    <row r="9529">
      <c r="A9529" s="93" t="n"/>
      <c r="B9529" s="127" t="n">
        <v>44098</v>
      </c>
      <c r="C9529" s="93">
        <f>TEXT(B9529,"aaa")</f>
        <v/>
      </c>
      <c r="D9529" s="59" t="n"/>
      <c r="E9529" s="59" t="inlineStr">
        <is>
          <t>마스크팩</t>
        </is>
      </c>
      <c r="F9529" s="59" t="inlineStr">
        <is>
          <t>카페24</t>
        </is>
      </c>
      <c r="G9529" s="59" t="inlineStr">
        <is>
          <t>마스크팩 1매</t>
        </is>
      </c>
      <c r="H9529" s="59" t="n">
        <v>4</v>
      </c>
      <c r="I9529" s="59" t="n"/>
      <c r="J9529" s="59" t="n">
        <v>200801</v>
      </c>
      <c r="K9529" s="59" t="n"/>
      <c r="L9529" s="93" t="n">
        <v>16000</v>
      </c>
      <c r="M9529" s="93" t="n">
        <v>15064</v>
      </c>
      <c r="N9529" s="93" t="n">
        <v>1588</v>
      </c>
      <c r="O9529" s="148" t="n">
        <v>14545.45454545454</v>
      </c>
      <c r="P9529" s="93" t="inlineStr">
        <is>
          <t>카페24마스크팩마스크팩 1매200801</t>
        </is>
      </c>
    </row>
    <row r="9530">
      <c r="A9530" s="93" t="n"/>
      <c r="B9530" s="127" t="n">
        <v>44098</v>
      </c>
      <c r="C9530" s="93">
        <f>TEXT(B9530,"aaa")</f>
        <v/>
      </c>
      <c r="D9530" s="59" t="n"/>
      <c r="E9530" s="59" t="inlineStr">
        <is>
          <t>마스크팩</t>
        </is>
      </c>
      <c r="F9530" s="59" t="inlineStr">
        <is>
          <t>카페24</t>
        </is>
      </c>
      <c r="G9530" s="59" t="inlineStr">
        <is>
          <t>마스크팩 10매</t>
        </is>
      </c>
      <c r="H9530" s="59" t="n">
        <v>6</v>
      </c>
      <c r="I9530" s="59" t="n"/>
      <c r="J9530" s="59" t="n">
        <v>200801</v>
      </c>
      <c r="K9530" s="59" t="n"/>
      <c r="L9530" s="93" t="n">
        <v>120000</v>
      </c>
      <c r="M9530" s="93" t="n">
        <v>112980</v>
      </c>
      <c r="N9530" s="93" t="n">
        <v>23820</v>
      </c>
      <c r="O9530" s="148" t="n">
        <v>109090.9090909091</v>
      </c>
      <c r="P9530" s="93" t="inlineStr">
        <is>
          <t>카페24마스크팩마스크팩 10매200801</t>
        </is>
      </c>
    </row>
    <row r="9531">
      <c r="A9531" s="93" t="n"/>
      <c r="B9531" s="127" t="n">
        <v>44098</v>
      </c>
      <c r="C9531" s="93">
        <f>TEXT(B9531,"aaa")</f>
        <v/>
      </c>
      <c r="D9531" s="59" t="n"/>
      <c r="E9531" s="59" t="inlineStr">
        <is>
          <t>토너</t>
        </is>
      </c>
      <c r="F9531" s="59" t="inlineStr">
        <is>
          <t>카페24</t>
        </is>
      </c>
      <c r="G9531" s="59" t="inlineStr">
        <is>
          <t>250ml</t>
        </is>
      </c>
      <c r="H9531" s="59" t="n">
        <v>55</v>
      </c>
      <c r="I9531" s="59" t="n"/>
      <c r="J9531" s="59" t="n">
        <v>200801</v>
      </c>
      <c r="K9531" s="59" t="n"/>
      <c r="L9531" s="93" t="n">
        <v>1100000</v>
      </c>
      <c r="M9531" s="93" t="n">
        <v>1035650</v>
      </c>
      <c r="N9531" s="93" t="n">
        <v>169400</v>
      </c>
      <c r="O9531" s="148" t="n">
        <v>999999.9999999999</v>
      </c>
      <c r="P9531" s="93" t="inlineStr">
        <is>
          <t>카페24토너250ml200801</t>
        </is>
      </c>
    </row>
    <row r="9532">
      <c r="A9532" s="93" t="n"/>
      <c r="B9532" s="127" t="n">
        <v>44098</v>
      </c>
      <c r="C9532" s="93">
        <f>TEXT(B9532,"aaa")</f>
        <v/>
      </c>
      <c r="D9532" s="59" t="n"/>
      <c r="E9532" s="59" t="inlineStr">
        <is>
          <t>토너</t>
        </is>
      </c>
      <c r="F9532" s="59" t="inlineStr">
        <is>
          <t>카페24</t>
        </is>
      </c>
      <c r="G9532" s="59" t="inlineStr">
        <is>
          <t>250ml 2set</t>
        </is>
      </c>
      <c r="H9532" s="59" t="n">
        <v>30</v>
      </c>
      <c r="I9532" s="59" t="n"/>
      <c r="J9532" s="59" t="n">
        <v>200801</v>
      </c>
      <c r="K9532" s="59" t="n"/>
      <c r="L9532" s="93" t="n">
        <v>1050000</v>
      </c>
      <c r="M9532" s="93" t="n">
        <v>988575</v>
      </c>
      <c r="N9532" s="93" t="n">
        <v>184800</v>
      </c>
      <c r="O9532" s="148" t="n">
        <v>954545.4545454545</v>
      </c>
      <c r="P9532" s="93" t="inlineStr">
        <is>
          <t>카페24토너250ml 2set200801</t>
        </is>
      </c>
    </row>
    <row r="9533">
      <c r="A9533" s="93" t="n"/>
      <c r="B9533" s="127" t="n">
        <v>44098</v>
      </c>
      <c r="C9533" s="93">
        <f>TEXT(B9533,"aaa")</f>
        <v/>
      </c>
      <c r="D9533" s="59" t="n"/>
      <c r="E9533" s="59" t="inlineStr">
        <is>
          <t>토너</t>
        </is>
      </c>
      <c r="F9533" s="59" t="inlineStr">
        <is>
          <t>카페24</t>
        </is>
      </c>
      <c r="G9533" s="59" t="inlineStr">
        <is>
          <t>500ml</t>
        </is>
      </c>
      <c r="H9533" s="59" t="n">
        <v>49</v>
      </c>
      <c r="I9533" s="59" t="n"/>
      <c r="J9533" s="59" t="n">
        <v>200801</v>
      </c>
      <c r="K9533" s="59" t="n"/>
      <c r="L9533" s="93" t="n">
        <v>1617000</v>
      </c>
      <c r="M9533" s="93" t="n">
        <v>1522405.5</v>
      </c>
      <c r="N9533" s="93" t="n">
        <v>212170</v>
      </c>
      <c r="O9533" s="148" t="n">
        <v>1470000</v>
      </c>
      <c r="P9533" s="93" t="inlineStr">
        <is>
          <t>카페24토너500ml200801</t>
        </is>
      </c>
    </row>
    <row r="9534">
      <c r="A9534" s="93" t="n"/>
      <c r="B9534" s="127" t="n">
        <v>44098</v>
      </c>
      <c r="C9534" s="93">
        <f>TEXT(B9534,"aaa")</f>
        <v/>
      </c>
      <c r="D9534" s="59" t="n"/>
      <c r="E9534" s="59" t="inlineStr">
        <is>
          <t>토너</t>
        </is>
      </c>
      <c r="F9534" s="59" t="inlineStr">
        <is>
          <t>카페24</t>
        </is>
      </c>
      <c r="G9534" s="59" t="inlineStr">
        <is>
          <t>스킨팩 화장솜 60P</t>
        </is>
      </c>
      <c r="H9534" s="59" t="n">
        <v>45</v>
      </c>
      <c r="I9534" s="59" t="n"/>
      <c r="J9534" s="59" t="n">
        <v>200801</v>
      </c>
      <c r="K9534" s="59" t="n"/>
      <c r="L9534" s="93" t="n">
        <v>135000</v>
      </c>
      <c r="M9534" s="93" t="n">
        <v>127102.5</v>
      </c>
      <c r="N9534" s="93" t="n">
        <v>49950</v>
      </c>
      <c r="O9534" s="148" t="n">
        <v>122727.2727272727</v>
      </c>
      <c r="P9534" s="93" t="inlineStr">
        <is>
          <t>카페24토너스킨팩 화장솜 60P200801</t>
        </is>
      </c>
    </row>
    <row r="9535">
      <c r="A9535" s="93" t="n"/>
      <c r="B9535" s="127" t="n">
        <v>44098</v>
      </c>
      <c r="C9535" s="93">
        <f>TEXT(B9535,"aaa")</f>
        <v/>
      </c>
      <c r="D9535" s="59" t="n"/>
      <c r="E9535" s="59" t="inlineStr">
        <is>
          <t>앰플</t>
        </is>
      </c>
      <c r="F9535" s="59" t="inlineStr">
        <is>
          <t>카페24</t>
        </is>
      </c>
      <c r="G9535" s="59" t="inlineStr">
        <is>
          <t>앰플 30ml</t>
        </is>
      </c>
      <c r="H9535" s="59" t="n">
        <v>23</v>
      </c>
      <c r="I9535" s="59" t="n"/>
      <c r="J9535" s="59" t="n">
        <v>200801</v>
      </c>
      <c r="K9535" s="59" t="n"/>
      <c r="L9535" s="93" t="n">
        <v>644000</v>
      </c>
      <c r="M9535" s="93" t="n">
        <v>606326</v>
      </c>
      <c r="N9535" s="93" t="n">
        <v>78131</v>
      </c>
      <c r="O9535" s="148" t="n">
        <v>585454.5454545454</v>
      </c>
      <c r="P9535" s="93" t="inlineStr">
        <is>
          <t>카페24앰플앰플 30ml200801</t>
        </is>
      </c>
    </row>
    <row r="9536">
      <c r="A9536" s="93" t="n"/>
      <c r="B9536" s="127" t="n">
        <v>44098</v>
      </c>
      <c r="C9536" s="93">
        <f>TEXT(B9536,"aaa")</f>
        <v/>
      </c>
      <c r="D9536" s="59" t="n"/>
      <c r="E9536" s="59" t="inlineStr">
        <is>
          <t>앰플</t>
        </is>
      </c>
      <c r="F9536" s="59" t="inlineStr">
        <is>
          <t>카페24</t>
        </is>
      </c>
      <c r="G9536" s="59" t="inlineStr">
        <is>
          <t>앰플 30ml  2set</t>
        </is>
      </c>
      <c r="H9536" s="59" t="n">
        <v>4</v>
      </c>
      <c r="I9536" s="59" t="n"/>
      <c r="J9536" s="59" t="n">
        <v>200801</v>
      </c>
      <c r="K9536" s="59" t="n"/>
      <c r="L9536" s="93" t="n">
        <v>192000</v>
      </c>
      <c r="M9536" s="93" t="n">
        <v>180768</v>
      </c>
      <c r="N9536" s="93" t="n">
        <v>27176</v>
      </c>
      <c r="O9536" s="148" t="n">
        <v>174545.4545454545</v>
      </c>
      <c r="P9536" s="93" t="inlineStr">
        <is>
          <t>카페24앰플앰플 30ml  2set200801</t>
        </is>
      </c>
    </row>
    <row r="9537">
      <c r="A9537" s="93" t="n"/>
      <c r="B9537" s="127" t="n">
        <v>44098</v>
      </c>
      <c r="C9537" s="93">
        <f>TEXT(B9537,"aaa")</f>
        <v/>
      </c>
      <c r="D9537" s="59" t="n"/>
      <c r="E9537" s="59" t="inlineStr">
        <is>
          <t>수딩크림</t>
        </is>
      </c>
      <c r="F9537" s="59" t="inlineStr">
        <is>
          <t>카페24</t>
        </is>
      </c>
      <c r="G9537" s="59" t="inlineStr">
        <is>
          <t>수딩크림 100ml</t>
        </is>
      </c>
      <c r="H9537" s="59" t="n">
        <v>7</v>
      </c>
      <c r="I9537" s="59" t="n"/>
      <c r="J9537" s="59" t="n">
        <v>200801</v>
      </c>
      <c r="K9537" s="59" t="n"/>
      <c r="L9537" s="93" t="n">
        <v>266000</v>
      </c>
      <c r="M9537" s="93" t="n">
        <v>250439</v>
      </c>
      <c r="N9537" s="93" t="n">
        <v>21315</v>
      </c>
      <c r="O9537" s="148" t="n">
        <v>241818.1818181818</v>
      </c>
      <c r="P9537" s="93" t="inlineStr">
        <is>
          <t>카페24수딩크림수딩크림 100ml200801</t>
        </is>
      </c>
    </row>
    <row r="9538">
      <c r="A9538" s="93" t="n"/>
      <c r="B9538" s="127" t="n">
        <v>44098</v>
      </c>
      <c r="C9538" s="93">
        <f>TEXT(B9538,"aaa")</f>
        <v/>
      </c>
      <c r="D9538" s="59" t="n"/>
      <c r="E9538" s="59" t="inlineStr">
        <is>
          <t>클렌징폼</t>
        </is>
      </c>
      <c r="F9538" s="59" t="inlineStr">
        <is>
          <t>카페24</t>
        </is>
      </c>
      <c r="G9538" s="59" t="inlineStr">
        <is>
          <t>클렌징폼 120ml</t>
        </is>
      </c>
      <c r="H9538" s="59" t="n">
        <v>6</v>
      </c>
      <c r="I9538" s="59" t="n"/>
      <c r="J9538" s="59" t="n">
        <v>200801</v>
      </c>
      <c r="K9538" s="59" t="n"/>
      <c r="L9538" s="93" t="n">
        <v>78000</v>
      </c>
      <c r="M9538" s="93" t="n">
        <v>73437</v>
      </c>
      <c r="N9538" s="93" t="n">
        <v>16500</v>
      </c>
      <c r="O9538" s="148" t="n">
        <v>70909.0909090909</v>
      </c>
      <c r="P9538" s="93" t="inlineStr">
        <is>
          <t>카페24클렌징폼클렌징폼 120ml200801</t>
        </is>
      </c>
    </row>
    <row r="9539">
      <c r="A9539" s="93" t="n"/>
      <c r="B9539" s="127" t="n">
        <v>44098</v>
      </c>
      <c r="C9539" s="93">
        <f>TEXT(B9539,"aaa")</f>
        <v/>
      </c>
      <c r="D9539" s="59" t="n"/>
      <c r="E9539" s="59" t="inlineStr">
        <is>
          <t>클렌징폼</t>
        </is>
      </c>
      <c r="F9539" s="59" t="inlineStr">
        <is>
          <t>카페24</t>
        </is>
      </c>
      <c r="G9539" s="59" t="inlineStr">
        <is>
          <t>클렌징폼 120ml 2set</t>
        </is>
      </c>
      <c r="H9539" s="59" t="n">
        <v>4</v>
      </c>
      <c r="I9539" s="59" t="n"/>
      <c r="J9539" s="59" t="n">
        <v>200801</v>
      </c>
      <c r="K9539" s="59" t="n"/>
      <c r="L9539" s="93" t="n">
        <v>96000</v>
      </c>
      <c r="M9539" s="93" t="n">
        <v>90384</v>
      </c>
      <c r="N9539" s="93" t="n">
        <v>9840</v>
      </c>
      <c r="O9539" s="148" t="n">
        <v>87272.72727272726</v>
      </c>
      <c r="P9539" s="93" t="inlineStr">
        <is>
          <t>카페24클렌징폼클렌징폼 120ml 2set200801</t>
        </is>
      </c>
    </row>
    <row r="9540">
      <c r="A9540" s="93" t="n"/>
      <c r="B9540" s="127" t="n">
        <v>44098</v>
      </c>
      <c r="C9540" s="93">
        <f>TEXT(B9540,"aaa")</f>
        <v/>
      </c>
      <c r="D9540" s="59" t="n"/>
      <c r="E9540" s="59" t="inlineStr">
        <is>
          <t>클렌징폼</t>
        </is>
      </c>
      <c r="F9540" s="59" t="inlineStr">
        <is>
          <t>카페24</t>
        </is>
      </c>
      <c r="G9540" s="59" t="inlineStr">
        <is>
          <t>클렌징폼 120ml 3set</t>
        </is>
      </c>
      <c r="H9540" s="59" t="n">
        <v>3</v>
      </c>
      <c r="I9540" s="59" t="n"/>
      <c r="J9540" s="59" t="n">
        <v>200801</v>
      </c>
      <c r="K9540" s="59" t="n"/>
      <c r="L9540" s="93" t="n">
        <v>99000</v>
      </c>
      <c r="M9540" s="93" t="n">
        <v>93208.5</v>
      </c>
      <c r="N9540" s="93" t="n">
        <v>11070</v>
      </c>
      <c r="O9540" s="148" t="n">
        <v>90000</v>
      </c>
      <c r="P9540" s="93" t="inlineStr">
        <is>
          <t>카페24클렌징폼클렌징폼 120ml 3set200801</t>
        </is>
      </c>
    </row>
    <row r="9541">
      <c r="A9541" s="93" t="n"/>
      <c r="B9541" s="127" t="n">
        <v>44098</v>
      </c>
      <c r="C9541" s="93">
        <f>TEXT(B9541,"aaa")</f>
        <v/>
      </c>
      <c r="D9541" s="59" t="n"/>
      <c r="E9541" s="59" t="inlineStr">
        <is>
          <t>바디워시</t>
        </is>
      </c>
      <c r="F9541" s="59" t="inlineStr">
        <is>
          <t>카페24</t>
        </is>
      </c>
      <c r="G9541" s="59" t="inlineStr">
        <is>
          <t>바디워시 2개 -35% off (무료배송)</t>
        </is>
      </c>
      <c r="H9541" s="59" t="n">
        <v>1</v>
      </c>
      <c r="I9541" s="59" t="n"/>
      <c r="J9541" s="59" t="n">
        <v>200801</v>
      </c>
      <c r="K9541" s="59" t="n"/>
      <c r="L9541" s="93" t="n">
        <v>33800</v>
      </c>
      <c r="M9541" s="93" t="n">
        <v>31822.7</v>
      </c>
      <c r="N9541" s="93" t="n">
        <v>8170</v>
      </c>
      <c r="O9541" s="148" t="n">
        <v>30727.27272727272</v>
      </c>
      <c r="P9541" s="93" t="inlineStr">
        <is>
          <t>카페24바디워시바디워시 2개 -35% off (무료배송)200801</t>
        </is>
      </c>
    </row>
    <row r="9542">
      <c r="A9542" s="93" t="n"/>
      <c r="B9542" s="127" t="n">
        <v>44098</v>
      </c>
      <c r="C9542" s="93">
        <f>TEXT(B9542,"aaa")</f>
        <v/>
      </c>
      <c r="D9542" s="59" t="n"/>
      <c r="E9542" s="59" t="inlineStr">
        <is>
          <t>토너</t>
        </is>
      </c>
      <c r="F9542" s="59" t="inlineStr">
        <is>
          <t>화해</t>
        </is>
      </c>
      <c r="G9542" s="59" t="inlineStr">
        <is>
          <t>250ml</t>
        </is>
      </c>
      <c r="H9542" s="59" t="n">
        <v>4</v>
      </c>
      <c r="I9542" s="59" t="n"/>
      <c r="J9542" s="59" t="n">
        <v>200801</v>
      </c>
      <c r="K9542" s="59" t="n"/>
      <c r="L9542" s="93" t="n">
        <v>80000</v>
      </c>
      <c r="M9542" s="93" t="n">
        <v>57600</v>
      </c>
      <c r="N9542" s="93" t="n">
        <v>12320</v>
      </c>
      <c r="O9542" s="148" t="n">
        <v>72727.27272727272</v>
      </c>
      <c r="P9542" s="93" t="inlineStr">
        <is>
          <t>화해토너250ml200801</t>
        </is>
      </c>
    </row>
    <row r="9543" customFormat="1" s="93">
      <c r="B9543" s="127" t="n">
        <v>44099</v>
      </c>
      <c r="C9543" s="93">
        <f>TEXT(B9543,"aaa")</f>
        <v/>
      </c>
      <c r="D9543" s="59" t="n"/>
      <c r="E9543" s="59" t="inlineStr">
        <is>
          <t>토너</t>
        </is>
      </c>
      <c r="F9543" s="59" t="inlineStr">
        <is>
          <t>W컨셉</t>
        </is>
      </c>
      <c r="G9543" s="59" t="inlineStr">
        <is>
          <t>250ml</t>
        </is>
      </c>
      <c r="H9543" s="59" t="n">
        <v>2</v>
      </c>
      <c r="I9543" s="59" t="n"/>
      <c r="J9543" s="59" t="n">
        <v>200801</v>
      </c>
      <c r="K9543" s="59" t="n"/>
      <c r="L9543" s="93" t="n">
        <v>40000</v>
      </c>
      <c r="M9543" s="93" t="n">
        <v>28800</v>
      </c>
      <c r="N9543" s="93" t="n">
        <v>6160</v>
      </c>
      <c r="O9543" s="148" t="n">
        <v>36363.63636363636</v>
      </c>
      <c r="P9543" s="93" t="inlineStr">
        <is>
          <t>W컨셉토너250ml200801</t>
        </is>
      </c>
    </row>
    <row r="9544" customFormat="1" s="93">
      <c r="B9544" s="127" t="n">
        <v>44099</v>
      </c>
      <c r="C9544" s="93">
        <f>TEXT(B9544,"aaa")</f>
        <v/>
      </c>
      <c r="D9544" s="59" t="n"/>
      <c r="E9544" s="59" t="inlineStr">
        <is>
          <t>토너</t>
        </is>
      </c>
      <c r="F9544" s="59" t="inlineStr">
        <is>
          <t>W컨셉</t>
        </is>
      </c>
      <c r="G9544" s="59" t="inlineStr">
        <is>
          <t>250ml 2set</t>
        </is>
      </c>
      <c r="H9544" s="59" t="n">
        <v>5</v>
      </c>
      <c r="I9544" s="59" t="n"/>
      <c r="J9544" s="59" t="n">
        <v>200801</v>
      </c>
      <c r="K9544" s="59" t="n"/>
      <c r="L9544" s="93" t="n">
        <v>175000</v>
      </c>
      <c r="M9544" s="93" t="n">
        <v>126000</v>
      </c>
      <c r="N9544" s="93" t="n">
        <v>30800</v>
      </c>
      <c r="O9544" s="148" t="n">
        <v>159090.9090909091</v>
      </c>
      <c r="P9544" s="93" t="inlineStr">
        <is>
          <t>W컨셉토너250ml 2set200801</t>
        </is>
      </c>
    </row>
    <row r="9545" customFormat="1" s="93">
      <c r="B9545" s="127" t="n">
        <v>44099</v>
      </c>
      <c r="C9545" s="93">
        <f>TEXT(B9545,"aaa")</f>
        <v/>
      </c>
      <c r="D9545" s="59" t="n"/>
      <c r="E9545" s="59" t="inlineStr">
        <is>
          <t>토너</t>
        </is>
      </c>
      <c r="F9545" s="59" t="inlineStr">
        <is>
          <t>스타일쉐어</t>
        </is>
      </c>
      <c r="G9545" s="59" t="inlineStr">
        <is>
          <t>250ml</t>
        </is>
      </c>
      <c r="H9545" s="59" t="n">
        <v>2</v>
      </c>
      <c r="I9545" s="59" t="n"/>
      <c r="J9545" s="59" t="n">
        <v>200801</v>
      </c>
      <c r="K9545" s="59" t="n"/>
      <c r="L9545" s="93" t="n">
        <v>40000</v>
      </c>
      <c r="M9545" s="93" t="n">
        <v>30000</v>
      </c>
      <c r="N9545" s="93" t="n">
        <v>6160</v>
      </c>
      <c r="O9545" s="148" t="n">
        <v>36363.63636363636</v>
      </c>
      <c r="P9545" s="93" t="inlineStr">
        <is>
          <t>스타일쉐어토너250ml200801</t>
        </is>
      </c>
    </row>
    <row r="9546" customFormat="1" s="93">
      <c r="B9546" s="127" t="n">
        <v>44099</v>
      </c>
      <c r="C9546" s="93">
        <f>TEXT(B9546,"aaa")</f>
        <v/>
      </c>
      <c r="D9546" s="59" t="n"/>
      <c r="E9546" s="59" t="inlineStr">
        <is>
          <t>로션</t>
        </is>
      </c>
      <c r="F9546" s="59" t="inlineStr">
        <is>
          <t>아누아 CS</t>
        </is>
      </c>
      <c r="G9546" s="59" t="inlineStr">
        <is>
          <t>로션 200ml</t>
        </is>
      </c>
      <c r="H9546" s="59" t="n">
        <v>2</v>
      </c>
      <c r="I9546" s="59" t="n"/>
      <c r="J9546" s="59" t="n">
        <v>200801</v>
      </c>
      <c r="K9546" s="59" t="n"/>
      <c r="L9546" s="93" t="n">
        <v>0</v>
      </c>
      <c r="M9546" s="93" t="n">
        <v>0</v>
      </c>
      <c r="N9546" s="93" t="n">
        <v>8676</v>
      </c>
      <c r="O9546" s="148" t="n">
        <v>0</v>
      </c>
      <c r="P9546" s="93" t="inlineStr">
        <is>
          <t>아누아 CS로션로션 200ml200801</t>
        </is>
      </c>
    </row>
    <row r="9547" customFormat="1" s="93">
      <c r="B9547" s="127" t="n">
        <v>44099</v>
      </c>
      <c r="C9547" s="93">
        <f>TEXT(B9547,"aaa")</f>
        <v/>
      </c>
      <c r="D9547" s="59" t="n"/>
      <c r="E9547" s="59" t="inlineStr">
        <is>
          <t>클리어 패드</t>
        </is>
      </c>
      <c r="F9547" s="59" t="inlineStr">
        <is>
          <t>아누아 CS</t>
        </is>
      </c>
      <c r="G9547" s="93" t="inlineStr">
        <is>
          <t>어성초 클리어패드 70P</t>
        </is>
      </c>
      <c r="H9547" s="59" t="n">
        <v>2</v>
      </c>
      <c r="I9547" s="59" t="n"/>
      <c r="J9547" s="59" t="n">
        <v>200801</v>
      </c>
      <c r="K9547" s="59" t="n"/>
      <c r="L9547" s="93" t="n">
        <v>0</v>
      </c>
      <c r="M9547" s="93" t="n">
        <v>0</v>
      </c>
      <c r="N9547" s="93" t="n">
        <v>10024</v>
      </c>
      <c r="O9547" s="148" t="n">
        <v>0</v>
      </c>
      <c r="P9547" s="93" t="inlineStr">
        <is>
          <t>아누아 CS클리어 패드어성초 클리어패드 70P200801</t>
        </is>
      </c>
    </row>
    <row r="9548" customFormat="1" s="93">
      <c r="B9548" s="127" t="n">
        <v>44099</v>
      </c>
      <c r="C9548" s="93">
        <f>TEXT(B9548,"aaa")</f>
        <v/>
      </c>
      <c r="D9548" s="59" t="n"/>
      <c r="E9548" s="59" t="inlineStr">
        <is>
          <t>토너</t>
        </is>
      </c>
      <c r="F9548" s="59" t="inlineStr">
        <is>
          <t>아누아 CS</t>
        </is>
      </c>
      <c r="G9548" s="59" t="inlineStr">
        <is>
          <t>250ml</t>
        </is>
      </c>
      <c r="H9548" s="59" t="n">
        <v>1</v>
      </c>
      <c r="I9548" s="59" t="n"/>
      <c r="J9548" s="59" t="n">
        <v>200801</v>
      </c>
      <c r="K9548" s="59" t="n"/>
      <c r="L9548" s="93" t="n">
        <v>0</v>
      </c>
      <c r="M9548" s="93" t="n">
        <v>0</v>
      </c>
      <c r="N9548" s="93" t="n">
        <v>3080</v>
      </c>
      <c r="O9548" s="148" t="n">
        <v>0</v>
      </c>
      <c r="P9548" s="93" t="inlineStr">
        <is>
          <t>아누아 CS토너250ml200801</t>
        </is>
      </c>
    </row>
    <row r="9549" customFormat="1" s="93">
      <c r="B9549" s="127" t="n">
        <v>44099</v>
      </c>
      <c r="C9549" s="93">
        <f>TEXT(B9549,"aaa")</f>
        <v/>
      </c>
      <c r="D9549" s="59" t="n"/>
      <c r="E9549" s="59" t="inlineStr">
        <is>
          <t>화장솜</t>
        </is>
      </c>
      <c r="F9549" s="59" t="inlineStr">
        <is>
          <t>아누아 CS</t>
        </is>
      </c>
      <c r="G9549" s="59" t="inlineStr">
        <is>
          <t>스킨팩 화장솜 60P</t>
        </is>
      </c>
      <c r="H9549" s="59" t="n">
        <v>1</v>
      </c>
      <c r="I9549" s="59" t="n"/>
      <c r="J9549" s="59" t="n">
        <v>200801</v>
      </c>
      <c r="K9549" s="59" t="n"/>
      <c r="L9549" s="93" t="n">
        <v>0</v>
      </c>
      <c r="M9549" s="93" t="n">
        <v>0</v>
      </c>
      <c r="N9549" s="93" t="n">
        <v>1110</v>
      </c>
      <c r="O9549" s="148" t="n">
        <v>0</v>
      </c>
      <c r="P9549" s="93" t="inlineStr">
        <is>
          <t>아누아 CS화장솜스킨팩 화장솜 60P200801</t>
        </is>
      </c>
    </row>
    <row r="9550" customFormat="1" s="93">
      <c r="B9550" s="127" t="n">
        <v>44099</v>
      </c>
      <c r="C9550" s="93">
        <f>TEXT(B9550,"aaa")</f>
        <v/>
      </c>
      <c r="D9550" s="59" t="n"/>
      <c r="E9550" s="59" t="inlineStr">
        <is>
          <t>앰플</t>
        </is>
      </c>
      <c r="F9550" s="59" t="inlineStr">
        <is>
          <t>아누아 CS</t>
        </is>
      </c>
      <c r="G9550" s="59" t="inlineStr">
        <is>
          <t>앰플 30ml</t>
        </is>
      </c>
      <c r="H9550" s="59" t="n">
        <v>1</v>
      </c>
      <c r="I9550" s="59" t="n"/>
      <c r="J9550" s="59" t="n">
        <v>200801</v>
      </c>
      <c r="K9550" s="59" t="n"/>
      <c r="L9550" s="93" t="n">
        <v>0</v>
      </c>
      <c r="M9550" s="93" t="n">
        <v>0</v>
      </c>
      <c r="N9550" s="93" t="n">
        <v>3397</v>
      </c>
      <c r="O9550" s="148" t="n">
        <v>0</v>
      </c>
      <c r="P9550" s="93" t="inlineStr">
        <is>
          <t>아누아 CS앰플앰플 30ml200801</t>
        </is>
      </c>
    </row>
    <row r="9551" customFormat="1" s="93">
      <c r="B9551" s="127" t="n">
        <v>44099</v>
      </c>
      <c r="C9551" s="93">
        <f>TEXT(B9551,"aaa")</f>
        <v/>
      </c>
      <c r="D9551" s="59" t="n"/>
      <c r="E9551" s="59" t="inlineStr">
        <is>
          <t>선크림</t>
        </is>
      </c>
      <c r="F9551" s="59" t="inlineStr">
        <is>
          <t>카페24</t>
        </is>
      </c>
      <c r="G9551" s="59" t="inlineStr">
        <is>
          <t>선크림 50ml</t>
        </is>
      </c>
      <c r="H9551" s="59" t="n">
        <v>4</v>
      </c>
      <c r="I9551" s="59" t="n"/>
      <c r="J9551" s="59" t="n">
        <v>200801</v>
      </c>
      <c r="K9551" s="59" t="n"/>
      <c r="L9551" s="93" t="n">
        <v>80000</v>
      </c>
      <c r="M9551" s="93" t="n">
        <v>75320</v>
      </c>
      <c r="N9551" s="93" t="n">
        <v>9380</v>
      </c>
      <c r="O9551" s="148" t="n">
        <v>72727.27272727272</v>
      </c>
      <c r="P9551" s="93" t="inlineStr">
        <is>
          <t>카페24선크림선크림 50ml200801</t>
        </is>
      </c>
    </row>
    <row r="9552" customFormat="1" s="93">
      <c r="B9552" s="127" t="n">
        <v>44099</v>
      </c>
      <c r="C9552" s="93">
        <f>TEXT(B9552,"aaa")</f>
        <v/>
      </c>
      <c r="D9552" s="59" t="n"/>
      <c r="E9552" s="59" t="inlineStr">
        <is>
          <t>선크림</t>
        </is>
      </c>
      <c r="F9552" s="59" t="inlineStr">
        <is>
          <t>카페24</t>
        </is>
      </c>
      <c r="G9552" s="59" t="inlineStr">
        <is>
          <t>선크림 50ml  2set</t>
        </is>
      </c>
      <c r="H9552" s="59" t="n">
        <v>1</v>
      </c>
      <c r="I9552" s="59" t="n"/>
      <c r="J9552" s="59" t="n">
        <v>200801</v>
      </c>
      <c r="K9552" s="59" t="n"/>
      <c r="L9552" s="93" t="n">
        <v>35000</v>
      </c>
      <c r="M9552" s="93" t="n">
        <v>32952.5</v>
      </c>
      <c r="N9552" s="93" t="n">
        <v>4690</v>
      </c>
      <c r="O9552" s="148" t="n">
        <v>31818.18181818182</v>
      </c>
      <c r="P9552" s="93" t="inlineStr">
        <is>
          <t>카페24선크림선크림 50ml  2set200801</t>
        </is>
      </c>
    </row>
    <row r="9553" customFormat="1" s="93">
      <c r="B9553" s="127" t="n">
        <v>44099</v>
      </c>
      <c r="C9553" s="93">
        <f>TEXT(B9553,"aaa")</f>
        <v/>
      </c>
      <c r="D9553" s="59" t="n"/>
      <c r="E9553" s="59" t="inlineStr">
        <is>
          <t>어성초진정패키지</t>
        </is>
      </c>
      <c r="F9553" s="59" t="inlineStr">
        <is>
          <t>카페24</t>
        </is>
      </c>
      <c r="G9553" s="59" t="inlineStr">
        <is>
          <t>어성초 진정패키지세트</t>
        </is>
      </c>
      <c r="H9553" s="59" t="n">
        <v>2</v>
      </c>
      <c r="I9553" s="59" t="n"/>
      <c r="J9553" s="59" t="n">
        <v>200801</v>
      </c>
      <c r="K9553" s="59" t="n"/>
      <c r="L9553" s="93" t="n">
        <v>198000</v>
      </c>
      <c r="M9553" s="93" t="n">
        <v>186417</v>
      </c>
      <c r="N9553" s="93" t="n">
        <v>30274</v>
      </c>
      <c r="O9553" s="148" t="n">
        <v>180000</v>
      </c>
      <c r="P9553" s="93" t="inlineStr">
        <is>
          <t>카페24어성초진정패키지어성초 진정패키지세트200801</t>
        </is>
      </c>
    </row>
    <row r="9554" customFormat="1" s="93">
      <c r="B9554" s="127" t="n">
        <v>44099</v>
      </c>
      <c r="C9554" s="93">
        <f>TEXT(B9554,"aaa")</f>
        <v/>
      </c>
      <c r="D9554" s="59" t="n"/>
      <c r="E9554" s="59" t="inlineStr">
        <is>
          <t>클리어 패드</t>
        </is>
      </c>
      <c r="F9554" s="59" t="inlineStr">
        <is>
          <t>카페24</t>
        </is>
      </c>
      <c r="G9554" s="59" t="inlineStr">
        <is>
          <t>어성초 77 클리어 패드 1개-20% off</t>
        </is>
      </c>
      <c r="H9554" s="59" t="n">
        <v>14</v>
      </c>
      <c r="I9554" s="59" t="n"/>
      <c r="J9554" s="59" t="n">
        <v>200801</v>
      </c>
      <c r="K9554" s="59" t="n"/>
      <c r="L9554" s="93" t="n">
        <v>313600</v>
      </c>
      <c r="M9554" s="93" t="n">
        <v>295254.4</v>
      </c>
      <c r="N9554" s="93" t="n">
        <v>70168</v>
      </c>
      <c r="O9554" s="148" t="n">
        <v>285090.9090909091</v>
      </c>
      <c r="P9554" s="93" t="inlineStr">
        <is>
          <t>카페24클리어 패드어성초 77 클리어 패드 1개-20% off200801</t>
        </is>
      </c>
    </row>
    <row r="9555" customFormat="1" s="93">
      <c r="B9555" s="127" t="n">
        <v>44099</v>
      </c>
      <c r="C9555" s="93">
        <f>TEXT(B9555,"aaa")</f>
        <v/>
      </c>
      <c r="D9555" s="59" t="n"/>
      <c r="E9555" s="59" t="inlineStr">
        <is>
          <t>클리어 패드</t>
        </is>
      </c>
      <c r="F9555" s="59" t="inlineStr">
        <is>
          <t>카페24</t>
        </is>
      </c>
      <c r="G9555" s="59" t="inlineStr">
        <is>
          <t>어성초 77 클리어 패드 2개-30% off</t>
        </is>
      </c>
      <c r="H9555" s="59" t="n">
        <v>18</v>
      </c>
      <c r="I9555" s="59" t="n"/>
      <c r="J9555" s="59" t="n">
        <v>200801</v>
      </c>
      <c r="K9555" s="59" t="n"/>
      <c r="L9555" s="93" t="n">
        <v>705600</v>
      </c>
      <c r="M9555" s="93" t="n">
        <v>664322.4</v>
      </c>
      <c r="N9555" s="93" t="n">
        <v>180432</v>
      </c>
      <c r="O9555" s="148" t="n">
        <v>641454.5454545454</v>
      </c>
      <c r="P9555" s="93" t="inlineStr">
        <is>
          <t>카페24클리어 패드어성초 77 클리어 패드 2개-30% off200801</t>
        </is>
      </c>
    </row>
    <row r="9556" customFormat="1" s="93">
      <c r="B9556" s="127" t="n">
        <v>44099</v>
      </c>
      <c r="C9556" s="93">
        <f>TEXT(B9556,"aaa")</f>
        <v/>
      </c>
      <c r="D9556" s="59" t="n"/>
      <c r="E9556" s="59" t="inlineStr">
        <is>
          <t>토너+패드 세트</t>
        </is>
      </c>
      <c r="F9556" s="59" t="inlineStr">
        <is>
          <t>카페24</t>
        </is>
      </c>
      <c r="G9556" s="59" t="inlineStr">
        <is>
          <t>좁쌀 진정 세트 토너+클리어 패드-30% off</t>
        </is>
      </c>
      <c r="H9556" s="59" t="n">
        <v>15</v>
      </c>
      <c r="I9556" s="59" t="n"/>
      <c r="J9556" s="59" t="n">
        <v>200801</v>
      </c>
      <c r="K9556" s="59" t="n"/>
      <c r="L9556" s="93" t="n">
        <v>556500</v>
      </c>
      <c r="M9556" s="93" t="n">
        <v>523944.75</v>
      </c>
      <c r="N9556" s="93" t="n">
        <v>121380</v>
      </c>
      <c r="O9556" s="148" t="n">
        <v>505909.0909090909</v>
      </c>
      <c r="P9556" s="93" t="inlineStr">
        <is>
          <t>카페24토너+패드 세트좁쌀 진정 세트 토너+클리어 패드-30% off200801</t>
        </is>
      </c>
    </row>
    <row r="9557" customFormat="1" s="93">
      <c r="B9557" s="127" t="n">
        <v>44099</v>
      </c>
      <c r="C9557" s="93">
        <f>TEXT(B9557,"aaa")</f>
        <v/>
      </c>
      <c r="D9557" s="59" t="n"/>
      <c r="E9557" s="59" t="inlineStr">
        <is>
          <t>수분 보충 세트</t>
        </is>
      </c>
      <c r="F9557" s="59" t="inlineStr">
        <is>
          <t>카페24</t>
        </is>
      </c>
      <c r="G9557" s="59" t="inlineStr">
        <is>
          <t>어성초 77 토너 250ml + 어성초 70 로션 200ml -30%</t>
        </is>
      </c>
      <c r="H9557" s="59" t="n">
        <v>34</v>
      </c>
      <c r="I9557" s="59" t="n"/>
      <c r="J9557" s="59" t="n">
        <v>200801</v>
      </c>
      <c r="K9557" s="59" t="n"/>
      <c r="L9557" s="93" t="n">
        <v>1190000</v>
      </c>
      <c r="M9557" s="93" t="n">
        <v>1120385</v>
      </c>
      <c r="N9557" s="93" t="n">
        <v>252212</v>
      </c>
      <c r="O9557" s="148" t="n">
        <v>1081818.181818182</v>
      </c>
      <c r="P9557" s="93" t="inlineStr">
        <is>
          <t>카페24수분 보충 세트어성초 77 토너 250ml + 어성초 70 로션 200ml -30%200801</t>
        </is>
      </c>
    </row>
    <row r="9558" customFormat="1" s="93">
      <c r="B9558" s="127" t="n">
        <v>44099</v>
      </c>
      <c r="C9558" s="93">
        <f>TEXT(B9558,"aaa")</f>
        <v/>
      </c>
      <c r="D9558" s="59" t="n"/>
      <c r="E9558" s="59" t="inlineStr">
        <is>
          <t>로션</t>
        </is>
      </c>
      <c r="F9558" s="59" t="inlineStr">
        <is>
          <t>카페24</t>
        </is>
      </c>
      <c r="G9558" s="59" t="inlineStr">
        <is>
          <t>어성초 70 데일리 릴리프 로션 1개 -20% off</t>
        </is>
      </c>
      <c r="H9558" s="59" t="n">
        <v>4</v>
      </c>
      <c r="I9558" s="59" t="n"/>
      <c r="J9558" s="59" t="n">
        <v>200801</v>
      </c>
      <c r="K9558" s="59" t="n"/>
      <c r="L9558" s="93" t="n">
        <v>89600</v>
      </c>
      <c r="M9558" s="93" t="n">
        <v>84358.39999999999</v>
      </c>
      <c r="N9558" s="93" t="n">
        <v>17352</v>
      </c>
      <c r="O9558" s="148" t="n">
        <v>81454.54545454544</v>
      </c>
      <c r="P9558" s="93" t="inlineStr">
        <is>
          <t>카페24로션어성초 70 데일리 릴리프 로션 1개 -20% off200801</t>
        </is>
      </c>
    </row>
    <row r="9559" customFormat="1" s="93">
      <c r="B9559" s="127" t="n">
        <v>44099</v>
      </c>
      <c r="C9559" s="93">
        <f>TEXT(B9559,"aaa")</f>
        <v/>
      </c>
      <c r="D9559" s="59" t="n"/>
      <c r="E9559" s="59" t="inlineStr">
        <is>
          <t>로션</t>
        </is>
      </c>
      <c r="F9559" s="59" t="inlineStr">
        <is>
          <t>카페24</t>
        </is>
      </c>
      <c r="G9559" s="59" t="inlineStr">
        <is>
          <t>어성초 70 데일리 릴리프 로션 2개 -30% off</t>
        </is>
      </c>
      <c r="H9559" s="59" t="n">
        <v>2</v>
      </c>
      <c r="I9559" s="59" t="n"/>
      <c r="J9559" s="59" t="n">
        <v>200801</v>
      </c>
      <c r="K9559" s="59" t="n"/>
      <c r="L9559" s="93" t="n">
        <v>78400</v>
      </c>
      <c r="M9559" s="93" t="n">
        <v>73813.60000000001</v>
      </c>
      <c r="N9559" s="93" t="n">
        <v>17352</v>
      </c>
      <c r="O9559" s="148" t="n">
        <v>71272.72727272726</v>
      </c>
      <c r="P9559" s="93" t="inlineStr">
        <is>
          <t>카페24로션어성초 70 데일리 릴리프 로션 2개 -30% off200801</t>
        </is>
      </c>
    </row>
    <row r="9560" customFormat="1" s="93">
      <c r="B9560" s="127" t="n">
        <v>44099</v>
      </c>
      <c r="C9560" s="93">
        <f>TEXT(B9560,"aaa")</f>
        <v/>
      </c>
      <c r="D9560" s="59" t="n"/>
      <c r="E9560" s="59" t="inlineStr">
        <is>
          <t>머드크림마스크</t>
        </is>
      </c>
      <c r="F9560" s="59" t="inlineStr">
        <is>
          <t>카페24</t>
        </is>
      </c>
      <c r="G9560" s="59" t="inlineStr">
        <is>
          <t>머드크림마스크 100ml</t>
        </is>
      </c>
      <c r="H9560" s="59" t="n">
        <v>1</v>
      </c>
      <c r="I9560" s="59" t="n"/>
      <c r="J9560" s="59" t="n">
        <v>200801</v>
      </c>
      <c r="K9560" s="59" t="n"/>
      <c r="L9560" s="93" t="n">
        <v>20000</v>
      </c>
      <c r="M9560" s="93" t="n">
        <v>18830</v>
      </c>
      <c r="N9560" s="93" t="n">
        <v>1442</v>
      </c>
      <c r="O9560" s="148" t="n">
        <v>18181.81818181818</v>
      </c>
      <c r="P9560" s="93" t="inlineStr">
        <is>
          <t>카페24머드크림마스크머드크림마스크 100ml200801</t>
        </is>
      </c>
    </row>
    <row r="9561" customFormat="1" s="93">
      <c r="B9561" s="127" t="n">
        <v>44099</v>
      </c>
      <c r="C9561" s="93">
        <f>TEXT(B9561,"aaa")</f>
        <v/>
      </c>
      <c r="D9561" s="59" t="n"/>
      <c r="E9561" s="59" t="inlineStr">
        <is>
          <t>마스크팩</t>
        </is>
      </c>
      <c r="F9561" s="59" t="inlineStr">
        <is>
          <t>카페24</t>
        </is>
      </c>
      <c r="G9561" s="59" t="inlineStr">
        <is>
          <t>마스크팩 10매</t>
        </is>
      </c>
      <c r="H9561" s="59" t="n">
        <v>2</v>
      </c>
      <c r="I9561" s="59" t="n"/>
      <c r="J9561" s="59" t="n">
        <v>200801</v>
      </c>
      <c r="K9561" s="59" t="n"/>
      <c r="L9561" s="93" t="n">
        <v>40000</v>
      </c>
      <c r="M9561" s="93" t="n">
        <v>37660</v>
      </c>
      <c r="N9561" s="93" t="n">
        <v>7940</v>
      </c>
      <c r="O9561" s="148" t="n">
        <v>36363.63636363636</v>
      </c>
      <c r="P9561" s="93" t="inlineStr">
        <is>
          <t>카페24마스크팩마스크팩 10매200801</t>
        </is>
      </c>
    </row>
    <row r="9562" customFormat="1" s="93">
      <c r="B9562" s="127" t="n">
        <v>44099</v>
      </c>
      <c r="C9562" s="93">
        <f>TEXT(B9562,"aaa")</f>
        <v/>
      </c>
      <c r="D9562" s="59" t="n"/>
      <c r="E9562" s="59" t="inlineStr">
        <is>
          <t>토너</t>
        </is>
      </c>
      <c r="F9562" s="59" t="inlineStr">
        <is>
          <t>카페24</t>
        </is>
      </c>
      <c r="G9562" s="59" t="inlineStr">
        <is>
          <t>250ml</t>
        </is>
      </c>
      <c r="H9562" s="59" t="n">
        <v>43</v>
      </c>
      <c r="I9562" s="59" t="n"/>
      <c r="J9562" s="59" t="n">
        <v>200801</v>
      </c>
      <c r="K9562" s="59" t="n"/>
      <c r="L9562" s="93" t="n">
        <v>860000</v>
      </c>
      <c r="M9562" s="93" t="n">
        <v>809690</v>
      </c>
      <c r="N9562" s="93" t="n">
        <v>132440</v>
      </c>
      <c r="O9562" s="148" t="n">
        <v>781818.1818181818</v>
      </c>
      <c r="P9562" s="93" t="inlineStr">
        <is>
          <t>카페24토너250ml200801</t>
        </is>
      </c>
    </row>
    <row r="9563" customFormat="1" s="93">
      <c r="B9563" s="127" t="n">
        <v>44099</v>
      </c>
      <c r="C9563" s="93">
        <f>TEXT(B9563,"aaa")</f>
        <v/>
      </c>
      <c r="D9563" s="59" t="n"/>
      <c r="E9563" s="59" t="inlineStr">
        <is>
          <t>토너</t>
        </is>
      </c>
      <c r="F9563" s="59" t="inlineStr">
        <is>
          <t>카페24</t>
        </is>
      </c>
      <c r="G9563" s="59" t="inlineStr">
        <is>
          <t>250ml 2set</t>
        </is>
      </c>
      <c r="H9563" s="59" t="n">
        <v>30</v>
      </c>
      <c r="I9563" s="59" t="n"/>
      <c r="J9563" s="59" t="n">
        <v>200801</v>
      </c>
      <c r="K9563" s="59" t="n"/>
      <c r="L9563" s="93" t="n">
        <v>1050000</v>
      </c>
      <c r="M9563" s="93" t="n">
        <v>988575</v>
      </c>
      <c r="N9563" s="93" t="n">
        <v>184800</v>
      </c>
      <c r="O9563" s="148" t="n">
        <v>954545.4545454545</v>
      </c>
      <c r="P9563" s="93" t="inlineStr">
        <is>
          <t>카페24토너250ml 2set200801</t>
        </is>
      </c>
    </row>
    <row r="9564" customFormat="1" s="93">
      <c r="B9564" s="127" t="n">
        <v>44099</v>
      </c>
      <c r="C9564" s="93">
        <f>TEXT(B9564,"aaa")</f>
        <v/>
      </c>
      <c r="D9564" s="59" t="n"/>
      <c r="E9564" s="59" t="inlineStr">
        <is>
          <t>토너</t>
        </is>
      </c>
      <c r="F9564" s="59" t="inlineStr">
        <is>
          <t>카페24</t>
        </is>
      </c>
      <c r="G9564" s="59" t="inlineStr">
        <is>
          <t>500ml</t>
        </is>
      </c>
      <c r="H9564" s="59" t="n">
        <v>34</v>
      </c>
      <c r="I9564" s="59" t="n"/>
      <c r="J9564" s="59" t="n">
        <v>200801</v>
      </c>
      <c r="K9564" s="59" t="n"/>
      <c r="L9564" s="93" t="n">
        <v>1122000</v>
      </c>
      <c r="M9564" s="93" t="n">
        <v>1056363</v>
      </c>
      <c r="N9564" s="93" t="n">
        <v>147220</v>
      </c>
      <c r="O9564" s="148" t="n">
        <v>1020000</v>
      </c>
      <c r="P9564" s="93" t="inlineStr">
        <is>
          <t>카페24토너500ml200801</t>
        </is>
      </c>
    </row>
    <row r="9565" customFormat="1" s="93">
      <c r="B9565" s="127" t="n">
        <v>44099</v>
      </c>
      <c r="C9565" s="93">
        <f>TEXT(B9565,"aaa")</f>
        <v/>
      </c>
      <c r="D9565" s="59" t="n"/>
      <c r="E9565" s="59" t="inlineStr">
        <is>
          <t>토너</t>
        </is>
      </c>
      <c r="F9565" s="59" t="inlineStr">
        <is>
          <t>카페24</t>
        </is>
      </c>
      <c r="G9565" s="59" t="inlineStr">
        <is>
          <t>스킨팩 화장솜 60P</t>
        </is>
      </c>
      <c r="H9565" s="59" t="n">
        <v>27</v>
      </c>
      <c r="I9565" s="59" t="n"/>
      <c r="J9565" s="59" t="n">
        <v>200801</v>
      </c>
      <c r="K9565" s="59" t="n"/>
      <c r="L9565" s="93" t="n">
        <v>81000</v>
      </c>
      <c r="M9565" s="93" t="n">
        <v>76261.5</v>
      </c>
      <c r="N9565" s="93" t="n">
        <v>29970</v>
      </c>
      <c r="O9565" s="148" t="n">
        <v>73636.36363636363</v>
      </c>
      <c r="P9565" s="93" t="inlineStr">
        <is>
          <t>카페24토너스킨팩 화장솜 60P200801</t>
        </is>
      </c>
    </row>
    <row r="9566" customFormat="1" s="93">
      <c r="B9566" s="127" t="n">
        <v>44099</v>
      </c>
      <c r="C9566" s="93">
        <f>TEXT(B9566,"aaa")</f>
        <v/>
      </c>
      <c r="D9566" s="59" t="n"/>
      <c r="E9566" s="59" t="inlineStr">
        <is>
          <t>앰플</t>
        </is>
      </c>
      <c r="F9566" s="59" t="inlineStr">
        <is>
          <t>카페24</t>
        </is>
      </c>
      <c r="G9566" s="59" t="inlineStr">
        <is>
          <t>앰플 30ml</t>
        </is>
      </c>
      <c r="H9566" s="59" t="n">
        <v>20</v>
      </c>
      <c r="I9566" s="59" t="n"/>
      <c r="J9566" s="59" t="n">
        <v>200801</v>
      </c>
      <c r="K9566" s="59" t="n"/>
      <c r="L9566" s="93" t="n">
        <v>560000</v>
      </c>
      <c r="M9566" s="93" t="n">
        <v>527240</v>
      </c>
      <c r="N9566" s="93" t="n">
        <v>67940</v>
      </c>
      <c r="O9566" s="148" t="n">
        <v>509090.9090909091</v>
      </c>
      <c r="P9566" s="93" t="inlineStr">
        <is>
          <t>카페24앰플앰플 30ml200801</t>
        </is>
      </c>
    </row>
    <row r="9567" customFormat="1" s="93">
      <c r="B9567" s="127" t="n">
        <v>44099</v>
      </c>
      <c r="C9567" s="93">
        <f>TEXT(B9567,"aaa")</f>
        <v/>
      </c>
      <c r="D9567" s="59" t="n"/>
      <c r="E9567" s="59" t="inlineStr">
        <is>
          <t>앰플</t>
        </is>
      </c>
      <c r="F9567" s="59" t="inlineStr">
        <is>
          <t>카페24</t>
        </is>
      </c>
      <c r="G9567" s="59" t="inlineStr">
        <is>
          <t>앰플 30ml  2set</t>
        </is>
      </c>
      <c r="H9567" s="59" t="n">
        <v>3</v>
      </c>
      <c r="I9567" s="59" t="n"/>
      <c r="J9567" s="59" t="n">
        <v>200801</v>
      </c>
      <c r="K9567" s="59" t="n"/>
      <c r="L9567" s="93" t="n">
        <v>144000</v>
      </c>
      <c r="M9567" s="93" t="n">
        <v>135576</v>
      </c>
      <c r="N9567" s="93" t="n">
        <v>20382</v>
      </c>
      <c r="O9567" s="148" t="n">
        <v>130909.0909090909</v>
      </c>
      <c r="P9567" s="93" t="inlineStr">
        <is>
          <t>카페24앰플앰플 30ml  2set200801</t>
        </is>
      </c>
    </row>
    <row r="9568" customFormat="1" s="93">
      <c r="B9568" s="127" t="n">
        <v>44099</v>
      </c>
      <c r="C9568" s="93">
        <f>TEXT(B9568,"aaa")</f>
        <v/>
      </c>
      <c r="D9568" s="59" t="n"/>
      <c r="E9568" s="59" t="inlineStr">
        <is>
          <t>수딩크림</t>
        </is>
      </c>
      <c r="F9568" s="59" t="inlineStr">
        <is>
          <t>카페24</t>
        </is>
      </c>
      <c r="G9568" s="59" t="inlineStr">
        <is>
          <t>수딩크림 100ml</t>
        </is>
      </c>
      <c r="H9568" s="59" t="n">
        <v>2</v>
      </c>
      <c r="I9568" s="59" t="n"/>
      <c r="J9568" s="59" t="n">
        <v>200801</v>
      </c>
      <c r="K9568" s="59" t="n"/>
      <c r="L9568" s="93" t="n">
        <v>76000</v>
      </c>
      <c r="M9568" s="93" t="n">
        <v>71554</v>
      </c>
      <c r="N9568" s="93" t="n">
        <v>6090</v>
      </c>
      <c r="O9568" s="148" t="n">
        <v>69090.90909090909</v>
      </c>
      <c r="P9568" s="93" t="inlineStr">
        <is>
          <t>카페24수딩크림수딩크림 100ml200801</t>
        </is>
      </c>
    </row>
    <row r="9569" customFormat="1" s="93">
      <c r="B9569" s="127" t="n">
        <v>44099</v>
      </c>
      <c r="C9569" s="93">
        <f>TEXT(B9569,"aaa")</f>
        <v/>
      </c>
      <c r="D9569" s="59" t="n"/>
      <c r="E9569" s="59" t="inlineStr">
        <is>
          <t>클렌징폼</t>
        </is>
      </c>
      <c r="F9569" s="59" t="inlineStr">
        <is>
          <t>카페24</t>
        </is>
      </c>
      <c r="G9569" s="59" t="inlineStr">
        <is>
          <t>클렌징폼 120ml</t>
        </is>
      </c>
      <c r="H9569" s="59" t="n">
        <v>4</v>
      </c>
      <c r="I9569" s="59" t="n"/>
      <c r="J9569" s="59" t="n">
        <v>200801</v>
      </c>
      <c r="K9569" s="59" t="n"/>
      <c r="L9569" s="93" t="n">
        <v>52000</v>
      </c>
      <c r="M9569" s="93" t="n">
        <v>48958</v>
      </c>
      <c r="N9569" s="93" t="n">
        <v>11000</v>
      </c>
      <c r="O9569" s="148" t="n">
        <v>47272.72727272727</v>
      </c>
      <c r="P9569" s="93" t="inlineStr">
        <is>
          <t>카페24클렌징폼클렌징폼 120ml200801</t>
        </is>
      </c>
    </row>
    <row r="9570" customFormat="1" s="93">
      <c r="B9570" s="127" t="n">
        <v>44099</v>
      </c>
      <c r="C9570" s="93">
        <f>TEXT(B9570,"aaa")</f>
        <v/>
      </c>
      <c r="D9570" s="59" t="n"/>
      <c r="E9570" s="59" t="inlineStr">
        <is>
          <t>클렌징폼</t>
        </is>
      </c>
      <c r="F9570" s="59" t="inlineStr">
        <is>
          <t>카페24</t>
        </is>
      </c>
      <c r="G9570" s="59" t="inlineStr">
        <is>
          <t>클렌징폼 120ml 2set</t>
        </is>
      </c>
      <c r="H9570" s="59" t="n">
        <v>1</v>
      </c>
      <c r="I9570" s="59" t="n"/>
      <c r="J9570" s="59" t="n">
        <v>200801</v>
      </c>
      <c r="K9570" s="59" t="n"/>
      <c r="L9570" s="93" t="n">
        <v>24000</v>
      </c>
      <c r="M9570" s="93" t="n">
        <v>22596</v>
      </c>
      <c r="N9570" s="93" t="n">
        <v>2460</v>
      </c>
      <c r="O9570" s="148" t="n">
        <v>21818.18181818182</v>
      </c>
      <c r="P9570" s="93" t="inlineStr">
        <is>
          <t>카페24클렌징폼클렌징폼 120ml 2set200801</t>
        </is>
      </c>
    </row>
    <row r="9571" customFormat="1" s="93">
      <c r="B9571" s="127" t="n">
        <v>44099</v>
      </c>
      <c r="C9571" s="93">
        <f>TEXT(B9571,"aaa")</f>
        <v/>
      </c>
      <c r="D9571" s="59" t="n"/>
      <c r="E9571" s="59" t="inlineStr">
        <is>
          <t>클렌징폼</t>
        </is>
      </c>
      <c r="F9571" s="59" t="inlineStr">
        <is>
          <t>카페24</t>
        </is>
      </c>
      <c r="G9571" s="59" t="inlineStr">
        <is>
          <t>클렌징폼 120ml 3set</t>
        </is>
      </c>
      <c r="H9571" s="59" t="n">
        <v>1</v>
      </c>
      <c r="I9571" s="59" t="n"/>
      <c r="J9571" s="59" t="n">
        <v>200801</v>
      </c>
      <c r="K9571" s="59" t="n"/>
      <c r="L9571" s="93" t="n">
        <v>33000</v>
      </c>
      <c r="M9571" s="93" t="n">
        <v>31069.5</v>
      </c>
      <c r="N9571" s="93" t="n">
        <v>3690</v>
      </c>
      <c r="O9571" s="148" t="n">
        <v>30000</v>
      </c>
      <c r="P9571" s="93" t="inlineStr">
        <is>
          <t>카페24클렌징폼클렌징폼 120ml 3set200801</t>
        </is>
      </c>
    </row>
    <row r="9572" customFormat="1" s="93">
      <c r="B9572" s="127" t="n">
        <v>44099</v>
      </c>
      <c r="C9572" s="93">
        <f>TEXT(B9572,"aaa")</f>
        <v/>
      </c>
      <c r="D9572" s="59" t="n"/>
      <c r="E9572" s="59" t="inlineStr">
        <is>
          <t>토너</t>
        </is>
      </c>
      <c r="F9572" s="59" t="inlineStr">
        <is>
          <t>큐텐재팬</t>
        </is>
      </c>
      <c r="G9572" s="59" t="inlineStr">
        <is>
          <t>200726=250ml</t>
        </is>
      </c>
      <c r="H9572" s="59" t="n">
        <v>2</v>
      </c>
      <c r="I9572" s="59" t="n"/>
      <c r="J9572" s="59" t="n">
        <v>200801</v>
      </c>
      <c r="K9572" s="59" t="n"/>
      <c r="L9572" s="93" t="n">
        <v>66000</v>
      </c>
      <c r="M9572" s="93" t="n">
        <v>58740</v>
      </c>
      <c r="N9572" s="93" t="n">
        <v>6160</v>
      </c>
      <c r="O9572" s="148" t="n">
        <v>59999.99999999999</v>
      </c>
      <c r="P9572" s="93" t="inlineStr">
        <is>
          <t>큐텐재팬토너200726=250ml200801</t>
        </is>
      </c>
    </row>
    <row r="9573" customFormat="1" s="93">
      <c r="B9573" s="127" t="n">
        <v>44099</v>
      </c>
      <c r="C9573" s="93">
        <f>TEXT(B9573,"aaa")</f>
        <v/>
      </c>
      <c r="D9573" s="59" t="n"/>
      <c r="E9573" s="59" t="inlineStr">
        <is>
          <t>토너</t>
        </is>
      </c>
      <c r="F9573" s="59" t="inlineStr">
        <is>
          <t>큐텐재팬</t>
        </is>
      </c>
      <c r="G9573" s="59" t="inlineStr">
        <is>
          <t>200726=250ml 2set</t>
        </is>
      </c>
      <c r="H9573" s="59" t="n">
        <v>1</v>
      </c>
      <c r="I9573" s="59" t="n"/>
      <c r="J9573" s="59" t="n">
        <v>200801</v>
      </c>
      <c r="K9573" s="59" t="n"/>
      <c r="L9573" s="93" t="n">
        <v>53000</v>
      </c>
      <c r="M9573" s="93" t="n">
        <v>47170</v>
      </c>
      <c r="N9573" s="93" t="n">
        <v>6160</v>
      </c>
      <c r="O9573" s="148" t="n">
        <v>48181.81818181818</v>
      </c>
      <c r="P9573" s="93" t="inlineStr">
        <is>
          <t>큐텐재팬토너200726=250ml 2set200801</t>
        </is>
      </c>
    </row>
    <row r="9574" customFormat="1" s="93">
      <c r="B9574" s="127" t="n">
        <v>44099</v>
      </c>
      <c r="C9574" s="93">
        <f>TEXT(B9574,"aaa")</f>
        <v/>
      </c>
      <c r="D9574" s="59" t="n"/>
      <c r="E9574" s="59" t="inlineStr">
        <is>
          <t>토너</t>
        </is>
      </c>
      <c r="F9574" s="59" t="inlineStr">
        <is>
          <t>화해</t>
        </is>
      </c>
      <c r="G9574" s="59" t="inlineStr">
        <is>
          <t>250ml</t>
        </is>
      </c>
      <c r="H9574" s="59" t="n">
        <v>5</v>
      </c>
      <c r="I9574" s="59" t="n"/>
      <c r="J9574" s="59" t="n">
        <v>200801</v>
      </c>
      <c r="K9574" s="59" t="n"/>
      <c r="L9574" s="93" t="n">
        <v>100000</v>
      </c>
      <c r="M9574" s="93" t="n">
        <v>72000</v>
      </c>
      <c r="N9574" s="93" t="n">
        <v>15400</v>
      </c>
      <c r="O9574" s="148" t="n">
        <v>90909.0909090909</v>
      </c>
      <c r="P9574" s="93" t="inlineStr">
        <is>
          <t>화해토너250ml200801</t>
        </is>
      </c>
    </row>
    <row r="9575" customFormat="1" s="93">
      <c r="B9575" s="127" t="n">
        <v>44100</v>
      </c>
      <c r="C9575" s="93">
        <f>TEXT(B9575,"aaa")</f>
        <v/>
      </c>
      <c r="D9575" s="59" t="n"/>
      <c r="E9575" s="59" t="inlineStr">
        <is>
          <t>토너</t>
        </is>
      </c>
      <c r="F9575" s="59" t="inlineStr">
        <is>
          <t>스타일쉐어</t>
        </is>
      </c>
      <c r="G9575" s="59" t="inlineStr">
        <is>
          <t>250ml</t>
        </is>
      </c>
      <c r="H9575" s="59" t="n">
        <v>7</v>
      </c>
      <c r="I9575" s="59" t="n"/>
      <c r="J9575" s="59" t="n">
        <v>200801</v>
      </c>
      <c r="K9575" s="59" t="n"/>
      <c r="L9575" s="93" t="n">
        <v>140000</v>
      </c>
      <c r="M9575" s="93" t="n">
        <v>105000</v>
      </c>
      <c r="N9575" s="93" t="n">
        <v>21560</v>
      </c>
      <c r="O9575" s="148" t="n">
        <v>127272.7272727273</v>
      </c>
      <c r="P9575" s="93" t="inlineStr">
        <is>
          <t>스타일쉐어토너250ml200801</t>
        </is>
      </c>
    </row>
    <row r="9576" customFormat="1" s="93">
      <c r="B9576" s="127" t="n">
        <v>44100</v>
      </c>
      <c r="C9576" s="93">
        <f>TEXT(B9576,"aaa")</f>
        <v/>
      </c>
      <c r="D9576" s="59" t="n"/>
      <c r="E9576" s="59" t="inlineStr">
        <is>
          <t>선크림</t>
        </is>
      </c>
      <c r="F9576" s="59" t="inlineStr">
        <is>
          <t>카페24</t>
        </is>
      </c>
      <c r="G9576" s="59" t="inlineStr">
        <is>
          <t>선크림 50ml</t>
        </is>
      </c>
      <c r="H9576" s="59" t="n">
        <v>2</v>
      </c>
      <c r="I9576" s="59" t="n"/>
      <c r="J9576" s="59" t="n">
        <v>200801</v>
      </c>
      <c r="K9576" s="59" t="n"/>
      <c r="L9576" s="93" t="n">
        <v>40000</v>
      </c>
      <c r="M9576" s="93" t="n">
        <v>37660</v>
      </c>
      <c r="N9576" s="93" t="n">
        <v>4690</v>
      </c>
      <c r="O9576" s="148" t="n">
        <v>36363.63636363636</v>
      </c>
      <c r="P9576" s="93" t="inlineStr">
        <is>
          <t>카페24선크림선크림 50ml200801</t>
        </is>
      </c>
    </row>
    <row r="9577" customFormat="1" s="93">
      <c r="B9577" s="127" t="n">
        <v>44100</v>
      </c>
      <c r="C9577" s="93">
        <f>TEXT(B9577,"aaa")</f>
        <v/>
      </c>
      <c r="D9577" s="59" t="n"/>
      <c r="E9577" s="59" t="inlineStr">
        <is>
          <t>어성초진정패키지</t>
        </is>
      </c>
      <c r="F9577" s="59" t="inlineStr">
        <is>
          <t>카페24</t>
        </is>
      </c>
      <c r="G9577" s="59" t="inlineStr">
        <is>
          <t>어성초 진정패키지세트</t>
        </is>
      </c>
      <c r="H9577" s="59" t="n">
        <v>3</v>
      </c>
      <c r="I9577" s="59" t="n"/>
      <c r="J9577" s="59" t="n">
        <v>200801</v>
      </c>
      <c r="K9577" s="59" t="n"/>
      <c r="L9577" s="93" t="n">
        <v>297000</v>
      </c>
      <c r="M9577" s="93" t="n">
        <v>279625.5</v>
      </c>
      <c r="N9577" s="93" t="n">
        <v>45411</v>
      </c>
      <c r="O9577" s="148" t="n">
        <v>270000</v>
      </c>
      <c r="P9577" s="93" t="inlineStr">
        <is>
          <t>카페24어성초진정패키지어성초 진정패키지세트200801</t>
        </is>
      </c>
    </row>
    <row r="9578" customFormat="1" s="93">
      <c r="B9578" s="127" t="n">
        <v>44100</v>
      </c>
      <c r="C9578" s="93">
        <f>TEXT(B9578,"aaa")</f>
        <v/>
      </c>
      <c r="D9578" s="59" t="n"/>
      <c r="E9578" s="59" t="inlineStr">
        <is>
          <t>클리어 패드</t>
        </is>
      </c>
      <c r="F9578" s="59" t="inlineStr">
        <is>
          <t>카페24</t>
        </is>
      </c>
      <c r="G9578" s="59" t="inlineStr">
        <is>
          <t>어성초 77 클리어 패드 1개-20% off</t>
        </is>
      </c>
      <c r="H9578" s="59" t="n">
        <v>20</v>
      </c>
      <c r="I9578" s="59" t="n"/>
      <c r="J9578" s="59" t="n">
        <v>200801</v>
      </c>
      <c r="K9578" s="59" t="n"/>
      <c r="L9578" s="93" t="n">
        <v>448000</v>
      </c>
      <c r="M9578" s="93" t="n">
        <v>421792</v>
      </c>
      <c r="N9578" s="93" t="n">
        <v>100240</v>
      </c>
      <c r="O9578" s="148" t="n">
        <v>407272.7272727272</v>
      </c>
      <c r="P9578" s="93" t="inlineStr">
        <is>
          <t>카페24클리어 패드어성초 77 클리어 패드 1개-20% off200801</t>
        </is>
      </c>
    </row>
    <row r="9579" customFormat="1" s="93">
      <c r="B9579" s="127" t="n">
        <v>44100</v>
      </c>
      <c r="C9579" s="93">
        <f>TEXT(B9579,"aaa")</f>
        <v/>
      </c>
      <c r="D9579" s="59" t="n"/>
      <c r="E9579" s="59" t="inlineStr">
        <is>
          <t>클리어 패드</t>
        </is>
      </c>
      <c r="F9579" s="59" t="inlineStr">
        <is>
          <t>카페24</t>
        </is>
      </c>
      <c r="G9579" s="59" t="inlineStr">
        <is>
          <t>어성초 77 클리어 패드 2개-30% off</t>
        </is>
      </c>
      <c r="H9579" s="59" t="n">
        <v>10</v>
      </c>
      <c r="I9579" s="59" t="n"/>
      <c r="J9579" s="59" t="n">
        <v>200801</v>
      </c>
      <c r="K9579" s="59" t="n"/>
      <c r="L9579" s="93" t="n">
        <v>392000</v>
      </c>
      <c r="M9579" s="93" t="n">
        <v>369068</v>
      </c>
      <c r="N9579" s="93" t="n">
        <v>100240</v>
      </c>
      <c r="O9579" s="148" t="n">
        <v>356363.6363636364</v>
      </c>
      <c r="P9579" s="93" t="inlineStr">
        <is>
          <t>카페24클리어 패드어성초 77 클리어 패드 2개-30% off200801</t>
        </is>
      </c>
    </row>
    <row r="9580" customFormat="1" s="93">
      <c r="B9580" s="127" t="n">
        <v>44100</v>
      </c>
      <c r="C9580" s="93">
        <f>TEXT(B9580,"aaa")</f>
        <v/>
      </c>
      <c r="D9580" s="59" t="n"/>
      <c r="E9580" s="59" t="inlineStr">
        <is>
          <t>토너+패드 세트</t>
        </is>
      </c>
      <c r="F9580" s="59" t="inlineStr">
        <is>
          <t>카페24</t>
        </is>
      </c>
      <c r="G9580" s="59" t="inlineStr">
        <is>
          <t>좁쌀 진정 세트 토너+클리어 패드-30% off</t>
        </is>
      </c>
      <c r="H9580" s="59" t="n">
        <v>18</v>
      </c>
      <c r="I9580" s="59" t="n"/>
      <c r="J9580" s="59" t="n">
        <v>200801</v>
      </c>
      <c r="K9580" s="59" t="n"/>
      <c r="L9580" s="93" t="n">
        <v>667800</v>
      </c>
      <c r="M9580" s="93" t="n">
        <v>628733.7</v>
      </c>
      <c r="N9580" s="93" t="n">
        <v>145656</v>
      </c>
      <c r="O9580" s="148" t="n">
        <v>607090.9090909091</v>
      </c>
      <c r="P9580" s="93" t="inlineStr">
        <is>
          <t>카페24토너+패드 세트좁쌀 진정 세트 토너+클리어 패드-30% off200801</t>
        </is>
      </c>
    </row>
    <row r="9581" customFormat="1" s="93">
      <c r="B9581" s="127" t="n">
        <v>44100</v>
      </c>
      <c r="C9581" s="93">
        <f>TEXT(B9581,"aaa")</f>
        <v/>
      </c>
      <c r="D9581" s="59" t="n"/>
      <c r="E9581" s="59" t="inlineStr">
        <is>
          <t>수분 보충 세트</t>
        </is>
      </c>
      <c r="F9581" s="59" t="inlineStr">
        <is>
          <t>카페24</t>
        </is>
      </c>
      <c r="G9581" s="59" t="inlineStr">
        <is>
          <t>어성초 77 토너 250ml + 어성초 70 로션 200ml -30%</t>
        </is>
      </c>
      <c r="H9581" s="59" t="n">
        <v>23</v>
      </c>
      <c r="I9581" s="59" t="n"/>
      <c r="J9581" s="59" t="n">
        <v>200801</v>
      </c>
      <c r="K9581" s="59" t="n"/>
      <c r="L9581" s="93" t="n">
        <v>805000</v>
      </c>
      <c r="M9581" s="93" t="n">
        <v>757907.5</v>
      </c>
      <c r="N9581" s="93" t="n">
        <v>170614</v>
      </c>
      <c r="O9581" s="148" t="n">
        <v>731818.1818181818</v>
      </c>
      <c r="P9581" s="93" t="inlineStr">
        <is>
          <t>카페24수분 보충 세트어성초 77 토너 250ml + 어성초 70 로션 200ml -30%200801</t>
        </is>
      </c>
    </row>
    <row r="9582" customFormat="1" s="93">
      <c r="B9582" s="127" t="n">
        <v>44100</v>
      </c>
      <c r="C9582" s="93">
        <f>TEXT(B9582,"aaa")</f>
        <v/>
      </c>
      <c r="D9582" s="59" t="n"/>
      <c r="E9582" s="59" t="inlineStr">
        <is>
          <t>로션</t>
        </is>
      </c>
      <c r="F9582" s="59" t="inlineStr">
        <is>
          <t>카페24</t>
        </is>
      </c>
      <c r="G9582" s="59" t="inlineStr">
        <is>
          <t>어성초 70 데일리 릴리프 로션 1개 -20% off</t>
        </is>
      </c>
      <c r="H9582" s="59" t="n">
        <v>9</v>
      </c>
      <c r="I9582" s="59" t="n"/>
      <c r="J9582" s="59" t="n">
        <v>200801</v>
      </c>
      <c r="K9582" s="59" t="n"/>
      <c r="L9582" s="93" t="n">
        <v>201600</v>
      </c>
      <c r="M9582" s="93" t="n">
        <v>189806.4</v>
      </c>
      <c r="N9582" s="93" t="n">
        <v>39042</v>
      </c>
      <c r="O9582" s="148" t="n">
        <v>183272.7272727273</v>
      </c>
      <c r="P9582" s="93" t="inlineStr">
        <is>
          <t>카페24로션어성초 70 데일리 릴리프 로션 1개 -20% off200801</t>
        </is>
      </c>
    </row>
    <row r="9583" customFormat="1" s="93">
      <c r="B9583" s="127" t="n">
        <v>44100</v>
      </c>
      <c r="C9583" s="93">
        <f>TEXT(B9583,"aaa")</f>
        <v/>
      </c>
      <c r="D9583" s="59" t="n"/>
      <c r="E9583" s="59" t="inlineStr">
        <is>
          <t>머드크림마스크</t>
        </is>
      </c>
      <c r="F9583" s="59" t="inlineStr">
        <is>
          <t>카페24</t>
        </is>
      </c>
      <c r="G9583" s="59" t="inlineStr">
        <is>
          <t>머드크림마스크 100ml</t>
        </is>
      </c>
      <c r="H9583" s="59" t="n">
        <v>3</v>
      </c>
      <c r="I9583" s="59" t="n"/>
      <c r="J9583" s="59" t="n">
        <v>200801</v>
      </c>
      <c r="K9583" s="59" t="n"/>
      <c r="L9583" s="93" t="n">
        <v>60000</v>
      </c>
      <c r="M9583" s="93" t="n">
        <v>56490</v>
      </c>
      <c r="N9583" s="93" t="n">
        <v>4326</v>
      </c>
      <c r="O9583" s="148" t="n">
        <v>54545.45454545454</v>
      </c>
      <c r="P9583" s="93" t="inlineStr">
        <is>
          <t>카페24머드크림마스크머드크림마스크 100ml200801</t>
        </is>
      </c>
    </row>
    <row r="9584" customFormat="1" s="93">
      <c r="B9584" s="127" t="n">
        <v>44100</v>
      </c>
      <c r="C9584" s="93">
        <f>TEXT(B9584,"aaa")</f>
        <v/>
      </c>
      <c r="D9584" s="59" t="n"/>
      <c r="E9584" s="59" t="inlineStr">
        <is>
          <t>머드크림마스크</t>
        </is>
      </c>
      <c r="F9584" s="59" t="inlineStr">
        <is>
          <t>카페24</t>
        </is>
      </c>
      <c r="G9584" s="59" t="inlineStr">
        <is>
          <t>머드크림마스크 100ml 2set</t>
        </is>
      </c>
      <c r="H9584" s="59" t="n">
        <v>1</v>
      </c>
      <c r="I9584" s="59" t="n"/>
      <c r="J9584" s="59" t="n">
        <v>200801</v>
      </c>
      <c r="K9584" s="59" t="n"/>
      <c r="L9584" s="93" t="n">
        <v>35000</v>
      </c>
      <c r="M9584" s="93" t="n">
        <v>32952.5</v>
      </c>
      <c r="N9584" s="93" t="n">
        <v>2884</v>
      </c>
      <c r="O9584" s="148" t="n">
        <v>31818.18181818182</v>
      </c>
      <c r="P9584" s="93" t="inlineStr">
        <is>
          <t>카페24머드크림마스크머드크림마스크 100ml 2set200801</t>
        </is>
      </c>
    </row>
    <row r="9585" customFormat="1" s="93">
      <c r="B9585" s="127" t="n">
        <v>44100</v>
      </c>
      <c r="C9585" s="93">
        <f>TEXT(B9585,"aaa")</f>
        <v/>
      </c>
      <c r="D9585" s="59" t="n"/>
      <c r="E9585" s="59" t="inlineStr">
        <is>
          <t>마스크팩</t>
        </is>
      </c>
      <c r="F9585" s="59" t="inlineStr">
        <is>
          <t>카페24</t>
        </is>
      </c>
      <c r="G9585" s="59" t="inlineStr">
        <is>
          <t>마스크팩 1매</t>
        </is>
      </c>
      <c r="H9585" s="59" t="n">
        <v>1</v>
      </c>
      <c r="I9585" s="59" t="n"/>
      <c r="J9585" s="59" t="n">
        <v>200801</v>
      </c>
      <c r="K9585" s="59" t="n"/>
      <c r="L9585" s="93" t="n">
        <v>4000</v>
      </c>
      <c r="M9585" s="93" t="n">
        <v>3766</v>
      </c>
      <c r="N9585" s="93" t="n">
        <v>397</v>
      </c>
      <c r="O9585" s="148" t="n">
        <v>3636.363636363636</v>
      </c>
      <c r="P9585" s="93" t="inlineStr">
        <is>
          <t>카페24마스크팩마스크팩 1매200801</t>
        </is>
      </c>
    </row>
    <row r="9586" customFormat="1" s="93">
      <c r="B9586" s="127" t="n">
        <v>44100</v>
      </c>
      <c r="C9586" s="93">
        <f>TEXT(B9586,"aaa")</f>
        <v/>
      </c>
      <c r="D9586" s="59" t="n"/>
      <c r="E9586" s="59" t="inlineStr">
        <is>
          <t>마스크팩</t>
        </is>
      </c>
      <c r="F9586" s="59" t="inlineStr">
        <is>
          <t>카페24</t>
        </is>
      </c>
      <c r="G9586" s="59" t="inlineStr">
        <is>
          <t>마스크팩 10매</t>
        </is>
      </c>
      <c r="H9586" s="59" t="n">
        <v>2</v>
      </c>
      <c r="I9586" s="59" t="n"/>
      <c r="J9586" s="59" t="n">
        <v>200801</v>
      </c>
      <c r="K9586" s="59" t="n"/>
      <c r="L9586" s="93" t="n">
        <v>40000</v>
      </c>
      <c r="M9586" s="93" t="n">
        <v>37660</v>
      </c>
      <c r="N9586" s="93" t="n">
        <v>7940</v>
      </c>
      <c r="O9586" s="148" t="n">
        <v>36363.63636363636</v>
      </c>
      <c r="P9586" s="93" t="inlineStr">
        <is>
          <t>카페24마스크팩마스크팩 10매200801</t>
        </is>
      </c>
    </row>
    <row r="9587" customFormat="1" s="93">
      <c r="B9587" s="127" t="n">
        <v>44100</v>
      </c>
      <c r="C9587" s="93">
        <f>TEXT(B9587,"aaa")</f>
        <v/>
      </c>
      <c r="D9587" s="59" t="n"/>
      <c r="E9587" s="59" t="inlineStr">
        <is>
          <t>토너</t>
        </is>
      </c>
      <c r="F9587" s="59" t="inlineStr">
        <is>
          <t>카페24</t>
        </is>
      </c>
      <c r="G9587" s="59" t="inlineStr">
        <is>
          <t>250ml</t>
        </is>
      </c>
      <c r="H9587" s="59" t="n">
        <v>24</v>
      </c>
      <c r="I9587" s="59" t="n"/>
      <c r="J9587" s="59" t="n">
        <v>200801</v>
      </c>
      <c r="K9587" s="59" t="n"/>
      <c r="L9587" s="93" t="n">
        <v>480000</v>
      </c>
      <c r="M9587" s="93" t="n">
        <v>451920</v>
      </c>
      <c r="N9587" s="93" t="n">
        <v>73920</v>
      </c>
      <c r="O9587" s="148" t="n">
        <v>436363.6363636364</v>
      </c>
      <c r="P9587" s="93" t="inlineStr">
        <is>
          <t>카페24토너250ml200801</t>
        </is>
      </c>
    </row>
    <row r="9588" customFormat="1" s="93">
      <c r="B9588" s="127" t="n">
        <v>44100</v>
      </c>
      <c r="C9588" s="93">
        <f>TEXT(B9588,"aaa")</f>
        <v/>
      </c>
      <c r="D9588" s="59" t="n"/>
      <c r="E9588" s="59" t="inlineStr">
        <is>
          <t>토너</t>
        </is>
      </c>
      <c r="F9588" s="59" t="inlineStr">
        <is>
          <t>카페24</t>
        </is>
      </c>
      <c r="G9588" s="59" t="inlineStr">
        <is>
          <t>250ml 2set</t>
        </is>
      </c>
      <c r="H9588" s="59" t="n">
        <v>18</v>
      </c>
      <c r="I9588" s="59" t="n"/>
      <c r="J9588" s="59" t="n">
        <v>200801</v>
      </c>
      <c r="K9588" s="59" t="n"/>
      <c r="L9588" s="93" t="n">
        <v>630000</v>
      </c>
      <c r="M9588" s="93" t="n">
        <v>593145</v>
      </c>
      <c r="N9588" s="93" t="n">
        <v>110880</v>
      </c>
      <c r="O9588" s="148" t="n">
        <v>572727.2727272727</v>
      </c>
      <c r="P9588" s="93" t="inlineStr">
        <is>
          <t>카페24토너250ml 2set200801</t>
        </is>
      </c>
    </row>
    <row r="9589" customFormat="1" s="93">
      <c r="B9589" s="127" t="n">
        <v>44100</v>
      </c>
      <c r="C9589" s="93">
        <f>TEXT(B9589,"aaa")</f>
        <v/>
      </c>
      <c r="D9589" s="59" t="n"/>
      <c r="E9589" s="59" t="inlineStr">
        <is>
          <t>토너</t>
        </is>
      </c>
      <c r="F9589" s="59" t="inlineStr">
        <is>
          <t>카페24</t>
        </is>
      </c>
      <c r="G9589" s="59" t="inlineStr">
        <is>
          <t>500ml</t>
        </is>
      </c>
      <c r="H9589" s="59" t="n">
        <v>27</v>
      </c>
      <c r="I9589" s="59" t="n"/>
      <c r="J9589" s="59" t="n">
        <v>200801</v>
      </c>
      <c r="K9589" s="59" t="n"/>
      <c r="L9589" s="93" t="n">
        <v>891000</v>
      </c>
      <c r="M9589" s="93" t="n">
        <v>838876.5</v>
      </c>
      <c r="N9589" s="93" t="n">
        <v>116910</v>
      </c>
      <c r="O9589" s="148" t="n">
        <v>809999.9999999999</v>
      </c>
      <c r="P9589" s="93" t="inlineStr">
        <is>
          <t>카페24토너500ml200801</t>
        </is>
      </c>
    </row>
    <row r="9590" customFormat="1" s="93">
      <c r="B9590" s="127" t="n">
        <v>44100</v>
      </c>
      <c r="C9590" s="93">
        <f>TEXT(B9590,"aaa")</f>
        <v/>
      </c>
      <c r="D9590" s="59" t="n"/>
      <c r="E9590" s="59" t="inlineStr">
        <is>
          <t>토너</t>
        </is>
      </c>
      <c r="F9590" s="59" t="inlineStr">
        <is>
          <t>카페24</t>
        </is>
      </c>
      <c r="G9590" s="59" t="inlineStr">
        <is>
          <t>스킨팩 화장솜 60P</t>
        </is>
      </c>
      <c r="H9590" s="59" t="n">
        <v>23</v>
      </c>
      <c r="I9590" s="59" t="n"/>
      <c r="J9590" s="59" t="n">
        <v>200801</v>
      </c>
      <c r="K9590" s="59" t="n"/>
      <c r="L9590" s="93" t="n">
        <v>69000</v>
      </c>
      <c r="M9590" s="93" t="n">
        <v>64963.5</v>
      </c>
      <c r="N9590" s="93" t="n">
        <v>25530</v>
      </c>
      <c r="O9590" s="148" t="n">
        <v>62727.27272727272</v>
      </c>
      <c r="P9590" s="93" t="inlineStr">
        <is>
          <t>카페24토너스킨팩 화장솜 60P200801</t>
        </is>
      </c>
    </row>
    <row r="9591" customFormat="1" s="93">
      <c r="B9591" s="127" t="n">
        <v>44100</v>
      </c>
      <c r="C9591" s="93">
        <f>TEXT(B9591,"aaa")</f>
        <v/>
      </c>
      <c r="D9591" s="59" t="n"/>
      <c r="E9591" s="59" t="inlineStr">
        <is>
          <t>앰플</t>
        </is>
      </c>
      <c r="F9591" s="59" t="inlineStr">
        <is>
          <t>카페24</t>
        </is>
      </c>
      <c r="G9591" s="59" t="inlineStr">
        <is>
          <t>앰플 30ml</t>
        </is>
      </c>
      <c r="H9591" s="59" t="n">
        <v>15</v>
      </c>
      <c r="I9591" s="59" t="n"/>
      <c r="J9591" s="59" t="n">
        <v>200801</v>
      </c>
      <c r="K9591" s="59" t="n"/>
      <c r="L9591" s="93" t="n">
        <v>420000</v>
      </c>
      <c r="M9591" s="93" t="n">
        <v>395430</v>
      </c>
      <c r="N9591" s="93" t="n">
        <v>50955</v>
      </c>
      <c r="O9591" s="148" t="n">
        <v>381818.1818181818</v>
      </c>
      <c r="P9591" s="93" t="inlineStr">
        <is>
          <t>카페24앰플앰플 30ml200801</t>
        </is>
      </c>
    </row>
    <row r="9592" customFormat="1" s="93">
      <c r="B9592" s="127" t="n">
        <v>44100</v>
      </c>
      <c r="C9592" s="93">
        <f>TEXT(B9592,"aaa")</f>
        <v/>
      </c>
      <c r="D9592" s="59" t="n"/>
      <c r="E9592" s="59" t="inlineStr">
        <is>
          <t>앰플</t>
        </is>
      </c>
      <c r="F9592" s="59" t="inlineStr">
        <is>
          <t>카페24</t>
        </is>
      </c>
      <c r="G9592" s="59" t="inlineStr">
        <is>
          <t>앰플 30ml  2set</t>
        </is>
      </c>
      <c r="H9592" s="59" t="n">
        <v>4</v>
      </c>
      <c r="I9592" s="59" t="n"/>
      <c r="J9592" s="59" t="n">
        <v>200801</v>
      </c>
      <c r="K9592" s="59" t="n"/>
      <c r="L9592" s="93" t="n">
        <v>192000</v>
      </c>
      <c r="M9592" s="93" t="n">
        <v>180768</v>
      </c>
      <c r="N9592" s="93" t="n">
        <v>27176</v>
      </c>
      <c r="O9592" s="148" t="n">
        <v>174545.4545454545</v>
      </c>
      <c r="P9592" s="93" t="inlineStr">
        <is>
          <t>카페24앰플앰플 30ml  2set200801</t>
        </is>
      </c>
    </row>
    <row r="9593" customFormat="1" s="93">
      <c r="B9593" s="127" t="n">
        <v>44100</v>
      </c>
      <c r="C9593" s="93">
        <f>TEXT(B9593,"aaa")</f>
        <v/>
      </c>
      <c r="D9593" s="59" t="n"/>
      <c r="E9593" s="59" t="inlineStr">
        <is>
          <t>수딩크림</t>
        </is>
      </c>
      <c r="F9593" s="59" t="inlineStr">
        <is>
          <t>카페24</t>
        </is>
      </c>
      <c r="G9593" s="59" t="inlineStr">
        <is>
          <t>수딩크림 100ml</t>
        </is>
      </c>
      <c r="H9593" s="59" t="n">
        <v>4</v>
      </c>
      <c r="I9593" s="59" t="n"/>
      <c r="J9593" s="59" t="n">
        <v>200801</v>
      </c>
      <c r="K9593" s="59" t="n"/>
      <c r="L9593" s="93" t="n">
        <v>152000</v>
      </c>
      <c r="M9593" s="93" t="n">
        <v>143108</v>
      </c>
      <c r="N9593" s="93" t="n">
        <v>12180</v>
      </c>
      <c r="O9593" s="148" t="n">
        <v>138181.8181818182</v>
      </c>
      <c r="P9593" s="93" t="inlineStr">
        <is>
          <t>카페24수딩크림수딩크림 100ml200801</t>
        </is>
      </c>
    </row>
    <row r="9594" customFormat="1" s="93">
      <c r="B9594" s="127" t="n">
        <v>44100</v>
      </c>
      <c r="C9594" s="93">
        <f>TEXT(B9594,"aaa")</f>
        <v/>
      </c>
      <c r="D9594" s="59" t="n"/>
      <c r="E9594" s="59" t="inlineStr">
        <is>
          <t>클렌징폼</t>
        </is>
      </c>
      <c r="F9594" s="59" t="inlineStr">
        <is>
          <t>카페24</t>
        </is>
      </c>
      <c r="G9594" s="59" t="inlineStr">
        <is>
          <t>클렌징폼 120ml</t>
        </is>
      </c>
      <c r="H9594" s="59" t="n">
        <v>7</v>
      </c>
      <c r="I9594" s="59" t="n"/>
      <c r="J9594" s="59" t="n">
        <v>200801</v>
      </c>
      <c r="K9594" s="59" t="n"/>
      <c r="L9594" s="93" t="n">
        <v>91000</v>
      </c>
      <c r="M9594" s="93" t="n">
        <v>85676.5</v>
      </c>
      <c r="N9594" s="93" t="n">
        <v>19250</v>
      </c>
      <c r="O9594" s="148" t="n">
        <v>82727.27272727272</v>
      </c>
      <c r="P9594" s="93" t="inlineStr">
        <is>
          <t>카페24클렌징폼클렌징폼 120ml200801</t>
        </is>
      </c>
    </row>
    <row r="9595" customFormat="1" s="93">
      <c r="B9595" s="127" t="n">
        <v>44100</v>
      </c>
      <c r="C9595" s="93">
        <f>TEXT(B9595,"aaa")</f>
        <v/>
      </c>
      <c r="D9595" s="59" t="n"/>
      <c r="E9595" s="59" t="inlineStr">
        <is>
          <t>클렌징폼</t>
        </is>
      </c>
      <c r="F9595" s="59" t="inlineStr">
        <is>
          <t>카페24</t>
        </is>
      </c>
      <c r="G9595" s="59" t="inlineStr">
        <is>
          <t>클렌징폼 120ml 2set</t>
        </is>
      </c>
      <c r="H9595" s="59" t="n">
        <v>1</v>
      </c>
      <c r="I9595" s="59" t="n"/>
      <c r="J9595" s="59" t="n">
        <v>200801</v>
      </c>
      <c r="K9595" s="59" t="n"/>
      <c r="L9595" s="93" t="n">
        <v>24000</v>
      </c>
      <c r="M9595" s="93" t="n">
        <v>22596</v>
      </c>
      <c r="N9595" s="93" t="n">
        <v>2460</v>
      </c>
      <c r="O9595" s="148" t="n">
        <v>21818.18181818182</v>
      </c>
      <c r="P9595" s="93" t="inlineStr">
        <is>
          <t>카페24클렌징폼클렌징폼 120ml 2set200801</t>
        </is>
      </c>
    </row>
    <row r="9596" customFormat="1" s="93">
      <c r="B9596" s="127" t="n">
        <v>44100</v>
      </c>
      <c r="C9596" s="93">
        <f>TEXT(B9596,"aaa")</f>
        <v/>
      </c>
      <c r="D9596" s="59" t="n"/>
      <c r="E9596" s="59" t="inlineStr">
        <is>
          <t>바디워시</t>
        </is>
      </c>
      <c r="F9596" s="59" t="inlineStr">
        <is>
          <t>카페24</t>
        </is>
      </c>
      <c r="G9596" s="59" t="inlineStr">
        <is>
          <t>바디워시 1개 -30% off</t>
        </is>
      </c>
      <c r="H9596" s="59" t="n">
        <v>1</v>
      </c>
      <c r="I9596" s="59" t="n"/>
      <c r="J9596" s="59" t="n">
        <v>200801</v>
      </c>
      <c r="K9596" s="59" t="n"/>
      <c r="L9596" s="93" t="n">
        <v>18200</v>
      </c>
      <c r="M9596" s="93" t="n">
        <v>17135.3</v>
      </c>
      <c r="N9596" s="93" t="n">
        <v>4085</v>
      </c>
      <c r="O9596" s="148" t="n">
        <v>16545.45454545454</v>
      </c>
      <c r="P9596" s="93" t="inlineStr">
        <is>
          <t>카페24바디워시바디워시 1개 -30% off200801</t>
        </is>
      </c>
    </row>
    <row r="9597" customFormat="1" s="93">
      <c r="B9597" s="127" t="n">
        <v>44100</v>
      </c>
      <c r="C9597" s="93">
        <f>TEXT(B9597,"aaa")</f>
        <v/>
      </c>
      <c r="D9597" s="59" t="n"/>
      <c r="E9597" s="59" t="inlineStr">
        <is>
          <t>토너</t>
        </is>
      </c>
      <c r="F9597" s="59" t="inlineStr">
        <is>
          <t>화해</t>
        </is>
      </c>
      <c r="G9597" s="59" t="inlineStr">
        <is>
          <t>250ml</t>
        </is>
      </c>
      <c r="H9597" s="59" t="n">
        <v>4</v>
      </c>
      <c r="I9597" s="59" t="n"/>
      <c r="J9597" s="59" t="n">
        <v>200801</v>
      </c>
      <c r="K9597" s="59" t="n"/>
      <c r="L9597" s="93" t="n">
        <v>80000</v>
      </c>
      <c r="M9597" s="93" t="n">
        <v>57600</v>
      </c>
      <c r="N9597" s="93" t="n">
        <v>12320</v>
      </c>
      <c r="O9597" s="148" t="n">
        <v>72727.27272727272</v>
      </c>
      <c r="P9597" s="93" t="inlineStr">
        <is>
          <t>화해토너250ml200801</t>
        </is>
      </c>
    </row>
    <row r="9598" customFormat="1" s="93">
      <c r="B9598" s="127" t="n">
        <v>44101</v>
      </c>
      <c r="C9598" s="93">
        <f>TEXT(B9598,"aaa")</f>
        <v/>
      </c>
      <c r="D9598" s="59" t="n"/>
      <c r="E9598" s="59" t="inlineStr">
        <is>
          <t>토너</t>
        </is>
      </c>
      <c r="F9598" s="59" t="inlineStr">
        <is>
          <t>스타일쉐어</t>
        </is>
      </c>
      <c r="G9598" s="59" t="inlineStr">
        <is>
          <t>250ml</t>
        </is>
      </c>
      <c r="H9598" s="59" t="n">
        <v>4</v>
      </c>
      <c r="I9598" s="59" t="n"/>
      <c r="J9598" s="59" t="n">
        <v>200801</v>
      </c>
      <c r="K9598" s="59" t="n"/>
      <c r="L9598" s="93" t="n">
        <v>80000</v>
      </c>
      <c r="M9598" s="93" t="n">
        <v>60000</v>
      </c>
      <c r="N9598" s="93" t="n">
        <v>12320</v>
      </c>
      <c r="O9598" s="148" t="n">
        <v>72727.27272727272</v>
      </c>
      <c r="P9598" s="93" t="inlineStr">
        <is>
          <t>스타일쉐어토너250ml200801</t>
        </is>
      </c>
    </row>
    <row r="9599" customFormat="1" s="93">
      <c r="B9599" s="127" t="n">
        <v>44101</v>
      </c>
      <c r="C9599" s="93">
        <f>TEXT(B9599,"aaa")</f>
        <v/>
      </c>
      <c r="D9599" s="59" t="n"/>
      <c r="E9599" s="59" t="inlineStr">
        <is>
          <t>선크림</t>
        </is>
      </c>
      <c r="F9599" s="59" t="inlineStr">
        <is>
          <t>카페24</t>
        </is>
      </c>
      <c r="G9599" s="59" t="inlineStr">
        <is>
          <t>선크림 50ml</t>
        </is>
      </c>
      <c r="H9599" s="59" t="n">
        <v>3</v>
      </c>
      <c r="I9599" s="59" t="n"/>
      <c r="J9599" s="59" t="n">
        <v>200801</v>
      </c>
      <c r="K9599" s="59" t="n"/>
      <c r="L9599" s="93" t="n">
        <v>60000</v>
      </c>
      <c r="M9599" s="93" t="n">
        <v>56490</v>
      </c>
      <c r="N9599" s="93" t="n">
        <v>7035</v>
      </c>
      <c r="O9599" s="148" t="n">
        <v>54545.45454545454</v>
      </c>
      <c r="P9599" s="93" t="inlineStr">
        <is>
          <t>카페24선크림선크림 50ml200801</t>
        </is>
      </c>
    </row>
    <row r="9600" customFormat="1" s="93">
      <c r="B9600" s="127" t="n">
        <v>44101</v>
      </c>
      <c r="C9600" s="93">
        <f>TEXT(B9600,"aaa")</f>
        <v/>
      </c>
      <c r="D9600" s="59" t="n"/>
      <c r="E9600" s="59" t="inlineStr">
        <is>
          <t>어성초진정패키지</t>
        </is>
      </c>
      <c r="F9600" s="59" t="inlineStr">
        <is>
          <t>카페24</t>
        </is>
      </c>
      <c r="G9600" s="59" t="inlineStr">
        <is>
          <t>어성초 진정패키지세트</t>
        </is>
      </c>
      <c r="H9600" s="59" t="n">
        <v>4</v>
      </c>
      <c r="I9600" s="59" t="n"/>
      <c r="J9600" s="59" t="n">
        <v>200801</v>
      </c>
      <c r="K9600" s="59" t="n"/>
      <c r="L9600" s="93" t="n">
        <v>396000</v>
      </c>
      <c r="M9600" s="93" t="n">
        <v>372834</v>
      </c>
      <c r="N9600" s="93" t="n">
        <v>60548</v>
      </c>
      <c r="O9600" s="148" t="n">
        <v>360000</v>
      </c>
      <c r="P9600" s="93" t="inlineStr">
        <is>
          <t>카페24어성초진정패키지어성초 진정패키지세트200801</t>
        </is>
      </c>
    </row>
    <row r="9601" customFormat="1" s="93">
      <c r="B9601" s="127" t="n">
        <v>44101</v>
      </c>
      <c r="C9601" s="93">
        <f>TEXT(B9601,"aaa")</f>
        <v/>
      </c>
      <c r="D9601" s="59" t="n"/>
      <c r="E9601" s="59" t="inlineStr">
        <is>
          <t>클리어 패드</t>
        </is>
      </c>
      <c r="F9601" s="59" t="inlineStr">
        <is>
          <t>카페24</t>
        </is>
      </c>
      <c r="G9601" s="59" t="inlineStr">
        <is>
          <t>어성초 77 클리어 패드 1개-20% off</t>
        </is>
      </c>
      <c r="H9601" s="59" t="n">
        <v>31</v>
      </c>
      <c r="I9601" s="59" t="n"/>
      <c r="J9601" s="59" t="n">
        <v>200801</v>
      </c>
      <c r="K9601" s="59" t="n"/>
      <c r="L9601" s="93" t="n">
        <v>694400</v>
      </c>
      <c r="M9601" s="93" t="n">
        <v>653777.6</v>
      </c>
      <c r="N9601" s="93" t="n">
        <v>155372</v>
      </c>
      <c r="O9601" s="148" t="n">
        <v>631272.7272727272</v>
      </c>
      <c r="P9601" s="93" t="inlineStr">
        <is>
          <t>카페24클리어 패드어성초 77 클리어 패드 1개-20% off200801</t>
        </is>
      </c>
    </row>
    <row r="9602" customFormat="1" s="93">
      <c r="B9602" s="127" t="n">
        <v>44101</v>
      </c>
      <c r="C9602" s="93">
        <f>TEXT(B9602,"aaa")</f>
        <v/>
      </c>
      <c r="D9602" s="59" t="n"/>
      <c r="E9602" s="59" t="inlineStr">
        <is>
          <t>클리어 패드</t>
        </is>
      </c>
      <c r="F9602" s="59" t="inlineStr">
        <is>
          <t>카페24</t>
        </is>
      </c>
      <c r="G9602" s="59" t="inlineStr">
        <is>
          <t>어성초 77 클리어 패드 2개-30% off</t>
        </is>
      </c>
      <c r="H9602" s="59" t="n">
        <v>16</v>
      </c>
      <c r="I9602" s="59" t="n"/>
      <c r="J9602" s="59" t="n">
        <v>200801</v>
      </c>
      <c r="K9602" s="59" t="n"/>
      <c r="L9602" s="93" t="n">
        <v>627200</v>
      </c>
      <c r="M9602" s="93" t="n">
        <v>590508.8</v>
      </c>
      <c r="N9602" s="93" t="n">
        <v>160384</v>
      </c>
      <c r="O9602" s="148" t="n">
        <v>570181.8181818181</v>
      </c>
      <c r="P9602" s="93" t="inlineStr">
        <is>
          <t>카페24클리어 패드어성초 77 클리어 패드 2개-30% off200801</t>
        </is>
      </c>
    </row>
    <row r="9603" customFormat="1" s="93">
      <c r="B9603" s="127" t="n">
        <v>44101</v>
      </c>
      <c r="C9603" s="93">
        <f>TEXT(B9603,"aaa")</f>
        <v/>
      </c>
      <c r="D9603" s="59" t="n"/>
      <c r="E9603" s="59" t="inlineStr">
        <is>
          <t>토너+패드 세트</t>
        </is>
      </c>
      <c r="F9603" s="59" t="inlineStr">
        <is>
          <t>카페24</t>
        </is>
      </c>
      <c r="G9603" s="59" t="inlineStr">
        <is>
          <t>좁쌀 진정 세트 토너+클리어 패드-30% off</t>
        </is>
      </c>
      <c r="H9603" s="59" t="n">
        <v>25</v>
      </c>
      <c r="I9603" s="59" t="n"/>
      <c r="J9603" s="59" t="n">
        <v>200801</v>
      </c>
      <c r="K9603" s="59" t="n"/>
      <c r="L9603" s="93" t="n">
        <v>927500</v>
      </c>
      <c r="M9603" s="93" t="n">
        <v>873241.25</v>
      </c>
      <c r="N9603" s="93" t="n">
        <v>202300</v>
      </c>
      <c r="O9603" s="148" t="n">
        <v>843181.8181818181</v>
      </c>
      <c r="P9603" s="93" t="inlineStr">
        <is>
          <t>카페24토너+패드 세트좁쌀 진정 세트 토너+클리어 패드-30% off200801</t>
        </is>
      </c>
    </row>
    <row r="9604" customFormat="1" s="93">
      <c r="B9604" s="127" t="n">
        <v>44101</v>
      </c>
      <c r="C9604" s="93">
        <f>TEXT(B9604,"aaa")</f>
        <v/>
      </c>
      <c r="D9604" s="59" t="n"/>
      <c r="E9604" s="59" t="inlineStr">
        <is>
          <t>수분 보충 세트</t>
        </is>
      </c>
      <c r="F9604" s="59" t="inlineStr">
        <is>
          <t>카페24</t>
        </is>
      </c>
      <c r="G9604" s="59" t="inlineStr">
        <is>
          <t>어성초 77 토너 250ml + 어성초 70 로션 200ml -30%</t>
        </is>
      </c>
      <c r="H9604" s="59" t="n">
        <v>29</v>
      </c>
      <c r="I9604" s="59" t="n"/>
      <c r="J9604" s="59" t="n">
        <v>200801</v>
      </c>
      <c r="K9604" s="59" t="n"/>
      <c r="L9604" s="93" t="n">
        <v>1015000</v>
      </c>
      <c r="M9604" s="93" t="n">
        <v>955622.5</v>
      </c>
      <c r="N9604" s="93" t="n">
        <v>215122</v>
      </c>
      <c r="O9604" s="148" t="n">
        <v>922727.2727272727</v>
      </c>
      <c r="P9604" s="93" t="inlineStr">
        <is>
          <t>카페24수분 보충 세트어성초 77 토너 250ml + 어성초 70 로션 200ml -30%200801</t>
        </is>
      </c>
    </row>
    <row r="9605" customFormat="1" s="93">
      <c r="B9605" s="127" t="n">
        <v>44101</v>
      </c>
      <c r="C9605" s="93">
        <f>TEXT(B9605,"aaa")</f>
        <v/>
      </c>
      <c r="D9605" s="59" t="n"/>
      <c r="E9605" s="59" t="inlineStr">
        <is>
          <t>로션</t>
        </is>
      </c>
      <c r="F9605" s="59" t="inlineStr">
        <is>
          <t>카페24</t>
        </is>
      </c>
      <c r="G9605" s="59" t="inlineStr">
        <is>
          <t>어성초 70 데일리 릴리프 로션 1개 -20% off</t>
        </is>
      </c>
      <c r="H9605" s="59" t="n">
        <v>3</v>
      </c>
      <c r="I9605" s="59" t="n"/>
      <c r="J9605" s="59" t="n">
        <v>200801</v>
      </c>
      <c r="K9605" s="59" t="n"/>
      <c r="L9605" s="93" t="n">
        <v>67200</v>
      </c>
      <c r="M9605" s="93" t="n">
        <v>63268.8</v>
      </c>
      <c r="N9605" s="93" t="n">
        <v>13014</v>
      </c>
      <c r="O9605" s="148" t="n">
        <v>61090.90909090909</v>
      </c>
      <c r="P9605" s="93" t="inlineStr">
        <is>
          <t>카페24로션어성초 70 데일리 릴리프 로션 1개 -20% off200801</t>
        </is>
      </c>
    </row>
    <row r="9606" customFormat="1" s="93">
      <c r="B9606" s="127" t="n">
        <v>44101</v>
      </c>
      <c r="C9606" s="93">
        <f>TEXT(B9606,"aaa")</f>
        <v/>
      </c>
      <c r="D9606" s="59" t="n"/>
      <c r="E9606" s="59" t="inlineStr">
        <is>
          <t>로션</t>
        </is>
      </c>
      <c r="F9606" s="59" t="inlineStr">
        <is>
          <t>카페24</t>
        </is>
      </c>
      <c r="G9606" s="59" t="inlineStr">
        <is>
          <t>어성초 70 데일리 릴리프 로션 2개 -30% off</t>
        </is>
      </c>
      <c r="H9606" s="59" t="n">
        <v>2</v>
      </c>
      <c r="I9606" s="59" t="n"/>
      <c r="J9606" s="59" t="n">
        <v>200801</v>
      </c>
      <c r="K9606" s="59" t="n"/>
      <c r="L9606" s="93" t="n">
        <v>78400</v>
      </c>
      <c r="M9606" s="93" t="n">
        <v>73813.60000000001</v>
      </c>
      <c r="N9606" s="93" t="n">
        <v>17352</v>
      </c>
      <c r="O9606" s="148" t="n">
        <v>71272.72727272726</v>
      </c>
      <c r="P9606" s="93" t="inlineStr">
        <is>
          <t>카페24로션어성초 70 데일리 릴리프 로션 2개 -30% off200801</t>
        </is>
      </c>
    </row>
    <row r="9607" customFormat="1" s="93">
      <c r="B9607" s="127" t="n">
        <v>44101</v>
      </c>
      <c r="C9607" s="93">
        <f>TEXT(B9607,"aaa")</f>
        <v/>
      </c>
      <c r="D9607" s="59" t="n"/>
      <c r="E9607" s="59" t="inlineStr">
        <is>
          <t>머드크림마스크</t>
        </is>
      </c>
      <c r="F9607" s="59" t="inlineStr">
        <is>
          <t>카페24</t>
        </is>
      </c>
      <c r="G9607" s="59" t="inlineStr">
        <is>
          <t>머드크림마스크 100ml</t>
        </is>
      </c>
      <c r="H9607" s="59" t="n">
        <v>1</v>
      </c>
      <c r="I9607" s="59" t="n"/>
      <c r="J9607" s="59" t="n">
        <v>200801</v>
      </c>
      <c r="K9607" s="59" t="n"/>
      <c r="L9607" s="93" t="n">
        <v>20000</v>
      </c>
      <c r="M9607" s="93" t="n">
        <v>18830</v>
      </c>
      <c r="N9607" s="93" t="n">
        <v>1442</v>
      </c>
      <c r="O9607" s="148" t="n">
        <v>18181.81818181818</v>
      </c>
      <c r="P9607" s="93" t="inlineStr">
        <is>
          <t>카페24머드크림마스크머드크림마스크 100ml200801</t>
        </is>
      </c>
    </row>
    <row r="9608" customFormat="1" s="93">
      <c r="B9608" s="127" t="n">
        <v>44101</v>
      </c>
      <c r="C9608" s="93">
        <f>TEXT(B9608,"aaa")</f>
        <v/>
      </c>
      <c r="D9608" s="59" t="n"/>
      <c r="E9608" s="59" t="inlineStr">
        <is>
          <t>마스크팩</t>
        </is>
      </c>
      <c r="F9608" s="59" t="inlineStr">
        <is>
          <t>카페24</t>
        </is>
      </c>
      <c r="G9608" s="59" t="inlineStr">
        <is>
          <t>마스크팩 1매</t>
        </is>
      </c>
      <c r="H9608" s="59" t="n">
        <v>7</v>
      </c>
      <c r="I9608" s="59" t="n"/>
      <c r="J9608" s="59" t="n">
        <v>200801</v>
      </c>
      <c r="K9608" s="59" t="n"/>
      <c r="L9608" s="93" t="n">
        <v>28000</v>
      </c>
      <c r="M9608" s="93" t="n">
        <v>26362</v>
      </c>
      <c r="N9608" s="93" t="n">
        <v>2779</v>
      </c>
      <c r="O9608" s="148" t="n">
        <v>25454.54545454545</v>
      </c>
      <c r="P9608" s="93" t="inlineStr">
        <is>
          <t>카페24마스크팩마스크팩 1매200801</t>
        </is>
      </c>
    </row>
    <row r="9609" customFormat="1" s="93">
      <c r="B9609" s="127" t="n">
        <v>44101</v>
      </c>
      <c r="C9609" s="93">
        <f>TEXT(B9609,"aaa")</f>
        <v/>
      </c>
      <c r="D9609" s="59" t="n"/>
      <c r="E9609" s="59" t="inlineStr">
        <is>
          <t>마스크팩</t>
        </is>
      </c>
      <c r="F9609" s="59" t="inlineStr">
        <is>
          <t>카페24</t>
        </is>
      </c>
      <c r="G9609" s="59" t="inlineStr">
        <is>
          <t>마스크팩 10매</t>
        </is>
      </c>
      <c r="H9609" s="59" t="n">
        <v>4</v>
      </c>
      <c r="I9609" s="59" t="n"/>
      <c r="J9609" s="59" t="n">
        <v>200801</v>
      </c>
      <c r="K9609" s="59" t="n"/>
      <c r="L9609" s="93" t="n">
        <v>80000</v>
      </c>
      <c r="M9609" s="93" t="n">
        <v>75320</v>
      </c>
      <c r="N9609" s="93" t="n">
        <v>15880</v>
      </c>
      <c r="O9609" s="148" t="n">
        <v>72727.27272727272</v>
      </c>
      <c r="P9609" s="93" t="inlineStr">
        <is>
          <t>카페24마스크팩마스크팩 10매200801</t>
        </is>
      </c>
    </row>
    <row r="9610" customFormat="1" s="93">
      <c r="B9610" s="127" t="n">
        <v>44101</v>
      </c>
      <c r="C9610" s="93">
        <f>TEXT(B9610,"aaa")</f>
        <v/>
      </c>
      <c r="D9610" s="59" t="n"/>
      <c r="E9610" s="59" t="inlineStr">
        <is>
          <t>토너</t>
        </is>
      </c>
      <c r="F9610" s="59" t="inlineStr">
        <is>
          <t>카페24</t>
        </is>
      </c>
      <c r="G9610" s="59" t="inlineStr">
        <is>
          <t>250ml</t>
        </is>
      </c>
      <c r="H9610" s="59" t="n">
        <v>32</v>
      </c>
      <c r="I9610" s="59" t="n"/>
      <c r="J9610" s="59" t="n">
        <v>200801</v>
      </c>
      <c r="K9610" s="59" t="n"/>
      <c r="L9610" s="93" t="n">
        <v>640000</v>
      </c>
      <c r="M9610" s="93" t="n">
        <v>602560</v>
      </c>
      <c r="N9610" s="93" t="n">
        <v>98560</v>
      </c>
      <c r="O9610" s="148" t="n">
        <v>581818.1818181818</v>
      </c>
      <c r="P9610" s="93" t="inlineStr">
        <is>
          <t>카페24토너250ml200801</t>
        </is>
      </c>
    </row>
    <row r="9611" customFormat="1" s="93">
      <c r="B9611" s="127" t="n">
        <v>44101</v>
      </c>
      <c r="C9611" s="93">
        <f>TEXT(B9611,"aaa")</f>
        <v/>
      </c>
      <c r="D9611" s="59" t="n"/>
      <c r="E9611" s="59" t="inlineStr">
        <is>
          <t>토너</t>
        </is>
      </c>
      <c r="F9611" s="59" t="inlineStr">
        <is>
          <t>카페24</t>
        </is>
      </c>
      <c r="G9611" s="59" t="inlineStr">
        <is>
          <t>250ml 2set</t>
        </is>
      </c>
      <c r="H9611" s="59" t="n">
        <v>22</v>
      </c>
      <c r="I9611" s="59" t="n"/>
      <c r="J9611" s="59" t="n">
        <v>200801</v>
      </c>
      <c r="K9611" s="59" t="n"/>
      <c r="L9611" s="93" t="n">
        <v>770000</v>
      </c>
      <c r="M9611" s="93" t="n">
        <v>724955</v>
      </c>
      <c r="N9611" s="93" t="n">
        <v>135520</v>
      </c>
      <c r="O9611" s="148" t="n">
        <v>700000</v>
      </c>
      <c r="P9611" s="93" t="inlineStr">
        <is>
          <t>카페24토너250ml 2set200801</t>
        </is>
      </c>
    </row>
    <row r="9612" customFormat="1" s="93">
      <c r="B9612" s="127" t="n">
        <v>44101</v>
      </c>
      <c r="C9612" s="93">
        <f>TEXT(B9612,"aaa")</f>
        <v/>
      </c>
      <c r="D9612" s="59" t="n"/>
      <c r="E9612" s="59" t="inlineStr">
        <is>
          <t>토너</t>
        </is>
      </c>
      <c r="F9612" s="59" t="inlineStr">
        <is>
          <t>카페24</t>
        </is>
      </c>
      <c r="G9612" s="59" t="inlineStr">
        <is>
          <t>500ml</t>
        </is>
      </c>
      <c r="H9612" s="59" t="n">
        <v>33</v>
      </c>
      <c r="I9612" s="59" t="n"/>
      <c r="J9612" s="59" t="n">
        <v>200801</v>
      </c>
      <c r="K9612" s="59" t="n"/>
      <c r="L9612" s="93" t="n">
        <v>1089000</v>
      </c>
      <c r="M9612" s="93" t="n">
        <v>1025293.5</v>
      </c>
      <c r="N9612" s="93" t="n">
        <v>142890</v>
      </c>
      <c r="O9612" s="148" t="n">
        <v>989999.9999999999</v>
      </c>
      <c r="P9612" s="93" t="inlineStr">
        <is>
          <t>카페24토너500ml200801</t>
        </is>
      </c>
    </row>
    <row r="9613" customFormat="1" s="93">
      <c r="B9613" s="127" t="n">
        <v>44101</v>
      </c>
      <c r="C9613" s="93">
        <f>TEXT(B9613,"aaa")</f>
        <v/>
      </c>
      <c r="D9613" s="59" t="n"/>
      <c r="E9613" s="59" t="inlineStr">
        <is>
          <t>토너</t>
        </is>
      </c>
      <c r="F9613" s="59" t="inlineStr">
        <is>
          <t>카페24</t>
        </is>
      </c>
      <c r="G9613" s="59" t="inlineStr">
        <is>
          <t>스킨팩 화장솜 60P</t>
        </is>
      </c>
      <c r="H9613" s="59" t="n">
        <v>29</v>
      </c>
      <c r="I9613" s="59" t="n"/>
      <c r="J9613" s="59" t="n">
        <v>200801</v>
      </c>
      <c r="K9613" s="59" t="n"/>
      <c r="L9613" s="93" t="n">
        <v>87000</v>
      </c>
      <c r="M9613" s="93" t="n">
        <v>81910.5</v>
      </c>
      <c r="N9613" s="93" t="n">
        <v>32190</v>
      </c>
      <c r="O9613" s="148" t="n">
        <v>79090.90909090909</v>
      </c>
      <c r="P9613" s="93" t="inlineStr">
        <is>
          <t>카페24토너스킨팩 화장솜 60P200801</t>
        </is>
      </c>
    </row>
    <row r="9614" customFormat="1" s="93">
      <c r="B9614" s="127" t="n">
        <v>44101</v>
      </c>
      <c r="C9614" s="93">
        <f>TEXT(B9614,"aaa")</f>
        <v/>
      </c>
      <c r="D9614" s="59" t="n"/>
      <c r="E9614" s="59" t="inlineStr">
        <is>
          <t>앰플</t>
        </is>
      </c>
      <c r="F9614" s="59" t="inlineStr">
        <is>
          <t>카페24</t>
        </is>
      </c>
      <c r="G9614" s="59" t="inlineStr">
        <is>
          <t>앰플 30ml</t>
        </is>
      </c>
      <c r="H9614" s="59" t="n">
        <v>17</v>
      </c>
      <c r="I9614" s="59" t="n"/>
      <c r="J9614" s="59" t="n">
        <v>200801</v>
      </c>
      <c r="K9614" s="59" t="n"/>
      <c r="L9614" s="93" t="n">
        <v>476000</v>
      </c>
      <c r="M9614" s="93" t="n">
        <v>448154</v>
      </c>
      <c r="N9614" s="93" t="n">
        <v>57749</v>
      </c>
      <c r="O9614" s="148" t="n">
        <v>432727.2727272727</v>
      </c>
      <c r="P9614" s="93" t="inlineStr">
        <is>
          <t>카페24앰플앰플 30ml200801</t>
        </is>
      </c>
    </row>
    <row r="9615" customFormat="1" s="93">
      <c r="B9615" s="127" t="n">
        <v>44101</v>
      </c>
      <c r="C9615" s="93">
        <f>TEXT(B9615,"aaa")</f>
        <v/>
      </c>
      <c r="D9615" s="59" t="n"/>
      <c r="E9615" s="59" t="inlineStr">
        <is>
          <t>앰플</t>
        </is>
      </c>
      <c r="F9615" s="59" t="inlineStr">
        <is>
          <t>카페24</t>
        </is>
      </c>
      <c r="G9615" s="59" t="inlineStr">
        <is>
          <t>앰플 30ml  2set</t>
        </is>
      </c>
      <c r="H9615" s="59" t="n">
        <v>3</v>
      </c>
      <c r="I9615" s="59" t="n"/>
      <c r="J9615" s="59" t="n">
        <v>200801</v>
      </c>
      <c r="K9615" s="59" t="n"/>
      <c r="L9615" s="93" t="n">
        <v>144000</v>
      </c>
      <c r="M9615" s="93" t="n">
        <v>135576</v>
      </c>
      <c r="N9615" s="93" t="n">
        <v>20382</v>
      </c>
      <c r="O9615" s="148" t="n">
        <v>130909.0909090909</v>
      </c>
      <c r="P9615" s="93" t="inlineStr">
        <is>
          <t>카페24앰플앰플 30ml  2set200801</t>
        </is>
      </c>
    </row>
    <row r="9616" customFormat="1" s="93">
      <c r="B9616" s="127" t="n">
        <v>44101</v>
      </c>
      <c r="C9616" s="93">
        <f>TEXT(B9616,"aaa")</f>
        <v/>
      </c>
      <c r="D9616" s="59" t="n"/>
      <c r="E9616" s="59" t="inlineStr">
        <is>
          <t>수딩크림</t>
        </is>
      </c>
      <c r="F9616" s="59" t="inlineStr">
        <is>
          <t>카페24</t>
        </is>
      </c>
      <c r="G9616" s="59" t="inlineStr">
        <is>
          <t>수딩크림 100ml</t>
        </is>
      </c>
      <c r="H9616" s="59" t="n">
        <v>2</v>
      </c>
      <c r="I9616" s="59" t="n"/>
      <c r="J9616" s="59" t="n">
        <v>200801</v>
      </c>
      <c r="K9616" s="59" t="n"/>
      <c r="L9616" s="93" t="n">
        <v>76000</v>
      </c>
      <c r="M9616" s="93" t="n">
        <v>71554</v>
      </c>
      <c r="N9616" s="93" t="n">
        <v>6090</v>
      </c>
      <c r="O9616" s="148" t="n">
        <v>69090.90909090909</v>
      </c>
      <c r="P9616" s="93" t="inlineStr">
        <is>
          <t>카페24수딩크림수딩크림 100ml200801</t>
        </is>
      </c>
    </row>
    <row r="9617" customFormat="1" s="93">
      <c r="B9617" s="127" t="n">
        <v>44101</v>
      </c>
      <c r="C9617" s="93">
        <f>TEXT(B9617,"aaa")</f>
        <v/>
      </c>
      <c r="D9617" s="59" t="n"/>
      <c r="E9617" s="59" t="inlineStr">
        <is>
          <t>클렌징폼</t>
        </is>
      </c>
      <c r="F9617" s="59" t="inlineStr">
        <is>
          <t>카페24</t>
        </is>
      </c>
      <c r="G9617" s="59" t="inlineStr">
        <is>
          <t>클렌징폼 120ml</t>
        </is>
      </c>
      <c r="H9617" s="59" t="n">
        <v>4</v>
      </c>
      <c r="I9617" s="59" t="n"/>
      <c r="J9617" s="59" t="n">
        <v>200801</v>
      </c>
      <c r="K9617" s="59" t="n"/>
      <c r="L9617" s="93" t="n">
        <v>52000</v>
      </c>
      <c r="M9617" s="93" t="n">
        <v>48958</v>
      </c>
      <c r="N9617" s="93" t="n">
        <v>11000</v>
      </c>
      <c r="O9617" s="148" t="n">
        <v>47272.72727272727</v>
      </c>
      <c r="P9617" s="93" t="inlineStr">
        <is>
          <t>카페24클렌징폼클렌징폼 120ml200801</t>
        </is>
      </c>
    </row>
    <row r="9618" customFormat="1" s="93">
      <c r="B9618" s="127" t="n">
        <v>44101</v>
      </c>
      <c r="C9618" s="93">
        <f>TEXT(B9618,"aaa")</f>
        <v/>
      </c>
      <c r="D9618" s="59" t="n"/>
      <c r="E9618" s="59" t="inlineStr">
        <is>
          <t>클렌징폼</t>
        </is>
      </c>
      <c r="F9618" s="59" t="inlineStr">
        <is>
          <t>카페24</t>
        </is>
      </c>
      <c r="G9618" s="59" t="inlineStr">
        <is>
          <t>클렌징폼 120ml 3set</t>
        </is>
      </c>
      <c r="H9618" s="59" t="n">
        <v>1</v>
      </c>
      <c r="I9618" s="59" t="n"/>
      <c r="J9618" s="59" t="n">
        <v>200801</v>
      </c>
      <c r="K9618" s="59" t="n"/>
      <c r="L9618" s="93" t="n">
        <v>33000</v>
      </c>
      <c r="M9618" s="93" t="n">
        <v>31069.5</v>
      </c>
      <c r="N9618" s="93" t="n">
        <v>3690</v>
      </c>
      <c r="O9618" s="148" t="n">
        <v>30000</v>
      </c>
      <c r="P9618" s="93" t="inlineStr">
        <is>
          <t>카페24클렌징폼클렌징폼 120ml 3set200801</t>
        </is>
      </c>
    </row>
    <row r="9619" customFormat="1" s="93">
      <c r="B9619" s="127" t="n">
        <v>44101</v>
      </c>
      <c r="C9619" s="93">
        <f>TEXT(B9619,"aaa")</f>
        <v/>
      </c>
      <c r="D9619" s="59" t="n"/>
      <c r="E9619" s="59" t="inlineStr">
        <is>
          <t>바디워시</t>
        </is>
      </c>
      <c r="F9619" s="59" t="inlineStr">
        <is>
          <t>카페24</t>
        </is>
      </c>
      <c r="G9619" s="59" t="inlineStr">
        <is>
          <t>바디워시 1개 -30% off</t>
        </is>
      </c>
      <c r="H9619" s="59" t="n">
        <v>2</v>
      </c>
      <c r="I9619" s="59" t="n"/>
      <c r="J9619" s="59" t="n">
        <v>200801</v>
      </c>
      <c r="K9619" s="59" t="n"/>
      <c r="L9619" s="93" t="n">
        <v>36400</v>
      </c>
      <c r="M9619" s="93" t="n">
        <v>34270.6</v>
      </c>
      <c r="N9619" s="93" t="n">
        <v>8170</v>
      </c>
      <c r="O9619" s="148" t="n">
        <v>33090.90909090909</v>
      </c>
      <c r="P9619" s="93" t="inlineStr">
        <is>
          <t>카페24바디워시바디워시 1개 -30% off200801</t>
        </is>
      </c>
    </row>
    <row r="9620" customFormat="1" s="93">
      <c r="B9620" s="127" t="n">
        <v>44101</v>
      </c>
      <c r="C9620" s="93">
        <f>TEXT(B9620,"aaa")</f>
        <v/>
      </c>
      <c r="D9620" s="59" t="n"/>
      <c r="E9620" s="59" t="inlineStr">
        <is>
          <t>바디워시</t>
        </is>
      </c>
      <c r="F9620" s="59" t="inlineStr">
        <is>
          <t>카페24</t>
        </is>
      </c>
      <c r="G9620" s="59" t="inlineStr">
        <is>
          <t>바디워시 2개 -35% off (무료배송)</t>
        </is>
      </c>
      <c r="H9620" s="59" t="n">
        <v>2</v>
      </c>
      <c r="I9620" s="59" t="n"/>
      <c r="J9620" s="59" t="n">
        <v>200801</v>
      </c>
      <c r="K9620" s="59" t="n"/>
      <c r="L9620" s="93" t="n">
        <v>67600</v>
      </c>
      <c r="M9620" s="93" t="n">
        <v>63645.4</v>
      </c>
      <c r="N9620" s="93" t="n">
        <v>16340</v>
      </c>
      <c r="O9620" s="148" t="n">
        <v>61454.54545454545</v>
      </c>
      <c r="P9620" s="93" t="inlineStr">
        <is>
          <t>카페24바디워시바디워시 2개 -35% off (무료배송)200801</t>
        </is>
      </c>
    </row>
    <row r="9621" customFormat="1" s="93">
      <c r="B9621" s="127" t="n">
        <v>44101</v>
      </c>
      <c r="C9621" s="93">
        <f>TEXT(B9621,"aaa")</f>
        <v/>
      </c>
      <c r="D9621" s="59" t="n"/>
      <c r="E9621" s="59" t="inlineStr">
        <is>
          <t>토너</t>
        </is>
      </c>
      <c r="F9621" s="59" t="inlineStr">
        <is>
          <t>랄라블라</t>
        </is>
      </c>
      <c r="G9621" s="59" t="inlineStr">
        <is>
          <t>250ml</t>
        </is>
      </c>
      <c r="H9621" s="59" t="n">
        <v>648</v>
      </c>
      <c r="I9621" s="59" t="n"/>
      <c r="J9621" s="59" t="n">
        <v>200801</v>
      </c>
      <c r="K9621" s="59" t="n"/>
      <c r="L9621" s="93" t="n">
        <v>5876064</v>
      </c>
      <c r="M9621" s="93" t="n">
        <v>5876064</v>
      </c>
      <c r="N9621" s="93" t="n">
        <v>1995840</v>
      </c>
      <c r="O9621" s="148" t="n">
        <v>5341876.363636363</v>
      </c>
      <c r="P9621" s="93" t="inlineStr">
        <is>
          <t>랄라블라토너250ml200801</t>
        </is>
      </c>
    </row>
    <row r="9622" customFormat="1" s="93">
      <c r="B9622" s="127" t="n">
        <v>44101</v>
      </c>
      <c r="C9622" s="93">
        <f>TEXT(B9622,"aaa")</f>
        <v/>
      </c>
      <c r="D9622" s="59" t="n"/>
      <c r="E9622" s="59" t="inlineStr">
        <is>
          <t>토너</t>
        </is>
      </c>
      <c r="F9622" s="59" t="inlineStr">
        <is>
          <t>랄라블라</t>
        </is>
      </c>
      <c r="G9622" s="59" t="inlineStr">
        <is>
          <t>500ml</t>
        </is>
      </c>
      <c r="H9622" s="59" t="n">
        <v>66</v>
      </c>
      <c r="I9622" s="59" t="n"/>
      <c r="J9622" s="59" t="n">
        <v>200801</v>
      </c>
      <c r="K9622" s="59" t="n"/>
      <c r="L9622" s="93" t="n">
        <v>1043988</v>
      </c>
      <c r="M9622" s="93" t="n">
        <v>1043988</v>
      </c>
      <c r="N9622" s="93" t="n">
        <v>285780</v>
      </c>
      <c r="O9622" s="148" t="n">
        <v>949079.9999999999</v>
      </c>
      <c r="P9622" s="93" t="inlineStr">
        <is>
          <t>랄라블라토너500ml200801</t>
        </is>
      </c>
    </row>
    <row r="9623" customFormat="1" s="93">
      <c r="B9623" s="127" t="n">
        <v>44101</v>
      </c>
      <c r="C9623" s="93">
        <f>TEXT(B9623,"aaa")</f>
        <v/>
      </c>
      <c r="D9623" s="59" t="n"/>
      <c r="E9623" s="59" t="inlineStr">
        <is>
          <t>마스크팩</t>
        </is>
      </c>
      <c r="F9623" s="59" t="inlineStr">
        <is>
          <t>랄라블라</t>
        </is>
      </c>
      <c r="G9623" s="59" t="inlineStr">
        <is>
          <t>마스크팩 1매</t>
        </is>
      </c>
      <c r="H9623" s="59" t="n">
        <v>416</v>
      </c>
      <c r="I9623" s="59" t="n"/>
      <c r="J9623" s="59" t="n">
        <v>200801</v>
      </c>
      <c r="K9623" s="59" t="n"/>
      <c r="L9623" s="93" t="n">
        <v>446368</v>
      </c>
      <c r="M9623" s="93" t="n">
        <v>446368</v>
      </c>
      <c r="N9623" s="93" t="n">
        <v>165152</v>
      </c>
      <c r="O9623" s="148" t="n">
        <v>405789.0909090909</v>
      </c>
      <c r="P9623" s="93" t="inlineStr">
        <is>
          <t>랄라블라마스크팩마스크팩 1매200801</t>
        </is>
      </c>
    </row>
    <row r="9624" customFormat="1" s="93">
      <c r="B9624" s="127" t="n">
        <v>44101</v>
      </c>
      <c r="C9624" s="93">
        <f>TEXT(B9624,"aaa")</f>
        <v/>
      </c>
      <c r="D9624" s="59" t="n"/>
      <c r="E9624" s="59" t="inlineStr">
        <is>
          <t>수딩크림 증정기획</t>
        </is>
      </c>
      <c r="F9624" s="59" t="inlineStr">
        <is>
          <t>랄라블라</t>
        </is>
      </c>
      <c r="G9624" s="59" t="inlineStr">
        <is>
          <t>수딩크림 증정기획</t>
        </is>
      </c>
      <c r="H9624" s="59" t="n">
        <v>29</v>
      </c>
      <c r="I9624" s="59" t="n"/>
      <c r="J9624" s="59" t="n">
        <v>200801</v>
      </c>
      <c r="K9624" s="59" t="n"/>
      <c r="L9624" s="93" t="n">
        <v>496799</v>
      </c>
      <c r="M9624" s="93" t="n">
        <v>496799</v>
      </c>
      <c r="N9624" s="93" t="n">
        <v>118755</v>
      </c>
      <c r="O9624" s="148" t="n">
        <v>451635.4545454545</v>
      </c>
      <c r="P9624" s="93" t="inlineStr">
        <is>
          <t>랄라블라수딩크림 증정기획수딩크림 증정기획200801</t>
        </is>
      </c>
    </row>
    <row r="9625" customFormat="1" s="93">
      <c r="B9625" s="127" t="n">
        <v>44101</v>
      </c>
      <c r="C9625" s="93">
        <f>TEXT(B9625,"aaa")</f>
        <v/>
      </c>
      <c r="D9625" s="59" t="n"/>
      <c r="E9625" s="59" t="inlineStr">
        <is>
          <t>수딩크림</t>
        </is>
      </c>
      <c r="F9625" s="59" t="inlineStr">
        <is>
          <t>랄라블라</t>
        </is>
      </c>
      <c r="G9625" s="59" t="inlineStr">
        <is>
          <t>수딩크림 100ml</t>
        </is>
      </c>
      <c r="H9625" s="59" t="n">
        <v>44</v>
      </c>
      <c r="I9625" s="59" t="n"/>
      <c r="J9625" s="59" t="n">
        <v>200801</v>
      </c>
      <c r="K9625" s="59" t="n"/>
      <c r="L9625" s="93" t="n">
        <v>866404</v>
      </c>
      <c r="M9625" s="93" t="n">
        <v>866404</v>
      </c>
      <c r="N9625" s="93" t="n">
        <v>133980</v>
      </c>
      <c r="O9625" s="148" t="n">
        <v>787639.9999999999</v>
      </c>
      <c r="P9625" s="93" t="inlineStr">
        <is>
          <t>랄라블라수딩크림수딩크림 100ml200801</t>
        </is>
      </c>
    </row>
    <row r="9626" customFormat="1" s="93">
      <c r="B9626" s="127" t="n">
        <v>44101</v>
      </c>
      <c r="C9626" s="93">
        <f>TEXT(B9626,"aaa")</f>
        <v/>
      </c>
      <c r="D9626" s="59" t="n"/>
      <c r="E9626" s="59" t="inlineStr">
        <is>
          <t>앰플 기획세트</t>
        </is>
      </c>
      <c r="F9626" s="59" t="inlineStr">
        <is>
          <t>랄라블라</t>
        </is>
      </c>
      <c r="G9626" s="59" t="inlineStr">
        <is>
          <t>앰플 기획세트</t>
        </is>
      </c>
      <c r="H9626" s="59" t="n">
        <v>131</v>
      </c>
      <c r="I9626" s="59" t="n"/>
      <c r="J9626" s="59" t="n">
        <v>200801</v>
      </c>
      <c r="K9626" s="59" t="n"/>
      <c r="L9626" s="93" t="n">
        <v>1948887</v>
      </c>
      <c r="M9626" s="93" t="n">
        <v>1948887</v>
      </c>
      <c r="N9626" s="93" t="n">
        <v>424440</v>
      </c>
      <c r="O9626" s="148" t="n">
        <v>1771715.454545454</v>
      </c>
      <c r="P9626" s="93" t="inlineStr">
        <is>
          <t>랄라블라앰플 기획세트앰플 기획세트200801</t>
        </is>
      </c>
    </row>
    <row r="9627" customFormat="1" s="93">
      <c r="B9627" s="127" t="n">
        <v>44101</v>
      </c>
      <c r="C9627" s="93">
        <f>TEXT(B9627,"aaa")</f>
        <v/>
      </c>
      <c r="D9627" s="59" t="n"/>
      <c r="E9627" s="59" t="inlineStr">
        <is>
          <t>클렌징폼 기획세트</t>
        </is>
      </c>
      <c r="F9627" s="59" t="inlineStr">
        <is>
          <t>랄라블라</t>
        </is>
      </c>
      <c r="G9627" s="59" t="inlineStr">
        <is>
          <t>클렌징폼 기획세트</t>
        </is>
      </c>
      <c r="H9627" s="59" t="n">
        <v>13</v>
      </c>
      <c r="I9627" s="59" t="n"/>
      <c r="J9627" s="59" t="n">
        <v>200801</v>
      </c>
      <c r="K9627" s="59" t="n"/>
      <c r="L9627" s="93" t="n">
        <v>90532</v>
      </c>
      <c r="M9627" s="93" t="n">
        <v>90532</v>
      </c>
      <c r="N9627" s="93" t="n">
        <v>43524</v>
      </c>
      <c r="O9627" s="148" t="n">
        <v>82301.81818181818</v>
      </c>
      <c r="P9627" s="93" t="inlineStr">
        <is>
          <t>랄라블라클렌징폼 기획세트클렌징폼 기획세트200801</t>
        </is>
      </c>
    </row>
    <row r="9628" customFormat="1" s="93">
      <c r="B9628" s="127" t="n">
        <v>44101</v>
      </c>
      <c r="C9628" s="93">
        <f>TEXT(B9628,"aaa")</f>
        <v/>
      </c>
      <c r="D9628" s="59" t="n"/>
      <c r="E9628" s="59" t="inlineStr">
        <is>
          <t>클렌징폼</t>
        </is>
      </c>
      <c r="F9628" s="59" t="inlineStr">
        <is>
          <t>랄라블라</t>
        </is>
      </c>
      <c r="G9628" s="59" t="inlineStr">
        <is>
          <t>클렌징폼 120ml</t>
        </is>
      </c>
      <c r="H9628" s="59" t="n">
        <v>43</v>
      </c>
      <c r="I9628" s="59" t="n"/>
      <c r="J9628" s="59" t="n">
        <v>200801</v>
      </c>
      <c r="K9628" s="59" t="n"/>
      <c r="L9628" s="93" t="n">
        <v>292013</v>
      </c>
      <c r="M9628" s="93" t="n">
        <v>292013</v>
      </c>
      <c r="N9628" s="93" t="n">
        <v>118250</v>
      </c>
      <c r="O9628" s="148" t="n">
        <v>265466.3636363636</v>
      </c>
      <c r="P9628" s="93" t="inlineStr">
        <is>
          <t>랄라블라클렌징폼클렌징폼 120ml200801</t>
        </is>
      </c>
    </row>
    <row r="9629" customFormat="1" s="93">
      <c r="B9629" s="127" t="n">
        <v>44101</v>
      </c>
      <c r="C9629" s="93">
        <f>TEXT(B9629,"aaa")</f>
        <v/>
      </c>
      <c r="D9629" s="59" t="n"/>
      <c r="E9629" s="59" t="inlineStr">
        <is>
          <t>토너 증정기획</t>
        </is>
      </c>
      <c r="F9629" s="59" t="inlineStr">
        <is>
          <t>랄라블라</t>
        </is>
      </c>
      <c r="G9629" s="59" t="inlineStr">
        <is>
          <t>토너 증정기획</t>
        </is>
      </c>
      <c r="H9629" s="59" t="n">
        <v>1</v>
      </c>
      <c r="I9629" s="59" t="n"/>
      <c r="J9629" s="59" t="n">
        <v>200801</v>
      </c>
      <c r="K9629" s="59" t="n"/>
      <c r="L9629" s="93" t="n">
        <v>9457</v>
      </c>
      <c r="M9629" s="93" t="n">
        <v>9457</v>
      </c>
      <c r="N9629" s="93" t="n">
        <v>4440</v>
      </c>
      <c r="O9629" s="148" t="n">
        <v>8597.272727272726</v>
      </c>
      <c r="P9629" s="93" t="inlineStr">
        <is>
          <t>랄라블라토너 증정기획토너 증정기획200801</t>
        </is>
      </c>
    </row>
    <row r="9630" customFormat="1" s="93">
      <c r="B9630" s="127" t="n">
        <v>44101</v>
      </c>
      <c r="C9630" s="93">
        <f>TEXT(B9630,"aaa")</f>
        <v/>
      </c>
      <c r="D9630" s="59" t="n"/>
      <c r="E9630" s="59" t="inlineStr">
        <is>
          <t>선크림</t>
        </is>
      </c>
      <c r="F9630" s="59" t="inlineStr">
        <is>
          <t>랄라블라</t>
        </is>
      </c>
      <c r="G9630" s="59" t="inlineStr">
        <is>
          <t>선크림 50ml</t>
        </is>
      </c>
      <c r="H9630" s="59" t="n">
        <v>14</v>
      </c>
      <c r="I9630" s="59" t="n"/>
      <c r="J9630" s="59" t="n">
        <v>200801</v>
      </c>
      <c r="K9630" s="59" t="n"/>
      <c r="L9630" s="93" t="n">
        <v>140000</v>
      </c>
      <c r="M9630" s="93" t="n">
        <v>140000</v>
      </c>
      <c r="N9630" s="93" t="n">
        <v>32830</v>
      </c>
      <c r="O9630" s="148" t="n">
        <v>127272.7272727273</v>
      </c>
      <c r="P9630" s="93" t="inlineStr">
        <is>
          <t>랄라블라선크림선크림 50ml200801</t>
        </is>
      </c>
    </row>
    <row r="9631" customFormat="1" s="93">
      <c r="B9631" s="127" t="n">
        <v>44101</v>
      </c>
      <c r="C9631" s="93">
        <f>TEXT(B9631,"aaa")</f>
        <v/>
      </c>
      <c r="D9631" s="59" t="n"/>
      <c r="E9631" s="59" t="inlineStr">
        <is>
          <t>대용량 기획세트</t>
        </is>
      </c>
      <c r="F9631" s="59" t="inlineStr">
        <is>
          <t>랄라블라</t>
        </is>
      </c>
      <c r="G9631" s="59" t="inlineStr">
        <is>
          <t>대용량 기획세트</t>
        </is>
      </c>
      <c r="H9631" s="59" t="n">
        <v>12</v>
      </c>
      <c r="I9631" s="59" t="n"/>
      <c r="J9631" s="59" t="n">
        <v>200801</v>
      </c>
      <c r="K9631" s="59" t="n"/>
      <c r="L9631" s="93" t="n">
        <v>189816</v>
      </c>
      <c r="M9631" s="93" t="n">
        <v>189816</v>
      </c>
      <c r="N9631" s="93" t="n">
        <v>67680</v>
      </c>
      <c r="O9631" s="148" t="n">
        <v>172560</v>
      </c>
      <c r="P9631" s="93" t="inlineStr">
        <is>
          <t>랄라블라대용량 기획세트대용량 기획세트200801</t>
        </is>
      </c>
    </row>
    <row r="9632" customFormat="1" s="93">
      <c r="B9632" s="127" t="n">
        <v>44101</v>
      </c>
      <c r="C9632" s="93">
        <f>TEXT(B9632,"aaa")</f>
        <v/>
      </c>
      <c r="D9632" s="59" t="n"/>
      <c r="E9632" s="59" t="inlineStr">
        <is>
          <t>마스크팩</t>
        </is>
      </c>
      <c r="F9632" s="59" t="inlineStr">
        <is>
          <t>랄라블라</t>
        </is>
      </c>
      <c r="G9632" s="59" t="inlineStr">
        <is>
          <t>마스크 5+1 기획세트</t>
        </is>
      </c>
      <c r="H9632" s="59" t="n">
        <v>70</v>
      </c>
      <c r="I9632" s="59" t="n"/>
      <c r="J9632" s="59" t="n">
        <v>200801</v>
      </c>
      <c r="K9632" s="59" t="n"/>
      <c r="L9632" s="93" t="n">
        <v>391790</v>
      </c>
      <c r="M9632" s="93" t="n">
        <v>391790</v>
      </c>
      <c r="N9632" s="93" t="n">
        <v>186200</v>
      </c>
      <c r="O9632" s="148" t="n">
        <v>356172.7272727272</v>
      </c>
      <c r="P9632" s="93" t="inlineStr">
        <is>
          <t>랄라블라마스크팩마스크 5+1 기획세트200801</t>
        </is>
      </c>
    </row>
    <row r="9633" customFormat="1" s="93">
      <c r="B9633" s="127" t="n">
        <v>44101</v>
      </c>
      <c r="C9633" s="93">
        <f>TEXT(B9633,"aaa")</f>
        <v/>
      </c>
      <c r="D9633" s="59" t="n"/>
      <c r="E9633" s="59" t="inlineStr">
        <is>
          <t>클리어 패드</t>
        </is>
      </c>
      <c r="F9633" s="59" t="inlineStr">
        <is>
          <t>랄라블라</t>
        </is>
      </c>
      <c r="G9633" s="59" t="inlineStr">
        <is>
          <t>아누아 어성초77 클리어 패드</t>
        </is>
      </c>
      <c r="H9633" s="59" t="n">
        <v>21</v>
      </c>
      <c r="I9633" s="59" t="n"/>
      <c r="J9633" s="59" t="n">
        <v>200801</v>
      </c>
      <c r="K9633" s="59" t="n"/>
      <c r="L9633" s="93" t="n">
        <v>235200</v>
      </c>
      <c r="M9633" s="93" t="n">
        <v>235200</v>
      </c>
      <c r="N9633" s="93" t="n">
        <v>105252</v>
      </c>
      <c r="O9633" s="148" t="n">
        <v>213818.1818181818</v>
      </c>
      <c r="P9633" s="93" t="inlineStr">
        <is>
          <t>랄라블라클리어 패드아누아 어성초77 클리어 패드200801</t>
        </is>
      </c>
    </row>
    <row r="9634" customFormat="1" s="93">
      <c r="B9634" s="127" t="n">
        <v>44101</v>
      </c>
      <c r="C9634" s="93">
        <f>TEXT(B9634,"aaa")</f>
        <v/>
      </c>
      <c r="D9634" s="59" t="n"/>
      <c r="E9634" s="59" t="inlineStr">
        <is>
          <t>로션</t>
        </is>
      </c>
      <c r="F9634" s="59" t="inlineStr">
        <is>
          <t>랄라블라</t>
        </is>
      </c>
      <c r="G9634" s="59" t="inlineStr">
        <is>
          <t>아누아 어성초70 로션 200ml</t>
        </is>
      </c>
      <c r="H9634" s="59" t="n">
        <v>15</v>
      </c>
      <c r="I9634" s="59" t="n"/>
      <c r="J9634" s="59" t="n">
        <v>200801</v>
      </c>
      <c r="K9634" s="59" t="n"/>
      <c r="L9634" s="93" t="n">
        <v>168000</v>
      </c>
      <c r="M9634" s="93" t="n">
        <v>168000</v>
      </c>
      <c r="N9634" s="93" t="n">
        <v>65070</v>
      </c>
      <c r="O9634" s="148" t="n">
        <v>152727.2727272727</v>
      </c>
      <c r="P9634" s="93" t="inlineStr">
        <is>
          <t>랄라블라로션아누아 어성초70 로션 200ml200801</t>
        </is>
      </c>
    </row>
    <row r="9635" customFormat="1" s="93">
      <c r="B9635" s="127" t="n">
        <v>44102</v>
      </c>
      <c r="C9635" s="93">
        <f>TEXT(B9635,"aaa")</f>
        <v/>
      </c>
      <c r="D9635" s="59" t="n"/>
      <c r="E9635" s="59" t="inlineStr">
        <is>
          <t>토너</t>
        </is>
      </c>
      <c r="F9635" s="59" t="inlineStr">
        <is>
          <t>W컨셉</t>
        </is>
      </c>
      <c r="G9635" s="59" t="inlineStr">
        <is>
          <t>250ml</t>
        </is>
      </c>
      <c r="H9635" s="59" t="n">
        <v>1</v>
      </c>
      <c r="I9635" s="59" t="n"/>
      <c r="J9635" s="59" t="n">
        <v>200801</v>
      </c>
      <c r="K9635" s="59" t="n"/>
      <c r="L9635" s="93" t="n">
        <v>20000</v>
      </c>
      <c r="M9635" s="93" t="n">
        <v>14400</v>
      </c>
      <c r="N9635" s="93" t="n">
        <v>3080</v>
      </c>
      <c r="O9635" s="148" t="n">
        <v>18181.81818181818</v>
      </c>
      <c r="P9635" s="93" t="inlineStr">
        <is>
          <t>W컨셉토너250ml200801</t>
        </is>
      </c>
    </row>
    <row r="9636" customFormat="1" s="93">
      <c r="B9636" s="127" t="n">
        <v>44102</v>
      </c>
      <c r="C9636" s="93">
        <f>TEXT(B9636,"aaa")</f>
        <v/>
      </c>
      <c r="D9636" s="59" t="n"/>
      <c r="E9636" s="59" t="inlineStr">
        <is>
          <t>토너</t>
        </is>
      </c>
      <c r="F9636" s="59" t="inlineStr">
        <is>
          <t>W컨셉</t>
        </is>
      </c>
      <c r="G9636" s="59" t="inlineStr">
        <is>
          <t>250ml 2set</t>
        </is>
      </c>
      <c r="H9636" s="59" t="n">
        <v>12</v>
      </c>
      <c r="I9636" s="59" t="n"/>
      <c r="J9636" s="59" t="n">
        <v>200801</v>
      </c>
      <c r="K9636" s="59" t="n"/>
      <c r="L9636" s="93" t="n">
        <v>420000</v>
      </c>
      <c r="M9636" s="93" t="n">
        <v>302400</v>
      </c>
      <c r="N9636" s="93" t="n">
        <v>73920</v>
      </c>
      <c r="O9636" s="148" t="n">
        <v>381818.1818181818</v>
      </c>
      <c r="P9636" s="93" t="inlineStr">
        <is>
          <t>W컨셉토너250ml 2set200801</t>
        </is>
      </c>
    </row>
    <row r="9637" customFormat="1" s="93">
      <c r="B9637" s="127" t="n">
        <v>44102</v>
      </c>
      <c r="C9637" s="93">
        <f>TEXT(B9637,"aaa")</f>
        <v/>
      </c>
      <c r="D9637" s="59" t="n"/>
      <c r="E9637" s="59" t="inlineStr">
        <is>
          <t>토너</t>
        </is>
      </c>
      <c r="F9637" s="59" t="inlineStr">
        <is>
          <t>스타일쉐어</t>
        </is>
      </c>
      <c r="G9637" s="59" t="inlineStr">
        <is>
          <t>250ml</t>
        </is>
      </c>
      <c r="H9637" s="59" t="n">
        <v>7</v>
      </c>
      <c r="I9637" s="59" t="n"/>
      <c r="J9637" s="59" t="n">
        <v>200801</v>
      </c>
      <c r="K9637" s="59" t="n"/>
      <c r="L9637" s="93" t="n">
        <v>140000</v>
      </c>
      <c r="M9637" s="93" t="n">
        <v>105000</v>
      </c>
      <c r="N9637" s="93" t="n">
        <v>21560</v>
      </c>
      <c r="O9637" s="148" t="n">
        <v>127272.7272727273</v>
      </c>
      <c r="P9637" s="93" t="inlineStr">
        <is>
          <t>스타일쉐어토너250ml200801</t>
        </is>
      </c>
    </row>
    <row r="9638" customFormat="1" s="93">
      <c r="B9638" s="127" t="n">
        <v>44102</v>
      </c>
      <c r="C9638" s="93">
        <f>TEXT(B9638,"aaa")</f>
        <v/>
      </c>
      <c r="D9638" s="59" t="n"/>
      <c r="E9638" s="59" t="inlineStr">
        <is>
          <t>로션</t>
        </is>
      </c>
      <c r="F9638" s="59" t="inlineStr">
        <is>
          <t>아누아 CS</t>
        </is>
      </c>
      <c r="G9638" s="59" t="inlineStr">
        <is>
          <t>로션 200ml</t>
        </is>
      </c>
      <c r="H9638" s="59" t="n">
        <v>3</v>
      </c>
      <c r="I9638" s="59" t="n"/>
      <c r="J9638" s="59" t="n">
        <v>200801</v>
      </c>
      <c r="K9638" s="59" t="n"/>
      <c r="L9638" s="93" t="n">
        <v>0</v>
      </c>
      <c r="M9638" s="93" t="n">
        <v>0</v>
      </c>
      <c r="N9638" s="93" t="n">
        <v>13014</v>
      </c>
      <c r="O9638" s="148" t="n">
        <v>0</v>
      </c>
      <c r="P9638" s="93" t="inlineStr">
        <is>
          <t>아누아 CS로션로션 200ml200801</t>
        </is>
      </c>
    </row>
    <row r="9639" customFormat="1" s="93">
      <c r="B9639" s="127" t="n">
        <v>44102</v>
      </c>
      <c r="C9639" s="93">
        <f>TEXT(B9639,"aaa")</f>
        <v/>
      </c>
      <c r="D9639" s="59" t="n"/>
      <c r="E9639" s="59" t="inlineStr">
        <is>
          <t>클리어 패드</t>
        </is>
      </c>
      <c r="F9639" s="59" t="inlineStr">
        <is>
          <t>아누아 CS</t>
        </is>
      </c>
      <c r="G9639" s="93" t="inlineStr">
        <is>
          <t>어성초 클리어패드 70P</t>
        </is>
      </c>
      <c r="H9639" s="59" t="n">
        <v>3</v>
      </c>
      <c r="I9639" s="59" t="n"/>
      <c r="J9639" s="59" t="n">
        <v>200801</v>
      </c>
      <c r="K9639" s="59" t="n"/>
      <c r="L9639" s="93" t="n">
        <v>0</v>
      </c>
      <c r="M9639" s="93" t="n">
        <v>0</v>
      </c>
      <c r="N9639" s="93" t="n">
        <v>15036</v>
      </c>
      <c r="O9639" s="148" t="n">
        <v>0</v>
      </c>
      <c r="P9639" s="93" t="inlineStr">
        <is>
          <t>아누아 CS클리어 패드어성초 클리어패드 70P200801</t>
        </is>
      </c>
    </row>
    <row r="9640" customFormat="1" s="93">
      <c r="B9640" s="127" t="n">
        <v>44102</v>
      </c>
      <c r="C9640" s="93">
        <f>TEXT(B9640,"aaa")</f>
        <v/>
      </c>
      <c r="D9640" s="59" t="n"/>
      <c r="E9640" s="59" t="inlineStr">
        <is>
          <t>어성초진정패키지</t>
        </is>
      </c>
      <c r="F9640" s="59" t="inlineStr">
        <is>
          <t>카페24</t>
        </is>
      </c>
      <c r="G9640" s="59" t="inlineStr">
        <is>
          <t>어성초 진정패키지세트</t>
        </is>
      </c>
      <c r="H9640" s="59" t="n">
        <v>3</v>
      </c>
      <c r="I9640" s="59" t="n"/>
      <c r="J9640" s="59" t="n">
        <v>200801</v>
      </c>
      <c r="K9640" s="59" t="n"/>
      <c r="L9640" s="93" t="n">
        <v>297000</v>
      </c>
      <c r="M9640" s="93" t="n">
        <v>279625.5</v>
      </c>
      <c r="N9640" s="93" t="n">
        <v>45411</v>
      </c>
      <c r="O9640" s="148" t="n">
        <v>270000</v>
      </c>
      <c r="P9640" s="93" t="inlineStr">
        <is>
          <t>카페24어성초진정패키지어성초 진정패키지세트200801</t>
        </is>
      </c>
    </row>
    <row r="9641" customFormat="1" s="93">
      <c r="B9641" s="127" t="n">
        <v>44102</v>
      </c>
      <c r="C9641" s="93">
        <f>TEXT(B9641,"aaa")</f>
        <v/>
      </c>
      <c r="D9641" s="59" t="n"/>
      <c r="E9641" s="59" t="inlineStr">
        <is>
          <t>클리어 패드</t>
        </is>
      </c>
      <c r="F9641" s="59" t="inlineStr">
        <is>
          <t>카페24</t>
        </is>
      </c>
      <c r="G9641" s="59" t="inlineStr">
        <is>
          <t>어성초 77 클리어 패드 1개-20% off</t>
        </is>
      </c>
      <c r="H9641" s="59" t="n">
        <v>23</v>
      </c>
      <c r="I9641" s="59" t="n"/>
      <c r="J9641" s="59" t="n">
        <v>200801</v>
      </c>
      <c r="K9641" s="59" t="n"/>
      <c r="L9641" s="93" t="n">
        <v>515200</v>
      </c>
      <c r="M9641" s="93" t="n">
        <v>485060.8</v>
      </c>
      <c r="N9641" s="93" t="n">
        <v>115276</v>
      </c>
      <c r="O9641" s="148" t="n">
        <v>468363.6363636364</v>
      </c>
      <c r="P9641" s="93" t="inlineStr">
        <is>
          <t>카페24클리어 패드어성초 77 클리어 패드 1개-20% off200801</t>
        </is>
      </c>
    </row>
    <row r="9642" customFormat="1" s="93">
      <c r="B9642" s="127" t="n">
        <v>44102</v>
      </c>
      <c r="C9642" s="93">
        <f>TEXT(B9642,"aaa")</f>
        <v/>
      </c>
      <c r="D9642" s="59" t="n"/>
      <c r="E9642" s="59" t="inlineStr">
        <is>
          <t>클리어 패드</t>
        </is>
      </c>
      <c r="F9642" s="59" t="inlineStr">
        <is>
          <t>카페24</t>
        </is>
      </c>
      <c r="G9642" s="59" t="inlineStr">
        <is>
          <t>어성초 77 클리어 패드 2개-30% off</t>
        </is>
      </c>
      <c r="H9642" s="59" t="n">
        <v>16</v>
      </c>
      <c r="I9642" s="59" t="n"/>
      <c r="J9642" s="59" t="n">
        <v>200801</v>
      </c>
      <c r="K9642" s="59" t="n"/>
      <c r="L9642" s="93" t="n">
        <v>627200</v>
      </c>
      <c r="M9642" s="93" t="n">
        <v>590508.8</v>
      </c>
      <c r="N9642" s="93" t="n">
        <v>160384</v>
      </c>
      <c r="O9642" s="148" t="n">
        <v>570181.8181818181</v>
      </c>
      <c r="P9642" s="93" t="inlineStr">
        <is>
          <t>카페24클리어 패드어성초 77 클리어 패드 2개-30% off200801</t>
        </is>
      </c>
    </row>
    <row r="9643" customFormat="1" s="93">
      <c r="B9643" s="127" t="n">
        <v>44102</v>
      </c>
      <c r="C9643" s="93">
        <f>TEXT(B9643,"aaa")</f>
        <v/>
      </c>
      <c r="D9643" s="59" t="n"/>
      <c r="E9643" s="59" t="inlineStr">
        <is>
          <t>토너+패드 세트</t>
        </is>
      </c>
      <c r="F9643" s="59" t="inlineStr">
        <is>
          <t>카페24</t>
        </is>
      </c>
      <c r="G9643" s="59" t="inlineStr">
        <is>
          <t>좁쌀 진정 세트 토너+클리어 패드-30% off</t>
        </is>
      </c>
      <c r="H9643" s="59" t="n">
        <v>18</v>
      </c>
      <c r="I9643" s="59" t="n"/>
      <c r="J9643" s="59" t="n">
        <v>200801</v>
      </c>
      <c r="K9643" s="59" t="n"/>
      <c r="L9643" s="93" t="n">
        <v>667800</v>
      </c>
      <c r="M9643" s="93" t="n">
        <v>628733.7</v>
      </c>
      <c r="N9643" s="93" t="n">
        <v>145656</v>
      </c>
      <c r="O9643" s="148" t="n">
        <v>607090.9090909091</v>
      </c>
      <c r="P9643" s="93" t="inlineStr">
        <is>
          <t>카페24토너+패드 세트좁쌀 진정 세트 토너+클리어 패드-30% off200801</t>
        </is>
      </c>
    </row>
    <row r="9644" customFormat="1" s="93">
      <c r="B9644" s="127" t="n">
        <v>44102</v>
      </c>
      <c r="C9644" s="93">
        <f>TEXT(B9644,"aaa")</f>
        <v/>
      </c>
      <c r="D9644" s="59" t="n"/>
      <c r="E9644" s="59" t="inlineStr">
        <is>
          <t>수분 보충 세트</t>
        </is>
      </c>
      <c r="F9644" s="59" t="inlineStr">
        <is>
          <t>카페24</t>
        </is>
      </c>
      <c r="G9644" s="59" t="inlineStr">
        <is>
          <t>[20/09/28 부터] 어성초 77 토너 250ml + 어성초 70 로션 200ml -30%</t>
        </is>
      </c>
      <c r="H9644" s="59" t="n">
        <v>19</v>
      </c>
      <c r="I9644" s="59" t="n"/>
      <c r="J9644" s="59" t="n">
        <v>200801</v>
      </c>
      <c r="K9644" s="59" t="n"/>
      <c r="L9644" s="93" t="n">
        <v>704900</v>
      </c>
      <c r="M9644" s="93" t="n">
        <v>663663.35</v>
      </c>
      <c r="N9644" s="93" t="n">
        <v>140942</v>
      </c>
      <c r="O9644" s="148" t="n">
        <v>640818.1818181818</v>
      </c>
      <c r="P9644" s="93" t="inlineStr">
        <is>
          <t>카페24수분 보충 세트[20/09/28 부터] 어성초 77 토너 250ml + 어성초 70 로션 200ml -30%200801</t>
        </is>
      </c>
    </row>
    <row r="9645" customFormat="1" s="93">
      <c r="B9645" s="127" t="n">
        <v>44102</v>
      </c>
      <c r="C9645" s="93">
        <f>TEXT(B9645,"aaa")</f>
        <v/>
      </c>
      <c r="D9645" s="59" t="n"/>
      <c r="E9645" s="59" t="inlineStr">
        <is>
          <t>로션</t>
        </is>
      </c>
      <c r="F9645" s="59" t="inlineStr">
        <is>
          <t>카페24</t>
        </is>
      </c>
      <c r="G9645" s="59" t="inlineStr">
        <is>
          <t>어성초 70 데일리 릴리프 로션 1개 -20% off</t>
        </is>
      </c>
      <c r="H9645" s="59" t="n">
        <v>2</v>
      </c>
      <c r="I9645" s="59" t="n"/>
      <c r="J9645" s="59" t="n">
        <v>200801</v>
      </c>
      <c r="K9645" s="59" t="n"/>
      <c r="L9645" s="93" t="n">
        <v>44800</v>
      </c>
      <c r="M9645" s="93" t="n">
        <v>42179.2</v>
      </c>
      <c r="N9645" s="93" t="n">
        <v>8676</v>
      </c>
      <c r="O9645" s="148" t="n">
        <v>40727.27272727272</v>
      </c>
      <c r="P9645" s="93" t="inlineStr">
        <is>
          <t>카페24로션어성초 70 데일리 릴리프 로션 1개 -20% off200801</t>
        </is>
      </c>
    </row>
    <row r="9646" customFormat="1" s="93">
      <c r="B9646" s="127" t="n">
        <v>44102</v>
      </c>
      <c r="C9646" s="93">
        <f>TEXT(B9646,"aaa")</f>
        <v/>
      </c>
      <c r="D9646" s="59" t="n"/>
      <c r="E9646" s="59" t="inlineStr">
        <is>
          <t>로션</t>
        </is>
      </c>
      <c r="F9646" s="59" t="inlineStr">
        <is>
          <t>카페24</t>
        </is>
      </c>
      <c r="G9646" s="59" t="inlineStr">
        <is>
          <t>어성초 70 데일리 릴리프 로션 2개 -30% off</t>
        </is>
      </c>
      <c r="H9646" s="59" t="n">
        <v>1</v>
      </c>
      <c r="I9646" s="59" t="n"/>
      <c r="J9646" s="59" t="n">
        <v>200801</v>
      </c>
      <c r="K9646" s="59" t="n"/>
      <c r="L9646" s="93" t="n">
        <v>39200</v>
      </c>
      <c r="M9646" s="93" t="n">
        <v>36906.8</v>
      </c>
      <c r="N9646" s="93" t="n">
        <v>8676</v>
      </c>
      <c r="O9646" s="148" t="n">
        <v>35636.36363636363</v>
      </c>
      <c r="P9646" s="93" t="inlineStr">
        <is>
          <t>카페24로션어성초 70 데일리 릴리프 로션 2개 -30% off200801</t>
        </is>
      </c>
    </row>
    <row r="9647" customFormat="1" s="93">
      <c r="B9647" s="127" t="n">
        <v>44102</v>
      </c>
      <c r="C9647" s="93">
        <f>TEXT(B9647,"aaa")</f>
        <v/>
      </c>
      <c r="D9647" s="59" t="n"/>
      <c r="E9647" s="59" t="inlineStr">
        <is>
          <t>머드크림마스크</t>
        </is>
      </c>
      <c r="F9647" s="59" t="inlineStr">
        <is>
          <t>카페24</t>
        </is>
      </c>
      <c r="G9647" s="59" t="inlineStr">
        <is>
          <t>머드크림마스크 100ml</t>
        </is>
      </c>
      <c r="H9647" s="59" t="n">
        <v>3</v>
      </c>
      <c r="I9647" s="59" t="n"/>
      <c r="J9647" s="59" t="n">
        <v>200801</v>
      </c>
      <c r="K9647" s="59" t="n"/>
      <c r="L9647" s="93" t="n">
        <v>60000</v>
      </c>
      <c r="M9647" s="93" t="n">
        <v>56490</v>
      </c>
      <c r="N9647" s="93" t="n">
        <v>4326</v>
      </c>
      <c r="O9647" s="148" t="n">
        <v>54545.45454545454</v>
      </c>
      <c r="P9647" s="93" t="inlineStr">
        <is>
          <t>카페24머드크림마스크머드크림마스크 100ml200801</t>
        </is>
      </c>
    </row>
    <row r="9648" customFormat="1" s="93">
      <c r="B9648" s="127" t="n">
        <v>44102</v>
      </c>
      <c r="C9648" s="93">
        <f>TEXT(B9648,"aaa")</f>
        <v/>
      </c>
      <c r="D9648" s="59" t="n"/>
      <c r="E9648" s="59" t="inlineStr">
        <is>
          <t>마스크팩</t>
        </is>
      </c>
      <c r="F9648" s="59" t="inlineStr">
        <is>
          <t>카페24</t>
        </is>
      </c>
      <c r="G9648" s="59" t="inlineStr">
        <is>
          <t>마스크팩 1매</t>
        </is>
      </c>
      <c r="H9648" s="59" t="n">
        <v>3</v>
      </c>
      <c r="I9648" s="59" t="n"/>
      <c r="J9648" s="59" t="n">
        <v>200801</v>
      </c>
      <c r="K9648" s="59" t="n"/>
      <c r="L9648" s="93" t="n">
        <v>12000</v>
      </c>
      <c r="M9648" s="93" t="n">
        <v>11298</v>
      </c>
      <c r="N9648" s="93" t="n">
        <v>1191</v>
      </c>
      <c r="O9648" s="148" t="n">
        <v>10909.09090909091</v>
      </c>
      <c r="P9648" s="93" t="inlineStr">
        <is>
          <t>카페24마스크팩마스크팩 1매200801</t>
        </is>
      </c>
    </row>
    <row r="9649" customFormat="1" s="93">
      <c r="B9649" s="127" t="n">
        <v>44102</v>
      </c>
      <c r="C9649" s="93">
        <f>TEXT(B9649,"aaa")</f>
        <v/>
      </c>
      <c r="D9649" s="59" t="n"/>
      <c r="E9649" s="59" t="inlineStr">
        <is>
          <t>마스크팩</t>
        </is>
      </c>
      <c r="F9649" s="59" t="inlineStr">
        <is>
          <t>카페24</t>
        </is>
      </c>
      <c r="G9649" s="59" t="inlineStr">
        <is>
          <t>마스크팩 10매</t>
        </is>
      </c>
      <c r="H9649" s="59" t="n">
        <v>4</v>
      </c>
      <c r="I9649" s="59" t="n"/>
      <c r="J9649" s="59" t="n">
        <v>200801</v>
      </c>
      <c r="K9649" s="59" t="n"/>
      <c r="L9649" s="93" t="n">
        <v>80000</v>
      </c>
      <c r="M9649" s="93" t="n">
        <v>75320</v>
      </c>
      <c r="N9649" s="93" t="n">
        <v>15880</v>
      </c>
      <c r="O9649" s="148" t="n">
        <v>72727.27272727272</v>
      </c>
      <c r="P9649" s="93" t="inlineStr">
        <is>
          <t>카페24마스크팩마스크팩 10매200801</t>
        </is>
      </c>
    </row>
    <row r="9650" customFormat="1" s="93">
      <c r="B9650" s="127" t="n">
        <v>44102</v>
      </c>
      <c r="C9650" s="93">
        <f>TEXT(B9650,"aaa")</f>
        <v/>
      </c>
      <c r="D9650" s="59" t="n"/>
      <c r="E9650" s="59" t="inlineStr">
        <is>
          <t>토너</t>
        </is>
      </c>
      <c r="F9650" s="59" t="inlineStr">
        <is>
          <t>카페24</t>
        </is>
      </c>
      <c r="G9650" s="59" t="inlineStr">
        <is>
          <t>250ml</t>
        </is>
      </c>
      <c r="H9650" s="59" t="n">
        <v>27</v>
      </c>
      <c r="I9650" s="59" t="n"/>
      <c r="J9650" s="59" t="n">
        <v>200801</v>
      </c>
      <c r="K9650" s="59" t="n"/>
      <c r="L9650" s="93" t="n">
        <v>540000</v>
      </c>
      <c r="M9650" s="93" t="n">
        <v>508410</v>
      </c>
      <c r="N9650" s="93" t="n">
        <v>83160</v>
      </c>
      <c r="O9650" s="148" t="n">
        <v>490909.0909090909</v>
      </c>
      <c r="P9650" s="93" t="inlineStr">
        <is>
          <t>카페24토너250ml200801</t>
        </is>
      </c>
    </row>
    <row r="9651" customFormat="1" s="93">
      <c r="B9651" s="127" t="n">
        <v>44102</v>
      </c>
      <c r="C9651" s="93">
        <f>TEXT(B9651,"aaa")</f>
        <v/>
      </c>
      <c r="D9651" s="59" t="n"/>
      <c r="E9651" s="59" t="inlineStr">
        <is>
          <t>토너</t>
        </is>
      </c>
      <c r="F9651" s="59" t="inlineStr">
        <is>
          <t>카페24</t>
        </is>
      </c>
      <c r="G9651" s="59" t="inlineStr">
        <is>
          <t>250ml 2set</t>
        </is>
      </c>
      <c r="H9651" s="59" t="n">
        <v>26</v>
      </c>
      <c r="I9651" s="59" t="n"/>
      <c r="J9651" s="59" t="n">
        <v>200801</v>
      </c>
      <c r="K9651" s="59" t="n"/>
      <c r="L9651" s="93" t="n">
        <v>910000</v>
      </c>
      <c r="M9651" s="93" t="n">
        <v>856765</v>
      </c>
      <c r="N9651" s="93" t="n">
        <v>160160</v>
      </c>
      <c r="O9651" s="148" t="n">
        <v>827272.7272727272</v>
      </c>
      <c r="P9651" s="93" t="inlineStr">
        <is>
          <t>카페24토너250ml 2set200801</t>
        </is>
      </c>
    </row>
    <row r="9652" customFormat="1" s="93">
      <c r="B9652" s="127" t="n">
        <v>44102</v>
      </c>
      <c r="C9652" s="93">
        <f>TEXT(B9652,"aaa")</f>
        <v/>
      </c>
      <c r="D9652" s="59" t="n"/>
      <c r="E9652" s="59" t="inlineStr">
        <is>
          <t>토너</t>
        </is>
      </c>
      <c r="F9652" s="59" t="inlineStr">
        <is>
          <t>카페24</t>
        </is>
      </c>
      <c r="G9652" s="59" t="inlineStr">
        <is>
          <t>500ml</t>
        </is>
      </c>
      <c r="H9652" s="59" t="n">
        <v>41</v>
      </c>
      <c r="I9652" s="59" t="n"/>
      <c r="J9652" s="59" t="n">
        <v>200801</v>
      </c>
      <c r="K9652" s="59" t="n"/>
      <c r="L9652" s="93" t="n">
        <v>1353000</v>
      </c>
      <c r="M9652" s="93" t="n">
        <v>1273849.5</v>
      </c>
      <c r="N9652" s="93" t="n">
        <v>177530</v>
      </c>
      <c r="O9652" s="148" t="n">
        <v>1230000</v>
      </c>
      <c r="P9652" s="93" t="inlineStr">
        <is>
          <t>카페24토너500ml200801</t>
        </is>
      </c>
    </row>
    <row r="9653" customFormat="1" s="93">
      <c r="B9653" s="127" t="n">
        <v>44102</v>
      </c>
      <c r="C9653" s="93">
        <f>TEXT(B9653,"aaa")</f>
        <v/>
      </c>
      <c r="D9653" s="59" t="n"/>
      <c r="E9653" s="59" t="inlineStr">
        <is>
          <t>토너</t>
        </is>
      </c>
      <c r="F9653" s="59" t="inlineStr">
        <is>
          <t>카페24</t>
        </is>
      </c>
      <c r="G9653" s="59" t="inlineStr">
        <is>
          <t>스킨팩 화장솜 60P</t>
        </is>
      </c>
      <c r="H9653" s="59" t="n">
        <v>32</v>
      </c>
      <c r="I9653" s="59" t="n"/>
      <c r="J9653" s="59" t="n">
        <v>200801</v>
      </c>
      <c r="K9653" s="59" t="n"/>
      <c r="L9653" s="93" t="n">
        <v>96000</v>
      </c>
      <c r="M9653" s="93" t="n">
        <v>90384</v>
      </c>
      <c r="N9653" s="93" t="n">
        <v>35520</v>
      </c>
      <c r="O9653" s="148" t="n">
        <v>87272.72727272726</v>
      </c>
      <c r="P9653" s="93" t="inlineStr">
        <is>
          <t>카페24토너스킨팩 화장솜 60P200801</t>
        </is>
      </c>
    </row>
    <row r="9654" customFormat="1" s="93">
      <c r="B9654" s="127" t="n">
        <v>44102</v>
      </c>
      <c r="C9654" s="93">
        <f>TEXT(B9654,"aaa")</f>
        <v/>
      </c>
      <c r="D9654" s="59" t="n"/>
      <c r="E9654" s="59" t="inlineStr">
        <is>
          <t>앰플</t>
        </is>
      </c>
      <c r="F9654" s="59" t="inlineStr">
        <is>
          <t>카페24</t>
        </is>
      </c>
      <c r="G9654" s="59" t="inlineStr">
        <is>
          <t>앰플 30ml</t>
        </is>
      </c>
      <c r="H9654" s="59" t="n">
        <v>15</v>
      </c>
      <c r="I9654" s="59" t="n"/>
      <c r="J9654" s="59" t="n">
        <v>200801</v>
      </c>
      <c r="K9654" s="59" t="n"/>
      <c r="L9654" s="93" t="n">
        <v>420000</v>
      </c>
      <c r="M9654" s="93" t="n">
        <v>395430</v>
      </c>
      <c r="N9654" s="93" t="n">
        <v>50955</v>
      </c>
      <c r="O9654" s="148" t="n">
        <v>381818.1818181818</v>
      </c>
      <c r="P9654" s="93" t="inlineStr">
        <is>
          <t>카페24앰플앰플 30ml200801</t>
        </is>
      </c>
    </row>
    <row r="9655" customFormat="1" s="93">
      <c r="B9655" s="127" t="n">
        <v>44102</v>
      </c>
      <c r="C9655" s="93">
        <f>TEXT(B9655,"aaa")</f>
        <v/>
      </c>
      <c r="D9655" s="59" t="n"/>
      <c r="E9655" s="59" t="inlineStr">
        <is>
          <t>수딩크림</t>
        </is>
      </c>
      <c r="F9655" s="59" t="inlineStr">
        <is>
          <t>카페24</t>
        </is>
      </c>
      <c r="G9655" s="59" t="inlineStr">
        <is>
          <t>수딩크림 100ml</t>
        </is>
      </c>
      <c r="H9655" s="59" t="n">
        <v>4</v>
      </c>
      <c r="I9655" s="59" t="n"/>
      <c r="J9655" s="59" t="n">
        <v>200801</v>
      </c>
      <c r="K9655" s="59" t="n"/>
      <c r="L9655" s="93" t="n">
        <v>152000</v>
      </c>
      <c r="M9655" s="93" t="n">
        <v>143108</v>
      </c>
      <c r="N9655" s="93" t="n">
        <v>12180</v>
      </c>
      <c r="O9655" s="148" t="n">
        <v>138181.8181818182</v>
      </c>
      <c r="P9655" s="93" t="inlineStr">
        <is>
          <t>카페24수딩크림수딩크림 100ml200801</t>
        </is>
      </c>
    </row>
    <row r="9656" customFormat="1" s="93">
      <c r="B9656" s="127" t="n">
        <v>44102</v>
      </c>
      <c r="C9656" s="93">
        <f>TEXT(B9656,"aaa")</f>
        <v/>
      </c>
      <c r="D9656" s="59" t="n"/>
      <c r="E9656" s="59" t="inlineStr">
        <is>
          <t>클렌징폼</t>
        </is>
      </c>
      <c r="F9656" s="59" t="inlineStr">
        <is>
          <t>카페24</t>
        </is>
      </c>
      <c r="G9656" s="59" t="inlineStr">
        <is>
          <t>클렌징폼 120ml</t>
        </is>
      </c>
      <c r="H9656" s="59" t="n">
        <v>2</v>
      </c>
      <c r="I9656" s="59" t="n"/>
      <c r="J9656" s="59" t="n">
        <v>200801</v>
      </c>
      <c r="K9656" s="59" t="n"/>
      <c r="L9656" s="93" t="n">
        <v>26000</v>
      </c>
      <c r="M9656" s="93" t="n">
        <v>24479</v>
      </c>
      <c r="N9656" s="93" t="n">
        <v>5500</v>
      </c>
      <c r="O9656" s="148" t="n">
        <v>23636.36363636364</v>
      </c>
      <c r="P9656" s="93" t="inlineStr">
        <is>
          <t>카페24클렌징폼클렌징폼 120ml200801</t>
        </is>
      </c>
    </row>
    <row r="9657" customFormat="1" s="93">
      <c r="B9657" s="127" t="n">
        <v>44102</v>
      </c>
      <c r="C9657" s="93">
        <f>TEXT(B9657,"aaa")</f>
        <v/>
      </c>
      <c r="D9657" s="59" t="n"/>
      <c r="E9657" s="59" t="inlineStr">
        <is>
          <t>클렌징폼</t>
        </is>
      </c>
      <c r="F9657" s="59" t="inlineStr">
        <is>
          <t>카페24</t>
        </is>
      </c>
      <c r="G9657" s="59" t="inlineStr">
        <is>
          <t>클렌징폼 120ml 2set</t>
        </is>
      </c>
      <c r="H9657" s="59" t="n">
        <v>1</v>
      </c>
      <c r="I9657" s="59" t="n"/>
      <c r="J9657" s="59" t="n">
        <v>200801</v>
      </c>
      <c r="K9657" s="59" t="n"/>
      <c r="L9657" s="93" t="n">
        <v>24000</v>
      </c>
      <c r="M9657" s="93" t="n">
        <v>22596</v>
      </c>
      <c r="N9657" s="93" t="n">
        <v>2460</v>
      </c>
      <c r="O9657" s="148" t="n">
        <v>21818.18181818182</v>
      </c>
      <c r="P9657" s="93" t="inlineStr">
        <is>
          <t>카페24클렌징폼클렌징폼 120ml 2set200801</t>
        </is>
      </c>
    </row>
    <row r="9658" customFormat="1" s="93">
      <c r="B9658" s="127" t="n">
        <v>44102</v>
      </c>
      <c r="C9658" s="93">
        <f>TEXT(B9658,"aaa")</f>
        <v/>
      </c>
      <c r="D9658" s="59" t="n"/>
      <c r="E9658" s="59" t="inlineStr">
        <is>
          <t>바디워시</t>
        </is>
      </c>
      <c r="F9658" s="59" t="inlineStr">
        <is>
          <t>카페24</t>
        </is>
      </c>
      <c r="G9658" s="59" t="inlineStr">
        <is>
          <t>바디워시 1개 -30% off</t>
        </is>
      </c>
      <c r="H9658" s="59" t="n">
        <v>2</v>
      </c>
      <c r="I9658" s="59" t="n"/>
      <c r="J9658" s="59" t="n">
        <v>200801</v>
      </c>
      <c r="K9658" s="59" t="n"/>
      <c r="L9658" s="93" t="n">
        <v>36400</v>
      </c>
      <c r="M9658" s="93" t="n">
        <v>34270.6</v>
      </c>
      <c r="N9658" s="93" t="n">
        <v>8170</v>
      </c>
      <c r="O9658" s="148" t="n">
        <v>33090.90909090909</v>
      </c>
      <c r="P9658" s="93" t="inlineStr">
        <is>
          <t>카페24바디워시바디워시 1개 -30% off200801</t>
        </is>
      </c>
    </row>
    <row r="9659" customFormat="1" s="93">
      <c r="B9659" s="127" t="n">
        <v>44102</v>
      </c>
      <c r="C9659" s="93">
        <f>TEXT(B9659,"aaa")</f>
        <v/>
      </c>
      <c r="D9659" s="59" t="n"/>
      <c r="E9659" s="59" t="inlineStr">
        <is>
          <t>토너</t>
        </is>
      </c>
      <c r="F9659" s="59" t="inlineStr">
        <is>
          <t>화해</t>
        </is>
      </c>
      <c r="G9659" s="59" t="inlineStr">
        <is>
          <t>250ml</t>
        </is>
      </c>
      <c r="H9659" s="59" t="n">
        <v>6</v>
      </c>
      <c r="I9659" s="59" t="n"/>
      <c r="J9659" s="59" t="n">
        <v>200801</v>
      </c>
      <c r="K9659" s="59" t="n"/>
      <c r="L9659" s="93" t="n">
        <v>120000</v>
      </c>
      <c r="M9659" s="93" t="n">
        <v>86400</v>
      </c>
      <c r="N9659" s="93" t="n">
        <v>18480</v>
      </c>
      <c r="O9659" s="148" t="n">
        <v>109090.9090909091</v>
      </c>
      <c r="P9659" s="93" t="inlineStr">
        <is>
          <t>화해토너250ml200801</t>
        </is>
      </c>
    </row>
    <row r="9660" customFormat="1" s="93">
      <c r="B9660" s="127" t="n">
        <v>44103</v>
      </c>
      <c r="C9660" s="93">
        <f>TEXT(B9660,"aaa")</f>
        <v/>
      </c>
      <c r="D9660" s="59" t="n"/>
      <c r="E9660" s="59" t="inlineStr">
        <is>
          <t>토너</t>
        </is>
      </c>
      <c r="F9660" s="59" t="inlineStr">
        <is>
          <t>스타일쉐어</t>
        </is>
      </c>
      <c r="G9660" s="59" t="inlineStr">
        <is>
          <t>250ml</t>
        </is>
      </c>
      <c r="H9660" s="59" t="n">
        <v>4</v>
      </c>
      <c r="I9660" s="59" t="n"/>
      <c r="J9660" s="59" t="n">
        <v>200801</v>
      </c>
      <c r="K9660" s="59" t="n"/>
      <c r="L9660" s="93" t="n">
        <v>80000</v>
      </c>
      <c r="M9660" s="93" t="n">
        <v>60000</v>
      </c>
      <c r="N9660" s="93" t="n">
        <v>12320</v>
      </c>
      <c r="O9660" s="148" t="n">
        <v>72727.27272727272</v>
      </c>
      <c r="P9660" s="93" t="inlineStr">
        <is>
          <t>스타일쉐어토너250ml200801</t>
        </is>
      </c>
    </row>
    <row r="9661" customFormat="1" s="93">
      <c r="B9661" s="127" t="n">
        <v>44103</v>
      </c>
      <c r="C9661" s="93">
        <f>TEXT(B9661,"aaa")</f>
        <v/>
      </c>
      <c r="D9661" s="59" t="n"/>
      <c r="E9661" s="59" t="inlineStr">
        <is>
          <t>선크림</t>
        </is>
      </c>
      <c r="F9661" s="59" t="inlineStr">
        <is>
          <t>카페24</t>
        </is>
      </c>
      <c r="G9661" s="59" t="inlineStr">
        <is>
          <t>선크림 50ml</t>
        </is>
      </c>
      <c r="H9661" s="59" t="n">
        <v>3</v>
      </c>
      <c r="I9661" s="59" t="n"/>
      <c r="J9661" s="59" t="n">
        <v>200801</v>
      </c>
      <c r="K9661" s="59" t="n"/>
      <c r="L9661" s="93" t="n">
        <v>60000</v>
      </c>
      <c r="M9661" s="93" t="n">
        <v>56490</v>
      </c>
      <c r="N9661" s="93" t="n">
        <v>7035</v>
      </c>
      <c r="O9661" s="148" t="n">
        <v>54545.45454545454</v>
      </c>
      <c r="P9661" s="93" t="inlineStr">
        <is>
          <t>카페24선크림선크림 50ml200801</t>
        </is>
      </c>
    </row>
    <row r="9662" customFormat="1" s="93">
      <c r="B9662" s="127" t="n">
        <v>44103</v>
      </c>
      <c r="C9662" s="93">
        <f>TEXT(B9662,"aaa")</f>
        <v/>
      </c>
      <c r="D9662" s="59" t="n"/>
      <c r="E9662" s="59" t="inlineStr">
        <is>
          <t>선크림</t>
        </is>
      </c>
      <c r="F9662" s="59" t="inlineStr">
        <is>
          <t>카페24</t>
        </is>
      </c>
      <c r="G9662" s="59" t="inlineStr">
        <is>
          <t>선크림 50ml  2set</t>
        </is>
      </c>
      <c r="H9662" s="59" t="n">
        <v>1</v>
      </c>
      <c r="I9662" s="59" t="n"/>
      <c r="J9662" s="59" t="n">
        <v>200801</v>
      </c>
      <c r="K9662" s="59" t="n"/>
      <c r="L9662" s="93" t="n">
        <v>35000</v>
      </c>
      <c r="M9662" s="93" t="n">
        <v>32952.5</v>
      </c>
      <c r="N9662" s="93" t="n">
        <v>4690</v>
      </c>
      <c r="O9662" s="148" t="n">
        <v>31818.18181818182</v>
      </c>
      <c r="P9662" s="93" t="inlineStr">
        <is>
          <t>카페24선크림선크림 50ml  2set200801</t>
        </is>
      </c>
    </row>
    <row r="9663" customFormat="1" s="93">
      <c r="B9663" s="127" t="n">
        <v>44103</v>
      </c>
      <c r="C9663" s="93">
        <f>TEXT(B9663,"aaa")</f>
        <v/>
      </c>
      <c r="D9663" s="59" t="n"/>
      <c r="E9663" s="59" t="inlineStr">
        <is>
          <t>어성초진정패키지</t>
        </is>
      </c>
      <c r="F9663" s="59" t="inlineStr">
        <is>
          <t>카페24</t>
        </is>
      </c>
      <c r="G9663" s="59" t="inlineStr">
        <is>
          <t>어성초 진정패키지세트</t>
        </is>
      </c>
      <c r="H9663" s="59" t="n">
        <v>1</v>
      </c>
      <c r="I9663" s="59" t="n"/>
      <c r="J9663" s="59" t="n">
        <v>200801</v>
      </c>
      <c r="K9663" s="59" t="n"/>
      <c r="L9663" s="93" t="n">
        <v>99000</v>
      </c>
      <c r="M9663" s="93" t="n">
        <v>93208.5</v>
      </c>
      <c r="N9663" s="93" t="n">
        <v>15137</v>
      </c>
      <c r="O9663" s="148" t="n">
        <v>90000</v>
      </c>
      <c r="P9663" s="93" t="inlineStr">
        <is>
          <t>카페24어성초진정패키지어성초 진정패키지세트200801</t>
        </is>
      </c>
    </row>
    <row r="9664" customFormat="1" s="93">
      <c r="B9664" s="127" t="n">
        <v>44103</v>
      </c>
      <c r="C9664" s="93">
        <f>TEXT(B9664,"aaa")</f>
        <v/>
      </c>
      <c r="D9664" s="59" t="n"/>
      <c r="E9664" s="59" t="inlineStr">
        <is>
          <t>클리어 패드</t>
        </is>
      </c>
      <c r="F9664" s="59" t="inlineStr">
        <is>
          <t>카페24</t>
        </is>
      </c>
      <c r="G9664" s="59" t="inlineStr">
        <is>
          <t>어성초 77 클리어 패드 1개-20% off</t>
        </is>
      </c>
      <c r="H9664" s="59" t="n">
        <v>18</v>
      </c>
      <c r="I9664" s="59" t="n"/>
      <c r="J9664" s="59" t="n">
        <v>200801</v>
      </c>
      <c r="K9664" s="59" t="n"/>
      <c r="L9664" s="93" t="n">
        <v>403200</v>
      </c>
      <c r="M9664" s="93" t="n">
        <v>379612.8</v>
      </c>
      <c r="N9664" s="93" t="n">
        <v>90216</v>
      </c>
      <c r="O9664" s="148" t="n">
        <v>366545.4545454545</v>
      </c>
      <c r="P9664" s="93" t="inlineStr">
        <is>
          <t>카페24클리어 패드어성초 77 클리어 패드 1개-20% off200801</t>
        </is>
      </c>
    </row>
    <row r="9665" customFormat="1" s="93">
      <c r="B9665" s="127" t="n">
        <v>44103</v>
      </c>
      <c r="C9665" s="93">
        <f>TEXT(B9665,"aaa")</f>
        <v/>
      </c>
      <c r="D9665" s="59" t="n"/>
      <c r="E9665" s="59" t="inlineStr">
        <is>
          <t>클리어 패드</t>
        </is>
      </c>
      <c r="F9665" s="59" t="inlineStr">
        <is>
          <t>카페24</t>
        </is>
      </c>
      <c r="G9665" s="59" t="inlineStr">
        <is>
          <t>어성초 77 클리어 패드 2개-30% off</t>
        </is>
      </c>
      <c r="H9665" s="59" t="n">
        <v>8</v>
      </c>
      <c r="I9665" s="59" t="n"/>
      <c r="J9665" s="59" t="n">
        <v>200801</v>
      </c>
      <c r="K9665" s="59" t="n"/>
      <c r="L9665" s="93" t="n">
        <v>313600</v>
      </c>
      <c r="M9665" s="93" t="n">
        <v>295254.4</v>
      </c>
      <c r="N9665" s="93" t="n">
        <v>80192</v>
      </c>
      <c r="O9665" s="148" t="n">
        <v>285090.9090909091</v>
      </c>
      <c r="P9665" s="93" t="inlineStr">
        <is>
          <t>카페24클리어 패드어성초 77 클리어 패드 2개-30% off200801</t>
        </is>
      </c>
    </row>
    <row r="9666" customFormat="1" s="93">
      <c r="B9666" s="127" t="n">
        <v>44103</v>
      </c>
      <c r="C9666" s="93">
        <f>TEXT(B9666,"aaa")</f>
        <v/>
      </c>
      <c r="D9666" s="59" t="n"/>
      <c r="E9666" s="59" t="inlineStr">
        <is>
          <t>토너+패드 세트</t>
        </is>
      </c>
      <c r="F9666" s="59" t="inlineStr">
        <is>
          <t>카페24</t>
        </is>
      </c>
      <c r="G9666" s="59" t="inlineStr">
        <is>
          <t>좁쌀 진정 세트 토너+클리어 패드-30% off</t>
        </is>
      </c>
      <c r="H9666" s="59" t="n">
        <v>13</v>
      </c>
      <c r="I9666" s="59" t="n"/>
      <c r="J9666" s="59" t="n">
        <v>200801</v>
      </c>
      <c r="K9666" s="59" t="n"/>
      <c r="L9666" s="93" t="n">
        <v>482300</v>
      </c>
      <c r="M9666" s="93" t="n">
        <v>454085.45</v>
      </c>
      <c r="N9666" s="93" t="n">
        <v>105196</v>
      </c>
      <c r="O9666" s="148" t="n">
        <v>438454.5454545454</v>
      </c>
      <c r="P9666" s="93" t="inlineStr">
        <is>
          <t>카페24토너+패드 세트좁쌀 진정 세트 토너+클리어 패드-30% off200801</t>
        </is>
      </c>
    </row>
    <row r="9667" customFormat="1" s="93">
      <c r="B9667" s="127" t="n">
        <v>44103</v>
      </c>
      <c r="C9667" s="93">
        <f>TEXT(B9667,"aaa")</f>
        <v/>
      </c>
      <c r="D9667" s="59" t="n"/>
      <c r="E9667" s="59" t="inlineStr">
        <is>
          <t>수분 보충 세트</t>
        </is>
      </c>
      <c r="F9667" s="59" t="inlineStr">
        <is>
          <t>카페24</t>
        </is>
      </c>
      <c r="G9667" s="59" t="inlineStr">
        <is>
          <t>[20/09/28 부터] 어성초 77 토너 250ml + 어성초 70 로션 200ml -30%</t>
        </is>
      </c>
      <c r="H9667" s="59" t="n">
        <v>15</v>
      </c>
      <c r="I9667" s="59" t="n"/>
      <c r="J9667" s="59" t="n">
        <v>200801</v>
      </c>
      <c r="K9667" s="59" t="n"/>
      <c r="L9667" s="93" t="n">
        <v>556500</v>
      </c>
      <c r="M9667" s="93" t="n">
        <v>523944.75</v>
      </c>
      <c r="N9667" s="93" t="n">
        <v>111270</v>
      </c>
      <c r="O9667" s="148" t="n">
        <v>505909.0909090909</v>
      </c>
      <c r="P9667" s="93" t="inlineStr">
        <is>
          <t>카페24수분 보충 세트[20/09/28 부터] 어성초 77 토너 250ml + 어성초 70 로션 200ml -30%200801</t>
        </is>
      </c>
    </row>
    <row r="9668" customFormat="1" s="93">
      <c r="B9668" s="127" t="n">
        <v>44103</v>
      </c>
      <c r="C9668" s="93">
        <f>TEXT(B9668,"aaa")</f>
        <v/>
      </c>
      <c r="D9668" s="59" t="n"/>
      <c r="E9668" s="59" t="inlineStr">
        <is>
          <t>로션</t>
        </is>
      </c>
      <c r="F9668" s="59" t="inlineStr">
        <is>
          <t>카페24</t>
        </is>
      </c>
      <c r="G9668" s="59" t="inlineStr">
        <is>
          <t>어성초 70 데일리 릴리프 로션 1개 -20% off</t>
        </is>
      </c>
      <c r="H9668" s="59" t="n">
        <v>2</v>
      </c>
      <c r="I9668" s="59" t="n"/>
      <c r="J9668" s="59" t="n">
        <v>200801</v>
      </c>
      <c r="K9668" s="59" t="n"/>
      <c r="L9668" s="93" t="n">
        <v>44800</v>
      </c>
      <c r="M9668" s="93" t="n">
        <v>42179.2</v>
      </c>
      <c r="N9668" s="93" t="n">
        <v>8676</v>
      </c>
      <c r="O9668" s="148" t="n">
        <v>40727.27272727272</v>
      </c>
      <c r="P9668" s="93" t="inlineStr">
        <is>
          <t>카페24로션어성초 70 데일리 릴리프 로션 1개 -20% off200801</t>
        </is>
      </c>
    </row>
    <row r="9669" customFormat="1" s="93">
      <c r="B9669" s="127" t="n">
        <v>44103</v>
      </c>
      <c r="C9669" s="93">
        <f>TEXT(B9669,"aaa")</f>
        <v/>
      </c>
      <c r="D9669" s="59" t="n"/>
      <c r="E9669" s="59" t="inlineStr">
        <is>
          <t>로션</t>
        </is>
      </c>
      <c r="F9669" s="59" t="inlineStr">
        <is>
          <t>카페24</t>
        </is>
      </c>
      <c r="G9669" s="59" t="inlineStr">
        <is>
          <t>어성초 70 데일리 릴리프 로션 2개 -30% off</t>
        </is>
      </c>
      <c r="H9669" s="59" t="n">
        <v>2</v>
      </c>
      <c r="I9669" s="59" t="n"/>
      <c r="J9669" s="59" t="n">
        <v>200801</v>
      </c>
      <c r="K9669" s="59" t="n"/>
      <c r="L9669" s="93" t="n">
        <v>78400</v>
      </c>
      <c r="M9669" s="93" t="n">
        <v>73813.60000000001</v>
      </c>
      <c r="N9669" s="93" t="n">
        <v>17352</v>
      </c>
      <c r="O9669" s="148" t="n">
        <v>71272.72727272726</v>
      </c>
      <c r="P9669" s="93" t="inlineStr">
        <is>
          <t>카페24로션어성초 70 데일리 릴리프 로션 2개 -30% off200801</t>
        </is>
      </c>
    </row>
    <row r="9670" customFormat="1" s="93">
      <c r="B9670" s="127" t="n">
        <v>44103</v>
      </c>
      <c r="C9670" s="93">
        <f>TEXT(B9670,"aaa")</f>
        <v/>
      </c>
      <c r="D9670" s="59" t="n"/>
      <c r="E9670" s="59" t="inlineStr">
        <is>
          <t>머드크림마스크</t>
        </is>
      </c>
      <c r="F9670" s="59" t="inlineStr">
        <is>
          <t>카페24</t>
        </is>
      </c>
      <c r="G9670" s="59" t="inlineStr">
        <is>
          <t>머드크림마스크 100ml</t>
        </is>
      </c>
      <c r="H9670" s="59" t="n">
        <v>2</v>
      </c>
      <c r="I9670" s="59" t="n"/>
      <c r="J9670" s="59" t="n">
        <v>200801</v>
      </c>
      <c r="K9670" s="59" t="n"/>
      <c r="L9670" s="93" t="n">
        <v>40000</v>
      </c>
      <c r="M9670" s="93" t="n">
        <v>37660</v>
      </c>
      <c r="N9670" s="93" t="n">
        <v>2884</v>
      </c>
      <c r="O9670" s="148" t="n">
        <v>36363.63636363636</v>
      </c>
      <c r="P9670" s="93" t="inlineStr">
        <is>
          <t>카페24머드크림마스크머드크림마스크 100ml200801</t>
        </is>
      </c>
    </row>
    <row r="9671" customFormat="1" s="93">
      <c r="B9671" s="127" t="n">
        <v>44103</v>
      </c>
      <c r="C9671" s="93">
        <f>TEXT(B9671,"aaa")</f>
        <v/>
      </c>
      <c r="D9671" s="59" t="n"/>
      <c r="E9671" s="59" t="inlineStr">
        <is>
          <t>마스크팩</t>
        </is>
      </c>
      <c r="F9671" s="59" t="inlineStr">
        <is>
          <t>카페24</t>
        </is>
      </c>
      <c r="G9671" s="59" t="inlineStr">
        <is>
          <t>마스크팩 1매</t>
        </is>
      </c>
      <c r="H9671" s="59" t="n">
        <v>1</v>
      </c>
      <c r="I9671" s="59" t="n"/>
      <c r="J9671" s="59" t="n">
        <v>200801</v>
      </c>
      <c r="K9671" s="59" t="n"/>
      <c r="L9671" s="93" t="n">
        <v>4000</v>
      </c>
      <c r="M9671" s="93" t="n">
        <v>3766</v>
      </c>
      <c r="N9671" s="93" t="n">
        <v>397</v>
      </c>
      <c r="O9671" s="148" t="n">
        <v>3636.363636363636</v>
      </c>
      <c r="P9671" s="93" t="inlineStr">
        <is>
          <t>카페24마스크팩마스크팩 1매200801</t>
        </is>
      </c>
    </row>
    <row r="9672" customFormat="1" s="93">
      <c r="B9672" s="127" t="n">
        <v>44103</v>
      </c>
      <c r="C9672" s="93">
        <f>TEXT(B9672,"aaa")</f>
        <v/>
      </c>
      <c r="D9672" s="59" t="n"/>
      <c r="E9672" s="59" t="inlineStr">
        <is>
          <t>마스크팩</t>
        </is>
      </c>
      <c r="F9672" s="59" t="inlineStr">
        <is>
          <t>카페24</t>
        </is>
      </c>
      <c r="G9672" s="59" t="inlineStr">
        <is>
          <t>마스크팩 10매</t>
        </is>
      </c>
      <c r="H9672" s="59" t="n">
        <v>7</v>
      </c>
      <c r="I9672" s="59" t="n"/>
      <c r="J9672" s="59" t="n">
        <v>200801</v>
      </c>
      <c r="K9672" s="59" t="n"/>
      <c r="L9672" s="93" t="n">
        <v>140000</v>
      </c>
      <c r="M9672" s="93" t="n">
        <v>131810</v>
      </c>
      <c r="N9672" s="93" t="n">
        <v>27790</v>
      </c>
      <c r="O9672" s="148" t="n">
        <v>127272.7272727273</v>
      </c>
      <c r="P9672" s="93" t="inlineStr">
        <is>
          <t>카페24마스크팩마스크팩 10매200801</t>
        </is>
      </c>
    </row>
    <row r="9673" customFormat="1" s="93">
      <c r="B9673" s="127" t="n">
        <v>44103</v>
      </c>
      <c r="C9673" s="93">
        <f>TEXT(B9673,"aaa")</f>
        <v/>
      </c>
      <c r="D9673" s="59" t="n"/>
      <c r="E9673" s="59" t="inlineStr">
        <is>
          <t>토너</t>
        </is>
      </c>
      <c r="F9673" s="59" t="inlineStr">
        <is>
          <t>카페24</t>
        </is>
      </c>
      <c r="G9673" s="59" t="inlineStr">
        <is>
          <t>250ml</t>
        </is>
      </c>
      <c r="H9673" s="59" t="n">
        <v>30</v>
      </c>
      <c r="I9673" s="59" t="n"/>
      <c r="J9673" s="59" t="n">
        <v>200801</v>
      </c>
      <c r="K9673" s="59" t="n"/>
      <c r="L9673" s="93" t="n">
        <v>600000</v>
      </c>
      <c r="M9673" s="93" t="n">
        <v>564900</v>
      </c>
      <c r="N9673" s="93" t="n">
        <v>92400</v>
      </c>
      <c r="O9673" s="148" t="n">
        <v>545454.5454545454</v>
      </c>
      <c r="P9673" s="93" t="inlineStr">
        <is>
          <t>카페24토너250ml200801</t>
        </is>
      </c>
    </row>
    <row r="9674" customFormat="1" s="93">
      <c r="B9674" s="127" t="n">
        <v>44103</v>
      </c>
      <c r="C9674" s="93">
        <f>TEXT(B9674,"aaa")</f>
        <v/>
      </c>
      <c r="D9674" s="59" t="n"/>
      <c r="E9674" s="59" t="inlineStr">
        <is>
          <t>토너</t>
        </is>
      </c>
      <c r="F9674" s="59" t="inlineStr">
        <is>
          <t>카페24</t>
        </is>
      </c>
      <c r="G9674" s="59" t="inlineStr">
        <is>
          <t>250ml 2set</t>
        </is>
      </c>
      <c r="H9674" s="59" t="n">
        <v>14</v>
      </c>
      <c r="I9674" s="59" t="n"/>
      <c r="J9674" s="59" t="n">
        <v>200801</v>
      </c>
      <c r="K9674" s="59" t="n"/>
      <c r="L9674" s="93" t="n">
        <v>490000</v>
      </c>
      <c r="M9674" s="93" t="n">
        <v>461335</v>
      </c>
      <c r="N9674" s="93" t="n">
        <v>86240</v>
      </c>
      <c r="O9674" s="148" t="n">
        <v>445454.5454545454</v>
      </c>
      <c r="P9674" s="93" t="inlineStr">
        <is>
          <t>카페24토너250ml 2set200801</t>
        </is>
      </c>
    </row>
    <row r="9675" customFormat="1" s="93">
      <c r="B9675" s="127" t="n">
        <v>44103</v>
      </c>
      <c r="C9675" s="93">
        <f>TEXT(B9675,"aaa")</f>
        <v/>
      </c>
      <c r="D9675" s="59" t="n"/>
      <c r="E9675" s="59" t="inlineStr">
        <is>
          <t>토너</t>
        </is>
      </c>
      <c r="F9675" s="59" t="inlineStr">
        <is>
          <t>카페24</t>
        </is>
      </c>
      <c r="G9675" s="59" t="inlineStr">
        <is>
          <t>500ml</t>
        </is>
      </c>
      <c r="H9675" s="59" t="n">
        <v>21</v>
      </c>
      <c r="I9675" s="59" t="n"/>
      <c r="J9675" s="59" t="n">
        <v>200801</v>
      </c>
      <c r="K9675" s="59" t="n"/>
      <c r="L9675" s="93" t="n">
        <v>693000</v>
      </c>
      <c r="M9675" s="93" t="n">
        <v>652459.5</v>
      </c>
      <c r="N9675" s="93" t="n">
        <v>90930</v>
      </c>
      <c r="O9675" s="148" t="n">
        <v>630000</v>
      </c>
      <c r="P9675" s="93" t="inlineStr">
        <is>
          <t>카페24토너500ml200801</t>
        </is>
      </c>
    </row>
    <row r="9676" customFormat="1" s="93">
      <c r="B9676" s="127" t="n">
        <v>44103</v>
      </c>
      <c r="C9676" s="93">
        <f>TEXT(B9676,"aaa")</f>
        <v/>
      </c>
      <c r="D9676" s="59" t="n"/>
      <c r="E9676" s="59" t="inlineStr">
        <is>
          <t>토너</t>
        </is>
      </c>
      <c r="F9676" s="59" t="inlineStr">
        <is>
          <t>카페24</t>
        </is>
      </c>
      <c r="G9676" s="59" t="inlineStr">
        <is>
          <t>스킨팩 화장솜 60P</t>
        </is>
      </c>
      <c r="H9676" s="59" t="n">
        <v>32</v>
      </c>
      <c r="I9676" s="59" t="n"/>
      <c r="J9676" s="59" t="n">
        <v>200801</v>
      </c>
      <c r="K9676" s="59" t="n"/>
      <c r="L9676" s="93" t="n">
        <v>96000</v>
      </c>
      <c r="M9676" s="93" t="n">
        <v>90384</v>
      </c>
      <c r="N9676" s="93" t="n">
        <v>35520</v>
      </c>
      <c r="O9676" s="148" t="n">
        <v>87272.72727272726</v>
      </c>
      <c r="P9676" s="93" t="inlineStr">
        <is>
          <t>카페24토너스킨팩 화장솜 60P200801</t>
        </is>
      </c>
    </row>
    <row r="9677" customFormat="1" s="93">
      <c r="B9677" s="127" t="n">
        <v>44103</v>
      </c>
      <c r="C9677" s="93">
        <f>TEXT(B9677,"aaa")</f>
        <v/>
      </c>
      <c r="D9677" s="59" t="n"/>
      <c r="E9677" s="59" t="inlineStr">
        <is>
          <t>앰플</t>
        </is>
      </c>
      <c r="F9677" s="59" t="inlineStr">
        <is>
          <t>카페24</t>
        </is>
      </c>
      <c r="G9677" s="59" t="inlineStr">
        <is>
          <t>앰플 30ml</t>
        </is>
      </c>
      <c r="H9677" s="59" t="n">
        <v>24</v>
      </c>
      <c r="I9677" s="59" t="n"/>
      <c r="J9677" s="59" t="n">
        <v>200801</v>
      </c>
      <c r="K9677" s="59" t="n"/>
      <c r="L9677" s="93" t="n">
        <v>672000</v>
      </c>
      <c r="M9677" s="93" t="n">
        <v>632688</v>
      </c>
      <c r="N9677" s="93" t="n">
        <v>81528</v>
      </c>
      <c r="O9677" s="148" t="n">
        <v>610909.0909090908</v>
      </c>
      <c r="P9677" s="93" t="inlineStr">
        <is>
          <t>카페24앰플앰플 30ml200801</t>
        </is>
      </c>
    </row>
    <row r="9678" customFormat="1" s="93">
      <c r="B9678" s="127" t="n">
        <v>44103</v>
      </c>
      <c r="C9678" s="93">
        <f>TEXT(B9678,"aaa")</f>
        <v/>
      </c>
      <c r="D9678" s="59" t="n"/>
      <c r="E9678" s="59" t="inlineStr">
        <is>
          <t>앰플</t>
        </is>
      </c>
      <c r="F9678" s="59" t="inlineStr">
        <is>
          <t>카페24</t>
        </is>
      </c>
      <c r="G9678" s="59" t="inlineStr">
        <is>
          <t>앰플 30ml  2set</t>
        </is>
      </c>
      <c r="H9678" s="59" t="n">
        <v>6</v>
      </c>
      <c r="I9678" s="59" t="n"/>
      <c r="J9678" s="59" t="n">
        <v>200801</v>
      </c>
      <c r="K9678" s="59" t="n"/>
      <c r="L9678" s="93" t="n">
        <v>288000</v>
      </c>
      <c r="M9678" s="93" t="n">
        <v>271152</v>
      </c>
      <c r="N9678" s="93" t="n">
        <v>40764</v>
      </c>
      <c r="O9678" s="148" t="n">
        <v>261818.1818181818</v>
      </c>
      <c r="P9678" s="93" t="inlineStr">
        <is>
          <t>카페24앰플앰플 30ml  2set200801</t>
        </is>
      </c>
    </row>
    <row r="9679" customFormat="1" s="93">
      <c r="B9679" s="127" t="n">
        <v>44103</v>
      </c>
      <c r="C9679" s="93">
        <f>TEXT(B9679,"aaa")</f>
        <v/>
      </c>
      <c r="D9679" s="59" t="n"/>
      <c r="E9679" s="59" t="inlineStr">
        <is>
          <t>수딩크림</t>
        </is>
      </c>
      <c r="F9679" s="59" t="inlineStr">
        <is>
          <t>카페24</t>
        </is>
      </c>
      <c r="G9679" s="59" t="inlineStr">
        <is>
          <t>수딩크림 100ml</t>
        </is>
      </c>
      <c r="H9679" s="59" t="n">
        <v>1</v>
      </c>
      <c r="I9679" s="59" t="n"/>
      <c r="J9679" s="59" t="n">
        <v>200801</v>
      </c>
      <c r="K9679" s="59" t="n"/>
      <c r="L9679" s="93" t="n">
        <v>38000</v>
      </c>
      <c r="M9679" s="93" t="n">
        <v>35777</v>
      </c>
      <c r="N9679" s="93" t="n">
        <v>3045</v>
      </c>
      <c r="O9679" s="148" t="n">
        <v>34545.45454545454</v>
      </c>
      <c r="P9679" s="93" t="inlineStr">
        <is>
          <t>카페24수딩크림수딩크림 100ml200801</t>
        </is>
      </c>
    </row>
    <row r="9680" customFormat="1" s="93">
      <c r="B9680" s="127" t="n">
        <v>44103</v>
      </c>
      <c r="C9680" s="93">
        <f>TEXT(B9680,"aaa")</f>
        <v/>
      </c>
      <c r="D9680" s="59" t="n"/>
      <c r="E9680" s="59" t="inlineStr">
        <is>
          <t>클렌징폼</t>
        </is>
      </c>
      <c r="F9680" s="59" t="inlineStr">
        <is>
          <t>카페24</t>
        </is>
      </c>
      <c r="G9680" s="59" t="inlineStr">
        <is>
          <t>클렌징폼 120ml</t>
        </is>
      </c>
      <c r="H9680" s="59" t="n">
        <v>5</v>
      </c>
      <c r="I9680" s="59" t="n"/>
      <c r="J9680" s="59" t="n">
        <v>200801</v>
      </c>
      <c r="K9680" s="59" t="n"/>
      <c r="L9680" s="93" t="n">
        <v>65000</v>
      </c>
      <c r="M9680" s="93" t="n">
        <v>61197.5</v>
      </c>
      <c r="N9680" s="93" t="n">
        <v>13750</v>
      </c>
      <c r="O9680" s="148" t="n">
        <v>59090.90909090909</v>
      </c>
      <c r="P9680" s="93" t="inlineStr">
        <is>
          <t>카페24클렌징폼클렌징폼 120ml200801</t>
        </is>
      </c>
    </row>
    <row r="9681" customFormat="1" s="93">
      <c r="B9681" s="127" t="n">
        <v>44103</v>
      </c>
      <c r="C9681" s="93">
        <f>TEXT(B9681,"aaa")</f>
        <v/>
      </c>
      <c r="D9681" s="59" t="n"/>
      <c r="E9681" s="59" t="inlineStr">
        <is>
          <t>클렌징폼</t>
        </is>
      </c>
      <c r="F9681" s="59" t="inlineStr">
        <is>
          <t>카페24</t>
        </is>
      </c>
      <c r="G9681" s="59" t="inlineStr">
        <is>
          <t>클렌징폼 120ml 2set</t>
        </is>
      </c>
      <c r="H9681" s="59" t="n">
        <v>3</v>
      </c>
      <c r="I9681" s="59" t="n"/>
      <c r="J9681" s="59" t="n">
        <v>200801</v>
      </c>
      <c r="K9681" s="59" t="n"/>
      <c r="L9681" s="93" t="n">
        <v>72000</v>
      </c>
      <c r="M9681" s="93" t="n">
        <v>67788</v>
      </c>
      <c r="N9681" s="93" t="n">
        <v>7380</v>
      </c>
      <c r="O9681" s="148" t="n">
        <v>65454.54545454545</v>
      </c>
      <c r="P9681" s="93" t="inlineStr">
        <is>
          <t>카페24클렌징폼클렌징폼 120ml 2set200801</t>
        </is>
      </c>
    </row>
    <row r="9682" customFormat="1" s="93">
      <c r="B9682" s="127" t="n">
        <v>44103</v>
      </c>
      <c r="C9682" s="93">
        <f>TEXT(B9682,"aaa")</f>
        <v/>
      </c>
      <c r="D9682" s="59" t="n"/>
      <c r="E9682" s="59" t="inlineStr">
        <is>
          <t>클렌징폼</t>
        </is>
      </c>
      <c r="F9682" s="59" t="inlineStr">
        <is>
          <t>카페24</t>
        </is>
      </c>
      <c r="G9682" s="59" t="inlineStr">
        <is>
          <t>클렌징폼 120ml 3set</t>
        </is>
      </c>
      <c r="H9682" s="59" t="n">
        <v>1</v>
      </c>
      <c r="I9682" s="59" t="n"/>
      <c r="J9682" s="59" t="n">
        <v>200801</v>
      </c>
      <c r="K9682" s="59" t="n"/>
      <c r="L9682" s="93" t="n">
        <v>33000</v>
      </c>
      <c r="M9682" s="93" t="n">
        <v>31069.5</v>
      </c>
      <c r="N9682" s="93" t="n">
        <v>3690</v>
      </c>
      <c r="O9682" s="148" t="n">
        <v>30000</v>
      </c>
      <c r="P9682" s="93" t="inlineStr">
        <is>
          <t>카페24클렌징폼클렌징폼 120ml 3set200801</t>
        </is>
      </c>
    </row>
    <row r="9683" customFormat="1" s="93">
      <c r="B9683" s="127" t="n">
        <v>44103</v>
      </c>
      <c r="C9683" s="93">
        <f>TEXT(B9683,"aaa")</f>
        <v/>
      </c>
      <c r="D9683" s="59" t="n"/>
      <c r="E9683" s="59" t="inlineStr">
        <is>
          <t>바디워시</t>
        </is>
      </c>
      <c r="F9683" s="59" t="inlineStr">
        <is>
          <t>카페24</t>
        </is>
      </c>
      <c r="G9683" s="59" t="inlineStr">
        <is>
          <t>바디워시 1개 -30% off</t>
        </is>
      </c>
      <c r="H9683" s="59" t="n">
        <v>2</v>
      </c>
      <c r="I9683" s="59" t="n"/>
      <c r="J9683" s="59" t="n">
        <v>200801</v>
      </c>
      <c r="K9683" s="59" t="n"/>
      <c r="L9683" s="93" t="n">
        <v>36400</v>
      </c>
      <c r="M9683" s="93" t="n">
        <v>34270.6</v>
      </c>
      <c r="N9683" s="93" t="n">
        <v>8170</v>
      </c>
      <c r="O9683" s="148" t="n">
        <v>33090.90909090909</v>
      </c>
      <c r="P9683" s="93" t="inlineStr">
        <is>
          <t>카페24바디워시바디워시 1개 -30% off200801</t>
        </is>
      </c>
    </row>
    <row r="9684" customFormat="1" s="93">
      <c r="B9684" s="127" t="n">
        <v>44103</v>
      </c>
      <c r="C9684" s="93">
        <f>TEXT(B9684,"aaa")</f>
        <v/>
      </c>
      <c r="D9684" s="59" t="n"/>
      <c r="E9684" s="59" t="inlineStr">
        <is>
          <t>토너</t>
        </is>
      </c>
      <c r="F9684" s="59" t="inlineStr">
        <is>
          <t>화해</t>
        </is>
      </c>
      <c r="G9684" s="59" t="inlineStr">
        <is>
          <t>250ml</t>
        </is>
      </c>
      <c r="H9684" s="59" t="n">
        <v>4</v>
      </c>
      <c r="I9684" s="59" t="n"/>
      <c r="J9684" s="59" t="n">
        <v>200801</v>
      </c>
      <c r="K9684" s="59" t="n"/>
      <c r="L9684" s="93" t="n">
        <v>80000</v>
      </c>
      <c r="M9684" s="93" t="n">
        <v>57600</v>
      </c>
      <c r="N9684" s="93" t="n">
        <v>12320</v>
      </c>
      <c r="O9684" s="148" t="n">
        <v>72727.27272727272</v>
      </c>
      <c r="P9684" s="93" t="inlineStr">
        <is>
          <t>화해토너250ml200801</t>
        </is>
      </c>
    </row>
    <row r="9685" customFormat="1" s="93">
      <c r="B9685" s="127" t="n">
        <v>44104</v>
      </c>
      <c r="C9685" s="93">
        <f>TEXT(B9685,"aaa")</f>
        <v/>
      </c>
      <c r="D9685" s="59" t="n"/>
      <c r="E9685" s="59" t="inlineStr">
        <is>
          <t>토너</t>
        </is>
      </c>
      <c r="F9685" s="59" t="inlineStr">
        <is>
          <t>스타일쉐어</t>
        </is>
      </c>
      <c r="G9685" s="59" t="inlineStr">
        <is>
          <t>250ml</t>
        </is>
      </c>
      <c r="H9685" s="59" t="n">
        <v>1</v>
      </c>
      <c r="I9685" s="59" t="n"/>
      <c r="J9685" s="59" t="n">
        <v>200801</v>
      </c>
      <c r="K9685" s="59" t="n"/>
      <c r="L9685" s="93" t="n">
        <v>20000</v>
      </c>
      <c r="M9685" s="93" t="n">
        <v>15000</v>
      </c>
      <c r="N9685" s="93" t="n">
        <v>3080</v>
      </c>
      <c r="O9685" s="148" t="n">
        <v>18181.81818181818</v>
      </c>
      <c r="P9685" s="93" t="inlineStr">
        <is>
          <t>스타일쉐어토너250ml200801</t>
        </is>
      </c>
    </row>
    <row r="9686" customFormat="1" s="93">
      <c r="B9686" s="127" t="n">
        <v>44104</v>
      </c>
      <c r="C9686" s="93">
        <f>TEXT(B9686,"aaa")</f>
        <v/>
      </c>
      <c r="D9686" s="59" t="n"/>
      <c r="E9686" s="59" t="inlineStr">
        <is>
          <t>선크림</t>
        </is>
      </c>
      <c r="F9686" s="59" t="inlineStr">
        <is>
          <t>카페24</t>
        </is>
      </c>
      <c r="G9686" s="59" t="inlineStr">
        <is>
          <t>선크림 50ml</t>
        </is>
      </c>
      <c r="H9686" s="59" t="n">
        <v>3</v>
      </c>
      <c r="I9686" s="59" t="n"/>
      <c r="J9686" s="59" t="n">
        <v>200801</v>
      </c>
      <c r="K9686" s="59" t="n"/>
      <c r="L9686" s="93" t="n">
        <v>60000</v>
      </c>
      <c r="M9686" s="93" t="n">
        <v>56490</v>
      </c>
      <c r="N9686" s="93" t="n">
        <v>7035</v>
      </c>
      <c r="O9686" s="148" t="n">
        <v>54545.45454545454</v>
      </c>
      <c r="P9686" s="93" t="inlineStr">
        <is>
          <t>카페24선크림선크림 50ml200801</t>
        </is>
      </c>
    </row>
    <row r="9687" customFormat="1" s="93">
      <c r="B9687" s="127" t="n">
        <v>44104</v>
      </c>
      <c r="C9687" s="93">
        <f>TEXT(B9687,"aaa")</f>
        <v/>
      </c>
      <c r="D9687" s="59" t="n"/>
      <c r="E9687" s="59" t="inlineStr">
        <is>
          <t>어성초진정패키지</t>
        </is>
      </c>
      <c r="F9687" s="59" t="inlineStr">
        <is>
          <t>카페24</t>
        </is>
      </c>
      <c r="G9687" s="59" t="inlineStr">
        <is>
          <t>어성초 진정패키지세트</t>
        </is>
      </c>
      <c r="H9687" s="59" t="n">
        <v>2</v>
      </c>
      <c r="I9687" s="59" t="n"/>
      <c r="J9687" s="59" t="n">
        <v>200801</v>
      </c>
      <c r="K9687" s="59" t="n"/>
      <c r="L9687" s="93" t="n">
        <v>198000</v>
      </c>
      <c r="M9687" s="93" t="n">
        <v>186417</v>
      </c>
      <c r="N9687" s="93" t="n">
        <v>30274</v>
      </c>
      <c r="O9687" s="148" t="n">
        <v>180000</v>
      </c>
      <c r="P9687" s="93" t="inlineStr">
        <is>
          <t>카페24어성초진정패키지어성초 진정패키지세트200801</t>
        </is>
      </c>
    </row>
    <row r="9688" customFormat="1" s="93">
      <c r="B9688" s="127" t="n">
        <v>44104</v>
      </c>
      <c r="C9688" s="93">
        <f>TEXT(B9688,"aaa")</f>
        <v/>
      </c>
      <c r="D9688" s="59" t="n"/>
      <c r="E9688" s="59" t="inlineStr">
        <is>
          <t>클리어 패드</t>
        </is>
      </c>
      <c r="F9688" s="59" t="inlineStr">
        <is>
          <t>카페24</t>
        </is>
      </c>
      <c r="G9688" s="59" t="inlineStr">
        <is>
          <t>어성초 77 클리어 패드 1개-20% off</t>
        </is>
      </c>
      <c r="H9688" s="59" t="n">
        <v>9</v>
      </c>
      <c r="I9688" s="59" t="n"/>
      <c r="J9688" s="59" t="n">
        <v>200801</v>
      </c>
      <c r="K9688" s="59" t="n"/>
      <c r="L9688" s="93" t="n">
        <v>201600</v>
      </c>
      <c r="M9688" s="93" t="n">
        <v>189806.4</v>
      </c>
      <c r="N9688" s="93" t="n">
        <v>45108</v>
      </c>
      <c r="O9688" s="148" t="n">
        <v>183272.7272727273</v>
      </c>
      <c r="P9688" s="93" t="inlineStr">
        <is>
          <t>카페24클리어 패드어성초 77 클리어 패드 1개-20% off200801</t>
        </is>
      </c>
    </row>
    <row r="9689" customFormat="1" s="93">
      <c r="B9689" s="127" t="n">
        <v>44104</v>
      </c>
      <c r="C9689" s="93">
        <f>TEXT(B9689,"aaa")</f>
        <v/>
      </c>
      <c r="D9689" s="59" t="n"/>
      <c r="E9689" s="59" t="inlineStr">
        <is>
          <t>클리어 패드</t>
        </is>
      </c>
      <c r="F9689" s="59" t="inlineStr">
        <is>
          <t>카페24</t>
        </is>
      </c>
      <c r="G9689" s="59" t="inlineStr">
        <is>
          <t>어성초 77 클리어 패드 2개-30% off</t>
        </is>
      </c>
      <c r="H9689" s="59" t="n">
        <v>9</v>
      </c>
      <c r="I9689" s="59" t="n"/>
      <c r="J9689" s="59" t="n">
        <v>200801</v>
      </c>
      <c r="K9689" s="59" t="n"/>
      <c r="L9689" s="93" t="n">
        <v>352800</v>
      </c>
      <c r="M9689" s="93" t="n">
        <v>332161.2</v>
      </c>
      <c r="N9689" s="93" t="n">
        <v>90216</v>
      </c>
      <c r="O9689" s="148" t="n">
        <v>320727.2727272727</v>
      </c>
      <c r="P9689" s="93" t="inlineStr">
        <is>
          <t>카페24클리어 패드어성초 77 클리어 패드 2개-30% off200801</t>
        </is>
      </c>
    </row>
    <row r="9690" customFormat="1" s="93">
      <c r="B9690" s="127" t="n">
        <v>44104</v>
      </c>
      <c r="C9690" s="93">
        <f>TEXT(B9690,"aaa")</f>
        <v/>
      </c>
      <c r="D9690" s="59" t="n"/>
      <c r="E9690" s="59" t="inlineStr">
        <is>
          <t>토너+패드 세트</t>
        </is>
      </c>
      <c r="F9690" s="59" t="inlineStr">
        <is>
          <t>카페24</t>
        </is>
      </c>
      <c r="G9690" s="59" t="inlineStr">
        <is>
          <t>좁쌀 진정 세트 토너+클리어 패드-30% off</t>
        </is>
      </c>
      <c r="H9690" s="59" t="n">
        <v>20</v>
      </c>
      <c r="I9690" s="59" t="n"/>
      <c r="J9690" s="59" t="n">
        <v>200801</v>
      </c>
      <c r="K9690" s="59" t="n"/>
      <c r="L9690" s="93" t="n">
        <v>742000</v>
      </c>
      <c r="M9690" s="93" t="n">
        <v>698593</v>
      </c>
      <c r="N9690" s="93" t="n">
        <v>161840</v>
      </c>
      <c r="O9690" s="148" t="n">
        <v>674545.4545454545</v>
      </c>
      <c r="P9690" s="93" t="inlineStr">
        <is>
          <t>카페24토너+패드 세트좁쌀 진정 세트 토너+클리어 패드-30% off200801</t>
        </is>
      </c>
    </row>
    <row r="9691" customFormat="1" s="93">
      <c r="B9691" s="127" t="n">
        <v>44104</v>
      </c>
      <c r="C9691" s="93">
        <f>TEXT(B9691,"aaa")</f>
        <v/>
      </c>
      <c r="D9691" s="59" t="n"/>
      <c r="E9691" s="59" t="inlineStr">
        <is>
          <t>수분 보충 세트</t>
        </is>
      </c>
      <c r="F9691" s="59" t="inlineStr">
        <is>
          <t>카페24</t>
        </is>
      </c>
      <c r="G9691" s="59" t="inlineStr">
        <is>
          <t>[20/09/28 부터] 어성초 77 토너 250ml + 어성초 70 로션 200ml -30%</t>
        </is>
      </c>
      <c r="H9691" s="59" t="n">
        <v>14</v>
      </c>
      <c r="I9691" s="59" t="n"/>
      <c r="J9691" s="59" t="n">
        <v>200801</v>
      </c>
      <c r="K9691" s="59" t="n"/>
      <c r="L9691" s="93" t="n">
        <v>519400</v>
      </c>
      <c r="M9691" s="93" t="n">
        <v>489015.1</v>
      </c>
      <c r="N9691" s="93" t="n">
        <v>103852</v>
      </c>
      <c r="O9691" s="148" t="n">
        <v>472181.8181818181</v>
      </c>
      <c r="P9691" s="93" t="inlineStr">
        <is>
          <t>카페24수분 보충 세트[20/09/28 부터] 어성초 77 토너 250ml + 어성초 70 로션 200ml -30%200801</t>
        </is>
      </c>
    </row>
    <row r="9692" customFormat="1" s="93">
      <c r="B9692" s="127" t="n">
        <v>44104</v>
      </c>
      <c r="C9692" s="93">
        <f>TEXT(B9692,"aaa")</f>
        <v/>
      </c>
      <c r="D9692" s="59" t="n"/>
      <c r="E9692" s="59" t="inlineStr">
        <is>
          <t>로션</t>
        </is>
      </c>
      <c r="F9692" s="59" t="inlineStr">
        <is>
          <t>카페24</t>
        </is>
      </c>
      <c r="G9692" s="59" t="inlineStr">
        <is>
          <t>어성초 70 데일리 릴리프 로션 1개 -20% off</t>
        </is>
      </c>
      <c r="H9692" s="59" t="n">
        <v>3</v>
      </c>
      <c r="I9692" s="59" t="n"/>
      <c r="J9692" s="59" t="n">
        <v>200801</v>
      </c>
      <c r="K9692" s="59" t="n"/>
      <c r="L9692" s="93" t="n">
        <v>67200</v>
      </c>
      <c r="M9692" s="93" t="n">
        <v>63268.8</v>
      </c>
      <c r="N9692" s="93" t="n">
        <v>13014</v>
      </c>
      <c r="O9692" s="148" t="n">
        <v>61090.90909090909</v>
      </c>
      <c r="P9692" s="93" t="inlineStr">
        <is>
          <t>카페24로션어성초 70 데일리 릴리프 로션 1개 -20% off200801</t>
        </is>
      </c>
    </row>
    <row r="9693" customFormat="1" s="93">
      <c r="B9693" s="127" t="n">
        <v>44104</v>
      </c>
      <c r="C9693" s="93">
        <f>TEXT(B9693,"aaa")</f>
        <v/>
      </c>
      <c r="D9693" s="59" t="n"/>
      <c r="E9693" s="59" t="inlineStr">
        <is>
          <t>머드크림마스크</t>
        </is>
      </c>
      <c r="F9693" s="59" t="inlineStr">
        <is>
          <t>카페24</t>
        </is>
      </c>
      <c r="G9693" s="59" t="inlineStr">
        <is>
          <t>머드크림마스크 100ml</t>
        </is>
      </c>
      <c r="H9693" s="59" t="n">
        <v>4</v>
      </c>
      <c r="I9693" s="59" t="n"/>
      <c r="J9693" s="59" t="n">
        <v>200801</v>
      </c>
      <c r="K9693" s="59" t="n"/>
      <c r="L9693" s="93" t="n">
        <v>80000</v>
      </c>
      <c r="M9693" s="93" t="n">
        <v>75320</v>
      </c>
      <c r="N9693" s="93" t="n">
        <v>5768</v>
      </c>
      <c r="O9693" s="148" t="n">
        <v>72727.27272727272</v>
      </c>
      <c r="P9693" s="93" t="inlineStr">
        <is>
          <t>카페24머드크림마스크머드크림마스크 100ml200801</t>
        </is>
      </c>
    </row>
    <row r="9694" customFormat="1" s="93">
      <c r="B9694" s="127" t="n">
        <v>44104</v>
      </c>
      <c r="C9694" s="93">
        <f>TEXT(B9694,"aaa")</f>
        <v/>
      </c>
      <c r="D9694" s="59" t="n"/>
      <c r="E9694" s="59" t="inlineStr">
        <is>
          <t>마스크팩</t>
        </is>
      </c>
      <c r="F9694" s="59" t="inlineStr">
        <is>
          <t>카페24</t>
        </is>
      </c>
      <c r="G9694" s="59" t="inlineStr">
        <is>
          <t>마스크팩 1매</t>
        </is>
      </c>
      <c r="H9694" s="59" t="n">
        <v>1</v>
      </c>
      <c r="I9694" s="59" t="n"/>
      <c r="J9694" s="59" t="n">
        <v>200801</v>
      </c>
      <c r="K9694" s="59" t="n"/>
      <c r="L9694" s="93" t="n">
        <v>4000</v>
      </c>
      <c r="M9694" s="93" t="n">
        <v>3766</v>
      </c>
      <c r="N9694" s="93" t="n">
        <v>397</v>
      </c>
      <c r="O9694" s="148" t="n">
        <v>3636.363636363636</v>
      </c>
      <c r="P9694" s="93" t="inlineStr">
        <is>
          <t>카페24마스크팩마스크팩 1매200801</t>
        </is>
      </c>
    </row>
    <row r="9695" customFormat="1" s="93">
      <c r="B9695" s="127" t="n">
        <v>44104</v>
      </c>
      <c r="C9695" s="93">
        <f>TEXT(B9695,"aaa")</f>
        <v/>
      </c>
      <c r="D9695" s="59" t="n"/>
      <c r="E9695" s="59" t="inlineStr">
        <is>
          <t>마스크팩</t>
        </is>
      </c>
      <c r="F9695" s="59" t="inlineStr">
        <is>
          <t>카페24</t>
        </is>
      </c>
      <c r="G9695" s="59" t="inlineStr">
        <is>
          <t>마스크팩 10매</t>
        </is>
      </c>
      <c r="H9695" s="59" t="n">
        <v>2</v>
      </c>
      <c r="I9695" s="59" t="n"/>
      <c r="J9695" s="59" t="n">
        <v>200801</v>
      </c>
      <c r="K9695" s="59" t="n"/>
      <c r="L9695" s="93" t="n">
        <v>40000</v>
      </c>
      <c r="M9695" s="93" t="n">
        <v>37660</v>
      </c>
      <c r="N9695" s="93" t="n">
        <v>7940</v>
      </c>
      <c r="O9695" s="148" t="n">
        <v>36363.63636363636</v>
      </c>
      <c r="P9695" s="93" t="inlineStr">
        <is>
          <t>카페24마스크팩마스크팩 10매200801</t>
        </is>
      </c>
    </row>
    <row r="9696" customFormat="1" s="93">
      <c r="B9696" s="127" t="n">
        <v>44104</v>
      </c>
      <c r="C9696" s="93">
        <f>TEXT(B9696,"aaa")</f>
        <v/>
      </c>
      <c r="D9696" s="59" t="n"/>
      <c r="E9696" s="59" t="inlineStr">
        <is>
          <t>토너</t>
        </is>
      </c>
      <c r="F9696" s="59" t="inlineStr">
        <is>
          <t>카페24</t>
        </is>
      </c>
      <c r="G9696" s="59" t="inlineStr">
        <is>
          <t>250ml</t>
        </is>
      </c>
      <c r="H9696" s="59" t="n">
        <v>27</v>
      </c>
      <c r="I9696" s="59" t="n"/>
      <c r="J9696" s="59" t="n">
        <v>200801</v>
      </c>
      <c r="K9696" s="59" t="n"/>
      <c r="L9696" s="93" t="n">
        <v>540000</v>
      </c>
      <c r="M9696" s="93" t="n">
        <v>508410</v>
      </c>
      <c r="N9696" s="93" t="n">
        <v>83160</v>
      </c>
      <c r="O9696" s="148" t="n">
        <v>490909.0909090909</v>
      </c>
      <c r="P9696" s="93" t="inlineStr">
        <is>
          <t>카페24토너250ml200801</t>
        </is>
      </c>
    </row>
    <row r="9697" customFormat="1" s="93">
      <c r="B9697" s="127" t="n">
        <v>44104</v>
      </c>
      <c r="C9697" s="93">
        <f>TEXT(B9697,"aaa")</f>
        <v/>
      </c>
      <c r="D9697" s="59" t="n"/>
      <c r="E9697" s="59" t="inlineStr">
        <is>
          <t>토너</t>
        </is>
      </c>
      <c r="F9697" s="59" t="inlineStr">
        <is>
          <t>카페24</t>
        </is>
      </c>
      <c r="G9697" s="59" t="inlineStr">
        <is>
          <t>250ml 2set</t>
        </is>
      </c>
      <c r="H9697" s="59" t="n">
        <v>7</v>
      </c>
      <c r="I9697" s="59" t="n"/>
      <c r="J9697" s="59" t="n">
        <v>200801</v>
      </c>
      <c r="K9697" s="59" t="n"/>
      <c r="L9697" s="93" t="n">
        <v>245000</v>
      </c>
      <c r="M9697" s="93" t="n">
        <v>230667.5</v>
      </c>
      <c r="N9697" s="93" t="n">
        <v>43120</v>
      </c>
      <c r="O9697" s="148" t="n">
        <v>222727.2727272727</v>
      </c>
      <c r="P9697" s="93" t="inlineStr">
        <is>
          <t>카페24토너250ml 2set200801</t>
        </is>
      </c>
    </row>
    <row r="9698" customFormat="1" s="93">
      <c r="B9698" s="127" t="n">
        <v>44104</v>
      </c>
      <c r="C9698" s="93">
        <f>TEXT(B9698,"aaa")</f>
        <v/>
      </c>
      <c r="D9698" s="59" t="n"/>
      <c r="E9698" s="59" t="inlineStr">
        <is>
          <t>토너</t>
        </is>
      </c>
      <c r="F9698" s="59" t="inlineStr">
        <is>
          <t>카페24</t>
        </is>
      </c>
      <c r="G9698" s="59" t="inlineStr">
        <is>
          <t>500ml</t>
        </is>
      </c>
      <c r="H9698" s="59" t="n">
        <v>27</v>
      </c>
      <c r="I9698" s="59" t="n"/>
      <c r="J9698" s="59" t="n">
        <v>200801</v>
      </c>
      <c r="K9698" s="59" t="n"/>
      <c r="L9698" s="93" t="n">
        <v>891000</v>
      </c>
      <c r="M9698" s="93" t="n">
        <v>838876.5</v>
      </c>
      <c r="N9698" s="93" t="n">
        <v>116910</v>
      </c>
      <c r="O9698" s="148" t="n">
        <v>809999.9999999999</v>
      </c>
      <c r="P9698" s="93" t="inlineStr">
        <is>
          <t>카페24토너500ml200801</t>
        </is>
      </c>
    </row>
    <row r="9699" customFormat="1" s="93">
      <c r="B9699" s="127" t="n">
        <v>44104</v>
      </c>
      <c r="C9699" s="93">
        <f>TEXT(B9699,"aaa")</f>
        <v/>
      </c>
      <c r="D9699" s="59" t="n"/>
      <c r="E9699" s="59" t="inlineStr">
        <is>
          <t>토너</t>
        </is>
      </c>
      <c r="F9699" s="59" t="inlineStr">
        <is>
          <t>카페24</t>
        </is>
      </c>
      <c r="G9699" s="59" t="inlineStr">
        <is>
          <t>스킨팩 화장솜 60P</t>
        </is>
      </c>
      <c r="H9699" s="59" t="n">
        <v>21</v>
      </c>
      <c r="I9699" s="59" t="n"/>
      <c r="J9699" s="59" t="n">
        <v>200801</v>
      </c>
      <c r="K9699" s="59" t="n"/>
      <c r="L9699" s="93" t="n">
        <v>63000</v>
      </c>
      <c r="M9699" s="93" t="n">
        <v>59314.5</v>
      </c>
      <c r="N9699" s="93" t="n">
        <v>23310</v>
      </c>
      <c r="O9699" s="148" t="n">
        <v>57272.72727272726</v>
      </c>
      <c r="P9699" s="93" t="inlineStr">
        <is>
          <t>카페24토너스킨팩 화장솜 60P200801</t>
        </is>
      </c>
    </row>
    <row r="9700" customFormat="1" s="93">
      <c r="B9700" s="127" t="n">
        <v>44104</v>
      </c>
      <c r="C9700" s="93">
        <f>TEXT(B9700,"aaa")</f>
        <v/>
      </c>
      <c r="D9700" s="59" t="n"/>
      <c r="E9700" s="59" t="inlineStr">
        <is>
          <t>앰플</t>
        </is>
      </c>
      <c r="F9700" s="59" t="inlineStr">
        <is>
          <t>카페24</t>
        </is>
      </c>
      <c r="G9700" s="59" t="inlineStr">
        <is>
          <t>앰플 30ml</t>
        </is>
      </c>
      <c r="H9700" s="59" t="n">
        <v>20</v>
      </c>
      <c r="I9700" s="59" t="n"/>
      <c r="J9700" s="59" t="n">
        <v>200801</v>
      </c>
      <c r="K9700" s="59" t="n"/>
      <c r="L9700" s="93" t="n">
        <v>560000</v>
      </c>
      <c r="M9700" s="93" t="n">
        <v>527240</v>
      </c>
      <c r="N9700" s="93" t="n">
        <v>67940</v>
      </c>
      <c r="O9700" s="148" t="n">
        <v>509090.9090909091</v>
      </c>
      <c r="P9700" s="93" t="inlineStr">
        <is>
          <t>카페24앰플앰플 30ml200801</t>
        </is>
      </c>
    </row>
    <row r="9701" customFormat="1" s="93">
      <c r="B9701" s="127" t="n">
        <v>44104</v>
      </c>
      <c r="C9701" s="93">
        <f>TEXT(B9701,"aaa")</f>
        <v/>
      </c>
      <c r="D9701" s="59" t="n"/>
      <c r="E9701" s="59" t="inlineStr">
        <is>
          <t>앰플</t>
        </is>
      </c>
      <c r="F9701" s="59" t="inlineStr">
        <is>
          <t>카페24</t>
        </is>
      </c>
      <c r="G9701" s="59" t="inlineStr">
        <is>
          <t>앰플 30ml  2set</t>
        </is>
      </c>
      <c r="H9701" s="59" t="n">
        <v>2</v>
      </c>
      <c r="I9701" s="59" t="n"/>
      <c r="J9701" s="59" t="n">
        <v>200801</v>
      </c>
      <c r="K9701" s="59" t="n"/>
      <c r="L9701" s="93" t="n">
        <v>96000</v>
      </c>
      <c r="M9701" s="93" t="n">
        <v>90384</v>
      </c>
      <c r="N9701" s="93" t="n">
        <v>13588</v>
      </c>
      <c r="O9701" s="148" t="n">
        <v>87272.72727272726</v>
      </c>
      <c r="P9701" s="93" t="inlineStr">
        <is>
          <t>카페24앰플앰플 30ml  2set200801</t>
        </is>
      </c>
    </row>
    <row r="9702" customFormat="1" s="93">
      <c r="B9702" s="127" t="n">
        <v>44104</v>
      </c>
      <c r="C9702" s="93">
        <f>TEXT(B9702,"aaa")</f>
        <v/>
      </c>
      <c r="D9702" s="59" t="n"/>
      <c r="E9702" s="59" t="inlineStr">
        <is>
          <t>클렌징폼</t>
        </is>
      </c>
      <c r="F9702" s="59" t="inlineStr">
        <is>
          <t>카페24</t>
        </is>
      </c>
      <c r="G9702" s="59" t="inlineStr">
        <is>
          <t>클렌징폼 120ml</t>
        </is>
      </c>
      <c r="H9702" s="59" t="n">
        <v>3</v>
      </c>
      <c r="I9702" s="59" t="n"/>
      <c r="J9702" s="59" t="n">
        <v>200801</v>
      </c>
      <c r="K9702" s="59" t="n"/>
      <c r="L9702" s="93" t="n">
        <v>39000</v>
      </c>
      <c r="M9702" s="93" t="n">
        <v>36718.5</v>
      </c>
      <c r="N9702" s="93" t="n">
        <v>8250</v>
      </c>
      <c r="O9702" s="148" t="n">
        <v>35454.54545454545</v>
      </c>
      <c r="P9702" s="93" t="inlineStr">
        <is>
          <t>카페24클렌징폼클렌징폼 120ml200801</t>
        </is>
      </c>
    </row>
    <row r="9703" customFormat="1" s="93">
      <c r="B9703" s="127" t="n">
        <v>44104</v>
      </c>
      <c r="C9703" s="93">
        <f>TEXT(B9703,"aaa")</f>
        <v/>
      </c>
      <c r="D9703" s="59" t="n"/>
      <c r="E9703" s="59" t="inlineStr">
        <is>
          <t>클렌징폼</t>
        </is>
      </c>
      <c r="F9703" s="59" t="inlineStr">
        <is>
          <t>카페24</t>
        </is>
      </c>
      <c r="G9703" s="59" t="inlineStr">
        <is>
          <t>클렌징폼 120ml 2set</t>
        </is>
      </c>
      <c r="H9703" s="59" t="n">
        <v>1</v>
      </c>
      <c r="I9703" s="59" t="n"/>
      <c r="J9703" s="59" t="n">
        <v>200801</v>
      </c>
      <c r="K9703" s="59" t="n"/>
      <c r="L9703" s="93" t="n">
        <v>24000</v>
      </c>
      <c r="M9703" s="93" t="n">
        <v>22596</v>
      </c>
      <c r="N9703" s="93" t="n">
        <v>2460</v>
      </c>
      <c r="O9703" s="148" t="n">
        <v>21818.18181818182</v>
      </c>
      <c r="P9703" s="93" t="inlineStr">
        <is>
          <t>카페24클렌징폼클렌징폼 120ml 2set200801</t>
        </is>
      </c>
    </row>
    <row r="9704" customFormat="1" s="93">
      <c r="B9704" s="127" t="n">
        <v>44104</v>
      </c>
      <c r="C9704" s="93">
        <f>TEXT(B9704,"aaa")</f>
        <v/>
      </c>
      <c r="D9704" s="59" t="n"/>
      <c r="E9704" s="59" t="inlineStr">
        <is>
          <t>토너</t>
        </is>
      </c>
      <c r="F9704" s="59" t="inlineStr">
        <is>
          <t>화해</t>
        </is>
      </c>
      <c r="G9704" s="59" t="inlineStr">
        <is>
          <t>250ml</t>
        </is>
      </c>
      <c r="H9704" s="59" t="n">
        <v>2</v>
      </c>
      <c r="I9704" s="59" t="n"/>
      <c r="J9704" s="59" t="n">
        <v>200801</v>
      </c>
      <c r="K9704" s="59" t="n"/>
      <c r="L9704" s="93" t="n">
        <v>40000</v>
      </c>
      <c r="M9704" s="93" t="n">
        <v>28800</v>
      </c>
      <c r="N9704" s="93" t="n">
        <v>6160</v>
      </c>
      <c r="O9704" s="148" t="n">
        <v>36363.63636363636</v>
      </c>
      <c r="P9704" s="93" t="inlineStr">
        <is>
          <t>화해토너250ml200801</t>
        </is>
      </c>
    </row>
    <row r="9705" customFormat="1" s="93">
      <c r="B9705" s="127" t="n">
        <v>44104</v>
      </c>
      <c r="C9705" s="93">
        <f>TEXT(B9705,"aaa")</f>
        <v/>
      </c>
      <c r="D9705" s="59" t="n"/>
      <c r="E9705" s="59" t="inlineStr">
        <is>
          <t>수딩크림</t>
        </is>
      </c>
      <c r="F9705" s="59" t="inlineStr">
        <is>
          <t>화해</t>
        </is>
      </c>
      <c r="G9705" s="59" t="inlineStr">
        <is>
          <t>수딩크림 100ml</t>
        </is>
      </c>
      <c r="H9705" s="59" t="n">
        <v>1</v>
      </c>
      <c r="I9705" s="59" t="n"/>
      <c r="J9705" s="59" t="n">
        <v>200801</v>
      </c>
      <c r="K9705" s="59" t="n"/>
      <c r="L9705" s="93" t="n">
        <v>38000</v>
      </c>
      <c r="M9705" s="93" t="n">
        <v>26600</v>
      </c>
      <c r="N9705" s="93" t="n">
        <v>3045</v>
      </c>
      <c r="O9705" s="148" t="n">
        <v>34545.45454545454</v>
      </c>
      <c r="P9705" s="93" t="inlineStr">
        <is>
          <t>화해수딩크림수딩크림 100ml200801</t>
        </is>
      </c>
    </row>
    <row r="9706" customFormat="1" s="93">
      <c r="B9706" s="127" t="n">
        <v>44105</v>
      </c>
      <c r="C9706" s="93">
        <f>TEXT(B9706,"aaa")</f>
        <v/>
      </c>
      <c r="D9706" s="59" t="n"/>
      <c r="E9706" s="59" t="inlineStr">
        <is>
          <t>토너</t>
        </is>
      </c>
      <c r="F9706" s="59" t="inlineStr">
        <is>
          <t>스타일쉐어</t>
        </is>
      </c>
      <c r="G9706" s="59" t="inlineStr">
        <is>
          <t>250ml</t>
        </is>
      </c>
      <c r="H9706" s="59" t="n">
        <v>7</v>
      </c>
      <c r="I9706" s="59" t="n"/>
      <c r="J9706" s="59" t="n">
        <v>200801</v>
      </c>
      <c r="K9706" s="59" t="n"/>
      <c r="L9706" s="93" t="n">
        <v>140000</v>
      </c>
      <c r="M9706" s="93" t="n">
        <v>105000</v>
      </c>
      <c r="N9706" s="93" t="n">
        <v>21560</v>
      </c>
      <c r="O9706" s="148" t="n">
        <v>127272.7272727273</v>
      </c>
      <c r="P9706" s="93" t="inlineStr">
        <is>
          <t>스타일쉐어토너250ml200801</t>
        </is>
      </c>
    </row>
    <row r="9707" customFormat="1" s="93">
      <c r="B9707" s="127" t="n">
        <v>44105</v>
      </c>
      <c r="C9707" s="93">
        <f>TEXT(B9707,"aaa")</f>
        <v/>
      </c>
      <c r="D9707" s="59" t="n"/>
      <c r="E9707" s="59" t="inlineStr">
        <is>
          <t>선크림</t>
        </is>
      </c>
      <c r="F9707" s="59" t="inlineStr">
        <is>
          <t>카페24</t>
        </is>
      </c>
      <c r="G9707" s="59" t="inlineStr">
        <is>
          <t>선크림 50ml</t>
        </is>
      </c>
      <c r="H9707" s="59" t="n">
        <v>4</v>
      </c>
      <c r="I9707" s="59" t="n"/>
      <c r="J9707" s="59" t="n">
        <v>200801</v>
      </c>
      <c r="K9707" s="59" t="n"/>
      <c r="L9707" s="93" t="n">
        <v>80000</v>
      </c>
      <c r="M9707" s="93" t="n">
        <v>75320</v>
      </c>
      <c r="N9707" s="93" t="n">
        <v>9380</v>
      </c>
      <c r="O9707" s="148" t="n">
        <v>72727.27272727272</v>
      </c>
      <c r="P9707" s="93" t="inlineStr">
        <is>
          <t>카페24선크림선크림 50ml200801</t>
        </is>
      </c>
    </row>
    <row r="9708" customFormat="1" s="93">
      <c r="B9708" s="127" t="n">
        <v>44105</v>
      </c>
      <c r="C9708" s="93">
        <f>TEXT(B9708,"aaa")</f>
        <v/>
      </c>
      <c r="D9708" s="59" t="n"/>
      <c r="E9708" s="59" t="inlineStr">
        <is>
          <t>선크림</t>
        </is>
      </c>
      <c r="F9708" s="59" t="inlineStr">
        <is>
          <t>카페24</t>
        </is>
      </c>
      <c r="G9708" s="59" t="inlineStr">
        <is>
          <t>선크림 50ml  2set</t>
        </is>
      </c>
      <c r="H9708" s="59" t="n">
        <v>2</v>
      </c>
      <c r="I9708" s="59" t="n"/>
      <c r="J9708" s="59" t="n">
        <v>200801</v>
      </c>
      <c r="K9708" s="59" t="n"/>
      <c r="L9708" s="93" t="n">
        <v>70000</v>
      </c>
      <c r="M9708" s="93" t="n">
        <v>65905</v>
      </c>
      <c r="N9708" s="93" t="n">
        <v>9380</v>
      </c>
      <c r="O9708" s="148" t="n">
        <v>63636.36363636363</v>
      </c>
      <c r="P9708" s="93" t="inlineStr">
        <is>
          <t>카페24선크림선크림 50ml  2set200801</t>
        </is>
      </c>
    </row>
    <row r="9709" customFormat="1" s="93">
      <c r="B9709" s="127" t="n">
        <v>44105</v>
      </c>
      <c r="C9709" s="93">
        <f>TEXT(B9709,"aaa")</f>
        <v/>
      </c>
      <c r="D9709" s="59" t="n"/>
      <c r="E9709" s="59" t="inlineStr">
        <is>
          <t>어성초진정패키지</t>
        </is>
      </c>
      <c r="F9709" s="59" t="inlineStr">
        <is>
          <t>카페24</t>
        </is>
      </c>
      <c r="G9709" s="59" t="inlineStr">
        <is>
          <t>어성초 진정패키지세트</t>
        </is>
      </c>
      <c r="H9709" s="59" t="n">
        <v>5</v>
      </c>
      <c r="I9709" s="59" t="n"/>
      <c r="J9709" s="59" t="n">
        <v>200801</v>
      </c>
      <c r="K9709" s="59" t="n"/>
      <c r="L9709" s="93" t="n">
        <v>495000</v>
      </c>
      <c r="M9709" s="93" t="n">
        <v>466042.5</v>
      </c>
      <c r="N9709" s="93" t="n">
        <v>75685</v>
      </c>
      <c r="O9709" s="148" t="n">
        <v>449999.9999999999</v>
      </c>
      <c r="P9709" s="93" t="inlineStr">
        <is>
          <t>카페24어성초진정패키지어성초 진정패키지세트200801</t>
        </is>
      </c>
    </row>
    <row r="9710" customFormat="1" s="93">
      <c r="B9710" s="127" t="n">
        <v>44105</v>
      </c>
      <c r="C9710" s="93">
        <f>TEXT(B9710,"aaa")</f>
        <v/>
      </c>
      <c r="D9710" s="59" t="n"/>
      <c r="E9710" s="59" t="inlineStr">
        <is>
          <t>클리어 패드</t>
        </is>
      </c>
      <c r="F9710" s="59" t="inlineStr">
        <is>
          <t>카페24</t>
        </is>
      </c>
      <c r="G9710" s="59" t="inlineStr">
        <is>
          <t>어성초 77 클리어 패드 1개-20% off</t>
        </is>
      </c>
      <c r="H9710" s="59" t="n">
        <v>11</v>
      </c>
      <c r="I9710" s="59" t="n"/>
      <c r="J9710" s="59" t="n">
        <v>200801</v>
      </c>
      <c r="K9710" s="59" t="n"/>
      <c r="L9710" s="93" t="n">
        <v>246400</v>
      </c>
      <c r="M9710" s="93" t="n">
        <v>231985.6</v>
      </c>
      <c r="N9710" s="93" t="n">
        <v>55132</v>
      </c>
      <c r="O9710" s="148" t="n">
        <v>224000</v>
      </c>
      <c r="P9710" s="93" t="inlineStr">
        <is>
          <t>카페24클리어 패드어성초 77 클리어 패드 1개-20% off200801</t>
        </is>
      </c>
    </row>
    <row r="9711" customFormat="1" s="93">
      <c r="B9711" s="127" t="n">
        <v>44105</v>
      </c>
      <c r="C9711" s="93">
        <f>TEXT(B9711,"aaa")</f>
        <v/>
      </c>
      <c r="D9711" s="59" t="n"/>
      <c r="E9711" s="59" t="inlineStr">
        <is>
          <t>클리어 패드</t>
        </is>
      </c>
      <c r="F9711" s="59" t="inlineStr">
        <is>
          <t>카페24</t>
        </is>
      </c>
      <c r="G9711" s="59" t="inlineStr">
        <is>
          <t>어성초 77 클리어 패드 2개-30% off</t>
        </is>
      </c>
      <c r="H9711" s="59" t="n">
        <v>10</v>
      </c>
      <c r="I9711" s="59" t="n"/>
      <c r="J9711" s="59" t="n">
        <v>200801</v>
      </c>
      <c r="K9711" s="59" t="n"/>
      <c r="L9711" s="93" t="n">
        <v>392000</v>
      </c>
      <c r="M9711" s="93" t="n">
        <v>369068</v>
      </c>
      <c r="N9711" s="93" t="n">
        <v>100240</v>
      </c>
      <c r="O9711" s="148" t="n">
        <v>356363.6363636364</v>
      </c>
      <c r="P9711" s="93" t="inlineStr">
        <is>
          <t>카페24클리어 패드어성초 77 클리어 패드 2개-30% off200801</t>
        </is>
      </c>
    </row>
    <row r="9712" customFormat="1" s="93">
      <c r="B9712" s="127" t="n">
        <v>44105</v>
      </c>
      <c r="C9712" s="93">
        <f>TEXT(B9712,"aaa")</f>
        <v/>
      </c>
      <c r="D9712" s="59" t="n"/>
      <c r="E9712" s="59" t="inlineStr">
        <is>
          <t>토너+패드 세트</t>
        </is>
      </c>
      <c r="F9712" s="59" t="inlineStr">
        <is>
          <t>카페24</t>
        </is>
      </c>
      <c r="G9712" s="59" t="inlineStr">
        <is>
          <t>좁쌀 진정 세트 토너+클리어 패드-30% off</t>
        </is>
      </c>
      <c r="H9712" s="59" t="n">
        <v>21</v>
      </c>
      <c r="I9712" s="59" t="n"/>
      <c r="J9712" s="59" t="n">
        <v>200801</v>
      </c>
      <c r="K9712" s="59" t="n"/>
      <c r="L9712" s="93" t="n">
        <v>779100</v>
      </c>
      <c r="M9712" s="93" t="n">
        <v>733522.65</v>
      </c>
      <c r="N9712" s="93" t="n">
        <v>169932</v>
      </c>
      <c r="O9712" s="148" t="n">
        <v>708272.7272727272</v>
      </c>
      <c r="P9712" s="93" t="inlineStr">
        <is>
          <t>카페24토너+패드 세트좁쌀 진정 세트 토너+클리어 패드-30% off200801</t>
        </is>
      </c>
    </row>
    <row r="9713" customFormat="1" s="93">
      <c r="B9713" s="127" t="n">
        <v>44105</v>
      </c>
      <c r="C9713" s="93">
        <f>TEXT(B9713,"aaa")</f>
        <v/>
      </c>
      <c r="D9713" s="59" t="n"/>
      <c r="E9713" s="59" t="inlineStr">
        <is>
          <t>수분 보충 세트</t>
        </is>
      </c>
      <c r="F9713" s="59" t="inlineStr">
        <is>
          <t>카페24</t>
        </is>
      </c>
      <c r="G9713" s="59" t="inlineStr">
        <is>
          <t>[20/09/28 부터] 어성초 77 토너 250ml + 어성초 70 로션 200ml -30%</t>
        </is>
      </c>
      <c r="H9713" s="59" t="n">
        <v>19</v>
      </c>
      <c r="I9713" s="59" t="n"/>
      <c r="J9713" s="59" t="n">
        <v>200801</v>
      </c>
      <c r="K9713" s="59" t="n"/>
      <c r="L9713" s="93" t="n">
        <v>704900</v>
      </c>
      <c r="M9713" s="93" t="n">
        <v>663663.35</v>
      </c>
      <c r="N9713" s="93" t="n">
        <v>140942</v>
      </c>
      <c r="O9713" s="148" t="n">
        <v>640818.1818181818</v>
      </c>
      <c r="P9713" s="93" t="inlineStr">
        <is>
          <t>카페24수분 보충 세트[20/09/28 부터] 어성초 77 토너 250ml + 어성초 70 로션 200ml -30%200801</t>
        </is>
      </c>
    </row>
    <row r="9714" customFormat="1" s="93">
      <c r="B9714" s="127" t="n">
        <v>44105</v>
      </c>
      <c r="C9714" s="93">
        <f>TEXT(B9714,"aaa")</f>
        <v/>
      </c>
      <c r="D9714" s="59" t="n"/>
      <c r="E9714" s="59" t="inlineStr">
        <is>
          <t>로션</t>
        </is>
      </c>
      <c r="F9714" s="59" t="inlineStr">
        <is>
          <t>카페24</t>
        </is>
      </c>
      <c r="G9714" s="59" t="inlineStr">
        <is>
          <t>어성초 70 데일리 릴리프 로션 1개 -20% off</t>
        </is>
      </c>
      <c r="H9714" s="59" t="n">
        <v>7</v>
      </c>
      <c r="I9714" s="59" t="n"/>
      <c r="J9714" s="59" t="n">
        <v>200801</v>
      </c>
      <c r="K9714" s="59" t="n"/>
      <c r="L9714" s="93" t="n">
        <v>156800</v>
      </c>
      <c r="M9714" s="93" t="n">
        <v>147627.2</v>
      </c>
      <c r="N9714" s="93" t="n">
        <v>30366</v>
      </c>
      <c r="O9714" s="148" t="n">
        <v>142545.4545454545</v>
      </c>
      <c r="P9714" s="93" t="inlineStr">
        <is>
          <t>카페24로션어성초 70 데일리 릴리프 로션 1개 -20% off200801</t>
        </is>
      </c>
    </row>
    <row r="9715" customFormat="1" s="93">
      <c r="B9715" s="127" t="n">
        <v>44105</v>
      </c>
      <c r="C9715" s="93">
        <f>TEXT(B9715,"aaa")</f>
        <v/>
      </c>
      <c r="D9715" s="59" t="n"/>
      <c r="E9715" s="59" t="inlineStr">
        <is>
          <t>로션</t>
        </is>
      </c>
      <c r="F9715" s="59" t="inlineStr">
        <is>
          <t>카페24</t>
        </is>
      </c>
      <c r="G9715" s="59" t="inlineStr">
        <is>
          <t>어성초 70 데일리 릴리프 로션 2개 -30% off</t>
        </is>
      </c>
      <c r="H9715" s="59" t="n">
        <v>1</v>
      </c>
      <c r="I9715" s="59" t="n"/>
      <c r="J9715" s="59" t="n">
        <v>200801</v>
      </c>
      <c r="K9715" s="59" t="n"/>
      <c r="L9715" s="93" t="n">
        <v>39200</v>
      </c>
      <c r="M9715" s="93" t="n">
        <v>36906.8</v>
      </c>
      <c r="N9715" s="93" t="n">
        <v>8676</v>
      </c>
      <c r="O9715" s="148" t="n">
        <v>35636.36363636363</v>
      </c>
      <c r="P9715" s="93" t="inlineStr">
        <is>
          <t>카페24로션어성초 70 데일리 릴리프 로션 2개 -30% off200801</t>
        </is>
      </c>
    </row>
    <row r="9716" customFormat="1" s="93">
      <c r="B9716" s="127" t="n">
        <v>44105</v>
      </c>
      <c r="C9716" s="93">
        <f>TEXT(B9716,"aaa")</f>
        <v/>
      </c>
      <c r="D9716" s="59" t="n"/>
      <c r="E9716" s="59" t="inlineStr">
        <is>
          <t>머드크림마스크</t>
        </is>
      </c>
      <c r="F9716" s="59" t="inlineStr">
        <is>
          <t>카페24</t>
        </is>
      </c>
      <c r="G9716" s="59" t="inlineStr">
        <is>
          <t>머드크림마스크 100ml</t>
        </is>
      </c>
      <c r="H9716" s="59" t="n">
        <v>1</v>
      </c>
      <c r="I9716" s="59" t="n"/>
      <c r="J9716" s="59" t="n">
        <v>200801</v>
      </c>
      <c r="K9716" s="59" t="n"/>
      <c r="L9716" s="93" t="n">
        <v>20000</v>
      </c>
      <c r="M9716" s="93" t="n">
        <v>18830</v>
      </c>
      <c r="N9716" s="93" t="n">
        <v>1442</v>
      </c>
      <c r="O9716" s="148" t="n">
        <v>18181.81818181818</v>
      </c>
      <c r="P9716" s="93" t="inlineStr">
        <is>
          <t>카페24머드크림마스크머드크림마스크 100ml200801</t>
        </is>
      </c>
    </row>
    <row r="9717" customFormat="1" s="93">
      <c r="B9717" s="127" t="n">
        <v>44105</v>
      </c>
      <c r="C9717" s="93">
        <f>TEXT(B9717,"aaa")</f>
        <v/>
      </c>
      <c r="D9717" s="59" t="n"/>
      <c r="E9717" s="59" t="inlineStr">
        <is>
          <t>머드크림마스크</t>
        </is>
      </c>
      <c r="F9717" s="59" t="inlineStr">
        <is>
          <t>카페24</t>
        </is>
      </c>
      <c r="G9717" s="59" t="inlineStr">
        <is>
          <t>머드크림마스크 100ml 2set</t>
        </is>
      </c>
      <c r="H9717" s="59" t="n">
        <v>1</v>
      </c>
      <c r="I9717" s="59" t="n"/>
      <c r="J9717" s="59" t="n">
        <v>200801</v>
      </c>
      <c r="K9717" s="59" t="n"/>
      <c r="L9717" s="93" t="n">
        <v>35000</v>
      </c>
      <c r="M9717" s="93" t="n">
        <v>32952.5</v>
      </c>
      <c r="N9717" s="93" t="n">
        <v>2884</v>
      </c>
      <c r="O9717" s="148" t="n">
        <v>31818.18181818182</v>
      </c>
      <c r="P9717" s="93" t="inlineStr">
        <is>
          <t>카페24머드크림마스크머드크림마스크 100ml 2set200801</t>
        </is>
      </c>
    </row>
    <row r="9718" customFormat="1" s="93">
      <c r="B9718" s="127" t="n">
        <v>44105</v>
      </c>
      <c r="C9718" s="93">
        <f>TEXT(B9718,"aaa")</f>
        <v/>
      </c>
      <c r="D9718" s="59" t="n"/>
      <c r="E9718" s="59" t="inlineStr">
        <is>
          <t>마스크팩</t>
        </is>
      </c>
      <c r="F9718" s="59" t="inlineStr">
        <is>
          <t>카페24</t>
        </is>
      </c>
      <c r="G9718" s="59" t="inlineStr">
        <is>
          <t>마스크팩 10매</t>
        </is>
      </c>
      <c r="H9718" s="59" t="n">
        <v>8</v>
      </c>
      <c r="I9718" s="59" t="n"/>
      <c r="J9718" s="59" t="n">
        <v>200801</v>
      </c>
      <c r="K9718" s="59" t="n"/>
      <c r="L9718" s="93" t="n">
        <v>160000</v>
      </c>
      <c r="M9718" s="93" t="n">
        <v>150640</v>
      </c>
      <c r="N9718" s="93" t="n">
        <v>31760</v>
      </c>
      <c r="O9718" s="148" t="n">
        <v>145454.5454545454</v>
      </c>
      <c r="P9718" s="93" t="inlineStr">
        <is>
          <t>카페24마스크팩마스크팩 10매200801</t>
        </is>
      </c>
    </row>
    <row r="9719" customFormat="1" s="93">
      <c r="B9719" s="127" t="n">
        <v>44105</v>
      </c>
      <c r="C9719" s="93">
        <f>TEXT(B9719,"aaa")</f>
        <v/>
      </c>
      <c r="D9719" s="59" t="n"/>
      <c r="E9719" s="59" t="inlineStr">
        <is>
          <t>토너</t>
        </is>
      </c>
      <c r="F9719" s="59" t="inlineStr">
        <is>
          <t>카페24</t>
        </is>
      </c>
      <c r="G9719" s="59" t="inlineStr">
        <is>
          <t>250ml</t>
        </is>
      </c>
      <c r="H9719" s="59" t="n">
        <v>28</v>
      </c>
      <c r="I9719" s="59" t="n"/>
      <c r="J9719" s="59" t="n">
        <v>200801</v>
      </c>
      <c r="K9719" s="59" t="n"/>
      <c r="L9719" s="93" t="n">
        <v>560000</v>
      </c>
      <c r="M9719" s="93" t="n">
        <v>527240</v>
      </c>
      <c r="N9719" s="93" t="n">
        <v>86240</v>
      </c>
      <c r="O9719" s="148" t="n">
        <v>509090.9090909091</v>
      </c>
      <c r="P9719" s="93" t="inlineStr">
        <is>
          <t>카페24토너250ml200801</t>
        </is>
      </c>
    </row>
    <row r="9720" customFormat="1" s="93">
      <c r="B9720" s="127" t="n">
        <v>44105</v>
      </c>
      <c r="C9720" s="93">
        <f>TEXT(B9720,"aaa")</f>
        <v/>
      </c>
      <c r="D9720" s="59" t="n"/>
      <c r="E9720" s="59" t="inlineStr">
        <is>
          <t>토너</t>
        </is>
      </c>
      <c r="F9720" s="59" t="inlineStr">
        <is>
          <t>카페24</t>
        </is>
      </c>
      <c r="G9720" s="59" t="inlineStr">
        <is>
          <t>250ml 2set</t>
        </is>
      </c>
      <c r="H9720" s="59" t="n">
        <v>17</v>
      </c>
      <c r="I9720" s="59" t="n"/>
      <c r="J9720" s="59" t="n">
        <v>200801</v>
      </c>
      <c r="K9720" s="59" t="n"/>
      <c r="L9720" s="93" t="n">
        <v>595000</v>
      </c>
      <c r="M9720" s="93" t="n">
        <v>560192.5</v>
      </c>
      <c r="N9720" s="93" t="n">
        <v>104720</v>
      </c>
      <c r="O9720" s="148" t="n">
        <v>540909.0909090908</v>
      </c>
      <c r="P9720" s="93" t="inlineStr">
        <is>
          <t>카페24토너250ml 2set200801</t>
        </is>
      </c>
    </row>
    <row r="9721" customFormat="1" s="93">
      <c r="B9721" s="127" t="n">
        <v>44105</v>
      </c>
      <c r="C9721" s="93">
        <f>TEXT(B9721,"aaa")</f>
        <v/>
      </c>
      <c r="D9721" s="59" t="n"/>
      <c r="E9721" s="59" t="inlineStr">
        <is>
          <t>토너</t>
        </is>
      </c>
      <c r="F9721" s="59" t="inlineStr">
        <is>
          <t>카페24</t>
        </is>
      </c>
      <c r="G9721" s="59" t="inlineStr">
        <is>
          <t>500ml</t>
        </is>
      </c>
      <c r="H9721" s="59" t="n">
        <v>29</v>
      </c>
      <c r="I9721" s="59" t="n"/>
      <c r="J9721" s="59" t="n">
        <v>200801</v>
      </c>
      <c r="K9721" s="59" t="n"/>
      <c r="L9721" s="93" t="n">
        <v>957000</v>
      </c>
      <c r="M9721" s="93" t="n">
        <v>901015.5</v>
      </c>
      <c r="N9721" s="93" t="n">
        <v>125570</v>
      </c>
      <c r="O9721" s="148" t="n">
        <v>869999.9999999999</v>
      </c>
      <c r="P9721" s="93" t="inlineStr">
        <is>
          <t>카페24토너500ml200801</t>
        </is>
      </c>
    </row>
    <row r="9722" customFormat="1" s="93">
      <c r="B9722" s="127" t="n">
        <v>44105</v>
      </c>
      <c r="C9722" s="93">
        <f>TEXT(B9722,"aaa")</f>
        <v/>
      </c>
      <c r="D9722" s="59" t="n"/>
      <c r="E9722" s="59" t="inlineStr">
        <is>
          <t>토너</t>
        </is>
      </c>
      <c r="F9722" s="59" t="inlineStr">
        <is>
          <t>카페24</t>
        </is>
      </c>
      <c r="G9722" s="59" t="inlineStr">
        <is>
          <t>스킨팩 화장솜 60P</t>
        </is>
      </c>
      <c r="H9722" s="59" t="n">
        <v>24</v>
      </c>
      <c r="I9722" s="59" t="n"/>
      <c r="J9722" s="59" t="n">
        <v>200801</v>
      </c>
      <c r="K9722" s="59" t="n"/>
      <c r="L9722" s="93" t="n">
        <v>72000</v>
      </c>
      <c r="M9722" s="93" t="n">
        <v>67788</v>
      </c>
      <c r="N9722" s="93" t="n">
        <v>26640</v>
      </c>
      <c r="O9722" s="148" t="n">
        <v>65454.54545454545</v>
      </c>
      <c r="P9722" s="93" t="inlineStr">
        <is>
          <t>카페24토너스킨팩 화장솜 60P200801</t>
        </is>
      </c>
    </row>
    <row r="9723" customFormat="1" s="93">
      <c r="B9723" s="127" t="n">
        <v>44105</v>
      </c>
      <c r="C9723" s="93">
        <f>TEXT(B9723,"aaa")</f>
        <v/>
      </c>
      <c r="D9723" s="59" t="n"/>
      <c r="E9723" s="59" t="inlineStr">
        <is>
          <t>앰플</t>
        </is>
      </c>
      <c r="F9723" s="59" t="inlineStr">
        <is>
          <t>카페24</t>
        </is>
      </c>
      <c r="G9723" s="59" t="inlineStr">
        <is>
          <t>앰플 30ml</t>
        </is>
      </c>
      <c r="H9723" s="59" t="n">
        <v>16</v>
      </c>
      <c r="I9723" s="59" t="n"/>
      <c r="J9723" s="59" t="n">
        <v>200801</v>
      </c>
      <c r="K9723" s="59" t="n"/>
      <c r="L9723" s="93" t="n">
        <v>448000</v>
      </c>
      <c r="M9723" s="93" t="n">
        <v>421792</v>
      </c>
      <c r="N9723" s="93" t="n">
        <v>54352</v>
      </c>
      <c r="O9723" s="148" t="n">
        <v>407272.7272727272</v>
      </c>
      <c r="P9723" s="93" t="inlineStr">
        <is>
          <t>카페24앰플앰플 30ml200801</t>
        </is>
      </c>
    </row>
    <row r="9724" customFormat="1" s="93">
      <c r="B9724" s="127" t="n">
        <v>44105</v>
      </c>
      <c r="C9724" s="93">
        <f>TEXT(B9724,"aaa")</f>
        <v/>
      </c>
      <c r="D9724" s="59" t="n"/>
      <c r="E9724" s="59" t="inlineStr">
        <is>
          <t>앰플</t>
        </is>
      </c>
      <c r="F9724" s="59" t="inlineStr">
        <is>
          <t>카페24</t>
        </is>
      </c>
      <c r="G9724" s="59" t="inlineStr">
        <is>
          <t>앰플 30ml  2set</t>
        </is>
      </c>
      <c r="H9724" s="59" t="n">
        <v>6</v>
      </c>
      <c r="I9724" s="59" t="n"/>
      <c r="J9724" s="59" t="n">
        <v>200801</v>
      </c>
      <c r="K9724" s="59" t="n"/>
      <c r="L9724" s="93" t="n">
        <v>288000</v>
      </c>
      <c r="M9724" s="93" t="n">
        <v>271152</v>
      </c>
      <c r="N9724" s="93" t="n">
        <v>40764</v>
      </c>
      <c r="O9724" s="148" t="n">
        <v>261818.1818181818</v>
      </c>
      <c r="P9724" s="93" t="inlineStr">
        <is>
          <t>카페24앰플앰플 30ml  2set200801</t>
        </is>
      </c>
    </row>
    <row r="9725" customFormat="1" s="93">
      <c r="B9725" s="127" t="n">
        <v>44105</v>
      </c>
      <c r="C9725" s="93">
        <f>TEXT(B9725,"aaa")</f>
        <v/>
      </c>
      <c r="D9725" s="59" t="n"/>
      <c r="E9725" s="59" t="inlineStr">
        <is>
          <t>수딩크림</t>
        </is>
      </c>
      <c r="F9725" s="59" t="inlineStr">
        <is>
          <t>카페24</t>
        </is>
      </c>
      <c r="G9725" s="59" t="inlineStr">
        <is>
          <t>수딩크림 100ml</t>
        </is>
      </c>
      <c r="H9725" s="59" t="n">
        <v>6</v>
      </c>
      <c r="I9725" s="59" t="n"/>
      <c r="J9725" s="59" t="n">
        <v>200801</v>
      </c>
      <c r="K9725" s="59" t="n"/>
      <c r="L9725" s="93" t="n">
        <v>228000</v>
      </c>
      <c r="M9725" s="93" t="n">
        <v>214662</v>
      </c>
      <c r="N9725" s="93" t="n">
        <v>18270</v>
      </c>
      <c r="O9725" s="148" t="n">
        <v>207272.7272727273</v>
      </c>
      <c r="P9725" s="93" t="inlineStr">
        <is>
          <t>카페24수딩크림수딩크림 100ml200801</t>
        </is>
      </c>
    </row>
    <row r="9726" customFormat="1" s="93">
      <c r="B9726" s="127" t="n">
        <v>44105</v>
      </c>
      <c r="C9726" s="93">
        <f>TEXT(B9726,"aaa")</f>
        <v/>
      </c>
      <c r="D9726" s="59" t="n"/>
      <c r="E9726" s="59" t="inlineStr">
        <is>
          <t>클렌징폼</t>
        </is>
      </c>
      <c r="F9726" s="59" t="inlineStr">
        <is>
          <t>카페24</t>
        </is>
      </c>
      <c r="G9726" s="59" t="inlineStr">
        <is>
          <t>클렌징폼 120ml</t>
        </is>
      </c>
      <c r="H9726" s="59" t="n">
        <v>9</v>
      </c>
      <c r="I9726" s="59" t="n"/>
      <c r="J9726" s="59" t="n">
        <v>200801</v>
      </c>
      <c r="K9726" s="59" t="n"/>
      <c r="L9726" s="93" t="n">
        <v>117000</v>
      </c>
      <c r="M9726" s="93" t="n">
        <v>110155.5</v>
      </c>
      <c r="N9726" s="93" t="n">
        <v>24750</v>
      </c>
      <c r="O9726" s="148" t="n">
        <v>106363.6363636364</v>
      </c>
      <c r="P9726" s="93" t="inlineStr">
        <is>
          <t>카페24클렌징폼클렌징폼 120ml200801</t>
        </is>
      </c>
    </row>
    <row r="9727" customFormat="1" s="93">
      <c r="B9727" s="127" t="n">
        <v>44105</v>
      </c>
      <c r="C9727" s="93">
        <f>TEXT(B9727,"aaa")</f>
        <v/>
      </c>
      <c r="D9727" s="59" t="n"/>
      <c r="E9727" s="59" t="inlineStr">
        <is>
          <t>클렌징폼</t>
        </is>
      </c>
      <c r="F9727" s="59" t="inlineStr">
        <is>
          <t>카페24</t>
        </is>
      </c>
      <c r="G9727" s="59" t="inlineStr">
        <is>
          <t>클렌징폼 120ml 2set</t>
        </is>
      </c>
      <c r="H9727" s="59" t="n">
        <v>3</v>
      </c>
      <c r="I9727" s="59" t="n"/>
      <c r="J9727" s="59" t="n">
        <v>200801</v>
      </c>
      <c r="K9727" s="59" t="n"/>
      <c r="L9727" s="93" t="n">
        <v>72000</v>
      </c>
      <c r="M9727" s="93" t="n">
        <v>67788</v>
      </c>
      <c r="N9727" s="93" t="n">
        <v>7380</v>
      </c>
      <c r="O9727" s="148" t="n">
        <v>65454.54545454545</v>
      </c>
      <c r="P9727" s="93" t="inlineStr">
        <is>
          <t>카페24클렌징폼클렌징폼 120ml 2set200801</t>
        </is>
      </c>
    </row>
    <row r="9728" customFormat="1" s="93">
      <c r="B9728" s="127" t="n">
        <v>44105</v>
      </c>
      <c r="C9728" s="93">
        <f>TEXT(B9728,"aaa")</f>
        <v/>
      </c>
      <c r="D9728" s="59" t="n"/>
      <c r="E9728" s="59" t="inlineStr">
        <is>
          <t>클렌징폼</t>
        </is>
      </c>
      <c r="F9728" s="59" t="inlineStr">
        <is>
          <t>카페24</t>
        </is>
      </c>
      <c r="G9728" s="59" t="inlineStr">
        <is>
          <t>클렌징폼 120ml 3set</t>
        </is>
      </c>
      <c r="H9728" s="59" t="n">
        <v>1</v>
      </c>
      <c r="I9728" s="59" t="n"/>
      <c r="J9728" s="59" t="n">
        <v>200801</v>
      </c>
      <c r="K9728" s="59" t="n"/>
      <c r="L9728" s="93" t="n">
        <v>33000</v>
      </c>
      <c r="M9728" s="93" t="n">
        <v>31069.5</v>
      </c>
      <c r="N9728" s="93" t="n">
        <v>3690</v>
      </c>
      <c r="O9728" s="148" t="n">
        <v>30000</v>
      </c>
      <c r="P9728" s="93" t="inlineStr">
        <is>
          <t>카페24클렌징폼클렌징폼 120ml 3set200801</t>
        </is>
      </c>
    </row>
    <row r="9729" customFormat="1" s="93">
      <c r="B9729" s="127" t="n">
        <v>44105</v>
      </c>
      <c r="C9729" s="93">
        <f>TEXT(B9729,"aaa")</f>
        <v/>
      </c>
      <c r="D9729" s="59" t="n"/>
      <c r="E9729" s="59" t="inlineStr">
        <is>
          <t>바디워시</t>
        </is>
      </c>
      <c r="F9729" s="59" t="inlineStr">
        <is>
          <t>카페24</t>
        </is>
      </c>
      <c r="G9729" s="59" t="inlineStr">
        <is>
          <t>바디워시 1개 -30% off</t>
        </is>
      </c>
      <c r="H9729" s="59" t="n">
        <v>1</v>
      </c>
      <c r="I9729" s="59" t="n"/>
      <c r="J9729" s="59" t="n">
        <v>200801</v>
      </c>
      <c r="K9729" s="59" t="n"/>
      <c r="L9729" s="93" t="n">
        <v>18200</v>
      </c>
      <c r="M9729" s="93" t="n">
        <v>17135.3</v>
      </c>
      <c r="N9729" s="93" t="n">
        <v>4085</v>
      </c>
      <c r="O9729" s="148" t="n">
        <v>16545.45454545454</v>
      </c>
      <c r="P9729" s="93" t="inlineStr">
        <is>
          <t>카페24바디워시바디워시 1개 -30% off200801</t>
        </is>
      </c>
    </row>
    <row r="9730" customFormat="1" s="93">
      <c r="B9730" s="127" t="n">
        <v>44105</v>
      </c>
      <c r="C9730" s="93">
        <f>TEXT(B9730,"aaa")</f>
        <v/>
      </c>
      <c r="D9730" s="59" t="n"/>
      <c r="E9730" s="59" t="inlineStr">
        <is>
          <t>토너</t>
        </is>
      </c>
      <c r="F9730" s="59" t="inlineStr">
        <is>
          <t>화해</t>
        </is>
      </c>
      <c r="G9730" s="59" t="inlineStr">
        <is>
          <t>250ml</t>
        </is>
      </c>
      <c r="H9730" s="59" t="n">
        <v>4</v>
      </c>
      <c r="I9730" s="59" t="n"/>
      <c r="J9730" s="59" t="n">
        <v>200801</v>
      </c>
      <c r="K9730" s="59" t="n"/>
      <c r="L9730" s="93" t="n">
        <v>80000</v>
      </c>
      <c r="M9730" s="93" t="n">
        <v>57600</v>
      </c>
      <c r="N9730" s="93" t="n">
        <v>12320</v>
      </c>
      <c r="O9730" s="148" t="n">
        <v>72727.27272727272</v>
      </c>
      <c r="P9730" s="93" t="inlineStr">
        <is>
          <t>화해토너250ml200801</t>
        </is>
      </c>
    </row>
    <row r="9731" customFormat="1" s="93">
      <c r="B9731" s="127" t="n">
        <v>44106</v>
      </c>
      <c r="C9731" s="93">
        <f>TEXT(B9731,"aaa")</f>
        <v/>
      </c>
      <c r="D9731" s="59" t="n"/>
      <c r="E9731" s="59" t="inlineStr">
        <is>
          <t>토너</t>
        </is>
      </c>
      <c r="F9731" s="59" t="inlineStr">
        <is>
          <t>스타일쉐어</t>
        </is>
      </c>
      <c r="G9731" s="59" t="inlineStr">
        <is>
          <t>250ml</t>
        </is>
      </c>
      <c r="H9731" s="59" t="n">
        <v>4</v>
      </c>
      <c r="I9731" s="59" t="n"/>
      <c r="J9731" s="59" t="n">
        <v>200801</v>
      </c>
      <c r="K9731" s="59" t="n"/>
      <c r="L9731" s="93" t="n">
        <v>80000</v>
      </c>
      <c r="M9731" s="93" t="n">
        <v>60000</v>
      </c>
      <c r="N9731" s="93" t="n">
        <v>12320</v>
      </c>
      <c r="O9731" s="148" t="n">
        <v>72727.27272727272</v>
      </c>
      <c r="P9731" s="93" t="inlineStr">
        <is>
          <t>스타일쉐어토너250ml200801</t>
        </is>
      </c>
    </row>
    <row r="9732" customFormat="1" s="93">
      <c r="B9732" s="127" t="n">
        <v>44106</v>
      </c>
      <c r="C9732" s="93">
        <f>TEXT(B9732,"aaa")</f>
        <v/>
      </c>
      <c r="D9732" s="59" t="n"/>
      <c r="E9732" s="59" t="inlineStr">
        <is>
          <t>선크림</t>
        </is>
      </c>
      <c r="F9732" s="59" t="inlineStr">
        <is>
          <t>카페24</t>
        </is>
      </c>
      <c r="G9732" s="59" t="inlineStr">
        <is>
          <t>선크림 50ml</t>
        </is>
      </c>
      <c r="H9732" s="59" t="n">
        <v>3</v>
      </c>
      <c r="I9732" s="59" t="n"/>
      <c r="J9732" s="59" t="n">
        <v>200801</v>
      </c>
      <c r="K9732" s="59" t="n"/>
      <c r="L9732" s="93" t="n">
        <v>60000</v>
      </c>
      <c r="M9732" s="93" t="n">
        <v>56490</v>
      </c>
      <c r="N9732" s="93" t="n">
        <v>7035</v>
      </c>
      <c r="O9732" s="148" t="n">
        <v>54545.45454545454</v>
      </c>
      <c r="P9732" s="93" t="inlineStr">
        <is>
          <t>카페24선크림선크림 50ml200801</t>
        </is>
      </c>
    </row>
    <row r="9733" customFormat="1" s="93">
      <c r="B9733" s="127" t="n">
        <v>44106</v>
      </c>
      <c r="C9733" s="93">
        <f>TEXT(B9733,"aaa")</f>
        <v/>
      </c>
      <c r="D9733" s="59" t="n"/>
      <c r="E9733" s="59" t="inlineStr">
        <is>
          <t>어성초진정패키지</t>
        </is>
      </c>
      <c r="F9733" s="59" t="inlineStr">
        <is>
          <t>카페24</t>
        </is>
      </c>
      <c r="G9733" s="59" t="inlineStr">
        <is>
          <t>어성초 진정패키지세트</t>
        </is>
      </c>
      <c r="H9733" s="59" t="n">
        <v>3</v>
      </c>
      <c r="I9733" s="59" t="n"/>
      <c r="J9733" s="59" t="n">
        <v>200801</v>
      </c>
      <c r="K9733" s="59" t="n"/>
      <c r="L9733" s="93" t="n">
        <v>297000</v>
      </c>
      <c r="M9733" s="93" t="n">
        <v>279625.5</v>
      </c>
      <c r="N9733" s="93" t="n">
        <v>45411</v>
      </c>
      <c r="O9733" s="148" t="n">
        <v>270000</v>
      </c>
      <c r="P9733" s="93" t="inlineStr">
        <is>
          <t>카페24어성초진정패키지어성초 진정패키지세트200801</t>
        </is>
      </c>
    </row>
    <row r="9734" customFormat="1" s="93">
      <c r="B9734" s="127" t="n">
        <v>44106</v>
      </c>
      <c r="C9734" s="93">
        <f>TEXT(B9734,"aaa")</f>
        <v/>
      </c>
      <c r="D9734" s="59" t="n"/>
      <c r="E9734" s="59" t="inlineStr">
        <is>
          <t>클리어 패드</t>
        </is>
      </c>
      <c r="F9734" s="59" t="inlineStr">
        <is>
          <t>카페24</t>
        </is>
      </c>
      <c r="G9734" s="59" t="inlineStr">
        <is>
          <t>어성초 77 클리어 패드 1개-20% off</t>
        </is>
      </c>
      <c r="H9734" s="59" t="n">
        <v>23</v>
      </c>
      <c r="I9734" s="59" t="n"/>
      <c r="J9734" s="59" t="n">
        <v>200801</v>
      </c>
      <c r="K9734" s="59" t="n"/>
      <c r="L9734" s="93" t="n">
        <v>515200</v>
      </c>
      <c r="M9734" s="93" t="n">
        <v>485060.8</v>
      </c>
      <c r="N9734" s="93" t="n">
        <v>115276</v>
      </c>
      <c r="O9734" s="148" t="n">
        <v>468363.6363636364</v>
      </c>
      <c r="P9734" s="93" t="inlineStr">
        <is>
          <t>카페24클리어 패드어성초 77 클리어 패드 1개-20% off200801</t>
        </is>
      </c>
    </row>
    <row r="9735" customFormat="1" s="93">
      <c r="B9735" s="127" t="n">
        <v>44106</v>
      </c>
      <c r="C9735" s="93">
        <f>TEXT(B9735,"aaa")</f>
        <v/>
      </c>
      <c r="D9735" s="59" t="n"/>
      <c r="E9735" s="59" t="inlineStr">
        <is>
          <t>클리어 패드</t>
        </is>
      </c>
      <c r="F9735" s="59" t="inlineStr">
        <is>
          <t>카페24</t>
        </is>
      </c>
      <c r="G9735" s="59" t="inlineStr">
        <is>
          <t>어성초 77 클리어 패드 2개-30% off</t>
        </is>
      </c>
      <c r="H9735" s="59" t="n">
        <v>12</v>
      </c>
      <c r="I9735" s="59" t="n"/>
      <c r="J9735" s="59" t="n">
        <v>200801</v>
      </c>
      <c r="K9735" s="59" t="n"/>
      <c r="L9735" s="93" t="n">
        <v>470400</v>
      </c>
      <c r="M9735" s="93" t="n">
        <v>442881.6</v>
      </c>
      <c r="N9735" s="93" t="n">
        <v>120288</v>
      </c>
      <c r="O9735" s="148" t="n">
        <v>427636.3636363636</v>
      </c>
      <c r="P9735" s="93" t="inlineStr">
        <is>
          <t>카페24클리어 패드어성초 77 클리어 패드 2개-30% off200801</t>
        </is>
      </c>
    </row>
    <row r="9736" customFormat="1" s="93">
      <c r="B9736" s="127" t="n">
        <v>44106</v>
      </c>
      <c r="C9736" s="93">
        <f>TEXT(B9736,"aaa")</f>
        <v/>
      </c>
      <c r="D9736" s="59" t="n"/>
      <c r="E9736" s="59" t="inlineStr">
        <is>
          <t>토너+패드 세트</t>
        </is>
      </c>
      <c r="F9736" s="59" t="inlineStr">
        <is>
          <t>카페24</t>
        </is>
      </c>
      <c r="G9736" s="59" t="inlineStr">
        <is>
          <t>좁쌀 진정 세트 토너+클리어 패드-30% off</t>
        </is>
      </c>
      <c r="H9736" s="59" t="n">
        <v>17</v>
      </c>
      <c r="I9736" s="59" t="n"/>
      <c r="J9736" s="59" t="n">
        <v>200801</v>
      </c>
      <c r="K9736" s="59" t="n"/>
      <c r="L9736" s="93" t="n">
        <v>630700</v>
      </c>
      <c r="M9736" s="93" t="n">
        <v>593804.05</v>
      </c>
      <c r="N9736" s="93" t="n">
        <v>137564</v>
      </c>
      <c r="O9736" s="148" t="n">
        <v>573363.6363636364</v>
      </c>
      <c r="P9736" s="93" t="inlineStr">
        <is>
          <t>카페24토너+패드 세트좁쌀 진정 세트 토너+클리어 패드-30% off200801</t>
        </is>
      </c>
    </row>
    <row r="9737" customFormat="1" s="93">
      <c r="B9737" s="127" t="n">
        <v>44106</v>
      </c>
      <c r="C9737" s="93">
        <f>TEXT(B9737,"aaa")</f>
        <v/>
      </c>
      <c r="D9737" s="59" t="n"/>
      <c r="E9737" s="59" t="inlineStr">
        <is>
          <t>수분 보충 세트</t>
        </is>
      </c>
      <c r="F9737" s="59" t="inlineStr">
        <is>
          <t>카페24</t>
        </is>
      </c>
      <c r="G9737" s="59" t="inlineStr">
        <is>
          <t>[20/09/28 부터] 어성초 77 토너 250ml + 어성초 70 로션 200ml -30%</t>
        </is>
      </c>
      <c r="H9737" s="59" t="n">
        <v>21</v>
      </c>
      <c r="I9737" s="59" t="n"/>
      <c r="J9737" s="59" t="n">
        <v>200801</v>
      </c>
      <c r="K9737" s="59" t="n"/>
      <c r="L9737" s="93" t="n">
        <v>779100</v>
      </c>
      <c r="M9737" s="93" t="n">
        <v>733522.65</v>
      </c>
      <c r="N9737" s="93" t="n">
        <v>155778</v>
      </c>
      <c r="O9737" s="148" t="n">
        <v>708272.7272727272</v>
      </c>
      <c r="P9737" s="93" t="inlineStr">
        <is>
          <t>카페24수분 보충 세트[20/09/28 부터] 어성초 77 토너 250ml + 어성초 70 로션 200ml -30%200801</t>
        </is>
      </c>
    </row>
    <row r="9738" customFormat="1" s="93">
      <c r="B9738" s="127" t="n">
        <v>44106</v>
      </c>
      <c r="C9738" s="93">
        <f>TEXT(B9738,"aaa")</f>
        <v/>
      </c>
      <c r="D9738" s="59" t="n"/>
      <c r="E9738" s="59" t="inlineStr">
        <is>
          <t>로션</t>
        </is>
      </c>
      <c r="F9738" s="59" t="inlineStr">
        <is>
          <t>카페24</t>
        </is>
      </c>
      <c r="G9738" s="59" t="inlineStr">
        <is>
          <t>어성초 70 데일리 릴리프 로션 1개 -20% off</t>
        </is>
      </c>
      <c r="H9738" s="59" t="n">
        <v>7</v>
      </c>
      <c r="I9738" s="59" t="n"/>
      <c r="J9738" s="59" t="n">
        <v>200801</v>
      </c>
      <c r="K9738" s="59" t="n"/>
      <c r="L9738" s="93" t="n">
        <v>156800</v>
      </c>
      <c r="M9738" s="93" t="n">
        <v>147627.2</v>
      </c>
      <c r="N9738" s="93" t="n">
        <v>30366</v>
      </c>
      <c r="O9738" s="148" t="n">
        <v>142545.4545454545</v>
      </c>
      <c r="P9738" s="93" t="inlineStr">
        <is>
          <t>카페24로션어성초 70 데일리 릴리프 로션 1개 -20% off200801</t>
        </is>
      </c>
    </row>
    <row r="9739" customFormat="1" s="93">
      <c r="B9739" s="127" t="n">
        <v>44106</v>
      </c>
      <c r="C9739" s="93">
        <f>TEXT(B9739,"aaa")</f>
        <v/>
      </c>
      <c r="D9739" s="59" t="n"/>
      <c r="E9739" s="59" t="inlineStr">
        <is>
          <t>머드크림마스크</t>
        </is>
      </c>
      <c r="F9739" s="59" t="inlineStr">
        <is>
          <t>카페24</t>
        </is>
      </c>
      <c r="G9739" s="59" t="inlineStr">
        <is>
          <t>머드크림마스크 100ml</t>
        </is>
      </c>
      <c r="H9739" s="59" t="n">
        <v>3</v>
      </c>
      <c r="I9739" s="59" t="n"/>
      <c r="J9739" s="59" t="n">
        <v>200801</v>
      </c>
      <c r="K9739" s="59" t="n"/>
      <c r="L9739" s="93" t="n">
        <v>60000</v>
      </c>
      <c r="M9739" s="93" t="n">
        <v>56490</v>
      </c>
      <c r="N9739" s="93" t="n">
        <v>4326</v>
      </c>
      <c r="O9739" s="148" t="n">
        <v>54545.45454545454</v>
      </c>
      <c r="P9739" s="93" t="inlineStr">
        <is>
          <t>카페24머드크림마스크머드크림마스크 100ml200801</t>
        </is>
      </c>
    </row>
    <row r="9740" customFormat="1" s="93">
      <c r="B9740" s="127" t="n">
        <v>44106</v>
      </c>
      <c r="C9740" s="93">
        <f>TEXT(B9740,"aaa")</f>
        <v/>
      </c>
      <c r="D9740" s="59" t="n"/>
      <c r="E9740" s="59" t="inlineStr">
        <is>
          <t>마스크팩</t>
        </is>
      </c>
      <c r="F9740" s="59" t="inlineStr">
        <is>
          <t>카페24</t>
        </is>
      </c>
      <c r="G9740" s="59" t="inlineStr">
        <is>
          <t>마스크팩 10매</t>
        </is>
      </c>
      <c r="H9740" s="59" t="n">
        <v>3</v>
      </c>
      <c r="I9740" s="59" t="n"/>
      <c r="J9740" s="59" t="n">
        <v>200801</v>
      </c>
      <c r="K9740" s="59" t="n"/>
      <c r="L9740" s="93" t="n">
        <v>60000</v>
      </c>
      <c r="M9740" s="93" t="n">
        <v>56490</v>
      </c>
      <c r="N9740" s="93" t="n">
        <v>11910</v>
      </c>
      <c r="O9740" s="148" t="n">
        <v>54545.45454545454</v>
      </c>
      <c r="P9740" s="93" t="inlineStr">
        <is>
          <t>카페24마스크팩마스크팩 10매200801</t>
        </is>
      </c>
    </row>
    <row r="9741" customFormat="1" s="93">
      <c r="B9741" s="127" t="n">
        <v>44106</v>
      </c>
      <c r="C9741" s="93">
        <f>TEXT(B9741,"aaa")</f>
        <v/>
      </c>
      <c r="D9741" s="59" t="n"/>
      <c r="E9741" s="59" t="inlineStr">
        <is>
          <t>토너</t>
        </is>
      </c>
      <c r="F9741" s="59" t="inlineStr">
        <is>
          <t>카페24</t>
        </is>
      </c>
      <c r="G9741" s="59" t="inlineStr">
        <is>
          <t>250ml</t>
        </is>
      </c>
      <c r="H9741" s="59" t="n">
        <v>36</v>
      </c>
      <c r="I9741" s="59" t="n"/>
      <c r="J9741" s="59" t="n">
        <v>200801</v>
      </c>
      <c r="K9741" s="59" t="n"/>
      <c r="L9741" s="93" t="n">
        <v>720000</v>
      </c>
      <c r="M9741" s="93" t="n">
        <v>677880</v>
      </c>
      <c r="N9741" s="93" t="n">
        <v>110880</v>
      </c>
      <c r="O9741" s="148" t="n">
        <v>654545.4545454545</v>
      </c>
      <c r="P9741" s="93" t="inlineStr">
        <is>
          <t>카페24토너250ml200801</t>
        </is>
      </c>
    </row>
    <row r="9742" customFormat="1" s="93">
      <c r="B9742" s="127" t="n">
        <v>44106</v>
      </c>
      <c r="C9742" s="93">
        <f>TEXT(B9742,"aaa")</f>
        <v/>
      </c>
      <c r="D9742" s="59" t="n"/>
      <c r="E9742" s="59" t="inlineStr">
        <is>
          <t>토너</t>
        </is>
      </c>
      <c r="F9742" s="59" t="inlineStr">
        <is>
          <t>카페24</t>
        </is>
      </c>
      <c r="G9742" s="59" t="inlineStr">
        <is>
          <t>250ml 2set</t>
        </is>
      </c>
      <c r="H9742" s="59" t="n">
        <v>24</v>
      </c>
      <c r="I9742" s="59" t="n"/>
      <c r="J9742" s="59" t="n">
        <v>200801</v>
      </c>
      <c r="K9742" s="59" t="n"/>
      <c r="L9742" s="93" t="n">
        <v>840000</v>
      </c>
      <c r="M9742" s="93" t="n">
        <v>790860</v>
      </c>
      <c r="N9742" s="93" t="n">
        <v>147840</v>
      </c>
      <c r="O9742" s="148" t="n">
        <v>763636.3636363635</v>
      </c>
      <c r="P9742" s="93" t="inlineStr">
        <is>
          <t>카페24토너250ml 2set200801</t>
        </is>
      </c>
    </row>
    <row r="9743" customFormat="1" s="93">
      <c r="B9743" s="127" t="n">
        <v>44106</v>
      </c>
      <c r="C9743" s="93">
        <f>TEXT(B9743,"aaa")</f>
        <v/>
      </c>
      <c r="D9743" s="59" t="n"/>
      <c r="E9743" s="59" t="inlineStr">
        <is>
          <t>토너</t>
        </is>
      </c>
      <c r="F9743" s="59" t="inlineStr">
        <is>
          <t>카페24</t>
        </is>
      </c>
      <c r="G9743" s="59" t="inlineStr">
        <is>
          <t>500ml</t>
        </is>
      </c>
      <c r="H9743" s="59" t="n">
        <v>34</v>
      </c>
      <c r="I9743" s="59" t="n"/>
      <c r="J9743" s="59" t="n">
        <v>200801</v>
      </c>
      <c r="K9743" s="59" t="n"/>
      <c r="L9743" s="93" t="n">
        <v>1122000</v>
      </c>
      <c r="M9743" s="93" t="n">
        <v>1056363</v>
      </c>
      <c r="N9743" s="93" t="n">
        <v>147220</v>
      </c>
      <c r="O9743" s="148" t="n">
        <v>1020000</v>
      </c>
      <c r="P9743" s="93" t="inlineStr">
        <is>
          <t>카페24토너500ml200801</t>
        </is>
      </c>
    </row>
    <row r="9744" customFormat="1" s="93">
      <c r="B9744" s="127" t="n">
        <v>44106</v>
      </c>
      <c r="C9744" s="93">
        <f>TEXT(B9744,"aaa")</f>
        <v/>
      </c>
      <c r="D9744" s="59" t="n"/>
      <c r="E9744" s="59" t="inlineStr">
        <is>
          <t>토너</t>
        </is>
      </c>
      <c r="F9744" s="59" t="inlineStr">
        <is>
          <t>카페24</t>
        </is>
      </c>
      <c r="G9744" s="59" t="inlineStr">
        <is>
          <t>스킨팩 화장솜 60P</t>
        </is>
      </c>
      <c r="H9744" s="59" t="n">
        <v>37</v>
      </c>
      <c r="I9744" s="59" t="n"/>
      <c r="J9744" s="59" t="n">
        <v>200801</v>
      </c>
      <c r="K9744" s="59" t="n"/>
      <c r="L9744" s="93" t="n">
        <v>111000</v>
      </c>
      <c r="M9744" s="93" t="n">
        <v>104506.5</v>
      </c>
      <c r="N9744" s="93" t="n">
        <v>41070</v>
      </c>
      <c r="O9744" s="148" t="n">
        <v>100909.0909090909</v>
      </c>
      <c r="P9744" s="93" t="inlineStr">
        <is>
          <t>카페24토너스킨팩 화장솜 60P200801</t>
        </is>
      </c>
    </row>
    <row r="9745" customFormat="1" s="93">
      <c r="B9745" s="127" t="n">
        <v>44106</v>
      </c>
      <c r="C9745" s="93">
        <f>TEXT(B9745,"aaa")</f>
        <v/>
      </c>
      <c r="D9745" s="59" t="n"/>
      <c r="E9745" s="59" t="inlineStr">
        <is>
          <t>앰플</t>
        </is>
      </c>
      <c r="F9745" s="59" t="inlineStr">
        <is>
          <t>카페24</t>
        </is>
      </c>
      <c r="G9745" s="59" t="inlineStr">
        <is>
          <t>앰플 30ml</t>
        </is>
      </c>
      <c r="H9745" s="59" t="n">
        <v>15</v>
      </c>
      <c r="I9745" s="59" t="n"/>
      <c r="J9745" s="59" t="n">
        <v>200801</v>
      </c>
      <c r="K9745" s="59" t="n"/>
      <c r="L9745" s="93" t="n">
        <v>420000</v>
      </c>
      <c r="M9745" s="93" t="n">
        <v>395430</v>
      </c>
      <c r="N9745" s="93" t="n">
        <v>50955</v>
      </c>
      <c r="O9745" s="148" t="n">
        <v>381818.1818181818</v>
      </c>
      <c r="P9745" s="93" t="inlineStr">
        <is>
          <t>카페24앰플앰플 30ml200801</t>
        </is>
      </c>
    </row>
    <row r="9746" customFormat="1" s="93">
      <c r="B9746" s="127" t="n">
        <v>44106</v>
      </c>
      <c r="C9746" s="93">
        <f>TEXT(B9746,"aaa")</f>
        <v/>
      </c>
      <c r="D9746" s="59" t="n"/>
      <c r="E9746" s="59" t="inlineStr">
        <is>
          <t>앰플</t>
        </is>
      </c>
      <c r="F9746" s="59" t="inlineStr">
        <is>
          <t>카페24</t>
        </is>
      </c>
      <c r="G9746" s="59" t="inlineStr">
        <is>
          <t>앰플 30ml  2set</t>
        </is>
      </c>
      <c r="H9746" s="59" t="n">
        <v>4</v>
      </c>
      <c r="I9746" s="59" t="n"/>
      <c r="J9746" s="59" t="n">
        <v>200801</v>
      </c>
      <c r="K9746" s="59" t="n"/>
      <c r="L9746" s="93" t="n">
        <v>192000</v>
      </c>
      <c r="M9746" s="93" t="n">
        <v>180768</v>
      </c>
      <c r="N9746" s="93" t="n">
        <v>27176</v>
      </c>
      <c r="O9746" s="148" t="n">
        <v>174545.4545454545</v>
      </c>
      <c r="P9746" s="93" t="inlineStr">
        <is>
          <t>카페24앰플앰플 30ml  2set200801</t>
        </is>
      </c>
    </row>
    <row r="9747" customFormat="1" s="93">
      <c r="B9747" s="127" t="n">
        <v>44106</v>
      </c>
      <c r="C9747" s="93">
        <f>TEXT(B9747,"aaa")</f>
        <v/>
      </c>
      <c r="D9747" s="59" t="n"/>
      <c r="E9747" s="59" t="inlineStr">
        <is>
          <t>수딩크림</t>
        </is>
      </c>
      <c r="F9747" s="59" t="inlineStr">
        <is>
          <t>카페24</t>
        </is>
      </c>
      <c r="G9747" s="59" t="inlineStr">
        <is>
          <t>수딩크림 100ml</t>
        </is>
      </c>
      <c r="H9747" s="59" t="n">
        <v>6</v>
      </c>
      <c r="I9747" s="59" t="n"/>
      <c r="J9747" s="59" t="n">
        <v>200801</v>
      </c>
      <c r="K9747" s="59" t="n"/>
      <c r="L9747" s="93" t="n">
        <v>228000</v>
      </c>
      <c r="M9747" s="93" t="n">
        <v>214662</v>
      </c>
      <c r="N9747" s="93" t="n">
        <v>18270</v>
      </c>
      <c r="O9747" s="148" t="n">
        <v>207272.7272727273</v>
      </c>
      <c r="P9747" s="93" t="inlineStr">
        <is>
          <t>카페24수딩크림수딩크림 100ml200801</t>
        </is>
      </c>
    </row>
    <row r="9748" customFormat="1" s="93">
      <c r="B9748" s="127" t="n">
        <v>44106</v>
      </c>
      <c r="C9748" s="93">
        <f>TEXT(B9748,"aaa")</f>
        <v/>
      </c>
      <c r="D9748" s="59" t="n"/>
      <c r="E9748" s="59" t="inlineStr">
        <is>
          <t>클렌징폼</t>
        </is>
      </c>
      <c r="F9748" s="59" t="inlineStr">
        <is>
          <t>카페24</t>
        </is>
      </c>
      <c r="G9748" s="59" t="inlineStr">
        <is>
          <t>클렌징폼 120ml</t>
        </is>
      </c>
      <c r="H9748" s="59" t="n">
        <v>4</v>
      </c>
      <c r="I9748" s="59" t="n"/>
      <c r="J9748" s="59" t="n">
        <v>200801</v>
      </c>
      <c r="K9748" s="59" t="n"/>
      <c r="L9748" s="93" t="n">
        <v>52000</v>
      </c>
      <c r="M9748" s="93" t="n">
        <v>48958</v>
      </c>
      <c r="N9748" s="93" t="n">
        <v>11000</v>
      </c>
      <c r="O9748" s="148" t="n">
        <v>47272.72727272727</v>
      </c>
      <c r="P9748" s="93" t="inlineStr">
        <is>
          <t>카페24클렌징폼클렌징폼 120ml200801</t>
        </is>
      </c>
    </row>
    <row r="9749" customFormat="1" s="93">
      <c r="B9749" s="127" t="n">
        <v>44106</v>
      </c>
      <c r="C9749" s="93">
        <f>TEXT(B9749,"aaa")</f>
        <v/>
      </c>
      <c r="D9749" s="59" t="n"/>
      <c r="E9749" s="59" t="inlineStr">
        <is>
          <t>클렌징폼</t>
        </is>
      </c>
      <c r="F9749" s="59" t="inlineStr">
        <is>
          <t>카페24</t>
        </is>
      </c>
      <c r="G9749" s="59" t="inlineStr">
        <is>
          <t>클렌징폼 120ml 3set</t>
        </is>
      </c>
      <c r="H9749" s="59" t="n">
        <v>1</v>
      </c>
      <c r="I9749" s="59" t="n"/>
      <c r="J9749" s="59" t="n">
        <v>200801</v>
      </c>
      <c r="K9749" s="59" t="n"/>
      <c r="L9749" s="93" t="n">
        <v>33000</v>
      </c>
      <c r="M9749" s="93" t="n">
        <v>31069.5</v>
      </c>
      <c r="N9749" s="93" t="n">
        <v>3690</v>
      </c>
      <c r="O9749" s="148" t="n">
        <v>30000</v>
      </c>
      <c r="P9749" s="93" t="inlineStr">
        <is>
          <t>카페24클렌징폼클렌징폼 120ml 3set200801</t>
        </is>
      </c>
    </row>
    <row r="9750" customFormat="1" s="93">
      <c r="B9750" s="127" t="n">
        <v>44106</v>
      </c>
      <c r="C9750" s="93">
        <f>TEXT(B9750,"aaa")</f>
        <v/>
      </c>
      <c r="D9750" s="59" t="n"/>
      <c r="E9750" s="59" t="inlineStr">
        <is>
          <t>바디워시</t>
        </is>
      </c>
      <c r="F9750" s="59" t="inlineStr">
        <is>
          <t>카페24</t>
        </is>
      </c>
      <c r="G9750" s="59" t="inlineStr">
        <is>
          <t>바디워시 1개 -30% off</t>
        </is>
      </c>
      <c r="H9750" s="59" t="n">
        <v>2</v>
      </c>
      <c r="I9750" s="59" t="n"/>
      <c r="J9750" s="59" t="n">
        <v>200801</v>
      </c>
      <c r="K9750" s="59" t="n"/>
      <c r="L9750" s="93" t="n">
        <v>36400</v>
      </c>
      <c r="M9750" s="93" t="n">
        <v>34270.6</v>
      </c>
      <c r="N9750" s="93" t="n">
        <v>8170</v>
      </c>
      <c r="O9750" s="148" t="n">
        <v>33090.90909090909</v>
      </c>
      <c r="P9750" s="93" t="inlineStr">
        <is>
          <t>카페24바디워시바디워시 1개 -30% off200801</t>
        </is>
      </c>
    </row>
    <row r="9751" customFormat="1" s="93">
      <c r="B9751" s="127" t="n">
        <v>44106</v>
      </c>
      <c r="C9751" s="93">
        <f>TEXT(B9751,"aaa")</f>
        <v/>
      </c>
      <c r="D9751" s="59" t="n"/>
      <c r="E9751" s="59" t="inlineStr">
        <is>
          <t>토너</t>
        </is>
      </c>
      <c r="F9751" s="59" t="inlineStr">
        <is>
          <t>화해</t>
        </is>
      </c>
      <c r="G9751" s="59" t="inlineStr">
        <is>
          <t>250ml</t>
        </is>
      </c>
      <c r="H9751" s="59" t="n">
        <v>4</v>
      </c>
      <c r="I9751" s="59" t="n"/>
      <c r="J9751" s="59" t="n">
        <v>200801</v>
      </c>
      <c r="K9751" s="59" t="n"/>
      <c r="L9751" s="93" t="n">
        <v>80000</v>
      </c>
      <c r="M9751" s="93" t="n">
        <v>57600</v>
      </c>
      <c r="N9751" s="93" t="n">
        <v>12320</v>
      </c>
      <c r="O9751" s="148" t="n">
        <v>72727.27272727272</v>
      </c>
      <c r="P9751" s="93" t="inlineStr">
        <is>
          <t>화해토너250ml200801</t>
        </is>
      </c>
    </row>
    <row r="9752" customFormat="1" s="93">
      <c r="B9752" s="127" t="n">
        <v>44107</v>
      </c>
      <c r="C9752" s="93">
        <f>TEXT(B9752,"aaa")</f>
        <v/>
      </c>
      <c r="D9752" s="59" t="n"/>
      <c r="E9752" s="59" t="inlineStr">
        <is>
          <t>토너</t>
        </is>
      </c>
      <c r="F9752" s="59" t="inlineStr">
        <is>
          <t>스타일쉐어</t>
        </is>
      </c>
      <c r="G9752" s="59" t="inlineStr">
        <is>
          <t>250ml</t>
        </is>
      </c>
      <c r="H9752" s="59" t="n">
        <v>8</v>
      </c>
      <c r="I9752" s="59" t="n"/>
      <c r="J9752" s="59" t="n">
        <v>200801</v>
      </c>
      <c r="K9752" s="59" t="n"/>
      <c r="L9752" s="93" t="n">
        <v>160000</v>
      </c>
      <c r="M9752" s="93" t="n">
        <v>120000</v>
      </c>
      <c r="N9752" s="93" t="n">
        <v>24640</v>
      </c>
      <c r="O9752" s="148" t="n">
        <v>145454.5454545454</v>
      </c>
      <c r="P9752" s="93" t="inlineStr">
        <is>
          <t>스타일쉐어토너250ml200801</t>
        </is>
      </c>
    </row>
    <row r="9753" customFormat="1" s="93">
      <c r="B9753" s="127" t="n">
        <v>44107</v>
      </c>
      <c r="C9753" s="93">
        <f>TEXT(B9753,"aaa")</f>
        <v/>
      </c>
      <c r="D9753" s="59" t="n"/>
      <c r="E9753" s="59" t="inlineStr">
        <is>
          <t>선크림</t>
        </is>
      </c>
      <c r="F9753" s="59" t="inlineStr">
        <is>
          <t>카페24</t>
        </is>
      </c>
      <c r="G9753" s="59" t="inlineStr">
        <is>
          <t>선크림 50ml</t>
        </is>
      </c>
      <c r="H9753" s="59" t="n">
        <v>2</v>
      </c>
      <c r="I9753" s="59" t="n"/>
      <c r="J9753" s="59" t="n">
        <v>200801</v>
      </c>
      <c r="K9753" s="59" t="n"/>
      <c r="L9753" s="93" t="n">
        <v>40000</v>
      </c>
      <c r="M9753" s="93" t="n">
        <v>37660</v>
      </c>
      <c r="N9753" s="93" t="n">
        <v>4690</v>
      </c>
      <c r="O9753" s="148" t="n">
        <v>36363.63636363636</v>
      </c>
      <c r="P9753" s="93" t="inlineStr">
        <is>
          <t>카페24선크림선크림 50ml200801</t>
        </is>
      </c>
    </row>
    <row r="9754" customFormat="1" s="93">
      <c r="B9754" s="127" t="n">
        <v>44107</v>
      </c>
      <c r="C9754" s="93">
        <f>TEXT(B9754,"aaa")</f>
        <v/>
      </c>
      <c r="D9754" s="59" t="n"/>
      <c r="E9754" s="59" t="inlineStr">
        <is>
          <t>어성초진정패키지</t>
        </is>
      </c>
      <c r="F9754" s="59" t="inlineStr">
        <is>
          <t>카페24</t>
        </is>
      </c>
      <c r="G9754" s="59" t="inlineStr">
        <is>
          <t>어성초 진정패키지세트</t>
        </is>
      </c>
      <c r="H9754" s="59" t="n">
        <v>5</v>
      </c>
      <c r="I9754" s="59" t="n"/>
      <c r="J9754" s="59" t="n">
        <v>200801</v>
      </c>
      <c r="K9754" s="59" t="n"/>
      <c r="L9754" s="93" t="n">
        <v>495000</v>
      </c>
      <c r="M9754" s="93" t="n">
        <v>466042.5</v>
      </c>
      <c r="N9754" s="93" t="n">
        <v>75685</v>
      </c>
      <c r="O9754" s="148" t="n">
        <v>449999.9999999999</v>
      </c>
      <c r="P9754" s="93" t="inlineStr">
        <is>
          <t>카페24어성초진정패키지어성초 진정패키지세트200801</t>
        </is>
      </c>
    </row>
    <row r="9755" customFormat="1" s="93">
      <c r="B9755" s="127" t="n">
        <v>44107</v>
      </c>
      <c r="C9755" s="93">
        <f>TEXT(B9755,"aaa")</f>
        <v/>
      </c>
      <c r="D9755" s="59" t="n"/>
      <c r="E9755" s="59" t="inlineStr">
        <is>
          <t>클리어 패드</t>
        </is>
      </c>
      <c r="F9755" s="59" t="inlineStr">
        <is>
          <t>카페24</t>
        </is>
      </c>
      <c r="G9755" s="59" t="inlineStr">
        <is>
          <t>어성초 77 클리어 패드 1개-20% off</t>
        </is>
      </c>
      <c r="H9755" s="59" t="n">
        <v>24</v>
      </c>
      <c r="I9755" s="59" t="n"/>
      <c r="J9755" s="59" t="n">
        <v>200801</v>
      </c>
      <c r="K9755" s="59" t="n"/>
      <c r="L9755" s="93" t="n">
        <v>537600</v>
      </c>
      <c r="M9755" s="93" t="n">
        <v>506150.4</v>
      </c>
      <c r="N9755" s="93" t="n">
        <v>120288</v>
      </c>
      <c r="O9755" s="148" t="n">
        <v>488727.2727272727</v>
      </c>
      <c r="P9755" s="93" t="inlineStr">
        <is>
          <t>카페24클리어 패드어성초 77 클리어 패드 1개-20% off200801</t>
        </is>
      </c>
    </row>
    <row r="9756" customFormat="1" s="93">
      <c r="B9756" s="127" t="n">
        <v>44107</v>
      </c>
      <c r="C9756" s="93">
        <f>TEXT(B9756,"aaa")</f>
        <v/>
      </c>
      <c r="D9756" s="59" t="n"/>
      <c r="E9756" s="59" t="inlineStr">
        <is>
          <t>클리어 패드</t>
        </is>
      </c>
      <c r="F9756" s="59" t="inlineStr">
        <is>
          <t>카페24</t>
        </is>
      </c>
      <c r="G9756" s="59" t="inlineStr">
        <is>
          <t>어성초 77 클리어 패드 2개-30% off</t>
        </is>
      </c>
      <c r="H9756" s="59" t="n">
        <v>19</v>
      </c>
      <c r="I9756" s="59" t="n"/>
      <c r="J9756" s="59" t="n">
        <v>200801</v>
      </c>
      <c r="K9756" s="59" t="n"/>
      <c r="L9756" s="93" t="n">
        <v>744800</v>
      </c>
      <c r="M9756" s="93" t="n">
        <v>701229.2</v>
      </c>
      <c r="N9756" s="93" t="n">
        <v>190456</v>
      </c>
      <c r="O9756" s="148" t="n">
        <v>677090.9090909091</v>
      </c>
      <c r="P9756" s="93" t="inlineStr">
        <is>
          <t>카페24클리어 패드어성초 77 클리어 패드 2개-30% off200801</t>
        </is>
      </c>
    </row>
    <row r="9757" customFormat="1" s="93">
      <c r="B9757" s="127" t="n">
        <v>44107</v>
      </c>
      <c r="C9757" s="93">
        <f>TEXT(B9757,"aaa")</f>
        <v/>
      </c>
      <c r="D9757" s="59" t="n"/>
      <c r="E9757" s="59" t="inlineStr">
        <is>
          <t>토너+패드 세트</t>
        </is>
      </c>
      <c r="F9757" s="59" t="inlineStr">
        <is>
          <t>카페24</t>
        </is>
      </c>
      <c r="G9757" s="59" t="inlineStr">
        <is>
          <t>좁쌀 진정 세트 토너+클리어 패드-30% off</t>
        </is>
      </c>
      <c r="H9757" s="59" t="n">
        <v>22</v>
      </c>
      <c r="I9757" s="59" t="n"/>
      <c r="J9757" s="59" t="n">
        <v>200801</v>
      </c>
      <c r="K9757" s="59" t="n"/>
      <c r="L9757" s="93" t="n">
        <v>816200</v>
      </c>
      <c r="M9757" s="93" t="n">
        <v>768452.3</v>
      </c>
      <c r="N9757" s="93" t="n">
        <v>178024</v>
      </c>
      <c r="O9757" s="148" t="n">
        <v>741999.9999999999</v>
      </c>
      <c r="P9757" s="93" t="inlineStr">
        <is>
          <t>카페24토너+패드 세트좁쌀 진정 세트 토너+클리어 패드-30% off200801</t>
        </is>
      </c>
    </row>
    <row r="9758" customFormat="1" s="93">
      <c r="B9758" s="127" t="n">
        <v>44107</v>
      </c>
      <c r="C9758" s="93">
        <f>TEXT(B9758,"aaa")</f>
        <v/>
      </c>
      <c r="D9758" s="59" t="n"/>
      <c r="E9758" s="59" t="inlineStr">
        <is>
          <t>수분 보충 세트</t>
        </is>
      </c>
      <c r="F9758" s="59" t="inlineStr">
        <is>
          <t>카페24</t>
        </is>
      </c>
      <c r="G9758" s="59" t="inlineStr">
        <is>
          <t>[20/09/28 부터] 어성초 77 토너 250ml + 어성초 70 로션 200ml -30%</t>
        </is>
      </c>
      <c r="H9758" s="59" t="n">
        <v>21</v>
      </c>
      <c r="I9758" s="59" t="n"/>
      <c r="J9758" s="59" t="n">
        <v>200801</v>
      </c>
      <c r="K9758" s="59" t="n"/>
      <c r="L9758" s="93" t="n">
        <v>779100</v>
      </c>
      <c r="M9758" s="93" t="n">
        <v>733522.65</v>
      </c>
      <c r="N9758" s="93" t="n">
        <v>155778</v>
      </c>
      <c r="O9758" s="148" t="n">
        <v>708272.7272727272</v>
      </c>
      <c r="P9758" s="93" t="inlineStr">
        <is>
          <t>카페24수분 보충 세트[20/09/28 부터] 어성초 77 토너 250ml + 어성초 70 로션 200ml -30%200801</t>
        </is>
      </c>
    </row>
    <row r="9759" customFormat="1" s="93">
      <c r="B9759" s="127" t="n">
        <v>44107</v>
      </c>
      <c r="C9759" s="93">
        <f>TEXT(B9759,"aaa")</f>
        <v/>
      </c>
      <c r="D9759" s="59" t="n"/>
      <c r="E9759" s="59" t="inlineStr">
        <is>
          <t>로션</t>
        </is>
      </c>
      <c r="F9759" s="59" t="inlineStr">
        <is>
          <t>카페24</t>
        </is>
      </c>
      <c r="G9759" s="59" t="inlineStr">
        <is>
          <t>어성초 70 데일리 릴리프 로션 1개 -20% off</t>
        </is>
      </c>
      <c r="H9759" s="59" t="n">
        <v>3</v>
      </c>
      <c r="I9759" s="59" t="n"/>
      <c r="J9759" s="59" t="n">
        <v>200801</v>
      </c>
      <c r="K9759" s="59" t="n"/>
      <c r="L9759" s="93" t="n">
        <v>67200</v>
      </c>
      <c r="M9759" s="93" t="n">
        <v>63268.8</v>
      </c>
      <c r="N9759" s="93" t="n">
        <v>13014</v>
      </c>
      <c r="O9759" s="148" t="n">
        <v>61090.90909090909</v>
      </c>
      <c r="P9759" s="93" t="inlineStr">
        <is>
          <t>카페24로션어성초 70 데일리 릴리프 로션 1개 -20% off200801</t>
        </is>
      </c>
    </row>
    <row r="9760" customFormat="1" s="93">
      <c r="B9760" s="127" t="n">
        <v>44107</v>
      </c>
      <c r="C9760" s="93">
        <f>TEXT(B9760,"aaa")</f>
        <v/>
      </c>
      <c r="D9760" s="59" t="n"/>
      <c r="E9760" s="59" t="inlineStr">
        <is>
          <t>머드크림마스크</t>
        </is>
      </c>
      <c r="F9760" s="59" t="inlineStr">
        <is>
          <t>카페24</t>
        </is>
      </c>
      <c r="G9760" s="59" t="inlineStr">
        <is>
          <t>머드크림마스크 100ml</t>
        </is>
      </c>
      <c r="H9760" s="59" t="n">
        <v>6</v>
      </c>
      <c r="I9760" s="59" t="n"/>
      <c r="J9760" s="59" t="n">
        <v>200801</v>
      </c>
      <c r="K9760" s="59" t="n"/>
      <c r="L9760" s="93" t="n">
        <v>120000</v>
      </c>
      <c r="M9760" s="93" t="n">
        <v>112980</v>
      </c>
      <c r="N9760" s="93" t="n">
        <v>8652</v>
      </c>
      <c r="O9760" s="148" t="n">
        <v>109090.9090909091</v>
      </c>
      <c r="P9760" s="93" t="inlineStr">
        <is>
          <t>카페24머드크림마스크머드크림마스크 100ml200801</t>
        </is>
      </c>
    </row>
    <row r="9761" customFormat="1" s="93">
      <c r="B9761" s="127" t="n">
        <v>44107</v>
      </c>
      <c r="C9761" s="93">
        <f>TEXT(B9761,"aaa")</f>
        <v/>
      </c>
      <c r="D9761" s="59" t="n"/>
      <c r="E9761" s="59" t="inlineStr">
        <is>
          <t>마스크팩</t>
        </is>
      </c>
      <c r="F9761" s="59" t="inlineStr">
        <is>
          <t>카페24</t>
        </is>
      </c>
      <c r="G9761" s="59" t="inlineStr">
        <is>
          <t>마스크팩 1매</t>
        </is>
      </c>
      <c r="H9761" s="59" t="n">
        <v>4</v>
      </c>
      <c r="I9761" s="59" t="n"/>
      <c r="J9761" s="59" t="n">
        <v>200801</v>
      </c>
      <c r="K9761" s="59" t="n"/>
      <c r="L9761" s="93" t="n">
        <v>16000</v>
      </c>
      <c r="M9761" s="93" t="n">
        <v>15064</v>
      </c>
      <c r="N9761" s="93" t="n">
        <v>1588</v>
      </c>
      <c r="O9761" s="148" t="n">
        <v>14545.45454545454</v>
      </c>
      <c r="P9761" s="93" t="inlineStr">
        <is>
          <t>카페24마스크팩마스크팩 1매200801</t>
        </is>
      </c>
    </row>
    <row r="9762" customFormat="1" s="93">
      <c r="B9762" s="127" t="n">
        <v>44107</v>
      </c>
      <c r="C9762" s="93">
        <f>TEXT(B9762,"aaa")</f>
        <v/>
      </c>
      <c r="D9762" s="59" t="n"/>
      <c r="E9762" s="59" t="inlineStr">
        <is>
          <t>마스크팩</t>
        </is>
      </c>
      <c r="F9762" s="59" t="inlineStr">
        <is>
          <t>카페24</t>
        </is>
      </c>
      <c r="G9762" s="59" t="inlineStr">
        <is>
          <t>마스크팩 10매</t>
        </is>
      </c>
      <c r="H9762" s="59" t="n">
        <v>3</v>
      </c>
      <c r="I9762" s="59" t="n"/>
      <c r="J9762" s="59" t="n">
        <v>200801</v>
      </c>
      <c r="K9762" s="59" t="n"/>
      <c r="L9762" s="93" t="n">
        <v>60000</v>
      </c>
      <c r="M9762" s="93" t="n">
        <v>56490</v>
      </c>
      <c r="N9762" s="93" t="n">
        <v>11910</v>
      </c>
      <c r="O9762" s="148" t="n">
        <v>54545.45454545454</v>
      </c>
      <c r="P9762" s="93" t="inlineStr">
        <is>
          <t>카페24마스크팩마스크팩 10매200801</t>
        </is>
      </c>
    </row>
    <row r="9763" customFormat="1" s="93">
      <c r="B9763" s="127" t="n">
        <v>44107</v>
      </c>
      <c r="C9763" s="93">
        <f>TEXT(B9763,"aaa")</f>
        <v/>
      </c>
      <c r="D9763" s="59" t="n"/>
      <c r="E9763" s="59" t="inlineStr">
        <is>
          <t>토너</t>
        </is>
      </c>
      <c r="F9763" s="59" t="inlineStr">
        <is>
          <t>카페24</t>
        </is>
      </c>
      <c r="G9763" s="59" t="inlineStr">
        <is>
          <t>250ml</t>
        </is>
      </c>
      <c r="H9763" s="59" t="n">
        <v>48</v>
      </c>
      <c r="I9763" s="59" t="n"/>
      <c r="J9763" s="59" t="n">
        <v>200801</v>
      </c>
      <c r="K9763" s="59" t="n"/>
      <c r="L9763" s="93" t="n">
        <v>960000</v>
      </c>
      <c r="M9763" s="93" t="n">
        <v>903840</v>
      </c>
      <c r="N9763" s="93" t="n">
        <v>147840</v>
      </c>
      <c r="O9763" s="148" t="n">
        <v>872727.2727272727</v>
      </c>
      <c r="P9763" s="93" t="inlineStr">
        <is>
          <t>카페24토너250ml200801</t>
        </is>
      </c>
    </row>
    <row r="9764" customFormat="1" s="93">
      <c r="B9764" s="127" t="n">
        <v>44107</v>
      </c>
      <c r="C9764" s="93">
        <f>TEXT(B9764,"aaa")</f>
        <v/>
      </c>
      <c r="D9764" s="59" t="n"/>
      <c r="E9764" s="59" t="inlineStr">
        <is>
          <t>토너</t>
        </is>
      </c>
      <c r="F9764" s="59" t="inlineStr">
        <is>
          <t>카페24</t>
        </is>
      </c>
      <c r="G9764" s="59" t="inlineStr">
        <is>
          <t>250ml 2set</t>
        </is>
      </c>
      <c r="H9764" s="59" t="n">
        <v>33</v>
      </c>
      <c r="I9764" s="59" t="n"/>
      <c r="J9764" s="59" t="n">
        <v>200801</v>
      </c>
      <c r="K9764" s="59" t="n"/>
      <c r="L9764" s="93" t="n">
        <v>1155000</v>
      </c>
      <c r="M9764" s="93" t="n">
        <v>1087432.5</v>
      </c>
      <c r="N9764" s="93" t="n">
        <v>203280</v>
      </c>
      <c r="O9764" s="148" t="n">
        <v>1050000</v>
      </c>
      <c r="P9764" s="93" t="inlineStr">
        <is>
          <t>카페24토너250ml 2set200801</t>
        </is>
      </c>
    </row>
    <row r="9765" customFormat="1" s="93">
      <c r="B9765" s="127" t="n">
        <v>44107</v>
      </c>
      <c r="C9765" s="93">
        <f>TEXT(B9765,"aaa")</f>
        <v/>
      </c>
      <c r="D9765" s="59" t="n"/>
      <c r="E9765" s="59" t="inlineStr">
        <is>
          <t>토너</t>
        </is>
      </c>
      <c r="F9765" s="59" t="inlineStr">
        <is>
          <t>카페24</t>
        </is>
      </c>
      <c r="G9765" s="59" t="inlineStr">
        <is>
          <t>500ml</t>
        </is>
      </c>
      <c r="H9765" s="59" t="n">
        <v>50</v>
      </c>
      <c r="I9765" s="59" t="n"/>
      <c r="J9765" s="59" t="n">
        <v>200801</v>
      </c>
      <c r="K9765" s="59" t="n"/>
      <c r="L9765" s="93" t="n">
        <v>1650000</v>
      </c>
      <c r="M9765" s="93" t="n">
        <v>1553475</v>
      </c>
      <c r="N9765" s="93" t="n">
        <v>216500</v>
      </c>
      <c r="O9765" s="148" t="n">
        <v>1500000</v>
      </c>
      <c r="P9765" s="93" t="inlineStr">
        <is>
          <t>카페24토너500ml200801</t>
        </is>
      </c>
    </row>
    <row r="9766" customFormat="1" s="93">
      <c r="B9766" s="127" t="n">
        <v>44107</v>
      </c>
      <c r="C9766" s="93">
        <f>TEXT(B9766,"aaa")</f>
        <v/>
      </c>
      <c r="D9766" s="59" t="n"/>
      <c r="E9766" s="59" t="inlineStr">
        <is>
          <t>토너</t>
        </is>
      </c>
      <c r="F9766" s="59" t="inlineStr">
        <is>
          <t>카페24</t>
        </is>
      </c>
      <c r="G9766" s="59" t="inlineStr">
        <is>
          <t>스킨팩 화장솜 60P</t>
        </is>
      </c>
      <c r="H9766" s="59" t="n">
        <v>35</v>
      </c>
      <c r="I9766" s="59" t="n"/>
      <c r="J9766" s="59" t="n">
        <v>200801</v>
      </c>
      <c r="K9766" s="59" t="n"/>
      <c r="L9766" s="93" t="n">
        <v>105000</v>
      </c>
      <c r="M9766" s="93" t="n">
        <v>98857.5</v>
      </c>
      <c r="N9766" s="93" t="n">
        <v>38850</v>
      </c>
      <c r="O9766" s="148" t="n">
        <v>95454.54545454544</v>
      </c>
      <c r="P9766" s="93" t="inlineStr">
        <is>
          <t>카페24토너스킨팩 화장솜 60P200801</t>
        </is>
      </c>
    </row>
    <row r="9767" customFormat="1" s="93">
      <c r="B9767" s="127" t="n">
        <v>44107</v>
      </c>
      <c r="C9767" s="93">
        <f>TEXT(B9767,"aaa")</f>
        <v/>
      </c>
      <c r="D9767" s="59" t="n"/>
      <c r="E9767" s="59" t="inlineStr">
        <is>
          <t>앰플</t>
        </is>
      </c>
      <c r="F9767" s="59" t="inlineStr">
        <is>
          <t>카페24</t>
        </is>
      </c>
      <c r="G9767" s="59" t="inlineStr">
        <is>
          <t>앰플 30ml</t>
        </is>
      </c>
      <c r="H9767" s="59" t="n">
        <v>25</v>
      </c>
      <c r="I9767" s="59" t="n"/>
      <c r="J9767" s="59" t="n">
        <v>200801</v>
      </c>
      <c r="K9767" s="59" t="n"/>
      <c r="L9767" s="93" t="n">
        <v>700000</v>
      </c>
      <c r="M9767" s="93" t="n">
        <v>659050</v>
      </c>
      <c r="N9767" s="93" t="n">
        <v>84925</v>
      </c>
      <c r="O9767" s="148" t="n">
        <v>636363.6363636364</v>
      </c>
      <c r="P9767" s="93" t="inlineStr">
        <is>
          <t>카페24앰플앰플 30ml200801</t>
        </is>
      </c>
    </row>
    <row r="9768" customFormat="1" s="93">
      <c r="B9768" s="127" t="n">
        <v>44107</v>
      </c>
      <c r="C9768" s="93">
        <f>TEXT(B9768,"aaa")</f>
        <v/>
      </c>
      <c r="D9768" s="59" t="n"/>
      <c r="E9768" s="59" t="inlineStr">
        <is>
          <t>앰플</t>
        </is>
      </c>
      <c r="F9768" s="59" t="inlineStr">
        <is>
          <t>카페24</t>
        </is>
      </c>
      <c r="G9768" s="59" t="inlineStr">
        <is>
          <t>앰플 30ml  2set</t>
        </is>
      </c>
      <c r="H9768" s="59" t="n">
        <v>8</v>
      </c>
      <c r="I9768" s="59" t="n"/>
      <c r="J9768" s="59" t="n">
        <v>200801</v>
      </c>
      <c r="K9768" s="59" t="n"/>
      <c r="L9768" s="93" t="n">
        <v>384000</v>
      </c>
      <c r="M9768" s="93" t="n">
        <v>361536</v>
      </c>
      <c r="N9768" s="93" t="n">
        <v>54352</v>
      </c>
      <c r="O9768" s="148" t="n">
        <v>349090.9090909091</v>
      </c>
      <c r="P9768" s="93" t="inlineStr">
        <is>
          <t>카페24앰플앰플 30ml  2set200801</t>
        </is>
      </c>
    </row>
    <row r="9769" customFormat="1" s="93">
      <c r="B9769" s="127" t="n">
        <v>44107</v>
      </c>
      <c r="C9769" s="93">
        <f>TEXT(B9769,"aaa")</f>
        <v/>
      </c>
      <c r="D9769" s="59" t="n"/>
      <c r="E9769" s="59" t="inlineStr">
        <is>
          <t>수딩크림</t>
        </is>
      </c>
      <c r="F9769" s="59" t="inlineStr">
        <is>
          <t>카페24</t>
        </is>
      </c>
      <c r="G9769" s="59" t="inlineStr">
        <is>
          <t>수딩크림 100ml</t>
        </is>
      </c>
      <c r="H9769" s="59" t="n">
        <v>9</v>
      </c>
      <c r="I9769" s="59" t="n"/>
      <c r="J9769" s="59" t="n">
        <v>200801</v>
      </c>
      <c r="K9769" s="59" t="n"/>
      <c r="L9769" s="93" t="n">
        <v>342000</v>
      </c>
      <c r="M9769" s="93" t="n">
        <v>321993</v>
      </c>
      <c r="N9769" s="93" t="n">
        <v>27405</v>
      </c>
      <c r="O9769" s="148" t="n">
        <v>310909.0909090909</v>
      </c>
      <c r="P9769" s="93" t="inlineStr">
        <is>
          <t>카페24수딩크림수딩크림 100ml200801</t>
        </is>
      </c>
    </row>
    <row r="9770" customFormat="1" s="93">
      <c r="B9770" s="127" t="n">
        <v>44107</v>
      </c>
      <c r="C9770" s="93">
        <f>TEXT(B9770,"aaa")</f>
        <v/>
      </c>
      <c r="D9770" s="59" t="n"/>
      <c r="E9770" s="59" t="inlineStr">
        <is>
          <t>클렌징폼</t>
        </is>
      </c>
      <c r="F9770" s="59" t="inlineStr">
        <is>
          <t>카페24</t>
        </is>
      </c>
      <c r="G9770" s="59" t="inlineStr">
        <is>
          <t>클렌징폼 120ml</t>
        </is>
      </c>
      <c r="H9770" s="59" t="n">
        <v>11</v>
      </c>
      <c r="I9770" s="59" t="n"/>
      <c r="J9770" s="59" t="n">
        <v>200801</v>
      </c>
      <c r="K9770" s="59" t="n"/>
      <c r="L9770" s="93" t="n">
        <v>143000</v>
      </c>
      <c r="M9770" s="93" t="n">
        <v>134634.5</v>
      </c>
      <c r="N9770" s="93" t="n">
        <v>30250</v>
      </c>
      <c r="O9770" s="148" t="n">
        <v>130000</v>
      </c>
      <c r="P9770" s="93" t="inlineStr">
        <is>
          <t>카페24클렌징폼클렌징폼 120ml200801</t>
        </is>
      </c>
    </row>
    <row r="9771" customFormat="1" s="93">
      <c r="B9771" s="127" t="n">
        <v>44107</v>
      </c>
      <c r="C9771" s="93">
        <f>TEXT(B9771,"aaa")</f>
        <v/>
      </c>
      <c r="D9771" s="59" t="n"/>
      <c r="E9771" s="59" t="inlineStr">
        <is>
          <t>클렌징폼</t>
        </is>
      </c>
      <c r="F9771" s="59" t="inlineStr">
        <is>
          <t>카페24</t>
        </is>
      </c>
      <c r="G9771" s="59" t="inlineStr">
        <is>
          <t>클렌징폼 120ml 2set</t>
        </is>
      </c>
      <c r="H9771" s="59" t="n">
        <v>1</v>
      </c>
      <c r="I9771" s="59" t="n"/>
      <c r="J9771" s="59" t="n">
        <v>200801</v>
      </c>
      <c r="K9771" s="59" t="n"/>
      <c r="L9771" s="93" t="n">
        <v>24000</v>
      </c>
      <c r="M9771" s="93" t="n">
        <v>22596</v>
      </c>
      <c r="N9771" s="93" t="n">
        <v>2460</v>
      </c>
      <c r="O9771" s="148" t="n">
        <v>21818.18181818182</v>
      </c>
      <c r="P9771" s="93" t="inlineStr">
        <is>
          <t>카페24클렌징폼클렌징폼 120ml 2set200801</t>
        </is>
      </c>
    </row>
    <row r="9772" customFormat="1" s="93">
      <c r="B9772" s="127" t="n">
        <v>44107</v>
      </c>
      <c r="C9772" s="93">
        <f>TEXT(B9772,"aaa")</f>
        <v/>
      </c>
      <c r="D9772" s="59" t="n"/>
      <c r="E9772" s="59" t="inlineStr">
        <is>
          <t>클렌징폼</t>
        </is>
      </c>
      <c r="F9772" s="59" t="inlineStr">
        <is>
          <t>카페24</t>
        </is>
      </c>
      <c r="G9772" s="59" t="inlineStr">
        <is>
          <t>클렌징폼 120ml 3set</t>
        </is>
      </c>
      <c r="H9772" s="59" t="n">
        <v>1</v>
      </c>
      <c r="I9772" s="59" t="n"/>
      <c r="J9772" s="59" t="n">
        <v>200801</v>
      </c>
      <c r="K9772" s="59" t="n"/>
      <c r="L9772" s="93" t="n">
        <v>33000</v>
      </c>
      <c r="M9772" s="93" t="n">
        <v>31069.5</v>
      </c>
      <c r="N9772" s="93" t="n">
        <v>3690</v>
      </c>
      <c r="O9772" s="148" t="n">
        <v>30000</v>
      </c>
      <c r="P9772" s="93" t="inlineStr">
        <is>
          <t>카페24클렌징폼클렌징폼 120ml 3set200801</t>
        </is>
      </c>
    </row>
    <row r="9773" customFormat="1" s="93">
      <c r="B9773" s="127" t="n">
        <v>44107</v>
      </c>
      <c r="C9773" s="93">
        <f>TEXT(B9773,"aaa")</f>
        <v/>
      </c>
      <c r="D9773" s="59" t="n"/>
      <c r="E9773" s="59" t="inlineStr">
        <is>
          <t>바디워시</t>
        </is>
      </c>
      <c r="F9773" s="59" t="inlineStr">
        <is>
          <t>카페24</t>
        </is>
      </c>
      <c r="G9773" s="59" t="inlineStr">
        <is>
          <t>바디워시 1개 -30% off</t>
        </is>
      </c>
      <c r="H9773" s="59" t="n">
        <v>3</v>
      </c>
      <c r="I9773" s="59" t="n"/>
      <c r="J9773" s="59" t="n">
        <v>200801</v>
      </c>
      <c r="K9773" s="59" t="n"/>
      <c r="L9773" s="93" t="n">
        <v>54600</v>
      </c>
      <c r="M9773" s="93" t="n">
        <v>51405.9</v>
      </c>
      <c r="N9773" s="93" t="n">
        <v>12255</v>
      </c>
      <c r="O9773" s="148" t="n">
        <v>49636.36363636363</v>
      </c>
      <c r="P9773" s="93" t="inlineStr">
        <is>
          <t>카페24바디워시바디워시 1개 -30% off200801</t>
        </is>
      </c>
    </row>
    <row r="9774" customFormat="1" s="93">
      <c r="B9774" s="127" t="n">
        <v>44107</v>
      </c>
      <c r="C9774" s="93">
        <f>TEXT(B9774,"aaa")</f>
        <v/>
      </c>
      <c r="D9774" s="59" t="n"/>
      <c r="E9774" s="59" t="inlineStr">
        <is>
          <t>앰플</t>
        </is>
      </c>
      <c r="F9774" s="59" t="inlineStr">
        <is>
          <t>화해</t>
        </is>
      </c>
      <c r="G9774" s="59" t="inlineStr">
        <is>
          <t>앰플 30ml</t>
        </is>
      </c>
      <c r="H9774" s="59" t="n">
        <v>1</v>
      </c>
      <c r="I9774" s="59" t="n"/>
      <c r="J9774" s="59" t="n">
        <v>200801</v>
      </c>
      <c r="K9774" s="59" t="n"/>
      <c r="L9774" s="93" t="n">
        <v>28000</v>
      </c>
      <c r="M9774" s="93" t="n">
        <v>20160</v>
      </c>
      <c r="N9774" s="93" t="n">
        <v>3397</v>
      </c>
      <c r="O9774" s="148" t="n">
        <v>25454.54545454545</v>
      </c>
      <c r="P9774" s="93" t="inlineStr">
        <is>
          <t>화해앰플앰플 30ml200801</t>
        </is>
      </c>
    </row>
    <row r="9775" customFormat="1" s="93">
      <c r="B9775" s="127" t="n">
        <v>44107</v>
      </c>
      <c r="C9775" s="93">
        <f>TEXT(B9775,"aaa")</f>
        <v/>
      </c>
      <c r="D9775" s="59" t="n"/>
      <c r="E9775" s="59" t="inlineStr">
        <is>
          <t>토너</t>
        </is>
      </c>
      <c r="F9775" s="59" t="inlineStr">
        <is>
          <t>화해</t>
        </is>
      </c>
      <c r="G9775" s="59" t="inlineStr">
        <is>
          <t>250ml</t>
        </is>
      </c>
      <c r="H9775" s="59" t="n">
        <v>5</v>
      </c>
      <c r="I9775" s="59" t="n"/>
      <c r="J9775" s="59" t="n">
        <v>200801</v>
      </c>
      <c r="K9775" s="59" t="n"/>
      <c r="L9775" s="93" t="n">
        <v>100000</v>
      </c>
      <c r="M9775" s="93" t="n">
        <v>72000</v>
      </c>
      <c r="N9775" s="93" t="n">
        <v>15400</v>
      </c>
      <c r="O9775" s="148" t="n">
        <v>90909.0909090909</v>
      </c>
      <c r="P9775" s="93" t="inlineStr">
        <is>
          <t>화해토너250ml200801</t>
        </is>
      </c>
    </row>
    <row r="9776" customFormat="1" s="93">
      <c r="B9776" s="127" t="n">
        <v>44108</v>
      </c>
      <c r="C9776" s="93">
        <f>TEXT(B9776,"aaa")</f>
        <v/>
      </c>
      <c r="D9776" s="59" t="n"/>
      <c r="E9776" s="59" t="inlineStr">
        <is>
          <t>토너</t>
        </is>
      </c>
      <c r="F9776" s="59" t="inlineStr">
        <is>
          <t>스타일쉐어</t>
        </is>
      </c>
      <c r="G9776" s="59" t="inlineStr">
        <is>
          <t>250ml</t>
        </is>
      </c>
      <c r="H9776" s="59" t="n">
        <v>7</v>
      </c>
      <c r="I9776" s="59" t="n"/>
      <c r="J9776" s="59" t="n">
        <v>200801</v>
      </c>
      <c r="K9776" s="59" t="n"/>
      <c r="L9776" s="93" t="n">
        <v>140000</v>
      </c>
      <c r="M9776" s="93" t="n">
        <v>105000</v>
      </c>
      <c r="N9776" s="93" t="n">
        <v>21560</v>
      </c>
      <c r="O9776" s="148" t="n">
        <v>127272.7272727273</v>
      </c>
      <c r="P9776" s="93" t="inlineStr">
        <is>
          <t>스타일쉐어토너250ml200801</t>
        </is>
      </c>
    </row>
    <row r="9777" customFormat="1" s="93">
      <c r="B9777" s="127" t="n">
        <v>44108</v>
      </c>
      <c r="C9777" s="93">
        <f>TEXT(B9777,"aaa")</f>
        <v/>
      </c>
      <c r="D9777" s="59" t="n"/>
      <c r="E9777" s="59" t="inlineStr">
        <is>
          <t>선크림</t>
        </is>
      </c>
      <c r="F9777" s="59" t="inlineStr">
        <is>
          <t>카페24</t>
        </is>
      </c>
      <c r="G9777" s="59" t="inlineStr">
        <is>
          <t>선크림 50ml</t>
        </is>
      </c>
      <c r="H9777" s="59" t="n">
        <v>4</v>
      </c>
      <c r="I9777" s="59" t="n"/>
      <c r="J9777" s="59" t="n">
        <v>200801</v>
      </c>
      <c r="K9777" s="59" t="n"/>
      <c r="L9777" s="93" t="n">
        <v>80000</v>
      </c>
      <c r="M9777" s="93" t="n">
        <v>75320</v>
      </c>
      <c r="N9777" s="93" t="n">
        <v>9380</v>
      </c>
      <c r="O9777" s="148" t="n">
        <v>72727.27272727272</v>
      </c>
      <c r="P9777" s="93" t="inlineStr">
        <is>
          <t>카페24선크림선크림 50ml200801</t>
        </is>
      </c>
    </row>
    <row r="9778" customFormat="1" s="93">
      <c r="B9778" s="127" t="n">
        <v>44108</v>
      </c>
      <c r="C9778" s="93">
        <f>TEXT(B9778,"aaa")</f>
        <v/>
      </c>
      <c r="D9778" s="59" t="n"/>
      <c r="E9778" s="59" t="inlineStr">
        <is>
          <t>선크림</t>
        </is>
      </c>
      <c r="F9778" s="59" t="inlineStr">
        <is>
          <t>카페24</t>
        </is>
      </c>
      <c r="G9778" s="59" t="inlineStr">
        <is>
          <t>선크림 50ml  2set</t>
        </is>
      </c>
      <c r="H9778" s="59" t="n">
        <v>1</v>
      </c>
      <c r="I9778" s="59" t="n"/>
      <c r="J9778" s="59" t="n">
        <v>200801</v>
      </c>
      <c r="K9778" s="59" t="n"/>
      <c r="L9778" s="93" t="n">
        <v>35000</v>
      </c>
      <c r="M9778" s="93" t="n">
        <v>32952.5</v>
      </c>
      <c r="N9778" s="93" t="n">
        <v>4690</v>
      </c>
      <c r="O9778" s="148" t="n">
        <v>31818.18181818182</v>
      </c>
      <c r="P9778" s="93" t="inlineStr">
        <is>
          <t>카페24선크림선크림 50ml  2set200801</t>
        </is>
      </c>
    </row>
    <row r="9779" customFormat="1" s="93">
      <c r="B9779" s="127" t="n">
        <v>44108</v>
      </c>
      <c r="C9779" s="93">
        <f>TEXT(B9779,"aaa")</f>
        <v/>
      </c>
      <c r="D9779" s="59" t="n"/>
      <c r="E9779" s="59" t="inlineStr">
        <is>
          <t>어성초진정패키지</t>
        </is>
      </c>
      <c r="F9779" s="59" t="inlineStr">
        <is>
          <t>카페24</t>
        </is>
      </c>
      <c r="G9779" s="59" t="inlineStr">
        <is>
          <t>어성초 진정패키지세트</t>
        </is>
      </c>
      <c r="H9779" s="59" t="n">
        <v>4</v>
      </c>
      <c r="I9779" s="59" t="n"/>
      <c r="J9779" s="59" t="n">
        <v>200801</v>
      </c>
      <c r="K9779" s="59" t="n"/>
      <c r="L9779" s="93" t="n">
        <v>396000</v>
      </c>
      <c r="M9779" s="93" t="n">
        <v>372834</v>
      </c>
      <c r="N9779" s="93" t="n">
        <v>60548</v>
      </c>
      <c r="O9779" s="148" t="n">
        <v>360000</v>
      </c>
      <c r="P9779" s="93" t="inlineStr">
        <is>
          <t>카페24어성초진정패키지어성초 진정패키지세트200801</t>
        </is>
      </c>
    </row>
    <row r="9780" customFormat="1" s="93">
      <c r="B9780" s="127" t="n">
        <v>44108</v>
      </c>
      <c r="C9780" s="93">
        <f>TEXT(B9780,"aaa")</f>
        <v/>
      </c>
      <c r="D9780" s="59" t="n"/>
      <c r="E9780" s="59" t="inlineStr">
        <is>
          <t>클리어 패드</t>
        </is>
      </c>
      <c r="F9780" s="59" t="inlineStr">
        <is>
          <t>카페24</t>
        </is>
      </c>
      <c r="G9780" s="59" t="inlineStr">
        <is>
          <t>어성초 77 클리어 패드 1개-20% off</t>
        </is>
      </c>
      <c r="H9780" s="59" t="n">
        <v>36</v>
      </c>
      <c r="I9780" s="59" t="n"/>
      <c r="J9780" s="59" t="n">
        <v>200801</v>
      </c>
      <c r="K9780" s="59" t="n"/>
      <c r="L9780" s="93" t="n">
        <v>806400</v>
      </c>
      <c r="M9780" s="93" t="n">
        <v>759225.6</v>
      </c>
      <c r="N9780" s="93" t="n">
        <v>180432</v>
      </c>
      <c r="O9780" s="148" t="n">
        <v>733090.9090909091</v>
      </c>
      <c r="P9780" s="93" t="inlineStr">
        <is>
          <t>카페24클리어 패드어성초 77 클리어 패드 1개-20% off200801</t>
        </is>
      </c>
    </row>
    <row r="9781" customFormat="1" s="93">
      <c r="B9781" s="127" t="n">
        <v>44108</v>
      </c>
      <c r="C9781" s="93">
        <f>TEXT(B9781,"aaa")</f>
        <v/>
      </c>
      <c r="D9781" s="59" t="n"/>
      <c r="E9781" s="59" t="inlineStr">
        <is>
          <t>클리어 패드</t>
        </is>
      </c>
      <c r="F9781" s="59" t="inlineStr">
        <is>
          <t>카페24</t>
        </is>
      </c>
      <c r="G9781" s="59" t="inlineStr">
        <is>
          <t>어성초 77 클리어 패드 2개-30% off</t>
        </is>
      </c>
      <c r="H9781" s="59" t="n">
        <v>33</v>
      </c>
      <c r="I9781" s="59" t="n"/>
      <c r="J9781" s="59" t="n">
        <v>200801</v>
      </c>
      <c r="K9781" s="59" t="n"/>
      <c r="L9781" s="93" t="n">
        <v>1293600</v>
      </c>
      <c r="M9781" s="93" t="n">
        <v>1217924.4</v>
      </c>
      <c r="N9781" s="93" t="n">
        <v>330792</v>
      </c>
      <c r="O9781" s="148" t="n">
        <v>1176000</v>
      </c>
      <c r="P9781" s="93" t="inlineStr">
        <is>
          <t>카페24클리어 패드어성초 77 클리어 패드 2개-30% off200801</t>
        </is>
      </c>
    </row>
    <row r="9782" customFormat="1" s="93">
      <c r="B9782" s="127" t="n">
        <v>44108</v>
      </c>
      <c r="C9782" s="93">
        <f>TEXT(B9782,"aaa")</f>
        <v/>
      </c>
      <c r="D9782" s="59" t="n"/>
      <c r="E9782" s="59" t="inlineStr">
        <is>
          <t>토너+패드 세트</t>
        </is>
      </c>
      <c r="F9782" s="59" t="inlineStr">
        <is>
          <t>카페24</t>
        </is>
      </c>
      <c r="G9782" s="59" t="inlineStr">
        <is>
          <t>좁쌀 진정 세트 토너+클리어 패드-30% off</t>
        </is>
      </c>
      <c r="H9782" s="59" t="n">
        <v>44</v>
      </c>
      <c r="I9782" s="59" t="n"/>
      <c r="J9782" s="59" t="n">
        <v>200801</v>
      </c>
      <c r="K9782" s="59" t="n"/>
      <c r="L9782" s="93" t="n">
        <v>1632400</v>
      </c>
      <c r="M9782" s="93" t="n">
        <v>1536904.6</v>
      </c>
      <c r="N9782" s="93" t="n">
        <v>356048</v>
      </c>
      <c r="O9782" s="148" t="n">
        <v>1484000</v>
      </c>
      <c r="P9782" s="93" t="inlineStr">
        <is>
          <t>카페24토너+패드 세트좁쌀 진정 세트 토너+클리어 패드-30% off200801</t>
        </is>
      </c>
    </row>
    <row r="9783" customFormat="1" s="93">
      <c r="B9783" s="127" t="n">
        <v>44108</v>
      </c>
      <c r="C9783" s="93">
        <f>TEXT(B9783,"aaa")</f>
        <v/>
      </c>
      <c r="D9783" s="59" t="n"/>
      <c r="E9783" s="59" t="inlineStr">
        <is>
          <t>수분 보충 세트</t>
        </is>
      </c>
      <c r="F9783" s="59" t="inlineStr">
        <is>
          <t>카페24</t>
        </is>
      </c>
      <c r="G9783" s="59" t="inlineStr">
        <is>
          <t>[20/09/28 부터] 어성초 77 토너 250ml + 어성초 70 로션 200ml -30%</t>
        </is>
      </c>
      <c r="H9783" s="59" t="n">
        <v>44</v>
      </c>
      <c r="I9783" s="59" t="n"/>
      <c r="J9783" s="59" t="n">
        <v>200801</v>
      </c>
      <c r="K9783" s="59" t="n"/>
      <c r="L9783" s="93" t="n">
        <v>1632400</v>
      </c>
      <c r="M9783" s="93" t="n">
        <v>1536904.6</v>
      </c>
      <c r="N9783" s="93" t="n">
        <v>326392</v>
      </c>
      <c r="O9783" s="148" t="n">
        <v>1484000</v>
      </c>
      <c r="P9783" s="93" t="inlineStr">
        <is>
          <t>카페24수분 보충 세트[20/09/28 부터] 어성초 77 토너 250ml + 어성초 70 로션 200ml -30%200801</t>
        </is>
      </c>
    </row>
    <row r="9784" customFormat="1" s="93">
      <c r="B9784" s="127" t="n">
        <v>44108</v>
      </c>
      <c r="C9784" s="93">
        <f>TEXT(B9784,"aaa")</f>
        <v/>
      </c>
      <c r="D9784" s="59" t="n"/>
      <c r="E9784" s="59" t="inlineStr">
        <is>
          <t>로션</t>
        </is>
      </c>
      <c r="F9784" s="59" t="inlineStr">
        <is>
          <t>카페24</t>
        </is>
      </c>
      <c r="G9784" s="59" t="inlineStr">
        <is>
          <t>어성초 70 데일리 릴리프 로션 1개 -20% off</t>
        </is>
      </c>
      <c r="H9784" s="59" t="n">
        <v>8</v>
      </c>
      <c r="I9784" s="59" t="n"/>
      <c r="J9784" s="59" t="n">
        <v>200801</v>
      </c>
      <c r="K9784" s="59" t="n"/>
      <c r="L9784" s="93" t="n">
        <v>179200</v>
      </c>
      <c r="M9784" s="93" t="n">
        <v>168716.8</v>
      </c>
      <c r="N9784" s="93" t="n">
        <v>34704</v>
      </c>
      <c r="O9784" s="148" t="n">
        <v>162909.0909090909</v>
      </c>
      <c r="P9784" s="93" t="inlineStr">
        <is>
          <t>카페24로션어성초 70 데일리 릴리프 로션 1개 -20% off200801</t>
        </is>
      </c>
    </row>
    <row r="9785" customFormat="1" s="93">
      <c r="B9785" s="127" t="n">
        <v>44108</v>
      </c>
      <c r="C9785" s="93">
        <f>TEXT(B9785,"aaa")</f>
        <v/>
      </c>
      <c r="D9785" s="59" t="n"/>
      <c r="E9785" s="59" t="inlineStr">
        <is>
          <t>로션</t>
        </is>
      </c>
      <c r="F9785" s="59" t="inlineStr">
        <is>
          <t>카페24</t>
        </is>
      </c>
      <c r="G9785" s="59" t="inlineStr">
        <is>
          <t>어성초 70 데일리 릴리프 로션 2개 -30% off</t>
        </is>
      </c>
      <c r="H9785" s="59" t="n">
        <v>1</v>
      </c>
      <c r="I9785" s="59" t="n"/>
      <c r="J9785" s="59" t="n">
        <v>200801</v>
      </c>
      <c r="K9785" s="59" t="n"/>
      <c r="L9785" s="93" t="n">
        <v>39200</v>
      </c>
      <c r="M9785" s="93" t="n">
        <v>36906.8</v>
      </c>
      <c r="N9785" s="93" t="n">
        <v>8676</v>
      </c>
      <c r="O9785" s="148" t="n">
        <v>35636.36363636363</v>
      </c>
      <c r="P9785" s="93" t="inlineStr">
        <is>
          <t>카페24로션어성초 70 데일리 릴리프 로션 2개 -30% off200801</t>
        </is>
      </c>
    </row>
    <row r="9786" customFormat="1" s="93">
      <c r="B9786" s="127" t="n">
        <v>44108</v>
      </c>
      <c r="C9786" s="93">
        <f>TEXT(B9786,"aaa")</f>
        <v/>
      </c>
      <c r="D9786" s="59" t="n"/>
      <c r="E9786" s="59" t="inlineStr">
        <is>
          <t>머드크림마스크</t>
        </is>
      </c>
      <c r="F9786" s="59" t="inlineStr">
        <is>
          <t>카페24</t>
        </is>
      </c>
      <c r="G9786" s="59" t="inlineStr">
        <is>
          <t>머드크림마스크 100ml</t>
        </is>
      </c>
      <c r="H9786" s="59" t="n">
        <v>2</v>
      </c>
      <c r="I9786" s="59" t="n"/>
      <c r="J9786" s="59" t="n">
        <v>200801</v>
      </c>
      <c r="K9786" s="59" t="n"/>
      <c r="L9786" s="93" t="n">
        <v>40000</v>
      </c>
      <c r="M9786" s="93" t="n">
        <v>37660</v>
      </c>
      <c r="N9786" s="93" t="n">
        <v>2884</v>
      </c>
      <c r="O9786" s="148" t="n">
        <v>36363.63636363636</v>
      </c>
      <c r="P9786" s="93" t="inlineStr">
        <is>
          <t>카페24머드크림마스크머드크림마스크 100ml200801</t>
        </is>
      </c>
    </row>
    <row r="9787" customFormat="1" s="93">
      <c r="B9787" s="127" t="n">
        <v>44108</v>
      </c>
      <c r="C9787" s="93">
        <f>TEXT(B9787,"aaa")</f>
        <v/>
      </c>
      <c r="D9787" s="59" t="n"/>
      <c r="E9787" s="59" t="inlineStr">
        <is>
          <t>머드크림마스크</t>
        </is>
      </c>
      <c r="F9787" s="59" t="inlineStr">
        <is>
          <t>카페24</t>
        </is>
      </c>
      <c r="G9787" s="59" t="inlineStr">
        <is>
          <t>머드크림마스크 100ml 2set</t>
        </is>
      </c>
      <c r="H9787" s="59" t="n">
        <v>1</v>
      </c>
      <c r="I9787" s="59" t="n"/>
      <c r="J9787" s="59" t="n">
        <v>200801</v>
      </c>
      <c r="K9787" s="59" t="n"/>
      <c r="L9787" s="93" t="n">
        <v>35000</v>
      </c>
      <c r="M9787" s="93" t="n">
        <v>32952.5</v>
      </c>
      <c r="N9787" s="93" t="n">
        <v>2884</v>
      </c>
      <c r="O9787" s="148" t="n">
        <v>31818.18181818182</v>
      </c>
      <c r="P9787" s="93" t="inlineStr">
        <is>
          <t>카페24머드크림마스크머드크림마스크 100ml 2set200801</t>
        </is>
      </c>
    </row>
    <row r="9788" customFormat="1" s="93">
      <c r="B9788" s="127" t="n">
        <v>44108</v>
      </c>
      <c r="C9788" s="93">
        <f>TEXT(B9788,"aaa")</f>
        <v/>
      </c>
      <c r="D9788" s="59" t="n"/>
      <c r="E9788" s="59" t="inlineStr">
        <is>
          <t>마스크팩</t>
        </is>
      </c>
      <c r="F9788" s="59" t="inlineStr">
        <is>
          <t>카페24</t>
        </is>
      </c>
      <c r="G9788" s="59" t="inlineStr">
        <is>
          <t>마스크팩 1매</t>
        </is>
      </c>
      <c r="H9788" s="59" t="n">
        <v>2</v>
      </c>
      <c r="I9788" s="59" t="n"/>
      <c r="J9788" s="59" t="n">
        <v>200801</v>
      </c>
      <c r="K9788" s="59" t="n"/>
      <c r="L9788" s="93" t="n">
        <v>8000</v>
      </c>
      <c r="M9788" s="93" t="n">
        <v>7532</v>
      </c>
      <c r="N9788" s="93" t="n">
        <v>794</v>
      </c>
      <c r="O9788" s="148" t="n">
        <v>7272.727272727272</v>
      </c>
      <c r="P9788" s="93" t="inlineStr">
        <is>
          <t>카페24마스크팩마스크팩 1매200801</t>
        </is>
      </c>
    </row>
    <row r="9789" customFormat="1" s="93">
      <c r="B9789" s="127" t="n">
        <v>44108</v>
      </c>
      <c r="C9789" s="93">
        <f>TEXT(B9789,"aaa")</f>
        <v/>
      </c>
      <c r="D9789" s="59" t="n"/>
      <c r="E9789" s="59" t="inlineStr">
        <is>
          <t>마스크팩</t>
        </is>
      </c>
      <c r="F9789" s="59" t="inlineStr">
        <is>
          <t>카페24</t>
        </is>
      </c>
      <c r="G9789" s="59" t="inlineStr">
        <is>
          <t>마스크팩 10매</t>
        </is>
      </c>
      <c r="H9789" s="59" t="n">
        <v>5</v>
      </c>
      <c r="I9789" s="59" t="n"/>
      <c r="J9789" s="59" t="n">
        <v>200801</v>
      </c>
      <c r="K9789" s="59" t="n"/>
      <c r="L9789" s="93" t="n">
        <v>100000</v>
      </c>
      <c r="M9789" s="93" t="n">
        <v>94150</v>
      </c>
      <c r="N9789" s="93" t="n">
        <v>19850</v>
      </c>
      <c r="O9789" s="148" t="n">
        <v>90909.0909090909</v>
      </c>
      <c r="P9789" s="93" t="inlineStr">
        <is>
          <t>카페24마스크팩마스크팩 10매200801</t>
        </is>
      </c>
    </row>
    <row r="9790" customFormat="1" s="93">
      <c r="B9790" s="127" t="n">
        <v>44108</v>
      </c>
      <c r="C9790" s="93">
        <f>TEXT(B9790,"aaa")</f>
        <v/>
      </c>
      <c r="D9790" s="59" t="n"/>
      <c r="E9790" s="59" t="inlineStr">
        <is>
          <t>토너</t>
        </is>
      </c>
      <c r="F9790" s="59" t="inlineStr">
        <is>
          <t>카페24</t>
        </is>
      </c>
      <c r="G9790" s="59" t="inlineStr">
        <is>
          <t>250ml</t>
        </is>
      </c>
      <c r="H9790" s="59" t="n">
        <v>61</v>
      </c>
      <c r="I9790" s="59" t="n"/>
      <c r="J9790" s="59" t="n">
        <v>200801</v>
      </c>
      <c r="K9790" s="59" t="n"/>
      <c r="L9790" s="93" t="n">
        <v>1220000</v>
      </c>
      <c r="M9790" s="93" t="n">
        <v>1148630</v>
      </c>
      <c r="N9790" s="93" t="n">
        <v>187880</v>
      </c>
      <c r="O9790" s="148" t="n">
        <v>1109090.909090909</v>
      </c>
      <c r="P9790" s="93" t="inlineStr">
        <is>
          <t>카페24토너250ml200801</t>
        </is>
      </c>
    </row>
    <row r="9791" customFormat="1" s="93">
      <c r="B9791" s="127" t="n">
        <v>44108</v>
      </c>
      <c r="C9791" s="93">
        <f>TEXT(B9791,"aaa")</f>
        <v/>
      </c>
      <c r="D9791" s="59" t="n"/>
      <c r="E9791" s="59" t="inlineStr">
        <is>
          <t>토너</t>
        </is>
      </c>
      <c r="F9791" s="59" t="inlineStr">
        <is>
          <t>카페24</t>
        </is>
      </c>
      <c r="G9791" s="59" t="inlineStr">
        <is>
          <t>250ml 2set</t>
        </is>
      </c>
      <c r="H9791" s="59" t="n">
        <v>46</v>
      </c>
      <c r="I9791" s="59" t="n"/>
      <c r="J9791" s="59" t="n">
        <v>200801</v>
      </c>
      <c r="K9791" s="59" t="n"/>
      <c r="L9791" s="93" t="n">
        <v>1610000</v>
      </c>
      <c r="M9791" s="93" t="n">
        <v>1515815</v>
      </c>
      <c r="N9791" s="93" t="n">
        <v>283360</v>
      </c>
      <c r="O9791" s="148" t="n">
        <v>1463636.363636364</v>
      </c>
      <c r="P9791" s="93" t="inlineStr">
        <is>
          <t>카페24토너250ml 2set200801</t>
        </is>
      </c>
    </row>
    <row r="9792" customFormat="1" s="93">
      <c r="B9792" s="127" t="n">
        <v>44108</v>
      </c>
      <c r="C9792" s="93">
        <f>TEXT(B9792,"aaa")</f>
        <v/>
      </c>
      <c r="D9792" s="59" t="n"/>
      <c r="E9792" s="59" t="inlineStr">
        <is>
          <t>토너</t>
        </is>
      </c>
      <c r="F9792" s="59" t="inlineStr">
        <is>
          <t>카페24</t>
        </is>
      </c>
      <c r="G9792" s="59" t="inlineStr">
        <is>
          <t>500ml</t>
        </is>
      </c>
      <c r="H9792" s="59" t="n">
        <v>62</v>
      </c>
      <c r="I9792" s="59" t="n"/>
      <c r="J9792" s="59" t="n">
        <v>200801</v>
      </c>
      <c r="K9792" s="59" t="n"/>
      <c r="L9792" s="93" t="n">
        <v>2046000</v>
      </c>
      <c r="M9792" s="93" t="n">
        <v>1926309</v>
      </c>
      <c r="N9792" s="93" t="n">
        <v>268460</v>
      </c>
      <c r="O9792" s="148" t="n">
        <v>1860000</v>
      </c>
      <c r="P9792" s="93" t="inlineStr">
        <is>
          <t>카페24토너500ml200801</t>
        </is>
      </c>
    </row>
    <row r="9793" customFormat="1" s="93">
      <c r="B9793" s="127" t="n">
        <v>44108</v>
      </c>
      <c r="C9793" s="93">
        <f>TEXT(B9793,"aaa")</f>
        <v/>
      </c>
      <c r="D9793" s="59" t="n"/>
      <c r="E9793" s="59" t="inlineStr">
        <is>
          <t>토너</t>
        </is>
      </c>
      <c r="F9793" s="59" t="inlineStr">
        <is>
          <t>카페24</t>
        </is>
      </c>
      <c r="G9793" s="59" t="inlineStr">
        <is>
          <t>스킨팩 화장솜 60P</t>
        </is>
      </c>
      <c r="H9793" s="59" t="n">
        <v>53</v>
      </c>
      <c r="I9793" s="59" t="n"/>
      <c r="J9793" s="59" t="n">
        <v>200801</v>
      </c>
      <c r="K9793" s="59" t="n"/>
      <c r="L9793" s="93" t="n">
        <v>159000</v>
      </c>
      <c r="M9793" s="93" t="n">
        <v>149698.5</v>
      </c>
      <c r="N9793" s="93" t="n">
        <v>58830</v>
      </c>
      <c r="O9793" s="148" t="n">
        <v>144545.4545454545</v>
      </c>
      <c r="P9793" s="93" t="inlineStr">
        <is>
          <t>카페24토너스킨팩 화장솜 60P200801</t>
        </is>
      </c>
    </row>
    <row r="9794" customFormat="1" s="93">
      <c r="B9794" s="127" t="n">
        <v>44108</v>
      </c>
      <c r="C9794" s="93">
        <f>TEXT(B9794,"aaa")</f>
        <v/>
      </c>
      <c r="D9794" s="59" t="n"/>
      <c r="E9794" s="59" t="inlineStr">
        <is>
          <t>앰플</t>
        </is>
      </c>
      <c r="F9794" s="59" t="inlineStr">
        <is>
          <t>카페24</t>
        </is>
      </c>
      <c r="G9794" s="59" t="inlineStr">
        <is>
          <t>앰플 30ml</t>
        </is>
      </c>
      <c r="H9794" s="59" t="n">
        <v>44</v>
      </c>
      <c r="I9794" s="59" t="n"/>
      <c r="J9794" s="59" t="n">
        <v>200801</v>
      </c>
      <c r="K9794" s="59" t="n"/>
      <c r="L9794" s="93" t="n">
        <v>1232000</v>
      </c>
      <c r="M9794" s="93" t="n">
        <v>1159928</v>
      </c>
      <c r="N9794" s="93" t="n">
        <v>149468</v>
      </c>
      <c r="O9794" s="148" t="n">
        <v>1120000</v>
      </c>
      <c r="P9794" s="93" t="inlineStr">
        <is>
          <t>카페24앰플앰플 30ml200801</t>
        </is>
      </c>
    </row>
    <row r="9795" customFormat="1" s="93">
      <c r="B9795" s="127" t="n">
        <v>44108</v>
      </c>
      <c r="C9795" s="93">
        <f>TEXT(B9795,"aaa")</f>
        <v/>
      </c>
      <c r="D9795" s="59" t="n"/>
      <c r="E9795" s="59" t="inlineStr">
        <is>
          <t>앰플</t>
        </is>
      </c>
      <c r="F9795" s="59" t="inlineStr">
        <is>
          <t>카페24</t>
        </is>
      </c>
      <c r="G9795" s="59" t="inlineStr">
        <is>
          <t>앰플 30ml  2set</t>
        </is>
      </c>
      <c r="H9795" s="59" t="n">
        <v>9</v>
      </c>
      <c r="I9795" s="59" t="n"/>
      <c r="J9795" s="59" t="n">
        <v>200801</v>
      </c>
      <c r="K9795" s="59" t="n"/>
      <c r="L9795" s="93" t="n">
        <v>432000</v>
      </c>
      <c r="M9795" s="93" t="n">
        <v>406728</v>
      </c>
      <c r="N9795" s="93" t="n">
        <v>61146</v>
      </c>
      <c r="O9795" s="148" t="n">
        <v>392727.2727272727</v>
      </c>
      <c r="P9795" s="93" t="inlineStr">
        <is>
          <t>카페24앰플앰플 30ml  2set200801</t>
        </is>
      </c>
    </row>
    <row r="9796" customFormat="1" s="93">
      <c r="B9796" s="127" t="n">
        <v>44108</v>
      </c>
      <c r="C9796" s="93">
        <f>TEXT(B9796,"aaa")</f>
        <v/>
      </c>
      <c r="D9796" s="59" t="n"/>
      <c r="E9796" s="59" t="inlineStr">
        <is>
          <t>수딩크림</t>
        </is>
      </c>
      <c r="F9796" s="59" t="inlineStr">
        <is>
          <t>카페24</t>
        </is>
      </c>
      <c r="G9796" s="59" t="inlineStr">
        <is>
          <t>수딩크림 100ml</t>
        </is>
      </c>
      <c r="H9796" s="59" t="n">
        <v>14</v>
      </c>
      <c r="I9796" s="59" t="n"/>
      <c r="J9796" s="59" t="n">
        <v>200801</v>
      </c>
      <c r="K9796" s="59" t="n"/>
      <c r="L9796" s="93" t="n">
        <v>532000</v>
      </c>
      <c r="M9796" s="93" t="n">
        <v>500878</v>
      </c>
      <c r="N9796" s="93" t="n">
        <v>42630</v>
      </c>
      <c r="O9796" s="148" t="n">
        <v>483636.3636363636</v>
      </c>
      <c r="P9796" s="93" t="inlineStr">
        <is>
          <t>카페24수딩크림수딩크림 100ml200801</t>
        </is>
      </c>
    </row>
    <row r="9797" customFormat="1" s="93">
      <c r="B9797" s="127" t="n">
        <v>44108</v>
      </c>
      <c r="C9797" s="93">
        <f>TEXT(B9797,"aaa")</f>
        <v/>
      </c>
      <c r="D9797" s="59" t="n"/>
      <c r="E9797" s="59" t="inlineStr">
        <is>
          <t>클렌징폼</t>
        </is>
      </c>
      <c r="F9797" s="59" t="inlineStr">
        <is>
          <t>카페24</t>
        </is>
      </c>
      <c r="G9797" s="59" t="inlineStr">
        <is>
          <t>클렌징폼 120ml</t>
        </is>
      </c>
      <c r="H9797" s="59" t="n">
        <v>9</v>
      </c>
      <c r="I9797" s="59" t="n"/>
      <c r="J9797" s="59" t="n">
        <v>200801</v>
      </c>
      <c r="K9797" s="59" t="n"/>
      <c r="L9797" s="93" t="n">
        <v>117000</v>
      </c>
      <c r="M9797" s="93" t="n">
        <v>110155.5</v>
      </c>
      <c r="N9797" s="93" t="n">
        <v>24750</v>
      </c>
      <c r="O9797" s="148" t="n">
        <v>106363.6363636364</v>
      </c>
      <c r="P9797" s="93" t="inlineStr">
        <is>
          <t>카페24클렌징폼클렌징폼 120ml200801</t>
        </is>
      </c>
    </row>
    <row r="9798" customFormat="1" s="93">
      <c r="B9798" s="127" t="n">
        <v>44108</v>
      </c>
      <c r="C9798" s="93">
        <f>TEXT(B9798,"aaa")</f>
        <v/>
      </c>
      <c r="D9798" s="59" t="n"/>
      <c r="E9798" s="59" t="inlineStr">
        <is>
          <t>클렌징폼</t>
        </is>
      </c>
      <c r="F9798" s="59" t="inlineStr">
        <is>
          <t>카페24</t>
        </is>
      </c>
      <c r="G9798" s="59" t="inlineStr">
        <is>
          <t>클렌징폼 120ml 2set</t>
        </is>
      </c>
      <c r="H9798" s="59" t="n">
        <v>2</v>
      </c>
      <c r="I9798" s="59" t="n"/>
      <c r="J9798" s="59" t="n">
        <v>200801</v>
      </c>
      <c r="K9798" s="59" t="n"/>
      <c r="L9798" s="93" t="n">
        <v>48000</v>
      </c>
      <c r="M9798" s="93" t="n">
        <v>45192</v>
      </c>
      <c r="N9798" s="93" t="n">
        <v>4920</v>
      </c>
      <c r="O9798" s="148" t="n">
        <v>43636.36363636363</v>
      </c>
      <c r="P9798" s="93" t="inlineStr">
        <is>
          <t>카페24클렌징폼클렌징폼 120ml 2set200801</t>
        </is>
      </c>
    </row>
    <row r="9799" customFormat="1" s="93">
      <c r="B9799" s="127" t="n">
        <v>44108</v>
      </c>
      <c r="C9799" s="93">
        <f>TEXT(B9799,"aaa")</f>
        <v/>
      </c>
      <c r="D9799" s="59" t="n"/>
      <c r="E9799" s="59" t="inlineStr">
        <is>
          <t>클렌징폼</t>
        </is>
      </c>
      <c r="F9799" s="59" t="inlineStr">
        <is>
          <t>카페24</t>
        </is>
      </c>
      <c r="G9799" s="59" t="inlineStr">
        <is>
          <t>클렌징폼 120ml 3set</t>
        </is>
      </c>
      <c r="H9799" s="59" t="n">
        <v>3</v>
      </c>
      <c r="I9799" s="59" t="n"/>
      <c r="J9799" s="59" t="n">
        <v>200801</v>
      </c>
      <c r="K9799" s="59" t="n"/>
      <c r="L9799" s="93" t="n">
        <v>99000</v>
      </c>
      <c r="M9799" s="93" t="n">
        <v>93208.5</v>
      </c>
      <c r="N9799" s="93" t="n">
        <v>11070</v>
      </c>
      <c r="O9799" s="148" t="n">
        <v>90000</v>
      </c>
      <c r="P9799" s="93" t="inlineStr">
        <is>
          <t>카페24클렌징폼클렌징폼 120ml 3set200801</t>
        </is>
      </c>
    </row>
    <row r="9800" customFormat="1" s="93">
      <c r="B9800" s="127" t="n">
        <v>44108</v>
      </c>
      <c r="C9800" s="93">
        <f>TEXT(B9800,"aaa")</f>
        <v/>
      </c>
      <c r="D9800" s="59" t="n"/>
      <c r="E9800" s="59" t="inlineStr">
        <is>
          <t>바디워시</t>
        </is>
      </c>
      <c r="F9800" s="59" t="inlineStr">
        <is>
          <t>카페24</t>
        </is>
      </c>
      <c r="G9800" s="59" t="inlineStr">
        <is>
          <t>바디워시 1개 -30% off</t>
        </is>
      </c>
      <c r="H9800" s="59" t="n">
        <v>3</v>
      </c>
      <c r="I9800" s="59" t="n"/>
      <c r="J9800" s="59" t="n">
        <v>200801</v>
      </c>
      <c r="K9800" s="59" t="n"/>
      <c r="L9800" s="93" t="n">
        <v>54600</v>
      </c>
      <c r="M9800" s="93" t="n">
        <v>51405.9</v>
      </c>
      <c r="N9800" s="93" t="n">
        <v>12255</v>
      </c>
      <c r="O9800" s="148" t="n">
        <v>49636.36363636363</v>
      </c>
      <c r="P9800" s="93" t="inlineStr">
        <is>
          <t>카페24바디워시바디워시 1개 -30% off200801</t>
        </is>
      </c>
    </row>
    <row r="9801" customFormat="1" s="93">
      <c r="B9801" s="127" t="n">
        <v>44108</v>
      </c>
      <c r="C9801" s="93">
        <f>TEXT(B9801,"aaa")</f>
        <v/>
      </c>
      <c r="D9801" s="59" t="n"/>
      <c r="E9801" s="59" t="inlineStr">
        <is>
          <t>바디워시</t>
        </is>
      </c>
      <c r="F9801" s="59" t="inlineStr">
        <is>
          <t>카페24</t>
        </is>
      </c>
      <c r="G9801" s="59" t="inlineStr">
        <is>
          <t>바디워시 2개 -35% off (무료배송)</t>
        </is>
      </c>
      <c r="H9801" s="59" t="n">
        <v>1</v>
      </c>
      <c r="I9801" s="59" t="n"/>
      <c r="J9801" s="59" t="n">
        <v>200801</v>
      </c>
      <c r="K9801" s="59" t="n"/>
      <c r="L9801" s="93" t="n">
        <v>33800</v>
      </c>
      <c r="M9801" s="93" t="n">
        <v>31822.7</v>
      </c>
      <c r="N9801" s="93" t="n">
        <v>8170</v>
      </c>
      <c r="O9801" s="148" t="n">
        <v>30727.27272727272</v>
      </c>
      <c r="P9801" s="93" t="inlineStr">
        <is>
          <t>카페24바디워시바디워시 2개 -35% off (무료배송)200801</t>
        </is>
      </c>
    </row>
    <row r="9802" customFormat="1" s="93">
      <c r="B9802" s="127" t="n">
        <v>44108</v>
      </c>
      <c r="C9802" s="93">
        <f>TEXT(B9802,"aaa")</f>
        <v/>
      </c>
      <c r="D9802" s="59" t="n"/>
      <c r="E9802" s="59" t="inlineStr">
        <is>
          <t>토너</t>
        </is>
      </c>
      <c r="F9802" s="59" t="inlineStr">
        <is>
          <t>화해</t>
        </is>
      </c>
      <c r="G9802" s="59" t="inlineStr">
        <is>
          <t>250ml</t>
        </is>
      </c>
      <c r="H9802" s="59" t="n">
        <v>12</v>
      </c>
      <c r="I9802" s="59" t="n"/>
      <c r="J9802" s="59" t="n">
        <v>200801</v>
      </c>
      <c r="K9802" s="59" t="n"/>
      <c r="L9802" s="93" t="n">
        <v>240000</v>
      </c>
      <c r="M9802" s="93" t="n">
        <v>172800</v>
      </c>
      <c r="N9802" s="93" t="n">
        <v>36960</v>
      </c>
      <c r="O9802" s="148" t="n">
        <v>218181.8181818182</v>
      </c>
      <c r="P9802" s="93" t="inlineStr">
        <is>
          <t>화해토너250ml200801</t>
        </is>
      </c>
    </row>
    <row r="9803" customFormat="1" s="93">
      <c r="B9803" s="127" t="n">
        <v>44108</v>
      </c>
      <c r="C9803" s="93">
        <f>TEXT(B9803,"aaa")</f>
        <v/>
      </c>
      <c r="D9803" s="59" t="n"/>
      <c r="E9803" s="59" t="inlineStr">
        <is>
          <t>토너</t>
        </is>
      </c>
      <c r="F9803" s="59" t="inlineStr">
        <is>
          <t>랄라블라</t>
        </is>
      </c>
      <c r="G9803" s="59" t="inlineStr">
        <is>
          <t>250ml</t>
        </is>
      </c>
      <c r="H9803" s="59" t="n">
        <v>479</v>
      </c>
      <c r="I9803" s="59" t="n"/>
      <c r="J9803" s="59" t="n">
        <v>200801</v>
      </c>
      <c r="K9803" s="59" t="n"/>
      <c r="L9803" s="93" t="n">
        <v>4343572</v>
      </c>
      <c r="M9803" s="93" t="n">
        <v>4343572</v>
      </c>
      <c r="N9803" s="93" t="n">
        <v>1475320</v>
      </c>
      <c r="O9803" s="148" t="n">
        <v>3948701.818181818</v>
      </c>
      <c r="P9803" s="93" t="inlineStr">
        <is>
          <t>랄라블라토너250ml200801</t>
        </is>
      </c>
    </row>
    <row r="9804" customFormat="1" s="93">
      <c r="B9804" s="127" t="n">
        <v>44108</v>
      </c>
      <c r="C9804" s="93">
        <f>TEXT(B9804,"aaa")</f>
        <v/>
      </c>
      <c r="D9804" s="59" t="n"/>
      <c r="E9804" s="59" t="inlineStr">
        <is>
          <t>토너</t>
        </is>
      </c>
      <c r="F9804" s="59" t="inlineStr">
        <is>
          <t>랄라블라</t>
        </is>
      </c>
      <c r="G9804" s="59" t="inlineStr">
        <is>
          <t>500ml</t>
        </is>
      </c>
      <c r="H9804" s="59" t="n">
        <v>344</v>
      </c>
      <c r="I9804" s="59" t="n"/>
      <c r="J9804" s="59" t="n">
        <v>200801</v>
      </c>
      <c r="K9804" s="59" t="n"/>
      <c r="L9804" s="93" t="n">
        <v>5441392</v>
      </c>
      <c r="M9804" s="93" t="n">
        <v>5441392</v>
      </c>
      <c r="N9804" s="93" t="n">
        <v>1489520</v>
      </c>
      <c r="O9804" s="148" t="n">
        <v>4946720</v>
      </c>
      <c r="P9804" s="93" t="inlineStr">
        <is>
          <t>랄라블라토너500ml200801</t>
        </is>
      </c>
    </row>
    <row r="9805" customFormat="1" s="93">
      <c r="B9805" s="127" t="n">
        <v>44108</v>
      </c>
      <c r="C9805" s="93">
        <f>TEXT(B9805,"aaa")</f>
        <v/>
      </c>
      <c r="D9805" s="59" t="n"/>
      <c r="E9805" s="59" t="inlineStr">
        <is>
          <t>마스크팩</t>
        </is>
      </c>
      <c r="F9805" s="59" t="inlineStr">
        <is>
          <t>랄라블라</t>
        </is>
      </c>
      <c r="G9805" s="59" t="inlineStr">
        <is>
          <t>마스크팩 1매</t>
        </is>
      </c>
      <c r="H9805" s="59" t="n">
        <v>567</v>
      </c>
      <c r="I9805" s="59" t="n"/>
      <c r="J9805" s="59" t="n">
        <v>200801</v>
      </c>
      <c r="K9805" s="59" t="n"/>
      <c r="L9805" s="93" t="n">
        <v>608391</v>
      </c>
      <c r="M9805" s="93" t="n">
        <v>608391</v>
      </c>
      <c r="N9805" s="93" t="n">
        <v>225099</v>
      </c>
      <c r="O9805" s="148" t="n">
        <v>553082.7272727272</v>
      </c>
      <c r="P9805" s="93" t="inlineStr">
        <is>
          <t>랄라블라마스크팩마스크팩 1매200801</t>
        </is>
      </c>
    </row>
    <row r="9806" customFormat="1" s="93">
      <c r="B9806" s="127" t="n">
        <v>44108</v>
      </c>
      <c r="C9806" s="93">
        <f>TEXT(B9806,"aaa")</f>
        <v/>
      </c>
      <c r="D9806" s="59" t="n"/>
      <c r="E9806" s="59" t="inlineStr">
        <is>
          <t>수딩크림 증정기획</t>
        </is>
      </c>
      <c r="F9806" s="59" t="inlineStr">
        <is>
          <t>랄라블라</t>
        </is>
      </c>
      <c r="G9806" s="59" t="inlineStr">
        <is>
          <t>수딩크림 증정기획</t>
        </is>
      </c>
      <c r="H9806" s="59" t="n">
        <v>57</v>
      </c>
      <c r="I9806" s="59" t="n"/>
      <c r="J9806" s="59" t="n">
        <v>200801</v>
      </c>
      <c r="K9806" s="59" t="n"/>
      <c r="L9806" s="93" t="n">
        <v>976467</v>
      </c>
      <c r="M9806" s="93" t="n">
        <v>976467</v>
      </c>
      <c r="N9806" s="93" t="n">
        <v>233415</v>
      </c>
      <c r="O9806" s="148" t="n">
        <v>887697.2727272727</v>
      </c>
      <c r="P9806" s="93" t="inlineStr">
        <is>
          <t>랄라블라수딩크림 증정기획수딩크림 증정기획200801</t>
        </is>
      </c>
    </row>
    <row r="9807" customFormat="1" s="93">
      <c r="B9807" s="127" t="n">
        <v>44108</v>
      </c>
      <c r="C9807" s="93">
        <f>TEXT(B9807,"aaa")</f>
        <v/>
      </c>
      <c r="D9807" s="59" t="n"/>
      <c r="E9807" s="59" t="inlineStr">
        <is>
          <t>수딩크림</t>
        </is>
      </c>
      <c r="F9807" s="59" t="inlineStr">
        <is>
          <t>랄라블라</t>
        </is>
      </c>
      <c r="G9807" s="59" t="inlineStr">
        <is>
          <t>수딩크림 100ml</t>
        </is>
      </c>
      <c r="H9807" s="59" t="n">
        <v>39</v>
      </c>
      <c r="I9807" s="59" t="n"/>
      <c r="J9807" s="59" t="n">
        <v>200801</v>
      </c>
      <c r="K9807" s="59" t="n"/>
      <c r="L9807" s="93" t="n">
        <v>767949</v>
      </c>
      <c r="M9807" s="93" t="n">
        <v>767949</v>
      </c>
      <c r="N9807" s="93" t="n">
        <v>118755</v>
      </c>
      <c r="O9807" s="148" t="n">
        <v>698135.4545454545</v>
      </c>
      <c r="P9807" s="93" t="inlineStr">
        <is>
          <t>랄라블라수딩크림수딩크림 100ml200801</t>
        </is>
      </c>
    </row>
    <row r="9808" customFormat="1" s="93">
      <c r="B9808" s="127" t="n">
        <v>44108</v>
      </c>
      <c r="C9808" s="93">
        <f>TEXT(B9808,"aaa")</f>
        <v/>
      </c>
      <c r="D9808" s="59" t="n"/>
      <c r="E9808" s="59" t="inlineStr">
        <is>
          <t>앰플 기획세트</t>
        </is>
      </c>
      <c r="F9808" s="59" t="inlineStr">
        <is>
          <t>랄라블라</t>
        </is>
      </c>
      <c r="G9808" s="59" t="inlineStr">
        <is>
          <t>앰플 기획세트</t>
        </is>
      </c>
      <c r="H9808" s="59" t="n">
        <v>199</v>
      </c>
      <c r="I9808" s="59" t="n"/>
      <c r="J9808" s="59" t="n">
        <v>200801</v>
      </c>
      <c r="K9808" s="59" t="n"/>
      <c r="L9808" s="93" t="n">
        <v>2960523</v>
      </c>
      <c r="M9808" s="93" t="n">
        <v>2960523</v>
      </c>
      <c r="N9808" s="93" t="n">
        <v>644760</v>
      </c>
      <c r="O9808" s="148" t="n">
        <v>2691384.545454545</v>
      </c>
      <c r="P9808" s="93" t="inlineStr">
        <is>
          <t>랄라블라앰플 기획세트앰플 기획세트200801</t>
        </is>
      </c>
    </row>
    <row r="9809" customFormat="1" s="93">
      <c r="B9809" s="127" t="n">
        <v>44108</v>
      </c>
      <c r="C9809" s="93">
        <f>TEXT(B9809,"aaa")</f>
        <v/>
      </c>
      <c r="D9809" s="59" t="n"/>
      <c r="E9809" s="59" t="inlineStr">
        <is>
          <t>클렌징폼 기획세트</t>
        </is>
      </c>
      <c r="F9809" s="59" t="inlineStr">
        <is>
          <t>랄라블라</t>
        </is>
      </c>
      <c r="G9809" s="59" t="inlineStr">
        <is>
          <t>클렌징폼 기획세트</t>
        </is>
      </c>
      <c r="H9809" s="59" t="n">
        <v>17</v>
      </c>
      <c r="I9809" s="59" t="n"/>
      <c r="J9809" s="59" t="n">
        <v>200801</v>
      </c>
      <c r="K9809" s="59" t="n"/>
      <c r="L9809" s="93" t="n">
        <v>118388</v>
      </c>
      <c r="M9809" s="93" t="n">
        <v>118388</v>
      </c>
      <c r="N9809" s="93" t="n">
        <v>56916</v>
      </c>
      <c r="O9809" s="148" t="n">
        <v>107625.4545454545</v>
      </c>
      <c r="P9809" s="93" t="inlineStr">
        <is>
          <t>랄라블라클렌징폼 기획세트클렌징폼 기획세트200801</t>
        </is>
      </c>
    </row>
    <row r="9810" customFormat="1" s="93">
      <c r="B9810" s="127" t="n">
        <v>44108</v>
      </c>
      <c r="C9810" s="93">
        <f>TEXT(B9810,"aaa")</f>
        <v/>
      </c>
      <c r="D9810" s="59" t="n"/>
      <c r="E9810" s="59" t="inlineStr">
        <is>
          <t>클렌징폼</t>
        </is>
      </c>
      <c r="F9810" s="59" t="inlineStr">
        <is>
          <t>랄라블라</t>
        </is>
      </c>
      <c r="G9810" s="59" t="inlineStr">
        <is>
          <t>클렌징폼 120ml</t>
        </is>
      </c>
      <c r="H9810" s="59" t="n">
        <v>68</v>
      </c>
      <c r="I9810" s="59" t="n"/>
      <c r="J9810" s="59" t="n">
        <v>200801</v>
      </c>
      <c r="K9810" s="59" t="n"/>
      <c r="L9810" s="93" t="n">
        <v>461788</v>
      </c>
      <c r="M9810" s="93" t="n">
        <v>461788</v>
      </c>
      <c r="N9810" s="93" t="n">
        <v>187000</v>
      </c>
      <c r="O9810" s="148" t="n">
        <v>419807.2727272727</v>
      </c>
      <c r="P9810" s="93" t="inlineStr">
        <is>
          <t>랄라블라클렌징폼클렌징폼 120ml200801</t>
        </is>
      </c>
    </row>
    <row r="9811" customFormat="1" s="93">
      <c r="B9811" s="127" t="n">
        <v>44108</v>
      </c>
      <c r="C9811" s="93">
        <f>TEXT(B9811,"aaa")</f>
        <v/>
      </c>
      <c r="D9811" s="59" t="n"/>
      <c r="E9811" s="59" t="inlineStr">
        <is>
          <t>앰플</t>
        </is>
      </c>
      <c r="F9811" s="59" t="inlineStr">
        <is>
          <t>랄라블라</t>
        </is>
      </c>
      <c r="G9811" s="59" t="inlineStr">
        <is>
          <t>앰플 30ml</t>
        </is>
      </c>
      <c r="H9811" s="59" t="n">
        <v>5</v>
      </c>
      <c r="I9811" s="59" t="n"/>
      <c r="J9811" s="59" t="n">
        <v>200801</v>
      </c>
      <c r="K9811" s="59" t="n"/>
      <c r="L9811" s="93" t="n">
        <v>73000</v>
      </c>
      <c r="M9811" s="93" t="n">
        <v>73000</v>
      </c>
      <c r="N9811" s="93" t="n">
        <v>16985</v>
      </c>
      <c r="O9811" s="148" t="n">
        <v>66363.63636363635</v>
      </c>
      <c r="P9811" s="93" t="inlineStr">
        <is>
          <t>랄라블라앰플앰플 30ml200801</t>
        </is>
      </c>
    </row>
    <row r="9812" customFormat="1" s="93">
      <c r="B9812" s="127" t="n">
        <v>44108</v>
      </c>
      <c r="C9812" s="93">
        <f>TEXT(B9812,"aaa")</f>
        <v/>
      </c>
      <c r="D9812" s="59" t="n"/>
      <c r="E9812" s="59" t="inlineStr">
        <is>
          <t>선크림</t>
        </is>
      </c>
      <c r="F9812" s="59" t="inlineStr">
        <is>
          <t>랄라블라</t>
        </is>
      </c>
      <c r="G9812" s="59" t="inlineStr">
        <is>
          <t>선크림 50ml</t>
        </is>
      </c>
      <c r="H9812" s="59" t="n">
        <v>30</v>
      </c>
      <c r="I9812" s="59" t="n"/>
      <c r="J9812" s="59" t="n">
        <v>200801</v>
      </c>
      <c r="K9812" s="59" t="n"/>
      <c r="L9812" s="93" t="n">
        <v>300000</v>
      </c>
      <c r="M9812" s="93" t="n">
        <v>300000</v>
      </c>
      <c r="N9812" s="93" t="n">
        <v>70350</v>
      </c>
      <c r="O9812" s="148" t="n">
        <v>272727.2727272727</v>
      </c>
      <c r="P9812" s="93" t="inlineStr">
        <is>
          <t>랄라블라선크림선크림 50ml200801</t>
        </is>
      </c>
    </row>
    <row r="9813" customFormat="1" s="93">
      <c r="B9813" s="127" t="n">
        <v>44108</v>
      </c>
      <c r="C9813" s="93">
        <f>TEXT(B9813,"aaa")</f>
        <v/>
      </c>
      <c r="D9813" s="59" t="n"/>
      <c r="E9813" s="59" t="inlineStr">
        <is>
          <t>대용량 기획세트</t>
        </is>
      </c>
      <c r="F9813" s="59" t="inlineStr">
        <is>
          <t>랄라블라</t>
        </is>
      </c>
      <c r="G9813" s="59" t="inlineStr">
        <is>
          <t>대용량 기획세트</t>
        </is>
      </c>
      <c r="H9813" s="59" t="n">
        <v>7</v>
      </c>
      <c r="I9813" s="59" t="n"/>
      <c r="J9813" s="59" t="n">
        <v>200801</v>
      </c>
      <c r="K9813" s="59" t="n"/>
      <c r="L9813" s="93" t="n">
        <v>110726</v>
      </c>
      <c r="M9813" s="93" t="n">
        <v>110726</v>
      </c>
      <c r="N9813" s="93" t="n">
        <v>39480</v>
      </c>
      <c r="O9813" s="148" t="n">
        <v>100660</v>
      </c>
      <c r="P9813" s="93" t="inlineStr">
        <is>
          <t>랄라블라대용량 기획세트대용량 기획세트200801</t>
        </is>
      </c>
    </row>
    <row r="9814" customFormat="1" s="93">
      <c r="B9814" s="127" t="n">
        <v>44108</v>
      </c>
      <c r="C9814" s="93">
        <f>TEXT(B9814,"aaa")</f>
        <v/>
      </c>
      <c r="D9814" s="59" t="n"/>
      <c r="E9814" s="59" t="inlineStr">
        <is>
          <t>마스크팩</t>
        </is>
      </c>
      <c r="F9814" s="59" t="inlineStr">
        <is>
          <t>랄라블라</t>
        </is>
      </c>
      <c r="G9814" s="59" t="inlineStr">
        <is>
          <t>마스크 5+1 기획세트</t>
        </is>
      </c>
      <c r="H9814" s="59" t="n">
        <v>80</v>
      </c>
      <c r="I9814" s="59" t="n"/>
      <c r="J9814" s="59" t="n">
        <v>200801</v>
      </c>
      <c r="K9814" s="59" t="n"/>
      <c r="L9814" s="93" t="n">
        <v>447760</v>
      </c>
      <c r="M9814" s="93" t="n">
        <v>447760</v>
      </c>
      <c r="N9814" s="93" t="n">
        <v>212800</v>
      </c>
      <c r="O9814" s="148" t="n">
        <v>407054.5454545454</v>
      </c>
      <c r="P9814" s="93" t="inlineStr">
        <is>
          <t>랄라블라마스크팩마스크 5+1 기획세트200801</t>
        </is>
      </c>
    </row>
    <row r="9815" customFormat="1" s="93">
      <c r="B9815" s="127" t="n">
        <v>44108</v>
      </c>
      <c r="C9815" s="93">
        <f>TEXT(B9815,"aaa")</f>
        <v/>
      </c>
      <c r="D9815" s="59" t="n"/>
      <c r="E9815" s="59" t="inlineStr">
        <is>
          <t>바디워시</t>
        </is>
      </c>
      <c r="F9815" s="59" t="inlineStr">
        <is>
          <t>랄라블라</t>
        </is>
      </c>
      <c r="G9815" s="59" t="inlineStr">
        <is>
          <t>아누아 어성초 아크네 바디워시 500ml</t>
        </is>
      </c>
      <c r="H9815" s="59" t="n">
        <v>4</v>
      </c>
      <c r="I9815" s="59" t="n"/>
      <c r="J9815" s="59" t="n">
        <v>200801</v>
      </c>
      <c r="K9815" s="59" t="n"/>
      <c r="L9815" s="93" t="n">
        <v>39000</v>
      </c>
      <c r="M9815" s="93" t="n">
        <v>39000</v>
      </c>
      <c r="N9815" s="93" t="n">
        <v>16340</v>
      </c>
      <c r="O9815" s="148" t="n">
        <v>35454.54545454545</v>
      </c>
      <c r="P9815" s="93" t="inlineStr">
        <is>
          <t>랄라블라바디워시아누아 어성초 아크네 바디워시 500ml200801</t>
        </is>
      </c>
    </row>
    <row r="9816" customFormat="1" s="93">
      <c r="B9816" s="127" t="n">
        <v>44108</v>
      </c>
      <c r="C9816" s="93">
        <f>TEXT(B9816,"aaa")</f>
        <v/>
      </c>
      <c r="D9816" s="59" t="n"/>
      <c r="E9816" s="59" t="inlineStr">
        <is>
          <t>클리어 패드</t>
        </is>
      </c>
      <c r="F9816" s="59" t="inlineStr">
        <is>
          <t>랄라블라</t>
        </is>
      </c>
      <c r="G9816" s="59" t="inlineStr">
        <is>
          <t>아누아 어성초77 클리어 패드</t>
        </is>
      </c>
      <c r="H9816" s="59" t="n">
        <v>105</v>
      </c>
      <c r="I9816" s="59" t="n"/>
      <c r="J9816" s="59" t="n">
        <v>200801</v>
      </c>
      <c r="K9816" s="59" t="n"/>
      <c r="L9816" s="93" t="n">
        <v>1176000</v>
      </c>
      <c r="M9816" s="93" t="n">
        <v>1176000</v>
      </c>
      <c r="N9816" s="93" t="n">
        <v>526260</v>
      </c>
      <c r="O9816" s="148" t="n">
        <v>1069090.909090909</v>
      </c>
      <c r="P9816" s="93" t="inlineStr">
        <is>
          <t>랄라블라클리어 패드아누아 어성초77 클리어 패드200801</t>
        </is>
      </c>
    </row>
    <row r="9817" customFormat="1" s="93">
      <c r="B9817" s="127" t="n">
        <v>44108</v>
      </c>
      <c r="C9817" s="93">
        <f>TEXT(B9817,"aaa")</f>
        <v/>
      </c>
      <c r="D9817" s="59" t="n"/>
      <c r="E9817" s="59" t="inlineStr">
        <is>
          <t>로션</t>
        </is>
      </c>
      <c r="F9817" s="59" t="inlineStr">
        <is>
          <t>랄라블라</t>
        </is>
      </c>
      <c r="G9817" s="59" t="inlineStr">
        <is>
          <t>아누아 어성초70 로션 200ml</t>
        </is>
      </c>
      <c r="H9817" s="59" t="n">
        <v>97</v>
      </c>
      <c r="I9817" s="59" t="n"/>
      <c r="J9817" s="59" t="n">
        <v>200801</v>
      </c>
      <c r="K9817" s="59" t="n"/>
      <c r="L9817" s="93" t="n">
        <v>1086400</v>
      </c>
      <c r="M9817" s="93" t="n">
        <v>1086400</v>
      </c>
      <c r="N9817" s="93" t="n">
        <v>420786</v>
      </c>
      <c r="O9817" s="148" t="n">
        <v>987636.3636363635</v>
      </c>
      <c r="P9817" s="93" t="inlineStr">
        <is>
          <t>랄라블라로션아누아 어성초70 로션 200ml200801</t>
        </is>
      </c>
    </row>
    <row r="9818" customFormat="1" s="93">
      <c r="B9818" s="127" t="n">
        <v>44109</v>
      </c>
      <c r="C9818" s="93">
        <f>TEXT(B9818,"aaa")</f>
        <v/>
      </c>
      <c r="D9818" s="59" t="n"/>
      <c r="E9818" s="59" t="inlineStr">
        <is>
          <t>클렌징폼</t>
        </is>
      </c>
      <c r="F9818" s="59" t="inlineStr">
        <is>
          <t>굿닥</t>
        </is>
      </c>
      <c r="G9818" s="59" t="inlineStr">
        <is>
          <t>클렌징폼 120ml</t>
        </is>
      </c>
      <c r="H9818" s="59" t="n">
        <v>2</v>
      </c>
      <c r="I9818" s="59" t="n"/>
      <c r="J9818" s="59" t="n">
        <v>200801</v>
      </c>
      <c r="K9818" s="59" t="n"/>
      <c r="L9818" s="93" t="n">
        <v>32000</v>
      </c>
      <c r="M9818" s="93" t="n">
        <v>22400</v>
      </c>
      <c r="N9818" s="93" t="n">
        <v>5500</v>
      </c>
      <c r="O9818" s="148" t="n">
        <v>29090.90909090909</v>
      </c>
      <c r="P9818" s="93" t="inlineStr">
        <is>
          <t>굿닥클렌징폼클렌징폼 120ml200801</t>
        </is>
      </c>
    </row>
    <row r="9819" customFormat="1" s="93">
      <c r="B9819" s="127" t="n">
        <v>44109</v>
      </c>
      <c r="C9819" s="93">
        <f>TEXT(B9819,"aaa")</f>
        <v/>
      </c>
      <c r="D9819" s="59" t="n"/>
      <c r="E9819" s="59" t="inlineStr">
        <is>
          <t>선크림</t>
        </is>
      </c>
      <c r="F9819" s="59" t="inlineStr">
        <is>
          <t>굿닥</t>
        </is>
      </c>
      <c r="G9819" s="59" t="inlineStr">
        <is>
          <t>선크림 50ml</t>
        </is>
      </c>
      <c r="H9819" s="59" t="n">
        <v>1</v>
      </c>
      <c r="I9819" s="59" t="n"/>
      <c r="J9819" s="59" t="n">
        <v>200801</v>
      </c>
      <c r="K9819" s="59" t="n"/>
      <c r="L9819" s="93" t="n">
        <v>25000</v>
      </c>
      <c r="M9819" s="93" t="n">
        <v>17500</v>
      </c>
      <c r="N9819" s="93" t="n">
        <v>2345</v>
      </c>
      <c r="O9819" s="148" t="n">
        <v>22727.27272727272</v>
      </c>
      <c r="P9819" s="93" t="inlineStr">
        <is>
          <t>굿닥선크림선크림 50ml200801</t>
        </is>
      </c>
    </row>
    <row r="9820" customFormat="1" s="93">
      <c r="B9820" s="127" t="n">
        <v>44109</v>
      </c>
      <c r="C9820" s="93">
        <f>TEXT(B9820,"aaa")</f>
        <v/>
      </c>
      <c r="D9820" s="59" t="n"/>
      <c r="E9820" s="59" t="inlineStr">
        <is>
          <t>토너</t>
        </is>
      </c>
      <c r="F9820" s="59" t="inlineStr">
        <is>
          <t>W컨셉</t>
        </is>
      </c>
      <c r="G9820" s="59" t="inlineStr">
        <is>
          <t>250ml</t>
        </is>
      </c>
      <c r="H9820" s="59" t="n">
        <v>5</v>
      </c>
      <c r="I9820" s="59" t="n"/>
      <c r="J9820" s="59" t="n">
        <v>200801</v>
      </c>
      <c r="K9820" s="59" t="n"/>
      <c r="L9820" s="93" t="n">
        <v>100000</v>
      </c>
      <c r="M9820" s="93" t="n">
        <v>72000</v>
      </c>
      <c r="N9820" s="93" t="n">
        <v>15400</v>
      </c>
      <c r="O9820" s="148" t="n">
        <v>90909.0909090909</v>
      </c>
      <c r="P9820" s="93" t="inlineStr">
        <is>
          <t>W컨셉토너250ml200801</t>
        </is>
      </c>
    </row>
    <row r="9821" customFormat="1" s="93">
      <c r="B9821" s="127" t="n">
        <v>44109</v>
      </c>
      <c r="C9821" s="93">
        <f>TEXT(B9821,"aaa")</f>
        <v/>
      </c>
      <c r="D9821" s="59" t="n"/>
      <c r="E9821" s="59" t="inlineStr">
        <is>
          <t>토너</t>
        </is>
      </c>
      <c r="F9821" s="59" t="inlineStr">
        <is>
          <t>W컨셉</t>
        </is>
      </c>
      <c r="G9821" s="59" t="inlineStr">
        <is>
          <t>250ml 2set</t>
        </is>
      </c>
      <c r="H9821" s="59" t="n">
        <v>35</v>
      </c>
      <c r="I9821" s="59" t="n"/>
      <c r="J9821" s="59" t="n">
        <v>200801</v>
      </c>
      <c r="K9821" s="59" t="n"/>
      <c r="L9821" s="93" t="n">
        <v>1225000</v>
      </c>
      <c r="M9821" s="93" t="n">
        <v>882000</v>
      </c>
      <c r="N9821" s="93" t="n">
        <v>215600</v>
      </c>
      <c r="O9821" s="148" t="n">
        <v>1113636.363636364</v>
      </c>
      <c r="P9821" s="93" t="inlineStr">
        <is>
          <t>W컨셉토너250ml 2set200801</t>
        </is>
      </c>
    </row>
    <row r="9822" customFormat="1" s="93">
      <c r="B9822" s="127" t="n">
        <v>44109</v>
      </c>
      <c r="C9822" s="93">
        <f>TEXT(B9822,"aaa")</f>
        <v/>
      </c>
      <c r="D9822" s="59" t="n"/>
      <c r="E9822" s="59" t="inlineStr">
        <is>
          <t>토너</t>
        </is>
      </c>
      <c r="F9822" s="59" t="inlineStr">
        <is>
          <t>스타일쉐어</t>
        </is>
      </c>
      <c r="G9822" s="59" t="inlineStr">
        <is>
          <t>250ml</t>
        </is>
      </c>
      <c r="H9822" s="59" t="n">
        <v>12</v>
      </c>
      <c r="I9822" s="59" t="n"/>
      <c r="J9822" s="59" t="n">
        <v>200801</v>
      </c>
      <c r="K9822" s="59" t="n"/>
      <c r="L9822" s="93" t="n">
        <v>240000</v>
      </c>
      <c r="M9822" s="93" t="n">
        <v>180000</v>
      </c>
      <c r="N9822" s="93" t="n">
        <v>36960</v>
      </c>
      <c r="O9822" s="148" t="n">
        <v>218181.8181818182</v>
      </c>
      <c r="P9822" s="93" t="inlineStr">
        <is>
          <t>스타일쉐어토너250ml200801</t>
        </is>
      </c>
    </row>
    <row r="9823" customFormat="1" s="93">
      <c r="B9823" s="127" t="n">
        <v>44109</v>
      </c>
      <c r="C9823" s="93">
        <f>TEXT(B9823,"aaa")</f>
        <v/>
      </c>
      <c r="D9823" s="59" t="n"/>
      <c r="E9823" s="59" t="inlineStr">
        <is>
          <t>선크림</t>
        </is>
      </c>
      <c r="F9823" s="59" t="inlineStr">
        <is>
          <t>카페24</t>
        </is>
      </c>
      <c r="G9823" s="59" t="inlineStr">
        <is>
          <t>선크림 50ml</t>
        </is>
      </c>
      <c r="H9823" s="59" t="n">
        <v>8</v>
      </c>
      <c r="I9823" s="59" t="n"/>
      <c r="J9823" s="59" t="n">
        <v>200801</v>
      </c>
      <c r="K9823" s="59" t="n"/>
      <c r="L9823" s="93" t="n">
        <v>160000</v>
      </c>
      <c r="M9823" s="93" t="n">
        <v>150640</v>
      </c>
      <c r="N9823" s="93" t="n">
        <v>18760</v>
      </c>
      <c r="O9823" s="148" t="n">
        <v>145454.5454545454</v>
      </c>
      <c r="P9823" s="93" t="inlineStr">
        <is>
          <t>카페24선크림선크림 50ml200801</t>
        </is>
      </c>
    </row>
    <row r="9824" customFormat="1" s="93">
      <c r="B9824" s="127" t="n">
        <v>44109</v>
      </c>
      <c r="C9824" s="93">
        <f>TEXT(B9824,"aaa")</f>
        <v/>
      </c>
      <c r="D9824" s="59" t="n"/>
      <c r="E9824" s="59" t="inlineStr">
        <is>
          <t>어성초진정패키지</t>
        </is>
      </c>
      <c r="F9824" s="59" t="inlineStr">
        <is>
          <t>카페24</t>
        </is>
      </c>
      <c r="G9824" s="59" t="inlineStr">
        <is>
          <t>어성초 진정패키지세트</t>
        </is>
      </c>
      <c r="H9824" s="59" t="n">
        <v>7</v>
      </c>
      <c r="I9824" s="59" t="n"/>
      <c r="J9824" s="59" t="n">
        <v>200801</v>
      </c>
      <c r="K9824" s="59" t="n"/>
      <c r="L9824" s="93" t="n">
        <v>693000</v>
      </c>
      <c r="M9824" s="93" t="n">
        <v>652459.5</v>
      </c>
      <c r="N9824" s="93" t="n">
        <v>105959</v>
      </c>
      <c r="O9824" s="148" t="n">
        <v>630000</v>
      </c>
      <c r="P9824" s="93" t="inlineStr">
        <is>
          <t>카페24어성초진정패키지어성초 진정패키지세트200801</t>
        </is>
      </c>
    </row>
    <row r="9825" customFormat="1" s="93">
      <c r="B9825" s="127" t="n">
        <v>44109</v>
      </c>
      <c r="C9825" s="93">
        <f>TEXT(B9825,"aaa")</f>
        <v/>
      </c>
      <c r="D9825" s="59" t="n"/>
      <c r="E9825" s="59" t="inlineStr">
        <is>
          <t>클리어 패드</t>
        </is>
      </c>
      <c r="F9825" s="59" t="inlineStr">
        <is>
          <t>카페24</t>
        </is>
      </c>
      <c r="G9825" s="59" t="inlineStr">
        <is>
          <t>어성초 77 클리어 패드 1개-20% off</t>
        </is>
      </c>
      <c r="H9825" s="59" t="n">
        <v>49</v>
      </c>
      <c r="I9825" s="59" t="n"/>
      <c r="J9825" s="59" t="n">
        <v>200801</v>
      </c>
      <c r="K9825" s="59" t="n"/>
      <c r="L9825" s="93" t="n">
        <v>1097600</v>
      </c>
      <c r="M9825" s="93" t="n">
        <v>1033390.4</v>
      </c>
      <c r="N9825" s="93" t="n">
        <v>245588</v>
      </c>
      <c r="O9825" s="148" t="n">
        <v>997818.1818181818</v>
      </c>
      <c r="P9825" s="93" t="inlineStr">
        <is>
          <t>카페24클리어 패드어성초 77 클리어 패드 1개-20% off200801</t>
        </is>
      </c>
    </row>
    <row r="9826" customFormat="1" s="93">
      <c r="B9826" s="127" t="n">
        <v>44109</v>
      </c>
      <c r="C9826" s="93">
        <f>TEXT(B9826,"aaa")</f>
        <v/>
      </c>
      <c r="D9826" s="59" t="n"/>
      <c r="E9826" s="59" t="inlineStr">
        <is>
          <t>클리어 패드</t>
        </is>
      </c>
      <c r="F9826" s="59" t="inlineStr">
        <is>
          <t>카페24</t>
        </is>
      </c>
      <c r="G9826" s="59" t="inlineStr">
        <is>
          <t>어성초 77 클리어 패드 2개-30% off</t>
        </is>
      </c>
      <c r="H9826" s="59" t="n">
        <v>34</v>
      </c>
      <c r="I9826" s="59" t="n"/>
      <c r="J9826" s="59" t="n">
        <v>200801</v>
      </c>
      <c r="K9826" s="59" t="n"/>
      <c r="L9826" s="93" t="n">
        <v>1332800</v>
      </c>
      <c r="M9826" s="93" t="n">
        <v>1254831.2</v>
      </c>
      <c r="N9826" s="93" t="n">
        <v>340816</v>
      </c>
      <c r="O9826" s="148" t="n">
        <v>1211636.363636364</v>
      </c>
      <c r="P9826" s="93" t="inlineStr">
        <is>
          <t>카페24클리어 패드어성초 77 클리어 패드 2개-30% off200801</t>
        </is>
      </c>
    </row>
    <row r="9827" customFormat="1" s="93">
      <c r="B9827" s="127" t="n">
        <v>44109</v>
      </c>
      <c r="C9827" s="93">
        <f>TEXT(B9827,"aaa")</f>
        <v/>
      </c>
      <c r="D9827" s="59" t="n"/>
      <c r="E9827" s="59" t="inlineStr">
        <is>
          <t>토너+패드 세트</t>
        </is>
      </c>
      <c r="F9827" s="59" t="inlineStr">
        <is>
          <t>카페24</t>
        </is>
      </c>
      <c r="G9827" s="59" t="inlineStr">
        <is>
          <t>좁쌀 진정 세트 토너+클리어 패드-30% off</t>
        </is>
      </c>
      <c r="H9827" s="59" t="n">
        <v>41</v>
      </c>
      <c r="I9827" s="59" t="n"/>
      <c r="J9827" s="59" t="n">
        <v>200801</v>
      </c>
      <c r="K9827" s="59" t="n"/>
      <c r="L9827" s="93" t="n">
        <v>1521100</v>
      </c>
      <c r="M9827" s="93" t="n">
        <v>1432115.65</v>
      </c>
      <c r="N9827" s="93" t="n">
        <v>331772</v>
      </c>
      <c r="O9827" s="148" t="n">
        <v>1382818.181818182</v>
      </c>
      <c r="P9827" s="93" t="inlineStr">
        <is>
          <t>카페24토너+패드 세트좁쌀 진정 세트 토너+클리어 패드-30% off200801</t>
        </is>
      </c>
    </row>
    <row r="9828" customFormat="1" s="93">
      <c r="B9828" s="127" t="n">
        <v>44109</v>
      </c>
      <c r="C9828" s="93">
        <f>TEXT(B9828,"aaa")</f>
        <v/>
      </c>
      <c r="D9828" s="59" t="n"/>
      <c r="E9828" s="59" t="inlineStr">
        <is>
          <t>수분 보충 세트</t>
        </is>
      </c>
      <c r="F9828" s="59" t="inlineStr">
        <is>
          <t>카페24</t>
        </is>
      </c>
      <c r="G9828" s="59" t="inlineStr">
        <is>
          <t>[20/09/28 부터] 어성초 77 토너 250ml + 어성초 70 로션 200ml -30%</t>
        </is>
      </c>
      <c r="H9828" s="59" t="n">
        <v>53</v>
      </c>
      <c r="I9828" s="59" t="n"/>
      <c r="J9828" s="59" t="n">
        <v>200801</v>
      </c>
      <c r="K9828" s="59" t="n"/>
      <c r="L9828" s="93" t="n">
        <v>1966300</v>
      </c>
      <c r="M9828" s="93" t="n">
        <v>1851271.45</v>
      </c>
      <c r="N9828" s="93" t="n">
        <v>393154</v>
      </c>
      <c r="O9828" s="148" t="n">
        <v>1787545.454545454</v>
      </c>
      <c r="P9828" s="93" t="inlineStr">
        <is>
          <t>카페24수분 보충 세트[20/09/28 부터] 어성초 77 토너 250ml + 어성초 70 로션 200ml -30%200801</t>
        </is>
      </c>
    </row>
    <row r="9829" customFormat="1" s="93">
      <c r="B9829" s="127" t="n">
        <v>44109</v>
      </c>
      <c r="C9829" s="93">
        <f>TEXT(B9829,"aaa")</f>
        <v/>
      </c>
      <c r="D9829" s="59" t="n"/>
      <c r="E9829" s="59" t="inlineStr">
        <is>
          <t>로션</t>
        </is>
      </c>
      <c r="F9829" s="59" t="inlineStr">
        <is>
          <t>카페24</t>
        </is>
      </c>
      <c r="G9829" s="59" t="inlineStr">
        <is>
          <t>어성초 70 데일리 릴리프 로션 1개 -20% off</t>
        </is>
      </c>
      <c r="H9829" s="59" t="n">
        <v>13</v>
      </c>
      <c r="I9829" s="59" t="n"/>
      <c r="J9829" s="59" t="n">
        <v>200801</v>
      </c>
      <c r="K9829" s="59" t="n"/>
      <c r="L9829" s="93" t="n">
        <v>291200</v>
      </c>
      <c r="M9829" s="93" t="n">
        <v>274164.8</v>
      </c>
      <c r="N9829" s="93" t="n">
        <v>56394</v>
      </c>
      <c r="O9829" s="148" t="n">
        <v>264727.2727272727</v>
      </c>
      <c r="P9829" s="93" t="inlineStr">
        <is>
          <t>카페24로션어성초 70 데일리 릴리프 로션 1개 -20% off200801</t>
        </is>
      </c>
    </row>
    <row r="9830" customFormat="1" s="93">
      <c r="B9830" s="127" t="n">
        <v>44109</v>
      </c>
      <c r="C9830" s="93">
        <f>TEXT(B9830,"aaa")</f>
        <v/>
      </c>
      <c r="D9830" s="59" t="n"/>
      <c r="E9830" s="59" t="inlineStr">
        <is>
          <t>로션</t>
        </is>
      </c>
      <c r="F9830" s="59" t="inlineStr">
        <is>
          <t>카페24</t>
        </is>
      </c>
      <c r="G9830" s="59" t="inlineStr">
        <is>
          <t>어성초 70 데일리 릴리프 로션 2개 -30% off</t>
        </is>
      </c>
      <c r="H9830" s="59" t="n">
        <v>1</v>
      </c>
      <c r="I9830" s="59" t="n"/>
      <c r="J9830" s="59" t="n">
        <v>200801</v>
      </c>
      <c r="K9830" s="59" t="n"/>
      <c r="L9830" s="93" t="n">
        <v>39200</v>
      </c>
      <c r="M9830" s="93" t="n">
        <v>36906.8</v>
      </c>
      <c r="N9830" s="93" t="n">
        <v>8676</v>
      </c>
      <c r="O9830" s="148" t="n">
        <v>35636.36363636363</v>
      </c>
      <c r="P9830" s="93" t="inlineStr">
        <is>
          <t>카페24로션어성초 70 데일리 릴리프 로션 2개 -30% off200801</t>
        </is>
      </c>
    </row>
    <row r="9831" customFormat="1" s="93">
      <c r="B9831" s="127" t="n">
        <v>44109</v>
      </c>
      <c r="C9831" s="93">
        <f>TEXT(B9831,"aaa")</f>
        <v/>
      </c>
      <c r="D9831" s="59" t="n"/>
      <c r="E9831" s="59" t="inlineStr">
        <is>
          <t>머드크림마스크</t>
        </is>
      </c>
      <c r="F9831" s="59" t="inlineStr">
        <is>
          <t>카페24</t>
        </is>
      </c>
      <c r="G9831" s="59" t="inlineStr">
        <is>
          <t>머드크림마스크 100ml</t>
        </is>
      </c>
      <c r="H9831" s="59" t="n">
        <v>5</v>
      </c>
      <c r="I9831" s="59" t="n"/>
      <c r="J9831" s="59" t="n">
        <v>200801</v>
      </c>
      <c r="K9831" s="59" t="n"/>
      <c r="L9831" s="93" t="n">
        <v>100000</v>
      </c>
      <c r="M9831" s="93" t="n">
        <v>94150</v>
      </c>
      <c r="N9831" s="93" t="n">
        <v>7210</v>
      </c>
      <c r="O9831" s="148" t="n">
        <v>90909.0909090909</v>
      </c>
      <c r="P9831" s="93" t="inlineStr">
        <is>
          <t>카페24머드크림마스크머드크림마스크 100ml200801</t>
        </is>
      </c>
    </row>
    <row r="9832" customFormat="1" s="93">
      <c r="B9832" s="127" t="n">
        <v>44109</v>
      </c>
      <c r="C9832" s="93">
        <f>TEXT(B9832,"aaa")</f>
        <v/>
      </c>
      <c r="D9832" s="59" t="n"/>
      <c r="E9832" s="59" t="inlineStr">
        <is>
          <t>머드크림마스크</t>
        </is>
      </c>
      <c r="F9832" s="59" t="inlineStr">
        <is>
          <t>카페24</t>
        </is>
      </c>
      <c r="G9832" s="59" t="inlineStr">
        <is>
          <t>머드크림마스크 100ml 2set</t>
        </is>
      </c>
      <c r="H9832" s="59" t="n">
        <v>1</v>
      </c>
      <c r="I9832" s="59" t="n"/>
      <c r="J9832" s="59" t="n">
        <v>200801</v>
      </c>
      <c r="K9832" s="59" t="n"/>
      <c r="L9832" s="93" t="n">
        <v>35000</v>
      </c>
      <c r="M9832" s="93" t="n">
        <v>32952.5</v>
      </c>
      <c r="N9832" s="93" t="n">
        <v>2884</v>
      </c>
      <c r="O9832" s="148" t="n">
        <v>31818.18181818182</v>
      </c>
      <c r="P9832" s="93" t="inlineStr">
        <is>
          <t>카페24머드크림마스크머드크림마스크 100ml 2set200801</t>
        </is>
      </c>
    </row>
    <row r="9833" customFormat="1" s="93">
      <c r="B9833" s="127" t="n">
        <v>44109</v>
      </c>
      <c r="C9833" s="93">
        <f>TEXT(B9833,"aaa")</f>
        <v/>
      </c>
      <c r="D9833" s="59" t="n"/>
      <c r="E9833" s="59" t="inlineStr">
        <is>
          <t>마스크팩</t>
        </is>
      </c>
      <c r="F9833" s="59" t="inlineStr">
        <is>
          <t>카페24</t>
        </is>
      </c>
      <c r="G9833" s="59" t="inlineStr">
        <is>
          <t>마스크팩 1매</t>
        </is>
      </c>
      <c r="H9833" s="59" t="n">
        <v>2</v>
      </c>
      <c r="I9833" s="59" t="n"/>
      <c r="J9833" s="59" t="n">
        <v>200801</v>
      </c>
      <c r="K9833" s="59" t="n"/>
      <c r="L9833" s="93" t="n">
        <v>8000</v>
      </c>
      <c r="M9833" s="93" t="n">
        <v>7532</v>
      </c>
      <c r="N9833" s="93" t="n">
        <v>794</v>
      </c>
      <c r="O9833" s="148" t="n">
        <v>7272.727272727272</v>
      </c>
      <c r="P9833" s="93" t="inlineStr">
        <is>
          <t>카페24마스크팩마스크팩 1매200801</t>
        </is>
      </c>
    </row>
    <row r="9834" customFormat="1" s="93">
      <c r="B9834" s="127" t="n">
        <v>44109</v>
      </c>
      <c r="C9834" s="93">
        <f>TEXT(B9834,"aaa")</f>
        <v/>
      </c>
      <c r="D9834" s="59" t="n"/>
      <c r="E9834" s="59" t="inlineStr">
        <is>
          <t>마스크팩</t>
        </is>
      </c>
      <c r="F9834" s="59" t="inlineStr">
        <is>
          <t>카페24</t>
        </is>
      </c>
      <c r="G9834" s="59" t="inlineStr">
        <is>
          <t>마스크팩 10매</t>
        </is>
      </c>
      <c r="H9834" s="59" t="n">
        <v>7</v>
      </c>
      <c r="I9834" s="59" t="n"/>
      <c r="J9834" s="59" t="n">
        <v>200801</v>
      </c>
      <c r="K9834" s="59" t="n"/>
      <c r="L9834" s="93" t="n">
        <v>140000</v>
      </c>
      <c r="M9834" s="93" t="n">
        <v>131810</v>
      </c>
      <c r="N9834" s="93" t="n">
        <v>27790</v>
      </c>
      <c r="O9834" s="148" t="n">
        <v>127272.7272727273</v>
      </c>
      <c r="P9834" s="93" t="inlineStr">
        <is>
          <t>카페24마스크팩마스크팩 10매200801</t>
        </is>
      </c>
    </row>
    <row r="9835" customFormat="1" s="93">
      <c r="B9835" s="127" t="n">
        <v>44109</v>
      </c>
      <c r="C9835" s="93">
        <f>TEXT(B9835,"aaa")</f>
        <v/>
      </c>
      <c r="D9835" s="59" t="n"/>
      <c r="E9835" s="59" t="inlineStr">
        <is>
          <t>토너</t>
        </is>
      </c>
      <c r="F9835" s="59" t="inlineStr">
        <is>
          <t>카페24</t>
        </is>
      </c>
      <c r="G9835" s="59" t="inlineStr">
        <is>
          <t>250ml</t>
        </is>
      </c>
      <c r="H9835" s="59" t="n">
        <v>55</v>
      </c>
      <c r="I9835" s="59" t="n"/>
      <c r="J9835" s="59" t="n">
        <v>200801</v>
      </c>
      <c r="K9835" s="59" t="n"/>
      <c r="L9835" s="93" t="n">
        <v>1100000</v>
      </c>
      <c r="M9835" s="93" t="n">
        <v>1035650</v>
      </c>
      <c r="N9835" s="93" t="n">
        <v>169400</v>
      </c>
      <c r="O9835" s="148" t="n">
        <v>999999.9999999999</v>
      </c>
      <c r="P9835" s="93" t="inlineStr">
        <is>
          <t>카페24토너250ml200801</t>
        </is>
      </c>
    </row>
    <row r="9836" customFormat="1" s="93">
      <c r="B9836" s="127" t="n">
        <v>44109</v>
      </c>
      <c r="C9836" s="93">
        <f>TEXT(B9836,"aaa")</f>
        <v/>
      </c>
      <c r="D9836" s="59" t="n"/>
      <c r="E9836" s="59" t="inlineStr">
        <is>
          <t>토너</t>
        </is>
      </c>
      <c r="F9836" s="59" t="inlineStr">
        <is>
          <t>카페24</t>
        </is>
      </c>
      <c r="G9836" s="59" t="inlineStr">
        <is>
          <t>250ml 2set</t>
        </is>
      </c>
      <c r="H9836" s="59" t="n">
        <v>63</v>
      </c>
      <c r="I9836" s="59" t="n"/>
      <c r="J9836" s="59" t="n">
        <v>200801</v>
      </c>
      <c r="K9836" s="59" t="n"/>
      <c r="L9836" s="93" t="n">
        <v>2205000</v>
      </c>
      <c r="M9836" s="93" t="n">
        <v>2076007.5</v>
      </c>
      <c r="N9836" s="93" t="n">
        <v>388080</v>
      </c>
      <c r="O9836" s="148" t="n">
        <v>2004545.454545454</v>
      </c>
      <c r="P9836" s="93" t="inlineStr">
        <is>
          <t>카페24토너250ml 2set200801</t>
        </is>
      </c>
    </row>
    <row r="9837" customFormat="1" s="93">
      <c r="B9837" s="127" t="n">
        <v>44109</v>
      </c>
      <c r="C9837" s="93">
        <f>TEXT(B9837,"aaa")</f>
        <v/>
      </c>
      <c r="D9837" s="59" t="n"/>
      <c r="E9837" s="59" t="inlineStr">
        <is>
          <t>토너</t>
        </is>
      </c>
      <c r="F9837" s="59" t="inlineStr">
        <is>
          <t>카페24</t>
        </is>
      </c>
      <c r="G9837" s="59" t="inlineStr">
        <is>
          <t>500ml</t>
        </is>
      </c>
      <c r="H9837" s="59" t="n">
        <v>80</v>
      </c>
      <c r="I9837" s="59" t="n"/>
      <c r="J9837" s="59" t="n">
        <v>200801</v>
      </c>
      <c r="K9837" s="59" t="n"/>
      <c r="L9837" s="93" t="n">
        <v>2640000</v>
      </c>
      <c r="M9837" s="93" t="n">
        <v>2485560</v>
      </c>
      <c r="N9837" s="93" t="n">
        <v>346400</v>
      </c>
      <c r="O9837" s="148" t="n">
        <v>2400000</v>
      </c>
      <c r="P9837" s="93" t="inlineStr">
        <is>
          <t>카페24토너500ml200801</t>
        </is>
      </c>
    </row>
    <row r="9838" customFormat="1" s="93">
      <c r="B9838" s="127" t="n">
        <v>44109</v>
      </c>
      <c r="C9838" s="93">
        <f>TEXT(B9838,"aaa")</f>
        <v/>
      </c>
      <c r="D9838" s="59" t="n"/>
      <c r="E9838" s="59" t="inlineStr">
        <is>
          <t>토너</t>
        </is>
      </c>
      <c r="F9838" s="59" t="inlineStr">
        <is>
          <t>카페24</t>
        </is>
      </c>
      <c r="G9838" s="59" t="inlineStr">
        <is>
          <t>스킨팩 화장솜 60P</t>
        </is>
      </c>
      <c r="H9838" s="59" t="n">
        <v>48</v>
      </c>
      <c r="I9838" s="59" t="n"/>
      <c r="J9838" s="59" t="n">
        <v>200801</v>
      </c>
      <c r="K9838" s="59" t="n"/>
      <c r="L9838" s="93" t="n">
        <v>144000</v>
      </c>
      <c r="M9838" s="93" t="n">
        <v>135576</v>
      </c>
      <c r="N9838" s="93" t="n">
        <v>53280</v>
      </c>
      <c r="O9838" s="148" t="n">
        <v>130909.0909090909</v>
      </c>
      <c r="P9838" s="93" t="inlineStr">
        <is>
          <t>카페24토너스킨팩 화장솜 60P200801</t>
        </is>
      </c>
    </row>
    <row r="9839" customFormat="1" s="93">
      <c r="B9839" s="127" t="n">
        <v>44109</v>
      </c>
      <c r="C9839" s="93">
        <f>TEXT(B9839,"aaa")</f>
        <v/>
      </c>
      <c r="D9839" s="59" t="n"/>
      <c r="E9839" s="59" t="inlineStr">
        <is>
          <t>앰플</t>
        </is>
      </c>
      <c r="F9839" s="59" t="inlineStr">
        <is>
          <t>카페24</t>
        </is>
      </c>
      <c r="G9839" s="59" t="inlineStr">
        <is>
          <t>앰플 30ml</t>
        </is>
      </c>
      <c r="H9839" s="59" t="n">
        <v>33</v>
      </c>
      <c r="I9839" s="59" t="n"/>
      <c r="J9839" s="59" t="n">
        <v>200801</v>
      </c>
      <c r="K9839" s="59" t="n"/>
      <c r="L9839" s="93" t="n">
        <v>924000</v>
      </c>
      <c r="M9839" s="93" t="n">
        <v>869946</v>
      </c>
      <c r="N9839" s="93" t="n">
        <v>112101</v>
      </c>
      <c r="O9839" s="148" t="n">
        <v>839999.9999999999</v>
      </c>
      <c r="P9839" s="93" t="inlineStr">
        <is>
          <t>카페24앰플앰플 30ml200801</t>
        </is>
      </c>
    </row>
    <row r="9840" customFormat="1" s="93">
      <c r="B9840" s="127" t="n">
        <v>44109</v>
      </c>
      <c r="C9840" s="93">
        <f>TEXT(B9840,"aaa")</f>
        <v/>
      </c>
      <c r="D9840" s="59" t="n"/>
      <c r="E9840" s="59" t="inlineStr">
        <is>
          <t>앰플</t>
        </is>
      </c>
      <c r="F9840" s="59" t="inlineStr">
        <is>
          <t>카페24</t>
        </is>
      </c>
      <c r="G9840" s="59" t="inlineStr">
        <is>
          <t>앰플 30ml  2set</t>
        </is>
      </c>
      <c r="H9840" s="59" t="n">
        <v>9</v>
      </c>
      <c r="I9840" s="59" t="n"/>
      <c r="J9840" s="59" t="n">
        <v>200801</v>
      </c>
      <c r="K9840" s="59" t="n"/>
      <c r="L9840" s="93" t="n">
        <v>432000</v>
      </c>
      <c r="M9840" s="93" t="n">
        <v>406728</v>
      </c>
      <c r="N9840" s="93" t="n">
        <v>61146</v>
      </c>
      <c r="O9840" s="148" t="n">
        <v>392727.2727272727</v>
      </c>
      <c r="P9840" s="93" t="inlineStr">
        <is>
          <t>카페24앰플앰플 30ml  2set200801</t>
        </is>
      </c>
    </row>
    <row r="9841" customFormat="1" s="93">
      <c r="B9841" s="127" t="n">
        <v>44109</v>
      </c>
      <c r="C9841" s="93">
        <f>TEXT(B9841,"aaa")</f>
        <v/>
      </c>
      <c r="D9841" s="59" t="n"/>
      <c r="E9841" s="59" t="inlineStr">
        <is>
          <t>수딩크림</t>
        </is>
      </c>
      <c r="F9841" s="59" t="inlineStr">
        <is>
          <t>카페24</t>
        </is>
      </c>
      <c r="G9841" s="59" t="inlineStr">
        <is>
          <t>수딩크림 100ml</t>
        </is>
      </c>
      <c r="H9841" s="59" t="n">
        <v>7</v>
      </c>
      <c r="I9841" s="59" t="n"/>
      <c r="J9841" s="59" t="n">
        <v>200801</v>
      </c>
      <c r="K9841" s="59" t="n"/>
      <c r="L9841" s="93" t="n">
        <v>266000</v>
      </c>
      <c r="M9841" s="93" t="n">
        <v>250439</v>
      </c>
      <c r="N9841" s="93" t="n">
        <v>21315</v>
      </c>
      <c r="O9841" s="148" t="n">
        <v>241818.1818181818</v>
      </c>
      <c r="P9841" s="93" t="inlineStr">
        <is>
          <t>카페24수딩크림수딩크림 100ml200801</t>
        </is>
      </c>
    </row>
    <row r="9842" customFormat="1" s="93">
      <c r="B9842" s="127" t="n">
        <v>44109</v>
      </c>
      <c r="C9842" s="93">
        <f>TEXT(B9842,"aaa")</f>
        <v/>
      </c>
      <c r="D9842" s="59" t="n"/>
      <c r="E9842" s="59" t="inlineStr">
        <is>
          <t>클렌징폼</t>
        </is>
      </c>
      <c r="F9842" s="59" t="inlineStr">
        <is>
          <t>카페24</t>
        </is>
      </c>
      <c r="G9842" s="59" t="inlineStr">
        <is>
          <t>클렌징폼 120ml</t>
        </is>
      </c>
      <c r="H9842" s="59" t="n">
        <v>14</v>
      </c>
      <c r="I9842" s="59" t="n"/>
      <c r="J9842" s="59" t="n">
        <v>200801</v>
      </c>
      <c r="K9842" s="59" t="n"/>
      <c r="L9842" s="93" t="n">
        <v>182000</v>
      </c>
      <c r="M9842" s="93" t="n">
        <v>171353</v>
      </c>
      <c r="N9842" s="93" t="n">
        <v>38500</v>
      </c>
      <c r="O9842" s="148" t="n">
        <v>165454.5454545454</v>
      </c>
      <c r="P9842" s="93" t="inlineStr">
        <is>
          <t>카페24클렌징폼클렌징폼 120ml200801</t>
        </is>
      </c>
    </row>
    <row r="9843" customFormat="1" s="93">
      <c r="B9843" s="127" t="n">
        <v>44109</v>
      </c>
      <c r="C9843" s="93">
        <f>TEXT(B9843,"aaa")</f>
        <v/>
      </c>
      <c r="D9843" s="59" t="n"/>
      <c r="E9843" s="59" t="inlineStr">
        <is>
          <t>클렌징폼</t>
        </is>
      </c>
      <c r="F9843" s="59" t="inlineStr">
        <is>
          <t>카페24</t>
        </is>
      </c>
      <c r="G9843" s="59" t="inlineStr">
        <is>
          <t>클렌징폼 120ml 2set</t>
        </is>
      </c>
      <c r="H9843" s="59" t="n">
        <v>3</v>
      </c>
      <c r="I9843" s="59" t="n"/>
      <c r="J9843" s="59" t="n">
        <v>200801</v>
      </c>
      <c r="K9843" s="59" t="n"/>
      <c r="L9843" s="93" t="n">
        <v>72000</v>
      </c>
      <c r="M9843" s="93" t="n">
        <v>67788</v>
      </c>
      <c r="N9843" s="93" t="n">
        <v>7380</v>
      </c>
      <c r="O9843" s="148" t="n">
        <v>65454.54545454545</v>
      </c>
      <c r="P9843" s="93" t="inlineStr">
        <is>
          <t>카페24클렌징폼클렌징폼 120ml 2set200801</t>
        </is>
      </c>
    </row>
    <row r="9844" customFormat="1" s="93">
      <c r="B9844" s="127" t="n">
        <v>44109</v>
      </c>
      <c r="C9844" s="93">
        <f>TEXT(B9844,"aaa")</f>
        <v/>
      </c>
      <c r="D9844" s="59" t="n"/>
      <c r="E9844" s="59" t="inlineStr">
        <is>
          <t>토너</t>
        </is>
      </c>
      <c r="F9844" s="59" t="inlineStr">
        <is>
          <t>화해</t>
        </is>
      </c>
      <c r="G9844" s="59" t="inlineStr">
        <is>
          <t>250ml</t>
        </is>
      </c>
      <c r="H9844" s="59" t="n">
        <v>5</v>
      </c>
      <c r="I9844" s="59" t="n"/>
      <c r="J9844" s="59" t="n">
        <v>200801</v>
      </c>
      <c r="K9844" s="59" t="n"/>
      <c r="L9844" s="93" t="n">
        <v>100000</v>
      </c>
      <c r="M9844" s="93" t="n">
        <v>72000</v>
      </c>
      <c r="N9844" s="93" t="n">
        <v>15400</v>
      </c>
      <c r="O9844" s="148" t="n">
        <v>90909.0909090909</v>
      </c>
      <c r="P9844" s="93" t="inlineStr">
        <is>
          <t>화해토너250ml200801</t>
        </is>
      </c>
    </row>
    <row r="9845" customFormat="1" s="93">
      <c r="B9845" s="127" t="n">
        <v>44110</v>
      </c>
      <c r="C9845" s="93">
        <f>TEXT(B9845,"aaa")</f>
        <v/>
      </c>
      <c r="D9845" s="59" t="n"/>
      <c r="E9845" s="59" t="inlineStr">
        <is>
          <t>토너</t>
        </is>
      </c>
      <c r="F9845" s="59" t="inlineStr">
        <is>
          <t>W컨셉</t>
        </is>
      </c>
      <c r="G9845" s="59" t="inlineStr">
        <is>
          <t>250ml</t>
        </is>
      </c>
      <c r="H9845" s="59" t="n">
        <v>2</v>
      </c>
      <c r="I9845" s="59" t="n"/>
      <c r="J9845" s="59" t="n">
        <v>200801</v>
      </c>
      <c r="K9845" s="59" t="n"/>
      <c r="L9845" s="93" t="n">
        <v>40000</v>
      </c>
      <c r="M9845" s="93" t="n">
        <v>28800</v>
      </c>
      <c r="N9845" s="93" t="n">
        <v>6160</v>
      </c>
      <c r="O9845" s="148" t="n">
        <v>36363.63636363636</v>
      </c>
      <c r="P9845" s="93" t="inlineStr">
        <is>
          <t>W컨셉토너250ml200801</t>
        </is>
      </c>
    </row>
    <row r="9846" customFormat="1" s="93">
      <c r="B9846" s="127" t="n">
        <v>44110</v>
      </c>
      <c r="C9846" s="93">
        <f>TEXT(B9846,"aaa")</f>
        <v/>
      </c>
      <c r="D9846" s="59" t="n"/>
      <c r="E9846" s="59" t="inlineStr">
        <is>
          <t>토너</t>
        </is>
      </c>
      <c r="F9846" s="59" t="inlineStr">
        <is>
          <t>W컨셉</t>
        </is>
      </c>
      <c r="G9846" s="59" t="inlineStr">
        <is>
          <t>250ml 2set</t>
        </is>
      </c>
      <c r="H9846" s="59" t="n">
        <v>8</v>
      </c>
      <c r="I9846" s="59" t="n"/>
      <c r="J9846" s="59" t="n">
        <v>200801</v>
      </c>
      <c r="K9846" s="59" t="n"/>
      <c r="L9846" s="93" t="n">
        <v>280000</v>
      </c>
      <c r="M9846" s="93" t="n">
        <v>201600</v>
      </c>
      <c r="N9846" s="93" t="n">
        <v>49280</v>
      </c>
      <c r="O9846" s="148" t="n">
        <v>254545.4545454545</v>
      </c>
      <c r="P9846" s="93" t="inlineStr">
        <is>
          <t>W컨셉토너250ml 2set200801</t>
        </is>
      </c>
    </row>
    <row r="9847" customFormat="1" s="93">
      <c r="B9847" s="127" t="n">
        <v>44110</v>
      </c>
      <c r="C9847" s="93">
        <f>TEXT(B9847,"aaa")</f>
        <v/>
      </c>
      <c r="D9847" s="59" t="n"/>
      <c r="E9847" s="59" t="inlineStr">
        <is>
          <t>토너</t>
        </is>
      </c>
      <c r="F9847" s="59" t="inlineStr">
        <is>
          <t>스타일쉐어</t>
        </is>
      </c>
      <c r="G9847" s="59" t="inlineStr">
        <is>
          <t>250ml</t>
        </is>
      </c>
      <c r="H9847" s="59" t="n">
        <v>2</v>
      </c>
      <c r="I9847" s="59" t="n"/>
      <c r="J9847" s="59" t="n">
        <v>200801</v>
      </c>
      <c r="K9847" s="59" t="n"/>
      <c r="L9847" s="93" t="n">
        <v>40000</v>
      </c>
      <c r="M9847" s="93" t="n">
        <v>30000</v>
      </c>
      <c r="N9847" s="93" t="n">
        <v>6160</v>
      </c>
      <c r="O9847" s="148" t="n">
        <v>36363.63636363636</v>
      </c>
      <c r="P9847" s="93" t="inlineStr">
        <is>
          <t>스타일쉐어토너250ml200801</t>
        </is>
      </c>
    </row>
    <row r="9848" customFormat="1" s="93">
      <c r="B9848" s="127" t="n">
        <v>44110</v>
      </c>
      <c r="C9848" s="93">
        <f>TEXT(B9848,"aaa")</f>
        <v/>
      </c>
      <c r="D9848" s="59" t="n"/>
      <c r="E9848" s="59" t="inlineStr">
        <is>
          <t>선크림</t>
        </is>
      </c>
      <c r="F9848" s="59" t="inlineStr">
        <is>
          <t>카페24</t>
        </is>
      </c>
      <c r="G9848" s="59" t="inlineStr">
        <is>
          <t>선크림 50ml</t>
        </is>
      </c>
      <c r="H9848" s="59" t="n">
        <v>4</v>
      </c>
      <c r="I9848" s="59" t="n"/>
      <c r="J9848" s="59" t="n">
        <v>200801</v>
      </c>
      <c r="K9848" s="59" t="n"/>
      <c r="L9848" s="93" t="n">
        <v>80000</v>
      </c>
      <c r="M9848" s="93" t="n">
        <v>75320</v>
      </c>
      <c r="N9848" s="93" t="n">
        <v>9380</v>
      </c>
      <c r="O9848" s="148" t="n">
        <v>72727.27272727272</v>
      </c>
      <c r="P9848" s="93" t="inlineStr">
        <is>
          <t>카페24선크림선크림 50ml200801</t>
        </is>
      </c>
    </row>
    <row r="9849" customFormat="1" s="93">
      <c r="B9849" s="127" t="n">
        <v>44110</v>
      </c>
      <c r="C9849" s="93">
        <f>TEXT(B9849,"aaa")</f>
        <v/>
      </c>
      <c r="D9849" s="59" t="n"/>
      <c r="E9849" s="59" t="inlineStr">
        <is>
          <t>어성초진정패키지</t>
        </is>
      </c>
      <c r="F9849" s="59" t="inlineStr">
        <is>
          <t>카페24</t>
        </is>
      </c>
      <c r="G9849" s="59" t="inlineStr">
        <is>
          <t>어성초 진정패키지세트</t>
        </is>
      </c>
      <c r="H9849" s="59" t="n">
        <v>3</v>
      </c>
      <c r="I9849" s="59" t="n"/>
      <c r="J9849" s="59" t="n">
        <v>200801</v>
      </c>
      <c r="K9849" s="59" t="n"/>
      <c r="L9849" s="93" t="n">
        <v>297000</v>
      </c>
      <c r="M9849" s="93" t="n">
        <v>279625.5</v>
      </c>
      <c r="N9849" s="93" t="n">
        <v>45411</v>
      </c>
      <c r="O9849" s="148" t="n">
        <v>270000</v>
      </c>
      <c r="P9849" s="93" t="inlineStr">
        <is>
          <t>카페24어성초진정패키지어성초 진정패키지세트200801</t>
        </is>
      </c>
    </row>
    <row r="9850" customFormat="1" s="93">
      <c r="B9850" s="127" t="n">
        <v>44110</v>
      </c>
      <c r="C9850" s="93">
        <f>TEXT(B9850,"aaa")</f>
        <v/>
      </c>
      <c r="D9850" s="59" t="n"/>
      <c r="E9850" s="59" t="inlineStr">
        <is>
          <t>클리어 패드</t>
        </is>
      </c>
      <c r="F9850" s="59" t="inlineStr">
        <is>
          <t>카페24</t>
        </is>
      </c>
      <c r="G9850" s="59" t="inlineStr">
        <is>
          <t>어성초 77 클리어 패드 1개-20% off</t>
        </is>
      </c>
      <c r="H9850" s="59" t="n">
        <v>28</v>
      </c>
      <c r="I9850" s="59" t="n"/>
      <c r="J9850" s="59" t="n">
        <v>200801</v>
      </c>
      <c r="K9850" s="59" t="n"/>
      <c r="L9850" s="93" t="n">
        <v>627200</v>
      </c>
      <c r="M9850" s="93" t="n">
        <v>590508.8</v>
      </c>
      <c r="N9850" s="93" t="n">
        <v>140336</v>
      </c>
      <c r="O9850" s="148" t="n">
        <v>570181.8181818181</v>
      </c>
      <c r="P9850" s="93" t="inlineStr">
        <is>
          <t>카페24클리어 패드어성초 77 클리어 패드 1개-20% off200801</t>
        </is>
      </c>
    </row>
    <row r="9851" customFormat="1" s="93">
      <c r="B9851" s="127" t="n">
        <v>44110</v>
      </c>
      <c r="C9851" s="93">
        <f>TEXT(B9851,"aaa")</f>
        <v/>
      </c>
      <c r="D9851" s="59" t="n"/>
      <c r="E9851" s="59" t="inlineStr">
        <is>
          <t>클리어 패드</t>
        </is>
      </c>
      <c r="F9851" s="59" t="inlineStr">
        <is>
          <t>카페24</t>
        </is>
      </c>
      <c r="G9851" s="59" t="inlineStr">
        <is>
          <t>어성초 77 클리어 패드 2개-30% off</t>
        </is>
      </c>
      <c r="H9851" s="59" t="n">
        <v>37</v>
      </c>
      <c r="I9851" s="59" t="n"/>
      <c r="J9851" s="59" t="n">
        <v>200801</v>
      </c>
      <c r="K9851" s="59" t="n"/>
      <c r="L9851" s="93" t="n">
        <v>1450400</v>
      </c>
      <c r="M9851" s="93" t="n">
        <v>1365551.6</v>
      </c>
      <c r="N9851" s="93" t="n">
        <v>370888</v>
      </c>
      <c r="O9851" s="148" t="n">
        <v>1318545.454545454</v>
      </c>
      <c r="P9851" s="93" t="inlineStr">
        <is>
          <t>카페24클리어 패드어성초 77 클리어 패드 2개-30% off200801</t>
        </is>
      </c>
    </row>
    <row r="9852" customFormat="1" s="93">
      <c r="B9852" s="127" t="n">
        <v>44110</v>
      </c>
      <c r="C9852" s="93">
        <f>TEXT(B9852,"aaa")</f>
        <v/>
      </c>
      <c r="D9852" s="59" t="n"/>
      <c r="E9852" s="59" t="inlineStr">
        <is>
          <t>토너+패드 세트</t>
        </is>
      </c>
      <c r="F9852" s="59" t="inlineStr">
        <is>
          <t>카페24</t>
        </is>
      </c>
      <c r="G9852" s="59" t="inlineStr">
        <is>
          <t>좁쌀 진정 세트 토너+클리어 패드-30% off</t>
        </is>
      </c>
      <c r="H9852" s="59" t="n">
        <v>36</v>
      </c>
      <c r="I9852" s="59" t="n"/>
      <c r="J9852" s="59" t="n">
        <v>200801</v>
      </c>
      <c r="K9852" s="59" t="n"/>
      <c r="L9852" s="93" t="n">
        <v>1335600</v>
      </c>
      <c r="M9852" s="93" t="n">
        <v>1257467.4</v>
      </c>
      <c r="N9852" s="93" t="n">
        <v>291312</v>
      </c>
      <c r="O9852" s="148" t="n">
        <v>1214181.818181818</v>
      </c>
      <c r="P9852" s="93" t="inlineStr">
        <is>
          <t>카페24토너+패드 세트좁쌀 진정 세트 토너+클리어 패드-30% off200801</t>
        </is>
      </c>
    </row>
    <row r="9853" customFormat="1" s="93">
      <c r="B9853" s="127" t="n">
        <v>44110</v>
      </c>
      <c r="C9853" s="93">
        <f>TEXT(B9853,"aaa")</f>
        <v/>
      </c>
      <c r="D9853" s="59" t="n"/>
      <c r="E9853" s="59" t="inlineStr">
        <is>
          <t>수분 보충 세트</t>
        </is>
      </c>
      <c r="F9853" s="59" t="inlineStr">
        <is>
          <t>카페24</t>
        </is>
      </c>
      <c r="G9853" s="59" t="inlineStr">
        <is>
          <t>[20/09/28 부터] 어성초 77 토너 250ml + 어성초 70 로션 200ml -30%</t>
        </is>
      </c>
      <c r="H9853" s="59" t="n">
        <v>53</v>
      </c>
      <c r="I9853" s="59" t="n"/>
      <c r="J9853" s="59" t="n">
        <v>200801</v>
      </c>
      <c r="K9853" s="59" t="n"/>
      <c r="L9853" s="93" t="n">
        <v>1966300</v>
      </c>
      <c r="M9853" s="93" t="n">
        <v>1851271.45</v>
      </c>
      <c r="N9853" s="93" t="n">
        <v>393154</v>
      </c>
      <c r="O9853" s="148" t="n">
        <v>1787545.454545454</v>
      </c>
      <c r="P9853" s="93" t="inlineStr">
        <is>
          <t>카페24수분 보충 세트[20/09/28 부터] 어성초 77 토너 250ml + 어성초 70 로션 200ml -30%200801</t>
        </is>
      </c>
    </row>
    <row r="9854" customFormat="1" s="93">
      <c r="B9854" s="127" t="n">
        <v>44110</v>
      </c>
      <c r="C9854" s="93">
        <f>TEXT(B9854,"aaa")</f>
        <v/>
      </c>
      <c r="D9854" s="59" t="n"/>
      <c r="E9854" s="59" t="inlineStr">
        <is>
          <t>로션</t>
        </is>
      </c>
      <c r="F9854" s="59" t="inlineStr">
        <is>
          <t>카페24</t>
        </is>
      </c>
      <c r="G9854" s="59" t="inlineStr">
        <is>
          <t>어성초 70 데일리 릴리프 로션 1개 -20% off</t>
        </is>
      </c>
      <c r="H9854" s="59" t="n">
        <v>7</v>
      </c>
      <c r="I9854" s="59" t="n"/>
      <c r="J9854" s="59" t="n">
        <v>200801</v>
      </c>
      <c r="K9854" s="59" t="n"/>
      <c r="L9854" s="93" t="n">
        <v>156800</v>
      </c>
      <c r="M9854" s="93" t="n">
        <v>147627.2</v>
      </c>
      <c r="N9854" s="93" t="n">
        <v>30366</v>
      </c>
      <c r="O9854" s="148" t="n">
        <v>142545.4545454545</v>
      </c>
      <c r="P9854" s="93" t="inlineStr">
        <is>
          <t>카페24로션어성초 70 데일리 릴리프 로션 1개 -20% off200801</t>
        </is>
      </c>
    </row>
    <row r="9855" customFormat="1" s="93">
      <c r="B9855" s="127" t="n">
        <v>44110</v>
      </c>
      <c r="C9855" s="93">
        <f>TEXT(B9855,"aaa")</f>
        <v/>
      </c>
      <c r="D9855" s="59" t="n"/>
      <c r="E9855" s="59" t="inlineStr">
        <is>
          <t>로션</t>
        </is>
      </c>
      <c r="F9855" s="59" t="inlineStr">
        <is>
          <t>카페24</t>
        </is>
      </c>
      <c r="G9855" s="59" t="inlineStr">
        <is>
          <t>어성초 70 데일리 릴리프 로션 2개 -30% off</t>
        </is>
      </c>
      <c r="H9855" s="59" t="n">
        <v>1</v>
      </c>
      <c r="I9855" s="59" t="n"/>
      <c r="J9855" s="59" t="n">
        <v>200801</v>
      </c>
      <c r="K9855" s="59" t="n"/>
      <c r="L9855" s="93" t="n">
        <v>39200</v>
      </c>
      <c r="M9855" s="93" t="n">
        <v>36906.8</v>
      </c>
      <c r="N9855" s="93" t="n">
        <v>8676</v>
      </c>
      <c r="O9855" s="148" t="n">
        <v>35636.36363636363</v>
      </c>
      <c r="P9855" s="93" t="inlineStr">
        <is>
          <t>카페24로션어성초 70 데일리 릴리프 로션 2개 -30% off200801</t>
        </is>
      </c>
    </row>
    <row r="9856" customFormat="1" s="93">
      <c r="B9856" s="127" t="n">
        <v>44110</v>
      </c>
      <c r="C9856" s="93">
        <f>TEXT(B9856,"aaa")</f>
        <v/>
      </c>
      <c r="D9856" s="59" t="n"/>
      <c r="E9856" s="59" t="inlineStr">
        <is>
          <t>머드크림마스크</t>
        </is>
      </c>
      <c r="F9856" s="59" t="inlineStr">
        <is>
          <t>카페24</t>
        </is>
      </c>
      <c r="G9856" s="59" t="inlineStr">
        <is>
          <t>머드크림마스크 100ml</t>
        </is>
      </c>
      <c r="H9856" s="59" t="n">
        <v>3</v>
      </c>
      <c r="I9856" s="59" t="n"/>
      <c r="J9856" s="59" t="n">
        <v>200801</v>
      </c>
      <c r="K9856" s="59" t="n"/>
      <c r="L9856" s="93" t="n">
        <v>60000</v>
      </c>
      <c r="M9856" s="93" t="n">
        <v>56490</v>
      </c>
      <c r="N9856" s="93" t="n">
        <v>4326</v>
      </c>
      <c r="O9856" s="148" t="n">
        <v>54545.45454545454</v>
      </c>
      <c r="P9856" s="93" t="inlineStr">
        <is>
          <t>카페24머드크림마스크머드크림마스크 100ml200801</t>
        </is>
      </c>
    </row>
    <row r="9857" customFormat="1" s="93">
      <c r="B9857" s="127" t="n">
        <v>44110</v>
      </c>
      <c r="C9857" s="93">
        <f>TEXT(B9857,"aaa")</f>
        <v/>
      </c>
      <c r="D9857" s="59" t="n"/>
      <c r="E9857" s="59" t="inlineStr">
        <is>
          <t>머드크림마스크</t>
        </is>
      </c>
      <c r="F9857" s="59" t="inlineStr">
        <is>
          <t>카페24</t>
        </is>
      </c>
      <c r="G9857" s="59" t="inlineStr">
        <is>
          <t>머드크림마스크 100ml 2set</t>
        </is>
      </c>
      <c r="H9857" s="59" t="n">
        <v>4</v>
      </c>
      <c r="I9857" s="59" t="n"/>
      <c r="J9857" s="59" t="n">
        <v>200801</v>
      </c>
      <c r="K9857" s="59" t="n"/>
      <c r="L9857" s="93" t="n">
        <v>140000</v>
      </c>
      <c r="M9857" s="93" t="n">
        <v>131810</v>
      </c>
      <c r="N9857" s="93" t="n">
        <v>11536</v>
      </c>
      <c r="O9857" s="148" t="n">
        <v>127272.7272727273</v>
      </c>
      <c r="P9857" s="93" t="inlineStr">
        <is>
          <t>카페24머드크림마스크머드크림마스크 100ml 2set200801</t>
        </is>
      </c>
    </row>
    <row r="9858" customFormat="1" s="93">
      <c r="B9858" s="127" t="n">
        <v>44110</v>
      </c>
      <c r="C9858" s="93">
        <f>TEXT(B9858,"aaa")</f>
        <v/>
      </c>
      <c r="D9858" s="59" t="n"/>
      <c r="E9858" s="59" t="inlineStr">
        <is>
          <t>마스크팩</t>
        </is>
      </c>
      <c r="F9858" s="59" t="inlineStr">
        <is>
          <t>카페24</t>
        </is>
      </c>
      <c r="G9858" s="59" t="inlineStr">
        <is>
          <t>마스크팩 1매</t>
        </is>
      </c>
      <c r="H9858" s="59" t="n">
        <v>5</v>
      </c>
      <c r="I9858" s="59" t="n"/>
      <c r="J9858" s="59" t="n">
        <v>200801</v>
      </c>
      <c r="K9858" s="59" t="n"/>
      <c r="L9858" s="93" t="n">
        <v>20000</v>
      </c>
      <c r="M9858" s="93" t="n">
        <v>18830</v>
      </c>
      <c r="N9858" s="93" t="n">
        <v>1985</v>
      </c>
      <c r="O9858" s="148" t="n">
        <v>18181.81818181818</v>
      </c>
      <c r="P9858" s="93" t="inlineStr">
        <is>
          <t>카페24마스크팩마스크팩 1매200801</t>
        </is>
      </c>
    </row>
    <row r="9859" customFormat="1" s="93">
      <c r="B9859" s="127" t="n">
        <v>44110</v>
      </c>
      <c r="C9859" s="93">
        <f>TEXT(B9859,"aaa")</f>
        <v/>
      </c>
      <c r="D9859" s="59" t="n"/>
      <c r="E9859" s="59" t="inlineStr">
        <is>
          <t>마스크팩</t>
        </is>
      </c>
      <c r="F9859" s="59" t="inlineStr">
        <is>
          <t>카페24</t>
        </is>
      </c>
      <c r="G9859" s="59" t="inlineStr">
        <is>
          <t>마스크팩 10매</t>
        </is>
      </c>
      <c r="H9859" s="59" t="n">
        <v>4</v>
      </c>
      <c r="I9859" s="59" t="n"/>
      <c r="J9859" s="59" t="n">
        <v>200801</v>
      </c>
      <c r="K9859" s="59" t="n"/>
      <c r="L9859" s="93" t="n">
        <v>80000</v>
      </c>
      <c r="M9859" s="93" t="n">
        <v>75320</v>
      </c>
      <c r="N9859" s="93" t="n">
        <v>15880</v>
      </c>
      <c r="O9859" s="148" t="n">
        <v>72727.27272727272</v>
      </c>
      <c r="P9859" s="93" t="inlineStr">
        <is>
          <t>카페24마스크팩마스크팩 10매200801</t>
        </is>
      </c>
    </row>
    <row r="9860" customFormat="1" s="93">
      <c r="B9860" s="127" t="n">
        <v>44110</v>
      </c>
      <c r="C9860" s="93">
        <f>TEXT(B9860,"aaa")</f>
        <v/>
      </c>
      <c r="D9860" s="59" t="n"/>
      <c r="E9860" s="59" t="inlineStr">
        <is>
          <t>토너</t>
        </is>
      </c>
      <c r="F9860" s="59" t="inlineStr">
        <is>
          <t>카페24</t>
        </is>
      </c>
      <c r="G9860" s="59" t="inlineStr">
        <is>
          <t>250ml</t>
        </is>
      </c>
      <c r="H9860" s="59" t="n">
        <v>71</v>
      </c>
      <c r="I9860" s="59" t="n"/>
      <c r="J9860" s="59" t="n">
        <v>200801</v>
      </c>
      <c r="K9860" s="59" t="n"/>
      <c r="L9860" s="93" t="n">
        <v>1420000</v>
      </c>
      <c r="M9860" s="93" t="n">
        <v>1336930</v>
      </c>
      <c r="N9860" s="93" t="n">
        <v>218680</v>
      </c>
      <c r="O9860" s="148" t="n">
        <v>1290909.090909091</v>
      </c>
      <c r="P9860" s="93" t="inlineStr">
        <is>
          <t>카페24토너250ml200801</t>
        </is>
      </c>
    </row>
    <row r="9861" customFormat="1" s="93">
      <c r="B9861" s="127" t="n">
        <v>44110</v>
      </c>
      <c r="C9861" s="93">
        <f>TEXT(B9861,"aaa")</f>
        <v/>
      </c>
      <c r="D9861" s="59" t="n"/>
      <c r="E9861" s="59" t="inlineStr">
        <is>
          <t>토너</t>
        </is>
      </c>
      <c r="F9861" s="59" t="inlineStr">
        <is>
          <t>카페24</t>
        </is>
      </c>
      <c r="G9861" s="59" t="inlineStr">
        <is>
          <t>250ml 2set</t>
        </is>
      </c>
      <c r="H9861" s="59" t="n">
        <v>62</v>
      </c>
      <c r="I9861" s="59" t="n"/>
      <c r="J9861" s="59" t="n">
        <v>200801</v>
      </c>
      <c r="K9861" s="59" t="n"/>
      <c r="L9861" s="93" t="n">
        <v>2170000</v>
      </c>
      <c r="M9861" s="93" t="n">
        <v>2043055</v>
      </c>
      <c r="N9861" s="93" t="n">
        <v>381920</v>
      </c>
      <c r="O9861" s="148" t="n">
        <v>1972727.272727272</v>
      </c>
      <c r="P9861" s="93" t="inlineStr">
        <is>
          <t>카페24토너250ml 2set200801</t>
        </is>
      </c>
    </row>
    <row r="9862" customFormat="1" s="93">
      <c r="B9862" s="127" t="n">
        <v>44110</v>
      </c>
      <c r="C9862" s="93">
        <f>TEXT(B9862,"aaa")</f>
        <v/>
      </c>
      <c r="D9862" s="59" t="n"/>
      <c r="E9862" s="59" t="inlineStr">
        <is>
          <t>토너</t>
        </is>
      </c>
      <c r="F9862" s="59" t="inlineStr">
        <is>
          <t>카페24</t>
        </is>
      </c>
      <c r="G9862" s="59" t="inlineStr">
        <is>
          <t>500ml</t>
        </is>
      </c>
      <c r="H9862" s="59" t="n">
        <v>85</v>
      </c>
      <c r="I9862" s="59" t="n"/>
      <c r="J9862" s="59" t="n">
        <v>200801</v>
      </c>
      <c r="K9862" s="59" t="n"/>
      <c r="L9862" s="93" t="n">
        <v>2805000</v>
      </c>
      <c r="M9862" s="93" t="n">
        <v>2640907.5</v>
      </c>
      <c r="N9862" s="93" t="n">
        <v>368050</v>
      </c>
      <c r="O9862" s="148" t="n">
        <v>2550000</v>
      </c>
      <c r="P9862" s="93" t="inlineStr">
        <is>
          <t>카페24토너500ml200801</t>
        </is>
      </c>
    </row>
    <row r="9863" customFormat="1" s="93">
      <c r="B9863" s="127" t="n">
        <v>44110</v>
      </c>
      <c r="C9863" s="93">
        <f>TEXT(B9863,"aaa")</f>
        <v/>
      </c>
      <c r="D9863" s="59" t="n"/>
      <c r="E9863" s="59" t="inlineStr">
        <is>
          <t>토너</t>
        </is>
      </c>
      <c r="F9863" s="59" t="inlineStr">
        <is>
          <t>카페24</t>
        </is>
      </c>
      <c r="G9863" s="59" t="inlineStr">
        <is>
          <t>스킨팩 화장솜 60P</t>
        </is>
      </c>
      <c r="H9863" s="59" t="n">
        <v>61</v>
      </c>
      <c r="I9863" s="59" t="n"/>
      <c r="J9863" s="59" t="n">
        <v>200801</v>
      </c>
      <c r="K9863" s="59" t="n"/>
      <c r="L9863" s="93" t="n">
        <v>183000</v>
      </c>
      <c r="M9863" s="93" t="n">
        <v>172294.5</v>
      </c>
      <c r="N9863" s="93" t="n">
        <v>67710</v>
      </c>
      <c r="O9863" s="148" t="n">
        <v>166363.6363636364</v>
      </c>
      <c r="P9863" s="93" t="inlineStr">
        <is>
          <t>카페24토너스킨팩 화장솜 60P200801</t>
        </is>
      </c>
    </row>
    <row r="9864" customFormat="1" s="93">
      <c r="B9864" s="127" t="n">
        <v>44110</v>
      </c>
      <c r="C9864" s="93">
        <f>TEXT(B9864,"aaa")</f>
        <v/>
      </c>
      <c r="D9864" s="59" t="n"/>
      <c r="E9864" s="59" t="inlineStr">
        <is>
          <t>앰플</t>
        </is>
      </c>
      <c r="F9864" s="59" t="inlineStr">
        <is>
          <t>카페24</t>
        </is>
      </c>
      <c r="G9864" s="59" t="inlineStr">
        <is>
          <t>앰플 30ml</t>
        </is>
      </c>
      <c r="H9864" s="59" t="n">
        <v>28</v>
      </c>
      <c r="I9864" s="59" t="n"/>
      <c r="J9864" s="59" t="n">
        <v>200801</v>
      </c>
      <c r="K9864" s="59" t="n"/>
      <c r="L9864" s="93" t="n">
        <v>784000</v>
      </c>
      <c r="M9864" s="93" t="n">
        <v>738136</v>
      </c>
      <c r="N9864" s="93" t="n">
        <v>95116</v>
      </c>
      <c r="O9864" s="148" t="n">
        <v>712727.2727272727</v>
      </c>
      <c r="P9864" s="93" t="inlineStr">
        <is>
          <t>카페24앰플앰플 30ml200801</t>
        </is>
      </c>
    </row>
    <row r="9865" customFormat="1" s="93">
      <c r="B9865" s="127" t="n">
        <v>44110</v>
      </c>
      <c r="C9865" s="93">
        <f>TEXT(B9865,"aaa")</f>
        <v/>
      </c>
      <c r="D9865" s="59" t="n"/>
      <c r="E9865" s="59" t="inlineStr">
        <is>
          <t>앰플</t>
        </is>
      </c>
      <c r="F9865" s="59" t="inlineStr">
        <is>
          <t>카페24</t>
        </is>
      </c>
      <c r="G9865" s="59" t="inlineStr">
        <is>
          <t>앰플 30ml  2set</t>
        </is>
      </c>
      <c r="H9865" s="59" t="n">
        <v>4</v>
      </c>
      <c r="I9865" s="59" t="n"/>
      <c r="J9865" s="59" t="n">
        <v>200801</v>
      </c>
      <c r="K9865" s="59" t="n"/>
      <c r="L9865" s="93" t="n">
        <v>192000</v>
      </c>
      <c r="M9865" s="93" t="n">
        <v>180768</v>
      </c>
      <c r="N9865" s="93" t="n">
        <v>27176</v>
      </c>
      <c r="O9865" s="148" t="n">
        <v>174545.4545454545</v>
      </c>
      <c r="P9865" s="93" t="inlineStr">
        <is>
          <t>카페24앰플앰플 30ml  2set200801</t>
        </is>
      </c>
    </row>
    <row r="9866" customFormat="1" s="93">
      <c r="B9866" s="127" t="n">
        <v>44110</v>
      </c>
      <c r="C9866" s="93">
        <f>TEXT(B9866,"aaa")</f>
        <v/>
      </c>
      <c r="D9866" s="59" t="n"/>
      <c r="E9866" s="59" t="inlineStr">
        <is>
          <t>수딩크림</t>
        </is>
      </c>
      <c r="F9866" s="59" t="inlineStr">
        <is>
          <t>카페24</t>
        </is>
      </c>
      <c r="G9866" s="59" t="inlineStr">
        <is>
          <t>수딩크림 100ml</t>
        </is>
      </c>
      <c r="H9866" s="59" t="n">
        <v>5</v>
      </c>
      <c r="I9866" s="59" t="n"/>
      <c r="J9866" s="59" t="n">
        <v>200801</v>
      </c>
      <c r="K9866" s="59" t="n"/>
      <c r="L9866" s="93" t="n">
        <v>190000</v>
      </c>
      <c r="M9866" s="93" t="n">
        <v>178885</v>
      </c>
      <c r="N9866" s="93" t="n">
        <v>15225</v>
      </c>
      <c r="O9866" s="148" t="n">
        <v>172727.2727272727</v>
      </c>
      <c r="P9866" s="93" t="inlineStr">
        <is>
          <t>카페24수딩크림수딩크림 100ml200801</t>
        </is>
      </c>
    </row>
    <row r="9867" customFormat="1" s="93">
      <c r="B9867" s="127" t="n">
        <v>44110</v>
      </c>
      <c r="C9867" s="93">
        <f>TEXT(B9867,"aaa")</f>
        <v/>
      </c>
      <c r="D9867" s="59" t="n"/>
      <c r="E9867" s="59" t="inlineStr">
        <is>
          <t>클렌징폼</t>
        </is>
      </c>
      <c r="F9867" s="59" t="inlineStr">
        <is>
          <t>카페24</t>
        </is>
      </c>
      <c r="G9867" s="59" t="inlineStr">
        <is>
          <t>클렌징폼 120ml</t>
        </is>
      </c>
      <c r="H9867" s="59" t="n">
        <v>8</v>
      </c>
      <c r="I9867" s="59" t="n"/>
      <c r="J9867" s="59" t="n">
        <v>200801</v>
      </c>
      <c r="K9867" s="59" t="n"/>
      <c r="L9867" s="93" t="n">
        <v>104000</v>
      </c>
      <c r="M9867" s="93" t="n">
        <v>97916</v>
      </c>
      <c r="N9867" s="93" t="n">
        <v>22000</v>
      </c>
      <c r="O9867" s="148" t="n">
        <v>94545.45454545454</v>
      </c>
      <c r="P9867" s="93" t="inlineStr">
        <is>
          <t>카페24클렌징폼클렌징폼 120ml200801</t>
        </is>
      </c>
    </row>
    <row r="9868" customFormat="1" s="93">
      <c r="B9868" s="127" t="n">
        <v>44110</v>
      </c>
      <c r="C9868" s="93">
        <f>TEXT(B9868,"aaa")</f>
        <v/>
      </c>
      <c r="D9868" s="59" t="n"/>
      <c r="E9868" s="59" t="inlineStr">
        <is>
          <t>클렌징폼</t>
        </is>
      </c>
      <c r="F9868" s="59" t="inlineStr">
        <is>
          <t>카페24</t>
        </is>
      </c>
      <c r="G9868" s="59" t="inlineStr">
        <is>
          <t>클렌징폼 120ml 2set</t>
        </is>
      </c>
      <c r="H9868" s="59" t="n">
        <v>5</v>
      </c>
      <c r="I9868" s="59" t="n"/>
      <c r="J9868" s="59" t="n">
        <v>200801</v>
      </c>
      <c r="K9868" s="59" t="n"/>
      <c r="L9868" s="93" t="n">
        <v>120000</v>
      </c>
      <c r="M9868" s="93" t="n">
        <v>112980</v>
      </c>
      <c r="N9868" s="93" t="n">
        <v>12300</v>
      </c>
      <c r="O9868" s="148" t="n">
        <v>109090.9090909091</v>
      </c>
      <c r="P9868" s="93" t="inlineStr">
        <is>
          <t>카페24클렌징폼클렌징폼 120ml 2set200801</t>
        </is>
      </c>
    </row>
    <row r="9869" customFormat="1" s="93">
      <c r="B9869" s="127" t="n">
        <v>44110</v>
      </c>
      <c r="C9869" s="93">
        <f>TEXT(B9869,"aaa")</f>
        <v/>
      </c>
      <c r="D9869" s="59" t="n"/>
      <c r="E9869" s="59" t="inlineStr">
        <is>
          <t>바디워시</t>
        </is>
      </c>
      <c r="F9869" s="59" t="inlineStr">
        <is>
          <t>카페24</t>
        </is>
      </c>
      <c r="G9869" s="59" t="inlineStr">
        <is>
          <t>바디워시 1개 -30% off</t>
        </is>
      </c>
      <c r="H9869" s="59" t="n">
        <v>2</v>
      </c>
      <c r="I9869" s="59" t="n"/>
      <c r="J9869" s="59" t="n">
        <v>200801</v>
      </c>
      <c r="K9869" s="59" t="n"/>
      <c r="L9869" s="93" t="n">
        <v>36400</v>
      </c>
      <c r="M9869" s="93" t="n">
        <v>34270.6</v>
      </c>
      <c r="N9869" s="93" t="n">
        <v>8170</v>
      </c>
      <c r="O9869" s="148" t="n">
        <v>33090.90909090909</v>
      </c>
      <c r="P9869" s="93" t="inlineStr">
        <is>
          <t>카페24바디워시바디워시 1개 -30% off200801</t>
        </is>
      </c>
    </row>
    <row r="9870" customFormat="1" s="93">
      <c r="B9870" s="127" t="n">
        <v>44110</v>
      </c>
      <c r="C9870" s="93">
        <f>TEXT(B9870,"aaa")</f>
        <v/>
      </c>
      <c r="D9870" s="59" t="n"/>
      <c r="E9870" s="59" t="inlineStr">
        <is>
          <t>토너</t>
        </is>
      </c>
      <c r="F9870" s="59" t="inlineStr">
        <is>
          <t>화해</t>
        </is>
      </c>
      <c r="G9870" s="59" t="inlineStr">
        <is>
          <t>250ml</t>
        </is>
      </c>
      <c r="H9870" s="59" t="n">
        <v>5</v>
      </c>
      <c r="I9870" s="59" t="n"/>
      <c r="J9870" s="59" t="n">
        <v>200801</v>
      </c>
      <c r="K9870" s="59" t="n"/>
      <c r="L9870" s="93" t="n">
        <v>100000</v>
      </c>
      <c r="M9870" s="93" t="n">
        <v>72000</v>
      </c>
      <c r="N9870" s="93" t="n">
        <v>15400</v>
      </c>
      <c r="O9870" s="148" t="n">
        <v>90909.0909090909</v>
      </c>
      <c r="P9870" s="93" t="inlineStr">
        <is>
          <t>화해토너250ml200801</t>
        </is>
      </c>
    </row>
    <row r="9871" customFormat="1" s="93">
      <c r="B9871" s="127" t="n">
        <v>44111</v>
      </c>
      <c r="C9871" s="93">
        <f>TEXT(B9871,"aaa")</f>
        <v/>
      </c>
      <c r="D9871" s="59" t="n"/>
      <c r="E9871" s="59" t="inlineStr">
        <is>
          <t>토너</t>
        </is>
      </c>
      <c r="F9871" s="59" t="inlineStr">
        <is>
          <t>W컨셉</t>
        </is>
      </c>
      <c r="G9871" s="59" t="inlineStr">
        <is>
          <t>250ml</t>
        </is>
      </c>
      <c r="H9871" s="59" t="n">
        <v>2</v>
      </c>
      <c r="I9871" s="59" t="n"/>
      <c r="J9871" s="59" t="n">
        <v>200801</v>
      </c>
      <c r="K9871" s="59" t="n"/>
      <c r="L9871" s="93" t="n">
        <v>40000</v>
      </c>
      <c r="M9871" s="93" t="n">
        <v>28800</v>
      </c>
      <c r="N9871" s="93" t="n">
        <v>6160</v>
      </c>
      <c r="O9871" s="148" t="n">
        <v>36363.63636363636</v>
      </c>
      <c r="P9871" s="93" t="inlineStr">
        <is>
          <t>W컨셉토너250ml200801</t>
        </is>
      </c>
    </row>
    <row r="9872" customFormat="1" s="93">
      <c r="B9872" s="127" t="n">
        <v>44111</v>
      </c>
      <c r="C9872" s="93">
        <f>TEXT(B9872,"aaa")</f>
        <v/>
      </c>
      <c r="D9872" s="59" t="n"/>
      <c r="E9872" s="59" t="inlineStr">
        <is>
          <t>토너</t>
        </is>
      </c>
      <c r="F9872" s="59" t="inlineStr">
        <is>
          <t>W컨셉</t>
        </is>
      </c>
      <c r="G9872" s="59" t="inlineStr">
        <is>
          <t>250ml 2set</t>
        </is>
      </c>
      <c r="H9872" s="59" t="n">
        <v>18</v>
      </c>
      <c r="I9872" s="59" t="n"/>
      <c r="J9872" s="59" t="n">
        <v>200801</v>
      </c>
      <c r="K9872" s="59" t="n"/>
      <c r="L9872" s="93" t="n">
        <v>630000</v>
      </c>
      <c r="M9872" s="93" t="n">
        <v>453600</v>
      </c>
      <c r="N9872" s="93" t="n">
        <v>110880</v>
      </c>
      <c r="O9872" s="148" t="n">
        <v>572727.2727272727</v>
      </c>
      <c r="P9872" s="93" t="inlineStr">
        <is>
          <t>W컨셉토너250ml 2set200801</t>
        </is>
      </c>
    </row>
    <row r="9873" customFormat="1" s="93">
      <c r="B9873" s="127" t="n">
        <v>44111</v>
      </c>
      <c r="C9873" s="93">
        <f>TEXT(B9873,"aaa")</f>
        <v/>
      </c>
      <c r="D9873" s="59" t="n"/>
      <c r="E9873" s="59" t="inlineStr">
        <is>
          <t>앰플</t>
        </is>
      </c>
      <c r="F9873" s="59" t="inlineStr">
        <is>
          <t>글로우데이즈 시코르</t>
        </is>
      </c>
      <c r="G9873" s="59" t="inlineStr">
        <is>
          <t>앰플=앰플 30ml</t>
        </is>
      </c>
      <c r="H9873" s="59" t="n">
        <v>20</v>
      </c>
      <c r="I9873" s="59" t="n"/>
      <c r="J9873" s="59" t="n">
        <v>200801</v>
      </c>
      <c r="K9873" s="59" t="n"/>
      <c r="L9873" s="93" t="n">
        <v>297000</v>
      </c>
      <c r="M9873" s="93" t="n">
        <v>297000</v>
      </c>
      <c r="N9873" s="93" t="n">
        <v>67940</v>
      </c>
      <c r="O9873" s="148" t="n">
        <v>270000</v>
      </c>
      <c r="P9873" s="93" t="inlineStr">
        <is>
          <t>글로우데이즈 시코르앰플앰플=앰플 30ml200801</t>
        </is>
      </c>
    </row>
    <row r="9874" customFormat="1" s="93">
      <c r="B9874" s="127" t="n">
        <v>44111</v>
      </c>
      <c r="C9874" s="93">
        <f>TEXT(B9874,"aaa")</f>
        <v/>
      </c>
      <c r="D9874" s="59" t="n"/>
      <c r="E9874" s="59" t="inlineStr">
        <is>
          <t>수딩크림</t>
        </is>
      </c>
      <c r="F9874" s="59" t="inlineStr">
        <is>
          <t>글로우데이즈 시코르</t>
        </is>
      </c>
      <c r="G9874" s="59" t="inlineStr">
        <is>
          <t>수딩크림=수딩크림 100ml</t>
        </is>
      </c>
      <c r="H9874" s="59" t="n">
        <v>20</v>
      </c>
      <c r="I9874" s="59" t="n"/>
      <c r="J9874" s="59" t="n">
        <v>200801</v>
      </c>
      <c r="K9874" s="59" t="n"/>
      <c r="L9874" s="93" t="n">
        <v>342000</v>
      </c>
      <c r="M9874" s="93" t="n">
        <v>342000</v>
      </c>
      <c r="N9874" s="93" t="n">
        <v>60900</v>
      </c>
      <c r="O9874" s="148" t="n">
        <v>310909.0909090909</v>
      </c>
      <c r="P9874" s="93" t="inlineStr">
        <is>
          <t>글로우데이즈 시코르수딩크림수딩크림=수딩크림 100ml200801</t>
        </is>
      </c>
    </row>
    <row r="9875" customFormat="1" s="93">
      <c r="B9875" s="127" t="n">
        <v>44111</v>
      </c>
      <c r="C9875" s="93">
        <f>TEXT(B9875,"aaa")</f>
        <v/>
      </c>
      <c r="D9875" s="59" t="n"/>
      <c r="E9875" s="59" t="inlineStr">
        <is>
          <t>토너</t>
        </is>
      </c>
      <c r="F9875" s="59" t="inlineStr">
        <is>
          <t>스타일쉐어</t>
        </is>
      </c>
      <c r="G9875" s="59" t="inlineStr">
        <is>
          <t>250ml</t>
        </is>
      </c>
      <c r="H9875" s="59" t="n">
        <v>6</v>
      </c>
      <c r="I9875" s="59" t="n"/>
      <c r="J9875" s="59" t="n">
        <v>200801</v>
      </c>
      <c r="K9875" s="59" t="n"/>
      <c r="L9875" s="93" t="n">
        <v>120000</v>
      </c>
      <c r="M9875" s="93" t="n">
        <v>90000</v>
      </c>
      <c r="N9875" s="93" t="n">
        <v>18480</v>
      </c>
      <c r="O9875" s="148" t="n">
        <v>109090.9090909091</v>
      </c>
      <c r="P9875" s="93" t="inlineStr">
        <is>
          <t>스타일쉐어토너250ml200801</t>
        </is>
      </c>
    </row>
    <row r="9876" customFormat="1" s="93">
      <c r="B9876" s="127" t="n">
        <v>44111</v>
      </c>
      <c r="C9876" s="93">
        <f>TEXT(B9876,"aaa")</f>
        <v/>
      </c>
      <c r="D9876" s="59" t="n"/>
      <c r="E9876" s="59" t="inlineStr">
        <is>
          <t>선크림</t>
        </is>
      </c>
      <c r="F9876" s="59" t="inlineStr">
        <is>
          <t>카페24</t>
        </is>
      </c>
      <c r="G9876" s="59" t="inlineStr">
        <is>
          <t>선크림 50ml</t>
        </is>
      </c>
      <c r="H9876" s="59" t="n">
        <v>4</v>
      </c>
      <c r="I9876" s="59" t="n"/>
      <c r="J9876" s="59" t="n">
        <v>200801</v>
      </c>
      <c r="K9876" s="59" t="n"/>
      <c r="L9876" s="93" t="n">
        <v>80000</v>
      </c>
      <c r="M9876" s="93" t="n">
        <v>75320</v>
      </c>
      <c r="N9876" s="93" t="n">
        <v>9380</v>
      </c>
      <c r="O9876" s="148" t="n">
        <v>72727.27272727272</v>
      </c>
      <c r="P9876" s="93" t="inlineStr">
        <is>
          <t>카페24선크림선크림 50ml200801</t>
        </is>
      </c>
    </row>
    <row r="9877" customFormat="1" s="93">
      <c r="B9877" s="127" t="n">
        <v>44111</v>
      </c>
      <c r="C9877" s="93">
        <f>TEXT(B9877,"aaa")</f>
        <v/>
      </c>
      <c r="D9877" s="59" t="n"/>
      <c r="E9877" s="59" t="inlineStr">
        <is>
          <t>선크림</t>
        </is>
      </c>
      <c r="F9877" s="59" t="inlineStr">
        <is>
          <t>카페24</t>
        </is>
      </c>
      <c r="G9877" s="59" t="inlineStr">
        <is>
          <t>선크림 50ml  2set</t>
        </is>
      </c>
      <c r="H9877" s="59" t="n">
        <v>3</v>
      </c>
      <c r="I9877" s="59" t="n"/>
      <c r="J9877" s="59" t="n">
        <v>200801</v>
      </c>
      <c r="K9877" s="59" t="n"/>
      <c r="L9877" s="93" t="n">
        <v>105000</v>
      </c>
      <c r="M9877" s="93" t="n">
        <v>98857.5</v>
      </c>
      <c r="N9877" s="93" t="n">
        <v>14070</v>
      </c>
      <c r="O9877" s="148" t="n">
        <v>95454.54545454544</v>
      </c>
      <c r="P9877" s="93" t="inlineStr">
        <is>
          <t>카페24선크림선크림 50ml  2set200801</t>
        </is>
      </c>
    </row>
    <row r="9878" customFormat="1" s="93">
      <c r="B9878" s="127" t="n">
        <v>44111</v>
      </c>
      <c r="C9878" s="93">
        <f>TEXT(B9878,"aaa")</f>
        <v/>
      </c>
      <c r="D9878" s="59" t="n"/>
      <c r="E9878" s="59" t="inlineStr">
        <is>
          <t>어성초진정패키지</t>
        </is>
      </c>
      <c r="F9878" s="59" t="inlineStr">
        <is>
          <t>카페24</t>
        </is>
      </c>
      <c r="G9878" s="59" t="inlineStr">
        <is>
          <t>어성초 진정패키지세트</t>
        </is>
      </c>
      <c r="H9878" s="59" t="n">
        <v>5</v>
      </c>
      <c r="I9878" s="59" t="n"/>
      <c r="J9878" s="59" t="n">
        <v>200801</v>
      </c>
      <c r="K9878" s="59" t="n"/>
      <c r="L9878" s="93" t="n">
        <v>495000</v>
      </c>
      <c r="M9878" s="93" t="n">
        <v>466042.5</v>
      </c>
      <c r="N9878" s="93" t="n">
        <v>75685</v>
      </c>
      <c r="O9878" s="148" t="n">
        <v>449999.9999999999</v>
      </c>
      <c r="P9878" s="93" t="inlineStr">
        <is>
          <t>카페24어성초진정패키지어성초 진정패키지세트200801</t>
        </is>
      </c>
    </row>
    <row r="9879" customFormat="1" s="93">
      <c r="B9879" s="127" t="n">
        <v>44111</v>
      </c>
      <c r="C9879" s="93">
        <f>TEXT(B9879,"aaa")</f>
        <v/>
      </c>
      <c r="D9879" s="59" t="n"/>
      <c r="E9879" s="59" t="inlineStr">
        <is>
          <t>클리어 패드</t>
        </is>
      </c>
      <c r="F9879" s="59" t="inlineStr">
        <is>
          <t>카페24</t>
        </is>
      </c>
      <c r="G9879" s="59" t="inlineStr">
        <is>
          <t>어성초 77 클리어 패드 1개-20% off</t>
        </is>
      </c>
      <c r="H9879" s="59" t="n">
        <v>16</v>
      </c>
      <c r="I9879" s="59" t="n"/>
      <c r="J9879" s="59" t="n">
        <v>200801</v>
      </c>
      <c r="K9879" s="59" t="n"/>
      <c r="L9879" s="93" t="n">
        <v>358400</v>
      </c>
      <c r="M9879" s="93" t="n">
        <v>337433.6</v>
      </c>
      <c r="N9879" s="93" t="n">
        <v>80192</v>
      </c>
      <c r="O9879" s="148" t="n">
        <v>325818.1818181818</v>
      </c>
      <c r="P9879" s="93" t="inlineStr">
        <is>
          <t>카페24클리어 패드어성초 77 클리어 패드 1개-20% off200801</t>
        </is>
      </c>
    </row>
    <row r="9880" customFormat="1" s="93">
      <c r="B9880" s="127" t="n">
        <v>44111</v>
      </c>
      <c r="C9880" s="93">
        <f>TEXT(B9880,"aaa")</f>
        <v/>
      </c>
      <c r="D9880" s="59" t="n"/>
      <c r="E9880" s="59" t="inlineStr">
        <is>
          <t>클리어 패드</t>
        </is>
      </c>
      <c r="F9880" s="59" t="inlineStr">
        <is>
          <t>카페24</t>
        </is>
      </c>
      <c r="G9880" s="59" t="inlineStr">
        <is>
          <t>어성초 77 클리어 패드 2개-30% off</t>
        </is>
      </c>
      <c r="H9880" s="59" t="n">
        <v>13</v>
      </c>
      <c r="I9880" s="59" t="n"/>
      <c r="J9880" s="59" t="n">
        <v>200801</v>
      </c>
      <c r="K9880" s="59" t="n"/>
      <c r="L9880" s="93" t="n">
        <v>509600</v>
      </c>
      <c r="M9880" s="93" t="n">
        <v>479788.4</v>
      </c>
      <c r="N9880" s="93" t="n">
        <v>130312</v>
      </c>
      <c r="O9880" s="148" t="n">
        <v>463272.7272727272</v>
      </c>
      <c r="P9880" s="93" t="inlineStr">
        <is>
          <t>카페24클리어 패드어성초 77 클리어 패드 2개-30% off200801</t>
        </is>
      </c>
    </row>
    <row r="9881" customFormat="1" s="93">
      <c r="B9881" s="127" t="n">
        <v>44111</v>
      </c>
      <c r="C9881" s="93">
        <f>TEXT(B9881,"aaa")</f>
        <v/>
      </c>
      <c r="D9881" s="59" t="n"/>
      <c r="E9881" s="59" t="inlineStr">
        <is>
          <t>토너+패드 세트</t>
        </is>
      </c>
      <c r="F9881" s="59" t="inlineStr">
        <is>
          <t>카페24</t>
        </is>
      </c>
      <c r="G9881" s="59" t="inlineStr">
        <is>
          <t>좁쌀 진정 세트 토너+클리어 패드-30% off</t>
        </is>
      </c>
      <c r="H9881" s="59" t="n">
        <v>20</v>
      </c>
      <c r="I9881" s="59" t="n"/>
      <c r="J9881" s="59" t="n">
        <v>200801</v>
      </c>
      <c r="K9881" s="59" t="n"/>
      <c r="L9881" s="93" t="n">
        <v>742000</v>
      </c>
      <c r="M9881" s="93" t="n">
        <v>698593</v>
      </c>
      <c r="N9881" s="93" t="n">
        <v>161840</v>
      </c>
      <c r="O9881" s="148" t="n">
        <v>674545.4545454545</v>
      </c>
      <c r="P9881" s="93" t="inlineStr">
        <is>
          <t>카페24토너+패드 세트좁쌀 진정 세트 토너+클리어 패드-30% off200801</t>
        </is>
      </c>
    </row>
    <row r="9882" customFormat="1" s="93">
      <c r="B9882" s="127" t="n">
        <v>44111</v>
      </c>
      <c r="C9882" s="93">
        <f>TEXT(B9882,"aaa")</f>
        <v/>
      </c>
      <c r="D9882" s="59" t="n"/>
      <c r="E9882" s="59" t="inlineStr">
        <is>
          <t>수분 보충 세트</t>
        </is>
      </c>
      <c r="F9882" s="59" t="inlineStr">
        <is>
          <t>카페24</t>
        </is>
      </c>
      <c r="G9882" s="59" t="inlineStr">
        <is>
          <t>[20/09/28 부터] 어성초 77 토너 250ml + 어성초 70 로션 200ml -30%</t>
        </is>
      </c>
      <c r="H9882" s="59" t="n">
        <v>56</v>
      </c>
      <c r="I9882" s="59" t="n"/>
      <c r="J9882" s="59" t="n">
        <v>200801</v>
      </c>
      <c r="K9882" s="59" t="n"/>
      <c r="L9882" s="93" t="n">
        <v>2077600</v>
      </c>
      <c r="M9882" s="93" t="n">
        <v>1956060.4</v>
      </c>
      <c r="N9882" s="93" t="n">
        <v>415408</v>
      </c>
      <c r="O9882" s="148" t="n">
        <v>1888727.272727272</v>
      </c>
      <c r="P9882" s="93" t="inlineStr">
        <is>
          <t>카페24수분 보충 세트[20/09/28 부터] 어성초 77 토너 250ml + 어성초 70 로션 200ml -30%200801</t>
        </is>
      </c>
    </row>
    <row r="9883" customFormat="1" s="93">
      <c r="B9883" s="127" t="n">
        <v>44111</v>
      </c>
      <c r="C9883" s="93">
        <f>TEXT(B9883,"aaa")</f>
        <v/>
      </c>
      <c r="D9883" s="59" t="n"/>
      <c r="E9883" s="59" t="inlineStr">
        <is>
          <t>로션</t>
        </is>
      </c>
      <c r="F9883" s="59" t="inlineStr">
        <is>
          <t>카페24</t>
        </is>
      </c>
      <c r="G9883" s="59" t="inlineStr">
        <is>
          <t>어성초 70 데일리 릴리프 로션 1개 -20% off</t>
        </is>
      </c>
      <c r="H9883" s="59" t="n">
        <v>9</v>
      </c>
      <c r="I9883" s="59" t="n"/>
      <c r="J9883" s="59" t="n">
        <v>200801</v>
      </c>
      <c r="K9883" s="59" t="n"/>
      <c r="L9883" s="93" t="n">
        <v>201600</v>
      </c>
      <c r="M9883" s="93" t="n">
        <v>189806.4</v>
      </c>
      <c r="N9883" s="93" t="n">
        <v>39042</v>
      </c>
      <c r="O9883" s="148" t="n">
        <v>183272.7272727273</v>
      </c>
      <c r="P9883" s="93" t="inlineStr">
        <is>
          <t>카페24로션어성초 70 데일리 릴리프 로션 1개 -20% off200801</t>
        </is>
      </c>
    </row>
    <row r="9884" customFormat="1" s="93">
      <c r="B9884" s="127" t="n">
        <v>44111</v>
      </c>
      <c r="C9884" s="93">
        <f>TEXT(B9884,"aaa")</f>
        <v/>
      </c>
      <c r="D9884" s="59" t="n"/>
      <c r="E9884" s="59" t="inlineStr">
        <is>
          <t>로션</t>
        </is>
      </c>
      <c r="F9884" s="59" t="inlineStr">
        <is>
          <t>카페24</t>
        </is>
      </c>
      <c r="G9884" s="59" t="inlineStr">
        <is>
          <t>어성초 70 데일리 릴리프 로션 2개 -30% off</t>
        </is>
      </c>
      <c r="H9884" s="59" t="n">
        <v>2</v>
      </c>
      <c r="I9884" s="59" t="n"/>
      <c r="J9884" s="59" t="n">
        <v>200801</v>
      </c>
      <c r="K9884" s="59" t="n"/>
      <c r="L9884" s="93" t="n">
        <v>78400</v>
      </c>
      <c r="M9884" s="93" t="n">
        <v>73813.60000000001</v>
      </c>
      <c r="N9884" s="93" t="n">
        <v>17352</v>
      </c>
      <c r="O9884" s="148" t="n">
        <v>71272.72727272726</v>
      </c>
      <c r="P9884" s="93" t="inlineStr">
        <is>
          <t>카페24로션어성초 70 데일리 릴리프 로션 2개 -30% off200801</t>
        </is>
      </c>
    </row>
    <row r="9885" customFormat="1" s="93">
      <c r="B9885" s="127" t="n">
        <v>44111</v>
      </c>
      <c r="C9885" s="93">
        <f>TEXT(B9885,"aaa")</f>
        <v/>
      </c>
      <c r="D9885" s="59" t="n"/>
      <c r="E9885" s="59" t="inlineStr">
        <is>
          <t>머드크림마스크</t>
        </is>
      </c>
      <c r="F9885" s="59" t="inlineStr">
        <is>
          <t>카페24</t>
        </is>
      </c>
      <c r="G9885" s="59" t="inlineStr">
        <is>
          <t>머드크림마스크 100ml</t>
        </is>
      </c>
      <c r="H9885" s="59" t="n">
        <v>7</v>
      </c>
      <c r="I9885" s="59" t="n"/>
      <c r="J9885" s="59" t="n">
        <v>200801</v>
      </c>
      <c r="K9885" s="59" t="n"/>
      <c r="L9885" s="93" t="n">
        <v>140000</v>
      </c>
      <c r="M9885" s="93" t="n">
        <v>131810</v>
      </c>
      <c r="N9885" s="93" t="n">
        <v>10094</v>
      </c>
      <c r="O9885" s="148" t="n">
        <v>127272.7272727273</v>
      </c>
      <c r="P9885" s="93" t="inlineStr">
        <is>
          <t>카페24머드크림마스크머드크림마스크 100ml200801</t>
        </is>
      </c>
    </row>
    <row r="9886" customFormat="1" s="93">
      <c r="B9886" s="127" t="n">
        <v>44111</v>
      </c>
      <c r="C9886" s="93">
        <f>TEXT(B9886,"aaa")</f>
        <v/>
      </c>
      <c r="D9886" s="59" t="n"/>
      <c r="E9886" s="59" t="inlineStr">
        <is>
          <t>머드크림마스크</t>
        </is>
      </c>
      <c r="F9886" s="59" t="inlineStr">
        <is>
          <t>카페24</t>
        </is>
      </c>
      <c r="G9886" s="59" t="inlineStr">
        <is>
          <t>머드크림마스크 100ml 2set</t>
        </is>
      </c>
      <c r="H9886" s="59" t="n">
        <v>2</v>
      </c>
      <c r="I9886" s="59" t="n"/>
      <c r="J9886" s="59" t="n">
        <v>200801</v>
      </c>
      <c r="K9886" s="59" t="n"/>
      <c r="L9886" s="93" t="n">
        <v>70000</v>
      </c>
      <c r="M9886" s="93" t="n">
        <v>65905</v>
      </c>
      <c r="N9886" s="93" t="n">
        <v>5768</v>
      </c>
      <c r="O9886" s="148" t="n">
        <v>63636.36363636363</v>
      </c>
      <c r="P9886" s="93" t="inlineStr">
        <is>
          <t>카페24머드크림마스크머드크림마스크 100ml 2set200801</t>
        </is>
      </c>
    </row>
    <row r="9887" customFormat="1" s="93">
      <c r="B9887" s="127" t="n">
        <v>44111</v>
      </c>
      <c r="C9887" s="93">
        <f>TEXT(B9887,"aaa")</f>
        <v/>
      </c>
      <c r="D9887" s="59" t="n"/>
      <c r="E9887" s="59" t="inlineStr">
        <is>
          <t>마스크팩</t>
        </is>
      </c>
      <c r="F9887" s="59" t="inlineStr">
        <is>
          <t>카페24</t>
        </is>
      </c>
      <c r="G9887" s="59" t="inlineStr">
        <is>
          <t>마스크팩 1매</t>
        </is>
      </c>
      <c r="H9887" s="59" t="n">
        <v>1</v>
      </c>
      <c r="I9887" s="59" t="n"/>
      <c r="J9887" s="59" t="n">
        <v>200801</v>
      </c>
      <c r="K9887" s="59" t="n"/>
      <c r="L9887" s="93" t="n">
        <v>4000</v>
      </c>
      <c r="M9887" s="93" t="n">
        <v>3766</v>
      </c>
      <c r="N9887" s="93" t="n">
        <v>397</v>
      </c>
      <c r="O9887" s="148" t="n">
        <v>3636.363636363636</v>
      </c>
      <c r="P9887" s="93" t="inlineStr">
        <is>
          <t>카페24마스크팩마스크팩 1매200801</t>
        </is>
      </c>
    </row>
    <row r="9888" customFormat="1" s="93">
      <c r="B9888" s="127" t="n">
        <v>44111</v>
      </c>
      <c r="C9888" s="93">
        <f>TEXT(B9888,"aaa")</f>
        <v/>
      </c>
      <c r="D9888" s="59" t="n"/>
      <c r="E9888" s="59" t="inlineStr">
        <is>
          <t>마스크팩</t>
        </is>
      </c>
      <c r="F9888" s="59" t="inlineStr">
        <is>
          <t>카페24</t>
        </is>
      </c>
      <c r="G9888" s="59" t="inlineStr">
        <is>
          <t>마스크팩 10매</t>
        </is>
      </c>
      <c r="H9888" s="59" t="n">
        <v>4</v>
      </c>
      <c r="I9888" s="59" t="n"/>
      <c r="J9888" s="59" t="n">
        <v>200801</v>
      </c>
      <c r="K9888" s="59" t="n"/>
      <c r="L9888" s="93" t="n">
        <v>80000</v>
      </c>
      <c r="M9888" s="93" t="n">
        <v>75320</v>
      </c>
      <c r="N9888" s="93" t="n">
        <v>15880</v>
      </c>
      <c r="O9888" s="148" t="n">
        <v>72727.27272727272</v>
      </c>
      <c r="P9888" s="93" t="inlineStr">
        <is>
          <t>카페24마스크팩마스크팩 10매200801</t>
        </is>
      </c>
    </row>
    <row r="9889" customFormat="1" s="93">
      <c r="B9889" s="127" t="n">
        <v>44111</v>
      </c>
      <c r="C9889" s="93">
        <f>TEXT(B9889,"aaa")</f>
        <v/>
      </c>
      <c r="D9889" s="59" t="n"/>
      <c r="E9889" s="59" t="inlineStr">
        <is>
          <t>토너</t>
        </is>
      </c>
      <c r="F9889" s="59" t="inlineStr">
        <is>
          <t>카페24</t>
        </is>
      </c>
      <c r="G9889" s="59" t="inlineStr">
        <is>
          <t>250ml</t>
        </is>
      </c>
      <c r="H9889" s="59" t="n">
        <v>43</v>
      </c>
      <c r="I9889" s="59" t="n"/>
      <c r="J9889" s="59" t="n">
        <v>200801</v>
      </c>
      <c r="K9889" s="59" t="n"/>
      <c r="L9889" s="93" t="n">
        <v>860000</v>
      </c>
      <c r="M9889" s="93" t="n">
        <v>809690</v>
      </c>
      <c r="N9889" s="93" t="n">
        <v>132440</v>
      </c>
      <c r="O9889" s="148" t="n">
        <v>781818.1818181818</v>
      </c>
      <c r="P9889" s="93" t="inlineStr">
        <is>
          <t>카페24토너250ml200801</t>
        </is>
      </c>
    </row>
    <row r="9890" customFormat="1" s="93">
      <c r="B9890" s="127" t="n">
        <v>44111</v>
      </c>
      <c r="C9890" s="93">
        <f>TEXT(B9890,"aaa")</f>
        <v/>
      </c>
      <c r="D9890" s="59" t="n"/>
      <c r="E9890" s="59" t="inlineStr">
        <is>
          <t>토너</t>
        </is>
      </c>
      <c r="F9890" s="59" t="inlineStr">
        <is>
          <t>카페24</t>
        </is>
      </c>
      <c r="G9890" s="59" t="inlineStr">
        <is>
          <t>250ml 2set</t>
        </is>
      </c>
      <c r="H9890" s="59" t="n">
        <v>24</v>
      </c>
      <c r="I9890" s="59" t="n"/>
      <c r="J9890" s="59" t="n">
        <v>200801</v>
      </c>
      <c r="K9890" s="59" t="n"/>
      <c r="L9890" s="93" t="n">
        <v>840000</v>
      </c>
      <c r="M9890" s="93" t="n">
        <v>790860</v>
      </c>
      <c r="N9890" s="93" t="n">
        <v>147840</v>
      </c>
      <c r="O9890" s="148" t="n">
        <v>763636.3636363635</v>
      </c>
      <c r="P9890" s="93" t="inlineStr">
        <is>
          <t>카페24토너250ml 2set200801</t>
        </is>
      </c>
    </row>
    <row r="9891" customFormat="1" s="93">
      <c r="B9891" s="127" t="n">
        <v>44111</v>
      </c>
      <c r="C9891" s="93">
        <f>TEXT(B9891,"aaa")</f>
        <v/>
      </c>
      <c r="D9891" s="59" t="n"/>
      <c r="E9891" s="59" t="inlineStr">
        <is>
          <t>토너</t>
        </is>
      </c>
      <c r="F9891" s="59" t="inlineStr">
        <is>
          <t>카페24</t>
        </is>
      </c>
      <c r="G9891" s="59" t="inlineStr">
        <is>
          <t>500ml</t>
        </is>
      </c>
      <c r="H9891" s="59" t="n">
        <v>61</v>
      </c>
      <c r="I9891" s="59" t="n"/>
      <c r="J9891" s="59" t="n">
        <v>200801</v>
      </c>
      <c r="K9891" s="59" t="n"/>
      <c r="L9891" s="93" t="n">
        <v>2013000</v>
      </c>
      <c r="M9891" s="93" t="n">
        <v>1895239.5</v>
      </c>
      <c r="N9891" s="93" t="n">
        <v>264130</v>
      </c>
      <c r="O9891" s="148" t="n">
        <v>1830000</v>
      </c>
      <c r="P9891" s="93" t="inlineStr">
        <is>
          <t>카페24토너500ml200801</t>
        </is>
      </c>
    </row>
    <row r="9892" customFormat="1" s="93">
      <c r="B9892" s="127" t="n">
        <v>44111</v>
      </c>
      <c r="C9892" s="93">
        <f>TEXT(B9892,"aaa")</f>
        <v/>
      </c>
      <c r="D9892" s="59" t="n"/>
      <c r="E9892" s="59" t="inlineStr">
        <is>
          <t>토너</t>
        </is>
      </c>
      <c r="F9892" s="59" t="inlineStr">
        <is>
          <t>카페24</t>
        </is>
      </c>
      <c r="G9892" s="59" t="inlineStr">
        <is>
          <t>스킨팩 화장솜 60P</t>
        </is>
      </c>
      <c r="H9892" s="59" t="n">
        <v>35</v>
      </c>
      <c r="I9892" s="59" t="n"/>
      <c r="J9892" s="59" t="n">
        <v>200801</v>
      </c>
      <c r="K9892" s="59" t="n"/>
      <c r="L9892" s="93" t="n">
        <v>105000</v>
      </c>
      <c r="M9892" s="93" t="n">
        <v>98857.5</v>
      </c>
      <c r="N9892" s="93" t="n">
        <v>38850</v>
      </c>
      <c r="O9892" s="148" t="n">
        <v>95454.54545454544</v>
      </c>
      <c r="P9892" s="93" t="inlineStr">
        <is>
          <t>카페24토너스킨팩 화장솜 60P200801</t>
        </is>
      </c>
    </row>
    <row r="9893" customFormat="1" s="93">
      <c r="B9893" s="127" t="n">
        <v>44111</v>
      </c>
      <c r="C9893" s="93">
        <f>TEXT(B9893,"aaa")</f>
        <v/>
      </c>
      <c r="D9893" s="59" t="n"/>
      <c r="E9893" s="59" t="inlineStr">
        <is>
          <t>앰플</t>
        </is>
      </c>
      <c r="F9893" s="59" t="inlineStr">
        <is>
          <t>카페24</t>
        </is>
      </c>
      <c r="G9893" s="59" t="inlineStr">
        <is>
          <t>앰플 30ml</t>
        </is>
      </c>
      <c r="H9893" s="59" t="n">
        <v>29</v>
      </c>
      <c r="I9893" s="59" t="n"/>
      <c r="J9893" s="59" t="n">
        <v>200801</v>
      </c>
      <c r="K9893" s="59" t="n"/>
      <c r="L9893" s="93" t="n">
        <v>812000</v>
      </c>
      <c r="M9893" s="93" t="n">
        <v>764498</v>
      </c>
      <c r="N9893" s="93" t="n">
        <v>98513</v>
      </c>
      <c r="O9893" s="148" t="n">
        <v>738181.8181818181</v>
      </c>
      <c r="P9893" s="93" t="inlineStr">
        <is>
          <t>카페24앰플앰플 30ml200801</t>
        </is>
      </c>
    </row>
    <row r="9894" customFormat="1" s="93">
      <c r="B9894" s="127" t="n">
        <v>44111</v>
      </c>
      <c r="C9894" s="93">
        <f>TEXT(B9894,"aaa")</f>
        <v/>
      </c>
      <c r="D9894" s="59" t="n"/>
      <c r="E9894" s="59" t="inlineStr">
        <is>
          <t>앰플</t>
        </is>
      </c>
      <c r="F9894" s="59" t="inlineStr">
        <is>
          <t>카페24</t>
        </is>
      </c>
      <c r="G9894" s="59" t="inlineStr">
        <is>
          <t>앰플 30ml  2set</t>
        </is>
      </c>
      <c r="H9894" s="59" t="n">
        <v>4</v>
      </c>
      <c r="I9894" s="59" t="n"/>
      <c r="J9894" s="59" t="n">
        <v>200801</v>
      </c>
      <c r="K9894" s="59" t="n"/>
      <c r="L9894" s="93" t="n">
        <v>192000</v>
      </c>
      <c r="M9894" s="93" t="n">
        <v>180768</v>
      </c>
      <c r="N9894" s="93" t="n">
        <v>27176</v>
      </c>
      <c r="O9894" s="148" t="n">
        <v>174545.4545454545</v>
      </c>
      <c r="P9894" s="93" t="inlineStr">
        <is>
          <t>카페24앰플앰플 30ml  2set200801</t>
        </is>
      </c>
    </row>
    <row r="9895" customFormat="1" s="93">
      <c r="B9895" s="127" t="n">
        <v>44111</v>
      </c>
      <c r="C9895" s="93">
        <f>TEXT(B9895,"aaa")</f>
        <v/>
      </c>
      <c r="D9895" s="59" t="n"/>
      <c r="E9895" s="59" t="inlineStr">
        <is>
          <t>수딩크림</t>
        </is>
      </c>
      <c r="F9895" s="59" t="inlineStr">
        <is>
          <t>카페24</t>
        </is>
      </c>
      <c r="G9895" s="59" t="inlineStr">
        <is>
          <t>수딩크림 100ml</t>
        </is>
      </c>
      <c r="H9895" s="59" t="n">
        <v>5</v>
      </c>
      <c r="I9895" s="59" t="n"/>
      <c r="J9895" s="59" t="n">
        <v>200801</v>
      </c>
      <c r="K9895" s="59" t="n"/>
      <c r="L9895" s="93" t="n">
        <v>190000</v>
      </c>
      <c r="M9895" s="93" t="n">
        <v>178885</v>
      </c>
      <c r="N9895" s="93" t="n">
        <v>15225</v>
      </c>
      <c r="O9895" s="148" t="n">
        <v>172727.2727272727</v>
      </c>
      <c r="P9895" s="93" t="inlineStr">
        <is>
          <t>카페24수딩크림수딩크림 100ml200801</t>
        </is>
      </c>
    </row>
    <row r="9896" customFormat="1" s="93">
      <c r="B9896" s="127" t="n">
        <v>44111</v>
      </c>
      <c r="C9896" s="93">
        <f>TEXT(B9896,"aaa")</f>
        <v/>
      </c>
      <c r="D9896" s="59" t="n"/>
      <c r="E9896" s="59" t="inlineStr">
        <is>
          <t>클렌징폼</t>
        </is>
      </c>
      <c r="F9896" s="59" t="inlineStr">
        <is>
          <t>카페24</t>
        </is>
      </c>
      <c r="G9896" s="59" t="inlineStr">
        <is>
          <t>클렌징폼 120ml</t>
        </is>
      </c>
      <c r="H9896" s="59" t="n">
        <v>13</v>
      </c>
      <c r="I9896" s="59" t="n"/>
      <c r="J9896" s="59" t="n">
        <v>200801</v>
      </c>
      <c r="K9896" s="59" t="n"/>
      <c r="L9896" s="93" t="n">
        <v>169000</v>
      </c>
      <c r="M9896" s="93" t="n">
        <v>159113.5</v>
      </c>
      <c r="N9896" s="93" t="n">
        <v>35750</v>
      </c>
      <c r="O9896" s="148" t="n">
        <v>153636.3636363636</v>
      </c>
      <c r="P9896" s="93" t="inlineStr">
        <is>
          <t>카페24클렌징폼클렌징폼 120ml200801</t>
        </is>
      </c>
    </row>
    <row r="9897" customFormat="1" s="93">
      <c r="B9897" s="127" t="n">
        <v>44111</v>
      </c>
      <c r="C9897" s="93">
        <f>TEXT(B9897,"aaa")</f>
        <v/>
      </c>
      <c r="D9897" s="59" t="n"/>
      <c r="E9897" s="59" t="inlineStr">
        <is>
          <t>클렌징폼</t>
        </is>
      </c>
      <c r="F9897" s="59" t="inlineStr">
        <is>
          <t>카페24</t>
        </is>
      </c>
      <c r="G9897" s="59" t="inlineStr">
        <is>
          <t>클렌징폼 120ml 2set</t>
        </is>
      </c>
      <c r="H9897" s="59" t="n">
        <v>4</v>
      </c>
      <c r="I9897" s="59" t="n"/>
      <c r="J9897" s="59" t="n">
        <v>200801</v>
      </c>
      <c r="K9897" s="59" t="n"/>
      <c r="L9897" s="93" t="n">
        <v>96000</v>
      </c>
      <c r="M9897" s="93" t="n">
        <v>90384</v>
      </c>
      <c r="N9897" s="93" t="n">
        <v>9840</v>
      </c>
      <c r="O9897" s="148" t="n">
        <v>87272.72727272726</v>
      </c>
      <c r="P9897" s="93" t="inlineStr">
        <is>
          <t>카페24클렌징폼클렌징폼 120ml 2set200801</t>
        </is>
      </c>
    </row>
    <row r="9898" customFormat="1" s="93">
      <c r="B9898" s="127" t="n">
        <v>44111</v>
      </c>
      <c r="C9898" s="93">
        <f>TEXT(B9898,"aaa")</f>
        <v/>
      </c>
      <c r="D9898" s="59" t="n"/>
      <c r="E9898" s="59" t="inlineStr">
        <is>
          <t>클렌징폼</t>
        </is>
      </c>
      <c r="F9898" s="59" t="inlineStr">
        <is>
          <t>카페24</t>
        </is>
      </c>
      <c r="G9898" s="59" t="inlineStr">
        <is>
          <t>클렌징폼 120ml 3set</t>
        </is>
      </c>
      <c r="H9898" s="59" t="n">
        <v>1</v>
      </c>
      <c r="I9898" s="59" t="n"/>
      <c r="J9898" s="59" t="n">
        <v>200801</v>
      </c>
      <c r="K9898" s="59" t="n"/>
      <c r="L9898" s="93" t="n">
        <v>33000</v>
      </c>
      <c r="M9898" s="93" t="n">
        <v>31069.5</v>
      </c>
      <c r="N9898" s="93" t="n">
        <v>3690</v>
      </c>
      <c r="O9898" s="148" t="n">
        <v>30000</v>
      </c>
      <c r="P9898" s="93" t="inlineStr">
        <is>
          <t>카페24클렌징폼클렌징폼 120ml 3set200801</t>
        </is>
      </c>
    </row>
    <row r="9899" customFormat="1" s="93">
      <c r="B9899" s="127" t="n">
        <v>44111</v>
      </c>
      <c r="C9899" s="93">
        <f>TEXT(B9899,"aaa")</f>
        <v/>
      </c>
      <c r="D9899" s="59" t="n"/>
      <c r="E9899" s="59" t="inlineStr">
        <is>
          <t>토너</t>
        </is>
      </c>
      <c r="F9899" s="59" t="inlineStr">
        <is>
          <t>화해</t>
        </is>
      </c>
      <c r="G9899" s="59" t="inlineStr">
        <is>
          <t>250ml</t>
        </is>
      </c>
      <c r="H9899" s="59" t="n">
        <v>2</v>
      </c>
      <c r="I9899" s="59" t="n"/>
      <c r="J9899" s="59" t="n">
        <v>200801</v>
      </c>
      <c r="K9899" s="59" t="n"/>
      <c r="L9899" s="93" t="n">
        <v>40000</v>
      </c>
      <c r="M9899" s="93" t="n">
        <v>28800</v>
      </c>
      <c r="N9899" s="93" t="n">
        <v>6160</v>
      </c>
      <c r="O9899" s="148" t="n">
        <v>36363.63636363636</v>
      </c>
      <c r="P9899" s="93" t="inlineStr">
        <is>
          <t>화해토너250ml200801</t>
        </is>
      </c>
    </row>
    <row r="9900" customFormat="1" s="93">
      <c r="B9900" s="127" t="n">
        <v>44112</v>
      </c>
      <c r="C9900" s="93">
        <f>TEXT(B9900,"aaa")</f>
        <v/>
      </c>
      <c r="E9900" s="93" t="inlineStr">
        <is>
          <t>토너</t>
        </is>
      </c>
      <c r="F9900" s="5" t="inlineStr">
        <is>
          <t>W컨셉</t>
        </is>
      </c>
      <c r="G9900" s="93" t="inlineStr">
        <is>
          <t>250ml 2set</t>
        </is>
      </c>
      <c r="H9900" s="93" t="n">
        <v>10</v>
      </c>
      <c r="J9900" s="93" t="n">
        <v>200801</v>
      </c>
      <c r="L9900" s="93" t="n">
        <v>350000</v>
      </c>
      <c r="M9900" s="93" t="n">
        <v>252000</v>
      </c>
      <c r="N9900" s="93" t="n">
        <v>61600</v>
      </c>
      <c r="O9900" s="148" t="n">
        <v>318181.8181818182</v>
      </c>
      <c r="P9900" s="93" t="inlineStr">
        <is>
          <t>W컨셉토너250ml 2set200801</t>
        </is>
      </c>
    </row>
    <row r="9901" customFormat="1" s="93">
      <c r="B9901" s="127" t="n">
        <v>44112</v>
      </c>
      <c r="C9901" s="93">
        <f>TEXT(B9901,"aaa")</f>
        <v/>
      </c>
      <c r="E9901" s="93" t="inlineStr">
        <is>
          <t>로션</t>
        </is>
      </c>
      <c r="F9901" s="5" t="inlineStr">
        <is>
          <t>글로우데이즈 시코르</t>
        </is>
      </c>
      <c r="G9901" s="93" t="inlineStr">
        <is>
          <t>로션 200ml</t>
        </is>
      </c>
      <c r="H9901" s="93" t="n">
        <v>5</v>
      </c>
      <c r="J9901" s="93" t="n">
        <v>200801</v>
      </c>
      <c r="L9901" s="93" t="n">
        <v>57275</v>
      </c>
      <c r="M9901" s="93" t="n">
        <v>57275</v>
      </c>
      <c r="N9901" s="93" t="n">
        <v>21690</v>
      </c>
      <c r="O9901" s="148" t="n">
        <v>52068.18181818182</v>
      </c>
      <c r="P9901" s="93" t="inlineStr">
        <is>
          <t>글로우데이즈 시코르로션로션 200ml200801</t>
        </is>
      </c>
    </row>
    <row r="9902" customFormat="1" s="93">
      <c r="B9902" s="127" t="n">
        <v>44112</v>
      </c>
      <c r="C9902" s="93">
        <f>TEXT(B9902,"aaa")</f>
        <v/>
      </c>
      <c r="E9902" s="93" t="inlineStr">
        <is>
          <t>클리어 패드</t>
        </is>
      </c>
      <c r="F9902" s="5" t="inlineStr">
        <is>
          <t>글로우데이즈 시코르</t>
        </is>
      </c>
      <c r="G9902" s="93" t="inlineStr">
        <is>
          <t>어성초 클리어패드 70P</t>
        </is>
      </c>
      <c r="H9902" s="93" t="n">
        <v>5</v>
      </c>
      <c r="J9902" s="93" t="n">
        <v>200801</v>
      </c>
      <c r="L9902" s="93" t="n">
        <v>57275</v>
      </c>
      <c r="M9902" s="93" t="n">
        <v>57275</v>
      </c>
      <c r="N9902" s="93" t="n">
        <v>25060</v>
      </c>
      <c r="O9902" s="148" t="n">
        <v>52068.18181818182</v>
      </c>
      <c r="P9902" s="93" t="inlineStr">
        <is>
          <t>글로우데이즈 시코르클리어 패드어성초 클리어패드 70P200801</t>
        </is>
      </c>
    </row>
    <row r="9903" customFormat="1" s="93">
      <c r="B9903" s="127" t="n">
        <v>44112</v>
      </c>
      <c r="C9903" s="93">
        <f>TEXT(B9903,"aaa")</f>
        <v/>
      </c>
      <c r="E9903" s="93" t="inlineStr">
        <is>
          <t>토너</t>
        </is>
      </c>
      <c r="F9903" s="5" t="inlineStr">
        <is>
          <t>스타일쉐어</t>
        </is>
      </c>
      <c r="G9903" s="93" t="inlineStr">
        <is>
          <t>250ml</t>
        </is>
      </c>
      <c r="H9903" s="93" t="n">
        <v>5</v>
      </c>
      <c r="J9903" s="93" t="n">
        <v>200801</v>
      </c>
      <c r="L9903" s="93" t="n">
        <v>100000</v>
      </c>
      <c r="M9903" s="93" t="n">
        <v>75000</v>
      </c>
      <c r="N9903" s="93" t="n">
        <v>15400</v>
      </c>
      <c r="O9903" s="148" t="n">
        <v>90909.0909090909</v>
      </c>
      <c r="P9903" s="93" t="inlineStr">
        <is>
          <t>스타일쉐어토너250ml200801</t>
        </is>
      </c>
    </row>
    <row r="9904" customFormat="1" s="93">
      <c r="B9904" s="127" t="n">
        <v>44112</v>
      </c>
      <c r="C9904" s="93">
        <f>TEXT(B9904,"aaa")</f>
        <v/>
      </c>
      <c r="E9904" s="93" t="inlineStr">
        <is>
          <t>로션</t>
        </is>
      </c>
      <c r="F9904" s="5" t="inlineStr">
        <is>
          <t>아누아 CS</t>
        </is>
      </c>
      <c r="G9904" s="93" t="inlineStr">
        <is>
          <t>로션 200ml</t>
        </is>
      </c>
      <c r="H9904" s="93" t="n">
        <v>20</v>
      </c>
      <c r="J9904" s="93" t="n">
        <v>200801</v>
      </c>
      <c r="L9904" s="93" t="n">
        <v>0</v>
      </c>
      <c r="M9904" s="93" t="n">
        <v>0</v>
      </c>
      <c r="N9904" s="93" t="n">
        <v>86760</v>
      </c>
      <c r="O9904" s="148" t="n">
        <v>0</v>
      </c>
      <c r="P9904" s="93" t="inlineStr">
        <is>
          <t>아누아 CS로션로션 200ml200801</t>
        </is>
      </c>
    </row>
    <row r="9905" customFormat="1" s="93">
      <c r="B9905" s="127" t="n">
        <v>44112</v>
      </c>
      <c r="C9905" s="93">
        <f>TEXT(B9905,"aaa")</f>
        <v/>
      </c>
      <c r="E9905" s="93" t="inlineStr">
        <is>
          <t>바디워시</t>
        </is>
      </c>
      <c r="F9905" s="5" t="inlineStr">
        <is>
          <t>아누아 CS</t>
        </is>
      </c>
      <c r="G9905" s="93" t="inlineStr">
        <is>
          <t>바디워시 500ml</t>
        </is>
      </c>
      <c r="H9905" s="93" t="n">
        <v>10</v>
      </c>
      <c r="J9905" s="93" t="n">
        <v>200801</v>
      </c>
      <c r="L9905" s="93" t="n">
        <v>0</v>
      </c>
      <c r="M9905" s="93" t="n">
        <v>0</v>
      </c>
      <c r="N9905" s="93" t="n">
        <v>40850</v>
      </c>
      <c r="O9905" s="148" t="n">
        <v>0</v>
      </c>
      <c r="P9905" s="93" t="inlineStr">
        <is>
          <t>아누아 CS바디워시바디워시 500ml200801</t>
        </is>
      </c>
    </row>
    <row r="9906" customFormat="1" s="93">
      <c r="B9906" s="127" t="n">
        <v>44112</v>
      </c>
      <c r="C9906" s="93">
        <f>TEXT(B9906,"aaa")</f>
        <v/>
      </c>
      <c r="E9906" s="93" t="inlineStr">
        <is>
          <t>토너</t>
        </is>
      </c>
      <c r="F9906" s="5" t="inlineStr">
        <is>
          <t>아누아 CS</t>
        </is>
      </c>
      <c r="G9906" s="93" t="inlineStr">
        <is>
          <t>250ml</t>
        </is>
      </c>
      <c r="H9906" s="93" t="n">
        <v>80</v>
      </c>
      <c r="J9906" s="93" t="n">
        <v>200801</v>
      </c>
      <c r="L9906" s="93" t="n">
        <v>0</v>
      </c>
      <c r="M9906" s="93" t="n">
        <v>0</v>
      </c>
      <c r="N9906" s="93" t="n">
        <v>246400</v>
      </c>
      <c r="O9906" s="148" t="n">
        <v>0</v>
      </c>
      <c r="P9906" s="93" t="inlineStr">
        <is>
          <t>아누아 CS토너250ml200801</t>
        </is>
      </c>
    </row>
    <row r="9907" customFormat="1" s="93">
      <c r="B9907" s="127" t="n">
        <v>44112</v>
      </c>
      <c r="C9907" s="93">
        <f>TEXT(B9907,"aaa")</f>
        <v/>
      </c>
      <c r="E9907" s="93" t="inlineStr">
        <is>
          <t>앰플</t>
        </is>
      </c>
      <c r="F9907" s="5" t="inlineStr">
        <is>
          <t>아누아 CS</t>
        </is>
      </c>
      <c r="G9907" s="93" t="inlineStr">
        <is>
          <t>앰플 30ml</t>
        </is>
      </c>
      <c r="H9907" s="93" t="n">
        <v>70</v>
      </c>
      <c r="J9907" s="93" t="n">
        <v>200801</v>
      </c>
      <c r="L9907" s="93" t="n">
        <v>0</v>
      </c>
      <c r="M9907" s="93" t="n">
        <v>0</v>
      </c>
      <c r="N9907" s="93" t="n">
        <v>237790</v>
      </c>
      <c r="O9907" s="148" t="n">
        <v>0</v>
      </c>
      <c r="P9907" s="93" t="inlineStr">
        <is>
          <t>아누아 CS앰플앰플 30ml200801</t>
        </is>
      </c>
    </row>
    <row r="9908" customFormat="1" s="93">
      <c r="B9908" s="127" t="n">
        <v>44112</v>
      </c>
      <c r="C9908" s="93">
        <f>TEXT(B9908,"aaa")</f>
        <v/>
      </c>
      <c r="E9908" s="93" t="inlineStr">
        <is>
          <t>마스크팩</t>
        </is>
      </c>
      <c r="F9908" s="5" t="inlineStr">
        <is>
          <t>아누아 CS</t>
        </is>
      </c>
      <c r="G9908" s="93" t="inlineStr">
        <is>
          <t>마스크팩 1매</t>
        </is>
      </c>
      <c r="H9908" s="93" t="n">
        <v>80</v>
      </c>
      <c r="J9908" s="93" t="n">
        <v>200801</v>
      </c>
      <c r="L9908" s="93" t="n">
        <v>0</v>
      </c>
      <c r="M9908" s="93" t="n">
        <v>0</v>
      </c>
      <c r="N9908" s="93" t="n">
        <v>31760</v>
      </c>
      <c r="O9908" s="148" t="n">
        <v>0</v>
      </c>
      <c r="P9908" s="93" t="inlineStr">
        <is>
          <t>아누아 CS마스크팩마스크팩 1매200801</t>
        </is>
      </c>
    </row>
    <row r="9909" customFormat="1" s="93">
      <c r="B9909" s="127" t="n">
        <v>44112</v>
      </c>
      <c r="C9909" s="93">
        <f>TEXT(B9909,"aaa")</f>
        <v/>
      </c>
      <c r="E9909" s="93" t="inlineStr">
        <is>
          <t>선크림</t>
        </is>
      </c>
      <c r="F9909" s="5" t="inlineStr">
        <is>
          <t>아누아 CS</t>
        </is>
      </c>
      <c r="G9909" s="93" t="inlineStr">
        <is>
          <t>선크림 50ml</t>
        </is>
      </c>
      <c r="H9909" s="93" t="n">
        <v>15</v>
      </c>
      <c r="J9909" s="93" t="n">
        <v>200801</v>
      </c>
      <c r="L9909" s="93" t="n">
        <v>0</v>
      </c>
      <c r="M9909" s="93" t="n">
        <v>0</v>
      </c>
      <c r="N9909" s="93" t="n">
        <v>35175</v>
      </c>
      <c r="O9909" s="148" t="n">
        <v>0</v>
      </c>
      <c r="P9909" s="93" t="inlineStr">
        <is>
          <t>아누아 CS선크림선크림 50ml200801</t>
        </is>
      </c>
    </row>
    <row r="9910" customFormat="1" s="93">
      <c r="B9910" s="127" t="n">
        <v>44112</v>
      </c>
      <c r="C9910" s="93">
        <f>TEXT(B9910,"aaa")</f>
        <v/>
      </c>
      <c r="E9910" s="93" t="inlineStr">
        <is>
          <t>수딩크림</t>
        </is>
      </c>
      <c r="F9910" s="5" t="inlineStr">
        <is>
          <t>아누아 CS</t>
        </is>
      </c>
      <c r="G9910" s="93" t="inlineStr">
        <is>
          <t>수딩크림 100ml</t>
        </is>
      </c>
      <c r="H9910" s="93" t="n">
        <v>20</v>
      </c>
      <c r="J9910" s="93" t="n">
        <v>200801</v>
      </c>
      <c r="L9910" s="93" t="n">
        <v>0</v>
      </c>
      <c r="M9910" s="93" t="n">
        <v>0</v>
      </c>
      <c r="N9910" s="93" t="n">
        <v>60900</v>
      </c>
      <c r="O9910" s="148" t="n">
        <v>0</v>
      </c>
      <c r="P9910" s="93" t="inlineStr">
        <is>
          <t>아누아 CS수딩크림수딩크림 100ml200801</t>
        </is>
      </c>
    </row>
    <row r="9911" customFormat="1" s="93">
      <c r="B9911" s="127" t="n">
        <v>44112</v>
      </c>
      <c r="C9911" s="93">
        <f>TEXT(B9911,"aaa")</f>
        <v/>
      </c>
      <c r="E9911" s="93" t="inlineStr">
        <is>
          <t>클렌징폼</t>
        </is>
      </c>
      <c r="F9911" s="5" t="inlineStr">
        <is>
          <t>아누아 CS</t>
        </is>
      </c>
      <c r="G9911" s="93" t="inlineStr">
        <is>
          <t>클렌징폼 120ml</t>
        </is>
      </c>
      <c r="H9911" s="93" t="n">
        <v>20</v>
      </c>
      <c r="J9911" s="93" t="n">
        <v>200801</v>
      </c>
      <c r="L9911" s="93" t="n">
        <v>0</v>
      </c>
      <c r="M9911" s="93" t="n">
        <v>0</v>
      </c>
      <c r="N9911" s="93" t="n">
        <v>55000</v>
      </c>
      <c r="O9911" s="148" t="n">
        <v>0</v>
      </c>
      <c r="P9911" s="93" t="inlineStr">
        <is>
          <t>아누아 CS클렌징폼클렌징폼 120ml200801</t>
        </is>
      </c>
    </row>
    <row r="9912" customFormat="1" s="93">
      <c r="B9912" s="127" t="n">
        <v>44112</v>
      </c>
      <c r="C9912" s="93">
        <f>TEXT(B9912,"aaa")</f>
        <v/>
      </c>
      <c r="E9912" s="93" t="inlineStr">
        <is>
          <t>머드크림마스크</t>
        </is>
      </c>
      <c r="F9912" s="5" t="inlineStr">
        <is>
          <t>아누아 CS</t>
        </is>
      </c>
      <c r="G9912" s="93" t="inlineStr">
        <is>
          <t>머드크림마스크 100ml</t>
        </is>
      </c>
      <c r="H9912" s="93" t="n">
        <v>30</v>
      </c>
      <c r="J9912" s="93" t="n">
        <v>200801</v>
      </c>
      <c r="L9912" s="93" t="n">
        <v>0</v>
      </c>
      <c r="M9912" s="93" t="n">
        <v>0</v>
      </c>
      <c r="N9912" s="93" t="n">
        <v>43260</v>
      </c>
      <c r="O9912" s="148" t="n">
        <v>0</v>
      </c>
      <c r="P9912" s="93" t="inlineStr">
        <is>
          <t>아누아 CS머드크림마스크머드크림마스크 100ml200801</t>
        </is>
      </c>
    </row>
    <row r="9913" customFormat="1" s="93">
      <c r="B9913" s="127" t="n">
        <v>44112</v>
      </c>
      <c r="C9913" s="93">
        <f>TEXT(B9913,"aaa")</f>
        <v/>
      </c>
      <c r="E9913" s="93" t="inlineStr">
        <is>
          <t>선크림</t>
        </is>
      </c>
      <c r="F9913" s="5" t="inlineStr">
        <is>
          <t>카페24</t>
        </is>
      </c>
      <c r="G9913" s="93" t="inlineStr">
        <is>
          <t>선크림 50ml  2set</t>
        </is>
      </c>
      <c r="H9913" s="93" t="n">
        <v>1</v>
      </c>
      <c r="J9913" s="93" t="n">
        <v>200801</v>
      </c>
      <c r="L9913" s="93" t="n">
        <v>35000</v>
      </c>
      <c r="M9913" s="93" t="n">
        <v>32952.5</v>
      </c>
      <c r="N9913" s="93" t="n">
        <v>4690</v>
      </c>
      <c r="O9913" s="148" t="n">
        <v>31818.18181818182</v>
      </c>
      <c r="P9913" s="93" t="inlineStr">
        <is>
          <t>카페24선크림선크림 50ml  2set200801</t>
        </is>
      </c>
    </row>
    <row r="9914" customFormat="1" s="93">
      <c r="B9914" s="127" t="n">
        <v>44112</v>
      </c>
      <c r="C9914" s="93">
        <f>TEXT(B9914,"aaa")</f>
        <v/>
      </c>
      <c r="E9914" s="93" t="inlineStr">
        <is>
          <t>어성초진정패키지</t>
        </is>
      </c>
      <c r="F9914" s="5" t="inlineStr">
        <is>
          <t>카페24</t>
        </is>
      </c>
      <c r="G9914" s="93" t="inlineStr">
        <is>
          <t>어성초 진정패키지세트</t>
        </is>
      </c>
      <c r="H9914" s="93" t="n">
        <v>5</v>
      </c>
      <c r="J9914" s="93" t="n">
        <v>200801</v>
      </c>
      <c r="L9914" s="93" t="n">
        <v>495000</v>
      </c>
      <c r="M9914" s="93" t="n">
        <v>466042.5</v>
      </c>
      <c r="N9914" s="93" t="n">
        <v>75685</v>
      </c>
      <c r="O9914" s="148" t="n">
        <v>449999.9999999999</v>
      </c>
      <c r="P9914" s="93" t="inlineStr">
        <is>
          <t>카페24어성초진정패키지어성초 진정패키지세트200801</t>
        </is>
      </c>
    </row>
    <row r="9915" customFormat="1" s="93">
      <c r="B9915" s="127" t="n">
        <v>44112</v>
      </c>
      <c r="C9915" s="93">
        <f>TEXT(B9915,"aaa")</f>
        <v/>
      </c>
      <c r="E9915" s="93" t="inlineStr">
        <is>
          <t>클리어 패드</t>
        </is>
      </c>
      <c r="F9915" s="5" t="inlineStr">
        <is>
          <t>카페24</t>
        </is>
      </c>
      <c r="G9915" s="93" t="inlineStr">
        <is>
          <t>어성초 77 클리어 패드 1개-20% off</t>
        </is>
      </c>
      <c r="H9915" s="93" t="n">
        <v>8</v>
      </c>
      <c r="J9915" s="93" t="n">
        <v>200801</v>
      </c>
      <c r="L9915" s="93" t="n">
        <v>179200</v>
      </c>
      <c r="M9915" s="93" t="n">
        <v>168716.8</v>
      </c>
      <c r="N9915" s="93" t="n">
        <v>40096</v>
      </c>
      <c r="O9915" s="148" t="n">
        <v>162909.0909090909</v>
      </c>
      <c r="P9915" s="93" t="inlineStr">
        <is>
          <t>카페24클리어 패드어성초 77 클리어 패드 1개-20% off200801</t>
        </is>
      </c>
    </row>
    <row r="9916" customFormat="1" s="93">
      <c r="B9916" s="127" t="n">
        <v>44112</v>
      </c>
      <c r="C9916" s="93">
        <f>TEXT(B9916,"aaa")</f>
        <v/>
      </c>
      <c r="E9916" s="93" t="inlineStr">
        <is>
          <t>클리어 패드</t>
        </is>
      </c>
      <c r="F9916" s="5" t="inlineStr">
        <is>
          <t>카페24</t>
        </is>
      </c>
      <c r="G9916" s="93" t="inlineStr">
        <is>
          <t>어성초 77 클리어 패드 2개-30% off</t>
        </is>
      </c>
      <c r="H9916" s="93" t="n">
        <v>8</v>
      </c>
      <c r="J9916" s="93" t="n">
        <v>200801</v>
      </c>
      <c r="L9916" s="93" t="n">
        <v>313600</v>
      </c>
      <c r="M9916" s="93" t="n">
        <v>295254.4</v>
      </c>
      <c r="N9916" s="93" t="n">
        <v>80192</v>
      </c>
      <c r="O9916" s="148" t="n">
        <v>285090.9090909091</v>
      </c>
      <c r="P9916" s="93" t="inlineStr">
        <is>
          <t>카페24클리어 패드어성초 77 클리어 패드 2개-30% off200801</t>
        </is>
      </c>
    </row>
    <row r="9917" customFormat="1" s="93">
      <c r="B9917" s="127" t="n">
        <v>44112</v>
      </c>
      <c r="C9917" s="93">
        <f>TEXT(B9917,"aaa")</f>
        <v/>
      </c>
      <c r="E9917" s="93" t="inlineStr">
        <is>
          <t>토너+패드 세트</t>
        </is>
      </c>
      <c r="F9917" s="5" t="inlineStr">
        <is>
          <t>카페24</t>
        </is>
      </c>
      <c r="G9917" s="93" t="inlineStr">
        <is>
          <t>좁쌀 진정 세트 토너+클리어 패드-30% off</t>
        </is>
      </c>
      <c r="H9917" s="93" t="n">
        <v>26</v>
      </c>
      <c r="J9917" s="93" t="n">
        <v>200801</v>
      </c>
      <c r="L9917" s="93" t="n">
        <v>964600</v>
      </c>
      <c r="M9917" s="93" t="n">
        <v>908170.9</v>
      </c>
      <c r="N9917" s="93" t="n">
        <v>210392</v>
      </c>
      <c r="O9917" s="148" t="n">
        <v>876909.0909090908</v>
      </c>
      <c r="P9917" s="93" t="inlineStr">
        <is>
          <t>카페24토너+패드 세트좁쌀 진정 세트 토너+클리어 패드-30% off200801</t>
        </is>
      </c>
    </row>
    <row r="9918" customFormat="1" s="93">
      <c r="B9918" s="127" t="n">
        <v>44112</v>
      </c>
      <c r="C9918" s="93">
        <f>TEXT(B9918,"aaa")</f>
        <v/>
      </c>
      <c r="E9918" s="93" t="inlineStr">
        <is>
          <t>수분 보충 세트</t>
        </is>
      </c>
      <c r="F9918" s="5" t="inlineStr">
        <is>
          <t>카페24</t>
        </is>
      </c>
      <c r="G9918" s="70" t="inlineStr">
        <is>
          <t>[20/09/28 부터] 어성초 77 토너 250ml + 어성초 70 로션 200ml -30%</t>
        </is>
      </c>
      <c r="H9918" s="93" t="n">
        <v>32</v>
      </c>
      <c r="J9918" s="93" t="n">
        <v>200801</v>
      </c>
      <c r="L9918" s="93" t="n">
        <v>1187200</v>
      </c>
      <c r="M9918" s="93" t="n">
        <v>1117748.8</v>
      </c>
      <c r="N9918" s="93" t="n">
        <v>237376</v>
      </c>
      <c r="O9918" s="148" t="n">
        <v>1079272.727272727</v>
      </c>
      <c r="P9918" s="93" t="inlineStr">
        <is>
          <t>카페24수분 보충 세트[20/09/28 부터] 어성초 77 토너 250ml + 어성초 70 로션 200ml -30%200801</t>
        </is>
      </c>
    </row>
    <row r="9919" customFormat="1" s="93">
      <c r="B9919" s="127" t="n">
        <v>44112</v>
      </c>
      <c r="C9919" s="93">
        <f>TEXT(B9919,"aaa")</f>
        <v/>
      </c>
      <c r="E9919" s="93" t="inlineStr">
        <is>
          <t>로션</t>
        </is>
      </c>
      <c r="F9919" s="5" t="inlineStr">
        <is>
          <t>카페24</t>
        </is>
      </c>
      <c r="G9919" s="93" t="inlineStr">
        <is>
          <t>어성초 70 데일리 릴리프 로션 1개 -20% off</t>
        </is>
      </c>
      <c r="H9919" s="93" t="n">
        <v>4</v>
      </c>
      <c r="J9919" s="93" t="n">
        <v>200801</v>
      </c>
      <c r="L9919" s="93" t="n">
        <v>89600</v>
      </c>
      <c r="M9919" s="93" t="n">
        <v>84358.39999999999</v>
      </c>
      <c r="N9919" s="93" t="n">
        <v>17352</v>
      </c>
      <c r="O9919" s="148" t="n">
        <v>81454.54545454544</v>
      </c>
      <c r="P9919" s="93" t="inlineStr">
        <is>
          <t>카페24로션어성초 70 데일리 릴리프 로션 1개 -20% off200801</t>
        </is>
      </c>
    </row>
    <row r="9920" customFormat="1" s="93">
      <c r="B9920" s="127" t="n">
        <v>44112</v>
      </c>
      <c r="C9920" s="93">
        <f>TEXT(B9920,"aaa")</f>
        <v/>
      </c>
      <c r="E9920" s="93" t="inlineStr">
        <is>
          <t>머드크림마스크</t>
        </is>
      </c>
      <c r="F9920" s="5" t="inlineStr">
        <is>
          <t>카페24</t>
        </is>
      </c>
      <c r="G9920" s="93" t="inlineStr">
        <is>
          <t>머드크림마스크 100ml</t>
        </is>
      </c>
      <c r="H9920" s="93" t="n">
        <v>3</v>
      </c>
      <c r="J9920" s="93" t="n">
        <v>200801</v>
      </c>
      <c r="L9920" s="93" t="n">
        <v>60000</v>
      </c>
      <c r="M9920" s="93" t="n">
        <v>56490</v>
      </c>
      <c r="N9920" s="93" t="n">
        <v>4326</v>
      </c>
      <c r="O9920" s="148" t="n">
        <v>54545.45454545454</v>
      </c>
      <c r="P9920" s="93" t="inlineStr">
        <is>
          <t>카페24머드크림마스크머드크림마스크 100ml200801</t>
        </is>
      </c>
    </row>
    <row r="9921" customFormat="1" s="93">
      <c r="B9921" s="127" t="n">
        <v>44112</v>
      </c>
      <c r="C9921" s="93">
        <f>TEXT(B9921,"aaa")</f>
        <v/>
      </c>
      <c r="E9921" s="93" t="inlineStr">
        <is>
          <t>머드크림마스크</t>
        </is>
      </c>
      <c r="F9921" s="5" t="inlineStr">
        <is>
          <t>카페24</t>
        </is>
      </c>
      <c r="G9921" s="93" t="inlineStr">
        <is>
          <t>머드크림마스크 100ml 2set</t>
        </is>
      </c>
      <c r="H9921" s="93" t="n">
        <v>2</v>
      </c>
      <c r="J9921" s="93" t="n">
        <v>200801</v>
      </c>
      <c r="L9921" s="93" t="n">
        <v>70000</v>
      </c>
      <c r="M9921" s="93" t="n">
        <v>65905</v>
      </c>
      <c r="N9921" s="93" t="n">
        <v>5768</v>
      </c>
      <c r="O9921" s="148" t="n">
        <v>63636.36363636363</v>
      </c>
      <c r="P9921" s="93" t="inlineStr">
        <is>
          <t>카페24머드크림마스크머드크림마스크 100ml 2set200801</t>
        </is>
      </c>
    </row>
    <row r="9922" customFormat="1" s="93">
      <c r="B9922" s="127" t="n">
        <v>44112</v>
      </c>
      <c r="C9922" s="93">
        <f>TEXT(B9922,"aaa")</f>
        <v/>
      </c>
      <c r="E9922" s="93" t="inlineStr">
        <is>
          <t>마스크팩</t>
        </is>
      </c>
      <c r="F9922" s="5" t="inlineStr">
        <is>
          <t>카페24</t>
        </is>
      </c>
      <c r="G9922" s="93" t="inlineStr">
        <is>
          <t>마스크팩 1매</t>
        </is>
      </c>
      <c r="H9922" s="93" t="n">
        <v>1</v>
      </c>
      <c r="J9922" s="93" t="n">
        <v>200801</v>
      </c>
      <c r="L9922" s="93" t="n">
        <v>4000</v>
      </c>
      <c r="M9922" s="93" t="n">
        <v>3766</v>
      </c>
      <c r="N9922" s="93" t="n">
        <v>397</v>
      </c>
      <c r="O9922" s="148" t="n">
        <v>3636.363636363636</v>
      </c>
      <c r="P9922" s="93" t="inlineStr">
        <is>
          <t>카페24마스크팩마스크팩 1매200801</t>
        </is>
      </c>
    </row>
    <row r="9923" customFormat="1" s="93">
      <c r="B9923" s="127" t="n">
        <v>44112</v>
      </c>
      <c r="C9923" s="93">
        <f>TEXT(B9923,"aaa")</f>
        <v/>
      </c>
      <c r="E9923" s="93" t="inlineStr">
        <is>
          <t>마스크팩</t>
        </is>
      </c>
      <c r="F9923" s="5" t="inlineStr">
        <is>
          <t>카페24</t>
        </is>
      </c>
      <c r="G9923" s="93" t="inlineStr">
        <is>
          <t>마스크팩 10매</t>
        </is>
      </c>
      <c r="H9923" s="93" t="n">
        <v>3</v>
      </c>
      <c r="J9923" s="93" t="n">
        <v>200801</v>
      </c>
      <c r="L9923" s="93" t="n">
        <v>60000</v>
      </c>
      <c r="M9923" s="93" t="n">
        <v>56490</v>
      </c>
      <c r="N9923" s="93" t="n">
        <v>11910</v>
      </c>
      <c r="O9923" s="148" t="n">
        <v>54545.45454545454</v>
      </c>
      <c r="P9923" s="93" t="inlineStr">
        <is>
          <t>카페24마스크팩마스크팩 10매200801</t>
        </is>
      </c>
    </row>
    <row r="9924" customFormat="1" s="93">
      <c r="B9924" s="127" t="n">
        <v>44112</v>
      </c>
      <c r="C9924" s="93">
        <f>TEXT(B9924,"aaa")</f>
        <v/>
      </c>
      <c r="E9924" s="93" t="inlineStr">
        <is>
          <t>토너</t>
        </is>
      </c>
      <c r="F9924" s="5" t="inlineStr">
        <is>
          <t>카페24</t>
        </is>
      </c>
      <c r="G9924" s="93" t="inlineStr">
        <is>
          <t>250ml</t>
        </is>
      </c>
      <c r="H9924" s="93" t="n">
        <v>33</v>
      </c>
      <c r="J9924" s="93" t="n">
        <v>200801</v>
      </c>
      <c r="L9924" s="93" t="n">
        <v>660000</v>
      </c>
      <c r="M9924" s="93" t="n">
        <v>621390</v>
      </c>
      <c r="N9924" s="93" t="n">
        <v>101640</v>
      </c>
      <c r="O9924" s="148" t="n">
        <v>600000</v>
      </c>
      <c r="P9924" s="93" t="inlineStr">
        <is>
          <t>카페24토너250ml200801</t>
        </is>
      </c>
    </row>
    <row r="9925" customFormat="1" s="93">
      <c r="B9925" s="127" t="n">
        <v>44112</v>
      </c>
      <c r="C9925" s="93">
        <f>TEXT(B9925,"aaa")</f>
        <v/>
      </c>
      <c r="E9925" s="93" t="inlineStr">
        <is>
          <t>토너</t>
        </is>
      </c>
      <c r="F9925" s="5" t="inlineStr">
        <is>
          <t>카페24</t>
        </is>
      </c>
      <c r="G9925" s="93" t="inlineStr">
        <is>
          <t>250ml 2set</t>
        </is>
      </c>
      <c r="H9925" s="93" t="n">
        <v>13</v>
      </c>
      <c r="J9925" s="93" t="n">
        <v>200801</v>
      </c>
      <c r="L9925" s="93" t="n">
        <v>455000</v>
      </c>
      <c r="M9925" s="93" t="n">
        <v>428382.5</v>
      </c>
      <c r="N9925" s="93" t="n">
        <v>80080</v>
      </c>
      <c r="O9925" s="148" t="n">
        <v>413636.3636363636</v>
      </c>
      <c r="P9925" s="93" t="inlineStr">
        <is>
          <t>카페24토너250ml 2set200801</t>
        </is>
      </c>
    </row>
    <row r="9926" customFormat="1" s="93">
      <c r="B9926" s="127" t="n">
        <v>44112</v>
      </c>
      <c r="C9926" s="93">
        <f>TEXT(B9926,"aaa")</f>
        <v/>
      </c>
      <c r="E9926" s="93" t="inlineStr">
        <is>
          <t>토너</t>
        </is>
      </c>
      <c r="F9926" s="5" t="inlineStr">
        <is>
          <t>카페24</t>
        </is>
      </c>
      <c r="G9926" s="93" t="inlineStr">
        <is>
          <t>500ml</t>
        </is>
      </c>
      <c r="H9926" s="93" t="n">
        <v>50</v>
      </c>
      <c r="J9926" s="93" t="n">
        <v>200801</v>
      </c>
      <c r="L9926" s="93" t="n">
        <v>1650000</v>
      </c>
      <c r="M9926" s="93" t="n">
        <v>1553475</v>
      </c>
      <c r="N9926" s="93" t="n">
        <v>216500</v>
      </c>
      <c r="O9926" s="148" t="n">
        <v>1500000</v>
      </c>
      <c r="P9926" s="93" t="inlineStr">
        <is>
          <t>카페24토너500ml200801</t>
        </is>
      </c>
    </row>
    <row r="9927" customFormat="1" s="93">
      <c r="B9927" s="127" t="n">
        <v>44112</v>
      </c>
      <c r="C9927" s="93">
        <f>TEXT(B9927,"aaa")</f>
        <v/>
      </c>
      <c r="E9927" s="93" t="inlineStr">
        <is>
          <t>토너</t>
        </is>
      </c>
      <c r="F9927" s="5" t="inlineStr">
        <is>
          <t>카페24</t>
        </is>
      </c>
      <c r="G9927" s="93" t="inlineStr">
        <is>
          <t>스킨팩 화장솜 60P</t>
        </is>
      </c>
      <c r="H9927" s="93" t="n">
        <v>39</v>
      </c>
      <c r="J9927" s="93" t="n">
        <v>200801</v>
      </c>
      <c r="L9927" s="93" t="n">
        <v>117000</v>
      </c>
      <c r="M9927" s="93" t="n">
        <v>110155.5</v>
      </c>
      <c r="N9927" s="93" t="n">
        <v>43290</v>
      </c>
      <c r="O9927" s="148" t="n">
        <v>106363.6363636364</v>
      </c>
      <c r="P9927" s="93" t="inlineStr">
        <is>
          <t>카페24토너스킨팩 화장솜 60P200801</t>
        </is>
      </c>
    </row>
    <row r="9928" customFormat="1" s="93">
      <c r="B9928" s="127" t="n">
        <v>44112</v>
      </c>
      <c r="C9928" s="93">
        <f>TEXT(B9928,"aaa")</f>
        <v/>
      </c>
      <c r="E9928" s="93" t="inlineStr">
        <is>
          <t>앰플</t>
        </is>
      </c>
      <c r="F9928" s="5" t="inlineStr">
        <is>
          <t>카페24</t>
        </is>
      </c>
      <c r="G9928" s="93" t="inlineStr">
        <is>
          <t>앰플 30ml</t>
        </is>
      </c>
      <c r="H9928" s="93" t="n">
        <v>18</v>
      </c>
      <c r="J9928" s="93" t="n">
        <v>200801</v>
      </c>
      <c r="L9928" s="93" t="n">
        <v>504000</v>
      </c>
      <c r="M9928" s="93" t="n">
        <v>474516</v>
      </c>
      <c r="N9928" s="93" t="n">
        <v>61146</v>
      </c>
      <c r="O9928" s="148" t="n">
        <v>458181.8181818181</v>
      </c>
      <c r="P9928" s="93" t="inlineStr">
        <is>
          <t>카페24앰플앰플 30ml200801</t>
        </is>
      </c>
    </row>
    <row r="9929" customFormat="1" s="93">
      <c r="B9929" s="127" t="n">
        <v>44112</v>
      </c>
      <c r="C9929" s="93">
        <f>TEXT(B9929,"aaa")</f>
        <v/>
      </c>
      <c r="E9929" s="93" t="inlineStr">
        <is>
          <t>앰플</t>
        </is>
      </c>
      <c r="F9929" s="5" t="inlineStr">
        <is>
          <t>카페24</t>
        </is>
      </c>
      <c r="G9929" s="93" t="inlineStr">
        <is>
          <t>앰플 30ml  2set</t>
        </is>
      </c>
      <c r="H9929" s="93" t="n">
        <v>1</v>
      </c>
      <c r="J9929" s="93" t="n">
        <v>200801</v>
      </c>
      <c r="L9929" s="93" t="n">
        <v>48000</v>
      </c>
      <c r="M9929" s="93" t="n">
        <v>45192</v>
      </c>
      <c r="N9929" s="93" t="n">
        <v>6794</v>
      </c>
      <c r="O9929" s="148" t="n">
        <v>43636.36363636363</v>
      </c>
      <c r="P9929" s="93" t="inlineStr">
        <is>
          <t>카페24앰플앰플 30ml  2set200801</t>
        </is>
      </c>
    </row>
    <row r="9930" customFormat="1" s="93">
      <c r="B9930" s="127" t="n">
        <v>44112</v>
      </c>
      <c r="C9930" s="93">
        <f>TEXT(B9930,"aaa")</f>
        <v/>
      </c>
      <c r="E9930" s="93" t="inlineStr">
        <is>
          <t>수딩크림</t>
        </is>
      </c>
      <c r="F9930" s="5" t="inlineStr">
        <is>
          <t>카페24</t>
        </is>
      </c>
      <c r="G9930" s="93" t="inlineStr">
        <is>
          <t>수딩크림 100ml</t>
        </is>
      </c>
      <c r="H9930" s="93" t="n">
        <v>8</v>
      </c>
      <c r="J9930" s="93" t="n">
        <v>200801</v>
      </c>
      <c r="L9930" s="93" t="n">
        <v>304000</v>
      </c>
      <c r="M9930" s="93" t="n">
        <v>286216</v>
      </c>
      <c r="N9930" s="93" t="n">
        <v>24360</v>
      </c>
      <c r="O9930" s="148" t="n">
        <v>276363.6363636364</v>
      </c>
      <c r="P9930" s="93" t="inlineStr">
        <is>
          <t>카페24수딩크림수딩크림 100ml200801</t>
        </is>
      </c>
    </row>
    <row r="9931" customFormat="1" s="93">
      <c r="B9931" s="127" t="n">
        <v>44112</v>
      </c>
      <c r="C9931" s="93">
        <f>TEXT(B9931,"aaa")</f>
        <v/>
      </c>
      <c r="E9931" s="93" t="inlineStr">
        <is>
          <t>클렌징폼</t>
        </is>
      </c>
      <c r="F9931" s="5" t="inlineStr">
        <is>
          <t>카페24</t>
        </is>
      </c>
      <c r="G9931" s="93" t="inlineStr">
        <is>
          <t>클렌징폼 120ml</t>
        </is>
      </c>
      <c r="H9931" s="93" t="n">
        <v>4</v>
      </c>
      <c r="J9931" s="93" t="n">
        <v>200801</v>
      </c>
      <c r="L9931" s="93" t="n">
        <v>52000</v>
      </c>
      <c r="M9931" s="93" t="n">
        <v>48958</v>
      </c>
      <c r="N9931" s="93" t="n">
        <v>11000</v>
      </c>
      <c r="O9931" s="148" t="n">
        <v>47272.72727272727</v>
      </c>
      <c r="P9931" s="93" t="inlineStr">
        <is>
          <t>카페24클렌징폼클렌징폼 120ml200801</t>
        </is>
      </c>
    </row>
    <row r="9932" customFormat="1" s="93">
      <c r="B9932" s="127" t="n">
        <v>44112</v>
      </c>
      <c r="C9932" s="93">
        <f>TEXT(B9932,"aaa")</f>
        <v/>
      </c>
      <c r="E9932" s="93" t="inlineStr">
        <is>
          <t>클렌징폼</t>
        </is>
      </c>
      <c r="F9932" s="5" t="inlineStr">
        <is>
          <t>카페24</t>
        </is>
      </c>
      <c r="G9932" s="93" t="inlineStr">
        <is>
          <t>클렌징폼 120ml 2set</t>
        </is>
      </c>
      <c r="H9932" s="93" t="n">
        <v>3</v>
      </c>
      <c r="J9932" s="93" t="n">
        <v>200801</v>
      </c>
      <c r="L9932" s="93" t="n">
        <v>72000</v>
      </c>
      <c r="M9932" s="93" t="n">
        <v>67788</v>
      </c>
      <c r="N9932" s="93" t="n">
        <v>7380</v>
      </c>
      <c r="O9932" s="148" t="n">
        <v>65454.54545454545</v>
      </c>
      <c r="P9932" s="93" t="inlineStr">
        <is>
          <t>카페24클렌징폼클렌징폼 120ml 2set200801</t>
        </is>
      </c>
    </row>
    <row r="9933" customFormat="1" s="93">
      <c r="B9933" s="127" t="n">
        <v>44112</v>
      </c>
      <c r="C9933" s="93">
        <f>TEXT(B9933,"aaa")</f>
        <v/>
      </c>
      <c r="E9933" s="93" t="inlineStr">
        <is>
          <t>앰플</t>
        </is>
      </c>
      <c r="F9933" s="5" t="inlineStr">
        <is>
          <t>화해</t>
        </is>
      </c>
      <c r="G9933" s="93" t="inlineStr">
        <is>
          <t>앰플 30ml</t>
        </is>
      </c>
      <c r="H9933" s="93" t="n">
        <v>1</v>
      </c>
      <c r="J9933" s="93" t="n">
        <v>200801</v>
      </c>
      <c r="L9933" s="93" t="n">
        <v>28000</v>
      </c>
      <c r="M9933" s="93" t="n">
        <v>20160</v>
      </c>
      <c r="N9933" s="93" t="n">
        <v>3397</v>
      </c>
      <c r="O9933" s="148" t="n">
        <v>25454.54545454545</v>
      </c>
      <c r="P9933" s="93" t="inlineStr">
        <is>
          <t>화해앰플앰플 30ml200801</t>
        </is>
      </c>
    </row>
    <row r="9934" customFormat="1" s="93">
      <c r="B9934" s="127" t="n">
        <v>44112</v>
      </c>
      <c r="C9934" s="93">
        <f>TEXT(B9934,"aaa")</f>
        <v/>
      </c>
      <c r="E9934" s="93" t="inlineStr">
        <is>
          <t>마스크팩</t>
        </is>
      </c>
      <c r="F9934" s="5" t="inlineStr">
        <is>
          <t>화해</t>
        </is>
      </c>
      <c r="G9934" s="93" t="inlineStr">
        <is>
          <t>마스크팩 1매</t>
        </is>
      </c>
      <c r="H9934" s="93" t="n">
        <v>1</v>
      </c>
      <c r="J9934" s="93" t="n">
        <v>200801</v>
      </c>
      <c r="L9934" s="93" t="n">
        <v>4000</v>
      </c>
      <c r="M9934" s="93" t="n">
        <v>2800</v>
      </c>
      <c r="N9934" s="93" t="n">
        <v>397</v>
      </c>
      <c r="O9934" s="148" t="n">
        <v>3636.363636363636</v>
      </c>
      <c r="P9934" s="93" t="inlineStr">
        <is>
          <t>화해마스크팩마스크팩 1매200801</t>
        </is>
      </c>
    </row>
    <row r="9935" customFormat="1" s="93">
      <c r="B9935" s="127" t="n">
        <v>44112</v>
      </c>
      <c r="C9935" s="93">
        <f>TEXT(B9935,"aaa")</f>
        <v/>
      </c>
      <c r="E9935" s="93" t="inlineStr">
        <is>
          <t>토너</t>
        </is>
      </c>
      <c r="F9935" s="5" t="inlineStr">
        <is>
          <t>화해</t>
        </is>
      </c>
      <c r="G9935" s="93" t="inlineStr">
        <is>
          <t>250ml</t>
        </is>
      </c>
      <c r="H9935" s="93" t="n">
        <v>4</v>
      </c>
      <c r="J9935" s="93" t="n">
        <v>200801</v>
      </c>
      <c r="L9935" s="93" t="n">
        <v>80000</v>
      </c>
      <c r="M9935" s="93" t="n">
        <v>57600</v>
      </c>
      <c r="N9935" s="93" t="n">
        <v>12320</v>
      </c>
      <c r="O9935" s="148" t="n">
        <v>72727.27272727272</v>
      </c>
      <c r="P9935" s="93" t="inlineStr">
        <is>
          <t>화해토너250ml200801</t>
        </is>
      </c>
    </row>
    <row r="9936" customFormat="1" s="93">
      <c r="B9936" s="127" t="n">
        <v>44113</v>
      </c>
      <c r="C9936" s="93">
        <f>TEXT(B9936,"aaa")</f>
        <v/>
      </c>
      <c r="E9936" s="93" t="inlineStr">
        <is>
          <t>토너</t>
        </is>
      </c>
      <c r="F9936" s="5" t="inlineStr">
        <is>
          <t>스타일쉐어</t>
        </is>
      </c>
      <c r="G9936" s="93" t="inlineStr">
        <is>
          <t>250ml</t>
        </is>
      </c>
      <c r="H9936" s="93" t="n">
        <v>2</v>
      </c>
      <c r="J9936" s="93" t="n">
        <v>200801</v>
      </c>
      <c r="L9936" s="93" t="n">
        <v>40000</v>
      </c>
      <c r="M9936" s="93" t="n">
        <v>30000</v>
      </c>
      <c r="N9936" s="93" t="n">
        <v>6160</v>
      </c>
      <c r="O9936" s="148" t="n">
        <v>36363.63636363636</v>
      </c>
      <c r="P9936" s="93" t="inlineStr">
        <is>
          <t>스타일쉐어토너250ml200801</t>
        </is>
      </c>
    </row>
    <row r="9937" customFormat="1" s="93">
      <c r="B9937" s="127" t="n">
        <v>44113</v>
      </c>
      <c r="C9937" s="93">
        <f>TEXT(B9937,"aaa")</f>
        <v/>
      </c>
      <c r="E9937" s="93" t="inlineStr">
        <is>
          <t>선크림</t>
        </is>
      </c>
      <c r="F9937" s="5" t="inlineStr">
        <is>
          <t>카페24</t>
        </is>
      </c>
      <c r="G9937" s="93" t="inlineStr">
        <is>
          <t>선크림 50ml</t>
        </is>
      </c>
      <c r="H9937" s="93" t="n">
        <v>3</v>
      </c>
      <c r="J9937" s="93" t="n">
        <v>200801</v>
      </c>
      <c r="L9937" s="93" t="n">
        <v>60000</v>
      </c>
      <c r="M9937" s="93" t="n">
        <v>56490</v>
      </c>
      <c r="N9937" s="93" t="n">
        <v>7035</v>
      </c>
      <c r="O9937" s="148" t="n">
        <v>54545.45454545454</v>
      </c>
      <c r="P9937" s="93" t="inlineStr">
        <is>
          <t>카페24선크림선크림 50ml200801</t>
        </is>
      </c>
    </row>
    <row r="9938" customFormat="1" s="93">
      <c r="B9938" s="127" t="n">
        <v>44113</v>
      </c>
      <c r="C9938" s="93">
        <f>TEXT(B9938,"aaa")</f>
        <v/>
      </c>
      <c r="E9938" s="93" t="inlineStr">
        <is>
          <t>선크림</t>
        </is>
      </c>
      <c r="F9938" s="5" t="inlineStr">
        <is>
          <t>카페24</t>
        </is>
      </c>
      <c r="G9938" s="93" t="inlineStr">
        <is>
          <t>선크림 50ml  2set</t>
        </is>
      </c>
      <c r="H9938" s="93" t="n">
        <v>2</v>
      </c>
      <c r="J9938" s="93" t="n">
        <v>200801</v>
      </c>
      <c r="L9938" s="93" t="n">
        <v>70000</v>
      </c>
      <c r="M9938" s="93" t="n">
        <v>65905</v>
      </c>
      <c r="N9938" s="93" t="n">
        <v>9380</v>
      </c>
      <c r="O9938" s="148" t="n">
        <v>63636.36363636363</v>
      </c>
      <c r="P9938" s="93" t="inlineStr">
        <is>
          <t>카페24선크림선크림 50ml  2set200801</t>
        </is>
      </c>
    </row>
    <row r="9939" customFormat="1" s="93">
      <c r="B9939" s="127" t="n">
        <v>44113</v>
      </c>
      <c r="C9939" s="93">
        <f>TEXT(B9939,"aaa")</f>
        <v/>
      </c>
      <c r="E9939" s="93" t="inlineStr">
        <is>
          <t>어성초진정패키지</t>
        </is>
      </c>
      <c r="F9939" s="5" t="inlineStr">
        <is>
          <t>카페24</t>
        </is>
      </c>
      <c r="G9939" s="93" t="inlineStr">
        <is>
          <t>어성초 진정패키지세트</t>
        </is>
      </c>
      <c r="H9939" s="93" t="n">
        <v>5</v>
      </c>
      <c r="J9939" s="93" t="n">
        <v>200801</v>
      </c>
      <c r="L9939" s="93" t="n">
        <v>495000</v>
      </c>
      <c r="M9939" s="93" t="n">
        <v>466042.5</v>
      </c>
      <c r="N9939" s="93" t="n">
        <v>75685</v>
      </c>
      <c r="O9939" s="148" t="n">
        <v>449999.9999999999</v>
      </c>
      <c r="P9939" s="93" t="inlineStr">
        <is>
          <t>카페24어성초진정패키지어성초 진정패키지세트200801</t>
        </is>
      </c>
    </row>
    <row r="9940" customFormat="1" s="93">
      <c r="B9940" s="127" t="n">
        <v>44113</v>
      </c>
      <c r="C9940" s="93">
        <f>TEXT(B9940,"aaa")</f>
        <v/>
      </c>
      <c r="E9940" s="93" t="inlineStr">
        <is>
          <t>클리어 패드</t>
        </is>
      </c>
      <c r="F9940" s="5" t="inlineStr">
        <is>
          <t>카페24</t>
        </is>
      </c>
      <c r="G9940" s="93" t="inlineStr">
        <is>
          <t>어성초 77 클리어 패드 1개-20% off</t>
        </is>
      </c>
      <c r="H9940" s="93" t="n">
        <v>9</v>
      </c>
      <c r="J9940" s="93" t="n">
        <v>200801</v>
      </c>
      <c r="L9940" s="93" t="n">
        <v>201600</v>
      </c>
      <c r="M9940" s="93" t="n">
        <v>189806.4</v>
      </c>
      <c r="N9940" s="93" t="n">
        <v>45108</v>
      </c>
      <c r="O9940" s="148" t="n">
        <v>183272.7272727273</v>
      </c>
      <c r="P9940" s="93" t="inlineStr">
        <is>
          <t>카페24클리어 패드어성초 77 클리어 패드 1개-20% off200801</t>
        </is>
      </c>
    </row>
    <row r="9941" customFormat="1" s="93">
      <c r="B9941" s="127" t="n">
        <v>44113</v>
      </c>
      <c r="C9941" s="93">
        <f>TEXT(B9941,"aaa")</f>
        <v/>
      </c>
      <c r="E9941" s="93" t="inlineStr">
        <is>
          <t>클리어 패드</t>
        </is>
      </c>
      <c r="F9941" s="5" t="inlineStr">
        <is>
          <t>카페24</t>
        </is>
      </c>
      <c r="G9941" s="93" t="inlineStr">
        <is>
          <t>어성초 77 클리어 패드 2개-30% off</t>
        </is>
      </c>
      <c r="H9941" s="93" t="n">
        <v>6</v>
      </c>
      <c r="J9941" s="93" t="n">
        <v>200801</v>
      </c>
      <c r="L9941" s="93" t="n">
        <v>235200</v>
      </c>
      <c r="M9941" s="93" t="n">
        <v>221440.8</v>
      </c>
      <c r="N9941" s="93" t="n">
        <v>60144</v>
      </c>
      <c r="O9941" s="148" t="n">
        <v>213818.1818181818</v>
      </c>
      <c r="P9941" s="93" t="inlineStr">
        <is>
          <t>카페24클리어 패드어성초 77 클리어 패드 2개-30% off200801</t>
        </is>
      </c>
    </row>
    <row r="9942" customFormat="1" s="93">
      <c r="B9942" s="127" t="n">
        <v>44113</v>
      </c>
      <c r="C9942" s="93">
        <f>TEXT(B9942,"aaa")</f>
        <v/>
      </c>
      <c r="E9942" s="93" t="inlineStr">
        <is>
          <t>토너+패드 세트</t>
        </is>
      </c>
      <c r="F9942" s="5" t="inlineStr">
        <is>
          <t>카페24</t>
        </is>
      </c>
      <c r="G9942" s="93" t="inlineStr">
        <is>
          <t>좁쌀 진정 세트 토너+클리어 패드-30% off</t>
        </is>
      </c>
      <c r="H9942" s="93" t="n">
        <v>3</v>
      </c>
      <c r="J9942" s="93" t="n">
        <v>200801</v>
      </c>
      <c r="L9942" s="93" t="n">
        <v>111300</v>
      </c>
      <c r="M9942" s="93" t="n">
        <v>104788.95</v>
      </c>
      <c r="N9942" s="93" t="n">
        <v>24276</v>
      </c>
      <c r="O9942" s="148" t="n">
        <v>101181.8181818182</v>
      </c>
      <c r="P9942" s="93" t="inlineStr">
        <is>
          <t>카페24토너+패드 세트좁쌀 진정 세트 토너+클리어 패드-30% off200801</t>
        </is>
      </c>
    </row>
    <row r="9943" customFormat="1" s="93">
      <c r="B9943" s="127" t="n">
        <v>44113</v>
      </c>
      <c r="C9943" s="93">
        <f>TEXT(B9943,"aaa")</f>
        <v/>
      </c>
      <c r="E9943" s="93" t="inlineStr">
        <is>
          <t>수분 보충 세트</t>
        </is>
      </c>
      <c r="F9943" s="5" t="inlineStr">
        <is>
          <t>카페24</t>
        </is>
      </c>
      <c r="G9943" s="93" t="inlineStr">
        <is>
          <t>[20/09/28 부터] 어성초 77 토너 250ml + 어성초 70 로션 200ml -30%</t>
        </is>
      </c>
      <c r="H9943" s="93" t="n">
        <v>23</v>
      </c>
      <c r="J9943" s="93" t="n">
        <v>200801</v>
      </c>
      <c r="L9943" s="93" t="n">
        <v>853300</v>
      </c>
      <c r="M9943" s="93" t="n">
        <v>803381.95</v>
      </c>
      <c r="N9943" s="93" t="n">
        <v>170614</v>
      </c>
      <c r="O9943" s="148" t="n">
        <v>775727.2727272727</v>
      </c>
      <c r="P9943" s="93" t="inlineStr">
        <is>
          <t>카페24수분 보충 세트[20/09/28 부터] 어성초 77 토너 250ml + 어성초 70 로션 200ml -30%200801</t>
        </is>
      </c>
    </row>
    <row r="9944" customFormat="1" s="93">
      <c r="B9944" s="127" t="n">
        <v>44113</v>
      </c>
      <c r="C9944" s="93">
        <f>TEXT(B9944,"aaa")</f>
        <v/>
      </c>
      <c r="E9944" s="93" t="inlineStr">
        <is>
          <t>로션</t>
        </is>
      </c>
      <c r="F9944" s="5" t="inlineStr">
        <is>
          <t>카페24</t>
        </is>
      </c>
      <c r="G9944" s="93" t="inlineStr">
        <is>
          <t>어성초 70 데일리 릴리프 로션 1개 -20% off</t>
        </is>
      </c>
      <c r="H9944" s="93" t="n">
        <v>1</v>
      </c>
      <c r="J9944" s="93" t="n">
        <v>200801</v>
      </c>
      <c r="L9944" s="93" t="n">
        <v>22400</v>
      </c>
      <c r="M9944" s="93" t="n">
        <v>21089.6</v>
      </c>
      <c r="N9944" s="93" t="n">
        <v>4338</v>
      </c>
      <c r="O9944" s="148" t="n">
        <v>20363.63636363636</v>
      </c>
      <c r="P9944" s="93" t="inlineStr">
        <is>
          <t>카페24로션어성초 70 데일리 릴리프 로션 1개 -20% off200801</t>
        </is>
      </c>
    </row>
    <row r="9945" customFormat="1" s="93">
      <c r="B9945" s="127" t="n">
        <v>44113</v>
      </c>
      <c r="C9945" s="93">
        <f>TEXT(B9945,"aaa")</f>
        <v/>
      </c>
      <c r="E9945" s="93" t="inlineStr">
        <is>
          <t>머드크림마스크</t>
        </is>
      </c>
      <c r="F9945" s="5" t="inlineStr">
        <is>
          <t>카페24</t>
        </is>
      </c>
      <c r="G9945" s="93" t="inlineStr">
        <is>
          <t>머드크림마스크 100ml</t>
        </is>
      </c>
      <c r="H9945" s="93" t="n">
        <v>4</v>
      </c>
      <c r="J9945" s="93" t="n">
        <v>200801</v>
      </c>
      <c r="L9945" s="93" t="n">
        <v>80000</v>
      </c>
      <c r="M9945" s="93" t="n">
        <v>75320</v>
      </c>
      <c r="N9945" s="93" t="n">
        <v>5768</v>
      </c>
      <c r="O9945" s="148" t="n">
        <v>72727.27272727272</v>
      </c>
      <c r="P9945" s="93" t="inlineStr">
        <is>
          <t>카페24머드크림마스크머드크림마스크 100ml200801</t>
        </is>
      </c>
    </row>
    <row r="9946" customFormat="1" s="93">
      <c r="B9946" s="127" t="n">
        <v>44113</v>
      </c>
      <c r="C9946" s="93">
        <f>TEXT(B9946,"aaa")</f>
        <v/>
      </c>
      <c r="E9946" s="93" t="inlineStr">
        <is>
          <t>마스크팩</t>
        </is>
      </c>
      <c r="F9946" s="5" t="inlineStr">
        <is>
          <t>카페24</t>
        </is>
      </c>
      <c r="G9946" s="93" t="inlineStr">
        <is>
          <t>마스크팩 10매</t>
        </is>
      </c>
      <c r="H9946" s="93" t="n">
        <v>1</v>
      </c>
      <c r="J9946" s="93" t="n">
        <v>200801</v>
      </c>
      <c r="L9946" s="93" t="n">
        <v>20000</v>
      </c>
      <c r="M9946" s="93" t="n">
        <v>18830</v>
      </c>
      <c r="N9946" s="93" t="n">
        <v>3970</v>
      </c>
      <c r="O9946" s="148" t="n">
        <v>18181.81818181818</v>
      </c>
      <c r="P9946" s="93" t="inlineStr">
        <is>
          <t>카페24마스크팩마스크팩 10매200801</t>
        </is>
      </c>
    </row>
    <row r="9947" customFormat="1" s="93">
      <c r="B9947" s="127" t="n">
        <v>44113</v>
      </c>
      <c r="C9947" s="93">
        <f>TEXT(B9947,"aaa")</f>
        <v/>
      </c>
      <c r="E9947" s="93" t="inlineStr">
        <is>
          <t>토너</t>
        </is>
      </c>
      <c r="F9947" s="5" t="inlineStr">
        <is>
          <t>카페24</t>
        </is>
      </c>
      <c r="G9947" s="93" t="inlineStr">
        <is>
          <t>250ml</t>
        </is>
      </c>
      <c r="H9947" s="93" t="n">
        <v>34</v>
      </c>
      <c r="J9947" s="93" t="n">
        <v>200801</v>
      </c>
      <c r="L9947" s="93" t="n">
        <v>680000</v>
      </c>
      <c r="M9947" s="93" t="n">
        <v>640220</v>
      </c>
      <c r="N9947" s="93" t="n">
        <v>104720</v>
      </c>
      <c r="O9947" s="148" t="n">
        <v>618181.8181818181</v>
      </c>
      <c r="P9947" s="93" t="inlineStr">
        <is>
          <t>카페24토너250ml200801</t>
        </is>
      </c>
    </row>
    <row r="9948" customFormat="1" s="93">
      <c r="B9948" s="127" t="n">
        <v>44113</v>
      </c>
      <c r="C9948" s="93">
        <f>TEXT(B9948,"aaa")</f>
        <v/>
      </c>
      <c r="E9948" s="93" t="inlineStr">
        <is>
          <t>토너</t>
        </is>
      </c>
      <c r="F9948" s="5" t="inlineStr">
        <is>
          <t>카페24</t>
        </is>
      </c>
      <c r="G9948" s="93" t="inlineStr">
        <is>
          <t>250ml 2set</t>
        </is>
      </c>
      <c r="H9948" s="93" t="n">
        <v>10</v>
      </c>
      <c r="J9948" s="93" t="n">
        <v>200801</v>
      </c>
      <c r="L9948" s="93" t="n">
        <v>350000</v>
      </c>
      <c r="M9948" s="93" t="n">
        <v>329525</v>
      </c>
      <c r="N9948" s="93" t="n">
        <v>61600</v>
      </c>
      <c r="O9948" s="148" t="n">
        <v>318181.8181818182</v>
      </c>
      <c r="P9948" s="93" t="inlineStr">
        <is>
          <t>카페24토너250ml 2set200801</t>
        </is>
      </c>
    </row>
    <row r="9949" customFormat="1" s="93">
      <c r="B9949" s="127" t="n">
        <v>44113</v>
      </c>
      <c r="C9949" s="93">
        <f>TEXT(B9949,"aaa")</f>
        <v/>
      </c>
      <c r="E9949" s="93" t="inlineStr">
        <is>
          <t>토너</t>
        </is>
      </c>
      <c r="F9949" s="5" t="inlineStr">
        <is>
          <t>카페24</t>
        </is>
      </c>
      <c r="G9949" s="93" t="inlineStr">
        <is>
          <t>500ml</t>
        </is>
      </c>
      <c r="H9949" s="93" t="n">
        <v>38</v>
      </c>
      <c r="J9949" s="93" t="n">
        <v>200801</v>
      </c>
      <c r="L9949" s="93" t="n">
        <v>1254000</v>
      </c>
      <c r="M9949" s="93" t="n">
        <v>1180641</v>
      </c>
      <c r="N9949" s="93" t="n">
        <v>164540</v>
      </c>
      <c r="O9949" s="148" t="n">
        <v>1140000</v>
      </c>
      <c r="P9949" s="93" t="inlineStr">
        <is>
          <t>카페24토너500ml200801</t>
        </is>
      </c>
    </row>
    <row r="9950" customFormat="1" s="93">
      <c r="B9950" s="127" t="n">
        <v>44113</v>
      </c>
      <c r="C9950" s="93">
        <f>TEXT(B9950,"aaa")</f>
        <v/>
      </c>
      <c r="E9950" s="93" t="inlineStr">
        <is>
          <t>토너</t>
        </is>
      </c>
      <c r="F9950" s="5" t="inlineStr">
        <is>
          <t>카페24</t>
        </is>
      </c>
      <c r="G9950" s="93" t="inlineStr">
        <is>
          <t>스킨팩 화장솜 60P</t>
        </is>
      </c>
      <c r="H9950" s="93" t="n">
        <v>17</v>
      </c>
      <c r="J9950" s="93" t="n">
        <v>200801</v>
      </c>
      <c r="L9950" s="93" t="n">
        <v>51000</v>
      </c>
      <c r="M9950" s="93" t="n">
        <v>48016.5</v>
      </c>
      <c r="N9950" s="93" t="n">
        <v>18870</v>
      </c>
      <c r="O9950" s="148" t="n">
        <v>46363.63636363636</v>
      </c>
      <c r="P9950" s="93" t="inlineStr">
        <is>
          <t>카페24토너스킨팩 화장솜 60P200801</t>
        </is>
      </c>
    </row>
    <row r="9951" customFormat="1" s="93">
      <c r="B9951" s="127" t="n">
        <v>44113</v>
      </c>
      <c r="C9951" s="93">
        <f>TEXT(B9951,"aaa")</f>
        <v/>
      </c>
      <c r="E9951" s="93" t="inlineStr">
        <is>
          <t>앰플</t>
        </is>
      </c>
      <c r="F9951" s="5" t="inlineStr">
        <is>
          <t>카페24</t>
        </is>
      </c>
      <c r="G9951" s="93" t="inlineStr">
        <is>
          <t>앰플 30ml</t>
        </is>
      </c>
      <c r="H9951" s="93" t="n">
        <v>16</v>
      </c>
      <c r="J9951" s="93" t="n">
        <v>200801</v>
      </c>
      <c r="L9951" s="93" t="n">
        <v>448000</v>
      </c>
      <c r="M9951" s="93" t="n">
        <v>421792</v>
      </c>
      <c r="N9951" s="93" t="n">
        <v>54352</v>
      </c>
      <c r="O9951" s="148" t="n">
        <v>407272.7272727272</v>
      </c>
      <c r="P9951" s="93" t="inlineStr">
        <is>
          <t>카페24앰플앰플 30ml200801</t>
        </is>
      </c>
    </row>
    <row r="9952" customFormat="1" s="93">
      <c r="B9952" s="127" t="n">
        <v>44113</v>
      </c>
      <c r="C9952" s="93">
        <f>TEXT(B9952,"aaa")</f>
        <v/>
      </c>
      <c r="E9952" s="93" t="inlineStr">
        <is>
          <t>앰플</t>
        </is>
      </c>
      <c r="F9952" s="5" t="inlineStr">
        <is>
          <t>카페24</t>
        </is>
      </c>
      <c r="G9952" s="93" t="inlineStr">
        <is>
          <t>앰플 30ml  2set</t>
        </is>
      </c>
      <c r="H9952" s="93" t="n">
        <v>4</v>
      </c>
      <c r="J9952" s="93" t="n">
        <v>200801</v>
      </c>
      <c r="L9952" s="93" t="n">
        <v>192000</v>
      </c>
      <c r="M9952" s="93" t="n">
        <v>180768</v>
      </c>
      <c r="N9952" s="93" t="n">
        <v>27176</v>
      </c>
      <c r="O9952" s="148" t="n">
        <v>174545.4545454545</v>
      </c>
      <c r="P9952" s="93" t="inlineStr">
        <is>
          <t>카페24앰플앰플 30ml  2set200801</t>
        </is>
      </c>
    </row>
    <row r="9953" customFormat="1" s="93">
      <c r="B9953" s="127" t="n">
        <v>44113</v>
      </c>
      <c r="C9953" s="93">
        <f>TEXT(B9953,"aaa")</f>
        <v/>
      </c>
      <c r="E9953" s="93" t="inlineStr">
        <is>
          <t>수딩크림</t>
        </is>
      </c>
      <c r="F9953" s="5" t="inlineStr">
        <is>
          <t>카페24</t>
        </is>
      </c>
      <c r="G9953" s="93" t="inlineStr">
        <is>
          <t>수딩크림 100ml</t>
        </is>
      </c>
      <c r="H9953" s="93" t="n">
        <v>5</v>
      </c>
      <c r="J9953" s="93" t="n">
        <v>200801</v>
      </c>
      <c r="L9953" s="93" t="n">
        <v>190000</v>
      </c>
      <c r="M9953" s="93" t="n">
        <v>178885</v>
      </c>
      <c r="N9953" s="93" t="n">
        <v>15225</v>
      </c>
      <c r="O9953" s="148" t="n">
        <v>172727.2727272727</v>
      </c>
      <c r="P9953" s="93" t="inlineStr">
        <is>
          <t>카페24수딩크림수딩크림 100ml200801</t>
        </is>
      </c>
    </row>
    <row r="9954" customFormat="1" s="93">
      <c r="B9954" s="127" t="n">
        <v>44113</v>
      </c>
      <c r="C9954" s="93">
        <f>TEXT(B9954,"aaa")</f>
        <v/>
      </c>
      <c r="E9954" s="93" t="inlineStr">
        <is>
          <t>클렌징폼</t>
        </is>
      </c>
      <c r="F9954" s="5" t="inlineStr">
        <is>
          <t>카페24</t>
        </is>
      </c>
      <c r="G9954" s="93" t="inlineStr">
        <is>
          <t>클렌징폼 120ml</t>
        </is>
      </c>
      <c r="H9954" s="93" t="n">
        <v>7</v>
      </c>
      <c r="J9954" s="93" t="n">
        <v>200801</v>
      </c>
      <c r="L9954" s="93" t="n">
        <v>91000</v>
      </c>
      <c r="M9954" s="93" t="n">
        <v>85676.5</v>
      </c>
      <c r="N9954" s="93" t="n">
        <v>19250</v>
      </c>
      <c r="O9954" s="148" t="n">
        <v>82727.27272727272</v>
      </c>
      <c r="P9954" s="93" t="inlineStr">
        <is>
          <t>카페24클렌징폼클렌징폼 120ml200801</t>
        </is>
      </c>
    </row>
    <row r="9955" customFormat="1" s="93">
      <c r="B9955" s="127" t="n">
        <v>44113</v>
      </c>
      <c r="C9955" s="93">
        <f>TEXT(B9955,"aaa")</f>
        <v/>
      </c>
      <c r="E9955" s="93" t="inlineStr">
        <is>
          <t>클렌징폼</t>
        </is>
      </c>
      <c r="F9955" s="5" t="inlineStr">
        <is>
          <t>카페24</t>
        </is>
      </c>
      <c r="G9955" s="93" t="inlineStr">
        <is>
          <t>클렌징폼 120ml 2set</t>
        </is>
      </c>
      <c r="H9955" s="93" t="n">
        <v>2</v>
      </c>
      <c r="J9955" s="93" t="n">
        <v>200801</v>
      </c>
      <c r="L9955" s="93" t="n">
        <v>48000</v>
      </c>
      <c r="M9955" s="93" t="n">
        <v>45192</v>
      </c>
      <c r="N9955" s="93" t="n">
        <v>4920</v>
      </c>
      <c r="O9955" s="148" t="n">
        <v>43636.36363636363</v>
      </c>
      <c r="P9955" s="93" t="inlineStr">
        <is>
          <t>카페24클렌징폼클렌징폼 120ml 2set200801</t>
        </is>
      </c>
    </row>
    <row r="9956" customFormat="1" s="93">
      <c r="B9956" s="127" t="n">
        <v>44113</v>
      </c>
      <c r="C9956" s="93">
        <f>TEXT(B9956,"aaa")</f>
        <v/>
      </c>
      <c r="E9956" s="93" t="inlineStr">
        <is>
          <t>바디워시</t>
        </is>
      </c>
      <c r="F9956" s="5" t="inlineStr">
        <is>
          <t>카페24</t>
        </is>
      </c>
      <c r="G9956" s="93" t="inlineStr">
        <is>
          <t>바디워시 1개 -30% off</t>
        </is>
      </c>
      <c r="H9956" s="93" t="n">
        <v>1</v>
      </c>
      <c r="J9956" s="93" t="n">
        <v>200801</v>
      </c>
      <c r="L9956" s="93" t="n">
        <v>18200</v>
      </c>
      <c r="M9956" s="93" t="n">
        <v>17135.3</v>
      </c>
      <c r="N9956" s="93" t="n">
        <v>4085</v>
      </c>
      <c r="O9956" s="148" t="n">
        <v>16545.45454545454</v>
      </c>
      <c r="P9956" s="93" t="inlineStr">
        <is>
          <t>카페24바디워시바디워시 1개 -30% off200801</t>
        </is>
      </c>
    </row>
    <row r="9957" customFormat="1" s="93">
      <c r="B9957" s="127" t="n">
        <v>44113</v>
      </c>
      <c r="C9957" s="93">
        <f>TEXT(B9957,"aaa")</f>
        <v/>
      </c>
      <c r="E9957" s="93" t="inlineStr">
        <is>
          <t>토너</t>
        </is>
      </c>
      <c r="F9957" s="5" t="inlineStr">
        <is>
          <t>화해</t>
        </is>
      </c>
      <c r="G9957" s="93" t="inlineStr">
        <is>
          <t>250ml</t>
        </is>
      </c>
      <c r="H9957" s="93" t="n">
        <v>6</v>
      </c>
      <c r="J9957" s="93" t="n">
        <v>200801</v>
      </c>
      <c r="L9957" s="93" t="n">
        <v>120000</v>
      </c>
      <c r="M9957" s="93" t="n">
        <v>86400</v>
      </c>
      <c r="N9957" s="93" t="n">
        <v>18480</v>
      </c>
      <c r="O9957" s="148" t="n">
        <v>109090.9090909091</v>
      </c>
      <c r="P9957" s="93" t="inlineStr">
        <is>
          <t>화해토너250ml200801</t>
        </is>
      </c>
    </row>
    <row r="9958" customFormat="1" s="93">
      <c r="B9958" s="127" t="n">
        <v>44114</v>
      </c>
      <c r="C9958" s="93">
        <f>TEXT(B9958,"aaa")</f>
        <v/>
      </c>
      <c r="E9958" s="93" t="inlineStr">
        <is>
          <t>토너</t>
        </is>
      </c>
      <c r="F9958" s="5" t="inlineStr">
        <is>
          <t>스타일쉐어</t>
        </is>
      </c>
      <c r="G9958" s="93" t="inlineStr">
        <is>
          <t>250ml</t>
        </is>
      </c>
      <c r="H9958" s="93" t="n">
        <v>7</v>
      </c>
      <c r="J9958" s="93" t="n">
        <v>200801</v>
      </c>
      <c r="L9958" s="93" t="n">
        <v>140000</v>
      </c>
      <c r="M9958" s="93" t="n">
        <v>105000</v>
      </c>
      <c r="N9958" s="93" t="n">
        <v>21560</v>
      </c>
      <c r="O9958" s="148" t="n">
        <v>127272.7272727273</v>
      </c>
      <c r="P9958" s="93" t="inlineStr">
        <is>
          <t>스타일쉐어토너250ml200801</t>
        </is>
      </c>
    </row>
    <row r="9959" customFormat="1" s="93">
      <c r="B9959" s="127" t="n">
        <v>44114</v>
      </c>
      <c r="C9959" s="93">
        <f>TEXT(B9959,"aaa")</f>
        <v/>
      </c>
      <c r="E9959" s="93" t="inlineStr">
        <is>
          <t>선크림</t>
        </is>
      </c>
      <c r="F9959" s="5" t="inlineStr">
        <is>
          <t>카페24</t>
        </is>
      </c>
      <c r="G9959" s="93" t="inlineStr">
        <is>
          <t>선크림 50ml</t>
        </is>
      </c>
      <c r="H9959" s="93" t="n">
        <v>2</v>
      </c>
      <c r="J9959" s="93" t="n">
        <v>200801</v>
      </c>
      <c r="L9959" s="93" t="n">
        <v>40000</v>
      </c>
      <c r="M9959" s="93" t="n">
        <v>37660</v>
      </c>
      <c r="N9959" s="93" t="n">
        <v>4690</v>
      </c>
      <c r="O9959" s="148" t="n">
        <v>36363.63636363636</v>
      </c>
      <c r="P9959" s="93" t="inlineStr">
        <is>
          <t>카페24선크림선크림 50ml200801</t>
        </is>
      </c>
    </row>
    <row r="9960" customFormat="1" s="93">
      <c r="B9960" s="127" t="n">
        <v>44114</v>
      </c>
      <c r="C9960" s="93">
        <f>TEXT(B9960,"aaa")</f>
        <v/>
      </c>
      <c r="E9960" s="93" t="inlineStr">
        <is>
          <t>선크림</t>
        </is>
      </c>
      <c r="F9960" s="5" t="inlineStr">
        <is>
          <t>카페24</t>
        </is>
      </c>
      <c r="G9960" s="93" t="inlineStr">
        <is>
          <t>선크림 50ml  2set</t>
        </is>
      </c>
      <c r="H9960" s="93" t="n">
        <v>2</v>
      </c>
      <c r="J9960" s="93" t="n">
        <v>200801</v>
      </c>
      <c r="L9960" s="93" t="n">
        <v>70000</v>
      </c>
      <c r="M9960" s="93" t="n">
        <v>65905</v>
      </c>
      <c r="N9960" s="93" t="n">
        <v>9380</v>
      </c>
      <c r="O9960" s="148" t="n">
        <v>63636.36363636363</v>
      </c>
      <c r="P9960" s="93" t="inlineStr">
        <is>
          <t>카페24선크림선크림 50ml  2set200801</t>
        </is>
      </c>
    </row>
    <row r="9961" customFormat="1" s="93">
      <c r="B9961" s="127" t="n">
        <v>44114</v>
      </c>
      <c r="C9961" s="93">
        <f>TEXT(B9961,"aaa")</f>
        <v/>
      </c>
      <c r="E9961" s="93" t="inlineStr">
        <is>
          <t>어성초진정패키지</t>
        </is>
      </c>
      <c r="F9961" s="5" t="inlineStr">
        <is>
          <t>카페24</t>
        </is>
      </c>
      <c r="G9961" s="93" t="inlineStr">
        <is>
          <t>어성초 진정패키지세트</t>
        </is>
      </c>
      <c r="H9961" s="93" t="n">
        <v>1</v>
      </c>
      <c r="J9961" s="93" t="n">
        <v>200801</v>
      </c>
      <c r="L9961" s="93" t="n">
        <v>99000</v>
      </c>
      <c r="M9961" s="93" t="n">
        <v>93208.5</v>
      </c>
      <c r="N9961" s="93" t="n">
        <v>15137</v>
      </c>
      <c r="O9961" s="148" t="n">
        <v>90000</v>
      </c>
      <c r="P9961" s="93" t="inlineStr">
        <is>
          <t>카페24어성초진정패키지어성초 진정패키지세트200801</t>
        </is>
      </c>
    </row>
    <row r="9962" customFormat="1" s="93">
      <c r="B9962" s="127" t="n">
        <v>44114</v>
      </c>
      <c r="C9962" s="93">
        <f>TEXT(B9962,"aaa")</f>
        <v/>
      </c>
      <c r="E9962" s="93" t="inlineStr">
        <is>
          <t>클리어 패드</t>
        </is>
      </c>
      <c r="F9962" s="5" t="inlineStr">
        <is>
          <t>카페24</t>
        </is>
      </c>
      <c r="G9962" s="93" t="inlineStr">
        <is>
          <t>어성초 77 클리어 패드 1개-20% off</t>
        </is>
      </c>
      <c r="H9962" s="93" t="n">
        <v>12</v>
      </c>
      <c r="J9962" s="93" t="n">
        <v>200801</v>
      </c>
      <c r="L9962" s="93" t="n">
        <v>268800</v>
      </c>
      <c r="M9962" s="93" t="n">
        <v>253075.2</v>
      </c>
      <c r="N9962" s="93" t="n">
        <v>60144</v>
      </c>
      <c r="O9962" s="148" t="n">
        <v>244363.6363636364</v>
      </c>
      <c r="P9962" s="93" t="inlineStr">
        <is>
          <t>카페24클리어 패드어성초 77 클리어 패드 1개-20% off200801</t>
        </is>
      </c>
    </row>
    <row r="9963" customFormat="1" s="93">
      <c r="B9963" s="127" t="n">
        <v>44114</v>
      </c>
      <c r="C9963" s="93">
        <f>TEXT(B9963,"aaa")</f>
        <v/>
      </c>
      <c r="E9963" s="93" t="inlineStr">
        <is>
          <t>클리어 패드</t>
        </is>
      </c>
      <c r="F9963" s="5" t="inlineStr">
        <is>
          <t>카페24</t>
        </is>
      </c>
      <c r="G9963" s="93" t="inlineStr">
        <is>
          <t>어성초 77 클리어 패드 2개-30% off</t>
        </is>
      </c>
      <c r="H9963" s="93" t="n">
        <v>1</v>
      </c>
      <c r="J9963" s="93" t="n">
        <v>200801</v>
      </c>
      <c r="L9963" s="93" t="n">
        <v>39200</v>
      </c>
      <c r="M9963" s="93" t="n">
        <v>36906.8</v>
      </c>
      <c r="N9963" s="93" t="n">
        <v>10024</v>
      </c>
      <c r="O9963" s="148" t="n">
        <v>35636.36363636363</v>
      </c>
      <c r="P9963" s="93" t="inlineStr">
        <is>
          <t>카페24클리어 패드어성초 77 클리어 패드 2개-30% off200801</t>
        </is>
      </c>
    </row>
    <row r="9964" customFormat="1" s="93">
      <c r="B9964" s="127" t="n">
        <v>44114</v>
      </c>
      <c r="C9964" s="93">
        <f>TEXT(B9964,"aaa")</f>
        <v/>
      </c>
      <c r="E9964" s="93" t="inlineStr">
        <is>
          <t>토너+패드 세트</t>
        </is>
      </c>
      <c r="F9964" s="5" t="inlineStr">
        <is>
          <t>카페24</t>
        </is>
      </c>
      <c r="G9964" s="93" t="inlineStr">
        <is>
          <t>좁쌀 진정 세트 토너+클리어 패드-30% off</t>
        </is>
      </c>
      <c r="H9964" s="93" t="n">
        <v>4</v>
      </c>
      <c r="J9964" s="93" t="n">
        <v>200801</v>
      </c>
      <c r="L9964" s="93" t="n">
        <v>148400</v>
      </c>
      <c r="M9964" s="93" t="n">
        <v>139718.6</v>
      </c>
      <c r="N9964" s="93" t="n">
        <v>32368</v>
      </c>
      <c r="O9964" s="148" t="n">
        <v>134909.0909090909</v>
      </c>
      <c r="P9964" s="93" t="inlineStr">
        <is>
          <t>카페24토너+패드 세트좁쌀 진정 세트 토너+클리어 패드-30% off200801</t>
        </is>
      </c>
    </row>
    <row r="9965" customFormat="1" s="93">
      <c r="B9965" s="127" t="n">
        <v>44114</v>
      </c>
      <c r="C9965" s="93">
        <f>TEXT(B9965,"aaa")</f>
        <v/>
      </c>
      <c r="E9965" s="93" t="inlineStr">
        <is>
          <t>수분 보충 세트</t>
        </is>
      </c>
      <c r="F9965" s="5" t="inlineStr">
        <is>
          <t>카페24</t>
        </is>
      </c>
      <c r="G9965" s="93" t="inlineStr">
        <is>
          <t>[20/09/28 부터] 어성초 77 토너 250ml + 어성초 70 로션 200ml -30%</t>
        </is>
      </c>
      <c r="H9965" s="93" t="n">
        <v>19</v>
      </c>
      <c r="J9965" s="93" t="n">
        <v>200801</v>
      </c>
      <c r="L9965" s="93" t="n">
        <v>704900</v>
      </c>
      <c r="M9965" s="93" t="n">
        <v>663663.35</v>
      </c>
      <c r="N9965" s="93" t="n">
        <v>140942</v>
      </c>
      <c r="O9965" s="148" t="n">
        <v>640818.1818181818</v>
      </c>
      <c r="P9965" s="93" t="inlineStr">
        <is>
          <t>카페24수분 보충 세트[20/09/28 부터] 어성초 77 토너 250ml + 어성초 70 로션 200ml -30%200801</t>
        </is>
      </c>
    </row>
    <row r="9966" customFormat="1" s="93">
      <c r="B9966" s="127" t="n">
        <v>44114</v>
      </c>
      <c r="C9966" s="93">
        <f>TEXT(B9966,"aaa")</f>
        <v/>
      </c>
      <c r="E9966" s="93" t="inlineStr">
        <is>
          <t>로션</t>
        </is>
      </c>
      <c r="F9966" s="5" t="inlineStr">
        <is>
          <t>카페24</t>
        </is>
      </c>
      <c r="G9966" s="93" t="inlineStr">
        <is>
          <t>어성초 70 데일리 릴리프 로션 1개 -20% off</t>
        </is>
      </c>
      <c r="H9966" s="93" t="n">
        <v>5</v>
      </c>
      <c r="J9966" s="93" t="n">
        <v>200801</v>
      </c>
      <c r="L9966" s="93" t="n">
        <v>112000</v>
      </c>
      <c r="M9966" s="93" t="n">
        <v>105448</v>
      </c>
      <c r="N9966" s="93" t="n">
        <v>21690</v>
      </c>
      <c r="O9966" s="148" t="n">
        <v>101818.1818181818</v>
      </c>
      <c r="P9966" s="93" t="inlineStr">
        <is>
          <t>카페24로션어성초 70 데일리 릴리프 로션 1개 -20% off200801</t>
        </is>
      </c>
    </row>
    <row r="9967" customFormat="1" s="93">
      <c r="B9967" s="127" t="n">
        <v>44114</v>
      </c>
      <c r="C9967" s="93">
        <f>TEXT(B9967,"aaa")</f>
        <v/>
      </c>
      <c r="E9967" s="93" t="inlineStr">
        <is>
          <t>머드크림마스크</t>
        </is>
      </c>
      <c r="F9967" s="5" t="inlineStr">
        <is>
          <t>카페24</t>
        </is>
      </c>
      <c r="G9967" s="93" t="inlineStr">
        <is>
          <t>머드크림마스크 100ml</t>
        </is>
      </c>
      <c r="H9967" s="93" t="n">
        <v>4</v>
      </c>
      <c r="J9967" s="93" t="n">
        <v>200801</v>
      </c>
      <c r="L9967" s="93" t="n">
        <v>80000</v>
      </c>
      <c r="M9967" s="93" t="n">
        <v>75320</v>
      </c>
      <c r="N9967" s="93" t="n">
        <v>5768</v>
      </c>
      <c r="O9967" s="148" t="n">
        <v>72727.27272727272</v>
      </c>
      <c r="P9967" s="93" t="inlineStr">
        <is>
          <t>카페24머드크림마스크머드크림마스크 100ml200801</t>
        </is>
      </c>
    </row>
    <row r="9968" customFormat="1" s="93">
      <c r="B9968" s="127" t="n">
        <v>44114</v>
      </c>
      <c r="C9968" s="93">
        <f>TEXT(B9968,"aaa")</f>
        <v/>
      </c>
      <c r="E9968" s="93" t="inlineStr">
        <is>
          <t>토너</t>
        </is>
      </c>
      <c r="F9968" s="5" t="inlineStr">
        <is>
          <t>카페24</t>
        </is>
      </c>
      <c r="G9968" s="93" t="inlineStr">
        <is>
          <t>250ml</t>
        </is>
      </c>
      <c r="H9968" s="93" t="n">
        <v>21</v>
      </c>
      <c r="J9968" s="93" t="n">
        <v>200801</v>
      </c>
      <c r="L9968" s="93" t="n">
        <v>420000</v>
      </c>
      <c r="M9968" s="93" t="n">
        <v>395430</v>
      </c>
      <c r="N9968" s="93" t="n">
        <v>64680</v>
      </c>
      <c r="O9968" s="148" t="n">
        <v>381818.1818181818</v>
      </c>
      <c r="P9968" s="93" t="inlineStr">
        <is>
          <t>카페24토너250ml200801</t>
        </is>
      </c>
    </row>
    <row r="9969" customFormat="1" s="93">
      <c r="B9969" s="127" t="n">
        <v>44114</v>
      </c>
      <c r="C9969" s="93">
        <f>TEXT(B9969,"aaa")</f>
        <v/>
      </c>
      <c r="E9969" s="93" t="inlineStr">
        <is>
          <t>토너</t>
        </is>
      </c>
      <c r="F9969" s="5" t="inlineStr">
        <is>
          <t>카페24</t>
        </is>
      </c>
      <c r="G9969" s="93" t="inlineStr">
        <is>
          <t>250ml 2set</t>
        </is>
      </c>
      <c r="H9969" s="93" t="n">
        <v>10</v>
      </c>
      <c r="J9969" s="93" t="n">
        <v>200801</v>
      </c>
      <c r="L9969" s="93" t="n">
        <v>350000</v>
      </c>
      <c r="M9969" s="93" t="n">
        <v>329525</v>
      </c>
      <c r="N9969" s="93" t="n">
        <v>61600</v>
      </c>
      <c r="O9969" s="148" t="n">
        <v>318181.8181818182</v>
      </c>
      <c r="P9969" s="93" t="inlineStr">
        <is>
          <t>카페24토너250ml 2set200801</t>
        </is>
      </c>
    </row>
    <row r="9970" customFormat="1" s="93">
      <c r="B9970" s="127" t="n">
        <v>44114</v>
      </c>
      <c r="C9970" s="93">
        <f>TEXT(B9970,"aaa")</f>
        <v/>
      </c>
      <c r="E9970" s="93" t="inlineStr">
        <is>
          <t>토너</t>
        </is>
      </c>
      <c r="F9970" s="5" t="inlineStr">
        <is>
          <t>카페24</t>
        </is>
      </c>
      <c r="G9970" s="93" t="inlineStr">
        <is>
          <t>500ml</t>
        </is>
      </c>
      <c r="H9970" s="93" t="n">
        <v>42</v>
      </c>
      <c r="J9970" s="93" t="n">
        <v>200801</v>
      </c>
      <c r="L9970" s="93" t="n">
        <v>1386000</v>
      </c>
      <c r="M9970" s="93" t="n">
        <v>1304919</v>
      </c>
      <c r="N9970" s="93" t="n">
        <v>181860</v>
      </c>
      <c r="O9970" s="148" t="n">
        <v>1260000</v>
      </c>
      <c r="P9970" s="93" t="inlineStr">
        <is>
          <t>카페24토너500ml200801</t>
        </is>
      </c>
    </row>
    <row r="9971" customFormat="1" s="93">
      <c r="B9971" s="127" t="n">
        <v>44114</v>
      </c>
      <c r="C9971" s="93">
        <f>TEXT(B9971,"aaa")</f>
        <v/>
      </c>
      <c r="E9971" s="93" t="inlineStr">
        <is>
          <t>토너</t>
        </is>
      </c>
      <c r="F9971" s="5" t="inlineStr">
        <is>
          <t>카페24</t>
        </is>
      </c>
      <c r="G9971" s="93" t="inlineStr">
        <is>
          <t>스킨팩 화장솜 60P</t>
        </is>
      </c>
      <c r="H9971" s="93" t="n">
        <v>19</v>
      </c>
      <c r="J9971" s="93" t="n">
        <v>200801</v>
      </c>
      <c r="L9971" s="93" t="n">
        <v>57000</v>
      </c>
      <c r="M9971" s="93" t="n">
        <v>53665.5</v>
      </c>
      <c r="N9971" s="93" t="n">
        <v>21090</v>
      </c>
      <c r="O9971" s="148" t="n">
        <v>51818.18181818182</v>
      </c>
      <c r="P9971" s="93" t="inlineStr">
        <is>
          <t>카페24토너스킨팩 화장솜 60P200801</t>
        </is>
      </c>
    </row>
    <row r="9972" customFormat="1" s="93">
      <c r="B9972" s="127" t="n">
        <v>44114</v>
      </c>
      <c r="C9972" s="93">
        <f>TEXT(B9972,"aaa")</f>
        <v/>
      </c>
      <c r="E9972" s="93" t="inlineStr">
        <is>
          <t>앰플</t>
        </is>
      </c>
      <c r="F9972" s="5" t="inlineStr">
        <is>
          <t>카페24</t>
        </is>
      </c>
      <c r="G9972" s="93" t="inlineStr">
        <is>
          <t>앰플 30ml</t>
        </is>
      </c>
      <c r="H9972" s="93" t="n">
        <v>17</v>
      </c>
      <c r="J9972" s="93" t="n">
        <v>200801</v>
      </c>
      <c r="L9972" s="93" t="n">
        <v>476000</v>
      </c>
      <c r="M9972" s="93" t="n">
        <v>448154</v>
      </c>
      <c r="N9972" s="93" t="n">
        <v>57749</v>
      </c>
      <c r="O9972" s="148" t="n">
        <v>432727.2727272727</v>
      </c>
      <c r="P9972" s="93" t="inlineStr">
        <is>
          <t>카페24앰플앰플 30ml200801</t>
        </is>
      </c>
    </row>
    <row r="9973" customFormat="1" s="93">
      <c r="B9973" s="127" t="n">
        <v>44114</v>
      </c>
      <c r="C9973" s="93">
        <f>TEXT(B9973,"aaa")</f>
        <v/>
      </c>
      <c r="E9973" s="93" t="inlineStr">
        <is>
          <t>앰플</t>
        </is>
      </c>
      <c r="F9973" s="5" t="inlineStr">
        <is>
          <t>카페24</t>
        </is>
      </c>
      <c r="G9973" s="93" t="inlineStr">
        <is>
          <t>앰플 30ml  2set</t>
        </is>
      </c>
      <c r="H9973" s="93" t="n">
        <v>2</v>
      </c>
      <c r="J9973" s="93" t="n">
        <v>200801</v>
      </c>
      <c r="L9973" s="93" t="n">
        <v>96000</v>
      </c>
      <c r="M9973" s="93" t="n">
        <v>90384</v>
      </c>
      <c r="N9973" s="93" t="n">
        <v>13588</v>
      </c>
      <c r="O9973" s="148" t="n">
        <v>87272.72727272726</v>
      </c>
      <c r="P9973" s="93" t="inlineStr">
        <is>
          <t>카페24앰플앰플 30ml  2set200801</t>
        </is>
      </c>
    </row>
    <row r="9974" customFormat="1" s="93">
      <c r="B9974" s="127" t="n">
        <v>44114</v>
      </c>
      <c r="C9974" s="93">
        <f>TEXT(B9974,"aaa")</f>
        <v/>
      </c>
      <c r="E9974" s="93" t="inlineStr">
        <is>
          <t>수딩크림</t>
        </is>
      </c>
      <c r="F9974" s="5" t="inlineStr">
        <is>
          <t>카페24</t>
        </is>
      </c>
      <c r="G9974" s="93" t="inlineStr">
        <is>
          <t>수딩크림 100ml</t>
        </is>
      </c>
      <c r="H9974" s="93" t="n">
        <v>3</v>
      </c>
      <c r="J9974" s="93" t="n">
        <v>200801</v>
      </c>
      <c r="L9974" s="93" t="n">
        <v>114000</v>
      </c>
      <c r="M9974" s="93" t="n">
        <v>107331</v>
      </c>
      <c r="N9974" s="93" t="n">
        <v>9135</v>
      </c>
      <c r="O9974" s="148" t="n">
        <v>103636.3636363636</v>
      </c>
      <c r="P9974" s="93" t="inlineStr">
        <is>
          <t>카페24수딩크림수딩크림 100ml200801</t>
        </is>
      </c>
    </row>
    <row r="9975" customFormat="1" s="93">
      <c r="B9975" s="127" t="n">
        <v>44114</v>
      </c>
      <c r="C9975" s="93">
        <f>TEXT(B9975,"aaa")</f>
        <v/>
      </c>
      <c r="E9975" s="93" t="inlineStr">
        <is>
          <t>클렌징폼</t>
        </is>
      </c>
      <c r="F9975" s="5" t="inlineStr">
        <is>
          <t>카페24</t>
        </is>
      </c>
      <c r="G9975" s="93" t="inlineStr">
        <is>
          <t>클렌징폼 120ml</t>
        </is>
      </c>
      <c r="H9975" s="93" t="n">
        <v>3</v>
      </c>
      <c r="J9975" s="93" t="n">
        <v>200801</v>
      </c>
      <c r="L9975" s="93" t="n">
        <v>39000</v>
      </c>
      <c r="M9975" s="93" t="n">
        <v>36718.5</v>
      </c>
      <c r="N9975" s="93" t="n">
        <v>8250</v>
      </c>
      <c r="O9975" s="148" t="n">
        <v>35454.54545454545</v>
      </c>
      <c r="P9975" s="93" t="inlineStr">
        <is>
          <t>카페24클렌징폼클렌징폼 120ml200801</t>
        </is>
      </c>
    </row>
    <row r="9976" customFormat="1" s="93">
      <c r="B9976" s="127" t="n">
        <v>44114</v>
      </c>
      <c r="C9976" s="93">
        <f>TEXT(B9976,"aaa")</f>
        <v/>
      </c>
      <c r="E9976" s="93" t="inlineStr">
        <is>
          <t>클렌징폼</t>
        </is>
      </c>
      <c r="F9976" s="5" t="inlineStr">
        <is>
          <t>카페24</t>
        </is>
      </c>
      <c r="G9976" s="93" t="inlineStr">
        <is>
          <t>클렌징폼 120ml 2set</t>
        </is>
      </c>
      <c r="H9976" s="93" t="n">
        <v>1</v>
      </c>
      <c r="J9976" s="93" t="n">
        <v>200801</v>
      </c>
      <c r="L9976" s="93" t="n">
        <v>24000</v>
      </c>
      <c r="M9976" s="93" t="n">
        <v>22596</v>
      </c>
      <c r="N9976" s="93" t="n">
        <v>2460</v>
      </c>
      <c r="O9976" s="148" t="n">
        <v>21818.18181818182</v>
      </c>
      <c r="P9976" s="93" t="inlineStr">
        <is>
          <t>카페24클렌징폼클렌징폼 120ml 2set200801</t>
        </is>
      </c>
    </row>
    <row r="9977" customFormat="1" s="93">
      <c r="B9977" s="127" t="n">
        <v>44114</v>
      </c>
      <c r="C9977" s="93">
        <f>TEXT(B9977,"aaa")</f>
        <v/>
      </c>
      <c r="E9977" s="93" t="inlineStr">
        <is>
          <t>토너</t>
        </is>
      </c>
      <c r="F9977" s="5" t="inlineStr">
        <is>
          <t>화해</t>
        </is>
      </c>
      <c r="G9977" s="93" t="inlineStr">
        <is>
          <t>250ml</t>
        </is>
      </c>
      <c r="H9977" s="93" t="n">
        <v>2</v>
      </c>
      <c r="J9977" s="93" t="n">
        <v>200801</v>
      </c>
      <c r="L9977" s="93" t="n">
        <v>40000</v>
      </c>
      <c r="M9977" s="93" t="n">
        <v>28800</v>
      </c>
      <c r="N9977" s="93" t="n">
        <v>6160</v>
      </c>
      <c r="O9977" s="148" t="n">
        <v>36363.63636363636</v>
      </c>
      <c r="P9977" s="93" t="inlineStr">
        <is>
          <t>화해토너250ml200801</t>
        </is>
      </c>
    </row>
    <row r="9978" customFormat="1" s="93">
      <c r="B9978" s="127" t="n">
        <v>44115</v>
      </c>
      <c r="C9978" s="93">
        <f>TEXT(B9978,"aaa")</f>
        <v/>
      </c>
      <c r="E9978" s="93" t="inlineStr">
        <is>
          <t>토너</t>
        </is>
      </c>
      <c r="F9978" s="5" t="inlineStr">
        <is>
          <t>스타일쉐어</t>
        </is>
      </c>
      <c r="G9978" s="93" t="inlineStr">
        <is>
          <t>250ml</t>
        </is>
      </c>
      <c r="H9978" s="93" t="n">
        <v>15</v>
      </c>
      <c r="J9978" s="93" t="n">
        <v>200801</v>
      </c>
      <c r="L9978" s="93" t="n">
        <v>300000</v>
      </c>
      <c r="M9978" s="93" t="n">
        <v>225000</v>
      </c>
      <c r="N9978" s="93" t="n">
        <v>46200</v>
      </c>
      <c r="O9978" s="148" t="n">
        <v>272727.2727272727</v>
      </c>
      <c r="P9978" s="93" t="inlineStr">
        <is>
          <t>스타일쉐어토너250ml200801</t>
        </is>
      </c>
    </row>
    <row r="9979" customFormat="1" s="93">
      <c r="B9979" s="127" t="n">
        <v>44115</v>
      </c>
      <c r="C9979" s="93">
        <f>TEXT(B9979,"aaa")</f>
        <v/>
      </c>
      <c r="E9979" s="93" t="inlineStr">
        <is>
          <t>선크림</t>
        </is>
      </c>
      <c r="F9979" s="5" t="inlineStr">
        <is>
          <t>카페24</t>
        </is>
      </c>
      <c r="G9979" s="93" t="inlineStr">
        <is>
          <t>선크림 50ml</t>
        </is>
      </c>
      <c r="H9979" s="93" t="n">
        <v>1</v>
      </c>
      <c r="J9979" s="93" t="n">
        <v>200801</v>
      </c>
      <c r="L9979" s="93" t="n">
        <v>20000</v>
      </c>
      <c r="M9979" s="93" t="n">
        <v>18830</v>
      </c>
      <c r="N9979" s="93" t="n">
        <v>2345</v>
      </c>
      <c r="O9979" s="148" t="n">
        <v>18181.81818181818</v>
      </c>
      <c r="P9979" s="93" t="inlineStr">
        <is>
          <t>카페24선크림선크림 50ml200801</t>
        </is>
      </c>
    </row>
    <row r="9980" customFormat="1" s="93">
      <c r="B9980" s="127" t="n">
        <v>44115</v>
      </c>
      <c r="C9980" s="93">
        <f>TEXT(B9980,"aaa")</f>
        <v/>
      </c>
      <c r="E9980" s="93" t="inlineStr">
        <is>
          <t>어성초진정패키지</t>
        </is>
      </c>
      <c r="F9980" s="5" t="inlineStr">
        <is>
          <t>카페24</t>
        </is>
      </c>
      <c r="G9980" s="93" t="inlineStr">
        <is>
          <t>어성초 진정패키지세트</t>
        </is>
      </c>
      <c r="H9980" s="93" t="n">
        <v>1</v>
      </c>
      <c r="J9980" s="93" t="n">
        <v>200801</v>
      </c>
      <c r="L9980" s="93" t="n">
        <v>99000</v>
      </c>
      <c r="M9980" s="93" t="n">
        <v>93208.5</v>
      </c>
      <c r="N9980" s="93" t="n">
        <v>15137</v>
      </c>
      <c r="O9980" s="148" t="n">
        <v>90000</v>
      </c>
      <c r="P9980" s="93" t="inlineStr">
        <is>
          <t>카페24어성초진정패키지어성초 진정패키지세트200801</t>
        </is>
      </c>
    </row>
    <row r="9981" customFormat="1" s="93">
      <c r="B9981" s="127" t="n">
        <v>44115</v>
      </c>
      <c r="C9981" s="93">
        <f>TEXT(B9981,"aaa")</f>
        <v/>
      </c>
      <c r="E9981" s="93" t="inlineStr">
        <is>
          <t>클리어 패드</t>
        </is>
      </c>
      <c r="F9981" s="5" t="inlineStr">
        <is>
          <t>카페24</t>
        </is>
      </c>
      <c r="G9981" s="93" t="inlineStr">
        <is>
          <t>어성초 77 클리어 패드 1개-20% off</t>
        </is>
      </c>
      <c r="H9981" s="93" t="n">
        <v>12</v>
      </c>
      <c r="J9981" s="93" t="n">
        <v>200801</v>
      </c>
      <c r="L9981" s="93" t="n">
        <v>268800</v>
      </c>
      <c r="M9981" s="93" t="n">
        <v>253075.2</v>
      </c>
      <c r="N9981" s="93" t="n">
        <v>60144</v>
      </c>
      <c r="O9981" s="148" t="n">
        <v>244363.6363636364</v>
      </c>
      <c r="P9981" s="93" t="inlineStr">
        <is>
          <t>카페24클리어 패드어성초 77 클리어 패드 1개-20% off200801</t>
        </is>
      </c>
    </row>
    <row r="9982" customFormat="1" s="93">
      <c r="B9982" s="127" t="n">
        <v>44115</v>
      </c>
      <c r="C9982" s="93">
        <f>TEXT(B9982,"aaa")</f>
        <v/>
      </c>
      <c r="E9982" s="93" t="inlineStr">
        <is>
          <t>클리어 패드</t>
        </is>
      </c>
      <c r="F9982" s="5" t="inlineStr">
        <is>
          <t>카페24</t>
        </is>
      </c>
      <c r="G9982" s="93" t="inlineStr">
        <is>
          <t>어성초 77 클리어 패드 2개-30% off</t>
        </is>
      </c>
      <c r="H9982" s="93" t="n">
        <v>3</v>
      </c>
      <c r="J9982" s="93" t="n">
        <v>200801</v>
      </c>
      <c r="L9982" s="93" t="n">
        <v>117600</v>
      </c>
      <c r="M9982" s="93" t="n">
        <v>110720.4</v>
      </c>
      <c r="N9982" s="93" t="n">
        <v>30072</v>
      </c>
      <c r="O9982" s="148" t="n">
        <v>106909.0909090909</v>
      </c>
      <c r="P9982" s="93" t="inlineStr">
        <is>
          <t>카페24클리어 패드어성초 77 클리어 패드 2개-30% off200801</t>
        </is>
      </c>
    </row>
    <row r="9983" customFormat="1" s="93">
      <c r="B9983" s="127" t="n">
        <v>44115</v>
      </c>
      <c r="C9983" s="93">
        <f>TEXT(B9983,"aaa")</f>
        <v/>
      </c>
      <c r="E9983" s="93" t="inlineStr">
        <is>
          <t>토너+패드 세트</t>
        </is>
      </c>
      <c r="F9983" s="5" t="inlineStr">
        <is>
          <t>카페24</t>
        </is>
      </c>
      <c r="G9983" s="93" t="inlineStr">
        <is>
          <t>좁쌀 진정 세트 토너+클리어 패드-30% off</t>
        </is>
      </c>
      <c r="H9983" s="93" t="n">
        <v>18</v>
      </c>
      <c r="J9983" s="93" t="n">
        <v>200801</v>
      </c>
      <c r="L9983" s="93" t="n">
        <v>667800</v>
      </c>
      <c r="M9983" s="93" t="n">
        <v>628733.7</v>
      </c>
      <c r="N9983" s="93" t="n">
        <v>145656</v>
      </c>
      <c r="O9983" s="148" t="n">
        <v>607090.9090909091</v>
      </c>
      <c r="P9983" s="93" t="inlineStr">
        <is>
          <t>카페24토너+패드 세트좁쌀 진정 세트 토너+클리어 패드-30% off200801</t>
        </is>
      </c>
    </row>
    <row r="9984" customFormat="1" s="93">
      <c r="B9984" s="127" t="n">
        <v>44115</v>
      </c>
      <c r="C9984" s="93">
        <f>TEXT(B9984,"aaa")</f>
        <v/>
      </c>
      <c r="E9984" s="93" t="inlineStr">
        <is>
          <t>수분 보충 세트</t>
        </is>
      </c>
      <c r="F9984" s="5" t="inlineStr">
        <is>
          <t>카페24</t>
        </is>
      </c>
      <c r="G9984" s="93" t="inlineStr">
        <is>
          <t>[20/09/28 부터] 어성초 77 토너 250ml + 어성초 70 로션 200ml -30%</t>
        </is>
      </c>
      <c r="H9984" s="93" t="n">
        <v>35</v>
      </c>
      <c r="J9984" s="93" t="n">
        <v>200801</v>
      </c>
      <c r="L9984" s="93" t="n">
        <v>1298500</v>
      </c>
      <c r="M9984" s="93" t="n">
        <v>1222537.75</v>
      </c>
      <c r="N9984" s="93" t="n">
        <v>259630</v>
      </c>
      <c r="O9984" s="148" t="n">
        <v>1180454.545454545</v>
      </c>
      <c r="P9984" s="93" t="inlineStr">
        <is>
          <t>카페24수분 보충 세트[20/09/28 부터] 어성초 77 토너 250ml + 어성초 70 로션 200ml -30%200801</t>
        </is>
      </c>
    </row>
    <row r="9985" customFormat="1" s="93">
      <c r="B9985" s="127" t="n">
        <v>44115</v>
      </c>
      <c r="C9985" s="93">
        <f>TEXT(B9985,"aaa")</f>
        <v/>
      </c>
      <c r="E9985" s="93" t="inlineStr">
        <is>
          <t>로션</t>
        </is>
      </c>
      <c r="F9985" s="5" t="inlineStr">
        <is>
          <t>카페24</t>
        </is>
      </c>
      <c r="G9985" s="93" t="inlineStr">
        <is>
          <t>어성초 70 데일리 릴리프 로션 1개 -20% off</t>
        </is>
      </c>
      <c r="H9985" s="93" t="n">
        <v>3</v>
      </c>
      <c r="J9985" s="93" t="n">
        <v>200801</v>
      </c>
      <c r="L9985" s="93" t="n">
        <v>67200</v>
      </c>
      <c r="M9985" s="93" t="n">
        <v>63268.8</v>
      </c>
      <c r="N9985" s="93" t="n">
        <v>13014</v>
      </c>
      <c r="O9985" s="148" t="n">
        <v>61090.90909090909</v>
      </c>
      <c r="P9985" s="93" t="inlineStr">
        <is>
          <t>카페24로션어성초 70 데일리 릴리프 로션 1개 -20% off200801</t>
        </is>
      </c>
    </row>
    <row r="9986" customFormat="1" s="93">
      <c r="B9986" s="127" t="n">
        <v>44115</v>
      </c>
      <c r="C9986" s="93">
        <f>TEXT(B9986,"aaa")</f>
        <v/>
      </c>
      <c r="E9986" s="93" t="inlineStr">
        <is>
          <t>로션</t>
        </is>
      </c>
      <c r="F9986" s="5" t="inlineStr">
        <is>
          <t>카페24</t>
        </is>
      </c>
      <c r="G9986" s="93" t="inlineStr">
        <is>
          <t>어성초 70 데일리 릴리프 로션 2개 -30% off</t>
        </is>
      </c>
      <c r="H9986" s="93" t="n">
        <v>1</v>
      </c>
      <c r="J9986" s="93" t="n">
        <v>200801</v>
      </c>
      <c r="L9986" s="93" t="n">
        <v>39200</v>
      </c>
      <c r="M9986" s="93" t="n">
        <v>36906.8</v>
      </c>
      <c r="N9986" s="93" t="n">
        <v>8676</v>
      </c>
      <c r="O9986" s="148" t="n">
        <v>35636.36363636363</v>
      </c>
      <c r="P9986" s="93" t="inlineStr">
        <is>
          <t>카페24로션어성초 70 데일리 릴리프 로션 2개 -30% off200801</t>
        </is>
      </c>
    </row>
    <row r="9987" customFormat="1" s="93">
      <c r="B9987" s="127" t="n">
        <v>44115</v>
      </c>
      <c r="C9987" s="93">
        <f>TEXT(B9987,"aaa")</f>
        <v/>
      </c>
      <c r="E9987" s="93" t="inlineStr">
        <is>
          <t>머드크림마스크</t>
        </is>
      </c>
      <c r="F9987" s="5" t="inlineStr">
        <is>
          <t>카페24</t>
        </is>
      </c>
      <c r="G9987" s="93" t="inlineStr">
        <is>
          <t>머드크림마스크 100ml</t>
        </is>
      </c>
      <c r="H9987" s="93" t="n">
        <v>3</v>
      </c>
      <c r="J9987" s="93" t="n">
        <v>200801</v>
      </c>
      <c r="L9987" s="93" t="n">
        <v>60000</v>
      </c>
      <c r="M9987" s="93" t="n">
        <v>56490</v>
      </c>
      <c r="N9987" s="93" t="n">
        <v>4326</v>
      </c>
      <c r="O9987" s="148" t="n">
        <v>54545.45454545454</v>
      </c>
      <c r="P9987" s="93" t="inlineStr">
        <is>
          <t>카페24머드크림마스크머드크림마스크 100ml200801</t>
        </is>
      </c>
    </row>
    <row r="9988" customFormat="1" s="93">
      <c r="B9988" s="127" t="n">
        <v>44115</v>
      </c>
      <c r="C9988" s="93">
        <f>TEXT(B9988,"aaa")</f>
        <v/>
      </c>
      <c r="E9988" s="93" t="inlineStr">
        <is>
          <t>머드크림마스크</t>
        </is>
      </c>
      <c r="F9988" s="5" t="inlineStr">
        <is>
          <t>카페24</t>
        </is>
      </c>
      <c r="G9988" s="93" t="inlineStr">
        <is>
          <t>머드크림마스크 100ml 2set</t>
        </is>
      </c>
      <c r="H9988" s="93" t="n">
        <v>1</v>
      </c>
      <c r="J9988" s="93" t="n">
        <v>200801</v>
      </c>
      <c r="L9988" s="93" t="n">
        <v>35000</v>
      </c>
      <c r="M9988" s="93" t="n">
        <v>32952.5</v>
      </c>
      <c r="N9988" s="93" t="n">
        <v>2884</v>
      </c>
      <c r="O9988" s="148" t="n">
        <v>31818.18181818182</v>
      </c>
      <c r="P9988" s="93" t="inlineStr">
        <is>
          <t>카페24머드크림마스크머드크림마스크 100ml 2set200801</t>
        </is>
      </c>
    </row>
    <row r="9989" customFormat="1" s="93">
      <c r="B9989" s="127" t="n">
        <v>44115</v>
      </c>
      <c r="C9989" s="93">
        <f>TEXT(B9989,"aaa")</f>
        <v/>
      </c>
      <c r="E9989" s="93" t="inlineStr">
        <is>
          <t>마스크팩</t>
        </is>
      </c>
      <c r="F9989" s="5" t="inlineStr">
        <is>
          <t>카페24</t>
        </is>
      </c>
      <c r="G9989" s="93" t="inlineStr">
        <is>
          <t>마스크팩 1매</t>
        </is>
      </c>
      <c r="H9989" s="93" t="n">
        <v>2</v>
      </c>
      <c r="J9989" s="93" t="n">
        <v>200801</v>
      </c>
      <c r="L9989" s="93" t="n">
        <v>8000</v>
      </c>
      <c r="M9989" s="93" t="n">
        <v>7532</v>
      </c>
      <c r="N9989" s="93" t="n">
        <v>794</v>
      </c>
      <c r="O9989" s="148" t="n">
        <v>7272.727272727272</v>
      </c>
      <c r="P9989" s="93" t="inlineStr">
        <is>
          <t>카페24마스크팩마스크팩 1매200801</t>
        </is>
      </c>
    </row>
    <row r="9990" customFormat="1" s="93">
      <c r="B9990" s="127" t="n">
        <v>44115</v>
      </c>
      <c r="C9990" s="93">
        <f>TEXT(B9990,"aaa")</f>
        <v/>
      </c>
      <c r="E9990" s="93" t="inlineStr">
        <is>
          <t>마스크팩</t>
        </is>
      </c>
      <c r="F9990" s="5" t="inlineStr">
        <is>
          <t>카페24</t>
        </is>
      </c>
      <c r="G9990" s="93" t="inlineStr">
        <is>
          <t>마스크팩 10매</t>
        </is>
      </c>
      <c r="H9990" s="93" t="n">
        <v>2</v>
      </c>
      <c r="J9990" s="93" t="n">
        <v>200801</v>
      </c>
      <c r="L9990" s="93" t="n">
        <v>40000</v>
      </c>
      <c r="M9990" s="93" t="n">
        <v>37660</v>
      </c>
      <c r="N9990" s="93" t="n">
        <v>7940</v>
      </c>
      <c r="O9990" s="148" t="n">
        <v>36363.63636363636</v>
      </c>
      <c r="P9990" s="93" t="inlineStr">
        <is>
          <t>카페24마스크팩마스크팩 10매200801</t>
        </is>
      </c>
    </row>
    <row r="9991" customFormat="1" s="93">
      <c r="B9991" s="127" t="n">
        <v>44115</v>
      </c>
      <c r="C9991" s="93">
        <f>TEXT(B9991,"aaa")</f>
        <v/>
      </c>
      <c r="E9991" s="93" t="inlineStr">
        <is>
          <t>토너</t>
        </is>
      </c>
      <c r="F9991" s="5" t="inlineStr">
        <is>
          <t>카페24</t>
        </is>
      </c>
      <c r="G9991" s="93" t="inlineStr">
        <is>
          <t>250ml</t>
        </is>
      </c>
      <c r="H9991" s="93" t="n">
        <v>24</v>
      </c>
      <c r="J9991" s="93" t="n">
        <v>200801</v>
      </c>
      <c r="L9991" s="93" t="n">
        <v>480000</v>
      </c>
      <c r="M9991" s="93" t="n">
        <v>451920</v>
      </c>
      <c r="N9991" s="93" t="n">
        <v>73920</v>
      </c>
      <c r="O9991" s="148" t="n">
        <v>436363.6363636364</v>
      </c>
      <c r="P9991" s="93" t="inlineStr">
        <is>
          <t>카페24토너250ml200801</t>
        </is>
      </c>
    </row>
    <row r="9992" customFormat="1" s="93">
      <c r="B9992" s="127" t="n">
        <v>44115</v>
      </c>
      <c r="C9992" s="93">
        <f>TEXT(B9992,"aaa")</f>
        <v/>
      </c>
      <c r="E9992" s="93" t="inlineStr">
        <is>
          <t>토너</t>
        </is>
      </c>
      <c r="F9992" s="5" t="inlineStr">
        <is>
          <t>카페24</t>
        </is>
      </c>
      <c r="G9992" s="93" t="inlineStr">
        <is>
          <t>250ml 2set</t>
        </is>
      </c>
      <c r="H9992" s="93" t="n">
        <v>14</v>
      </c>
      <c r="J9992" s="93" t="n">
        <v>200801</v>
      </c>
      <c r="L9992" s="93" t="n">
        <v>490000</v>
      </c>
      <c r="M9992" s="93" t="n">
        <v>461335</v>
      </c>
      <c r="N9992" s="93" t="n">
        <v>86240</v>
      </c>
      <c r="O9992" s="148" t="n">
        <v>445454.5454545454</v>
      </c>
      <c r="P9992" s="93" t="inlineStr">
        <is>
          <t>카페24토너250ml 2set200801</t>
        </is>
      </c>
    </row>
    <row r="9993" customFormat="1" s="93">
      <c r="B9993" s="127" t="n">
        <v>44115</v>
      </c>
      <c r="C9993" s="93">
        <f>TEXT(B9993,"aaa")</f>
        <v/>
      </c>
      <c r="E9993" s="93" t="inlineStr">
        <is>
          <t>토너</t>
        </is>
      </c>
      <c r="F9993" s="5" t="inlineStr">
        <is>
          <t>카페24</t>
        </is>
      </c>
      <c r="G9993" s="93" t="inlineStr">
        <is>
          <t>500ml</t>
        </is>
      </c>
      <c r="H9993" s="93" t="n">
        <v>53</v>
      </c>
      <c r="J9993" s="93" t="n">
        <v>200801</v>
      </c>
      <c r="L9993" s="93" t="n">
        <v>1749000</v>
      </c>
      <c r="M9993" s="93" t="n">
        <v>1646683.5</v>
      </c>
      <c r="N9993" s="93" t="n">
        <v>229490</v>
      </c>
      <c r="O9993" s="148" t="n">
        <v>1590000</v>
      </c>
      <c r="P9993" s="93" t="inlineStr">
        <is>
          <t>카페24토너500ml200801</t>
        </is>
      </c>
    </row>
    <row r="9994" customFormat="1" s="93">
      <c r="B9994" s="127" t="n">
        <v>44115</v>
      </c>
      <c r="C9994" s="93">
        <f>TEXT(B9994,"aaa")</f>
        <v/>
      </c>
      <c r="E9994" s="93" t="inlineStr">
        <is>
          <t>토너</t>
        </is>
      </c>
      <c r="F9994" s="5" t="inlineStr">
        <is>
          <t>카페24</t>
        </is>
      </c>
      <c r="G9994" s="93" t="inlineStr">
        <is>
          <t>스킨팩 화장솜 60P</t>
        </is>
      </c>
      <c r="H9994" s="93" t="n">
        <v>34</v>
      </c>
      <c r="J9994" s="93" t="n">
        <v>200801</v>
      </c>
      <c r="L9994" s="93" t="n">
        <v>102000</v>
      </c>
      <c r="M9994" s="93" t="n">
        <v>96033</v>
      </c>
      <c r="N9994" s="93" t="n">
        <v>37740</v>
      </c>
      <c r="O9994" s="148" t="n">
        <v>92727.27272727272</v>
      </c>
      <c r="P9994" s="93" t="inlineStr">
        <is>
          <t>카페24토너스킨팩 화장솜 60P200801</t>
        </is>
      </c>
    </row>
    <row r="9995" customFormat="1" s="93">
      <c r="B9995" s="127" t="n">
        <v>44115</v>
      </c>
      <c r="C9995" s="93">
        <f>TEXT(B9995,"aaa")</f>
        <v/>
      </c>
      <c r="E9995" s="93" t="inlineStr">
        <is>
          <t>앰플</t>
        </is>
      </c>
      <c r="F9995" s="5" t="inlineStr">
        <is>
          <t>카페24</t>
        </is>
      </c>
      <c r="G9995" s="93" t="inlineStr">
        <is>
          <t>앰플 30ml</t>
        </is>
      </c>
      <c r="H9995" s="93" t="n">
        <v>21</v>
      </c>
      <c r="J9995" s="93" t="n">
        <v>200801</v>
      </c>
      <c r="L9995" s="93" t="n">
        <v>588000</v>
      </c>
      <c r="M9995" s="93" t="n">
        <v>553602</v>
      </c>
      <c r="N9995" s="93" t="n">
        <v>71337</v>
      </c>
      <c r="O9995" s="148" t="n">
        <v>534545.4545454545</v>
      </c>
      <c r="P9995" s="93" t="inlineStr">
        <is>
          <t>카페24앰플앰플 30ml200801</t>
        </is>
      </c>
    </row>
    <row r="9996" customFormat="1" s="93">
      <c r="B9996" s="127" t="n">
        <v>44115</v>
      </c>
      <c r="C9996" s="93">
        <f>TEXT(B9996,"aaa")</f>
        <v/>
      </c>
      <c r="E9996" s="93" t="inlineStr">
        <is>
          <t>앰플</t>
        </is>
      </c>
      <c r="F9996" s="5" t="inlineStr">
        <is>
          <t>카페24</t>
        </is>
      </c>
      <c r="G9996" s="93" t="inlineStr">
        <is>
          <t>앰플 30ml  2set</t>
        </is>
      </c>
      <c r="H9996" s="93" t="n">
        <v>9</v>
      </c>
      <c r="J9996" s="93" t="n">
        <v>200801</v>
      </c>
      <c r="L9996" s="93" t="n">
        <v>432000</v>
      </c>
      <c r="M9996" s="93" t="n">
        <v>406728</v>
      </c>
      <c r="N9996" s="93" t="n">
        <v>61146</v>
      </c>
      <c r="O9996" s="148" t="n">
        <v>392727.2727272727</v>
      </c>
      <c r="P9996" s="93" t="inlineStr">
        <is>
          <t>카페24앰플앰플 30ml  2set200801</t>
        </is>
      </c>
    </row>
    <row r="9997" customFormat="1" s="93">
      <c r="B9997" s="127" t="n">
        <v>44115</v>
      </c>
      <c r="C9997" s="93">
        <f>TEXT(B9997,"aaa")</f>
        <v/>
      </c>
      <c r="E9997" s="93" t="inlineStr">
        <is>
          <t>수딩크림</t>
        </is>
      </c>
      <c r="F9997" s="5" t="inlineStr">
        <is>
          <t>카페24</t>
        </is>
      </c>
      <c r="G9997" s="93" t="inlineStr">
        <is>
          <t>수딩크림 100ml</t>
        </is>
      </c>
      <c r="H9997" s="93" t="n">
        <v>3</v>
      </c>
      <c r="J9997" s="93" t="n">
        <v>200801</v>
      </c>
      <c r="L9997" s="93" t="n">
        <v>114000</v>
      </c>
      <c r="M9997" s="93" t="n">
        <v>107331</v>
      </c>
      <c r="N9997" s="93" t="n">
        <v>9135</v>
      </c>
      <c r="O9997" s="148" t="n">
        <v>103636.3636363636</v>
      </c>
      <c r="P9997" s="93" t="inlineStr">
        <is>
          <t>카페24수딩크림수딩크림 100ml200801</t>
        </is>
      </c>
    </row>
    <row r="9998" customFormat="1" s="93">
      <c r="B9998" s="127" t="n">
        <v>44115</v>
      </c>
      <c r="C9998" s="93">
        <f>TEXT(B9998,"aaa")</f>
        <v/>
      </c>
      <c r="E9998" s="93" t="inlineStr">
        <is>
          <t>클렌징폼</t>
        </is>
      </c>
      <c r="F9998" s="5" t="inlineStr">
        <is>
          <t>카페24</t>
        </is>
      </c>
      <c r="G9998" s="93" t="inlineStr">
        <is>
          <t>클렌징폼 120ml</t>
        </is>
      </c>
      <c r="H9998" s="93" t="n">
        <v>7</v>
      </c>
      <c r="J9998" s="93" t="n">
        <v>200801</v>
      </c>
      <c r="L9998" s="93" t="n">
        <v>91000</v>
      </c>
      <c r="M9998" s="93" t="n">
        <v>85676.5</v>
      </c>
      <c r="N9998" s="93" t="n">
        <v>19250</v>
      </c>
      <c r="O9998" s="148" t="n">
        <v>82727.27272727272</v>
      </c>
      <c r="P9998" s="93" t="inlineStr">
        <is>
          <t>카페24클렌징폼클렌징폼 120ml200801</t>
        </is>
      </c>
    </row>
    <row r="9999" customFormat="1" s="93">
      <c r="B9999" s="127" t="n">
        <v>44115</v>
      </c>
      <c r="C9999" s="93">
        <f>TEXT(B9999,"aaa")</f>
        <v/>
      </c>
      <c r="E9999" s="93" t="inlineStr">
        <is>
          <t>클렌징폼</t>
        </is>
      </c>
      <c r="F9999" s="5" t="inlineStr">
        <is>
          <t>카페24</t>
        </is>
      </c>
      <c r="G9999" s="93" t="inlineStr">
        <is>
          <t>클렌징폼 120ml 2set</t>
        </is>
      </c>
      <c r="H9999" s="93" t="n">
        <v>1</v>
      </c>
      <c r="J9999" s="93" t="n">
        <v>200801</v>
      </c>
      <c r="L9999" s="93" t="n">
        <v>24000</v>
      </c>
      <c r="M9999" s="93" t="n">
        <v>22596</v>
      </c>
      <c r="N9999" s="93" t="n">
        <v>2460</v>
      </c>
      <c r="O9999" s="148" t="n">
        <v>21818.18181818182</v>
      </c>
      <c r="P9999" s="93" t="inlineStr">
        <is>
          <t>카페24클렌징폼클렌징폼 120ml 2set200801</t>
        </is>
      </c>
    </row>
    <row r="10000" customFormat="1" s="93">
      <c r="B10000" s="127" t="n">
        <v>44115</v>
      </c>
      <c r="C10000" s="93">
        <f>TEXT(B10000,"aaa")</f>
        <v/>
      </c>
      <c r="E10000" s="93" t="inlineStr">
        <is>
          <t>클렌징폼</t>
        </is>
      </c>
      <c r="F10000" s="5" t="inlineStr">
        <is>
          <t>카페24</t>
        </is>
      </c>
      <c r="G10000" s="93" t="inlineStr">
        <is>
          <t>클렌징폼 120ml 3set</t>
        </is>
      </c>
      <c r="H10000" s="93" t="n">
        <v>1</v>
      </c>
      <c r="J10000" s="93" t="n">
        <v>200801</v>
      </c>
      <c r="L10000" s="93" t="n">
        <v>33000</v>
      </c>
      <c r="M10000" s="93" t="n">
        <v>31069.5</v>
      </c>
      <c r="N10000" s="93" t="n">
        <v>3690</v>
      </c>
      <c r="O10000" s="148" t="n">
        <v>30000</v>
      </c>
      <c r="P10000" s="93" t="inlineStr">
        <is>
          <t>카페24클렌징폼클렌징폼 120ml 3set200801</t>
        </is>
      </c>
    </row>
    <row r="10001" customFormat="1" s="93">
      <c r="B10001" s="127" t="n">
        <v>44115</v>
      </c>
      <c r="C10001" s="93">
        <f>TEXT(B10001,"aaa")</f>
        <v/>
      </c>
      <c r="E10001" s="93" t="inlineStr">
        <is>
          <t>바디워시</t>
        </is>
      </c>
      <c r="F10001" s="5" t="inlineStr">
        <is>
          <t>카페24</t>
        </is>
      </c>
      <c r="G10001" s="93" t="inlineStr">
        <is>
          <t>바디워시 1개 -30% off</t>
        </is>
      </c>
      <c r="H10001" s="93" t="n">
        <v>1</v>
      </c>
      <c r="J10001" s="93" t="n">
        <v>200801</v>
      </c>
      <c r="L10001" s="93" t="n">
        <v>18200</v>
      </c>
      <c r="M10001" s="93" t="n">
        <v>17135.3</v>
      </c>
      <c r="N10001" s="93" t="n">
        <v>4085</v>
      </c>
      <c r="O10001" s="148" t="n">
        <v>16545.45454545454</v>
      </c>
      <c r="P10001" s="93" t="inlineStr">
        <is>
          <t>카페24바디워시바디워시 1개 -30% off200801</t>
        </is>
      </c>
    </row>
    <row r="10002" customFormat="1" s="93">
      <c r="B10002" s="127" t="n">
        <v>44115</v>
      </c>
      <c r="C10002" s="93">
        <f>TEXT(B10002,"aaa")</f>
        <v/>
      </c>
      <c r="E10002" s="93" t="inlineStr">
        <is>
          <t>토너</t>
        </is>
      </c>
      <c r="F10002" s="5" t="inlineStr">
        <is>
          <t>화해</t>
        </is>
      </c>
      <c r="G10002" s="93" t="inlineStr">
        <is>
          <t>250ml</t>
        </is>
      </c>
      <c r="H10002" s="93" t="n">
        <v>4</v>
      </c>
      <c r="J10002" s="93" t="n">
        <v>200801</v>
      </c>
      <c r="L10002" s="93" t="n">
        <v>80000</v>
      </c>
      <c r="M10002" s="93" t="n">
        <v>57600</v>
      </c>
      <c r="N10002" s="93" t="n">
        <v>12320</v>
      </c>
      <c r="O10002" s="148" t="n">
        <v>72727.27272727272</v>
      </c>
      <c r="P10002" s="93" t="inlineStr">
        <is>
          <t>화해토너250ml200801</t>
        </is>
      </c>
    </row>
    <row r="10003" customFormat="1" s="93">
      <c r="B10003" s="127" t="n">
        <v>44115</v>
      </c>
      <c r="C10003" s="93">
        <f>TEXT(B10003,"aaa")</f>
        <v/>
      </c>
      <c r="E10003" s="93" t="inlineStr">
        <is>
          <t>앰플</t>
        </is>
      </c>
      <c r="F10003" s="5" t="inlineStr">
        <is>
          <t>화해</t>
        </is>
      </c>
      <c r="G10003" s="93" t="inlineStr">
        <is>
          <t>앰플 30ml</t>
        </is>
      </c>
      <c r="H10003" s="93" t="n">
        <v>1</v>
      </c>
      <c r="J10003" s="93" t="n">
        <v>200801</v>
      </c>
      <c r="L10003" s="93" t="n">
        <v>28000</v>
      </c>
      <c r="M10003" s="93" t="n">
        <v>20160</v>
      </c>
      <c r="N10003" s="93" t="n">
        <v>3397</v>
      </c>
      <c r="O10003" s="148" t="n">
        <v>25454.54545454545</v>
      </c>
      <c r="P10003" s="93" t="inlineStr">
        <is>
          <t>화해앰플앰플 30ml200801</t>
        </is>
      </c>
    </row>
    <row r="10004" customFormat="1" s="93">
      <c r="B10004" s="127" t="n">
        <v>44115</v>
      </c>
      <c r="C10004" s="93">
        <f>TEXT(B10004,"aaa")</f>
        <v/>
      </c>
      <c r="E10004" s="93" t="inlineStr">
        <is>
          <t>토너</t>
        </is>
      </c>
      <c r="F10004" s="5" t="inlineStr">
        <is>
          <t>랄라블라</t>
        </is>
      </c>
      <c r="G10004" s="93" t="inlineStr">
        <is>
          <t>250ml</t>
        </is>
      </c>
      <c r="H10004" s="93" t="n">
        <v>370</v>
      </c>
      <c r="J10004" s="93" t="n">
        <v>200801</v>
      </c>
      <c r="L10004" s="93" t="n">
        <v>3355160</v>
      </c>
      <c r="M10004" s="93" t="n">
        <v>3355160</v>
      </c>
      <c r="N10004" s="93" t="n">
        <v>1139600</v>
      </c>
      <c r="O10004" s="148" t="n">
        <v>3050145.454545454</v>
      </c>
      <c r="P10004" s="93" t="inlineStr">
        <is>
          <t>랄라블라토너250ml200801</t>
        </is>
      </c>
    </row>
    <row r="10005" customFormat="1" s="93">
      <c r="B10005" s="127" t="n">
        <v>44115</v>
      </c>
      <c r="C10005" s="93">
        <f>TEXT(B10005,"aaa")</f>
        <v/>
      </c>
      <c r="E10005" s="93" t="inlineStr">
        <is>
          <t>토너</t>
        </is>
      </c>
      <c r="F10005" s="5" t="inlineStr">
        <is>
          <t>랄라블라</t>
        </is>
      </c>
      <c r="G10005" s="93" t="inlineStr">
        <is>
          <t>500ml</t>
        </is>
      </c>
      <c r="H10005" s="93" t="n">
        <v>543</v>
      </c>
      <c r="J10005" s="93" t="n">
        <v>200801</v>
      </c>
      <c r="L10005" s="93" t="n">
        <v>8589174</v>
      </c>
      <c r="M10005" s="93" t="n">
        <v>8589174</v>
      </c>
      <c r="N10005" s="93" t="n">
        <v>2351190</v>
      </c>
      <c r="O10005" s="148" t="n">
        <v>7808339.999999999</v>
      </c>
      <c r="P10005" s="93" t="inlineStr">
        <is>
          <t>랄라블라토너500ml200801</t>
        </is>
      </c>
    </row>
    <row r="10006" customFormat="1" s="93">
      <c r="B10006" s="127" t="n">
        <v>44115</v>
      </c>
      <c r="C10006" s="93">
        <f>TEXT(B10006,"aaa")</f>
        <v/>
      </c>
      <c r="E10006" s="93" t="inlineStr">
        <is>
          <t>마스크팩</t>
        </is>
      </c>
      <c r="F10006" s="5" t="inlineStr">
        <is>
          <t>랄라블라</t>
        </is>
      </c>
      <c r="G10006" s="93" t="inlineStr">
        <is>
          <t>마스크팩 1매</t>
        </is>
      </c>
      <c r="H10006" s="93" t="n">
        <v>715</v>
      </c>
      <c r="J10006" s="93" t="n">
        <v>200801</v>
      </c>
      <c r="L10006" s="93" t="n">
        <v>767195</v>
      </c>
      <c r="M10006" s="93" t="n">
        <v>767195</v>
      </c>
      <c r="N10006" s="93" t="n">
        <v>283855</v>
      </c>
      <c r="O10006" s="148" t="n">
        <v>697450</v>
      </c>
      <c r="P10006" s="93" t="inlineStr">
        <is>
          <t>랄라블라마스크팩마스크팩 1매200801</t>
        </is>
      </c>
    </row>
    <row r="10007" customFormat="1" s="93">
      <c r="B10007" s="127" t="n">
        <v>44115</v>
      </c>
      <c r="C10007" s="93">
        <f>TEXT(B10007,"aaa")</f>
        <v/>
      </c>
      <c r="E10007" s="93" t="inlineStr">
        <is>
          <t>수딩크림 증정기획</t>
        </is>
      </c>
      <c r="F10007" s="5" t="inlineStr">
        <is>
          <t>랄라블라</t>
        </is>
      </c>
      <c r="G10007" s="93" t="inlineStr">
        <is>
          <t>수딩크림 증정기획</t>
        </is>
      </c>
      <c r="H10007" s="93" t="n">
        <v>51</v>
      </c>
      <c r="J10007" s="93" t="n">
        <v>200801</v>
      </c>
      <c r="L10007" s="93" t="n">
        <v>873681</v>
      </c>
      <c r="M10007" s="93" t="n">
        <v>873681</v>
      </c>
      <c r="N10007" s="93" t="n">
        <v>208845</v>
      </c>
      <c r="O10007" s="148" t="n">
        <v>794255.4545454545</v>
      </c>
      <c r="P10007" s="93" t="inlineStr">
        <is>
          <t>랄라블라수딩크림 증정기획수딩크림 증정기획200801</t>
        </is>
      </c>
    </row>
    <row r="10008" customFormat="1" s="93">
      <c r="B10008" s="127" t="n">
        <v>44115</v>
      </c>
      <c r="C10008" s="93">
        <f>TEXT(B10008,"aaa")</f>
        <v/>
      </c>
      <c r="E10008" s="93" t="inlineStr">
        <is>
          <t>수딩크림</t>
        </is>
      </c>
      <c r="F10008" s="5" t="inlineStr">
        <is>
          <t>랄라블라</t>
        </is>
      </c>
      <c r="G10008" s="93" t="inlineStr">
        <is>
          <t>수딩크림 100ml</t>
        </is>
      </c>
      <c r="H10008" s="93" t="n">
        <v>54</v>
      </c>
      <c r="J10008" s="93" t="n">
        <v>200801</v>
      </c>
      <c r="L10008" s="93" t="n">
        <v>1063314</v>
      </c>
      <c r="M10008" s="93" t="n">
        <v>1063314</v>
      </c>
      <c r="N10008" s="93" t="n">
        <v>164430</v>
      </c>
      <c r="O10008" s="148" t="n">
        <v>966649.0909090908</v>
      </c>
      <c r="P10008" s="93" t="inlineStr">
        <is>
          <t>랄라블라수딩크림수딩크림 100ml200801</t>
        </is>
      </c>
    </row>
    <row r="10009" customFormat="1" s="93">
      <c r="B10009" s="127" t="n">
        <v>44115</v>
      </c>
      <c r="C10009" s="93">
        <f>TEXT(B10009,"aaa")</f>
        <v/>
      </c>
      <c r="E10009" s="93" t="inlineStr">
        <is>
          <t>앰플 기획세트</t>
        </is>
      </c>
      <c r="F10009" s="5" t="inlineStr">
        <is>
          <t>랄라블라</t>
        </is>
      </c>
      <c r="G10009" s="93" t="inlineStr">
        <is>
          <t>앰플 기획세트</t>
        </is>
      </c>
      <c r="H10009" s="93" t="n">
        <v>231</v>
      </c>
      <c r="J10009" s="93" t="n">
        <v>200801</v>
      </c>
      <c r="L10009" s="93" t="n">
        <v>3436587</v>
      </c>
      <c r="M10009" s="93" t="n">
        <v>3436587</v>
      </c>
      <c r="N10009" s="93" t="n">
        <v>748440</v>
      </c>
      <c r="O10009" s="148" t="n">
        <v>3124170</v>
      </c>
      <c r="P10009" s="93" t="inlineStr">
        <is>
          <t>랄라블라앰플 기획세트앰플 기획세트200801</t>
        </is>
      </c>
    </row>
    <row r="10010" customFormat="1" s="93">
      <c r="B10010" s="127" t="n">
        <v>44115</v>
      </c>
      <c r="C10010" s="93">
        <f>TEXT(B10010,"aaa")</f>
        <v/>
      </c>
      <c r="E10010" s="93" t="inlineStr">
        <is>
          <t>클렌징폼 기획세트</t>
        </is>
      </c>
      <c r="F10010" s="5" t="inlineStr">
        <is>
          <t>랄라블라</t>
        </is>
      </c>
      <c r="G10010" s="93" t="inlineStr">
        <is>
          <t>클렌징폼 기획세트</t>
        </is>
      </c>
      <c r="H10010" s="93" t="n">
        <v>9</v>
      </c>
      <c r="J10010" s="93" t="n">
        <v>200801</v>
      </c>
      <c r="L10010" s="93" t="n">
        <v>62676</v>
      </c>
      <c r="M10010" s="93" t="n">
        <v>62676</v>
      </c>
      <c r="N10010" s="93" t="n">
        <v>30132</v>
      </c>
      <c r="O10010" s="148" t="n">
        <v>56978.18181818182</v>
      </c>
      <c r="P10010" s="93" t="inlineStr">
        <is>
          <t>랄라블라클렌징폼 기획세트클렌징폼 기획세트200801</t>
        </is>
      </c>
    </row>
    <row r="10011" customFormat="1" s="93">
      <c r="B10011" s="127" t="n">
        <v>44115</v>
      </c>
      <c r="C10011" s="93">
        <f>TEXT(B10011,"aaa")</f>
        <v/>
      </c>
      <c r="E10011" s="93" t="inlineStr">
        <is>
          <t>클렌징폼</t>
        </is>
      </c>
      <c r="F10011" s="5" t="inlineStr">
        <is>
          <t>랄라블라</t>
        </is>
      </c>
      <c r="G10011" s="93" t="inlineStr">
        <is>
          <t>클렌징폼 120ml</t>
        </is>
      </c>
      <c r="H10011" s="93" t="n">
        <v>79</v>
      </c>
      <c r="J10011" s="93" t="n">
        <v>200801</v>
      </c>
      <c r="L10011" s="93" t="n">
        <v>536489</v>
      </c>
      <c r="M10011" s="93" t="n">
        <v>536489</v>
      </c>
      <c r="N10011" s="93" t="n">
        <v>217250</v>
      </c>
      <c r="O10011" s="148" t="n">
        <v>487717.2727272727</v>
      </c>
      <c r="P10011" s="93" t="inlineStr">
        <is>
          <t>랄라블라클렌징폼클렌징폼 120ml200801</t>
        </is>
      </c>
    </row>
    <row r="10012" customFormat="1" s="93">
      <c r="B10012" s="127" t="n">
        <v>44115</v>
      </c>
      <c r="C10012" s="93">
        <f>TEXT(B10012,"aaa")</f>
        <v/>
      </c>
      <c r="E10012" s="93" t="inlineStr">
        <is>
          <t>선크림</t>
        </is>
      </c>
      <c r="F10012" s="5" t="inlineStr">
        <is>
          <t>랄라블라</t>
        </is>
      </c>
      <c r="G10012" s="93" t="inlineStr">
        <is>
          <t>선크림 50ml</t>
        </is>
      </c>
      <c r="H10012" s="93" t="n">
        <v>31</v>
      </c>
      <c r="J10012" s="93" t="n">
        <v>200801</v>
      </c>
      <c r="L10012" s="93" t="n">
        <v>310000</v>
      </c>
      <c r="M10012" s="93" t="n">
        <v>310000</v>
      </c>
      <c r="N10012" s="93" t="n">
        <v>72695</v>
      </c>
      <c r="O10012" s="148" t="n">
        <v>281818.1818181818</v>
      </c>
      <c r="P10012" s="93" t="inlineStr">
        <is>
          <t>랄라블라선크림선크림 50ml200801</t>
        </is>
      </c>
    </row>
    <row r="10013" customFormat="1" s="93">
      <c r="B10013" s="127" t="n">
        <v>44115</v>
      </c>
      <c r="C10013" s="93">
        <f>TEXT(B10013,"aaa")</f>
        <v/>
      </c>
      <c r="E10013" s="93" t="inlineStr">
        <is>
          <t>대용량 기획세트</t>
        </is>
      </c>
      <c r="F10013" s="5" t="inlineStr">
        <is>
          <t>랄라블라</t>
        </is>
      </c>
      <c r="G10013" s="93" t="inlineStr">
        <is>
          <t>대용량 기획세트</t>
        </is>
      </c>
      <c r="H10013" s="93" t="n">
        <v>11</v>
      </c>
      <c r="J10013" s="93" t="n">
        <v>200801</v>
      </c>
      <c r="L10013" s="93" t="n">
        <v>173998</v>
      </c>
      <c r="M10013" s="93" t="n">
        <v>173998</v>
      </c>
      <c r="N10013" s="93" t="n">
        <v>62040</v>
      </c>
      <c r="O10013" s="148" t="n">
        <v>158180</v>
      </c>
      <c r="P10013" s="93" t="inlineStr">
        <is>
          <t>랄라블라대용량 기획세트대용량 기획세트200801</t>
        </is>
      </c>
    </row>
    <row r="10014" customFormat="1" s="93">
      <c r="B10014" s="127" t="n">
        <v>44115</v>
      </c>
      <c r="C10014" s="93">
        <f>TEXT(B10014,"aaa")</f>
        <v/>
      </c>
      <c r="E10014" s="93" t="inlineStr">
        <is>
          <t>마스크팩</t>
        </is>
      </c>
      <c r="F10014" s="5" t="inlineStr">
        <is>
          <t>랄라블라</t>
        </is>
      </c>
      <c r="G10014" s="93" t="inlineStr">
        <is>
          <t>마스크 5+1 기획세트</t>
        </is>
      </c>
      <c r="H10014" s="93" t="n">
        <v>81</v>
      </c>
      <c r="J10014" s="93" t="n">
        <v>200801</v>
      </c>
      <c r="L10014" s="93" t="n">
        <v>453357</v>
      </c>
      <c r="M10014" s="93" t="n">
        <v>453357</v>
      </c>
      <c r="N10014" s="93" t="n">
        <v>215460</v>
      </c>
      <c r="O10014" s="148" t="n">
        <v>412142.7272727272</v>
      </c>
      <c r="P10014" s="93" t="inlineStr">
        <is>
          <t>랄라블라마스크팩마스크 5+1 기획세트200801</t>
        </is>
      </c>
    </row>
    <row r="10015" customFormat="1" s="93">
      <c r="B10015" s="127" t="n">
        <v>44115</v>
      </c>
      <c r="C10015" s="93">
        <f>TEXT(B10015,"aaa")</f>
        <v/>
      </c>
      <c r="E10015" s="93" t="inlineStr">
        <is>
          <t>바디워시</t>
        </is>
      </c>
      <c r="F10015" s="5" t="inlineStr">
        <is>
          <t>랄라블라</t>
        </is>
      </c>
      <c r="G10015" s="93" t="inlineStr">
        <is>
          <t>아누아 어성초 아크네 바디워시 500ml</t>
        </is>
      </c>
      <c r="H10015" s="93" t="n">
        <v>15</v>
      </c>
      <c r="J10015" s="93" t="n">
        <v>200801</v>
      </c>
      <c r="L10015" s="93" t="n">
        <v>146250</v>
      </c>
      <c r="M10015" s="93" t="n">
        <v>146250</v>
      </c>
      <c r="N10015" s="93" t="n">
        <v>61275</v>
      </c>
      <c r="O10015" s="148" t="n">
        <v>132954.5454545454</v>
      </c>
      <c r="P10015" s="93" t="inlineStr">
        <is>
          <t>랄라블라바디워시아누아 어성초 아크네 바디워시 500ml200801</t>
        </is>
      </c>
    </row>
    <row r="10016" customFormat="1" s="93">
      <c r="B10016" s="127" t="n">
        <v>44115</v>
      </c>
      <c r="C10016" s="93">
        <f>TEXT(B10016,"aaa")</f>
        <v/>
      </c>
      <c r="E10016" s="93" t="inlineStr">
        <is>
          <t>클리어 패드</t>
        </is>
      </c>
      <c r="F10016" s="5" t="inlineStr">
        <is>
          <t>랄라블라</t>
        </is>
      </c>
      <c r="G10016" s="93" t="inlineStr">
        <is>
          <t>아누아 어성초77 클리어 패드</t>
        </is>
      </c>
      <c r="H10016" s="93" t="n">
        <v>125</v>
      </c>
      <c r="J10016" s="93" t="n">
        <v>200801</v>
      </c>
      <c r="L10016" s="93" t="n">
        <v>1400000</v>
      </c>
      <c r="M10016" s="93" t="n">
        <v>1400000</v>
      </c>
      <c r="N10016" s="93" t="n">
        <v>626500</v>
      </c>
      <c r="O10016" s="148" t="n">
        <v>1272727.272727273</v>
      </c>
      <c r="P10016" s="93" t="inlineStr">
        <is>
          <t>랄라블라클리어 패드아누아 어성초77 클리어 패드200801</t>
        </is>
      </c>
    </row>
    <row r="10017" customFormat="1" s="93">
      <c r="B10017" s="127" t="n">
        <v>44115</v>
      </c>
      <c r="C10017" s="93">
        <f>TEXT(B10017,"aaa")</f>
        <v/>
      </c>
      <c r="E10017" s="93" t="inlineStr">
        <is>
          <t>로션</t>
        </is>
      </c>
      <c r="F10017" s="5" t="inlineStr">
        <is>
          <t>랄라블라</t>
        </is>
      </c>
      <c r="G10017" s="93" t="inlineStr">
        <is>
          <t>아누아 어성초70 로션 200ml</t>
        </is>
      </c>
      <c r="H10017" s="93" t="n">
        <v>136</v>
      </c>
      <c r="J10017" s="93" t="n">
        <v>200801</v>
      </c>
      <c r="L10017" s="93" t="n">
        <v>1523200</v>
      </c>
      <c r="M10017" s="93" t="n">
        <v>1523200</v>
      </c>
      <c r="N10017" s="93" t="n">
        <v>589968</v>
      </c>
      <c r="O10017" s="148" t="n">
        <v>1384727.272727273</v>
      </c>
      <c r="P10017" s="93" t="inlineStr">
        <is>
          <t>랄라블라로션아누아 어성초70 로션 200ml200801</t>
        </is>
      </c>
    </row>
    <row r="10018" customFormat="1" s="93">
      <c r="B10018" s="127" t="n">
        <v>44115</v>
      </c>
      <c r="C10018" s="93">
        <f>TEXT(B10018,"aaa")</f>
        <v/>
      </c>
      <c r="E10018" s="93" t="inlineStr">
        <is>
          <t>앰플</t>
        </is>
      </c>
      <c r="F10018" s="5" t="inlineStr">
        <is>
          <t>랄라블라</t>
        </is>
      </c>
      <c r="G10018" s="93" t="inlineStr">
        <is>
          <t>앰플 30ml</t>
        </is>
      </c>
      <c r="H10018" s="93" t="n">
        <v>2</v>
      </c>
      <c r="J10018" s="93" t="n">
        <v>200801</v>
      </c>
      <c r="L10018" s="93" t="n">
        <v>29200</v>
      </c>
      <c r="M10018" s="93" t="n">
        <v>29200</v>
      </c>
      <c r="N10018" s="93" t="n">
        <v>6794</v>
      </c>
      <c r="O10018" s="148" t="n">
        <v>26545.45454545454</v>
      </c>
      <c r="P10018" s="93" t="inlineStr">
        <is>
          <t>랄라블라앰플앰플 30ml200801</t>
        </is>
      </c>
    </row>
    <row r="10019">
      <c r="A10019" s="93" t="n"/>
      <c r="B10019" s="127" t="n">
        <v>44116</v>
      </c>
      <c r="C10019" s="93">
        <f>TEXT(B10019,"aaa")</f>
        <v/>
      </c>
      <c r="D10019" s="93" t="n"/>
      <c r="E10019" s="93" t="inlineStr">
        <is>
          <t>토너</t>
        </is>
      </c>
      <c r="F10019" s="5" t="inlineStr">
        <is>
          <t>W컨셉</t>
        </is>
      </c>
      <c r="G10019" s="93" t="inlineStr">
        <is>
          <t>250ml</t>
        </is>
      </c>
      <c r="H10019" s="93" t="n">
        <v>10</v>
      </c>
      <c r="J10019" s="93" t="n">
        <v>200801</v>
      </c>
      <c r="K10019" s="93" t="n"/>
      <c r="L10019" s="93" t="n">
        <v>200000</v>
      </c>
      <c r="M10019" s="93" t="n">
        <v>144000</v>
      </c>
      <c r="N10019" s="93" t="n">
        <v>30800</v>
      </c>
      <c r="O10019" s="148" t="n">
        <v>181818.1818181818</v>
      </c>
      <c r="P10019" s="93" t="inlineStr">
        <is>
          <t>W컨셉토너250ml200801</t>
        </is>
      </c>
    </row>
    <row r="10020">
      <c r="A10020" s="93" t="n"/>
      <c r="B10020" s="127" t="n">
        <v>44116</v>
      </c>
      <c r="C10020" s="93">
        <f>TEXT(B10020,"aaa")</f>
        <v/>
      </c>
      <c r="D10020" s="93" t="n"/>
      <c r="E10020" s="93" t="inlineStr">
        <is>
          <t>토너</t>
        </is>
      </c>
      <c r="F10020" s="5" t="inlineStr">
        <is>
          <t>W컨셉</t>
        </is>
      </c>
      <c r="G10020" s="93" t="inlineStr">
        <is>
          <t>250ml 2set</t>
        </is>
      </c>
      <c r="H10020" s="93" t="n">
        <v>37</v>
      </c>
      <c r="J10020" s="93" t="n">
        <v>200801</v>
      </c>
      <c r="K10020" s="93" t="n"/>
      <c r="L10020" s="93" t="n">
        <v>1295000</v>
      </c>
      <c r="M10020" s="93" t="n">
        <v>932400</v>
      </c>
      <c r="N10020" s="93" t="n">
        <v>227920</v>
      </c>
      <c r="O10020" s="148" t="n">
        <v>1177272.727272727</v>
      </c>
      <c r="P10020" s="93" t="inlineStr">
        <is>
          <t>W컨셉토너250ml 2set200801</t>
        </is>
      </c>
    </row>
    <row r="10021">
      <c r="A10021" s="93" t="n"/>
      <c r="B10021" s="127" t="n">
        <v>44116</v>
      </c>
      <c r="C10021" s="93">
        <f>TEXT(B10021,"aaa")</f>
        <v/>
      </c>
      <c r="D10021" s="93" t="n"/>
      <c r="E10021" s="93" t="inlineStr">
        <is>
          <t>토너</t>
        </is>
      </c>
      <c r="F10021" s="5" t="inlineStr">
        <is>
          <t>스타일쉐어</t>
        </is>
      </c>
      <c r="G10021" s="93" t="inlineStr">
        <is>
          <t>250ml</t>
        </is>
      </c>
      <c r="H10021" s="93" t="n">
        <v>6</v>
      </c>
      <c r="J10021" s="93" t="n">
        <v>200801</v>
      </c>
      <c r="K10021" s="93" t="n"/>
      <c r="L10021" s="93" t="n">
        <v>120000</v>
      </c>
      <c r="M10021" s="93" t="n">
        <v>90000</v>
      </c>
      <c r="N10021" s="93" t="n">
        <v>18480</v>
      </c>
      <c r="O10021" s="148" t="n">
        <v>109090.9090909091</v>
      </c>
      <c r="P10021" s="93" t="inlineStr">
        <is>
          <t>스타일쉐어토너250ml200801</t>
        </is>
      </c>
    </row>
    <row r="10022">
      <c r="A10022" s="93" t="n"/>
      <c r="B10022" s="127" t="n">
        <v>44116</v>
      </c>
      <c r="C10022" s="93">
        <f>TEXT(B10022,"aaa")</f>
        <v/>
      </c>
      <c r="D10022" s="93" t="n"/>
      <c r="E10022" s="93" t="inlineStr">
        <is>
          <t>선크림</t>
        </is>
      </c>
      <c r="F10022" s="5" t="inlineStr">
        <is>
          <t>카페24</t>
        </is>
      </c>
      <c r="G10022" s="93" t="inlineStr">
        <is>
          <t>선크림 50ml</t>
        </is>
      </c>
      <c r="H10022" s="93" t="n">
        <v>5</v>
      </c>
      <c r="J10022" s="93" t="n">
        <v>200801</v>
      </c>
      <c r="K10022" s="93" t="n"/>
      <c r="L10022" s="93" t="n">
        <v>100000</v>
      </c>
      <c r="M10022" s="93" t="n">
        <v>94150</v>
      </c>
      <c r="N10022" s="93" t="n">
        <v>11725</v>
      </c>
      <c r="O10022" s="148" t="n">
        <v>90909.0909090909</v>
      </c>
      <c r="P10022" s="93" t="inlineStr">
        <is>
          <t>카페24선크림선크림 50ml200801</t>
        </is>
      </c>
    </row>
    <row r="10023">
      <c r="A10023" s="93" t="n"/>
      <c r="B10023" s="127" t="n">
        <v>44116</v>
      </c>
      <c r="C10023" s="93">
        <f>TEXT(B10023,"aaa")</f>
        <v/>
      </c>
      <c r="D10023" s="93" t="n"/>
      <c r="E10023" s="93" t="inlineStr">
        <is>
          <t>어성초진정패키지</t>
        </is>
      </c>
      <c r="F10023" s="5" t="inlineStr">
        <is>
          <t>카페24</t>
        </is>
      </c>
      <c r="G10023" s="93" t="inlineStr">
        <is>
          <t>어성초 진정패키지세트</t>
        </is>
      </c>
      <c r="H10023" s="93" t="n">
        <v>4</v>
      </c>
      <c r="J10023" s="93" t="n">
        <v>200801</v>
      </c>
      <c r="K10023" s="93" t="n"/>
      <c r="L10023" s="93" t="n">
        <v>396000</v>
      </c>
      <c r="M10023" s="93" t="n">
        <v>372834</v>
      </c>
      <c r="N10023" s="93" t="n">
        <v>60548</v>
      </c>
      <c r="O10023" s="148" t="n">
        <v>360000</v>
      </c>
      <c r="P10023" s="93" t="inlineStr">
        <is>
          <t>카페24어성초진정패키지어성초 진정패키지세트200801</t>
        </is>
      </c>
    </row>
    <row r="10024">
      <c r="A10024" s="93" t="n"/>
      <c r="B10024" s="127" t="n">
        <v>44116</v>
      </c>
      <c r="C10024" s="93">
        <f>TEXT(B10024,"aaa")</f>
        <v/>
      </c>
      <c r="D10024" s="93" t="n"/>
      <c r="E10024" s="93" t="inlineStr">
        <is>
          <t>클리어 패드</t>
        </is>
      </c>
      <c r="F10024" s="5" t="inlineStr">
        <is>
          <t>카페24</t>
        </is>
      </c>
      <c r="G10024" s="93" t="inlineStr">
        <is>
          <t>어성초 77 클리어 패드 1개-20% off</t>
        </is>
      </c>
      <c r="H10024" s="93" t="n">
        <v>12</v>
      </c>
      <c r="J10024" s="93" t="n">
        <v>200801</v>
      </c>
      <c r="K10024" s="93" t="n"/>
      <c r="L10024" s="93" t="n">
        <v>268800</v>
      </c>
      <c r="M10024" s="93" t="n">
        <v>253075.2</v>
      </c>
      <c r="N10024" s="93" t="n">
        <v>60144</v>
      </c>
      <c r="O10024" s="148" t="n">
        <v>244363.6363636364</v>
      </c>
      <c r="P10024" s="93" t="inlineStr">
        <is>
          <t>카페24클리어 패드어성초 77 클리어 패드 1개-20% off200801</t>
        </is>
      </c>
    </row>
    <row r="10025">
      <c r="A10025" s="93" t="n"/>
      <c r="B10025" s="127" t="n">
        <v>44116</v>
      </c>
      <c r="C10025" s="93">
        <f>TEXT(B10025,"aaa")</f>
        <v/>
      </c>
      <c r="D10025" s="93" t="n"/>
      <c r="E10025" s="93" t="inlineStr">
        <is>
          <t>클리어 패드</t>
        </is>
      </c>
      <c r="F10025" s="5" t="inlineStr">
        <is>
          <t>카페24</t>
        </is>
      </c>
      <c r="G10025" s="93" t="inlineStr">
        <is>
          <t>어성초 77 클리어 패드 2개-30% off</t>
        </is>
      </c>
      <c r="H10025" s="93" t="n">
        <v>3</v>
      </c>
      <c r="J10025" s="93" t="n">
        <v>200801</v>
      </c>
      <c r="K10025" s="93" t="n"/>
      <c r="L10025" s="93" t="n">
        <v>117600</v>
      </c>
      <c r="M10025" s="93" t="n">
        <v>110720.4</v>
      </c>
      <c r="N10025" s="93" t="n">
        <v>30072</v>
      </c>
      <c r="O10025" s="148" t="n">
        <v>106909.0909090909</v>
      </c>
      <c r="P10025" s="93" t="inlineStr">
        <is>
          <t>카페24클리어 패드어성초 77 클리어 패드 2개-30% off200801</t>
        </is>
      </c>
    </row>
    <row r="10026">
      <c r="A10026" s="93" t="n"/>
      <c r="B10026" s="127" t="n">
        <v>44116</v>
      </c>
      <c r="C10026" s="93">
        <f>TEXT(B10026,"aaa")</f>
        <v/>
      </c>
      <c r="D10026" s="93" t="n"/>
      <c r="E10026" s="93" t="inlineStr">
        <is>
          <t>토너+패드 세트</t>
        </is>
      </c>
      <c r="F10026" s="5" t="inlineStr">
        <is>
          <t>카페24</t>
        </is>
      </c>
      <c r="G10026" s="93" t="inlineStr">
        <is>
          <t>좁쌀 진정 세트 토너+클리어 패드-30% off</t>
        </is>
      </c>
      <c r="H10026" s="93" t="n">
        <v>7</v>
      </c>
      <c r="J10026" s="93" t="n">
        <v>200801</v>
      </c>
      <c r="K10026" s="93" t="n"/>
      <c r="L10026" s="93" t="n">
        <v>259700</v>
      </c>
      <c r="M10026" s="93" t="n">
        <v>244507.55</v>
      </c>
      <c r="N10026" s="93" t="n">
        <v>56644</v>
      </c>
      <c r="O10026" s="148" t="n">
        <v>236090.9090909091</v>
      </c>
      <c r="P10026" s="93" t="inlineStr">
        <is>
          <t>카페24토너+패드 세트좁쌀 진정 세트 토너+클리어 패드-30% off200801</t>
        </is>
      </c>
    </row>
    <row r="10027">
      <c r="A10027" s="93" t="n"/>
      <c r="B10027" s="127" t="n">
        <v>44116</v>
      </c>
      <c r="C10027" s="93">
        <f>TEXT(B10027,"aaa")</f>
        <v/>
      </c>
      <c r="D10027" s="93" t="n"/>
      <c r="E10027" s="93" t="inlineStr">
        <is>
          <t>수분 보충 세트</t>
        </is>
      </c>
      <c r="F10027" s="5" t="inlineStr">
        <is>
          <t>카페24</t>
        </is>
      </c>
      <c r="G10027" s="93" t="inlineStr">
        <is>
          <t>[20/09/28 부터] 어성초 77 토너 250ml + 어성초 70 로션 200ml -30%</t>
        </is>
      </c>
      <c r="H10027" s="93" t="n">
        <v>34</v>
      </c>
      <c r="J10027" s="93" t="n">
        <v>200801</v>
      </c>
      <c r="K10027" s="93" t="n"/>
      <c r="L10027" s="93" t="n">
        <v>1261400</v>
      </c>
      <c r="M10027" s="93" t="n">
        <v>1187608.1</v>
      </c>
      <c r="N10027" s="93" t="n">
        <v>252212</v>
      </c>
      <c r="O10027" s="148" t="n">
        <v>1146727.272727273</v>
      </c>
      <c r="P10027" s="93" t="inlineStr">
        <is>
          <t>카페24수분 보충 세트[20/09/28 부터] 어성초 77 토너 250ml + 어성초 70 로션 200ml -30%200801</t>
        </is>
      </c>
    </row>
    <row r="10028">
      <c r="A10028" s="93" t="n"/>
      <c r="B10028" s="127" t="n">
        <v>44116</v>
      </c>
      <c r="C10028" s="93">
        <f>TEXT(B10028,"aaa")</f>
        <v/>
      </c>
      <c r="D10028" s="93" t="n"/>
      <c r="E10028" s="93" t="inlineStr">
        <is>
          <t>로션</t>
        </is>
      </c>
      <c r="F10028" s="5" t="inlineStr">
        <is>
          <t>카페24</t>
        </is>
      </c>
      <c r="G10028" s="93" t="inlineStr">
        <is>
          <t>어성초 70 데일리 릴리프 로션 1개 -20% off</t>
        </is>
      </c>
      <c r="H10028" s="93" t="n">
        <v>10</v>
      </c>
      <c r="J10028" s="93" t="n">
        <v>200801</v>
      </c>
      <c r="K10028" s="93" t="n"/>
      <c r="L10028" s="93" t="n">
        <v>224000</v>
      </c>
      <c r="M10028" s="93" t="n">
        <v>210896</v>
      </c>
      <c r="N10028" s="93" t="n">
        <v>43380</v>
      </c>
      <c r="O10028" s="148" t="n">
        <v>203636.3636363636</v>
      </c>
      <c r="P10028" s="93" t="inlineStr">
        <is>
          <t>카페24로션어성초 70 데일리 릴리프 로션 1개 -20% off200801</t>
        </is>
      </c>
    </row>
    <row r="10029">
      <c r="A10029" s="93" t="n"/>
      <c r="B10029" s="127" t="n">
        <v>44116</v>
      </c>
      <c r="C10029" s="93">
        <f>TEXT(B10029,"aaa")</f>
        <v/>
      </c>
      <c r="D10029" s="93" t="n"/>
      <c r="E10029" s="93" t="inlineStr">
        <is>
          <t>로션</t>
        </is>
      </c>
      <c r="F10029" s="5" t="inlineStr">
        <is>
          <t>카페24</t>
        </is>
      </c>
      <c r="G10029" s="93" t="inlineStr">
        <is>
          <t>어성초 70 데일리 릴리프 로션 2개 -30% off</t>
        </is>
      </c>
      <c r="H10029" s="93" t="n">
        <v>1</v>
      </c>
      <c r="J10029" s="93" t="n">
        <v>200801</v>
      </c>
      <c r="K10029" s="93" t="n"/>
      <c r="L10029" s="93" t="n">
        <v>39200</v>
      </c>
      <c r="M10029" s="93" t="n">
        <v>36906.8</v>
      </c>
      <c r="N10029" s="93" t="n">
        <v>8676</v>
      </c>
      <c r="O10029" s="148" t="n">
        <v>35636.36363636363</v>
      </c>
      <c r="P10029" s="93" t="inlineStr">
        <is>
          <t>카페24로션어성초 70 데일리 릴리프 로션 2개 -30% off200801</t>
        </is>
      </c>
    </row>
    <row r="10030">
      <c r="A10030" s="93" t="n"/>
      <c r="B10030" s="127" t="n">
        <v>44116</v>
      </c>
      <c r="C10030" s="93">
        <f>TEXT(B10030,"aaa")</f>
        <v/>
      </c>
      <c r="D10030" s="93" t="n"/>
      <c r="E10030" s="93" t="inlineStr">
        <is>
          <t>머드크림마스크</t>
        </is>
      </c>
      <c r="F10030" s="5" t="inlineStr">
        <is>
          <t>카페24</t>
        </is>
      </c>
      <c r="G10030" s="93" t="inlineStr">
        <is>
          <t>머드크림마스크 100ml</t>
        </is>
      </c>
      <c r="H10030" s="93" t="n">
        <v>7</v>
      </c>
      <c r="J10030" s="93" t="n">
        <v>200801</v>
      </c>
      <c r="K10030" s="93" t="n"/>
      <c r="L10030" s="93" t="n">
        <v>140000</v>
      </c>
      <c r="M10030" s="93" t="n">
        <v>131810</v>
      </c>
      <c r="N10030" s="93" t="n">
        <v>10094</v>
      </c>
      <c r="O10030" s="148" t="n">
        <v>127272.7272727273</v>
      </c>
      <c r="P10030" s="93" t="inlineStr">
        <is>
          <t>카페24머드크림마스크머드크림마스크 100ml200801</t>
        </is>
      </c>
    </row>
    <row r="10031">
      <c r="A10031" s="93" t="n"/>
      <c r="B10031" s="127" t="n">
        <v>44116</v>
      </c>
      <c r="C10031" s="93">
        <f>TEXT(B10031,"aaa")</f>
        <v/>
      </c>
      <c r="D10031" s="93" t="n"/>
      <c r="E10031" s="93" t="inlineStr">
        <is>
          <t>마스크팩</t>
        </is>
      </c>
      <c r="F10031" s="5" t="inlineStr">
        <is>
          <t>카페24</t>
        </is>
      </c>
      <c r="G10031" s="93" t="inlineStr">
        <is>
          <t>마스크팩 10매</t>
        </is>
      </c>
      <c r="H10031" s="93" t="n">
        <v>6</v>
      </c>
      <c r="J10031" s="93" t="n">
        <v>200801</v>
      </c>
      <c r="K10031" s="93" t="n"/>
      <c r="L10031" s="93" t="n">
        <v>120000</v>
      </c>
      <c r="M10031" s="93" t="n">
        <v>112980</v>
      </c>
      <c r="N10031" s="93" t="n">
        <v>23820</v>
      </c>
      <c r="O10031" s="148" t="n">
        <v>109090.9090909091</v>
      </c>
      <c r="P10031" s="93" t="inlineStr">
        <is>
          <t>카페24마스크팩마스크팩 10매200801</t>
        </is>
      </c>
    </row>
    <row r="10032">
      <c r="A10032" s="93" t="n"/>
      <c r="B10032" s="127" t="n">
        <v>44116</v>
      </c>
      <c r="C10032" s="93">
        <f>TEXT(B10032,"aaa")</f>
        <v/>
      </c>
      <c r="D10032" s="93" t="n"/>
      <c r="E10032" s="93" t="inlineStr">
        <is>
          <t>토너</t>
        </is>
      </c>
      <c r="F10032" s="5" t="inlineStr">
        <is>
          <t>카페24</t>
        </is>
      </c>
      <c r="G10032" s="93" t="inlineStr">
        <is>
          <t>250ml</t>
        </is>
      </c>
      <c r="H10032" s="93" t="n">
        <v>26</v>
      </c>
      <c r="J10032" s="93" t="n">
        <v>200801</v>
      </c>
      <c r="K10032" s="93" t="n"/>
      <c r="L10032" s="93" t="n">
        <v>520000</v>
      </c>
      <c r="M10032" s="93" t="n">
        <v>489580</v>
      </c>
      <c r="N10032" s="93" t="n">
        <v>80080</v>
      </c>
      <c r="O10032" s="148" t="n">
        <v>472727.2727272727</v>
      </c>
      <c r="P10032" s="93" t="inlineStr">
        <is>
          <t>카페24토너250ml200801</t>
        </is>
      </c>
    </row>
    <row r="10033">
      <c r="A10033" s="93" t="n"/>
      <c r="B10033" s="127" t="n">
        <v>44116</v>
      </c>
      <c r="C10033" s="93">
        <f>TEXT(B10033,"aaa")</f>
        <v/>
      </c>
      <c r="D10033" s="93" t="n"/>
      <c r="E10033" s="93" t="inlineStr">
        <is>
          <t>토너</t>
        </is>
      </c>
      <c r="F10033" s="5" t="inlineStr">
        <is>
          <t>카페24</t>
        </is>
      </c>
      <c r="G10033" s="93" t="inlineStr">
        <is>
          <t>250ml 2set</t>
        </is>
      </c>
      <c r="H10033" s="93" t="n">
        <v>15</v>
      </c>
      <c r="J10033" s="93" t="n">
        <v>200801</v>
      </c>
      <c r="K10033" s="93" t="n"/>
      <c r="L10033" s="93" t="n">
        <v>525000</v>
      </c>
      <c r="M10033" s="93" t="n">
        <v>494287.5</v>
      </c>
      <c r="N10033" s="93" t="n">
        <v>92400</v>
      </c>
      <c r="O10033" s="148" t="n">
        <v>477272.7272727272</v>
      </c>
      <c r="P10033" s="93" t="inlineStr">
        <is>
          <t>카페24토너250ml 2set200801</t>
        </is>
      </c>
    </row>
    <row r="10034">
      <c r="A10034" s="93" t="n"/>
      <c r="B10034" s="127" t="n">
        <v>44116</v>
      </c>
      <c r="C10034" s="93">
        <f>TEXT(B10034,"aaa")</f>
        <v/>
      </c>
      <c r="D10034" s="93" t="n"/>
      <c r="E10034" s="93" t="inlineStr">
        <is>
          <t>토너</t>
        </is>
      </c>
      <c r="F10034" s="5" t="inlineStr">
        <is>
          <t>카페24</t>
        </is>
      </c>
      <c r="G10034" s="93" t="inlineStr">
        <is>
          <t>500ml</t>
        </is>
      </c>
      <c r="H10034" s="93" t="n">
        <v>70</v>
      </c>
      <c r="J10034" s="93" t="n">
        <v>200801</v>
      </c>
      <c r="K10034" s="93" t="n"/>
      <c r="L10034" s="93" t="n">
        <v>2310000</v>
      </c>
      <c r="M10034" s="93" t="n">
        <v>2174865</v>
      </c>
      <c r="N10034" s="93" t="n">
        <v>303100</v>
      </c>
      <c r="O10034" s="148" t="n">
        <v>2100000</v>
      </c>
      <c r="P10034" s="93" t="inlineStr">
        <is>
          <t>카페24토너500ml200801</t>
        </is>
      </c>
    </row>
    <row r="10035">
      <c r="A10035" s="93" t="n"/>
      <c r="B10035" s="127" t="n">
        <v>44116</v>
      </c>
      <c r="C10035" s="93">
        <f>TEXT(B10035,"aaa")</f>
        <v/>
      </c>
      <c r="D10035" s="93" t="n"/>
      <c r="E10035" s="93" t="inlineStr">
        <is>
          <t>토너</t>
        </is>
      </c>
      <c r="F10035" s="5" t="inlineStr">
        <is>
          <t>카페24</t>
        </is>
      </c>
      <c r="G10035" s="93" t="inlineStr">
        <is>
          <t>스킨팩 화장솜 60P</t>
        </is>
      </c>
      <c r="H10035" s="93" t="n">
        <v>20</v>
      </c>
      <c r="J10035" s="93" t="n">
        <v>200801</v>
      </c>
      <c r="K10035" s="93" t="n"/>
      <c r="L10035" s="93" t="n">
        <v>60000</v>
      </c>
      <c r="M10035" s="93" t="n">
        <v>56490</v>
      </c>
      <c r="N10035" s="93" t="n">
        <v>22200</v>
      </c>
      <c r="O10035" s="148" t="n">
        <v>54545.45454545454</v>
      </c>
      <c r="P10035" s="93" t="inlineStr">
        <is>
          <t>카페24토너스킨팩 화장솜 60P200801</t>
        </is>
      </c>
    </row>
    <row r="10036">
      <c r="A10036" s="93" t="n"/>
      <c r="B10036" s="127" t="n">
        <v>44116</v>
      </c>
      <c r="C10036" s="93">
        <f>TEXT(B10036,"aaa")</f>
        <v/>
      </c>
      <c r="D10036" s="93" t="n"/>
      <c r="E10036" s="93" t="inlineStr">
        <is>
          <t>앰플</t>
        </is>
      </c>
      <c r="F10036" s="5" t="inlineStr">
        <is>
          <t>카페24</t>
        </is>
      </c>
      <c r="G10036" s="93" t="inlineStr">
        <is>
          <t>앰플 30ml</t>
        </is>
      </c>
      <c r="H10036" s="93" t="n">
        <v>29</v>
      </c>
      <c r="J10036" s="93" t="n">
        <v>200801</v>
      </c>
      <c r="K10036" s="93" t="n"/>
      <c r="L10036" s="93" t="n">
        <v>812000</v>
      </c>
      <c r="M10036" s="93" t="n">
        <v>764498</v>
      </c>
      <c r="N10036" s="93" t="n">
        <v>98513</v>
      </c>
      <c r="O10036" s="148" t="n">
        <v>738181.8181818181</v>
      </c>
      <c r="P10036" s="93" t="inlineStr">
        <is>
          <t>카페24앰플앰플 30ml200801</t>
        </is>
      </c>
    </row>
    <row r="10037">
      <c r="A10037" s="93" t="n"/>
      <c r="B10037" s="127" t="n">
        <v>44116</v>
      </c>
      <c r="C10037" s="93">
        <f>TEXT(B10037,"aaa")</f>
        <v/>
      </c>
      <c r="D10037" s="93" t="n"/>
      <c r="E10037" s="93" t="inlineStr">
        <is>
          <t>앰플</t>
        </is>
      </c>
      <c r="F10037" s="5" t="inlineStr">
        <is>
          <t>카페24</t>
        </is>
      </c>
      <c r="G10037" s="93" t="inlineStr">
        <is>
          <t>앰플 30ml  2set</t>
        </is>
      </c>
      <c r="H10037" s="93" t="n">
        <v>2</v>
      </c>
      <c r="J10037" s="93" t="n">
        <v>200801</v>
      </c>
      <c r="K10037" s="93" t="n"/>
      <c r="L10037" s="93" t="n">
        <v>96000</v>
      </c>
      <c r="M10037" s="93" t="n">
        <v>90384</v>
      </c>
      <c r="N10037" s="93" t="n">
        <v>13588</v>
      </c>
      <c r="O10037" s="148" t="n">
        <v>87272.72727272726</v>
      </c>
      <c r="P10037" s="93" t="inlineStr">
        <is>
          <t>카페24앰플앰플 30ml  2set200801</t>
        </is>
      </c>
    </row>
    <row r="10038">
      <c r="A10038" s="93" t="n"/>
      <c r="B10038" s="127" t="n">
        <v>44116</v>
      </c>
      <c r="C10038" s="93">
        <f>TEXT(B10038,"aaa")</f>
        <v/>
      </c>
      <c r="D10038" s="93" t="n"/>
      <c r="E10038" s="93" t="inlineStr">
        <is>
          <t>수딩크림</t>
        </is>
      </c>
      <c r="F10038" s="5" t="inlineStr">
        <is>
          <t>카페24</t>
        </is>
      </c>
      <c r="G10038" s="93" t="inlineStr">
        <is>
          <t>수딩크림 100ml</t>
        </is>
      </c>
      <c r="H10038" s="93" t="n">
        <v>6</v>
      </c>
      <c r="J10038" s="93" t="n">
        <v>200801</v>
      </c>
      <c r="K10038" s="93" t="n"/>
      <c r="L10038" s="93" t="n">
        <v>228000</v>
      </c>
      <c r="M10038" s="93" t="n">
        <v>214662</v>
      </c>
      <c r="N10038" s="93" t="n">
        <v>18270</v>
      </c>
      <c r="O10038" s="148" t="n">
        <v>207272.7272727273</v>
      </c>
      <c r="P10038" s="93" t="inlineStr">
        <is>
          <t>카페24수딩크림수딩크림 100ml200801</t>
        </is>
      </c>
    </row>
    <row r="10039">
      <c r="A10039" s="93" t="n"/>
      <c r="B10039" s="127" t="n">
        <v>44116</v>
      </c>
      <c r="C10039" s="93">
        <f>TEXT(B10039,"aaa")</f>
        <v/>
      </c>
      <c r="D10039" s="93" t="n"/>
      <c r="E10039" s="93" t="inlineStr">
        <is>
          <t>클렌징폼</t>
        </is>
      </c>
      <c r="F10039" s="5" t="inlineStr">
        <is>
          <t>카페24</t>
        </is>
      </c>
      <c r="G10039" s="93" t="inlineStr">
        <is>
          <t>클렌징폼 120ml</t>
        </is>
      </c>
      <c r="H10039" s="93" t="n">
        <v>14</v>
      </c>
      <c r="J10039" s="93" t="n">
        <v>200801</v>
      </c>
      <c r="K10039" s="93" t="n"/>
      <c r="L10039" s="93" t="n">
        <v>182000</v>
      </c>
      <c r="M10039" s="93" t="n">
        <v>171353</v>
      </c>
      <c r="N10039" s="93" t="n">
        <v>38500</v>
      </c>
      <c r="O10039" s="148" t="n">
        <v>165454.5454545454</v>
      </c>
      <c r="P10039" s="93" t="inlineStr">
        <is>
          <t>카페24클렌징폼클렌징폼 120ml200801</t>
        </is>
      </c>
    </row>
    <row r="10040">
      <c r="A10040" s="93" t="n"/>
      <c r="B10040" s="127" t="n">
        <v>44116</v>
      </c>
      <c r="C10040" s="93">
        <f>TEXT(B10040,"aaa")</f>
        <v/>
      </c>
      <c r="D10040" s="93" t="n"/>
      <c r="E10040" s="93" t="inlineStr">
        <is>
          <t>바디워시</t>
        </is>
      </c>
      <c r="F10040" s="5" t="inlineStr">
        <is>
          <t>카페24</t>
        </is>
      </c>
      <c r="G10040" s="93" t="inlineStr">
        <is>
          <t>바디워시 1개 -30% off</t>
        </is>
      </c>
      <c r="H10040" s="93" t="n">
        <v>1</v>
      </c>
      <c r="J10040" s="93" t="n">
        <v>200801</v>
      </c>
      <c r="K10040" s="93" t="n"/>
      <c r="L10040" s="93" t="n">
        <v>18200</v>
      </c>
      <c r="M10040" s="93" t="n">
        <v>17135.3</v>
      </c>
      <c r="N10040" s="93" t="n">
        <v>4085</v>
      </c>
      <c r="O10040" s="148" t="n">
        <v>16545.45454545454</v>
      </c>
      <c r="P10040" s="93" t="inlineStr">
        <is>
          <t>카페24바디워시바디워시 1개 -30% off200801</t>
        </is>
      </c>
    </row>
    <row r="10041">
      <c r="A10041" s="93" t="n"/>
      <c r="B10041" s="127" t="n">
        <v>44116</v>
      </c>
      <c r="C10041" s="93">
        <f>TEXT(B10041,"aaa")</f>
        <v/>
      </c>
      <c r="D10041" s="93" t="n"/>
      <c r="E10041" s="93" t="inlineStr">
        <is>
          <t>토너</t>
        </is>
      </c>
      <c r="F10041" s="5" t="inlineStr">
        <is>
          <t>화해</t>
        </is>
      </c>
      <c r="G10041" s="93" t="inlineStr">
        <is>
          <t>250ml</t>
        </is>
      </c>
      <c r="H10041" s="93" t="n">
        <v>3</v>
      </c>
      <c r="J10041" s="93" t="n">
        <v>200801</v>
      </c>
      <c r="K10041" s="93" t="n"/>
      <c r="L10041" s="93" t="n">
        <v>60000</v>
      </c>
      <c r="M10041" s="93" t="n">
        <v>43200</v>
      </c>
      <c r="N10041" s="93" t="n">
        <v>9240</v>
      </c>
      <c r="O10041" s="148" t="n">
        <v>54545.45454545454</v>
      </c>
      <c r="P10041" s="93" t="inlineStr">
        <is>
          <t>화해토너250ml200801</t>
        </is>
      </c>
    </row>
    <row r="10042" customFormat="1" s="93">
      <c r="B10042" s="127" t="n">
        <v>44117</v>
      </c>
      <c r="C10042" s="93">
        <f>TEXT(B10042,"aaa")</f>
        <v/>
      </c>
      <c r="E10042" s="93" t="inlineStr">
        <is>
          <t>토너</t>
        </is>
      </c>
      <c r="F10042" s="5" t="inlineStr">
        <is>
          <t>W컨셉</t>
        </is>
      </c>
      <c r="G10042" s="93" t="inlineStr">
        <is>
          <t>250ml 2set</t>
        </is>
      </c>
      <c r="H10042" s="93" t="n">
        <v>6</v>
      </c>
      <c r="J10042" s="93" t="n">
        <v>200801</v>
      </c>
      <c r="L10042" s="93" t="n">
        <v>210000</v>
      </c>
      <c r="M10042" s="93" t="n">
        <v>151200</v>
      </c>
      <c r="N10042" s="93" t="n">
        <v>36960</v>
      </c>
      <c r="O10042" s="148" t="n">
        <v>190909.0909090909</v>
      </c>
      <c r="P10042" s="93" t="inlineStr">
        <is>
          <t>W컨셉토너250ml 2set200801</t>
        </is>
      </c>
    </row>
    <row r="10043" customFormat="1" s="93">
      <c r="B10043" s="127" t="n">
        <v>44117</v>
      </c>
      <c r="C10043" s="93">
        <f>TEXT(B10043,"aaa")</f>
        <v/>
      </c>
      <c r="E10043" s="93" t="inlineStr">
        <is>
          <t>토너</t>
        </is>
      </c>
      <c r="F10043" s="5" t="inlineStr">
        <is>
          <t>스타일쉐어</t>
        </is>
      </c>
      <c r="G10043" s="93" t="inlineStr">
        <is>
          <t>250ml</t>
        </is>
      </c>
      <c r="H10043" s="93" t="n">
        <v>6</v>
      </c>
      <c r="J10043" s="93" t="n">
        <v>200801</v>
      </c>
      <c r="L10043" s="93" t="n">
        <v>120000</v>
      </c>
      <c r="M10043" s="93" t="n">
        <v>90000</v>
      </c>
      <c r="N10043" s="93" t="n">
        <v>18480</v>
      </c>
      <c r="O10043" s="148" t="n">
        <v>109090.9090909091</v>
      </c>
      <c r="P10043" s="93" t="inlineStr">
        <is>
          <t>스타일쉐어토너250ml200801</t>
        </is>
      </c>
    </row>
    <row r="10044" customFormat="1" s="93">
      <c r="B10044" s="127" t="n">
        <v>44117</v>
      </c>
      <c r="C10044" s="93">
        <f>TEXT(B10044,"aaa")</f>
        <v/>
      </c>
      <c r="E10044" s="93" t="inlineStr">
        <is>
          <t>로션</t>
        </is>
      </c>
      <c r="F10044" s="5" t="inlineStr">
        <is>
          <t>아누아 CS</t>
        </is>
      </c>
      <c r="G10044" s="93" t="inlineStr">
        <is>
          <t>로션 200ml</t>
        </is>
      </c>
      <c r="H10044" s="93" t="n">
        <v>1</v>
      </c>
      <c r="J10044" s="93" t="n">
        <v>200801</v>
      </c>
      <c r="L10044" s="93" t="n">
        <v>0</v>
      </c>
      <c r="M10044" s="93" t="n">
        <v>0</v>
      </c>
      <c r="N10044" s="93" t="n">
        <v>4338</v>
      </c>
      <c r="O10044" s="148" t="n">
        <v>0</v>
      </c>
      <c r="P10044" s="93" t="inlineStr">
        <is>
          <t>아누아 CS로션로션 200ml200801</t>
        </is>
      </c>
    </row>
    <row r="10045" customFormat="1" s="93">
      <c r="B10045" s="127" t="n">
        <v>44117</v>
      </c>
      <c r="C10045" s="93">
        <f>TEXT(B10045,"aaa")</f>
        <v/>
      </c>
      <c r="E10045" s="93" t="inlineStr">
        <is>
          <t>클리어 패드</t>
        </is>
      </c>
      <c r="F10045" s="5" t="inlineStr">
        <is>
          <t>아누아 CS</t>
        </is>
      </c>
      <c r="G10045" s="93" t="inlineStr">
        <is>
          <t>어성초 클리어패드 70P</t>
        </is>
      </c>
      <c r="H10045" s="93" t="n">
        <v>1</v>
      </c>
      <c r="J10045" s="93" t="n">
        <v>200801</v>
      </c>
      <c r="L10045" s="93" t="n">
        <v>0</v>
      </c>
      <c r="M10045" s="93" t="n">
        <v>0</v>
      </c>
      <c r="N10045" s="93" t="n">
        <v>5012</v>
      </c>
      <c r="O10045" s="148" t="n">
        <v>0</v>
      </c>
      <c r="P10045" s="93" t="inlineStr">
        <is>
          <t>아누아 CS클리어 패드어성초 클리어패드 70P200801</t>
        </is>
      </c>
    </row>
    <row r="10046" customFormat="1" s="93">
      <c r="B10046" s="127" t="n">
        <v>44117</v>
      </c>
      <c r="C10046" s="93">
        <f>TEXT(B10046,"aaa")</f>
        <v/>
      </c>
      <c r="E10046" s="93" t="inlineStr">
        <is>
          <t>바디워시</t>
        </is>
      </c>
      <c r="F10046" s="5" t="inlineStr">
        <is>
          <t>아누아 CS</t>
        </is>
      </c>
      <c r="G10046" s="93" t="inlineStr">
        <is>
          <t>바디워시 500ml</t>
        </is>
      </c>
      <c r="H10046" s="93" t="n">
        <v>1</v>
      </c>
      <c r="J10046" s="93" t="n">
        <v>200801</v>
      </c>
      <c r="L10046" s="93" t="n">
        <v>0</v>
      </c>
      <c r="M10046" s="93" t="n">
        <v>0</v>
      </c>
      <c r="N10046" s="93" t="n">
        <v>4085</v>
      </c>
      <c r="O10046" s="148" t="n">
        <v>0</v>
      </c>
      <c r="P10046" s="93" t="inlineStr">
        <is>
          <t>아누아 CS바디워시바디워시 500ml200801</t>
        </is>
      </c>
    </row>
    <row r="10047" customFormat="1" s="93">
      <c r="B10047" s="127" t="n">
        <v>44117</v>
      </c>
      <c r="C10047" s="93">
        <f>TEXT(B10047,"aaa")</f>
        <v/>
      </c>
      <c r="E10047" s="93" t="inlineStr">
        <is>
          <t>토너</t>
        </is>
      </c>
      <c r="F10047" s="5" t="inlineStr">
        <is>
          <t>아누아 CS</t>
        </is>
      </c>
      <c r="G10047" s="93" t="inlineStr">
        <is>
          <t>250ml</t>
        </is>
      </c>
      <c r="H10047" s="93" t="n">
        <v>1</v>
      </c>
      <c r="J10047" s="93" t="n">
        <v>200801</v>
      </c>
      <c r="L10047" s="93" t="n">
        <v>0</v>
      </c>
      <c r="M10047" s="93" t="n">
        <v>0</v>
      </c>
      <c r="N10047" s="93" t="n">
        <v>3080</v>
      </c>
      <c r="O10047" s="148" t="n">
        <v>0</v>
      </c>
      <c r="P10047" s="93" t="inlineStr">
        <is>
          <t>아누아 CS토너250ml200801</t>
        </is>
      </c>
    </row>
    <row r="10048" customFormat="1" s="93">
      <c r="B10048" s="127" t="n">
        <v>44117</v>
      </c>
      <c r="C10048" s="93">
        <f>TEXT(B10048,"aaa")</f>
        <v/>
      </c>
      <c r="E10048" s="93" t="inlineStr">
        <is>
          <t>토너</t>
        </is>
      </c>
      <c r="F10048" s="5" t="inlineStr">
        <is>
          <t>아누아 CS</t>
        </is>
      </c>
      <c r="G10048" s="93" t="inlineStr">
        <is>
          <t>500ml</t>
        </is>
      </c>
      <c r="H10048" s="93" t="n">
        <v>1</v>
      </c>
      <c r="J10048" s="93" t="n">
        <v>200801</v>
      </c>
      <c r="L10048" s="93" t="n">
        <v>0</v>
      </c>
      <c r="M10048" s="93" t="n">
        <v>0</v>
      </c>
      <c r="N10048" s="93" t="n">
        <v>4330</v>
      </c>
      <c r="O10048" s="148" t="n">
        <v>0</v>
      </c>
      <c r="P10048" s="93" t="inlineStr">
        <is>
          <t>아누아 CS토너500ml200801</t>
        </is>
      </c>
    </row>
    <row r="10049" customFormat="1" s="93">
      <c r="B10049" s="127" t="n">
        <v>44117</v>
      </c>
      <c r="C10049" s="93">
        <f>TEXT(B10049,"aaa")</f>
        <v/>
      </c>
      <c r="E10049" s="93" t="inlineStr">
        <is>
          <t>화장솜</t>
        </is>
      </c>
      <c r="F10049" s="5" t="inlineStr">
        <is>
          <t>아누아 CS</t>
        </is>
      </c>
      <c r="G10049" s="93" t="inlineStr">
        <is>
          <t>스킨팩 화장솜 60P</t>
        </is>
      </c>
      <c r="H10049" s="93" t="n">
        <v>1</v>
      </c>
      <c r="J10049" s="93" t="n">
        <v>200801</v>
      </c>
      <c r="L10049" s="93" t="n">
        <v>0</v>
      </c>
      <c r="M10049" s="93" t="n">
        <v>0</v>
      </c>
      <c r="N10049" s="93" t="n">
        <v>1110</v>
      </c>
      <c r="O10049" s="148" t="n">
        <v>0</v>
      </c>
      <c r="P10049" s="93" t="inlineStr">
        <is>
          <t>아누아 CS화장솜스킨팩 화장솜 60P200801</t>
        </is>
      </c>
    </row>
    <row r="10050" customFormat="1" s="93">
      <c r="B10050" s="127" t="n">
        <v>44117</v>
      </c>
      <c r="C10050" s="93">
        <f>TEXT(B10050,"aaa")</f>
        <v/>
      </c>
      <c r="E10050" s="93" t="inlineStr">
        <is>
          <t>앰플</t>
        </is>
      </c>
      <c r="F10050" s="5" t="inlineStr">
        <is>
          <t>아누아 CS</t>
        </is>
      </c>
      <c r="G10050" s="93" t="inlineStr">
        <is>
          <t>앰플 30ml</t>
        </is>
      </c>
      <c r="H10050" s="93" t="n">
        <v>1</v>
      </c>
      <c r="J10050" s="93" t="n">
        <v>200801</v>
      </c>
      <c r="L10050" s="93" t="n">
        <v>0</v>
      </c>
      <c r="M10050" s="93" t="n">
        <v>0</v>
      </c>
      <c r="N10050" s="93" t="n">
        <v>3397</v>
      </c>
      <c r="O10050" s="148" t="n">
        <v>0</v>
      </c>
      <c r="P10050" s="93" t="inlineStr">
        <is>
          <t>아누아 CS앰플앰플 30ml200801</t>
        </is>
      </c>
    </row>
    <row r="10051" customFormat="1" s="93">
      <c r="B10051" s="127" t="n">
        <v>44117</v>
      </c>
      <c r="C10051" s="93">
        <f>TEXT(B10051,"aaa")</f>
        <v/>
      </c>
      <c r="E10051" s="93" t="inlineStr">
        <is>
          <t>마스크팩</t>
        </is>
      </c>
      <c r="F10051" s="5" t="inlineStr">
        <is>
          <t>아누아 CS</t>
        </is>
      </c>
      <c r="G10051" s="93" t="inlineStr">
        <is>
          <t>마스크팩 10매</t>
        </is>
      </c>
      <c r="H10051" s="93" t="n">
        <v>1</v>
      </c>
      <c r="J10051" s="93" t="n">
        <v>200801</v>
      </c>
      <c r="L10051" s="93" t="n">
        <v>0</v>
      </c>
      <c r="M10051" s="93" t="n">
        <v>0</v>
      </c>
      <c r="N10051" s="93" t="n">
        <v>3970</v>
      </c>
      <c r="O10051" s="148" t="n">
        <v>0</v>
      </c>
      <c r="P10051" s="93" t="inlineStr">
        <is>
          <t>아누아 CS마스크팩마스크팩 10매200801</t>
        </is>
      </c>
    </row>
    <row r="10052" customFormat="1" s="93">
      <c r="B10052" s="127" t="n">
        <v>44117</v>
      </c>
      <c r="C10052" s="93">
        <f>TEXT(B10052,"aaa")</f>
        <v/>
      </c>
      <c r="E10052" s="93" t="inlineStr">
        <is>
          <t>수딩크림</t>
        </is>
      </c>
      <c r="F10052" s="5" t="inlineStr">
        <is>
          <t>아누아 CS</t>
        </is>
      </c>
      <c r="G10052" s="93" t="inlineStr">
        <is>
          <t>수딩크림 100ml</t>
        </is>
      </c>
      <c r="H10052" s="93" t="n">
        <v>1</v>
      </c>
      <c r="J10052" s="93" t="n">
        <v>200801</v>
      </c>
      <c r="L10052" s="93" t="n">
        <v>0</v>
      </c>
      <c r="M10052" s="93" t="n">
        <v>0</v>
      </c>
      <c r="N10052" s="93" t="n">
        <v>3045</v>
      </c>
      <c r="O10052" s="148" t="n">
        <v>0</v>
      </c>
      <c r="P10052" s="93" t="inlineStr">
        <is>
          <t>아누아 CS수딩크림수딩크림 100ml200801</t>
        </is>
      </c>
    </row>
    <row r="10053" customFormat="1" s="93">
      <c r="B10053" s="127" t="n">
        <v>44117</v>
      </c>
      <c r="C10053" s="93">
        <f>TEXT(B10053,"aaa")</f>
        <v/>
      </c>
      <c r="E10053" s="93" t="inlineStr">
        <is>
          <t>클렌징폼</t>
        </is>
      </c>
      <c r="F10053" s="5" t="inlineStr">
        <is>
          <t>아누아 CS</t>
        </is>
      </c>
      <c r="G10053" s="93" t="inlineStr">
        <is>
          <t>클렌징폼 120ml</t>
        </is>
      </c>
      <c r="H10053" s="93" t="n">
        <v>1</v>
      </c>
      <c r="J10053" s="93" t="n">
        <v>200801</v>
      </c>
      <c r="L10053" s="93" t="n">
        <v>0</v>
      </c>
      <c r="M10053" s="93" t="n">
        <v>0</v>
      </c>
      <c r="N10053" s="93" t="n">
        <v>2750</v>
      </c>
      <c r="O10053" s="148" t="n">
        <v>0</v>
      </c>
      <c r="P10053" s="93" t="inlineStr">
        <is>
          <t>아누아 CS클렌징폼클렌징폼 120ml200801</t>
        </is>
      </c>
    </row>
    <row r="10054" customFormat="1" s="93">
      <c r="B10054" s="127" t="n">
        <v>44117</v>
      </c>
      <c r="C10054" s="93">
        <f>TEXT(B10054,"aaa")</f>
        <v/>
      </c>
      <c r="E10054" s="93" t="inlineStr">
        <is>
          <t>머드크림마스크</t>
        </is>
      </c>
      <c r="F10054" s="5" t="inlineStr">
        <is>
          <t>아누아 CS</t>
        </is>
      </c>
      <c r="G10054" s="93" t="inlineStr">
        <is>
          <t>머드크림마스크 100ml</t>
        </is>
      </c>
      <c r="H10054" s="93" t="n">
        <v>1</v>
      </c>
      <c r="J10054" s="93" t="n">
        <v>200801</v>
      </c>
      <c r="L10054" s="93" t="n">
        <v>0</v>
      </c>
      <c r="M10054" s="93" t="n">
        <v>0</v>
      </c>
      <c r="N10054" s="93" t="n">
        <v>1442</v>
      </c>
      <c r="O10054" s="148" t="n">
        <v>0</v>
      </c>
      <c r="P10054" s="93" t="inlineStr">
        <is>
          <t>아누아 CS머드크림마스크머드크림마스크 100ml200801</t>
        </is>
      </c>
    </row>
    <row r="10055" customFormat="1" s="93">
      <c r="B10055" s="127" t="n">
        <v>44117</v>
      </c>
      <c r="C10055" s="93">
        <f>TEXT(B10055,"aaa")</f>
        <v/>
      </c>
      <c r="E10055" s="93" t="inlineStr">
        <is>
          <t>선크림</t>
        </is>
      </c>
      <c r="F10055" s="5" t="inlineStr">
        <is>
          <t>카페24</t>
        </is>
      </c>
      <c r="G10055" s="93" t="inlineStr">
        <is>
          <t>선크림 50ml</t>
        </is>
      </c>
      <c r="H10055" s="93" t="n">
        <v>4</v>
      </c>
      <c r="J10055" s="93" t="n">
        <v>200801</v>
      </c>
      <c r="L10055" s="93" t="n">
        <v>80000</v>
      </c>
      <c r="M10055" s="93" t="n">
        <v>75320</v>
      </c>
      <c r="N10055" s="93" t="n">
        <v>9380</v>
      </c>
      <c r="O10055" s="148" t="n">
        <v>72727.27272727272</v>
      </c>
      <c r="P10055" s="93" t="inlineStr">
        <is>
          <t>카페24선크림선크림 50ml200801</t>
        </is>
      </c>
    </row>
    <row r="10056" customFormat="1" s="93">
      <c r="B10056" s="127" t="n">
        <v>44117</v>
      </c>
      <c r="C10056" s="93">
        <f>TEXT(B10056,"aaa")</f>
        <v/>
      </c>
      <c r="E10056" s="93" t="inlineStr">
        <is>
          <t>어성초진정패키지</t>
        </is>
      </c>
      <c r="F10056" s="5" t="inlineStr">
        <is>
          <t>카페24</t>
        </is>
      </c>
      <c r="G10056" s="93" t="inlineStr">
        <is>
          <t>어성초 진정패키지세트</t>
        </is>
      </c>
      <c r="H10056" s="93" t="n">
        <v>2</v>
      </c>
      <c r="J10056" s="93" t="n">
        <v>200801</v>
      </c>
      <c r="L10056" s="93" t="n">
        <v>198000</v>
      </c>
      <c r="M10056" s="93" t="n">
        <v>186417</v>
      </c>
      <c r="N10056" s="93" t="n">
        <v>30274</v>
      </c>
      <c r="O10056" s="148" t="n">
        <v>180000</v>
      </c>
      <c r="P10056" s="93" t="inlineStr">
        <is>
          <t>카페24어성초진정패키지어성초 진정패키지세트200801</t>
        </is>
      </c>
    </row>
    <row r="10057" customFormat="1" s="93">
      <c r="B10057" s="127" t="n">
        <v>44117</v>
      </c>
      <c r="C10057" s="93">
        <f>TEXT(B10057,"aaa")</f>
        <v/>
      </c>
      <c r="E10057" s="93" t="inlineStr">
        <is>
          <t>클리어 패드</t>
        </is>
      </c>
      <c r="F10057" s="5" t="inlineStr">
        <is>
          <t>카페24</t>
        </is>
      </c>
      <c r="G10057" s="93" t="inlineStr">
        <is>
          <t>어성초 77 클리어 패드 1개-20% off</t>
        </is>
      </c>
      <c r="H10057" s="93" t="n">
        <v>3</v>
      </c>
      <c r="J10057" s="93" t="n">
        <v>200801</v>
      </c>
      <c r="L10057" s="93" t="n">
        <v>67200</v>
      </c>
      <c r="M10057" s="93" t="n">
        <v>63268.8</v>
      </c>
      <c r="N10057" s="93" t="n">
        <v>15036</v>
      </c>
      <c r="O10057" s="148" t="n">
        <v>61090.90909090909</v>
      </c>
      <c r="P10057" s="93" t="inlineStr">
        <is>
          <t>카페24클리어 패드어성초 77 클리어 패드 1개-20% off200801</t>
        </is>
      </c>
    </row>
    <row r="10058" customFormat="1" s="93">
      <c r="B10058" s="127" t="n">
        <v>44117</v>
      </c>
      <c r="C10058" s="93">
        <f>TEXT(B10058,"aaa")</f>
        <v/>
      </c>
      <c r="E10058" s="93" t="inlineStr">
        <is>
          <t>클리어 패드</t>
        </is>
      </c>
      <c r="F10058" s="5" t="inlineStr">
        <is>
          <t>카페24</t>
        </is>
      </c>
      <c r="G10058" s="93" t="inlineStr">
        <is>
          <t>어성초 77 클리어 패드 2개-30% off</t>
        </is>
      </c>
      <c r="H10058" s="93" t="n">
        <v>2</v>
      </c>
      <c r="J10058" s="93" t="n">
        <v>200801</v>
      </c>
      <c r="L10058" s="93" t="n">
        <v>78400</v>
      </c>
      <c r="M10058" s="93" t="n">
        <v>73813.60000000001</v>
      </c>
      <c r="N10058" s="93" t="n">
        <v>20048</v>
      </c>
      <c r="O10058" s="148" t="n">
        <v>71272.72727272726</v>
      </c>
      <c r="P10058" s="93" t="inlineStr">
        <is>
          <t>카페24클리어 패드어성초 77 클리어 패드 2개-30% off200801</t>
        </is>
      </c>
    </row>
    <row r="10059" customFormat="1" s="93">
      <c r="B10059" s="127" t="n">
        <v>44117</v>
      </c>
      <c r="C10059" s="93">
        <f>TEXT(B10059,"aaa")</f>
        <v/>
      </c>
      <c r="E10059" s="93" t="inlineStr">
        <is>
          <t>토너+패드 세트</t>
        </is>
      </c>
      <c r="F10059" s="5" t="inlineStr">
        <is>
          <t>카페24</t>
        </is>
      </c>
      <c r="G10059" s="93" t="inlineStr">
        <is>
          <t>좁쌀 진정 세트 토너+클리어 패드-30% off</t>
        </is>
      </c>
      <c r="H10059" s="93" t="n">
        <v>7</v>
      </c>
      <c r="J10059" s="93" t="n">
        <v>200801</v>
      </c>
      <c r="L10059" s="93" t="n">
        <v>259700</v>
      </c>
      <c r="M10059" s="93" t="n">
        <v>244507.55</v>
      </c>
      <c r="N10059" s="93" t="n">
        <v>56644</v>
      </c>
      <c r="O10059" s="148" t="n">
        <v>236090.9090909091</v>
      </c>
      <c r="P10059" s="93" t="inlineStr">
        <is>
          <t>카페24토너+패드 세트좁쌀 진정 세트 토너+클리어 패드-30% off200801</t>
        </is>
      </c>
    </row>
    <row r="10060" customFormat="1" s="93">
      <c r="B10060" s="127" t="n">
        <v>44117</v>
      </c>
      <c r="C10060" s="93">
        <f>TEXT(B10060,"aaa")</f>
        <v/>
      </c>
      <c r="E10060" s="93" t="inlineStr">
        <is>
          <t>수분 보충 세트</t>
        </is>
      </c>
      <c r="F10060" s="5" t="inlineStr">
        <is>
          <t>카페24</t>
        </is>
      </c>
      <c r="G10060" s="93" t="inlineStr">
        <is>
          <t>[20/09/28 부터] 어성초 77 토너 250ml + 어성초 70 로션 200ml -30%</t>
        </is>
      </c>
      <c r="H10060" s="93" t="n">
        <v>38</v>
      </c>
      <c r="J10060" s="93" t="n">
        <v>200801</v>
      </c>
      <c r="L10060" s="93" t="n">
        <v>1409800</v>
      </c>
      <c r="M10060" s="93" t="n">
        <v>1327326.7</v>
      </c>
      <c r="N10060" s="93" t="n">
        <v>281884</v>
      </c>
      <c r="O10060" s="148" t="n">
        <v>1281636.363636364</v>
      </c>
      <c r="P10060" s="93" t="inlineStr">
        <is>
          <t>카페24수분 보충 세트[20/09/28 부터] 어성초 77 토너 250ml + 어성초 70 로션 200ml -30%200801</t>
        </is>
      </c>
    </row>
    <row r="10061" customFormat="1" s="93">
      <c r="B10061" s="127" t="n">
        <v>44117</v>
      </c>
      <c r="C10061" s="93">
        <f>TEXT(B10061,"aaa")</f>
        <v/>
      </c>
      <c r="E10061" s="93" t="inlineStr">
        <is>
          <t>로션</t>
        </is>
      </c>
      <c r="F10061" s="5" t="inlineStr">
        <is>
          <t>카페24</t>
        </is>
      </c>
      <c r="G10061" s="93" t="inlineStr">
        <is>
          <t>어성초 70 데일리 릴리프 로션 1개 -20% off</t>
        </is>
      </c>
      <c r="H10061" s="93" t="n">
        <v>3</v>
      </c>
      <c r="J10061" s="93" t="n">
        <v>200801</v>
      </c>
      <c r="L10061" s="93" t="n">
        <v>67200</v>
      </c>
      <c r="M10061" s="93" t="n">
        <v>63268.8</v>
      </c>
      <c r="N10061" s="93" t="n">
        <v>13014</v>
      </c>
      <c r="O10061" s="148" t="n">
        <v>61090.90909090909</v>
      </c>
      <c r="P10061" s="93" t="inlineStr">
        <is>
          <t>카페24로션어성초 70 데일리 릴리프 로션 1개 -20% off200801</t>
        </is>
      </c>
    </row>
    <row r="10062" customFormat="1" s="93">
      <c r="B10062" s="127" t="n">
        <v>44117</v>
      </c>
      <c r="C10062" s="93">
        <f>TEXT(B10062,"aaa")</f>
        <v/>
      </c>
      <c r="E10062" s="93" t="inlineStr">
        <is>
          <t>머드크림마스크</t>
        </is>
      </c>
      <c r="F10062" s="5" t="inlineStr">
        <is>
          <t>카페24</t>
        </is>
      </c>
      <c r="G10062" s="93" t="inlineStr">
        <is>
          <t>머드크림마스크 100ml</t>
        </is>
      </c>
      <c r="H10062" s="93" t="n">
        <v>10</v>
      </c>
      <c r="J10062" s="93" t="n">
        <v>200801</v>
      </c>
      <c r="L10062" s="93" t="n">
        <v>200000</v>
      </c>
      <c r="M10062" s="93" t="n">
        <v>188300</v>
      </c>
      <c r="N10062" s="93" t="n">
        <v>14420</v>
      </c>
      <c r="O10062" s="148" t="n">
        <v>181818.1818181818</v>
      </c>
      <c r="P10062" s="93" t="inlineStr">
        <is>
          <t>카페24머드크림마스크머드크림마스크 100ml200801</t>
        </is>
      </c>
    </row>
    <row r="10063" customFormat="1" s="93">
      <c r="B10063" s="127" t="n">
        <v>44117</v>
      </c>
      <c r="C10063" s="93">
        <f>TEXT(B10063,"aaa")</f>
        <v/>
      </c>
      <c r="E10063" s="93" t="inlineStr">
        <is>
          <t>머드크림마스크</t>
        </is>
      </c>
      <c r="F10063" s="5" t="inlineStr">
        <is>
          <t>카페24</t>
        </is>
      </c>
      <c r="G10063" s="93" t="inlineStr">
        <is>
          <t>머드크림마스크 100ml 2set</t>
        </is>
      </c>
      <c r="H10063" s="93" t="n">
        <v>2</v>
      </c>
      <c r="J10063" s="93" t="n">
        <v>200801</v>
      </c>
      <c r="L10063" s="93" t="n">
        <v>70000</v>
      </c>
      <c r="M10063" s="93" t="n">
        <v>65905</v>
      </c>
      <c r="N10063" s="93" t="n">
        <v>5768</v>
      </c>
      <c r="O10063" s="148" t="n">
        <v>63636.36363636363</v>
      </c>
      <c r="P10063" s="93" t="inlineStr">
        <is>
          <t>카페24머드크림마스크머드크림마스크 100ml 2set200801</t>
        </is>
      </c>
    </row>
    <row r="10064" customFormat="1" s="93">
      <c r="B10064" s="127" t="n">
        <v>44117</v>
      </c>
      <c r="C10064" s="93">
        <f>TEXT(B10064,"aaa")</f>
        <v/>
      </c>
      <c r="E10064" s="93" t="inlineStr">
        <is>
          <t>마스크팩</t>
        </is>
      </c>
      <c r="F10064" s="5" t="inlineStr">
        <is>
          <t>카페24</t>
        </is>
      </c>
      <c r="G10064" s="93" t="inlineStr">
        <is>
          <t>마스크팩 1매</t>
        </is>
      </c>
      <c r="H10064" s="93" t="n">
        <v>3</v>
      </c>
      <c r="J10064" s="93" t="n">
        <v>200801</v>
      </c>
      <c r="L10064" s="93" t="n">
        <v>12000</v>
      </c>
      <c r="M10064" s="93" t="n">
        <v>11298</v>
      </c>
      <c r="N10064" s="93" t="n">
        <v>1191</v>
      </c>
      <c r="O10064" s="148" t="n">
        <v>10909.09090909091</v>
      </c>
      <c r="P10064" s="93" t="inlineStr">
        <is>
          <t>카페24마스크팩마스크팩 1매200801</t>
        </is>
      </c>
    </row>
    <row r="10065" customFormat="1" s="93">
      <c r="B10065" s="127" t="n">
        <v>44117</v>
      </c>
      <c r="C10065" s="93">
        <f>TEXT(B10065,"aaa")</f>
        <v/>
      </c>
      <c r="E10065" s="93" t="inlineStr">
        <is>
          <t>마스크팩</t>
        </is>
      </c>
      <c r="F10065" s="5" t="inlineStr">
        <is>
          <t>카페24</t>
        </is>
      </c>
      <c r="G10065" s="93" t="inlineStr">
        <is>
          <t>마스크팩 10매</t>
        </is>
      </c>
      <c r="H10065" s="93" t="n">
        <v>7</v>
      </c>
      <c r="J10065" s="93" t="n">
        <v>200801</v>
      </c>
      <c r="L10065" s="93" t="n">
        <v>140000</v>
      </c>
      <c r="M10065" s="93" t="n">
        <v>131810</v>
      </c>
      <c r="N10065" s="93" t="n">
        <v>27790</v>
      </c>
      <c r="O10065" s="148" t="n">
        <v>127272.7272727273</v>
      </c>
      <c r="P10065" s="93" t="inlineStr">
        <is>
          <t>카페24마스크팩마스크팩 10매200801</t>
        </is>
      </c>
    </row>
    <row r="10066" customFormat="1" s="93">
      <c r="B10066" s="127" t="n">
        <v>44117</v>
      </c>
      <c r="C10066" s="93">
        <f>TEXT(B10066,"aaa")</f>
        <v/>
      </c>
      <c r="E10066" s="93" t="inlineStr">
        <is>
          <t>토너</t>
        </is>
      </c>
      <c r="F10066" s="5" t="inlineStr">
        <is>
          <t>카페24</t>
        </is>
      </c>
      <c r="G10066" s="93" t="inlineStr">
        <is>
          <t>250ml</t>
        </is>
      </c>
      <c r="H10066" s="93" t="n">
        <v>35</v>
      </c>
      <c r="J10066" s="93" t="n">
        <v>200801</v>
      </c>
      <c r="L10066" s="93" t="n">
        <v>700000</v>
      </c>
      <c r="M10066" s="93" t="n">
        <v>659050</v>
      </c>
      <c r="N10066" s="93" t="n">
        <v>107800</v>
      </c>
      <c r="O10066" s="148" t="n">
        <v>636363.6363636364</v>
      </c>
      <c r="P10066" s="93" t="inlineStr">
        <is>
          <t>카페24토너250ml200801</t>
        </is>
      </c>
    </row>
    <row r="10067" customFormat="1" s="93">
      <c r="B10067" s="127" t="n">
        <v>44117</v>
      </c>
      <c r="C10067" s="93">
        <f>TEXT(B10067,"aaa")</f>
        <v/>
      </c>
      <c r="E10067" s="93" t="inlineStr">
        <is>
          <t>토너</t>
        </is>
      </c>
      <c r="F10067" s="5" t="inlineStr">
        <is>
          <t>카페24</t>
        </is>
      </c>
      <c r="G10067" s="93" t="inlineStr">
        <is>
          <t>250ml 2set</t>
        </is>
      </c>
      <c r="H10067" s="93" t="n">
        <v>30</v>
      </c>
      <c r="J10067" s="93" t="n">
        <v>200801</v>
      </c>
      <c r="L10067" s="93" t="n">
        <v>1050000</v>
      </c>
      <c r="M10067" s="93" t="n">
        <v>988575</v>
      </c>
      <c r="N10067" s="93" t="n">
        <v>184800</v>
      </c>
      <c r="O10067" s="148" t="n">
        <v>954545.4545454545</v>
      </c>
      <c r="P10067" s="93" t="inlineStr">
        <is>
          <t>카페24토너250ml 2set200801</t>
        </is>
      </c>
    </row>
    <row r="10068" customFormat="1" s="93">
      <c r="B10068" s="127" t="n">
        <v>44117</v>
      </c>
      <c r="C10068" s="93">
        <f>TEXT(B10068,"aaa")</f>
        <v/>
      </c>
      <c r="E10068" s="93" t="inlineStr">
        <is>
          <t>토너</t>
        </is>
      </c>
      <c r="F10068" s="5" t="inlineStr">
        <is>
          <t>카페24</t>
        </is>
      </c>
      <c r="G10068" s="93" t="inlineStr">
        <is>
          <t>500ml</t>
        </is>
      </c>
      <c r="H10068" s="93" t="n">
        <v>65</v>
      </c>
      <c r="J10068" s="93" t="n">
        <v>200801</v>
      </c>
      <c r="L10068" s="93" t="n">
        <v>2145000</v>
      </c>
      <c r="M10068" s="93" t="n">
        <v>2019517.5</v>
      </c>
      <c r="N10068" s="93" t="n">
        <v>281450</v>
      </c>
      <c r="O10068" s="148" t="n">
        <v>1950000</v>
      </c>
      <c r="P10068" s="93" t="inlineStr">
        <is>
          <t>카페24토너500ml200801</t>
        </is>
      </c>
    </row>
    <row r="10069" customFormat="1" s="93">
      <c r="B10069" s="127" t="n">
        <v>44117</v>
      </c>
      <c r="C10069" s="93">
        <f>TEXT(B10069,"aaa")</f>
        <v/>
      </c>
      <c r="E10069" s="93" t="inlineStr">
        <is>
          <t>토너</t>
        </is>
      </c>
      <c r="F10069" s="5" t="inlineStr">
        <is>
          <t>카페24</t>
        </is>
      </c>
      <c r="G10069" s="93" t="inlineStr">
        <is>
          <t>스킨팩 화장솜 60P</t>
        </is>
      </c>
      <c r="H10069" s="93" t="n">
        <v>27</v>
      </c>
      <c r="J10069" s="93" t="n">
        <v>200801</v>
      </c>
      <c r="L10069" s="93" t="n">
        <v>81000</v>
      </c>
      <c r="M10069" s="93" t="n">
        <v>76261.5</v>
      </c>
      <c r="N10069" s="93" t="n">
        <v>29970</v>
      </c>
      <c r="O10069" s="148" t="n">
        <v>73636.36363636363</v>
      </c>
      <c r="P10069" s="93" t="inlineStr">
        <is>
          <t>카페24토너스킨팩 화장솜 60P200801</t>
        </is>
      </c>
    </row>
    <row r="10070" customFormat="1" s="93">
      <c r="B10070" s="127" t="n">
        <v>44117</v>
      </c>
      <c r="C10070" s="93">
        <f>TEXT(B10070,"aaa")</f>
        <v/>
      </c>
      <c r="E10070" s="93" t="inlineStr">
        <is>
          <t>앰플</t>
        </is>
      </c>
      <c r="F10070" s="5" t="inlineStr">
        <is>
          <t>카페24</t>
        </is>
      </c>
      <c r="G10070" s="93" t="inlineStr">
        <is>
          <t>앰플 30ml</t>
        </is>
      </c>
      <c r="H10070" s="93" t="n">
        <v>17</v>
      </c>
      <c r="J10070" s="93" t="n">
        <v>200801</v>
      </c>
      <c r="L10070" s="93" t="n">
        <v>476000</v>
      </c>
      <c r="M10070" s="93" t="n">
        <v>448154</v>
      </c>
      <c r="N10070" s="93" t="n">
        <v>57749</v>
      </c>
      <c r="O10070" s="148" t="n">
        <v>432727.2727272727</v>
      </c>
      <c r="P10070" s="93" t="inlineStr">
        <is>
          <t>카페24앰플앰플 30ml200801</t>
        </is>
      </c>
    </row>
    <row r="10071" customFormat="1" s="93">
      <c r="B10071" s="127" t="n">
        <v>44117</v>
      </c>
      <c r="C10071" s="93">
        <f>TEXT(B10071,"aaa")</f>
        <v/>
      </c>
      <c r="E10071" s="93" t="inlineStr">
        <is>
          <t>앰플</t>
        </is>
      </c>
      <c r="F10071" s="5" t="inlineStr">
        <is>
          <t>카페24</t>
        </is>
      </c>
      <c r="G10071" s="93" t="inlineStr">
        <is>
          <t>앰플 30ml  2set</t>
        </is>
      </c>
      <c r="H10071" s="93" t="n">
        <v>4</v>
      </c>
      <c r="J10071" s="93" t="n">
        <v>200801</v>
      </c>
      <c r="L10071" s="93" t="n">
        <v>192000</v>
      </c>
      <c r="M10071" s="93" t="n">
        <v>180768</v>
      </c>
      <c r="N10071" s="93" t="n">
        <v>27176</v>
      </c>
      <c r="O10071" s="148" t="n">
        <v>174545.4545454545</v>
      </c>
      <c r="P10071" s="93" t="inlineStr">
        <is>
          <t>카페24앰플앰플 30ml  2set200801</t>
        </is>
      </c>
    </row>
    <row r="10072" customFormat="1" s="93">
      <c r="B10072" s="127" t="n">
        <v>44117</v>
      </c>
      <c r="C10072" s="93">
        <f>TEXT(B10072,"aaa")</f>
        <v/>
      </c>
      <c r="E10072" s="93" t="inlineStr">
        <is>
          <t>수딩크림</t>
        </is>
      </c>
      <c r="F10072" s="5" t="inlineStr">
        <is>
          <t>카페24</t>
        </is>
      </c>
      <c r="G10072" s="93" t="inlineStr">
        <is>
          <t>수딩크림 100ml</t>
        </is>
      </c>
      <c r="H10072" s="93" t="n">
        <v>4</v>
      </c>
      <c r="J10072" s="93" t="n">
        <v>200801</v>
      </c>
      <c r="L10072" s="93" t="n">
        <v>152000</v>
      </c>
      <c r="M10072" s="93" t="n">
        <v>143108</v>
      </c>
      <c r="N10072" s="93" t="n">
        <v>12180</v>
      </c>
      <c r="O10072" s="148" t="n">
        <v>138181.8181818182</v>
      </c>
      <c r="P10072" s="93" t="inlineStr">
        <is>
          <t>카페24수딩크림수딩크림 100ml200801</t>
        </is>
      </c>
    </row>
    <row r="10073" customFormat="1" s="93">
      <c r="B10073" s="127" t="n">
        <v>44117</v>
      </c>
      <c r="C10073" s="93">
        <f>TEXT(B10073,"aaa")</f>
        <v/>
      </c>
      <c r="E10073" s="93" t="inlineStr">
        <is>
          <t>클렌징폼</t>
        </is>
      </c>
      <c r="F10073" s="5" t="inlineStr">
        <is>
          <t>카페24</t>
        </is>
      </c>
      <c r="G10073" s="93" t="inlineStr">
        <is>
          <t>클렌징폼 120ml</t>
        </is>
      </c>
      <c r="H10073" s="93" t="n">
        <v>8</v>
      </c>
      <c r="J10073" s="93" t="n">
        <v>200801</v>
      </c>
      <c r="L10073" s="93" t="n">
        <v>104000</v>
      </c>
      <c r="M10073" s="93" t="n">
        <v>97916</v>
      </c>
      <c r="N10073" s="93" t="n">
        <v>22000</v>
      </c>
      <c r="O10073" s="148" t="n">
        <v>94545.45454545454</v>
      </c>
      <c r="P10073" s="93" t="inlineStr">
        <is>
          <t>카페24클렌징폼클렌징폼 120ml200801</t>
        </is>
      </c>
    </row>
    <row r="10074" customFormat="1" s="93">
      <c r="B10074" s="127" t="n">
        <v>44117</v>
      </c>
      <c r="C10074" s="93">
        <f>TEXT(B10074,"aaa")</f>
        <v/>
      </c>
      <c r="E10074" s="93" t="inlineStr">
        <is>
          <t>클렌징폼</t>
        </is>
      </c>
      <c r="F10074" s="5" t="inlineStr">
        <is>
          <t>카페24</t>
        </is>
      </c>
      <c r="G10074" s="93" t="inlineStr">
        <is>
          <t>클렌징폼 120ml 2set</t>
        </is>
      </c>
      <c r="H10074" s="93" t="n">
        <v>1</v>
      </c>
      <c r="J10074" s="93" t="n">
        <v>200801</v>
      </c>
      <c r="L10074" s="93" t="n">
        <v>24000</v>
      </c>
      <c r="M10074" s="93" t="n">
        <v>22596</v>
      </c>
      <c r="N10074" s="93" t="n">
        <v>2460</v>
      </c>
      <c r="O10074" s="148" t="n">
        <v>21818.18181818182</v>
      </c>
      <c r="P10074" s="93" t="inlineStr">
        <is>
          <t>카페24클렌징폼클렌징폼 120ml 2set200801</t>
        </is>
      </c>
    </row>
    <row r="10075" customFormat="1" s="93">
      <c r="B10075" s="127" t="n">
        <v>44117</v>
      </c>
      <c r="C10075" s="93">
        <f>TEXT(B10075,"aaa")</f>
        <v/>
      </c>
      <c r="E10075" s="93" t="inlineStr">
        <is>
          <t>바디워시</t>
        </is>
      </c>
      <c r="F10075" s="5" t="inlineStr">
        <is>
          <t>카페24</t>
        </is>
      </c>
      <c r="G10075" s="93" t="inlineStr">
        <is>
          <t>바디워시 1개 -30% off</t>
        </is>
      </c>
      <c r="H10075" s="93" t="n">
        <v>2</v>
      </c>
      <c r="J10075" s="93" t="n">
        <v>200801</v>
      </c>
      <c r="L10075" s="93" t="n">
        <v>36400</v>
      </c>
      <c r="M10075" s="93" t="n">
        <v>34270.6</v>
      </c>
      <c r="N10075" s="93" t="n">
        <v>8170</v>
      </c>
      <c r="O10075" s="148" t="n">
        <v>33090.90909090909</v>
      </c>
      <c r="P10075" s="93" t="inlineStr">
        <is>
          <t>카페24바디워시바디워시 1개 -30% off200801</t>
        </is>
      </c>
    </row>
    <row r="10076" customFormat="1" s="93">
      <c r="B10076" s="127" t="n">
        <v>44117</v>
      </c>
      <c r="C10076" s="93">
        <f>TEXT(B10076,"aaa")</f>
        <v/>
      </c>
      <c r="E10076" s="93" t="inlineStr">
        <is>
          <t>바디워시</t>
        </is>
      </c>
      <c r="F10076" s="5" t="inlineStr">
        <is>
          <t>카페24</t>
        </is>
      </c>
      <c r="G10076" s="93" t="inlineStr">
        <is>
          <t>바디워시 2개 -35% off (무료배송)</t>
        </is>
      </c>
      <c r="H10076" s="93" t="n">
        <v>1</v>
      </c>
      <c r="J10076" s="93" t="n">
        <v>200801</v>
      </c>
      <c r="L10076" s="93" t="n">
        <v>33800</v>
      </c>
      <c r="M10076" s="93" t="n">
        <v>31822.7</v>
      </c>
      <c r="N10076" s="93" t="n">
        <v>8170</v>
      </c>
      <c r="O10076" s="148" t="n">
        <v>30727.27272727272</v>
      </c>
      <c r="P10076" s="93" t="inlineStr">
        <is>
          <t>카페24바디워시바디워시 2개 -35% off (무료배송)200801</t>
        </is>
      </c>
    </row>
    <row r="10077" customFormat="1" s="93">
      <c r="B10077" s="127" t="n">
        <v>44117</v>
      </c>
      <c r="C10077" s="93">
        <f>TEXT(B10077,"aaa")</f>
        <v/>
      </c>
      <c r="E10077" s="93" t="inlineStr">
        <is>
          <t>토너</t>
        </is>
      </c>
      <c r="F10077" s="5" t="inlineStr">
        <is>
          <t>화해</t>
        </is>
      </c>
      <c r="G10077" s="93" t="inlineStr">
        <is>
          <t>250ml</t>
        </is>
      </c>
      <c r="H10077" s="93" t="n">
        <v>6</v>
      </c>
      <c r="J10077" s="93" t="n">
        <v>200801</v>
      </c>
      <c r="L10077" s="93" t="n">
        <v>120000</v>
      </c>
      <c r="M10077" s="93" t="n">
        <v>86400</v>
      </c>
      <c r="N10077" s="93" t="n">
        <v>18480</v>
      </c>
      <c r="O10077" s="148" t="n">
        <v>109090.9090909091</v>
      </c>
      <c r="P10077" s="93" t="inlineStr">
        <is>
          <t>화해토너250ml200801</t>
        </is>
      </c>
    </row>
    <row r="10078" customFormat="1" s="93">
      <c r="B10078" s="127" t="n">
        <v>44117</v>
      </c>
      <c r="C10078" s="93">
        <f>TEXT(B10078,"aaa")</f>
        <v/>
      </c>
      <c r="E10078" s="93" t="inlineStr">
        <is>
          <t>머드크림마스크</t>
        </is>
      </c>
      <c r="F10078" s="5" t="inlineStr">
        <is>
          <t>화해</t>
        </is>
      </c>
      <c r="G10078" s="93" t="inlineStr">
        <is>
          <t>머드크림마스크 100ml</t>
        </is>
      </c>
      <c r="H10078" s="93" t="n">
        <v>1</v>
      </c>
      <c r="J10078" s="93" t="n">
        <v>200801</v>
      </c>
      <c r="L10078" s="93" t="n">
        <v>20000</v>
      </c>
      <c r="M10078" s="93" t="n">
        <v>14400</v>
      </c>
      <c r="N10078" s="93" t="n">
        <v>1442</v>
      </c>
      <c r="O10078" s="148" t="n">
        <v>18181.81818181818</v>
      </c>
      <c r="P10078" s="93" t="inlineStr">
        <is>
          <t>화해머드크림마스크머드크림마스크 100ml200801</t>
        </is>
      </c>
    </row>
    <row r="10079" customFormat="1" s="93">
      <c r="B10079" s="127" t="n">
        <v>44117</v>
      </c>
      <c r="C10079" s="93">
        <f>TEXT(B10079,"aaa")</f>
        <v/>
      </c>
      <c r="E10079" s="93" t="inlineStr">
        <is>
          <t>클리어 패드</t>
        </is>
      </c>
      <c r="F10079" s="5" t="inlineStr">
        <is>
          <t>화해</t>
        </is>
      </c>
      <c r="G10079" s="93" t="inlineStr">
        <is>
          <t>어성초 클리어패드 70P</t>
        </is>
      </c>
      <c r="H10079" s="93" t="n">
        <v>1</v>
      </c>
      <c r="J10079" s="93" t="n">
        <v>200801</v>
      </c>
      <c r="L10079" s="93" t="n">
        <v>22400</v>
      </c>
      <c r="M10079" s="93" t="n">
        <v>16352</v>
      </c>
      <c r="N10079" s="93" t="n">
        <v>5012</v>
      </c>
      <c r="O10079" s="148" t="n">
        <v>20363.63636363636</v>
      </c>
      <c r="P10079" s="93" t="inlineStr">
        <is>
          <t>화해클리어 패드어성초 클리어패드 70P200801</t>
        </is>
      </c>
    </row>
    <row r="10080" customFormat="1" s="93">
      <c r="B10080" s="127" t="n">
        <v>44118</v>
      </c>
      <c r="C10080" s="93">
        <f>TEXT(B10080,"aaa")</f>
        <v/>
      </c>
      <c r="E10080" s="93" t="inlineStr">
        <is>
          <t>토너</t>
        </is>
      </c>
      <c r="F10080" s="5" t="inlineStr">
        <is>
          <t>W컨셉</t>
        </is>
      </c>
      <c r="G10080" s="93" t="inlineStr">
        <is>
          <t>250ml 2set</t>
        </is>
      </c>
      <c r="H10080" s="93" t="n">
        <v>16</v>
      </c>
      <c r="J10080" s="93" t="n">
        <v>200801</v>
      </c>
      <c r="L10080" s="93" t="n">
        <v>560000</v>
      </c>
      <c r="M10080" s="93" t="n">
        <v>403200</v>
      </c>
      <c r="N10080" s="93" t="n">
        <v>98560</v>
      </c>
      <c r="O10080" s="148" t="n">
        <v>509090.9090909091</v>
      </c>
      <c r="P10080" s="93" t="inlineStr">
        <is>
          <t>W컨셉토너250ml 2set200801</t>
        </is>
      </c>
    </row>
    <row r="10081" customFormat="1" s="93">
      <c r="B10081" s="127" t="n">
        <v>44118</v>
      </c>
      <c r="C10081" s="93">
        <f>TEXT(B10081,"aaa")</f>
        <v/>
      </c>
      <c r="E10081" s="93" t="inlineStr">
        <is>
          <t>수딩크림</t>
        </is>
      </c>
      <c r="F10081" s="5" t="inlineStr">
        <is>
          <t>글로우데이즈 시코르</t>
        </is>
      </c>
      <c r="G10081" s="93" t="inlineStr">
        <is>
          <t>수딩크림=수딩크림 100ml</t>
        </is>
      </c>
      <c r="H10081" s="93" t="n">
        <v>30</v>
      </c>
      <c r="J10081" s="93" t="n">
        <v>200801</v>
      </c>
      <c r="L10081" s="93" t="n">
        <v>513000</v>
      </c>
      <c r="M10081" s="93" t="n">
        <v>513000</v>
      </c>
      <c r="N10081" s="93" t="n">
        <v>91350</v>
      </c>
      <c r="O10081" s="148" t="n">
        <v>466363.6363636364</v>
      </c>
      <c r="P10081" s="93" t="inlineStr">
        <is>
          <t>글로우데이즈 시코르수딩크림수딩크림=수딩크림 100ml200801</t>
        </is>
      </c>
    </row>
    <row r="10082" customFormat="1" s="93">
      <c r="B10082" s="127" t="n">
        <v>44118</v>
      </c>
      <c r="C10082" s="93">
        <f>TEXT(B10082,"aaa")</f>
        <v/>
      </c>
      <c r="E10082" s="93" t="inlineStr">
        <is>
          <t>클렌징폼</t>
        </is>
      </c>
      <c r="F10082" s="5" t="inlineStr">
        <is>
          <t>글로우데이즈 시코르</t>
        </is>
      </c>
      <c r="G10082" s="93" t="inlineStr">
        <is>
          <t>클렌징폼=클렌징폼 120ml</t>
        </is>
      </c>
      <c r="H10082" s="93" t="n">
        <v>30</v>
      </c>
      <c r="J10082" s="93" t="n">
        <v>200801</v>
      </c>
      <c r="L10082" s="93" t="n">
        <v>216000</v>
      </c>
      <c r="M10082" s="93" t="n">
        <v>216000</v>
      </c>
      <c r="N10082" s="93" t="n">
        <v>82500</v>
      </c>
      <c r="O10082" s="148" t="n">
        <v>196363.6363636364</v>
      </c>
      <c r="P10082" s="93" t="inlineStr">
        <is>
          <t>글로우데이즈 시코르클렌징폼클렌징폼=클렌징폼 120ml200801</t>
        </is>
      </c>
    </row>
    <row r="10083" customFormat="1" s="93">
      <c r="B10083" s="127" t="n">
        <v>44118</v>
      </c>
      <c r="C10083" s="93">
        <f>TEXT(B10083,"aaa")</f>
        <v/>
      </c>
      <c r="E10083" s="93" t="inlineStr">
        <is>
          <t>마스크팩</t>
        </is>
      </c>
      <c r="F10083" s="5" t="inlineStr">
        <is>
          <t>글로우데이즈 시코르</t>
        </is>
      </c>
      <c r="G10083" s="93" t="inlineStr">
        <is>
          <t>마스크팩=마스크팩 10매</t>
        </is>
      </c>
      <c r="H10083" s="93" t="n">
        <v>23</v>
      </c>
      <c r="J10083" s="93" t="n">
        <v>200801</v>
      </c>
      <c r="L10083" s="93" t="n">
        <v>414000</v>
      </c>
      <c r="M10083" s="93" t="n">
        <v>414000</v>
      </c>
      <c r="N10083" s="93" t="n">
        <v>91310</v>
      </c>
      <c r="O10083" s="148" t="n">
        <v>376363.6363636364</v>
      </c>
      <c r="P10083" s="93" t="inlineStr">
        <is>
          <t>글로우데이즈 시코르마스크팩마스크팩=마스크팩 10매200801</t>
        </is>
      </c>
    </row>
    <row r="10084" customFormat="1" s="93">
      <c r="B10084" s="127" t="n">
        <v>44118</v>
      </c>
      <c r="C10084" s="93">
        <f>TEXT(B10084,"aaa")</f>
        <v/>
      </c>
      <c r="E10084" s="93" t="inlineStr">
        <is>
          <t>선크림</t>
        </is>
      </c>
      <c r="F10084" s="5" t="inlineStr">
        <is>
          <t>글로우데이즈 시코르</t>
        </is>
      </c>
      <c r="G10084" s="93" t="inlineStr">
        <is>
          <t>선크림=선크림 50ml</t>
        </is>
      </c>
      <c r="H10084" s="93" t="n">
        <v>10</v>
      </c>
      <c r="J10084" s="93" t="n">
        <v>200801</v>
      </c>
      <c r="L10084" s="93" t="n">
        <v>112500</v>
      </c>
      <c r="M10084" s="93" t="n">
        <v>112500</v>
      </c>
      <c r="N10084" s="93" t="n">
        <v>23450</v>
      </c>
      <c r="O10084" s="148" t="n">
        <v>102272.7272727273</v>
      </c>
      <c r="P10084" s="93" t="inlineStr">
        <is>
          <t>글로우데이즈 시코르선크림선크림=선크림 50ml200801</t>
        </is>
      </c>
    </row>
    <row r="10085" customFormat="1" s="93">
      <c r="B10085" s="127" t="n">
        <v>44118</v>
      </c>
      <c r="C10085" s="93">
        <f>TEXT(B10085,"aaa")</f>
        <v/>
      </c>
      <c r="E10085" s="93" t="inlineStr">
        <is>
          <t>토너</t>
        </is>
      </c>
      <c r="F10085" s="5" t="inlineStr">
        <is>
          <t>스타일쉐어</t>
        </is>
      </c>
      <c r="G10085" s="93" t="inlineStr">
        <is>
          <t>250ml</t>
        </is>
      </c>
      <c r="H10085" s="93" t="n">
        <v>13</v>
      </c>
      <c r="J10085" s="93" t="n">
        <v>200801</v>
      </c>
      <c r="L10085" s="93" t="n">
        <v>260000</v>
      </c>
      <c r="M10085" s="93" t="n">
        <v>195000</v>
      </c>
      <c r="N10085" s="93" t="n">
        <v>40040</v>
      </c>
      <c r="O10085" s="148" t="n">
        <v>236363.6363636364</v>
      </c>
      <c r="P10085" s="93" t="inlineStr">
        <is>
          <t>스타일쉐어토너250ml200801</t>
        </is>
      </c>
    </row>
    <row r="10086" customFormat="1" s="93">
      <c r="B10086" s="127" t="n">
        <v>44118</v>
      </c>
      <c r="C10086" s="93">
        <f>TEXT(B10086,"aaa")</f>
        <v/>
      </c>
      <c r="E10086" s="93" t="inlineStr">
        <is>
          <t>선크림</t>
        </is>
      </c>
      <c r="F10086" s="5" t="inlineStr">
        <is>
          <t>카페24</t>
        </is>
      </c>
      <c r="G10086" s="93" t="inlineStr">
        <is>
          <t>선크림 50ml</t>
        </is>
      </c>
      <c r="H10086" s="93" t="n">
        <v>2</v>
      </c>
      <c r="J10086" s="93" t="n">
        <v>200801</v>
      </c>
      <c r="L10086" s="93" t="n">
        <v>40000</v>
      </c>
      <c r="M10086" s="93" t="n">
        <v>37660</v>
      </c>
      <c r="N10086" s="93" t="n">
        <v>4690</v>
      </c>
      <c r="O10086" s="148" t="n">
        <v>36363.63636363636</v>
      </c>
      <c r="P10086" s="93" t="inlineStr">
        <is>
          <t>카페24선크림선크림 50ml200801</t>
        </is>
      </c>
    </row>
    <row r="10087" customFormat="1" s="93">
      <c r="B10087" s="127" t="n">
        <v>44118</v>
      </c>
      <c r="C10087" s="93">
        <f>TEXT(B10087,"aaa")</f>
        <v/>
      </c>
      <c r="E10087" s="93" t="inlineStr">
        <is>
          <t>선크림</t>
        </is>
      </c>
      <c r="F10087" s="5" t="inlineStr">
        <is>
          <t>카페24</t>
        </is>
      </c>
      <c r="G10087" s="93" t="inlineStr">
        <is>
          <t>선크림 50ml  2set</t>
        </is>
      </c>
      <c r="H10087" s="93" t="n">
        <v>1</v>
      </c>
      <c r="J10087" s="93" t="n">
        <v>200801</v>
      </c>
      <c r="L10087" s="93" t="n">
        <v>35000</v>
      </c>
      <c r="M10087" s="93" t="n">
        <v>32952.5</v>
      </c>
      <c r="N10087" s="93" t="n">
        <v>4690</v>
      </c>
      <c r="O10087" s="148" t="n">
        <v>31818.18181818182</v>
      </c>
      <c r="P10087" s="93" t="inlineStr">
        <is>
          <t>카페24선크림선크림 50ml  2set200801</t>
        </is>
      </c>
    </row>
    <row r="10088" customFormat="1" s="93">
      <c r="B10088" s="127" t="n">
        <v>44118</v>
      </c>
      <c r="C10088" s="93">
        <f>TEXT(B10088,"aaa")</f>
        <v/>
      </c>
      <c r="E10088" s="93" t="inlineStr">
        <is>
          <t>어성초진정패키지</t>
        </is>
      </c>
      <c r="F10088" s="5" t="inlineStr">
        <is>
          <t>카페24</t>
        </is>
      </c>
      <c r="G10088" s="93" t="inlineStr">
        <is>
          <t>어성초 진정패키지세트</t>
        </is>
      </c>
      <c r="H10088" s="93" t="n">
        <v>2</v>
      </c>
      <c r="J10088" s="93" t="n">
        <v>200801</v>
      </c>
      <c r="L10088" s="93" t="n">
        <v>198000</v>
      </c>
      <c r="M10088" s="93" t="n">
        <v>186417</v>
      </c>
      <c r="N10088" s="93" t="n">
        <v>30274</v>
      </c>
      <c r="O10088" s="148" t="n">
        <v>180000</v>
      </c>
      <c r="P10088" s="93" t="inlineStr">
        <is>
          <t>카페24어성초진정패키지어성초 진정패키지세트200801</t>
        </is>
      </c>
    </row>
    <row r="10089" customFormat="1" s="93">
      <c r="B10089" s="127" t="n">
        <v>44118</v>
      </c>
      <c r="C10089" s="93">
        <f>TEXT(B10089,"aaa")</f>
        <v/>
      </c>
      <c r="E10089" s="93" t="inlineStr">
        <is>
          <t>토너+패드 세트</t>
        </is>
      </c>
      <c r="F10089" s="5" t="inlineStr">
        <is>
          <t>카페24</t>
        </is>
      </c>
      <c r="G10089" s="93" t="inlineStr">
        <is>
          <t>좁쌀 진정 세트 토너+클리어 패드-30% off</t>
        </is>
      </c>
      <c r="H10089" s="93" t="n">
        <v>3</v>
      </c>
      <c r="J10089" s="93" t="n">
        <v>200801</v>
      </c>
      <c r="L10089" s="93" t="n">
        <v>111300</v>
      </c>
      <c r="M10089" s="93" t="n">
        <v>104788.95</v>
      </c>
      <c r="N10089" s="93" t="n">
        <v>24276</v>
      </c>
      <c r="O10089" s="148" t="n">
        <v>101181.8181818182</v>
      </c>
      <c r="P10089" s="93" t="inlineStr">
        <is>
          <t>카페24토너+패드 세트좁쌀 진정 세트 토너+클리어 패드-30% off200801</t>
        </is>
      </c>
    </row>
    <row r="10090" customFormat="1" s="93">
      <c r="B10090" s="127" t="n">
        <v>44118</v>
      </c>
      <c r="C10090" s="93">
        <f>TEXT(B10090,"aaa")</f>
        <v/>
      </c>
      <c r="E10090" s="93" t="inlineStr">
        <is>
          <t>수분 보충 세트</t>
        </is>
      </c>
      <c r="F10090" s="5" t="inlineStr">
        <is>
          <t>카페24</t>
        </is>
      </c>
      <c r="G10090" s="93" t="inlineStr">
        <is>
          <t>[20/09/28 부터] 어성초 77 토너 250ml + 어성초 70 로션 200ml -30%</t>
        </is>
      </c>
      <c r="H10090" s="93" t="n">
        <v>34</v>
      </c>
      <c r="J10090" s="93" t="n">
        <v>200801</v>
      </c>
      <c r="L10090" s="93" t="n">
        <v>1261400</v>
      </c>
      <c r="M10090" s="93" t="n">
        <v>1187608.1</v>
      </c>
      <c r="N10090" s="93" t="n">
        <v>252212</v>
      </c>
      <c r="O10090" s="148" t="n">
        <v>1146727.272727273</v>
      </c>
      <c r="P10090" s="93" t="inlineStr">
        <is>
          <t>카페24수분 보충 세트[20/09/28 부터] 어성초 77 토너 250ml + 어성초 70 로션 200ml -30%200801</t>
        </is>
      </c>
    </row>
    <row r="10091" customFormat="1" s="93">
      <c r="B10091" s="127" t="n">
        <v>44118</v>
      </c>
      <c r="C10091" s="93">
        <f>TEXT(B10091,"aaa")</f>
        <v/>
      </c>
      <c r="E10091" s="93" t="inlineStr">
        <is>
          <t>로션</t>
        </is>
      </c>
      <c r="F10091" s="5" t="inlineStr">
        <is>
          <t>카페24</t>
        </is>
      </c>
      <c r="G10091" s="93" t="inlineStr">
        <is>
          <t>어성초 70 데일리 릴리프 로션 1개 -20% off</t>
        </is>
      </c>
      <c r="H10091" s="93" t="n">
        <v>6</v>
      </c>
      <c r="J10091" s="93" t="n">
        <v>200801</v>
      </c>
      <c r="L10091" s="93" t="n">
        <v>134400</v>
      </c>
      <c r="M10091" s="93" t="n">
        <v>126537.6</v>
      </c>
      <c r="N10091" s="93" t="n">
        <v>26028</v>
      </c>
      <c r="O10091" s="148" t="n">
        <v>122181.8181818182</v>
      </c>
      <c r="P10091" s="93" t="inlineStr">
        <is>
          <t>카페24로션어성초 70 데일리 릴리프 로션 1개 -20% off200801</t>
        </is>
      </c>
    </row>
    <row r="10092" customFormat="1" s="93">
      <c r="B10092" s="127" t="n">
        <v>44118</v>
      </c>
      <c r="C10092" s="93">
        <f>TEXT(B10092,"aaa")</f>
        <v/>
      </c>
      <c r="E10092" s="93" t="inlineStr">
        <is>
          <t>로션</t>
        </is>
      </c>
      <c r="F10092" s="5" t="inlineStr">
        <is>
          <t>카페24</t>
        </is>
      </c>
      <c r="G10092" s="93" t="inlineStr">
        <is>
          <t>어성초 70 데일리 릴리프 로션 2개 -30% off</t>
        </is>
      </c>
      <c r="H10092" s="93" t="n">
        <v>1</v>
      </c>
      <c r="J10092" s="93" t="n">
        <v>200801</v>
      </c>
      <c r="L10092" s="93" t="n">
        <v>39200</v>
      </c>
      <c r="M10092" s="93" t="n">
        <v>36906.8</v>
      </c>
      <c r="N10092" s="93" t="n">
        <v>8676</v>
      </c>
      <c r="O10092" s="148" t="n">
        <v>35636.36363636363</v>
      </c>
      <c r="P10092" s="93" t="inlineStr">
        <is>
          <t>카페24로션어성초 70 데일리 릴리프 로션 2개 -30% off200801</t>
        </is>
      </c>
    </row>
    <row r="10093" customFormat="1" s="93">
      <c r="B10093" s="127" t="n">
        <v>44118</v>
      </c>
      <c r="C10093" s="93">
        <f>TEXT(B10093,"aaa")</f>
        <v/>
      </c>
      <c r="E10093" s="93" t="inlineStr">
        <is>
          <t>머드크림마스크</t>
        </is>
      </c>
      <c r="F10093" s="5" t="inlineStr">
        <is>
          <t>카페24</t>
        </is>
      </c>
      <c r="G10093" s="93" t="inlineStr">
        <is>
          <t>머드크림마스크 100ml</t>
        </is>
      </c>
      <c r="H10093" s="93" t="n">
        <v>16</v>
      </c>
      <c r="J10093" s="93" t="n">
        <v>200801</v>
      </c>
      <c r="L10093" s="93" t="n">
        <v>320000</v>
      </c>
      <c r="M10093" s="93" t="n">
        <v>301280</v>
      </c>
      <c r="N10093" s="93" t="n">
        <v>23072</v>
      </c>
      <c r="O10093" s="148" t="n">
        <v>290909.0909090909</v>
      </c>
      <c r="P10093" s="93" t="inlineStr">
        <is>
          <t>카페24머드크림마스크머드크림마스크 100ml200801</t>
        </is>
      </c>
    </row>
    <row r="10094" customFormat="1" s="93">
      <c r="B10094" s="127" t="n">
        <v>44118</v>
      </c>
      <c r="C10094" s="93">
        <f>TEXT(B10094,"aaa")</f>
        <v/>
      </c>
      <c r="E10094" s="93" t="inlineStr">
        <is>
          <t>머드크림마스크</t>
        </is>
      </c>
      <c r="F10094" s="5" t="inlineStr">
        <is>
          <t>카페24</t>
        </is>
      </c>
      <c r="G10094" s="93" t="inlineStr">
        <is>
          <t>머드크림마스크 100ml 2set</t>
        </is>
      </c>
      <c r="H10094" s="93" t="n">
        <v>6</v>
      </c>
      <c r="J10094" s="93" t="n">
        <v>200801</v>
      </c>
      <c r="L10094" s="93" t="n">
        <v>210000</v>
      </c>
      <c r="M10094" s="93" t="n">
        <v>197715</v>
      </c>
      <c r="N10094" s="93" t="n">
        <v>17304</v>
      </c>
      <c r="O10094" s="148" t="n">
        <v>190909.0909090909</v>
      </c>
      <c r="P10094" s="93" t="inlineStr">
        <is>
          <t>카페24머드크림마스크머드크림마스크 100ml 2set200801</t>
        </is>
      </c>
    </row>
    <row r="10095" customFormat="1" s="93">
      <c r="B10095" s="127" t="n">
        <v>44118</v>
      </c>
      <c r="C10095" s="93">
        <f>TEXT(B10095,"aaa")</f>
        <v/>
      </c>
      <c r="E10095" s="93" t="inlineStr">
        <is>
          <t>마스크팩</t>
        </is>
      </c>
      <c r="F10095" s="5" t="inlineStr">
        <is>
          <t>카페24</t>
        </is>
      </c>
      <c r="G10095" s="93" t="inlineStr">
        <is>
          <t>마스크팩 1매</t>
        </is>
      </c>
      <c r="H10095" s="93" t="n">
        <v>5</v>
      </c>
      <c r="J10095" s="93" t="n">
        <v>200801</v>
      </c>
      <c r="L10095" s="93" t="n">
        <v>20000</v>
      </c>
      <c r="M10095" s="93" t="n">
        <v>18830</v>
      </c>
      <c r="N10095" s="93" t="n">
        <v>1985</v>
      </c>
      <c r="O10095" s="148" t="n">
        <v>18181.81818181818</v>
      </c>
      <c r="P10095" s="93" t="inlineStr">
        <is>
          <t>카페24마스크팩마스크팩 1매200801</t>
        </is>
      </c>
    </row>
    <row r="10096" customFormat="1" s="93">
      <c r="B10096" s="127" t="n">
        <v>44118</v>
      </c>
      <c r="C10096" s="93">
        <f>TEXT(B10096,"aaa")</f>
        <v/>
      </c>
      <c r="E10096" s="93" t="inlineStr">
        <is>
          <t>마스크팩</t>
        </is>
      </c>
      <c r="F10096" s="5" t="inlineStr">
        <is>
          <t>카페24</t>
        </is>
      </c>
      <c r="G10096" s="93" t="inlineStr">
        <is>
          <t>마스크팩 10매</t>
        </is>
      </c>
      <c r="H10096" s="93" t="n">
        <v>5</v>
      </c>
      <c r="J10096" s="93" t="n">
        <v>200801</v>
      </c>
      <c r="L10096" s="93" t="n">
        <v>100000</v>
      </c>
      <c r="M10096" s="93" t="n">
        <v>94150</v>
      </c>
      <c r="N10096" s="93" t="n">
        <v>19850</v>
      </c>
      <c r="O10096" s="148" t="n">
        <v>90909.0909090909</v>
      </c>
      <c r="P10096" s="93" t="inlineStr">
        <is>
          <t>카페24마스크팩마스크팩 10매200801</t>
        </is>
      </c>
    </row>
    <row r="10097" customFormat="1" s="93">
      <c r="B10097" s="127" t="n">
        <v>44118</v>
      </c>
      <c r="C10097" s="93">
        <f>TEXT(B10097,"aaa")</f>
        <v/>
      </c>
      <c r="E10097" s="93" t="inlineStr">
        <is>
          <t>토너</t>
        </is>
      </c>
      <c r="F10097" s="5" t="inlineStr">
        <is>
          <t>카페24</t>
        </is>
      </c>
      <c r="G10097" s="93" t="inlineStr">
        <is>
          <t>250ml</t>
        </is>
      </c>
      <c r="H10097" s="93" t="n">
        <v>31</v>
      </c>
      <c r="J10097" s="93" t="n">
        <v>200801</v>
      </c>
      <c r="L10097" s="93" t="n">
        <v>620000</v>
      </c>
      <c r="M10097" s="93" t="n">
        <v>583730</v>
      </c>
      <c r="N10097" s="93" t="n">
        <v>95480</v>
      </c>
      <c r="O10097" s="148" t="n">
        <v>563636.3636363636</v>
      </c>
      <c r="P10097" s="93" t="inlineStr">
        <is>
          <t>카페24토너250ml200801</t>
        </is>
      </c>
    </row>
    <row r="10098" customFormat="1" s="93">
      <c r="B10098" s="127" t="n">
        <v>44118</v>
      </c>
      <c r="C10098" s="93">
        <f>TEXT(B10098,"aaa")</f>
        <v/>
      </c>
      <c r="E10098" s="93" t="inlineStr">
        <is>
          <t>토너</t>
        </is>
      </c>
      <c r="F10098" s="5" t="inlineStr">
        <is>
          <t>카페24</t>
        </is>
      </c>
      <c r="G10098" s="93" t="inlineStr">
        <is>
          <t>250ml 2set</t>
        </is>
      </c>
      <c r="H10098" s="93" t="n">
        <v>33</v>
      </c>
      <c r="J10098" s="93" t="n">
        <v>200801</v>
      </c>
      <c r="L10098" s="93" t="n">
        <v>1155000</v>
      </c>
      <c r="M10098" s="93" t="n">
        <v>1087432.5</v>
      </c>
      <c r="N10098" s="93" t="n">
        <v>203280</v>
      </c>
      <c r="O10098" s="148" t="n">
        <v>1050000</v>
      </c>
      <c r="P10098" s="93" t="inlineStr">
        <is>
          <t>카페24토너250ml 2set200801</t>
        </is>
      </c>
    </row>
    <row r="10099" customFormat="1" s="93">
      <c r="B10099" s="127" t="n">
        <v>44118</v>
      </c>
      <c r="C10099" s="93">
        <f>TEXT(B10099,"aaa")</f>
        <v/>
      </c>
      <c r="E10099" s="93" t="inlineStr">
        <is>
          <t>토너</t>
        </is>
      </c>
      <c r="F10099" s="5" t="inlineStr">
        <is>
          <t>카페24</t>
        </is>
      </c>
      <c r="G10099" s="93" t="inlineStr">
        <is>
          <t>500ml</t>
        </is>
      </c>
      <c r="H10099" s="93" t="n">
        <v>56</v>
      </c>
      <c r="J10099" s="93" t="n">
        <v>200801</v>
      </c>
      <c r="L10099" s="93" t="n">
        <v>1848000</v>
      </c>
      <c r="M10099" s="93" t="n">
        <v>1739892</v>
      </c>
      <c r="N10099" s="93" t="n">
        <v>242480</v>
      </c>
      <c r="O10099" s="148" t="n">
        <v>1680000</v>
      </c>
      <c r="P10099" s="93" t="inlineStr">
        <is>
          <t>카페24토너500ml200801</t>
        </is>
      </c>
    </row>
    <row r="10100" customFormat="1" s="93">
      <c r="B10100" s="127" t="n">
        <v>44118</v>
      </c>
      <c r="C10100" s="93">
        <f>TEXT(B10100,"aaa")</f>
        <v/>
      </c>
      <c r="E10100" s="93" t="inlineStr">
        <is>
          <t>토너</t>
        </is>
      </c>
      <c r="F10100" s="5" t="inlineStr">
        <is>
          <t>카페24</t>
        </is>
      </c>
      <c r="G10100" s="93" t="inlineStr">
        <is>
          <t>스킨팩 화장솜 60P</t>
        </is>
      </c>
      <c r="H10100" s="93" t="n">
        <v>45</v>
      </c>
      <c r="J10100" s="93" t="n">
        <v>200801</v>
      </c>
      <c r="L10100" s="93" t="n">
        <v>135000</v>
      </c>
      <c r="M10100" s="93" t="n">
        <v>127102.5</v>
      </c>
      <c r="N10100" s="93" t="n">
        <v>49950</v>
      </c>
      <c r="O10100" s="148" t="n">
        <v>122727.2727272727</v>
      </c>
      <c r="P10100" s="93" t="inlineStr">
        <is>
          <t>카페24토너스킨팩 화장솜 60P200801</t>
        </is>
      </c>
    </row>
    <row r="10101" customFormat="1" s="93">
      <c r="B10101" s="127" t="n">
        <v>44118</v>
      </c>
      <c r="C10101" s="93">
        <f>TEXT(B10101,"aaa")</f>
        <v/>
      </c>
      <c r="E10101" s="93" t="inlineStr">
        <is>
          <t>앰플</t>
        </is>
      </c>
      <c r="F10101" s="5" t="inlineStr">
        <is>
          <t>카페24</t>
        </is>
      </c>
      <c r="G10101" s="93" t="inlineStr">
        <is>
          <t>앰플 30ml</t>
        </is>
      </c>
      <c r="H10101" s="93" t="n">
        <v>27</v>
      </c>
      <c r="J10101" s="93" t="n">
        <v>200801</v>
      </c>
      <c r="L10101" s="93" t="n">
        <v>756000</v>
      </c>
      <c r="M10101" s="93" t="n">
        <v>711774</v>
      </c>
      <c r="N10101" s="93" t="n">
        <v>91719</v>
      </c>
      <c r="O10101" s="148" t="n">
        <v>687272.7272727272</v>
      </c>
      <c r="P10101" s="93" t="inlineStr">
        <is>
          <t>카페24앰플앰플 30ml200801</t>
        </is>
      </c>
    </row>
    <row r="10102" customFormat="1" s="93">
      <c r="B10102" s="127" t="n">
        <v>44118</v>
      </c>
      <c r="C10102" s="93">
        <f>TEXT(B10102,"aaa")</f>
        <v/>
      </c>
      <c r="E10102" s="93" t="inlineStr">
        <is>
          <t>앰플</t>
        </is>
      </c>
      <c r="F10102" s="5" t="inlineStr">
        <is>
          <t>카페24</t>
        </is>
      </c>
      <c r="G10102" s="93" t="inlineStr">
        <is>
          <t>앰플 30ml  2set</t>
        </is>
      </c>
      <c r="H10102" s="93" t="n">
        <v>1</v>
      </c>
      <c r="J10102" s="93" t="n">
        <v>200801</v>
      </c>
      <c r="L10102" s="93" t="n">
        <v>48000</v>
      </c>
      <c r="M10102" s="93" t="n">
        <v>45192</v>
      </c>
      <c r="N10102" s="93" t="n">
        <v>6794</v>
      </c>
      <c r="O10102" s="148" t="n">
        <v>43636.36363636363</v>
      </c>
      <c r="P10102" s="93" t="inlineStr">
        <is>
          <t>카페24앰플앰플 30ml  2set200801</t>
        </is>
      </c>
    </row>
    <row r="10103" customFormat="1" s="93">
      <c r="B10103" s="127" t="n">
        <v>44118</v>
      </c>
      <c r="C10103" s="93">
        <f>TEXT(B10103,"aaa")</f>
        <v/>
      </c>
      <c r="E10103" s="93" t="inlineStr">
        <is>
          <t>수딩크림</t>
        </is>
      </c>
      <c r="F10103" s="5" t="inlineStr">
        <is>
          <t>카페24</t>
        </is>
      </c>
      <c r="G10103" s="93" t="inlineStr">
        <is>
          <t>수딩크림 100ml</t>
        </is>
      </c>
      <c r="H10103" s="93" t="n">
        <v>6</v>
      </c>
      <c r="J10103" s="93" t="n">
        <v>200801</v>
      </c>
      <c r="L10103" s="93" t="n">
        <v>228000</v>
      </c>
      <c r="M10103" s="93" t="n">
        <v>214662</v>
      </c>
      <c r="N10103" s="93" t="n">
        <v>18270</v>
      </c>
      <c r="O10103" s="148" t="n">
        <v>207272.7272727273</v>
      </c>
      <c r="P10103" s="93" t="inlineStr">
        <is>
          <t>카페24수딩크림수딩크림 100ml200801</t>
        </is>
      </c>
    </row>
    <row r="10104" customFormat="1" s="93">
      <c r="B10104" s="127" t="n">
        <v>44118</v>
      </c>
      <c r="C10104" s="93">
        <f>TEXT(B10104,"aaa")</f>
        <v/>
      </c>
      <c r="E10104" s="93" t="inlineStr">
        <is>
          <t>클렌징폼</t>
        </is>
      </c>
      <c r="F10104" s="5" t="inlineStr">
        <is>
          <t>카페24</t>
        </is>
      </c>
      <c r="G10104" s="93" t="inlineStr">
        <is>
          <t>클렌징폼 120ml</t>
        </is>
      </c>
      <c r="H10104" s="93" t="n">
        <v>7</v>
      </c>
      <c r="J10104" s="93" t="n">
        <v>200801</v>
      </c>
      <c r="L10104" s="93" t="n">
        <v>91000</v>
      </c>
      <c r="M10104" s="93" t="n">
        <v>85676.5</v>
      </c>
      <c r="N10104" s="93" t="n">
        <v>19250</v>
      </c>
      <c r="O10104" s="148" t="n">
        <v>82727.27272727272</v>
      </c>
      <c r="P10104" s="93" t="inlineStr">
        <is>
          <t>카페24클렌징폼클렌징폼 120ml200801</t>
        </is>
      </c>
    </row>
    <row r="10105" customFormat="1" s="93">
      <c r="B10105" s="127" t="n">
        <v>44118</v>
      </c>
      <c r="C10105" s="93">
        <f>TEXT(B10105,"aaa")</f>
        <v/>
      </c>
      <c r="E10105" s="93" t="inlineStr">
        <is>
          <t>클렌징폼</t>
        </is>
      </c>
      <c r="F10105" s="5" t="inlineStr">
        <is>
          <t>카페24</t>
        </is>
      </c>
      <c r="G10105" s="93" t="inlineStr">
        <is>
          <t>클렌징폼 120ml 3set</t>
        </is>
      </c>
      <c r="H10105" s="93" t="n">
        <v>2</v>
      </c>
      <c r="J10105" s="93" t="n">
        <v>200801</v>
      </c>
      <c r="L10105" s="93" t="n">
        <v>66000</v>
      </c>
      <c r="M10105" s="93" t="n">
        <v>62139</v>
      </c>
      <c r="N10105" s="93" t="n">
        <v>7380</v>
      </c>
      <c r="O10105" s="148" t="n">
        <v>59999.99999999999</v>
      </c>
      <c r="P10105" s="93" t="inlineStr">
        <is>
          <t>카페24클렌징폼클렌징폼 120ml 3set200801</t>
        </is>
      </c>
    </row>
    <row r="10106" customFormat="1" s="93">
      <c r="B10106" s="127" t="n">
        <v>44118</v>
      </c>
      <c r="C10106" s="93">
        <f>TEXT(B10106,"aaa")</f>
        <v/>
      </c>
      <c r="E10106" s="93" t="inlineStr">
        <is>
          <t>바디워시</t>
        </is>
      </c>
      <c r="F10106" s="5" t="inlineStr">
        <is>
          <t>카페24</t>
        </is>
      </c>
      <c r="G10106" s="93" t="inlineStr">
        <is>
          <t>바디워시 1개 -30% off</t>
        </is>
      </c>
      <c r="H10106" s="93" t="n">
        <v>1</v>
      </c>
      <c r="J10106" s="93" t="n">
        <v>200801</v>
      </c>
      <c r="L10106" s="93" t="n">
        <v>18200</v>
      </c>
      <c r="M10106" s="93" t="n">
        <v>17135.3</v>
      </c>
      <c r="N10106" s="93" t="n">
        <v>4085</v>
      </c>
      <c r="O10106" s="148" t="n">
        <v>16545.45454545454</v>
      </c>
      <c r="P10106" s="93" t="inlineStr">
        <is>
          <t>카페24바디워시바디워시 1개 -30% off200801</t>
        </is>
      </c>
    </row>
    <row r="10107" customFormat="1" s="93">
      <c r="B10107" s="127" t="n">
        <v>44118</v>
      </c>
      <c r="C10107" s="93">
        <f>TEXT(B10107,"aaa")</f>
        <v/>
      </c>
      <c r="E10107" s="93" t="inlineStr">
        <is>
          <t>바디워시</t>
        </is>
      </c>
      <c r="F10107" s="5" t="inlineStr">
        <is>
          <t>카페24</t>
        </is>
      </c>
      <c r="G10107" s="93" t="inlineStr">
        <is>
          <t>바디워시 2개 -35% off (무료배송)</t>
        </is>
      </c>
      <c r="H10107" s="93" t="n">
        <v>1</v>
      </c>
      <c r="J10107" s="93" t="n">
        <v>200801</v>
      </c>
      <c r="L10107" s="93" t="n">
        <v>33800</v>
      </c>
      <c r="M10107" s="93" t="n">
        <v>31822.7</v>
      </c>
      <c r="N10107" s="93" t="n">
        <v>8170</v>
      </c>
      <c r="O10107" s="148" t="n">
        <v>30727.27272727272</v>
      </c>
      <c r="P10107" s="93" t="inlineStr">
        <is>
          <t>카페24바디워시바디워시 2개 -35% off (무료배송)200801</t>
        </is>
      </c>
    </row>
    <row r="10108" customFormat="1" s="93">
      <c r="B10108" s="127" t="n">
        <v>44118</v>
      </c>
      <c r="C10108" s="93">
        <f>TEXT(B10108,"aaa")</f>
        <v/>
      </c>
      <c r="E10108" s="93" t="inlineStr">
        <is>
          <t>토너</t>
        </is>
      </c>
      <c r="F10108" s="5" t="inlineStr">
        <is>
          <t>화해</t>
        </is>
      </c>
      <c r="G10108" s="93" t="inlineStr">
        <is>
          <t>250ml</t>
        </is>
      </c>
      <c r="H10108" s="93" t="n">
        <v>2</v>
      </c>
      <c r="J10108" s="93" t="n">
        <v>200801</v>
      </c>
      <c r="L10108" s="93" t="n">
        <v>40000</v>
      </c>
      <c r="M10108" s="93" t="n">
        <v>28800</v>
      </c>
      <c r="N10108" s="93" t="n">
        <v>6160</v>
      </c>
      <c r="O10108" s="148" t="n">
        <v>36363.63636363636</v>
      </c>
      <c r="P10108" s="93" t="inlineStr">
        <is>
          <t>화해토너250ml200801</t>
        </is>
      </c>
    </row>
    <row r="10109">
      <c r="A10109" s="93" t="n"/>
      <c r="B10109" s="127" t="n">
        <v>44119</v>
      </c>
      <c r="C10109" s="93">
        <f>TEXT(B10109,"aaa")</f>
        <v/>
      </c>
      <c r="D10109" s="93" t="n"/>
      <c r="E10109" s="93" t="inlineStr">
        <is>
          <t>토너</t>
        </is>
      </c>
      <c r="F10109" s="5" t="inlineStr">
        <is>
          <t>스타일쉐어</t>
        </is>
      </c>
      <c r="G10109" s="93" t="inlineStr">
        <is>
          <t>250ml</t>
        </is>
      </c>
      <c r="H10109" s="93" t="n">
        <v>6</v>
      </c>
      <c r="J10109" s="93" t="n">
        <v>200801</v>
      </c>
      <c r="K10109" s="93" t="n"/>
      <c r="L10109" s="93" t="n">
        <v>120000</v>
      </c>
      <c r="M10109" s="93" t="n">
        <v>90000</v>
      </c>
      <c r="N10109" s="93" t="n">
        <v>18480</v>
      </c>
      <c r="O10109" s="148" t="n">
        <v>109090.9090909091</v>
      </c>
      <c r="P10109" s="93" t="inlineStr">
        <is>
          <t>스타일쉐어토너250ml200801</t>
        </is>
      </c>
    </row>
    <row r="10110">
      <c r="A10110" s="93" t="n"/>
      <c r="B10110" s="127" t="n">
        <v>44119</v>
      </c>
      <c r="C10110" s="93">
        <f>TEXT(B10110,"aaa")</f>
        <v/>
      </c>
      <c r="D10110" s="93" t="n"/>
      <c r="E10110" s="93" t="inlineStr">
        <is>
          <t>토너</t>
        </is>
      </c>
      <c r="F10110" s="5" t="inlineStr">
        <is>
          <t>W컨셉</t>
        </is>
      </c>
      <c r="G10110" s="93" t="inlineStr">
        <is>
          <t>250ml</t>
        </is>
      </c>
      <c r="H10110" s="93" t="n">
        <v>3</v>
      </c>
      <c r="J10110" s="93" t="n">
        <v>200801</v>
      </c>
      <c r="K10110" s="93" t="n"/>
      <c r="L10110" s="93" t="n">
        <v>60000</v>
      </c>
      <c r="M10110" s="93" t="n">
        <v>43200</v>
      </c>
      <c r="N10110" s="93" t="n">
        <v>9240</v>
      </c>
      <c r="O10110" s="148" t="n">
        <v>54545.45454545454</v>
      </c>
      <c r="P10110" s="93" t="inlineStr">
        <is>
          <t>W컨셉토너250ml200801</t>
        </is>
      </c>
    </row>
    <row r="10111">
      <c r="A10111" s="93" t="n"/>
      <c r="B10111" s="127" t="n">
        <v>44119</v>
      </c>
      <c r="C10111" s="93">
        <f>TEXT(B10111,"aaa")</f>
        <v/>
      </c>
      <c r="D10111" s="93" t="n"/>
      <c r="E10111" s="93" t="inlineStr">
        <is>
          <t>토너</t>
        </is>
      </c>
      <c r="F10111" s="5" t="inlineStr">
        <is>
          <t>W컨셉</t>
        </is>
      </c>
      <c r="G10111" s="93" t="inlineStr">
        <is>
          <t>250ml 2set</t>
        </is>
      </c>
      <c r="H10111" s="93" t="n">
        <v>11</v>
      </c>
      <c r="J10111" s="93" t="n">
        <v>200801</v>
      </c>
      <c r="K10111" s="93" t="n"/>
      <c r="L10111" s="93" t="n">
        <v>385000</v>
      </c>
      <c r="M10111" s="93" t="n">
        <v>277200</v>
      </c>
      <c r="N10111" s="93" t="n">
        <v>67760</v>
      </c>
      <c r="O10111" s="148" t="n">
        <v>350000</v>
      </c>
      <c r="P10111" s="93" t="inlineStr">
        <is>
          <t>W컨셉토너250ml 2set200801</t>
        </is>
      </c>
    </row>
    <row r="10112">
      <c r="A10112" s="93" t="n"/>
      <c r="B10112" s="127" t="n">
        <v>44119</v>
      </c>
      <c r="C10112" s="93">
        <f>TEXT(B10112,"aaa")</f>
        <v/>
      </c>
      <c r="D10112" s="93" t="n"/>
      <c r="E10112" s="93" t="inlineStr">
        <is>
          <t>선크림</t>
        </is>
      </c>
      <c r="F10112" s="5" t="inlineStr">
        <is>
          <t>카페24</t>
        </is>
      </c>
      <c r="G10112" s="93" t="inlineStr">
        <is>
          <t>선크림 50ml</t>
        </is>
      </c>
      <c r="H10112" s="93" t="n">
        <v>3</v>
      </c>
      <c r="J10112" s="93" t="n">
        <v>200801</v>
      </c>
      <c r="K10112" s="93" t="n"/>
      <c r="L10112" s="93" t="n">
        <v>60000</v>
      </c>
      <c r="M10112" s="93" t="n">
        <v>56490</v>
      </c>
      <c r="N10112" s="93" t="n">
        <v>7035</v>
      </c>
      <c r="O10112" s="148" t="n">
        <v>54545.45454545454</v>
      </c>
      <c r="P10112" s="93" t="inlineStr">
        <is>
          <t>카페24선크림선크림 50ml200801</t>
        </is>
      </c>
    </row>
    <row r="10113">
      <c r="A10113" s="93" t="n"/>
      <c r="B10113" s="127" t="n">
        <v>44119</v>
      </c>
      <c r="C10113" s="93">
        <f>TEXT(B10113,"aaa")</f>
        <v/>
      </c>
      <c r="D10113" s="93" t="n"/>
      <c r="E10113" s="93" t="inlineStr">
        <is>
          <t>선크림</t>
        </is>
      </c>
      <c r="F10113" s="5" t="inlineStr">
        <is>
          <t>카페24</t>
        </is>
      </c>
      <c r="G10113" s="93" t="inlineStr">
        <is>
          <t>선크림 50ml  2set</t>
        </is>
      </c>
      <c r="H10113" s="93" t="n">
        <v>2</v>
      </c>
      <c r="J10113" s="93" t="n">
        <v>200801</v>
      </c>
      <c r="K10113" s="93" t="n"/>
      <c r="L10113" s="93" t="n">
        <v>70000</v>
      </c>
      <c r="M10113" s="93" t="n">
        <v>65905</v>
      </c>
      <c r="N10113" s="93" t="n">
        <v>9380</v>
      </c>
      <c r="O10113" s="148" t="n">
        <v>63636.36363636363</v>
      </c>
      <c r="P10113" s="93" t="inlineStr">
        <is>
          <t>카페24선크림선크림 50ml  2set200801</t>
        </is>
      </c>
    </row>
    <row r="10114">
      <c r="A10114" s="93" t="n"/>
      <c r="B10114" s="127" t="n">
        <v>44119</v>
      </c>
      <c r="C10114" s="93">
        <f>TEXT(B10114,"aaa")</f>
        <v/>
      </c>
      <c r="D10114" s="93" t="n"/>
      <c r="E10114" s="93" t="inlineStr">
        <is>
          <t>어성초진정패키지</t>
        </is>
      </c>
      <c r="F10114" s="5" t="inlineStr">
        <is>
          <t>카페24</t>
        </is>
      </c>
      <c r="G10114" s="93" t="inlineStr">
        <is>
          <t>어성초 진정패키지세트</t>
        </is>
      </c>
      <c r="H10114" s="93" t="n">
        <v>4</v>
      </c>
      <c r="J10114" s="93" t="n">
        <v>200801</v>
      </c>
      <c r="K10114" s="93" t="n"/>
      <c r="L10114" s="93" t="n">
        <v>396000</v>
      </c>
      <c r="M10114" s="93" t="n">
        <v>372834</v>
      </c>
      <c r="N10114" s="93" t="n">
        <v>60548</v>
      </c>
      <c r="O10114" s="148" t="n">
        <v>360000</v>
      </c>
      <c r="P10114" s="93" t="inlineStr">
        <is>
          <t>카페24어성초진정패키지어성초 진정패키지세트200801</t>
        </is>
      </c>
    </row>
    <row r="10115">
      <c r="A10115" s="93" t="n"/>
      <c r="B10115" s="127" t="n">
        <v>44119</v>
      </c>
      <c r="C10115" s="93">
        <f>TEXT(B10115,"aaa")</f>
        <v/>
      </c>
      <c r="D10115" s="93" t="n"/>
      <c r="E10115" s="93" t="inlineStr">
        <is>
          <t>수분 보충 세트</t>
        </is>
      </c>
      <c r="F10115" s="5" t="inlineStr">
        <is>
          <t>카페24</t>
        </is>
      </c>
      <c r="G10115" s="93" t="inlineStr">
        <is>
          <t>[20/09/28 부터] 어성초 77 토너 250ml + 어성초 70 로션 200ml -30%</t>
        </is>
      </c>
      <c r="H10115" s="93" t="n">
        <v>35</v>
      </c>
      <c r="J10115" s="93" t="n">
        <v>200801</v>
      </c>
      <c r="K10115" s="93" t="n"/>
      <c r="L10115" s="93" t="n">
        <v>1298500</v>
      </c>
      <c r="M10115" s="93" t="n">
        <v>1222537.75</v>
      </c>
      <c r="N10115" s="93" t="n">
        <v>259630</v>
      </c>
      <c r="O10115" s="148" t="n">
        <v>1180454.545454545</v>
      </c>
      <c r="P10115" s="93" t="inlineStr">
        <is>
          <t>카페24수분 보충 세트[20/09/28 부터] 어성초 77 토너 250ml + 어성초 70 로션 200ml -30%200801</t>
        </is>
      </c>
    </row>
    <row r="10116">
      <c r="A10116" s="93" t="n"/>
      <c r="B10116" s="127" t="n">
        <v>44119</v>
      </c>
      <c r="C10116" s="93">
        <f>TEXT(B10116,"aaa")</f>
        <v/>
      </c>
      <c r="D10116" s="93" t="n"/>
      <c r="E10116" s="93" t="inlineStr">
        <is>
          <t>로션</t>
        </is>
      </c>
      <c r="F10116" s="5" t="inlineStr">
        <is>
          <t>카페24</t>
        </is>
      </c>
      <c r="G10116" s="93" t="inlineStr">
        <is>
          <t>어성초 70 데일리 릴리프 로션 1개 -20% off</t>
        </is>
      </c>
      <c r="H10116" s="93" t="n">
        <v>5</v>
      </c>
      <c r="J10116" s="93" t="n">
        <v>200801</v>
      </c>
      <c r="K10116" s="93" t="n"/>
      <c r="L10116" s="93" t="n">
        <v>112000</v>
      </c>
      <c r="M10116" s="93" t="n">
        <v>105448</v>
      </c>
      <c r="N10116" s="93" t="n">
        <v>21690</v>
      </c>
      <c r="O10116" s="148" t="n">
        <v>101818.1818181818</v>
      </c>
      <c r="P10116" s="93" t="inlineStr">
        <is>
          <t>카페24로션어성초 70 데일리 릴리프 로션 1개 -20% off200801</t>
        </is>
      </c>
    </row>
    <row r="10117">
      <c r="A10117" s="93" t="n"/>
      <c r="B10117" s="127" t="n">
        <v>44119</v>
      </c>
      <c r="C10117" s="93">
        <f>TEXT(B10117,"aaa")</f>
        <v/>
      </c>
      <c r="D10117" s="93" t="n"/>
      <c r="E10117" s="93" t="inlineStr">
        <is>
          <t>머드크림마스크</t>
        </is>
      </c>
      <c r="F10117" s="5" t="inlineStr">
        <is>
          <t>카페24</t>
        </is>
      </c>
      <c r="G10117" s="93" t="inlineStr">
        <is>
          <t>머드크림마스크 100ml</t>
        </is>
      </c>
      <c r="H10117" s="93" t="n">
        <v>13</v>
      </c>
      <c r="J10117" s="93" t="n">
        <v>200801</v>
      </c>
      <c r="K10117" s="93" t="n"/>
      <c r="L10117" s="93" t="n">
        <v>260000</v>
      </c>
      <c r="M10117" s="93" t="n">
        <v>244790</v>
      </c>
      <c r="N10117" s="93" t="n">
        <v>18746</v>
      </c>
      <c r="O10117" s="148" t="n">
        <v>236363.6363636364</v>
      </c>
      <c r="P10117" s="93" t="inlineStr">
        <is>
          <t>카페24머드크림마스크머드크림마스크 100ml200801</t>
        </is>
      </c>
    </row>
    <row r="10118">
      <c r="A10118" s="93" t="n"/>
      <c r="B10118" s="127" t="n">
        <v>44119</v>
      </c>
      <c r="C10118" s="93">
        <f>TEXT(B10118,"aaa")</f>
        <v/>
      </c>
      <c r="D10118" s="93" t="n"/>
      <c r="E10118" s="93" t="inlineStr">
        <is>
          <t>머드크림마스크</t>
        </is>
      </c>
      <c r="F10118" s="5" t="inlineStr">
        <is>
          <t>카페24</t>
        </is>
      </c>
      <c r="G10118" s="93" t="inlineStr">
        <is>
          <t>머드크림마스크 100ml 2set</t>
        </is>
      </c>
      <c r="H10118" s="93" t="n">
        <v>4</v>
      </c>
      <c r="J10118" s="93" t="n">
        <v>200801</v>
      </c>
      <c r="K10118" s="93" t="n"/>
      <c r="L10118" s="93" t="n">
        <v>140000</v>
      </c>
      <c r="M10118" s="93" t="n">
        <v>131810</v>
      </c>
      <c r="N10118" s="93" t="n">
        <v>11536</v>
      </c>
      <c r="O10118" s="148" t="n">
        <v>127272.7272727273</v>
      </c>
      <c r="P10118" s="93" t="inlineStr">
        <is>
          <t>카페24머드크림마스크머드크림마스크 100ml 2set200801</t>
        </is>
      </c>
    </row>
    <row r="10119">
      <c r="A10119" s="93" t="n"/>
      <c r="B10119" s="127" t="n">
        <v>44119</v>
      </c>
      <c r="C10119" s="93">
        <f>TEXT(B10119,"aaa")</f>
        <v/>
      </c>
      <c r="D10119" s="93" t="n"/>
      <c r="E10119" s="93" t="inlineStr">
        <is>
          <t>마스크팩</t>
        </is>
      </c>
      <c r="F10119" s="5" t="inlineStr">
        <is>
          <t>카페24</t>
        </is>
      </c>
      <c r="G10119" s="93" t="inlineStr">
        <is>
          <t>마스크팩 10매</t>
        </is>
      </c>
      <c r="H10119" s="93" t="n">
        <v>5</v>
      </c>
      <c r="J10119" s="93" t="n">
        <v>200801</v>
      </c>
      <c r="K10119" s="93" t="n"/>
      <c r="L10119" s="93" t="n">
        <v>100000</v>
      </c>
      <c r="M10119" s="93" t="n">
        <v>94150</v>
      </c>
      <c r="N10119" s="93" t="n">
        <v>19850</v>
      </c>
      <c r="O10119" s="148" t="n">
        <v>90909.0909090909</v>
      </c>
      <c r="P10119" s="93" t="inlineStr">
        <is>
          <t>카페24마스크팩마스크팩 10매200801</t>
        </is>
      </c>
    </row>
    <row r="10120">
      <c r="A10120" s="93" t="n"/>
      <c r="B10120" s="127" t="n">
        <v>44119</v>
      </c>
      <c r="C10120" s="93">
        <f>TEXT(B10120,"aaa")</f>
        <v/>
      </c>
      <c r="D10120" s="93" t="n"/>
      <c r="E10120" s="93" t="inlineStr">
        <is>
          <t>토너</t>
        </is>
      </c>
      <c r="F10120" s="5" t="inlineStr">
        <is>
          <t>카페24</t>
        </is>
      </c>
      <c r="G10120" s="93" t="inlineStr">
        <is>
          <t>250ml</t>
        </is>
      </c>
      <c r="H10120" s="93" t="n">
        <v>20</v>
      </c>
      <c r="J10120" s="93" t="n">
        <v>200801</v>
      </c>
      <c r="K10120" s="93" t="n"/>
      <c r="L10120" s="93" t="n">
        <v>400000</v>
      </c>
      <c r="M10120" s="93" t="n">
        <v>376600</v>
      </c>
      <c r="N10120" s="93" t="n">
        <v>61600</v>
      </c>
      <c r="O10120" s="148" t="n">
        <v>363636.3636363636</v>
      </c>
      <c r="P10120" s="93" t="inlineStr">
        <is>
          <t>카페24토너250ml200801</t>
        </is>
      </c>
    </row>
    <row r="10121">
      <c r="A10121" s="93" t="n"/>
      <c r="B10121" s="127" t="n">
        <v>44119</v>
      </c>
      <c r="C10121" s="93">
        <f>TEXT(B10121,"aaa")</f>
        <v/>
      </c>
      <c r="D10121" s="93" t="n"/>
      <c r="E10121" s="93" t="inlineStr">
        <is>
          <t>토너</t>
        </is>
      </c>
      <c r="F10121" s="5" t="inlineStr">
        <is>
          <t>카페24</t>
        </is>
      </c>
      <c r="G10121" s="93" t="inlineStr">
        <is>
          <t>250ml 2set</t>
        </is>
      </c>
      <c r="H10121" s="93" t="n">
        <v>26</v>
      </c>
      <c r="J10121" s="93" t="n">
        <v>200801</v>
      </c>
      <c r="K10121" s="93" t="n"/>
      <c r="L10121" s="93" t="n">
        <v>910000</v>
      </c>
      <c r="M10121" s="93" t="n">
        <v>856765</v>
      </c>
      <c r="N10121" s="93" t="n">
        <v>160160</v>
      </c>
      <c r="O10121" s="148" t="n">
        <v>827272.7272727272</v>
      </c>
      <c r="P10121" s="93" t="inlineStr">
        <is>
          <t>카페24토너250ml 2set200801</t>
        </is>
      </c>
    </row>
    <row r="10122">
      <c r="A10122" s="93" t="n"/>
      <c r="B10122" s="127" t="n">
        <v>44119</v>
      </c>
      <c r="C10122" s="93">
        <f>TEXT(B10122,"aaa")</f>
        <v/>
      </c>
      <c r="D10122" s="93" t="n"/>
      <c r="E10122" s="93" t="inlineStr">
        <is>
          <t>토너</t>
        </is>
      </c>
      <c r="F10122" s="5" t="inlineStr">
        <is>
          <t>카페24</t>
        </is>
      </c>
      <c r="G10122" s="93" t="inlineStr">
        <is>
          <t>500ml</t>
        </is>
      </c>
      <c r="H10122" s="93" t="n">
        <v>38</v>
      </c>
      <c r="J10122" s="93" t="n">
        <v>200801</v>
      </c>
      <c r="K10122" s="93" t="n"/>
      <c r="L10122" s="93" t="n">
        <v>1254000</v>
      </c>
      <c r="M10122" s="93" t="n">
        <v>1180641</v>
      </c>
      <c r="N10122" s="93" t="n">
        <v>164540</v>
      </c>
      <c r="O10122" s="148" t="n">
        <v>1140000</v>
      </c>
      <c r="P10122" s="93" t="inlineStr">
        <is>
          <t>카페24토너500ml200801</t>
        </is>
      </c>
    </row>
    <row r="10123">
      <c r="A10123" s="93" t="n"/>
      <c r="B10123" s="127" t="n">
        <v>44119</v>
      </c>
      <c r="C10123" s="93">
        <f>TEXT(B10123,"aaa")</f>
        <v/>
      </c>
      <c r="D10123" s="93" t="n"/>
      <c r="E10123" s="93" t="inlineStr">
        <is>
          <t>토너</t>
        </is>
      </c>
      <c r="F10123" s="5" t="inlineStr">
        <is>
          <t>카페24</t>
        </is>
      </c>
      <c r="G10123" s="93" t="inlineStr">
        <is>
          <t>스킨팩 화장솜 60P</t>
        </is>
      </c>
      <c r="H10123" s="93" t="n">
        <v>14</v>
      </c>
      <c r="J10123" s="93" t="n">
        <v>200801</v>
      </c>
      <c r="K10123" s="93" t="n"/>
      <c r="L10123" s="93" t="n">
        <v>42000</v>
      </c>
      <c r="M10123" s="93" t="n">
        <v>39543</v>
      </c>
      <c r="N10123" s="93" t="n">
        <v>15540</v>
      </c>
      <c r="O10123" s="148" t="n">
        <v>38181.81818181818</v>
      </c>
      <c r="P10123" s="93" t="inlineStr">
        <is>
          <t>카페24토너스킨팩 화장솜 60P200801</t>
        </is>
      </c>
    </row>
    <row r="10124">
      <c r="A10124" s="93" t="n"/>
      <c r="B10124" s="127" t="n">
        <v>44119</v>
      </c>
      <c r="C10124" s="93">
        <f>TEXT(B10124,"aaa")</f>
        <v/>
      </c>
      <c r="D10124" s="93" t="n"/>
      <c r="E10124" s="93" t="inlineStr">
        <is>
          <t>앰플</t>
        </is>
      </c>
      <c r="F10124" s="5" t="inlineStr">
        <is>
          <t>카페24</t>
        </is>
      </c>
      <c r="G10124" s="93" t="inlineStr">
        <is>
          <t>앰플 30ml</t>
        </is>
      </c>
      <c r="H10124" s="93" t="n">
        <v>11</v>
      </c>
      <c r="J10124" s="93" t="n">
        <v>200801</v>
      </c>
      <c r="K10124" s="93" t="n"/>
      <c r="L10124" s="93" t="n">
        <v>308000</v>
      </c>
      <c r="M10124" s="93" t="n">
        <v>289982</v>
      </c>
      <c r="N10124" s="93" t="n">
        <v>37367</v>
      </c>
      <c r="O10124" s="148" t="n">
        <v>280000</v>
      </c>
      <c r="P10124" s="93" t="inlineStr">
        <is>
          <t>카페24앰플앰플 30ml200801</t>
        </is>
      </c>
    </row>
    <row r="10125">
      <c r="A10125" s="93" t="n"/>
      <c r="B10125" s="127" t="n">
        <v>44119</v>
      </c>
      <c r="C10125" s="93">
        <f>TEXT(B10125,"aaa")</f>
        <v/>
      </c>
      <c r="D10125" s="93" t="n"/>
      <c r="E10125" s="93" t="inlineStr">
        <is>
          <t>앰플</t>
        </is>
      </c>
      <c r="F10125" s="5" t="inlineStr">
        <is>
          <t>카페24</t>
        </is>
      </c>
      <c r="G10125" s="93" t="inlineStr">
        <is>
          <t>앰플 30ml  2set</t>
        </is>
      </c>
      <c r="H10125" s="93" t="n">
        <v>7</v>
      </c>
      <c r="J10125" s="93" t="n">
        <v>200801</v>
      </c>
      <c r="K10125" s="93" t="n"/>
      <c r="L10125" s="93" t="n">
        <v>336000</v>
      </c>
      <c r="M10125" s="93" t="n">
        <v>316344</v>
      </c>
      <c r="N10125" s="93" t="n">
        <v>47558</v>
      </c>
      <c r="O10125" s="148" t="n">
        <v>305454.5454545454</v>
      </c>
      <c r="P10125" s="93" t="inlineStr">
        <is>
          <t>카페24앰플앰플 30ml  2set200801</t>
        </is>
      </c>
    </row>
    <row r="10126">
      <c r="A10126" s="93" t="n"/>
      <c r="B10126" s="127" t="n">
        <v>44119</v>
      </c>
      <c r="C10126" s="93">
        <f>TEXT(B10126,"aaa")</f>
        <v/>
      </c>
      <c r="D10126" s="93" t="n"/>
      <c r="E10126" s="93" t="inlineStr">
        <is>
          <t>수딩크림</t>
        </is>
      </c>
      <c r="F10126" s="5" t="inlineStr">
        <is>
          <t>카페24</t>
        </is>
      </c>
      <c r="G10126" s="93" t="inlineStr">
        <is>
          <t>수딩크림 100ml</t>
        </is>
      </c>
      <c r="H10126" s="93" t="n">
        <v>2</v>
      </c>
      <c r="J10126" s="93" t="n">
        <v>200801</v>
      </c>
      <c r="K10126" s="93" t="n"/>
      <c r="L10126" s="93" t="n">
        <v>76000</v>
      </c>
      <c r="M10126" s="93" t="n">
        <v>71554</v>
      </c>
      <c r="N10126" s="93" t="n">
        <v>6090</v>
      </c>
      <c r="O10126" s="148" t="n">
        <v>69090.90909090909</v>
      </c>
      <c r="P10126" s="93" t="inlineStr">
        <is>
          <t>카페24수딩크림수딩크림 100ml200801</t>
        </is>
      </c>
    </row>
    <row r="10127">
      <c r="A10127" s="93" t="n"/>
      <c r="B10127" s="127" t="n">
        <v>44119</v>
      </c>
      <c r="C10127" s="93">
        <f>TEXT(B10127,"aaa")</f>
        <v/>
      </c>
      <c r="D10127" s="93" t="n"/>
      <c r="E10127" s="93" t="inlineStr">
        <is>
          <t>클렌징폼</t>
        </is>
      </c>
      <c r="F10127" s="5" t="inlineStr">
        <is>
          <t>카페24</t>
        </is>
      </c>
      <c r="G10127" s="93" t="inlineStr">
        <is>
          <t>클렌징폼 120ml</t>
        </is>
      </c>
      <c r="H10127" s="93" t="n">
        <v>4</v>
      </c>
      <c r="J10127" s="93" t="n">
        <v>200801</v>
      </c>
      <c r="K10127" s="93" t="n"/>
      <c r="L10127" s="93" t="n">
        <v>52000</v>
      </c>
      <c r="M10127" s="93" t="n">
        <v>48958</v>
      </c>
      <c r="N10127" s="93" t="n">
        <v>11000</v>
      </c>
      <c r="O10127" s="148" t="n">
        <v>47272.72727272727</v>
      </c>
      <c r="P10127" s="93" t="inlineStr">
        <is>
          <t>카페24클렌징폼클렌징폼 120ml200801</t>
        </is>
      </c>
    </row>
    <row r="10128">
      <c r="A10128" s="93" t="n"/>
      <c r="B10128" s="127" t="n">
        <v>44119</v>
      </c>
      <c r="C10128" s="93">
        <f>TEXT(B10128,"aaa")</f>
        <v/>
      </c>
      <c r="D10128" s="93" t="n"/>
      <c r="E10128" s="93" t="inlineStr">
        <is>
          <t>클렌징폼</t>
        </is>
      </c>
      <c r="F10128" s="5" t="inlineStr">
        <is>
          <t>카페24</t>
        </is>
      </c>
      <c r="G10128" s="93" t="inlineStr">
        <is>
          <t>클렌징폼 120ml 2set</t>
        </is>
      </c>
      <c r="H10128" s="93" t="n">
        <v>2</v>
      </c>
      <c r="J10128" s="93" t="n">
        <v>200801</v>
      </c>
      <c r="K10128" s="93" t="n"/>
      <c r="L10128" s="93" t="n">
        <v>48000</v>
      </c>
      <c r="M10128" s="93" t="n">
        <v>45192</v>
      </c>
      <c r="N10128" s="93" t="n">
        <v>4920</v>
      </c>
      <c r="O10128" s="148" t="n">
        <v>43636.36363636363</v>
      </c>
      <c r="P10128" s="93" t="inlineStr">
        <is>
          <t>카페24클렌징폼클렌징폼 120ml 2set200801</t>
        </is>
      </c>
    </row>
    <row r="10129">
      <c r="A10129" s="93" t="n"/>
      <c r="B10129" s="127" t="n">
        <v>44119</v>
      </c>
      <c r="C10129" s="93">
        <f>TEXT(B10129,"aaa")</f>
        <v/>
      </c>
      <c r="D10129" s="93" t="n"/>
      <c r="E10129" s="93" t="inlineStr">
        <is>
          <t>바디워시</t>
        </is>
      </c>
      <c r="F10129" s="5" t="inlineStr">
        <is>
          <t>카페24</t>
        </is>
      </c>
      <c r="G10129" s="93" t="inlineStr">
        <is>
          <t>바디워시 1개 -30% off</t>
        </is>
      </c>
      <c r="H10129" s="93" t="n">
        <v>1</v>
      </c>
      <c r="J10129" s="93" t="n">
        <v>200801</v>
      </c>
      <c r="K10129" s="93" t="n"/>
      <c r="L10129" s="93" t="n">
        <v>18200</v>
      </c>
      <c r="M10129" s="93" t="n">
        <v>17135.3</v>
      </c>
      <c r="N10129" s="93" t="n">
        <v>4085</v>
      </c>
      <c r="O10129" s="148" t="n">
        <v>16545.45454545454</v>
      </c>
      <c r="P10129" s="93" t="inlineStr">
        <is>
          <t>카페24바디워시바디워시 1개 -30% off200801</t>
        </is>
      </c>
    </row>
    <row r="10130">
      <c r="A10130" s="93" t="n"/>
      <c r="B10130" s="127" t="n">
        <v>44119</v>
      </c>
      <c r="C10130" s="93">
        <f>TEXT(B10130,"aaa")</f>
        <v/>
      </c>
      <c r="D10130" s="93" t="n"/>
      <c r="E10130" s="93" t="inlineStr">
        <is>
          <t>토너</t>
        </is>
      </c>
      <c r="F10130" s="5" t="inlineStr">
        <is>
          <t>화해</t>
        </is>
      </c>
      <c r="G10130" s="93" t="inlineStr">
        <is>
          <t>250ml</t>
        </is>
      </c>
      <c r="H10130" s="93" t="n">
        <v>4</v>
      </c>
      <c r="J10130" s="93" t="n">
        <v>200801</v>
      </c>
      <c r="K10130" s="93" t="n"/>
      <c r="L10130" s="93" t="n">
        <v>80000</v>
      </c>
      <c r="M10130" s="93" t="n">
        <v>57600</v>
      </c>
      <c r="N10130" s="93" t="n">
        <v>12320</v>
      </c>
      <c r="O10130" s="148" t="n">
        <v>72727.27272727272</v>
      </c>
      <c r="P10130" s="93" t="inlineStr">
        <is>
          <t>화해토너250ml200801</t>
        </is>
      </c>
    </row>
    <row r="10131" customFormat="1" s="93">
      <c r="B10131" s="127" t="n">
        <v>44120</v>
      </c>
      <c r="C10131" s="93">
        <f>TEXT(B10131,"aaa")</f>
        <v/>
      </c>
      <c r="E10131" s="93" t="inlineStr">
        <is>
          <t>토너</t>
        </is>
      </c>
      <c r="F10131" s="5" t="inlineStr">
        <is>
          <t>스타일쉐어</t>
        </is>
      </c>
      <c r="G10131" s="93" t="inlineStr">
        <is>
          <t>250ml</t>
        </is>
      </c>
      <c r="H10131" s="93" t="n">
        <v>5</v>
      </c>
      <c r="J10131" s="93" t="n">
        <v>200801</v>
      </c>
      <c r="L10131" s="93" t="n">
        <v>100000</v>
      </c>
      <c r="M10131" s="93" t="n">
        <v>75000</v>
      </c>
      <c r="N10131" s="93" t="n">
        <v>15400</v>
      </c>
      <c r="O10131" s="148" t="n">
        <v>90909.0909090909</v>
      </c>
      <c r="P10131" s="93" t="inlineStr">
        <is>
          <t>스타일쉐어토너250ml200801</t>
        </is>
      </c>
    </row>
    <row r="10132" customFormat="1" s="93">
      <c r="B10132" s="127" t="n">
        <v>44120</v>
      </c>
      <c r="C10132" s="93">
        <f>TEXT(B10132,"aaa")</f>
        <v/>
      </c>
      <c r="E10132" s="93" t="inlineStr">
        <is>
          <t>토너+패드 세트</t>
        </is>
      </c>
      <c r="F10132" s="5" t="inlineStr">
        <is>
          <t>카페24</t>
        </is>
      </c>
      <c r="G10132" s="93" t="inlineStr">
        <is>
          <t>좁쌀 진정 세트 토너+클리어 패드-30% off</t>
        </is>
      </c>
      <c r="H10132" s="93" t="n">
        <v>1</v>
      </c>
      <c r="J10132" s="93" t="n">
        <v>200801</v>
      </c>
      <c r="L10132" s="93" t="n">
        <v>37100</v>
      </c>
      <c r="M10132" s="93" t="n">
        <v>34929.65</v>
      </c>
      <c r="N10132" s="93" t="n">
        <v>8092</v>
      </c>
      <c r="O10132" s="148" t="n">
        <v>33727.27272727273</v>
      </c>
      <c r="P10132" s="93" t="inlineStr">
        <is>
          <t>카페24토너+패드 세트좁쌀 진정 세트 토너+클리어 패드-30% off200801</t>
        </is>
      </c>
    </row>
    <row r="10133" customFormat="1" s="93">
      <c r="B10133" s="127" t="n">
        <v>44120</v>
      </c>
      <c r="C10133" s="93">
        <f>TEXT(B10133,"aaa")</f>
        <v/>
      </c>
      <c r="E10133" s="93" t="inlineStr">
        <is>
          <t>수분 보충 세트</t>
        </is>
      </c>
      <c r="F10133" s="5" t="inlineStr">
        <is>
          <t>카페24</t>
        </is>
      </c>
      <c r="G10133" s="93" t="inlineStr">
        <is>
          <t>[20/09/28 부터] 어성초 77 토너 250ml + 어성초 70 로션 200ml -30%</t>
        </is>
      </c>
      <c r="H10133" s="93" t="n">
        <v>25</v>
      </c>
      <c r="J10133" s="93" t="n">
        <v>200801</v>
      </c>
      <c r="L10133" s="93" t="n">
        <v>927500</v>
      </c>
      <c r="M10133" s="93" t="n">
        <v>873241.25</v>
      </c>
      <c r="N10133" s="93" t="n">
        <v>185450</v>
      </c>
      <c r="O10133" s="148" t="n">
        <v>843181.8181818181</v>
      </c>
      <c r="P10133" s="93" t="inlineStr">
        <is>
          <t>카페24수분 보충 세트[20/09/28 부터] 어성초 77 토너 250ml + 어성초 70 로션 200ml -30%200801</t>
        </is>
      </c>
    </row>
    <row r="10134" customFormat="1" s="93">
      <c r="B10134" s="127" t="n">
        <v>44120</v>
      </c>
      <c r="C10134" s="93">
        <f>TEXT(B10134,"aaa")</f>
        <v/>
      </c>
      <c r="E10134" s="93" t="inlineStr">
        <is>
          <t>로션</t>
        </is>
      </c>
      <c r="F10134" s="5" t="inlineStr">
        <is>
          <t>카페24</t>
        </is>
      </c>
      <c r="G10134" s="93" t="inlineStr">
        <is>
          <t>어성초 70 데일리 릴리프 로션 1개 -20% off</t>
        </is>
      </c>
      <c r="H10134" s="93" t="n">
        <v>3</v>
      </c>
      <c r="J10134" s="93" t="n">
        <v>200801</v>
      </c>
      <c r="L10134" s="93" t="n">
        <v>67200</v>
      </c>
      <c r="M10134" s="93" t="n">
        <v>63268.8</v>
      </c>
      <c r="N10134" s="93" t="n">
        <v>13014</v>
      </c>
      <c r="O10134" s="148" t="n">
        <v>61090.90909090909</v>
      </c>
      <c r="P10134" s="93" t="inlineStr">
        <is>
          <t>카페24로션어성초 70 데일리 릴리프 로션 1개 -20% off200801</t>
        </is>
      </c>
    </row>
    <row r="10135" customFormat="1" s="93">
      <c r="B10135" s="127" t="n">
        <v>44120</v>
      </c>
      <c r="C10135" s="93">
        <f>TEXT(B10135,"aaa")</f>
        <v/>
      </c>
      <c r="E10135" s="93" t="inlineStr">
        <is>
          <t>머드크림마스크</t>
        </is>
      </c>
      <c r="F10135" s="5" t="inlineStr">
        <is>
          <t>카페24</t>
        </is>
      </c>
      <c r="G10135" s="93" t="inlineStr">
        <is>
          <t>머드크림마스크 100ml</t>
        </is>
      </c>
      <c r="H10135" s="93" t="n">
        <v>7</v>
      </c>
      <c r="J10135" s="93" t="n">
        <v>200801</v>
      </c>
      <c r="L10135" s="93" t="n">
        <v>140000</v>
      </c>
      <c r="M10135" s="93" t="n">
        <v>131810</v>
      </c>
      <c r="N10135" s="93" t="n">
        <v>10094</v>
      </c>
      <c r="O10135" s="148" t="n">
        <v>127272.7272727273</v>
      </c>
      <c r="P10135" s="93" t="inlineStr">
        <is>
          <t>카페24머드크림마스크머드크림마스크 100ml200801</t>
        </is>
      </c>
    </row>
    <row r="10136" customFormat="1" s="93">
      <c r="B10136" s="127" t="n">
        <v>44120</v>
      </c>
      <c r="C10136" s="93">
        <f>TEXT(B10136,"aaa")</f>
        <v/>
      </c>
      <c r="E10136" s="93" t="inlineStr">
        <is>
          <t>머드크림마스크</t>
        </is>
      </c>
      <c r="F10136" s="5" t="inlineStr">
        <is>
          <t>카페24</t>
        </is>
      </c>
      <c r="G10136" s="93" t="inlineStr">
        <is>
          <t>머드크림마스크 100ml 2set</t>
        </is>
      </c>
      <c r="H10136" s="93" t="n">
        <v>3</v>
      </c>
      <c r="J10136" s="93" t="n">
        <v>200801</v>
      </c>
      <c r="L10136" s="93" t="n">
        <v>105000</v>
      </c>
      <c r="M10136" s="93" t="n">
        <v>98857.5</v>
      </c>
      <c r="N10136" s="93" t="n">
        <v>8652</v>
      </c>
      <c r="O10136" s="148" t="n">
        <v>95454.54545454544</v>
      </c>
      <c r="P10136" s="93" t="inlineStr">
        <is>
          <t>카페24머드크림마스크머드크림마스크 100ml 2set200801</t>
        </is>
      </c>
    </row>
    <row r="10137" customFormat="1" s="93">
      <c r="B10137" s="127" t="n">
        <v>44120</v>
      </c>
      <c r="C10137" s="93">
        <f>TEXT(B10137,"aaa")</f>
        <v/>
      </c>
      <c r="E10137" s="93" t="inlineStr">
        <is>
          <t>마스크팩</t>
        </is>
      </c>
      <c r="F10137" s="5" t="inlineStr">
        <is>
          <t>카페24</t>
        </is>
      </c>
      <c r="G10137" s="93" t="inlineStr">
        <is>
          <t>마스크팩 10매</t>
        </is>
      </c>
      <c r="H10137" s="93" t="n">
        <v>5</v>
      </c>
      <c r="J10137" s="93" t="n">
        <v>200801</v>
      </c>
      <c r="L10137" s="93" t="n">
        <v>100000</v>
      </c>
      <c r="M10137" s="93" t="n">
        <v>94150</v>
      </c>
      <c r="N10137" s="93" t="n">
        <v>19850</v>
      </c>
      <c r="O10137" s="148" t="n">
        <v>90909.0909090909</v>
      </c>
      <c r="P10137" s="93" t="inlineStr">
        <is>
          <t>카페24마스크팩마스크팩 10매200801</t>
        </is>
      </c>
    </row>
    <row r="10138" customFormat="1" s="93">
      <c r="B10138" s="127" t="n">
        <v>44120</v>
      </c>
      <c r="C10138" s="93">
        <f>TEXT(B10138,"aaa")</f>
        <v/>
      </c>
      <c r="E10138" s="93" t="inlineStr">
        <is>
          <t>토너</t>
        </is>
      </c>
      <c r="F10138" s="5" t="inlineStr">
        <is>
          <t>카페24</t>
        </is>
      </c>
      <c r="G10138" s="93" t="inlineStr">
        <is>
          <t>250ml</t>
        </is>
      </c>
      <c r="H10138" s="93" t="n">
        <v>14</v>
      </c>
      <c r="J10138" s="93" t="n">
        <v>200801</v>
      </c>
      <c r="L10138" s="93" t="n">
        <v>280000</v>
      </c>
      <c r="M10138" s="93" t="n">
        <v>263620</v>
      </c>
      <c r="N10138" s="93" t="n">
        <v>43120</v>
      </c>
      <c r="O10138" s="148" t="n">
        <v>254545.4545454545</v>
      </c>
      <c r="P10138" s="93" t="inlineStr">
        <is>
          <t>카페24토너250ml200801</t>
        </is>
      </c>
    </row>
    <row r="10139" customFormat="1" s="93">
      <c r="B10139" s="127" t="n">
        <v>44120</v>
      </c>
      <c r="C10139" s="93">
        <f>TEXT(B10139,"aaa")</f>
        <v/>
      </c>
      <c r="E10139" s="93" t="inlineStr">
        <is>
          <t>토너</t>
        </is>
      </c>
      <c r="F10139" s="5" t="inlineStr">
        <is>
          <t>카페24</t>
        </is>
      </c>
      <c r="G10139" s="93" t="inlineStr">
        <is>
          <t>250ml 2set</t>
        </is>
      </c>
      <c r="H10139" s="93" t="n">
        <v>17</v>
      </c>
      <c r="J10139" s="93" t="n">
        <v>200801</v>
      </c>
      <c r="L10139" s="93" t="n">
        <v>595000</v>
      </c>
      <c r="M10139" s="93" t="n">
        <v>560192.5</v>
      </c>
      <c r="N10139" s="93" t="n">
        <v>104720</v>
      </c>
      <c r="O10139" s="148" t="n">
        <v>540909.0909090908</v>
      </c>
      <c r="P10139" s="93" t="inlineStr">
        <is>
          <t>카페24토너250ml 2set200801</t>
        </is>
      </c>
    </row>
    <row r="10140" customFormat="1" s="93">
      <c r="B10140" s="127" t="n">
        <v>44120</v>
      </c>
      <c r="C10140" s="93">
        <f>TEXT(B10140,"aaa")</f>
        <v/>
      </c>
      <c r="E10140" s="93" t="inlineStr">
        <is>
          <t>토너</t>
        </is>
      </c>
      <c r="F10140" s="5" t="inlineStr">
        <is>
          <t>카페24</t>
        </is>
      </c>
      <c r="G10140" s="93" t="inlineStr">
        <is>
          <t>500ml</t>
        </is>
      </c>
      <c r="H10140" s="93" t="n">
        <v>49</v>
      </c>
      <c r="J10140" s="93" t="n">
        <v>200801</v>
      </c>
      <c r="L10140" s="93" t="n">
        <v>1617000</v>
      </c>
      <c r="M10140" s="93" t="n">
        <v>1522405.5</v>
      </c>
      <c r="N10140" s="93" t="n">
        <v>212170</v>
      </c>
      <c r="O10140" s="148" t="n">
        <v>1470000</v>
      </c>
      <c r="P10140" s="93" t="inlineStr">
        <is>
          <t>카페24토너500ml200801</t>
        </is>
      </c>
    </row>
    <row r="10141" customFormat="1" s="93">
      <c r="B10141" s="127" t="n">
        <v>44120</v>
      </c>
      <c r="C10141" s="93">
        <f>TEXT(B10141,"aaa")</f>
        <v/>
      </c>
      <c r="E10141" s="93" t="inlineStr">
        <is>
          <t>토너</t>
        </is>
      </c>
      <c r="F10141" s="5" t="inlineStr">
        <is>
          <t>카페24</t>
        </is>
      </c>
      <c r="G10141" s="93" t="inlineStr">
        <is>
          <t>스킨팩 화장솜 60P</t>
        </is>
      </c>
      <c r="H10141" s="93" t="n">
        <v>17</v>
      </c>
      <c r="J10141" s="93" t="n">
        <v>200801</v>
      </c>
      <c r="L10141" s="93" t="n">
        <v>51000</v>
      </c>
      <c r="M10141" s="93" t="n">
        <v>48016.5</v>
      </c>
      <c r="N10141" s="93" t="n">
        <v>18870</v>
      </c>
      <c r="O10141" s="148" t="n">
        <v>46363.63636363636</v>
      </c>
      <c r="P10141" s="93" t="inlineStr">
        <is>
          <t>카페24토너스킨팩 화장솜 60P200801</t>
        </is>
      </c>
    </row>
    <row r="10142" customFormat="1" s="93">
      <c r="B10142" s="127" t="n">
        <v>44120</v>
      </c>
      <c r="C10142" s="93">
        <f>TEXT(B10142,"aaa")</f>
        <v/>
      </c>
      <c r="E10142" s="93" t="inlineStr">
        <is>
          <t>앰플</t>
        </is>
      </c>
      <c r="F10142" s="5" t="inlineStr">
        <is>
          <t>카페24</t>
        </is>
      </c>
      <c r="G10142" s="93" t="inlineStr">
        <is>
          <t>앰플 30ml</t>
        </is>
      </c>
      <c r="H10142" s="93" t="n">
        <v>10</v>
      </c>
      <c r="J10142" s="93" t="n">
        <v>200801</v>
      </c>
      <c r="L10142" s="93" t="n">
        <v>280000</v>
      </c>
      <c r="M10142" s="93" t="n">
        <v>263620</v>
      </c>
      <c r="N10142" s="93" t="n">
        <v>33970</v>
      </c>
      <c r="O10142" s="148" t="n">
        <v>254545.4545454545</v>
      </c>
      <c r="P10142" s="93" t="inlineStr">
        <is>
          <t>카페24앰플앰플 30ml200801</t>
        </is>
      </c>
    </row>
    <row r="10143" customFormat="1" s="93">
      <c r="B10143" s="127" t="n">
        <v>44120</v>
      </c>
      <c r="C10143" s="93">
        <f>TEXT(B10143,"aaa")</f>
        <v/>
      </c>
      <c r="E10143" s="93" t="inlineStr">
        <is>
          <t>앰플</t>
        </is>
      </c>
      <c r="F10143" s="5" t="inlineStr">
        <is>
          <t>카페24</t>
        </is>
      </c>
      <c r="G10143" s="93" t="inlineStr">
        <is>
          <t>앰플 30ml  2set</t>
        </is>
      </c>
      <c r="H10143" s="93" t="n">
        <v>4</v>
      </c>
      <c r="J10143" s="93" t="n">
        <v>200801</v>
      </c>
      <c r="L10143" s="93" t="n">
        <v>192000</v>
      </c>
      <c r="M10143" s="93" t="n">
        <v>180768</v>
      </c>
      <c r="N10143" s="93" t="n">
        <v>27176</v>
      </c>
      <c r="O10143" s="148" t="n">
        <v>174545.4545454545</v>
      </c>
      <c r="P10143" s="93" t="inlineStr">
        <is>
          <t>카페24앰플앰플 30ml  2set200801</t>
        </is>
      </c>
    </row>
    <row r="10144" customFormat="1" s="93">
      <c r="B10144" s="127" t="n">
        <v>44120</v>
      </c>
      <c r="C10144" s="93">
        <f>TEXT(B10144,"aaa")</f>
        <v/>
      </c>
      <c r="E10144" s="93" t="inlineStr">
        <is>
          <t>수딩크림</t>
        </is>
      </c>
      <c r="F10144" s="5" t="inlineStr">
        <is>
          <t>카페24</t>
        </is>
      </c>
      <c r="G10144" s="93" t="inlineStr">
        <is>
          <t>수딩크림 100ml</t>
        </is>
      </c>
      <c r="H10144" s="93" t="n">
        <v>6</v>
      </c>
      <c r="J10144" s="93" t="n">
        <v>200801</v>
      </c>
      <c r="L10144" s="93" t="n">
        <v>228000</v>
      </c>
      <c r="M10144" s="93" t="n">
        <v>214662</v>
      </c>
      <c r="N10144" s="93" t="n">
        <v>18270</v>
      </c>
      <c r="O10144" s="148" t="n">
        <v>207272.7272727273</v>
      </c>
      <c r="P10144" s="93" t="inlineStr">
        <is>
          <t>카페24수딩크림수딩크림 100ml200801</t>
        </is>
      </c>
    </row>
    <row r="10145" customFormat="1" s="93">
      <c r="B10145" s="127" t="n">
        <v>44120</v>
      </c>
      <c r="C10145" s="93">
        <f>TEXT(B10145,"aaa")</f>
        <v/>
      </c>
      <c r="E10145" s="93" t="inlineStr">
        <is>
          <t>클렌징폼</t>
        </is>
      </c>
      <c r="F10145" s="5" t="inlineStr">
        <is>
          <t>카페24</t>
        </is>
      </c>
      <c r="G10145" s="93" t="inlineStr">
        <is>
          <t>클렌징폼 120ml</t>
        </is>
      </c>
      <c r="H10145" s="93" t="n">
        <v>1</v>
      </c>
      <c r="J10145" s="93" t="n">
        <v>200801</v>
      </c>
      <c r="L10145" s="93" t="n">
        <v>13000</v>
      </c>
      <c r="M10145" s="93" t="n">
        <v>12239.5</v>
      </c>
      <c r="N10145" s="93" t="n">
        <v>2750</v>
      </c>
      <c r="O10145" s="148" t="n">
        <v>11818.18181818182</v>
      </c>
      <c r="P10145" s="93" t="inlineStr">
        <is>
          <t>카페24클렌징폼클렌징폼 120ml200801</t>
        </is>
      </c>
    </row>
    <row r="10146" customFormat="1" s="93">
      <c r="B10146" s="127" t="n">
        <v>44120</v>
      </c>
      <c r="C10146" s="93">
        <f>TEXT(B10146,"aaa")</f>
        <v/>
      </c>
      <c r="E10146" s="93" t="inlineStr">
        <is>
          <t>클렌징폼</t>
        </is>
      </c>
      <c r="F10146" s="5" t="inlineStr">
        <is>
          <t>카페24</t>
        </is>
      </c>
      <c r="G10146" s="93" t="inlineStr">
        <is>
          <t>클렌징폼 120ml 2set</t>
        </is>
      </c>
      <c r="H10146" s="93" t="n">
        <v>3</v>
      </c>
      <c r="J10146" s="93" t="n">
        <v>200801</v>
      </c>
      <c r="L10146" s="93" t="n">
        <v>72000</v>
      </c>
      <c r="M10146" s="93" t="n">
        <v>67788</v>
      </c>
      <c r="N10146" s="93" t="n">
        <v>7380</v>
      </c>
      <c r="O10146" s="148" t="n">
        <v>65454.54545454545</v>
      </c>
      <c r="P10146" s="93" t="inlineStr">
        <is>
          <t>카페24클렌징폼클렌징폼 120ml 2set200801</t>
        </is>
      </c>
    </row>
    <row r="10147" customFormat="1" s="93">
      <c r="B10147" s="127" t="n">
        <v>44120</v>
      </c>
      <c r="C10147" s="93">
        <f>TEXT(B10147,"aaa")</f>
        <v/>
      </c>
      <c r="E10147" s="93" t="inlineStr">
        <is>
          <t>토너</t>
        </is>
      </c>
      <c r="F10147" s="5" t="inlineStr">
        <is>
          <t>화해</t>
        </is>
      </c>
      <c r="G10147" s="93" t="inlineStr">
        <is>
          <t>250ml</t>
        </is>
      </c>
      <c r="H10147" s="93" t="n">
        <v>6</v>
      </c>
      <c r="J10147" s="93" t="n">
        <v>200801</v>
      </c>
      <c r="L10147" s="93" t="n">
        <v>120000</v>
      </c>
      <c r="M10147" s="93" t="n">
        <v>86400</v>
      </c>
      <c r="N10147" s="93" t="n">
        <v>18480</v>
      </c>
      <c r="O10147" s="148" t="n">
        <v>109090.9090909091</v>
      </c>
      <c r="P10147" s="93" t="inlineStr">
        <is>
          <t>화해토너250ml200801</t>
        </is>
      </c>
    </row>
    <row r="10148" customFormat="1" s="93">
      <c r="B10148" s="127" t="n">
        <v>44120</v>
      </c>
      <c r="C10148" s="93">
        <f>TEXT(B10148,"aaa")</f>
        <v/>
      </c>
      <c r="E10148" s="93" t="inlineStr">
        <is>
          <t>머드크림마스크</t>
        </is>
      </c>
      <c r="F10148" s="5" t="inlineStr">
        <is>
          <t>화해</t>
        </is>
      </c>
      <c r="G10148" s="93" t="inlineStr">
        <is>
          <t>머드크림마스크 100ml</t>
        </is>
      </c>
      <c r="H10148" s="93" t="n">
        <v>1</v>
      </c>
      <c r="J10148" s="93" t="n">
        <v>200801</v>
      </c>
      <c r="L10148" s="93" t="n">
        <v>20000</v>
      </c>
      <c r="M10148" s="93" t="n">
        <v>14400</v>
      </c>
      <c r="N10148" s="93" t="n">
        <v>1442</v>
      </c>
      <c r="O10148" s="148" t="n">
        <v>18181.81818181818</v>
      </c>
      <c r="P10148" s="93" t="inlineStr">
        <is>
          <t>화해머드크림마스크머드크림마스크 100ml200801</t>
        </is>
      </c>
    </row>
    <row r="10149" customFormat="1" s="93">
      <c r="B10149" s="127" t="n">
        <v>44120</v>
      </c>
      <c r="C10149" s="93">
        <f>TEXT(B10149,"aaa")</f>
        <v/>
      </c>
      <c r="E10149" s="93" t="inlineStr">
        <is>
          <t>머드크림마스크</t>
        </is>
      </c>
      <c r="F10149" s="5" t="inlineStr">
        <is>
          <t>굿닥</t>
        </is>
      </c>
      <c r="G10149" s="93" t="inlineStr">
        <is>
          <t>머드크림마스크 100ml</t>
        </is>
      </c>
      <c r="H10149" s="93" t="n">
        <v>1</v>
      </c>
      <c r="J10149" s="93" t="n">
        <v>200801</v>
      </c>
      <c r="L10149" s="93" t="n">
        <v>25000</v>
      </c>
      <c r="M10149" s="93" t="n">
        <v>17500</v>
      </c>
      <c r="N10149" s="93" t="n">
        <v>1442</v>
      </c>
      <c r="O10149" s="148" t="n">
        <v>22727.27272727272</v>
      </c>
      <c r="P10149" s="93" t="inlineStr">
        <is>
          <t>굿닥머드크림마스크머드크림마스크 100ml200801</t>
        </is>
      </c>
    </row>
    <row r="10150" customFormat="1" s="93">
      <c r="B10150" s="127" t="n">
        <v>44121</v>
      </c>
      <c r="C10150" s="93">
        <f>TEXT(B10150,"aaa")</f>
        <v/>
      </c>
      <c r="E10150" s="93" t="inlineStr">
        <is>
          <t>토너</t>
        </is>
      </c>
      <c r="F10150" s="5" t="inlineStr">
        <is>
          <t>스타일쉐어</t>
        </is>
      </c>
      <c r="G10150" s="93" t="inlineStr">
        <is>
          <t>250ml</t>
        </is>
      </c>
      <c r="H10150" s="93" t="n">
        <v>3</v>
      </c>
      <c r="J10150" s="93" t="n">
        <v>200801</v>
      </c>
      <c r="L10150" s="93" t="n">
        <v>60000</v>
      </c>
      <c r="M10150" s="93" t="n">
        <v>45000</v>
      </c>
      <c r="N10150" s="93" t="n">
        <v>9240</v>
      </c>
      <c r="O10150" s="148" t="n">
        <v>54545.45454545454</v>
      </c>
      <c r="P10150" s="93" t="inlineStr">
        <is>
          <t>스타일쉐어토너250ml200801</t>
        </is>
      </c>
    </row>
    <row r="10151" customFormat="1" s="93">
      <c r="B10151" s="127" t="n">
        <v>44121</v>
      </c>
      <c r="C10151" s="93">
        <f>TEXT(B10151,"aaa")</f>
        <v/>
      </c>
      <c r="E10151" s="93" t="inlineStr">
        <is>
          <t>토너+패드 세트</t>
        </is>
      </c>
      <c r="F10151" s="5" t="inlineStr">
        <is>
          <t>카페24</t>
        </is>
      </c>
      <c r="G10151" s="93" t="inlineStr">
        <is>
          <t>좁쌀 진정 세트 토너+클리어 패드-30% off</t>
        </is>
      </c>
      <c r="H10151" s="93" t="n">
        <v>1</v>
      </c>
      <c r="J10151" s="93" t="n">
        <v>200801</v>
      </c>
      <c r="L10151" s="93" t="n">
        <v>37100</v>
      </c>
      <c r="M10151" s="93" t="n">
        <v>34929.65</v>
      </c>
      <c r="N10151" s="93" t="n">
        <v>8092</v>
      </c>
      <c r="O10151" s="148" t="n">
        <v>33727.27272727273</v>
      </c>
      <c r="P10151" s="93" t="inlineStr">
        <is>
          <t>카페24토너+패드 세트좁쌀 진정 세트 토너+클리어 패드-30% off200801</t>
        </is>
      </c>
    </row>
    <row r="10152" customFormat="1" s="93">
      <c r="B10152" s="127" t="n">
        <v>44121</v>
      </c>
      <c r="C10152" s="93">
        <f>TEXT(B10152,"aaa")</f>
        <v/>
      </c>
      <c r="E10152" s="93" t="inlineStr">
        <is>
          <t>수분 보충 세트</t>
        </is>
      </c>
      <c r="F10152" s="5" t="inlineStr">
        <is>
          <t>카페24</t>
        </is>
      </c>
      <c r="G10152" s="93" t="inlineStr">
        <is>
          <t>[20/09/28 부터] 어성초 77 토너 250ml + 어성초 70 로션 200ml -30%</t>
        </is>
      </c>
      <c r="H10152" s="93" t="n">
        <v>21</v>
      </c>
      <c r="J10152" s="93" t="n">
        <v>200801</v>
      </c>
      <c r="L10152" s="93" t="n">
        <v>779100</v>
      </c>
      <c r="M10152" s="93" t="n">
        <v>733522.65</v>
      </c>
      <c r="N10152" s="93" t="n">
        <v>155778</v>
      </c>
      <c r="O10152" s="148" t="n">
        <v>708272.7272727272</v>
      </c>
      <c r="P10152" s="93" t="inlineStr">
        <is>
          <t>카페24수분 보충 세트[20/09/28 부터] 어성초 77 토너 250ml + 어성초 70 로션 200ml -30%200801</t>
        </is>
      </c>
    </row>
    <row r="10153" customFormat="1" s="93">
      <c r="B10153" s="127" t="n">
        <v>44121</v>
      </c>
      <c r="C10153" s="93">
        <f>TEXT(B10153,"aaa")</f>
        <v/>
      </c>
      <c r="E10153" s="93" t="inlineStr">
        <is>
          <t>로션</t>
        </is>
      </c>
      <c r="F10153" s="5" t="inlineStr">
        <is>
          <t>카페24</t>
        </is>
      </c>
      <c r="G10153" s="93" t="inlineStr">
        <is>
          <t>어성초 70 데일리 릴리프 로션 1개 -20% off</t>
        </is>
      </c>
      <c r="H10153" s="93" t="n">
        <v>2</v>
      </c>
      <c r="J10153" s="93" t="n">
        <v>200801</v>
      </c>
      <c r="L10153" s="93" t="n">
        <v>44800</v>
      </c>
      <c r="M10153" s="93" t="n">
        <v>42179.2</v>
      </c>
      <c r="N10153" s="93" t="n">
        <v>8676</v>
      </c>
      <c r="O10153" s="148" t="n">
        <v>40727.27272727272</v>
      </c>
      <c r="P10153" s="93" t="inlineStr">
        <is>
          <t>카페24로션어성초 70 데일리 릴리프 로션 1개 -20% off200801</t>
        </is>
      </c>
    </row>
    <row r="10154" customFormat="1" s="93">
      <c r="B10154" s="127" t="n">
        <v>44121</v>
      </c>
      <c r="C10154" s="93">
        <f>TEXT(B10154,"aaa")</f>
        <v/>
      </c>
      <c r="E10154" s="93" t="inlineStr">
        <is>
          <t>로션</t>
        </is>
      </c>
      <c r="F10154" s="5" t="inlineStr">
        <is>
          <t>카페24</t>
        </is>
      </c>
      <c r="G10154" s="93" t="inlineStr">
        <is>
          <t>어성초 70 데일리 릴리프 로션 2개 -30% off</t>
        </is>
      </c>
      <c r="H10154" s="93" t="n">
        <v>1</v>
      </c>
      <c r="J10154" s="93" t="n">
        <v>200801</v>
      </c>
      <c r="L10154" s="93" t="n">
        <v>39200</v>
      </c>
      <c r="M10154" s="93" t="n">
        <v>36906.8</v>
      </c>
      <c r="N10154" s="93" t="n">
        <v>8676</v>
      </c>
      <c r="O10154" s="148" t="n">
        <v>35636.36363636363</v>
      </c>
      <c r="P10154" s="93" t="inlineStr">
        <is>
          <t>카페24로션어성초 70 데일리 릴리프 로션 2개 -30% off200801</t>
        </is>
      </c>
    </row>
    <row r="10155" customFormat="1" s="93">
      <c r="B10155" s="127" t="n">
        <v>44121</v>
      </c>
      <c r="C10155" s="93">
        <f>TEXT(B10155,"aaa")</f>
        <v/>
      </c>
      <c r="E10155" s="93" t="inlineStr">
        <is>
          <t>머드크림마스크</t>
        </is>
      </c>
      <c r="F10155" s="5" t="inlineStr">
        <is>
          <t>카페24</t>
        </is>
      </c>
      <c r="G10155" s="93" t="inlineStr">
        <is>
          <t>머드크림마스크 100ml</t>
        </is>
      </c>
      <c r="H10155" s="93" t="n">
        <v>16</v>
      </c>
      <c r="J10155" s="93" t="n">
        <v>200801</v>
      </c>
      <c r="L10155" s="93" t="n">
        <v>320000</v>
      </c>
      <c r="M10155" s="93" t="n">
        <v>301280</v>
      </c>
      <c r="N10155" s="93" t="n">
        <v>23072</v>
      </c>
      <c r="O10155" s="148" t="n">
        <v>290909.0909090909</v>
      </c>
      <c r="P10155" s="93" t="inlineStr">
        <is>
          <t>카페24머드크림마스크머드크림마스크 100ml200801</t>
        </is>
      </c>
    </row>
    <row r="10156" customFormat="1" s="93">
      <c r="B10156" s="127" t="n">
        <v>44121</v>
      </c>
      <c r="C10156" s="93">
        <f>TEXT(B10156,"aaa")</f>
        <v/>
      </c>
      <c r="E10156" s="93" t="inlineStr">
        <is>
          <t>머드크림마스크</t>
        </is>
      </c>
      <c r="F10156" s="5" t="inlineStr">
        <is>
          <t>카페24</t>
        </is>
      </c>
      <c r="G10156" s="93" t="inlineStr">
        <is>
          <t>머드크림마스크 100ml 2set</t>
        </is>
      </c>
      <c r="H10156" s="93" t="n">
        <v>4</v>
      </c>
      <c r="J10156" s="93" t="n">
        <v>200801</v>
      </c>
      <c r="L10156" s="93" t="n">
        <v>140000</v>
      </c>
      <c r="M10156" s="93" t="n">
        <v>131810</v>
      </c>
      <c r="N10156" s="93" t="n">
        <v>11536</v>
      </c>
      <c r="O10156" s="148" t="n">
        <v>127272.7272727273</v>
      </c>
      <c r="P10156" s="93" t="inlineStr">
        <is>
          <t>카페24머드크림마스크머드크림마스크 100ml 2set200801</t>
        </is>
      </c>
    </row>
    <row r="10157" customFormat="1" s="93">
      <c r="B10157" s="127" t="n">
        <v>44121</v>
      </c>
      <c r="C10157" s="93">
        <f>TEXT(B10157,"aaa")</f>
        <v/>
      </c>
      <c r="E10157" s="93" t="inlineStr">
        <is>
          <t>마스크팩</t>
        </is>
      </c>
      <c r="F10157" s="5" t="inlineStr">
        <is>
          <t>카페24</t>
        </is>
      </c>
      <c r="G10157" s="93" t="inlineStr">
        <is>
          <t>마스크팩 1매</t>
        </is>
      </c>
      <c r="H10157" s="93" t="n">
        <v>3</v>
      </c>
      <c r="J10157" s="93" t="n">
        <v>200801</v>
      </c>
      <c r="L10157" s="93" t="n">
        <v>12000</v>
      </c>
      <c r="M10157" s="93" t="n">
        <v>11298</v>
      </c>
      <c r="N10157" s="93" t="n">
        <v>1191</v>
      </c>
      <c r="O10157" s="148" t="n">
        <v>10909.09090909091</v>
      </c>
      <c r="P10157" s="93" t="inlineStr">
        <is>
          <t>카페24마스크팩마스크팩 1매200801</t>
        </is>
      </c>
    </row>
    <row r="10158" customFormat="1" s="93">
      <c r="B10158" s="127" t="n">
        <v>44121</v>
      </c>
      <c r="C10158" s="93">
        <f>TEXT(B10158,"aaa")</f>
        <v/>
      </c>
      <c r="E10158" s="93" t="inlineStr">
        <is>
          <t>마스크팩</t>
        </is>
      </c>
      <c r="F10158" s="5" t="inlineStr">
        <is>
          <t>카페24</t>
        </is>
      </c>
      <c r="G10158" s="93" t="inlineStr">
        <is>
          <t>마스크팩 10매</t>
        </is>
      </c>
      <c r="H10158" s="93" t="n">
        <v>4</v>
      </c>
      <c r="J10158" s="93" t="n">
        <v>200801</v>
      </c>
      <c r="L10158" s="93" t="n">
        <v>80000</v>
      </c>
      <c r="M10158" s="93" t="n">
        <v>75320</v>
      </c>
      <c r="N10158" s="93" t="n">
        <v>15880</v>
      </c>
      <c r="O10158" s="148" t="n">
        <v>72727.27272727272</v>
      </c>
      <c r="P10158" s="93" t="inlineStr">
        <is>
          <t>카페24마스크팩마스크팩 10매200801</t>
        </is>
      </c>
    </row>
    <row r="10159" customFormat="1" s="93">
      <c r="B10159" s="127" t="n">
        <v>44121</v>
      </c>
      <c r="C10159" s="93">
        <f>TEXT(B10159,"aaa")</f>
        <v/>
      </c>
      <c r="E10159" s="93" t="inlineStr">
        <is>
          <t>토너</t>
        </is>
      </c>
      <c r="F10159" s="5" t="inlineStr">
        <is>
          <t>카페24</t>
        </is>
      </c>
      <c r="G10159" s="93" t="inlineStr">
        <is>
          <t>250ml</t>
        </is>
      </c>
      <c r="H10159" s="93" t="n">
        <v>18</v>
      </c>
      <c r="J10159" s="93" t="n">
        <v>200801</v>
      </c>
      <c r="L10159" s="93" t="n">
        <v>360000</v>
      </c>
      <c r="M10159" s="93" t="n">
        <v>338940</v>
      </c>
      <c r="N10159" s="93" t="n">
        <v>55440</v>
      </c>
      <c r="O10159" s="148" t="n">
        <v>327272.7272727272</v>
      </c>
      <c r="P10159" s="93" t="inlineStr">
        <is>
          <t>카페24토너250ml200801</t>
        </is>
      </c>
    </row>
    <row r="10160" customFormat="1" s="93">
      <c r="B10160" s="127" t="n">
        <v>44121</v>
      </c>
      <c r="C10160" s="93">
        <f>TEXT(B10160,"aaa")</f>
        <v/>
      </c>
      <c r="E10160" s="93" t="inlineStr">
        <is>
          <t>토너</t>
        </is>
      </c>
      <c r="F10160" s="5" t="inlineStr">
        <is>
          <t>카페24</t>
        </is>
      </c>
      <c r="G10160" s="93" t="inlineStr">
        <is>
          <t>250ml 2set</t>
        </is>
      </c>
      <c r="H10160" s="93" t="n">
        <v>3</v>
      </c>
      <c r="J10160" s="93" t="n">
        <v>200801</v>
      </c>
      <c r="L10160" s="93" t="n">
        <v>105000</v>
      </c>
      <c r="M10160" s="93" t="n">
        <v>98857.5</v>
      </c>
      <c r="N10160" s="93" t="n">
        <v>18480</v>
      </c>
      <c r="O10160" s="148" t="n">
        <v>95454.54545454544</v>
      </c>
      <c r="P10160" s="93" t="inlineStr">
        <is>
          <t>카페24토너250ml 2set200801</t>
        </is>
      </c>
    </row>
    <row r="10161" customFormat="1" s="93">
      <c r="B10161" s="127" t="n">
        <v>44121</v>
      </c>
      <c r="C10161" s="93">
        <f>TEXT(B10161,"aaa")</f>
        <v/>
      </c>
      <c r="E10161" s="93" t="inlineStr">
        <is>
          <t>토너</t>
        </is>
      </c>
      <c r="F10161" s="5" t="inlineStr">
        <is>
          <t>카페24</t>
        </is>
      </c>
      <c r="G10161" s="93" t="inlineStr">
        <is>
          <t>500ml</t>
        </is>
      </c>
      <c r="H10161" s="93" t="n">
        <v>33</v>
      </c>
      <c r="J10161" s="93" t="n">
        <v>200801</v>
      </c>
      <c r="L10161" s="93" t="n">
        <v>1089000</v>
      </c>
      <c r="M10161" s="93" t="n">
        <v>1025293.5</v>
      </c>
      <c r="N10161" s="93" t="n">
        <v>142890</v>
      </c>
      <c r="O10161" s="148" t="n">
        <v>989999.9999999999</v>
      </c>
      <c r="P10161" s="93" t="inlineStr">
        <is>
          <t>카페24토너500ml200801</t>
        </is>
      </c>
    </row>
    <row r="10162" customFormat="1" s="93">
      <c r="B10162" s="127" t="n">
        <v>44121</v>
      </c>
      <c r="C10162" s="93">
        <f>TEXT(B10162,"aaa")</f>
        <v/>
      </c>
      <c r="E10162" s="93" t="inlineStr">
        <is>
          <t>토너</t>
        </is>
      </c>
      <c r="F10162" s="5" t="inlineStr">
        <is>
          <t>카페24</t>
        </is>
      </c>
      <c r="G10162" s="93" t="inlineStr">
        <is>
          <t>스킨팩 화장솜 60P</t>
        </is>
      </c>
      <c r="H10162" s="93" t="n">
        <v>11</v>
      </c>
      <c r="J10162" s="93" t="n">
        <v>200801</v>
      </c>
      <c r="L10162" s="93" t="n">
        <v>33000</v>
      </c>
      <c r="M10162" s="93" t="n">
        <v>31069.5</v>
      </c>
      <c r="N10162" s="93" t="n">
        <v>12210</v>
      </c>
      <c r="O10162" s="148" t="n">
        <v>30000</v>
      </c>
      <c r="P10162" s="93" t="inlineStr">
        <is>
          <t>카페24토너스킨팩 화장솜 60P200801</t>
        </is>
      </c>
    </row>
    <row r="10163" customFormat="1" s="93">
      <c r="B10163" s="127" t="n">
        <v>44121</v>
      </c>
      <c r="C10163" s="93">
        <f>TEXT(B10163,"aaa")</f>
        <v/>
      </c>
      <c r="E10163" s="93" t="inlineStr">
        <is>
          <t>앰플</t>
        </is>
      </c>
      <c r="F10163" s="5" t="inlineStr">
        <is>
          <t>카페24</t>
        </is>
      </c>
      <c r="G10163" s="93" t="inlineStr">
        <is>
          <t>앰플 30ml</t>
        </is>
      </c>
      <c r="H10163" s="93" t="n">
        <v>14</v>
      </c>
      <c r="J10163" s="93" t="n">
        <v>200801</v>
      </c>
      <c r="L10163" s="93" t="n">
        <v>392000</v>
      </c>
      <c r="M10163" s="93" t="n">
        <v>369068</v>
      </c>
      <c r="N10163" s="93" t="n">
        <v>47558</v>
      </c>
      <c r="O10163" s="148" t="n">
        <v>356363.6363636364</v>
      </c>
      <c r="P10163" s="93" t="inlineStr">
        <is>
          <t>카페24앰플앰플 30ml200801</t>
        </is>
      </c>
    </row>
    <row r="10164" customFormat="1" s="93">
      <c r="B10164" s="127" t="n">
        <v>44121</v>
      </c>
      <c r="C10164" s="93">
        <f>TEXT(B10164,"aaa")</f>
        <v/>
      </c>
      <c r="E10164" s="93" t="inlineStr">
        <is>
          <t>앰플</t>
        </is>
      </c>
      <c r="F10164" s="5" t="inlineStr">
        <is>
          <t>카페24</t>
        </is>
      </c>
      <c r="G10164" s="93" t="inlineStr">
        <is>
          <t>앰플 30ml  2set</t>
        </is>
      </c>
      <c r="H10164" s="93" t="n">
        <v>1</v>
      </c>
      <c r="J10164" s="93" t="n">
        <v>200801</v>
      </c>
      <c r="L10164" s="93" t="n">
        <v>48000</v>
      </c>
      <c r="M10164" s="93" t="n">
        <v>45192</v>
      </c>
      <c r="N10164" s="93" t="n">
        <v>6794</v>
      </c>
      <c r="O10164" s="148" t="n">
        <v>43636.36363636363</v>
      </c>
      <c r="P10164" s="93" t="inlineStr">
        <is>
          <t>카페24앰플앰플 30ml  2set200801</t>
        </is>
      </c>
    </row>
    <row r="10165" customFormat="1" s="93">
      <c r="B10165" s="127" t="n">
        <v>44121</v>
      </c>
      <c r="C10165" s="93">
        <f>TEXT(B10165,"aaa")</f>
        <v/>
      </c>
      <c r="E10165" s="93" t="inlineStr">
        <is>
          <t>수딩크림</t>
        </is>
      </c>
      <c r="F10165" s="5" t="inlineStr">
        <is>
          <t>카페24</t>
        </is>
      </c>
      <c r="G10165" s="93" t="inlineStr">
        <is>
          <t>수딩크림 100ml</t>
        </is>
      </c>
      <c r="H10165" s="93" t="n">
        <v>3</v>
      </c>
      <c r="J10165" s="93" t="n">
        <v>200801</v>
      </c>
      <c r="L10165" s="93" t="n">
        <v>114000</v>
      </c>
      <c r="M10165" s="93" t="n">
        <v>107331</v>
      </c>
      <c r="N10165" s="93" t="n">
        <v>9135</v>
      </c>
      <c r="O10165" s="148" t="n">
        <v>103636.3636363636</v>
      </c>
      <c r="P10165" s="93" t="inlineStr">
        <is>
          <t>카페24수딩크림수딩크림 100ml200801</t>
        </is>
      </c>
    </row>
    <row r="10166" customFormat="1" s="93">
      <c r="B10166" s="127" t="n">
        <v>44121</v>
      </c>
      <c r="C10166" s="93">
        <f>TEXT(B10166,"aaa")</f>
        <v/>
      </c>
      <c r="E10166" s="93" t="inlineStr">
        <is>
          <t>클렌징폼</t>
        </is>
      </c>
      <c r="F10166" s="5" t="inlineStr">
        <is>
          <t>카페24</t>
        </is>
      </c>
      <c r="G10166" s="93" t="inlineStr">
        <is>
          <t>클렌징폼 120ml</t>
        </is>
      </c>
      <c r="H10166" s="93" t="n">
        <v>7</v>
      </c>
      <c r="J10166" s="93" t="n">
        <v>200801</v>
      </c>
      <c r="L10166" s="93" t="n">
        <v>91000</v>
      </c>
      <c r="M10166" s="93" t="n">
        <v>85676.5</v>
      </c>
      <c r="N10166" s="93" t="n">
        <v>19250</v>
      </c>
      <c r="O10166" s="148" t="n">
        <v>82727.27272727272</v>
      </c>
      <c r="P10166" s="93" t="inlineStr">
        <is>
          <t>카페24클렌징폼클렌징폼 120ml200801</t>
        </is>
      </c>
    </row>
    <row r="10167" customFormat="1" s="93">
      <c r="B10167" s="127" t="n">
        <v>44121</v>
      </c>
      <c r="C10167" s="93">
        <f>TEXT(B10167,"aaa")</f>
        <v/>
      </c>
      <c r="E10167" s="93" t="inlineStr">
        <is>
          <t>클렌징폼</t>
        </is>
      </c>
      <c r="F10167" s="5" t="inlineStr">
        <is>
          <t>카페24</t>
        </is>
      </c>
      <c r="G10167" s="93" t="inlineStr">
        <is>
          <t>클렌징폼 120ml 2set</t>
        </is>
      </c>
      <c r="H10167" s="93" t="n">
        <v>4</v>
      </c>
      <c r="J10167" s="93" t="n">
        <v>200801</v>
      </c>
      <c r="L10167" s="93" t="n">
        <v>96000</v>
      </c>
      <c r="M10167" s="93" t="n">
        <v>90384</v>
      </c>
      <c r="N10167" s="93" t="n">
        <v>9840</v>
      </c>
      <c r="O10167" s="148" t="n">
        <v>87272.72727272726</v>
      </c>
      <c r="P10167" s="93" t="inlineStr">
        <is>
          <t>카페24클렌징폼클렌징폼 120ml 2set200801</t>
        </is>
      </c>
    </row>
    <row r="10168" customFormat="1" s="93">
      <c r="B10168" s="127" t="n">
        <v>44121</v>
      </c>
      <c r="C10168" s="93">
        <f>TEXT(B10168,"aaa")</f>
        <v/>
      </c>
      <c r="E10168" s="93" t="inlineStr">
        <is>
          <t>바디워시</t>
        </is>
      </c>
      <c r="F10168" s="5" t="inlineStr">
        <is>
          <t>카페24</t>
        </is>
      </c>
      <c r="G10168" s="93" t="inlineStr">
        <is>
          <t>바디워시 1개 -30% off</t>
        </is>
      </c>
      <c r="H10168" s="93" t="n">
        <v>1</v>
      </c>
      <c r="J10168" s="93" t="n">
        <v>200801</v>
      </c>
      <c r="L10168" s="93" t="n">
        <v>18200</v>
      </c>
      <c r="M10168" s="93" t="n">
        <v>17135.3</v>
      </c>
      <c r="N10168" s="93" t="n">
        <v>4085</v>
      </c>
      <c r="O10168" s="148" t="n">
        <v>16545.45454545454</v>
      </c>
      <c r="P10168" s="93" t="inlineStr">
        <is>
          <t>카페24바디워시바디워시 1개 -30% off200801</t>
        </is>
      </c>
    </row>
    <row r="10169" customFormat="1" s="93">
      <c r="B10169" s="127" t="n">
        <v>44121</v>
      </c>
      <c r="C10169" s="93">
        <f>TEXT(B10169,"aaa")</f>
        <v/>
      </c>
      <c r="E10169" s="93" t="inlineStr">
        <is>
          <t>토너</t>
        </is>
      </c>
      <c r="F10169" s="5" t="inlineStr">
        <is>
          <t>화해</t>
        </is>
      </c>
      <c r="G10169" s="93" t="inlineStr">
        <is>
          <t>250ml</t>
        </is>
      </c>
      <c r="H10169" s="93" t="n">
        <v>6</v>
      </c>
      <c r="J10169" s="93" t="n">
        <v>200801</v>
      </c>
      <c r="L10169" s="93" t="n">
        <v>120000</v>
      </c>
      <c r="M10169" s="93" t="n">
        <v>86400</v>
      </c>
      <c r="N10169" s="93" t="n">
        <v>18480</v>
      </c>
      <c r="O10169" s="148" t="n">
        <v>109090.9090909091</v>
      </c>
      <c r="P10169" s="93" t="inlineStr">
        <is>
          <t>화해토너250ml200801</t>
        </is>
      </c>
    </row>
    <row r="10170" customFormat="1" s="93">
      <c r="B10170" s="127" t="n">
        <v>44122</v>
      </c>
      <c r="C10170" s="93">
        <f>TEXT(B10170,"aaa")</f>
        <v/>
      </c>
      <c r="E10170" s="93" t="inlineStr">
        <is>
          <t>토너</t>
        </is>
      </c>
      <c r="F10170" s="5" t="inlineStr">
        <is>
          <t>스타일쉐어</t>
        </is>
      </c>
      <c r="G10170" s="93" t="inlineStr">
        <is>
          <t>250ml</t>
        </is>
      </c>
      <c r="H10170" s="93" t="n">
        <v>4</v>
      </c>
      <c r="J10170" s="93" t="n">
        <v>200801</v>
      </c>
      <c r="L10170" s="93" t="n">
        <v>80000</v>
      </c>
      <c r="M10170" s="93" t="n">
        <v>60000</v>
      </c>
      <c r="N10170" s="93" t="n">
        <v>12320</v>
      </c>
      <c r="O10170" s="148" t="n">
        <v>72727.27272727272</v>
      </c>
      <c r="P10170" s="93" t="inlineStr">
        <is>
          <t>스타일쉐어토너250ml200801</t>
        </is>
      </c>
    </row>
    <row r="10171" customFormat="1" s="93">
      <c r="B10171" s="127" t="n">
        <v>44122</v>
      </c>
      <c r="C10171" s="93">
        <f>TEXT(B10171,"aaa")</f>
        <v/>
      </c>
      <c r="E10171" s="93" t="inlineStr">
        <is>
          <t>선크림</t>
        </is>
      </c>
      <c r="F10171" s="5" t="inlineStr">
        <is>
          <t>카페24</t>
        </is>
      </c>
      <c r="G10171" s="93" t="inlineStr">
        <is>
          <t>선크림 50ml</t>
        </is>
      </c>
      <c r="H10171" s="93" t="n">
        <v>2</v>
      </c>
      <c r="J10171" s="93" t="n">
        <v>200801</v>
      </c>
      <c r="L10171" s="93" t="n">
        <v>40000</v>
      </c>
      <c r="M10171" s="93" t="n">
        <v>37660</v>
      </c>
      <c r="N10171" s="93" t="n">
        <v>4690</v>
      </c>
      <c r="O10171" s="148" t="n">
        <v>36363.63636363636</v>
      </c>
      <c r="P10171" s="93" t="inlineStr">
        <is>
          <t>카페24선크림선크림 50ml200801</t>
        </is>
      </c>
    </row>
    <row r="10172" customFormat="1" s="93">
      <c r="B10172" s="127" t="n">
        <v>44122</v>
      </c>
      <c r="C10172" s="93">
        <f>TEXT(B10172,"aaa")</f>
        <v/>
      </c>
      <c r="E10172" s="93" t="inlineStr">
        <is>
          <t>어성초진정패키지</t>
        </is>
      </c>
      <c r="F10172" s="5" t="inlineStr">
        <is>
          <t>카페24</t>
        </is>
      </c>
      <c r="G10172" s="93" t="inlineStr">
        <is>
          <t>어성초 진정패키지세트</t>
        </is>
      </c>
      <c r="H10172" s="93" t="n">
        <v>5</v>
      </c>
      <c r="J10172" s="93" t="n">
        <v>200801</v>
      </c>
      <c r="L10172" s="93" t="n">
        <v>495000</v>
      </c>
      <c r="M10172" s="93" t="n">
        <v>466042.5</v>
      </c>
      <c r="N10172" s="93" t="n">
        <v>75685</v>
      </c>
      <c r="O10172" s="148" t="n">
        <v>449999.9999999999</v>
      </c>
      <c r="P10172" s="93" t="inlineStr">
        <is>
          <t>카페24어성초진정패키지어성초 진정패키지세트200801</t>
        </is>
      </c>
    </row>
    <row r="10173" customFormat="1" s="93">
      <c r="B10173" s="127" t="n">
        <v>44122</v>
      </c>
      <c r="C10173" s="93">
        <f>TEXT(B10173,"aaa")</f>
        <v/>
      </c>
      <c r="E10173" s="93" t="inlineStr">
        <is>
          <t>토너+패드 세트</t>
        </is>
      </c>
      <c r="F10173" s="5" t="inlineStr">
        <is>
          <t>카페24</t>
        </is>
      </c>
      <c r="G10173" s="93" t="inlineStr">
        <is>
          <t>좁쌀 진정 세트 토너+클리어 패드-30% off</t>
        </is>
      </c>
      <c r="H10173" s="93" t="n">
        <v>4</v>
      </c>
      <c r="J10173" s="93" t="n">
        <v>200801</v>
      </c>
      <c r="L10173" s="93" t="n">
        <v>148400</v>
      </c>
      <c r="M10173" s="93" t="n">
        <v>139718.6</v>
      </c>
      <c r="N10173" s="93" t="n">
        <v>32368</v>
      </c>
      <c r="O10173" s="148" t="n">
        <v>134909.0909090909</v>
      </c>
      <c r="P10173" s="93" t="inlineStr">
        <is>
          <t>카페24토너+패드 세트좁쌀 진정 세트 토너+클리어 패드-30% off200801</t>
        </is>
      </c>
    </row>
    <row r="10174" customFormat="1" s="93">
      <c r="B10174" s="127" t="n">
        <v>44122</v>
      </c>
      <c r="C10174" s="93">
        <f>TEXT(B10174,"aaa")</f>
        <v/>
      </c>
      <c r="E10174" s="93" t="inlineStr">
        <is>
          <t>수분 보충 세트</t>
        </is>
      </c>
      <c r="F10174" s="5" t="inlineStr">
        <is>
          <t>카페24</t>
        </is>
      </c>
      <c r="G10174" s="93" t="inlineStr">
        <is>
          <t>[20/09/28 부터] 어성초 77 토너 250ml + 어성초 70 로션 200ml -30%</t>
        </is>
      </c>
      <c r="H10174" s="93" t="n">
        <v>26</v>
      </c>
      <c r="J10174" s="93" t="n">
        <v>200801</v>
      </c>
      <c r="L10174" s="93" t="n">
        <v>964600</v>
      </c>
      <c r="M10174" s="93" t="n">
        <v>908170.9</v>
      </c>
      <c r="N10174" s="93" t="n">
        <v>192868</v>
      </c>
      <c r="O10174" s="148" t="n">
        <v>876909.0909090908</v>
      </c>
      <c r="P10174" s="93" t="inlineStr">
        <is>
          <t>카페24수분 보충 세트[20/09/28 부터] 어성초 77 토너 250ml + 어성초 70 로션 200ml -30%200801</t>
        </is>
      </c>
    </row>
    <row r="10175" customFormat="1" s="93">
      <c r="B10175" s="127" t="n">
        <v>44122</v>
      </c>
      <c r="C10175" s="93">
        <f>TEXT(B10175,"aaa")</f>
        <v/>
      </c>
      <c r="E10175" s="93" t="inlineStr">
        <is>
          <t>로션</t>
        </is>
      </c>
      <c r="F10175" s="5" t="inlineStr">
        <is>
          <t>카페24</t>
        </is>
      </c>
      <c r="G10175" s="93" t="inlineStr">
        <is>
          <t>어성초 70 데일리 릴리프 로션 1개 -20% off</t>
        </is>
      </c>
      <c r="H10175" s="93" t="n">
        <v>4</v>
      </c>
      <c r="J10175" s="93" t="n">
        <v>200801</v>
      </c>
      <c r="L10175" s="93" t="n">
        <v>89600</v>
      </c>
      <c r="M10175" s="93" t="n">
        <v>84358.39999999999</v>
      </c>
      <c r="N10175" s="93" t="n">
        <v>17352</v>
      </c>
      <c r="O10175" s="148" t="n">
        <v>81454.54545454544</v>
      </c>
      <c r="P10175" s="93" t="inlineStr">
        <is>
          <t>카페24로션어성초 70 데일리 릴리프 로션 1개 -20% off200801</t>
        </is>
      </c>
    </row>
    <row r="10176" customFormat="1" s="93">
      <c r="B10176" s="127" t="n">
        <v>44122</v>
      </c>
      <c r="C10176" s="93">
        <f>TEXT(B10176,"aaa")</f>
        <v/>
      </c>
      <c r="E10176" s="93" t="inlineStr">
        <is>
          <t>머드크림마스크</t>
        </is>
      </c>
      <c r="F10176" s="5" t="inlineStr">
        <is>
          <t>카페24</t>
        </is>
      </c>
      <c r="G10176" s="93" t="inlineStr">
        <is>
          <t>머드크림마스크 100ml</t>
        </is>
      </c>
      <c r="H10176" s="93" t="n">
        <v>29</v>
      </c>
      <c r="J10176" s="93" t="n">
        <v>200801</v>
      </c>
      <c r="L10176" s="93" t="n">
        <v>580000</v>
      </c>
      <c r="M10176" s="93" t="n">
        <v>546070</v>
      </c>
      <c r="N10176" s="93" t="n">
        <v>41818</v>
      </c>
      <c r="O10176" s="148" t="n">
        <v>527272.7272727272</v>
      </c>
      <c r="P10176" s="93" t="inlineStr">
        <is>
          <t>카페24머드크림마스크머드크림마스크 100ml200801</t>
        </is>
      </c>
    </row>
    <row r="10177" customFormat="1" s="93">
      <c r="B10177" s="127" t="n">
        <v>44122</v>
      </c>
      <c r="C10177" s="93">
        <f>TEXT(B10177,"aaa")</f>
        <v/>
      </c>
      <c r="E10177" s="93" t="inlineStr">
        <is>
          <t>머드크림마스크</t>
        </is>
      </c>
      <c r="F10177" s="5" t="inlineStr">
        <is>
          <t>카페24</t>
        </is>
      </c>
      <c r="G10177" s="93" t="inlineStr">
        <is>
          <t>머드크림마스크 100ml 2set</t>
        </is>
      </c>
      <c r="H10177" s="93" t="n">
        <v>3</v>
      </c>
      <c r="J10177" s="93" t="n">
        <v>200801</v>
      </c>
      <c r="L10177" s="93" t="n">
        <v>105000</v>
      </c>
      <c r="M10177" s="93" t="n">
        <v>98857.5</v>
      </c>
      <c r="N10177" s="93" t="n">
        <v>8652</v>
      </c>
      <c r="O10177" s="148" t="n">
        <v>95454.54545454544</v>
      </c>
      <c r="P10177" s="93" t="inlineStr">
        <is>
          <t>카페24머드크림마스크머드크림마스크 100ml 2set200801</t>
        </is>
      </c>
    </row>
    <row r="10178" customFormat="1" s="93">
      <c r="B10178" s="127" t="n">
        <v>44122</v>
      </c>
      <c r="C10178" s="93">
        <f>TEXT(B10178,"aaa")</f>
        <v/>
      </c>
      <c r="E10178" s="93" t="inlineStr">
        <is>
          <t>마스크팩</t>
        </is>
      </c>
      <c r="F10178" s="5" t="inlineStr">
        <is>
          <t>카페24</t>
        </is>
      </c>
      <c r="G10178" s="93" t="inlineStr">
        <is>
          <t>마스크팩 1매</t>
        </is>
      </c>
      <c r="H10178" s="93" t="n">
        <v>2</v>
      </c>
      <c r="J10178" s="93" t="n">
        <v>200801</v>
      </c>
      <c r="L10178" s="93" t="n">
        <v>8000</v>
      </c>
      <c r="M10178" s="93" t="n">
        <v>7532</v>
      </c>
      <c r="N10178" s="93" t="n">
        <v>794</v>
      </c>
      <c r="O10178" s="148" t="n">
        <v>7272.727272727272</v>
      </c>
      <c r="P10178" s="93" t="inlineStr">
        <is>
          <t>카페24마스크팩마스크팩 1매200801</t>
        </is>
      </c>
    </row>
    <row r="10179" customFormat="1" s="93">
      <c r="B10179" s="127" t="n">
        <v>44122</v>
      </c>
      <c r="C10179" s="93">
        <f>TEXT(B10179,"aaa")</f>
        <v/>
      </c>
      <c r="E10179" s="93" t="inlineStr">
        <is>
          <t>마스크팩</t>
        </is>
      </c>
      <c r="F10179" s="5" t="inlineStr">
        <is>
          <t>카페24</t>
        </is>
      </c>
      <c r="G10179" s="93" t="inlineStr">
        <is>
          <t>마스크팩 10매</t>
        </is>
      </c>
      <c r="H10179" s="93" t="n">
        <v>3</v>
      </c>
      <c r="J10179" s="93" t="n">
        <v>200801</v>
      </c>
      <c r="L10179" s="93" t="n">
        <v>60000</v>
      </c>
      <c r="M10179" s="93" t="n">
        <v>56490</v>
      </c>
      <c r="N10179" s="93" t="n">
        <v>11910</v>
      </c>
      <c r="O10179" s="148" t="n">
        <v>54545.45454545454</v>
      </c>
      <c r="P10179" s="93" t="inlineStr">
        <is>
          <t>카페24마스크팩마스크팩 10매200801</t>
        </is>
      </c>
    </row>
    <row r="10180" customFormat="1" s="93">
      <c r="B10180" s="127" t="n">
        <v>44122</v>
      </c>
      <c r="C10180" s="93">
        <f>TEXT(B10180,"aaa")</f>
        <v/>
      </c>
      <c r="E10180" s="93" t="inlineStr">
        <is>
          <t>토너</t>
        </is>
      </c>
      <c r="F10180" s="5" t="inlineStr">
        <is>
          <t>카페24</t>
        </is>
      </c>
      <c r="G10180" s="93" t="inlineStr">
        <is>
          <t>250ml</t>
        </is>
      </c>
      <c r="H10180" s="93" t="n">
        <v>37</v>
      </c>
      <c r="J10180" s="93" t="n">
        <v>200801</v>
      </c>
      <c r="L10180" s="93" t="n">
        <v>740000</v>
      </c>
      <c r="M10180" s="93" t="n">
        <v>696710</v>
      </c>
      <c r="N10180" s="93" t="n">
        <v>113960</v>
      </c>
      <c r="O10180" s="148" t="n">
        <v>672727.2727272727</v>
      </c>
      <c r="P10180" s="93" t="inlineStr">
        <is>
          <t>카페24토너250ml200801</t>
        </is>
      </c>
    </row>
    <row r="10181" customFormat="1" s="93">
      <c r="B10181" s="127" t="n">
        <v>44122</v>
      </c>
      <c r="C10181" s="93">
        <f>TEXT(B10181,"aaa")</f>
        <v/>
      </c>
      <c r="E10181" s="93" t="inlineStr">
        <is>
          <t>토너</t>
        </is>
      </c>
      <c r="F10181" s="5" t="inlineStr">
        <is>
          <t>카페24</t>
        </is>
      </c>
      <c r="G10181" s="93" t="inlineStr">
        <is>
          <t>250ml 2set</t>
        </is>
      </c>
      <c r="H10181" s="93" t="n">
        <v>17</v>
      </c>
      <c r="J10181" s="93" t="n">
        <v>200801</v>
      </c>
      <c r="L10181" s="93" t="n">
        <v>595000</v>
      </c>
      <c r="M10181" s="93" t="n">
        <v>560192.5</v>
      </c>
      <c r="N10181" s="93" t="n">
        <v>104720</v>
      </c>
      <c r="O10181" s="148" t="n">
        <v>540909.0909090908</v>
      </c>
      <c r="P10181" s="93" t="inlineStr">
        <is>
          <t>카페24토너250ml 2set200801</t>
        </is>
      </c>
    </row>
    <row r="10182" customFormat="1" s="93">
      <c r="B10182" s="127" t="n">
        <v>44122</v>
      </c>
      <c r="C10182" s="93">
        <f>TEXT(B10182,"aaa")</f>
        <v/>
      </c>
      <c r="E10182" s="93" t="inlineStr">
        <is>
          <t>토너</t>
        </is>
      </c>
      <c r="F10182" s="5" t="inlineStr">
        <is>
          <t>카페24</t>
        </is>
      </c>
      <c r="G10182" s="93" t="inlineStr">
        <is>
          <t>500ml</t>
        </is>
      </c>
      <c r="H10182" s="93" t="n">
        <v>46</v>
      </c>
      <c r="J10182" s="93" t="n">
        <v>200801</v>
      </c>
      <c r="L10182" s="93" t="n">
        <v>1518000</v>
      </c>
      <c r="M10182" s="93" t="n">
        <v>1429197</v>
      </c>
      <c r="N10182" s="93" t="n">
        <v>199180</v>
      </c>
      <c r="O10182" s="148" t="n">
        <v>1380000</v>
      </c>
      <c r="P10182" s="93" t="inlineStr">
        <is>
          <t>카페24토너500ml200801</t>
        </is>
      </c>
    </row>
    <row r="10183" customFormat="1" s="93">
      <c r="B10183" s="127" t="n">
        <v>44122</v>
      </c>
      <c r="C10183" s="93">
        <f>TEXT(B10183,"aaa")</f>
        <v/>
      </c>
      <c r="E10183" s="93" t="inlineStr">
        <is>
          <t>토너</t>
        </is>
      </c>
      <c r="F10183" s="5" t="inlineStr">
        <is>
          <t>카페24</t>
        </is>
      </c>
      <c r="G10183" s="93" t="inlineStr">
        <is>
          <t>스킨팩 화장솜 60P</t>
        </is>
      </c>
      <c r="H10183" s="93" t="n">
        <v>38</v>
      </c>
      <c r="J10183" s="93" t="n">
        <v>200801</v>
      </c>
      <c r="L10183" s="93" t="n">
        <v>114000</v>
      </c>
      <c r="M10183" s="93" t="n">
        <v>107331</v>
      </c>
      <c r="N10183" s="93" t="n">
        <v>42180</v>
      </c>
      <c r="O10183" s="148" t="n">
        <v>103636.3636363636</v>
      </c>
      <c r="P10183" s="93" t="inlineStr">
        <is>
          <t>카페24토너스킨팩 화장솜 60P200801</t>
        </is>
      </c>
    </row>
    <row r="10184" customFormat="1" s="93">
      <c r="B10184" s="127" t="n">
        <v>44122</v>
      </c>
      <c r="C10184" s="93">
        <f>TEXT(B10184,"aaa")</f>
        <v/>
      </c>
      <c r="E10184" s="93" t="inlineStr">
        <is>
          <t>앰플</t>
        </is>
      </c>
      <c r="F10184" s="5" t="inlineStr">
        <is>
          <t>카페24</t>
        </is>
      </c>
      <c r="G10184" s="93" t="inlineStr">
        <is>
          <t>앰플 30ml</t>
        </is>
      </c>
      <c r="H10184" s="93" t="n">
        <v>19</v>
      </c>
      <c r="J10184" s="93" t="n">
        <v>200801</v>
      </c>
      <c r="L10184" s="93" t="n">
        <v>532000</v>
      </c>
      <c r="M10184" s="93" t="n">
        <v>500878</v>
      </c>
      <c r="N10184" s="93" t="n">
        <v>64543</v>
      </c>
      <c r="O10184" s="148" t="n">
        <v>483636.3636363636</v>
      </c>
      <c r="P10184" s="93" t="inlineStr">
        <is>
          <t>카페24앰플앰플 30ml200801</t>
        </is>
      </c>
    </row>
    <row r="10185" customFormat="1" s="93">
      <c r="B10185" s="127" t="n">
        <v>44122</v>
      </c>
      <c r="C10185" s="93">
        <f>TEXT(B10185,"aaa")</f>
        <v/>
      </c>
      <c r="E10185" s="93" t="inlineStr">
        <is>
          <t>앰플</t>
        </is>
      </c>
      <c r="F10185" s="5" t="inlineStr">
        <is>
          <t>카페24</t>
        </is>
      </c>
      <c r="G10185" s="93" t="inlineStr">
        <is>
          <t>앰플 30ml  2set</t>
        </is>
      </c>
      <c r="H10185" s="93" t="n">
        <v>4</v>
      </c>
      <c r="J10185" s="93" t="n">
        <v>200801</v>
      </c>
      <c r="L10185" s="93" t="n">
        <v>192000</v>
      </c>
      <c r="M10185" s="93" t="n">
        <v>180768</v>
      </c>
      <c r="N10185" s="93" t="n">
        <v>27176</v>
      </c>
      <c r="O10185" s="148" t="n">
        <v>174545.4545454545</v>
      </c>
      <c r="P10185" s="93" t="inlineStr">
        <is>
          <t>카페24앰플앰플 30ml  2set200801</t>
        </is>
      </c>
    </row>
    <row r="10186" customFormat="1" s="93">
      <c r="B10186" s="127" t="n">
        <v>44122</v>
      </c>
      <c r="C10186" s="93">
        <f>TEXT(B10186,"aaa")</f>
        <v/>
      </c>
      <c r="E10186" s="93" t="inlineStr">
        <is>
          <t>수딩크림</t>
        </is>
      </c>
      <c r="F10186" s="5" t="inlineStr">
        <is>
          <t>카페24</t>
        </is>
      </c>
      <c r="G10186" s="93" t="inlineStr">
        <is>
          <t>수딩크림 100ml</t>
        </is>
      </c>
      <c r="H10186" s="93" t="n">
        <v>4</v>
      </c>
      <c r="J10186" s="93" t="n">
        <v>200801</v>
      </c>
      <c r="L10186" s="93" t="n">
        <v>152000</v>
      </c>
      <c r="M10186" s="93" t="n">
        <v>143108</v>
      </c>
      <c r="N10186" s="93" t="n">
        <v>12180</v>
      </c>
      <c r="O10186" s="148" t="n">
        <v>138181.8181818182</v>
      </c>
      <c r="P10186" s="93" t="inlineStr">
        <is>
          <t>카페24수딩크림수딩크림 100ml200801</t>
        </is>
      </c>
    </row>
    <row r="10187" customFormat="1" s="93">
      <c r="B10187" s="127" t="n">
        <v>44122</v>
      </c>
      <c r="C10187" s="93">
        <f>TEXT(B10187,"aaa")</f>
        <v/>
      </c>
      <c r="E10187" s="93" t="inlineStr">
        <is>
          <t>클렌징폼</t>
        </is>
      </c>
      <c r="F10187" s="5" t="inlineStr">
        <is>
          <t>카페24</t>
        </is>
      </c>
      <c r="G10187" s="93" t="inlineStr">
        <is>
          <t>클렌징폼 120ml</t>
        </is>
      </c>
      <c r="H10187" s="93" t="n">
        <v>11</v>
      </c>
      <c r="J10187" s="93" t="n">
        <v>200801</v>
      </c>
      <c r="L10187" s="93" t="n">
        <v>143000</v>
      </c>
      <c r="M10187" s="93" t="n">
        <v>134634.5</v>
      </c>
      <c r="N10187" s="93" t="n">
        <v>30250</v>
      </c>
      <c r="O10187" s="148" t="n">
        <v>130000</v>
      </c>
      <c r="P10187" s="93" t="inlineStr">
        <is>
          <t>카페24클렌징폼클렌징폼 120ml200801</t>
        </is>
      </c>
    </row>
    <row r="10188" customFormat="1" s="93">
      <c r="B10188" s="127" t="n">
        <v>44122</v>
      </c>
      <c r="C10188" s="93">
        <f>TEXT(B10188,"aaa")</f>
        <v/>
      </c>
      <c r="E10188" s="93" t="inlineStr">
        <is>
          <t>클렌징폼</t>
        </is>
      </c>
      <c r="F10188" s="5" t="inlineStr">
        <is>
          <t>카페24</t>
        </is>
      </c>
      <c r="G10188" s="93" t="inlineStr">
        <is>
          <t>클렌징폼 120ml 2set</t>
        </is>
      </c>
      <c r="H10188" s="93" t="n">
        <v>1</v>
      </c>
      <c r="J10188" s="93" t="n">
        <v>200801</v>
      </c>
      <c r="L10188" s="93" t="n">
        <v>24000</v>
      </c>
      <c r="M10188" s="93" t="n">
        <v>22596</v>
      </c>
      <c r="N10188" s="93" t="n">
        <v>2460</v>
      </c>
      <c r="O10188" s="148" t="n">
        <v>21818.18181818182</v>
      </c>
      <c r="P10188" s="93" t="inlineStr">
        <is>
          <t>카페24클렌징폼클렌징폼 120ml 2set200801</t>
        </is>
      </c>
    </row>
    <row r="10189" customFormat="1" s="93">
      <c r="B10189" s="127" t="n">
        <v>44122</v>
      </c>
      <c r="C10189" s="93">
        <f>TEXT(B10189,"aaa")</f>
        <v/>
      </c>
      <c r="E10189" s="93" t="inlineStr">
        <is>
          <t>클렌징폼</t>
        </is>
      </c>
      <c r="F10189" s="5" t="inlineStr">
        <is>
          <t>카페24</t>
        </is>
      </c>
      <c r="G10189" s="93" t="inlineStr">
        <is>
          <t>클렌징폼 120ml 3set</t>
        </is>
      </c>
      <c r="H10189" s="93" t="n">
        <v>5</v>
      </c>
      <c r="J10189" s="93" t="n">
        <v>200801</v>
      </c>
      <c r="L10189" s="93" t="n">
        <v>165000</v>
      </c>
      <c r="M10189" s="93" t="n">
        <v>155347.5</v>
      </c>
      <c r="N10189" s="93" t="n">
        <v>18450</v>
      </c>
      <c r="O10189" s="148" t="n">
        <v>150000</v>
      </c>
      <c r="P10189" s="93" t="inlineStr">
        <is>
          <t>카페24클렌징폼클렌징폼 120ml 3set200801</t>
        </is>
      </c>
    </row>
    <row r="10190" customFormat="1" s="93">
      <c r="B10190" s="127" t="n">
        <v>44122</v>
      </c>
      <c r="C10190" s="93">
        <f>TEXT(B10190,"aaa")</f>
        <v/>
      </c>
      <c r="E10190" s="93" t="inlineStr">
        <is>
          <t>앰플</t>
        </is>
      </c>
      <c r="F10190" s="5" t="inlineStr">
        <is>
          <t>화해</t>
        </is>
      </c>
      <c r="G10190" s="93" t="inlineStr">
        <is>
          <t>앰플 30ml</t>
        </is>
      </c>
      <c r="H10190" s="93" t="n">
        <v>2</v>
      </c>
      <c r="J10190" s="93" t="n">
        <v>200801</v>
      </c>
      <c r="L10190" s="93" t="n">
        <v>56000</v>
      </c>
      <c r="M10190" s="93" t="n">
        <v>40320</v>
      </c>
      <c r="N10190" s="93" t="n">
        <v>6794</v>
      </c>
      <c r="O10190" s="148" t="n">
        <v>50909.0909090909</v>
      </c>
      <c r="P10190" s="93" t="inlineStr">
        <is>
          <t>화해앰플앰플 30ml200801</t>
        </is>
      </c>
    </row>
    <row r="10191" customFormat="1" s="93">
      <c r="B10191" s="127" t="n">
        <v>44122</v>
      </c>
      <c r="C10191" s="93">
        <f>TEXT(B10191,"aaa")</f>
        <v/>
      </c>
      <c r="E10191" s="93" t="inlineStr">
        <is>
          <t>토너</t>
        </is>
      </c>
      <c r="F10191" s="5" t="inlineStr">
        <is>
          <t>화해</t>
        </is>
      </c>
      <c r="G10191" s="93" t="inlineStr">
        <is>
          <t>250ml</t>
        </is>
      </c>
      <c r="H10191" s="93" t="n">
        <v>10</v>
      </c>
      <c r="J10191" s="93" t="n">
        <v>200801</v>
      </c>
      <c r="L10191" s="93" t="n">
        <v>200000</v>
      </c>
      <c r="M10191" s="93" t="n">
        <v>144000</v>
      </c>
      <c r="N10191" s="93" t="n">
        <v>30800</v>
      </c>
      <c r="O10191" s="148" t="n">
        <v>181818.1818181818</v>
      </c>
      <c r="P10191" s="93" t="inlineStr">
        <is>
          <t>화해토너250ml200801</t>
        </is>
      </c>
    </row>
    <row r="10192" customFormat="1" s="93">
      <c r="B10192" s="127" t="n">
        <v>44122</v>
      </c>
      <c r="C10192" s="93">
        <f>TEXT(B10192,"aaa")</f>
        <v/>
      </c>
      <c r="E10192" s="93" t="inlineStr">
        <is>
          <t>수딩크림</t>
        </is>
      </c>
      <c r="F10192" s="5" t="inlineStr">
        <is>
          <t>화해</t>
        </is>
      </c>
      <c r="G10192" s="93" t="inlineStr">
        <is>
          <t>수딩크림 100ml</t>
        </is>
      </c>
      <c r="H10192" s="93" t="n">
        <v>1</v>
      </c>
      <c r="J10192" s="93" t="n">
        <v>200801</v>
      </c>
      <c r="L10192" s="93" t="n">
        <v>38000</v>
      </c>
      <c r="M10192" s="93" t="n">
        <v>26600</v>
      </c>
      <c r="N10192" s="93" t="n">
        <v>3045</v>
      </c>
      <c r="O10192" s="148" t="n">
        <v>34545.45454545454</v>
      </c>
      <c r="P10192" s="93" t="inlineStr">
        <is>
          <t>화해수딩크림수딩크림 100ml200801</t>
        </is>
      </c>
    </row>
    <row r="10193" customFormat="1" s="93">
      <c r="B10193" s="127" t="n">
        <v>44122</v>
      </c>
      <c r="C10193" s="93">
        <f>TEXT(B10193,"aaa")</f>
        <v/>
      </c>
      <c r="E10193" s="93" t="inlineStr">
        <is>
          <t>토너</t>
        </is>
      </c>
      <c r="F10193" s="5" t="inlineStr">
        <is>
          <t>랄라블라</t>
        </is>
      </c>
      <c r="G10193" s="93" t="inlineStr">
        <is>
          <t>250ml</t>
        </is>
      </c>
      <c r="H10193" s="93" t="n">
        <v>97</v>
      </c>
      <c r="J10193" s="93" t="n">
        <v>200801</v>
      </c>
      <c r="L10193" s="93" t="n">
        <v>879596</v>
      </c>
      <c r="M10193" s="93" t="n">
        <v>879596</v>
      </c>
      <c r="N10193" s="93" t="n">
        <v>298760</v>
      </c>
      <c r="O10193" s="148" t="n">
        <v>799632.7272727272</v>
      </c>
      <c r="P10193" s="93" t="inlineStr">
        <is>
          <t>랄라블라토너250ml200801</t>
        </is>
      </c>
    </row>
    <row r="10194" customFormat="1" s="93">
      <c r="B10194" s="127" t="n">
        <v>44122</v>
      </c>
      <c r="C10194" s="93">
        <f>TEXT(B10194,"aaa")</f>
        <v/>
      </c>
      <c r="E10194" s="93" t="inlineStr">
        <is>
          <t>토너</t>
        </is>
      </c>
      <c r="F10194" s="5" t="inlineStr">
        <is>
          <t>랄라블라</t>
        </is>
      </c>
      <c r="G10194" s="93" t="inlineStr">
        <is>
          <t>500ml</t>
        </is>
      </c>
      <c r="H10194" s="93" t="n">
        <v>470</v>
      </c>
      <c r="J10194" s="93" t="n">
        <v>200801</v>
      </c>
      <c r="L10194" s="93" t="n">
        <v>7434460</v>
      </c>
      <c r="M10194" s="93" t="n">
        <v>7434460</v>
      </c>
      <c r="N10194" s="93" t="n">
        <v>2035100</v>
      </c>
      <c r="O10194" s="148" t="n">
        <v>6758599.999999999</v>
      </c>
      <c r="P10194" s="93" t="inlineStr">
        <is>
          <t>랄라블라토너500ml200801</t>
        </is>
      </c>
    </row>
    <row r="10195" customFormat="1" s="93">
      <c r="B10195" s="127" t="n">
        <v>44122</v>
      </c>
      <c r="C10195" s="93">
        <f>TEXT(B10195,"aaa")</f>
        <v/>
      </c>
      <c r="E10195" s="93" t="inlineStr">
        <is>
          <t>마스크팩</t>
        </is>
      </c>
      <c r="F10195" s="5" t="inlineStr">
        <is>
          <t>랄라블라</t>
        </is>
      </c>
      <c r="G10195" s="93" t="inlineStr">
        <is>
          <t>마스크팩 1매</t>
        </is>
      </c>
      <c r="H10195" s="93" t="n">
        <v>592</v>
      </c>
      <c r="J10195" s="93" t="n">
        <v>200801</v>
      </c>
      <c r="L10195" s="93" t="n">
        <v>635216</v>
      </c>
      <c r="M10195" s="93" t="n">
        <v>635216</v>
      </c>
      <c r="N10195" s="93" t="n">
        <v>235024</v>
      </c>
      <c r="O10195" s="148" t="n">
        <v>577469.0909090908</v>
      </c>
      <c r="P10195" s="93" t="inlineStr">
        <is>
          <t>랄라블라마스크팩마스크팩 1매200801</t>
        </is>
      </c>
    </row>
    <row r="10196" customFormat="1" s="93">
      <c r="B10196" s="127" t="n">
        <v>44122</v>
      </c>
      <c r="C10196" s="93">
        <f>TEXT(B10196,"aaa")</f>
        <v/>
      </c>
      <c r="E10196" s="93" t="inlineStr">
        <is>
          <t>수딩크림 증정기획</t>
        </is>
      </c>
      <c r="F10196" s="5" t="inlineStr">
        <is>
          <t>랄라블라</t>
        </is>
      </c>
      <c r="G10196" s="93" t="inlineStr">
        <is>
          <t>수딩크림 증정기획</t>
        </is>
      </c>
      <c r="H10196" s="93" t="n">
        <v>36</v>
      </c>
      <c r="J10196" s="93" t="n">
        <v>200801</v>
      </c>
      <c r="L10196" s="93" t="n">
        <v>616716</v>
      </c>
      <c r="M10196" s="93" t="n">
        <v>616716</v>
      </c>
      <c r="N10196" s="93" t="n">
        <v>147420</v>
      </c>
      <c r="O10196" s="148" t="n">
        <v>560650.9090909091</v>
      </c>
      <c r="P10196" s="93" t="inlineStr">
        <is>
          <t>랄라블라수딩크림 증정기획수딩크림 증정기획200801</t>
        </is>
      </c>
    </row>
    <row r="10197" customFormat="1" s="93">
      <c r="B10197" s="127" t="n">
        <v>44122</v>
      </c>
      <c r="C10197" s="93">
        <f>TEXT(B10197,"aaa")</f>
        <v/>
      </c>
      <c r="E10197" s="93" t="inlineStr">
        <is>
          <t>수딩크림</t>
        </is>
      </c>
      <c r="F10197" s="5" t="inlineStr">
        <is>
          <t>랄라블라</t>
        </is>
      </c>
      <c r="G10197" s="93" t="inlineStr">
        <is>
          <t>수딩크림 100ml</t>
        </is>
      </c>
      <c r="H10197" s="93" t="n">
        <v>39</v>
      </c>
      <c r="J10197" s="93" t="n">
        <v>200801</v>
      </c>
      <c r="L10197" s="93" t="n">
        <v>767949</v>
      </c>
      <c r="M10197" s="93" t="n">
        <v>767949</v>
      </c>
      <c r="N10197" s="93" t="n">
        <v>118755</v>
      </c>
      <c r="O10197" s="148" t="n">
        <v>698135.4545454545</v>
      </c>
      <c r="P10197" s="93" t="inlineStr">
        <is>
          <t>랄라블라수딩크림수딩크림 100ml200801</t>
        </is>
      </c>
    </row>
    <row r="10198" customFormat="1" s="93">
      <c r="B10198" s="127" t="n">
        <v>44122</v>
      </c>
      <c r="C10198" s="93">
        <f>TEXT(B10198,"aaa")</f>
        <v/>
      </c>
      <c r="E10198" s="93" t="inlineStr">
        <is>
          <t>앰플 기획세트</t>
        </is>
      </c>
      <c r="F10198" s="5" t="inlineStr">
        <is>
          <t>랄라블라</t>
        </is>
      </c>
      <c r="G10198" s="93" t="inlineStr">
        <is>
          <t>앰플 기획세트</t>
        </is>
      </c>
      <c r="H10198" s="93" t="n">
        <v>120</v>
      </c>
      <c r="J10198" s="93" t="n">
        <v>200801</v>
      </c>
      <c r="L10198" s="93" t="n">
        <v>1785240</v>
      </c>
      <c r="M10198" s="93" t="n">
        <v>1785240</v>
      </c>
      <c r="N10198" s="93" t="n">
        <v>388800</v>
      </c>
      <c r="O10198" s="148" t="n">
        <v>1622945.454545454</v>
      </c>
      <c r="P10198" s="93" t="inlineStr">
        <is>
          <t>랄라블라앰플 기획세트앰플 기획세트200801</t>
        </is>
      </c>
    </row>
    <row r="10199" customFormat="1" s="93">
      <c r="B10199" s="127" t="n">
        <v>44122</v>
      </c>
      <c r="C10199" s="93">
        <f>TEXT(B10199,"aaa")</f>
        <v/>
      </c>
      <c r="E10199" s="93" t="inlineStr">
        <is>
          <t>클렌징폼 기획세트</t>
        </is>
      </c>
      <c r="F10199" s="5" t="inlineStr">
        <is>
          <t>랄라블라</t>
        </is>
      </c>
      <c r="G10199" s="93" t="inlineStr">
        <is>
          <t>클렌징폼 기획세트</t>
        </is>
      </c>
      <c r="H10199" s="93" t="n">
        <v>10</v>
      </c>
      <c r="J10199" s="93" t="n">
        <v>200801</v>
      </c>
      <c r="L10199" s="93" t="n">
        <v>69640</v>
      </c>
      <c r="M10199" s="93" t="n">
        <v>69640</v>
      </c>
      <c r="N10199" s="93" t="n">
        <v>33480</v>
      </c>
      <c r="O10199" s="148" t="n">
        <v>63309.0909090909</v>
      </c>
      <c r="P10199" s="93" t="inlineStr">
        <is>
          <t>랄라블라클렌징폼 기획세트클렌징폼 기획세트200801</t>
        </is>
      </c>
    </row>
    <row r="10200" customFormat="1" s="93">
      <c r="B10200" s="127" t="n">
        <v>44122</v>
      </c>
      <c r="C10200" s="93">
        <f>TEXT(B10200,"aaa")</f>
        <v/>
      </c>
      <c r="E10200" s="93" t="inlineStr">
        <is>
          <t>클렌징폼</t>
        </is>
      </c>
      <c r="F10200" s="5" t="inlineStr">
        <is>
          <t>랄라블라</t>
        </is>
      </c>
      <c r="G10200" s="93" t="inlineStr">
        <is>
          <t>클렌징폼 120ml</t>
        </is>
      </c>
      <c r="H10200" s="93" t="n">
        <v>54</v>
      </c>
      <c r="J10200" s="93" t="n">
        <v>200801</v>
      </c>
      <c r="L10200" s="93" t="n">
        <v>366714</v>
      </c>
      <c r="M10200" s="93" t="n">
        <v>366714</v>
      </c>
      <c r="N10200" s="93" t="n">
        <v>148500</v>
      </c>
      <c r="O10200" s="148" t="n">
        <v>333376.3636363636</v>
      </c>
      <c r="P10200" s="93" t="inlineStr">
        <is>
          <t>랄라블라클렌징폼클렌징폼 120ml200801</t>
        </is>
      </c>
    </row>
    <row r="10201" customFormat="1" s="93">
      <c r="B10201" s="127" t="n">
        <v>44122</v>
      </c>
      <c r="C10201" s="93">
        <f>TEXT(B10201,"aaa")</f>
        <v/>
      </c>
      <c r="E10201" s="93" t="inlineStr">
        <is>
          <t>토너 증정기획</t>
        </is>
      </c>
      <c r="F10201" s="5" t="inlineStr">
        <is>
          <t>랄라블라</t>
        </is>
      </c>
      <c r="G10201" s="93" t="inlineStr">
        <is>
          <t>토너 증정기획</t>
        </is>
      </c>
      <c r="H10201" s="93" t="n">
        <v>1</v>
      </c>
      <c r="J10201" s="93" t="n">
        <v>200801</v>
      </c>
      <c r="L10201" s="93" t="n">
        <v>9457</v>
      </c>
      <c r="M10201" s="93" t="n">
        <v>9457</v>
      </c>
      <c r="N10201" s="93" t="n">
        <v>4440</v>
      </c>
      <c r="O10201" s="148" t="n">
        <v>8597.272727272726</v>
      </c>
      <c r="P10201" s="93" t="inlineStr">
        <is>
          <t>랄라블라토너 증정기획토너 증정기획200801</t>
        </is>
      </c>
    </row>
    <row r="10202" customFormat="1" s="93">
      <c r="B10202" s="127" t="n">
        <v>44122</v>
      </c>
      <c r="C10202" s="93">
        <f>TEXT(B10202,"aaa")</f>
        <v/>
      </c>
      <c r="E10202" s="93" t="inlineStr">
        <is>
          <t>선크림</t>
        </is>
      </c>
      <c r="F10202" s="5" t="inlineStr">
        <is>
          <t>랄라블라</t>
        </is>
      </c>
      <c r="G10202" s="93" t="inlineStr">
        <is>
          <t>선크림 50ml</t>
        </is>
      </c>
      <c r="H10202" s="93" t="n">
        <v>32</v>
      </c>
      <c r="J10202" s="93" t="n">
        <v>200801</v>
      </c>
      <c r="L10202" s="93" t="n">
        <v>320000</v>
      </c>
      <c r="M10202" s="93" t="n">
        <v>320000</v>
      </c>
      <c r="N10202" s="93" t="n">
        <v>75040</v>
      </c>
      <c r="O10202" s="148" t="n">
        <v>290909.0909090909</v>
      </c>
      <c r="P10202" s="93" t="inlineStr">
        <is>
          <t>랄라블라선크림선크림 50ml200801</t>
        </is>
      </c>
    </row>
    <row r="10203" customFormat="1" s="93">
      <c r="B10203" s="127" t="n">
        <v>44122</v>
      </c>
      <c r="C10203" s="93">
        <f>TEXT(B10203,"aaa")</f>
        <v/>
      </c>
      <c r="E10203" s="93" t="inlineStr">
        <is>
          <t>대용량 기획세트</t>
        </is>
      </c>
      <c r="F10203" s="5" t="inlineStr">
        <is>
          <t>랄라블라</t>
        </is>
      </c>
      <c r="G10203" s="93" t="inlineStr">
        <is>
          <t>대용량 기획세트</t>
        </is>
      </c>
      <c r="H10203" s="93" t="n">
        <v>6</v>
      </c>
      <c r="J10203" s="93" t="n">
        <v>200801</v>
      </c>
      <c r="L10203" s="93" t="n">
        <v>94908</v>
      </c>
      <c r="M10203" s="93" t="n">
        <v>94908</v>
      </c>
      <c r="N10203" s="93" t="n">
        <v>33840</v>
      </c>
      <c r="O10203" s="148" t="n">
        <v>86280</v>
      </c>
      <c r="P10203" s="93" t="inlineStr">
        <is>
          <t>랄라블라대용량 기획세트대용량 기획세트200801</t>
        </is>
      </c>
    </row>
    <row r="10204" customFormat="1" s="93">
      <c r="B10204" s="127" t="n">
        <v>44122</v>
      </c>
      <c r="C10204" s="93">
        <f>TEXT(B10204,"aaa")</f>
        <v/>
      </c>
      <c r="E10204" s="93" t="inlineStr">
        <is>
          <t>마스크팩</t>
        </is>
      </c>
      <c r="F10204" s="5" t="inlineStr">
        <is>
          <t>랄라블라</t>
        </is>
      </c>
      <c r="G10204" s="93" t="inlineStr">
        <is>
          <t>마스크 5+1 기획세트</t>
        </is>
      </c>
      <c r="H10204" s="93" t="n">
        <v>70</v>
      </c>
      <c r="J10204" s="93" t="n">
        <v>200801</v>
      </c>
      <c r="L10204" s="93" t="n">
        <v>391790</v>
      </c>
      <c r="M10204" s="93" t="n">
        <v>391790</v>
      </c>
      <c r="N10204" s="93" t="n">
        <v>186200</v>
      </c>
      <c r="O10204" s="148" t="n">
        <v>356172.7272727272</v>
      </c>
      <c r="P10204" s="93" t="inlineStr">
        <is>
          <t>랄라블라마스크팩마스크 5+1 기획세트200801</t>
        </is>
      </c>
    </row>
    <row r="10205" customFormat="1" s="93">
      <c r="B10205" s="127" t="n">
        <v>44122</v>
      </c>
      <c r="C10205" s="93">
        <f>TEXT(B10205,"aaa")</f>
        <v/>
      </c>
      <c r="E10205" s="93" t="inlineStr">
        <is>
          <t>바디워시</t>
        </is>
      </c>
      <c r="F10205" s="5" t="inlineStr">
        <is>
          <t>랄라블라</t>
        </is>
      </c>
      <c r="G10205" s="93" t="inlineStr">
        <is>
          <t>아누아 어성초 아크네 바디워시 500ml</t>
        </is>
      </c>
      <c r="H10205" s="93" t="n">
        <v>14</v>
      </c>
      <c r="J10205" s="93" t="n">
        <v>200801</v>
      </c>
      <c r="L10205" s="93" t="n">
        <v>136500</v>
      </c>
      <c r="M10205" s="93" t="n">
        <v>136500</v>
      </c>
      <c r="N10205" s="93" t="n">
        <v>57190</v>
      </c>
      <c r="O10205" s="148" t="n">
        <v>124090.9090909091</v>
      </c>
      <c r="P10205" s="93" t="inlineStr">
        <is>
          <t>랄라블라바디워시아누아 어성초 아크네 바디워시 500ml200801</t>
        </is>
      </c>
    </row>
    <row r="10206" customFormat="1" s="93">
      <c r="B10206" s="127" t="n">
        <v>44122</v>
      </c>
      <c r="C10206" s="93">
        <f>TEXT(B10206,"aaa")</f>
        <v/>
      </c>
      <c r="E10206" s="93" t="inlineStr">
        <is>
          <t>클리어 패드</t>
        </is>
      </c>
      <c r="F10206" s="5" t="inlineStr">
        <is>
          <t>랄라블라</t>
        </is>
      </c>
      <c r="G10206" s="93" t="inlineStr">
        <is>
          <t>아누아 어성초77 클리어 패드</t>
        </is>
      </c>
      <c r="H10206" s="93" t="n">
        <v>77</v>
      </c>
      <c r="J10206" s="93" t="n">
        <v>200801</v>
      </c>
      <c r="L10206" s="93" t="n">
        <v>862400</v>
      </c>
      <c r="M10206" s="93" t="n">
        <v>862400</v>
      </c>
      <c r="N10206" s="93" t="n">
        <v>385924</v>
      </c>
      <c r="O10206" s="148" t="n">
        <v>783999.9999999999</v>
      </c>
      <c r="P10206" s="93" t="inlineStr">
        <is>
          <t>랄라블라클리어 패드아누아 어성초77 클리어 패드200801</t>
        </is>
      </c>
    </row>
    <row r="10207" customFormat="1" s="93">
      <c r="B10207" s="127" t="n">
        <v>44122</v>
      </c>
      <c r="C10207" s="93">
        <f>TEXT(B10207,"aaa")</f>
        <v/>
      </c>
      <c r="E10207" s="93" t="inlineStr">
        <is>
          <t>로션</t>
        </is>
      </c>
      <c r="F10207" s="5" t="inlineStr">
        <is>
          <t>랄라블라</t>
        </is>
      </c>
      <c r="G10207" s="93" t="inlineStr">
        <is>
          <t>아누아 어성초70 로션 200ml</t>
        </is>
      </c>
      <c r="H10207" s="93" t="n">
        <v>104</v>
      </c>
      <c r="J10207" s="93" t="n">
        <v>200801</v>
      </c>
      <c r="L10207" s="93" t="n">
        <v>1164800</v>
      </c>
      <c r="M10207" s="93" t="n">
        <v>1164800</v>
      </c>
      <c r="N10207" s="93" t="n">
        <v>451152</v>
      </c>
      <c r="O10207" s="148" t="n">
        <v>1058909.090909091</v>
      </c>
      <c r="P10207" s="93" t="inlineStr">
        <is>
          <t>랄라블라로션아누아 어성초70 로션 200ml200801</t>
        </is>
      </c>
    </row>
    <row r="10208" customFormat="1" s="93">
      <c r="B10208" s="127" t="n">
        <v>44122</v>
      </c>
      <c r="C10208" s="93">
        <f>TEXT(B10208,"aaa")</f>
        <v/>
      </c>
      <c r="E10208" s="93" t="inlineStr">
        <is>
          <t>앰플</t>
        </is>
      </c>
      <c r="F10208" s="5" t="inlineStr">
        <is>
          <t>랄라블라</t>
        </is>
      </c>
      <c r="G10208" s="93" t="inlineStr">
        <is>
          <t>앰플 30ml</t>
        </is>
      </c>
      <c r="H10208" s="93" t="n">
        <v>5</v>
      </c>
      <c r="J10208" s="93" t="n">
        <v>200801</v>
      </c>
      <c r="L10208" s="93" t="n">
        <v>73000</v>
      </c>
      <c r="M10208" s="93" t="n">
        <v>73000</v>
      </c>
      <c r="N10208" s="93" t="n">
        <v>16985</v>
      </c>
      <c r="O10208" s="148" t="n">
        <v>66363.63636363635</v>
      </c>
      <c r="P10208" s="93" t="inlineStr">
        <is>
          <t>랄라블라앰플앰플 30ml200801</t>
        </is>
      </c>
    </row>
    <row r="10209" customFormat="1" s="93">
      <c r="B10209" s="127" t="n">
        <v>44123</v>
      </c>
      <c r="C10209" s="93">
        <f>TEXT(B10209,"aaa")</f>
        <v/>
      </c>
      <c r="E10209" s="93" t="inlineStr">
        <is>
          <t>토너</t>
        </is>
      </c>
      <c r="F10209" s="5" t="inlineStr">
        <is>
          <t>W컨셉</t>
        </is>
      </c>
      <c r="G10209" s="93" t="inlineStr">
        <is>
          <t>250ml 2set</t>
        </is>
      </c>
      <c r="H10209" s="93" t="n">
        <v>3</v>
      </c>
      <c r="J10209" s="93" t="n">
        <v>200801</v>
      </c>
      <c r="L10209" s="93" t="n">
        <v>105000</v>
      </c>
      <c r="M10209" s="93" t="n">
        <v>75600</v>
      </c>
      <c r="N10209" s="93" t="n">
        <v>18480</v>
      </c>
      <c r="O10209" s="148" t="n">
        <v>95454.54545454544</v>
      </c>
      <c r="P10209" s="93" t="inlineStr">
        <is>
          <t>W컨셉토너250ml 2set200801</t>
        </is>
      </c>
    </row>
    <row r="10210" customFormat="1" s="93">
      <c r="B10210" s="127" t="n">
        <v>44123</v>
      </c>
      <c r="C10210" s="93">
        <f>TEXT(B10210,"aaa")</f>
        <v/>
      </c>
      <c r="E10210" s="93" t="inlineStr">
        <is>
          <t>토너</t>
        </is>
      </c>
      <c r="F10210" s="5" t="inlineStr">
        <is>
          <t>스타일쉐어</t>
        </is>
      </c>
      <c r="G10210" s="93" t="inlineStr">
        <is>
          <t>250ml</t>
        </is>
      </c>
      <c r="H10210" s="93" t="n">
        <v>6</v>
      </c>
      <c r="J10210" s="93" t="n">
        <v>200801</v>
      </c>
      <c r="L10210" s="93" t="n">
        <v>120000</v>
      </c>
      <c r="M10210" s="93" t="n">
        <v>90000</v>
      </c>
      <c r="N10210" s="93" t="n">
        <v>18480</v>
      </c>
      <c r="O10210" s="148" t="n">
        <v>109090.9090909091</v>
      </c>
      <c r="P10210" s="93" t="inlineStr">
        <is>
          <t>스타일쉐어토너250ml200801</t>
        </is>
      </c>
    </row>
    <row r="10211" customFormat="1" s="93">
      <c r="B10211" s="127" t="n">
        <v>44123</v>
      </c>
      <c r="C10211" s="93">
        <f>TEXT(B10211,"aaa")</f>
        <v/>
      </c>
      <c r="E10211" s="93" t="inlineStr">
        <is>
          <t>바디워시</t>
        </is>
      </c>
      <c r="F10211" s="5" t="inlineStr">
        <is>
          <t>아누아 CS</t>
        </is>
      </c>
      <c r="G10211" s="93" t="inlineStr">
        <is>
          <t>바디워시 500ml</t>
        </is>
      </c>
      <c r="H10211" s="93" t="n">
        <v>35</v>
      </c>
      <c r="J10211" s="93" t="n">
        <v>200801</v>
      </c>
      <c r="L10211" s="93" t="n">
        <v>0</v>
      </c>
      <c r="M10211" s="93" t="n">
        <v>0</v>
      </c>
      <c r="N10211" s="93" t="n">
        <v>142975</v>
      </c>
      <c r="O10211" s="148" t="n">
        <v>0</v>
      </c>
      <c r="P10211" s="93" t="inlineStr">
        <is>
          <t>아누아 CS바디워시바디워시 500ml200801</t>
        </is>
      </c>
    </row>
    <row r="10212" customFormat="1" s="93">
      <c r="B10212" s="127" t="n">
        <v>44123</v>
      </c>
      <c r="C10212" s="93">
        <f>TEXT(B10212,"aaa")</f>
        <v/>
      </c>
      <c r="E10212" s="93" t="inlineStr">
        <is>
          <t>선크림</t>
        </is>
      </c>
      <c r="F10212" s="5" t="inlineStr">
        <is>
          <t>카페24</t>
        </is>
      </c>
      <c r="G10212" s="93" t="inlineStr">
        <is>
          <t>선크림 50ml  2set</t>
        </is>
      </c>
      <c r="H10212" s="93" t="n">
        <v>1</v>
      </c>
      <c r="J10212" s="93" t="n">
        <v>200801</v>
      </c>
      <c r="L10212" s="93" t="n">
        <v>35000</v>
      </c>
      <c r="M10212" s="93" t="n">
        <v>32952.5</v>
      </c>
      <c r="N10212" s="93" t="n">
        <v>4690</v>
      </c>
      <c r="O10212" s="148" t="n">
        <v>31818.18181818182</v>
      </c>
      <c r="P10212" s="93" t="inlineStr">
        <is>
          <t>카페24선크림선크림 50ml  2set200801</t>
        </is>
      </c>
    </row>
    <row r="10213" customFormat="1" s="93">
      <c r="B10213" s="127" t="n">
        <v>44123</v>
      </c>
      <c r="C10213" s="93">
        <f>TEXT(B10213,"aaa")</f>
        <v/>
      </c>
      <c r="E10213" s="93" t="inlineStr">
        <is>
          <t>여름 한정 진정세트</t>
        </is>
      </c>
      <c r="F10213" s="5" t="inlineStr">
        <is>
          <t>카페24</t>
        </is>
      </c>
      <c r="G10213" s="93" t="inlineStr">
        <is>
          <t>여름 한정 진정세트 (대용량)</t>
        </is>
      </c>
      <c r="H10213" s="93" t="n">
        <v>3</v>
      </c>
      <c r="J10213" s="93" t="n">
        <v>200801</v>
      </c>
      <c r="L10213" s="93" t="n">
        <v>135000</v>
      </c>
      <c r="M10213" s="93" t="n">
        <v>127102.5</v>
      </c>
      <c r="N10213" s="93" t="n">
        <v>21210</v>
      </c>
      <c r="O10213" s="148" t="n">
        <v>122727.2727272727</v>
      </c>
      <c r="P10213" s="93" t="inlineStr">
        <is>
          <t>카페24여름 한정 진정세트여름 한정 진정세트 (대용량)200801</t>
        </is>
      </c>
    </row>
    <row r="10214" customFormat="1" s="93">
      <c r="B10214" s="127" t="n">
        <v>44123</v>
      </c>
      <c r="C10214" s="93">
        <f>TEXT(B10214,"aaa")</f>
        <v/>
      </c>
      <c r="E10214" s="93" t="inlineStr">
        <is>
          <t>수분 보충 세트</t>
        </is>
      </c>
      <c r="F10214" s="5" t="inlineStr">
        <is>
          <t>카페24</t>
        </is>
      </c>
      <c r="G10214" s="93" t="inlineStr">
        <is>
          <t>[20/09/28 부터] 어성초 77 토너 250ml + 어성초 70 로션 200ml -30%</t>
        </is>
      </c>
      <c r="H10214" s="93" t="n">
        <v>30</v>
      </c>
      <c r="J10214" s="93" t="n">
        <v>200801</v>
      </c>
      <c r="L10214" s="93" t="n">
        <v>1113000</v>
      </c>
      <c r="M10214" s="93" t="n">
        <v>1047889.5</v>
      </c>
      <c r="N10214" s="93" t="n">
        <v>222540</v>
      </c>
      <c r="O10214" s="148" t="n">
        <v>1011818.181818182</v>
      </c>
      <c r="P10214" s="93" t="inlineStr">
        <is>
          <t>카페24수분 보충 세트[20/09/28 부터] 어성초 77 토너 250ml + 어성초 70 로션 200ml -30%200801</t>
        </is>
      </c>
    </row>
    <row r="10215" customFormat="1" s="93">
      <c r="B10215" s="127" t="n">
        <v>44123</v>
      </c>
      <c r="C10215" s="93">
        <f>TEXT(B10215,"aaa")</f>
        <v/>
      </c>
      <c r="E10215" s="93" t="inlineStr">
        <is>
          <t>로션</t>
        </is>
      </c>
      <c r="F10215" s="5" t="inlineStr">
        <is>
          <t>카페24</t>
        </is>
      </c>
      <c r="G10215" s="93" t="inlineStr">
        <is>
          <t>어성초 70 데일리 릴리프 로션 1개 -20% off</t>
        </is>
      </c>
      <c r="H10215" s="93" t="n">
        <v>4</v>
      </c>
      <c r="J10215" s="93" t="n">
        <v>200801</v>
      </c>
      <c r="L10215" s="93" t="n">
        <v>89600</v>
      </c>
      <c r="M10215" s="93" t="n">
        <v>84358.39999999999</v>
      </c>
      <c r="N10215" s="93" t="n">
        <v>17352</v>
      </c>
      <c r="O10215" s="148" t="n">
        <v>81454.54545454544</v>
      </c>
      <c r="P10215" s="93" t="inlineStr">
        <is>
          <t>카페24로션어성초 70 데일리 릴리프 로션 1개 -20% off200801</t>
        </is>
      </c>
    </row>
    <row r="10216" customFormat="1" s="93">
      <c r="B10216" s="127" t="n">
        <v>44123</v>
      </c>
      <c r="C10216" s="93">
        <f>TEXT(B10216,"aaa")</f>
        <v/>
      </c>
      <c r="E10216" s="93" t="inlineStr">
        <is>
          <t>로션</t>
        </is>
      </c>
      <c r="F10216" s="5" t="inlineStr">
        <is>
          <t>카페24</t>
        </is>
      </c>
      <c r="G10216" s="93" t="inlineStr">
        <is>
          <t>어성초 70 데일리 릴리프 로션 2개 -30% off</t>
        </is>
      </c>
      <c r="H10216" s="93" t="n">
        <v>1</v>
      </c>
      <c r="J10216" s="93" t="n">
        <v>200801</v>
      </c>
      <c r="L10216" s="93" t="n">
        <v>39200</v>
      </c>
      <c r="M10216" s="93" t="n">
        <v>36906.8</v>
      </c>
      <c r="N10216" s="93" t="n">
        <v>8676</v>
      </c>
      <c r="O10216" s="148" t="n">
        <v>35636.36363636363</v>
      </c>
      <c r="P10216" s="93" t="inlineStr">
        <is>
          <t>카페24로션어성초 70 데일리 릴리프 로션 2개 -30% off200801</t>
        </is>
      </c>
    </row>
    <row r="10217" customFormat="1" s="93">
      <c r="B10217" s="127" t="n">
        <v>44123</v>
      </c>
      <c r="C10217" s="93">
        <f>TEXT(B10217,"aaa")</f>
        <v/>
      </c>
      <c r="E10217" s="93" t="inlineStr">
        <is>
          <t>머드크림마스크</t>
        </is>
      </c>
      <c r="F10217" s="5" t="inlineStr">
        <is>
          <t>카페24</t>
        </is>
      </c>
      <c r="G10217" s="93" t="inlineStr">
        <is>
          <t>머드크림마스크 100ml</t>
        </is>
      </c>
      <c r="H10217" s="93" t="n">
        <v>46</v>
      </c>
      <c r="J10217" s="93" t="n">
        <v>200801</v>
      </c>
      <c r="L10217" s="93" t="n">
        <v>920000</v>
      </c>
      <c r="M10217" s="93" t="n">
        <v>866180</v>
      </c>
      <c r="N10217" s="93" t="n">
        <v>66332</v>
      </c>
      <c r="O10217" s="148" t="n">
        <v>836363.6363636364</v>
      </c>
      <c r="P10217" s="93" t="inlineStr">
        <is>
          <t>카페24머드크림마스크머드크림마스크 100ml200801</t>
        </is>
      </c>
    </row>
    <row r="10218" customFormat="1" s="93">
      <c r="B10218" s="127" t="n">
        <v>44123</v>
      </c>
      <c r="C10218" s="93">
        <f>TEXT(B10218,"aaa")</f>
        <v/>
      </c>
      <c r="E10218" s="93" t="inlineStr">
        <is>
          <t>머드크림마스크</t>
        </is>
      </c>
      <c r="F10218" s="5" t="inlineStr">
        <is>
          <t>카페24</t>
        </is>
      </c>
      <c r="G10218" s="93" t="inlineStr">
        <is>
          <t>머드크림마스크 100ml 2set</t>
        </is>
      </c>
      <c r="H10218" s="93" t="n">
        <v>23</v>
      </c>
      <c r="J10218" s="93" t="n">
        <v>200801</v>
      </c>
      <c r="L10218" s="93" t="n">
        <v>805000</v>
      </c>
      <c r="M10218" s="93" t="n">
        <v>757907.5</v>
      </c>
      <c r="N10218" s="93" t="n">
        <v>66332</v>
      </c>
      <c r="O10218" s="148" t="n">
        <v>731818.1818181818</v>
      </c>
      <c r="P10218" s="93" t="inlineStr">
        <is>
          <t>카페24머드크림마스크머드크림마스크 100ml 2set200801</t>
        </is>
      </c>
    </row>
    <row r="10219" customFormat="1" s="93">
      <c r="B10219" s="127" t="n">
        <v>44123</v>
      </c>
      <c r="C10219" s="93">
        <f>TEXT(B10219,"aaa")</f>
        <v/>
      </c>
      <c r="E10219" s="93" t="inlineStr">
        <is>
          <t>마스크팩</t>
        </is>
      </c>
      <c r="F10219" s="5" t="inlineStr">
        <is>
          <t>카페24</t>
        </is>
      </c>
      <c r="G10219" s="93" t="inlineStr">
        <is>
          <t>마스크팩 1매</t>
        </is>
      </c>
      <c r="H10219" s="93" t="n">
        <v>2</v>
      </c>
      <c r="J10219" s="93" t="n">
        <v>200801</v>
      </c>
      <c r="L10219" s="93" t="n">
        <v>8000</v>
      </c>
      <c r="M10219" s="93" t="n">
        <v>7532</v>
      </c>
      <c r="N10219" s="93" t="n">
        <v>794</v>
      </c>
      <c r="O10219" s="148" t="n">
        <v>7272.727272727272</v>
      </c>
      <c r="P10219" s="93" t="inlineStr">
        <is>
          <t>카페24마스크팩마스크팩 1매200801</t>
        </is>
      </c>
    </row>
    <row r="10220" customFormat="1" s="93">
      <c r="B10220" s="127" t="n">
        <v>44123</v>
      </c>
      <c r="C10220" s="93">
        <f>TEXT(B10220,"aaa")</f>
        <v/>
      </c>
      <c r="E10220" s="93" t="inlineStr">
        <is>
          <t>마스크팩</t>
        </is>
      </c>
      <c r="F10220" s="5" t="inlineStr">
        <is>
          <t>카페24</t>
        </is>
      </c>
      <c r="G10220" s="93" t="inlineStr">
        <is>
          <t>마스크팩 10매</t>
        </is>
      </c>
      <c r="H10220" s="93" t="n">
        <v>3</v>
      </c>
      <c r="J10220" s="93" t="n">
        <v>200801</v>
      </c>
      <c r="L10220" s="93" t="n">
        <v>60000</v>
      </c>
      <c r="M10220" s="93" t="n">
        <v>56490</v>
      </c>
      <c r="N10220" s="93" t="n">
        <v>11910</v>
      </c>
      <c r="O10220" s="148" t="n">
        <v>54545.45454545454</v>
      </c>
      <c r="P10220" s="93" t="inlineStr">
        <is>
          <t>카페24마스크팩마스크팩 10매200801</t>
        </is>
      </c>
    </row>
    <row r="10221" customFormat="1" s="93">
      <c r="B10221" s="127" t="n">
        <v>44123</v>
      </c>
      <c r="C10221" s="93">
        <f>TEXT(B10221,"aaa")</f>
        <v/>
      </c>
      <c r="E10221" s="93" t="inlineStr">
        <is>
          <t>토너</t>
        </is>
      </c>
      <c r="F10221" s="5" t="inlineStr">
        <is>
          <t>카페24</t>
        </is>
      </c>
      <c r="G10221" s="93" t="inlineStr">
        <is>
          <t>250ml</t>
        </is>
      </c>
      <c r="H10221" s="93" t="n">
        <v>42</v>
      </c>
      <c r="J10221" s="93" t="n">
        <v>200801</v>
      </c>
      <c r="L10221" s="93" t="n">
        <v>840000</v>
      </c>
      <c r="M10221" s="93" t="n">
        <v>790860</v>
      </c>
      <c r="N10221" s="93" t="n">
        <v>129360</v>
      </c>
      <c r="O10221" s="148" t="n">
        <v>763636.3636363635</v>
      </c>
      <c r="P10221" s="93" t="inlineStr">
        <is>
          <t>카페24토너250ml200801</t>
        </is>
      </c>
    </row>
    <row r="10222" customFormat="1" s="93">
      <c r="B10222" s="127" t="n">
        <v>44123</v>
      </c>
      <c r="C10222" s="93">
        <f>TEXT(B10222,"aaa")</f>
        <v/>
      </c>
      <c r="E10222" s="93" t="inlineStr">
        <is>
          <t>토너</t>
        </is>
      </c>
      <c r="F10222" s="5" t="inlineStr">
        <is>
          <t>카페24</t>
        </is>
      </c>
      <c r="G10222" s="93" t="inlineStr">
        <is>
          <t>250ml 2set</t>
        </is>
      </c>
      <c r="H10222" s="93" t="n">
        <v>58</v>
      </c>
      <c r="J10222" s="93" t="n">
        <v>200801</v>
      </c>
      <c r="L10222" s="93" t="n">
        <v>2030000</v>
      </c>
      <c r="M10222" s="93" t="n">
        <v>1911245</v>
      </c>
      <c r="N10222" s="93" t="n">
        <v>357280</v>
      </c>
      <c r="O10222" s="148" t="n">
        <v>1845454.545454545</v>
      </c>
      <c r="P10222" s="93" t="inlineStr">
        <is>
          <t>카페24토너250ml 2set200801</t>
        </is>
      </c>
    </row>
    <row r="10223" customFormat="1" s="93">
      <c r="B10223" s="127" t="n">
        <v>44123</v>
      </c>
      <c r="C10223" s="93">
        <f>TEXT(B10223,"aaa")</f>
        <v/>
      </c>
      <c r="E10223" s="93" t="inlineStr">
        <is>
          <t>토너</t>
        </is>
      </c>
      <c r="F10223" s="5" t="inlineStr">
        <is>
          <t>카페24</t>
        </is>
      </c>
      <c r="G10223" s="93" t="inlineStr">
        <is>
          <t>500ml</t>
        </is>
      </c>
      <c r="H10223" s="93" t="n">
        <v>72</v>
      </c>
      <c r="J10223" s="93" t="n">
        <v>200801</v>
      </c>
      <c r="L10223" s="93" t="n">
        <v>2376000</v>
      </c>
      <c r="M10223" s="93" t="n">
        <v>2237004</v>
      </c>
      <c r="N10223" s="93" t="n">
        <v>311760</v>
      </c>
      <c r="O10223" s="148" t="n">
        <v>2160000</v>
      </c>
      <c r="P10223" s="93" t="inlineStr">
        <is>
          <t>카페24토너500ml200801</t>
        </is>
      </c>
    </row>
    <row r="10224" customFormat="1" s="93">
      <c r="B10224" s="127" t="n">
        <v>44123</v>
      </c>
      <c r="C10224" s="93">
        <f>TEXT(B10224,"aaa")</f>
        <v/>
      </c>
      <c r="E10224" s="93" t="inlineStr">
        <is>
          <t>토너</t>
        </is>
      </c>
      <c r="F10224" s="5" t="inlineStr">
        <is>
          <t>카페24</t>
        </is>
      </c>
      <c r="G10224" s="93" t="inlineStr">
        <is>
          <t>스킨팩 화장솜 60P</t>
        </is>
      </c>
      <c r="H10224" s="93" t="n">
        <v>28</v>
      </c>
      <c r="J10224" s="93" t="n">
        <v>200801</v>
      </c>
      <c r="L10224" s="93" t="n">
        <v>84000</v>
      </c>
      <c r="M10224" s="93" t="n">
        <v>79086</v>
      </c>
      <c r="N10224" s="93" t="n">
        <v>31080</v>
      </c>
      <c r="O10224" s="148" t="n">
        <v>76363.63636363635</v>
      </c>
      <c r="P10224" s="93" t="inlineStr">
        <is>
          <t>카페24토너스킨팩 화장솜 60P200801</t>
        </is>
      </c>
    </row>
    <row r="10225" customFormat="1" s="93">
      <c r="B10225" s="127" t="n">
        <v>44123</v>
      </c>
      <c r="C10225" s="93">
        <f>TEXT(B10225,"aaa")</f>
        <v/>
      </c>
      <c r="E10225" s="93" t="inlineStr">
        <is>
          <t>앰플</t>
        </is>
      </c>
      <c r="F10225" s="5" t="inlineStr">
        <is>
          <t>카페24</t>
        </is>
      </c>
      <c r="G10225" s="93" t="inlineStr">
        <is>
          <t>앰플 30ml</t>
        </is>
      </c>
      <c r="H10225" s="93" t="n">
        <v>20</v>
      </c>
      <c r="J10225" s="93" t="n">
        <v>200801</v>
      </c>
      <c r="L10225" s="93" t="n">
        <v>560000</v>
      </c>
      <c r="M10225" s="93" t="n">
        <v>527240</v>
      </c>
      <c r="N10225" s="93" t="n">
        <v>67940</v>
      </c>
      <c r="O10225" s="148" t="n">
        <v>509090.9090909091</v>
      </c>
      <c r="P10225" s="93" t="inlineStr">
        <is>
          <t>카페24앰플앰플 30ml200801</t>
        </is>
      </c>
    </row>
    <row r="10226" customFormat="1" s="93">
      <c r="B10226" s="127" t="n">
        <v>44123</v>
      </c>
      <c r="C10226" s="93">
        <f>TEXT(B10226,"aaa")</f>
        <v/>
      </c>
      <c r="E10226" s="93" t="inlineStr">
        <is>
          <t>앰플</t>
        </is>
      </c>
      <c r="F10226" s="5" t="inlineStr">
        <is>
          <t>카페24</t>
        </is>
      </c>
      <c r="G10226" s="93" t="inlineStr">
        <is>
          <t>앰플 30ml  2set</t>
        </is>
      </c>
      <c r="H10226" s="93" t="n">
        <v>5</v>
      </c>
      <c r="J10226" s="93" t="n">
        <v>200801</v>
      </c>
      <c r="L10226" s="93" t="n">
        <v>240000</v>
      </c>
      <c r="M10226" s="93" t="n">
        <v>225960</v>
      </c>
      <c r="N10226" s="93" t="n">
        <v>33970</v>
      </c>
      <c r="O10226" s="148" t="n">
        <v>218181.8181818182</v>
      </c>
      <c r="P10226" s="93" t="inlineStr">
        <is>
          <t>카페24앰플앰플 30ml  2set200801</t>
        </is>
      </c>
    </row>
    <row r="10227" customFormat="1" s="93">
      <c r="B10227" s="127" t="n">
        <v>44123</v>
      </c>
      <c r="C10227" s="93">
        <f>TEXT(B10227,"aaa")</f>
        <v/>
      </c>
      <c r="E10227" s="93" t="inlineStr">
        <is>
          <t>수딩크림</t>
        </is>
      </c>
      <c r="F10227" s="5" t="inlineStr">
        <is>
          <t>카페24</t>
        </is>
      </c>
      <c r="G10227" s="93" t="inlineStr">
        <is>
          <t>수딩크림 100ml</t>
        </is>
      </c>
      <c r="H10227" s="93" t="n">
        <v>10</v>
      </c>
      <c r="J10227" s="93" t="n">
        <v>200801</v>
      </c>
      <c r="L10227" s="93" t="n">
        <v>380000</v>
      </c>
      <c r="M10227" s="93" t="n">
        <v>357770</v>
      </c>
      <c r="N10227" s="93" t="n">
        <v>30450</v>
      </c>
      <c r="O10227" s="148" t="n">
        <v>345454.5454545454</v>
      </c>
      <c r="P10227" s="93" t="inlineStr">
        <is>
          <t>카페24수딩크림수딩크림 100ml200801</t>
        </is>
      </c>
    </row>
    <row r="10228" customFormat="1" s="93">
      <c r="B10228" s="127" t="n">
        <v>44123</v>
      </c>
      <c r="C10228" s="93">
        <f>TEXT(B10228,"aaa")</f>
        <v/>
      </c>
      <c r="E10228" s="93" t="inlineStr">
        <is>
          <t>클렌징폼</t>
        </is>
      </c>
      <c r="F10228" s="5" t="inlineStr">
        <is>
          <t>카페24</t>
        </is>
      </c>
      <c r="G10228" s="93" t="inlineStr">
        <is>
          <t>클렌징폼 120ml</t>
        </is>
      </c>
      <c r="H10228" s="93" t="n">
        <v>8</v>
      </c>
      <c r="J10228" s="93" t="n">
        <v>200801</v>
      </c>
      <c r="L10228" s="93" t="n">
        <v>104000</v>
      </c>
      <c r="M10228" s="93" t="n">
        <v>97916</v>
      </c>
      <c r="N10228" s="93" t="n">
        <v>22000</v>
      </c>
      <c r="O10228" s="148" t="n">
        <v>94545.45454545454</v>
      </c>
      <c r="P10228" s="93" t="inlineStr">
        <is>
          <t>카페24클렌징폼클렌징폼 120ml200801</t>
        </is>
      </c>
    </row>
    <row r="10229" customFormat="1" s="93">
      <c r="B10229" s="127" t="n">
        <v>44123</v>
      </c>
      <c r="C10229" s="93">
        <f>TEXT(B10229,"aaa")</f>
        <v/>
      </c>
      <c r="E10229" s="93" t="inlineStr">
        <is>
          <t>클렌징폼</t>
        </is>
      </c>
      <c r="F10229" s="5" t="inlineStr">
        <is>
          <t>카페24</t>
        </is>
      </c>
      <c r="G10229" s="93" t="inlineStr">
        <is>
          <t>클렌징폼 120ml 2set</t>
        </is>
      </c>
      <c r="H10229" s="93" t="n">
        <v>2</v>
      </c>
      <c r="J10229" s="93" t="n">
        <v>200801</v>
      </c>
      <c r="L10229" s="93" t="n">
        <v>48000</v>
      </c>
      <c r="M10229" s="93" t="n">
        <v>45192</v>
      </c>
      <c r="N10229" s="93" t="n">
        <v>4920</v>
      </c>
      <c r="O10229" s="148" t="n">
        <v>43636.36363636363</v>
      </c>
      <c r="P10229" s="93" t="inlineStr">
        <is>
          <t>카페24클렌징폼클렌징폼 120ml 2set200801</t>
        </is>
      </c>
    </row>
    <row r="10230" customFormat="1" s="93">
      <c r="B10230" s="127" t="n">
        <v>44123</v>
      </c>
      <c r="C10230" s="93">
        <f>TEXT(B10230,"aaa")</f>
        <v/>
      </c>
      <c r="E10230" s="93" t="inlineStr">
        <is>
          <t>클렌징폼</t>
        </is>
      </c>
      <c r="F10230" s="5" t="inlineStr">
        <is>
          <t>카페24</t>
        </is>
      </c>
      <c r="G10230" s="93" t="inlineStr">
        <is>
          <t>클렌징폼 120ml 3set</t>
        </is>
      </c>
      <c r="H10230" s="93" t="n">
        <v>1</v>
      </c>
      <c r="J10230" s="93" t="n">
        <v>200801</v>
      </c>
      <c r="L10230" s="93" t="n">
        <v>33000</v>
      </c>
      <c r="M10230" s="93" t="n">
        <v>31069.5</v>
      </c>
      <c r="N10230" s="93" t="n">
        <v>3690</v>
      </c>
      <c r="O10230" s="148" t="n">
        <v>30000</v>
      </c>
      <c r="P10230" s="93" t="inlineStr">
        <is>
          <t>카페24클렌징폼클렌징폼 120ml 3set200801</t>
        </is>
      </c>
    </row>
    <row r="10231" customFormat="1" s="93">
      <c r="B10231" s="127" t="n">
        <v>44123</v>
      </c>
      <c r="C10231" s="93">
        <f>TEXT(B10231,"aaa")</f>
        <v/>
      </c>
      <c r="E10231" s="93" t="inlineStr">
        <is>
          <t>바디워시</t>
        </is>
      </c>
      <c r="F10231" s="5" t="inlineStr">
        <is>
          <t>카페24</t>
        </is>
      </c>
      <c r="G10231" s="93" t="inlineStr">
        <is>
          <t>바디워시 1개 -30% off</t>
        </is>
      </c>
      <c r="H10231" s="93" t="n">
        <v>3</v>
      </c>
      <c r="J10231" s="93" t="n">
        <v>200801</v>
      </c>
      <c r="L10231" s="93" t="n">
        <v>54600</v>
      </c>
      <c r="M10231" s="93" t="n">
        <v>51405.9</v>
      </c>
      <c r="N10231" s="93" t="n">
        <v>12255</v>
      </c>
      <c r="O10231" s="148" t="n">
        <v>49636.36363636363</v>
      </c>
      <c r="P10231" s="93" t="inlineStr">
        <is>
          <t>카페24바디워시바디워시 1개 -30% off200801</t>
        </is>
      </c>
    </row>
    <row r="10232" customFormat="1" s="93">
      <c r="B10232" s="127" t="n">
        <v>44123</v>
      </c>
      <c r="C10232" s="93">
        <f>TEXT(B10232,"aaa")</f>
        <v/>
      </c>
      <c r="E10232" s="93" t="inlineStr">
        <is>
          <t>앰플</t>
        </is>
      </c>
      <c r="F10232" s="5" t="inlineStr">
        <is>
          <t>화해</t>
        </is>
      </c>
      <c r="G10232" s="93" t="inlineStr">
        <is>
          <t>앰플 30ml</t>
        </is>
      </c>
      <c r="H10232" s="93" t="n">
        <v>1</v>
      </c>
      <c r="J10232" s="93" t="n">
        <v>200801</v>
      </c>
      <c r="L10232" s="93" t="n">
        <v>28000</v>
      </c>
      <c r="M10232" s="93" t="n">
        <v>20160</v>
      </c>
      <c r="N10232" s="93" t="n">
        <v>3397</v>
      </c>
      <c r="O10232" s="148" t="n">
        <v>25454.54545454545</v>
      </c>
      <c r="P10232" s="93" t="inlineStr">
        <is>
          <t>화해앰플앰플 30ml200801</t>
        </is>
      </c>
    </row>
    <row r="10233" customFormat="1" s="93">
      <c r="B10233" s="127" t="n">
        <v>44123</v>
      </c>
      <c r="C10233" s="93">
        <f>TEXT(B10233,"aaa")</f>
        <v/>
      </c>
      <c r="E10233" s="93" t="inlineStr">
        <is>
          <t>토너</t>
        </is>
      </c>
      <c r="F10233" s="5" t="inlineStr">
        <is>
          <t>화해</t>
        </is>
      </c>
      <c r="G10233" s="93" t="inlineStr">
        <is>
          <t>250ml</t>
        </is>
      </c>
      <c r="H10233" s="93" t="n">
        <v>5</v>
      </c>
      <c r="J10233" s="93" t="n">
        <v>200801</v>
      </c>
      <c r="L10233" s="93" t="n">
        <v>100000</v>
      </c>
      <c r="M10233" s="93" t="n">
        <v>72000</v>
      </c>
      <c r="N10233" s="93" t="n">
        <v>15400</v>
      </c>
      <c r="O10233" s="148" t="n">
        <v>90909.0909090909</v>
      </c>
      <c r="P10233" s="93" t="inlineStr">
        <is>
          <t>화해토너250ml200801</t>
        </is>
      </c>
    </row>
    <row r="10234" customFormat="1" s="93">
      <c r="B10234" s="127" t="n">
        <v>44123</v>
      </c>
      <c r="C10234" s="93">
        <f>TEXT(B10234,"aaa")</f>
        <v/>
      </c>
      <c r="E10234" s="93" t="inlineStr">
        <is>
          <t>머드크림마스크</t>
        </is>
      </c>
      <c r="F10234" s="5" t="inlineStr">
        <is>
          <t>화해</t>
        </is>
      </c>
      <c r="G10234" s="93" t="inlineStr">
        <is>
          <t>머드크림마스크 100ml</t>
        </is>
      </c>
      <c r="H10234" s="93" t="n">
        <v>1</v>
      </c>
      <c r="J10234" s="93" t="n">
        <v>200801</v>
      </c>
      <c r="L10234" s="93" t="n">
        <v>20000</v>
      </c>
      <c r="M10234" s="93" t="n">
        <v>14400</v>
      </c>
      <c r="N10234" s="93" t="n">
        <v>1442</v>
      </c>
      <c r="O10234" s="148" t="n">
        <v>18181.81818181818</v>
      </c>
      <c r="P10234" s="93" t="inlineStr">
        <is>
          <t>화해머드크림마스크머드크림마스크 100ml200801</t>
        </is>
      </c>
    </row>
    <row r="10235">
      <c r="A10235" s="93" t="n"/>
      <c r="B10235" s="127" t="n">
        <v>44124</v>
      </c>
      <c r="C10235" s="93">
        <f>TEXT(B10235,"aaa")</f>
        <v/>
      </c>
      <c r="D10235" s="93" t="n"/>
      <c r="E10235" s="93" t="inlineStr">
        <is>
          <t>토너</t>
        </is>
      </c>
      <c r="F10235" s="5" t="inlineStr">
        <is>
          <t>W컨셉</t>
        </is>
      </c>
      <c r="G10235" s="93" t="inlineStr">
        <is>
          <t>250ml</t>
        </is>
      </c>
      <c r="H10235" s="93" t="n">
        <v>8</v>
      </c>
      <c r="J10235" s="93" t="n">
        <v>200801</v>
      </c>
      <c r="K10235" s="93" t="n"/>
      <c r="L10235" s="93" t="n">
        <v>160000</v>
      </c>
      <c r="M10235" s="93" t="n">
        <v>115200</v>
      </c>
      <c r="N10235" s="93" t="n">
        <v>24640</v>
      </c>
      <c r="O10235" s="148" t="n">
        <v>145454.5454545454</v>
      </c>
      <c r="P10235" s="93" t="inlineStr">
        <is>
          <t>W컨셉토너250ml200801</t>
        </is>
      </c>
    </row>
    <row r="10236">
      <c r="A10236" s="93" t="n"/>
      <c r="B10236" s="127" t="n">
        <v>44124</v>
      </c>
      <c r="C10236" s="93">
        <f>TEXT(B10236,"aaa")</f>
        <v/>
      </c>
      <c r="D10236" s="93" t="n"/>
      <c r="E10236" s="93" t="inlineStr">
        <is>
          <t>토너</t>
        </is>
      </c>
      <c r="F10236" s="5" t="inlineStr">
        <is>
          <t>W컨셉</t>
        </is>
      </c>
      <c r="G10236" s="93" t="inlineStr">
        <is>
          <t>250ml 2set</t>
        </is>
      </c>
      <c r="H10236" s="93" t="n">
        <v>28</v>
      </c>
      <c r="J10236" s="93" t="n">
        <v>200801</v>
      </c>
      <c r="K10236" s="93" t="n"/>
      <c r="L10236" s="93" t="n">
        <v>980000</v>
      </c>
      <c r="M10236" s="93" t="n">
        <v>705600</v>
      </c>
      <c r="N10236" s="93" t="n">
        <v>172480</v>
      </c>
      <c r="O10236" s="148" t="n">
        <v>890909.0909090908</v>
      </c>
      <c r="P10236" s="93" t="inlineStr">
        <is>
          <t>W컨셉토너250ml 2set200801</t>
        </is>
      </c>
    </row>
    <row r="10237">
      <c r="A10237" s="93" t="n"/>
      <c r="B10237" s="127" t="n">
        <v>44124</v>
      </c>
      <c r="C10237" s="93">
        <f>TEXT(B10237,"aaa")</f>
        <v/>
      </c>
      <c r="D10237" s="93" t="n"/>
      <c r="E10237" s="93" t="inlineStr">
        <is>
          <t>클렌징폼</t>
        </is>
      </c>
      <c r="F10237" s="5" t="inlineStr">
        <is>
          <t>글로우데이즈 시코르</t>
        </is>
      </c>
      <c r="G10237" s="93" t="inlineStr">
        <is>
          <t>클렌징폼=클렌징폼 120ml</t>
        </is>
      </c>
      <c r="H10237" s="93" t="n">
        <v>4</v>
      </c>
      <c r="J10237" s="93" t="n">
        <v>200801</v>
      </c>
      <c r="K10237" s="93" t="n"/>
      <c r="L10237" s="93" t="n">
        <v>28800</v>
      </c>
      <c r="M10237" s="93" t="n">
        <v>28800</v>
      </c>
      <c r="N10237" s="93" t="n">
        <v>11000</v>
      </c>
      <c r="O10237" s="148" t="n">
        <v>26181.81818181818</v>
      </c>
      <c r="P10237" s="93" t="inlineStr">
        <is>
          <t>글로우데이즈 시코르클렌징폼클렌징폼=클렌징폼 120ml200801</t>
        </is>
      </c>
    </row>
    <row r="10238">
      <c r="A10238" s="93" t="n"/>
      <c r="B10238" s="127" t="n">
        <v>44124</v>
      </c>
      <c r="C10238" s="93">
        <f>TEXT(B10238,"aaa")</f>
        <v/>
      </c>
      <c r="D10238" s="93" t="n"/>
      <c r="E10238" s="93" t="inlineStr">
        <is>
          <t>선크림</t>
        </is>
      </c>
      <c r="F10238" s="5" t="inlineStr">
        <is>
          <t>글로우데이즈 시코르</t>
        </is>
      </c>
      <c r="G10238" s="93" t="inlineStr">
        <is>
          <t>선크림=선크림 50ml</t>
        </is>
      </c>
      <c r="H10238" s="93" t="n">
        <v>1</v>
      </c>
      <c r="J10238" s="93" t="n">
        <v>200801</v>
      </c>
      <c r="K10238" s="93" t="n"/>
      <c r="L10238" s="93" t="n">
        <v>11250</v>
      </c>
      <c r="M10238" s="93" t="n">
        <v>11250</v>
      </c>
      <c r="N10238" s="93" t="n">
        <v>2345</v>
      </c>
      <c r="O10238" s="148" t="n">
        <v>10227.27272727273</v>
      </c>
      <c r="P10238" s="93" t="inlineStr">
        <is>
          <t>글로우데이즈 시코르선크림선크림=선크림 50ml200801</t>
        </is>
      </c>
    </row>
    <row r="10239">
      <c r="A10239" s="93" t="n"/>
      <c r="B10239" s="127" t="n">
        <v>44124</v>
      </c>
      <c r="C10239" s="93">
        <f>TEXT(B10239,"aaa")</f>
        <v/>
      </c>
      <c r="D10239" s="93" t="n"/>
      <c r="E10239" s="93" t="inlineStr">
        <is>
          <t>토너</t>
        </is>
      </c>
      <c r="F10239" s="5" t="inlineStr">
        <is>
          <t>스타일쉐어</t>
        </is>
      </c>
      <c r="G10239" s="93" t="inlineStr">
        <is>
          <t>250ml</t>
        </is>
      </c>
      <c r="H10239" s="93" t="n">
        <v>4</v>
      </c>
      <c r="J10239" s="93" t="n">
        <v>200801</v>
      </c>
      <c r="K10239" s="93" t="n"/>
      <c r="L10239" s="93" t="n">
        <v>80000</v>
      </c>
      <c r="M10239" s="93" t="n">
        <v>60000</v>
      </c>
      <c r="N10239" s="93" t="n">
        <v>12320</v>
      </c>
      <c r="O10239" s="148" t="n">
        <v>72727.27272727272</v>
      </c>
      <c r="P10239" s="93" t="inlineStr">
        <is>
          <t>스타일쉐어토너250ml200801</t>
        </is>
      </c>
    </row>
    <row r="10240">
      <c r="A10240" s="93" t="n"/>
      <c r="B10240" s="127" t="n">
        <v>44124</v>
      </c>
      <c r="C10240" s="93">
        <f>TEXT(B10240,"aaa")</f>
        <v/>
      </c>
      <c r="D10240" s="93" t="n"/>
      <c r="E10240" s="93" t="inlineStr">
        <is>
          <t>선크림</t>
        </is>
      </c>
      <c r="F10240" s="5" t="inlineStr">
        <is>
          <t>카페24</t>
        </is>
      </c>
      <c r="G10240" s="93" t="inlineStr">
        <is>
          <t>선크림 50ml</t>
        </is>
      </c>
      <c r="H10240" s="93" t="n">
        <v>4</v>
      </c>
      <c r="J10240" s="93" t="n">
        <v>200801</v>
      </c>
      <c r="K10240" s="93" t="n"/>
      <c r="L10240" s="93" t="n">
        <v>80000</v>
      </c>
      <c r="M10240" s="93" t="n">
        <v>75320</v>
      </c>
      <c r="N10240" s="93" t="n">
        <v>9380</v>
      </c>
      <c r="O10240" s="148" t="n">
        <v>72727.27272727272</v>
      </c>
      <c r="P10240" s="93" t="inlineStr">
        <is>
          <t>카페24선크림선크림 50ml200801</t>
        </is>
      </c>
    </row>
    <row r="10241">
      <c r="A10241" s="93" t="n"/>
      <c r="B10241" s="127" t="n">
        <v>44124</v>
      </c>
      <c r="C10241" s="93">
        <f>TEXT(B10241,"aaa")</f>
        <v/>
      </c>
      <c r="D10241" s="93" t="n"/>
      <c r="E10241" s="93" t="inlineStr">
        <is>
          <t>선크림</t>
        </is>
      </c>
      <c r="F10241" s="5" t="inlineStr">
        <is>
          <t>카페24</t>
        </is>
      </c>
      <c r="G10241" s="93" t="inlineStr">
        <is>
          <t>선크림 50ml  2set</t>
        </is>
      </c>
      <c r="H10241" s="93" t="n">
        <v>1</v>
      </c>
      <c r="J10241" s="93" t="n">
        <v>200801</v>
      </c>
      <c r="K10241" s="93" t="n"/>
      <c r="L10241" s="93" t="n">
        <v>35000</v>
      </c>
      <c r="M10241" s="93" t="n">
        <v>32952.5</v>
      </c>
      <c r="N10241" s="93" t="n">
        <v>4690</v>
      </c>
      <c r="O10241" s="148" t="n">
        <v>31818.18181818182</v>
      </c>
      <c r="P10241" s="93" t="inlineStr">
        <is>
          <t>카페24선크림선크림 50ml  2set200801</t>
        </is>
      </c>
    </row>
    <row r="10242">
      <c r="A10242" s="93" t="n"/>
      <c r="B10242" s="127" t="n">
        <v>44124</v>
      </c>
      <c r="C10242" s="93">
        <f>TEXT(B10242,"aaa")</f>
        <v/>
      </c>
      <c r="D10242" s="93" t="n"/>
      <c r="E10242" s="93" t="inlineStr">
        <is>
          <t>어성초진정패키지</t>
        </is>
      </c>
      <c r="F10242" s="5" t="inlineStr">
        <is>
          <t>카페24</t>
        </is>
      </c>
      <c r="G10242" s="93" t="inlineStr">
        <is>
          <t>어성초 진정패키지세트</t>
        </is>
      </c>
      <c r="H10242" s="93" t="n">
        <v>5</v>
      </c>
      <c r="J10242" s="93" t="n">
        <v>200801</v>
      </c>
      <c r="K10242" s="93" t="n"/>
      <c r="L10242" s="93" t="n">
        <v>495000</v>
      </c>
      <c r="M10242" s="93" t="n">
        <v>466042.5</v>
      </c>
      <c r="N10242" s="93" t="n">
        <v>75685</v>
      </c>
      <c r="O10242" s="148" t="n">
        <v>449999.9999999999</v>
      </c>
      <c r="P10242" s="93" t="inlineStr">
        <is>
          <t>카페24어성초진정패키지어성초 진정패키지세트200801</t>
        </is>
      </c>
    </row>
    <row r="10243">
      <c r="A10243" s="93" t="n"/>
      <c r="B10243" s="127" t="n">
        <v>44124</v>
      </c>
      <c r="C10243" s="93">
        <f>TEXT(B10243,"aaa")</f>
        <v/>
      </c>
      <c r="D10243" s="93" t="n"/>
      <c r="E10243" s="93" t="inlineStr">
        <is>
          <t>수분 보충 세트</t>
        </is>
      </c>
      <c r="F10243" s="5" t="inlineStr">
        <is>
          <t>카페24</t>
        </is>
      </c>
      <c r="G10243" s="93" t="inlineStr">
        <is>
          <t>[20/09/28 부터] 어성초 77 토너 250ml + 어성초 70 로션 200ml -30%</t>
        </is>
      </c>
      <c r="H10243" s="93" t="n">
        <v>31</v>
      </c>
      <c r="J10243" s="93" t="n">
        <v>200801</v>
      </c>
      <c r="K10243" s="93" t="n"/>
      <c r="L10243" s="93" t="n">
        <v>1150100</v>
      </c>
      <c r="M10243" s="93" t="n">
        <v>1082819.15</v>
      </c>
      <c r="N10243" s="93" t="n">
        <v>229958</v>
      </c>
      <c r="O10243" s="148" t="n">
        <v>1045545.454545454</v>
      </c>
      <c r="P10243" s="93" t="inlineStr">
        <is>
          <t>카페24수분 보충 세트[20/09/28 부터] 어성초 77 토너 250ml + 어성초 70 로션 200ml -30%200801</t>
        </is>
      </c>
    </row>
    <row r="10244">
      <c r="A10244" s="93" t="n"/>
      <c r="B10244" s="127" t="n">
        <v>44124</v>
      </c>
      <c r="C10244" s="93">
        <f>TEXT(B10244,"aaa")</f>
        <v/>
      </c>
      <c r="D10244" s="93" t="n"/>
      <c r="E10244" s="93" t="inlineStr">
        <is>
          <t>로션</t>
        </is>
      </c>
      <c r="F10244" s="5" t="inlineStr">
        <is>
          <t>카페24</t>
        </is>
      </c>
      <c r="G10244" s="93" t="inlineStr">
        <is>
          <t>어성초 70 데일리 릴리프 로션 1개 -20% off</t>
        </is>
      </c>
      <c r="H10244" s="93" t="n">
        <v>7</v>
      </c>
      <c r="J10244" s="93" t="n">
        <v>200801</v>
      </c>
      <c r="K10244" s="93" t="n"/>
      <c r="L10244" s="93" t="n">
        <v>156800</v>
      </c>
      <c r="M10244" s="93" t="n">
        <v>147627.2</v>
      </c>
      <c r="N10244" s="93" t="n">
        <v>30366</v>
      </c>
      <c r="O10244" s="148" t="n">
        <v>142545.4545454545</v>
      </c>
      <c r="P10244" s="93" t="inlineStr">
        <is>
          <t>카페24로션어성초 70 데일리 릴리프 로션 1개 -20% off200801</t>
        </is>
      </c>
    </row>
    <row r="10245">
      <c r="A10245" s="93" t="n"/>
      <c r="B10245" s="127" t="n">
        <v>44124</v>
      </c>
      <c r="C10245" s="93">
        <f>TEXT(B10245,"aaa")</f>
        <v/>
      </c>
      <c r="D10245" s="93" t="n"/>
      <c r="E10245" s="93" t="inlineStr">
        <is>
          <t>머드크림마스크</t>
        </is>
      </c>
      <c r="F10245" s="5" t="inlineStr">
        <is>
          <t>카페24</t>
        </is>
      </c>
      <c r="G10245" s="93" t="inlineStr">
        <is>
          <t>머드크림마스크 100ml</t>
        </is>
      </c>
      <c r="H10245" s="93" t="n">
        <v>41</v>
      </c>
      <c r="J10245" s="93" t="n">
        <v>200801</v>
      </c>
      <c r="K10245" s="93" t="n"/>
      <c r="L10245" s="93" t="n">
        <v>820000</v>
      </c>
      <c r="M10245" s="93" t="n">
        <v>772030</v>
      </c>
      <c r="N10245" s="93" t="n">
        <v>59122</v>
      </c>
      <c r="O10245" s="148" t="n">
        <v>745454.5454545454</v>
      </c>
      <c r="P10245" s="93" t="inlineStr">
        <is>
          <t>카페24머드크림마스크머드크림마스크 100ml200801</t>
        </is>
      </c>
    </row>
    <row r="10246">
      <c r="A10246" s="93" t="n"/>
      <c r="B10246" s="127" t="n">
        <v>44124</v>
      </c>
      <c r="C10246" s="93">
        <f>TEXT(B10246,"aaa")</f>
        <v/>
      </c>
      <c r="D10246" s="93" t="n"/>
      <c r="E10246" s="93" t="inlineStr">
        <is>
          <t>머드크림마스크</t>
        </is>
      </c>
      <c r="F10246" s="5" t="inlineStr">
        <is>
          <t>카페24</t>
        </is>
      </c>
      <c r="G10246" s="93" t="inlineStr">
        <is>
          <t>머드크림마스크 100ml 2set</t>
        </is>
      </c>
      <c r="H10246" s="93" t="n">
        <v>14</v>
      </c>
      <c r="J10246" s="93" t="n">
        <v>200801</v>
      </c>
      <c r="K10246" s="93" t="n"/>
      <c r="L10246" s="93" t="n">
        <v>490000</v>
      </c>
      <c r="M10246" s="93" t="n">
        <v>461335</v>
      </c>
      <c r="N10246" s="93" t="n">
        <v>40376</v>
      </c>
      <c r="O10246" s="148" t="n">
        <v>445454.5454545454</v>
      </c>
      <c r="P10246" s="93" t="inlineStr">
        <is>
          <t>카페24머드크림마스크머드크림마스크 100ml 2set200801</t>
        </is>
      </c>
    </row>
    <row r="10247">
      <c r="A10247" s="93" t="n"/>
      <c r="B10247" s="127" t="n">
        <v>44124</v>
      </c>
      <c r="C10247" s="93">
        <f>TEXT(B10247,"aaa")</f>
        <v/>
      </c>
      <c r="D10247" s="93" t="n"/>
      <c r="E10247" s="93" t="inlineStr">
        <is>
          <t>마스크팩</t>
        </is>
      </c>
      <c r="F10247" s="5" t="inlineStr">
        <is>
          <t>카페24</t>
        </is>
      </c>
      <c r="G10247" s="93" t="inlineStr">
        <is>
          <t>마스크팩 1매</t>
        </is>
      </c>
      <c r="H10247" s="93" t="n">
        <v>2</v>
      </c>
      <c r="J10247" s="93" t="n">
        <v>200801</v>
      </c>
      <c r="K10247" s="93" t="n"/>
      <c r="L10247" s="93" t="n">
        <v>8000</v>
      </c>
      <c r="M10247" s="93" t="n">
        <v>7532</v>
      </c>
      <c r="N10247" s="93" t="n">
        <v>794</v>
      </c>
      <c r="O10247" s="148" t="n">
        <v>7272.727272727272</v>
      </c>
      <c r="P10247" s="93" t="inlineStr">
        <is>
          <t>카페24마스크팩마스크팩 1매200801</t>
        </is>
      </c>
    </row>
    <row r="10248">
      <c r="A10248" s="93" t="n"/>
      <c r="B10248" s="127" t="n">
        <v>44124</v>
      </c>
      <c r="C10248" s="93">
        <f>TEXT(B10248,"aaa")</f>
        <v/>
      </c>
      <c r="D10248" s="93" t="n"/>
      <c r="E10248" s="93" t="inlineStr">
        <is>
          <t>마스크팩</t>
        </is>
      </c>
      <c r="F10248" s="5" t="inlineStr">
        <is>
          <t>카페24</t>
        </is>
      </c>
      <c r="G10248" s="93" t="inlineStr">
        <is>
          <t>마스크팩 10매</t>
        </is>
      </c>
      <c r="H10248" s="93" t="n">
        <v>2</v>
      </c>
      <c r="J10248" s="93" t="n">
        <v>200801</v>
      </c>
      <c r="K10248" s="93" t="n"/>
      <c r="L10248" s="93" t="n">
        <v>40000</v>
      </c>
      <c r="M10248" s="93" t="n">
        <v>37660</v>
      </c>
      <c r="N10248" s="93" t="n">
        <v>7940</v>
      </c>
      <c r="O10248" s="148" t="n">
        <v>36363.63636363636</v>
      </c>
      <c r="P10248" s="93" t="inlineStr">
        <is>
          <t>카페24마스크팩마스크팩 10매200801</t>
        </is>
      </c>
    </row>
    <row r="10249">
      <c r="A10249" s="93" t="n"/>
      <c r="B10249" s="127" t="n">
        <v>44124</v>
      </c>
      <c r="C10249" s="93">
        <f>TEXT(B10249,"aaa")</f>
        <v/>
      </c>
      <c r="D10249" s="93" t="n"/>
      <c r="E10249" s="93" t="inlineStr">
        <is>
          <t>토너</t>
        </is>
      </c>
      <c r="F10249" s="5" t="inlineStr">
        <is>
          <t>카페24</t>
        </is>
      </c>
      <c r="G10249" s="93" t="inlineStr">
        <is>
          <t>250ml</t>
        </is>
      </c>
      <c r="H10249" s="93" t="n">
        <v>40</v>
      </c>
      <c r="J10249" s="93" t="n">
        <v>200801</v>
      </c>
      <c r="K10249" s="93" t="n"/>
      <c r="L10249" s="93" t="n">
        <v>800000</v>
      </c>
      <c r="M10249" s="93" t="n">
        <v>753200</v>
      </c>
      <c r="N10249" s="93" t="n">
        <v>123200</v>
      </c>
      <c r="O10249" s="148" t="n">
        <v>727272.7272727272</v>
      </c>
      <c r="P10249" s="93" t="inlineStr">
        <is>
          <t>카페24토너250ml200801</t>
        </is>
      </c>
    </row>
    <row r="10250">
      <c r="A10250" s="93" t="n"/>
      <c r="B10250" s="127" t="n">
        <v>44124</v>
      </c>
      <c r="C10250" s="93">
        <f>TEXT(B10250,"aaa")</f>
        <v/>
      </c>
      <c r="D10250" s="93" t="n"/>
      <c r="E10250" s="93" t="inlineStr">
        <is>
          <t>토너</t>
        </is>
      </c>
      <c r="F10250" s="5" t="inlineStr">
        <is>
          <t>카페24</t>
        </is>
      </c>
      <c r="G10250" s="93" t="inlineStr">
        <is>
          <t>250ml 2set</t>
        </is>
      </c>
      <c r="H10250" s="93" t="n">
        <v>20</v>
      </c>
      <c r="J10250" s="93" t="n">
        <v>200801</v>
      </c>
      <c r="K10250" s="93" t="n"/>
      <c r="L10250" s="93" t="n">
        <v>700000</v>
      </c>
      <c r="M10250" s="93" t="n">
        <v>659050</v>
      </c>
      <c r="N10250" s="93" t="n">
        <v>123200</v>
      </c>
      <c r="O10250" s="148" t="n">
        <v>636363.6363636364</v>
      </c>
      <c r="P10250" s="93" t="inlineStr">
        <is>
          <t>카페24토너250ml 2set200801</t>
        </is>
      </c>
    </row>
    <row r="10251">
      <c r="A10251" s="93" t="n"/>
      <c r="B10251" s="127" t="n">
        <v>44124</v>
      </c>
      <c r="C10251" s="93">
        <f>TEXT(B10251,"aaa")</f>
        <v/>
      </c>
      <c r="D10251" s="93" t="n"/>
      <c r="E10251" s="93" t="inlineStr">
        <is>
          <t>토너</t>
        </is>
      </c>
      <c r="F10251" s="5" t="inlineStr">
        <is>
          <t>카페24</t>
        </is>
      </c>
      <c r="G10251" s="93" t="inlineStr">
        <is>
          <t>500ml</t>
        </is>
      </c>
      <c r="H10251" s="93" t="n">
        <v>70</v>
      </c>
      <c r="J10251" s="93" t="n">
        <v>200801</v>
      </c>
      <c r="K10251" s="93" t="n"/>
      <c r="L10251" s="93" t="n">
        <v>2310000</v>
      </c>
      <c r="M10251" s="93" t="n">
        <v>2174865</v>
      </c>
      <c r="N10251" s="93" t="n">
        <v>303100</v>
      </c>
      <c r="O10251" s="148" t="n">
        <v>2100000</v>
      </c>
      <c r="P10251" s="93" t="inlineStr">
        <is>
          <t>카페24토너500ml200801</t>
        </is>
      </c>
    </row>
    <row r="10252">
      <c r="A10252" s="93" t="n"/>
      <c r="B10252" s="127" t="n">
        <v>44124</v>
      </c>
      <c r="C10252" s="93">
        <f>TEXT(B10252,"aaa")</f>
        <v/>
      </c>
      <c r="D10252" s="93" t="n"/>
      <c r="E10252" s="93" t="inlineStr">
        <is>
          <t>토너</t>
        </is>
      </c>
      <c r="F10252" s="5" t="inlineStr">
        <is>
          <t>카페24</t>
        </is>
      </c>
      <c r="G10252" s="93" t="inlineStr">
        <is>
          <t>스킨팩 화장솜 60P</t>
        </is>
      </c>
      <c r="H10252" s="93" t="n">
        <v>40</v>
      </c>
      <c r="J10252" s="93" t="n">
        <v>200801</v>
      </c>
      <c r="K10252" s="93" t="n"/>
      <c r="L10252" s="93" t="n">
        <v>120000</v>
      </c>
      <c r="M10252" s="93" t="n">
        <v>112980</v>
      </c>
      <c r="N10252" s="93" t="n">
        <v>44400</v>
      </c>
      <c r="O10252" s="148" t="n">
        <v>109090.9090909091</v>
      </c>
      <c r="P10252" s="93" t="inlineStr">
        <is>
          <t>카페24토너스킨팩 화장솜 60P200801</t>
        </is>
      </c>
    </row>
    <row r="10253">
      <c r="A10253" s="93" t="n"/>
      <c r="B10253" s="127" t="n">
        <v>44124</v>
      </c>
      <c r="C10253" s="93">
        <f>TEXT(B10253,"aaa")</f>
        <v/>
      </c>
      <c r="D10253" s="93" t="n"/>
      <c r="E10253" s="93" t="inlineStr">
        <is>
          <t>앰플</t>
        </is>
      </c>
      <c r="F10253" s="5" t="inlineStr">
        <is>
          <t>카페24</t>
        </is>
      </c>
      <c r="G10253" s="93" t="inlineStr">
        <is>
          <t>앰플 30ml</t>
        </is>
      </c>
      <c r="H10253" s="93" t="n">
        <v>19</v>
      </c>
      <c r="J10253" s="93" t="n">
        <v>200801</v>
      </c>
      <c r="K10253" s="93" t="n"/>
      <c r="L10253" s="93" t="n">
        <v>532000</v>
      </c>
      <c r="M10253" s="93" t="n">
        <v>500878</v>
      </c>
      <c r="N10253" s="93" t="n">
        <v>64543</v>
      </c>
      <c r="O10253" s="148" t="n">
        <v>483636.3636363636</v>
      </c>
      <c r="P10253" s="93" t="inlineStr">
        <is>
          <t>카페24앰플앰플 30ml200801</t>
        </is>
      </c>
    </row>
    <row r="10254">
      <c r="A10254" s="93" t="n"/>
      <c r="B10254" s="127" t="n">
        <v>44124</v>
      </c>
      <c r="C10254" s="93">
        <f>TEXT(B10254,"aaa")</f>
        <v/>
      </c>
      <c r="D10254" s="93" t="n"/>
      <c r="E10254" s="93" t="inlineStr">
        <is>
          <t>앰플</t>
        </is>
      </c>
      <c r="F10254" s="5" t="inlineStr">
        <is>
          <t>카페24</t>
        </is>
      </c>
      <c r="G10254" s="93" t="inlineStr">
        <is>
          <t>앰플 30ml  2set</t>
        </is>
      </c>
      <c r="H10254" s="93" t="n">
        <v>4</v>
      </c>
      <c r="J10254" s="93" t="n">
        <v>200801</v>
      </c>
      <c r="K10254" s="93" t="n"/>
      <c r="L10254" s="93" t="n">
        <v>192000</v>
      </c>
      <c r="M10254" s="93" t="n">
        <v>180768</v>
      </c>
      <c r="N10254" s="93" t="n">
        <v>27176</v>
      </c>
      <c r="O10254" s="148" t="n">
        <v>174545.4545454545</v>
      </c>
      <c r="P10254" s="93" t="inlineStr">
        <is>
          <t>카페24앰플앰플 30ml  2set200801</t>
        </is>
      </c>
    </row>
    <row r="10255">
      <c r="A10255" s="93" t="n"/>
      <c r="B10255" s="127" t="n">
        <v>44124</v>
      </c>
      <c r="C10255" s="93">
        <f>TEXT(B10255,"aaa")</f>
        <v/>
      </c>
      <c r="D10255" s="93" t="n"/>
      <c r="E10255" s="93" t="inlineStr">
        <is>
          <t>수딩크림</t>
        </is>
      </c>
      <c r="F10255" s="5" t="inlineStr">
        <is>
          <t>카페24</t>
        </is>
      </c>
      <c r="G10255" s="93" t="inlineStr">
        <is>
          <t>수딩크림 100ml</t>
        </is>
      </c>
      <c r="H10255" s="93" t="n">
        <v>7</v>
      </c>
      <c r="J10255" s="93" t="n">
        <v>200801</v>
      </c>
      <c r="K10255" s="93" t="n"/>
      <c r="L10255" s="93" t="n">
        <v>266000</v>
      </c>
      <c r="M10255" s="93" t="n">
        <v>250439</v>
      </c>
      <c r="N10255" s="93" t="n">
        <v>21315</v>
      </c>
      <c r="O10255" s="148" t="n">
        <v>241818.1818181818</v>
      </c>
      <c r="P10255" s="93" t="inlineStr">
        <is>
          <t>카페24수딩크림수딩크림 100ml200801</t>
        </is>
      </c>
    </row>
    <row r="10256">
      <c r="A10256" s="93" t="n"/>
      <c r="B10256" s="127" t="n">
        <v>44124</v>
      </c>
      <c r="C10256" s="93">
        <f>TEXT(B10256,"aaa")</f>
        <v/>
      </c>
      <c r="D10256" s="93" t="n"/>
      <c r="E10256" s="93" t="inlineStr">
        <is>
          <t>클렌징폼</t>
        </is>
      </c>
      <c r="F10256" s="5" t="inlineStr">
        <is>
          <t>카페24</t>
        </is>
      </c>
      <c r="G10256" s="93" t="inlineStr">
        <is>
          <t>클렌징폼 120ml</t>
        </is>
      </c>
      <c r="H10256" s="93" t="n">
        <v>13</v>
      </c>
      <c r="J10256" s="93" t="n">
        <v>200801</v>
      </c>
      <c r="K10256" s="93" t="n"/>
      <c r="L10256" s="93" t="n">
        <v>169000</v>
      </c>
      <c r="M10256" s="93" t="n">
        <v>159113.5</v>
      </c>
      <c r="N10256" s="93" t="n">
        <v>35750</v>
      </c>
      <c r="O10256" s="148" t="n">
        <v>153636.3636363636</v>
      </c>
      <c r="P10256" s="93" t="inlineStr">
        <is>
          <t>카페24클렌징폼클렌징폼 120ml200801</t>
        </is>
      </c>
    </row>
    <row r="10257">
      <c r="A10257" s="93" t="n"/>
      <c r="B10257" s="127" t="n">
        <v>44124</v>
      </c>
      <c r="C10257" s="93">
        <f>TEXT(B10257,"aaa")</f>
        <v/>
      </c>
      <c r="D10257" s="93" t="n"/>
      <c r="E10257" s="93" t="inlineStr">
        <is>
          <t>클렌징폼</t>
        </is>
      </c>
      <c r="F10257" s="5" t="inlineStr">
        <is>
          <t>카페24</t>
        </is>
      </c>
      <c r="G10257" s="93" t="inlineStr">
        <is>
          <t>클렌징폼 120ml 2set</t>
        </is>
      </c>
      <c r="H10257" s="93" t="n">
        <v>1</v>
      </c>
      <c r="J10257" s="93" t="n">
        <v>200801</v>
      </c>
      <c r="K10257" s="93" t="n"/>
      <c r="L10257" s="93" t="n">
        <v>24000</v>
      </c>
      <c r="M10257" s="93" t="n">
        <v>22596</v>
      </c>
      <c r="N10257" s="93" t="n">
        <v>2460</v>
      </c>
      <c r="O10257" s="148" t="n">
        <v>21818.18181818182</v>
      </c>
      <c r="P10257" s="93" t="inlineStr">
        <is>
          <t>카페24클렌징폼클렌징폼 120ml 2set200801</t>
        </is>
      </c>
    </row>
    <row r="10258">
      <c r="A10258" s="93" t="n"/>
      <c r="B10258" s="127" t="n">
        <v>44124</v>
      </c>
      <c r="C10258" s="93">
        <f>TEXT(B10258,"aaa")</f>
        <v/>
      </c>
      <c r="D10258" s="93" t="n"/>
      <c r="E10258" s="93" t="inlineStr">
        <is>
          <t>클렌징폼</t>
        </is>
      </c>
      <c r="F10258" s="5" t="inlineStr">
        <is>
          <t>카페24</t>
        </is>
      </c>
      <c r="G10258" s="93" t="inlineStr">
        <is>
          <t>클렌징폼 120ml 3set</t>
        </is>
      </c>
      <c r="H10258" s="93" t="n">
        <v>1</v>
      </c>
      <c r="J10258" s="93" t="n">
        <v>200801</v>
      </c>
      <c r="K10258" s="93" t="n"/>
      <c r="L10258" s="93" t="n">
        <v>33000</v>
      </c>
      <c r="M10258" s="93" t="n">
        <v>31069.5</v>
      </c>
      <c r="N10258" s="93" t="n">
        <v>3690</v>
      </c>
      <c r="O10258" s="148" t="n">
        <v>30000</v>
      </c>
      <c r="P10258" s="93" t="inlineStr">
        <is>
          <t>카페24클렌징폼클렌징폼 120ml 3set200801</t>
        </is>
      </c>
    </row>
    <row r="10259">
      <c r="A10259" s="93" t="n"/>
      <c r="B10259" s="127" t="n">
        <v>44124</v>
      </c>
      <c r="C10259" s="93">
        <f>TEXT(B10259,"aaa")</f>
        <v/>
      </c>
      <c r="D10259" s="93" t="n"/>
      <c r="E10259" s="93" t="inlineStr">
        <is>
          <t>바디워시</t>
        </is>
      </c>
      <c r="F10259" s="5" t="inlineStr">
        <is>
          <t>카페24</t>
        </is>
      </c>
      <c r="G10259" s="93" t="inlineStr">
        <is>
          <t>바디워시 1개 -30% off</t>
        </is>
      </c>
      <c r="H10259" s="93" t="n">
        <v>1</v>
      </c>
      <c r="J10259" s="93" t="n">
        <v>200801</v>
      </c>
      <c r="K10259" s="93" t="n"/>
      <c r="L10259" s="93" t="n">
        <v>18200</v>
      </c>
      <c r="M10259" s="93" t="n">
        <v>17135.3</v>
      </c>
      <c r="N10259" s="93" t="n">
        <v>4085</v>
      </c>
      <c r="O10259" s="148" t="n">
        <v>16545.45454545454</v>
      </c>
      <c r="P10259" s="93" t="inlineStr">
        <is>
          <t>카페24바디워시바디워시 1개 -30% off200801</t>
        </is>
      </c>
    </row>
    <row r="10260">
      <c r="A10260" s="93" t="n"/>
      <c r="B10260" s="127" t="n">
        <v>44124</v>
      </c>
      <c r="C10260" s="93">
        <f>TEXT(B10260,"aaa")</f>
        <v/>
      </c>
      <c r="D10260" s="93" t="n"/>
      <c r="E10260" s="93" t="inlineStr">
        <is>
          <t>토너</t>
        </is>
      </c>
      <c r="F10260" s="5" t="inlineStr">
        <is>
          <t>화해</t>
        </is>
      </c>
      <c r="G10260" s="93" t="inlineStr">
        <is>
          <t>250ml</t>
        </is>
      </c>
      <c r="H10260" s="93" t="n">
        <v>4</v>
      </c>
      <c r="J10260" s="93" t="n">
        <v>200801</v>
      </c>
      <c r="K10260" s="93" t="n"/>
      <c r="L10260" s="93" t="n">
        <v>80000</v>
      </c>
      <c r="M10260" s="93" t="n">
        <v>57600</v>
      </c>
      <c r="N10260" s="93" t="n">
        <v>12320</v>
      </c>
      <c r="O10260" s="148" t="n">
        <v>72727.27272727272</v>
      </c>
      <c r="P10260" s="93" t="inlineStr">
        <is>
          <t>화해토너250ml200801</t>
        </is>
      </c>
    </row>
    <row r="10261">
      <c r="A10261" s="93" t="n"/>
      <c r="B10261" s="127" t="n">
        <v>44124</v>
      </c>
      <c r="C10261" s="93">
        <f>TEXT(B10261,"aaa")</f>
        <v/>
      </c>
      <c r="D10261" s="93" t="n"/>
      <c r="E10261" s="93" t="inlineStr">
        <is>
          <t>머드크림마스크</t>
        </is>
      </c>
      <c r="F10261" s="5" t="inlineStr">
        <is>
          <t>화해</t>
        </is>
      </c>
      <c r="G10261" s="93" t="inlineStr">
        <is>
          <t>머드크림마스크 100ml</t>
        </is>
      </c>
      <c r="H10261" s="93" t="n">
        <v>1</v>
      </c>
      <c r="J10261" s="93" t="n">
        <v>200801</v>
      </c>
      <c r="K10261" s="93" t="n"/>
      <c r="L10261" s="93" t="n">
        <v>20000</v>
      </c>
      <c r="M10261" s="93" t="n">
        <v>14400</v>
      </c>
      <c r="N10261" s="93" t="n">
        <v>1442</v>
      </c>
      <c r="O10261" s="148" t="n">
        <v>18181.81818181818</v>
      </c>
      <c r="P10261" s="93" t="inlineStr">
        <is>
          <t>화해머드크림마스크머드크림마스크 100ml200801</t>
        </is>
      </c>
    </row>
    <row r="10262" customFormat="1" s="93">
      <c r="B10262" s="127" t="n">
        <v>44125</v>
      </c>
      <c r="C10262" s="93">
        <f>TEXT(B10262,"aaa")</f>
        <v/>
      </c>
      <c r="E10262" s="93" t="inlineStr">
        <is>
          <t>토너</t>
        </is>
      </c>
      <c r="F10262" s="5" t="inlineStr">
        <is>
          <t>W컨셉</t>
        </is>
      </c>
      <c r="G10262" s="93" t="inlineStr">
        <is>
          <t>250ml</t>
        </is>
      </c>
      <c r="H10262" s="93" t="n">
        <v>4</v>
      </c>
      <c r="J10262" s="93" t="n">
        <v>200801</v>
      </c>
      <c r="L10262" s="93" t="n">
        <v>80000</v>
      </c>
      <c r="M10262" s="93" t="n">
        <v>57600</v>
      </c>
      <c r="N10262" s="93" t="n">
        <v>12320</v>
      </c>
      <c r="O10262" s="148" t="n">
        <v>72727.27272727272</v>
      </c>
      <c r="P10262" s="93" t="inlineStr">
        <is>
          <t>W컨셉토너250ml200801</t>
        </is>
      </c>
    </row>
    <row r="10263" customFormat="1" s="93">
      <c r="B10263" s="127" t="n">
        <v>44125</v>
      </c>
      <c r="C10263" s="93">
        <f>TEXT(B10263,"aaa")</f>
        <v/>
      </c>
      <c r="E10263" s="93" t="inlineStr">
        <is>
          <t>토너</t>
        </is>
      </c>
      <c r="F10263" s="5" t="inlineStr">
        <is>
          <t>W컨셉</t>
        </is>
      </c>
      <c r="G10263" s="93" t="inlineStr">
        <is>
          <t>250ml 2set</t>
        </is>
      </c>
      <c r="H10263" s="93" t="n">
        <v>10</v>
      </c>
      <c r="J10263" s="93" t="n">
        <v>200801</v>
      </c>
      <c r="L10263" s="93" t="n">
        <v>350000</v>
      </c>
      <c r="M10263" s="93" t="n">
        <v>252000</v>
      </c>
      <c r="N10263" s="93" t="n">
        <v>61600</v>
      </c>
      <c r="O10263" s="148" t="n">
        <v>318181.8181818182</v>
      </c>
      <c r="P10263" s="93" t="inlineStr">
        <is>
          <t>W컨셉토너250ml 2set200801</t>
        </is>
      </c>
    </row>
    <row r="10264" customFormat="1" s="93">
      <c r="B10264" s="127" t="n">
        <v>44125</v>
      </c>
      <c r="C10264" s="93">
        <f>TEXT(B10264,"aaa")</f>
        <v/>
      </c>
      <c r="E10264" s="93" t="inlineStr">
        <is>
          <t>토너</t>
        </is>
      </c>
      <c r="F10264" s="5" t="inlineStr">
        <is>
          <t>스타일쉐어</t>
        </is>
      </c>
      <c r="G10264" s="93" t="inlineStr">
        <is>
          <t>250ml</t>
        </is>
      </c>
      <c r="H10264" s="93" t="n">
        <v>3</v>
      </c>
      <c r="J10264" s="93" t="n">
        <v>200801</v>
      </c>
      <c r="L10264" s="93" t="n">
        <v>60000</v>
      </c>
      <c r="M10264" s="93" t="n">
        <v>45000</v>
      </c>
      <c r="N10264" s="93" t="n">
        <v>9240</v>
      </c>
      <c r="O10264" s="148" t="n">
        <v>54545.45454545454</v>
      </c>
      <c r="P10264" s="93" t="inlineStr">
        <is>
          <t>스타일쉐어토너250ml200801</t>
        </is>
      </c>
    </row>
    <row r="10265" customFormat="1" s="93">
      <c r="B10265" s="127" t="n">
        <v>44125</v>
      </c>
      <c r="C10265" s="93">
        <f>TEXT(B10265,"aaa")</f>
        <v/>
      </c>
      <c r="E10265" s="93" t="inlineStr">
        <is>
          <t>바디워시</t>
        </is>
      </c>
      <c r="F10265" s="5" t="inlineStr">
        <is>
          <t>아누아 CS</t>
        </is>
      </c>
      <c r="G10265" s="93" t="inlineStr">
        <is>
          <t>바디워시 500ml</t>
        </is>
      </c>
      <c r="H10265" s="93" t="n">
        <v>1</v>
      </c>
      <c r="J10265" s="93" t="n">
        <v>200801</v>
      </c>
      <c r="L10265" s="93" t="n">
        <v>0</v>
      </c>
      <c r="M10265" s="93" t="n">
        <v>0</v>
      </c>
      <c r="N10265" s="93" t="n">
        <v>4085</v>
      </c>
      <c r="O10265" s="148" t="n">
        <v>0</v>
      </c>
      <c r="P10265" s="93" t="inlineStr">
        <is>
          <t>아누아 CS바디워시바디워시 500ml200801</t>
        </is>
      </c>
    </row>
    <row r="10266" customFormat="1" s="93">
      <c r="B10266" s="127" t="n">
        <v>44125</v>
      </c>
      <c r="C10266" s="93">
        <f>TEXT(B10266,"aaa")</f>
        <v/>
      </c>
      <c r="E10266" s="93" t="inlineStr">
        <is>
          <t>토너</t>
        </is>
      </c>
      <c r="F10266" s="5" t="inlineStr">
        <is>
          <t>아누아 CS</t>
        </is>
      </c>
      <c r="G10266" s="93" t="inlineStr">
        <is>
          <t>250ml</t>
        </is>
      </c>
      <c r="H10266" s="93" t="n">
        <v>1</v>
      </c>
      <c r="J10266" s="93" t="n">
        <v>200801</v>
      </c>
      <c r="L10266" s="93" t="n">
        <v>0</v>
      </c>
      <c r="M10266" s="93" t="n">
        <v>0</v>
      </c>
      <c r="N10266" s="93" t="n">
        <v>3080</v>
      </c>
      <c r="O10266" s="148" t="n">
        <v>0</v>
      </c>
      <c r="P10266" s="93" t="inlineStr">
        <is>
          <t>아누아 CS토너250ml200801</t>
        </is>
      </c>
    </row>
    <row r="10267" customFormat="1" s="93">
      <c r="B10267" s="127" t="n">
        <v>44125</v>
      </c>
      <c r="C10267" s="93">
        <f>TEXT(B10267,"aaa")</f>
        <v/>
      </c>
      <c r="E10267" s="93" t="inlineStr">
        <is>
          <t>화장솜</t>
        </is>
      </c>
      <c r="F10267" s="5" t="inlineStr">
        <is>
          <t>아누아 CS</t>
        </is>
      </c>
      <c r="G10267" s="93" t="inlineStr">
        <is>
          <t>스킨팩 화장솜 60P</t>
        </is>
      </c>
      <c r="H10267" s="93" t="n">
        <v>1</v>
      </c>
      <c r="J10267" s="93" t="n">
        <v>200801</v>
      </c>
      <c r="L10267" s="93" t="n">
        <v>0</v>
      </c>
      <c r="M10267" s="93" t="n">
        <v>0</v>
      </c>
      <c r="N10267" s="93" t="n">
        <v>1110</v>
      </c>
      <c r="O10267" s="148" t="n">
        <v>0</v>
      </c>
      <c r="P10267" s="93" t="inlineStr">
        <is>
          <t>아누아 CS화장솜스킨팩 화장솜 60P200801</t>
        </is>
      </c>
    </row>
    <row r="10268" customFormat="1" s="93">
      <c r="B10268" s="127" t="n">
        <v>44125</v>
      </c>
      <c r="C10268" s="93">
        <f>TEXT(B10268,"aaa")</f>
        <v/>
      </c>
      <c r="E10268" s="93" t="inlineStr">
        <is>
          <t>앰플</t>
        </is>
      </c>
      <c r="F10268" s="5" t="inlineStr">
        <is>
          <t>아누아 CS</t>
        </is>
      </c>
      <c r="G10268" s="93" t="inlineStr">
        <is>
          <t>앰플 30ml</t>
        </is>
      </c>
      <c r="H10268" s="93" t="n">
        <v>1</v>
      </c>
      <c r="J10268" s="93" t="n">
        <v>200801</v>
      </c>
      <c r="L10268" s="93" t="n">
        <v>0</v>
      </c>
      <c r="M10268" s="93" t="n">
        <v>0</v>
      </c>
      <c r="N10268" s="93" t="n">
        <v>3397</v>
      </c>
      <c r="O10268" s="148" t="n">
        <v>0</v>
      </c>
      <c r="P10268" s="93" t="inlineStr">
        <is>
          <t>아누아 CS앰플앰플 30ml200801</t>
        </is>
      </c>
    </row>
    <row r="10269" customFormat="1" s="93">
      <c r="B10269" s="127" t="n">
        <v>44125</v>
      </c>
      <c r="C10269" s="93">
        <f>TEXT(B10269,"aaa")</f>
        <v/>
      </c>
      <c r="E10269" s="93" t="inlineStr">
        <is>
          <t>마스크팩</t>
        </is>
      </c>
      <c r="F10269" s="5" t="inlineStr">
        <is>
          <t>아누아 CS</t>
        </is>
      </c>
      <c r="G10269" s="93" t="inlineStr">
        <is>
          <t>마스크팩 10매</t>
        </is>
      </c>
      <c r="H10269" s="93" t="n">
        <v>1</v>
      </c>
      <c r="J10269" s="93" t="n">
        <v>200801</v>
      </c>
      <c r="L10269" s="93" t="n">
        <v>0</v>
      </c>
      <c r="M10269" s="93" t="n">
        <v>0</v>
      </c>
      <c r="N10269" s="93" t="n">
        <v>3970</v>
      </c>
      <c r="O10269" s="148" t="n">
        <v>0</v>
      </c>
      <c r="P10269" s="93" t="inlineStr">
        <is>
          <t>아누아 CS마스크팩마스크팩 10매200801</t>
        </is>
      </c>
    </row>
    <row r="10270" customFormat="1" s="93">
      <c r="B10270" s="127" t="n">
        <v>44125</v>
      </c>
      <c r="C10270" s="93">
        <f>TEXT(B10270,"aaa")</f>
        <v/>
      </c>
      <c r="E10270" s="93" t="inlineStr">
        <is>
          <t>선크림</t>
        </is>
      </c>
      <c r="F10270" s="5" t="inlineStr">
        <is>
          <t>아누아 CS</t>
        </is>
      </c>
      <c r="G10270" s="93" t="inlineStr">
        <is>
          <t>선크림 50ml</t>
        </is>
      </c>
      <c r="H10270" s="93" t="n">
        <v>1</v>
      </c>
      <c r="J10270" s="93" t="n">
        <v>200801</v>
      </c>
      <c r="L10270" s="93" t="n">
        <v>0</v>
      </c>
      <c r="M10270" s="93" t="n">
        <v>0</v>
      </c>
      <c r="N10270" s="93" t="n">
        <v>2345</v>
      </c>
      <c r="O10270" s="148" t="n">
        <v>0</v>
      </c>
      <c r="P10270" s="93" t="inlineStr">
        <is>
          <t>아누아 CS선크림선크림 50ml200801</t>
        </is>
      </c>
    </row>
    <row r="10271" customFormat="1" s="93">
      <c r="B10271" s="127" t="n">
        <v>44125</v>
      </c>
      <c r="C10271" s="93">
        <f>TEXT(B10271,"aaa")</f>
        <v/>
      </c>
      <c r="E10271" s="93" t="inlineStr">
        <is>
          <t>수딩크림</t>
        </is>
      </c>
      <c r="F10271" s="5" t="inlineStr">
        <is>
          <t>아누아 CS</t>
        </is>
      </c>
      <c r="G10271" s="93" t="inlineStr">
        <is>
          <t>수딩크림 100ml</t>
        </is>
      </c>
      <c r="H10271" s="93" t="n">
        <v>1</v>
      </c>
      <c r="J10271" s="93" t="n">
        <v>200801</v>
      </c>
      <c r="L10271" s="93" t="n">
        <v>0</v>
      </c>
      <c r="M10271" s="93" t="n">
        <v>0</v>
      </c>
      <c r="N10271" s="93" t="n">
        <v>3045</v>
      </c>
      <c r="O10271" s="148" t="n">
        <v>0</v>
      </c>
      <c r="P10271" s="93" t="inlineStr">
        <is>
          <t>아누아 CS수딩크림수딩크림 100ml200801</t>
        </is>
      </c>
    </row>
    <row r="10272" customFormat="1" s="93">
      <c r="B10272" s="127" t="n">
        <v>44125</v>
      </c>
      <c r="C10272" s="93">
        <f>TEXT(B10272,"aaa")</f>
        <v/>
      </c>
      <c r="E10272" s="93" t="inlineStr">
        <is>
          <t>클렌징폼</t>
        </is>
      </c>
      <c r="F10272" s="5" t="inlineStr">
        <is>
          <t>아누아 CS</t>
        </is>
      </c>
      <c r="G10272" s="93" t="inlineStr">
        <is>
          <t>클렌징폼 120ml</t>
        </is>
      </c>
      <c r="H10272" s="93" t="n">
        <v>1</v>
      </c>
      <c r="J10272" s="93" t="n">
        <v>200801</v>
      </c>
      <c r="L10272" s="93" t="n">
        <v>0</v>
      </c>
      <c r="M10272" s="93" t="n">
        <v>0</v>
      </c>
      <c r="N10272" s="93" t="n">
        <v>2750</v>
      </c>
      <c r="O10272" s="148" t="n">
        <v>0</v>
      </c>
      <c r="P10272" s="93" t="inlineStr">
        <is>
          <t>아누아 CS클렌징폼클렌징폼 120ml200801</t>
        </is>
      </c>
    </row>
    <row r="10273" customFormat="1" s="93">
      <c r="B10273" s="127" t="n">
        <v>44125</v>
      </c>
      <c r="C10273" s="93">
        <f>TEXT(B10273,"aaa")</f>
        <v/>
      </c>
      <c r="E10273" s="93" t="inlineStr">
        <is>
          <t>머드크림마스크</t>
        </is>
      </c>
      <c r="F10273" s="5" t="inlineStr">
        <is>
          <t>아누아 CS</t>
        </is>
      </c>
      <c r="G10273" s="93" t="inlineStr">
        <is>
          <t>머드크림마스크 100ml</t>
        </is>
      </c>
      <c r="H10273" s="93" t="n">
        <v>1</v>
      </c>
      <c r="J10273" s="93" t="n">
        <v>200801</v>
      </c>
      <c r="L10273" s="93" t="n">
        <v>0</v>
      </c>
      <c r="M10273" s="93" t="n">
        <v>0</v>
      </c>
      <c r="N10273" s="93" t="n">
        <v>1442</v>
      </c>
      <c r="O10273" s="148" t="n">
        <v>0</v>
      </c>
      <c r="P10273" s="93" t="inlineStr">
        <is>
          <t>아누아 CS머드크림마스크머드크림마스크 100ml200801</t>
        </is>
      </c>
    </row>
    <row r="10274" customFormat="1" s="93">
      <c r="B10274" s="127" t="n">
        <v>44125</v>
      </c>
      <c r="C10274" s="93">
        <f>TEXT(B10274,"aaa")</f>
        <v/>
      </c>
      <c r="E10274" s="93" t="inlineStr">
        <is>
          <t>선크림</t>
        </is>
      </c>
      <c r="F10274" s="5" t="inlineStr">
        <is>
          <t>카페24</t>
        </is>
      </c>
      <c r="G10274" s="93" t="inlineStr">
        <is>
          <t>선크림 50ml</t>
        </is>
      </c>
      <c r="H10274" s="93" t="n">
        <v>3</v>
      </c>
      <c r="J10274" s="93" t="n">
        <v>200801</v>
      </c>
      <c r="L10274" s="93" t="n">
        <v>60000</v>
      </c>
      <c r="M10274" s="93" t="n">
        <v>56490</v>
      </c>
      <c r="N10274" s="93" t="n">
        <v>7035</v>
      </c>
      <c r="O10274" s="148" t="n">
        <v>54545.45454545454</v>
      </c>
      <c r="P10274" s="93" t="inlineStr">
        <is>
          <t>카페24선크림선크림 50ml200801</t>
        </is>
      </c>
    </row>
    <row r="10275" customFormat="1" s="93">
      <c r="B10275" s="127" t="n">
        <v>44125</v>
      </c>
      <c r="C10275" s="93">
        <f>TEXT(B10275,"aaa")</f>
        <v/>
      </c>
      <c r="E10275" s="93" t="inlineStr">
        <is>
          <t>선크림</t>
        </is>
      </c>
      <c r="F10275" s="5" t="inlineStr">
        <is>
          <t>카페24</t>
        </is>
      </c>
      <c r="G10275" s="93" t="inlineStr">
        <is>
          <t>선크림 50ml  2set</t>
        </is>
      </c>
      <c r="H10275" s="93" t="n">
        <v>1</v>
      </c>
      <c r="J10275" s="93" t="n">
        <v>200801</v>
      </c>
      <c r="L10275" s="93" t="n">
        <v>35000</v>
      </c>
      <c r="M10275" s="93" t="n">
        <v>32952.5</v>
      </c>
      <c r="N10275" s="93" t="n">
        <v>4690</v>
      </c>
      <c r="O10275" s="148" t="n">
        <v>31818.18181818182</v>
      </c>
      <c r="P10275" s="93" t="inlineStr">
        <is>
          <t>카페24선크림선크림 50ml  2set200801</t>
        </is>
      </c>
    </row>
    <row r="10276" customFormat="1" s="93">
      <c r="B10276" s="127" t="n">
        <v>44125</v>
      </c>
      <c r="C10276" s="93">
        <f>TEXT(B10276,"aaa")</f>
        <v/>
      </c>
      <c r="E10276" s="93" t="inlineStr">
        <is>
          <t>어성초진정패키지</t>
        </is>
      </c>
      <c r="F10276" s="5" t="inlineStr">
        <is>
          <t>카페24</t>
        </is>
      </c>
      <c r="G10276" s="93" t="inlineStr">
        <is>
          <t>어성초 진정패키지세트</t>
        </is>
      </c>
      <c r="H10276" s="93" t="n">
        <v>3</v>
      </c>
      <c r="J10276" s="93" t="n">
        <v>200801</v>
      </c>
      <c r="L10276" s="93" t="n">
        <v>297000</v>
      </c>
      <c r="M10276" s="93" t="n">
        <v>279625.5</v>
      </c>
      <c r="N10276" s="93" t="n">
        <v>45411</v>
      </c>
      <c r="O10276" s="148" t="n">
        <v>270000</v>
      </c>
      <c r="P10276" s="93" t="inlineStr">
        <is>
          <t>카페24어성초진정패키지어성초 진정패키지세트200801</t>
        </is>
      </c>
    </row>
    <row r="10277" customFormat="1" s="93">
      <c r="B10277" s="127" t="n">
        <v>44125</v>
      </c>
      <c r="C10277" s="93">
        <f>TEXT(B10277,"aaa")</f>
        <v/>
      </c>
      <c r="E10277" s="93" t="inlineStr">
        <is>
          <t>수분 보충 세트</t>
        </is>
      </c>
      <c r="F10277" s="5" t="inlineStr">
        <is>
          <t>카페24</t>
        </is>
      </c>
      <c r="G10277" s="93" t="inlineStr">
        <is>
          <t>[20/09/28 부터] 어성초 77 토너 250ml + 어성초 70 로션 200ml -30%</t>
        </is>
      </c>
      <c r="H10277" s="93" t="n">
        <v>7</v>
      </c>
      <c r="J10277" s="93" t="n">
        <v>200801</v>
      </c>
      <c r="L10277" s="93" t="n">
        <v>259700</v>
      </c>
      <c r="M10277" s="93" t="n">
        <v>244507.55</v>
      </c>
      <c r="N10277" s="93" t="n">
        <v>51926</v>
      </c>
      <c r="O10277" s="148" t="n">
        <v>236090.9090909091</v>
      </c>
      <c r="P10277" s="93" t="inlineStr">
        <is>
          <t>카페24수분 보충 세트[20/09/28 부터] 어성초 77 토너 250ml + 어성초 70 로션 200ml -30%200801</t>
        </is>
      </c>
    </row>
    <row r="10278" customFormat="1" s="93">
      <c r="B10278" s="127" t="n">
        <v>44125</v>
      </c>
      <c r="C10278" s="93">
        <f>TEXT(B10278,"aaa")</f>
        <v/>
      </c>
      <c r="E10278" s="93" t="inlineStr">
        <is>
          <t>로션</t>
        </is>
      </c>
      <c r="F10278" s="5" t="inlineStr">
        <is>
          <t>카페24</t>
        </is>
      </c>
      <c r="G10278" s="93" t="inlineStr">
        <is>
          <t>어성초 70 데일리 릴리프 로션 1개 -20% off</t>
        </is>
      </c>
      <c r="H10278" s="93" t="n">
        <v>1</v>
      </c>
      <c r="J10278" s="93" t="n">
        <v>200801</v>
      </c>
      <c r="L10278" s="93" t="n">
        <v>22400</v>
      </c>
      <c r="M10278" s="93" t="n">
        <v>21089.6</v>
      </c>
      <c r="N10278" s="93" t="n">
        <v>4338</v>
      </c>
      <c r="O10278" s="148" t="n">
        <v>20363.63636363636</v>
      </c>
      <c r="P10278" s="93" t="inlineStr">
        <is>
          <t>카페24로션어성초 70 데일리 릴리프 로션 1개 -20% off200801</t>
        </is>
      </c>
    </row>
    <row r="10279" customFormat="1" s="93">
      <c r="B10279" s="127" t="n">
        <v>44125</v>
      </c>
      <c r="C10279" s="93">
        <f>TEXT(B10279,"aaa")</f>
        <v/>
      </c>
      <c r="E10279" s="93" t="inlineStr">
        <is>
          <t>머드크림마스크</t>
        </is>
      </c>
      <c r="F10279" s="5" t="inlineStr">
        <is>
          <t>카페24</t>
        </is>
      </c>
      <c r="G10279" s="93" t="inlineStr">
        <is>
          <t>머드크림마스크 100ml</t>
        </is>
      </c>
      <c r="H10279" s="93" t="n">
        <v>46</v>
      </c>
      <c r="J10279" s="93" t="n">
        <v>200801</v>
      </c>
      <c r="L10279" s="93" t="n">
        <v>920000</v>
      </c>
      <c r="M10279" s="93" t="n">
        <v>866180</v>
      </c>
      <c r="N10279" s="93" t="n">
        <v>66332</v>
      </c>
      <c r="O10279" s="148" t="n">
        <v>836363.6363636364</v>
      </c>
      <c r="P10279" s="93" t="inlineStr">
        <is>
          <t>카페24머드크림마스크머드크림마스크 100ml200801</t>
        </is>
      </c>
    </row>
    <row r="10280" customFormat="1" s="93">
      <c r="B10280" s="127" t="n">
        <v>44125</v>
      </c>
      <c r="C10280" s="93">
        <f>TEXT(B10280,"aaa")</f>
        <v/>
      </c>
      <c r="E10280" s="93" t="inlineStr">
        <is>
          <t>머드크림마스크</t>
        </is>
      </c>
      <c r="F10280" s="5" t="inlineStr">
        <is>
          <t>카페24</t>
        </is>
      </c>
      <c r="G10280" s="93" t="inlineStr">
        <is>
          <t>머드크림마스크 100ml 2set</t>
        </is>
      </c>
      <c r="H10280" s="93" t="n">
        <v>16</v>
      </c>
      <c r="J10280" s="93" t="n">
        <v>200801</v>
      </c>
      <c r="L10280" s="93" t="n">
        <v>560000</v>
      </c>
      <c r="M10280" s="93" t="n">
        <v>527240</v>
      </c>
      <c r="N10280" s="93" t="n">
        <v>46144</v>
      </c>
      <c r="O10280" s="148" t="n">
        <v>509090.9090909091</v>
      </c>
      <c r="P10280" s="93" t="inlineStr">
        <is>
          <t>카페24머드크림마스크머드크림마스크 100ml 2set200801</t>
        </is>
      </c>
    </row>
    <row r="10281" customFormat="1" s="93">
      <c r="B10281" s="127" t="n">
        <v>44125</v>
      </c>
      <c r="C10281" s="93">
        <f>TEXT(B10281,"aaa")</f>
        <v/>
      </c>
      <c r="E10281" s="93" t="inlineStr">
        <is>
          <t>마스크팩</t>
        </is>
      </c>
      <c r="F10281" s="5" t="inlineStr">
        <is>
          <t>카페24</t>
        </is>
      </c>
      <c r="G10281" s="93" t="inlineStr">
        <is>
          <t>마스크팩 10매</t>
        </is>
      </c>
      <c r="H10281" s="93" t="n">
        <v>2</v>
      </c>
      <c r="J10281" s="93" t="n">
        <v>200801</v>
      </c>
      <c r="L10281" s="93" t="n">
        <v>40000</v>
      </c>
      <c r="M10281" s="93" t="n">
        <v>37660</v>
      </c>
      <c r="N10281" s="93" t="n">
        <v>7940</v>
      </c>
      <c r="O10281" s="148" t="n">
        <v>36363.63636363636</v>
      </c>
      <c r="P10281" s="93" t="inlineStr">
        <is>
          <t>카페24마스크팩마스크팩 10매200801</t>
        </is>
      </c>
    </row>
    <row r="10282" customFormat="1" s="93">
      <c r="B10282" s="127" t="n">
        <v>44125</v>
      </c>
      <c r="C10282" s="93">
        <f>TEXT(B10282,"aaa")</f>
        <v/>
      </c>
      <c r="E10282" s="93" t="inlineStr">
        <is>
          <t>토너</t>
        </is>
      </c>
      <c r="F10282" s="5" t="inlineStr">
        <is>
          <t>카페24</t>
        </is>
      </c>
      <c r="G10282" s="93" t="inlineStr">
        <is>
          <t>250ml</t>
        </is>
      </c>
      <c r="H10282" s="93" t="n">
        <v>42</v>
      </c>
      <c r="J10282" s="93" t="n">
        <v>200801</v>
      </c>
      <c r="L10282" s="93" t="n">
        <v>840000</v>
      </c>
      <c r="M10282" s="93" t="n">
        <v>790860</v>
      </c>
      <c r="N10282" s="93" t="n">
        <v>129360</v>
      </c>
      <c r="O10282" s="148" t="n">
        <v>763636.3636363635</v>
      </c>
      <c r="P10282" s="93" t="inlineStr">
        <is>
          <t>카페24토너250ml200801</t>
        </is>
      </c>
    </row>
    <row r="10283" customFormat="1" s="93">
      <c r="B10283" s="127" t="n">
        <v>44125</v>
      </c>
      <c r="C10283" s="93">
        <f>TEXT(B10283,"aaa")</f>
        <v/>
      </c>
      <c r="E10283" s="93" t="inlineStr">
        <is>
          <t>토너</t>
        </is>
      </c>
      <c r="F10283" s="5" t="inlineStr">
        <is>
          <t>카페24</t>
        </is>
      </c>
      <c r="G10283" s="93" t="inlineStr">
        <is>
          <t>250ml 2set</t>
        </is>
      </c>
      <c r="H10283" s="93" t="n">
        <v>17</v>
      </c>
      <c r="J10283" s="93" t="n">
        <v>200801</v>
      </c>
      <c r="L10283" s="93" t="n">
        <v>595000</v>
      </c>
      <c r="M10283" s="93" t="n">
        <v>560192.5</v>
      </c>
      <c r="N10283" s="93" t="n">
        <v>104720</v>
      </c>
      <c r="O10283" s="148" t="n">
        <v>540909.0909090908</v>
      </c>
      <c r="P10283" s="93" t="inlineStr">
        <is>
          <t>카페24토너250ml 2set200801</t>
        </is>
      </c>
    </row>
    <row r="10284" customFormat="1" s="93">
      <c r="B10284" s="127" t="n">
        <v>44125</v>
      </c>
      <c r="C10284" s="93">
        <f>TEXT(B10284,"aaa")</f>
        <v/>
      </c>
      <c r="E10284" s="93" t="inlineStr">
        <is>
          <t>토너</t>
        </is>
      </c>
      <c r="F10284" s="5" t="inlineStr">
        <is>
          <t>카페24</t>
        </is>
      </c>
      <c r="G10284" s="93" t="inlineStr">
        <is>
          <t>500ml</t>
        </is>
      </c>
      <c r="H10284" s="93" t="n">
        <v>59</v>
      </c>
      <c r="J10284" s="93" t="n">
        <v>200801</v>
      </c>
      <c r="L10284" s="93" t="n">
        <v>1947000</v>
      </c>
      <c r="M10284" s="93" t="n">
        <v>1833100.5</v>
      </c>
      <c r="N10284" s="93" t="n">
        <v>255470</v>
      </c>
      <c r="O10284" s="148" t="n">
        <v>1770000</v>
      </c>
      <c r="P10284" s="93" t="inlineStr">
        <is>
          <t>카페24토너500ml200801</t>
        </is>
      </c>
    </row>
    <row r="10285" customFormat="1" s="93">
      <c r="B10285" s="127" t="n">
        <v>44125</v>
      </c>
      <c r="C10285" s="93">
        <f>TEXT(B10285,"aaa")</f>
        <v/>
      </c>
      <c r="E10285" s="93" t="inlineStr">
        <is>
          <t>토너</t>
        </is>
      </c>
      <c r="F10285" s="5" t="inlineStr">
        <is>
          <t>카페24</t>
        </is>
      </c>
      <c r="G10285" s="93" t="inlineStr">
        <is>
          <t>스킨팩 화장솜 60P</t>
        </is>
      </c>
      <c r="H10285" s="93" t="n">
        <v>24</v>
      </c>
      <c r="J10285" s="93" t="n">
        <v>200801</v>
      </c>
      <c r="L10285" s="93" t="n">
        <v>72000</v>
      </c>
      <c r="M10285" s="93" t="n">
        <v>67788</v>
      </c>
      <c r="N10285" s="93" t="n">
        <v>26640</v>
      </c>
      <c r="O10285" s="148" t="n">
        <v>65454.54545454545</v>
      </c>
      <c r="P10285" s="93" t="inlineStr">
        <is>
          <t>카페24토너스킨팩 화장솜 60P200801</t>
        </is>
      </c>
    </row>
    <row r="10286" customFormat="1" s="93">
      <c r="B10286" s="127" t="n">
        <v>44125</v>
      </c>
      <c r="C10286" s="93">
        <f>TEXT(B10286,"aaa")</f>
        <v/>
      </c>
      <c r="E10286" s="93" t="inlineStr">
        <is>
          <t>앰플</t>
        </is>
      </c>
      <c r="F10286" s="5" t="inlineStr">
        <is>
          <t>카페24</t>
        </is>
      </c>
      <c r="G10286" s="93" t="inlineStr">
        <is>
          <t>앰플 30ml</t>
        </is>
      </c>
      <c r="H10286" s="93" t="n">
        <v>11</v>
      </c>
      <c r="J10286" s="93" t="n">
        <v>200801</v>
      </c>
      <c r="L10286" s="93" t="n">
        <v>308000</v>
      </c>
      <c r="M10286" s="93" t="n">
        <v>289982</v>
      </c>
      <c r="N10286" s="93" t="n">
        <v>37367</v>
      </c>
      <c r="O10286" s="148" t="n">
        <v>280000</v>
      </c>
      <c r="P10286" s="93" t="inlineStr">
        <is>
          <t>카페24앰플앰플 30ml200801</t>
        </is>
      </c>
    </row>
    <row r="10287" customFormat="1" s="93">
      <c r="B10287" s="127" t="n">
        <v>44125</v>
      </c>
      <c r="C10287" s="93">
        <f>TEXT(B10287,"aaa")</f>
        <v/>
      </c>
      <c r="E10287" s="93" t="inlineStr">
        <is>
          <t>앰플</t>
        </is>
      </c>
      <c r="F10287" s="5" t="inlineStr">
        <is>
          <t>카페24</t>
        </is>
      </c>
      <c r="G10287" s="93" t="inlineStr">
        <is>
          <t>앰플 30ml  2set</t>
        </is>
      </c>
      <c r="H10287" s="93" t="n">
        <v>1</v>
      </c>
      <c r="J10287" s="93" t="n">
        <v>200801</v>
      </c>
      <c r="L10287" s="93" t="n">
        <v>48000</v>
      </c>
      <c r="M10287" s="93" t="n">
        <v>45192</v>
      </c>
      <c r="N10287" s="93" t="n">
        <v>6794</v>
      </c>
      <c r="O10287" s="148" t="n">
        <v>43636.36363636363</v>
      </c>
      <c r="P10287" s="93" t="inlineStr">
        <is>
          <t>카페24앰플앰플 30ml  2set200801</t>
        </is>
      </c>
    </row>
    <row r="10288" customFormat="1" s="93">
      <c r="B10288" s="127" t="n">
        <v>44125</v>
      </c>
      <c r="C10288" s="93">
        <f>TEXT(B10288,"aaa")</f>
        <v/>
      </c>
      <c r="E10288" s="93" t="inlineStr">
        <is>
          <t>수딩크림</t>
        </is>
      </c>
      <c r="F10288" s="5" t="inlineStr">
        <is>
          <t>카페24</t>
        </is>
      </c>
      <c r="G10288" s="93" t="inlineStr">
        <is>
          <t>수딩크림 100ml</t>
        </is>
      </c>
      <c r="H10288" s="93" t="n">
        <v>5</v>
      </c>
      <c r="J10288" s="93" t="n">
        <v>200801</v>
      </c>
      <c r="L10288" s="93" t="n">
        <v>190000</v>
      </c>
      <c r="M10288" s="93" t="n">
        <v>178885</v>
      </c>
      <c r="N10288" s="93" t="n">
        <v>15225</v>
      </c>
      <c r="O10288" s="148" t="n">
        <v>172727.2727272727</v>
      </c>
      <c r="P10288" s="93" t="inlineStr">
        <is>
          <t>카페24수딩크림수딩크림 100ml200801</t>
        </is>
      </c>
    </row>
    <row r="10289" customFormat="1" s="93">
      <c r="B10289" s="127" t="n">
        <v>44125</v>
      </c>
      <c r="C10289" s="93">
        <f>TEXT(B10289,"aaa")</f>
        <v/>
      </c>
      <c r="E10289" s="93" t="inlineStr">
        <is>
          <t>클렌징폼</t>
        </is>
      </c>
      <c r="F10289" s="5" t="inlineStr">
        <is>
          <t>카페24</t>
        </is>
      </c>
      <c r="G10289" s="93" t="inlineStr">
        <is>
          <t>클렌징폼 120ml</t>
        </is>
      </c>
      <c r="H10289" s="93" t="n">
        <v>6</v>
      </c>
      <c r="J10289" s="93" t="n">
        <v>200801</v>
      </c>
      <c r="L10289" s="93" t="n">
        <v>78000</v>
      </c>
      <c r="M10289" s="93" t="n">
        <v>73437</v>
      </c>
      <c r="N10289" s="93" t="n">
        <v>16500</v>
      </c>
      <c r="O10289" s="148" t="n">
        <v>70909.0909090909</v>
      </c>
      <c r="P10289" s="93" t="inlineStr">
        <is>
          <t>카페24클렌징폼클렌징폼 120ml200801</t>
        </is>
      </c>
    </row>
    <row r="10290" customFormat="1" s="93">
      <c r="B10290" s="127" t="n">
        <v>44125</v>
      </c>
      <c r="C10290" s="93">
        <f>TEXT(B10290,"aaa")</f>
        <v/>
      </c>
      <c r="E10290" s="93" t="inlineStr">
        <is>
          <t>클렌징폼</t>
        </is>
      </c>
      <c r="F10290" s="5" t="inlineStr">
        <is>
          <t>카페24</t>
        </is>
      </c>
      <c r="G10290" s="93" t="inlineStr">
        <is>
          <t>클렌징폼 120ml 2set</t>
        </is>
      </c>
      <c r="H10290" s="93" t="n">
        <v>2</v>
      </c>
      <c r="J10290" s="93" t="n">
        <v>200801</v>
      </c>
      <c r="L10290" s="93" t="n">
        <v>48000</v>
      </c>
      <c r="M10290" s="93" t="n">
        <v>45192</v>
      </c>
      <c r="N10290" s="93" t="n">
        <v>4920</v>
      </c>
      <c r="O10290" s="148" t="n">
        <v>43636.36363636363</v>
      </c>
      <c r="P10290" s="93" t="inlineStr">
        <is>
          <t>카페24클렌징폼클렌징폼 120ml 2set200801</t>
        </is>
      </c>
    </row>
    <row r="10291" customFormat="1" s="93">
      <c r="B10291" s="127" t="n">
        <v>44125</v>
      </c>
      <c r="C10291" s="93">
        <f>TEXT(B10291,"aaa")</f>
        <v/>
      </c>
      <c r="E10291" s="93" t="inlineStr">
        <is>
          <t>클렌징폼</t>
        </is>
      </c>
      <c r="F10291" s="5" t="inlineStr">
        <is>
          <t>카페24</t>
        </is>
      </c>
      <c r="G10291" s="93" t="inlineStr">
        <is>
          <t>클렌징폼 120ml 3set</t>
        </is>
      </c>
      <c r="H10291" s="93" t="n">
        <v>1</v>
      </c>
      <c r="J10291" s="93" t="n">
        <v>200801</v>
      </c>
      <c r="L10291" s="93" t="n">
        <v>33000</v>
      </c>
      <c r="M10291" s="93" t="n">
        <v>31069.5</v>
      </c>
      <c r="N10291" s="93" t="n">
        <v>3690</v>
      </c>
      <c r="O10291" s="148" t="n">
        <v>30000</v>
      </c>
      <c r="P10291" s="93" t="inlineStr">
        <is>
          <t>카페24클렌징폼클렌징폼 120ml 3set200801</t>
        </is>
      </c>
    </row>
    <row r="10292" customFormat="1" s="93">
      <c r="B10292" s="127" t="n">
        <v>44125</v>
      </c>
      <c r="C10292" s="93">
        <f>TEXT(B10292,"aaa")</f>
        <v/>
      </c>
      <c r="E10292" s="93" t="inlineStr">
        <is>
          <t>바디워시</t>
        </is>
      </c>
      <c r="F10292" s="5" t="inlineStr">
        <is>
          <t>카페24</t>
        </is>
      </c>
      <c r="G10292" s="93" t="inlineStr">
        <is>
          <t>바디워시 1개 -30% off</t>
        </is>
      </c>
      <c r="H10292" s="93" t="n">
        <v>2</v>
      </c>
      <c r="J10292" s="93" t="n">
        <v>200801</v>
      </c>
      <c r="L10292" s="93" t="n">
        <v>36400</v>
      </c>
      <c r="M10292" s="93" t="n">
        <v>34270.6</v>
      </c>
      <c r="N10292" s="93" t="n">
        <v>8170</v>
      </c>
      <c r="O10292" s="148" t="n">
        <v>33090.90909090909</v>
      </c>
      <c r="P10292" s="93" t="inlineStr">
        <is>
          <t>카페24바디워시바디워시 1개 -30% off200801</t>
        </is>
      </c>
    </row>
    <row r="10293" customFormat="1" s="93">
      <c r="B10293" s="127" t="n">
        <v>44126</v>
      </c>
      <c r="C10293" s="93">
        <f>TEXT(B10293,"aaa")</f>
        <v/>
      </c>
      <c r="E10293" s="93" t="inlineStr">
        <is>
          <t>토너</t>
        </is>
      </c>
      <c r="F10293" s="5" t="inlineStr">
        <is>
          <t>W컨셉</t>
        </is>
      </c>
      <c r="G10293" s="93" t="inlineStr">
        <is>
          <t>250ml 2set</t>
        </is>
      </c>
      <c r="H10293" s="93" t="n">
        <v>7</v>
      </c>
      <c r="J10293" s="93" t="n">
        <v>200801</v>
      </c>
      <c r="L10293" s="93" t="n">
        <v>245000</v>
      </c>
      <c r="M10293" s="93" t="n">
        <v>176400</v>
      </c>
      <c r="N10293" s="93" t="n">
        <v>43120</v>
      </c>
      <c r="O10293" s="148" t="n">
        <v>222727.2727272727</v>
      </c>
      <c r="P10293" s="93" t="inlineStr">
        <is>
          <t>W컨셉토너250ml 2set200801</t>
        </is>
      </c>
    </row>
    <row r="10294" customFormat="1" s="93">
      <c r="B10294" s="127" t="n">
        <v>44126</v>
      </c>
      <c r="C10294" s="93">
        <f>TEXT(B10294,"aaa")</f>
        <v/>
      </c>
      <c r="E10294" s="93" t="inlineStr">
        <is>
          <t>토너</t>
        </is>
      </c>
      <c r="F10294" s="5" t="inlineStr">
        <is>
          <t>스타일쉐어</t>
        </is>
      </c>
      <c r="G10294" s="93" t="inlineStr">
        <is>
          <t>250ml</t>
        </is>
      </c>
      <c r="H10294" s="93" t="n">
        <v>1</v>
      </c>
      <c r="J10294" s="93" t="n">
        <v>200801</v>
      </c>
      <c r="L10294" s="93" t="n">
        <v>20000</v>
      </c>
      <c r="M10294" s="93" t="n">
        <v>15000</v>
      </c>
      <c r="N10294" s="93" t="n">
        <v>3080</v>
      </c>
      <c r="O10294" s="148" t="n">
        <v>18181.81818181818</v>
      </c>
      <c r="P10294" s="93" t="inlineStr">
        <is>
          <t>스타일쉐어토너250ml200801</t>
        </is>
      </c>
    </row>
    <row r="10295" customFormat="1" s="93">
      <c r="B10295" s="127" t="n">
        <v>44126</v>
      </c>
      <c r="C10295" s="93">
        <f>TEXT(B10295,"aaa")</f>
        <v/>
      </c>
      <c r="E10295" s="93" t="inlineStr">
        <is>
          <t>토너</t>
        </is>
      </c>
      <c r="F10295" s="5" t="inlineStr">
        <is>
          <t>글로우데이즈 시코르</t>
        </is>
      </c>
      <c r="G10295" s="93" t="inlineStr">
        <is>
          <t>토너=250ml</t>
        </is>
      </c>
      <c r="H10295" s="93" t="n">
        <v>20</v>
      </c>
      <c r="J10295" s="93" t="n">
        <v>200801</v>
      </c>
      <c r="L10295" s="93" t="n">
        <v>225000</v>
      </c>
      <c r="M10295" s="93" t="n">
        <v>225000</v>
      </c>
      <c r="N10295" s="93" t="n">
        <v>61600</v>
      </c>
      <c r="O10295" s="148" t="n">
        <v>204545.4545454545</v>
      </c>
      <c r="P10295" s="93" t="inlineStr">
        <is>
          <t>글로우데이즈 시코르토너토너=250ml200801</t>
        </is>
      </c>
    </row>
    <row r="10296" customFormat="1" s="93">
      <c r="B10296" s="127" t="n">
        <v>44126</v>
      </c>
      <c r="C10296" s="93">
        <f>TEXT(B10296,"aaa")</f>
        <v/>
      </c>
      <c r="E10296" s="93" t="inlineStr">
        <is>
          <t>앰플</t>
        </is>
      </c>
      <c r="F10296" s="5" t="inlineStr">
        <is>
          <t>글로우데이즈 시코르</t>
        </is>
      </c>
      <c r="G10296" s="93" t="inlineStr">
        <is>
          <t>앰플=앰플 30ml</t>
        </is>
      </c>
      <c r="H10296" s="93" t="n">
        <v>20</v>
      </c>
      <c r="J10296" s="93" t="n">
        <v>200801</v>
      </c>
      <c r="L10296" s="93" t="n">
        <v>297000</v>
      </c>
      <c r="M10296" s="93" t="n">
        <v>297000</v>
      </c>
      <c r="N10296" s="93" t="n">
        <v>67940</v>
      </c>
      <c r="O10296" s="148" t="n">
        <v>270000</v>
      </c>
      <c r="P10296" s="93" t="inlineStr">
        <is>
          <t>글로우데이즈 시코르앰플앰플=앰플 30ml200801</t>
        </is>
      </c>
    </row>
    <row r="10297" customFormat="1" s="93">
      <c r="B10297" s="127" t="n">
        <v>44126</v>
      </c>
      <c r="C10297" s="93">
        <f>TEXT(B10297,"aaa")</f>
        <v/>
      </c>
      <c r="E10297" s="93" t="inlineStr">
        <is>
          <t>마스크팩</t>
        </is>
      </c>
      <c r="F10297" s="5" t="inlineStr">
        <is>
          <t>글로우데이즈 시코르</t>
        </is>
      </c>
      <c r="G10297" s="93" t="inlineStr">
        <is>
          <t>마스크팩=마스크팩 10매</t>
        </is>
      </c>
      <c r="H10297" s="93" t="n">
        <v>8</v>
      </c>
      <c r="J10297" s="93" t="n">
        <v>200801</v>
      </c>
      <c r="L10297" s="93" t="n">
        <v>144000</v>
      </c>
      <c r="M10297" s="93" t="n">
        <v>144000</v>
      </c>
      <c r="N10297" s="93" t="n">
        <v>31760</v>
      </c>
      <c r="O10297" s="148" t="n">
        <v>130909.0909090909</v>
      </c>
      <c r="P10297" s="93" t="inlineStr">
        <is>
          <t>글로우데이즈 시코르마스크팩마스크팩=마스크팩 10매200801</t>
        </is>
      </c>
    </row>
    <row r="10298" customFormat="1" s="93">
      <c r="B10298" s="127" t="n">
        <v>44126</v>
      </c>
      <c r="C10298" s="93">
        <f>TEXT(B10298,"aaa")</f>
        <v/>
      </c>
      <c r="E10298" s="93" t="inlineStr">
        <is>
          <t>선크림</t>
        </is>
      </c>
      <c r="F10298" s="5" t="inlineStr">
        <is>
          <t>글로우데이즈 시코르</t>
        </is>
      </c>
      <c r="G10298" s="93" t="inlineStr">
        <is>
          <t>선크림=선크림 50ml</t>
        </is>
      </c>
      <c r="H10298" s="93" t="n">
        <v>10</v>
      </c>
      <c r="J10298" s="93" t="n">
        <v>200801</v>
      </c>
      <c r="L10298" s="93" t="n">
        <v>112500</v>
      </c>
      <c r="M10298" s="93" t="n">
        <v>112500</v>
      </c>
      <c r="N10298" s="93" t="n">
        <v>23450</v>
      </c>
      <c r="O10298" s="148" t="n">
        <v>102272.7272727273</v>
      </c>
      <c r="P10298" s="93" t="inlineStr">
        <is>
          <t>글로우데이즈 시코르선크림선크림=선크림 50ml200801</t>
        </is>
      </c>
    </row>
    <row r="10299" customFormat="1" s="93">
      <c r="B10299" s="127" t="n">
        <v>44126</v>
      </c>
      <c r="C10299" s="93">
        <f>TEXT(B10299,"aaa")</f>
        <v/>
      </c>
      <c r="E10299" s="93" t="inlineStr">
        <is>
          <t>클렌징폼</t>
        </is>
      </c>
      <c r="F10299" s="5" t="inlineStr">
        <is>
          <t>글로우데이즈 시코르</t>
        </is>
      </c>
      <c r="G10299" s="93" t="inlineStr">
        <is>
          <t>클렌징폼=클렌징폼 120ml</t>
        </is>
      </c>
      <c r="H10299" s="93" t="n">
        <v>20</v>
      </c>
      <c r="J10299" s="93" t="n">
        <v>200801</v>
      </c>
      <c r="L10299" s="93" t="n">
        <v>144000</v>
      </c>
      <c r="M10299" s="93" t="n">
        <v>144000</v>
      </c>
      <c r="N10299" s="93" t="n">
        <v>55000</v>
      </c>
      <c r="O10299" s="148" t="n">
        <v>130909.0909090909</v>
      </c>
      <c r="P10299" s="93" t="inlineStr">
        <is>
          <t>글로우데이즈 시코르클렌징폼클렌징폼=클렌징폼 120ml200801</t>
        </is>
      </c>
    </row>
    <row r="10300" customFormat="1" s="93">
      <c r="B10300" s="127" t="n">
        <v>44126</v>
      </c>
      <c r="C10300" s="93">
        <f>TEXT(B10300,"aaa")</f>
        <v/>
      </c>
      <c r="E10300" s="93" t="inlineStr">
        <is>
          <t>선크림</t>
        </is>
      </c>
      <c r="F10300" s="5" t="inlineStr">
        <is>
          <t>카페24</t>
        </is>
      </c>
      <c r="G10300" s="93" t="inlineStr">
        <is>
          <t>선크림 50ml</t>
        </is>
      </c>
      <c r="H10300" s="93" t="n">
        <v>5</v>
      </c>
      <c r="J10300" s="93" t="n">
        <v>200801</v>
      </c>
      <c r="L10300" s="93" t="n">
        <v>100000</v>
      </c>
      <c r="M10300" s="93" t="n">
        <v>94150</v>
      </c>
      <c r="N10300" s="93" t="n">
        <v>11725</v>
      </c>
      <c r="O10300" s="148" t="n">
        <v>90909.0909090909</v>
      </c>
      <c r="P10300" s="93" t="inlineStr">
        <is>
          <t>카페24선크림선크림 50ml200801</t>
        </is>
      </c>
    </row>
    <row r="10301" customFormat="1" s="93">
      <c r="B10301" s="127" t="n">
        <v>44126</v>
      </c>
      <c r="C10301" s="93">
        <f>TEXT(B10301,"aaa")</f>
        <v/>
      </c>
      <c r="E10301" s="93" t="inlineStr">
        <is>
          <t>선크림</t>
        </is>
      </c>
      <c r="F10301" s="5" t="inlineStr">
        <is>
          <t>카페24</t>
        </is>
      </c>
      <c r="G10301" s="93" t="inlineStr">
        <is>
          <t>선크림 50ml  2set</t>
        </is>
      </c>
      <c r="H10301" s="93" t="n">
        <v>1</v>
      </c>
      <c r="J10301" s="93" t="n">
        <v>200801</v>
      </c>
      <c r="L10301" s="93" t="n">
        <v>35000</v>
      </c>
      <c r="M10301" s="93" t="n">
        <v>32952.5</v>
      </c>
      <c r="N10301" s="93" t="n">
        <v>4690</v>
      </c>
      <c r="O10301" s="148" t="n">
        <v>31818.18181818182</v>
      </c>
      <c r="P10301" s="93" t="inlineStr">
        <is>
          <t>카페24선크림선크림 50ml  2set200801</t>
        </is>
      </c>
    </row>
    <row r="10302" customFormat="1" s="93">
      <c r="B10302" s="127" t="n">
        <v>44126</v>
      </c>
      <c r="C10302" s="93">
        <f>TEXT(B10302,"aaa")</f>
        <v/>
      </c>
      <c r="E10302" s="93" t="inlineStr">
        <is>
          <t>머드크림마스크</t>
        </is>
      </c>
      <c r="F10302" s="5" t="inlineStr">
        <is>
          <t>카페24</t>
        </is>
      </c>
      <c r="G10302" s="93" t="inlineStr">
        <is>
          <t>머드크림마스크 100ml</t>
        </is>
      </c>
      <c r="H10302" s="93" t="n">
        <v>27</v>
      </c>
      <c r="J10302" s="93" t="n">
        <v>200801</v>
      </c>
      <c r="L10302" s="93" t="n">
        <v>540000</v>
      </c>
      <c r="M10302" s="93" t="n">
        <v>508410</v>
      </c>
      <c r="N10302" s="93" t="n">
        <v>38934</v>
      </c>
      <c r="O10302" s="148" t="n">
        <v>490909.0909090909</v>
      </c>
      <c r="P10302" s="93" t="inlineStr">
        <is>
          <t>카페24머드크림마스크머드크림마스크 100ml200801</t>
        </is>
      </c>
    </row>
    <row r="10303" customFormat="1" s="93">
      <c r="B10303" s="127" t="n">
        <v>44126</v>
      </c>
      <c r="C10303" s="93">
        <f>TEXT(B10303,"aaa")</f>
        <v/>
      </c>
      <c r="E10303" s="93" t="inlineStr">
        <is>
          <t>머드크림마스크</t>
        </is>
      </c>
      <c r="F10303" s="5" t="inlineStr">
        <is>
          <t>카페24</t>
        </is>
      </c>
      <c r="G10303" s="93" t="inlineStr">
        <is>
          <t>머드크림마스크 100ml 2set</t>
        </is>
      </c>
      <c r="H10303" s="93" t="n">
        <v>4</v>
      </c>
      <c r="J10303" s="93" t="n">
        <v>200801</v>
      </c>
      <c r="L10303" s="93" t="n">
        <v>140000</v>
      </c>
      <c r="M10303" s="93" t="n">
        <v>131810</v>
      </c>
      <c r="N10303" s="93" t="n">
        <v>11536</v>
      </c>
      <c r="O10303" s="148" t="n">
        <v>127272.7272727273</v>
      </c>
      <c r="P10303" s="93" t="inlineStr">
        <is>
          <t>카페24머드크림마스크머드크림마스크 100ml 2set200801</t>
        </is>
      </c>
    </row>
    <row r="10304" customFormat="1" s="93">
      <c r="B10304" s="127" t="n">
        <v>44126</v>
      </c>
      <c r="C10304" s="93">
        <f>TEXT(B10304,"aaa")</f>
        <v/>
      </c>
      <c r="E10304" s="93" t="inlineStr">
        <is>
          <t>마스크팩</t>
        </is>
      </c>
      <c r="F10304" s="5" t="inlineStr">
        <is>
          <t>카페24</t>
        </is>
      </c>
      <c r="G10304" s="93" t="inlineStr">
        <is>
          <t>마스크팩 1매</t>
        </is>
      </c>
      <c r="H10304" s="93" t="n">
        <v>9</v>
      </c>
      <c r="J10304" s="93" t="n">
        <v>200801</v>
      </c>
      <c r="L10304" s="93" t="n">
        <v>36000</v>
      </c>
      <c r="M10304" s="93" t="n">
        <v>33894</v>
      </c>
      <c r="N10304" s="93" t="n">
        <v>3573</v>
      </c>
      <c r="O10304" s="148" t="n">
        <v>32727.27272727272</v>
      </c>
      <c r="P10304" s="93" t="inlineStr">
        <is>
          <t>카페24마스크팩마스크팩 1매200801</t>
        </is>
      </c>
    </row>
    <row r="10305" customFormat="1" s="93">
      <c r="B10305" s="127" t="n">
        <v>44126</v>
      </c>
      <c r="C10305" s="93">
        <f>TEXT(B10305,"aaa")</f>
        <v/>
      </c>
      <c r="E10305" s="93" t="inlineStr">
        <is>
          <t>마스크팩</t>
        </is>
      </c>
      <c r="F10305" s="5" t="inlineStr">
        <is>
          <t>카페24</t>
        </is>
      </c>
      <c r="G10305" s="93" t="inlineStr">
        <is>
          <t>마스크팩 10매</t>
        </is>
      </c>
      <c r="H10305" s="93" t="n">
        <v>2</v>
      </c>
      <c r="J10305" s="93" t="n">
        <v>200801</v>
      </c>
      <c r="L10305" s="93" t="n">
        <v>40000</v>
      </c>
      <c r="M10305" s="93" t="n">
        <v>37660</v>
      </c>
      <c r="N10305" s="93" t="n">
        <v>7940</v>
      </c>
      <c r="O10305" s="148" t="n">
        <v>36363.63636363636</v>
      </c>
      <c r="P10305" s="93" t="inlineStr">
        <is>
          <t>카페24마스크팩마스크팩 10매200801</t>
        </is>
      </c>
    </row>
    <row r="10306" customFormat="1" s="93">
      <c r="B10306" s="127" t="n">
        <v>44126</v>
      </c>
      <c r="C10306" s="93">
        <f>TEXT(B10306,"aaa")</f>
        <v/>
      </c>
      <c r="E10306" s="93" t="inlineStr">
        <is>
          <t>토너</t>
        </is>
      </c>
      <c r="F10306" s="5" t="inlineStr">
        <is>
          <t>카페24</t>
        </is>
      </c>
      <c r="G10306" s="93" t="inlineStr">
        <is>
          <t>250ml</t>
        </is>
      </c>
      <c r="H10306" s="93" t="n">
        <v>37</v>
      </c>
      <c r="J10306" s="93" t="n">
        <v>200801</v>
      </c>
      <c r="L10306" s="93" t="n">
        <v>740000</v>
      </c>
      <c r="M10306" s="93" t="n">
        <v>696710</v>
      </c>
      <c r="N10306" s="93" t="n">
        <v>113960</v>
      </c>
      <c r="O10306" s="148" t="n">
        <v>672727.2727272727</v>
      </c>
      <c r="P10306" s="93" t="inlineStr">
        <is>
          <t>카페24토너250ml200801</t>
        </is>
      </c>
    </row>
    <row r="10307" customFormat="1" s="93">
      <c r="B10307" s="127" t="n">
        <v>44126</v>
      </c>
      <c r="C10307" s="93">
        <f>TEXT(B10307,"aaa")</f>
        <v/>
      </c>
      <c r="E10307" s="93" t="inlineStr">
        <is>
          <t>토너</t>
        </is>
      </c>
      <c r="F10307" s="5" t="inlineStr">
        <is>
          <t>카페24</t>
        </is>
      </c>
      <c r="G10307" s="93" t="inlineStr">
        <is>
          <t>250ml 2set</t>
        </is>
      </c>
      <c r="H10307" s="93" t="n">
        <v>11</v>
      </c>
      <c r="J10307" s="93" t="n">
        <v>200801</v>
      </c>
      <c r="L10307" s="93" t="n">
        <v>385000</v>
      </c>
      <c r="M10307" s="93" t="n">
        <v>362477.5</v>
      </c>
      <c r="N10307" s="93" t="n">
        <v>67760</v>
      </c>
      <c r="O10307" s="148" t="n">
        <v>350000</v>
      </c>
      <c r="P10307" s="93" t="inlineStr">
        <is>
          <t>카페24토너250ml 2set200801</t>
        </is>
      </c>
    </row>
    <row r="10308" customFormat="1" s="93">
      <c r="B10308" s="127" t="n">
        <v>44126</v>
      </c>
      <c r="C10308" s="93">
        <f>TEXT(B10308,"aaa")</f>
        <v/>
      </c>
      <c r="E10308" s="93" t="inlineStr">
        <is>
          <t>토너</t>
        </is>
      </c>
      <c r="F10308" s="5" t="inlineStr">
        <is>
          <t>카페24</t>
        </is>
      </c>
      <c r="G10308" s="93" t="inlineStr">
        <is>
          <t>500ml</t>
        </is>
      </c>
      <c r="H10308" s="93" t="n">
        <v>56</v>
      </c>
      <c r="J10308" s="93" t="n">
        <v>200801</v>
      </c>
      <c r="L10308" s="93" t="n">
        <v>1848000</v>
      </c>
      <c r="M10308" s="93" t="n">
        <v>1739892</v>
      </c>
      <c r="N10308" s="93" t="n">
        <v>242480</v>
      </c>
      <c r="O10308" s="148" t="n">
        <v>1680000</v>
      </c>
      <c r="P10308" s="93" t="inlineStr">
        <is>
          <t>카페24토너500ml200801</t>
        </is>
      </c>
    </row>
    <row r="10309" customFormat="1" s="93">
      <c r="B10309" s="127" t="n">
        <v>44126</v>
      </c>
      <c r="C10309" s="93">
        <f>TEXT(B10309,"aaa")</f>
        <v/>
      </c>
      <c r="E10309" s="93" t="inlineStr">
        <is>
          <t>토너</t>
        </is>
      </c>
      <c r="F10309" s="5" t="inlineStr">
        <is>
          <t>카페24</t>
        </is>
      </c>
      <c r="G10309" s="93" t="inlineStr">
        <is>
          <t>스킨팩 화장솜 60P</t>
        </is>
      </c>
      <c r="H10309" s="93" t="n">
        <v>28</v>
      </c>
      <c r="J10309" s="93" t="n">
        <v>200801</v>
      </c>
      <c r="L10309" s="93" t="n">
        <v>84000</v>
      </c>
      <c r="M10309" s="93" t="n">
        <v>79086</v>
      </c>
      <c r="N10309" s="93" t="n">
        <v>31080</v>
      </c>
      <c r="O10309" s="148" t="n">
        <v>76363.63636363635</v>
      </c>
      <c r="P10309" s="93" t="inlineStr">
        <is>
          <t>카페24토너스킨팩 화장솜 60P200801</t>
        </is>
      </c>
    </row>
    <row r="10310" customFormat="1" s="93">
      <c r="B10310" s="127" t="n">
        <v>44126</v>
      </c>
      <c r="C10310" s="93">
        <f>TEXT(B10310,"aaa")</f>
        <v/>
      </c>
      <c r="E10310" s="93" t="inlineStr">
        <is>
          <t>앰플</t>
        </is>
      </c>
      <c r="F10310" s="5" t="inlineStr">
        <is>
          <t>카페24</t>
        </is>
      </c>
      <c r="G10310" s="93" t="inlineStr">
        <is>
          <t>앰플 30ml</t>
        </is>
      </c>
      <c r="H10310" s="93" t="n">
        <v>13</v>
      </c>
      <c r="J10310" s="93" t="n">
        <v>200801</v>
      </c>
      <c r="L10310" s="93" t="n">
        <v>364000</v>
      </c>
      <c r="M10310" s="93" t="n">
        <v>342706</v>
      </c>
      <c r="N10310" s="93" t="n">
        <v>44161</v>
      </c>
      <c r="O10310" s="148" t="n">
        <v>330909.0909090909</v>
      </c>
      <c r="P10310" s="93" t="inlineStr">
        <is>
          <t>카페24앰플앰플 30ml200801</t>
        </is>
      </c>
    </row>
    <row r="10311" customFormat="1" s="93">
      <c r="B10311" s="127" t="n">
        <v>44126</v>
      </c>
      <c r="C10311" s="93">
        <f>TEXT(B10311,"aaa")</f>
        <v/>
      </c>
      <c r="E10311" s="93" t="inlineStr">
        <is>
          <t>앰플</t>
        </is>
      </c>
      <c r="F10311" s="5" t="inlineStr">
        <is>
          <t>카페24</t>
        </is>
      </c>
      <c r="G10311" s="93" t="inlineStr">
        <is>
          <t>앰플 30ml  2set</t>
        </is>
      </c>
      <c r="H10311" s="93" t="n">
        <v>6</v>
      </c>
      <c r="J10311" s="93" t="n">
        <v>200801</v>
      </c>
      <c r="L10311" s="93" t="n">
        <v>288000</v>
      </c>
      <c r="M10311" s="93" t="n">
        <v>271152</v>
      </c>
      <c r="N10311" s="93" t="n">
        <v>40764</v>
      </c>
      <c r="O10311" s="148" t="n">
        <v>261818.1818181818</v>
      </c>
      <c r="P10311" s="93" t="inlineStr">
        <is>
          <t>카페24앰플앰플 30ml  2set200801</t>
        </is>
      </c>
    </row>
    <row r="10312" customFormat="1" s="93">
      <c r="B10312" s="127" t="n">
        <v>44126</v>
      </c>
      <c r="C10312" s="93">
        <f>TEXT(B10312,"aaa")</f>
        <v/>
      </c>
      <c r="E10312" s="93" t="inlineStr">
        <is>
          <t>수딩크림</t>
        </is>
      </c>
      <c r="F10312" s="5" t="inlineStr">
        <is>
          <t>카페24</t>
        </is>
      </c>
      <c r="G10312" s="93" t="inlineStr">
        <is>
          <t>수딩크림 100ml</t>
        </is>
      </c>
      <c r="H10312" s="93" t="n">
        <v>1</v>
      </c>
      <c r="J10312" s="93" t="n">
        <v>200801</v>
      </c>
      <c r="L10312" s="93" t="n">
        <v>38000</v>
      </c>
      <c r="M10312" s="93" t="n">
        <v>35777</v>
      </c>
      <c r="N10312" s="93" t="n">
        <v>3045</v>
      </c>
      <c r="O10312" s="148" t="n">
        <v>34545.45454545454</v>
      </c>
      <c r="P10312" s="93" t="inlineStr">
        <is>
          <t>카페24수딩크림수딩크림 100ml200801</t>
        </is>
      </c>
    </row>
    <row r="10313" customFormat="1" s="93">
      <c r="B10313" s="127" t="n">
        <v>44126</v>
      </c>
      <c r="C10313" s="93">
        <f>TEXT(B10313,"aaa")</f>
        <v/>
      </c>
      <c r="E10313" s="93" t="inlineStr">
        <is>
          <t>클렌징폼</t>
        </is>
      </c>
      <c r="F10313" s="5" t="inlineStr">
        <is>
          <t>카페24</t>
        </is>
      </c>
      <c r="G10313" s="93" t="inlineStr">
        <is>
          <t>클렌징폼 120ml</t>
        </is>
      </c>
      <c r="H10313" s="93" t="n">
        <v>9</v>
      </c>
      <c r="J10313" s="93" t="n">
        <v>200801</v>
      </c>
      <c r="L10313" s="93" t="n">
        <v>117000</v>
      </c>
      <c r="M10313" s="93" t="n">
        <v>110155.5</v>
      </c>
      <c r="N10313" s="93" t="n">
        <v>24750</v>
      </c>
      <c r="O10313" s="148" t="n">
        <v>106363.6363636364</v>
      </c>
      <c r="P10313" s="93" t="inlineStr">
        <is>
          <t>카페24클렌징폼클렌징폼 120ml200801</t>
        </is>
      </c>
    </row>
    <row r="10314" customFormat="1" s="93">
      <c r="B10314" s="127" t="n">
        <v>44126</v>
      </c>
      <c r="C10314" s="93">
        <f>TEXT(B10314,"aaa")</f>
        <v/>
      </c>
      <c r="E10314" s="93" t="inlineStr">
        <is>
          <t>클렌징폼</t>
        </is>
      </c>
      <c r="F10314" s="5" t="inlineStr">
        <is>
          <t>카페24</t>
        </is>
      </c>
      <c r="G10314" s="93" t="inlineStr">
        <is>
          <t>클렌징폼 120ml 2set</t>
        </is>
      </c>
      <c r="H10314" s="93" t="n">
        <v>2</v>
      </c>
      <c r="J10314" s="93" t="n">
        <v>200801</v>
      </c>
      <c r="L10314" s="93" t="n">
        <v>48000</v>
      </c>
      <c r="M10314" s="93" t="n">
        <v>45192</v>
      </c>
      <c r="N10314" s="93" t="n">
        <v>4920</v>
      </c>
      <c r="O10314" s="148" t="n">
        <v>43636.36363636363</v>
      </c>
      <c r="P10314" s="93" t="inlineStr">
        <is>
          <t>카페24클렌징폼클렌징폼 120ml 2set200801</t>
        </is>
      </c>
    </row>
    <row r="10315" customFormat="1" s="93">
      <c r="B10315" s="127" t="n">
        <v>44126</v>
      </c>
      <c r="C10315" s="93">
        <f>TEXT(B10315,"aaa")</f>
        <v/>
      </c>
      <c r="E10315" s="93" t="inlineStr">
        <is>
          <t>클렌징폼</t>
        </is>
      </c>
      <c r="F10315" s="5" t="inlineStr">
        <is>
          <t>카페24</t>
        </is>
      </c>
      <c r="G10315" s="93" t="inlineStr">
        <is>
          <t>클렌징폼 120ml 3set</t>
        </is>
      </c>
      <c r="H10315" s="93" t="n">
        <v>1</v>
      </c>
      <c r="J10315" s="93" t="n">
        <v>200801</v>
      </c>
      <c r="L10315" s="93" t="n">
        <v>33000</v>
      </c>
      <c r="M10315" s="93" t="n">
        <v>31069.5</v>
      </c>
      <c r="N10315" s="93" t="n">
        <v>3690</v>
      </c>
      <c r="O10315" s="148" t="n">
        <v>30000</v>
      </c>
      <c r="P10315" s="93" t="inlineStr">
        <is>
          <t>카페24클렌징폼클렌징폼 120ml 3set200801</t>
        </is>
      </c>
    </row>
    <row r="10316" customFormat="1" s="93">
      <c r="B10316" s="127" t="n">
        <v>44126</v>
      </c>
      <c r="C10316" s="93">
        <f>TEXT(B10316,"aaa")</f>
        <v/>
      </c>
      <c r="E10316" s="93" t="inlineStr">
        <is>
          <t>바디워시</t>
        </is>
      </c>
      <c r="F10316" s="5" t="inlineStr">
        <is>
          <t>카페24</t>
        </is>
      </c>
      <c r="G10316" s="93" t="inlineStr">
        <is>
          <t>바디워시 1개 -30% off</t>
        </is>
      </c>
      <c r="H10316" s="93" t="n">
        <v>1</v>
      </c>
      <c r="J10316" s="93" t="n">
        <v>200801</v>
      </c>
      <c r="L10316" s="93" t="n">
        <v>18200</v>
      </c>
      <c r="M10316" s="93" t="n">
        <v>17135.3</v>
      </c>
      <c r="N10316" s="93" t="n">
        <v>4085</v>
      </c>
      <c r="O10316" s="148" t="n">
        <v>16545.45454545454</v>
      </c>
      <c r="P10316" s="93" t="inlineStr">
        <is>
          <t>카페24바디워시바디워시 1개 -30% off200801</t>
        </is>
      </c>
    </row>
    <row r="10317" customFormat="1" s="93">
      <c r="B10317" s="127" t="n">
        <v>44126</v>
      </c>
      <c r="C10317" s="93">
        <f>TEXT(B10317,"aaa")</f>
        <v/>
      </c>
      <c r="E10317" s="93" t="inlineStr">
        <is>
          <t>선크림</t>
        </is>
      </c>
      <c r="F10317" s="5" t="inlineStr">
        <is>
          <t>화해</t>
        </is>
      </c>
      <c r="G10317" s="93" t="inlineStr">
        <is>
          <t>선크림 50ml</t>
        </is>
      </c>
      <c r="H10317" s="93" t="n">
        <v>1</v>
      </c>
      <c r="J10317" s="93" t="n">
        <v>200801</v>
      </c>
      <c r="L10317" s="93" t="n">
        <v>20000</v>
      </c>
      <c r="M10317" s="93" t="n">
        <v>14400</v>
      </c>
      <c r="N10317" s="93" t="n">
        <v>2345</v>
      </c>
      <c r="O10317" s="148" t="n">
        <v>18181.81818181818</v>
      </c>
      <c r="P10317" s="93" t="inlineStr">
        <is>
          <t>화해선크림선크림 50ml200801</t>
        </is>
      </c>
    </row>
    <row r="10318" customFormat="1" s="93">
      <c r="B10318" s="127" t="n">
        <v>44129</v>
      </c>
      <c r="C10318" s="93">
        <f>TEXT(B10318,"aaa")</f>
        <v/>
      </c>
      <c r="E10318" s="93" t="inlineStr">
        <is>
          <t>토너</t>
        </is>
      </c>
      <c r="F10318" s="5" t="inlineStr">
        <is>
          <t>랄라블라</t>
        </is>
      </c>
      <c r="G10318" s="93" t="inlineStr">
        <is>
          <t>250ml</t>
        </is>
      </c>
      <c r="H10318" s="93" t="n">
        <v>92</v>
      </c>
      <c r="J10318" s="93" t="n">
        <v>200801</v>
      </c>
      <c r="L10318" s="93" t="n">
        <v>834256</v>
      </c>
      <c r="M10318" s="93" t="n">
        <v>834256</v>
      </c>
      <c r="N10318" s="93" t="n">
        <v>283360</v>
      </c>
      <c r="O10318" s="148" t="n">
        <v>758414.5454545454</v>
      </c>
      <c r="P10318" s="93" t="inlineStr">
        <is>
          <t>랄라블라토너250ml200801</t>
        </is>
      </c>
    </row>
    <row r="10319" customFormat="1" s="93">
      <c r="B10319" s="127" t="n">
        <v>44129</v>
      </c>
      <c r="C10319" s="93">
        <f>TEXT(B10319,"aaa")</f>
        <v/>
      </c>
      <c r="E10319" s="93" t="inlineStr">
        <is>
          <t>토너</t>
        </is>
      </c>
      <c r="F10319" s="5" t="inlineStr">
        <is>
          <t>랄라블라</t>
        </is>
      </c>
      <c r="G10319" s="93" t="inlineStr">
        <is>
          <t>500ml</t>
        </is>
      </c>
      <c r="H10319" s="93" t="n">
        <v>432</v>
      </c>
      <c r="J10319" s="93" t="n">
        <v>200801</v>
      </c>
      <c r="L10319" s="93" t="n">
        <v>6833376</v>
      </c>
      <c r="M10319" s="93" t="n">
        <v>6833376</v>
      </c>
      <c r="N10319" s="93" t="n">
        <v>1870560</v>
      </c>
      <c r="O10319" s="148" t="n">
        <v>6212159.999999999</v>
      </c>
      <c r="P10319" s="93" t="inlineStr">
        <is>
          <t>랄라블라토너500ml200801</t>
        </is>
      </c>
    </row>
    <row r="10320" customFormat="1" s="93">
      <c r="B10320" s="127" t="n">
        <v>44129</v>
      </c>
      <c r="C10320" s="93">
        <f>TEXT(B10320,"aaa")</f>
        <v/>
      </c>
      <c r="E10320" s="93" t="inlineStr">
        <is>
          <t>마스크팩</t>
        </is>
      </c>
      <c r="F10320" s="5" t="inlineStr">
        <is>
          <t>랄라블라</t>
        </is>
      </c>
      <c r="G10320" s="93" t="inlineStr">
        <is>
          <t>마스크팩 1매</t>
        </is>
      </c>
      <c r="H10320" s="93" t="n">
        <v>459</v>
      </c>
      <c r="J10320" s="93" t="n">
        <v>200801</v>
      </c>
      <c r="L10320" s="93" t="n">
        <v>492507</v>
      </c>
      <c r="M10320" s="93" t="n">
        <v>492507</v>
      </c>
      <c r="N10320" s="93" t="n">
        <v>182223</v>
      </c>
      <c r="O10320" s="148" t="n">
        <v>447733.6363636364</v>
      </c>
      <c r="P10320" s="93" t="inlineStr">
        <is>
          <t>랄라블라마스크팩마스크팩 1매200801</t>
        </is>
      </c>
    </row>
    <row r="10321" customFormat="1" s="93">
      <c r="B10321" s="127" t="n">
        <v>44129</v>
      </c>
      <c r="C10321" s="93">
        <f>TEXT(B10321,"aaa")</f>
        <v/>
      </c>
      <c r="E10321" s="93" t="inlineStr">
        <is>
          <t>수딩크림 증정기획</t>
        </is>
      </c>
      <c r="F10321" s="5" t="inlineStr">
        <is>
          <t>랄라블라</t>
        </is>
      </c>
      <c r="G10321" s="93" t="inlineStr">
        <is>
          <t>수딩크림 증정기획</t>
        </is>
      </c>
      <c r="H10321" s="93" t="n">
        <v>33</v>
      </c>
      <c r="J10321" s="93" t="n">
        <v>200801</v>
      </c>
      <c r="L10321" s="93" t="n">
        <v>565323</v>
      </c>
      <c r="M10321" s="93" t="n">
        <v>565323</v>
      </c>
      <c r="N10321" s="93" t="n">
        <v>135135</v>
      </c>
      <c r="O10321" s="148" t="n">
        <v>513929.9999999999</v>
      </c>
      <c r="P10321" s="93" t="inlineStr">
        <is>
          <t>랄라블라수딩크림 증정기획수딩크림 증정기획200801</t>
        </is>
      </c>
    </row>
    <row r="10322" customFormat="1" s="93">
      <c r="B10322" s="127" t="n">
        <v>44129</v>
      </c>
      <c r="C10322" s="93">
        <f>TEXT(B10322,"aaa")</f>
        <v/>
      </c>
      <c r="E10322" s="93" t="inlineStr">
        <is>
          <t>수딩크림</t>
        </is>
      </c>
      <c r="F10322" s="5" t="inlineStr">
        <is>
          <t>랄라블라</t>
        </is>
      </c>
      <c r="G10322" s="93" t="inlineStr">
        <is>
          <t>수딩크림 100ml</t>
        </is>
      </c>
      <c r="H10322" s="93" t="n">
        <v>28</v>
      </c>
      <c r="J10322" s="93" t="n">
        <v>200801</v>
      </c>
      <c r="L10322" s="93" t="n">
        <v>551348</v>
      </c>
      <c r="M10322" s="93" t="n">
        <v>551348</v>
      </c>
      <c r="N10322" s="93" t="n">
        <v>85260</v>
      </c>
      <c r="O10322" s="148" t="n">
        <v>501225.4545454545</v>
      </c>
      <c r="P10322" s="93" t="inlineStr">
        <is>
          <t>랄라블라수딩크림수딩크림 100ml200801</t>
        </is>
      </c>
    </row>
    <row r="10323" customFormat="1" s="93">
      <c r="B10323" s="127" t="n">
        <v>44129</v>
      </c>
      <c r="C10323" s="93">
        <f>TEXT(B10323,"aaa")</f>
        <v/>
      </c>
      <c r="E10323" s="93" t="inlineStr">
        <is>
          <t>앰플 기획세트</t>
        </is>
      </c>
      <c r="F10323" s="5" t="inlineStr">
        <is>
          <t>랄라블라</t>
        </is>
      </c>
      <c r="G10323" s="93" t="inlineStr">
        <is>
          <t>앰플 기획세트</t>
        </is>
      </c>
      <c r="H10323" s="93" t="n">
        <v>92</v>
      </c>
      <c r="J10323" s="93" t="n">
        <v>200801</v>
      </c>
      <c r="L10323" s="93" t="n">
        <v>1368684</v>
      </c>
      <c r="M10323" s="93" t="n">
        <v>1368684</v>
      </c>
      <c r="N10323" s="93" t="n">
        <v>298080</v>
      </c>
      <c r="O10323" s="148" t="n">
        <v>1244258.181818182</v>
      </c>
      <c r="P10323" s="93" t="inlineStr">
        <is>
          <t>랄라블라앰플 기획세트앰플 기획세트200801</t>
        </is>
      </c>
    </row>
    <row r="10324" customFormat="1" s="93">
      <c r="B10324" s="127" t="n">
        <v>44129</v>
      </c>
      <c r="C10324" s="93">
        <f>TEXT(B10324,"aaa")</f>
        <v/>
      </c>
      <c r="E10324" s="93" t="inlineStr">
        <is>
          <t>클렌징폼 기획세트</t>
        </is>
      </c>
      <c r="F10324" s="5" t="inlineStr">
        <is>
          <t>랄라블라</t>
        </is>
      </c>
      <c r="G10324" s="93" t="inlineStr">
        <is>
          <t>클렌징폼 기획세트</t>
        </is>
      </c>
      <c r="H10324" s="93" t="n">
        <v>6</v>
      </c>
      <c r="J10324" s="93" t="n">
        <v>200801</v>
      </c>
      <c r="L10324" s="93" t="n">
        <v>41784</v>
      </c>
      <c r="M10324" s="93" t="n">
        <v>41784</v>
      </c>
      <c r="N10324" s="93" t="n">
        <v>20088</v>
      </c>
      <c r="O10324" s="148" t="n">
        <v>37985.45454545454</v>
      </c>
      <c r="P10324" s="93" t="inlineStr">
        <is>
          <t>랄라블라클렌징폼 기획세트클렌징폼 기획세트200801</t>
        </is>
      </c>
    </row>
    <row r="10325" customFormat="1" s="93">
      <c r="B10325" s="127" t="n">
        <v>44129</v>
      </c>
      <c r="C10325" s="93">
        <f>TEXT(B10325,"aaa")</f>
        <v/>
      </c>
      <c r="E10325" s="93" t="inlineStr">
        <is>
          <t>클렌징폼</t>
        </is>
      </c>
      <c r="F10325" s="5" t="inlineStr">
        <is>
          <t>랄라블라</t>
        </is>
      </c>
      <c r="G10325" s="93" t="inlineStr">
        <is>
          <t>클렌징폼 120ml</t>
        </is>
      </c>
      <c r="H10325" s="93" t="n">
        <v>53</v>
      </c>
      <c r="J10325" s="93" t="n">
        <v>200801</v>
      </c>
      <c r="L10325" s="93" t="n">
        <v>359923</v>
      </c>
      <c r="M10325" s="93" t="n">
        <v>359923</v>
      </c>
      <c r="N10325" s="93" t="n">
        <v>145750</v>
      </c>
      <c r="O10325" s="148" t="n">
        <v>327202.7272727272</v>
      </c>
      <c r="P10325" s="93" t="inlineStr">
        <is>
          <t>랄라블라클렌징폼클렌징폼 120ml200801</t>
        </is>
      </c>
    </row>
    <row r="10326" customFormat="1" s="93">
      <c r="B10326" s="127" t="n">
        <v>44129</v>
      </c>
      <c r="C10326" s="93">
        <f>TEXT(B10326,"aaa")</f>
        <v/>
      </c>
      <c r="E10326" s="93" t="inlineStr">
        <is>
          <t>선크림</t>
        </is>
      </c>
      <c r="F10326" s="5" t="inlineStr">
        <is>
          <t>랄라블라</t>
        </is>
      </c>
      <c r="G10326" s="93" t="inlineStr">
        <is>
          <t>선크림 50ml</t>
        </is>
      </c>
      <c r="H10326" s="93" t="n">
        <v>16</v>
      </c>
      <c r="J10326" s="93" t="n">
        <v>200801</v>
      </c>
      <c r="L10326" s="93" t="n">
        <v>160000</v>
      </c>
      <c r="M10326" s="93" t="n">
        <v>160000</v>
      </c>
      <c r="N10326" s="93" t="n">
        <v>37520</v>
      </c>
      <c r="O10326" s="148" t="n">
        <v>145454.5454545454</v>
      </c>
      <c r="P10326" s="93" t="inlineStr">
        <is>
          <t>랄라블라선크림선크림 50ml200801</t>
        </is>
      </c>
    </row>
    <row r="10327" customFormat="1" s="93">
      <c r="B10327" s="127" t="n">
        <v>44129</v>
      </c>
      <c r="C10327" s="93">
        <f>TEXT(B10327,"aaa")</f>
        <v/>
      </c>
      <c r="E10327" s="93" t="inlineStr">
        <is>
          <t>대용량 기획세트</t>
        </is>
      </c>
      <c r="F10327" s="5" t="inlineStr">
        <is>
          <t>랄라블라</t>
        </is>
      </c>
      <c r="G10327" s="93" t="inlineStr">
        <is>
          <t>대용량 기획세트</t>
        </is>
      </c>
      <c r="H10327" s="93" t="n">
        <v>5</v>
      </c>
      <c r="J10327" s="93" t="n">
        <v>200801</v>
      </c>
      <c r="L10327" s="93" t="n">
        <v>79090</v>
      </c>
      <c r="M10327" s="93" t="n">
        <v>79090</v>
      </c>
      <c r="N10327" s="93" t="n">
        <v>28200</v>
      </c>
      <c r="O10327" s="148" t="n">
        <v>71900</v>
      </c>
      <c r="P10327" s="93" t="inlineStr">
        <is>
          <t>랄라블라대용량 기획세트대용량 기획세트200801</t>
        </is>
      </c>
    </row>
    <row r="10328" customFormat="1" s="93">
      <c r="B10328" s="127" t="n">
        <v>44129</v>
      </c>
      <c r="C10328" s="93">
        <f>TEXT(B10328,"aaa")</f>
        <v/>
      </c>
      <c r="E10328" s="93" t="inlineStr">
        <is>
          <t>마스크팩</t>
        </is>
      </c>
      <c r="F10328" s="5" t="inlineStr">
        <is>
          <t>랄라블라</t>
        </is>
      </c>
      <c r="G10328" s="93" t="inlineStr">
        <is>
          <t>마스크 5+1 기획세트</t>
        </is>
      </c>
      <c r="H10328" s="93" t="n">
        <v>37</v>
      </c>
      <c r="J10328" s="93" t="n">
        <v>200801</v>
      </c>
      <c r="L10328" s="93" t="n">
        <v>207089</v>
      </c>
      <c r="M10328" s="93" t="n">
        <v>207089</v>
      </c>
      <c r="N10328" s="93" t="n">
        <v>98420</v>
      </c>
      <c r="O10328" s="148" t="n">
        <v>188262.7272727273</v>
      </c>
      <c r="P10328" s="93" t="inlineStr">
        <is>
          <t>랄라블라마스크팩마스크 5+1 기획세트200801</t>
        </is>
      </c>
    </row>
    <row r="10329" customFormat="1" s="93">
      <c r="B10329" s="127" t="n">
        <v>44129</v>
      </c>
      <c r="C10329" s="93">
        <f>TEXT(B10329,"aaa")</f>
        <v/>
      </c>
      <c r="E10329" s="93" t="inlineStr">
        <is>
          <t>바디워시</t>
        </is>
      </c>
      <c r="F10329" s="5" t="inlineStr">
        <is>
          <t>랄라블라</t>
        </is>
      </c>
      <c r="G10329" s="93" t="inlineStr">
        <is>
          <t>아누아 어성초 아크네 바디워시 500ml</t>
        </is>
      </c>
      <c r="H10329" s="93" t="n">
        <v>13</v>
      </c>
      <c r="J10329" s="93" t="n">
        <v>200801</v>
      </c>
      <c r="L10329" s="93" t="n">
        <v>126750</v>
      </c>
      <c r="M10329" s="93" t="n">
        <v>126750</v>
      </c>
      <c r="N10329" s="93" t="n">
        <v>53105</v>
      </c>
      <c r="O10329" s="148" t="n">
        <v>115227.2727272727</v>
      </c>
      <c r="P10329" s="93" t="inlineStr">
        <is>
          <t>랄라블라바디워시아누아 어성초 아크네 바디워시 500ml200801</t>
        </is>
      </c>
    </row>
    <row r="10330" customFormat="1" s="93">
      <c r="B10330" s="127" t="n">
        <v>44129</v>
      </c>
      <c r="C10330" s="93">
        <f>TEXT(B10330,"aaa")</f>
        <v/>
      </c>
      <c r="E10330" s="93" t="inlineStr">
        <is>
          <t>클리어 패드</t>
        </is>
      </c>
      <c r="F10330" s="5" t="inlineStr">
        <is>
          <t>랄라블라</t>
        </is>
      </c>
      <c r="G10330" s="93" t="inlineStr">
        <is>
          <t>아누아 어성초77 클리어 패드</t>
        </is>
      </c>
      <c r="H10330" s="93" t="n">
        <v>61</v>
      </c>
      <c r="J10330" s="93" t="n">
        <v>200801</v>
      </c>
      <c r="L10330" s="93" t="n">
        <v>683200</v>
      </c>
      <c r="M10330" s="93" t="n">
        <v>683200</v>
      </c>
      <c r="N10330" s="93" t="n">
        <v>305732</v>
      </c>
      <c r="O10330" s="148" t="n">
        <v>621090.9090909091</v>
      </c>
      <c r="P10330" s="93" t="inlineStr">
        <is>
          <t>랄라블라클리어 패드아누아 어성초77 클리어 패드200801</t>
        </is>
      </c>
    </row>
    <row r="10331" customFormat="1" s="93">
      <c r="B10331" s="127" t="n">
        <v>44129</v>
      </c>
      <c r="C10331" s="93">
        <f>TEXT(B10331,"aaa")</f>
        <v/>
      </c>
      <c r="E10331" s="93" t="inlineStr">
        <is>
          <t>로션</t>
        </is>
      </c>
      <c r="F10331" s="5" t="inlineStr">
        <is>
          <t>랄라블라</t>
        </is>
      </c>
      <c r="G10331" s="93" t="inlineStr">
        <is>
          <t>아누아 어성초70 로션 200ml</t>
        </is>
      </c>
      <c r="H10331" s="93" t="n">
        <v>101</v>
      </c>
      <c r="J10331" s="93" t="n">
        <v>200801</v>
      </c>
      <c r="L10331" s="93" t="n">
        <v>1131200</v>
      </c>
      <c r="M10331" s="93" t="n">
        <v>1131200</v>
      </c>
      <c r="N10331" s="93" t="n">
        <v>438138</v>
      </c>
      <c r="O10331" s="148" t="n">
        <v>1028363.636363636</v>
      </c>
      <c r="P10331" s="93" t="inlineStr">
        <is>
          <t>랄라블라로션아누아 어성초70 로션 200ml200801</t>
        </is>
      </c>
    </row>
    <row r="10332" customFormat="1" s="93">
      <c r="B10332" s="127" t="n">
        <v>44129</v>
      </c>
      <c r="C10332" s="93">
        <f>TEXT(B10332,"aaa")</f>
        <v/>
      </c>
      <c r="E10332" s="93" t="inlineStr">
        <is>
          <t>앰플</t>
        </is>
      </c>
      <c r="F10332" s="5" t="inlineStr">
        <is>
          <t>랄라블라</t>
        </is>
      </c>
      <c r="G10332" s="93" t="inlineStr">
        <is>
          <t>앰플 30ml</t>
        </is>
      </c>
      <c r="H10332" s="93" t="n">
        <v>13</v>
      </c>
      <c r="J10332" s="93" t="n">
        <v>200801</v>
      </c>
      <c r="L10332" s="93" t="n">
        <v>189800</v>
      </c>
      <c r="M10332" s="93" t="n">
        <v>189800</v>
      </c>
      <c r="N10332" s="93" t="n">
        <v>44161</v>
      </c>
      <c r="O10332" s="148" t="n">
        <v>172545.4545454545</v>
      </c>
      <c r="P10332" s="93" t="inlineStr">
        <is>
          <t>랄라블라앰플앰플 30ml200801</t>
        </is>
      </c>
    </row>
    <row r="10333" customFormat="1" s="93">
      <c r="B10333" s="127" t="n">
        <v>44127</v>
      </c>
      <c r="C10333" s="93">
        <f>TEXT(B10333,"aaa")</f>
        <v/>
      </c>
      <c r="E10333" s="93" t="inlineStr">
        <is>
          <t>토너</t>
        </is>
      </c>
      <c r="F10333" s="5" t="inlineStr">
        <is>
          <t>W컨셉</t>
        </is>
      </c>
      <c r="G10333" s="93" t="inlineStr">
        <is>
          <t>250ml</t>
        </is>
      </c>
      <c r="H10333" s="93" t="n">
        <v>1</v>
      </c>
      <c r="J10333" s="93" t="n">
        <v>200801</v>
      </c>
      <c r="L10333" s="93" t="n">
        <v>20000</v>
      </c>
      <c r="M10333" s="93" t="n">
        <v>14400</v>
      </c>
      <c r="N10333" s="93" t="n">
        <v>3080</v>
      </c>
      <c r="O10333" s="148" t="n">
        <v>18181.81818181818</v>
      </c>
      <c r="P10333" s="93" t="inlineStr">
        <is>
          <t>W컨셉토너250ml200801</t>
        </is>
      </c>
    </row>
    <row r="10334" customFormat="1" s="93">
      <c r="B10334" s="127" t="n">
        <v>44127</v>
      </c>
      <c r="C10334" s="93">
        <f>TEXT(B10334,"aaa")</f>
        <v/>
      </c>
      <c r="E10334" s="93" t="inlineStr">
        <is>
          <t>토너</t>
        </is>
      </c>
      <c r="F10334" s="5" t="inlineStr">
        <is>
          <t>W컨셉</t>
        </is>
      </c>
      <c r="G10334" s="93" t="inlineStr">
        <is>
          <t>250ml 2set</t>
        </is>
      </c>
      <c r="H10334" s="93" t="n">
        <v>3</v>
      </c>
      <c r="J10334" s="93" t="n">
        <v>200801</v>
      </c>
      <c r="L10334" s="93" t="n">
        <v>105000</v>
      </c>
      <c r="M10334" s="93" t="n">
        <v>75600</v>
      </c>
      <c r="N10334" s="93" t="n">
        <v>18480</v>
      </c>
      <c r="O10334" s="148" t="n">
        <v>95454.54545454544</v>
      </c>
      <c r="P10334" s="93" t="inlineStr">
        <is>
          <t>W컨셉토너250ml 2set200801</t>
        </is>
      </c>
    </row>
    <row r="10335" customFormat="1" s="93">
      <c r="B10335" s="127" t="n">
        <v>44127</v>
      </c>
      <c r="C10335" s="93">
        <f>TEXT(B10335,"aaa")</f>
        <v/>
      </c>
      <c r="E10335" s="93" t="inlineStr">
        <is>
          <t>토너</t>
        </is>
      </c>
      <c r="F10335" s="5" t="inlineStr">
        <is>
          <t>스타일쉐어</t>
        </is>
      </c>
      <c r="G10335" s="93" t="inlineStr">
        <is>
          <t>250ml</t>
        </is>
      </c>
      <c r="H10335" s="93" t="n">
        <v>1</v>
      </c>
      <c r="J10335" s="93" t="n">
        <v>200801</v>
      </c>
      <c r="L10335" s="93" t="n">
        <v>20000</v>
      </c>
      <c r="M10335" s="93" t="n">
        <v>15000</v>
      </c>
      <c r="N10335" s="93" t="n">
        <v>3080</v>
      </c>
      <c r="O10335" s="148" t="n">
        <v>18181.81818181818</v>
      </c>
      <c r="P10335" s="93" t="inlineStr">
        <is>
          <t>스타일쉐어토너250ml200801</t>
        </is>
      </c>
    </row>
    <row r="10336" customFormat="1" s="93">
      <c r="B10336" s="127" t="n">
        <v>44127</v>
      </c>
      <c r="C10336" s="93">
        <f>TEXT(B10336,"aaa")</f>
        <v/>
      </c>
      <c r="E10336" s="93" t="inlineStr">
        <is>
          <t>선크림</t>
        </is>
      </c>
      <c r="F10336" s="5" t="inlineStr">
        <is>
          <t>카페24</t>
        </is>
      </c>
      <c r="G10336" s="93" t="inlineStr">
        <is>
          <t>선크림 50ml</t>
        </is>
      </c>
      <c r="H10336" s="93" t="n">
        <v>2</v>
      </c>
      <c r="J10336" s="93" t="n">
        <v>200801</v>
      </c>
      <c r="L10336" s="93" t="n">
        <v>40000</v>
      </c>
      <c r="M10336" s="93" t="n">
        <v>37660</v>
      </c>
      <c r="N10336" s="93" t="n">
        <v>4690</v>
      </c>
      <c r="O10336" s="148" t="n">
        <v>36363.63636363636</v>
      </c>
      <c r="P10336" s="93" t="inlineStr">
        <is>
          <t>카페24선크림선크림 50ml200801</t>
        </is>
      </c>
    </row>
    <row r="10337" customFormat="1" s="93">
      <c r="B10337" s="127" t="n">
        <v>44127</v>
      </c>
      <c r="C10337" s="93">
        <f>TEXT(B10337,"aaa")</f>
        <v/>
      </c>
      <c r="E10337" s="93" t="inlineStr">
        <is>
          <t>선크림</t>
        </is>
      </c>
      <c r="F10337" s="5" t="inlineStr">
        <is>
          <t>카페24</t>
        </is>
      </c>
      <c r="G10337" s="93" t="inlineStr">
        <is>
          <t>선크림 50ml  2set</t>
        </is>
      </c>
      <c r="H10337" s="93" t="n">
        <v>1</v>
      </c>
      <c r="J10337" s="93" t="n">
        <v>200801</v>
      </c>
      <c r="L10337" s="93" t="n">
        <v>35000</v>
      </c>
      <c r="M10337" s="93" t="n">
        <v>32952.5</v>
      </c>
      <c r="N10337" s="93" t="n">
        <v>4690</v>
      </c>
      <c r="O10337" s="148" t="n">
        <v>31818.18181818182</v>
      </c>
      <c r="P10337" s="93" t="inlineStr">
        <is>
          <t>카페24선크림선크림 50ml  2set200801</t>
        </is>
      </c>
    </row>
    <row r="10338" customFormat="1" s="93">
      <c r="B10338" s="127" t="n">
        <v>44127</v>
      </c>
      <c r="C10338" s="93">
        <f>TEXT(B10338,"aaa")</f>
        <v/>
      </c>
      <c r="E10338" s="93" t="inlineStr">
        <is>
          <t>어성초진정패키지</t>
        </is>
      </c>
      <c r="F10338" s="5" t="inlineStr">
        <is>
          <t>카페24</t>
        </is>
      </c>
      <c r="G10338" s="93" t="inlineStr">
        <is>
          <t>어성초 진정패키지세트</t>
        </is>
      </c>
      <c r="H10338" s="93" t="n">
        <v>1</v>
      </c>
      <c r="J10338" s="93" t="n">
        <v>200801</v>
      </c>
      <c r="L10338" s="93" t="n">
        <v>99000</v>
      </c>
      <c r="M10338" s="93" t="n">
        <v>93208.5</v>
      </c>
      <c r="N10338" s="93" t="n">
        <v>15137</v>
      </c>
      <c r="O10338" s="148" t="n">
        <v>90000</v>
      </c>
      <c r="P10338" s="93" t="inlineStr">
        <is>
          <t>카페24어성초진정패키지어성초 진정패키지세트200801</t>
        </is>
      </c>
    </row>
    <row r="10339" customFormat="1" s="93">
      <c r="B10339" s="127" t="n">
        <v>44127</v>
      </c>
      <c r="C10339" s="93">
        <f>TEXT(B10339,"aaa")</f>
        <v/>
      </c>
      <c r="E10339" s="93" t="inlineStr">
        <is>
          <t>클리어 패드</t>
        </is>
      </c>
      <c r="F10339" s="5" t="inlineStr">
        <is>
          <t>카페24</t>
        </is>
      </c>
      <c r="G10339" s="93" t="inlineStr">
        <is>
          <t>어성초 77 클리어 패드 1개-20% off</t>
        </is>
      </c>
      <c r="H10339" s="93" t="n">
        <v>11</v>
      </c>
      <c r="J10339" s="93" t="n">
        <v>200801</v>
      </c>
      <c r="L10339" s="93" t="n">
        <v>246400</v>
      </c>
      <c r="M10339" s="93" t="n">
        <v>231985.6</v>
      </c>
      <c r="N10339" s="93" t="n">
        <v>55132</v>
      </c>
      <c r="O10339" s="148" t="n">
        <v>224000</v>
      </c>
      <c r="P10339" s="93" t="inlineStr">
        <is>
          <t>카페24클리어 패드어성초 77 클리어 패드 1개-20% off200801</t>
        </is>
      </c>
    </row>
    <row r="10340" customFormat="1" s="93">
      <c r="B10340" s="127" t="n">
        <v>44127</v>
      </c>
      <c r="C10340" s="93">
        <f>TEXT(B10340,"aaa")</f>
        <v/>
      </c>
      <c r="E10340" s="93" t="inlineStr">
        <is>
          <t>클리어 패드</t>
        </is>
      </c>
      <c r="F10340" s="5" t="inlineStr">
        <is>
          <t>카페24</t>
        </is>
      </c>
      <c r="G10340" s="93" t="inlineStr">
        <is>
          <t>어성초 77 클리어 패드 2개-30% off</t>
        </is>
      </c>
      <c r="H10340" s="93" t="n">
        <v>8</v>
      </c>
      <c r="J10340" s="93" t="n">
        <v>200801</v>
      </c>
      <c r="L10340" s="93" t="n">
        <v>313600</v>
      </c>
      <c r="M10340" s="93" t="n">
        <v>295254.4</v>
      </c>
      <c r="N10340" s="93" t="n">
        <v>80192</v>
      </c>
      <c r="O10340" s="148" t="n">
        <v>285090.9090909091</v>
      </c>
      <c r="P10340" s="93" t="inlineStr">
        <is>
          <t>카페24클리어 패드어성초 77 클리어 패드 2개-30% off200801</t>
        </is>
      </c>
    </row>
    <row r="10341" customFormat="1" s="93">
      <c r="B10341" s="127" t="n">
        <v>44127</v>
      </c>
      <c r="C10341" s="93">
        <f>TEXT(B10341,"aaa")</f>
        <v/>
      </c>
      <c r="E10341" s="93" t="inlineStr">
        <is>
          <t>토너+패드 세트</t>
        </is>
      </c>
      <c r="F10341" s="5" t="inlineStr">
        <is>
          <t>카페24</t>
        </is>
      </c>
      <c r="G10341" s="93" t="inlineStr">
        <is>
          <t>좁쌀 진정 세트 토너+클리어 패드-30% off</t>
        </is>
      </c>
      <c r="H10341" s="93" t="n">
        <v>5</v>
      </c>
      <c r="J10341" s="93" t="n">
        <v>200801</v>
      </c>
      <c r="L10341" s="93" t="n">
        <v>185500</v>
      </c>
      <c r="M10341" s="93" t="n">
        <v>174648.25</v>
      </c>
      <c r="N10341" s="93" t="n">
        <v>40460</v>
      </c>
      <c r="O10341" s="148" t="n">
        <v>168636.3636363636</v>
      </c>
      <c r="P10341" s="93" t="inlineStr">
        <is>
          <t>카페24토너+패드 세트좁쌀 진정 세트 토너+클리어 패드-30% off200801</t>
        </is>
      </c>
    </row>
    <row r="10342" customFormat="1" s="93">
      <c r="B10342" s="127" t="n">
        <v>44127</v>
      </c>
      <c r="C10342" s="93">
        <f>TEXT(B10342,"aaa")</f>
        <v/>
      </c>
      <c r="E10342" s="93" t="inlineStr">
        <is>
          <t>머드크림마스크</t>
        </is>
      </c>
      <c r="F10342" s="5" t="inlineStr">
        <is>
          <t>카페24</t>
        </is>
      </c>
      <c r="G10342" s="93" t="inlineStr">
        <is>
          <t>머드크림마스크 100ml</t>
        </is>
      </c>
      <c r="H10342" s="93" t="n">
        <v>12</v>
      </c>
      <c r="J10342" s="93" t="n">
        <v>200801</v>
      </c>
      <c r="L10342" s="93" t="n">
        <v>240000</v>
      </c>
      <c r="M10342" s="93" t="n">
        <v>225960</v>
      </c>
      <c r="N10342" s="93" t="n">
        <v>17304</v>
      </c>
      <c r="O10342" s="148" t="n">
        <v>218181.8181818182</v>
      </c>
      <c r="P10342" s="93" t="inlineStr">
        <is>
          <t>카페24머드크림마스크머드크림마스크 100ml200801</t>
        </is>
      </c>
    </row>
    <row r="10343" customFormat="1" s="93">
      <c r="B10343" s="127" t="n">
        <v>44127</v>
      </c>
      <c r="C10343" s="93">
        <f>TEXT(B10343,"aaa")</f>
        <v/>
      </c>
      <c r="E10343" s="93" t="inlineStr">
        <is>
          <t>머드크림마스크</t>
        </is>
      </c>
      <c r="F10343" s="5" t="inlineStr">
        <is>
          <t>카페24</t>
        </is>
      </c>
      <c r="G10343" s="93" t="inlineStr">
        <is>
          <t>머드크림마스크 100ml 2set</t>
        </is>
      </c>
      <c r="H10343" s="93" t="n">
        <v>3</v>
      </c>
      <c r="J10343" s="93" t="n">
        <v>200801</v>
      </c>
      <c r="L10343" s="93" t="n">
        <v>105000</v>
      </c>
      <c r="M10343" s="93" t="n">
        <v>98857.5</v>
      </c>
      <c r="N10343" s="93" t="n">
        <v>8652</v>
      </c>
      <c r="O10343" s="148" t="n">
        <v>95454.54545454544</v>
      </c>
      <c r="P10343" s="93" t="inlineStr">
        <is>
          <t>카페24머드크림마스크머드크림마스크 100ml 2set200801</t>
        </is>
      </c>
    </row>
    <row r="10344" customFormat="1" s="93">
      <c r="B10344" s="127" t="n">
        <v>44127</v>
      </c>
      <c r="C10344" s="93">
        <f>TEXT(B10344,"aaa")</f>
        <v/>
      </c>
      <c r="E10344" s="93" t="inlineStr">
        <is>
          <t>마스크팩</t>
        </is>
      </c>
      <c r="F10344" s="5" t="inlineStr">
        <is>
          <t>카페24</t>
        </is>
      </c>
      <c r="G10344" s="93" t="inlineStr">
        <is>
          <t>마스크팩 10매</t>
        </is>
      </c>
      <c r="H10344" s="93" t="n">
        <v>3</v>
      </c>
      <c r="J10344" s="93" t="n">
        <v>200801</v>
      </c>
      <c r="L10344" s="93" t="n">
        <v>60000</v>
      </c>
      <c r="M10344" s="93" t="n">
        <v>56490</v>
      </c>
      <c r="N10344" s="93" t="n">
        <v>11910</v>
      </c>
      <c r="O10344" s="148" t="n">
        <v>54545.45454545454</v>
      </c>
      <c r="P10344" s="93" t="inlineStr">
        <is>
          <t>카페24마스크팩마스크팩 10매200801</t>
        </is>
      </c>
    </row>
    <row r="10345" customFormat="1" s="93">
      <c r="B10345" s="127" t="n">
        <v>44127</v>
      </c>
      <c r="C10345" s="93">
        <f>TEXT(B10345,"aaa")</f>
        <v/>
      </c>
      <c r="E10345" s="93" t="inlineStr">
        <is>
          <t>토너</t>
        </is>
      </c>
      <c r="F10345" s="5" t="inlineStr">
        <is>
          <t>카페24</t>
        </is>
      </c>
      <c r="G10345" s="93" t="inlineStr">
        <is>
          <t>250ml</t>
        </is>
      </c>
      <c r="H10345" s="93" t="n">
        <v>20</v>
      </c>
      <c r="J10345" s="93" t="n">
        <v>200801</v>
      </c>
      <c r="L10345" s="93" t="n">
        <v>400000</v>
      </c>
      <c r="M10345" s="93" t="n">
        <v>376600</v>
      </c>
      <c r="N10345" s="93" t="n">
        <v>61600</v>
      </c>
      <c r="O10345" s="148" t="n">
        <v>363636.3636363636</v>
      </c>
      <c r="P10345" s="93" t="inlineStr">
        <is>
          <t>카페24토너250ml200801</t>
        </is>
      </c>
    </row>
    <row r="10346" customFormat="1" s="93">
      <c r="B10346" s="127" t="n">
        <v>44127</v>
      </c>
      <c r="C10346" s="93">
        <f>TEXT(B10346,"aaa")</f>
        <v/>
      </c>
      <c r="E10346" s="93" t="inlineStr">
        <is>
          <t>토너</t>
        </is>
      </c>
      <c r="F10346" s="5" t="inlineStr">
        <is>
          <t>카페24</t>
        </is>
      </c>
      <c r="G10346" s="93" t="inlineStr">
        <is>
          <t>250ml 2set</t>
        </is>
      </c>
      <c r="H10346" s="93" t="n">
        <v>31</v>
      </c>
      <c r="J10346" s="93" t="n">
        <v>200801</v>
      </c>
      <c r="L10346" s="93" t="n">
        <v>1085000</v>
      </c>
      <c r="M10346" s="93" t="n">
        <v>1021527.5</v>
      </c>
      <c r="N10346" s="93" t="n">
        <v>190960</v>
      </c>
      <c r="O10346" s="148" t="n">
        <v>986363.6363636362</v>
      </c>
      <c r="P10346" s="93" t="inlineStr">
        <is>
          <t>카페24토너250ml 2set200801</t>
        </is>
      </c>
    </row>
    <row r="10347" customFormat="1" s="93">
      <c r="B10347" s="127" t="n">
        <v>44127</v>
      </c>
      <c r="C10347" s="93">
        <f>TEXT(B10347,"aaa")</f>
        <v/>
      </c>
      <c r="E10347" s="93" t="inlineStr">
        <is>
          <t>토너</t>
        </is>
      </c>
      <c r="F10347" s="5" t="inlineStr">
        <is>
          <t>카페24</t>
        </is>
      </c>
      <c r="G10347" s="93" t="inlineStr">
        <is>
          <t>500ml</t>
        </is>
      </c>
      <c r="H10347" s="93" t="n">
        <v>37</v>
      </c>
      <c r="J10347" s="93" t="n">
        <v>200801</v>
      </c>
      <c r="L10347" s="93" t="n">
        <v>1221000</v>
      </c>
      <c r="M10347" s="93" t="n">
        <v>1149571.5</v>
      </c>
      <c r="N10347" s="93" t="n">
        <v>160210</v>
      </c>
      <c r="O10347" s="148" t="n">
        <v>1110000</v>
      </c>
      <c r="P10347" s="93" t="inlineStr">
        <is>
          <t>카페24토너500ml200801</t>
        </is>
      </c>
    </row>
    <row r="10348" customFormat="1" s="93">
      <c r="B10348" s="127" t="n">
        <v>44127</v>
      </c>
      <c r="C10348" s="93">
        <f>TEXT(B10348,"aaa")</f>
        <v/>
      </c>
      <c r="E10348" s="93" t="inlineStr">
        <is>
          <t>토너</t>
        </is>
      </c>
      <c r="F10348" s="5" t="inlineStr">
        <is>
          <t>카페24</t>
        </is>
      </c>
      <c r="G10348" s="93" t="inlineStr">
        <is>
          <t>스킨팩 화장솜 60P</t>
        </is>
      </c>
      <c r="H10348" s="93" t="n">
        <v>12</v>
      </c>
      <c r="J10348" s="93" t="n">
        <v>200801</v>
      </c>
      <c r="L10348" s="93" t="n">
        <v>36000</v>
      </c>
      <c r="M10348" s="93" t="n">
        <v>33894</v>
      </c>
      <c r="N10348" s="93" t="n">
        <v>13320</v>
      </c>
      <c r="O10348" s="148" t="n">
        <v>32727.27272727272</v>
      </c>
      <c r="P10348" s="93" t="inlineStr">
        <is>
          <t>카페24토너스킨팩 화장솜 60P200801</t>
        </is>
      </c>
    </row>
    <row r="10349" customFormat="1" s="93">
      <c r="B10349" s="127" t="n">
        <v>44127</v>
      </c>
      <c r="C10349" s="93">
        <f>TEXT(B10349,"aaa")</f>
        <v/>
      </c>
      <c r="E10349" s="93" t="inlineStr">
        <is>
          <t>앰플</t>
        </is>
      </c>
      <c r="F10349" s="5" t="inlineStr">
        <is>
          <t>카페24</t>
        </is>
      </c>
      <c r="G10349" s="93" t="inlineStr">
        <is>
          <t>앰플 30ml</t>
        </is>
      </c>
      <c r="H10349" s="93" t="n">
        <v>6</v>
      </c>
      <c r="J10349" s="93" t="n">
        <v>200801</v>
      </c>
      <c r="L10349" s="93" t="n">
        <v>168000</v>
      </c>
      <c r="M10349" s="93" t="n">
        <v>158172</v>
      </c>
      <c r="N10349" s="93" t="n">
        <v>20382</v>
      </c>
      <c r="O10349" s="148" t="n">
        <v>152727.2727272727</v>
      </c>
      <c r="P10349" s="93" t="inlineStr">
        <is>
          <t>카페24앰플앰플 30ml200801</t>
        </is>
      </c>
    </row>
    <row r="10350" customFormat="1" s="93">
      <c r="B10350" s="127" t="n">
        <v>44127</v>
      </c>
      <c r="C10350" s="93">
        <f>TEXT(B10350,"aaa")</f>
        <v/>
      </c>
      <c r="E10350" s="93" t="inlineStr">
        <is>
          <t>앰플</t>
        </is>
      </c>
      <c r="F10350" s="5" t="inlineStr">
        <is>
          <t>카페24</t>
        </is>
      </c>
      <c r="G10350" s="93" t="inlineStr">
        <is>
          <t>앰플 30ml  2set</t>
        </is>
      </c>
      <c r="H10350" s="93" t="n">
        <v>3</v>
      </c>
      <c r="J10350" s="93" t="n">
        <v>200801</v>
      </c>
      <c r="L10350" s="93" t="n">
        <v>144000</v>
      </c>
      <c r="M10350" s="93" t="n">
        <v>135576</v>
      </c>
      <c r="N10350" s="93" t="n">
        <v>20382</v>
      </c>
      <c r="O10350" s="148" t="n">
        <v>130909.0909090909</v>
      </c>
      <c r="P10350" s="93" t="inlineStr">
        <is>
          <t>카페24앰플앰플 30ml  2set200801</t>
        </is>
      </c>
    </row>
    <row r="10351" customFormat="1" s="93">
      <c r="B10351" s="127" t="n">
        <v>44127</v>
      </c>
      <c r="C10351" s="93">
        <f>TEXT(B10351,"aaa")</f>
        <v/>
      </c>
      <c r="E10351" s="93" t="inlineStr">
        <is>
          <t>수딩크림</t>
        </is>
      </c>
      <c r="F10351" s="5" t="inlineStr">
        <is>
          <t>카페24</t>
        </is>
      </c>
      <c r="G10351" s="93" t="inlineStr">
        <is>
          <t>수딩크림 100ml</t>
        </is>
      </c>
      <c r="H10351" s="93" t="n">
        <v>5</v>
      </c>
      <c r="J10351" s="93" t="n">
        <v>200801</v>
      </c>
      <c r="L10351" s="93" t="n">
        <v>190000</v>
      </c>
      <c r="M10351" s="93" t="n">
        <v>178885</v>
      </c>
      <c r="N10351" s="93" t="n">
        <v>15225</v>
      </c>
      <c r="O10351" s="148" t="n">
        <v>172727.2727272727</v>
      </c>
      <c r="P10351" s="93" t="inlineStr">
        <is>
          <t>카페24수딩크림수딩크림 100ml200801</t>
        </is>
      </c>
    </row>
    <row r="10352" customFormat="1" s="93">
      <c r="B10352" s="127" t="n">
        <v>44127</v>
      </c>
      <c r="C10352" s="93">
        <f>TEXT(B10352,"aaa")</f>
        <v/>
      </c>
      <c r="E10352" s="93" t="inlineStr">
        <is>
          <t>클렌징폼</t>
        </is>
      </c>
      <c r="F10352" s="5" t="inlineStr">
        <is>
          <t>카페24</t>
        </is>
      </c>
      <c r="G10352" s="93" t="inlineStr">
        <is>
          <t>클렌징폼 120ml</t>
        </is>
      </c>
      <c r="H10352" s="93" t="n">
        <v>3</v>
      </c>
      <c r="J10352" s="93" t="n">
        <v>200801</v>
      </c>
      <c r="L10352" s="93" t="n">
        <v>39000</v>
      </c>
      <c r="M10352" s="93" t="n">
        <v>36718.5</v>
      </c>
      <c r="N10352" s="93" t="n">
        <v>8250</v>
      </c>
      <c r="O10352" s="148" t="n">
        <v>35454.54545454545</v>
      </c>
      <c r="P10352" s="93" t="inlineStr">
        <is>
          <t>카페24클렌징폼클렌징폼 120ml200801</t>
        </is>
      </c>
    </row>
    <row r="10353" customFormat="1" s="93">
      <c r="B10353" s="127" t="n">
        <v>44127</v>
      </c>
      <c r="C10353" s="93">
        <f>TEXT(B10353,"aaa")</f>
        <v/>
      </c>
      <c r="E10353" s="93" t="inlineStr">
        <is>
          <t>머드크림마스크</t>
        </is>
      </c>
      <c r="F10353" s="5" t="inlineStr">
        <is>
          <t>화해</t>
        </is>
      </c>
      <c r="G10353" s="93" t="inlineStr">
        <is>
          <t>머드크림마스크 100ml</t>
        </is>
      </c>
      <c r="H10353" s="93" t="n">
        <v>1</v>
      </c>
      <c r="J10353" s="93" t="n">
        <v>200801</v>
      </c>
      <c r="L10353" s="93" t="n">
        <v>20000</v>
      </c>
      <c r="M10353" s="93" t="n">
        <v>14400</v>
      </c>
      <c r="N10353" s="93" t="n">
        <v>1442</v>
      </c>
      <c r="O10353" s="148" t="n">
        <v>18181.81818181818</v>
      </c>
      <c r="P10353" s="93" t="inlineStr">
        <is>
          <t>화해머드크림마스크머드크림마스크 100ml200801</t>
        </is>
      </c>
    </row>
    <row r="10354" customFormat="1" s="93">
      <c r="B10354" s="127" t="n">
        <v>44128</v>
      </c>
      <c r="C10354" s="93">
        <f>TEXT(B10354,"aaa")</f>
        <v/>
      </c>
      <c r="E10354" s="93" t="inlineStr">
        <is>
          <t>토너</t>
        </is>
      </c>
      <c r="F10354" s="5" t="inlineStr">
        <is>
          <t>스타일쉐어</t>
        </is>
      </c>
      <c r="G10354" s="93" t="inlineStr">
        <is>
          <t>250ml</t>
        </is>
      </c>
      <c r="H10354" s="93" t="n">
        <v>6</v>
      </c>
      <c r="J10354" s="93" t="n">
        <v>200801</v>
      </c>
      <c r="L10354" s="93" t="n">
        <v>120000</v>
      </c>
      <c r="M10354" s="93" t="n">
        <v>90000</v>
      </c>
      <c r="N10354" s="93" t="n">
        <v>18480</v>
      </c>
      <c r="O10354" s="148" t="n">
        <v>109090.9090909091</v>
      </c>
      <c r="P10354" s="93" t="inlineStr">
        <is>
          <t>스타일쉐어토너250ml200801</t>
        </is>
      </c>
    </row>
    <row r="10355" customFormat="1" s="93">
      <c r="B10355" s="127" t="n">
        <v>44128</v>
      </c>
      <c r="C10355" s="93">
        <f>TEXT(B10355,"aaa")</f>
        <v/>
      </c>
      <c r="E10355" s="93" t="inlineStr">
        <is>
          <t>선크림</t>
        </is>
      </c>
      <c r="F10355" s="5" t="inlineStr">
        <is>
          <t>카페24</t>
        </is>
      </c>
      <c r="G10355" s="93" t="inlineStr">
        <is>
          <t>선크림 50ml</t>
        </is>
      </c>
      <c r="H10355" s="93" t="n">
        <v>1</v>
      </c>
      <c r="J10355" s="93" t="n">
        <v>200801</v>
      </c>
      <c r="L10355" s="93" t="n">
        <v>20000</v>
      </c>
      <c r="M10355" s="93" t="n">
        <v>18830</v>
      </c>
      <c r="N10355" s="93" t="n">
        <v>2345</v>
      </c>
      <c r="O10355" s="148" t="n">
        <v>18181.81818181818</v>
      </c>
      <c r="P10355" s="93" t="inlineStr">
        <is>
          <t>카페24선크림선크림 50ml200801</t>
        </is>
      </c>
    </row>
    <row r="10356" customFormat="1" s="93">
      <c r="B10356" s="127" t="n">
        <v>44128</v>
      </c>
      <c r="C10356" s="93">
        <f>TEXT(B10356,"aaa")</f>
        <v/>
      </c>
      <c r="E10356" s="93" t="inlineStr">
        <is>
          <t>어성초진정패키지</t>
        </is>
      </c>
      <c r="F10356" s="5" t="inlineStr">
        <is>
          <t>카페24</t>
        </is>
      </c>
      <c r="G10356" s="93" t="inlineStr">
        <is>
          <t>어성초 진정패키지세트</t>
        </is>
      </c>
      <c r="H10356" s="93" t="n">
        <v>3</v>
      </c>
      <c r="J10356" s="93" t="n">
        <v>200801</v>
      </c>
      <c r="L10356" s="93" t="n">
        <v>297000</v>
      </c>
      <c r="M10356" s="93" t="n">
        <v>279625.5</v>
      </c>
      <c r="N10356" s="93" t="n">
        <v>45411</v>
      </c>
      <c r="O10356" s="148" t="n">
        <v>270000</v>
      </c>
      <c r="P10356" s="93" t="inlineStr">
        <is>
          <t>카페24어성초진정패키지어성초 진정패키지세트200801</t>
        </is>
      </c>
    </row>
    <row r="10357" customFormat="1" s="93">
      <c r="B10357" s="127" t="n">
        <v>44128</v>
      </c>
      <c r="C10357" s="93">
        <f>TEXT(B10357,"aaa")</f>
        <v/>
      </c>
      <c r="E10357" s="93" t="inlineStr">
        <is>
          <t>클리어 패드</t>
        </is>
      </c>
      <c r="F10357" s="5" t="inlineStr">
        <is>
          <t>카페24</t>
        </is>
      </c>
      <c r="G10357" s="93" t="inlineStr">
        <is>
          <t>어성초 77 클리어 패드 1개-20% off</t>
        </is>
      </c>
      <c r="H10357" s="93" t="n">
        <v>26</v>
      </c>
      <c r="J10357" s="93" t="n">
        <v>200801</v>
      </c>
      <c r="L10357" s="93" t="n">
        <v>582400</v>
      </c>
      <c r="M10357" s="93" t="n">
        <v>548329.6</v>
      </c>
      <c r="N10357" s="93" t="n">
        <v>130312</v>
      </c>
      <c r="O10357" s="148" t="n">
        <v>529454.5454545454</v>
      </c>
      <c r="P10357" s="93" t="inlineStr">
        <is>
          <t>카페24클리어 패드어성초 77 클리어 패드 1개-20% off200801</t>
        </is>
      </c>
    </row>
    <row r="10358" customFormat="1" s="93">
      <c r="B10358" s="127" t="n">
        <v>44128</v>
      </c>
      <c r="C10358" s="93">
        <f>TEXT(B10358,"aaa")</f>
        <v/>
      </c>
      <c r="E10358" s="93" t="inlineStr">
        <is>
          <t>클리어 패드</t>
        </is>
      </c>
      <c r="F10358" s="5" t="inlineStr">
        <is>
          <t>카페24</t>
        </is>
      </c>
      <c r="G10358" s="93" t="inlineStr">
        <is>
          <t>어성초 77 클리어 패드 2개-30% off</t>
        </is>
      </c>
      <c r="H10358" s="93" t="n">
        <v>18</v>
      </c>
      <c r="J10358" s="93" t="n">
        <v>200801</v>
      </c>
      <c r="L10358" s="93" t="n">
        <v>705600</v>
      </c>
      <c r="M10358" s="93" t="n">
        <v>664322.4</v>
      </c>
      <c r="N10358" s="93" t="n">
        <v>180432</v>
      </c>
      <c r="O10358" s="148" t="n">
        <v>641454.5454545454</v>
      </c>
      <c r="P10358" s="93" t="inlineStr">
        <is>
          <t>카페24클리어 패드어성초 77 클리어 패드 2개-30% off200801</t>
        </is>
      </c>
    </row>
    <row r="10359" customFormat="1" s="93">
      <c r="B10359" s="127" t="n">
        <v>44128</v>
      </c>
      <c r="C10359" s="93">
        <f>TEXT(B10359,"aaa")</f>
        <v/>
      </c>
      <c r="E10359" s="93" t="inlineStr">
        <is>
          <t>토너+패드 세트</t>
        </is>
      </c>
      <c r="F10359" s="5" t="inlineStr">
        <is>
          <t>카페24</t>
        </is>
      </c>
      <c r="G10359" s="93" t="inlineStr">
        <is>
          <t>좁쌀 진정 세트 토너+클리어 패드-30% off</t>
        </is>
      </c>
      <c r="H10359" s="93" t="n">
        <v>13</v>
      </c>
      <c r="J10359" s="93" t="n">
        <v>200801</v>
      </c>
      <c r="L10359" s="93" t="n">
        <v>482300</v>
      </c>
      <c r="M10359" s="93" t="n">
        <v>454085.45</v>
      </c>
      <c r="N10359" s="93" t="n">
        <v>105196</v>
      </c>
      <c r="O10359" s="148" t="n">
        <v>438454.5454545454</v>
      </c>
      <c r="P10359" s="93" t="inlineStr">
        <is>
          <t>카페24토너+패드 세트좁쌀 진정 세트 토너+클리어 패드-30% off200801</t>
        </is>
      </c>
    </row>
    <row r="10360" customFormat="1" s="93">
      <c r="B10360" s="127" t="n">
        <v>44128</v>
      </c>
      <c r="C10360" s="93">
        <f>TEXT(B10360,"aaa")</f>
        <v/>
      </c>
      <c r="E10360" s="93" t="inlineStr">
        <is>
          <t>머드크림마스크</t>
        </is>
      </c>
      <c r="F10360" s="5" t="inlineStr">
        <is>
          <t>카페24</t>
        </is>
      </c>
      <c r="G10360" s="93" t="inlineStr">
        <is>
          <t>머드크림마스크 100ml</t>
        </is>
      </c>
      <c r="H10360" s="93" t="n">
        <v>12</v>
      </c>
      <c r="J10360" s="93" t="n">
        <v>200801</v>
      </c>
      <c r="L10360" s="93" t="n">
        <v>240000</v>
      </c>
      <c r="M10360" s="93" t="n">
        <v>225960</v>
      </c>
      <c r="N10360" s="93" t="n">
        <v>17304</v>
      </c>
      <c r="O10360" s="148" t="n">
        <v>218181.8181818182</v>
      </c>
      <c r="P10360" s="93" t="inlineStr">
        <is>
          <t>카페24머드크림마스크머드크림마스크 100ml200801</t>
        </is>
      </c>
    </row>
    <row r="10361" customFormat="1" s="93">
      <c r="B10361" s="127" t="n">
        <v>44128</v>
      </c>
      <c r="C10361" s="93">
        <f>TEXT(B10361,"aaa")</f>
        <v/>
      </c>
      <c r="E10361" s="93" t="inlineStr">
        <is>
          <t>머드크림마스크</t>
        </is>
      </c>
      <c r="F10361" s="5" t="inlineStr">
        <is>
          <t>카페24</t>
        </is>
      </c>
      <c r="G10361" s="93" t="inlineStr">
        <is>
          <t>머드크림마스크 100ml 2set</t>
        </is>
      </c>
      <c r="H10361" s="93" t="n">
        <v>5</v>
      </c>
      <c r="J10361" s="93" t="n">
        <v>200801</v>
      </c>
      <c r="L10361" s="93" t="n">
        <v>175000</v>
      </c>
      <c r="M10361" s="93" t="n">
        <v>164762.5</v>
      </c>
      <c r="N10361" s="93" t="n">
        <v>14420</v>
      </c>
      <c r="O10361" s="148" t="n">
        <v>159090.9090909091</v>
      </c>
      <c r="P10361" s="93" t="inlineStr">
        <is>
          <t>카페24머드크림마스크머드크림마스크 100ml 2set200801</t>
        </is>
      </c>
    </row>
    <row r="10362" customFormat="1" s="93">
      <c r="B10362" s="127" t="n">
        <v>44128</v>
      </c>
      <c r="C10362" s="93">
        <f>TEXT(B10362,"aaa")</f>
        <v/>
      </c>
      <c r="E10362" s="93" t="inlineStr">
        <is>
          <t>마스크팩</t>
        </is>
      </c>
      <c r="F10362" s="5" t="inlineStr">
        <is>
          <t>카페24</t>
        </is>
      </c>
      <c r="G10362" s="93" t="inlineStr">
        <is>
          <t>마스크팩 1매</t>
        </is>
      </c>
      <c r="H10362" s="93" t="n">
        <v>5</v>
      </c>
      <c r="J10362" s="93" t="n">
        <v>200801</v>
      </c>
      <c r="L10362" s="93" t="n">
        <v>20000</v>
      </c>
      <c r="M10362" s="93" t="n">
        <v>18830</v>
      </c>
      <c r="N10362" s="93" t="n">
        <v>1985</v>
      </c>
      <c r="O10362" s="148" t="n">
        <v>18181.81818181818</v>
      </c>
      <c r="P10362" s="93" t="inlineStr">
        <is>
          <t>카페24마스크팩마스크팩 1매200801</t>
        </is>
      </c>
    </row>
    <row r="10363" customFormat="1" s="93">
      <c r="B10363" s="127" t="n">
        <v>44128</v>
      </c>
      <c r="C10363" s="93">
        <f>TEXT(B10363,"aaa")</f>
        <v/>
      </c>
      <c r="E10363" s="93" t="inlineStr">
        <is>
          <t>마스크팩</t>
        </is>
      </c>
      <c r="F10363" s="5" t="inlineStr">
        <is>
          <t>카페24</t>
        </is>
      </c>
      <c r="G10363" s="93" t="inlineStr">
        <is>
          <t>마스크팩 10매</t>
        </is>
      </c>
      <c r="H10363" s="93" t="n">
        <v>6</v>
      </c>
      <c r="J10363" s="93" t="n">
        <v>200801</v>
      </c>
      <c r="L10363" s="93" t="n">
        <v>120000</v>
      </c>
      <c r="M10363" s="93" t="n">
        <v>112980</v>
      </c>
      <c r="N10363" s="93" t="n">
        <v>23820</v>
      </c>
      <c r="O10363" s="148" t="n">
        <v>109090.9090909091</v>
      </c>
      <c r="P10363" s="93" t="inlineStr">
        <is>
          <t>카페24마스크팩마스크팩 10매200801</t>
        </is>
      </c>
    </row>
    <row r="10364" customFormat="1" s="93">
      <c r="B10364" s="127" t="n">
        <v>44128</v>
      </c>
      <c r="C10364" s="93">
        <f>TEXT(B10364,"aaa")</f>
        <v/>
      </c>
      <c r="E10364" s="93" t="inlineStr">
        <is>
          <t>토너</t>
        </is>
      </c>
      <c r="F10364" s="5" t="inlineStr">
        <is>
          <t>카페24</t>
        </is>
      </c>
      <c r="G10364" s="93" t="inlineStr">
        <is>
          <t>250ml</t>
        </is>
      </c>
      <c r="H10364" s="93" t="n">
        <v>13</v>
      </c>
      <c r="J10364" s="93" t="n">
        <v>200801</v>
      </c>
      <c r="L10364" s="93" t="n">
        <v>260000</v>
      </c>
      <c r="M10364" s="93" t="n">
        <v>244790</v>
      </c>
      <c r="N10364" s="93" t="n">
        <v>40040</v>
      </c>
      <c r="O10364" s="148" t="n">
        <v>236363.6363636364</v>
      </c>
      <c r="P10364" s="93" t="inlineStr">
        <is>
          <t>카페24토너250ml200801</t>
        </is>
      </c>
    </row>
    <row r="10365" customFormat="1" s="93">
      <c r="B10365" s="127" t="n">
        <v>44128</v>
      </c>
      <c r="C10365" s="93">
        <f>TEXT(B10365,"aaa")</f>
        <v/>
      </c>
      <c r="E10365" s="93" t="inlineStr">
        <is>
          <t>토너</t>
        </is>
      </c>
      <c r="F10365" s="5" t="inlineStr">
        <is>
          <t>카페24</t>
        </is>
      </c>
      <c r="G10365" s="93" t="inlineStr">
        <is>
          <t>250ml 2set</t>
        </is>
      </c>
      <c r="H10365" s="93" t="n">
        <v>7</v>
      </c>
      <c r="J10365" s="93" t="n">
        <v>200801</v>
      </c>
      <c r="L10365" s="93" t="n">
        <v>245000</v>
      </c>
      <c r="M10365" s="93" t="n">
        <v>230667.5</v>
      </c>
      <c r="N10365" s="93" t="n">
        <v>43120</v>
      </c>
      <c r="O10365" s="148" t="n">
        <v>222727.2727272727</v>
      </c>
      <c r="P10365" s="93" t="inlineStr">
        <is>
          <t>카페24토너250ml 2set200801</t>
        </is>
      </c>
    </row>
    <row r="10366" customFormat="1" s="93">
      <c r="B10366" s="127" t="n">
        <v>44128</v>
      </c>
      <c r="C10366" s="93">
        <f>TEXT(B10366,"aaa")</f>
        <v/>
      </c>
      <c r="E10366" s="93" t="inlineStr">
        <is>
          <t>토너</t>
        </is>
      </c>
      <c r="F10366" s="5" t="inlineStr">
        <is>
          <t>카페24</t>
        </is>
      </c>
      <c r="G10366" s="93" t="inlineStr">
        <is>
          <t>500ml</t>
        </is>
      </c>
      <c r="H10366" s="93" t="n">
        <v>41</v>
      </c>
      <c r="J10366" s="93" t="n">
        <v>200801</v>
      </c>
      <c r="L10366" s="93" t="n">
        <v>1353000</v>
      </c>
      <c r="M10366" s="93" t="n">
        <v>1273849.5</v>
      </c>
      <c r="N10366" s="93" t="n">
        <v>177530</v>
      </c>
      <c r="O10366" s="148" t="n">
        <v>1230000</v>
      </c>
      <c r="P10366" s="93" t="inlineStr">
        <is>
          <t>카페24토너500ml200801</t>
        </is>
      </c>
    </row>
    <row r="10367" customFormat="1" s="93">
      <c r="B10367" s="127" t="n">
        <v>44128</v>
      </c>
      <c r="C10367" s="93">
        <f>TEXT(B10367,"aaa")</f>
        <v/>
      </c>
      <c r="E10367" s="93" t="inlineStr">
        <is>
          <t>토너</t>
        </is>
      </c>
      <c r="F10367" s="5" t="inlineStr">
        <is>
          <t>카페24</t>
        </is>
      </c>
      <c r="G10367" s="93" t="inlineStr">
        <is>
          <t>스킨팩 화장솜 60P</t>
        </is>
      </c>
      <c r="H10367" s="93" t="n">
        <v>21</v>
      </c>
      <c r="J10367" s="93" t="n">
        <v>200801</v>
      </c>
      <c r="L10367" s="93" t="n">
        <v>63000</v>
      </c>
      <c r="M10367" s="93" t="n">
        <v>59314.5</v>
      </c>
      <c r="N10367" s="93" t="n">
        <v>23310</v>
      </c>
      <c r="O10367" s="148" t="n">
        <v>57272.72727272726</v>
      </c>
      <c r="P10367" s="93" t="inlineStr">
        <is>
          <t>카페24토너스킨팩 화장솜 60P200801</t>
        </is>
      </c>
    </row>
    <row r="10368" customFormat="1" s="93">
      <c r="B10368" s="127" t="n">
        <v>44128</v>
      </c>
      <c r="C10368" s="93">
        <f>TEXT(B10368,"aaa")</f>
        <v/>
      </c>
      <c r="E10368" s="93" t="inlineStr">
        <is>
          <t>앰플</t>
        </is>
      </c>
      <c r="F10368" s="5" t="inlineStr">
        <is>
          <t>카페24</t>
        </is>
      </c>
      <c r="G10368" s="93" t="inlineStr">
        <is>
          <t>앰플 30ml</t>
        </is>
      </c>
      <c r="H10368" s="93" t="n">
        <v>17</v>
      </c>
      <c r="J10368" s="93" t="n">
        <v>200801</v>
      </c>
      <c r="L10368" s="93" t="n">
        <v>476000</v>
      </c>
      <c r="M10368" s="93" t="n">
        <v>448154</v>
      </c>
      <c r="N10368" s="93" t="n">
        <v>57749</v>
      </c>
      <c r="O10368" s="148" t="n">
        <v>432727.2727272727</v>
      </c>
      <c r="P10368" s="93" t="inlineStr">
        <is>
          <t>카페24앰플앰플 30ml200801</t>
        </is>
      </c>
    </row>
    <row r="10369" customFormat="1" s="93">
      <c r="B10369" s="127" t="n">
        <v>44128</v>
      </c>
      <c r="C10369" s="93">
        <f>TEXT(B10369,"aaa")</f>
        <v/>
      </c>
      <c r="E10369" s="93" t="inlineStr">
        <is>
          <t>앰플</t>
        </is>
      </c>
      <c r="F10369" s="5" t="inlineStr">
        <is>
          <t>카페24</t>
        </is>
      </c>
      <c r="G10369" s="93" t="inlineStr">
        <is>
          <t>앰플 30ml  2set</t>
        </is>
      </c>
      <c r="H10369" s="93" t="n">
        <v>3</v>
      </c>
      <c r="J10369" s="93" t="n">
        <v>200801</v>
      </c>
      <c r="L10369" s="93" t="n">
        <v>144000</v>
      </c>
      <c r="M10369" s="93" t="n">
        <v>135576</v>
      </c>
      <c r="N10369" s="93" t="n">
        <v>20382</v>
      </c>
      <c r="O10369" s="148" t="n">
        <v>130909.0909090909</v>
      </c>
      <c r="P10369" s="93" t="inlineStr">
        <is>
          <t>카페24앰플앰플 30ml  2set200801</t>
        </is>
      </c>
    </row>
    <row r="10370" customFormat="1" s="93">
      <c r="B10370" s="127" t="n">
        <v>44128</v>
      </c>
      <c r="C10370" s="93">
        <f>TEXT(B10370,"aaa")</f>
        <v/>
      </c>
      <c r="E10370" s="93" t="inlineStr">
        <is>
          <t>수딩크림</t>
        </is>
      </c>
      <c r="F10370" s="5" t="inlineStr">
        <is>
          <t>카페24</t>
        </is>
      </c>
      <c r="G10370" s="93" t="inlineStr">
        <is>
          <t>수딩크림 100ml</t>
        </is>
      </c>
      <c r="H10370" s="93" t="n">
        <v>5</v>
      </c>
      <c r="J10370" s="93" t="n">
        <v>200801</v>
      </c>
      <c r="L10370" s="93" t="n">
        <v>190000</v>
      </c>
      <c r="M10370" s="93" t="n">
        <v>178885</v>
      </c>
      <c r="N10370" s="93" t="n">
        <v>15225</v>
      </c>
      <c r="O10370" s="148" t="n">
        <v>172727.2727272727</v>
      </c>
      <c r="P10370" s="93" t="inlineStr">
        <is>
          <t>카페24수딩크림수딩크림 100ml200801</t>
        </is>
      </c>
    </row>
    <row r="10371" customFormat="1" s="93">
      <c r="B10371" s="127" t="n">
        <v>44128</v>
      </c>
      <c r="C10371" s="93">
        <f>TEXT(B10371,"aaa")</f>
        <v/>
      </c>
      <c r="E10371" s="93" t="inlineStr">
        <is>
          <t>클렌징폼</t>
        </is>
      </c>
      <c r="F10371" s="5" t="inlineStr">
        <is>
          <t>카페24</t>
        </is>
      </c>
      <c r="G10371" s="93" t="inlineStr">
        <is>
          <t>클렌징폼 120ml</t>
        </is>
      </c>
      <c r="H10371" s="93" t="n">
        <v>10</v>
      </c>
      <c r="J10371" s="93" t="n">
        <v>200801</v>
      </c>
      <c r="L10371" s="93" t="n">
        <v>130000</v>
      </c>
      <c r="M10371" s="93" t="n">
        <v>122395</v>
      </c>
      <c r="N10371" s="93" t="n">
        <v>27500</v>
      </c>
      <c r="O10371" s="148" t="n">
        <v>118181.8181818182</v>
      </c>
      <c r="P10371" s="93" t="inlineStr">
        <is>
          <t>카페24클렌징폼클렌징폼 120ml200801</t>
        </is>
      </c>
    </row>
    <row r="10372" customFormat="1" s="93">
      <c r="B10372" s="127" t="n">
        <v>44128</v>
      </c>
      <c r="C10372" s="93">
        <f>TEXT(B10372,"aaa")</f>
        <v/>
      </c>
      <c r="E10372" s="93" t="inlineStr">
        <is>
          <t>클렌징폼</t>
        </is>
      </c>
      <c r="F10372" s="5" t="inlineStr">
        <is>
          <t>카페24</t>
        </is>
      </c>
      <c r="G10372" s="93" t="inlineStr">
        <is>
          <t>클렌징폼 120ml 3set</t>
        </is>
      </c>
      <c r="H10372" s="93" t="n">
        <v>2</v>
      </c>
      <c r="J10372" s="93" t="n">
        <v>200801</v>
      </c>
      <c r="L10372" s="93" t="n">
        <v>66000</v>
      </c>
      <c r="M10372" s="93" t="n">
        <v>62139</v>
      </c>
      <c r="N10372" s="93" t="n">
        <v>7380</v>
      </c>
      <c r="O10372" s="148" t="n">
        <v>59999.99999999999</v>
      </c>
      <c r="P10372" s="93" t="inlineStr">
        <is>
          <t>카페24클렌징폼클렌징폼 120ml 3set200801</t>
        </is>
      </c>
    </row>
    <row r="10373" customFormat="1" s="93">
      <c r="B10373" s="127" t="n">
        <v>44128</v>
      </c>
      <c r="C10373" s="93">
        <f>TEXT(B10373,"aaa")</f>
        <v/>
      </c>
      <c r="E10373" s="93" t="inlineStr">
        <is>
          <t>바디워시</t>
        </is>
      </c>
      <c r="F10373" s="5" t="inlineStr">
        <is>
          <t>카페24</t>
        </is>
      </c>
      <c r="G10373" s="93" t="inlineStr">
        <is>
          <t>바디워시 1개 -30% off</t>
        </is>
      </c>
      <c r="H10373" s="93" t="n">
        <v>2</v>
      </c>
      <c r="J10373" s="93" t="n">
        <v>200801</v>
      </c>
      <c r="L10373" s="93" t="n">
        <v>36400</v>
      </c>
      <c r="M10373" s="93" t="n">
        <v>34270.6</v>
      </c>
      <c r="N10373" s="93" t="n">
        <v>8170</v>
      </c>
      <c r="O10373" s="148" t="n">
        <v>33090.90909090909</v>
      </c>
      <c r="P10373" s="93" t="inlineStr">
        <is>
          <t>카페24바디워시바디워시 1개 -30% off200801</t>
        </is>
      </c>
    </row>
    <row r="10374" customFormat="1" s="93">
      <c r="B10374" s="127" t="n">
        <v>44128</v>
      </c>
      <c r="C10374" s="93">
        <f>TEXT(B10374,"aaa")</f>
        <v/>
      </c>
      <c r="E10374" s="93" t="inlineStr">
        <is>
          <t>토너</t>
        </is>
      </c>
      <c r="F10374" s="5" t="inlineStr">
        <is>
          <t>화해</t>
        </is>
      </c>
      <c r="G10374" s="93" t="inlineStr">
        <is>
          <t>250ml</t>
        </is>
      </c>
      <c r="H10374" s="93" t="n">
        <v>2</v>
      </c>
      <c r="J10374" s="93" t="n">
        <v>200801</v>
      </c>
      <c r="L10374" s="93" t="n">
        <v>40000</v>
      </c>
      <c r="M10374" s="93" t="n">
        <v>28800</v>
      </c>
      <c r="N10374" s="93" t="n">
        <v>6160</v>
      </c>
      <c r="O10374" s="148" t="n">
        <v>36363.63636363636</v>
      </c>
      <c r="P10374" s="93" t="inlineStr">
        <is>
          <t>화해토너250ml200801</t>
        </is>
      </c>
    </row>
    <row r="10375" customFormat="1" s="93">
      <c r="B10375" s="127" t="n">
        <v>44129</v>
      </c>
      <c r="C10375" s="93">
        <f>TEXT(B10375,"aaa")</f>
        <v/>
      </c>
      <c r="E10375" s="93" t="inlineStr">
        <is>
          <t>토너</t>
        </is>
      </c>
      <c r="F10375" s="5" t="inlineStr">
        <is>
          <t>스타일쉐어</t>
        </is>
      </c>
      <c r="G10375" s="93" t="inlineStr">
        <is>
          <t>250ml</t>
        </is>
      </c>
      <c r="H10375" s="93" t="n">
        <v>2</v>
      </c>
      <c r="J10375" s="93" t="n">
        <v>200801</v>
      </c>
      <c r="L10375" s="93" t="n">
        <v>40000</v>
      </c>
      <c r="M10375" s="93" t="n">
        <v>30000</v>
      </c>
      <c r="N10375" s="93" t="n">
        <v>6160</v>
      </c>
      <c r="O10375" s="148" t="n">
        <v>36363.63636363636</v>
      </c>
      <c r="P10375" s="93" t="inlineStr">
        <is>
          <t>스타일쉐어토너250ml200801</t>
        </is>
      </c>
    </row>
    <row r="10376" customFormat="1" s="93">
      <c r="B10376" s="127" t="n">
        <v>44129</v>
      </c>
      <c r="C10376" s="93">
        <f>TEXT(B10376,"aaa")</f>
        <v/>
      </c>
      <c r="E10376" s="93" t="inlineStr">
        <is>
          <t>선크림</t>
        </is>
      </c>
      <c r="F10376" s="5" t="inlineStr">
        <is>
          <t>카페24</t>
        </is>
      </c>
      <c r="G10376" s="93" t="inlineStr">
        <is>
          <t>선크림 50ml</t>
        </is>
      </c>
      <c r="H10376" s="93" t="n">
        <v>5</v>
      </c>
      <c r="J10376" s="93" t="n">
        <v>200801</v>
      </c>
      <c r="L10376" s="93" t="n">
        <v>100000</v>
      </c>
      <c r="M10376" s="93" t="n">
        <v>94150</v>
      </c>
      <c r="N10376" s="93" t="n">
        <v>11725</v>
      </c>
      <c r="O10376" s="148" t="n">
        <v>90909.0909090909</v>
      </c>
      <c r="P10376" s="93" t="inlineStr">
        <is>
          <t>카페24선크림선크림 50ml200801</t>
        </is>
      </c>
    </row>
    <row r="10377" customFormat="1" s="93">
      <c r="B10377" s="127" t="n">
        <v>44129</v>
      </c>
      <c r="C10377" s="93">
        <f>TEXT(B10377,"aaa")</f>
        <v/>
      </c>
      <c r="E10377" s="93" t="inlineStr">
        <is>
          <t>어성초진정패키지</t>
        </is>
      </c>
      <c r="F10377" s="5" t="inlineStr">
        <is>
          <t>카페24</t>
        </is>
      </c>
      <c r="G10377" s="93" t="inlineStr">
        <is>
          <t>어성초 진정패키지세트</t>
        </is>
      </c>
      <c r="H10377" s="93" t="n">
        <v>5</v>
      </c>
      <c r="J10377" s="93" t="n">
        <v>200801</v>
      </c>
      <c r="L10377" s="93" t="n">
        <v>495000</v>
      </c>
      <c r="M10377" s="93" t="n">
        <v>466042.5</v>
      </c>
      <c r="N10377" s="93" t="n">
        <v>75685</v>
      </c>
      <c r="O10377" s="148" t="n">
        <v>449999.9999999999</v>
      </c>
      <c r="P10377" s="93" t="inlineStr">
        <is>
          <t>카페24어성초진정패키지어성초 진정패키지세트200801</t>
        </is>
      </c>
    </row>
    <row r="10378" customFormat="1" s="93">
      <c r="B10378" s="127" t="n">
        <v>44129</v>
      </c>
      <c r="C10378" s="93">
        <f>TEXT(B10378,"aaa")</f>
        <v/>
      </c>
      <c r="E10378" s="93" t="inlineStr">
        <is>
          <t>클리어 패드</t>
        </is>
      </c>
      <c r="F10378" s="5" t="inlineStr">
        <is>
          <t>카페24</t>
        </is>
      </c>
      <c r="G10378" s="93" t="inlineStr">
        <is>
          <t>어성초 77 클리어 패드 1개-20% off</t>
        </is>
      </c>
      <c r="H10378" s="93" t="n">
        <v>22</v>
      </c>
      <c r="J10378" s="93" t="n">
        <v>200801</v>
      </c>
      <c r="L10378" s="93" t="n">
        <v>492800</v>
      </c>
      <c r="M10378" s="93" t="n">
        <v>463971.2</v>
      </c>
      <c r="N10378" s="93" t="n">
        <v>110264</v>
      </c>
      <c r="O10378" s="148" t="n">
        <v>447999.9999999999</v>
      </c>
      <c r="P10378" s="93" t="inlineStr">
        <is>
          <t>카페24클리어 패드어성초 77 클리어 패드 1개-20% off200801</t>
        </is>
      </c>
    </row>
    <row r="10379" customFormat="1" s="93">
      <c r="B10379" s="127" t="n">
        <v>44129</v>
      </c>
      <c r="C10379" s="93">
        <f>TEXT(B10379,"aaa")</f>
        <v/>
      </c>
      <c r="E10379" s="93" t="inlineStr">
        <is>
          <t>클리어 패드</t>
        </is>
      </c>
      <c r="F10379" s="5" t="inlineStr">
        <is>
          <t>카페24</t>
        </is>
      </c>
      <c r="G10379" s="93" t="inlineStr">
        <is>
          <t>어성초 77 클리어 패드 2개-30% off</t>
        </is>
      </c>
      <c r="H10379" s="93" t="n">
        <v>17</v>
      </c>
      <c r="J10379" s="93" t="n">
        <v>200801</v>
      </c>
      <c r="L10379" s="93" t="n">
        <v>666400</v>
      </c>
      <c r="M10379" s="93" t="n">
        <v>627415.6</v>
      </c>
      <c r="N10379" s="93" t="n">
        <v>170408</v>
      </c>
      <c r="O10379" s="148" t="n">
        <v>605818.1818181818</v>
      </c>
      <c r="P10379" s="93" t="inlineStr">
        <is>
          <t>카페24클리어 패드어성초 77 클리어 패드 2개-30% off200801</t>
        </is>
      </c>
    </row>
    <row r="10380" customFormat="1" s="93">
      <c r="B10380" s="127" t="n">
        <v>44129</v>
      </c>
      <c r="C10380" s="93">
        <f>TEXT(B10380,"aaa")</f>
        <v/>
      </c>
      <c r="E10380" s="93" t="inlineStr">
        <is>
          <t>토너+패드 세트</t>
        </is>
      </c>
      <c r="F10380" s="5" t="inlineStr">
        <is>
          <t>카페24</t>
        </is>
      </c>
      <c r="G10380" s="93" t="inlineStr">
        <is>
          <t>좁쌀 진정 세트 토너+클리어 패드-30% off</t>
        </is>
      </c>
      <c r="H10380" s="93" t="n">
        <v>17</v>
      </c>
      <c r="J10380" s="93" t="n">
        <v>200801</v>
      </c>
      <c r="L10380" s="93" t="n">
        <v>630700</v>
      </c>
      <c r="M10380" s="93" t="n">
        <v>593804.05</v>
      </c>
      <c r="N10380" s="93" t="n">
        <v>137564</v>
      </c>
      <c r="O10380" s="148" t="n">
        <v>573363.6363636364</v>
      </c>
      <c r="P10380" s="93" t="inlineStr">
        <is>
          <t>카페24토너+패드 세트좁쌀 진정 세트 토너+클리어 패드-30% off200801</t>
        </is>
      </c>
    </row>
    <row r="10381" customFormat="1" s="93">
      <c r="B10381" s="127" t="n">
        <v>44129</v>
      </c>
      <c r="C10381" s="93">
        <f>TEXT(B10381,"aaa")</f>
        <v/>
      </c>
      <c r="E10381" s="93" t="inlineStr">
        <is>
          <t>머드크림마스크</t>
        </is>
      </c>
      <c r="F10381" s="5" t="inlineStr">
        <is>
          <t>카페24</t>
        </is>
      </c>
      <c r="G10381" s="93" t="inlineStr">
        <is>
          <t>머드크림마스크 100ml</t>
        </is>
      </c>
      <c r="H10381" s="93" t="n">
        <v>8</v>
      </c>
      <c r="J10381" s="93" t="n">
        <v>200801</v>
      </c>
      <c r="L10381" s="93" t="n">
        <v>160000</v>
      </c>
      <c r="M10381" s="93" t="n">
        <v>150640</v>
      </c>
      <c r="N10381" s="93" t="n">
        <v>11536</v>
      </c>
      <c r="O10381" s="148" t="n">
        <v>145454.5454545454</v>
      </c>
      <c r="P10381" s="93" t="inlineStr">
        <is>
          <t>카페24머드크림마스크머드크림마스크 100ml200801</t>
        </is>
      </c>
    </row>
    <row r="10382" customFormat="1" s="93">
      <c r="B10382" s="127" t="n">
        <v>44129</v>
      </c>
      <c r="C10382" s="93">
        <f>TEXT(B10382,"aaa")</f>
        <v/>
      </c>
      <c r="E10382" s="93" t="inlineStr">
        <is>
          <t>머드크림마스크</t>
        </is>
      </c>
      <c r="F10382" s="5" t="inlineStr">
        <is>
          <t>카페24</t>
        </is>
      </c>
      <c r="G10382" s="93" t="inlineStr">
        <is>
          <t>머드크림마스크 100ml 2set</t>
        </is>
      </c>
      <c r="H10382" s="93" t="n">
        <v>1</v>
      </c>
      <c r="J10382" s="93" t="n">
        <v>200801</v>
      </c>
      <c r="L10382" s="93" t="n">
        <v>35000</v>
      </c>
      <c r="M10382" s="93" t="n">
        <v>32952.5</v>
      </c>
      <c r="N10382" s="93" t="n">
        <v>2884</v>
      </c>
      <c r="O10382" s="148" t="n">
        <v>31818.18181818182</v>
      </c>
      <c r="P10382" s="93" t="inlineStr">
        <is>
          <t>카페24머드크림마스크머드크림마스크 100ml 2set200801</t>
        </is>
      </c>
    </row>
    <row r="10383" customFormat="1" s="93">
      <c r="B10383" s="127" t="n">
        <v>44129</v>
      </c>
      <c r="C10383" s="93">
        <f>TEXT(B10383,"aaa")</f>
        <v/>
      </c>
      <c r="E10383" s="93" t="inlineStr">
        <is>
          <t>마스크팩</t>
        </is>
      </c>
      <c r="F10383" s="5" t="inlineStr">
        <is>
          <t>카페24</t>
        </is>
      </c>
      <c r="G10383" s="93" t="inlineStr">
        <is>
          <t>마스크팩 10매</t>
        </is>
      </c>
      <c r="H10383" s="93" t="n">
        <v>4</v>
      </c>
      <c r="J10383" s="93" t="n">
        <v>200801</v>
      </c>
      <c r="L10383" s="93" t="n">
        <v>80000</v>
      </c>
      <c r="M10383" s="93" t="n">
        <v>75320</v>
      </c>
      <c r="N10383" s="93" t="n">
        <v>15880</v>
      </c>
      <c r="O10383" s="148" t="n">
        <v>72727.27272727272</v>
      </c>
      <c r="P10383" s="93" t="inlineStr">
        <is>
          <t>카페24마스크팩마스크팩 10매200801</t>
        </is>
      </c>
    </row>
    <row r="10384" customFormat="1" s="93">
      <c r="B10384" s="127" t="n">
        <v>44129</v>
      </c>
      <c r="C10384" s="93">
        <f>TEXT(B10384,"aaa")</f>
        <v/>
      </c>
      <c r="E10384" s="93" t="inlineStr">
        <is>
          <t>토너</t>
        </is>
      </c>
      <c r="F10384" s="5" t="inlineStr">
        <is>
          <t>카페24</t>
        </is>
      </c>
      <c r="G10384" s="93" t="inlineStr">
        <is>
          <t>250ml</t>
        </is>
      </c>
      <c r="H10384" s="93" t="n">
        <v>38</v>
      </c>
      <c r="J10384" s="93" t="n">
        <v>200801</v>
      </c>
      <c r="L10384" s="93" t="n">
        <v>760000</v>
      </c>
      <c r="M10384" s="93" t="n">
        <v>715540</v>
      </c>
      <c r="N10384" s="93" t="n">
        <v>117040</v>
      </c>
      <c r="O10384" s="148" t="n">
        <v>690909.0909090908</v>
      </c>
      <c r="P10384" s="93" t="inlineStr">
        <is>
          <t>카페24토너250ml200801</t>
        </is>
      </c>
    </row>
    <row r="10385" customFormat="1" s="93">
      <c r="B10385" s="127" t="n">
        <v>44129</v>
      </c>
      <c r="C10385" s="93">
        <f>TEXT(B10385,"aaa")</f>
        <v/>
      </c>
      <c r="E10385" s="93" t="inlineStr">
        <is>
          <t>토너</t>
        </is>
      </c>
      <c r="F10385" s="5" t="inlineStr">
        <is>
          <t>카페24</t>
        </is>
      </c>
      <c r="G10385" s="93" t="inlineStr">
        <is>
          <t>250ml 2set</t>
        </is>
      </c>
      <c r="H10385" s="93" t="n">
        <v>3</v>
      </c>
      <c r="J10385" s="93" t="n">
        <v>200801</v>
      </c>
      <c r="L10385" s="93" t="n">
        <v>105000</v>
      </c>
      <c r="M10385" s="93" t="n">
        <v>98857.5</v>
      </c>
      <c r="N10385" s="93" t="n">
        <v>18480</v>
      </c>
      <c r="O10385" s="148" t="n">
        <v>95454.54545454544</v>
      </c>
      <c r="P10385" s="93" t="inlineStr">
        <is>
          <t>카페24토너250ml 2set200801</t>
        </is>
      </c>
    </row>
    <row r="10386" customFormat="1" s="93">
      <c r="B10386" s="127" t="n">
        <v>44129</v>
      </c>
      <c r="C10386" s="93">
        <f>TEXT(B10386,"aaa")</f>
        <v/>
      </c>
      <c r="E10386" s="93" t="inlineStr">
        <is>
          <t>토너</t>
        </is>
      </c>
      <c r="F10386" s="5" t="inlineStr">
        <is>
          <t>카페24</t>
        </is>
      </c>
      <c r="G10386" s="93" t="inlineStr">
        <is>
          <t>500ml</t>
        </is>
      </c>
      <c r="H10386" s="93" t="n">
        <v>55</v>
      </c>
      <c r="J10386" s="93" t="n">
        <v>200801</v>
      </c>
      <c r="L10386" s="93" t="n">
        <v>1815000</v>
      </c>
      <c r="M10386" s="93" t="n">
        <v>1708822.5</v>
      </c>
      <c r="N10386" s="93" t="n">
        <v>238150</v>
      </c>
      <c r="O10386" s="148" t="n">
        <v>1650000</v>
      </c>
      <c r="P10386" s="93" t="inlineStr">
        <is>
          <t>카페24토너500ml200801</t>
        </is>
      </c>
    </row>
    <row r="10387" customFormat="1" s="93">
      <c r="B10387" s="127" t="n">
        <v>44129</v>
      </c>
      <c r="C10387" s="93">
        <f>TEXT(B10387,"aaa")</f>
        <v/>
      </c>
      <c r="E10387" s="93" t="inlineStr">
        <is>
          <t>토너</t>
        </is>
      </c>
      <c r="F10387" s="5" t="inlineStr">
        <is>
          <t>카페24</t>
        </is>
      </c>
      <c r="G10387" s="93" t="inlineStr">
        <is>
          <t>스킨팩 화장솜 60P</t>
        </is>
      </c>
      <c r="H10387" s="93" t="n">
        <v>27</v>
      </c>
      <c r="J10387" s="93" t="n">
        <v>200801</v>
      </c>
      <c r="L10387" s="93" t="n">
        <v>81000</v>
      </c>
      <c r="M10387" s="93" t="n">
        <v>76261.5</v>
      </c>
      <c r="N10387" s="93" t="n">
        <v>29970</v>
      </c>
      <c r="O10387" s="148" t="n">
        <v>73636.36363636363</v>
      </c>
      <c r="P10387" s="93" t="inlineStr">
        <is>
          <t>카페24토너스킨팩 화장솜 60P200801</t>
        </is>
      </c>
    </row>
    <row r="10388" customFormat="1" s="93">
      <c r="B10388" s="127" t="n">
        <v>44129</v>
      </c>
      <c r="C10388" s="93">
        <f>TEXT(B10388,"aaa")</f>
        <v/>
      </c>
      <c r="E10388" s="93" t="inlineStr">
        <is>
          <t>앰플</t>
        </is>
      </c>
      <c r="F10388" s="5" t="inlineStr">
        <is>
          <t>카페24</t>
        </is>
      </c>
      <c r="G10388" s="93" t="inlineStr">
        <is>
          <t>앰플 30ml</t>
        </is>
      </c>
      <c r="H10388" s="93" t="n">
        <v>13</v>
      </c>
      <c r="J10388" s="93" t="n">
        <v>200801</v>
      </c>
      <c r="L10388" s="93" t="n">
        <v>364000</v>
      </c>
      <c r="M10388" s="93" t="n">
        <v>342706</v>
      </c>
      <c r="N10388" s="93" t="n">
        <v>44161</v>
      </c>
      <c r="O10388" s="148" t="n">
        <v>330909.0909090909</v>
      </c>
      <c r="P10388" s="93" t="inlineStr">
        <is>
          <t>카페24앰플앰플 30ml200801</t>
        </is>
      </c>
    </row>
    <row r="10389" customFormat="1" s="93">
      <c r="B10389" s="127" t="n">
        <v>44129</v>
      </c>
      <c r="C10389" s="93">
        <f>TEXT(B10389,"aaa")</f>
        <v/>
      </c>
      <c r="E10389" s="93" t="inlineStr">
        <is>
          <t>앰플</t>
        </is>
      </c>
      <c r="F10389" s="5" t="inlineStr">
        <is>
          <t>카페24</t>
        </is>
      </c>
      <c r="G10389" s="93" t="inlineStr">
        <is>
          <t>앰플 30ml  2set</t>
        </is>
      </c>
      <c r="H10389" s="93" t="n">
        <v>3</v>
      </c>
      <c r="J10389" s="93" t="n">
        <v>200801</v>
      </c>
      <c r="L10389" s="93" t="n">
        <v>144000</v>
      </c>
      <c r="M10389" s="93" t="n">
        <v>135576</v>
      </c>
      <c r="N10389" s="93" t="n">
        <v>20382</v>
      </c>
      <c r="O10389" s="148" t="n">
        <v>130909.0909090909</v>
      </c>
      <c r="P10389" s="93" t="inlineStr">
        <is>
          <t>카페24앰플앰플 30ml  2set200801</t>
        </is>
      </c>
    </row>
    <row r="10390" customFormat="1" s="93">
      <c r="B10390" s="127" t="n">
        <v>44129</v>
      </c>
      <c r="C10390" s="93">
        <f>TEXT(B10390,"aaa")</f>
        <v/>
      </c>
      <c r="E10390" s="93" t="inlineStr">
        <is>
          <t>수딩크림</t>
        </is>
      </c>
      <c r="F10390" s="5" t="inlineStr">
        <is>
          <t>카페24</t>
        </is>
      </c>
      <c r="G10390" s="93" t="inlineStr">
        <is>
          <t>수딩크림 100ml</t>
        </is>
      </c>
      <c r="H10390" s="93" t="n">
        <v>11</v>
      </c>
      <c r="J10390" s="93" t="n">
        <v>200801</v>
      </c>
      <c r="L10390" s="93" t="n">
        <v>418000</v>
      </c>
      <c r="M10390" s="93" t="n">
        <v>393547</v>
      </c>
      <c r="N10390" s="93" t="n">
        <v>33495</v>
      </c>
      <c r="O10390" s="148" t="n">
        <v>379999.9999999999</v>
      </c>
      <c r="P10390" s="93" t="inlineStr">
        <is>
          <t>카페24수딩크림수딩크림 100ml200801</t>
        </is>
      </c>
    </row>
    <row r="10391" customFormat="1" s="93">
      <c r="B10391" s="127" t="n">
        <v>44129</v>
      </c>
      <c r="C10391" s="93">
        <f>TEXT(B10391,"aaa")</f>
        <v/>
      </c>
      <c r="E10391" s="93" t="inlineStr">
        <is>
          <t>클렌징폼</t>
        </is>
      </c>
      <c r="F10391" s="5" t="inlineStr">
        <is>
          <t>카페24</t>
        </is>
      </c>
      <c r="G10391" s="93" t="inlineStr">
        <is>
          <t>클렌징폼 120ml</t>
        </is>
      </c>
      <c r="H10391" s="93" t="n">
        <v>9</v>
      </c>
      <c r="J10391" s="93" t="n">
        <v>200801</v>
      </c>
      <c r="L10391" s="93" t="n">
        <v>117000</v>
      </c>
      <c r="M10391" s="93" t="n">
        <v>110155.5</v>
      </c>
      <c r="N10391" s="93" t="n">
        <v>24750</v>
      </c>
      <c r="O10391" s="148" t="n">
        <v>106363.6363636364</v>
      </c>
      <c r="P10391" s="93" t="inlineStr">
        <is>
          <t>카페24클렌징폼클렌징폼 120ml200801</t>
        </is>
      </c>
    </row>
    <row r="10392" customFormat="1" s="93">
      <c r="B10392" s="127" t="n">
        <v>44129</v>
      </c>
      <c r="C10392" s="93">
        <f>TEXT(B10392,"aaa")</f>
        <v/>
      </c>
      <c r="E10392" s="93" t="inlineStr">
        <is>
          <t>클렌징폼</t>
        </is>
      </c>
      <c r="F10392" s="5" t="inlineStr">
        <is>
          <t>카페24</t>
        </is>
      </c>
      <c r="G10392" s="93" t="inlineStr">
        <is>
          <t>클렌징폼 120ml 2set</t>
        </is>
      </c>
      <c r="H10392" s="93" t="n">
        <v>5</v>
      </c>
      <c r="J10392" s="93" t="n">
        <v>200801</v>
      </c>
      <c r="L10392" s="93" t="n">
        <v>120000</v>
      </c>
      <c r="M10392" s="93" t="n">
        <v>112980</v>
      </c>
      <c r="N10392" s="93" t="n">
        <v>12300</v>
      </c>
      <c r="O10392" s="148" t="n">
        <v>109090.9090909091</v>
      </c>
      <c r="P10392" s="93" t="inlineStr">
        <is>
          <t>카페24클렌징폼클렌징폼 120ml 2set200801</t>
        </is>
      </c>
    </row>
    <row r="10393" customFormat="1" s="93">
      <c r="B10393" s="127" t="n">
        <v>44129</v>
      </c>
      <c r="C10393" s="93">
        <f>TEXT(B10393,"aaa")</f>
        <v/>
      </c>
      <c r="E10393" s="93" t="inlineStr">
        <is>
          <t>클렌징폼</t>
        </is>
      </c>
      <c r="F10393" s="5" t="inlineStr">
        <is>
          <t>카페24</t>
        </is>
      </c>
      <c r="G10393" s="93" t="inlineStr">
        <is>
          <t>클렌징폼 120ml 3set</t>
        </is>
      </c>
      <c r="H10393" s="93" t="n">
        <v>2</v>
      </c>
      <c r="J10393" s="93" t="n">
        <v>200801</v>
      </c>
      <c r="L10393" s="93" t="n">
        <v>66000</v>
      </c>
      <c r="M10393" s="93" t="n">
        <v>62139</v>
      </c>
      <c r="N10393" s="93" t="n">
        <v>7380</v>
      </c>
      <c r="O10393" s="148" t="n">
        <v>59999.99999999999</v>
      </c>
      <c r="P10393" s="93" t="inlineStr">
        <is>
          <t>카페24클렌징폼클렌징폼 120ml 3set200801</t>
        </is>
      </c>
    </row>
    <row r="10394" customFormat="1" s="93">
      <c r="B10394" s="127" t="n">
        <v>44129</v>
      </c>
      <c r="C10394" s="93">
        <f>TEXT(B10394,"aaa")</f>
        <v/>
      </c>
      <c r="E10394" s="93" t="inlineStr">
        <is>
          <t>바디워시</t>
        </is>
      </c>
      <c r="F10394" s="5" t="inlineStr">
        <is>
          <t>카페24</t>
        </is>
      </c>
      <c r="G10394" s="93" t="inlineStr">
        <is>
          <t>바디워시 1개 -30% off</t>
        </is>
      </c>
      <c r="H10394" s="93" t="n">
        <v>1</v>
      </c>
      <c r="J10394" s="93" t="n">
        <v>200801</v>
      </c>
      <c r="L10394" s="93" t="n">
        <v>18200</v>
      </c>
      <c r="M10394" s="93" t="n">
        <v>17135.3</v>
      </c>
      <c r="N10394" s="93" t="n">
        <v>4085</v>
      </c>
      <c r="O10394" s="148" t="n">
        <v>16545.45454545454</v>
      </c>
      <c r="P10394" s="93" t="inlineStr">
        <is>
          <t>카페24바디워시바디워시 1개 -30% off200801</t>
        </is>
      </c>
    </row>
    <row r="10395" customFormat="1" s="93">
      <c r="B10395" s="127" t="n">
        <v>44129</v>
      </c>
      <c r="C10395" s="93">
        <f>TEXT(B10395,"aaa")</f>
        <v/>
      </c>
      <c r="E10395" s="93" t="inlineStr">
        <is>
          <t>바디워시</t>
        </is>
      </c>
      <c r="F10395" s="5" t="inlineStr">
        <is>
          <t>카페24</t>
        </is>
      </c>
      <c r="G10395" s="93" t="inlineStr">
        <is>
          <t>바디워시 2개 -35% off (무료배송)</t>
        </is>
      </c>
      <c r="H10395" s="93" t="n">
        <v>2</v>
      </c>
      <c r="J10395" s="93" t="n">
        <v>200801</v>
      </c>
      <c r="L10395" s="93" t="n">
        <v>67600</v>
      </c>
      <c r="M10395" s="93" t="n">
        <v>63645.4</v>
      </c>
      <c r="N10395" s="93" t="n">
        <v>16340</v>
      </c>
      <c r="O10395" s="148" t="n">
        <v>61454.54545454545</v>
      </c>
      <c r="P10395" s="93" t="inlineStr">
        <is>
          <t>카페24바디워시바디워시 2개 -35% off (무료배송)200801</t>
        </is>
      </c>
    </row>
    <row r="10396" customFormat="1" s="93">
      <c r="B10396" s="127" t="n">
        <v>44129</v>
      </c>
      <c r="C10396" s="93">
        <f>TEXT(B10396,"aaa")</f>
        <v/>
      </c>
      <c r="E10396" s="93" t="inlineStr">
        <is>
          <t>앰플</t>
        </is>
      </c>
      <c r="F10396" s="5" t="inlineStr">
        <is>
          <t>화해</t>
        </is>
      </c>
      <c r="G10396" s="93" t="inlineStr">
        <is>
          <t>앰플 30ml</t>
        </is>
      </c>
      <c r="H10396" s="93" t="n">
        <v>1</v>
      </c>
      <c r="J10396" s="93" t="n">
        <v>200801</v>
      </c>
      <c r="L10396" s="93" t="n">
        <v>28000</v>
      </c>
      <c r="M10396" s="93" t="n">
        <v>20160</v>
      </c>
      <c r="N10396" s="93" t="n">
        <v>3397</v>
      </c>
      <c r="O10396" s="148" t="n">
        <v>25454.54545454545</v>
      </c>
      <c r="P10396" s="93" t="inlineStr">
        <is>
          <t>화해앰플앰플 30ml200801</t>
        </is>
      </c>
    </row>
    <row r="10397" customFormat="1" s="93">
      <c r="B10397" s="127" t="n">
        <v>44129</v>
      </c>
      <c r="C10397" s="93">
        <f>TEXT(B10397,"aaa")</f>
        <v/>
      </c>
      <c r="E10397" s="93" t="inlineStr">
        <is>
          <t>토너</t>
        </is>
      </c>
      <c r="F10397" s="5" t="inlineStr">
        <is>
          <t>화해</t>
        </is>
      </c>
      <c r="G10397" s="93" t="inlineStr">
        <is>
          <t>250ml</t>
        </is>
      </c>
      <c r="H10397" s="93" t="n">
        <v>1</v>
      </c>
      <c r="J10397" s="93" t="n">
        <v>200801</v>
      </c>
      <c r="L10397" s="93" t="n">
        <v>20000</v>
      </c>
      <c r="M10397" s="93" t="n">
        <v>14400</v>
      </c>
      <c r="N10397" s="93" t="n">
        <v>3080</v>
      </c>
      <c r="O10397" s="148" t="n">
        <v>18181.81818181818</v>
      </c>
      <c r="P10397" s="93" t="inlineStr">
        <is>
          <t>화해토너250ml200801</t>
        </is>
      </c>
    </row>
    <row r="10398" customFormat="1" s="93">
      <c r="B10398" s="127" t="n">
        <v>44129</v>
      </c>
      <c r="C10398" s="93">
        <f>TEXT(B10398,"aaa")</f>
        <v/>
      </c>
      <c r="E10398" s="93" t="inlineStr">
        <is>
          <t>클렌징폼</t>
        </is>
      </c>
      <c r="F10398" s="5" t="inlineStr">
        <is>
          <t>화해</t>
        </is>
      </c>
      <c r="G10398" s="93" t="inlineStr">
        <is>
          <t>클렌징폼 120ml</t>
        </is>
      </c>
      <c r="H10398" s="93" t="n">
        <v>1</v>
      </c>
      <c r="J10398" s="93" t="n">
        <v>200801</v>
      </c>
      <c r="L10398" s="93" t="n">
        <v>13000</v>
      </c>
      <c r="M10398" s="93" t="n">
        <v>9230</v>
      </c>
      <c r="N10398" s="93" t="n">
        <v>2750</v>
      </c>
      <c r="O10398" s="148" t="n">
        <v>11818.18181818182</v>
      </c>
      <c r="P10398" s="93" t="inlineStr">
        <is>
          <t>화해클렌징폼클렌징폼 120ml200801</t>
        </is>
      </c>
    </row>
    <row r="10399" customFormat="1" s="93">
      <c r="B10399" s="127" t="n">
        <v>44130</v>
      </c>
      <c r="C10399" s="93">
        <f>TEXT(B10399,"aaa")</f>
        <v/>
      </c>
      <c r="E10399" s="93" t="inlineStr">
        <is>
          <t>토너</t>
        </is>
      </c>
      <c r="F10399" s="5" t="inlineStr">
        <is>
          <t>W컨셉</t>
        </is>
      </c>
      <c r="G10399" s="93" t="inlineStr">
        <is>
          <t>250ml</t>
        </is>
      </c>
      <c r="H10399" s="93" t="n">
        <v>2</v>
      </c>
      <c r="J10399" s="93" t="n">
        <v>200801</v>
      </c>
      <c r="L10399" s="93" t="n">
        <v>40000</v>
      </c>
      <c r="M10399" s="93" t="n">
        <v>28800</v>
      </c>
      <c r="N10399" s="93" t="n">
        <v>6160</v>
      </c>
      <c r="O10399" s="148" t="n">
        <v>36363.63636363636</v>
      </c>
      <c r="P10399" s="93" t="inlineStr">
        <is>
          <t>W컨셉토너250ml200801</t>
        </is>
      </c>
    </row>
    <row r="10400" customFormat="1" s="93">
      <c r="B10400" s="127" t="n">
        <v>44130</v>
      </c>
      <c r="C10400" s="93">
        <f>TEXT(B10400,"aaa")</f>
        <v/>
      </c>
      <c r="E10400" s="93" t="inlineStr">
        <is>
          <t>토너</t>
        </is>
      </c>
      <c r="F10400" s="5" t="inlineStr">
        <is>
          <t>W컨셉</t>
        </is>
      </c>
      <c r="G10400" s="93" t="inlineStr">
        <is>
          <t>250ml 2set</t>
        </is>
      </c>
      <c r="H10400" s="93" t="n">
        <v>19</v>
      </c>
      <c r="J10400" s="93" t="n">
        <v>200801</v>
      </c>
      <c r="L10400" s="93" t="n">
        <v>665000</v>
      </c>
      <c r="M10400" s="93" t="n">
        <v>478800</v>
      </c>
      <c r="N10400" s="93" t="n">
        <v>117040</v>
      </c>
      <c r="O10400" s="148" t="n">
        <v>604545.4545454545</v>
      </c>
      <c r="P10400" s="93" t="inlineStr">
        <is>
          <t>W컨셉토너250ml 2set200801</t>
        </is>
      </c>
    </row>
    <row r="10401" customFormat="1" s="93">
      <c r="B10401" s="127" t="n">
        <v>44130</v>
      </c>
      <c r="C10401" s="93">
        <f>TEXT(B10401,"aaa")</f>
        <v/>
      </c>
      <c r="E10401" s="93" t="inlineStr">
        <is>
          <t>토너</t>
        </is>
      </c>
      <c r="F10401" s="5" t="inlineStr">
        <is>
          <t>스타일쉐어</t>
        </is>
      </c>
      <c r="G10401" s="93" t="inlineStr">
        <is>
          <t>250ml</t>
        </is>
      </c>
      <c r="H10401" s="93" t="n">
        <v>3</v>
      </c>
      <c r="J10401" s="93" t="n">
        <v>200801</v>
      </c>
      <c r="L10401" s="93" t="n">
        <v>60000</v>
      </c>
      <c r="M10401" s="93" t="n">
        <v>45000</v>
      </c>
      <c r="N10401" s="93" t="n">
        <v>9240</v>
      </c>
      <c r="O10401" s="148" t="n">
        <v>54545.45454545454</v>
      </c>
      <c r="P10401" s="93" t="inlineStr">
        <is>
          <t>스타일쉐어토너250ml200801</t>
        </is>
      </c>
    </row>
    <row r="10402" customFormat="1" s="93">
      <c r="B10402" s="127" t="n">
        <v>44130</v>
      </c>
      <c r="C10402" s="93">
        <f>TEXT(B10402,"aaa")</f>
        <v/>
      </c>
      <c r="E10402" s="93" t="inlineStr">
        <is>
          <t>클리어 패드</t>
        </is>
      </c>
      <c r="F10402" s="5" t="inlineStr">
        <is>
          <t>아누아 CS</t>
        </is>
      </c>
      <c r="G10402" s="93" t="inlineStr">
        <is>
          <t>어성초 클리어패드 70P</t>
        </is>
      </c>
      <c r="H10402" s="93" t="n">
        <v>45</v>
      </c>
      <c r="J10402" s="93" t="n">
        <v>200801</v>
      </c>
      <c r="L10402" s="93" t="n">
        <v>0</v>
      </c>
      <c r="M10402" s="93" t="n">
        <v>0</v>
      </c>
      <c r="N10402" s="93" t="n">
        <v>225540</v>
      </c>
      <c r="O10402" s="148" t="n">
        <v>0</v>
      </c>
      <c r="P10402" s="93" t="inlineStr">
        <is>
          <t>아누아 CS클리어 패드어성초 클리어패드 70P200801</t>
        </is>
      </c>
    </row>
    <row r="10403" customFormat="1" s="93">
      <c r="B10403" s="127" t="n">
        <v>44130</v>
      </c>
      <c r="C10403" s="93">
        <f>TEXT(B10403,"aaa")</f>
        <v/>
      </c>
      <c r="E10403" s="93" t="inlineStr">
        <is>
          <t>토너</t>
        </is>
      </c>
      <c r="F10403" s="5" t="inlineStr">
        <is>
          <t>아누아 CS</t>
        </is>
      </c>
      <c r="G10403" s="93" t="inlineStr">
        <is>
          <t>250ml</t>
        </is>
      </c>
      <c r="H10403" s="93" t="n">
        <v>25</v>
      </c>
      <c r="J10403" s="93" t="n">
        <v>200801</v>
      </c>
      <c r="L10403" s="93" t="n">
        <v>0</v>
      </c>
      <c r="M10403" s="93" t="n">
        <v>0</v>
      </c>
      <c r="N10403" s="93" t="n">
        <v>77000</v>
      </c>
      <c r="O10403" s="148" t="n">
        <v>0</v>
      </c>
      <c r="P10403" s="93" t="inlineStr">
        <is>
          <t>아누아 CS토너250ml200801</t>
        </is>
      </c>
    </row>
    <row r="10404" customFormat="1" s="93">
      <c r="B10404" s="127" t="n">
        <v>44130</v>
      </c>
      <c r="C10404" s="93">
        <f>TEXT(B10404,"aaa")</f>
        <v/>
      </c>
      <c r="E10404" s="93" t="inlineStr">
        <is>
          <t>앰플</t>
        </is>
      </c>
      <c r="F10404" s="5" t="inlineStr">
        <is>
          <t>아누아 CS</t>
        </is>
      </c>
      <c r="G10404" s="93" t="inlineStr">
        <is>
          <t>앰플 30ml</t>
        </is>
      </c>
      <c r="H10404" s="93" t="n">
        <v>25</v>
      </c>
      <c r="J10404" s="93" t="n">
        <v>200801</v>
      </c>
      <c r="L10404" s="93" t="n">
        <v>0</v>
      </c>
      <c r="M10404" s="93" t="n">
        <v>0</v>
      </c>
      <c r="N10404" s="93" t="n">
        <v>84925</v>
      </c>
      <c r="O10404" s="148" t="n">
        <v>0</v>
      </c>
      <c r="P10404" s="93" t="inlineStr">
        <is>
          <t>아누아 CS앰플앰플 30ml200801</t>
        </is>
      </c>
    </row>
    <row r="10405" customFormat="1" s="93">
      <c r="B10405" s="127" t="n">
        <v>44130</v>
      </c>
      <c r="C10405" s="93">
        <f>TEXT(B10405,"aaa")</f>
        <v/>
      </c>
      <c r="E10405" s="93" t="inlineStr">
        <is>
          <t>수딩크림</t>
        </is>
      </c>
      <c r="F10405" s="5" t="inlineStr">
        <is>
          <t>아누아 CS</t>
        </is>
      </c>
      <c r="G10405" s="93" t="inlineStr">
        <is>
          <t>수딩크림 100ml</t>
        </is>
      </c>
      <c r="H10405" s="93" t="n">
        <v>25</v>
      </c>
      <c r="J10405" s="93" t="n">
        <v>200801</v>
      </c>
      <c r="L10405" s="93" t="n">
        <v>0</v>
      </c>
      <c r="M10405" s="93" t="n">
        <v>0</v>
      </c>
      <c r="N10405" s="93" t="n">
        <v>76125</v>
      </c>
      <c r="O10405" s="148" t="n">
        <v>0</v>
      </c>
      <c r="P10405" s="93" t="inlineStr">
        <is>
          <t>아누아 CS수딩크림수딩크림 100ml200801</t>
        </is>
      </c>
    </row>
    <row r="10406" customFormat="1" s="93">
      <c r="B10406" s="127" t="n">
        <v>44130</v>
      </c>
      <c r="C10406" s="93">
        <f>TEXT(B10406,"aaa")</f>
        <v/>
      </c>
      <c r="E10406" s="93" t="inlineStr">
        <is>
          <t>선크림</t>
        </is>
      </c>
      <c r="F10406" s="5" t="inlineStr">
        <is>
          <t>카페24</t>
        </is>
      </c>
      <c r="G10406" s="93" t="inlineStr">
        <is>
          <t>선크림 50ml</t>
        </is>
      </c>
      <c r="H10406" s="93" t="n">
        <v>6</v>
      </c>
      <c r="J10406" s="93" t="n">
        <v>200801</v>
      </c>
      <c r="L10406" s="93" t="n">
        <v>120000</v>
      </c>
      <c r="M10406" s="93" t="n">
        <v>112980</v>
      </c>
      <c r="N10406" s="93" t="n">
        <v>14070</v>
      </c>
      <c r="O10406" s="148" t="n">
        <v>109090.9090909091</v>
      </c>
      <c r="P10406" s="93" t="inlineStr">
        <is>
          <t>카페24선크림선크림 50ml200801</t>
        </is>
      </c>
    </row>
    <row r="10407" customFormat="1" s="93">
      <c r="B10407" s="127" t="n">
        <v>44130</v>
      </c>
      <c r="C10407" s="93">
        <f>TEXT(B10407,"aaa")</f>
        <v/>
      </c>
      <c r="E10407" s="93" t="inlineStr">
        <is>
          <t>어성초진정패키지</t>
        </is>
      </c>
      <c r="F10407" s="5" t="inlineStr">
        <is>
          <t>카페24</t>
        </is>
      </c>
      <c r="G10407" s="93" t="inlineStr">
        <is>
          <t>어성초 진정패키지세트</t>
        </is>
      </c>
      <c r="H10407" s="93" t="n">
        <v>4</v>
      </c>
      <c r="J10407" s="93" t="n">
        <v>200801</v>
      </c>
      <c r="L10407" s="93" t="n">
        <v>396000</v>
      </c>
      <c r="M10407" s="93" t="n">
        <v>372834</v>
      </c>
      <c r="N10407" s="93" t="n">
        <v>60548</v>
      </c>
      <c r="O10407" s="148" t="n">
        <v>360000</v>
      </c>
      <c r="P10407" s="93" t="inlineStr">
        <is>
          <t>카페24어성초진정패키지어성초 진정패키지세트200801</t>
        </is>
      </c>
    </row>
    <row r="10408" customFormat="1" s="93">
      <c r="B10408" s="127" t="n">
        <v>44130</v>
      </c>
      <c r="C10408" s="93">
        <f>TEXT(B10408,"aaa")</f>
        <v/>
      </c>
      <c r="E10408" s="93" t="inlineStr">
        <is>
          <t>클리어 패드</t>
        </is>
      </c>
      <c r="F10408" s="5" t="inlineStr">
        <is>
          <t>카페24</t>
        </is>
      </c>
      <c r="G10408" s="93" t="inlineStr">
        <is>
          <t>어성초 77 클리어 패드 1개-20% off</t>
        </is>
      </c>
      <c r="H10408" s="93" t="n">
        <v>45</v>
      </c>
      <c r="J10408" s="93" t="n">
        <v>200801</v>
      </c>
      <c r="L10408" s="93" t="n">
        <v>1008000</v>
      </c>
      <c r="M10408" s="93" t="n">
        <v>949032</v>
      </c>
      <c r="N10408" s="93" t="n">
        <v>225540</v>
      </c>
      <c r="O10408" s="148" t="n">
        <v>916363.6363636362</v>
      </c>
      <c r="P10408" s="93" t="inlineStr">
        <is>
          <t>카페24클리어 패드어성초 77 클리어 패드 1개-20% off200801</t>
        </is>
      </c>
    </row>
    <row r="10409" customFormat="1" s="93">
      <c r="B10409" s="127" t="n">
        <v>44130</v>
      </c>
      <c r="C10409" s="93">
        <f>TEXT(B10409,"aaa")</f>
        <v/>
      </c>
      <c r="E10409" s="93" t="inlineStr">
        <is>
          <t>클리어 패드</t>
        </is>
      </c>
      <c r="F10409" s="5" t="inlineStr">
        <is>
          <t>카페24</t>
        </is>
      </c>
      <c r="G10409" s="93" t="inlineStr">
        <is>
          <t>어성초 77 클리어 패드 2개-30% off</t>
        </is>
      </c>
      <c r="H10409" s="93" t="n">
        <v>117</v>
      </c>
      <c r="J10409" s="93" t="n">
        <v>200801</v>
      </c>
      <c r="L10409" s="93" t="n">
        <v>4586400</v>
      </c>
      <c r="M10409" s="93" t="n">
        <v>4318095.6</v>
      </c>
      <c r="N10409" s="93" t="n">
        <v>1172808</v>
      </c>
      <c r="O10409" s="148" t="n">
        <v>4169454.545454545</v>
      </c>
      <c r="P10409" s="93" t="inlineStr">
        <is>
          <t>카페24클리어 패드어성초 77 클리어 패드 2개-30% off200801</t>
        </is>
      </c>
    </row>
    <row r="10410" customFormat="1" s="93">
      <c r="B10410" s="127" t="n">
        <v>44130</v>
      </c>
      <c r="C10410" s="93">
        <f>TEXT(B10410,"aaa")</f>
        <v/>
      </c>
      <c r="E10410" s="93" t="inlineStr">
        <is>
          <t>토너+패드 세트</t>
        </is>
      </c>
      <c r="F10410" s="5" t="inlineStr">
        <is>
          <t>카페24</t>
        </is>
      </c>
      <c r="G10410" s="93" t="inlineStr">
        <is>
          <t>좁쌀 진정 세트 토너+클리어 패드-30% off</t>
        </is>
      </c>
      <c r="H10410" s="93" t="n">
        <v>53</v>
      </c>
      <c r="J10410" s="93" t="n">
        <v>200801</v>
      </c>
      <c r="L10410" s="93" t="n">
        <v>1966300</v>
      </c>
      <c r="M10410" s="93" t="n">
        <v>1851271.45</v>
      </c>
      <c r="N10410" s="93" t="n">
        <v>428876</v>
      </c>
      <c r="O10410" s="148" t="n">
        <v>1787545.454545454</v>
      </c>
      <c r="P10410" s="93" t="inlineStr">
        <is>
          <t>카페24토너+패드 세트좁쌀 진정 세트 토너+클리어 패드-30% off200801</t>
        </is>
      </c>
    </row>
    <row r="10411" customFormat="1" s="93">
      <c r="B10411" s="127" t="n">
        <v>44130</v>
      </c>
      <c r="C10411" s="93">
        <f>TEXT(B10411,"aaa")</f>
        <v/>
      </c>
      <c r="E10411" s="93" t="inlineStr">
        <is>
          <t>머드크림마스크</t>
        </is>
      </c>
      <c r="F10411" s="5" t="inlineStr">
        <is>
          <t>카페24</t>
        </is>
      </c>
      <c r="G10411" s="93" t="inlineStr">
        <is>
          <t>머드크림마스크 100ml</t>
        </is>
      </c>
      <c r="H10411" s="93" t="n">
        <v>13</v>
      </c>
      <c r="J10411" s="93" t="n">
        <v>200801</v>
      </c>
      <c r="L10411" s="93" t="n">
        <v>260000</v>
      </c>
      <c r="M10411" s="93" t="n">
        <v>244790</v>
      </c>
      <c r="N10411" s="93" t="n">
        <v>18746</v>
      </c>
      <c r="O10411" s="148" t="n">
        <v>236363.6363636364</v>
      </c>
      <c r="P10411" s="93" t="inlineStr">
        <is>
          <t>카페24머드크림마스크머드크림마스크 100ml200801</t>
        </is>
      </c>
    </row>
    <row r="10412" customFormat="1" s="93">
      <c r="B10412" s="127" t="n">
        <v>44130</v>
      </c>
      <c r="C10412" s="93">
        <f>TEXT(B10412,"aaa")</f>
        <v/>
      </c>
      <c r="E10412" s="93" t="inlineStr">
        <is>
          <t>머드크림마스크</t>
        </is>
      </c>
      <c r="F10412" s="5" t="inlineStr">
        <is>
          <t>카페24</t>
        </is>
      </c>
      <c r="G10412" s="93" t="inlineStr">
        <is>
          <t>머드크림마스크 100ml 2set</t>
        </is>
      </c>
      <c r="H10412" s="93" t="n">
        <v>6</v>
      </c>
      <c r="J10412" s="93" t="n">
        <v>200801</v>
      </c>
      <c r="L10412" s="93" t="n">
        <v>210000</v>
      </c>
      <c r="M10412" s="93" t="n">
        <v>197715</v>
      </c>
      <c r="N10412" s="93" t="n">
        <v>17304</v>
      </c>
      <c r="O10412" s="148" t="n">
        <v>190909.0909090909</v>
      </c>
      <c r="P10412" s="93" t="inlineStr">
        <is>
          <t>카페24머드크림마스크머드크림마스크 100ml 2set200801</t>
        </is>
      </c>
    </row>
    <row r="10413" customFormat="1" s="93">
      <c r="B10413" s="127" t="n">
        <v>44130</v>
      </c>
      <c r="C10413" s="93">
        <f>TEXT(B10413,"aaa")</f>
        <v/>
      </c>
      <c r="E10413" s="93" t="inlineStr">
        <is>
          <t>마스크팩</t>
        </is>
      </c>
      <c r="F10413" s="5" t="inlineStr">
        <is>
          <t>카페24</t>
        </is>
      </c>
      <c r="G10413" s="93" t="inlineStr">
        <is>
          <t>마스크팩 1매</t>
        </is>
      </c>
      <c r="H10413" s="93" t="n">
        <v>5</v>
      </c>
      <c r="J10413" s="93" t="n">
        <v>200801</v>
      </c>
      <c r="L10413" s="93" t="n">
        <v>20000</v>
      </c>
      <c r="M10413" s="93" t="n">
        <v>18830</v>
      </c>
      <c r="N10413" s="93" t="n">
        <v>1985</v>
      </c>
      <c r="O10413" s="148" t="n">
        <v>18181.81818181818</v>
      </c>
      <c r="P10413" s="93" t="inlineStr">
        <is>
          <t>카페24마스크팩마스크팩 1매200801</t>
        </is>
      </c>
    </row>
    <row r="10414" customFormat="1" s="93">
      <c r="B10414" s="127" t="n">
        <v>44130</v>
      </c>
      <c r="C10414" s="93">
        <f>TEXT(B10414,"aaa")</f>
        <v/>
      </c>
      <c r="E10414" s="93" t="inlineStr">
        <is>
          <t>마스크팩</t>
        </is>
      </c>
      <c r="F10414" s="5" t="inlineStr">
        <is>
          <t>카페24</t>
        </is>
      </c>
      <c r="G10414" s="93" t="inlineStr">
        <is>
          <t>마스크팩 10매</t>
        </is>
      </c>
      <c r="H10414" s="93" t="n">
        <v>14</v>
      </c>
      <c r="J10414" s="93" t="n">
        <v>200801</v>
      </c>
      <c r="L10414" s="93" t="n">
        <v>280000</v>
      </c>
      <c r="M10414" s="93" t="n">
        <v>263620</v>
      </c>
      <c r="N10414" s="93" t="n">
        <v>55580</v>
      </c>
      <c r="O10414" s="148" t="n">
        <v>254545.4545454545</v>
      </c>
      <c r="P10414" s="93" t="inlineStr">
        <is>
          <t>카페24마스크팩마스크팩 10매200801</t>
        </is>
      </c>
    </row>
    <row r="10415" customFormat="1" s="93">
      <c r="B10415" s="127" t="n">
        <v>44130</v>
      </c>
      <c r="C10415" s="93">
        <f>TEXT(B10415,"aaa")</f>
        <v/>
      </c>
      <c r="E10415" s="93" t="inlineStr">
        <is>
          <t>토너</t>
        </is>
      </c>
      <c r="F10415" s="5" t="inlineStr">
        <is>
          <t>카페24</t>
        </is>
      </c>
      <c r="G10415" s="93" t="inlineStr">
        <is>
          <t>250ml</t>
        </is>
      </c>
      <c r="H10415" s="93" t="n">
        <v>35</v>
      </c>
      <c r="J10415" s="93" t="n">
        <v>200801</v>
      </c>
      <c r="L10415" s="93" t="n">
        <v>700000</v>
      </c>
      <c r="M10415" s="93" t="n">
        <v>659050</v>
      </c>
      <c r="N10415" s="93" t="n">
        <v>107800</v>
      </c>
      <c r="O10415" s="148" t="n">
        <v>636363.6363636364</v>
      </c>
      <c r="P10415" s="93" t="inlineStr">
        <is>
          <t>카페24토너250ml200801</t>
        </is>
      </c>
    </row>
    <row r="10416" customFormat="1" s="93">
      <c r="B10416" s="127" t="n">
        <v>44130</v>
      </c>
      <c r="C10416" s="93">
        <f>TEXT(B10416,"aaa")</f>
        <v/>
      </c>
      <c r="E10416" s="93" t="inlineStr">
        <is>
          <t>토너</t>
        </is>
      </c>
      <c r="F10416" s="5" t="inlineStr">
        <is>
          <t>카페24</t>
        </is>
      </c>
      <c r="G10416" s="93" t="inlineStr">
        <is>
          <t>250ml 2set</t>
        </is>
      </c>
      <c r="H10416" s="93" t="n">
        <v>17</v>
      </c>
      <c r="J10416" s="93" t="n">
        <v>200801</v>
      </c>
      <c r="L10416" s="93" t="n">
        <v>595000</v>
      </c>
      <c r="M10416" s="93" t="n">
        <v>560192.5</v>
      </c>
      <c r="N10416" s="93" t="n">
        <v>104720</v>
      </c>
      <c r="O10416" s="148" t="n">
        <v>540909.0909090908</v>
      </c>
      <c r="P10416" s="93" t="inlineStr">
        <is>
          <t>카페24토너250ml 2set200801</t>
        </is>
      </c>
    </row>
    <row r="10417" customFormat="1" s="93">
      <c r="B10417" s="127" t="n">
        <v>44130</v>
      </c>
      <c r="C10417" s="93">
        <f>TEXT(B10417,"aaa")</f>
        <v/>
      </c>
      <c r="E10417" s="93" t="inlineStr">
        <is>
          <t>토너</t>
        </is>
      </c>
      <c r="F10417" s="5" t="inlineStr">
        <is>
          <t>카페24</t>
        </is>
      </c>
      <c r="G10417" s="93" t="inlineStr">
        <is>
          <t>500ml</t>
        </is>
      </c>
      <c r="H10417" s="93" t="n">
        <v>73</v>
      </c>
      <c r="J10417" s="93" t="n">
        <v>200801</v>
      </c>
      <c r="L10417" s="93" t="n">
        <v>2409000</v>
      </c>
      <c r="M10417" s="93" t="n">
        <v>2268073.5</v>
      </c>
      <c r="N10417" s="93" t="n">
        <v>316090</v>
      </c>
      <c r="O10417" s="148" t="n">
        <v>2190000</v>
      </c>
      <c r="P10417" s="93" t="inlineStr">
        <is>
          <t>카페24토너500ml200801</t>
        </is>
      </c>
    </row>
    <row r="10418" customFormat="1" s="93">
      <c r="B10418" s="127" t="n">
        <v>44130</v>
      </c>
      <c r="C10418" s="93">
        <f>TEXT(B10418,"aaa")</f>
        <v/>
      </c>
      <c r="E10418" s="93" t="inlineStr">
        <is>
          <t>토너</t>
        </is>
      </c>
      <c r="F10418" s="5" t="inlineStr">
        <is>
          <t>카페24</t>
        </is>
      </c>
      <c r="G10418" s="93" t="inlineStr">
        <is>
          <t>스킨팩 화장솜 60P</t>
        </is>
      </c>
      <c r="H10418" s="93" t="n">
        <v>47</v>
      </c>
      <c r="J10418" s="93" t="n">
        <v>200801</v>
      </c>
      <c r="L10418" s="93" t="n">
        <v>141000</v>
      </c>
      <c r="M10418" s="93" t="n">
        <v>132751.5</v>
      </c>
      <c r="N10418" s="93" t="n">
        <v>52170</v>
      </c>
      <c r="O10418" s="148" t="n">
        <v>128181.8181818182</v>
      </c>
      <c r="P10418" s="93" t="inlineStr">
        <is>
          <t>카페24토너스킨팩 화장솜 60P200801</t>
        </is>
      </c>
    </row>
    <row r="10419" customFormat="1" s="93">
      <c r="B10419" s="127" t="n">
        <v>44130</v>
      </c>
      <c r="C10419" s="93">
        <f>TEXT(B10419,"aaa")</f>
        <v/>
      </c>
      <c r="E10419" s="93" t="inlineStr">
        <is>
          <t>앰플</t>
        </is>
      </c>
      <c r="F10419" s="5" t="inlineStr">
        <is>
          <t>카페24</t>
        </is>
      </c>
      <c r="G10419" s="93" t="inlineStr">
        <is>
          <t>앰플 30ml</t>
        </is>
      </c>
      <c r="H10419" s="93" t="n">
        <v>18</v>
      </c>
      <c r="J10419" s="93" t="n">
        <v>200801</v>
      </c>
      <c r="L10419" s="93" t="n">
        <v>504000</v>
      </c>
      <c r="M10419" s="93" t="n">
        <v>474516</v>
      </c>
      <c r="N10419" s="93" t="n">
        <v>61146</v>
      </c>
      <c r="O10419" s="148" t="n">
        <v>458181.8181818181</v>
      </c>
      <c r="P10419" s="93" t="inlineStr">
        <is>
          <t>카페24앰플앰플 30ml200801</t>
        </is>
      </c>
    </row>
    <row r="10420" customFormat="1" s="93">
      <c r="B10420" s="127" t="n">
        <v>44130</v>
      </c>
      <c r="C10420" s="93">
        <f>TEXT(B10420,"aaa")</f>
        <v/>
      </c>
      <c r="E10420" s="93" t="inlineStr">
        <is>
          <t>앰플</t>
        </is>
      </c>
      <c r="F10420" s="5" t="inlineStr">
        <is>
          <t>카페24</t>
        </is>
      </c>
      <c r="G10420" s="93" t="inlineStr">
        <is>
          <t>앰플 30ml  2set</t>
        </is>
      </c>
      <c r="H10420" s="93" t="n">
        <v>13</v>
      </c>
      <c r="J10420" s="93" t="n">
        <v>200801</v>
      </c>
      <c r="L10420" s="93" t="n">
        <v>624000</v>
      </c>
      <c r="M10420" s="93" t="n">
        <v>587496</v>
      </c>
      <c r="N10420" s="93" t="n">
        <v>88322</v>
      </c>
      <c r="O10420" s="148" t="n">
        <v>567272.7272727272</v>
      </c>
      <c r="P10420" s="93" t="inlineStr">
        <is>
          <t>카페24앰플앰플 30ml  2set200801</t>
        </is>
      </c>
    </row>
    <row r="10421" customFormat="1" s="93">
      <c r="B10421" s="127" t="n">
        <v>44130</v>
      </c>
      <c r="C10421" s="93">
        <f>TEXT(B10421,"aaa")</f>
        <v/>
      </c>
      <c r="E10421" s="93" t="inlineStr">
        <is>
          <t>수딩크림</t>
        </is>
      </c>
      <c r="F10421" s="5" t="inlineStr">
        <is>
          <t>카페24</t>
        </is>
      </c>
      <c r="G10421" s="93" t="inlineStr">
        <is>
          <t>수딩크림 100ml</t>
        </is>
      </c>
      <c r="H10421" s="93" t="n">
        <v>8</v>
      </c>
      <c r="J10421" s="93" t="n">
        <v>200801</v>
      </c>
      <c r="L10421" s="93" t="n">
        <v>304000</v>
      </c>
      <c r="M10421" s="93" t="n">
        <v>286216</v>
      </c>
      <c r="N10421" s="93" t="n">
        <v>24360</v>
      </c>
      <c r="O10421" s="148" t="n">
        <v>276363.6363636364</v>
      </c>
      <c r="P10421" s="93" t="inlineStr">
        <is>
          <t>카페24수딩크림수딩크림 100ml200801</t>
        </is>
      </c>
    </row>
    <row r="10422" customFormat="1" s="93">
      <c r="B10422" s="127" t="n">
        <v>44130</v>
      </c>
      <c r="C10422" s="93">
        <f>TEXT(B10422,"aaa")</f>
        <v/>
      </c>
      <c r="E10422" s="93" t="inlineStr">
        <is>
          <t>클렌징폼</t>
        </is>
      </c>
      <c r="F10422" s="5" t="inlineStr">
        <is>
          <t>카페24</t>
        </is>
      </c>
      <c r="G10422" s="93" t="inlineStr">
        <is>
          <t>클렌징폼 120ml</t>
        </is>
      </c>
      <c r="H10422" s="93" t="n">
        <v>16</v>
      </c>
      <c r="J10422" s="93" t="n">
        <v>200801</v>
      </c>
      <c r="L10422" s="93" t="n">
        <v>208000</v>
      </c>
      <c r="M10422" s="93" t="n">
        <v>195832</v>
      </c>
      <c r="N10422" s="93" t="n">
        <v>44000</v>
      </c>
      <c r="O10422" s="148" t="n">
        <v>189090.9090909091</v>
      </c>
      <c r="P10422" s="93" t="inlineStr">
        <is>
          <t>카페24클렌징폼클렌징폼 120ml200801</t>
        </is>
      </c>
    </row>
    <row r="10423" customFormat="1" s="93">
      <c r="B10423" s="127" t="n">
        <v>44130</v>
      </c>
      <c r="C10423" s="93">
        <f>TEXT(B10423,"aaa")</f>
        <v/>
      </c>
      <c r="E10423" s="93" t="inlineStr">
        <is>
          <t>클렌징폼</t>
        </is>
      </c>
      <c r="F10423" s="5" t="inlineStr">
        <is>
          <t>카페24</t>
        </is>
      </c>
      <c r="G10423" s="93" t="inlineStr">
        <is>
          <t>클렌징폼 120ml 2set</t>
        </is>
      </c>
      <c r="H10423" s="93" t="n">
        <v>6</v>
      </c>
      <c r="J10423" s="93" t="n">
        <v>200801</v>
      </c>
      <c r="L10423" s="93" t="n">
        <v>144000</v>
      </c>
      <c r="M10423" s="93" t="n">
        <v>135576</v>
      </c>
      <c r="N10423" s="93" t="n">
        <v>14760</v>
      </c>
      <c r="O10423" s="148" t="n">
        <v>130909.0909090909</v>
      </c>
      <c r="P10423" s="93" t="inlineStr">
        <is>
          <t>카페24클렌징폼클렌징폼 120ml 2set200801</t>
        </is>
      </c>
    </row>
    <row r="10424" customFormat="1" s="93">
      <c r="B10424" s="127" t="n">
        <v>44130</v>
      </c>
      <c r="C10424" s="93">
        <f>TEXT(B10424,"aaa")</f>
        <v/>
      </c>
      <c r="E10424" s="93" t="inlineStr">
        <is>
          <t>클렌징폼</t>
        </is>
      </c>
      <c r="F10424" s="5" t="inlineStr">
        <is>
          <t>카페24</t>
        </is>
      </c>
      <c r="G10424" s="93" t="inlineStr">
        <is>
          <t>클렌징폼 120ml 3set</t>
        </is>
      </c>
      <c r="H10424" s="93" t="n">
        <v>3</v>
      </c>
      <c r="J10424" s="93" t="n">
        <v>200801</v>
      </c>
      <c r="L10424" s="93" t="n">
        <v>99000</v>
      </c>
      <c r="M10424" s="93" t="n">
        <v>93208.5</v>
      </c>
      <c r="N10424" s="93" t="n">
        <v>11070</v>
      </c>
      <c r="O10424" s="148" t="n">
        <v>90000</v>
      </c>
      <c r="P10424" s="93" t="inlineStr">
        <is>
          <t>카페24클렌징폼클렌징폼 120ml 3set200801</t>
        </is>
      </c>
    </row>
    <row r="10425" customFormat="1" s="93">
      <c r="B10425" s="127" t="n">
        <v>44130</v>
      </c>
      <c r="C10425" s="93">
        <f>TEXT(B10425,"aaa")</f>
        <v/>
      </c>
      <c r="E10425" s="93" t="inlineStr">
        <is>
          <t>바디워시</t>
        </is>
      </c>
      <c r="F10425" s="5" t="inlineStr">
        <is>
          <t>카페24</t>
        </is>
      </c>
      <c r="G10425" s="93" t="inlineStr">
        <is>
          <t>바디워시 1개 -30% off</t>
        </is>
      </c>
      <c r="H10425" s="93" t="n">
        <v>2</v>
      </c>
      <c r="J10425" s="93" t="n">
        <v>200801</v>
      </c>
      <c r="L10425" s="93" t="n">
        <v>36400</v>
      </c>
      <c r="M10425" s="93" t="n">
        <v>34270.6</v>
      </c>
      <c r="N10425" s="93" t="n">
        <v>8170</v>
      </c>
      <c r="O10425" s="148" t="n">
        <v>33090.90909090909</v>
      </c>
      <c r="P10425" s="93" t="inlineStr">
        <is>
          <t>카페24바디워시바디워시 1개 -30% off200801</t>
        </is>
      </c>
    </row>
    <row r="10426" customFormat="1" s="93">
      <c r="B10426" s="127" t="n">
        <v>44130</v>
      </c>
      <c r="C10426" s="93">
        <f>TEXT(B10426,"aaa")</f>
        <v/>
      </c>
      <c r="E10426" s="93" t="inlineStr">
        <is>
          <t>앰플</t>
        </is>
      </c>
      <c r="F10426" s="5" t="inlineStr">
        <is>
          <t>화해</t>
        </is>
      </c>
      <c r="G10426" s="93" t="inlineStr">
        <is>
          <t>앰플 30ml</t>
        </is>
      </c>
      <c r="H10426" s="93" t="n">
        <v>1</v>
      </c>
      <c r="J10426" s="93" t="n">
        <v>200801</v>
      </c>
      <c r="L10426" s="93" t="n">
        <v>28000</v>
      </c>
      <c r="M10426" s="93" t="n">
        <v>20160</v>
      </c>
      <c r="N10426" s="93" t="n">
        <v>3397</v>
      </c>
      <c r="O10426" s="148" t="n">
        <v>25454.54545454545</v>
      </c>
      <c r="P10426" s="93" t="inlineStr">
        <is>
          <t>화해앰플앰플 30ml200801</t>
        </is>
      </c>
    </row>
    <row r="10427" customFormat="1" s="93">
      <c r="B10427" s="127" t="n">
        <v>44130</v>
      </c>
      <c r="C10427" s="93">
        <f>TEXT(B10427,"aaa")</f>
        <v/>
      </c>
      <c r="E10427" s="93" t="inlineStr">
        <is>
          <t>토너</t>
        </is>
      </c>
      <c r="F10427" s="5" t="inlineStr">
        <is>
          <t>화해</t>
        </is>
      </c>
      <c r="G10427" s="93" t="inlineStr">
        <is>
          <t>250ml</t>
        </is>
      </c>
      <c r="H10427" s="93" t="n">
        <v>6</v>
      </c>
      <c r="J10427" s="93" t="n">
        <v>200801</v>
      </c>
      <c r="L10427" s="93" t="n">
        <v>120000</v>
      </c>
      <c r="M10427" s="93" t="n">
        <v>86400</v>
      </c>
      <c r="N10427" s="93" t="n">
        <v>18480</v>
      </c>
      <c r="O10427" s="148" t="n">
        <v>109090.9090909091</v>
      </c>
      <c r="P10427" s="93" t="inlineStr">
        <is>
          <t>화해토너250ml200801</t>
        </is>
      </c>
    </row>
    <row r="10428" customFormat="1" s="93">
      <c r="B10428" s="127" t="n">
        <v>44131</v>
      </c>
      <c r="C10428" s="93">
        <f>TEXT(B10428,"aaa")</f>
        <v/>
      </c>
      <c r="E10428" s="93" t="inlineStr">
        <is>
          <t>토너</t>
        </is>
      </c>
      <c r="F10428" s="5" t="inlineStr">
        <is>
          <t>W컨셉</t>
        </is>
      </c>
      <c r="G10428" s="93" t="inlineStr">
        <is>
          <t>250ml</t>
        </is>
      </c>
      <c r="H10428" s="93" t="n">
        <v>1</v>
      </c>
      <c r="J10428" s="93" t="n">
        <v>200801</v>
      </c>
      <c r="L10428" s="93" t="n">
        <v>20000</v>
      </c>
      <c r="M10428" s="93" t="n">
        <v>14400</v>
      </c>
      <c r="N10428" s="93" t="n">
        <v>3080</v>
      </c>
      <c r="O10428" s="148" t="n">
        <v>18181.81818181818</v>
      </c>
      <c r="P10428" s="93" t="inlineStr">
        <is>
          <t>W컨셉토너250ml200801</t>
        </is>
      </c>
    </row>
    <row r="10429" customFormat="1" s="93">
      <c r="B10429" s="127" t="n">
        <v>44131</v>
      </c>
      <c r="C10429" s="93">
        <f>TEXT(B10429,"aaa")</f>
        <v/>
      </c>
      <c r="E10429" s="93" t="inlineStr">
        <is>
          <t>토너</t>
        </is>
      </c>
      <c r="F10429" s="5" t="inlineStr">
        <is>
          <t>W컨셉</t>
        </is>
      </c>
      <c r="G10429" s="93" t="inlineStr">
        <is>
          <t>250ml 2set</t>
        </is>
      </c>
      <c r="H10429" s="93" t="n">
        <v>9</v>
      </c>
      <c r="J10429" s="93" t="n">
        <v>200801</v>
      </c>
      <c r="L10429" s="93" t="n">
        <v>315000</v>
      </c>
      <c r="M10429" s="93" t="n">
        <v>226800</v>
      </c>
      <c r="N10429" s="93" t="n">
        <v>55440</v>
      </c>
      <c r="O10429" s="148" t="n">
        <v>286363.6363636364</v>
      </c>
      <c r="P10429" s="93" t="inlineStr">
        <is>
          <t>W컨셉토너250ml 2set200801</t>
        </is>
      </c>
    </row>
    <row r="10430" customFormat="1" s="93">
      <c r="B10430" s="127" t="n">
        <v>44131</v>
      </c>
      <c r="C10430" s="93">
        <f>TEXT(B10430,"aaa")</f>
        <v/>
      </c>
      <c r="E10430" s="93" t="inlineStr">
        <is>
          <t>토너</t>
        </is>
      </c>
      <c r="F10430" s="5" t="inlineStr">
        <is>
          <t>글로우데이즈 시코르</t>
        </is>
      </c>
      <c r="G10430" s="93" t="inlineStr">
        <is>
          <t>토너=250ml</t>
        </is>
      </c>
      <c r="H10430" s="93" t="n">
        <v>20</v>
      </c>
      <c r="J10430" s="93" t="n">
        <v>200801</v>
      </c>
      <c r="L10430" s="93" t="n">
        <v>225000</v>
      </c>
      <c r="M10430" s="93" t="n">
        <v>225000</v>
      </c>
      <c r="N10430" s="93" t="n">
        <v>61600</v>
      </c>
      <c r="O10430" s="148" t="n">
        <v>204545.4545454545</v>
      </c>
      <c r="P10430" s="93" t="inlineStr">
        <is>
          <t>글로우데이즈 시코르토너토너=250ml200801</t>
        </is>
      </c>
    </row>
    <row r="10431" customFormat="1" s="93">
      <c r="B10431" s="127" t="n">
        <v>44131</v>
      </c>
      <c r="C10431" s="93">
        <f>TEXT(B10431,"aaa")</f>
        <v/>
      </c>
      <c r="E10431" s="93" t="inlineStr">
        <is>
          <t>앰플</t>
        </is>
      </c>
      <c r="F10431" s="5" t="inlineStr">
        <is>
          <t>글로우데이즈 시코르</t>
        </is>
      </c>
      <c r="G10431" s="93" t="inlineStr">
        <is>
          <t>앰플=앰플 30ml</t>
        </is>
      </c>
      <c r="H10431" s="93" t="n">
        <v>20</v>
      </c>
      <c r="J10431" s="93" t="n">
        <v>200801</v>
      </c>
      <c r="L10431" s="93" t="n">
        <v>297000</v>
      </c>
      <c r="M10431" s="93" t="n">
        <v>297000</v>
      </c>
      <c r="N10431" s="93" t="n">
        <v>67940</v>
      </c>
      <c r="O10431" s="148" t="n">
        <v>270000</v>
      </c>
      <c r="P10431" s="93" t="inlineStr">
        <is>
          <t>글로우데이즈 시코르앰플앰플=앰플 30ml200801</t>
        </is>
      </c>
    </row>
    <row r="10432" customFormat="1" s="93">
      <c r="B10432" s="127" t="n">
        <v>44131</v>
      </c>
      <c r="C10432" s="93">
        <f>TEXT(B10432,"aaa")</f>
        <v/>
      </c>
      <c r="E10432" s="93" t="inlineStr">
        <is>
          <t>머드크림마스크</t>
        </is>
      </c>
      <c r="F10432" s="5" t="inlineStr">
        <is>
          <t>글로우데이즈 시코르</t>
        </is>
      </c>
      <c r="G10432" s="93" t="inlineStr">
        <is>
          <t>머드크림마스크=머드크림마스크 100ml</t>
        </is>
      </c>
      <c r="H10432" s="93" t="n">
        <v>10</v>
      </c>
      <c r="J10432" s="93" t="n">
        <v>200801</v>
      </c>
      <c r="L10432" s="93" t="n">
        <v>112500</v>
      </c>
      <c r="M10432" s="93" t="n">
        <v>112500</v>
      </c>
      <c r="N10432" s="93" t="n">
        <v>14420</v>
      </c>
      <c r="O10432" s="148" t="n">
        <v>102272.7272727273</v>
      </c>
      <c r="P10432" s="93" t="inlineStr">
        <is>
          <t>글로우데이즈 시코르머드크림마스크머드크림마스크=머드크림마스크 100ml200801</t>
        </is>
      </c>
    </row>
    <row r="10433" customFormat="1" s="93">
      <c r="B10433" s="127" t="n">
        <v>44131</v>
      </c>
      <c r="C10433" s="93">
        <f>TEXT(B10433,"aaa")</f>
        <v/>
      </c>
      <c r="E10433" s="93" t="inlineStr">
        <is>
          <t>마스크팩</t>
        </is>
      </c>
      <c r="F10433" s="5" t="inlineStr">
        <is>
          <t>글로우데이즈 시코르</t>
        </is>
      </c>
      <c r="G10433" s="93" t="inlineStr">
        <is>
          <t>마스크팩=마스크팩 10매</t>
        </is>
      </c>
      <c r="H10433" s="93" t="n">
        <v>5</v>
      </c>
      <c r="J10433" s="93" t="n">
        <v>200801</v>
      </c>
      <c r="L10433" s="93" t="n">
        <v>90000</v>
      </c>
      <c r="M10433" s="93" t="n">
        <v>90000</v>
      </c>
      <c r="N10433" s="93" t="n">
        <v>19850</v>
      </c>
      <c r="O10433" s="148" t="n">
        <v>81818.18181818181</v>
      </c>
      <c r="P10433" s="93" t="inlineStr">
        <is>
          <t>글로우데이즈 시코르마스크팩마스크팩=마스크팩 10매200801</t>
        </is>
      </c>
    </row>
    <row r="10434" customFormat="1" s="93">
      <c r="B10434" s="127" t="n">
        <v>44131</v>
      </c>
      <c r="C10434" s="93">
        <f>TEXT(B10434,"aaa")</f>
        <v/>
      </c>
      <c r="E10434" s="93" t="inlineStr">
        <is>
          <t>토너</t>
        </is>
      </c>
      <c r="F10434" s="5" t="inlineStr">
        <is>
          <t>스타일쉐어</t>
        </is>
      </c>
      <c r="G10434" s="93" t="inlineStr">
        <is>
          <t>250ml</t>
        </is>
      </c>
      <c r="H10434" s="93" t="n">
        <v>3</v>
      </c>
      <c r="J10434" s="93" t="n">
        <v>200801</v>
      </c>
      <c r="L10434" s="93" t="n">
        <v>60000</v>
      </c>
      <c r="M10434" s="93" t="n">
        <v>45000</v>
      </c>
      <c r="N10434" s="93" t="n">
        <v>9240</v>
      </c>
      <c r="O10434" s="148" t="n">
        <v>54545.45454545454</v>
      </c>
      <c r="P10434" s="93" t="inlineStr">
        <is>
          <t>스타일쉐어토너250ml200801</t>
        </is>
      </c>
    </row>
    <row r="10435" customFormat="1" s="93">
      <c r="B10435" s="127" t="n">
        <v>44131</v>
      </c>
      <c r="C10435" s="93">
        <f>TEXT(B10435,"aaa")</f>
        <v/>
      </c>
      <c r="E10435" s="93" t="inlineStr">
        <is>
          <t>선크림</t>
        </is>
      </c>
      <c r="F10435" s="5" t="inlineStr">
        <is>
          <t>카페24</t>
        </is>
      </c>
      <c r="G10435" s="93" t="inlineStr">
        <is>
          <t>선크림 50ml</t>
        </is>
      </c>
      <c r="H10435" s="93" t="n">
        <v>2</v>
      </c>
      <c r="J10435" s="93" t="n">
        <v>200801</v>
      </c>
      <c r="L10435" s="93" t="n">
        <v>40000</v>
      </c>
      <c r="M10435" s="93" t="n">
        <v>37660</v>
      </c>
      <c r="N10435" s="93" t="n">
        <v>4690</v>
      </c>
      <c r="O10435" s="148" t="n">
        <v>36363.63636363636</v>
      </c>
      <c r="P10435" s="93" t="inlineStr">
        <is>
          <t>카페24선크림선크림 50ml200801</t>
        </is>
      </c>
    </row>
    <row r="10436" customFormat="1" s="93">
      <c r="B10436" s="127" t="n">
        <v>44131</v>
      </c>
      <c r="C10436" s="93">
        <f>TEXT(B10436,"aaa")</f>
        <v/>
      </c>
      <c r="E10436" s="93" t="inlineStr">
        <is>
          <t>선크림</t>
        </is>
      </c>
      <c r="F10436" s="5" t="inlineStr">
        <is>
          <t>카페24</t>
        </is>
      </c>
      <c r="G10436" s="93" t="inlineStr">
        <is>
          <t>선크림 50ml  2set</t>
        </is>
      </c>
      <c r="H10436" s="93" t="n">
        <v>2</v>
      </c>
      <c r="J10436" s="93" t="n">
        <v>200801</v>
      </c>
      <c r="L10436" s="93" t="n">
        <v>70000</v>
      </c>
      <c r="M10436" s="93" t="n">
        <v>65905</v>
      </c>
      <c r="N10436" s="93" t="n">
        <v>9380</v>
      </c>
      <c r="O10436" s="148" t="n">
        <v>63636.36363636363</v>
      </c>
      <c r="P10436" s="93" t="inlineStr">
        <is>
          <t>카페24선크림선크림 50ml  2set200801</t>
        </is>
      </c>
    </row>
    <row r="10437" customFormat="1" s="93">
      <c r="B10437" s="127" t="n">
        <v>44131</v>
      </c>
      <c r="C10437" s="93">
        <f>TEXT(B10437,"aaa")</f>
        <v/>
      </c>
      <c r="E10437" s="93" t="inlineStr">
        <is>
          <t>어성초진정패키지</t>
        </is>
      </c>
      <c r="F10437" s="5" t="inlineStr">
        <is>
          <t>카페24</t>
        </is>
      </c>
      <c r="G10437" s="93" t="inlineStr">
        <is>
          <t>어성초 진정패키지세트</t>
        </is>
      </c>
      <c r="H10437" s="93" t="n">
        <v>2</v>
      </c>
      <c r="J10437" s="93" t="n">
        <v>200801</v>
      </c>
      <c r="L10437" s="93" t="n">
        <v>198000</v>
      </c>
      <c r="M10437" s="93" t="n">
        <v>186417</v>
      </c>
      <c r="N10437" s="93" t="n">
        <v>30274</v>
      </c>
      <c r="O10437" s="148" t="n">
        <v>180000</v>
      </c>
      <c r="P10437" s="93" t="inlineStr">
        <is>
          <t>카페24어성초진정패키지어성초 진정패키지세트200801</t>
        </is>
      </c>
    </row>
    <row r="10438" customFormat="1" s="93">
      <c r="B10438" s="127" t="n">
        <v>44131</v>
      </c>
      <c r="C10438" s="93">
        <f>TEXT(B10438,"aaa")</f>
        <v/>
      </c>
      <c r="E10438" s="93" t="inlineStr">
        <is>
          <t>클리어 패드</t>
        </is>
      </c>
      <c r="F10438" s="5" t="inlineStr">
        <is>
          <t>카페24</t>
        </is>
      </c>
      <c r="G10438" s="93" t="inlineStr">
        <is>
          <t>어성초 77 클리어 패드 1개-20% off</t>
        </is>
      </c>
      <c r="H10438" s="93" t="n">
        <v>26</v>
      </c>
      <c r="J10438" s="93" t="n">
        <v>200801</v>
      </c>
      <c r="L10438" s="93" t="n">
        <v>582400</v>
      </c>
      <c r="M10438" s="93" t="n">
        <v>548329.6</v>
      </c>
      <c r="N10438" s="93" t="n">
        <v>130312</v>
      </c>
      <c r="O10438" s="148" t="n">
        <v>529454.5454545454</v>
      </c>
      <c r="P10438" s="93" t="inlineStr">
        <is>
          <t>카페24클리어 패드어성초 77 클리어 패드 1개-20% off200801</t>
        </is>
      </c>
    </row>
    <row r="10439" customFormat="1" s="93">
      <c r="B10439" s="127" t="n">
        <v>44131</v>
      </c>
      <c r="C10439" s="93">
        <f>TEXT(B10439,"aaa")</f>
        <v/>
      </c>
      <c r="E10439" s="93" t="inlineStr">
        <is>
          <t>클리어 패드</t>
        </is>
      </c>
      <c r="F10439" s="5" t="inlineStr">
        <is>
          <t>카페24</t>
        </is>
      </c>
      <c r="G10439" s="93" t="inlineStr">
        <is>
          <t>어성초 77 클리어 패드 2개-30% off</t>
        </is>
      </c>
      <c r="H10439" s="93" t="n">
        <v>31</v>
      </c>
      <c r="J10439" s="93" t="n">
        <v>200801</v>
      </c>
      <c r="L10439" s="93" t="n">
        <v>1215200</v>
      </c>
      <c r="M10439" s="93" t="n">
        <v>1144110.8</v>
      </c>
      <c r="N10439" s="93" t="n">
        <v>310744</v>
      </c>
      <c r="O10439" s="148" t="n">
        <v>1104727.272727273</v>
      </c>
      <c r="P10439" s="93" t="inlineStr">
        <is>
          <t>카페24클리어 패드어성초 77 클리어 패드 2개-30% off200801</t>
        </is>
      </c>
    </row>
    <row r="10440" customFormat="1" s="93">
      <c r="B10440" s="127" t="n">
        <v>44131</v>
      </c>
      <c r="C10440" s="93">
        <f>TEXT(B10440,"aaa")</f>
        <v/>
      </c>
      <c r="E10440" s="93" t="inlineStr">
        <is>
          <t>토너+패드 세트</t>
        </is>
      </c>
      <c r="F10440" s="5" t="inlineStr">
        <is>
          <t>카페24</t>
        </is>
      </c>
      <c r="G10440" s="93" t="inlineStr">
        <is>
          <t>좁쌀 진정 세트 토너+클리어 패드-30% off</t>
        </is>
      </c>
      <c r="H10440" s="93" t="n">
        <v>19</v>
      </c>
      <c r="J10440" s="93" t="n">
        <v>200801</v>
      </c>
      <c r="L10440" s="93" t="n">
        <v>704900</v>
      </c>
      <c r="M10440" s="93" t="n">
        <v>663663.35</v>
      </c>
      <c r="N10440" s="93" t="n">
        <v>153748</v>
      </c>
      <c r="O10440" s="148" t="n">
        <v>640818.1818181818</v>
      </c>
      <c r="P10440" s="93" t="inlineStr">
        <is>
          <t>카페24토너+패드 세트좁쌀 진정 세트 토너+클리어 패드-30% off200801</t>
        </is>
      </c>
    </row>
    <row r="10441" customFormat="1" s="93">
      <c r="B10441" s="127" t="n">
        <v>44131</v>
      </c>
      <c r="C10441" s="93">
        <f>TEXT(B10441,"aaa")</f>
        <v/>
      </c>
      <c r="E10441" s="93" t="inlineStr">
        <is>
          <t>머드크림마스크</t>
        </is>
      </c>
      <c r="F10441" s="5" t="inlineStr">
        <is>
          <t>카페24</t>
        </is>
      </c>
      <c r="G10441" s="93" t="inlineStr">
        <is>
          <t>머드크림마스크 100ml</t>
        </is>
      </c>
      <c r="H10441" s="93" t="n">
        <v>15</v>
      </c>
      <c r="J10441" s="93" t="n">
        <v>200801</v>
      </c>
      <c r="L10441" s="93" t="n">
        <v>300000</v>
      </c>
      <c r="M10441" s="93" t="n">
        <v>282450</v>
      </c>
      <c r="N10441" s="93" t="n">
        <v>21630</v>
      </c>
      <c r="O10441" s="148" t="n">
        <v>272727.2727272727</v>
      </c>
      <c r="P10441" s="93" t="inlineStr">
        <is>
          <t>카페24머드크림마스크머드크림마스크 100ml200801</t>
        </is>
      </c>
    </row>
    <row r="10442" customFormat="1" s="93">
      <c r="B10442" s="127" t="n">
        <v>44131</v>
      </c>
      <c r="C10442" s="93">
        <f>TEXT(B10442,"aaa")</f>
        <v/>
      </c>
      <c r="E10442" s="93" t="inlineStr">
        <is>
          <t>머드크림마스크</t>
        </is>
      </c>
      <c r="F10442" s="5" t="inlineStr">
        <is>
          <t>카페24</t>
        </is>
      </c>
      <c r="G10442" s="93" t="inlineStr">
        <is>
          <t>머드크림마스크 100ml 2set</t>
        </is>
      </c>
      <c r="H10442" s="93" t="n">
        <v>7</v>
      </c>
      <c r="J10442" s="93" t="n">
        <v>200801</v>
      </c>
      <c r="L10442" s="93" t="n">
        <v>245000</v>
      </c>
      <c r="M10442" s="93" t="n">
        <v>230667.5</v>
      </c>
      <c r="N10442" s="93" t="n">
        <v>20188</v>
      </c>
      <c r="O10442" s="148" t="n">
        <v>222727.2727272727</v>
      </c>
      <c r="P10442" s="93" t="inlineStr">
        <is>
          <t>카페24머드크림마스크머드크림마스크 100ml 2set200801</t>
        </is>
      </c>
    </row>
    <row r="10443" customFormat="1" s="93">
      <c r="B10443" s="127" t="n">
        <v>44131</v>
      </c>
      <c r="C10443" s="93">
        <f>TEXT(B10443,"aaa")</f>
        <v/>
      </c>
      <c r="E10443" s="93" t="inlineStr">
        <is>
          <t>마스크팩</t>
        </is>
      </c>
      <c r="F10443" s="5" t="inlineStr">
        <is>
          <t>카페24</t>
        </is>
      </c>
      <c r="G10443" s="93" t="inlineStr">
        <is>
          <t>마스크팩 1매</t>
        </is>
      </c>
      <c r="H10443" s="93" t="n">
        <v>1</v>
      </c>
      <c r="J10443" s="93" t="n">
        <v>200801</v>
      </c>
      <c r="L10443" s="93" t="n">
        <v>4000</v>
      </c>
      <c r="M10443" s="93" t="n">
        <v>3766</v>
      </c>
      <c r="N10443" s="93" t="n">
        <v>397</v>
      </c>
      <c r="O10443" s="148" t="n">
        <v>3636.363636363636</v>
      </c>
      <c r="P10443" s="93" t="inlineStr">
        <is>
          <t>카페24마스크팩마스크팩 1매200801</t>
        </is>
      </c>
    </row>
    <row r="10444" customFormat="1" s="93">
      <c r="B10444" s="127" t="n">
        <v>44131</v>
      </c>
      <c r="C10444" s="93">
        <f>TEXT(B10444,"aaa")</f>
        <v/>
      </c>
      <c r="E10444" s="93" t="inlineStr">
        <is>
          <t>마스크팩</t>
        </is>
      </c>
      <c r="F10444" s="5" t="inlineStr">
        <is>
          <t>카페24</t>
        </is>
      </c>
      <c r="G10444" s="93" t="inlineStr">
        <is>
          <t>마스크팩 10매</t>
        </is>
      </c>
      <c r="H10444" s="93" t="n">
        <v>1</v>
      </c>
      <c r="J10444" s="93" t="n">
        <v>200801</v>
      </c>
      <c r="L10444" s="93" t="n">
        <v>20000</v>
      </c>
      <c r="M10444" s="93" t="n">
        <v>18830</v>
      </c>
      <c r="N10444" s="93" t="n">
        <v>3970</v>
      </c>
      <c r="O10444" s="148" t="n">
        <v>18181.81818181818</v>
      </c>
      <c r="P10444" s="93" t="inlineStr">
        <is>
          <t>카페24마스크팩마스크팩 10매200801</t>
        </is>
      </c>
    </row>
    <row r="10445" customFormat="1" s="93">
      <c r="B10445" s="127" t="n">
        <v>44131</v>
      </c>
      <c r="C10445" s="93">
        <f>TEXT(B10445,"aaa")</f>
        <v/>
      </c>
      <c r="E10445" s="93" t="inlineStr">
        <is>
          <t>토너</t>
        </is>
      </c>
      <c r="F10445" s="5" t="inlineStr">
        <is>
          <t>카페24</t>
        </is>
      </c>
      <c r="G10445" s="93" t="inlineStr">
        <is>
          <t>250ml</t>
        </is>
      </c>
      <c r="H10445" s="93" t="n">
        <v>33</v>
      </c>
      <c r="J10445" s="93" t="n">
        <v>200801</v>
      </c>
      <c r="L10445" s="93" t="n">
        <v>660000</v>
      </c>
      <c r="M10445" s="93" t="n">
        <v>621390</v>
      </c>
      <c r="N10445" s="93" t="n">
        <v>101640</v>
      </c>
      <c r="O10445" s="148" t="n">
        <v>600000</v>
      </c>
      <c r="P10445" s="93" t="inlineStr">
        <is>
          <t>카페24토너250ml200801</t>
        </is>
      </c>
    </row>
    <row r="10446" customFormat="1" s="93">
      <c r="B10446" s="127" t="n">
        <v>44131</v>
      </c>
      <c r="C10446" s="93">
        <f>TEXT(B10446,"aaa")</f>
        <v/>
      </c>
      <c r="E10446" s="93" t="inlineStr">
        <is>
          <t>토너</t>
        </is>
      </c>
      <c r="F10446" s="5" t="inlineStr">
        <is>
          <t>카페24</t>
        </is>
      </c>
      <c r="G10446" s="93" t="inlineStr">
        <is>
          <t>250ml 2set</t>
        </is>
      </c>
      <c r="H10446" s="93" t="n">
        <v>11</v>
      </c>
      <c r="J10446" s="93" t="n">
        <v>200801</v>
      </c>
      <c r="L10446" s="93" t="n">
        <v>385000</v>
      </c>
      <c r="M10446" s="93" t="n">
        <v>362477.5</v>
      </c>
      <c r="N10446" s="93" t="n">
        <v>67760</v>
      </c>
      <c r="O10446" s="148" t="n">
        <v>350000</v>
      </c>
      <c r="P10446" s="93" t="inlineStr">
        <is>
          <t>카페24토너250ml 2set200801</t>
        </is>
      </c>
    </row>
    <row r="10447" customFormat="1" s="93">
      <c r="B10447" s="127" t="n">
        <v>44131</v>
      </c>
      <c r="C10447" s="93">
        <f>TEXT(B10447,"aaa")</f>
        <v/>
      </c>
      <c r="E10447" s="93" t="inlineStr">
        <is>
          <t>토너</t>
        </is>
      </c>
      <c r="F10447" s="5" t="inlineStr">
        <is>
          <t>카페24</t>
        </is>
      </c>
      <c r="G10447" s="93" t="inlineStr">
        <is>
          <t>500ml</t>
        </is>
      </c>
      <c r="H10447" s="93" t="n">
        <v>43</v>
      </c>
      <c r="J10447" s="93" t="n">
        <v>200801</v>
      </c>
      <c r="L10447" s="93" t="n">
        <v>1419000</v>
      </c>
      <c r="M10447" s="93" t="n">
        <v>1335988.5</v>
      </c>
      <c r="N10447" s="93" t="n">
        <v>186190</v>
      </c>
      <c r="O10447" s="148" t="n">
        <v>1290000</v>
      </c>
      <c r="P10447" s="93" t="inlineStr">
        <is>
          <t>카페24토너500ml200801</t>
        </is>
      </c>
    </row>
    <row r="10448" customFormat="1" s="93">
      <c r="B10448" s="127" t="n">
        <v>44131</v>
      </c>
      <c r="C10448" s="93">
        <f>TEXT(B10448,"aaa")</f>
        <v/>
      </c>
      <c r="E10448" s="93" t="inlineStr">
        <is>
          <t>토너</t>
        </is>
      </c>
      <c r="F10448" s="5" t="inlineStr">
        <is>
          <t>카페24</t>
        </is>
      </c>
      <c r="G10448" s="93" t="inlineStr">
        <is>
          <t>스킨팩 화장솜 60P</t>
        </is>
      </c>
      <c r="H10448" s="93" t="n">
        <v>33</v>
      </c>
      <c r="J10448" s="93" t="n">
        <v>200801</v>
      </c>
      <c r="L10448" s="93" t="n">
        <v>99000</v>
      </c>
      <c r="M10448" s="93" t="n">
        <v>93208.5</v>
      </c>
      <c r="N10448" s="93" t="n">
        <v>36630</v>
      </c>
      <c r="O10448" s="148" t="n">
        <v>90000</v>
      </c>
      <c r="P10448" s="93" t="inlineStr">
        <is>
          <t>카페24토너스킨팩 화장솜 60P200801</t>
        </is>
      </c>
    </row>
    <row r="10449" customFormat="1" s="93">
      <c r="B10449" s="127" t="n">
        <v>44131</v>
      </c>
      <c r="C10449" s="93">
        <f>TEXT(B10449,"aaa")</f>
        <v/>
      </c>
      <c r="E10449" s="93" t="inlineStr">
        <is>
          <t>앰플</t>
        </is>
      </c>
      <c r="F10449" s="5" t="inlineStr">
        <is>
          <t>카페24</t>
        </is>
      </c>
      <c r="G10449" s="93" t="inlineStr">
        <is>
          <t>앰플 30ml</t>
        </is>
      </c>
      <c r="H10449" s="93" t="n">
        <v>14</v>
      </c>
      <c r="J10449" s="93" t="n">
        <v>200801</v>
      </c>
      <c r="L10449" s="93" t="n">
        <v>392000</v>
      </c>
      <c r="M10449" s="93" t="n">
        <v>369068</v>
      </c>
      <c r="N10449" s="93" t="n">
        <v>47558</v>
      </c>
      <c r="O10449" s="148" t="n">
        <v>356363.6363636364</v>
      </c>
      <c r="P10449" s="93" t="inlineStr">
        <is>
          <t>카페24앰플앰플 30ml200801</t>
        </is>
      </c>
    </row>
    <row r="10450" customFormat="1" s="93">
      <c r="B10450" s="127" t="n">
        <v>44131</v>
      </c>
      <c r="C10450" s="93">
        <f>TEXT(B10450,"aaa")</f>
        <v/>
      </c>
      <c r="E10450" s="93" t="inlineStr">
        <is>
          <t>앰플</t>
        </is>
      </c>
      <c r="F10450" s="5" t="inlineStr">
        <is>
          <t>카페24</t>
        </is>
      </c>
      <c r="G10450" s="93" t="inlineStr">
        <is>
          <t>앰플 30ml  2set</t>
        </is>
      </c>
      <c r="H10450" s="93" t="n">
        <v>4</v>
      </c>
      <c r="J10450" s="93" t="n">
        <v>200801</v>
      </c>
      <c r="L10450" s="93" t="n">
        <v>192000</v>
      </c>
      <c r="M10450" s="93" t="n">
        <v>180768</v>
      </c>
      <c r="N10450" s="93" t="n">
        <v>27176</v>
      </c>
      <c r="O10450" s="148" t="n">
        <v>174545.4545454545</v>
      </c>
      <c r="P10450" s="93" t="inlineStr">
        <is>
          <t>카페24앰플앰플 30ml  2set200801</t>
        </is>
      </c>
    </row>
    <row r="10451" customFormat="1" s="93">
      <c r="B10451" s="127" t="n">
        <v>44131</v>
      </c>
      <c r="C10451" s="93">
        <f>TEXT(B10451,"aaa")</f>
        <v/>
      </c>
      <c r="E10451" s="93" t="inlineStr">
        <is>
          <t>수딩크림</t>
        </is>
      </c>
      <c r="F10451" s="5" t="inlineStr">
        <is>
          <t>카페24</t>
        </is>
      </c>
      <c r="G10451" s="93" t="inlineStr">
        <is>
          <t>수딩크림 100ml</t>
        </is>
      </c>
      <c r="H10451" s="93" t="n">
        <v>7</v>
      </c>
      <c r="J10451" s="93" t="n">
        <v>200801</v>
      </c>
      <c r="L10451" s="93" t="n">
        <v>266000</v>
      </c>
      <c r="M10451" s="93" t="n">
        <v>250439</v>
      </c>
      <c r="N10451" s="93" t="n">
        <v>21315</v>
      </c>
      <c r="O10451" s="148" t="n">
        <v>241818.1818181818</v>
      </c>
      <c r="P10451" s="93" t="inlineStr">
        <is>
          <t>카페24수딩크림수딩크림 100ml200801</t>
        </is>
      </c>
    </row>
    <row r="10452" customFormat="1" s="93">
      <c r="B10452" s="127" t="n">
        <v>44131</v>
      </c>
      <c r="C10452" s="93">
        <f>TEXT(B10452,"aaa")</f>
        <v/>
      </c>
      <c r="E10452" s="93" t="inlineStr">
        <is>
          <t>클렌징폼</t>
        </is>
      </c>
      <c r="F10452" s="5" t="inlineStr">
        <is>
          <t>카페24</t>
        </is>
      </c>
      <c r="G10452" s="93" t="inlineStr">
        <is>
          <t>클렌징폼 120ml</t>
        </is>
      </c>
      <c r="H10452" s="93" t="n">
        <v>8</v>
      </c>
      <c r="J10452" s="93" t="n">
        <v>200801</v>
      </c>
      <c r="L10452" s="93" t="n">
        <v>104000</v>
      </c>
      <c r="M10452" s="93" t="n">
        <v>97916</v>
      </c>
      <c r="N10452" s="93" t="n">
        <v>22000</v>
      </c>
      <c r="O10452" s="148" t="n">
        <v>94545.45454545454</v>
      </c>
      <c r="P10452" s="93" t="inlineStr">
        <is>
          <t>카페24클렌징폼클렌징폼 120ml200801</t>
        </is>
      </c>
    </row>
    <row r="10453" customFormat="1" s="93">
      <c r="B10453" s="127" t="n">
        <v>44131</v>
      </c>
      <c r="C10453" s="93">
        <f>TEXT(B10453,"aaa")</f>
        <v/>
      </c>
      <c r="E10453" s="93" t="inlineStr">
        <is>
          <t>클렌징폼</t>
        </is>
      </c>
      <c r="F10453" s="5" t="inlineStr">
        <is>
          <t>카페24</t>
        </is>
      </c>
      <c r="G10453" s="93" t="inlineStr">
        <is>
          <t>클렌징폼 120ml 2set</t>
        </is>
      </c>
      <c r="H10453" s="93" t="n">
        <v>1</v>
      </c>
      <c r="J10453" s="93" t="n">
        <v>200801</v>
      </c>
      <c r="L10453" s="93" t="n">
        <v>24000</v>
      </c>
      <c r="M10453" s="93" t="n">
        <v>22596</v>
      </c>
      <c r="N10453" s="93" t="n">
        <v>2460</v>
      </c>
      <c r="O10453" s="148" t="n">
        <v>21818.18181818182</v>
      </c>
      <c r="P10453" s="93" t="inlineStr">
        <is>
          <t>카페24클렌징폼클렌징폼 120ml 2set200801</t>
        </is>
      </c>
    </row>
    <row r="10454" customFormat="1" s="93">
      <c r="B10454" s="127" t="n">
        <v>44131</v>
      </c>
      <c r="C10454" s="93">
        <f>TEXT(B10454,"aaa")</f>
        <v/>
      </c>
      <c r="E10454" s="93" t="inlineStr">
        <is>
          <t>바디워시</t>
        </is>
      </c>
      <c r="F10454" s="5" t="inlineStr">
        <is>
          <t>카페24</t>
        </is>
      </c>
      <c r="G10454" s="93" t="inlineStr">
        <is>
          <t>바디워시 1개 -30% off</t>
        </is>
      </c>
      <c r="H10454" s="93" t="n">
        <v>1</v>
      </c>
      <c r="J10454" s="93" t="n">
        <v>200801</v>
      </c>
      <c r="L10454" s="93" t="n">
        <v>18200</v>
      </c>
      <c r="M10454" s="93" t="n">
        <v>17135.3</v>
      </c>
      <c r="N10454" s="93" t="n">
        <v>4085</v>
      </c>
      <c r="O10454" s="148" t="n">
        <v>16545.45454545454</v>
      </c>
      <c r="P10454" s="93" t="inlineStr">
        <is>
          <t>카페24바디워시바디워시 1개 -30% off200801</t>
        </is>
      </c>
    </row>
    <row r="10455" customFormat="1" s="93">
      <c r="B10455" s="127" t="n">
        <v>44131</v>
      </c>
      <c r="C10455" s="93">
        <f>TEXT(B10455,"aaa")</f>
        <v/>
      </c>
      <c r="E10455" s="93" t="inlineStr">
        <is>
          <t>토너</t>
        </is>
      </c>
      <c r="F10455" s="5" t="inlineStr">
        <is>
          <t>화해</t>
        </is>
      </c>
      <c r="G10455" s="93" t="inlineStr">
        <is>
          <t>250ml</t>
        </is>
      </c>
      <c r="H10455" s="93" t="n">
        <v>2</v>
      </c>
      <c r="J10455" s="93" t="n">
        <v>200801</v>
      </c>
      <c r="L10455" s="93" t="n">
        <v>40000</v>
      </c>
      <c r="M10455" s="93" t="n">
        <v>28800</v>
      </c>
      <c r="N10455" s="93" t="n">
        <v>6160</v>
      </c>
      <c r="O10455" s="148" t="n">
        <v>36363.63636363636</v>
      </c>
      <c r="P10455" s="93" t="inlineStr">
        <is>
          <t>화해토너250ml200801</t>
        </is>
      </c>
    </row>
    <row r="10456" customFormat="1" s="93">
      <c r="B10456" s="127" t="n">
        <v>44132</v>
      </c>
      <c r="C10456" s="93">
        <f>TEXT(B10456,"aaa")</f>
        <v/>
      </c>
      <c r="E10456" s="93" t="inlineStr">
        <is>
          <t>토너</t>
        </is>
      </c>
      <c r="F10456" s="5" t="inlineStr">
        <is>
          <t>W컨셉</t>
        </is>
      </c>
      <c r="G10456" s="93" t="inlineStr">
        <is>
          <t>250ml 2set</t>
        </is>
      </c>
      <c r="H10456" s="93" t="n">
        <v>7</v>
      </c>
      <c r="J10456" s="93" t="n">
        <v>200801</v>
      </c>
      <c r="L10456" s="93" t="n">
        <v>245000</v>
      </c>
      <c r="M10456" s="93" t="n">
        <v>176400</v>
      </c>
      <c r="N10456" s="93" t="n">
        <v>43120</v>
      </c>
      <c r="O10456" s="148" t="n">
        <v>222727.2727272727</v>
      </c>
      <c r="P10456" s="93" t="inlineStr">
        <is>
          <t>W컨셉토너250ml 2set200801</t>
        </is>
      </c>
    </row>
    <row r="10457" customFormat="1" s="93">
      <c r="B10457" s="127" t="n">
        <v>44132</v>
      </c>
      <c r="C10457" s="93">
        <f>TEXT(B10457,"aaa")</f>
        <v/>
      </c>
      <c r="E10457" s="93" t="inlineStr">
        <is>
          <t>토너</t>
        </is>
      </c>
      <c r="F10457" s="5" t="inlineStr">
        <is>
          <t>스타일쉐어</t>
        </is>
      </c>
      <c r="G10457" s="93" t="inlineStr">
        <is>
          <t>250ml</t>
        </is>
      </c>
      <c r="H10457" s="93" t="n">
        <v>3</v>
      </c>
      <c r="J10457" s="93" t="n">
        <v>200801</v>
      </c>
      <c r="L10457" s="93" t="n">
        <v>60000</v>
      </c>
      <c r="M10457" s="93" t="n">
        <v>45000</v>
      </c>
      <c r="N10457" s="93" t="n">
        <v>9240</v>
      </c>
      <c r="O10457" s="148" t="n">
        <v>54545.45454545454</v>
      </c>
      <c r="P10457" s="93" t="inlineStr">
        <is>
          <t>스타일쉐어토너250ml200801</t>
        </is>
      </c>
    </row>
    <row r="10458" customFormat="1" s="93">
      <c r="B10458" s="127" t="n">
        <v>44132</v>
      </c>
      <c r="C10458" s="93">
        <f>TEXT(B10458,"aaa")</f>
        <v/>
      </c>
      <c r="E10458" s="93" t="inlineStr">
        <is>
          <t>로션</t>
        </is>
      </c>
      <c r="F10458" s="5" t="inlineStr">
        <is>
          <t>아누아 CS</t>
        </is>
      </c>
      <c r="G10458" s="93" t="inlineStr">
        <is>
          <t>로션 200ml</t>
        </is>
      </c>
      <c r="H10458" s="93" t="n">
        <v>8</v>
      </c>
      <c r="J10458" s="93" t="n">
        <v>200801</v>
      </c>
      <c r="L10458" s="93" t="n">
        <v>0</v>
      </c>
      <c r="M10458" s="93" t="n">
        <v>0</v>
      </c>
      <c r="N10458" s="93" t="n">
        <v>34704</v>
      </c>
      <c r="O10458" s="148" t="n">
        <v>0</v>
      </c>
      <c r="P10458" s="93" t="inlineStr">
        <is>
          <t>아누아 CS로션로션 200ml200801</t>
        </is>
      </c>
    </row>
    <row r="10459" customFormat="1" s="93">
      <c r="B10459" s="127" t="n">
        <v>44132</v>
      </c>
      <c r="C10459" s="93">
        <f>TEXT(B10459,"aaa")</f>
        <v/>
      </c>
      <c r="E10459" s="93" t="inlineStr">
        <is>
          <t>클리어 패드</t>
        </is>
      </c>
      <c r="F10459" s="5" t="inlineStr">
        <is>
          <t>아누아 CS</t>
        </is>
      </c>
      <c r="G10459" s="93" t="inlineStr">
        <is>
          <t>어성초 클리어패드 70P</t>
        </is>
      </c>
      <c r="H10459" s="93" t="n">
        <v>12</v>
      </c>
      <c r="J10459" s="93" t="n">
        <v>200801</v>
      </c>
      <c r="L10459" s="93" t="n">
        <v>0</v>
      </c>
      <c r="M10459" s="93" t="n">
        <v>0</v>
      </c>
      <c r="N10459" s="93" t="n">
        <v>60144</v>
      </c>
      <c r="O10459" s="148" t="n">
        <v>0</v>
      </c>
      <c r="P10459" s="93" t="inlineStr">
        <is>
          <t>아누아 CS클리어 패드어성초 클리어패드 70P200801</t>
        </is>
      </c>
    </row>
    <row r="10460" customFormat="1" s="93">
      <c r="B10460" s="127" t="n">
        <v>44132</v>
      </c>
      <c r="C10460" s="93">
        <f>TEXT(B10460,"aaa")</f>
        <v/>
      </c>
      <c r="E10460" s="93" t="inlineStr">
        <is>
          <t>바디워시</t>
        </is>
      </c>
      <c r="F10460" s="5" t="inlineStr">
        <is>
          <t>아누아 CS</t>
        </is>
      </c>
      <c r="G10460" s="93" t="inlineStr">
        <is>
          <t>바디워시 500ml</t>
        </is>
      </c>
      <c r="H10460" s="93" t="n">
        <v>7</v>
      </c>
      <c r="J10460" s="93" t="n">
        <v>200801</v>
      </c>
      <c r="L10460" s="93" t="n">
        <v>0</v>
      </c>
      <c r="M10460" s="93" t="n">
        <v>0</v>
      </c>
      <c r="N10460" s="93" t="n">
        <v>28595</v>
      </c>
      <c r="O10460" s="148" t="n">
        <v>0</v>
      </c>
      <c r="P10460" s="93" t="inlineStr">
        <is>
          <t>아누아 CS바디워시바디워시 500ml200801</t>
        </is>
      </c>
    </row>
    <row r="10461" customFormat="1" s="93">
      <c r="B10461" s="127" t="n">
        <v>44132</v>
      </c>
      <c r="C10461" s="93">
        <f>TEXT(B10461,"aaa")</f>
        <v/>
      </c>
      <c r="E10461" s="93" t="inlineStr">
        <is>
          <t>토너</t>
        </is>
      </c>
      <c r="F10461" s="5" t="inlineStr">
        <is>
          <t>아누아 CS</t>
        </is>
      </c>
      <c r="G10461" s="93" t="inlineStr">
        <is>
          <t>250ml</t>
        </is>
      </c>
      <c r="H10461" s="93" t="n">
        <v>12</v>
      </c>
      <c r="J10461" s="93" t="n">
        <v>200801</v>
      </c>
      <c r="L10461" s="93" t="n">
        <v>0</v>
      </c>
      <c r="M10461" s="93" t="n">
        <v>0</v>
      </c>
      <c r="N10461" s="93" t="n">
        <v>36960</v>
      </c>
      <c r="O10461" s="148" t="n">
        <v>0</v>
      </c>
      <c r="P10461" s="93" t="inlineStr">
        <is>
          <t>아누아 CS토너250ml200801</t>
        </is>
      </c>
    </row>
    <row r="10462" customFormat="1" s="93">
      <c r="B10462" s="127" t="n">
        <v>44132</v>
      </c>
      <c r="C10462" s="93">
        <f>TEXT(B10462,"aaa")</f>
        <v/>
      </c>
      <c r="E10462" s="93" t="inlineStr">
        <is>
          <t>화장솜</t>
        </is>
      </c>
      <c r="F10462" s="5" t="inlineStr">
        <is>
          <t>아누아 CS</t>
        </is>
      </c>
      <c r="G10462" s="93" t="inlineStr">
        <is>
          <t>스킨팩 화장솜 60P</t>
        </is>
      </c>
      <c r="H10462" s="93" t="n">
        <v>7</v>
      </c>
      <c r="J10462" s="93" t="n">
        <v>200801</v>
      </c>
      <c r="L10462" s="93" t="n">
        <v>0</v>
      </c>
      <c r="M10462" s="93" t="n">
        <v>0</v>
      </c>
      <c r="N10462" s="93" t="n">
        <v>7770</v>
      </c>
      <c r="O10462" s="148" t="n">
        <v>0</v>
      </c>
      <c r="P10462" s="93" t="inlineStr">
        <is>
          <t>아누아 CS화장솜스킨팩 화장솜 60P200801</t>
        </is>
      </c>
    </row>
    <row r="10463" customFormat="1" s="93">
      <c r="B10463" s="127" t="n">
        <v>44132</v>
      </c>
      <c r="C10463" s="93">
        <f>TEXT(B10463,"aaa")</f>
        <v/>
      </c>
      <c r="E10463" s="93" t="inlineStr">
        <is>
          <t>앰플</t>
        </is>
      </c>
      <c r="F10463" s="5" t="inlineStr">
        <is>
          <t>아누아 CS</t>
        </is>
      </c>
      <c r="G10463" s="93" t="inlineStr">
        <is>
          <t>앰플 30ml</t>
        </is>
      </c>
      <c r="H10463" s="93" t="n">
        <v>12</v>
      </c>
      <c r="J10463" s="93" t="n">
        <v>200801</v>
      </c>
      <c r="L10463" s="93" t="n">
        <v>0</v>
      </c>
      <c r="M10463" s="93" t="n">
        <v>0</v>
      </c>
      <c r="N10463" s="93" t="n">
        <v>40764</v>
      </c>
      <c r="O10463" s="148" t="n">
        <v>0</v>
      </c>
      <c r="P10463" s="93" t="inlineStr">
        <is>
          <t>아누아 CS앰플앰플 30ml200801</t>
        </is>
      </c>
    </row>
    <row r="10464" customFormat="1" s="93">
      <c r="B10464" s="127" t="n">
        <v>44132</v>
      </c>
      <c r="C10464" s="93">
        <f>TEXT(B10464,"aaa")</f>
        <v/>
      </c>
      <c r="E10464" s="93" t="inlineStr">
        <is>
          <t>마스크팩</t>
        </is>
      </c>
      <c r="F10464" s="5" t="inlineStr">
        <is>
          <t>아누아 CS</t>
        </is>
      </c>
      <c r="G10464" s="93" t="inlineStr">
        <is>
          <t>마스크팩 10매</t>
        </is>
      </c>
      <c r="H10464" s="93" t="n">
        <v>12</v>
      </c>
      <c r="J10464" s="93" t="n">
        <v>200801</v>
      </c>
      <c r="L10464" s="93" t="n">
        <v>0</v>
      </c>
      <c r="M10464" s="93" t="n">
        <v>0</v>
      </c>
      <c r="N10464" s="93" t="n">
        <v>47640</v>
      </c>
      <c r="O10464" s="148" t="n">
        <v>0</v>
      </c>
      <c r="P10464" s="93" t="inlineStr">
        <is>
          <t>아누아 CS마스크팩마스크팩 10매200801</t>
        </is>
      </c>
    </row>
    <row r="10465" customFormat="1" s="93">
      <c r="B10465" s="127" t="n">
        <v>44132</v>
      </c>
      <c r="C10465" s="93">
        <f>TEXT(B10465,"aaa")</f>
        <v/>
      </c>
      <c r="E10465" s="93" t="inlineStr">
        <is>
          <t>선크림</t>
        </is>
      </c>
      <c r="F10465" s="5" t="inlineStr">
        <is>
          <t>아누아 CS</t>
        </is>
      </c>
      <c r="G10465" s="93" t="inlineStr">
        <is>
          <t>선크림 50ml</t>
        </is>
      </c>
      <c r="H10465" s="93" t="n">
        <v>7</v>
      </c>
      <c r="J10465" s="93" t="n">
        <v>200801</v>
      </c>
      <c r="L10465" s="93" t="n">
        <v>0</v>
      </c>
      <c r="M10465" s="93" t="n">
        <v>0</v>
      </c>
      <c r="N10465" s="93" t="n">
        <v>16415</v>
      </c>
      <c r="O10465" s="148" t="n">
        <v>0</v>
      </c>
      <c r="P10465" s="93" t="inlineStr">
        <is>
          <t>아누아 CS선크림선크림 50ml200801</t>
        </is>
      </c>
    </row>
    <row r="10466" customFormat="1" s="93">
      <c r="B10466" s="127" t="n">
        <v>44132</v>
      </c>
      <c r="C10466" s="93">
        <f>TEXT(B10466,"aaa")</f>
        <v/>
      </c>
      <c r="E10466" s="93" t="inlineStr">
        <is>
          <t>수딩크림</t>
        </is>
      </c>
      <c r="F10466" s="5" t="inlineStr">
        <is>
          <t>아누아 CS</t>
        </is>
      </c>
      <c r="G10466" s="93" t="inlineStr">
        <is>
          <t>수딩크림 100ml</t>
        </is>
      </c>
      <c r="H10466" s="93" t="n">
        <v>7</v>
      </c>
      <c r="J10466" s="93" t="n">
        <v>200801</v>
      </c>
      <c r="L10466" s="93" t="n">
        <v>0</v>
      </c>
      <c r="M10466" s="93" t="n">
        <v>0</v>
      </c>
      <c r="N10466" s="93" t="n">
        <v>21315</v>
      </c>
      <c r="O10466" s="148" t="n">
        <v>0</v>
      </c>
      <c r="P10466" s="93" t="inlineStr">
        <is>
          <t>아누아 CS수딩크림수딩크림 100ml200801</t>
        </is>
      </c>
    </row>
    <row r="10467" customFormat="1" s="93">
      <c r="B10467" s="127" t="n">
        <v>44132</v>
      </c>
      <c r="C10467" s="93">
        <f>TEXT(B10467,"aaa")</f>
        <v/>
      </c>
      <c r="E10467" s="93" t="inlineStr">
        <is>
          <t>클렌징폼</t>
        </is>
      </c>
      <c r="F10467" s="5" t="inlineStr">
        <is>
          <t>아누아 CS</t>
        </is>
      </c>
      <c r="G10467" s="93" t="inlineStr">
        <is>
          <t>클렌징폼 120ml</t>
        </is>
      </c>
      <c r="H10467" s="93" t="n">
        <v>10</v>
      </c>
      <c r="J10467" s="93" t="n">
        <v>200801</v>
      </c>
      <c r="L10467" s="93" t="n">
        <v>0</v>
      </c>
      <c r="M10467" s="93" t="n">
        <v>0</v>
      </c>
      <c r="N10467" s="93" t="n">
        <v>27500</v>
      </c>
      <c r="O10467" s="148" t="n">
        <v>0</v>
      </c>
      <c r="P10467" s="93" t="inlineStr">
        <is>
          <t>아누아 CS클렌징폼클렌징폼 120ml200801</t>
        </is>
      </c>
    </row>
    <row r="10468" customFormat="1" s="93">
      <c r="B10468" s="127" t="n">
        <v>44132</v>
      </c>
      <c r="C10468" s="93">
        <f>TEXT(B10468,"aaa")</f>
        <v/>
      </c>
      <c r="E10468" s="93" t="inlineStr">
        <is>
          <t>머드크림마스크</t>
        </is>
      </c>
      <c r="F10468" s="5" t="inlineStr">
        <is>
          <t>아누아 CS</t>
        </is>
      </c>
      <c r="G10468" s="93" t="inlineStr">
        <is>
          <t>머드크림마스크 100ml</t>
        </is>
      </c>
      <c r="H10468" s="93" t="n">
        <v>12</v>
      </c>
      <c r="J10468" s="93" t="n">
        <v>200801</v>
      </c>
      <c r="L10468" s="93" t="n">
        <v>0</v>
      </c>
      <c r="M10468" s="93" t="n">
        <v>0</v>
      </c>
      <c r="N10468" s="93" t="n">
        <v>17304</v>
      </c>
      <c r="O10468" s="148" t="n">
        <v>0</v>
      </c>
      <c r="P10468" s="93" t="inlineStr">
        <is>
          <t>아누아 CS머드크림마스크머드크림마스크 100ml200801</t>
        </is>
      </c>
    </row>
    <row r="10469" customFormat="1" s="93">
      <c r="B10469" s="127" t="n">
        <v>44132</v>
      </c>
      <c r="C10469" s="93">
        <f>TEXT(B10469,"aaa")</f>
        <v/>
      </c>
      <c r="E10469" s="93" t="inlineStr">
        <is>
          <t>선크림</t>
        </is>
      </c>
      <c r="F10469" s="5" t="inlineStr">
        <is>
          <t>카페24</t>
        </is>
      </c>
      <c r="G10469" s="93" t="inlineStr">
        <is>
          <t>선크림 50ml</t>
        </is>
      </c>
      <c r="H10469" s="93" t="n">
        <v>1</v>
      </c>
      <c r="J10469" s="93" t="n">
        <v>200801</v>
      </c>
      <c r="L10469" s="93" t="n">
        <v>20000</v>
      </c>
      <c r="M10469" s="93" t="n">
        <v>18830</v>
      </c>
      <c r="N10469" s="93" t="n">
        <v>2345</v>
      </c>
      <c r="O10469" s="148" t="n">
        <v>18181.81818181818</v>
      </c>
      <c r="P10469" s="93" t="inlineStr">
        <is>
          <t>카페24선크림선크림 50ml200801</t>
        </is>
      </c>
    </row>
    <row r="10470" customFormat="1" s="93">
      <c r="B10470" s="127" t="n">
        <v>44132</v>
      </c>
      <c r="C10470" s="93">
        <f>TEXT(B10470,"aaa")</f>
        <v/>
      </c>
      <c r="E10470" s="93" t="inlineStr">
        <is>
          <t>선크림</t>
        </is>
      </c>
      <c r="F10470" s="5" t="inlineStr">
        <is>
          <t>카페24</t>
        </is>
      </c>
      <c r="G10470" s="93" t="inlineStr">
        <is>
          <t>선크림 50ml  2set</t>
        </is>
      </c>
      <c r="H10470" s="93" t="n">
        <v>1</v>
      </c>
      <c r="J10470" s="93" t="n">
        <v>200801</v>
      </c>
      <c r="L10470" s="93" t="n">
        <v>35000</v>
      </c>
      <c r="M10470" s="93" t="n">
        <v>32952.5</v>
      </c>
      <c r="N10470" s="93" t="n">
        <v>4690</v>
      </c>
      <c r="O10470" s="148" t="n">
        <v>31818.18181818182</v>
      </c>
      <c r="P10470" s="93" t="inlineStr">
        <is>
          <t>카페24선크림선크림 50ml  2set200801</t>
        </is>
      </c>
    </row>
    <row r="10471" customFormat="1" s="93">
      <c r="B10471" s="127" t="n">
        <v>44132</v>
      </c>
      <c r="C10471" s="93">
        <f>TEXT(B10471,"aaa")</f>
        <v/>
      </c>
      <c r="E10471" s="93" t="inlineStr">
        <is>
          <t>어성초진정패키지</t>
        </is>
      </c>
      <c r="F10471" s="5" t="inlineStr">
        <is>
          <t>카페24</t>
        </is>
      </c>
      <c r="G10471" s="93" t="inlineStr">
        <is>
          <t>어성초 진정패키지세트</t>
        </is>
      </c>
      <c r="H10471" s="93" t="n">
        <v>3</v>
      </c>
      <c r="J10471" s="93" t="n">
        <v>200801</v>
      </c>
      <c r="L10471" s="93" t="n">
        <v>297000</v>
      </c>
      <c r="M10471" s="93" t="n">
        <v>279625.5</v>
      </c>
      <c r="N10471" s="93" t="n">
        <v>45411</v>
      </c>
      <c r="O10471" s="148" t="n">
        <v>270000</v>
      </c>
      <c r="P10471" s="93" t="inlineStr">
        <is>
          <t>카페24어성초진정패키지어성초 진정패키지세트200801</t>
        </is>
      </c>
    </row>
    <row r="10472" customFormat="1" s="93">
      <c r="B10472" s="127" t="n">
        <v>44132</v>
      </c>
      <c r="C10472" s="93">
        <f>TEXT(B10472,"aaa")</f>
        <v/>
      </c>
      <c r="E10472" s="93" t="inlineStr">
        <is>
          <t>클리어 패드</t>
        </is>
      </c>
      <c r="F10472" s="5" t="inlineStr">
        <is>
          <t>카페24</t>
        </is>
      </c>
      <c r="G10472" s="93" t="inlineStr">
        <is>
          <t>어성초 77 클리어 패드 1개-20% off</t>
        </is>
      </c>
      <c r="H10472" s="93" t="n">
        <v>18</v>
      </c>
      <c r="J10472" s="93" t="n">
        <v>200801</v>
      </c>
      <c r="L10472" s="93" t="n">
        <v>403200</v>
      </c>
      <c r="M10472" s="93" t="n">
        <v>379612.8</v>
      </c>
      <c r="N10472" s="93" t="n">
        <v>90216</v>
      </c>
      <c r="O10472" s="148" t="n">
        <v>366545.4545454545</v>
      </c>
      <c r="P10472" s="93" t="inlineStr">
        <is>
          <t>카페24클리어 패드어성초 77 클리어 패드 1개-20% off200801</t>
        </is>
      </c>
    </row>
    <row r="10473" customFormat="1" s="93">
      <c r="B10473" s="127" t="n">
        <v>44132</v>
      </c>
      <c r="C10473" s="93">
        <f>TEXT(B10473,"aaa")</f>
        <v/>
      </c>
      <c r="E10473" s="93" t="inlineStr">
        <is>
          <t>클리어 패드</t>
        </is>
      </c>
      <c r="F10473" s="5" t="inlineStr">
        <is>
          <t>카페24</t>
        </is>
      </c>
      <c r="G10473" s="93" t="inlineStr">
        <is>
          <t>어성초 77 클리어 패드 2개-30% off</t>
        </is>
      </c>
      <c r="H10473" s="93" t="n">
        <v>25</v>
      </c>
      <c r="J10473" s="93" t="n">
        <v>200801</v>
      </c>
      <c r="L10473" s="93" t="n">
        <v>980000</v>
      </c>
      <c r="M10473" s="93" t="n">
        <v>922670</v>
      </c>
      <c r="N10473" s="93" t="n">
        <v>250600</v>
      </c>
      <c r="O10473" s="148" t="n">
        <v>890909.0909090908</v>
      </c>
      <c r="P10473" s="93" t="inlineStr">
        <is>
          <t>카페24클리어 패드어성초 77 클리어 패드 2개-30% off200801</t>
        </is>
      </c>
    </row>
    <row r="10474" customFormat="1" s="93">
      <c r="B10474" s="127" t="n">
        <v>44132</v>
      </c>
      <c r="C10474" s="93">
        <f>TEXT(B10474,"aaa")</f>
        <v/>
      </c>
      <c r="E10474" s="93" t="inlineStr">
        <is>
          <t>토너+패드 세트</t>
        </is>
      </c>
      <c r="F10474" s="5" t="inlineStr">
        <is>
          <t>카페24</t>
        </is>
      </c>
      <c r="G10474" s="93" t="inlineStr">
        <is>
          <t>좁쌀 진정 세트 토너+클리어 패드-30% off</t>
        </is>
      </c>
      <c r="H10474" s="93" t="n">
        <v>18</v>
      </c>
      <c r="J10474" s="93" t="n">
        <v>200801</v>
      </c>
      <c r="L10474" s="93" t="n">
        <v>667800</v>
      </c>
      <c r="M10474" s="93" t="n">
        <v>628733.7</v>
      </c>
      <c r="N10474" s="93" t="n">
        <v>145656</v>
      </c>
      <c r="O10474" s="148" t="n">
        <v>607090.9090909091</v>
      </c>
      <c r="P10474" s="93" t="inlineStr">
        <is>
          <t>카페24토너+패드 세트좁쌀 진정 세트 토너+클리어 패드-30% off200801</t>
        </is>
      </c>
    </row>
    <row r="10475" customFormat="1" s="93">
      <c r="B10475" s="127" t="n">
        <v>44132</v>
      </c>
      <c r="C10475" s="93">
        <f>TEXT(B10475,"aaa")</f>
        <v/>
      </c>
      <c r="E10475" s="93" t="inlineStr">
        <is>
          <t>머드크림마스크</t>
        </is>
      </c>
      <c r="F10475" s="5" t="inlineStr">
        <is>
          <t>카페24</t>
        </is>
      </c>
      <c r="G10475" s="93" t="inlineStr">
        <is>
          <t>머드크림마스크 100ml</t>
        </is>
      </c>
      <c r="H10475" s="93" t="n">
        <v>10</v>
      </c>
      <c r="J10475" s="93" t="n">
        <v>200801</v>
      </c>
      <c r="L10475" s="93" t="n">
        <v>200000</v>
      </c>
      <c r="M10475" s="93" t="n">
        <v>188300</v>
      </c>
      <c r="N10475" s="93" t="n">
        <v>14420</v>
      </c>
      <c r="O10475" s="148" t="n">
        <v>181818.1818181818</v>
      </c>
      <c r="P10475" s="93" t="inlineStr">
        <is>
          <t>카페24머드크림마스크머드크림마스크 100ml200801</t>
        </is>
      </c>
    </row>
    <row r="10476" customFormat="1" s="93">
      <c r="B10476" s="127" t="n">
        <v>44132</v>
      </c>
      <c r="C10476" s="93">
        <f>TEXT(B10476,"aaa")</f>
        <v/>
      </c>
      <c r="E10476" s="93" t="inlineStr">
        <is>
          <t>머드크림마스크</t>
        </is>
      </c>
      <c r="F10476" s="5" t="inlineStr">
        <is>
          <t>카페24</t>
        </is>
      </c>
      <c r="G10476" s="93" t="inlineStr">
        <is>
          <t>머드크림마스크 100ml 2set</t>
        </is>
      </c>
      <c r="H10476" s="93" t="n">
        <v>2</v>
      </c>
      <c r="J10476" s="93" t="n">
        <v>200801</v>
      </c>
      <c r="L10476" s="93" t="n">
        <v>70000</v>
      </c>
      <c r="M10476" s="93" t="n">
        <v>65905</v>
      </c>
      <c r="N10476" s="93" t="n">
        <v>5768</v>
      </c>
      <c r="O10476" s="148" t="n">
        <v>63636.36363636363</v>
      </c>
      <c r="P10476" s="93" t="inlineStr">
        <is>
          <t>카페24머드크림마스크머드크림마스크 100ml 2set200801</t>
        </is>
      </c>
    </row>
    <row r="10477" customFormat="1" s="93">
      <c r="B10477" s="127" t="n">
        <v>44132</v>
      </c>
      <c r="C10477" s="93">
        <f>TEXT(B10477,"aaa")</f>
        <v/>
      </c>
      <c r="E10477" s="93" t="inlineStr">
        <is>
          <t>마스크팩</t>
        </is>
      </c>
      <c r="F10477" s="5" t="inlineStr">
        <is>
          <t>카페24</t>
        </is>
      </c>
      <c r="G10477" s="93" t="inlineStr">
        <is>
          <t>마스크팩 10매</t>
        </is>
      </c>
      <c r="H10477" s="93" t="n">
        <v>7</v>
      </c>
      <c r="J10477" s="93" t="n">
        <v>200801</v>
      </c>
      <c r="L10477" s="93" t="n">
        <v>140000</v>
      </c>
      <c r="M10477" s="93" t="n">
        <v>131810</v>
      </c>
      <c r="N10477" s="93" t="n">
        <v>27790</v>
      </c>
      <c r="O10477" s="148" t="n">
        <v>127272.7272727273</v>
      </c>
      <c r="P10477" s="93" t="inlineStr">
        <is>
          <t>카페24마스크팩마스크팩 10매200801</t>
        </is>
      </c>
    </row>
    <row r="10478" customFormat="1" s="93">
      <c r="B10478" s="127" t="n">
        <v>44132</v>
      </c>
      <c r="C10478" s="93">
        <f>TEXT(B10478,"aaa")</f>
        <v/>
      </c>
      <c r="E10478" s="93" t="inlineStr">
        <is>
          <t>토너</t>
        </is>
      </c>
      <c r="F10478" s="5" t="inlineStr">
        <is>
          <t>카페24</t>
        </is>
      </c>
      <c r="G10478" s="93" t="inlineStr">
        <is>
          <t>250ml</t>
        </is>
      </c>
      <c r="H10478" s="93" t="n">
        <v>22</v>
      </c>
      <c r="J10478" s="93" t="n">
        <v>200801</v>
      </c>
      <c r="L10478" s="93" t="n">
        <v>440000</v>
      </c>
      <c r="M10478" s="93" t="n">
        <v>414260</v>
      </c>
      <c r="N10478" s="93" t="n">
        <v>67760</v>
      </c>
      <c r="O10478" s="148" t="n">
        <v>399999.9999999999</v>
      </c>
      <c r="P10478" s="93" t="inlineStr">
        <is>
          <t>카페24토너250ml200801</t>
        </is>
      </c>
    </row>
    <row r="10479" customFormat="1" s="93">
      <c r="B10479" s="127" t="n">
        <v>44132</v>
      </c>
      <c r="C10479" s="93">
        <f>TEXT(B10479,"aaa")</f>
        <v/>
      </c>
      <c r="E10479" s="93" t="inlineStr">
        <is>
          <t>토너</t>
        </is>
      </c>
      <c r="F10479" s="5" t="inlineStr">
        <is>
          <t>카페24</t>
        </is>
      </c>
      <c r="G10479" s="93" t="inlineStr">
        <is>
          <t>250ml 2set</t>
        </is>
      </c>
      <c r="H10479" s="93" t="n">
        <v>16</v>
      </c>
      <c r="J10479" s="93" t="n">
        <v>200801</v>
      </c>
      <c r="L10479" s="93" t="n">
        <v>560000</v>
      </c>
      <c r="M10479" s="93" t="n">
        <v>527240</v>
      </c>
      <c r="N10479" s="93" t="n">
        <v>98560</v>
      </c>
      <c r="O10479" s="148" t="n">
        <v>509090.9090909091</v>
      </c>
      <c r="P10479" s="93" t="inlineStr">
        <is>
          <t>카페24토너250ml 2set200801</t>
        </is>
      </c>
    </row>
    <row r="10480" customFormat="1" s="93">
      <c r="B10480" s="127" t="n">
        <v>44132</v>
      </c>
      <c r="C10480" s="93">
        <f>TEXT(B10480,"aaa")</f>
        <v/>
      </c>
      <c r="E10480" s="93" t="inlineStr">
        <is>
          <t>토너</t>
        </is>
      </c>
      <c r="F10480" s="5" t="inlineStr">
        <is>
          <t>카페24</t>
        </is>
      </c>
      <c r="G10480" s="93" t="inlineStr">
        <is>
          <t>500ml</t>
        </is>
      </c>
      <c r="H10480" s="93" t="n">
        <v>33</v>
      </c>
      <c r="J10480" s="93" t="n">
        <v>200801</v>
      </c>
      <c r="L10480" s="93" t="n">
        <v>1089000</v>
      </c>
      <c r="M10480" s="93" t="n">
        <v>1025293.5</v>
      </c>
      <c r="N10480" s="93" t="n">
        <v>142890</v>
      </c>
      <c r="O10480" s="148" t="n">
        <v>989999.9999999999</v>
      </c>
      <c r="P10480" s="93" t="inlineStr">
        <is>
          <t>카페24토너500ml200801</t>
        </is>
      </c>
    </row>
    <row r="10481" customFormat="1" s="93">
      <c r="B10481" s="127" t="n">
        <v>44132</v>
      </c>
      <c r="C10481" s="93">
        <f>TEXT(B10481,"aaa")</f>
        <v/>
      </c>
      <c r="E10481" s="93" t="inlineStr">
        <is>
          <t>토너</t>
        </is>
      </c>
      <c r="F10481" s="5" t="inlineStr">
        <is>
          <t>카페24</t>
        </is>
      </c>
      <c r="G10481" s="93" t="inlineStr">
        <is>
          <t>스킨팩 화장솜 60P</t>
        </is>
      </c>
      <c r="H10481" s="93" t="n">
        <v>11</v>
      </c>
      <c r="J10481" s="93" t="n">
        <v>200801</v>
      </c>
      <c r="L10481" s="93" t="n">
        <v>33000</v>
      </c>
      <c r="M10481" s="93" t="n">
        <v>31069.5</v>
      </c>
      <c r="N10481" s="93" t="n">
        <v>12210</v>
      </c>
      <c r="O10481" s="148" t="n">
        <v>30000</v>
      </c>
      <c r="P10481" s="93" t="inlineStr">
        <is>
          <t>카페24토너스킨팩 화장솜 60P200801</t>
        </is>
      </c>
    </row>
    <row r="10482" customFormat="1" s="93">
      <c r="B10482" s="127" t="n">
        <v>44132</v>
      </c>
      <c r="C10482" s="93">
        <f>TEXT(B10482,"aaa")</f>
        <v/>
      </c>
      <c r="E10482" s="93" t="inlineStr">
        <is>
          <t>앰플</t>
        </is>
      </c>
      <c r="F10482" s="5" t="inlineStr">
        <is>
          <t>카페24</t>
        </is>
      </c>
      <c r="G10482" s="93" t="inlineStr">
        <is>
          <t>앰플 30ml</t>
        </is>
      </c>
      <c r="H10482" s="93" t="n">
        <v>10</v>
      </c>
      <c r="J10482" s="93" t="n">
        <v>200801</v>
      </c>
      <c r="L10482" s="93" t="n">
        <v>280000</v>
      </c>
      <c r="M10482" s="93" t="n">
        <v>263620</v>
      </c>
      <c r="N10482" s="93" t="n">
        <v>33970</v>
      </c>
      <c r="O10482" s="148" t="n">
        <v>254545.4545454545</v>
      </c>
      <c r="P10482" s="93" t="inlineStr">
        <is>
          <t>카페24앰플앰플 30ml200801</t>
        </is>
      </c>
    </row>
    <row r="10483" customFormat="1" s="93">
      <c r="B10483" s="127" t="n">
        <v>44132</v>
      </c>
      <c r="C10483" s="93">
        <f>TEXT(B10483,"aaa")</f>
        <v/>
      </c>
      <c r="E10483" s="93" t="inlineStr">
        <is>
          <t>앰플</t>
        </is>
      </c>
      <c r="F10483" s="5" t="inlineStr">
        <is>
          <t>카페24</t>
        </is>
      </c>
      <c r="G10483" s="93" t="inlineStr">
        <is>
          <t>앰플 30ml  2set</t>
        </is>
      </c>
      <c r="H10483" s="93" t="n">
        <v>4</v>
      </c>
      <c r="J10483" s="93" t="n">
        <v>200801</v>
      </c>
      <c r="L10483" s="93" t="n">
        <v>192000</v>
      </c>
      <c r="M10483" s="93" t="n">
        <v>180768</v>
      </c>
      <c r="N10483" s="93" t="n">
        <v>27176</v>
      </c>
      <c r="O10483" s="148" t="n">
        <v>174545.4545454545</v>
      </c>
      <c r="P10483" s="93" t="inlineStr">
        <is>
          <t>카페24앰플앰플 30ml  2set200801</t>
        </is>
      </c>
    </row>
    <row r="10484" customFormat="1" s="93">
      <c r="B10484" s="127" t="n">
        <v>44132</v>
      </c>
      <c r="C10484" s="93">
        <f>TEXT(B10484,"aaa")</f>
        <v/>
      </c>
      <c r="E10484" s="93" t="inlineStr">
        <is>
          <t>수딩크림</t>
        </is>
      </c>
      <c r="F10484" s="5" t="inlineStr">
        <is>
          <t>카페24</t>
        </is>
      </c>
      <c r="G10484" s="93" t="inlineStr">
        <is>
          <t>수딩크림 100ml</t>
        </is>
      </c>
      <c r="H10484" s="93" t="n">
        <v>2</v>
      </c>
      <c r="J10484" s="93" t="n">
        <v>200801</v>
      </c>
      <c r="L10484" s="93" t="n">
        <v>76000</v>
      </c>
      <c r="M10484" s="93" t="n">
        <v>71554</v>
      </c>
      <c r="N10484" s="93" t="n">
        <v>6090</v>
      </c>
      <c r="O10484" s="148" t="n">
        <v>69090.90909090909</v>
      </c>
      <c r="P10484" s="93" t="inlineStr">
        <is>
          <t>카페24수딩크림수딩크림 100ml200801</t>
        </is>
      </c>
    </row>
    <row r="10485" customFormat="1" s="93">
      <c r="B10485" s="127" t="n">
        <v>44132</v>
      </c>
      <c r="C10485" s="93">
        <f>TEXT(B10485,"aaa")</f>
        <v/>
      </c>
      <c r="E10485" s="93" t="inlineStr">
        <is>
          <t>클렌징폼</t>
        </is>
      </c>
      <c r="F10485" s="5" t="inlineStr">
        <is>
          <t>카페24</t>
        </is>
      </c>
      <c r="G10485" s="93" t="inlineStr">
        <is>
          <t>클렌징폼 120ml</t>
        </is>
      </c>
      <c r="H10485" s="93" t="n">
        <v>8</v>
      </c>
      <c r="J10485" s="93" t="n">
        <v>200801</v>
      </c>
      <c r="L10485" s="93" t="n">
        <v>104000</v>
      </c>
      <c r="M10485" s="93" t="n">
        <v>97916</v>
      </c>
      <c r="N10485" s="93" t="n">
        <v>22000</v>
      </c>
      <c r="O10485" s="148" t="n">
        <v>94545.45454545454</v>
      </c>
      <c r="P10485" s="93" t="inlineStr">
        <is>
          <t>카페24클렌징폼클렌징폼 120ml200801</t>
        </is>
      </c>
    </row>
    <row r="10486" customFormat="1" s="93">
      <c r="B10486" s="127" t="n">
        <v>44132</v>
      </c>
      <c r="C10486" s="93">
        <f>TEXT(B10486,"aaa")</f>
        <v/>
      </c>
      <c r="E10486" s="93" t="inlineStr">
        <is>
          <t>바디워시</t>
        </is>
      </c>
      <c r="F10486" s="5" t="inlineStr">
        <is>
          <t>카페24</t>
        </is>
      </c>
      <c r="G10486" s="93" t="inlineStr">
        <is>
          <t>바디워시 1개 -30% off</t>
        </is>
      </c>
      <c r="H10486" s="93" t="n">
        <v>2</v>
      </c>
      <c r="J10486" s="93" t="n">
        <v>200801</v>
      </c>
      <c r="L10486" s="93" t="n">
        <v>36400</v>
      </c>
      <c r="M10486" s="93" t="n">
        <v>34270.6</v>
      </c>
      <c r="N10486" s="93" t="n">
        <v>8170</v>
      </c>
      <c r="O10486" s="148" t="n">
        <v>33090.90909090909</v>
      </c>
      <c r="P10486" s="93" t="inlineStr">
        <is>
          <t>카페24바디워시바디워시 1개 -30% off200801</t>
        </is>
      </c>
    </row>
    <row r="10487" customFormat="1" s="93">
      <c r="B10487" s="127" t="n">
        <v>44132</v>
      </c>
      <c r="C10487" s="93">
        <f>TEXT(B10487,"aaa")</f>
        <v/>
      </c>
      <c r="E10487" s="93" t="inlineStr">
        <is>
          <t>토너</t>
        </is>
      </c>
      <c r="F10487" s="5" t="inlineStr">
        <is>
          <t>화해</t>
        </is>
      </c>
      <c r="G10487" s="93" t="inlineStr">
        <is>
          <t>250ml</t>
        </is>
      </c>
      <c r="H10487" s="93" t="n">
        <v>5</v>
      </c>
      <c r="J10487" s="93" t="n">
        <v>200801</v>
      </c>
      <c r="L10487" s="93" t="n">
        <v>100000</v>
      </c>
      <c r="M10487" s="93" t="n">
        <v>72000</v>
      </c>
      <c r="N10487" s="93" t="n">
        <v>15400</v>
      </c>
      <c r="O10487" s="148" t="n">
        <v>90909.0909090909</v>
      </c>
      <c r="P10487" s="93" t="inlineStr">
        <is>
          <t>화해토너250ml200801</t>
        </is>
      </c>
    </row>
    <row r="10488" customFormat="1" s="93">
      <c r="B10488" s="127" t="n">
        <v>44133</v>
      </c>
      <c r="C10488" s="93">
        <f>TEXT(B10488,"aaa")</f>
        <v/>
      </c>
      <c r="E10488" s="93" t="inlineStr">
        <is>
          <t>토너</t>
        </is>
      </c>
      <c r="F10488" s="5" t="inlineStr">
        <is>
          <t>W컨셉</t>
        </is>
      </c>
      <c r="G10488" s="93" t="inlineStr">
        <is>
          <t>250ml 2set</t>
        </is>
      </c>
      <c r="H10488" s="93" t="n">
        <v>4</v>
      </c>
      <c r="J10488" s="93" t="n">
        <v>200801</v>
      </c>
      <c r="L10488" s="93" t="n">
        <v>140000</v>
      </c>
      <c r="M10488" s="93" t="n">
        <v>100800</v>
      </c>
      <c r="N10488" s="93" t="n">
        <v>24640</v>
      </c>
      <c r="O10488" s="148" t="n">
        <v>127272.7272727273</v>
      </c>
      <c r="P10488" s="93" t="inlineStr">
        <is>
          <t>W컨셉토너250ml 2set200801</t>
        </is>
      </c>
    </row>
    <row r="10489" customFormat="1" s="93">
      <c r="B10489" s="127" t="n">
        <v>44133</v>
      </c>
      <c r="C10489" s="93">
        <f>TEXT(B10489,"aaa")</f>
        <v/>
      </c>
      <c r="E10489" s="93" t="inlineStr">
        <is>
          <t>클리어 패드</t>
        </is>
      </c>
      <c r="F10489" s="5" t="inlineStr">
        <is>
          <t>글로우데이즈 시코르</t>
        </is>
      </c>
      <c r="G10489" s="93" t="inlineStr">
        <is>
          <t>어성초 클리어패드 70P</t>
        </is>
      </c>
      <c r="H10489" s="93" t="n">
        <v>20</v>
      </c>
      <c r="J10489" s="93" t="n">
        <v>200801</v>
      </c>
      <c r="L10489" s="93" t="n">
        <v>229100</v>
      </c>
      <c r="M10489" s="93" t="n">
        <v>229100</v>
      </c>
      <c r="N10489" s="93" t="n">
        <v>100240</v>
      </c>
      <c r="O10489" s="148" t="n">
        <v>208272.7272727273</v>
      </c>
      <c r="P10489" s="93" t="inlineStr">
        <is>
          <t>글로우데이즈 시코르클리어 패드어성초 클리어패드 70P200801</t>
        </is>
      </c>
    </row>
    <row r="10490" customFormat="1" s="93">
      <c r="B10490" s="127" t="n">
        <v>44133</v>
      </c>
      <c r="C10490" s="93">
        <f>TEXT(B10490,"aaa")</f>
        <v/>
      </c>
      <c r="E10490" s="93" t="inlineStr">
        <is>
          <t>토너</t>
        </is>
      </c>
      <c r="F10490" s="5" t="inlineStr">
        <is>
          <t>스타일쉐어</t>
        </is>
      </c>
      <c r="G10490" s="93" t="inlineStr">
        <is>
          <t>250ml</t>
        </is>
      </c>
      <c r="H10490" s="93" t="n">
        <v>3</v>
      </c>
      <c r="J10490" s="93" t="n">
        <v>200801</v>
      </c>
      <c r="L10490" s="93" t="n">
        <v>60000</v>
      </c>
      <c r="M10490" s="93" t="n">
        <v>45000</v>
      </c>
      <c r="N10490" s="93" t="n">
        <v>9240</v>
      </c>
      <c r="O10490" s="148" t="n">
        <v>54545.45454545454</v>
      </c>
      <c r="P10490" s="93" t="inlineStr">
        <is>
          <t>스타일쉐어토너250ml200801</t>
        </is>
      </c>
    </row>
    <row r="10491" customFormat="1" s="93">
      <c r="B10491" s="127" t="n">
        <v>44133</v>
      </c>
      <c r="C10491" s="93">
        <f>TEXT(B10491,"aaa")</f>
        <v/>
      </c>
      <c r="E10491" s="93" t="inlineStr">
        <is>
          <t>로션</t>
        </is>
      </c>
      <c r="F10491" s="5" t="inlineStr">
        <is>
          <t>아누아 CS</t>
        </is>
      </c>
      <c r="G10491" s="93" t="inlineStr">
        <is>
          <t>로션 200ml</t>
        </is>
      </c>
      <c r="H10491" s="93" t="n">
        <v>3</v>
      </c>
      <c r="J10491" s="93" t="n">
        <v>200801</v>
      </c>
      <c r="L10491" s="93" t="n">
        <v>0</v>
      </c>
      <c r="M10491" s="93" t="n">
        <v>0</v>
      </c>
      <c r="N10491" s="93" t="n">
        <v>13014</v>
      </c>
      <c r="O10491" s="148" t="n">
        <v>0</v>
      </c>
      <c r="P10491" s="93" t="inlineStr">
        <is>
          <t>아누아 CS로션로션 200ml200801</t>
        </is>
      </c>
    </row>
    <row r="10492" customFormat="1" s="93">
      <c r="B10492" s="127" t="n">
        <v>44133</v>
      </c>
      <c r="C10492" s="93">
        <f>TEXT(B10492,"aaa")</f>
        <v/>
      </c>
      <c r="E10492" s="93" t="inlineStr">
        <is>
          <t>클리어 패드</t>
        </is>
      </c>
      <c r="F10492" s="5" t="inlineStr">
        <is>
          <t>아누아 CS</t>
        </is>
      </c>
      <c r="G10492" s="93" t="inlineStr">
        <is>
          <t>어성초 클리어패드 70P</t>
        </is>
      </c>
      <c r="H10492" s="93" t="n">
        <v>3</v>
      </c>
      <c r="J10492" s="93" t="n">
        <v>200801</v>
      </c>
      <c r="L10492" s="93" t="n">
        <v>0</v>
      </c>
      <c r="M10492" s="93" t="n">
        <v>0</v>
      </c>
      <c r="N10492" s="93" t="n">
        <v>15036</v>
      </c>
      <c r="O10492" s="148" t="n">
        <v>0</v>
      </c>
      <c r="P10492" s="93" t="inlineStr">
        <is>
          <t>아누아 CS클리어 패드어성초 클리어패드 70P200801</t>
        </is>
      </c>
    </row>
    <row r="10493" customFormat="1" s="93">
      <c r="B10493" s="127" t="n">
        <v>44133</v>
      </c>
      <c r="C10493" s="93">
        <f>TEXT(B10493,"aaa")</f>
        <v/>
      </c>
      <c r="E10493" s="93" t="inlineStr">
        <is>
          <t>바디워시</t>
        </is>
      </c>
      <c r="F10493" s="5" t="inlineStr">
        <is>
          <t>아누아 CS</t>
        </is>
      </c>
      <c r="G10493" s="93" t="inlineStr">
        <is>
          <t>바디워시 500ml</t>
        </is>
      </c>
      <c r="H10493" s="93" t="n">
        <v>3</v>
      </c>
      <c r="J10493" s="93" t="n">
        <v>200801</v>
      </c>
      <c r="L10493" s="93" t="n">
        <v>0</v>
      </c>
      <c r="M10493" s="93" t="n">
        <v>0</v>
      </c>
      <c r="N10493" s="93" t="n">
        <v>12255</v>
      </c>
      <c r="O10493" s="148" t="n">
        <v>0</v>
      </c>
      <c r="P10493" s="93" t="inlineStr">
        <is>
          <t>아누아 CS바디워시바디워시 500ml200801</t>
        </is>
      </c>
    </row>
    <row r="10494" customFormat="1" s="93">
      <c r="B10494" s="127" t="n">
        <v>44133</v>
      </c>
      <c r="C10494" s="93">
        <f>TEXT(B10494,"aaa")</f>
        <v/>
      </c>
      <c r="E10494" s="93" t="inlineStr">
        <is>
          <t>토너</t>
        </is>
      </c>
      <c r="F10494" s="5" t="inlineStr">
        <is>
          <t>아누아 CS</t>
        </is>
      </c>
      <c r="G10494" s="93" t="inlineStr">
        <is>
          <t>250ml</t>
        </is>
      </c>
      <c r="H10494" s="93" t="n">
        <v>6</v>
      </c>
      <c r="J10494" s="93" t="n">
        <v>200801</v>
      </c>
      <c r="L10494" s="93" t="n">
        <v>0</v>
      </c>
      <c r="M10494" s="93" t="n">
        <v>0</v>
      </c>
      <c r="N10494" s="93" t="n">
        <v>18480</v>
      </c>
      <c r="O10494" s="148" t="n">
        <v>0</v>
      </c>
      <c r="P10494" s="93" t="inlineStr">
        <is>
          <t>아누아 CS토너250ml200801</t>
        </is>
      </c>
    </row>
    <row r="10495" customFormat="1" s="93">
      <c r="B10495" s="127" t="n">
        <v>44133</v>
      </c>
      <c r="C10495" s="93">
        <f>TEXT(B10495,"aaa")</f>
        <v/>
      </c>
      <c r="E10495" s="93" t="inlineStr">
        <is>
          <t>화장솜</t>
        </is>
      </c>
      <c r="F10495" s="5" t="inlineStr">
        <is>
          <t>아누아 CS</t>
        </is>
      </c>
      <c r="G10495" s="93" t="inlineStr">
        <is>
          <t>스킨팩 화장솜 60P</t>
        </is>
      </c>
      <c r="H10495" s="93" t="n">
        <v>3</v>
      </c>
      <c r="J10495" s="93" t="n">
        <v>200801</v>
      </c>
      <c r="L10495" s="93" t="n">
        <v>0</v>
      </c>
      <c r="M10495" s="93" t="n">
        <v>0</v>
      </c>
      <c r="N10495" s="93" t="n">
        <v>3330</v>
      </c>
      <c r="O10495" s="148" t="n">
        <v>0</v>
      </c>
      <c r="P10495" s="93" t="inlineStr">
        <is>
          <t>아누아 CS화장솜스킨팩 화장솜 60P200801</t>
        </is>
      </c>
    </row>
    <row r="10496" customFormat="1" s="93">
      <c r="B10496" s="127" t="n">
        <v>44133</v>
      </c>
      <c r="C10496" s="93">
        <f>TEXT(B10496,"aaa")</f>
        <v/>
      </c>
      <c r="E10496" s="93" t="inlineStr">
        <is>
          <t>앰플</t>
        </is>
      </c>
      <c r="F10496" s="5" t="inlineStr">
        <is>
          <t>아누아 CS</t>
        </is>
      </c>
      <c r="G10496" s="93" t="inlineStr">
        <is>
          <t>앰플 30ml</t>
        </is>
      </c>
      <c r="H10496" s="93" t="n">
        <v>4</v>
      </c>
      <c r="J10496" s="93" t="n">
        <v>200801</v>
      </c>
      <c r="L10496" s="93" t="n">
        <v>0</v>
      </c>
      <c r="M10496" s="93" t="n">
        <v>0</v>
      </c>
      <c r="N10496" s="93" t="n">
        <v>13588</v>
      </c>
      <c r="O10496" s="148" t="n">
        <v>0</v>
      </c>
      <c r="P10496" s="93" t="inlineStr">
        <is>
          <t>아누아 CS앰플앰플 30ml200801</t>
        </is>
      </c>
    </row>
    <row r="10497" customFormat="1" s="93">
      <c r="B10497" s="127" t="n">
        <v>44133</v>
      </c>
      <c r="C10497" s="93">
        <f>TEXT(B10497,"aaa")</f>
        <v/>
      </c>
      <c r="E10497" s="93" t="inlineStr">
        <is>
          <t>마스크팩</t>
        </is>
      </c>
      <c r="F10497" s="5" t="inlineStr">
        <is>
          <t>아누아 CS</t>
        </is>
      </c>
      <c r="G10497" s="93" t="inlineStr">
        <is>
          <t>마스크팩 10매</t>
        </is>
      </c>
      <c r="H10497" s="93" t="n">
        <v>3</v>
      </c>
      <c r="J10497" s="93" t="n">
        <v>200801</v>
      </c>
      <c r="L10497" s="93" t="n">
        <v>0</v>
      </c>
      <c r="M10497" s="93" t="n">
        <v>0</v>
      </c>
      <c r="N10497" s="93" t="n">
        <v>11910</v>
      </c>
      <c r="O10497" s="148" t="n">
        <v>0</v>
      </c>
      <c r="P10497" s="93" t="inlineStr">
        <is>
          <t>아누아 CS마스크팩마스크팩 10매200801</t>
        </is>
      </c>
    </row>
    <row r="10498" customFormat="1" s="93">
      <c r="B10498" s="127" t="n">
        <v>44133</v>
      </c>
      <c r="C10498" s="93">
        <f>TEXT(B10498,"aaa")</f>
        <v/>
      </c>
      <c r="E10498" s="93" t="inlineStr">
        <is>
          <t>선크림</t>
        </is>
      </c>
      <c r="F10498" s="5" t="inlineStr">
        <is>
          <t>아누아 CS</t>
        </is>
      </c>
      <c r="G10498" s="93" t="inlineStr">
        <is>
          <t>선크림 50ml</t>
        </is>
      </c>
      <c r="H10498" s="93" t="n">
        <v>3</v>
      </c>
      <c r="J10498" s="93" t="n">
        <v>200801</v>
      </c>
      <c r="L10498" s="93" t="n">
        <v>0</v>
      </c>
      <c r="M10498" s="93" t="n">
        <v>0</v>
      </c>
      <c r="N10498" s="93" t="n">
        <v>7035</v>
      </c>
      <c r="O10498" s="148" t="n">
        <v>0</v>
      </c>
      <c r="P10498" s="93" t="inlineStr">
        <is>
          <t>아누아 CS선크림선크림 50ml200801</t>
        </is>
      </c>
    </row>
    <row r="10499" customFormat="1" s="93">
      <c r="B10499" s="127" t="n">
        <v>44133</v>
      </c>
      <c r="C10499" s="93">
        <f>TEXT(B10499,"aaa")</f>
        <v/>
      </c>
      <c r="E10499" s="93" t="inlineStr">
        <is>
          <t>수딩크림</t>
        </is>
      </c>
      <c r="F10499" s="5" t="inlineStr">
        <is>
          <t>아누아 CS</t>
        </is>
      </c>
      <c r="G10499" s="93" t="inlineStr">
        <is>
          <t>수딩크림 100ml</t>
        </is>
      </c>
      <c r="H10499" s="93" t="n">
        <v>4</v>
      </c>
      <c r="J10499" s="93" t="n">
        <v>200801</v>
      </c>
      <c r="L10499" s="93" t="n">
        <v>0</v>
      </c>
      <c r="M10499" s="93" t="n">
        <v>0</v>
      </c>
      <c r="N10499" s="93" t="n">
        <v>12180</v>
      </c>
      <c r="O10499" s="148" t="n">
        <v>0</v>
      </c>
      <c r="P10499" s="93" t="inlineStr">
        <is>
          <t>아누아 CS수딩크림수딩크림 100ml200801</t>
        </is>
      </c>
    </row>
    <row r="10500" customFormat="1" s="93">
      <c r="B10500" s="127" t="n">
        <v>44133</v>
      </c>
      <c r="C10500" s="93">
        <f>TEXT(B10500,"aaa")</f>
        <v/>
      </c>
      <c r="E10500" s="93" t="inlineStr">
        <is>
          <t>클렌징폼</t>
        </is>
      </c>
      <c r="F10500" s="5" t="inlineStr">
        <is>
          <t>아누아 CS</t>
        </is>
      </c>
      <c r="G10500" s="93" t="inlineStr">
        <is>
          <t>클렌징폼 120ml</t>
        </is>
      </c>
      <c r="H10500" s="93" t="n">
        <v>3</v>
      </c>
      <c r="J10500" s="93" t="n">
        <v>200801</v>
      </c>
      <c r="L10500" s="93" t="n">
        <v>0</v>
      </c>
      <c r="M10500" s="93" t="n">
        <v>0</v>
      </c>
      <c r="N10500" s="93" t="n">
        <v>8250</v>
      </c>
      <c r="O10500" s="148" t="n">
        <v>0</v>
      </c>
      <c r="P10500" s="93" t="inlineStr">
        <is>
          <t>아누아 CS클렌징폼클렌징폼 120ml200801</t>
        </is>
      </c>
    </row>
    <row r="10501" customFormat="1" s="93">
      <c r="B10501" s="127" t="n">
        <v>44133</v>
      </c>
      <c r="C10501" s="93">
        <f>TEXT(B10501,"aaa")</f>
        <v/>
      </c>
      <c r="E10501" s="93" t="inlineStr">
        <is>
          <t>머드크림마스크</t>
        </is>
      </c>
      <c r="F10501" s="5" t="inlineStr">
        <is>
          <t>아누아 CS</t>
        </is>
      </c>
      <c r="G10501" s="93" t="inlineStr">
        <is>
          <t>머드크림마스크 100ml</t>
        </is>
      </c>
      <c r="H10501" s="93" t="n">
        <v>3</v>
      </c>
      <c r="J10501" s="93" t="n">
        <v>200801</v>
      </c>
      <c r="L10501" s="93" t="n">
        <v>0</v>
      </c>
      <c r="M10501" s="93" t="n">
        <v>0</v>
      </c>
      <c r="N10501" s="93" t="n">
        <v>4326</v>
      </c>
      <c r="O10501" s="148" t="n">
        <v>0</v>
      </c>
      <c r="P10501" s="93" t="inlineStr">
        <is>
          <t>아누아 CS머드크림마스크머드크림마스크 100ml200801</t>
        </is>
      </c>
    </row>
    <row r="10502" customFormat="1" s="93">
      <c r="B10502" s="127" t="n">
        <v>44133</v>
      </c>
      <c r="C10502" s="93">
        <f>TEXT(B10502,"aaa")</f>
        <v/>
      </c>
      <c r="E10502" s="93" t="inlineStr">
        <is>
          <t>선크림</t>
        </is>
      </c>
      <c r="F10502" s="5" t="inlineStr">
        <is>
          <t>카페24</t>
        </is>
      </c>
      <c r="G10502" s="93" t="inlineStr">
        <is>
          <t>선크림 50ml  2set</t>
        </is>
      </c>
      <c r="H10502" s="93" t="n">
        <v>2</v>
      </c>
      <c r="J10502" s="93" t="n">
        <v>200801</v>
      </c>
      <c r="L10502" s="93" t="n">
        <v>70000</v>
      </c>
      <c r="M10502" s="93" t="n">
        <v>65905</v>
      </c>
      <c r="N10502" s="93" t="n">
        <v>9380</v>
      </c>
      <c r="O10502" s="148" t="n">
        <v>63636.36363636363</v>
      </c>
      <c r="P10502" s="93" t="inlineStr">
        <is>
          <t>카페24선크림선크림 50ml  2set200801</t>
        </is>
      </c>
    </row>
    <row r="10503" customFormat="1" s="93">
      <c r="B10503" s="127" t="n">
        <v>44133</v>
      </c>
      <c r="C10503" s="93">
        <f>TEXT(B10503,"aaa")</f>
        <v/>
      </c>
      <c r="E10503" s="93" t="inlineStr">
        <is>
          <t>어성초진정패키지</t>
        </is>
      </c>
      <c r="F10503" s="5" t="inlineStr">
        <is>
          <t>카페24</t>
        </is>
      </c>
      <c r="G10503" s="93" t="inlineStr">
        <is>
          <t>어성초 진정패키지세트</t>
        </is>
      </c>
      <c r="H10503" s="93" t="n">
        <v>4</v>
      </c>
      <c r="J10503" s="93" t="n">
        <v>200801</v>
      </c>
      <c r="L10503" s="93" t="n">
        <v>396000</v>
      </c>
      <c r="M10503" s="93" t="n">
        <v>372834</v>
      </c>
      <c r="N10503" s="93" t="n">
        <v>60548</v>
      </c>
      <c r="O10503" s="148" t="n">
        <v>360000</v>
      </c>
      <c r="P10503" s="93" t="inlineStr">
        <is>
          <t>카페24어성초진정패키지어성초 진정패키지세트200801</t>
        </is>
      </c>
    </row>
    <row r="10504" customFormat="1" s="93">
      <c r="B10504" s="127" t="n">
        <v>44133</v>
      </c>
      <c r="C10504" s="93">
        <f>TEXT(B10504,"aaa")</f>
        <v/>
      </c>
      <c r="E10504" s="93" t="inlineStr">
        <is>
          <t>클리어 패드</t>
        </is>
      </c>
      <c r="F10504" s="5" t="inlineStr">
        <is>
          <t>카페24</t>
        </is>
      </c>
      <c r="G10504" s="93" t="inlineStr">
        <is>
          <t>어성초 77 클리어 패드 1개-20% off</t>
        </is>
      </c>
      <c r="H10504" s="93" t="n">
        <v>24</v>
      </c>
      <c r="J10504" s="93" t="n">
        <v>200801</v>
      </c>
      <c r="L10504" s="93" t="n">
        <v>537600</v>
      </c>
      <c r="M10504" s="93" t="n">
        <v>506150.4</v>
      </c>
      <c r="N10504" s="93" t="n">
        <v>120288</v>
      </c>
      <c r="O10504" s="148" t="n">
        <v>488727.2727272727</v>
      </c>
      <c r="P10504" s="93" t="inlineStr">
        <is>
          <t>카페24클리어 패드어성초 77 클리어 패드 1개-20% off200801</t>
        </is>
      </c>
    </row>
    <row r="10505" customFormat="1" s="93">
      <c r="B10505" s="127" t="n">
        <v>44133</v>
      </c>
      <c r="C10505" s="93">
        <f>TEXT(B10505,"aaa")</f>
        <v/>
      </c>
      <c r="E10505" s="93" t="inlineStr">
        <is>
          <t>클리어 패드</t>
        </is>
      </c>
      <c r="F10505" s="5" t="inlineStr">
        <is>
          <t>카페24</t>
        </is>
      </c>
      <c r="G10505" s="93" t="inlineStr">
        <is>
          <t>어성초 77 클리어 패드 2개-30% off</t>
        </is>
      </c>
      <c r="H10505" s="93" t="n">
        <v>19</v>
      </c>
      <c r="J10505" s="93" t="n">
        <v>200801</v>
      </c>
      <c r="L10505" s="93" t="n">
        <v>744800</v>
      </c>
      <c r="M10505" s="93" t="n">
        <v>701229.2</v>
      </c>
      <c r="N10505" s="93" t="n">
        <v>190456</v>
      </c>
      <c r="O10505" s="148" t="n">
        <v>677090.9090909091</v>
      </c>
      <c r="P10505" s="93" t="inlineStr">
        <is>
          <t>카페24클리어 패드어성초 77 클리어 패드 2개-30% off200801</t>
        </is>
      </c>
    </row>
    <row r="10506" customFormat="1" s="93">
      <c r="B10506" s="127" t="n">
        <v>44133</v>
      </c>
      <c r="C10506" s="93">
        <f>TEXT(B10506,"aaa")</f>
        <v/>
      </c>
      <c r="E10506" s="93" t="inlineStr">
        <is>
          <t>토너+패드 세트</t>
        </is>
      </c>
      <c r="F10506" s="5" t="inlineStr">
        <is>
          <t>카페24</t>
        </is>
      </c>
      <c r="G10506" s="93" t="inlineStr">
        <is>
          <t>좁쌀 진정 세트 토너+클리어 패드-30% off</t>
        </is>
      </c>
      <c r="H10506" s="93" t="n">
        <v>15</v>
      </c>
      <c r="J10506" s="93" t="n">
        <v>200801</v>
      </c>
      <c r="L10506" s="93" t="n">
        <v>556500</v>
      </c>
      <c r="M10506" s="93" t="n">
        <v>523944.75</v>
      </c>
      <c r="N10506" s="93" t="n">
        <v>121380</v>
      </c>
      <c r="O10506" s="148" t="n">
        <v>505909.0909090909</v>
      </c>
      <c r="P10506" s="93" t="inlineStr">
        <is>
          <t>카페24토너+패드 세트좁쌀 진정 세트 토너+클리어 패드-30% off200801</t>
        </is>
      </c>
    </row>
    <row r="10507" customFormat="1" s="93">
      <c r="B10507" s="127" t="n">
        <v>44133</v>
      </c>
      <c r="C10507" s="93">
        <f>TEXT(B10507,"aaa")</f>
        <v/>
      </c>
      <c r="E10507" s="93" t="inlineStr">
        <is>
          <t>머드크림마스크</t>
        </is>
      </c>
      <c r="F10507" s="5" t="inlineStr">
        <is>
          <t>카페24</t>
        </is>
      </c>
      <c r="G10507" s="93" t="inlineStr">
        <is>
          <t>머드크림마스크 100ml</t>
        </is>
      </c>
      <c r="H10507" s="93" t="n">
        <v>6</v>
      </c>
      <c r="J10507" s="93" t="n">
        <v>200801</v>
      </c>
      <c r="L10507" s="93" t="n">
        <v>120000</v>
      </c>
      <c r="M10507" s="93" t="n">
        <v>112980</v>
      </c>
      <c r="N10507" s="93" t="n">
        <v>8652</v>
      </c>
      <c r="O10507" s="148" t="n">
        <v>109090.9090909091</v>
      </c>
      <c r="P10507" s="93" t="inlineStr">
        <is>
          <t>카페24머드크림마스크머드크림마스크 100ml200801</t>
        </is>
      </c>
    </row>
    <row r="10508" customFormat="1" s="93">
      <c r="B10508" s="127" t="n">
        <v>44133</v>
      </c>
      <c r="C10508" s="93">
        <f>TEXT(B10508,"aaa")</f>
        <v/>
      </c>
      <c r="E10508" s="93" t="inlineStr">
        <is>
          <t>머드크림마스크</t>
        </is>
      </c>
      <c r="F10508" s="5" t="inlineStr">
        <is>
          <t>카페24</t>
        </is>
      </c>
      <c r="G10508" s="93" t="inlineStr">
        <is>
          <t>머드크림마스크 100ml 2set</t>
        </is>
      </c>
      <c r="H10508" s="93" t="n">
        <v>3</v>
      </c>
      <c r="J10508" s="93" t="n">
        <v>200801</v>
      </c>
      <c r="L10508" s="93" t="n">
        <v>105000</v>
      </c>
      <c r="M10508" s="93" t="n">
        <v>98857.5</v>
      </c>
      <c r="N10508" s="93" t="n">
        <v>8652</v>
      </c>
      <c r="O10508" s="148" t="n">
        <v>95454.54545454544</v>
      </c>
      <c r="P10508" s="93" t="inlineStr">
        <is>
          <t>카페24머드크림마스크머드크림마스크 100ml 2set200801</t>
        </is>
      </c>
    </row>
    <row r="10509" customFormat="1" s="93">
      <c r="B10509" s="127" t="n">
        <v>44133</v>
      </c>
      <c r="C10509" s="93">
        <f>TEXT(B10509,"aaa")</f>
        <v/>
      </c>
      <c r="E10509" s="93" t="inlineStr">
        <is>
          <t>마스크팩</t>
        </is>
      </c>
      <c r="F10509" s="5" t="inlineStr">
        <is>
          <t>카페24</t>
        </is>
      </c>
      <c r="G10509" s="93" t="inlineStr">
        <is>
          <t>마스크팩 10매</t>
        </is>
      </c>
      <c r="H10509" s="93" t="n">
        <v>4</v>
      </c>
      <c r="J10509" s="93" t="n">
        <v>200801</v>
      </c>
      <c r="L10509" s="93" t="n">
        <v>80000</v>
      </c>
      <c r="M10509" s="93" t="n">
        <v>75320</v>
      </c>
      <c r="N10509" s="93" t="n">
        <v>15880</v>
      </c>
      <c r="O10509" s="148" t="n">
        <v>72727.27272727272</v>
      </c>
      <c r="P10509" s="93" t="inlineStr">
        <is>
          <t>카페24마스크팩마스크팩 10매200801</t>
        </is>
      </c>
    </row>
    <row r="10510" customFormat="1" s="93">
      <c r="B10510" s="127" t="n">
        <v>44133</v>
      </c>
      <c r="C10510" s="93">
        <f>TEXT(B10510,"aaa")</f>
        <v/>
      </c>
      <c r="E10510" s="93" t="inlineStr">
        <is>
          <t>토너</t>
        </is>
      </c>
      <c r="F10510" s="5" t="inlineStr">
        <is>
          <t>카페24</t>
        </is>
      </c>
      <c r="G10510" s="93" t="inlineStr">
        <is>
          <t>250ml</t>
        </is>
      </c>
      <c r="H10510" s="93" t="n">
        <v>24</v>
      </c>
      <c r="J10510" s="93" t="n">
        <v>200801</v>
      </c>
      <c r="L10510" s="93" t="n">
        <v>480000</v>
      </c>
      <c r="M10510" s="93" t="n">
        <v>451920</v>
      </c>
      <c r="N10510" s="93" t="n">
        <v>73920</v>
      </c>
      <c r="O10510" s="148" t="n">
        <v>436363.6363636364</v>
      </c>
      <c r="P10510" s="93" t="inlineStr">
        <is>
          <t>카페24토너250ml200801</t>
        </is>
      </c>
    </row>
    <row r="10511" customFormat="1" s="93">
      <c r="B10511" s="127" t="n">
        <v>44133</v>
      </c>
      <c r="C10511" s="93">
        <f>TEXT(B10511,"aaa")</f>
        <v/>
      </c>
      <c r="E10511" s="93" t="inlineStr">
        <is>
          <t>토너</t>
        </is>
      </c>
      <c r="F10511" s="5" t="inlineStr">
        <is>
          <t>카페24</t>
        </is>
      </c>
      <c r="G10511" s="93" t="inlineStr">
        <is>
          <t>250ml 2set</t>
        </is>
      </c>
      <c r="H10511" s="93" t="n">
        <v>14</v>
      </c>
      <c r="J10511" s="93" t="n">
        <v>200801</v>
      </c>
      <c r="L10511" s="93" t="n">
        <v>490000</v>
      </c>
      <c r="M10511" s="93" t="n">
        <v>461335</v>
      </c>
      <c r="N10511" s="93" t="n">
        <v>86240</v>
      </c>
      <c r="O10511" s="148" t="n">
        <v>445454.5454545454</v>
      </c>
      <c r="P10511" s="93" t="inlineStr">
        <is>
          <t>카페24토너250ml 2set200801</t>
        </is>
      </c>
    </row>
    <row r="10512" customFormat="1" s="93">
      <c r="B10512" s="127" t="n">
        <v>44133</v>
      </c>
      <c r="C10512" s="93">
        <f>TEXT(B10512,"aaa")</f>
        <v/>
      </c>
      <c r="E10512" s="93" t="inlineStr">
        <is>
          <t>토너</t>
        </is>
      </c>
      <c r="F10512" s="5" t="inlineStr">
        <is>
          <t>카페24</t>
        </is>
      </c>
      <c r="G10512" s="93" t="inlineStr">
        <is>
          <t>500ml</t>
        </is>
      </c>
      <c r="H10512" s="93" t="n">
        <v>36</v>
      </c>
      <c r="J10512" s="93" t="n">
        <v>200801</v>
      </c>
      <c r="L10512" s="93" t="n">
        <v>1188000</v>
      </c>
      <c r="M10512" s="93" t="n">
        <v>1118502</v>
      </c>
      <c r="N10512" s="93" t="n">
        <v>155880</v>
      </c>
      <c r="O10512" s="148" t="n">
        <v>1080000</v>
      </c>
      <c r="P10512" s="93" t="inlineStr">
        <is>
          <t>카페24토너500ml200801</t>
        </is>
      </c>
    </row>
    <row r="10513" customFormat="1" s="93">
      <c r="B10513" s="127" t="n">
        <v>44133</v>
      </c>
      <c r="C10513" s="93">
        <f>TEXT(B10513,"aaa")</f>
        <v/>
      </c>
      <c r="E10513" s="93" t="inlineStr">
        <is>
          <t>토너</t>
        </is>
      </c>
      <c r="F10513" s="5" t="inlineStr">
        <is>
          <t>카페24</t>
        </is>
      </c>
      <c r="G10513" s="93" t="inlineStr">
        <is>
          <t>스킨팩 화장솜 60P</t>
        </is>
      </c>
      <c r="H10513" s="93" t="n">
        <v>20</v>
      </c>
      <c r="J10513" s="93" t="n">
        <v>200801</v>
      </c>
      <c r="L10513" s="93" t="n">
        <v>60000</v>
      </c>
      <c r="M10513" s="93" t="n">
        <v>56490</v>
      </c>
      <c r="N10513" s="93" t="n">
        <v>22200</v>
      </c>
      <c r="O10513" s="148" t="n">
        <v>54545.45454545454</v>
      </c>
      <c r="P10513" s="93" t="inlineStr">
        <is>
          <t>카페24토너스킨팩 화장솜 60P200801</t>
        </is>
      </c>
    </row>
    <row r="10514" customFormat="1" s="93">
      <c r="B10514" s="127" t="n">
        <v>44133</v>
      </c>
      <c r="C10514" s="93">
        <f>TEXT(B10514,"aaa")</f>
        <v/>
      </c>
      <c r="E10514" s="93" t="inlineStr">
        <is>
          <t>앰플</t>
        </is>
      </c>
      <c r="F10514" s="5" t="inlineStr">
        <is>
          <t>카페24</t>
        </is>
      </c>
      <c r="G10514" s="93" t="inlineStr">
        <is>
          <t>앰플 30ml</t>
        </is>
      </c>
      <c r="H10514" s="93" t="n">
        <v>13</v>
      </c>
      <c r="J10514" s="93" t="n">
        <v>200801</v>
      </c>
      <c r="L10514" s="93" t="n">
        <v>364000</v>
      </c>
      <c r="M10514" s="93" t="n">
        <v>342706</v>
      </c>
      <c r="N10514" s="93" t="n">
        <v>44161</v>
      </c>
      <c r="O10514" s="148" t="n">
        <v>330909.0909090909</v>
      </c>
      <c r="P10514" s="93" t="inlineStr">
        <is>
          <t>카페24앰플앰플 30ml200801</t>
        </is>
      </c>
    </row>
    <row r="10515" customFormat="1" s="93">
      <c r="B10515" s="127" t="n">
        <v>44133</v>
      </c>
      <c r="C10515" s="93">
        <f>TEXT(B10515,"aaa")</f>
        <v/>
      </c>
      <c r="E10515" s="93" t="inlineStr">
        <is>
          <t>앰플</t>
        </is>
      </c>
      <c r="F10515" s="5" t="inlineStr">
        <is>
          <t>카페24</t>
        </is>
      </c>
      <c r="G10515" s="93" t="inlineStr">
        <is>
          <t>앰플 30ml  2set</t>
        </is>
      </c>
      <c r="H10515" s="93" t="n">
        <v>3</v>
      </c>
      <c r="J10515" s="93" t="n">
        <v>200801</v>
      </c>
      <c r="L10515" s="93" t="n">
        <v>144000</v>
      </c>
      <c r="M10515" s="93" t="n">
        <v>135576</v>
      </c>
      <c r="N10515" s="93" t="n">
        <v>20382</v>
      </c>
      <c r="O10515" s="148" t="n">
        <v>130909.0909090909</v>
      </c>
      <c r="P10515" s="93" t="inlineStr">
        <is>
          <t>카페24앰플앰플 30ml  2set200801</t>
        </is>
      </c>
    </row>
    <row r="10516" customFormat="1" s="93">
      <c r="B10516" s="127" t="n">
        <v>44133</v>
      </c>
      <c r="C10516" s="93">
        <f>TEXT(B10516,"aaa")</f>
        <v/>
      </c>
      <c r="E10516" s="93" t="inlineStr">
        <is>
          <t>클렌징폼</t>
        </is>
      </c>
      <c r="F10516" s="5" t="inlineStr">
        <is>
          <t>카페24</t>
        </is>
      </c>
      <c r="G10516" s="93" t="inlineStr">
        <is>
          <t>클렌징폼 120ml</t>
        </is>
      </c>
      <c r="H10516" s="93" t="n">
        <v>5</v>
      </c>
      <c r="J10516" s="93" t="n">
        <v>200801</v>
      </c>
      <c r="L10516" s="93" t="n">
        <v>65000</v>
      </c>
      <c r="M10516" s="93" t="n">
        <v>61197.5</v>
      </c>
      <c r="N10516" s="93" t="n">
        <v>13750</v>
      </c>
      <c r="O10516" s="148" t="n">
        <v>59090.90909090909</v>
      </c>
      <c r="P10516" s="93" t="inlineStr">
        <is>
          <t>카페24클렌징폼클렌징폼 120ml200801</t>
        </is>
      </c>
    </row>
    <row r="10517" customFormat="1" s="93">
      <c r="B10517" s="127" t="n">
        <v>44133</v>
      </c>
      <c r="C10517" s="93">
        <f>TEXT(B10517,"aaa")</f>
        <v/>
      </c>
      <c r="E10517" s="93" t="inlineStr">
        <is>
          <t>클렌징폼</t>
        </is>
      </c>
      <c r="F10517" s="5" t="inlineStr">
        <is>
          <t>카페24</t>
        </is>
      </c>
      <c r="G10517" s="93" t="inlineStr">
        <is>
          <t>클렌징폼 120ml 2set</t>
        </is>
      </c>
      <c r="H10517" s="93" t="n">
        <v>1</v>
      </c>
      <c r="J10517" s="93" t="n">
        <v>200801</v>
      </c>
      <c r="L10517" s="93" t="n">
        <v>24000</v>
      </c>
      <c r="M10517" s="93" t="n">
        <v>22596</v>
      </c>
      <c r="N10517" s="93" t="n">
        <v>2460</v>
      </c>
      <c r="O10517" s="148" t="n">
        <v>21818.18181818182</v>
      </c>
      <c r="P10517" s="93" t="inlineStr">
        <is>
          <t>카페24클렌징폼클렌징폼 120ml 2set200801</t>
        </is>
      </c>
    </row>
    <row r="10518" customFormat="1" s="93">
      <c r="B10518" s="127" t="n">
        <v>44133</v>
      </c>
      <c r="C10518" s="93">
        <f>TEXT(B10518,"aaa")</f>
        <v/>
      </c>
      <c r="E10518" s="93" t="inlineStr">
        <is>
          <t>클렌징폼</t>
        </is>
      </c>
      <c r="F10518" s="5" t="inlineStr">
        <is>
          <t>카페24</t>
        </is>
      </c>
      <c r="G10518" s="93" t="inlineStr">
        <is>
          <t>클렌징폼 120ml 3set</t>
        </is>
      </c>
      <c r="H10518" s="93" t="n">
        <v>1</v>
      </c>
      <c r="J10518" s="93" t="n">
        <v>200801</v>
      </c>
      <c r="L10518" s="93" t="n">
        <v>33000</v>
      </c>
      <c r="M10518" s="93" t="n">
        <v>31069.5</v>
      </c>
      <c r="N10518" s="93" t="n">
        <v>3690</v>
      </c>
      <c r="O10518" s="148" t="n">
        <v>30000</v>
      </c>
      <c r="P10518" s="93" t="inlineStr">
        <is>
          <t>카페24클렌징폼클렌징폼 120ml 3set200801</t>
        </is>
      </c>
    </row>
    <row r="10519" customFormat="1" s="93">
      <c r="B10519" s="127" t="n">
        <v>44133</v>
      </c>
      <c r="C10519" s="93">
        <f>TEXT(B10519,"aaa")</f>
        <v/>
      </c>
      <c r="E10519" s="93" t="inlineStr">
        <is>
          <t>바디워시</t>
        </is>
      </c>
      <c r="F10519" s="5" t="inlineStr">
        <is>
          <t>카페24</t>
        </is>
      </c>
      <c r="G10519" s="93" t="inlineStr">
        <is>
          <t>바디워시 1개 -30% off</t>
        </is>
      </c>
      <c r="H10519" s="93" t="n">
        <v>2</v>
      </c>
      <c r="J10519" s="93" t="n">
        <v>200801</v>
      </c>
      <c r="L10519" s="93" t="n">
        <v>36400</v>
      </c>
      <c r="M10519" s="93" t="n">
        <v>34270.6</v>
      </c>
      <c r="N10519" s="93" t="n">
        <v>8170</v>
      </c>
      <c r="O10519" s="148" t="n">
        <v>33090.90909090909</v>
      </c>
      <c r="P10519" s="93" t="inlineStr">
        <is>
          <t>카페24바디워시바디워시 1개 -30% off200801</t>
        </is>
      </c>
    </row>
    <row r="10520" customFormat="1" s="93">
      <c r="B10520" s="127" t="n">
        <v>44133</v>
      </c>
      <c r="C10520" s="93">
        <f>TEXT(B10520,"aaa")</f>
        <v/>
      </c>
      <c r="E10520" s="93" t="inlineStr">
        <is>
          <t>바디워시</t>
        </is>
      </c>
      <c r="F10520" s="5" t="inlineStr">
        <is>
          <t>카페24</t>
        </is>
      </c>
      <c r="G10520" s="93" t="inlineStr">
        <is>
          <t>바디워시 2개 -35% off (무료배송)</t>
        </is>
      </c>
      <c r="H10520" s="93" t="n">
        <v>1</v>
      </c>
      <c r="J10520" s="93" t="n">
        <v>200801</v>
      </c>
      <c r="L10520" s="93" t="n">
        <v>33800</v>
      </c>
      <c r="M10520" s="93" t="n">
        <v>31822.7</v>
      </c>
      <c r="N10520" s="93" t="n">
        <v>8170</v>
      </c>
      <c r="O10520" s="148" t="n">
        <v>30727.27272727272</v>
      </c>
      <c r="P10520" s="93" t="inlineStr">
        <is>
          <t>카페24바디워시바디워시 2개 -35% off (무료배송)200801</t>
        </is>
      </c>
    </row>
    <row r="10521" customFormat="1" s="93">
      <c r="B10521" s="127" t="n">
        <v>44133</v>
      </c>
      <c r="C10521" s="93">
        <f>TEXT(B10521,"aaa")</f>
        <v/>
      </c>
      <c r="E10521" s="93" t="inlineStr">
        <is>
          <t>토너</t>
        </is>
      </c>
      <c r="F10521" s="5" t="inlineStr">
        <is>
          <t>화해</t>
        </is>
      </c>
      <c r="G10521" s="93" t="inlineStr">
        <is>
          <t>250ml</t>
        </is>
      </c>
      <c r="H10521" s="93" t="n">
        <v>4</v>
      </c>
      <c r="J10521" s="93" t="n">
        <v>200801</v>
      </c>
      <c r="L10521" s="93" t="n">
        <v>80000</v>
      </c>
      <c r="M10521" s="93" t="n">
        <v>57600</v>
      </c>
      <c r="N10521" s="93" t="n">
        <v>12320</v>
      </c>
      <c r="O10521" s="148" t="n">
        <v>72727.27272727272</v>
      </c>
      <c r="P10521" s="93" t="inlineStr">
        <is>
          <t>화해토너250ml200801</t>
        </is>
      </c>
    </row>
    <row r="10522" customFormat="1" s="93">
      <c r="B10522" s="127" t="n">
        <v>44134</v>
      </c>
      <c r="C10522" s="93">
        <f>TEXT(B10522,"aaa")</f>
        <v/>
      </c>
      <c r="E10522" s="93" t="inlineStr">
        <is>
          <t>토너</t>
        </is>
      </c>
      <c r="F10522" s="5" t="inlineStr">
        <is>
          <t>W컨셉</t>
        </is>
      </c>
      <c r="G10522" s="93" t="inlineStr">
        <is>
          <t>250ml 2set</t>
        </is>
      </c>
      <c r="H10522" s="93" t="n">
        <v>2</v>
      </c>
      <c r="J10522" s="93" t="n">
        <v>200801</v>
      </c>
      <c r="L10522" s="93" t="n">
        <v>70000</v>
      </c>
      <c r="M10522" s="93" t="n">
        <v>50400</v>
      </c>
      <c r="N10522" s="93" t="n">
        <v>12320</v>
      </c>
      <c r="O10522" s="148" t="n">
        <v>63636.36363636363</v>
      </c>
      <c r="P10522" s="93" t="inlineStr">
        <is>
          <t>W컨셉토너250ml 2set200801</t>
        </is>
      </c>
    </row>
    <row r="10523" customFormat="1" s="93">
      <c r="B10523" s="127" t="n">
        <v>44134</v>
      </c>
      <c r="C10523" s="93">
        <f>TEXT(B10523,"aaa")</f>
        <v/>
      </c>
      <c r="E10523" s="93" t="inlineStr">
        <is>
          <t>토너</t>
        </is>
      </c>
      <c r="F10523" s="5" t="inlineStr">
        <is>
          <t>스타일쉐어</t>
        </is>
      </c>
      <c r="G10523" s="93" t="inlineStr">
        <is>
          <t>250ml</t>
        </is>
      </c>
      <c r="H10523" s="93" t="n">
        <v>1</v>
      </c>
      <c r="J10523" s="93" t="n">
        <v>200801</v>
      </c>
      <c r="L10523" s="93" t="n">
        <v>20000</v>
      </c>
      <c r="M10523" s="93" t="n">
        <v>15000</v>
      </c>
      <c r="N10523" s="93" t="n">
        <v>3080</v>
      </c>
      <c r="O10523" s="148" t="n">
        <v>18181.81818181818</v>
      </c>
      <c r="P10523" s="93" t="inlineStr">
        <is>
          <t>스타일쉐어토너250ml200801</t>
        </is>
      </c>
    </row>
    <row r="10524" customFormat="1" s="93">
      <c r="B10524" s="127" t="n">
        <v>44134</v>
      </c>
      <c r="C10524" s="93">
        <f>TEXT(B10524,"aaa")</f>
        <v/>
      </c>
      <c r="E10524" s="93" t="inlineStr">
        <is>
          <t>로션</t>
        </is>
      </c>
      <c r="F10524" s="5" t="inlineStr">
        <is>
          <t>아누아 CS</t>
        </is>
      </c>
      <c r="G10524" s="93" t="inlineStr">
        <is>
          <t>로션 200ml</t>
        </is>
      </c>
      <c r="H10524" s="93" t="n">
        <v>1</v>
      </c>
      <c r="J10524" s="93" t="n">
        <v>200801</v>
      </c>
      <c r="L10524" s="93" t="n">
        <v>0</v>
      </c>
      <c r="M10524" s="93" t="n">
        <v>0</v>
      </c>
      <c r="N10524" s="93" t="n">
        <v>4338</v>
      </c>
      <c r="O10524" s="148" t="n">
        <v>0</v>
      </c>
      <c r="P10524" s="93" t="inlineStr">
        <is>
          <t>아누아 CS로션로션 200ml200801</t>
        </is>
      </c>
    </row>
    <row r="10525" customFormat="1" s="93">
      <c r="B10525" s="127" t="n">
        <v>44134</v>
      </c>
      <c r="C10525" s="93">
        <f>TEXT(B10525,"aaa")</f>
        <v/>
      </c>
      <c r="E10525" s="93" t="inlineStr">
        <is>
          <t>클리어 패드</t>
        </is>
      </c>
      <c r="F10525" s="5" t="inlineStr">
        <is>
          <t>아누아 CS</t>
        </is>
      </c>
      <c r="G10525" s="93" t="inlineStr">
        <is>
          <t>어성초 클리어패드 70P</t>
        </is>
      </c>
      <c r="H10525" s="93" t="n">
        <v>40</v>
      </c>
      <c r="J10525" s="93" t="n">
        <v>200801</v>
      </c>
      <c r="L10525" s="93" t="n">
        <v>0</v>
      </c>
      <c r="M10525" s="93" t="n">
        <v>0</v>
      </c>
      <c r="N10525" s="93" t="n">
        <v>200480</v>
      </c>
      <c r="O10525" s="148" t="n">
        <v>0</v>
      </c>
      <c r="P10525" s="93" t="inlineStr">
        <is>
          <t>아누아 CS클리어 패드어성초 클리어패드 70P200801</t>
        </is>
      </c>
    </row>
    <row r="10526" customFormat="1" s="93">
      <c r="B10526" s="127" t="n">
        <v>44134</v>
      </c>
      <c r="C10526" s="93">
        <f>TEXT(B10526,"aaa")</f>
        <v/>
      </c>
      <c r="E10526" s="93" t="inlineStr">
        <is>
          <t>크림마스크</t>
        </is>
      </c>
      <c r="F10526" s="5" t="inlineStr">
        <is>
          <t>아누아 CS</t>
        </is>
      </c>
      <c r="G10526" s="93" t="inlineStr">
        <is>
          <t>어성초 크림마스크 나이트 솔루션 10매</t>
        </is>
      </c>
      <c r="H10526" s="93" t="n">
        <v>1</v>
      </c>
      <c r="J10526" s="93" t="n">
        <v>200801</v>
      </c>
      <c r="L10526" s="93" t="n">
        <v>0</v>
      </c>
      <c r="M10526" s="93" t="n">
        <v>0</v>
      </c>
      <c r="N10526" s="93" t="n">
        <v>3107</v>
      </c>
      <c r="O10526" s="148" t="n">
        <v>0</v>
      </c>
      <c r="P10526" s="93" t="inlineStr">
        <is>
          <t>아누아 CS크림마스크어성초 크림마스크 나이트 솔루션 10매200801</t>
        </is>
      </c>
    </row>
    <row r="10527" customFormat="1" s="93">
      <c r="B10527" s="127" t="n">
        <v>44134</v>
      </c>
      <c r="C10527" s="93">
        <f>TEXT(B10527,"aaa")</f>
        <v/>
      </c>
      <c r="E10527" s="93" t="inlineStr">
        <is>
          <t>클리어 패드</t>
        </is>
      </c>
      <c r="F10527" s="5" t="inlineStr">
        <is>
          <t>카페24</t>
        </is>
      </c>
      <c r="G10527" s="93" t="inlineStr">
        <is>
          <t>어성초 77 클리어 패드 1개-20% off</t>
        </is>
      </c>
      <c r="H10527" s="93" t="n">
        <v>17</v>
      </c>
      <c r="J10527" s="93" t="n">
        <v>200801</v>
      </c>
      <c r="L10527" s="93" t="n">
        <v>380800</v>
      </c>
      <c r="M10527" s="93" t="n">
        <v>358523.2</v>
      </c>
      <c r="N10527" s="93" t="n">
        <v>85204</v>
      </c>
      <c r="O10527" s="148" t="n">
        <v>346181.8181818182</v>
      </c>
      <c r="P10527" s="93" t="inlineStr">
        <is>
          <t>카페24클리어 패드어성초 77 클리어 패드 1개-20% off200801</t>
        </is>
      </c>
    </row>
    <row r="10528" customFormat="1" s="93">
      <c r="B10528" s="127" t="n">
        <v>44134</v>
      </c>
      <c r="C10528" s="93">
        <f>TEXT(B10528,"aaa")</f>
        <v/>
      </c>
      <c r="E10528" s="93" t="inlineStr">
        <is>
          <t>클리어 패드</t>
        </is>
      </c>
      <c r="F10528" s="5" t="inlineStr">
        <is>
          <t>카페24</t>
        </is>
      </c>
      <c r="G10528" s="93" t="inlineStr">
        <is>
          <t>어성초 77 클리어 패드 2개-30% off</t>
        </is>
      </c>
      <c r="H10528" s="93" t="n">
        <v>20</v>
      </c>
      <c r="J10528" s="93" t="n">
        <v>200801</v>
      </c>
      <c r="L10528" s="93" t="n">
        <v>784000</v>
      </c>
      <c r="M10528" s="93" t="n">
        <v>738136</v>
      </c>
      <c r="N10528" s="93" t="n">
        <v>200480</v>
      </c>
      <c r="O10528" s="148" t="n">
        <v>712727.2727272727</v>
      </c>
      <c r="P10528" s="93" t="inlineStr">
        <is>
          <t>카페24클리어 패드어성초 77 클리어 패드 2개-30% off200801</t>
        </is>
      </c>
    </row>
    <row r="10529" customFormat="1" s="93">
      <c r="B10529" s="127" t="n">
        <v>44134</v>
      </c>
      <c r="C10529" s="93">
        <f>TEXT(B10529,"aaa")</f>
        <v/>
      </c>
      <c r="E10529" s="93" t="inlineStr">
        <is>
          <t>토너+패드 세트</t>
        </is>
      </c>
      <c r="F10529" s="5" t="inlineStr">
        <is>
          <t>카페24</t>
        </is>
      </c>
      <c r="G10529" s="93" t="inlineStr">
        <is>
          <t>좁쌀 진정 세트 토너+클리어 패드-30% off</t>
        </is>
      </c>
      <c r="H10529" s="93" t="n">
        <v>18</v>
      </c>
      <c r="J10529" s="93" t="n">
        <v>200801</v>
      </c>
      <c r="L10529" s="93" t="n">
        <v>667800</v>
      </c>
      <c r="M10529" s="93" t="n">
        <v>628733.7</v>
      </c>
      <c r="N10529" s="93" t="n">
        <v>145656</v>
      </c>
      <c r="O10529" s="148" t="n">
        <v>607090.9090909091</v>
      </c>
      <c r="P10529" s="93" t="inlineStr">
        <is>
          <t>카페24토너+패드 세트좁쌀 진정 세트 토너+클리어 패드-30% off200801</t>
        </is>
      </c>
    </row>
    <row r="10530" customFormat="1" s="93">
      <c r="B10530" s="127" t="n">
        <v>44134</v>
      </c>
      <c r="C10530" s="93">
        <f>TEXT(B10530,"aaa")</f>
        <v/>
      </c>
      <c r="E10530" s="93" t="inlineStr">
        <is>
          <t>수분 보충 세트</t>
        </is>
      </c>
      <c r="F10530" s="5" t="inlineStr">
        <is>
          <t>카페24</t>
        </is>
      </c>
      <c r="G10530" s="93" t="inlineStr">
        <is>
          <t>[20/09/28 부터] 어성초 77 토너 250ml + 어성초 70 로션 200ml -30%</t>
        </is>
      </c>
      <c r="H10530" s="93" t="n">
        <v>44</v>
      </c>
      <c r="J10530" s="93" t="n">
        <v>200801</v>
      </c>
      <c r="L10530" s="93" t="n">
        <v>1632400</v>
      </c>
      <c r="M10530" s="93" t="n">
        <v>1536904.6</v>
      </c>
      <c r="N10530" s="93" t="n">
        <v>326392</v>
      </c>
      <c r="O10530" s="148" t="n">
        <v>1484000</v>
      </c>
      <c r="P10530" s="93" t="inlineStr">
        <is>
          <t>카페24수분 보충 세트[20/09/28 부터] 어성초 77 토너 250ml + 어성초 70 로션 200ml -30%200801</t>
        </is>
      </c>
    </row>
    <row r="10531" customFormat="1" s="93">
      <c r="B10531" s="127" t="n">
        <v>44134</v>
      </c>
      <c r="C10531" s="93">
        <f>TEXT(B10531,"aaa")</f>
        <v/>
      </c>
      <c r="E10531" s="93" t="inlineStr">
        <is>
          <t>로션</t>
        </is>
      </c>
      <c r="F10531" s="5" t="inlineStr">
        <is>
          <t>카페24</t>
        </is>
      </c>
      <c r="G10531" s="93" t="inlineStr">
        <is>
          <t>어성초 70 데일리 릴리프 로션 1개 -20% off</t>
        </is>
      </c>
      <c r="H10531" s="93" t="n">
        <v>7</v>
      </c>
      <c r="J10531" s="93" t="n">
        <v>200801</v>
      </c>
      <c r="L10531" s="93" t="n">
        <v>156800</v>
      </c>
      <c r="M10531" s="93" t="n">
        <v>147627.2</v>
      </c>
      <c r="N10531" s="93" t="n">
        <v>30366</v>
      </c>
      <c r="O10531" s="148" t="n">
        <v>142545.4545454545</v>
      </c>
      <c r="P10531" s="93" t="inlineStr">
        <is>
          <t>카페24로션어성초 70 데일리 릴리프 로션 1개 -20% off200801</t>
        </is>
      </c>
    </row>
    <row r="10532" customFormat="1" s="93">
      <c r="B10532" s="127" t="n">
        <v>44134</v>
      </c>
      <c r="C10532" s="93">
        <f>TEXT(B10532,"aaa")</f>
        <v/>
      </c>
      <c r="E10532" s="93" t="inlineStr">
        <is>
          <t>로션</t>
        </is>
      </c>
      <c r="F10532" s="5" t="inlineStr">
        <is>
          <t>카페24</t>
        </is>
      </c>
      <c r="G10532" s="93" t="inlineStr">
        <is>
          <t>어성초 70 데일리 릴리프 로션 2개 -30% off</t>
        </is>
      </c>
      <c r="H10532" s="93" t="n">
        <v>1</v>
      </c>
      <c r="J10532" s="93" t="n">
        <v>200801</v>
      </c>
      <c r="L10532" s="93" t="n">
        <v>39200</v>
      </c>
      <c r="M10532" s="93" t="n">
        <v>36906.8</v>
      </c>
      <c r="N10532" s="93" t="n">
        <v>8676</v>
      </c>
      <c r="O10532" s="148" t="n">
        <v>35636.36363636363</v>
      </c>
      <c r="P10532" s="93" t="inlineStr">
        <is>
          <t>카페24로션어성초 70 데일리 릴리프 로션 2개 -30% off200801</t>
        </is>
      </c>
    </row>
    <row r="10533" customFormat="1" s="93">
      <c r="B10533" s="127" t="n">
        <v>44134</v>
      </c>
      <c r="C10533" s="93">
        <f>TEXT(B10533,"aaa")</f>
        <v/>
      </c>
      <c r="E10533" s="93" t="inlineStr">
        <is>
          <t>머드크림마스크</t>
        </is>
      </c>
      <c r="F10533" s="5" t="inlineStr">
        <is>
          <t>카페24</t>
        </is>
      </c>
      <c r="G10533" s="93" t="inlineStr">
        <is>
          <t>머드크림마스크 100ml</t>
        </is>
      </c>
      <c r="H10533" s="93" t="n">
        <v>6</v>
      </c>
      <c r="J10533" s="93" t="n">
        <v>200801</v>
      </c>
      <c r="L10533" s="93" t="n">
        <v>120000</v>
      </c>
      <c r="M10533" s="93" t="n">
        <v>112980</v>
      </c>
      <c r="N10533" s="93" t="n">
        <v>8652</v>
      </c>
      <c r="O10533" s="148" t="n">
        <v>109090.9090909091</v>
      </c>
      <c r="P10533" s="93" t="inlineStr">
        <is>
          <t>카페24머드크림마스크머드크림마스크 100ml200801</t>
        </is>
      </c>
    </row>
    <row r="10534" customFormat="1" s="93">
      <c r="B10534" s="127" t="n">
        <v>44134</v>
      </c>
      <c r="C10534" s="93">
        <f>TEXT(B10534,"aaa")</f>
        <v/>
      </c>
      <c r="E10534" s="93" t="inlineStr">
        <is>
          <t>머드크림마스크</t>
        </is>
      </c>
      <c r="F10534" s="5" t="inlineStr">
        <is>
          <t>카페24</t>
        </is>
      </c>
      <c r="G10534" s="93" t="inlineStr">
        <is>
          <t>머드크림마스크 100ml 2set</t>
        </is>
      </c>
      <c r="H10534" s="93" t="n">
        <v>1</v>
      </c>
      <c r="J10534" s="93" t="n">
        <v>200801</v>
      </c>
      <c r="L10534" s="93" t="n">
        <v>35000</v>
      </c>
      <c r="M10534" s="93" t="n">
        <v>32952.5</v>
      </c>
      <c r="N10534" s="93" t="n">
        <v>2884</v>
      </c>
      <c r="O10534" s="148" t="n">
        <v>31818.18181818182</v>
      </c>
      <c r="P10534" s="93" t="inlineStr">
        <is>
          <t>카페24머드크림마스크머드크림마스크 100ml 2set200801</t>
        </is>
      </c>
    </row>
    <row r="10535" customFormat="1" s="93">
      <c r="B10535" s="127" t="n">
        <v>44134</v>
      </c>
      <c r="C10535" s="93">
        <f>TEXT(B10535,"aaa")</f>
        <v/>
      </c>
      <c r="E10535" s="93" t="inlineStr">
        <is>
          <t>마스크팩</t>
        </is>
      </c>
      <c r="F10535" s="5" t="inlineStr">
        <is>
          <t>카페24</t>
        </is>
      </c>
      <c r="G10535" s="93" t="inlineStr">
        <is>
          <t>마스크팩 1매</t>
        </is>
      </c>
      <c r="H10535" s="93" t="n">
        <v>4</v>
      </c>
      <c r="J10535" s="93" t="n">
        <v>200801</v>
      </c>
      <c r="L10535" s="93" t="n">
        <v>16000</v>
      </c>
      <c r="M10535" s="93" t="n">
        <v>15064</v>
      </c>
      <c r="N10535" s="93" t="n">
        <v>1588</v>
      </c>
      <c r="O10535" s="148" t="n">
        <v>14545.45454545454</v>
      </c>
      <c r="P10535" s="93" t="inlineStr">
        <is>
          <t>카페24마스크팩마스크팩 1매200801</t>
        </is>
      </c>
    </row>
    <row r="10536" customFormat="1" s="93">
      <c r="B10536" s="127" t="n">
        <v>44134</v>
      </c>
      <c r="C10536" s="93">
        <f>TEXT(B10536,"aaa")</f>
        <v/>
      </c>
      <c r="E10536" s="93" t="inlineStr">
        <is>
          <t>마스크팩</t>
        </is>
      </c>
      <c r="F10536" s="5" t="inlineStr">
        <is>
          <t>카페24</t>
        </is>
      </c>
      <c r="G10536" s="93" t="inlineStr">
        <is>
          <t>마스크팩 10매</t>
        </is>
      </c>
      <c r="H10536" s="93" t="n">
        <v>1</v>
      </c>
      <c r="J10536" s="93" t="n">
        <v>200801</v>
      </c>
      <c r="L10536" s="93" t="n">
        <v>20000</v>
      </c>
      <c r="M10536" s="93" t="n">
        <v>18830</v>
      </c>
      <c r="N10536" s="93" t="n">
        <v>3970</v>
      </c>
      <c r="O10536" s="148" t="n">
        <v>18181.81818181818</v>
      </c>
      <c r="P10536" s="93" t="inlineStr">
        <is>
          <t>카페24마스크팩마스크팩 10매200801</t>
        </is>
      </c>
    </row>
    <row r="10537" customFormat="1" s="93">
      <c r="B10537" s="127" t="n">
        <v>44134</v>
      </c>
      <c r="C10537" s="93">
        <f>TEXT(B10537,"aaa")</f>
        <v/>
      </c>
      <c r="E10537" s="93" t="inlineStr">
        <is>
          <t>토너</t>
        </is>
      </c>
      <c r="F10537" s="5" t="inlineStr">
        <is>
          <t>카페24</t>
        </is>
      </c>
      <c r="G10537" s="93" t="inlineStr">
        <is>
          <t>250ml</t>
        </is>
      </c>
      <c r="H10537" s="93" t="n">
        <v>23</v>
      </c>
      <c r="J10537" s="93" t="n">
        <v>200801</v>
      </c>
      <c r="L10537" s="93" t="n">
        <v>460000</v>
      </c>
      <c r="M10537" s="93" t="n">
        <v>433090</v>
      </c>
      <c r="N10537" s="93" t="n">
        <v>70840</v>
      </c>
      <c r="O10537" s="148" t="n">
        <v>418181.8181818182</v>
      </c>
      <c r="P10537" s="93" t="inlineStr">
        <is>
          <t>카페24토너250ml200801</t>
        </is>
      </c>
    </row>
    <row r="10538" customFormat="1" s="93">
      <c r="B10538" s="127" t="n">
        <v>44134</v>
      </c>
      <c r="C10538" s="93">
        <f>TEXT(B10538,"aaa")</f>
        <v/>
      </c>
      <c r="E10538" s="93" t="inlineStr">
        <is>
          <t>토너</t>
        </is>
      </c>
      <c r="F10538" s="5" t="inlineStr">
        <is>
          <t>카페24</t>
        </is>
      </c>
      <c r="G10538" s="93" t="inlineStr">
        <is>
          <t>250ml 2set</t>
        </is>
      </c>
      <c r="H10538" s="93" t="n">
        <v>23</v>
      </c>
      <c r="J10538" s="93" t="n">
        <v>200801</v>
      </c>
      <c r="L10538" s="93" t="n">
        <v>805000</v>
      </c>
      <c r="M10538" s="93" t="n">
        <v>757907.5</v>
      </c>
      <c r="N10538" s="93" t="n">
        <v>141680</v>
      </c>
      <c r="O10538" s="148" t="n">
        <v>731818.1818181818</v>
      </c>
      <c r="P10538" s="93" t="inlineStr">
        <is>
          <t>카페24토너250ml 2set200801</t>
        </is>
      </c>
    </row>
    <row r="10539" customFormat="1" s="93">
      <c r="B10539" s="127" t="n">
        <v>44134</v>
      </c>
      <c r="C10539" s="93">
        <f>TEXT(B10539,"aaa")</f>
        <v/>
      </c>
      <c r="E10539" s="93" t="inlineStr">
        <is>
          <t>토너</t>
        </is>
      </c>
      <c r="F10539" s="5" t="inlineStr">
        <is>
          <t>카페24</t>
        </is>
      </c>
      <c r="G10539" s="93" t="inlineStr">
        <is>
          <t>500ml</t>
        </is>
      </c>
      <c r="H10539" s="93" t="n">
        <v>26</v>
      </c>
      <c r="J10539" s="93" t="n">
        <v>200801</v>
      </c>
      <c r="L10539" s="93" t="n">
        <v>858000</v>
      </c>
      <c r="M10539" s="93" t="n">
        <v>807807</v>
      </c>
      <c r="N10539" s="93" t="n">
        <v>112580</v>
      </c>
      <c r="O10539" s="148" t="n">
        <v>779999.9999999999</v>
      </c>
      <c r="P10539" s="93" t="inlineStr">
        <is>
          <t>카페24토너500ml200801</t>
        </is>
      </c>
    </row>
    <row r="10540" customFormat="1" s="93">
      <c r="B10540" s="127" t="n">
        <v>44134</v>
      </c>
      <c r="C10540" s="93">
        <f>TEXT(B10540,"aaa")</f>
        <v/>
      </c>
      <c r="E10540" s="93" t="inlineStr">
        <is>
          <t>토너</t>
        </is>
      </c>
      <c r="F10540" s="5" t="inlineStr">
        <is>
          <t>카페24</t>
        </is>
      </c>
      <c r="G10540" s="93" t="inlineStr">
        <is>
          <t>스킨팩 화장솜 60P</t>
        </is>
      </c>
      <c r="H10540" s="93" t="n">
        <v>26</v>
      </c>
      <c r="J10540" s="93" t="n">
        <v>200801</v>
      </c>
      <c r="L10540" s="93" t="n">
        <v>78000</v>
      </c>
      <c r="M10540" s="93" t="n">
        <v>73437</v>
      </c>
      <c r="N10540" s="93" t="n">
        <v>28860</v>
      </c>
      <c r="O10540" s="148" t="n">
        <v>70909.0909090909</v>
      </c>
      <c r="P10540" s="93" t="inlineStr">
        <is>
          <t>카페24토너스킨팩 화장솜 60P200801</t>
        </is>
      </c>
    </row>
    <row r="10541" customFormat="1" s="93">
      <c r="B10541" s="127" t="n">
        <v>44134</v>
      </c>
      <c r="C10541" s="93">
        <f>TEXT(B10541,"aaa")</f>
        <v/>
      </c>
      <c r="E10541" s="93" t="inlineStr">
        <is>
          <t>앰플</t>
        </is>
      </c>
      <c r="F10541" s="5" t="inlineStr">
        <is>
          <t>카페24</t>
        </is>
      </c>
      <c r="G10541" s="93" t="inlineStr">
        <is>
          <t>앰플 30ml</t>
        </is>
      </c>
      <c r="H10541" s="93" t="n">
        <v>16</v>
      </c>
      <c r="J10541" s="93" t="n">
        <v>200801</v>
      </c>
      <c r="L10541" s="93" t="n">
        <v>448000</v>
      </c>
      <c r="M10541" s="93" t="n">
        <v>421792</v>
      </c>
      <c r="N10541" s="93" t="n">
        <v>54352</v>
      </c>
      <c r="O10541" s="148" t="n">
        <v>407272.7272727272</v>
      </c>
      <c r="P10541" s="93" t="inlineStr">
        <is>
          <t>카페24앰플앰플 30ml200801</t>
        </is>
      </c>
    </row>
    <row r="10542" customFormat="1" s="93">
      <c r="B10542" s="127" t="n">
        <v>44134</v>
      </c>
      <c r="C10542" s="93">
        <f>TEXT(B10542,"aaa")</f>
        <v/>
      </c>
      <c r="E10542" s="93" t="inlineStr">
        <is>
          <t>수딩크림</t>
        </is>
      </c>
      <c r="F10542" s="5" t="inlineStr">
        <is>
          <t>카페24</t>
        </is>
      </c>
      <c r="G10542" s="93" t="inlineStr">
        <is>
          <t>수딩크림 100ml</t>
        </is>
      </c>
      <c r="H10542" s="93" t="n">
        <v>8</v>
      </c>
      <c r="J10542" s="93" t="n">
        <v>200801</v>
      </c>
      <c r="L10542" s="93" t="n">
        <v>304000</v>
      </c>
      <c r="M10542" s="93" t="n">
        <v>286216</v>
      </c>
      <c r="N10542" s="93" t="n">
        <v>24360</v>
      </c>
      <c r="O10542" s="148" t="n">
        <v>276363.6363636364</v>
      </c>
      <c r="P10542" s="93" t="inlineStr">
        <is>
          <t>카페24수딩크림수딩크림 100ml200801</t>
        </is>
      </c>
    </row>
    <row r="10543" customFormat="1" s="93">
      <c r="B10543" s="127" t="n">
        <v>44134</v>
      </c>
      <c r="C10543" s="93">
        <f>TEXT(B10543,"aaa")</f>
        <v/>
      </c>
      <c r="E10543" s="93" t="inlineStr">
        <is>
          <t>클렌징폼</t>
        </is>
      </c>
      <c r="F10543" s="5" t="inlineStr">
        <is>
          <t>카페24</t>
        </is>
      </c>
      <c r="G10543" s="93" t="inlineStr">
        <is>
          <t>클렌징폼 120ml</t>
        </is>
      </c>
      <c r="H10543" s="93" t="n">
        <v>6</v>
      </c>
      <c r="J10543" s="93" t="n">
        <v>200801</v>
      </c>
      <c r="L10543" s="93" t="n">
        <v>78000</v>
      </c>
      <c r="M10543" s="93" t="n">
        <v>73437</v>
      </c>
      <c r="N10543" s="93" t="n">
        <v>16500</v>
      </c>
      <c r="O10543" s="148" t="n">
        <v>70909.0909090909</v>
      </c>
      <c r="P10543" s="93" t="inlineStr">
        <is>
          <t>카페24클렌징폼클렌징폼 120ml200801</t>
        </is>
      </c>
    </row>
    <row r="10544" customFormat="1" s="93">
      <c r="B10544" s="127" t="n">
        <v>44134</v>
      </c>
      <c r="C10544" s="93">
        <f>TEXT(B10544,"aaa")</f>
        <v/>
      </c>
      <c r="E10544" s="93" t="inlineStr">
        <is>
          <t>클렌징폼</t>
        </is>
      </c>
      <c r="F10544" s="5" t="inlineStr">
        <is>
          <t>카페24</t>
        </is>
      </c>
      <c r="G10544" s="93" t="inlineStr">
        <is>
          <t>클렌징폼 120ml 2set</t>
        </is>
      </c>
      <c r="H10544" s="93" t="n">
        <v>1</v>
      </c>
      <c r="J10544" s="93" t="n">
        <v>200801</v>
      </c>
      <c r="L10544" s="93" t="n">
        <v>24000</v>
      </c>
      <c r="M10544" s="93" t="n">
        <v>22596</v>
      </c>
      <c r="N10544" s="93" t="n">
        <v>2460</v>
      </c>
      <c r="O10544" s="148" t="n">
        <v>21818.18181818182</v>
      </c>
      <c r="P10544" s="93" t="inlineStr">
        <is>
          <t>카페24클렌징폼클렌징폼 120ml 2set200801</t>
        </is>
      </c>
    </row>
    <row r="10545" customFormat="1" s="93">
      <c r="B10545" s="127" t="n">
        <v>44135</v>
      </c>
      <c r="C10545" s="93">
        <f>TEXT(B10545,"aaa")</f>
        <v/>
      </c>
      <c r="E10545" s="93" t="inlineStr">
        <is>
          <t>토너</t>
        </is>
      </c>
      <c r="F10545" s="5" t="inlineStr">
        <is>
          <t>스타일쉐어</t>
        </is>
      </c>
      <c r="G10545" s="93" t="inlineStr">
        <is>
          <t>250ml</t>
        </is>
      </c>
      <c r="H10545" s="93" t="n">
        <v>5</v>
      </c>
      <c r="J10545" s="93" t="n">
        <v>200801</v>
      </c>
      <c r="L10545" s="93" t="n">
        <v>100000</v>
      </c>
      <c r="M10545" s="93" t="n">
        <v>75000</v>
      </c>
      <c r="N10545" s="93" t="n">
        <v>15400</v>
      </c>
      <c r="O10545" s="148" t="n">
        <v>90909.0909090909</v>
      </c>
      <c r="P10545" s="93" t="inlineStr">
        <is>
          <t>스타일쉐어토너250ml200801</t>
        </is>
      </c>
    </row>
    <row r="10546" customFormat="1" s="93">
      <c r="B10546" s="127" t="n">
        <v>44135</v>
      </c>
      <c r="C10546" s="93">
        <f>TEXT(B10546,"aaa")</f>
        <v/>
      </c>
      <c r="E10546" s="93" t="inlineStr">
        <is>
          <t>선크림</t>
        </is>
      </c>
      <c r="F10546" s="5" t="inlineStr">
        <is>
          <t>카페24</t>
        </is>
      </c>
      <c r="G10546" s="93" t="inlineStr">
        <is>
          <t>선크림 50ml</t>
        </is>
      </c>
      <c r="H10546" s="93" t="n">
        <v>4</v>
      </c>
      <c r="J10546" s="93" t="n">
        <v>200801</v>
      </c>
      <c r="L10546" s="93" t="n">
        <v>80000</v>
      </c>
      <c r="M10546" s="93" t="n">
        <v>75320</v>
      </c>
      <c r="N10546" s="93" t="n">
        <v>9380</v>
      </c>
      <c r="O10546" s="148" t="n">
        <v>72727.27272727272</v>
      </c>
      <c r="P10546" s="93" t="inlineStr">
        <is>
          <t>카페24선크림선크림 50ml200801</t>
        </is>
      </c>
    </row>
    <row r="10547" customFormat="1" s="93">
      <c r="B10547" s="127" t="n">
        <v>44135</v>
      </c>
      <c r="C10547" s="93">
        <f>TEXT(B10547,"aaa")</f>
        <v/>
      </c>
      <c r="E10547" s="93" t="inlineStr">
        <is>
          <t>선크림</t>
        </is>
      </c>
      <c r="F10547" s="5" t="inlineStr">
        <is>
          <t>카페24</t>
        </is>
      </c>
      <c r="G10547" s="93" t="inlineStr">
        <is>
          <t>선크림 50ml  2set</t>
        </is>
      </c>
      <c r="H10547" s="93" t="n">
        <v>1</v>
      </c>
      <c r="J10547" s="93" t="n">
        <v>200801</v>
      </c>
      <c r="L10547" s="93" t="n">
        <v>35000</v>
      </c>
      <c r="M10547" s="93" t="n">
        <v>32952.5</v>
      </c>
      <c r="N10547" s="93" t="n">
        <v>4690</v>
      </c>
      <c r="O10547" s="148" t="n">
        <v>31818.18181818182</v>
      </c>
      <c r="P10547" s="93" t="inlineStr">
        <is>
          <t>카페24선크림선크림 50ml  2set200801</t>
        </is>
      </c>
    </row>
    <row r="10548" customFormat="1" s="93">
      <c r="B10548" s="127" t="n">
        <v>44135</v>
      </c>
      <c r="C10548" s="93">
        <f>TEXT(B10548,"aaa")</f>
        <v/>
      </c>
      <c r="E10548" s="93" t="inlineStr">
        <is>
          <t>어성초진정패키지</t>
        </is>
      </c>
      <c r="F10548" s="5" t="inlineStr">
        <is>
          <t>카페24</t>
        </is>
      </c>
      <c r="G10548" s="93" t="inlineStr">
        <is>
          <t>어성초 진정패키지세트</t>
        </is>
      </c>
      <c r="H10548" s="93" t="n">
        <v>2</v>
      </c>
      <c r="J10548" s="93" t="n">
        <v>200801</v>
      </c>
      <c r="L10548" s="93" t="n">
        <v>198000</v>
      </c>
      <c r="M10548" s="93" t="n">
        <v>186417</v>
      </c>
      <c r="N10548" s="93" t="n">
        <v>30274</v>
      </c>
      <c r="O10548" s="148" t="n">
        <v>180000</v>
      </c>
      <c r="P10548" s="93" t="inlineStr">
        <is>
          <t>카페24어성초진정패키지어성초 진정패키지세트200801</t>
        </is>
      </c>
    </row>
    <row r="10549" customFormat="1" s="93">
      <c r="B10549" s="127" t="n">
        <v>44135</v>
      </c>
      <c r="C10549" s="93">
        <f>TEXT(B10549,"aaa")</f>
        <v/>
      </c>
      <c r="E10549" s="93" t="inlineStr">
        <is>
          <t>클리어 패드</t>
        </is>
      </c>
      <c r="F10549" s="5" t="inlineStr">
        <is>
          <t>카페24</t>
        </is>
      </c>
      <c r="G10549" s="93" t="inlineStr">
        <is>
          <t>어성초 77 클리어 패드 1개-20% off</t>
        </is>
      </c>
      <c r="H10549" s="93" t="n">
        <v>21</v>
      </c>
      <c r="J10549" s="93" t="n">
        <v>200801</v>
      </c>
      <c r="L10549" s="93" t="n">
        <v>470400</v>
      </c>
      <c r="M10549" s="93" t="n">
        <v>442881.6</v>
      </c>
      <c r="N10549" s="93" t="n">
        <v>105252</v>
      </c>
      <c r="O10549" s="148" t="n">
        <v>427636.3636363636</v>
      </c>
      <c r="P10549" s="93" t="inlineStr">
        <is>
          <t>카페24클리어 패드어성초 77 클리어 패드 1개-20% off200801</t>
        </is>
      </c>
    </row>
    <row r="10550" customFormat="1" s="93">
      <c r="B10550" s="127" t="n">
        <v>44135</v>
      </c>
      <c r="C10550" s="93">
        <f>TEXT(B10550,"aaa")</f>
        <v/>
      </c>
      <c r="E10550" s="93" t="inlineStr">
        <is>
          <t>클리어 패드</t>
        </is>
      </c>
      <c r="F10550" s="5" t="inlineStr">
        <is>
          <t>카페24</t>
        </is>
      </c>
      <c r="G10550" s="93" t="inlineStr">
        <is>
          <t>어성초 77 클리어 패드 2개-30% off</t>
        </is>
      </c>
      <c r="H10550" s="93" t="n">
        <v>17</v>
      </c>
      <c r="J10550" s="93" t="n">
        <v>200801</v>
      </c>
      <c r="L10550" s="93" t="n">
        <v>666400</v>
      </c>
      <c r="M10550" s="93" t="n">
        <v>627415.6</v>
      </c>
      <c r="N10550" s="93" t="n">
        <v>170408</v>
      </c>
      <c r="O10550" s="148" t="n">
        <v>605818.1818181818</v>
      </c>
      <c r="P10550" s="93" t="inlineStr">
        <is>
          <t>카페24클리어 패드어성초 77 클리어 패드 2개-30% off200801</t>
        </is>
      </c>
    </row>
    <row r="10551" customFormat="1" s="93">
      <c r="B10551" s="127" t="n">
        <v>44135</v>
      </c>
      <c r="C10551" s="93">
        <f>TEXT(B10551,"aaa")</f>
        <v/>
      </c>
      <c r="E10551" s="93" t="inlineStr">
        <is>
          <t>토너+패드 세트</t>
        </is>
      </c>
      <c r="F10551" s="5" t="inlineStr">
        <is>
          <t>카페24</t>
        </is>
      </c>
      <c r="G10551" s="93" t="inlineStr">
        <is>
          <t>좁쌀 진정 세트 토너+클리어 패드-30% off</t>
        </is>
      </c>
      <c r="H10551" s="93" t="n">
        <v>14</v>
      </c>
      <c r="J10551" s="93" t="n">
        <v>200801</v>
      </c>
      <c r="L10551" s="93" t="n">
        <v>519400</v>
      </c>
      <c r="M10551" s="93" t="n">
        <v>489015.1</v>
      </c>
      <c r="N10551" s="93" t="n">
        <v>113288</v>
      </c>
      <c r="O10551" s="148" t="n">
        <v>472181.8181818181</v>
      </c>
      <c r="P10551" s="93" t="inlineStr">
        <is>
          <t>카페24토너+패드 세트좁쌀 진정 세트 토너+클리어 패드-30% off200801</t>
        </is>
      </c>
    </row>
    <row r="10552" customFormat="1" s="93">
      <c r="B10552" s="127" t="n">
        <v>44135</v>
      </c>
      <c r="C10552" s="93">
        <f>TEXT(B10552,"aaa")</f>
        <v/>
      </c>
      <c r="E10552" s="93" t="inlineStr">
        <is>
          <t>수분 보충 세트</t>
        </is>
      </c>
      <c r="F10552" s="5" t="inlineStr">
        <is>
          <t>카페24</t>
        </is>
      </c>
      <c r="G10552" s="93" t="inlineStr">
        <is>
          <t>[20/09/28 부터] 어성초 77 토너 250ml + 어성초 70 로션 200ml -30%</t>
        </is>
      </c>
      <c r="H10552" s="93" t="n">
        <v>53</v>
      </c>
      <c r="J10552" s="93" t="n">
        <v>200801</v>
      </c>
      <c r="L10552" s="93" t="n">
        <v>1966300</v>
      </c>
      <c r="M10552" s="93" t="n">
        <v>1851271.45</v>
      </c>
      <c r="N10552" s="93" t="n">
        <v>393154</v>
      </c>
      <c r="O10552" s="148" t="n">
        <v>1787545.454545454</v>
      </c>
      <c r="P10552" s="93" t="inlineStr">
        <is>
          <t>카페24수분 보충 세트[20/09/28 부터] 어성초 77 토너 250ml + 어성초 70 로션 200ml -30%200801</t>
        </is>
      </c>
    </row>
    <row r="10553" customFormat="1" s="93">
      <c r="B10553" s="127" t="n">
        <v>44135</v>
      </c>
      <c r="C10553" s="93">
        <f>TEXT(B10553,"aaa")</f>
        <v/>
      </c>
      <c r="E10553" s="93" t="inlineStr">
        <is>
          <t>로션</t>
        </is>
      </c>
      <c r="F10553" s="5" t="inlineStr">
        <is>
          <t>카페24</t>
        </is>
      </c>
      <c r="G10553" s="93" t="inlineStr">
        <is>
          <t>어성초 70 데일리 릴리프 로션 1개 -20% off</t>
        </is>
      </c>
      <c r="H10553" s="93" t="n">
        <v>6</v>
      </c>
      <c r="J10553" s="93" t="n">
        <v>200801</v>
      </c>
      <c r="L10553" s="93" t="n">
        <v>134400</v>
      </c>
      <c r="M10553" s="93" t="n">
        <v>126537.6</v>
      </c>
      <c r="N10553" s="93" t="n">
        <v>26028</v>
      </c>
      <c r="O10553" s="148" t="n">
        <v>122181.8181818182</v>
      </c>
      <c r="P10553" s="93" t="inlineStr">
        <is>
          <t>카페24로션어성초 70 데일리 릴리프 로션 1개 -20% off200801</t>
        </is>
      </c>
    </row>
    <row r="10554" customFormat="1" s="93">
      <c r="B10554" s="127" t="n">
        <v>44135</v>
      </c>
      <c r="C10554" s="93">
        <f>TEXT(B10554,"aaa")</f>
        <v/>
      </c>
      <c r="E10554" s="93" t="inlineStr">
        <is>
          <t>로션</t>
        </is>
      </c>
      <c r="F10554" s="5" t="inlineStr">
        <is>
          <t>카페24</t>
        </is>
      </c>
      <c r="G10554" s="93" t="inlineStr">
        <is>
          <t>어성초 70 데일리 릴리프 로션 2개 -30% off</t>
        </is>
      </c>
      <c r="H10554" s="93" t="n">
        <v>1</v>
      </c>
      <c r="J10554" s="93" t="n">
        <v>200801</v>
      </c>
      <c r="L10554" s="93" t="n">
        <v>39200</v>
      </c>
      <c r="M10554" s="93" t="n">
        <v>36906.8</v>
      </c>
      <c r="N10554" s="93" t="n">
        <v>8676</v>
      </c>
      <c r="O10554" s="148" t="n">
        <v>35636.36363636363</v>
      </c>
      <c r="P10554" s="93" t="inlineStr">
        <is>
          <t>카페24로션어성초 70 데일리 릴리프 로션 2개 -30% off200801</t>
        </is>
      </c>
    </row>
    <row r="10555" customFormat="1" s="93">
      <c r="B10555" s="127" t="n">
        <v>44135</v>
      </c>
      <c r="C10555" s="93">
        <f>TEXT(B10555,"aaa")</f>
        <v/>
      </c>
      <c r="E10555" s="93" t="inlineStr">
        <is>
          <t>머드크림마스크</t>
        </is>
      </c>
      <c r="F10555" s="5" t="inlineStr">
        <is>
          <t>카페24</t>
        </is>
      </c>
      <c r="G10555" s="93" t="inlineStr">
        <is>
          <t>머드크림마스크 100ml</t>
        </is>
      </c>
      <c r="H10555" s="93" t="n">
        <v>3</v>
      </c>
      <c r="J10555" s="93" t="n">
        <v>200801</v>
      </c>
      <c r="L10555" s="93" t="n">
        <v>60000</v>
      </c>
      <c r="M10555" s="93" t="n">
        <v>56490</v>
      </c>
      <c r="N10555" s="93" t="n">
        <v>4326</v>
      </c>
      <c r="O10555" s="148" t="n">
        <v>54545.45454545454</v>
      </c>
      <c r="P10555" s="93" t="inlineStr">
        <is>
          <t>카페24머드크림마스크머드크림마스크 100ml200801</t>
        </is>
      </c>
    </row>
    <row r="10556" customFormat="1" s="93">
      <c r="B10556" s="127" t="n">
        <v>44135</v>
      </c>
      <c r="C10556" s="93">
        <f>TEXT(B10556,"aaa")</f>
        <v/>
      </c>
      <c r="E10556" s="93" t="inlineStr">
        <is>
          <t>머드크림마스크</t>
        </is>
      </c>
      <c r="F10556" s="5" t="inlineStr">
        <is>
          <t>카페24</t>
        </is>
      </c>
      <c r="G10556" s="93" t="inlineStr">
        <is>
          <t>머드크림마스크 100ml 2set</t>
        </is>
      </c>
      <c r="H10556" s="93" t="n">
        <v>4</v>
      </c>
      <c r="J10556" s="93" t="n">
        <v>200801</v>
      </c>
      <c r="L10556" s="93" t="n">
        <v>140000</v>
      </c>
      <c r="M10556" s="93" t="n">
        <v>131810</v>
      </c>
      <c r="N10556" s="93" t="n">
        <v>11536</v>
      </c>
      <c r="O10556" s="148" t="n">
        <v>127272.7272727273</v>
      </c>
      <c r="P10556" s="93" t="inlineStr">
        <is>
          <t>카페24머드크림마스크머드크림마스크 100ml 2set200801</t>
        </is>
      </c>
    </row>
    <row r="10557" customFormat="1" s="93">
      <c r="B10557" s="127" t="n">
        <v>44135</v>
      </c>
      <c r="C10557" s="93">
        <f>TEXT(B10557,"aaa")</f>
        <v/>
      </c>
      <c r="E10557" s="93" t="inlineStr">
        <is>
          <t>마스크팩</t>
        </is>
      </c>
      <c r="F10557" s="5" t="inlineStr">
        <is>
          <t>카페24</t>
        </is>
      </c>
      <c r="G10557" s="93" t="inlineStr">
        <is>
          <t>마스크팩 1매</t>
        </is>
      </c>
      <c r="H10557" s="93" t="n">
        <v>4</v>
      </c>
      <c r="J10557" s="93" t="n">
        <v>200801</v>
      </c>
      <c r="L10557" s="93" t="n">
        <v>16000</v>
      </c>
      <c r="M10557" s="93" t="n">
        <v>15064</v>
      </c>
      <c r="N10557" s="93" t="n">
        <v>1588</v>
      </c>
      <c r="O10557" s="148" t="n">
        <v>14545.45454545454</v>
      </c>
      <c r="P10557" s="93" t="inlineStr">
        <is>
          <t>카페24마스크팩마스크팩 1매200801</t>
        </is>
      </c>
    </row>
    <row r="10558" customFormat="1" s="93">
      <c r="B10558" s="127" t="n">
        <v>44135</v>
      </c>
      <c r="C10558" s="93">
        <f>TEXT(B10558,"aaa")</f>
        <v/>
      </c>
      <c r="E10558" s="93" t="inlineStr">
        <is>
          <t>마스크팩</t>
        </is>
      </c>
      <c r="F10558" s="5" t="inlineStr">
        <is>
          <t>카페24</t>
        </is>
      </c>
      <c r="G10558" s="93" t="inlineStr">
        <is>
          <t>마스크팩 10매</t>
        </is>
      </c>
      <c r="H10558" s="93" t="n">
        <v>4</v>
      </c>
      <c r="J10558" s="93" t="n">
        <v>200801</v>
      </c>
      <c r="L10558" s="93" t="n">
        <v>80000</v>
      </c>
      <c r="M10558" s="93" t="n">
        <v>75320</v>
      </c>
      <c r="N10558" s="93" t="n">
        <v>15880</v>
      </c>
      <c r="O10558" s="148" t="n">
        <v>72727.27272727272</v>
      </c>
      <c r="P10558" s="93" t="inlineStr">
        <is>
          <t>카페24마스크팩마스크팩 10매200801</t>
        </is>
      </c>
    </row>
    <row r="10559" customFormat="1" s="93">
      <c r="B10559" s="127" t="n">
        <v>44135</v>
      </c>
      <c r="C10559" s="93">
        <f>TEXT(B10559,"aaa")</f>
        <v/>
      </c>
      <c r="E10559" s="93" t="inlineStr">
        <is>
          <t>토너</t>
        </is>
      </c>
      <c r="F10559" s="5" t="inlineStr">
        <is>
          <t>카페24</t>
        </is>
      </c>
      <c r="G10559" s="93" t="inlineStr">
        <is>
          <t>250ml</t>
        </is>
      </c>
      <c r="H10559" s="93" t="n">
        <v>19</v>
      </c>
      <c r="J10559" s="93" t="n">
        <v>200801</v>
      </c>
      <c r="L10559" s="93" t="n">
        <v>380000</v>
      </c>
      <c r="M10559" s="93" t="n">
        <v>357770</v>
      </c>
      <c r="N10559" s="93" t="n">
        <v>58520</v>
      </c>
      <c r="O10559" s="148" t="n">
        <v>345454.5454545454</v>
      </c>
      <c r="P10559" s="93" t="inlineStr">
        <is>
          <t>카페24토너250ml200801</t>
        </is>
      </c>
    </row>
    <row r="10560" customFormat="1" s="93">
      <c r="B10560" s="127" t="n">
        <v>44135</v>
      </c>
      <c r="C10560" s="93">
        <f>TEXT(B10560,"aaa")</f>
        <v/>
      </c>
      <c r="E10560" s="93" t="inlineStr">
        <is>
          <t>토너</t>
        </is>
      </c>
      <c r="F10560" s="5" t="inlineStr">
        <is>
          <t>카페24</t>
        </is>
      </c>
      <c r="G10560" s="93" t="inlineStr">
        <is>
          <t>250ml 2set</t>
        </is>
      </c>
      <c r="H10560" s="93" t="n">
        <v>13</v>
      </c>
      <c r="J10560" s="93" t="n">
        <v>200801</v>
      </c>
      <c r="L10560" s="93" t="n">
        <v>455000</v>
      </c>
      <c r="M10560" s="93" t="n">
        <v>428382.5</v>
      </c>
      <c r="N10560" s="93" t="n">
        <v>80080</v>
      </c>
      <c r="O10560" s="148" t="n">
        <v>413636.3636363636</v>
      </c>
      <c r="P10560" s="93" t="inlineStr">
        <is>
          <t>카페24토너250ml 2set200801</t>
        </is>
      </c>
    </row>
    <row r="10561" customFormat="1" s="93">
      <c r="B10561" s="127" t="n">
        <v>44135</v>
      </c>
      <c r="C10561" s="93">
        <f>TEXT(B10561,"aaa")</f>
        <v/>
      </c>
      <c r="E10561" s="93" t="inlineStr">
        <is>
          <t>토너</t>
        </is>
      </c>
      <c r="F10561" s="5" t="inlineStr">
        <is>
          <t>카페24</t>
        </is>
      </c>
      <c r="G10561" s="93" t="inlineStr">
        <is>
          <t>500ml</t>
        </is>
      </c>
      <c r="H10561" s="93" t="n">
        <v>26</v>
      </c>
      <c r="J10561" s="93" t="n">
        <v>200801</v>
      </c>
      <c r="L10561" s="93" t="n">
        <v>858000</v>
      </c>
      <c r="M10561" s="93" t="n">
        <v>807807</v>
      </c>
      <c r="N10561" s="93" t="n">
        <v>112580</v>
      </c>
      <c r="O10561" s="148" t="n">
        <v>779999.9999999999</v>
      </c>
      <c r="P10561" s="93" t="inlineStr">
        <is>
          <t>카페24토너500ml200801</t>
        </is>
      </c>
    </row>
    <row r="10562" customFormat="1" s="93">
      <c r="B10562" s="127" t="n">
        <v>44135</v>
      </c>
      <c r="C10562" s="93">
        <f>TEXT(B10562,"aaa")</f>
        <v/>
      </c>
      <c r="E10562" s="93" t="inlineStr">
        <is>
          <t>토너</t>
        </is>
      </c>
      <c r="F10562" s="5" t="inlineStr">
        <is>
          <t>카페24</t>
        </is>
      </c>
      <c r="G10562" s="93" t="inlineStr">
        <is>
          <t>스킨팩 화장솜 60P</t>
        </is>
      </c>
      <c r="H10562" s="93" t="n">
        <v>24</v>
      </c>
      <c r="J10562" s="93" t="n">
        <v>200801</v>
      </c>
      <c r="L10562" s="93" t="n">
        <v>72000</v>
      </c>
      <c r="M10562" s="93" t="n">
        <v>67788</v>
      </c>
      <c r="N10562" s="93" t="n">
        <v>26640</v>
      </c>
      <c r="O10562" s="148" t="n">
        <v>65454.54545454545</v>
      </c>
      <c r="P10562" s="93" t="inlineStr">
        <is>
          <t>카페24토너스킨팩 화장솜 60P200801</t>
        </is>
      </c>
    </row>
    <row r="10563" customFormat="1" s="93">
      <c r="B10563" s="127" t="n">
        <v>44135</v>
      </c>
      <c r="C10563" s="93">
        <f>TEXT(B10563,"aaa")</f>
        <v/>
      </c>
      <c r="E10563" s="93" t="inlineStr">
        <is>
          <t>앰플</t>
        </is>
      </c>
      <c r="F10563" s="5" t="inlineStr">
        <is>
          <t>카페24</t>
        </is>
      </c>
      <c r="G10563" s="93" t="inlineStr">
        <is>
          <t>앰플 30ml</t>
        </is>
      </c>
      <c r="H10563" s="93" t="n">
        <v>11</v>
      </c>
      <c r="J10563" s="93" t="n">
        <v>200801</v>
      </c>
      <c r="L10563" s="93" t="n">
        <v>308000</v>
      </c>
      <c r="M10563" s="93" t="n">
        <v>289982</v>
      </c>
      <c r="N10563" s="93" t="n">
        <v>37367</v>
      </c>
      <c r="O10563" s="148" t="n">
        <v>280000</v>
      </c>
      <c r="P10563" s="93" t="inlineStr">
        <is>
          <t>카페24앰플앰플 30ml200801</t>
        </is>
      </c>
    </row>
    <row r="10564" customFormat="1" s="93">
      <c r="B10564" s="127" t="n">
        <v>44135</v>
      </c>
      <c r="C10564" s="93">
        <f>TEXT(B10564,"aaa")</f>
        <v/>
      </c>
      <c r="E10564" s="93" t="inlineStr">
        <is>
          <t>앰플</t>
        </is>
      </c>
      <c r="F10564" s="5" t="inlineStr">
        <is>
          <t>카페24</t>
        </is>
      </c>
      <c r="G10564" s="93" t="inlineStr">
        <is>
          <t>앰플 30ml  2set</t>
        </is>
      </c>
      <c r="H10564" s="93" t="n">
        <v>2</v>
      </c>
      <c r="J10564" s="93" t="n">
        <v>200801</v>
      </c>
      <c r="L10564" s="93" t="n">
        <v>96000</v>
      </c>
      <c r="M10564" s="93" t="n">
        <v>90384</v>
      </c>
      <c r="N10564" s="93" t="n">
        <v>13588</v>
      </c>
      <c r="O10564" s="148" t="n">
        <v>87272.72727272726</v>
      </c>
      <c r="P10564" s="93" t="inlineStr">
        <is>
          <t>카페24앰플앰플 30ml  2set200801</t>
        </is>
      </c>
    </row>
    <row r="10565" customFormat="1" s="93">
      <c r="B10565" s="127" t="n">
        <v>44135</v>
      </c>
      <c r="C10565" s="93">
        <f>TEXT(B10565,"aaa")</f>
        <v/>
      </c>
      <c r="E10565" s="93" t="inlineStr">
        <is>
          <t>수딩크림</t>
        </is>
      </c>
      <c r="F10565" s="5" t="inlineStr">
        <is>
          <t>카페24</t>
        </is>
      </c>
      <c r="G10565" s="93" t="inlineStr">
        <is>
          <t>수딩크림 100ml</t>
        </is>
      </c>
      <c r="H10565" s="93" t="n">
        <v>12</v>
      </c>
      <c r="J10565" s="93" t="n">
        <v>200801</v>
      </c>
      <c r="L10565" s="93" t="n">
        <v>456000</v>
      </c>
      <c r="M10565" s="93" t="n">
        <v>429324</v>
      </c>
      <c r="N10565" s="93" t="n">
        <v>36540</v>
      </c>
      <c r="O10565" s="148" t="n">
        <v>414545.4545454545</v>
      </c>
      <c r="P10565" s="93" t="inlineStr">
        <is>
          <t>카페24수딩크림수딩크림 100ml200801</t>
        </is>
      </c>
    </row>
    <row r="10566" customFormat="1" s="93">
      <c r="B10566" s="127" t="n">
        <v>44135</v>
      </c>
      <c r="C10566" s="93">
        <f>TEXT(B10566,"aaa")</f>
        <v/>
      </c>
      <c r="E10566" s="93" t="inlineStr">
        <is>
          <t>클렌징폼</t>
        </is>
      </c>
      <c r="F10566" s="5" t="inlineStr">
        <is>
          <t>카페24</t>
        </is>
      </c>
      <c r="G10566" s="93" t="inlineStr">
        <is>
          <t>클렌징폼 120ml</t>
        </is>
      </c>
      <c r="H10566" s="93" t="n">
        <v>8</v>
      </c>
      <c r="J10566" s="93" t="n">
        <v>200801</v>
      </c>
      <c r="L10566" s="93" t="n">
        <v>104000</v>
      </c>
      <c r="M10566" s="93" t="n">
        <v>97916</v>
      </c>
      <c r="N10566" s="93" t="n">
        <v>22000</v>
      </c>
      <c r="O10566" s="148" t="n">
        <v>94545.45454545454</v>
      </c>
      <c r="P10566" s="93" t="inlineStr">
        <is>
          <t>카페24클렌징폼클렌징폼 120ml200801</t>
        </is>
      </c>
    </row>
    <row r="10567" customFormat="1" s="93">
      <c r="B10567" s="127" t="n">
        <v>44135</v>
      </c>
      <c r="C10567" s="93">
        <f>TEXT(B10567,"aaa")</f>
        <v/>
      </c>
      <c r="E10567" s="93" t="inlineStr">
        <is>
          <t>클렌징폼</t>
        </is>
      </c>
      <c r="F10567" s="5" t="inlineStr">
        <is>
          <t>카페24</t>
        </is>
      </c>
      <c r="G10567" s="93" t="inlineStr">
        <is>
          <t>클렌징폼 120ml 2set</t>
        </is>
      </c>
      <c r="H10567" s="93" t="n">
        <v>1</v>
      </c>
      <c r="J10567" s="93" t="n">
        <v>200801</v>
      </c>
      <c r="L10567" s="93" t="n">
        <v>24000</v>
      </c>
      <c r="M10567" s="93" t="n">
        <v>22596</v>
      </c>
      <c r="N10567" s="93" t="n">
        <v>2460</v>
      </c>
      <c r="O10567" s="148" t="n">
        <v>21818.18181818182</v>
      </c>
      <c r="P10567" s="93" t="inlineStr">
        <is>
          <t>카페24클렌징폼클렌징폼 120ml 2set200801</t>
        </is>
      </c>
    </row>
    <row r="10568" customFormat="1" s="93">
      <c r="B10568" s="127" t="n">
        <v>44135</v>
      </c>
      <c r="C10568" s="93">
        <f>TEXT(B10568,"aaa")</f>
        <v/>
      </c>
      <c r="E10568" s="93" t="inlineStr">
        <is>
          <t>클렌징폼</t>
        </is>
      </c>
      <c r="F10568" s="5" t="inlineStr">
        <is>
          <t>카페24</t>
        </is>
      </c>
      <c r="G10568" s="93" t="inlineStr">
        <is>
          <t>클렌징폼 120ml 3set</t>
        </is>
      </c>
      <c r="H10568" s="93" t="n">
        <v>1</v>
      </c>
      <c r="J10568" s="93" t="n">
        <v>200801</v>
      </c>
      <c r="L10568" s="93" t="n">
        <v>33000</v>
      </c>
      <c r="M10568" s="93" t="n">
        <v>31069.5</v>
      </c>
      <c r="N10568" s="93" t="n">
        <v>3690</v>
      </c>
      <c r="O10568" s="148" t="n">
        <v>30000</v>
      </c>
      <c r="P10568" s="93" t="inlineStr">
        <is>
          <t>카페24클렌징폼클렌징폼 120ml 3set200801</t>
        </is>
      </c>
    </row>
    <row r="10569" customFormat="1" s="93">
      <c r="B10569" s="127" t="n">
        <v>44135</v>
      </c>
      <c r="C10569" s="93">
        <f>TEXT(B10569,"aaa")</f>
        <v/>
      </c>
      <c r="E10569" s="93" t="inlineStr">
        <is>
          <t>바디워시</t>
        </is>
      </c>
      <c r="F10569" s="5" t="inlineStr">
        <is>
          <t>카페24</t>
        </is>
      </c>
      <c r="G10569" s="93" t="inlineStr">
        <is>
          <t>바디워시 1개 -30% off</t>
        </is>
      </c>
      <c r="H10569" s="93" t="n">
        <v>3</v>
      </c>
      <c r="J10569" s="93" t="n">
        <v>200801</v>
      </c>
      <c r="L10569" s="93" t="n">
        <v>54600</v>
      </c>
      <c r="M10569" s="93" t="n">
        <v>51405.9</v>
      </c>
      <c r="N10569" s="93" t="n">
        <v>12255</v>
      </c>
      <c r="O10569" s="148" t="n">
        <v>49636.36363636363</v>
      </c>
      <c r="P10569" s="93" t="inlineStr">
        <is>
          <t>카페24바디워시바디워시 1개 -30% off200801</t>
        </is>
      </c>
    </row>
    <row r="10570" customFormat="1" s="93">
      <c r="B10570" s="127" t="n">
        <v>44135</v>
      </c>
      <c r="C10570" s="93">
        <f>TEXT(B10570,"aaa")</f>
        <v/>
      </c>
      <c r="E10570" s="93" t="inlineStr">
        <is>
          <t>바디워시</t>
        </is>
      </c>
      <c r="F10570" s="5" t="inlineStr">
        <is>
          <t>카페24</t>
        </is>
      </c>
      <c r="G10570" s="93" t="inlineStr">
        <is>
          <t>바디워시 2개 -35% off (무료배송)</t>
        </is>
      </c>
      <c r="H10570" s="93" t="n">
        <v>1</v>
      </c>
      <c r="J10570" s="93" t="n">
        <v>200801</v>
      </c>
      <c r="L10570" s="93" t="n">
        <v>33800</v>
      </c>
      <c r="M10570" s="93" t="n">
        <v>31822.7</v>
      </c>
      <c r="N10570" s="93" t="n">
        <v>8170</v>
      </c>
      <c r="O10570" s="148" t="n">
        <v>30727.27272727272</v>
      </c>
      <c r="P10570" s="93" t="inlineStr">
        <is>
          <t>카페24바디워시바디워시 2개 -35% off (무료배송)200801</t>
        </is>
      </c>
    </row>
    <row r="10571" customFormat="1" s="93">
      <c r="B10571" s="127" t="n">
        <v>44135</v>
      </c>
      <c r="C10571" s="93">
        <f>TEXT(B10571,"aaa")</f>
        <v/>
      </c>
      <c r="E10571" s="93" t="inlineStr">
        <is>
          <t>토너</t>
        </is>
      </c>
      <c r="F10571" s="5" t="inlineStr">
        <is>
          <t>화해</t>
        </is>
      </c>
      <c r="G10571" s="93" t="inlineStr">
        <is>
          <t>250ml</t>
        </is>
      </c>
      <c r="H10571" s="93" t="n">
        <v>1</v>
      </c>
      <c r="J10571" s="93" t="n">
        <v>200801</v>
      </c>
      <c r="L10571" s="93" t="n">
        <v>20000</v>
      </c>
      <c r="M10571" s="93" t="n">
        <v>14400</v>
      </c>
      <c r="N10571" s="93" t="n">
        <v>3080</v>
      </c>
      <c r="O10571" s="148" t="n">
        <v>18181.81818181818</v>
      </c>
      <c r="P10571" s="93" t="inlineStr">
        <is>
          <t>화해토너250ml200801</t>
        </is>
      </c>
    </row>
    <row r="10572" customFormat="1" s="93">
      <c r="B10572" s="127" t="n">
        <v>44136</v>
      </c>
      <c r="C10572" s="93">
        <f>TEXT(B10572,"aaa")</f>
        <v/>
      </c>
      <c r="E10572" s="93" t="inlineStr">
        <is>
          <t>토너</t>
        </is>
      </c>
      <c r="F10572" s="5" t="inlineStr">
        <is>
          <t>랄라블라</t>
        </is>
      </c>
      <c r="G10572" s="93" t="inlineStr">
        <is>
          <t>250ml</t>
        </is>
      </c>
      <c r="H10572" s="93" t="n">
        <v>293</v>
      </c>
      <c r="J10572" s="93" t="n">
        <v>200801</v>
      </c>
      <c r="L10572" s="93" t="n">
        <v>2656924</v>
      </c>
      <c r="M10572" s="93" t="n">
        <v>2656924</v>
      </c>
      <c r="N10572" s="93" t="n">
        <v>902440</v>
      </c>
      <c r="O10572" s="148" t="n">
        <v>2415385.454545454</v>
      </c>
      <c r="P10572" s="93" t="inlineStr">
        <is>
          <t>랄라블라토너250ml200801</t>
        </is>
      </c>
    </row>
    <row r="10573" customFormat="1" s="93">
      <c r="B10573" s="127" t="n">
        <v>44136</v>
      </c>
      <c r="C10573" s="93">
        <f>TEXT(B10573,"aaa")</f>
        <v/>
      </c>
      <c r="E10573" s="93" t="inlineStr">
        <is>
          <t>토너</t>
        </is>
      </c>
      <c r="F10573" s="5" t="inlineStr">
        <is>
          <t>랄라블라</t>
        </is>
      </c>
      <c r="G10573" s="93" t="inlineStr">
        <is>
          <t>500ml</t>
        </is>
      </c>
      <c r="H10573" s="93" t="n">
        <v>260</v>
      </c>
      <c r="J10573" s="93" t="n">
        <v>200801</v>
      </c>
      <c r="L10573" s="93" t="n">
        <v>4112680</v>
      </c>
      <c r="M10573" s="93" t="n">
        <v>4112680</v>
      </c>
      <c r="N10573" s="93" t="n">
        <v>1125800</v>
      </c>
      <c r="O10573" s="148" t="n">
        <v>3738800</v>
      </c>
      <c r="P10573" s="93" t="inlineStr">
        <is>
          <t>랄라블라토너500ml200801</t>
        </is>
      </c>
    </row>
    <row r="10574" customFormat="1" s="93">
      <c r="B10574" s="127" t="n">
        <v>44136</v>
      </c>
      <c r="C10574" s="93">
        <f>TEXT(B10574,"aaa")</f>
        <v/>
      </c>
      <c r="E10574" s="93" t="inlineStr">
        <is>
          <t>마스크팩</t>
        </is>
      </c>
      <c r="F10574" s="5" t="inlineStr">
        <is>
          <t>랄라블라</t>
        </is>
      </c>
      <c r="G10574" s="93" t="inlineStr">
        <is>
          <t>마스크팩 1매</t>
        </is>
      </c>
      <c r="H10574" s="93" t="n">
        <v>436</v>
      </c>
      <c r="J10574" s="93" t="n">
        <v>200801</v>
      </c>
      <c r="L10574" s="93" t="n">
        <v>467828</v>
      </c>
      <c r="M10574" s="93" t="n">
        <v>467828</v>
      </c>
      <c r="N10574" s="93" t="n">
        <v>173092</v>
      </c>
      <c r="O10574" s="148" t="n">
        <v>425298.1818181818</v>
      </c>
      <c r="P10574" s="93" t="inlineStr">
        <is>
          <t>랄라블라마스크팩마스크팩 1매200801</t>
        </is>
      </c>
    </row>
    <row r="10575" customFormat="1" s="93">
      <c r="B10575" s="127" t="n">
        <v>44136</v>
      </c>
      <c r="C10575" s="93">
        <f>TEXT(B10575,"aaa")</f>
        <v/>
      </c>
      <c r="E10575" s="93" t="inlineStr">
        <is>
          <t>수딩크림 증정기획</t>
        </is>
      </c>
      <c r="F10575" s="5" t="inlineStr">
        <is>
          <t>랄라블라</t>
        </is>
      </c>
      <c r="G10575" s="93" t="inlineStr">
        <is>
          <t>수딩크림 증정기획</t>
        </is>
      </c>
      <c r="H10575" s="93" t="n">
        <v>25</v>
      </c>
      <c r="J10575" s="93" t="n">
        <v>200801</v>
      </c>
      <c r="L10575" s="93" t="n">
        <v>428275</v>
      </c>
      <c r="M10575" s="93" t="n">
        <v>428275</v>
      </c>
      <c r="N10575" s="93" t="n">
        <v>102375</v>
      </c>
      <c r="O10575" s="148" t="n">
        <v>389340.9090909091</v>
      </c>
      <c r="P10575" s="93" t="inlineStr">
        <is>
          <t>랄라블라수딩크림 증정기획수딩크림 증정기획200801</t>
        </is>
      </c>
    </row>
    <row r="10576" customFormat="1" s="93">
      <c r="B10576" s="127" t="n">
        <v>44136</v>
      </c>
      <c r="C10576" s="93">
        <f>TEXT(B10576,"aaa")</f>
        <v/>
      </c>
      <c r="E10576" s="93" t="inlineStr">
        <is>
          <t>수딩크림</t>
        </is>
      </c>
      <c r="F10576" s="5" t="inlineStr">
        <is>
          <t>랄라블라</t>
        </is>
      </c>
      <c r="G10576" s="93" t="inlineStr">
        <is>
          <t>수딩크림 100ml</t>
        </is>
      </c>
      <c r="H10576" s="93" t="n">
        <v>43</v>
      </c>
      <c r="J10576" s="93" t="n">
        <v>200801</v>
      </c>
      <c r="L10576" s="93" t="n">
        <v>846713</v>
      </c>
      <c r="M10576" s="93" t="n">
        <v>846713</v>
      </c>
      <c r="N10576" s="93" t="n">
        <v>130935</v>
      </c>
      <c r="O10576" s="148" t="n">
        <v>769739.0909090908</v>
      </c>
      <c r="P10576" s="93" t="inlineStr">
        <is>
          <t>랄라블라수딩크림수딩크림 100ml200801</t>
        </is>
      </c>
    </row>
    <row r="10577" customFormat="1" s="93">
      <c r="B10577" s="127" t="n">
        <v>44136</v>
      </c>
      <c r="C10577" s="93">
        <f>TEXT(B10577,"aaa")</f>
        <v/>
      </c>
      <c r="E10577" s="93" t="inlineStr">
        <is>
          <t>앰플 기획세트</t>
        </is>
      </c>
      <c r="F10577" s="5" t="inlineStr">
        <is>
          <t>랄라블라</t>
        </is>
      </c>
      <c r="G10577" s="93" t="inlineStr">
        <is>
          <t>앰플 기획세트</t>
        </is>
      </c>
      <c r="H10577" s="93" t="n">
        <v>83</v>
      </c>
      <c r="J10577" s="93" t="n">
        <v>200801</v>
      </c>
      <c r="L10577" s="93" t="n">
        <v>1234791</v>
      </c>
      <c r="M10577" s="93" t="n">
        <v>1234791</v>
      </c>
      <c r="N10577" s="93" t="n">
        <v>268920</v>
      </c>
      <c r="O10577" s="148" t="n">
        <v>1122537.272727273</v>
      </c>
      <c r="P10577" s="93" t="inlineStr">
        <is>
          <t>랄라블라앰플 기획세트앰플 기획세트200801</t>
        </is>
      </c>
    </row>
    <row r="10578" customFormat="1" s="93">
      <c r="B10578" s="127" t="n">
        <v>44136</v>
      </c>
      <c r="C10578" s="93">
        <f>TEXT(B10578,"aaa")</f>
        <v/>
      </c>
      <c r="E10578" s="93" t="inlineStr">
        <is>
          <t>클렌징폼 기획세트</t>
        </is>
      </c>
      <c r="F10578" s="5" t="inlineStr">
        <is>
          <t>랄라블라</t>
        </is>
      </c>
      <c r="G10578" s="93" t="inlineStr">
        <is>
          <t>클렌징폼 기획세트</t>
        </is>
      </c>
      <c r="H10578" s="93" t="n">
        <v>5</v>
      </c>
      <c r="J10578" s="93" t="n">
        <v>200801</v>
      </c>
      <c r="L10578" s="93" t="n">
        <v>34820</v>
      </c>
      <c r="M10578" s="93" t="n">
        <v>34820</v>
      </c>
      <c r="N10578" s="93" t="n">
        <v>16740</v>
      </c>
      <c r="O10578" s="148" t="n">
        <v>31654.54545454545</v>
      </c>
      <c r="P10578" s="93" t="inlineStr">
        <is>
          <t>랄라블라클렌징폼 기획세트클렌징폼 기획세트200801</t>
        </is>
      </c>
    </row>
    <row r="10579" customFormat="1" s="93">
      <c r="B10579" s="127" t="n">
        <v>44136</v>
      </c>
      <c r="C10579" s="93">
        <f>TEXT(B10579,"aaa")</f>
        <v/>
      </c>
      <c r="E10579" s="93" t="inlineStr">
        <is>
          <t>클렌징폼</t>
        </is>
      </c>
      <c r="F10579" s="5" t="inlineStr">
        <is>
          <t>랄라블라</t>
        </is>
      </c>
      <c r="G10579" s="93" t="inlineStr">
        <is>
          <t>클렌징폼 120ml</t>
        </is>
      </c>
      <c r="H10579" s="93" t="n">
        <v>45</v>
      </c>
      <c r="J10579" s="93" t="n">
        <v>200801</v>
      </c>
      <c r="L10579" s="93" t="n">
        <v>305595</v>
      </c>
      <c r="M10579" s="93" t="n">
        <v>305595</v>
      </c>
      <c r="N10579" s="93" t="n">
        <v>123750</v>
      </c>
      <c r="O10579" s="148" t="n">
        <v>277813.6363636364</v>
      </c>
      <c r="P10579" s="93" t="inlineStr">
        <is>
          <t>랄라블라클렌징폼클렌징폼 120ml200801</t>
        </is>
      </c>
    </row>
    <row r="10580" customFormat="1" s="93">
      <c r="B10580" s="127" t="n">
        <v>44136</v>
      </c>
      <c r="C10580" s="93">
        <f>TEXT(B10580,"aaa")</f>
        <v/>
      </c>
      <c r="E10580" s="93" t="inlineStr">
        <is>
          <t>토너 증정기획</t>
        </is>
      </c>
      <c r="F10580" s="5" t="inlineStr">
        <is>
          <t>랄라블라</t>
        </is>
      </c>
      <c r="G10580" s="93" t="inlineStr">
        <is>
          <t>토너 증정기획</t>
        </is>
      </c>
      <c r="H10580" s="93" t="n">
        <v>1</v>
      </c>
      <c r="J10580" s="93" t="n">
        <v>200801</v>
      </c>
      <c r="L10580" s="93" t="n">
        <v>9457</v>
      </c>
      <c r="M10580" s="93" t="n">
        <v>9457</v>
      </c>
      <c r="N10580" s="93" t="n">
        <v>4440</v>
      </c>
      <c r="O10580" s="148" t="n">
        <v>8597.272727272726</v>
      </c>
      <c r="P10580" s="93" t="inlineStr">
        <is>
          <t>랄라블라토너 증정기획토너 증정기획200801</t>
        </is>
      </c>
    </row>
    <row r="10581" customFormat="1" s="93">
      <c r="B10581" s="127" t="n">
        <v>44136</v>
      </c>
      <c r="C10581" s="93">
        <f>TEXT(B10581,"aaa")</f>
        <v/>
      </c>
      <c r="E10581" s="93" t="inlineStr">
        <is>
          <t>선크림</t>
        </is>
      </c>
      <c r="F10581" s="5" t="inlineStr">
        <is>
          <t>랄라블라</t>
        </is>
      </c>
      <c r="G10581" s="93" t="inlineStr">
        <is>
          <t>선크림 50ml</t>
        </is>
      </c>
      <c r="H10581" s="93" t="n">
        <v>11</v>
      </c>
      <c r="J10581" s="93" t="n">
        <v>200801</v>
      </c>
      <c r="L10581" s="93" t="n">
        <v>110000</v>
      </c>
      <c r="M10581" s="93" t="n">
        <v>110000</v>
      </c>
      <c r="N10581" s="93" t="n">
        <v>25795</v>
      </c>
      <c r="O10581" s="148" t="n">
        <v>99999.99999999999</v>
      </c>
      <c r="P10581" s="93" t="inlineStr">
        <is>
          <t>랄라블라선크림선크림 50ml200801</t>
        </is>
      </c>
    </row>
    <row r="10582" customFormat="1" s="93">
      <c r="B10582" s="127" t="n">
        <v>44136</v>
      </c>
      <c r="C10582" s="93">
        <f>TEXT(B10582,"aaa")</f>
        <v/>
      </c>
      <c r="E10582" s="93" t="inlineStr">
        <is>
          <t>대용량 기획세트</t>
        </is>
      </c>
      <c r="F10582" s="5" t="inlineStr">
        <is>
          <t>랄라블라</t>
        </is>
      </c>
      <c r="G10582" s="93" t="inlineStr">
        <is>
          <t>대용량 기획세트</t>
        </is>
      </c>
      <c r="H10582" s="93" t="n">
        <v>1</v>
      </c>
      <c r="J10582" s="93" t="n">
        <v>200801</v>
      </c>
      <c r="L10582" s="93" t="n">
        <v>15818</v>
      </c>
      <c r="M10582" s="93" t="n">
        <v>15818</v>
      </c>
      <c r="N10582" s="93" t="n">
        <v>5640</v>
      </c>
      <c r="O10582" s="148" t="n">
        <v>14380</v>
      </c>
      <c r="P10582" s="93" t="inlineStr">
        <is>
          <t>랄라블라대용량 기획세트대용량 기획세트200801</t>
        </is>
      </c>
    </row>
    <row r="10583" customFormat="1" s="93">
      <c r="B10583" s="127" t="n">
        <v>44136</v>
      </c>
      <c r="C10583" s="93">
        <f>TEXT(B10583,"aaa")</f>
        <v/>
      </c>
      <c r="E10583" s="93" t="inlineStr">
        <is>
          <t>마스크팩</t>
        </is>
      </c>
      <c r="F10583" s="5" t="inlineStr">
        <is>
          <t>랄라블라</t>
        </is>
      </c>
      <c r="G10583" s="93" t="inlineStr">
        <is>
          <t>마스크 5+1 기획세트</t>
        </is>
      </c>
      <c r="H10583" s="93" t="n">
        <v>268</v>
      </c>
      <c r="J10583" s="93" t="n">
        <v>200801</v>
      </c>
      <c r="L10583" s="93" t="n">
        <v>1499996</v>
      </c>
      <c r="M10583" s="93" t="n">
        <v>1499996</v>
      </c>
      <c r="N10583" s="93" t="n">
        <v>712880</v>
      </c>
      <c r="O10583" s="148" t="n">
        <v>1363632.727272727</v>
      </c>
      <c r="P10583" s="93" t="inlineStr">
        <is>
          <t>랄라블라마스크팩마스크 5+1 기획세트200801</t>
        </is>
      </c>
    </row>
    <row r="10584" customFormat="1" s="93">
      <c r="B10584" s="127" t="n">
        <v>44136</v>
      </c>
      <c r="C10584" s="93">
        <f>TEXT(B10584,"aaa")</f>
        <v/>
      </c>
      <c r="E10584" s="93" t="inlineStr">
        <is>
          <t>바디워시</t>
        </is>
      </c>
      <c r="F10584" s="5" t="inlineStr">
        <is>
          <t>랄라블라</t>
        </is>
      </c>
      <c r="G10584" s="93" t="inlineStr">
        <is>
          <t>아누아 어성초 아크네 바디워시 500ml</t>
        </is>
      </c>
      <c r="H10584" s="93" t="n">
        <v>11</v>
      </c>
      <c r="J10584" s="93" t="n">
        <v>200801</v>
      </c>
      <c r="L10584" s="93" t="n">
        <v>107250</v>
      </c>
      <c r="M10584" s="93" t="n">
        <v>107250</v>
      </c>
      <c r="N10584" s="93" t="n">
        <v>44935</v>
      </c>
      <c r="O10584" s="148" t="n">
        <v>97499.99999999999</v>
      </c>
      <c r="P10584" s="93" t="inlineStr">
        <is>
          <t>랄라블라바디워시아누아 어성초 아크네 바디워시 500ml200801</t>
        </is>
      </c>
    </row>
    <row r="10585" customFormat="1" s="93">
      <c r="B10585" s="127" t="n">
        <v>44136</v>
      </c>
      <c r="C10585" s="93">
        <f>TEXT(B10585,"aaa")</f>
        <v/>
      </c>
      <c r="E10585" s="93" t="inlineStr">
        <is>
          <t>클리어 패드</t>
        </is>
      </c>
      <c r="F10585" s="5" t="inlineStr">
        <is>
          <t>랄라블라</t>
        </is>
      </c>
      <c r="G10585" s="93" t="inlineStr">
        <is>
          <t>아누아 어성초77 클리어 패드</t>
        </is>
      </c>
      <c r="H10585" s="93" t="n">
        <v>71</v>
      </c>
      <c r="J10585" s="93" t="n">
        <v>200801</v>
      </c>
      <c r="L10585" s="93" t="n">
        <v>795200</v>
      </c>
      <c r="M10585" s="93" t="n">
        <v>795200</v>
      </c>
      <c r="N10585" s="93" t="n">
        <v>355852</v>
      </c>
      <c r="O10585" s="148" t="n">
        <v>722909.0909090908</v>
      </c>
      <c r="P10585" s="93" t="inlineStr">
        <is>
          <t>랄라블라클리어 패드아누아 어성초77 클리어 패드200801</t>
        </is>
      </c>
    </row>
    <row r="10586" customFormat="1" s="93">
      <c r="B10586" s="127" t="n">
        <v>44136</v>
      </c>
      <c r="C10586" s="93">
        <f>TEXT(B10586,"aaa")</f>
        <v/>
      </c>
      <c r="E10586" s="93" t="inlineStr">
        <is>
          <t>로션</t>
        </is>
      </c>
      <c r="F10586" s="5" t="inlineStr">
        <is>
          <t>랄라블라</t>
        </is>
      </c>
      <c r="G10586" s="93" t="inlineStr">
        <is>
          <t>아누아 어성초70 로션 200ml</t>
        </is>
      </c>
      <c r="H10586" s="93" t="n">
        <v>63</v>
      </c>
      <c r="J10586" s="93" t="n">
        <v>200801</v>
      </c>
      <c r="L10586" s="93" t="n">
        <v>705600</v>
      </c>
      <c r="M10586" s="93" t="n">
        <v>705600</v>
      </c>
      <c r="N10586" s="93" t="n">
        <v>273294</v>
      </c>
      <c r="O10586" s="148" t="n">
        <v>641454.5454545454</v>
      </c>
      <c r="P10586" s="93" t="inlineStr">
        <is>
          <t>랄라블라로션아누아 어성초70 로션 200ml200801</t>
        </is>
      </c>
    </row>
    <row r="10587" customFormat="1" s="93">
      <c r="B10587" s="127" t="n">
        <v>44136</v>
      </c>
      <c r="C10587" s="93">
        <f>TEXT(B10587,"aaa")</f>
        <v/>
      </c>
      <c r="E10587" s="93" t="inlineStr">
        <is>
          <t>크림마스크</t>
        </is>
      </c>
      <c r="F10587" s="5" t="inlineStr">
        <is>
          <t>랄라블라</t>
        </is>
      </c>
      <c r="G10587" s="93" t="inlineStr">
        <is>
          <t>아누아 어성초 크림 마스크</t>
        </is>
      </c>
      <c r="H10587" s="93" t="n">
        <v>110</v>
      </c>
      <c r="J10587" s="93" t="n">
        <v>200801</v>
      </c>
      <c r="L10587" s="93" t="n">
        <v>118030</v>
      </c>
      <c r="M10587" s="93" t="n">
        <v>118030</v>
      </c>
      <c r="N10587" s="93" t="n">
        <v>34100</v>
      </c>
      <c r="O10587" s="148" t="n">
        <v>107300</v>
      </c>
      <c r="P10587" s="93" t="inlineStr">
        <is>
          <t>랄라블라크림마스크아누아 어성초 크림 마스크200801</t>
        </is>
      </c>
    </row>
    <row r="10588" customFormat="1" s="93">
      <c r="B10588" s="127" t="n">
        <v>44136</v>
      </c>
      <c r="C10588" s="93">
        <f>TEXT(B10588,"aaa")</f>
        <v/>
      </c>
      <c r="E10588" s="93" t="inlineStr">
        <is>
          <t>앰플</t>
        </is>
      </c>
      <c r="F10588" s="5" t="inlineStr">
        <is>
          <t>랄라블라</t>
        </is>
      </c>
      <c r="G10588" s="93" t="inlineStr">
        <is>
          <t>앰플 30ml</t>
        </is>
      </c>
      <c r="H10588" s="93" t="n">
        <v>14</v>
      </c>
      <c r="J10588" s="93" t="n">
        <v>200801</v>
      </c>
      <c r="L10588" s="93" t="n">
        <v>204400</v>
      </c>
      <c r="M10588" s="93" t="n">
        <v>204400</v>
      </c>
      <c r="N10588" s="93" t="n">
        <v>47558</v>
      </c>
      <c r="O10588" s="148" t="n">
        <v>185818.1818181818</v>
      </c>
      <c r="P10588" s="93" t="inlineStr">
        <is>
          <t>랄라블라앰플앰플 30ml200801</t>
        </is>
      </c>
    </row>
    <row r="10589" customFormat="1" s="93">
      <c r="B10589" s="127" t="n">
        <v>44136</v>
      </c>
      <c r="C10589" s="93">
        <f>TEXT(B10589,"aaa")</f>
        <v/>
      </c>
      <c r="E10589" s="93" t="inlineStr">
        <is>
          <t>선크림</t>
        </is>
      </c>
      <c r="F10589" s="5" t="inlineStr">
        <is>
          <t>카페24</t>
        </is>
      </c>
      <c r="G10589" s="93" t="inlineStr">
        <is>
          <t>선크림 50ml</t>
        </is>
      </c>
      <c r="H10589" s="93" t="n">
        <v>2</v>
      </c>
      <c r="J10589" s="93" t="n">
        <v>200801</v>
      </c>
      <c r="L10589" s="93" t="n">
        <v>40000</v>
      </c>
      <c r="M10589" s="93" t="n">
        <v>37660</v>
      </c>
      <c r="N10589" s="93" t="n">
        <v>4690</v>
      </c>
      <c r="O10589" s="148" t="n">
        <v>36363.63636363636</v>
      </c>
      <c r="P10589" s="93" t="inlineStr">
        <is>
          <t>카페24선크림선크림 50ml200801</t>
        </is>
      </c>
    </row>
    <row r="10590" customFormat="1" s="93">
      <c r="B10590" s="127" t="n">
        <v>44136</v>
      </c>
      <c r="C10590" s="93">
        <f>TEXT(B10590,"aaa")</f>
        <v/>
      </c>
      <c r="E10590" s="93" t="inlineStr">
        <is>
          <t>어성초진정패키지</t>
        </is>
      </c>
      <c r="F10590" s="5" t="inlineStr">
        <is>
          <t>카페24</t>
        </is>
      </c>
      <c r="G10590" s="93" t="inlineStr">
        <is>
          <t>어성초 진정패키지세트</t>
        </is>
      </c>
      <c r="H10590" s="93" t="n">
        <v>5</v>
      </c>
      <c r="J10590" s="93" t="n">
        <v>200801</v>
      </c>
      <c r="L10590" s="93" t="n">
        <v>495000</v>
      </c>
      <c r="M10590" s="93" t="n">
        <v>466042.5</v>
      </c>
      <c r="N10590" s="93" t="n">
        <v>75685</v>
      </c>
      <c r="O10590" s="148" t="n">
        <v>449999.9999999999</v>
      </c>
      <c r="P10590" s="93" t="inlineStr">
        <is>
          <t>카페24어성초진정패키지어성초 진정패키지세트200801</t>
        </is>
      </c>
    </row>
    <row r="10591" customFormat="1" s="93">
      <c r="B10591" s="127" t="n">
        <v>44136</v>
      </c>
      <c r="C10591" s="93">
        <f>TEXT(B10591,"aaa")</f>
        <v/>
      </c>
      <c r="E10591" s="93" t="inlineStr">
        <is>
          <t>클리어 패드</t>
        </is>
      </c>
      <c r="F10591" s="5" t="inlineStr">
        <is>
          <t>카페24</t>
        </is>
      </c>
      <c r="G10591" s="93" t="inlineStr">
        <is>
          <t>어성초 77 클리어 패드 1개-20% off</t>
        </is>
      </c>
      <c r="H10591" s="93" t="n">
        <v>17</v>
      </c>
      <c r="J10591" s="93" t="n">
        <v>200801</v>
      </c>
      <c r="L10591" s="93" t="n">
        <v>380800</v>
      </c>
      <c r="M10591" s="93" t="n">
        <v>358523.2</v>
      </c>
      <c r="N10591" s="93" t="n">
        <v>85204</v>
      </c>
      <c r="O10591" s="148" t="n">
        <v>346181.8181818182</v>
      </c>
      <c r="P10591" s="93" t="inlineStr">
        <is>
          <t>카페24클리어 패드어성초 77 클리어 패드 1개-20% off200801</t>
        </is>
      </c>
    </row>
    <row r="10592" customFormat="1" s="93">
      <c r="B10592" s="127" t="n">
        <v>44136</v>
      </c>
      <c r="C10592" s="93">
        <f>TEXT(B10592,"aaa")</f>
        <v/>
      </c>
      <c r="E10592" s="93" t="inlineStr">
        <is>
          <t>클리어 패드</t>
        </is>
      </c>
      <c r="F10592" s="5" t="inlineStr">
        <is>
          <t>카페24</t>
        </is>
      </c>
      <c r="G10592" s="93" t="inlineStr">
        <is>
          <t>어성초 77 클리어 패드 2개-30% off</t>
        </is>
      </c>
      <c r="H10592" s="93" t="n">
        <v>22</v>
      </c>
      <c r="J10592" s="93" t="n">
        <v>200801</v>
      </c>
      <c r="L10592" s="93" t="n">
        <v>862400</v>
      </c>
      <c r="M10592" s="93" t="n">
        <v>811949.6</v>
      </c>
      <c r="N10592" s="93" t="n">
        <v>220528</v>
      </c>
      <c r="O10592" s="148" t="n">
        <v>783999.9999999999</v>
      </c>
      <c r="P10592" s="93" t="inlineStr">
        <is>
          <t>카페24클리어 패드어성초 77 클리어 패드 2개-30% off200801</t>
        </is>
      </c>
    </row>
    <row r="10593" customFormat="1" s="93">
      <c r="B10593" s="127" t="n">
        <v>44136</v>
      </c>
      <c r="C10593" s="93">
        <f>TEXT(B10593,"aaa")</f>
        <v/>
      </c>
      <c r="E10593" s="93" t="inlineStr">
        <is>
          <t>토너+패드 세트</t>
        </is>
      </c>
      <c r="F10593" s="5" t="inlineStr">
        <is>
          <t>카페24</t>
        </is>
      </c>
      <c r="G10593" s="93" t="inlineStr">
        <is>
          <t>좁쌀 진정 세트 토너+클리어 패드-30% off</t>
        </is>
      </c>
      <c r="H10593" s="93" t="n">
        <v>11</v>
      </c>
      <c r="J10593" s="93" t="n">
        <v>200801</v>
      </c>
      <c r="L10593" s="93" t="n">
        <v>408100</v>
      </c>
      <c r="M10593" s="93" t="n">
        <v>384226.15</v>
      </c>
      <c r="N10593" s="93" t="n">
        <v>89012</v>
      </c>
      <c r="O10593" s="148" t="n">
        <v>370999.9999999999</v>
      </c>
      <c r="P10593" s="93" t="inlineStr">
        <is>
          <t>카페24토너+패드 세트좁쌀 진정 세트 토너+클리어 패드-30% off200801</t>
        </is>
      </c>
    </row>
    <row r="10594" customFormat="1" s="93">
      <c r="B10594" s="127" t="n">
        <v>44136</v>
      </c>
      <c r="C10594" s="93">
        <f>TEXT(B10594,"aaa")</f>
        <v/>
      </c>
      <c r="E10594" s="93" t="inlineStr">
        <is>
          <t>수분 보충 세트</t>
        </is>
      </c>
      <c r="F10594" s="5" t="inlineStr">
        <is>
          <t>카페24</t>
        </is>
      </c>
      <c r="G10594" s="93" t="inlineStr">
        <is>
          <t>[20/09/28 부터] 어성초 77 토너 250ml + 어성초 70 로션 200ml -30%</t>
        </is>
      </c>
      <c r="H10594" s="93" t="n">
        <v>32</v>
      </c>
      <c r="J10594" s="93" t="n">
        <v>200801</v>
      </c>
      <c r="L10594" s="93" t="n">
        <v>1187200</v>
      </c>
      <c r="M10594" s="93" t="n">
        <v>1117748.8</v>
      </c>
      <c r="N10594" s="93" t="n">
        <v>237376</v>
      </c>
      <c r="O10594" s="148" t="n">
        <v>1079272.727272727</v>
      </c>
      <c r="P10594" s="93" t="inlineStr">
        <is>
          <t>카페24수분 보충 세트[20/09/28 부터] 어성초 77 토너 250ml + 어성초 70 로션 200ml -30%200801</t>
        </is>
      </c>
    </row>
    <row r="10595" customFormat="1" s="93">
      <c r="B10595" s="127" t="n">
        <v>44136</v>
      </c>
      <c r="C10595" s="93">
        <f>TEXT(B10595,"aaa")</f>
        <v/>
      </c>
      <c r="E10595" s="93" t="inlineStr">
        <is>
          <t>로션</t>
        </is>
      </c>
      <c r="F10595" s="5" t="inlineStr">
        <is>
          <t>카페24</t>
        </is>
      </c>
      <c r="G10595" s="93" t="inlineStr">
        <is>
          <t>어성초 70 데일리 릴리프 로션 1개 -20% off</t>
        </is>
      </c>
      <c r="H10595" s="93" t="n">
        <v>8</v>
      </c>
      <c r="J10595" s="93" t="n">
        <v>200801</v>
      </c>
      <c r="L10595" s="93" t="n">
        <v>179200</v>
      </c>
      <c r="M10595" s="93" t="n">
        <v>168716.8</v>
      </c>
      <c r="N10595" s="93" t="n">
        <v>34704</v>
      </c>
      <c r="O10595" s="148" t="n">
        <v>162909.0909090909</v>
      </c>
      <c r="P10595" s="93" t="inlineStr">
        <is>
          <t>카페24로션어성초 70 데일리 릴리프 로션 1개 -20% off200801</t>
        </is>
      </c>
    </row>
    <row r="10596" customFormat="1" s="93">
      <c r="B10596" s="127" t="n">
        <v>44136</v>
      </c>
      <c r="C10596" s="93">
        <f>TEXT(B10596,"aaa")</f>
        <v/>
      </c>
      <c r="E10596" s="93" t="inlineStr">
        <is>
          <t>로션</t>
        </is>
      </c>
      <c r="F10596" s="5" t="inlineStr">
        <is>
          <t>카페24</t>
        </is>
      </c>
      <c r="G10596" s="93" t="inlineStr">
        <is>
          <t>어성초 70 데일리 릴리프 로션 2개 -30% off</t>
        </is>
      </c>
      <c r="H10596" s="93" t="n">
        <v>3</v>
      </c>
      <c r="J10596" s="93" t="n">
        <v>200801</v>
      </c>
      <c r="L10596" s="93" t="n">
        <v>117600</v>
      </c>
      <c r="M10596" s="93" t="n">
        <v>110720.4</v>
      </c>
      <c r="N10596" s="93" t="n">
        <v>26028</v>
      </c>
      <c r="O10596" s="148" t="n">
        <v>106909.0909090909</v>
      </c>
      <c r="P10596" s="93" t="inlineStr">
        <is>
          <t>카페24로션어성초 70 데일리 릴리프 로션 2개 -30% off200801</t>
        </is>
      </c>
    </row>
    <row r="10597" customFormat="1" s="93">
      <c r="B10597" s="127" t="n">
        <v>44136</v>
      </c>
      <c r="C10597" s="93">
        <f>TEXT(B10597,"aaa")</f>
        <v/>
      </c>
      <c r="E10597" s="93" t="inlineStr">
        <is>
          <t>머드크림마스크</t>
        </is>
      </c>
      <c r="F10597" s="5" t="inlineStr">
        <is>
          <t>카페24</t>
        </is>
      </c>
      <c r="G10597" s="93" t="inlineStr">
        <is>
          <t>머드크림마스크 100ml</t>
        </is>
      </c>
      <c r="H10597" s="93" t="n">
        <v>6</v>
      </c>
      <c r="J10597" s="93" t="n">
        <v>200801</v>
      </c>
      <c r="L10597" s="93" t="n">
        <v>120000</v>
      </c>
      <c r="M10597" s="93" t="n">
        <v>112980</v>
      </c>
      <c r="N10597" s="93" t="n">
        <v>8652</v>
      </c>
      <c r="O10597" s="148" t="n">
        <v>109090.9090909091</v>
      </c>
      <c r="P10597" s="93" t="inlineStr">
        <is>
          <t>카페24머드크림마스크머드크림마스크 100ml200801</t>
        </is>
      </c>
    </row>
    <row r="10598" customFormat="1" s="93">
      <c r="B10598" s="127" t="n">
        <v>44136</v>
      </c>
      <c r="C10598" s="93">
        <f>TEXT(B10598,"aaa")</f>
        <v/>
      </c>
      <c r="E10598" s="93" t="inlineStr">
        <is>
          <t>머드크림마스크</t>
        </is>
      </c>
      <c r="F10598" s="5" t="inlineStr">
        <is>
          <t>카페24</t>
        </is>
      </c>
      <c r="G10598" s="93" t="inlineStr">
        <is>
          <t>머드크림마스크 100ml 2set</t>
        </is>
      </c>
      <c r="H10598" s="93" t="n">
        <v>4</v>
      </c>
      <c r="J10598" s="93" t="n">
        <v>200801</v>
      </c>
      <c r="L10598" s="93" t="n">
        <v>140000</v>
      </c>
      <c r="M10598" s="93" t="n">
        <v>131810</v>
      </c>
      <c r="N10598" s="93" t="n">
        <v>11536</v>
      </c>
      <c r="O10598" s="148" t="n">
        <v>127272.7272727273</v>
      </c>
      <c r="P10598" s="93" t="inlineStr">
        <is>
          <t>카페24머드크림마스크머드크림마스크 100ml 2set200801</t>
        </is>
      </c>
    </row>
    <row r="10599" customFormat="1" s="93">
      <c r="B10599" s="127" t="n">
        <v>44136</v>
      </c>
      <c r="C10599" s="93">
        <f>TEXT(B10599,"aaa")</f>
        <v/>
      </c>
      <c r="E10599" s="93" t="inlineStr">
        <is>
          <t>마스크팩</t>
        </is>
      </c>
      <c r="F10599" s="5" t="inlineStr">
        <is>
          <t>카페24</t>
        </is>
      </c>
      <c r="G10599" s="93" t="inlineStr">
        <is>
          <t>마스크팩 1매</t>
        </is>
      </c>
      <c r="H10599" s="93" t="n">
        <v>2</v>
      </c>
      <c r="J10599" s="93" t="n">
        <v>200801</v>
      </c>
      <c r="L10599" s="93" t="n">
        <v>8000</v>
      </c>
      <c r="M10599" s="93" t="n">
        <v>7532</v>
      </c>
      <c r="N10599" s="93" t="n">
        <v>794</v>
      </c>
      <c r="O10599" s="148" t="n">
        <v>7272.727272727272</v>
      </c>
      <c r="P10599" s="93" t="inlineStr">
        <is>
          <t>카페24마스크팩마스크팩 1매200801</t>
        </is>
      </c>
    </row>
    <row r="10600" customFormat="1" s="93">
      <c r="B10600" s="127" t="n">
        <v>44136</v>
      </c>
      <c r="C10600" s="93">
        <f>TEXT(B10600,"aaa")</f>
        <v/>
      </c>
      <c r="E10600" s="93" t="inlineStr">
        <is>
          <t>마스크팩</t>
        </is>
      </c>
      <c r="F10600" s="5" t="inlineStr">
        <is>
          <t>카페24</t>
        </is>
      </c>
      <c r="G10600" s="93" t="inlineStr">
        <is>
          <t>마스크팩 10매</t>
        </is>
      </c>
      <c r="H10600" s="93" t="n">
        <v>6</v>
      </c>
      <c r="J10600" s="93" t="n">
        <v>200801</v>
      </c>
      <c r="L10600" s="93" t="n">
        <v>120000</v>
      </c>
      <c r="M10600" s="93" t="n">
        <v>112980</v>
      </c>
      <c r="N10600" s="93" t="n">
        <v>23820</v>
      </c>
      <c r="O10600" s="148" t="n">
        <v>109090.9090909091</v>
      </c>
      <c r="P10600" s="93" t="inlineStr">
        <is>
          <t>카페24마스크팩마스크팩 10매200801</t>
        </is>
      </c>
    </row>
    <row r="10601" customFormat="1" s="93">
      <c r="B10601" s="127" t="n">
        <v>44136</v>
      </c>
      <c r="C10601" s="93">
        <f>TEXT(B10601,"aaa")</f>
        <v/>
      </c>
      <c r="E10601" s="93" t="inlineStr">
        <is>
          <t>토너</t>
        </is>
      </c>
      <c r="F10601" s="5" t="inlineStr">
        <is>
          <t>카페24</t>
        </is>
      </c>
      <c r="G10601" s="93" t="inlineStr">
        <is>
          <t>250ml</t>
        </is>
      </c>
      <c r="H10601" s="93" t="n">
        <v>29</v>
      </c>
      <c r="J10601" s="93" t="n">
        <v>200801</v>
      </c>
      <c r="L10601" s="93" t="n">
        <v>580000</v>
      </c>
      <c r="M10601" s="93" t="n">
        <v>546070</v>
      </c>
      <c r="N10601" s="93" t="n">
        <v>89320</v>
      </c>
      <c r="O10601" s="148" t="n">
        <v>527272.7272727272</v>
      </c>
      <c r="P10601" s="93" t="inlineStr">
        <is>
          <t>카페24토너250ml200801</t>
        </is>
      </c>
    </row>
    <row r="10602" customFormat="1" s="93">
      <c r="B10602" s="127" t="n">
        <v>44136</v>
      </c>
      <c r="C10602" s="93">
        <f>TEXT(B10602,"aaa")</f>
        <v/>
      </c>
      <c r="E10602" s="93" t="inlineStr">
        <is>
          <t>토너</t>
        </is>
      </c>
      <c r="F10602" s="5" t="inlineStr">
        <is>
          <t>카페24</t>
        </is>
      </c>
      <c r="G10602" s="93" t="inlineStr">
        <is>
          <t>250ml 2set</t>
        </is>
      </c>
      <c r="H10602" s="93" t="n">
        <v>30</v>
      </c>
      <c r="J10602" s="93" t="n">
        <v>200801</v>
      </c>
      <c r="L10602" s="93" t="n">
        <v>1050000</v>
      </c>
      <c r="M10602" s="93" t="n">
        <v>988575</v>
      </c>
      <c r="N10602" s="93" t="n">
        <v>184800</v>
      </c>
      <c r="O10602" s="148" t="n">
        <v>954545.4545454545</v>
      </c>
      <c r="P10602" s="93" t="inlineStr">
        <is>
          <t>카페24토너250ml 2set200801</t>
        </is>
      </c>
    </row>
    <row r="10603" customFormat="1" s="93">
      <c r="B10603" s="127" t="n">
        <v>44136</v>
      </c>
      <c r="C10603" s="93">
        <f>TEXT(B10603,"aaa")</f>
        <v/>
      </c>
      <c r="E10603" s="93" t="inlineStr">
        <is>
          <t>토너</t>
        </is>
      </c>
      <c r="F10603" s="5" t="inlineStr">
        <is>
          <t>카페24</t>
        </is>
      </c>
      <c r="G10603" s="93" t="inlineStr">
        <is>
          <t>500ml</t>
        </is>
      </c>
      <c r="H10603" s="93" t="n">
        <v>41</v>
      </c>
      <c r="J10603" s="93" t="n">
        <v>200801</v>
      </c>
      <c r="L10603" s="93" t="n">
        <v>1353000</v>
      </c>
      <c r="M10603" s="93" t="n">
        <v>1273849.5</v>
      </c>
      <c r="N10603" s="93" t="n">
        <v>177530</v>
      </c>
      <c r="O10603" s="148" t="n">
        <v>1230000</v>
      </c>
      <c r="P10603" s="93" t="inlineStr">
        <is>
          <t>카페24토너500ml200801</t>
        </is>
      </c>
    </row>
    <row r="10604" customFormat="1" s="93">
      <c r="B10604" s="127" t="n">
        <v>44136</v>
      </c>
      <c r="C10604" s="93">
        <f>TEXT(B10604,"aaa")</f>
        <v/>
      </c>
      <c r="E10604" s="93" t="inlineStr">
        <is>
          <t>토너</t>
        </is>
      </c>
      <c r="F10604" s="5" t="inlineStr">
        <is>
          <t>카페24</t>
        </is>
      </c>
      <c r="G10604" s="93" t="inlineStr">
        <is>
          <t>스킨팩 화장솜 60P</t>
        </is>
      </c>
      <c r="H10604" s="93" t="n">
        <v>33</v>
      </c>
      <c r="J10604" s="93" t="n">
        <v>200801</v>
      </c>
      <c r="L10604" s="93" t="n">
        <v>99000</v>
      </c>
      <c r="M10604" s="93" t="n">
        <v>93208.5</v>
      </c>
      <c r="N10604" s="93" t="n">
        <v>36630</v>
      </c>
      <c r="O10604" s="148" t="n">
        <v>90000</v>
      </c>
      <c r="P10604" s="93" t="inlineStr">
        <is>
          <t>카페24토너스킨팩 화장솜 60P200801</t>
        </is>
      </c>
    </row>
    <row r="10605" customFormat="1" s="93">
      <c r="B10605" s="127" t="n">
        <v>44136</v>
      </c>
      <c r="C10605" s="93">
        <f>TEXT(B10605,"aaa")</f>
        <v/>
      </c>
      <c r="E10605" s="93" t="inlineStr">
        <is>
          <t>앰플</t>
        </is>
      </c>
      <c r="F10605" s="5" t="inlineStr">
        <is>
          <t>카페24</t>
        </is>
      </c>
      <c r="G10605" s="93" t="inlineStr">
        <is>
          <t>앰플 30ml</t>
        </is>
      </c>
      <c r="H10605" s="93" t="n">
        <v>23</v>
      </c>
      <c r="J10605" s="93" t="n">
        <v>200801</v>
      </c>
      <c r="L10605" s="93" t="n">
        <v>644000</v>
      </c>
      <c r="M10605" s="93" t="n">
        <v>606326</v>
      </c>
      <c r="N10605" s="93" t="n">
        <v>78131</v>
      </c>
      <c r="O10605" s="148" t="n">
        <v>585454.5454545454</v>
      </c>
      <c r="P10605" s="93" t="inlineStr">
        <is>
          <t>카페24앰플앰플 30ml200801</t>
        </is>
      </c>
    </row>
    <row r="10606" customFormat="1" s="93">
      <c r="B10606" s="127" t="n">
        <v>44136</v>
      </c>
      <c r="C10606" s="93">
        <f>TEXT(B10606,"aaa")</f>
        <v/>
      </c>
      <c r="E10606" s="93" t="inlineStr">
        <is>
          <t>앰플</t>
        </is>
      </c>
      <c r="F10606" s="5" t="inlineStr">
        <is>
          <t>카페24</t>
        </is>
      </c>
      <c r="G10606" s="93" t="inlineStr">
        <is>
          <t>앰플 30ml  2set</t>
        </is>
      </c>
      <c r="H10606" s="93" t="n">
        <v>7</v>
      </c>
      <c r="J10606" s="93" t="n">
        <v>200801</v>
      </c>
      <c r="L10606" s="93" t="n">
        <v>336000</v>
      </c>
      <c r="M10606" s="93" t="n">
        <v>316344</v>
      </c>
      <c r="N10606" s="93" t="n">
        <v>47558</v>
      </c>
      <c r="O10606" s="148" t="n">
        <v>305454.5454545454</v>
      </c>
      <c r="P10606" s="93" t="inlineStr">
        <is>
          <t>카페24앰플앰플 30ml  2set200801</t>
        </is>
      </c>
    </row>
    <row r="10607" customFormat="1" s="93">
      <c r="B10607" s="127" t="n">
        <v>44136</v>
      </c>
      <c r="C10607" s="93">
        <f>TEXT(B10607,"aaa")</f>
        <v/>
      </c>
      <c r="E10607" s="93" t="inlineStr">
        <is>
          <t>수딩크림</t>
        </is>
      </c>
      <c r="F10607" s="5" t="inlineStr">
        <is>
          <t>카페24</t>
        </is>
      </c>
      <c r="G10607" s="93" t="inlineStr">
        <is>
          <t>수딩크림 100ml</t>
        </is>
      </c>
      <c r="H10607" s="93" t="n">
        <v>5</v>
      </c>
      <c r="J10607" s="93" t="n">
        <v>200801</v>
      </c>
      <c r="L10607" s="93" t="n">
        <v>190000</v>
      </c>
      <c r="M10607" s="93" t="n">
        <v>178885</v>
      </c>
      <c r="N10607" s="93" t="n">
        <v>15225</v>
      </c>
      <c r="O10607" s="148" t="n">
        <v>172727.2727272727</v>
      </c>
      <c r="P10607" s="93" t="inlineStr">
        <is>
          <t>카페24수딩크림수딩크림 100ml200801</t>
        </is>
      </c>
    </row>
    <row r="10608" customFormat="1" s="93">
      <c r="B10608" s="127" t="n">
        <v>44136</v>
      </c>
      <c r="C10608" s="93">
        <f>TEXT(B10608,"aaa")</f>
        <v/>
      </c>
      <c r="E10608" s="93" t="inlineStr">
        <is>
          <t>클렌징폼</t>
        </is>
      </c>
      <c r="F10608" s="5" t="inlineStr">
        <is>
          <t>카페24</t>
        </is>
      </c>
      <c r="G10608" s="93" t="inlineStr">
        <is>
          <t>클렌징폼 120ml</t>
        </is>
      </c>
      <c r="H10608" s="93" t="n">
        <v>12</v>
      </c>
      <c r="J10608" s="93" t="n">
        <v>200801</v>
      </c>
      <c r="L10608" s="93" t="n">
        <v>156000</v>
      </c>
      <c r="M10608" s="93" t="n">
        <v>146874</v>
      </c>
      <c r="N10608" s="93" t="n">
        <v>33000</v>
      </c>
      <c r="O10608" s="148" t="n">
        <v>141818.1818181818</v>
      </c>
      <c r="P10608" s="93" t="inlineStr">
        <is>
          <t>카페24클렌징폼클렌징폼 120ml200801</t>
        </is>
      </c>
    </row>
    <row r="10609" customFormat="1" s="93">
      <c r="B10609" s="127" t="n">
        <v>44136</v>
      </c>
      <c r="C10609" s="93">
        <f>TEXT(B10609,"aaa")</f>
        <v/>
      </c>
      <c r="E10609" s="93" t="inlineStr">
        <is>
          <t>클렌징폼</t>
        </is>
      </c>
      <c r="F10609" s="5" t="inlineStr">
        <is>
          <t>카페24</t>
        </is>
      </c>
      <c r="G10609" s="93" t="inlineStr">
        <is>
          <t>클렌징폼 120ml 2set</t>
        </is>
      </c>
      <c r="H10609" s="93" t="n">
        <v>3</v>
      </c>
      <c r="J10609" s="93" t="n">
        <v>200801</v>
      </c>
      <c r="L10609" s="93" t="n">
        <v>72000</v>
      </c>
      <c r="M10609" s="93" t="n">
        <v>67788</v>
      </c>
      <c r="N10609" s="93" t="n">
        <v>7380</v>
      </c>
      <c r="O10609" s="148" t="n">
        <v>65454.54545454545</v>
      </c>
      <c r="P10609" s="93" t="inlineStr">
        <is>
          <t>카페24클렌징폼클렌징폼 120ml 2set200801</t>
        </is>
      </c>
    </row>
    <row r="10610" customFormat="1" s="93">
      <c r="B10610" s="127" t="n">
        <v>44136</v>
      </c>
      <c r="C10610" s="93">
        <f>TEXT(B10610,"aaa")</f>
        <v/>
      </c>
      <c r="E10610" s="93" t="inlineStr">
        <is>
          <t>바디워시</t>
        </is>
      </c>
      <c r="F10610" s="5" t="inlineStr">
        <is>
          <t>카페24</t>
        </is>
      </c>
      <c r="G10610" s="93" t="inlineStr">
        <is>
          <t>바디워시 1개 -30% off</t>
        </is>
      </c>
      <c r="H10610" s="93" t="n">
        <v>3</v>
      </c>
      <c r="J10610" s="93" t="n">
        <v>200801</v>
      </c>
      <c r="L10610" s="93" t="n">
        <v>54600</v>
      </c>
      <c r="M10610" s="93" t="n">
        <v>51405.9</v>
      </c>
      <c r="N10610" s="93" t="n">
        <v>12255</v>
      </c>
      <c r="O10610" s="148" t="n">
        <v>49636.36363636363</v>
      </c>
      <c r="P10610" s="93" t="inlineStr">
        <is>
          <t>카페24바디워시바디워시 1개 -30% off200801</t>
        </is>
      </c>
    </row>
    <row r="10611" customFormat="1" s="93">
      <c r="B10611" s="127" t="n">
        <v>44136</v>
      </c>
      <c r="C10611" s="93">
        <f>TEXT(B10611,"aaa")</f>
        <v/>
      </c>
      <c r="E10611" s="93" t="inlineStr">
        <is>
          <t>토너</t>
        </is>
      </c>
      <c r="F10611" s="5" t="inlineStr">
        <is>
          <t>화해</t>
        </is>
      </c>
      <c r="G10611" s="93" t="inlineStr">
        <is>
          <t>250ml</t>
        </is>
      </c>
      <c r="H10611" s="93" t="n">
        <v>2</v>
      </c>
      <c r="J10611" s="93" t="n">
        <v>200801</v>
      </c>
      <c r="L10611" s="93" t="n">
        <v>40000</v>
      </c>
      <c r="M10611" s="93" t="n">
        <v>28800</v>
      </c>
      <c r="N10611" s="93" t="n">
        <v>6160</v>
      </c>
      <c r="O10611" s="148" t="n">
        <v>36363.63636363636</v>
      </c>
      <c r="P10611" s="93" t="inlineStr">
        <is>
          <t>화해토너250ml200801</t>
        </is>
      </c>
    </row>
    <row r="10612" customFormat="1" s="93">
      <c r="B10612" s="127" t="n">
        <v>44137</v>
      </c>
      <c r="C10612" s="93">
        <f>TEXT(B10612,"aaa")</f>
        <v/>
      </c>
      <c r="E10612" s="93" t="inlineStr">
        <is>
          <t>토너</t>
        </is>
      </c>
      <c r="F10612" s="5" t="inlineStr">
        <is>
          <t>W컨셉</t>
        </is>
      </c>
      <c r="G10612" s="93" t="inlineStr">
        <is>
          <t>250ml</t>
        </is>
      </c>
      <c r="H10612" s="93" t="n">
        <v>4</v>
      </c>
      <c r="J10612" s="93" t="n">
        <v>200801</v>
      </c>
      <c r="L10612" s="93" t="n">
        <v>80000</v>
      </c>
      <c r="M10612" s="93" t="n">
        <v>57600</v>
      </c>
      <c r="N10612" s="93" t="n">
        <v>12320</v>
      </c>
      <c r="O10612" s="148" t="n">
        <v>72727.27272727272</v>
      </c>
      <c r="P10612" s="93" t="inlineStr">
        <is>
          <t>W컨셉토너250ml200801</t>
        </is>
      </c>
    </row>
    <row r="10613" customFormat="1" s="93">
      <c r="B10613" s="127" t="n">
        <v>44137</v>
      </c>
      <c r="C10613" s="93">
        <f>TEXT(B10613,"aaa")</f>
        <v/>
      </c>
      <c r="E10613" s="93" t="inlineStr">
        <is>
          <t>토너</t>
        </is>
      </c>
      <c r="F10613" s="5" t="inlineStr">
        <is>
          <t>W컨셉</t>
        </is>
      </c>
      <c r="G10613" s="93" t="inlineStr">
        <is>
          <t>250ml 2set</t>
        </is>
      </c>
      <c r="H10613" s="93" t="n">
        <v>20</v>
      </c>
      <c r="J10613" s="93" t="n">
        <v>200801</v>
      </c>
      <c r="L10613" s="93" t="n">
        <v>700000</v>
      </c>
      <c r="M10613" s="93" t="n">
        <v>504000</v>
      </c>
      <c r="N10613" s="93" t="n">
        <v>123200</v>
      </c>
      <c r="O10613" s="148" t="n">
        <v>636363.6363636364</v>
      </c>
      <c r="P10613" s="93" t="inlineStr">
        <is>
          <t>W컨셉토너250ml 2set200801</t>
        </is>
      </c>
    </row>
    <row r="10614" customFormat="1" s="93">
      <c r="B10614" s="127" t="n">
        <v>44137</v>
      </c>
      <c r="C10614" s="93">
        <f>TEXT(B10614,"aaa")</f>
        <v/>
      </c>
      <c r="E10614" s="93" t="inlineStr">
        <is>
          <t>토너</t>
        </is>
      </c>
      <c r="F10614" s="5" t="inlineStr">
        <is>
          <t>스타일쉐어</t>
        </is>
      </c>
      <c r="G10614" s="93" t="inlineStr">
        <is>
          <t>250ml</t>
        </is>
      </c>
      <c r="H10614" s="93" t="n">
        <v>5</v>
      </c>
      <c r="J10614" s="93" t="n">
        <v>200801</v>
      </c>
      <c r="L10614" s="93" t="n">
        <v>100000</v>
      </c>
      <c r="M10614" s="93" t="n">
        <v>75000</v>
      </c>
      <c r="N10614" s="93" t="n">
        <v>15400</v>
      </c>
      <c r="O10614" s="148" t="n">
        <v>90909.0909090909</v>
      </c>
      <c r="P10614" s="93" t="inlineStr">
        <is>
          <t>스타일쉐어토너250ml200801</t>
        </is>
      </c>
    </row>
    <row r="10615" customFormat="1" s="93">
      <c r="B10615" s="127" t="n">
        <v>44137</v>
      </c>
      <c r="C10615" s="93">
        <f>TEXT(B10615,"aaa")</f>
        <v/>
      </c>
      <c r="E10615" s="93" t="inlineStr">
        <is>
          <t>로션</t>
        </is>
      </c>
      <c r="F10615" s="5" t="inlineStr">
        <is>
          <t>아누아 CS</t>
        </is>
      </c>
      <c r="G10615" s="93" t="inlineStr">
        <is>
          <t>로션 200ml</t>
        </is>
      </c>
      <c r="H10615" s="93" t="n">
        <v>1</v>
      </c>
      <c r="J10615" s="93" t="n">
        <v>200801</v>
      </c>
      <c r="L10615" s="93" t="n">
        <v>0</v>
      </c>
      <c r="M10615" s="93" t="n">
        <v>0</v>
      </c>
      <c r="N10615" s="93" t="n">
        <v>4338</v>
      </c>
      <c r="O10615" s="148" t="n">
        <v>0</v>
      </c>
      <c r="P10615" s="93" t="inlineStr">
        <is>
          <t>아누아 CS로션로션 200ml200801</t>
        </is>
      </c>
    </row>
    <row r="10616" customFormat="1" s="93">
      <c r="B10616" s="127" t="n">
        <v>44137</v>
      </c>
      <c r="C10616" s="93">
        <f>TEXT(B10616,"aaa")</f>
        <v/>
      </c>
      <c r="E10616" s="93" t="inlineStr">
        <is>
          <t>클리어 패드</t>
        </is>
      </c>
      <c r="F10616" s="5" t="inlineStr">
        <is>
          <t>아누아 CS</t>
        </is>
      </c>
      <c r="G10616" s="93" t="inlineStr">
        <is>
          <t>어성초 클리어패드 70P</t>
        </is>
      </c>
      <c r="H10616" s="93" t="n">
        <v>1</v>
      </c>
      <c r="J10616" s="93" t="n">
        <v>200801</v>
      </c>
      <c r="L10616" s="93" t="n">
        <v>0</v>
      </c>
      <c r="M10616" s="93" t="n">
        <v>0</v>
      </c>
      <c r="N10616" s="93" t="n">
        <v>5012</v>
      </c>
      <c r="O10616" s="148" t="n">
        <v>0</v>
      </c>
      <c r="P10616" s="93" t="inlineStr">
        <is>
          <t>아누아 CS클리어 패드어성초 클리어패드 70P200801</t>
        </is>
      </c>
    </row>
    <row r="10617" customFormat="1" s="93">
      <c r="B10617" s="127" t="n">
        <v>44137</v>
      </c>
      <c r="C10617" s="93">
        <f>TEXT(B10617,"aaa")</f>
        <v/>
      </c>
      <c r="E10617" s="93" t="inlineStr">
        <is>
          <t>바디워시</t>
        </is>
      </c>
      <c r="F10617" s="5" t="inlineStr">
        <is>
          <t>아누아 CS</t>
        </is>
      </c>
      <c r="G10617" s="93" t="inlineStr">
        <is>
          <t>바디워시 500ml</t>
        </is>
      </c>
      <c r="H10617" s="93" t="n">
        <v>1</v>
      </c>
      <c r="J10617" s="93" t="n">
        <v>200801</v>
      </c>
      <c r="L10617" s="93" t="n">
        <v>0</v>
      </c>
      <c r="M10617" s="93" t="n">
        <v>0</v>
      </c>
      <c r="N10617" s="93" t="n">
        <v>4085</v>
      </c>
      <c r="O10617" s="148" t="n">
        <v>0</v>
      </c>
      <c r="P10617" s="93" t="inlineStr">
        <is>
          <t>아누아 CS바디워시바디워시 500ml200801</t>
        </is>
      </c>
    </row>
    <row r="10618" customFormat="1" s="93">
      <c r="B10618" s="127" t="n">
        <v>44137</v>
      </c>
      <c r="C10618" s="93">
        <f>TEXT(B10618,"aaa")</f>
        <v/>
      </c>
      <c r="E10618" s="93" t="inlineStr">
        <is>
          <t>토너</t>
        </is>
      </c>
      <c r="F10618" s="5" t="inlineStr">
        <is>
          <t>아누아 CS</t>
        </is>
      </c>
      <c r="G10618" s="93" t="inlineStr">
        <is>
          <t>250ml</t>
        </is>
      </c>
      <c r="H10618" s="93" t="n">
        <v>4</v>
      </c>
      <c r="J10618" s="93" t="n">
        <v>200801</v>
      </c>
      <c r="L10618" s="93" t="n">
        <v>0</v>
      </c>
      <c r="M10618" s="93" t="n">
        <v>0</v>
      </c>
      <c r="N10618" s="93" t="n">
        <v>12320</v>
      </c>
      <c r="O10618" s="148" t="n">
        <v>0</v>
      </c>
      <c r="P10618" s="93" t="inlineStr">
        <is>
          <t>아누아 CS토너250ml200801</t>
        </is>
      </c>
    </row>
    <row r="10619" customFormat="1" s="93">
      <c r="B10619" s="127" t="n">
        <v>44137</v>
      </c>
      <c r="C10619" s="93">
        <f>TEXT(B10619,"aaa")</f>
        <v/>
      </c>
      <c r="E10619" s="93" t="inlineStr">
        <is>
          <t>토너</t>
        </is>
      </c>
      <c r="F10619" s="5" t="inlineStr">
        <is>
          <t>아누아 CS</t>
        </is>
      </c>
      <c r="G10619" s="93" t="inlineStr">
        <is>
          <t>500ml</t>
        </is>
      </c>
      <c r="H10619" s="93" t="n">
        <v>3</v>
      </c>
      <c r="J10619" s="93" t="n">
        <v>200801</v>
      </c>
      <c r="L10619" s="93" t="n">
        <v>0</v>
      </c>
      <c r="M10619" s="93" t="n">
        <v>0</v>
      </c>
      <c r="N10619" s="93" t="n">
        <v>12990</v>
      </c>
      <c r="O10619" s="148" t="n">
        <v>0</v>
      </c>
      <c r="P10619" s="93" t="inlineStr">
        <is>
          <t>아누아 CS토너500ml200801</t>
        </is>
      </c>
    </row>
    <row r="10620" customFormat="1" s="93">
      <c r="B10620" s="127" t="n">
        <v>44137</v>
      </c>
      <c r="C10620" s="93">
        <f>TEXT(B10620,"aaa")</f>
        <v/>
      </c>
      <c r="E10620" s="93" t="inlineStr">
        <is>
          <t>화장솜</t>
        </is>
      </c>
      <c r="F10620" s="5" t="inlineStr">
        <is>
          <t>아누아 CS</t>
        </is>
      </c>
      <c r="G10620" s="93" t="inlineStr">
        <is>
          <t>스킨팩 화장솜 60P</t>
        </is>
      </c>
      <c r="H10620" s="93" t="n">
        <v>1</v>
      </c>
      <c r="J10620" s="93" t="n">
        <v>200801</v>
      </c>
      <c r="L10620" s="93" t="n">
        <v>0</v>
      </c>
      <c r="M10620" s="93" t="n">
        <v>0</v>
      </c>
      <c r="N10620" s="93" t="n">
        <v>1110</v>
      </c>
      <c r="O10620" s="148" t="n">
        <v>0</v>
      </c>
      <c r="P10620" s="93" t="inlineStr">
        <is>
          <t>아누아 CS화장솜스킨팩 화장솜 60P200801</t>
        </is>
      </c>
    </row>
    <row r="10621" customFormat="1" s="93">
      <c r="B10621" s="127" t="n">
        <v>44137</v>
      </c>
      <c r="C10621" s="93">
        <f>TEXT(B10621,"aaa")</f>
        <v/>
      </c>
      <c r="E10621" s="93" t="inlineStr">
        <is>
          <t>앰플</t>
        </is>
      </c>
      <c r="F10621" s="5" t="inlineStr">
        <is>
          <t>아누아 CS</t>
        </is>
      </c>
      <c r="G10621" s="93" t="inlineStr">
        <is>
          <t>앰플 30ml</t>
        </is>
      </c>
      <c r="H10621" s="93" t="n">
        <v>1</v>
      </c>
      <c r="J10621" s="93" t="n">
        <v>200801</v>
      </c>
      <c r="L10621" s="93" t="n">
        <v>0</v>
      </c>
      <c r="M10621" s="93" t="n">
        <v>0</v>
      </c>
      <c r="N10621" s="93" t="n">
        <v>3397</v>
      </c>
      <c r="O10621" s="148" t="n">
        <v>0</v>
      </c>
      <c r="P10621" s="93" t="inlineStr">
        <is>
          <t>아누아 CS앰플앰플 30ml200801</t>
        </is>
      </c>
    </row>
    <row r="10622" customFormat="1" s="93">
      <c r="B10622" s="127" t="n">
        <v>44137</v>
      </c>
      <c r="C10622" s="93">
        <f>TEXT(B10622,"aaa")</f>
        <v/>
      </c>
      <c r="E10622" s="93" t="inlineStr">
        <is>
          <t>마스크팩</t>
        </is>
      </c>
      <c r="F10622" s="5" t="inlineStr">
        <is>
          <t>아누아 CS</t>
        </is>
      </c>
      <c r="G10622" s="93" t="inlineStr">
        <is>
          <t>마스크팩 10매</t>
        </is>
      </c>
      <c r="H10622" s="93" t="n">
        <v>1</v>
      </c>
      <c r="J10622" s="93" t="n">
        <v>200801</v>
      </c>
      <c r="L10622" s="93" t="n">
        <v>0</v>
      </c>
      <c r="M10622" s="93" t="n">
        <v>0</v>
      </c>
      <c r="N10622" s="93" t="n">
        <v>3970</v>
      </c>
      <c r="O10622" s="148" t="n">
        <v>0</v>
      </c>
      <c r="P10622" s="93" t="inlineStr">
        <is>
          <t>아누아 CS마스크팩마스크팩 10매200801</t>
        </is>
      </c>
    </row>
    <row r="10623" customFormat="1" s="93">
      <c r="B10623" s="127" t="n">
        <v>44137</v>
      </c>
      <c r="C10623" s="93">
        <f>TEXT(B10623,"aaa")</f>
        <v/>
      </c>
      <c r="E10623" s="93" t="inlineStr">
        <is>
          <t>클렌징폼</t>
        </is>
      </c>
      <c r="F10623" s="5" t="inlineStr">
        <is>
          <t>아누아 CS</t>
        </is>
      </c>
      <c r="G10623" s="93" t="inlineStr">
        <is>
          <t>클렌징폼 120ml</t>
        </is>
      </c>
      <c r="H10623" s="93" t="n">
        <v>1</v>
      </c>
      <c r="J10623" s="93" t="n">
        <v>200801</v>
      </c>
      <c r="L10623" s="93" t="n">
        <v>0</v>
      </c>
      <c r="M10623" s="93" t="n">
        <v>0</v>
      </c>
      <c r="N10623" s="93" t="n">
        <v>2750</v>
      </c>
      <c r="O10623" s="148" t="n">
        <v>0</v>
      </c>
      <c r="P10623" s="93" t="inlineStr">
        <is>
          <t>아누아 CS클렌징폼클렌징폼 120ml200801</t>
        </is>
      </c>
    </row>
    <row r="10624" customFormat="1" s="93">
      <c r="B10624" s="127" t="n">
        <v>44137</v>
      </c>
      <c r="C10624" s="93">
        <f>TEXT(B10624,"aaa")</f>
        <v/>
      </c>
      <c r="E10624" s="93" t="inlineStr">
        <is>
          <t>머드크림마스크</t>
        </is>
      </c>
      <c r="F10624" s="5" t="inlineStr">
        <is>
          <t>아누아 CS</t>
        </is>
      </c>
      <c r="G10624" s="93" t="inlineStr">
        <is>
          <t>머드크림마스크 100ml</t>
        </is>
      </c>
      <c r="H10624" s="93" t="n">
        <v>1</v>
      </c>
      <c r="J10624" s="93" t="n">
        <v>200801</v>
      </c>
      <c r="L10624" s="93" t="n">
        <v>0</v>
      </c>
      <c r="M10624" s="93" t="n">
        <v>0</v>
      </c>
      <c r="N10624" s="93" t="n">
        <v>1442</v>
      </c>
      <c r="O10624" s="148" t="n">
        <v>0</v>
      </c>
      <c r="P10624" s="93" t="inlineStr">
        <is>
          <t>아누아 CS머드크림마스크머드크림마스크 100ml200801</t>
        </is>
      </c>
    </row>
    <row r="10625" customFormat="1" s="93">
      <c r="B10625" s="127" t="n">
        <v>44137</v>
      </c>
      <c r="C10625" s="93">
        <f>TEXT(B10625,"aaa")</f>
        <v/>
      </c>
      <c r="E10625" s="93" t="inlineStr">
        <is>
          <t>선크림</t>
        </is>
      </c>
      <c r="F10625" s="5" t="inlineStr">
        <is>
          <t>카페24</t>
        </is>
      </c>
      <c r="G10625" s="93" t="inlineStr">
        <is>
          <t>선크림 50ml</t>
        </is>
      </c>
      <c r="H10625" s="93" t="n">
        <v>2</v>
      </c>
      <c r="J10625" s="93" t="n">
        <v>200801</v>
      </c>
      <c r="L10625" s="93" t="n">
        <v>40000</v>
      </c>
      <c r="M10625" s="93" t="n">
        <v>37660</v>
      </c>
      <c r="N10625" s="93" t="n">
        <v>4690</v>
      </c>
      <c r="O10625" s="148" t="n">
        <v>36363.63636363636</v>
      </c>
      <c r="P10625" s="93" t="inlineStr">
        <is>
          <t>카페24선크림선크림 50ml200801</t>
        </is>
      </c>
    </row>
    <row r="10626" customFormat="1" s="93">
      <c r="B10626" s="127" t="n">
        <v>44137</v>
      </c>
      <c r="C10626" s="93">
        <f>TEXT(B10626,"aaa")</f>
        <v/>
      </c>
      <c r="E10626" s="93" t="inlineStr">
        <is>
          <t>어성초진정패키지</t>
        </is>
      </c>
      <c r="F10626" s="5" t="inlineStr">
        <is>
          <t>카페24</t>
        </is>
      </c>
      <c r="G10626" s="93" t="inlineStr">
        <is>
          <t>어성초 진정패키지세트</t>
        </is>
      </c>
      <c r="H10626" s="93" t="n">
        <v>3</v>
      </c>
      <c r="J10626" s="93" t="n">
        <v>200801</v>
      </c>
      <c r="L10626" s="93" t="n">
        <v>297000</v>
      </c>
      <c r="M10626" s="93" t="n">
        <v>279625.5</v>
      </c>
      <c r="N10626" s="93" t="n">
        <v>45411</v>
      </c>
      <c r="O10626" s="148" t="n">
        <v>270000</v>
      </c>
      <c r="P10626" s="93" t="inlineStr">
        <is>
          <t>카페24어성초진정패키지어성초 진정패키지세트200801</t>
        </is>
      </c>
    </row>
    <row r="10627" customFormat="1" s="93">
      <c r="B10627" s="127" t="n">
        <v>44137</v>
      </c>
      <c r="C10627" s="93">
        <f>TEXT(B10627,"aaa")</f>
        <v/>
      </c>
      <c r="E10627" s="93" t="inlineStr">
        <is>
          <t>클리어 패드</t>
        </is>
      </c>
      <c r="F10627" s="5" t="inlineStr">
        <is>
          <t>카페24</t>
        </is>
      </c>
      <c r="G10627" s="93" t="inlineStr">
        <is>
          <t>어성초 77 클리어 패드 1개-20% off</t>
        </is>
      </c>
      <c r="H10627" s="93" t="n">
        <v>32</v>
      </c>
      <c r="J10627" s="93" t="n">
        <v>200801</v>
      </c>
      <c r="L10627" s="93" t="n">
        <v>716800</v>
      </c>
      <c r="M10627" s="93" t="n">
        <v>674867.2</v>
      </c>
      <c r="N10627" s="93" t="n">
        <v>160384</v>
      </c>
      <c r="O10627" s="148" t="n">
        <v>651636.3636363635</v>
      </c>
      <c r="P10627" s="93" t="inlineStr">
        <is>
          <t>카페24클리어 패드어성초 77 클리어 패드 1개-20% off200801</t>
        </is>
      </c>
    </row>
    <row r="10628" customFormat="1" s="93">
      <c r="B10628" s="127" t="n">
        <v>44137</v>
      </c>
      <c r="C10628" s="93">
        <f>TEXT(B10628,"aaa")</f>
        <v/>
      </c>
      <c r="E10628" s="93" t="inlineStr">
        <is>
          <t>클리어 패드</t>
        </is>
      </c>
      <c r="F10628" s="5" t="inlineStr">
        <is>
          <t>카페24</t>
        </is>
      </c>
      <c r="G10628" s="93" t="inlineStr">
        <is>
          <t>어성초 77 클리어 패드 2개-30% off</t>
        </is>
      </c>
      <c r="H10628" s="93" t="n">
        <v>29</v>
      </c>
      <c r="J10628" s="93" t="n">
        <v>200801</v>
      </c>
      <c r="L10628" s="93" t="n">
        <v>1136800</v>
      </c>
      <c r="M10628" s="93" t="n">
        <v>1070297.2</v>
      </c>
      <c r="N10628" s="93" t="n">
        <v>290696</v>
      </c>
      <c r="O10628" s="148" t="n">
        <v>1033454.545454545</v>
      </c>
      <c r="P10628" s="93" t="inlineStr">
        <is>
          <t>카페24클리어 패드어성초 77 클리어 패드 2개-30% off200801</t>
        </is>
      </c>
    </row>
    <row r="10629" customFormat="1" s="93">
      <c r="B10629" s="127" t="n">
        <v>44137</v>
      </c>
      <c r="C10629" s="93">
        <f>TEXT(B10629,"aaa")</f>
        <v/>
      </c>
      <c r="E10629" s="93" t="inlineStr">
        <is>
          <t>토너+패드 세트</t>
        </is>
      </c>
      <c r="F10629" s="5" t="inlineStr">
        <is>
          <t>카페24</t>
        </is>
      </c>
      <c r="G10629" s="93" t="inlineStr">
        <is>
          <t>좁쌀 진정 세트 토너+클리어 패드-30% off</t>
        </is>
      </c>
      <c r="H10629" s="93" t="n">
        <v>25</v>
      </c>
      <c r="J10629" s="93" t="n">
        <v>200801</v>
      </c>
      <c r="L10629" s="93" t="n">
        <v>927500</v>
      </c>
      <c r="M10629" s="93" t="n">
        <v>873241.25</v>
      </c>
      <c r="N10629" s="93" t="n">
        <v>202300</v>
      </c>
      <c r="O10629" s="148" t="n">
        <v>843181.8181818181</v>
      </c>
      <c r="P10629" s="93" t="inlineStr">
        <is>
          <t>카페24토너+패드 세트좁쌀 진정 세트 토너+클리어 패드-30% off200801</t>
        </is>
      </c>
    </row>
    <row r="10630" customFormat="1" s="93">
      <c r="B10630" s="127" t="n">
        <v>44137</v>
      </c>
      <c r="C10630" s="93">
        <f>TEXT(B10630,"aaa")</f>
        <v/>
      </c>
      <c r="E10630" s="93" t="inlineStr">
        <is>
          <t>수분 보충 세트</t>
        </is>
      </c>
      <c r="F10630" s="5" t="inlineStr">
        <is>
          <t>카페24</t>
        </is>
      </c>
      <c r="G10630" s="93" t="inlineStr">
        <is>
          <t>[20/09/28 부터] 어성초 77 토너 250ml + 어성초 70 로션 200ml -30%</t>
        </is>
      </c>
      <c r="H10630" s="93" t="n">
        <v>32</v>
      </c>
      <c r="J10630" s="93" t="n">
        <v>200801</v>
      </c>
      <c r="L10630" s="93" t="n">
        <v>1187200</v>
      </c>
      <c r="M10630" s="93" t="n">
        <v>1117748.8</v>
      </c>
      <c r="N10630" s="93" t="n">
        <v>237376</v>
      </c>
      <c r="O10630" s="148" t="n">
        <v>1079272.727272727</v>
      </c>
      <c r="P10630" s="93" t="inlineStr">
        <is>
          <t>카페24수분 보충 세트[20/09/28 부터] 어성초 77 토너 250ml + 어성초 70 로션 200ml -30%200801</t>
        </is>
      </c>
    </row>
    <row r="10631" customFormat="1" s="93">
      <c r="B10631" s="127" t="n">
        <v>44137</v>
      </c>
      <c r="C10631" s="93">
        <f>TEXT(B10631,"aaa")</f>
        <v/>
      </c>
      <c r="E10631" s="93" t="inlineStr">
        <is>
          <t>로션</t>
        </is>
      </c>
      <c r="F10631" s="5" t="inlineStr">
        <is>
          <t>카페24</t>
        </is>
      </c>
      <c r="G10631" s="93" t="inlineStr">
        <is>
          <t>어성초 70 데일리 릴리프 로션 1개 -20% off</t>
        </is>
      </c>
      <c r="H10631" s="93" t="n">
        <v>10</v>
      </c>
      <c r="J10631" s="93" t="n">
        <v>200801</v>
      </c>
      <c r="L10631" s="93" t="n">
        <v>224000</v>
      </c>
      <c r="M10631" s="93" t="n">
        <v>210896</v>
      </c>
      <c r="N10631" s="93" t="n">
        <v>43380</v>
      </c>
      <c r="O10631" s="148" t="n">
        <v>203636.3636363636</v>
      </c>
      <c r="P10631" s="93" t="inlineStr">
        <is>
          <t>카페24로션어성초 70 데일리 릴리프 로션 1개 -20% off200801</t>
        </is>
      </c>
    </row>
    <row r="10632" customFormat="1" s="93">
      <c r="B10632" s="127" t="n">
        <v>44137</v>
      </c>
      <c r="C10632" s="93">
        <f>TEXT(B10632,"aaa")</f>
        <v/>
      </c>
      <c r="E10632" s="93" t="inlineStr">
        <is>
          <t>로션</t>
        </is>
      </c>
      <c r="F10632" s="5" t="inlineStr">
        <is>
          <t>카페24</t>
        </is>
      </c>
      <c r="G10632" s="93" t="inlineStr">
        <is>
          <t>어성초 70 데일리 릴리프 로션 2개 -30% off</t>
        </is>
      </c>
      <c r="H10632" s="93" t="n">
        <v>1</v>
      </c>
      <c r="J10632" s="93" t="n">
        <v>200801</v>
      </c>
      <c r="L10632" s="93" t="n">
        <v>39200</v>
      </c>
      <c r="M10632" s="93" t="n">
        <v>36906.8</v>
      </c>
      <c r="N10632" s="93" t="n">
        <v>8676</v>
      </c>
      <c r="O10632" s="148" t="n">
        <v>35636.36363636363</v>
      </c>
      <c r="P10632" s="93" t="inlineStr">
        <is>
          <t>카페24로션어성초 70 데일리 릴리프 로션 2개 -30% off200801</t>
        </is>
      </c>
    </row>
    <row r="10633" customFormat="1" s="93">
      <c r="B10633" s="127" t="n">
        <v>44137</v>
      </c>
      <c r="C10633" s="93">
        <f>TEXT(B10633,"aaa")</f>
        <v/>
      </c>
      <c r="E10633" s="93" t="inlineStr">
        <is>
          <t>머드크림마스크</t>
        </is>
      </c>
      <c r="F10633" s="5" t="inlineStr">
        <is>
          <t>카페24</t>
        </is>
      </c>
      <c r="G10633" s="93" t="inlineStr">
        <is>
          <t>머드크림마스크 100ml</t>
        </is>
      </c>
      <c r="H10633" s="93" t="n">
        <v>7</v>
      </c>
      <c r="J10633" s="93" t="n">
        <v>200801</v>
      </c>
      <c r="L10633" s="93" t="n">
        <v>140000</v>
      </c>
      <c r="M10633" s="93" t="n">
        <v>131810</v>
      </c>
      <c r="N10633" s="93" t="n">
        <v>10094</v>
      </c>
      <c r="O10633" s="148" t="n">
        <v>127272.7272727273</v>
      </c>
      <c r="P10633" s="93" t="inlineStr">
        <is>
          <t>카페24머드크림마스크머드크림마스크 100ml200801</t>
        </is>
      </c>
    </row>
    <row r="10634" customFormat="1" s="93">
      <c r="B10634" s="127" t="n">
        <v>44137</v>
      </c>
      <c r="C10634" s="93">
        <f>TEXT(B10634,"aaa")</f>
        <v/>
      </c>
      <c r="E10634" s="93" t="inlineStr">
        <is>
          <t>머드크림마스크</t>
        </is>
      </c>
      <c r="F10634" s="5" t="inlineStr">
        <is>
          <t>카페24</t>
        </is>
      </c>
      <c r="G10634" s="93" t="inlineStr">
        <is>
          <t>머드크림마스크 100ml 2set</t>
        </is>
      </c>
      <c r="H10634" s="93" t="n">
        <v>2</v>
      </c>
      <c r="J10634" s="93" t="n">
        <v>200801</v>
      </c>
      <c r="L10634" s="93" t="n">
        <v>70000</v>
      </c>
      <c r="M10634" s="93" t="n">
        <v>65905</v>
      </c>
      <c r="N10634" s="93" t="n">
        <v>5768</v>
      </c>
      <c r="O10634" s="148" t="n">
        <v>63636.36363636363</v>
      </c>
      <c r="P10634" s="93" t="inlineStr">
        <is>
          <t>카페24머드크림마스크머드크림마스크 100ml 2set200801</t>
        </is>
      </c>
    </row>
    <row r="10635" customFormat="1" s="93">
      <c r="B10635" s="127" t="n">
        <v>44137</v>
      </c>
      <c r="C10635" s="93">
        <f>TEXT(B10635,"aaa")</f>
        <v/>
      </c>
      <c r="E10635" s="93" t="inlineStr">
        <is>
          <t>마스크팩</t>
        </is>
      </c>
      <c r="F10635" s="5" t="inlineStr">
        <is>
          <t>카페24</t>
        </is>
      </c>
      <c r="G10635" s="93" t="inlineStr">
        <is>
          <t>마스크팩 1매</t>
        </is>
      </c>
      <c r="H10635" s="93" t="n">
        <v>1</v>
      </c>
      <c r="J10635" s="93" t="n">
        <v>200801</v>
      </c>
      <c r="L10635" s="93" t="n">
        <v>4000</v>
      </c>
      <c r="M10635" s="93" t="n">
        <v>3766</v>
      </c>
      <c r="N10635" s="93" t="n">
        <v>397</v>
      </c>
      <c r="O10635" s="148" t="n">
        <v>3636.363636363636</v>
      </c>
      <c r="P10635" s="93" t="inlineStr">
        <is>
          <t>카페24마스크팩마스크팩 1매200801</t>
        </is>
      </c>
    </row>
    <row r="10636" customFormat="1" s="93">
      <c r="B10636" s="127" t="n">
        <v>44137</v>
      </c>
      <c r="C10636" s="93">
        <f>TEXT(B10636,"aaa")</f>
        <v/>
      </c>
      <c r="E10636" s="93" t="inlineStr">
        <is>
          <t>마스크팩</t>
        </is>
      </c>
      <c r="F10636" s="5" t="inlineStr">
        <is>
          <t>카페24</t>
        </is>
      </c>
      <c r="G10636" s="93" t="inlineStr">
        <is>
          <t>마스크팩 10매</t>
        </is>
      </c>
      <c r="H10636" s="93" t="n">
        <v>2</v>
      </c>
      <c r="J10636" s="93" t="n">
        <v>200801</v>
      </c>
      <c r="L10636" s="93" t="n">
        <v>40000</v>
      </c>
      <c r="M10636" s="93" t="n">
        <v>37660</v>
      </c>
      <c r="N10636" s="93" t="n">
        <v>7940</v>
      </c>
      <c r="O10636" s="148" t="n">
        <v>36363.63636363636</v>
      </c>
      <c r="P10636" s="93" t="inlineStr">
        <is>
          <t>카페24마스크팩마스크팩 10매200801</t>
        </is>
      </c>
    </row>
    <row r="10637" customFormat="1" s="93">
      <c r="B10637" s="127" t="n">
        <v>44137</v>
      </c>
      <c r="C10637" s="93">
        <f>TEXT(B10637,"aaa")</f>
        <v/>
      </c>
      <c r="E10637" s="93" t="inlineStr">
        <is>
          <t>토너</t>
        </is>
      </c>
      <c r="F10637" s="5" t="inlineStr">
        <is>
          <t>카페24</t>
        </is>
      </c>
      <c r="G10637" s="93" t="inlineStr">
        <is>
          <t>250ml</t>
        </is>
      </c>
      <c r="H10637" s="93" t="n">
        <v>40</v>
      </c>
      <c r="J10637" s="93" t="n">
        <v>200801</v>
      </c>
      <c r="L10637" s="93" t="n">
        <v>800000</v>
      </c>
      <c r="M10637" s="93" t="n">
        <v>753200</v>
      </c>
      <c r="N10637" s="93" t="n">
        <v>123200</v>
      </c>
      <c r="O10637" s="148" t="n">
        <v>727272.7272727272</v>
      </c>
      <c r="P10637" s="93" t="inlineStr">
        <is>
          <t>카페24토너250ml200801</t>
        </is>
      </c>
    </row>
    <row r="10638" customFormat="1" s="93">
      <c r="B10638" s="127" t="n">
        <v>44137</v>
      </c>
      <c r="C10638" s="93">
        <f>TEXT(B10638,"aaa")</f>
        <v/>
      </c>
      <c r="E10638" s="93" t="inlineStr">
        <is>
          <t>토너</t>
        </is>
      </c>
      <c r="F10638" s="5" t="inlineStr">
        <is>
          <t>카페24</t>
        </is>
      </c>
      <c r="G10638" s="93" t="inlineStr">
        <is>
          <t>250ml 2set</t>
        </is>
      </c>
      <c r="H10638" s="93" t="n">
        <v>37</v>
      </c>
      <c r="J10638" s="93" t="n">
        <v>200801</v>
      </c>
      <c r="L10638" s="93" t="n">
        <v>1295000</v>
      </c>
      <c r="M10638" s="93" t="n">
        <v>1219242.5</v>
      </c>
      <c r="N10638" s="93" t="n">
        <v>227920</v>
      </c>
      <c r="O10638" s="148" t="n">
        <v>1177272.727272727</v>
      </c>
      <c r="P10638" s="93" t="inlineStr">
        <is>
          <t>카페24토너250ml 2set200801</t>
        </is>
      </c>
    </row>
    <row r="10639" customFormat="1" s="93">
      <c r="B10639" s="127" t="n">
        <v>44137</v>
      </c>
      <c r="C10639" s="93">
        <f>TEXT(B10639,"aaa")</f>
        <v/>
      </c>
      <c r="E10639" s="93" t="inlineStr">
        <is>
          <t>토너</t>
        </is>
      </c>
      <c r="F10639" s="5" t="inlineStr">
        <is>
          <t>카페24</t>
        </is>
      </c>
      <c r="G10639" s="93" t="inlineStr">
        <is>
          <t>500ml</t>
        </is>
      </c>
      <c r="H10639" s="93" t="n">
        <v>51</v>
      </c>
      <c r="J10639" s="93" t="n">
        <v>200801</v>
      </c>
      <c r="L10639" s="93" t="n">
        <v>1683000</v>
      </c>
      <c r="M10639" s="93" t="n">
        <v>1584544.5</v>
      </c>
      <c r="N10639" s="93" t="n">
        <v>220830</v>
      </c>
      <c r="O10639" s="148" t="n">
        <v>1530000</v>
      </c>
      <c r="P10639" s="93" t="inlineStr">
        <is>
          <t>카페24토너500ml200801</t>
        </is>
      </c>
    </row>
    <row r="10640" customFormat="1" s="93">
      <c r="B10640" s="127" t="n">
        <v>44137</v>
      </c>
      <c r="C10640" s="93">
        <f>TEXT(B10640,"aaa")</f>
        <v/>
      </c>
      <c r="E10640" s="93" t="inlineStr">
        <is>
          <t>토너</t>
        </is>
      </c>
      <c r="F10640" s="5" t="inlineStr">
        <is>
          <t>카페24</t>
        </is>
      </c>
      <c r="G10640" s="93" t="inlineStr">
        <is>
          <t>스킨팩 화장솜 60P</t>
        </is>
      </c>
      <c r="H10640" s="93" t="n">
        <v>28</v>
      </c>
      <c r="J10640" s="93" t="n">
        <v>200801</v>
      </c>
      <c r="L10640" s="93" t="n">
        <v>84000</v>
      </c>
      <c r="M10640" s="93" t="n">
        <v>79086</v>
      </c>
      <c r="N10640" s="93" t="n">
        <v>31080</v>
      </c>
      <c r="O10640" s="148" t="n">
        <v>76363.63636363635</v>
      </c>
      <c r="P10640" s="93" t="inlineStr">
        <is>
          <t>카페24토너스킨팩 화장솜 60P200801</t>
        </is>
      </c>
    </row>
    <row r="10641" customFormat="1" s="93">
      <c r="B10641" s="127" t="n">
        <v>44137</v>
      </c>
      <c r="C10641" s="93">
        <f>TEXT(B10641,"aaa")</f>
        <v/>
      </c>
      <c r="E10641" s="93" t="inlineStr">
        <is>
          <t>앰플</t>
        </is>
      </c>
      <c r="F10641" s="5" t="inlineStr">
        <is>
          <t>카페24</t>
        </is>
      </c>
      <c r="G10641" s="93" t="inlineStr">
        <is>
          <t>앰플 30ml</t>
        </is>
      </c>
      <c r="H10641" s="93" t="n">
        <v>22</v>
      </c>
      <c r="J10641" s="93" t="n">
        <v>200801</v>
      </c>
      <c r="L10641" s="93" t="n">
        <v>616000</v>
      </c>
      <c r="M10641" s="93" t="n">
        <v>579964</v>
      </c>
      <c r="N10641" s="93" t="n">
        <v>74734</v>
      </c>
      <c r="O10641" s="148" t="n">
        <v>560000</v>
      </c>
      <c r="P10641" s="93" t="inlineStr">
        <is>
          <t>카페24앰플앰플 30ml200801</t>
        </is>
      </c>
    </row>
    <row r="10642" customFormat="1" s="93">
      <c r="B10642" s="127" t="n">
        <v>44137</v>
      </c>
      <c r="C10642" s="93">
        <f>TEXT(B10642,"aaa")</f>
        <v/>
      </c>
      <c r="E10642" s="93" t="inlineStr">
        <is>
          <t>앰플</t>
        </is>
      </c>
      <c r="F10642" s="5" t="inlineStr">
        <is>
          <t>카페24</t>
        </is>
      </c>
      <c r="G10642" s="93" t="inlineStr">
        <is>
          <t>앰플 30ml  2set</t>
        </is>
      </c>
      <c r="H10642" s="93" t="n">
        <v>9</v>
      </c>
      <c r="J10642" s="93" t="n">
        <v>200801</v>
      </c>
      <c r="L10642" s="93" t="n">
        <v>432000</v>
      </c>
      <c r="M10642" s="93" t="n">
        <v>406728</v>
      </c>
      <c r="N10642" s="93" t="n">
        <v>61146</v>
      </c>
      <c r="O10642" s="148" t="n">
        <v>392727.2727272727</v>
      </c>
      <c r="P10642" s="93" t="inlineStr">
        <is>
          <t>카페24앰플앰플 30ml  2set200801</t>
        </is>
      </c>
    </row>
    <row r="10643" customFormat="1" s="93">
      <c r="B10643" s="127" t="n">
        <v>44137</v>
      </c>
      <c r="C10643" s="93">
        <f>TEXT(B10643,"aaa")</f>
        <v/>
      </c>
      <c r="E10643" s="93" t="inlineStr">
        <is>
          <t>수딩크림</t>
        </is>
      </c>
      <c r="F10643" s="5" t="inlineStr">
        <is>
          <t>카페24</t>
        </is>
      </c>
      <c r="G10643" s="93" t="inlineStr">
        <is>
          <t>수딩크림 100ml</t>
        </is>
      </c>
      <c r="H10643" s="93" t="n">
        <v>11</v>
      </c>
      <c r="J10643" s="93" t="n">
        <v>200801</v>
      </c>
      <c r="L10643" s="93" t="n">
        <v>418000</v>
      </c>
      <c r="M10643" s="93" t="n">
        <v>393547</v>
      </c>
      <c r="N10643" s="93" t="n">
        <v>33495</v>
      </c>
      <c r="O10643" s="148" t="n">
        <v>379999.9999999999</v>
      </c>
      <c r="P10643" s="93" t="inlineStr">
        <is>
          <t>카페24수딩크림수딩크림 100ml200801</t>
        </is>
      </c>
    </row>
    <row r="10644" customFormat="1" s="93">
      <c r="B10644" s="127" t="n">
        <v>44137</v>
      </c>
      <c r="C10644" s="93">
        <f>TEXT(B10644,"aaa")</f>
        <v/>
      </c>
      <c r="E10644" s="93" t="inlineStr">
        <is>
          <t>클렌징폼</t>
        </is>
      </c>
      <c r="F10644" s="5" t="inlineStr">
        <is>
          <t>카페24</t>
        </is>
      </c>
      <c r="G10644" s="93" t="inlineStr">
        <is>
          <t>클렌징폼 120ml</t>
        </is>
      </c>
      <c r="H10644" s="93" t="n">
        <v>11</v>
      </c>
      <c r="J10644" s="93" t="n">
        <v>200801</v>
      </c>
      <c r="L10644" s="93" t="n">
        <v>143000</v>
      </c>
      <c r="M10644" s="93" t="n">
        <v>134634.5</v>
      </c>
      <c r="N10644" s="93" t="n">
        <v>30250</v>
      </c>
      <c r="O10644" s="148" t="n">
        <v>130000</v>
      </c>
      <c r="P10644" s="93" t="inlineStr">
        <is>
          <t>카페24클렌징폼클렌징폼 120ml200801</t>
        </is>
      </c>
    </row>
    <row r="10645" customFormat="1" s="93">
      <c r="B10645" s="127" t="n">
        <v>44137</v>
      </c>
      <c r="C10645" s="93">
        <f>TEXT(B10645,"aaa")</f>
        <v/>
      </c>
      <c r="E10645" s="93" t="inlineStr">
        <is>
          <t>클렌징폼</t>
        </is>
      </c>
      <c r="F10645" s="5" t="inlineStr">
        <is>
          <t>카페24</t>
        </is>
      </c>
      <c r="G10645" s="93" t="inlineStr">
        <is>
          <t>클렌징폼 120ml 2set</t>
        </is>
      </c>
      <c r="H10645" s="93" t="n">
        <v>3</v>
      </c>
      <c r="J10645" s="93" t="n">
        <v>200801</v>
      </c>
      <c r="L10645" s="93" t="n">
        <v>72000</v>
      </c>
      <c r="M10645" s="93" t="n">
        <v>67788</v>
      </c>
      <c r="N10645" s="93" t="n">
        <v>7380</v>
      </c>
      <c r="O10645" s="148" t="n">
        <v>65454.54545454545</v>
      </c>
      <c r="P10645" s="93" t="inlineStr">
        <is>
          <t>카페24클렌징폼클렌징폼 120ml 2set200801</t>
        </is>
      </c>
    </row>
    <row r="10646" customFormat="1" s="93">
      <c r="B10646" s="127" t="n">
        <v>44137</v>
      </c>
      <c r="C10646" s="93">
        <f>TEXT(B10646,"aaa")</f>
        <v/>
      </c>
      <c r="E10646" s="93" t="inlineStr">
        <is>
          <t>클렌징폼</t>
        </is>
      </c>
      <c r="F10646" s="5" t="inlineStr">
        <is>
          <t>카페24</t>
        </is>
      </c>
      <c r="G10646" s="93" t="inlineStr">
        <is>
          <t>클렌징폼 120ml 3set</t>
        </is>
      </c>
      <c r="H10646" s="93" t="n">
        <v>2</v>
      </c>
      <c r="J10646" s="93" t="n">
        <v>200801</v>
      </c>
      <c r="L10646" s="93" t="n">
        <v>66000</v>
      </c>
      <c r="M10646" s="93" t="n">
        <v>62139</v>
      </c>
      <c r="N10646" s="93" t="n">
        <v>7380</v>
      </c>
      <c r="O10646" s="148" t="n">
        <v>59999.99999999999</v>
      </c>
      <c r="P10646" s="93" t="inlineStr">
        <is>
          <t>카페24클렌징폼클렌징폼 120ml 3set200801</t>
        </is>
      </c>
    </row>
    <row r="10647" customFormat="1" s="93">
      <c r="B10647" s="127" t="n">
        <v>44137</v>
      </c>
      <c r="C10647" s="93">
        <f>TEXT(B10647,"aaa")</f>
        <v/>
      </c>
      <c r="E10647" s="93" t="inlineStr">
        <is>
          <t>바디워시</t>
        </is>
      </c>
      <c r="F10647" s="5" t="inlineStr">
        <is>
          <t>카페24</t>
        </is>
      </c>
      <c r="G10647" s="93" t="inlineStr">
        <is>
          <t>바디워시 1개 -30% off</t>
        </is>
      </c>
      <c r="H10647" s="93" t="n">
        <v>1</v>
      </c>
      <c r="J10647" s="93" t="n">
        <v>200801</v>
      </c>
      <c r="L10647" s="93" t="n">
        <v>18200</v>
      </c>
      <c r="M10647" s="93" t="n">
        <v>17135.3</v>
      </c>
      <c r="N10647" s="93" t="n">
        <v>4085</v>
      </c>
      <c r="O10647" s="148" t="n">
        <v>16545.45454545454</v>
      </c>
      <c r="P10647" s="93" t="inlineStr">
        <is>
          <t>카페24바디워시바디워시 1개 -30% off200801</t>
        </is>
      </c>
    </row>
    <row r="10648" customFormat="1" s="93">
      <c r="B10648" s="127" t="n">
        <v>44137</v>
      </c>
      <c r="C10648" s="93">
        <f>TEXT(B10648,"aaa")</f>
        <v/>
      </c>
      <c r="E10648" s="93" t="inlineStr">
        <is>
          <t>바디워시</t>
        </is>
      </c>
      <c r="F10648" s="5" t="inlineStr">
        <is>
          <t>카페24</t>
        </is>
      </c>
      <c r="G10648" s="93" t="inlineStr">
        <is>
          <t>바디워시 2개 -35% off (무료배송)</t>
        </is>
      </c>
      <c r="H10648" s="93" t="n">
        <v>1</v>
      </c>
      <c r="J10648" s="93" t="n">
        <v>200801</v>
      </c>
      <c r="L10648" s="93" t="n">
        <v>33800</v>
      </c>
      <c r="M10648" s="93" t="n">
        <v>31822.7</v>
      </c>
      <c r="N10648" s="93" t="n">
        <v>8170</v>
      </c>
      <c r="O10648" s="148" t="n">
        <v>30727.27272727272</v>
      </c>
      <c r="P10648" s="93" t="inlineStr">
        <is>
          <t>카페24바디워시바디워시 2개 -35% off (무료배송)200801</t>
        </is>
      </c>
    </row>
    <row r="10649" customFormat="1" s="93">
      <c r="B10649" s="127" t="n">
        <v>44137</v>
      </c>
      <c r="C10649" s="93">
        <f>TEXT(B10649,"aaa")</f>
        <v/>
      </c>
      <c r="E10649" s="93" t="inlineStr">
        <is>
          <t>토너</t>
        </is>
      </c>
      <c r="F10649" s="5" t="inlineStr">
        <is>
          <t>화해</t>
        </is>
      </c>
      <c r="G10649" s="93" t="inlineStr">
        <is>
          <t>250ml</t>
        </is>
      </c>
      <c r="H10649" s="93" t="n">
        <v>7</v>
      </c>
      <c r="J10649" s="93" t="n">
        <v>200801</v>
      </c>
      <c r="L10649" s="93" t="n">
        <v>140000</v>
      </c>
      <c r="M10649" s="93" t="n">
        <v>100800</v>
      </c>
      <c r="N10649" s="93" t="n">
        <v>21560</v>
      </c>
      <c r="O10649" s="148" t="n">
        <v>127272.7272727273</v>
      </c>
      <c r="P10649" s="93" t="inlineStr">
        <is>
          <t>화해토너250ml200801</t>
        </is>
      </c>
    </row>
    <row r="10650" customFormat="1" s="93">
      <c r="B10650" s="127" t="n">
        <v>44137</v>
      </c>
      <c r="C10650" s="93">
        <f>TEXT(B10650,"aaa")</f>
        <v/>
      </c>
      <c r="E10650" s="93" t="inlineStr">
        <is>
          <t>클리어 패드</t>
        </is>
      </c>
      <c r="F10650" s="5" t="inlineStr">
        <is>
          <t>화해</t>
        </is>
      </c>
      <c r="G10650" s="93" t="inlineStr">
        <is>
          <t>어성초 클리어패드 70P</t>
        </is>
      </c>
      <c r="H10650" s="93" t="n">
        <v>1</v>
      </c>
      <c r="J10650" s="93" t="n">
        <v>200801</v>
      </c>
      <c r="L10650" s="93" t="n">
        <v>22400</v>
      </c>
      <c r="M10650" s="93" t="n">
        <v>16352</v>
      </c>
      <c r="N10650" s="93" t="n">
        <v>5012</v>
      </c>
      <c r="O10650" s="148" t="n">
        <v>20363.63636363636</v>
      </c>
      <c r="P10650" s="93" t="inlineStr">
        <is>
          <t>화해클리어 패드어성초 클리어패드 70P200801</t>
        </is>
      </c>
    </row>
    <row r="10651">
      <c r="B10651" s="127" t="n">
        <v>44138</v>
      </c>
      <c r="C10651" s="93">
        <f>TEXT(B10651,"aaa")</f>
        <v/>
      </c>
      <c r="D10651" s="93" t="n"/>
      <c r="E10651" s="93" t="inlineStr">
        <is>
          <t>토너</t>
        </is>
      </c>
      <c r="F10651" s="5" t="inlineStr">
        <is>
          <t>W컨셉</t>
        </is>
      </c>
      <c r="G10651" s="93" t="inlineStr">
        <is>
          <t>250ml 2set</t>
        </is>
      </c>
      <c r="H10651" s="93" t="n">
        <v>6</v>
      </c>
      <c r="J10651" s="93" t="n">
        <v>200801</v>
      </c>
      <c r="K10651" s="93" t="n"/>
      <c r="L10651" s="93" t="n">
        <v>210000</v>
      </c>
      <c r="M10651" s="93" t="n">
        <v>151200</v>
      </c>
      <c r="N10651" s="93" t="n">
        <v>36960</v>
      </c>
      <c r="O10651" s="148" t="n">
        <v>190909.0909090909</v>
      </c>
      <c r="P10651" s="93" t="inlineStr">
        <is>
          <t>W컨셉토너250ml 2set200801</t>
        </is>
      </c>
    </row>
    <row r="10652">
      <c r="B10652" s="127" t="n">
        <v>44138</v>
      </c>
      <c r="C10652" s="93">
        <f>TEXT(B10652,"aaa")</f>
        <v/>
      </c>
      <c r="D10652" s="93" t="n"/>
      <c r="E10652" s="93" t="inlineStr">
        <is>
          <t>토너</t>
        </is>
      </c>
      <c r="F10652" s="5" t="inlineStr">
        <is>
          <t>스타일쉐어</t>
        </is>
      </c>
      <c r="G10652" s="93" t="inlineStr">
        <is>
          <t>250ml</t>
        </is>
      </c>
      <c r="H10652" s="93" t="n">
        <v>5</v>
      </c>
      <c r="J10652" s="93" t="n">
        <v>200801</v>
      </c>
      <c r="K10652" s="93" t="n"/>
      <c r="L10652" s="93" t="n">
        <v>100000</v>
      </c>
      <c r="M10652" s="93" t="n">
        <v>75000</v>
      </c>
      <c r="N10652" s="93" t="n">
        <v>15400</v>
      </c>
      <c r="O10652" s="148" t="n">
        <v>90909.0909090909</v>
      </c>
      <c r="P10652" s="93" t="inlineStr">
        <is>
          <t>스타일쉐어토너250ml200801</t>
        </is>
      </c>
    </row>
    <row r="10653">
      <c r="B10653" s="127" t="n">
        <v>44138</v>
      </c>
      <c r="C10653" s="93">
        <f>TEXT(B10653,"aaa")</f>
        <v/>
      </c>
      <c r="D10653" s="93" t="n"/>
      <c r="E10653" s="93" t="inlineStr">
        <is>
          <t>로션</t>
        </is>
      </c>
      <c r="F10653" s="5" t="inlineStr">
        <is>
          <t>아누아 CS</t>
        </is>
      </c>
      <c r="G10653" s="93" t="inlineStr">
        <is>
          <t>로션 200ml</t>
        </is>
      </c>
      <c r="H10653" s="93" t="n">
        <v>30</v>
      </c>
      <c r="J10653" s="93" t="n">
        <v>200801</v>
      </c>
      <c r="K10653" s="93" t="n"/>
      <c r="L10653" s="93" t="n">
        <v>0</v>
      </c>
      <c r="M10653" s="93" t="n">
        <v>0</v>
      </c>
      <c r="N10653" s="93" t="n">
        <v>130140</v>
      </c>
      <c r="O10653" s="148" t="n">
        <v>0</v>
      </c>
      <c r="P10653" s="93" t="inlineStr">
        <is>
          <t>아누아 CS로션로션 200ml200801</t>
        </is>
      </c>
    </row>
    <row r="10654">
      <c r="B10654" s="127" t="n">
        <v>44138</v>
      </c>
      <c r="C10654" s="93">
        <f>TEXT(B10654,"aaa")</f>
        <v/>
      </c>
      <c r="D10654" s="93" t="n"/>
      <c r="E10654" s="93" t="inlineStr">
        <is>
          <t>선크림</t>
        </is>
      </c>
      <c r="F10654" s="5" t="inlineStr">
        <is>
          <t>카페24</t>
        </is>
      </c>
      <c r="G10654" s="93" t="inlineStr">
        <is>
          <t>선크림 50ml</t>
        </is>
      </c>
      <c r="H10654" s="93" t="n">
        <v>4</v>
      </c>
      <c r="J10654" s="93" t="n">
        <v>200801</v>
      </c>
      <c r="K10654" s="93" t="n"/>
      <c r="L10654" s="93" t="n">
        <v>80000</v>
      </c>
      <c r="M10654" s="93" t="n">
        <v>75320</v>
      </c>
      <c r="N10654" s="93" t="n">
        <v>9380</v>
      </c>
      <c r="O10654" s="148" t="n">
        <v>72727.27272727272</v>
      </c>
      <c r="P10654" s="93" t="inlineStr">
        <is>
          <t>카페24선크림선크림 50ml200801</t>
        </is>
      </c>
    </row>
    <row r="10655">
      <c r="B10655" s="127" t="n">
        <v>44138</v>
      </c>
      <c r="C10655" s="93">
        <f>TEXT(B10655,"aaa")</f>
        <v/>
      </c>
      <c r="D10655" s="93" t="n"/>
      <c r="E10655" s="93" t="inlineStr">
        <is>
          <t>선크림</t>
        </is>
      </c>
      <c r="F10655" s="5" t="inlineStr">
        <is>
          <t>카페24</t>
        </is>
      </c>
      <c r="G10655" s="93" t="inlineStr">
        <is>
          <t>선크림 50ml  2set</t>
        </is>
      </c>
      <c r="H10655" s="93" t="n">
        <v>1</v>
      </c>
      <c r="J10655" s="93" t="n">
        <v>200801</v>
      </c>
      <c r="K10655" s="93" t="n"/>
      <c r="L10655" s="93" t="n">
        <v>35000</v>
      </c>
      <c r="M10655" s="93" t="n">
        <v>32952.5</v>
      </c>
      <c r="N10655" s="93" t="n">
        <v>4690</v>
      </c>
      <c r="O10655" s="148" t="n">
        <v>31818.18181818182</v>
      </c>
      <c r="P10655" s="93" t="inlineStr">
        <is>
          <t>카페24선크림선크림 50ml  2set200801</t>
        </is>
      </c>
    </row>
    <row r="10656">
      <c r="B10656" s="127" t="n">
        <v>44138</v>
      </c>
      <c r="C10656" s="93">
        <f>TEXT(B10656,"aaa")</f>
        <v/>
      </c>
      <c r="D10656" s="93" t="n"/>
      <c r="E10656" s="93" t="inlineStr">
        <is>
          <t>어성초진정패키지</t>
        </is>
      </c>
      <c r="F10656" s="5" t="inlineStr">
        <is>
          <t>카페24</t>
        </is>
      </c>
      <c r="G10656" s="93" t="inlineStr">
        <is>
          <t>어성초 진정패키지세트</t>
        </is>
      </c>
      <c r="H10656" s="93" t="n">
        <v>3</v>
      </c>
      <c r="J10656" s="93" t="n">
        <v>200801</v>
      </c>
      <c r="K10656" s="93" t="n"/>
      <c r="L10656" s="93" t="n">
        <v>297000</v>
      </c>
      <c r="M10656" s="93" t="n">
        <v>279625.5</v>
      </c>
      <c r="N10656" s="93" t="n">
        <v>45411</v>
      </c>
      <c r="O10656" s="148" t="n">
        <v>270000</v>
      </c>
      <c r="P10656" s="93" t="inlineStr">
        <is>
          <t>카페24어성초진정패키지어성초 진정패키지세트200801</t>
        </is>
      </c>
    </row>
    <row r="10657">
      <c r="B10657" s="127" t="n">
        <v>44138</v>
      </c>
      <c r="C10657" s="93">
        <f>TEXT(B10657,"aaa")</f>
        <v/>
      </c>
      <c r="D10657" s="93" t="n"/>
      <c r="E10657" s="93" t="inlineStr">
        <is>
          <t>클리어 패드</t>
        </is>
      </c>
      <c r="F10657" s="5" t="inlineStr">
        <is>
          <t>카페24</t>
        </is>
      </c>
      <c r="G10657" s="93" t="inlineStr">
        <is>
          <t>어성초 77 클리어 패드 1개-20% off</t>
        </is>
      </c>
      <c r="H10657" s="93" t="n">
        <v>20</v>
      </c>
      <c r="J10657" s="93" t="n">
        <v>200801</v>
      </c>
      <c r="K10657" s="93" t="n"/>
      <c r="L10657" s="93" t="n">
        <v>448000</v>
      </c>
      <c r="M10657" s="93" t="n">
        <v>421792</v>
      </c>
      <c r="N10657" s="93" t="n">
        <v>100240</v>
      </c>
      <c r="O10657" s="148" t="n">
        <v>407272.7272727272</v>
      </c>
      <c r="P10657" s="93" t="inlineStr">
        <is>
          <t>카페24클리어 패드어성초 77 클리어 패드 1개-20% off200801</t>
        </is>
      </c>
    </row>
    <row r="10658">
      <c r="B10658" s="127" t="n">
        <v>44138</v>
      </c>
      <c r="C10658" s="93">
        <f>TEXT(B10658,"aaa")</f>
        <v/>
      </c>
      <c r="D10658" s="93" t="n"/>
      <c r="E10658" s="93" t="inlineStr">
        <is>
          <t>클리어 패드</t>
        </is>
      </c>
      <c r="F10658" s="5" t="inlineStr">
        <is>
          <t>카페24</t>
        </is>
      </c>
      <c r="G10658" s="93" t="inlineStr">
        <is>
          <t>어성초 77 클리어 패드 2개-30% off</t>
        </is>
      </c>
      <c r="H10658" s="93" t="n">
        <v>33</v>
      </c>
      <c r="J10658" s="93" t="n">
        <v>200801</v>
      </c>
      <c r="K10658" s="93" t="n"/>
      <c r="L10658" s="93" t="n">
        <v>1293600</v>
      </c>
      <c r="M10658" s="93" t="n">
        <v>1217924.4</v>
      </c>
      <c r="N10658" s="93" t="n">
        <v>330792</v>
      </c>
      <c r="O10658" s="148" t="n">
        <v>1176000</v>
      </c>
      <c r="P10658" s="93" t="inlineStr">
        <is>
          <t>카페24클리어 패드어성초 77 클리어 패드 2개-30% off200801</t>
        </is>
      </c>
    </row>
    <row r="10659">
      <c r="B10659" s="127" t="n">
        <v>44138</v>
      </c>
      <c r="C10659" s="93">
        <f>TEXT(B10659,"aaa")</f>
        <v/>
      </c>
      <c r="D10659" s="93" t="n"/>
      <c r="E10659" s="93" t="inlineStr">
        <is>
          <t>토너+패드 세트</t>
        </is>
      </c>
      <c r="F10659" s="5" t="inlineStr">
        <is>
          <t>카페24</t>
        </is>
      </c>
      <c r="G10659" s="93" t="inlineStr">
        <is>
          <t>좁쌀 진정 세트 토너+클리어 패드-30% off</t>
        </is>
      </c>
      <c r="H10659" s="93" t="n">
        <v>15</v>
      </c>
      <c r="J10659" s="93" t="n">
        <v>200801</v>
      </c>
      <c r="K10659" s="93" t="n"/>
      <c r="L10659" s="93" t="n">
        <v>556500</v>
      </c>
      <c r="M10659" s="93" t="n">
        <v>523944.75</v>
      </c>
      <c r="N10659" s="93" t="n">
        <v>121380</v>
      </c>
      <c r="O10659" s="148" t="n">
        <v>505909.0909090909</v>
      </c>
      <c r="P10659" s="93" t="inlineStr">
        <is>
          <t>카페24토너+패드 세트좁쌀 진정 세트 토너+클리어 패드-30% off200801</t>
        </is>
      </c>
    </row>
    <row r="10660">
      <c r="B10660" s="127" t="n">
        <v>44138</v>
      </c>
      <c r="C10660" s="93">
        <f>TEXT(B10660,"aaa")</f>
        <v/>
      </c>
      <c r="D10660" s="93" t="n"/>
      <c r="E10660" s="93" t="inlineStr">
        <is>
          <t>수분 보충 세트</t>
        </is>
      </c>
      <c r="F10660" s="5" t="inlineStr">
        <is>
          <t>카페24</t>
        </is>
      </c>
      <c r="G10660" s="93" t="inlineStr">
        <is>
          <t>[20/09/28 부터] 어성초 77 토너 250ml + 어성초 70 로션 200ml -30%</t>
        </is>
      </c>
      <c r="H10660" s="93" t="n">
        <v>26</v>
      </c>
      <c r="J10660" s="93" t="n">
        <v>200801</v>
      </c>
      <c r="K10660" s="93" t="n"/>
      <c r="L10660" s="93" t="n">
        <v>964600</v>
      </c>
      <c r="M10660" s="93" t="n">
        <v>908170.9</v>
      </c>
      <c r="N10660" s="93" t="n">
        <v>192868</v>
      </c>
      <c r="O10660" s="148" t="n">
        <v>876909.0909090908</v>
      </c>
      <c r="P10660" s="93" t="inlineStr">
        <is>
          <t>카페24수분 보충 세트[20/09/28 부터] 어성초 77 토너 250ml + 어성초 70 로션 200ml -30%200801</t>
        </is>
      </c>
    </row>
    <row r="10661">
      <c r="B10661" s="127" t="n">
        <v>44138</v>
      </c>
      <c r="C10661" s="93">
        <f>TEXT(B10661,"aaa")</f>
        <v/>
      </c>
      <c r="D10661" s="93" t="n"/>
      <c r="E10661" s="93" t="inlineStr">
        <is>
          <t>로션</t>
        </is>
      </c>
      <c r="F10661" s="5" t="inlineStr">
        <is>
          <t>카페24</t>
        </is>
      </c>
      <c r="G10661" s="93" t="inlineStr">
        <is>
          <t>어성초 70 데일리 릴리프 로션 1개 -20% off</t>
        </is>
      </c>
      <c r="H10661" s="93" t="n">
        <v>12</v>
      </c>
      <c r="J10661" s="93" t="n">
        <v>200801</v>
      </c>
      <c r="K10661" s="93" t="n"/>
      <c r="L10661" s="93" t="n">
        <v>268800</v>
      </c>
      <c r="M10661" s="93" t="n">
        <v>253075.2</v>
      </c>
      <c r="N10661" s="93" t="n">
        <v>52056</v>
      </c>
      <c r="O10661" s="148" t="n">
        <v>244363.6363636364</v>
      </c>
      <c r="P10661" s="93" t="inlineStr">
        <is>
          <t>카페24로션어성초 70 데일리 릴리프 로션 1개 -20% off200801</t>
        </is>
      </c>
    </row>
    <row r="10662">
      <c r="B10662" s="127" t="n">
        <v>44138</v>
      </c>
      <c r="C10662" s="93">
        <f>TEXT(B10662,"aaa")</f>
        <v/>
      </c>
      <c r="D10662" s="93" t="n"/>
      <c r="E10662" s="93" t="inlineStr">
        <is>
          <t>머드크림마스크</t>
        </is>
      </c>
      <c r="F10662" s="5" t="inlineStr">
        <is>
          <t>카페24</t>
        </is>
      </c>
      <c r="G10662" s="93" t="inlineStr">
        <is>
          <t>머드크림마스크 100ml 2set</t>
        </is>
      </c>
      <c r="H10662" s="93" t="n">
        <v>1</v>
      </c>
      <c r="J10662" s="93" t="n">
        <v>200801</v>
      </c>
      <c r="K10662" s="93" t="n"/>
      <c r="L10662" s="93" t="n">
        <v>35000</v>
      </c>
      <c r="M10662" s="93" t="n">
        <v>32952.5</v>
      </c>
      <c r="N10662" s="93" t="n">
        <v>2884</v>
      </c>
      <c r="O10662" s="148" t="n">
        <v>31818.18181818182</v>
      </c>
      <c r="P10662" s="93" t="inlineStr">
        <is>
          <t>카페24머드크림마스크머드크림마스크 100ml 2set200801</t>
        </is>
      </c>
    </row>
    <row r="10663">
      <c r="B10663" s="127" t="n">
        <v>44138</v>
      </c>
      <c r="C10663" s="93">
        <f>TEXT(B10663,"aaa")</f>
        <v/>
      </c>
      <c r="D10663" s="93" t="n"/>
      <c r="E10663" s="93" t="inlineStr">
        <is>
          <t>마스크팩</t>
        </is>
      </c>
      <c r="F10663" s="5" t="inlineStr">
        <is>
          <t>카페24</t>
        </is>
      </c>
      <c r="G10663" s="93" t="inlineStr">
        <is>
          <t>마스크팩 1매</t>
        </is>
      </c>
      <c r="H10663" s="93" t="n">
        <v>6</v>
      </c>
      <c r="J10663" s="93" t="n">
        <v>200801</v>
      </c>
      <c r="K10663" s="93" t="n"/>
      <c r="L10663" s="93" t="n">
        <v>24000</v>
      </c>
      <c r="M10663" s="93" t="n">
        <v>22596</v>
      </c>
      <c r="N10663" s="93" t="n">
        <v>2382</v>
      </c>
      <c r="O10663" s="148" t="n">
        <v>21818.18181818182</v>
      </c>
      <c r="P10663" s="93" t="inlineStr">
        <is>
          <t>카페24마스크팩마스크팩 1매200801</t>
        </is>
      </c>
    </row>
    <row r="10664">
      <c r="B10664" s="127" t="n">
        <v>44138</v>
      </c>
      <c r="C10664" s="93">
        <f>TEXT(B10664,"aaa")</f>
        <v/>
      </c>
      <c r="D10664" s="93" t="n"/>
      <c r="E10664" s="93" t="inlineStr">
        <is>
          <t>마스크팩</t>
        </is>
      </c>
      <c r="F10664" s="5" t="inlineStr">
        <is>
          <t>카페24</t>
        </is>
      </c>
      <c r="G10664" s="93" t="inlineStr">
        <is>
          <t>마스크팩 10매</t>
        </is>
      </c>
      <c r="H10664" s="93" t="n">
        <v>1</v>
      </c>
      <c r="J10664" s="93" t="n">
        <v>200801</v>
      </c>
      <c r="K10664" s="93" t="n"/>
      <c r="L10664" s="93" t="n">
        <v>20000</v>
      </c>
      <c r="M10664" s="93" t="n">
        <v>18830</v>
      </c>
      <c r="N10664" s="93" t="n">
        <v>3970</v>
      </c>
      <c r="O10664" s="148" t="n">
        <v>18181.81818181818</v>
      </c>
      <c r="P10664" s="93" t="inlineStr">
        <is>
          <t>카페24마스크팩마스크팩 10매200801</t>
        </is>
      </c>
    </row>
    <row r="10665">
      <c r="B10665" s="127" t="n">
        <v>44138</v>
      </c>
      <c r="C10665" s="93">
        <f>TEXT(B10665,"aaa")</f>
        <v/>
      </c>
      <c r="D10665" s="93" t="n"/>
      <c r="E10665" s="93" t="inlineStr">
        <is>
          <t>토너</t>
        </is>
      </c>
      <c r="F10665" s="5" t="inlineStr">
        <is>
          <t>카페24</t>
        </is>
      </c>
      <c r="G10665" s="93" t="inlineStr">
        <is>
          <t>250ml</t>
        </is>
      </c>
      <c r="H10665" s="93" t="n">
        <v>33</v>
      </c>
      <c r="J10665" s="93" t="n">
        <v>200801</v>
      </c>
      <c r="K10665" s="93" t="n"/>
      <c r="L10665" s="93" t="n">
        <v>660000</v>
      </c>
      <c r="M10665" s="93" t="n">
        <v>621390</v>
      </c>
      <c r="N10665" s="93" t="n">
        <v>101640</v>
      </c>
      <c r="O10665" s="148" t="n">
        <v>600000</v>
      </c>
      <c r="P10665" s="93" t="inlineStr">
        <is>
          <t>카페24토너250ml200801</t>
        </is>
      </c>
    </row>
    <row r="10666">
      <c r="B10666" s="127" t="n">
        <v>44138</v>
      </c>
      <c r="C10666" s="93">
        <f>TEXT(B10666,"aaa")</f>
        <v/>
      </c>
      <c r="D10666" s="93" t="n"/>
      <c r="E10666" s="93" t="inlineStr">
        <is>
          <t>토너</t>
        </is>
      </c>
      <c r="F10666" s="5" t="inlineStr">
        <is>
          <t>카페24</t>
        </is>
      </c>
      <c r="G10666" s="93" t="inlineStr">
        <is>
          <t>250ml 2set</t>
        </is>
      </c>
      <c r="H10666" s="93" t="n">
        <v>26</v>
      </c>
      <c r="J10666" s="93" t="n">
        <v>200801</v>
      </c>
      <c r="K10666" s="93" t="n"/>
      <c r="L10666" s="93" t="n">
        <v>910000</v>
      </c>
      <c r="M10666" s="93" t="n">
        <v>856765</v>
      </c>
      <c r="N10666" s="93" t="n">
        <v>160160</v>
      </c>
      <c r="O10666" s="148" t="n">
        <v>827272.7272727272</v>
      </c>
      <c r="P10666" s="93" t="inlineStr">
        <is>
          <t>카페24토너250ml 2set200801</t>
        </is>
      </c>
    </row>
    <row r="10667">
      <c r="B10667" s="127" t="n">
        <v>44138</v>
      </c>
      <c r="C10667" s="93">
        <f>TEXT(B10667,"aaa")</f>
        <v/>
      </c>
      <c r="D10667" s="93" t="n"/>
      <c r="E10667" s="93" t="inlineStr">
        <is>
          <t>토너</t>
        </is>
      </c>
      <c r="F10667" s="5" t="inlineStr">
        <is>
          <t>카페24</t>
        </is>
      </c>
      <c r="G10667" s="93" t="inlineStr">
        <is>
          <t>500ml</t>
        </is>
      </c>
      <c r="H10667" s="93" t="n">
        <v>50</v>
      </c>
      <c r="J10667" s="93" t="n">
        <v>200801</v>
      </c>
      <c r="K10667" s="93" t="n"/>
      <c r="L10667" s="93" t="n">
        <v>1650000</v>
      </c>
      <c r="M10667" s="93" t="n">
        <v>1553475</v>
      </c>
      <c r="N10667" s="93" t="n">
        <v>216500</v>
      </c>
      <c r="O10667" s="148" t="n">
        <v>1500000</v>
      </c>
      <c r="P10667" s="93" t="inlineStr">
        <is>
          <t>카페24토너500ml200801</t>
        </is>
      </c>
    </row>
    <row r="10668">
      <c r="B10668" s="127" t="n">
        <v>44138</v>
      </c>
      <c r="C10668" s="93">
        <f>TEXT(B10668,"aaa")</f>
        <v/>
      </c>
      <c r="D10668" s="93" t="n"/>
      <c r="E10668" s="93" t="inlineStr">
        <is>
          <t>토너</t>
        </is>
      </c>
      <c r="F10668" s="5" t="inlineStr">
        <is>
          <t>카페24</t>
        </is>
      </c>
      <c r="G10668" s="93" t="inlineStr">
        <is>
          <t>스킨팩 화장솜 60P</t>
        </is>
      </c>
      <c r="H10668" s="93" t="n">
        <v>29</v>
      </c>
      <c r="J10668" s="93" t="n">
        <v>200801</v>
      </c>
      <c r="K10668" s="93" t="n"/>
      <c r="L10668" s="93" t="n">
        <v>87000</v>
      </c>
      <c r="M10668" s="93" t="n">
        <v>81910.5</v>
      </c>
      <c r="N10668" s="93" t="n">
        <v>32190</v>
      </c>
      <c r="O10668" s="148" t="n">
        <v>79090.90909090909</v>
      </c>
      <c r="P10668" s="93" t="inlineStr">
        <is>
          <t>카페24토너스킨팩 화장솜 60P200801</t>
        </is>
      </c>
    </row>
    <row r="10669">
      <c r="B10669" s="127" t="n">
        <v>44138</v>
      </c>
      <c r="C10669" s="93">
        <f>TEXT(B10669,"aaa")</f>
        <v/>
      </c>
      <c r="D10669" s="93" t="n"/>
      <c r="E10669" s="93" t="inlineStr">
        <is>
          <t>앰플</t>
        </is>
      </c>
      <c r="F10669" s="5" t="inlineStr">
        <is>
          <t>카페24</t>
        </is>
      </c>
      <c r="G10669" s="93" t="inlineStr">
        <is>
          <t>앰플 30ml</t>
        </is>
      </c>
      <c r="H10669" s="93" t="n">
        <v>25</v>
      </c>
      <c r="J10669" s="93" t="n">
        <v>200801</v>
      </c>
      <c r="K10669" s="93" t="n"/>
      <c r="L10669" s="93" t="n">
        <v>700000</v>
      </c>
      <c r="M10669" s="93" t="n">
        <v>659050</v>
      </c>
      <c r="N10669" s="93" t="n">
        <v>84925</v>
      </c>
      <c r="O10669" s="148" t="n">
        <v>636363.6363636364</v>
      </c>
      <c r="P10669" s="93" t="inlineStr">
        <is>
          <t>카페24앰플앰플 30ml200801</t>
        </is>
      </c>
    </row>
    <row r="10670">
      <c r="B10670" s="127" t="n">
        <v>44138</v>
      </c>
      <c r="C10670" s="93">
        <f>TEXT(B10670,"aaa")</f>
        <v/>
      </c>
      <c r="D10670" s="93" t="n"/>
      <c r="E10670" s="93" t="inlineStr">
        <is>
          <t>앰플</t>
        </is>
      </c>
      <c r="F10670" s="5" t="inlineStr">
        <is>
          <t>카페24</t>
        </is>
      </c>
      <c r="G10670" s="93" t="inlineStr">
        <is>
          <t>앰플 30ml  2set</t>
        </is>
      </c>
      <c r="H10670" s="93" t="n">
        <v>9</v>
      </c>
      <c r="J10670" s="93" t="n">
        <v>200801</v>
      </c>
      <c r="K10670" s="93" t="n"/>
      <c r="L10670" s="93" t="n">
        <v>432000</v>
      </c>
      <c r="M10670" s="93" t="n">
        <v>406728</v>
      </c>
      <c r="N10670" s="93" t="n">
        <v>61146</v>
      </c>
      <c r="O10670" s="148" t="n">
        <v>392727.2727272727</v>
      </c>
      <c r="P10670" s="93" t="inlineStr">
        <is>
          <t>카페24앰플앰플 30ml  2set200801</t>
        </is>
      </c>
    </row>
    <row r="10671">
      <c r="B10671" s="127" t="n">
        <v>44138</v>
      </c>
      <c r="C10671" s="93">
        <f>TEXT(B10671,"aaa")</f>
        <v/>
      </c>
      <c r="D10671" s="93" t="n"/>
      <c r="E10671" s="93" t="inlineStr">
        <is>
          <t>수딩크림</t>
        </is>
      </c>
      <c r="F10671" s="5" t="inlineStr">
        <is>
          <t>카페24</t>
        </is>
      </c>
      <c r="G10671" s="93" t="inlineStr">
        <is>
          <t>수딩크림 100ml</t>
        </is>
      </c>
      <c r="H10671" s="93" t="n">
        <v>3</v>
      </c>
      <c r="J10671" s="93" t="n">
        <v>200801</v>
      </c>
      <c r="K10671" s="93" t="n"/>
      <c r="L10671" s="93" t="n">
        <v>114000</v>
      </c>
      <c r="M10671" s="93" t="n">
        <v>107331</v>
      </c>
      <c r="N10671" s="93" t="n">
        <v>9135</v>
      </c>
      <c r="O10671" s="148" t="n">
        <v>103636.3636363636</v>
      </c>
      <c r="P10671" s="93" t="inlineStr">
        <is>
          <t>카페24수딩크림수딩크림 100ml200801</t>
        </is>
      </c>
    </row>
    <row r="10672">
      <c r="B10672" s="127" t="n">
        <v>44138</v>
      </c>
      <c r="C10672" s="93">
        <f>TEXT(B10672,"aaa")</f>
        <v/>
      </c>
      <c r="D10672" s="93" t="n"/>
      <c r="E10672" s="93" t="inlineStr">
        <is>
          <t>클렌징폼</t>
        </is>
      </c>
      <c r="F10672" s="5" t="inlineStr">
        <is>
          <t>카페24</t>
        </is>
      </c>
      <c r="G10672" s="93" t="inlineStr">
        <is>
          <t>클렌징폼 120ml</t>
        </is>
      </c>
      <c r="H10672" s="93" t="n">
        <v>7</v>
      </c>
      <c r="J10672" s="93" t="n">
        <v>200801</v>
      </c>
      <c r="K10672" s="93" t="n"/>
      <c r="L10672" s="93" t="n">
        <v>91000</v>
      </c>
      <c r="M10672" s="93" t="n">
        <v>85676.5</v>
      </c>
      <c r="N10672" s="93" t="n">
        <v>19250</v>
      </c>
      <c r="O10672" s="148" t="n">
        <v>82727.27272727272</v>
      </c>
      <c r="P10672" s="93" t="inlineStr">
        <is>
          <t>카페24클렌징폼클렌징폼 120ml200801</t>
        </is>
      </c>
    </row>
    <row r="10673">
      <c r="B10673" s="127" t="n">
        <v>44138</v>
      </c>
      <c r="C10673" s="93">
        <f>TEXT(B10673,"aaa")</f>
        <v/>
      </c>
      <c r="D10673" s="93" t="n"/>
      <c r="E10673" s="93" t="inlineStr">
        <is>
          <t>클렌징폼</t>
        </is>
      </c>
      <c r="F10673" s="5" t="inlineStr">
        <is>
          <t>카페24</t>
        </is>
      </c>
      <c r="G10673" s="93" t="inlineStr">
        <is>
          <t>클렌징폼 120ml 2set</t>
        </is>
      </c>
      <c r="H10673" s="93" t="n">
        <v>3</v>
      </c>
      <c r="J10673" s="93" t="n">
        <v>200801</v>
      </c>
      <c r="K10673" s="93" t="n"/>
      <c r="L10673" s="93" t="n">
        <v>72000</v>
      </c>
      <c r="M10673" s="93" t="n">
        <v>67788</v>
      </c>
      <c r="N10673" s="93" t="n">
        <v>7380</v>
      </c>
      <c r="O10673" s="148" t="n">
        <v>65454.54545454545</v>
      </c>
      <c r="P10673" s="93" t="inlineStr">
        <is>
          <t>카페24클렌징폼클렌징폼 120ml 2set200801</t>
        </is>
      </c>
    </row>
    <row r="10674">
      <c r="B10674" s="127" t="n">
        <v>44138</v>
      </c>
      <c r="C10674" s="93">
        <f>TEXT(B10674,"aaa")</f>
        <v/>
      </c>
      <c r="D10674" s="93" t="n"/>
      <c r="E10674" s="93" t="inlineStr">
        <is>
          <t>바디워시</t>
        </is>
      </c>
      <c r="F10674" s="5" t="inlineStr">
        <is>
          <t>카페24</t>
        </is>
      </c>
      <c r="G10674" s="93" t="inlineStr">
        <is>
          <t>바디워시 1개 -30% off</t>
        </is>
      </c>
      <c r="H10674" s="93" t="n">
        <v>1</v>
      </c>
      <c r="J10674" s="93" t="n">
        <v>200801</v>
      </c>
      <c r="K10674" s="93" t="n"/>
      <c r="L10674" s="93" t="n">
        <v>18200</v>
      </c>
      <c r="M10674" s="93" t="n">
        <v>17135.3</v>
      </c>
      <c r="N10674" s="93" t="n">
        <v>4085</v>
      </c>
      <c r="O10674" s="148" t="n">
        <v>16545.45454545454</v>
      </c>
      <c r="P10674" s="93" t="inlineStr">
        <is>
          <t>카페24바디워시바디워시 1개 -30% off200801</t>
        </is>
      </c>
    </row>
    <row r="10675">
      <c r="B10675" s="127" t="n">
        <v>44138</v>
      </c>
      <c r="C10675" s="93">
        <f>TEXT(B10675,"aaa")</f>
        <v/>
      </c>
      <c r="D10675" s="93" t="n"/>
      <c r="E10675" s="93" t="inlineStr">
        <is>
          <t>바디워시</t>
        </is>
      </c>
      <c r="F10675" s="5" t="inlineStr">
        <is>
          <t>카페24</t>
        </is>
      </c>
      <c r="G10675" s="93" t="inlineStr">
        <is>
          <t>바디워시 2개 -35% off (무료배송)</t>
        </is>
      </c>
      <c r="H10675" s="93" t="n">
        <v>1</v>
      </c>
      <c r="J10675" s="93" t="n">
        <v>200801</v>
      </c>
      <c r="K10675" s="93" t="n"/>
      <c r="L10675" s="93" t="n">
        <v>33800</v>
      </c>
      <c r="M10675" s="93" t="n">
        <v>31822.7</v>
      </c>
      <c r="N10675" s="93" t="n">
        <v>8170</v>
      </c>
      <c r="O10675" s="148" t="n">
        <v>30727.27272727272</v>
      </c>
      <c r="P10675" s="93" t="inlineStr">
        <is>
          <t>카페24바디워시바디워시 2개 -35% off (무료배송)200801</t>
        </is>
      </c>
    </row>
    <row r="10676">
      <c r="B10676" s="127" t="n">
        <v>44138</v>
      </c>
      <c r="C10676" s="93">
        <f>TEXT(B10676,"aaa")</f>
        <v/>
      </c>
      <c r="D10676" s="93" t="n"/>
      <c r="E10676" s="93" t="inlineStr">
        <is>
          <t>토너</t>
        </is>
      </c>
      <c r="F10676" s="5" t="inlineStr">
        <is>
          <t>화해</t>
        </is>
      </c>
      <c r="G10676" s="93" t="inlineStr">
        <is>
          <t>250ml</t>
        </is>
      </c>
      <c r="H10676" s="93" t="n">
        <v>1</v>
      </c>
      <c r="J10676" s="93" t="n">
        <v>200801</v>
      </c>
      <c r="K10676" s="93" t="n"/>
      <c r="L10676" s="93" t="n">
        <v>20000</v>
      </c>
      <c r="M10676" s="93" t="n">
        <v>14400</v>
      </c>
      <c r="N10676" s="93" t="n">
        <v>3080</v>
      </c>
      <c r="O10676" s="148" t="n">
        <v>18181.81818181818</v>
      </c>
      <c r="P10676" s="93" t="inlineStr">
        <is>
          <t>화해토너250ml200801</t>
        </is>
      </c>
    </row>
    <row r="10677">
      <c r="B10677" s="127" t="n">
        <v>44138</v>
      </c>
      <c r="C10677" s="93">
        <f>TEXT(B10677,"aaa")</f>
        <v/>
      </c>
      <c r="D10677" s="93" t="n"/>
      <c r="E10677" s="93" t="inlineStr">
        <is>
          <t>클렌징폼</t>
        </is>
      </c>
      <c r="F10677" s="5" t="inlineStr">
        <is>
          <t>굿닥</t>
        </is>
      </c>
      <c r="G10677" s="93" t="inlineStr">
        <is>
          <t>클렌징폼 120ml</t>
        </is>
      </c>
      <c r="H10677" s="93" t="n">
        <v>1</v>
      </c>
      <c r="J10677" s="93" t="n">
        <v>200801</v>
      </c>
      <c r="K10677" s="93" t="n"/>
      <c r="L10677" s="93" t="n">
        <v>16000</v>
      </c>
      <c r="M10677" s="93" t="n">
        <v>11200</v>
      </c>
      <c r="N10677" s="93" t="n">
        <v>2750</v>
      </c>
      <c r="O10677" s="148" t="n">
        <v>14545.45454545454</v>
      </c>
      <c r="P10677" s="93" t="inlineStr">
        <is>
          <t>굿닥클렌징폼클렌징폼 120ml200801</t>
        </is>
      </c>
    </row>
    <row r="10678">
      <c r="B10678" s="127" t="n">
        <v>44139</v>
      </c>
      <c r="C10678" s="93">
        <f>TEXT(B10678,"aaa")</f>
        <v/>
      </c>
      <c r="D10678" s="93" t="n"/>
      <c r="E10678" s="93" t="inlineStr">
        <is>
          <t>토너</t>
        </is>
      </c>
      <c r="F10678" s="5" t="inlineStr">
        <is>
          <t>W컨셉</t>
        </is>
      </c>
      <c r="G10678" s="93" t="inlineStr">
        <is>
          <t>250ml</t>
        </is>
      </c>
      <c r="H10678" s="93" t="n">
        <v>1</v>
      </c>
      <c r="J10678" s="93" t="n">
        <v>200801</v>
      </c>
      <c r="K10678" s="93" t="n"/>
      <c r="L10678" s="93" t="n">
        <v>20000</v>
      </c>
      <c r="M10678" s="93" t="n">
        <v>14400</v>
      </c>
      <c r="N10678" s="93" t="n">
        <v>3080</v>
      </c>
      <c r="O10678" s="148" t="n">
        <v>18181.81818181818</v>
      </c>
      <c r="P10678" s="93" t="inlineStr">
        <is>
          <t>W컨셉토너250ml200801</t>
        </is>
      </c>
    </row>
    <row r="10679">
      <c r="B10679" s="127" t="n">
        <v>44139</v>
      </c>
      <c r="C10679" s="93">
        <f>TEXT(B10679,"aaa")</f>
        <v/>
      </c>
      <c r="D10679" s="93" t="n"/>
      <c r="E10679" s="93" t="inlineStr">
        <is>
          <t>토너</t>
        </is>
      </c>
      <c r="F10679" s="5" t="inlineStr">
        <is>
          <t>W컨셉</t>
        </is>
      </c>
      <c r="G10679" s="93" t="inlineStr">
        <is>
          <t>250ml 2set</t>
        </is>
      </c>
      <c r="H10679" s="93" t="n">
        <v>5</v>
      </c>
      <c r="J10679" s="93" t="n">
        <v>200801</v>
      </c>
      <c r="K10679" s="93" t="n"/>
      <c r="L10679" s="93" t="n">
        <v>175000</v>
      </c>
      <c r="M10679" s="93" t="n">
        <v>126000</v>
      </c>
      <c r="N10679" s="93" t="n">
        <v>30800</v>
      </c>
      <c r="O10679" s="148" t="n">
        <v>159090.9090909091</v>
      </c>
      <c r="P10679" s="93" t="inlineStr">
        <is>
          <t>W컨셉토너250ml 2set200801</t>
        </is>
      </c>
    </row>
    <row r="10680">
      <c r="B10680" s="127" t="n">
        <v>44139</v>
      </c>
      <c r="C10680" s="93">
        <f>TEXT(B10680,"aaa")</f>
        <v/>
      </c>
      <c r="D10680" s="93" t="n"/>
      <c r="E10680" s="93" t="inlineStr">
        <is>
          <t>토너</t>
        </is>
      </c>
      <c r="F10680" s="5" t="inlineStr">
        <is>
          <t>스타일쉐어</t>
        </is>
      </c>
      <c r="G10680" s="93" t="inlineStr">
        <is>
          <t>250ml</t>
        </is>
      </c>
      <c r="H10680" s="93" t="n">
        <v>1</v>
      </c>
      <c r="J10680" s="93" t="n">
        <v>200801</v>
      </c>
      <c r="K10680" s="93" t="n"/>
      <c r="L10680" s="93" t="n">
        <v>20000</v>
      </c>
      <c r="M10680" s="93" t="n">
        <v>15000</v>
      </c>
      <c r="N10680" s="93" t="n">
        <v>3080</v>
      </c>
      <c r="O10680" s="148" t="n">
        <v>18181.81818181818</v>
      </c>
      <c r="P10680" s="93" t="inlineStr">
        <is>
          <t>스타일쉐어토너250ml200801</t>
        </is>
      </c>
    </row>
    <row r="10681">
      <c r="B10681" s="127" t="n">
        <v>44139</v>
      </c>
      <c r="C10681" s="93">
        <f>TEXT(B10681,"aaa")</f>
        <v/>
      </c>
      <c r="D10681" s="93" t="n"/>
      <c r="E10681" s="93" t="inlineStr">
        <is>
          <t>로션</t>
        </is>
      </c>
      <c r="F10681" s="5" t="inlineStr">
        <is>
          <t>아누아 CS</t>
        </is>
      </c>
      <c r="G10681" s="93" t="inlineStr">
        <is>
          <t>로션 200ml</t>
        </is>
      </c>
      <c r="H10681" s="93" t="n">
        <v>1</v>
      </c>
      <c r="J10681" s="93" t="n">
        <v>200801</v>
      </c>
      <c r="K10681" s="93" t="n"/>
      <c r="L10681" s="93" t="n">
        <v>0</v>
      </c>
      <c r="M10681" s="93" t="n">
        <v>0</v>
      </c>
      <c r="N10681" s="93" t="n">
        <v>4338</v>
      </c>
      <c r="O10681" s="148" t="n">
        <v>0</v>
      </c>
      <c r="P10681" s="93" t="inlineStr">
        <is>
          <t>아누아 CS로션로션 200ml200801</t>
        </is>
      </c>
    </row>
    <row r="10682">
      <c r="B10682" s="127" t="n">
        <v>44139</v>
      </c>
      <c r="C10682" s="93">
        <f>TEXT(B10682,"aaa")</f>
        <v/>
      </c>
      <c r="D10682" s="93" t="n"/>
      <c r="E10682" s="93" t="inlineStr">
        <is>
          <t>클리어 패드</t>
        </is>
      </c>
      <c r="F10682" s="5" t="inlineStr">
        <is>
          <t>아누아 CS</t>
        </is>
      </c>
      <c r="G10682" s="93" t="inlineStr">
        <is>
          <t>어성초 클리어패드 70P</t>
        </is>
      </c>
      <c r="H10682" s="93" t="n">
        <v>1</v>
      </c>
      <c r="J10682" s="93" t="n">
        <v>200801</v>
      </c>
      <c r="K10682" s="93" t="n"/>
      <c r="L10682" s="93" t="n">
        <v>0</v>
      </c>
      <c r="M10682" s="93" t="n">
        <v>0</v>
      </c>
      <c r="N10682" s="93" t="n">
        <v>5012</v>
      </c>
      <c r="O10682" s="148" t="n">
        <v>0</v>
      </c>
      <c r="P10682" s="93" t="inlineStr">
        <is>
          <t>아누아 CS클리어 패드어성초 클리어패드 70P200801</t>
        </is>
      </c>
    </row>
    <row r="10683">
      <c r="B10683" s="127" t="n">
        <v>44139</v>
      </c>
      <c r="C10683" s="93">
        <f>TEXT(B10683,"aaa")</f>
        <v/>
      </c>
      <c r="D10683" s="93" t="n"/>
      <c r="E10683" s="93" t="inlineStr">
        <is>
          <t>바디워시</t>
        </is>
      </c>
      <c r="F10683" s="5" t="inlineStr">
        <is>
          <t>아누아 CS</t>
        </is>
      </c>
      <c r="G10683" s="93" t="inlineStr">
        <is>
          <t>바디워시 500ml</t>
        </is>
      </c>
      <c r="H10683" s="93" t="n">
        <v>1</v>
      </c>
      <c r="J10683" s="93" t="n">
        <v>200801</v>
      </c>
      <c r="K10683" s="93" t="n"/>
      <c r="L10683" s="93" t="n">
        <v>0</v>
      </c>
      <c r="M10683" s="93" t="n">
        <v>0</v>
      </c>
      <c r="N10683" s="93" t="n">
        <v>4085</v>
      </c>
      <c r="O10683" s="148" t="n">
        <v>0</v>
      </c>
      <c r="P10683" s="93" t="inlineStr">
        <is>
          <t>아누아 CS바디워시바디워시 500ml200801</t>
        </is>
      </c>
    </row>
    <row r="10684">
      <c r="B10684" s="127" t="n">
        <v>44139</v>
      </c>
      <c r="C10684" s="93">
        <f>TEXT(B10684,"aaa")</f>
        <v/>
      </c>
      <c r="D10684" s="93" t="n"/>
      <c r="E10684" s="93" t="inlineStr">
        <is>
          <t>토너</t>
        </is>
      </c>
      <c r="F10684" s="5" t="inlineStr">
        <is>
          <t>아누아 CS</t>
        </is>
      </c>
      <c r="G10684" s="93" t="inlineStr">
        <is>
          <t>250ml</t>
        </is>
      </c>
      <c r="H10684" s="93" t="n">
        <v>11</v>
      </c>
      <c r="J10684" s="93" t="n">
        <v>200801</v>
      </c>
      <c r="K10684" s="93" t="n"/>
      <c r="L10684" s="93" t="n">
        <v>0</v>
      </c>
      <c r="M10684" s="93" t="n">
        <v>0</v>
      </c>
      <c r="N10684" s="93" t="n">
        <v>33880</v>
      </c>
      <c r="O10684" s="148" t="n">
        <v>0</v>
      </c>
      <c r="P10684" s="93" t="inlineStr">
        <is>
          <t>아누아 CS토너250ml200801</t>
        </is>
      </c>
    </row>
    <row r="10685">
      <c r="B10685" s="127" t="n">
        <v>44139</v>
      </c>
      <c r="C10685" s="93">
        <f>TEXT(B10685,"aaa")</f>
        <v/>
      </c>
      <c r="D10685" s="93" t="n"/>
      <c r="E10685" s="93" t="inlineStr">
        <is>
          <t>화장솜</t>
        </is>
      </c>
      <c r="F10685" s="5" t="inlineStr">
        <is>
          <t>아누아 CS</t>
        </is>
      </c>
      <c r="G10685" s="93" t="inlineStr">
        <is>
          <t>스킨팩 화장솜 60P</t>
        </is>
      </c>
      <c r="H10685" s="93" t="n">
        <v>1</v>
      </c>
      <c r="J10685" s="93" t="n">
        <v>200801</v>
      </c>
      <c r="K10685" s="93" t="n"/>
      <c r="L10685" s="93" t="n">
        <v>0</v>
      </c>
      <c r="M10685" s="93" t="n">
        <v>0</v>
      </c>
      <c r="N10685" s="93" t="n">
        <v>1110</v>
      </c>
      <c r="O10685" s="148" t="n">
        <v>0</v>
      </c>
      <c r="P10685" s="93" t="inlineStr">
        <is>
          <t>아누아 CS화장솜스킨팩 화장솜 60P200801</t>
        </is>
      </c>
    </row>
    <row r="10686">
      <c r="B10686" s="127" t="n">
        <v>44139</v>
      </c>
      <c r="C10686" s="93">
        <f>TEXT(B10686,"aaa")</f>
        <v/>
      </c>
      <c r="D10686" s="93" t="n"/>
      <c r="E10686" s="93" t="inlineStr">
        <is>
          <t>앰플</t>
        </is>
      </c>
      <c r="F10686" s="5" t="inlineStr">
        <is>
          <t>아누아 CS</t>
        </is>
      </c>
      <c r="G10686" s="93" t="inlineStr">
        <is>
          <t>앰플 30ml</t>
        </is>
      </c>
      <c r="H10686" s="93" t="n">
        <v>1</v>
      </c>
      <c r="J10686" s="93" t="n">
        <v>200801</v>
      </c>
      <c r="K10686" s="93" t="n"/>
      <c r="L10686" s="93" t="n">
        <v>0</v>
      </c>
      <c r="M10686" s="93" t="n">
        <v>0</v>
      </c>
      <c r="N10686" s="93" t="n">
        <v>3397</v>
      </c>
      <c r="O10686" s="148" t="n">
        <v>0</v>
      </c>
      <c r="P10686" s="93" t="inlineStr">
        <is>
          <t>아누아 CS앰플앰플 30ml200801</t>
        </is>
      </c>
    </row>
    <row r="10687">
      <c r="B10687" s="127" t="n">
        <v>44139</v>
      </c>
      <c r="C10687" s="93">
        <f>TEXT(B10687,"aaa")</f>
        <v/>
      </c>
      <c r="D10687" s="93" t="n"/>
      <c r="E10687" s="93" t="inlineStr">
        <is>
          <t>마스크팩</t>
        </is>
      </c>
      <c r="F10687" s="5" t="inlineStr">
        <is>
          <t>아누아 CS</t>
        </is>
      </c>
      <c r="G10687" s="93" t="inlineStr">
        <is>
          <t>마스크팩 10매</t>
        </is>
      </c>
      <c r="H10687" s="93" t="n">
        <v>1</v>
      </c>
      <c r="J10687" s="93" t="n">
        <v>200801</v>
      </c>
      <c r="K10687" s="93" t="n"/>
      <c r="L10687" s="93" t="n">
        <v>0</v>
      </c>
      <c r="M10687" s="93" t="n">
        <v>0</v>
      </c>
      <c r="N10687" s="93" t="n">
        <v>3970</v>
      </c>
      <c r="O10687" s="148" t="n">
        <v>0</v>
      </c>
      <c r="P10687" s="93" t="inlineStr">
        <is>
          <t>아누아 CS마스크팩마스크팩 10매200801</t>
        </is>
      </c>
    </row>
    <row r="10688">
      <c r="B10688" s="127" t="n">
        <v>44139</v>
      </c>
      <c r="C10688" s="93">
        <f>TEXT(B10688,"aaa")</f>
        <v/>
      </c>
      <c r="D10688" s="93" t="n"/>
      <c r="E10688" s="93" t="inlineStr">
        <is>
          <t>선크림</t>
        </is>
      </c>
      <c r="F10688" s="5" t="inlineStr">
        <is>
          <t>아누아 CS</t>
        </is>
      </c>
      <c r="G10688" s="93" t="inlineStr">
        <is>
          <t>선크림 50ml</t>
        </is>
      </c>
      <c r="H10688" s="93" t="n">
        <v>1</v>
      </c>
      <c r="J10688" s="93" t="n">
        <v>200801</v>
      </c>
      <c r="K10688" s="93" t="n"/>
      <c r="L10688" s="93" t="n">
        <v>0</v>
      </c>
      <c r="M10688" s="93" t="n">
        <v>0</v>
      </c>
      <c r="N10688" s="93" t="n">
        <v>2345</v>
      </c>
      <c r="O10688" s="148" t="n">
        <v>0</v>
      </c>
      <c r="P10688" s="93" t="inlineStr">
        <is>
          <t>아누아 CS선크림선크림 50ml200801</t>
        </is>
      </c>
    </row>
    <row r="10689">
      <c r="B10689" s="127" t="n">
        <v>44139</v>
      </c>
      <c r="C10689" s="93">
        <f>TEXT(B10689,"aaa")</f>
        <v/>
      </c>
      <c r="D10689" s="93" t="n"/>
      <c r="E10689" s="93" t="inlineStr">
        <is>
          <t>수딩크림</t>
        </is>
      </c>
      <c r="F10689" s="5" t="inlineStr">
        <is>
          <t>아누아 CS</t>
        </is>
      </c>
      <c r="G10689" s="93" t="inlineStr">
        <is>
          <t>수딩크림 100ml</t>
        </is>
      </c>
      <c r="H10689" s="93" t="n">
        <v>1</v>
      </c>
      <c r="J10689" s="93" t="n">
        <v>200801</v>
      </c>
      <c r="K10689" s="93" t="n"/>
      <c r="L10689" s="93" t="n">
        <v>0</v>
      </c>
      <c r="M10689" s="93" t="n">
        <v>0</v>
      </c>
      <c r="N10689" s="93" t="n">
        <v>3045</v>
      </c>
      <c r="O10689" s="148" t="n">
        <v>0</v>
      </c>
      <c r="P10689" s="93" t="inlineStr">
        <is>
          <t>아누아 CS수딩크림수딩크림 100ml200801</t>
        </is>
      </c>
    </row>
    <row r="10690">
      <c r="B10690" s="127" t="n">
        <v>44139</v>
      </c>
      <c r="C10690" s="93">
        <f>TEXT(B10690,"aaa")</f>
        <v/>
      </c>
      <c r="D10690" s="93" t="n"/>
      <c r="E10690" s="93" t="inlineStr">
        <is>
          <t>클렌징폼</t>
        </is>
      </c>
      <c r="F10690" s="5" t="inlineStr">
        <is>
          <t>아누아 CS</t>
        </is>
      </c>
      <c r="G10690" s="93" t="inlineStr">
        <is>
          <t>클렌징폼 120ml</t>
        </is>
      </c>
      <c r="H10690" s="93" t="n">
        <v>1</v>
      </c>
      <c r="J10690" s="93" t="n">
        <v>200801</v>
      </c>
      <c r="K10690" s="93" t="n"/>
      <c r="L10690" s="93" t="n">
        <v>0</v>
      </c>
      <c r="M10690" s="93" t="n">
        <v>0</v>
      </c>
      <c r="N10690" s="93" t="n">
        <v>2750</v>
      </c>
      <c r="O10690" s="148" t="n">
        <v>0</v>
      </c>
      <c r="P10690" s="93" t="inlineStr">
        <is>
          <t>아누아 CS클렌징폼클렌징폼 120ml200801</t>
        </is>
      </c>
    </row>
    <row r="10691">
      <c r="B10691" s="127" t="n">
        <v>44139</v>
      </c>
      <c r="C10691" s="93">
        <f>TEXT(B10691,"aaa")</f>
        <v/>
      </c>
      <c r="D10691" s="93" t="n"/>
      <c r="E10691" s="93" t="inlineStr">
        <is>
          <t>머드크림마스크</t>
        </is>
      </c>
      <c r="F10691" s="5" t="inlineStr">
        <is>
          <t>아누아 CS</t>
        </is>
      </c>
      <c r="G10691" s="93" t="inlineStr">
        <is>
          <t>머드크림마스크 100ml</t>
        </is>
      </c>
      <c r="H10691" s="93" t="n">
        <v>1</v>
      </c>
      <c r="J10691" s="93" t="n">
        <v>200801</v>
      </c>
      <c r="K10691" s="93" t="n"/>
      <c r="L10691" s="93" t="n">
        <v>0</v>
      </c>
      <c r="M10691" s="93" t="n">
        <v>0</v>
      </c>
      <c r="N10691" s="93" t="n">
        <v>1442</v>
      </c>
      <c r="O10691" s="148" t="n">
        <v>0</v>
      </c>
      <c r="P10691" s="93" t="inlineStr">
        <is>
          <t>아누아 CS머드크림마스크머드크림마스크 100ml200801</t>
        </is>
      </c>
    </row>
    <row r="10692">
      <c r="B10692" s="127" t="n">
        <v>44139</v>
      </c>
      <c r="C10692" s="93">
        <f>TEXT(B10692,"aaa")</f>
        <v/>
      </c>
      <c r="D10692" s="93" t="n"/>
      <c r="E10692" s="93" t="inlineStr">
        <is>
          <t>선크림</t>
        </is>
      </c>
      <c r="F10692" s="5" t="inlineStr">
        <is>
          <t>카페24</t>
        </is>
      </c>
      <c r="G10692" s="93" t="inlineStr">
        <is>
          <t>선크림 50ml</t>
        </is>
      </c>
      <c r="H10692" s="93" t="n">
        <v>2</v>
      </c>
      <c r="J10692" s="93" t="n">
        <v>200801</v>
      </c>
      <c r="K10692" s="93" t="n"/>
      <c r="L10692" s="93" t="n">
        <v>40000</v>
      </c>
      <c r="M10692" s="93" t="n">
        <v>37660</v>
      </c>
      <c r="N10692" s="93" t="n">
        <v>4690</v>
      </c>
      <c r="O10692" s="148" t="n">
        <v>36363.63636363636</v>
      </c>
      <c r="P10692" s="93" t="inlineStr">
        <is>
          <t>카페24선크림선크림 50ml200801</t>
        </is>
      </c>
    </row>
    <row r="10693">
      <c r="B10693" s="127" t="n">
        <v>44139</v>
      </c>
      <c r="C10693" s="93">
        <f>TEXT(B10693,"aaa")</f>
        <v/>
      </c>
      <c r="D10693" s="93" t="n"/>
      <c r="E10693" s="93" t="inlineStr">
        <is>
          <t>어성초진정패키지</t>
        </is>
      </c>
      <c r="F10693" s="5" t="inlineStr">
        <is>
          <t>카페24</t>
        </is>
      </c>
      <c r="G10693" s="93" t="inlineStr">
        <is>
          <t>어성초 진정패키지세트</t>
        </is>
      </c>
      <c r="H10693" s="93" t="n">
        <v>1</v>
      </c>
      <c r="J10693" s="93" t="n">
        <v>200801</v>
      </c>
      <c r="K10693" s="93" t="n"/>
      <c r="L10693" s="93" t="n">
        <v>99000</v>
      </c>
      <c r="M10693" s="93" t="n">
        <v>93208.5</v>
      </c>
      <c r="N10693" s="93" t="n">
        <v>15137</v>
      </c>
      <c r="O10693" s="148" t="n">
        <v>90000</v>
      </c>
      <c r="P10693" s="93" t="inlineStr">
        <is>
          <t>카페24어성초진정패키지어성초 진정패키지세트200801</t>
        </is>
      </c>
    </row>
    <row r="10694">
      <c r="B10694" s="127" t="n">
        <v>44139</v>
      </c>
      <c r="C10694" s="93">
        <f>TEXT(B10694,"aaa")</f>
        <v/>
      </c>
      <c r="D10694" s="93" t="n"/>
      <c r="E10694" s="93" t="inlineStr">
        <is>
          <t>클리어 패드</t>
        </is>
      </c>
      <c r="F10694" s="5" t="inlineStr">
        <is>
          <t>카페24</t>
        </is>
      </c>
      <c r="G10694" s="93" t="inlineStr">
        <is>
          <t>어성초 77 클리어 패드 1개-20% off</t>
        </is>
      </c>
      <c r="H10694" s="93" t="n">
        <v>24</v>
      </c>
      <c r="J10694" s="93" t="n">
        <v>200801</v>
      </c>
      <c r="K10694" s="93" t="n"/>
      <c r="L10694" s="93" t="n">
        <v>537600</v>
      </c>
      <c r="M10694" s="93" t="n">
        <v>506150.4</v>
      </c>
      <c r="N10694" s="93" t="n">
        <v>120288</v>
      </c>
      <c r="O10694" s="148" t="n">
        <v>488727.2727272727</v>
      </c>
      <c r="P10694" s="93" t="inlineStr">
        <is>
          <t>카페24클리어 패드어성초 77 클리어 패드 1개-20% off200801</t>
        </is>
      </c>
    </row>
    <row r="10695">
      <c r="B10695" s="127" t="n">
        <v>44139</v>
      </c>
      <c r="C10695" s="93">
        <f>TEXT(B10695,"aaa")</f>
        <v/>
      </c>
      <c r="D10695" s="93" t="n"/>
      <c r="E10695" s="93" t="inlineStr">
        <is>
          <t>클리어 패드</t>
        </is>
      </c>
      <c r="F10695" s="5" t="inlineStr">
        <is>
          <t>카페24</t>
        </is>
      </c>
      <c r="G10695" s="93" t="inlineStr">
        <is>
          <t>어성초 77 클리어 패드 2개-30% off</t>
        </is>
      </c>
      <c r="H10695" s="93" t="n">
        <v>33</v>
      </c>
      <c r="J10695" s="93" t="n">
        <v>200801</v>
      </c>
      <c r="K10695" s="93" t="n"/>
      <c r="L10695" s="93" t="n">
        <v>1293600</v>
      </c>
      <c r="M10695" s="93" t="n">
        <v>1217924.4</v>
      </c>
      <c r="N10695" s="93" t="n">
        <v>330792</v>
      </c>
      <c r="O10695" s="148" t="n">
        <v>1176000</v>
      </c>
      <c r="P10695" s="93" t="inlineStr">
        <is>
          <t>카페24클리어 패드어성초 77 클리어 패드 2개-30% off200801</t>
        </is>
      </c>
    </row>
    <row r="10696">
      <c r="B10696" s="127" t="n">
        <v>44139</v>
      </c>
      <c r="C10696" s="93">
        <f>TEXT(B10696,"aaa")</f>
        <v/>
      </c>
      <c r="D10696" s="93" t="n"/>
      <c r="E10696" s="93" t="inlineStr">
        <is>
          <t>토너+패드 세트</t>
        </is>
      </c>
      <c r="F10696" s="5" t="inlineStr">
        <is>
          <t>카페24</t>
        </is>
      </c>
      <c r="G10696" s="93" t="inlineStr">
        <is>
          <t>좁쌀 진정 세트 토너+클리어 패드-30% off</t>
        </is>
      </c>
      <c r="H10696" s="93" t="n">
        <v>19</v>
      </c>
      <c r="J10696" s="93" t="n">
        <v>200801</v>
      </c>
      <c r="K10696" s="93" t="n"/>
      <c r="L10696" s="93" t="n">
        <v>704900</v>
      </c>
      <c r="M10696" s="93" t="n">
        <v>663663.35</v>
      </c>
      <c r="N10696" s="93" t="n">
        <v>153748</v>
      </c>
      <c r="O10696" s="148" t="n">
        <v>640818.1818181818</v>
      </c>
      <c r="P10696" s="93" t="inlineStr">
        <is>
          <t>카페24토너+패드 세트좁쌀 진정 세트 토너+클리어 패드-30% off200801</t>
        </is>
      </c>
    </row>
    <row r="10697">
      <c r="B10697" s="127" t="n">
        <v>44139</v>
      </c>
      <c r="C10697" s="93">
        <f>TEXT(B10697,"aaa")</f>
        <v/>
      </c>
      <c r="D10697" s="93" t="n"/>
      <c r="E10697" s="93" t="inlineStr">
        <is>
          <t>수분 보충 세트</t>
        </is>
      </c>
      <c r="F10697" s="5" t="inlineStr">
        <is>
          <t>카페24</t>
        </is>
      </c>
      <c r="G10697" s="93" t="inlineStr">
        <is>
          <t>[20/09/28 부터] 어성초 77 토너 250ml + 어성초 70 로션 200ml -30%</t>
        </is>
      </c>
      <c r="H10697" s="93" t="n">
        <v>22</v>
      </c>
      <c r="J10697" s="93" t="n">
        <v>200801</v>
      </c>
      <c r="K10697" s="93" t="n"/>
      <c r="L10697" s="93" t="n">
        <v>816200</v>
      </c>
      <c r="M10697" s="93" t="n">
        <v>768452.3</v>
      </c>
      <c r="N10697" s="93" t="n">
        <v>163196</v>
      </c>
      <c r="O10697" s="148" t="n">
        <v>741999.9999999999</v>
      </c>
      <c r="P10697" s="93" t="inlineStr">
        <is>
          <t>카페24수분 보충 세트[20/09/28 부터] 어성초 77 토너 250ml + 어성초 70 로션 200ml -30%200801</t>
        </is>
      </c>
    </row>
    <row r="10698">
      <c r="B10698" s="127" t="n">
        <v>44139</v>
      </c>
      <c r="C10698" s="93">
        <f>TEXT(B10698,"aaa")</f>
        <v/>
      </c>
      <c r="D10698" s="93" t="n"/>
      <c r="E10698" s="93" t="inlineStr">
        <is>
          <t>로션</t>
        </is>
      </c>
      <c r="F10698" s="5" t="inlineStr">
        <is>
          <t>카페24</t>
        </is>
      </c>
      <c r="G10698" s="93" t="inlineStr">
        <is>
          <t>어성초 70 데일리 릴리프 로션 1개 -20% off</t>
        </is>
      </c>
      <c r="H10698" s="93" t="n">
        <v>8</v>
      </c>
      <c r="J10698" s="93" t="n">
        <v>200801</v>
      </c>
      <c r="K10698" s="93" t="n"/>
      <c r="L10698" s="93" t="n">
        <v>179200</v>
      </c>
      <c r="M10698" s="93" t="n">
        <v>168716.8</v>
      </c>
      <c r="N10698" s="93" t="n">
        <v>34704</v>
      </c>
      <c r="O10698" s="148" t="n">
        <v>162909.0909090909</v>
      </c>
      <c r="P10698" s="93" t="inlineStr">
        <is>
          <t>카페24로션어성초 70 데일리 릴리프 로션 1개 -20% off200801</t>
        </is>
      </c>
    </row>
    <row r="10699">
      <c r="B10699" s="127" t="n">
        <v>44139</v>
      </c>
      <c r="C10699" s="93">
        <f>TEXT(B10699,"aaa")</f>
        <v/>
      </c>
      <c r="D10699" s="93" t="n"/>
      <c r="E10699" s="93" t="inlineStr">
        <is>
          <t>로션</t>
        </is>
      </c>
      <c r="F10699" s="5" t="inlineStr">
        <is>
          <t>카페24</t>
        </is>
      </c>
      <c r="G10699" s="93" t="inlineStr">
        <is>
          <t>어성초 70 데일리 릴리프 로션 2개 -30% off</t>
        </is>
      </c>
      <c r="H10699" s="93" t="n">
        <v>1</v>
      </c>
      <c r="J10699" s="93" t="n">
        <v>200801</v>
      </c>
      <c r="K10699" s="93" t="n"/>
      <c r="L10699" s="93" t="n">
        <v>39200</v>
      </c>
      <c r="M10699" s="93" t="n">
        <v>36906.8</v>
      </c>
      <c r="N10699" s="93" t="n">
        <v>8676</v>
      </c>
      <c r="O10699" s="148" t="n">
        <v>35636.36363636363</v>
      </c>
      <c r="P10699" s="93" t="inlineStr">
        <is>
          <t>카페24로션어성초 70 데일리 릴리프 로션 2개 -30% off200801</t>
        </is>
      </c>
    </row>
    <row r="10700">
      <c r="B10700" s="127" t="n">
        <v>44139</v>
      </c>
      <c r="C10700" s="93">
        <f>TEXT(B10700,"aaa")</f>
        <v/>
      </c>
      <c r="D10700" s="93" t="n"/>
      <c r="E10700" s="93" t="inlineStr">
        <is>
          <t>머드크림마스크</t>
        </is>
      </c>
      <c r="F10700" s="5" t="inlineStr">
        <is>
          <t>카페24</t>
        </is>
      </c>
      <c r="G10700" s="93" t="inlineStr">
        <is>
          <t>머드크림마스크 100ml</t>
        </is>
      </c>
      <c r="H10700" s="93" t="n">
        <v>6</v>
      </c>
      <c r="J10700" s="93" t="n">
        <v>200801</v>
      </c>
      <c r="K10700" s="93" t="n"/>
      <c r="L10700" s="93" t="n">
        <v>120000</v>
      </c>
      <c r="M10700" s="93" t="n">
        <v>112980</v>
      </c>
      <c r="N10700" s="93" t="n">
        <v>8652</v>
      </c>
      <c r="O10700" s="148" t="n">
        <v>109090.9090909091</v>
      </c>
      <c r="P10700" s="93" t="inlineStr">
        <is>
          <t>카페24머드크림마스크머드크림마스크 100ml200801</t>
        </is>
      </c>
    </row>
    <row r="10701">
      <c r="B10701" s="127" t="n">
        <v>44139</v>
      </c>
      <c r="C10701" s="93">
        <f>TEXT(B10701,"aaa")</f>
        <v/>
      </c>
      <c r="D10701" s="93" t="n"/>
      <c r="E10701" s="93" t="inlineStr">
        <is>
          <t>머드크림마스크</t>
        </is>
      </c>
      <c r="F10701" s="5" t="inlineStr">
        <is>
          <t>카페24</t>
        </is>
      </c>
      <c r="G10701" s="93" t="inlineStr">
        <is>
          <t>머드크림마스크 100ml 2set</t>
        </is>
      </c>
      <c r="H10701" s="93" t="n">
        <v>1</v>
      </c>
      <c r="J10701" s="93" t="n">
        <v>200801</v>
      </c>
      <c r="K10701" s="93" t="n"/>
      <c r="L10701" s="93" t="n">
        <v>35000</v>
      </c>
      <c r="M10701" s="93" t="n">
        <v>32952.5</v>
      </c>
      <c r="N10701" s="93" t="n">
        <v>2884</v>
      </c>
      <c r="O10701" s="148" t="n">
        <v>31818.18181818182</v>
      </c>
      <c r="P10701" s="93" t="inlineStr">
        <is>
          <t>카페24머드크림마스크머드크림마스크 100ml 2set200801</t>
        </is>
      </c>
    </row>
    <row r="10702">
      <c r="B10702" s="127" t="n">
        <v>44139</v>
      </c>
      <c r="C10702" s="93">
        <f>TEXT(B10702,"aaa")</f>
        <v/>
      </c>
      <c r="D10702" s="93" t="n"/>
      <c r="E10702" s="93" t="inlineStr">
        <is>
          <t>마스크팩</t>
        </is>
      </c>
      <c r="F10702" s="5" t="inlineStr">
        <is>
          <t>카페24</t>
        </is>
      </c>
      <c r="G10702" s="93" t="inlineStr">
        <is>
          <t>마스크팩 1매</t>
        </is>
      </c>
      <c r="H10702" s="93" t="n">
        <v>2</v>
      </c>
      <c r="J10702" s="93" t="n">
        <v>200801</v>
      </c>
      <c r="K10702" s="93" t="n"/>
      <c r="L10702" s="93" t="n">
        <v>8000</v>
      </c>
      <c r="M10702" s="93" t="n">
        <v>7532</v>
      </c>
      <c r="N10702" s="93" t="n">
        <v>794</v>
      </c>
      <c r="O10702" s="148" t="n">
        <v>7272.727272727272</v>
      </c>
      <c r="P10702" s="93" t="inlineStr">
        <is>
          <t>카페24마스크팩마스크팩 1매200801</t>
        </is>
      </c>
    </row>
    <row r="10703">
      <c r="B10703" s="127" t="n">
        <v>44139</v>
      </c>
      <c r="C10703" s="93">
        <f>TEXT(B10703,"aaa")</f>
        <v/>
      </c>
      <c r="D10703" s="93" t="n"/>
      <c r="E10703" s="93" t="inlineStr">
        <is>
          <t>마스크팩</t>
        </is>
      </c>
      <c r="F10703" s="5" t="inlineStr">
        <is>
          <t>카페24</t>
        </is>
      </c>
      <c r="G10703" s="93" t="inlineStr">
        <is>
          <t>마스크팩 10매</t>
        </is>
      </c>
      <c r="H10703" s="93" t="n">
        <v>4</v>
      </c>
      <c r="J10703" s="93" t="n">
        <v>200801</v>
      </c>
      <c r="K10703" s="93" t="n"/>
      <c r="L10703" s="93" t="n">
        <v>80000</v>
      </c>
      <c r="M10703" s="93" t="n">
        <v>75320</v>
      </c>
      <c r="N10703" s="93" t="n">
        <v>15880</v>
      </c>
      <c r="O10703" s="148" t="n">
        <v>72727.27272727272</v>
      </c>
      <c r="P10703" s="93" t="inlineStr">
        <is>
          <t>카페24마스크팩마스크팩 10매200801</t>
        </is>
      </c>
    </row>
    <row r="10704">
      <c r="B10704" s="127" t="n">
        <v>44139</v>
      </c>
      <c r="C10704" s="93">
        <f>TEXT(B10704,"aaa")</f>
        <v/>
      </c>
      <c r="D10704" s="93" t="n"/>
      <c r="E10704" s="93" t="inlineStr">
        <is>
          <t>토너</t>
        </is>
      </c>
      <c r="F10704" s="5" t="inlineStr">
        <is>
          <t>카페24</t>
        </is>
      </c>
      <c r="G10704" s="93" t="inlineStr">
        <is>
          <t>250ml</t>
        </is>
      </c>
      <c r="H10704" s="93" t="n">
        <v>42</v>
      </c>
      <c r="J10704" s="93" t="n">
        <v>200801</v>
      </c>
      <c r="K10704" s="93" t="n"/>
      <c r="L10704" s="93" t="n">
        <v>840000</v>
      </c>
      <c r="M10704" s="93" t="n">
        <v>790860</v>
      </c>
      <c r="N10704" s="93" t="n">
        <v>129360</v>
      </c>
      <c r="O10704" s="148" t="n">
        <v>763636.3636363635</v>
      </c>
      <c r="P10704" s="93" t="inlineStr">
        <is>
          <t>카페24토너250ml200801</t>
        </is>
      </c>
    </row>
    <row r="10705">
      <c r="B10705" s="127" t="n">
        <v>44139</v>
      </c>
      <c r="C10705" s="93">
        <f>TEXT(B10705,"aaa")</f>
        <v/>
      </c>
      <c r="D10705" s="93" t="n"/>
      <c r="E10705" s="93" t="inlineStr">
        <is>
          <t>토너</t>
        </is>
      </c>
      <c r="F10705" s="5" t="inlineStr">
        <is>
          <t>카페24</t>
        </is>
      </c>
      <c r="G10705" s="93" t="inlineStr">
        <is>
          <t>250ml 2set</t>
        </is>
      </c>
      <c r="H10705" s="93" t="n">
        <v>26</v>
      </c>
      <c r="J10705" s="93" t="n">
        <v>200801</v>
      </c>
      <c r="K10705" s="93" t="n"/>
      <c r="L10705" s="93" t="n">
        <v>910000</v>
      </c>
      <c r="M10705" s="93" t="n">
        <v>856765</v>
      </c>
      <c r="N10705" s="93" t="n">
        <v>160160</v>
      </c>
      <c r="O10705" s="148" t="n">
        <v>827272.7272727272</v>
      </c>
      <c r="P10705" s="93" t="inlineStr">
        <is>
          <t>카페24토너250ml 2set200801</t>
        </is>
      </c>
    </row>
    <row r="10706">
      <c r="B10706" s="127" t="n">
        <v>44139</v>
      </c>
      <c r="C10706" s="93">
        <f>TEXT(B10706,"aaa")</f>
        <v/>
      </c>
      <c r="D10706" s="93" t="n"/>
      <c r="E10706" s="93" t="inlineStr">
        <is>
          <t>토너</t>
        </is>
      </c>
      <c r="F10706" s="5" t="inlineStr">
        <is>
          <t>카페24</t>
        </is>
      </c>
      <c r="G10706" s="93" t="inlineStr">
        <is>
          <t>500ml</t>
        </is>
      </c>
      <c r="H10706" s="93" t="n">
        <v>49</v>
      </c>
      <c r="J10706" s="93" t="n">
        <v>200801</v>
      </c>
      <c r="K10706" s="93" t="n"/>
      <c r="L10706" s="93" t="n">
        <v>1617000</v>
      </c>
      <c r="M10706" s="93" t="n">
        <v>1522405.5</v>
      </c>
      <c r="N10706" s="93" t="n">
        <v>212170</v>
      </c>
      <c r="O10706" s="148" t="n">
        <v>1470000</v>
      </c>
      <c r="P10706" s="93" t="inlineStr">
        <is>
          <t>카페24토너500ml200801</t>
        </is>
      </c>
    </row>
    <row r="10707">
      <c r="B10707" s="127" t="n">
        <v>44139</v>
      </c>
      <c r="C10707" s="93">
        <f>TEXT(B10707,"aaa")</f>
        <v/>
      </c>
      <c r="D10707" s="93" t="n"/>
      <c r="E10707" s="93" t="inlineStr">
        <is>
          <t>토너</t>
        </is>
      </c>
      <c r="F10707" s="5" t="inlineStr">
        <is>
          <t>카페24</t>
        </is>
      </c>
      <c r="G10707" s="93" t="inlineStr">
        <is>
          <t>스킨팩 화장솜 60P</t>
        </is>
      </c>
      <c r="H10707" s="93" t="n">
        <v>42</v>
      </c>
      <c r="J10707" s="93" t="n">
        <v>200801</v>
      </c>
      <c r="K10707" s="93" t="n"/>
      <c r="L10707" s="93" t="n">
        <v>126000</v>
      </c>
      <c r="M10707" s="93" t="n">
        <v>118629</v>
      </c>
      <c r="N10707" s="93" t="n">
        <v>46620</v>
      </c>
      <c r="O10707" s="148" t="n">
        <v>114545.4545454545</v>
      </c>
      <c r="P10707" s="93" t="inlineStr">
        <is>
          <t>카페24토너스킨팩 화장솜 60P200801</t>
        </is>
      </c>
    </row>
    <row r="10708">
      <c r="B10708" s="127" t="n">
        <v>44139</v>
      </c>
      <c r="C10708" s="93">
        <f>TEXT(B10708,"aaa")</f>
        <v/>
      </c>
      <c r="D10708" s="93" t="n"/>
      <c r="E10708" s="93" t="inlineStr">
        <is>
          <t>앰플</t>
        </is>
      </c>
      <c r="F10708" s="5" t="inlineStr">
        <is>
          <t>카페24</t>
        </is>
      </c>
      <c r="G10708" s="93" t="inlineStr">
        <is>
          <t>앰플 30ml</t>
        </is>
      </c>
      <c r="H10708" s="93" t="n">
        <v>18</v>
      </c>
      <c r="J10708" s="93" t="n">
        <v>200801</v>
      </c>
      <c r="K10708" s="93" t="n"/>
      <c r="L10708" s="93" t="n">
        <v>504000</v>
      </c>
      <c r="M10708" s="93" t="n">
        <v>474516</v>
      </c>
      <c r="N10708" s="93" t="n">
        <v>61146</v>
      </c>
      <c r="O10708" s="148" t="n">
        <v>458181.8181818181</v>
      </c>
      <c r="P10708" s="93" t="inlineStr">
        <is>
          <t>카페24앰플앰플 30ml200801</t>
        </is>
      </c>
    </row>
    <row r="10709">
      <c r="B10709" s="127" t="n">
        <v>44139</v>
      </c>
      <c r="C10709" s="93">
        <f>TEXT(B10709,"aaa")</f>
        <v/>
      </c>
      <c r="D10709" s="93" t="n"/>
      <c r="E10709" s="93" t="inlineStr">
        <is>
          <t>앰플</t>
        </is>
      </c>
      <c r="F10709" s="5" t="inlineStr">
        <is>
          <t>카페24</t>
        </is>
      </c>
      <c r="G10709" s="93" t="inlineStr">
        <is>
          <t>앰플 30ml  2set</t>
        </is>
      </c>
      <c r="H10709" s="93" t="n">
        <v>7</v>
      </c>
      <c r="J10709" s="93" t="n">
        <v>200801</v>
      </c>
      <c r="K10709" s="93" t="n"/>
      <c r="L10709" s="93" t="n">
        <v>336000</v>
      </c>
      <c r="M10709" s="93" t="n">
        <v>316344</v>
      </c>
      <c r="N10709" s="93" t="n">
        <v>47558</v>
      </c>
      <c r="O10709" s="148" t="n">
        <v>305454.5454545454</v>
      </c>
      <c r="P10709" s="93" t="inlineStr">
        <is>
          <t>카페24앰플앰플 30ml  2set200801</t>
        </is>
      </c>
    </row>
    <row r="10710">
      <c r="B10710" s="127" t="n">
        <v>44139</v>
      </c>
      <c r="C10710" s="93">
        <f>TEXT(B10710,"aaa")</f>
        <v/>
      </c>
      <c r="D10710" s="93" t="n"/>
      <c r="E10710" s="93" t="inlineStr">
        <is>
          <t>수딩크림</t>
        </is>
      </c>
      <c r="F10710" s="5" t="inlineStr">
        <is>
          <t>카페24</t>
        </is>
      </c>
      <c r="G10710" s="93" t="inlineStr">
        <is>
          <t>수딩크림 100ml</t>
        </is>
      </c>
      <c r="H10710" s="93" t="n">
        <v>12</v>
      </c>
      <c r="J10710" s="93" t="n">
        <v>200801</v>
      </c>
      <c r="K10710" s="93" t="n"/>
      <c r="L10710" s="93" t="n">
        <v>456000</v>
      </c>
      <c r="M10710" s="93" t="n">
        <v>429324</v>
      </c>
      <c r="N10710" s="93" t="n">
        <v>36540</v>
      </c>
      <c r="O10710" s="148" t="n">
        <v>414545.4545454545</v>
      </c>
      <c r="P10710" s="93" t="inlineStr">
        <is>
          <t>카페24수딩크림수딩크림 100ml200801</t>
        </is>
      </c>
    </row>
    <row r="10711">
      <c r="B10711" s="127" t="n">
        <v>44139</v>
      </c>
      <c r="C10711" s="93">
        <f>TEXT(B10711,"aaa")</f>
        <v/>
      </c>
      <c r="D10711" s="93" t="n"/>
      <c r="E10711" s="93" t="inlineStr">
        <is>
          <t>클렌징폼</t>
        </is>
      </c>
      <c r="F10711" s="5" t="inlineStr">
        <is>
          <t>카페24</t>
        </is>
      </c>
      <c r="G10711" s="93" t="inlineStr">
        <is>
          <t>클렌징폼 120ml</t>
        </is>
      </c>
      <c r="H10711" s="93" t="n">
        <v>19</v>
      </c>
      <c r="J10711" s="93" t="n">
        <v>200801</v>
      </c>
      <c r="K10711" s="93" t="n"/>
      <c r="L10711" s="93" t="n">
        <v>247000</v>
      </c>
      <c r="M10711" s="93" t="n">
        <v>232550.5</v>
      </c>
      <c r="N10711" s="93" t="n">
        <v>52250</v>
      </c>
      <c r="O10711" s="148" t="n">
        <v>224545.4545454545</v>
      </c>
      <c r="P10711" s="93" t="inlineStr">
        <is>
          <t>카페24클렌징폼클렌징폼 120ml200801</t>
        </is>
      </c>
    </row>
    <row r="10712">
      <c r="B10712" s="127" t="n">
        <v>44139</v>
      </c>
      <c r="C10712" s="93">
        <f>TEXT(B10712,"aaa")</f>
        <v/>
      </c>
      <c r="D10712" s="93" t="n"/>
      <c r="E10712" s="93" t="inlineStr">
        <is>
          <t>클렌징폼</t>
        </is>
      </c>
      <c r="F10712" s="5" t="inlineStr">
        <is>
          <t>카페24</t>
        </is>
      </c>
      <c r="G10712" s="93" t="inlineStr">
        <is>
          <t>클렌징폼 120ml 2set</t>
        </is>
      </c>
      <c r="H10712" s="93" t="n">
        <v>1</v>
      </c>
      <c r="J10712" s="93" t="n">
        <v>200801</v>
      </c>
      <c r="K10712" s="93" t="n"/>
      <c r="L10712" s="93" t="n">
        <v>24000</v>
      </c>
      <c r="M10712" s="93" t="n">
        <v>22596</v>
      </c>
      <c r="N10712" s="93" t="n">
        <v>2460</v>
      </c>
      <c r="O10712" s="148" t="n">
        <v>21818.18181818182</v>
      </c>
      <c r="P10712" s="93" t="inlineStr">
        <is>
          <t>카페24클렌징폼클렌징폼 120ml 2set200801</t>
        </is>
      </c>
    </row>
    <row r="10713">
      <c r="B10713" s="127" t="n">
        <v>44139</v>
      </c>
      <c r="C10713" s="93">
        <f>TEXT(B10713,"aaa")</f>
        <v/>
      </c>
      <c r="D10713" s="93" t="n"/>
      <c r="E10713" s="93" t="inlineStr">
        <is>
          <t>클렌징폼</t>
        </is>
      </c>
      <c r="F10713" s="5" t="inlineStr">
        <is>
          <t>카페24</t>
        </is>
      </c>
      <c r="G10713" s="93" t="inlineStr">
        <is>
          <t>클렌징폼 120ml 3set</t>
        </is>
      </c>
      <c r="H10713" s="93" t="n">
        <v>1</v>
      </c>
      <c r="J10713" s="93" t="n">
        <v>200801</v>
      </c>
      <c r="K10713" s="93" t="n"/>
      <c r="L10713" s="93" t="n">
        <v>33000</v>
      </c>
      <c r="M10713" s="93" t="n">
        <v>31069.5</v>
      </c>
      <c r="N10713" s="93" t="n">
        <v>3690</v>
      </c>
      <c r="O10713" s="148" t="n">
        <v>30000</v>
      </c>
      <c r="P10713" s="93" t="inlineStr">
        <is>
          <t>카페24클렌징폼클렌징폼 120ml 3set200801</t>
        </is>
      </c>
    </row>
    <row r="10714">
      <c r="B10714" s="127" t="n">
        <v>44139</v>
      </c>
      <c r="C10714" s="93">
        <f>TEXT(B10714,"aaa")</f>
        <v/>
      </c>
      <c r="D10714" s="93" t="n"/>
      <c r="E10714" s="93" t="inlineStr">
        <is>
          <t>바디워시</t>
        </is>
      </c>
      <c r="F10714" s="5" t="inlineStr">
        <is>
          <t>카페24</t>
        </is>
      </c>
      <c r="G10714" s="93" t="inlineStr">
        <is>
          <t>바디워시 1개 -30% off</t>
        </is>
      </c>
      <c r="H10714" s="93" t="n">
        <v>3</v>
      </c>
      <c r="J10714" s="93" t="n">
        <v>200801</v>
      </c>
      <c r="K10714" s="93" t="n"/>
      <c r="L10714" s="93" t="n">
        <v>54600</v>
      </c>
      <c r="M10714" s="93" t="n">
        <v>51405.9</v>
      </c>
      <c r="N10714" s="93" t="n">
        <v>12255</v>
      </c>
      <c r="O10714" s="148" t="n">
        <v>49636.36363636363</v>
      </c>
      <c r="P10714" s="93" t="inlineStr">
        <is>
          <t>카페24바디워시바디워시 1개 -30% off200801</t>
        </is>
      </c>
    </row>
    <row r="10715">
      <c r="B10715" s="127" t="n">
        <v>44139</v>
      </c>
      <c r="C10715" s="93">
        <f>TEXT(B10715,"aaa")</f>
        <v/>
      </c>
      <c r="D10715" s="93" t="n"/>
      <c r="E10715" s="93" t="inlineStr">
        <is>
          <t>바디워시</t>
        </is>
      </c>
      <c r="F10715" s="5" t="inlineStr">
        <is>
          <t>카페24</t>
        </is>
      </c>
      <c r="G10715" s="93" t="inlineStr">
        <is>
          <t>바디워시 2개 -35% off (무료배송)</t>
        </is>
      </c>
      <c r="H10715" s="93" t="n">
        <v>1</v>
      </c>
      <c r="J10715" s="93" t="n">
        <v>200801</v>
      </c>
      <c r="K10715" s="93" t="n"/>
      <c r="L10715" s="93" t="n">
        <v>33800</v>
      </c>
      <c r="M10715" s="93" t="n">
        <v>31822.7</v>
      </c>
      <c r="N10715" s="93" t="n">
        <v>8170</v>
      </c>
      <c r="O10715" s="148" t="n">
        <v>30727.27272727272</v>
      </c>
      <c r="P10715" s="93" t="inlineStr">
        <is>
          <t>카페24바디워시바디워시 2개 -35% off (무료배송)200801</t>
        </is>
      </c>
    </row>
    <row r="10716">
      <c r="B10716" s="127" t="n">
        <v>44139</v>
      </c>
      <c r="C10716" s="93">
        <f>TEXT(B10716,"aaa")</f>
        <v/>
      </c>
      <c r="D10716" s="93" t="n"/>
      <c r="E10716" s="93" t="inlineStr">
        <is>
          <t>앰플</t>
        </is>
      </c>
      <c r="F10716" s="5" t="inlineStr">
        <is>
          <t>화해</t>
        </is>
      </c>
      <c r="G10716" s="93" t="inlineStr">
        <is>
          <t>앰플 30ml</t>
        </is>
      </c>
      <c r="H10716" s="93" t="n">
        <v>1</v>
      </c>
      <c r="J10716" s="93" t="n">
        <v>200801</v>
      </c>
      <c r="K10716" s="93" t="n"/>
      <c r="L10716" s="93" t="n">
        <v>28000</v>
      </c>
      <c r="M10716" s="93" t="n">
        <v>20160</v>
      </c>
      <c r="N10716" s="93" t="n">
        <v>3397</v>
      </c>
      <c r="O10716" s="148" t="n">
        <v>25454.54545454545</v>
      </c>
      <c r="P10716" s="93" t="inlineStr">
        <is>
          <t>화해앰플앰플 30ml200801</t>
        </is>
      </c>
    </row>
    <row r="10717">
      <c r="B10717" s="127" t="n">
        <v>44139</v>
      </c>
      <c r="C10717" s="93">
        <f>TEXT(B10717,"aaa")</f>
        <v/>
      </c>
      <c r="D10717" s="93" t="n"/>
      <c r="E10717" s="93" t="inlineStr">
        <is>
          <t>토너</t>
        </is>
      </c>
      <c r="F10717" s="5" t="inlineStr">
        <is>
          <t>화해</t>
        </is>
      </c>
      <c r="G10717" s="93" t="inlineStr">
        <is>
          <t>250ml</t>
        </is>
      </c>
      <c r="H10717" s="93" t="n">
        <v>4</v>
      </c>
      <c r="J10717" s="93" t="n">
        <v>200801</v>
      </c>
      <c r="K10717" s="93" t="n"/>
      <c r="L10717" s="93" t="n">
        <v>80000</v>
      </c>
      <c r="M10717" s="93" t="n">
        <v>57600</v>
      </c>
      <c r="N10717" s="93" t="n">
        <v>12320</v>
      </c>
      <c r="O10717" s="148" t="n">
        <v>72727.27272727272</v>
      </c>
      <c r="P10717" s="93" t="inlineStr">
        <is>
          <t>화해토너250ml200801</t>
        </is>
      </c>
    </row>
    <row r="10718">
      <c r="B10718" s="127" t="n">
        <v>44139</v>
      </c>
      <c r="C10718" s="93">
        <f>TEXT(B10718,"aaa")</f>
        <v/>
      </c>
      <c r="D10718" s="93" t="n"/>
      <c r="E10718" s="93" t="inlineStr">
        <is>
          <t>클렌징폼</t>
        </is>
      </c>
      <c r="F10718" s="5" t="inlineStr">
        <is>
          <t>화해</t>
        </is>
      </c>
      <c r="G10718" s="93" t="inlineStr">
        <is>
          <t>클렌징폼 120ml</t>
        </is>
      </c>
      <c r="H10718" s="93" t="n">
        <v>1</v>
      </c>
      <c r="J10718" s="93" t="n">
        <v>200801</v>
      </c>
      <c r="K10718" s="93" t="n"/>
      <c r="L10718" s="93" t="n">
        <v>13000</v>
      </c>
      <c r="M10718" s="93" t="n">
        <v>9230</v>
      </c>
      <c r="N10718" s="93" t="n">
        <v>2750</v>
      </c>
      <c r="O10718" s="148" t="n">
        <v>11818.18181818182</v>
      </c>
      <c r="P10718" s="93" t="inlineStr">
        <is>
          <t>화해클렌징폼클렌징폼 120ml200801</t>
        </is>
      </c>
    </row>
    <row r="10719">
      <c r="B10719" s="127" t="n">
        <v>44140</v>
      </c>
      <c r="C10719" s="93">
        <f>TEXT(B10719,"aaa")</f>
        <v/>
      </c>
      <c r="D10719" s="93" t="n"/>
      <c r="E10719" s="93" t="inlineStr">
        <is>
          <t>토너</t>
        </is>
      </c>
      <c r="F10719" s="93" t="inlineStr">
        <is>
          <t>W컨셉</t>
        </is>
      </c>
      <c r="G10719" s="93" t="inlineStr">
        <is>
          <t>250ml</t>
        </is>
      </c>
      <c r="H10719" s="6" t="n">
        <v>3</v>
      </c>
      <c r="I10719" s="6" t="n"/>
      <c r="J10719" s="93" t="n">
        <v>200801</v>
      </c>
      <c r="K10719" s="93" t="n"/>
      <c r="L10719" s="93" t="n">
        <v>60000</v>
      </c>
      <c r="M10719" s="93" t="n">
        <v>43200</v>
      </c>
      <c r="N10719" s="93" t="n">
        <v>9240</v>
      </c>
      <c r="O10719" s="148" t="n">
        <v>54545.45454545454</v>
      </c>
      <c r="P10719" s="93" t="inlineStr">
        <is>
          <t>W컨셉토너250ml200801</t>
        </is>
      </c>
    </row>
    <row r="10720">
      <c r="B10720" s="127" t="n">
        <v>44140</v>
      </c>
      <c r="C10720" s="93">
        <f>TEXT(B10720,"aaa")</f>
        <v/>
      </c>
      <c r="D10720" s="93" t="n"/>
      <c r="E10720" s="93" t="inlineStr">
        <is>
          <t>토너</t>
        </is>
      </c>
      <c r="F10720" s="93" t="inlineStr">
        <is>
          <t>W컨셉</t>
        </is>
      </c>
      <c r="G10720" s="93" t="inlineStr">
        <is>
          <t>250ml 2set</t>
        </is>
      </c>
      <c r="H10720" s="6" t="n">
        <v>10</v>
      </c>
      <c r="I10720" s="6" t="n"/>
      <c r="J10720" s="93" t="n">
        <v>200801</v>
      </c>
      <c r="K10720" s="93" t="n"/>
      <c r="L10720" s="93" t="n">
        <v>350000</v>
      </c>
      <c r="M10720" s="93" t="n">
        <v>252000</v>
      </c>
      <c r="N10720" s="93" t="n">
        <v>61600</v>
      </c>
      <c r="O10720" s="148" t="n">
        <v>318181.8181818182</v>
      </c>
      <c r="P10720" s="93" t="inlineStr">
        <is>
          <t>W컨셉토너250ml 2set200801</t>
        </is>
      </c>
    </row>
    <row r="10721">
      <c r="B10721" s="127" t="n">
        <v>44140</v>
      </c>
      <c r="C10721" s="93">
        <f>TEXT(B10721,"aaa")</f>
        <v/>
      </c>
      <c r="D10721" s="93" t="n"/>
      <c r="E10721" s="93" t="inlineStr">
        <is>
          <t>클리어 패드</t>
        </is>
      </c>
      <c r="F10721" s="93" t="inlineStr">
        <is>
          <t>아누아 CS</t>
        </is>
      </c>
      <c r="G10721" s="93" t="inlineStr">
        <is>
          <t>어성초 클리어패드 70P</t>
        </is>
      </c>
      <c r="H10721" s="6" t="n">
        <v>40</v>
      </c>
      <c r="I10721" s="6" t="n"/>
      <c r="J10721" s="93" t="n">
        <v>200801</v>
      </c>
      <c r="K10721" s="93" t="n"/>
      <c r="L10721" s="93" t="n">
        <v>0</v>
      </c>
      <c r="M10721" s="93" t="n">
        <v>0</v>
      </c>
      <c r="N10721" s="93" t="n">
        <v>200480</v>
      </c>
      <c r="O10721" s="148" t="n">
        <v>0</v>
      </c>
      <c r="P10721" s="93" t="inlineStr">
        <is>
          <t>아누아 CS클리어 패드어성초 클리어패드 70P200801</t>
        </is>
      </c>
    </row>
    <row r="10722">
      <c r="B10722" s="127" t="n">
        <v>44140</v>
      </c>
      <c r="C10722" s="93">
        <f>TEXT(B10722,"aaa")</f>
        <v/>
      </c>
      <c r="D10722" s="93" t="n"/>
      <c r="E10722" s="93" t="inlineStr">
        <is>
          <t>선크림</t>
        </is>
      </c>
      <c r="F10722" s="93" t="inlineStr">
        <is>
          <t>카페24</t>
        </is>
      </c>
      <c r="G10722" s="93" t="inlineStr">
        <is>
          <t>선크림 50ml</t>
        </is>
      </c>
      <c r="H10722" s="6" t="n">
        <v>3</v>
      </c>
      <c r="I10722" s="6" t="n"/>
      <c r="J10722" s="93" t="n">
        <v>200801</v>
      </c>
      <c r="K10722" s="93" t="n"/>
      <c r="L10722" s="93" t="n">
        <v>60000</v>
      </c>
      <c r="M10722" s="93" t="n">
        <v>56490</v>
      </c>
      <c r="N10722" s="93" t="n">
        <v>7035</v>
      </c>
      <c r="O10722" s="148" t="n">
        <v>54545.45454545454</v>
      </c>
      <c r="P10722" s="93" t="inlineStr">
        <is>
          <t>카페24선크림선크림 50ml200801</t>
        </is>
      </c>
    </row>
    <row r="10723">
      <c r="B10723" s="127" t="n">
        <v>44140</v>
      </c>
      <c r="C10723" s="93">
        <f>TEXT(B10723,"aaa")</f>
        <v/>
      </c>
      <c r="D10723" s="93" t="n"/>
      <c r="E10723" s="93" t="inlineStr">
        <is>
          <t>선크림</t>
        </is>
      </c>
      <c r="F10723" s="93" t="inlineStr">
        <is>
          <t>카페24</t>
        </is>
      </c>
      <c r="G10723" s="93" t="inlineStr">
        <is>
          <t>선크림 50ml  2set</t>
        </is>
      </c>
      <c r="H10723" s="6" t="n">
        <v>1</v>
      </c>
      <c r="I10723" s="6" t="n"/>
      <c r="J10723" s="93" t="n">
        <v>200801</v>
      </c>
      <c r="K10723" s="93" t="n"/>
      <c r="L10723" s="93" t="n">
        <v>35000</v>
      </c>
      <c r="M10723" s="93" t="n">
        <v>32952.5</v>
      </c>
      <c r="N10723" s="93" t="n">
        <v>4690</v>
      </c>
      <c r="O10723" s="148" t="n">
        <v>31818.18181818182</v>
      </c>
      <c r="P10723" s="93" t="inlineStr">
        <is>
          <t>카페24선크림선크림 50ml  2set200801</t>
        </is>
      </c>
    </row>
    <row r="10724">
      <c r="B10724" s="127" t="n">
        <v>44140</v>
      </c>
      <c r="C10724" s="93">
        <f>TEXT(B10724,"aaa")</f>
        <v/>
      </c>
      <c r="D10724" s="93" t="n"/>
      <c r="E10724" s="93" t="inlineStr">
        <is>
          <t>클리어 패드</t>
        </is>
      </c>
      <c r="F10724" s="93" t="inlineStr">
        <is>
          <t>카페24</t>
        </is>
      </c>
      <c r="G10724" s="93" t="inlineStr">
        <is>
          <t>어성초 77 클리어 패드 1개-20% off</t>
        </is>
      </c>
      <c r="H10724" s="6" t="n">
        <v>21</v>
      </c>
      <c r="I10724" s="6" t="n"/>
      <c r="J10724" s="93" t="n">
        <v>200801</v>
      </c>
      <c r="K10724" s="93" t="n"/>
      <c r="L10724" s="93" t="n">
        <v>470400</v>
      </c>
      <c r="M10724" s="93" t="n">
        <v>442881.6</v>
      </c>
      <c r="N10724" s="93" t="n">
        <v>105252</v>
      </c>
      <c r="O10724" s="148" t="n">
        <v>427636.3636363636</v>
      </c>
      <c r="P10724" s="93" t="inlineStr">
        <is>
          <t>카페24클리어 패드어성초 77 클리어 패드 1개-20% off200801</t>
        </is>
      </c>
    </row>
    <row r="10725">
      <c r="B10725" s="127" t="n">
        <v>44140</v>
      </c>
      <c r="C10725" s="93">
        <f>TEXT(B10725,"aaa")</f>
        <v/>
      </c>
      <c r="D10725" s="93" t="n"/>
      <c r="E10725" s="93" t="inlineStr">
        <is>
          <t>클리어 패드</t>
        </is>
      </c>
      <c r="F10725" s="93" t="inlineStr">
        <is>
          <t>카페24</t>
        </is>
      </c>
      <c r="G10725" s="93" t="inlineStr">
        <is>
          <t>어성초 77 클리어 패드 2개-30% off</t>
        </is>
      </c>
      <c r="H10725" s="6" t="n">
        <v>24</v>
      </c>
      <c r="I10725" s="6" t="n"/>
      <c r="J10725" s="93" t="n">
        <v>200801</v>
      </c>
      <c r="K10725" s="93" t="n"/>
      <c r="L10725" s="93" t="n">
        <v>940800</v>
      </c>
      <c r="M10725" s="93" t="n">
        <v>885763.2</v>
      </c>
      <c r="N10725" s="93" t="n">
        <v>240576</v>
      </c>
      <c r="O10725" s="148" t="n">
        <v>855272.7272727272</v>
      </c>
      <c r="P10725" s="93" t="inlineStr">
        <is>
          <t>카페24클리어 패드어성초 77 클리어 패드 2개-30% off200801</t>
        </is>
      </c>
    </row>
    <row r="10726">
      <c r="B10726" s="127" t="n">
        <v>44140</v>
      </c>
      <c r="C10726" s="93">
        <f>TEXT(B10726,"aaa")</f>
        <v/>
      </c>
      <c r="D10726" s="93" t="n"/>
      <c r="E10726" s="93" t="inlineStr">
        <is>
          <t>토너+패드 세트</t>
        </is>
      </c>
      <c r="F10726" s="93" t="inlineStr">
        <is>
          <t>카페24</t>
        </is>
      </c>
      <c r="G10726" s="93" t="inlineStr">
        <is>
          <t>좁쌀 진정 세트 토너+클리어 패드-30% off</t>
        </is>
      </c>
      <c r="H10726" s="6" t="n">
        <v>26</v>
      </c>
      <c r="I10726" s="6" t="n"/>
      <c r="J10726" s="93" t="n">
        <v>200801</v>
      </c>
      <c r="K10726" s="93" t="n"/>
      <c r="L10726" s="93" t="n">
        <v>964600</v>
      </c>
      <c r="M10726" s="93" t="n">
        <v>908170.9</v>
      </c>
      <c r="N10726" s="93" t="n">
        <v>210392</v>
      </c>
      <c r="O10726" s="148" t="n">
        <v>876909.0909090908</v>
      </c>
      <c r="P10726" s="93" t="inlineStr">
        <is>
          <t>카페24토너+패드 세트좁쌀 진정 세트 토너+클리어 패드-30% off200801</t>
        </is>
      </c>
    </row>
    <row r="10727">
      <c r="B10727" s="127" t="n">
        <v>44140</v>
      </c>
      <c r="C10727" s="93">
        <f>TEXT(B10727,"aaa")</f>
        <v/>
      </c>
      <c r="D10727" s="93" t="n"/>
      <c r="E10727" s="93" t="inlineStr">
        <is>
          <t>수분 보충 세트</t>
        </is>
      </c>
      <c r="F10727" s="93" t="inlineStr">
        <is>
          <t>카페24</t>
        </is>
      </c>
      <c r="G10727" s="93" t="inlineStr">
        <is>
          <t>[20/09/28 부터] 어성초 77 토너 250ml + 어성초 70 로션 200ml -30%</t>
        </is>
      </c>
      <c r="H10727" s="6" t="n">
        <v>30</v>
      </c>
      <c r="I10727" s="6" t="n"/>
      <c r="J10727" s="93" t="n">
        <v>200801</v>
      </c>
      <c r="K10727" s="93" t="n"/>
      <c r="L10727" s="93" t="n">
        <v>1113000</v>
      </c>
      <c r="M10727" s="93" t="n">
        <v>1047889.5</v>
      </c>
      <c r="N10727" s="93" t="n">
        <v>222540</v>
      </c>
      <c r="O10727" s="148" t="n">
        <v>1011818.181818182</v>
      </c>
      <c r="P10727" s="93" t="inlineStr">
        <is>
          <t>카페24수분 보충 세트[20/09/28 부터] 어성초 77 토너 250ml + 어성초 70 로션 200ml -30%200801</t>
        </is>
      </c>
    </row>
    <row r="10728">
      <c r="B10728" s="127" t="n">
        <v>44140</v>
      </c>
      <c r="C10728" s="93">
        <f>TEXT(B10728,"aaa")</f>
        <v/>
      </c>
      <c r="D10728" s="93" t="n"/>
      <c r="E10728" s="93" t="inlineStr">
        <is>
          <t>로션</t>
        </is>
      </c>
      <c r="F10728" s="93" t="inlineStr">
        <is>
          <t>카페24</t>
        </is>
      </c>
      <c r="G10728" s="93" t="inlineStr">
        <is>
          <t>어성초 70 데일리 릴리프 로션 1개 -20% off</t>
        </is>
      </c>
      <c r="H10728" s="6" t="n">
        <v>6</v>
      </c>
      <c r="I10728" s="6" t="n"/>
      <c r="J10728" s="93" t="n">
        <v>200801</v>
      </c>
      <c r="K10728" s="93" t="n"/>
      <c r="L10728" s="93" t="n">
        <v>134400</v>
      </c>
      <c r="M10728" s="93" t="n">
        <v>126537.6</v>
      </c>
      <c r="N10728" s="93" t="n">
        <v>26028</v>
      </c>
      <c r="O10728" s="148" t="n">
        <v>122181.8181818182</v>
      </c>
      <c r="P10728" s="93" t="inlineStr">
        <is>
          <t>카페24로션어성초 70 데일리 릴리프 로션 1개 -20% off200801</t>
        </is>
      </c>
    </row>
    <row r="10729">
      <c r="B10729" s="127" t="n">
        <v>44140</v>
      </c>
      <c r="C10729" s="93">
        <f>TEXT(B10729,"aaa")</f>
        <v/>
      </c>
      <c r="D10729" s="93" t="n"/>
      <c r="E10729" s="93" t="inlineStr">
        <is>
          <t>로션</t>
        </is>
      </c>
      <c r="F10729" s="93" t="inlineStr">
        <is>
          <t>카페24</t>
        </is>
      </c>
      <c r="G10729" s="93" t="inlineStr">
        <is>
          <t>어성초 70 데일리 릴리프 로션 2개 -30% off</t>
        </is>
      </c>
      <c r="H10729" s="6" t="n">
        <v>1</v>
      </c>
      <c r="I10729" s="6" t="n"/>
      <c r="J10729" s="93" t="n">
        <v>200801</v>
      </c>
      <c r="K10729" s="93" t="n"/>
      <c r="L10729" s="93" t="n">
        <v>39200</v>
      </c>
      <c r="M10729" s="93" t="n">
        <v>36906.8</v>
      </c>
      <c r="N10729" s="93" t="n">
        <v>8676</v>
      </c>
      <c r="O10729" s="148" t="n">
        <v>35636.36363636363</v>
      </c>
      <c r="P10729" s="93" t="inlineStr">
        <is>
          <t>카페24로션어성초 70 데일리 릴리프 로션 2개 -30% off200801</t>
        </is>
      </c>
    </row>
    <row r="10730">
      <c r="B10730" s="127" t="n">
        <v>44140</v>
      </c>
      <c r="C10730" s="93">
        <f>TEXT(B10730,"aaa")</f>
        <v/>
      </c>
      <c r="D10730" s="93" t="n"/>
      <c r="E10730" s="93" t="inlineStr">
        <is>
          <t>머드크림마스크</t>
        </is>
      </c>
      <c r="F10730" s="93" t="inlineStr">
        <is>
          <t>카페24</t>
        </is>
      </c>
      <c r="G10730" s="93" t="inlineStr">
        <is>
          <t>머드크림마스크 100ml</t>
        </is>
      </c>
      <c r="H10730" s="6" t="n">
        <v>7</v>
      </c>
      <c r="I10730" s="6" t="n"/>
      <c r="J10730" s="93" t="n">
        <v>200801</v>
      </c>
      <c r="K10730" s="93" t="n"/>
      <c r="L10730" s="93" t="n">
        <v>140000</v>
      </c>
      <c r="M10730" s="93" t="n">
        <v>131810</v>
      </c>
      <c r="N10730" s="93" t="n">
        <v>10094</v>
      </c>
      <c r="O10730" s="148" t="n">
        <v>127272.7272727273</v>
      </c>
      <c r="P10730" s="93" t="inlineStr">
        <is>
          <t>카페24머드크림마스크머드크림마스크 100ml200801</t>
        </is>
      </c>
    </row>
    <row r="10731">
      <c r="B10731" s="127" t="n">
        <v>44140</v>
      </c>
      <c r="C10731" s="93">
        <f>TEXT(B10731,"aaa")</f>
        <v/>
      </c>
      <c r="D10731" s="93" t="n"/>
      <c r="E10731" s="93" t="inlineStr">
        <is>
          <t>마스크팩</t>
        </is>
      </c>
      <c r="F10731" s="93" t="inlineStr">
        <is>
          <t>카페24</t>
        </is>
      </c>
      <c r="G10731" s="93" t="inlineStr">
        <is>
          <t>마스크팩 1매</t>
        </is>
      </c>
      <c r="H10731" s="6" t="n">
        <v>2</v>
      </c>
      <c r="I10731" s="6" t="n"/>
      <c r="J10731" s="93" t="n">
        <v>200801</v>
      </c>
      <c r="K10731" s="93" t="n"/>
      <c r="L10731" s="93" t="n">
        <v>8000</v>
      </c>
      <c r="M10731" s="93" t="n">
        <v>7532</v>
      </c>
      <c r="N10731" s="93" t="n">
        <v>794</v>
      </c>
      <c r="O10731" s="148" t="n">
        <v>7272.727272727272</v>
      </c>
      <c r="P10731" s="93" t="inlineStr">
        <is>
          <t>카페24마스크팩마스크팩 1매200801</t>
        </is>
      </c>
    </row>
    <row r="10732">
      <c r="B10732" s="127" t="n">
        <v>44140</v>
      </c>
      <c r="C10732" s="93">
        <f>TEXT(B10732,"aaa")</f>
        <v/>
      </c>
      <c r="D10732" s="93" t="n"/>
      <c r="E10732" s="93" t="inlineStr">
        <is>
          <t>마스크팩</t>
        </is>
      </c>
      <c r="F10732" s="93" t="inlineStr">
        <is>
          <t>카페24</t>
        </is>
      </c>
      <c r="G10732" s="93" t="inlineStr">
        <is>
          <t>마스크팩 10매</t>
        </is>
      </c>
      <c r="H10732" s="6" t="n">
        <v>6</v>
      </c>
      <c r="I10732" s="6" t="n"/>
      <c r="J10732" s="93" t="n">
        <v>200801</v>
      </c>
      <c r="K10732" s="93" t="n"/>
      <c r="L10732" s="93" t="n">
        <v>120000</v>
      </c>
      <c r="M10732" s="93" t="n">
        <v>112980</v>
      </c>
      <c r="N10732" s="93" t="n">
        <v>23820</v>
      </c>
      <c r="O10732" s="148" t="n">
        <v>109090.9090909091</v>
      </c>
      <c r="P10732" s="93" t="inlineStr">
        <is>
          <t>카페24마스크팩마스크팩 10매200801</t>
        </is>
      </c>
    </row>
    <row r="10733">
      <c r="B10733" s="127" t="n">
        <v>44140</v>
      </c>
      <c r="C10733" s="93">
        <f>TEXT(B10733,"aaa")</f>
        <v/>
      </c>
      <c r="D10733" s="93" t="n"/>
      <c r="E10733" s="93" t="inlineStr">
        <is>
          <t>토너</t>
        </is>
      </c>
      <c r="F10733" s="93" t="inlineStr">
        <is>
          <t>카페24</t>
        </is>
      </c>
      <c r="G10733" s="93" t="inlineStr">
        <is>
          <t>250ml</t>
        </is>
      </c>
      <c r="H10733" s="6" t="n">
        <v>27</v>
      </c>
      <c r="I10733" s="6" t="n"/>
      <c r="J10733" s="93" t="n">
        <v>200801</v>
      </c>
      <c r="K10733" s="93" t="n"/>
      <c r="L10733" s="93" t="n">
        <v>540000</v>
      </c>
      <c r="M10733" s="93" t="n">
        <v>508410</v>
      </c>
      <c r="N10733" s="93" t="n">
        <v>83160</v>
      </c>
      <c r="O10733" s="148" t="n">
        <v>490909.0909090909</v>
      </c>
      <c r="P10733" s="93" t="inlineStr">
        <is>
          <t>카페24토너250ml200801</t>
        </is>
      </c>
    </row>
    <row r="10734">
      <c r="B10734" s="127" t="n">
        <v>44140</v>
      </c>
      <c r="C10734" s="93">
        <f>TEXT(B10734,"aaa")</f>
        <v/>
      </c>
      <c r="D10734" s="93" t="n"/>
      <c r="E10734" s="93" t="inlineStr">
        <is>
          <t>토너</t>
        </is>
      </c>
      <c r="F10734" s="93" t="inlineStr">
        <is>
          <t>카페24</t>
        </is>
      </c>
      <c r="G10734" s="93" t="inlineStr">
        <is>
          <t>250ml 2set</t>
        </is>
      </c>
      <c r="H10734" s="6" t="n">
        <v>21</v>
      </c>
      <c r="I10734" s="6" t="n"/>
      <c r="J10734" s="93" t="n">
        <v>200801</v>
      </c>
      <c r="K10734" s="93" t="n"/>
      <c r="L10734" s="93" t="n">
        <v>735000</v>
      </c>
      <c r="M10734" s="93" t="n">
        <v>692002.5</v>
      </c>
      <c r="N10734" s="93" t="n">
        <v>129360</v>
      </c>
      <c r="O10734" s="148" t="n">
        <v>668181.8181818181</v>
      </c>
      <c r="P10734" s="93" t="inlineStr">
        <is>
          <t>카페24토너250ml 2set200801</t>
        </is>
      </c>
    </row>
    <row r="10735">
      <c r="B10735" s="127" t="n">
        <v>44140</v>
      </c>
      <c r="C10735" s="93">
        <f>TEXT(B10735,"aaa")</f>
        <v/>
      </c>
      <c r="D10735" s="93" t="n"/>
      <c r="E10735" s="93" t="inlineStr">
        <is>
          <t>토너</t>
        </is>
      </c>
      <c r="F10735" s="93" t="inlineStr">
        <is>
          <t>카페24</t>
        </is>
      </c>
      <c r="G10735" s="93" t="inlineStr">
        <is>
          <t>500ml</t>
        </is>
      </c>
      <c r="H10735" s="6" t="n">
        <v>38</v>
      </c>
      <c r="I10735" s="6" t="n"/>
      <c r="J10735" s="93" t="n">
        <v>200801</v>
      </c>
      <c r="K10735" s="93" t="n"/>
      <c r="L10735" s="93" t="n">
        <v>1254000</v>
      </c>
      <c r="M10735" s="93" t="n">
        <v>1180641</v>
      </c>
      <c r="N10735" s="93" t="n">
        <v>164540</v>
      </c>
      <c r="O10735" s="148" t="n">
        <v>1140000</v>
      </c>
      <c r="P10735" s="93" t="inlineStr">
        <is>
          <t>카페24토너500ml200801</t>
        </is>
      </c>
    </row>
    <row r="10736">
      <c r="B10736" s="127" t="n">
        <v>44140</v>
      </c>
      <c r="C10736" s="93">
        <f>TEXT(B10736,"aaa")</f>
        <v/>
      </c>
      <c r="D10736" s="93" t="n"/>
      <c r="E10736" s="93" t="inlineStr">
        <is>
          <t>토너</t>
        </is>
      </c>
      <c r="F10736" s="93" t="inlineStr">
        <is>
          <t>카페24</t>
        </is>
      </c>
      <c r="G10736" s="93" t="inlineStr">
        <is>
          <t>스킨팩 화장솜 60P</t>
        </is>
      </c>
      <c r="H10736" s="6" t="n">
        <v>37</v>
      </c>
      <c r="I10736" s="6" t="n"/>
      <c r="J10736" s="93" t="n">
        <v>200801</v>
      </c>
      <c r="K10736" s="93" t="n"/>
      <c r="L10736" s="93" t="n">
        <v>111000</v>
      </c>
      <c r="M10736" s="93" t="n">
        <v>104506.5</v>
      </c>
      <c r="N10736" s="93" t="n">
        <v>41070</v>
      </c>
      <c r="O10736" s="148" t="n">
        <v>100909.0909090909</v>
      </c>
      <c r="P10736" s="93" t="inlineStr">
        <is>
          <t>카페24토너스킨팩 화장솜 60P200801</t>
        </is>
      </c>
    </row>
    <row r="10737">
      <c r="B10737" s="127" t="n">
        <v>44140</v>
      </c>
      <c r="C10737" s="93">
        <f>TEXT(B10737,"aaa")</f>
        <v/>
      </c>
      <c r="D10737" s="93" t="n"/>
      <c r="E10737" s="93" t="inlineStr">
        <is>
          <t>앰플</t>
        </is>
      </c>
      <c r="F10737" s="93" t="inlineStr">
        <is>
          <t>카페24</t>
        </is>
      </c>
      <c r="G10737" s="93" t="inlineStr">
        <is>
          <t>앰플 30ml</t>
        </is>
      </c>
      <c r="H10737" s="6" t="n">
        <v>21</v>
      </c>
      <c r="I10737" s="6" t="n"/>
      <c r="J10737" s="93" t="n">
        <v>200801</v>
      </c>
      <c r="K10737" s="93" t="n"/>
      <c r="L10737" s="93" t="n">
        <v>588000</v>
      </c>
      <c r="M10737" s="93" t="n">
        <v>553602</v>
      </c>
      <c r="N10737" s="93" t="n">
        <v>71337</v>
      </c>
      <c r="O10737" s="148" t="n">
        <v>534545.4545454545</v>
      </c>
      <c r="P10737" s="93" t="inlineStr">
        <is>
          <t>카페24앰플앰플 30ml200801</t>
        </is>
      </c>
    </row>
    <row r="10738">
      <c r="B10738" s="127" t="n">
        <v>44140</v>
      </c>
      <c r="C10738" s="93">
        <f>TEXT(B10738,"aaa")</f>
        <v/>
      </c>
      <c r="D10738" s="93" t="n"/>
      <c r="E10738" s="93" t="inlineStr">
        <is>
          <t>앰플</t>
        </is>
      </c>
      <c r="F10738" s="93" t="inlineStr">
        <is>
          <t>카페24</t>
        </is>
      </c>
      <c r="G10738" s="93" t="inlineStr">
        <is>
          <t>앰플 30ml  2set</t>
        </is>
      </c>
      <c r="H10738" s="6" t="n">
        <v>10</v>
      </c>
      <c r="I10738" s="6" t="n"/>
      <c r="J10738" s="93" t="n">
        <v>200801</v>
      </c>
      <c r="K10738" s="93" t="n"/>
      <c r="L10738" s="93" t="n">
        <v>480000</v>
      </c>
      <c r="M10738" s="93" t="n">
        <v>451920</v>
      </c>
      <c r="N10738" s="93" t="n">
        <v>67940</v>
      </c>
      <c r="O10738" s="148" t="n">
        <v>436363.6363636364</v>
      </c>
      <c r="P10738" s="93" t="inlineStr">
        <is>
          <t>카페24앰플앰플 30ml  2set200801</t>
        </is>
      </c>
    </row>
    <row r="10739">
      <c r="B10739" s="127" t="n">
        <v>44140</v>
      </c>
      <c r="C10739" s="93">
        <f>TEXT(B10739,"aaa")</f>
        <v/>
      </c>
      <c r="D10739" s="93" t="n"/>
      <c r="E10739" s="93" t="inlineStr">
        <is>
          <t>수딩크림</t>
        </is>
      </c>
      <c r="F10739" s="93" t="inlineStr">
        <is>
          <t>카페24</t>
        </is>
      </c>
      <c r="G10739" s="93" t="inlineStr">
        <is>
          <t>수딩크림 100ml</t>
        </is>
      </c>
      <c r="H10739" s="6" t="n">
        <v>9</v>
      </c>
      <c r="I10739" s="6" t="n"/>
      <c r="J10739" s="93" t="n">
        <v>200801</v>
      </c>
      <c r="K10739" s="93" t="n"/>
      <c r="L10739" s="93" t="n">
        <v>342000</v>
      </c>
      <c r="M10739" s="93" t="n">
        <v>321993</v>
      </c>
      <c r="N10739" s="93" t="n">
        <v>27405</v>
      </c>
      <c r="O10739" s="148" t="n">
        <v>310909.0909090909</v>
      </c>
      <c r="P10739" s="93" t="inlineStr">
        <is>
          <t>카페24수딩크림수딩크림 100ml200801</t>
        </is>
      </c>
    </row>
    <row r="10740">
      <c r="B10740" s="127" t="n">
        <v>44140</v>
      </c>
      <c r="C10740" s="93">
        <f>TEXT(B10740,"aaa")</f>
        <v/>
      </c>
      <c r="D10740" s="93" t="n"/>
      <c r="E10740" s="93" t="inlineStr">
        <is>
          <t>클렌징폼</t>
        </is>
      </c>
      <c r="F10740" s="93" t="inlineStr">
        <is>
          <t>카페24</t>
        </is>
      </c>
      <c r="G10740" s="93" t="inlineStr">
        <is>
          <t>클렌징폼 120ml</t>
        </is>
      </c>
      <c r="H10740" s="6" t="n">
        <v>11</v>
      </c>
      <c r="I10740" s="6" t="n"/>
      <c r="J10740" s="93" t="n">
        <v>200801</v>
      </c>
      <c r="K10740" s="93" t="n"/>
      <c r="L10740" s="93" t="n">
        <v>143000</v>
      </c>
      <c r="M10740" s="93" t="n">
        <v>134634.5</v>
      </c>
      <c r="N10740" s="93" t="n">
        <v>30250</v>
      </c>
      <c r="O10740" s="148" t="n">
        <v>130000</v>
      </c>
      <c r="P10740" s="93" t="inlineStr">
        <is>
          <t>카페24클렌징폼클렌징폼 120ml200801</t>
        </is>
      </c>
    </row>
    <row r="10741">
      <c r="B10741" s="127" t="n">
        <v>44140</v>
      </c>
      <c r="C10741" s="93">
        <f>TEXT(B10741,"aaa")</f>
        <v/>
      </c>
      <c r="D10741" s="93" t="n"/>
      <c r="E10741" s="93" t="inlineStr">
        <is>
          <t>클렌징폼</t>
        </is>
      </c>
      <c r="F10741" s="93" t="inlineStr">
        <is>
          <t>카페24</t>
        </is>
      </c>
      <c r="G10741" s="93" t="inlineStr">
        <is>
          <t>클렌징폼 120ml 3set</t>
        </is>
      </c>
      <c r="H10741" s="6" t="n">
        <v>1</v>
      </c>
      <c r="I10741" s="6" t="n"/>
      <c r="J10741" s="93" t="n">
        <v>200801</v>
      </c>
      <c r="K10741" s="93" t="n"/>
      <c r="L10741" s="93" t="n">
        <v>33000</v>
      </c>
      <c r="M10741" s="93" t="n">
        <v>31069.5</v>
      </c>
      <c r="N10741" s="93" t="n">
        <v>3690</v>
      </c>
      <c r="O10741" s="148" t="n">
        <v>30000</v>
      </c>
      <c r="P10741" s="93" t="inlineStr">
        <is>
          <t>카페24클렌징폼클렌징폼 120ml 3set200801</t>
        </is>
      </c>
    </row>
    <row r="10742">
      <c r="B10742" s="127" t="n">
        <v>44140</v>
      </c>
      <c r="C10742" s="93">
        <f>TEXT(B10742,"aaa")</f>
        <v/>
      </c>
      <c r="D10742" s="93" t="n"/>
      <c r="E10742" s="93" t="inlineStr">
        <is>
          <t>바디워시</t>
        </is>
      </c>
      <c r="F10742" s="93" t="inlineStr">
        <is>
          <t>카페24</t>
        </is>
      </c>
      <c r="G10742" s="93" t="inlineStr">
        <is>
          <t>바디워시 1개 -30% off</t>
        </is>
      </c>
      <c r="H10742" s="6" t="n">
        <v>1</v>
      </c>
      <c r="I10742" s="6" t="n"/>
      <c r="J10742" s="93" t="n">
        <v>200801</v>
      </c>
      <c r="K10742" s="93" t="n"/>
      <c r="L10742" s="93" t="n">
        <v>18200</v>
      </c>
      <c r="M10742" s="93" t="n">
        <v>17135.3</v>
      </c>
      <c r="N10742" s="93" t="n">
        <v>4085</v>
      </c>
      <c r="O10742" s="148" t="n">
        <v>16545.45454545454</v>
      </c>
      <c r="P10742" s="93" t="inlineStr">
        <is>
          <t>카페24바디워시바디워시 1개 -30% off200801</t>
        </is>
      </c>
    </row>
    <row r="10743" customFormat="1" s="93">
      <c r="B10743" s="127" t="n">
        <v>44140</v>
      </c>
      <c r="C10743" s="93">
        <f>TEXT(B10743,"aaa")</f>
        <v/>
      </c>
      <c r="E10743" s="93" t="inlineStr">
        <is>
          <t>토너</t>
        </is>
      </c>
      <c r="F10743" s="93" t="inlineStr">
        <is>
          <t>화해</t>
        </is>
      </c>
      <c r="G10743" s="93" t="inlineStr">
        <is>
          <t>250ml</t>
        </is>
      </c>
      <c r="H10743" s="6" t="n">
        <v>5</v>
      </c>
      <c r="I10743" s="6" t="n"/>
      <c r="J10743" s="93" t="n">
        <v>200801</v>
      </c>
      <c r="L10743" s="93" t="n">
        <v>100000</v>
      </c>
      <c r="M10743" s="93" t="n">
        <v>72000</v>
      </c>
      <c r="N10743" s="93" t="n">
        <v>15400</v>
      </c>
      <c r="O10743" s="148" t="n">
        <v>90909.0909090909</v>
      </c>
      <c r="P10743" s="93" t="inlineStr">
        <is>
          <t>화해토너250ml200801</t>
        </is>
      </c>
    </row>
    <row r="10744" customFormat="1" s="93">
      <c r="B10744" s="127" t="n">
        <v>44141</v>
      </c>
      <c r="C10744" s="93">
        <f>TEXT(B10744,"aaa")</f>
        <v/>
      </c>
      <c r="E10744" s="93" t="inlineStr">
        <is>
          <t>토너</t>
        </is>
      </c>
      <c r="F10744" s="5" t="inlineStr">
        <is>
          <t>W컨셉</t>
        </is>
      </c>
      <c r="G10744" s="93" t="inlineStr">
        <is>
          <t>250ml</t>
        </is>
      </c>
      <c r="H10744" s="93" t="n">
        <v>1</v>
      </c>
      <c r="J10744" s="93" t="n">
        <v>200801</v>
      </c>
      <c r="L10744" s="93" t="n">
        <v>20000</v>
      </c>
      <c r="M10744" s="93" t="n">
        <v>14400</v>
      </c>
      <c r="N10744" s="93" t="n">
        <v>3080</v>
      </c>
      <c r="O10744" s="148" t="n">
        <v>18181.81818181818</v>
      </c>
      <c r="P10744" s="93" t="inlineStr">
        <is>
          <t>W컨셉토너250ml200801</t>
        </is>
      </c>
    </row>
    <row r="10745" customFormat="1" s="93">
      <c r="B10745" s="127" t="n">
        <v>44141</v>
      </c>
      <c r="C10745" s="93">
        <f>TEXT(B10745,"aaa")</f>
        <v/>
      </c>
      <c r="E10745" s="93" t="inlineStr">
        <is>
          <t>토너</t>
        </is>
      </c>
      <c r="F10745" s="5" t="inlineStr">
        <is>
          <t>W컨셉</t>
        </is>
      </c>
      <c r="G10745" s="93" t="inlineStr">
        <is>
          <t>250ml 2set</t>
        </is>
      </c>
      <c r="H10745" s="93" t="n">
        <v>4</v>
      </c>
      <c r="J10745" s="93" t="n">
        <v>200801</v>
      </c>
      <c r="L10745" s="93" t="n">
        <v>140000</v>
      </c>
      <c r="M10745" s="93" t="n">
        <v>100800</v>
      </c>
      <c r="N10745" s="93" t="n">
        <v>24640</v>
      </c>
      <c r="O10745" s="148" t="n">
        <v>127272.7272727273</v>
      </c>
      <c r="P10745" s="93" t="inlineStr">
        <is>
          <t>W컨셉토너250ml 2set200801</t>
        </is>
      </c>
    </row>
    <row r="10746" customFormat="1" s="93">
      <c r="B10746" s="127" t="n">
        <v>44141</v>
      </c>
      <c r="C10746" s="93">
        <f>TEXT(B10746,"aaa")</f>
        <v/>
      </c>
      <c r="E10746" s="93" t="inlineStr">
        <is>
          <t>토너</t>
        </is>
      </c>
      <c r="F10746" s="5" t="inlineStr">
        <is>
          <t>스타일쉐어</t>
        </is>
      </c>
      <c r="G10746" s="93" t="inlineStr">
        <is>
          <t>250ml</t>
        </is>
      </c>
      <c r="H10746" s="93" t="n">
        <v>3</v>
      </c>
      <c r="J10746" s="93" t="n">
        <v>200801</v>
      </c>
      <c r="L10746" s="93" t="n">
        <v>60000</v>
      </c>
      <c r="M10746" s="93" t="n">
        <v>45000</v>
      </c>
      <c r="N10746" s="93" t="n">
        <v>9240</v>
      </c>
      <c r="O10746" s="148" t="n">
        <v>54545.45454545454</v>
      </c>
      <c r="P10746" s="93" t="inlineStr">
        <is>
          <t>스타일쉐어토너250ml200801</t>
        </is>
      </c>
    </row>
    <row r="10747" customFormat="1" s="93">
      <c r="B10747" s="127" t="n">
        <v>44141</v>
      </c>
      <c r="C10747" s="93">
        <f>TEXT(B10747,"aaa")</f>
        <v/>
      </c>
      <c r="E10747" s="73" t="inlineStr">
        <is>
          <t>클리어 패드</t>
        </is>
      </c>
      <c r="F10747" s="5" t="inlineStr">
        <is>
          <t>아누아 CS</t>
        </is>
      </c>
      <c r="G10747" s="73" t="inlineStr">
        <is>
          <t>어성초 클리어패드 70P</t>
        </is>
      </c>
      <c r="H10747" s="93" t="n">
        <v>1</v>
      </c>
      <c r="J10747" s="93" t="n">
        <v>200801</v>
      </c>
      <c r="L10747" s="93" t="n">
        <v>0</v>
      </c>
      <c r="M10747" s="93" t="n">
        <v>0</v>
      </c>
      <c r="N10747" s="93" t="n">
        <v>5012</v>
      </c>
      <c r="O10747" s="148" t="n">
        <v>0</v>
      </c>
      <c r="P10747" s="93" t="inlineStr">
        <is>
          <t>아누아 CS클리어 패드어성초 클리어패드 70P200801</t>
        </is>
      </c>
    </row>
    <row r="10748" customFormat="1" s="93">
      <c r="B10748" s="127" t="n">
        <v>44141</v>
      </c>
      <c r="C10748" s="93">
        <f>TEXT(B10748,"aaa")</f>
        <v/>
      </c>
      <c r="E10748" s="93" t="inlineStr">
        <is>
          <t>크림마스크</t>
        </is>
      </c>
      <c r="F10748" s="5" t="inlineStr">
        <is>
          <t>아누아 CS</t>
        </is>
      </c>
      <c r="G10748" s="93" t="inlineStr">
        <is>
          <t>어성초 크림마스크 나이트 솔루션 10매</t>
        </is>
      </c>
      <c r="H10748" s="93" t="n">
        <v>1</v>
      </c>
      <c r="J10748" s="93" t="n">
        <v>200801</v>
      </c>
      <c r="L10748" s="93" t="n">
        <v>0</v>
      </c>
      <c r="M10748" s="93" t="n">
        <v>0</v>
      </c>
      <c r="N10748" s="93" t="n">
        <v>3107</v>
      </c>
      <c r="O10748" s="148" t="n">
        <v>0</v>
      </c>
      <c r="P10748" s="93" t="inlineStr">
        <is>
          <t>아누아 CS크림마스크어성초 크림마스크 나이트 솔루션 10매200801</t>
        </is>
      </c>
    </row>
    <row r="10749" customFormat="1" s="93">
      <c r="B10749" s="127" t="n">
        <v>44141</v>
      </c>
      <c r="C10749" s="93">
        <f>TEXT(B10749,"aaa")</f>
        <v/>
      </c>
      <c r="E10749" s="93" t="inlineStr">
        <is>
          <t>토너</t>
        </is>
      </c>
      <c r="F10749" s="5" t="inlineStr">
        <is>
          <t>아누아 CS</t>
        </is>
      </c>
      <c r="G10749" s="93" t="inlineStr">
        <is>
          <t>250ml</t>
        </is>
      </c>
      <c r="H10749" s="93" t="n">
        <v>1</v>
      </c>
      <c r="J10749" s="93" t="n">
        <v>200801</v>
      </c>
      <c r="L10749" s="93" t="n">
        <v>0</v>
      </c>
      <c r="M10749" s="93" t="n">
        <v>0</v>
      </c>
      <c r="N10749" s="93" t="n">
        <v>3080</v>
      </c>
      <c r="O10749" s="148" t="n">
        <v>0</v>
      </c>
      <c r="P10749" s="93" t="inlineStr">
        <is>
          <t>아누아 CS토너250ml200801</t>
        </is>
      </c>
    </row>
    <row r="10750" customFormat="1" s="93">
      <c r="B10750" s="127" t="n">
        <v>44141</v>
      </c>
      <c r="C10750" s="93">
        <f>TEXT(B10750,"aaa")</f>
        <v/>
      </c>
      <c r="E10750" s="93" t="inlineStr">
        <is>
          <t>카밍크림</t>
        </is>
      </c>
      <c r="F10750" s="5" t="inlineStr">
        <is>
          <t>아누아 CS</t>
        </is>
      </c>
      <c r="G10750" s="93" t="inlineStr">
        <is>
          <t xml:space="preserve">	어성초 70 인텐스 카밍 크림 50ml</t>
        </is>
      </c>
      <c r="H10750" s="93" t="n">
        <v>1</v>
      </c>
      <c r="J10750" s="93" t="n">
        <v>200801</v>
      </c>
      <c r="L10750" s="93" t="n">
        <v>0</v>
      </c>
      <c r="M10750" s="93" t="n">
        <v>0</v>
      </c>
      <c r="N10750" s="93" t="n">
        <v>3882</v>
      </c>
      <c r="O10750" s="148" t="n">
        <v>0</v>
      </c>
      <c r="P10750" s="93" t="inlineStr">
        <is>
          <t>아누아 CS카밍크림	어성초 70 인텐스 카밍 크림 50ml200801</t>
        </is>
      </c>
    </row>
    <row r="10751" customFormat="1" s="93">
      <c r="B10751" s="127" t="n">
        <v>44141</v>
      </c>
      <c r="C10751" s="93">
        <f>TEXT(B10751,"aaa")</f>
        <v/>
      </c>
      <c r="E10751" s="93" t="inlineStr">
        <is>
          <t>화장솜</t>
        </is>
      </c>
      <c r="F10751" s="5" t="inlineStr">
        <is>
          <t>아누아 CS</t>
        </is>
      </c>
      <c r="G10751" s="93" t="inlineStr">
        <is>
          <t>스킨팩 화장솜 60P</t>
        </is>
      </c>
      <c r="H10751" s="93" t="n">
        <v>1</v>
      </c>
      <c r="J10751" s="93" t="n">
        <v>200801</v>
      </c>
      <c r="L10751" s="93" t="n">
        <v>0</v>
      </c>
      <c r="M10751" s="93" t="n">
        <v>0</v>
      </c>
      <c r="N10751" s="93" t="n">
        <v>1110</v>
      </c>
      <c r="O10751" s="148" t="n">
        <v>0</v>
      </c>
      <c r="P10751" s="93" t="inlineStr">
        <is>
          <t>아누아 CS화장솜스킨팩 화장솜 60P200801</t>
        </is>
      </c>
    </row>
    <row r="10752" customFormat="1" s="93">
      <c r="B10752" s="127" t="n">
        <v>44141</v>
      </c>
      <c r="C10752" s="93">
        <f>TEXT(B10752,"aaa")</f>
        <v/>
      </c>
      <c r="E10752" s="93" t="inlineStr">
        <is>
          <t>선크림</t>
        </is>
      </c>
      <c r="F10752" s="5" t="inlineStr">
        <is>
          <t>카페24</t>
        </is>
      </c>
      <c r="G10752" s="93" t="inlineStr">
        <is>
          <t>선크림 50ml  2set</t>
        </is>
      </c>
      <c r="H10752" s="93" t="n">
        <v>2</v>
      </c>
      <c r="J10752" s="93" t="n">
        <v>200801</v>
      </c>
      <c r="L10752" s="93" t="n">
        <v>70000</v>
      </c>
      <c r="M10752" s="93" t="n">
        <v>65905</v>
      </c>
      <c r="N10752" s="93" t="n">
        <v>9380</v>
      </c>
      <c r="O10752" s="148" t="n">
        <v>63636.36363636363</v>
      </c>
      <c r="P10752" s="93" t="inlineStr">
        <is>
          <t>카페24선크림선크림 50ml  2set200801</t>
        </is>
      </c>
    </row>
    <row r="10753" customFormat="1" s="93">
      <c r="B10753" s="127" t="n">
        <v>44141</v>
      </c>
      <c r="C10753" s="93">
        <f>TEXT(B10753,"aaa")</f>
        <v/>
      </c>
      <c r="E10753" s="93" t="inlineStr">
        <is>
          <t>클리어 패드</t>
        </is>
      </c>
      <c r="F10753" s="5" t="inlineStr">
        <is>
          <t>카페24</t>
        </is>
      </c>
      <c r="G10753" s="93" t="inlineStr">
        <is>
          <t>어성초 77 클리어 패드 1개-20% off</t>
        </is>
      </c>
      <c r="H10753" s="93" t="n">
        <v>13</v>
      </c>
      <c r="J10753" s="93" t="n">
        <v>200801</v>
      </c>
      <c r="L10753" s="93" t="n">
        <v>291200</v>
      </c>
      <c r="M10753" s="93" t="n">
        <v>274164.8</v>
      </c>
      <c r="N10753" s="93" t="n">
        <v>65156</v>
      </c>
      <c r="O10753" s="148" t="n">
        <v>264727.2727272727</v>
      </c>
      <c r="P10753" s="93" t="inlineStr">
        <is>
          <t>카페24클리어 패드어성초 77 클리어 패드 1개-20% off200801</t>
        </is>
      </c>
    </row>
    <row r="10754" customFormat="1" s="93">
      <c r="B10754" s="127" t="n">
        <v>44141</v>
      </c>
      <c r="C10754" s="93">
        <f>TEXT(B10754,"aaa")</f>
        <v/>
      </c>
      <c r="E10754" s="93" t="inlineStr">
        <is>
          <t>클리어 패드</t>
        </is>
      </c>
      <c r="F10754" s="5" t="inlineStr">
        <is>
          <t>카페24</t>
        </is>
      </c>
      <c r="G10754" s="93" t="inlineStr">
        <is>
          <t>어성초 77 클리어 패드 2개-30% off</t>
        </is>
      </c>
      <c r="H10754" s="93" t="n">
        <v>30</v>
      </c>
      <c r="J10754" s="93" t="n">
        <v>200801</v>
      </c>
      <c r="L10754" s="93" t="n">
        <v>1176000</v>
      </c>
      <c r="M10754" s="93" t="n">
        <v>1107204</v>
      </c>
      <c r="N10754" s="93" t="n">
        <v>300720</v>
      </c>
      <c r="O10754" s="148" t="n">
        <v>1069090.909090909</v>
      </c>
      <c r="P10754" s="93" t="inlineStr">
        <is>
          <t>카페24클리어 패드어성초 77 클리어 패드 2개-30% off200801</t>
        </is>
      </c>
    </row>
    <row r="10755" customFormat="1" s="93">
      <c r="B10755" s="127" t="n">
        <v>44141</v>
      </c>
      <c r="C10755" s="93">
        <f>TEXT(B10755,"aaa")</f>
        <v/>
      </c>
      <c r="E10755" s="93" t="inlineStr">
        <is>
          <t>토너+패드 세트</t>
        </is>
      </c>
      <c r="F10755" s="5" t="inlineStr">
        <is>
          <t>카페24</t>
        </is>
      </c>
      <c r="G10755" s="93" t="inlineStr">
        <is>
          <t>좁쌀 진정 세트 토너+클리어 패드-30% off</t>
        </is>
      </c>
      <c r="H10755" s="93" t="n">
        <v>20</v>
      </c>
      <c r="J10755" s="93" t="n">
        <v>200801</v>
      </c>
      <c r="L10755" s="93" t="n">
        <v>742000</v>
      </c>
      <c r="M10755" s="93" t="n">
        <v>698593</v>
      </c>
      <c r="N10755" s="93" t="n">
        <v>161840</v>
      </c>
      <c r="O10755" s="148" t="n">
        <v>674545.4545454545</v>
      </c>
      <c r="P10755" s="93" t="inlineStr">
        <is>
          <t>카페24토너+패드 세트좁쌀 진정 세트 토너+클리어 패드-30% off200801</t>
        </is>
      </c>
    </row>
    <row r="10756" customFormat="1" s="93">
      <c r="B10756" s="127" t="n">
        <v>44141</v>
      </c>
      <c r="C10756" s="93">
        <f>TEXT(B10756,"aaa")</f>
        <v/>
      </c>
      <c r="E10756" s="93" t="inlineStr">
        <is>
          <t>수분 보충 세트</t>
        </is>
      </c>
      <c r="F10756" s="5" t="inlineStr">
        <is>
          <t>카페24</t>
        </is>
      </c>
      <c r="G10756" s="70" t="inlineStr">
        <is>
          <t>[20/09/28 부터] 어성초 77 토너 250ml + 어성초 70 로션 200ml -30%</t>
        </is>
      </c>
      <c r="H10756" s="93" t="n">
        <v>23</v>
      </c>
      <c r="J10756" s="93" t="n">
        <v>200801</v>
      </c>
      <c r="L10756" s="93" t="n">
        <v>853300</v>
      </c>
      <c r="M10756" s="93" t="n">
        <v>803381.95</v>
      </c>
      <c r="N10756" s="93" t="n">
        <v>170614</v>
      </c>
      <c r="O10756" s="148" t="n">
        <v>775727.2727272727</v>
      </c>
      <c r="P10756" s="93" t="inlineStr">
        <is>
          <t>카페24수분 보충 세트[20/09/28 부터] 어성초 77 토너 250ml + 어성초 70 로션 200ml -30%200801</t>
        </is>
      </c>
    </row>
    <row r="10757" customFormat="1" s="93">
      <c r="B10757" s="127" t="n">
        <v>44141</v>
      </c>
      <c r="C10757" s="93">
        <f>TEXT(B10757,"aaa")</f>
        <v/>
      </c>
      <c r="E10757" s="93" t="inlineStr">
        <is>
          <t>로션</t>
        </is>
      </c>
      <c r="F10757" s="5" t="inlineStr">
        <is>
          <t>카페24</t>
        </is>
      </c>
      <c r="G10757" s="93" t="inlineStr">
        <is>
          <t>어성초 70 데일리 릴리프 로션 1개 -20% off</t>
        </is>
      </c>
      <c r="H10757" s="93" t="n">
        <v>5</v>
      </c>
      <c r="J10757" s="93" t="n">
        <v>200801</v>
      </c>
      <c r="L10757" s="93" t="n">
        <v>112000</v>
      </c>
      <c r="M10757" s="93" t="n">
        <v>105448</v>
      </c>
      <c r="N10757" s="93" t="n">
        <v>21690</v>
      </c>
      <c r="O10757" s="148" t="n">
        <v>101818.1818181818</v>
      </c>
      <c r="P10757" s="93" t="inlineStr">
        <is>
          <t>카페24로션어성초 70 데일리 릴리프 로션 1개 -20% off200801</t>
        </is>
      </c>
    </row>
    <row r="10758" customFormat="1" s="93">
      <c r="B10758" s="127" t="n">
        <v>44141</v>
      </c>
      <c r="C10758" s="93">
        <f>TEXT(B10758,"aaa")</f>
        <v/>
      </c>
      <c r="E10758" s="93" t="inlineStr">
        <is>
          <t>로션</t>
        </is>
      </c>
      <c r="F10758" s="5" t="inlineStr">
        <is>
          <t>카페24</t>
        </is>
      </c>
      <c r="G10758" s="93" t="inlineStr">
        <is>
          <t>어성초 70 데일리 릴리프 로션 2개 -30% off</t>
        </is>
      </c>
      <c r="H10758" s="93" t="n">
        <v>2</v>
      </c>
      <c r="J10758" s="93" t="n">
        <v>200801</v>
      </c>
      <c r="L10758" s="93" t="n">
        <v>78400</v>
      </c>
      <c r="M10758" s="93" t="n">
        <v>73813.60000000001</v>
      </c>
      <c r="N10758" s="93" t="n">
        <v>17352</v>
      </c>
      <c r="O10758" s="148" t="n">
        <v>71272.72727272726</v>
      </c>
      <c r="P10758" s="93" t="inlineStr">
        <is>
          <t>카페24로션어성초 70 데일리 릴리프 로션 2개 -30% off200801</t>
        </is>
      </c>
    </row>
    <row r="10759" customFormat="1" s="93">
      <c r="B10759" s="127" t="n">
        <v>44141</v>
      </c>
      <c r="C10759" s="93">
        <f>TEXT(B10759,"aaa")</f>
        <v/>
      </c>
      <c r="E10759" s="93" t="inlineStr">
        <is>
          <t>머드크림마스크</t>
        </is>
      </c>
      <c r="F10759" s="5" t="inlineStr">
        <is>
          <t>카페24</t>
        </is>
      </c>
      <c r="G10759" s="93" t="inlineStr">
        <is>
          <t>머드크림마스크 100ml</t>
        </is>
      </c>
      <c r="H10759" s="93" t="n">
        <v>2</v>
      </c>
      <c r="J10759" s="93" t="n">
        <v>200801</v>
      </c>
      <c r="L10759" s="93" t="n">
        <v>40000</v>
      </c>
      <c r="M10759" s="93" t="n">
        <v>37660</v>
      </c>
      <c r="N10759" s="93" t="n">
        <v>2884</v>
      </c>
      <c r="O10759" s="148" t="n">
        <v>36363.63636363636</v>
      </c>
      <c r="P10759" s="93" t="inlineStr">
        <is>
          <t>카페24머드크림마스크머드크림마스크 100ml200801</t>
        </is>
      </c>
    </row>
    <row r="10760" customFormat="1" s="93">
      <c r="B10760" s="127" t="n">
        <v>44141</v>
      </c>
      <c r="C10760" s="93">
        <f>TEXT(B10760,"aaa")</f>
        <v/>
      </c>
      <c r="E10760" s="93" t="inlineStr">
        <is>
          <t>마스크팩</t>
        </is>
      </c>
      <c r="F10760" s="5" t="inlineStr">
        <is>
          <t>카페24</t>
        </is>
      </c>
      <c r="G10760" s="93" t="inlineStr">
        <is>
          <t>마스크팩 1매</t>
        </is>
      </c>
      <c r="H10760" s="93" t="n">
        <v>1</v>
      </c>
      <c r="J10760" s="93" t="n">
        <v>200801</v>
      </c>
      <c r="L10760" s="93" t="n">
        <v>4000</v>
      </c>
      <c r="M10760" s="93" t="n">
        <v>3766</v>
      </c>
      <c r="N10760" s="93" t="n">
        <v>397</v>
      </c>
      <c r="O10760" s="148" t="n">
        <v>3636.363636363636</v>
      </c>
      <c r="P10760" s="93" t="inlineStr">
        <is>
          <t>카페24마스크팩마스크팩 1매200801</t>
        </is>
      </c>
    </row>
    <row r="10761" customFormat="1" s="93">
      <c r="B10761" s="127" t="n">
        <v>44141</v>
      </c>
      <c r="C10761" s="93">
        <f>TEXT(B10761,"aaa")</f>
        <v/>
      </c>
      <c r="E10761" s="93" t="inlineStr">
        <is>
          <t>마스크팩</t>
        </is>
      </c>
      <c r="F10761" s="5" t="inlineStr">
        <is>
          <t>카페24</t>
        </is>
      </c>
      <c r="G10761" s="93" t="inlineStr">
        <is>
          <t>마스크팩 10매</t>
        </is>
      </c>
      <c r="H10761" s="93" t="n">
        <v>3</v>
      </c>
      <c r="J10761" s="93" t="n">
        <v>200801</v>
      </c>
      <c r="L10761" s="93" t="n">
        <v>60000</v>
      </c>
      <c r="M10761" s="93" t="n">
        <v>56490</v>
      </c>
      <c r="N10761" s="93" t="n">
        <v>11910</v>
      </c>
      <c r="O10761" s="148" t="n">
        <v>54545.45454545454</v>
      </c>
      <c r="P10761" s="93" t="inlineStr">
        <is>
          <t>카페24마스크팩마스크팩 10매200801</t>
        </is>
      </c>
    </row>
    <row r="10762" customFormat="1" s="93">
      <c r="B10762" s="127" t="n">
        <v>44141</v>
      </c>
      <c r="C10762" s="93">
        <f>TEXT(B10762,"aaa")</f>
        <v/>
      </c>
      <c r="E10762" s="93" t="inlineStr">
        <is>
          <t>토너</t>
        </is>
      </c>
      <c r="F10762" s="5" t="inlineStr">
        <is>
          <t>카페24</t>
        </is>
      </c>
      <c r="G10762" s="93" t="inlineStr">
        <is>
          <t>250ml</t>
        </is>
      </c>
      <c r="H10762" s="93" t="n">
        <v>17</v>
      </c>
      <c r="J10762" s="93" t="n">
        <v>200801</v>
      </c>
      <c r="L10762" s="93" t="n">
        <v>340000</v>
      </c>
      <c r="M10762" s="93" t="n">
        <v>320110</v>
      </c>
      <c r="N10762" s="93" t="n">
        <v>52360</v>
      </c>
      <c r="O10762" s="148" t="n">
        <v>309090.9090909091</v>
      </c>
      <c r="P10762" s="93" t="inlineStr">
        <is>
          <t>카페24토너250ml200801</t>
        </is>
      </c>
    </row>
    <row r="10763" customFormat="1" s="93">
      <c r="B10763" s="127" t="n">
        <v>44141</v>
      </c>
      <c r="C10763" s="93">
        <f>TEXT(B10763,"aaa")</f>
        <v/>
      </c>
      <c r="E10763" s="93" t="inlineStr">
        <is>
          <t>토너</t>
        </is>
      </c>
      <c r="F10763" s="5" t="inlineStr">
        <is>
          <t>카페24</t>
        </is>
      </c>
      <c r="G10763" s="93" t="inlineStr">
        <is>
          <t>250ml 2set</t>
        </is>
      </c>
      <c r="H10763" s="93" t="n">
        <v>21</v>
      </c>
      <c r="J10763" s="93" t="n">
        <v>200801</v>
      </c>
      <c r="L10763" s="93" t="n">
        <v>735000</v>
      </c>
      <c r="M10763" s="93" t="n">
        <v>692002.5</v>
      </c>
      <c r="N10763" s="93" t="n">
        <v>129360</v>
      </c>
      <c r="O10763" s="148" t="n">
        <v>668181.8181818181</v>
      </c>
      <c r="P10763" s="93" t="inlineStr">
        <is>
          <t>카페24토너250ml 2set200801</t>
        </is>
      </c>
    </row>
    <row r="10764" customFormat="1" s="93">
      <c r="B10764" s="127" t="n">
        <v>44141</v>
      </c>
      <c r="C10764" s="93">
        <f>TEXT(B10764,"aaa")</f>
        <v/>
      </c>
      <c r="E10764" s="93" t="inlineStr">
        <is>
          <t>토너</t>
        </is>
      </c>
      <c r="F10764" s="5" t="inlineStr">
        <is>
          <t>카페24</t>
        </is>
      </c>
      <c r="G10764" s="93" t="inlineStr">
        <is>
          <t>500ml</t>
        </is>
      </c>
      <c r="H10764" s="93" t="n">
        <v>19</v>
      </c>
      <c r="J10764" s="93" t="n">
        <v>200801</v>
      </c>
      <c r="L10764" s="93" t="n">
        <v>627000</v>
      </c>
      <c r="M10764" s="93" t="n">
        <v>590320.5</v>
      </c>
      <c r="N10764" s="93" t="n">
        <v>82270</v>
      </c>
      <c r="O10764" s="148" t="n">
        <v>570000</v>
      </c>
      <c r="P10764" s="93" t="inlineStr">
        <is>
          <t>카페24토너500ml200801</t>
        </is>
      </c>
    </row>
    <row r="10765" customFormat="1" s="93">
      <c r="B10765" s="127" t="n">
        <v>44141</v>
      </c>
      <c r="C10765" s="93">
        <f>TEXT(B10765,"aaa")</f>
        <v/>
      </c>
      <c r="E10765" s="93" t="inlineStr">
        <is>
          <t>토너</t>
        </is>
      </c>
      <c r="F10765" s="5" t="inlineStr">
        <is>
          <t>카페24</t>
        </is>
      </c>
      <c r="G10765" s="93" t="inlineStr">
        <is>
          <t>스킨팩 화장솜 60P</t>
        </is>
      </c>
      <c r="H10765" s="93" t="n">
        <v>19</v>
      </c>
      <c r="J10765" s="93" t="n">
        <v>200801</v>
      </c>
      <c r="L10765" s="93" t="n">
        <v>57000</v>
      </c>
      <c r="M10765" s="93" t="n">
        <v>53665.5</v>
      </c>
      <c r="N10765" s="93" t="n">
        <v>21090</v>
      </c>
      <c r="O10765" s="148" t="n">
        <v>51818.18181818182</v>
      </c>
      <c r="P10765" s="93" t="inlineStr">
        <is>
          <t>카페24토너스킨팩 화장솜 60P200801</t>
        </is>
      </c>
    </row>
    <row r="10766" customFormat="1" s="93">
      <c r="B10766" s="127" t="n">
        <v>44141</v>
      </c>
      <c r="C10766" s="93">
        <f>TEXT(B10766,"aaa")</f>
        <v/>
      </c>
      <c r="E10766" s="93" t="inlineStr">
        <is>
          <t>앰플</t>
        </is>
      </c>
      <c r="F10766" s="5" t="inlineStr">
        <is>
          <t>카페24</t>
        </is>
      </c>
      <c r="G10766" s="93" t="inlineStr">
        <is>
          <t>앰플 30ml</t>
        </is>
      </c>
      <c r="H10766" s="93" t="n">
        <v>15</v>
      </c>
      <c r="J10766" s="93" t="n">
        <v>200801</v>
      </c>
      <c r="L10766" s="93" t="n">
        <v>420000</v>
      </c>
      <c r="M10766" s="93" t="n">
        <v>395430</v>
      </c>
      <c r="N10766" s="93" t="n">
        <v>50955</v>
      </c>
      <c r="O10766" s="148" t="n">
        <v>381818.1818181818</v>
      </c>
      <c r="P10766" s="93" t="inlineStr">
        <is>
          <t>카페24앰플앰플 30ml200801</t>
        </is>
      </c>
    </row>
    <row r="10767" customFormat="1" s="93">
      <c r="B10767" s="127" t="n">
        <v>44141</v>
      </c>
      <c r="C10767" s="93">
        <f>TEXT(B10767,"aaa")</f>
        <v/>
      </c>
      <c r="E10767" s="93" t="inlineStr">
        <is>
          <t>앰플</t>
        </is>
      </c>
      <c r="F10767" s="5" t="inlineStr">
        <is>
          <t>카페24</t>
        </is>
      </c>
      <c r="G10767" s="93" t="inlineStr">
        <is>
          <t>앰플 30ml  2set</t>
        </is>
      </c>
      <c r="H10767" s="93" t="n">
        <v>4</v>
      </c>
      <c r="J10767" s="93" t="n">
        <v>200801</v>
      </c>
      <c r="L10767" s="93" t="n">
        <v>192000</v>
      </c>
      <c r="M10767" s="93" t="n">
        <v>180768</v>
      </c>
      <c r="N10767" s="93" t="n">
        <v>27176</v>
      </c>
      <c r="O10767" s="148" t="n">
        <v>174545.4545454545</v>
      </c>
      <c r="P10767" s="93" t="inlineStr">
        <is>
          <t>카페24앰플앰플 30ml  2set200801</t>
        </is>
      </c>
    </row>
    <row r="10768" customFormat="1" s="93">
      <c r="B10768" s="127" t="n">
        <v>44141</v>
      </c>
      <c r="C10768" s="93">
        <f>TEXT(B10768,"aaa")</f>
        <v/>
      </c>
      <c r="E10768" s="93" t="inlineStr">
        <is>
          <t>수딩크림</t>
        </is>
      </c>
      <c r="F10768" s="5" t="inlineStr">
        <is>
          <t>카페24</t>
        </is>
      </c>
      <c r="G10768" s="93" t="inlineStr">
        <is>
          <t>수딩크림 100ml</t>
        </is>
      </c>
      <c r="H10768" s="93" t="n">
        <v>6</v>
      </c>
      <c r="J10768" s="93" t="n">
        <v>200801</v>
      </c>
      <c r="L10768" s="93" t="n">
        <v>228000</v>
      </c>
      <c r="M10768" s="93" t="n">
        <v>214662</v>
      </c>
      <c r="N10768" s="93" t="n">
        <v>18270</v>
      </c>
      <c r="O10768" s="148" t="n">
        <v>207272.7272727273</v>
      </c>
      <c r="P10768" s="93" t="inlineStr">
        <is>
          <t>카페24수딩크림수딩크림 100ml200801</t>
        </is>
      </c>
    </row>
    <row r="10769" customFormat="1" s="93">
      <c r="B10769" s="127" t="n">
        <v>44141</v>
      </c>
      <c r="C10769" s="93">
        <f>TEXT(B10769,"aaa")</f>
        <v/>
      </c>
      <c r="E10769" s="93" t="inlineStr">
        <is>
          <t>클렌징폼</t>
        </is>
      </c>
      <c r="F10769" s="5" t="inlineStr">
        <is>
          <t>카페24</t>
        </is>
      </c>
      <c r="G10769" s="93" t="inlineStr">
        <is>
          <t>클렌징폼 120ml</t>
        </is>
      </c>
      <c r="H10769" s="93" t="n">
        <v>6</v>
      </c>
      <c r="J10769" s="93" t="n">
        <v>200801</v>
      </c>
      <c r="L10769" s="93" t="n">
        <v>78000</v>
      </c>
      <c r="M10769" s="93" t="n">
        <v>73437</v>
      </c>
      <c r="N10769" s="93" t="n">
        <v>16500</v>
      </c>
      <c r="O10769" s="148" t="n">
        <v>70909.0909090909</v>
      </c>
      <c r="P10769" s="93" t="inlineStr">
        <is>
          <t>카페24클렌징폼클렌징폼 120ml200801</t>
        </is>
      </c>
    </row>
    <row r="10770" customFormat="1" s="93">
      <c r="B10770" s="127" t="n">
        <v>44141</v>
      </c>
      <c r="C10770" s="93">
        <f>TEXT(B10770,"aaa")</f>
        <v/>
      </c>
      <c r="E10770" s="93" t="inlineStr">
        <is>
          <t>클렌징폼</t>
        </is>
      </c>
      <c r="F10770" s="5" t="inlineStr">
        <is>
          <t>카페24</t>
        </is>
      </c>
      <c r="G10770" s="93" t="inlineStr">
        <is>
          <t>클렌징폼 120ml 2set</t>
        </is>
      </c>
      <c r="H10770" s="93" t="n">
        <v>1</v>
      </c>
      <c r="J10770" s="93" t="n">
        <v>200801</v>
      </c>
      <c r="L10770" s="93" t="n">
        <v>24000</v>
      </c>
      <c r="M10770" s="93" t="n">
        <v>22596</v>
      </c>
      <c r="N10770" s="93" t="n">
        <v>2460</v>
      </c>
      <c r="O10770" s="148" t="n">
        <v>21818.18181818182</v>
      </c>
      <c r="P10770" s="93" t="inlineStr">
        <is>
          <t>카페24클렌징폼클렌징폼 120ml 2set200801</t>
        </is>
      </c>
    </row>
    <row r="10771" customFormat="1" s="93">
      <c r="B10771" s="127" t="n">
        <v>44141</v>
      </c>
      <c r="C10771" s="93">
        <f>TEXT(B10771,"aaa")</f>
        <v/>
      </c>
      <c r="E10771" s="93" t="inlineStr">
        <is>
          <t>클렌징폼</t>
        </is>
      </c>
      <c r="F10771" s="5" t="inlineStr">
        <is>
          <t>카페24</t>
        </is>
      </c>
      <c r="G10771" s="93" t="inlineStr">
        <is>
          <t>클렌징폼 120ml 3set</t>
        </is>
      </c>
      <c r="H10771" s="93" t="n">
        <v>1</v>
      </c>
      <c r="J10771" s="93" t="n">
        <v>200801</v>
      </c>
      <c r="L10771" s="93" t="n">
        <v>33000</v>
      </c>
      <c r="M10771" s="93" t="n">
        <v>31069.5</v>
      </c>
      <c r="N10771" s="93" t="n">
        <v>3690</v>
      </c>
      <c r="O10771" s="148" t="n">
        <v>30000</v>
      </c>
      <c r="P10771" s="93" t="inlineStr">
        <is>
          <t>카페24클렌징폼클렌징폼 120ml 3set200801</t>
        </is>
      </c>
    </row>
    <row r="10772" customFormat="1" s="93">
      <c r="B10772" s="127" t="n">
        <v>44141</v>
      </c>
      <c r="C10772" s="93">
        <f>TEXT(B10772,"aaa")</f>
        <v/>
      </c>
      <c r="E10772" s="93" t="inlineStr">
        <is>
          <t>바디워시</t>
        </is>
      </c>
      <c r="F10772" s="5" t="inlineStr">
        <is>
          <t>카페24</t>
        </is>
      </c>
      <c r="G10772" s="93" t="inlineStr">
        <is>
          <t>바디워시 1개 -30% off</t>
        </is>
      </c>
      <c r="H10772" s="93" t="n">
        <v>1</v>
      </c>
      <c r="J10772" s="93" t="n">
        <v>200801</v>
      </c>
      <c r="L10772" s="93" t="n">
        <v>18200</v>
      </c>
      <c r="M10772" s="93" t="n">
        <v>17135.3</v>
      </c>
      <c r="N10772" s="93" t="n">
        <v>4085</v>
      </c>
      <c r="O10772" s="148" t="n">
        <v>16545.45454545454</v>
      </c>
      <c r="P10772" s="93" t="inlineStr">
        <is>
          <t>카페24바디워시바디워시 1개 -30% off200801</t>
        </is>
      </c>
    </row>
    <row r="10773" customFormat="1" s="93">
      <c r="B10773" s="127" t="n">
        <v>44141</v>
      </c>
      <c r="C10773" s="93">
        <f>TEXT(B10773,"aaa")</f>
        <v/>
      </c>
      <c r="E10773" s="93" t="inlineStr">
        <is>
          <t>바디워시</t>
        </is>
      </c>
      <c r="F10773" s="5" t="inlineStr">
        <is>
          <t>카페24</t>
        </is>
      </c>
      <c r="G10773" s="93" t="inlineStr">
        <is>
          <t>바디워시 2개 -35% off (무료배송)</t>
        </is>
      </c>
      <c r="H10773" s="93" t="n">
        <v>1</v>
      </c>
      <c r="J10773" s="93" t="n">
        <v>200801</v>
      </c>
      <c r="L10773" s="93" t="n">
        <v>33800</v>
      </c>
      <c r="M10773" s="93" t="n">
        <v>31822.7</v>
      </c>
      <c r="N10773" s="93" t="n">
        <v>8170</v>
      </c>
      <c r="O10773" s="148" t="n">
        <v>30727.27272727272</v>
      </c>
      <c r="P10773" s="93" t="inlineStr">
        <is>
          <t>카페24바디워시바디워시 2개 -35% off (무료배송)200801</t>
        </is>
      </c>
    </row>
    <row r="10774" customFormat="1" s="93">
      <c r="B10774" s="127" t="n">
        <v>44141</v>
      </c>
      <c r="C10774" s="93">
        <f>TEXT(B10774,"aaa")</f>
        <v/>
      </c>
      <c r="E10774" s="93" t="inlineStr">
        <is>
          <t>앰플</t>
        </is>
      </c>
      <c r="F10774" s="5" t="inlineStr">
        <is>
          <t>화해</t>
        </is>
      </c>
      <c r="G10774" s="93" t="inlineStr">
        <is>
          <t>앰플 30ml</t>
        </is>
      </c>
      <c r="H10774" s="93" t="n">
        <v>2</v>
      </c>
      <c r="J10774" s="93" t="n">
        <v>200801</v>
      </c>
      <c r="L10774" s="93" t="n">
        <v>56000</v>
      </c>
      <c r="M10774" s="93" t="n">
        <v>40320</v>
      </c>
      <c r="N10774" s="93" t="n">
        <v>6794</v>
      </c>
      <c r="O10774" s="148" t="n">
        <v>50909.0909090909</v>
      </c>
      <c r="P10774" s="93" t="inlineStr">
        <is>
          <t>화해앰플앰플 30ml200801</t>
        </is>
      </c>
    </row>
    <row r="10775" customFormat="1" s="93">
      <c r="B10775" s="127" t="n">
        <v>44141</v>
      </c>
      <c r="C10775" s="93">
        <f>TEXT(B10775,"aaa")</f>
        <v/>
      </c>
      <c r="E10775" s="93" t="inlineStr">
        <is>
          <t>토너</t>
        </is>
      </c>
      <c r="F10775" s="5" t="inlineStr">
        <is>
          <t>화해</t>
        </is>
      </c>
      <c r="G10775" s="93" t="inlineStr">
        <is>
          <t>250ml</t>
        </is>
      </c>
      <c r="H10775" s="93" t="n">
        <v>3</v>
      </c>
      <c r="J10775" s="93" t="n">
        <v>200801</v>
      </c>
      <c r="L10775" s="93" t="n">
        <v>60000</v>
      </c>
      <c r="M10775" s="93" t="n">
        <v>43200</v>
      </c>
      <c r="N10775" s="93" t="n">
        <v>9240</v>
      </c>
      <c r="O10775" s="148" t="n">
        <v>54545.45454545454</v>
      </c>
      <c r="P10775" s="93" t="inlineStr">
        <is>
          <t>화해토너250ml200801</t>
        </is>
      </c>
    </row>
    <row r="10776" customFormat="1" s="93">
      <c r="B10776" s="127" t="n">
        <v>44142</v>
      </c>
      <c r="C10776" s="93">
        <f>TEXT(B10776,"aaa")</f>
        <v/>
      </c>
      <c r="E10776" s="93" t="inlineStr">
        <is>
          <t>토너</t>
        </is>
      </c>
      <c r="F10776" s="5" t="inlineStr">
        <is>
          <t>스타일쉐어</t>
        </is>
      </c>
      <c r="G10776" s="93" t="inlineStr">
        <is>
          <t>250ml</t>
        </is>
      </c>
      <c r="H10776" s="93" t="n">
        <v>2</v>
      </c>
      <c r="J10776" s="93" t="n">
        <v>200801</v>
      </c>
      <c r="L10776" s="93" t="n">
        <v>40000</v>
      </c>
      <c r="M10776" s="93" t="n">
        <v>30000</v>
      </c>
      <c r="N10776" s="93" t="n">
        <v>6160</v>
      </c>
      <c r="O10776" s="148" t="n">
        <v>36363.63636363636</v>
      </c>
      <c r="P10776" s="93" t="inlineStr">
        <is>
          <t>스타일쉐어토너250ml200801</t>
        </is>
      </c>
    </row>
    <row r="10777" customFormat="1" s="93">
      <c r="B10777" s="127" t="n">
        <v>44142</v>
      </c>
      <c r="C10777" s="93">
        <f>TEXT(B10777,"aaa")</f>
        <v/>
      </c>
      <c r="E10777" s="93" t="inlineStr">
        <is>
          <t>어성초진정패키지</t>
        </is>
      </c>
      <c r="F10777" s="5" t="inlineStr">
        <is>
          <t>카페24</t>
        </is>
      </c>
      <c r="G10777" s="93" t="inlineStr">
        <is>
          <t>어성초 진정패키지세트</t>
        </is>
      </c>
      <c r="H10777" s="93" t="n">
        <v>3</v>
      </c>
      <c r="J10777" s="93" t="n">
        <v>200801</v>
      </c>
      <c r="L10777" s="93" t="n">
        <v>297000</v>
      </c>
      <c r="M10777" s="93" t="n">
        <v>279625.5</v>
      </c>
      <c r="N10777" s="93" t="n">
        <v>45411</v>
      </c>
      <c r="O10777" s="148" t="n">
        <v>270000</v>
      </c>
      <c r="P10777" s="93" t="inlineStr">
        <is>
          <t>카페24어성초진정패키지어성초 진정패키지세트200801</t>
        </is>
      </c>
    </row>
    <row r="10778" customFormat="1" s="93">
      <c r="B10778" s="127" t="n">
        <v>44142</v>
      </c>
      <c r="C10778" s="93">
        <f>TEXT(B10778,"aaa")</f>
        <v/>
      </c>
      <c r="E10778" s="93" t="inlineStr">
        <is>
          <t>클리어 패드</t>
        </is>
      </c>
      <c r="F10778" s="5" t="inlineStr">
        <is>
          <t>카페24</t>
        </is>
      </c>
      <c r="G10778" s="93" t="inlineStr">
        <is>
          <t>어성초 77 클리어 패드 1개-20% off</t>
        </is>
      </c>
      <c r="H10778" s="93" t="n">
        <v>10</v>
      </c>
      <c r="J10778" s="93" t="n">
        <v>200801</v>
      </c>
      <c r="L10778" s="93" t="n">
        <v>224000</v>
      </c>
      <c r="M10778" s="93" t="n">
        <v>210896</v>
      </c>
      <c r="N10778" s="93" t="n">
        <v>50120</v>
      </c>
      <c r="O10778" s="148" t="n">
        <v>203636.3636363636</v>
      </c>
      <c r="P10778" s="93" t="inlineStr">
        <is>
          <t>카페24클리어 패드어성초 77 클리어 패드 1개-20% off200801</t>
        </is>
      </c>
    </row>
    <row r="10779" customFormat="1" s="93">
      <c r="B10779" s="127" t="n">
        <v>44142</v>
      </c>
      <c r="C10779" s="93">
        <f>TEXT(B10779,"aaa")</f>
        <v/>
      </c>
      <c r="E10779" s="93" t="inlineStr">
        <is>
          <t>클리어 패드</t>
        </is>
      </c>
      <c r="F10779" s="5" t="inlineStr">
        <is>
          <t>카페24</t>
        </is>
      </c>
      <c r="G10779" s="93" t="inlineStr">
        <is>
          <t>어성초 77 클리어 패드 2개-30% off</t>
        </is>
      </c>
      <c r="H10779" s="93" t="n">
        <v>24</v>
      </c>
      <c r="J10779" s="93" t="n">
        <v>200801</v>
      </c>
      <c r="L10779" s="93" t="n">
        <v>940800</v>
      </c>
      <c r="M10779" s="93" t="n">
        <v>885763.2</v>
      </c>
      <c r="N10779" s="93" t="n">
        <v>240576</v>
      </c>
      <c r="O10779" s="148" t="n">
        <v>855272.7272727272</v>
      </c>
      <c r="P10779" s="93" t="inlineStr">
        <is>
          <t>카페24클리어 패드어성초 77 클리어 패드 2개-30% off200801</t>
        </is>
      </c>
    </row>
    <row r="10780" customFormat="1" s="93">
      <c r="B10780" s="127" t="n">
        <v>44142</v>
      </c>
      <c r="C10780" s="93">
        <f>TEXT(B10780,"aaa")</f>
        <v/>
      </c>
      <c r="E10780" s="93" t="inlineStr">
        <is>
          <t>토너+패드 세트</t>
        </is>
      </c>
      <c r="F10780" s="5" t="inlineStr">
        <is>
          <t>카페24</t>
        </is>
      </c>
      <c r="G10780" s="93" t="inlineStr">
        <is>
          <t>좁쌀 진정 세트 토너+클리어 패드-30% off</t>
        </is>
      </c>
      <c r="H10780" s="93" t="n">
        <v>9</v>
      </c>
      <c r="J10780" s="93" t="n">
        <v>200801</v>
      </c>
      <c r="L10780" s="93" t="n">
        <v>333900</v>
      </c>
      <c r="M10780" s="93" t="n">
        <v>314366.85</v>
      </c>
      <c r="N10780" s="93" t="n">
        <v>72828</v>
      </c>
      <c r="O10780" s="148" t="n">
        <v>303545.4545454545</v>
      </c>
      <c r="P10780" s="93" t="inlineStr">
        <is>
          <t>카페24토너+패드 세트좁쌀 진정 세트 토너+클리어 패드-30% off200801</t>
        </is>
      </c>
    </row>
    <row r="10781" customFormat="1" s="93">
      <c r="B10781" s="127" t="n">
        <v>44142</v>
      </c>
      <c r="C10781" s="93">
        <f>TEXT(B10781,"aaa")</f>
        <v/>
      </c>
      <c r="E10781" s="93" t="inlineStr">
        <is>
          <t>수분 보충 세트</t>
        </is>
      </c>
      <c r="F10781" s="5" t="inlineStr">
        <is>
          <t>카페24</t>
        </is>
      </c>
      <c r="G10781" s="93" t="inlineStr">
        <is>
          <t>[20/09/28 부터] 어성초 77 토너 250ml + 어성초 70 로션 200ml -30%</t>
        </is>
      </c>
      <c r="H10781" s="93" t="n">
        <v>16</v>
      </c>
      <c r="J10781" s="93" t="n">
        <v>200801</v>
      </c>
      <c r="L10781" s="93" t="n">
        <v>593600</v>
      </c>
      <c r="M10781" s="93" t="n">
        <v>558874.4</v>
      </c>
      <c r="N10781" s="93" t="n">
        <v>118688</v>
      </c>
      <c r="O10781" s="148" t="n">
        <v>539636.3636363636</v>
      </c>
      <c r="P10781" s="93" t="inlineStr">
        <is>
          <t>카페24수분 보충 세트[20/09/28 부터] 어성초 77 토너 250ml + 어성초 70 로션 200ml -30%200801</t>
        </is>
      </c>
    </row>
    <row r="10782" customFormat="1" s="93">
      <c r="B10782" s="127" t="n">
        <v>44142</v>
      </c>
      <c r="C10782" s="93">
        <f>TEXT(B10782,"aaa")</f>
        <v/>
      </c>
      <c r="E10782" s="93" t="inlineStr">
        <is>
          <t>로션</t>
        </is>
      </c>
      <c r="F10782" s="5" t="inlineStr">
        <is>
          <t>카페24</t>
        </is>
      </c>
      <c r="G10782" s="93" t="inlineStr">
        <is>
          <t>어성초 70 데일리 릴리프 로션 1개 -20% off</t>
        </is>
      </c>
      <c r="H10782" s="93" t="n">
        <v>5</v>
      </c>
      <c r="J10782" s="93" t="n">
        <v>200801</v>
      </c>
      <c r="L10782" s="93" t="n">
        <v>112000</v>
      </c>
      <c r="M10782" s="93" t="n">
        <v>105448</v>
      </c>
      <c r="N10782" s="93" t="n">
        <v>21690</v>
      </c>
      <c r="O10782" s="148" t="n">
        <v>101818.1818181818</v>
      </c>
      <c r="P10782" s="93" t="inlineStr">
        <is>
          <t>카페24로션어성초 70 데일리 릴리프 로션 1개 -20% off200801</t>
        </is>
      </c>
    </row>
    <row r="10783" customFormat="1" s="93">
      <c r="B10783" s="127" t="n">
        <v>44142</v>
      </c>
      <c r="C10783" s="93">
        <f>TEXT(B10783,"aaa")</f>
        <v/>
      </c>
      <c r="E10783" s="93" t="inlineStr">
        <is>
          <t>머드크림마스크</t>
        </is>
      </c>
      <c r="F10783" s="5" t="inlineStr">
        <is>
          <t>카페24</t>
        </is>
      </c>
      <c r="G10783" s="93" t="inlineStr">
        <is>
          <t>머드크림마스크 100ml</t>
        </is>
      </c>
      <c r="H10783" s="93" t="n">
        <v>1</v>
      </c>
      <c r="J10783" s="93" t="n">
        <v>200801</v>
      </c>
      <c r="L10783" s="93" t="n">
        <v>20000</v>
      </c>
      <c r="M10783" s="93" t="n">
        <v>18830</v>
      </c>
      <c r="N10783" s="93" t="n">
        <v>1442</v>
      </c>
      <c r="O10783" s="148" t="n">
        <v>18181.81818181818</v>
      </c>
      <c r="P10783" s="93" t="inlineStr">
        <is>
          <t>카페24머드크림마스크머드크림마스크 100ml200801</t>
        </is>
      </c>
    </row>
    <row r="10784" customFormat="1" s="93">
      <c r="B10784" s="127" t="n">
        <v>44142</v>
      </c>
      <c r="C10784" s="93">
        <f>TEXT(B10784,"aaa")</f>
        <v/>
      </c>
      <c r="E10784" s="93" t="inlineStr">
        <is>
          <t>마스크팩</t>
        </is>
      </c>
      <c r="F10784" s="5" t="inlineStr">
        <is>
          <t>카페24</t>
        </is>
      </c>
      <c r="G10784" s="93" t="inlineStr">
        <is>
          <t>마스크팩 1매</t>
        </is>
      </c>
      <c r="H10784" s="93" t="n">
        <v>2</v>
      </c>
      <c r="J10784" s="93" t="n">
        <v>200801</v>
      </c>
      <c r="L10784" s="93" t="n">
        <v>8000</v>
      </c>
      <c r="M10784" s="93" t="n">
        <v>7532</v>
      </c>
      <c r="N10784" s="93" t="n">
        <v>794</v>
      </c>
      <c r="O10784" s="148" t="n">
        <v>7272.727272727272</v>
      </c>
      <c r="P10784" s="93" t="inlineStr">
        <is>
          <t>카페24마스크팩마스크팩 1매200801</t>
        </is>
      </c>
    </row>
    <row r="10785" customFormat="1" s="93">
      <c r="B10785" s="127" t="n">
        <v>44142</v>
      </c>
      <c r="C10785" s="93">
        <f>TEXT(B10785,"aaa")</f>
        <v/>
      </c>
      <c r="E10785" s="93" t="inlineStr">
        <is>
          <t>마스크팩</t>
        </is>
      </c>
      <c r="F10785" s="5" t="inlineStr">
        <is>
          <t>카페24</t>
        </is>
      </c>
      <c r="G10785" s="93" t="inlineStr">
        <is>
          <t>마스크팩 10매</t>
        </is>
      </c>
      <c r="H10785" s="93" t="n">
        <v>5</v>
      </c>
      <c r="J10785" s="93" t="n">
        <v>200801</v>
      </c>
      <c r="L10785" s="93" t="n">
        <v>100000</v>
      </c>
      <c r="M10785" s="93" t="n">
        <v>94150</v>
      </c>
      <c r="N10785" s="93" t="n">
        <v>19850</v>
      </c>
      <c r="O10785" s="148" t="n">
        <v>90909.0909090909</v>
      </c>
      <c r="P10785" s="93" t="inlineStr">
        <is>
          <t>카페24마스크팩마스크팩 10매200801</t>
        </is>
      </c>
    </row>
    <row r="10786" customFormat="1" s="93">
      <c r="B10786" s="127" t="n">
        <v>44142</v>
      </c>
      <c r="C10786" s="93">
        <f>TEXT(B10786,"aaa")</f>
        <v/>
      </c>
      <c r="E10786" s="93" t="inlineStr">
        <is>
          <t>토너</t>
        </is>
      </c>
      <c r="F10786" s="5" t="inlineStr">
        <is>
          <t>카페24</t>
        </is>
      </c>
      <c r="G10786" s="93" t="inlineStr">
        <is>
          <t>250ml</t>
        </is>
      </c>
      <c r="H10786" s="93" t="n">
        <v>18</v>
      </c>
      <c r="J10786" s="93" t="n">
        <v>200801</v>
      </c>
      <c r="L10786" s="93" t="n">
        <v>360000</v>
      </c>
      <c r="M10786" s="93" t="n">
        <v>338940</v>
      </c>
      <c r="N10786" s="93" t="n">
        <v>55440</v>
      </c>
      <c r="O10786" s="148" t="n">
        <v>327272.7272727272</v>
      </c>
      <c r="P10786" s="93" t="inlineStr">
        <is>
          <t>카페24토너250ml200801</t>
        </is>
      </c>
    </row>
    <row r="10787" customFormat="1" s="93">
      <c r="B10787" s="127" t="n">
        <v>44142</v>
      </c>
      <c r="C10787" s="93">
        <f>TEXT(B10787,"aaa")</f>
        <v/>
      </c>
      <c r="E10787" s="93" t="inlineStr">
        <is>
          <t>토너</t>
        </is>
      </c>
      <c r="F10787" s="5" t="inlineStr">
        <is>
          <t>카페24</t>
        </is>
      </c>
      <c r="G10787" s="93" t="inlineStr">
        <is>
          <t>250ml 2set</t>
        </is>
      </c>
      <c r="H10787" s="93" t="n">
        <v>18</v>
      </c>
      <c r="J10787" s="93" t="n">
        <v>200801</v>
      </c>
      <c r="L10787" s="93" t="n">
        <v>630000</v>
      </c>
      <c r="M10787" s="93" t="n">
        <v>593145</v>
      </c>
      <c r="N10787" s="93" t="n">
        <v>110880</v>
      </c>
      <c r="O10787" s="148" t="n">
        <v>572727.2727272727</v>
      </c>
      <c r="P10787" s="93" t="inlineStr">
        <is>
          <t>카페24토너250ml 2set200801</t>
        </is>
      </c>
    </row>
    <row r="10788" customFormat="1" s="93">
      <c r="B10788" s="127" t="n">
        <v>44142</v>
      </c>
      <c r="C10788" s="93">
        <f>TEXT(B10788,"aaa")</f>
        <v/>
      </c>
      <c r="E10788" s="93" t="inlineStr">
        <is>
          <t>토너</t>
        </is>
      </c>
      <c r="F10788" s="5" t="inlineStr">
        <is>
          <t>카페24</t>
        </is>
      </c>
      <c r="G10788" s="93" t="inlineStr">
        <is>
          <t>500ml</t>
        </is>
      </c>
      <c r="H10788" s="93" t="n">
        <v>20</v>
      </c>
      <c r="J10788" s="93" t="n">
        <v>200801</v>
      </c>
      <c r="L10788" s="93" t="n">
        <v>660000</v>
      </c>
      <c r="M10788" s="93" t="n">
        <v>621390</v>
      </c>
      <c r="N10788" s="93" t="n">
        <v>86600</v>
      </c>
      <c r="O10788" s="148" t="n">
        <v>600000</v>
      </c>
      <c r="P10788" s="93" t="inlineStr">
        <is>
          <t>카페24토너500ml200801</t>
        </is>
      </c>
    </row>
    <row r="10789" customFormat="1" s="93">
      <c r="B10789" s="127" t="n">
        <v>44142</v>
      </c>
      <c r="C10789" s="93">
        <f>TEXT(B10789,"aaa")</f>
        <v/>
      </c>
      <c r="E10789" s="93" t="inlineStr">
        <is>
          <t>토너</t>
        </is>
      </c>
      <c r="F10789" s="5" t="inlineStr">
        <is>
          <t>카페24</t>
        </is>
      </c>
      <c r="G10789" s="93" t="inlineStr">
        <is>
          <t>스킨팩 화장솜 60P</t>
        </is>
      </c>
      <c r="H10789" s="93" t="n">
        <v>15</v>
      </c>
      <c r="J10789" s="93" t="n">
        <v>200801</v>
      </c>
      <c r="L10789" s="93" t="n">
        <v>45000</v>
      </c>
      <c r="M10789" s="93" t="n">
        <v>42367.5</v>
      </c>
      <c r="N10789" s="93" t="n">
        <v>16650</v>
      </c>
      <c r="O10789" s="148" t="n">
        <v>40909.0909090909</v>
      </c>
      <c r="P10789" s="93" t="inlineStr">
        <is>
          <t>카페24토너스킨팩 화장솜 60P200801</t>
        </is>
      </c>
    </row>
    <row r="10790" customFormat="1" s="93">
      <c r="B10790" s="127" t="n">
        <v>44142</v>
      </c>
      <c r="C10790" s="93">
        <f>TEXT(B10790,"aaa")</f>
        <v/>
      </c>
      <c r="E10790" s="93" t="inlineStr">
        <is>
          <t>앰플</t>
        </is>
      </c>
      <c r="F10790" s="5" t="inlineStr">
        <is>
          <t>카페24</t>
        </is>
      </c>
      <c r="G10790" s="93" t="inlineStr">
        <is>
          <t>앰플 30ml</t>
        </is>
      </c>
      <c r="H10790" s="93" t="n">
        <v>13</v>
      </c>
      <c r="J10790" s="93" t="n">
        <v>200801</v>
      </c>
      <c r="L10790" s="93" t="n">
        <v>364000</v>
      </c>
      <c r="M10790" s="93" t="n">
        <v>342706</v>
      </c>
      <c r="N10790" s="93" t="n">
        <v>44161</v>
      </c>
      <c r="O10790" s="148" t="n">
        <v>330909.0909090909</v>
      </c>
      <c r="P10790" s="93" t="inlineStr">
        <is>
          <t>카페24앰플앰플 30ml200801</t>
        </is>
      </c>
    </row>
    <row r="10791" customFormat="1" s="93">
      <c r="B10791" s="127" t="n">
        <v>44142</v>
      </c>
      <c r="C10791" s="93">
        <f>TEXT(B10791,"aaa")</f>
        <v/>
      </c>
      <c r="E10791" s="93" t="inlineStr">
        <is>
          <t>앰플</t>
        </is>
      </c>
      <c r="F10791" s="5" t="inlineStr">
        <is>
          <t>카페24</t>
        </is>
      </c>
      <c r="G10791" s="93" t="inlineStr">
        <is>
          <t>앰플 30ml  2set</t>
        </is>
      </c>
      <c r="H10791" s="93" t="n">
        <v>4</v>
      </c>
      <c r="J10791" s="93" t="n">
        <v>200801</v>
      </c>
      <c r="L10791" s="93" t="n">
        <v>192000</v>
      </c>
      <c r="M10791" s="93" t="n">
        <v>180768</v>
      </c>
      <c r="N10791" s="93" t="n">
        <v>27176</v>
      </c>
      <c r="O10791" s="148" t="n">
        <v>174545.4545454545</v>
      </c>
      <c r="P10791" s="93" t="inlineStr">
        <is>
          <t>카페24앰플앰플 30ml  2set200801</t>
        </is>
      </c>
    </row>
    <row r="10792" customFormat="1" s="93">
      <c r="B10792" s="127" t="n">
        <v>44142</v>
      </c>
      <c r="C10792" s="93">
        <f>TEXT(B10792,"aaa")</f>
        <v/>
      </c>
      <c r="E10792" s="93" t="inlineStr">
        <is>
          <t>수딩크림</t>
        </is>
      </c>
      <c r="F10792" s="5" t="inlineStr">
        <is>
          <t>카페24</t>
        </is>
      </c>
      <c r="G10792" s="93" t="inlineStr">
        <is>
          <t>수딩크림 100ml</t>
        </is>
      </c>
      <c r="H10792" s="93" t="n">
        <v>4</v>
      </c>
      <c r="J10792" s="93" t="n">
        <v>200801</v>
      </c>
      <c r="L10792" s="93" t="n">
        <v>152000</v>
      </c>
      <c r="M10792" s="93" t="n">
        <v>143108</v>
      </c>
      <c r="N10792" s="93" t="n">
        <v>12180</v>
      </c>
      <c r="O10792" s="148" t="n">
        <v>138181.8181818182</v>
      </c>
      <c r="P10792" s="93" t="inlineStr">
        <is>
          <t>카페24수딩크림수딩크림 100ml200801</t>
        </is>
      </c>
    </row>
    <row r="10793" customFormat="1" s="93">
      <c r="B10793" s="127" t="n">
        <v>44142</v>
      </c>
      <c r="C10793" s="93">
        <f>TEXT(B10793,"aaa")</f>
        <v/>
      </c>
      <c r="E10793" s="93" t="inlineStr">
        <is>
          <t>클렌징폼</t>
        </is>
      </c>
      <c r="F10793" s="5" t="inlineStr">
        <is>
          <t>카페24</t>
        </is>
      </c>
      <c r="G10793" s="93" t="inlineStr">
        <is>
          <t>클렌징폼 120ml</t>
        </is>
      </c>
      <c r="H10793" s="93" t="n">
        <v>4</v>
      </c>
      <c r="J10793" s="93" t="n">
        <v>200801</v>
      </c>
      <c r="L10793" s="93" t="n">
        <v>52000</v>
      </c>
      <c r="M10793" s="93" t="n">
        <v>48958</v>
      </c>
      <c r="N10793" s="93" t="n">
        <v>11000</v>
      </c>
      <c r="O10793" s="148" t="n">
        <v>47272.72727272727</v>
      </c>
      <c r="P10793" s="93" t="inlineStr">
        <is>
          <t>카페24클렌징폼클렌징폼 120ml200801</t>
        </is>
      </c>
    </row>
    <row r="10794" customFormat="1" s="93">
      <c r="B10794" s="127" t="n">
        <v>44142</v>
      </c>
      <c r="C10794" s="93">
        <f>TEXT(B10794,"aaa")</f>
        <v/>
      </c>
      <c r="E10794" s="93" t="inlineStr">
        <is>
          <t>앰플</t>
        </is>
      </c>
      <c r="F10794" s="5" t="inlineStr">
        <is>
          <t>화해</t>
        </is>
      </c>
      <c r="G10794" s="93" t="inlineStr">
        <is>
          <t>앰플 30ml</t>
        </is>
      </c>
      <c r="H10794" s="93" t="n">
        <v>1</v>
      </c>
      <c r="J10794" s="93" t="n">
        <v>200801</v>
      </c>
      <c r="L10794" s="93" t="n">
        <v>28000</v>
      </c>
      <c r="M10794" s="93" t="n">
        <v>20160</v>
      </c>
      <c r="N10794" s="93" t="n">
        <v>3397</v>
      </c>
      <c r="O10794" s="148" t="n">
        <v>25454.54545454545</v>
      </c>
      <c r="P10794" s="93" t="inlineStr">
        <is>
          <t>화해앰플앰플 30ml200801</t>
        </is>
      </c>
    </row>
    <row r="10795" customFormat="1" s="93">
      <c r="B10795" s="127" t="n">
        <v>44142</v>
      </c>
      <c r="C10795" s="93">
        <f>TEXT(B10795,"aaa")</f>
        <v/>
      </c>
      <c r="E10795" s="93" t="inlineStr">
        <is>
          <t>마스크팩</t>
        </is>
      </c>
      <c r="F10795" s="5" t="inlineStr">
        <is>
          <t>화해</t>
        </is>
      </c>
      <c r="G10795" s="93" t="inlineStr">
        <is>
          <t>마스크팩 10매</t>
        </is>
      </c>
      <c r="H10795" s="93" t="n">
        <v>2</v>
      </c>
      <c r="J10795" s="93" t="n">
        <v>200801</v>
      </c>
      <c r="L10795" s="93" t="n">
        <v>40000</v>
      </c>
      <c r="M10795" s="93" t="n">
        <v>30000</v>
      </c>
      <c r="N10795" s="93" t="n">
        <v>7940</v>
      </c>
      <c r="O10795" s="148" t="n">
        <v>36363.63636363636</v>
      </c>
      <c r="P10795" s="93" t="inlineStr">
        <is>
          <t>화해마스크팩마스크팩 10매200801</t>
        </is>
      </c>
    </row>
    <row r="10796" customFormat="1" s="93">
      <c r="B10796" s="127" t="n">
        <v>44142</v>
      </c>
      <c r="C10796" s="93">
        <f>TEXT(B10796,"aaa")</f>
        <v/>
      </c>
      <c r="E10796" s="93" t="inlineStr">
        <is>
          <t>토너</t>
        </is>
      </c>
      <c r="F10796" s="5" t="inlineStr">
        <is>
          <t>화해</t>
        </is>
      </c>
      <c r="G10796" s="93" t="inlineStr">
        <is>
          <t>250ml</t>
        </is>
      </c>
      <c r="H10796" s="93" t="n">
        <v>7</v>
      </c>
      <c r="J10796" s="93" t="n">
        <v>200801</v>
      </c>
      <c r="L10796" s="93" t="n">
        <v>140000</v>
      </c>
      <c r="M10796" s="93" t="n">
        <v>100800</v>
      </c>
      <c r="N10796" s="93" t="n">
        <v>21560</v>
      </c>
      <c r="O10796" s="148" t="n">
        <v>127272.7272727273</v>
      </c>
      <c r="P10796" s="93" t="inlineStr">
        <is>
          <t>화해토너250ml200801</t>
        </is>
      </c>
    </row>
    <row r="10797" customFormat="1" s="93">
      <c r="B10797" s="127" t="n">
        <v>44142</v>
      </c>
      <c r="C10797" s="93">
        <f>TEXT(B10797,"aaa")</f>
        <v/>
      </c>
      <c r="E10797" s="93" t="inlineStr">
        <is>
          <t>수딩크림</t>
        </is>
      </c>
      <c r="F10797" s="5" t="inlineStr">
        <is>
          <t>화해</t>
        </is>
      </c>
      <c r="G10797" s="93" t="inlineStr">
        <is>
          <t>수딩크림 100ml</t>
        </is>
      </c>
      <c r="H10797" s="93" t="n">
        <v>1</v>
      </c>
      <c r="J10797" s="93" t="n">
        <v>200801</v>
      </c>
      <c r="L10797" s="93" t="n">
        <v>38000</v>
      </c>
      <c r="M10797" s="93" t="n">
        <v>26600</v>
      </c>
      <c r="N10797" s="93" t="n">
        <v>3045</v>
      </c>
      <c r="O10797" s="148" t="n">
        <v>34545.45454545454</v>
      </c>
      <c r="P10797" s="93" t="inlineStr">
        <is>
          <t>화해수딩크림수딩크림 100ml200801</t>
        </is>
      </c>
    </row>
    <row r="10798" customFormat="1" s="93">
      <c r="B10798" s="127" t="n">
        <v>44142</v>
      </c>
      <c r="C10798" s="93">
        <f>TEXT(B10798,"aaa")</f>
        <v/>
      </c>
      <c r="E10798" s="93" t="inlineStr">
        <is>
          <t>클리어 패드</t>
        </is>
      </c>
      <c r="F10798" s="5" t="inlineStr">
        <is>
          <t>화해</t>
        </is>
      </c>
      <c r="G10798" s="93" t="inlineStr">
        <is>
          <t>어성초 클리어패드 70P</t>
        </is>
      </c>
      <c r="H10798" s="93" t="n">
        <v>1</v>
      </c>
      <c r="J10798" s="93" t="n">
        <v>200801</v>
      </c>
      <c r="L10798" s="93" t="n">
        <v>22400</v>
      </c>
      <c r="M10798" s="93" t="n">
        <v>16352</v>
      </c>
      <c r="N10798" s="93" t="n">
        <v>5012</v>
      </c>
      <c r="O10798" s="148" t="n">
        <v>20363.63636363636</v>
      </c>
      <c r="P10798" s="93" t="inlineStr">
        <is>
          <t>화해클리어 패드어성초 클리어패드 70P200801</t>
        </is>
      </c>
    </row>
    <row r="10799" customFormat="1" s="93">
      <c r="B10799" s="127" t="n">
        <v>44143</v>
      </c>
      <c r="C10799" s="93">
        <f>TEXT(B10799,"aaa")</f>
        <v/>
      </c>
      <c r="E10799" s="93" t="inlineStr">
        <is>
          <t>토너</t>
        </is>
      </c>
      <c r="F10799" s="5" t="inlineStr">
        <is>
          <t>스타일쉐어</t>
        </is>
      </c>
      <c r="G10799" s="93" t="inlineStr">
        <is>
          <t>250ml</t>
        </is>
      </c>
      <c r="H10799" s="93" t="n">
        <v>3</v>
      </c>
      <c r="J10799" s="93" t="n">
        <v>200801</v>
      </c>
      <c r="L10799" s="93" t="n">
        <v>60000</v>
      </c>
      <c r="M10799" s="93" t="n">
        <v>45000</v>
      </c>
      <c r="N10799" s="93" t="n">
        <v>9240</v>
      </c>
      <c r="O10799" s="148" t="n">
        <v>54545.45454545454</v>
      </c>
      <c r="P10799" s="93" t="inlineStr">
        <is>
          <t>스타일쉐어토너250ml200801</t>
        </is>
      </c>
    </row>
    <row r="10800" customFormat="1" s="93">
      <c r="B10800" s="127" t="n">
        <v>44143</v>
      </c>
      <c r="C10800" s="93">
        <f>TEXT(B10800,"aaa")</f>
        <v/>
      </c>
      <c r="E10800" s="93" t="inlineStr">
        <is>
          <t>선크림</t>
        </is>
      </c>
      <c r="F10800" s="5" t="inlineStr">
        <is>
          <t>카페24</t>
        </is>
      </c>
      <c r="G10800" s="93" t="inlineStr">
        <is>
          <t>선크림 50ml</t>
        </is>
      </c>
      <c r="H10800" s="93" t="n">
        <v>2</v>
      </c>
      <c r="J10800" s="93" t="n">
        <v>200801</v>
      </c>
      <c r="L10800" s="93" t="n">
        <v>40000</v>
      </c>
      <c r="M10800" s="93" t="n">
        <v>37660</v>
      </c>
      <c r="N10800" s="93" t="n">
        <v>4690</v>
      </c>
      <c r="O10800" s="148" t="n">
        <v>36363.63636363636</v>
      </c>
      <c r="P10800" s="93" t="inlineStr">
        <is>
          <t>카페24선크림선크림 50ml200801</t>
        </is>
      </c>
    </row>
    <row r="10801" customFormat="1" s="93">
      <c r="B10801" s="127" t="n">
        <v>44143</v>
      </c>
      <c r="C10801" s="93">
        <f>TEXT(B10801,"aaa")</f>
        <v/>
      </c>
      <c r="E10801" s="93" t="inlineStr">
        <is>
          <t>어성초진정패키지</t>
        </is>
      </c>
      <c r="F10801" s="5" t="inlineStr">
        <is>
          <t>카페24</t>
        </is>
      </c>
      <c r="G10801" s="93" t="inlineStr">
        <is>
          <t>어성초 진정패키지세트</t>
        </is>
      </c>
      <c r="H10801" s="93" t="n">
        <v>4</v>
      </c>
      <c r="J10801" s="93" t="n">
        <v>200801</v>
      </c>
      <c r="L10801" s="93" t="n">
        <v>396000</v>
      </c>
      <c r="M10801" s="93" t="n">
        <v>372834</v>
      </c>
      <c r="N10801" s="93" t="n">
        <v>60548</v>
      </c>
      <c r="O10801" s="148" t="n">
        <v>360000</v>
      </c>
      <c r="P10801" s="93" t="inlineStr">
        <is>
          <t>카페24어성초진정패키지어성초 진정패키지세트200801</t>
        </is>
      </c>
    </row>
    <row r="10802" customFormat="1" s="93">
      <c r="B10802" s="127" t="n">
        <v>44143</v>
      </c>
      <c r="C10802" s="93">
        <f>TEXT(B10802,"aaa")</f>
        <v/>
      </c>
      <c r="E10802" s="93" t="inlineStr">
        <is>
          <t>클리어 패드</t>
        </is>
      </c>
      <c r="F10802" s="5" t="inlineStr">
        <is>
          <t>카페24</t>
        </is>
      </c>
      <c r="G10802" s="93" t="inlineStr">
        <is>
          <t>어성초 77 클리어 패드 1개-20% off</t>
        </is>
      </c>
      <c r="H10802" s="93" t="n">
        <v>26</v>
      </c>
      <c r="J10802" s="93" t="n">
        <v>200801</v>
      </c>
      <c r="L10802" s="93" t="n">
        <v>582400</v>
      </c>
      <c r="M10802" s="93" t="n">
        <v>548329.6</v>
      </c>
      <c r="N10802" s="93" t="n">
        <v>130312</v>
      </c>
      <c r="O10802" s="148" t="n">
        <v>529454.5454545454</v>
      </c>
      <c r="P10802" s="93" t="inlineStr">
        <is>
          <t>카페24클리어 패드어성초 77 클리어 패드 1개-20% off200801</t>
        </is>
      </c>
    </row>
    <row r="10803" customFormat="1" s="93">
      <c r="B10803" s="127" t="n">
        <v>44143</v>
      </c>
      <c r="C10803" s="93">
        <f>TEXT(B10803,"aaa")</f>
        <v/>
      </c>
      <c r="E10803" s="93" t="inlineStr">
        <is>
          <t>클리어 패드</t>
        </is>
      </c>
      <c r="F10803" s="5" t="inlineStr">
        <is>
          <t>카페24</t>
        </is>
      </c>
      <c r="G10803" s="93" t="inlineStr">
        <is>
          <t>어성초 77 클리어 패드 2개-30% off</t>
        </is>
      </c>
      <c r="H10803" s="93" t="n">
        <v>17</v>
      </c>
      <c r="J10803" s="93" t="n">
        <v>200801</v>
      </c>
      <c r="L10803" s="93" t="n">
        <v>666400</v>
      </c>
      <c r="M10803" s="93" t="n">
        <v>627415.6</v>
      </c>
      <c r="N10803" s="93" t="n">
        <v>170408</v>
      </c>
      <c r="O10803" s="148" t="n">
        <v>605818.1818181818</v>
      </c>
      <c r="P10803" s="93" t="inlineStr">
        <is>
          <t>카페24클리어 패드어성초 77 클리어 패드 2개-30% off200801</t>
        </is>
      </c>
    </row>
    <row r="10804" customFormat="1" s="93">
      <c r="B10804" s="127" t="n">
        <v>44143</v>
      </c>
      <c r="C10804" s="93">
        <f>TEXT(B10804,"aaa")</f>
        <v/>
      </c>
      <c r="E10804" s="93" t="inlineStr">
        <is>
          <t>토너+패드 세트</t>
        </is>
      </c>
      <c r="F10804" s="5" t="inlineStr">
        <is>
          <t>카페24</t>
        </is>
      </c>
      <c r="G10804" s="93" t="inlineStr">
        <is>
          <t>좁쌀 진정 세트 토너+클리어 패드-30% off</t>
        </is>
      </c>
      <c r="H10804" s="93" t="n">
        <v>15</v>
      </c>
      <c r="J10804" s="93" t="n">
        <v>200801</v>
      </c>
      <c r="L10804" s="93" t="n">
        <v>556500</v>
      </c>
      <c r="M10804" s="93" t="n">
        <v>523944.75</v>
      </c>
      <c r="N10804" s="93" t="n">
        <v>121380</v>
      </c>
      <c r="O10804" s="148" t="n">
        <v>505909.0909090909</v>
      </c>
      <c r="P10804" s="93" t="inlineStr">
        <is>
          <t>카페24토너+패드 세트좁쌀 진정 세트 토너+클리어 패드-30% off200801</t>
        </is>
      </c>
    </row>
    <row r="10805" customFormat="1" s="93">
      <c r="B10805" s="127" t="n">
        <v>44143</v>
      </c>
      <c r="C10805" s="93">
        <f>TEXT(B10805,"aaa")</f>
        <v/>
      </c>
      <c r="E10805" s="93" t="inlineStr">
        <is>
          <t>수분 보충 세트</t>
        </is>
      </c>
      <c r="F10805" s="5" t="inlineStr">
        <is>
          <t>카페24</t>
        </is>
      </c>
      <c r="G10805" s="93" t="inlineStr">
        <is>
          <t>[20/09/28 부터] 어성초 77 토너 250ml + 어성초 70 로션 200ml -30%</t>
        </is>
      </c>
      <c r="H10805" s="93" t="n">
        <v>22</v>
      </c>
      <c r="J10805" s="93" t="n">
        <v>200801</v>
      </c>
      <c r="L10805" s="93" t="n">
        <v>816200</v>
      </c>
      <c r="M10805" s="93" t="n">
        <v>768452.3</v>
      </c>
      <c r="N10805" s="93" t="n">
        <v>163196</v>
      </c>
      <c r="O10805" s="148" t="n">
        <v>741999.9999999999</v>
      </c>
      <c r="P10805" s="93" t="inlineStr">
        <is>
          <t>카페24수분 보충 세트[20/09/28 부터] 어성초 77 토너 250ml + 어성초 70 로션 200ml -30%200801</t>
        </is>
      </c>
    </row>
    <row r="10806" customFormat="1" s="93">
      <c r="B10806" s="127" t="n">
        <v>44143</v>
      </c>
      <c r="C10806" s="93">
        <f>TEXT(B10806,"aaa")</f>
        <v/>
      </c>
      <c r="E10806" s="93" t="inlineStr">
        <is>
          <t>로션</t>
        </is>
      </c>
      <c r="F10806" s="5" t="inlineStr">
        <is>
          <t>카페24</t>
        </is>
      </c>
      <c r="G10806" s="93" t="inlineStr">
        <is>
          <t>어성초 70 데일리 릴리프 로션 1개 -20% off</t>
        </is>
      </c>
      <c r="H10806" s="93" t="n">
        <v>12</v>
      </c>
      <c r="J10806" s="93" t="n">
        <v>200801</v>
      </c>
      <c r="L10806" s="93" t="n">
        <v>268800</v>
      </c>
      <c r="M10806" s="93" t="n">
        <v>253075.2</v>
      </c>
      <c r="N10806" s="93" t="n">
        <v>52056</v>
      </c>
      <c r="O10806" s="148" t="n">
        <v>244363.6363636364</v>
      </c>
      <c r="P10806" s="93" t="inlineStr">
        <is>
          <t>카페24로션어성초 70 데일리 릴리프 로션 1개 -20% off200801</t>
        </is>
      </c>
    </row>
    <row r="10807" customFormat="1" s="93">
      <c r="B10807" s="127" t="n">
        <v>44143</v>
      </c>
      <c r="C10807" s="93">
        <f>TEXT(B10807,"aaa")</f>
        <v/>
      </c>
      <c r="E10807" s="93" t="inlineStr">
        <is>
          <t>로션</t>
        </is>
      </c>
      <c r="F10807" s="5" t="inlineStr">
        <is>
          <t>카페24</t>
        </is>
      </c>
      <c r="G10807" s="93" t="inlineStr">
        <is>
          <t>어성초 70 데일리 릴리프 로션 2개 -30% off</t>
        </is>
      </c>
      <c r="H10807" s="93" t="n">
        <v>1</v>
      </c>
      <c r="J10807" s="93" t="n">
        <v>200801</v>
      </c>
      <c r="L10807" s="93" t="n">
        <v>39200</v>
      </c>
      <c r="M10807" s="93" t="n">
        <v>36906.8</v>
      </c>
      <c r="N10807" s="93" t="n">
        <v>8676</v>
      </c>
      <c r="O10807" s="148" t="n">
        <v>35636.36363636363</v>
      </c>
      <c r="P10807" s="93" t="inlineStr">
        <is>
          <t>카페24로션어성초 70 데일리 릴리프 로션 2개 -30% off200801</t>
        </is>
      </c>
    </row>
    <row r="10808" customFormat="1" s="93">
      <c r="B10808" s="127" t="n">
        <v>44143</v>
      </c>
      <c r="C10808" s="93">
        <f>TEXT(B10808,"aaa")</f>
        <v/>
      </c>
      <c r="E10808" s="93" t="inlineStr">
        <is>
          <t>머드크림마스크</t>
        </is>
      </c>
      <c r="F10808" s="5" t="inlineStr">
        <is>
          <t>카페24</t>
        </is>
      </c>
      <c r="G10808" s="93" t="inlineStr">
        <is>
          <t>머드크림마스크 100ml</t>
        </is>
      </c>
      <c r="H10808" s="93" t="n">
        <v>3</v>
      </c>
      <c r="J10808" s="93" t="n">
        <v>200801</v>
      </c>
      <c r="L10808" s="93" t="n">
        <v>60000</v>
      </c>
      <c r="M10808" s="93" t="n">
        <v>56490</v>
      </c>
      <c r="N10808" s="93" t="n">
        <v>4326</v>
      </c>
      <c r="O10808" s="148" t="n">
        <v>54545.45454545454</v>
      </c>
      <c r="P10808" s="93" t="inlineStr">
        <is>
          <t>카페24머드크림마스크머드크림마스크 100ml200801</t>
        </is>
      </c>
    </row>
    <row r="10809" customFormat="1" s="93">
      <c r="B10809" s="127" t="n">
        <v>44143</v>
      </c>
      <c r="C10809" s="93">
        <f>TEXT(B10809,"aaa")</f>
        <v/>
      </c>
      <c r="E10809" s="93" t="inlineStr">
        <is>
          <t>마스크팩</t>
        </is>
      </c>
      <c r="F10809" s="5" t="inlineStr">
        <is>
          <t>카페24</t>
        </is>
      </c>
      <c r="G10809" s="93" t="inlineStr">
        <is>
          <t>마스크팩 10매</t>
        </is>
      </c>
      <c r="H10809" s="93" t="n">
        <v>1</v>
      </c>
      <c r="J10809" s="93" t="n">
        <v>200801</v>
      </c>
      <c r="L10809" s="93" t="n">
        <v>20000</v>
      </c>
      <c r="M10809" s="93" t="n">
        <v>18830</v>
      </c>
      <c r="N10809" s="93" t="n">
        <v>3970</v>
      </c>
      <c r="O10809" s="148" t="n">
        <v>18181.81818181818</v>
      </c>
      <c r="P10809" s="93" t="inlineStr">
        <is>
          <t>카페24마스크팩마스크팩 10매200801</t>
        </is>
      </c>
    </row>
    <row r="10810" customFormat="1" s="93">
      <c r="B10810" s="127" t="n">
        <v>44143</v>
      </c>
      <c r="C10810" s="93">
        <f>TEXT(B10810,"aaa")</f>
        <v/>
      </c>
      <c r="E10810" s="93" t="inlineStr">
        <is>
          <t>토너</t>
        </is>
      </c>
      <c r="F10810" s="5" t="inlineStr">
        <is>
          <t>카페24</t>
        </is>
      </c>
      <c r="G10810" s="93" t="inlineStr">
        <is>
          <t>250ml</t>
        </is>
      </c>
      <c r="H10810" s="93" t="n">
        <v>28</v>
      </c>
      <c r="J10810" s="93" t="n">
        <v>200801</v>
      </c>
      <c r="L10810" s="93" t="n">
        <v>560000</v>
      </c>
      <c r="M10810" s="93" t="n">
        <v>527240</v>
      </c>
      <c r="N10810" s="93" t="n">
        <v>86240</v>
      </c>
      <c r="O10810" s="148" t="n">
        <v>509090.9090909091</v>
      </c>
      <c r="P10810" s="93" t="inlineStr">
        <is>
          <t>카페24토너250ml200801</t>
        </is>
      </c>
    </row>
    <row r="10811" customFormat="1" s="93">
      <c r="B10811" s="127" t="n">
        <v>44143</v>
      </c>
      <c r="C10811" s="93">
        <f>TEXT(B10811,"aaa")</f>
        <v/>
      </c>
      <c r="E10811" s="93" t="inlineStr">
        <is>
          <t>토너</t>
        </is>
      </c>
      <c r="F10811" s="5" t="inlineStr">
        <is>
          <t>카페24</t>
        </is>
      </c>
      <c r="G10811" s="93" t="inlineStr">
        <is>
          <t>250ml 2set</t>
        </is>
      </c>
      <c r="H10811" s="93" t="n">
        <v>30</v>
      </c>
      <c r="J10811" s="93" t="n">
        <v>200801</v>
      </c>
      <c r="L10811" s="93" t="n">
        <v>1050000</v>
      </c>
      <c r="M10811" s="93" t="n">
        <v>988575</v>
      </c>
      <c r="N10811" s="93" t="n">
        <v>184800</v>
      </c>
      <c r="O10811" s="148" t="n">
        <v>954545.4545454545</v>
      </c>
      <c r="P10811" s="93" t="inlineStr">
        <is>
          <t>카페24토너250ml 2set200801</t>
        </is>
      </c>
    </row>
    <row r="10812" customFormat="1" s="93">
      <c r="B10812" s="127" t="n">
        <v>44143</v>
      </c>
      <c r="C10812" s="93">
        <f>TEXT(B10812,"aaa")</f>
        <v/>
      </c>
      <c r="E10812" s="93" t="inlineStr">
        <is>
          <t>토너</t>
        </is>
      </c>
      <c r="F10812" s="5" t="inlineStr">
        <is>
          <t>카페24</t>
        </is>
      </c>
      <c r="G10812" s="93" t="inlineStr">
        <is>
          <t>500ml</t>
        </is>
      </c>
      <c r="H10812" s="93" t="n">
        <v>31</v>
      </c>
      <c r="J10812" s="93" t="n">
        <v>200801</v>
      </c>
      <c r="L10812" s="93" t="n">
        <v>1023000</v>
      </c>
      <c r="M10812" s="93" t="n">
        <v>963154.5</v>
      </c>
      <c r="N10812" s="93" t="n">
        <v>134230</v>
      </c>
      <c r="O10812" s="148" t="n">
        <v>929999.9999999999</v>
      </c>
      <c r="P10812" s="93" t="inlineStr">
        <is>
          <t>카페24토너500ml200801</t>
        </is>
      </c>
    </row>
    <row r="10813" customFormat="1" s="93">
      <c r="B10813" s="127" t="n">
        <v>44143</v>
      </c>
      <c r="C10813" s="93">
        <f>TEXT(B10813,"aaa")</f>
        <v/>
      </c>
      <c r="E10813" s="93" t="inlineStr">
        <is>
          <t>토너</t>
        </is>
      </c>
      <c r="F10813" s="5" t="inlineStr">
        <is>
          <t>카페24</t>
        </is>
      </c>
      <c r="G10813" s="93" t="inlineStr">
        <is>
          <t>스킨팩 화장솜 60P</t>
        </is>
      </c>
      <c r="H10813" s="93" t="n">
        <v>32</v>
      </c>
      <c r="J10813" s="93" t="n">
        <v>200801</v>
      </c>
      <c r="L10813" s="93" t="n">
        <v>96000</v>
      </c>
      <c r="M10813" s="93" t="n">
        <v>90384</v>
      </c>
      <c r="N10813" s="93" t="n">
        <v>35520</v>
      </c>
      <c r="O10813" s="148" t="n">
        <v>87272.72727272726</v>
      </c>
      <c r="P10813" s="93" t="inlineStr">
        <is>
          <t>카페24토너스킨팩 화장솜 60P200801</t>
        </is>
      </c>
    </row>
    <row r="10814" customFormat="1" s="93">
      <c r="B10814" s="127" t="n">
        <v>44143</v>
      </c>
      <c r="C10814" s="93">
        <f>TEXT(B10814,"aaa")</f>
        <v/>
      </c>
      <c r="E10814" s="93" t="inlineStr">
        <is>
          <t>앰플</t>
        </is>
      </c>
      <c r="F10814" s="5" t="inlineStr">
        <is>
          <t>카페24</t>
        </is>
      </c>
      <c r="G10814" s="93" t="inlineStr">
        <is>
          <t>앰플 30ml</t>
        </is>
      </c>
      <c r="H10814" s="93" t="n">
        <v>10</v>
      </c>
      <c r="J10814" s="93" t="n">
        <v>200801</v>
      </c>
      <c r="L10814" s="93" t="n">
        <v>280000</v>
      </c>
      <c r="M10814" s="93" t="n">
        <v>263620</v>
      </c>
      <c r="N10814" s="93" t="n">
        <v>33970</v>
      </c>
      <c r="O10814" s="148" t="n">
        <v>254545.4545454545</v>
      </c>
      <c r="P10814" s="93" t="inlineStr">
        <is>
          <t>카페24앰플앰플 30ml200801</t>
        </is>
      </c>
    </row>
    <row r="10815" customFormat="1" s="93">
      <c r="B10815" s="127" t="n">
        <v>44143</v>
      </c>
      <c r="C10815" s="93">
        <f>TEXT(B10815,"aaa")</f>
        <v/>
      </c>
      <c r="E10815" s="93" t="inlineStr">
        <is>
          <t>앰플</t>
        </is>
      </c>
      <c r="F10815" s="5" t="inlineStr">
        <is>
          <t>카페24</t>
        </is>
      </c>
      <c r="G10815" s="93" t="inlineStr">
        <is>
          <t>앰플 30ml  2set</t>
        </is>
      </c>
      <c r="H10815" s="93" t="n">
        <v>6</v>
      </c>
      <c r="J10815" s="93" t="n">
        <v>200801</v>
      </c>
      <c r="L10815" s="93" t="n">
        <v>288000</v>
      </c>
      <c r="M10815" s="93" t="n">
        <v>271152</v>
      </c>
      <c r="N10815" s="93" t="n">
        <v>40764</v>
      </c>
      <c r="O10815" s="148" t="n">
        <v>261818.1818181818</v>
      </c>
      <c r="P10815" s="93" t="inlineStr">
        <is>
          <t>카페24앰플앰플 30ml  2set200801</t>
        </is>
      </c>
    </row>
    <row r="10816" customFormat="1" s="93">
      <c r="B10816" s="127" t="n">
        <v>44143</v>
      </c>
      <c r="C10816" s="93">
        <f>TEXT(B10816,"aaa")</f>
        <v/>
      </c>
      <c r="E10816" s="93" t="inlineStr">
        <is>
          <t>수딩크림</t>
        </is>
      </c>
      <c r="F10816" s="5" t="inlineStr">
        <is>
          <t>카페24</t>
        </is>
      </c>
      <c r="G10816" s="93" t="inlineStr">
        <is>
          <t>수딩크림 100ml</t>
        </is>
      </c>
      <c r="H10816" s="93" t="n">
        <v>5</v>
      </c>
      <c r="J10816" s="93" t="n">
        <v>200801</v>
      </c>
      <c r="L10816" s="93" t="n">
        <v>190000</v>
      </c>
      <c r="M10816" s="93" t="n">
        <v>178885</v>
      </c>
      <c r="N10816" s="93" t="n">
        <v>15225</v>
      </c>
      <c r="O10816" s="148" t="n">
        <v>172727.2727272727</v>
      </c>
      <c r="P10816" s="93" t="inlineStr">
        <is>
          <t>카페24수딩크림수딩크림 100ml200801</t>
        </is>
      </c>
    </row>
    <row r="10817" customFormat="1" s="93">
      <c r="B10817" s="127" t="n">
        <v>44143</v>
      </c>
      <c r="C10817" s="93">
        <f>TEXT(B10817,"aaa")</f>
        <v/>
      </c>
      <c r="E10817" s="93" t="inlineStr">
        <is>
          <t>클렌징폼</t>
        </is>
      </c>
      <c r="F10817" s="5" t="inlineStr">
        <is>
          <t>카페24</t>
        </is>
      </c>
      <c r="G10817" s="93" t="inlineStr">
        <is>
          <t>클렌징폼 120ml</t>
        </is>
      </c>
      <c r="H10817" s="93" t="n">
        <v>9</v>
      </c>
      <c r="J10817" s="93" t="n">
        <v>200801</v>
      </c>
      <c r="L10817" s="93" t="n">
        <v>117000</v>
      </c>
      <c r="M10817" s="93" t="n">
        <v>110155.5</v>
      </c>
      <c r="N10817" s="93" t="n">
        <v>24750</v>
      </c>
      <c r="O10817" s="148" t="n">
        <v>106363.6363636364</v>
      </c>
      <c r="P10817" s="93" t="inlineStr">
        <is>
          <t>카페24클렌징폼클렌징폼 120ml200801</t>
        </is>
      </c>
    </row>
    <row r="10818" customFormat="1" s="93">
      <c r="B10818" s="127" t="n">
        <v>44143</v>
      </c>
      <c r="C10818" s="93">
        <f>TEXT(B10818,"aaa")</f>
        <v/>
      </c>
      <c r="E10818" s="93" t="inlineStr">
        <is>
          <t>클렌징폼</t>
        </is>
      </c>
      <c r="F10818" s="5" t="inlineStr">
        <is>
          <t>카페24</t>
        </is>
      </c>
      <c r="G10818" s="93" t="inlineStr">
        <is>
          <t>클렌징폼 120ml 2set</t>
        </is>
      </c>
      <c r="H10818" s="93" t="n">
        <v>4</v>
      </c>
      <c r="J10818" s="93" t="n">
        <v>200801</v>
      </c>
      <c r="L10818" s="93" t="n">
        <v>96000</v>
      </c>
      <c r="M10818" s="93" t="n">
        <v>90384</v>
      </c>
      <c r="N10818" s="93" t="n">
        <v>9840</v>
      </c>
      <c r="O10818" s="148" t="n">
        <v>87272.72727272726</v>
      </c>
      <c r="P10818" s="93" t="inlineStr">
        <is>
          <t>카페24클렌징폼클렌징폼 120ml 2set200801</t>
        </is>
      </c>
    </row>
    <row r="10819" customFormat="1" s="93">
      <c r="B10819" s="127" t="n">
        <v>44143</v>
      </c>
      <c r="C10819" s="93">
        <f>TEXT(B10819,"aaa")</f>
        <v/>
      </c>
      <c r="E10819" s="93" t="inlineStr">
        <is>
          <t>클렌징폼</t>
        </is>
      </c>
      <c r="F10819" s="5" t="inlineStr">
        <is>
          <t>카페24</t>
        </is>
      </c>
      <c r="G10819" s="93" t="inlineStr">
        <is>
          <t>클렌징폼 120ml 3set</t>
        </is>
      </c>
      <c r="H10819" s="93" t="n">
        <v>1</v>
      </c>
      <c r="J10819" s="93" t="n">
        <v>200801</v>
      </c>
      <c r="L10819" s="93" t="n">
        <v>33000</v>
      </c>
      <c r="M10819" s="93" t="n">
        <v>31069.5</v>
      </c>
      <c r="N10819" s="93" t="n">
        <v>3690</v>
      </c>
      <c r="O10819" s="148" t="n">
        <v>30000</v>
      </c>
      <c r="P10819" s="93" t="inlineStr">
        <is>
          <t>카페24클렌징폼클렌징폼 120ml 3set200801</t>
        </is>
      </c>
    </row>
    <row r="10820" customFormat="1" s="93">
      <c r="B10820" s="127" t="n">
        <v>44143</v>
      </c>
      <c r="C10820" s="93">
        <f>TEXT(B10820,"aaa")</f>
        <v/>
      </c>
      <c r="E10820" s="93" t="inlineStr">
        <is>
          <t>바디워시</t>
        </is>
      </c>
      <c r="F10820" s="5" t="inlineStr">
        <is>
          <t>카페24</t>
        </is>
      </c>
      <c r="G10820" s="93" t="inlineStr">
        <is>
          <t>바디워시 1개 -30% off</t>
        </is>
      </c>
      <c r="H10820" s="93" t="n">
        <v>2</v>
      </c>
      <c r="J10820" s="93" t="n">
        <v>200801</v>
      </c>
      <c r="L10820" s="93" t="n">
        <v>36400</v>
      </c>
      <c r="M10820" s="93" t="n">
        <v>34270.6</v>
      </c>
      <c r="N10820" s="93" t="n">
        <v>8170</v>
      </c>
      <c r="O10820" s="148" t="n">
        <v>33090.90909090909</v>
      </c>
      <c r="P10820" s="93" t="inlineStr">
        <is>
          <t>카페24바디워시바디워시 1개 -30% off200801</t>
        </is>
      </c>
    </row>
    <row r="10821" customFormat="1" s="93">
      <c r="B10821" s="127" t="n">
        <v>44143</v>
      </c>
      <c r="C10821" s="93">
        <f>TEXT(B10821,"aaa")</f>
        <v/>
      </c>
      <c r="E10821" s="93" t="inlineStr">
        <is>
          <t>바디워시</t>
        </is>
      </c>
      <c r="F10821" s="5" t="inlineStr">
        <is>
          <t>카페24</t>
        </is>
      </c>
      <c r="G10821" s="93" t="inlineStr">
        <is>
          <t>바디워시 2개 -35% off (무료배송)</t>
        </is>
      </c>
      <c r="H10821" s="93" t="n">
        <v>2</v>
      </c>
      <c r="J10821" s="93" t="n">
        <v>200801</v>
      </c>
      <c r="L10821" s="93" t="n">
        <v>67600</v>
      </c>
      <c r="M10821" s="93" t="n">
        <v>63645.4</v>
      </c>
      <c r="N10821" s="93" t="n">
        <v>16340</v>
      </c>
      <c r="O10821" s="148" t="n">
        <v>61454.54545454545</v>
      </c>
      <c r="P10821" s="93" t="inlineStr">
        <is>
          <t>카페24바디워시바디워시 2개 -35% off (무료배송)200801</t>
        </is>
      </c>
    </row>
    <row r="10822" customFormat="1" s="93">
      <c r="B10822" s="127" t="n">
        <v>44143</v>
      </c>
      <c r="C10822" s="93">
        <f>TEXT(B10822,"aaa")</f>
        <v/>
      </c>
      <c r="E10822" s="93" t="inlineStr">
        <is>
          <t>토너</t>
        </is>
      </c>
      <c r="F10822" s="5" t="inlineStr">
        <is>
          <t>화해</t>
        </is>
      </c>
      <c r="G10822" s="93" t="inlineStr">
        <is>
          <t>250ml</t>
        </is>
      </c>
      <c r="H10822" s="93" t="n">
        <v>4</v>
      </c>
      <c r="J10822" s="93" t="n">
        <v>200801</v>
      </c>
      <c r="L10822" s="93" t="n">
        <v>80000</v>
      </c>
      <c r="M10822" s="93" t="n">
        <v>57600</v>
      </c>
      <c r="N10822" s="93" t="n">
        <v>12320</v>
      </c>
      <c r="O10822" s="148" t="n">
        <v>72727.27272727272</v>
      </c>
      <c r="P10822" s="93" t="inlineStr">
        <is>
          <t>화해토너250ml200801</t>
        </is>
      </c>
    </row>
    <row r="10823" customFormat="1" s="93">
      <c r="B10823" s="127" t="n">
        <v>44143</v>
      </c>
      <c r="C10823" s="93">
        <f>TEXT(B10823,"aaa")</f>
        <v/>
      </c>
      <c r="E10823" s="93" t="inlineStr">
        <is>
          <t>토너</t>
        </is>
      </c>
      <c r="F10823" s="5" t="inlineStr">
        <is>
          <t>랄라블라</t>
        </is>
      </c>
      <c r="G10823" s="93" t="inlineStr">
        <is>
          <t>250ml</t>
        </is>
      </c>
      <c r="H10823" s="93" t="n">
        <v>659</v>
      </c>
      <c r="J10823" s="93" t="n">
        <v>200801</v>
      </c>
      <c r="L10823" s="93" t="n">
        <v>5975812</v>
      </c>
      <c r="M10823" s="93" t="n">
        <v>5975812</v>
      </c>
      <c r="N10823" s="93" t="n">
        <v>2029720</v>
      </c>
      <c r="O10823" s="148" t="n">
        <v>5432556.363636363</v>
      </c>
      <c r="P10823" s="93" t="inlineStr">
        <is>
          <t>랄라블라토너250ml200801</t>
        </is>
      </c>
    </row>
    <row r="10824" customFormat="1" s="93">
      <c r="B10824" s="127" t="n">
        <v>44143</v>
      </c>
      <c r="C10824" s="93">
        <f>TEXT(B10824,"aaa")</f>
        <v/>
      </c>
      <c r="E10824" s="93" t="inlineStr">
        <is>
          <t>토너</t>
        </is>
      </c>
      <c r="F10824" s="5" t="inlineStr">
        <is>
          <t>랄라블라</t>
        </is>
      </c>
      <c r="G10824" s="93" t="inlineStr">
        <is>
          <t>500ml</t>
        </is>
      </c>
      <c r="H10824" s="93" t="n">
        <v>14</v>
      </c>
      <c r="J10824" s="93" t="n">
        <v>200801</v>
      </c>
      <c r="L10824" s="93" t="n">
        <v>221452</v>
      </c>
      <c r="M10824" s="93" t="n">
        <v>221452</v>
      </c>
      <c r="N10824" s="93" t="n">
        <v>60620</v>
      </c>
      <c r="O10824" s="148" t="n">
        <v>201320</v>
      </c>
      <c r="P10824" s="93" t="inlineStr">
        <is>
          <t>랄라블라토너500ml200801</t>
        </is>
      </c>
    </row>
    <row r="10825" customFormat="1" s="93">
      <c r="B10825" s="127" t="n">
        <v>44143</v>
      </c>
      <c r="C10825" s="93">
        <f>TEXT(B10825,"aaa")</f>
        <v/>
      </c>
      <c r="E10825" s="93" t="inlineStr">
        <is>
          <t>마스크팩</t>
        </is>
      </c>
      <c r="F10825" s="5" t="inlineStr">
        <is>
          <t>랄라블라</t>
        </is>
      </c>
      <c r="G10825" s="93" t="inlineStr">
        <is>
          <t>마스크팩 1매</t>
        </is>
      </c>
      <c r="H10825" s="93" t="n">
        <v>359</v>
      </c>
      <c r="J10825" s="93" t="n">
        <v>200801</v>
      </c>
      <c r="L10825" s="93" t="n">
        <v>385207</v>
      </c>
      <c r="M10825" s="93" t="n">
        <v>385207</v>
      </c>
      <c r="N10825" s="93" t="n">
        <v>142523</v>
      </c>
      <c r="O10825" s="148" t="n">
        <v>350188.1818181818</v>
      </c>
      <c r="P10825" s="93" t="inlineStr">
        <is>
          <t>랄라블라마스크팩마스크팩 1매200801</t>
        </is>
      </c>
    </row>
    <row r="10826" customFormat="1" s="93">
      <c r="B10826" s="127" t="n">
        <v>44143</v>
      </c>
      <c r="C10826" s="93">
        <f>TEXT(B10826,"aaa")</f>
        <v/>
      </c>
      <c r="E10826" s="93" t="inlineStr">
        <is>
          <t>수딩크림 증정기획</t>
        </is>
      </c>
      <c r="F10826" s="5" t="inlineStr">
        <is>
          <t>랄라블라</t>
        </is>
      </c>
      <c r="G10826" s="93" t="inlineStr">
        <is>
          <t>수딩크림 증정기획</t>
        </is>
      </c>
      <c r="H10826" s="93" t="n">
        <v>26</v>
      </c>
      <c r="J10826" s="93" t="n">
        <v>200801</v>
      </c>
      <c r="L10826" s="93" t="n">
        <v>445406</v>
      </c>
      <c r="M10826" s="93" t="n">
        <v>445406</v>
      </c>
      <c r="N10826" s="93" t="n">
        <v>106470</v>
      </c>
      <c r="O10826" s="148" t="n">
        <v>404914.5454545454</v>
      </c>
      <c r="P10826" s="93" t="inlineStr">
        <is>
          <t>랄라블라수딩크림 증정기획수딩크림 증정기획200801</t>
        </is>
      </c>
    </row>
    <row r="10827" customFormat="1" s="93">
      <c r="B10827" s="127" t="n">
        <v>44143</v>
      </c>
      <c r="C10827" s="93">
        <f>TEXT(B10827,"aaa")</f>
        <v/>
      </c>
      <c r="E10827" s="93" t="inlineStr">
        <is>
          <t>수딩크림</t>
        </is>
      </c>
      <c r="F10827" s="5" t="inlineStr">
        <is>
          <t>랄라블라</t>
        </is>
      </c>
      <c r="G10827" s="93" t="inlineStr">
        <is>
          <t>수딩크림 100ml</t>
        </is>
      </c>
      <c r="H10827" s="93" t="n">
        <v>43</v>
      </c>
      <c r="J10827" s="93" t="n">
        <v>200801</v>
      </c>
      <c r="L10827" s="93" t="n">
        <v>846713</v>
      </c>
      <c r="M10827" s="93" t="n">
        <v>846713</v>
      </c>
      <c r="N10827" s="93" t="n">
        <v>130935</v>
      </c>
      <c r="O10827" s="148" t="n">
        <v>769739.0909090908</v>
      </c>
      <c r="P10827" s="93" t="inlineStr">
        <is>
          <t>랄라블라수딩크림수딩크림 100ml200801</t>
        </is>
      </c>
    </row>
    <row r="10828" customFormat="1" s="93">
      <c r="B10828" s="127" t="n">
        <v>44143</v>
      </c>
      <c r="C10828" s="93">
        <f>TEXT(B10828,"aaa")</f>
        <v/>
      </c>
      <c r="E10828" s="93" t="inlineStr">
        <is>
          <t>앰플 기획세트</t>
        </is>
      </c>
      <c r="F10828" s="5" t="inlineStr">
        <is>
          <t>랄라블라</t>
        </is>
      </c>
      <c r="G10828" s="93" t="inlineStr">
        <is>
          <t>앰플 기획세트</t>
        </is>
      </c>
      <c r="H10828" s="93" t="n">
        <v>81</v>
      </c>
      <c r="J10828" s="93" t="n">
        <v>200801</v>
      </c>
      <c r="L10828" s="93" t="n">
        <v>1205037</v>
      </c>
      <c r="M10828" s="93" t="n">
        <v>1205037</v>
      </c>
      <c r="N10828" s="93" t="n">
        <v>262440</v>
      </c>
      <c r="O10828" s="148" t="n">
        <v>1095488.181818182</v>
      </c>
      <c r="P10828" s="93" t="inlineStr">
        <is>
          <t>랄라블라앰플 기획세트앰플 기획세트200801</t>
        </is>
      </c>
    </row>
    <row r="10829" customFormat="1" s="93">
      <c r="B10829" s="127" t="n">
        <v>44143</v>
      </c>
      <c r="C10829" s="93">
        <f>TEXT(B10829,"aaa")</f>
        <v/>
      </c>
      <c r="E10829" s="93" t="inlineStr">
        <is>
          <t>클렌징폼 기획세트</t>
        </is>
      </c>
      <c r="F10829" s="5" t="inlineStr">
        <is>
          <t>랄라블라</t>
        </is>
      </c>
      <c r="G10829" s="93" t="inlineStr">
        <is>
          <t>클렌징폼 기획세트</t>
        </is>
      </c>
      <c r="H10829" s="93" t="n">
        <v>4</v>
      </c>
      <c r="J10829" s="93" t="n">
        <v>200801</v>
      </c>
      <c r="L10829" s="93" t="n">
        <v>27856</v>
      </c>
      <c r="M10829" s="93" t="n">
        <v>27856</v>
      </c>
      <c r="N10829" s="93" t="n">
        <v>13392</v>
      </c>
      <c r="O10829" s="148" t="n">
        <v>25323.63636363636</v>
      </c>
      <c r="P10829" s="93" t="inlineStr">
        <is>
          <t>랄라블라클렌징폼 기획세트클렌징폼 기획세트200801</t>
        </is>
      </c>
    </row>
    <row r="10830" customFormat="1" s="93">
      <c r="B10830" s="127" t="n">
        <v>44143</v>
      </c>
      <c r="C10830" s="93">
        <f>TEXT(B10830,"aaa")</f>
        <v/>
      </c>
      <c r="E10830" s="93" t="inlineStr">
        <is>
          <t>크림마스크</t>
        </is>
      </c>
      <c r="F10830" s="5" t="inlineStr">
        <is>
          <t>랄라블라</t>
        </is>
      </c>
      <c r="G10830" s="93" t="inlineStr">
        <is>
          <t>아누아 어성초 크림 마스크</t>
        </is>
      </c>
      <c r="H10830" s="93" t="n">
        <v>312</v>
      </c>
      <c r="J10830" s="93" t="n">
        <v>200801</v>
      </c>
      <c r="L10830" s="93" t="n">
        <v>334776</v>
      </c>
      <c r="M10830" s="93" t="n">
        <v>334776</v>
      </c>
      <c r="N10830" s="93" t="n">
        <v>96720</v>
      </c>
      <c r="O10830" s="148" t="n">
        <v>304341.8181818182</v>
      </c>
      <c r="P10830" s="93" t="inlineStr">
        <is>
          <t>랄라블라크림마스크아누아 어성초 크림 마스크200801</t>
        </is>
      </c>
    </row>
    <row r="10831" customFormat="1" s="93">
      <c r="B10831" s="127" t="n">
        <v>44143</v>
      </c>
      <c r="C10831" s="93">
        <f>TEXT(B10831,"aaa")</f>
        <v/>
      </c>
      <c r="E10831" s="93" t="inlineStr">
        <is>
          <t>클렌징폼</t>
        </is>
      </c>
      <c r="F10831" s="5" t="inlineStr">
        <is>
          <t>랄라블라</t>
        </is>
      </c>
      <c r="G10831" s="93" t="inlineStr">
        <is>
          <t>클렌징폼 120ml</t>
        </is>
      </c>
      <c r="H10831" s="93" t="n">
        <v>59</v>
      </c>
      <c r="J10831" s="93" t="n">
        <v>200801</v>
      </c>
      <c r="L10831" s="93" t="n">
        <v>400669</v>
      </c>
      <c r="M10831" s="93" t="n">
        <v>400669</v>
      </c>
      <c r="N10831" s="93" t="n">
        <v>162250</v>
      </c>
      <c r="O10831" s="148" t="n">
        <v>364244.5454545454</v>
      </c>
      <c r="P10831" s="93" t="inlineStr">
        <is>
          <t>랄라블라클렌징폼클렌징폼 120ml200801</t>
        </is>
      </c>
    </row>
    <row r="10832" customFormat="1" s="93">
      <c r="B10832" s="127" t="n">
        <v>44143</v>
      </c>
      <c r="C10832" s="93">
        <f>TEXT(B10832,"aaa")</f>
        <v/>
      </c>
      <c r="E10832" s="93" t="inlineStr">
        <is>
          <t>선크림</t>
        </is>
      </c>
      <c r="F10832" s="5" t="inlineStr">
        <is>
          <t>랄라블라</t>
        </is>
      </c>
      <c r="G10832" s="93" t="inlineStr">
        <is>
          <t>선크림 50ml</t>
        </is>
      </c>
      <c r="H10832" s="93" t="n">
        <v>22</v>
      </c>
      <c r="J10832" s="93" t="n">
        <v>200801</v>
      </c>
      <c r="L10832" s="93" t="n">
        <v>220000</v>
      </c>
      <c r="M10832" s="93" t="n">
        <v>220000</v>
      </c>
      <c r="N10832" s="93" t="n">
        <v>51590</v>
      </c>
      <c r="O10832" s="148" t="n">
        <v>200000</v>
      </c>
      <c r="P10832" s="93" t="inlineStr">
        <is>
          <t>랄라블라선크림선크림 50ml200801</t>
        </is>
      </c>
    </row>
    <row r="10833" customFormat="1" s="93">
      <c r="B10833" s="127" t="n">
        <v>44143</v>
      </c>
      <c r="C10833" s="93">
        <f>TEXT(B10833,"aaa")</f>
        <v/>
      </c>
      <c r="E10833" s="93" t="inlineStr">
        <is>
          <t>마스크팩</t>
        </is>
      </c>
      <c r="F10833" s="5" t="inlineStr">
        <is>
          <t>랄라블라</t>
        </is>
      </c>
      <c r="G10833" s="93" t="inlineStr">
        <is>
          <t>마스크 5+1 기획세트</t>
        </is>
      </c>
      <c r="H10833" s="93" t="n">
        <v>449</v>
      </c>
      <c r="J10833" s="93" t="n">
        <v>200801</v>
      </c>
      <c r="L10833" s="93" t="n">
        <v>2513053</v>
      </c>
      <c r="M10833" s="93" t="n">
        <v>2513053</v>
      </c>
      <c r="N10833" s="93" t="n">
        <v>1194340</v>
      </c>
      <c r="O10833" s="148" t="n">
        <v>2284593.636363636</v>
      </c>
      <c r="P10833" s="93" t="inlineStr">
        <is>
          <t>랄라블라마스크팩마스크 5+1 기획세트200801</t>
        </is>
      </c>
    </row>
    <row r="10834" customFormat="1" s="93">
      <c r="B10834" s="127" t="n">
        <v>44143</v>
      </c>
      <c r="C10834" s="93">
        <f>TEXT(B10834,"aaa")</f>
        <v/>
      </c>
      <c r="E10834" s="93" t="inlineStr">
        <is>
          <t>바디워시</t>
        </is>
      </c>
      <c r="F10834" s="5" t="inlineStr">
        <is>
          <t>랄라블라</t>
        </is>
      </c>
      <c r="G10834" s="93" t="inlineStr">
        <is>
          <t>아누아 어성초 아크네 바디워시 500ml</t>
        </is>
      </c>
      <c r="H10834" s="93" t="n">
        <v>11</v>
      </c>
      <c r="J10834" s="93" t="n">
        <v>200801</v>
      </c>
      <c r="L10834" s="93" t="n">
        <v>107250</v>
      </c>
      <c r="M10834" s="93" t="n">
        <v>107250</v>
      </c>
      <c r="N10834" s="93" t="n">
        <v>44935</v>
      </c>
      <c r="O10834" s="148" t="n">
        <v>97499.99999999999</v>
      </c>
      <c r="P10834" s="93" t="inlineStr">
        <is>
          <t>랄라블라바디워시아누아 어성초 아크네 바디워시 500ml200801</t>
        </is>
      </c>
    </row>
    <row r="10835" customFormat="1" s="93">
      <c r="B10835" s="127" t="n">
        <v>44143</v>
      </c>
      <c r="C10835" s="93">
        <f>TEXT(B10835,"aaa")</f>
        <v/>
      </c>
      <c r="E10835" s="93" t="inlineStr">
        <is>
          <t>클리어 패드</t>
        </is>
      </c>
      <c r="F10835" s="5" t="inlineStr">
        <is>
          <t>랄라블라</t>
        </is>
      </c>
      <c r="G10835" s="93" t="inlineStr">
        <is>
          <t>아누아 어성초77 클리어 패드</t>
        </is>
      </c>
      <c r="H10835" s="93" t="n">
        <v>66</v>
      </c>
      <c r="J10835" s="93" t="n">
        <v>200801</v>
      </c>
      <c r="L10835" s="93" t="n">
        <v>739200</v>
      </c>
      <c r="M10835" s="93" t="n">
        <v>739200</v>
      </c>
      <c r="N10835" s="93" t="n">
        <v>330792</v>
      </c>
      <c r="O10835" s="148" t="n">
        <v>672000</v>
      </c>
      <c r="P10835" s="93" t="inlineStr">
        <is>
          <t>랄라블라클리어 패드아누아 어성초77 클리어 패드200801</t>
        </is>
      </c>
    </row>
    <row r="10836" customFormat="1" s="93">
      <c r="B10836" s="127" t="n">
        <v>44143</v>
      </c>
      <c r="C10836" s="93">
        <f>TEXT(B10836,"aaa")</f>
        <v/>
      </c>
      <c r="E10836" s="93" t="inlineStr">
        <is>
          <t>로션</t>
        </is>
      </c>
      <c r="F10836" s="5" t="inlineStr">
        <is>
          <t>랄라블라</t>
        </is>
      </c>
      <c r="G10836" s="93" t="inlineStr">
        <is>
          <t>아누아 어성초70 로션 200ml</t>
        </is>
      </c>
      <c r="H10836" s="93" t="n">
        <v>83</v>
      </c>
      <c r="J10836" s="93" t="n">
        <v>200801</v>
      </c>
      <c r="L10836" s="93" t="n">
        <v>929600</v>
      </c>
      <c r="M10836" s="93" t="n">
        <v>929600</v>
      </c>
      <c r="N10836" s="93" t="n">
        <v>360054</v>
      </c>
      <c r="O10836" s="148" t="n">
        <v>845090.9090909091</v>
      </c>
      <c r="P10836" s="93" t="inlineStr">
        <is>
          <t>랄라블라로션아누아 어성초70 로션 200ml200801</t>
        </is>
      </c>
    </row>
    <row r="10837" customFormat="1" s="93">
      <c r="B10837" s="127" t="n">
        <v>44143</v>
      </c>
      <c r="C10837" s="93">
        <f>TEXT(B10837,"aaa")</f>
        <v/>
      </c>
      <c r="E10837" s="93" t="inlineStr">
        <is>
          <t>앰플</t>
        </is>
      </c>
      <c r="F10837" s="5" t="inlineStr">
        <is>
          <t>랄라블라</t>
        </is>
      </c>
      <c r="G10837" s="93" t="inlineStr">
        <is>
          <t>앰플 30ml</t>
        </is>
      </c>
      <c r="H10837" s="93" t="n">
        <v>32</v>
      </c>
      <c r="J10837" s="93" t="n">
        <v>200801</v>
      </c>
      <c r="L10837" s="93" t="n">
        <v>467200</v>
      </c>
      <c r="M10837" s="93" t="n">
        <v>467200</v>
      </c>
      <c r="N10837" s="93" t="n">
        <v>108704</v>
      </c>
      <c r="O10837" s="148" t="n">
        <v>424727.2727272727</v>
      </c>
      <c r="P10837" s="93" t="inlineStr">
        <is>
          <t>랄라블라앰플앰플 30ml200801</t>
        </is>
      </c>
    </row>
    <row r="10838" customFormat="1" s="93">
      <c r="B10838" s="127" t="n">
        <v>44144</v>
      </c>
      <c r="C10838" s="93">
        <f>TEXT(B10838,"aaa")</f>
        <v/>
      </c>
      <c r="E10838" s="93" t="inlineStr">
        <is>
          <t>토너</t>
        </is>
      </c>
      <c r="F10838" s="5" t="inlineStr">
        <is>
          <t>W컨셉</t>
        </is>
      </c>
      <c r="G10838" s="93" t="inlineStr">
        <is>
          <t>250ml</t>
        </is>
      </c>
      <c r="H10838" s="93" t="n">
        <v>4</v>
      </c>
      <c r="J10838" s="93" t="n">
        <v>200801</v>
      </c>
      <c r="L10838" s="93" t="n">
        <v>80000</v>
      </c>
      <c r="M10838" s="93" t="n">
        <v>57600</v>
      </c>
      <c r="N10838" s="93" t="n">
        <v>12320</v>
      </c>
      <c r="O10838" s="148" t="n">
        <v>72727.27272727272</v>
      </c>
      <c r="P10838" s="93" t="inlineStr">
        <is>
          <t>W컨셉토너250ml200801</t>
        </is>
      </c>
    </row>
    <row r="10839" customFormat="1" s="93">
      <c r="B10839" s="127" t="n">
        <v>44144</v>
      </c>
      <c r="C10839" s="93">
        <f>TEXT(B10839,"aaa")</f>
        <v/>
      </c>
      <c r="E10839" s="93" t="inlineStr">
        <is>
          <t>토너</t>
        </is>
      </c>
      <c r="F10839" s="5" t="inlineStr">
        <is>
          <t>W컨셉</t>
        </is>
      </c>
      <c r="G10839" s="93" t="inlineStr">
        <is>
          <t>250ml 2set</t>
        </is>
      </c>
      <c r="H10839" s="93" t="n">
        <v>15</v>
      </c>
      <c r="J10839" s="93" t="n">
        <v>200801</v>
      </c>
      <c r="L10839" s="93" t="n">
        <v>525000</v>
      </c>
      <c r="M10839" s="93" t="n">
        <v>378000</v>
      </c>
      <c r="N10839" s="93" t="n">
        <v>92400</v>
      </c>
      <c r="O10839" s="148" t="n">
        <v>477272.7272727272</v>
      </c>
      <c r="P10839" s="93" t="inlineStr">
        <is>
          <t>W컨셉토너250ml 2set200801</t>
        </is>
      </c>
    </row>
    <row r="10840" customFormat="1" s="93">
      <c r="B10840" s="127" t="n">
        <v>44144</v>
      </c>
      <c r="C10840" s="93">
        <f>TEXT(B10840,"aaa")</f>
        <v/>
      </c>
      <c r="E10840" s="93" t="inlineStr">
        <is>
          <t>토너</t>
        </is>
      </c>
      <c r="F10840" s="5" t="inlineStr">
        <is>
          <t>스타일쉐어</t>
        </is>
      </c>
      <c r="G10840" s="93" t="inlineStr">
        <is>
          <t>250ml</t>
        </is>
      </c>
      <c r="H10840" s="93" t="n">
        <v>6</v>
      </c>
      <c r="J10840" s="93" t="n">
        <v>200801</v>
      </c>
      <c r="L10840" s="93" t="n">
        <v>120000</v>
      </c>
      <c r="M10840" s="93" t="n">
        <v>90000</v>
      </c>
      <c r="N10840" s="93" t="n">
        <v>18480</v>
      </c>
      <c r="O10840" s="148" t="n">
        <v>109090.9090909091</v>
      </c>
      <c r="P10840" s="93" t="inlineStr">
        <is>
          <t>스타일쉐어토너250ml200801</t>
        </is>
      </c>
    </row>
    <row r="10841" customFormat="1" s="93">
      <c r="B10841" s="127" t="n">
        <v>44144</v>
      </c>
      <c r="C10841" s="93">
        <f>TEXT(B10841,"aaa")</f>
        <v/>
      </c>
      <c r="E10841" s="93" t="inlineStr">
        <is>
          <t>선크림</t>
        </is>
      </c>
      <c r="F10841" s="5" t="inlineStr">
        <is>
          <t>카페24</t>
        </is>
      </c>
      <c r="G10841" s="93" t="inlineStr">
        <is>
          <t>선크림 50ml</t>
        </is>
      </c>
      <c r="H10841" s="93" t="n">
        <v>3</v>
      </c>
      <c r="J10841" s="93" t="n">
        <v>200801</v>
      </c>
      <c r="L10841" s="93" t="n">
        <v>60000</v>
      </c>
      <c r="M10841" s="93" t="n">
        <v>56490</v>
      </c>
      <c r="N10841" s="93" t="n">
        <v>7035</v>
      </c>
      <c r="O10841" s="148" t="n">
        <v>54545.45454545454</v>
      </c>
      <c r="P10841" s="93" t="inlineStr">
        <is>
          <t>카페24선크림선크림 50ml200801</t>
        </is>
      </c>
    </row>
    <row r="10842" customFormat="1" s="93">
      <c r="B10842" s="127" t="n">
        <v>44144</v>
      </c>
      <c r="C10842" s="93">
        <f>TEXT(B10842,"aaa")</f>
        <v/>
      </c>
      <c r="E10842" s="93" t="inlineStr">
        <is>
          <t>선크림</t>
        </is>
      </c>
      <c r="F10842" s="5" t="inlineStr">
        <is>
          <t>카페24</t>
        </is>
      </c>
      <c r="G10842" s="93" t="inlineStr">
        <is>
          <t>선크림 50ml  2set</t>
        </is>
      </c>
      <c r="H10842" s="93" t="n">
        <v>1</v>
      </c>
      <c r="J10842" s="93" t="n">
        <v>200801</v>
      </c>
      <c r="L10842" s="93" t="n">
        <v>35000</v>
      </c>
      <c r="M10842" s="93" t="n">
        <v>32952.5</v>
      </c>
      <c r="N10842" s="93" t="n">
        <v>4690</v>
      </c>
      <c r="O10842" s="148" t="n">
        <v>31818.18181818182</v>
      </c>
      <c r="P10842" s="93" t="inlineStr">
        <is>
          <t>카페24선크림선크림 50ml  2set200801</t>
        </is>
      </c>
    </row>
    <row r="10843" customFormat="1" s="93">
      <c r="B10843" s="127" t="n">
        <v>44144</v>
      </c>
      <c r="C10843" s="93">
        <f>TEXT(B10843,"aaa")</f>
        <v/>
      </c>
      <c r="E10843" s="93" t="inlineStr">
        <is>
          <t>어성초진정패키지</t>
        </is>
      </c>
      <c r="F10843" s="5" t="inlineStr">
        <is>
          <t>카페24</t>
        </is>
      </c>
      <c r="G10843" s="93" t="inlineStr">
        <is>
          <t>어성초 진정패키지세트</t>
        </is>
      </c>
      <c r="H10843" s="93" t="n">
        <v>1</v>
      </c>
      <c r="J10843" s="93" t="n">
        <v>200801</v>
      </c>
      <c r="L10843" s="93" t="n">
        <v>99000</v>
      </c>
      <c r="M10843" s="93" t="n">
        <v>93208.5</v>
      </c>
      <c r="N10843" s="93" t="n">
        <v>15137</v>
      </c>
      <c r="O10843" s="148" t="n">
        <v>90000</v>
      </c>
      <c r="P10843" s="93" t="inlineStr">
        <is>
          <t>카페24어성초진정패키지어성초 진정패키지세트200801</t>
        </is>
      </c>
    </row>
    <row r="10844" customFormat="1" s="93">
      <c r="B10844" s="127" t="n">
        <v>44144</v>
      </c>
      <c r="C10844" s="93">
        <f>TEXT(B10844,"aaa")</f>
        <v/>
      </c>
      <c r="E10844" s="93" t="inlineStr">
        <is>
          <t>클리어 패드</t>
        </is>
      </c>
      <c r="F10844" s="5" t="inlineStr">
        <is>
          <t>카페24</t>
        </is>
      </c>
      <c r="G10844" s="93" t="inlineStr">
        <is>
          <t>어성초 77 클리어 패드 1개-20% off</t>
        </is>
      </c>
      <c r="H10844" s="93" t="n">
        <v>17</v>
      </c>
      <c r="J10844" s="93" t="n">
        <v>200801</v>
      </c>
      <c r="L10844" s="93" t="n">
        <v>380800</v>
      </c>
      <c r="M10844" s="93" t="n">
        <v>358523.2</v>
      </c>
      <c r="N10844" s="93" t="n">
        <v>85204</v>
      </c>
      <c r="O10844" s="148" t="n">
        <v>346181.8181818182</v>
      </c>
      <c r="P10844" s="93" t="inlineStr">
        <is>
          <t>카페24클리어 패드어성초 77 클리어 패드 1개-20% off200801</t>
        </is>
      </c>
    </row>
    <row r="10845" customFormat="1" s="93">
      <c r="B10845" s="127" t="n">
        <v>44144</v>
      </c>
      <c r="C10845" s="93">
        <f>TEXT(B10845,"aaa")</f>
        <v/>
      </c>
      <c r="E10845" s="93" t="inlineStr">
        <is>
          <t>클리어 패드</t>
        </is>
      </c>
      <c r="F10845" s="5" t="inlineStr">
        <is>
          <t>카페24</t>
        </is>
      </c>
      <c r="G10845" s="93" t="inlineStr">
        <is>
          <t>어성초 77 클리어 패드 2개-30% off</t>
        </is>
      </c>
      <c r="H10845" s="93" t="n">
        <v>48</v>
      </c>
      <c r="J10845" s="93" t="n">
        <v>200801</v>
      </c>
      <c r="L10845" s="93" t="n">
        <v>1881600</v>
      </c>
      <c r="M10845" s="93" t="n">
        <v>1771526.4</v>
      </c>
      <c r="N10845" s="93" t="n">
        <v>481152</v>
      </c>
      <c r="O10845" s="148" t="n">
        <v>1710545.454545454</v>
      </c>
      <c r="P10845" s="93" t="inlineStr">
        <is>
          <t>카페24클리어 패드어성초 77 클리어 패드 2개-30% off200801</t>
        </is>
      </c>
    </row>
    <row r="10846" customFormat="1" s="93">
      <c r="B10846" s="127" t="n">
        <v>44144</v>
      </c>
      <c r="C10846" s="93">
        <f>TEXT(B10846,"aaa")</f>
        <v/>
      </c>
      <c r="E10846" s="93" t="inlineStr">
        <is>
          <t>토너+패드 세트</t>
        </is>
      </c>
      <c r="F10846" s="5" t="inlineStr">
        <is>
          <t>카페24</t>
        </is>
      </c>
      <c r="G10846" s="93" t="inlineStr">
        <is>
          <t>좁쌀 진정 세트 토너+클리어 패드-30% off</t>
        </is>
      </c>
      <c r="H10846" s="93" t="n">
        <v>27</v>
      </c>
      <c r="J10846" s="93" t="n">
        <v>200801</v>
      </c>
      <c r="L10846" s="93" t="n">
        <v>1001700</v>
      </c>
      <c r="M10846" s="93" t="n">
        <v>943100.55</v>
      </c>
      <c r="N10846" s="93" t="n">
        <v>218484</v>
      </c>
      <c r="O10846" s="148" t="n">
        <v>910636.3636363635</v>
      </c>
      <c r="P10846" s="93" t="inlineStr">
        <is>
          <t>카페24토너+패드 세트좁쌀 진정 세트 토너+클리어 패드-30% off200801</t>
        </is>
      </c>
    </row>
    <row r="10847" customFormat="1" s="93">
      <c r="B10847" s="127" t="n">
        <v>44144</v>
      </c>
      <c r="C10847" s="93">
        <f>TEXT(B10847,"aaa")</f>
        <v/>
      </c>
      <c r="E10847" s="93" t="inlineStr">
        <is>
          <t>수분 보충 세트</t>
        </is>
      </c>
      <c r="F10847" s="5" t="inlineStr">
        <is>
          <t>카페24</t>
        </is>
      </c>
      <c r="G10847" s="93" t="inlineStr">
        <is>
          <t>[20/09/28 부터] 어성초 77 토너 250ml + 어성초 70 로션 200ml -30%</t>
        </is>
      </c>
      <c r="H10847" s="93" t="n">
        <v>23</v>
      </c>
      <c r="J10847" s="93" t="n">
        <v>200801</v>
      </c>
      <c r="L10847" s="93" t="n">
        <v>853300</v>
      </c>
      <c r="M10847" s="93" t="n">
        <v>803381.95</v>
      </c>
      <c r="N10847" s="93" t="n">
        <v>170614</v>
      </c>
      <c r="O10847" s="148" t="n">
        <v>775727.2727272727</v>
      </c>
      <c r="P10847" s="93" t="inlineStr">
        <is>
          <t>카페24수분 보충 세트[20/09/28 부터] 어성초 77 토너 250ml + 어성초 70 로션 200ml -30%200801</t>
        </is>
      </c>
    </row>
    <row r="10848" customFormat="1" s="93">
      <c r="B10848" s="127" t="n">
        <v>44144</v>
      </c>
      <c r="C10848" s="93">
        <f>TEXT(B10848,"aaa")</f>
        <v/>
      </c>
      <c r="E10848" s="93" t="inlineStr">
        <is>
          <t>로션</t>
        </is>
      </c>
      <c r="F10848" s="5" t="inlineStr">
        <is>
          <t>카페24</t>
        </is>
      </c>
      <c r="G10848" s="93" t="inlineStr">
        <is>
          <t>어성초 70 데일리 릴리프 로션 1개 -20% off</t>
        </is>
      </c>
      <c r="H10848" s="93" t="n">
        <v>7</v>
      </c>
      <c r="J10848" s="93" t="n">
        <v>200801</v>
      </c>
      <c r="L10848" s="93" t="n">
        <v>156800</v>
      </c>
      <c r="M10848" s="93" t="n">
        <v>147627.2</v>
      </c>
      <c r="N10848" s="93" t="n">
        <v>30366</v>
      </c>
      <c r="O10848" s="148" t="n">
        <v>142545.4545454545</v>
      </c>
      <c r="P10848" s="93" t="inlineStr">
        <is>
          <t>카페24로션어성초 70 데일리 릴리프 로션 1개 -20% off200801</t>
        </is>
      </c>
    </row>
    <row r="10849" customFormat="1" s="93">
      <c r="B10849" s="127" t="n">
        <v>44144</v>
      </c>
      <c r="C10849" s="93">
        <f>TEXT(B10849,"aaa")</f>
        <v/>
      </c>
      <c r="E10849" s="93" t="inlineStr">
        <is>
          <t>머드크림마스크</t>
        </is>
      </c>
      <c r="F10849" s="5" t="inlineStr">
        <is>
          <t>카페24</t>
        </is>
      </c>
      <c r="G10849" s="93" t="inlineStr">
        <is>
          <t>머드크림마스크 100ml</t>
        </is>
      </c>
      <c r="H10849" s="93" t="n">
        <v>1</v>
      </c>
      <c r="J10849" s="93" t="n">
        <v>200801</v>
      </c>
      <c r="L10849" s="93" t="n">
        <v>20000</v>
      </c>
      <c r="M10849" s="93" t="n">
        <v>18830</v>
      </c>
      <c r="N10849" s="93" t="n">
        <v>1442</v>
      </c>
      <c r="O10849" s="148" t="n">
        <v>18181.81818181818</v>
      </c>
      <c r="P10849" s="93" t="inlineStr">
        <is>
          <t>카페24머드크림마스크머드크림마스크 100ml200801</t>
        </is>
      </c>
    </row>
    <row r="10850" customFormat="1" s="93">
      <c r="B10850" s="127" t="n">
        <v>44144</v>
      </c>
      <c r="C10850" s="93">
        <f>TEXT(B10850,"aaa")</f>
        <v/>
      </c>
      <c r="E10850" s="93" t="inlineStr">
        <is>
          <t>머드크림마스크</t>
        </is>
      </c>
      <c r="F10850" s="5" t="inlineStr">
        <is>
          <t>카페24</t>
        </is>
      </c>
      <c r="G10850" s="93" t="inlineStr">
        <is>
          <t>머드크림마스크 100ml 2set</t>
        </is>
      </c>
      <c r="H10850" s="93" t="n">
        <v>1</v>
      </c>
      <c r="J10850" s="93" t="n">
        <v>200801</v>
      </c>
      <c r="L10850" s="93" t="n">
        <v>35000</v>
      </c>
      <c r="M10850" s="93" t="n">
        <v>32952.5</v>
      </c>
      <c r="N10850" s="93" t="n">
        <v>2884</v>
      </c>
      <c r="O10850" s="148" t="n">
        <v>31818.18181818182</v>
      </c>
      <c r="P10850" s="93" t="inlineStr">
        <is>
          <t>카페24머드크림마스크머드크림마스크 100ml 2set200801</t>
        </is>
      </c>
    </row>
    <row r="10851" customFormat="1" s="93">
      <c r="B10851" s="127" t="n">
        <v>44144</v>
      </c>
      <c r="C10851" s="93">
        <f>TEXT(B10851,"aaa")</f>
        <v/>
      </c>
      <c r="E10851" s="93" t="inlineStr">
        <is>
          <t>토너</t>
        </is>
      </c>
      <c r="F10851" s="5" t="inlineStr">
        <is>
          <t>카페24</t>
        </is>
      </c>
      <c r="G10851" s="93" t="inlineStr">
        <is>
          <t>250ml</t>
        </is>
      </c>
      <c r="H10851" s="93" t="n">
        <v>35</v>
      </c>
      <c r="J10851" s="93" t="n">
        <v>200801</v>
      </c>
      <c r="L10851" s="93" t="n">
        <v>700000</v>
      </c>
      <c r="M10851" s="93" t="n">
        <v>659050</v>
      </c>
      <c r="N10851" s="93" t="n">
        <v>107800</v>
      </c>
      <c r="O10851" s="148" t="n">
        <v>636363.6363636364</v>
      </c>
      <c r="P10851" s="93" t="inlineStr">
        <is>
          <t>카페24토너250ml200801</t>
        </is>
      </c>
    </row>
    <row r="10852" customFormat="1" s="93">
      <c r="B10852" s="127" t="n">
        <v>44144</v>
      </c>
      <c r="C10852" s="93">
        <f>TEXT(B10852,"aaa")</f>
        <v/>
      </c>
      <c r="E10852" s="93" t="inlineStr">
        <is>
          <t>토너</t>
        </is>
      </c>
      <c r="F10852" s="5" t="inlineStr">
        <is>
          <t>카페24</t>
        </is>
      </c>
      <c r="G10852" s="93" t="inlineStr">
        <is>
          <t>250ml 2set</t>
        </is>
      </c>
      <c r="H10852" s="93" t="n">
        <v>26</v>
      </c>
      <c r="J10852" s="93" t="n">
        <v>200801</v>
      </c>
      <c r="L10852" s="93" t="n">
        <v>910000</v>
      </c>
      <c r="M10852" s="93" t="n">
        <v>856765</v>
      </c>
      <c r="N10852" s="93" t="n">
        <v>160160</v>
      </c>
      <c r="O10852" s="148" t="n">
        <v>827272.7272727272</v>
      </c>
      <c r="P10852" s="93" t="inlineStr">
        <is>
          <t>카페24토너250ml 2set200801</t>
        </is>
      </c>
    </row>
    <row r="10853" customFormat="1" s="93">
      <c r="B10853" s="127" t="n">
        <v>44144</v>
      </c>
      <c r="C10853" s="93">
        <f>TEXT(B10853,"aaa")</f>
        <v/>
      </c>
      <c r="E10853" s="93" t="inlineStr">
        <is>
          <t>토너</t>
        </is>
      </c>
      <c r="F10853" s="5" t="inlineStr">
        <is>
          <t>카페24</t>
        </is>
      </c>
      <c r="G10853" s="93" t="inlineStr">
        <is>
          <t>500ml</t>
        </is>
      </c>
      <c r="H10853" s="93" t="n">
        <v>36</v>
      </c>
      <c r="J10853" s="93" t="n">
        <v>200801</v>
      </c>
      <c r="L10853" s="93" t="n">
        <v>1188000</v>
      </c>
      <c r="M10853" s="93" t="n">
        <v>1118502</v>
      </c>
      <c r="N10853" s="93" t="n">
        <v>155880</v>
      </c>
      <c r="O10853" s="148" t="n">
        <v>1080000</v>
      </c>
      <c r="P10853" s="93" t="inlineStr">
        <is>
          <t>카페24토너500ml200801</t>
        </is>
      </c>
    </row>
    <row r="10854" customFormat="1" s="93">
      <c r="B10854" s="127" t="n">
        <v>44144</v>
      </c>
      <c r="C10854" s="93">
        <f>TEXT(B10854,"aaa")</f>
        <v/>
      </c>
      <c r="E10854" s="93" t="inlineStr">
        <is>
          <t>토너</t>
        </is>
      </c>
      <c r="F10854" s="5" t="inlineStr">
        <is>
          <t>카페24</t>
        </is>
      </c>
      <c r="G10854" s="93" t="inlineStr">
        <is>
          <t>스킨팩 화장솜 60P</t>
        </is>
      </c>
      <c r="H10854" s="93" t="n">
        <v>41</v>
      </c>
      <c r="J10854" s="93" t="n">
        <v>200801</v>
      </c>
      <c r="L10854" s="93" t="n">
        <v>123000</v>
      </c>
      <c r="M10854" s="93" t="n">
        <v>115804.5</v>
      </c>
      <c r="N10854" s="93" t="n">
        <v>45510</v>
      </c>
      <c r="O10854" s="148" t="n">
        <v>111818.1818181818</v>
      </c>
      <c r="P10854" s="93" t="inlineStr">
        <is>
          <t>카페24토너스킨팩 화장솜 60P200801</t>
        </is>
      </c>
    </row>
    <row r="10855" customFormat="1" s="93">
      <c r="B10855" s="127" t="n">
        <v>44144</v>
      </c>
      <c r="C10855" s="93">
        <f>TEXT(B10855,"aaa")</f>
        <v/>
      </c>
      <c r="E10855" s="93" t="inlineStr">
        <is>
          <t>앰플</t>
        </is>
      </c>
      <c r="F10855" s="5" t="inlineStr">
        <is>
          <t>카페24</t>
        </is>
      </c>
      <c r="G10855" s="93" t="inlineStr">
        <is>
          <t>앰플 30ml</t>
        </is>
      </c>
      <c r="H10855" s="93" t="n">
        <v>10</v>
      </c>
      <c r="J10855" s="93" t="n">
        <v>200801</v>
      </c>
      <c r="L10855" s="93" t="n">
        <v>280000</v>
      </c>
      <c r="M10855" s="93" t="n">
        <v>263620</v>
      </c>
      <c r="N10855" s="93" t="n">
        <v>33970</v>
      </c>
      <c r="O10855" s="148" t="n">
        <v>254545.4545454545</v>
      </c>
      <c r="P10855" s="93" t="inlineStr">
        <is>
          <t>카페24앰플앰플 30ml200801</t>
        </is>
      </c>
    </row>
    <row r="10856" customFormat="1" s="93">
      <c r="B10856" s="127" t="n">
        <v>44144</v>
      </c>
      <c r="C10856" s="93">
        <f>TEXT(B10856,"aaa")</f>
        <v/>
      </c>
      <c r="E10856" s="93" t="inlineStr">
        <is>
          <t>앰플</t>
        </is>
      </c>
      <c r="F10856" s="5" t="inlineStr">
        <is>
          <t>카페24</t>
        </is>
      </c>
      <c r="G10856" s="93" t="inlineStr">
        <is>
          <t>앰플 30ml  2set</t>
        </is>
      </c>
      <c r="H10856" s="93" t="n">
        <v>6</v>
      </c>
      <c r="J10856" s="93" t="n">
        <v>200801</v>
      </c>
      <c r="L10856" s="93" t="n">
        <v>288000</v>
      </c>
      <c r="M10856" s="93" t="n">
        <v>271152</v>
      </c>
      <c r="N10856" s="93" t="n">
        <v>40764</v>
      </c>
      <c r="O10856" s="148" t="n">
        <v>261818.1818181818</v>
      </c>
      <c r="P10856" s="93" t="inlineStr">
        <is>
          <t>카페24앰플앰플 30ml  2set200801</t>
        </is>
      </c>
    </row>
    <row r="10857" customFormat="1" s="93">
      <c r="B10857" s="127" t="n">
        <v>44144</v>
      </c>
      <c r="C10857" s="93">
        <f>TEXT(B10857,"aaa")</f>
        <v/>
      </c>
      <c r="E10857" s="93" t="inlineStr">
        <is>
          <t>수딩크림</t>
        </is>
      </c>
      <c r="F10857" s="5" t="inlineStr">
        <is>
          <t>카페24</t>
        </is>
      </c>
      <c r="G10857" s="93" t="inlineStr">
        <is>
          <t>수딩크림 100ml</t>
        </is>
      </c>
      <c r="H10857" s="93" t="n">
        <v>5</v>
      </c>
      <c r="J10857" s="93" t="n">
        <v>200801</v>
      </c>
      <c r="L10857" s="93" t="n">
        <v>190000</v>
      </c>
      <c r="M10857" s="93" t="n">
        <v>178885</v>
      </c>
      <c r="N10857" s="93" t="n">
        <v>15225</v>
      </c>
      <c r="O10857" s="148" t="n">
        <v>172727.2727272727</v>
      </c>
      <c r="P10857" s="93" t="inlineStr">
        <is>
          <t>카페24수딩크림수딩크림 100ml200801</t>
        </is>
      </c>
    </row>
    <row r="10858" customFormat="1" s="93">
      <c r="B10858" s="127" t="n">
        <v>44144</v>
      </c>
      <c r="C10858" s="93">
        <f>TEXT(B10858,"aaa")</f>
        <v/>
      </c>
      <c r="E10858" s="93" t="inlineStr">
        <is>
          <t>클렌징폼</t>
        </is>
      </c>
      <c r="F10858" s="5" t="inlineStr">
        <is>
          <t>카페24</t>
        </is>
      </c>
      <c r="G10858" s="93" t="inlineStr">
        <is>
          <t>클렌징폼 120ml</t>
        </is>
      </c>
      <c r="H10858" s="93" t="n">
        <v>5</v>
      </c>
      <c r="J10858" s="93" t="n">
        <v>200801</v>
      </c>
      <c r="L10858" s="93" t="n">
        <v>65000</v>
      </c>
      <c r="M10858" s="93" t="n">
        <v>61197.5</v>
      </c>
      <c r="N10858" s="93" t="n">
        <v>13750</v>
      </c>
      <c r="O10858" s="148" t="n">
        <v>59090.90909090909</v>
      </c>
      <c r="P10858" s="93" t="inlineStr">
        <is>
          <t>카페24클렌징폼클렌징폼 120ml200801</t>
        </is>
      </c>
    </row>
    <row r="10859" customFormat="1" s="93">
      <c r="B10859" s="127" t="n">
        <v>44144</v>
      </c>
      <c r="C10859" s="93">
        <f>TEXT(B10859,"aaa")</f>
        <v/>
      </c>
      <c r="E10859" s="93" t="inlineStr">
        <is>
          <t>클렌징폼</t>
        </is>
      </c>
      <c r="F10859" s="5" t="inlineStr">
        <is>
          <t>카페24</t>
        </is>
      </c>
      <c r="G10859" s="93" t="inlineStr">
        <is>
          <t>클렌징폼 120ml 2set</t>
        </is>
      </c>
      <c r="H10859" s="93" t="n">
        <v>3</v>
      </c>
      <c r="J10859" s="93" t="n">
        <v>200801</v>
      </c>
      <c r="L10859" s="93" t="n">
        <v>72000</v>
      </c>
      <c r="M10859" s="93" t="n">
        <v>67788</v>
      </c>
      <c r="N10859" s="93" t="n">
        <v>7380</v>
      </c>
      <c r="O10859" s="148" t="n">
        <v>65454.54545454545</v>
      </c>
      <c r="P10859" s="93" t="inlineStr">
        <is>
          <t>카페24클렌징폼클렌징폼 120ml 2set200801</t>
        </is>
      </c>
    </row>
    <row r="10860" customFormat="1" s="93">
      <c r="B10860" s="127" t="n">
        <v>44144</v>
      </c>
      <c r="C10860" s="93">
        <f>TEXT(B10860,"aaa")</f>
        <v/>
      </c>
      <c r="E10860" s="93" t="inlineStr">
        <is>
          <t>클렌징폼</t>
        </is>
      </c>
      <c r="F10860" s="5" t="inlineStr">
        <is>
          <t>카페24</t>
        </is>
      </c>
      <c r="G10860" s="93" t="inlineStr">
        <is>
          <t>클렌징폼 120ml 3set</t>
        </is>
      </c>
      <c r="H10860" s="93" t="n">
        <v>1</v>
      </c>
      <c r="J10860" s="93" t="n">
        <v>200801</v>
      </c>
      <c r="L10860" s="93" t="n">
        <v>33000</v>
      </c>
      <c r="M10860" s="93" t="n">
        <v>31069.5</v>
      </c>
      <c r="N10860" s="93" t="n">
        <v>3690</v>
      </c>
      <c r="O10860" s="148" t="n">
        <v>30000</v>
      </c>
      <c r="P10860" s="93" t="inlineStr">
        <is>
          <t>카페24클렌징폼클렌징폼 120ml 3set200801</t>
        </is>
      </c>
    </row>
    <row r="10861" customFormat="1" s="93">
      <c r="B10861" s="127" t="n">
        <v>44144</v>
      </c>
      <c r="C10861" s="93">
        <f>TEXT(B10861,"aaa")</f>
        <v/>
      </c>
      <c r="E10861" s="93" t="inlineStr">
        <is>
          <t>바디워시</t>
        </is>
      </c>
      <c r="F10861" s="5" t="inlineStr">
        <is>
          <t>카페24</t>
        </is>
      </c>
      <c r="G10861" s="93" t="inlineStr">
        <is>
          <t>바디워시 1개 -30% off</t>
        </is>
      </c>
      <c r="H10861" s="93" t="n">
        <v>2</v>
      </c>
      <c r="J10861" s="93" t="n">
        <v>200801</v>
      </c>
      <c r="L10861" s="93" t="n">
        <v>36400</v>
      </c>
      <c r="M10861" s="93" t="n">
        <v>34270.6</v>
      </c>
      <c r="N10861" s="93" t="n">
        <v>8170</v>
      </c>
      <c r="O10861" s="148" t="n">
        <v>33090.90909090909</v>
      </c>
      <c r="P10861" s="93" t="inlineStr">
        <is>
          <t>카페24바디워시바디워시 1개 -30% off200801</t>
        </is>
      </c>
    </row>
    <row r="10862" customFormat="1" s="93">
      <c r="B10862" s="127" t="n">
        <v>44144</v>
      </c>
      <c r="C10862" s="93">
        <f>TEXT(B10862,"aaa")</f>
        <v/>
      </c>
      <c r="E10862" s="93" t="inlineStr">
        <is>
          <t>토너</t>
        </is>
      </c>
      <c r="F10862" s="5" t="inlineStr">
        <is>
          <t>화해</t>
        </is>
      </c>
      <c r="G10862" s="93" t="inlineStr">
        <is>
          <t>250ml</t>
        </is>
      </c>
      <c r="H10862" s="93" t="n">
        <v>1</v>
      </c>
      <c r="J10862" s="93" t="n">
        <v>200801</v>
      </c>
      <c r="L10862" s="93" t="n">
        <v>20000</v>
      </c>
      <c r="M10862" s="93" t="n">
        <v>14400</v>
      </c>
      <c r="N10862" s="93" t="n">
        <v>3080</v>
      </c>
      <c r="O10862" s="148" t="n">
        <v>18181.81818181818</v>
      </c>
      <c r="P10862" s="93" t="inlineStr">
        <is>
          <t>화해토너250ml200801</t>
        </is>
      </c>
    </row>
    <row r="10863" customFormat="1" s="93">
      <c r="B10863" s="127" t="n">
        <v>44145</v>
      </c>
      <c r="C10863" s="93">
        <f>TEXT(B10863,"aaa")</f>
        <v/>
      </c>
      <c r="E10863" s="93" t="inlineStr">
        <is>
          <t>토너</t>
        </is>
      </c>
      <c r="F10863" s="5" t="inlineStr">
        <is>
          <t>W컨셉</t>
        </is>
      </c>
      <c r="G10863" s="93" t="inlineStr">
        <is>
          <t>250ml</t>
        </is>
      </c>
      <c r="H10863" s="93" t="n">
        <v>1</v>
      </c>
      <c r="J10863" s="93" t="n">
        <v>200801</v>
      </c>
      <c r="L10863" s="93" t="n">
        <v>20000</v>
      </c>
      <c r="M10863" s="93" t="n">
        <v>14400</v>
      </c>
      <c r="N10863" s="93" t="n">
        <v>3080</v>
      </c>
      <c r="O10863" s="148" t="n">
        <v>18181.81818181818</v>
      </c>
      <c r="P10863" s="93" t="inlineStr">
        <is>
          <t>W컨셉토너250ml200801</t>
        </is>
      </c>
    </row>
    <row r="10864" customFormat="1" s="93">
      <c r="B10864" s="127" t="n">
        <v>44145</v>
      </c>
      <c r="C10864" s="93">
        <f>TEXT(B10864,"aaa")</f>
        <v/>
      </c>
      <c r="E10864" s="93" t="inlineStr">
        <is>
          <t>토너</t>
        </is>
      </c>
      <c r="F10864" s="5" t="inlineStr">
        <is>
          <t>W컨셉</t>
        </is>
      </c>
      <c r="G10864" s="93" t="inlineStr">
        <is>
          <t>250ml 2set</t>
        </is>
      </c>
      <c r="H10864" s="93" t="n">
        <v>9</v>
      </c>
      <c r="J10864" s="93" t="n">
        <v>200801</v>
      </c>
      <c r="L10864" s="93" t="n">
        <v>315000</v>
      </c>
      <c r="M10864" s="93" t="n">
        <v>226800</v>
      </c>
      <c r="N10864" s="93" t="n">
        <v>55440</v>
      </c>
      <c r="O10864" s="148" t="n">
        <v>286363.6363636364</v>
      </c>
      <c r="P10864" s="93" t="inlineStr">
        <is>
          <t>W컨셉토너250ml 2set200801</t>
        </is>
      </c>
    </row>
    <row r="10865" customFormat="1" s="93">
      <c r="B10865" s="127" t="n">
        <v>44145</v>
      </c>
      <c r="C10865" s="93">
        <f>TEXT(B10865,"aaa")</f>
        <v/>
      </c>
      <c r="E10865" s="93" t="inlineStr">
        <is>
          <t>토너</t>
        </is>
      </c>
      <c r="F10865" s="5" t="inlineStr">
        <is>
          <t>글로우데이즈 시코르</t>
        </is>
      </c>
      <c r="G10865" s="93" t="inlineStr">
        <is>
          <t>토너=250ml</t>
        </is>
      </c>
      <c r="H10865" s="93" t="n">
        <v>5</v>
      </c>
      <c r="J10865" s="93" t="n">
        <v>200801</v>
      </c>
      <c r="L10865" s="93" t="n">
        <v>56250</v>
      </c>
      <c r="M10865" s="93" t="n">
        <v>56250</v>
      </c>
      <c r="N10865" s="93" t="n">
        <v>15400</v>
      </c>
      <c r="O10865" s="148" t="n">
        <v>51136.36363636363</v>
      </c>
      <c r="P10865" s="93" t="inlineStr">
        <is>
          <t>글로우데이즈 시코르토너토너=250ml200801</t>
        </is>
      </c>
    </row>
    <row r="10866" customFormat="1" s="93">
      <c r="B10866" s="127" t="n">
        <v>44145</v>
      </c>
      <c r="C10866" s="93">
        <f>TEXT(B10866,"aaa")</f>
        <v/>
      </c>
      <c r="E10866" s="93" t="inlineStr">
        <is>
          <t>앰플</t>
        </is>
      </c>
      <c r="F10866" s="5" t="inlineStr">
        <is>
          <t>글로우데이즈 시코르</t>
        </is>
      </c>
      <c r="G10866" s="93" t="inlineStr">
        <is>
          <t>앰플=앰플 30ml</t>
        </is>
      </c>
      <c r="H10866" s="93" t="n">
        <v>30</v>
      </c>
      <c r="J10866" s="93" t="n">
        <v>200801</v>
      </c>
      <c r="L10866" s="93" t="n">
        <v>445500</v>
      </c>
      <c r="M10866" s="93" t="n">
        <v>445500</v>
      </c>
      <c r="N10866" s="93" t="n">
        <v>101910</v>
      </c>
      <c r="O10866" s="148" t="n">
        <v>404999.9999999999</v>
      </c>
      <c r="P10866" s="93" t="inlineStr">
        <is>
          <t>글로우데이즈 시코르앰플앰플=앰플 30ml200801</t>
        </is>
      </c>
    </row>
    <row r="10867" customFormat="1" s="93">
      <c r="B10867" s="127" t="n">
        <v>44145</v>
      </c>
      <c r="C10867" s="93">
        <f>TEXT(B10867,"aaa")</f>
        <v/>
      </c>
      <c r="E10867" s="93" t="inlineStr">
        <is>
          <t>수딩크림</t>
        </is>
      </c>
      <c r="F10867" s="5" t="inlineStr">
        <is>
          <t>글로우데이즈 시코르</t>
        </is>
      </c>
      <c r="G10867" s="93" t="inlineStr">
        <is>
          <t>수딩크림=수딩크림 100ml</t>
        </is>
      </c>
      <c r="H10867" s="93" t="n">
        <v>10</v>
      </c>
      <c r="J10867" s="93" t="n">
        <v>200801</v>
      </c>
      <c r="L10867" s="93" t="n">
        <v>171000</v>
      </c>
      <c r="M10867" s="93" t="n">
        <v>171000</v>
      </c>
      <c r="N10867" s="93" t="n">
        <v>30450</v>
      </c>
      <c r="O10867" s="148" t="n">
        <v>155454.5454545454</v>
      </c>
      <c r="P10867" s="93" t="inlineStr">
        <is>
          <t>글로우데이즈 시코르수딩크림수딩크림=수딩크림 100ml200801</t>
        </is>
      </c>
    </row>
    <row r="10868" customFormat="1" s="93">
      <c r="B10868" s="127" t="n">
        <v>44145</v>
      </c>
      <c r="C10868" s="93">
        <f>TEXT(B10868,"aaa")</f>
        <v/>
      </c>
      <c r="E10868" s="93" t="inlineStr">
        <is>
          <t>클리어 패드</t>
        </is>
      </c>
      <c r="F10868" s="5" t="inlineStr">
        <is>
          <t>글로우데이즈 시코르</t>
        </is>
      </c>
      <c r="G10868" s="93" t="inlineStr">
        <is>
          <t>어성초 클리어패드 70P</t>
        </is>
      </c>
      <c r="H10868" s="93" t="n">
        <v>100</v>
      </c>
      <c r="J10868" s="93" t="n">
        <v>200801</v>
      </c>
      <c r="L10868" s="93" t="n">
        <v>1145500</v>
      </c>
      <c r="M10868" s="93" t="n">
        <v>1145500</v>
      </c>
      <c r="N10868" s="93" t="n">
        <v>501200</v>
      </c>
      <c r="O10868" s="148" t="n">
        <v>1041363.636363636</v>
      </c>
      <c r="P10868" s="93" t="inlineStr">
        <is>
          <t>글로우데이즈 시코르클리어 패드어성초 클리어패드 70P200801</t>
        </is>
      </c>
    </row>
    <row r="10869" customFormat="1" s="93">
      <c r="B10869" s="127" t="n">
        <v>44145</v>
      </c>
      <c r="C10869" s="93">
        <f>TEXT(B10869,"aaa")</f>
        <v/>
      </c>
      <c r="E10869" s="93" t="inlineStr">
        <is>
          <t>토너</t>
        </is>
      </c>
      <c r="F10869" s="5" t="inlineStr">
        <is>
          <t>글로우데이즈 시코르</t>
        </is>
      </c>
      <c r="G10869" s="93" t="inlineStr">
        <is>
          <t>40ml(증정)</t>
        </is>
      </c>
      <c r="H10869" s="93" t="n">
        <v>100</v>
      </c>
      <c r="J10869" s="93" t="n">
        <v>200801</v>
      </c>
      <c r="L10869" s="93" t="n">
        <v>0</v>
      </c>
      <c r="M10869" s="93" t="n">
        <v>0</v>
      </c>
      <c r="N10869" s="93" t="n">
        <v>123000</v>
      </c>
      <c r="O10869" s="148" t="n">
        <v>0</v>
      </c>
      <c r="P10869" s="93" t="inlineStr">
        <is>
          <t>글로우데이즈 시코르토너40ml(증정)200801</t>
        </is>
      </c>
    </row>
    <row r="10870" customFormat="1" s="93">
      <c r="B10870" s="127" t="n">
        <v>44145</v>
      </c>
      <c r="C10870" s="93">
        <f>TEXT(B10870,"aaa")</f>
        <v/>
      </c>
      <c r="E10870" s="93" t="inlineStr">
        <is>
          <t>마스크팩</t>
        </is>
      </c>
      <c r="F10870" s="5" t="inlineStr">
        <is>
          <t>글로우데이즈 시코르</t>
        </is>
      </c>
      <c r="G10870" s="93" t="inlineStr">
        <is>
          <t>마스크팩=마스크팩 10매</t>
        </is>
      </c>
      <c r="H10870" s="93" t="n">
        <v>14</v>
      </c>
      <c r="J10870" s="93" t="n">
        <v>200801</v>
      </c>
      <c r="L10870" s="93" t="n">
        <v>252000</v>
      </c>
      <c r="M10870" s="93" t="n">
        <v>252000</v>
      </c>
      <c r="N10870" s="93" t="n">
        <v>55580</v>
      </c>
      <c r="O10870" s="148" t="n">
        <v>229090.9090909091</v>
      </c>
      <c r="P10870" s="93" t="inlineStr">
        <is>
          <t>글로우데이즈 시코르마스크팩마스크팩=마스크팩 10매200801</t>
        </is>
      </c>
    </row>
    <row r="10871" customFormat="1" s="93">
      <c r="B10871" s="127" t="n">
        <v>44145</v>
      </c>
      <c r="C10871" s="93">
        <f>TEXT(B10871,"aaa")</f>
        <v/>
      </c>
      <c r="E10871" s="93" t="inlineStr">
        <is>
          <t>토너</t>
        </is>
      </c>
      <c r="F10871" s="5" t="inlineStr">
        <is>
          <t>스타일쉐어</t>
        </is>
      </c>
      <c r="G10871" s="93" t="inlineStr">
        <is>
          <t>250ml</t>
        </is>
      </c>
      <c r="H10871" s="93" t="n">
        <v>7</v>
      </c>
      <c r="J10871" s="93" t="n">
        <v>200801</v>
      </c>
      <c r="L10871" s="93" t="n">
        <v>140000</v>
      </c>
      <c r="M10871" s="93" t="n">
        <v>105000</v>
      </c>
      <c r="N10871" s="93" t="n">
        <v>21560</v>
      </c>
      <c r="O10871" s="148" t="n">
        <v>127272.7272727273</v>
      </c>
      <c r="P10871" s="93" t="inlineStr">
        <is>
          <t>스타일쉐어토너250ml200801</t>
        </is>
      </c>
    </row>
    <row r="10872" customFormat="1" s="93">
      <c r="B10872" s="127" t="n">
        <v>44145</v>
      </c>
      <c r="C10872" s="93">
        <f>TEXT(B10872,"aaa")</f>
        <v/>
      </c>
      <c r="E10872" s="93" t="inlineStr">
        <is>
          <t>어성초진정패키지</t>
        </is>
      </c>
      <c r="F10872" s="5" t="inlineStr">
        <is>
          <t>카페24</t>
        </is>
      </c>
      <c r="G10872" s="93" t="inlineStr">
        <is>
          <t>어성초 진정패키지세트</t>
        </is>
      </c>
      <c r="H10872" s="93" t="n">
        <v>3</v>
      </c>
      <c r="J10872" s="93" t="n">
        <v>200801</v>
      </c>
      <c r="L10872" s="93" t="n">
        <v>297000</v>
      </c>
      <c r="M10872" s="93" t="n">
        <v>279625.5</v>
      </c>
      <c r="N10872" s="93" t="n">
        <v>45411</v>
      </c>
      <c r="O10872" s="148" t="n">
        <v>270000</v>
      </c>
      <c r="P10872" s="93" t="inlineStr">
        <is>
          <t>카페24어성초진정패키지어성초 진정패키지세트200801</t>
        </is>
      </c>
    </row>
    <row r="10873" customFormat="1" s="93">
      <c r="B10873" s="127" t="n">
        <v>44145</v>
      </c>
      <c r="C10873" s="93">
        <f>TEXT(B10873,"aaa")</f>
        <v/>
      </c>
      <c r="E10873" s="93" t="inlineStr">
        <is>
          <t>클리어 패드</t>
        </is>
      </c>
      <c r="F10873" s="5" t="inlineStr">
        <is>
          <t>카페24</t>
        </is>
      </c>
      <c r="G10873" s="93" t="inlineStr">
        <is>
          <t>어성초 77 클리어 패드 1개-20% off</t>
        </is>
      </c>
      <c r="H10873" s="93" t="n">
        <v>17</v>
      </c>
      <c r="J10873" s="93" t="n">
        <v>200801</v>
      </c>
      <c r="L10873" s="93" t="n">
        <v>380800</v>
      </c>
      <c r="M10873" s="93" t="n">
        <v>358523.2</v>
      </c>
      <c r="N10873" s="93" t="n">
        <v>85204</v>
      </c>
      <c r="O10873" s="148" t="n">
        <v>346181.8181818182</v>
      </c>
      <c r="P10873" s="93" t="inlineStr">
        <is>
          <t>카페24클리어 패드어성초 77 클리어 패드 1개-20% off200801</t>
        </is>
      </c>
    </row>
    <row r="10874" customFormat="1" s="93">
      <c r="B10874" s="127" t="n">
        <v>44145</v>
      </c>
      <c r="C10874" s="93">
        <f>TEXT(B10874,"aaa")</f>
        <v/>
      </c>
      <c r="E10874" s="93" t="inlineStr">
        <is>
          <t>클리어 패드</t>
        </is>
      </c>
      <c r="F10874" s="5" t="inlineStr">
        <is>
          <t>카페24</t>
        </is>
      </c>
      <c r="G10874" s="93" t="inlineStr">
        <is>
          <t>어성초 77 클리어 패드 2개-30% off</t>
        </is>
      </c>
      <c r="H10874" s="93" t="n">
        <v>20</v>
      </c>
      <c r="J10874" s="93" t="n">
        <v>200801</v>
      </c>
      <c r="L10874" s="93" t="n">
        <v>784000</v>
      </c>
      <c r="M10874" s="93" t="n">
        <v>738136</v>
      </c>
      <c r="N10874" s="93" t="n">
        <v>200480</v>
      </c>
      <c r="O10874" s="148" t="n">
        <v>712727.2727272727</v>
      </c>
      <c r="P10874" s="93" t="inlineStr">
        <is>
          <t>카페24클리어 패드어성초 77 클리어 패드 2개-30% off200801</t>
        </is>
      </c>
    </row>
    <row r="10875" customFormat="1" s="93">
      <c r="B10875" s="127" t="n">
        <v>44145</v>
      </c>
      <c r="C10875" s="93">
        <f>TEXT(B10875,"aaa")</f>
        <v/>
      </c>
      <c r="E10875" s="93" t="inlineStr">
        <is>
          <t>토너+패드 세트</t>
        </is>
      </c>
      <c r="F10875" s="5" t="inlineStr">
        <is>
          <t>카페24</t>
        </is>
      </c>
      <c r="G10875" s="93" t="inlineStr">
        <is>
          <t>좁쌀 진정 세트 토너+클리어 패드-30% off</t>
        </is>
      </c>
      <c r="H10875" s="93" t="n">
        <v>16</v>
      </c>
      <c r="J10875" s="93" t="n">
        <v>200801</v>
      </c>
      <c r="L10875" s="93" t="n">
        <v>593600</v>
      </c>
      <c r="M10875" s="93" t="n">
        <v>558874.4</v>
      </c>
      <c r="N10875" s="93" t="n">
        <v>129472</v>
      </c>
      <c r="O10875" s="148" t="n">
        <v>539636.3636363636</v>
      </c>
      <c r="P10875" s="93" t="inlineStr">
        <is>
          <t>카페24토너+패드 세트좁쌀 진정 세트 토너+클리어 패드-30% off200801</t>
        </is>
      </c>
    </row>
    <row r="10876" customFormat="1" s="93">
      <c r="B10876" s="127" t="n">
        <v>44145</v>
      </c>
      <c r="C10876" s="93">
        <f>TEXT(B10876,"aaa")</f>
        <v/>
      </c>
      <c r="E10876" s="93" t="inlineStr">
        <is>
          <t>수분 보충 세트</t>
        </is>
      </c>
      <c r="F10876" s="5" t="inlineStr">
        <is>
          <t>카페24</t>
        </is>
      </c>
      <c r="G10876" s="93" t="inlineStr">
        <is>
          <t>[20/09/28 부터] 어성초 77 토너 250ml + 어성초 70 로션 200ml -30%</t>
        </is>
      </c>
      <c r="H10876" s="93" t="n">
        <v>26</v>
      </c>
      <c r="J10876" s="93" t="n">
        <v>200801</v>
      </c>
      <c r="L10876" s="93" t="n">
        <v>964600</v>
      </c>
      <c r="M10876" s="93" t="n">
        <v>908170.9</v>
      </c>
      <c r="N10876" s="93" t="n">
        <v>192868</v>
      </c>
      <c r="O10876" s="148" t="n">
        <v>876909.0909090908</v>
      </c>
      <c r="P10876" s="93" t="inlineStr">
        <is>
          <t>카페24수분 보충 세트[20/09/28 부터] 어성초 77 토너 250ml + 어성초 70 로션 200ml -30%200801</t>
        </is>
      </c>
    </row>
    <row r="10877" customFormat="1" s="93">
      <c r="B10877" s="127" t="n">
        <v>44145</v>
      </c>
      <c r="C10877" s="93">
        <f>TEXT(B10877,"aaa")</f>
        <v/>
      </c>
      <c r="E10877" s="93" t="inlineStr">
        <is>
          <t>로션</t>
        </is>
      </c>
      <c r="F10877" s="5" t="inlineStr">
        <is>
          <t>카페24</t>
        </is>
      </c>
      <c r="G10877" s="93" t="inlineStr">
        <is>
          <t>어성초 70 데일리 릴리프 로션 1개 -20% off</t>
        </is>
      </c>
      <c r="H10877" s="93" t="n">
        <v>4</v>
      </c>
      <c r="J10877" s="93" t="n">
        <v>200801</v>
      </c>
      <c r="L10877" s="93" t="n">
        <v>89600</v>
      </c>
      <c r="M10877" s="93" t="n">
        <v>84358.39999999999</v>
      </c>
      <c r="N10877" s="93" t="n">
        <v>17352</v>
      </c>
      <c r="O10877" s="148" t="n">
        <v>81454.54545454544</v>
      </c>
      <c r="P10877" s="93" t="inlineStr">
        <is>
          <t>카페24로션어성초 70 데일리 릴리프 로션 1개 -20% off200801</t>
        </is>
      </c>
    </row>
    <row r="10878" customFormat="1" s="93">
      <c r="B10878" s="127" t="n">
        <v>44145</v>
      </c>
      <c r="C10878" s="93">
        <f>TEXT(B10878,"aaa")</f>
        <v/>
      </c>
      <c r="E10878" s="93" t="inlineStr">
        <is>
          <t>로션</t>
        </is>
      </c>
      <c r="F10878" s="5" t="inlineStr">
        <is>
          <t>카페24</t>
        </is>
      </c>
      <c r="G10878" s="93" t="inlineStr">
        <is>
          <t>어성초 70 데일리 릴리프 로션 2개 -30% off</t>
        </is>
      </c>
      <c r="H10878" s="93" t="n">
        <v>2</v>
      </c>
      <c r="J10878" s="93" t="n">
        <v>200801</v>
      </c>
      <c r="L10878" s="93" t="n">
        <v>78400</v>
      </c>
      <c r="M10878" s="93" t="n">
        <v>73813.60000000001</v>
      </c>
      <c r="N10878" s="93" t="n">
        <v>17352</v>
      </c>
      <c r="O10878" s="148" t="n">
        <v>71272.72727272726</v>
      </c>
      <c r="P10878" s="93" t="inlineStr">
        <is>
          <t>카페24로션어성초 70 데일리 릴리프 로션 2개 -30% off200801</t>
        </is>
      </c>
    </row>
    <row r="10879" customFormat="1" s="93">
      <c r="B10879" s="127" t="n">
        <v>44145</v>
      </c>
      <c r="C10879" s="93">
        <f>TEXT(B10879,"aaa")</f>
        <v/>
      </c>
      <c r="E10879" s="93" t="inlineStr">
        <is>
          <t>머드크림마스크</t>
        </is>
      </c>
      <c r="F10879" s="5" t="inlineStr">
        <is>
          <t>카페24</t>
        </is>
      </c>
      <c r="G10879" s="93" t="inlineStr">
        <is>
          <t>머드크림마스크 100ml</t>
        </is>
      </c>
      <c r="H10879" s="93" t="n">
        <v>4</v>
      </c>
      <c r="J10879" s="93" t="n">
        <v>200801</v>
      </c>
      <c r="L10879" s="93" t="n">
        <v>80000</v>
      </c>
      <c r="M10879" s="93" t="n">
        <v>75320</v>
      </c>
      <c r="N10879" s="93" t="n">
        <v>5768</v>
      </c>
      <c r="O10879" s="148" t="n">
        <v>72727.27272727272</v>
      </c>
      <c r="P10879" s="93" t="inlineStr">
        <is>
          <t>카페24머드크림마스크머드크림마스크 100ml200801</t>
        </is>
      </c>
    </row>
    <row r="10880" customFormat="1" s="93">
      <c r="B10880" s="127" t="n">
        <v>44145</v>
      </c>
      <c r="C10880" s="93">
        <f>TEXT(B10880,"aaa")</f>
        <v/>
      </c>
      <c r="E10880" s="93" t="inlineStr">
        <is>
          <t>머드크림마스크</t>
        </is>
      </c>
      <c r="F10880" s="5" t="inlineStr">
        <is>
          <t>카페24</t>
        </is>
      </c>
      <c r="G10880" s="93" t="inlineStr">
        <is>
          <t>머드크림마스크 100ml 2set</t>
        </is>
      </c>
      <c r="H10880" s="93" t="n">
        <v>2</v>
      </c>
      <c r="J10880" s="93" t="n">
        <v>200801</v>
      </c>
      <c r="L10880" s="93" t="n">
        <v>70000</v>
      </c>
      <c r="M10880" s="93" t="n">
        <v>65905</v>
      </c>
      <c r="N10880" s="93" t="n">
        <v>5768</v>
      </c>
      <c r="O10880" s="148" t="n">
        <v>63636.36363636363</v>
      </c>
      <c r="P10880" s="93" t="inlineStr">
        <is>
          <t>카페24머드크림마스크머드크림마스크 100ml 2set200801</t>
        </is>
      </c>
    </row>
    <row r="10881" customFormat="1" s="93">
      <c r="B10881" s="127" t="n">
        <v>44145</v>
      </c>
      <c r="C10881" s="93">
        <f>TEXT(B10881,"aaa")</f>
        <v/>
      </c>
      <c r="E10881" s="93" t="inlineStr">
        <is>
          <t>마스크팩</t>
        </is>
      </c>
      <c r="F10881" s="5" t="inlineStr">
        <is>
          <t>카페24</t>
        </is>
      </c>
      <c r="G10881" s="93" t="inlineStr">
        <is>
          <t>마스크팩 1매</t>
        </is>
      </c>
      <c r="H10881" s="93" t="n">
        <v>1</v>
      </c>
      <c r="J10881" s="93" t="n">
        <v>200801</v>
      </c>
      <c r="L10881" s="93" t="n">
        <v>4000</v>
      </c>
      <c r="M10881" s="93" t="n">
        <v>3766</v>
      </c>
      <c r="N10881" s="93" t="n">
        <v>397</v>
      </c>
      <c r="O10881" s="148" t="n">
        <v>3636.363636363636</v>
      </c>
      <c r="P10881" s="93" t="inlineStr">
        <is>
          <t>카페24마스크팩마스크팩 1매200801</t>
        </is>
      </c>
    </row>
    <row r="10882" customFormat="1" s="93">
      <c r="B10882" s="127" t="n">
        <v>44145</v>
      </c>
      <c r="C10882" s="93">
        <f>TEXT(B10882,"aaa")</f>
        <v/>
      </c>
      <c r="E10882" s="93" t="inlineStr">
        <is>
          <t>마스크팩</t>
        </is>
      </c>
      <c r="F10882" s="5" t="inlineStr">
        <is>
          <t>카페24</t>
        </is>
      </c>
      <c r="G10882" s="93" t="inlineStr">
        <is>
          <t>마스크팩 10매</t>
        </is>
      </c>
      <c r="H10882" s="93" t="n">
        <v>2</v>
      </c>
      <c r="J10882" s="93" t="n">
        <v>200801</v>
      </c>
      <c r="L10882" s="93" t="n">
        <v>40000</v>
      </c>
      <c r="M10882" s="93" t="n">
        <v>37660</v>
      </c>
      <c r="N10882" s="93" t="n">
        <v>7940</v>
      </c>
      <c r="O10882" s="148" t="n">
        <v>36363.63636363636</v>
      </c>
      <c r="P10882" s="93" t="inlineStr">
        <is>
          <t>카페24마스크팩마스크팩 10매200801</t>
        </is>
      </c>
    </row>
    <row r="10883" customFormat="1" s="93">
      <c r="B10883" s="127" t="n">
        <v>44145</v>
      </c>
      <c r="C10883" s="93">
        <f>TEXT(B10883,"aaa")</f>
        <v/>
      </c>
      <c r="E10883" s="93" t="inlineStr">
        <is>
          <t>토너</t>
        </is>
      </c>
      <c r="F10883" s="5" t="inlineStr">
        <is>
          <t>카페24</t>
        </is>
      </c>
      <c r="G10883" s="93" t="inlineStr">
        <is>
          <t>250ml</t>
        </is>
      </c>
      <c r="H10883" s="93" t="n">
        <v>28</v>
      </c>
      <c r="J10883" s="93" t="n">
        <v>200801</v>
      </c>
      <c r="L10883" s="93" t="n">
        <v>560000</v>
      </c>
      <c r="M10883" s="93" t="n">
        <v>527240</v>
      </c>
      <c r="N10883" s="93" t="n">
        <v>86240</v>
      </c>
      <c r="O10883" s="148" t="n">
        <v>509090.9090909091</v>
      </c>
      <c r="P10883" s="93" t="inlineStr">
        <is>
          <t>카페24토너250ml200801</t>
        </is>
      </c>
    </row>
    <row r="10884" customFormat="1" s="93">
      <c r="B10884" s="127" t="n">
        <v>44145</v>
      </c>
      <c r="C10884" s="93">
        <f>TEXT(B10884,"aaa")</f>
        <v/>
      </c>
      <c r="E10884" s="93" t="inlineStr">
        <is>
          <t>토너</t>
        </is>
      </c>
      <c r="F10884" s="5" t="inlineStr">
        <is>
          <t>카페24</t>
        </is>
      </c>
      <c r="G10884" s="93" t="inlineStr">
        <is>
          <t>250ml 2set</t>
        </is>
      </c>
      <c r="H10884" s="93" t="n">
        <v>19</v>
      </c>
      <c r="J10884" s="93" t="n">
        <v>200801</v>
      </c>
      <c r="L10884" s="93" t="n">
        <v>665000</v>
      </c>
      <c r="M10884" s="93" t="n">
        <v>626097.5</v>
      </c>
      <c r="N10884" s="93" t="n">
        <v>117040</v>
      </c>
      <c r="O10884" s="148" t="n">
        <v>604545.4545454545</v>
      </c>
      <c r="P10884" s="93" t="inlineStr">
        <is>
          <t>카페24토너250ml 2set200801</t>
        </is>
      </c>
    </row>
    <row r="10885" customFormat="1" s="93">
      <c r="B10885" s="127" t="n">
        <v>44145</v>
      </c>
      <c r="C10885" s="93">
        <f>TEXT(B10885,"aaa")</f>
        <v/>
      </c>
      <c r="E10885" s="93" t="inlineStr">
        <is>
          <t>토너</t>
        </is>
      </c>
      <c r="F10885" s="5" t="inlineStr">
        <is>
          <t>카페24</t>
        </is>
      </c>
      <c r="G10885" s="93" t="inlineStr">
        <is>
          <t>500ml</t>
        </is>
      </c>
      <c r="H10885" s="93" t="n">
        <v>31</v>
      </c>
      <c r="J10885" s="93" t="n">
        <v>200801</v>
      </c>
      <c r="L10885" s="93" t="n">
        <v>1023000</v>
      </c>
      <c r="M10885" s="93" t="n">
        <v>963154.5</v>
      </c>
      <c r="N10885" s="93" t="n">
        <v>134230</v>
      </c>
      <c r="O10885" s="148" t="n">
        <v>929999.9999999999</v>
      </c>
      <c r="P10885" s="93" t="inlineStr">
        <is>
          <t>카페24토너500ml200801</t>
        </is>
      </c>
    </row>
    <row r="10886" customFormat="1" s="93">
      <c r="B10886" s="127" t="n">
        <v>44145</v>
      </c>
      <c r="C10886" s="93">
        <f>TEXT(B10886,"aaa")</f>
        <v/>
      </c>
      <c r="E10886" s="93" t="inlineStr">
        <is>
          <t>토너</t>
        </is>
      </c>
      <c r="F10886" s="5" t="inlineStr">
        <is>
          <t>카페24</t>
        </is>
      </c>
      <c r="G10886" s="93" t="inlineStr">
        <is>
          <t>스킨팩 화장솜 60P</t>
        </is>
      </c>
      <c r="H10886" s="93" t="n">
        <v>25</v>
      </c>
      <c r="J10886" s="93" t="n">
        <v>200801</v>
      </c>
      <c r="L10886" s="93" t="n">
        <v>75000</v>
      </c>
      <c r="M10886" s="93" t="n">
        <v>70612.5</v>
      </c>
      <c r="N10886" s="93" t="n">
        <v>27750</v>
      </c>
      <c r="O10886" s="148" t="n">
        <v>68181.81818181818</v>
      </c>
      <c r="P10886" s="93" t="inlineStr">
        <is>
          <t>카페24토너스킨팩 화장솜 60P200801</t>
        </is>
      </c>
    </row>
    <row r="10887" customFormat="1" s="93">
      <c r="B10887" s="127" t="n">
        <v>44145</v>
      </c>
      <c r="C10887" s="93">
        <f>TEXT(B10887,"aaa")</f>
        <v/>
      </c>
      <c r="E10887" s="93" t="inlineStr">
        <is>
          <t>앰플</t>
        </is>
      </c>
      <c r="F10887" s="5" t="inlineStr">
        <is>
          <t>카페24</t>
        </is>
      </c>
      <c r="G10887" s="93" t="inlineStr">
        <is>
          <t>앰플 30ml</t>
        </is>
      </c>
      <c r="H10887" s="93" t="n">
        <v>16</v>
      </c>
      <c r="J10887" s="93" t="n">
        <v>200801</v>
      </c>
      <c r="L10887" s="93" t="n">
        <v>448000</v>
      </c>
      <c r="M10887" s="93" t="n">
        <v>421792</v>
      </c>
      <c r="N10887" s="93" t="n">
        <v>54352</v>
      </c>
      <c r="O10887" s="148" t="n">
        <v>407272.7272727272</v>
      </c>
      <c r="P10887" s="93" t="inlineStr">
        <is>
          <t>카페24앰플앰플 30ml200801</t>
        </is>
      </c>
    </row>
    <row r="10888" customFormat="1" s="93">
      <c r="B10888" s="127" t="n">
        <v>44145</v>
      </c>
      <c r="C10888" s="93">
        <f>TEXT(B10888,"aaa")</f>
        <v/>
      </c>
      <c r="E10888" s="93" t="inlineStr">
        <is>
          <t>앰플</t>
        </is>
      </c>
      <c r="F10888" s="5" t="inlineStr">
        <is>
          <t>카페24</t>
        </is>
      </c>
      <c r="G10888" s="93" t="inlineStr">
        <is>
          <t>앰플 30ml  2set</t>
        </is>
      </c>
      <c r="H10888" s="93" t="n">
        <v>9</v>
      </c>
      <c r="J10888" s="93" t="n">
        <v>200801</v>
      </c>
      <c r="L10888" s="93" t="n">
        <v>432000</v>
      </c>
      <c r="M10888" s="93" t="n">
        <v>406728</v>
      </c>
      <c r="N10888" s="93" t="n">
        <v>61146</v>
      </c>
      <c r="O10888" s="148" t="n">
        <v>392727.2727272727</v>
      </c>
      <c r="P10888" s="93" t="inlineStr">
        <is>
          <t>카페24앰플앰플 30ml  2set200801</t>
        </is>
      </c>
    </row>
    <row r="10889" customFormat="1" s="93">
      <c r="B10889" s="127" t="n">
        <v>44145</v>
      </c>
      <c r="C10889" s="93">
        <f>TEXT(B10889,"aaa")</f>
        <v/>
      </c>
      <c r="E10889" s="93" t="inlineStr">
        <is>
          <t>수딩크림</t>
        </is>
      </c>
      <c r="F10889" s="5" t="inlineStr">
        <is>
          <t>카페24</t>
        </is>
      </c>
      <c r="G10889" s="93" t="inlineStr">
        <is>
          <t>수딩크림 100ml</t>
        </is>
      </c>
      <c r="H10889" s="93" t="n">
        <v>9</v>
      </c>
      <c r="J10889" s="93" t="n">
        <v>200801</v>
      </c>
      <c r="L10889" s="93" t="n">
        <v>342000</v>
      </c>
      <c r="M10889" s="93" t="n">
        <v>321993</v>
      </c>
      <c r="N10889" s="93" t="n">
        <v>27405</v>
      </c>
      <c r="O10889" s="148" t="n">
        <v>310909.0909090909</v>
      </c>
      <c r="P10889" s="93" t="inlineStr">
        <is>
          <t>카페24수딩크림수딩크림 100ml200801</t>
        </is>
      </c>
    </row>
    <row r="10890" customFormat="1" s="93">
      <c r="B10890" s="127" t="n">
        <v>44145</v>
      </c>
      <c r="C10890" s="93">
        <f>TEXT(B10890,"aaa")</f>
        <v/>
      </c>
      <c r="E10890" s="93" t="inlineStr">
        <is>
          <t>클렌징폼</t>
        </is>
      </c>
      <c r="F10890" s="5" t="inlineStr">
        <is>
          <t>카페24</t>
        </is>
      </c>
      <c r="G10890" s="93" t="inlineStr">
        <is>
          <t>클렌징폼 120ml</t>
        </is>
      </c>
      <c r="H10890" s="93" t="n">
        <v>11</v>
      </c>
      <c r="J10890" s="93" t="n">
        <v>200801</v>
      </c>
      <c r="L10890" s="93" t="n">
        <v>143000</v>
      </c>
      <c r="M10890" s="93" t="n">
        <v>134634.5</v>
      </c>
      <c r="N10890" s="93" t="n">
        <v>30250</v>
      </c>
      <c r="O10890" s="148" t="n">
        <v>130000</v>
      </c>
      <c r="P10890" s="93" t="inlineStr">
        <is>
          <t>카페24클렌징폼클렌징폼 120ml200801</t>
        </is>
      </c>
    </row>
    <row r="10891" customFormat="1" s="93">
      <c r="B10891" s="127" t="n">
        <v>44145</v>
      </c>
      <c r="C10891" s="93">
        <f>TEXT(B10891,"aaa")</f>
        <v/>
      </c>
      <c r="E10891" s="93" t="inlineStr">
        <is>
          <t>바디워시</t>
        </is>
      </c>
      <c r="F10891" s="5" t="inlineStr">
        <is>
          <t>카페24</t>
        </is>
      </c>
      <c r="G10891" s="93" t="inlineStr">
        <is>
          <t>바디워시 1개 -30% off</t>
        </is>
      </c>
      <c r="H10891" s="93" t="n">
        <v>2</v>
      </c>
      <c r="J10891" s="93" t="n">
        <v>200801</v>
      </c>
      <c r="L10891" s="93" t="n">
        <v>36400</v>
      </c>
      <c r="M10891" s="93" t="n">
        <v>34270.6</v>
      </c>
      <c r="N10891" s="93" t="n">
        <v>8170</v>
      </c>
      <c r="O10891" s="148" t="n">
        <v>33090.90909090909</v>
      </c>
      <c r="P10891" s="93" t="inlineStr">
        <is>
          <t>카페24바디워시바디워시 1개 -30% off200801</t>
        </is>
      </c>
    </row>
    <row r="10892" customFormat="1" s="93">
      <c r="B10892" s="127" t="n">
        <v>44145</v>
      </c>
      <c r="C10892" s="93">
        <f>TEXT(B10892,"aaa")</f>
        <v/>
      </c>
      <c r="E10892" s="93" t="inlineStr">
        <is>
          <t>토너</t>
        </is>
      </c>
      <c r="F10892" s="5" t="inlineStr">
        <is>
          <t>화해</t>
        </is>
      </c>
      <c r="G10892" s="93" t="inlineStr">
        <is>
          <t>250ml</t>
        </is>
      </c>
      <c r="H10892" s="93" t="n">
        <v>6</v>
      </c>
      <c r="J10892" s="93" t="n">
        <v>200801</v>
      </c>
      <c r="L10892" s="93" t="n">
        <v>120000</v>
      </c>
      <c r="M10892" s="93" t="n">
        <v>86400</v>
      </c>
      <c r="N10892" s="93" t="n">
        <v>18480</v>
      </c>
      <c r="O10892" s="148" t="n">
        <v>109090.9090909091</v>
      </c>
      <c r="P10892" s="93" t="inlineStr">
        <is>
          <t>화해토너250ml200801</t>
        </is>
      </c>
    </row>
    <row r="10893">
      <c r="B10893" s="127" t="n">
        <v>44146</v>
      </c>
      <c r="C10893" s="93">
        <f>TEXT(B10893,"aaa")</f>
        <v/>
      </c>
      <c r="D10893" s="93" t="n"/>
      <c r="E10893" s="93" t="inlineStr">
        <is>
          <t>토너</t>
        </is>
      </c>
      <c r="F10893" s="93" t="inlineStr">
        <is>
          <t>W컨셉</t>
        </is>
      </c>
      <c r="G10893" s="93" t="inlineStr">
        <is>
          <t>250ml 2set</t>
        </is>
      </c>
      <c r="H10893" s="6" t="n">
        <v>6</v>
      </c>
      <c r="I10893" s="6" t="n"/>
      <c r="J10893" s="93" t="n">
        <v>200801</v>
      </c>
      <c r="K10893" s="93" t="n"/>
      <c r="L10893" s="93" t="n">
        <v>210000</v>
      </c>
      <c r="M10893" s="93" t="n">
        <v>151200</v>
      </c>
      <c r="N10893" s="93" t="n">
        <v>36960</v>
      </c>
      <c r="O10893" s="148" t="n">
        <v>190909.0909090909</v>
      </c>
      <c r="P10893" s="93" t="inlineStr">
        <is>
          <t>W컨셉토너250ml 2set200801</t>
        </is>
      </c>
    </row>
    <row r="10894">
      <c r="B10894" s="127" t="n">
        <v>44146</v>
      </c>
      <c r="C10894" s="93">
        <f>TEXT(B10894,"aaa")</f>
        <v/>
      </c>
      <c r="D10894" s="93" t="n"/>
      <c r="E10894" s="93" t="inlineStr">
        <is>
          <t>로션</t>
        </is>
      </c>
      <c r="F10894" s="93" t="inlineStr">
        <is>
          <t>글로우데이즈 시코르</t>
        </is>
      </c>
      <c r="G10894" s="93" t="inlineStr">
        <is>
          <t>로션 200ml</t>
        </is>
      </c>
      <c r="H10894" s="6" t="n">
        <v>3</v>
      </c>
      <c r="I10894" s="6" t="n"/>
      <c r="J10894" s="93" t="n">
        <v>200801</v>
      </c>
      <c r="K10894" s="93" t="n"/>
      <c r="L10894" s="93" t="n">
        <v>34365</v>
      </c>
      <c r="M10894" s="93" t="n">
        <v>34365</v>
      </c>
      <c r="N10894" s="93" t="n">
        <v>13014</v>
      </c>
      <c r="O10894" s="148" t="n">
        <v>31240.90909090909</v>
      </c>
      <c r="P10894" s="93" t="inlineStr">
        <is>
          <t>글로우데이즈 시코르로션로션 200ml200801</t>
        </is>
      </c>
    </row>
    <row r="10895">
      <c r="B10895" s="127" t="n">
        <v>44146</v>
      </c>
      <c r="C10895" s="93">
        <f>TEXT(B10895,"aaa")</f>
        <v/>
      </c>
      <c r="D10895" s="93" t="n"/>
      <c r="E10895" s="93" t="inlineStr">
        <is>
          <t>클리어 패드</t>
        </is>
      </c>
      <c r="F10895" s="93" t="inlineStr">
        <is>
          <t>글로우데이즈 시코르</t>
        </is>
      </c>
      <c r="G10895" s="93" t="inlineStr">
        <is>
          <t>어성초 클리어패드 70P</t>
        </is>
      </c>
      <c r="H10895" s="6" t="n">
        <v>6</v>
      </c>
      <c r="I10895" s="6" t="n"/>
      <c r="J10895" s="93" t="n">
        <v>200801</v>
      </c>
      <c r="K10895" s="93" t="n"/>
      <c r="L10895" s="93" t="n">
        <v>68730</v>
      </c>
      <c r="M10895" s="93" t="n">
        <v>68730</v>
      </c>
      <c r="N10895" s="93" t="n">
        <v>30072</v>
      </c>
      <c r="O10895" s="148" t="n">
        <v>62481.81818181818</v>
      </c>
      <c r="P10895" s="93" t="inlineStr">
        <is>
          <t>글로우데이즈 시코르클리어 패드어성초 클리어패드 70P200801</t>
        </is>
      </c>
    </row>
    <row r="10896">
      <c r="B10896" s="127" t="n">
        <v>44146</v>
      </c>
      <c r="C10896" s="93">
        <f>TEXT(B10896,"aaa")</f>
        <v/>
      </c>
      <c r="D10896" s="93" t="n"/>
      <c r="E10896" s="93" t="inlineStr">
        <is>
          <t>토너</t>
        </is>
      </c>
      <c r="F10896" s="93" t="inlineStr">
        <is>
          <t>글로우데이즈 시코르</t>
        </is>
      </c>
      <c r="G10896" s="93" t="inlineStr">
        <is>
          <t>토너=250ml</t>
        </is>
      </c>
      <c r="H10896" s="6" t="n">
        <v>9</v>
      </c>
      <c r="I10896" s="6" t="n"/>
      <c r="J10896" s="93" t="n">
        <v>200801</v>
      </c>
      <c r="K10896" s="93" t="n"/>
      <c r="L10896" s="93" t="n">
        <v>101250</v>
      </c>
      <c r="M10896" s="93" t="n">
        <v>101250</v>
      </c>
      <c r="N10896" s="93" t="n">
        <v>27720</v>
      </c>
      <c r="O10896" s="148" t="n">
        <v>92045.45454545454</v>
      </c>
      <c r="P10896" s="93" t="inlineStr">
        <is>
          <t>글로우데이즈 시코르토너토너=250ml200801</t>
        </is>
      </c>
    </row>
    <row r="10897">
      <c r="B10897" s="127" t="n">
        <v>44146</v>
      </c>
      <c r="C10897" s="93">
        <f>TEXT(B10897,"aaa")</f>
        <v/>
      </c>
      <c r="D10897" s="93" t="n"/>
      <c r="E10897" s="93" t="inlineStr">
        <is>
          <t>앰플</t>
        </is>
      </c>
      <c r="F10897" s="93" t="inlineStr">
        <is>
          <t>글로우데이즈 시코르</t>
        </is>
      </c>
      <c r="G10897" s="93" t="inlineStr">
        <is>
          <t>앰플=앰플 30ml</t>
        </is>
      </c>
      <c r="H10897" s="6" t="n">
        <v>3</v>
      </c>
      <c r="I10897" s="6" t="n"/>
      <c r="J10897" s="93" t="n">
        <v>200801</v>
      </c>
      <c r="K10897" s="93" t="n"/>
      <c r="L10897" s="93" t="n">
        <v>44550</v>
      </c>
      <c r="M10897" s="93" t="n">
        <v>44550</v>
      </c>
      <c r="N10897" s="93" t="n">
        <v>10191</v>
      </c>
      <c r="O10897" s="148" t="n">
        <v>40500</v>
      </c>
      <c r="P10897" s="93" t="inlineStr">
        <is>
          <t>글로우데이즈 시코르앰플앰플=앰플 30ml200801</t>
        </is>
      </c>
    </row>
    <row r="10898">
      <c r="B10898" s="127" t="n">
        <v>44146</v>
      </c>
      <c r="C10898" s="93">
        <f>TEXT(B10898,"aaa")</f>
        <v/>
      </c>
      <c r="D10898" s="93" t="n"/>
      <c r="E10898" s="93" t="inlineStr">
        <is>
          <t>수딩크림</t>
        </is>
      </c>
      <c r="F10898" s="93" t="inlineStr">
        <is>
          <t>글로우데이즈 시코르</t>
        </is>
      </c>
      <c r="G10898" s="93" t="inlineStr">
        <is>
          <t>수딩크림=수딩크림 100ml</t>
        </is>
      </c>
      <c r="H10898" s="6" t="n">
        <v>3</v>
      </c>
      <c r="I10898" s="6" t="n"/>
      <c r="J10898" s="93" t="n">
        <v>200801</v>
      </c>
      <c r="K10898" s="93" t="n"/>
      <c r="L10898" s="93" t="n">
        <v>51300</v>
      </c>
      <c r="M10898" s="93" t="n">
        <v>51300</v>
      </c>
      <c r="N10898" s="93" t="n">
        <v>9135</v>
      </c>
      <c r="O10898" s="148" t="n">
        <v>46636.36363636363</v>
      </c>
      <c r="P10898" s="93" t="inlineStr">
        <is>
          <t>글로우데이즈 시코르수딩크림수딩크림=수딩크림 100ml200801</t>
        </is>
      </c>
    </row>
    <row r="10899">
      <c r="B10899" s="127" t="n">
        <v>44146</v>
      </c>
      <c r="C10899" s="93">
        <f>TEXT(B10899,"aaa")</f>
        <v/>
      </c>
      <c r="D10899" s="93" t="n"/>
      <c r="E10899" s="93" t="inlineStr">
        <is>
          <t>머드크림마스크</t>
        </is>
      </c>
      <c r="F10899" s="93" t="inlineStr">
        <is>
          <t>글로우데이즈 시코르</t>
        </is>
      </c>
      <c r="G10899" s="93" t="inlineStr">
        <is>
          <t>머드크림마스크=머드크림마스크 100ml</t>
        </is>
      </c>
      <c r="H10899" s="6" t="n">
        <v>3</v>
      </c>
      <c r="I10899" s="6" t="n"/>
      <c r="J10899" s="93" t="n">
        <v>200801</v>
      </c>
      <c r="K10899" s="93" t="n"/>
      <c r="L10899" s="93" t="n">
        <v>33750</v>
      </c>
      <c r="M10899" s="93" t="n">
        <v>33750</v>
      </c>
      <c r="N10899" s="93" t="n">
        <v>4326</v>
      </c>
      <c r="O10899" s="148" t="n">
        <v>30681.81818181818</v>
      </c>
      <c r="P10899" s="93" t="inlineStr">
        <is>
          <t>글로우데이즈 시코르머드크림마스크머드크림마스크=머드크림마스크 100ml200801</t>
        </is>
      </c>
    </row>
    <row r="10900">
      <c r="B10900" s="127" t="n">
        <v>44146</v>
      </c>
      <c r="C10900" s="93">
        <f>TEXT(B10900,"aaa")</f>
        <v/>
      </c>
      <c r="D10900" s="93" t="n"/>
      <c r="E10900" s="93" t="inlineStr">
        <is>
          <t>클렌징폼</t>
        </is>
      </c>
      <c r="F10900" s="93" t="inlineStr">
        <is>
          <t>글로우데이즈 시코르</t>
        </is>
      </c>
      <c r="G10900" s="93" t="inlineStr">
        <is>
          <t>클렌징폼=클렌징폼 120ml</t>
        </is>
      </c>
      <c r="H10900" s="6" t="n">
        <v>3</v>
      </c>
      <c r="I10900" s="6" t="n"/>
      <c r="J10900" s="93" t="n">
        <v>200801</v>
      </c>
      <c r="K10900" s="93" t="n"/>
      <c r="L10900" s="93" t="n">
        <v>21600</v>
      </c>
      <c r="M10900" s="93" t="n">
        <v>21600</v>
      </c>
      <c r="N10900" s="93" t="n">
        <v>8250</v>
      </c>
      <c r="O10900" s="148" t="n">
        <v>19636.36363636364</v>
      </c>
      <c r="P10900" s="93" t="inlineStr">
        <is>
          <t>글로우데이즈 시코르클렌징폼클렌징폼=클렌징폼 120ml200801</t>
        </is>
      </c>
    </row>
    <row r="10901">
      <c r="B10901" s="127" t="n">
        <v>44146</v>
      </c>
      <c r="C10901" s="93">
        <f>TEXT(B10901,"aaa")</f>
        <v/>
      </c>
      <c r="D10901" s="93" t="n"/>
      <c r="E10901" s="93" t="inlineStr">
        <is>
          <t>마스크팩</t>
        </is>
      </c>
      <c r="F10901" s="93" t="inlineStr">
        <is>
          <t>글로우데이즈 시코르</t>
        </is>
      </c>
      <c r="G10901" s="93" t="inlineStr">
        <is>
          <t>마스크팩=마스크팩 10매</t>
        </is>
      </c>
      <c r="H10901" s="6" t="n">
        <v>7</v>
      </c>
      <c r="I10901" s="6" t="n"/>
      <c r="J10901" s="93" t="n">
        <v>200801</v>
      </c>
      <c r="K10901" s="93" t="n"/>
      <c r="L10901" s="93" t="n">
        <v>126000</v>
      </c>
      <c r="M10901" s="93" t="n">
        <v>126000</v>
      </c>
      <c r="N10901" s="93" t="n">
        <v>27790</v>
      </c>
      <c r="O10901" s="148" t="n">
        <v>114545.4545454545</v>
      </c>
      <c r="P10901" s="93" t="inlineStr">
        <is>
          <t>글로우데이즈 시코르마스크팩마스크팩=마스크팩 10매200801</t>
        </is>
      </c>
    </row>
    <row r="10902">
      <c r="B10902" s="127" t="n">
        <v>44146</v>
      </c>
      <c r="C10902" s="93">
        <f>TEXT(B10902,"aaa")</f>
        <v/>
      </c>
      <c r="D10902" s="93" t="n"/>
      <c r="E10902" s="93" t="inlineStr">
        <is>
          <t>선크림</t>
        </is>
      </c>
      <c r="F10902" s="93" t="inlineStr">
        <is>
          <t>글로우데이즈 시코르</t>
        </is>
      </c>
      <c r="G10902" s="93" t="inlineStr">
        <is>
          <t>선크림=선크림 50ml</t>
        </is>
      </c>
      <c r="H10902" s="6" t="n">
        <v>3</v>
      </c>
      <c r="I10902" s="6" t="n"/>
      <c r="J10902" s="93" t="n">
        <v>200801</v>
      </c>
      <c r="K10902" s="93" t="n"/>
      <c r="L10902" s="93" t="n">
        <v>33750</v>
      </c>
      <c r="M10902" s="93" t="n">
        <v>33750</v>
      </c>
      <c r="N10902" s="93" t="n">
        <v>7035</v>
      </c>
      <c r="O10902" s="148" t="n">
        <v>30681.81818181818</v>
      </c>
      <c r="P10902" s="93" t="inlineStr">
        <is>
          <t>글로우데이즈 시코르선크림선크림=선크림 50ml200801</t>
        </is>
      </c>
    </row>
    <row r="10903">
      <c r="B10903" s="127" t="n">
        <v>44146</v>
      </c>
      <c r="C10903" s="93">
        <f>TEXT(B10903,"aaa")</f>
        <v/>
      </c>
      <c r="D10903" s="93" t="n"/>
      <c r="E10903" s="93" t="inlineStr">
        <is>
          <t>토너</t>
        </is>
      </c>
      <c r="F10903" s="93" t="inlineStr">
        <is>
          <t>스타일쉐어</t>
        </is>
      </c>
      <c r="G10903" s="93" t="inlineStr">
        <is>
          <t>250ml</t>
        </is>
      </c>
      <c r="H10903" s="6" t="n">
        <v>4</v>
      </c>
      <c r="I10903" s="6" t="n"/>
      <c r="J10903" s="93" t="n">
        <v>200801</v>
      </c>
      <c r="K10903" s="93" t="n"/>
      <c r="L10903" s="93" t="n">
        <v>80000</v>
      </c>
      <c r="M10903" s="93" t="n">
        <v>60000</v>
      </c>
      <c r="N10903" s="93" t="n">
        <v>12320</v>
      </c>
      <c r="O10903" s="148" t="n">
        <v>72727.27272727272</v>
      </c>
      <c r="P10903" s="93" t="inlineStr">
        <is>
          <t>스타일쉐어토너250ml200801</t>
        </is>
      </c>
    </row>
    <row r="10904">
      <c r="B10904" s="127" t="n">
        <v>44146</v>
      </c>
      <c r="C10904" s="93">
        <f>TEXT(B10904,"aaa")</f>
        <v/>
      </c>
      <c r="D10904" s="93" t="n"/>
      <c r="E10904" s="93" t="inlineStr">
        <is>
          <t>클리어 패드</t>
        </is>
      </c>
      <c r="F10904" s="93" t="inlineStr">
        <is>
          <t>아누아 CS</t>
        </is>
      </c>
      <c r="G10904" s="93" t="inlineStr">
        <is>
          <t>어성초 클리어패드 70P</t>
        </is>
      </c>
      <c r="H10904" s="6" t="n">
        <v>129</v>
      </c>
      <c r="I10904" s="6" t="n"/>
      <c r="J10904" s="93" t="n">
        <v>200801</v>
      </c>
      <c r="K10904" s="93" t="n"/>
      <c r="L10904" s="93" t="n">
        <v>0</v>
      </c>
      <c r="M10904" s="93" t="n">
        <v>0</v>
      </c>
      <c r="N10904" s="93" t="n">
        <v>646548</v>
      </c>
      <c r="O10904" s="148" t="n">
        <v>0</v>
      </c>
      <c r="P10904" s="93" t="inlineStr">
        <is>
          <t>아누아 CS클리어 패드어성초 클리어패드 70P200801</t>
        </is>
      </c>
    </row>
    <row r="10905">
      <c r="B10905" s="127" t="n">
        <v>44146</v>
      </c>
      <c r="C10905" s="93">
        <f>TEXT(B10905,"aaa")</f>
        <v/>
      </c>
      <c r="D10905" s="93" t="n"/>
      <c r="E10905" s="93" t="inlineStr">
        <is>
          <t>선크림</t>
        </is>
      </c>
      <c r="F10905" s="93" t="inlineStr">
        <is>
          <t>카페24</t>
        </is>
      </c>
      <c r="G10905" s="93" t="inlineStr">
        <is>
          <t>선크림 50ml  2set</t>
        </is>
      </c>
      <c r="H10905" s="6" t="n">
        <v>3</v>
      </c>
      <c r="I10905" s="6" t="n"/>
      <c r="J10905" s="93" t="n">
        <v>200801</v>
      </c>
      <c r="K10905" s="93" t="n"/>
      <c r="L10905" s="93" t="n">
        <v>105000</v>
      </c>
      <c r="M10905" s="93" t="n">
        <v>98857.5</v>
      </c>
      <c r="N10905" s="93" t="n">
        <v>14070</v>
      </c>
      <c r="O10905" s="148" t="n">
        <v>95454.54545454544</v>
      </c>
      <c r="P10905" s="93" t="inlineStr">
        <is>
          <t>카페24선크림선크림 50ml  2set200801</t>
        </is>
      </c>
    </row>
    <row r="10906">
      <c r="B10906" s="127" t="n">
        <v>44146</v>
      </c>
      <c r="C10906" s="93">
        <f>TEXT(B10906,"aaa")</f>
        <v/>
      </c>
      <c r="D10906" s="93" t="n"/>
      <c r="E10906" s="93" t="inlineStr">
        <is>
          <t>어성초진정패키지</t>
        </is>
      </c>
      <c r="F10906" s="93" t="inlineStr">
        <is>
          <t>카페24</t>
        </is>
      </c>
      <c r="G10906" s="93" t="inlineStr">
        <is>
          <t>어성초 진정패키지세트</t>
        </is>
      </c>
      <c r="H10906" s="6" t="n">
        <v>3</v>
      </c>
      <c r="I10906" s="6" t="n"/>
      <c r="J10906" s="93" t="n">
        <v>200801</v>
      </c>
      <c r="K10906" s="93" t="n"/>
      <c r="L10906" s="93" t="n">
        <v>297000</v>
      </c>
      <c r="M10906" s="93" t="n">
        <v>279625.5</v>
      </c>
      <c r="N10906" s="93" t="n">
        <v>45411</v>
      </c>
      <c r="O10906" s="148" t="n">
        <v>270000</v>
      </c>
      <c r="P10906" s="93" t="inlineStr">
        <is>
          <t>카페24어성초진정패키지어성초 진정패키지세트200801</t>
        </is>
      </c>
    </row>
    <row r="10907">
      <c r="B10907" s="127" t="n">
        <v>44146</v>
      </c>
      <c r="C10907" s="93">
        <f>TEXT(B10907,"aaa")</f>
        <v/>
      </c>
      <c r="D10907" s="93" t="n"/>
      <c r="E10907" s="93" t="inlineStr">
        <is>
          <t>클리어 패드</t>
        </is>
      </c>
      <c r="F10907" s="93" t="inlineStr">
        <is>
          <t>카페24</t>
        </is>
      </c>
      <c r="G10907" s="93" t="inlineStr">
        <is>
          <t>어성초 77 클리어 패드 1개-20% off</t>
        </is>
      </c>
      <c r="H10907" s="6" t="n">
        <v>16</v>
      </c>
      <c r="I10907" s="6" t="n"/>
      <c r="J10907" s="93" t="n">
        <v>200801</v>
      </c>
      <c r="K10907" s="93" t="n"/>
      <c r="L10907" s="93" t="n">
        <v>358400</v>
      </c>
      <c r="M10907" s="93" t="n">
        <v>337433.6</v>
      </c>
      <c r="N10907" s="93" t="n">
        <v>80192</v>
      </c>
      <c r="O10907" s="148" t="n">
        <v>325818.1818181818</v>
      </c>
      <c r="P10907" s="93" t="inlineStr">
        <is>
          <t>카페24클리어 패드어성초 77 클리어 패드 1개-20% off200801</t>
        </is>
      </c>
    </row>
    <row r="10908">
      <c r="B10908" s="127" t="n">
        <v>44146</v>
      </c>
      <c r="C10908" s="93">
        <f>TEXT(B10908,"aaa")</f>
        <v/>
      </c>
      <c r="D10908" s="93" t="n"/>
      <c r="E10908" s="93" t="inlineStr">
        <is>
          <t>클리어 패드</t>
        </is>
      </c>
      <c r="F10908" s="93" t="inlineStr">
        <is>
          <t>카페24</t>
        </is>
      </c>
      <c r="G10908" s="93" t="inlineStr">
        <is>
          <t>어성초 77 클리어 패드 2개-30% off</t>
        </is>
      </c>
      <c r="H10908" s="6" t="n">
        <v>24</v>
      </c>
      <c r="I10908" s="6" t="n"/>
      <c r="J10908" s="93" t="n">
        <v>200801</v>
      </c>
      <c r="K10908" s="93" t="n"/>
      <c r="L10908" s="93" t="n">
        <v>940800</v>
      </c>
      <c r="M10908" s="93" t="n">
        <v>885763.2</v>
      </c>
      <c r="N10908" s="93" t="n">
        <v>240576</v>
      </c>
      <c r="O10908" s="148" t="n">
        <v>855272.7272727272</v>
      </c>
      <c r="P10908" s="93" t="inlineStr">
        <is>
          <t>카페24클리어 패드어성초 77 클리어 패드 2개-30% off200801</t>
        </is>
      </c>
    </row>
    <row r="10909">
      <c r="B10909" s="127" t="n">
        <v>44146</v>
      </c>
      <c r="C10909" s="93">
        <f>TEXT(B10909,"aaa")</f>
        <v/>
      </c>
      <c r="D10909" s="93" t="n"/>
      <c r="E10909" s="93" t="inlineStr">
        <is>
          <t>토너+패드 세트</t>
        </is>
      </c>
      <c r="F10909" s="93" t="inlineStr">
        <is>
          <t>카페24</t>
        </is>
      </c>
      <c r="G10909" s="93" t="inlineStr">
        <is>
          <t>좁쌀 진정 세트 토너+클리어 패드-30% off</t>
        </is>
      </c>
      <c r="H10909" s="6" t="n">
        <v>14</v>
      </c>
      <c r="I10909" s="6" t="n"/>
      <c r="J10909" s="93" t="n">
        <v>200801</v>
      </c>
      <c r="K10909" s="93" t="n"/>
      <c r="L10909" s="93" t="n">
        <v>519400</v>
      </c>
      <c r="M10909" s="93" t="n">
        <v>489015.1</v>
      </c>
      <c r="N10909" s="93" t="n">
        <v>113288</v>
      </c>
      <c r="O10909" s="148" t="n">
        <v>472181.8181818181</v>
      </c>
      <c r="P10909" s="93" t="inlineStr">
        <is>
          <t>카페24토너+패드 세트좁쌀 진정 세트 토너+클리어 패드-30% off200801</t>
        </is>
      </c>
    </row>
    <row r="10910">
      <c r="B10910" s="127" t="n">
        <v>44146</v>
      </c>
      <c r="C10910" s="93">
        <f>TEXT(B10910,"aaa")</f>
        <v/>
      </c>
      <c r="D10910" s="93" t="n"/>
      <c r="E10910" s="93" t="inlineStr">
        <is>
          <t>수분 보충 세트</t>
        </is>
      </c>
      <c r="F10910" s="93" t="inlineStr">
        <is>
          <t>카페24</t>
        </is>
      </c>
      <c r="G10910" s="93" t="inlineStr">
        <is>
          <t>[20/09/28 부터] 어성초 77 토너 250ml + 어성초 70 로션 200ml -30%</t>
        </is>
      </c>
      <c r="H10910" s="6" t="n">
        <v>22</v>
      </c>
      <c r="I10910" s="6" t="n"/>
      <c r="J10910" s="93" t="n">
        <v>200801</v>
      </c>
      <c r="K10910" s="93" t="n"/>
      <c r="L10910" s="93" t="n">
        <v>816200</v>
      </c>
      <c r="M10910" s="93" t="n">
        <v>768452.3</v>
      </c>
      <c r="N10910" s="93" t="n">
        <v>163196</v>
      </c>
      <c r="O10910" s="148" t="n">
        <v>741999.9999999999</v>
      </c>
      <c r="P10910" s="93" t="inlineStr">
        <is>
          <t>카페24수분 보충 세트[20/09/28 부터] 어성초 77 토너 250ml + 어성초 70 로션 200ml -30%200801</t>
        </is>
      </c>
    </row>
    <row r="10911">
      <c r="B10911" s="127" t="n">
        <v>44146</v>
      </c>
      <c r="C10911" s="93">
        <f>TEXT(B10911,"aaa")</f>
        <v/>
      </c>
      <c r="D10911" s="93" t="n"/>
      <c r="E10911" s="93" t="inlineStr">
        <is>
          <t>로션</t>
        </is>
      </c>
      <c r="F10911" s="93" t="inlineStr">
        <is>
          <t>카페24</t>
        </is>
      </c>
      <c r="G10911" s="93" t="inlineStr">
        <is>
          <t>어성초 70 데일리 릴리프 로션 1개 -20% off</t>
        </is>
      </c>
      <c r="H10911" s="6" t="n">
        <v>4</v>
      </c>
      <c r="I10911" s="6" t="n"/>
      <c r="J10911" s="93" t="n">
        <v>200801</v>
      </c>
      <c r="K10911" s="93" t="n"/>
      <c r="L10911" s="93" t="n">
        <v>89600</v>
      </c>
      <c r="M10911" s="93" t="n">
        <v>84358.39999999999</v>
      </c>
      <c r="N10911" s="93" t="n">
        <v>17352</v>
      </c>
      <c r="O10911" s="148" t="n">
        <v>81454.54545454544</v>
      </c>
      <c r="P10911" s="93" t="inlineStr">
        <is>
          <t>카페24로션어성초 70 데일리 릴리프 로션 1개 -20% off200801</t>
        </is>
      </c>
    </row>
    <row r="10912">
      <c r="B10912" s="127" t="n">
        <v>44146</v>
      </c>
      <c r="C10912" s="93">
        <f>TEXT(B10912,"aaa")</f>
        <v/>
      </c>
      <c r="D10912" s="93" t="n"/>
      <c r="E10912" s="93" t="inlineStr">
        <is>
          <t>머드크림마스크</t>
        </is>
      </c>
      <c r="F10912" s="93" t="inlineStr">
        <is>
          <t>카페24</t>
        </is>
      </c>
      <c r="G10912" s="93" t="inlineStr">
        <is>
          <t>머드크림마스크 100ml</t>
        </is>
      </c>
      <c r="H10912" s="6" t="n">
        <v>3</v>
      </c>
      <c r="I10912" s="6" t="n"/>
      <c r="J10912" s="93" t="n">
        <v>200801</v>
      </c>
      <c r="K10912" s="93" t="n"/>
      <c r="L10912" s="93" t="n">
        <v>60000</v>
      </c>
      <c r="M10912" s="93" t="n">
        <v>56490</v>
      </c>
      <c r="N10912" s="93" t="n">
        <v>4326</v>
      </c>
      <c r="O10912" s="148" t="n">
        <v>54545.45454545454</v>
      </c>
      <c r="P10912" s="93" t="inlineStr">
        <is>
          <t>카페24머드크림마스크머드크림마스크 100ml200801</t>
        </is>
      </c>
    </row>
    <row r="10913">
      <c r="B10913" s="127" t="n">
        <v>44146</v>
      </c>
      <c r="C10913" s="93">
        <f>TEXT(B10913,"aaa")</f>
        <v/>
      </c>
      <c r="D10913" s="93" t="n"/>
      <c r="E10913" s="93" t="inlineStr">
        <is>
          <t>마스크팩</t>
        </is>
      </c>
      <c r="F10913" s="93" t="inlineStr">
        <is>
          <t>카페24</t>
        </is>
      </c>
      <c r="G10913" s="93" t="inlineStr">
        <is>
          <t>마스크팩 10매</t>
        </is>
      </c>
      <c r="H10913" s="6" t="n">
        <v>1</v>
      </c>
      <c r="I10913" s="6" t="n"/>
      <c r="J10913" s="93" t="n">
        <v>200801</v>
      </c>
      <c r="K10913" s="93" t="n"/>
      <c r="L10913" s="93" t="n">
        <v>20000</v>
      </c>
      <c r="M10913" s="93" t="n">
        <v>18830</v>
      </c>
      <c r="N10913" s="93" t="n">
        <v>3970</v>
      </c>
      <c r="O10913" s="148" t="n">
        <v>18181.81818181818</v>
      </c>
      <c r="P10913" s="93" t="inlineStr">
        <is>
          <t>카페24마스크팩마스크팩 10매200801</t>
        </is>
      </c>
    </row>
    <row r="10914">
      <c r="B10914" s="127" t="n">
        <v>44146</v>
      </c>
      <c r="C10914" s="93">
        <f>TEXT(B10914,"aaa")</f>
        <v/>
      </c>
      <c r="D10914" s="93" t="n"/>
      <c r="E10914" s="93" t="inlineStr">
        <is>
          <t>토너</t>
        </is>
      </c>
      <c r="F10914" s="93" t="inlineStr">
        <is>
          <t>카페24</t>
        </is>
      </c>
      <c r="G10914" s="93" t="inlineStr">
        <is>
          <t>250ml</t>
        </is>
      </c>
      <c r="H10914" s="6" t="n">
        <v>23</v>
      </c>
      <c r="I10914" s="6" t="n"/>
      <c r="J10914" s="93" t="n">
        <v>200801</v>
      </c>
      <c r="K10914" s="93" t="n"/>
      <c r="L10914" s="93" t="n">
        <v>460000</v>
      </c>
      <c r="M10914" s="93" t="n">
        <v>433090</v>
      </c>
      <c r="N10914" s="93" t="n">
        <v>70840</v>
      </c>
      <c r="O10914" s="148" t="n">
        <v>418181.8181818182</v>
      </c>
      <c r="P10914" s="93" t="inlineStr">
        <is>
          <t>카페24토너250ml200801</t>
        </is>
      </c>
    </row>
    <row r="10915">
      <c r="B10915" s="127" t="n">
        <v>44146</v>
      </c>
      <c r="C10915" s="93">
        <f>TEXT(B10915,"aaa")</f>
        <v/>
      </c>
      <c r="D10915" s="93" t="n"/>
      <c r="E10915" s="93" t="inlineStr">
        <is>
          <t>토너</t>
        </is>
      </c>
      <c r="F10915" s="93" t="inlineStr">
        <is>
          <t>카페24</t>
        </is>
      </c>
      <c r="G10915" s="93" t="inlineStr">
        <is>
          <t>250ml 2set</t>
        </is>
      </c>
      <c r="H10915" s="6" t="n">
        <v>13</v>
      </c>
      <c r="I10915" s="6" t="n"/>
      <c r="J10915" s="93" t="n">
        <v>200801</v>
      </c>
      <c r="K10915" s="93" t="n"/>
      <c r="L10915" s="93" t="n">
        <v>455000</v>
      </c>
      <c r="M10915" s="93" t="n">
        <v>428382.5</v>
      </c>
      <c r="N10915" s="93" t="n">
        <v>80080</v>
      </c>
      <c r="O10915" s="148" t="n">
        <v>413636.3636363636</v>
      </c>
      <c r="P10915" s="93" t="inlineStr">
        <is>
          <t>카페24토너250ml 2set200801</t>
        </is>
      </c>
    </row>
    <row r="10916">
      <c r="B10916" s="127" t="n">
        <v>44146</v>
      </c>
      <c r="C10916" s="93">
        <f>TEXT(B10916,"aaa")</f>
        <v/>
      </c>
      <c r="D10916" s="93" t="n"/>
      <c r="E10916" s="93" t="inlineStr">
        <is>
          <t>토너</t>
        </is>
      </c>
      <c r="F10916" s="93" t="inlineStr">
        <is>
          <t>카페24</t>
        </is>
      </c>
      <c r="G10916" s="93" t="inlineStr">
        <is>
          <t>500ml</t>
        </is>
      </c>
      <c r="H10916" s="6" t="n">
        <v>41</v>
      </c>
      <c r="I10916" s="6" t="n"/>
      <c r="J10916" s="93" t="n">
        <v>200801</v>
      </c>
      <c r="K10916" s="93" t="n"/>
      <c r="L10916" s="93" t="n">
        <v>1353000</v>
      </c>
      <c r="M10916" s="93" t="n">
        <v>1273849.5</v>
      </c>
      <c r="N10916" s="93" t="n">
        <v>177530</v>
      </c>
      <c r="O10916" s="148" t="n">
        <v>1230000</v>
      </c>
      <c r="P10916" s="93" t="inlineStr">
        <is>
          <t>카페24토너500ml200801</t>
        </is>
      </c>
    </row>
    <row r="10917">
      <c r="B10917" s="127" t="n">
        <v>44146</v>
      </c>
      <c r="C10917" s="93">
        <f>TEXT(B10917,"aaa")</f>
        <v/>
      </c>
      <c r="D10917" s="93" t="n"/>
      <c r="E10917" s="93" t="inlineStr">
        <is>
          <t>토너</t>
        </is>
      </c>
      <c r="F10917" s="93" t="inlineStr">
        <is>
          <t>카페24</t>
        </is>
      </c>
      <c r="G10917" s="93" t="inlineStr">
        <is>
          <t>스킨팩 화장솜 60P</t>
        </is>
      </c>
      <c r="H10917" s="6" t="n">
        <v>19</v>
      </c>
      <c r="I10917" s="6" t="n"/>
      <c r="J10917" s="93" t="n">
        <v>200801</v>
      </c>
      <c r="K10917" s="93" t="n"/>
      <c r="L10917" s="93" t="n">
        <v>57000</v>
      </c>
      <c r="M10917" s="93" t="n">
        <v>53665.5</v>
      </c>
      <c r="N10917" s="93" t="n">
        <v>21090</v>
      </c>
      <c r="O10917" s="148" t="n">
        <v>51818.18181818182</v>
      </c>
      <c r="P10917" s="93" t="inlineStr">
        <is>
          <t>카페24토너스킨팩 화장솜 60P200801</t>
        </is>
      </c>
    </row>
    <row r="10918">
      <c r="B10918" s="127" t="n">
        <v>44146</v>
      </c>
      <c r="C10918" s="93">
        <f>TEXT(B10918,"aaa")</f>
        <v/>
      </c>
      <c r="D10918" s="93" t="n"/>
      <c r="E10918" s="93" t="inlineStr">
        <is>
          <t>앰플</t>
        </is>
      </c>
      <c r="F10918" s="93" t="inlineStr">
        <is>
          <t>카페24</t>
        </is>
      </c>
      <c r="G10918" s="93" t="inlineStr">
        <is>
          <t>앰플 30ml</t>
        </is>
      </c>
      <c r="H10918" s="6" t="n">
        <v>12</v>
      </c>
      <c r="I10918" s="6" t="n"/>
      <c r="J10918" s="93" t="n">
        <v>200801</v>
      </c>
      <c r="K10918" s="93" t="n"/>
      <c r="L10918" s="93" t="n">
        <v>336000</v>
      </c>
      <c r="M10918" s="93" t="n">
        <v>316344</v>
      </c>
      <c r="N10918" s="93" t="n">
        <v>40764</v>
      </c>
      <c r="O10918" s="148" t="n">
        <v>305454.5454545454</v>
      </c>
      <c r="P10918" s="93" t="inlineStr">
        <is>
          <t>카페24앰플앰플 30ml200801</t>
        </is>
      </c>
    </row>
    <row r="10919">
      <c r="B10919" s="127" t="n">
        <v>44146</v>
      </c>
      <c r="C10919" s="93">
        <f>TEXT(B10919,"aaa")</f>
        <v/>
      </c>
      <c r="D10919" s="93" t="n"/>
      <c r="E10919" s="93" t="inlineStr">
        <is>
          <t>앰플</t>
        </is>
      </c>
      <c r="F10919" s="93" t="inlineStr">
        <is>
          <t>카페24</t>
        </is>
      </c>
      <c r="G10919" s="93" t="inlineStr">
        <is>
          <t>앰플 30ml  2set</t>
        </is>
      </c>
      <c r="H10919" s="6" t="n">
        <v>6</v>
      </c>
      <c r="I10919" s="6" t="n"/>
      <c r="J10919" s="93" t="n">
        <v>200801</v>
      </c>
      <c r="K10919" s="93" t="n"/>
      <c r="L10919" s="93" t="n">
        <v>288000</v>
      </c>
      <c r="M10919" s="93" t="n">
        <v>271152</v>
      </c>
      <c r="N10919" s="93" t="n">
        <v>40764</v>
      </c>
      <c r="O10919" s="148" t="n">
        <v>261818.1818181818</v>
      </c>
      <c r="P10919" s="93" t="inlineStr">
        <is>
          <t>카페24앰플앰플 30ml  2set200801</t>
        </is>
      </c>
    </row>
    <row r="10920">
      <c r="B10920" s="127" t="n">
        <v>44146</v>
      </c>
      <c r="C10920" s="93">
        <f>TEXT(B10920,"aaa")</f>
        <v/>
      </c>
      <c r="D10920" s="93" t="n"/>
      <c r="E10920" s="93" t="inlineStr">
        <is>
          <t>수딩크림</t>
        </is>
      </c>
      <c r="F10920" s="93" t="inlineStr">
        <is>
          <t>카페24</t>
        </is>
      </c>
      <c r="G10920" s="93" t="inlineStr">
        <is>
          <t>수딩크림 100ml</t>
        </is>
      </c>
      <c r="H10920" s="6" t="n">
        <v>2</v>
      </c>
      <c r="I10920" s="6" t="n"/>
      <c r="J10920" s="93" t="n">
        <v>200801</v>
      </c>
      <c r="K10920" s="93" t="n"/>
      <c r="L10920" s="93" t="n">
        <v>76000</v>
      </c>
      <c r="M10920" s="93" t="n">
        <v>71554</v>
      </c>
      <c r="N10920" s="93" t="n">
        <v>6090</v>
      </c>
      <c r="O10920" s="148" t="n">
        <v>69090.90909090909</v>
      </c>
      <c r="P10920" s="93" t="inlineStr">
        <is>
          <t>카페24수딩크림수딩크림 100ml200801</t>
        </is>
      </c>
    </row>
    <row r="10921">
      <c r="B10921" s="127" t="n">
        <v>44146</v>
      </c>
      <c r="C10921" s="93">
        <f>TEXT(B10921,"aaa")</f>
        <v/>
      </c>
      <c r="D10921" s="93" t="n"/>
      <c r="E10921" s="93" t="inlineStr">
        <is>
          <t>클렌징폼</t>
        </is>
      </c>
      <c r="F10921" s="93" t="inlineStr">
        <is>
          <t>카페24</t>
        </is>
      </c>
      <c r="G10921" s="93" t="inlineStr">
        <is>
          <t>클렌징폼 120ml</t>
        </is>
      </c>
      <c r="H10921" s="6" t="n">
        <v>7</v>
      </c>
      <c r="I10921" s="6" t="n"/>
      <c r="J10921" s="93" t="n">
        <v>200801</v>
      </c>
      <c r="K10921" s="93" t="n"/>
      <c r="L10921" s="93" t="n">
        <v>91000</v>
      </c>
      <c r="M10921" s="93" t="n">
        <v>85676.5</v>
      </c>
      <c r="N10921" s="93" t="n">
        <v>19250</v>
      </c>
      <c r="O10921" s="148" t="n">
        <v>82727.27272727272</v>
      </c>
      <c r="P10921" s="93" t="inlineStr">
        <is>
          <t>카페24클렌징폼클렌징폼 120ml200801</t>
        </is>
      </c>
    </row>
    <row r="10922">
      <c r="B10922" s="127" t="n">
        <v>44146</v>
      </c>
      <c r="C10922" s="93">
        <f>TEXT(B10922,"aaa")</f>
        <v/>
      </c>
      <c r="D10922" s="93" t="n"/>
      <c r="E10922" s="93" t="inlineStr">
        <is>
          <t>클렌징폼</t>
        </is>
      </c>
      <c r="F10922" s="93" t="inlineStr">
        <is>
          <t>카페24</t>
        </is>
      </c>
      <c r="G10922" s="93" t="inlineStr">
        <is>
          <t>클렌징폼 120ml 2set</t>
        </is>
      </c>
      <c r="H10922" s="6" t="n">
        <v>3</v>
      </c>
      <c r="I10922" s="6" t="n"/>
      <c r="J10922" s="93" t="n">
        <v>200801</v>
      </c>
      <c r="K10922" s="93" t="n"/>
      <c r="L10922" s="93" t="n">
        <v>72000</v>
      </c>
      <c r="M10922" s="93" t="n">
        <v>67788</v>
      </c>
      <c r="N10922" s="93" t="n">
        <v>7380</v>
      </c>
      <c r="O10922" s="148" t="n">
        <v>65454.54545454545</v>
      </c>
      <c r="P10922" s="93" t="inlineStr">
        <is>
          <t>카페24클렌징폼클렌징폼 120ml 2set200801</t>
        </is>
      </c>
    </row>
    <row r="10923">
      <c r="B10923" s="127" t="n">
        <v>44146</v>
      </c>
      <c r="C10923" s="93">
        <f>TEXT(B10923,"aaa")</f>
        <v/>
      </c>
      <c r="D10923" s="93" t="n"/>
      <c r="E10923" s="93" t="inlineStr">
        <is>
          <t>클렌징폼</t>
        </is>
      </c>
      <c r="F10923" s="93" t="inlineStr">
        <is>
          <t>카페24</t>
        </is>
      </c>
      <c r="G10923" s="93" t="inlineStr">
        <is>
          <t>클렌징폼 120ml 3set</t>
        </is>
      </c>
      <c r="H10923" s="6" t="n">
        <v>1</v>
      </c>
      <c r="I10923" s="6" t="n"/>
      <c r="J10923" s="93" t="n">
        <v>200801</v>
      </c>
      <c r="K10923" s="93" t="n"/>
      <c r="L10923" s="93" t="n">
        <v>33000</v>
      </c>
      <c r="M10923" s="93" t="n">
        <v>31069.5</v>
      </c>
      <c r="N10923" s="93" t="n">
        <v>3690</v>
      </c>
      <c r="O10923" s="148" t="n">
        <v>30000</v>
      </c>
      <c r="P10923" s="93" t="inlineStr">
        <is>
          <t>카페24클렌징폼클렌징폼 120ml 3set200801</t>
        </is>
      </c>
    </row>
    <row r="10924">
      <c r="B10924" s="127" t="n">
        <v>44146</v>
      </c>
      <c r="C10924" s="93">
        <f>TEXT(B10924,"aaa")</f>
        <v/>
      </c>
      <c r="D10924" s="93" t="n"/>
      <c r="E10924" s="93" t="inlineStr">
        <is>
          <t>바디워시</t>
        </is>
      </c>
      <c r="F10924" s="93" t="inlineStr">
        <is>
          <t>카페24</t>
        </is>
      </c>
      <c r="G10924" s="93" t="inlineStr">
        <is>
          <t>바디워시 1개 -30% off</t>
        </is>
      </c>
      <c r="H10924" s="6" t="n">
        <v>2</v>
      </c>
      <c r="I10924" s="6" t="n"/>
      <c r="J10924" s="93" t="n">
        <v>200801</v>
      </c>
      <c r="K10924" s="93" t="n"/>
      <c r="L10924" s="93" t="n">
        <v>36400</v>
      </c>
      <c r="M10924" s="93" t="n">
        <v>34270.6</v>
      </c>
      <c r="N10924" s="93" t="n">
        <v>8170</v>
      </c>
      <c r="O10924" s="148" t="n">
        <v>33090.90909090909</v>
      </c>
      <c r="P10924" s="93" t="inlineStr">
        <is>
          <t>카페24바디워시바디워시 1개 -30% off200801</t>
        </is>
      </c>
    </row>
    <row r="10925">
      <c r="B10925" s="127" t="n">
        <v>44146</v>
      </c>
      <c r="C10925" s="93">
        <f>TEXT(B10925,"aaa")</f>
        <v/>
      </c>
      <c r="D10925" s="93" t="n"/>
      <c r="E10925" s="93" t="inlineStr">
        <is>
          <t>클리어 패드</t>
        </is>
      </c>
      <c r="F10925" s="93" t="inlineStr">
        <is>
          <t>화해</t>
        </is>
      </c>
      <c r="G10925" s="93" t="inlineStr">
        <is>
          <t>어성초 클리어패드 70P</t>
        </is>
      </c>
      <c r="H10925" s="6" t="n">
        <v>1</v>
      </c>
      <c r="I10925" s="6" t="n"/>
      <c r="J10925" s="93" t="n">
        <v>200801</v>
      </c>
      <c r="K10925" s="93" t="n"/>
      <c r="L10925" s="93" t="n">
        <v>22400</v>
      </c>
      <c r="M10925" s="93" t="n">
        <v>16352</v>
      </c>
      <c r="N10925" s="93" t="n">
        <v>5012</v>
      </c>
      <c r="O10925" s="148" t="n">
        <v>20363.63636363636</v>
      </c>
      <c r="P10925" s="93" t="inlineStr">
        <is>
          <t>화해클리어 패드어성초 클리어패드 70P200801</t>
        </is>
      </c>
    </row>
    <row r="10926">
      <c r="B10926" s="127" t="n">
        <v>44146</v>
      </c>
      <c r="C10926" s="93">
        <f>TEXT(B10926,"aaa")</f>
        <v/>
      </c>
      <c r="D10926" s="93" t="n"/>
      <c r="E10926" s="93" t="inlineStr">
        <is>
          <t>토너</t>
        </is>
      </c>
      <c r="F10926" s="93" t="inlineStr">
        <is>
          <t>화해</t>
        </is>
      </c>
      <c r="G10926" s="93" t="inlineStr">
        <is>
          <t>250ml</t>
        </is>
      </c>
      <c r="H10926" s="6" t="n">
        <v>3</v>
      </c>
      <c r="I10926" s="6" t="n"/>
      <c r="J10926" s="93" t="n">
        <v>200801</v>
      </c>
      <c r="K10926" s="93" t="n"/>
      <c r="L10926" s="93" t="n">
        <v>60000</v>
      </c>
      <c r="M10926" s="93" t="n">
        <v>43200</v>
      </c>
      <c r="N10926" s="93" t="n">
        <v>9240</v>
      </c>
      <c r="O10926" s="148" t="n">
        <v>54545.45454545454</v>
      </c>
      <c r="P10926" s="93" t="inlineStr">
        <is>
          <t>화해토너250ml200801</t>
        </is>
      </c>
    </row>
    <row r="10927" customFormat="1" s="93">
      <c r="B10927" s="127" t="n">
        <v>44147</v>
      </c>
      <c r="C10927" s="93">
        <f>TEXT(B10927,"aaa")</f>
        <v/>
      </c>
      <c r="E10927" s="93" t="inlineStr">
        <is>
          <t>토너</t>
        </is>
      </c>
      <c r="F10927" s="93" t="inlineStr">
        <is>
          <t>W컨셉</t>
        </is>
      </c>
      <c r="G10927" s="93" t="inlineStr">
        <is>
          <t>250ml 2set</t>
        </is>
      </c>
      <c r="H10927" s="6" t="n">
        <v>3</v>
      </c>
      <c r="I10927" s="6" t="n"/>
      <c r="J10927" s="93" t="n">
        <v>200801</v>
      </c>
      <c r="L10927" s="93" t="n">
        <v>105000</v>
      </c>
      <c r="M10927" s="93" t="n">
        <v>75600</v>
      </c>
      <c r="N10927" s="93" t="n">
        <v>18480</v>
      </c>
      <c r="O10927" s="148" t="n">
        <v>95454.54545454544</v>
      </c>
      <c r="P10927" s="93" t="inlineStr">
        <is>
          <t>W컨셉토너250ml 2set200801</t>
        </is>
      </c>
    </row>
    <row r="10928" customFormat="1" s="93">
      <c r="B10928" s="127" t="n">
        <v>44147</v>
      </c>
      <c r="C10928" s="93">
        <f>TEXT(B10928,"aaa")</f>
        <v/>
      </c>
      <c r="E10928" s="93" t="inlineStr">
        <is>
          <t>토너</t>
        </is>
      </c>
      <c r="F10928" s="93" t="inlineStr">
        <is>
          <t>글로우데이즈 시코르</t>
        </is>
      </c>
      <c r="G10928" s="93" t="inlineStr">
        <is>
          <t>토너=250ml</t>
        </is>
      </c>
      <c r="H10928" s="6" t="n">
        <v>50</v>
      </c>
      <c r="I10928" s="6" t="n"/>
      <c r="J10928" s="93" t="n">
        <v>200801</v>
      </c>
      <c r="L10928" s="93" t="n">
        <v>562500</v>
      </c>
      <c r="M10928" s="93" t="n">
        <v>562500</v>
      </c>
      <c r="N10928" s="93" t="n">
        <v>154000</v>
      </c>
      <c r="O10928" s="148" t="n">
        <v>511363.6363636363</v>
      </c>
      <c r="P10928" s="93" t="inlineStr">
        <is>
          <t>글로우데이즈 시코르토너토너=250ml200801</t>
        </is>
      </c>
    </row>
    <row r="10929" customFormat="1" s="93">
      <c r="B10929" s="127" t="n">
        <v>44147</v>
      </c>
      <c r="C10929" s="93">
        <f>TEXT(B10929,"aaa")</f>
        <v/>
      </c>
      <c r="E10929" s="93" t="inlineStr">
        <is>
          <t>앰플</t>
        </is>
      </c>
      <c r="F10929" s="93" t="inlineStr">
        <is>
          <t>글로우데이즈 시코르</t>
        </is>
      </c>
      <c r="G10929" s="93" t="inlineStr">
        <is>
          <t>앰플=앰플 30ml</t>
        </is>
      </c>
      <c r="H10929" s="6" t="n">
        <v>32</v>
      </c>
      <c r="I10929" s="6" t="n"/>
      <c r="J10929" s="93" t="n">
        <v>200801</v>
      </c>
      <c r="L10929" s="93" t="n">
        <v>475200</v>
      </c>
      <c r="M10929" s="93" t="n">
        <v>475200</v>
      </c>
      <c r="N10929" s="93" t="n">
        <v>108704</v>
      </c>
      <c r="O10929" s="148" t="n">
        <v>431999.9999999999</v>
      </c>
      <c r="P10929" s="93" t="inlineStr">
        <is>
          <t>글로우데이즈 시코르앰플앰플=앰플 30ml200801</t>
        </is>
      </c>
    </row>
    <row r="10930" customFormat="1" s="93">
      <c r="B10930" s="127" t="n">
        <v>44147</v>
      </c>
      <c r="C10930" s="93">
        <f>TEXT(B10930,"aaa")</f>
        <v/>
      </c>
      <c r="E10930" s="93" t="inlineStr">
        <is>
          <t>수딩크림</t>
        </is>
      </c>
      <c r="F10930" s="93" t="inlineStr">
        <is>
          <t>글로우데이즈 시코르</t>
        </is>
      </c>
      <c r="G10930" s="93" t="inlineStr">
        <is>
          <t>수딩크림=수딩크림 100ml</t>
        </is>
      </c>
      <c r="H10930" s="6" t="n">
        <v>20</v>
      </c>
      <c r="I10930" s="6" t="n"/>
      <c r="J10930" s="93" t="n">
        <v>200801</v>
      </c>
      <c r="L10930" s="93" t="n">
        <v>342000</v>
      </c>
      <c r="M10930" s="93" t="n">
        <v>342000</v>
      </c>
      <c r="N10930" s="93" t="n">
        <v>60900</v>
      </c>
      <c r="O10930" s="148" t="n">
        <v>310909.0909090909</v>
      </c>
      <c r="P10930" s="93" t="inlineStr">
        <is>
          <t>글로우데이즈 시코르수딩크림수딩크림=수딩크림 100ml200801</t>
        </is>
      </c>
    </row>
    <row r="10931" customFormat="1" s="93">
      <c r="B10931" s="127" t="n">
        <v>44147</v>
      </c>
      <c r="C10931" s="93">
        <f>TEXT(B10931,"aaa")</f>
        <v/>
      </c>
      <c r="E10931" s="93" t="inlineStr">
        <is>
          <t>클리어 패드</t>
        </is>
      </c>
      <c r="F10931" s="93" t="inlineStr">
        <is>
          <t>글로우데이즈 시코르</t>
        </is>
      </c>
      <c r="G10931" s="93" t="inlineStr">
        <is>
          <t>어성초 클리어패드 70P</t>
        </is>
      </c>
      <c r="H10931" s="6" t="n">
        <v>30</v>
      </c>
      <c r="I10931" s="6" t="n"/>
      <c r="J10931" s="93" t="n">
        <v>200801</v>
      </c>
      <c r="L10931" s="93" t="n">
        <v>343650</v>
      </c>
      <c r="M10931" s="93" t="n">
        <v>343650</v>
      </c>
      <c r="N10931" s="93" t="n">
        <v>150360</v>
      </c>
      <c r="O10931" s="148" t="n">
        <v>312409.0909090909</v>
      </c>
      <c r="P10931" s="93" t="inlineStr">
        <is>
          <t>글로우데이즈 시코르클리어 패드어성초 클리어패드 70P200801</t>
        </is>
      </c>
    </row>
    <row r="10932" customFormat="1" s="93">
      <c r="B10932" s="127" t="n">
        <v>44147</v>
      </c>
      <c r="C10932" s="93">
        <f>TEXT(B10932,"aaa")</f>
        <v/>
      </c>
      <c r="E10932" s="93" t="inlineStr">
        <is>
          <t>머드크림마스크</t>
        </is>
      </c>
      <c r="F10932" s="93" t="inlineStr">
        <is>
          <t>글로우데이즈 시코르</t>
        </is>
      </c>
      <c r="G10932" s="93" t="inlineStr">
        <is>
          <t>머드크림마스크=머드크림마스크 100ml</t>
        </is>
      </c>
      <c r="H10932" s="6" t="n">
        <v>17</v>
      </c>
      <c r="I10932" s="6" t="n"/>
      <c r="J10932" s="93" t="n">
        <v>200801</v>
      </c>
      <c r="L10932" s="93" t="n">
        <v>191250</v>
      </c>
      <c r="M10932" s="93" t="n">
        <v>191250</v>
      </c>
      <c r="N10932" s="93" t="n">
        <v>24514</v>
      </c>
      <c r="O10932" s="148" t="n">
        <v>173863.6363636364</v>
      </c>
      <c r="P10932" s="93" t="inlineStr">
        <is>
          <t>글로우데이즈 시코르머드크림마스크머드크림마스크=머드크림마스크 100ml200801</t>
        </is>
      </c>
    </row>
    <row r="10933" customFormat="1" s="93">
      <c r="B10933" s="127" t="n">
        <v>44147</v>
      </c>
      <c r="C10933" s="93">
        <f>TEXT(B10933,"aaa")</f>
        <v/>
      </c>
      <c r="E10933" s="93" t="inlineStr">
        <is>
          <t>클렌징폼</t>
        </is>
      </c>
      <c r="F10933" s="93" t="inlineStr">
        <is>
          <t>글로우데이즈 시코르</t>
        </is>
      </c>
      <c r="G10933" s="93" t="inlineStr">
        <is>
          <t>클렌징폼=클렌징폼 120ml</t>
        </is>
      </c>
      <c r="H10933" s="6" t="n">
        <v>22</v>
      </c>
      <c r="I10933" s="6" t="n"/>
      <c r="J10933" s="93" t="n">
        <v>200801</v>
      </c>
      <c r="L10933" s="93" t="n">
        <v>158400</v>
      </c>
      <c r="M10933" s="93" t="n">
        <v>158400</v>
      </c>
      <c r="N10933" s="93" t="n">
        <v>60500</v>
      </c>
      <c r="O10933" s="148" t="n">
        <v>144000</v>
      </c>
      <c r="P10933" s="93" t="inlineStr">
        <is>
          <t>글로우데이즈 시코르클렌징폼클렌징폼=클렌징폼 120ml200801</t>
        </is>
      </c>
    </row>
    <row r="10934" customFormat="1" s="93">
      <c r="B10934" s="127" t="n">
        <v>44147</v>
      </c>
      <c r="C10934" s="93">
        <f>TEXT(B10934,"aaa")</f>
        <v/>
      </c>
      <c r="E10934" s="93" t="inlineStr">
        <is>
          <t>마스크팩</t>
        </is>
      </c>
      <c r="F10934" s="93" t="inlineStr">
        <is>
          <t>글로우데이즈 시코르</t>
        </is>
      </c>
      <c r="G10934" s="93" t="inlineStr">
        <is>
          <t>마스크팩=마스크팩 10매</t>
        </is>
      </c>
      <c r="H10934" s="6" t="n">
        <v>18</v>
      </c>
      <c r="I10934" s="6" t="n"/>
      <c r="J10934" s="93" t="n">
        <v>200801</v>
      </c>
      <c r="L10934" s="93" t="n">
        <v>324000</v>
      </c>
      <c r="M10934" s="93" t="n">
        <v>324000</v>
      </c>
      <c r="N10934" s="93" t="n">
        <v>71460</v>
      </c>
      <c r="O10934" s="148" t="n">
        <v>294545.4545454545</v>
      </c>
      <c r="P10934" s="93" t="inlineStr">
        <is>
          <t>글로우데이즈 시코르마스크팩마스크팩=마스크팩 10매200801</t>
        </is>
      </c>
    </row>
    <row r="10935" customFormat="1" s="93">
      <c r="B10935" s="127" t="n">
        <v>44147</v>
      </c>
      <c r="C10935" s="93">
        <f>TEXT(B10935,"aaa")</f>
        <v/>
      </c>
      <c r="E10935" s="93" t="inlineStr">
        <is>
          <t>선크림</t>
        </is>
      </c>
      <c r="F10935" s="93" t="inlineStr">
        <is>
          <t>글로우데이즈 시코르</t>
        </is>
      </c>
      <c r="G10935" s="93" t="inlineStr">
        <is>
          <t>선크림=선크림 50ml</t>
        </is>
      </c>
      <c r="H10935" s="6" t="n">
        <v>2</v>
      </c>
      <c r="I10935" s="6" t="n"/>
      <c r="J10935" s="93" t="n">
        <v>200801</v>
      </c>
      <c r="L10935" s="93" t="n">
        <v>22500</v>
      </c>
      <c r="M10935" s="93" t="n">
        <v>22500</v>
      </c>
      <c r="N10935" s="93" t="n">
        <v>4690</v>
      </c>
      <c r="O10935" s="148" t="n">
        <v>20454.54545454545</v>
      </c>
      <c r="P10935" s="93" t="inlineStr">
        <is>
          <t>글로우데이즈 시코르선크림선크림=선크림 50ml200801</t>
        </is>
      </c>
    </row>
    <row r="10936" customFormat="1" s="93">
      <c r="B10936" s="127" t="n">
        <v>44147</v>
      </c>
      <c r="C10936" s="93">
        <f>TEXT(B10936,"aaa")</f>
        <v/>
      </c>
      <c r="E10936" s="93" t="inlineStr">
        <is>
          <t>로션</t>
        </is>
      </c>
      <c r="F10936" s="93" t="inlineStr">
        <is>
          <t>글로우데이즈 시코르</t>
        </is>
      </c>
      <c r="G10936" s="93" t="inlineStr">
        <is>
          <t>로션 200ml</t>
        </is>
      </c>
      <c r="H10936" s="6" t="n">
        <v>30</v>
      </c>
      <c r="I10936" s="6" t="n"/>
      <c r="J10936" s="93" t="n">
        <v>200801</v>
      </c>
      <c r="L10936" s="93" t="n">
        <v>343650</v>
      </c>
      <c r="M10936" s="93" t="n">
        <v>343650</v>
      </c>
      <c r="N10936" s="93" t="n">
        <v>130140</v>
      </c>
      <c r="O10936" s="148" t="n">
        <v>312409.0909090909</v>
      </c>
      <c r="P10936" s="93" t="inlineStr">
        <is>
          <t>글로우데이즈 시코르로션로션 200ml200801</t>
        </is>
      </c>
    </row>
    <row r="10937" customFormat="1" s="93">
      <c r="B10937" s="127" t="n">
        <v>44147</v>
      </c>
      <c r="C10937" s="93">
        <f>TEXT(B10937,"aaa")</f>
        <v/>
      </c>
      <c r="E10937" s="93" t="inlineStr">
        <is>
          <t>토너</t>
        </is>
      </c>
      <c r="F10937" s="93" t="inlineStr">
        <is>
          <t>스타일쉐어</t>
        </is>
      </c>
      <c r="G10937" s="93" t="inlineStr">
        <is>
          <t>250ml</t>
        </is>
      </c>
      <c r="H10937" s="6" t="n">
        <v>1</v>
      </c>
      <c r="I10937" s="6" t="n"/>
      <c r="J10937" s="93" t="n">
        <v>200801</v>
      </c>
      <c r="L10937" s="93" t="n">
        <v>20000</v>
      </c>
      <c r="M10937" s="93" t="n">
        <v>15000</v>
      </c>
      <c r="N10937" s="93" t="n">
        <v>3080</v>
      </c>
      <c r="O10937" s="148" t="n">
        <v>18181.81818181818</v>
      </c>
      <c r="P10937" s="93" t="inlineStr">
        <is>
          <t>스타일쉐어토너250ml200801</t>
        </is>
      </c>
    </row>
    <row r="10938" customFormat="1" s="93">
      <c r="B10938" s="127" t="n">
        <v>44147</v>
      </c>
      <c r="C10938" s="93">
        <f>TEXT(B10938,"aaa")</f>
        <v/>
      </c>
      <c r="E10938" s="93" t="inlineStr">
        <is>
          <t>카밍크림</t>
        </is>
      </c>
      <c r="F10938" s="93" t="inlineStr">
        <is>
          <t>아누아 CS</t>
        </is>
      </c>
      <c r="G10938" s="93" t="inlineStr">
        <is>
          <t xml:space="preserve">	어성초 70 인텐스 카밍 크림 50ml</t>
        </is>
      </c>
      <c r="H10938" s="6" t="n">
        <v>1</v>
      </c>
      <c r="I10938" s="6" t="n"/>
      <c r="J10938" s="93" t="n">
        <v>200801</v>
      </c>
      <c r="L10938" s="93" t="n">
        <v>0</v>
      </c>
      <c r="M10938" s="93" t="n">
        <v>0</v>
      </c>
      <c r="N10938" s="93" t="n">
        <v>3882</v>
      </c>
      <c r="O10938" s="148" t="n">
        <v>0</v>
      </c>
      <c r="P10938" s="93" t="inlineStr">
        <is>
          <t>아누아 CS카밍크림	어성초 70 인텐스 카밍 크림 50ml200801</t>
        </is>
      </c>
    </row>
    <row r="10939" customFormat="1" s="93">
      <c r="B10939" s="127" t="n">
        <v>44147</v>
      </c>
      <c r="C10939" s="93">
        <f>TEXT(B10939,"aaa")</f>
        <v/>
      </c>
      <c r="E10939" s="93" t="inlineStr">
        <is>
          <t>크림마스크</t>
        </is>
      </c>
      <c r="F10939" s="93" t="inlineStr">
        <is>
          <t>아누아 CS</t>
        </is>
      </c>
      <c r="G10939" s="93" t="inlineStr">
        <is>
          <t>어성초 크림마스크 나이트 솔루션 10매</t>
        </is>
      </c>
      <c r="H10939" s="6" t="n">
        <v>1</v>
      </c>
      <c r="I10939" s="6" t="n"/>
      <c r="J10939" s="93" t="n">
        <v>200801</v>
      </c>
      <c r="L10939" s="93" t="n">
        <v>0</v>
      </c>
      <c r="M10939" s="93" t="n">
        <v>0</v>
      </c>
      <c r="N10939" s="93" t="n">
        <v>3107</v>
      </c>
      <c r="O10939" s="148" t="n">
        <v>0</v>
      </c>
      <c r="P10939" s="93" t="inlineStr">
        <is>
          <t>아누아 CS크림마스크어성초 크림마스크 나이트 솔루션 10매200801</t>
        </is>
      </c>
    </row>
    <row r="10940" customFormat="1" s="93">
      <c r="B10940" s="127" t="n">
        <v>44147</v>
      </c>
      <c r="C10940" s="93">
        <f>TEXT(B10940,"aaa")</f>
        <v/>
      </c>
      <c r="E10940" s="93" t="inlineStr">
        <is>
          <t>바디워시</t>
        </is>
      </c>
      <c r="F10940" s="93" t="inlineStr">
        <is>
          <t>아누아 CS</t>
        </is>
      </c>
      <c r="G10940" s="93" t="inlineStr">
        <is>
          <t>바디워시 500ml</t>
        </is>
      </c>
      <c r="H10940" s="6" t="n">
        <v>15</v>
      </c>
      <c r="I10940" s="6" t="n"/>
      <c r="J10940" s="93" t="n">
        <v>200801</v>
      </c>
      <c r="L10940" s="93" t="n">
        <v>0</v>
      </c>
      <c r="M10940" s="93" t="n">
        <v>0</v>
      </c>
      <c r="N10940" s="93" t="n">
        <v>61275</v>
      </c>
      <c r="O10940" s="148" t="n">
        <v>0</v>
      </c>
      <c r="P10940" s="93" t="inlineStr">
        <is>
          <t>아누아 CS바디워시바디워시 500ml200801</t>
        </is>
      </c>
    </row>
    <row r="10941" customFormat="1" s="93">
      <c r="B10941" s="127" t="n">
        <v>44147</v>
      </c>
      <c r="C10941" s="93">
        <f>TEXT(B10941,"aaa")</f>
        <v/>
      </c>
      <c r="E10941" s="93" t="inlineStr">
        <is>
          <t>선크림</t>
        </is>
      </c>
      <c r="F10941" s="93" t="inlineStr">
        <is>
          <t>카페24</t>
        </is>
      </c>
      <c r="G10941" s="93" t="inlineStr">
        <is>
          <t>선크림 50ml</t>
        </is>
      </c>
      <c r="H10941" s="6" t="n">
        <v>2</v>
      </c>
      <c r="I10941" s="6" t="n"/>
      <c r="J10941" s="93" t="n">
        <v>200801</v>
      </c>
      <c r="L10941" s="93" t="n">
        <v>40000</v>
      </c>
      <c r="M10941" s="93" t="n">
        <v>37660</v>
      </c>
      <c r="N10941" s="93" t="n">
        <v>4690</v>
      </c>
      <c r="O10941" s="148" t="n">
        <v>36363.63636363636</v>
      </c>
      <c r="P10941" s="93" t="inlineStr">
        <is>
          <t>카페24선크림선크림 50ml200801</t>
        </is>
      </c>
    </row>
    <row r="10942" customFormat="1" s="93">
      <c r="B10942" s="127" t="n">
        <v>44147</v>
      </c>
      <c r="C10942" s="93">
        <f>TEXT(B10942,"aaa")</f>
        <v/>
      </c>
      <c r="E10942" s="93" t="inlineStr">
        <is>
          <t>어성초진정패키지</t>
        </is>
      </c>
      <c r="F10942" s="93" t="inlineStr">
        <is>
          <t>카페24</t>
        </is>
      </c>
      <c r="G10942" s="93" t="inlineStr">
        <is>
          <t>어성초 진정패키지세트</t>
        </is>
      </c>
      <c r="H10942" s="6" t="n">
        <v>3</v>
      </c>
      <c r="I10942" s="6" t="n"/>
      <c r="J10942" s="93" t="n">
        <v>200801</v>
      </c>
      <c r="L10942" s="93" t="n">
        <v>297000</v>
      </c>
      <c r="M10942" s="93" t="n">
        <v>279625.5</v>
      </c>
      <c r="N10942" s="93" t="n">
        <v>45411</v>
      </c>
      <c r="O10942" s="148" t="n">
        <v>270000</v>
      </c>
      <c r="P10942" s="93" t="inlineStr">
        <is>
          <t>카페24어성초진정패키지어성초 진정패키지세트200801</t>
        </is>
      </c>
    </row>
    <row r="10943" customFormat="1" s="93">
      <c r="B10943" s="127" t="n">
        <v>44147</v>
      </c>
      <c r="C10943" s="93">
        <f>TEXT(B10943,"aaa")</f>
        <v/>
      </c>
      <c r="E10943" s="93" t="inlineStr">
        <is>
          <t>클리어 패드</t>
        </is>
      </c>
      <c r="F10943" s="93" t="inlineStr">
        <is>
          <t>카페24</t>
        </is>
      </c>
      <c r="G10943" s="93" t="inlineStr">
        <is>
          <t>어성초 77 클리어 패드 1개-20% off</t>
        </is>
      </c>
      <c r="H10943" s="6" t="n">
        <v>16</v>
      </c>
      <c r="I10943" s="6" t="n"/>
      <c r="J10943" s="93" t="n">
        <v>200801</v>
      </c>
      <c r="L10943" s="93" t="n">
        <v>358400</v>
      </c>
      <c r="M10943" s="93" t="n">
        <v>337433.6</v>
      </c>
      <c r="N10943" s="93" t="n">
        <v>80192</v>
      </c>
      <c r="O10943" s="148" t="n">
        <v>325818.1818181818</v>
      </c>
      <c r="P10943" s="93" t="inlineStr">
        <is>
          <t>카페24클리어 패드어성초 77 클리어 패드 1개-20% off200801</t>
        </is>
      </c>
    </row>
    <row r="10944" customFormat="1" s="93">
      <c r="B10944" s="127" t="n">
        <v>44147</v>
      </c>
      <c r="C10944" s="93">
        <f>TEXT(B10944,"aaa")</f>
        <v/>
      </c>
      <c r="E10944" s="93" t="inlineStr">
        <is>
          <t>클리어 패드</t>
        </is>
      </c>
      <c r="F10944" s="93" t="inlineStr">
        <is>
          <t>카페24</t>
        </is>
      </c>
      <c r="G10944" s="93" t="inlineStr">
        <is>
          <t>어성초 77 클리어 패드 2개-30% off</t>
        </is>
      </c>
      <c r="H10944" s="6" t="n">
        <v>21</v>
      </c>
      <c r="I10944" s="6" t="n"/>
      <c r="J10944" s="93" t="n">
        <v>200801</v>
      </c>
      <c r="L10944" s="93" t="n">
        <v>823200</v>
      </c>
      <c r="M10944" s="93" t="n">
        <v>775042.8</v>
      </c>
      <c r="N10944" s="93" t="n">
        <v>210504</v>
      </c>
      <c r="O10944" s="148" t="n">
        <v>748363.6363636364</v>
      </c>
      <c r="P10944" s="93" t="inlineStr">
        <is>
          <t>카페24클리어 패드어성초 77 클리어 패드 2개-30% off200801</t>
        </is>
      </c>
    </row>
    <row r="10945" customFormat="1" s="93">
      <c r="B10945" s="127" t="n">
        <v>44147</v>
      </c>
      <c r="C10945" s="93">
        <f>TEXT(B10945,"aaa")</f>
        <v/>
      </c>
      <c r="E10945" s="93" t="inlineStr">
        <is>
          <t>토너+패드 세트</t>
        </is>
      </c>
      <c r="F10945" s="93" t="inlineStr">
        <is>
          <t>카페24</t>
        </is>
      </c>
      <c r="G10945" s="93" t="inlineStr">
        <is>
          <t>좁쌀 진정 세트 토너+클리어 패드-30% off</t>
        </is>
      </c>
      <c r="H10945" s="6" t="n">
        <v>13</v>
      </c>
      <c r="I10945" s="6" t="n"/>
      <c r="J10945" s="93" t="n">
        <v>200801</v>
      </c>
      <c r="L10945" s="93" t="n">
        <v>482300</v>
      </c>
      <c r="M10945" s="93" t="n">
        <v>454085.45</v>
      </c>
      <c r="N10945" s="93" t="n">
        <v>105196</v>
      </c>
      <c r="O10945" s="148" t="n">
        <v>438454.5454545454</v>
      </c>
      <c r="P10945" s="93" t="inlineStr">
        <is>
          <t>카페24토너+패드 세트좁쌀 진정 세트 토너+클리어 패드-30% off200801</t>
        </is>
      </c>
    </row>
    <row r="10946" customFormat="1" s="93">
      <c r="B10946" s="127" t="n">
        <v>44147</v>
      </c>
      <c r="C10946" s="93">
        <f>TEXT(B10946,"aaa")</f>
        <v/>
      </c>
      <c r="E10946" s="93" t="inlineStr">
        <is>
          <t>수분 보충 세트</t>
        </is>
      </c>
      <c r="F10946" s="93" t="inlineStr">
        <is>
          <t>카페24</t>
        </is>
      </c>
      <c r="G10946" s="93" t="inlineStr">
        <is>
          <t>[20/09/28 부터] 어성초 77 토너 250ml + 어성초 70 로션 200ml -30%</t>
        </is>
      </c>
      <c r="H10946" s="6" t="n">
        <v>10</v>
      </c>
      <c r="I10946" s="6" t="n"/>
      <c r="J10946" s="93" t="n">
        <v>200801</v>
      </c>
      <c r="L10946" s="93" t="n">
        <v>371000</v>
      </c>
      <c r="M10946" s="93" t="n">
        <v>349296.5</v>
      </c>
      <c r="N10946" s="93" t="n">
        <v>74180</v>
      </c>
      <c r="O10946" s="148" t="n">
        <v>337272.7272727272</v>
      </c>
      <c r="P10946" s="93" t="inlineStr">
        <is>
          <t>카페24수분 보충 세트[20/09/28 부터] 어성초 77 토너 250ml + 어성초 70 로션 200ml -30%200801</t>
        </is>
      </c>
    </row>
    <row r="10947" customFormat="1" s="93">
      <c r="B10947" s="127" t="n">
        <v>44147</v>
      </c>
      <c r="C10947" s="93">
        <f>TEXT(B10947,"aaa")</f>
        <v/>
      </c>
      <c r="E10947" s="93" t="inlineStr">
        <is>
          <t>로션</t>
        </is>
      </c>
      <c r="F10947" s="93" t="inlineStr">
        <is>
          <t>카페24</t>
        </is>
      </c>
      <c r="G10947" s="93" t="inlineStr">
        <is>
          <t>어성초 70 데일리 릴리프 로션 1개 -20% off</t>
        </is>
      </c>
      <c r="H10947" s="6" t="n">
        <v>2</v>
      </c>
      <c r="I10947" s="6" t="n"/>
      <c r="J10947" s="93" t="n">
        <v>200801</v>
      </c>
      <c r="L10947" s="93" t="n">
        <v>44800</v>
      </c>
      <c r="M10947" s="93" t="n">
        <v>42179.2</v>
      </c>
      <c r="N10947" s="93" t="n">
        <v>8676</v>
      </c>
      <c r="O10947" s="148" t="n">
        <v>40727.27272727272</v>
      </c>
      <c r="P10947" s="93" t="inlineStr">
        <is>
          <t>카페24로션어성초 70 데일리 릴리프 로션 1개 -20% off200801</t>
        </is>
      </c>
    </row>
    <row r="10948" customFormat="1" s="93">
      <c r="B10948" s="127" t="n">
        <v>44147</v>
      </c>
      <c r="C10948" s="93">
        <f>TEXT(B10948,"aaa")</f>
        <v/>
      </c>
      <c r="E10948" s="93" t="inlineStr">
        <is>
          <t>머드크림마스크</t>
        </is>
      </c>
      <c r="F10948" s="93" t="inlineStr">
        <is>
          <t>카페24</t>
        </is>
      </c>
      <c r="G10948" s="93" t="inlineStr">
        <is>
          <t>머드크림마스크 100ml</t>
        </is>
      </c>
      <c r="H10948" s="6" t="n">
        <v>4</v>
      </c>
      <c r="I10948" s="6" t="n"/>
      <c r="J10948" s="93" t="n">
        <v>200801</v>
      </c>
      <c r="L10948" s="93" t="n">
        <v>80000</v>
      </c>
      <c r="M10948" s="93" t="n">
        <v>75320</v>
      </c>
      <c r="N10948" s="93" t="n">
        <v>5768</v>
      </c>
      <c r="O10948" s="148" t="n">
        <v>72727.27272727272</v>
      </c>
      <c r="P10948" s="93" t="inlineStr">
        <is>
          <t>카페24머드크림마스크머드크림마스크 100ml200801</t>
        </is>
      </c>
    </row>
    <row r="10949" customFormat="1" s="93">
      <c r="B10949" s="127" t="n">
        <v>44147</v>
      </c>
      <c r="C10949" s="93">
        <f>TEXT(B10949,"aaa")</f>
        <v/>
      </c>
      <c r="E10949" s="93" t="inlineStr">
        <is>
          <t>마스크팩</t>
        </is>
      </c>
      <c r="F10949" s="93" t="inlineStr">
        <is>
          <t>카페24</t>
        </is>
      </c>
      <c r="G10949" s="93" t="inlineStr">
        <is>
          <t>마스크팩 1매</t>
        </is>
      </c>
      <c r="H10949" s="6" t="n">
        <v>3</v>
      </c>
      <c r="I10949" s="6" t="n"/>
      <c r="J10949" s="93" t="n">
        <v>200801</v>
      </c>
      <c r="L10949" s="93" t="n">
        <v>12000</v>
      </c>
      <c r="M10949" s="93" t="n">
        <v>11298</v>
      </c>
      <c r="N10949" s="93" t="n">
        <v>1191</v>
      </c>
      <c r="O10949" s="148" t="n">
        <v>10909.09090909091</v>
      </c>
      <c r="P10949" s="93" t="inlineStr">
        <is>
          <t>카페24마스크팩마스크팩 1매200801</t>
        </is>
      </c>
    </row>
    <row r="10950" customFormat="1" s="93">
      <c r="B10950" s="127" t="n">
        <v>44147</v>
      </c>
      <c r="C10950" s="93">
        <f>TEXT(B10950,"aaa")</f>
        <v/>
      </c>
      <c r="E10950" s="93" t="inlineStr">
        <is>
          <t>마스크팩</t>
        </is>
      </c>
      <c r="F10950" s="93" t="inlineStr">
        <is>
          <t>카페24</t>
        </is>
      </c>
      <c r="G10950" s="93" t="inlineStr">
        <is>
          <t>마스크팩 10매</t>
        </is>
      </c>
      <c r="H10950" s="6" t="n">
        <v>1</v>
      </c>
      <c r="I10950" s="6" t="n"/>
      <c r="J10950" s="93" t="n">
        <v>200801</v>
      </c>
      <c r="L10950" s="93" t="n">
        <v>20000</v>
      </c>
      <c r="M10950" s="93" t="n">
        <v>18830</v>
      </c>
      <c r="N10950" s="93" t="n">
        <v>3970</v>
      </c>
      <c r="O10950" s="148" t="n">
        <v>18181.81818181818</v>
      </c>
      <c r="P10950" s="93" t="inlineStr">
        <is>
          <t>카페24마스크팩마스크팩 10매200801</t>
        </is>
      </c>
    </row>
    <row r="10951" customFormat="1" s="93">
      <c r="B10951" s="127" t="n">
        <v>44147</v>
      </c>
      <c r="C10951" s="93">
        <f>TEXT(B10951,"aaa")</f>
        <v/>
      </c>
      <c r="E10951" s="93" t="inlineStr">
        <is>
          <t>토너</t>
        </is>
      </c>
      <c r="F10951" s="93" t="inlineStr">
        <is>
          <t>카페24</t>
        </is>
      </c>
      <c r="G10951" s="93" t="inlineStr">
        <is>
          <t>250ml</t>
        </is>
      </c>
      <c r="H10951" s="6" t="n">
        <v>28</v>
      </c>
      <c r="I10951" s="6" t="n"/>
      <c r="J10951" s="93" t="n">
        <v>200801</v>
      </c>
      <c r="L10951" s="93" t="n">
        <v>560000</v>
      </c>
      <c r="M10951" s="93" t="n">
        <v>527240</v>
      </c>
      <c r="N10951" s="93" t="n">
        <v>86240</v>
      </c>
      <c r="O10951" s="148" t="n">
        <v>509090.9090909091</v>
      </c>
      <c r="P10951" s="93" t="inlineStr">
        <is>
          <t>카페24토너250ml200801</t>
        </is>
      </c>
    </row>
    <row r="10952" customFormat="1" s="93">
      <c r="B10952" s="127" t="n">
        <v>44147</v>
      </c>
      <c r="C10952" s="93">
        <f>TEXT(B10952,"aaa")</f>
        <v/>
      </c>
      <c r="E10952" s="93" t="inlineStr">
        <is>
          <t>토너</t>
        </is>
      </c>
      <c r="F10952" s="93" t="inlineStr">
        <is>
          <t>카페24</t>
        </is>
      </c>
      <c r="G10952" s="93" t="inlineStr">
        <is>
          <t>250ml 2set</t>
        </is>
      </c>
      <c r="H10952" s="6" t="n">
        <v>10</v>
      </c>
      <c r="I10952" s="6" t="n"/>
      <c r="J10952" s="93" t="n">
        <v>200801</v>
      </c>
      <c r="L10952" s="93" t="n">
        <v>350000</v>
      </c>
      <c r="M10952" s="93" t="n">
        <v>329525</v>
      </c>
      <c r="N10952" s="93" t="n">
        <v>61600</v>
      </c>
      <c r="O10952" s="148" t="n">
        <v>318181.8181818182</v>
      </c>
      <c r="P10952" s="93" t="inlineStr">
        <is>
          <t>카페24토너250ml 2set200801</t>
        </is>
      </c>
    </row>
    <row r="10953" customFormat="1" s="93">
      <c r="B10953" s="127" t="n">
        <v>44147</v>
      </c>
      <c r="C10953" s="93">
        <f>TEXT(B10953,"aaa")</f>
        <v/>
      </c>
      <c r="E10953" s="93" t="inlineStr">
        <is>
          <t>토너</t>
        </is>
      </c>
      <c r="F10953" s="93" t="inlineStr">
        <is>
          <t>카페24</t>
        </is>
      </c>
      <c r="G10953" s="93" t="inlineStr">
        <is>
          <t>500ml</t>
        </is>
      </c>
      <c r="H10953" s="6" t="n">
        <v>32</v>
      </c>
      <c r="I10953" s="6" t="n"/>
      <c r="J10953" s="93" t="n">
        <v>200801</v>
      </c>
      <c r="L10953" s="93" t="n">
        <v>1056000</v>
      </c>
      <c r="M10953" s="93" t="n">
        <v>994224</v>
      </c>
      <c r="N10953" s="93" t="n">
        <v>138560</v>
      </c>
      <c r="O10953" s="148" t="n">
        <v>959999.9999999999</v>
      </c>
      <c r="P10953" s="93" t="inlineStr">
        <is>
          <t>카페24토너500ml200801</t>
        </is>
      </c>
    </row>
    <row r="10954" customFormat="1" s="93">
      <c r="B10954" s="127" t="n">
        <v>44147</v>
      </c>
      <c r="C10954" s="93">
        <f>TEXT(B10954,"aaa")</f>
        <v/>
      </c>
      <c r="E10954" s="93" t="inlineStr">
        <is>
          <t>토너</t>
        </is>
      </c>
      <c r="F10954" s="93" t="inlineStr">
        <is>
          <t>카페24</t>
        </is>
      </c>
      <c r="G10954" s="93" t="inlineStr">
        <is>
          <t>스킨팩 화장솜 60P</t>
        </is>
      </c>
      <c r="H10954" s="6" t="n">
        <v>25</v>
      </c>
      <c r="I10954" s="6" t="n"/>
      <c r="J10954" s="93" t="n">
        <v>200801</v>
      </c>
      <c r="L10954" s="93" t="n">
        <v>75000</v>
      </c>
      <c r="M10954" s="93" t="n">
        <v>70612.5</v>
      </c>
      <c r="N10954" s="93" t="n">
        <v>27750</v>
      </c>
      <c r="O10954" s="148" t="n">
        <v>68181.81818181818</v>
      </c>
      <c r="P10954" s="93" t="inlineStr">
        <is>
          <t>카페24토너스킨팩 화장솜 60P200801</t>
        </is>
      </c>
    </row>
    <row r="10955" customFormat="1" s="93">
      <c r="B10955" s="127" t="n">
        <v>44147</v>
      </c>
      <c r="C10955" s="93">
        <f>TEXT(B10955,"aaa")</f>
        <v/>
      </c>
      <c r="E10955" s="93" t="inlineStr">
        <is>
          <t>앰플</t>
        </is>
      </c>
      <c r="F10955" s="93" t="inlineStr">
        <is>
          <t>카페24</t>
        </is>
      </c>
      <c r="G10955" s="93" t="inlineStr">
        <is>
          <t>앰플 30ml</t>
        </is>
      </c>
      <c r="H10955" s="6" t="n">
        <v>10</v>
      </c>
      <c r="I10955" s="6" t="n"/>
      <c r="J10955" s="93" t="n">
        <v>200801</v>
      </c>
      <c r="L10955" s="93" t="n">
        <v>280000</v>
      </c>
      <c r="M10955" s="93" t="n">
        <v>263620</v>
      </c>
      <c r="N10955" s="93" t="n">
        <v>33970</v>
      </c>
      <c r="O10955" s="148" t="n">
        <v>254545.4545454545</v>
      </c>
      <c r="P10955" s="93" t="inlineStr">
        <is>
          <t>카페24앰플앰플 30ml200801</t>
        </is>
      </c>
    </row>
    <row r="10956" customFormat="1" s="93">
      <c r="B10956" s="127" t="n">
        <v>44147</v>
      </c>
      <c r="C10956" s="93">
        <f>TEXT(B10956,"aaa")</f>
        <v/>
      </c>
      <c r="E10956" s="93" t="inlineStr">
        <is>
          <t>앰플</t>
        </is>
      </c>
      <c r="F10956" s="93" t="inlineStr">
        <is>
          <t>카페24</t>
        </is>
      </c>
      <c r="G10956" s="93" t="inlineStr">
        <is>
          <t>앰플 30ml  2set</t>
        </is>
      </c>
      <c r="H10956" s="6" t="n">
        <v>5</v>
      </c>
      <c r="I10956" s="6" t="n"/>
      <c r="J10956" s="93" t="n">
        <v>200801</v>
      </c>
      <c r="L10956" s="93" t="n">
        <v>240000</v>
      </c>
      <c r="M10956" s="93" t="n">
        <v>225960</v>
      </c>
      <c r="N10956" s="93" t="n">
        <v>33970</v>
      </c>
      <c r="O10956" s="148" t="n">
        <v>218181.8181818182</v>
      </c>
      <c r="P10956" s="93" t="inlineStr">
        <is>
          <t>카페24앰플앰플 30ml  2set200801</t>
        </is>
      </c>
    </row>
    <row r="10957" customFormat="1" s="93">
      <c r="B10957" s="127" t="n">
        <v>44147</v>
      </c>
      <c r="C10957" s="93">
        <f>TEXT(B10957,"aaa")</f>
        <v/>
      </c>
      <c r="E10957" s="93" t="inlineStr">
        <is>
          <t>수딩크림</t>
        </is>
      </c>
      <c r="F10957" s="93" t="inlineStr">
        <is>
          <t>카페24</t>
        </is>
      </c>
      <c r="G10957" s="93" t="inlineStr">
        <is>
          <t>수딩크림 100ml</t>
        </is>
      </c>
      <c r="H10957" s="6" t="n">
        <v>2</v>
      </c>
      <c r="I10957" s="6" t="n"/>
      <c r="J10957" s="93" t="n">
        <v>200801</v>
      </c>
      <c r="L10957" s="93" t="n">
        <v>76000</v>
      </c>
      <c r="M10957" s="93" t="n">
        <v>71554</v>
      </c>
      <c r="N10957" s="93" t="n">
        <v>6090</v>
      </c>
      <c r="O10957" s="148" t="n">
        <v>69090.90909090909</v>
      </c>
      <c r="P10957" s="93" t="inlineStr">
        <is>
          <t>카페24수딩크림수딩크림 100ml200801</t>
        </is>
      </c>
    </row>
    <row r="10958" customFormat="1" s="93">
      <c r="B10958" s="127" t="n">
        <v>44147</v>
      </c>
      <c r="C10958" s="93">
        <f>TEXT(B10958,"aaa")</f>
        <v/>
      </c>
      <c r="E10958" s="93" t="inlineStr">
        <is>
          <t>클렌징폼</t>
        </is>
      </c>
      <c r="F10958" s="93" t="inlineStr">
        <is>
          <t>카페24</t>
        </is>
      </c>
      <c r="G10958" s="93" t="inlineStr">
        <is>
          <t>클렌징폼 120ml</t>
        </is>
      </c>
      <c r="H10958" s="6" t="n">
        <v>5</v>
      </c>
      <c r="I10958" s="6" t="n"/>
      <c r="J10958" s="93" t="n">
        <v>200801</v>
      </c>
      <c r="L10958" s="93" t="n">
        <v>65000</v>
      </c>
      <c r="M10958" s="93" t="n">
        <v>61197.5</v>
      </c>
      <c r="N10958" s="93" t="n">
        <v>13750</v>
      </c>
      <c r="O10958" s="148" t="n">
        <v>59090.90909090909</v>
      </c>
      <c r="P10958" s="93" t="inlineStr">
        <is>
          <t>카페24클렌징폼클렌징폼 120ml200801</t>
        </is>
      </c>
    </row>
    <row r="10959" customFormat="1" s="93">
      <c r="B10959" s="127" t="n">
        <v>44147</v>
      </c>
      <c r="C10959" s="93">
        <f>TEXT(B10959,"aaa")</f>
        <v/>
      </c>
      <c r="E10959" s="93" t="inlineStr">
        <is>
          <t>클렌징폼</t>
        </is>
      </c>
      <c r="F10959" s="93" t="inlineStr">
        <is>
          <t>카페24</t>
        </is>
      </c>
      <c r="G10959" s="93" t="inlineStr">
        <is>
          <t>클렌징폼 120ml 2set</t>
        </is>
      </c>
      <c r="H10959" s="6" t="n">
        <v>1</v>
      </c>
      <c r="I10959" s="6" t="n"/>
      <c r="J10959" s="93" t="n">
        <v>200801</v>
      </c>
      <c r="L10959" s="93" t="n">
        <v>24000</v>
      </c>
      <c r="M10959" s="93" t="n">
        <v>22596</v>
      </c>
      <c r="N10959" s="93" t="n">
        <v>2460</v>
      </c>
      <c r="O10959" s="148" t="n">
        <v>21818.18181818182</v>
      </c>
      <c r="P10959" s="93" t="inlineStr">
        <is>
          <t>카페24클렌징폼클렌징폼 120ml 2set200801</t>
        </is>
      </c>
    </row>
    <row r="10960" customFormat="1" s="93">
      <c r="B10960" s="127" t="n">
        <v>44147</v>
      </c>
      <c r="C10960" s="93">
        <f>TEXT(B10960,"aaa")</f>
        <v/>
      </c>
      <c r="E10960" s="93" t="inlineStr">
        <is>
          <t>바디워시</t>
        </is>
      </c>
      <c r="F10960" s="93" t="inlineStr">
        <is>
          <t>카페24</t>
        </is>
      </c>
      <c r="G10960" s="93" t="inlineStr">
        <is>
          <t>바디워시 1개 -30% off</t>
        </is>
      </c>
      <c r="H10960" s="6" t="n">
        <v>1</v>
      </c>
      <c r="I10960" s="6" t="n"/>
      <c r="J10960" s="93" t="n">
        <v>200801</v>
      </c>
      <c r="L10960" s="93" t="n">
        <v>18200</v>
      </c>
      <c r="M10960" s="93" t="n">
        <v>17135.3</v>
      </c>
      <c r="N10960" s="93" t="n">
        <v>4085</v>
      </c>
      <c r="O10960" s="148" t="n">
        <v>16545.45454545454</v>
      </c>
      <c r="P10960" s="93" t="inlineStr">
        <is>
          <t>카페24바디워시바디워시 1개 -30% off200801</t>
        </is>
      </c>
    </row>
    <row r="10961" customFormat="1" s="93">
      <c r="B10961" s="127" t="n">
        <v>44147</v>
      </c>
      <c r="C10961" s="93">
        <f>TEXT(B10961,"aaa")</f>
        <v/>
      </c>
      <c r="E10961" s="93" t="inlineStr">
        <is>
          <t>토너</t>
        </is>
      </c>
      <c r="F10961" s="93" t="inlineStr">
        <is>
          <t>화해</t>
        </is>
      </c>
      <c r="G10961" s="93" t="inlineStr">
        <is>
          <t>250ml</t>
        </is>
      </c>
      <c r="H10961" s="6" t="n">
        <v>2</v>
      </c>
      <c r="I10961" s="6" t="n"/>
      <c r="J10961" s="93" t="n">
        <v>200801</v>
      </c>
      <c r="L10961" s="93" t="n">
        <v>40000</v>
      </c>
      <c r="M10961" s="93" t="n">
        <v>28800</v>
      </c>
      <c r="N10961" s="93" t="n">
        <v>6160</v>
      </c>
      <c r="O10961" s="148" t="n">
        <v>36363.63636363636</v>
      </c>
      <c r="P10961" s="93" t="inlineStr">
        <is>
          <t>화해토너250ml200801</t>
        </is>
      </c>
    </row>
    <row r="10962" customFormat="1" s="93">
      <c r="B10962" s="127" t="n">
        <v>44148</v>
      </c>
      <c r="C10962" s="93">
        <f>TEXT(B10962,"aaa")</f>
        <v/>
      </c>
      <c r="E10962" s="93" t="inlineStr">
        <is>
          <t>토너</t>
        </is>
      </c>
      <c r="F10962" s="93" t="inlineStr">
        <is>
          <t>W컨셉</t>
        </is>
      </c>
      <c r="G10962" s="93" t="inlineStr">
        <is>
          <t>250ml 2set</t>
        </is>
      </c>
      <c r="H10962" s="6" t="n">
        <v>3</v>
      </c>
      <c r="I10962" s="6" t="n"/>
      <c r="J10962" s="93" t="n">
        <v>200801</v>
      </c>
      <c r="L10962" s="93" t="n">
        <v>105000</v>
      </c>
      <c r="M10962" s="93" t="n">
        <v>75600</v>
      </c>
      <c r="N10962" s="93" t="n">
        <v>18480</v>
      </c>
      <c r="O10962" s="148" t="n">
        <v>95454.54545454544</v>
      </c>
      <c r="P10962" s="93" t="inlineStr">
        <is>
          <t>W컨셉토너250ml 2set200801</t>
        </is>
      </c>
    </row>
    <row r="10963" customFormat="1" s="93">
      <c r="B10963" s="127" t="n">
        <v>44148</v>
      </c>
      <c r="C10963" s="93">
        <f>TEXT(B10963,"aaa")</f>
        <v/>
      </c>
      <c r="E10963" s="93" t="inlineStr">
        <is>
          <t>화장솜</t>
        </is>
      </c>
      <c r="F10963" s="93" t="inlineStr">
        <is>
          <t>아누아 CS</t>
        </is>
      </c>
      <c r="G10963" s="93" t="inlineStr">
        <is>
          <t>스킨팩 화장솜 60P</t>
        </is>
      </c>
      <c r="H10963" s="6" t="n">
        <v>5</v>
      </c>
      <c r="I10963" s="6" t="n"/>
      <c r="J10963" s="93" t="n">
        <v>200801</v>
      </c>
      <c r="L10963" s="93" t="n">
        <v>0</v>
      </c>
      <c r="M10963" s="93" t="n">
        <v>0</v>
      </c>
      <c r="N10963" s="93" t="n">
        <v>5550</v>
      </c>
      <c r="O10963" s="148" t="n">
        <v>0</v>
      </c>
      <c r="P10963" s="93" t="inlineStr">
        <is>
          <t>아누아 CS화장솜스킨팩 화장솜 60P200801</t>
        </is>
      </c>
    </row>
    <row r="10964" customFormat="1" s="93">
      <c r="B10964" s="127" t="n">
        <v>44148</v>
      </c>
      <c r="C10964" s="93">
        <f>TEXT(B10964,"aaa")</f>
        <v/>
      </c>
      <c r="E10964" s="93" t="inlineStr">
        <is>
          <t>선크림</t>
        </is>
      </c>
      <c r="F10964" s="93" t="inlineStr">
        <is>
          <t>카페24</t>
        </is>
      </c>
      <c r="G10964" s="93" t="inlineStr">
        <is>
          <t>선크림 50ml</t>
        </is>
      </c>
      <c r="H10964" s="6" t="n">
        <v>4</v>
      </c>
      <c r="I10964" s="6" t="n"/>
      <c r="J10964" s="93" t="n">
        <v>200801</v>
      </c>
      <c r="L10964" s="93" t="n">
        <v>80000</v>
      </c>
      <c r="M10964" s="93" t="n">
        <v>75320</v>
      </c>
      <c r="N10964" s="93" t="n">
        <v>9380</v>
      </c>
      <c r="O10964" s="148" t="n">
        <v>72727.27272727272</v>
      </c>
      <c r="P10964" s="93" t="inlineStr">
        <is>
          <t>카페24선크림선크림 50ml200801</t>
        </is>
      </c>
    </row>
    <row r="10965" customFormat="1" s="93">
      <c r="B10965" s="127" t="n">
        <v>44148</v>
      </c>
      <c r="C10965" s="93">
        <f>TEXT(B10965,"aaa")</f>
        <v/>
      </c>
      <c r="E10965" s="93" t="inlineStr">
        <is>
          <t>어성초진정패키지</t>
        </is>
      </c>
      <c r="F10965" s="93" t="inlineStr">
        <is>
          <t>카페24</t>
        </is>
      </c>
      <c r="G10965" s="93" t="inlineStr">
        <is>
          <t>어성초 진정패키지세트</t>
        </is>
      </c>
      <c r="H10965" s="6" t="n">
        <v>2</v>
      </c>
      <c r="I10965" s="6" t="n"/>
      <c r="J10965" s="93" t="n">
        <v>200801</v>
      </c>
      <c r="L10965" s="93" t="n">
        <v>198000</v>
      </c>
      <c r="M10965" s="93" t="n">
        <v>186417</v>
      </c>
      <c r="N10965" s="93" t="n">
        <v>30274</v>
      </c>
      <c r="O10965" s="148" t="n">
        <v>180000</v>
      </c>
      <c r="P10965" s="93" t="inlineStr">
        <is>
          <t>카페24어성초진정패키지어성초 진정패키지세트200801</t>
        </is>
      </c>
    </row>
    <row r="10966" customFormat="1" s="93">
      <c r="B10966" s="127" t="n">
        <v>44148</v>
      </c>
      <c r="C10966" s="93">
        <f>TEXT(B10966,"aaa")</f>
        <v/>
      </c>
      <c r="E10966" s="93" t="inlineStr">
        <is>
          <t>클리어 패드</t>
        </is>
      </c>
      <c r="F10966" s="93" t="inlineStr">
        <is>
          <t>카페24</t>
        </is>
      </c>
      <c r="G10966" s="93" t="inlineStr">
        <is>
          <t>어성초 77 클리어 패드 1개-20% off</t>
        </is>
      </c>
      <c r="H10966" s="6" t="n">
        <v>12</v>
      </c>
      <c r="I10966" s="6" t="n"/>
      <c r="J10966" s="93" t="n">
        <v>200801</v>
      </c>
      <c r="L10966" s="93" t="n">
        <v>268800</v>
      </c>
      <c r="M10966" s="93" t="n">
        <v>253075.2</v>
      </c>
      <c r="N10966" s="93" t="n">
        <v>60144</v>
      </c>
      <c r="O10966" s="148" t="n">
        <v>244363.6363636364</v>
      </c>
      <c r="P10966" s="93" t="inlineStr">
        <is>
          <t>카페24클리어 패드어성초 77 클리어 패드 1개-20% off200801</t>
        </is>
      </c>
    </row>
    <row r="10967" customFormat="1" s="93">
      <c r="B10967" s="127" t="n">
        <v>44148</v>
      </c>
      <c r="C10967" s="93">
        <f>TEXT(B10967,"aaa")</f>
        <v/>
      </c>
      <c r="E10967" s="93" t="inlineStr">
        <is>
          <t>클리어 패드</t>
        </is>
      </c>
      <c r="F10967" s="93" t="inlineStr">
        <is>
          <t>카페24</t>
        </is>
      </c>
      <c r="G10967" s="93" t="inlineStr">
        <is>
          <t>어성초 77 클리어 패드 2개-30% off</t>
        </is>
      </c>
      <c r="H10967" s="6" t="n">
        <v>16</v>
      </c>
      <c r="I10967" s="6" t="n"/>
      <c r="J10967" s="93" t="n">
        <v>200801</v>
      </c>
      <c r="L10967" s="93" t="n">
        <v>627200</v>
      </c>
      <c r="M10967" s="93" t="n">
        <v>590508.8</v>
      </c>
      <c r="N10967" s="93" t="n">
        <v>160384</v>
      </c>
      <c r="O10967" s="148" t="n">
        <v>570181.8181818181</v>
      </c>
      <c r="P10967" s="93" t="inlineStr">
        <is>
          <t>카페24클리어 패드어성초 77 클리어 패드 2개-30% off200801</t>
        </is>
      </c>
    </row>
    <row r="10968" customFormat="1" s="93">
      <c r="B10968" s="127" t="n">
        <v>44148</v>
      </c>
      <c r="C10968" s="93">
        <f>TEXT(B10968,"aaa")</f>
        <v/>
      </c>
      <c r="E10968" s="93" t="inlineStr">
        <is>
          <t>토너+패드 세트</t>
        </is>
      </c>
      <c r="F10968" s="93" t="inlineStr">
        <is>
          <t>카페24</t>
        </is>
      </c>
      <c r="G10968" s="93" t="inlineStr">
        <is>
          <t>좁쌀 진정 세트 토너+클리어 패드-30% off</t>
        </is>
      </c>
      <c r="H10968" s="6" t="n">
        <v>18</v>
      </c>
      <c r="I10968" s="6" t="n"/>
      <c r="J10968" s="93" t="n">
        <v>200801</v>
      </c>
      <c r="L10968" s="93" t="n">
        <v>667800</v>
      </c>
      <c r="M10968" s="93" t="n">
        <v>628733.7</v>
      </c>
      <c r="N10968" s="93" t="n">
        <v>145656</v>
      </c>
      <c r="O10968" s="148" t="n">
        <v>607090.9090909091</v>
      </c>
      <c r="P10968" s="93" t="inlineStr">
        <is>
          <t>카페24토너+패드 세트좁쌀 진정 세트 토너+클리어 패드-30% off200801</t>
        </is>
      </c>
    </row>
    <row r="10969" customFormat="1" s="93">
      <c r="B10969" s="127" t="n">
        <v>44148</v>
      </c>
      <c r="C10969" s="93">
        <f>TEXT(B10969,"aaa")</f>
        <v/>
      </c>
      <c r="E10969" s="93" t="inlineStr">
        <is>
          <t>수분 보충 세트</t>
        </is>
      </c>
      <c r="F10969" s="93" t="inlineStr">
        <is>
          <t>카페24</t>
        </is>
      </c>
      <c r="G10969" s="93" t="inlineStr">
        <is>
          <t>[20/09/28 부터] 어성초 77 토너 250ml + 어성초 70 로션 200ml -30%</t>
        </is>
      </c>
      <c r="H10969" s="6" t="n">
        <v>10</v>
      </c>
      <c r="I10969" s="6" t="n"/>
      <c r="J10969" s="93" t="n">
        <v>200801</v>
      </c>
      <c r="L10969" s="93" t="n">
        <v>371000</v>
      </c>
      <c r="M10969" s="93" t="n">
        <v>349296.5</v>
      </c>
      <c r="N10969" s="93" t="n">
        <v>74180</v>
      </c>
      <c r="O10969" s="148" t="n">
        <v>337272.7272727272</v>
      </c>
      <c r="P10969" s="93" t="inlineStr">
        <is>
          <t>카페24수분 보충 세트[20/09/28 부터] 어성초 77 토너 250ml + 어성초 70 로션 200ml -30%200801</t>
        </is>
      </c>
    </row>
    <row r="10970" customFormat="1" s="93">
      <c r="B10970" s="127" t="n">
        <v>44148</v>
      </c>
      <c r="C10970" s="93">
        <f>TEXT(B10970,"aaa")</f>
        <v/>
      </c>
      <c r="E10970" s="93" t="inlineStr">
        <is>
          <t>로션</t>
        </is>
      </c>
      <c r="F10970" s="93" t="inlineStr">
        <is>
          <t>카페24</t>
        </is>
      </c>
      <c r="G10970" s="93" t="inlineStr">
        <is>
          <t>어성초 70 데일리 릴리프 로션 1개 -20% off</t>
        </is>
      </c>
      <c r="H10970" s="6" t="n">
        <v>3</v>
      </c>
      <c r="I10970" s="6" t="n"/>
      <c r="J10970" s="93" t="n">
        <v>200801</v>
      </c>
      <c r="L10970" s="93" t="n">
        <v>67200</v>
      </c>
      <c r="M10970" s="93" t="n">
        <v>63268.8</v>
      </c>
      <c r="N10970" s="93" t="n">
        <v>13014</v>
      </c>
      <c r="O10970" s="148" t="n">
        <v>61090.90909090909</v>
      </c>
      <c r="P10970" s="93" t="inlineStr">
        <is>
          <t>카페24로션어성초 70 데일리 릴리프 로션 1개 -20% off200801</t>
        </is>
      </c>
    </row>
    <row r="10971" customFormat="1" s="93">
      <c r="B10971" s="127" t="n">
        <v>44148</v>
      </c>
      <c r="C10971" s="93">
        <f>TEXT(B10971,"aaa")</f>
        <v/>
      </c>
      <c r="E10971" s="93" t="inlineStr">
        <is>
          <t>로션</t>
        </is>
      </c>
      <c r="F10971" s="93" t="inlineStr">
        <is>
          <t>카페24</t>
        </is>
      </c>
      <c r="G10971" s="93" t="inlineStr">
        <is>
          <t>어성초 70 데일리 릴리프 로션 2개 -30% off</t>
        </is>
      </c>
      <c r="H10971" s="6" t="n">
        <v>1</v>
      </c>
      <c r="I10971" s="6" t="n"/>
      <c r="J10971" s="93" t="n">
        <v>200801</v>
      </c>
      <c r="L10971" s="93" t="n">
        <v>39200</v>
      </c>
      <c r="M10971" s="93" t="n">
        <v>36906.8</v>
      </c>
      <c r="N10971" s="93" t="n">
        <v>8676</v>
      </c>
      <c r="O10971" s="148" t="n">
        <v>35636.36363636363</v>
      </c>
      <c r="P10971" s="93" t="inlineStr">
        <is>
          <t>카페24로션어성초 70 데일리 릴리프 로션 2개 -30% off200801</t>
        </is>
      </c>
    </row>
    <row r="10972" customFormat="1" s="93">
      <c r="B10972" s="127" t="n">
        <v>44148</v>
      </c>
      <c r="C10972" s="93">
        <f>TEXT(B10972,"aaa")</f>
        <v/>
      </c>
      <c r="E10972" s="93" t="inlineStr">
        <is>
          <t>머드크림마스크</t>
        </is>
      </c>
      <c r="F10972" s="93" t="inlineStr">
        <is>
          <t>카페24</t>
        </is>
      </c>
      <c r="G10972" s="93" t="inlineStr">
        <is>
          <t>머드크림마스크 100ml</t>
        </is>
      </c>
      <c r="H10972" s="6" t="n">
        <v>2</v>
      </c>
      <c r="I10972" s="6" t="n"/>
      <c r="J10972" s="93" t="n">
        <v>200801</v>
      </c>
      <c r="L10972" s="93" t="n">
        <v>40000</v>
      </c>
      <c r="M10972" s="93" t="n">
        <v>37660</v>
      </c>
      <c r="N10972" s="93" t="n">
        <v>2884</v>
      </c>
      <c r="O10972" s="148" t="n">
        <v>36363.63636363636</v>
      </c>
      <c r="P10972" s="93" t="inlineStr">
        <is>
          <t>카페24머드크림마스크머드크림마스크 100ml200801</t>
        </is>
      </c>
    </row>
    <row r="10973" customFormat="1" s="93">
      <c r="B10973" s="127" t="n">
        <v>44148</v>
      </c>
      <c r="C10973" s="93">
        <f>TEXT(B10973,"aaa")</f>
        <v/>
      </c>
      <c r="E10973" s="93" t="inlineStr">
        <is>
          <t>머드크림마스크</t>
        </is>
      </c>
      <c r="F10973" s="93" t="inlineStr">
        <is>
          <t>카페24</t>
        </is>
      </c>
      <c r="G10973" s="93" t="inlineStr">
        <is>
          <t>머드크림마스크 100ml 2set</t>
        </is>
      </c>
      <c r="H10973" s="6" t="n">
        <v>1</v>
      </c>
      <c r="I10973" s="6" t="n"/>
      <c r="J10973" s="93" t="n">
        <v>200801</v>
      </c>
      <c r="L10973" s="93" t="n">
        <v>35000</v>
      </c>
      <c r="M10973" s="93" t="n">
        <v>32952.5</v>
      </c>
      <c r="N10973" s="93" t="n">
        <v>2884</v>
      </c>
      <c r="O10973" s="148" t="n">
        <v>31818.18181818182</v>
      </c>
      <c r="P10973" s="93" t="inlineStr">
        <is>
          <t>카페24머드크림마스크머드크림마스크 100ml 2set200801</t>
        </is>
      </c>
    </row>
    <row r="10974" customFormat="1" s="93">
      <c r="B10974" s="127" t="n">
        <v>44148</v>
      </c>
      <c r="C10974" s="93">
        <f>TEXT(B10974,"aaa")</f>
        <v/>
      </c>
      <c r="E10974" s="93" t="inlineStr">
        <is>
          <t>마스크팩</t>
        </is>
      </c>
      <c r="F10974" s="93" t="inlineStr">
        <is>
          <t>카페24</t>
        </is>
      </c>
      <c r="G10974" s="93" t="inlineStr">
        <is>
          <t>마스크팩 10매</t>
        </is>
      </c>
      <c r="H10974" s="6" t="n">
        <v>2</v>
      </c>
      <c r="I10974" s="6" t="n"/>
      <c r="J10974" s="93" t="n">
        <v>200801</v>
      </c>
      <c r="L10974" s="93" t="n">
        <v>40000</v>
      </c>
      <c r="M10974" s="93" t="n">
        <v>37660</v>
      </c>
      <c r="N10974" s="93" t="n">
        <v>7940</v>
      </c>
      <c r="O10974" s="148" t="n">
        <v>36363.63636363636</v>
      </c>
      <c r="P10974" s="93" t="inlineStr">
        <is>
          <t>카페24마스크팩마스크팩 10매200801</t>
        </is>
      </c>
    </row>
    <row r="10975" customFormat="1" s="93">
      <c r="B10975" s="127" t="n">
        <v>44148</v>
      </c>
      <c r="C10975" s="93">
        <f>TEXT(B10975,"aaa")</f>
        <v/>
      </c>
      <c r="E10975" s="93" t="inlineStr">
        <is>
          <t>토너</t>
        </is>
      </c>
      <c r="F10975" s="93" t="inlineStr">
        <is>
          <t>카페24</t>
        </is>
      </c>
      <c r="G10975" s="93" t="inlineStr">
        <is>
          <t>250ml</t>
        </is>
      </c>
      <c r="H10975" s="6" t="n">
        <v>14</v>
      </c>
      <c r="I10975" s="6" t="n"/>
      <c r="J10975" s="93" t="n">
        <v>200801</v>
      </c>
      <c r="L10975" s="93" t="n">
        <v>280000</v>
      </c>
      <c r="M10975" s="93" t="n">
        <v>263620</v>
      </c>
      <c r="N10975" s="93" t="n">
        <v>43120</v>
      </c>
      <c r="O10975" s="148" t="n">
        <v>254545.4545454545</v>
      </c>
      <c r="P10975" s="93" t="inlineStr">
        <is>
          <t>카페24토너250ml200801</t>
        </is>
      </c>
    </row>
    <row r="10976" customFormat="1" s="93">
      <c r="B10976" s="127" t="n">
        <v>44148</v>
      </c>
      <c r="C10976" s="93">
        <f>TEXT(B10976,"aaa")</f>
        <v/>
      </c>
      <c r="E10976" s="93" t="inlineStr">
        <is>
          <t>토너</t>
        </is>
      </c>
      <c r="F10976" s="93" t="inlineStr">
        <is>
          <t>카페24</t>
        </is>
      </c>
      <c r="G10976" s="93" t="inlineStr">
        <is>
          <t>250ml 2set</t>
        </is>
      </c>
      <c r="H10976" s="6" t="n">
        <v>11</v>
      </c>
      <c r="I10976" s="6" t="n"/>
      <c r="J10976" s="93" t="n">
        <v>200801</v>
      </c>
      <c r="L10976" s="93" t="n">
        <v>385000</v>
      </c>
      <c r="M10976" s="93" t="n">
        <v>362477.5</v>
      </c>
      <c r="N10976" s="93" t="n">
        <v>67760</v>
      </c>
      <c r="O10976" s="148" t="n">
        <v>350000</v>
      </c>
      <c r="P10976" s="93" t="inlineStr">
        <is>
          <t>카페24토너250ml 2set200801</t>
        </is>
      </c>
    </row>
    <row r="10977" customFormat="1" s="93">
      <c r="B10977" s="127" t="n">
        <v>44148</v>
      </c>
      <c r="C10977" s="93">
        <f>TEXT(B10977,"aaa")</f>
        <v/>
      </c>
      <c r="E10977" s="93" t="inlineStr">
        <is>
          <t>토너</t>
        </is>
      </c>
      <c r="F10977" s="93" t="inlineStr">
        <is>
          <t>카페24</t>
        </is>
      </c>
      <c r="G10977" s="93" t="inlineStr">
        <is>
          <t>500ml</t>
        </is>
      </c>
      <c r="H10977" s="6" t="n">
        <v>34</v>
      </c>
      <c r="I10977" s="6" t="n"/>
      <c r="J10977" s="93" t="n">
        <v>200801</v>
      </c>
      <c r="L10977" s="93" t="n">
        <v>1122000</v>
      </c>
      <c r="M10977" s="93" t="n">
        <v>1056363</v>
      </c>
      <c r="N10977" s="93" t="n">
        <v>147220</v>
      </c>
      <c r="O10977" s="148" t="n">
        <v>1020000</v>
      </c>
      <c r="P10977" s="93" t="inlineStr">
        <is>
          <t>카페24토너500ml200801</t>
        </is>
      </c>
    </row>
    <row r="10978" customFormat="1" s="93">
      <c r="B10978" s="127" t="n">
        <v>44148</v>
      </c>
      <c r="C10978" s="93">
        <f>TEXT(B10978,"aaa")</f>
        <v/>
      </c>
      <c r="E10978" s="93" t="inlineStr">
        <is>
          <t>토너</t>
        </is>
      </c>
      <c r="F10978" s="93" t="inlineStr">
        <is>
          <t>카페24</t>
        </is>
      </c>
      <c r="G10978" s="93" t="inlineStr">
        <is>
          <t>스킨팩 화장솜 60P</t>
        </is>
      </c>
      <c r="H10978" s="6" t="n">
        <v>10</v>
      </c>
      <c r="I10978" s="6" t="n"/>
      <c r="J10978" s="93" t="n">
        <v>200801</v>
      </c>
      <c r="L10978" s="93" t="n">
        <v>30000</v>
      </c>
      <c r="M10978" s="93" t="n">
        <v>28245</v>
      </c>
      <c r="N10978" s="93" t="n">
        <v>11100</v>
      </c>
      <c r="O10978" s="148" t="n">
        <v>27272.72727272727</v>
      </c>
      <c r="P10978" s="93" t="inlineStr">
        <is>
          <t>카페24토너스킨팩 화장솜 60P200801</t>
        </is>
      </c>
    </row>
    <row r="10979" customFormat="1" s="93">
      <c r="B10979" s="127" t="n">
        <v>44148</v>
      </c>
      <c r="C10979" s="93">
        <f>TEXT(B10979,"aaa")</f>
        <v/>
      </c>
      <c r="E10979" s="93" t="inlineStr">
        <is>
          <t>앰플</t>
        </is>
      </c>
      <c r="F10979" s="93" t="inlineStr">
        <is>
          <t>카페24</t>
        </is>
      </c>
      <c r="G10979" s="93" t="inlineStr">
        <is>
          <t>앰플 30ml</t>
        </is>
      </c>
      <c r="H10979" s="6" t="n">
        <v>11</v>
      </c>
      <c r="I10979" s="6" t="n"/>
      <c r="J10979" s="93" t="n">
        <v>200801</v>
      </c>
      <c r="L10979" s="93" t="n">
        <v>308000</v>
      </c>
      <c r="M10979" s="93" t="n">
        <v>289982</v>
      </c>
      <c r="N10979" s="93" t="n">
        <v>37367</v>
      </c>
      <c r="O10979" s="148" t="n">
        <v>280000</v>
      </c>
      <c r="P10979" s="93" t="inlineStr">
        <is>
          <t>카페24앰플앰플 30ml200801</t>
        </is>
      </c>
    </row>
    <row r="10980" customFormat="1" s="93">
      <c r="B10980" s="127" t="n">
        <v>44148</v>
      </c>
      <c r="C10980" s="93">
        <f>TEXT(B10980,"aaa")</f>
        <v/>
      </c>
      <c r="E10980" s="93" t="inlineStr">
        <is>
          <t>앰플</t>
        </is>
      </c>
      <c r="F10980" s="93" t="inlineStr">
        <is>
          <t>카페24</t>
        </is>
      </c>
      <c r="G10980" s="93" t="inlineStr">
        <is>
          <t>앰플 30ml  2set</t>
        </is>
      </c>
      <c r="H10980" s="6" t="n">
        <v>4</v>
      </c>
      <c r="I10980" s="6" t="n"/>
      <c r="J10980" s="93" t="n">
        <v>200801</v>
      </c>
      <c r="L10980" s="93" t="n">
        <v>192000</v>
      </c>
      <c r="M10980" s="93" t="n">
        <v>180768</v>
      </c>
      <c r="N10980" s="93" t="n">
        <v>27176</v>
      </c>
      <c r="O10980" s="148" t="n">
        <v>174545.4545454545</v>
      </c>
      <c r="P10980" s="93" t="inlineStr">
        <is>
          <t>카페24앰플앰플 30ml  2set200801</t>
        </is>
      </c>
    </row>
    <row r="10981" customFormat="1" s="93">
      <c r="B10981" s="127" t="n">
        <v>44148</v>
      </c>
      <c r="C10981" s="93">
        <f>TEXT(B10981,"aaa")</f>
        <v/>
      </c>
      <c r="E10981" s="93" t="inlineStr">
        <is>
          <t>수딩크림</t>
        </is>
      </c>
      <c r="F10981" s="93" t="inlineStr">
        <is>
          <t>카페24</t>
        </is>
      </c>
      <c r="G10981" s="93" t="inlineStr">
        <is>
          <t>수딩크림 100ml</t>
        </is>
      </c>
      <c r="H10981" s="6" t="n">
        <v>3</v>
      </c>
      <c r="I10981" s="6" t="n"/>
      <c r="J10981" s="93" t="n">
        <v>200801</v>
      </c>
      <c r="L10981" s="93" t="n">
        <v>114000</v>
      </c>
      <c r="M10981" s="93" t="n">
        <v>107331</v>
      </c>
      <c r="N10981" s="93" t="n">
        <v>9135</v>
      </c>
      <c r="O10981" s="148" t="n">
        <v>103636.3636363636</v>
      </c>
      <c r="P10981" s="93" t="inlineStr">
        <is>
          <t>카페24수딩크림수딩크림 100ml200801</t>
        </is>
      </c>
    </row>
    <row r="10982" customFormat="1" s="93">
      <c r="B10982" s="127" t="n">
        <v>44148</v>
      </c>
      <c r="C10982" s="93">
        <f>TEXT(B10982,"aaa")</f>
        <v/>
      </c>
      <c r="E10982" s="93" t="inlineStr">
        <is>
          <t>클렌징폼</t>
        </is>
      </c>
      <c r="F10982" s="93" t="inlineStr">
        <is>
          <t>카페24</t>
        </is>
      </c>
      <c r="G10982" s="93" t="inlineStr">
        <is>
          <t>클렌징폼 120ml</t>
        </is>
      </c>
      <c r="H10982" s="6" t="n">
        <v>9</v>
      </c>
      <c r="I10982" s="6" t="n"/>
      <c r="J10982" s="93" t="n">
        <v>200801</v>
      </c>
      <c r="L10982" s="93" t="n">
        <v>117000</v>
      </c>
      <c r="M10982" s="93" t="n">
        <v>110155.5</v>
      </c>
      <c r="N10982" s="93" t="n">
        <v>24750</v>
      </c>
      <c r="O10982" s="148" t="n">
        <v>106363.6363636364</v>
      </c>
      <c r="P10982" s="93" t="inlineStr">
        <is>
          <t>카페24클렌징폼클렌징폼 120ml200801</t>
        </is>
      </c>
    </row>
    <row r="10983" customFormat="1" s="93">
      <c r="B10983" s="127" t="n">
        <v>44148</v>
      </c>
      <c r="C10983" s="93">
        <f>TEXT(B10983,"aaa")</f>
        <v/>
      </c>
      <c r="E10983" s="93" t="inlineStr">
        <is>
          <t>클렌징폼</t>
        </is>
      </c>
      <c r="F10983" s="93" t="inlineStr">
        <is>
          <t>카페24</t>
        </is>
      </c>
      <c r="G10983" s="93" t="inlineStr">
        <is>
          <t>클렌징폼 120ml 2set</t>
        </is>
      </c>
      <c r="H10983" s="6" t="n">
        <v>1</v>
      </c>
      <c r="I10983" s="6" t="n"/>
      <c r="J10983" s="93" t="n">
        <v>200801</v>
      </c>
      <c r="L10983" s="93" t="n">
        <v>24000</v>
      </c>
      <c r="M10983" s="93" t="n">
        <v>22596</v>
      </c>
      <c r="N10983" s="93" t="n">
        <v>2460</v>
      </c>
      <c r="O10983" s="148" t="n">
        <v>21818.18181818182</v>
      </c>
      <c r="P10983" s="93" t="inlineStr">
        <is>
          <t>카페24클렌징폼클렌징폼 120ml 2set200801</t>
        </is>
      </c>
    </row>
    <row r="10984" customFormat="1" s="93">
      <c r="B10984" s="127" t="n">
        <v>44148</v>
      </c>
      <c r="C10984" s="93">
        <f>TEXT(B10984,"aaa")</f>
        <v/>
      </c>
      <c r="E10984" s="93" t="inlineStr">
        <is>
          <t>토너</t>
        </is>
      </c>
      <c r="F10984" s="93" t="inlineStr">
        <is>
          <t>화해</t>
        </is>
      </c>
      <c r="G10984" s="93" t="inlineStr">
        <is>
          <t>250ml</t>
        </is>
      </c>
      <c r="H10984" s="6" t="n">
        <v>3</v>
      </c>
      <c r="I10984" s="6" t="n"/>
      <c r="J10984" s="93" t="n">
        <v>200801</v>
      </c>
      <c r="L10984" s="93" t="n">
        <v>60000</v>
      </c>
      <c r="M10984" s="93" t="n">
        <v>43200</v>
      </c>
      <c r="N10984" s="93" t="n">
        <v>9240</v>
      </c>
      <c r="O10984" s="148" t="n">
        <v>54545.45454545454</v>
      </c>
      <c r="P10984" s="93" t="inlineStr">
        <is>
          <t>화해토너250ml200801</t>
        </is>
      </c>
    </row>
    <row r="10985" customFormat="1" s="93">
      <c r="B10985" s="127" t="n">
        <v>44149</v>
      </c>
      <c r="C10985" s="93">
        <f>TEXT(B10985,"aaa")</f>
        <v/>
      </c>
      <c r="E10985" s="93" t="inlineStr">
        <is>
          <t>토너</t>
        </is>
      </c>
      <c r="F10985" s="93" t="inlineStr">
        <is>
          <t>스타일쉐어</t>
        </is>
      </c>
      <c r="G10985" s="93" t="inlineStr">
        <is>
          <t>250ml</t>
        </is>
      </c>
      <c r="H10985" s="6" t="n">
        <v>2</v>
      </c>
      <c r="I10985" s="6" t="n"/>
      <c r="J10985" s="93" t="n">
        <v>200801</v>
      </c>
      <c r="L10985" s="93" t="n">
        <v>40000</v>
      </c>
      <c r="M10985" s="93" t="n">
        <v>30000</v>
      </c>
      <c r="N10985" s="93" t="n">
        <v>6160</v>
      </c>
      <c r="O10985" s="148" t="n">
        <v>36363.63636363636</v>
      </c>
      <c r="P10985" s="93" t="inlineStr">
        <is>
          <t>스타일쉐어토너250ml200801</t>
        </is>
      </c>
    </row>
    <row r="10986" customFormat="1" s="93">
      <c r="B10986" s="127" t="n">
        <v>44149</v>
      </c>
      <c r="C10986" s="93">
        <f>TEXT(B10986,"aaa")</f>
        <v/>
      </c>
      <c r="E10986" s="93" t="inlineStr">
        <is>
          <t>선크림</t>
        </is>
      </c>
      <c r="F10986" s="93" t="inlineStr">
        <is>
          <t>카페24</t>
        </is>
      </c>
      <c r="G10986" s="93" t="inlineStr">
        <is>
          <t>선크림 50ml</t>
        </is>
      </c>
      <c r="H10986" s="6" t="n">
        <v>2</v>
      </c>
      <c r="I10986" s="6" t="n"/>
      <c r="J10986" s="93" t="n">
        <v>200801</v>
      </c>
      <c r="L10986" s="93" t="n">
        <v>40000</v>
      </c>
      <c r="M10986" s="93" t="n">
        <v>37660</v>
      </c>
      <c r="N10986" s="93" t="n">
        <v>4690</v>
      </c>
      <c r="O10986" s="148" t="n">
        <v>36363.63636363636</v>
      </c>
      <c r="P10986" s="93" t="inlineStr">
        <is>
          <t>카페24선크림선크림 50ml200801</t>
        </is>
      </c>
    </row>
    <row r="10987" customFormat="1" s="93">
      <c r="B10987" s="127" t="n">
        <v>44149</v>
      </c>
      <c r="C10987" s="93">
        <f>TEXT(B10987,"aaa")</f>
        <v/>
      </c>
      <c r="E10987" s="93" t="inlineStr">
        <is>
          <t>어성초진정패키지</t>
        </is>
      </c>
      <c r="F10987" s="93" t="inlineStr">
        <is>
          <t>카페24</t>
        </is>
      </c>
      <c r="G10987" s="93" t="inlineStr">
        <is>
          <t>어성초 진정패키지세트</t>
        </is>
      </c>
      <c r="H10987" s="6" t="n">
        <v>1</v>
      </c>
      <c r="I10987" s="6" t="n"/>
      <c r="J10987" s="93" t="n">
        <v>200801</v>
      </c>
      <c r="L10987" s="93" t="n">
        <v>99000</v>
      </c>
      <c r="M10987" s="93" t="n">
        <v>93208.5</v>
      </c>
      <c r="N10987" s="93" t="n">
        <v>15137</v>
      </c>
      <c r="O10987" s="148" t="n">
        <v>90000</v>
      </c>
      <c r="P10987" s="93" t="inlineStr">
        <is>
          <t>카페24어성초진정패키지어성초 진정패키지세트200801</t>
        </is>
      </c>
    </row>
    <row r="10988" customFormat="1" s="93">
      <c r="B10988" s="127" t="n">
        <v>44149</v>
      </c>
      <c r="C10988" s="93">
        <f>TEXT(B10988,"aaa")</f>
        <v/>
      </c>
      <c r="E10988" s="93" t="inlineStr">
        <is>
          <t>클리어 패드</t>
        </is>
      </c>
      <c r="F10988" s="93" t="inlineStr">
        <is>
          <t>카페24</t>
        </is>
      </c>
      <c r="G10988" s="93" t="inlineStr">
        <is>
          <t>어성초 77 클리어 패드 1개-20% off</t>
        </is>
      </c>
      <c r="H10988" s="6" t="n">
        <v>15</v>
      </c>
      <c r="I10988" s="6" t="n"/>
      <c r="J10988" s="93" t="n">
        <v>200801</v>
      </c>
      <c r="L10988" s="93" t="n">
        <v>336000</v>
      </c>
      <c r="M10988" s="93" t="n">
        <v>316344</v>
      </c>
      <c r="N10988" s="93" t="n">
        <v>75180</v>
      </c>
      <c r="O10988" s="148" t="n">
        <v>305454.5454545454</v>
      </c>
      <c r="P10988" s="93" t="inlineStr">
        <is>
          <t>카페24클리어 패드어성초 77 클리어 패드 1개-20% off200801</t>
        </is>
      </c>
    </row>
    <row r="10989" customFormat="1" s="93">
      <c r="B10989" s="127" t="n">
        <v>44149</v>
      </c>
      <c r="C10989" s="93">
        <f>TEXT(B10989,"aaa")</f>
        <v/>
      </c>
      <c r="E10989" s="93" t="inlineStr">
        <is>
          <t>클리어 패드</t>
        </is>
      </c>
      <c r="F10989" s="93" t="inlineStr">
        <is>
          <t>카페24</t>
        </is>
      </c>
      <c r="G10989" s="93" t="inlineStr">
        <is>
          <t>어성초 77 클리어 패드 2개-30% off</t>
        </is>
      </c>
      <c r="H10989" s="6" t="n">
        <v>21</v>
      </c>
      <c r="I10989" s="6" t="n"/>
      <c r="J10989" s="93" t="n">
        <v>200801</v>
      </c>
      <c r="L10989" s="93" t="n">
        <v>823200</v>
      </c>
      <c r="M10989" s="93" t="n">
        <v>775042.8</v>
      </c>
      <c r="N10989" s="93" t="n">
        <v>210504</v>
      </c>
      <c r="O10989" s="148" t="n">
        <v>748363.6363636364</v>
      </c>
      <c r="P10989" s="93" t="inlineStr">
        <is>
          <t>카페24클리어 패드어성초 77 클리어 패드 2개-30% off200801</t>
        </is>
      </c>
    </row>
    <row r="10990" customFormat="1" s="93">
      <c r="B10990" s="127" t="n">
        <v>44149</v>
      </c>
      <c r="C10990" s="93">
        <f>TEXT(B10990,"aaa")</f>
        <v/>
      </c>
      <c r="E10990" s="93" t="inlineStr">
        <is>
          <t>토너+패드 세트</t>
        </is>
      </c>
      <c r="F10990" s="93" t="inlineStr">
        <is>
          <t>카페24</t>
        </is>
      </c>
      <c r="G10990" s="93" t="inlineStr">
        <is>
          <t>좁쌀 진정 세트 토너+클리어 패드-30% off</t>
        </is>
      </c>
      <c r="H10990" s="6" t="n">
        <v>15</v>
      </c>
      <c r="I10990" s="6" t="n"/>
      <c r="J10990" s="93" t="n">
        <v>200801</v>
      </c>
      <c r="L10990" s="93" t="n">
        <v>556500</v>
      </c>
      <c r="M10990" s="93" t="n">
        <v>523944.75</v>
      </c>
      <c r="N10990" s="93" t="n">
        <v>121380</v>
      </c>
      <c r="O10990" s="148" t="n">
        <v>505909.0909090909</v>
      </c>
      <c r="P10990" s="93" t="inlineStr">
        <is>
          <t>카페24토너+패드 세트좁쌀 진정 세트 토너+클리어 패드-30% off200801</t>
        </is>
      </c>
    </row>
    <row r="10991" customFormat="1" s="93">
      <c r="B10991" s="127" t="n">
        <v>44149</v>
      </c>
      <c r="C10991" s="93">
        <f>TEXT(B10991,"aaa")</f>
        <v/>
      </c>
      <c r="E10991" s="93" t="inlineStr">
        <is>
          <t>수분 보충 세트</t>
        </is>
      </c>
      <c r="F10991" s="93" t="inlineStr">
        <is>
          <t>카페24</t>
        </is>
      </c>
      <c r="G10991" s="93" t="inlineStr">
        <is>
          <t>[20/09/28 부터] 어성초 77 토너 250ml + 어성초 70 로션 200ml -30%</t>
        </is>
      </c>
      <c r="H10991" s="6" t="n">
        <v>12</v>
      </c>
      <c r="I10991" s="6" t="n"/>
      <c r="J10991" s="93" t="n">
        <v>200801</v>
      </c>
      <c r="L10991" s="93" t="n">
        <v>445200</v>
      </c>
      <c r="M10991" s="93" t="n">
        <v>419155.8</v>
      </c>
      <c r="N10991" s="93" t="n">
        <v>89016</v>
      </c>
      <c r="O10991" s="148" t="n">
        <v>404727.2727272727</v>
      </c>
      <c r="P10991" s="93" t="inlineStr">
        <is>
          <t>카페24수분 보충 세트[20/09/28 부터] 어성초 77 토너 250ml + 어성초 70 로션 200ml -30%200801</t>
        </is>
      </c>
    </row>
    <row r="10992" customFormat="1" s="93">
      <c r="B10992" s="127" t="n">
        <v>44149</v>
      </c>
      <c r="C10992" s="93">
        <f>TEXT(B10992,"aaa")</f>
        <v/>
      </c>
      <c r="E10992" s="93" t="inlineStr">
        <is>
          <t>로션</t>
        </is>
      </c>
      <c r="F10992" s="93" t="inlineStr">
        <is>
          <t>카페24</t>
        </is>
      </c>
      <c r="G10992" s="93" t="inlineStr">
        <is>
          <t>어성초 70 데일리 릴리프 로션 1개 -20% off</t>
        </is>
      </c>
      <c r="H10992" s="6" t="n">
        <v>3</v>
      </c>
      <c r="I10992" s="6" t="n"/>
      <c r="J10992" s="93" t="n">
        <v>200801</v>
      </c>
      <c r="L10992" s="93" t="n">
        <v>67200</v>
      </c>
      <c r="M10992" s="93" t="n">
        <v>63268.8</v>
      </c>
      <c r="N10992" s="93" t="n">
        <v>13014</v>
      </c>
      <c r="O10992" s="148" t="n">
        <v>61090.90909090909</v>
      </c>
      <c r="P10992" s="93" t="inlineStr">
        <is>
          <t>카페24로션어성초 70 데일리 릴리프 로션 1개 -20% off200801</t>
        </is>
      </c>
    </row>
    <row r="10993" customFormat="1" s="93">
      <c r="B10993" s="127" t="n">
        <v>44149</v>
      </c>
      <c r="C10993" s="93">
        <f>TEXT(B10993,"aaa")</f>
        <v/>
      </c>
      <c r="E10993" s="93" t="inlineStr">
        <is>
          <t>로션</t>
        </is>
      </c>
      <c r="F10993" s="93" t="inlineStr">
        <is>
          <t>카페24</t>
        </is>
      </c>
      <c r="G10993" s="93" t="inlineStr">
        <is>
          <t>어성초 70 데일리 릴리프 로션 2개 -30% off</t>
        </is>
      </c>
      <c r="H10993" s="6" t="n">
        <v>2</v>
      </c>
      <c r="I10993" s="6" t="n"/>
      <c r="J10993" s="93" t="n">
        <v>200801</v>
      </c>
      <c r="L10993" s="93" t="n">
        <v>78400</v>
      </c>
      <c r="M10993" s="93" t="n">
        <v>73813.60000000001</v>
      </c>
      <c r="N10993" s="93" t="n">
        <v>17352</v>
      </c>
      <c r="O10993" s="148" t="n">
        <v>71272.72727272726</v>
      </c>
      <c r="P10993" s="93" t="inlineStr">
        <is>
          <t>카페24로션어성초 70 데일리 릴리프 로션 2개 -30% off200801</t>
        </is>
      </c>
    </row>
    <row r="10994" customFormat="1" s="93">
      <c r="B10994" s="127" t="n">
        <v>44149</v>
      </c>
      <c r="C10994" s="93">
        <f>TEXT(B10994,"aaa")</f>
        <v/>
      </c>
      <c r="E10994" s="93" t="inlineStr">
        <is>
          <t>머드크림마스크</t>
        </is>
      </c>
      <c r="F10994" s="93" t="inlineStr">
        <is>
          <t>카페24</t>
        </is>
      </c>
      <c r="G10994" s="93" t="inlineStr">
        <is>
          <t>머드크림마스크 100ml</t>
        </is>
      </c>
      <c r="H10994" s="6" t="n">
        <v>1</v>
      </c>
      <c r="I10994" s="6" t="n"/>
      <c r="J10994" s="93" t="n">
        <v>200801</v>
      </c>
      <c r="L10994" s="93" t="n">
        <v>20000</v>
      </c>
      <c r="M10994" s="93" t="n">
        <v>18830</v>
      </c>
      <c r="N10994" s="93" t="n">
        <v>1442</v>
      </c>
      <c r="O10994" s="148" t="n">
        <v>18181.81818181818</v>
      </c>
      <c r="P10994" s="93" t="inlineStr">
        <is>
          <t>카페24머드크림마스크머드크림마스크 100ml200801</t>
        </is>
      </c>
    </row>
    <row r="10995" customFormat="1" s="93">
      <c r="B10995" s="127" t="n">
        <v>44149</v>
      </c>
      <c r="C10995" s="93">
        <f>TEXT(B10995,"aaa")</f>
        <v/>
      </c>
      <c r="E10995" s="93" t="inlineStr">
        <is>
          <t>마스크팩</t>
        </is>
      </c>
      <c r="F10995" s="93" t="inlineStr">
        <is>
          <t>카페24</t>
        </is>
      </c>
      <c r="G10995" s="93" t="inlineStr">
        <is>
          <t>마스크팩 1매</t>
        </is>
      </c>
      <c r="H10995" s="6" t="n">
        <v>3</v>
      </c>
      <c r="I10995" s="6" t="n"/>
      <c r="J10995" s="93" t="n">
        <v>200801</v>
      </c>
      <c r="L10995" s="93" t="n">
        <v>12000</v>
      </c>
      <c r="M10995" s="93" t="n">
        <v>11298</v>
      </c>
      <c r="N10995" s="93" t="n">
        <v>1191</v>
      </c>
      <c r="O10995" s="148" t="n">
        <v>10909.09090909091</v>
      </c>
      <c r="P10995" s="93" t="inlineStr">
        <is>
          <t>카페24마스크팩마스크팩 1매200801</t>
        </is>
      </c>
    </row>
    <row r="10996" customFormat="1" s="93">
      <c r="B10996" s="127" t="n">
        <v>44149</v>
      </c>
      <c r="C10996" s="93">
        <f>TEXT(B10996,"aaa")</f>
        <v/>
      </c>
      <c r="E10996" s="93" t="inlineStr">
        <is>
          <t>마스크팩</t>
        </is>
      </c>
      <c r="F10996" s="93" t="inlineStr">
        <is>
          <t>카페24</t>
        </is>
      </c>
      <c r="G10996" s="93" t="inlineStr">
        <is>
          <t>마스크팩 10매</t>
        </is>
      </c>
      <c r="H10996" s="6" t="n">
        <v>2</v>
      </c>
      <c r="I10996" s="6" t="n"/>
      <c r="J10996" s="93" t="n">
        <v>200801</v>
      </c>
      <c r="L10996" s="93" t="n">
        <v>40000</v>
      </c>
      <c r="M10996" s="93" t="n">
        <v>37660</v>
      </c>
      <c r="N10996" s="93" t="n">
        <v>7940</v>
      </c>
      <c r="O10996" s="148" t="n">
        <v>36363.63636363636</v>
      </c>
      <c r="P10996" s="93" t="inlineStr">
        <is>
          <t>카페24마스크팩마스크팩 10매200801</t>
        </is>
      </c>
    </row>
    <row r="10997" customFormat="1" s="93">
      <c r="B10997" s="127" t="n">
        <v>44149</v>
      </c>
      <c r="C10997" s="93">
        <f>TEXT(B10997,"aaa")</f>
        <v/>
      </c>
      <c r="E10997" s="93" t="inlineStr">
        <is>
          <t>토너</t>
        </is>
      </c>
      <c r="F10997" s="93" t="inlineStr">
        <is>
          <t>카페24</t>
        </is>
      </c>
      <c r="G10997" s="93" t="inlineStr">
        <is>
          <t>250ml</t>
        </is>
      </c>
      <c r="H10997" s="6" t="n">
        <v>17</v>
      </c>
      <c r="I10997" s="6" t="n"/>
      <c r="J10997" s="93" t="n">
        <v>200801</v>
      </c>
      <c r="L10997" s="93" t="n">
        <v>340000</v>
      </c>
      <c r="M10997" s="93" t="n">
        <v>320110</v>
      </c>
      <c r="N10997" s="93" t="n">
        <v>52360</v>
      </c>
      <c r="O10997" s="148" t="n">
        <v>309090.9090909091</v>
      </c>
      <c r="P10997" s="93" t="inlineStr">
        <is>
          <t>카페24토너250ml200801</t>
        </is>
      </c>
    </row>
    <row r="10998" customFormat="1" s="93">
      <c r="B10998" s="127" t="n">
        <v>44149</v>
      </c>
      <c r="C10998" s="93">
        <f>TEXT(B10998,"aaa")</f>
        <v/>
      </c>
      <c r="E10998" s="93" t="inlineStr">
        <is>
          <t>토너</t>
        </is>
      </c>
      <c r="F10998" s="93" t="inlineStr">
        <is>
          <t>카페24</t>
        </is>
      </c>
      <c r="G10998" s="93" t="inlineStr">
        <is>
          <t>250ml 2set</t>
        </is>
      </c>
      <c r="H10998" s="6" t="n">
        <v>15</v>
      </c>
      <c r="I10998" s="6" t="n"/>
      <c r="J10998" s="93" t="n">
        <v>200801</v>
      </c>
      <c r="L10998" s="93" t="n">
        <v>525000</v>
      </c>
      <c r="M10998" s="93" t="n">
        <v>494287.5</v>
      </c>
      <c r="N10998" s="93" t="n">
        <v>92400</v>
      </c>
      <c r="O10998" s="148" t="n">
        <v>477272.7272727272</v>
      </c>
      <c r="P10998" s="93" t="inlineStr">
        <is>
          <t>카페24토너250ml 2set200801</t>
        </is>
      </c>
    </row>
    <row r="10999" customFormat="1" s="93">
      <c r="B10999" s="127" t="n">
        <v>44149</v>
      </c>
      <c r="C10999" s="93">
        <f>TEXT(B10999,"aaa")</f>
        <v/>
      </c>
      <c r="E10999" s="93" t="inlineStr">
        <is>
          <t>토너</t>
        </is>
      </c>
      <c r="F10999" s="93" t="inlineStr">
        <is>
          <t>카페24</t>
        </is>
      </c>
      <c r="G10999" s="93" t="inlineStr">
        <is>
          <t>500ml</t>
        </is>
      </c>
      <c r="H10999" s="6" t="n">
        <v>29</v>
      </c>
      <c r="I10999" s="6" t="n"/>
      <c r="J10999" s="93" t="n">
        <v>200801</v>
      </c>
      <c r="L10999" s="93" t="n">
        <v>957000</v>
      </c>
      <c r="M10999" s="93" t="n">
        <v>901015.5</v>
      </c>
      <c r="N10999" s="93" t="n">
        <v>125570</v>
      </c>
      <c r="O10999" s="148" t="n">
        <v>869999.9999999999</v>
      </c>
      <c r="P10999" s="93" t="inlineStr">
        <is>
          <t>카페24토너500ml200801</t>
        </is>
      </c>
    </row>
    <row r="11000" customFormat="1" s="93">
      <c r="B11000" s="127" t="n">
        <v>44149</v>
      </c>
      <c r="C11000" s="93">
        <f>TEXT(B11000,"aaa")</f>
        <v/>
      </c>
      <c r="E11000" s="93" t="inlineStr">
        <is>
          <t>토너</t>
        </is>
      </c>
      <c r="F11000" s="93" t="inlineStr">
        <is>
          <t>카페24</t>
        </is>
      </c>
      <c r="G11000" s="93" t="inlineStr">
        <is>
          <t>스킨팩 화장솜 60P</t>
        </is>
      </c>
      <c r="H11000" s="6" t="n">
        <v>24</v>
      </c>
      <c r="I11000" s="6" t="n"/>
      <c r="J11000" s="93" t="n">
        <v>200801</v>
      </c>
      <c r="L11000" s="93" t="n">
        <v>72000</v>
      </c>
      <c r="M11000" s="93" t="n">
        <v>67788</v>
      </c>
      <c r="N11000" s="93" t="n">
        <v>26640</v>
      </c>
      <c r="O11000" s="148" t="n">
        <v>65454.54545454545</v>
      </c>
      <c r="P11000" s="93" t="inlineStr">
        <is>
          <t>카페24토너스킨팩 화장솜 60P200801</t>
        </is>
      </c>
    </row>
    <row r="11001" customFormat="1" s="93">
      <c r="B11001" s="127" t="n">
        <v>44149</v>
      </c>
      <c r="C11001" s="93">
        <f>TEXT(B11001,"aaa")</f>
        <v/>
      </c>
      <c r="E11001" s="93" t="inlineStr">
        <is>
          <t>앰플</t>
        </is>
      </c>
      <c r="F11001" s="93" t="inlineStr">
        <is>
          <t>카페24</t>
        </is>
      </c>
      <c r="G11001" s="93" t="inlineStr">
        <is>
          <t>앰플 30ml</t>
        </is>
      </c>
      <c r="H11001" s="6" t="n">
        <v>8</v>
      </c>
      <c r="I11001" s="6" t="n"/>
      <c r="J11001" s="93" t="n">
        <v>200801</v>
      </c>
      <c r="L11001" s="93" t="n">
        <v>224000</v>
      </c>
      <c r="M11001" s="93" t="n">
        <v>210896</v>
      </c>
      <c r="N11001" s="93" t="n">
        <v>27176</v>
      </c>
      <c r="O11001" s="148" t="n">
        <v>203636.3636363636</v>
      </c>
      <c r="P11001" s="93" t="inlineStr">
        <is>
          <t>카페24앰플앰플 30ml200801</t>
        </is>
      </c>
    </row>
    <row r="11002" customFormat="1" s="93">
      <c r="B11002" s="127" t="n">
        <v>44149</v>
      </c>
      <c r="C11002" s="93">
        <f>TEXT(B11002,"aaa")</f>
        <v/>
      </c>
      <c r="E11002" s="93" t="inlineStr">
        <is>
          <t>앰플</t>
        </is>
      </c>
      <c r="F11002" s="93" t="inlineStr">
        <is>
          <t>카페24</t>
        </is>
      </c>
      <c r="G11002" s="93" t="inlineStr">
        <is>
          <t>앰플 30ml  2set</t>
        </is>
      </c>
      <c r="H11002" s="6" t="n">
        <v>3</v>
      </c>
      <c r="I11002" s="6" t="n"/>
      <c r="J11002" s="93" t="n">
        <v>200801</v>
      </c>
      <c r="L11002" s="93" t="n">
        <v>144000</v>
      </c>
      <c r="M11002" s="93" t="n">
        <v>135576</v>
      </c>
      <c r="N11002" s="93" t="n">
        <v>20382</v>
      </c>
      <c r="O11002" s="148" t="n">
        <v>130909.0909090909</v>
      </c>
      <c r="P11002" s="93" t="inlineStr">
        <is>
          <t>카페24앰플앰플 30ml  2set200801</t>
        </is>
      </c>
    </row>
    <row r="11003" customFormat="1" s="93">
      <c r="B11003" s="127" t="n">
        <v>44149</v>
      </c>
      <c r="C11003" s="93">
        <f>TEXT(B11003,"aaa")</f>
        <v/>
      </c>
      <c r="E11003" s="93" t="inlineStr">
        <is>
          <t>수딩크림</t>
        </is>
      </c>
      <c r="F11003" s="93" t="inlineStr">
        <is>
          <t>카페24</t>
        </is>
      </c>
      <c r="G11003" s="93" t="inlineStr">
        <is>
          <t>수딩크림 100ml</t>
        </is>
      </c>
      <c r="H11003" s="6" t="n">
        <v>4</v>
      </c>
      <c r="I11003" s="6" t="n"/>
      <c r="J11003" s="93" t="n">
        <v>200801</v>
      </c>
      <c r="L11003" s="93" t="n">
        <v>152000</v>
      </c>
      <c r="M11003" s="93" t="n">
        <v>143108</v>
      </c>
      <c r="N11003" s="93" t="n">
        <v>12180</v>
      </c>
      <c r="O11003" s="148" t="n">
        <v>138181.8181818182</v>
      </c>
      <c r="P11003" s="93" t="inlineStr">
        <is>
          <t>카페24수딩크림수딩크림 100ml200801</t>
        </is>
      </c>
    </row>
    <row r="11004" customFormat="1" s="93">
      <c r="B11004" s="127" t="n">
        <v>44149</v>
      </c>
      <c r="C11004" s="93">
        <f>TEXT(B11004,"aaa")</f>
        <v/>
      </c>
      <c r="E11004" s="93" t="inlineStr">
        <is>
          <t>클렌징폼</t>
        </is>
      </c>
      <c r="F11004" s="93" t="inlineStr">
        <is>
          <t>카페24</t>
        </is>
      </c>
      <c r="G11004" s="93" t="inlineStr">
        <is>
          <t>클렌징폼 120ml</t>
        </is>
      </c>
      <c r="H11004" s="6" t="n">
        <v>6</v>
      </c>
      <c r="I11004" s="6" t="n"/>
      <c r="J11004" s="93" t="n">
        <v>200801</v>
      </c>
      <c r="L11004" s="93" t="n">
        <v>78000</v>
      </c>
      <c r="M11004" s="93" t="n">
        <v>73437</v>
      </c>
      <c r="N11004" s="93" t="n">
        <v>16500</v>
      </c>
      <c r="O11004" s="148" t="n">
        <v>70909.0909090909</v>
      </c>
      <c r="P11004" s="93" t="inlineStr">
        <is>
          <t>카페24클렌징폼클렌징폼 120ml200801</t>
        </is>
      </c>
    </row>
    <row r="11005" customFormat="1" s="93">
      <c r="B11005" s="127" t="n">
        <v>44149</v>
      </c>
      <c r="C11005" s="93">
        <f>TEXT(B11005,"aaa")</f>
        <v/>
      </c>
      <c r="E11005" s="93" t="inlineStr">
        <is>
          <t>클렌징폼</t>
        </is>
      </c>
      <c r="F11005" s="93" t="inlineStr">
        <is>
          <t>카페24</t>
        </is>
      </c>
      <c r="G11005" s="93" t="inlineStr">
        <is>
          <t>클렌징폼 120ml 2set</t>
        </is>
      </c>
      <c r="H11005" s="6" t="n">
        <v>1</v>
      </c>
      <c r="I11005" s="6" t="n"/>
      <c r="J11005" s="93" t="n">
        <v>200801</v>
      </c>
      <c r="L11005" s="93" t="n">
        <v>24000</v>
      </c>
      <c r="M11005" s="93" t="n">
        <v>22596</v>
      </c>
      <c r="N11005" s="93" t="n">
        <v>2460</v>
      </c>
      <c r="O11005" s="148" t="n">
        <v>21818.18181818182</v>
      </c>
      <c r="P11005" s="93" t="inlineStr">
        <is>
          <t>카페24클렌징폼클렌징폼 120ml 2set200801</t>
        </is>
      </c>
    </row>
    <row r="11006" customFormat="1" s="93">
      <c r="B11006" s="127" t="n">
        <v>44149</v>
      </c>
      <c r="C11006" s="93">
        <f>TEXT(B11006,"aaa")</f>
        <v/>
      </c>
      <c r="E11006" s="93" t="inlineStr">
        <is>
          <t>바디워시</t>
        </is>
      </c>
      <c r="F11006" s="93" t="inlineStr">
        <is>
          <t>카페24</t>
        </is>
      </c>
      <c r="G11006" s="93" t="inlineStr">
        <is>
          <t>바디워시 1개 -30% off</t>
        </is>
      </c>
      <c r="H11006" s="6" t="n">
        <v>2</v>
      </c>
      <c r="I11006" s="6" t="n"/>
      <c r="J11006" s="93" t="n">
        <v>200801</v>
      </c>
      <c r="L11006" s="93" t="n">
        <v>36400</v>
      </c>
      <c r="M11006" s="93" t="n">
        <v>34270.6</v>
      </c>
      <c r="N11006" s="93" t="n">
        <v>8170</v>
      </c>
      <c r="O11006" s="148" t="n">
        <v>33090.90909090909</v>
      </c>
      <c r="P11006" s="93" t="inlineStr">
        <is>
          <t>카페24바디워시바디워시 1개 -30% off200801</t>
        </is>
      </c>
    </row>
    <row r="11007" customFormat="1" s="93">
      <c r="B11007" s="127" t="n">
        <v>44149</v>
      </c>
      <c r="C11007" s="93">
        <f>TEXT(B11007,"aaa")</f>
        <v/>
      </c>
      <c r="E11007" s="93" t="inlineStr">
        <is>
          <t>바디워시</t>
        </is>
      </c>
      <c r="F11007" s="93" t="inlineStr">
        <is>
          <t>카페24</t>
        </is>
      </c>
      <c r="G11007" s="93" t="inlineStr">
        <is>
          <t>바디워시 2개 -35% off (무료배송)</t>
        </is>
      </c>
      <c r="H11007" s="6" t="n">
        <v>1</v>
      </c>
      <c r="I11007" s="6" t="n"/>
      <c r="J11007" s="93" t="n">
        <v>200801</v>
      </c>
      <c r="L11007" s="93" t="n">
        <v>33800</v>
      </c>
      <c r="M11007" s="93" t="n">
        <v>31822.7</v>
      </c>
      <c r="N11007" s="93" t="n">
        <v>8170</v>
      </c>
      <c r="O11007" s="148" t="n">
        <v>30727.27272727272</v>
      </c>
      <c r="P11007" s="93" t="inlineStr">
        <is>
          <t>카페24바디워시바디워시 2개 -35% off (무료배송)200801</t>
        </is>
      </c>
    </row>
    <row r="11008" customFormat="1" s="93">
      <c r="B11008" s="127" t="n">
        <v>44149</v>
      </c>
      <c r="C11008" s="93">
        <f>TEXT(B11008,"aaa")</f>
        <v/>
      </c>
      <c r="E11008" s="93" t="inlineStr">
        <is>
          <t>토너</t>
        </is>
      </c>
      <c r="F11008" s="93" t="inlineStr">
        <is>
          <t>화해</t>
        </is>
      </c>
      <c r="G11008" s="93" t="inlineStr">
        <is>
          <t>250ml</t>
        </is>
      </c>
      <c r="H11008" s="6" t="n">
        <v>6</v>
      </c>
      <c r="I11008" s="6" t="n"/>
      <c r="J11008" s="93" t="n">
        <v>200801</v>
      </c>
      <c r="L11008" s="93" t="n">
        <v>120000</v>
      </c>
      <c r="M11008" s="93" t="n">
        <v>86400</v>
      </c>
      <c r="N11008" s="93" t="n">
        <v>18480</v>
      </c>
      <c r="O11008" s="148" t="n">
        <v>109090.9090909091</v>
      </c>
      <c r="P11008" s="93" t="inlineStr">
        <is>
          <t>화해토너250ml200801</t>
        </is>
      </c>
    </row>
    <row r="11009" customFormat="1" s="93">
      <c r="B11009" s="127" t="n">
        <v>44150</v>
      </c>
      <c r="C11009" s="93">
        <f>TEXT(B11009,"aaa")</f>
        <v/>
      </c>
      <c r="E11009" s="93" t="inlineStr">
        <is>
          <t>토너</t>
        </is>
      </c>
      <c r="F11009" s="93" t="inlineStr">
        <is>
          <t>스타일쉐어</t>
        </is>
      </c>
      <c r="G11009" s="93" t="inlineStr">
        <is>
          <t>250ml</t>
        </is>
      </c>
      <c r="H11009" s="6" t="n">
        <v>2</v>
      </c>
      <c r="I11009" s="6" t="n"/>
      <c r="J11009" s="93" t="n">
        <v>200801</v>
      </c>
      <c r="L11009" s="93" t="n">
        <v>40000</v>
      </c>
      <c r="M11009" s="93" t="n">
        <v>30000</v>
      </c>
      <c r="N11009" s="93" t="n">
        <v>6160</v>
      </c>
      <c r="O11009" s="148" t="n">
        <v>36363.63636363636</v>
      </c>
      <c r="P11009" s="93" t="inlineStr">
        <is>
          <t>스타일쉐어토너250ml200801</t>
        </is>
      </c>
    </row>
    <row r="11010" customFormat="1" s="93">
      <c r="B11010" s="127" t="n">
        <v>44150</v>
      </c>
      <c r="C11010" s="93">
        <f>TEXT(B11010,"aaa")</f>
        <v/>
      </c>
      <c r="E11010" s="93" t="inlineStr">
        <is>
          <t>선크림</t>
        </is>
      </c>
      <c r="F11010" s="93" t="inlineStr">
        <is>
          <t>카페24</t>
        </is>
      </c>
      <c r="G11010" s="93" t="inlineStr">
        <is>
          <t>선크림 50ml</t>
        </is>
      </c>
      <c r="H11010" s="6" t="n">
        <v>1</v>
      </c>
      <c r="I11010" s="6" t="n"/>
      <c r="J11010" s="93" t="n">
        <v>200801</v>
      </c>
      <c r="L11010" s="93" t="n">
        <v>20000</v>
      </c>
      <c r="M11010" s="93" t="n">
        <v>18830</v>
      </c>
      <c r="N11010" s="93" t="n">
        <v>2345</v>
      </c>
      <c r="O11010" s="148" t="n">
        <v>18181.81818181818</v>
      </c>
      <c r="P11010" s="93" t="inlineStr">
        <is>
          <t>카페24선크림선크림 50ml200801</t>
        </is>
      </c>
    </row>
    <row r="11011" customFormat="1" s="93">
      <c r="B11011" s="127" t="n">
        <v>44150</v>
      </c>
      <c r="C11011" s="93">
        <f>TEXT(B11011,"aaa")</f>
        <v/>
      </c>
      <c r="E11011" s="93" t="inlineStr">
        <is>
          <t>클리어 패드</t>
        </is>
      </c>
      <c r="F11011" s="93" t="inlineStr">
        <is>
          <t>카페24</t>
        </is>
      </c>
      <c r="G11011" s="93" t="inlineStr">
        <is>
          <t>어성초 77 클리어 패드 1개-20% off</t>
        </is>
      </c>
      <c r="H11011" s="6" t="n">
        <v>20</v>
      </c>
      <c r="I11011" s="6" t="n"/>
      <c r="J11011" s="93" t="n">
        <v>200801</v>
      </c>
      <c r="L11011" s="93" t="n">
        <v>448000</v>
      </c>
      <c r="M11011" s="93" t="n">
        <v>421792</v>
      </c>
      <c r="N11011" s="93" t="n">
        <v>100240</v>
      </c>
      <c r="O11011" s="148" t="n">
        <v>407272.7272727272</v>
      </c>
      <c r="P11011" s="93" t="inlineStr">
        <is>
          <t>카페24클리어 패드어성초 77 클리어 패드 1개-20% off200801</t>
        </is>
      </c>
    </row>
    <row r="11012" customFormat="1" s="93">
      <c r="B11012" s="127" t="n">
        <v>44150</v>
      </c>
      <c r="C11012" s="93">
        <f>TEXT(B11012,"aaa")</f>
        <v/>
      </c>
      <c r="E11012" s="93" t="inlineStr">
        <is>
          <t>클리어 패드</t>
        </is>
      </c>
      <c r="F11012" s="93" t="inlineStr">
        <is>
          <t>카페24</t>
        </is>
      </c>
      <c r="G11012" s="93" t="inlineStr">
        <is>
          <t>어성초 77 클리어 패드 2개-30% off</t>
        </is>
      </c>
      <c r="H11012" s="6" t="n">
        <v>19</v>
      </c>
      <c r="I11012" s="6" t="n"/>
      <c r="J11012" s="93" t="n">
        <v>200801</v>
      </c>
      <c r="L11012" s="93" t="n">
        <v>744800</v>
      </c>
      <c r="M11012" s="93" t="n">
        <v>701229.2</v>
      </c>
      <c r="N11012" s="93" t="n">
        <v>190456</v>
      </c>
      <c r="O11012" s="148" t="n">
        <v>677090.9090909091</v>
      </c>
      <c r="P11012" s="93" t="inlineStr">
        <is>
          <t>카페24클리어 패드어성초 77 클리어 패드 2개-30% off200801</t>
        </is>
      </c>
    </row>
    <row r="11013" customFormat="1" s="93">
      <c r="B11013" s="127" t="n">
        <v>44150</v>
      </c>
      <c r="C11013" s="93">
        <f>TEXT(B11013,"aaa")</f>
        <v/>
      </c>
      <c r="E11013" s="93" t="inlineStr">
        <is>
          <t>토너+패드 세트</t>
        </is>
      </c>
      <c r="F11013" s="93" t="inlineStr">
        <is>
          <t>카페24</t>
        </is>
      </c>
      <c r="G11013" s="93" t="inlineStr">
        <is>
          <t>좁쌀 진정 세트 토너+클리어 패드-30% off</t>
        </is>
      </c>
      <c r="H11013" s="6" t="n">
        <v>19</v>
      </c>
      <c r="I11013" s="6" t="n"/>
      <c r="J11013" s="93" t="n">
        <v>200801</v>
      </c>
      <c r="L11013" s="93" t="n">
        <v>704900</v>
      </c>
      <c r="M11013" s="93" t="n">
        <v>663663.35</v>
      </c>
      <c r="N11013" s="93" t="n">
        <v>153748</v>
      </c>
      <c r="O11013" s="148" t="n">
        <v>640818.1818181818</v>
      </c>
      <c r="P11013" s="93" t="inlineStr">
        <is>
          <t>카페24토너+패드 세트좁쌀 진정 세트 토너+클리어 패드-30% off200801</t>
        </is>
      </c>
    </row>
    <row r="11014" customFormat="1" s="93">
      <c r="B11014" s="127" t="n">
        <v>44150</v>
      </c>
      <c r="C11014" s="93">
        <f>TEXT(B11014,"aaa")</f>
        <v/>
      </c>
      <c r="E11014" s="93" t="inlineStr">
        <is>
          <t>수분 보충 세트</t>
        </is>
      </c>
      <c r="F11014" s="93" t="inlineStr">
        <is>
          <t>카페24</t>
        </is>
      </c>
      <c r="G11014" s="93" t="inlineStr">
        <is>
          <t>[20/09/28 부터] 어성초 77 토너 250ml + 어성초 70 로션 200ml -30%</t>
        </is>
      </c>
      <c r="H11014" s="6" t="n">
        <v>19</v>
      </c>
      <c r="I11014" s="6" t="n"/>
      <c r="J11014" s="93" t="n">
        <v>200801</v>
      </c>
      <c r="L11014" s="93" t="n">
        <v>704900</v>
      </c>
      <c r="M11014" s="93" t="n">
        <v>663663.35</v>
      </c>
      <c r="N11014" s="93" t="n">
        <v>140942</v>
      </c>
      <c r="O11014" s="148" t="n">
        <v>640818.1818181818</v>
      </c>
      <c r="P11014" s="93" t="inlineStr">
        <is>
          <t>카페24수분 보충 세트[20/09/28 부터] 어성초 77 토너 250ml + 어성초 70 로션 200ml -30%200801</t>
        </is>
      </c>
    </row>
    <row r="11015" customFormat="1" s="93">
      <c r="B11015" s="127" t="n">
        <v>44150</v>
      </c>
      <c r="C11015" s="93">
        <f>TEXT(B11015,"aaa")</f>
        <v/>
      </c>
      <c r="E11015" s="93" t="inlineStr">
        <is>
          <t>로션</t>
        </is>
      </c>
      <c r="F11015" s="93" t="inlineStr">
        <is>
          <t>카페24</t>
        </is>
      </c>
      <c r="G11015" s="93" t="inlineStr">
        <is>
          <t>어성초 70 데일리 릴리프 로션 1개 -20% off</t>
        </is>
      </c>
      <c r="H11015" s="6" t="n">
        <v>5</v>
      </c>
      <c r="I11015" s="6" t="n"/>
      <c r="J11015" s="93" t="n">
        <v>200801</v>
      </c>
      <c r="L11015" s="93" t="n">
        <v>112000</v>
      </c>
      <c r="M11015" s="93" t="n">
        <v>105448</v>
      </c>
      <c r="N11015" s="93" t="n">
        <v>21690</v>
      </c>
      <c r="O11015" s="148" t="n">
        <v>101818.1818181818</v>
      </c>
      <c r="P11015" s="93" t="inlineStr">
        <is>
          <t>카페24로션어성초 70 데일리 릴리프 로션 1개 -20% off200801</t>
        </is>
      </c>
    </row>
    <row r="11016" customFormat="1" s="93">
      <c r="B11016" s="127" t="n">
        <v>44150</v>
      </c>
      <c r="C11016" s="93">
        <f>TEXT(B11016,"aaa")</f>
        <v/>
      </c>
      <c r="E11016" s="93" t="inlineStr">
        <is>
          <t>머드크림마스크</t>
        </is>
      </c>
      <c r="F11016" s="93" t="inlineStr">
        <is>
          <t>카페24</t>
        </is>
      </c>
      <c r="G11016" s="93" t="inlineStr">
        <is>
          <t>머드크림마스크 100ml</t>
        </is>
      </c>
      <c r="H11016" s="6" t="n">
        <v>3</v>
      </c>
      <c r="I11016" s="6" t="n"/>
      <c r="J11016" s="93" t="n">
        <v>200801</v>
      </c>
      <c r="L11016" s="93" t="n">
        <v>60000</v>
      </c>
      <c r="M11016" s="93" t="n">
        <v>56490</v>
      </c>
      <c r="N11016" s="93" t="n">
        <v>4326</v>
      </c>
      <c r="O11016" s="148" t="n">
        <v>54545.45454545454</v>
      </c>
      <c r="P11016" s="93" t="inlineStr">
        <is>
          <t>카페24머드크림마스크머드크림마스크 100ml200801</t>
        </is>
      </c>
    </row>
    <row r="11017" customFormat="1" s="93">
      <c r="B11017" s="127" t="n">
        <v>44150</v>
      </c>
      <c r="C11017" s="93">
        <f>TEXT(B11017,"aaa")</f>
        <v/>
      </c>
      <c r="E11017" s="93" t="inlineStr">
        <is>
          <t>마스크팩</t>
        </is>
      </c>
      <c r="F11017" s="93" t="inlineStr">
        <is>
          <t>카페24</t>
        </is>
      </c>
      <c r="G11017" s="93" t="inlineStr">
        <is>
          <t>마스크팩 1매</t>
        </is>
      </c>
      <c r="H11017" s="6" t="n">
        <v>3</v>
      </c>
      <c r="I11017" s="6" t="n"/>
      <c r="J11017" s="93" t="n">
        <v>200801</v>
      </c>
      <c r="L11017" s="93" t="n">
        <v>12000</v>
      </c>
      <c r="M11017" s="93" t="n">
        <v>11298</v>
      </c>
      <c r="N11017" s="93" t="n">
        <v>1191</v>
      </c>
      <c r="O11017" s="148" t="n">
        <v>10909.09090909091</v>
      </c>
      <c r="P11017" s="93" t="inlineStr">
        <is>
          <t>카페24마스크팩마스크팩 1매200801</t>
        </is>
      </c>
    </row>
    <row r="11018" customFormat="1" s="93">
      <c r="B11018" s="127" t="n">
        <v>44150</v>
      </c>
      <c r="C11018" s="93">
        <f>TEXT(B11018,"aaa")</f>
        <v/>
      </c>
      <c r="E11018" s="93" t="inlineStr">
        <is>
          <t>마스크팩</t>
        </is>
      </c>
      <c r="F11018" s="93" t="inlineStr">
        <is>
          <t>카페24</t>
        </is>
      </c>
      <c r="G11018" s="93" t="inlineStr">
        <is>
          <t>마스크팩 10매</t>
        </is>
      </c>
      <c r="H11018" s="6" t="n">
        <v>9</v>
      </c>
      <c r="I11018" s="6" t="n"/>
      <c r="J11018" s="93" t="n">
        <v>200801</v>
      </c>
      <c r="L11018" s="93" t="n">
        <v>180000</v>
      </c>
      <c r="M11018" s="93" t="n">
        <v>169470</v>
      </c>
      <c r="N11018" s="93" t="n">
        <v>35730</v>
      </c>
      <c r="O11018" s="148" t="n">
        <v>163636.3636363636</v>
      </c>
      <c r="P11018" s="93" t="inlineStr">
        <is>
          <t>카페24마스크팩마스크팩 10매200801</t>
        </is>
      </c>
    </row>
    <row r="11019" customFormat="1" s="93">
      <c r="B11019" s="127" t="n">
        <v>44150</v>
      </c>
      <c r="C11019" s="93">
        <f>TEXT(B11019,"aaa")</f>
        <v/>
      </c>
      <c r="E11019" s="93" t="inlineStr">
        <is>
          <t>토너</t>
        </is>
      </c>
      <c r="F11019" s="93" t="inlineStr">
        <is>
          <t>카페24</t>
        </is>
      </c>
      <c r="G11019" s="93" t="inlineStr">
        <is>
          <t>250ml</t>
        </is>
      </c>
      <c r="H11019" s="6" t="n">
        <v>20</v>
      </c>
      <c r="I11019" s="6" t="n"/>
      <c r="J11019" s="93" t="n">
        <v>200801</v>
      </c>
      <c r="L11019" s="93" t="n">
        <v>400000</v>
      </c>
      <c r="M11019" s="93" t="n">
        <v>376600</v>
      </c>
      <c r="N11019" s="93" t="n">
        <v>61600</v>
      </c>
      <c r="O11019" s="148" t="n">
        <v>363636.3636363636</v>
      </c>
      <c r="P11019" s="93" t="inlineStr">
        <is>
          <t>카페24토너250ml200801</t>
        </is>
      </c>
    </row>
    <row r="11020" customFormat="1" s="93">
      <c r="B11020" s="127" t="n">
        <v>44150</v>
      </c>
      <c r="C11020" s="93">
        <f>TEXT(B11020,"aaa")</f>
        <v/>
      </c>
      <c r="E11020" s="93" t="inlineStr">
        <is>
          <t>토너</t>
        </is>
      </c>
      <c r="F11020" s="93" t="inlineStr">
        <is>
          <t>카페24</t>
        </is>
      </c>
      <c r="G11020" s="93" t="inlineStr">
        <is>
          <t>250ml 2set</t>
        </is>
      </c>
      <c r="H11020" s="6" t="n">
        <v>12</v>
      </c>
      <c r="I11020" s="6" t="n"/>
      <c r="J11020" s="93" t="n">
        <v>200801</v>
      </c>
      <c r="L11020" s="93" t="n">
        <v>420000</v>
      </c>
      <c r="M11020" s="93" t="n">
        <v>395430</v>
      </c>
      <c r="N11020" s="93" t="n">
        <v>73920</v>
      </c>
      <c r="O11020" s="148" t="n">
        <v>381818.1818181818</v>
      </c>
      <c r="P11020" s="93" t="inlineStr">
        <is>
          <t>카페24토너250ml 2set200801</t>
        </is>
      </c>
    </row>
    <row r="11021" customFormat="1" s="93">
      <c r="B11021" s="127" t="n">
        <v>44150</v>
      </c>
      <c r="C11021" s="93">
        <f>TEXT(B11021,"aaa")</f>
        <v/>
      </c>
      <c r="E11021" s="93" t="inlineStr">
        <is>
          <t>토너</t>
        </is>
      </c>
      <c r="F11021" s="93" t="inlineStr">
        <is>
          <t>카페24</t>
        </is>
      </c>
      <c r="G11021" s="93" t="inlineStr">
        <is>
          <t>500ml</t>
        </is>
      </c>
      <c r="H11021" s="6" t="n">
        <v>39</v>
      </c>
      <c r="I11021" s="6" t="n"/>
      <c r="J11021" s="93" t="n">
        <v>200801</v>
      </c>
      <c r="L11021" s="93" t="n">
        <v>1287000</v>
      </c>
      <c r="M11021" s="93" t="n">
        <v>1211710.5</v>
      </c>
      <c r="N11021" s="93" t="n">
        <v>168870</v>
      </c>
      <c r="O11021" s="148" t="n">
        <v>1170000</v>
      </c>
      <c r="P11021" s="93" t="inlineStr">
        <is>
          <t>카페24토너500ml200801</t>
        </is>
      </c>
    </row>
    <row r="11022" customFormat="1" s="93">
      <c r="B11022" s="127" t="n">
        <v>44150</v>
      </c>
      <c r="C11022" s="93">
        <f>TEXT(B11022,"aaa")</f>
        <v/>
      </c>
      <c r="E11022" s="93" t="inlineStr">
        <is>
          <t>토너</t>
        </is>
      </c>
      <c r="F11022" s="93" t="inlineStr">
        <is>
          <t>카페24</t>
        </is>
      </c>
      <c r="G11022" s="93" t="inlineStr">
        <is>
          <t>스킨팩 화장솜 60P</t>
        </is>
      </c>
      <c r="H11022" s="6" t="n">
        <v>24</v>
      </c>
      <c r="I11022" s="6" t="n"/>
      <c r="J11022" s="93" t="n">
        <v>200801</v>
      </c>
      <c r="L11022" s="93" t="n">
        <v>72000</v>
      </c>
      <c r="M11022" s="93" t="n">
        <v>67788</v>
      </c>
      <c r="N11022" s="93" t="n">
        <v>26640</v>
      </c>
      <c r="O11022" s="148" t="n">
        <v>65454.54545454545</v>
      </c>
      <c r="P11022" s="93" t="inlineStr">
        <is>
          <t>카페24토너스킨팩 화장솜 60P200801</t>
        </is>
      </c>
    </row>
    <row r="11023" customFormat="1" s="93">
      <c r="B11023" s="127" t="n">
        <v>44150</v>
      </c>
      <c r="C11023" s="93">
        <f>TEXT(B11023,"aaa")</f>
        <v/>
      </c>
      <c r="E11023" s="93" t="inlineStr">
        <is>
          <t>앰플</t>
        </is>
      </c>
      <c r="F11023" s="93" t="inlineStr">
        <is>
          <t>카페24</t>
        </is>
      </c>
      <c r="G11023" s="93" t="inlineStr">
        <is>
          <t>앰플 30ml</t>
        </is>
      </c>
      <c r="H11023" s="6" t="n">
        <v>13</v>
      </c>
      <c r="I11023" s="6" t="n"/>
      <c r="J11023" s="93" t="n">
        <v>200801</v>
      </c>
      <c r="L11023" s="93" t="n">
        <v>364000</v>
      </c>
      <c r="M11023" s="93" t="n">
        <v>342706</v>
      </c>
      <c r="N11023" s="93" t="n">
        <v>44161</v>
      </c>
      <c r="O11023" s="148" t="n">
        <v>330909.0909090909</v>
      </c>
      <c r="P11023" s="93" t="inlineStr">
        <is>
          <t>카페24앰플앰플 30ml200801</t>
        </is>
      </c>
    </row>
    <row r="11024" customFormat="1" s="93">
      <c r="B11024" s="127" t="n">
        <v>44150</v>
      </c>
      <c r="C11024" s="93">
        <f>TEXT(B11024,"aaa")</f>
        <v/>
      </c>
      <c r="E11024" s="93" t="inlineStr">
        <is>
          <t>앰플</t>
        </is>
      </c>
      <c r="F11024" s="93" t="inlineStr">
        <is>
          <t>카페24</t>
        </is>
      </c>
      <c r="G11024" s="93" t="inlineStr">
        <is>
          <t>앰플 30ml  2set</t>
        </is>
      </c>
      <c r="H11024" s="6" t="n">
        <v>3</v>
      </c>
      <c r="I11024" s="6" t="n"/>
      <c r="J11024" s="93" t="n">
        <v>200801</v>
      </c>
      <c r="L11024" s="93" t="n">
        <v>144000</v>
      </c>
      <c r="M11024" s="93" t="n">
        <v>135576</v>
      </c>
      <c r="N11024" s="93" t="n">
        <v>20382</v>
      </c>
      <c r="O11024" s="148" t="n">
        <v>130909.0909090909</v>
      </c>
      <c r="P11024" s="93" t="inlineStr">
        <is>
          <t>카페24앰플앰플 30ml  2set200801</t>
        </is>
      </c>
    </row>
    <row r="11025" customFormat="1" s="93">
      <c r="B11025" s="127" t="n">
        <v>44150</v>
      </c>
      <c r="C11025" s="93">
        <f>TEXT(B11025,"aaa")</f>
        <v/>
      </c>
      <c r="E11025" s="93" t="inlineStr">
        <is>
          <t>수딩크림</t>
        </is>
      </c>
      <c r="F11025" s="93" t="inlineStr">
        <is>
          <t>카페24</t>
        </is>
      </c>
      <c r="G11025" s="93" t="inlineStr">
        <is>
          <t>수딩크림 100ml</t>
        </is>
      </c>
      <c r="H11025" s="6" t="n">
        <v>8</v>
      </c>
      <c r="I11025" s="6" t="n"/>
      <c r="J11025" s="93" t="n">
        <v>200801</v>
      </c>
      <c r="L11025" s="93" t="n">
        <v>304000</v>
      </c>
      <c r="M11025" s="93" t="n">
        <v>286216</v>
      </c>
      <c r="N11025" s="93" t="n">
        <v>24360</v>
      </c>
      <c r="O11025" s="148" t="n">
        <v>276363.6363636364</v>
      </c>
      <c r="P11025" s="93" t="inlineStr">
        <is>
          <t>카페24수딩크림수딩크림 100ml200801</t>
        </is>
      </c>
    </row>
    <row r="11026" customFormat="1" s="93">
      <c r="B11026" s="127" t="n">
        <v>44150</v>
      </c>
      <c r="C11026" s="93">
        <f>TEXT(B11026,"aaa")</f>
        <v/>
      </c>
      <c r="E11026" s="93" t="inlineStr">
        <is>
          <t>클렌징폼</t>
        </is>
      </c>
      <c r="F11026" s="93" t="inlineStr">
        <is>
          <t>카페24</t>
        </is>
      </c>
      <c r="G11026" s="93" t="inlineStr">
        <is>
          <t>클렌징폼 120ml</t>
        </is>
      </c>
      <c r="H11026" s="6" t="n">
        <v>5</v>
      </c>
      <c r="I11026" s="6" t="n"/>
      <c r="J11026" s="93" t="n">
        <v>200801</v>
      </c>
      <c r="L11026" s="93" t="n">
        <v>65000</v>
      </c>
      <c r="M11026" s="93" t="n">
        <v>61197.5</v>
      </c>
      <c r="N11026" s="93" t="n">
        <v>13750</v>
      </c>
      <c r="O11026" s="148" t="n">
        <v>59090.90909090909</v>
      </c>
      <c r="P11026" s="93" t="inlineStr">
        <is>
          <t>카페24클렌징폼클렌징폼 120ml200801</t>
        </is>
      </c>
    </row>
    <row r="11027" customFormat="1" s="93">
      <c r="B11027" s="127" t="n">
        <v>44150</v>
      </c>
      <c r="C11027" s="93">
        <f>TEXT(B11027,"aaa")</f>
        <v/>
      </c>
      <c r="E11027" s="93" t="inlineStr">
        <is>
          <t>클렌징폼</t>
        </is>
      </c>
      <c r="F11027" s="93" t="inlineStr">
        <is>
          <t>카페24</t>
        </is>
      </c>
      <c r="G11027" s="93" t="inlineStr">
        <is>
          <t>클렌징폼 120ml 2set</t>
        </is>
      </c>
      <c r="H11027" s="6" t="n">
        <v>2</v>
      </c>
      <c r="I11027" s="6" t="n"/>
      <c r="J11027" s="93" t="n">
        <v>200801</v>
      </c>
      <c r="L11027" s="93" t="n">
        <v>48000</v>
      </c>
      <c r="M11027" s="93" t="n">
        <v>45192</v>
      </c>
      <c r="N11027" s="93" t="n">
        <v>4920</v>
      </c>
      <c r="O11027" s="148" t="n">
        <v>43636.36363636363</v>
      </c>
      <c r="P11027" s="93" t="inlineStr">
        <is>
          <t>카페24클렌징폼클렌징폼 120ml 2set200801</t>
        </is>
      </c>
    </row>
    <row r="11028" customFormat="1" s="93">
      <c r="B11028" s="127" t="n">
        <v>44150</v>
      </c>
      <c r="C11028" s="93">
        <f>TEXT(B11028,"aaa")</f>
        <v/>
      </c>
      <c r="E11028" s="93" t="inlineStr">
        <is>
          <t>클렌징폼</t>
        </is>
      </c>
      <c r="F11028" s="93" t="inlineStr">
        <is>
          <t>카페24</t>
        </is>
      </c>
      <c r="G11028" s="93" t="inlineStr">
        <is>
          <t>클렌징폼 120ml 3set</t>
        </is>
      </c>
      <c r="H11028" s="6" t="n">
        <v>6</v>
      </c>
      <c r="I11028" s="6" t="n"/>
      <c r="J11028" s="93" t="n">
        <v>200801</v>
      </c>
      <c r="L11028" s="93" t="n">
        <v>198000</v>
      </c>
      <c r="M11028" s="93" t="n">
        <v>186417</v>
      </c>
      <c r="N11028" s="93" t="n">
        <v>22140</v>
      </c>
      <c r="O11028" s="148" t="n">
        <v>180000</v>
      </c>
      <c r="P11028" s="93" t="inlineStr">
        <is>
          <t>카페24클렌징폼클렌징폼 120ml 3set200801</t>
        </is>
      </c>
    </row>
    <row r="11029" customFormat="1" s="93">
      <c r="B11029" s="127" t="n">
        <v>44150</v>
      </c>
      <c r="C11029" s="93">
        <f>TEXT(B11029,"aaa")</f>
        <v/>
      </c>
      <c r="E11029" s="93" t="inlineStr">
        <is>
          <t>바디워시</t>
        </is>
      </c>
      <c r="F11029" s="93" t="inlineStr">
        <is>
          <t>카페24</t>
        </is>
      </c>
      <c r="G11029" s="93" t="inlineStr">
        <is>
          <t>바디워시 2개 -35% off (무료배송)</t>
        </is>
      </c>
      <c r="H11029" s="6" t="n">
        <v>2</v>
      </c>
      <c r="I11029" s="6" t="n"/>
      <c r="J11029" s="93" t="n">
        <v>200801</v>
      </c>
      <c r="L11029" s="93" t="n">
        <v>67600</v>
      </c>
      <c r="M11029" s="93" t="n">
        <v>63645.4</v>
      </c>
      <c r="N11029" s="93" t="n">
        <v>16340</v>
      </c>
      <c r="O11029" s="148" t="n">
        <v>61454.54545454545</v>
      </c>
      <c r="P11029" s="93" t="inlineStr">
        <is>
          <t>카페24바디워시바디워시 2개 -35% off (무료배송)200801</t>
        </is>
      </c>
    </row>
    <row r="11030" customFormat="1" s="93">
      <c r="B11030" s="127" t="n">
        <v>44150</v>
      </c>
      <c r="C11030" s="93">
        <f>TEXT(B11030,"aaa")</f>
        <v/>
      </c>
      <c r="E11030" s="93" t="inlineStr">
        <is>
          <t>토너</t>
        </is>
      </c>
      <c r="F11030" s="93" t="inlineStr">
        <is>
          <t>화해</t>
        </is>
      </c>
      <c r="G11030" s="93" t="inlineStr">
        <is>
          <t>250ml</t>
        </is>
      </c>
      <c r="H11030" s="6" t="n">
        <v>4</v>
      </c>
      <c r="I11030" s="6" t="n"/>
      <c r="J11030" s="93" t="n">
        <v>200801</v>
      </c>
      <c r="L11030" s="93" t="n">
        <v>80000</v>
      </c>
      <c r="M11030" s="93" t="n">
        <v>57600</v>
      </c>
      <c r="N11030" s="93" t="n">
        <v>12320</v>
      </c>
      <c r="O11030" s="148" t="n">
        <v>72727.27272727272</v>
      </c>
      <c r="P11030" s="93" t="inlineStr">
        <is>
          <t>화해토너250ml200801</t>
        </is>
      </c>
    </row>
    <row r="11031" customFormat="1" s="93">
      <c r="B11031" s="127" t="n">
        <v>44150</v>
      </c>
      <c r="C11031" s="93">
        <f>TEXT(B11031,"aaa")</f>
        <v/>
      </c>
      <c r="E11031" s="93" t="inlineStr">
        <is>
          <t>토너</t>
        </is>
      </c>
      <c r="F11031" s="93" t="inlineStr">
        <is>
          <t>랄라블라</t>
        </is>
      </c>
      <c r="G11031" s="93" t="inlineStr">
        <is>
          <t>250ml</t>
        </is>
      </c>
      <c r="H11031" s="6" t="n">
        <v>623</v>
      </c>
      <c r="I11031" s="6" t="n"/>
      <c r="J11031" s="93" t="n">
        <v>200801</v>
      </c>
      <c r="L11031" s="93" t="n">
        <v>5649364</v>
      </c>
      <c r="M11031" s="93" t="n">
        <v>5649364</v>
      </c>
      <c r="N11031" s="93" t="n">
        <v>1918840</v>
      </c>
      <c r="O11031" s="148" t="n">
        <v>5135785.454545454</v>
      </c>
      <c r="P11031" s="93" t="inlineStr">
        <is>
          <t>랄라블라토너250ml200801</t>
        </is>
      </c>
    </row>
    <row r="11032" customFormat="1" s="93">
      <c r="B11032" s="127" t="n">
        <v>44150</v>
      </c>
      <c r="C11032" s="93">
        <f>TEXT(B11032,"aaa")</f>
        <v/>
      </c>
      <c r="E11032" s="93" t="inlineStr">
        <is>
          <t>토너</t>
        </is>
      </c>
      <c r="F11032" s="93" t="inlineStr">
        <is>
          <t>랄라블라</t>
        </is>
      </c>
      <c r="G11032" s="93" t="inlineStr">
        <is>
          <t>500ml</t>
        </is>
      </c>
      <c r="H11032" s="6" t="n">
        <v>11</v>
      </c>
      <c r="I11032" s="6" t="n"/>
      <c r="J11032" s="93" t="n">
        <v>200801</v>
      </c>
      <c r="L11032" s="93" t="n">
        <v>173998</v>
      </c>
      <c r="M11032" s="93" t="n">
        <v>173998</v>
      </c>
      <c r="N11032" s="93" t="n">
        <v>47630</v>
      </c>
      <c r="O11032" s="148" t="n">
        <v>158180</v>
      </c>
      <c r="P11032" s="93" t="inlineStr">
        <is>
          <t>랄라블라토너500ml200801</t>
        </is>
      </c>
    </row>
    <row r="11033" customFormat="1" s="93">
      <c r="B11033" s="127" t="n">
        <v>44150</v>
      </c>
      <c r="C11033" s="93">
        <f>TEXT(B11033,"aaa")</f>
        <v/>
      </c>
      <c r="E11033" s="93" t="inlineStr">
        <is>
          <t>마스크팩</t>
        </is>
      </c>
      <c r="F11033" s="93" t="inlineStr">
        <is>
          <t>랄라블라</t>
        </is>
      </c>
      <c r="G11033" s="93" t="inlineStr">
        <is>
          <t>마스크팩 1매</t>
        </is>
      </c>
      <c r="H11033" s="6" t="n">
        <v>353</v>
      </c>
      <c r="I11033" s="6" t="n"/>
      <c r="J11033" s="93" t="n">
        <v>200801</v>
      </c>
      <c r="L11033" s="93" t="n">
        <v>378769</v>
      </c>
      <c r="M11033" s="93" t="n">
        <v>378769</v>
      </c>
      <c r="N11033" s="93" t="n">
        <v>140141</v>
      </c>
      <c r="O11033" s="148" t="n">
        <v>344335.4545454545</v>
      </c>
      <c r="P11033" s="93" t="inlineStr">
        <is>
          <t>랄라블라마스크팩마스크팩 1매200801</t>
        </is>
      </c>
    </row>
    <row r="11034" customFormat="1" s="93">
      <c r="B11034" s="127" t="n">
        <v>44150</v>
      </c>
      <c r="C11034" s="93">
        <f>TEXT(B11034,"aaa")</f>
        <v/>
      </c>
      <c r="E11034" s="93" t="inlineStr">
        <is>
          <t>수딩크림 증정기획</t>
        </is>
      </c>
      <c r="F11034" s="93" t="inlineStr">
        <is>
          <t>랄라블라</t>
        </is>
      </c>
      <c r="G11034" s="93" t="inlineStr">
        <is>
          <t>수딩크림 증정기획</t>
        </is>
      </c>
      <c r="H11034" s="6" t="n">
        <v>17</v>
      </c>
      <c r="I11034" s="6" t="n"/>
      <c r="J11034" s="93" t="n">
        <v>200801</v>
      </c>
      <c r="L11034" s="93" t="n">
        <v>291227</v>
      </c>
      <c r="M11034" s="93" t="n">
        <v>291227</v>
      </c>
      <c r="N11034" s="93" t="n">
        <v>69615</v>
      </c>
      <c r="O11034" s="148" t="n">
        <v>264751.8181818182</v>
      </c>
      <c r="P11034" s="93" t="inlineStr">
        <is>
          <t>랄라블라수딩크림 증정기획수딩크림 증정기획200801</t>
        </is>
      </c>
    </row>
    <row r="11035" customFormat="1" s="93">
      <c r="B11035" s="127" t="n">
        <v>44150</v>
      </c>
      <c r="C11035" s="93">
        <f>TEXT(B11035,"aaa")</f>
        <v/>
      </c>
      <c r="E11035" s="93" t="inlineStr">
        <is>
          <t>수딩크림</t>
        </is>
      </c>
      <c r="F11035" s="93" t="inlineStr">
        <is>
          <t>랄라블라</t>
        </is>
      </c>
      <c r="G11035" s="93" t="inlineStr">
        <is>
          <t>수딩크림 100ml</t>
        </is>
      </c>
      <c r="H11035" s="6" t="n">
        <v>39</v>
      </c>
      <c r="I11035" s="6" t="n"/>
      <c r="J11035" s="93" t="n">
        <v>200801</v>
      </c>
      <c r="L11035" s="93" t="n">
        <v>767949</v>
      </c>
      <c r="M11035" s="93" t="n">
        <v>767949</v>
      </c>
      <c r="N11035" s="93" t="n">
        <v>118755</v>
      </c>
      <c r="O11035" s="148" t="n">
        <v>698135.4545454545</v>
      </c>
      <c r="P11035" s="93" t="inlineStr">
        <is>
          <t>랄라블라수딩크림수딩크림 100ml200801</t>
        </is>
      </c>
    </row>
    <row r="11036" customFormat="1" s="93">
      <c r="B11036" s="127" t="n">
        <v>44150</v>
      </c>
      <c r="C11036" s="93">
        <f>TEXT(B11036,"aaa")</f>
        <v/>
      </c>
      <c r="E11036" s="93" t="inlineStr">
        <is>
          <t>앰플 기획세트</t>
        </is>
      </c>
      <c r="F11036" s="93" t="inlineStr">
        <is>
          <t>랄라블라</t>
        </is>
      </c>
      <c r="G11036" s="93" t="inlineStr">
        <is>
          <t>앰플 기획세트</t>
        </is>
      </c>
      <c r="H11036" s="6" t="n">
        <v>47</v>
      </c>
      <c r="I11036" s="6" t="n"/>
      <c r="J11036" s="93" t="n">
        <v>200801</v>
      </c>
      <c r="L11036" s="93" t="n">
        <v>699219</v>
      </c>
      <c r="M11036" s="93" t="n">
        <v>699219</v>
      </c>
      <c r="N11036" s="93" t="n">
        <v>152280</v>
      </c>
      <c r="O11036" s="148" t="n">
        <v>635653.6363636364</v>
      </c>
      <c r="P11036" s="93" t="inlineStr">
        <is>
          <t>랄라블라앰플 기획세트앰플 기획세트200801</t>
        </is>
      </c>
    </row>
    <row r="11037" customFormat="1" s="93">
      <c r="B11037" s="127" t="n">
        <v>44150</v>
      </c>
      <c r="C11037" s="93">
        <f>TEXT(B11037,"aaa")</f>
        <v/>
      </c>
      <c r="E11037" s="93" t="inlineStr">
        <is>
          <t>클렌징폼 기획세트</t>
        </is>
      </c>
      <c r="F11037" s="93" t="inlineStr">
        <is>
          <t>랄라블라</t>
        </is>
      </c>
      <c r="G11037" s="93" t="inlineStr">
        <is>
          <t>클렌징폼 기획세트</t>
        </is>
      </c>
      <c r="H11037" s="6" t="n">
        <v>2</v>
      </c>
      <c r="I11037" s="6" t="n"/>
      <c r="J11037" s="93" t="n">
        <v>200801</v>
      </c>
      <c r="L11037" s="93" t="n">
        <v>13928</v>
      </c>
      <c r="M11037" s="93" t="n">
        <v>13928</v>
      </c>
      <c r="N11037" s="93" t="n">
        <v>6696</v>
      </c>
      <c r="O11037" s="148" t="n">
        <v>12661.81818181818</v>
      </c>
      <c r="P11037" s="93" t="inlineStr">
        <is>
          <t>랄라블라클렌징폼 기획세트클렌징폼 기획세트200801</t>
        </is>
      </c>
    </row>
    <row r="11038" customFormat="1" s="93">
      <c r="B11038" s="127" t="n">
        <v>44150</v>
      </c>
      <c r="C11038" s="93">
        <f>TEXT(B11038,"aaa")</f>
        <v/>
      </c>
      <c r="E11038" s="93" t="inlineStr">
        <is>
          <t>클렌징폼</t>
        </is>
      </c>
      <c r="F11038" s="93" t="inlineStr">
        <is>
          <t>랄라블라</t>
        </is>
      </c>
      <c r="G11038" s="93" t="inlineStr">
        <is>
          <t>클렌징폼 120ml</t>
        </is>
      </c>
      <c r="H11038" s="6" t="n">
        <v>45</v>
      </c>
      <c r="I11038" s="6" t="n"/>
      <c r="J11038" s="93" t="n">
        <v>200801</v>
      </c>
      <c r="L11038" s="93" t="n">
        <v>305595</v>
      </c>
      <c r="M11038" s="93" t="n">
        <v>305595</v>
      </c>
      <c r="N11038" s="93" t="n">
        <v>123750</v>
      </c>
      <c r="O11038" s="148" t="n">
        <v>277813.6363636364</v>
      </c>
      <c r="P11038" s="93" t="inlineStr">
        <is>
          <t>랄라블라클렌징폼클렌징폼 120ml200801</t>
        </is>
      </c>
    </row>
    <row r="11039" customFormat="1" s="93">
      <c r="B11039" s="127" t="n">
        <v>44150</v>
      </c>
      <c r="C11039" s="93">
        <f>TEXT(B11039,"aaa")</f>
        <v/>
      </c>
      <c r="E11039" s="93" t="inlineStr">
        <is>
          <t>선크림</t>
        </is>
      </c>
      <c r="F11039" s="93" t="inlineStr">
        <is>
          <t>랄라블라</t>
        </is>
      </c>
      <c r="G11039" s="93" t="inlineStr">
        <is>
          <t>선크림 50ml</t>
        </is>
      </c>
      <c r="H11039" s="6" t="n">
        <v>18</v>
      </c>
      <c r="I11039" s="6" t="n"/>
      <c r="J11039" s="93" t="n">
        <v>200801</v>
      </c>
      <c r="L11039" s="93" t="n">
        <v>180000</v>
      </c>
      <c r="M11039" s="93" t="n">
        <v>180000</v>
      </c>
      <c r="N11039" s="93" t="n">
        <v>42210</v>
      </c>
      <c r="O11039" s="148" t="n">
        <v>163636.3636363636</v>
      </c>
      <c r="P11039" s="93" t="inlineStr">
        <is>
          <t>랄라블라선크림선크림 50ml200801</t>
        </is>
      </c>
    </row>
    <row r="11040" customFormat="1" s="93">
      <c r="B11040" s="127" t="n">
        <v>44150</v>
      </c>
      <c r="C11040" s="93">
        <f>TEXT(B11040,"aaa")</f>
        <v/>
      </c>
      <c r="E11040" s="93" t="inlineStr">
        <is>
          <t>마스크팩</t>
        </is>
      </c>
      <c r="F11040" s="93" t="inlineStr">
        <is>
          <t>랄라블라</t>
        </is>
      </c>
      <c r="G11040" s="93" t="inlineStr">
        <is>
          <t>마스크 5+1 기획세트</t>
        </is>
      </c>
      <c r="H11040" s="6" t="n">
        <v>453</v>
      </c>
      <c r="I11040" s="6" t="n"/>
      <c r="J11040" s="93" t="n">
        <v>200801</v>
      </c>
      <c r="L11040" s="93" t="n">
        <v>2535441</v>
      </c>
      <c r="M11040" s="93" t="n">
        <v>2535441</v>
      </c>
      <c r="N11040" s="93" t="n">
        <v>1204980</v>
      </c>
      <c r="O11040" s="148" t="n">
        <v>2304946.363636363</v>
      </c>
      <c r="P11040" s="93" t="inlineStr">
        <is>
          <t>랄라블라마스크팩마스크 5+1 기획세트200801</t>
        </is>
      </c>
    </row>
    <row r="11041" customFormat="1" s="93">
      <c r="B11041" s="127" t="n">
        <v>44150</v>
      </c>
      <c r="C11041" s="93">
        <f>TEXT(B11041,"aaa")</f>
        <v/>
      </c>
      <c r="E11041" s="93" t="inlineStr">
        <is>
          <t>바디워시</t>
        </is>
      </c>
      <c r="F11041" s="93" t="inlineStr">
        <is>
          <t>랄라블라</t>
        </is>
      </c>
      <c r="G11041" s="93" t="inlineStr">
        <is>
          <t>아누아 어성초 아크네 바디워시 500ml</t>
        </is>
      </c>
      <c r="H11041" s="6" t="n">
        <v>10</v>
      </c>
      <c r="I11041" s="6" t="n"/>
      <c r="J11041" s="93" t="n">
        <v>200801</v>
      </c>
      <c r="L11041" s="93" t="n">
        <v>97500</v>
      </c>
      <c r="M11041" s="93" t="n">
        <v>97500</v>
      </c>
      <c r="N11041" s="93" t="n">
        <v>40850</v>
      </c>
      <c r="O11041" s="148" t="n">
        <v>88636.36363636363</v>
      </c>
      <c r="P11041" s="93" t="inlineStr">
        <is>
          <t>랄라블라바디워시아누아 어성초 아크네 바디워시 500ml200801</t>
        </is>
      </c>
    </row>
    <row r="11042" customFormat="1" s="93">
      <c r="B11042" s="127" t="n">
        <v>44150</v>
      </c>
      <c r="C11042" s="93">
        <f>TEXT(B11042,"aaa")</f>
        <v/>
      </c>
      <c r="E11042" s="93" t="inlineStr">
        <is>
          <t>클리어 패드</t>
        </is>
      </c>
      <c r="F11042" s="93" t="inlineStr">
        <is>
          <t>랄라블라</t>
        </is>
      </c>
      <c r="G11042" s="93" t="inlineStr">
        <is>
          <t>아누아 어성초77 클리어 패드</t>
        </is>
      </c>
      <c r="H11042" s="6" t="n">
        <v>78</v>
      </c>
      <c r="I11042" s="6" t="n"/>
      <c r="J11042" s="93" t="n">
        <v>200801</v>
      </c>
      <c r="L11042" s="93" t="n">
        <v>873600</v>
      </c>
      <c r="M11042" s="93" t="n">
        <v>873600</v>
      </c>
      <c r="N11042" s="93" t="n">
        <v>390936</v>
      </c>
      <c r="O11042" s="148" t="n">
        <v>794181.8181818181</v>
      </c>
      <c r="P11042" s="93" t="inlineStr">
        <is>
          <t>랄라블라클리어 패드아누아 어성초77 클리어 패드200801</t>
        </is>
      </c>
    </row>
    <row r="11043" customFormat="1" s="93">
      <c r="B11043" s="127" t="n">
        <v>44150</v>
      </c>
      <c r="C11043" s="93">
        <f>TEXT(B11043,"aaa")</f>
        <v/>
      </c>
      <c r="E11043" s="93" t="inlineStr">
        <is>
          <t>로션</t>
        </is>
      </c>
      <c r="F11043" s="93" t="inlineStr">
        <is>
          <t>랄라블라</t>
        </is>
      </c>
      <c r="G11043" s="93" t="inlineStr">
        <is>
          <t>아누아 어성초70 로션 200ml</t>
        </is>
      </c>
      <c r="H11043" s="6" t="n">
        <v>81</v>
      </c>
      <c r="I11043" s="6" t="n"/>
      <c r="J11043" s="93" t="n">
        <v>200801</v>
      </c>
      <c r="L11043" s="93" t="n">
        <v>907200</v>
      </c>
      <c r="M11043" s="93" t="n">
        <v>907200</v>
      </c>
      <c r="N11043" s="93" t="n">
        <v>351378</v>
      </c>
      <c r="O11043" s="148" t="n">
        <v>824727.2727272727</v>
      </c>
      <c r="P11043" s="93" t="inlineStr">
        <is>
          <t>랄라블라로션아누아 어성초70 로션 200ml200801</t>
        </is>
      </c>
    </row>
    <row r="11044" customFormat="1" s="93">
      <c r="B11044" s="127" t="n">
        <v>44150</v>
      </c>
      <c r="C11044" s="93">
        <f>TEXT(B11044,"aaa")</f>
        <v/>
      </c>
      <c r="E11044" s="93" t="inlineStr">
        <is>
          <t>앰플</t>
        </is>
      </c>
      <c r="F11044" s="93" t="inlineStr">
        <is>
          <t>랄라블라</t>
        </is>
      </c>
      <c r="G11044" s="93" t="inlineStr">
        <is>
          <t>앰플 30ml</t>
        </is>
      </c>
      <c r="H11044" s="6" t="n">
        <v>43</v>
      </c>
      <c r="I11044" s="6" t="n"/>
      <c r="J11044" s="93" t="n">
        <v>200801</v>
      </c>
      <c r="L11044" s="93" t="n">
        <v>627800</v>
      </c>
      <c r="M11044" s="93" t="n">
        <v>627800</v>
      </c>
      <c r="N11044" s="93" t="n">
        <v>146071</v>
      </c>
      <c r="O11044" s="148" t="n">
        <v>570727.2727272727</v>
      </c>
      <c r="P11044" s="93" t="inlineStr">
        <is>
          <t>랄라블라앰플앰플 30ml200801</t>
        </is>
      </c>
    </row>
    <row r="11045" customFormat="1" s="93">
      <c r="B11045" s="127" t="n">
        <v>44150</v>
      </c>
      <c r="C11045" s="93">
        <f>TEXT(B11045,"aaa")</f>
        <v/>
      </c>
      <c r="E11045" s="93" t="inlineStr">
        <is>
          <t>크림마스크</t>
        </is>
      </c>
      <c r="F11045" s="93" t="inlineStr">
        <is>
          <t>랄라블라</t>
        </is>
      </c>
      <c r="G11045" s="93" t="inlineStr">
        <is>
          <t>아누아 어성초 크림 마스크</t>
        </is>
      </c>
      <c r="H11045" s="6" t="n">
        <v>265</v>
      </c>
      <c r="I11045" s="6" t="n"/>
      <c r="J11045" s="93" t="n">
        <v>200801</v>
      </c>
      <c r="L11045" s="93" t="n">
        <v>284345</v>
      </c>
      <c r="M11045" s="93" t="n">
        <v>284345</v>
      </c>
      <c r="N11045" s="93" t="n">
        <v>82150</v>
      </c>
      <c r="O11045" s="148" t="n">
        <v>258495.4545454545</v>
      </c>
      <c r="P11045" s="93" t="inlineStr">
        <is>
          <t>랄라블라크림마스크아누아 어성초 크림 마스크200801</t>
        </is>
      </c>
    </row>
    <row r="11046" customFormat="1" s="93">
      <c r="B11046" s="127" t="n">
        <v>44151</v>
      </c>
      <c r="C11046" s="93">
        <f>TEXT(B11046,"aaa")</f>
        <v/>
      </c>
      <c r="E11046" s="93" t="inlineStr">
        <is>
          <t>토너</t>
        </is>
      </c>
      <c r="F11046" s="93" t="inlineStr">
        <is>
          <t>W컨셉</t>
        </is>
      </c>
      <c r="G11046" s="93" t="inlineStr">
        <is>
          <t>250ml</t>
        </is>
      </c>
      <c r="H11046" s="6" t="n">
        <v>1</v>
      </c>
      <c r="I11046" s="6" t="n"/>
      <c r="J11046" s="93" t="n">
        <v>200801</v>
      </c>
      <c r="L11046" s="93" t="n">
        <v>20000</v>
      </c>
      <c r="M11046" s="93" t="n">
        <v>14400</v>
      </c>
      <c r="N11046" s="93" t="n">
        <v>3080</v>
      </c>
      <c r="O11046" s="148" t="n">
        <v>18181.81818181818</v>
      </c>
      <c r="P11046" s="93" t="inlineStr">
        <is>
          <t>W컨셉토너250ml200801</t>
        </is>
      </c>
    </row>
    <row r="11047" customFormat="1" s="93">
      <c r="B11047" s="127" t="n">
        <v>44151</v>
      </c>
      <c r="C11047" s="93">
        <f>TEXT(B11047,"aaa")</f>
        <v/>
      </c>
      <c r="E11047" s="93" t="inlineStr">
        <is>
          <t>토너</t>
        </is>
      </c>
      <c r="F11047" s="93" t="inlineStr">
        <is>
          <t>W컨셉</t>
        </is>
      </c>
      <c r="G11047" s="93" t="inlineStr">
        <is>
          <t>250ml 2set</t>
        </is>
      </c>
      <c r="H11047" s="6" t="n">
        <v>23</v>
      </c>
      <c r="I11047" s="6" t="n"/>
      <c r="J11047" s="93" t="n">
        <v>200801</v>
      </c>
      <c r="L11047" s="93" t="n">
        <v>805000</v>
      </c>
      <c r="M11047" s="93" t="n">
        <v>579600</v>
      </c>
      <c r="N11047" s="93" t="n">
        <v>141680</v>
      </c>
      <c r="O11047" s="148" t="n">
        <v>731818.1818181818</v>
      </c>
      <c r="P11047" s="93" t="inlineStr">
        <is>
          <t>W컨셉토너250ml 2set200801</t>
        </is>
      </c>
    </row>
    <row r="11048" customFormat="1" s="93">
      <c r="B11048" s="127" t="n">
        <v>44151</v>
      </c>
      <c r="C11048" s="93">
        <f>TEXT(B11048,"aaa")</f>
        <v/>
      </c>
      <c r="E11048" s="93" t="inlineStr">
        <is>
          <t>토너</t>
        </is>
      </c>
      <c r="F11048" s="93" t="inlineStr">
        <is>
          <t>스타일쉐어</t>
        </is>
      </c>
      <c r="G11048" s="93" t="inlineStr">
        <is>
          <t>250ml</t>
        </is>
      </c>
      <c r="H11048" s="6" t="n">
        <v>4</v>
      </c>
      <c r="I11048" s="6" t="n"/>
      <c r="J11048" s="93" t="n">
        <v>200801</v>
      </c>
      <c r="L11048" s="93" t="n">
        <v>80000</v>
      </c>
      <c r="M11048" s="93" t="n">
        <v>60000</v>
      </c>
      <c r="N11048" s="93" t="n">
        <v>12320</v>
      </c>
      <c r="O11048" s="148" t="n">
        <v>72727.27272727272</v>
      </c>
      <c r="P11048" s="93" t="inlineStr">
        <is>
          <t>스타일쉐어토너250ml200801</t>
        </is>
      </c>
    </row>
    <row r="11049" customFormat="1" s="93">
      <c r="B11049" s="127" t="n">
        <v>44151</v>
      </c>
      <c r="C11049" s="93">
        <f>TEXT(B11049,"aaa")</f>
        <v/>
      </c>
      <c r="E11049" s="93" t="inlineStr">
        <is>
          <t>선크림</t>
        </is>
      </c>
      <c r="F11049" s="93" t="inlineStr">
        <is>
          <t>카페24</t>
        </is>
      </c>
      <c r="G11049" s="93" t="inlineStr">
        <is>
          <t>선크림 50ml</t>
        </is>
      </c>
      <c r="H11049" s="6" t="n">
        <v>2</v>
      </c>
      <c r="I11049" s="6" t="n"/>
      <c r="J11049" s="93" t="n">
        <v>200801</v>
      </c>
      <c r="L11049" s="93" t="n">
        <v>40000</v>
      </c>
      <c r="M11049" s="93" t="n">
        <v>37660</v>
      </c>
      <c r="N11049" s="93" t="n">
        <v>4690</v>
      </c>
      <c r="O11049" s="148" t="n">
        <v>36363.63636363636</v>
      </c>
      <c r="P11049" s="93" t="inlineStr">
        <is>
          <t>카페24선크림선크림 50ml200801</t>
        </is>
      </c>
    </row>
    <row r="11050" customFormat="1" s="93">
      <c r="B11050" s="127" t="n">
        <v>44151</v>
      </c>
      <c r="C11050" s="93">
        <f>TEXT(B11050,"aaa")</f>
        <v/>
      </c>
      <c r="E11050" s="93" t="inlineStr">
        <is>
          <t>선크림</t>
        </is>
      </c>
      <c r="F11050" s="93" t="inlineStr">
        <is>
          <t>카페24</t>
        </is>
      </c>
      <c r="G11050" s="93" t="inlineStr">
        <is>
          <t>선크림 50ml  2set</t>
        </is>
      </c>
      <c r="H11050" s="6" t="n">
        <v>1</v>
      </c>
      <c r="I11050" s="6" t="n"/>
      <c r="J11050" s="93" t="n">
        <v>200801</v>
      </c>
      <c r="L11050" s="93" t="n">
        <v>35000</v>
      </c>
      <c r="M11050" s="93" t="n">
        <v>32952.5</v>
      </c>
      <c r="N11050" s="93" t="n">
        <v>4690</v>
      </c>
      <c r="O11050" s="148" t="n">
        <v>31818.18181818182</v>
      </c>
      <c r="P11050" s="93" t="inlineStr">
        <is>
          <t>카페24선크림선크림 50ml  2set200801</t>
        </is>
      </c>
    </row>
    <row r="11051" customFormat="1" s="93">
      <c r="B11051" s="127" t="n">
        <v>44151</v>
      </c>
      <c r="C11051" s="93">
        <f>TEXT(B11051,"aaa")</f>
        <v/>
      </c>
      <c r="E11051" s="93" t="inlineStr">
        <is>
          <t>카밍크림</t>
        </is>
      </c>
      <c r="F11051" s="93" t="inlineStr">
        <is>
          <t>카페24</t>
        </is>
      </c>
      <c r="G11051" s="93" t="inlineStr">
        <is>
          <t>[플친 단독 (11/16-11/20)] 크림(필수)=어성초 70 인텐스 카밍 크림 1개-20% off</t>
        </is>
      </c>
      <c r="H11051" s="6" t="n">
        <v>19</v>
      </c>
      <c r="I11051" s="6" t="n"/>
      <c r="J11051" s="93" t="n">
        <v>200801</v>
      </c>
      <c r="L11051" s="93" t="n">
        <v>532000</v>
      </c>
      <c r="M11051" s="93" t="n">
        <v>500878</v>
      </c>
      <c r="N11051" s="93" t="n">
        <v>73758</v>
      </c>
      <c r="O11051" s="148" t="n">
        <v>483636.3636363636</v>
      </c>
      <c r="P11051" s="93" t="inlineStr">
        <is>
          <t>카페24카밍크림[플친 단독 (11/16-11/20)] 크림(필수)=어성초 70 인텐스 카밍 크림 1개-20% off200801</t>
        </is>
      </c>
    </row>
    <row r="11052" customFormat="1" s="93">
      <c r="B11052" s="127" t="n">
        <v>44151</v>
      </c>
      <c r="C11052" s="93">
        <f>TEXT(B11052,"aaa")</f>
        <v/>
      </c>
      <c r="E11052" s="93" t="inlineStr">
        <is>
          <t>카밍크림</t>
        </is>
      </c>
      <c r="F11052" s="93" t="inlineStr">
        <is>
          <t>카페24</t>
        </is>
      </c>
      <c r="G11052" s="93" t="inlineStr">
        <is>
          <t>[플친 단독 (11/16-11/20)] 크림(필수)=어성초 70 인텐스 카밍 크림 2개-30% off (무료배송)</t>
        </is>
      </c>
      <c r="H11052" s="6" t="n">
        <v>2</v>
      </c>
      <c r="I11052" s="6" t="n"/>
      <c r="J11052" s="93" t="n">
        <v>200801</v>
      </c>
      <c r="L11052" s="93" t="n">
        <v>98000</v>
      </c>
      <c r="M11052" s="93" t="n">
        <v>92267</v>
      </c>
      <c r="N11052" s="93" t="n">
        <v>15528</v>
      </c>
      <c r="O11052" s="148" t="n">
        <v>89090.90909090909</v>
      </c>
      <c r="P11052" s="93" t="inlineStr">
        <is>
          <t>카페24카밍크림[플친 단독 (11/16-11/20)] 크림(필수)=어성초 70 인텐스 카밍 크림 2개-30% off (무료배송)200801</t>
        </is>
      </c>
    </row>
    <row r="11053" customFormat="1" s="93">
      <c r="B11053" s="127" t="n">
        <v>44151</v>
      </c>
      <c r="C11053" s="93">
        <f>TEXT(B11053,"aaa")</f>
        <v/>
      </c>
      <c r="E11053" s="93" t="inlineStr">
        <is>
          <t>크림마스크</t>
        </is>
      </c>
      <c r="F11053" s="93" t="inlineStr">
        <is>
          <t>카페24</t>
        </is>
      </c>
      <c r="G11053" s="93" t="inlineStr">
        <is>
          <t>[플친 단독 (11/16-11/20)] 크림마스크팩(선택)=크림마스크팩 1장-50% off</t>
        </is>
      </c>
      <c r="H11053" s="6" t="n">
        <v>13</v>
      </c>
      <c r="I11053" s="6" t="n"/>
      <c r="J11053" s="93" t="n">
        <v>200801</v>
      </c>
      <c r="L11053" s="93" t="n">
        <v>26000</v>
      </c>
      <c r="M11053" s="93" t="n">
        <v>24479</v>
      </c>
      <c r="N11053" s="93" t="n">
        <v>4030</v>
      </c>
      <c r="O11053" s="148" t="n">
        <v>23636.36363636364</v>
      </c>
      <c r="P11053" s="93" t="inlineStr">
        <is>
          <t>카페24크림마스크[플친 단독 (11/16-11/20)] 크림마스크팩(선택)=크림마스크팩 1장-50% off200801</t>
        </is>
      </c>
    </row>
    <row r="11054" customFormat="1" s="93">
      <c r="B11054" s="127" t="n">
        <v>44151</v>
      </c>
      <c r="C11054" s="93">
        <f>TEXT(B11054,"aaa")</f>
        <v/>
      </c>
      <c r="E11054" s="93" t="inlineStr">
        <is>
          <t>어성초진정패키지</t>
        </is>
      </c>
      <c r="F11054" s="93" t="inlineStr">
        <is>
          <t>카페24</t>
        </is>
      </c>
      <c r="G11054" s="93" t="inlineStr">
        <is>
          <t>어성초 진정패키지세트</t>
        </is>
      </c>
      <c r="H11054" s="6" t="n">
        <v>2</v>
      </c>
      <c r="I11054" s="6" t="n"/>
      <c r="J11054" s="93" t="n">
        <v>200801</v>
      </c>
      <c r="L11054" s="93" t="n">
        <v>198000</v>
      </c>
      <c r="M11054" s="93" t="n">
        <v>186417</v>
      </c>
      <c r="N11054" s="93" t="n">
        <v>30274</v>
      </c>
      <c r="O11054" s="148" t="n">
        <v>180000</v>
      </c>
      <c r="P11054" s="93" t="inlineStr">
        <is>
          <t>카페24어성초진정패키지어성초 진정패키지세트200801</t>
        </is>
      </c>
    </row>
    <row r="11055" customFormat="1" s="93">
      <c r="B11055" s="127" t="n">
        <v>44151</v>
      </c>
      <c r="C11055" s="93">
        <f>TEXT(B11055,"aaa")</f>
        <v/>
      </c>
      <c r="E11055" s="93" t="inlineStr">
        <is>
          <t>클리어 패드</t>
        </is>
      </c>
      <c r="F11055" s="93" t="inlineStr">
        <is>
          <t>카페24</t>
        </is>
      </c>
      <c r="G11055" s="93" t="inlineStr">
        <is>
          <t>어성초 77 클리어 패드 1개-20% off</t>
        </is>
      </c>
      <c r="H11055" s="6" t="n">
        <v>41</v>
      </c>
      <c r="I11055" s="6" t="n"/>
      <c r="J11055" s="93" t="n">
        <v>200801</v>
      </c>
      <c r="L11055" s="93" t="n">
        <v>918400</v>
      </c>
      <c r="M11055" s="93" t="n">
        <v>864673.6</v>
      </c>
      <c r="N11055" s="93" t="n">
        <v>205492</v>
      </c>
      <c r="O11055" s="148" t="n">
        <v>834909.0909090908</v>
      </c>
      <c r="P11055" s="93" t="inlineStr">
        <is>
          <t>카페24클리어 패드어성초 77 클리어 패드 1개-20% off200801</t>
        </is>
      </c>
    </row>
    <row r="11056" customFormat="1" s="93">
      <c r="B11056" s="127" t="n">
        <v>44151</v>
      </c>
      <c r="C11056" s="93">
        <f>TEXT(B11056,"aaa")</f>
        <v/>
      </c>
      <c r="E11056" s="93" t="inlineStr">
        <is>
          <t>클리어 패드</t>
        </is>
      </c>
      <c r="F11056" s="93" t="inlineStr">
        <is>
          <t>카페24</t>
        </is>
      </c>
      <c r="G11056" s="93" t="inlineStr">
        <is>
          <t>어성초 77 클리어 패드 2개-30% off</t>
        </is>
      </c>
      <c r="H11056" s="6" t="n">
        <v>37</v>
      </c>
      <c r="I11056" s="6" t="n"/>
      <c r="J11056" s="93" t="n">
        <v>200801</v>
      </c>
      <c r="L11056" s="93" t="n">
        <v>1450400</v>
      </c>
      <c r="M11056" s="93" t="n">
        <v>1365551.6</v>
      </c>
      <c r="N11056" s="93" t="n">
        <v>370888</v>
      </c>
      <c r="O11056" s="148" t="n">
        <v>1318545.454545454</v>
      </c>
      <c r="P11056" s="93" t="inlineStr">
        <is>
          <t>카페24클리어 패드어성초 77 클리어 패드 2개-30% off200801</t>
        </is>
      </c>
    </row>
    <row r="11057" customFormat="1" s="93">
      <c r="B11057" s="127" t="n">
        <v>44151</v>
      </c>
      <c r="C11057" s="93">
        <f>TEXT(B11057,"aaa")</f>
        <v/>
      </c>
      <c r="E11057" s="93" t="inlineStr">
        <is>
          <t>토너+패드 세트</t>
        </is>
      </c>
      <c r="F11057" s="93" t="inlineStr">
        <is>
          <t>카페24</t>
        </is>
      </c>
      <c r="G11057" s="93" t="inlineStr">
        <is>
          <t>좁쌀 진정 세트 토너+클리어 패드-30% off</t>
        </is>
      </c>
      <c r="H11057" s="6" t="n">
        <v>18</v>
      </c>
      <c r="I11057" s="6" t="n"/>
      <c r="J11057" s="93" t="n">
        <v>200801</v>
      </c>
      <c r="L11057" s="93" t="n">
        <v>667800</v>
      </c>
      <c r="M11057" s="93" t="n">
        <v>628733.7</v>
      </c>
      <c r="N11057" s="93" t="n">
        <v>145656</v>
      </c>
      <c r="O11057" s="148" t="n">
        <v>607090.9090909091</v>
      </c>
      <c r="P11057" s="93" t="inlineStr">
        <is>
          <t>카페24토너+패드 세트좁쌀 진정 세트 토너+클리어 패드-30% off200801</t>
        </is>
      </c>
    </row>
    <row r="11058" customFormat="1" s="93">
      <c r="B11058" s="127" t="n">
        <v>44151</v>
      </c>
      <c r="C11058" s="93">
        <f>TEXT(B11058,"aaa")</f>
        <v/>
      </c>
      <c r="E11058" s="93" t="inlineStr">
        <is>
          <t>수분 보충 세트</t>
        </is>
      </c>
      <c r="F11058" s="93" t="inlineStr">
        <is>
          <t>카페24</t>
        </is>
      </c>
      <c r="G11058" s="93" t="inlineStr">
        <is>
          <t>[20/09/28 부터] 어성초 77 토너 250ml + 어성초 70 로션 200ml -30%</t>
        </is>
      </c>
      <c r="H11058" s="6" t="n">
        <v>33</v>
      </c>
      <c r="I11058" s="6" t="n"/>
      <c r="J11058" s="93" t="n">
        <v>200801</v>
      </c>
      <c r="L11058" s="93" t="n">
        <v>1224300</v>
      </c>
      <c r="M11058" s="93" t="n">
        <v>1152678.45</v>
      </c>
      <c r="N11058" s="93" t="n">
        <v>244794</v>
      </c>
      <c r="O11058" s="148" t="n">
        <v>1113000</v>
      </c>
      <c r="P11058" s="93" t="inlineStr">
        <is>
          <t>카페24수분 보충 세트[20/09/28 부터] 어성초 77 토너 250ml + 어성초 70 로션 200ml -30%200801</t>
        </is>
      </c>
    </row>
    <row r="11059" customFormat="1" s="93">
      <c r="B11059" s="127" t="n">
        <v>44151</v>
      </c>
      <c r="C11059" s="93">
        <f>TEXT(B11059,"aaa")</f>
        <v/>
      </c>
      <c r="E11059" s="93" t="inlineStr">
        <is>
          <t>로션</t>
        </is>
      </c>
      <c r="F11059" s="93" t="inlineStr">
        <is>
          <t>카페24</t>
        </is>
      </c>
      <c r="G11059" s="93" t="inlineStr">
        <is>
          <t>어성초 70 데일리 릴리프 로션 1개 -20% off</t>
        </is>
      </c>
      <c r="H11059" s="6" t="n">
        <v>12</v>
      </c>
      <c r="I11059" s="6" t="n"/>
      <c r="J11059" s="93" t="n">
        <v>200801</v>
      </c>
      <c r="L11059" s="93" t="n">
        <v>268800</v>
      </c>
      <c r="M11059" s="93" t="n">
        <v>253075.2</v>
      </c>
      <c r="N11059" s="93" t="n">
        <v>52056</v>
      </c>
      <c r="O11059" s="148" t="n">
        <v>244363.6363636364</v>
      </c>
      <c r="P11059" s="93" t="inlineStr">
        <is>
          <t>카페24로션어성초 70 데일리 릴리프 로션 1개 -20% off200801</t>
        </is>
      </c>
    </row>
    <row r="11060" customFormat="1" s="93">
      <c r="B11060" s="127" t="n">
        <v>44151</v>
      </c>
      <c r="C11060" s="93">
        <f>TEXT(B11060,"aaa")</f>
        <v/>
      </c>
      <c r="E11060" s="93" t="inlineStr">
        <is>
          <t>로션</t>
        </is>
      </c>
      <c r="F11060" s="93" t="inlineStr">
        <is>
          <t>카페24</t>
        </is>
      </c>
      <c r="G11060" s="93" t="inlineStr">
        <is>
          <t>어성초 70 데일리 릴리프 로션 2개 -30% off</t>
        </is>
      </c>
      <c r="H11060" s="6" t="n">
        <v>1</v>
      </c>
      <c r="I11060" s="6" t="n"/>
      <c r="J11060" s="93" t="n">
        <v>200801</v>
      </c>
      <c r="L11060" s="93" t="n">
        <v>39200</v>
      </c>
      <c r="M11060" s="93" t="n">
        <v>36906.8</v>
      </c>
      <c r="N11060" s="93" t="n">
        <v>8676</v>
      </c>
      <c r="O11060" s="148" t="n">
        <v>35636.36363636363</v>
      </c>
      <c r="P11060" s="93" t="inlineStr">
        <is>
          <t>카페24로션어성초 70 데일리 릴리프 로션 2개 -30% off200801</t>
        </is>
      </c>
    </row>
    <row r="11061" customFormat="1" s="93">
      <c r="B11061" s="127" t="n">
        <v>44151</v>
      </c>
      <c r="C11061" s="93">
        <f>TEXT(B11061,"aaa")</f>
        <v/>
      </c>
      <c r="E11061" s="93" t="inlineStr">
        <is>
          <t>머드크림마스크</t>
        </is>
      </c>
      <c r="F11061" s="93" t="inlineStr">
        <is>
          <t>카페24</t>
        </is>
      </c>
      <c r="G11061" s="93" t="inlineStr">
        <is>
          <t>머드크림마스크 100ml</t>
        </is>
      </c>
      <c r="H11061" s="6" t="n">
        <v>1</v>
      </c>
      <c r="I11061" s="6" t="n"/>
      <c r="J11061" s="93" t="n">
        <v>200801</v>
      </c>
      <c r="L11061" s="93" t="n">
        <v>20000</v>
      </c>
      <c r="M11061" s="93" t="n">
        <v>18830</v>
      </c>
      <c r="N11061" s="93" t="n">
        <v>1442</v>
      </c>
      <c r="O11061" s="148" t="n">
        <v>18181.81818181818</v>
      </c>
      <c r="P11061" s="93" t="inlineStr">
        <is>
          <t>카페24머드크림마스크머드크림마스크 100ml200801</t>
        </is>
      </c>
    </row>
    <row r="11062" customFormat="1" s="93">
      <c r="B11062" s="127" t="n">
        <v>44151</v>
      </c>
      <c r="C11062" s="93">
        <f>TEXT(B11062,"aaa")</f>
        <v/>
      </c>
      <c r="E11062" s="93" t="inlineStr">
        <is>
          <t>마스크팩</t>
        </is>
      </c>
      <c r="F11062" s="93" t="inlineStr">
        <is>
          <t>카페24</t>
        </is>
      </c>
      <c r="G11062" s="93" t="inlineStr">
        <is>
          <t>마스크팩 1매</t>
        </is>
      </c>
      <c r="H11062" s="6" t="n">
        <v>6</v>
      </c>
      <c r="I11062" s="6" t="n"/>
      <c r="J11062" s="93" t="n">
        <v>200801</v>
      </c>
      <c r="L11062" s="93" t="n">
        <v>24000</v>
      </c>
      <c r="M11062" s="93" t="n">
        <v>22596</v>
      </c>
      <c r="N11062" s="93" t="n">
        <v>2382</v>
      </c>
      <c r="O11062" s="148" t="n">
        <v>21818.18181818182</v>
      </c>
      <c r="P11062" s="93" t="inlineStr">
        <is>
          <t>카페24마스크팩마스크팩 1매200801</t>
        </is>
      </c>
    </row>
    <row r="11063" customFormat="1" s="93">
      <c r="B11063" s="127" t="n">
        <v>44151</v>
      </c>
      <c r="C11063" s="93">
        <f>TEXT(B11063,"aaa")</f>
        <v/>
      </c>
      <c r="E11063" s="93" t="inlineStr">
        <is>
          <t>마스크팩</t>
        </is>
      </c>
      <c r="F11063" s="93" t="inlineStr">
        <is>
          <t>카페24</t>
        </is>
      </c>
      <c r="G11063" s="93" t="inlineStr">
        <is>
          <t>마스크팩 10매</t>
        </is>
      </c>
      <c r="H11063" s="6" t="n">
        <v>9</v>
      </c>
      <c r="I11063" s="6" t="n"/>
      <c r="J11063" s="93" t="n">
        <v>200801</v>
      </c>
      <c r="L11063" s="93" t="n">
        <v>180000</v>
      </c>
      <c r="M11063" s="93" t="n">
        <v>169470</v>
      </c>
      <c r="N11063" s="93" t="n">
        <v>35730</v>
      </c>
      <c r="O11063" s="148" t="n">
        <v>163636.3636363636</v>
      </c>
      <c r="P11063" s="93" t="inlineStr">
        <is>
          <t>카페24마스크팩마스크팩 10매200801</t>
        </is>
      </c>
    </row>
    <row r="11064" customFormat="1" s="93">
      <c r="B11064" s="127" t="n">
        <v>44151</v>
      </c>
      <c r="C11064" s="93">
        <f>TEXT(B11064,"aaa")</f>
        <v/>
      </c>
      <c r="E11064" s="93" t="inlineStr">
        <is>
          <t>토너</t>
        </is>
      </c>
      <c r="F11064" s="93" t="inlineStr">
        <is>
          <t>카페24</t>
        </is>
      </c>
      <c r="G11064" s="93" t="inlineStr">
        <is>
          <t>250ml</t>
        </is>
      </c>
      <c r="H11064" s="6" t="n">
        <v>37</v>
      </c>
      <c r="I11064" s="6" t="n"/>
      <c r="J11064" s="93" t="n">
        <v>200801</v>
      </c>
      <c r="L11064" s="93" t="n">
        <v>740000</v>
      </c>
      <c r="M11064" s="93" t="n">
        <v>696710</v>
      </c>
      <c r="N11064" s="93" t="n">
        <v>113960</v>
      </c>
      <c r="O11064" s="148" t="n">
        <v>672727.2727272727</v>
      </c>
      <c r="P11064" s="93" t="inlineStr">
        <is>
          <t>카페24토너250ml200801</t>
        </is>
      </c>
    </row>
    <row r="11065" customFormat="1" s="93">
      <c r="B11065" s="127" t="n">
        <v>44151</v>
      </c>
      <c r="C11065" s="93">
        <f>TEXT(B11065,"aaa")</f>
        <v/>
      </c>
      <c r="E11065" s="93" t="inlineStr">
        <is>
          <t>토너</t>
        </is>
      </c>
      <c r="F11065" s="93" t="inlineStr">
        <is>
          <t>카페24</t>
        </is>
      </c>
      <c r="G11065" s="93" t="inlineStr">
        <is>
          <t>250ml 2set</t>
        </is>
      </c>
      <c r="H11065" s="6" t="n">
        <v>21</v>
      </c>
      <c r="I11065" s="6" t="n"/>
      <c r="J11065" s="93" t="n">
        <v>200801</v>
      </c>
      <c r="L11065" s="93" t="n">
        <v>735000</v>
      </c>
      <c r="M11065" s="93" t="n">
        <v>692002.5</v>
      </c>
      <c r="N11065" s="93" t="n">
        <v>129360</v>
      </c>
      <c r="O11065" s="148" t="n">
        <v>668181.8181818181</v>
      </c>
      <c r="P11065" s="93" t="inlineStr">
        <is>
          <t>카페24토너250ml 2set200801</t>
        </is>
      </c>
    </row>
    <row r="11066" customFormat="1" s="93">
      <c r="B11066" s="127" t="n">
        <v>44151</v>
      </c>
      <c r="C11066" s="93">
        <f>TEXT(B11066,"aaa")</f>
        <v/>
      </c>
      <c r="E11066" s="93" t="inlineStr">
        <is>
          <t>토너</t>
        </is>
      </c>
      <c r="F11066" s="93" t="inlineStr">
        <is>
          <t>카페24</t>
        </is>
      </c>
      <c r="G11066" s="93" t="inlineStr">
        <is>
          <t>500ml</t>
        </is>
      </c>
      <c r="H11066" s="6" t="n">
        <v>46</v>
      </c>
      <c r="I11066" s="6" t="n"/>
      <c r="J11066" s="93" t="n">
        <v>200801</v>
      </c>
      <c r="L11066" s="93" t="n">
        <v>1518000</v>
      </c>
      <c r="M11066" s="93" t="n">
        <v>1429197</v>
      </c>
      <c r="N11066" s="93" t="n">
        <v>199180</v>
      </c>
      <c r="O11066" s="148" t="n">
        <v>1380000</v>
      </c>
      <c r="P11066" s="93" t="inlineStr">
        <is>
          <t>카페24토너500ml200801</t>
        </is>
      </c>
    </row>
    <row r="11067" customFormat="1" s="93">
      <c r="B11067" s="127" t="n">
        <v>44151</v>
      </c>
      <c r="C11067" s="93">
        <f>TEXT(B11067,"aaa")</f>
        <v/>
      </c>
      <c r="E11067" s="93" t="inlineStr">
        <is>
          <t>토너</t>
        </is>
      </c>
      <c r="F11067" s="93" t="inlineStr">
        <is>
          <t>카페24</t>
        </is>
      </c>
      <c r="G11067" s="93" t="inlineStr">
        <is>
          <t>스킨팩 화장솜 60P</t>
        </is>
      </c>
      <c r="H11067" s="6" t="n">
        <v>34</v>
      </c>
      <c r="I11067" s="6" t="n"/>
      <c r="J11067" s="93" t="n">
        <v>200801</v>
      </c>
      <c r="L11067" s="93" t="n">
        <v>102000</v>
      </c>
      <c r="M11067" s="93" t="n">
        <v>96033</v>
      </c>
      <c r="N11067" s="93" t="n">
        <v>37740</v>
      </c>
      <c r="O11067" s="148" t="n">
        <v>92727.27272727272</v>
      </c>
      <c r="P11067" s="93" t="inlineStr">
        <is>
          <t>카페24토너스킨팩 화장솜 60P200801</t>
        </is>
      </c>
    </row>
    <row r="11068" customFormat="1" s="93">
      <c r="B11068" s="127" t="n">
        <v>44151</v>
      </c>
      <c r="C11068" s="93">
        <f>TEXT(B11068,"aaa")</f>
        <v/>
      </c>
      <c r="E11068" s="93" t="inlineStr">
        <is>
          <t>앰플</t>
        </is>
      </c>
      <c r="F11068" s="93" t="inlineStr">
        <is>
          <t>카페24</t>
        </is>
      </c>
      <c r="G11068" s="93" t="inlineStr">
        <is>
          <t>앰플 30ml</t>
        </is>
      </c>
      <c r="H11068" s="6" t="n">
        <v>22</v>
      </c>
      <c r="I11068" s="6" t="n"/>
      <c r="J11068" s="93" t="n">
        <v>200801</v>
      </c>
      <c r="L11068" s="93" t="n">
        <v>616000</v>
      </c>
      <c r="M11068" s="93" t="n">
        <v>579964</v>
      </c>
      <c r="N11068" s="93" t="n">
        <v>74734</v>
      </c>
      <c r="O11068" s="148" t="n">
        <v>560000</v>
      </c>
      <c r="P11068" s="93" t="inlineStr">
        <is>
          <t>카페24앰플앰플 30ml200801</t>
        </is>
      </c>
    </row>
    <row r="11069" customFormat="1" s="93">
      <c r="B11069" s="127" t="n">
        <v>44151</v>
      </c>
      <c r="C11069" s="93">
        <f>TEXT(B11069,"aaa")</f>
        <v/>
      </c>
      <c r="E11069" s="93" t="inlineStr">
        <is>
          <t>앰플</t>
        </is>
      </c>
      <c r="F11069" s="93" t="inlineStr">
        <is>
          <t>카페24</t>
        </is>
      </c>
      <c r="G11069" s="93" t="inlineStr">
        <is>
          <t>앰플 30ml  2set</t>
        </is>
      </c>
      <c r="H11069" s="6" t="n">
        <v>8</v>
      </c>
      <c r="I11069" s="6" t="n"/>
      <c r="J11069" s="93" t="n">
        <v>200801</v>
      </c>
      <c r="L11069" s="93" t="n">
        <v>384000</v>
      </c>
      <c r="M11069" s="93" t="n">
        <v>361536</v>
      </c>
      <c r="N11069" s="93" t="n">
        <v>54352</v>
      </c>
      <c r="O11069" s="148" t="n">
        <v>349090.9090909091</v>
      </c>
      <c r="P11069" s="93" t="inlineStr">
        <is>
          <t>카페24앰플앰플 30ml  2set200801</t>
        </is>
      </c>
    </row>
    <row r="11070" customFormat="1" s="93">
      <c r="B11070" s="127" t="n">
        <v>44151</v>
      </c>
      <c r="C11070" s="93">
        <f>TEXT(B11070,"aaa")</f>
        <v/>
      </c>
      <c r="E11070" s="93" t="inlineStr">
        <is>
          <t>수딩크림</t>
        </is>
      </c>
      <c r="F11070" s="93" t="inlineStr">
        <is>
          <t>카페24</t>
        </is>
      </c>
      <c r="G11070" s="93" t="inlineStr">
        <is>
          <t>수딩크림 100ml</t>
        </is>
      </c>
      <c r="H11070" s="6" t="n">
        <v>10</v>
      </c>
      <c r="I11070" s="6" t="n"/>
      <c r="J11070" s="93" t="n">
        <v>200801</v>
      </c>
      <c r="L11070" s="93" t="n">
        <v>380000</v>
      </c>
      <c r="M11070" s="93" t="n">
        <v>357770</v>
      </c>
      <c r="N11070" s="93" t="n">
        <v>30450</v>
      </c>
      <c r="O11070" s="148" t="n">
        <v>345454.5454545454</v>
      </c>
      <c r="P11070" s="93" t="inlineStr">
        <is>
          <t>카페24수딩크림수딩크림 100ml200801</t>
        </is>
      </c>
    </row>
    <row r="11071" customFormat="1" s="93">
      <c r="B11071" s="127" t="n">
        <v>44151</v>
      </c>
      <c r="C11071" s="93">
        <f>TEXT(B11071,"aaa")</f>
        <v/>
      </c>
      <c r="E11071" s="93" t="inlineStr">
        <is>
          <t>클렌징폼</t>
        </is>
      </c>
      <c r="F11071" s="93" t="inlineStr">
        <is>
          <t>카페24</t>
        </is>
      </c>
      <c r="G11071" s="93" t="inlineStr">
        <is>
          <t>클렌징폼 120ml</t>
        </is>
      </c>
      <c r="H11071" s="6" t="n">
        <v>9</v>
      </c>
      <c r="I11071" s="6" t="n"/>
      <c r="J11071" s="93" t="n">
        <v>200801</v>
      </c>
      <c r="L11071" s="93" t="n">
        <v>117000</v>
      </c>
      <c r="M11071" s="93" t="n">
        <v>110155.5</v>
      </c>
      <c r="N11071" s="93" t="n">
        <v>24750</v>
      </c>
      <c r="O11071" s="148" t="n">
        <v>106363.6363636364</v>
      </c>
      <c r="P11071" s="93" t="inlineStr">
        <is>
          <t>카페24클렌징폼클렌징폼 120ml200801</t>
        </is>
      </c>
    </row>
    <row r="11072" customFormat="1" s="93">
      <c r="B11072" s="127" t="n">
        <v>44151</v>
      </c>
      <c r="C11072" s="93">
        <f>TEXT(B11072,"aaa")</f>
        <v/>
      </c>
      <c r="E11072" s="93" t="inlineStr">
        <is>
          <t>클렌징폼</t>
        </is>
      </c>
      <c r="F11072" s="93" t="inlineStr">
        <is>
          <t>카페24</t>
        </is>
      </c>
      <c r="G11072" s="93" t="inlineStr">
        <is>
          <t>클렌징폼 120ml 2set</t>
        </is>
      </c>
      <c r="H11072" s="6" t="n">
        <v>5</v>
      </c>
      <c r="I11072" s="6" t="n"/>
      <c r="J11072" s="93" t="n">
        <v>200801</v>
      </c>
      <c r="L11072" s="93" t="n">
        <v>120000</v>
      </c>
      <c r="M11072" s="93" t="n">
        <v>112980</v>
      </c>
      <c r="N11072" s="93" t="n">
        <v>12300</v>
      </c>
      <c r="O11072" s="148" t="n">
        <v>109090.9090909091</v>
      </c>
      <c r="P11072" s="93" t="inlineStr">
        <is>
          <t>카페24클렌징폼클렌징폼 120ml 2set200801</t>
        </is>
      </c>
    </row>
    <row r="11073" customFormat="1" s="93">
      <c r="B11073" s="127" t="n">
        <v>44151</v>
      </c>
      <c r="C11073" s="93">
        <f>TEXT(B11073,"aaa")</f>
        <v/>
      </c>
      <c r="E11073" s="93" t="inlineStr">
        <is>
          <t>클렌징폼</t>
        </is>
      </c>
      <c r="F11073" s="93" t="inlineStr">
        <is>
          <t>카페24</t>
        </is>
      </c>
      <c r="G11073" s="93" t="inlineStr">
        <is>
          <t>클렌징폼 120ml 3set</t>
        </is>
      </c>
      <c r="H11073" s="6" t="n">
        <v>2</v>
      </c>
      <c r="I11073" s="6" t="n"/>
      <c r="J11073" s="93" t="n">
        <v>200801</v>
      </c>
      <c r="L11073" s="93" t="n">
        <v>66000</v>
      </c>
      <c r="M11073" s="93" t="n">
        <v>62139</v>
      </c>
      <c r="N11073" s="93" t="n">
        <v>7380</v>
      </c>
      <c r="O11073" s="148" t="n">
        <v>59999.99999999999</v>
      </c>
      <c r="P11073" s="93" t="inlineStr">
        <is>
          <t>카페24클렌징폼클렌징폼 120ml 3set200801</t>
        </is>
      </c>
    </row>
    <row r="11074" customFormat="1" s="93">
      <c r="B11074" s="127" t="n">
        <v>44151</v>
      </c>
      <c r="C11074" s="93">
        <f>TEXT(B11074,"aaa")</f>
        <v/>
      </c>
      <c r="E11074" s="93" t="inlineStr">
        <is>
          <t>바디워시</t>
        </is>
      </c>
      <c r="F11074" s="93" t="inlineStr">
        <is>
          <t>카페24</t>
        </is>
      </c>
      <c r="G11074" s="93" t="inlineStr">
        <is>
          <t>바디워시 1개 -30% off</t>
        </is>
      </c>
      <c r="H11074" s="6" t="n">
        <v>3</v>
      </c>
      <c r="I11074" s="6" t="n"/>
      <c r="J11074" s="93" t="n">
        <v>200801</v>
      </c>
      <c r="L11074" s="93" t="n">
        <v>54600</v>
      </c>
      <c r="M11074" s="93" t="n">
        <v>51405.9</v>
      </c>
      <c r="N11074" s="93" t="n">
        <v>12255</v>
      </c>
      <c r="O11074" s="148" t="n">
        <v>49636.36363636363</v>
      </c>
      <c r="P11074" s="93" t="inlineStr">
        <is>
          <t>카페24바디워시바디워시 1개 -30% off200801</t>
        </is>
      </c>
    </row>
    <row r="11075" customFormat="1" s="93">
      <c r="B11075" s="127" t="n">
        <v>44151</v>
      </c>
      <c r="C11075" s="93">
        <f>TEXT(B11075,"aaa")</f>
        <v/>
      </c>
      <c r="E11075" s="93" t="inlineStr">
        <is>
          <t>바디워시</t>
        </is>
      </c>
      <c r="F11075" s="93" t="inlineStr">
        <is>
          <t>카페24</t>
        </is>
      </c>
      <c r="G11075" s="93" t="inlineStr">
        <is>
          <t>바디워시 2개 -35% off (무료배송)</t>
        </is>
      </c>
      <c r="H11075" s="6" t="n">
        <v>1</v>
      </c>
      <c r="I11075" s="6" t="n"/>
      <c r="J11075" s="93" t="n">
        <v>200801</v>
      </c>
      <c r="L11075" s="93" t="n">
        <v>33800</v>
      </c>
      <c r="M11075" s="93" t="n">
        <v>31822.7</v>
      </c>
      <c r="N11075" s="93" t="n">
        <v>8170</v>
      </c>
      <c r="O11075" s="148" t="n">
        <v>30727.27272727272</v>
      </c>
      <c r="P11075" s="93" t="inlineStr">
        <is>
          <t>카페24바디워시바디워시 2개 -35% off (무료배송)200801</t>
        </is>
      </c>
    </row>
    <row r="11076" customFormat="1" s="93">
      <c r="B11076" s="127" t="n">
        <v>44151</v>
      </c>
      <c r="C11076" s="93">
        <f>TEXT(B11076,"aaa")</f>
        <v/>
      </c>
      <c r="E11076" s="93" t="inlineStr">
        <is>
          <t>토너</t>
        </is>
      </c>
      <c r="F11076" s="93" t="inlineStr">
        <is>
          <t>굿닥</t>
        </is>
      </c>
      <c r="G11076" s="93" t="inlineStr">
        <is>
          <t>250ml</t>
        </is>
      </c>
      <c r="H11076" s="6" t="n">
        <v>1</v>
      </c>
      <c r="I11076" s="6" t="n"/>
      <c r="J11076" s="93" t="n">
        <v>200801</v>
      </c>
      <c r="L11076" s="93" t="n">
        <v>25000</v>
      </c>
      <c r="M11076" s="93" t="n">
        <v>17500</v>
      </c>
      <c r="N11076" s="93" t="n">
        <v>3080</v>
      </c>
      <c r="O11076" s="148" t="n">
        <v>22727.27272727272</v>
      </c>
      <c r="P11076" s="93" t="inlineStr">
        <is>
          <t>굿닥토너250ml200801</t>
        </is>
      </c>
    </row>
    <row r="11077" customFormat="1" s="93">
      <c r="B11077" s="127" t="n">
        <v>44151</v>
      </c>
      <c r="C11077" s="93">
        <f>TEXT(B11077,"aaa")</f>
        <v/>
      </c>
      <c r="E11077" s="93" t="inlineStr">
        <is>
          <t>클렌징폼</t>
        </is>
      </c>
      <c r="F11077" s="93" t="inlineStr">
        <is>
          <t>굿닥</t>
        </is>
      </c>
      <c r="G11077" s="93" t="inlineStr">
        <is>
          <t>클렌징폼 120ml</t>
        </is>
      </c>
      <c r="H11077" s="6" t="n">
        <v>1</v>
      </c>
      <c r="I11077" s="6" t="n"/>
      <c r="J11077" s="93" t="n">
        <v>200801</v>
      </c>
      <c r="L11077" s="93" t="n">
        <v>16000</v>
      </c>
      <c r="M11077" s="93" t="n">
        <v>11200</v>
      </c>
      <c r="N11077" s="93" t="n">
        <v>2750</v>
      </c>
      <c r="O11077" s="148" t="n">
        <v>14545.45454545454</v>
      </c>
      <c r="P11077" s="93" t="inlineStr">
        <is>
          <t>굿닥클렌징폼클렌징폼 120ml200801</t>
        </is>
      </c>
    </row>
    <row r="11078" customFormat="1" s="93">
      <c r="B11078" s="127" t="n">
        <v>44151</v>
      </c>
      <c r="C11078" s="93">
        <f>TEXT(B11078,"aaa")</f>
        <v/>
      </c>
      <c r="E11078" s="93" t="inlineStr">
        <is>
          <t>토너</t>
        </is>
      </c>
      <c r="F11078" s="93" t="inlineStr">
        <is>
          <t>화해</t>
        </is>
      </c>
      <c r="G11078" s="93" t="inlineStr">
        <is>
          <t>250ml</t>
        </is>
      </c>
      <c r="H11078" s="6" t="n">
        <v>1</v>
      </c>
      <c r="I11078" s="6" t="n"/>
      <c r="J11078" s="93" t="n">
        <v>200801</v>
      </c>
      <c r="L11078" s="93" t="n">
        <v>20000</v>
      </c>
      <c r="M11078" s="93" t="n">
        <v>14400</v>
      </c>
      <c r="N11078" s="93" t="n">
        <v>3080</v>
      </c>
      <c r="O11078" s="148" t="n">
        <v>18181.81818181818</v>
      </c>
      <c r="P11078" s="93" t="inlineStr">
        <is>
          <t>화해토너250ml200801</t>
        </is>
      </c>
    </row>
    <row r="11079" customFormat="1" s="93">
      <c r="B11079" s="127" t="n">
        <v>44151</v>
      </c>
      <c r="C11079" s="93">
        <f>TEXT(B11079,"aaa")</f>
        <v/>
      </c>
      <c r="E11079" s="93" t="inlineStr">
        <is>
          <t>클리어 패드</t>
        </is>
      </c>
      <c r="F11079" s="93" t="inlineStr">
        <is>
          <t>화해</t>
        </is>
      </c>
      <c r="G11079" s="93" t="inlineStr">
        <is>
          <t>어성초 클리어패드 70P</t>
        </is>
      </c>
      <c r="H11079" s="6" t="n">
        <v>1</v>
      </c>
      <c r="I11079" s="6" t="n"/>
      <c r="J11079" s="93" t="n">
        <v>200801</v>
      </c>
      <c r="L11079" s="93" t="n">
        <v>22400</v>
      </c>
      <c r="M11079" s="93" t="n">
        <v>16352</v>
      </c>
      <c r="N11079" s="93" t="n">
        <v>5012</v>
      </c>
      <c r="O11079" s="148" t="n">
        <v>20363.63636363636</v>
      </c>
      <c r="P11079" s="93" t="inlineStr">
        <is>
          <t>화해클리어 패드어성초 클리어패드 70P200801</t>
        </is>
      </c>
    </row>
    <row r="11080">
      <c r="B11080" s="127" t="n">
        <v>44152</v>
      </c>
      <c r="C11080" s="93">
        <f>TEXT(B11080,"aaa")</f>
        <v/>
      </c>
      <c r="D11080" s="93" t="n"/>
      <c r="E11080" s="93" t="inlineStr">
        <is>
          <t>토너</t>
        </is>
      </c>
      <c r="F11080" s="93" t="inlineStr">
        <is>
          <t>W컨셉</t>
        </is>
      </c>
      <c r="G11080" s="93" t="inlineStr">
        <is>
          <t>250ml 2set</t>
        </is>
      </c>
      <c r="H11080" s="6" t="n">
        <v>4</v>
      </c>
      <c r="I11080" s="6" t="n"/>
      <c r="J11080" s="93" t="n">
        <v>200801</v>
      </c>
      <c r="K11080" s="93" t="n"/>
      <c r="L11080" s="93" t="n">
        <v>140000</v>
      </c>
      <c r="M11080" s="93" t="n">
        <v>100800</v>
      </c>
      <c r="N11080" s="93" t="n">
        <v>24640</v>
      </c>
      <c r="O11080" s="148" t="n">
        <v>127272.7272727273</v>
      </c>
      <c r="P11080" s="93" t="inlineStr">
        <is>
          <t>W컨셉토너250ml 2set200801</t>
        </is>
      </c>
    </row>
    <row r="11081">
      <c r="B11081" s="127" t="n">
        <v>44152</v>
      </c>
      <c r="C11081" s="93">
        <f>TEXT(B11081,"aaa")</f>
        <v/>
      </c>
      <c r="D11081" s="93" t="n"/>
      <c r="E11081" s="93" t="inlineStr">
        <is>
          <t>토너</t>
        </is>
      </c>
      <c r="F11081" s="93" t="inlineStr">
        <is>
          <t>글로우데이즈 시코르</t>
        </is>
      </c>
      <c r="G11081" s="93" t="inlineStr">
        <is>
          <t>토너=250ml</t>
        </is>
      </c>
      <c r="H11081" s="6" t="n">
        <v>1000</v>
      </c>
      <c r="I11081" s="6" t="n"/>
      <c r="J11081" s="93" t="n">
        <v>200801</v>
      </c>
      <c r="K11081" s="93" t="n"/>
      <c r="L11081" s="93" t="n">
        <v>11250000</v>
      </c>
      <c r="M11081" s="93" t="n">
        <v>11250000</v>
      </c>
      <c r="N11081" s="93" t="n">
        <v>3080000</v>
      </c>
      <c r="O11081" s="148" t="n">
        <v>10227272.72727273</v>
      </c>
      <c r="P11081" s="93" t="inlineStr">
        <is>
          <t>글로우데이즈 시코르토너토너=250ml200801</t>
        </is>
      </c>
    </row>
    <row r="11082">
      <c r="B11082" s="127" t="n">
        <v>44152</v>
      </c>
      <c r="C11082" s="93">
        <f>TEXT(B11082,"aaa")</f>
        <v/>
      </c>
      <c r="D11082" s="93" t="n"/>
      <c r="E11082" s="93" t="inlineStr">
        <is>
          <t>토너</t>
        </is>
      </c>
      <c r="F11082" s="93" t="inlineStr">
        <is>
          <t>글로우데이즈 시코르</t>
        </is>
      </c>
      <c r="G11082" s="93" t="inlineStr">
        <is>
          <t>토너=250ml</t>
        </is>
      </c>
      <c r="H11082" s="6" t="n">
        <v>30</v>
      </c>
      <c r="I11082" s="6" t="n"/>
      <c r="J11082" s="93" t="n">
        <v>200801</v>
      </c>
      <c r="K11082" s="93" t="n"/>
      <c r="L11082" s="93" t="n">
        <v>337500</v>
      </c>
      <c r="M11082" s="93" t="n">
        <v>337500</v>
      </c>
      <c r="N11082" s="93" t="n">
        <v>92400</v>
      </c>
      <c r="O11082" s="148" t="n">
        <v>306818.1818181818</v>
      </c>
      <c r="P11082" s="93" t="inlineStr">
        <is>
          <t>글로우데이즈 시코르토너토너=250ml200801</t>
        </is>
      </c>
    </row>
    <row r="11083">
      <c r="B11083" s="127" t="n">
        <v>44152</v>
      </c>
      <c r="C11083" s="93">
        <f>TEXT(B11083,"aaa")</f>
        <v/>
      </c>
      <c r="D11083" s="93" t="n"/>
      <c r="E11083" s="93" t="inlineStr">
        <is>
          <t>카밍크림</t>
        </is>
      </c>
      <c r="F11083" s="93" t="inlineStr">
        <is>
          <t>글로우데이즈 시코르</t>
        </is>
      </c>
      <c r="G11083" s="93" t="inlineStr">
        <is>
          <t xml:space="preserve">	어성초 70 인텐스 카밍 크림 50ml</t>
        </is>
      </c>
      <c r="H11083" s="6" t="n">
        <v>30</v>
      </c>
      <c r="I11083" s="6" t="n"/>
      <c r="J11083" s="93" t="n">
        <v>200801</v>
      </c>
      <c r="K11083" s="93" t="n"/>
      <c r="L11083" s="93" t="n">
        <v>525000</v>
      </c>
      <c r="M11083" s="93" t="n">
        <v>525000</v>
      </c>
      <c r="N11083" s="93" t="n">
        <v>116460</v>
      </c>
      <c r="O11083" s="148" t="n">
        <v>477272.7272727272</v>
      </c>
      <c r="P11083" s="93" t="inlineStr">
        <is>
          <t>글로우데이즈 시코르카밍크림	어성초 70 인텐스 카밍 크림 50ml200801</t>
        </is>
      </c>
    </row>
    <row r="11084">
      <c r="B11084" s="127" t="n">
        <v>44152</v>
      </c>
      <c r="C11084" s="93">
        <f>TEXT(B11084,"aaa")</f>
        <v/>
      </c>
      <c r="D11084" s="93" t="n"/>
      <c r="E11084" s="93" t="inlineStr">
        <is>
          <t>토너</t>
        </is>
      </c>
      <c r="F11084" s="93" t="inlineStr">
        <is>
          <t>스타일쉐어</t>
        </is>
      </c>
      <c r="G11084" s="93" t="inlineStr">
        <is>
          <t>250ml</t>
        </is>
      </c>
      <c r="H11084" s="6" t="n">
        <v>1</v>
      </c>
      <c r="I11084" s="6" t="n"/>
      <c r="J11084" s="93" t="n">
        <v>200801</v>
      </c>
      <c r="K11084" s="93" t="n"/>
      <c r="L11084" s="93" t="n">
        <v>20000</v>
      </c>
      <c r="M11084" s="93" t="n">
        <v>15000</v>
      </c>
      <c r="N11084" s="93" t="n">
        <v>3080</v>
      </c>
      <c r="O11084" s="148" t="n">
        <v>18181.81818181818</v>
      </c>
      <c r="P11084" s="93" t="inlineStr">
        <is>
          <t>스타일쉐어토너250ml200801</t>
        </is>
      </c>
    </row>
    <row r="11085">
      <c r="B11085" s="127" t="n">
        <v>44152</v>
      </c>
      <c r="C11085" s="93">
        <f>TEXT(B11085,"aaa")</f>
        <v/>
      </c>
      <c r="D11085" s="93" t="n"/>
      <c r="E11085" s="93" t="inlineStr">
        <is>
          <t>로션</t>
        </is>
      </c>
      <c r="F11085" s="93" t="inlineStr">
        <is>
          <t>아누아 CS</t>
        </is>
      </c>
      <c r="G11085" s="93" t="inlineStr">
        <is>
          <t>로션 200ml</t>
        </is>
      </c>
      <c r="H11085" s="6" t="n">
        <v>1</v>
      </c>
      <c r="I11085" s="6" t="n"/>
      <c r="J11085" s="93" t="n">
        <v>200801</v>
      </c>
      <c r="K11085" s="93" t="n"/>
      <c r="L11085" s="93" t="n">
        <v>0</v>
      </c>
      <c r="M11085" s="93" t="n">
        <v>0</v>
      </c>
      <c r="N11085" s="93" t="n">
        <v>4338</v>
      </c>
      <c r="O11085" s="148" t="n">
        <v>0</v>
      </c>
      <c r="P11085" s="93" t="inlineStr">
        <is>
          <t>아누아 CS로션로션 200ml200801</t>
        </is>
      </c>
    </row>
    <row r="11086">
      <c r="B11086" s="127" t="n">
        <v>44152</v>
      </c>
      <c r="C11086" s="93">
        <f>TEXT(B11086,"aaa")</f>
        <v/>
      </c>
      <c r="D11086" s="93" t="n"/>
      <c r="E11086" s="93" t="inlineStr">
        <is>
          <t>클리어 패드</t>
        </is>
      </c>
      <c r="F11086" s="93" t="inlineStr">
        <is>
          <t>아누아 CS</t>
        </is>
      </c>
      <c r="G11086" s="93" t="inlineStr">
        <is>
          <t>어성초 클리어패드 70P</t>
        </is>
      </c>
      <c r="H11086" s="6" t="n">
        <v>1</v>
      </c>
      <c r="I11086" s="6" t="n"/>
      <c r="J11086" s="93" t="n">
        <v>200801</v>
      </c>
      <c r="K11086" s="93" t="n"/>
      <c r="L11086" s="93" t="n">
        <v>0</v>
      </c>
      <c r="M11086" s="93" t="n">
        <v>0</v>
      </c>
      <c r="N11086" s="93" t="n">
        <v>5012</v>
      </c>
      <c r="O11086" s="148" t="n">
        <v>0</v>
      </c>
      <c r="P11086" s="93" t="inlineStr">
        <is>
          <t>아누아 CS클리어 패드어성초 클리어패드 70P200801</t>
        </is>
      </c>
    </row>
    <row r="11087">
      <c r="B11087" s="127" t="n">
        <v>44152</v>
      </c>
      <c r="C11087" s="93">
        <f>TEXT(B11087,"aaa")</f>
        <v/>
      </c>
      <c r="D11087" s="93" t="n"/>
      <c r="E11087" s="93" t="inlineStr">
        <is>
          <t>카밍크림</t>
        </is>
      </c>
      <c r="F11087" s="93" t="inlineStr">
        <is>
          <t>아누아 CS</t>
        </is>
      </c>
      <c r="G11087" s="93" t="inlineStr">
        <is>
          <t xml:space="preserve">	어성초 70 인텐스 카밍 크림 50ml</t>
        </is>
      </c>
      <c r="H11087" s="6" t="n">
        <v>18</v>
      </c>
      <c r="I11087" s="6" t="n"/>
      <c r="J11087" s="93" t="n">
        <v>200801</v>
      </c>
      <c r="K11087" s="93" t="n"/>
      <c r="L11087" s="93" t="n">
        <v>0</v>
      </c>
      <c r="M11087" s="93" t="n">
        <v>0</v>
      </c>
      <c r="N11087" s="93" t="n">
        <v>69876</v>
      </c>
      <c r="O11087" s="148" t="n">
        <v>0</v>
      </c>
      <c r="P11087" s="93" t="inlineStr">
        <is>
          <t>아누아 CS카밍크림	어성초 70 인텐스 카밍 크림 50ml200801</t>
        </is>
      </c>
    </row>
    <row r="11088">
      <c r="B11088" s="127" t="n">
        <v>44152</v>
      </c>
      <c r="C11088" s="93">
        <f>TEXT(B11088,"aaa")</f>
        <v/>
      </c>
      <c r="D11088" s="93" t="n"/>
      <c r="E11088" s="93" t="inlineStr">
        <is>
          <t>바디워시</t>
        </is>
      </c>
      <c r="F11088" s="93" t="inlineStr">
        <is>
          <t>아누아 CS</t>
        </is>
      </c>
      <c r="G11088" s="93" t="inlineStr">
        <is>
          <t>바디워시 500ml</t>
        </is>
      </c>
      <c r="H11088" s="6" t="n">
        <v>1</v>
      </c>
      <c r="I11088" s="6" t="n"/>
      <c r="J11088" s="93" t="n">
        <v>200801</v>
      </c>
      <c r="K11088" s="93" t="n"/>
      <c r="L11088" s="93" t="n">
        <v>0</v>
      </c>
      <c r="M11088" s="93" t="n">
        <v>0</v>
      </c>
      <c r="N11088" s="93" t="n">
        <v>4085</v>
      </c>
      <c r="O11088" s="148" t="n">
        <v>0</v>
      </c>
      <c r="P11088" s="93" t="inlineStr">
        <is>
          <t>아누아 CS바디워시바디워시 500ml200801</t>
        </is>
      </c>
    </row>
    <row r="11089">
      <c r="B11089" s="127" t="n">
        <v>44152</v>
      </c>
      <c r="C11089" s="93">
        <f>TEXT(B11089,"aaa")</f>
        <v/>
      </c>
      <c r="D11089" s="93" t="n"/>
      <c r="E11089" s="93" t="inlineStr">
        <is>
          <t>토너</t>
        </is>
      </c>
      <c r="F11089" s="93" t="inlineStr">
        <is>
          <t>아누아 CS</t>
        </is>
      </c>
      <c r="G11089" s="93" t="inlineStr">
        <is>
          <t>250ml</t>
        </is>
      </c>
      <c r="H11089" s="6" t="n">
        <v>18</v>
      </c>
      <c r="I11089" s="6" t="n"/>
      <c r="J11089" s="93" t="n">
        <v>200801</v>
      </c>
      <c r="K11089" s="93" t="n"/>
      <c r="L11089" s="93" t="n">
        <v>0</v>
      </c>
      <c r="M11089" s="93" t="n">
        <v>0</v>
      </c>
      <c r="N11089" s="93" t="n">
        <v>55440</v>
      </c>
      <c r="O11089" s="148" t="n">
        <v>0</v>
      </c>
      <c r="P11089" s="93" t="inlineStr">
        <is>
          <t>아누아 CS토너250ml200801</t>
        </is>
      </c>
    </row>
    <row r="11090">
      <c r="B11090" s="127" t="n">
        <v>44152</v>
      </c>
      <c r="C11090" s="93">
        <f>TEXT(B11090,"aaa")</f>
        <v/>
      </c>
      <c r="D11090" s="93" t="n"/>
      <c r="E11090" s="93" t="inlineStr">
        <is>
          <t>토너</t>
        </is>
      </c>
      <c r="F11090" s="93" t="inlineStr">
        <is>
          <t>아누아 CS</t>
        </is>
      </c>
      <c r="G11090" s="93" t="inlineStr">
        <is>
          <t>40ml</t>
        </is>
      </c>
      <c r="H11090" s="6" t="n">
        <v>25</v>
      </c>
      <c r="I11090" s="6" t="n"/>
      <c r="J11090" s="93" t="n">
        <v>200801</v>
      </c>
      <c r="K11090" s="93" t="n"/>
      <c r="L11090" s="93" t="n">
        <v>0</v>
      </c>
      <c r="M11090" s="93" t="n">
        <v>0</v>
      </c>
      <c r="N11090" s="93" t="n">
        <v>30750</v>
      </c>
      <c r="O11090" s="148" t="n">
        <v>0</v>
      </c>
      <c r="P11090" s="93" t="inlineStr">
        <is>
          <t>아누아 CS토너40ml200801</t>
        </is>
      </c>
    </row>
    <row r="11091">
      <c r="B11091" s="127" t="n">
        <v>44152</v>
      </c>
      <c r="C11091" s="93">
        <f>TEXT(B11091,"aaa")</f>
        <v/>
      </c>
      <c r="D11091" s="93" t="n"/>
      <c r="E11091" s="93" t="inlineStr">
        <is>
          <t>화장솜</t>
        </is>
      </c>
      <c r="F11091" s="93" t="inlineStr">
        <is>
          <t>아누아 CS</t>
        </is>
      </c>
      <c r="G11091" s="93" t="inlineStr">
        <is>
          <t>스킨팩 화장솜 60P</t>
        </is>
      </c>
      <c r="H11091" s="6" t="n">
        <v>18</v>
      </c>
      <c r="I11091" s="6" t="n"/>
      <c r="J11091" s="93" t="n">
        <v>200801</v>
      </c>
      <c r="K11091" s="93" t="n"/>
      <c r="L11091" s="93" t="n">
        <v>0</v>
      </c>
      <c r="M11091" s="93" t="n">
        <v>0</v>
      </c>
      <c r="N11091" s="93" t="n">
        <v>19980</v>
      </c>
      <c r="O11091" s="148" t="n">
        <v>0</v>
      </c>
      <c r="P11091" s="93" t="inlineStr">
        <is>
          <t>아누아 CS화장솜스킨팩 화장솜 60P200801</t>
        </is>
      </c>
    </row>
    <row r="11092">
      <c r="B11092" s="127" t="n">
        <v>44152</v>
      </c>
      <c r="C11092" s="93">
        <f>TEXT(B11092,"aaa")</f>
        <v/>
      </c>
      <c r="D11092" s="93" t="n"/>
      <c r="E11092" s="93" t="inlineStr">
        <is>
          <t>앰플</t>
        </is>
      </c>
      <c r="F11092" s="93" t="inlineStr">
        <is>
          <t>아누아 CS</t>
        </is>
      </c>
      <c r="G11092" s="93" t="inlineStr">
        <is>
          <t>앰플 30ml</t>
        </is>
      </c>
      <c r="H11092" s="6" t="n">
        <v>18</v>
      </c>
      <c r="I11092" s="6" t="n"/>
      <c r="J11092" s="93" t="n">
        <v>200801</v>
      </c>
      <c r="K11092" s="93" t="n"/>
      <c r="L11092" s="93" t="n">
        <v>0</v>
      </c>
      <c r="M11092" s="93" t="n">
        <v>0</v>
      </c>
      <c r="N11092" s="93" t="n">
        <v>61146</v>
      </c>
      <c r="O11092" s="148" t="n">
        <v>0</v>
      </c>
      <c r="P11092" s="93" t="inlineStr">
        <is>
          <t>아누아 CS앰플앰플 30ml200801</t>
        </is>
      </c>
    </row>
    <row r="11093">
      <c r="B11093" s="127" t="n">
        <v>44152</v>
      </c>
      <c r="C11093" s="93">
        <f>TEXT(B11093,"aaa")</f>
        <v/>
      </c>
      <c r="D11093" s="93" t="n"/>
      <c r="E11093" s="93" t="inlineStr">
        <is>
          <t>마스크팩</t>
        </is>
      </c>
      <c r="F11093" s="93" t="inlineStr">
        <is>
          <t>아누아 CS</t>
        </is>
      </c>
      <c r="G11093" s="93" t="inlineStr">
        <is>
          <t>마스크팩 10매</t>
        </is>
      </c>
      <c r="H11093" s="6" t="n">
        <v>1</v>
      </c>
      <c r="I11093" s="6" t="n"/>
      <c r="J11093" s="93" t="n">
        <v>200801</v>
      </c>
      <c r="K11093" s="93" t="n"/>
      <c r="L11093" s="93" t="n">
        <v>0</v>
      </c>
      <c r="M11093" s="93" t="n">
        <v>0</v>
      </c>
      <c r="N11093" s="93" t="n">
        <v>3970</v>
      </c>
      <c r="O11093" s="148" t="n">
        <v>0</v>
      </c>
      <c r="P11093" s="93" t="inlineStr">
        <is>
          <t>아누아 CS마스크팩마스크팩 10매200801</t>
        </is>
      </c>
    </row>
    <row r="11094">
      <c r="B11094" s="127" t="n">
        <v>44152</v>
      </c>
      <c r="C11094" s="93">
        <f>TEXT(B11094,"aaa")</f>
        <v/>
      </c>
      <c r="D11094" s="93" t="n"/>
      <c r="E11094" s="93" t="inlineStr">
        <is>
          <t>선크림</t>
        </is>
      </c>
      <c r="F11094" s="93" t="inlineStr">
        <is>
          <t>아누아 CS</t>
        </is>
      </c>
      <c r="G11094" s="93" t="inlineStr">
        <is>
          <t>선크림 50ml</t>
        </is>
      </c>
      <c r="H11094" s="6" t="n">
        <v>1</v>
      </c>
      <c r="I11094" s="6" t="n"/>
      <c r="J11094" s="93" t="n">
        <v>200801</v>
      </c>
      <c r="K11094" s="93" t="n"/>
      <c r="L11094" s="93" t="n">
        <v>0</v>
      </c>
      <c r="M11094" s="93" t="n">
        <v>0</v>
      </c>
      <c r="N11094" s="93" t="n">
        <v>2345</v>
      </c>
      <c r="O11094" s="148" t="n">
        <v>0</v>
      </c>
      <c r="P11094" s="93" t="inlineStr">
        <is>
          <t>아누아 CS선크림선크림 50ml200801</t>
        </is>
      </c>
    </row>
    <row r="11095">
      <c r="B11095" s="127" t="n">
        <v>44152</v>
      </c>
      <c r="C11095" s="93">
        <f>TEXT(B11095,"aaa")</f>
        <v/>
      </c>
      <c r="D11095" s="93" t="n"/>
      <c r="E11095" s="93" t="inlineStr">
        <is>
          <t>클렌징폼</t>
        </is>
      </c>
      <c r="F11095" s="93" t="inlineStr">
        <is>
          <t>아누아 CS</t>
        </is>
      </c>
      <c r="G11095" s="93" t="inlineStr">
        <is>
          <t>클렌징폼 120ml</t>
        </is>
      </c>
      <c r="H11095" s="6" t="n">
        <v>1</v>
      </c>
      <c r="I11095" s="6" t="n"/>
      <c r="J11095" s="93" t="n">
        <v>200801</v>
      </c>
      <c r="K11095" s="93" t="n"/>
      <c r="L11095" s="93" t="n">
        <v>0</v>
      </c>
      <c r="M11095" s="93" t="n">
        <v>0</v>
      </c>
      <c r="N11095" s="93" t="n">
        <v>2750</v>
      </c>
      <c r="O11095" s="148" t="n">
        <v>0</v>
      </c>
      <c r="P11095" s="93" t="inlineStr">
        <is>
          <t>아누아 CS클렌징폼클렌징폼 120ml200801</t>
        </is>
      </c>
    </row>
    <row r="11096">
      <c r="B11096" s="127" t="n">
        <v>44152</v>
      </c>
      <c r="C11096" s="93">
        <f>TEXT(B11096,"aaa")</f>
        <v/>
      </c>
      <c r="D11096" s="93" t="n"/>
      <c r="E11096" s="93" t="inlineStr">
        <is>
          <t>머드크림마스크</t>
        </is>
      </c>
      <c r="F11096" s="93" t="inlineStr">
        <is>
          <t>아누아 CS</t>
        </is>
      </c>
      <c r="G11096" s="93" t="inlineStr">
        <is>
          <t>머드크림마스크 100ml</t>
        </is>
      </c>
      <c r="H11096" s="6" t="n">
        <v>1</v>
      </c>
      <c r="I11096" s="6" t="n"/>
      <c r="J11096" s="93" t="n">
        <v>200801</v>
      </c>
      <c r="K11096" s="93" t="n"/>
      <c r="L11096" s="93" t="n">
        <v>0</v>
      </c>
      <c r="M11096" s="93" t="n">
        <v>0</v>
      </c>
      <c r="N11096" s="93" t="n">
        <v>1442</v>
      </c>
      <c r="O11096" s="148" t="n">
        <v>0</v>
      </c>
      <c r="P11096" s="93" t="inlineStr">
        <is>
          <t>아누아 CS머드크림마스크머드크림마스크 100ml200801</t>
        </is>
      </c>
    </row>
    <row r="11097">
      <c r="B11097" s="127" t="n">
        <v>44152</v>
      </c>
      <c r="C11097" s="93">
        <f>TEXT(B11097,"aaa")</f>
        <v/>
      </c>
      <c r="D11097" s="93" t="n"/>
      <c r="E11097" s="93" t="inlineStr">
        <is>
          <t>선크림</t>
        </is>
      </c>
      <c r="F11097" s="93" t="inlineStr">
        <is>
          <t>카페24</t>
        </is>
      </c>
      <c r="G11097" s="93" t="inlineStr">
        <is>
          <t>선크림 50ml</t>
        </is>
      </c>
      <c r="H11097" s="6" t="n">
        <v>1</v>
      </c>
      <c r="I11097" s="6" t="n"/>
      <c r="J11097" s="93" t="n">
        <v>200801</v>
      </c>
      <c r="K11097" s="93" t="n"/>
      <c r="L11097" s="93" t="n">
        <v>20000</v>
      </c>
      <c r="M11097" s="93" t="n">
        <v>18830</v>
      </c>
      <c r="N11097" s="93" t="n">
        <v>2345</v>
      </c>
      <c r="O11097" s="148" t="n">
        <v>18181.81818181818</v>
      </c>
      <c r="P11097" s="93" t="inlineStr">
        <is>
          <t>카페24선크림선크림 50ml200801</t>
        </is>
      </c>
    </row>
    <row r="11098">
      <c r="B11098" s="127" t="n">
        <v>44152</v>
      </c>
      <c r="C11098" s="93">
        <f>TEXT(B11098,"aaa")</f>
        <v/>
      </c>
      <c r="D11098" s="93" t="n"/>
      <c r="E11098" s="93" t="inlineStr">
        <is>
          <t>선크림</t>
        </is>
      </c>
      <c r="F11098" s="93" t="inlineStr">
        <is>
          <t>카페24</t>
        </is>
      </c>
      <c r="G11098" s="93" t="inlineStr">
        <is>
          <t>선크림 50ml  2set</t>
        </is>
      </c>
      <c r="H11098" s="6" t="n">
        <v>1</v>
      </c>
      <c r="I11098" s="6" t="n"/>
      <c r="J11098" s="93" t="n">
        <v>200801</v>
      </c>
      <c r="K11098" s="93" t="n"/>
      <c r="L11098" s="93" t="n">
        <v>35000</v>
      </c>
      <c r="M11098" s="93" t="n">
        <v>32952.5</v>
      </c>
      <c r="N11098" s="93" t="n">
        <v>4690</v>
      </c>
      <c r="O11098" s="148" t="n">
        <v>31818.18181818182</v>
      </c>
      <c r="P11098" s="93" t="inlineStr">
        <is>
          <t>카페24선크림선크림 50ml  2set200801</t>
        </is>
      </c>
    </row>
    <row r="11099">
      <c r="B11099" s="127" t="n">
        <v>44152</v>
      </c>
      <c r="C11099" s="93">
        <f>TEXT(B11099,"aaa")</f>
        <v/>
      </c>
      <c r="D11099" s="93" t="n"/>
      <c r="E11099" s="93" t="inlineStr">
        <is>
          <t>카밍크림</t>
        </is>
      </c>
      <c r="F11099" s="93" t="inlineStr">
        <is>
          <t>카페24</t>
        </is>
      </c>
      <c r="G11099" s="93" t="inlineStr">
        <is>
          <t>[플친 단독 (11/16-11/20)] 크림(필수)=어성초 70 인텐스 카밍 크림 1개-20% off</t>
        </is>
      </c>
      <c r="H11099" s="6" t="n">
        <v>5</v>
      </c>
      <c r="I11099" s="6" t="n"/>
      <c r="J11099" s="93" t="n">
        <v>200801</v>
      </c>
      <c r="K11099" s="93" t="n"/>
      <c r="L11099" s="93" t="n">
        <v>140000</v>
      </c>
      <c r="M11099" s="93" t="n">
        <v>131810</v>
      </c>
      <c r="N11099" s="93" t="n">
        <v>19410</v>
      </c>
      <c r="O11099" s="148" t="n">
        <v>127272.7272727273</v>
      </c>
      <c r="P11099" s="93" t="inlineStr">
        <is>
          <t>카페24카밍크림[플친 단독 (11/16-11/20)] 크림(필수)=어성초 70 인텐스 카밍 크림 1개-20% off200801</t>
        </is>
      </c>
    </row>
    <row r="11100">
      <c r="B11100" s="127" t="n">
        <v>44152</v>
      </c>
      <c r="C11100" s="93">
        <f>TEXT(B11100,"aaa")</f>
        <v/>
      </c>
      <c r="D11100" s="93" t="n"/>
      <c r="E11100" s="93" t="inlineStr">
        <is>
          <t>카밍크림</t>
        </is>
      </c>
      <c r="F11100" s="93" t="inlineStr">
        <is>
          <t>카페24</t>
        </is>
      </c>
      <c r="G11100" s="93" t="inlineStr">
        <is>
          <t>[플친 단독 (11/16-11/20)] 크림(필수)=어성초 70 인텐스 카밍 크림 2개-30% off (무료배송)</t>
        </is>
      </c>
      <c r="H11100" s="6" t="n">
        <v>1</v>
      </c>
      <c r="I11100" s="6" t="n"/>
      <c r="J11100" s="93" t="n">
        <v>200801</v>
      </c>
      <c r="K11100" s="93" t="n"/>
      <c r="L11100" s="93" t="n">
        <v>49000</v>
      </c>
      <c r="M11100" s="93" t="n">
        <v>46133.5</v>
      </c>
      <c r="N11100" s="93" t="n">
        <v>7764</v>
      </c>
      <c r="O11100" s="148" t="n">
        <v>44545.45454545454</v>
      </c>
      <c r="P11100" s="93" t="inlineStr">
        <is>
          <t>카페24카밍크림[플친 단독 (11/16-11/20)] 크림(필수)=어성초 70 인텐스 카밍 크림 2개-30% off (무료배송)200801</t>
        </is>
      </c>
    </row>
    <row r="11101">
      <c r="B11101" s="127" t="n">
        <v>44152</v>
      </c>
      <c r="C11101" s="93">
        <f>TEXT(B11101,"aaa")</f>
        <v/>
      </c>
      <c r="D11101" s="93" t="n"/>
      <c r="E11101" s="93" t="inlineStr">
        <is>
          <t>크림마스크</t>
        </is>
      </c>
      <c r="F11101" s="93" t="inlineStr">
        <is>
          <t>카페24</t>
        </is>
      </c>
      <c r="G11101" s="93" t="inlineStr">
        <is>
          <t>[플친 단독 (11/16-11/20)] 크림마스크팩(선택)=크림마스크팩 1장-50% off</t>
        </is>
      </c>
      <c r="H11101" s="6" t="n">
        <v>4</v>
      </c>
      <c r="I11101" s="6" t="n"/>
      <c r="J11101" s="93" t="n">
        <v>200801</v>
      </c>
      <c r="K11101" s="93" t="n"/>
      <c r="L11101" s="93" t="n">
        <v>8000</v>
      </c>
      <c r="M11101" s="93" t="n">
        <v>7532</v>
      </c>
      <c r="N11101" s="93" t="n">
        <v>1240</v>
      </c>
      <c r="O11101" s="148" t="n">
        <v>7272.727272727272</v>
      </c>
      <c r="P11101" s="93" t="inlineStr">
        <is>
          <t>카페24크림마스크[플친 단독 (11/16-11/20)] 크림마스크팩(선택)=크림마스크팩 1장-50% off200801</t>
        </is>
      </c>
    </row>
    <row r="11102">
      <c r="B11102" s="127" t="n">
        <v>44152</v>
      </c>
      <c r="C11102" s="93">
        <f>TEXT(B11102,"aaa")</f>
        <v/>
      </c>
      <c r="D11102" s="93" t="n"/>
      <c r="E11102" s="93" t="inlineStr">
        <is>
          <t>어성초진정패키지</t>
        </is>
      </c>
      <c r="F11102" s="93" t="inlineStr">
        <is>
          <t>카페24</t>
        </is>
      </c>
      <c r="G11102" s="93" t="inlineStr">
        <is>
          <t>어성초 진정패키지세트</t>
        </is>
      </c>
      <c r="H11102" s="6" t="n">
        <v>3</v>
      </c>
      <c r="I11102" s="6" t="n"/>
      <c r="J11102" s="93" t="n">
        <v>200801</v>
      </c>
      <c r="K11102" s="93" t="n"/>
      <c r="L11102" s="93" t="n">
        <v>297000</v>
      </c>
      <c r="M11102" s="93" t="n">
        <v>279625.5</v>
      </c>
      <c r="N11102" s="93" t="n">
        <v>45411</v>
      </c>
      <c r="O11102" s="148" t="n">
        <v>270000</v>
      </c>
      <c r="P11102" s="93" t="inlineStr">
        <is>
          <t>카페24어성초진정패키지어성초 진정패키지세트200801</t>
        </is>
      </c>
    </row>
    <row r="11103">
      <c r="B11103" s="127" t="n">
        <v>44152</v>
      </c>
      <c r="C11103" s="93">
        <f>TEXT(B11103,"aaa")</f>
        <v/>
      </c>
      <c r="D11103" s="93" t="n"/>
      <c r="E11103" s="93" t="inlineStr">
        <is>
          <t>클리어 패드</t>
        </is>
      </c>
      <c r="F11103" s="93" t="inlineStr">
        <is>
          <t>카페24</t>
        </is>
      </c>
      <c r="G11103" s="93" t="inlineStr">
        <is>
          <t>어성초 77 클리어 패드 1개-20% off</t>
        </is>
      </c>
      <c r="H11103" s="6" t="n">
        <v>41</v>
      </c>
      <c r="I11103" s="6" t="n"/>
      <c r="J11103" s="93" t="n">
        <v>200801</v>
      </c>
      <c r="K11103" s="93" t="n"/>
      <c r="L11103" s="93" t="n">
        <v>918400</v>
      </c>
      <c r="M11103" s="93" t="n">
        <v>864673.6</v>
      </c>
      <c r="N11103" s="93" t="n">
        <v>205492</v>
      </c>
      <c r="O11103" s="148" t="n">
        <v>834909.0909090908</v>
      </c>
      <c r="P11103" s="93" t="inlineStr">
        <is>
          <t>카페24클리어 패드어성초 77 클리어 패드 1개-20% off200801</t>
        </is>
      </c>
    </row>
    <row r="11104">
      <c r="B11104" s="127" t="n">
        <v>44152</v>
      </c>
      <c r="C11104" s="93">
        <f>TEXT(B11104,"aaa")</f>
        <v/>
      </c>
      <c r="D11104" s="93" t="n"/>
      <c r="E11104" s="93" t="inlineStr">
        <is>
          <t>클리어 패드</t>
        </is>
      </c>
      <c r="F11104" s="93" t="inlineStr">
        <is>
          <t>카페24</t>
        </is>
      </c>
      <c r="G11104" s="93" t="inlineStr">
        <is>
          <t>어성초 77 클리어 패드 2개-30% off</t>
        </is>
      </c>
      <c r="H11104" s="6" t="n">
        <v>37</v>
      </c>
      <c r="I11104" s="6" t="n"/>
      <c r="J11104" s="93" t="n">
        <v>200801</v>
      </c>
      <c r="K11104" s="93" t="n"/>
      <c r="L11104" s="93" t="n">
        <v>1450400</v>
      </c>
      <c r="M11104" s="93" t="n">
        <v>1365551.6</v>
      </c>
      <c r="N11104" s="93" t="n">
        <v>370888</v>
      </c>
      <c r="O11104" s="148" t="n">
        <v>1318545.454545454</v>
      </c>
      <c r="P11104" s="93" t="inlineStr">
        <is>
          <t>카페24클리어 패드어성초 77 클리어 패드 2개-30% off200801</t>
        </is>
      </c>
    </row>
    <row r="11105">
      <c r="B11105" s="127" t="n">
        <v>44152</v>
      </c>
      <c r="C11105" s="93">
        <f>TEXT(B11105,"aaa")</f>
        <v/>
      </c>
      <c r="D11105" s="93" t="n"/>
      <c r="E11105" s="93" t="inlineStr">
        <is>
          <t>토너+패드 세트</t>
        </is>
      </c>
      <c r="F11105" s="93" t="inlineStr">
        <is>
          <t>카페24</t>
        </is>
      </c>
      <c r="G11105" s="93" t="inlineStr">
        <is>
          <t>좁쌀 진정 세트 토너+클리어 패드-30% off</t>
        </is>
      </c>
      <c r="H11105" s="6" t="n">
        <v>30</v>
      </c>
      <c r="I11105" s="6" t="n"/>
      <c r="J11105" s="93" t="n">
        <v>200801</v>
      </c>
      <c r="K11105" s="93" t="n"/>
      <c r="L11105" s="93" t="n">
        <v>1113000</v>
      </c>
      <c r="M11105" s="93" t="n">
        <v>1047889.5</v>
      </c>
      <c r="N11105" s="93" t="n">
        <v>242760</v>
      </c>
      <c r="O11105" s="148" t="n">
        <v>1011818.181818182</v>
      </c>
      <c r="P11105" s="93" t="inlineStr">
        <is>
          <t>카페24토너+패드 세트좁쌀 진정 세트 토너+클리어 패드-30% off200801</t>
        </is>
      </c>
    </row>
    <row r="11106">
      <c r="B11106" s="127" t="n">
        <v>44152</v>
      </c>
      <c r="C11106" s="93">
        <f>TEXT(B11106,"aaa")</f>
        <v/>
      </c>
      <c r="D11106" s="93" t="n"/>
      <c r="E11106" s="93" t="inlineStr">
        <is>
          <t>수분 보충 세트</t>
        </is>
      </c>
      <c r="F11106" s="93" t="inlineStr">
        <is>
          <t>카페24</t>
        </is>
      </c>
      <c r="G11106" s="93" t="inlineStr">
        <is>
          <t>[20/09/28 부터] 어성초 77 토너 250ml + 어성초 70 로션 200ml -30%</t>
        </is>
      </c>
      <c r="H11106" s="6" t="n">
        <v>28</v>
      </c>
      <c r="I11106" s="6" t="n"/>
      <c r="J11106" s="93" t="n">
        <v>200801</v>
      </c>
      <c r="K11106" s="93" t="n"/>
      <c r="L11106" s="93" t="n">
        <v>1038800</v>
      </c>
      <c r="M11106" s="93" t="n">
        <v>978030.2</v>
      </c>
      <c r="N11106" s="93" t="n">
        <v>207704</v>
      </c>
      <c r="O11106" s="148" t="n">
        <v>944363.6363636362</v>
      </c>
      <c r="P11106" s="93" t="inlineStr">
        <is>
          <t>카페24수분 보충 세트[20/09/28 부터] 어성초 77 토너 250ml + 어성초 70 로션 200ml -30%200801</t>
        </is>
      </c>
    </row>
    <row r="11107">
      <c r="B11107" s="127" t="n">
        <v>44152</v>
      </c>
      <c r="C11107" s="93">
        <f>TEXT(B11107,"aaa")</f>
        <v/>
      </c>
      <c r="D11107" s="93" t="n"/>
      <c r="E11107" s="93" t="inlineStr">
        <is>
          <t>로션</t>
        </is>
      </c>
      <c r="F11107" s="93" t="inlineStr">
        <is>
          <t>카페24</t>
        </is>
      </c>
      <c r="G11107" s="93" t="inlineStr">
        <is>
          <t>어성초 70 데일리 릴리프 로션 1개 -20% off</t>
        </is>
      </c>
      <c r="H11107" s="6" t="n">
        <v>4</v>
      </c>
      <c r="I11107" s="6" t="n"/>
      <c r="J11107" s="93" t="n">
        <v>200801</v>
      </c>
      <c r="K11107" s="93" t="n"/>
      <c r="L11107" s="93" t="n">
        <v>89600</v>
      </c>
      <c r="M11107" s="93" t="n">
        <v>84358.39999999999</v>
      </c>
      <c r="N11107" s="93" t="n">
        <v>17352</v>
      </c>
      <c r="O11107" s="148" t="n">
        <v>81454.54545454544</v>
      </c>
      <c r="P11107" s="93" t="inlineStr">
        <is>
          <t>카페24로션어성초 70 데일리 릴리프 로션 1개 -20% off200801</t>
        </is>
      </c>
    </row>
    <row r="11108">
      <c r="B11108" s="127" t="n">
        <v>44152</v>
      </c>
      <c r="C11108" s="93">
        <f>TEXT(B11108,"aaa")</f>
        <v/>
      </c>
      <c r="D11108" s="93" t="n"/>
      <c r="E11108" s="93" t="inlineStr">
        <is>
          <t>로션</t>
        </is>
      </c>
      <c r="F11108" s="93" t="inlineStr">
        <is>
          <t>카페24</t>
        </is>
      </c>
      <c r="G11108" s="93" t="inlineStr">
        <is>
          <t>어성초 70 데일리 릴리프 로션 2개 -30% off</t>
        </is>
      </c>
      <c r="H11108" s="6" t="n">
        <v>1</v>
      </c>
      <c r="I11108" s="6" t="n"/>
      <c r="J11108" s="93" t="n">
        <v>200801</v>
      </c>
      <c r="K11108" s="93" t="n"/>
      <c r="L11108" s="93" t="n">
        <v>39200</v>
      </c>
      <c r="M11108" s="93" t="n">
        <v>36906.8</v>
      </c>
      <c r="N11108" s="93" t="n">
        <v>8676</v>
      </c>
      <c r="O11108" s="148" t="n">
        <v>35636.36363636363</v>
      </c>
      <c r="P11108" s="93" t="inlineStr">
        <is>
          <t>카페24로션어성초 70 데일리 릴리프 로션 2개 -30% off200801</t>
        </is>
      </c>
    </row>
    <row r="11109">
      <c r="B11109" s="127" t="n">
        <v>44152</v>
      </c>
      <c r="C11109" s="93">
        <f>TEXT(B11109,"aaa")</f>
        <v/>
      </c>
      <c r="D11109" s="93" t="n"/>
      <c r="E11109" s="93" t="inlineStr">
        <is>
          <t>머드크림마스크</t>
        </is>
      </c>
      <c r="F11109" s="93" t="inlineStr">
        <is>
          <t>카페24</t>
        </is>
      </c>
      <c r="G11109" s="93" t="inlineStr">
        <is>
          <t>머드크림마스크 100ml</t>
        </is>
      </c>
      <c r="H11109" s="6" t="n">
        <v>1</v>
      </c>
      <c r="I11109" s="6" t="n"/>
      <c r="J11109" s="93" t="n">
        <v>200801</v>
      </c>
      <c r="K11109" s="93" t="n"/>
      <c r="L11109" s="93" t="n">
        <v>20000</v>
      </c>
      <c r="M11109" s="93" t="n">
        <v>18830</v>
      </c>
      <c r="N11109" s="93" t="n">
        <v>1442</v>
      </c>
      <c r="O11109" s="148" t="n">
        <v>18181.81818181818</v>
      </c>
      <c r="P11109" s="93" t="inlineStr">
        <is>
          <t>카페24머드크림마스크머드크림마스크 100ml200801</t>
        </is>
      </c>
    </row>
    <row r="11110">
      <c r="B11110" s="127" t="n">
        <v>44152</v>
      </c>
      <c r="C11110" s="93">
        <f>TEXT(B11110,"aaa")</f>
        <v/>
      </c>
      <c r="D11110" s="93" t="n"/>
      <c r="E11110" s="93" t="inlineStr">
        <is>
          <t>머드크림마스크</t>
        </is>
      </c>
      <c r="F11110" s="93" t="inlineStr">
        <is>
          <t>카페24</t>
        </is>
      </c>
      <c r="G11110" s="93" t="inlineStr">
        <is>
          <t>머드크림마스크 100ml 2set</t>
        </is>
      </c>
      <c r="H11110" s="6" t="n">
        <v>1</v>
      </c>
      <c r="I11110" s="6" t="n"/>
      <c r="J11110" s="93" t="n">
        <v>200801</v>
      </c>
      <c r="K11110" s="93" t="n"/>
      <c r="L11110" s="93" t="n">
        <v>35000</v>
      </c>
      <c r="M11110" s="93" t="n">
        <v>32952.5</v>
      </c>
      <c r="N11110" s="93" t="n">
        <v>2884</v>
      </c>
      <c r="O11110" s="148" t="n">
        <v>31818.18181818182</v>
      </c>
      <c r="P11110" s="93" t="inlineStr">
        <is>
          <t>카페24머드크림마스크머드크림마스크 100ml 2set200801</t>
        </is>
      </c>
    </row>
    <row r="11111">
      <c r="B11111" s="127" t="n">
        <v>44152</v>
      </c>
      <c r="C11111" s="93">
        <f>TEXT(B11111,"aaa")</f>
        <v/>
      </c>
      <c r="D11111" s="93" t="n"/>
      <c r="E11111" s="93" t="inlineStr">
        <is>
          <t>마스크팩</t>
        </is>
      </c>
      <c r="F11111" s="93" t="inlineStr">
        <is>
          <t>카페24</t>
        </is>
      </c>
      <c r="G11111" s="93" t="inlineStr">
        <is>
          <t>마스크팩 1매</t>
        </is>
      </c>
      <c r="H11111" s="6" t="n">
        <v>1</v>
      </c>
      <c r="I11111" s="6" t="n"/>
      <c r="J11111" s="93" t="n">
        <v>200801</v>
      </c>
      <c r="K11111" s="93" t="n"/>
      <c r="L11111" s="93" t="n">
        <v>4000</v>
      </c>
      <c r="M11111" s="93" t="n">
        <v>3766</v>
      </c>
      <c r="N11111" s="93" t="n">
        <v>397</v>
      </c>
      <c r="O11111" s="148" t="n">
        <v>3636.363636363636</v>
      </c>
      <c r="P11111" s="93" t="inlineStr">
        <is>
          <t>카페24마스크팩마스크팩 1매200801</t>
        </is>
      </c>
    </row>
    <row r="11112">
      <c r="B11112" s="127" t="n">
        <v>44152</v>
      </c>
      <c r="C11112" s="93">
        <f>TEXT(B11112,"aaa")</f>
        <v/>
      </c>
      <c r="D11112" s="93" t="n"/>
      <c r="E11112" s="93" t="inlineStr">
        <is>
          <t>마스크팩</t>
        </is>
      </c>
      <c r="F11112" s="93" t="inlineStr">
        <is>
          <t>카페24</t>
        </is>
      </c>
      <c r="G11112" s="93" t="inlineStr">
        <is>
          <t>마스크팩 10매</t>
        </is>
      </c>
      <c r="H11112" s="6" t="n">
        <v>6</v>
      </c>
      <c r="I11112" s="6" t="n"/>
      <c r="J11112" s="93" t="n">
        <v>200801</v>
      </c>
      <c r="K11112" s="93" t="n"/>
      <c r="L11112" s="93" t="n">
        <v>120000</v>
      </c>
      <c r="M11112" s="93" t="n">
        <v>112980</v>
      </c>
      <c r="N11112" s="93" t="n">
        <v>23820</v>
      </c>
      <c r="O11112" s="148" t="n">
        <v>109090.9090909091</v>
      </c>
      <c r="P11112" s="93" t="inlineStr">
        <is>
          <t>카페24마스크팩마스크팩 10매200801</t>
        </is>
      </c>
    </row>
    <row r="11113">
      <c r="B11113" s="127" t="n">
        <v>44152</v>
      </c>
      <c r="C11113" s="93">
        <f>TEXT(B11113,"aaa")</f>
        <v/>
      </c>
      <c r="D11113" s="93" t="n"/>
      <c r="E11113" s="93" t="inlineStr">
        <is>
          <t>토너</t>
        </is>
      </c>
      <c r="F11113" s="93" t="inlineStr">
        <is>
          <t>카페24</t>
        </is>
      </c>
      <c r="G11113" s="93" t="inlineStr">
        <is>
          <t>250ml</t>
        </is>
      </c>
      <c r="H11113" s="6" t="n">
        <v>44</v>
      </c>
      <c r="I11113" s="6" t="n"/>
      <c r="J11113" s="93" t="n">
        <v>200801</v>
      </c>
      <c r="K11113" s="93" t="n"/>
      <c r="L11113" s="93" t="n">
        <v>880000</v>
      </c>
      <c r="M11113" s="93" t="n">
        <v>828520</v>
      </c>
      <c r="N11113" s="93" t="n">
        <v>135520</v>
      </c>
      <c r="O11113" s="148" t="n">
        <v>799999.9999999999</v>
      </c>
      <c r="P11113" s="93" t="inlineStr">
        <is>
          <t>카페24토너250ml200801</t>
        </is>
      </c>
    </row>
    <row r="11114">
      <c r="B11114" s="127" t="n">
        <v>44152</v>
      </c>
      <c r="C11114" s="93">
        <f>TEXT(B11114,"aaa")</f>
        <v/>
      </c>
      <c r="D11114" s="93" t="n"/>
      <c r="E11114" s="93" t="inlineStr">
        <is>
          <t>토너</t>
        </is>
      </c>
      <c r="F11114" s="93" t="inlineStr">
        <is>
          <t>카페24</t>
        </is>
      </c>
      <c r="G11114" s="93" t="inlineStr">
        <is>
          <t>250ml 2set</t>
        </is>
      </c>
      <c r="H11114" s="6" t="n">
        <v>27</v>
      </c>
      <c r="I11114" s="6" t="n"/>
      <c r="J11114" s="93" t="n">
        <v>200801</v>
      </c>
      <c r="K11114" s="93" t="n"/>
      <c r="L11114" s="93" t="n">
        <v>945000</v>
      </c>
      <c r="M11114" s="93" t="n">
        <v>889717.5</v>
      </c>
      <c r="N11114" s="93" t="n">
        <v>166320</v>
      </c>
      <c r="O11114" s="148" t="n">
        <v>859090.9090909091</v>
      </c>
      <c r="P11114" s="93" t="inlineStr">
        <is>
          <t>카페24토너250ml 2set200801</t>
        </is>
      </c>
    </row>
    <row r="11115">
      <c r="B11115" s="127" t="n">
        <v>44152</v>
      </c>
      <c r="C11115" s="93">
        <f>TEXT(B11115,"aaa")</f>
        <v/>
      </c>
      <c r="D11115" s="93" t="n"/>
      <c r="E11115" s="93" t="inlineStr">
        <is>
          <t>토너</t>
        </is>
      </c>
      <c r="F11115" s="93" t="inlineStr">
        <is>
          <t>카페24</t>
        </is>
      </c>
      <c r="G11115" s="93" t="inlineStr">
        <is>
          <t>500ml</t>
        </is>
      </c>
      <c r="H11115" s="6" t="n">
        <v>40</v>
      </c>
      <c r="I11115" s="6" t="n"/>
      <c r="J11115" s="93" t="n">
        <v>200801</v>
      </c>
      <c r="K11115" s="93" t="n"/>
      <c r="L11115" s="93" t="n">
        <v>1320000</v>
      </c>
      <c r="M11115" s="93" t="n">
        <v>1242780</v>
      </c>
      <c r="N11115" s="93" t="n">
        <v>173200</v>
      </c>
      <c r="O11115" s="148" t="n">
        <v>1200000</v>
      </c>
      <c r="P11115" s="93" t="inlineStr">
        <is>
          <t>카페24토너500ml200801</t>
        </is>
      </c>
    </row>
    <row r="11116">
      <c r="B11116" s="127" t="n">
        <v>44152</v>
      </c>
      <c r="C11116" s="93">
        <f>TEXT(B11116,"aaa")</f>
        <v/>
      </c>
      <c r="D11116" s="93" t="n"/>
      <c r="E11116" s="93" t="inlineStr">
        <is>
          <t>토너</t>
        </is>
      </c>
      <c r="F11116" s="93" t="inlineStr">
        <is>
          <t>카페24</t>
        </is>
      </c>
      <c r="G11116" s="93" t="inlineStr">
        <is>
          <t>스킨팩 화장솜 60P</t>
        </is>
      </c>
      <c r="H11116" s="6" t="n">
        <v>38</v>
      </c>
      <c r="I11116" s="6" t="n"/>
      <c r="J11116" s="93" t="n">
        <v>200801</v>
      </c>
      <c r="K11116" s="93" t="n"/>
      <c r="L11116" s="93" t="n">
        <v>114000</v>
      </c>
      <c r="M11116" s="93" t="n">
        <v>107331</v>
      </c>
      <c r="N11116" s="93" t="n">
        <v>42180</v>
      </c>
      <c r="O11116" s="148" t="n">
        <v>103636.3636363636</v>
      </c>
      <c r="P11116" s="93" t="inlineStr">
        <is>
          <t>카페24토너스킨팩 화장솜 60P200801</t>
        </is>
      </c>
    </row>
    <row r="11117">
      <c r="B11117" s="127" t="n">
        <v>44152</v>
      </c>
      <c r="C11117" s="93">
        <f>TEXT(B11117,"aaa")</f>
        <v/>
      </c>
      <c r="D11117" s="93" t="n"/>
      <c r="E11117" s="93" t="inlineStr">
        <is>
          <t>앰플</t>
        </is>
      </c>
      <c r="F11117" s="93" t="inlineStr">
        <is>
          <t>카페24</t>
        </is>
      </c>
      <c r="G11117" s="93" t="inlineStr">
        <is>
          <t>앰플 30ml</t>
        </is>
      </c>
      <c r="H11117" s="6" t="n">
        <v>16</v>
      </c>
      <c r="I11117" s="6" t="n"/>
      <c r="J11117" s="93" t="n">
        <v>200801</v>
      </c>
      <c r="K11117" s="93" t="n"/>
      <c r="L11117" s="93" t="n">
        <v>448000</v>
      </c>
      <c r="M11117" s="93" t="n">
        <v>421792</v>
      </c>
      <c r="N11117" s="93" t="n">
        <v>54352</v>
      </c>
      <c r="O11117" s="148" t="n">
        <v>407272.7272727272</v>
      </c>
      <c r="P11117" s="93" t="inlineStr">
        <is>
          <t>카페24앰플앰플 30ml200801</t>
        </is>
      </c>
    </row>
    <row r="11118">
      <c r="B11118" s="127" t="n">
        <v>44152</v>
      </c>
      <c r="C11118" s="93">
        <f>TEXT(B11118,"aaa")</f>
        <v/>
      </c>
      <c r="D11118" s="93" t="n"/>
      <c r="E11118" s="93" t="inlineStr">
        <is>
          <t>앰플</t>
        </is>
      </c>
      <c r="F11118" s="93" t="inlineStr">
        <is>
          <t>카페24</t>
        </is>
      </c>
      <c r="G11118" s="93" t="inlineStr">
        <is>
          <t>앰플 30ml  2set</t>
        </is>
      </c>
      <c r="H11118" s="6" t="n">
        <v>2</v>
      </c>
      <c r="I11118" s="6" t="n"/>
      <c r="J11118" s="93" t="n">
        <v>200801</v>
      </c>
      <c r="K11118" s="93" t="n"/>
      <c r="L11118" s="93" t="n">
        <v>96000</v>
      </c>
      <c r="M11118" s="93" t="n">
        <v>90384</v>
      </c>
      <c r="N11118" s="93" t="n">
        <v>13588</v>
      </c>
      <c r="O11118" s="148" t="n">
        <v>87272.72727272726</v>
      </c>
      <c r="P11118" s="93" t="inlineStr">
        <is>
          <t>카페24앰플앰플 30ml  2set200801</t>
        </is>
      </c>
    </row>
    <row r="11119">
      <c r="B11119" s="127" t="n">
        <v>44152</v>
      </c>
      <c r="C11119" s="93">
        <f>TEXT(B11119,"aaa")</f>
        <v/>
      </c>
      <c r="D11119" s="93" t="n"/>
      <c r="E11119" s="93" t="inlineStr">
        <is>
          <t>수딩크림</t>
        </is>
      </c>
      <c r="F11119" s="93" t="inlineStr">
        <is>
          <t>카페24</t>
        </is>
      </c>
      <c r="G11119" s="93" t="inlineStr">
        <is>
          <t>수딩크림 100ml</t>
        </is>
      </c>
      <c r="H11119" s="6" t="n">
        <v>8</v>
      </c>
      <c r="I11119" s="6" t="n"/>
      <c r="J11119" s="93" t="n">
        <v>200801</v>
      </c>
      <c r="K11119" s="93" t="n"/>
      <c r="L11119" s="93" t="n">
        <v>304000</v>
      </c>
      <c r="M11119" s="93" t="n">
        <v>286216</v>
      </c>
      <c r="N11119" s="93" t="n">
        <v>24360</v>
      </c>
      <c r="O11119" s="148" t="n">
        <v>276363.6363636364</v>
      </c>
      <c r="P11119" s="93" t="inlineStr">
        <is>
          <t>카페24수딩크림수딩크림 100ml200801</t>
        </is>
      </c>
    </row>
    <row r="11120">
      <c r="B11120" s="127" t="n">
        <v>44152</v>
      </c>
      <c r="C11120" s="93">
        <f>TEXT(B11120,"aaa")</f>
        <v/>
      </c>
      <c r="D11120" s="93" t="n"/>
      <c r="E11120" s="93" t="inlineStr">
        <is>
          <t>클렌징폼</t>
        </is>
      </c>
      <c r="F11120" s="93" t="inlineStr">
        <is>
          <t>카페24</t>
        </is>
      </c>
      <c r="G11120" s="93" t="inlineStr">
        <is>
          <t>클렌징폼 120ml</t>
        </is>
      </c>
      <c r="H11120" s="6" t="n">
        <v>10</v>
      </c>
      <c r="I11120" s="6" t="n"/>
      <c r="J11120" s="93" t="n">
        <v>200801</v>
      </c>
      <c r="K11120" s="93" t="n"/>
      <c r="L11120" s="93" t="n">
        <v>130000</v>
      </c>
      <c r="M11120" s="93" t="n">
        <v>122395</v>
      </c>
      <c r="N11120" s="93" t="n">
        <v>27500</v>
      </c>
      <c r="O11120" s="148" t="n">
        <v>118181.8181818182</v>
      </c>
      <c r="P11120" s="93" t="inlineStr">
        <is>
          <t>카페24클렌징폼클렌징폼 120ml200801</t>
        </is>
      </c>
    </row>
    <row r="11121">
      <c r="B11121" s="127" t="n">
        <v>44152</v>
      </c>
      <c r="C11121" s="93">
        <f>TEXT(B11121,"aaa")</f>
        <v/>
      </c>
      <c r="D11121" s="93" t="n"/>
      <c r="E11121" s="93" t="inlineStr">
        <is>
          <t>클렌징폼</t>
        </is>
      </c>
      <c r="F11121" s="93" t="inlineStr">
        <is>
          <t>카페24</t>
        </is>
      </c>
      <c r="G11121" s="93" t="inlineStr">
        <is>
          <t>클렌징폼 120ml 2set</t>
        </is>
      </c>
      <c r="H11121" s="6" t="n">
        <v>2</v>
      </c>
      <c r="I11121" s="6" t="n"/>
      <c r="J11121" s="93" t="n">
        <v>200801</v>
      </c>
      <c r="K11121" s="93" t="n"/>
      <c r="L11121" s="93" t="n">
        <v>48000</v>
      </c>
      <c r="M11121" s="93" t="n">
        <v>45192</v>
      </c>
      <c r="N11121" s="93" t="n">
        <v>4920</v>
      </c>
      <c r="O11121" s="148" t="n">
        <v>43636.36363636363</v>
      </c>
      <c r="P11121" s="93" t="inlineStr">
        <is>
          <t>카페24클렌징폼클렌징폼 120ml 2set200801</t>
        </is>
      </c>
    </row>
    <row r="11122">
      <c r="B11122" s="127" t="n">
        <v>44152</v>
      </c>
      <c r="C11122" s="93">
        <f>TEXT(B11122,"aaa")</f>
        <v/>
      </c>
      <c r="D11122" s="93" t="n"/>
      <c r="E11122" s="93" t="inlineStr">
        <is>
          <t>클렌징폼</t>
        </is>
      </c>
      <c r="F11122" s="93" t="inlineStr">
        <is>
          <t>카페24</t>
        </is>
      </c>
      <c r="G11122" s="93" t="inlineStr">
        <is>
          <t>클렌징폼 120ml 3set</t>
        </is>
      </c>
      <c r="H11122" s="6" t="n">
        <v>1</v>
      </c>
      <c r="I11122" s="6" t="n"/>
      <c r="J11122" s="93" t="n">
        <v>200801</v>
      </c>
      <c r="K11122" s="93" t="n"/>
      <c r="L11122" s="93" t="n">
        <v>33000</v>
      </c>
      <c r="M11122" s="93" t="n">
        <v>31069.5</v>
      </c>
      <c r="N11122" s="93" t="n">
        <v>3690</v>
      </c>
      <c r="O11122" s="148" t="n">
        <v>30000</v>
      </c>
      <c r="P11122" s="93" t="inlineStr">
        <is>
          <t>카페24클렌징폼클렌징폼 120ml 3set200801</t>
        </is>
      </c>
    </row>
    <row r="11123">
      <c r="B11123" s="127" t="n">
        <v>44152</v>
      </c>
      <c r="C11123" s="93">
        <f>TEXT(B11123,"aaa")</f>
        <v/>
      </c>
      <c r="D11123" s="93" t="n"/>
      <c r="E11123" s="93" t="inlineStr">
        <is>
          <t>바디워시</t>
        </is>
      </c>
      <c r="F11123" s="93" t="inlineStr">
        <is>
          <t>카페24</t>
        </is>
      </c>
      <c r="G11123" s="93" t="inlineStr">
        <is>
          <t>바디워시 1개 -30% off</t>
        </is>
      </c>
      <c r="H11123" s="6" t="n">
        <v>2</v>
      </c>
      <c r="I11123" s="6" t="n"/>
      <c r="J11123" s="93" t="n">
        <v>200801</v>
      </c>
      <c r="K11123" s="93" t="n"/>
      <c r="L11123" s="93" t="n">
        <v>36400</v>
      </c>
      <c r="M11123" s="93" t="n">
        <v>34270.6</v>
      </c>
      <c r="N11123" s="93" t="n">
        <v>8170</v>
      </c>
      <c r="O11123" s="148" t="n">
        <v>33090.90909090909</v>
      </c>
      <c r="P11123" s="93" t="inlineStr">
        <is>
          <t>카페24바디워시바디워시 1개 -30% off200801</t>
        </is>
      </c>
    </row>
    <row r="11124">
      <c r="B11124" s="127" t="n">
        <v>44152</v>
      </c>
      <c r="C11124" s="93">
        <f>TEXT(B11124,"aaa")</f>
        <v/>
      </c>
      <c r="D11124" s="93" t="n"/>
      <c r="E11124" s="93" t="inlineStr">
        <is>
          <t>토너</t>
        </is>
      </c>
      <c r="F11124" s="93" t="inlineStr">
        <is>
          <t>화해</t>
        </is>
      </c>
      <c r="G11124" s="93" t="inlineStr">
        <is>
          <t>250ml</t>
        </is>
      </c>
      <c r="H11124" s="6" t="n">
        <v>6</v>
      </c>
      <c r="I11124" s="6" t="n"/>
      <c r="J11124" s="93" t="n">
        <v>200801</v>
      </c>
      <c r="K11124" s="93" t="n"/>
      <c r="L11124" s="93" t="n">
        <v>120000</v>
      </c>
      <c r="M11124" s="93" t="n">
        <v>86400</v>
      </c>
      <c r="N11124" s="93" t="n">
        <v>18480</v>
      </c>
      <c r="O11124" s="148" t="n">
        <v>109090.9090909091</v>
      </c>
      <c r="P11124" s="93" t="inlineStr">
        <is>
          <t>화해토너250ml200801</t>
        </is>
      </c>
    </row>
    <row r="11125" customFormat="1" s="93">
      <c r="B11125" s="127" t="n">
        <v>44153</v>
      </c>
      <c r="C11125" s="93">
        <f>TEXT(B11125,"aaa")</f>
        <v/>
      </c>
      <c r="E11125" s="93" t="inlineStr">
        <is>
          <t>토너</t>
        </is>
      </c>
      <c r="F11125" s="93" t="inlineStr">
        <is>
          <t>W컨셉</t>
        </is>
      </c>
      <c r="G11125" s="93" t="inlineStr">
        <is>
          <t>250ml 2set</t>
        </is>
      </c>
      <c r="H11125" s="6" t="n">
        <v>3</v>
      </c>
      <c r="I11125" s="6" t="n"/>
      <c r="J11125" s="93" t="n">
        <v>200801</v>
      </c>
      <c r="L11125" s="93" t="n">
        <v>105000</v>
      </c>
      <c r="M11125" s="93" t="n">
        <v>75600</v>
      </c>
      <c r="N11125" s="93" t="n">
        <v>18480</v>
      </c>
      <c r="O11125" s="148" t="n">
        <v>95454.54545454544</v>
      </c>
      <c r="P11125" s="93" t="inlineStr">
        <is>
          <t>W컨셉토너250ml 2set200801</t>
        </is>
      </c>
    </row>
    <row r="11126" customFormat="1" s="93">
      <c r="B11126" s="127" t="n">
        <v>44153</v>
      </c>
      <c r="C11126" s="93">
        <f>TEXT(B11126,"aaa")</f>
        <v/>
      </c>
      <c r="E11126" s="93" t="inlineStr">
        <is>
          <t>카밍크림</t>
        </is>
      </c>
      <c r="F11126" s="93" t="inlineStr">
        <is>
          <t>글로우데이즈 시코르</t>
        </is>
      </c>
      <c r="G11126" s="93" t="inlineStr">
        <is>
          <t xml:space="preserve">	어성초 70 인텐스 카밍 크림 50ml</t>
        </is>
      </c>
      <c r="H11126" s="6" t="n">
        <v>3</v>
      </c>
      <c r="I11126" s="6" t="n"/>
      <c r="J11126" s="93" t="n">
        <v>200801</v>
      </c>
      <c r="L11126" s="93" t="n">
        <v>52500</v>
      </c>
      <c r="M11126" s="93" t="n">
        <v>52500</v>
      </c>
      <c r="N11126" s="93" t="n">
        <v>11646</v>
      </c>
      <c r="O11126" s="148" t="n">
        <v>47727.27272727272</v>
      </c>
      <c r="P11126" s="93" t="inlineStr">
        <is>
          <t>글로우데이즈 시코르카밍크림	어성초 70 인텐스 카밍 크림 50ml200801</t>
        </is>
      </c>
    </row>
    <row r="11127" customFormat="1" s="93">
      <c r="B11127" s="127" t="n">
        <v>44153</v>
      </c>
      <c r="C11127" s="93">
        <f>TEXT(B11127,"aaa")</f>
        <v/>
      </c>
      <c r="E11127" s="93" t="inlineStr">
        <is>
          <t>마스크팩</t>
        </is>
      </c>
      <c r="F11127" s="93" t="inlineStr">
        <is>
          <t>글로우데이즈 시코르</t>
        </is>
      </c>
      <c r="G11127" s="93" t="inlineStr">
        <is>
          <t>마스크팩=마스크팩 10매</t>
        </is>
      </c>
      <c r="H11127" s="6" t="n">
        <v>3</v>
      </c>
      <c r="I11127" s="6" t="n"/>
      <c r="J11127" s="93" t="n">
        <v>200801</v>
      </c>
      <c r="L11127" s="93" t="n">
        <v>54000</v>
      </c>
      <c r="M11127" s="93" t="n">
        <v>54000</v>
      </c>
      <c r="N11127" s="93" t="n">
        <v>11910</v>
      </c>
      <c r="O11127" s="148" t="n">
        <v>49090.90909090909</v>
      </c>
      <c r="P11127" s="93" t="inlineStr">
        <is>
          <t>글로우데이즈 시코르마스크팩마스크팩=마스크팩 10매200801</t>
        </is>
      </c>
    </row>
    <row r="11128" customFormat="1" s="93">
      <c r="B11128" s="127" t="n">
        <v>44153</v>
      </c>
      <c r="C11128" s="93">
        <f>TEXT(B11128,"aaa")</f>
        <v/>
      </c>
      <c r="E11128" s="93" t="inlineStr">
        <is>
          <t>토너</t>
        </is>
      </c>
      <c r="F11128" s="93" t="inlineStr">
        <is>
          <t>스타일쉐어</t>
        </is>
      </c>
      <c r="G11128" s="93" t="inlineStr">
        <is>
          <t>250ml</t>
        </is>
      </c>
      <c r="H11128" s="6" t="n">
        <v>1</v>
      </c>
      <c r="I11128" s="6" t="n"/>
      <c r="J11128" s="93" t="n">
        <v>200801</v>
      </c>
      <c r="L11128" s="93" t="n">
        <v>20000</v>
      </c>
      <c r="M11128" s="93" t="n">
        <v>15000</v>
      </c>
      <c r="N11128" s="93" t="n">
        <v>3080</v>
      </c>
      <c r="O11128" s="148" t="n">
        <v>18181.81818181818</v>
      </c>
      <c r="P11128" s="93" t="inlineStr">
        <is>
          <t>스타일쉐어토너250ml200801</t>
        </is>
      </c>
    </row>
    <row r="11129" customFormat="1" s="93">
      <c r="B11129" s="127" t="n">
        <v>44153</v>
      </c>
      <c r="C11129" s="93">
        <f>TEXT(B11129,"aaa")</f>
        <v/>
      </c>
      <c r="E11129" s="93" t="inlineStr">
        <is>
          <t>토너</t>
        </is>
      </c>
      <c r="F11129" s="93" t="inlineStr">
        <is>
          <t>아누아 CS</t>
        </is>
      </c>
      <c r="G11129" s="93" t="inlineStr">
        <is>
          <t>250ml</t>
        </is>
      </c>
      <c r="H11129" s="6" t="n">
        <v>3</v>
      </c>
      <c r="I11129" s="6" t="n"/>
      <c r="J11129" s="93" t="n">
        <v>200801</v>
      </c>
      <c r="L11129" s="93" t="n">
        <v>0</v>
      </c>
      <c r="M11129" s="93" t="n">
        <v>0</v>
      </c>
      <c r="N11129" s="93" t="n">
        <v>9240</v>
      </c>
      <c r="O11129" s="148" t="n">
        <v>0</v>
      </c>
      <c r="P11129" s="93" t="inlineStr">
        <is>
          <t>아누아 CS토너250ml200801</t>
        </is>
      </c>
    </row>
    <row r="11130" customFormat="1" s="93">
      <c r="B11130" s="127" t="n">
        <v>44153</v>
      </c>
      <c r="C11130" s="93">
        <f>TEXT(B11130,"aaa")</f>
        <v/>
      </c>
      <c r="E11130" s="93" t="inlineStr">
        <is>
          <t>카밍크림</t>
        </is>
      </c>
      <c r="F11130" s="93" t="inlineStr">
        <is>
          <t>아누아 CS</t>
        </is>
      </c>
      <c r="G11130" s="93" t="inlineStr">
        <is>
          <t xml:space="preserve">	어성초 70 인텐스 카밍 크림 50ml</t>
        </is>
      </c>
      <c r="H11130" s="6" t="n">
        <v>3</v>
      </c>
      <c r="I11130" s="6" t="n"/>
      <c r="J11130" s="93" t="n">
        <v>200801</v>
      </c>
      <c r="L11130" s="93" t="n">
        <v>0</v>
      </c>
      <c r="M11130" s="93" t="n">
        <v>0</v>
      </c>
      <c r="N11130" s="93" t="n">
        <v>11646</v>
      </c>
      <c r="O11130" s="148" t="n">
        <v>0</v>
      </c>
      <c r="P11130" s="93" t="inlineStr">
        <is>
          <t>아누아 CS카밍크림	어성초 70 인텐스 카밍 크림 50ml200801</t>
        </is>
      </c>
    </row>
    <row r="11131" customFormat="1" s="93">
      <c r="B11131" s="127" t="n">
        <v>44153</v>
      </c>
      <c r="C11131" s="93">
        <f>TEXT(B11131,"aaa")</f>
        <v/>
      </c>
      <c r="E11131" s="93" t="inlineStr">
        <is>
          <t>화장솜</t>
        </is>
      </c>
      <c r="F11131" s="93" t="inlineStr">
        <is>
          <t>아누아 CS</t>
        </is>
      </c>
      <c r="G11131" s="93" t="inlineStr">
        <is>
          <t>스킨팩 화장솜 60P</t>
        </is>
      </c>
      <c r="H11131" s="6" t="n">
        <v>3</v>
      </c>
      <c r="I11131" s="6" t="n"/>
      <c r="J11131" s="93" t="n">
        <v>200801</v>
      </c>
      <c r="L11131" s="93" t="n">
        <v>0</v>
      </c>
      <c r="M11131" s="93" t="n">
        <v>0</v>
      </c>
      <c r="N11131" s="93" t="n">
        <v>3330</v>
      </c>
      <c r="O11131" s="148" t="n">
        <v>0</v>
      </c>
      <c r="P11131" s="93" t="inlineStr">
        <is>
          <t>아누아 CS화장솜스킨팩 화장솜 60P200801</t>
        </is>
      </c>
    </row>
    <row r="11132" customFormat="1" s="93">
      <c r="B11132" s="127" t="n">
        <v>44153</v>
      </c>
      <c r="C11132" s="93">
        <f>TEXT(B11132,"aaa")</f>
        <v/>
      </c>
      <c r="E11132" s="93" t="inlineStr">
        <is>
          <t>앰플</t>
        </is>
      </c>
      <c r="F11132" s="93" t="inlineStr">
        <is>
          <t>아누아 CS</t>
        </is>
      </c>
      <c r="G11132" s="93" t="inlineStr">
        <is>
          <t>앰플 30ml</t>
        </is>
      </c>
      <c r="H11132" s="6" t="n">
        <v>3</v>
      </c>
      <c r="I11132" s="6" t="n"/>
      <c r="J11132" s="93" t="n">
        <v>200801</v>
      </c>
      <c r="L11132" s="93" t="n">
        <v>0</v>
      </c>
      <c r="M11132" s="93" t="n">
        <v>0</v>
      </c>
      <c r="N11132" s="93" t="n">
        <v>10191</v>
      </c>
      <c r="O11132" s="148" t="n">
        <v>0</v>
      </c>
      <c r="P11132" s="93" t="inlineStr">
        <is>
          <t>아누아 CS앰플앰플 30ml200801</t>
        </is>
      </c>
    </row>
    <row r="11133" customFormat="1" s="93">
      <c r="B11133" s="127" t="n">
        <v>44153</v>
      </c>
      <c r="C11133" s="93">
        <f>TEXT(B11133,"aaa")</f>
        <v/>
      </c>
      <c r="E11133" s="93" t="inlineStr">
        <is>
          <t>선크림</t>
        </is>
      </c>
      <c r="F11133" s="93" t="inlineStr">
        <is>
          <t>카페24</t>
        </is>
      </c>
      <c r="G11133" s="93" t="inlineStr">
        <is>
          <t>선크림 50ml</t>
        </is>
      </c>
      <c r="H11133" s="6" t="n">
        <v>4</v>
      </c>
      <c r="I11133" s="6" t="n"/>
      <c r="J11133" s="93" t="n">
        <v>200801</v>
      </c>
      <c r="L11133" s="93" t="n">
        <v>80000</v>
      </c>
      <c r="M11133" s="93" t="n">
        <v>75320</v>
      </c>
      <c r="N11133" s="93" t="n">
        <v>9380</v>
      </c>
      <c r="O11133" s="148" t="n">
        <v>72727.27272727272</v>
      </c>
      <c r="P11133" s="93" t="inlineStr">
        <is>
          <t>카페24선크림선크림 50ml200801</t>
        </is>
      </c>
    </row>
    <row r="11134" customFormat="1" s="93">
      <c r="B11134" s="127" t="n">
        <v>44153</v>
      </c>
      <c r="C11134" s="93">
        <f>TEXT(B11134,"aaa")</f>
        <v/>
      </c>
      <c r="E11134" s="93" t="inlineStr">
        <is>
          <t>카밍크림</t>
        </is>
      </c>
      <c r="F11134" s="93" t="inlineStr">
        <is>
          <t>카페24</t>
        </is>
      </c>
      <c r="G11134" s="93" t="inlineStr">
        <is>
          <t>[플친 단독 (11/16-11/20)] 크림(필수)=어성초 70 인텐스 카밍 크림 1개-20% off</t>
        </is>
      </c>
      <c r="H11134" s="6" t="n">
        <v>2</v>
      </c>
      <c r="I11134" s="6" t="n"/>
      <c r="J11134" s="93" t="n">
        <v>200801</v>
      </c>
      <c r="L11134" s="93" t="n">
        <v>56000</v>
      </c>
      <c r="M11134" s="93" t="n">
        <v>52724</v>
      </c>
      <c r="N11134" s="93" t="n">
        <v>7764</v>
      </c>
      <c r="O11134" s="148" t="n">
        <v>50909.0909090909</v>
      </c>
      <c r="P11134" s="93" t="inlineStr">
        <is>
          <t>카페24카밍크림[플친 단독 (11/16-11/20)] 크림(필수)=어성초 70 인텐스 카밍 크림 1개-20% off200801</t>
        </is>
      </c>
    </row>
    <row r="11135" customFormat="1" s="93">
      <c r="B11135" s="127" t="n">
        <v>44153</v>
      </c>
      <c r="C11135" s="93">
        <f>TEXT(B11135,"aaa")</f>
        <v/>
      </c>
      <c r="E11135" s="93" t="inlineStr">
        <is>
          <t>크림마스크</t>
        </is>
      </c>
      <c r="F11135" s="93" t="inlineStr">
        <is>
          <t>카페24</t>
        </is>
      </c>
      <c r="G11135" s="93" t="inlineStr">
        <is>
          <t>[플친 단독 (11/16-11/20)] 크림마스크팩(선택)=크림마스크팩 1장-50% off</t>
        </is>
      </c>
      <c r="H11135" s="6" t="n">
        <v>16</v>
      </c>
      <c r="I11135" s="6" t="n"/>
      <c r="J11135" s="93" t="n">
        <v>200801</v>
      </c>
      <c r="L11135" s="93" t="n">
        <v>32000</v>
      </c>
      <c r="M11135" s="93" t="n">
        <v>30128</v>
      </c>
      <c r="N11135" s="93" t="n">
        <v>4960</v>
      </c>
      <c r="O11135" s="148" t="n">
        <v>29090.90909090909</v>
      </c>
      <c r="P11135" s="93" t="inlineStr">
        <is>
          <t>카페24크림마스크[플친 단독 (11/16-11/20)] 크림마스크팩(선택)=크림마스크팩 1장-50% off200801</t>
        </is>
      </c>
    </row>
    <row r="11136" customFormat="1" s="93">
      <c r="B11136" s="127" t="n">
        <v>44153</v>
      </c>
      <c r="C11136" s="93">
        <f>TEXT(B11136,"aaa")</f>
        <v/>
      </c>
      <c r="E11136" s="93" t="inlineStr">
        <is>
          <t>어성초진정패키지</t>
        </is>
      </c>
      <c r="F11136" s="93" t="inlineStr">
        <is>
          <t>카페24</t>
        </is>
      </c>
      <c r="G11136" s="93" t="inlineStr">
        <is>
          <t>어성초 진정패키지세트</t>
        </is>
      </c>
      <c r="H11136" s="6" t="n">
        <v>7</v>
      </c>
      <c r="I11136" s="6" t="n"/>
      <c r="J11136" s="93" t="n">
        <v>200801</v>
      </c>
      <c r="L11136" s="93" t="n">
        <v>693000</v>
      </c>
      <c r="M11136" s="93" t="n">
        <v>652459.5</v>
      </c>
      <c r="N11136" s="93" t="n">
        <v>105959</v>
      </c>
      <c r="O11136" s="148" t="n">
        <v>630000</v>
      </c>
      <c r="P11136" s="93" t="inlineStr">
        <is>
          <t>카페24어성초진정패키지어성초 진정패키지세트200801</t>
        </is>
      </c>
    </row>
    <row r="11137" customFormat="1" s="93">
      <c r="B11137" s="127" t="n">
        <v>44153</v>
      </c>
      <c r="C11137" s="93">
        <f>TEXT(B11137,"aaa")</f>
        <v/>
      </c>
      <c r="E11137" s="93" t="inlineStr">
        <is>
          <t>클리어 패드</t>
        </is>
      </c>
      <c r="F11137" s="93" t="inlineStr">
        <is>
          <t>카페24</t>
        </is>
      </c>
      <c r="G11137" s="93" t="inlineStr">
        <is>
          <t>어성초 77 클리어 패드 1개-20% off</t>
        </is>
      </c>
      <c r="H11137" s="6" t="n">
        <v>89</v>
      </c>
      <c r="I11137" s="6" t="n"/>
      <c r="J11137" s="93" t="n">
        <v>200801</v>
      </c>
      <c r="L11137" s="93" t="n">
        <v>1993600</v>
      </c>
      <c r="M11137" s="93" t="n">
        <v>1876974.4</v>
      </c>
      <c r="N11137" s="93" t="n">
        <v>446068</v>
      </c>
      <c r="O11137" s="148" t="n">
        <v>1812363.636363636</v>
      </c>
      <c r="P11137" s="93" t="inlineStr">
        <is>
          <t>카페24클리어 패드어성초 77 클리어 패드 1개-20% off200801</t>
        </is>
      </c>
    </row>
    <row r="11138" customFormat="1" s="93">
      <c r="B11138" s="127" t="n">
        <v>44153</v>
      </c>
      <c r="C11138" s="93">
        <f>TEXT(B11138,"aaa")</f>
        <v/>
      </c>
      <c r="E11138" s="93" t="inlineStr">
        <is>
          <t>클리어 패드</t>
        </is>
      </c>
      <c r="F11138" s="93" t="inlineStr">
        <is>
          <t>카페24</t>
        </is>
      </c>
      <c r="G11138" s="93" t="inlineStr">
        <is>
          <t>어성초 77 클리어 패드 2개-30% off</t>
        </is>
      </c>
      <c r="H11138" s="6" t="n">
        <v>122</v>
      </c>
      <c r="I11138" s="6" t="n"/>
      <c r="J11138" s="93" t="n">
        <v>200801</v>
      </c>
      <c r="L11138" s="93" t="n">
        <v>4782400</v>
      </c>
      <c r="M11138" s="93" t="n">
        <v>4502629.6</v>
      </c>
      <c r="N11138" s="93" t="n">
        <v>1222928</v>
      </c>
      <c r="O11138" s="148" t="n">
        <v>4347636.363636363</v>
      </c>
      <c r="P11138" s="93" t="inlineStr">
        <is>
          <t>카페24클리어 패드어성초 77 클리어 패드 2개-30% off200801</t>
        </is>
      </c>
    </row>
    <row r="11139" customFormat="1" s="93">
      <c r="B11139" s="127" t="n">
        <v>44153</v>
      </c>
      <c r="C11139" s="93">
        <f>TEXT(B11139,"aaa")</f>
        <v/>
      </c>
      <c r="E11139" s="93" t="inlineStr">
        <is>
          <t>토너+패드 세트</t>
        </is>
      </c>
      <c r="F11139" s="93" t="inlineStr">
        <is>
          <t>카페24</t>
        </is>
      </c>
      <c r="G11139" s="93" t="inlineStr">
        <is>
          <t>좁쌀 진정 세트 토너+클리어 패드-30% off</t>
        </is>
      </c>
      <c r="H11139" s="6" t="n">
        <v>79</v>
      </c>
      <c r="I11139" s="6" t="n"/>
      <c r="J11139" s="93" t="n">
        <v>200801</v>
      </c>
      <c r="L11139" s="93" t="n">
        <v>2930900</v>
      </c>
      <c r="M11139" s="93" t="n">
        <v>2759442.35</v>
      </c>
      <c r="N11139" s="93" t="n">
        <v>639268</v>
      </c>
      <c r="O11139" s="148" t="n">
        <v>2664454.545454545</v>
      </c>
      <c r="P11139" s="93" t="inlineStr">
        <is>
          <t>카페24토너+패드 세트좁쌀 진정 세트 토너+클리어 패드-30% off200801</t>
        </is>
      </c>
    </row>
    <row r="11140" customFormat="1" s="93">
      <c r="B11140" s="127" t="n">
        <v>44153</v>
      </c>
      <c r="C11140" s="93">
        <f>TEXT(B11140,"aaa")</f>
        <v/>
      </c>
      <c r="E11140" s="93" t="inlineStr">
        <is>
          <t>수분 보충 세트</t>
        </is>
      </c>
      <c r="F11140" s="93" t="inlineStr">
        <is>
          <t>카페24</t>
        </is>
      </c>
      <c r="G11140" s="93" t="inlineStr">
        <is>
          <t>[20/09/28 부터] 어성초 77 토너 250ml + 어성초 70 로션 200ml -30%</t>
        </is>
      </c>
      <c r="H11140" s="6" t="n">
        <v>26</v>
      </c>
      <c r="I11140" s="6" t="n"/>
      <c r="J11140" s="93" t="n">
        <v>200801</v>
      </c>
      <c r="L11140" s="93" t="n">
        <v>964600</v>
      </c>
      <c r="M11140" s="93" t="n">
        <v>908170.9</v>
      </c>
      <c r="N11140" s="93" t="n">
        <v>192868</v>
      </c>
      <c r="O11140" s="148" t="n">
        <v>876909.0909090908</v>
      </c>
      <c r="P11140" s="93" t="inlineStr">
        <is>
          <t>카페24수분 보충 세트[20/09/28 부터] 어성초 77 토너 250ml + 어성초 70 로션 200ml -30%200801</t>
        </is>
      </c>
    </row>
    <row r="11141" customFormat="1" s="93">
      <c r="B11141" s="127" t="n">
        <v>44153</v>
      </c>
      <c r="C11141" s="93">
        <f>TEXT(B11141,"aaa")</f>
        <v/>
      </c>
      <c r="E11141" s="93" t="inlineStr">
        <is>
          <t>로션</t>
        </is>
      </c>
      <c r="F11141" s="93" t="inlineStr">
        <is>
          <t>카페24</t>
        </is>
      </c>
      <c r="G11141" s="93" t="inlineStr">
        <is>
          <t>어성초 70 데일리 릴리프 로션 1개 -20% off</t>
        </is>
      </c>
      <c r="H11141" s="6" t="n">
        <v>12</v>
      </c>
      <c r="I11141" s="6" t="n"/>
      <c r="J11141" s="93" t="n">
        <v>200801</v>
      </c>
      <c r="L11141" s="93" t="n">
        <v>268800</v>
      </c>
      <c r="M11141" s="93" t="n">
        <v>253075.2</v>
      </c>
      <c r="N11141" s="93" t="n">
        <v>52056</v>
      </c>
      <c r="O11141" s="148" t="n">
        <v>244363.6363636364</v>
      </c>
      <c r="P11141" s="93" t="inlineStr">
        <is>
          <t>카페24로션어성초 70 데일리 릴리프 로션 1개 -20% off200801</t>
        </is>
      </c>
    </row>
    <row r="11142" customFormat="1" s="93">
      <c r="B11142" s="127" t="n">
        <v>44153</v>
      </c>
      <c r="C11142" s="93">
        <f>TEXT(B11142,"aaa")</f>
        <v/>
      </c>
      <c r="E11142" s="93" t="inlineStr">
        <is>
          <t>로션</t>
        </is>
      </c>
      <c r="F11142" s="93" t="inlineStr">
        <is>
          <t>카페24</t>
        </is>
      </c>
      <c r="G11142" s="93" t="inlineStr">
        <is>
          <t>어성초 70 데일리 릴리프 로션 2개 -30% off</t>
        </is>
      </c>
      <c r="H11142" s="6" t="n">
        <v>1</v>
      </c>
      <c r="I11142" s="6" t="n"/>
      <c r="J11142" s="93" t="n">
        <v>200801</v>
      </c>
      <c r="L11142" s="93" t="n">
        <v>39200</v>
      </c>
      <c r="M11142" s="93" t="n">
        <v>36906.8</v>
      </c>
      <c r="N11142" s="93" t="n">
        <v>8676</v>
      </c>
      <c r="O11142" s="148" t="n">
        <v>35636.36363636363</v>
      </c>
      <c r="P11142" s="93" t="inlineStr">
        <is>
          <t>카페24로션어성초 70 데일리 릴리프 로션 2개 -30% off200801</t>
        </is>
      </c>
    </row>
    <row r="11143" customFormat="1" s="93">
      <c r="B11143" s="127" t="n">
        <v>44153</v>
      </c>
      <c r="C11143" s="93">
        <f>TEXT(B11143,"aaa")</f>
        <v/>
      </c>
      <c r="E11143" s="93" t="inlineStr">
        <is>
          <t>머드크림마스크</t>
        </is>
      </c>
      <c r="F11143" s="93" t="inlineStr">
        <is>
          <t>카페24</t>
        </is>
      </c>
      <c r="G11143" s="93" t="inlineStr">
        <is>
          <t>머드크림마스크 100ml</t>
        </is>
      </c>
      <c r="H11143" s="6" t="n">
        <v>10</v>
      </c>
      <c r="I11143" s="6" t="n"/>
      <c r="J11143" s="93" t="n">
        <v>200801</v>
      </c>
      <c r="L11143" s="93" t="n">
        <v>200000</v>
      </c>
      <c r="M11143" s="93" t="n">
        <v>188300</v>
      </c>
      <c r="N11143" s="93" t="n">
        <v>14420</v>
      </c>
      <c r="O11143" s="148" t="n">
        <v>181818.1818181818</v>
      </c>
      <c r="P11143" s="93" t="inlineStr">
        <is>
          <t>카페24머드크림마스크머드크림마스크 100ml200801</t>
        </is>
      </c>
    </row>
    <row r="11144" customFormat="1" s="93">
      <c r="B11144" s="127" t="n">
        <v>44153</v>
      </c>
      <c r="C11144" s="93">
        <f>TEXT(B11144,"aaa")</f>
        <v/>
      </c>
      <c r="E11144" s="93" t="inlineStr">
        <is>
          <t>마스크팩</t>
        </is>
      </c>
      <c r="F11144" s="93" t="inlineStr">
        <is>
          <t>카페24</t>
        </is>
      </c>
      <c r="G11144" s="93" t="inlineStr">
        <is>
          <t>마스크팩 1매</t>
        </is>
      </c>
      <c r="H11144" s="6" t="n">
        <v>7</v>
      </c>
      <c r="I11144" s="6" t="n"/>
      <c r="J11144" s="93" t="n">
        <v>200801</v>
      </c>
      <c r="L11144" s="93" t="n">
        <v>28000</v>
      </c>
      <c r="M11144" s="93" t="n">
        <v>26362</v>
      </c>
      <c r="N11144" s="93" t="n">
        <v>2779</v>
      </c>
      <c r="O11144" s="148" t="n">
        <v>25454.54545454545</v>
      </c>
      <c r="P11144" s="93" t="inlineStr">
        <is>
          <t>카페24마스크팩마스크팩 1매200801</t>
        </is>
      </c>
    </row>
    <row r="11145" customFormat="1" s="93">
      <c r="B11145" s="127" t="n">
        <v>44153</v>
      </c>
      <c r="C11145" s="93">
        <f>TEXT(B11145,"aaa")</f>
        <v/>
      </c>
      <c r="E11145" s="93" t="inlineStr">
        <is>
          <t>마스크팩</t>
        </is>
      </c>
      <c r="F11145" s="93" t="inlineStr">
        <is>
          <t>카페24</t>
        </is>
      </c>
      <c r="G11145" s="93" t="inlineStr">
        <is>
          <t>마스크팩 10매</t>
        </is>
      </c>
      <c r="H11145" s="6" t="n">
        <v>11</v>
      </c>
      <c r="I11145" s="6" t="n"/>
      <c r="J11145" s="93" t="n">
        <v>200801</v>
      </c>
      <c r="L11145" s="93" t="n">
        <v>220000</v>
      </c>
      <c r="M11145" s="93" t="n">
        <v>207130</v>
      </c>
      <c r="N11145" s="93" t="n">
        <v>43670</v>
      </c>
      <c r="O11145" s="148" t="n">
        <v>200000</v>
      </c>
      <c r="P11145" s="93" t="inlineStr">
        <is>
          <t>카페24마스크팩마스크팩 10매200801</t>
        </is>
      </c>
    </row>
    <row r="11146" customFormat="1" s="93">
      <c r="B11146" s="127" t="n">
        <v>44153</v>
      </c>
      <c r="C11146" s="93">
        <f>TEXT(B11146,"aaa")</f>
        <v/>
      </c>
      <c r="E11146" s="93" t="inlineStr">
        <is>
          <t>토너</t>
        </is>
      </c>
      <c r="F11146" s="93" t="inlineStr">
        <is>
          <t>카페24</t>
        </is>
      </c>
      <c r="G11146" s="93" t="inlineStr">
        <is>
          <t>250ml</t>
        </is>
      </c>
      <c r="H11146" s="6" t="n">
        <v>65</v>
      </c>
      <c r="I11146" s="6" t="n"/>
      <c r="J11146" s="93" t="n">
        <v>200801</v>
      </c>
      <c r="L11146" s="93" t="n">
        <v>1300000</v>
      </c>
      <c r="M11146" s="93" t="n">
        <v>1223950</v>
      </c>
      <c r="N11146" s="93" t="n">
        <v>200200</v>
      </c>
      <c r="O11146" s="148" t="n">
        <v>1181818.181818182</v>
      </c>
      <c r="P11146" s="93" t="inlineStr">
        <is>
          <t>카페24토너250ml200801</t>
        </is>
      </c>
    </row>
    <row r="11147" customFormat="1" s="93">
      <c r="B11147" s="127" t="n">
        <v>44153</v>
      </c>
      <c r="C11147" s="93">
        <f>TEXT(B11147,"aaa")</f>
        <v/>
      </c>
      <c r="E11147" s="93" t="inlineStr">
        <is>
          <t>토너</t>
        </is>
      </c>
      <c r="F11147" s="93" t="inlineStr">
        <is>
          <t>카페24</t>
        </is>
      </c>
      <c r="G11147" s="93" t="inlineStr">
        <is>
          <t>250ml 2set</t>
        </is>
      </c>
      <c r="H11147" s="6" t="n">
        <v>37</v>
      </c>
      <c r="I11147" s="6" t="n"/>
      <c r="J11147" s="93" t="n">
        <v>200801</v>
      </c>
      <c r="L11147" s="93" t="n">
        <v>1295000</v>
      </c>
      <c r="M11147" s="93" t="n">
        <v>1219242.5</v>
      </c>
      <c r="N11147" s="93" t="n">
        <v>227920</v>
      </c>
      <c r="O11147" s="148" t="n">
        <v>1177272.727272727</v>
      </c>
      <c r="P11147" s="93" t="inlineStr">
        <is>
          <t>카페24토너250ml 2set200801</t>
        </is>
      </c>
    </row>
    <row r="11148" customFormat="1" s="93">
      <c r="B11148" s="127" t="n">
        <v>44153</v>
      </c>
      <c r="C11148" s="93">
        <f>TEXT(B11148,"aaa")</f>
        <v/>
      </c>
      <c r="E11148" s="93" t="inlineStr">
        <is>
          <t>토너</t>
        </is>
      </c>
      <c r="F11148" s="93" t="inlineStr">
        <is>
          <t>카페24</t>
        </is>
      </c>
      <c r="G11148" s="93" t="inlineStr">
        <is>
          <t>500ml</t>
        </is>
      </c>
      <c r="H11148" s="6" t="n">
        <v>56</v>
      </c>
      <c r="I11148" s="6" t="n"/>
      <c r="J11148" s="93" t="n">
        <v>200801</v>
      </c>
      <c r="L11148" s="93" t="n">
        <v>1848000</v>
      </c>
      <c r="M11148" s="93" t="n">
        <v>1739892</v>
      </c>
      <c r="N11148" s="93" t="n">
        <v>242480</v>
      </c>
      <c r="O11148" s="148" t="n">
        <v>1680000</v>
      </c>
      <c r="P11148" s="93" t="inlineStr">
        <is>
          <t>카페24토너500ml200801</t>
        </is>
      </c>
    </row>
    <row r="11149" customFormat="1" s="93">
      <c r="B11149" s="127" t="n">
        <v>44153</v>
      </c>
      <c r="C11149" s="93">
        <f>TEXT(B11149,"aaa")</f>
        <v/>
      </c>
      <c r="E11149" s="93" t="inlineStr">
        <is>
          <t>토너</t>
        </is>
      </c>
      <c r="F11149" s="93" t="inlineStr">
        <is>
          <t>카페24</t>
        </is>
      </c>
      <c r="G11149" s="93" t="inlineStr">
        <is>
          <t>스킨팩 화장솜 60P</t>
        </is>
      </c>
      <c r="H11149" s="6" t="n">
        <v>73</v>
      </c>
      <c r="I11149" s="6" t="n"/>
      <c r="J11149" s="93" t="n">
        <v>200801</v>
      </c>
      <c r="L11149" s="93" t="n">
        <v>219000</v>
      </c>
      <c r="M11149" s="93" t="n">
        <v>206188.5</v>
      </c>
      <c r="N11149" s="93" t="n">
        <v>81030</v>
      </c>
      <c r="O11149" s="148" t="n">
        <v>199090.9090909091</v>
      </c>
      <c r="P11149" s="93" t="inlineStr">
        <is>
          <t>카페24토너스킨팩 화장솜 60P200801</t>
        </is>
      </c>
    </row>
    <row r="11150" customFormat="1" s="93">
      <c r="B11150" s="127" t="n">
        <v>44153</v>
      </c>
      <c r="C11150" s="93">
        <f>TEXT(B11150,"aaa")</f>
        <v/>
      </c>
      <c r="E11150" s="93" t="inlineStr">
        <is>
          <t>앰플</t>
        </is>
      </c>
      <c r="F11150" s="93" t="inlineStr">
        <is>
          <t>카페24</t>
        </is>
      </c>
      <c r="G11150" s="93" t="inlineStr">
        <is>
          <t>앰플 30ml</t>
        </is>
      </c>
      <c r="H11150" s="6" t="n">
        <v>32</v>
      </c>
      <c r="I11150" s="6" t="n"/>
      <c r="J11150" s="93" t="n">
        <v>200801</v>
      </c>
      <c r="L11150" s="93" t="n">
        <v>896000</v>
      </c>
      <c r="M11150" s="93" t="n">
        <v>843584</v>
      </c>
      <c r="N11150" s="93" t="n">
        <v>108704</v>
      </c>
      <c r="O11150" s="148" t="n">
        <v>814545.4545454545</v>
      </c>
      <c r="P11150" s="93" t="inlineStr">
        <is>
          <t>카페24앰플앰플 30ml200801</t>
        </is>
      </c>
    </row>
    <row r="11151" customFormat="1" s="93">
      <c r="B11151" s="127" t="n">
        <v>44153</v>
      </c>
      <c r="C11151" s="93">
        <f>TEXT(B11151,"aaa")</f>
        <v/>
      </c>
      <c r="E11151" s="93" t="inlineStr">
        <is>
          <t>앰플</t>
        </is>
      </c>
      <c r="F11151" s="93" t="inlineStr">
        <is>
          <t>카페24</t>
        </is>
      </c>
      <c r="G11151" s="93" t="inlineStr">
        <is>
          <t>앰플 30ml  2set</t>
        </is>
      </c>
      <c r="H11151" s="6" t="n">
        <v>6</v>
      </c>
      <c r="I11151" s="6" t="n"/>
      <c r="J11151" s="93" t="n">
        <v>200801</v>
      </c>
      <c r="L11151" s="93" t="n">
        <v>288000</v>
      </c>
      <c r="M11151" s="93" t="n">
        <v>271152</v>
      </c>
      <c r="N11151" s="93" t="n">
        <v>40764</v>
      </c>
      <c r="O11151" s="148" t="n">
        <v>261818.1818181818</v>
      </c>
      <c r="P11151" s="93" t="inlineStr">
        <is>
          <t>카페24앰플앰플 30ml  2set200801</t>
        </is>
      </c>
    </row>
    <row r="11152" customFormat="1" s="93">
      <c r="B11152" s="127" t="n">
        <v>44153</v>
      </c>
      <c r="C11152" s="93">
        <f>TEXT(B11152,"aaa")</f>
        <v/>
      </c>
      <c r="E11152" s="93" t="inlineStr">
        <is>
          <t>수딩크림</t>
        </is>
      </c>
      <c r="F11152" s="93" t="inlineStr">
        <is>
          <t>카페24</t>
        </is>
      </c>
      <c r="G11152" s="93" t="inlineStr">
        <is>
          <t>수딩크림 100ml</t>
        </is>
      </c>
      <c r="H11152" s="6" t="n">
        <v>5</v>
      </c>
      <c r="I11152" s="6" t="n"/>
      <c r="J11152" s="93" t="n">
        <v>200801</v>
      </c>
      <c r="L11152" s="93" t="n">
        <v>190000</v>
      </c>
      <c r="M11152" s="93" t="n">
        <v>178885</v>
      </c>
      <c r="N11152" s="93" t="n">
        <v>15225</v>
      </c>
      <c r="O11152" s="148" t="n">
        <v>172727.2727272727</v>
      </c>
      <c r="P11152" s="93" t="inlineStr">
        <is>
          <t>카페24수딩크림수딩크림 100ml200801</t>
        </is>
      </c>
    </row>
    <row r="11153" customFormat="1" s="93">
      <c r="B11153" s="127" t="n">
        <v>44153</v>
      </c>
      <c r="C11153" s="93">
        <f>TEXT(B11153,"aaa")</f>
        <v/>
      </c>
      <c r="E11153" s="93" t="inlineStr">
        <is>
          <t>클렌징폼</t>
        </is>
      </c>
      <c r="F11153" s="93" t="inlineStr">
        <is>
          <t>카페24</t>
        </is>
      </c>
      <c r="G11153" s="93" t="inlineStr">
        <is>
          <t>클렌징폼 120ml</t>
        </is>
      </c>
      <c r="H11153" s="6" t="n">
        <v>11</v>
      </c>
      <c r="I11153" s="6" t="n"/>
      <c r="J11153" s="93" t="n">
        <v>200801</v>
      </c>
      <c r="L11153" s="93" t="n">
        <v>143000</v>
      </c>
      <c r="M11153" s="93" t="n">
        <v>134634.5</v>
      </c>
      <c r="N11153" s="93" t="n">
        <v>30250</v>
      </c>
      <c r="O11153" s="148" t="n">
        <v>130000</v>
      </c>
      <c r="P11153" s="93" t="inlineStr">
        <is>
          <t>카페24클렌징폼클렌징폼 120ml200801</t>
        </is>
      </c>
    </row>
    <row r="11154" customFormat="1" s="93">
      <c r="B11154" s="127" t="n">
        <v>44153</v>
      </c>
      <c r="C11154" s="93">
        <f>TEXT(B11154,"aaa")</f>
        <v/>
      </c>
      <c r="E11154" s="93" t="inlineStr">
        <is>
          <t>클렌징폼</t>
        </is>
      </c>
      <c r="F11154" s="93" t="inlineStr">
        <is>
          <t>카페24</t>
        </is>
      </c>
      <c r="G11154" s="93" t="inlineStr">
        <is>
          <t>클렌징폼 120ml 2set</t>
        </is>
      </c>
      <c r="H11154" s="6" t="n">
        <v>2</v>
      </c>
      <c r="I11154" s="6" t="n"/>
      <c r="J11154" s="93" t="n">
        <v>200801</v>
      </c>
      <c r="L11154" s="93" t="n">
        <v>48000</v>
      </c>
      <c r="M11154" s="93" t="n">
        <v>45192</v>
      </c>
      <c r="N11154" s="93" t="n">
        <v>4920</v>
      </c>
      <c r="O11154" s="148" t="n">
        <v>43636.36363636363</v>
      </c>
      <c r="P11154" s="93" t="inlineStr">
        <is>
          <t>카페24클렌징폼클렌징폼 120ml 2set200801</t>
        </is>
      </c>
    </row>
    <row r="11155" customFormat="1" s="93">
      <c r="B11155" s="127" t="n">
        <v>44153</v>
      </c>
      <c r="C11155" s="93">
        <f>TEXT(B11155,"aaa")</f>
        <v/>
      </c>
      <c r="E11155" s="93" t="inlineStr">
        <is>
          <t>클렌징폼</t>
        </is>
      </c>
      <c r="F11155" s="93" t="inlineStr">
        <is>
          <t>카페24</t>
        </is>
      </c>
      <c r="G11155" s="93" t="inlineStr">
        <is>
          <t>클렌징폼 120ml 3set</t>
        </is>
      </c>
      <c r="H11155" s="6" t="n">
        <v>4</v>
      </c>
      <c r="I11155" s="6" t="n"/>
      <c r="J11155" s="93" t="n">
        <v>200801</v>
      </c>
      <c r="L11155" s="93" t="n">
        <v>132000</v>
      </c>
      <c r="M11155" s="93" t="n">
        <v>124278</v>
      </c>
      <c r="N11155" s="93" t="n">
        <v>14760</v>
      </c>
      <c r="O11155" s="148" t="n">
        <v>120000</v>
      </c>
      <c r="P11155" s="93" t="inlineStr">
        <is>
          <t>카페24클렌징폼클렌징폼 120ml 3set200801</t>
        </is>
      </c>
    </row>
    <row r="11156" customFormat="1" s="93">
      <c r="B11156" s="127" t="n">
        <v>44153</v>
      </c>
      <c r="C11156" s="93">
        <f>TEXT(B11156,"aaa")</f>
        <v/>
      </c>
      <c r="E11156" s="93" t="inlineStr">
        <is>
          <t>바디워시</t>
        </is>
      </c>
      <c r="F11156" s="93" t="inlineStr">
        <is>
          <t>카페24</t>
        </is>
      </c>
      <c r="G11156" s="93" t="inlineStr">
        <is>
          <t>바디워시 1개 -30% off</t>
        </is>
      </c>
      <c r="H11156" s="6" t="n">
        <v>1</v>
      </c>
      <c r="I11156" s="6" t="n"/>
      <c r="J11156" s="93" t="n">
        <v>200801</v>
      </c>
      <c r="L11156" s="93" t="n">
        <v>18200</v>
      </c>
      <c r="M11156" s="93" t="n">
        <v>17135.3</v>
      </c>
      <c r="N11156" s="93" t="n">
        <v>4085</v>
      </c>
      <c r="O11156" s="148" t="n">
        <v>16545.45454545454</v>
      </c>
      <c r="P11156" s="93" t="inlineStr">
        <is>
          <t>카페24바디워시바디워시 1개 -30% off200801</t>
        </is>
      </c>
    </row>
    <row r="11157" customFormat="1" s="93">
      <c r="B11157" s="127" t="n">
        <v>44153</v>
      </c>
      <c r="C11157" s="93">
        <f>TEXT(B11157,"aaa")</f>
        <v/>
      </c>
      <c r="E11157" s="93" t="inlineStr">
        <is>
          <t>토너</t>
        </is>
      </c>
      <c r="F11157" s="93" t="inlineStr">
        <is>
          <t>화해</t>
        </is>
      </c>
      <c r="G11157" s="93" t="inlineStr">
        <is>
          <t>250ml</t>
        </is>
      </c>
      <c r="H11157" s="6" t="n">
        <v>3</v>
      </c>
      <c r="I11157" s="6" t="n"/>
      <c r="J11157" s="93" t="n">
        <v>200801</v>
      </c>
      <c r="L11157" s="93" t="n">
        <v>60000</v>
      </c>
      <c r="M11157" s="93" t="n">
        <v>43200</v>
      </c>
      <c r="N11157" s="93" t="n">
        <v>9240</v>
      </c>
      <c r="O11157" s="148" t="n">
        <v>54545.45454545454</v>
      </c>
      <c r="P11157" s="93" t="inlineStr">
        <is>
          <t>화해토너250ml200801</t>
        </is>
      </c>
    </row>
    <row r="11158" customFormat="1" s="93">
      <c r="B11158" s="127" t="n">
        <v>44153</v>
      </c>
      <c r="C11158" s="93">
        <f>TEXT(B11158,"aaa")</f>
        <v/>
      </c>
      <c r="E11158" s="93" t="inlineStr">
        <is>
          <t>선크림</t>
        </is>
      </c>
      <c r="F11158" s="93" t="inlineStr">
        <is>
          <t>화해</t>
        </is>
      </c>
      <c r="G11158" s="93" t="inlineStr">
        <is>
          <t>선크림 50ml</t>
        </is>
      </c>
      <c r="H11158" s="6" t="n">
        <v>2</v>
      </c>
      <c r="I11158" s="6" t="n"/>
      <c r="J11158" s="93" t="n">
        <v>200801</v>
      </c>
      <c r="L11158" s="93" t="n">
        <v>40000</v>
      </c>
      <c r="M11158" s="93" t="n">
        <v>28800</v>
      </c>
      <c r="N11158" s="93" t="n">
        <v>4690</v>
      </c>
      <c r="O11158" s="148" t="n">
        <v>36363.63636363636</v>
      </c>
      <c r="P11158" s="93" t="inlineStr">
        <is>
          <t>화해선크림선크림 50ml200801</t>
        </is>
      </c>
    </row>
    <row r="11159" customFormat="1" s="93">
      <c r="B11159" s="127" t="n">
        <v>44154</v>
      </c>
      <c r="C11159" s="93">
        <f>TEXT(B11159,"aaa")</f>
        <v/>
      </c>
      <c r="E11159" s="93" t="inlineStr">
        <is>
          <t>토너</t>
        </is>
      </c>
      <c r="F11159" s="93" t="inlineStr">
        <is>
          <t>W컨셉</t>
        </is>
      </c>
      <c r="G11159" s="93" t="inlineStr">
        <is>
          <t>250ml 2set</t>
        </is>
      </c>
      <c r="H11159" s="6" t="n">
        <v>5</v>
      </c>
      <c r="I11159" s="6" t="n"/>
      <c r="J11159" s="93" t="n">
        <v>200801</v>
      </c>
      <c r="L11159" s="93" t="n">
        <v>175000</v>
      </c>
      <c r="M11159" s="93" t="n">
        <v>126000</v>
      </c>
      <c r="N11159" s="93" t="n">
        <v>30800</v>
      </c>
      <c r="O11159" s="148" t="n">
        <v>159090.9090909091</v>
      </c>
      <c r="P11159" s="93" t="inlineStr">
        <is>
          <t>W컨셉토너250ml 2set200801</t>
        </is>
      </c>
    </row>
    <row r="11160" customFormat="1" s="93">
      <c r="B11160" s="127" t="n">
        <v>44154</v>
      </c>
      <c r="C11160" s="93">
        <f>TEXT(B11160,"aaa")</f>
        <v/>
      </c>
      <c r="E11160" s="93" t="inlineStr">
        <is>
          <t>토너</t>
        </is>
      </c>
      <c r="F11160" s="93" t="inlineStr">
        <is>
          <t>글로우데이즈 시코르</t>
        </is>
      </c>
      <c r="G11160" s="93" t="inlineStr">
        <is>
          <t>토너=250ml</t>
        </is>
      </c>
      <c r="H11160" s="6" t="n">
        <v>30</v>
      </c>
      <c r="I11160" s="6" t="n"/>
      <c r="J11160" s="93" t="n">
        <v>200801</v>
      </c>
      <c r="L11160" s="93" t="n">
        <v>337500</v>
      </c>
      <c r="M11160" s="93" t="n">
        <v>337500</v>
      </c>
      <c r="N11160" s="93" t="n">
        <v>92400</v>
      </c>
      <c r="O11160" s="148" t="n">
        <v>306818.1818181818</v>
      </c>
      <c r="P11160" s="93" t="inlineStr">
        <is>
          <t>글로우데이즈 시코르토너토너=250ml200801</t>
        </is>
      </c>
    </row>
    <row r="11161" customFormat="1" s="93">
      <c r="B11161" s="127" t="n">
        <v>44154</v>
      </c>
      <c r="C11161" s="93">
        <f>TEXT(B11161,"aaa")</f>
        <v/>
      </c>
      <c r="E11161" s="93" t="inlineStr">
        <is>
          <t>앰플</t>
        </is>
      </c>
      <c r="F11161" s="93" t="inlineStr">
        <is>
          <t>글로우데이즈 시코르</t>
        </is>
      </c>
      <c r="G11161" s="93" t="inlineStr">
        <is>
          <t>앰플=앰플 30ml</t>
        </is>
      </c>
      <c r="H11161" s="6" t="n">
        <v>20</v>
      </c>
      <c r="I11161" s="6" t="n"/>
      <c r="J11161" s="93" t="n">
        <v>200801</v>
      </c>
      <c r="L11161" s="93" t="n">
        <v>297000</v>
      </c>
      <c r="M11161" s="93" t="n">
        <v>297000</v>
      </c>
      <c r="N11161" s="93" t="n">
        <v>67940</v>
      </c>
      <c r="O11161" s="148" t="n">
        <v>270000</v>
      </c>
      <c r="P11161" s="93" t="inlineStr">
        <is>
          <t>글로우데이즈 시코르앰플앰플=앰플 30ml200801</t>
        </is>
      </c>
    </row>
    <row r="11162" customFormat="1" s="93">
      <c r="B11162" s="127" t="n">
        <v>44154</v>
      </c>
      <c r="C11162" s="93">
        <f>TEXT(B11162,"aaa")</f>
        <v/>
      </c>
      <c r="E11162" s="93" t="inlineStr">
        <is>
          <t>마스크팩</t>
        </is>
      </c>
      <c r="F11162" s="93" t="inlineStr">
        <is>
          <t>글로우데이즈 시코르</t>
        </is>
      </c>
      <c r="G11162" s="93" t="inlineStr">
        <is>
          <t>마스크팩=마스크팩 10매</t>
        </is>
      </c>
      <c r="H11162" s="6" t="n">
        <v>3</v>
      </c>
      <c r="I11162" s="6" t="n"/>
      <c r="J11162" s="93" t="n">
        <v>200801</v>
      </c>
      <c r="L11162" s="93" t="n">
        <v>54000</v>
      </c>
      <c r="M11162" s="93" t="n">
        <v>54000</v>
      </c>
      <c r="N11162" s="93" t="n">
        <v>11910</v>
      </c>
      <c r="O11162" s="148" t="n">
        <v>49090.90909090909</v>
      </c>
      <c r="P11162" s="93" t="inlineStr">
        <is>
          <t>글로우데이즈 시코르마스크팩마스크팩=마스크팩 10매200801</t>
        </is>
      </c>
    </row>
    <row r="11163" customFormat="1" s="93">
      <c r="B11163" s="127" t="n">
        <v>44154</v>
      </c>
      <c r="C11163" s="93">
        <f>TEXT(B11163,"aaa")</f>
        <v/>
      </c>
      <c r="E11163" s="93" t="inlineStr">
        <is>
          <t>토너</t>
        </is>
      </c>
      <c r="F11163" s="93" t="inlineStr">
        <is>
          <t>스타일쉐어</t>
        </is>
      </c>
      <c r="G11163" s="93" t="inlineStr">
        <is>
          <t>250ml</t>
        </is>
      </c>
      <c r="H11163" s="6" t="n">
        <v>3</v>
      </c>
      <c r="I11163" s="6" t="n"/>
      <c r="J11163" s="93" t="n">
        <v>200801</v>
      </c>
      <c r="L11163" s="93" t="n">
        <v>60000</v>
      </c>
      <c r="M11163" s="93" t="n">
        <v>45000</v>
      </c>
      <c r="N11163" s="93" t="n">
        <v>9240</v>
      </c>
      <c r="O11163" s="148" t="n">
        <v>54545.45454545454</v>
      </c>
      <c r="P11163" s="93" t="inlineStr">
        <is>
          <t>스타일쉐어토너250ml200801</t>
        </is>
      </c>
    </row>
    <row r="11164" customFormat="1" s="93">
      <c r="B11164" s="127" t="n">
        <v>44154</v>
      </c>
      <c r="C11164" s="93">
        <f>TEXT(B11164,"aaa")</f>
        <v/>
      </c>
      <c r="E11164" s="93" t="inlineStr">
        <is>
          <t>토너</t>
        </is>
      </c>
      <c r="F11164" s="93" t="inlineStr">
        <is>
          <t>아누아 CS</t>
        </is>
      </c>
      <c r="G11164" s="93" t="inlineStr">
        <is>
          <t>250ml</t>
        </is>
      </c>
      <c r="H11164" s="6" t="n">
        <v>1</v>
      </c>
      <c r="I11164" s="6" t="n"/>
      <c r="J11164" s="93" t="n">
        <v>200801</v>
      </c>
      <c r="L11164" s="93" t="n">
        <v>0</v>
      </c>
      <c r="M11164" s="93" t="n">
        <v>0</v>
      </c>
      <c r="N11164" s="93" t="n">
        <v>3080</v>
      </c>
      <c r="O11164" s="148" t="n">
        <v>0</v>
      </c>
      <c r="P11164" s="93" t="inlineStr">
        <is>
          <t>아누아 CS토너250ml200801</t>
        </is>
      </c>
    </row>
    <row r="11165" customFormat="1" s="93">
      <c r="B11165" s="127" t="n">
        <v>44154</v>
      </c>
      <c r="C11165" s="93">
        <f>TEXT(B11165,"aaa")</f>
        <v/>
      </c>
      <c r="E11165" s="93" t="inlineStr">
        <is>
          <t>화장솜</t>
        </is>
      </c>
      <c r="F11165" s="93" t="inlineStr">
        <is>
          <t>아누아 CS</t>
        </is>
      </c>
      <c r="G11165" s="93" t="inlineStr">
        <is>
          <t>스킨팩 화장솜 60P</t>
        </is>
      </c>
      <c r="H11165" s="6" t="n">
        <v>1</v>
      </c>
      <c r="I11165" s="6" t="n"/>
      <c r="J11165" s="93" t="n">
        <v>200801</v>
      </c>
      <c r="L11165" s="93" t="n">
        <v>0</v>
      </c>
      <c r="M11165" s="93" t="n">
        <v>0</v>
      </c>
      <c r="N11165" s="93" t="n">
        <v>1110</v>
      </c>
      <c r="O11165" s="148" t="n">
        <v>0</v>
      </c>
      <c r="P11165" s="93" t="inlineStr">
        <is>
          <t>아누아 CS화장솜스킨팩 화장솜 60P200801</t>
        </is>
      </c>
    </row>
    <row r="11166" customFormat="1" s="93">
      <c r="B11166" s="127" t="n">
        <v>44154</v>
      </c>
      <c r="C11166" s="93">
        <f>TEXT(B11166,"aaa")</f>
        <v/>
      </c>
      <c r="E11166" s="93" t="inlineStr">
        <is>
          <t>앰플</t>
        </is>
      </c>
      <c r="F11166" s="93" t="inlineStr">
        <is>
          <t>아누아 CS</t>
        </is>
      </c>
      <c r="G11166" s="93" t="inlineStr">
        <is>
          <t>앰플 30ml</t>
        </is>
      </c>
      <c r="H11166" s="6" t="n">
        <v>1</v>
      </c>
      <c r="I11166" s="6" t="n"/>
      <c r="J11166" s="93" t="n">
        <v>200801</v>
      </c>
      <c r="L11166" s="93" t="n">
        <v>0</v>
      </c>
      <c r="M11166" s="93" t="n">
        <v>0</v>
      </c>
      <c r="N11166" s="93" t="n">
        <v>3397</v>
      </c>
      <c r="O11166" s="148" t="n">
        <v>0</v>
      </c>
      <c r="P11166" s="93" t="inlineStr">
        <is>
          <t>아누아 CS앰플앰플 30ml200801</t>
        </is>
      </c>
    </row>
    <row r="11167" customFormat="1" s="93">
      <c r="B11167" s="127" t="n">
        <v>44154</v>
      </c>
      <c r="C11167" s="93">
        <f>TEXT(B11167,"aaa")</f>
        <v/>
      </c>
      <c r="E11167" s="93" t="inlineStr">
        <is>
          <t>카밍크림</t>
        </is>
      </c>
      <c r="F11167" s="93" t="inlineStr">
        <is>
          <t>아누아 CS</t>
        </is>
      </c>
      <c r="G11167" s="93" t="inlineStr">
        <is>
          <t xml:space="preserve">	어성초 70 인텐스 카밍 크림 50ml</t>
        </is>
      </c>
      <c r="H11167" s="6" t="n">
        <v>1</v>
      </c>
      <c r="I11167" s="6" t="n"/>
      <c r="J11167" s="93" t="n">
        <v>200801</v>
      </c>
      <c r="L11167" s="93" t="n">
        <v>0</v>
      </c>
      <c r="M11167" s="93" t="n">
        <v>0</v>
      </c>
      <c r="N11167" s="93" t="n">
        <v>3882</v>
      </c>
      <c r="O11167" s="148" t="n">
        <v>0</v>
      </c>
      <c r="P11167" s="93" t="inlineStr">
        <is>
          <t>아누아 CS카밍크림	어성초 70 인텐스 카밍 크림 50ml200801</t>
        </is>
      </c>
    </row>
    <row r="11168" customFormat="1" s="93">
      <c r="B11168" s="127" t="n">
        <v>44154</v>
      </c>
      <c r="C11168" s="93">
        <f>TEXT(B11168,"aaa")</f>
        <v/>
      </c>
      <c r="E11168" s="93" t="inlineStr">
        <is>
          <t>선크림</t>
        </is>
      </c>
      <c r="F11168" s="93" t="inlineStr">
        <is>
          <t>카페24</t>
        </is>
      </c>
      <c r="G11168" s="93" t="inlineStr">
        <is>
          <t>선크림 50ml</t>
        </is>
      </c>
      <c r="H11168" s="6" t="n">
        <v>2</v>
      </c>
      <c r="I11168" s="6" t="n"/>
      <c r="J11168" s="93" t="n">
        <v>200801</v>
      </c>
      <c r="L11168" s="93" t="n">
        <v>40000</v>
      </c>
      <c r="M11168" s="93" t="n">
        <v>37660</v>
      </c>
      <c r="N11168" s="93" t="n">
        <v>4690</v>
      </c>
      <c r="O11168" s="148" t="n">
        <v>36363.63636363636</v>
      </c>
      <c r="P11168" s="93" t="inlineStr">
        <is>
          <t>카페24선크림선크림 50ml200801</t>
        </is>
      </c>
    </row>
    <row r="11169" customFormat="1" s="93">
      <c r="B11169" s="127" t="n">
        <v>44154</v>
      </c>
      <c r="C11169" s="93">
        <f>TEXT(B11169,"aaa")</f>
        <v/>
      </c>
      <c r="E11169" s="93" t="inlineStr">
        <is>
          <t>카밍크림</t>
        </is>
      </c>
      <c r="F11169" s="93" t="inlineStr">
        <is>
          <t>카페24</t>
        </is>
      </c>
      <c r="G11169" s="93" t="inlineStr">
        <is>
          <t>[플친 단독 (11/16-11/20)] 크림(필수)=어성초 70 인텐스 카밍 크림 1개-20% off</t>
        </is>
      </c>
      <c r="H11169" s="6" t="n">
        <v>4</v>
      </c>
      <c r="I11169" s="6" t="n"/>
      <c r="J11169" s="93" t="n">
        <v>200801</v>
      </c>
      <c r="L11169" s="93" t="n">
        <v>112000</v>
      </c>
      <c r="M11169" s="93" t="n">
        <v>105448</v>
      </c>
      <c r="N11169" s="93" t="n">
        <v>15528</v>
      </c>
      <c r="O11169" s="148" t="n">
        <v>101818.1818181818</v>
      </c>
      <c r="P11169" s="93" t="inlineStr">
        <is>
          <t>카페24카밍크림[플친 단독 (11/16-11/20)] 크림(필수)=어성초 70 인텐스 카밍 크림 1개-20% off200801</t>
        </is>
      </c>
    </row>
    <row r="11170" customFormat="1" s="93">
      <c r="B11170" s="127" t="n">
        <v>44154</v>
      </c>
      <c r="C11170" s="93">
        <f>TEXT(B11170,"aaa")</f>
        <v/>
      </c>
      <c r="E11170" s="93" t="inlineStr">
        <is>
          <t>크림마스크</t>
        </is>
      </c>
      <c r="F11170" s="93" t="inlineStr">
        <is>
          <t>카페24</t>
        </is>
      </c>
      <c r="G11170" s="93" t="inlineStr">
        <is>
          <t>[플친 단독 (11/16-11/20)] 크림마스크팩(선택)=크림마스크팩 1장-50% off</t>
        </is>
      </c>
      <c r="H11170" s="6" t="n">
        <v>1</v>
      </c>
      <c r="I11170" s="6" t="n"/>
      <c r="J11170" s="93" t="n">
        <v>200801</v>
      </c>
      <c r="L11170" s="93" t="n">
        <v>2000</v>
      </c>
      <c r="M11170" s="93" t="n">
        <v>1883</v>
      </c>
      <c r="N11170" s="93" t="n">
        <v>310</v>
      </c>
      <c r="O11170" s="148" t="n">
        <v>1818.181818181818</v>
      </c>
      <c r="P11170" s="93" t="inlineStr">
        <is>
          <t>카페24크림마스크[플친 단독 (11/16-11/20)] 크림마스크팩(선택)=크림마스크팩 1장-50% off200801</t>
        </is>
      </c>
    </row>
    <row r="11171" customFormat="1" s="93">
      <c r="B11171" s="127" t="n">
        <v>44154</v>
      </c>
      <c r="C11171" s="93">
        <f>TEXT(B11171,"aaa")</f>
        <v/>
      </c>
      <c r="E11171" s="93" t="inlineStr">
        <is>
          <t>어성초진정패키지</t>
        </is>
      </c>
      <c r="F11171" s="93" t="inlineStr">
        <is>
          <t>카페24</t>
        </is>
      </c>
      <c r="G11171" s="93" t="inlineStr">
        <is>
          <t>어성초 진정패키지세트</t>
        </is>
      </c>
      <c r="H11171" s="6" t="n">
        <v>3</v>
      </c>
      <c r="I11171" s="6" t="n"/>
      <c r="J11171" s="93" t="n">
        <v>200801</v>
      </c>
      <c r="L11171" s="93" t="n">
        <v>297000</v>
      </c>
      <c r="M11171" s="93" t="n">
        <v>279625.5</v>
      </c>
      <c r="N11171" s="93" t="n">
        <v>45411</v>
      </c>
      <c r="O11171" s="148" t="n">
        <v>270000</v>
      </c>
      <c r="P11171" s="93" t="inlineStr">
        <is>
          <t>카페24어성초진정패키지어성초 진정패키지세트200801</t>
        </is>
      </c>
    </row>
    <row r="11172" customFormat="1" s="93">
      <c r="B11172" s="127" t="n">
        <v>44154</v>
      </c>
      <c r="C11172" s="93">
        <f>TEXT(B11172,"aaa")</f>
        <v/>
      </c>
      <c r="E11172" s="93" t="inlineStr">
        <is>
          <t>클리어 패드</t>
        </is>
      </c>
      <c r="F11172" s="93" t="inlineStr">
        <is>
          <t>카페24</t>
        </is>
      </c>
      <c r="G11172" s="93" t="inlineStr">
        <is>
          <t>어성초 77 클리어 패드 1개-20% off</t>
        </is>
      </c>
      <c r="H11172" s="6" t="n">
        <v>91</v>
      </c>
      <c r="I11172" s="6" t="n"/>
      <c r="J11172" s="93" t="n">
        <v>200801</v>
      </c>
      <c r="L11172" s="93" t="n">
        <v>2038400</v>
      </c>
      <c r="M11172" s="93" t="n">
        <v>1919153.6</v>
      </c>
      <c r="N11172" s="93" t="n">
        <v>456092</v>
      </c>
      <c r="O11172" s="148" t="n">
        <v>1853090.909090909</v>
      </c>
      <c r="P11172" s="93" t="inlineStr">
        <is>
          <t>카페24클리어 패드어성초 77 클리어 패드 1개-20% off200801</t>
        </is>
      </c>
    </row>
    <row r="11173" customFormat="1" s="93">
      <c r="B11173" s="127" t="n">
        <v>44154</v>
      </c>
      <c r="C11173" s="93">
        <f>TEXT(B11173,"aaa")</f>
        <v/>
      </c>
      <c r="E11173" s="93" t="inlineStr">
        <is>
          <t>클리어 패드</t>
        </is>
      </c>
      <c r="F11173" s="93" t="inlineStr">
        <is>
          <t>카페24</t>
        </is>
      </c>
      <c r="G11173" s="93" t="inlineStr">
        <is>
          <t>어성초 77 클리어 패드 2개-30% off</t>
        </is>
      </c>
      <c r="H11173" s="6" t="n">
        <v>87</v>
      </c>
      <c r="I11173" s="6" t="n"/>
      <c r="J11173" s="93" t="n">
        <v>200801</v>
      </c>
      <c r="L11173" s="93" t="n">
        <v>3410400</v>
      </c>
      <c r="M11173" s="93" t="n">
        <v>3210891.6</v>
      </c>
      <c r="N11173" s="93" t="n">
        <v>872088</v>
      </c>
      <c r="O11173" s="148" t="n">
        <v>3100363.636363636</v>
      </c>
      <c r="P11173" s="93" t="inlineStr">
        <is>
          <t>카페24클리어 패드어성초 77 클리어 패드 2개-30% off200801</t>
        </is>
      </c>
    </row>
    <row r="11174" customFormat="1" s="93">
      <c r="B11174" s="127" t="n">
        <v>44154</v>
      </c>
      <c r="C11174" s="93">
        <f>TEXT(B11174,"aaa")</f>
        <v/>
      </c>
      <c r="E11174" s="93" t="inlineStr">
        <is>
          <t>토너+패드 세트</t>
        </is>
      </c>
      <c r="F11174" s="93" t="inlineStr">
        <is>
          <t>카페24</t>
        </is>
      </c>
      <c r="G11174" s="93" t="inlineStr">
        <is>
          <t>좁쌀 진정 세트 토너+클리어 패드-30% off</t>
        </is>
      </c>
      <c r="H11174" s="6" t="n">
        <v>72</v>
      </c>
      <c r="I11174" s="6" t="n"/>
      <c r="J11174" s="93" t="n">
        <v>200801</v>
      </c>
      <c r="L11174" s="93" t="n">
        <v>2671200</v>
      </c>
      <c r="M11174" s="93" t="n">
        <v>2514934.8</v>
      </c>
      <c r="N11174" s="93" t="n">
        <v>582624</v>
      </c>
      <c r="O11174" s="148" t="n">
        <v>2428363.636363636</v>
      </c>
      <c r="P11174" s="93" t="inlineStr">
        <is>
          <t>카페24토너+패드 세트좁쌀 진정 세트 토너+클리어 패드-30% off200801</t>
        </is>
      </c>
    </row>
    <row r="11175" customFormat="1" s="93">
      <c r="B11175" s="127" t="n">
        <v>44154</v>
      </c>
      <c r="C11175" s="93">
        <f>TEXT(B11175,"aaa")</f>
        <v/>
      </c>
      <c r="E11175" s="93" t="inlineStr">
        <is>
          <t>수분 보충 세트</t>
        </is>
      </c>
      <c r="F11175" s="93" t="inlineStr">
        <is>
          <t>카페24</t>
        </is>
      </c>
      <c r="G11175" s="93" t="inlineStr">
        <is>
          <t>[20/09/28 부터] 어성초 77 토너 250ml + 어성초 70 로션 200ml -30%</t>
        </is>
      </c>
      <c r="H11175" s="6" t="n">
        <v>37</v>
      </c>
      <c r="I11175" s="6" t="n"/>
      <c r="J11175" s="93" t="n">
        <v>200801</v>
      </c>
      <c r="L11175" s="93" t="n">
        <v>1372700</v>
      </c>
      <c r="M11175" s="93" t="n">
        <v>1292397.05</v>
      </c>
      <c r="N11175" s="93" t="n">
        <v>274466</v>
      </c>
      <c r="O11175" s="148" t="n">
        <v>1247909.090909091</v>
      </c>
      <c r="P11175" s="93" t="inlineStr">
        <is>
          <t>카페24수분 보충 세트[20/09/28 부터] 어성초 77 토너 250ml + 어성초 70 로션 200ml -30%200801</t>
        </is>
      </c>
    </row>
    <row r="11176" customFormat="1" s="93">
      <c r="B11176" s="127" t="n">
        <v>44154</v>
      </c>
      <c r="C11176" s="93">
        <f>TEXT(B11176,"aaa")</f>
        <v/>
      </c>
      <c r="E11176" s="93" t="inlineStr">
        <is>
          <t>로션</t>
        </is>
      </c>
      <c r="F11176" s="93" t="inlineStr">
        <is>
          <t>카페24</t>
        </is>
      </c>
      <c r="G11176" s="93" t="inlineStr">
        <is>
          <t>어성초 70 데일리 릴리프 로션 1개 -20% off</t>
        </is>
      </c>
      <c r="H11176" s="6" t="n">
        <v>8</v>
      </c>
      <c r="I11176" s="6" t="n"/>
      <c r="J11176" s="93" t="n">
        <v>200801</v>
      </c>
      <c r="L11176" s="93" t="n">
        <v>179200</v>
      </c>
      <c r="M11176" s="93" t="n">
        <v>168716.8</v>
      </c>
      <c r="N11176" s="93" t="n">
        <v>34704</v>
      </c>
      <c r="O11176" s="148" t="n">
        <v>162909.0909090909</v>
      </c>
      <c r="P11176" s="93" t="inlineStr">
        <is>
          <t>카페24로션어성초 70 데일리 릴리프 로션 1개 -20% off200801</t>
        </is>
      </c>
    </row>
    <row r="11177" customFormat="1" s="93">
      <c r="B11177" s="127" t="n">
        <v>44154</v>
      </c>
      <c r="C11177" s="93">
        <f>TEXT(B11177,"aaa")</f>
        <v/>
      </c>
      <c r="E11177" s="93" t="inlineStr">
        <is>
          <t>머드크림마스크</t>
        </is>
      </c>
      <c r="F11177" s="93" t="inlineStr">
        <is>
          <t>카페24</t>
        </is>
      </c>
      <c r="G11177" s="93" t="inlineStr">
        <is>
          <t>머드크림마스크 100ml</t>
        </is>
      </c>
      <c r="H11177" s="6" t="n">
        <v>4</v>
      </c>
      <c r="I11177" s="6" t="n"/>
      <c r="J11177" s="93" t="n">
        <v>200801</v>
      </c>
      <c r="L11177" s="93" t="n">
        <v>80000</v>
      </c>
      <c r="M11177" s="93" t="n">
        <v>75320</v>
      </c>
      <c r="N11177" s="93" t="n">
        <v>5768</v>
      </c>
      <c r="O11177" s="148" t="n">
        <v>72727.27272727272</v>
      </c>
      <c r="P11177" s="93" t="inlineStr">
        <is>
          <t>카페24머드크림마스크머드크림마스크 100ml200801</t>
        </is>
      </c>
    </row>
    <row r="11178" customFormat="1" s="93">
      <c r="B11178" s="127" t="n">
        <v>44154</v>
      </c>
      <c r="C11178" s="93">
        <f>TEXT(B11178,"aaa")</f>
        <v/>
      </c>
      <c r="E11178" s="93" t="inlineStr">
        <is>
          <t>머드크림마스크</t>
        </is>
      </c>
      <c r="F11178" s="93" t="inlineStr">
        <is>
          <t>카페24</t>
        </is>
      </c>
      <c r="G11178" s="93" t="inlineStr">
        <is>
          <t>머드크림마스크 100ml 2set</t>
        </is>
      </c>
      <c r="H11178" s="6" t="n">
        <v>1</v>
      </c>
      <c r="I11178" s="6" t="n"/>
      <c r="J11178" s="93" t="n">
        <v>200801</v>
      </c>
      <c r="L11178" s="93" t="n">
        <v>35000</v>
      </c>
      <c r="M11178" s="93" t="n">
        <v>32952.5</v>
      </c>
      <c r="N11178" s="93" t="n">
        <v>2884</v>
      </c>
      <c r="O11178" s="148" t="n">
        <v>31818.18181818182</v>
      </c>
      <c r="P11178" s="93" t="inlineStr">
        <is>
          <t>카페24머드크림마스크머드크림마스크 100ml 2set200801</t>
        </is>
      </c>
    </row>
    <row r="11179" customFormat="1" s="93">
      <c r="B11179" s="127" t="n">
        <v>44154</v>
      </c>
      <c r="C11179" s="93">
        <f>TEXT(B11179,"aaa")</f>
        <v/>
      </c>
      <c r="E11179" s="93" t="inlineStr">
        <is>
          <t>마스크팩</t>
        </is>
      </c>
      <c r="F11179" s="93" t="inlineStr">
        <is>
          <t>카페24</t>
        </is>
      </c>
      <c r="G11179" s="93" t="inlineStr">
        <is>
          <t>마스크팩 1매</t>
        </is>
      </c>
      <c r="H11179" s="6" t="n">
        <v>10</v>
      </c>
      <c r="I11179" s="6" t="n"/>
      <c r="J11179" s="93" t="n">
        <v>200801</v>
      </c>
      <c r="L11179" s="93" t="n">
        <v>40000</v>
      </c>
      <c r="M11179" s="93" t="n">
        <v>37660</v>
      </c>
      <c r="N11179" s="93" t="n">
        <v>3970</v>
      </c>
      <c r="O11179" s="148" t="n">
        <v>36363.63636363636</v>
      </c>
      <c r="P11179" s="93" t="inlineStr">
        <is>
          <t>카페24마스크팩마스크팩 1매200801</t>
        </is>
      </c>
    </row>
    <row r="11180" customFormat="1" s="93">
      <c r="B11180" s="127" t="n">
        <v>44154</v>
      </c>
      <c r="C11180" s="93">
        <f>TEXT(B11180,"aaa")</f>
        <v/>
      </c>
      <c r="E11180" s="93" t="inlineStr">
        <is>
          <t>마스크팩</t>
        </is>
      </c>
      <c r="F11180" s="93" t="inlineStr">
        <is>
          <t>카페24</t>
        </is>
      </c>
      <c r="G11180" s="93" t="inlineStr">
        <is>
          <t>마스크팩 10매</t>
        </is>
      </c>
      <c r="H11180" s="6" t="n">
        <v>8</v>
      </c>
      <c r="I11180" s="6" t="n"/>
      <c r="J11180" s="93" t="n">
        <v>200801</v>
      </c>
      <c r="L11180" s="93" t="n">
        <v>160000</v>
      </c>
      <c r="M11180" s="93" t="n">
        <v>150640</v>
      </c>
      <c r="N11180" s="93" t="n">
        <v>31760</v>
      </c>
      <c r="O11180" s="148" t="n">
        <v>145454.5454545454</v>
      </c>
      <c r="P11180" s="93" t="inlineStr">
        <is>
          <t>카페24마스크팩마스크팩 10매200801</t>
        </is>
      </c>
    </row>
    <row r="11181" customFormat="1" s="93">
      <c r="B11181" s="127" t="n">
        <v>44154</v>
      </c>
      <c r="C11181" s="93">
        <f>TEXT(B11181,"aaa")</f>
        <v/>
      </c>
      <c r="E11181" s="93" t="inlineStr">
        <is>
          <t>토너</t>
        </is>
      </c>
      <c r="F11181" s="93" t="inlineStr">
        <is>
          <t>카페24</t>
        </is>
      </c>
      <c r="G11181" s="93" t="inlineStr">
        <is>
          <t>250ml</t>
        </is>
      </c>
      <c r="H11181" s="6" t="n">
        <v>87</v>
      </c>
      <c r="I11181" s="6" t="n"/>
      <c r="J11181" s="93" t="n">
        <v>200801</v>
      </c>
      <c r="L11181" s="93" t="n">
        <v>1740000</v>
      </c>
      <c r="M11181" s="93" t="n">
        <v>1638210</v>
      </c>
      <c r="N11181" s="93" t="n">
        <v>267960</v>
      </c>
      <c r="O11181" s="148" t="n">
        <v>1581818.181818182</v>
      </c>
      <c r="P11181" s="93" t="inlineStr">
        <is>
          <t>카페24토너250ml200801</t>
        </is>
      </c>
    </row>
    <row r="11182" customFormat="1" s="93">
      <c r="B11182" s="127" t="n">
        <v>44154</v>
      </c>
      <c r="C11182" s="93">
        <f>TEXT(B11182,"aaa")</f>
        <v/>
      </c>
      <c r="E11182" s="93" t="inlineStr">
        <is>
          <t>토너</t>
        </is>
      </c>
      <c r="F11182" s="93" t="inlineStr">
        <is>
          <t>카페24</t>
        </is>
      </c>
      <c r="G11182" s="93" t="inlineStr">
        <is>
          <t>250ml 2set</t>
        </is>
      </c>
      <c r="H11182" s="6" t="n">
        <v>37</v>
      </c>
      <c r="I11182" s="6" t="n"/>
      <c r="J11182" s="93" t="n">
        <v>200801</v>
      </c>
      <c r="L11182" s="93" t="n">
        <v>1295000</v>
      </c>
      <c r="M11182" s="93" t="n">
        <v>1219242.5</v>
      </c>
      <c r="N11182" s="93" t="n">
        <v>227920</v>
      </c>
      <c r="O11182" s="148" t="n">
        <v>1177272.727272727</v>
      </c>
      <c r="P11182" s="93" t="inlineStr">
        <is>
          <t>카페24토너250ml 2set200801</t>
        </is>
      </c>
    </row>
    <row r="11183" customFormat="1" s="93">
      <c r="B11183" s="127" t="n">
        <v>44154</v>
      </c>
      <c r="C11183" s="93">
        <f>TEXT(B11183,"aaa")</f>
        <v/>
      </c>
      <c r="E11183" s="93" t="inlineStr">
        <is>
          <t>토너</t>
        </is>
      </c>
      <c r="F11183" s="93" t="inlineStr">
        <is>
          <t>카페24</t>
        </is>
      </c>
      <c r="G11183" s="93" t="inlineStr">
        <is>
          <t>500ml</t>
        </is>
      </c>
      <c r="H11183" s="6" t="n">
        <v>47</v>
      </c>
      <c r="I11183" s="6" t="n"/>
      <c r="J11183" s="93" t="n">
        <v>200801</v>
      </c>
      <c r="L11183" s="93" t="n">
        <v>1551000</v>
      </c>
      <c r="M11183" s="93" t="n">
        <v>1460266.5</v>
      </c>
      <c r="N11183" s="93" t="n">
        <v>203510</v>
      </c>
      <c r="O11183" s="148" t="n">
        <v>1410000</v>
      </c>
      <c r="P11183" s="93" t="inlineStr">
        <is>
          <t>카페24토너500ml200801</t>
        </is>
      </c>
    </row>
    <row r="11184" customFormat="1" s="93">
      <c r="B11184" s="127" t="n">
        <v>44154</v>
      </c>
      <c r="C11184" s="93">
        <f>TEXT(B11184,"aaa")</f>
        <v/>
      </c>
      <c r="E11184" s="93" t="inlineStr">
        <is>
          <t>토너</t>
        </is>
      </c>
      <c r="F11184" s="93" t="inlineStr">
        <is>
          <t>카페24</t>
        </is>
      </c>
      <c r="G11184" s="93" t="inlineStr">
        <is>
          <t>스킨팩 화장솜 60P</t>
        </is>
      </c>
      <c r="H11184" s="6" t="n">
        <v>80</v>
      </c>
      <c r="I11184" s="6" t="n"/>
      <c r="J11184" s="93" t="n">
        <v>200801</v>
      </c>
      <c r="L11184" s="93" t="n">
        <v>240000</v>
      </c>
      <c r="M11184" s="93" t="n">
        <v>225960</v>
      </c>
      <c r="N11184" s="93" t="n">
        <v>88800</v>
      </c>
      <c r="O11184" s="148" t="n">
        <v>218181.8181818182</v>
      </c>
      <c r="P11184" s="93" t="inlineStr">
        <is>
          <t>카페24토너스킨팩 화장솜 60P200801</t>
        </is>
      </c>
    </row>
    <row r="11185" customFormat="1" s="93">
      <c r="B11185" s="127" t="n">
        <v>44154</v>
      </c>
      <c r="C11185" s="93">
        <f>TEXT(B11185,"aaa")</f>
        <v/>
      </c>
      <c r="E11185" s="93" t="inlineStr">
        <is>
          <t>앰플</t>
        </is>
      </c>
      <c r="F11185" s="93" t="inlineStr">
        <is>
          <t>카페24</t>
        </is>
      </c>
      <c r="G11185" s="93" t="inlineStr">
        <is>
          <t>앰플 30ml</t>
        </is>
      </c>
      <c r="H11185" s="6" t="n">
        <v>29</v>
      </c>
      <c r="I11185" s="6" t="n"/>
      <c r="J11185" s="93" t="n">
        <v>200801</v>
      </c>
      <c r="L11185" s="93" t="n">
        <v>812000</v>
      </c>
      <c r="M11185" s="93" t="n">
        <v>764498</v>
      </c>
      <c r="N11185" s="93" t="n">
        <v>98513</v>
      </c>
      <c r="O11185" s="148" t="n">
        <v>738181.8181818181</v>
      </c>
      <c r="P11185" s="93" t="inlineStr">
        <is>
          <t>카페24앰플앰플 30ml200801</t>
        </is>
      </c>
    </row>
    <row r="11186" customFormat="1" s="93">
      <c r="B11186" s="127" t="n">
        <v>44154</v>
      </c>
      <c r="C11186" s="93">
        <f>TEXT(B11186,"aaa")</f>
        <v/>
      </c>
      <c r="E11186" s="93" t="inlineStr">
        <is>
          <t>앰플</t>
        </is>
      </c>
      <c r="F11186" s="93" t="inlineStr">
        <is>
          <t>카페24</t>
        </is>
      </c>
      <c r="G11186" s="93" t="inlineStr">
        <is>
          <t>앰플 30ml  2set</t>
        </is>
      </c>
      <c r="H11186" s="6" t="n">
        <v>7</v>
      </c>
      <c r="I11186" s="6" t="n"/>
      <c r="J11186" s="93" t="n">
        <v>200801</v>
      </c>
      <c r="L11186" s="93" t="n">
        <v>336000</v>
      </c>
      <c r="M11186" s="93" t="n">
        <v>316344</v>
      </c>
      <c r="N11186" s="93" t="n">
        <v>47558</v>
      </c>
      <c r="O11186" s="148" t="n">
        <v>305454.5454545454</v>
      </c>
      <c r="P11186" s="93" t="inlineStr">
        <is>
          <t>카페24앰플앰플 30ml  2set200801</t>
        </is>
      </c>
    </row>
    <row r="11187" customFormat="1" s="93">
      <c r="B11187" s="127" t="n">
        <v>44154</v>
      </c>
      <c r="C11187" s="93">
        <f>TEXT(B11187,"aaa")</f>
        <v/>
      </c>
      <c r="E11187" s="93" t="inlineStr">
        <is>
          <t>수딩크림</t>
        </is>
      </c>
      <c r="F11187" s="93" t="inlineStr">
        <is>
          <t>카페24</t>
        </is>
      </c>
      <c r="G11187" s="93" t="inlineStr">
        <is>
          <t>수딩크림 100ml</t>
        </is>
      </c>
      <c r="H11187" s="6" t="n">
        <v>15</v>
      </c>
      <c r="I11187" s="6" t="n"/>
      <c r="J11187" s="93" t="n">
        <v>200801</v>
      </c>
      <c r="L11187" s="93" t="n">
        <v>570000</v>
      </c>
      <c r="M11187" s="93" t="n">
        <v>536655</v>
      </c>
      <c r="N11187" s="93" t="n">
        <v>45675</v>
      </c>
      <c r="O11187" s="148" t="n">
        <v>518181.8181818181</v>
      </c>
      <c r="P11187" s="93" t="inlineStr">
        <is>
          <t>카페24수딩크림수딩크림 100ml200801</t>
        </is>
      </c>
    </row>
    <row r="11188" customFormat="1" s="93">
      <c r="B11188" s="127" t="n">
        <v>44154</v>
      </c>
      <c r="C11188" s="93">
        <f>TEXT(B11188,"aaa")</f>
        <v/>
      </c>
      <c r="E11188" s="93" t="inlineStr">
        <is>
          <t>클렌징폼</t>
        </is>
      </c>
      <c r="F11188" s="93" t="inlineStr">
        <is>
          <t>카페24</t>
        </is>
      </c>
      <c r="G11188" s="93" t="inlineStr">
        <is>
          <t>클렌징폼 120ml</t>
        </is>
      </c>
      <c r="H11188" s="6" t="n">
        <v>16</v>
      </c>
      <c r="I11188" s="6" t="n"/>
      <c r="J11188" s="93" t="n">
        <v>200801</v>
      </c>
      <c r="L11188" s="93" t="n">
        <v>208000</v>
      </c>
      <c r="M11188" s="93" t="n">
        <v>195832</v>
      </c>
      <c r="N11188" s="93" t="n">
        <v>44000</v>
      </c>
      <c r="O11188" s="148" t="n">
        <v>189090.9090909091</v>
      </c>
      <c r="P11188" s="93" t="inlineStr">
        <is>
          <t>카페24클렌징폼클렌징폼 120ml200801</t>
        </is>
      </c>
    </row>
    <row r="11189" customFormat="1" s="93">
      <c r="B11189" s="127" t="n">
        <v>44154</v>
      </c>
      <c r="C11189" s="93">
        <f>TEXT(B11189,"aaa")</f>
        <v/>
      </c>
      <c r="E11189" s="93" t="inlineStr">
        <is>
          <t>클렌징폼</t>
        </is>
      </c>
      <c r="F11189" s="93" t="inlineStr">
        <is>
          <t>카페24</t>
        </is>
      </c>
      <c r="G11189" s="93" t="inlineStr">
        <is>
          <t>클렌징폼 120ml 2set</t>
        </is>
      </c>
      <c r="H11189" s="6" t="n">
        <v>4</v>
      </c>
      <c r="I11189" s="6" t="n"/>
      <c r="J11189" s="93" t="n">
        <v>200801</v>
      </c>
      <c r="L11189" s="93" t="n">
        <v>96000</v>
      </c>
      <c r="M11189" s="93" t="n">
        <v>90384</v>
      </c>
      <c r="N11189" s="93" t="n">
        <v>9840</v>
      </c>
      <c r="O11189" s="148" t="n">
        <v>87272.72727272726</v>
      </c>
      <c r="P11189" s="93" t="inlineStr">
        <is>
          <t>카페24클렌징폼클렌징폼 120ml 2set200801</t>
        </is>
      </c>
    </row>
    <row r="11190" customFormat="1" s="93">
      <c r="B11190" s="127" t="n">
        <v>44154</v>
      </c>
      <c r="C11190" s="93">
        <f>TEXT(B11190,"aaa")</f>
        <v/>
      </c>
      <c r="E11190" s="93" t="inlineStr">
        <is>
          <t>클렌징폼</t>
        </is>
      </c>
      <c r="F11190" s="93" t="inlineStr">
        <is>
          <t>카페24</t>
        </is>
      </c>
      <c r="G11190" s="93" t="inlineStr">
        <is>
          <t>클렌징폼 120ml 3set</t>
        </is>
      </c>
      <c r="H11190" s="6" t="n">
        <v>4</v>
      </c>
      <c r="I11190" s="6" t="n"/>
      <c r="J11190" s="93" t="n">
        <v>200801</v>
      </c>
      <c r="L11190" s="93" t="n">
        <v>132000</v>
      </c>
      <c r="M11190" s="93" t="n">
        <v>124278</v>
      </c>
      <c r="N11190" s="93" t="n">
        <v>14760</v>
      </c>
      <c r="O11190" s="148" t="n">
        <v>120000</v>
      </c>
      <c r="P11190" s="93" t="inlineStr">
        <is>
          <t>카페24클렌징폼클렌징폼 120ml 3set200801</t>
        </is>
      </c>
    </row>
    <row r="11191" customFormat="1" s="93">
      <c r="B11191" s="127" t="n">
        <v>44154</v>
      </c>
      <c r="C11191" s="93">
        <f>TEXT(B11191,"aaa")</f>
        <v/>
      </c>
      <c r="E11191" s="93" t="inlineStr">
        <is>
          <t>바디워시</t>
        </is>
      </c>
      <c r="F11191" s="93" t="inlineStr">
        <is>
          <t>카페24</t>
        </is>
      </c>
      <c r="G11191" s="93" t="inlineStr">
        <is>
          <t>바디워시 1개 -30% off</t>
        </is>
      </c>
      <c r="H11191" s="6" t="n">
        <v>1</v>
      </c>
      <c r="I11191" s="6" t="n"/>
      <c r="J11191" s="93" t="n">
        <v>200801</v>
      </c>
      <c r="L11191" s="93" t="n">
        <v>18200</v>
      </c>
      <c r="M11191" s="93" t="n">
        <v>17135.3</v>
      </c>
      <c r="N11191" s="93" t="n">
        <v>4085</v>
      </c>
      <c r="O11191" s="148" t="n">
        <v>16545.45454545454</v>
      </c>
      <c r="P11191" s="93" t="inlineStr">
        <is>
          <t>카페24바디워시바디워시 1개 -30% off200801</t>
        </is>
      </c>
    </row>
    <row r="11192" customFormat="1" s="93">
      <c r="B11192" s="127" t="n">
        <v>44154</v>
      </c>
      <c r="C11192" s="93">
        <f>TEXT(B11192,"aaa")</f>
        <v/>
      </c>
      <c r="E11192" s="93" t="inlineStr">
        <is>
          <t>토너</t>
        </is>
      </c>
      <c r="F11192" s="93" t="inlineStr">
        <is>
          <t>화해</t>
        </is>
      </c>
      <c r="G11192" s="93" t="inlineStr">
        <is>
          <t>250ml</t>
        </is>
      </c>
      <c r="H11192" s="6" t="n">
        <v>5</v>
      </c>
      <c r="I11192" s="6" t="n"/>
      <c r="J11192" s="93" t="n">
        <v>200801</v>
      </c>
      <c r="L11192" s="93" t="n">
        <v>100000</v>
      </c>
      <c r="M11192" s="93" t="n">
        <v>72000</v>
      </c>
      <c r="N11192" s="93" t="n">
        <v>15400</v>
      </c>
      <c r="O11192" s="148" t="n">
        <v>90909.0909090909</v>
      </c>
      <c r="P11192" s="93" t="inlineStr">
        <is>
          <t>화해토너250ml200801</t>
        </is>
      </c>
    </row>
    <row r="11193" customFormat="1" s="93">
      <c r="B11193" s="127" t="n">
        <v>44154</v>
      </c>
      <c r="C11193" s="93">
        <f>TEXT(B11193,"aaa")</f>
        <v/>
      </c>
      <c r="E11193" s="93" t="inlineStr">
        <is>
          <t>클렌징폼</t>
        </is>
      </c>
      <c r="F11193" s="93" t="inlineStr">
        <is>
          <t>화해</t>
        </is>
      </c>
      <c r="G11193" s="93" t="inlineStr">
        <is>
          <t>클렌징폼 120ml</t>
        </is>
      </c>
      <c r="H11193" s="6" t="n">
        <v>1</v>
      </c>
      <c r="I11193" s="6" t="n"/>
      <c r="J11193" s="93" t="n">
        <v>200801</v>
      </c>
      <c r="L11193" s="93" t="n">
        <v>13000</v>
      </c>
      <c r="M11193" s="93" t="n">
        <v>9230</v>
      </c>
      <c r="N11193" s="93" t="n">
        <v>2750</v>
      </c>
      <c r="O11193" s="148" t="n">
        <v>11818.18181818182</v>
      </c>
      <c r="P11193" s="93" t="inlineStr">
        <is>
          <t>화해클렌징폼클렌징폼 120ml200801</t>
        </is>
      </c>
    </row>
    <row r="11194" customFormat="1" s="93">
      <c r="B11194" s="127" t="n">
        <v>44154</v>
      </c>
      <c r="C11194" s="93">
        <f>TEXT(B11194,"aaa")</f>
        <v/>
      </c>
      <c r="E11194" s="93" t="inlineStr">
        <is>
          <t>선크림</t>
        </is>
      </c>
      <c r="F11194" s="93" t="inlineStr">
        <is>
          <t>화해</t>
        </is>
      </c>
      <c r="G11194" s="93" t="inlineStr">
        <is>
          <t>선크림 50ml</t>
        </is>
      </c>
      <c r="H11194" s="6" t="n">
        <v>1</v>
      </c>
      <c r="I11194" s="6" t="n"/>
      <c r="J11194" s="93" t="n">
        <v>200801</v>
      </c>
      <c r="L11194" s="93" t="n">
        <v>20000</v>
      </c>
      <c r="M11194" s="93" t="n">
        <v>14400</v>
      </c>
      <c r="N11194" s="93" t="n">
        <v>2345</v>
      </c>
      <c r="O11194" s="148" t="n">
        <v>18181.81818181818</v>
      </c>
      <c r="P11194" s="93" t="inlineStr">
        <is>
          <t>화해선크림선크림 50ml200801</t>
        </is>
      </c>
    </row>
    <row r="11195" customFormat="1" s="93">
      <c r="B11195" s="127" t="n">
        <v>44155</v>
      </c>
      <c r="C11195" s="93">
        <f>TEXT(B11195,"aaa")</f>
        <v/>
      </c>
      <c r="E11195" s="93" t="inlineStr">
        <is>
          <t>토너</t>
        </is>
      </c>
      <c r="F11195" s="93" t="inlineStr">
        <is>
          <t>W컨셉</t>
        </is>
      </c>
      <c r="G11195" s="93" t="inlineStr">
        <is>
          <t>250ml 2set</t>
        </is>
      </c>
      <c r="H11195" s="6" t="n">
        <v>2</v>
      </c>
      <c r="I11195" s="6" t="n"/>
      <c r="J11195" s="93" t="n">
        <v>200801</v>
      </c>
      <c r="L11195" s="93" t="n">
        <v>70000</v>
      </c>
      <c r="M11195" s="93" t="n">
        <v>50400</v>
      </c>
      <c r="N11195" s="93" t="n">
        <v>12320</v>
      </c>
      <c r="O11195" s="148" t="n">
        <v>63636.36363636363</v>
      </c>
      <c r="P11195" s="93" t="inlineStr">
        <is>
          <t>W컨셉토너250ml 2set200801</t>
        </is>
      </c>
    </row>
    <row r="11196" customFormat="1" s="93">
      <c r="B11196" s="127" t="n">
        <v>44155</v>
      </c>
      <c r="C11196" s="93">
        <f>TEXT(B11196,"aaa")</f>
        <v/>
      </c>
      <c r="E11196" s="93" t="inlineStr">
        <is>
          <t>로션</t>
        </is>
      </c>
      <c r="F11196" s="93" t="inlineStr">
        <is>
          <t>아누아 CS</t>
        </is>
      </c>
      <c r="G11196" s="93" t="inlineStr">
        <is>
          <t>로션 200ml</t>
        </is>
      </c>
      <c r="H11196" s="6" t="n">
        <v>20</v>
      </c>
      <c r="I11196" s="6" t="n"/>
      <c r="J11196" s="93" t="n">
        <v>200801</v>
      </c>
      <c r="L11196" s="93" t="n">
        <v>0</v>
      </c>
      <c r="M11196" s="93" t="n">
        <v>0</v>
      </c>
      <c r="N11196" s="93" t="n">
        <v>86760</v>
      </c>
      <c r="O11196" s="148" t="n">
        <v>0</v>
      </c>
      <c r="P11196" s="93" t="inlineStr">
        <is>
          <t>아누아 CS로션로션 200ml200801</t>
        </is>
      </c>
    </row>
    <row r="11197" customFormat="1" s="93">
      <c r="B11197" s="127" t="n">
        <v>44155</v>
      </c>
      <c r="C11197" s="93">
        <f>TEXT(B11197,"aaa")</f>
        <v/>
      </c>
      <c r="E11197" s="93" t="inlineStr">
        <is>
          <t>토너</t>
        </is>
      </c>
      <c r="F11197" s="93" t="inlineStr">
        <is>
          <t>아누아 CS</t>
        </is>
      </c>
      <c r="G11197" s="93" t="inlineStr">
        <is>
          <t>250ml</t>
        </is>
      </c>
      <c r="H11197" s="6" t="n">
        <v>20</v>
      </c>
      <c r="I11197" s="6" t="n"/>
      <c r="J11197" s="93" t="n">
        <v>200801</v>
      </c>
      <c r="L11197" s="93" t="n">
        <v>0</v>
      </c>
      <c r="M11197" s="93" t="n">
        <v>0</v>
      </c>
      <c r="N11197" s="93" t="n">
        <v>61600</v>
      </c>
      <c r="O11197" s="148" t="n">
        <v>0</v>
      </c>
      <c r="P11197" s="93" t="inlineStr">
        <is>
          <t>아누아 CS토너250ml200801</t>
        </is>
      </c>
    </row>
    <row r="11198" customFormat="1" s="93">
      <c r="B11198" s="127" t="n">
        <v>44155</v>
      </c>
      <c r="C11198" s="93">
        <f>TEXT(B11198,"aaa")</f>
        <v/>
      </c>
      <c r="E11198" s="93" t="inlineStr">
        <is>
          <t>선크림</t>
        </is>
      </c>
      <c r="F11198" s="93" t="inlineStr">
        <is>
          <t>카페24</t>
        </is>
      </c>
      <c r="G11198" s="93" t="inlineStr">
        <is>
          <t>선크림 50ml</t>
        </is>
      </c>
      <c r="H11198" s="6" t="n">
        <v>5</v>
      </c>
      <c r="I11198" s="6" t="n"/>
      <c r="J11198" s="93" t="n">
        <v>200801</v>
      </c>
      <c r="L11198" s="93" t="n">
        <v>100000</v>
      </c>
      <c r="M11198" s="93" t="n">
        <v>94150</v>
      </c>
      <c r="N11198" s="93" t="n">
        <v>11725</v>
      </c>
      <c r="O11198" s="148" t="n">
        <v>90909.0909090909</v>
      </c>
      <c r="P11198" s="93" t="inlineStr">
        <is>
          <t>카페24선크림선크림 50ml200801</t>
        </is>
      </c>
    </row>
    <row r="11199" customFormat="1" s="93">
      <c r="B11199" s="127" t="n">
        <v>44155</v>
      </c>
      <c r="C11199" s="93">
        <f>TEXT(B11199,"aaa")</f>
        <v/>
      </c>
      <c r="E11199" s="93" t="inlineStr">
        <is>
          <t>선크림</t>
        </is>
      </c>
      <c r="F11199" s="93" t="inlineStr">
        <is>
          <t>카페24</t>
        </is>
      </c>
      <c r="G11199" s="93" t="inlineStr">
        <is>
          <t>선크림 50ml  2set</t>
        </is>
      </c>
      <c r="H11199" s="6" t="n">
        <v>1</v>
      </c>
      <c r="I11199" s="6" t="n"/>
      <c r="J11199" s="93" t="n">
        <v>200801</v>
      </c>
      <c r="L11199" s="93" t="n">
        <v>35000</v>
      </c>
      <c r="M11199" s="93" t="n">
        <v>32952.5</v>
      </c>
      <c r="N11199" s="93" t="n">
        <v>4690</v>
      </c>
      <c r="O11199" s="148" t="n">
        <v>31818.18181818182</v>
      </c>
      <c r="P11199" s="93" t="inlineStr">
        <is>
          <t>카페24선크림선크림 50ml  2set200801</t>
        </is>
      </c>
    </row>
    <row r="11200" customFormat="1" s="93">
      <c r="B11200" s="127" t="n">
        <v>44155</v>
      </c>
      <c r="C11200" s="93">
        <f>TEXT(B11200,"aaa")</f>
        <v/>
      </c>
      <c r="E11200" s="93" t="inlineStr">
        <is>
          <t>카밍크림</t>
        </is>
      </c>
      <c r="F11200" s="93" t="inlineStr">
        <is>
          <t>카페24</t>
        </is>
      </c>
      <c r="G11200" s="93" t="inlineStr">
        <is>
          <t>[플친 단독 (11/16-11/20)] 크림(필수)=어성초 70 인텐스 카밍 크림 1개-20% off</t>
        </is>
      </c>
      <c r="H11200" s="6" t="n">
        <v>3</v>
      </c>
      <c r="I11200" s="6" t="n"/>
      <c r="J11200" s="93" t="n">
        <v>200801</v>
      </c>
      <c r="L11200" s="93" t="n">
        <v>84000</v>
      </c>
      <c r="M11200" s="93" t="n">
        <v>79086</v>
      </c>
      <c r="N11200" s="93" t="n">
        <v>11646</v>
      </c>
      <c r="O11200" s="148" t="n">
        <v>76363.63636363635</v>
      </c>
      <c r="P11200" s="93" t="inlineStr">
        <is>
          <t>카페24카밍크림[플친 단독 (11/16-11/20)] 크림(필수)=어성초 70 인텐스 카밍 크림 1개-20% off200801</t>
        </is>
      </c>
    </row>
    <row r="11201" customFormat="1" s="93">
      <c r="B11201" s="127" t="n">
        <v>44155</v>
      </c>
      <c r="C11201" s="93">
        <f>TEXT(B11201,"aaa")</f>
        <v/>
      </c>
      <c r="E11201" s="93" t="inlineStr">
        <is>
          <t>카밍크림</t>
        </is>
      </c>
      <c r="F11201" s="93" t="inlineStr">
        <is>
          <t>카페24</t>
        </is>
      </c>
      <c r="G11201" s="93" t="inlineStr">
        <is>
          <t>[플친 단독 (11/16-11/20)] 크림(필수)=어성초 70 인텐스 카밍 크림 2개-30% off (무료배송)</t>
        </is>
      </c>
      <c r="H11201" s="6" t="n">
        <v>4</v>
      </c>
      <c r="I11201" s="6" t="n"/>
      <c r="J11201" s="93" t="n">
        <v>200801</v>
      </c>
      <c r="L11201" s="93" t="n">
        <v>196000</v>
      </c>
      <c r="M11201" s="93" t="n">
        <v>184534</v>
      </c>
      <c r="N11201" s="93" t="n">
        <v>31056</v>
      </c>
      <c r="O11201" s="148" t="n">
        <v>178181.8181818182</v>
      </c>
      <c r="P11201" s="93" t="inlineStr">
        <is>
          <t>카페24카밍크림[플친 단독 (11/16-11/20)] 크림(필수)=어성초 70 인텐스 카밍 크림 2개-30% off (무료배송)200801</t>
        </is>
      </c>
    </row>
    <row r="11202" customFormat="1" s="93">
      <c r="B11202" s="127" t="n">
        <v>44155</v>
      </c>
      <c r="C11202" s="93">
        <f>TEXT(B11202,"aaa")</f>
        <v/>
      </c>
      <c r="E11202" s="93" t="inlineStr">
        <is>
          <t>크림마스크</t>
        </is>
      </c>
      <c r="F11202" s="93" t="inlineStr">
        <is>
          <t>카페24</t>
        </is>
      </c>
      <c r="G11202" s="93" t="inlineStr">
        <is>
          <t>[플친 단독 (11/16-11/20)] 크림마스크팩(선택)=크림마스크팩 1장-50% off</t>
        </is>
      </c>
      <c r="H11202" s="6" t="n">
        <v>13</v>
      </c>
      <c r="I11202" s="6" t="n"/>
      <c r="J11202" s="93" t="n">
        <v>200801</v>
      </c>
      <c r="L11202" s="93" t="n">
        <v>26000</v>
      </c>
      <c r="M11202" s="93" t="n">
        <v>24479</v>
      </c>
      <c r="N11202" s="93" t="n">
        <v>4030</v>
      </c>
      <c r="O11202" s="148" t="n">
        <v>23636.36363636364</v>
      </c>
      <c r="P11202" s="93" t="inlineStr">
        <is>
          <t>카페24크림마스크[플친 단독 (11/16-11/20)] 크림마스크팩(선택)=크림마스크팩 1장-50% off200801</t>
        </is>
      </c>
    </row>
    <row r="11203" customFormat="1" s="93">
      <c r="B11203" s="127" t="n">
        <v>44155</v>
      </c>
      <c r="C11203" s="93">
        <f>TEXT(B11203,"aaa")</f>
        <v/>
      </c>
      <c r="E11203" s="93" t="inlineStr">
        <is>
          <t>어성초진정패키지</t>
        </is>
      </c>
      <c r="F11203" s="93" t="inlineStr">
        <is>
          <t>카페24</t>
        </is>
      </c>
      <c r="G11203" s="93" t="inlineStr">
        <is>
          <t>어성초 진정패키지세트</t>
        </is>
      </c>
      <c r="H11203" s="6" t="n">
        <v>4</v>
      </c>
      <c r="I11203" s="6" t="n"/>
      <c r="J11203" s="93" t="n">
        <v>200801</v>
      </c>
      <c r="L11203" s="93" t="n">
        <v>396000</v>
      </c>
      <c r="M11203" s="93" t="n">
        <v>372834</v>
      </c>
      <c r="N11203" s="93" t="n">
        <v>60548</v>
      </c>
      <c r="O11203" s="148" t="n">
        <v>360000</v>
      </c>
      <c r="P11203" s="93" t="inlineStr">
        <is>
          <t>카페24어성초진정패키지어성초 진정패키지세트200801</t>
        </is>
      </c>
    </row>
    <row r="11204" customFormat="1" s="93">
      <c r="B11204" s="127" t="n">
        <v>44155</v>
      </c>
      <c r="C11204" s="93">
        <f>TEXT(B11204,"aaa")</f>
        <v/>
      </c>
      <c r="E11204" s="93" t="inlineStr">
        <is>
          <t>클리어 패드</t>
        </is>
      </c>
      <c r="F11204" s="93" t="inlineStr">
        <is>
          <t>카페24</t>
        </is>
      </c>
      <c r="G11204" s="93" t="inlineStr">
        <is>
          <t>어성초 77 클리어 패드 1개-20% off</t>
        </is>
      </c>
      <c r="H11204" s="6" t="n">
        <v>65</v>
      </c>
      <c r="I11204" s="6" t="n"/>
      <c r="J11204" s="93" t="n">
        <v>200801</v>
      </c>
      <c r="L11204" s="93" t="n">
        <v>1456000</v>
      </c>
      <c r="M11204" s="93" t="n">
        <v>1370824</v>
      </c>
      <c r="N11204" s="93" t="n">
        <v>325780</v>
      </c>
      <c r="O11204" s="148" t="n">
        <v>1323636.363636364</v>
      </c>
      <c r="P11204" s="93" t="inlineStr">
        <is>
          <t>카페24클리어 패드어성초 77 클리어 패드 1개-20% off200801</t>
        </is>
      </c>
    </row>
    <row r="11205" customFormat="1" s="93">
      <c r="B11205" s="127" t="n">
        <v>44155</v>
      </c>
      <c r="C11205" s="93">
        <f>TEXT(B11205,"aaa")</f>
        <v/>
      </c>
      <c r="E11205" s="93" t="inlineStr">
        <is>
          <t>클리어 패드</t>
        </is>
      </c>
      <c r="F11205" s="93" t="inlineStr">
        <is>
          <t>카페24</t>
        </is>
      </c>
      <c r="G11205" s="93" t="inlineStr">
        <is>
          <t>어성초 77 클리어 패드 2개-30% off</t>
        </is>
      </c>
      <c r="H11205" s="6" t="n">
        <v>73</v>
      </c>
      <c r="I11205" s="6" t="n"/>
      <c r="J11205" s="93" t="n">
        <v>200801</v>
      </c>
      <c r="L11205" s="93" t="n">
        <v>2861600</v>
      </c>
      <c r="M11205" s="93" t="n">
        <v>2694196.4</v>
      </c>
      <c r="N11205" s="93" t="n">
        <v>731752</v>
      </c>
      <c r="O11205" s="148" t="n">
        <v>2601454.545454545</v>
      </c>
      <c r="P11205" s="93" t="inlineStr">
        <is>
          <t>카페24클리어 패드어성초 77 클리어 패드 2개-30% off200801</t>
        </is>
      </c>
    </row>
    <row r="11206" customFormat="1" s="93">
      <c r="B11206" s="127" t="n">
        <v>44155</v>
      </c>
      <c r="C11206" s="93">
        <f>TEXT(B11206,"aaa")</f>
        <v/>
      </c>
      <c r="E11206" s="93" t="inlineStr">
        <is>
          <t>토너+패드 세트</t>
        </is>
      </c>
      <c r="F11206" s="93" t="inlineStr">
        <is>
          <t>카페24</t>
        </is>
      </c>
      <c r="G11206" s="93" t="inlineStr">
        <is>
          <t>좁쌀 진정 세트 토너+클리어 패드-30% off</t>
        </is>
      </c>
      <c r="H11206" s="6" t="n">
        <v>66</v>
      </c>
      <c r="I11206" s="6" t="n"/>
      <c r="J11206" s="93" t="n">
        <v>200801</v>
      </c>
      <c r="L11206" s="93" t="n">
        <v>2448600</v>
      </c>
      <c r="M11206" s="93" t="n">
        <v>2305356.9</v>
      </c>
      <c r="N11206" s="93" t="n">
        <v>534072</v>
      </c>
      <c r="O11206" s="148" t="n">
        <v>2226000</v>
      </c>
      <c r="P11206" s="93" t="inlineStr">
        <is>
          <t>카페24토너+패드 세트좁쌀 진정 세트 토너+클리어 패드-30% off200801</t>
        </is>
      </c>
    </row>
    <row r="11207" customFormat="1" s="93">
      <c r="B11207" s="127" t="n">
        <v>44155</v>
      </c>
      <c r="C11207" s="93">
        <f>TEXT(B11207,"aaa")</f>
        <v/>
      </c>
      <c r="E11207" s="93" t="inlineStr">
        <is>
          <t>수분 보충 세트</t>
        </is>
      </c>
      <c r="F11207" s="93" t="inlineStr">
        <is>
          <t>카페24</t>
        </is>
      </c>
      <c r="G11207" s="93" t="inlineStr">
        <is>
          <t>[20/09/28 부터] 어성초 77 토너 250ml + 어성초 70 로션 200ml -30%</t>
        </is>
      </c>
      <c r="H11207" s="6" t="n">
        <v>33</v>
      </c>
      <c r="I11207" s="6" t="n"/>
      <c r="J11207" s="93" t="n">
        <v>200801</v>
      </c>
      <c r="L11207" s="93" t="n">
        <v>1224300</v>
      </c>
      <c r="M11207" s="93" t="n">
        <v>1152678.45</v>
      </c>
      <c r="N11207" s="93" t="n">
        <v>244794</v>
      </c>
      <c r="O11207" s="148" t="n">
        <v>1113000</v>
      </c>
      <c r="P11207" s="93" t="inlineStr">
        <is>
          <t>카페24수분 보충 세트[20/09/28 부터] 어성초 77 토너 250ml + 어성초 70 로션 200ml -30%200801</t>
        </is>
      </c>
    </row>
    <row r="11208" customFormat="1" s="93">
      <c r="B11208" s="127" t="n">
        <v>44155</v>
      </c>
      <c r="C11208" s="93">
        <f>TEXT(B11208,"aaa")</f>
        <v/>
      </c>
      <c r="E11208" s="93" t="inlineStr">
        <is>
          <t>로션</t>
        </is>
      </c>
      <c r="F11208" s="93" t="inlineStr">
        <is>
          <t>카페24</t>
        </is>
      </c>
      <c r="G11208" s="93" t="inlineStr">
        <is>
          <t>어성초 70 데일리 릴리프 로션 1개 -20% off</t>
        </is>
      </c>
      <c r="H11208" s="6" t="n">
        <v>4</v>
      </c>
      <c r="I11208" s="6" t="n"/>
      <c r="J11208" s="93" t="n">
        <v>200801</v>
      </c>
      <c r="L11208" s="93" t="n">
        <v>89600</v>
      </c>
      <c r="M11208" s="93" t="n">
        <v>84358.39999999999</v>
      </c>
      <c r="N11208" s="93" t="n">
        <v>17352</v>
      </c>
      <c r="O11208" s="148" t="n">
        <v>81454.54545454544</v>
      </c>
      <c r="P11208" s="93" t="inlineStr">
        <is>
          <t>카페24로션어성초 70 데일리 릴리프 로션 1개 -20% off200801</t>
        </is>
      </c>
    </row>
    <row r="11209" customFormat="1" s="93">
      <c r="B11209" s="127" t="n">
        <v>44155</v>
      </c>
      <c r="C11209" s="93">
        <f>TEXT(B11209,"aaa")</f>
        <v/>
      </c>
      <c r="E11209" s="93" t="inlineStr">
        <is>
          <t>머드크림마스크</t>
        </is>
      </c>
      <c r="F11209" s="93" t="inlineStr">
        <is>
          <t>카페24</t>
        </is>
      </c>
      <c r="G11209" s="93" t="inlineStr">
        <is>
          <t>머드크림마스크 100ml</t>
        </is>
      </c>
      <c r="H11209" s="6" t="n">
        <v>6</v>
      </c>
      <c r="I11209" s="6" t="n"/>
      <c r="J11209" s="93" t="n">
        <v>200801</v>
      </c>
      <c r="L11209" s="93" t="n">
        <v>120000</v>
      </c>
      <c r="M11209" s="93" t="n">
        <v>112980</v>
      </c>
      <c r="N11209" s="93" t="n">
        <v>8652</v>
      </c>
      <c r="O11209" s="148" t="n">
        <v>109090.9090909091</v>
      </c>
      <c r="P11209" s="93" t="inlineStr">
        <is>
          <t>카페24머드크림마스크머드크림마스크 100ml200801</t>
        </is>
      </c>
    </row>
    <row r="11210" customFormat="1" s="93">
      <c r="B11210" s="127" t="n">
        <v>44155</v>
      </c>
      <c r="C11210" s="93">
        <f>TEXT(B11210,"aaa")</f>
        <v/>
      </c>
      <c r="E11210" s="93" t="inlineStr">
        <is>
          <t>머드크림마스크</t>
        </is>
      </c>
      <c r="F11210" s="93" t="inlineStr">
        <is>
          <t>카페24</t>
        </is>
      </c>
      <c r="G11210" s="93" t="inlineStr">
        <is>
          <t>머드크림마스크 100ml 2set</t>
        </is>
      </c>
      <c r="H11210" s="6" t="n">
        <v>1</v>
      </c>
      <c r="I11210" s="6" t="n"/>
      <c r="J11210" s="93" t="n">
        <v>200801</v>
      </c>
      <c r="L11210" s="93" t="n">
        <v>35000</v>
      </c>
      <c r="M11210" s="93" t="n">
        <v>32952.5</v>
      </c>
      <c r="N11210" s="93" t="n">
        <v>2884</v>
      </c>
      <c r="O11210" s="148" t="n">
        <v>31818.18181818182</v>
      </c>
      <c r="P11210" s="93" t="inlineStr">
        <is>
          <t>카페24머드크림마스크머드크림마스크 100ml 2set200801</t>
        </is>
      </c>
    </row>
    <row r="11211" customFormat="1" s="93">
      <c r="B11211" s="127" t="n">
        <v>44155</v>
      </c>
      <c r="C11211" s="93">
        <f>TEXT(B11211,"aaa")</f>
        <v/>
      </c>
      <c r="E11211" s="93" t="inlineStr">
        <is>
          <t>마스크팩</t>
        </is>
      </c>
      <c r="F11211" s="93" t="inlineStr">
        <is>
          <t>카페24</t>
        </is>
      </c>
      <c r="G11211" s="93" t="inlineStr">
        <is>
          <t>마스크팩 1매</t>
        </is>
      </c>
      <c r="H11211" s="6" t="n">
        <v>6</v>
      </c>
      <c r="I11211" s="6" t="n"/>
      <c r="J11211" s="93" t="n">
        <v>200801</v>
      </c>
      <c r="L11211" s="93" t="n">
        <v>24000</v>
      </c>
      <c r="M11211" s="93" t="n">
        <v>22596</v>
      </c>
      <c r="N11211" s="93" t="n">
        <v>2382</v>
      </c>
      <c r="O11211" s="148" t="n">
        <v>21818.18181818182</v>
      </c>
      <c r="P11211" s="93" t="inlineStr">
        <is>
          <t>카페24마스크팩마스크팩 1매200801</t>
        </is>
      </c>
    </row>
    <row r="11212" customFormat="1" s="93">
      <c r="B11212" s="127" t="n">
        <v>44155</v>
      </c>
      <c r="C11212" s="93">
        <f>TEXT(B11212,"aaa")</f>
        <v/>
      </c>
      <c r="E11212" s="93" t="inlineStr">
        <is>
          <t>마스크팩</t>
        </is>
      </c>
      <c r="F11212" s="93" t="inlineStr">
        <is>
          <t>카페24</t>
        </is>
      </c>
      <c r="G11212" s="93" t="inlineStr">
        <is>
          <t>마스크팩 10매</t>
        </is>
      </c>
      <c r="H11212" s="6" t="n">
        <v>7</v>
      </c>
      <c r="I11212" s="6" t="n"/>
      <c r="J11212" s="93" t="n">
        <v>200801</v>
      </c>
      <c r="L11212" s="93" t="n">
        <v>140000</v>
      </c>
      <c r="M11212" s="93" t="n">
        <v>131810</v>
      </c>
      <c r="N11212" s="93" t="n">
        <v>27790</v>
      </c>
      <c r="O11212" s="148" t="n">
        <v>127272.7272727273</v>
      </c>
      <c r="P11212" s="93" t="inlineStr">
        <is>
          <t>카페24마스크팩마스크팩 10매200801</t>
        </is>
      </c>
    </row>
    <row r="11213" customFormat="1" s="93">
      <c r="B11213" s="127" t="n">
        <v>44155</v>
      </c>
      <c r="C11213" s="93">
        <f>TEXT(B11213,"aaa")</f>
        <v/>
      </c>
      <c r="E11213" s="93" t="inlineStr">
        <is>
          <t>토너</t>
        </is>
      </c>
      <c r="F11213" s="93" t="inlineStr">
        <is>
          <t>카페24</t>
        </is>
      </c>
      <c r="G11213" s="93" t="inlineStr">
        <is>
          <t>250ml</t>
        </is>
      </c>
      <c r="H11213" s="6" t="n">
        <v>50</v>
      </c>
      <c r="I11213" s="6" t="n"/>
      <c r="J11213" s="93" t="n">
        <v>200801</v>
      </c>
      <c r="L11213" s="93" t="n">
        <v>1000000</v>
      </c>
      <c r="M11213" s="93" t="n">
        <v>941500</v>
      </c>
      <c r="N11213" s="93" t="n">
        <v>154000</v>
      </c>
      <c r="O11213" s="148" t="n">
        <v>909090.9090909091</v>
      </c>
      <c r="P11213" s="93" t="inlineStr">
        <is>
          <t>카페24토너250ml200801</t>
        </is>
      </c>
    </row>
    <row r="11214" customFormat="1" s="93">
      <c r="B11214" s="127" t="n">
        <v>44155</v>
      </c>
      <c r="C11214" s="93">
        <f>TEXT(B11214,"aaa")</f>
        <v/>
      </c>
      <c r="E11214" s="93" t="inlineStr">
        <is>
          <t>토너</t>
        </is>
      </c>
      <c r="F11214" s="93" t="inlineStr">
        <is>
          <t>카페24</t>
        </is>
      </c>
      <c r="G11214" s="93" t="inlineStr">
        <is>
          <t>250ml 2set</t>
        </is>
      </c>
      <c r="H11214" s="6" t="n">
        <v>32</v>
      </c>
      <c r="I11214" s="6" t="n"/>
      <c r="J11214" s="93" t="n">
        <v>200801</v>
      </c>
      <c r="L11214" s="93" t="n">
        <v>1120000</v>
      </c>
      <c r="M11214" s="93" t="n">
        <v>1054480</v>
      </c>
      <c r="N11214" s="93" t="n">
        <v>197120</v>
      </c>
      <c r="O11214" s="148" t="n">
        <v>1018181.818181818</v>
      </c>
      <c r="P11214" s="93" t="inlineStr">
        <is>
          <t>카페24토너250ml 2set200801</t>
        </is>
      </c>
    </row>
    <row r="11215" customFormat="1" s="93">
      <c r="B11215" s="127" t="n">
        <v>44155</v>
      </c>
      <c r="C11215" s="93">
        <f>TEXT(B11215,"aaa")</f>
        <v/>
      </c>
      <c r="E11215" s="93" t="inlineStr">
        <is>
          <t>토너</t>
        </is>
      </c>
      <c r="F11215" s="93" t="inlineStr">
        <is>
          <t>카페24</t>
        </is>
      </c>
      <c r="G11215" s="93" t="inlineStr">
        <is>
          <t>500ml</t>
        </is>
      </c>
      <c r="H11215" s="6" t="n">
        <v>44</v>
      </c>
      <c r="I11215" s="6" t="n"/>
      <c r="J11215" s="93" t="n">
        <v>200801</v>
      </c>
      <c r="L11215" s="93" t="n">
        <v>1452000</v>
      </c>
      <c r="M11215" s="93" t="n">
        <v>1367058</v>
      </c>
      <c r="N11215" s="93" t="n">
        <v>190520</v>
      </c>
      <c r="O11215" s="148" t="n">
        <v>1320000</v>
      </c>
      <c r="P11215" s="93" t="inlineStr">
        <is>
          <t>카페24토너500ml200801</t>
        </is>
      </c>
    </row>
    <row r="11216" customFormat="1" s="93">
      <c r="B11216" s="127" t="n">
        <v>44155</v>
      </c>
      <c r="C11216" s="93">
        <f>TEXT(B11216,"aaa")</f>
        <v/>
      </c>
      <c r="E11216" s="93" t="inlineStr">
        <is>
          <t>토너</t>
        </is>
      </c>
      <c r="F11216" s="93" t="inlineStr">
        <is>
          <t>카페24</t>
        </is>
      </c>
      <c r="G11216" s="93" t="inlineStr">
        <is>
          <t>스킨팩 화장솜 60P</t>
        </is>
      </c>
      <c r="H11216" s="6" t="n">
        <v>46</v>
      </c>
      <c r="I11216" s="6" t="n"/>
      <c r="J11216" s="93" t="n">
        <v>200801</v>
      </c>
      <c r="L11216" s="93" t="n">
        <v>138000</v>
      </c>
      <c r="M11216" s="93" t="n">
        <v>129927</v>
      </c>
      <c r="N11216" s="93" t="n">
        <v>51060</v>
      </c>
      <c r="O11216" s="148" t="n">
        <v>125454.5454545454</v>
      </c>
      <c r="P11216" s="93" t="inlineStr">
        <is>
          <t>카페24토너스킨팩 화장솜 60P200801</t>
        </is>
      </c>
    </row>
    <row r="11217" customFormat="1" s="93">
      <c r="B11217" s="127" t="n">
        <v>44155</v>
      </c>
      <c r="C11217" s="93">
        <f>TEXT(B11217,"aaa")</f>
        <v/>
      </c>
      <c r="E11217" s="93" t="inlineStr">
        <is>
          <t>앰플</t>
        </is>
      </c>
      <c r="F11217" s="93" t="inlineStr">
        <is>
          <t>카페24</t>
        </is>
      </c>
      <c r="G11217" s="93" t="inlineStr">
        <is>
          <t>앰플 30ml</t>
        </is>
      </c>
      <c r="H11217" s="6" t="n">
        <v>21</v>
      </c>
      <c r="I11217" s="6" t="n"/>
      <c r="J11217" s="93" t="n">
        <v>200801</v>
      </c>
      <c r="L11217" s="93" t="n">
        <v>588000</v>
      </c>
      <c r="M11217" s="93" t="n">
        <v>553602</v>
      </c>
      <c r="N11217" s="93" t="n">
        <v>71337</v>
      </c>
      <c r="O11217" s="148" t="n">
        <v>534545.4545454545</v>
      </c>
      <c r="P11217" s="93" t="inlineStr">
        <is>
          <t>카페24앰플앰플 30ml200801</t>
        </is>
      </c>
    </row>
    <row r="11218" customFormat="1" s="93">
      <c r="B11218" s="127" t="n">
        <v>44155</v>
      </c>
      <c r="C11218" s="93">
        <f>TEXT(B11218,"aaa")</f>
        <v/>
      </c>
      <c r="E11218" s="93" t="inlineStr">
        <is>
          <t>앰플</t>
        </is>
      </c>
      <c r="F11218" s="93" t="inlineStr">
        <is>
          <t>카페24</t>
        </is>
      </c>
      <c r="G11218" s="93" t="inlineStr">
        <is>
          <t>앰플 30ml  2set</t>
        </is>
      </c>
      <c r="H11218" s="6" t="n">
        <v>9</v>
      </c>
      <c r="I11218" s="6" t="n"/>
      <c r="J11218" s="93" t="n">
        <v>200801</v>
      </c>
      <c r="L11218" s="93" t="n">
        <v>432000</v>
      </c>
      <c r="M11218" s="93" t="n">
        <v>406728</v>
      </c>
      <c r="N11218" s="93" t="n">
        <v>61146</v>
      </c>
      <c r="O11218" s="148" t="n">
        <v>392727.2727272727</v>
      </c>
      <c r="P11218" s="93" t="inlineStr">
        <is>
          <t>카페24앰플앰플 30ml  2set200801</t>
        </is>
      </c>
    </row>
    <row r="11219" customFormat="1" s="93">
      <c r="B11219" s="127" t="n">
        <v>44155</v>
      </c>
      <c r="C11219" s="93">
        <f>TEXT(B11219,"aaa")</f>
        <v/>
      </c>
      <c r="E11219" s="93" t="inlineStr">
        <is>
          <t>수딩크림</t>
        </is>
      </c>
      <c r="F11219" s="93" t="inlineStr">
        <is>
          <t>카페24</t>
        </is>
      </c>
      <c r="G11219" s="93" t="inlineStr">
        <is>
          <t>수딩크림 100ml</t>
        </is>
      </c>
      <c r="H11219" s="6" t="n">
        <v>12</v>
      </c>
      <c r="I11219" s="6" t="n"/>
      <c r="J11219" s="93" t="n">
        <v>200801</v>
      </c>
      <c r="L11219" s="93" t="n">
        <v>456000</v>
      </c>
      <c r="M11219" s="93" t="n">
        <v>429324</v>
      </c>
      <c r="N11219" s="93" t="n">
        <v>36540</v>
      </c>
      <c r="O11219" s="148" t="n">
        <v>414545.4545454545</v>
      </c>
      <c r="P11219" s="93" t="inlineStr">
        <is>
          <t>카페24수딩크림수딩크림 100ml200801</t>
        </is>
      </c>
    </row>
    <row r="11220" customFormat="1" s="93">
      <c r="B11220" s="127" t="n">
        <v>44155</v>
      </c>
      <c r="C11220" s="93">
        <f>TEXT(B11220,"aaa")</f>
        <v/>
      </c>
      <c r="E11220" s="93" t="inlineStr">
        <is>
          <t>클렌징폼</t>
        </is>
      </c>
      <c r="F11220" s="93" t="inlineStr">
        <is>
          <t>카페24</t>
        </is>
      </c>
      <c r="G11220" s="93" t="inlineStr">
        <is>
          <t>클렌징폼 120ml</t>
        </is>
      </c>
      <c r="H11220" s="6" t="n">
        <v>13</v>
      </c>
      <c r="I11220" s="6" t="n"/>
      <c r="J11220" s="93" t="n">
        <v>200801</v>
      </c>
      <c r="L11220" s="93" t="n">
        <v>169000</v>
      </c>
      <c r="M11220" s="93" t="n">
        <v>159113.5</v>
      </c>
      <c r="N11220" s="93" t="n">
        <v>35750</v>
      </c>
      <c r="O11220" s="148" t="n">
        <v>153636.3636363636</v>
      </c>
      <c r="P11220" s="93" t="inlineStr">
        <is>
          <t>카페24클렌징폼클렌징폼 120ml200801</t>
        </is>
      </c>
    </row>
    <row r="11221" customFormat="1" s="93">
      <c r="B11221" s="127" t="n">
        <v>44155</v>
      </c>
      <c r="C11221" s="93">
        <f>TEXT(B11221,"aaa")</f>
        <v/>
      </c>
      <c r="E11221" s="93" t="inlineStr">
        <is>
          <t>클렌징폼</t>
        </is>
      </c>
      <c r="F11221" s="93" t="inlineStr">
        <is>
          <t>카페24</t>
        </is>
      </c>
      <c r="G11221" s="93" t="inlineStr">
        <is>
          <t>클렌징폼 120ml 2set</t>
        </is>
      </c>
      <c r="H11221" s="6" t="n">
        <v>2</v>
      </c>
      <c r="I11221" s="6" t="n"/>
      <c r="J11221" s="93" t="n">
        <v>200801</v>
      </c>
      <c r="L11221" s="93" t="n">
        <v>48000</v>
      </c>
      <c r="M11221" s="93" t="n">
        <v>45192</v>
      </c>
      <c r="N11221" s="93" t="n">
        <v>4920</v>
      </c>
      <c r="O11221" s="148" t="n">
        <v>43636.36363636363</v>
      </c>
      <c r="P11221" s="93" t="inlineStr">
        <is>
          <t>카페24클렌징폼클렌징폼 120ml 2set200801</t>
        </is>
      </c>
    </row>
    <row r="11222" customFormat="1" s="93">
      <c r="B11222" s="127" t="n">
        <v>44155</v>
      </c>
      <c r="C11222" s="93">
        <f>TEXT(B11222,"aaa")</f>
        <v/>
      </c>
      <c r="E11222" s="93" t="inlineStr">
        <is>
          <t>클렌징폼</t>
        </is>
      </c>
      <c r="F11222" s="93" t="inlineStr">
        <is>
          <t>카페24</t>
        </is>
      </c>
      <c r="G11222" s="93" t="inlineStr">
        <is>
          <t>클렌징폼 120ml 3set</t>
        </is>
      </c>
      <c r="H11222" s="6" t="n">
        <v>2</v>
      </c>
      <c r="I11222" s="6" t="n"/>
      <c r="J11222" s="93" t="n">
        <v>200801</v>
      </c>
      <c r="L11222" s="93" t="n">
        <v>66000</v>
      </c>
      <c r="M11222" s="93" t="n">
        <v>62139</v>
      </c>
      <c r="N11222" s="93" t="n">
        <v>7380</v>
      </c>
      <c r="O11222" s="148" t="n">
        <v>59999.99999999999</v>
      </c>
      <c r="P11222" s="93" t="inlineStr">
        <is>
          <t>카페24클렌징폼클렌징폼 120ml 3set200801</t>
        </is>
      </c>
    </row>
    <row r="11223" customFormat="1" s="93">
      <c r="B11223" s="127" t="n">
        <v>44155</v>
      </c>
      <c r="C11223" s="93">
        <f>TEXT(B11223,"aaa")</f>
        <v/>
      </c>
      <c r="E11223" s="93" t="inlineStr">
        <is>
          <t>바디워시</t>
        </is>
      </c>
      <c r="F11223" s="93" t="inlineStr">
        <is>
          <t>카페24</t>
        </is>
      </c>
      <c r="G11223" s="93" t="inlineStr">
        <is>
          <t>바디워시 1개 -30% off</t>
        </is>
      </c>
      <c r="H11223" s="6" t="n">
        <v>3</v>
      </c>
      <c r="I11223" s="6" t="n"/>
      <c r="J11223" s="93" t="n">
        <v>200801</v>
      </c>
      <c r="L11223" s="93" t="n">
        <v>54600</v>
      </c>
      <c r="M11223" s="93" t="n">
        <v>51405.9</v>
      </c>
      <c r="N11223" s="93" t="n">
        <v>12255</v>
      </c>
      <c r="O11223" s="148" t="n">
        <v>49636.36363636363</v>
      </c>
      <c r="P11223" s="93" t="inlineStr">
        <is>
          <t>카페24바디워시바디워시 1개 -30% off200801</t>
        </is>
      </c>
    </row>
    <row r="11224" customFormat="1" s="93">
      <c r="B11224" s="127" t="n">
        <v>44155</v>
      </c>
      <c r="C11224" s="93">
        <f>TEXT(B11224,"aaa")</f>
        <v/>
      </c>
      <c r="E11224" s="93" t="inlineStr">
        <is>
          <t>토너</t>
        </is>
      </c>
      <c r="F11224" s="93" t="inlineStr">
        <is>
          <t>화해</t>
        </is>
      </c>
      <c r="G11224" s="93" t="inlineStr">
        <is>
          <t>250ml</t>
        </is>
      </c>
      <c r="H11224" s="6" t="n">
        <v>4</v>
      </c>
      <c r="I11224" s="6" t="n"/>
      <c r="J11224" s="93" t="n">
        <v>200801</v>
      </c>
      <c r="L11224" s="93" t="n">
        <v>80000</v>
      </c>
      <c r="M11224" s="93" t="n">
        <v>57600</v>
      </c>
      <c r="N11224" s="93" t="n">
        <v>12320</v>
      </c>
      <c r="O11224" s="148" t="n">
        <v>72727.27272727272</v>
      </c>
      <c r="P11224" s="93" t="inlineStr">
        <is>
          <t>화해토너250ml200801</t>
        </is>
      </c>
    </row>
    <row r="11225" customFormat="1" s="93">
      <c r="B11225" s="127" t="n">
        <v>44155</v>
      </c>
      <c r="C11225" s="93">
        <f>TEXT(B11225,"aaa")</f>
        <v/>
      </c>
      <c r="E11225" s="93" t="inlineStr">
        <is>
          <t>로션</t>
        </is>
      </c>
      <c r="F11225" s="93" t="inlineStr">
        <is>
          <t>화해</t>
        </is>
      </c>
      <c r="G11225" s="93" t="inlineStr">
        <is>
          <t>아누아 어성초70 로션 200ml</t>
        </is>
      </c>
      <c r="H11225" s="6" t="n">
        <v>1</v>
      </c>
      <c r="I11225" s="6" t="n"/>
      <c r="J11225" s="93" t="n">
        <v>200801</v>
      </c>
      <c r="L11225" s="93" t="n">
        <v>22400</v>
      </c>
      <c r="M11225" s="93" t="n">
        <v>16352</v>
      </c>
      <c r="N11225" s="93" t="n">
        <v>4338</v>
      </c>
      <c r="O11225" s="148" t="n">
        <v>20363.63636363636</v>
      </c>
      <c r="P11225" s="93" t="inlineStr">
        <is>
          <t>화해로션아누아 어성초70 로션 200ml200801</t>
        </is>
      </c>
    </row>
    <row r="11226" customFormat="1" s="93">
      <c r="B11226" s="127" t="n">
        <v>44155</v>
      </c>
      <c r="C11226" s="93">
        <f>TEXT(B11226,"aaa")</f>
        <v/>
      </c>
      <c r="E11226" s="93" t="inlineStr">
        <is>
          <t>토너</t>
        </is>
      </c>
      <c r="F11226" s="93" t="inlineStr">
        <is>
          <t>굿닥</t>
        </is>
      </c>
      <c r="G11226" s="93" t="inlineStr">
        <is>
          <t>250ml</t>
        </is>
      </c>
      <c r="H11226" s="6" t="n">
        <v>1</v>
      </c>
      <c r="I11226" s="6" t="n"/>
      <c r="J11226" s="93" t="n">
        <v>200801</v>
      </c>
      <c r="L11226" s="93" t="n">
        <v>25000</v>
      </c>
      <c r="M11226" s="93" t="n">
        <v>17500</v>
      </c>
      <c r="N11226" s="93" t="n">
        <v>3080</v>
      </c>
      <c r="O11226" s="148" t="n">
        <v>22727.27272727272</v>
      </c>
      <c r="P11226" s="93" t="inlineStr">
        <is>
          <t>굿닥토너250ml200801</t>
        </is>
      </c>
    </row>
    <row r="11227" customFormat="1" s="93">
      <c r="B11227" s="127" t="n">
        <v>44156</v>
      </c>
      <c r="C11227" s="93">
        <f>TEXT(B11227,"aaa")</f>
        <v/>
      </c>
      <c r="E11227" s="93" t="inlineStr">
        <is>
          <t>토너</t>
        </is>
      </c>
      <c r="F11227" s="93" t="inlineStr">
        <is>
          <t>스타일쉐어</t>
        </is>
      </c>
      <c r="G11227" s="93" t="inlineStr">
        <is>
          <t>250ml</t>
        </is>
      </c>
      <c r="H11227" s="6" t="n">
        <v>4</v>
      </c>
      <c r="I11227" s="6" t="n"/>
      <c r="J11227" s="93" t="n">
        <v>200801</v>
      </c>
      <c r="L11227" s="93" t="n">
        <v>80000</v>
      </c>
      <c r="M11227" s="93" t="n">
        <v>60000</v>
      </c>
      <c r="N11227" s="93" t="n">
        <v>12320</v>
      </c>
      <c r="O11227" s="148" t="n">
        <v>72727.27272727272</v>
      </c>
      <c r="P11227" s="93" t="inlineStr">
        <is>
          <t>스타일쉐어토너250ml200801</t>
        </is>
      </c>
    </row>
    <row r="11228" customFormat="1" s="93">
      <c r="B11228" s="127" t="n">
        <v>44156</v>
      </c>
      <c r="C11228" s="93">
        <f>TEXT(B11228,"aaa")</f>
        <v/>
      </c>
      <c r="E11228" s="93" t="inlineStr">
        <is>
          <t>선크림</t>
        </is>
      </c>
      <c r="F11228" s="93" t="inlineStr">
        <is>
          <t>카페24</t>
        </is>
      </c>
      <c r="G11228" s="93" t="inlineStr">
        <is>
          <t>선크림 50ml</t>
        </is>
      </c>
      <c r="H11228" s="6" t="n">
        <v>3</v>
      </c>
      <c r="I11228" s="6" t="n"/>
      <c r="J11228" s="93" t="n">
        <v>200801</v>
      </c>
      <c r="L11228" s="93" t="n">
        <v>60000</v>
      </c>
      <c r="M11228" s="93" t="n">
        <v>56490</v>
      </c>
      <c r="N11228" s="93" t="n">
        <v>7035</v>
      </c>
      <c r="O11228" s="148" t="n">
        <v>54545.45454545454</v>
      </c>
      <c r="P11228" s="93" t="inlineStr">
        <is>
          <t>카페24선크림선크림 50ml200801</t>
        </is>
      </c>
    </row>
    <row r="11229" customFormat="1" s="93">
      <c r="B11229" s="127" t="n">
        <v>44156</v>
      </c>
      <c r="C11229" s="93">
        <f>TEXT(B11229,"aaa")</f>
        <v/>
      </c>
      <c r="E11229" s="93" t="inlineStr">
        <is>
          <t>카밍크림</t>
        </is>
      </c>
      <c r="F11229" s="93" t="inlineStr">
        <is>
          <t>카페24</t>
        </is>
      </c>
      <c r="G11229" s="93" t="inlineStr">
        <is>
          <t>[플친 단독 (11/16-11/20)] 크림(필수)=어성초 70 인텐스 카밍 크림 1개-20% off</t>
        </is>
      </c>
      <c r="H11229" s="6" t="n">
        <v>4</v>
      </c>
      <c r="I11229" s="6" t="n"/>
      <c r="J11229" s="93" t="n">
        <v>200801</v>
      </c>
      <c r="L11229" s="93" t="n">
        <v>112000</v>
      </c>
      <c r="M11229" s="93" t="n">
        <v>105448</v>
      </c>
      <c r="N11229" s="93" t="n">
        <v>15528</v>
      </c>
      <c r="O11229" s="148" t="n">
        <v>101818.1818181818</v>
      </c>
      <c r="P11229" s="93" t="inlineStr">
        <is>
          <t>카페24카밍크림[플친 단독 (11/16-11/20)] 크림(필수)=어성초 70 인텐스 카밍 크림 1개-20% off200801</t>
        </is>
      </c>
    </row>
    <row r="11230" customFormat="1" s="93">
      <c r="B11230" s="127" t="n">
        <v>44156</v>
      </c>
      <c r="C11230" s="93">
        <f>TEXT(B11230,"aaa")</f>
        <v/>
      </c>
      <c r="E11230" s="93" t="inlineStr">
        <is>
          <t>크림마스크</t>
        </is>
      </c>
      <c r="F11230" s="93" t="inlineStr">
        <is>
          <t>카페24</t>
        </is>
      </c>
      <c r="G11230" s="93" t="inlineStr">
        <is>
          <t>[플친 단독 (11/16-11/20)] 크림마스크팩(선택)=크림마스크팩 1장-50% off</t>
        </is>
      </c>
      <c r="H11230" s="6" t="n">
        <v>6</v>
      </c>
      <c r="I11230" s="6" t="n"/>
      <c r="J11230" s="93" t="n">
        <v>200801</v>
      </c>
      <c r="L11230" s="93" t="n">
        <v>12000</v>
      </c>
      <c r="M11230" s="93" t="n">
        <v>11298</v>
      </c>
      <c r="N11230" s="93" t="n">
        <v>1860</v>
      </c>
      <c r="O11230" s="148" t="n">
        <v>10909.09090909091</v>
      </c>
      <c r="P11230" s="93" t="inlineStr">
        <is>
          <t>카페24크림마스크[플친 단독 (11/16-11/20)] 크림마스크팩(선택)=크림마스크팩 1장-50% off200801</t>
        </is>
      </c>
    </row>
    <row r="11231" customFormat="1" s="93">
      <c r="B11231" s="127" t="n">
        <v>44156</v>
      </c>
      <c r="C11231" s="93">
        <f>TEXT(B11231,"aaa")</f>
        <v/>
      </c>
      <c r="E11231" s="93" t="inlineStr">
        <is>
          <t>어성초진정패키지</t>
        </is>
      </c>
      <c r="F11231" s="93" t="inlineStr">
        <is>
          <t>카페24</t>
        </is>
      </c>
      <c r="G11231" s="93" t="inlineStr">
        <is>
          <t>어성초 진정패키지세트</t>
        </is>
      </c>
      <c r="H11231" s="6" t="n">
        <v>2</v>
      </c>
      <c r="I11231" s="6" t="n"/>
      <c r="J11231" s="93" t="n">
        <v>200801</v>
      </c>
      <c r="L11231" s="93" t="n">
        <v>198000</v>
      </c>
      <c r="M11231" s="93" t="n">
        <v>186417</v>
      </c>
      <c r="N11231" s="93" t="n">
        <v>30274</v>
      </c>
      <c r="O11231" s="148" t="n">
        <v>180000</v>
      </c>
      <c r="P11231" s="93" t="inlineStr">
        <is>
          <t>카페24어성초진정패키지어성초 진정패키지세트200801</t>
        </is>
      </c>
    </row>
    <row r="11232" customFormat="1" s="93">
      <c r="B11232" s="127" t="n">
        <v>44156</v>
      </c>
      <c r="C11232" s="93">
        <f>TEXT(B11232,"aaa")</f>
        <v/>
      </c>
      <c r="E11232" s="93" t="inlineStr">
        <is>
          <t>클리어 패드</t>
        </is>
      </c>
      <c r="F11232" s="93" t="inlineStr">
        <is>
          <t>카페24</t>
        </is>
      </c>
      <c r="G11232" s="93" t="inlineStr">
        <is>
          <t>어성초 77 클리어 패드 1개-20% off</t>
        </is>
      </c>
      <c r="H11232" s="6" t="n">
        <v>38</v>
      </c>
      <c r="I11232" s="6" t="n"/>
      <c r="J11232" s="93" t="n">
        <v>200801</v>
      </c>
      <c r="L11232" s="93" t="n">
        <v>851200</v>
      </c>
      <c r="M11232" s="93" t="n">
        <v>801404.8</v>
      </c>
      <c r="N11232" s="93" t="n">
        <v>190456</v>
      </c>
      <c r="O11232" s="148" t="n">
        <v>773818.1818181818</v>
      </c>
      <c r="P11232" s="93" t="inlineStr">
        <is>
          <t>카페24클리어 패드어성초 77 클리어 패드 1개-20% off200801</t>
        </is>
      </c>
    </row>
    <row r="11233" customFormat="1" s="93">
      <c r="B11233" s="127" t="n">
        <v>44156</v>
      </c>
      <c r="C11233" s="93">
        <f>TEXT(B11233,"aaa")</f>
        <v/>
      </c>
      <c r="E11233" s="93" t="inlineStr">
        <is>
          <t>클리어 패드</t>
        </is>
      </c>
      <c r="F11233" s="93" t="inlineStr">
        <is>
          <t>카페24</t>
        </is>
      </c>
      <c r="G11233" s="93" t="inlineStr">
        <is>
          <t>어성초 77 클리어 패드 2개-30% off</t>
        </is>
      </c>
      <c r="H11233" s="6" t="n">
        <v>49</v>
      </c>
      <c r="I11233" s="6" t="n"/>
      <c r="J11233" s="93" t="n">
        <v>200801</v>
      </c>
      <c r="L11233" s="93" t="n">
        <v>1920800</v>
      </c>
      <c r="M11233" s="93" t="n">
        <v>1808433.2</v>
      </c>
      <c r="N11233" s="93" t="n">
        <v>491176</v>
      </c>
      <c r="O11233" s="148" t="n">
        <v>1746181.818181818</v>
      </c>
      <c r="P11233" s="93" t="inlineStr">
        <is>
          <t>카페24클리어 패드어성초 77 클리어 패드 2개-30% off200801</t>
        </is>
      </c>
    </row>
    <row r="11234" customFormat="1" s="93">
      <c r="B11234" s="127" t="n">
        <v>44156</v>
      </c>
      <c r="C11234" s="93">
        <f>TEXT(B11234,"aaa")</f>
        <v/>
      </c>
      <c r="E11234" s="93" t="inlineStr">
        <is>
          <t>토너+패드 세트</t>
        </is>
      </c>
      <c r="F11234" s="93" t="inlineStr">
        <is>
          <t>카페24</t>
        </is>
      </c>
      <c r="G11234" s="93" t="inlineStr">
        <is>
          <t>좁쌀 진정 세트 토너+클리어 패드-30% off</t>
        </is>
      </c>
      <c r="H11234" s="6" t="n">
        <v>34</v>
      </c>
      <c r="I11234" s="6" t="n"/>
      <c r="J11234" s="93" t="n">
        <v>200801</v>
      </c>
      <c r="L11234" s="93" t="n">
        <v>1261400</v>
      </c>
      <c r="M11234" s="93" t="n">
        <v>1187608.1</v>
      </c>
      <c r="N11234" s="93" t="n">
        <v>275128</v>
      </c>
      <c r="O11234" s="148" t="n">
        <v>1146727.272727273</v>
      </c>
      <c r="P11234" s="93" t="inlineStr">
        <is>
          <t>카페24토너+패드 세트좁쌀 진정 세트 토너+클리어 패드-30% off200801</t>
        </is>
      </c>
    </row>
    <row r="11235" customFormat="1" s="93">
      <c r="B11235" s="127" t="n">
        <v>44156</v>
      </c>
      <c r="C11235" s="93">
        <f>TEXT(B11235,"aaa")</f>
        <v/>
      </c>
      <c r="E11235" s="93" t="inlineStr">
        <is>
          <t>수분 보충 세트</t>
        </is>
      </c>
      <c r="F11235" s="93" t="inlineStr">
        <is>
          <t>카페24</t>
        </is>
      </c>
      <c r="G11235" s="93" t="inlineStr">
        <is>
          <t>[20/09/28 부터] 어성초 77 토너 250ml + 어성초 70 로션 200ml -30%</t>
        </is>
      </c>
      <c r="H11235" s="6" t="n">
        <v>16</v>
      </c>
      <c r="I11235" s="6" t="n"/>
      <c r="J11235" s="93" t="n">
        <v>200801</v>
      </c>
      <c r="L11235" s="93" t="n">
        <v>593600</v>
      </c>
      <c r="M11235" s="93" t="n">
        <v>558874.4</v>
      </c>
      <c r="N11235" s="93" t="n">
        <v>118688</v>
      </c>
      <c r="O11235" s="148" t="n">
        <v>539636.3636363636</v>
      </c>
      <c r="P11235" s="93" t="inlineStr">
        <is>
          <t>카페24수분 보충 세트[20/09/28 부터] 어성초 77 토너 250ml + 어성초 70 로션 200ml -30%200801</t>
        </is>
      </c>
    </row>
    <row r="11236" customFormat="1" s="93">
      <c r="B11236" s="127" t="n">
        <v>44156</v>
      </c>
      <c r="C11236" s="93">
        <f>TEXT(B11236,"aaa")</f>
        <v/>
      </c>
      <c r="E11236" s="93" t="inlineStr">
        <is>
          <t>로션</t>
        </is>
      </c>
      <c r="F11236" s="93" t="inlineStr">
        <is>
          <t>카페24</t>
        </is>
      </c>
      <c r="G11236" s="93" t="inlineStr">
        <is>
          <t>어성초 70 데일리 릴리프 로션 1개 -20% off</t>
        </is>
      </c>
      <c r="H11236" s="6" t="n">
        <v>6</v>
      </c>
      <c r="I11236" s="6" t="n"/>
      <c r="J11236" s="93" t="n">
        <v>200801</v>
      </c>
      <c r="L11236" s="93" t="n">
        <v>134400</v>
      </c>
      <c r="M11236" s="93" t="n">
        <v>126537.6</v>
      </c>
      <c r="N11236" s="93" t="n">
        <v>26028</v>
      </c>
      <c r="O11236" s="148" t="n">
        <v>122181.8181818182</v>
      </c>
      <c r="P11236" s="93" t="inlineStr">
        <is>
          <t>카페24로션어성초 70 데일리 릴리프 로션 1개 -20% off200801</t>
        </is>
      </c>
    </row>
    <row r="11237" customFormat="1" s="93">
      <c r="B11237" s="127" t="n">
        <v>44156</v>
      </c>
      <c r="C11237" s="93">
        <f>TEXT(B11237,"aaa")</f>
        <v/>
      </c>
      <c r="E11237" s="93" t="inlineStr">
        <is>
          <t>머드크림마스크</t>
        </is>
      </c>
      <c r="F11237" s="93" t="inlineStr">
        <is>
          <t>카페24</t>
        </is>
      </c>
      <c r="G11237" s="93" t="inlineStr">
        <is>
          <t>머드크림마스크 100ml</t>
        </is>
      </c>
      <c r="H11237" s="6" t="n">
        <v>3</v>
      </c>
      <c r="I11237" s="6" t="n"/>
      <c r="J11237" s="93" t="n">
        <v>200801</v>
      </c>
      <c r="L11237" s="93" t="n">
        <v>60000</v>
      </c>
      <c r="M11237" s="93" t="n">
        <v>56490</v>
      </c>
      <c r="N11237" s="93" t="n">
        <v>4326</v>
      </c>
      <c r="O11237" s="148" t="n">
        <v>54545.45454545454</v>
      </c>
      <c r="P11237" s="93" t="inlineStr">
        <is>
          <t>카페24머드크림마스크머드크림마스크 100ml200801</t>
        </is>
      </c>
    </row>
    <row r="11238" customFormat="1" s="93">
      <c r="B11238" s="127" t="n">
        <v>44156</v>
      </c>
      <c r="C11238" s="93">
        <f>TEXT(B11238,"aaa")</f>
        <v/>
      </c>
      <c r="E11238" s="93" t="inlineStr">
        <is>
          <t>머드크림마스크</t>
        </is>
      </c>
      <c r="F11238" s="93" t="inlineStr">
        <is>
          <t>카페24</t>
        </is>
      </c>
      <c r="G11238" s="93" t="inlineStr">
        <is>
          <t>머드크림마스크 100ml 2set</t>
        </is>
      </c>
      <c r="H11238" s="6" t="n">
        <v>1</v>
      </c>
      <c r="I11238" s="6" t="n"/>
      <c r="J11238" s="93" t="n">
        <v>200801</v>
      </c>
      <c r="L11238" s="93" t="n">
        <v>35000</v>
      </c>
      <c r="M11238" s="93" t="n">
        <v>32952.5</v>
      </c>
      <c r="N11238" s="93" t="n">
        <v>2884</v>
      </c>
      <c r="O11238" s="148" t="n">
        <v>31818.18181818182</v>
      </c>
      <c r="P11238" s="93" t="inlineStr">
        <is>
          <t>카페24머드크림마스크머드크림마스크 100ml 2set200801</t>
        </is>
      </c>
    </row>
    <row r="11239" customFormat="1" s="93">
      <c r="B11239" s="127" t="n">
        <v>44156</v>
      </c>
      <c r="C11239" s="93">
        <f>TEXT(B11239,"aaa")</f>
        <v/>
      </c>
      <c r="E11239" s="93" t="inlineStr">
        <is>
          <t>마스크팩</t>
        </is>
      </c>
      <c r="F11239" s="93" t="inlineStr">
        <is>
          <t>카페24</t>
        </is>
      </c>
      <c r="G11239" s="93" t="inlineStr">
        <is>
          <t>마스크팩 1매</t>
        </is>
      </c>
      <c r="H11239" s="6" t="n">
        <v>6</v>
      </c>
      <c r="I11239" s="6" t="n"/>
      <c r="J11239" s="93" t="n">
        <v>200801</v>
      </c>
      <c r="L11239" s="93" t="n">
        <v>24000</v>
      </c>
      <c r="M11239" s="93" t="n">
        <v>22596</v>
      </c>
      <c r="N11239" s="93" t="n">
        <v>2382</v>
      </c>
      <c r="O11239" s="148" t="n">
        <v>21818.18181818182</v>
      </c>
      <c r="P11239" s="93" t="inlineStr">
        <is>
          <t>카페24마스크팩마스크팩 1매200801</t>
        </is>
      </c>
    </row>
    <row r="11240" customFormat="1" s="93">
      <c r="B11240" s="127" t="n">
        <v>44156</v>
      </c>
      <c r="C11240" s="93">
        <f>TEXT(B11240,"aaa")</f>
        <v/>
      </c>
      <c r="E11240" s="93" t="inlineStr">
        <is>
          <t>마스크팩</t>
        </is>
      </c>
      <c r="F11240" s="93" t="inlineStr">
        <is>
          <t>카페24</t>
        </is>
      </c>
      <c r="G11240" s="93" t="inlineStr">
        <is>
          <t>마스크팩 10매</t>
        </is>
      </c>
      <c r="H11240" s="6" t="n">
        <v>5</v>
      </c>
      <c r="I11240" s="6" t="n"/>
      <c r="J11240" s="93" t="n">
        <v>200801</v>
      </c>
      <c r="L11240" s="93" t="n">
        <v>100000</v>
      </c>
      <c r="M11240" s="93" t="n">
        <v>94150</v>
      </c>
      <c r="N11240" s="93" t="n">
        <v>19850</v>
      </c>
      <c r="O11240" s="148" t="n">
        <v>90909.0909090909</v>
      </c>
      <c r="P11240" s="93" t="inlineStr">
        <is>
          <t>카페24마스크팩마스크팩 10매200801</t>
        </is>
      </c>
    </row>
    <row r="11241" customFormat="1" s="93">
      <c r="B11241" s="127" t="n">
        <v>44156</v>
      </c>
      <c r="C11241" s="93">
        <f>TEXT(B11241,"aaa")</f>
        <v/>
      </c>
      <c r="E11241" s="93" t="inlineStr">
        <is>
          <t>토너</t>
        </is>
      </c>
      <c r="F11241" s="93" t="inlineStr">
        <is>
          <t>카페24</t>
        </is>
      </c>
      <c r="G11241" s="93" t="inlineStr">
        <is>
          <t>250ml</t>
        </is>
      </c>
      <c r="H11241" s="6" t="n">
        <v>23</v>
      </c>
      <c r="I11241" s="6" t="n"/>
      <c r="J11241" s="93" t="n">
        <v>200801</v>
      </c>
      <c r="L11241" s="93" t="n">
        <v>460000</v>
      </c>
      <c r="M11241" s="93" t="n">
        <v>433090</v>
      </c>
      <c r="N11241" s="93" t="n">
        <v>70840</v>
      </c>
      <c r="O11241" s="148" t="n">
        <v>418181.8181818182</v>
      </c>
      <c r="P11241" s="93" t="inlineStr">
        <is>
          <t>카페24토너250ml200801</t>
        </is>
      </c>
    </row>
    <row r="11242" customFormat="1" s="93">
      <c r="B11242" s="127" t="n">
        <v>44156</v>
      </c>
      <c r="C11242" s="93">
        <f>TEXT(B11242,"aaa")</f>
        <v/>
      </c>
      <c r="E11242" s="93" t="inlineStr">
        <is>
          <t>토너</t>
        </is>
      </c>
      <c r="F11242" s="93" t="inlineStr">
        <is>
          <t>카페24</t>
        </is>
      </c>
      <c r="G11242" s="93" t="inlineStr">
        <is>
          <t>250ml 2set</t>
        </is>
      </c>
      <c r="H11242" s="6" t="n">
        <v>8</v>
      </c>
      <c r="I11242" s="6" t="n"/>
      <c r="J11242" s="93" t="n">
        <v>200801</v>
      </c>
      <c r="L11242" s="93" t="n">
        <v>280000</v>
      </c>
      <c r="M11242" s="93" t="n">
        <v>263620</v>
      </c>
      <c r="N11242" s="93" t="n">
        <v>49280</v>
      </c>
      <c r="O11242" s="148" t="n">
        <v>254545.4545454545</v>
      </c>
      <c r="P11242" s="93" t="inlineStr">
        <is>
          <t>카페24토너250ml 2set200801</t>
        </is>
      </c>
    </row>
    <row r="11243" customFormat="1" s="93">
      <c r="B11243" s="127" t="n">
        <v>44156</v>
      </c>
      <c r="C11243" s="93">
        <f>TEXT(B11243,"aaa")</f>
        <v/>
      </c>
      <c r="E11243" s="93" t="inlineStr">
        <is>
          <t>토너</t>
        </is>
      </c>
      <c r="F11243" s="93" t="inlineStr">
        <is>
          <t>카페24</t>
        </is>
      </c>
      <c r="G11243" s="93" t="inlineStr">
        <is>
          <t>500ml</t>
        </is>
      </c>
      <c r="H11243" s="6" t="n">
        <v>30</v>
      </c>
      <c r="I11243" s="6" t="n"/>
      <c r="J11243" s="93" t="n">
        <v>200801</v>
      </c>
      <c r="L11243" s="93" t="n">
        <v>990000</v>
      </c>
      <c r="M11243" s="93" t="n">
        <v>932085</v>
      </c>
      <c r="N11243" s="93" t="n">
        <v>129900</v>
      </c>
      <c r="O11243" s="148" t="n">
        <v>899999.9999999999</v>
      </c>
      <c r="P11243" s="93" t="inlineStr">
        <is>
          <t>카페24토너500ml200801</t>
        </is>
      </c>
    </row>
    <row r="11244" customFormat="1" s="93">
      <c r="B11244" s="127" t="n">
        <v>44156</v>
      </c>
      <c r="C11244" s="93">
        <f>TEXT(B11244,"aaa")</f>
        <v/>
      </c>
      <c r="E11244" s="93" t="inlineStr">
        <is>
          <t>토너</t>
        </is>
      </c>
      <c r="F11244" s="93" t="inlineStr">
        <is>
          <t>카페24</t>
        </is>
      </c>
      <c r="G11244" s="93" t="inlineStr">
        <is>
          <t>스킨팩 화장솜 60P</t>
        </is>
      </c>
      <c r="H11244" s="6" t="n">
        <v>22</v>
      </c>
      <c r="I11244" s="6" t="n"/>
      <c r="J11244" s="93" t="n">
        <v>200801</v>
      </c>
      <c r="L11244" s="93" t="n">
        <v>66000</v>
      </c>
      <c r="M11244" s="93" t="n">
        <v>62139</v>
      </c>
      <c r="N11244" s="93" t="n">
        <v>24420</v>
      </c>
      <c r="O11244" s="148" t="n">
        <v>59999.99999999999</v>
      </c>
      <c r="P11244" s="93" t="inlineStr">
        <is>
          <t>카페24토너스킨팩 화장솜 60P200801</t>
        </is>
      </c>
    </row>
    <row r="11245" customFormat="1" s="93">
      <c r="B11245" s="127" t="n">
        <v>44156</v>
      </c>
      <c r="C11245" s="93">
        <f>TEXT(B11245,"aaa")</f>
        <v/>
      </c>
      <c r="E11245" s="93" t="inlineStr">
        <is>
          <t>앰플</t>
        </is>
      </c>
      <c r="F11245" s="93" t="inlineStr">
        <is>
          <t>카페24</t>
        </is>
      </c>
      <c r="G11245" s="93" t="inlineStr">
        <is>
          <t>앰플 30ml</t>
        </is>
      </c>
      <c r="H11245" s="6" t="n">
        <v>11</v>
      </c>
      <c r="I11245" s="6" t="n"/>
      <c r="J11245" s="93" t="n">
        <v>200801</v>
      </c>
      <c r="L11245" s="93" t="n">
        <v>308000</v>
      </c>
      <c r="M11245" s="93" t="n">
        <v>289982</v>
      </c>
      <c r="N11245" s="93" t="n">
        <v>37367</v>
      </c>
      <c r="O11245" s="148" t="n">
        <v>280000</v>
      </c>
      <c r="P11245" s="93" t="inlineStr">
        <is>
          <t>카페24앰플앰플 30ml200801</t>
        </is>
      </c>
    </row>
    <row r="11246" customFormat="1" s="93">
      <c r="B11246" s="127" t="n">
        <v>44156</v>
      </c>
      <c r="C11246" s="93">
        <f>TEXT(B11246,"aaa")</f>
        <v/>
      </c>
      <c r="E11246" s="93" t="inlineStr">
        <is>
          <t>앰플</t>
        </is>
      </c>
      <c r="F11246" s="93" t="inlineStr">
        <is>
          <t>카페24</t>
        </is>
      </c>
      <c r="G11246" s="93" t="inlineStr">
        <is>
          <t>앰플 30ml  2set</t>
        </is>
      </c>
      <c r="H11246" s="6" t="n">
        <v>4</v>
      </c>
      <c r="I11246" s="6" t="n"/>
      <c r="J11246" s="93" t="n">
        <v>200801</v>
      </c>
      <c r="L11246" s="93" t="n">
        <v>192000</v>
      </c>
      <c r="M11246" s="93" t="n">
        <v>180768</v>
      </c>
      <c r="N11246" s="93" t="n">
        <v>27176</v>
      </c>
      <c r="O11246" s="148" t="n">
        <v>174545.4545454545</v>
      </c>
      <c r="P11246" s="93" t="inlineStr">
        <is>
          <t>카페24앰플앰플 30ml  2set200801</t>
        </is>
      </c>
    </row>
    <row r="11247" customFormat="1" s="93">
      <c r="B11247" s="127" t="n">
        <v>44156</v>
      </c>
      <c r="C11247" s="93">
        <f>TEXT(B11247,"aaa")</f>
        <v/>
      </c>
      <c r="E11247" s="93" t="inlineStr">
        <is>
          <t>수딩크림</t>
        </is>
      </c>
      <c r="F11247" s="93" t="inlineStr">
        <is>
          <t>카페24</t>
        </is>
      </c>
      <c r="G11247" s="93" t="inlineStr">
        <is>
          <t>수딩크림 100ml</t>
        </is>
      </c>
      <c r="H11247" s="6" t="n">
        <v>3</v>
      </c>
      <c r="I11247" s="6" t="n"/>
      <c r="J11247" s="93" t="n">
        <v>200801</v>
      </c>
      <c r="L11247" s="93" t="n">
        <v>114000</v>
      </c>
      <c r="M11247" s="93" t="n">
        <v>107331</v>
      </c>
      <c r="N11247" s="93" t="n">
        <v>9135</v>
      </c>
      <c r="O11247" s="148" t="n">
        <v>103636.3636363636</v>
      </c>
      <c r="P11247" s="93" t="inlineStr">
        <is>
          <t>카페24수딩크림수딩크림 100ml200801</t>
        </is>
      </c>
    </row>
    <row r="11248" customFormat="1" s="93">
      <c r="B11248" s="127" t="n">
        <v>44156</v>
      </c>
      <c r="C11248" s="93">
        <f>TEXT(B11248,"aaa")</f>
        <v/>
      </c>
      <c r="E11248" s="93" t="inlineStr">
        <is>
          <t>클렌징폼</t>
        </is>
      </c>
      <c r="F11248" s="93" t="inlineStr">
        <is>
          <t>카페24</t>
        </is>
      </c>
      <c r="G11248" s="93" t="inlineStr">
        <is>
          <t>클렌징폼 120ml</t>
        </is>
      </c>
      <c r="H11248" s="6" t="n">
        <v>8</v>
      </c>
      <c r="I11248" s="6" t="n"/>
      <c r="J11248" s="93" t="n">
        <v>200801</v>
      </c>
      <c r="L11248" s="93" t="n">
        <v>104000</v>
      </c>
      <c r="M11248" s="93" t="n">
        <v>97916</v>
      </c>
      <c r="N11248" s="93" t="n">
        <v>22000</v>
      </c>
      <c r="O11248" s="148" t="n">
        <v>94545.45454545454</v>
      </c>
      <c r="P11248" s="93" t="inlineStr">
        <is>
          <t>카페24클렌징폼클렌징폼 120ml200801</t>
        </is>
      </c>
    </row>
    <row r="11249" customFormat="1" s="93">
      <c r="B11249" s="127" t="n">
        <v>44156</v>
      </c>
      <c r="C11249" s="93">
        <f>TEXT(B11249,"aaa")</f>
        <v/>
      </c>
      <c r="E11249" s="93" t="inlineStr">
        <is>
          <t>클렌징폼</t>
        </is>
      </c>
      <c r="F11249" s="93" t="inlineStr">
        <is>
          <t>카페24</t>
        </is>
      </c>
      <c r="G11249" s="93" t="inlineStr">
        <is>
          <t>클렌징폼 120ml 2set</t>
        </is>
      </c>
      <c r="H11249" s="6" t="n">
        <v>2</v>
      </c>
      <c r="I11249" s="6" t="n"/>
      <c r="J11249" s="93" t="n">
        <v>200801</v>
      </c>
      <c r="L11249" s="93" t="n">
        <v>48000</v>
      </c>
      <c r="M11249" s="93" t="n">
        <v>45192</v>
      </c>
      <c r="N11249" s="93" t="n">
        <v>4920</v>
      </c>
      <c r="O11249" s="148" t="n">
        <v>43636.36363636363</v>
      </c>
      <c r="P11249" s="93" t="inlineStr">
        <is>
          <t>카페24클렌징폼클렌징폼 120ml 2set200801</t>
        </is>
      </c>
    </row>
    <row r="11250" customFormat="1" s="93">
      <c r="B11250" s="127" t="n">
        <v>44156</v>
      </c>
      <c r="C11250" s="93">
        <f>TEXT(B11250,"aaa")</f>
        <v/>
      </c>
      <c r="E11250" s="93" t="inlineStr">
        <is>
          <t>클렌징폼</t>
        </is>
      </c>
      <c r="F11250" s="93" t="inlineStr">
        <is>
          <t>카페24</t>
        </is>
      </c>
      <c r="G11250" s="93" t="inlineStr">
        <is>
          <t>클렌징폼 120ml 3set</t>
        </is>
      </c>
      <c r="H11250" s="6" t="n">
        <v>1</v>
      </c>
      <c r="I11250" s="6" t="n"/>
      <c r="J11250" s="93" t="n">
        <v>200801</v>
      </c>
      <c r="L11250" s="93" t="n">
        <v>33000</v>
      </c>
      <c r="M11250" s="93" t="n">
        <v>31069.5</v>
      </c>
      <c r="N11250" s="93" t="n">
        <v>3690</v>
      </c>
      <c r="O11250" s="148" t="n">
        <v>30000</v>
      </c>
      <c r="P11250" s="93" t="inlineStr">
        <is>
          <t>카페24클렌징폼클렌징폼 120ml 3set200801</t>
        </is>
      </c>
    </row>
    <row r="11251" customFormat="1" s="93">
      <c r="B11251" s="127" t="n">
        <v>44156</v>
      </c>
      <c r="C11251" s="93">
        <f>TEXT(B11251,"aaa")</f>
        <v/>
      </c>
      <c r="E11251" s="93" t="inlineStr">
        <is>
          <t>바디워시</t>
        </is>
      </c>
      <c r="F11251" s="93" t="inlineStr">
        <is>
          <t>카페24</t>
        </is>
      </c>
      <c r="G11251" s="93" t="inlineStr">
        <is>
          <t>바디워시 1개 -30% off</t>
        </is>
      </c>
      <c r="H11251" s="6" t="n">
        <v>2</v>
      </c>
      <c r="I11251" s="6" t="n"/>
      <c r="J11251" s="93" t="n">
        <v>200801</v>
      </c>
      <c r="L11251" s="93" t="n">
        <v>36400</v>
      </c>
      <c r="M11251" s="93" t="n">
        <v>34270.6</v>
      </c>
      <c r="N11251" s="93" t="n">
        <v>8170</v>
      </c>
      <c r="O11251" s="148" t="n">
        <v>33090.90909090909</v>
      </c>
      <c r="P11251" s="93" t="inlineStr">
        <is>
          <t>카페24바디워시바디워시 1개 -30% off200801</t>
        </is>
      </c>
    </row>
    <row r="11252" customFormat="1" s="93">
      <c r="B11252" s="127" t="n">
        <v>44156</v>
      </c>
      <c r="C11252" s="93">
        <f>TEXT(B11252,"aaa")</f>
        <v/>
      </c>
      <c r="E11252" s="93" t="inlineStr">
        <is>
          <t>바디워시</t>
        </is>
      </c>
      <c r="F11252" s="93" t="inlineStr">
        <is>
          <t>카페24</t>
        </is>
      </c>
      <c r="G11252" s="93" t="inlineStr">
        <is>
          <t>바디워시 2개 -35% off (무료배송)</t>
        </is>
      </c>
      <c r="H11252" s="6" t="n">
        <v>1</v>
      </c>
      <c r="I11252" s="6" t="n"/>
      <c r="J11252" s="93" t="n">
        <v>200801</v>
      </c>
      <c r="L11252" s="93" t="n">
        <v>33800</v>
      </c>
      <c r="M11252" s="93" t="n">
        <v>31822.7</v>
      </c>
      <c r="N11252" s="93" t="n">
        <v>8170</v>
      </c>
      <c r="O11252" s="148" t="n">
        <v>30727.27272727272</v>
      </c>
      <c r="P11252" s="93" t="inlineStr">
        <is>
          <t>카페24바디워시바디워시 2개 -35% off (무료배송)200801</t>
        </is>
      </c>
    </row>
    <row r="11253" customFormat="1" s="93">
      <c r="B11253" s="127" t="n">
        <v>44156</v>
      </c>
      <c r="C11253" s="93">
        <f>TEXT(B11253,"aaa")</f>
        <v/>
      </c>
      <c r="E11253" s="93" t="inlineStr">
        <is>
          <t>토너</t>
        </is>
      </c>
      <c r="F11253" s="93" t="inlineStr">
        <is>
          <t>화해</t>
        </is>
      </c>
      <c r="G11253" s="93" t="inlineStr">
        <is>
          <t>250ml</t>
        </is>
      </c>
      <c r="H11253" s="6" t="n">
        <v>5</v>
      </c>
      <c r="I11253" s="6" t="n"/>
      <c r="J11253" s="93" t="n">
        <v>200801</v>
      </c>
      <c r="L11253" s="93" t="n">
        <v>100000</v>
      </c>
      <c r="M11253" s="93" t="n">
        <v>72000</v>
      </c>
      <c r="N11253" s="93" t="n">
        <v>15400</v>
      </c>
      <c r="O11253" s="148" t="n">
        <v>90909.0909090909</v>
      </c>
      <c r="P11253" s="93" t="inlineStr">
        <is>
          <t>화해토너250ml200801</t>
        </is>
      </c>
    </row>
    <row r="11254" customFormat="1" s="93">
      <c r="B11254" s="127" t="n">
        <v>44157</v>
      </c>
      <c r="C11254" s="93">
        <f>TEXT(B11254,"aaa")</f>
        <v/>
      </c>
      <c r="E11254" s="93" t="inlineStr">
        <is>
          <t>토너</t>
        </is>
      </c>
      <c r="F11254" s="93" t="inlineStr">
        <is>
          <t>스타일쉐어</t>
        </is>
      </c>
      <c r="G11254" s="93" t="inlineStr">
        <is>
          <t>250ml</t>
        </is>
      </c>
      <c r="H11254" s="6" t="n">
        <v>9</v>
      </c>
      <c r="I11254" s="6" t="n"/>
      <c r="J11254" s="93" t="n">
        <v>200801</v>
      </c>
      <c r="L11254" s="93" t="n">
        <v>180000</v>
      </c>
      <c r="M11254" s="93" t="n">
        <v>135000</v>
      </c>
      <c r="N11254" s="93" t="n">
        <v>27720</v>
      </c>
      <c r="O11254" s="148" t="n">
        <v>163636.3636363636</v>
      </c>
      <c r="P11254" s="93" t="inlineStr">
        <is>
          <t>스타일쉐어토너250ml200801</t>
        </is>
      </c>
    </row>
    <row r="11255" customFormat="1" s="93">
      <c r="B11255" s="127" t="n">
        <v>44157</v>
      </c>
      <c r="C11255" s="93">
        <f>TEXT(B11255,"aaa")</f>
        <v/>
      </c>
      <c r="E11255" s="93" t="inlineStr">
        <is>
          <t>선크림</t>
        </is>
      </c>
      <c r="F11255" s="93" t="inlineStr">
        <is>
          <t>카페24</t>
        </is>
      </c>
      <c r="G11255" s="93" t="inlineStr">
        <is>
          <t>선크림 50ml</t>
        </is>
      </c>
      <c r="H11255" s="6" t="n">
        <v>7</v>
      </c>
      <c r="I11255" s="6" t="n"/>
      <c r="J11255" s="93" t="n">
        <v>200801</v>
      </c>
      <c r="L11255" s="93" t="n">
        <v>140000</v>
      </c>
      <c r="M11255" s="93" t="n">
        <v>131810</v>
      </c>
      <c r="N11255" s="93" t="n">
        <v>16415</v>
      </c>
      <c r="O11255" s="148" t="n">
        <v>127272.7272727273</v>
      </c>
      <c r="P11255" s="93" t="inlineStr">
        <is>
          <t>카페24선크림선크림 50ml200801</t>
        </is>
      </c>
    </row>
    <row r="11256" customFormat="1" s="93">
      <c r="B11256" s="127" t="n">
        <v>44157</v>
      </c>
      <c r="C11256" s="93">
        <f>TEXT(B11256,"aaa")</f>
        <v/>
      </c>
      <c r="E11256" s="93" t="inlineStr">
        <is>
          <t>선크림</t>
        </is>
      </c>
      <c r="F11256" s="93" t="inlineStr">
        <is>
          <t>카페24</t>
        </is>
      </c>
      <c r="G11256" s="93" t="inlineStr">
        <is>
          <t>선크림 50ml  2set</t>
        </is>
      </c>
      <c r="H11256" s="6" t="n">
        <v>1</v>
      </c>
      <c r="I11256" s="6" t="n"/>
      <c r="J11256" s="93" t="n">
        <v>200801</v>
      </c>
      <c r="L11256" s="93" t="n">
        <v>35000</v>
      </c>
      <c r="M11256" s="93" t="n">
        <v>32952.5</v>
      </c>
      <c r="N11256" s="93" t="n">
        <v>4690</v>
      </c>
      <c r="O11256" s="148" t="n">
        <v>31818.18181818182</v>
      </c>
      <c r="P11256" s="93" t="inlineStr">
        <is>
          <t>카페24선크림선크림 50ml  2set200801</t>
        </is>
      </c>
    </row>
    <row r="11257" customFormat="1" s="93">
      <c r="B11257" s="127" t="n">
        <v>44157</v>
      </c>
      <c r="C11257" s="93">
        <f>TEXT(B11257,"aaa")</f>
        <v/>
      </c>
      <c r="E11257" s="93" t="inlineStr">
        <is>
          <t>카밍크림</t>
        </is>
      </c>
      <c r="F11257" s="93" t="inlineStr">
        <is>
          <t>카페24</t>
        </is>
      </c>
      <c r="G11257" s="93" t="inlineStr">
        <is>
          <t>[플친 단독 (11/16-11/20)] 크림(필수)=어성초 70 인텐스 카밍 크림 1개-20% off</t>
        </is>
      </c>
      <c r="H11257" s="6" t="n">
        <v>2</v>
      </c>
      <c r="I11257" s="6" t="n"/>
      <c r="J11257" s="93" t="n">
        <v>200801</v>
      </c>
      <c r="L11257" s="93" t="n">
        <v>56000</v>
      </c>
      <c r="M11257" s="93" t="n">
        <v>52724</v>
      </c>
      <c r="N11257" s="93" t="n">
        <v>7764</v>
      </c>
      <c r="O11257" s="148" t="n">
        <v>50909.0909090909</v>
      </c>
      <c r="P11257" s="93" t="inlineStr">
        <is>
          <t>카페24카밍크림[플친 단독 (11/16-11/20)] 크림(필수)=어성초 70 인텐스 카밍 크림 1개-20% off200801</t>
        </is>
      </c>
    </row>
    <row r="11258" customFormat="1" s="93">
      <c r="B11258" s="127" t="n">
        <v>44157</v>
      </c>
      <c r="C11258" s="93">
        <f>TEXT(B11258,"aaa")</f>
        <v/>
      </c>
      <c r="E11258" s="93" t="inlineStr">
        <is>
          <t>카밍크림</t>
        </is>
      </c>
      <c r="F11258" s="93" t="inlineStr">
        <is>
          <t>카페24</t>
        </is>
      </c>
      <c r="G11258" s="93" t="inlineStr">
        <is>
          <t>[플친 단독 (11/16-11/20)] 크림(필수)=어성초 70 인텐스 카밍 크림 2개-30% off (무료배송)</t>
        </is>
      </c>
      <c r="H11258" s="6" t="n">
        <v>1</v>
      </c>
      <c r="I11258" s="6" t="n"/>
      <c r="J11258" s="93" t="n">
        <v>200801</v>
      </c>
      <c r="L11258" s="93" t="n">
        <v>49000</v>
      </c>
      <c r="M11258" s="93" t="n">
        <v>46133.5</v>
      </c>
      <c r="N11258" s="93" t="n">
        <v>7764</v>
      </c>
      <c r="O11258" s="148" t="n">
        <v>44545.45454545454</v>
      </c>
      <c r="P11258" s="93" t="inlineStr">
        <is>
          <t>카페24카밍크림[플친 단독 (11/16-11/20)] 크림(필수)=어성초 70 인텐스 카밍 크림 2개-30% off (무료배송)200801</t>
        </is>
      </c>
    </row>
    <row r="11259" customFormat="1" s="93">
      <c r="B11259" s="127" t="n">
        <v>44157</v>
      </c>
      <c r="C11259" s="93">
        <f>TEXT(B11259,"aaa")</f>
        <v/>
      </c>
      <c r="E11259" s="93" t="inlineStr">
        <is>
          <t>어성초진정패키지</t>
        </is>
      </c>
      <c r="F11259" s="93" t="inlineStr">
        <is>
          <t>카페24</t>
        </is>
      </c>
      <c r="G11259" s="93" t="inlineStr">
        <is>
          <t>어성초 진정패키지세트</t>
        </is>
      </c>
      <c r="H11259" s="6" t="n">
        <v>7</v>
      </c>
      <c r="I11259" s="6" t="n"/>
      <c r="J11259" s="93" t="n">
        <v>200801</v>
      </c>
      <c r="L11259" s="93" t="n">
        <v>693000</v>
      </c>
      <c r="M11259" s="93" t="n">
        <v>652459.5</v>
      </c>
      <c r="N11259" s="93" t="n">
        <v>105959</v>
      </c>
      <c r="O11259" s="148" t="n">
        <v>630000</v>
      </c>
      <c r="P11259" s="93" t="inlineStr">
        <is>
          <t>카페24어성초진정패키지어성초 진정패키지세트200801</t>
        </is>
      </c>
    </row>
    <row r="11260" customFormat="1" s="93">
      <c r="B11260" s="127" t="n">
        <v>44157</v>
      </c>
      <c r="C11260" s="93">
        <f>TEXT(B11260,"aaa")</f>
        <v/>
      </c>
      <c r="E11260" s="93" t="inlineStr">
        <is>
          <t>클리어 패드</t>
        </is>
      </c>
      <c r="F11260" s="93" t="inlineStr">
        <is>
          <t>카페24</t>
        </is>
      </c>
      <c r="G11260" s="93" t="inlineStr">
        <is>
          <t>어성초 77 클리어 패드 1개-20% off</t>
        </is>
      </c>
      <c r="H11260" s="6" t="n">
        <v>82</v>
      </c>
      <c r="I11260" s="6" t="n"/>
      <c r="J11260" s="93" t="n">
        <v>200801</v>
      </c>
      <c r="L11260" s="93" t="n">
        <v>1836800</v>
      </c>
      <c r="M11260" s="93" t="n">
        <v>1729347.2</v>
      </c>
      <c r="N11260" s="93" t="n">
        <v>410984</v>
      </c>
      <c r="O11260" s="148" t="n">
        <v>1669818.181818182</v>
      </c>
      <c r="P11260" s="93" t="inlineStr">
        <is>
          <t>카페24클리어 패드어성초 77 클리어 패드 1개-20% off200801</t>
        </is>
      </c>
    </row>
    <row r="11261" customFormat="1" s="93">
      <c r="B11261" s="127" t="n">
        <v>44157</v>
      </c>
      <c r="C11261" s="93">
        <f>TEXT(B11261,"aaa")</f>
        <v/>
      </c>
      <c r="E11261" s="93" t="inlineStr">
        <is>
          <t>클리어 패드</t>
        </is>
      </c>
      <c r="F11261" s="93" t="inlineStr">
        <is>
          <t>카페24</t>
        </is>
      </c>
      <c r="G11261" s="93" t="inlineStr">
        <is>
          <t>어성초 77 클리어 패드 2개-30% off</t>
        </is>
      </c>
      <c r="H11261" s="6" t="n">
        <v>79</v>
      </c>
      <c r="I11261" s="6" t="n"/>
      <c r="J11261" s="93" t="n">
        <v>200801</v>
      </c>
      <c r="L11261" s="93" t="n">
        <v>3096800</v>
      </c>
      <c r="M11261" s="93" t="n">
        <v>2915637.2</v>
      </c>
      <c r="N11261" s="93" t="n">
        <v>791896</v>
      </c>
      <c r="O11261" s="148" t="n">
        <v>2815272.727272727</v>
      </c>
      <c r="P11261" s="93" t="inlineStr">
        <is>
          <t>카페24클리어 패드어성초 77 클리어 패드 2개-30% off200801</t>
        </is>
      </c>
    </row>
    <row r="11262" customFormat="1" s="93">
      <c r="B11262" s="127" t="n">
        <v>44157</v>
      </c>
      <c r="C11262" s="93">
        <f>TEXT(B11262,"aaa")</f>
        <v/>
      </c>
      <c r="E11262" s="93" t="inlineStr">
        <is>
          <t>토너+패드 세트</t>
        </is>
      </c>
      <c r="F11262" s="93" t="inlineStr">
        <is>
          <t>카페24</t>
        </is>
      </c>
      <c r="G11262" s="93" t="inlineStr">
        <is>
          <t>좁쌀 진정 세트 토너+클리어 패드-30% off</t>
        </is>
      </c>
      <c r="H11262" s="6" t="n">
        <v>58</v>
      </c>
      <c r="I11262" s="6" t="n"/>
      <c r="J11262" s="93" t="n">
        <v>200801</v>
      </c>
      <c r="L11262" s="93" t="n">
        <v>2151800</v>
      </c>
      <c r="M11262" s="93" t="n">
        <v>2025919.7</v>
      </c>
      <c r="N11262" s="93" t="n">
        <v>469336</v>
      </c>
      <c r="O11262" s="148" t="n">
        <v>1956181.818181818</v>
      </c>
      <c r="P11262" s="93" t="inlineStr">
        <is>
          <t>카페24토너+패드 세트좁쌀 진정 세트 토너+클리어 패드-30% off200801</t>
        </is>
      </c>
    </row>
    <row r="11263" customFormat="1" s="93">
      <c r="B11263" s="127" t="n">
        <v>44157</v>
      </c>
      <c r="C11263" s="93">
        <f>TEXT(B11263,"aaa")</f>
        <v/>
      </c>
      <c r="E11263" s="93" t="inlineStr">
        <is>
          <t>수분 보충 세트</t>
        </is>
      </c>
      <c r="F11263" s="93" t="inlineStr">
        <is>
          <t>카페24</t>
        </is>
      </c>
      <c r="G11263" s="93" t="inlineStr">
        <is>
          <t>[20/09/28 부터] 어성초 77 토너 250ml + 어성초 70 로션 200ml -30%</t>
        </is>
      </c>
      <c r="H11263" s="6" t="n">
        <v>42</v>
      </c>
      <c r="I11263" s="6" t="n"/>
      <c r="J11263" s="93" t="n">
        <v>200801</v>
      </c>
      <c r="L11263" s="93" t="n">
        <v>1558200</v>
      </c>
      <c r="M11263" s="93" t="n">
        <v>1467045.3</v>
      </c>
      <c r="N11263" s="93" t="n">
        <v>311556</v>
      </c>
      <c r="O11263" s="148" t="n">
        <v>1416545.454545454</v>
      </c>
      <c r="P11263" s="93" t="inlineStr">
        <is>
          <t>카페24수분 보충 세트[20/09/28 부터] 어성초 77 토너 250ml + 어성초 70 로션 200ml -30%200801</t>
        </is>
      </c>
    </row>
    <row r="11264" customFormat="1" s="93">
      <c r="B11264" s="127" t="n">
        <v>44157</v>
      </c>
      <c r="C11264" s="93">
        <f>TEXT(B11264,"aaa")</f>
        <v/>
      </c>
      <c r="E11264" s="93" t="inlineStr">
        <is>
          <t>로션</t>
        </is>
      </c>
      <c r="F11264" s="93" t="inlineStr">
        <is>
          <t>카페24</t>
        </is>
      </c>
      <c r="G11264" s="93" t="inlineStr">
        <is>
          <t>어성초 70 데일리 릴리프 로션 1개 -20% off</t>
        </is>
      </c>
      <c r="H11264" s="6" t="n">
        <v>14</v>
      </c>
      <c r="I11264" s="6" t="n"/>
      <c r="J11264" s="93" t="n">
        <v>200801</v>
      </c>
      <c r="L11264" s="93" t="n">
        <v>313600</v>
      </c>
      <c r="M11264" s="93" t="n">
        <v>295254.4</v>
      </c>
      <c r="N11264" s="93" t="n">
        <v>60732</v>
      </c>
      <c r="O11264" s="148" t="n">
        <v>285090.9090909091</v>
      </c>
      <c r="P11264" s="93" t="inlineStr">
        <is>
          <t>카페24로션어성초 70 데일리 릴리프 로션 1개 -20% off200801</t>
        </is>
      </c>
    </row>
    <row r="11265" customFormat="1" s="93">
      <c r="B11265" s="127" t="n">
        <v>44157</v>
      </c>
      <c r="C11265" s="93">
        <f>TEXT(B11265,"aaa")</f>
        <v/>
      </c>
      <c r="E11265" s="93" t="inlineStr">
        <is>
          <t>로션</t>
        </is>
      </c>
      <c r="F11265" s="93" t="inlineStr">
        <is>
          <t>카페24</t>
        </is>
      </c>
      <c r="G11265" s="93" t="inlineStr">
        <is>
          <t>어성초 70 데일리 릴리프 로션 2개 -30% off</t>
        </is>
      </c>
      <c r="H11265" s="6" t="n">
        <v>1</v>
      </c>
      <c r="I11265" s="6" t="n"/>
      <c r="J11265" s="93" t="n">
        <v>200801</v>
      </c>
      <c r="L11265" s="93" t="n">
        <v>39200</v>
      </c>
      <c r="M11265" s="93" t="n">
        <v>36906.8</v>
      </c>
      <c r="N11265" s="93" t="n">
        <v>8676</v>
      </c>
      <c r="O11265" s="148" t="n">
        <v>35636.36363636363</v>
      </c>
      <c r="P11265" s="93" t="inlineStr">
        <is>
          <t>카페24로션어성초 70 데일리 릴리프 로션 2개 -30% off200801</t>
        </is>
      </c>
    </row>
    <row r="11266" customFormat="1" s="93">
      <c r="B11266" s="127" t="n">
        <v>44157</v>
      </c>
      <c r="C11266" s="93">
        <f>TEXT(B11266,"aaa")</f>
        <v/>
      </c>
      <c r="E11266" s="93" t="inlineStr">
        <is>
          <t>머드크림마스크</t>
        </is>
      </c>
      <c r="F11266" s="93" t="inlineStr">
        <is>
          <t>카페24</t>
        </is>
      </c>
      <c r="G11266" s="93" t="inlineStr">
        <is>
          <t>머드크림마스크 100ml</t>
        </is>
      </c>
      <c r="H11266" s="6" t="n">
        <v>5</v>
      </c>
      <c r="I11266" s="6" t="n"/>
      <c r="J11266" s="93" t="n">
        <v>200801</v>
      </c>
      <c r="L11266" s="93" t="n">
        <v>100000</v>
      </c>
      <c r="M11266" s="93" t="n">
        <v>94150</v>
      </c>
      <c r="N11266" s="93" t="n">
        <v>7210</v>
      </c>
      <c r="O11266" s="148" t="n">
        <v>90909.0909090909</v>
      </c>
      <c r="P11266" s="93" t="inlineStr">
        <is>
          <t>카페24머드크림마스크머드크림마스크 100ml200801</t>
        </is>
      </c>
    </row>
    <row r="11267" customFormat="1" s="93">
      <c r="B11267" s="127" t="n">
        <v>44157</v>
      </c>
      <c r="C11267" s="93">
        <f>TEXT(B11267,"aaa")</f>
        <v/>
      </c>
      <c r="E11267" s="93" t="inlineStr">
        <is>
          <t>마스크팩</t>
        </is>
      </c>
      <c r="F11267" s="93" t="inlineStr">
        <is>
          <t>카페24</t>
        </is>
      </c>
      <c r="G11267" s="93" t="inlineStr">
        <is>
          <t>마스크팩 1매</t>
        </is>
      </c>
      <c r="H11267" s="6" t="n">
        <v>14</v>
      </c>
      <c r="I11267" s="6" t="n"/>
      <c r="J11267" s="93" t="n">
        <v>200801</v>
      </c>
      <c r="L11267" s="93" t="n">
        <v>56000</v>
      </c>
      <c r="M11267" s="93" t="n">
        <v>52724</v>
      </c>
      <c r="N11267" s="93" t="n">
        <v>5558</v>
      </c>
      <c r="O11267" s="148" t="n">
        <v>50909.0909090909</v>
      </c>
      <c r="P11267" s="93" t="inlineStr">
        <is>
          <t>카페24마스크팩마스크팩 1매200801</t>
        </is>
      </c>
    </row>
    <row r="11268" customFormat="1" s="93">
      <c r="B11268" s="127" t="n">
        <v>44157</v>
      </c>
      <c r="C11268" s="93">
        <f>TEXT(B11268,"aaa")</f>
        <v/>
      </c>
      <c r="E11268" s="93" t="inlineStr">
        <is>
          <t>마스크팩</t>
        </is>
      </c>
      <c r="F11268" s="93" t="inlineStr">
        <is>
          <t>카페24</t>
        </is>
      </c>
      <c r="G11268" s="93" t="inlineStr">
        <is>
          <t>마스크팩 10매</t>
        </is>
      </c>
      <c r="H11268" s="6" t="n">
        <v>5</v>
      </c>
      <c r="I11268" s="6" t="n"/>
      <c r="J11268" s="93" t="n">
        <v>200801</v>
      </c>
      <c r="L11268" s="93" t="n">
        <v>100000</v>
      </c>
      <c r="M11268" s="93" t="n">
        <v>94150</v>
      </c>
      <c r="N11268" s="93" t="n">
        <v>19850</v>
      </c>
      <c r="O11268" s="148" t="n">
        <v>90909.0909090909</v>
      </c>
      <c r="P11268" s="93" t="inlineStr">
        <is>
          <t>카페24마스크팩마스크팩 10매200801</t>
        </is>
      </c>
    </row>
    <row r="11269" customFormat="1" s="93">
      <c r="B11269" s="127" t="n">
        <v>44157</v>
      </c>
      <c r="C11269" s="93">
        <f>TEXT(B11269,"aaa")</f>
        <v/>
      </c>
      <c r="E11269" s="93" t="inlineStr">
        <is>
          <t>토너</t>
        </is>
      </c>
      <c r="F11269" s="93" t="inlineStr">
        <is>
          <t>카페24</t>
        </is>
      </c>
      <c r="G11269" s="93" t="inlineStr">
        <is>
          <t>250ml</t>
        </is>
      </c>
      <c r="H11269" s="6" t="n">
        <v>78</v>
      </c>
      <c r="I11269" s="6" t="n"/>
      <c r="J11269" s="93" t="n">
        <v>200801</v>
      </c>
      <c r="L11269" s="93" t="n">
        <v>1560000</v>
      </c>
      <c r="M11269" s="93" t="n">
        <v>1468740</v>
      </c>
      <c r="N11269" s="93" t="n">
        <v>240240</v>
      </c>
      <c r="O11269" s="148" t="n">
        <v>1418181.818181818</v>
      </c>
      <c r="P11269" s="93" t="inlineStr">
        <is>
          <t>카페24토너250ml200801</t>
        </is>
      </c>
    </row>
    <row r="11270" customFormat="1" s="93">
      <c r="B11270" s="127" t="n">
        <v>44157</v>
      </c>
      <c r="C11270" s="93">
        <f>TEXT(B11270,"aaa")</f>
        <v/>
      </c>
      <c r="E11270" s="93" t="inlineStr">
        <is>
          <t>토너</t>
        </is>
      </c>
      <c r="F11270" s="93" t="inlineStr">
        <is>
          <t>카페24</t>
        </is>
      </c>
      <c r="G11270" s="93" t="inlineStr">
        <is>
          <t>250ml 2set</t>
        </is>
      </c>
      <c r="H11270" s="6" t="n">
        <v>39</v>
      </c>
      <c r="I11270" s="6" t="n"/>
      <c r="J11270" s="93" t="n">
        <v>200801</v>
      </c>
      <c r="L11270" s="93" t="n">
        <v>1365000</v>
      </c>
      <c r="M11270" s="93" t="n">
        <v>1285147.5</v>
      </c>
      <c r="N11270" s="93" t="n">
        <v>240240</v>
      </c>
      <c r="O11270" s="148" t="n">
        <v>1240909.090909091</v>
      </c>
      <c r="P11270" s="93" t="inlineStr">
        <is>
          <t>카페24토너250ml 2set200801</t>
        </is>
      </c>
    </row>
    <row r="11271" customFormat="1" s="93">
      <c r="B11271" s="127" t="n">
        <v>44157</v>
      </c>
      <c r="C11271" s="93">
        <f>TEXT(B11271,"aaa")</f>
        <v/>
      </c>
      <c r="E11271" s="93" t="inlineStr">
        <is>
          <t>토너</t>
        </is>
      </c>
      <c r="F11271" s="93" t="inlineStr">
        <is>
          <t>카페24</t>
        </is>
      </c>
      <c r="G11271" s="93" t="inlineStr">
        <is>
          <t>500ml</t>
        </is>
      </c>
      <c r="H11271" s="6" t="n">
        <v>52</v>
      </c>
      <c r="I11271" s="6" t="n"/>
      <c r="J11271" s="93" t="n">
        <v>200801</v>
      </c>
      <c r="L11271" s="93" t="n">
        <v>1716000</v>
      </c>
      <c r="M11271" s="93" t="n">
        <v>1615614</v>
      </c>
      <c r="N11271" s="93" t="n">
        <v>225160</v>
      </c>
      <c r="O11271" s="148" t="n">
        <v>1560000</v>
      </c>
      <c r="P11271" s="93" t="inlineStr">
        <is>
          <t>카페24토너500ml200801</t>
        </is>
      </c>
    </row>
    <row r="11272" customFormat="1" s="93">
      <c r="B11272" s="127" t="n">
        <v>44157</v>
      </c>
      <c r="C11272" s="93">
        <f>TEXT(B11272,"aaa")</f>
        <v/>
      </c>
      <c r="E11272" s="93" t="inlineStr">
        <is>
          <t>토너</t>
        </is>
      </c>
      <c r="F11272" s="93" t="inlineStr">
        <is>
          <t>카페24</t>
        </is>
      </c>
      <c r="G11272" s="93" t="inlineStr">
        <is>
          <t>스킨팩 화장솜 60P</t>
        </is>
      </c>
      <c r="H11272" s="6" t="n">
        <v>69</v>
      </c>
      <c r="I11272" s="6" t="n"/>
      <c r="J11272" s="93" t="n">
        <v>200801</v>
      </c>
      <c r="L11272" s="93" t="n">
        <v>207000</v>
      </c>
      <c r="M11272" s="93" t="n">
        <v>194890.5</v>
      </c>
      <c r="N11272" s="93" t="n">
        <v>76590</v>
      </c>
      <c r="O11272" s="148" t="n">
        <v>188181.8181818182</v>
      </c>
      <c r="P11272" s="93" t="inlineStr">
        <is>
          <t>카페24토너스킨팩 화장솜 60P200801</t>
        </is>
      </c>
    </row>
    <row r="11273" customFormat="1" s="93">
      <c r="B11273" s="127" t="n">
        <v>44157</v>
      </c>
      <c r="C11273" s="93">
        <f>TEXT(B11273,"aaa")</f>
        <v/>
      </c>
      <c r="E11273" s="93" t="inlineStr">
        <is>
          <t>앰플</t>
        </is>
      </c>
      <c r="F11273" s="93" t="inlineStr">
        <is>
          <t>카페24</t>
        </is>
      </c>
      <c r="G11273" s="93" t="inlineStr">
        <is>
          <t>앰플 30ml</t>
        </is>
      </c>
      <c r="H11273" s="6" t="n">
        <v>33</v>
      </c>
      <c r="I11273" s="6" t="n"/>
      <c r="J11273" s="93" t="n">
        <v>200801</v>
      </c>
      <c r="L11273" s="93" t="n">
        <v>924000</v>
      </c>
      <c r="M11273" s="93" t="n">
        <v>869946</v>
      </c>
      <c r="N11273" s="93" t="n">
        <v>112101</v>
      </c>
      <c r="O11273" s="148" t="n">
        <v>839999.9999999999</v>
      </c>
      <c r="P11273" s="93" t="inlineStr">
        <is>
          <t>카페24앰플앰플 30ml200801</t>
        </is>
      </c>
    </row>
    <row r="11274" customFormat="1" s="93">
      <c r="B11274" s="127" t="n">
        <v>44157</v>
      </c>
      <c r="C11274" s="93">
        <f>TEXT(B11274,"aaa")</f>
        <v/>
      </c>
      <c r="E11274" s="93" t="inlineStr">
        <is>
          <t>앰플</t>
        </is>
      </c>
      <c r="F11274" s="93" t="inlineStr">
        <is>
          <t>카페24</t>
        </is>
      </c>
      <c r="G11274" s="93" t="inlineStr">
        <is>
          <t>앰플 30ml  2set</t>
        </is>
      </c>
      <c r="H11274" s="6" t="n">
        <v>6</v>
      </c>
      <c r="I11274" s="6" t="n"/>
      <c r="J11274" s="93" t="n">
        <v>200801</v>
      </c>
      <c r="L11274" s="93" t="n">
        <v>288000</v>
      </c>
      <c r="M11274" s="93" t="n">
        <v>271152</v>
      </c>
      <c r="N11274" s="93" t="n">
        <v>40764</v>
      </c>
      <c r="O11274" s="148" t="n">
        <v>261818.1818181818</v>
      </c>
      <c r="P11274" s="93" t="inlineStr">
        <is>
          <t>카페24앰플앰플 30ml  2set200801</t>
        </is>
      </c>
    </row>
    <row r="11275" customFormat="1" s="93">
      <c r="B11275" s="127" t="n">
        <v>44157</v>
      </c>
      <c r="C11275" s="93">
        <f>TEXT(B11275,"aaa")</f>
        <v/>
      </c>
      <c r="E11275" s="93" t="inlineStr">
        <is>
          <t>수딩크림</t>
        </is>
      </c>
      <c r="F11275" s="93" t="inlineStr">
        <is>
          <t>카페24</t>
        </is>
      </c>
      <c r="G11275" s="93" t="inlineStr">
        <is>
          <t>수딩크림 100ml</t>
        </is>
      </c>
      <c r="H11275" s="6" t="n">
        <v>8</v>
      </c>
      <c r="I11275" s="6" t="n"/>
      <c r="J11275" s="93" t="n">
        <v>200801</v>
      </c>
      <c r="L11275" s="93" t="n">
        <v>304000</v>
      </c>
      <c r="M11275" s="93" t="n">
        <v>286216</v>
      </c>
      <c r="N11275" s="93" t="n">
        <v>24360</v>
      </c>
      <c r="O11275" s="148" t="n">
        <v>276363.6363636364</v>
      </c>
      <c r="P11275" s="93" t="inlineStr">
        <is>
          <t>카페24수딩크림수딩크림 100ml200801</t>
        </is>
      </c>
    </row>
    <row r="11276" customFormat="1" s="93">
      <c r="B11276" s="127" t="n">
        <v>44157</v>
      </c>
      <c r="C11276" s="93">
        <f>TEXT(B11276,"aaa")</f>
        <v/>
      </c>
      <c r="E11276" s="93" t="inlineStr">
        <is>
          <t>클렌징폼</t>
        </is>
      </c>
      <c r="F11276" s="93" t="inlineStr">
        <is>
          <t>카페24</t>
        </is>
      </c>
      <c r="G11276" s="93" t="inlineStr">
        <is>
          <t>클렌징폼 120ml</t>
        </is>
      </c>
      <c r="H11276" s="6" t="n">
        <v>19</v>
      </c>
      <c r="I11276" s="6" t="n"/>
      <c r="J11276" s="93" t="n">
        <v>200801</v>
      </c>
      <c r="L11276" s="93" t="n">
        <v>247000</v>
      </c>
      <c r="M11276" s="93" t="n">
        <v>232550.5</v>
      </c>
      <c r="N11276" s="93" t="n">
        <v>52250</v>
      </c>
      <c r="O11276" s="148" t="n">
        <v>224545.4545454545</v>
      </c>
      <c r="P11276" s="93" t="inlineStr">
        <is>
          <t>카페24클렌징폼클렌징폼 120ml200801</t>
        </is>
      </c>
    </row>
    <row r="11277" customFormat="1" s="93">
      <c r="B11277" s="127" t="n">
        <v>44157</v>
      </c>
      <c r="C11277" s="93">
        <f>TEXT(B11277,"aaa")</f>
        <v/>
      </c>
      <c r="E11277" s="93" t="inlineStr">
        <is>
          <t>클렌징폼</t>
        </is>
      </c>
      <c r="F11277" s="93" t="inlineStr">
        <is>
          <t>카페24</t>
        </is>
      </c>
      <c r="G11277" s="93" t="inlineStr">
        <is>
          <t>클렌징폼 120ml 2set</t>
        </is>
      </c>
      <c r="H11277" s="6" t="n">
        <v>5</v>
      </c>
      <c r="I11277" s="6" t="n"/>
      <c r="J11277" s="93" t="n">
        <v>200801</v>
      </c>
      <c r="L11277" s="93" t="n">
        <v>120000</v>
      </c>
      <c r="M11277" s="93" t="n">
        <v>112980</v>
      </c>
      <c r="N11277" s="93" t="n">
        <v>12300</v>
      </c>
      <c r="O11277" s="148" t="n">
        <v>109090.9090909091</v>
      </c>
      <c r="P11277" s="93" t="inlineStr">
        <is>
          <t>카페24클렌징폼클렌징폼 120ml 2set200801</t>
        </is>
      </c>
    </row>
    <row r="11278" customFormat="1" s="93">
      <c r="B11278" s="127" t="n">
        <v>44157</v>
      </c>
      <c r="C11278" s="93">
        <f>TEXT(B11278,"aaa")</f>
        <v/>
      </c>
      <c r="E11278" s="93" t="inlineStr">
        <is>
          <t>바디워시</t>
        </is>
      </c>
      <c r="F11278" s="93" t="inlineStr">
        <is>
          <t>카페24</t>
        </is>
      </c>
      <c r="G11278" s="93" t="inlineStr">
        <is>
          <t>바디워시 1개 -30% off</t>
        </is>
      </c>
      <c r="H11278" s="6" t="n">
        <v>3</v>
      </c>
      <c r="I11278" s="6" t="n"/>
      <c r="J11278" s="93" t="n">
        <v>200801</v>
      </c>
      <c r="L11278" s="93" t="n">
        <v>54600</v>
      </c>
      <c r="M11278" s="93" t="n">
        <v>51405.9</v>
      </c>
      <c r="N11278" s="93" t="n">
        <v>12255</v>
      </c>
      <c r="O11278" s="148" t="n">
        <v>49636.36363636363</v>
      </c>
      <c r="P11278" s="93" t="inlineStr">
        <is>
          <t>카페24바디워시바디워시 1개 -30% off200801</t>
        </is>
      </c>
    </row>
    <row r="11279" customFormat="1" s="93">
      <c r="B11279" s="127" t="n">
        <v>44157</v>
      </c>
      <c r="C11279" s="93">
        <f>TEXT(B11279,"aaa")</f>
        <v/>
      </c>
      <c r="E11279" s="93" t="inlineStr">
        <is>
          <t>토너</t>
        </is>
      </c>
      <c r="F11279" s="93" t="inlineStr">
        <is>
          <t>화해</t>
        </is>
      </c>
      <c r="G11279" s="93" t="inlineStr">
        <is>
          <t>250ml</t>
        </is>
      </c>
      <c r="H11279" s="6" t="n">
        <v>1</v>
      </c>
      <c r="I11279" s="6" t="n"/>
      <c r="J11279" s="93" t="n">
        <v>200801</v>
      </c>
      <c r="L11279" s="93" t="n">
        <v>20000</v>
      </c>
      <c r="M11279" s="93" t="n">
        <v>14400</v>
      </c>
      <c r="N11279" s="93" t="n">
        <v>3080</v>
      </c>
      <c r="O11279" s="148" t="n">
        <v>18181.81818181818</v>
      </c>
      <c r="P11279" s="93" t="inlineStr">
        <is>
          <t>화해토너250ml200801</t>
        </is>
      </c>
    </row>
    <row r="11280" customFormat="1" s="93">
      <c r="B11280" s="127" t="n">
        <v>44157</v>
      </c>
      <c r="C11280" s="93">
        <f>TEXT(B11280,"aaa")</f>
        <v/>
      </c>
      <c r="E11280" s="93" t="inlineStr">
        <is>
          <t>로션</t>
        </is>
      </c>
      <c r="F11280" s="93" t="inlineStr">
        <is>
          <t>화해</t>
        </is>
      </c>
      <c r="G11280" s="93" t="inlineStr">
        <is>
          <t>아누아 어성초70 로션 200ml</t>
        </is>
      </c>
      <c r="H11280" s="6" t="n">
        <v>1</v>
      </c>
      <c r="I11280" s="6" t="n"/>
      <c r="J11280" s="93" t="n">
        <v>200801</v>
      </c>
      <c r="L11280" s="93" t="n">
        <v>22400</v>
      </c>
      <c r="M11280" s="93" t="n">
        <v>16352</v>
      </c>
      <c r="N11280" s="93" t="n">
        <v>4338</v>
      </c>
      <c r="O11280" s="148" t="n">
        <v>20363.63636363636</v>
      </c>
      <c r="P11280" s="93" t="inlineStr">
        <is>
          <t>화해로션아누아 어성초70 로션 200ml200801</t>
        </is>
      </c>
    </row>
    <row r="11281" customFormat="1" s="93">
      <c r="B11281" s="127" t="n">
        <v>44157</v>
      </c>
      <c r="C11281" s="93">
        <f>TEXT(B11281,"aaa")</f>
        <v/>
      </c>
      <c r="E11281" s="93" t="inlineStr">
        <is>
          <t>선크림</t>
        </is>
      </c>
      <c r="F11281" s="93" t="inlineStr">
        <is>
          <t>화해</t>
        </is>
      </c>
      <c r="G11281" s="93" t="inlineStr">
        <is>
          <t>선크림 50ml</t>
        </is>
      </c>
      <c r="H11281" s="6" t="n">
        <v>1</v>
      </c>
      <c r="I11281" s="6" t="n"/>
      <c r="J11281" s="93" t="n">
        <v>200801</v>
      </c>
      <c r="L11281" s="93" t="n">
        <v>20000</v>
      </c>
      <c r="M11281" s="93" t="n">
        <v>14400</v>
      </c>
      <c r="N11281" s="93" t="n">
        <v>2345</v>
      </c>
      <c r="O11281" s="148" t="n">
        <v>18181.81818181818</v>
      </c>
      <c r="P11281" s="93" t="inlineStr">
        <is>
          <t>화해선크림선크림 50ml200801</t>
        </is>
      </c>
    </row>
    <row r="11282" customFormat="1" s="93">
      <c r="B11282" s="127" t="n">
        <v>44157</v>
      </c>
      <c r="C11282" s="93">
        <f>TEXT(B11282,"aaa")</f>
        <v/>
      </c>
      <c r="E11282" s="93" t="inlineStr">
        <is>
          <t>클리어 패드</t>
        </is>
      </c>
      <c r="F11282" s="93" t="inlineStr">
        <is>
          <t>화해</t>
        </is>
      </c>
      <c r="G11282" s="93" t="inlineStr">
        <is>
          <t>어성초 클리어패드 70P</t>
        </is>
      </c>
      <c r="H11282" s="6" t="n">
        <v>1</v>
      </c>
      <c r="I11282" s="6" t="n"/>
      <c r="J11282" s="93" t="n">
        <v>200801</v>
      </c>
      <c r="L11282" s="93" t="n">
        <v>22400</v>
      </c>
      <c r="M11282" s="93" t="n">
        <v>16352</v>
      </c>
      <c r="N11282" s="93" t="n">
        <v>5012</v>
      </c>
      <c r="O11282" s="148" t="n">
        <v>20363.63636363636</v>
      </c>
      <c r="P11282" s="93" t="inlineStr">
        <is>
          <t>화해클리어 패드어성초 클리어패드 70P200801</t>
        </is>
      </c>
    </row>
    <row r="11283" customFormat="1" s="93">
      <c r="B11283" s="127" t="n">
        <v>44157</v>
      </c>
      <c r="C11283" s="93">
        <f>TEXT(B11283,"aaa")</f>
        <v/>
      </c>
      <c r="E11283" s="93" t="inlineStr">
        <is>
          <t>토너</t>
        </is>
      </c>
      <c r="F11283" s="93" t="inlineStr">
        <is>
          <t>랄라블라</t>
        </is>
      </c>
      <c r="G11283" s="93" t="inlineStr">
        <is>
          <t>250ml</t>
        </is>
      </c>
      <c r="H11283" s="6" t="n">
        <v>526</v>
      </c>
      <c r="I11283" s="6" t="n"/>
      <c r="J11283" s="93" t="n">
        <v>200801</v>
      </c>
      <c r="L11283" s="93" t="n">
        <v>4769768</v>
      </c>
      <c r="M11283" s="93" t="n">
        <v>4769768</v>
      </c>
      <c r="N11283" s="93" t="n">
        <v>1620080</v>
      </c>
      <c r="O11283" s="148" t="n">
        <v>4336152.727272727</v>
      </c>
      <c r="P11283" s="93" t="inlineStr">
        <is>
          <t>랄라블라토너250ml200801</t>
        </is>
      </c>
    </row>
    <row r="11284" customFormat="1" s="93">
      <c r="B11284" s="127" t="n">
        <v>44157</v>
      </c>
      <c r="C11284" s="93">
        <f>TEXT(B11284,"aaa")</f>
        <v/>
      </c>
      <c r="E11284" s="93" t="inlineStr">
        <is>
          <t>토너</t>
        </is>
      </c>
      <c r="F11284" s="93" t="inlineStr">
        <is>
          <t>랄라블라</t>
        </is>
      </c>
      <c r="G11284" s="93" t="inlineStr">
        <is>
          <t>500ml</t>
        </is>
      </c>
      <c r="H11284" s="6" t="n">
        <v>8</v>
      </c>
      <c r="I11284" s="6" t="n"/>
      <c r="J11284" s="93" t="n">
        <v>200801</v>
      </c>
      <c r="L11284" s="93" t="n">
        <v>126544</v>
      </c>
      <c r="M11284" s="93" t="n">
        <v>126544</v>
      </c>
      <c r="N11284" s="93" t="n">
        <v>34640</v>
      </c>
      <c r="O11284" s="148" t="n">
        <v>115040</v>
      </c>
      <c r="P11284" s="93" t="inlineStr">
        <is>
          <t>랄라블라토너500ml200801</t>
        </is>
      </c>
    </row>
    <row r="11285" customFormat="1" s="93">
      <c r="B11285" s="127" t="n">
        <v>44157</v>
      </c>
      <c r="C11285" s="93">
        <f>TEXT(B11285,"aaa")</f>
        <v/>
      </c>
      <c r="E11285" s="93" t="inlineStr">
        <is>
          <t>마스크팩</t>
        </is>
      </c>
      <c r="F11285" s="93" t="inlineStr">
        <is>
          <t>랄라블라</t>
        </is>
      </c>
      <c r="G11285" s="93" t="inlineStr">
        <is>
          <t>마스크팩 1매</t>
        </is>
      </c>
      <c r="H11285" s="6" t="n">
        <v>348</v>
      </c>
      <c r="I11285" s="6" t="n"/>
      <c r="J11285" s="93" t="n">
        <v>200801</v>
      </c>
      <c r="L11285" s="93" t="n">
        <v>373404</v>
      </c>
      <c r="M11285" s="93" t="n">
        <v>373404</v>
      </c>
      <c r="N11285" s="93" t="n">
        <v>138156</v>
      </c>
      <c r="O11285" s="148" t="n">
        <v>339458.1818181818</v>
      </c>
      <c r="P11285" s="93" t="inlineStr">
        <is>
          <t>랄라블라마스크팩마스크팩 1매200801</t>
        </is>
      </c>
    </row>
    <row r="11286" customFormat="1" s="93">
      <c r="B11286" s="127" t="n">
        <v>44157</v>
      </c>
      <c r="C11286" s="93">
        <f>TEXT(B11286,"aaa")</f>
        <v/>
      </c>
      <c r="E11286" s="93" t="inlineStr">
        <is>
          <t>수딩크림 증정기획</t>
        </is>
      </c>
      <c r="F11286" s="93" t="inlineStr">
        <is>
          <t>랄라블라</t>
        </is>
      </c>
      <c r="G11286" s="93" t="inlineStr">
        <is>
          <t>수딩크림 증정기획</t>
        </is>
      </c>
      <c r="H11286" s="6" t="n">
        <v>19</v>
      </c>
      <c r="I11286" s="6" t="n"/>
      <c r="J11286" s="93" t="n">
        <v>200801</v>
      </c>
      <c r="L11286" s="93" t="n">
        <v>325489</v>
      </c>
      <c r="M11286" s="93" t="n">
        <v>325489</v>
      </c>
      <c r="N11286" s="93" t="n">
        <v>77805</v>
      </c>
      <c r="O11286" s="148" t="n">
        <v>295899.0909090909</v>
      </c>
      <c r="P11286" s="93" t="inlineStr">
        <is>
          <t>랄라블라수딩크림 증정기획수딩크림 증정기획200801</t>
        </is>
      </c>
    </row>
    <row r="11287" customFormat="1" s="93">
      <c r="B11287" s="127" t="n">
        <v>44157</v>
      </c>
      <c r="C11287" s="93">
        <f>TEXT(B11287,"aaa")</f>
        <v/>
      </c>
      <c r="E11287" s="93" t="inlineStr">
        <is>
          <t>수딩크림</t>
        </is>
      </c>
      <c r="F11287" s="93" t="inlineStr">
        <is>
          <t>랄라블라</t>
        </is>
      </c>
      <c r="G11287" s="93" t="inlineStr">
        <is>
          <t>수딩크림 100ml</t>
        </is>
      </c>
      <c r="H11287" s="6" t="n">
        <v>56</v>
      </c>
      <c r="I11287" s="6" t="n"/>
      <c r="J11287" s="93" t="n">
        <v>200801</v>
      </c>
      <c r="L11287" s="93" t="n">
        <v>1102696</v>
      </c>
      <c r="M11287" s="93" t="n">
        <v>1102696</v>
      </c>
      <c r="N11287" s="93" t="n">
        <v>170520</v>
      </c>
      <c r="O11287" s="148" t="n">
        <v>1002450.909090909</v>
      </c>
      <c r="P11287" s="93" t="inlineStr">
        <is>
          <t>랄라블라수딩크림수딩크림 100ml200801</t>
        </is>
      </c>
    </row>
    <row r="11288" customFormat="1" s="93">
      <c r="B11288" s="127" t="n">
        <v>44157</v>
      </c>
      <c r="C11288" s="93">
        <f>TEXT(B11288,"aaa")</f>
        <v/>
      </c>
      <c r="E11288" s="93" t="inlineStr">
        <is>
          <t>앰플 기획세트</t>
        </is>
      </c>
      <c r="F11288" s="93" t="inlineStr">
        <is>
          <t>랄라블라</t>
        </is>
      </c>
      <c r="G11288" s="93" t="inlineStr">
        <is>
          <t>앰플 기획세트</t>
        </is>
      </c>
      <c r="H11288" s="6" t="n">
        <v>46</v>
      </c>
      <c r="I11288" s="6" t="n"/>
      <c r="J11288" s="93" t="n">
        <v>200801</v>
      </c>
      <c r="L11288" s="93" t="n">
        <v>684342</v>
      </c>
      <c r="M11288" s="93" t="n">
        <v>684342</v>
      </c>
      <c r="N11288" s="93" t="n">
        <v>149040</v>
      </c>
      <c r="O11288" s="148" t="n">
        <v>622129.0909090908</v>
      </c>
      <c r="P11288" s="93" t="inlineStr">
        <is>
          <t>랄라블라앰플 기획세트앰플 기획세트200801</t>
        </is>
      </c>
    </row>
    <row r="11289" customFormat="1" s="93">
      <c r="B11289" s="127" t="n">
        <v>44157</v>
      </c>
      <c r="C11289" s="93">
        <f>TEXT(B11289,"aaa")</f>
        <v/>
      </c>
      <c r="E11289" s="93" t="inlineStr">
        <is>
          <t>클렌징폼 기획세트</t>
        </is>
      </c>
      <c r="F11289" s="93" t="inlineStr">
        <is>
          <t>랄라블라</t>
        </is>
      </c>
      <c r="G11289" s="93" t="inlineStr">
        <is>
          <t>클렌징폼 기획세트</t>
        </is>
      </c>
      <c r="H11289" s="6" t="n">
        <v>3</v>
      </c>
      <c r="I11289" s="6" t="n"/>
      <c r="J11289" s="93" t="n">
        <v>200801</v>
      </c>
      <c r="L11289" s="93" t="n">
        <v>20892</v>
      </c>
      <c r="M11289" s="93" t="n">
        <v>20892</v>
      </c>
      <c r="N11289" s="93" t="n">
        <v>10044</v>
      </c>
      <c r="O11289" s="148" t="n">
        <v>18992.72727272727</v>
      </c>
      <c r="P11289" s="93" t="inlineStr">
        <is>
          <t>랄라블라클렌징폼 기획세트클렌징폼 기획세트200801</t>
        </is>
      </c>
    </row>
    <row r="11290" customFormat="1" s="93">
      <c r="B11290" s="127" t="n">
        <v>44157</v>
      </c>
      <c r="C11290" s="93">
        <f>TEXT(B11290,"aaa")</f>
        <v/>
      </c>
      <c r="E11290" s="93" t="inlineStr">
        <is>
          <t>클렌징폼</t>
        </is>
      </c>
      <c r="F11290" s="93" t="inlineStr">
        <is>
          <t>랄라블라</t>
        </is>
      </c>
      <c r="G11290" s="93" t="inlineStr">
        <is>
          <t>클렌징폼 120ml</t>
        </is>
      </c>
      <c r="H11290" s="6" t="n">
        <v>41</v>
      </c>
      <c r="I11290" s="6" t="n"/>
      <c r="J11290" s="93" t="n">
        <v>200801</v>
      </c>
      <c r="L11290" s="93" t="n">
        <v>278431</v>
      </c>
      <c r="M11290" s="93" t="n">
        <v>278431</v>
      </c>
      <c r="N11290" s="93" t="n">
        <v>112750</v>
      </c>
      <c r="O11290" s="148" t="n">
        <v>253119.0909090909</v>
      </c>
      <c r="P11290" s="93" t="inlineStr">
        <is>
          <t>랄라블라클렌징폼클렌징폼 120ml200801</t>
        </is>
      </c>
    </row>
    <row r="11291" customFormat="1" s="93">
      <c r="B11291" s="127" t="n">
        <v>44157</v>
      </c>
      <c r="C11291" s="93">
        <f>TEXT(B11291,"aaa")</f>
        <v/>
      </c>
      <c r="E11291" s="93" t="inlineStr">
        <is>
          <t>선크림</t>
        </is>
      </c>
      <c r="F11291" s="93" t="inlineStr">
        <is>
          <t>랄라블라</t>
        </is>
      </c>
      <c r="G11291" s="93" t="inlineStr">
        <is>
          <t>선크림 50ml</t>
        </is>
      </c>
      <c r="H11291" s="6" t="n">
        <v>11</v>
      </c>
      <c r="I11291" s="6" t="n"/>
      <c r="J11291" s="93" t="n">
        <v>200801</v>
      </c>
      <c r="L11291" s="93" t="n">
        <v>110000</v>
      </c>
      <c r="M11291" s="93" t="n">
        <v>110000</v>
      </c>
      <c r="N11291" s="93" t="n">
        <v>25795</v>
      </c>
      <c r="O11291" s="148" t="n">
        <v>99999.99999999999</v>
      </c>
      <c r="P11291" s="93" t="inlineStr">
        <is>
          <t>랄라블라선크림선크림 50ml200801</t>
        </is>
      </c>
    </row>
    <row r="11292" customFormat="1" s="93">
      <c r="B11292" s="127" t="n">
        <v>44157</v>
      </c>
      <c r="C11292" s="93">
        <f>TEXT(B11292,"aaa")</f>
        <v/>
      </c>
      <c r="E11292" s="93" t="inlineStr">
        <is>
          <t>마스크팩</t>
        </is>
      </c>
      <c r="F11292" s="93" t="inlineStr">
        <is>
          <t>랄라블라</t>
        </is>
      </c>
      <c r="G11292" s="93" t="inlineStr">
        <is>
          <t>마스크 5+1 기획세트</t>
        </is>
      </c>
      <c r="H11292" s="6" t="n">
        <v>348</v>
      </c>
      <c r="I11292" s="6" t="n"/>
      <c r="J11292" s="93" t="n">
        <v>200801</v>
      </c>
      <c r="L11292" s="93" t="n">
        <v>1947756</v>
      </c>
      <c r="M11292" s="93" t="n">
        <v>1947756</v>
      </c>
      <c r="N11292" s="93" t="n">
        <v>925680</v>
      </c>
      <c r="O11292" s="148" t="n">
        <v>1770687.272727272</v>
      </c>
      <c r="P11292" s="93" t="inlineStr">
        <is>
          <t>랄라블라마스크팩마스크 5+1 기획세트200801</t>
        </is>
      </c>
    </row>
    <row r="11293" customFormat="1" s="93">
      <c r="B11293" s="127" t="n">
        <v>44157</v>
      </c>
      <c r="C11293" s="93">
        <f>TEXT(B11293,"aaa")</f>
        <v/>
      </c>
      <c r="E11293" s="93" t="inlineStr">
        <is>
          <t>바디워시</t>
        </is>
      </c>
      <c r="F11293" s="93" t="inlineStr">
        <is>
          <t>랄라블라</t>
        </is>
      </c>
      <c r="G11293" s="93" t="inlineStr">
        <is>
          <t>아누아 어성초 아크네 바디워시 500ml</t>
        </is>
      </c>
      <c r="H11293" s="6" t="n">
        <v>12</v>
      </c>
      <c r="I11293" s="6" t="n"/>
      <c r="J11293" s="93" t="n">
        <v>200801</v>
      </c>
      <c r="L11293" s="93" t="n">
        <v>117000</v>
      </c>
      <c r="M11293" s="93" t="n">
        <v>117000</v>
      </c>
      <c r="N11293" s="93" t="n">
        <v>49020</v>
      </c>
      <c r="O11293" s="148" t="n">
        <v>106363.6363636364</v>
      </c>
      <c r="P11293" s="93" t="inlineStr">
        <is>
          <t>랄라블라바디워시아누아 어성초 아크네 바디워시 500ml200801</t>
        </is>
      </c>
    </row>
    <row r="11294" customFormat="1" s="93">
      <c r="B11294" s="127" t="n">
        <v>44157</v>
      </c>
      <c r="C11294" s="93">
        <f>TEXT(B11294,"aaa")</f>
        <v/>
      </c>
      <c r="E11294" s="93" t="inlineStr">
        <is>
          <t>클리어 패드</t>
        </is>
      </c>
      <c r="F11294" s="93" t="inlineStr">
        <is>
          <t>랄라블라</t>
        </is>
      </c>
      <c r="G11294" s="93" t="inlineStr">
        <is>
          <t>아누아 어성초77 클리어 패드</t>
        </is>
      </c>
      <c r="H11294" s="6" t="n">
        <v>91</v>
      </c>
      <c r="I11294" s="6" t="n"/>
      <c r="J11294" s="93" t="n">
        <v>200801</v>
      </c>
      <c r="L11294" s="93" t="n">
        <v>1019200</v>
      </c>
      <c r="M11294" s="93" t="n">
        <v>1019200</v>
      </c>
      <c r="N11294" s="93" t="n">
        <v>456092</v>
      </c>
      <c r="O11294" s="148" t="n">
        <v>926545.4545454545</v>
      </c>
      <c r="P11294" s="93" t="inlineStr">
        <is>
          <t>랄라블라클리어 패드아누아 어성초77 클리어 패드200801</t>
        </is>
      </c>
    </row>
    <row r="11295" customFormat="1" s="93">
      <c r="B11295" s="127" t="n">
        <v>44157</v>
      </c>
      <c r="C11295" s="93">
        <f>TEXT(B11295,"aaa")</f>
        <v/>
      </c>
      <c r="E11295" s="93" t="inlineStr">
        <is>
          <t>로션</t>
        </is>
      </c>
      <c r="F11295" s="93" t="inlineStr">
        <is>
          <t>랄라블라</t>
        </is>
      </c>
      <c r="G11295" s="93" t="inlineStr">
        <is>
          <t>아누아 어성초70 로션 200ml</t>
        </is>
      </c>
      <c r="H11295" s="6" t="n">
        <v>67</v>
      </c>
      <c r="I11295" s="6" t="n"/>
      <c r="J11295" s="93" t="n">
        <v>200801</v>
      </c>
      <c r="L11295" s="93" t="n">
        <v>750400</v>
      </c>
      <c r="M11295" s="93" t="n">
        <v>750400</v>
      </c>
      <c r="N11295" s="93" t="n">
        <v>290646</v>
      </c>
      <c r="O11295" s="148" t="n">
        <v>682181.8181818181</v>
      </c>
      <c r="P11295" s="93" t="inlineStr">
        <is>
          <t>랄라블라로션아누아 어성초70 로션 200ml200801</t>
        </is>
      </c>
    </row>
    <row r="11296" customFormat="1" s="93">
      <c r="B11296" s="127" t="n">
        <v>44157</v>
      </c>
      <c r="C11296" s="93">
        <f>TEXT(B11296,"aaa")</f>
        <v/>
      </c>
      <c r="E11296" s="93" t="inlineStr">
        <is>
          <t>앰플</t>
        </is>
      </c>
      <c r="F11296" s="93" t="inlineStr">
        <is>
          <t>랄라블라</t>
        </is>
      </c>
      <c r="G11296" s="93" t="inlineStr">
        <is>
          <t>앰플 30ml</t>
        </is>
      </c>
      <c r="H11296" s="6" t="n">
        <v>68</v>
      </c>
      <c r="I11296" s="6" t="n"/>
      <c r="J11296" s="93" t="n">
        <v>200801</v>
      </c>
      <c r="L11296" s="93" t="n">
        <v>992800</v>
      </c>
      <c r="M11296" s="93" t="n">
        <v>992800</v>
      </c>
      <c r="N11296" s="93" t="n">
        <v>230996</v>
      </c>
      <c r="O11296" s="148" t="n">
        <v>902545.4545454545</v>
      </c>
      <c r="P11296" s="93" t="inlineStr">
        <is>
          <t>랄라블라앰플앰플 30ml200801</t>
        </is>
      </c>
    </row>
    <row r="11297" customFormat="1" s="93">
      <c r="B11297" s="127" t="n">
        <v>44157</v>
      </c>
      <c r="C11297" s="93">
        <f>TEXT(B11297,"aaa")</f>
        <v/>
      </c>
      <c r="E11297" s="93" t="inlineStr">
        <is>
          <t>크림마스크</t>
        </is>
      </c>
      <c r="F11297" s="93" t="inlineStr">
        <is>
          <t>랄라블라</t>
        </is>
      </c>
      <c r="G11297" s="93" t="inlineStr">
        <is>
          <t>아누아 어성초 크림 마스크</t>
        </is>
      </c>
      <c r="H11297" s="6" t="n">
        <v>283</v>
      </c>
      <c r="I11297" s="6" t="n"/>
      <c r="J11297" s="93" t="n">
        <v>200801</v>
      </c>
      <c r="L11297" s="93" t="n">
        <v>303659</v>
      </c>
      <c r="M11297" s="93" t="n">
        <v>303659</v>
      </c>
      <c r="N11297" s="93" t="n">
        <v>87730</v>
      </c>
      <c r="O11297" s="148" t="n">
        <v>276053.6363636364</v>
      </c>
      <c r="P11297" s="93" t="inlineStr">
        <is>
          <t>랄라블라크림마스크아누아 어성초 크림 마스크200801</t>
        </is>
      </c>
    </row>
    <row r="11298">
      <c r="B11298" s="127" t="n">
        <v>44158</v>
      </c>
      <c r="C11298" s="93">
        <f>TEXT(B11298,"aaa")</f>
        <v/>
      </c>
      <c r="D11298" s="93" t="n"/>
      <c r="E11298" s="93" t="inlineStr">
        <is>
          <t>토너</t>
        </is>
      </c>
      <c r="F11298" s="93" t="inlineStr">
        <is>
          <t>W컨셉</t>
        </is>
      </c>
      <c r="G11298" s="93" t="inlineStr">
        <is>
          <t>250ml 2set</t>
        </is>
      </c>
      <c r="H11298" s="6" t="n">
        <v>20</v>
      </c>
      <c r="I11298" s="6" t="n"/>
      <c r="J11298" s="93" t="n">
        <v>200801</v>
      </c>
      <c r="K11298" s="93" t="n"/>
      <c r="L11298" s="93" t="n">
        <v>700000</v>
      </c>
      <c r="M11298" s="93" t="n">
        <v>504000</v>
      </c>
      <c r="N11298" s="93" t="n">
        <v>123200</v>
      </c>
      <c r="O11298" s="148" t="n">
        <v>636363.6363636364</v>
      </c>
      <c r="P11298" s="93" t="inlineStr">
        <is>
          <t>W컨셉토너250ml 2set200801</t>
        </is>
      </c>
    </row>
    <row r="11299">
      <c r="B11299" s="127" t="n">
        <v>44158</v>
      </c>
      <c r="C11299" s="93">
        <f>TEXT(B11299,"aaa")</f>
        <v/>
      </c>
      <c r="D11299" s="93" t="n"/>
      <c r="E11299" s="93" t="inlineStr">
        <is>
          <t>토너</t>
        </is>
      </c>
      <c r="F11299" s="93" t="inlineStr">
        <is>
          <t>스타일쉐어</t>
        </is>
      </c>
      <c r="G11299" s="93" t="inlineStr">
        <is>
          <t>250ml</t>
        </is>
      </c>
      <c r="H11299" s="6" t="n">
        <v>1</v>
      </c>
      <c r="I11299" s="6" t="n"/>
      <c r="J11299" s="93" t="n">
        <v>200801</v>
      </c>
      <c r="K11299" s="93" t="n"/>
      <c r="L11299" s="93" t="n">
        <v>20000</v>
      </c>
      <c r="M11299" s="93" t="n">
        <v>15000</v>
      </c>
      <c r="N11299" s="93" t="n">
        <v>3080</v>
      </c>
      <c r="O11299" s="148" t="n">
        <v>18181.81818181818</v>
      </c>
      <c r="P11299" s="93" t="inlineStr">
        <is>
          <t>스타일쉐어토너250ml200801</t>
        </is>
      </c>
    </row>
    <row r="11300">
      <c r="B11300" s="127" t="n">
        <v>44158</v>
      </c>
      <c r="C11300" s="93">
        <f>TEXT(B11300,"aaa")</f>
        <v/>
      </c>
      <c r="D11300" s="93" t="n"/>
      <c r="E11300" s="93" t="inlineStr">
        <is>
          <t>토너</t>
        </is>
      </c>
      <c r="F11300" s="93" t="inlineStr">
        <is>
          <t>아누아 CS</t>
        </is>
      </c>
      <c r="G11300" s="93" t="inlineStr">
        <is>
          <t>500ml</t>
        </is>
      </c>
      <c r="H11300" s="6" t="n">
        <v>1</v>
      </c>
      <c r="I11300" s="6" t="n"/>
      <c r="J11300" s="93" t="n">
        <v>200801</v>
      </c>
      <c r="K11300" s="93" t="n"/>
      <c r="L11300" s="93" t="n">
        <v>0</v>
      </c>
      <c r="M11300" s="93" t="n">
        <v>0</v>
      </c>
      <c r="N11300" s="93" t="n">
        <v>4330</v>
      </c>
      <c r="O11300" s="148" t="n">
        <v>0</v>
      </c>
      <c r="P11300" s="93" t="inlineStr">
        <is>
          <t>아누아 CS토너500ml200801</t>
        </is>
      </c>
    </row>
    <row r="11301">
      <c r="B11301" s="127" t="n">
        <v>44158</v>
      </c>
      <c r="C11301" s="93">
        <f>TEXT(B11301,"aaa")</f>
        <v/>
      </c>
      <c r="D11301" s="93" t="n"/>
      <c r="E11301" s="93" t="inlineStr">
        <is>
          <t>화장솜</t>
        </is>
      </c>
      <c r="F11301" s="93" t="inlineStr">
        <is>
          <t>아누아 CS</t>
        </is>
      </c>
      <c r="G11301" s="93" t="inlineStr">
        <is>
          <t>스킨팩 화장솜 60P</t>
        </is>
      </c>
      <c r="H11301" s="6" t="n">
        <v>5</v>
      </c>
      <c r="I11301" s="6" t="n"/>
      <c r="J11301" s="93" t="n">
        <v>200801</v>
      </c>
      <c r="K11301" s="93" t="n"/>
      <c r="L11301" s="93" t="n">
        <v>0</v>
      </c>
      <c r="M11301" s="93" t="n">
        <v>0</v>
      </c>
      <c r="N11301" s="93" t="n">
        <v>5550</v>
      </c>
      <c r="O11301" s="148" t="n">
        <v>0</v>
      </c>
      <c r="P11301" s="93" t="inlineStr">
        <is>
          <t>아누아 CS화장솜스킨팩 화장솜 60P200801</t>
        </is>
      </c>
    </row>
    <row r="11302">
      <c r="B11302" s="127" t="n">
        <v>44158</v>
      </c>
      <c r="C11302" s="93">
        <f>TEXT(B11302,"aaa")</f>
        <v/>
      </c>
      <c r="D11302" s="93" t="n"/>
      <c r="E11302" s="93" t="inlineStr">
        <is>
          <t>선크림</t>
        </is>
      </c>
      <c r="F11302" s="93" t="inlineStr">
        <is>
          <t>카페24</t>
        </is>
      </c>
      <c r="G11302" s="93" t="inlineStr">
        <is>
          <t>선크림 50ml</t>
        </is>
      </c>
      <c r="H11302" s="6" t="n">
        <v>3</v>
      </c>
      <c r="I11302" s="6" t="n"/>
      <c r="J11302" s="93" t="n">
        <v>200801</v>
      </c>
      <c r="K11302" s="93" t="n"/>
      <c r="L11302" s="93" t="n">
        <v>60000</v>
      </c>
      <c r="M11302" s="93" t="n">
        <v>56490</v>
      </c>
      <c r="N11302" s="93" t="n">
        <v>7035</v>
      </c>
      <c r="O11302" s="148" t="n">
        <v>54545.45454545454</v>
      </c>
      <c r="P11302" s="93" t="inlineStr">
        <is>
          <t>카페24선크림선크림 50ml200801</t>
        </is>
      </c>
    </row>
    <row r="11303">
      <c r="B11303" s="127" t="n">
        <v>44158</v>
      </c>
      <c r="C11303" s="93">
        <f>TEXT(B11303,"aaa")</f>
        <v/>
      </c>
      <c r="D11303" s="93" t="n"/>
      <c r="E11303" s="93" t="inlineStr">
        <is>
          <t>어성초진정패키지</t>
        </is>
      </c>
      <c r="F11303" s="93" t="inlineStr">
        <is>
          <t>카페24</t>
        </is>
      </c>
      <c r="G11303" s="93" t="inlineStr">
        <is>
          <t>어성초 진정패키지세트</t>
        </is>
      </c>
      <c r="H11303" s="6" t="n">
        <v>1</v>
      </c>
      <c r="I11303" s="6" t="n"/>
      <c r="J11303" s="93" t="n">
        <v>200801</v>
      </c>
      <c r="K11303" s="93" t="n"/>
      <c r="L11303" s="93" t="n">
        <v>99000</v>
      </c>
      <c r="M11303" s="93" t="n">
        <v>93208.5</v>
      </c>
      <c r="N11303" s="93" t="n">
        <v>15137</v>
      </c>
      <c r="O11303" s="148" t="n">
        <v>90000</v>
      </c>
      <c r="P11303" s="93" t="inlineStr">
        <is>
          <t>카페24어성초진정패키지어성초 진정패키지세트200801</t>
        </is>
      </c>
    </row>
    <row r="11304">
      <c r="B11304" s="127" t="n">
        <v>44158</v>
      </c>
      <c r="C11304" s="93">
        <f>TEXT(B11304,"aaa")</f>
        <v/>
      </c>
      <c r="D11304" s="93" t="n"/>
      <c r="E11304" s="93" t="inlineStr">
        <is>
          <t>클리어 패드</t>
        </is>
      </c>
      <c r="F11304" s="93" t="inlineStr">
        <is>
          <t>카페24</t>
        </is>
      </c>
      <c r="G11304" s="93" t="inlineStr">
        <is>
          <t>어성초 77 클리어 패드 1개-20% off</t>
        </is>
      </c>
      <c r="H11304" s="6" t="n">
        <v>89</v>
      </c>
      <c r="I11304" s="6" t="n"/>
      <c r="J11304" s="93" t="n">
        <v>200801</v>
      </c>
      <c r="K11304" s="93" t="n"/>
      <c r="L11304" s="93" t="n">
        <v>1993600</v>
      </c>
      <c r="M11304" s="93" t="n">
        <v>1876974.4</v>
      </c>
      <c r="N11304" s="93" t="n">
        <v>446068</v>
      </c>
      <c r="O11304" s="148" t="n">
        <v>1812363.636363636</v>
      </c>
      <c r="P11304" s="93" t="inlineStr">
        <is>
          <t>카페24클리어 패드어성초 77 클리어 패드 1개-20% off200801</t>
        </is>
      </c>
    </row>
    <row r="11305">
      <c r="B11305" s="127" t="n">
        <v>44158</v>
      </c>
      <c r="C11305" s="93">
        <f>TEXT(B11305,"aaa")</f>
        <v/>
      </c>
      <c r="D11305" s="93" t="n"/>
      <c r="E11305" s="93" t="inlineStr">
        <is>
          <t>클리어 패드</t>
        </is>
      </c>
      <c r="F11305" s="93" t="inlineStr">
        <is>
          <t>카페24</t>
        </is>
      </c>
      <c r="G11305" s="93" t="inlineStr">
        <is>
          <t>어성초 77 클리어 패드 2개-30% off</t>
        </is>
      </c>
      <c r="H11305" s="6" t="n">
        <v>106</v>
      </c>
      <c r="I11305" s="6" t="n"/>
      <c r="J11305" s="93" t="n">
        <v>200801</v>
      </c>
      <c r="K11305" s="93" t="n"/>
      <c r="L11305" s="93" t="n">
        <v>4155200</v>
      </c>
      <c r="M11305" s="93" t="n">
        <v>3912120.8</v>
      </c>
      <c r="N11305" s="93" t="n">
        <v>1062544</v>
      </c>
      <c r="O11305" s="148" t="n">
        <v>3777454.545454545</v>
      </c>
      <c r="P11305" s="93" t="inlineStr">
        <is>
          <t>카페24클리어 패드어성초 77 클리어 패드 2개-30% off200801</t>
        </is>
      </c>
    </row>
    <row r="11306">
      <c r="B11306" s="127" t="n">
        <v>44158</v>
      </c>
      <c r="C11306" s="93">
        <f>TEXT(B11306,"aaa")</f>
        <v/>
      </c>
      <c r="D11306" s="93" t="n"/>
      <c r="E11306" s="93" t="inlineStr">
        <is>
          <t>토너+패드 세트</t>
        </is>
      </c>
      <c r="F11306" s="93" t="inlineStr">
        <is>
          <t>카페24</t>
        </is>
      </c>
      <c r="G11306" s="93" t="inlineStr">
        <is>
          <t>좁쌀 진정 세트 토너+클리어 패드-30% off</t>
        </is>
      </c>
      <c r="H11306" s="6" t="n">
        <v>75</v>
      </c>
      <c r="I11306" s="6" t="n"/>
      <c r="J11306" s="93" t="n">
        <v>200801</v>
      </c>
      <c r="K11306" s="93" t="n"/>
      <c r="L11306" s="93" t="n">
        <v>2782500</v>
      </c>
      <c r="M11306" s="93" t="n">
        <v>2619723.75</v>
      </c>
      <c r="N11306" s="93" t="n">
        <v>606900</v>
      </c>
      <c r="O11306" s="148" t="n">
        <v>2529545.454545454</v>
      </c>
      <c r="P11306" s="93" t="inlineStr">
        <is>
          <t>카페24토너+패드 세트좁쌀 진정 세트 토너+클리어 패드-30% off200801</t>
        </is>
      </c>
    </row>
    <row r="11307">
      <c r="B11307" s="127" t="n">
        <v>44158</v>
      </c>
      <c r="C11307" s="93">
        <f>TEXT(B11307,"aaa")</f>
        <v/>
      </c>
      <c r="D11307" s="93" t="n"/>
      <c r="E11307" s="93" t="inlineStr">
        <is>
          <t>수분 보충 세트</t>
        </is>
      </c>
      <c r="F11307" s="93" t="inlineStr">
        <is>
          <t>카페24</t>
        </is>
      </c>
      <c r="G11307" s="93" t="inlineStr">
        <is>
          <t>[20/09/28 부터] 어성초 77 토너 250ml + 어성초 70 로션 200ml -30%</t>
        </is>
      </c>
      <c r="H11307" s="6" t="n">
        <v>34</v>
      </c>
      <c r="I11307" s="6" t="n"/>
      <c r="J11307" s="93" t="n">
        <v>200801</v>
      </c>
      <c r="K11307" s="93" t="n"/>
      <c r="L11307" s="93" t="n">
        <v>1261400</v>
      </c>
      <c r="M11307" s="93" t="n">
        <v>1187608.1</v>
      </c>
      <c r="N11307" s="93" t="n">
        <v>252212</v>
      </c>
      <c r="O11307" s="148" t="n">
        <v>1146727.272727273</v>
      </c>
      <c r="P11307" s="93" t="inlineStr">
        <is>
          <t>카페24수분 보충 세트[20/09/28 부터] 어성초 77 토너 250ml + 어성초 70 로션 200ml -30%200801</t>
        </is>
      </c>
    </row>
    <row r="11308">
      <c r="B11308" s="127" t="n">
        <v>44158</v>
      </c>
      <c r="C11308" s="93">
        <f>TEXT(B11308,"aaa")</f>
        <v/>
      </c>
      <c r="D11308" s="93" t="n"/>
      <c r="E11308" s="93" t="inlineStr">
        <is>
          <t>로션</t>
        </is>
      </c>
      <c r="F11308" s="93" t="inlineStr">
        <is>
          <t>카페24</t>
        </is>
      </c>
      <c r="G11308" s="93" t="inlineStr">
        <is>
          <t>어성초 70 데일리 릴리프 로션 1개 -20% off</t>
        </is>
      </c>
      <c r="H11308" s="6" t="n">
        <v>9</v>
      </c>
      <c r="I11308" s="6" t="n"/>
      <c r="J11308" s="93" t="n">
        <v>200801</v>
      </c>
      <c r="K11308" s="93" t="n"/>
      <c r="L11308" s="93" t="n">
        <v>201600</v>
      </c>
      <c r="M11308" s="93" t="n">
        <v>189806.4</v>
      </c>
      <c r="N11308" s="93" t="n">
        <v>39042</v>
      </c>
      <c r="O11308" s="148" t="n">
        <v>183272.7272727273</v>
      </c>
      <c r="P11308" s="93" t="inlineStr">
        <is>
          <t>카페24로션어성초 70 데일리 릴리프 로션 1개 -20% off200801</t>
        </is>
      </c>
    </row>
    <row r="11309">
      <c r="B11309" s="127" t="n">
        <v>44158</v>
      </c>
      <c r="C11309" s="93">
        <f>TEXT(B11309,"aaa")</f>
        <v/>
      </c>
      <c r="D11309" s="93" t="n"/>
      <c r="E11309" s="93" t="inlineStr">
        <is>
          <t>로션</t>
        </is>
      </c>
      <c r="F11309" s="93" t="inlineStr">
        <is>
          <t>카페24</t>
        </is>
      </c>
      <c r="G11309" s="93" t="inlineStr">
        <is>
          <t>어성초 70 데일리 릴리프 로션 2개 -30% off</t>
        </is>
      </c>
      <c r="H11309" s="6" t="n">
        <v>1</v>
      </c>
      <c r="I11309" s="6" t="n"/>
      <c r="J11309" s="93" t="n">
        <v>200801</v>
      </c>
      <c r="K11309" s="93" t="n"/>
      <c r="L11309" s="93" t="n">
        <v>39200</v>
      </c>
      <c r="M11309" s="93" t="n">
        <v>36906.8</v>
      </c>
      <c r="N11309" s="93" t="n">
        <v>8676</v>
      </c>
      <c r="O11309" s="148" t="n">
        <v>35636.36363636363</v>
      </c>
      <c r="P11309" s="93" t="inlineStr">
        <is>
          <t>카페24로션어성초 70 데일리 릴리프 로션 2개 -30% off200801</t>
        </is>
      </c>
    </row>
    <row r="11310">
      <c r="B11310" s="127" t="n">
        <v>44158</v>
      </c>
      <c r="C11310" s="93">
        <f>TEXT(B11310,"aaa")</f>
        <v/>
      </c>
      <c r="D11310" s="93" t="n"/>
      <c r="E11310" s="93" t="inlineStr">
        <is>
          <t>머드크림마스크</t>
        </is>
      </c>
      <c r="F11310" s="93" t="inlineStr">
        <is>
          <t>카페24</t>
        </is>
      </c>
      <c r="G11310" s="93" t="inlineStr">
        <is>
          <t>머드크림마스크 100ml</t>
        </is>
      </c>
      <c r="H11310" s="6" t="n">
        <v>3</v>
      </c>
      <c r="I11310" s="6" t="n"/>
      <c r="J11310" s="93" t="n">
        <v>200801</v>
      </c>
      <c r="K11310" s="93" t="n"/>
      <c r="L11310" s="93" t="n">
        <v>60000</v>
      </c>
      <c r="M11310" s="93" t="n">
        <v>56490</v>
      </c>
      <c r="N11310" s="93" t="n">
        <v>4326</v>
      </c>
      <c r="O11310" s="148" t="n">
        <v>54545.45454545454</v>
      </c>
      <c r="P11310" s="93" t="inlineStr">
        <is>
          <t>카페24머드크림마스크머드크림마스크 100ml200801</t>
        </is>
      </c>
    </row>
    <row r="11311">
      <c r="B11311" s="127" t="n">
        <v>44158</v>
      </c>
      <c r="C11311" s="93">
        <f>TEXT(B11311,"aaa")</f>
        <v/>
      </c>
      <c r="D11311" s="93" t="n"/>
      <c r="E11311" s="93" t="inlineStr">
        <is>
          <t>머드크림마스크</t>
        </is>
      </c>
      <c r="F11311" s="93" t="inlineStr">
        <is>
          <t>카페24</t>
        </is>
      </c>
      <c r="G11311" s="93" t="inlineStr">
        <is>
          <t>머드크림마스크 100ml 2set</t>
        </is>
      </c>
      <c r="H11311" s="6" t="n">
        <v>1</v>
      </c>
      <c r="I11311" s="6" t="n"/>
      <c r="J11311" s="93" t="n">
        <v>200801</v>
      </c>
      <c r="K11311" s="93" t="n"/>
      <c r="L11311" s="93" t="n">
        <v>35000</v>
      </c>
      <c r="M11311" s="93" t="n">
        <v>32952.5</v>
      </c>
      <c r="N11311" s="93" t="n">
        <v>2884</v>
      </c>
      <c r="O11311" s="148" t="n">
        <v>31818.18181818182</v>
      </c>
      <c r="P11311" s="93" t="inlineStr">
        <is>
          <t>카페24머드크림마스크머드크림마스크 100ml 2set200801</t>
        </is>
      </c>
    </row>
    <row r="11312">
      <c r="B11312" s="127" t="n">
        <v>44158</v>
      </c>
      <c r="C11312" s="93">
        <f>TEXT(B11312,"aaa")</f>
        <v/>
      </c>
      <c r="D11312" s="93" t="n"/>
      <c r="E11312" s="93" t="inlineStr">
        <is>
          <t>마스크팩</t>
        </is>
      </c>
      <c r="F11312" s="93" t="inlineStr">
        <is>
          <t>카페24</t>
        </is>
      </c>
      <c r="G11312" s="93" t="inlineStr">
        <is>
          <t>마스크팩 1매</t>
        </is>
      </c>
      <c r="H11312" s="6" t="n">
        <v>9</v>
      </c>
      <c r="I11312" s="6" t="n"/>
      <c r="J11312" s="93" t="n">
        <v>200801</v>
      </c>
      <c r="K11312" s="93" t="n"/>
      <c r="L11312" s="93" t="n">
        <v>36000</v>
      </c>
      <c r="M11312" s="93" t="n">
        <v>33894</v>
      </c>
      <c r="N11312" s="93" t="n">
        <v>3573</v>
      </c>
      <c r="O11312" s="148" t="n">
        <v>32727.27272727272</v>
      </c>
      <c r="P11312" s="93" t="inlineStr">
        <is>
          <t>카페24마스크팩마스크팩 1매200801</t>
        </is>
      </c>
    </row>
    <row r="11313">
      <c r="B11313" s="127" t="n">
        <v>44158</v>
      </c>
      <c r="C11313" s="93">
        <f>TEXT(B11313,"aaa")</f>
        <v/>
      </c>
      <c r="D11313" s="93" t="n"/>
      <c r="E11313" s="93" t="inlineStr">
        <is>
          <t>마스크팩</t>
        </is>
      </c>
      <c r="F11313" s="93" t="inlineStr">
        <is>
          <t>카페24</t>
        </is>
      </c>
      <c r="G11313" s="93" t="inlineStr">
        <is>
          <t>마스크팩 10매</t>
        </is>
      </c>
      <c r="H11313" s="6" t="n">
        <v>10</v>
      </c>
      <c r="I11313" s="6" t="n"/>
      <c r="J11313" s="93" t="n">
        <v>200801</v>
      </c>
      <c r="K11313" s="93" t="n"/>
      <c r="L11313" s="93" t="n">
        <v>200000</v>
      </c>
      <c r="M11313" s="93" t="n">
        <v>188300</v>
      </c>
      <c r="N11313" s="93" t="n">
        <v>39700</v>
      </c>
      <c r="O11313" s="148" t="n">
        <v>181818.1818181818</v>
      </c>
      <c r="P11313" s="93" t="inlineStr">
        <is>
          <t>카페24마스크팩마스크팩 10매200801</t>
        </is>
      </c>
    </row>
    <row r="11314">
      <c r="B11314" s="127" t="n">
        <v>44158</v>
      </c>
      <c r="C11314" s="93">
        <f>TEXT(B11314,"aaa")</f>
        <v/>
      </c>
      <c r="D11314" s="93" t="n"/>
      <c r="E11314" s="93" t="inlineStr">
        <is>
          <t>토너</t>
        </is>
      </c>
      <c r="F11314" s="93" t="inlineStr">
        <is>
          <t>카페24</t>
        </is>
      </c>
      <c r="G11314" s="93" t="inlineStr">
        <is>
          <t>250ml</t>
        </is>
      </c>
      <c r="H11314" s="6" t="n">
        <v>78</v>
      </c>
      <c r="I11314" s="6" t="n"/>
      <c r="J11314" s="93" t="n">
        <v>200801</v>
      </c>
      <c r="K11314" s="93" t="n"/>
      <c r="L11314" s="93" t="n">
        <v>1560000</v>
      </c>
      <c r="M11314" s="93" t="n">
        <v>1468740</v>
      </c>
      <c r="N11314" s="93" t="n">
        <v>240240</v>
      </c>
      <c r="O11314" s="148" t="n">
        <v>1418181.818181818</v>
      </c>
      <c r="P11314" s="93" t="inlineStr">
        <is>
          <t>카페24토너250ml200801</t>
        </is>
      </c>
    </row>
    <row r="11315">
      <c r="B11315" s="127" t="n">
        <v>44158</v>
      </c>
      <c r="C11315" s="93">
        <f>TEXT(B11315,"aaa")</f>
        <v/>
      </c>
      <c r="D11315" s="93" t="n"/>
      <c r="E11315" s="93" t="inlineStr">
        <is>
          <t>토너</t>
        </is>
      </c>
      <c r="F11315" s="93" t="inlineStr">
        <is>
          <t>카페24</t>
        </is>
      </c>
      <c r="G11315" s="93" t="inlineStr">
        <is>
          <t>250ml 2set</t>
        </is>
      </c>
      <c r="H11315" s="6" t="n">
        <v>36</v>
      </c>
      <c r="I11315" s="6" t="n"/>
      <c r="J11315" s="93" t="n">
        <v>200801</v>
      </c>
      <c r="K11315" s="93" t="n"/>
      <c r="L11315" s="93" t="n">
        <v>1260000</v>
      </c>
      <c r="M11315" s="93" t="n">
        <v>1186290</v>
      </c>
      <c r="N11315" s="93" t="n">
        <v>221760</v>
      </c>
      <c r="O11315" s="148" t="n">
        <v>1145454.545454545</v>
      </c>
      <c r="P11315" s="93" t="inlineStr">
        <is>
          <t>카페24토너250ml 2set200801</t>
        </is>
      </c>
    </row>
    <row r="11316">
      <c r="B11316" s="127" t="n">
        <v>44158</v>
      </c>
      <c r="C11316" s="93">
        <f>TEXT(B11316,"aaa")</f>
        <v/>
      </c>
      <c r="D11316" s="93" t="n"/>
      <c r="E11316" s="93" t="inlineStr">
        <is>
          <t>토너</t>
        </is>
      </c>
      <c r="F11316" s="93" t="inlineStr">
        <is>
          <t>카페24</t>
        </is>
      </c>
      <c r="G11316" s="93" t="inlineStr">
        <is>
          <t>500ml</t>
        </is>
      </c>
      <c r="H11316" s="6" t="n">
        <v>44</v>
      </c>
      <c r="I11316" s="6" t="n"/>
      <c r="J11316" s="93" t="n">
        <v>200801</v>
      </c>
      <c r="K11316" s="93" t="n"/>
      <c r="L11316" s="93" t="n">
        <v>1452000</v>
      </c>
      <c r="M11316" s="93" t="n">
        <v>1367058</v>
      </c>
      <c r="N11316" s="93" t="n">
        <v>190520</v>
      </c>
      <c r="O11316" s="148" t="n">
        <v>1320000</v>
      </c>
      <c r="P11316" s="93" t="inlineStr">
        <is>
          <t>카페24토너500ml200801</t>
        </is>
      </c>
    </row>
    <row r="11317">
      <c r="B11317" s="127" t="n">
        <v>44158</v>
      </c>
      <c r="C11317" s="93">
        <f>TEXT(B11317,"aaa")</f>
        <v/>
      </c>
      <c r="D11317" s="93" t="n"/>
      <c r="E11317" s="93" t="inlineStr">
        <is>
          <t>토너</t>
        </is>
      </c>
      <c r="F11317" s="93" t="inlineStr">
        <is>
          <t>카페24</t>
        </is>
      </c>
      <c r="G11317" s="93" t="inlineStr">
        <is>
          <t>스킨팩 화장솜 60P</t>
        </is>
      </c>
      <c r="H11317" s="6" t="n">
        <v>58</v>
      </c>
      <c r="I11317" s="6" t="n"/>
      <c r="J11317" s="93" t="n">
        <v>200801</v>
      </c>
      <c r="K11317" s="93" t="n"/>
      <c r="L11317" s="93" t="n">
        <v>174000</v>
      </c>
      <c r="M11317" s="93" t="n">
        <v>163821</v>
      </c>
      <c r="N11317" s="93" t="n">
        <v>64380</v>
      </c>
      <c r="O11317" s="148" t="n">
        <v>158181.8181818182</v>
      </c>
      <c r="P11317" s="93" t="inlineStr">
        <is>
          <t>카페24토너스킨팩 화장솜 60P200801</t>
        </is>
      </c>
    </row>
    <row r="11318">
      <c r="B11318" s="127" t="n">
        <v>44158</v>
      </c>
      <c r="C11318" s="93">
        <f>TEXT(B11318,"aaa")</f>
        <v/>
      </c>
      <c r="D11318" s="93" t="n"/>
      <c r="E11318" s="93" t="inlineStr">
        <is>
          <t>앰플</t>
        </is>
      </c>
      <c r="F11318" s="93" t="inlineStr">
        <is>
          <t>카페24</t>
        </is>
      </c>
      <c r="G11318" s="93" t="inlineStr">
        <is>
          <t>앰플 30ml</t>
        </is>
      </c>
      <c r="H11318" s="6" t="n">
        <v>21</v>
      </c>
      <c r="I11318" s="6" t="n"/>
      <c r="J11318" s="93" t="n">
        <v>200801</v>
      </c>
      <c r="K11318" s="93" t="n"/>
      <c r="L11318" s="93" t="n">
        <v>588000</v>
      </c>
      <c r="M11318" s="93" t="n">
        <v>553602</v>
      </c>
      <c r="N11318" s="93" t="n">
        <v>71337</v>
      </c>
      <c r="O11318" s="148" t="n">
        <v>534545.4545454545</v>
      </c>
      <c r="P11318" s="93" t="inlineStr">
        <is>
          <t>카페24앰플앰플 30ml200801</t>
        </is>
      </c>
    </row>
    <row r="11319">
      <c r="B11319" s="127" t="n">
        <v>44158</v>
      </c>
      <c r="C11319" s="93">
        <f>TEXT(B11319,"aaa")</f>
        <v/>
      </c>
      <c r="D11319" s="93" t="n"/>
      <c r="E11319" s="93" t="inlineStr">
        <is>
          <t>앰플</t>
        </is>
      </c>
      <c r="F11319" s="93" t="inlineStr">
        <is>
          <t>카페24</t>
        </is>
      </c>
      <c r="G11319" s="93" t="inlineStr">
        <is>
          <t>앰플 30ml  2set</t>
        </is>
      </c>
      <c r="H11319" s="6" t="n">
        <v>8</v>
      </c>
      <c r="I11319" s="6" t="n"/>
      <c r="J11319" s="93" t="n">
        <v>200801</v>
      </c>
      <c r="K11319" s="93" t="n"/>
      <c r="L11319" s="93" t="n">
        <v>384000</v>
      </c>
      <c r="M11319" s="93" t="n">
        <v>361536</v>
      </c>
      <c r="N11319" s="93" t="n">
        <v>54352</v>
      </c>
      <c r="O11319" s="148" t="n">
        <v>349090.9090909091</v>
      </c>
      <c r="P11319" s="93" t="inlineStr">
        <is>
          <t>카페24앰플앰플 30ml  2set200801</t>
        </is>
      </c>
    </row>
    <row r="11320">
      <c r="B11320" s="127" t="n">
        <v>44158</v>
      </c>
      <c r="C11320" s="93">
        <f>TEXT(B11320,"aaa")</f>
        <v/>
      </c>
      <c r="D11320" s="93" t="n"/>
      <c r="E11320" s="93" t="inlineStr">
        <is>
          <t>수딩크림</t>
        </is>
      </c>
      <c r="F11320" s="93" t="inlineStr">
        <is>
          <t>카페24</t>
        </is>
      </c>
      <c r="G11320" s="93" t="inlineStr">
        <is>
          <t>수딩크림 100ml</t>
        </is>
      </c>
      <c r="H11320" s="6" t="n">
        <v>11</v>
      </c>
      <c r="I11320" s="6" t="n"/>
      <c r="J11320" s="93" t="n">
        <v>200801</v>
      </c>
      <c r="K11320" s="93" t="n"/>
      <c r="L11320" s="93" t="n">
        <v>418000</v>
      </c>
      <c r="M11320" s="93" t="n">
        <v>393547</v>
      </c>
      <c r="N11320" s="93" t="n">
        <v>33495</v>
      </c>
      <c r="O11320" s="148" t="n">
        <v>379999.9999999999</v>
      </c>
      <c r="P11320" s="93" t="inlineStr">
        <is>
          <t>카페24수딩크림수딩크림 100ml200801</t>
        </is>
      </c>
    </row>
    <row r="11321">
      <c r="B11321" s="127" t="n">
        <v>44158</v>
      </c>
      <c r="C11321" s="93">
        <f>TEXT(B11321,"aaa")</f>
        <v/>
      </c>
      <c r="D11321" s="93" t="n"/>
      <c r="E11321" s="93" t="inlineStr">
        <is>
          <t>클렌징폼</t>
        </is>
      </c>
      <c r="F11321" s="93" t="inlineStr">
        <is>
          <t>카페24</t>
        </is>
      </c>
      <c r="G11321" s="93" t="inlineStr">
        <is>
          <t>클렌징폼 120ml</t>
        </is>
      </c>
      <c r="H11321" s="6" t="n">
        <v>12</v>
      </c>
      <c r="I11321" s="6" t="n"/>
      <c r="J11321" s="93" t="n">
        <v>200801</v>
      </c>
      <c r="K11321" s="93" t="n"/>
      <c r="L11321" s="93" t="n">
        <v>156000</v>
      </c>
      <c r="M11321" s="93" t="n">
        <v>146874</v>
      </c>
      <c r="N11321" s="93" t="n">
        <v>33000</v>
      </c>
      <c r="O11321" s="148" t="n">
        <v>141818.1818181818</v>
      </c>
      <c r="P11321" s="93" t="inlineStr">
        <is>
          <t>카페24클렌징폼클렌징폼 120ml200801</t>
        </is>
      </c>
    </row>
    <row r="11322">
      <c r="B11322" s="127" t="n">
        <v>44158</v>
      </c>
      <c r="C11322" s="93">
        <f>TEXT(B11322,"aaa")</f>
        <v/>
      </c>
      <c r="D11322" s="93" t="n"/>
      <c r="E11322" s="93" t="inlineStr">
        <is>
          <t>클렌징폼</t>
        </is>
      </c>
      <c r="F11322" s="93" t="inlineStr">
        <is>
          <t>카페24</t>
        </is>
      </c>
      <c r="G11322" s="93" t="inlineStr">
        <is>
          <t>클렌징폼 120ml 2set</t>
        </is>
      </c>
      <c r="H11322" s="6" t="n">
        <v>2</v>
      </c>
      <c r="I11322" s="6" t="n"/>
      <c r="J11322" s="93" t="n">
        <v>200801</v>
      </c>
      <c r="K11322" s="93" t="n"/>
      <c r="L11322" s="93" t="n">
        <v>48000</v>
      </c>
      <c r="M11322" s="93" t="n">
        <v>45192</v>
      </c>
      <c r="N11322" s="93" t="n">
        <v>4920</v>
      </c>
      <c r="O11322" s="148" t="n">
        <v>43636.36363636363</v>
      </c>
      <c r="P11322" s="93" t="inlineStr">
        <is>
          <t>카페24클렌징폼클렌징폼 120ml 2set200801</t>
        </is>
      </c>
    </row>
    <row r="11323">
      <c r="B11323" s="127" t="n">
        <v>44158</v>
      </c>
      <c r="C11323" s="93">
        <f>TEXT(B11323,"aaa")</f>
        <v/>
      </c>
      <c r="D11323" s="93" t="n"/>
      <c r="E11323" s="93" t="inlineStr">
        <is>
          <t>클렌징폼</t>
        </is>
      </c>
      <c r="F11323" s="93" t="inlineStr">
        <is>
          <t>카페24</t>
        </is>
      </c>
      <c r="G11323" s="93" t="inlineStr">
        <is>
          <t>클렌징폼 120ml 3set</t>
        </is>
      </c>
      <c r="H11323" s="6" t="n">
        <v>1</v>
      </c>
      <c r="I11323" s="6" t="n"/>
      <c r="J11323" s="93" t="n">
        <v>200801</v>
      </c>
      <c r="K11323" s="93" t="n"/>
      <c r="L11323" s="93" t="n">
        <v>33000</v>
      </c>
      <c r="M11323" s="93" t="n">
        <v>31069.5</v>
      </c>
      <c r="N11323" s="93" t="n">
        <v>3690</v>
      </c>
      <c r="O11323" s="148" t="n">
        <v>30000</v>
      </c>
      <c r="P11323" s="93" t="inlineStr">
        <is>
          <t>카페24클렌징폼클렌징폼 120ml 3set200801</t>
        </is>
      </c>
    </row>
    <row r="11324">
      <c r="B11324" s="127" t="n">
        <v>44158</v>
      </c>
      <c r="C11324" s="93">
        <f>TEXT(B11324,"aaa")</f>
        <v/>
      </c>
      <c r="D11324" s="93" t="n"/>
      <c r="E11324" s="93" t="inlineStr">
        <is>
          <t>바디워시</t>
        </is>
      </c>
      <c r="F11324" s="93" t="inlineStr">
        <is>
          <t>카페24</t>
        </is>
      </c>
      <c r="G11324" s="93" t="inlineStr">
        <is>
          <t>바디워시 1개 -30% off</t>
        </is>
      </c>
      <c r="H11324" s="6" t="n">
        <v>7</v>
      </c>
      <c r="I11324" s="6" t="n"/>
      <c r="J11324" s="93" t="n">
        <v>200801</v>
      </c>
      <c r="K11324" s="93" t="n"/>
      <c r="L11324" s="93" t="n">
        <v>127400</v>
      </c>
      <c r="M11324" s="93" t="n">
        <v>119947.1</v>
      </c>
      <c r="N11324" s="93" t="n">
        <v>28595</v>
      </c>
      <c r="O11324" s="148" t="n">
        <v>115818.1818181818</v>
      </c>
      <c r="P11324" s="93" t="inlineStr">
        <is>
          <t>카페24바디워시바디워시 1개 -30% off200801</t>
        </is>
      </c>
    </row>
    <row r="11325">
      <c r="B11325" s="127" t="n">
        <v>44158</v>
      </c>
      <c r="C11325" s="93">
        <f>TEXT(B11325,"aaa")</f>
        <v/>
      </c>
      <c r="D11325" s="93" t="n"/>
      <c r="E11325" s="93" t="inlineStr">
        <is>
          <t>바디워시</t>
        </is>
      </c>
      <c r="F11325" s="93" t="inlineStr">
        <is>
          <t>카페24</t>
        </is>
      </c>
      <c r="G11325" s="93" t="inlineStr">
        <is>
          <t>바디워시 2개 -35% off (무료배송)</t>
        </is>
      </c>
      <c r="H11325" s="6" t="n">
        <v>1</v>
      </c>
      <c r="I11325" s="6" t="n"/>
      <c r="J11325" s="93" t="n">
        <v>200801</v>
      </c>
      <c r="K11325" s="93" t="n"/>
      <c r="L11325" s="93" t="n">
        <v>33800</v>
      </c>
      <c r="M11325" s="93" t="n">
        <v>31822.7</v>
      </c>
      <c r="N11325" s="93" t="n">
        <v>8170</v>
      </c>
      <c r="O11325" s="148" t="n">
        <v>30727.27272727272</v>
      </c>
      <c r="P11325" s="93" t="inlineStr">
        <is>
          <t>카페24바디워시바디워시 2개 -35% off (무료배송)200801</t>
        </is>
      </c>
    </row>
    <row r="11326">
      <c r="B11326" s="127" t="n">
        <v>44158</v>
      </c>
      <c r="C11326" s="93">
        <f>TEXT(B11326,"aaa")</f>
        <v/>
      </c>
      <c r="D11326" s="93" t="n"/>
      <c r="E11326" s="93" t="inlineStr">
        <is>
          <t>토너</t>
        </is>
      </c>
      <c r="F11326" s="93" t="inlineStr">
        <is>
          <t>화해</t>
        </is>
      </c>
      <c r="G11326" s="93" t="inlineStr">
        <is>
          <t>250ml</t>
        </is>
      </c>
      <c r="H11326" s="6" t="n">
        <v>5</v>
      </c>
      <c r="I11326" s="6" t="n"/>
      <c r="J11326" s="93" t="n">
        <v>200801</v>
      </c>
      <c r="K11326" s="93" t="n"/>
      <c r="L11326" s="93" t="n">
        <v>100000</v>
      </c>
      <c r="M11326" s="93" t="n">
        <v>72000</v>
      </c>
      <c r="N11326" s="93" t="n">
        <v>15400</v>
      </c>
      <c r="O11326" s="148" t="n">
        <v>90909.0909090909</v>
      </c>
      <c r="P11326" s="93" t="inlineStr">
        <is>
          <t>화해토너250ml200801</t>
        </is>
      </c>
    </row>
    <row r="11327">
      <c r="B11327" s="127" t="n">
        <v>44158</v>
      </c>
      <c r="C11327" s="93">
        <f>TEXT(B11327,"aaa")</f>
        <v/>
      </c>
      <c r="D11327" s="93" t="n"/>
      <c r="E11327" s="93" t="inlineStr">
        <is>
          <t>선크림</t>
        </is>
      </c>
      <c r="F11327" s="93" t="inlineStr">
        <is>
          <t>화해</t>
        </is>
      </c>
      <c r="G11327" s="93" t="inlineStr">
        <is>
          <t>선크림 50ml</t>
        </is>
      </c>
      <c r="H11327" s="6" t="n">
        <v>1</v>
      </c>
      <c r="I11327" s="6" t="n"/>
      <c r="J11327" s="93" t="n">
        <v>200801</v>
      </c>
      <c r="K11327" s="93" t="n"/>
      <c r="L11327" s="93" t="n">
        <v>20000</v>
      </c>
      <c r="M11327" s="93" t="n">
        <v>14400</v>
      </c>
      <c r="N11327" s="93" t="n">
        <v>2345</v>
      </c>
      <c r="O11327" s="148" t="n">
        <v>18181.81818181818</v>
      </c>
      <c r="P11327" s="93" t="inlineStr">
        <is>
          <t>화해선크림선크림 50ml200801</t>
        </is>
      </c>
    </row>
    <row r="11328" customFormat="1" s="93">
      <c r="B11328" s="127" t="n">
        <v>44159</v>
      </c>
      <c r="C11328" s="93">
        <f>TEXT(B11328,"aaa")</f>
        <v/>
      </c>
      <c r="E11328" s="93" t="inlineStr">
        <is>
          <t>토너</t>
        </is>
      </c>
      <c r="F11328" s="93" t="inlineStr">
        <is>
          <t>W컨셉</t>
        </is>
      </c>
      <c r="G11328" s="93" t="inlineStr">
        <is>
          <t>250ml</t>
        </is>
      </c>
      <c r="H11328" s="6" t="n">
        <v>1</v>
      </c>
      <c r="I11328" s="6" t="n"/>
      <c r="J11328" s="93" t="n">
        <v>200801</v>
      </c>
      <c r="L11328" s="93" t="n">
        <v>20000</v>
      </c>
      <c r="M11328" s="93" t="n">
        <v>14400</v>
      </c>
      <c r="N11328" s="93" t="n">
        <v>3080</v>
      </c>
      <c r="O11328" s="148" t="n">
        <v>18181.81818181818</v>
      </c>
      <c r="P11328" s="93" t="inlineStr">
        <is>
          <t>W컨셉토너250ml200801</t>
        </is>
      </c>
    </row>
    <row r="11329" customFormat="1" s="93">
      <c r="B11329" s="127" t="n">
        <v>44159</v>
      </c>
      <c r="C11329" s="93">
        <f>TEXT(B11329,"aaa")</f>
        <v/>
      </c>
      <c r="E11329" s="93" t="inlineStr">
        <is>
          <t>토너</t>
        </is>
      </c>
      <c r="F11329" s="93" t="inlineStr">
        <is>
          <t>W컨셉</t>
        </is>
      </c>
      <c r="G11329" s="93" t="inlineStr">
        <is>
          <t>250ml 2set</t>
        </is>
      </c>
      <c r="H11329" s="6" t="n">
        <v>3</v>
      </c>
      <c r="I11329" s="6" t="n"/>
      <c r="J11329" s="93" t="n">
        <v>200801</v>
      </c>
      <c r="L11329" s="93" t="n">
        <v>105000</v>
      </c>
      <c r="M11329" s="93" t="n">
        <v>75600</v>
      </c>
      <c r="N11329" s="93" t="n">
        <v>18480</v>
      </c>
      <c r="O11329" s="148" t="n">
        <v>95454.54545454544</v>
      </c>
      <c r="P11329" s="93" t="inlineStr">
        <is>
          <t>W컨셉토너250ml 2set200801</t>
        </is>
      </c>
    </row>
    <row r="11330" customFormat="1" s="93">
      <c r="B11330" s="127" t="n">
        <v>44159</v>
      </c>
      <c r="C11330" s="93">
        <f>TEXT(B11330,"aaa")</f>
        <v/>
      </c>
      <c r="E11330" s="93" t="inlineStr">
        <is>
          <t>토너</t>
        </is>
      </c>
      <c r="F11330" s="93" t="inlineStr">
        <is>
          <t>스타일쉐어</t>
        </is>
      </c>
      <c r="G11330" s="93" t="inlineStr">
        <is>
          <t>250ml</t>
        </is>
      </c>
      <c r="H11330" s="6" t="n">
        <v>4</v>
      </c>
      <c r="I11330" s="6" t="n"/>
      <c r="J11330" s="93" t="n">
        <v>200801</v>
      </c>
      <c r="L11330" s="93" t="n">
        <v>80000</v>
      </c>
      <c r="M11330" s="93" t="n">
        <v>60000</v>
      </c>
      <c r="N11330" s="93" t="n">
        <v>12320</v>
      </c>
      <c r="O11330" s="148" t="n">
        <v>72727.27272727272</v>
      </c>
      <c r="P11330" s="93" t="inlineStr">
        <is>
          <t>스타일쉐어토너250ml200801</t>
        </is>
      </c>
    </row>
    <row r="11331" customFormat="1" s="93">
      <c r="B11331" s="127" t="n">
        <v>44159</v>
      </c>
      <c r="C11331" s="93">
        <f>TEXT(B11331,"aaa")</f>
        <v/>
      </c>
      <c r="E11331" s="93" t="inlineStr">
        <is>
          <t>로션</t>
        </is>
      </c>
      <c r="F11331" s="93" t="inlineStr">
        <is>
          <t>아누아 CS</t>
        </is>
      </c>
      <c r="G11331" s="93" t="inlineStr">
        <is>
          <t>로션 200ml</t>
        </is>
      </c>
      <c r="H11331" s="6" t="n">
        <v>2</v>
      </c>
      <c r="I11331" s="6" t="n"/>
      <c r="J11331" s="93" t="n">
        <v>200801</v>
      </c>
      <c r="L11331" s="93" t="n">
        <v>0</v>
      </c>
      <c r="M11331" s="93" t="n">
        <v>0</v>
      </c>
      <c r="N11331" s="93" t="n">
        <v>8676</v>
      </c>
      <c r="O11331" s="148" t="n">
        <v>0</v>
      </c>
      <c r="P11331" s="93" t="inlineStr">
        <is>
          <t>아누아 CS로션로션 200ml200801</t>
        </is>
      </c>
    </row>
    <row r="11332" customFormat="1" s="93">
      <c r="B11332" s="127" t="n">
        <v>44159</v>
      </c>
      <c r="C11332" s="93">
        <f>TEXT(B11332,"aaa")</f>
        <v/>
      </c>
      <c r="E11332" s="93" t="inlineStr">
        <is>
          <t>클리어 패드</t>
        </is>
      </c>
      <c r="F11332" s="93" t="inlineStr">
        <is>
          <t>아누아 CS</t>
        </is>
      </c>
      <c r="G11332" s="93" t="inlineStr">
        <is>
          <t>어성초 클리어패드 70P</t>
        </is>
      </c>
      <c r="H11332" s="6" t="n">
        <v>3</v>
      </c>
      <c r="I11332" s="6" t="n"/>
      <c r="J11332" s="93" t="n">
        <v>200801</v>
      </c>
      <c r="L11332" s="93" t="n">
        <v>0</v>
      </c>
      <c r="M11332" s="93" t="n">
        <v>0</v>
      </c>
      <c r="N11332" s="93" t="n">
        <v>15036</v>
      </c>
      <c r="O11332" s="148" t="n">
        <v>0</v>
      </c>
      <c r="P11332" s="93" t="inlineStr">
        <is>
          <t>아누아 CS클리어 패드어성초 클리어패드 70P200801</t>
        </is>
      </c>
    </row>
    <row r="11333" customFormat="1" s="93">
      <c r="B11333" s="127" t="n">
        <v>44159</v>
      </c>
      <c r="C11333" s="93">
        <f>TEXT(B11333,"aaa")</f>
        <v/>
      </c>
      <c r="E11333" s="93" t="inlineStr">
        <is>
          <t>바디워시</t>
        </is>
      </c>
      <c r="F11333" s="93" t="inlineStr">
        <is>
          <t>아누아 CS</t>
        </is>
      </c>
      <c r="G11333" s="93" t="inlineStr">
        <is>
          <t>바디워시 500ml</t>
        </is>
      </c>
      <c r="H11333" s="6" t="n">
        <v>2</v>
      </c>
      <c r="I11333" s="6" t="n"/>
      <c r="J11333" s="93" t="n">
        <v>200801</v>
      </c>
      <c r="L11333" s="93" t="n">
        <v>0</v>
      </c>
      <c r="M11333" s="93" t="n">
        <v>0</v>
      </c>
      <c r="N11333" s="93" t="n">
        <v>8170</v>
      </c>
      <c r="O11333" s="148" t="n">
        <v>0</v>
      </c>
      <c r="P11333" s="93" t="inlineStr">
        <is>
          <t>아누아 CS바디워시바디워시 500ml200801</t>
        </is>
      </c>
    </row>
    <row r="11334" customFormat="1" s="93">
      <c r="B11334" s="127" t="n">
        <v>44159</v>
      </c>
      <c r="C11334" s="93">
        <f>TEXT(B11334,"aaa")</f>
        <v/>
      </c>
      <c r="E11334" s="93" t="inlineStr">
        <is>
          <t>토너</t>
        </is>
      </c>
      <c r="F11334" s="93" t="inlineStr">
        <is>
          <t>아누아 CS</t>
        </is>
      </c>
      <c r="G11334" s="93" t="inlineStr">
        <is>
          <t>250ml</t>
        </is>
      </c>
      <c r="H11334" s="6" t="n">
        <v>3</v>
      </c>
      <c r="I11334" s="6" t="n"/>
      <c r="J11334" s="93" t="n">
        <v>200801</v>
      </c>
      <c r="L11334" s="93" t="n">
        <v>0</v>
      </c>
      <c r="M11334" s="93" t="n">
        <v>0</v>
      </c>
      <c r="N11334" s="93" t="n">
        <v>9240</v>
      </c>
      <c r="O11334" s="148" t="n">
        <v>0</v>
      </c>
      <c r="P11334" s="93" t="inlineStr">
        <is>
          <t>아누아 CS토너250ml200801</t>
        </is>
      </c>
    </row>
    <row r="11335" customFormat="1" s="93">
      <c r="B11335" s="127" t="n">
        <v>44159</v>
      </c>
      <c r="C11335" s="93">
        <f>TEXT(B11335,"aaa")</f>
        <v/>
      </c>
      <c r="E11335" s="93" t="inlineStr">
        <is>
          <t>앰플</t>
        </is>
      </c>
      <c r="F11335" s="93" t="inlineStr">
        <is>
          <t>아누아 CS</t>
        </is>
      </c>
      <c r="G11335" s="93" t="inlineStr">
        <is>
          <t>앰플 30ml</t>
        </is>
      </c>
      <c r="H11335" s="6" t="n">
        <v>2</v>
      </c>
      <c r="I11335" s="6" t="n"/>
      <c r="J11335" s="93" t="n">
        <v>200801</v>
      </c>
      <c r="L11335" s="93" t="n">
        <v>0</v>
      </c>
      <c r="M11335" s="93" t="n">
        <v>0</v>
      </c>
      <c r="N11335" s="93" t="n">
        <v>6794</v>
      </c>
      <c r="O11335" s="148" t="n">
        <v>0</v>
      </c>
      <c r="P11335" s="93" t="inlineStr">
        <is>
          <t>아누아 CS앰플앰플 30ml200801</t>
        </is>
      </c>
    </row>
    <row r="11336" customFormat="1" s="93">
      <c r="B11336" s="127" t="n">
        <v>44159</v>
      </c>
      <c r="C11336" s="93">
        <f>TEXT(B11336,"aaa")</f>
        <v/>
      </c>
      <c r="E11336" s="93" t="inlineStr">
        <is>
          <t>마스크팩</t>
        </is>
      </c>
      <c r="F11336" s="93" t="inlineStr">
        <is>
          <t>아누아 CS</t>
        </is>
      </c>
      <c r="G11336" s="93" t="inlineStr">
        <is>
          <t>마스크팩 10매</t>
        </is>
      </c>
      <c r="H11336" s="6" t="n">
        <v>2</v>
      </c>
      <c r="I11336" s="6" t="n"/>
      <c r="J11336" s="93" t="n">
        <v>200801</v>
      </c>
      <c r="L11336" s="93" t="n">
        <v>0</v>
      </c>
      <c r="M11336" s="93" t="n">
        <v>0</v>
      </c>
      <c r="N11336" s="93" t="n">
        <v>7940</v>
      </c>
      <c r="O11336" s="148" t="n">
        <v>0</v>
      </c>
      <c r="P11336" s="93" t="inlineStr">
        <is>
          <t>아누아 CS마스크팩마스크팩 10매200801</t>
        </is>
      </c>
    </row>
    <row r="11337" customFormat="1" s="93">
      <c r="B11337" s="127" t="n">
        <v>44159</v>
      </c>
      <c r="C11337" s="93">
        <f>TEXT(B11337,"aaa")</f>
        <v/>
      </c>
      <c r="E11337" s="93" t="inlineStr">
        <is>
          <t>선크림</t>
        </is>
      </c>
      <c r="F11337" s="93" t="inlineStr">
        <is>
          <t>아누아 CS</t>
        </is>
      </c>
      <c r="G11337" s="93" t="inlineStr">
        <is>
          <t>선크림 50ml</t>
        </is>
      </c>
      <c r="H11337" s="6" t="n">
        <v>2</v>
      </c>
      <c r="I11337" s="6" t="n"/>
      <c r="J11337" s="93" t="n">
        <v>200801</v>
      </c>
      <c r="L11337" s="93" t="n">
        <v>0</v>
      </c>
      <c r="M11337" s="93" t="n">
        <v>0</v>
      </c>
      <c r="N11337" s="93" t="n">
        <v>4690</v>
      </c>
      <c r="O11337" s="148" t="n">
        <v>0</v>
      </c>
      <c r="P11337" s="93" t="inlineStr">
        <is>
          <t>아누아 CS선크림선크림 50ml200801</t>
        </is>
      </c>
    </row>
    <row r="11338" customFormat="1" s="93">
      <c r="B11338" s="127" t="n">
        <v>44159</v>
      </c>
      <c r="C11338" s="93">
        <f>TEXT(B11338,"aaa")</f>
        <v/>
      </c>
      <c r="E11338" s="93" t="inlineStr">
        <is>
          <t>클렌징폼</t>
        </is>
      </c>
      <c r="F11338" s="93" t="inlineStr">
        <is>
          <t>아누아 CS</t>
        </is>
      </c>
      <c r="G11338" s="93" t="inlineStr">
        <is>
          <t>클렌징폼 120ml</t>
        </is>
      </c>
      <c r="H11338" s="6" t="n">
        <v>2</v>
      </c>
      <c r="I11338" s="6" t="n"/>
      <c r="J11338" s="93" t="n">
        <v>200801</v>
      </c>
      <c r="L11338" s="93" t="n">
        <v>0</v>
      </c>
      <c r="M11338" s="93" t="n">
        <v>0</v>
      </c>
      <c r="N11338" s="93" t="n">
        <v>5500</v>
      </c>
      <c r="O11338" s="148" t="n">
        <v>0</v>
      </c>
      <c r="P11338" s="93" t="inlineStr">
        <is>
          <t>아누아 CS클렌징폼클렌징폼 120ml200801</t>
        </is>
      </c>
    </row>
    <row r="11339" customFormat="1" s="93">
      <c r="B11339" s="127" t="n">
        <v>44159</v>
      </c>
      <c r="C11339" s="93">
        <f>TEXT(B11339,"aaa")</f>
        <v/>
      </c>
      <c r="E11339" s="93" t="inlineStr">
        <is>
          <t>머드크림마스크</t>
        </is>
      </c>
      <c r="F11339" s="93" t="inlineStr">
        <is>
          <t>아누아 CS</t>
        </is>
      </c>
      <c r="G11339" s="93" t="inlineStr">
        <is>
          <t>머드크림마스크 100ml</t>
        </is>
      </c>
      <c r="H11339" s="6" t="n">
        <v>2</v>
      </c>
      <c r="I11339" s="6" t="n"/>
      <c r="J11339" s="93" t="n">
        <v>200801</v>
      </c>
      <c r="L11339" s="93" t="n">
        <v>0</v>
      </c>
      <c r="M11339" s="93" t="n">
        <v>0</v>
      </c>
      <c r="N11339" s="93" t="n">
        <v>2884</v>
      </c>
      <c r="O11339" s="148" t="n">
        <v>0</v>
      </c>
      <c r="P11339" s="93" t="inlineStr">
        <is>
          <t>아누아 CS머드크림마스크머드크림마스크 100ml200801</t>
        </is>
      </c>
    </row>
    <row r="11340" customFormat="1" s="93">
      <c r="B11340" s="127" t="n">
        <v>44159</v>
      </c>
      <c r="C11340" s="93">
        <f>TEXT(B11340,"aaa")</f>
        <v/>
      </c>
      <c r="E11340" s="93" t="inlineStr">
        <is>
          <t>카밍크림</t>
        </is>
      </c>
      <c r="F11340" s="93" t="inlineStr">
        <is>
          <t>아누아 CS</t>
        </is>
      </c>
      <c r="G11340" s="93" t="inlineStr">
        <is>
          <t xml:space="preserve">	어성초 70 인텐스 카밍 크림 50ml</t>
        </is>
      </c>
      <c r="H11340" s="6" t="n">
        <v>3</v>
      </c>
      <c r="I11340" s="6" t="n"/>
      <c r="J11340" s="93" t="n">
        <v>200801</v>
      </c>
      <c r="L11340" s="93" t="n">
        <v>0</v>
      </c>
      <c r="M11340" s="93" t="n">
        <v>0</v>
      </c>
      <c r="N11340" s="93" t="n">
        <v>11646</v>
      </c>
      <c r="O11340" s="148" t="n">
        <v>0</v>
      </c>
      <c r="P11340" s="93" t="inlineStr">
        <is>
          <t>아누아 CS카밍크림	어성초 70 인텐스 카밍 크림 50ml200801</t>
        </is>
      </c>
    </row>
    <row r="11341" customFormat="1" s="93">
      <c r="B11341" s="127" t="n">
        <v>44159</v>
      </c>
      <c r="C11341" s="93">
        <f>TEXT(B11341,"aaa")</f>
        <v/>
      </c>
      <c r="E11341" s="93" t="inlineStr">
        <is>
          <t>선크림</t>
        </is>
      </c>
      <c r="F11341" s="93" t="inlineStr">
        <is>
          <t>카페24</t>
        </is>
      </c>
      <c r="G11341" s="93" t="inlineStr">
        <is>
          <t>선크림 50ml</t>
        </is>
      </c>
      <c r="H11341" s="6" t="n">
        <v>10</v>
      </c>
      <c r="I11341" s="6" t="n"/>
      <c r="J11341" s="93" t="n">
        <v>200801</v>
      </c>
      <c r="L11341" s="93" t="n">
        <v>200000</v>
      </c>
      <c r="M11341" s="93" t="n">
        <v>188300</v>
      </c>
      <c r="N11341" s="93" t="n">
        <v>23450</v>
      </c>
      <c r="O11341" s="148" t="n">
        <v>181818.1818181818</v>
      </c>
      <c r="P11341" s="93" t="inlineStr">
        <is>
          <t>카페24선크림선크림 50ml200801</t>
        </is>
      </c>
    </row>
    <row r="11342" customFormat="1" s="93">
      <c r="B11342" s="127" t="n">
        <v>44159</v>
      </c>
      <c r="C11342" s="93">
        <f>TEXT(B11342,"aaa")</f>
        <v/>
      </c>
      <c r="E11342" s="93" t="inlineStr">
        <is>
          <t>어성초진정패키지</t>
        </is>
      </c>
      <c r="F11342" s="93" t="inlineStr">
        <is>
          <t>카페24</t>
        </is>
      </c>
      <c r="G11342" s="93" t="inlineStr">
        <is>
          <t>어성초 진정패키지세트</t>
        </is>
      </c>
      <c r="H11342" s="6" t="n">
        <v>6</v>
      </c>
      <c r="I11342" s="6" t="n"/>
      <c r="J11342" s="93" t="n">
        <v>200801</v>
      </c>
      <c r="L11342" s="93" t="n">
        <v>594000</v>
      </c>
      <c r="M11342" s="93" t="n">
        <v>559251</v>
      </c>
      <c r="N11342" s="93" t="n">
        <v>90822</v>
      </c>
      <c r="O11342" s="148" t="n">
        <v>540000</v>
      </c>
      <c r="P11342" s="93" t="inlineStr">
        <is>
          <t>카페24어성초진정패키지어성초 진정패키지세트200801</t>
        </is>
      </c>
    </row>
    <row r="11343" customFormat="1" s="93">
      <c r="B11343" s="127" t="n">
        <v>44159</v>
      </c>
      <c r="C11343" s="93">
        <f>TEXT(B11343,"aaa")</f>
        <v/>
      </c>
      <c r="E11343" s="93" t="inlineStr">
        <is>
          <t>클리어 패드</t>
        </is>
      </c>
      <c r="F11343" s="93" t="inlineStr">
        <is>
          <t>카페24</t>
        </is>
      </c>
      <c r="G11343" s="93" t="inlineStr">
        <is>
          <t>어성초 77 클리어 패드 1개-20% off</t>
        </is>
      </c>
      <c r="H11343" s="6" t="n">
        <v>65</v>
      </c>
      <c r="I11343" s="6" t="n"/>
      <c r="J11343" s="93" t="n">
        <v>200801</v>
      </c>
      <c r="L11343" s="93" t="n">
        <v>1456000</v>
      </c>
      <c r="M11343" s="93" t="n">
        <v>1370824</v>
      </c>
      <c r="N11343" s="93" t="n">
        <v>325780</v>
      </c>
      <c r="O11343" s="148" t="n">
        <v>1323636.363636364</v>
      </c>
      <c r="P11343" s="93" t="inlineStr">
        <is>
          <t>카페24클리어 패드어성초 77 클리어 패드 1개-20% off200801</t>
        </is>
      </c>
    </row>
    <row r="11344" customFormat="1" s="93">
      <c r="B11344" s="127" t="n">
        <v>44159</v>
      </c>
      <c r="C11344" s="93">
        <f>TEXT(B11344,"aaa")</f>
        <v/>
      </c>
      <c r="E11344" s="93" t="inlineStr">
        <is>
          <t>클리어 패드</t>
        </is>
      </c>
      <c r="F11344" s="93" t="inlineStr">
        <is>
          <t>카페24</t>
        </is>
      </c>
      <c r="G11344" s="93" t="inlineStr">
        <is>
          <t>어성초 77 클리어 패드 2개-30% off</t>
        </is>
      </c>
      <c r="H11344" s="6" t="n">
        <v>89</v>
      </c>
      <c r="I11344" s="6" t="n"/>
      <c r="J11344" s="93" t="n">
        <v>200801</v>
      </c>
      <c r="L11344" s="93" t="n">
        <v>3488800</v>
      </c>
      <c r="M11344" s="93" t="n">
        <v>3284705.2</v>
      </c>
      <c r="N11344" s="93" t="n">
        <v>892136</v>
      </c>
      <c r="O11344" s="148" t="n">
        <v>3171636.363636363</v>
      </c>
      <c r="P11344" s="93" t="inlineStr">
        <is>
          <t>카페24클리어 패드어성초 77 클리어 패드 2개-30% off200801</t>
        </is>
      </c>
    </row>
    <row r="11345" customFormat="1" s="93">
      <c r="B11345" s="127" t="n">
        <v>44159</v>
      </c>
      <c r="C11345" s="93">
        <f>TEXT(B11345,"aaa")</f>
        <v/>
      </c>
      <c r="E11345" s="93" t="inlineStr">
        <is>
          <t>토너+패드 세트</t>
        </is>
      </c>
      <c r="F11345" s="93" t="inlineStr">
        <is>
          <t>카페24</t>
        </is>
      </c>
      <c r="G11345" s="93" t="inlineStr">
        <is>
          <t>좁쌀 진정 세트 토너+클리어 패드-30% off</t>
        </is>
      </c>
      <c r="H11345" s="6" t="n">
        <v>49</v>
      </c>
      <c r="I11345" s="6" t="n"/>
      <c r="J11345" s="93" t="n">
        <v>200801</v>
      </c>
      <c r="L11345" s="93" t="n">
        <v>1817900</v>
      </c>
      <c r="M11345" s="93" t="n">
        <v>1711552.85</v>
      </c>
      <c r="N11345" s="93" t="n">
        <v>396508</v>
      </c>
      <c r="O11345" s="148" t="n">
        <v>1652636.363636364</v>
      </c>
      <c r="P11345" s="93" t="inlineStr">
        <is>
          <t>카페24토너+패드 세트좁쌀 진정 세트 토너+클리어 패드-30% off200801</t>
        </is>
      </c>
    </row>
    <row r="11346" customFormat="1" s="93">
      <c r="B11346" s="127" t="n">
        <v>44159</v>
      </c>
      <c r="C11346" s="93">
        <f>TEXT(B11346,"aaa")</f>
        <v/>
      </c>
      <c r="E11346" s="93" t="inlineStr">
        <is>
          <t>수분 보충 세트</t>
        </is>
      </c>
      <c r="F11346" s="93" t="inlineStr">
        <is>
          <t>카페24</t>
        </is>
      </c>
      <c r="G11346" s="93" t="inlineStr">
        <is>
          <t>[20/09/28 부터] 어성초 77 토너 250ml + 어성초 70 로션 200ml -30%</t>
        </is>
      </c>
      <c r="H11346" s="6" t="n">
        <v>32</v>
      </c>
      <c r="I11346" s="6" t="n"/>
      <c r="J11346" s="93" t="n">
        <v>200801</v>
      </c>
      <c r="L11346" s="93" t="n">
        <v>1187200</v>
      </c>
      <c r="M11346" s="93" t="n">
        <v>1117748.8</v>
      </c>
      <c r="N11346" s="93" t="n">
        <v>237376</v>
      </c>
      <c r="O11346" s="148" t="n">
        <v>1079272.727272727</v>
      </c>
      <c r="P11346" s="93" t="inlineStr">
        <is>
          <t>카페24수분 보충 세트[20/09/28 부터] 어성초 77 토너 250ml + 어성초 70 로션 200ml -30%200801</t>
        </is>
      </c>
    </row>
    <row r="11347" customFormat="1" s="93">
      <c r="B11347" s="127" t="n">
        <v>44159</v>
      </c>
      <c r="C11347" s="93">
        <f>TEXT(B11347,"aaa")</f>
        <v/>
      </c>
      <c r="E11347" s="93" t="inlineStr">
        <is>
          <t>로션</t>
        </is>
      </c>
      <c r="F11347" s="93" t="inlineStr">
        <is>
          <t>카페24</t>
        </is>
      </c>
      <c r="G11347" s="93" t="inlineStr">
        <is>
          <t>어성초 70 데일리 릴리프 로션 1개 -20% off</t>
        </is>
      </c>
      <c r="H11347" s="6" t="n">
        <v>7</v>
      </c>
      <c r="I11347" s="6" t="n"/>
      <c r="J11347" s="93" t="n">
        <v>200801</v>
      </c>
      <c r="L11347" s="93" t="n">
        <v>156800</v>
      </c>
      <c r="M11347" s="93" t="n">
        <v>147627.2</v>
      </c>
      <c r="N11347" s="93" t="n">
        <v>30366</v>
      </c>
      <c r="O11347" s="148" t="n">
        <v>142545.4545454545</v>
      </c>
      <c r="P11347" s="93" t="inlineStr">
        <is>
          <t>카페24로션어성초 70 데일리 릴리프 로션 1개 -20% off200801</t>
        </is>
      </c>
    </row>
    <row r="11348" customFormat="1" s="93">
      <c r="B11348" s="127" t="n">
        <v>44159</v>
      </c>
      <c r="C11348" s="93">
        <f>TEXT(B11348,"aaa")</f>
        <v/>
      </c>
      <c r="E11348" s="93" t="inlineStr">
        <is>
          <t>머드크림마스크</t>
        </is>
      </c>
      <c r="F11348" s="93" t="inlineStr">
        <is>
          <t>카페24</t>
        </is>
      </c>
      <c r="G11348" s="93" t="inlineStr">
        <is>
          <t>머드크림마스크 100ml</t>
        </is>
      </c>
      <c r="H11348" s="6" t="n">
        <v>1</v>
      </c>
      <c r="I11348" s="6" t="n"/>
      <c r="J11348" s="93" t="n">
        <v>200801</v>
      </c>
      <c r="L11348" s="93" t="n">
        <v>20000</v>
      </c>
      <c r="M11348" s="93" t="n">
        <v>18830</v>
      </c>
      <c r="N11348" s="93" t="n">
        <v>1442</v>
      </c>
      <c r="O11348" s="148" t="n">
        <v>18181.81818181818</v>
      </c>
      <c r="P11348" s="93" t="inlineStr">
        <is>
          <t>카페24머드크림마스크머드크림마스크 100ml200801</t>
        </is>
      </c>
    </row>
    <row r="11349" customFormat="1" s="93">
      <c r="B11349" s="127" t="n">
        <v>44159</v>
      </c>
      <c r="C11349" s="93">
        <f>TEXT(B11349,"aaa")</f>
        <v/>
      </c>
      <c r="E11349" s="93" t="inlineStr">
        <is>
          <t>마스크팩</t>
        </is>
      </c>
      <c r="F11349" s="93" t="inlineStr">
        <is>
          <t>카페24</t>
        </is>
      </c>
      <c r="G11349" s="93" t="inlineStr">
        <is>
          <t>마스크팩 1매</t>
        </is>
      </c>
      <c r="H11349" s="6" t="n">
        <v>10</v>
      </c>
      <c r="I11349" s="6" t="n"/>
      <c r="J11349" s="93" t="n">
        <v>200801</v>
      </c>
      <c r="L11349" s="93" t="n">
        <v>40000</v>
      </c>
      <c r="M11349" s="93" t="n">
        <v>37660</v>
      </c>
      <c r="N11349" s="93" t="n">
        <v>3970</v>
      </c>
      <c r="O11349" s="148" t="n">
        <v>36363.63636363636</v>
      </c>
      <c r="P11349" s="93" t="inlineStr">
        <is>
          <t>카페24마스크팩마스크팩 1매200801</t>
        </is>
      </c>
    </row>
    <row r="11350" customFormat="1" s="93">
      <c r="B11350" s="127" t="n">
        <v>44159</v>
      </c>
      <c r="C11350" s="93">
        <f>TEXT(B11350,"aaa")</f>
        <v/>
      </c>
      <c r="E11350" s="93" t="inlineStr">
        <is>
          <t>마스크팩</t>
        </is>
      </c>
      <c r="F11350" s="93" t="inlineStr">
        <is>
          <t>카페24</t>
        </is>
      </c>
      <c r="G11350" s="93" t="inlineStr">
        <is>
          <t>마스크팩 10매</t>
        </is>
      </c>
      <c r="H11350" s="6" t="n">
        <v>10</v>
      </c>
      <c r="I11350" s="6" t="n"/>
      <c r="J11350" s="93" t="n">
        <v>200801</v>
      </c>
      <c r="L11350" s="93" t="n">
        <v>200000</v>
      </c>
      <c r="M11350" s="93" t="n">
        <v>188300</v>
      </c>
      <c r="N11350" s="93" t="n">
        <v>39700</v>
      </c>
      <c r="O11350" s="148" t="n">
        <v>181818.1818181818</v>
      </c>
      <c r="P11350" s="93" t="inlineStr">
        <is>
          <t>카페24마스크팩마스크팩 10매200801</t>
        </is>
      </c>
    </row>
    <row r="11351" customFormat="1" s="93">
      <c r="B11351" s="127" t="n">
        <v>44159</v>
      </c>
      <c r="C11351" s="93">
        <f>TEXT(B11351,"aaa")</f>
        <v/>
      </c>
      <c r="E11351" s="93" t="inlineStr">
        <is>
          <t>토너</t>
        </is>
      </c>
      <c r="F11351" s="93" t="inlineStr">
        <is>
          <t>카페24</t>
        </is>
      </c>
      <c r="G11351" s="93" t="inlineStr">
        <is>
          <t>250ml</t>
        </is>
      </c>
      <c r="H11351" s="6" t="n">
        <v>68</v>
      </c>
      <c r="I11351" s="6" t="n"/>
      <c r="J11351" s="93" t="n">
        <v>200801</v>
      </c>
      <c r="L11351" s="93" t="n">
        <v>1360000</v>
      </c>
      <c r="M11351" s="93" t="n">
        <v>1280440</v>
      </c>
      <c r="N11351" s="93" t="n">
        <v>209440</v>
      </c>
      <c r="O11351" s="148" t="n">
        <v>1236363.636363636</v>
      </c>
      <c r="P11351" s="93" t="inlineStr">
        <is>
          <t>카페24토너250ml200801</t>
        </is>
      </c>
    </row>
    <row r="11352" customFormat="1" s="93">
      <c r="B11352" s="127" t="n">
        <v>44159</v>
      </c>
      <c r="C11352" s="93">
        <f>TEXT(B11352,"aaa")</f>
        <v/>
      </c>
      <c r="E11352" s="93" t="inlineStr">
        <is>
          <t>토너</t>
        </is>
      </c>
      <c r="F11352" s="93" t="inlineStr">
        <is>
          <t>카페24</t>
        </is>
      </c>
      <c r="G11352" s="93" t="inlineStr">
        <is>
          <t>250ml 2set</t>
        </is>
      </c>
      <c r="H11352" s="6" t="n">
        <v>39</v>
      </c>
      <c r="I11352" s="6" t="n"/>
      <c r="J11352" s="93" t="n">
        <v>200801</v>
      </c>
      <c r="L11352" s="93" t="n">
        <v>1365000</v>
      </c>
      <c r="M11352" s="93" t="n">
        <v>1285147.5</v>
      </c>
      <c r="N11352" s="93" t="n">
        <v>240240</v>
      </c>
      <c r="O11352" s="148" t="n">
        <v>1240909.090909091</v>
      </c>
      <c r="P11352" s="93" t="inlineStr">
        <is>
          <t>카페24토너250ml 2set200801</t>
        </is>
      </c>
    </row>
    <row r="11353" customFormat="1" s="93">
      <c r="B11353" s="127" t="n">
        <v>44159</v>
      </c>
      <c r="C11353" s="93">
        <f>TEXT(B11353,"aaa")</f>
        <v/>
      </c>
      <c r="E11353" s="93" t="inlineStr">
        <is>
          <t>토너</t>
        </is>
      </c>
      <c r="F11353" s="93" t="inlineStr">
        <is>
          <t>카페24</t>
        </is>
      </c>
      <c r="G11353" s="93" t="inlineStr">
        <is>
          <t>500ml</t>
        </is>
      </c>
      <c r="H11353" s="6" t="n">
        <v>27</v>
      </c>
      <c r="I11353" s="6" t="n"/>
      <c r="J11353" s="93" t="n">
        <v>200801</v>
      </c>
      <c r="L11353" s="93" t="n">
        <v>891000</v>
      </c>
      <c r="M11353" s="93" t="n">
        <v>838876.5</v>
      </c>
      <c r="N11353" s="93" t="n">
        <v>116910</v>
      </c>
      <c r="O11353" s="148" t="n">
        <v>809999.9999999999</v>
      </c>
      <c r="P11353" s="93" t="inlineStr">
        <is>
          <t>카페24토너500ml200801</t>
        </is>
      </c>
    </row>
    <row r="11354" customFormat="1" s="93">
      <c r="B11354" s="127" t="n">
        <v>44159</v>
      </c>
      <c r="C11354" s="93">
        <f>TEXT(B11354,"aaa")</f>
        <v/>
      </c>
      <c r="E11354" s="93" t="inlineStr">
        <is>
          <t>토너</t>
        </is>
      </c>
      <c r="F11354" s="93" t="inlineStr">
        <is>
          <t>카페24</t>
        </is>
      </c>
      <c r="G11354" s="93" t="inlineStr">
        <is>
          <t>스킨팩 화장솜 60P</t>
        </is>
      </c>
      <c r="H11354" s="6" t="n">
        <v>61</v>
      </c>
      <c r="I11354" s="6" t="n"/>
      <c r="J11354" s="93" t="n">
        <v>200801</v>
      </c>
      <c r="L11354" s="93" t="n">
        <v>183000</v>
      </c>
      <c r="M11354" s="93" t="n">
        <v>172294.5</v>
      </c>
      <c r="N11354" s="93" t="n">
        <v>67710</v>
      </c>
      <c r="O11354" s="148" t="n">
        <v>166363.6363636364</v>
      </c>
      <c r="P11354" s="93" t="inlineStr">
        <is>
          <t>카페24토너스킨팩 화장솜 60P200801</t>
        </is>
      </c>
    </row>
    <row r="11355" customFormat="1" s="93">
      <c r="B11355" s="127" t="n">
        <v>44159</v>
      </c>
      <c r="C11355" s="93">
        <f>TEXT(B11355,"aaa")</f>
        <v/>
      </c>
      <c r="E11355" s="93" t="inlineStr">
        <is>
          <t>앰플</t>
        </is>
      </c>
      <c r="F11355" s="93" t="inlineStr">
        <is>
          <t>카페24</t>
        </is>
      </c>
      <c r="G11355" s="93" t="inlineStr">
        <is>
          <t>앰플 30ml</t>
        </is>
      </c>
      <c r="H11355" s="6" t="n">
        <v>25</v>
      </c>
      <c r="I11355" s="6" t="n"/>
      <c r="J11355" s="93" t="n">
        <v>200801</v>
      </c>
      <c r="L11355" s="93" t="n">
        <v>700000</v>
      </c>
      <c r="M11355" s="93" t="n">
        <v>659050</v>
      </c>
      <c r="N11355" s="93" t="n">
        <v>84925</v>
      </c>
      <c r="O11355" s="148" t="n">
        <v>636363.6363636364</v>
      </c>
      <c r="P11355" s="93" t="inlineStr">
        <is>
          <t>카페24앰플앰플 30ml200801</t>
        </is>
      </c>
    </row>
    <row r="11356" customFormat="1" s="93">
      <c r="B11356" s="127" t="n">
        <v>44159</v>
      </c>
      <c r="C11356" s="93">
        <f>TEXT(B11356,"aaa")</f>
        <v/>
      </c>
      <c r="E11356" s="93" t="inlineStr">
        <is>
          <t>앰플</t>
        </is>
      </c>
      <c r="F11356" s="93" t="inlineStr">
        <is>
          <t>카페24</t>
        </is>
      </c>
      <c r="G11356" s="93" t="inlineStr">
        <is>
          <t>앰플 30ml  2set</t>
        </is>
      </c>
      <c r="H11356" s="6" t="n">
        <v>9</v>
      </c>
      <c r="I11356" s="6" t="n"/>
      <c r="J11356" s="93" t="n">
        <v>200801</v>
      </c>
      <c r="L11356" s="93" t="n">
        <v>432000</v>
      </c>
      <c r="M11356" s="93" t="n">
        <v>406728</v>
      </c>
      <c r="N11356" s="93" t="n">
        <v>61146</v>
      </c>
      <c r="O11356" s="148" t="n">
        <v>392727.2727272727</v>
      </c>
      <c r="P11356" s="93" t="inlineStr">
        <is>
          <t>카페24앰플앰플 30ml  2set200801</t>
        </is>
      </c>
    </row>
    <row r="11357" customFormat="1" s="93">
      <c r="B11357" s="127" t="n">
        <v>44159</v>
      </c>
      <c r="C11357" s="93">
        <f>TEXT(B11357,"aaa")</f>
        <v/>
      </c>
      <c r="E11357" s="93" t="inlineStr">
        <is>
          <t>수딩크림</t>
        </is>
      </c>
      <c r="F11357" s="93" t="inlineStr">
        <is>
          <t>카페24</t>
        </is>
      </c>
      <c r="G11357" s="93" t="inlineStr">
        <is>
          <t>수딩크림 100ml</t>
        </is>
      </c>
      <c r="H11357" s="6" t="n">
        <v>8</v>
      </c>
      <c r="I11357" s="6" t="n"/>
      <c r="J11357" s="93" t="n">
        <v>200801</v>
      </c>
      <c r="L11357" s="93" t="n">
        <v>304000</v>
      </c>
      <c r="M11357" s="93" t="n">
        <v>286216</v>
      </c>
      <c r="N11357" s="93" t="n">
        <v>24360</v>
      </c>
      <c r="O11357" s="148" t="n">
        <v>276363.6363636364</v>
      </c>
      <c r="P11357" s="93" t="inlineStr">
        <is>
          <t>카페24수딩크림수딩크림 100ml200801</t>
        </is>
      </c>
    </row>
    <row r="11358" customFormat="1" s="93">
      <c r="B11358" s="127" t="n">
        <v>44159</v>
      </c>
      <c r="C11358" s="93">
        <f>TEXT(B11358,"aaa")</f>
        <v/>
      </c>
      <c r="E11358" s="93" t="inlineStr">
        <is>
          <t>클렌징폼</t>
        </is>
      </c>
      <c r="F11358" s="93" t="inlineStr">
        <is>
          <t>카페24</t>
        </is>
      </c>
      <c r="G11358" s="93" t="inlineStr">
        <is>
          <t>클렌징폼 120ml</t>
        </is>
      </c>
      <c r="H11358" s="6" t="n">
        <v>16</v>
      </c>
      <c r="I11358" s="6" t="n"/>
      <c r="J11358" s="93" t="n">
        <v>200801</v>
      </c>
      <c r="L11358" s="93" t="n">
        <v>208000</v>
      </c>
      <c r="M11358" s="93" t="n">
        <v>195832</v>
      </c>
      <c r="N11358" s="93" t="n">
        <v>44000</v>
      </c>
      <c r="O11358" s="148" t="n">
        <v>189090.9090909091</v>
      </c>
      <c r="P11358" s="93" t="inlineStr">
        <is>
          <t>카페24클렌징폼클렌징폼 120ml200801</t>
        </is>
      </c>
    </row>
    <row r="11359" customFormat="1" s="93">
      <c r="B11359" s="127" t="n">
        <v>44159</v>
      </c>
      <c r="C11359" s="93">
        <f>TEXT(B11359,"aaa")</f>
        <v/>
      </c>
      <c r="E11359" s="93" t="inlineStr">
        <is>
          <t>클렌징폼</t>
        </is>
      </c>
      <c r="F11359" s="93" t="inlineStr">
        <is>
          <t>카페24</t>
        </is>
      </c>
      <c r="G11359" s="93" t="inlineStr">
        <is>
          <t>클렌징폼 120ml 2set</t>
        </is>
      </c>
      <c r="H11359" s="6" t="n">
        <v>6</v>
      </c>
      <c r="I11359" s="6" t="n"/>
      <c r="J11359" s="93" t="n">
        <v>200801</v>
      </c>
      <c r="L11359" s="93" t="n">
        <v>144000</v>
      </c>
      <c r="M11359" s="93" t="n">
        <v>135576</v>
      </c>
      <c r="N11359" s="93" t="n">
        <v>14760</v>
      </c>
      <c r="O11359" s="148" t="n">
        <v>130909.0909090909</v>
      </c>
      <c r="P11359" s="93" t="inlineStr">
        <is>
          <t>카페24클렌징폼클렌징폼 120ml 2set200801</t>
        </is>
      </c>
    </row>
    <row r="11360" customFormat="1" s="93">
      <c r="B11360" s="127" t="n">
        <v>44159</v>
      </c>
      <c r="C11360" s="93">
        <f>TEXT(B11360,"aaa")</f>
        <v/>
      </c>
      <c r="E11360" s="93" t="inlineStr">
        <is>
          <t>클렌징폼</t>
        </is>
      </c>
      <c r="F11360" s="93" t="inlineStr">
        <is>
          <t>카페24</t>
        </is>
      </c>
      <c r="G11360" s="93" t="inlineStr">
        <is>
          <t>클렌징폼 120ml 3set</t>
        </is>
      </c>
      <c r="H11360" s="6" t="n">
        <v>1</v>
      </c>
      <c r="I11360" s="6" t="n"/>
      <c r="J11360" s="93" t="n">
        <v>200801</v>
      </c>
      <c r="L11360" s="93" t="n">
        <v>33000</v>
      </c>
      <c r="M11360" s="93" t="n">
        <v>31069.5</v>
      </c>
      <c r="N11360" s="93" t="n">
        <v>3690</v>
      </c>
      <c r="O11360" s="148" t="n">
        <v>30000</v>
      </c>
      <c r="P11360" s="93" t="inlineStr">
        <is>
          <t>카페24클렌징폼클렌징폼 120ml 3set200801</t>
        </is>
      </c>
    </row>
    <row r="11361" customFormat="1" s="93">
      <c r="B11361" s="127" t="n">
        <v>44159</v>
      </c>
      <c r="C11361" s="93">
        <f>TEXT(B11361,"aaa")</f>
        <v/>
      </c>
      <c r="E11361" s="93" t="inlineStr">
        <is>
          <t>바디워시</t>
        </is>
      </c>
      <c r="F11361" s="93" t="inlineStr">
        <is>
          <t>카페24</t>
        </is>
      </c>
      <c r="G11361" s="93" t="inlineStr">
        <is>
          <t>바디워시 1개 -30% off</t>
        </is>
      </c>
      <c r="H11361" s="6" t="n">
        <v>3</v>
      </c>
      <c r="I11361" s="6" t="n"/>
      <c r="J11361" s="93" t="n">
        <v>200801</v>
      </c>
      <c r="L11361" s="93" t="n">
        <v>54600</v>
      </c>
      <c r="M11361" s="93" t="n">
        <v>51405.9</v>
      </c>
      <c r="N11361" s="93" t="n">
        <v>12255</v>
      </c>
      <c r="O11361" s="148" t="n">
        <v>49636.36363636363</v>
      </c>
      <c r="P11361" s="93" t="inlineStr">
        <is>
          <t>카페24바디워시바디워시 1개 -30% off200801</t>
        </is>
      </c>
    </row>
    <row r="11362" customFormat="1" s="93">
      <c r="B11362" s="127" t="n">
        <v>44159</v>
      </c>
      <c r="C11362" s="93">
        <f>TEXT(B11362,"aaa")</f>
        <v/>
      </c>
      <c r="E11362" s="93" t="inlineStr">
        <is>
          <t>토너</t>
        </is>
      </c>
      <c r="F11362" s="93" t="inlineStr">
        <is>
          <t>화해</t>
        </is>
      </c>
      <c r="G11362" s="93" t="inlineStr">
        <is>
          <t>250ml</t>
        </is>
      </c>
      <c r="H11362" s="6" t="n">
        <v>1</v>
      </c>
      <c r="I11362" s="6" t="n"/>
      <c r="J11362" s="93" t="n">
        <v>200801</v>
      </c>
      <c r="L11362" s="93" t="n">
        <v>20000</v>
      </c>
      <c r="M11362" s="93" t="n">
        <v>14400</v>
      </c>
      <c r="N11362" s="93" t="n">
        <v>3080</v>
      </c>
      <c r="O11362" s="148" t="n">
        <v>18181.81818181818</v>
      </c>
      <c r="P11362" s="93" t="inlineStr">
        <is>
          <t>화해토너250ml200801</t>
        </is>
      </c>
    </row>
    <row r="11363" customFormat="1" s="93">
      <c r="B11363" s="127" t="n">
        <v>44159</v>
      </c>
      <c r="C11363" s="93">
        <f>TEXT(B11363,"aaa")</f>
        <v/>
      </c>
      <c r="E11363" s="93" t="inlineStr">
        <is>
          <t>수딩크림</t>
        </is>
      </c>
      <c r="F11363" s="93" t="inlineStr">
        <is>
          <t>화해</t>
        </is>
      </c>
      <c r="G11363" s="93" t="inlineStr">
        <is>
          <t>수딩크림 100ml</t>
        </is>
      </c>
      <c r="H11363" s="6" t="n">
        <v>1</v>
      </c>
      <c r="I11363" s="6" t="n"/>
      <c r="J11363" s="93" t="n">
        <v>200801</v>
      </c>
      <c r="L11363" s="93" t="n">
        <v>38000</v>
      </c>
      <c r="M11363" s="93" t="n">
        <v>26600</v>
      </c>
      <c r="N11363" s="93" t="n">
        <v>3045</v>
      </c>
      <c r="O11363" s="148" t="n">
        <v>34545.45454545454</v>
      </c>
      <c r="P11363" s="93" t="inlineStr">
        <is>
          <t>화해수딩크림수딩크림 100ml200801</t>
        </is>
      </c>
    </row>
    <row r="11364" customFormat="1" s="93">
      <c r="B11364" s="127" t="n">
        <v>44160</v>
      </c>
      <c r="C11364" s="93">
        <f>TEXT(B11364,"aaa")</f>
        <v/>
      </c>
      <c r="E11364" s="93" t="inlineStr">
        <is>
          <t>토너</t>
        </is>
      </c>
      <c r="F11364" s="93" t="inlineStr">
        <is>
          <t>W컨셉</t>
        </is>
      </c>
      <c r="G11364" s="93" t="inlineStr">
        <is>
          <t>250ml</t>
        </is>
      </c>
      <c r="H11364" s="6" t="n">
        <v>2</v>
      </c>
      <c r="I11364" s="6" t="n"/>
      <c r="J11364" s="93" t="n">
        <v>200801</v>
      </c>
      <c r="L11364" s="93" t="n">
        <v>40000</v>
      </c>
      <c r="M11364" s="93" t="n">
        <v>28800</v>
      </c>
      <c r="N11364" s="93" t="n">
        <v>6160</v>
      </c>
      <c r="O11364" s="148" t="n">
        <v>36363.63636363636</v>
      </c>
      <c r="P11364" s="93" t="inlineStr">
        <is>
          <t>W컨셉토너250ml200801</t>
        </is>
      </c>
    </row>
    <row r="11365" customFormat="1" s="93">
      <c r="B11365" s="127" t="n">
        <v>44160</v>
      </c>
      <c r="C11365" s="93">
        <f>TEXT(B11365,"aaa")</f>
        <v/>
      </c>
      <c r="E11365" s="93" t="inlineStr">
        <is>
          <t>토너</t>
        </is>
      </c>
      <c r="F11365" s="93" t="inlineStr">
        <is>
          <t>W컨셉</t>
        </is>
      </c>
      <c r="G11365" s="93" t="inlineStr">
        <is>
          <t>250ml 2set</t>
        </is>
      </c>
      <c r="H11365" s="6" t="n">
        <v>10</v>
      </c>
      <c r="I11365" s="6" t="n"/>
      <c r="J11365" s="93" t="n">
        <v>200801</v>
      </c>
      <c r="L11365" s="93" t="n">
        <v>350000</v>
      </c>
      <c r="M11365" s="93" t="n">
        <v>252000</v>
      </c>
      <c r="N11365" s="93" t="n">
        <v>61600</v>
      </c>
      <c r="O11365" s="148" t="n">
        <v>318181.8181818182</v>
      </c>
      <c r="P11365" s="93" t="inlineStr">
        <is>
          <t>W컨셉토너250ml 2set200801</t>
        </is>
      </c>
    </row>
    <row r="11366" customFormat="1" s="93">
      <c r="B11366" s="127" t="n">
        <v>44160</v>
      </c>
      <c r="C11366" s="93">
        <f>TEXT(B11366,"aaa")</f>
        <v/>
      </c>
      <c r="E11366" s="93" t="inlineStr">
        <is>
          <t>토너</t>
        </is>
      </c>
      <c r="F11366" s="93" t="inlineStr">
        <is>
          <t>스타일쉐어</t>
        </is>
      </c>
      <c r="G11366" s="93" t="inlineStr">
        <is>
          <t>250ml</t>
        </is>
      </c>
      <c r="H11366" s="6" t="n">
        <v>3</v>
      </c>
      <c r="I11366" s="6" t="n"/>
      <c r="J11366" s="93" t="n">
        <v>200801</v>
      </c>
      <c r="L11366" s="93" t="n">
        <v>60000</v>
      </c>
      <c r="M11366" s="93" t="n">
        <v>45000</v>
      </c>
      <c r="N11366" s="93" t="n">
        <v>9240</v>
      </c>
      <c r="O11366" s="148" t="n">
        <v>54545.45454545454</v>
      </c>
      <c r="P11366" s="93" t="inlineStr">
        <is>
          <t>스타일쉐어토너250ml200801</t>
        </is>
      </c>
    </row>
    <row r="11367" customFormat="1" s="93">
      <c r="B11367" s="127" t="n">
        <v>44160</v>
      </c>
      <c r="C11367" s="93">
        <f>TEXT(B11367,"aaa")</f>
        <v/>
      </c>
      <c r="E11367" s="93" t="inlineStr">
        <is>
          <t>선크림</t>
        </is>
      </c>
      <c r="F11367" s="93" t="inlineStr">
        <is>
          <t>카페24</t>
        </is>
      </c>
      <c r="G11367" s="93" t="inlineStr">
        <is>
          <t>선크림 50ml</t>
        </is>
      </c>
      <c r="H11367" s="6" t="n">
        <v>2</v>
      </c>
      <c r="I11367" s="6" t="n"/>
      <c r="J11367" s="93" t="n">
        <v>200801</v>
      </c>
      <c r="L11367" s="93" t="n">
        <v>40000</v>
      </c>
      <c r="M11367" s="93" t="n">
        <v>37660</v>
      </c>
      <c r="N11367" s="93" t="n">
        <v>4690</v>
      </c>
      <c r="O11367" s="148" t="n">
        <v>36363.63636363636</v>
      </c>
      <c r="P11367" s="93" t="inlineStr">
        <is>
          <t>카페24선크림선크림 50ml200801</t>
        </is>
      </c>
    </row>
    <row r="11368" customFormat="1" s="93">
      <c r="B11368" s="127" t="n">
        <v>44160</v>
      </c>
      <c r="C11368" s="93">
        <f>TEXT(B11368,"aaa")</f>
        <v/>
      </c>
      <c r="E11368" s="93" t="inlineStr">
        <is>
          <t>카밍크림</t>
        </is>
      </c>
      <c r="F11368" s="93" t="inlineStr">
        <is>
          <t>카페24</t>
        </is>
      </c>
      <c r="G11368" s="93" t="inlineStr">
        <is>
          <t>크림=어성초 토너 250ml + 카밍 크림 50ml (-30%)</t>
        </is>
      </c>
      <c r="H11368" s="6" t="n">
        <v>1</v>
      </c>
      <c r="I11368" s="6" t="n"/>
      <c r="J11368" s="93" t="n">
        <v>200801</v>
      </c>
      <c r="L11368" s="93" t="n">
        <v>42000</v>
      </c>
      <c r="M11368" s="93" t="n">
        <v>39543</v>
      </c>
      <c r="N11368" s="93" t="n">
        <v>6962</v>
      </c>
      <c r="O11368" s="148" t="n">
        <v>38181.81818181818</v>
      </c>
      <c r="P11368" s="93" t="inlineStr">
        <is>
          <t>카페24카밍크림크림=어성초 토너 250ml + 카밍 크림 50ml (-30%)200801</t>
        </is>
      </c>
    </row>
    <row r="11369" customFormat="1" s="93">
      <c r="B11369" s="127" t="n">
        <v>44160</v>
      </c>
      <c r="C11369" s="93">
        <f>TEXT(B11369,"aaa")</f>
        <v/>
      </c>
      <c r="E11369" s="93" t="inlineStr">
        <is>
          <t>어성초진정패키지</t>
        </is>
      </c>
      <c r="F11369" s="93" t="inlineStr">
        <is>
          <t>카페24</t>
        </is>
      </c>
      <c r="G11369" s="93" t="inlineStr">
        <is>
          <t>어성초 진정패키지세트</t>
        </is>
      </c>
      <c r="H11369" s="6" t="n">
        <v>5</v>
      </c>
      <c r="I11369" s="6" t="n"/>
      <c r="J11369" s="93" t="n">
        <v>200801</v>
      </c>
      <c r="L11369" s="93" t="n">
        <v>495000</v>
      </c>
      <c r="M11369" s="93" t="n">
        <v>466042.5</v>
      </c>
      <c r="N11369" s="93" t="n">
        <v>75685</v>
      </c>
      <c r="O11369" s="148" t="n">
        <v>449999.9999999999</v>
      </c>
      <c r="P11369" s="93" t="inlineStr">
        <is>
          <t>카페24어성초진정패키지어성초 진정패키지세트200801</t>
        </is>
      </c>
    </row>
    <row r="11370" customFormat="1" s="93">
      <c r="B11370" s="127" t="n">
        <v>44160</v>
      </c>
      <c r="C11370" s="93">
        <f>TEXT(B11370,"aaa")</f>
        <v/>
      </c>
      <c r="E11370" s="93" t="inlineStr">
        <is>
          <t>클리어 패드</t>
        </is>
      </c>
      <c r="F11370" s="93" t="inlineStr">
        <is>
          <t>카페24</t>
        </is>
      </c>
      <c r="G11370" s="93" t="inlineStr">
        <is>
          <t>어성초 77 클리어 패드 1개-20% off</t>
        </is>
      </c>
      <c r="H11370" s="6" t="n">
        <v>68</v>
      </c>
      <c r="I11370" s="6" t="n"/>
      <c r="J11370" s="93" t="n">
        <v>200801</v>
      </c>
      <c r="L11370" s="93" t="n">
        <v>1523200</v>
      </c>
      <c r="M11370" s="93" t="n">
        <v>1434092.8</v>
      </c>
      <c r="N11370" s="93" t="n">
        <v>340816</v>
      </c>
      <c r="O11370" s="148" t="n">
        <v>1384727.272727273</v>
      </c>
      <c r="P11370" s="93" t="inlineStr">
        <is>
          <t>카페24클리어 패드어성초 77 클리어 패드 1개-20% off200801</t>
        </is>
      </c>
    </row>
    <row r="11371" customFormat="1" s="93">
      <c r="B11371" s="127" t="n">
        <v>44160</v>
      </c>
      <c r="C11371" s="93">
        <f>TEXT(B11371,"aaa")</f>
        <v/>
      </c>
      <c r="E11371" s="93" t="inlineStr">
        <is>
          <t>클리어 패드</t>
        </is>
      </c>
      <c r="F11371" s="93" t="inlineStr">
        <is>
          <t>카페24</t>
        </is>
      </c>
      <c r="G11371" s="93" t="inlineStr">
        <is>
          <t>어성초 77 클리어 패드 2개-30% off</t>
        </is>
      </c>
      <c r="H11371" s="6" t="n">
        <v>72</v>
      </c>
      <c r="I11371" s="6" t="n"/>
      <c r="J11371" s="93" t="n">
        <v>200801</v>
      </c>
      <c r="L11371" s="93" t="n">
        <v>2822400</v>
      </c>
      <c r="M11371" s="93" t="n">
        <v>2657289.6</v>
      </c>
      <c r="N11371" s="93" t="n">
        <v>721728</v>
      </c>
      <c r="O11371" s="148" t="n">
        <v>2565818.181818182</v>
      </c>
      <c r="P11371" s="93" t="inlineStr">
        <is>
          <t>카페24클리어 패드어성초 77 클리어 패드 2개-30% off200801</t>
        </is>
      </c>
    </row>
    <row r="11372" customFormat="1" s="93">
      <c r="B11372" s="127" t="n">
        <v>44160</v>
      </c>
      <c r="C11372" s="93">
        <f>TEXT(B11372,"aaa")</f>
        <v/>
      </c>
      <c r="E11372" s="93" t="inlineStr">
        <is>
          <t>토너+패드 세트</t>
        </is>
      </c>
      <c r="F11372" s="93" t="inlineStr">
        <is>
          <t>카페24</t>
        </is>
      </c>
      <c r="G11372" s="93" t="inlineStr">
        <is>
          <t>좁쌀 진정 세트 토너+클리어 패드-30% off</t>
        </is>
      </c>
      <c r="H11372" s="6" t="n">
        <v>56</v>
      </c>
      <c r="I11372" s="6" t="n"/>
      <c r="J11372" s="93" t="n">
        <v>200801</v>
      </c>
      <c r="L11372" s="93" t="n">
        <v>2077600</v>
      </c>
      <c r="M11372" s="93" t="n">
        <v>1956060.4</v>
      </c>
      <c r="N11372" s="93" t="n">
        <v>453152</v>
      </c>
      <c r="O11372" s="148" t="n">
        <v>1888727.272727272</v>
      </c>
      <c r="P11372" s="93" t="inlineStr">
        <is>
          <t>카페24토너+패드 세트좁쌀 진정 세트 토너+클리어 패드-30% off200801</t>
        </is>
      </c>
    </row>
    <row r="11373" customFormat="1" s="93">
      <c r="B11373" s="127" t="n">
        <v>44160</v>
      </c>
      <c r="C11373" s="93">
        <f>TEXT(B11373,"aaa")</f>
        <v/>
      </c>
      <c r="E11373" s="93" t="inlineStr">
        <is>
          <t>수분 보충 세트</t>
        </is>
      </c>
      <c r="F11373" s="93" t="inlineStr">
        <is>
          <t>카페24</t>
        </is>
      </c>
      <c r="G11373" s="93" t="inlineStr">
        <is>
          <t>[20/09/28 부터] 어성초 77 토너 250ml + 어성초 70 로션 200ml -30%</t>
        </is>
      </c>
      <c r="H11373" s="6" t="n">
        <v>34</v>
      </c>
      <c r="I11373" s="6" t="n"/>
      <c r="J11373" s="93" t="n">
        <v>200801</v>
      </c>
      <c r="L11373" s="93" t="n">
        <v>1261400</v>
      </c>
      <c r="M11373" s="93" t="n">
        <v>1187608.1</v>
      </c>
      <c r="N11373" s="93" t="n">
        <v>252212</v>
      </c>
      <c r="O11373" s="148" t="n">
        <v>1146727.272727273</v>
      </c>
      <c r="P11373" s="93" t="inlineStr">
        <is>
          <t>카페24수분 보충 세트[20/09/28 부터] 어성초 77 토너 250ml + 어성초 70 로션 200ml -30%200801</t>
        </is>
      </c>
    </row>
    <row r="11374" customFormat="1" s="93">
      <c r="B11374" s="127" t="n">
        <v>44160</v>
      </c>
      <c r="C11374" s="93">
        <f>TEXT(B11374,"aaa")</f>
        <v/>
      </c>
      <c r="E11374" s="93" t="inlineStr">
        <is>
          <t>로션</t>
        </is>
      </c>
      <c r="F11374" s="93" t="inlineStr">
        <is>
          <t>카페24</t>
        </is>
      </c>
      <c r="G11374" s="93" t="inlineStr">
        <is>
          <t>어성초 70 데일리 릴리프 로션 1개 -20% off</t>
        </is>
      </c>
      <c r="H11374" s="6" t="n">
        <v>9</v>
      </c>
      <c r="I11374" s="6" t="n"/>
      <c r="J11374" s="93" t="n">
        <v>200801</v>
      </c>
      <c r="L11374" s="93" t="n">
        <v>201600</v>
      </c>
      <c r="M11374" s="93" t="n">
        <v>189806.4</v>
      </c>
      <c r="N11374" s="93" t="n">
        <v>39042</v>
      </c>
      <c r="O11374" s="148" t="n">
        <v>183272.7272727273</v>
      </c>
      <c r="P11374" s="93" t="inlineStr">
        <is>
          <t>카페24로션어성초 70 데일리 릴리프 로션 1개 -20% off200801</t>
        </is>
      </c>
    </row>
    <row r="11375" customFormat="1" s="93">
      <c r="B11375" s="127" t="n">
        <v>44160</v>
      </c>
      <c r="C11375" s="93">
        <f>TEXT(B11375,"aaa")</f>
        <v/>
      </c>
      <c r="E11375" s="93" t="inlineStr">
        <is>
          <t>로션</t>
        </is>
      </c>
      <c r="F11375" s="93" t="inlineStr">
        <is>
          <t>카페24</t>
        </is>
      </c>
      <c r="G11375" s="93" t="inlineStr">
        <is>
          <t>어성초 70 데일리 릴리프 로션 2개 -30% off</t>
        </is>
      </c>
      <c r="H11375" s="6" t="n">
        <v>4</v>
      </c>
      <c r="I11375" s="6" t="n"/>
      <c r="J11375" s="93" t="n">
        <v>200801</v>
      </c>
      <c r="L11375" s="93" t="n">
        <v>156800</v>
      </c>
      <c r="M11375" s="93" t="n">
        <v>147627.2</v>
      </c>
      <c r="N11375" s="93" t="n">
        <v>34704</v>
      </c>
      <c r="O11375" s="148" t="n">
        <v>142545.4545454545</v>
      </c>
      <c r="P11375" s="93" t="inlineStr">
        <is>
          <t>카페24로션어성초 70 데일리 릴리프 로션 2개 -30% off200801</t>
        </is>
      </c>
    </row>
    <row r="11376" customFormat="1" s="93">
      <c r="B11376" s="127" t="n">
        <v>44160</v>
      </c>
      <c r="C11376" s="93">
        <f>TEXT(B11376,"aaa")</f>
        <v/>
      </c>
      <c r="E11376" s="93" t="inlineStr">
        <is>
          <t>머드크림마스크</t>
        </is>
      </c>
      <c r="F11376" s="93" t="inlineStr">
        <is>
          <t>카페24</t>
        </is>
      </c>
      <c r="G11376" s="93" t="inlineStr">
        <is>
          <t>머드크림마스크 100ml</t>
        </is>
      </c>
      <c r="H11376" s="6" t="n">
        <v>4</v>
      </c>
      <c r="I11376" s="6" t="n"/>
      <c r="J11376" s="93" t="n">
        <v>200801</v>
      </c>
      <c r="L11376" s="93" t="n">
        <v>80000</v>
      </c>
      <c r="M11376" s="93" t="n">
        <v>75320</v>
      </c>
      <c r="N11376" s="93" t="n">
        <v>5768</v>
      </c>
      <c r="O11376" s="148" t="n">
        <v>72727.27272727272</v>
      </c>
      <c r="P11376" s="93" t="inlineStr">
        <is>
          <t>카페24머드크림마스크머드크림마스크 100ml200801</t>
        </is>
      </c>
    </row>
    <row r="11377" customFormat="1" s="93">
      <c r="B11377" s="127" t="n">
        <v>44160</v>
      </c>
      <c r="C11377" s="93">
        <f>TEXT(B11377,"aaa")</f>
        <v/>
      </c>
      <c r="E11377" s="93" t="inlineStr">
        <is>
          <t>머드크림마스크</t>
        </is>
      </c>
      <c r="F11377" s="93" t="inlineStr">
        <is>
          <t>카페24</t>
        </is>
      </c>
      <c r="G11377" s="93" t="inlineStr">
        <is>
          <t>머드크림마스크 100ml 2set</t>
        </is>
      </c>
      <c r="H11377" s="6" t="n">
        <v>1</v>
      </c>
      <c r="I11377" s="6" t="n"/>
      <c r="J11377" s="93" t="n">
        <v>200801</v>
      </c>
      <c r="L11377" s="93" t="n">
        <v>35000</v>
      </c>
      <c r="M11377" s="93" t="n">
        <v>32952.5</v>
      </c>
      <c r="N11377" s="93" t="n">
        <v>2884</v>
      </c>
      <c r="O11377" s="148" t="n">
        <v>31818.18181818182</v>
      </c>
      <c r="P11377" s="93" t="inlineStr">
        <is>
          <t>카페24머드크림마스크머드크림마스크 100ml 2set200801</t>
        </is>
      </c>
    </row>
    <row r="11378" customFormat="1" s="93">
      <c r="B11378" s="127" t="n">
        <v>44160</v>
      </c>
      <c r="C11378" s="93">
        <f>TEXT(B11378,"aaa")</f>
        <v/>
      </c>
      <c r="E11378" s="93" t="inlineStr">
        <is>
          <t>마스크팩</t>
        </is>
      </c>
      <c r="F11378" s="93" t="inlineStr">
        <is>
          <t>카페24</t>
        </is>
      </c>
      <c r="G11378" s="93" t="inlineStr">
        <is>
          <t>마스크팩 1매</t>
        </is>
      </c>
      <c r="H11378" s="6" t="n">
        <v>4</v>
      </c>
      <c r="I11378" s="6" t="n"/>
      <c r="J11378" s="93" t="n">
        <v>200801</v>
      </c>
      <c r="L11378" s="93" t="n">
        <v>16000</v>
      </c>
      <c r="M11378" s="93" t="n">
        <v>15064</v>
      </c>
      <c r="N11378" s="93" t="n">
        <v>1588</v>
      </c>
      <c r="O11378" s="148" t="n">
        <v>14545.45454545454</v>
      </c>
      <c r="P11378" s="93" t="inlineStr">
        <is>
          <t>카페24마스크팩마스크팩 1매200801</t>
        </is>
      </c>
    </row>
    <row r="11379" customFormat="1" s="93">
      <c r="B11379" s="127" t="n">
        <v>44160</v>
      </c>
      <c r="C11379" s="93">
        <f>TEXT(B11379,"aaa")</f>
        <v/>
      </c>
      <c r="E11379" s="93" t="inlineStr">
        <is>
          <t>마스크팩</t>
        </is>
      </c>
      <c r="F11379" s="93" t="inlineStr">
        <is>
          <t>카페24</t>
        </is>
      </c>
      <c r="G11379" s="93" t="inlineStr">
        <is>
          <t>마스크팩 10매</t>
        </is>
      </c>
      <c r="H11379" s="6" t="n">
        <v>7</v>
      </c>
      <c r="I11379" s="6" t="n"/>
      <c r="J11379" s="93" t="n">
        <v>200801</v>
      </c>
      <c r="L11379" s="93" t="n">
        <v>140000</v>
      </c>
      <c r="M11379" s="93" t="n">
        <v>131810</v>
      </c>
      <c r="N11379" s="93" t="n">
        <v>27790</v>
      </c>
      <c r="O11379" s="148" t="n">
        <v>127272.7272727273</v>
      </c>
      <c r="P11379" s="93" t="inlineStr">
        <is>
          <t>카페24마스크팩마스크팩 10매200801</t>
        </is>
      </c>
    </row>
    <row r="11380" customFormat="1" s="93">
      <c r="B11380" s="127" t="n">
        <v>44160</v>
      </c>
      <c r="C11380" s="93">
        <f>TEXT(B11380,"aaa")</f>
        <v/>
      </c>
      <c r="E11380" s="93" t="inlineStr">
        <is>
          <t>토너</t>
        </is>
      </c>
      <c r="F11380" s="93" t="inlineStr">
        <is>
          <t>카페24</t>
        </is>
      </c>
      <c r="G11380" s="93" t="inlineStr">
        <is>
          <t>250ml</t>
        </is>
      </c>
      <c r="H11380" s="6" t="n">
        <v>54</v>
      </c>
      <c r="I11380" s="6" t="n"/>
      <c r="J11380" s="93" t="n">
        <v>200801</v>
      </c>
      <c r="L11380" s="93" t="n">
        <v>1080000</v>
      </c>
      <c r="M11380" s="93" t="n">
        <v>1016820</v>
      </c>
      <c r="N11380" s="93" t="n">
        <v>166320</v>
      </c>
      <c r="O11380" s="148" t="n">
        <v>981818.1818181818</v>
      </c>
      <c r="P11380" s="93" t="inlineStr">
        <is>
          <t>카페24토너250ml200801</t>
        </is>
      </c>
    </row>
    <row r="11381" customFormat="1" s="93">
      <c r="B11381" s="127" t="n">
        <v>44160</v>
      </c>
      <c r="C11381" s="93">
        <f>TEXT(B11381,"aaa")</f>
        <v/>
      </c>
      <c r="E11381" s="93" t="inlineStr">
        <is>
          <t>토너</t>
        </is>
      </c>
      <c r="F11381" s="93" t="inlineStr">
        <is>
          <t>카페24</t>
        </is>
      </c>
      <c r="G11381" s="93" t="inlineStr">
        <is>
          <t>250ml 2set</t>
        </is>
      </c>
      <c r="H11381" s="6" t="n">
        <v>33</v>
      </c>
      <c r="I11381" s="6" t="n"/>
      <c r="J11381" s="93" t="n">
        <v>200801</v>
      </c>
      <c r="L11381" s="93" t="n">
        <v>1155000</v>
      </c>
      <c r="M11381" s="93" t="n">
        <v>1087432.5</v>
      </c>
      <c r="N11381" s="93" t="n">
        <v>203280</v>
      </c>
      <c r="O11381" s="148" t="n">
        <v>1050000</v>
      </c>
      <c r="P11381" s="93" t="inlineStr">
        <is>
          <t>카페24토너250ml 2set200801</t>
        </is>
      </c>
    </row>
    <row r="11382" customFormat="1" s="93">
      <c r="B11382" s="127" t="n">
        <v>44160</v>
      </c>
      <c r="C11382" s="93">
        <f>TEXT(B11382,"aaa")</f>
        <v/>
      </c>
      <c r="E11382" s="93" t="inlineStr">
        <is>
          <t>토너</t>
        </is>
      </c>
      <c r="F11382" s="93" t="inlineStr">
        <is>
          <t>카페24</t>
        </is>
      </c>
      <c r="G11382" s="93" t="inlineStr">
        <is>
          <t>500ml</t>
        </is>
      </c>
      <c r="H11382" s="6" t="n">
        <v>37</v>
      </c>
      <c r="I11382" s="6" t="n"/>
      <c r="J11382" s="93" t="n">
        <v>200801</v>
      </c>
      <c r="L11382" s="93" t="n">
        <v>1221000</v>
      </c>
      <c r="M11382" s="93" t="n">
        <v>1149571.5</v>
      </c>
      <c r="N11382" s="93" t="n">
        <v>160210</v>
      </c>
      <c r="O11382" s="148" t="n">
        <v>1110000</v>
      </c>
      <c r="P11382" s="93" t="inlineStr">
        <is>
          <t>카페24토너500ml200801</t>
        </is>
      </c>
    </row>
    <row r="11383" customFormat="1" s="93">
      <c r="B11383" s="127" t="n">
        <v>44160</v>
      </c>
      <c r="C11383" s="93">
        <f>TEXT(B11383,"aaa")</f>
        <v/>
      </c>
      <c r="E11383" s="93" t="inlineStr">
        <is>
          <t>토너</t>
        </is>
      </c>
      <c r="F11383" s="93" t="inlineStr">
        <is>
          <t>카페24</t>
        </is>
      </c>
      <c r="G11383" s="93" t="inlineStr">
        <is>
          <t>스킨팩 화장솜 60P</t>
        </is>
      </c>
      <c r="H11383" s="6" t="n">
        <v>51</v>
      </c>
      <c r="I11383" s="6" t="n"/>
      <c r="J11383" s="93" t="n">
        <v>200801</v>
      </c>
      <c r="L11383" s="93" t="n">
        <v>153000</v>
      </c>
      <c r="M11383" s="93" t="n">
        <v>144049.5</v>
      </c>
      <c r="N11383" s="93" t="n">
        <v>56610</v>
      </c>
      <c r="O11383" s="148" t="n">
        <v>139090.9090909091</v>
      </c>
      <c r="P11383" s="93" t="inlineStr">
        <is>
          <t>카페24토너스킨팩 화장솜 60P200801</t>
        </is>
      </c>
    </row>
    <row r="11384" customFormat="1" s="93">
      <c r="B11384" s="127" t="n">
        <v>44160</v>
      </c>
      <c r="C11384" s="93">
        <f>TEXT(B11384,"aaa")</f>
        <v/>
      </c>
      <c r="E11384" s="93" t="inlineStr">
        <is>
          <t>앰플</t>
        </is>
      </c>
      <c r="F11384" s="93" t="inlineStr">
        <is>
          <t>카페24</t>
        </is>
      </c>
      <c r="G11384" s="93" t="inlineStr">
        <is>
          <t>앰플 30ml</t>
        </is>
      </c>
      <c r="H11384" s="6" t="n">
        <v>26</v>
      </c>
      <c r="I11384" s="6" t="n"/>
      <c r="J11384" s="93" t="n">
        <v>200801</v>
      </c>
      <c r="L11384" s="93" t="n">
        <v>728000</v>
      </c>
      <c r="M11384" s="93" t="n">
        <v>685412</v>
      </c>
      <c r="N11384" s="93" t="n">
        <v>88322</v>
      </c>
      <c r="O11384" s="148" t="n">
        <v>661818.1818181818</v>
      </c>
      <c r="P11384" s="93" t="inlineStr">
        <is>
          <t>카페24앰플앰플 30ml200801</t>
        </is>
      </c>
    </row>
    <row r="11385" customFormat="1" s="93">
      <c r="B11385" s="127" t="n">
        <v>44160</v>
      </c>
      <c r="C11385" s="93">
        <f>TEXT(B11385,"aaa")</f>
        <v/>
      </c>
      <c r="E11385" s="93" t="inlineStr">
        <is>
          <t>앰플</t>
        </is>
      </c>
      <c r="F11385" s="93" t="inlineStr">
        <is>
          <t>카페24</t>
        </is>
      </c>
      <c r="G11385" s="93" t="inlineStr">
        <is>
          <t>앰플 30ml  2set</t>
        </is>
      </c>
      <c r="H11385" s="6" t="n">
        <v>9</v>
      </c>
      <c r="I11385" s="6" t="n"/>
      <c r="J11385" s="93" t="n">
        <v>200801</v>
      </c>
      <c r="L11385" s="93" t="n">
        <v>432000</v>
      </c>
      <c r="M11385" s="93" t="n">
        <v>406728</v>
      </c>
      <c r="N11385" s="93" t="n">
        <v>61146</v>
      </c>
      <c r="O11385" s="148" t="n">
        <v>392727.2727272727</v>
      </c>
      <c r="P11385" s="93" t="inlineStr">
        <is>
          <t>카페24앰플앰플 30ml  2set200801</t>
        </is>
      </c>
    </row>
    <row r="11386" customFormat="1" s="93">
      <c r="B11386" s="127" t="n">
        <v>44160</v>
      </c>
      <c r="C11386" s="93">
        <f>TEXT(B11386,"aaa")</f>
        <v/>
      </c>
      <c r="E11386" s="93" t="inlineStr">
        <is>
          <t>수딩크림</t>
        </is>
      </c>
      <c r="F11386" s="93" t="inlineStr">
        <is>
          <t>카페24</t>
        </is>
      </c>
      <c r="G11386" s="93" t="inlineStr">
        <is>
          <t>수딩크림 100ml</t>
        </is>
      </c>
      <c r="H11386" s="6" t="n">
        <v>17</v>
      </c>
      <c r="I11386" s="6" t="n"/>
      <c r="J11386" s="93" t="n">
        <v>200801</v>
      </c>
      <c r="L11386" s="93" t="n">
        <v>646000</v>
      </c>
      <c r="M11386" s="93" t="n">
        <v>608209</v>
      </c>
      <c r="N11386" s="93" t="n">
        <v>51765</v>
      </c>
      <c r="O11386" s="148" t="n">
        <v>587272.7272727272</v>
      </c>
      <c r="P11386" s="93" t="inlineStr">
        <is>
          <t>카페24수딩크림수딩크림 100ml200801</t>
        </is>
      </c>
    </row>
    <row r="11387" customFormat="1" s="93">
      <c r="B11387" s="127" t="n">
        <v>44160</v>
      </c>
      <c r="C11387" s="93">
        <f>TEXT(B11387,"aaa")</f>
        <v/>
      </c>
      <c r="E11387" s="93" t="inlineStr">
        <is>
          <t>클렌징폼</t>
        </is>
      </c>
      <c r="F11387" s="93" t="inlineStr">
        <is>
          <t>카페24</t>
        </is>
      </c>
      <c r="G11387" s="93" t="inlineStr">
        <is>
          <t>클렌징폼 120ml</t>
        </is>
      </c>
      <c r="H11387" s="6" t="n">
        <v>18</v>
      </c>
      <c r="I11387" s="6" t="n"/>
      <c r="J11387" s="93" t="n">
        <v>200801</v>
      </c>
      <c r="L11387" s="93" t="n">
        <v>234000</v>
      </c>
      <c r="M11387" s="93" t="n">
        <v>220311</v>
      </c>
      <c r="N11387" s="93" t="n">
        <v>49500</v>
      </c>
      <c r="O11387" s="148" t="n">
        <v>212727.2727272727</v>
      </c>
      <c r="P11387" s="93" t="inlineStr">
        <is>
          <t>카페24클렌징폼클렌징폼 120ml200801</t>
        </is>
      </c>
    </row>
    <row r="11388" customFormat="1" s="93">
      <c r="B11388" s="127" t="n">
        <v>44160</v>
      </c>
      <c r="C11388" s="93">
        <f>TEXT(B11388,"aaa")</f>
        <v/>
      </c>
      <c r="E11388" s="93" t="inlineStr">
        <is>
          <t>클렌징폼</t>
        </is>
      </c>
      <c r="F11388" s="93" t="inlineStr">
        <is>
          <t>카페24</t>
        </is>
      </c>
      <c r="G11388" s="93" t="inlineStr">
        <is>
          <t>클렌징폼 120ml 2set</t>
        </is>
      </c>
      <c r="H11388" s="6" t="n">
        <v>3</v>
      </c>
      <c r="I11388" s="6" t="n"/>
      <c r="J11388" s="93" t="n">
        <v>200801</v>
      </c>
      <c r="L11388" s="93" t="n">
        <v>72000</v>
      </c>
      <c r="M11388" s="93" t="n">
        <v>67788</v>
      </c>
      <c r="N11388" s="93" t="n">
        <v>7380</v>
      </c>
      <c r="O11388" s="148" t="n">
        <v>65454.54545454545</v>
      </c>
      <c r="P11388" s="93" t="inlineStr">
        <is>
          <t>카페24클렌징폼클렌징폼 120ml 2set200801</t>
        </is>
      </c>
    </row>
    <row r="11389" customFormat="1" s="93">
      <c r="B11389" s="127" t="n">
        <v>44160</v>
      </c>
      <c r="C11389" s="93">
        <f>TEXT(B11389,"aaa")</f>
        <v/>
      </c>
      <c r="E11389" s="93" t="inlineStr">
        <is>
          <t>클렌징폼</t>
        </is>
      </c>
      <c r="F11389" s="93" t="inlineStr">
        <is>
          <t>카페24</t>
        </is>
      </c>
      <c r="G11389" s="93" t="inlineStr">
        <is>
          <t>클렌징폼 120ml 3set</t>
        </is>
      </c>
      <c r="H11389" s="6" t="n">
        <v>4</v>
      </c>
      <c r="I11389" s="6" t="n"/>
      <c r="J11389" s="93" t="n">
        <v>200801</v>
      </c>
      <c r="L11389" s="93" t="n">
        <v>132000</v>
      </c>
      <c r="M11389" s="93" t="n">
        <v>124278</v>
      </c>
      <c r="N11389" s="93" t="n">
        <v>14760</v>
      </c>
      <c r="O11389" s="148" t="n">
        <v>120000</v>
      </c>
      <c r="P11389" s="93" t="inlineStr">
        <is>
          <t>카페24클렌징폼클렌징폼 120ml 3set200801</t>
        </is>
      </c>
    </row>
    <row r="11390" customFormat="1" s="93">
      <c r="B11390" s="127" t="n">
        <v>44160</v>
      </c>
      <c r="C11390" s="93">
        <f>TEXT(B11390,"aaa")</f>
        <v/>
      </c>
      <c r="E11390" s="93" t="inlineStr">
        <is>
          <t>바디워시</t>
        </is>
      </c>
      <c r="F11390" s="93" t="inlineStr">
        <is>
          <t>카페24</t>
        </is>
      </c>
      <c r="G11390" s="93" t="inlineStr">
        <is>
          <t>바디워시 1개 -30% off</t>
        </is>
      </c>
      <c r="H11390" s="6" t="n">
        <v>3</v>
      </c>
      <c r="I11390" s="6" t="n"/>
      <c r="J11390" s="93" t="n">
        <v>200801</v>
      </c>
      <c r="L11390" s="93" t="n">
        <v>54600</v>
      </c>
      <c r="M11390" s="93" t="n">
        <v>51405.9</v>
      </c>
      <c r="N11390" s="93" t="n">
        <v>12255</v>
      </c>
      <c r="O11390" s="148" t="n">
        <v>49636.36363636363</v>
      </c>
      <c r="P11390" s="93" t="inlineStr">
        <is>
          <t>카페24바디워시바디워시 1개 -30% off200801</t>
        </is>
      </c>
    </row>
    <row r="11391" customFormat="1" s="93">
      <c r="B11391" s="127" t="n">
        <v>44160</v>
      </c>
      <c r="C11391" s="93">
        <f>TEXT(B11391,"aaa")</f>
        <v/>
      </c>
      <c r="E11391" s="93" t="inlineStr">
        <is>
          <t>앰플</t>
        </is>
      </c>
      <c r="F11391" s="93" t="inlineStr">
        <is>
          <t>화해</t>
        </is>
      </c>
      <c r="G11391" s="93" t="inlineStr">
        <is>
          <t>앰플 30ml</t>
        </is>
      </c>
      <c r="H11391" s="6" t="n">
        <v>1</v>
      </c>
      <c r="I11391" s="6" t="n"/>
      <c r="J11391" s="93" t="n">
        <v>200801</v>
      </c>
      <c r="L11391" s="93" t="n">
        <v>28000</v>
      </c>
      <c r="M11391" s="93" t="n">
        <v>20160</v>
      </c>
      <c r="N11391" s="93" t="n">
        <v>3397</v>
      </c>
      <c r="O11391" s="148" t="n">
        <v>25454.54545454545</v>
      </c>
      <c r="P11391" s="93" t="inlineStr">
        <is>
          <t>화해앰플앰플 30ml200801</t>
        </is>
      </c>
    </row>
    <row r="11392" customFormat="1" s="93">
      <c r="B11392" s="127" t="n">
        <v>44160</v>
      </c>
      <c r="C11392" s="93">
        <f>TEXT(B11392,"aaa")</f>
        <v/>
      </c>
      <c r="E11392" s="93" t="inlineStr">
        <is>
          <t>토너</t>
        </is>
      </c>
      <c r="F11392" s="93" t="inlineStr">
        <is>
          <t>화해</t>
        </is>
      </c>
      <c r="G11392" s="93" t="inlineStr">
        <is>
          <t>250ml</t>
        </is>
      </c>
      <c r="H11392" s="6" t="n">
        <v>1</v>
      </c>
      <c r="I11392" s="6" t="n"/>
      <c r="J11392" s="93" t="n">
        <v>200801</v>
      </c>
      <c r="L11392" s="93" t="n">
        <v>20000</v>
      </c>
      <c r="M11392" s="93" t="n">
        <v>14400</v>
      </c>
      <c r="N11392" s="93" t="n">
        <v>3080</v>
      </c>
      <c r="O11392" s="148" t="n">
        <v>18181.81818181818</v>
      </c>
      <c r="P11392" s="93" t="inlineStr">
        <is>
          <t>화해토너250ml200801</t>
        </is>
      </c>
    </row>
    <row r="11393" customFormat="1" s="93">
      <c r="B11393" s="127" t="n">
        <v>44161</v>
      </c>
      <c r="C11393" s="93">
        <f>TEXT(B11393,"aaa")</f>
        <v/>
      </c>
      <c r="E11393" s="93" t="inlineStr">
        <is>
          <t>토너</t>
        </is>
      </c>
      <c r="F11393" s="93" t="inlineStr">
        <is>
          <t>W컨셉</t>
        </is>
      </c>
      <c r="G11393" s="93" t="inlineStr">
        <is>
          <t>250ml 2set</t>
        </is>
      </c>
      <c r="H11393" s="6" t="n">
        <v>1</v>
      </c>
      <c r="I11393" s="6" t="n"/>
      <c r="J11393" s="93" t="n">
        <v>200801</v>
      </c>
      <c r="L11393" s="93" t="n">
        <v>35000</v>
      </c>
      <c r="M11393" s="93" t="n">
        <v>25200</v>
      </c>
      <c r="N11393" s="93" t="n">
        <v>6160</v>
      </c>
      <c r="O11393" s="148" t="n">
        <v>31818.18181818182</v>
      </c>
      <c r="P11393" s="93" t="inlineStr">
        <is>
          <t>W컨셉토너250ml 2set200801</t>
        </is>
      </c>
    </row>
    <row r="11394" customFormat="1" s="93">
      <c r="B11394" s="127" t="n">
        <v>44161</v>
      </c>
      <c r="C11394" s="93">
        <f>TEXT(B11394,"aaa")</f>
        <v/>
      </c>
      <c r="E11394" s="93" t="inlineStr">
        <is>
          <t>토너</t>
        </is>
      </c>
      <c r="F11394" s="93" t="inlineStr">
        <is>
          <t>글로우데이즈 시코르</t>
        </is>
      </c>
      <c r="G11394" s="93" t="inlineStr">
        <is>
          <t>토너=250ml</t>
        </is>
      </c>
      <c r="H11394" s="6" t="n">
        <v>20</v>
      </c>
      <c r="I11394" s="6" t="n"/>
      <c r="J11394" s="93" t="n">
        <v>200801</v>
      </c>
      <c r="L11394" s="93" t="n">
        <v>225000</v>
      </c>
      <c r="M11394" s="93" t="n">
        <v>225000</v>
      </c>
      <c r="N11394" s="93" t="n">
        <v>61600</v>
      </c>
      <c r="O11394" s="148" t="n">
        <v>204545.4545454545</v>
      </c>
      <c r="P11394" s="93" t="inlineStr">
        <is>
          <t>글로우데이즈 시코르토너토너=250ml200801</t>
        </is>
      </c>
    </row>
    <row r="11395" customFormat="1" s="93">
      <c r="B11395" s="127" t="n">
        <v>44161</v>
      </c>
      <c r="C11395" s="93">
        <f>TEXT(B11395,"aaa")</f>
        <v/>
      </c>
      <c r="E11395" s="93" t="inlineStr">
        <is>
          <t>클렌징폼</t>
        </is>
      </c>
      <c r="F11395" s="93" t="inlineStr">
        <is>
          <t>글로우데이즈 시코르</t>
        </is>
      </c>
      <c r="G11395" s="93" t="inlineStr">
        <is>
          <t>클렌징폼=클렌징폼 120ml</t>
        </is>
      </c>
      <c r="H11395" s="6" t="n">
        <v>20</v>
      </c>
      <c r="I11395" s="6" t="n"/>
      <c r="J11395" s="93" t="n">
        <v>200801</v>
      </c>
      <c r="L11395" s="93" t="n">
        <v>144000</v>
      </c>
      <c r="M11395" s="93" t="n">
        <v>144000</v>
      </c>
      <c r="N11395" s="93" t="n">
        <v>55000</v>
      </c>
      <c r="O11395" s="148" t="n">
        <v>130909.0909090909</v>
      </c>
      <c r="P11395" s="93" t="inlineStr">
        <is>
          <t>글로우데이즈 시코르클렌징폼클렌징폼=클렌징폼 120ml200801</t>
        </is>
      </c>
    </row>
    <row r="11396" customFormat="1" s="93">
      <c r="B11396" s="127" t="n">
        <v>44161</v>
      </c>
      <c r="C11396" s="93">
        <f>TEXT(B11396,"aaa")</f>
        <v/>
      </c>
      <c r="E11396" s="93" t="inlineStr">
        <is>
          <t>마스크팩</t>
        </is>
      </c>
      <c r="F11396" s="93" t="inlineStr">
        <is>
          <t>글로우데이즈 시코르</t>
        </is>
      </c>
      <c r="G11396" s="93" t="inlineStr">
        <is>
          <t>마스크팩=마스크팩 10매</t>
        </is>
      </c>
      <c r="H11396" s="6" t="n">
        <v>5</v>
      </c>
      <c r="I11396" s="6" t="n"/>
      <c r="J11396" s="93" t="n">
        <v>200801</v>
      </c>
      <c r="L11396" s="93" t="n">
        <v>90000</v>
      </c>
      <c r="M11396" s="93" t="n">
        <v>90000</v>
      </c>
      <c r="N11396" s="93" t="n">
        <v>19850</v>
      </c>
      <c r="O11396" s="148" t="n">
        <v>81818.18181818181</v>
      </c>
      <c r="P11396" s="93" t="inlineStr">
        <is>
          <t>글로우데이즈 시코르마스크팩마스크팩=마스크팩 10매200801</t>
        </is>
      </c>
    </row>
    <row r="11397" customFormat="1" s="93">
      <c r="B11397" s="127" t="n">
        <v>44161</v>
      </c>
      <c r="C11397" s="93">
        <f>TEXT(B11397,"aaa")</f>
        <v/>
      </c>
      <c r="E11397" s="93" t="inlineStr">
        <is>
          <t>토너</t>
        </is>
      </c>
      <c r="F11397" s="93" t="inlineStr">
        <is>
          <t>스타일쉐어</t>
        </is>
      </c>
      <c r="G11397" s="93" t="inlineStr">
        <is>
          <t>250ml</t>
        </is>
      </c>
      <c r="H11397" s="6" t="n">
        <v>5</v>
      </c>
      <c r="I11397" s="6" t="n"/>
      <c r="J11397" s="93" t="n">
        <v>200801</v>
      </c>
      <c r="L11397" s="93" t="n">
        <v>100000</v>
      </c>
      <c r="M11397" s="93" t="n">
        <v>75000</v>
      </c>
      <c r="N11397" s="93" t="n">
        <v>15400</v>
      </c>
      <c r="O11397" s="148" t="n">
        <v>90909.0909090909</v>
      </c>
      <c r="P11397" s="93" t="inlineStr">
        <is>
          <t>스타일쉐어토너250ml200801</t>
        </is>
      </c>
    </row>
    <row r="11398" customFormat="1" s="93">
      <c r="B11398" s="127" t="n">
        <v>44161</v>
      </c>
      <c r="C11398" s="93">
        <f>TEXT(B11398,"aaa")</f>
        <v/>
      </c>
      <c r="E11398" s="93" t="inlineStr">
        <is>
          <t>선크림</t>
        </is>
      </c>
      <c r="F11398" s="93" t="inlineStr">
        <is>
          <t>카페24</t>
        </is>
      </c>
      <c r="G11398" s="93" t="inlineStr">
        <is>
          <t>선크림 50ml</t>
        </is>
      </c>
      <c r="H11398" s="6" t="n">
        <v>5</v>
      </c>
      <c r="I11398" s="6" t="n"/>
      <c r="J11398" s="93" t="n">
        <v>200801</v>
      </c>
      <c r="L11398" s="93" t="n">
        <v>100000</v>
      </c>
      <c r="M11398" s="93" t="n">
        <v>94150</v>
      </c>
      <c r="N11398" s="93" t="n">
        <v>11725</v>
      </c>
      <c r="O11398" s="148" t="n">
        <v>90909.0909090909</v>
      </c>
      <c r="P11398" s="93" t="inlineStr">
        <is>
          <t>카페24선크림선크림 50ml200801</t>
        </is>
      </c>
    </row>
    <row r="11399" customFormat="1" s="93">
      <c r="B11399" s="127" t="n">
        <v>44161</v>
      </c>
      <c r="C11399" s="93">
        <f>TEXT(B11399,"aaa")</f>
        <v/>
      </c>
      <c r="E11399" s="93" t="inlineStr">
        <is>
          <t>카밍크림</t>
        </is>
      </c>
      <c r="F11399" s="93" t="inlineStr">
        <is>
          <t>카페24</t>
        </is>
      </c>
      <c r="G11399" s="93" t="inlineStr">
        <is>
          <t>크림=어성초 70 인텐스 카밍 크림 2개 (-30%)</t>
        </is>
      </c>
      <c r="H11399" s="6" t="n">
        <v>1</v>
      </c>
      <c r="I11399" s="6" t="n"/>
      <c r="J11399" s="93" t="n">
        <v>200801</v>
      </c>
      <c r="L11399" s="93" t="n">
        <v>49000</v>
      </c>
      <c r="M11399" s="93" t="n">
        <v>46133.5</v>
      </c>
      <c r="N11399" s="93" t="n">
        <v>7764</v>
      </c>
      <c r="O11399" s="148" t="n">
        <v>44545.45454545454</v>
      </c>
      <c r="P11399" s="93" t="inlineStr">
        <is>
          <t>카페24카밍크림크림=어성초 70 인텐스 카밍 크림 2개 (-30%)200801</t>
        </is>
      </c>
    </row>
    <row r="11400" customFormat="1" s="93">
      <c r="B11400" s="127" t="n">
        <v>44161</v>
      </c>
      <c r="C11400" s="93">
        <f>TEXT(B11400,"aaa")</f>
        <v/>
      </c>
      <c r="E11400" s="93" t="inlineStr">
        <is>
          <t>크림마스크</t>
        </is>
      </c>
      <c r="F11400" s="93" t="inlineStr">
        <is>
          <t>카페24</t>
        </is>
      </c>
      <c r="G11400" s="93" t="inlineStr">
        <is>
          <t>옵션=어성초 크림마스크 나이트 솔루션 1장</t>
        </is>
      </c>
      <c r="H11400" s="6" t="n">
        <v>1</v>
      </c>
      <c r="I11400" s="6" t="n"/>
      <c r="J11400" s="93" t="n">
        <v>200801</v>
      </c>
      <c r="L11400" s="93" t="n">
        <v>4000</v>
      </c>
      <c r="M11400" s="93" t="n">
        <v>3766</v>
      </c>
      <c r="N11400" s="93" t="n">
        <v>310</v>
      </c>
      <c r="O11400" s="148" t="n">
        <v>3636.363636363636</v>
      </c>
      <c r="P11400" s="93" t="inlineStr">
        <is>
          <t>카페24크림마스크옵션=어성초 크림마스크 나이트 솔루션 1장200801</t>
        </is>
      </c>
    </row>
    <row r="11401" customFormat="1" s="93">
      <c r="B11401" s="127" t="n">
        <v>44161</v>
      </c>
      <c r="C11401" s="93">
        <f>TEXT(B11401,"aaa")</f>
        <v/>
      </c>
      <c r="E11401" s="93" t="inlineStr">
        <is>
          <t>어성초진정패키지</t>
        </is>
      </c>
      <c r="F11401" s="93" t="inlineStr">
        <is>
          <t>카페24</t>
        </is>
      </c>
      <c r="G11401" s="93" t="inlineStr">
        <is>
          <t>어성초 진정패키지세트</t>
        </is>
      </c>
      <c r="H11401" s="6" t="n">
        <v>3</v>
      </c>
      <c r="I11401" s="6" t="n"/>
      <c r="J11401" s="93" t="n">
        <v>200801</v>
      </c>
      <c r="L11401" s="93" t="n">
        <v>297000</v>
      </c>
      <c r="M11401" s="93" t="n">
        <v>279625.5</v>
      </c>
      <c r="N11401" s="93" t="n">
        <v>45411</v>
      </c>
      <c r="O11401" s="148" t="n">
        <v>270000</v>
      </c>
      <c r="P11401" s="93" t="inlineStr">
        <is>
          <t>카페24어성초진정패키지어성초 진정패키지세트200801</t>
        </is>
      </c>
    </row>
    <row r="11402" customFormat="1" s="93">
      <c r="B11402" s="127" t="n">
        <v>44161</v>
      </c>
      <c r="C11402" s="93">
        <f>TEXT(B11402,"aaa")</f>
        <v/>
      </c>
      <c r="E11402" s="93" t="inlineStr">
        <is>
          <t>클리어 패드</t>
        </is>
      </c>
      <c r="F11402" s="93" t="inlineStr">
        <is>
          <t>카페24</t>
        </is>
      </c>
      <c r="G11402" s="93" t="inlineStr">
        <is>
          <t>어성초 77 클리어 패드 1개-20% off</t>
        </is>
      </c>
      <c r="H11402" s="6" t="n">
        <v>47</v>
      </c>
      <c r="I11402" s="6" t="n"/>
      <c r="J11402" s="93" t="n">
        <v>200801</v>
      </c>
      <c r="L11402" s="93" t="n">
        <v>1052800</v>
      </c>
      <c r="M11402" s="93" t="n">
        <v>991211.2</v>
      </c>
      <c r="N11402" s="93" t="n">
        <v>235564</v>
      </c>
      <c r="O11402" s="148" t="n">
        <v>957090.9090909091</v>
      </c>
      <c r="P11402" s="93" t="inlineStr">
        <is>
          <t>카페24클리어 패드어성초 77 클리어 패드 1개-20% off200801</t>
        </is>
      </c>
    </row>
    <row r="11403" customFormat="1" s="93">
      <c r="B11403" s="127" t="n">
        <v>44161</v>
      </c>
      <c r="C11403" s="93">
        <f>TEXT(B11403,"aaa")</f>
        <v/>
      </c>
      <c r="E11403" s="93" t="inlineStr">
        <is>
          <t>클리어 패드</t>
        </is>
      </c>
      <c r="F11403" s="93" t="inlineStr">
        <is>
          <t>카페24</t>
        </is>
      </c>
      <c r="G11403" s="93" t="inlineStr">
        <is>
          <t>어성초 77 클리어 패드 2개-30% off</t>
        </is>
      </c>
      <c r="H11403" s="6" t="n">
        <v>41</v>
      </c>
      <c r="I11403" s="6" t="n"/>
      <c r="J11403" s="93" t="n">
        <v>200801</v>
      </c>
      <c r="L11403" s="93" t="n">
        <v>1607200</v>
      </c>
      <c r="M11403" s="93" t="n">
        <v>1513178.8</v>
      </c>
      <c r="N11403" s="93" t="n">
        <v>410984</v>
      </c>
      <c r="O11403" s="148" t="n">
        <v>1461090.909090909</v>
      </c>
      <c r="P11403" s="93" t="inlineStr">
        <is>
          <t>카페24클리어 패드어성초 77 클리어 패드 2개-30% off200801</t>
        </is>
      </c>
    </row>
    <row r="11404" customFormat="1" s="93">
      <c r="B11404" s="127" t="n">
        <v>44161</v>
      </c>
      <c r="C11404" s="93">
        <f>TEXT(B11404,"aaa")</f>
        <v/>
      </c>
      <c r="E11404" s="93" t="inlineStr">
        <is>
          <t>토너+패드 세트</t>
        </is>
      </c>
      <c r="F11404" s="93" t="inlineStr">
        <is>
          <t>카페24</t>
        </is>
      </c>
      <c r="G11404" s="93" t="inlineStr">
        <is>
          <t>좁쌀 진정 세트 토너+클리어 패드-30% off</t>
        </is>
      </c>
      <c r="H11404" s="6" t="n">
        <v>37</v>
      </c>
      <c r="I11404" s="6" t="n"/>
      <c r="J11404" s="93" t="n">
        <v>200801</v>
      </c>
      <c r="L11404" s="93" t="n">
        <v>1372700</v>
      </c>
      <c r="M11404" s="93" t="n">
        <v>1292397.05</v>
      </c>
      <c r="N11404" s="93" t="n">
        <v>299404</v>
      </c>
      <c r="O11404" s="148" t="n">
        <v>1247909.090909091</v>
      </c>
      <c r="P11404" s="93" t="inlineStr">
        <is>
          <t>카페24토너+패드 세트좁쌀 진정 세트 토너+클리어 패드-30% off200801</t>
        </is>
      </c>
    </row>
    <row r="11405" customFormat="1" s="93">
      <c r="B11405" s="127" t="n">
        <v>44161</v>
      </c>
      <c r="C11405" s="93">
        <f>TEXT(B11405,"aaa")</f>
        <v/>
      </c>
      <c r="E11405" s="93" t="inlineStr">
        <is>
          <t>수분 보충 세트</t>
        </is>
      </c>
      <c r="F11405" s="93" t="inlineStr">
        <is>
          <t>카페24</t>
        </is>
      </c>
      <c r="G11405" s="93" t="inlineStr">
        <is>
          <t>[20/09/28 부터] 어성초 77 토너 250ml + 어성초 70 로션 200ml -30%</t>
        </is>
      </c>
      <c r="H11405" s="6" t="n">
        <v>31</v>
      </c>
      <c r="I11405" s="6" t="n"/>
      <c r="J11405" s="93" t="n">
        <v>200801</v>
      </c>
      <c r="L11405" s="93" t="n">
        <v>1150100</v>
      </c>
      <c r="M11405" s="93" t="n">
        <v>1082819.15</v>
      </c>
      <c r="N11405" s="93" t="n">
        <v>229958</v>
      </c>
      <c r="O11405" s="148" t="n">
        <v>1045545.454545454</v>
      </c>
      <c r="P11405" s="93" t="inlineStr">
        <is>
          <t>카페24수분 보충 세트[20/09/28 부터] 어성초 77 토너 250ml + 어성초 70 로션 200ml -30%200801</t>
        </is>
      </c>
    </row>
    <row r="11406" customFormat="1" s="93">
      <c r="B11406" s="127" t="n">
        <v>44161</v>
      </c>
      <c r="C11406" s="93">
        <f>TEXT(B11406,"aaa")</f>
        <v/>
      </c>
      <c r="E11406" s="93" t="inlineStr">
        <is>
          <t>로션</t>
        </is>
      </c>
      <c r="F11406" s="93" t="inlineStr">
        <is>
          <t>카페24</t>
        </is>
      </c>
      <c r="G11406" s="93" t="inlineStr">
        <is>
          <t>어성초 70 데일리 릴리프 로션 1개 -20% off</t>
        </is>
      </c>
      <c r="H11406" s="6" t="n">
        <v>2</v>
      </c>
      <c r="I11406" s="6" t="n"/>
      <c r="J11406" s="93" t="n">
        <v>200801</v>
      </c>
      <c r="L11406" s="93" t="n">
        <v>44800</v>
      </c>
      <c r="M11406" s="93" t="n">
        <v>42179.2</v>
      </c>
      <c r="N11406" s="93" t="n">
        <v>8676</v>
      </c>
      <c r="O11406" s="148" t="n">
        <v>40727.27272727272</v>
      </c>
      <c r="P11406" s="93" t="inlineStr">
        <is>
          <t>카페24로션어성초 70 데일리 릴리프 로션 1개 -20% off200801</t>
        </is>
      </c>
    </row>
    <row r="11407" customFormat="1" s="93">
      <c r="B11407" s="127" t="n">
        <v>44161</v>
      </c>
      <c r="C11407" s="93">
        <f>TEXT(B11407,"aaa")</f>
        <v/>
      </c>
      <c r="E11407" s="93" t="inlineStr">
        <is>
          <t>머드크림마스크</t>
        </is>
      </c>
      <c r="F11407" s="93" t="inlineStr">
        <is>
          <t>카페24</t>
        </is>
      </c>
      <c r="G11407" s="93" t="inlineStr">
        <is>
          <t>머드크림마스크 100ml</t>
        </is>
      </c>
      <c r="H11407" s="6" t="n">
        <v>3</v>
      </c>
      <c r="I11407" s="6" t="n"/>
      <c r="J11407" s="93" t="n">
        <v>200801</v>
      </c>
      <c r="L11407" s="93" t="n">
        <v>60000</v>
      </c>
      <c r="M11407" s="93" t="n">
        <v>56490</v>
      </c>
      <c r="N11407" s="93" t="n">
        <v>4326</v>
      </c>
      <c r="O11407" s="148" t="n">
        <v>54545.45454545454</v>
      </c>
      <c r="P11407" s="93" t="inlineStr">
        <is>
          <t>카페24머드크림마스크머드크림마스크 100ml200801</t>
        </is>
      </c>
    </row>
    <row r="11408" customFormat="1" s="93">
      <c r="B11408" s="127" t="n">
        <v>44161</v>
      </c>
      <c r="C11408" s="93">
        <f>TEXT(B11408,"aaa")</f>
        <v/>
      </c>
      <c r="E11408" s="93" t="inlineStr">
        <is>
          <t>마스크팩</t>
        </is>
      </c>
      <c r="F11408" s="93" t="inlineStr">
        <is>
          <t>카페24</t>
        </is>
      </c>
      <c r="G11408" s="93" t="inlineStr">
        <is>
          <t>마스크팩 1매</t>
        </is>
      </c>
      <c r="H11408" s="6" t="n">
        <v>11</v>
      </c>
      <c r="I11408" s="6" t="n"/>
      <c r="J11408" s="93" t="n">
        <v>200801</v>
      </c>
      <c r="L11408" s="93" t="n">
        <v>44000</v>
      </c>
      <c r="M11408" s="93" t="n">
        <v>41426</v>
      </c>
      <c r="N11408" s="93" t="n">
        <v>4367</v>
      </c>
      <c r="O11408" s="148" t="n">
        <v>40000</v>
      </c>
      <c r="P11408" s="93" t="inlineStr">
        <is>
          <t>카페24마스크팩마스크팩 1매200801</t>
        </is>
      </c>
    </row>
    <row r="11409" customFormat="1" s="93">
      <c r="B11409" s="127" t="n">
        <v>44161</v>
      </c>
      <c r="C11409" s="93">
        <f>TEXT(B11409,"aaa")</f>
        <v/>
      </c>
      <c r="E11409" s="93" t="inlineStr">
        <is>
          <t>마스크팩</t>
        </is>
      </c>
      <c r="F11409" s="93" t="inlineStr">
        <is>
          <t>카페24</t>
        </is>
      </c>
      <c r="G11409" s="93" t="inlineStr">
        <is>
          <t>마스크팩 10매</t>
        </is>
      </c>
      <c r="H11409" s="6" t="n">
        <v>2</v>
      </c>
      <c r="I11409" s="6" t="n"/>
      <c r="J11409" s="93" t="n">
        <v>200801</v>
      </c>
      <c r="L11409" s="93" t="n">
        <v>40000</v>
      </c>
      <c r="M11409" s="93" t="n">
        <v>37660</v>
      </c>
      <c r="N11409" s="93" t="n">
        <v>7940</v>
      </c>
      <c r="O11409" s="148" t="n">
        <v>36363.63636363636</v>
      </c>
      <c r="P11409" s="93" t="inlineStr">
        <is>
          <t>카페24마스크팩마스크팩 10매200801</t>
        </is>
      </c>
    </row>
    <row r="11410" customFormat="1" s="93">
      <c r="B11410" s="127" t="n">
        <v>44161</v>
      </c>
      <c r="C11410" s="93">
        <f>TEXT(B11410,"aaa")</f>
        <v/>
      </c>
      <c r="E11410" s="93" t="inlineStr">
        <is>
          <t>토너</t>
        </is>
      </c>
      <c r="F11410" s="93" t="inlineStr">
        <is>
          <t>카페24</t>
        </is>
      </c>
      <c r="G11410" s="93" t="inlineStr">
        <is>
          <t>250ml</t>
        </is>
      </c>
      <c r="H11410" s="6" t="n">
        <v>61</v>
      </c>
      <c r="I11410" s="6" t="n"/>
      <c r="J11410" s="93" t="n">
        <v>200801</v>
      </c>
      <c r="L11410" s="93" t="n">
        <v>1220000</v>
      </c>
      <c r="M11410" s="93" t="n">
        <v>1148630</v>
      </c>
      <c r="N11410" s="93" t="n">
        <v>187880</v>
      </c>
      <c r="O11410" s="148" t="n">
        <v>1109090.909090909</v>
      </c>
      <c r="P11410" s="93" t="inlineStr">
        <is>
          <t>카페24토너250ml200801</t>
        </is>
      </c>
    </row>
    <row r="11411" customFormat="1" s="93">
      <c r="B11411" s="127" t="n">
        <v>44161</v>
      </c>
      <c r="C11411" s="93">
        <f>TEXT(B11411,"aaa")</f>
        <v/>
      </c>
      <c r="E11411" s="93" t="inlineStr">
        <is>
          <t>토너</t>
        </is>
      </c>
      <c r="F11411" s="93" t="inlineStr">
        <is>
          <t>카페24</t>
        </is>
      </c>
      <c r="G11411" s="93" t="inlineStr">
        <is>
          <t>250ml 2set</t>
        </is>
      </c>
      <c r="H11411" s="6" t="n">
        <v>20</v>
      </c>
      <c r="I11411" s="6" t="n"/>
      <c r="J11411" s="93" t="n">
        <v>200801</v>
      </c>
      <c r="L11411" s="93" t="n">
        <v>700000</v>
      </c>
      <c r="M11411" s="93" t="n">
        <v>659050</v>
      </c>
      <c r="N11411" s="93" t="n">
        <v>123200</v>
      </c>
      <c r="O11411" s="148" t="n">
        <v>636363.6363636364</v>
      </c>
      <c r="P11411" s="93" t="inlineStr">
        <is>
          <t>카페24토너250ml 2set200801</t>
        </is>
      </c>
    </row>
    <row r="11412" customFormat="1" s="93">
      <c r="B11412" s="127" t="n">
        <v>44161</v>
      </c>
      <c r="C11412" s="93">
        <f>TEXT(B11412,"aaa")</f>
        <v/>
      </c>
      <c r="E11412" s="93" t="inlineStr">
        <is>
          <t>토너</t>
        </is>
      </c>
      <c r="F11412" s="93" t="inlineStr">
        <is>
          <t>카페24</t>
        </is>
      </c>
      <c r="G11412" s="93" t="inlineStr">
        <is>
          <t>500ml</t>
        </is>
      </c>
      <c r="H11412" s="6" t="n">
        <v>41</v>
      </c>
      <c r="I11412" s="6" t="n"/>
      <c r="J11412" s="93" t="n">
        <v>200801</v>
      </c>
      <c r="L11412" s="93" t="n">
        <v>1353000</v>
      </c>
      <c r="M11412" s="93" t="n">
        <v>1273849.5</v>
      </c>
      <c r="N11412" s="93" t="n">
        <v>177530</v>
      </c>
      <c r="O11412" s="148" t="n">
        <v>1230000</v>
      </c>
      <c r="P11412" s="93" t="inlineStr">
        <is>
          <t>카페24토너500ml200801</t>
        </is>
      </c>
    </row>
    <row r="11413" customFormat="1" s="93">
      <c r="B11413" s="127" t="n">
        <v>44161</v>
      </c>
      <c r="C11413" s="93">
        <f>TEXT(B11413,"aaa")</f>
        <v/>
      </c>
      <c r="E11413" s="93" t="inlineStr">
        <is>
          <t>토너</t>
        </is>
      </c>
      <c r="F11413" s="93" t="inlineStr">
        <is>
          <t>카페24</t>
        </is>
      </c>
      <c r="G11413" s="93" t="inlineStr">
        <is>
          <t>스킨팩 화장솜 60P</t>
        </is>
      </c>
      <c r="H11413" s="6" t="n">
        <v>63</v>
      </c>
      <c r="I11413" s="6" t="n"/>
      <c r="J11413" s="93" t="n">
        <v>200801</v>
      </c>
      <c r="L11413" s="93" t="n">
        <v>189000</v>
      </c>
      <c r="M11413" s="93" t="n">
        <v>177943.5</v>
      </c>
      <c r="N11413" s="93" t="n">
        <v>69930</v>
      </c>
      <c r="O11413" s="148" t="n">
        <v>171818.1818181818</v>
      </c>
      <c r="P11413" s="93" t="inlineStr">
        <is>
          <t>카페24토너스킨팩 화장솜 60P200801</t>
        </is>
      </c>
    </row>
    <row r="11414" customFormat="1" s="93">
      <c r="B11414" s="127" t="n">
        <v>44161</v>
      </c>
      <c r="C11414" s="93">
        <f>TEXT(B11414,"aaa")</f>
        <v/>
      </c>
      <c r="E11414" s="93" t="inlineStr">
        <is>
          <t>앰플</t>
        </is>
      </c>
      <c r="F11414" s="93" t="inlineStr">
        <is>
          <t>카페24</t>
        </is>
      </c>
      <c r="G11414" s="93" t="inlineStr">
        <is>
          <t>앰플 30ml</t>
        </is>
      </c>
      <c r="H11414" s="6" t="n">
        <v>27</v>
      </c>
      <c r="I11414" s="6" t="n"/>
      <c r="J11414" s="93" t="n">
        <v>200801</v>
      </c>
      <c r="L11414" s="93" t="n">
        <v>756000</v>
      </c>
      <c r="M11414" s="93" t="n">
        <v>711774</v>
      </c>
      <c r="N11414" s="93" t="n">
        <v>91719</v>
      </c>
      <c r="O11414" s="148" t="n">
        <v>687272.7272727272</v>
      </c>
      <c r="P11414" s="93" t="inlineStr">
        <is>
          <t>카페24앰플앰플 30ml200801</t>
        </is>
      </c>
    </row>
    <row r="11415" customFormat="1" s="93">
      <c r="B11415" s="127" t="n">
        <v>44161</v>
      </c>
      <c r="C11415" s="93">
        <f>TEXT(B11415,"aaa")</f>
        <v/>
      </c>
      <c r="E11415" s="93" t="inlineStr">
        <is>
          <t>앰플</t>
        </is>
      </c>
      <c r="F11415" s="93" t="inlineStr">
        <is>
          <t>카페24</t>
        </is>
      </c>
      <c r="G11415" s="93" t="inlineStr">
        <is>
          <t>앰플 30ml  2set</t>
        </is>
      </c>
      <c r="H11415" s="6" t="n">
        <v>7</v>
      </c>
      <c r="I11415" s="6" t="n"/>
      <c r="J11415" s="93" t="n">
        <v>200801</v>
      </c>
      <c r="L11415" s="93" t="n">
        <v>336000</v>
      </c>
      <c r="M11415" s="93" t="n">
        <v>316344</v>
      </c>
      <c r="N11415" s="93" t="n">
        <v>47558</v>
      </c>
      <c r="O11415" s="148" t="n">
        <v>305454.5454545454</v>
      </c>
      <c r="P11415" s="93" t="inlineStr">
        <is>
          <t>카페24앰플앰플 30ml  2set200801</t>
        </is>
      </c>
    </row>
    <row r="11416" customFormat="1" s="93">
      <c r="B11416" s="127" t="n">
        <v>44161</v>
      </c>
      <c r="C11416" s="93">
        <f>TEXT(B11416,"aaa")</f>
        <v/>
      </c>
      <c r="E11416" s="93" t="inlineStr">
        <is>
          <t>수딩크림</t>
        </is>
      </c>
      <c r="F11416" s="93" t="inlineStr">
        <is>
          <t>카페24</t>
        </is>
      </c>
      <c r="G11416" s="93" t="inlineStr">
        <is>
          <t>수딩크림 100ml</t>
        </is>
      </c>
      <c r="H11416" s="6" t="n">
        <v>2</v>
      </c>
      <c r="I11416" s="6" t="n"/>
      <c r="J11416" s="93" t="n">
        <v>200801</v>
      </c>
      <c r="L11416" s="93" t="n">
        <v>76000</v>
      </c>
      <c r="M11416" s="93" t="n">
        <v>71554</v>
      </c>
      <c r="N11416" s="93" t="n">
        <v>6090</v>
      </c>
      <c r="O11416" s="148" t="n">
        <v>69090.90909090909</v>
      </c>
      <c r="P11416" s="93" t="inlineStr">
        <is>
          <t>카페24수딩크림수딩크림 100ml200801</t>
        </is>
      </c>
    </row>
    <row r="11417" customFormat="1" s="93">
      <c r="B11417" s="127" t="n">
        <v>44161</v>
      </c>
      <c r="C11417" s="93">
        <f>TEXT(B11417,"aaa")</f>
        <v/>
      </c>
      <c r="E11417" s="93" t="inlineStr">
        <is>
          <t>클렌징폼</t>
        </is>
      </c>
      <c r="F11417" s="93" t="inlineStr">
        <is>
          <t>카페24</t>
        </is>
      </c>
      <c r="G11417" s="93" t="inlineStr">
        <is>
          <t>클렌징폼 120ml</t>
        </is>
      </c>
      <c r="H11417" s="6" t="n">
        <v>10</v>
      </c>
      <c r="I11417" s="6" t="n"/>
      <c r="J11417" s="93" t="n">
        <v>200801</v>
      </c>
      <c r="L11417" s="93" t="n">
        <v>130000</v>
      </c>
      <c r="M11417" s="93" t="n">
        <v>122395</v>
      </c>
      <c r="N11417" s="93" t="n">
        <v>27500</v>
      </c>
      <c r="O11417" s="148" t="n">
        <v>118181.8181818182</v>
      </c>
      <c r="P11417" s="93" t="inlineStr">
        <is>
          <t>카페24클렌징폼클렌징폼 120ml200801</t>
        </is>
      </c>
    </row>
    <row r="11418" customFormat="1" s="93">
      <c r="B11418" s="127" t="n">
        <v>44161</v>
      </c>
      <c r="C11418" s="93">
        <f>TEXT(B11418,"aaa")</f>
        <v/>
      </c>
      <c r="E11418" s="93" t="inlineStr">
        <is>
          <t>클렌징폼</t>
        </is>
      </c>
      <c r="F11418" s="93" t="inlineStr">
        <is>
          <t>카페24</t>
        </is>
      </c>
      <c r="G11418" s="93" t="inlineStr">
        <is>
          <t>클렌징폼 120ml 2set</t>
        </is>
      </c>
      <c r="H11418" s="6" t="n">
        <v>3</v>
      </c>
      <c r="I11418" s="6" t="n"/>
      <c r="J11418" s="93" t="n">
        <v>200801</v>
      </c>
      <c r="L11418" s="93" t="n">
        <v>72000</v>
      </c>
      <c r="M11418" s="93" t="n">
        <v>67788</v>
      </c>
      <c r="N11418" s="93" t="n">
        <v>7380</v>
      </c>
      <c r="O11418" s="148" t="n">
        <v>65454.54545454545</v>
      </c>
      <c r="P11418" s="93" t="inlineStr">
        <is>
          <t>카페24클렌징폼클렌징폼 120ml 2set200801</t>
        </is>
      </c>
    </row>
    <row r="11419" customFormat="1" s="93">
      <c r="B11419" s="127" t="n">
        <v>44161</v>
      </c>
      <c r="C11419" s="93">
        <f>TEXT(B11419,"aaa")</f>
        <v/>
      </c>
      <c r="E11419" s="93" t="inlineStr">
        <is>
          <t>바디워시</t>
        </is>
      </c>
      <c r="F11419" s="93" t="inlineStr">
        <is>
          <t>카페24</t>
        </is>
      </c>
      <c r="G11419" s="93" t="inlineStr">
        <is>
          <t>바디워시 1개 -30% off</t>
        </is>
      </c>
      <c r="H11419" s="6" t="n">
        <v>3</v>
      </c>
      <c r="I11419" s="6" t="n"/>
      <c r="J11419" s="93" t="n">
        <v>200801</v>
      </c>
      <c r="L11419" s="93" t="n">
        <v>54600</v>
      </c>
      <c r="M11419" s="93" t="n">
        <v>51405.9</v>
      </c>
      <c r="N11419" s="93" t="n">
        <v>12255</v>
      </c>
      <c r="O11419" s="148" t="n">
        <v>49636.36363636363</v>
      </c>
      <c r="P11419" s="93" t="inlineStr">
        <is>
          <t>카페24바디워시바디워시 1개 -30% off200801</t>
        </is>
      </c>
    </row>
    <row r="11420" customFormat="1" s="93">
      <c r="B11420" s="127" t="n">
        <v>44161</v>
      </c>
      <c r="C11420" s="93">
        <f>TEXT(B11420,"aaa")</f>
        <v/>
      </c>
      <c r="E11420" s="93" t="inlineStr">
        <is>
          <t>바디워시</t>
        </is>
      </c>
      <c r="F11420" s="93" t="inlineStr">
        <is>
          <t>카페24</t>
        </is>
      </c>
      <c r="G11420" s="93" t="inlineStr">
        <is>
          <t>바디워시 2개 -35% off (무료배송)</t>
        </is>
      </c>
      <c r="H11420" s="6" t="n">
        <v>1</v>
      </c>
      <c r="I11420" s="6" t="n"/>
      <c r="J11420" s="93" t="n">
        <v>200801</v>
      </c>
      <c r="L11420" s="93" t="n">
        <v>33800</v>
      </c>
      <c r="M11420" s="93" t="n">
        <v>31822.7</v>
      </c>
      <c r="N11420" s="93" t="n">
        <v>8170</v>
      </c>
      <c r="O11420" s="148" t="n">
        <v>30727.27272727272</v>
      </c>
      <c r="P11420" s="93" t="inlineStr">
        <is>
          <t>카페24바디워시바디워시 2개 -35% off (무료배송)200801</t>
        </is>
      </c>
    </row>
    <row r="11421" customFormat="1" s="93">
      <c r="B11421" s="127" t="n">
        <v>44161</v>
      </c>
      <c r="C11421" s="93">
        <f>TEXT(B11421,"aaa")</f>
        <v/>
      </c>
      <c r="E11421" s="93" t="inlineStr">
        <is>
          <t>토너</t>
        </is>
      </c>
      <c r="F11421" s="93" t="inlineStr">
        <is>
          <t>화해</t>
        </is>
      </c>
      <c r="G11421" s="93" t="inlineStr">
        <is>
          <t>250ml</t>
        </is>
      </c>
      <c r="H11421" s="6" t="n">
        <v>4</v>
      </c>
      <c r="I11421" s="6" t="n"/>
      <c r="J11421" s="93" t="n">
        <v>200801</v>
      </c>
      <c r="L11421" s="93" t="n">
        <v>80000</v>
      </c>
      <c r="M11421" s="93" t="n">
        <v>57600</v>
      </c>
      <c r="N11421" s="93" t="n">
        <v>12320</v>
      </c>
      <c r="O11421" s="148" t="n">
        <v>72727.27272727272</v>
      </c>
      <c r="P11421" s="93" t="inlineStr">
        <is>
          <t>화해토너250ml200801</t>
        </is>
      </c>
    </row>
    <row r="11422" customFormat="1" s="93">
      <c r="B11422" s="127" t="n">
        <v>44162</v>
      </c>
      <c r="C11422" s="93">
        <f>TEXT(B11422,"aaa")</f>
        <v/>
      </c>
      <c r="E11422" s="93" t="inlineStr">
        <is>
          <t>토너</t>
        </is>
      </c>
      <c r="F11422" s="93" t="inlineStr">
        <is>
          <t>W컨셉</t>
        </is>
      </c>
      <c r="G11422" s="93" t="inlineStr">
        <is>
          <t>250ml</t>
        </is>
      </c>
      <c r="H11422" s="6" t="n">
        <v>1</v>
      </c>
      <c r="I11422" s="6" t="n"/>
      <c r="J11422" s="93" t="n">
        <v>200801</v>
      </c>
      <c r="L11422" s="93" t="n">
        <v>20000</v>
      </c>
      <c r="M11422" s="93" t="n">
        <v>14400</v>
      </c>
      <c r="N11422" s="93" t="n">
        <v>3080</v>
      </c>
      <c r="O11422" s="148" t="n">
        <v>18181.81818181818</v>
      </c>
      <c r="P11422" s="93" t="inlineStr">
        <is>
          <t>W컨셉토너250ml200801</t>
        </is>
      </c>
    </row>
    <row r="11423" customFormat="1" s="93">
      <c r="B11423" s="127" t="n">
        <v>44162</v>
      </c>
      <c r="C11423" s="93">
        <f>TEXT(B11423,"aaa")</f>
        <v/>
      </c>
      <c r="E11423" s="93" t="inlineStr">
        <is>
          <t>토너</t>
        </is>
      </c>
      <c r="F11423" s="93" t="inlineStr">
        <is>
          <t>W컨셉</t>
        </is>
      </c>
      <c r="G11423" s="93" t="inlineStr">
        <is>
          <t>250ml 2set</t>
        </is>
      </c>
      <c r="H11423" s="6" t="n">
        <v>5</v>
      </c>
      <c r="I11423" s="6" t="n"/>
      <c r="J11423" s="93" t="n">
        <v>200801</v>
      </c>
      <c r="L11423" s="93" t="n">
        <v>175000</v>
      </c>
      <c r="M11423" s="93" t="n">
        <v>126000</v>
      </c>
      <c r="N11423" s="93" t="n">
        <v>30800</v>
      </c>
      <c r="O11423" s="148" t="n">
        <v>159090.9090909091</v>
      </c>
      <c r="P11423" s="93" t="inlineStr">
        <is>
          <t>W컨셉토너250ml 2set200801</t>
        </is>
      </c>
    </row>
    <row r="11424" customFormat="1" s="93">
      <c r="B11424" s="127" t="n">
        <v>44162</v>
      </c>
      <c r="C11424" s="93">
        <f>TEXT(B11424,"aaa")</f>
        <v/>
      </c>
      <c r="E11424" s="93" t="inlineStr">
        <is>
          <t>토너</t>
        </is>
      </c>
      <c r="F11424" s="93" t="inlineStr">
        <is>
          <t>스타일쉐어</t>
        </is>
      </c>
      <c r="G11424" s="93" t="inlineStr">
        <is>
          <t>250ml</t>
        </is>
      </c>
      <c r="H11424" s="6" t="n">
        <v>1</v>
      </c>
      <c r="I11424" s="6" t="n"/>
      <c r="J11424" s="93" t="n">
        <v>200801</v>
      </c>
      <c r="L11424" s="93" t="n">
        <v>20000</v>
      </c>
      <c r="M11424" s="93" t="n">
        <v>15000</v>
      </c>
      <c r="N11424" s="93" t="n">
        <v>3080</v>
      </c>
      <c r="O11424" s="148" t="n">
        <v>18181.81818181818</v>
      </c>
      <c r="P11424" s="93" t="inlineStr">
        <is>
          <t>스타일쉐어토너250ml200801</t>
        </is>
      </c>
    </row>
    <row r="11425" customFormat="1" s="93">
      <c r="B11425" s="127" t="n">
        <v>44162</v>
      </c>
      <c r="C11425" s="93">
        <f>TEXT(B11425,"aaa")</f>
        <v/>
      </c>
      <c r="E11425" s="93" t="inlineStr">
        <is>
          <t>선크림</t>
        </is>
      </c>
      <c r="F11425" s="93" t="inlineStr">
        <is>
          <t>카페24</t>
        </is>
      </c>
      <c r="G11425" s="93" t="inlineStr">
        <is>
          <t>선크림 50ml</t>
        </is>
      </c>
      <c r="H11425" s="6" t="n">
        <v>6</v>
      </c>
      <c r="I11425" s="6" t="n"/>
      <c r="J11425" s="93" t="n">
        <v>200801</v>
      </c>
      <c r="L11425" s="93" t="n">
        <v>120000</v>
      </c>
      <c r="M11425" s="93" t="n">
        <v>112980</v>
      </c>
      <c r="N11425" s="93" t="n">
        <v>14070</v>
      </c>
      <c r="O11425" s="148" t="n">
        <v>109090.9090909091</v>
      </c>
      <c r="P11425" s="93" t="inlineStr">
        <is>
          <t>카페24선크림선크림 50ml200801</t>
        </is>
      </c>
    </row>
    <row r="11426" customFormat="1" s="93">
      <c r="B11426" s="127" t="n">
        <v>44162</v>
      </c>
      <c r="C11426" s="93">
        <f>TEXT(B11426,"aaa")</f>
        <v/>
      </c>
      <c r="E11426" s="93" t="inlineStr">
        <is>
          <t>선크림</t>
        </is>
      </c>
      <c r="F11426" s="93" t="inlineStr">
        <is>
          <t>카페24</t>
        </is>
      </c>
      <c r="G11426" s="93" t="inlineStr">
        <is>
          <t>선크림 50ml  2set</t>
        </is>
      </c>
      <c r="H11426" s="6" t="n">
        <v>2</v>
      </c>
      <c r="I11426" s="6" t="n"/>
      <c r="J11426" s="93" t="n">
        <v>200801</v>
      </c>
      <c r="L11426" s="93" t="n">
        <v>70000</v>
      </c>
      <c r="M11426" s="93" t="n">
        <v>65905</v>
      </c>
      <c r="N11426" s="93" t="n">
        <v>9380</v>
      </c>
      <c r="O11426" s="148" t="n">
        <v>63636.36363636363</v>
      </c>
      <c r="P11426" s="93" t="inlineStr">
        <is>
          <t>카페24선크림선크림 50ml  2set200801</t>
        </is>
      </c>
    </row>
    <row r="11427" customFormat="1" s="93">
      <c r="B11427" s="127" t="n">
        <v>44162</v>
      </c>
      <c r="C11427" s="93">
        <f>TEXT(B11427,"aaa")</f>
        <v/>
      </c>
      <c r="E11427" s="93" t="inlineStr">
        <is>
          <t>카밍크림</t>
        </is>
      </c>
      <c r="F11427" s="93" t="inlineStr">
        <is>
          <t>카페24</t>
        </is>
      </c>
      <c r="G11427" s="93" t="inlineStr">
        <is>
          <t>크림=어성초 70 인텐스 카밍 크림 1개 (-20%)</t>
        </is>
      </c>
      <c r="H11427" s="6" t="n">
        <v>1</v>
      </c>
      <c r="I11427" s="6" t="n"/>
      <c r="J11427" s="93" t="n">
        <v>200801</v>
      </c>
      <c r="L11427" s="93" t="n">
        <v>28000</v>
      </c>
      <c r="M11427" s="93" t="n">
        <v>26362</v>
      </c>
      <c r="N11427" s="93" t="n">
        <v>3882</v>
      </c>
      <c r="O11427" s="148" t="n">
        <v>25454.54545454545</v>
      </c>
      <c r="P11427" s="93" t="inlineStr">
        <is>
          <t>카페24카밍크림크림=어성초 70 인텐스 카밍 크림 1개 (-20%)200801</t>
        </is>
      </c>
    </row>
    <row r="11428" customFormat="1" s="93">
      <c r="B11428" s="127" t="n">
        <v>44162</v>
      </c>
      <c r="C11428" s="93">
        <f>TEXT(B11428,"aaa")</f>
        <v/>
      </c>
      <c r="E11428" s="93" t="inlineStr">
        <is>
          <t>카밍크림</t>
        </is>
      </c>
      <c r="F11428" s="93" t="inlineStr">
        <is>
          <t>카페24</t>
        </is>
      </c>
      <c r="G11428" s="93" t="inlineStr">
        <is>
          <t>크림=어성초 토너 250ml + 카밍 크림 50ml (-30%)</t>
        </is>
      </c>
      <c r="H11428" s="6" t="n">
        <v>1</v>
      </c>
      <c r="I11428" s="6" t="n"/>
      <c r="J11428" s="93" t="n">
        <v>200801</v>
      </c>
      <c r="L11428" s="93" t="n">
        <v>42000</v>
      </c>
      <c r="M11428" s="93" t="n">
        <v>39543</v>
      </c>
      <c r="N11428" s="93" t="n">
        <v>6962</v>
      </c>
      <c r="O11428" s="148" t="n">
        <v>38181.81818181818</v>
      </c>
      <c r="P11428" s="93" t="inlineStr">
        <is>
          <t>카페24카밍크림크림=어성초 토너 250ml + 카밍 크림 50ml (-30%)200801</t>
        </is>
      </c>
    </row>
    <row r="11429" customFormat="1" s="93">
      <c r="B11429" s="127" t="n">
        <v>44162</v>
      </c>
      <c r="C11429" s="93">
        <f>TEXT(B11429,"aaa")</f>
        <v/>
      </c>
      <c r="E11429" s="93" t="inlineStr">
        <is>
          <t>크림마스크</t>
        </is>
      </c>
      <c r="F11429" s="93" t="inlineStr">
        <is>
          <t>카페24</t>
        </is>
      </c>
      <c r="G11429" s="93" t="inlineStr">
        <is>
          <t>옵션=어성초 크림마스크 나이트 솔루션 1장</t>
        </is>
      </c>
      <c r="H11429" s="6" t="n">
        <v>1</v>
      </c>
      <c r="I11429" s="6" t="n"/>
      <c r="J11429" s="93" t="n">
        <v>200801</v>
      </c>
      <c r="L11429" s="93" t="n">
        <v>4000</v>
      </c>
      <c r="M11429" s="93" t="n">
        <v>3766</v>
      </c>
      <c r="N11429" s="93" t="n">
        <v>310</v>
      </c>
      <c r="O11429" s="148" t="n">
        <v>3636.363636363636</v>
      </c>
      <c r="P11429" s="93" t="inlineStr">
        <is>
          <t>카페24크림마스크옵션=어성초 크림마스크 나이트 솔루션 1장200801</t>
        </is>
      </c>
    </row>
    <row r="11430" customFormat="1" s="93">
      <c r="B11430" s="127" t="n">
        <v>44162</v>
      </c>
      <c r="C11430" s="93">
        <f>TEXT(B11430,"aaa")</f>
        <v/>
      </c>
      <c r="E11430" s="93" t="inlineStr">
        <is>
          <t>크림마스크</t>
        </is>
      </c>
      <c r="F11430" s="93" t="inlineStr">
        <is>
          <t>카페24</t>
        </is>
      </c>
      <c r="G11430" s="93" t="inlineStr">
        <is>
          <t>옵션=어성초 크림마스크 나이트 솔루션 10장</t>
        </is>
      </c>
      <c r="H11430" s="6" t="n">
        <v>2</v>
      </c>
      <c r="I11430" s="6" t="n"/>
      <c r="J11430" s="93" t="n">
        <v>200801</v>
      </c>
      <c r="L11430" s="93" t="n">
        <v>40000</v>
      </c>
      <c r="M11430" s="93" t="n">
        <v>37660</v>
      </c>
      <c r="N11430" s="93" t="n">
        <v>6214</v>
      </c>
      <c r="O11430" s="148" t="n">
        <v>36363.63636363636</v>
      </c>
      <c r="P11430" s="93" t="inlineStr">
        <is>
          <t>카페24크림마스크옵션=어성초 크림마스크 나이트 솔루션 10장200801</t>
        </is>
      </c>
    </row>
    <row r="11431" customFormat="1" s="93">
      <c r="B11431" s="127" t="n">
        <v>44162</v>
      </c>
      <c r="C11431" s="93">
        <f>TEXT(B11431,"aaa")</f>
        <v/>
      </c>
      <c r="E11431" s="93" t="inlineStr">
        <is>
          <t>어성초진정패키지</t>
        </is>
      </c>
      <c r="F11431" s="93" t="inlineStr">
        <is>
          <t>카페24</t>
        </is>
      </c>
      <c r="G11431" s="93" t="inlineStr">
        <is>
          <t>어성초 진정패키지세트</t>
        </is>
      </c>
      <c r="H11431" s="6" t="n">
        <v>4</v>
      </c>
      <c r="I11431" s="6" t="n"/>
      <c r="J11431" s="93" t="n">
        <v>200801</v>
      </c>
      <c r="L11431" s="93" t="n">
        <v>396000</v>
      </c>
      <c r="M11431" s="93" t="n">
        <v>372834</v>
      </c>
      <c r="N11431" s="93" t="n">
        <v>60548</v>
      </c>
      <c r="O11431" s="148" t="n">
        <v>360000</v>
      </c>
      <c r="P11431" s="93" t="inlineStr">
        <is>
          <t>카페24어성초진정패키지어성초 진정패키지세트200801</t>
        </is>
      </c>
    </row>
    <row r="11432" customFormat="1" s="93">
      <c r="B11432" s="127" t="n">
        <v>44162</v>
      </c>
      <c r="C11432" s="93">
        <f>TEXT(B11432,"aaa")</f>
        <v/>
      </c>
      <c r="E11432" s="93" t="inlineStr">
        <is>
          <t>클리어 패드</t>
        </is>
      </c>
      <c r="F11432" s="93" t="inlineStr">
        <is>
          <t>카페24</t>
        </is>
      </c>
      <c r="G11432" s="93" t="inlineStr">
        <is>
          <t>어성초 77 클리어 패드 1개-20% off</t>
        </is>
      </c>
      <c r="H11432" s="6" t="n">
        <v>37</v>
      </c>
      <c r="I11432" s="6" t="n"/>
      <c r="J11432" s="93" t="n">
        <v>200801</v>
      </c>
      <c r="L11432" s="93" t="n">
        <v>828800</v>
      </c>
      <c r="M11432" s="93" t="n">
        <v>780315.2</v>
      </c>
      <c r="N11432" s="93" t="n">
        <v>185444</v>
      </c>
      <c r="O11432" s="148" t="n">
        <v>753454.5454545454</v>
      </c>
      <c r="P11432" s="93" t="inlineStr">
        <is>
          <t>카페24클리어 패드어성초 77 클리어 패드 1개-20% off200801</t>
        </is>
      </c>
    </row>
    <row r="11433" customFormat="1" s="93">
      <c r="B11433" s="127" t="n">
        <v>44162</v>
      </c>
      <c r="C11433" s="93">
        <f>TEXT(B11433,"aaa")</f>
        <v/>
      </c>
      <c r="E11433" s="93" t="inlineStr">
        <is>
          <t>클리어 패드</t>
        </is>
      </c>
      <c r="F11433" s="93" t="inlineStr">
        <is>
          <t>카페24</t>
        </is>
      </c>
      <c r="G11433" s="93" t="inlineStr">
        <is>
          <t>어성초 77 클리어 패드 2개-30% off</t>
        </is>
      </c>
      <c r="H11433" s="6" t="n">
        <v>50</v>
      </c>
      <c r="I11433" s="6" t="n"/>
      <c r="J11433" s="93" t="n">
        <v>200801</v>
      </c>
      <c r="L11433" s="93" t="n">
        <v>1960000</v>
      </c>
      <c r="M11433" s="93" t="n">
        <v>1845340</v>
      </c>
      <c r="N11433" s="93" t="n">
        <v>501200</v>
      </c>
      <c r="O11433" s="148" t="n">
        <v>1781818.181818182</v>
      </c>
      <c r="P11433" s="93" t="inlineStr">
        <is>
          <t>카페24클리어 패드어성초 77 클리어 패드 2개-30% off200801</t>
        </is>
      </c>
    </row>
    <row r="11434" customFormat="1" s="93">
      <c r="B11434" s="127" t="n">
        <v>44162</v>
      </c>
      <c r="C11434" s="93">
        <f>TEXT(B11434,"aaa")</f>
        <v/>
      </c>
      <c r="E11434" s="93" t="inlineStr">
        <is>
          <t>토너+패드 세트</t>
        </is>
      </c>
      <c r="F11434" s="93" t="inlineStr">
        <is>
          <t>카페24</t>
        </is>
      </c>
      <c r="G11434" s="93" t="inlineStr">
        <is>
          <t>좁쌀 진정 세트 토너+클리어 패드-30% off</t>
        </is>
      </c>
      <c r="H11434" s="6" t="n">
        <v>26</v>
      </c>
      <c r="I11434" s="6" t="n"/>
      <c r="J11434" s="93" t="n">
        <v>200801</v>
      </c>
      <c r="L11434" s="93" t="n">
        <v>964600</v>
      </c>
      <c r="M11434" s="93" t="n">
        <v>908170.9</v>
      </c>
      <c r="N11434" s="93" t="n">
        <v>210392</v>
      </c>
      <c r="O11434" s="148" t="n">
        <v>876909.0909090908</v>
      </c>
      <c r="P11434" s="93" t="inlineStr">
        <is>
          <t>카페24토너+패드 세트좁쌀 진정 세트 토너+클리어 패드-30% off200801</t>
        </is>
      </c>
    </row>
    <row r="11435" customFormat="1" s="93">
      <c r="B11435" s="127" t="n">
        <v>44162</v>
      </c>
      <c r="C11435" s="93">
        <f>TEXT(B11435,"aaa")</f>
        <v/>
      </c>
      <c r="E11435" s="93" t="inlineStr">
        <is>
          <t>수분 보충 세트</t>
        </is>
      </c>
      <c r="F11435" s="93" t="inlineStr">
        <is>
          <t>카페24</t>
        </is>
      </c>
      <c r="G11435" s="93" t="inlineStr">
        <is>
          <t>[20/09/28 부터] 어성초 77 토너 250ml + 어성초 70 로션 200ml -30%</t>
        </is>
      </c>
      <c r="H11435" s="6" t="n">
        <v>13</v>
      </c>
      <c r="I11435" s="6" t="n"/>
      <c r="J11435" s="93" t="n">
        <v>200801</v>
      </c>
      <c r="L11435" s="93" t="n">
        <v>482300</v>
      </c>
      <c r="M11435" s="93" t="n">
        <v>454085.45</v>
      </c>
      <c r="N11435" s="93" t="n">
        <v>96434</v>
      </c>
      <c r="O11435" s="148" t="n">
        <v>438454.5454545454</v>
      </c>
      <c r="P11435" s="93" t="inlineStr">
        <is>
          <t>카페24수분 보충 세트[20/09/28 부터] 어성초 77 토너 250ml + 어성초 70 로션 200ml -30%200801</t>
        </is>
      </c>
    </row>
    <row r="11436" customFormat="1" s="93">
      <c r="B11436" s="127" t="n">
        <v>44162</v>
      </c>
      <c r="C11436" s="93">
        <f>TEXT(B11436,"aaa")</f>
        <v/>
      </c>
      <c r="E11436" s="93" t="inlineStr">
        <is>
          <t>로션</t>
        </is>
      </c>
      <c r="F11436" s="93" t="inlineStr">
        <is>
          <t>카페24</t>
        </is>
      </c>
      <c r="G11436" s="93" t="inlineStr">
        <is>
          <t>어성초 70 데일리 릴리프 로션 1개 -20% off</t>
        </is>
      </c>
      <c r="H11436" s="6" t="n">
        <v>5</v>
      </c>
      <c r="I11436" s="6" t="n"/>
      <c r="J11436" s="93" t="n">
        <v>200801</v>
      </c>
      <c r="L11436" s="93" t="n">
        <v>112000</v>
      </c>
      <c r="M11436" s="93" t="n">
        <v>105448</v>
      </c>
      <c r="N11436" s="93" t="n">
        <v>21690</v>
      </c>
      <c r="O11436" s="148" t="n">
        <v>101818.1818181818</v>
      </c>
      <c r="P11436" s="93" t="inlineStr">
        <is>
          <t>카페24로션어성초 70 데일리 릴리프 로션 1개 -20% off200801</t>
        </is>
      </c>
    </row>
    <row r="11437" customFormat="1" s="93">
      <c r="B11437" s="127" t="n">
        <v>44162</v>
      </c>
      <c r="C11437" s="93">
        <f>TEXT(B11437,"aaa")</f>
        <v/>
      </c>
      <c r="E11437" s="93" t="inlineStr">
        <is>
          <t>로션</t>
        </is>
      </c>
      <c r="F11437" s="93" t="inlineStr">
        <is>
          <t>카페24</t>
        </is>
      </c>
      <c r="G11437" s="93" t="inlineStr">
        <is>
          <t>어성초 70 데일리 릴리프 로션 2개 -30% off</t>
        </is>
      </c>
      <c r="H11437" s="6" t="n">
        <v>1</v>
      </c>
      <c r="I11437" s="6" t="n"/>
      <c r="J11437" s="93" t="n">
        <v>200801</v>
      </c>
      <c r="L11437" s="93" t="n">
        <v>39200</v>
      </c>
      <c r="M11437" s="93" t="n">
        <v>36906.8</v>
      </c>
      <c r="N11437" s="93" t="n">
        <v>8676</v>
      </c>
      <c r="O11437" s="148" t="n">
        <v>35636.36363636363</v>
      </c>
      <c r="P11437" s="93" t="inlineStr">
        <is>
          <t>카페24로션어성초 70 데일리 릴리프 로션 2개 -30% off200801</t>
        </is>
      </c>
    </row>
    <row r="11438" customFormat="1" s="93">
      <c r="B11438" s="127" t="n">
        <v>44162</v>
      </c>
      <c r="C11438" s="93">
        <f>TEXT(B11438,"aaa")</f>
        <v/>
      </c>
      <c r="E11438" s="93" t="inlineStr">
        <is>
          <t>머드크림마스크</t>
        </is>
      </c>
      <c r="F11438" s="93" t="inlineStr">
        <is>
          <t>카페24</t>
        </is>
      </c>
      <c r="G11438" s="93" t="inlineStr">
        <is>
          <t>머드크림마스크 100ml</t>
        </is>
      </c>
      <c r="H11438" s="6" t="n">
        <v>1</v>
      </c>
      <c r="I11438" s="6" t="n"/>
      <c r="J11438" s="93" t="n">
        <v>200801</v>
      </c>
      <c r="L11438" s="93" t="n">
        <v>20000</v>
      </c>
      <c r="M11438" s="93" t="n">
        <v>18830</v>
      </c>
      <c r="N11438" s="93" t="n">
        <v>1442</v>
      </c>
      <c r="O11438" s="148" t="n">
        <v>18181.81818181818</v>
      </c>
      <c r="P11438" s="93" t="inlineStr">
        <is>
          <t>카페24머드크림마스크머드크림마스크 100ml200801</t>
        </is>
      </c>
    </row>
    <row r="11439" customFormat="1" s="93">
      <c r="B11439" s="127" t="n">
        <v>44162</v>
      </c>
      <c r="C11439" s="93">
        <f>TEXT(B11439,"aaa")</f>
        <v/>
      </c>
      <c r="E11439" s="93" t="inlineStr">
        <is>
          <t>마스크팩</t>
        </is>
      </c>
      <c r="F11439" s="93" t="inlineStr">
        <is>
          <t>카페24</t>
        </is>
      </c>
      <c r="G11439" s="93" t="inlineStr">
        <is>
          <t>마스크팩 1매</t>
        </is>
      </c>
      <c r="H11439" s="6" t="n">
        <v>2</v>
      </c>
      <c r="I11439" s="6" t="n"/>
      <c r="J11439" s="93" t="n">
        <v>200801</v>
      </c>
      <c r="L11439" s="93" t="n">
        <v>8000</v>
      </c>
      <c r="M11439" s="93" t="n">
        <v>7532</v>
      </c>
      <c r="N11439" s="93" t="n">
        <v>794</v>
      </c>
      <c r="O11439" s="148" t="n">
        <v>7272.727272727272</v>
      </c>
      <c r="P11439" s="93" t="inlineStr">
        <is>
          <t>카페24마스크팩마스크팩 1매200801</t>
        </is>
      </c>
    </row>
    <row r="11440" customFormat="1" s="93">
      <c r="B11440" s="127" t="n">
        <v>44162</v>
      </c>
      <c r="C11440" s="93">
        <f>TEXT(B11440,"aaa")</f>
        <v/>
      </c>
      <c r="E11440" s="93" t="inlineStr">
        <is>
          <t>마스크팩</t>
        </is>
      </c>
      <c r="F11440" s="93" t="inlineStr">
        <is>
          <t>카페24</t>
        </is>
      </c>
      <c r="G11440" s="93" t="inlineStr">
        <is>
          <t>마스크팩 10매</t>
        </is>
      </c>
      <c r="H11440" s="6" t="n">
        <v>7</v>
      </c>
      <c r="I11440" s="6" t="n"/>
      <c r="J11440" s="93" t="n">
        <v>200801</v>
      </c>
      <c r="L11440" s="93" t="n">
        <v>140000</v>
      </c>
      <c r="M11440" s="93" t="n">
        <v>131810</v>
      </c>
      <c r="N11440" s="93" t="n">
        <v>27790</v>
      </c>
      <c r="O11440" s="148" t="n">
        <v>127272.7272727273</v>
      </c>
      <c r="P11440" s="93" t="inlineStr">
        <is>
          <t>카페24마스크팩마스크팩 10매200801</t>
        </is>
      </c>
    </row>
    <row r="11441" customFormat="1" s="93">
      <c r="B11441" s="127" t="n">
        <v>44162</v>
      </c>
      <c r="C11441" s="93">
        <f>TEXT(B11441,"aaa")</f>
        <v/>
      </c>
      <c r="E11441" s="93" t="inlineStr">
        <is>
          <t>토너</t>
        </is>
      </c>
      <c r="F11441" s="93" t="inlineStr">
        <is>
          <t>카페24</t>
        </is>
      </c>
      <c r="G11441" s="93" t="inlineStr">
        <is>
          <t>250ml</t>
        </is>
      </c>
      <c r="H11441" s="6" t="n">
        <v>37</v>
      </c>
      <c r="I11441" s="6" t="n"/>
      <c r="J11441" s="93" t="n">
        <v>200801</v>
      </c>
      <c r="L11441" s="93" t="n">
        <v>740000</v>
      </c>
      <c r="M11441" s="93" t="n">
        <v>696710</v>
      </c>
      <c r="N11441" s="93" t="n">
        <v>113960</v>
      </c>
      <c r="O11441" s="148" t="n">
        <v>672727.2727272727</v>
      </c>
      <c r="P11441" s="93" t="inlineStr">
        <is>
          <t>카페24토너250ml200801</t>
        </is>
      </c>
    </row>
    <row r="11442" customFormat="1" s="93">
      <c r="B11442" s="127" t="n">
        <v>44162</v>
      </c>
      <c r="C11442" s="93">
        <f>TEXT(B11442,"aaa")</f>
        <v/>
      </c>
      <c r="E11442" s="93" t="inlineStr">
        <is>
          <t>토너</t>
        </is>
      </c>
      <c r="F11442" s="93" t="inlineStr">
        <is>
          <t>카페24</t>
        </is>
      </c>
      <c r="G11442" s="93" t="inlineStr">
        <is>
          <t>250ml 2set</t>
        </is>
      </c>
      <c r="H11442" s="6" t="n">
        <v>21</v>
      </c>
      <c r="I11442" s="6" t="n"/>
      <c r="J11442" s="93" t="n">
        <v>200801</v>
      </c>
      <c r="L11442" s="93" t="n">
        <v>735000</v>
      </c>
      <c r="M11442" s="93" t="n">
        <v>692002.5</v>
      </c>
      <c r="N11442" s="93" t="n">
        <v>129360</v>
      </c>
      <c r="O11442" s="148" t="n">
        <v>668181.8181818181</v>
      </c>
      <c r="P11442" s="93" t="inlineStr">
        <is>
          <t>카페24토너250ml 2set200801</t>
        </is>
      </c>
    </row>
    <row r="11443" customFormat="1" s="93">
      <c r="B11443" s="127" t="n">
        <v>44162</v>
      </c>
      <c r="C11443" s="93">
        <f>TEXT(B11443,"aaa")</f>
        <v/>
      </c>
      <c r="E11443" s="93" t="inlineStr">
        <is>
          <t>토너</t>
        </is>
      </c>
      <c r="F11443" s="93" t="inlineStr">
        <is>
          <t>카페24</t>
        </is>
      </c>
      <c r="G11443" s="93" t="inlineStr">
        <is>
          <t>500ml</t>
        </is>
      </c>
      <c r="H11443" s="6" t="n">
        <v>31</v>
      </c>
      <c r="I11443" s="6" t="n"/>
      <c r="J11443" s="93" t="n">
        <v>200801</v>
      </c>
      <c r="L11443" s="93" t="n">
        <v>1023000</v>
      </c>
      <c r="M11443" s="93" t="n">
        <v>963154.5</v>
      </c>
      <c r="N11443" s="93" t="n">
        <v>134230</v>
      </c>
      <c r="O11443" s="148" t="n">
        <v>929999.9999999999</v>
      </c>
      <c r="P11443" s="93" t="inlineStr">
        <is>
          <t>카페24토너500ml200801</t>
        </is>
      </c>
    </row>
    <row r="11444" customFormat="1" s="93">
      <c r="B11444" s="127" t="n">
        <v>44162</v>
      </c>
      <c r="C11444" s="93">
        <f>TEXT(B11444,"aaa")</f>
        <v/>
      </c>
      <c r="E11444" s="93" t="inlineStr">
        <is>
          <t>토너</t>
        </is>
      </c>
      <c r="F11444" s="93" t="inlineStr">
        <is>
          <t>카페24</t>
        </is>
      </c>
      <c r="G11444" s="93" t="inlineStr">
        <is>
          <t>스킨팩 화장솜 60P</t>
        </is>
      </c>
      <c r="H11444" s="6" t="n">
        <v>48</v>
      </c>
      <c r="I11444" s="6" t="n"/>
      <c r="J11444" s="93" t="n">
        <v>200801</v>
      </c>
      <c r="L11444" s="93" t="n">
        <v>144000</v>
      </c>
      <c r="M11444" s="93" t="n">
        <v>135576</v>
      </c>
      <c r="N11444" s="93" t="n">
        <v>53280</v>
      </c>
      <c r="O11444" s="148" t="n">
        <v>130909.0909090909</v>
      </c>
      <c r="P11444" s="93" t="inlineStr">
        <is>
          <t>카페24토너스킨팩 화장솜 60P200801</t>
        </is>
      </c>
    </row>
    <row r="11445" customFormat="1" s="93">
      <c r="B11445" s="127" t="n">
        <v>44162</v>
      </c>
      <c r="C11445" s="93">
        <f>TEXT(B11445,"aaa")</f>
        <v/>
      </c>
      <c r="E11445" s="93" t="inlineStr">
        <is>
          <t>앰플</t>
        </is>
      </c>
      <c r="F11445" s="93" t="inlineStr">
        <is>
          <t>카페24</t>
        </is>
      </c>
      <c r="G11445" s="93" t="inlineStr">
        <is>
          <t>앰플 30ml</t>
        </is>
      </c>
      <c r="H11445" s="6" t="n">
        <v>17</v>
      </c>
      <c r="I11445" s="6" t="n"/>
      <c r="J11445" s="93" t="n">
        <v>200801</v>
      </c>
      <c r="L11445" s="93" t="n">
        <v>476000</v>
      </c>
      <c r="M11445" s="93" t="n">
        <v>448154</v>
      </c>
      <c r="N11445" s="93" t="n">
        <v>57749</v>
      </c>
      <c r="O11445" s="148" t="n">
        <v>432727.2727272727</v>
      </c>
      <c r="P11445" s="93" t="inlineStr">
        <is>
          <t>카페24앰플앰플 30ml200801</t>
        </is>
      </c>
    </row>
    <row r="11446" customFormat="1" s="93">
      <c r="B11446" s="127" t="n">
        <v>44162</v>
      </c>
      <c r="C11446" s="93">
        <f>TEXT(B11446,"aaa")</f>
        <v/>
      </c>
      <c r="E11446" s="93" t="inlineStr">
        <is>
          <t>앰플</t>
        </is>
      </c>
      <c r="F11446" s="93" t="inlineStr">
        <is>
          <t>카페24</t>
        </is>
      </c>
      <c r="G11446" s="93" t="inlineStr">
        <is>
          <t>앰플 30ml  2set</t>
        </is>
      </c>
      <c r="H11446" s="6" t="n">
        <v>7</v>
      </c>
      <c r="I11446" s="6" t="n"/>
      <c r="J11446" s="93" t="n">
        <v>200801</v>
      </c>
      <c r="L11446" s="93" t="n">
        <v>336000</v>
      </c>
      <c r="M11446" s="93" t="n">
        <v>316344</v>
      </c>
      <c r="N11446" s="93" t="n">
        <v>47558</v>
      </c>
      <c r="O11446" s="148" t="n">
        <v>305454.5454545454</v>
      </c>
      <c r="P11446" s="93" t="inlineStr">
        <is>
          <t>카페24앰플앰플 30ml  2set200801</t>
        </is>
      </c>
    </row>
    <row r="11447" customFormat="1" s="93">
      <c r="B11447" s="127" t="n">
        <v>44162</v>
      </c>
      <c r="C11447" s="93">
        <f>TEXT(B11447,"aaa")</f>
        <v/>
      </c>
      <c r="E11447" s="93" t="inlineStr">
        <is>
          <t>수딩크림</t>
        </is>
      </c>
      <c r="F11447" s="93" t="inlineStr">
        <is>
          <t>카페24</t>
        </is>
      </c>
      <c r="G11447" s="93" t="inlineStr">
        <is>
          <t>수딩크림 100ml</t>
        </is>
      </c>
      <c r="H11447" s="6" t="n">
        <v>7</v>
      </c>
      <c r="I11447" s="6" t="n"/>
      <c r="J11447" s="93" t="n">
        <v>200801</v>
      </c>
      <c r="L11447" s="93" t="n">
        <v>266000</v>
      </c>
      <c r="M11447" s="93" t="n">
        <v>250439</v>
      </c>
      <c r="N11447" s="93" t="n">
        <v>21315</v>
      </c>
      <c r="O11447" s="148" t="n">
        <v>241818.1818181818</v>
      </c>
      <c r="P11447" s="93" t="inlineStr">
        <is>
          <t>카페24수딩크림수딩크림 100ml200801</t>
        </is>
      </c>
    </row>
    <row r="11448" customFormat="1" s="93">
      <c r="B11448" s="127" t="n">
        <v>44162</v>
      </c>
      <c r="C11448" s="93">
        <f>TEXT(B11448,"aaa")</f>
        <v/>
      </c>
      <c r="E11448" s="93" t="inlineStr">
        <is>
          <t>클렌징폼</t>
        </is>
      </c>
      <c r="F11448" s="93" t="inlineStr">
        <is>
          <t>카페24</t>
        </is>
      </c>
      <c r="G11448" s="93" t="inlineStr">
        <is>
          <t>클렌징폼 120ml</t>
        </is>
      </c>
      <c r="H11448" s="6" t="n">
        <v>7</v>
      </c>
      <c r="I11448" s="6" t="n"/>
      <c r="J11448" s="93" t="n">
        <v>200801</v>
      </c>
      <c r="L11448" s="93" t="n">
        <v>91000</v>
      </c>
      <c r="M11448" s="93" t="n">
        <v>85676.5</v>
      </c>
      <c r="N11448" s="93" t="n">
        <v>19250</v>
      </c>
      <c r="O11448" s="148" t="n">
        <v>82727.27272727272</v>
      </c>
      <c r="P11448" s="93" t="inlineStr">
        <is>
          <t>카페24클렌징폼클렌징폼 120ml200801</t>
        </is>
      </c>
    </row>
    <row r="11449" customFormat="1" s="93">
      <c r="B11449" s="127" t="n">
        <v>44162</v>
      </c>
      <c r="C11449" s="93">
        <f>TEXT(B11449,"aaa")</f>
        <v/>
      </c>
      <c r="E11449" s="93" t="inlineStr">
        <is>
          <t>클렌징폼</t>
        </is>
      </c>
      <c r="F11449" s="93" t="inlineStr">
        <is>
          <t>카페24</t>
        </is>
      </c>
      <c r="G11449" s="93" t="inlineStr">
        <is>
          <t>클렌징폼 120ml 2set</t>
        </is>
      </c>
      <c r="H11449" s="6" t="n">
        <v>2</v>
      </c>
      <c r="I11449" s="6" t="n"/>
      <c r="J11449" s="93" t="n">
        <v>200801</v>
      </c>
      <c r="L11449" s="93" t="n">
        <v>48000</v>
      </c>
      <c r="M11449" s="93" t="n">
        <v>45192</v>
      </c>
      <c r="N11449" s="93" t="n">
        <v>4920</v>
      </c>
      <c r="O11449" s="148" t="n">
        <v>43636.36363636363</v>
      </c>
      <c r="P11449" s="93" t="inlineStr">
        <is>
          <t>카페24클렌징폼클렌징폼 120ml 2set200801</t>
        </is>
      </c>
    </row>
    <row r="11450" customFormat="1" s="93">
      <c r="B11450" s="127" t="n">
        <v>44162</v>
      </c>
      <c r="C11450" s="93">
        <f>TEXT(B11450,"aaa")</f>
        <v/>
      </c>
      <c r="E11450" s="93" t="inlineStr">
        <is>
          <t>클렌징폼</t>
        </is>
      </c>
      <c r="F11450" s="93" t="inlineStr">
        <is>
          <t>카페24</t>
        </is>
      </c>
      <c r="G11450" s="93" t="inlineStr">
        <is>
          <t>클렌징폼 120ml 3set</t>
        </is>
      </c>
      <c r="H11450" s="6" t="n">
        <v>1</v>
      </c>
      <c r="I11450" s="6" t="n"/>
      <c r="J11450" s="93" t="n">
        <v>200801</v>
      </c>
      <c r="L11450" s="93" t="n">
        <v>33000</v>
      </c>
      <c r="M11450" s="93" t="n">
        <v>31069.5</v>
      </c>
      <c r="N11450" s="93" t="n">
        <v>3690</v>
      </c>
      <c r="O11450" s="148" t="n">
        <v>30000</v>
      </c>
      <c r="P11450" s="93" t="inlineStr">
        <is>
          <t>카페24클렌징폼클렌징폼 120ml 3set200801</t>
        </is>
      </c>
    </row>
    <row r="11451" customFormat="1" s="93">
      <c r="B11451" s="127" t="n">
        <v>44162</v>
      </c>
      <c r="C11451" s="93">
        <f>TEXT(B11451,"aaa")</f>
        <v/>
      </c>
      <c r="E11451" s="93" t="inlineStr">
        <is>
          <t>토너</t>
        </is>
      </c>
      <c r="F11451" s="93" t="inlineStr">
        <is>
          <t>화해</t>
        </is>
      </c>
      <c r="G11451" s="93" t="inlineStr">
        <is>
          <t>250ml</t>
        </is>
      </c>
      <c r="H11451" s="6" t="n">
        <v>5</v>
      </c>
      <c r="I11451" s="6" t="n"/>
      <c r="J11451" s="93" t="n">
        <v>200801</v>
      </c>
      <c r="L11451" s="93" t="n">
        <v>100000</v>
      </c>
      <c r="M11451" s="93" t="n">
        <v>72000</v>
      </c>
      <c r="N11451" s="93" t="n">
        <v>15400</v>
      </c>
      <c r="O11451" s="148" t="n">
        <v>90909.0909090909</v>
      </c>
      <c r="P11451" s="93" t="inlineStr">
        <is>
          <t>화해토너250ml200801</t>
        </is>
      </c>
    </row>
    <row r="11452" customFormat="1" s="93">
      <c r="B11452" s="127" t="n">
        <v>44162</v>
      </c>
      <c r="C11452" s="93">
        <f>TEXT(B11452,"aaa")</f>
        <v/>
      </c>
      <c r="E11452" s="93" t="inlineStr">
        <is>
          <t>클렌징폼</t>
        </is>
      </c>
      <c r="F11452" s="93" t="inlineStr">
        <is>
          <t>화해</t>
        </is>
      </c>
      <c r="G11452" s="93" t="inlineStr">
        <is>
          <t>클렌징폼 120ml</t>
        </is>
      </c>
      <c r="H11452" s="6" t="n">
        <v>1</v>
      </c>
      <c r="I11452" s="6" t="n"/>
      <c r="J11452" s="93" t="n">
        <v>200801</v>
      </c>
      <c r="L11452" s="93" t="n">
        <v>13000</v>
      </c>
      <c r="M11452" s="93" t="n">
        <v>9230</v>
      </c>
      <c r="N11452" s="93" t="n">
        <v>2750</v>
      </c>
      <c r="O11452" s="148" t="n">
        <v>11818.18181818182</v>
      </c>
      <c r="P11452" s="93" t="inlineStr">
        <is>
          <t>화해클렌징폼클렌징폼 120ml200801</t>
        </is>
      </c>
    </row>
    <row r="11453" customFormat="1" s="93">
      <c r="B11453" s="127" t="n">
        <v>44163</v>
      </c>
      <c r="C11453" s="93">
        <f>TEXT(B11453,"aaa")</f>
        <v/>
      </c>
      <c r="E11453" s="93" t="inlineStr">
        <is>
          <t>토너</t>
        </is>
      </c>
      <c r="F11453" s="93" t="inlineStr">
        <is>
          <t>스타일쉐어</t>
        </is>
      </c>
      <c r="G11453" s="93" t="inlineStr">
        <is>
          <t>250ml</t>
        </is>
      </c>
      <c r="H11453" s="6" t="n">
        <v>3</v>
      </c>
      <c r="I11453" s="6" t="n"/>
      <c r="J11453" s="93" t="n">
        <v>200801</v>
      </c>
      <c r="L11453" s="93" t="n">
        <v>60000</v>
      </c>
      <c r="M11453" s="93" t="n">
        <v>45000</v>
      </c>
      <c r="N11453" s="93" t="n">
        <v>9240</v>
      </c>
      <c r="O11453" s="148" t="n">
        <v>54545.45454545454</v>
      </c>
      <c r="P11453" s="93" t="inlineStr">
        <is>
          <t>스타일쉐어토너250ml200801</t>
        </is>
      </c>
    </row>
    <row r="11454" customFormat="1" s="93">
      <c r="B11454" s="127" t="n">
        <v>44163</v>
      </c>
      <c r="C11454" s="93">
        <f>TEXT(B11454,"aaa")</f>
        <v/>
      </c>
      <c r="E11454" s="93" t="inlineStr">
        <is>
          <t>선크림</t>
        </is>
      </c>
      <c r="F11454" s="93" t="inlineStr">
        <is>
          <t>카페24</t>
        </is>
      </c>
      <c r="G11454" s="93" t="inlineStr">
        <is>
          <t>선크림 50ml</t>
        </is>
      </c>
      <c r="H11454" s="6" t="n">
        <v>3</v>
      </c>
      <c r="I11454" s="6" t="n"/>
      <c r="J11454" s="93" t="n">
        <v>200801</v>
      </c>
      <c r="L11454" s="93" t="n">
        <v>60000</v>
      </c>
      <c r="M11454" s="93" t="n">
        <v>56490</v>
      </c>
      <c r="N11454" s="93" t="n">
        <v>7035</v>
      </c>
      <c r="O11454" s="148" t="n">
        <v>54545.45454545454</v>
      </c>
      <c r="P11454" s="93" t="inlineStr">
        <is>
          <t>카페24선크림선크림 50ml200801</t>
        </is>
      </c>
    </row>
    <row r="11455" customFormat="1" s="93">
      <c r="B11455" s="127" t="n">
        <v>44163</v>
      </c>
      <c r="C11455" s="93">
        <f>TEXT(B11455,"aaa")</f>
        <v/>
      </c>
      <c r="E11455" s="93" t="inlineStr">
        <is>
          <t>카밍크림</t>
        </is>
      </c>
      <c r="F11455" s="93" t="inlineStr">
        <is>
          <t>카페24</t>
        </is>
      </c>
      <c r="G11455" s="93" t="inlineStr">
        <is>
          <t>크림=어성초 70 인텐스 카밍 크림 1개 (-20%)</t>
        </is>
      </c>
      <c r="H11455" s="6" t="n">
        <v>1</v>
      </c>
      <c r="I11455" s="6" t="n"/>
      <c r="J11455" s="93" t="n">
        <v>200801</v>
      </c>
      <c r="L11455" s="93" t="n">
        <v>28000</v>
      </c>
      <c r="M11455" s="93" t="n">
        <v>26362</v>
      </c>
      <c r="N11455" s="93" t="n">
        <v>3882</v>
      </c>
      <c r="O11455" s="148" t="n">
        <v>25454.54545454545</v>
      </c>
      <c r="P11455" s="93" t="inlineStr">
        <is>
          <t>카페24카밍크림크림=어성초 70 인텐스 카밍 크림 1개 (-20%)200801</t>
        </is>
      </c>
    </row>
    <row r="11456" customFormat="1" s="93">
      <c r="B11456" s="127" t="n">
        <v>44163</v>
      </c>
      <c r="C11456" s="93">
        <f>TEXT(B11456,"aaa")</f>
        <v/>
      </c>
      <c r="E11456" s="93" t="inlineStr">
        <is>
          <t>어성초진정패키지</t>
        </is>
      </c>
      <c r="F11456" s="93" t="inlineStr">
        <is>
          <t>카페24</t>
        </is>
      </c>
      <c r="G11456" s="93" t="inlineStr">
        <is>
          <t>어성초 진정패키지세트</t>
        </is>
      </c>
      <c r="H11456" s="6" t="n">
        <v>2</v>
      </c>
      <c r="I11456" s="6" t="n"/>
      <c r="J11456" s="93" t="n">
        <v>200801</v>
      </c>
      <c r="L11456" s="93" t="n">
        <v>198000</v>
      </c>
      <c r="M11456" s="93" t="n">
        <v>186417</v>
      </c>
      <c r="N11456" s="93" t="n">
        <v>30274</v>
      </c>
      <c r="O11456" s="148" t="n">
        <v>180000</v>
      </c>
      <c r="P11456" s="93" t="inlineStr">
        <is>
          <t>카페24어성초진정패키지어성초 진정패키지세트200801</t>
        </is>
      </c>
    </row>
    <row r="11457" customFormat="1" s="93">
      <c r="B11457" s="127" t="n">
        <v>44163</v>
      </c>
      <c r="C11457" s="93">
        <f>TEXT(B11457,"aaa")</f>
        <v/>
      </c>
      <c r="E11457" s="93" t="inlineStr">
        <is>
          <t>클리어 패드</t>
        </is>
      </c>
      <c r="F11457" s="93" t="inlineStr">
        <is>
          <t>카페24</t>
        </is>
      </c>
      <c r="G11457" s="93" t="inlineStr">
        <is>
          <t>어성초 77 클리어 패드 1개-20% off</t>
        </is>
      </c>
      <c r="H11457" s="6" t="n">
        <v>30</v>
      </c>
      <c r="I11457" s="6" t="n"/>
      <c r="J11457" s="93" t="n">
        <v>200801</v>
      </c>
      <c r="L11457" s="93" t="n">
        <v>672000</v>
      </c>
      <c r="M11457" s="93" t="n">
        <v>632688</v>
      </c>
      <c r="N11457" s="93" t="n">
        <v>150360</v>
      </c>
      <c r="O11457" s="148" t="n">
        <v>610909.0909090908</v>
      </c>
      <c r="P11457" s="93" t="inlineStr">
        <is>
          <t>카페24클리어 패드어성초 77 클리어 패드 1개-20% off200801</t>
        </is>
      </c>
    </row>
    <row r="11458" customFormat="1" s="93">
      <c r="B11458" s="127" t="n">
        <v>44163</v>
      </c>
      <c r="C11458" s="93">
        <f>TEXT(B11458,"aaa")</f>
        <v/>
      </c>
      <c r="E11458" s="93" t="inlineStr">
        <is>
          <t>클리어 패드</t>
        </is>
      </c>
      <c r="F11458" s="93" t="inlineStr">
        <is>
          <t>카페24</t>
        </is>
      </c>
      <c r="G11458" s="93" t="inlineStr">
        <is>
          <t>어성초 77 클리어 패드 2개-30% off</t>
        </is>
      </c>
      <c r="H11458" s="6" t="n">
        <v>31</v>
      </c>
      <c r="I11458" s="6" t="n"/>
      <c r="J11458" s="93" t="n">
        <v>200801</v>
      </c>
      <c r="L11458" s="93" t="n">
        <v>1215200</v>
      </c>
      <c r="M11458" s="93" t="n">
        <v>1144110.8</v>
      </c>
      <c r="N11458" s="93" t="n">
        <v>310744</v>
      </c>
      <c r="O11458" s="148" t="n">
        <v>1104727.272727273</v>
      </c>
      <c r="P11458" s="93" t="inlineStr">
        <is>
          <t>카페24클리어 패드어성초 77 클리어 패드 2개-30% off200801</t>
        </is>
      </c>
    </row>
    <row r="11459" customFormat="1" s="93">
      <c r="B11459" s="127" t="n">
        <v>44163</v>
      </c>
      <c r="C11459" s="93">
        <f>TEXT(B11459,"aaa")</f>
        <v/>
      </c>
      <c r="E11459" s="93" t="inlineStr">
        <is>
          <t>토너+패드 세트</t>
        </is>
      </c>
      <c r="F11459" s="93" t="inlineStr">
        <is>
          <t>카페24</t>
        </is>
      </c>
      <c r="G11459" s="93" t="inlineStr">
        <is>
          <t>좁쌀 진정 세트 토너+클리어 패드-30% off</t>
        </is>
      </c>
      <c r="H11459" s="6" t="n">
        <v>18</v>
      </c>
      <c r="I11459" s="6" t="n"/>
      <c r="J11459" s="93" t="n">
        <v>200801</v>
      </c>
      <c r="L11459" s="93" t="n">
        <v>667800</v>
      </c>
      <c r="M11459" s="93" t="n">
        <v>628733.7</v>
      </c>
      <c r="N11459" s="93" t="n">
        <v>145656</v>
      </c>
      <c r="O11459" s="148" t="n">
        <v>607090.9090909091</v>
      </c>
      <c r="P11459" s="93" t="inlineStr">
        <is>
          <t>카페24토너+패드 세트좁쌀 진정 세트 토너+클리어 패드-30% off200801</t>
        </is>
      </c>
    </row>
    <row r="11460" customFormat="1" s="93">
      <c r="B11460" s="127" t="n">
        <v>44163</v>
      </c>
      <c r="C11460" s="93">
        <f>TEXT(B11460,"aaa")</f>
        <v/>
      </c>
      <c r="E11460" s="93" t="inlineStr">
        <is>
          <t>수분 보충 세트</t>
        </is>
      </c>
      <c r="F11460" s="93" t="inlineStr">
        <is>
          <t>카페24</t>
        </is>
      </c>
      <c r="G11460" s="93" t="inlineStr">
        <is>
          <t>[20/09/28 부터] 어성초 77 토너 250ml + 어성초 70 로션 200ml -30%</t>
        </is>
      </c>
      <c r="H11460" s="6" t="n">
        <v>19</v>
      </c>
      <c r="I11460" s="6" t="n"/>
      <c r="J11460" s="93" t="n">
        <v>200801</v>
      </c>
      <c r="L11460" s="93" t="n">
        <v>704900</v>
      </c>
      <c r="M11460" s="93" t="n">
        <v>663663.35</v>
      </c>
      <c r="N11460" s="93" t="n">
        <v>140942</v>
      </c>
      <c r="O11460" s="148" t="n">
        <v>640818.1818181818</v>
      </c>
      <c r="P11460" s="93" t="inlineStr">
        <is>
          <t>카페24수분 보충 세트[20/09/28 부터] 어성초 77 토너 250ml + 어성초 70 로션 200ml -30%200801</t>
        </is>
      </c>
    </row>
    <row r="11461" customFormat="1" s="93">
      <c r="B11461" s="127" t="n">
        <v>44163</v>
      </c>
      <c r="C11461" s="93">
        <f>TEXT(B11461,"aaa")</f>
        <v/>
      </c>
      <c r="E11461" s="93" t="inlineStr">
        <is>
          <t>로션</t>
        </is>
      </c>
      <c r="F11461" s="93" t="inlineStr">
        <is>
          <t>카페24</t>
        </is>
      </c>
      <c r="G11461" s="93" t="inlineStr">
        <is>
          <t>어성초 70 데일리 릴리프 로션 1개 -20% off</t>
        </is>
      </c>
      <c r="H11461" s="6" t="n">
        <v>4</v>
      </c>
      <c r="I11461" s="6" t="n"/>
      <c r="J11461" s="93" t="n">
        <v>200801</v>
      </c>
      <c r="L11461" s="93" t="n">
        <v>89600</v>
      </c>
      <c r="M11461" s="93" t="n">
        <v>84358.39999999999</v>
      </c>
      <c r="N11461" s="93" t="n">
        <v>17352</v>
      </c>
      <c r="O11461" s="148" t="n">
        <v>81454.54545454544</v>
      </c>
      <c r="P11461" s="93" t="inlineStr">
        <is>
          <t>카페24로션어성초 70 데일리 릴리프 로션 1개 -20% off200801</t>
        </is>
      </c>
    </row>
    <row r="11462" customFormat="1" s="93">
      <c r="B11462" s="127" t="n">
        <v>44163</v>
      </c>
      <c r="C11462" s="93">
        <f>TEXT(B11462,"aaa")</f>
        <v/>
      </c>
      <c r="E11462" s="93" t="inlineStr">
        <is>
          <t>머드크림마스크</t>
        </is>
      </c>
      <c r="F11462" s="93" t="inlineStr">
        <is>
          <t>카페24</t>
        </is>
      </c>
      <c r="G11462" s="93" t="inlineStr">
        <is>
          <t>머드크림마스크 100ml</t>
        </is>
      </c>
      <c r="H11462" s="6" t="n">
        <v>2</v>
      </c>
      <c r="I11462" s="6" t="n"/>
      <c r="J11462" s="93" t="n">
        <v>200801</v>
      </c>
      <c r="L11462" s="93" t="n">
        <v>40000</v>
      </c>
      <c r="M11462" s="93" t="n">
        <v>37660</v>
      </c>
      <c r="N11462" s="93" t="n">
        <v>2884</v>
      </c>
      <c r="O11462" s="148" t="n">
        <v>36363.63636363636</v>
      </c>
      <c r="P11462" s="93" t="inlineStr">
        <is>
          <t>카페24머드크림마스크머드크림마스크 100ml200801</t>
        </is>
      </c>
    </row>
    <row r="11463" customFormat="1" s="93">
      <c r="B11463" s="127" t="n">
        <v>44163</v>
      </c>
      <c r="C11463" s="93">
        <f>TEXT(B11463,"aaa")</f>
        <v/>
      </c>
      <c r="E11463" s="93" t="inlineStr">
        <is>
          <t>마스크팩</t>
        </is>
      </c>
      <c r="F11463" s="93" t="inlineStr">
        <is>
          <t>카페24</t>
        </is>
      </c>
      <c r="G11463" s="93" t="inlineStr">
        <is>
          <t>마스크팩 1매</t>
        </is>
      </c>
      <c r="H11463" s="6" t="n">
        <v>5</v>
      </c>
      <c r="I11463" s="6" t="n"/>
      <c r="J11463" s="93" t="n">
        <v>200801</v>
      </c>
      <c r="L11463" s="93" t="n">
        <v>20000</v>
      </c>
      <c r="M11463" s="93" t="n">
        <v>18830</v>
      </c>
      <c r="N11463" s="93" t="n">
        <v>1985</v>
      </c>
      <c r="O11463" s="148" t="n">
        <v>18181.81818181818</v>
      </c>
      <c r="P11463" s="93" t="inlineStr">
        <is>
          <t>카페24마스크팩마스크팩 1매200801</t>
        </is>
      </c>
    </row>
    <row r="11464" customFormat="1" s="93">
      <c r="B11464" s="127" t="n">
        <v>44163</v>
      </c>
      <c r="C11464" s="93">
        <f>TEXT(B11464,"aaa")</f>
        <v/>
      </c>
      <c r="E11464" s="93" t="inlineStr">
        <is>
          <t>마스크팩</t>
        </is>
      </c>
      <c r="F11464" s="93" t="inlineStr">
        <is>
          <t>카페24</t>
        </is>
      </c>
      <c r="G11464" s="93" t="inlineStr">
        <is>
          <t>마스크팩 10매</t>
        </is>
      </c>
      <c r="H11464" s="6" t="n">
        <v>4</v>
      </c>
      <c r="I11464" s="6" t="n"/>
      <c r="J11464" s="93" t="n">
        <v>200801</v>
      </c>
      <c r="L11464" s="93" t="n">
        <v>80000</v>
      </c>
      <c r="M11464" s="93" t="n">
        <v>75320</v>
      </c>
      <c r="N11464" s="93" t="n">
        <v>15880</v>
      </c>
      <c r="O11464" s="148" t="n">
        <v>72727.27272727272</v>
      </c>
      <c r="P11464" s="93" t="inlineStr">
        <is>
          <t>카페24마스크팩마스크팩 10매200801</t>
        </is>
      </c>
    </row>
    <row r="11465" customFormat="1" s="93">
      <c r="B11465" s="127" t="n">
        <v>44163</v>
      </c>
      <c r="C11465" s="93">
        <f>TEXT(B11465,"aaa")</f>
        <v/>
      </c>
      <c r="E11465" s="93" t="inlineStr">
        <is>
          <t>토너</t>
        </is>
      </c>
      <c r="F11465" s="93" t="inlineStr">
        <is>
          <t>카페24</t>
        </is>
      </c>
      <c r="G11465" s="93" t="inlineStr">
        <is>
          <t>250ml</t>
        </is>
      </c>
      <c r="H11465" s="6" t="n">
        <v>28</v>
      </c>
      <c r="I11465" s="6" t="n"/>
      <c r="J11465" s="93" t="n">
        <v>200801</v>
      </c>
      <c r="L11465" s="93" t="n">
        <v>560000</v>
      </c>
      <c r="M11465" s="93" t="n">
        <v>527240</v>
      </c>
      <c r="N11465" s="93" t="n">
        <v>86240</v>
      </c>
      <c r="O11465" s="148" t="n">
        <v>509090.9090909091</v>
      </c>
      <c r="P11465" s="93" t="inlineStr">
        <is>
          <t>카페24토너250ml200801</t>
        </is>
      </c>
    </row>
    <row r="11466" customFormat="1" s="93">
      <c r="B11466" s="127" t="n">
        <v>44163</v>
      </c>
      <c r="C11466" s="93">
        <f>TEXT(B11466,"aaa")</f>
        <v/>
      </c>
      <c r="E11466" s="93" t="inlineStr">
        <is>
          <t>토너</t>
        </is>
      </c>
      <c r="F11466" s="93" t="inlineStr">
        <is>
          <t>카페24</t>
        </is>
      </c>
      <c r="G11466" s="93" t="inlineStr">
        <is>
          <t>250ml 2set</t>
        </is>
      </c>
      <c r="H11466" s="6" t="n">
        <v>11</v>
      </c>
      <c r="I11466" s="6" t="n"/>
      <c r="J11466" s="93" t="n">
        <v>200801</v>
      </c>
      <c r="L11466" s="93" t="n">
        <v>385000</v>
      </c>
      <c r="M11466" s="93" t="n">
        <v>362477.5</v>
      </c>
      <c r="N11466" s="93" t="n">
        <v>67760</v>
      </c>
      <c r="O11466" s="148" t="n">
        <v>350000</v>
      </c>
      <c r="P11466" s="93" t="inlineStr">
        <is>
          <t>카페24토너250ml 2set200801</t>
        </is>
      </c>
    </row>
    <row r="11467" customFormat="1" s="93">
      <c r="B11467" s="127" t="n">
        <v>44163</v>
      </c>
      <c r="C11467" s="93">
        <f>TEXT(B11467,"aaa")</f>
        <v/>
      </c>
      <c r="E11467" s="93" t="inlineStr">
        <is>
          <t>토너</t>
        </is>
      </c>
      <c r="F11467" s="93" t="inlineStr">
        <is>
          <t>카페24</t>
        </is>
      </c>
      <c r="G11467" s="93" t="inlineStr">
        <is>
          <t>500ml</t>
        </is>
      </c>
      <c r="H11467" s="6" t="n">
        <v>20</v>
      </c>
      <c r="I11467" s="6" t="n"/>
      <c r="J11467" s="93" t="n">
        <v>200801</v>
      </c>
      <c r="L11467" s="93" t="n">
        <v>660000</v>
      </c>
      <c r="M11467" s="93" t="n">
        <v>621390</v>
      </c>
      <c r="N11467" s="93" t="n">
        <v>86600</v>
      </c>
      <c r="O11467" s="148" t="n">
        <v>600000</v>
      </c>
      <c r="P11467" s="93" t="inlineStr">
        <is>
          <t>카페24토너500ml200801</t>
        </is>
      </c>
    </row>
    <row r="11468" customFormat="1" s="93">
      <c r="B11468" s="127" t="n">
        <v>44163</v>
      </c>
      <c r="C11468" s="93">
        <f>TEXT(B11468,"aaa")</f>
        <v/>
      </c>
      <c r="E11468" s="93" t="inlineStr">
        <is>
          <t>토너</t>
        </is>
      </c>
      <c r="F11468" s="93" t="inlineStr">
        <is>
          <t>카페24</t>
        </is>
      </c>
      <c r="G11468" s="93" t="inlineStr">
        <is>
          <t>스킨팩 화장솜 60P</t>
        </is>
      </c>
      <c r="H11468" s="6" t="n">
        <v>29</v>
      </c>
      <c r="I11468" s="6" t="n"/>
      <c r="J11468" s="93" t="n">
        <v>200801</v>
      </c>
      <c r="L11468" s="93" t="n">
        <v>87000</v>
      </c>
      <c r="M11468" s="93" t="n">
        <v>81910.5</v>
      </c>
      <c r="N11468" s="93" t="n">
        <v>32190</v>
      </c>
      <c r="O11468" s="148" t="n">
        <v>79090.90909090909</v>
      </c>
      <c r="P11468" s="93" t="inlineStr">
        <is>
          <t>카페24토너스킨팩 화장솜 60P200801</t>
        </is>
      </c>
    </row>
    <row r="11469" customFormat="1" s="93">
      <c r="B11469" s="127" t="n">
        <v>44163</v>
      </c>
      <c r="C11469" s="93">
        <f>TEXT(B11469,"aaa")</f>
        <v/>
      </c>
      <c r="E11469" s="93" t="inlineStr">
        <is>
          <t>앰플</t>
        </is>
      </c>
      <c r="F11469" s="93" t="inlineStr">
        <is>
          <t>카페24</t>
        </is>
      </c>
      <c r="G11469" s="93" t="inlineStr">
        <is>
          <t>앰플 30ml</t>
        </is>
      </c>
      <c r="H11469" s="6" t="n">
        <v>17</v>
      </c>
      <c r="I11469" s="6" t="n"/>
      <c r="J11469" s="93" t="n">
        <v>200801</v>
      </c>
      <c r="L11469" s="93" t="n">
        <v>476000</v>
      </c>
      <c r="M11469" s="93" t="n">
        <v>448154</v>
      </c>
      <c r="N11469" s="93" t="n">
        <v>57749</v>
      </c>
      <c r="O11469" s="148" t="n">
        <v>432727.2727272727</v>
      </c>
      <c r="P11469" s="93" t="inlineStr">
        <is>
          <t>카페24앰플앰플 30ml200801</t>
        </is>
      </c>
    </row>
    <row r="11470" customFormat="1" s="93">
      <c r="B11470" s="127" t="n">
        <v>44163</v>
      </c>
      <c r="C11470" s="93">
        <f>TEXT(B11470,"aaa")</f>
        <v/>
      </c>
      <c r="E11470" s="93" t="inlineStr">
        <is>
          <t>앰플</t>
        </is>
      </c>
      <c r="F11470" s="93" t="inlineStr">
        <is>
          <t>카페24</t>
        </is>
      </c>
      <c r="G11470" s="93" t="inlineStr">
        <is>
          <t>앰플 30ml  2set</t>
        </is>
      </c>
      <c r="H11470" s="6" t="n">
        <v>3</v>
      </c>
      <c r="I11470" s="6" t="n"/>
      <c r="J11470" s="93" t="n">
        <v>200801</v>
      </c>
      <c r="L11470" s="93" t="n">
        <v>144000</v>
      </c>
      <c r="M11470" s="93" t="n">
        <v>135576</v>
      </c>
      <c r="N11470" s="93" t="n">
        <v>20382</v>
      </c>
      <c r="O11470" s="148" t="n">
        <v>130909.0909090909</v>
      </c>
      <c r="P11470" s="93" t="inlineStr">
        <is>
          <t>카페24앰플앰플 30ml  2set200801</t>
        </is>
      </c>
    </row>
    <row r="11471" customFormat="1" s="93">
      <c r="B11471" s="127" t="n">
        <v>44163</v>
      </c>
      <c r="C11471" s="93">
        <f>TEXT(B11471,"aaa")</f>
        <v/>
      </c>
      <c r="E11471" s="93" t="inlineStr">
        <is>
          <t>수딩크림</t>
        </is>
      </c>
      <c r="F11471" s="93" t="inlineStr">
        <is>
          <t>카페24</t>
        </is>
      </c>
      <c r="G11471" s="93" t="inlineStr">
        <is>
          <t>수딩크림 100ml</t>
        </is>
      </c>
      <c r="H11471" s="6" t="n">
        <v>1</v>
      </c>
      <c r="I11471" s="6" t="n"/>
      <c r="J11471" s="93" t="n">
        <v>200801</v>
      </c>
      <c r="L11471" s="93" t="n">
        <v>38000</v>
      </c>
      <c r="M11471" s="93" t="n">
        <v>35777</v>
      </c>
      <c r="N11471" s="93" t="n">
        <v>3045</v>
      </c>
      <c r="O11471" s="148" t="n">
        <v>34545.45454545454</v>
      </c>
      <c r="P11471" s="93" t="inlineStr">
        <is>
          <t>카페24수딩크림수딩크림 100ml200801</t>
        </is>
      </c>
    </row>
    <row r="11472" customFormat="1" s="93">
      <c r="B11472" s="127" t="n">
        <v>44163</v>
      </c>
      <c r="C11472" s="93">
        <f>TEXT(B11472,"aaa")</f>
        <v/>
      </c>
      <c r="E11472" s="93" t="inlineStr">
        <is>
          <t>클렌징폼</t>
        </is>
      </c>
      <c r="F11472" s="93" t="inlineStr">
        <is>
          <t>카페24</t>
        </is>
      </c>
      <c r="G11472" s="93" t="inlineStr">
        <is>
          <t>클렌징폼 120ml</t>
        </is>
      </c>
      <c r="H11472" s="6" t="n">
        <v>3</v>
      </c>
      <c r="I11472" s="6" t="n"/>
      <c r="J11472" s="93" t="n">
        <v>200801</v>
      </c>
      <c r="L11472" s="93" t="n">
        <v>39000</v>
      </c>
      <c r="M11472" s="93" t="n">
        <v>36718.5</v>
      </c>
      <c r="N11472" s="93" t="n">
        <v>8250</v>
      </c>
      <c r="O11472" s="148" t="n">
        <v>35454.54545454545</v>
      </c>
      <c r="P11472" s="93" t="inlineStr">
        <is>
          <t>카페24클렌징폼클렌징폼 120ml200801</t>
        </is>
      </c>
    </row>
    <row r="11473" customFormat="1" s="93">
      <c r="B11473" s="127" t="n">
        <v>44163</v>
      </c>
      <c r="C11473" s="93">
        <f>TEXT(B11473,"aaa")</f>
        <v/>
      </c>
      <c r="E11473" s="93" t="inlineStr">
        <is>
          <t>클렌징폼</t>
        </is>
      </c>
      <c r="F11473" s="93" t="inlineStr">
        <is>
          <t>카페24</t>
        </is>
      </c>
      <c r="G11473" s="93" t="inlineStr">
        <is>
          <t>클렌징폼 120ml 2set</t>
        </is>
      </c>
      <c r="H11473" s="6" t="n">
        <v>2</v>
      </c>
      <c r="I11473" s="6" t="n"/>
      <c r="J11473" s="93" t="n">
        <v>200801</v>
      </c>
      <c r="L11473" s="93" t="n">
        <v>48000</v>
      </c>
      <c r="M11473" s="93" t="n">
        <v>45192</v>
      </c>
      <c r="N11473" s="93" t="n">
        <v>4920</v>
      </c>
      <c r="O11473" s="148" t="n">
        <v>43636.36363636363</v>
      </c>
      <c r="P11473" s="93" t="inlineStr">
        <is>
          <t>카페24클렌징폼클렌징폼 120ml 2set200801</t>
        </is>
      </c>
    </row>
    <row r="11474" customFormat="1" s="93">
      <c r="B11474" s="127" t="n">
        <v>44163</v>
      </c>
      <c r="C11474" s="93">
        <f>TEXT(B11474,"aaa")</f>
        <v/>
      </c>
      <c r="E11474" s="93" t="inlineStr">
        <is>
          <t>토너</t>
        </is>
      </c>
      <c r="F11474" s="93" t="inlineStr">
        <is>
          <t>화해</t>
        </is>
      </c>
      <c r="G11474" s="93" t="inlineStr">
        <is>
          <t>250ml</t>
        </is>
      </c>
      <c r="H11474" s="6" t="n">
        <v>4</v>
      </c>
      <c r="I11474" s="6" t="n"/>
      <c r="J11474" s="93" t="n">
        <v>200801</v>
      </c>
      <c r="L11474" s="93" t="n">
        <v>80000</v>
      </c>
      <c r="M11474" s="93" t="n">
        <v>57600</v>
      </c>
      <c r="N11474" s="93" t="n">
        <v>12320</v>
      </c>
      <c r="O11474" s="148" t="n">
        <v>72727.27272727272</v>
      </c>
      <c r="P11474" s="93" t="inlineStr">
        <is>
          <t>화해토너250ml200801</t>
        </is>
      </c>
    </row>
    <row r="11475" customFormat="1" s="93">
      <c r="B11475" s="127" t="n">
        <v>44164</v>
      </c>
      <c r="C11475" s="93">
        <f>TEXT(B11475,"aaa")</f>
        <v/>
      </c>
      <c r="E11475" s="93" t="inlineStr">
        <is>
          <t>토너</t>
        </is>
      </c>
      <c r="F11475" s="93" t="inlineStr">
        <is>
          <t>스타일쉐어</t>
        </is>
      </c>
      <c r="G11475" s="93" t="inlineStr">
        <is>
          <t>250ml</t>
        </is>
      </c>
      <c r="H11475" s="6" t="n">
        <v>2</v>
      </c>
      <c r="I11475" s="6" t="n"/>
      <c r="J11475" s="93" t="n">
        <v>200801</v>
      </c>
      <c r="L11475" s="93" t="n">
        <v>40000</v>
      </c>
      <c r="M11475" s="93" t="n">
        <v>30000</v>
      </c>
      <c r="N11475" s="93" t="n">
        <v>6160</v>
      </c>
      <c r="O11475" s="148" t="n">
        <v>36363.63636363636</v>
      </c>
      <c r="P11475" s="93" t="inlineStr">
        <is>
          <t>스타일쉐어토너250ml200801</t>
        </is>
      </c>
    </row>
    <row r="11476" customFormat="1" s="93">
      <c r="B11476" s="127" t="n">
        <v>44164</v>
      </c>
      <c r="C11476" s="93">
        <f>TEXT(B11476,"aaa")</f>
        <v/>
      </c>
      <c r="E11476" s="93" t="inlineStr">
        <is>
          <t>선크림</t>
        </is>
      </c>
      <c r="F11476" s="93" t="inlineStr">
        <is>
          <t>카페24</t>
        </is>
      </c>
      <c r="G11476" s="93" t="inlineStr">
        <is>
          <t>선크림 50ml</t>
        </is>
      </c>
      <c r="H11476" s="6" t="n">
        <v>4</v>
      </c>
      <c r="I11476" s="6" t="n"/>
      <c r="J11476" s="93" t="n">
        <v>200801</v>
      </c>
      <c r="L11476" s="93" t="n">
        <v>80000</v>
      </c>
      <c r="M11476" s="93" t="n">
        <v>75320</v>
      </c>
      <c r="N11476" s="93" t="n">
        <v>9380</v>
      </c>
      <c r="O11476" s="148" t="n">
        <v>72727.27272727272</v>
      </c>
      <c r="P11476" s="93" t="inlineStr">
        <is>
          <t>카페24선크림선크림 50ml200801</t>
        </is>
      </c>
    </row>
    <row r="11477" customFormat="1" s="93">
      <c r="B11477" s="127" t="n">
        <v>44164</v>
      </c>
      <c r="C11477" s="93">
        <f>TEXT(B11477,"aaa")</f>
        <v/>
      </c>
      <c r="E11477" s="93" t="inlineStr">
        <is>
          <t>선크림</t>
        </is>
      </c>
      <c r="F11477" s="93" t="inlineStr">
        <is>
          <t>카페24</t>
        </is>
      </c>
      <c r="G11477" s="93" t="inlineStr">
        <is>
          <t>선크림 50ml  2set</t>
        </is>
      </c>
      <c r="H11477" s="6" t="n">
        <v>2</v>
      </c>
      <c r="I11477" s="6" t="n"/>
      <c r="J11477" s="93" t="n">
        <v>200801</v>
      </c>
      <c r="L11477" s="93" t="n">
        <v>70000</v>
      </c>
      <c r="M11477" s="93" t="n">
        <v>65905</v>
      </c>
      <c r="N11477" s="93" t="n">
        <v>9380</v>
      </c>
      <c r="O11477" s="148" t="n">
        <v>63636.36363636363</v>
      </c>
      <c r="P11477" s="93" t="inlineStr">
        <is>
          <t>카페24선크림선크림 50ml  2set200801</t>
        </is>
      </c>
    </row>
    <row r="11478" customFormat="1" s="93">
      <c r="B11478" s="127" t="n">
        <v>44164</v>
      </c>
      <c r="C11478" s="93">
        <f>TEXT(B11478,"aaa")</f>
        <v/>
      </c>
      <c r="E11478" s="93" t="inlineStr">
        <is>
          <t>크림마스크</t>
        </is>
      </c>
      <c r="F11478" s="93" t="inlineStr">
        <is>
          <t>카페24</t>
        </is>
      </c>
      <c r="G11478" s="93" t="inlineStr">
        <is>
          <t>옵션=어성초 크림마스크 나이트 솔루션 1장</t>
        </is>
      </c>
      <c r="H11478" s="6" t="n">
        <v>1</v>
      </c>
      <c r="I11478" s="6" t="n"/>
      <c r="J11478" s="93" t="n">
        <v>200801</v>
      </c>
      <c r="L11478" s="93" t="n">
        <v>4000</v>
      </c>
      <c r="M11478" s="93" t="n">
        <v>3766</v>
      </c>
      <c r="N11478" s="93" t="n">
        <v>310</v>
      </c>
      <c r="O11478" s="148" t="n">
        <v>3636.363636363636</v>
      </c>
      <c r="P11478" s="93" t="inlineStr">
        <is>
          <t>카페24크림마스크옵션=어성초 크림마스크 나이트 솔루션 1장200801</t>
        </is>
      </c>
    </row>
    <row r="11479" customFormat="1" s="93">
      <c r="B11479" s="127" t="n">
        <v>44164</v>
      </c>
      <c r="C11479" s="93">
        <f>TEXT(B11479,"aaa")</f>
        <v/>
      </c>
      <c r="E11479" s="93" t="inlineStr">
        <is>
          <t>크림마스크</t>
        </is>
      </c>
      <c r="F11479" s="93" t="inlineStr">
        <is>
          <t>카페24</t>
        </is>
      </c>
      <c r="G11479" s="93" t="inlineStr">
        <is>
          <t>옵션=어성초 크림마스크 나이트 솔루션 10장</t>
        </is>
      </c>
      <c r="H11479" s="6" t="n">
        <v>3</v>
      </c>
      <c r="I11479" s="6" t="n"/>
      <c r="J11479" s="93" t="n">
        <v>200801</v>
      </c>
      <c r="L11479" s="93" t="n">
        <v>60000</v>
      </c>
      <c r="M11479" s="93" t="n">
        <v>56490</v>
      </c>
      <c r="N11479" s="93" t="n">
        <v>9321</v>
      </c>
      <c r="O11479" s="148" t="n">
        <v>54545.45454545454</v>
      </c>
      <c r="P11479" s="93" t="inlineStr">
        <is>
          <t>카페24크림마스크옵션=어성초 크림마스크 나이트 솔루션 10장200801</t>
        </is>
      </c>
    </row>
    <row r="11480" customFormat="1" s="93">
      <c r="B11480" s="127" t="n">
        <v>44164</v>
      </c>
      <c r="C11480" s="93">
        <f>TEXT(B11480,"aaa")</f>
        <v/>
      </c>
      <c r="E11480" s="93" t="inlineStr">
        <is>
          <t>카밍크림</t>
        </is>
      </c>
      <c r="F11480" s="93" t="inlineStr">
        <is>
          <t>카페24</t>
        </is>
      </c>
      <c r="G11480" s="93" t="inlineStr">
        <is>
          <t>크림=어성초 70 인텐스 카밍 크림 1개 (-20%)</t>
        </is>
      </c>
      <c r="H11480" s="6" t="n">
        <v>3</v>
      </c>
      <c r="I11480" s="6" t="n"/>
      <c r="J11480" s="93" t="n">
        <v>200801</v>
      </c>
      <c r="L11480" s="93" t="n">
        <v>84000</v>
      </c>
      <c r="M11480" s="93" t="n">
        <v>79086</v>
      </c>
      <c r="N11480" s="93" t="n">
        <v>11646</v>
      </c>
      <c r="O11480" s="148" t="n">
        <v>76363.63636363635</v>
      </c>
      <c r="P11480" s="93" t="inlineStr">
        <is>
          <t>카페24카밍크림크림=어성초 70 인텐스 카밍 크림 1개 (-20%)200801</t>
        </is>
      </c>
    </row>
    <row r="11481" customFormat="1" s="93">
      <c r="B11481" s="127" t="n">
        <v>44164</v>
      </c>
      <c r="C11481" s="93">
        <f>TEXT(B11481,"aaa")</f>
        <v/>
      </c>
      <c r="E11481" s="93" t="inlineStr">
        <is>
          <t>클리어 패드</t>
        </is>
      </c>
      <c r="F11481" s="93" t="inlineStr">
        <is>
          <t>카페24</t>
        </is>
      </c>
      <c r="G11481" s="93" t="inlineStr">
        <is>
          <t>어성초 77 클리어 패드 1개-20% off</t>
        </is>
      </c>
      <c r="H11481" s="6" t="n">
        <v>39</v>
      </c>
      <c r="I11481" s="6" t="n"/>
      <c r="J11481" s="93" t="n">
        <v>200801</v>
      </c>
      <c r="L11481" s="93" t="n">
        <v>873600</v>
      </c>
      <c r="M11481" s="93" t="n">
        <v>822494.4</v>
      </c>
      <c r="N11481" s="93" t="n">
        <v>195468</v>
      </c>
      <c r="O11481" s="148" t="n">
        <v>794181.8181818181</v>
      </c>
      <c r="P11481" s="93" t="inlineStr">
        <is>
          <t>카페24클리어 패드어성초 77 클리어 패드 1개-20% off200801</t>
        </is>
      </c>
    </row>
    <row r="11482" customFormat="1" s="93">
      <c r="B11482" s="127" t="n">
        <v>44164</v>
      </c>
      <c r="C11482" s="93">
        <f>TEXT(B11482,"aaa")</f>
        <v/>
      </c>
      <c r="E11482" s="93" t="inlineStr">
        <is>
          <t>클리어 패드</t>
        </is>
      </c>
      <c r="F11482" s="93" t="inlineStr">
        <is>
          <t>카페24</t>
        </is>
      </c>
      <c r="G11482" s="93" t="inlineStr">
        <is>
          <t>어성초 77 클리어 패드 2개-30% off</t>
        </is>
      </c>
      <c r="H11482" s="6" t="n">
        <v>39</v>
      </c>
      <c r="I11482" s="6" t="n"/>
      <c r="J11482" s="93" t="n">
        <v>200801</v>
      </c>
      <c r="L11482" s="93" t="n">
        <v>1528800</v>
      </c>
      <c r="M11482" s="93" t="n">
        <v>1439365.2</v>
      </c>
      <c r="N11482" s="93" t="n">
        <v>390936</v>
      </c>
      <c r="O11482" s="148" t="n">
        <v>1389818.181818182</v>
      </c>
      <c r="P11482" s="93" t="inlineStr">
        <is>
          <t>카페24클리어 패드어성초 77 클리어 패드 2개-30% off200801</t>
        </is>
      </c>
    </row>
    <row r="11483" customFormat="1" s="93">
      <c r="B11483" s="127" t="n">
        <v>44164</v>
      </c>
      <c r="C11483" s="93">
        <f>TEXT(B11483,"aaa")</f>
        <v/>
      </c>
      <c r="E11483" s="93" t="inlineStr">
        <is>
          <t>토너+패드 세트</t>
        </is>
      </c>
      <c r="F11483" s="93" t="inlineStr">
        <is>
          <t>카페24</t>
        </is>
      </c>
      <c r="G11483" s="93" t="inlineStr">
        <is>
          <t>좁쌀 진정 세트 토너+클리어 패드-30% off</t>
        </is>
      </c>
      <c r="H11483" s="6" t="n">
        <v>44</v>
      </c>
      <c r="I11483" s="6" t="n"/>
      <c r="J11483" s="93" t="n">
        <v>200801</v>
      </c>
      <c r="L11483" s="93" t="n">
        <v>1632400</v>
      </c>
      <c r="M11483" s="93" t="n">
        <v>1536904.6</v>
      </c>
      <c r="N11483" s="93" t="n">
        <v>356048</v>
      </c>
      <c r="O11483" s="148" t="n">
        <v>1484000</v>
      </c>
      <c r="P11483" s="93" t="inlineStr">
        <is>
          <t>카페24토너+패드 세트좁쌀 진정 세트 토너+클리어 패드-30% off200801</t>
        </is>
      </c>
    </row>
    <row r="11484" customFormat="1" s="93">
      <c r="B11484" s="127" t="n">
        <v>44164</v>
      </c>
      <c r="C11484" s="93">
        <f>TEXT(B11484,"aaa")</f>
        <v/>
      </c>
      <c r="E11484" s="93" t="inlineStr">
        <is>
          <t>수분 보충 세트</t>
        </is>
      </c>
      <c r="F11484" s="93" t="inlineStr">
        <is>
          <t>카페24</t>
        </is>
      </c>
      <c r="G11484" s="93" t="inlineStr">
        <is>
          <t>[20/09/28 부터] 어성초 77 토너 250ml + 어성초 70 로션 200ml -30%</t>
        </is>
      </c>
      <c r="H11484" s="6" t="n">
        <v>37</v>
      </c>
      <c r="I11484" s="6" t="n"/>
      <c r="J11484" s="93" t="n">
        <v>200801</v>
      </c>
      <c r="L11484" s="93" t="n">
        <v>1372700</v>
      </c>
      <c r="M11484" s="93" t="n">
        <v>1292397.05</v>
      </c>
      <c r="N11484" s="93" t="n">
        <v>274466</v>
      </c>
      <c r="O11484" s="148" t="n">
        <v>1247909.090909091</v>
      </c>
      <c r="P11484" s="93" t="inlineStr">
        <is>
          <t>카페24수분 보충 세트[20/09/28 부터] 어성초 77 토너 250ml + 어성초 70 로션 200ml -30%200801</t>
        </is>
      </c>
    </row>
    <row r="11485" customFormat="1" s="93">
      <c r="B11485" s="127" t="n">
        <v>44164</v>
      </c>
      <c r="C11485" s="93">
        <f>TEXT(B11485,"aaa")</f>
        <v/>
      </c>
      <c r="E11485" s="93" t="inlineStr">
        <is>
          <t>로션</t>
        </is>
      </c>
      <c r="F11485" s="93" t="inlineStr">
        <is>
          <t>카페24</t>
        </is>
      </c>
      <c r="G11485" s="93" t="inlineStr">
        <is>
          <t>어성초 70 데일리 릴리프 로션 1개 -20% off</t>
        </is>
      </c>
      <c r="H11485" s="6" t="n">
        <v>9</v>
      </c>
      <c r="I11485" s="6" t="n"/>
      <c r="J11485" s="93" t="n">
        <v>200801</v>
      </c>
      <c r="L11485" s="93" t="n">
        <v>201600</v>
      </c>
      <c r="M11485" s="93" t="n">
        <v>189806.4</v>
      </c>
      <c r="N11485" s="93" t="n">
        <v>39042</v>
      </c>
      <c r="O11485" s="148" t="n">
        <v>183272.7272727273</v>
      </c>
      <c r="P11485" s="93" t="inlineStr">
        <is>
          <t>카페24로션어성초 70 데일리 릴리프 로션 1개 -20% off200801</t>
        </is>
      </c>
    </row>
    <row r="11486" customFormat="1" s="93">
      <c r="B11486" s="127" t="n">
        <v>44164</v>
      </c>
      <c r="C11486" s="93">
        <f>TEXT(B11486,"aaa")</f>
        <v/>
      </c>
      <c r="E11486" s="93" t="inlineStr">
        <is>
          <t>로션</t>
        </is>
      </c>
      <c r="F11486" s="93" t="inlineStr">
        <is>
          <t>카페24</t>
        </is>
      </c>
      <c r="G11486" s="93" t="inlineStr">
        <is>
          <t>어성초 70 데일리 릴리프 로션 2개 -30% off</t>
        </is>
      </c>
      <c r="H11486" s="6" t="n">
        <v>1</v>
      </c>
      <c r="I11486" s="6" t="n"/>
      <c r="J11486" s="93" t="n">
        <v>200801</v>
      </c>
      <c r="L11486" s="93" t="n">
        <v>39200</v>
      </c>
      <c r="M11486" s="93" t="n">
        <v>36906.8</v>
      </c>
      <c r="N11486" s="93" t="n">
        <v>8676</v>
      </c>
      <c r="O11486" s="148" t="n">
        <v>35636.36363636363</v>
      </c>
      <c r="P11486" s="93" t="inlineStr">
        <is>
          <t>카페24로션어성초 70 데일리 릴리프 로션 2개 -30% off200801</t>
        </is>
      </c>
    </row>
    <row r="11487" customFormat="1" s="93">
      <c r="B11487" s="127" t="n">
        <v>44164</v>
      </c>
      <c r="C11487" s="93">
        <f>TEXT(B11487,"aaa")</f>
        <v/>
      </c>
      <c r="E11487" s="93" t="inlineStr">
        <is>
          <t>머드크림마스크</t>
        </is>
      </c>
      <c r="F11487" s="93" t="inlineStr">
        <is>
          <t>카페24</t>
        </is>
      </c>
      <c r="G11487" s="93" t="inlineStr">
        <is>
          <t>머드크림마스크 100ml</t>
        </is>
      </c>
      <c r="H11487" s="6" t="n">
        <v>2</v>
      </c>
      <c r="I11487" s="6" t="n"/>
      <c r="J11487" s="93" t="n">
        <v>200801</v>
      </c>
      <c r="L11487" s="93" t="n">
        <v>40000</v>
      </c>
      <c r="M11487" s="93" t="n">
        <v>37660</v>
      </c>
      <c r="N11487" s="93" t="n">
        <v>2884</v>
      </c>
      <c r="O11487" s="148" t="n">
        <v>36363.63636363636</v>
      </c>
      <c r="P11487" s="93" t="inlineStr">
        <is>
          <t>카페24머드크림마스크머드크림마스크 100ml200801</t>
        </is>
      </c>
    </row>
    <row r="11488" customFormat="1" s="93">
      <c r="B11488" s="127" t="n">
        <v>44164</v>
      </c>
      <c r="C11488" s="93">
        <f>TEXT(B11488,"aaa")</f>
        <v/>
      </c>
      <c r="E11488" s="93" t="inlineStr">
        <is>
          <t>마스크팩</t>
        </is>
      </c>
      <c r="F11488" s="93" t="inlineStr">
        <is>
          <t>카페24</t>
        </is>
      </c>
      <c r="G11488" s="93" t="inlineStr">
        <is>
          <t>마스크팩 1매</t>
        </is>
      </c>
      <c r="H11488" s="6" t="n">
        <v>6</v>
      </c>
      <c r="I11488" s="6" t="n"/>
      <c r="J11488" s="93" t="n">
        <v>200801</v>
      </c>
      <c r="L11488" s="93" t="n">
        <v>24000</v>
      </c>
      <c r="M11488" s="93" t="n">
        <v>22596</v>
      </c>
      <c r="N11488" s="93" t="n">
        <v>2382</v>
      </c>
      <c r="O11488" s="148" t="n">
        <v>21818.18181818182</v>
      </c>
      <c r="P11488" s="93" t="inlineStr">
        <is>
          <t>카페24마스크팩마스크팩 1매200801</t>
        </is>
      </c>
    </row>
    <row r="11489" customFormat="1" s="93">
      <c r="B11489" s="127" t="n">
        <v>44164</v>
      </c>
      <c r="C11489" s="93">
        <f>TEXT(B11489,"aaa")</f>
        <v/>
      </c>
      <c r="E11489" s="93" t="inlineStr">
        <is>
          <t>마스크팩</t>
        </is>
      </c>
      <c r="F11489" s="93" t="inlineStr">
        <is>
          <t>카페24</t>
        </is>
      </c>
      <c r="G11489" s="93" t="inlineStr">
        <is>
          <t>마스크팩 10매</t>
        </is>
      </c>
      <c r="H11489" s="6" t="n">
        <v>4</v>
      </c>
      <c r="I11489" s="6" t="n"/>
      <c r="J11489" s="93" t="n">
        <v>200801</v>
      </c>
      <c r="L11489" s="93" t="n">
        <v>80000</v>
      </c>
      <c r="M11489" s="93" t="n">
        <v>75320</v>
      </c>
      <c r="N11489" s="93" t="n">
        <v>15880</v>
      </c>
      <c r="O11489" s="148" t="n">
        <v>72727.27272727272</v>
      </c>
      <c r="P11489" s="93" t="inlineStr">
        <is>
          <t>카페24마스크팩마스크팩 10매200801</t>
        </is>
      </c>
    </row>
    <row r="11490" customFormat="1" s="93">
      <c r="B11490" s="127" t="n">
        <v>44164</v>
      </c>
      <c r="C11490" s="93">
        <f>TEXT(B11490,"aaa")</f>
        <v/>
      </c>
      <c r="E11490" s="93" t="inlineStr">
        <is>
          <t>토너</t>
        </is>
      </c>
      <c r="F11490" s="93" t="inlineStr">
        <is>
          <t>카페24</t>
        </is>
      </c>
      <c r="G11490" s="93" t="inlineStr">
        <is>
          <t>250ml</t>
        </is>
      </c>
      <c r="H11490" s="6" t="n">
        <v>65</v>
      </c>
      <c r="I11490" s="6" t="n"/>
      <c r="J11490" s="93" t="n">
        <v>200801</v>
      </c>
      <c r="L11490" s="93" t="n">
        <v>1300000</v>
      </c>
      <c r="M11490" s="93" t="n">
        <v>1223950</v>
      </c>
      <c r="N11490" s="93" t="n">
        <v>200200</v>
      </c>
      <c r="O11490" s="148" t="n">
        <v>1181818.181818182</v>
      </c>
      <c r="P11490" s="93" t="inlineStr">
        <is>
          <t>카페24토너250ml200801</t>
        </is>
      </c>
    </row>
    <row r="11491" customFormat="1" s="93">
      <c r="B11491" s="127" t="n">
        <v>44164</v>
      </c>
      <c r="C11491" s="93">
        <f>TEXT(B11491,"aaa")</f>
        <v/>
      </c>
      <c r="E11491" s="93" t="inlineStr">
        <is>
          <t>토너</t>
        </is>
      </c>
      <c r="F11491" s="93" t="inlineStr">
        <is>
          <t>카페24</t>
        </is>
      </c>
      <c r="G11491" s="93" t="inlineStr">
        <is>
          <t>250ml 2set</t>
        </is>
      </c>
      <c r="H11491" s="6" t="n">
        <v>28</v>
      </c>
      <c r="I11491" s="6" t="n"/>
      <c r="J11491" s="93" t="n">
        <v>200801</v>
      </c>
      <c r="L11491" s="93" t="n">
        <v>980000</v>
      </c>
      <c r="M11491" s="93" t="n">
        <v>922670</v>
      </c>
      <c r="N11491" s="93" t="n">
        <v>172480</v>
      </c>
      <c r="O11491" s="148" t="n">
        <v>890909.0909090908</v>
      </c>
      <c r="P11491" s="93" t="inlineStr">
        <is>
          <t>카페24토너250ml 2set200801</t>
        </is>
      </c>
    </row>
    <row r="11492" customFormat="1" s="93">
      <c r="B11492" s="127" t="n">
        <v>44164</v>
      </c>
      <c r="C11492" s="93">
        <f>TEXT(B11492,"aaa")</f>
        <v/>
      </c>
      <c r="E11492" s="93" t="inlineStr">
        <is>
          <t>토너</t>
        </is>
      </c>
      <c r="F11492" s="93" t="inlineStr">
        <is>
          <t>카페24</t>
        </is>
      </c>
      <c r="G11492" s="93" t="inlineStr">
        <is>
          <t>500ml</t>
        </is>
      </c>
      <c r="H11492" s="6" t="n">
        <v>46</v>
      </c>
      <c r="I11492" s="6" t="n"/>
      <c r="J11492" s="93" t="n">
        <v>200801</v>
      </c>
      <c r="L11492" s="93" t="n">
        <v>1518000</v>
      </c>
      <c r="M11492" s="93" t="n">
        <v>1429197</v>
      </c>
      <c r="N11492" s="93" t="n">
        <v>199180</v>
      </c>
      <c r="O11492" s="148" t="n">
        <v>1380000</v>
      </c>
      <c r="P11492" s="93" t="inlineStr">
        <is>
          <t>카페24토너500ml200801</t>
        </is>
      </c>
    </row>
    <row r="11493" customFormat="1" s="93">
      <c r="B11493" s="127" t="n">
        <v>44164</v>
      </c>
      <c r="C11493" s="93">
        <f>TEXT(B11493,"aaa")</f>
        <v/>
      </c>
      <c r="E11493" s="93" t="inlineStr">
        <is>
          <t>토너</t>
        </is>
      </c>
      <c r="F11493" s="93" t="inlineStr">
        <is>
          <t>카페24</t>
        </is>
      </c>
      <c r="G11493" s="93" t="inlineStr">
        <is>
          <t>스킨팩 화장솜 60P</t>
        </is>
      </c>
      <c r="H11493" s="6" t="n">
        <v>56</v>
      </c>
      <c r="I11493" s="6" t="n"/>
      <c r="J11493" s="93" t="n">
        <v>200801</v>
      </c>
      <c r="L11493" s="93" t="n">
        <v>168000</v>
      </c>
      <c r="M11493" s="93" t="n">
        <v>158172</v>
      </c>
      <c r="N11493" s="93" t="n">
        <v>62160</v>
      </c>
      <c r="O11493" s="148" t="n">
        <v>152727.2727272727</v>
      </c>
      <c r="P11493" s="93" t="inlineStr">
        <is>
          <t>카페24토너스킨팩 화장솜 60P200801</t>
        </is>
      </c>
    </row>
    <row r="11494" customFormat="1" s="93">
      <c r="B11494" s="127" t="n">
        <v>44164</v>
      </c>
      <c r="C11494" s="93">
        <f>TEXT(B11494,"aaa")</f>
        <v/>
      </c>
      <c r="E11494" s="93" t="inlineStr">
        <is>
          <t>앰플</t>
        </is>
      </c>
      <c r="F11494" s="93" t="inlineStr">
        <is>
          <t>카페24</t>
        </is>
      </c>
      <c r="G11494" s="93" t="inlineStr">
        <is>
          <t>앰플 30ml</t>
        </is>
      </c>
      <c r="H11494" s="6" t="n">
        <v>33</v>
      </c>
      <c r="I11494" s="6" t="n"/>
      <c r="J11494" s="93" t="n">
        <v>200801</v>
      </c>
      <c r="L11494" s="93" t="n">
        <v>924000</v>
      </c>
      <c r="M11494" s="93" t="n">
        <v>869946</v>
      </c>
      <c r="N11494" s="93" t="n">
        <v>112101</v>
      </c>
      <c r="O11494" s="148" t="n">
        <v>839999.9999999999</v>
      </c>
      <c r="P11494" s="93" t="inlineStr">
        <is>
          <t>카페24앰플앰플 30ml200801</t>
        </is>
      </c>
    </row>
    <row r="11495" customFormat="1" s="93">
      <c r="B11495" s="127" t="n">
        <v>44164</v>
      </c>
      <c r="C11495" s="93">
        <f>TEXT(B11495,"aaa")</f>
        <v/>
      </c>
      <c r="E11495" s="93" t="inlineStr">
        <is>
          <t>앰플</t>
        </is>
      </c>
      <c r="F11495" s="93" t="inlineStr">
        <is>
          <t>카페24</t>
        </is>
      </c>
      <c r="G11495" s="93" t="inlineStr">
        <is>
          <t>앰플 30ml  2set</t>
        </is>
      </c>
      <c r="H11495" s="6" t="n">
        <v>5</v>
      </c>
      <c r="I11495" s="6" t="n"/>
      <c r="J11495" s="93" t="n">
        <v>200801</v>
      </c>
      <c r="L11495" s="93" t="n">
        <v>240000</v>
      </c>
      <c r="M11495" s="93" t="n">
        <v>225960</v>
      </c>
      <c r="N11495" s="93" t="n">
        <v>33970</v>
      </c>
      <c r="O11495" s="148" t="n">
        <v>218181.8181818182</v>
      </c>
      <c r="P11495" s="93" t="inlineStr">
        <is>
          <t>카페24앰플앰플 30ml  2set200801</t>
        </is>
      </c>
    </row>
    <row r="11496" customFormat="1" s="93">
      <c r="B11496" s="127" t="n">
        <v>44164</v>
      </c>
      <c r="C11496" s="93">
        <f>TEXT(B11496,"aaa")</f>
        <v/>
      </c>
      <c r="E11496" s="93" t="inlineStr">
        <is>
          <t>수딩크림</t>
        </is>
      </c>
      <c r="F11496" s="93" t="inlineStr">
        <is>
          <t>카페24</t>
        </is>
      </c>
      <c r="G11496" s="93" t="inlineStr">
        <is>
          <t>수딩크림 100ml</t>
        </is>
      </c>
      <c r="H11496" s="6" t="n">
        <v>13</v>
      </c>
      <c r="I11496" s="6" t="n"/>
      <c r="J11496" s="93" t="n">
        <v>200801</v>
      </c>
      <c r="L11496" s="93" t="n">
        <v>494000</v>
      </c>
      <c r="M11496" s="93" t="n">
        <v>465101</v>
      </c>
      <c r="N11496" s="93" t="n">
        <v>39585</v>
      </c>
      <c r="O11496" s="148" t="n">
        <v>449090.9090909091</v>
      </c>
      <c r="P11496" s="93" t="inlineStr">
        <is>
          <t>카페24수딩크림수딩크림 100ml200801</t>
        </is>
      </c>
    </row>
    <row r="11497" customFormat="1" s="93">
      <c r="B11497" s="127" t="n">
        <v>44164</v>
      </c>
      <c r="C11497" s="93">
        <f>TEXT(B11497,"aaa")</f>
        <v/>
      </c>
      <c r="E11497" s="93" t="inlineStr">
        <is>
          <t>클렌징폼</t>
        </is>
      </c>
      <c r="F11497" s="93" t="inlineStr">
        <is>
          <t>카페24</t>
        </is>
      </c>
      <c r="G11497" s="93" t="inlineStr">
        <is>
          <t>클렌징폼 120ml</t>
        </is>
      </c>
      <c r="H11497" s="6" t="n">
        <v>17</v>
      </c>
      <c r="I11497" s="6" t="n"/>
      <c r="J11497" s="93" t="n">
        <v>200801</v>
      </c>
      <c r="L11497" s="93" t="n">
        <v>221000</v>
      </c>
      <c r="M11497" s="93" t="n">
        <v>208071.5</v>
      </c>
      <c r="N11497" s="93" t="n">
        <v>46750</v>
      </c>
      <c r="O11497" s="148" t="n">
        <v>200909.0909090909</v>
      </c>
      <c r="P11497" s="93" t="inlineStr">
        <is>
          <t>카페24클렌징폼클렌징폼 120ml200801</t>
        </is>
      </c>
    </row>
    <row r="11498" customFormat="1" s="93">
      <c r="B11498" s="127" t="n">
        <v>44164</v>
      </c>
      <c r="C11498" s="93">
        <f>TEXT(B11498,"aaa")</f>
        <v/>
      </c>
      <c r="E11498" s="93" t="inlineStr">
        <is>
          <t>클렌징폼</t>
        </is>
      </c>
      <c r="F11498" s="93" t="inlineStr">
        <is>
          <t>카페24</t>
        </is>
      </c>
      <c r="G11498" s="93" t="inlineStr">
        <is>
          <t>클렌징폼 120ml 2set</t>
        </is>
      </c>
      <c r="H11498" s="6" t="n">
        <v>2</v>
      </c>
      <c r="I11498" s="6" t="n"/>
      <c r="J11498" s="93" t="n">
        <v>200801</v>
      </c>
      <c r="L11498" s="93" t="n">
        <v>48000</v>
      </c>
      <c r="M11498" s="93" t="n">
        <v>45192</v>
      </c>
      <c r="N11498" s="93" t="n">
        <v>4920</v>
      </c>
      <c r="O11498" s="148" t="n">
        <v>43636.36363636363</v>
      </c>
      <c r="P11498" s="93" t="inlineStr">
        <is>
          <t>카페24클렌징폼클렌징폼 120ml 2set200801</t>
        </is>
      </c>
    </row>
    <row r="11499" customFormat="1" s="93">
      <c r="B11499" s="127" t="n">
        <v>44164</v>
      </c>
      <c r="C11499" s="93">
        <f>TEXT(B11499,"aaa")</f>
        <v/>
      </c>
      <c r="E11499" s="93" t="inlineStr">
        <is>
          <t>클렌징폼</t>
        </is>
      </c>
      <c r="F11499" s="93" t="inlineStr">
        <is>
          <t>카페24</t>
        </is>
      </c>
      <c r="G11499" s="93" t="inlineStr">
        <is>
          <t>클렌징폼 120ml 3set</t>
        </is>
      </c>
      <c r="H11499" s="6" t="n">
        <v>1</v>
      </c>
      <c r="I11499" s="6" t="n"/>
      <c r="J11499" s="93" t="n">
        <v>200801</v>
      </c>
      <c r="L11499" s="93" t="n">
        <v>33000</v>
      </c>
      <c r="M11499" s="93" t="n">
        <v>31069.5</v>
      </c>
      <c r="N11499" s="93" t="n">
        <v>3690</v>
      </c>
      <c r="O11499" s="148" t="n">
        <v>30000</v>
      </c>
      <c r="P11499" s="93" t="inlineStr">
        <is>
          <t>카페24클렌징폼클렌징폼 120ml 3set200801</t>
        </is>
      </c>
    </row>
    <row r="11500" customFormat="1" s="93">
      <c r="B11500" s="127" t="n">
        <v>44164</v>
      </c>
      <c r="C11500" s="93">
        <f>TEXT(B11500,"aaa")</f>
        <v/>
      </c>
      <c r="E11500" s="93" t="inlineStr">
        <is>
          <t>바디워시</t>
        </is>
      </c>
      <c r="F11500" s="93" t="inlineStr">
        <is>
          <t>카페24</t>
        </is>
      </c>
      <c r="G11500" s="93" t="inlineStr">
        <is>
          <t>바디워시 1개 -30% off</t>
        </is>
      </c>
      <c r="H11500" s="6" t="n">
        <v>5</v>
      </c>
      <c r="I11500" s="6" t="n"/>
      <c r="J11500" s="93" t="n">
        <v>200801</v>
      </c>
      <c r="L11500" s="93" t="n">
        <v>91000</v>
      </c>
      <c r="M11500" s="93" t="n">
        <v>85676.5</v>
      </c>
      <c r="N11500" s="93" t="n">
        <v>20425</v>
      </c>
      <c r="O11500" s="148" t="n">
        <v>82727.27272727272</v>
      </c>
      <c r="P11500" s="93" t="inlineStr">
        <is>
          <t>카페24바디워시바디워시 1개 -30% off200801</t>
        </is>
      </c>
    </row>
    <row r="11501" customFormat="1" s="93">
      <c r="B11501" s="127" t="n">
        <v>44164</v>
      </c>
      <c r="C11501" s="93">
        <f>TEXT(B11501,"aaa")</f>
        <v/>
      </c>
      <c r="E11501" s="93" t="inlineStr">
        <is>
          <t>토너</t>
        </is>
      </c>
      <c r="F11501" s="93" t="inlineStr">
        <is>
          <t>화해</t>
        </is>
      </c>
      <c r="G11501" s="93" t="inlineStr">
        <is>
          <t>250ml</t>
        </is>
      </c>
      <c r="H11501" s="6" t="n">
        <v>4</v>
      </c>
      <c r="I11501" s="6" t="n"/>
      <c r="J11501" s="93" t="n">
        <v>200801</v>
      </c>
      <c r="L11501" s="93" t="n">
        <v>80000</v>
      </c>
      <c r="M11501" s="93" t="n">
        <v>57600</v>
      </c>
      <c r="N11501" s="93" t="n">
        <v>12320</v>
      </c>
      <c r="O11501" s="148" t="n">
        <v>72727.27272727272</v>
      </c>
      <c r="P11501" s="93" t="inlineStr">
        <is>
          <t>화해토너250ml200801</t>
        </is>
      </c>
    </row>
    <row r="11502" customFormat="1" s="93">
      <c r="B11502" s="127" t="n">
        <v>44164</v>
      </c>
      <c r="C11502" s="93">
        <f>TEXT(B11502,"aaa")</f>
        <v/>
      </c>
      <c r="E11502" s="93" t="inlineStr">
        <is>
          <t>머드크림마스크</t>
        </is>
      </c>
      <c r="F11502" s="93" t="inlineStr">
        <is>
          <t>화해</t>
        </is>
      </c>
      <c r="G11502" s="93" t="inlineStr">
        <is>
          <t>머드크림마스크 100ml</t>
        </is>
      </c>
      <c r="H11502" s="6" t="n">
        <v>1</v>
      </c>
      <c r="I11502" s="6" t="n"/>
      <c r="J11502" s="93" t="n">
        <v>200801</v>
      </c>
      <c r="L11502" s="93" t="n">
        <v>20000</v>
      </c>
      <c r="M11502" s="93" t="n">
        <v>14400</v>
      </c>
      <c r="N11502" s="93" t="n">
        <v>1442</v>
      </c>
      <c r="O11502" s="148" t="n">
        <v>18181.81818181818</v>
      </c>
      <c r="P11502" s="93" t="inlineStr">
        <is>
          <t>화해머드크림마스크머드크림마스크 100ml200801</t>
        </is>
      </c>
    </row>
    <row r="11503" customFormat="1" s="93">
      <c r="B11503" s="127" t="n">
        <v>44164</v>
      </c>
      <c r="C11503" s="93">
        <f>TEXT(B11503,"aaa")</f>
        <v/>
      </c>
      <c r="E11503" s="93" t="inlineStr">
        <is>
          <t>클렌징폼</t>
        </is>
      </c>
      <c r="F11503" s="93" t="inlineStr">
        <is>
          <t>화해</t>
        </is>
      </c>
      <c r="G11503" s="93" t="inlineStr">
        <is>
          <t>클렌징폼 120ml</t>
        </is>
      </c>
      <c r="H11503" s="6" t="n">
        <v>1</v>
      </c>
      <c r="I11503" s="6" t="n"/>
      <c r="J11503" s="93" t="n">
        <v>200801</v>
      </c>
      <c r="L11503" s="93" t="n">
        <v>13000</v>
      </c>
      <c r="M11503" s="93" t="n">
        <v>9230</v>
      </c>
      <c r="N11503" s="93" t="n">
        <v>2750</v>
      </c>
      <c r="O11503" s="148" t="n">
        <v>11818.18181818182</v>
      </c>
      <c r="P11503" s="93" t="inlineStr">
        <is>
          <t>화해클렌징폼클렌징폼 120ml200801</t>
        </is>
      </c>
    </row>
    <row r="11504" customFormat="1" s="93">
      <c r="B11504" s="127" t="n">
        <v>44164</v>
      </c>
      <c r="C11504" s="93">
        <f>TEXT(B11504,"aaa")</f>
        <v/>
      </c>
      <c r="E11504" s="93" t="inlineStr">
        <is>
          <t>클리어 패드</t>
        </is>
      </c>
      <c r="F11504" s="93" t="inlineStr">
        <is>
          <t>화해</t>
        </is>
      </c>
      <c r="G11504" s="93" t="inlineStr">
        <is>
          <t>어성초 클리어패드 70P</t>
        </is>
      </c>
      <c r="H11504" s="6" t="n">
        <v>3</v>
      </c>
      <c r="I11504" s="6" t="n"/>
      <c r="J11504" s="93" t="n">
        <v>200801</v>
      </c>
      <c r="L11504" s="93" t="n">
        <v>67200</v>
      </c>
      <c r="M11504" s="93" t="n">
        <v>49056</v>
      </c>
      <c r="N11504" s="93" t="n">
        <v>15036</v>
      </c>
      <c r="O11504" s="148" t="n">
        <v>61090.90909090909</v>
      </c>
      <c r="P11504" s="93" t="inlineStr">
        <is>
          <t>화해클리어 패드어성초 클리어패드 70P200801</t>
        </is>
      </c>
    </row>
    <row r="11505" customFormat="1" s="93">
      <c r="B11505" s="127" t="n">
        <v>44165</v>
      </c>
      <c r="C11505" s="93">
        <f>TEXT(B11505,"aaa")</f>
        <v/>
      </c>
      <c r="E11505" s="93" t="inlineStr">
        <is>
          <t>토너</t>
        </is>
      </c>
      <c r="F11505" s="93" t="inlineStr">
        <is>
          <t>W컨셉</t>
        </is>
      </c>
      <c r="G11505" s="93" t="inlineStr">
        <is>
          <t>250ml</t>
        </is>
      </c>
      <c r="H11505" s="6" t="n">
        <v>1</v>
      </c>
      <c r="I11505" s="6" t="n"/>
      <c r="J11505" s="93" t="n">
        <v>200801</v>
      </c>
      <c r="L11505" s="93" t="n">
        <v>20000</v>
      </c>
      <c r="M11505" s="93" t="n">
        <v>14400</v>
      </c>
      <c r="N11505" s="93" t="n">
        <v>3080</v>
      </c>
      <c r="O11505" s="148" t="n">
        <v>18181.81818181818</v>
      </c>
      <c r="P11505" s="93" t="inlineStr">
        <is>
          <t>W컨셉토너250ml200801</t>
        </is>
      </c>
    </row>
    <row r="11506" customFormat="1" s="93">
      <c r="B11506" s="127" t="n">
        <v>44165</v>
      </c>
      <c r="C11506" s="93">
        <f>TEXT(B11506,"aaa")</f>
        <v/>
      </c>
      <c r="E11506" s="93" t="inlineStr">
        <is>
          <t>토너</t>
        </is>
      </c>
      <c r="F11506" s="93" t="inlineStr">
        <is>
          <t>W컨셉</t>
        </is>
      </c>
      <c r="G11506" s="93" t="inlineStr">
        <is>
          <t>250ml 2set</t>
        </is>
      </c>
      <c r="H11506" s="6" t="n">
        <v>20</v>
      </c>
      <c r="I11506" s="6" t="n"/>
      <c r="J11506" s="93" t="n">
        <v>200801</v>
      </c>
      <c r="L11506" s="93" t="n">
        <v>700000</v>
      </c>
      <c r="M11506" s="93" t="n">
        <v>504000</v>
      </c>
      <c r="N11506" s="93" t="n">
        <v>123200</v>
      </c>
      <c r="O11506" s="148" t="n">
        <v>636363.6363636364</v>
      </c>
      <c r="P11506" s="93" t="inlineStr">
        <is>
          <t>W컨셉토너250ml 2set200801</t>
        </is>
      </c>
    </row>
    <row r="11507" customFormat="1" s="93">
      <c r="B11507" s="127" t="n">
        <v>44165</v>
      </c>
      <c r="C11507" s="93">
        <f>TEXT(B11507,"aaa")</f>
        <v/>
      </c>
      <c r="E11507" s="93" t="inlineStr">
        <is>
          <t>토너</t>
        </is>
      </c>
      <c r="F11507" s="93" t="inlineStr">
        <is>
          <t>스타일쉐어</t>
        </is>
      </c>
      <c r="G11507" s="93" t="inlineStr">
        <is>
          <t>250ml</t>
        </is>
      </c>
      <c r="H11507" s="6" t="n">
        <v>6</v>
      </c>
      <c r="I11507" s="6" t="n"/>
      <c r="J11507" s="93" t="n">
        <v>200801</v>
      </c>
      <c r="L11507" s="93" t="n">
        <v>120000</v>
      </c>
      <c r="M11507" s="93" t="n">
        <v>90000</v>
      </c>
      <c r="N11507" s="93" t="n">
        <v>18480</v>
      </c>
      <c r="O11507" s="148" t="n">
        <v>109090.9090909091</v>
      </c>
      <c r="P11507" s="93" t="inlineStr">
        <is>
          <t>스타일쉐어토너250ml200801</t>
        </is>
      </c>
    </row>
    <row r="11508" customFormat="1" s="93">
      <c r="B11508" s="127" t="n">
        <v>44165</v>
      </c>
      <c r="C11508" s="93">
        <f>TEXT(B11508,"aaa")</f>
        <v/>
      </c>
      <c r="E11508" s="93" t="inlineStr">
        <is>
          <t>선크림</t>
        </is>
      </c>
      <c r="F11508" s="93" t="inlineStr">
        <is>
          <t>카페24</t>
        </is>
      </c>
      <c r="G11508" s="93" t="inlineStr">
        <is>
          <t>선크림 50ml</t>
        </is>
      </c>
      <c r="H11508" s="6" t="n">
        <v>4</v>
      </c>
      <c r="I11508" s="6" t="n"/>
      <c r="J11508" s="93" t="n">
        <v>200801</v>
      </c>
      <c r="L11508" s="93" t="n">
        <v>80000</v>
      </c>
      <c r="M11508" s="93" t="n">
        <v>75320</v>
      </c>
      <c r="N11508" s="93" t="n">
        <v>9380</v>
      </c>
      <c r="O11508" s="148" t="n">
        <v>72727.27272727272</v>
      </c>
      <c r="P11508" s="93" t="inlineStr">
        <is>
          <t>카페24선크림선크림 50ml200801</t>
        </is>
      </c>
    </row>
    <row r="11509" customFormat="1" s="93">
      <c r="B11509" s="127" t="n">
        <v>44165</v>
      </c>
      <c r="C11509" s="93">
        <f>TEXT(B11509,"aaa")</f>
        <v/>
      </c>
      <c r="E11509" s="93" t="inlineStr">
        <is>
          <t>선크림</t>
        </is>
      </c>
      <c r="F11509" s="93" t="inlineStr">
        <is>
          <t>카페24</t>
        </is>
      </c>
      <c r="G11509" s="93" t="inlineStr">
        <is>
          <t>선크림 50ml  2set</t>
        </is>
      </c>
      <c r="H11509" s="6" t="n">
        <v>2</v>
      </c>
      <c r="I11509" s="6" t="n"/>
      <c r="J11509" s="93" t="n">
        <v>200801</v>
      </c>
      <c r="L11509" s="93" t="n">
        <v>70000</v>
      </c>
      <c r="M11509" s="93" t="n">
        <v>65905</v>
      </c>
      <c r="N11509" s="93" t="n">
        <v>9380</v>
      </c>
      <c r="O11509" s="148" t="n">
        <v>63636.36363636363</v>
      </c>
      <c r="P11509" s="93" t="inlineStr">
        <is>
          <t>카페24선크림선크림 50ml  2set200801</t>
        </is>
      </c>
    </row>
    <row r="11510" customFormat="1" s="93">
      <c r="B11510" s="127" t="n">
        <v>44165</v>
      </c>
      <c r="C11510" s="93">
        <f>TEXT(B11510,"aaa")</f>
        <v/>
      </c>
      <c r="E11510" s="93" t="inlineStr">
        <is>
          <t>크림마스크</t>
        </is>
      </c>
      <c r="F11510" s="93" t="inlineStr">
        <is>
          <t>카페24</t>
        </is>
      </c>
      <c r="G11510" s="93" t="inlineStr">
        <is>
          <t>옵션=어성초 크림마스크 나이트 솔루션 1장</t>
        </is>
      </c>
      <c r="H11510" s="6" t="n">
        <v>3</v>
      </c>
      <c r="I11510" s="6" t="n"/>
      <c r="J11510" s="93" t="n">
        <v>200801</v>
      </c>
      <c r="L11510" s="93" t="n">
        <v>12000</v>
      </c>
      <c r="M11510" s="93" t="n">
        <v>11298</v>
      </c>
      <c r="N11510" s="93" t="n">
        <v>930</v>
      </c>
      <c r="O11510" s="148" t="n">
        <v>10909.09090909091</v>
      </c>
      <c r="P11510" s="93" t="inlineStr">
        <is>
          <t>카페24크림마스크옵션=어성초 크림마스크 나이트 솔루션 1장200801</t>
        </is>
      </c>
    </row>
    <row r="11511" customFormat="1" s="93">
      <c r="B11511" s="127" t="n">
        <v>44165</v>
      </c>
      <c r="C11511" s="93">
        <f>TEXT(B11511,"aaa")</f>
        <v/>
      </c>
      <c r="E11511" s="93" t="inlineStr">
        <is>
          <t>카밍크림</t>
        </is>
      </c>
      <c r="F11511" s="93" t="inlineStr">
        <is>
          <t>카페24</t>
        </is>
      </c>
      <c r="G11511" s="93" t="inlineStr">
        <is>
          <t>크림=어성초 70 인텐스 카밍 크림 1개 (-20%)</t>
        </is>
      </c>
      <c r="H11511" s="6" t="n">
        <v>5</v>
      </c>
      <c r="I11511" s="6" t="n"/>
      <c r="J11511" s="93" t="n">
        <v>200801</v>
      </c>
      <c r="L11511" s="93" t="n">
        <v>140000</v>
      </c>
      <c r="M11511" s="93" t="n">
        <v>131810</v>
      </c>
      <c r="N11511" s="93" t="n">
        <v>19410</v>
      </c>
      <c r="O11511" s="148" t="n">
        <v>127272.7272727273</v>
      </c>
      <c r="P11511" s="93" t="inlineStr">
        <is>
          <t>카페24카밍크림크림=어성초 70 인텐스 카밍 크림 1개 (-20%)200801</t>
        </is>
      </c>
    </row>
    <row r="11512" customFormat="1" s="93">
      <c r="B11512" s="127" t="n">
        <v>44165</v>
      </c>
      <c r="C11512" s="93">
        <f>TEXT(B11512,"aaa")</f>
        <v/>
      </c>
      <c r="E11512" s="93" t="inlineStr">
        <is>
          <t>카밍크림</t>
        </is>
      </c>
      <c r="F11512" s="93" t="inlineStr">
        <is>
          <t>카페24</t>
        </is>
      </c>
      <c r="G11512" s="93" t="inlineStr">
        <is>
          <t>크림=어성초 토너 250ml + 카밍 크림 50ml (-30%)</t>
        </is>
      </c>
      <c r="H11512" s="6" t="n">
        <v>2</v>
      </c>
      <c r="I11512" s="6" t="n"/>
      <c r="J11512" s="93" t="n">
        <v>200801</v>
      </c>
      <c r="L11512" s="93" t="n">
        <v>84000</v>
      </c>
      <c r="M11512" s="93" t="n">
        <v>79086</v>
      </c>
      <c r="N11512" s="93" t="n">
        <v>13924</v>
      </c>
      <c r="O11512" s="148" t="n">
        <v>76363.63636363635</v>
      </c>
      <c r="P11512" s="93" t="inlineStr">
        <is>
          <t>카페24카밍크림크림=어성초 토너 250ml + 카밍 크림 50ml (-30%)200801</t>
        </is>
      </c>
    </row>
    <row r="11513" customFormat="1" s="93">
      <c r="B11513" s="127" t="n">
        <v>44165</v>
      </c>
      <c r="C11513" s="93">
        <f>TEXT(B11513,"aaa")</f>
        <v/>
      </c>
      <c r="E11513" s="93" t="inlineStr">
        <is>
          <t>어성초진정패키지</t>
        </is>
      </c>
      <c r="F11513" s="93" t="inlineStr">
        <is>
          <t>카페24</t>
        </is>
      </c>
      <c r="G11513" s="93" t="inlineStr">
        <is>
          <t>어성초 진정패키지세트</t>
        </is>
      </c>
      <c r="H11513" s="6" t="n">
        <v>4</v>
      </c>
      <c r="I11513" s="6" t="n"/>
      <c r="J11513" s="93" t="n">
        <v>200801</v>
      </c>
      <c r="L11513" s="93" t="n">
        <v>396000</v>
      </c>
      <c r="M11513" s="93" t="n">
        <v>372834</v>
      </c>
      <c r="N11513" s="93" t="n">
        <v>60548</v>
      </c>
      <c r="O11513" s="148" t="n">
        <v>360000</v>
      </c>
      <c r="P11513" s="93" t="inlineStr">
        <is>
          <t>카페24어성초진정패키지어성초 진정패키지세트200801</t>
        </is>
      </c>
    </row>
    <row r="11514" customFormat="1" s="93">
      <c r="B11514" s="127" t="n">
        <v>44165</v>
      </c>
      <c r="C11514" s="93">
        <f>TEXT(B11514,"aaa")</f>
        <v/>
      </c>
      <c r="E11514" s="93" t="inlineStr">
        <is>
          <t>클리어 패드</t>
        </is>
      </c>
      <c r="F11514" s="93" t="inlineStr">
        <is>
          <t>카페24</t>
        </is>
      </c>
      <c r="G11514" s="93" t="inlineStr">
        <is>
          <t>어성초 77 클리어 패드 1개-20% off</t>
        </is>
      </c>
      <c r="H11514" s="6" t="n">
        <v>62</v>
      </c>
      <c r="I11514" s="6" t="n"/>
      <c r="J11514" s="93" t="n">
        <v>200801</v>
      </c>
      <c r="L11514" s="93" t="n">
        <v>1388800</v>
      </c>
      <c r="M11514" s="93" t="n">
        <v>1307555.2</v>
      </c>
      <c r="N11514" s="93" t="n">
        <v>310744</v>
      </c>
      <c r="O11514" s="148" t="n">
        <v>1262545.454545454</v>
      </c>
      <c r="P11514" s="93" t="inlineStr">
        <is>
          <t>카페24클리어 패드어성초 77 클리어 패드 1개-20% off200801</t>
        </is>
      </c>
    </row>
    <row r="11515" customFormat="1" s="93">
      <c r="B11515" s="127" t="n">
        <v>44165</v>
      </c>
      <c r="C11515" s="93">
        <f>TEXT(B11515,"aaa")</f>
        <v/>
      </c>
      <c r="E11515" s="93" t="inlineStr">
        <is>
          <t>클리어 패드</t>
        </is>
      </c>
      <c r="F11515" s="93" t="inlineStr">
        <is>
          <t>카페24</t>
        </is>
      </c>
      <c r="G11515" s="93" t="inlineStr">
        <is>
          <t>어성초 77 클리어 패드 2개-30% off</t>
        </is>
      </c>
      <c r="H11515" s="6" t="n">
        <v>81</v>
      </c>
      <c r="I11515" s="6" t="n"/>
      <c r="J11515" s="93" t="n">
        <v>200801</v>
      </c>
      <c r="L11515" s="93" t="n">
        <v>3175200</v>
      </c>
      <c r="M11515" s="93" t="n">
        <v>2989450.8</v>
      </c>
      <c r="N11515" s="93" t="n">
        <v>811944</v>
      </c>
      <c r="O11515" s="148" t="n">
        <v>2886545.454545454</v>
      </c>
      <c r="P11515" s="93" t="inlineStr">
        <is>
          <t>카페24클리어 패드어성초 77 클리어 패드 2개-30% off200801</t>
        </is>
      </c>
    </row>
    <row r="11516" customFormat="1" s="93">
      <c r="B11516" s="127" t="n">
        <v>44165</v>
      </c>
      <c r="C11516" s="93">
        <f>TEXT(B11516,"aaa")</f>
        <v/>
      </c>
      <c r="E11516" s="93" t="inlineStr">
        <is>
          <t>토너+패드 세트</t>
        </is>
      </c>
      <c r="F11516" s="93" t="inlineStr">
        <is>
          <t>카페24</t>
        </is>
      </c>
      <c r="G11516" s="93" t="inlineStr">
        <is>
          <t>좁쌀 진정 세트 토너+클리어 패드-30% off</t>
        </is>
      </c>
      <c r="H11516" s="6" t="n">
        <v>62</v>
      </c>
      <c r="I11516" s="6" t="n"/>
      <c r="J11516" s="93" t="n">
        <v>200801</v>
      </c>
      <c r="L11516" s="93" t="n">
        <v>2300200</v>
      </c>
      <c r="M11516" s="93" t="n">
        <v>2165638.3</v>
      </c>
      <c r="N11516" s="93" t="n">
        <v>501704</v>
      </c>
      <c r="O11516" s="148" t="n">
        <v>2091090.909090909</v>
      </c>
      <c r="P11516" s="93" t="inlineStr">
        <is>
          <t>카페24토너+패드 세트좁쌀 진정 세트 토너+클리어 패드-30% off200801</t>
        </is>
      </c>
    </row>
    <row r="11517" customFormat="1" s="93">
      <c r="B11517" s="127" t="n">
        <v>44165</v>
      </c>
      <c r="C11517" s="93">
        <f>TEXT(B11517,"aaa")</f>
        <v/>
      </c>
      <c r="E11517" s="93" t="inlineStr">
        <is>
          <t>수분 보충 세트</t>
        </is>
      </c>
      <c r="F11517" s="93" t="inlineStr">
        <is>
          <t>카페24</t>
        </is>
      </c>
      <c r="G11517" s="93" t="inlineStr">
        <is>
          <t>[20/09/28 부터] 어성초 77 토너 250ml + 어성초 70 로션 200ml -30%</t>
        </is>
      </c>
      <c r="H11517" s="6" t="n">
        <v>36</v>
      </c>
      <c r="I11517" s="6" t="n"/>
      <c r="J11517" s="93" t="n">
        <v>200801</v>
      </c>
      <c r="L11517" s="93" t="n">
        <v>1335600</v>
      </c>
      <c r="M11517" s="93" t="n">
        <v>1257467.4</v>
      </c>
      <c r="N11517" s="93" t="n">
        <v>267048</v>
      </c>
      <c r="O11517" s="148" t="n">
        <v>1214181.818181818</v>
      </c>
      <c r="P11517" s="93" t="inlineStr">
        <is>
          <t>카페24수분 보충 세트[20/09/28 부터] 어성초 77 토너 250ml + 어성초 70 로션 200ml -30%200801</t>
        </is>
      </c>
    </row>
    <row r="11518" customFormat="1" s="93">
      <c r="B11518" s="127" t="n">
        <v>44165</v>
      </c>
      <c r="C11518" s="93">
        <f>TEXT(B11518,"aaa")</f>
        <v/>
      </c>
      <c r="E11518" s="93" t="inlineStr">
        <is>
          <t>로션</t>
        </is>
      </c>
      <c r="F11518" s="93" t="inlineStr">
        <is>
          <t>카페24</t>
        </is>
      </c>
      <c r="G11518" s="93" t="inlineStr">
        <is>
          <t>어성초 70 데일리 릴리프 로션 1개 -20% off</t>
        </is>
      </c>
      <c r="H11518" s="6" t="n">
        <v>7</v>
      </c>
      <c r="I11518" s="6" t="n"/>
      <c r="J11518" s="93" t="n">
        <v>200801</v>
      </c>
      <c r="L11518" s="93" t="n">
        <v>156800</v>
      </c>
      <c r="M11518" s="93" t="n">
        <v>147627.2</v>
      </c>
      <c r="N11518" s="93" t="n">
        <v>30366</v>
      </c>
      <c r="O11518" s="148" t="n">
        <v>142545.4545454545</v>
      </c>
      <c r="P11518" s="93" t="inlineStr">
        <is>
          <t>카페24로션어성초 70 데일리 릴리프 로션 1개 -20% off200801</t>
        </is>
      </c>
    </row>
    <row r="11519" customFormat="1" s="93">
      <c r="B11519" s="127" t="n">
        <v>44165</v>
      </c>
      <c r="C11519" s="93">
        <f>TEXT(B11519,"aaa")</f>
        <v/>
      </c>
      <c r="E11519" s="93" t="inlineStr">
        <is>
          <t>로션</t>
        </is>
      </c>
      <c r="F11519" s="93" t="inlineStr">
        <is>
          <t>카페24</t>
        </is>
      </c>
      <c r="G11519" s="93" t="inlineStr">
        <is>
          <t>어성초 70 데일리 릴리프 로션 2개 -30% off</t>
        </is>
      </c>
      <c r="H11519" s="6" t="n">
        <v>1</v>
      </c>
      <c r="I11519" s="6" t="n"/>
      <c r="J11519" s="93" t="n">
        <v>200801</v>
      </c>
      <c r="L11519" s="93" t="n">
        <v>39200</v>
      </c>
      <c r="M11519" s="93" t="n">
        <v>36906.8</v>
      </c>
      <c r="N11519" s="93" t="n">
        <v>8676</v>
      </c>
      <c r="O11519" s="148" t="n">
        <v>35636.36363636363</v>
      </c>
      <c r="P11519" s="93" t="inlineStr">
        <is>
          <t>카페24로션어성초 70 데일리 릴리프 로션 2개 -30% off200801</t>
        </is>
      </c>
    </row>
    <row r="11520" customFormat="1" s="93">
      <c r="B11520" s="127" t="n">
        <v>44165</v>
      </c>
      <c r="C11520" s="93">
        <f>TEXT(B11520,"aaa")</f>
        <v/>
      </c>
      <c r="E11520" s="93" t="inlineStr">
        <is>
          <t>머드크림마스크</t>
        </is>
      </c>
      <c r="F11520" s="93" t="inlineStr">
        <is>
          <t>카페24</t>
        </is>
      </c>
      <c r="G11520" s="93" t="inlineStr">
        <is>
          <t>머드크림마스크 100ml</t>
        </is>
      </c>
      <c r="H11520" s="6" t="n">
        <v>5</v>
      </c>
      <c r="I11520" s="6" t="n"/>
      <c r="J11520" s="93" t="n">
        <v>200801</v>
      </c>
      <c r="L11520" s="93" t="n">
        <v>100000</v>
      </c>
      <c r="M11520" s="93" t="n">
        <v>94150</v>
      </c>
      <c r="N11520" s="93" t="n">
        <v>7210</v>
      </c>
      <c r="O11520" s="148" t="n">
        <v>90909.0909090909</v>
      </c>
      <c r="P11520" s="93" t="inlineStr">
        <is>
          <t>카페24머드크림마스크머드크림마스크 100ml200801</t>
        </is>
      </c>
    </row>
    <row r="11521" customFormat="1" s="93">
      <c r="B11521" s="127" t="n">
        <v>44165</v>
      </c>
      <c r="C11521" s="93">
        <f>TEXT(B11521,"aaa")</f>
        <v/>
      </c>
      <c r="E11521" s="93" t="inlineStr">
        <is>
          <t>머드크림마스크</t>
        </is>
      </c>
      <c r="F11521" s="93" t="inlineStr">
        <is>
          <t>카페24</t>
        </is>
      </c>
      <c r="G11521" s="93" t="inlineStr">
        <is>
          <t>머드크림마스크 100ml 2set</t>
        </is>
      </c>
      <c r="H11521" s="6" t="n">
        <v>1</v>
      </c>
      <c r="I11521" s="6" t="n"/>
      <c r="J11521" s="93" t="n">
        <v>200801</v>
      </c>
      <c r="L11521" s="93" t="n">
        <v>35000</v>
      </c>
      <c r="M11521" s="93" t="n">
        <v>32952.5</v>
      </c>
      <c r="N11521" s="93" t="n">
        <v>2884</v>
      </c>
      <c r="O11521" s="148" t="n">
        <v>31818.18181818182</v>
      </c>
      <c r="P11521" s="93" t="inlineStr">
        <is>
          <t>카페24머드크림마스크머드크림마스크 100ml 2set200801</t>
        </is>
      </c>
    </row>
    <row r="11522" customFormat="1" s="93">
      <c r="B11522" s="127" t="n">
        <v>44165</v>
      </c>
      <c r="C11522" s="93">
        <f>TEXT(B11522,"aaa")</f>
        <v/>
      </c>
      <c r="E11522" s="93" t="inlineStr">
        <is>
          <t>마스크팩</t>
        </is>
      </c>
      <c r="F11522" s="93" t="inlineStr">
        <is>
          <t>카페24</t>
        </is>
      </c>
      <c r="G11522" s="93" t="inlineStr">
        <is>
          <t>마스크팩 1매</t>
        </is>
      </c>
      <c r="H11522" s="6" t="n">
        <v>17</v>
      </c>
      <c r="I11522" s="6" t="n"/>
      <c r="J11522" s="93" t="n">
        <v>200801</v>
      </c>
      <c r="L11522" s="93" t="n">
        <v>68000</v>
      </c>
      <c r="M11522" s="93" t="n">
        <v>64022</v>
      </c>
      <c r="N11522" s="93" t="n">
        <v>6749</v>
      </c>
      <c r="O11522" s="148" t="n">
        <v>61818.18181818182</v>
      </c>
      <c r="P11522" s="93" t="inlineStr">
        <is>
          <t>카페24마스크팩마스크팩 1매200801</t>
        </is>
      </c>
    </row>
    <row r="11523" customFormat="1" s="93">
      <c r="B11523" s="127" t="n">
        <v>44165</v>
      </c>
      <c r="C11523" s="93">
        <f>TEXT(B11523,"aaa")</f>
        <v/>
      </c>
      <c r="E11523" s="93" t="inlineStr">
        <is>
          <t>마스크팩</t>
        </is>
      </c>
      <c r="F11523" s="93" t="inlineStr">
        <is>
          <t>카페24</t>
        </is>
      </c>
      <c r="G11523" s="93" t="inlineStr">
        <is>
          <t>마스크팩 10매</t>
        </is>
      </c>
      <c r="H11523" s="6" t="n">
        <v>26</v>
      </c>
      <c r="I11523" s="6" t="n"/>
      <c r="J11523" s="93" t="n">
        <v>200801</v>
      </c>
      <c r="L11523" s="93" t="n">
        <v>520000</v>
      </c>
      <c r="M11523" s="93" t="n">
        <v>489580</v>
      </c>
      <c r="N11523" s="93" t="n">
        <v>103220</v>
      </c>
      <c r="O11523" s="148" t="n">
        <v>472727.2727272727</v>
      </c>
      <c r="P11523" s="93" t="inlineStr">
        <is>
          <t>카페24마스크팩마스크팩 10매200801</t>
        </is>
      </c>
    </row>
    <row r="11524" customFormat="1" s="93">
      <c r="B11524" s="127" t="n">
        <v>44165</v>
      </c>
      <c r="C11524" s="93">
        <f>TEXT(B11524,"aaa")</f>
        <v/>
      </c>
      <c r="E11524" s="93" t="inlineStr">
        <is>
          <t>토너</t>
        </is>
      </c>
      <c r="F11524" s="93" t="inlineStr">
        <is>
          <t>카페24</t>
        </is>
      </c>
      <c r="G11524" s="93" t="inlineStr">
        <is>
          <t>250ml</t>
        </is>
      </c>
      <c r="H11524" s="6" t="n">
        <v>95</v>
      </c>
      <c r="I11524" s="6" t="n"/>
      <c r="J11524" s="93" t="n">
        <v>200801</v>
      </c>
      <c r="L11524" s="93" t="n">
        <v>1900000</v>
      </c>
      <c r="M11524" s="93" t="n">
        <v>1788850</v>
      </c>
      <c r="N11524" s="93" t="n">
        <v>292600</v>
      </c>
      <c r="O11524" s="148" t="n">
        <v>1727272.727272727</v>
      </c>
      <c r="P11524" s="93" t="inlineStr">
        <is>
          <t>카페24토너250ml200801</t>
        </is>
      </c>
    </row>
    <row r="11525" customFormat="1" s="93">
      <c r="B11525" s="127" t="n">
        <v>44165</v>
      </c>
      <c r="C11525" s="93">
        <f>TEXT(B11525,"aaa")</f>
        <v/>
      </c>
      <c r="E11525" s="93" t="inlineStr">
        <is>
          <t>토너</t>
        </is>
      </c>
      <c r="F11525" s="93" t="inlineStr">
        <is>
          <t>카페24</t>
        </is>
      </c>
      <c r="G11525" s="93" t="inlineStr">
        <is>
          <t>250ml 2set</t>
        </is>
      </c>
      <c r="H11525" s="6" t="n">
        <v>41</v>
      </c>
      <c r="I11525" s="6" t="n"/>
      <c r="J11525" s="93" t="n">
        <v>200801</v>
      </c>
      <c r="L11525" s="93" t="n">
        <v>1435000</v>
      </c>
      <c r="M11525" s="93" t="n">
        <v>1351052.5</v>
      </c>
      <c r="N11525" s="93" t="n">
        <v>252560</v>
      </c>
      <c r="O11525" s="148" t="n">
        <v>1304545.454545454</v>
      </c>
      <c r="P11525" s="93" t="inlineStr">
        <is>
          <t>카페24토너250ml 2set200801</t>
        </is>
      </c>
    </row>
    <row r="11526" customFormat="1" s="93">
      <c r="B11526" s="127" t="n">
        <v>44165</v>
      </c>
      <c r="C11526" s="93">
        <f>TEXT(B11526,"aaa")</f>
        <v/>
      </c>
      <c r="E11526" s="93" t="inlineStr">
        <is>
          <t>토너</t>
        </is>
      </c>
      <c r="F11526" s="93" t="inlineStr">
        <is>
          <t>카페24</t>
        </is>
      </c>
      <c r="G11526" s="93" t="inlineStr">
        <is>
          <t>500ml</t>
        </is>
      </c>
      <c r="H11526" s="6" t="n">
        <v>59</v>
      </c>
      <c r="I11526" s="6" t="n"/>
      <c r="J11526" s="93" t="n">
        <v>200801</v>
      </c>
      <c r="L11526" s="93" t="n">
        <v>1947000</v>
      </c>
      <c r="M11526" s="93" t="n">
        <v>1833100.5</v>
      </c>
      <c r="N11526" s="93" t="n">
        <v>255470</v>
      </c>
      <c r="O11526" s="148" t="n">
        <v>1770000</v>
      </c>
      <c r="P11526" s="93" t="inlineStr">
        <is>
          <t>카페24토너500ml200801</t>
        </is>
      </c>
    </row>
    <row r="11527" customFormat="1" s="93">
      <c r="B11527" s="127" t="n">
        <v>44165</v>
      </c>
      <c r="C11527" s="93">
        <f>TEXT(B11527,"aaa")</f>
        <v/>
      </c>
      <c r="E11527" s="93" t="inlineStr">
        <is>
          <t>토너</t>
        </is>
      </c>
      <c r="F11527" s="93" t="inlineStr">
        <is>
          <t>카페24</t>
        </is>
      </c>
      <c r="G11527" s="93" t="inlineStr">
        <is>
          <t>스킨팩 화장솜 60P</t>
        </is>
      </c>
      <c r="H11527" s="6" t="n">
        <v>87</v>
      </c>
      <c r="I11527" s="6" t="n"/>
      <c r="J11527" s="93" t="n">
        <v>200801</v>
      </c>
      <c r="L11527" s="93" t="n">
        <v>261000</v>
      </c>
      <c r="M11527" s="93" t="n">
        <v>245731.5</v>
      </c>
      <c r="N11527" s="93" t="n">
        <v>96570</v>
      </c>
      <c r="O11527" s="148" t="n">
        <v>237272.7272727273</v>
      </c>
      <c r="P11527" s="93" t="inlineStr">
        <is>
          <t>카페24토너스킨팩 화장솜 60P200801</t>
        </is>
      </c>
    </row>
    <row r="11528" customFormat="1" s="93">
      <c r="B11528" s="127" t="n">
        <v>44165</v>
      </c>
      <c r="C11528" s="93">
        <f>TEXT(B11528,"aaa")</f>
        <v/>
      </c>
      <c r="E11528" s="93" t="inlineStr">
        <is>
          <t>앰플</t>
        </is>
      </c>
      <c r="F11528" s="93" t="inlineStr">
        <is>
          <t>카페24</t>
        </is>
      </c>
      <c r="G11528" s="93" t="inlineStr">
        <is>
          <t>앰플 30ml</t>
        </is>
      </c>
      <c r="H11528" s="6" t="n">
        <v>44</v>
      </c>
      <c r="I11528" s="6" t="n"/>
      <c r="J11528" s="93" t="n">
        <v>200801</v>
      </c>
      <c r="L11528" s="93" t="n">
        <v>1232000</v>
      </c>
      <c r="M11528" s="93" t="n">
        <v>1159928</v>
      </c>
      <c r="N11528" s="93" t="n">
        <v>149468</v>
      </c>
      <c r="O11528" s="148" t="n">
        <v>1120000</v>
      </c>
      <c r="P11528" s="93" t="inlineStr">
        <is>
          <t>카페24앰플앰플 30ml200801</t>
        </is>
      </c>
    </row>
    <row r="11529" customFormat="1" s="93">
      <c r="B11529" s="127" t="n">
        <v>44165</v>
      </c>
      <c r="C11529" s="93">
        <f>TEXT(B11529,"aaa")</f>
        <v/>
      </c>
      <c r="E11529" s="93" t="inlineStr">
        <is>
          <t>앰플</t>
        </is>
      </c>
      <c r="F11529" s="93" t="inlineStr">
        <is>
          <t>카페24</t>
        </is>
      </c>
      <c r="G11529" s="93" t="inlineStr">
        <is>
          <t>앰플 30ml  2set</t>
        </is>
      </c>
      <c r="H11529" s="6" t="n">
        <v>5</v>
      </c>
      <c r="I11529" s="6" t="n"/>
      <c r="J11529" s="93" t="n">
        <v>200801</v>
      </c>
      <c r="L11529" s="93" t="n">
        <v>240000</v>
      </c>
      <c r="M11529" s="93" t="n">
        <v>225960</v>
      </c>
      <c r="N11529" s="93" t="n">
        <v>33970</v>
      </c>
      <c r="O11529" s="148" t="n">
        <v>218181.8181818182</v>
      </c>
      <c r="P11529" s="93" t="inlineStr">
        <is>
          <t>카페24앰플앰플 30ml  2set200801</t>
        </is>
      </c>
    </row>
    <row r="11530" customFormat="1" s="93">
      <c r="B11530" s="127" t="n">
        <v>44165</v>
      </c>
      <c r="C11530" s="93">
        <f>TEXT(B11530,"aaa")</f>
        <v/>
      </c>
      <c r="E11530" s="93" t="inlineStr">
        <is>
          <t>수딩크림</t>
        </is>
      </c>
      <c r="F11530" s="93" t="inlineStr">
        <is>
          <t>카페24</t>
        </is>
      </c>
      <c r="G11530" s="93" t="inlineStr">
        <is>
          <t>수딩크림 100ml</t>
        </is>
      </c>
      <c r="H11530" s="6" t="n">
        <v>13</v>
      </c>
      <c r="I11530" s="6" t="n"/>
      <c r="J11530" s="93" t="n">
        <v>200801</v>
      </c>
      <c r="L11530" s="93" t="n">
        <v>494000</v>
      </c>
      <c r="M11530" s="93" t="n">
        <v>465101</v>
      </c>
      <c r="N11530" s="93" t="n">
        <v>39585</v>
      </c>
      <c r="O11530" s="148" t="n">
        <v>449090.9090909091</v>
      </c>
      <c r="P11530" s="93" t="inlineStr">
        <is>
          <t>카페24수딩크림수딩크림 100ml200801</t>
        </is>
      </c>
    </row>
    <row r="11531" customFormat="1" s="93">
      <c r="B11531" s="127" t="n">
        <v>44165</v>
      </c>
      <c r="C11531" s="93">
        <f>TEXT(B11531,"aaa")</f>
        <v/>
      </c>
      <c r="E11531" s="93" t="inlineStr">
        <is>
          <t>클렌징폼</t>
        </is>
      </c>
      <c r="F11531" s="93" t="inlineStr">
        <is>
          <t>카페24</t>
        </is>
      </c>
      <c r="G11531" s="93" t="inlineStr">
        <is>
          <t>클렌징폼 120ml</t>
        </is>
      </c>
      <c r="H11531" s="6" t="n">
        <v>22</v>
      </c>
      <c r="I11531" s="6" t="n"/>
      <c r="J11531" s="93" t="n">
        <v>200801</v>
      </c>
      <c r="L11531" s="93" t="n">
        <v>286000</v>
      </c>
      <c r="M11531" s="93" t="n">
        <v>269269</v>
      </c>
      <c r="N11531" s="93" t="n">
        <v>60500</v>
      </c>
      <c r="O11531" s="148" t="n">
        <v>260000</v>
      </c>
      <c r="P11531" s="93" t="inlineStr">
        <is>
          <t>카페24클렌징폼클렌징폼 120ml200801</t>
        </is>
      </c>
    </row>
    <row r="11532" customFormat="1" s="93">
      <c r="B11532" s="127" t="n">
        <v>44165</v>
      </c>
      <c r="C11532" s="93">
        <f>TEXT(B11532,"aaa")</f>
        <v/>
      </c>
      <c r="E11532" s="93" t="inlineStr">
        <is>
          <t>클렌징폼</t>
        </is>
      </c>
      <c r="F11532" s="93" t="inlineStr">
        <is>
          <t>카페24</t>
        </is>
      </c>
      <c r="G11532" s="93" t="inlineStr">
        <is>
          <t>클렌징폼 120ml 2set</t>
        </is>
      </c>
      <c r="H11532" s="6" t="n">
        <v>3</v>
      </c>
      <c r="I11532" s="6" t="n"/>
      <c r="J11532" s="93" t="n">
        <v>200801</v>
      </c>
      <c r="L11532" s="93" t="n">
        <v>72000</v>
      </c>
      <c r="M11532" s="93" t="n">
        <v>67788</v>
      </c>
      <c r="N11532" s="93" t="n">
        <v>7380</v>
      </c>
      <c r="O11532" s="148" t="n">
        <v>65454.54545454545</v>
      </c>
      <c r="P11532" s="93" t="inlineStr">
        <is>
          <t>카페24클렌징폼클렌징폼 120ml 2set200801</t>
        </is>
      </c>
    </row>
    <row r="11533" customFormat="1" s="93">
      <c r="B11533" s="127" t="n">
        <v>44165</v>
      </c>
      <c r="C11533" s="93">
        <f>TEXT(B11533,"aaa")</f>
        <v/>
      </c>
      <c r="E11533" s="93" t="inlineStr">
        <is>
          <t>클렌징폼</t>
        </is>
      </c>
      <c r="F11533" s="93" t="inlineStr">
        <is>
          <t>카페24</t>
        </is>
      </c>
      <c r="G11533" s="93" t="inlineStr">
        <is>
          <t>클렌징폼 120ml 3set</t>
        </is>
      </c>
      <c r="H11533" s="6" t="n">
        <v>3</v>
      </c>
      <c r="I11533" s="6" t="n"/>
      <c r="J11533" s="93" t="n">
        <v>200801</v>
      </c>
      <c r="L11533" s="93" t="n">
        <v>99000</v>
      </c>
      <c r="M11533" s="93" t="n">
        <v>93208.5</v>
      </c>
      <c r="N11533" s="93" t="n">
        <v>11070</v>
      </c>
      <c r="O11533" s="148" t="n">
        <v>90000</v>
      </c>
      <c r="P11533" s="93" t="inlineStr">
        <is>
          <t>카페24클렌징폼클렌징폼 120ml 3set200801</t>
        </is>
      </c>
    </row>
    <row r="11534" customFormat="1" s="93">
      <c r="B11534" s="127" t="n">
        <v>44165</v>
      </c>
      <c r="C11534" s="93">
        <f>TEXT(B11534,"aaa")</f>
        <v/>
      </c>
      <c r="E11534" s="93" t="inlineStr">
        <is>
          <t>바디워시</t>
        </is>
      </c>
      <c r="F11534" s="93" t="inlineStr">
        <is>
          <t>카페24</t>
        </is>
      </c>
      <c r="G11534" s="93" t="inlineStr">
        <is>
          <t>바디워시 1개 -30% off</t>
        </is>
      </c>
      <c r="H11534" s="6" t="n">
        <v>4</v>
      </c>
      <c r="I11534" s="6" t="n"/>
      <c r="J11534" s="93" t="n">
        <v>200801</v>
      </c>
      <c r="L11534" s="93" t="n">
        <v>72800</v>
      </c>
      <c r="M11534" s="93" t="n">
        <v>68541.2</v>
      </c>
      <c r="N11534" s="93" t="n">
        <v>16340</v>
      </c>
      <c r="O11534" s="148" t="n">
        <v>66181.81818181818</v>
      </c>
      <c r="P11534" s="93" t="inlineStr">
        <is>
          <t>카페24바디워시바디워시 1개 -30% off200801</t>
        </is>
      </c>
    </row>
    <row r="11535" customFormat="1" s="93">
      <c r="B11535" s="127" t="n">
        <v>44165</v>
      </c>
      <c r="C11535" s="93">
        <f>TEXT(B11535,"aaa")</f>
        <v/>
      </c>
      <c r="E11535" s="93" t="inlineStr">
        <is>
          <t>바디워시</t>
        </is>
      </c>
      <c r="F11535" s="93" t="inlineStr">
        <is>
          <t>카페24</t>
        </is>
      </c>
      <c r="G11535" s="93" t="inlineStr">
        <is>
          <t>바디워시 2개 -35% off (무료배송)</t>
        </is>
      </c>
      <c r="H11535" s="6" t="n">
        <v>1</v>
      </c>
      <c r="I11535" s="6" t="n"/>
      <c r="J11535" s="93" t="n">
        <v>200801</v>
      </c>
      <c r="L11535" s="93" t="n">
        <v>33800</v>
      </c>
      <c r="M11535" s="93" t="n">
        <v>31822.7</v>
      </c>
      <c r="N11535" s="93" t="n">
        <v>8170</v>
      </c>
      <c r="O11535" s="148" t="n">
        <v>30727.27272727272</v>
      </c>
      <c r="P11535" s="93" t="inlineStr">
        <is>
          <t>카페24바디워시바디워시 2개 -35% off (무료배송)200801</t>
        </is>
      </c>
    </row>
    <row r="11536" customFormat="1" s="93">
      <c r="B11536" s="127" t="n">
        <v>44165</v>
      </c>
      <c r="C11536" s="93">
        <f>TEXT(B11536,"aaa")</f>
        <v/>
      </c>
      <c r="E11536" s="93" t="inlineStr">
        <is>
          <t>토너</t>
        </is>
      </c>
      <c r="F11536" s="93" t="inlineStr">
        <is>
          <t>화해</t>
        </is>
      </c>
      <c r="G11536" s="93" t="inlineStr">
        <is>
          <t>250ml</t>
        </is>
      </c>
      <c r="H11536" s="6" t="n">
        <v>10</v>
      </c>
      <c r="I11536" s="6" t="n"/>
      <c r="J11536" s="93" t="n">
        <v>200801</v>
      </c>
      <c r="L11536" s="93" t="n">
        <v>200000</v>
      </c>
      <c r="M11536" s="93" t="n">
        <v>144000</v>
      </c>
      <c r="N11536" s="93" t="n">
        <v>30800</v>
      </c>
      <c r="O11536" s="148" t="n">
        <v>181818.1818181818</v>
      </c>
      <c r="P11536" s="93" t="inlineStr">
        <is>
          <t>화해토너250ml200801</t>
        </is>
      </c>
    </row>
    <row r="11537" customFormat="1" s="93">
      <c r="B11537" s="127" t="n">
        <v>44165</v>
      </c>
      <c r="C11537" s="93">
        <f>TEXT(B11537,"aaa")</f>
        <v/>
      </c>
      <c r="E11537" s="93" t="inlineStr">
        <is>
          <t>로션</t>
        </is>
      </c>
      <c r="F11537" s="93" t="inlineStr">
        <is>
          <t>화해</t>
        </is>
      </c>
      <c r="G11537" s="93" t="inlineStr">
        <is>
          <t>아누아 어성초70 로션 200ml</t>
        </is>
      </c>
      <c r="H11537" s="6" t="n">
        <v>1</v>
      </c>
      <c r="I11537" s="6" t="n"/>
      <c r="J11537" s="93" t="n">
        <v>200801</v>
      </c>
      <c r="L11537" s="93" t="n">
        <v>22400</v>
      </c>
      <c r="M11537" s="93" t="n">
        <v>16352</v>
      </c>
      <c r="N11537" s="93" t="n">
        <v>4338</v>
      </c>
      <c r="O11537" s="148" t="n">
        <v>20363.63636363636</v>
      </c>
      <c r="P11537" s="93" t="inlineStr">
        <is>
          <t>화해로션아누아 어성초70 로션 200ml200801</t>
        </is>
      </c>
    </row>
    <row r="11538" customFormat="1" s="93">
      <c r="B11538" s="127" t="n">
        <v>44164</v>
      </c>
      <c r="C11538" s="93">
        <f>TEXT(B11538,"aaa")</f>
        <v/>
      </c>
      <c r="E11538" s="93" t="inlineStr">
        <is>
          <t>토너</t>
        </is>
      </c>
      <c r="F11538" s="93" t="inlineStr">
        <is>
          <t>랄라블라</t>
        </is>
      </c>
      <c r="G11538" s="93" t="inlineStr">
        <is>
          <t>250ml</t>
        </is>
      </c>
      <c r="H11538" s="6" t="n">
        <v>472</v>
      </c>
      <c r="I11538" s="6" t="n"/>
      <c r="J11538" s="93" t="n">
        <v>200801</v>
      </c>
      <c r="L11538" s="93" t="n">
        <v>4280096</v>
      </c>
      <c r="M11538" s="93" t="n">
        <v>4280096</v>
      </c>
      <c r="N11538" s="93" t="n">
        <v>1453760</v>
      </c>
      <c r="O11538" s="148" t="n">
        <v>3890996.363636363</v>
      </c>
      <c r="P11538" s="93" t="inlineStr">
        <is>
          <t>랄라블라토너250ml200801</t>
        </is>
      </c>
    </row>
    <row r="11539" customFormat="1" s="93">
      <c r="B11539" s="127" t="n">
        <v>44164</v>
      </c>
      <c r="C11539" s="93">
        <f>TEXT(B11539,"aaa")</f>
        <v/>
      </c>
      <c r="E11539" s="93" t="inlineStr">
        <is>
          <t>토너</t>
        </is>
      </c>
      <c r="F11539" s="93" t="inlineStr">
        <is>
          <t>랄라블라</t>
        </is>
      </c>
      <c r="G11539" s="93" t="inlineStr">
        <is>
          <t>500ml</t>
        </is>
      </c>
      <c r="H11539" s="6" t="n">
        <v>22</v>
      </c>
      <c r="I11539" s="6" t="n"/>
      <c r="J11539" s="93" t="n">
        <v>200801</v>
      </c>
      <c r="L11539" s="93" t="n">
        <v>347996</v>
      </c>
      <c r="M11539" s="93" t="n">
        <v>347996</v>
      </c>
      <c r="N11539" s="93" t="n">
        <v>95260</v>
      </c>
      <c r="O11539" s="148" t="n">
        <v>316360</v>
      </c>
      <c r="P11539" s="93" t="inlineStr">
        <is>
          <t>랄라블라토너500ml200801</t>
        </is>
      </c>
    </row>
    <row r="11540" customFormat="1" s="93">
      <c r="B11540" s="127" t="n">
        <v>44164</v>
      </c>
      <c r="C11540" s="93">
        <f>TEXT(B11540,"aaa")</f>
        <v/>
      </c>
      <c r="E11540" s="93" t="inlineStr">
        <is>
          <t>마스크팩</t>
        </is>
      </c>
      <c r="F11540" s="93" t="inlineStr">
        <is>
          <t>랄라블라</t>
        </is>
      </c>
      <c r="G11540" s="93" t="inlineStr">
        <is>
          <t>마스크팩 1매</t>
        </is>
      </c>
      <c r="H11540" s="6" t="n">
        <v>485</v>
      </c>
      <c r="I11540" s="6" t="n"/>
      <c r="J11540" s="93" t="n">
        <v>200801</v>
      </c>
      <c r="L11540" s="93" t="n">
        <v>520405</v>
      </c>
      <c r="M11540" s="93" t="n">
        <v>520405</v>
      </c>
      <c r="N11540" s="93" t="n">
        <v>192545</v>
      </c>
      <c r="O11540" s="148" t="n">
        <v>473095.4545454545</v>
      </c>
      <c r="P11540" s="93" t="inlineStr">
        <is>
          <t>랄라블라마스크팩마스크팩 1매200801</t>
        </is>
      </c>
    </row>
    <row r="11541" customFormat="1" s="93">
      <c r="B11541" s="127" t="n">
        <v>44164</v>
      </c>
      <c r="C11541" s="93">
        <f>TEXT(B11541,"aaa")</f>
        <v/>
      </c>
      <c r="E11541" s="93" t="inlineStr">
        <is>
          <t>수딩크림 증정기획</t>
        </is>
      </c>
      <c r="F11541" s="93" t="inlineStr">
        <is>
          <t>랄라블라</t>
        </is>
      </c>
      <c r="G11541" s="93" t="inlineStr">
        <is>
          <t>수딩크림 증정기획</t>
        </is>
      </c>
      <c r="H11541" s="6" t="n">
        <v>14</v>
      </c>
      <c r="I11541" s="6" t="n"/>
      <c r="J11541" s="93" t="n">
        <v>200801</v>
      </c>
      <c r="L11541" s="93" t="n">
        <v>239834</v>
      </c>
      <c r="M11541" s="93" t="n">
        <v>239834</v>
      </c>
      <c r="N11541" s="93" t="n">
        <v>57330</v>
      </c>
      <c r="O11541" s="148" t="n">
        <v>218030.9090909091</v>
      </c>
      <c r="P11541" s="93" t="inlineStr">
        <is>
          <t>랄라블라수딩크림 증정기획수딩크림 증정기획200801</t>
        </is>
      </c>
    </row>
    <row r="11542" customFormat="1" s="93">
      <c r="B11542" s="127" t="n">
        <v>44164</v>
      </c>
      <c r="C11542" s="93">
        <f>TEXT(B11542,"aaa")</f>
        <v/>
      </c>
      <c r="E11542" s="93" t="inlineStr">
        <is>
          <t>수딩크림</t>
        </is>
      </c>
      <c r="F11542" s="93" t="inlineStr">
        <is>
          <t>랄라블라</t>
        </is>
      </c>
      <c r="G11542" s="93" t="inlineStr">
        <is>
          <t>수딩크림 100ml</t>
        </is>
      </c>
      <c r="H11542" s="6" t="n">
        <v>60</v>
      </c>
      <c r="I11542" s="6" t="n"/>
      <c r="J11542" s="93" t="n">
        <v>200801</v>
      </c>
      <c r="L11542" s="93" t="n">
        <v>1181460</v>
      </c>
      <c r="M11542" s="93" t="n">
        <v>1181460</v>
      </c>
      <c r="N11542" s="93" t="n">
        <v>182700</v>
      </c>
      <c r="O11542" s="148" t="n">
        <v>1074054.545454545</v>
      </c>
      <c r="P11542" s="93" t="inlineStr">
        <is>
          <t>랄라블라수딩크림수딩크림 100ml200801</t>
        </is>
      </c>
    </row>
    <row r="11543" customFormat="1" s="93">
      <c r="B11543" s="127" t="n">
        <v>44164</v>
      </c>
      <c r="C11543" s="93">
        <f>TEXT(B11543,"aaa")</f>
        <v/>
      </c>
      <c r="E11543" s="93" t="inlineStr">
        <is>
          <t>앰플 기획세트</t>
        </is>
      </c>
      <c r="F11543" s="93" t="inlineStr">
        <is>
          <t>랄라블라</t>
        </is>
      </c>
      <c r="G11543" s="93" t="inlineStr">
        <is>
          <t>앰플 기획세트</t>
        </is>
      </c>
      <c r="H11543" s="6" t="n">
        <v>24</v>
      </c>
      <c r="I11543" s="6" t="n"/>
      <c r="J11543" s="93" t="n">
        <v>200801</v>
      </c>
      <c r="L11543" s="93" t="n">
        <v>357048</v>
      </c>
      <c r="M11543" s="93" t="n">
        <v>357048</v>
      </c>
      <c r="N11543" s="93" t="n">
        <v>77760</v>
      </c>
      <c r="O11543" s="148" t="n">
        <v>324589.0909090909</v>
      </c>
      <c r="P11543" s="93" t="inlineStr">
        <is>
          <t>랄라블라앰플 기획세트앰플 기획세트200801</t>
        </is>
      </c>
    </row>
    <row r="11544" customFormat="1" s="93">
      <c r="B11544" s="127" t="n">
        <v>44164</v>
      </c>
      <c r="C11544" s="93">
        <f>TEXT(B11544,"aaa")</f>
        <v/>
      </c>
      <c r="E11544" s="93" t="inlineStr">
        <is>
          <t>클렌징폼 기획세트</t>
        </is>
      </c>
      <c r="F11544" s="93" t="inlineStr">
        <is>
          <t>랄라블라</t>
        </is>
      </c>
      <c r="G11544" s="93" t="inlineStr">
        <is>
          <t>클렌징폼 기획세트</t>
        </is>
      </c>
      <c r="H11544" s="6" t="n">
        <v>8</v>
      </c>
      <c r="I11544" s="6" t="n"/>
      <c r="J11544" s="93" t="n">
        <v>200801</v>
      </c>
      <c r="L11544" s="93" t="n">
        <v>55712</v>
      </c>
      <c r="M11544" s="93" t="n">
        <v>55712</v>
      </c>
      <c r="N11544" s="93" t="n">
        <v>26784</v>
      </c>
      <c r="O11544" s="148" t="n">
        <v>50647.27272727272</v>
      </c>
      <c r="P11544" s="93" t="inlineStr">
        <is>
          <t>랄라블라클렌징폼 기획세트클렌징폼 기획세트200801</t>
        </is>
      </c>
    </row>
    <row r="11545" customFormat="1" s="93">
      <c r="B11545" s="127" t="n">
        <v>44164</v>
      </c>
      <c r="C11545" s="93">
        <f>TEXT(B11545,"aaa")</f>
        <v/>
      </c>
      <c r="E11545" s="93" t="inlineStr">
        <is>
          <t>토너 기획세트</t>
        </is>
      </c>
      <c r="F11545" s="93" t="inlineStr">
        <is>
          <t>랄라블라</t>
        </is>
      </c>
      <c r="G11545" s="93" t="inlineStr">
        <is>
          <t>토너 기획세트</t>
        </is>
      </c>
      <c r="H11545" s="6" t="n">
        <v>338</v>
      </c>
      <c r="I11545" s="6" t="n"/>
      <c r="J11545" s="93" t="n">
        <v>200801</v>
      </c>
      <c r="L11545" s="93" t="n">
        <v>3284008</v>
      </c>
      <c r="M11545" s="93" t="n">
        <v>3284008</v>
      </c>
      <c r="N11545" s="93" t="n">
        <v>1928290</v>
      </c>
      <c r="O11545" s="148" t="n">
        <v>2985461.818181818</v>
      </c>
      <c r="P11545" s="93" t="inlineStr">
        <is>
          <t>랄라블라토너 기획세트토너 기획세트200801</t>
        </is>
      </c>
    </row>
    <row r="11546" customFormat="1" s="93">
      <c r="B11546" s="127" t="n">
        <v>44164</v>
      </c>
      <c r="C11546" s="93">
        <f>TEXT(B11546,"aaa")</f>
        <v/>
      </c>
      <c r="E11546" s="93" t="inlineStr">
        <is>
          <t>클렌징폼</t>
        </is>
      </c>
      <c r="F11546" s="93" t="inlineStr">
        <is>
          <t>랄라블라</t>
        </is>
      </c>
      <c r="G11546" s="93" t="inlineStr">
        <is>
          <t>클렌징폼 120ml</t>
        </is>
      </c>
      <c r="H11546" s="6" t="n">
        <v>72</v>
      </c>
      <c r="I11546" s="6" t="n"/>
      <c r="J11546" s="93" t="n">
        <v>200801</v>
      </c>
      <c r="L11546" s="93" t="n">
        <v>488952</v>
      </c>
      <c r="M11546" s="93" t="n">
        <v>488952</v>
      </c>
      <c r="N11546" s="93" t="n">
        <v>198000</v>
      </c>
      <c r="O11546" s="148" t="n">
        <v>444501.8181818181</v>
      </c>
      <c r="P11546" s="93" t="inlineStr">
        <is>
          <t>랄라블라클렌징폼클렌징폼 120ml200801</t>
        </is>
      </c>
    </row>
    <row r="11547" customFormat="1" s="93">
      <c r="B11547" s="127" t="n">
        <v>44164</v>
      </c>
      <c r="C11547" s="93">
        <f>TEXT(B11547,"aaa")</f>
        <v/>
      </c>
      <c r="E11547" s="93" t="inlineStr">
        <is>
          <t>선크림</t>
        </is>
      </c>
      <c r="F11547" s="93" t="inlineStr">
        <is>
          <t>랄라블라</t>
        </is>
      </c>
      <c r="G11547" s="93" t="inlineStr">
        <is>
          <t>선크림 50ml</t>
        </is>
      </c>
      <c r="H11547" s="6" t="n">
        <v>17</v>
      </c>
      <c r="I11547" s="6" t="n"/>
      <c r="J11547" s="93" t="n">
        <v>200801</v>
      </c>
      <c r="L11547" s="93" t="n">
        <v>170000</v>
      </c>
      <c r="M11547" s="93" t="n">
        <v>170000</v>
      </c>
      <c r="N11547" s="93" t="n">
        <v>39865</v>
      </c>
      <c r="O11547" s="148" t="n">
        <v>154545.4545454545</v>
      </c>
      <c r="P11547" s="93" t="inlineStr">
        <is>
          <t>랄라블라선크림선크림 50ml200801</t>
        </is>
      </c>
    </row>
    <row r="11548" customFormat="1" s="93">
      <c r="B11548" s="127" t="n">
        <v>44164</v>
      </c>
      <c r="C11548" s="93">
        <f>TEXT(B11548,"aaa")</f>
        <v/>
      </c>
      <c r="E11548" s="93" t="inlineStr">
        <is>
          <t>대용량 기획세트</t>
        </is>
      </c>
      <c r="F11548" s="93" t="inlineStr">
        <is>
          <t>랄라블라</t>
        </is>
      </c>
      <c r="G11548" s="93" t="inlineStr">
        <is>
          <t>대용량 기획세트</t>
        </is>
      </c>
      <c r="H11548" s="6" t="n">
        <v>2</v>
      </c>
      <c r="I11548" s="6" t="n"/>
      <c r="J11548" s="93" t="n">
        <v>200801</v>
      </c>
      <c r="L11548" s="93" t="n">
        <v>31636</v>
      </c>
      <c r="M11548" s="93" t="n">
        <v>31636</v>
      </c>
      <c r="N11548" s="93" t="n">
        <v>11280</v>
      </c>
      <c r="O11548" s="148" t="n">
        <v>28760</v>
      </c>
      <c r="P11548" s="93" t="inlineStr">
        <is>
          <t>랄라블라대용량 기획세트대용량 기획세트200801</t>
        </is>
      </c>
    </row>
    <row r="11549" customFormat="1" s="93">
      <c r="B11549" s="127" t="n">
        <v>44164</v>
      </c>
      <c r="C11549" s="93">
        <f>TEXT(B11549,"aaa")</f>
        <v/>
      </c>
      <c r="E11549" s="93" t="inlineStr">
        <is>
          <t>마스크팩</t>
        </is>
      </c>
      <c r="F11549" s="93" t="inlineStr">
        <is>
          <t>랄라블라</t>
        </is>
      </c>
      <c r="G11549" s="93" t="inlineStr">
        <is>
          <t>마스크 5+1 기획세트</t>
        </is>
      </c>
      <c r="H11549" s="6" t="n">
        <v>292</v>
      </c>
      <c r="I11549" s="6" t="n"/>
      <c r="J11549" s="93" t="n">
        <v>200801</v>
      </c>
      <c r="L11549" s="93" t="n">
        <v>1634324</v>
      </c>
      <c r="M11549" s="93" t="n">
        <v>1634324</v>
      </c>
      <c r="N11549" s="93" t="n">
        <v>776720</v>
      </c>
      <c r="O11549" s="148" t="n">
        <v>1485749.090909091</v>
      </c>
      <c r="P11549" s="93" t="inlineStr">
        <is>
          <t>랄라블라마스크팩마스크 5+1 기획세트200801</t>
        </is>
      </c>
    </row>
    <row r="11550" customFormat="1" s="93">
      <c r="B11550" s="127" t="n">
        <v>44164</v>
      </c>
      <c r="C11550" s="93">
        <f>TEXT(B11550,"aaa")</f>
        <v/>
      </c>
      <c r="E11550" s="93" t="inlineStr">
        <is>
          <t>바디워시</t>
        </is>
      </c>
      <c r="F11550" s="93" t="inlineStr">
        <is>
          <t>랄라블라</t>
        </is>
      </c>
      <c r="G11550" s="93" t="inlineStr">
        <is>
          <t>아누아 어성초 아크네 바디워시 500ml</t>
        </is>
      </c>
      <c r="H11550" s="6" t="n">
        <v>8</v>
      </c>
      <c r="I11550" s="6" t="n"/>
      <c r="J11550" s="93" t="n">
        <v>200801</v>
      </c>
      <c r="L11550" s="93" t="n">
        <v>78000</v>
      </c>
      <c r="M11550" s="93" t="n">
        <v>78000</v>
      </c>
      <c r="N11550" s="93" t="n">
        <v>32680</v>
      </c>
      <c r="O11550" s="148" t="n">
        <v>70909.0909090909</v>
      </c>
      <c r="P11550" s="93" t="inlineStr">
        <is>
          <t>랄라블라바디워시아누아 어성초 아크네 바디워시 500ml200801</t>
        </is>
      </c>
    </row>
    <row r="11551" customFormat="1" s="93">
      <c r="B11551" s="127" t="n">
        <v>44164</v>
      </c>
      <c r="C11551" s="93">
        <f>TEXT(B11551,"aaa")</f>
        <v/>
      </c>
      <c r="E11551" s="93" t="inlineStr">
        <is>
          <t>클리어 패드</t>
        </is>
      </c>
      <c r="F11551" s="93" t="inlineStr">
        <is>
          <t>랄라블라</t>
        </is>
      </c>
      <c r="G11551" s="93" t="inlineStr">
        <is>
          <t>아누아 어성초77 클리어 패드</t>
        </is>
      </c>
      <c r="H11551" s="6" t="n">
        <v>53</v>
      </c>
      <c r="I11551" s="6" t="n"/>
      <c r="J11551" s="93" t="n">
        <v>200801</v>
      </c>
      <c r="L11551" s="93" t="n">
        <v>593600</v>
      </c>
      <c r="M11551" s="93" t="n">
        <v>593600</v>
      </c>
      <c r="N11551" s="93" t="n">
        <v>265636</v>
      </c>
      <c r="O11551" s="148" t="n">
        <v>539636.3636363636</v>
      </c>
      <c r="P11551" s="93" t="inlineStr">
        <is>
          <t>랄라블라클리어 패드아누아 어성초77 클리어 패드200801</t>
        </is>
      </c>
    </row>
    <row r="11552" customFormat="1" s="93">
      <c r="B11552" s="127" t="n">
        <v>44164</v>
      </c>
      <c r="C11552" s="93">
        <f>TEXT(B11552,"aaa")</f>
        <v/>
      </c>
      <c r="E11552" s="93" t="inlineStr">
        <is>
          <t>로션</t>
        </is>
      </c>
      <c r="F11552" s="93" t="inlineStr">
        <is>
          <t>랄라블라</t>
        </is>
      </c>
      <c r="G11552" s="93" t="inlineStr">
        <is>
          <t>아누아 어성초70 로션 200ml</t>
        </is>
      </c>
      <c r="H11552" s="6" t="n">
        <v>63</v>
      </c>
      <c r="I11552" s="6" t="n"/>
      <c r="J11552" s="93" t="n">
        <v>200801</v>
      </c>
      <c r="L11552" s="93" t="n">
        <v>705600</v>
      </c>
      <c r="M11552" s="93" t="n">
        <v>705600</v>
      </c>
      <c r="N11552" s="93" t="n">
        <v>273294</v>
      </c>
      <c r="O11552" s="148" t="n">
        <v>641454.5454545454</v>
      </c>
      <c r="P11552" s="93" t="inlineStr">
        <is>
          <t>랄라블라로션아누아 어성초70 로션 200ml200801</t>
        </is>
      </c>
    </row>
    <row r="11553" customFormat="1" s="93">
      <c r="B11553" s="127" t="n">
        <v>44164</v>
      </c>
      <c r="C11553" s="93">
        <f>TEXT(B11553,"aaa")</f>
        <v/>
      </c>
      <c r="E11553" s="93" t="inlineStr">
        <is>
          <t>앰플</t>
        </is>
      </c>
      <c r="F11553" s="93" t="inlineStr">
        <is>
          <t>랄라블라</t>
        </is>
      </c>
      <c r="G11553" s="93" t="inlineStr">
        <is>
          <t>앰플 30ml</t>
        </is>
      </c>
      <c r="H11553" s="6" t="n">
        <v>51</v>
      </c>
      <c r="I11553" s="6" t="n"/>
      <c r="J11553" s="93" t="n">
        <v>200801</v>
      </c>
      <c r="L11553" s="93" t="n">
        <v>744600</v>
      </c>
      <c r="M11553" s="93" t="n">
        <v>744600</v>
      </c>
      <c r="N11553" s="93" t="n">
        <v>173247</v>
      </c>
      <c r="O11553" s="148" t="n">
        <v>676909.0909090908</v>
      </c>
      <c r="P11553" s="93" t="inlineStr">
        <is>
          <t>랄라블라앰플앰플 30ml200801</t>
        </is>
      </c>
    </row>
    <row r="11554" customFormat="1" s="93">
      <c r="B11554" s="127" t="n">
        <v>44164</v>
      </c>
      <c r="C11554" s="93">
        <f>TEXT(B11554,"aaa")</f>
        <v/>
      </c>
      <c r="E11554" s="93" t="inlineStr">
        <is>
          <t>크림마스크</t>
        </is>
      </c>
      <c r="F11554" s="93" t="inlineStr">
        <is>
          <t>랄라블라</t>
        </is>
      </c>
      <c r="G11554" s="93" t="inlineStr">
        <is>
          <t>아누아 어성초 크림 마스크</t>
        </is>
      </c>
      <c r="H11554" s="6" t="n">
        <v>303</v>
      </c>
      <c r="I11554" s="6" t="n"/>
      <c r="J11554" s="93" t="n">
        <v>200801</v>
      </c>
      <c r="L11554" s="93" t="n">
        <v>325119</v>
      </c>
      <c r="M11554" s="93" t="n">
        <v>325119</v>
      </c>
      <c r="N11554" s="93" t="n">
        <v>93930</v>
      </c>
      <c r="O11554" s="148" t="n">
        <v>295562.7272727272</v>
      </c>
      <c r="P11554" s="93" t="inlineStr">
        <is>
          <t>랄라블라크림마스크아누아 어성초 크림 마스크200801</t>
        </is>
      </c>
    </row>
    <row r="11555" customFormat="1" s="93">
      <c r="B11555" s="127" t="n">
        <v>44164</v>
      </c>
      <c r="C11555" s="93">
        <f>TEXT(B11555,"aaa")</f>
        <v/>
      </c>
      <c r="E11555" s="93" t="inlineStr">
        <is>
          <t>카밍크림</t>
        </is>
      </c>
      <c r="F11555" s="93" t="inlineStr">
        <is>
          <t>랄라블라</t>
        </is>
      </c>
      <c r="G11555" s="93" t="inlineStr">
        <is>
          <t>아누아 어성초70 크림 50ml</t>
        </is>
      </c>
      <c r="H11555" s="6" t="n">
        <v>25</v>
      </c>
      <c r="I11555" s="6" t="n"/>
      <c r="J11555" s="93" t="n">
        <v>200801</v>
      </c>
      <c r="L11555" s="93" t="n">
        <v>350000</v>
      </c>
      <c r="M11555" s="93" t="n">
        <v>350000</v>
      </c>
      <c r="N11555" s="93" t="n">
        <v>97050</v>
      </c>
      <c r="O11555" s="148" t="n">
        <v>318181.8181818182</v>
      </c>
      <c r="P11555" s="93" t="inlineStr">
        <is>
          <t>랄라블라카밍크림아누아 어성초70 크림 50ml200801</t>
        </is>
      </c>
    </row>
    <row r="11556" customFormat="1" s="93">
      <c r="B11556" s="127" t="n">
        <v>44164</v>
      </c>
      <c r="C11556" s="93">
        <f>TEXT(B11556,"aaa")</f>
        <v/>
      </c>
      <c r="E11556" s="93" t="inlineStr">
        <is>
          <t>토너로션 기획세트</t>
        </is>
      </c>
      <c r="F11556" s="93" t="inlineStr">
        <is>
          <t>랄라블라</t>
        </is>
      </c>
      <c r="G11556" s="93" t="inlineStr">
        <is>
          <t>아누아 어성초77 수딩 토너&amp;로션 기획세트</t>
        </is>
      </c>
      <c r="H11556" s="6" t="n">
        <v>123</v>
      </c>
      <c r="I11556" s="6" t="n"/>
      <c r="J11556" s="93" t="n">
        <v>200801</v>
      </c>
      <c r="L11556" s="93" t="n">
        <v>2330850</v>
      </c>
      <c r="M11556" s="93" t="n">
        <v>2330850</v>
      </c>
      <c r="N11556" s="93" t="n">
        <v>0</v>
      </c>
      <c r="O11556" s="148" t="n">
        <v>2118954.545454545</v>
      </c>
      <c r="P11556" s="93" t="inlineStr">
        <is>
          <t>랄라블라토너로션 기획세트아누아 어성초77 수딩 토너&amp;로션 기획세트200801</t>
        </is>
      </c>
    </row>
    <row r="11557" customFormat="1" s="93">
      <c r="B11557" s="127" t="n">
        <v>44164</v>
      </c>
      <c r="C11557" s="93">
        <f>TEXT(B11557,"aaa")</f>
        <v/>
      </c>
      <c r="E11557" s="93" t="inlineStr">
        <is>
          <t>패드 기획세트</t>
        </is>
      </c>
      <c r="F11557" s="93" t="inlineStr">
        <is>
          <t>랄라블라</t>
        </is>
      </c>
      <c r="G11557" s="93" t="inlineStr">
        <is>
          <t>아누아 어성초77 클리어 패드 기획세트</t>
        </is>
      </c>
      <c r="H11557" s="6" t="n">
        <v>154</v>
      </c>
      <c r="I11557" s="6" t="n"/>
      <c r="J11557" s="93" t="n">
        <v>200801</v>
      </c>
      <c r="L11557" s="93" t="n">
        <v>1681680</v>
      </c>
      <c r="M11557" s="93" t="n">
        <v>1681680</v>
      </c>
      <c r="N11557" s="93" t="n">
        <v>0</v>
      </c>
      <c r="O11557" s="148" t="n">
        <v>1528800</v>
      </c>
      <c r="P11557" s="93" t="inlineStr">
        <is>
          <t>랄라블라패드 기획세트아누아 어성초77 클리어 패드 기획세트200801</t>
        </is>
      </c>
    </row>
    <row r="11558" customFormat="1" s="93">
      <c r="B11558" s="127" t="n">
        <v>44164</v>
      </c>
      <c r="C11558" s="93">
        <f>TEXT(B11558,"aaa")</f>
        <v/>
      </c>
      <c r="E11558" s="93" t="inlineStr">
        <is>
          <t>앰플 기획세트</t>
        </is>
      </c>
      <c r="F11558" s="93" t="inlineStr">
        <is>
          <t>랄라블라</t>
        </is>
      </c>
      <c r="G11558" s="93" t="inlineStr">
        <is>
          <t>아누아 어성초80 앰플 기획세트 (NEW)</t>
        </is>
      </c>
      <c r="H11558" s="6" t="n">
        <v>78</v>
      </c>
      <c r="I11558" s="6" t="n"/>
      <c r="J11558" s="93" t="n">
        <v>200801</v>
      </c>
      <c r="L11558" s="93" t="n">
        <v>1013688</v>
      </c>
      <c r="M11558" s="93" t="n">
        <v>1013688</v>
      </c>
      <c r="N11558" s="93" t="n">
        <v>0</v>
      </c>
      <c r="O11558" s="148" t="n">
        <v>921534.5454545454</v>
      </c>
      <c r="P11558" s="93" t="inlineStr">
        <is>
          <t>랄라블라앰플 기획세트아누아 어성초80 앰플 기획세트 (NEW)200801</t>
        </is>
      </c>
    </row>
    <row r="11559" customFormat="1" s="93">
      <c r="B11559" s="127" t="n">
        <v>44166</v>
      </c>
      <c r="C11559" s="93">
        <f>TEXT(B11559,"aaa")</f>
        <v/>
      </c>
      <c r="E11559" s="93" t="inlineStr">
        <is>
          <t>토너</t>
        </is>
      </c>
      <c r="F11559" s="93" t="inlineStr">
        <is>
          <t>W컨셉</t>
        </is>
      </c>
      <c r="G11559" s="93" t="inlineStr">
        <is>
          <t>250ml</t>
        </is>
      </c>
      <c r="H11559" s="6" t="n">
        <v>1</v>
      </c>
      <c r="I11559" s="6" t="n"/>
      <c r="J11559" s="93" t="n">
        <v>200801</v>
      </c>
      <c r="L11559" s="93" t="n">
        <v>20000</v>
      </c>
      <c r="M11559" s="93" t="n">
        <v>14400</v>
      </c>
      <c r="N11559" s="93" t="n">
        <v>3080</v>
      </c>
      <c r="O11559" s="148" t="n">
        <v>18181.81818181818</v>
      </c>
      <c r="P11559" s="93" t="inlineStr">
        <is>
          <t>W컨셉토너250ml200801</t>
        </is>
      </c>
    </row>
    <row r="11560" customFormat="1" s="93">
      <c r="B11560" s="127" t="n">
        <v>44166</v>
      </c>
      <c r="C11560" s="93">
        <f>TEXT(B11560,"aaa")</f>
        <v/>
      </c>
      <c r="E11560" s="93" t="inlineStr">
        <is>
          <t>토너</t>
        </is>
      </c>
      <c r="F11560" s="93" t="inlineStr">
        <is>
          <t>W컨셉</t>
        </is>
      </c>
      <c r="G11560" s="93" t="inlineStr">
        <is>
          <t>250ml 2set</t>
        </is>
      </c>
      <c r="H11560" s="6" t="n">
        <v>3</v>
      </c>
      <c r="I11560" s="6" t="n"/>
      <c r="J11560" s="93" t="n">
        <v>200801</v>
      </c>
      <c r="L11560" s="93" t="n">
        <v>105000</v>
      </c>
      <c r="M11560" s="93" t="n">
        <v>75600</v>
      </c>
      <c r="N11560" s="93" t="n">
        <v>18480</v>
      </c>
      <c r="O11560" s="148" t="n">
        <v>95454.54545454544</v>
      </c>
      <c r="P11560" s="93" t="inlineStr">
        <is>
          <t>W컨셉토너250ml 2set200801</t>
        </is>
      </c>
    </row>
    <row r="11561" customFormat="1" s="93">
      <c r="B11561" s="127" t="n">
        <v>44166</v>
      </c>
      <c r="C11561" s="93">
        <f>TEXT(B11561,"aaa")</f>
        <v/>
      </c>
      <c r="E11561" s="93" t="inlineStr">
        <is>
          <t>토너</t>
        </is>
      </c>
      <c r="F11561" s="93" t="inlineStr">
        <is>
          <t>스타일쉐어</t>
        </is>
      </c>
      <c r="G11561" s="93" t="inlineStr">
        <is>
          <t>250ml</t>
        </is>
      </c>
      <c r="H11561" s="6" t="n">
        <v>2</v>
      </c>
      <c r="I11561" s="6" t="n"/>
      <c r="J11561" s="93" t="n">
        <v>200801</v>
      </c>
      <c r="L11561" s="93" t="n">
        <v>40000</v>
      </c>
      <c r="M11561" s="93" t="n">
        <v>30000</v>
      </c>
      <c r="N11561" s="93" t="n">
        <v>6160</v>
      </c>
      <c r="O11561" s="148" t="n">
        <v>36363.63636363636</v>
      </c>
      <c r="P11561" s="93" t="inlineStr">
        <is>
          <t>스타일쉐어토너250ml200801</t>
        </is>
      </c>
    </row>
    <row r="11562" customFormat="1" s="93">
      <c r="B11562" s="127" t="n">
        <v>44166</v>
      </c>
      <c r="C11562" s="93">
        <f>TEXT(B11562,"aaa")</f>
        <v/>
      </c>
      <c r="E11562" s="93" t="inlineStr">
        <is>
          <t>클리어 패드</t>
        </is>
      </c>
      <c r="F11562" s="93" t="inlineStr">
        <is>
          <t>아누아 CS</t>
        </is>
      </c>
      <c r="G11562" s="93" t="inlineStr">
        <is>
          <t>어성초 클리어패드 70P</t>
        </is>
      </c>
      <c r="H11562" s="6" t="n">
        <v>1</v>
      </c>
      <c r="I11562" s="6" t="n"/>
      <c r="J11562" s="93" t="n">
        <v>200801</v>
      </c>
      <c r="L11562" s="93" t="n">
        <v>0</v>
      </c>
      <c r="M11562" s="93" t="n">
        <v>0</v>
      </c>
      <c r="N11562" s="93" t="n">
        <v>5012</v>
      </c>
      <c r="O11562" s="148" t="n">
        <v>0</v>
      </c>
      <c r="P11562" s="93" t="inlineStr">
        <is>
          <t>아누아 CS클리어 패드어성초 클리어패드 70P200801</t>
        </is>
      </c>
    </row>
    <row r="11563" customFormat="1" s="93">
      <c r="B11563" s="127" t="n">
        <v>44166</v>
      </c>
      <c r="C11563" s="93">
        <f>TEXT(B11563,"aaa")</f>
        <v/>
      </c>
      <c r="E11563" s="93" t="inlineStr">
        <is>
          <t>토너</t>
        </is>
      </c>
      <c r="F11563" s="93" t="inlineStr">
        <is>
          <t>아누아 CS</t>
        </is>
      </c>
      <c r="G11563" s="93" t="inlineStr">
        <is>
          <t>250ml</t>
        </is>
      </c>
      <c r="H11563" s="6" t="n">
        <v>2</v>
      </c>
      <c r="I11563" s="6" t="n"/>
      <c r="J11563" s="93" t="n">
        <v>200801</v>
      </c>
      <c r="L11563" s="93" t="n">
        <v>0</v>
      </c>
      <c r="M11563" s="93" t="n">
        <v>0</v>
      </c>
      <c r="N11563" s="93" t="n">
        <v>6160</v>
      </c>
      <c r="O11563" s="148" t="n">
        <v>0</v>
      </c>
      <c r="P11563" s="93" t="inlineStr">
        <is>
          <t>아누아 CS토너250ml200801</t>
        </is>
      </c>
    </row>
    <row r="11564" customFormat="1" s="93">
      <c r="B11564" s="127" t="n">
        <v>44166</v>
      </c>
      <c r="C11564" s="93">
        <f>TEXT(B11564,"aaa")</f>
        <v/>
      </c>
      <c r="E11564" s="93" t="inlineStr">
        <is>
          <t>화장솜</t>
        </is>
      </c>
      <c r="F11564" s="93" t="inlineStr">
        <is>
          <t>아누아 CS</t>
        </is>
      </c>
      <c r="G11564" s="93" t="inlineStr">
        <is>
          <t>스킨팩 화장솜 60P</t>
        </is>
      </c>
      <c r="H11564" s="6" t="n">
        <v>4</v>
      </c>
      <c r="I11564" s="6" t="n"/>
      <c r="J11564" s="93" t="n">
        <v>200801</v>
      </c>
      <c r="L11564" s="93" t="n">
        <v>0</v>
      </c>
      <c r="M11564" s="93" t="n">
        <v>0</v>
      </c>
      <c r="N11564" s="93" t="n">
        <v>4440</v>
      </c>
      <c r="O11564" s="148" t="n">
        <v>0</v>
      </c>
      <c r="P11564" s="93" t="inlineStr">
        <is>
          <t>아누아 CS화장솜스킨팩 화장솜 60P200801</t>
        </is>
      </c>
    </row>
    <row r="11565" customFormat="1" s="93">
      <c r="B11565" s="127" t="n">
        <v>44166</v>
      </c>
      <c r="C11565" s="93">
        <f>TEXT(B11565,"aaa")</f>
        <v/>
      </c>
      <c r="E11565" s="93" t="inlineStr">
        <is>
          <t>앰플</t>
        </is>
      </c>
      <c r="F11565" s="93" t="inlineStr">
        <is>
          <t>아누아 CS</t>
        </is>
      </c>
      <c r="G11565" s="93" t="inlineStr">
        <is>
          <t>앰플 30ml</t>
        </is>
      </c>
      <c r="H11565" s="6" t="n">
        <v>2</v>
      </c>
      <c r="I11565" s="6" t="n"/>
      <c r="J11565" s="93" t="n">
        <v>200801</v>
      </c>
      <c r="L11565" s="93" t="n">
        <v>0</v>
      </c>
      <c r="M11565" s="93" t="n">
        <v>0</v>
      </c>
      <c r="N11565" s="93" t="n">
        <v>6794</v>
      </c>
      <c r="O11565" s="148" t="n">
        <v>0</v>
      </c>
      <c r="P11565" s="93" t="inlineStr">
        <is>
          <t>아누아 CS앰플앰플 30ml200801</t>
        </is>
      </c>
    </row>
    <row r="11566" customFormat="1" s="93">
      <c r="B11566" s="127" t="n">
        <v>44166</v>
      </c>
      <c r="C11566" s="93">
        <f>TEXT(B11566,"aaa")</f>
        <v/>
      </c>
      <c r="E11566" s="93" t="inlineStr">
        <is>
          <t>마스크팩</t>
        </is>
      </c>
      <c r="F11566" s="93" t="inlineStr">
        <is>
          <t>아누아 CS</t>
        </is>
      </c>
      <c r="G11566" s="93" t="inlineStr">
        <is>
          <t>마스크팩 1매</t>
        </is>
      </c>
      <c r="H11566" s="6" t="n">
        <v>5</v>
      </c>
      <c r="I11566" s="6" t="n"/>
      <c r="J11566" s="93" t="n">
        <v>200801</v>
      </c>
      <c r="L11566" s="93" t="n">
        <v>0</v>
      </c>
      <c r="M11566" s="93" t="n">
        <v>0</v>
      </c>
      <c r="N11566" s="93" t="n">
        <v>1985</v>
      </c>
      <c r="O11566" s="148" t="n">
        <v>0</v>
      </c>
      <c r="P11566" s="93" t="inlineStr">
        <is>
          <t>아누아 CS마스크팩마스크팩 1매200801</t>
        </is>
      </c>
    </row>
    <row r="11567" customFormat="1" s="93">
      <c r="B11567" s="127" t="n">
        <v>44166</v>
      </c>
      <c r="C11567" s="93">
        <f>TEXT(B11567,"aaa")</f>
        <v/>
      </c>
      <c r="E11567" s="93" t="inlineStr">
        <is>
          <t>마스크팩</t>
        </is>
      </c>
      <c r="F11567" s="93" t="inlineStr">
        <is>
          <t>아누아 CS</t>
        </is>
      </c>
      <c r="G11567" s="93" t="inlineStr">
        <is>
          <t>마스크팩 10매</t>
        </is>
      </c>
      <c r="H11567" s="6" t="n">
        <v>1</v>
      </c>
      <c r="I11567" s="6" t="n"/>
      <c r="J11567" s="93" t="n">
        <v>200801</v>
      </c>
      <c r="L11567" s="93" t="n">
        <v>0</v>
      </c>
      <c r="M11567" s="93" t="n">
        <v>0</v>
      </c>
      <c r="N11567" s="93" t="n">
        <v>3970</v>
      </c>
      <c r="O11567" s="148" t="n">
        <v>0</v>
      </c>
      <c r="P11567" s="93" t="inlineStr">
        <is>
          <t>아누아 CS마스크팩마스크팩 10매200801</t>
        </is>
      </c>
    </row>
    <row r="11568" customFormat="1" s="93">
      <c r="B11568" s="127" t="n">
        <v>44166</v>
      </c>
      <c r="C11568" s="93">
        <f>TEXT(B11568,"aaa")</f>
        <v/>
      </c>
      <c r="E11568" s="93" t="inlineStr">
        <is>
          <t>카밍크림</t>
        </is>
      </c>
      <c r="F11568" s="93" t="inlineStr">
        <is>
          <t>아누아 CS</t>
        </is>
      </c>
      <c r="G11568" s="93" t="inlineStr">
        <is>
          <t xml:space="preserve">	어성초 70 인텐스 카밍 크림 50ml</t>
        </is>
      </c>
      <c r="H11568" s="6" t="n">
        <v>2</v>
      </c>
      <c r="I11568" s="6" t="n"/>
      <c r="J11568" s="93" t="n">
        <v>200801</v>
      </c>
      <c r="L11568" s="93" t="n">
        <v>0</v>
      </c>
      <c r="M11568" s="93" t="n">
        <v>0</v>
      </c>
      <c r="N11568" s="93" t="n">
        <v>7764</v>
      </c>
      <c r="O11568" s="148" t="n">
        <v>0</v>
      </c>
      <c r="P11568" s="93" t="inlineStr">
        <is>
          <t>아누아 CS카밍크림	어성초 70 인텐스 카밍 크림 50ml200801</t>
        </is>
      </c>
    </row>
    <row r="11569" customFormat="1" s="93">
      <c r="B11569" s="127" t="n">
        <v>44166</v>
      </c>
      <c r="C11569" s="93">
        <f>TEXT(B11569,"aaa")</f>
        <v/>
      </c>
      <c r="E11569" s="93" t="inlineStr">
        <is>
          <t>크림마스크</t>
        </is>
      </c>
      <c r="F11569" s="93" t="inlineStr">
        <is>
          <t>아누아 CS</t>
        </is>
      </c>
      <c r="G11569" s="93" t="inlineStr">
        <is>
          <t>어성초 크림마스크 나이트 솔루션 1매</t>
        </is>
      </c>
      <c r="H11569" s="6" t="n">
        <v>5</v>
      </c>
      <c r="I11569" s="6" t="n"/>
      <c r="J11569" s="93" t="n">
        <v>200801</v>
      </c>
      <c r="L11569" s="93" t="n">
        <v>0</v>
      </c>
      <c r="M11569" s="93" t="n">
        <v>0</v>
      </c>
      <c r="N11569" s="93" t="n">
        <v>1550</v>
      </c>
      <c r="O11569" s="148" t="n">
        <v>0</v>
      </c>
      <c r="P11569" s="93" t="inlineStr">
        <is>
          <t>아누아 CS크림마스크어성초 크림마스크 나이트 솔루션 1매200801</t>
        </is>
      </c>
    </row>
    <row r="11570" customFormat="1" s="93">
      <c r="B11570" s="127" t="n">
        <v>44166</v>
      </c>
      <c r="C11570" s="93">
        <f>TEXT(B11570,"aaa")</f>
        <v/>
      </c>
      <c r="E11570" s="93" t="inlineStr">
        <is>
          <t>크림마스크</t>
        </is>
      </c>
      <c r="F11570" s="93" t="inlineStr">
        <is>
          <t>아누아 CS</t>
        </is>
      </c>
      <c r="G11570" s="93" t="inlineStr">
        <is>
          <t>어성초 크림마스크 나이트 솔루션 10매</t>
        </is>
      </c>
      <c r="H11570" s="6" t="n">
        <v>1</v>
      </c>
      <c r="I11570" s="6" t="n"/>
      <c r="J11570" s="93" t="n">
        <v>200801</v>
      </c>
      <c r="L11570" s="93" t="n">
        <v>0</v>
      </c>
      <c r="M11570" s="93" t="n">
        <v>0</v>
      </c>
      <c r="N11570" s="93" t="n">
        <v>3107</v>
      </c>
      <c r="O11570" s="148" t="n">
        <v>0</v>
      </c>
      <c r="P11570" s="93" t="inlineStr">
        <is>
          <t>아누아 CS크림마스크어성초 크림마스크 나이트 솔루션 10매200801</t>
        </is>
      </c>
    </row>
    <row r="11571" customFormat="1" s="93">
      <c r="B11571" s="127" t="n">
        <v>44166</v>
      </c>
      <c r="C11571" s="93">
        <f>TEXT(B11571,"aaa")</f>
        <v/>
      </c>
      <c r="E11571" s="93" t="inlineStr">
        <is>
          <t>선크림</t>
        </is>
      </c>
      <c r="F11571" s="93" t="inlineStr">
        <is>
          <t>카페24</t>
        </is>
      </c>
      <c r="G11571" s="93" t="inlineStr">
        <is>
          <t>선크림 50ml</t>
        </is>
      </c>
      <c r="H11571" s="6" t="n">
        <v>4</v>
      </c>
      <c r="I11571" s="6" t="n"/>
      <c r="J11571" s="93" t="n">
        <v>200801</v>
      </c>
      <c r="L11571" s="93" t="n">
        <v>80000</v>
      </c>
      <c r="M11571" s="93" t="n">
        <v>75320</v>
      </c>
      <c r="N11571" s="93" t="n">
        <v>9380</v>
      </c>
      <c r="O11571" s="148" t="n">
        <v>72727.27272727272</v>
      </c>
      <c r="P11571" s="93" t="inlineStr">
        <is>
          <t>카페24선크림선크림 50ml200801</t>
        </is>
      </c>
    </row>
    <row r="11572" customFormat="1" s="93">
      <c r="B11572" s="127" t="n">
        <v>44166</v>
      </c>
      <c r="C11572" s="93">
        <f>TEXT(B11572,"aaa")</f>
        <v/>
      </c>
      <c r="E11572" s="93" t="inlineStr">
        <is>
          <t>선크림</t>
        </is>
      </c>
      <c r="F11572" s="93" t="inlineStr">
        <is>
          <t>카페24</t>
        </is>
      </c>
      <c r="G11572" s="93" t="inlineStr">
        <is>
          <t>선크림 50ml  2set</t>
        </is>
      </c>
      <c r="H11572" s="6" t="n">
        <v>1</v>
      </c>
      <c r="I11572" s="6" t="n"/>
      <c r="J11572" s="93" t="n">
        <v>200801</v>
      </c>
      <c r="L11572" s="93" t="n">
        <v>35000</v>
      </c>
      <c r="M11572" s="93" t="n">
        <v>32952.5</v>
      </c>
      <c r="N11572" s="93" t="n">
        <v>4690</v>
      </c>
      <c r="O11572" s="148" t="n">
        <v>31818.18181818182</v>
      </c>
      <c r="P11572" s="93" t="inlineStr">
        <is>
          <t>카페24선크림선크림 50ml  2set200801</t>
        </is>
      </c>
    </row>
    <row r="11573" customFormat="1" s="93">
      <c r="B11573" s="127" t="n">
        <v>44166</v>
      </c>
      <c r="C11573" s="93">
        <f>TEXT(B11573,"aaa")</f>
        <v/>
      </c>
      <c r="E11573" s="93" t="inlineStr">
        <is>
          <t>크림마스크</t>
        </is>
      </c>
      <c r="F11573" s="93" t="inlineStr">
        <is>
          <t>카페24</t>
        </is>
      </c>
      <c r="G11573" s="93" t="inlineStr">
        <is>
          <t>옵션=어성초 크림마스크 나이트 솔루션 1장</t>
        </is>
      </c>
      <c r="H11573" s="6" t="n">
        <v>1</v>
      </c>
      <c r="I11573" s="6" t="n"/>
      <c r="J11573" s="93" t="n">
        <v>200801</v>
      </c>
      <c r="L11573" s="93" t="n">
        <v>4000</v>
      </c>
      <c r="M11573" s="93" t="n">
        <v>3766</v>
      </c>
      <c r="N11573" s="93" t="n">
        <v>310</v>
      </c>
      <c r="O11573" s="148" t="n">
        <v>3636.363636363636</v>
      </c>
      <c r="P11573" s="93" t="inlineStr">
        <is>
          <t>카페24크림마스크옵션=어성초 크림마스크 나이트 솔루션 1장200801</t>
        </is>
      </c>
    </row>
    <row r="11574" customFormat="1" s="93">
      <c r="B11574" s="127" t="n">
        <v>44166</v>
      </c>
      <c r="C11574" s="93">
        <f>TEXT(B11574,"aaa")</f>
        <v/>
      </c>
      <c r="E11574" s="93" t="inlineStr">
        <is>
          <t>크림마스크</t>
        </is>
      </c>
      <c r="F11574" s="93" t="inlineStr">
        <is>
          <t>카페24</t>
        </is>
      </c>
      <c r="G11574" s="93" t="inlineStr">
        <is>
          <t>옵션=어성초 크림마스크 나이트 솔루션 10장</t>
        </is>
      </c>
      <c r="H11574" s="6" t="n">
        <v>3</v>
      </c>
      <c r="I11574" s="6" t="n"/>
      <c r="J11574" s="93" t="n">
        <v>200801</v>
      </c>
      <c r="L11574" s="93" t="n">
        <v>60000</v>
      </c>
      <c r="M11574" s="93" t="n">
        <v>56490</v>
      </c>
      <c r="N11574" s="93" t="n">
        <v>9321</v>
      </c>
      <c r="O11574" s="148" t="n">
        <v>54545.45454545454</v>
      </c>
      <c r="P11574" s="93" t="inlineStr">
        <is>
          <t>카페24크림마스크옵션=어성초 크림마스크 나이트 솔루션 10장200801</t>
        </is>
      </c>
    </row>
    <row r="11575" customFormat="1" s="93">
      <c r="B11575" s="127" t="n">
        <v>44166</v>
      </c>
      <c r="C11575" s="93">
        <f>TEXT(B11575,"aaa")</f>
        <v/>
      </c>
      <c r="E11575" s="93" t="inlineStr">
        <is>
          <t>카밍크림</t>
        </is>
      </c>
      <c r="F11575" s="93" t="inlineStr">
        <is>
          <t>카페24</t>
        </is>
      </c>
      <c r="G11575" s="93" t="inlineStr">
        <is>
          <t>크림=어성초 70 인텐스 카밍 크림 1개 (-20%)</t>
        </is>
      </c>
      <c r="H11575" s="6" t="n">
        <v>9</v>
      </c>
      <c r="I11575" s="6" t="n"/>
      <c r="J11575" s="93" t="n">
        <v>200801</v>
      </c>
      <c r="L11575" s="93" t="n">
        <v>252000</v>
      </c>
      <c r="M11575" s="93" t="n">
        <v>237258</v>
      </c>
      <c r="N11575" s="93" t="n">
        <v>34938</v>
      </c>
      <c r="O11575" s="148" t="n">
        <v>229090.9090909091</v>
      </c>
      <c r="P11575" s="93" t="inlineStr">
        <is>
          <t>카페24카밍크림크림=어성초 70 인텐스 카밍 크림 1개 (-20%)200801</t>
        </is>
      </c>
    </row>
    <row r="11576" customFormat="1" s="93">
      <c r="B11576" s="127" t="n">
        <v>44166</v>
      </c>
      <c r="C11576" s="93">
        <f>TEXT(B11576,"aaa")</f>
        <v/>
      </c>
      <c r="E11576" s="93" t="inlineStr">
        <is>
          <t>어성초진정패키지</t>
        </is>
      </c>
      <c r="F11576" s="93" t="inlineStr">
        <is>
          <t>카페24</t>
        </is>
      </c>
      <c r="G11576" s="93" t="inlineStr">
        <is>
          <t>어성초 진정패키지세트</t>
        </is>
      </c>
      <c r="H11576" s="6" t="n">
        <v>3</v>
      </c>
      <c r="I11576" s="6" t="n"/>
      <c r="J11576" s="93" t="n">
        <v>200801</v>
      </c>
      <c r="L11576" s="93" t="n">
        <v>297000</v>
      </c>
      <c r="M11576" s="93" t="n">
        <v>279625.5</v>
      </c>
      <c r="N11576" s="93" t="n">
        <v>45411</v>
      </c>
      <c r="O11576" s="148" t="n">
        <v>270000</v>
      </c>
      <c r="P11576" s="93" t="inlineStr">
        <is>
          <t>카페24어성초진정패키지어성초 진정패키지세트200801</t>
        </is>
      </c>
    </row>
    <row r="11577" customFormat="1" s="93">
      <c r="B11577" s="127" t="n">
        <v>44166</v>
      </c>
      <c r="C11577" s="93">
        <f>TEXT(B11577,"aaa")</f>
        <v/>
      </c>
      <c r="E11577" s="93" t="inlineStr">
        <is>
          <t>클리어 패드</t>
        </is>
      </c>
      <c r="F11577" s="93" t="inlineStr">
        <is>
          <t>카페24</t>
        </is>
      </c>
      <c r="G11577" s="93" t="inlineStr">
        <is>
          <t>어성초 77 클리어 패드 1개-20% off</t>
        </is>
      </c>
      <c r="H11577" s="6" t="n">
        <v>70</v>
      </c>
      <c r="I11577" s="6" t="n"/>
      <c r="J11577" s="93" t="n">
        <v>200801</v>
      </c>
      <c r="L11577" s="93" t="n">
        <v>1568000</v>
      </c>
      <c r="M11577" s="93" t="n">
        <v>1476272</v>
      </c>
      <c r="N11577" s="93" t="n">
        <v>350840</v>
      </c>
      <c r="O11577" s="148" t="n">
        <v>1425454.545454545</v>
      </c>
      <c r="P11577" s="93" t="inlineStr">
        <is>
          <t>카페24클리어 패드어성초 77 클리어 패드 1개-20% off200801</t>
        </is>
      </c>
    </row>
    <row r="11578" customFormat="1" s="93">
      <c r="B11578" s="127" t="n">
        <v>44166</v>
      </c>
      <c r="C11578" s="93">
        <f>TEXT(B11578,"aaa")</f>
        <v/>
      </c>
      <c r="E11578" s="93" t="inlineStr">
        <is>
          <t>클리어 패드</t>
        </is>
      </c>
      <c r="F11578" s="93" t="inlineStr">
        <is>
          <t>카페24</t>
        </is>
      </c>
      <c r="G11578" s="93" t="inlineStr">
        <is>
          <t>어성초 77 클리어 패드 2개-30% off</t>
        </is>
      </c>
      <c r="H11578" s="6" t="n">
        <v>68</v>
      </c>
      <c r="I11578" s="6" t="n"/>
      <c r="J11578" s="93" t="n">
        <v>200801</v>
      </c>
      <c r="L11578" s="93" t="n">
        <v>2665600</v>
      </c>
      <c r="M11578" s="93" t="n">
        <v>2509662.4</v>
      </c>
      <c r="N11578" s="93" t="n">
        <v>681632</v>
      </c>
      <c r="O11578" s="148" t="n">
        <v>2423272.727272727</v>
      </c>
      <c r="P11578" s="93" t="inlineStr">
        <is>
          <t>카페24클리어 패드어성초 77 클리어 패드 2개-30% off200801</t>
        </is>
      </c>
    </row>
    <row r="11579" customFormat="1" s="93">
      <c r="B11579" s="127" t="n">
        <v>44166</v>
      </c>
      <c r="C11579" s="93">
        <f>TEXT(B11579,"aaa")</f>
        <v/>
      </c>
      <c r="E11579" s="93" t="inlineStr">
        <is>
          <t>토너+패드 세트</t>
        </is>
      </c>
      <c r="F11579" s="93" t="inlineStr">
        <is>
          <t>카페24</t>
        </is>
      </c>
      <c r="G11579" s="93" t="inlineStr">
        <is>
          <t>좁쌀 진정 세트 토너+클리어 패드-30% off</t>
        </is>
      </c>
      <c r="H11579" s="6" t="n">
        <v>58</v>
      </c>
      <c r="I11579" s="6" t="n"/>
      <c r="J11579" s="93" t="n">
        <v>200801</v>
      </c>
      <c r="L11579" s="93" t="n">
        <v>2151800</v>
      </c>
      <c r="M11579" s="93" t="n">
        <v>2025919.7</v>
      </c>
      <c r="N11579" s="93" t="n">
        <v>469336</v>
      </c>
      <c r="O11579" s="148" t="n">
        <v>1956181.818181818</v>
      </c>
      <c r="P11579" s="93" t="inlineStr">
        <is>
          <t>카페24토너+패드 세트좁쌀 진정 세트 토너+클리어 패드-30% off200801</t>
        </is>
      </c>
    </row>
    <row r="11580" customFormat="1" s="93">
      <c r="B11580" s="127" t="n">
        <v>44166</v>
      </c>
      <c r="C11580" s="93">
        <f>TEXT(B11580,"aaa")</f>
        <v/>
      </c>
      <c r="E11580" s="93" t="inlineStr">
        <is>
          <t>수분 보충 세트</t>
        </is>
      </c>
      <c r="F11580" s="93" t="inlineStr">
        <is>
          <t>카페24</t>
        </is>
      </c>
      <c r="G11580" s="93" t="inlineStr">
        <is>
          <t>[20/09/28 부터] 어성초 77 토너 250ml + 어성초 70 로션 200ml -30%</t>
        </is>
      </c>
      <c r="H11580" s="6" t="n">
        <v>48</v>
      </c>
      <c r="I11580" s="6" t="n"/>
      <c r="J11580" s="93" t="n">
        <v>200801</v>
      </c>
      <c r="L11580" s="93" t="n">
        <v>1780800</v>
      </c>
      <c r="M11580" s="93" t="n">
        <v>1676623.2</v>
      </c>
      <c r="N11580" s="93" t="n">
        <v>356064</v>
      </c>
      <c r="O11580" s="148" t="n">
        <v>1618909.090909091</v>
      </c>
      <c r="P11580" s="93" t="inlineStr">
        <is>
          <t>카페24수분 보충 세트[20/09/28 부터] 어성초 77 토너 250ml + 어성초 70 로션 200ml -30%200801</t>
        </is>
      </c>
    </row>
    <row r="11581" customFormat="1" s="93">
      <c r="B11581" s="127" t="n">
        <v>44166</v>
      </c>
      <c r="C11581" s="93">
        <f>TEXT(B11581,"aaa")</f>
        <v/>
      </c>
      <c r="E11581" s="93" t="inlineStr">
        <is>
          <t>로션</t>
        </is>
      </c>
      <c r="F11581" s="93" t="inlineStr">
        <is>
          <t>카페24</t>
        </is>
      </c>
      <c r="G11581" s="93" t="inlineStr">
        <is>
          <t>어성초 70 데일리 릴리프 로션 1개 -20% off</t>
        </is>
      </c>
      <c r="H11581" s="6" t="n">
        <v>10</v>
      </c>
      <c r="I11581" s="6" t="n"/>
      <c r="J11581" s="93" t="n">
        <v>200801</v>
      </c>
      <c r="L11581" s="93" t="n">
        <v>224000</v>
      </c>
      <c r="M11581" s="93" t="n">
        <v>210896</v>
      </c>
      <c r="N11581" s="93" t="n">
        <v>43380</v>
      </c>
      <c r="O11581" s="148" t="n">
        <v>203636.3636363636</v>
      </c>
      <c r="P11581" s="93" t="inlineStr">
        <is>
          <t>카페24로션어성초 70 데일리 릴리프 로션 1개 -20% off200801</t>
        </is>
      </c>
    </row>
    <row r="11582" customFormat="1" s="93">
      <c r="B11582" s="127" t="n">
        <v>44166</v>
      </c>
      <c r="C11582" s="93">
        <f>TEXT(B11582,"aaa")</f>
        <v/>
      </c>
      <c r="E11582" s="93" t="inlineStr">
        <is>
          <t>로션</t>
        </is>
      </c>
      <c r="F11582" s="93" t="inlineStr">
        <is>
          <t>카페24</t>
        </is>
      </c>
      <c r="G11582" s="93" t="inlineStr">
        <is>
          <t>어성초 70 데일리 릴리프 로션 2개 -30% off</t>
        </is>
      </c>
      <c r="H11582" s="6" t="n">
        <v>4</v>
      </c>
      <c r="I11582" s="6" t="n"/>
      <c r="J11582" s="93" t="n">
        <v>200801</v>
      </c>
      <c r="L11582" s="93" t="n">
        <v>156800</v>
      </c>
      <c r="M11582" s="93" t="n">
        <v>147627.2</v>
      </c>
      <c r="N11582" s="93" t="n">
        <v>34704</v>
      </c>
      <c r="O11582" s="148" t="n">
        <v>142545.4545454545</v>
      </c>
      <c r="P11582" s="93" t="inlineStr">
        <is>
          <t>카페24로션어성초 70 데일리 릴리프 로션 2개 -30% off200801</t>
        </is>
      </c>
    </row>
    <row r="11583" customFormat="1" s="93">
      <c r="B11583" s="127" t="n">
        <v>44166</v>
      </c>
      <c r="C11583" s="93">
        <f>TEXT(B11583,"aaa")</f>
        <v/>
      </c>
      <c r="E11583" s="93" t="inlineStr">
        <is>
          <t>머드크림마스크</t>
        </is>
      </c>
      <c r="F11583" s="93" t="inlineStr">
        <is>
          <t>카페24</t>
        </is>
      </c>
      <c r="G11583" s="93" t="inlineStr">
        <is>
          <t>머드크림마스크 100ml</t>
        </is>
      </c>
      <c r="H11583" s="6" t="n">
        <v>3</v>
      </c>
      <c r="I11583" s="6" t="n"/>
      <c r="J11583" s="93" t="n">
        <v>200801</v>
      </c>
      <c r="L11583" s="93" t="n">
        <v>60000</v>
      </c>
      <c r="M11583" s="93" t="n">
        <v>56490</v>
      </c>
      <c r="N11583" s="93" t="n">
        <v>4326</v>
      </c>
      <c r="O11583" s="148" t="n">
        <v>54545.45454545454</v>
      </c>
      <c r="P11583" s="93" t="inlineStr">
        <is>
          <t>카페24머드크림마스크머드크림마스크 100ml200801</t>
        </is>
      </c>
    </row>
    <row r="11584" customFormat="1" s="93">
      <c r="B11584" s="127" t="n">
        <v>44166</v>
      </c>
      <c r="C11584" s="93">
        <f>TEXT(B11584,"aaa")</f>
        <v/>
      </c>
      <c r="E11584" s="93" t="inlineStr">
        <is>
          <t>마스크팩</t>
        </is>
      </c>
      <c r="F11584" s="93" t="inlineStr">
        <is>
          <t>카페24</t>
        </is>
      </c>
      <c r="G11584" s="93" t="inlineStr">
        <is>
          <t>마스크팩 1매</t>
        </is>
      </c>
      <c r="H11584" s="6" t="n">
        <v>5</v>
      </c>
      <c r="I11584" s="6" t="n"/>
      <c r="J11584" s="93" t="n">
        <v>200801</v>
      </c>
      <c r="L11584" s="93" t="n">
        <v>20000</v>
      </c>
      <c r="M11584" s="93" t="n">
        <v>18830</v>
      </c>
      <c r="N11584" s="93" t="n">
        <v>1985</v>
      </c>
      <c r="O11584" s="148" t="n">
        <v>18181.81818181818</v>
      </c>
      <c r="P11584" s="93" t="inlineStr">
        <is>
          <t>카페24마스크팩마스크팩 1매200801</t>
        </is>
      </c>
    </row>
    <row r="11585" customFormat="1" s="93">
      <c r="B11585" s="127" t="n">
        <v>44166</v>
      </c>
      <c r="C11585" s="93">
        <f>TEXT(B11585,"aaa")</f>
        <v/>
      </c>
      <c r="E11585" s="93" t="inlineStr">
        <is>
          <t>마스크팩</t>
        </is>
      </c>
      <c r="F11585" s="93" t="inlineStr">
        <is>
          <t>카페24</t>
        </is>
      </c>
      <c r="G11585" s="93" t="inlineStr">
        <is>
          <t>마스크팩 10매</t>
        </is>
      </c>
      <c r="H11585" s="6" t="n">
        <v>12</v>
      </c>
      <c r="I11585" s="6" t="n"/>
      <c r="J11585" s="93" t="n">
        <v>200801</v>
      </c>
      <c r="L11585" s="93" t="n">
        <v>240000</v>
      </c>
      <c r="M11585" s="93" t="n">
        <v>225960</v>
      </c>
      <c r="N11585" s="93" t="n">
        <v>47640</v>
      </c>
      <c r="O11585" s="148" t="n">
        <v>218181.8181818182</v>
      </c>
      <c r="P11585" s="93" t="inlineStr">
        <is>
          <t>카페24마스크팩마스크팩 10매200801</t>
        </is>
      </c>
    </row>
    <row r="11586" customFormat="1" s="93">
      <c r="B11586" s="127" t="n">
        <v>44166</v>
      </c>
      <c r="C11586" s="93">
        <f>TEXT(B11586,"aaa")</f>
        <v/>
      </c>
      <c r="E11586" s="93" t="inlineStr">
        <is>
          <t>토너</t>
        </is>
      </c>
      <c r="F11586" s="93" t="inlineStr">
        <is>
          <t>카페24</t>
        </is>
      </c>
      <c r="G11586" s="93" t="inlineStr">
        <is>
          <t>250ml</t>
        </is>
      </c>
      <c r="H11586" s="6" t="n">
        <v>87</v>
      </c>
      <c r="I11586" s="6" t="n"/>
      <c r="J11586" s="93" t="n">
        <v>200801</v>
      </c>
      <c r="L11586" s="93" t="n">
        <v>1740000</v>
      </c>
      <c r="M11586" s="93" t="n">
        <v>1638210</v>
      </c>
      <c r="N11586" s="93" t="n">
        <v>267960</v>
      </c>
      <c r="O11586" s="148" t="n">
        <v>1581818.181818182</v>
      </c>
      <c r="P11586" s="93" t="inlineStr">
        <is>
          <t>카페24토너250ml200801</t>
        </is>
      </c>
    </row>
    <row r="11587" customFormat="1" s="93">
      <c r="B11587" s="127" t="n">
        <v>44166</v>
      </c>
      <c r="C11587" s="93">
        <f>TEXT(B11587,"aaa")</f>
        <v/>
      </c>
      <c r="E11587" s="93" t="inlineStr">
        <is>
          <t>토너</t>
        </is>
      </c>
      <c r="F11587" s="93" t="inlineStr">
        <is>
          <t>카페24</t>
        </is>
      </c>
      <c r="G11587" s="93" t="inlineStr">
        <is>
          <t>250ml 2set</t>
        </is>
      </c>
      <c r="H11587" s="6" t="n">
        <v>33</v>
      </c>
      <c r="I11587" s="6" t="n"/>
      <c r="J11587" s="93" t="n">
        <v>200801</v>
      </c>
      <c r="L11587" s="93" t="n">
        <v>1155000</v>
      </c>
      <c r="M11587" s="93" t="n">
        <v>1087432.5</v>
      </c>
      <c r="N11587" s="93" t="n">
        <v>203280</v>
      </c>
      <c r="O11587" s="148" t="n">
        <v>1050000</v>
      </c>
      <c r="P11587" s="93" t="inlineStr">
        <is>
          <t>카페24토너250ml 2set200801</t>
        </is>
      </c>
    </row>
    <row r="11588" customFormat="1" s="93">
      <c r="B11588" s="127" t="n">
        <v>44166</v>
      </c>
      <c r="C11588" s="93">
        <f>TEXT(B11588,"aaa")</f>
        <v/>
      </c>
      <c r="E11588" s="93" t="inlineStr">
        <is>
          <t>토너</t>
        </is>
      </c>
      <c r="F11588" s="93" t="inlineStr">
        <is>
          <t>카페24</t>
        </is>
      </c>
      <c r="G11588" s="93" t="inlineStr">
        <is>
          <t>500ml</t>
        </is>
      </c>
      <c r="H11588" s="6" t="n">
        <v>50</v>
      </c>
      <c r="I11588" s="6" t="n"/>
      <c r="J11588" s="93" t="n">
        <v>200801</v>
      </c>
      <c r="L11588" s="93" t="n">
        <v>1650000</v>
      </c>
      <c r="M11588" s="93" t="n">
        <v>1553475</v>
      </c>
      <c r="N11588" s="93" t="n">
        <v>216500</v>
      </c>
      <c r="O11588" s="148" t="n">
        <v>1500000</v>
      </c>
      <c r="P11588" s="93" t="inlineStr">
        <is>
          <t>카페24토너500ml200801</t>
        </is>
      </c>
    </row>
    <row r="11589" customFormat="1" s="93">
      <c r="B11589" s="127" t="n">
        <v>44166</v>
      </c>
      <c r="C11589" s="93">
        <f>TEXT(B11589,"aaa")</f>
        <v/>
      </c>
      <c r="E11589" s="93" t="inlineStr">
        <is>
          <t>토너</t>
        </is>
      </c>
      <c r="F11589" s="93" t="inlineStr">
        <is>
          <t>카페24</t>
        </is>
      </c>
      <c r="G11589" s="93" t="inlineStr">
        <is>
          <t>스킨팩 화장솜 60P</t>
        </is>
      </c>
      <c r="H11589" s="6" t="n">
        <v>90</v>
      </c>
      <c r="I11589" s="6" t="n"/>
      <c r="J11589" s="93" t="n">
        <v>200801</v>
      </c>
      <c r="L11589" s="93" t="n">
        <v>270000</v>
      </c>
      <c r="M11589" s="93" t="n">
        <v>254205</v>
      </c>
      <c r="N11589" s="93" t="n">
        <v>99900</v>
      </c>
      <c r="O11589" s="148" t="n">
        <v>245454.5454545454</v>
      </c>
      <c r="P11589" s="93" t="inlineStr">
        <is>
          <t>카페24토너스킨팩 화장솜 60P200801</t>
        </is>
      </c>
    </row>
    <row r="11590" customFormat="1" s="93">
      <c r="B11590" s="127" t="n">
        <v>44166</v>
      </c>
      <c r="C11590" s="93">
        <f>TEXT(B11590,"aaa")</f>
        <v/>
      </c>
      <c r="E11590" s="93" t="inlineStr">
        <is>
          <t>앰플</t>
        </is>
      </c>
      <c r="F11590" s="93" t="inlineStr">
        <is>
          <t>카페24</t>
        </is>
      </c>
      <c r="G11590" s="93" t="inlineStr">
        <is>
          <t>앰플 30ml</t>
        </is>
      </c>
      <c r="H11590" s="6" t="n">
        <v>34</v>
      </c>
      <c r="I11590" s="6" t="n"/>
      <c r="J11590" s="93" t="n">
        <v>200801</v>
      </c>
      <c r="L11590" s="93" t="n">
        <v>952000</v>
      </c>
      <c r="M11590" s="93" t="n">
        <v>896308</v>
      </c>
      <c r="N11590" s="93" t="n">
        <v>115498</v>
      </c>
      <c r="O11590" s="148" t="n">
        <v>865454.5454545454</v>
      </c>
      <c r="P11590" s="93" t="inlineStr">
        <is>
          <t>카페24앰플앰플 30ml200801</t>
        </is>
      </c>
    </row>
    <row r="11591" customFormat="1" s="93">
      <c r="B11591" s="127" t="n">
        <v>44166</v>
      </c>
      <c r="C11591" s="93">
        <f>TEXT(B11591,"aaa")</f>
        <v/>
      </c>
      <c r="E11591" s="93" t="inlineStr">
        <is>
          <t>앰플</t>
        </is>
      </c>
      <c r="F11591" s="93" t="inlineStr">
        <is>
          <t>카페24</t>
        </is>
      </c>
      <c r="G11591" s="93" t="inlineStr">
        <is>
          <t>앰플 30ml  2set</t>
        </is>
      </c>
      <c r="H11591" s="6" t="n">
        <v>11</v>
      </c>
      <c r="I11591" s="6" t="n"/>
      <c r="J11591" s="93" t="n">
        <v>200801</v>
      </c>
      <c r="L11591" s="93" t="n">
        <v>528000</v>
      </c>
      <c r="M11591" s="93" t="n">
        <v>497112</v>
      </c>
      <c r="N11591" s="93" t="n">
        <v>74734</v>
      </c>
      <c r="O11591" s="148" t="n">
        <v>479999.9999999999</v>
      </c>
      <c r="P11591" s="93" t="inlineStr">
        <is>
          <t>카페24앰플앰플 30ml  2set200801</t>
        </is>
      </c>
    </row>
    <row r="11592" customFormat="1" s="93">
      <c r="B11592" s="127" t="n">
        <v>44166</v>
      </c>
      <c r="C11592" s="93">
        <f>TEXT(B11592,"aaa")</f>
        <v/>
      </c>
      <c r="E11592" s="93" t="inlineStr">
        <is>
          <t>수딩크림</t>
        </is>
      </c>
      <c r="F11592" s="93" t="inlineStr">
        <is>
          <t>카페24</t>
        </is>
      </c>
      <c r="G11592" s="93" t="inlineStr">
        <is>
          <t>수딩크림 100ml</t>
        </is>
      </c>
      <c r="H11592" s="6" t="n">
        <v>15</v>
      </c>
      <c r="I11592" s="6" t="n"/>
      <c r="J11592" s="93" t="n">
        <v>200801</v>
      </c>
      <c r="L11592" s="93" t="n">
        <v>570000</v>
      </c>
      <c r="M11592" s="93" t="n">
        <v>536655</v>
      </c>
      <c r="N11592" s="93" t="n">
        <v>45675</v>
      </c>
      <c r="O11592" s="148" t="n">
        <v>518181.8181818181</v>
      </c>
      <c r="P11592" s="93" t="inlineStr">
        <is>
          <t>카페24수딩크림수딩크림 100ml200801</t>
        </is>
      </c>
    </row>
    <row r="11593" customFormat="1" s="93">
      <c r="B11593" s="127" t="n">
        <v>44166</v>
      </c>
      <c r="C11593" s="93">
        <f>TEXT(B11593,"aaa")</f>
        <v/>
      </c>
      <c r="E11593" s="93" t="inlineStr">
        <is>
          <t>클렌징폼</t>
        </is>
      </c>
      <c r="F11593" s="93" t="inlineStr">
        <is>
          <t>카페24</t>
        </is>
      </c>
      <c r="G11593" s="93" t="inlineStr">
        <is>
          <t>클렌징폼 120ml</t>
        </is>
      </c>
      <c r="H11593" s="6" t="n">
        <v>19</v>
      </c>
      <c r="I11593" s="6" t="n"/>
      <c r="J11593" s="93" t="n">
        <v>200801</v>
      </c>
      <c r="L11593" s="93" t="n">
        <v>247000</v>
      </c>
      <c r="M11593" s="93" t="n">
        <v>232550.5</v>
      </c>
      <c r="N11593" s="93" t="n">
        <v>52250</v>
      </c>
      <c r="O11593" s="148" t="n">
        <v>224545.4545454545</v>
      </c>
      <c r="P11593" s="93" t="inlineStr">
        <is>
          <t>카페24클렌징폼클렌징폼 120ml200801</t>
        </is>
      </c>
    </row>
    <row r="11594" customFormat="1" s="93">
      <c r="B11594" s="127" t="n">
        <v>44166</v>
      </c>
      <c r="C11594" s="93">
        <f>TEXT(B11594,"aaa")</f>
        <v/>
      </c>
      <c r="E11594" s="93" t="inlineStr">
        <is>
          <t>클렌징폼</t>
        </is>
      </c>
      <c r="F11594" s="93" t="inlineStr">
        <is>
          <t>카페24</t>
        </is>
      </c>
      <c r="G11594" s="93" t="inlineStr">
        <is>
          <t>클렌징폼 120ml 2set</t>
        </is>
      </c>
      <c r="H11594" s="6" t="n">
        <v>4</v>
      </c>
      <c r="I11594" s="6" t="n"/>
      <c r="J11594" s="93" t="n">
        <v>200801</v>
      </c>
      <c r="L11594" s="93" t="n">
        <v>96000</v>
      </c>
      <c r="M11594" s="93" t="n">
        <v>90384</v>
      </c>
      <c r="N11594" s="93" t="n">
        <v>9840</v>
      </c>
      <c r="O11594" s="148" t="n">
        <v>87272.72727272726</v>
      </c>
      <c r="P11594" s="93" t="inlineStr">
        <is>
          <t>카페24클렌징폼클렌징폼 120ml 2set200801</t>
        </is>
      </c>
    </row>
    <row r="11595" customFormat="1" s="93">
      <c r="B11595" s="127" t="n">
        <v>44166</v>
      </c>
      <c r="C11595" s="93">
        <f>TEXT(B11595,"aaa")</f>
        <v/>
      </c>
      <c r="E11595" s="93" t="inlineStr">
        <is>
          <t>클렌징폼</t>
        </is>
      </c>
      <c r="F11595" s="93" t="inlineStr">
        <is>
          <t>카페24</t>
        </is>
      </c>
      <c r="G11595" s="93" t="inlineStr">
        <is>
          <t>클렌징폼 120ml 3set</t>
        </is>
      </c>
      <c r="H11595" s="6" t="n">
        <v>2</v>
      </c>
      <c r="I11595" s="6" t="n"/>
      <c r="J11595" s="93" t="n">
        <v>200801</v>
      </c>
      <c r="L11595" s="93" t="n">
        <v>66000</v>
      </c>
      <c r="M11595" s="93" t="n">
        <v>62139</v>
      </c>
      <c r="N11595" s="93" t="n">
        <v>7380</v>
      </c>
      <c r="O11595" s="148" t="n">
        <v>59999.99999999999</v>
      </c>
      <c r="P11595" s="93" t="inlineStr">
        <is>
          <t>카페24클렌징폼클렌징폼 120ml 3set200801</t>
        </is>
      </c>
    </row>
    <row r="11596" customFormat="1" s="93">
      <c r="B11596" s="127" t="n">
        <v>44166</v>
      </c>
      <c r="C11596" s="93">
        <f>TEXT(B11596,"aaa")</f>
        <v/>
      </c>
      <c r="E11596" s="93" t="inlineStr">
        <is>
          <t>바디워시</t>
        </is>
      </c>
      <c r="F11596" s="93" t="inlineStr">
        <is>
          <t>카페24</t>
        </is>
      </c>
      <c r="G11596" s="93" t="inlineStr">
        <is>
          <t>바디워시 1개 -30% off</t>
        </is>
      </c>
      <c r="H11596" s="6" t="n">
        <v>5</v>
      </c>
      <c r="I11596" s="6" t="n"/>
      <c r="J11596" s="93" t="n">
        <v>200801</v>
      </c>
      <c r="L11596" s="93" t="n">
        <v>91000</v>
      </c>
      <c r="M11596" s="93" t="n">
        <v>85676.5</v>
      </c>
      <c r="N11596" s="93" t="n">
        <v>20425</v>
      </c>
      <c r="O11596" s="148" t="n">
        <v>82727.27272727272</v>
      </c>
      <c r="P11596" s="93" t="inlineStr">
        <is>
          <t>카페24바디워시바디워시 1개 -30% off200801</t>
        </is>
      </c>
    </row>
    <row r="11597" customFormat="1" s="93">
      <c r="B11597" s="127" t="n">
        <v>44166</v>
      </c>
      <c r="C11597" s="93">
        <f>TEXT(B11597,"aaa")</f>
        <v/>
      </c>
      <c r="E11597" s="93" t="inlineStr">
        <is>
          <t>앰플</t>
        </is>
      </c>
      <c r="F11597" s="93" t="inlineStr">
        <is>
          <t>화해</t>
        </is>
      </c>
      <c r="G11597" s="93" t="inlineStr">
        <is>
          <t>앰플 30ml</t>
        </is>
      </c>
      <c r="H11597" s="6" t="n">
        <v>1</v>
      </c>
      <c r="I11597" s="6" t="n"/>
      <c r="J11597" s="93" t="n">
        <v>200801</v>
      </c>
      <c r="L11597" s="93" t="n">
        <v>28000</v>
      </c>
      <c r="M11597" s="93" t="n">
        <v>20160</v>
      </c>
      <c r="N11597" s="93" t="n">
        <v>3397</v>
      </c>
      <c r="O11597" s="148" t="n">
        <v>25454.54545454545</v>
      </c>
      <c r="P11597" s="93" t="inlineStr">
        <is>
          <t>화해앰플앰플 30ml200801</t>
        </is>
      </c>
    </row>
    <row r="11598" customFormat="1" s="93">
      <c r="B11598" s="127" t="n">
        <v>44166</v>
      </c>
      <c r="C11598" s="93">
        <f>TEXT(B11598,"aaa")</f>
        <v/>
      </c>
      <c r="E11598" s="93" t="inlineStr">
        <is>
          <t>토너</t>
        </is>
      </c>
      <c r="F11598" s="93" t="inlineStr">
        <is>
          <t>화해</t>
        </is>
      </c>
      <c r="G11598" s="93" t="inlineStr">
        <is>
          <t>250ml</t>
        </is>
      </c>
      <c r="H11598" s="6" t="n">
        <v>11</v>
      </c>
      <c r="I11598" s="6" t="n"/>
      <c r="J11598" s="93" t="n">
        <v>200801</v>
      </c>
      <c r="L11598" s="93" t="n">
        <v>220000</v>
      </c>
      <c r="M11598" s="93" t="n">
        <v>158400</v>
      </c>
      <c r="N11598" s="93" t="n">
        <v>33880</v>
      </c>
      <c r="O11598" s="148" t="n">
        <v>200000</v>
      </c>
      <c r="P11598" s="93" t="inlineStr">
        <is>
          <t>화해토너250ml200801</t>
        </is>
      </c>
    </row>
    <row r="11599" customFormat="1" s="93">
      <c r="B11599" s="127" t="n">
        <v>44166</v>
      </c>
      <c r="C11599" s="93">
        <f>TEXT(B11599,"aaa")</f>
        <v/>
      </c>
      <c r="E11599" s="93" t="inlineStr">
        <is>
          <t>수딩크림</t>
        </is>
      </c>
      <c r="F11599" s="93" t="inlineStr">
        <is>
          <t>화해</t>
        </is>
      </c>
      <c r="G11599" s="93" t="inlineStr">
        <is>
          <t>수딩크림 100ml</t>
        </is>
      </c>
      <c r="H11599" s="6" t="n">
        <v>1</v>
      </c>
      <c r="I11599" s="6" t="n"/>
      <c r="J11599" s="93" t="n">
        <v>200801</v>
      </c>
      <c r="L11599" s="93" t="n">
        <v>38000</v>
      </c>
      <c r="M11599" s="93" t="n">
        <v>26600</v>
      </c>
      <c r="N11599" s="93" t="n">
        <v>3045</v>
      </c>
      <c r="O11599" s="148" t="n">
        <v>34545.45454545454</v>
      </c>
      <c r="P11599" s="93" t="inlineStr">
        <is>
          <t>화해수딩크림수딩크림 100ml200801</t>
        </is>
      </c>
    </row>
    <row r="11600" customFormat="1" s="93">
      <c r="B11600" s="127" t="n">
        <v>44166</v>
      </c>
      <c r="C11600" s="93">
        <f>TEXT(B11600,"aaa")</f>
        <v/>
      </c>
      <c r="E11600" s="93" t="inlineStr">
        <is>
          <t>클렌징폼</t>
        </is>
      </c>
      <c r="F11600" s="93" t="inlineStr">
        <is>
          <t>화해</t>
        </is>
      </c>
      <c r="G11600" s="93" t="inlineStr">
        <is>
          <t>클렌징폼 120ml</t>
        </is>
      </c>
      <c r="H11600" s="6" t="n">
        <v>1</v>
      </c>
      <c r="I11600" s="6" t="n"/>
      <c r="J11600" s="93" t="n">
        <v>200801</v>
      </c>
      <c r="L11600" s="93" t="n">
        <v>13000</v>
      </c>
      <c r="M11600" s="93" t="n">
        <v>9230</v>
      </c>
      <c r="N11600" s="93" t="n">
        <v>2750</v>
      </c>
      <c r="O11600" s="148" t="n">
        <v>11818.18181818182</v>
      </c>
      <c r="P11600" s="93" t="inlineStr">
        <is>
          <t>화해클렌징폼클렌징폼 120ml200801</t>
        </is>
      </c>
    </row>
    <row r="11601">
      <c r="B11601" s="127" t="n">
        <v>44167</v>
      </c>
      <c r="C11601" s="93">
        <f>TEXT(B11601,"aaa")</f>
        <v/>
      </c>
      <c r="D11601" s="93" t="n"/>
      <c r="E11601" s="93">
        <f>INDEX(매칭테이블!C:D,MATCH(RD!G11601,매칭테이블!D:D,0),1)</f>
        <v/>
      </c>
      <c r="F11601" s="93" t="inlineStr">
        <is>
          <t>W컨셉</t>
        </is>
      </c>
      <c r="G11601" s="93" t="inlineStr">
        <is>
          <t>어성초 77토너 (2 SET) HEARTLEAF 77% SOOTHING TONER 250ml250ml 2set</t>
        </is>
      </c>
      <c r="H11601" s="93" t="n">
        <v>9</v>
      </c>
      <c r="J11601" s="93" t="n">
        <v>201208</v>
      </c>
      <c r="K11601" s="93" t="n"/>
      <c r="L11601" s="93" t="n">
        <v>315000</v>
      </c>
      <c r="M11601" s="93" t="n">
        <v>226800</v>
      </c>
      <c r="N11601" s="93" t="n">
        <v>55440</v>
      </c>
      <c r="O11601" s="148" t="n">
        <v>286363.6363636364</v>
      </c>
      <c r="P11601" s="93" t="inlineStr">
        <is>
          <t>W컨셉토너어성초 77토너 (2 SET) HEARTLEAF 77% SOOTHING TONER 250ml250ml 2set201208</t>
        </is>
      </c>
    </row>
    <row r="11602">
      <c r="B11602" s="127" t="n">
        <v>44167</v>
      </c>
      <c r="C11602" s="93">
        <f>TEXT(B11602,"aaa")</f>
        <v/>
      </c>
      <c r="D11602" s="93" t="n"/>
      <c r="E11602" s="93">
        <f>INDEX(매칭테이블!C:D,MATCH(RD!G11602,매칭테이블!D:D,0),1)</f>
        <v/>
      </c>
      <c r="F11602" s="93" t="inlineStr">
        <is>
          <t>W컨셉</t>
        </is>
      </c>
      <c r="G11602" s="93" t="inlineStr">
        <is>
          <t>어성초 77토너 HEARTLEAF 77% SOOTHING TONER 250ml250ml</t>
        </is>
      </c>
      <c r="H11602" s="93" t="n">
        <v>1</v>
      </c>
      <c r="J11602" s="93" t="n">
        <v>201208</v>
      </c>
      <c r="K11602" s="93" t="n"/>
      <c r="L11602" s="93" t="n">
        <v>20000</v>
      </c>
      <c r="M11602" s="93" t="n">
        <v>14400</v>
      </c>
      <c r="N11602" s="93" t="n">
        <v>3080</v>
      </c>
      <c r="O11602" s="148" t="n">
        <v>18181.81818181818</v>
      </c>
      <c r="P11602" s="93" t="inlineStr">
        <is>
          <t>W컨셉토너어성초 77토너 HEARTLEAF 77% SOOTHING TONER 250ml250ml201208</t>
        </is>
      </c>
    </row>
    <row r="11603">
      <c r="B11603" s="127" t="n">
        <v>44167</v>
      </c>
      <c r="C11603" s="93">
        <f>TEXT(B11603,"aaa")</f>
        <v/>
      </c>
      <c r="D11603" s="93" t="n"/>
      <c r="E11603" s="93">
        <f>INDEX(매칭테이블!C:D,MATCH(RD!G11603,매칭테이블!D:D,0),1)</f>
        <v/>
      </c>
      <c r="F11603" s="93" t="inlineStr">
        <is>
          <t>글로우데이즈 시코르</t>
        </is>
      </c>
      <c r="G11603" s="93" t="inlineStr">
        <is>
          <t>어성초 크림마스크 나이트 솔루션 10매</t>
        </is>
      </c>
      <c r="H11603" s="93" t="n">
        <v>6</v>
      </c>
      <c r="J11603" s="93" t="n">
        <v>201208</v>
      </c>
      <c r="K11603" s="93" t="n"/>
      <c r="L11603" s="93" t="n">
        <v>108000</v>
      </c>
      <c r="M11603" s="93" t="n">
        <v>108000</v>
      </c>
      <c r="N11603" s="93" t="n">
        <v>23820</v>
      </c>
      <c r="O11603" s="148" t="n">
        <v>98181.81818181818</v>
      </c>
      <c r="P11603" s="93" t="inlineStr">
        <is>
          <t>글로우데이즈 시코르크림마스크어성초 크림마스크 나이트 솔루션 10매201208</t>
        </is>
      </c>
    </row>
    <row r="11604">
      <c r="B11604" s="127" t="n">
        <v>44167</v>
      </c>
      <c r="C11604" s="93">
        <f>TEXT(B11604,"aaa")</f>
        <v/>
      </c>
      <c r="D11604" s="93" t="n"/>
      <c r="E11604" s="93">
        <f>INDEX(매칭테이블!C:D,MATCH(RD!G11604,매칭테이블!D:D,0),1)</f>
        <v/>
      </c>
      <c r="F11604" s="93" t="inlineStr">
        <is>
          <t>아누아 CS</t>
        </is>
      </c>
      <c r="G11604" s="93" t="inlineStr">
        <is>
          <t>어성초 77 수딩 토너화장솜(선택)=촉촉 스킨팩 화장솜</t>
        </is>
      </c>
      <c r="H11604" s="93" t="n">
        <v>1</v>
      </c>
      <c r="J11604" s="93" t="n">
        <v>201208</v>
      </c>
      <c r="K11604" s="93" t="n"/>
      <c r="L11604" s="93" t="n">
        <v>0</v>
      </c>
      <c r="M11604" s="93" t="n">
        <v>0</v>
      </c>
      <c r="N11604" s="93" t="n">
        <v>1110</v>
      </c>
      <c r="O11604" s="148" t="n">
        <v>0</v>
      </c>
      <c r="P11604" s="93" t="inlineStr">
        <is>
          <t>아누아 CS화장솜어성초 77 수딩 토너화장솜(선택)=촉촉 스킨팩 화장솜201208</t>
        </is>
      </c>
    </row>
    <row r="11605">
      <c r="B11605" s="127" t="n">
        <v>44167</v>
      </c>
      <c r="C11605" s="93">
        <f>TEXT(B11605,"aaa")</f>
        <v/>
      </c>
      <c r="D11605" s="93" t="n"/>
      <c r="E11605" s="93">
        <f>INDEX(매칭테이블!C:D,MATCH(RD!G11605,매칭테이블!D:D,0),1)</f>
        <v/>
      </c>
      <c r="F11605" s="93" t="inlineStr">
        <is>
          <t>아누아 CS</t>
        </is>
      </c>
      <c r="G11605" s="93" t="inlineStr">
        <is>
          <t>어성초 클리어패드 70P</t>
        </is>
      </c>
      <c r="H11605" s="93" t="n">
        <v>5</v>
      </c>
      <c r="J11605" s="93" t="n">
        <v>201208</v>
      </c>
      <c r="K11605" s="93" t="n"/>
      <c r="L11605" s="93" t="n">
        <v>0</v>
      </c>
      <c r="M11605" s="93" t="n">
        <v>0</v>
      </c>
      <c r="N11605" s="93" t="n">
        <v>25060</v>
      </c>
      <c r="O11605" s="148" t="n">
        <v>0</v>
      </c>
      <c r="P11605" s="93" t="inlineStr">
        <is>
          <t>아누아 CS클리어 패드어성초 클리어패드 70P201208</t>
        </is>
      </c>
    </row>
    <row r="11606">
      <c r="B11606" s="127" t="n">
        <v>44167</v>
      </c>
      <c r="C11606" s="93">
        <f>TEXT(B11606,"aaa")</f>
        <v/>
      </c>
      <c r="D11606" s="93" t="n"/>
      <c r="E11606" s="93">
        <f>INDEX(매칭테이블!C:D,MATCH(RD!G11606,매칭테이블!D:D,0),1)</f>
        <v/>
      </c>
      <c r="F11606" s="93" t="inlineStr">
        <is>
          <t>카페24</t>
        </is>
      </c>
      <c r="G11606" s="93" t="inlineStr">
        <is>
          <t>5 제로 무기자차 선크림옵션=5제로 무기자차 선크림 1개-20% off</t>
        </is>
      </c>
      <c r="H11606" s="93" t="n">
        <v>2</v>
      </c>
      <c r="J11606" s="93" t="n">
        <v>201208</v>
      </c>
      <c r="K11606" s="93" t="n"/>
      <c r="L11606" s="93" t="n">
        <v>40000</v>
      </c>
      <c r="M11606" s="93" t="n">
        <v>37660</v>
      </c>
      <c r="N11606" s="93" t="n">
        <v>4690</v>
      </c>
      <c r="O11606" s="148" t="n">
        <v>36363.63636363636</v>
      </c>
      <c r="P11606" s="93" t="inlineStr">
        <is>
          <t>카페24선크림5 제로 무기자차 선크림옵션=5제로 무기자차 선크림 1개-20% off201208</t>
        </is>
      </c>
    </row>
    <row r="11607">
      <c r="B11607" s="127" t="n">
        <v>44167</v>
      </c>
      <c r="C11607" s="93">
        <f>TEXT(B11607,"aaa")</f>
        <v/>
      </c>
      <c r="D11607" s="93" t="n"/>
      <c r="E11607" s="93">
        <f>INDEX(매칭테이블!C:D,MATCH(RD!G11607,매칭테이블!D:D,0),1)</f>
        <v/>
      </c>
      <c r="F11607" s="93" t="inlineStr">
        <is>
          <t>카페24</t>
        </is>
      </c>
      <c r="G11607" s="93" t="inlineStr">
        <is>
          <t>5 제로 무기자차 선크림옵션=5제로 무기자차 선크림 2개-30% off (무료배송)</t>
        </is>
      </c>
      <c r="H11607" s="93" t="n">
        <v>1</v>
      </c>
      <c r="J11607" s="93" t="n">
        <v>201208</v>
      </c>
      <c r="K11607" s="93" t="n"/>
      <c r="L11607" s="93" t="n">
        <v>35000</v>
      </c>
      <c r="M11607" s="93" t="n">
        <v>32952.5</v>
      </c>
      <c r="N11607" s="93" t="n">
        <v>4690</v>
      </c>
      <c r="O11607" s="148" t="n">
        <v>31818.18181818182</v>
      </c>
      <c r="P11607" s="93" t="inlineStr">
        <is>
          <t>카페24선크림5 제로 무기자차 선크림옵션=5제로 무기자차 선크림 2개-30% off (무료배송)201208</t>
        </is>
      </c>
    </row>
    <row r="11608">
      <c r="B11608" s="127" t="n">
        <v>44167</v>
      </c>
      <c r="C11608" s="93">
        <f>TEXT(B11608,"aaa")</f>
        <v/>
      </c>
      <c r="D11608" s="93" t="n"/>
      <c r="E11608" s="93">
        <f>INDEX(매칭테이블!C:D,MATCH(RD!G11608,매칭테이블!D:D,0),1)</f>
        <v/>
      </c>
      <c r="F11608" s="93" t="inlineStr">
        <is>
          <t>카페24</t>
        </is>
      </c>
      <c r="G11608" s="93" t="inlineStr">
        <is>
          <t>[수분 보충 세트] 어성초 77 토너 + 어성초 70 로션옵션=어성초 77 토너 250ml + 어성초 70 로션 200ml -30%</t>
        </is>
      </c>
      <c r="H11608" s="93" t="n">
        <v>38</v>
      </c>
      <c r="J11608" s="93" t="n">
        <v>201208</v>
      </c>
      <c r="K11608" s="93" t="n"/>
      <c r="L11608" s="93" t="n">
        <v>1409800</v>
      </c>
      <c r="M11608" s="93" t="n">
        <v>1327326.7</v>
      </c>
      <c r="N11608" s="93" t="n">
        <v>281884</v>
      </c>
      <c r="O11608" s="148" t="n">
        <v>1281636.363636364</v>
      </c>
      <c r="P11608" s="93" t="inlineStr">
        <is>
          <t>카페24수분 보충 세트[수분 보충 세트] 어성초 77 토너 + 어성초 70 로션옵션=어성초 77 토너 250ml + 어성초 70 로션 200ml -30%201208</t>
        </is>
      </c>
    </row>
    <row r="11609">
      <c r="B11609" s="127" t="n">
        <v>44167</v>
      </c>
      <c r="C11609" s="93">
        <f>TEXT(B11609,"aaa")</f>
        <v/>
      </c>
      <c r="D11609" s="93" t="n"/>
      <c r="E11609" s="93">
        <f>INDEX(매칭테이블!C:D,MATCH(RD!G11609,매칭테이블!D:D,0),1)</f>
        <v/>
      </c>
      <c r="F11609" s="93" t="inlineStr">
        <is>
          <t>카페24</t>
        </is>
      </c>
      <c r="G11609" s="93" t="inlineStr">
        <is>
          <t>[어성초 진정 패키지 세트] 대용량 토너 + 앰플 + 수딩 크림 + 마스크팩 10장</t>
        </is>
      </c>
      <c r="H11609" s="93" t="n">
        <v>2</v>
      </c>
      <c r="J11609" s="93" t="n">
        <v>201208</v>
      </c>
      <c r="K11609" s="93" t="n"/>
      <c r="L11609" s="93" t="n">
        <v>198000</v>
      </c>
      <c r="M11609" s="93" t="n">
        <v>186417</v>
      </c>
      <c r="N11609" s="93" t="n">
        <v>30274</v>
      </c>
      <c r="O11609" s="148" t="n">
        <v>180000</v>
      </c>
      <c r="P11609" s="93" t="inlineStr">
        <is>
          <t>카페24어성초진정패키지[어성초 진정 패키지 세트] 대용량 토너 + 앰플 + 수딩 크림 + 마스크팩 10장201208</t>
        </is>
      </c>
    </row>
    <row r="11610">
      <c r="B11610" s="127" t="n">
        <v>44167</v>
      </c>
      <c r="C11610" s="93">
        <f>TEXT(B11610,"aaa")</f>
        <v/>
      </c>
      <c r="D11610" s="93" t="n"/>
      <c r="E11610" s="93">
        <f>INDEX(매칭테이블!C:D,MATCH(RD!G11610,매칭테이블!D:D,0),1)</f>
        <v/>
      </c>
      <c r="F11610" s="93" t="inlineStr">
        <is>
          <t>카페24</t>
        </is>
      </c>
      <c r="G11610" s="93" t="inlineStr">
        <is>
          <t>대용량 어성초 77 수딩 토너 500ml</t>
        </is>
      </c>
      <c r="H11610" s="93" t="n">
        <v>45</v>
      </c>
      <c r="J11610" s="93" t="n">
        <v>201208</v>
      </c>
      <c r="K11610" s="93" t="n"/>
      <c r="L11610" s="93" t="n">
        <v>1485000</v>
      </c>
      <c r="M11610" s="93" t="n">
        <v>1398127.5</v>
      </c>
      <c r="N11610" s="93" t="n">
        <v>194850</v>
      </c>
      <c r="O11610" s="148" t="n">
        <v>1350000</v>
      </c>
      <c r="P11610" s="93" t="inlineStr">
        <is>
          <t>카페24토너대용량 어성초 77 수딩 토너 500ml201208</t>
        </is>
      </c>
    </row>
    <row r="11611">
      <c r="B11611" s="127" t="n">
        <v>44167</v>
      </c>
      <c r="C11611" s="93">
        <f>TEXT(B11611,"aaa")</f>
        <v/>
      </c>
      <c r="D11611" s="93" t="n"/>
      <c r="E11611" s="93">
        <f>INDEX(매칭테이블!C:D,MATCH(RD!G11611,매칭테이블!D:D,0),1)</f>
        <v/>
      </c>
      <c r="F11611" s="93" t="inlineStr">
        <is>
          <t>카페24</t>
        </is>
      </c>
      <c r="G11611" s="93" t="inlineStr">
        <is>
          <t>대용량 어성초 77 토너 500ml</t>
        </is>
      </c>
      <c r="H11611" s="93" t="n">
        <v>3</v>
      </c>
      <c r="J11611" s="93" t="n">
        <v>201208</v>
      </c>
      <c r="K11611" s="93" t="n"/>
      <c r="L11611" s="93" t="n">
        <v>99000</v>
      </c>
      <c r="M11611" s="93" t="n">
        <v>93208.5</v>
      </c>
      <c r="N11611" s="93" t="n">
        <v>12990</v>
      </c>
      <c r="O11611" s="148" t="n">
        <v>90000</v>
      </c>
      <c r="P11611" s="93" t="inlineStr">
        <is>
          <t>카페24토너대용량 어성초 77 토너 500ml201208</t>
        </is>
      </c>
    </row>
    <row r="11612">
      <c r="B11612" s="127" t="n">
        <v>44167</v>
      </c>
      <c r="C11612" s="93">
        <f>TEXT(B11612,"aaa")</f>
        <v/>
      </c>
      <c r="D11612" s="93" t="n"/>
      <c r="E11612" s="93">
        <f>INDEX(매칭테이블!C:D,MATCH(RD!G11612,매칭테이블!D:D,0),1)</f>
        <v/>
      </c>
      <c r="F11612" s="93" t="inlineStr">
        <is>
          <t>카페24</t>
        </is>
      </c>
      <c r="G11612" s="93" t="inlineStr">
        <is>
          <t>어성초 70 데일리 릴리프 로션로션=어성초 70 데일리 릴리프 로션 1개 -20% off</t>
        </is>
      </c>
      <c r="H11612" s="93" t="n">
        <v>7</v>
      </c>
      <c r="J11612" s="93" t="n">
        <v>201208</v>
      </c>
      <c r="K11612" s="93" t="n"/>
      <c r="L11612" s="93" t="n">
        <v>156800</v>
      </c>
      <c r="M11612" s="93" t="n">
        <v>147627.2</v>
      </c>
      <c r="N11612" s="93" t="n">
        <v>30366</v>
      </c>
      <c r="O11612" s="148" t="n">
        <v>142545.4545454545</v>
      </c>
      <c r="P11612" s="93" t="inlineStr">
        <is>
          <t>카페24로션어성초 70 데일리 릴리프 로션로션=어성초 70 데일리 릴리프 로션 1개 -20% off201208</t>
        </is>
      </c>
    </row>
    <row r="11613">
      <c r="B11613" s="127" t="n">
        <v>44167</v>
      </c>
      <c r="C11613" s="93">
        <f>TEXT(B11613,"aaa")</f>
        <v/>
      </c>
      <c r="D11613" s="93" t="n"/>
      <c r="E11613" s="93">
        <f>INDEX(매칭테이블!C:D,MATCH(RD!G11613,매칭테이블!D:D,0),1)</f>
        <v/>
      </c>
      <c r="F11613" s="93" t="inlineStr">
        <is>
          <t>카페24</t>
        </is>
      </c>
      <c r="G11613" s="93" t="inlineStr">
        <is>
          <t>어성초 70 데일리 릴리프 로션로션=어성초 70 데일리 릴리프 로션 2개 -30% off</t>
        </is>
      </c>
      <c r="H11613" s="93" t="n">
        <v>1</v>
      </c>
      <c r="J11613" s="93" t="n">
        <v>201208</v>
      </c>
      <c r="K11613" s="93" t="n"/>
      <c r="L11613" s="93" t="n">
        <v>39200</v>
      </c>
      <c r="M11613" s="93" t="n">
        <v>36906.8</v>
      </c>
      <c r="N11613" s="93" t="n">
        <v>8676</v>
      </c>
      <c r="O11613" s="148" t="n">
        <v>35636.36363636363</v>
      </c>
      <c r="P11613" s="93" t="inlineStr">
        <is>
          <t>카페24로션어성초 70 데일리 릴리프 로션로션=어성초 70 데일리 릴리프 로션 2개 -30% off201208</t>
        </is>
      </c>
    </row>
    <row r="11614">
      <c r="B11614" s="127" t="n">
        <v>44167</v>
      </c>
      <c r="C11614" s="93">
        <f>TEXT(B11614,"aaa")</f>
        <v/>
      </c>
      <c r="D11614" s="93" t="n"/>
      <c r="E11614" s="93">
        <f>INDEX(매칭테이블!C:D,MATCH(RD!G11614,매칭테이블!D:D,0),1)</f>
        <v/>
      </c>
      <c r="F11614" s="93" t="inlineStr">
        <is>
          <t>카페24</t>
        </is>
      </c>
      <c r="G11614" s="93" t="inlineStr">
        <is>
          <t>어성초 70 데일리 릴리프 로션로션=어성초 77토너 + 어성초 70 로션 수분 보충 세트 -30% off</t>
        </is>
      </c>
      <c r="H11614" s="93" t="n">
        <v>1</v>
      </c>
      <c r="J11614" s="93" t="n">
        <v>201208</v>
      </c>
      <c r="K11614" s="93" t="n"/>
      <c r="L11614" s="93" t="n">
        <v>37100</v>
      </c>
      <c r="M11614" s="93" t="n">
        <v>34929.65</v>
      </c>
      <c r="N11614" s="93" t="n">
        <v>7418</v>
      </c>
      <c r="O11614" s="148" t="n">
        <v>33727.27272727273</v>
      </c>
      <c r="P11614" s="93" t="inlineStr">
        <is>
          <t>카페24수분 보충 세트어성초 70 데일리 릴리프 로션로션=어성초 77토너 + 어성초 70 로션 수분 보충 세트 -30% off201208</t>
        </is>
      </c>
    </row>
    <row r="11615">
      <c r="B11615" s="127" t="n">
        <v>44167</v>
      </c>
      <c r="C11615" s="93">
        <f>TEXT(B11615,"aaa")</f>
        <v/>
      </c>
      <c r="D11615" s="93" t="n"/>
      <c r="E11615" s="93">
        <f>INDEX(매칭테이블!C:D,MATCH(RD!G11615,매칭테이블!D:D,0),1)</f>
        <v/>
      </c>
      <c r="F11615" s="93" t="inlineStr">
        <is>
          <t>카페24</t>
        </is>
      </c>
      <c r="G11615" s="93" t="inlineStr">
        <is>
          <t>어성초 70 머드 크림 마스크옵션=어성초 70 머드 크림 마스크-20% off</t>
        </is>
      </c>
      <c r="H11615" s="93" t="n">
        <v>3</v>
      </c>
      <c r="J11615" s="93" t="n">
        <v>201208</v>
      </c>
      <c r="K11615" s="93" t="n"/>
      <c r="L11615" s="93" t="n">
        <v>60000</v>
      </c>
      <c r="M11615" s="93" t="n">
        <v>56490</v>
      </c>
      <c r="N11615" s="93" t="n">
        <v>4326</v>
      </c>
      <c r="O11615" s="148" t="n">
        <v>54545.45454545454</v>
      </c>
      <c r="P11615" s="93" t="inlineStr">
        <is>
          <t>카페24머드크림마스크어성초 70 머드 크림 마스크옵션=어성초 70 머드 크림 마스크-20% off201208</t>
        </is>
      </c>
    </row>
    <row r="11616">
      <c r="B11616" s="127" t="n">
        <v>44167</v>
      </c>
      <c r="C11616" s="93">
        <f>TEXT(B11616,"aaa")</f>
        <v/>
      </c>
      <c r="D11616" s="93" t="n"/>
      <c r="E11616" s="93">
        <f>INDEX(매칭테이블!C:D,MATCH(RD!G11616,매칭테이블!D:D,0),1)</f>
        <v/>
      </c>
      <c r="F11616" s="93" t="inlineStr">
        <is>
          <t>카페24</t>
        </is>
      </c>
      <c r="G11616" s="93" t="inlineStr">
        <is>
          <t>어성초 70 인텐스 카밍 크림크림=어성초 70 인텐스 카밍 크림 1개 (-20%)</t>
        </is>
      </c>
      <c r="H11616" s="93" t="n">
        <v>5</v>
      </c>
      <c r="J11616" s="93" t="n">
        <v>201208</v>
      </c>
      <c r="K11616" s="93" t="n"/>
      <c r="L11616" s="93" t="n">
        <v>140000</v>
      </c>
      <c r="M11616" s="93" t="n">
        <v>131810</v>
      </c>
      <c r="N11616" s="93" t="n">
        <v>19410</v>
      </c>
      <c r="O11616" s="148" t="n">
        <v>127272.7272727273</v>
      </c>
      <c r="P11616" s="93" t="inlineStr">
        <is>
          <t>카페24카밍크림어성초 70 인텐스 카밍 크림크림=어성초 70 인텐스 카밍 크림 1개 (-20%)201208</t>
        </is>
      </c>
    </row>
    <row r="11617">
      <c r="B11617" s="127" t="n">
        <v>44167</v>
      </c>
      <c r="C11617" s="93">
        <f>TEXT(B11617,"aaa")</f>
        <v/>
      </c>
      <c r="D11617" s="93" t="n"/>
      <c r="E11617" s="93">
        <f>INDEX(매칭테이블!C:D,MATCH(RD!G11617,매칭테이블!D:D,0),1)</f>
        <v/>
      </c>
      <c r="F11617" s="93" t="inlineStr">
        <is>
          <t>카페24</t>
        </is>
      </c>
      <c r="G11617" s="93" t="inlineStr">
        <is>
          <t>어성초 70 인텐스 카밍 크림크림=어성초 토너 250ml + 카밍 크림 50ml (-30%)</t>
        </is>
      </c>
      <c r="H11617" s="93" t="n">
        <v>2</v>
      </c>
      <c r="J11617" s="93" t="n">
        <v>201208</v>
      </c>
      <c r="K11617" s="93" t="n"/>
      <c r="L11617" s="93" t="n">
        <v>84000</v>
      </c>
      <c r="M11617" s="93" t="n">
        <v>79086</v>
      </c>
      <c r="N11617" s="93" t="n">
        <v>13924</v>
      </c>
      <c r="O11617" s="148" t="n">
        <v>76363.63636363635</v>
      </c>
      <c r="P11617" s="93" t="inlineStr">
        <is>
          <t>카페24카밍크림어성초 70 인텐스 카밍 크림크림=어성초 토너 250ml + 카밍 크림 50ml (-30%)201208</t>
        </is>
      </c>
    </row>
    <row r="11618">
      <c r="B11618" s="127" t="n">
        <v>44167</v>
      </c>
      <c r="C11618" s="93">
        <f>TEXT(B11618,"aaa")</f>
        <v/>
      </c>
      <c r="D11618" s="93" t="n"/>
      <c r="E11618" s="93">
        <f>INDEX(매칭테이블!C:D,MATCH(RD!G11618,매칭테이블!D:D,0),1)</f>
        <v/>
      </c>
      <c r="F11618" s="93" t="inlineStr">
        <is>
          <t>카페24</t>
        </is>
      </c>
      <c r="G11618" s="93" t="inlineStr">
        <is>
          <t>어성초 77 수딩 토너토너(필수)=어성초 77 토너 1개-20% off</t>
        </is>
      </c>
      <c r="H11618" s="93" t="n">
        <v>70</v>
      </c>
      <c r="J11618" s="93" t="n">
        <v>201208</v>
      </c>
      <c r="K11618" s="93" t="n"/>
      <c r="L11618" s="93" t="n">
        <v>1400000</v>
      </c>
      <c r="M11618" s="93" t="n">
        <v>1318100</v>
      </c>
      <c r="N11618" s="93" t="n">
        <v>215600</v>
      </c>
      <c r="O11618" s="148" t="n">
        <v>1272727.272727273</v>
      </c>
      <c r="P11618" s="93" t="inlineStr">
        <is>
          <t>카페24토너어성초 77 수딩 토너토너(필수)=어성초 77 토너 1개-20% off201208</t>
        </is>
      </c>
    </row>
    <row r="11619">
      <c r="B11619" s="127" t="n">
        <v>44167</v>
      </c>
      <c r="C11619" s="93">
        <f>TEXT(B11619,"aaa")</f>
        <v/>
      </c>
      <c r="D11619" s="93" t="n"/>
      <c r="E11619" s="93">
        <f>INDEX(매칭테이블!C:D,MATCH(RD!G11619,매칭테이블!D:D,0),1)</f>
        <v/>
      </c>
      <c r="F11619" s="93" t="inlineStr">
        <is>
          <t>카페24</t>
        </is>
      </c>
      <c r="G11619" s="93" t="inlineStr">
        <is>
          <t>어성초 77 수딩 토너토너(필수)=어성초 77 토너 2개-30% off (무료배송)</t>
        </is>
      </c>
      <c r="H11619" s="93" t="n">
        <v>26</v>
      </c>
      <c r="J11619" s="93" t="n">
        <v>201208</v>
      </c>
      <c r="K11619" s="93" t="n"/>
      <c r="L11619" s="93" t="n">
        <v>910000</v>
      </c>
      <c r="M11619" s="93" t="n">
        <v>856765</v>
      </c>
      <c r="N11619" s="93" t="n">
        <v>160160</v>
      </c>
      <c r="O11619" s="148" t="n">
        <v>827272.7272727272</v>
      </c>
      <c r="P11619" s="93" t="inlineStr">
        <is>
          <t>카페24토너어성초 77 수딩 토너토너(필수)=어성초 77 토너 2개-30% off (무료배송)201208</t>
        </is>
      </c>
    </row>
    <row r="11620">
      <c r="B11620" s="127" t="n">
        <v>44167</v>
      </c>
      <c r="C11620" s="93">
        <f>TEXT(B11620,"aaa")</f>
        <v/>
      </c>
      <c r="D11620" s="93" t="n"/>
      <c r="E11620" s="93">
        <f>INDEX(매칭테이블!C:D,MATCH(RD!G11620,매칭테이블!D:D,0),1)</f>
        <v/>
      </c>
      <c r="F11620" s="93" t="inlineStr">
        <is>
          <t>카페24</t>
        </is>
      </c>
      <c r="G11620" s="93" t="inlineStr">
        <is>
          <t>어성초 77 수딩 토너토너(필수)=어성초77토너1개 + 어성초77패드1개 -30% off (무료배송)</t>
        </is>
      </c>
      <c r="H11620" s="93" t="n">
        <v>13</v>
      </c>
      <c r="J11620" s="93" t="n">
        <v>201208</v>
      </c>
      <c r="K11620" s="93" t="n"/>
      <c r="L11620" s="93" t="n">
        <v>482300</v>
      </c>
      <c r="M11620" s="93" t="n">
        <v>454085.45</v>
      </c>
      <c r="N11620" s="93" t="n">
        <v>105196</v>
      </c>
      <c r="O11620" s="148" t="n">
        <v>438454.5454545454</v>
      </c>
      <c r="P11620" s="93" t="inlineStr">
        <is>
          <t>카페24토너+패드 세트어성초 77 수딩 토너토너(필수)=어성초77토너1개 + 어성초77패드1개 -30% off (무료배송)201208</t>
        </is>
      </c>
    </row>
    <row r="11621">
      <c r="B11621" s="127" t="n">
        <v>44167</v>
      </c>
      <c r="C11621" s="93">
        <f>TEXT(B11621,"aaa")</f>
        <v/>
      </c>
      <c r="D11621" s="93" t="n"/>
      <c r="E11621" s="93">
        <f>INDEX(매칭테이블!C:D,MATCH(RD!G11621,매칭테이블!D:D,0),1)</f>
        <v/>
      </c>
      <c r="F11621" s="93" t="inlineStr">
        <is>
          <t>카페24</t>
        </is>
      </c>
      <c r="G11621" s="93" t="inlineStr">
        <is>
          <t>어성초 77 수딩 토너화장솜(선택)=촉촉 스킨팩 화장솜</t>
        </is>
      </c>
      <c r="H11621" s="93" t="n">
        <v>37</v>
      </c>
      <c r="J11621" s="93" t="n">
        <v>201208</v>
      </c>
      <c r="K11621" s="93" t="n"/>
      <c r="L11621" s="93" t="n">
        <v>111000</v>
      </c>
      <c r="M11621" s="93" t="n">
        <v>104506.5</v>
      </c>
      <c r="N11621" s="93" t="n">
        <v>41070</v>
      </c>
      <c r="O11621" s="148" t="n">
        <v>100909.0909090909</v>
      </c>
      <c r="P11621" s="93" t="inlineStr">
        <is>
          <t>카페24화장솜어성초 77 수딩 토너화장솜(선택)=촉촉 스킨팩 화장솜201208</t>
        </is>
      </c>
    </row>
    <row r="11622">
      <c r="B11622" s="127" t="n">
        <v>44167</v>
      </c>
      <c r="C11622" s="93">
        <f>TEXT(B11622,"aaa")</f>
        <v/>
      </c>
      <c r="D11622" s="93" t="n"/>
      <c r="E11622" s="93">
        <f>INDEX(매칭테이블!C:D,MATCH(RD!G11622,매칭테이블!D:D,0),1)</f>
        <v/>
      </c>
      <c r="F11622" s="93" t="inlineStr">
        <is>
          <t>카페24</t>
        </is>
      </c>
      <c r="G11622" s="93" t="inlineStr">
        <is>
          <t>어성초 77 수딩 토너토너(필수)=어성초 77 토너 1개-20% off</t>
        </is>
      </c>
      <c r="H11622" s="93" t="n">
        <v>1</v>
      </c>
      <c r="J11622" s="93" t="n">
        <v>201208</v>
      </c>
      <c r="K11622" s="93" t="n"/>
      <c r="L11622" s="93" t="n">
        <v>20000</v>
      </c>
      <c r="M11622" s="93" t="n">
        <v>18830</v>
      </c>
      <c r="N11622" s="93" t="n">
        <v>3080</v>
      </c>
      <c r="O11622" s="148" t="n">
        <v>18181.81818181818</v>
      </c>
      <c r="P11622" s="93" t="inlineStr">
        <is>
          <t>카페24토너어성초 77 수딩 토너토너(필수)=어성초 77 토너 1개-20% off201208</t>
        </is>
      </c>
    </row>
    <row r="11623">
      <c r="B11623" s="127" t="n">
        <v>44167</v>
      </c>
      <c r="C11623" s="93">
        <f>TEXT(B11623,"aaa")</f>
        <v/>
      </c>
      <c r="D11623" s="93" t="n"/>
      <c r="E11623" s="93">
        <f>INDEX(매칭테이블!C:D,MATCH(RD!G11623,매칭테이블!D:D,0),1)</f>
        <v/>
      </c>
      <c r="F11623" s="93" t="inlineStr">
        <is>
          <t>카페24</t>
        </is>
      </c>
      <c r="G11623" s="93" t="inlineStr">
        <is>
          <t>어성초 77 수딩 토너토너(필수)=(대용량) 어성초 77 토너 500ml (무료배송)</t>
        </is>
      </c>
      <c r="H11623" s="93" t="n">
        <v>3</v>
      </c>
      <c r="J11623" s="93" t="n">
        <v>201208</v>
      </c>
      <c r="K11623" s="93" t="n"/>
      <c r="L11623" s="93" t="n">
        <v>99000</v>
      </c>
      <c r="M11623" s="93" t="n">
        <v>93208.5</v>
      </c>
      <c r="N11623" s="93" t="n">
        <v>12990</v>
      </c>
      <c r="O11623" s="148" t="n">
        <v>90000</v>
      </c>
      <c r="P11623" s="93" t="inlineStr">
        <is>
          <t>카페24토너어성초 77 수딩 토너토너(필수)=(대용량) 어성초 77 토너 500ml (무료배송)201208</t>
        </is>
      </c>
    </row>
    <row r="11624">
      <c r="B11624" s="127" t="n">
        <v>44167</v>
      </c>
      <c r="C11624" s="93">
        <f>TEXT(B11624,"aaa")</f>
        <v/>
      </c>
      <c r="D11624" s="93" t="n"/>
      <c r="E11624" s="93">
        <f>INDEX(매칭테이블!C:D,MATCH(RD!G11624,매칭테이블!D:D,0),1)</f>
        <v/>
      </c>
      <c r="F11624" s="93" t="inlineStr">
        <is>
          <t>카페24</t>
        </is>
      </c>
      <c r="G11624" s="93" t="inlineStr">
        <is>
          <t>어성초 77 진정 마스크옵션=어성초 77 진정 마스크팩 1장</t>
        </is>
      </c>
      <c r="H11624" s="93" t="n">
        <v>4</v>
      </c>
      <c r="J11624" s="93" t="n">
        <v>201208</v>
      </c>
      <c r="K11624" s="93" t="n"/>
      <c r="L11624" s="93" t="n">
        <v>16000</v>
      </c>
      <c r="M11624" s="93" t="n">
        <v>15064</v>
      </c>
      <c r="N11624" s="93" t="n">
        <v>1588</v>
      </c>
      <c r="O11624" s="148" t="n">
        <v>14545.45454545454</v>
      </c>
      <c r="P11624" s="93" t="inlineStr">
        <is>
          <t>카페24마스크팩어성초 77 진정 마스크옵션=어성초 77 진정 마스크팩 1장201208</t>
        </is>
      </c>
    </row>
    <row r="11625">
      <c r="B11625" s="127" t="n">
        <v>44167</v>
      </c>
      <c r="C11625" s="93">
        <f>TEXT(B11625,"aaa")</f>
        <v/>
      </c>
      <c r="D11625" s="93" t="n"/>
      <c r="E11625" s="93">
        <f>INDEX(매칭테이블!C:D,MATCH(RD!G11625,매칭테이블!D:D,0),1)</f>
        <v/>
      </c>
      <c r="F11625" s="93" t="inlineStr">
        <is>
          <t>카페24</t>
        </is>
      </c>
      <c r="G11625" s="93" t="inlineStr">
        <is>
          <t>어성초 77 진정 마스크옵션=어성초 77 진정 마스크팩 10장-50% off</t>
        </is>
      </c>
      <c r="H11625" s="93" t="n">
        <v>12</v>
      </c>
      <c r="J11625" s="93" t="n">
        <v>201208</v>
      </c>
      <c r="K11625" s="93" t="n"/>
      <c r="L11625" s="93" t="n">
        <v>240000</v>
      </c>
      <c r="M11625" s="93" t="n">
        <v>225960</v>
      </c>
      <c r="N11625" s="93" t="n">
        <v>47640</v>
      </c>
      <c r="O11625" s="148" t="n">
        <v>218181.8181818182</v>
      </c>
      <c r="P11625" s="93" t="inlineStr">
        <is>
          <t>카페24마스크팩어성초 77 진정 마스크옵션=어성초 77 진정 마스크팩 10장-50% off201208</t>
        </is>
      </c>
    </row>
    <row r="11626">
      <c r="B11626" s="127" t="n">
        <v>44167</v>
      </c>
      <c r="C11626" s="93">
        <f>TEXT(B11626,"aaa")</f>
        <v/>
      </c>
      <c r="D11626" s="93" t="n"/>
      <c r="E11626" s="93">
        <f>INDEX(매칭테이블!C:D,MATCH(RD!G11626,매칭테이블!D:D,0),1)</f>
        <v/>
      </c>
      <c r="F11626" s="93" t="inlineStr">
        <is>
          <t>카페24</t>
        </is>
      </c>
      <c r="G11626" s="93" t="inlineStr">
        <is>
          <t>어성초 77 진정 마스크</t>
        </is>
      </c>
      <c r="H11626" s="93" t="n">
        <v>9</v>
      </c>
      <c r="J11626" s="93" t="n">
        <v>201208</v>
      </c>
      <c r="K11626" s="93" t="n"/>
      <c r="L11626" s="93" t="n">
        <v>36000</v>
      </c>
      <c r="M11626" s="93" t="n">
        <v>33894</v>
      </c>
      <c r="N11626" s="93" t="n">
        <v>3573</v>
      </c>
      <c r="O11626" s="148" t="n">
        <v>32727.27272727272</v>
      </c>
      <c r="P11626" s="93" t="inlineStr">
        <is>
          <t>카페24마스크팩어성초 77 진정 마스크201208</t>
        </is>
      </c>
    </row>
    <row r="11627">
      <c r="B11627" s="127" t="n">
        <v>44167</v>
      </c>
      <c r="C11627" s="93">
        <f>TEXT(B11627,"aaa")</f>
        <v/>
      </c>
      <c r="D11627" s="93" t="n"/>
      <c r="E11627" s="93">
        <f>INDEX(매칭테이블!C:D,MATCH(RD!G11627,매칭테이블!D:D,0),1)</f>
        <v/>
      </c>
      <c r="F11627" s="93" t="inlineStr">
        <is>
          <t>카페24</t>
        </is>
      </c>
      <c r="G11627" s="93" t="inlineStr">
        <is>
          <t>어성초 77 클리어 패드옵션=어성초 77 클리어 패드 1개-20% off</t>
        </is>
      </c>
      <c r="H11627" s="93" t="n">
        <v>56</v>
      </c>
      <c r="J11627" s="93" t="n">
        <v>201208</v>
      </c>
      <c r="K11627" s="93" t="n"/>
      <c r="L11627" s="93" t="n">
        <v>1254400</v>
      </c>
      <c r="M11627" s="93" t="n">
        <v>1181017.6</v>
      </c>
      <c r="N11627" s="93" t="n">
        <v>280672</v>
      </c>
      <c r="O11627" s="148" t="n">
        <v>1140363.636363636</v>
      </c>
      <c r="P11627" s="93" t="inlineStr">
        <is>
          <t>카페24클리어 패드어성초 77 클리어 패드옵션=어성초 77 클리어 패드 1개-20% off201208</t>
        </is>
      </c>
    </row>
    <row r="11628">
      <c r="B11628" s="127" t="n">
        <v>44167</v>
      </c>
      <c r="C11628" s="93">
        <f>TEXT(B11628,"aaa")</f>
        <v/>
      </c>
      <c r="D11628" s="93" t="n"/>
      <c r="E11628" s="93">
        <f>INDEX(매칭테이블!C:D,MATCH(RD!G11628,매칭테이블!D:D,0),1)</f>
        <v/>
      </c>
      <c r="F11628" s="93" t="inlineStr">
        <is>
          <t>카페24</t>
        </is>
      </c>
      <c r="G11628" s="93" t="inlineStr">
        <is>
          <t>어성초 77 클리어 패드옵션=어성초 77 클리어 패드 2개-30% off (무료배송)</t>
        </is>
      </c>
      <c r="H11628" s="93" t="n">
        <v>77</v>
      </c>
      <c r="J11628" s="93" t="n">
        <v>201208</v>
      </c>
      <c r="K11628" s="93" t="n"/>
      <c r="L11628" s="93" t="n">
        <v>3018400</v>
      </c>
      <c r="M11628" s="93" t="n">
        <v>2841823.6</v>
      </c>
      <c r="N11628" s="93" t="n">
        <v>771848</v>
      </c>
      <c r="O11628" s="148" t="n">
        <v>2744000</v>
      </c>
      <c r="P11628" s="93" t="inlineStr">
        <is>
          <t>카페24클리어 패드어성초 77 클리어 패드옵션=어성초 77 클리어 패드 2개-30% off (무료배송)201208</t>
        </is>
      </c>
    </row>
    <row r="11629">
      <c r="B11629" s="127" t="n">
        <v>44167</v>
      </c>
      <c r="C11629" s="93">
        <f>TEXT(B11629,"aaa")</f>
        <v/>
      </c>
      <c r="D11629" s="93" t="n"/>
      <c r="E11629" s="93">
        <f>INDEX(매칭테이블!C:D,MATCH(RD!G11629,매칭테이블!D:D,0),1)</f>
        <v/>
      </c>
      <c r="F11629" s="93" t="inlineStr">
        <is>
          <t>카페24</t>
        </is>
      </c>
      <c r="G11629" s="93" t="inlineStr">
        <is>
          <t>어성초 77 클리어 패드옵션=어성초77토너1개+어성초77패드1개-30% off (무료배송)</t>
        </is>
      </c>
      <c r="H11629" s="93" t="n">
        <v>37</v>
      </c>
      <c r="J11629" s="93" t="n">
        <v>201208</v>
      </c>
      <c r="K11629" s="93" t="n"/>
      <c r="L11629" s="93" t="n">
        <v>1372700</v>
      </c>
      <c r="M11629" s="93" t="n">
        <v>1292397.05</v>
      </c>
      <c r="N11629" s="93" t="n">
        <v>299404</v>
      </c>
      <c r="O11629" s="148" t="n">
        <v>1247909.090909091</v>
      </c>
      <c r="P11629" s="93" t="inlineStr">
        <is>
          <t>카페24토너+패드 세트어성초 77 클리어 패드옵션=어성초77토너1개+어성초77패드1개-30% off (무료배송)201208</t>
        </is>
      </c>
    </row>
    <row r="11630">
      <c r="B11630" s="127" t="n">
        <v>44167</v>
      </c>
      <c r="C11630" s="93">
        <f>TEXT(B11630,"aaa")</f>
        <v/>
      </c>
      <c r="D11630" s="93" t="n"/>
      <c r="E11630" s="93">
        <f>INDEX(매칭테이블!C:D,MATCH(RD!G11630,매칭테이블!D:D,0),1)</f>
        <v/>
      </c>
      <c r="F11630" s="93" t="inlineStr">
        <is>
          <t>카페24</t>
        </is>
      </c>
      <c r="G11630" s="93" t="inlineStr">
        <is>
          <t>어성초 77 클리어 패드옵션=어성초 77 클리어 패드 1개-20% off</t>
        </is>
      </c>
      <c r="H11630" s="93" t="n">
        <v>1</v>
      </c>
      <c r="J11630" s="93" t="n">
        <v>201208</v>
      </c>
      <c r="K11630" s="93" t="n"/>
      <c r="L11630" s="93" t="n">
        <v>22400</v>
      </c>
      <c r="M11630" s="93" t="n">
        <v>21089.6</v>
      </c>
      <c r="N11630" s="93" t="n">
        <v>5012</v>
      </c>
      <c r="O11630" s="148" t="n">
        <v>20363.63636363636</v>
      </c>
      <c r="P11630" s="93" t="inlineStr">
        <is>
          <t>카페24클리어 패드어성초 77 클리어 패드옵션=어성초 77 클리어 패드 1개-20% off201208</t>
        </is>
      </c>
    </row>
    <row r="11631">
      <c r="B11631" s="127" t="n">
        <v>44167</v>
      </c>
      <c r="C11631" s="93">
        <f>TEXT(B11631,"aaa")</f>
        <v/>
      </c>
      <c r="D11631" s="93" t="n"/>
      <c r="E11631" s="93">
        <f>INDEX(매칭테이블!C:D,MATCH(RD!G11631,매칭테이블!D:D,0),1)</f>
        <v/>
      </c>
      <c r="F11631" s="93" t="inlineStr">
        <is>
          <t>카페24</t>
        </is>
      </c>
      <c r="G11631" s="93" t="inlineStr">
        <is>
          <t>어성초 77 클리어 패드옵션=어성초 77 클리어 패드 2개-30% off (무료배송)</t>
        </is>
      </c>
      <c r="H11631" s="93" t="n">
        <v>1</v>
      </c>
      <c r="J11631" s="93" t="n">
        <v>201208</v>
      </c>
      <c r="K11631" s="93" t="n"/>
      <c r="L11631" s="93" t="n">
        <v>39200</v>
      </c>
      <c r="M11631" s="93" t="n">
        <v>36906.8</v>
      </c>
      <c r="N11631" s="93" t="n">
        <v>10024</v>
      </c>
      <c r="O11631" s="148" t="n">
        <v>35636.36363636363</v>
      </c>
      <c r="P11631" s="93" t="inlineStr">
        <is>
          <t>카페24클리어 패드어성초 77 클리어 패드옵션=어성초 77 클리어 패드 2개-30% off (무료배송)201208</t>
        </is>
      </c>
    </row>
    <row r="11632">
      <c r="B11632" s="127" t="n">
        <v>44167</v>
      </c>
      <c r="C11632" s="93">
        <f>TEXT(B11632,"aaa")</f>
        <v/>
      </c>
      <c r="D11632" s="93" t="n"/>
      <c r="E11632" s="93">
        <f>INDEX(매칭테이블!C:D,MATCH(RD!G11632,매칭테이블!D:D,0),1)</f>
        <v/>
      </c>
      <c r="F11632" s="93" t="inlineStr">
        <is>
          <t>카페24</t>
        </is>
      </c>
      <c r="G11632" s="93" t="inlineStr">
        <is>
          <t>어성초 77 토너</t>
        </is>
      </c>
      <c r="H11632" s="93" t="n">
        <v>4</v>
      </c>
      <c r="J11632" s="93" t="n">
        <v>201208</v>
      </c>
      <c r="K11632" s="93" t="n"/>
      <c r="L11632" s="93" t="n">
        <v>80000</v>
      </c>
      <c r="M11632" s="93" t="n">
        <v>75320</v>
      </c>
      <c r="N11632" s="93" t="n">
        <v>12320</v>
      </c>
      <c r="O11632" s="148" t="n">
        <v>72727.27272727272</v>
      </c>
      <c r="P11632" s="93" t="inlineStr">
        <is>
          <t>카페24토너어성초 77 토너201208</t>
        </is>
      </c>
    </row>
    <row r="11633">
      <c r="B11633" s="127" t="n">
        <v>44167</v>
      </c>
      <c r="C11633" s="93">
        <f>TEXT(B11633,"aaa")</f>
        <v/>
      </c>
      <c r="D11633" s="93" t="n"/>
      <c r="E11633" s="93">
        <f>INDEX(매칭테이블!C:D,MATCH(RD!G11633,매칭테이블!D:D,0),1)</f>
        <v/>
      </c>
      <c r="F11633" s="93" t="inlineStr">
        <is>
          <t>카페24</t>
        </is>
      </c>
      <c r="G11633" s="93" t="inlineStr">
        <is>
          <t>어성초 77 토너토너(필수)=어성초 77 토너 1개-20% off</t>
        </is>
      </c>
      <c r="H11633" s="93" t="n">
        <v>1</v>
      </c>
      <c r="J11633" s="93" t="n">
        <v>201208</v>
      </c>
      <c r="K11633" s="93" t="n"/>
      <c r="L11633" s="93" t="n">
        <v>20000</v>
      </c>
      <c r="M11633" s="93" t="n">
        <v>18830</v>
      </c>
      <c r="N11633" s="93" t="n">
        <v>3080</v>
      </c>
      <c r="O11633" s="148" t="n">
        <v>18181.81818181818</v>
      </c>
      <c r="P11633" s="93" t="inlineStr">
        <is>
          <t>카페24토너어성초 77 토너토너(필수)=어성초 77 토너 1개-20% off201208</t>
        </is>
      </c>
    </row>
    <row r="11634">
      <c r="B11634" s="127" t="n">
        <v>44167</v>
      </c>
      <c r="C11634" s="93">
        <f>TEXT(B11634,"aaa")</f>
        <v/>
      </c>
      <c r="D11634" s="93" t="n"/>
      <c r="E11634" s="93">
        <f>INDEX(매칭테이블!C:D,MATCH(RD!G11634,매칭테이블!D:D,0),1)</f>
        <v/>
      </c>
      <c r="F11634" s="93" t="inlineStr">
        <is>
          <t>카페24</t>
        </is>
      </c>
      <c r="G11634" s="93" t="inlineStr">
        <is>
          <t>어성초 78 수딩 크림</t>
        </is>
      </c>
      <c r="H11634" s="93" t="n">
        <v>7</v>
      </c>
      <c r="J11634" s="93" t="n">
        <v>201208</v>
      </c>
      <c r="K11634" s="93" t="n"/>
      <c r="L11634" s="93" t="n">
        <v>266000</v>
      </c>
      <c r="M11634" s="93" t="n">
        <v>250439</v>
      </c>
      <c r="N11634" s="93" t="n">
        <v>21315</v>
      </c>
      <c r="O11634" s="148" t="n">
        <v>241818.1818181818</v>
      </c>
      <c r="P11634" s="93" t="inlineStr">
        <is>
          <t>카페24수딩크림어성초 78 수딩 크림201208</t>
        </is>
      </c>
    </row>
    <row r="11635">
      <c r="B11635" s="127" t="n">
        <v>44167</v>
      </c>
      <c r="C11635" s="93">
        <f>TEXT(B11635,"aaa")</f>
        <v/>
      </c>
      <c r="D11635" s="93" t="n"/>
      <c r="E11635" s="93">
        <f>INDEX(매칭테이블!C:D,MATCH(RD!G11635,매칭테이블!D:D,0),1)</f>
        <v/>
      </c>
      <c r="F11635" s="93" t="inlineStr">
        <is>
          <t>카페24</t>
        </is>
      </c>
      <c r="G11635" s="93" t="inlineStr">
        <is>
          <t>어성초 78 수딩 크림</t>
        </is>
      </c>
      <c r="H11635" s="93" t="n">
        <v>2</v>
      </c>
      <c r="J11635" s="93" t="n">
        <v>201208</v>
      </c>
      <c r="K11635" s="93" t="n"/>
      <c r="L11635" s="93" t="n">
        <v>76000</v>
      </c>
      <c r="M11635" s="93" t="n">
        <v>71554</v>
      </c>
      <c r="N11635" s="93" t="n">
        <v>6090</v>
      </c>
      <c r="O11635" s="148" t="n">
        <v>69090.90909090909</v>
      </c>
      <c r="P11635" s="93" t="inlineStr">
        <is>
          <t>카페24수딩크림어성초 78 수딩 크림201208</t>
        </is>
      </c>
    </row>
    <row r="11636">
      <c r="B11636" s="127" t="n">
        <v>44167</v>
      </c>
      <c r="C11636" s="93">
        <f>TEXT(B11636,"aaa")</f>
        <v/>
      </c>
      <c r="D11636" s="93" t="n"/>
      <c r="E11636" s="93">
        <f>INDEX(매칭테이블!C:D,MATCH(RD!G11636,매칭테이블!D:D,0),1)</f>
        <v/>
      </c>
      <c r="F11636" s="93" t="inlineStr">
        <is>
          <t>카페24</t>
        </is>
      </c>
      <c r="G11636" s="93" t="inlineStr">
        <is>
          <t>어성초 80 수분 진정 앰플앰플=어성초 80 앰플 1개-15%off</t>
        </is>
      </c>
      <c r="H11636" s="93" t="n">
        <v>33</v>
      </c>
      <c r="J11636" s="93" t="n">
        <v>201208</v>
      </c>
      <c r="K11636" s="93" t="n"/>
      <c r="L11636" s="93" t="n">
        <v>924000</v>
      </c>
      <c r="M11636" s="93" t="n">
        <v>869946</v>
      </c>
      <c r="N11636" s="93" t="n">
        <v>112101</v>
      </c>
      <c r="O11636" s="148" t="n">
        <v>839999.9999999999</v>
      </c>
      <c r="P11636" s="93" t="inlineStr">
        <is>
          <t>카페24앰플어성초 80 수분 진정 앰플앰플=어성초 80 앰플 1개-15%off201208</t>
        </is>
      </c>
    </row>
    <row r="11637">
      <c r="B11637" s="127" t="n">
        <v>44167</v>
      </c>
      <c r="C11637" s="93">
        <f>TEXT(B11637,"aaa")</f>
        <v/>
      </c>
      <c r="D11637" s="93" t="n"/>
      <c r="E11637" s="93">
        <f>INDEX(매칭테이블!C:D,MATCH(RD!G11637,매칭테이블!D:D,0),1)</f>
        <v/>
      </c>
      <c r="F11637" s="93" t="inlineStr">
        <is>
          <t>카페24</t>
        </is>
      </c>
      <c r="G11637" s="93" t="inlineStr">
        <is>
          <t>어성초 80 수분 진정 앰플앰플=어성초 80 앰플 2개-27%off (무료배송)</t>
        </is>
      </c>
      <c r="H11637" s="93" t="n">
        <v>11</v>
      </c>
      <c r="J11637" s="93" t="n">
        <v>201208</v>
      </c>
      <c r="K11637" s="93" t="n"/>
      <c r="L11637" s="93" t="n">
        <v>528000</v>
      </c>
      <c r="M11637" s="93" t="n">
        <v>497112</v>
      </c>
      <c r="N11637" s="93" t="n">
        <v>74734</v>
      </c>
      <c r="O11637" s="148" t="n">
        <v>479999.9999999999</v>
      </c>
      <c r="P11637" s="93" t="inlineStr">
        <is>
          <t>카페24앰플어성초 80 수분 진정 앰플앰플=어성초 80 앰플 2개-27%off (무료배송)201208</t>
        </is>
      </c>
    </row>
    <row r="11638">
      <c r="B11638" s="127" t="n">
        <v>44167</v>
      </c>
      <c r="C11638" s="93">
        <f>TEXT(B11638,"aaa")</f>
        <v/>
      </c>
      <c r="D11638" s="93" t="n"/>
      <c r="E11638" s="93">
        <f>INDEX(매칭테이블!C:D,MATCH(RD!G11638,매칭테이블!D:D,0),1)</f>
        <v/>
      </c>
      <c r="F11638" s="93" t="inlineStr">
        <is>
          <t>카페24</t>
        </is>
      </c>
      <c r="G11638" s="93" t="inlineStr">
        <is>
          <t>어성초 80 수분 진정 앰플</t>
        </is>
      </c>
      <c r="H11638" s="93" t="n">
        <v>2</v>
      </c>
      <c r="J11638" s="93" t="n">
        <v>201208</v>
      </c>
      <c r="K11638" s="93" t="n"/>
      <c r="L11638" s="93" t="n">
        <v>56000</v>
      </c>
      <c r="M11638" s="93" t="n">
        <v>52724</v>
      </c>
      <c r="N11638" s="93" t="n">
        <v>6794</v>
      </c>
      <c r="O11638" s="148" t="n">
        <v>50909.0909090909</v>
      </c>
      <c r="P11638" s="93" t="inlineStr">
        <is>
          <t>카페24앰플어성초 80 수분 진정 앰플201208</t>
        </is>
      </c>
    </row>
    <row r="11639">
      <c r="B11639" s="127" t="n">
        <v>44167</v>
      </c>
      <c r="C11639" s="93">
        <f>TEXT(B11639,"aaa")</f>
        <v/>
      </c>
      <c r="D11639" s="93" t="n"/>
      <c r="E11639" s="93">
        <f>INDEX(매칭테이블!C:D,MATCH(RD!G11639,매칭테이블!D:D,0),1)</f>
        <v/>
      </c>
      <c r="F11639" s="93" t="inlineStr">
        <is>
          <t>카페24</t>
        </is>
      </c>
      <c r="G11639" s="93" t="inlineStr">
        <is>
          <t>어성초 80 수분 진정 앰플옵션=어성초 80 앰플 1개 - 15%off</t>
        </is>
      </c>
      <c r="H11639" s="93" t="n">
        <v>1</v>
      </c>
      <c r="J11639" s="93" t="n">
        <v>201208</v>
      </c>
      <c r="K11639" s="93" t="n"/>
      <c r="L11639" s="93" t="n">
        <v>28000</v>
      </c>
      <c r="M11639" s="93" t="n">
        <v>26362</v>
      </c>
      <c r="N11639" s="93" t="n">
        <v>3397</v>
      </c>
      <c r="O11639" s="148" t="n">
        <v>25454.54545454545</v>
      </c>
      <c r="P11639" s="93" t="inlineStr">
        <is>
          <t>카페24앰플어성초 80 수분 진정 앰플옵션=어성초 80 앰플 1개 - 15%off201208</t>
        </is>
      </c>
    </row>
    <row r="11640">
      <c r="B11640" s="127" t="n">
        <v>44167</v>
      </c>
      <c r="C11640" s="93">
        <f>TEXT(B11640,"aaa")</f>
        <v/>
      </c>
      <c r="D11640" s="93" t="n"/>
      <c r="E11640" s="93">
        <f>INDEX(매칭테이블!C:D,MATCH(RD!G11640,매칭테이블!D:D,0),1)</f>
        <v/>
      </c>
      <c r="F11640" s="93" t="inlineStr">
        <is>
          <t>카페24</t>
        </is>
      </c>
      <c r="G11640" s="93" t="inlineStr">
        <is>
          <t>어성초 아크네 바디워시옵션=어성초 아크네 바디워시 1개 -30% off</t>
        </is>
      </c>
      <c r="H11640" s="93" t="n">
        <v>1</v>
      </c>
      <c r="J11640" s="93" t="n">
        <v>201208</v>
      </c>
      <c r="K11640" s="93" t="n"/>
      <c r="L11640" s="93" t="n">
        <v>18200</v>
      </c>
      <c r="M11640" s="93" t="n">
        <v>17135.3</v>
      </c>
      <c r="N11640" s="93" t="n">
        <v>4085</v>
      </c>
      <c r="O11640" s="148" t="n">
        <v>16545.45454545454</v>
      </c>
      <c r="P11640" s="93" t="inlineStr">
        <is>
          <t>카페24바디워시어성초 아크네 바디워시옵션=어성초 아크네 바디워시 1개 -30% off201208</t>
        </is>
      </c>
    </row>
    <row r="11641">
      <c r="B11641" s="127" t="n">
        <v>44167</v>
      </c>
      <c r="C11641" s="93">
        <f>TEXT(B11641,"aaa")</f>
        <v/>
      </c>
      <c r="D11641" s="93" t="n"/>
      <c r="E11641" s="93">
        <f>INDEX(매칭테이블!C:D,MATCH(RD!G11641,매칭테이블!D:D,0),1)</f>
        <v/>
      </c>
      <c r="F11641" s="93" t="inlineStr">
        <is>
          <t>카페24</t>
        </is>
      </c>
      <c r="G11641" s="93" t="inlineStr">
        <is>
          <t>어성초 아크네 바디워시옵션=어성초 아크네 바디워시 2개 -35% off (무료배송)</t>
        </is>
      </c>
      <c r="H11641" s="93" t="n">
        <v>3</v>
      </c>
      <c r="J11641" s="93" t="n">
        <v>201208</v>
      </c>
      <c r="K11641" s="93" t="n"/>
      <c r="L11641" s="93" t="n">
        <v>101400</v>
      </c>
      <c r="M11641" s="93" t="n">
        <v>95468.10000000001</v>
      </c>
      <c r="N11641" s="93" t="n">
        <v>24510</v>
      </c>
      <c r="O11641" s="148" t="n">
        <v>92181.81818181818</v>
      </c>
      <c r="P11641" s="93" t="inlineStr">
        <is>
          <t>카페24바디워시어성초 아크네 바디워시옵션=어성초 아크네 바디워시 2개 -35% off (무료배송)201208</t>
        </is>
      </c>
    </row>
    <row r="11642">
      <c r="B11642" s="127" t="n">
        <v>44167</v>
      </c>
      <c r="C11642" s="93">
        <f>TEXT(B11642,"aaa")</f>
        <v/>
      </c>
      <c r="D11642" s="93" t="n"/>
      <c r="E11642" s="93">
        <f>INDEX(매칭테이블!C:D,MATCH(RD!G11642,매칭테이블!D:D,0),1)</f>
        <v/>
      </c>
      <c r="F11642" s="93" t="inlineStr">
        <is>
          <t>카페24</t>
        </is>
      </c>
      <c r="G11642" s="93" t="inlineStr">
        <is>
          <t>어성초 약산성 클렌징폼클렌징폼=어성초 약산성 클렌징폼 1개 -19%off</t>
        </is>
      </c>
      <c r="H11642" s="93" t="n">
        <v>22</v>
      </c>
      <c r="J11642" s="93" t="n">
        <v>201208</v>
      </c>
      <c r="K11642" s="93" t="n"/>
      <c r="L11642" s="93" t="n">
        <v>286000</v>
      </c>
      <c r="M11642" s="93" t="n">
        <v>269269</v>
      </c>
      <c r="N11642" s="93" t="n">
        <v>60500</v>
      </c>
      <c r="O11642" s="148" t="n">
        <v>260000</v>
      </c>
      <c r="P11642" s="93" t="inlineStr">
        <is>
          <t>카페24클렌징폼어성초 약산성 클렌징폼클렌징폼=어성초 약산성 클렌징폼 1개 -19%off201208</t>
        </is>
      </c>
    </row>
    <row r="11643">
      <c r="B11643" s="127" t="n">
        <v>44167</v>
      </c>
      <c r="C11643" s="93">
        <f>TEXT(B11643,"aaa")</f>
        <v/>
      </c>
      <c r="D11643" s="93" t="n"/>
      <c r="E11643" s="93">
        <f>INDEX(매칭테이블!C:D,MATCH(RD!G11643,매칭테이블!D:D,0),1)</f>
        <v/>
      </c>
      <c r="F11643" s="93" t="inlineStr">
        <is>
          <t>카페24</t>
        </is>
      </c>
      <c r="G11643" s="93" t="inlineStr">
        <is>
          <t>어성초 약산성 클렌징폼클렌징폼=어성초 약산성 클렌징폼 2개 -25%off</t>
        </is>
      </c>
      <c r="H11643" s="93" t="n">
        <v>7</v>
      </c>
      <c r="J11643" s="93" t="n">
        <v>201208</v>
      </c>
      <c r="K11643" s="93" t="n"/>
      <c r="L11643" s="93" t="n">
        <v>168000</v>
      </c>
      <c r="M11643" s="93" t="n">
        <v>158172</v>
      </c>
      <c r="N11643" s="93" t="n">
        <v>17220</v>
      </c>
      <c r="O11643" s="148" t="n">
        <v>152727.2727272727</v>
      </c>
      <c r="P11643" s="93" t="inlineStr">
        <is>
          <t>카페24클렌징폼어성초 약산성 클렌징폼클렌징폼=어성초 약산성 클렌징폼 2개 -25%off201208</t>
        </is>
      </c>
    </row>
    <row r="11644">
      <c r="B11644" s="127" t="n">
        <v>44167</v>
      </c>
      <c r="C11644" s="93">
        <f>TEXT(B11644,"aaa")</f>
        <v/>
      </c>
      <c r="D11644" s="93" t="n"/>
      <c r="E11644" s="93">
        <f>INDEX(매칭테이블!C:D,MATCH(RD!G11644,매칭테이블!D:D,0),1)</f>
        <v/>
      </c>
      <c r="F11644" s="93" t="inlineStr">
        <is>
          <t>카페24</t>
        </is>
      </c>
      <c r="G11644" s="93" t="inlineStr">
        <is>
          <t>어성초 약산성 클렌징폼클렌징폼=어성초 약산성 클렌징폼 3개 -31%off (무료배송)</t>
        </is>
      </c>
      <c r="H11644" s="93" t="n">
        <v>2</v>
      </c>
      <c r="J11644" s="93" t="n">
        <v>201208</v>
      </c>
      <c r="K11644" s="93" t="n"/>
      <c r="L11644" s="93" t="n">
        <v>66000</v>
      </c>
      <c r="M11644" s="93" t="n">
        <v>62139</v>
      </c>
      <c r="N11644" s="93" t="n">
        <v>7380</v>
      </c>
      <c r="O11644" s="148" t="n">
        <v>59999.99999999999</v>
      </c>
      <c r="P11644" s="93" t="inlineStr">
        <is>
          <t>카페24클렌징폼어성초 약산성 클렌징폼클렌징폼=어성초 약산성 클렌징폼 3개 -31%off (무료배송)201208</t>
        </is>
      </c>
    </row>
    <row r="11645">
      <c r="B11645" s="127" t="n">
        <v>44167</v>
      </c>
      <c r="C11645" s="93">
        <f>TEXT(B11645,"aaa")</f>
        <v/>
      </c>
      <c r="D11645" s="93" t="n"/>
      <c r="E11645" s="93">
        <f>INDEX(매칭테이블!C:D,MATCH(RD!G11645,매칭테이블!D:D,0),1)</f>
        <v/>
      </c>
      <c r="F11645" s="93" t="inlineStr">
        <is>
          <t>카페24</t>
        </is>
      </c>
      <c r="G11645" s="93" t="inlineStr">
        <is>
          <t>어성초 크림마스크 나이트 솔루션옵션=어성초 크림마스크 나이트 솔루션 10장 (-50%)</t>
        </is>
      </c>
      <c r="H11645" s="93" t="n">
        <v>1</v>
      </c>
      <c r="J11645" s="93" t="n">
        <v>201208</v>
      </c>
      <c r="K11645" s="93" t="n"/>
      <c r="L11645" s="93" t="n">
        <v>20000</v>
      </c>
      <c r="M11645" s="93" t="n">
        <v>18830</v>
      </c>
      <c r="N11645" s="93" t="n">
        <v>3107</v>
      </c>
      <c r="O11645" s="148" t="n">
        <v>18181.81818181818</v>
      </c>
      <c r="P11645" s="93" t="inlineStr">
        <is>
          <t>카페24크림마스크어성초 크림마스크 나이트 솔루션옵션=어성초 크림마스크 나이트 솔루션 10장 (-50%)201208</t>
        </is>
      </c>
    </row>
    <row r="11646">
      <c r="B11646" s="127" t="n">
        <v>44167</v>
      </c>
      <c r="C11646" s="93">
        <f>TEXT(B11646,"aaa")</f>
        <v/>
      </c>
      <c r="D11646" s="93" t="n"/>
      <c r="E11646" s="93">
        <f>INDEX(매칭테이블!C:D,MATCH(RD!G11646,매칭테이블!D:D,0),1)</f>
        <v/>
      </c>
      <c r="F11646" s="93" t="inlineStr">
        <is>
          <t>카페24</t>
        </is>
      </c>
      <c r="G11646" s="93" t="inlineStr">
        <is>
          <t>촉촉 스킨팩 화장솜</t>
        </is>
      </c>
      <c r="H11646" s="93" t="n">
        <v>23</v>
      </c>
      <c r="J11646" s="93" t="n">
        <v>201208</v>
      </c>
      <c r="K11646" s="93" t="n"/>
      <c r="L11646" s="93" t="n">
        <v>69000</v>
      </c>
      <c r="M11646" s="93" t="n">
        <v>64963.5</v>
      </c>
      <c r="N11646" s="93" t="n">
        <v>25530</v>
      </c>
      <c r="O11646" s="148" t="n">
        <v>62727.27272727272</v>
      </c>
      <c r="P11646" s="93" t="inlineStr">
        <is>
          <t>카페24화장솜촉촉 스킨팩 화장솜201208</t>
        </is>
      </c>
    </row>
    <row r="11647">
      <c r="B11647" s="127" t="n">
        <v>44167</v>
      </c>
      <c r="C11647" s="93">
        <f>TEXT(B11647,"aaa")</f>
        <v/>
      </c>
      <c r="D11647" s="93" t="n"/>
      <c r="E11647" s="93">
        <f>INDEX(매칭테이블!C:D,MATCH(RD!G11647,매칭테이블!D:D,0),1)</f>
        <v/>
      </c>
      <c r="F11647" s="93" t="inlineStr">
        <is>
          <t>카페24</t>
        </is>
      </c>
      <c r="G11647" s="93" t="inlineStr">
        <is>
          <t>촉촉 스킨팩 화장솜</t>
        </is>
      </c>
      <c r="H11647" s="93" t="n">
        <v>1</v>
      </c>
      <c r="J11647" s="93" t="n">
        <v>201208</v>
      </c>
      <c r="K11647" s="93" t="n"/>
      <c r="L11647" s="93" t="n">
        <v>3000</v>
      </c>
      <c r="M11647" s="93" t="n">
        <v>2824.5</v>
      </c>
      <c r="N11647" s="93" t="n">
        <v>1110</v>
      </c>
      <c r="O11647" s="148" t="n">
        <v>2727.272727272727</v>
      </c>
      <c r="P11647" s="93" t="inlineStr">
        <is>
          <t>카페24화장솜촉촉 스킨팩 화장솜201208</t>
        </is>
      </c>
    </row>
    <row r="11648">
      <c r="B11648" s="127" t="n">
        <v>44167</v>
      </c>
      <c r="C11648" s="93">
        <f>TEXT(B11648,"aaa")</f>
        <v/>
      </c>
      <c r="D11648" s="93" t="n"/>
      <c r="E11648" s="93">
        <f>INDEX(매칭테이블!C:D,MATCH(RD!G11648,매칭테이블!D:D,0),1)</f>
        <v/>
      </c>
      <c r="F11648" s="93" t="inlineStr">
        <is>
          <t>화해</t>
        </is>
      </c>
      <c r="G11648" s="93" t="inlineStr">
        <is>
          <t>어성초 77 토너 250ml어성초 77 토너 250ml</t>
        </is>
      </c>
      <c r="H11648" s="93" t="n">
        <v>7</v>
      </c>
      <c r="J11648" s="93" t="n">
        <v>201208</v>
      </c>
      <c r="K11648" s="93" t="n"/>
      <c r="L11648" s="93" t="n">
        <v>140000</v>
      </c>
      <c r="M11648" s="93" t="n">
        <v>100800</v>
      </c>
      <c r="N11648" s="93" t="n">
        <v>21560</v>
      </c>
      <c r="O11648" s="148" t="n">
        <v>127272.7272727273</v>
      </c>
      <c r="P11648" s="93" t="inlineStr">
        <is>
          <t>화해토너어성초 77 토너 250ml어성초 77 토너 250ml201208</t>
        </is>
      </c>
    </row>
    <row r="11649">
      <c r="B11649" s="127" t="n">
        <v>44168</v>
      </c>
      <c r="C11649" s="93">
        <f>TEXT(B11649,"aaa")</f>
        <v/>
      </c>
      <c r="D11649" s="93" t="n"/>
      <c r="E11649" s="93">
        <f>INDEX(매칭테이블!C:D,MATCH(RD!G11649,매칭테이블!D:D,0),1)</f>
        <v/>
      </c>
      <c r="F11649" s="93" t="inlineStr">
        <is>
          <t>W컨셉</t>
        </is>
      </c>
      <c r="G11649" s="93" t="inlineStr">
        <is>
          <t>어성초 77토너 (2 SET) HEARTLEAF 77% SOOTHING TONER 250ml250ml 2set</t>
        </is>
      </c>
      <c r="H11649" s="93" t="n">
        <v>6</v>
      </c>
      <c r="J11649" s="93" t="n">
        <v>201208</v>
      </c>
      <c r="K11649" s="93" t="n"/>
      <c r="L11649" s="93" t="n">
        <v>210000</v>
      </c>
      <c r="M11649" s="93" t="n">
        <v>151200</v>
      </c>
      <c r="N11649" s="93" t="n">
        <v>36960</v>
      </c>
      <c r="O11649" s="148" t="n">
        <v>190909.0909090909</v>
      </c>
      <c r="P11649" s="93" t="inlineStr">
        <is>
          <t>W컨셉토너어성초 77토너 (2 SET) HEARTLEAF 77% SOOTHING TONER 250ml250ml 2set201208</t>
        </is>
      </c>
    </row>
    <row r="11650">
      <c r="B11650" s="127" t="n">
        <v>44168</v>
      </c>
      <c r="C11650" s="93">
        <f>TEXT(B11650,"aaa")</f>
        <v/>
      </c>
      <c r="D11650" s="93" t="n"/>
      <c r="E11650" s="93">
        <f>INDEX(매칭테이블!C:D,MATCH(RD!G11650,매칭테이블!D:D,0),1)</f>
        <v/>
      </c>
      <c r="F11650" s="93" t="inlineStr">
        <is>
          <t>W컨셉</t>
        </is>
      </c>
      <c r="G11650" s="93" t="inlineStr">
        <is>
          <t>어성초 77토너 HEARTLEAF 77% SOOTHING TONER 250ml250ml</t>
        </is>
      </c>
      <c r="H11650" s="93" t="n">
        <v>2</v>
      </c>
      <c r="J11650" s="93" t="n">
        <v>201208</v>
      </c>
      <c r="K11650" s="93" t="n"/>
      <c r="L11650" s="93" t="n">
        <v>40000</v>
      </c>
      <c r="M11650" s="93" t="n">
        <v>28800</v>
      </c>
      <c r="N11650" s="93" t="n">
        <v>6160</v>
      </c>
      <c r="O11650" s="148" t="n">
        <v>36363.63636363636</v>
      </c>
      <c r="P11650" s="93" t="inlineStr">
        <is>
          <t>W컨셉토너어성초 77토너 HEARTLEAF 77% SOOTHING TONER 250ml250ml201208</t>
        </is>
      </c>
    </row>
    <row r="11651">
      <c r="B11651" s="127" t="n">
        <v>44168</v>
      </c>
      <c r="C11651" s="93">
        <f>TEXT(B11651,"aaa")</f>
        <v/>
      </c>
      <c r="D11651" s="93" t="n"/>
      <c r="E11651" s="93">
        <f>INDEX(매칭테이블!C:D,MATCH(RD!G11651,매칭테이블!D:D,0),1)</f>
        <v/>
      </c>
      <c r="F11651" s="93" t="inlineStr">
        <is>
          <t>스타일쉐어</t>
        </is>
      </c>
      <c r="G11651" s="93" t="inlineStr">
        <is>
          <t>아누아 어성초 77 토너 250ml</t>
        </is>
      </c>
      <c r="H11651" s="93" t="n">
        <v>1</v>
      </c>
      <c r="J11651" s="93" t="n">
        <v>201208</v>
      </c>
      <c r="K11651" s="93" t="n"/>
      <c r="L11651" s="93" t="n">
        <v>20000</v>
      </c>
      <c r="M11651" s="93" t="n">
        <v>15000</v>
      </c>
      <c r="N11651" s="93" t="n">
        <v>3260</v>
      </c>
      <c r="O11651" s="148" t="n">
        <v>18181.81818181818</v>
      </c>
      <c r="P11651" s="93" t="inlineStr">
        <is>
          <t>스타일쉐어토너아누아 어성초 77 토너 250ml201208</t>
        </is>
      </c>
    </row>
    <row r="11652">
      <c r="B11652" s="127" t="n">
        <v>44168</v>
      </c>
      <c r="C11652" s="93">
        <f>TEXT(B11652,"aaa")</f>
        <v/>
      </c>
      <c r="D11652" s="93" t="n"/>
      <c r="E11652" s="93">
        <f>INDEX(매칭테이블!C:D,MATCH(RD!G11652,매칭테이블!D:D,0),1)</f>
        <v/>
      </c>
      <c r="F11652" s="93" t="inlineStr">
        <is>
          <t>아누아 CS</t>
        </is>
      </c>
      <c r="G11652" s="93" t="inlineStr">
        <is>
          <t>어성초 77 토너 250ml</t>
        </is>
      </c>
      <c r="H11652" s="93" t="n">
        <v>1</v>
      </c>
      <c r="J11652" s="93" t="n">
        <v>201208</v>
      </c>
      <c r="K11652" s="93" t="n"/>
      <c r="L11652" s="93" t="n">
        <v>0</v>
      </c>
      <c r="M11652" s="93" t="n">
        <v>0</v>
      </c>
      <c r="N11652" s="93" t="n">
        <v>3260</v>
      </c>
      <c r="O11652" s="148" t="n">
        <v>0</v>
      </c>
      <c r="P11652" s="93" t="inlineStr">
        <is>
          <t>아누아 CS토너어성초 77 토너 250ml201208</t>
        </is>
      </c>
    </row>
    <row r="11653">
      <c r="B11653" s="127" t="n">
        <v>44168</v>
      </c>
      <c r="C11653" s="93">
        <f>TEXT(B11653,"aaa")</f>
        <v/>
      </c>
      <c r="D11653" s="93" t="n"/>
      <c r="E11653" s="93">
        <f>INDEX(매칭테이블!C:D,MATCH(RD!G11653,매칭테이블!D:D,0),1)</f>
        <v/>
      </c>
      <c r="F11653" s="93" t="inlineStr">
        <is>
          <t>카페24</t>
        </is>
      </c>
      <c r="G11653" s="93" t="inlineStr">
        <is>
          <t>5 제로 무기자차 선크림옵션=5제로 무기자차 선크림 1개-20% off</t>
        </is>
      </c>
      <c r="H11653" s="93" t="n">
        <v>2</v>
      </c>
      <c r="J11653" s="93" t="n">
        <v>201208</v>
      </c>
      <c r="K11653" s="93" t="n"/>
      <c r="L11653" s="93" t="n">
        <v>40000</v>
      </c>
      <c r="M11653" s="93" t="n">
        <v>37660</v>
      </c>
      <c r="N11653" s="93" t="n">
        <v>4690</v>
      </c>
      <c r="O11653" s="148" t="n">
        <v>36363.63636363636</v>
      </c>
      <c r="P11653" s="93" t="inlineStr">
        <is>
          <t>카페24선크림5 제로 무기자차 선크림옵션=5제로 무기자차 선크림 1개-20% off201208</t>
        </is>
      </c>
    </row>
    <row r="11654">
      <c r="B11654" s="127" t="n">
        <v>44168</v>
      </c>
      <c r="C11654" s="93">
        <f>TEXT(B11654,"aaa")</f>
        <v/>
      </c>
      <c r="D11654" s="93" t="n"/>
      <c r="E11654" s="93">
        <f>INDEX(매칭테이블!C:D,MATCH(RD!G11654,매칭테이블!D:D,0),1)</f>
        <v/>
      </c>
      <c r="F11654" s="93" t="inlineStr">
        <is>
          <t>카페24</t>
        </is>
      </c>
      <c r="G11654" s="93" t="inlineStr">
        <is>
          <t>[수분 보충 세트] 어성초 77 토너 + 어성초 70 로션옵션=어성초 77 토너 250ml + 어성초 70 로션 200ml -30%</t>
        </is>
      </c>
      <c r="H11654" s="93" t="n">
        <v>26</v>
      </c>
      <c r="J11654" s="93" t="n">
        <v>201208</v>
      </c>
      <c r="K11654" s="93" t="n"/>
      <c r="L11654" s="93" t="n">
        <v>964600</v>
      </c>
      <c r="M11654" s="93" t="n">
        <v>908170.9</v>
      </c>
      <c r="N11654" s="93" t="n">
        <v>192868</v>
      </c>
      <c r="O11654" s="148" t="n">
        <v>876909.0909090908</v>
      </c>
      <c r="P11654" s="93" t="inlineStr">
        <is>
          <t>카페24수분 보충 세트[수분 보충 세트] 어성초 77 토너 + 어성초 70 로션옵션=어성초 77 토너 250ml + 어성초 70 로션 200ml -30%201208</t>
        </is>
      </c>
    </row>
    <row r="11655">
      <c r="B11655" s="127" t="n">
        <v>44168</v>
      </c>
      <c r="C11655" s="93">
        <f>TEXT(B11655,"aaa")</f>
        <v/>
      </c>
      <c r="D11655" s="93" t="n"/>
      <c r="E11655" s="93">
        <f>INDEX(매칭테이블!C:D,MATCH(RD!G11655,매칭테이블!D:D,0),1)</f>
        <v/>
      </c>
      <c r="F11655" s="93" t="inlineStr">
        <is>
          <t>카페24</t>
        </is>
      </c>
      <c r="G11655" s="93" t="inlineStr">
        <is>
          <t>[어성초 진정 패키지 세트] 대용량 토너 + 앰플 + 수딩 크림 + 마스크팩 10장</t>
        </is>
      </c>
      <c r="H11655" s="93" t="n">
        <v>6</v>
      </c>
      <c r="J11655" s="93" t="n">
        <v>201208</v>
      </c>
      <c r="K11655" s="93" t="n"/>
      <c r="L11655" s="93" t="n">
        <v>594000</v>
      </c>
      <c r="M11655" s="93" t="n">
        <v>559251</v>
      </c>
      <c r="N11655" s="93" t="n">
        <v>90822</v>
      </c>
      <c r="O11655" s="148" t="n">
        <v>540000</v>
      </c>
      <c r="P11655" s="93" t="inlineStr">
        <is>
          <t>카페24어성초진정패키지[어성초 진정 패키지 세트] 대용량 토너 + 앰플 + 수딩 크림 + 마스크팩 10장201208</t>
        </is>
      </c>
    </row>
    <row r="11656">
      <c r="B11656" s="127" t="n">
        <v>44168</v>
      </c>
      <c r="C11656" s="93">
        <f>TEXT(B11656,"aaa")</f>
        <v/>
      </c>
      <c r="D11656" s="93" t="n"/>
      <c r="E11656" s="93">
        <f>INDEX(매칭테이블!C:D,MATCH(RD!G11656,매칭테이블!D:D,0),1)</f>
        <v/>
      </c>
      <c r="F11656" s="93" t="inlineStr">
        <is>
          <t>카페24</t>
        </is>
      </c>
      <c r="G11656" s="93" t="inlineStr">
        <is>
          <t>대용량 어성초 77 수딩 토너 500ml</t>
        </is>
      </c>
      <c r="H11656" s="93" t="n">
        <v>29</v>
      </c>
      <c r="J11656" s="93" t="n">
        <v>201208</v>
      </c>
      <c r="K11656" s="93" t="n"/>
      <c r="L11656" s="93" t="n">
        <v>957000</v>
      </c>
      <c r="M11656" s="93" t="n">
        <v>901015.5</v>
      </c>
      <c r="N11656" s="93" t="n">
        <v>125570</v>
      </c>
      <c r="O11656" s="148" t="n">
        <v>869999.9999999999</v>
      </c>
      <c r="P11656" s="93" t="inlineStr">
        <is>
          <t>카페24토너대용량 어성초 77 수딩 토너 500ml201208</t>
        </is>
      </c>
    </row>
    <row r="11657">
      <c r="B11657" s="127" t="n">
        <v>44168</v>
      </c>
      <c r="C11657" s="93">
        <f>TEXT(B11657,"aaa")</f>
        <v/>
      </c>
      <c r="D11657" s="93" t="n"/>
      <c r="E11657" s="93">
        <f>INDEX(매칭테이블!C:D,MATCH(RD!G11657,매칭테이블!D:D,0),1)</f>
        <v/>
      </c>
      <c r="F11657" s="93" t="inlineStr">
        <is>
          <t>카페24</t>
        </is>
      </c>
      <c r="G11657" s="93" t="inlineStr">
        <is>
          <t>대용량 어성초 77 토너 500ml</t>
        </is>
      </c>
      <c r="H11657" s="93" t="n">
        <v>2</v>
      </c>
      <c r="J11657" s="93" t="n">
        <v>201208</v>
      </c>
      <c r="K11657" s="93" t="n"/>
      <c r="L11657" s="93" t="n">
        <v>66000</v>
      </c>
      <c r="M11657" s="93" t="n">
        <v>62139</v>
      </c>
      <c r="N11657" s="93" t="n">
        <v>8660</v>
      </c>
      <c r="O11657" s="148" t="n">
        <v>59999.99999999999</v>
      </c>
      <c r="P11657" s="93" t="inlineStr">
        <is>
          <t>카페24토너대용량 어성초 77 토너 500ml201208</t>
        </is>
      </c>
    </row>
    <row r="11658">
      <c r="B11658" s="127" t="n">
        <v>44168</v>
      </c>
      <c r="C11658" s="93">
        <f>TEXT(B11658,"aaa")</f>
        <v/>
      </c>
      <c r="D11658" s="93" t="n"/>
      <c r="E11658" s="93">
        <f>INDEX(매칭테이블!C:D,MATCH(RD!G11658,매칭테이블!D:D,0),1)</f>
        <v/>
      </c>
      <c r="F11658" s="93" t="inlineStr">
        <is>
          <t>카페24</t>
        </is>
      </c>
      <c r="G11658" s="93" t="inlineStr">
        <is>
          <t>어성초 70 데일리 릴리프 로션로션=어성초 70 데일리 릴리프 로션 1개 -20% off</t>
        </is>
      </c>
      <c r="H11658" s="93" t="n">
        <v>6</v>
      </c>
      <c r="J11658" s="93" t="n">
        <v>201208</v>
      </c>
      <c r="K11658" s="93" t="n"/>
      <c r="L11658" s="93" t="n">
        <v>134400</v>
      </c>
      <c r="M11658" s="93" t="n">
        <v>126537.6</v>
      </c>
      <c r="N11658" s="93" t="n">
        <v>26028</v>
      </c>
      <c r="O11658" s="148" t="n">
        <v>122181.8181818182</v>
      </c>
      <c r="P11658" s="93" t="inlineStr">
        <is>
          <t>카페24로션어성초 70 데일리 릴리프 로션로션=어성초 70 데일리 릴리프 로션 1개 -20% off201208</t>
        </is>
      </c>
    </row>
    <row r="11659">
      <c r="B11659" s="127" t="n">
        <v>44168</v>
      </c>
      <c r="C11659" s="93">
        <f>TEXT(B11659,"aaa")</f>
        <v/>
      </c>
      <c r="D11659" s="93" t="n"/>
      <c r="E11659" s="93">
        <f>INDEX(매칭테이블!C:D,MATCH(RD!G11659,매칭테이블!D:D,0),1)</f>
        <v/>
      </c>
      <c r="F11659" s="93" t="inlineStr">
        <is>
          <t>카페24</t>
        </is>
      </c>
      <c r="G11659" s="93" t="inlineStr">
        <is>
          <t>어성초 70 데일리 릴리프 로션로션=어성초 77토너 + 어성초 70 로션 수분 보충 세트 -30% off</t>
        </is>
      </c>
      <c r="H11659" s="93" t="n">
        <v>2</v>
      </c>
      <c r="J11659" s="93" t="n">
        <v>201208</v>
      </c>
      <c r="K11659" s="93" t="n"/>
      <c r="L11659" s="93" t="n">
        <v>74200</v>
      </c>
      <c r="M11659" s="93" t="n">
        <v>69859.3</v>
      </c>
      <c r="N11659" s="93" t="n">
        <v>14836</v>
      </c>
      <c r="O11659" s="148" t="n">
        <v>67454.54545454546</v>
      </c>
      <c r="P11659" s="93" t="inlineStr">
        <is>
          <t>카페24수분 보충 세트어성초 70 데일리 릴리프 로션로션=어성초 77토너 + 어성초 70 로션 수분 보충 세트 -30% off201208</t>
        </is>
      </c>
    </row>
    <row r="11660">
      <c r="B11660" s="127" t="n">
        <v>44168</v>
      </c>
      <c r="C11660" s="93">
        <f>TEXT(B11660,"aaa")</f>
        <v/>
      </c>
      <c r="D11660" s="93" t="n"/>
      <c r="E11660" s="93">
        <f>INDEX(매칭테이블!C:D,MATCH(RD!G11660,매칭테이블!D:D,0),1)</f>
        <v/>
      </c>
      <c r="F11660" s="93" t="inlineStr">
        <is>
          <t>카페24</t>
        </is>
      </c>
      <c r="G11660" s="93" t="inlineStr">
        <is>
          <t>어성초 70 머드 크림 마스크옵션=어성초 70 머드 크림 마스크-20% off</t>
        </is>
      </c>
      <c r="H11660" s="93" t="n">
        <v>3</v>
      </c>
      <c r="J11660" s="93" t="n">
        <v>201208</v>
      </c>
      <c r="K11660" s="93" t="n"/>
      <c r="L11660" s="93" t="n">
        <v>60000</v>
      </c>
      <c r="M11660" s="93" t="n">
        <v>56490</v>
      </c>
      <c r="N11660" s="93" t="n">
        <v>4326</v>
      </c>
      <c r="O11660" s="148" t="n">
        <v>54545.45454545454</v>
      </c>
      <c r="P11660" s="93" t="inlineStr">
        <is>
          <t>카페24머드크림마스크어성초 70 머드 크림 마스크옵션=어성초 70 머드 크림 마스크-20% off201208</t>
        </is>
      </c>
    </row>
    <row r="11661">
      <c r="B11661" s="127" t="n">
        <v>44168</v>
      </c>
      <c r="C11661" s="93">
        <f>TEXT(B11661,"aaa")</f>
        <v/>
      </c>
      <c r="D11661" s="93" t="n"/>
      <c r="E11661" s="93">
        <f>INDEX(매칭테이블!C:D,MATCH(RD!G11661,매칭테이블!D:D,0),1)</f>
        <v/>
      </c>
      <c r="F11661" s="93" t="inlineStr">
        <is>
          <t>카페24</t>
        </is>
      </c>
      <c r="G11661" s="93" t="inlineStr">
        <is>
          <t>어성초 70 머드 크림 마스크옵션=어성초 70 머드 크림 마스크 2개-30% off (무료배송)</t>
        </is>
      </c>
      <c r="H11661" s="93" t="n">
        <v>2</v>
      </c>
      <c r="J11661" s="93" t="n">
        <v>201208</v>
      </c>
      <c r="K11661" s="93" t="n"/>
      <c r="L11661" s="93" t="n">
        <v>70000</v>
      </c>
      <c r="M11661" s="93" t="n">
        <v>65905</v>
      </c>
      <c r="N11661" s="93" t="n">
        <v>5768</v>
      </c>
      <c r="O11661" s="148" t="n">
        <v>63636.36363636363</v>
      </c>
      <c r="P11661" s="93" t="inlineStr">
        <is>
          <t>카페24머드크림마스크어성초 70 머드 크림 마스크옵션=어성초 70 머드 크림 마스크 2개-30% off (무료배송)201208</t>
        </is>
      </c>
    </row>
    <row r="11662">
      <c r="B11662" s="127" t="n">
        <v>44168</v>
      </c>
      <c r="C11662" s="93">
        <f>TEXT(B11662,"aaa")</f>
        <v/>
      </c>
      <c r="D11662" s="93" t="n"/>
      <c r="E11662" s="93">
        <f>INDEX(매칭테이블!C:D,MATCH(RD!G11662,매칭테이블!D:D,0),1)</f>
        <v/>
      </c>
      <c r="F11662" s="93" t="inlineStr">
        <is>
          <t>카페24</t>
        </is>
      </c>
      <c r="G11662" s="93" t="inlineStr">
        <is>
          <t>어성초 70 인텐스 카밍 크림크림=어성초 70 인텐스 카밍 크림 1개 (-20%)</t>
        </is>
      </c>
      <c r="H11662" s="93" t="n">
        <v>5</v>
      </c>
      <c r="J11662" s="93" t="n">
        <v>201208</v>
      </c>
      <c r="K11662" s="93" t="n"/>
      <c r="L11662" s="93" t="n">
        <v>140000</v>
      </c>
      <c r="M11662" s="93" t="n">
        <v>131810</v>
      </c>
      <c r="N11662" s="93" t="n">
        <v>19410</v>
      </c>
      <c r="O11662" s="148" t="n">
        <v>127272.7272727273</v>
      </c>
      <c r="P11662" s="93" t="inlineStr">
        <is>
          <t>카페24카밍크림어성초 70 인텐스 카밍 크림크림=어성초 70 인텐스 카밍 크림 1개 (-20%)201208</t>
        </is>
      </c>
    </row>
    <row r="11663">
      <c r="B11663" s="127" t="n">
        <v>44168</v>
      </c>
      <c r="C11663" s="93">
        <f>TEXT(B11663,"aaa")</f>
        <v/>
      </c>
      <c r="D11663" s="93" t="n"/>
      <c r="E11663" s="93">
        <f>INDEX(매칭테이블!C:D,MATCH(RD!G11663,매칭테이블!D:D,0),1)</f>
        <v/>
      </c>
      <c r="F11663" s="93" t="inlineStr">
        <is>
          <t>카페24</t>
        </is>
      </c>
      <c r="G11663" s="93" t="inlineStr">
        <is>
          <t>어성초 70 인텐스 카밍 크림크림=어성초 토너 250ml + 카밍 크림 50ml (-30%)</t>
        </is>
      </c>
      <c r="H11663" s="93" t="n">
        <v>1</v>
      </c>
      <c r="J11663" s="93" t="n">
        <v>201208</v>
      </c>
      <c r="K11663" s="93" t="n"/>
      <c r="L11663" s="93" t="n">
        <v>42000</v>
      </c>
      <c r="M11663" s="93" t="n">
        <v>39543</v>
      </c>
      <c r="N11663" s="93" t="n">
        <v>6962</v>
      </c>
      <c r="O11663" s="148" t="n">
        <v>38181.81818181818</v>
      </c>
      <c r="P11663" s="93" t="inlineStr">
        <is>
          <t>카페24카밍크림어성초 70 인텐스 카밍 크림크림=어성초 토너 250ml + 카밍 크림 50ml (-30%)201208</t>
        </is>
      </c>
    </row>
    <row r="11664">
      <c r="B11664" s="127" t="n">
        <v>44168</v>
      </c>
      <c r="C11664" s="93">
        <f>TEXT(B11664,"aaa")</f>
        <v/>
      </c>
      <c r="D11664" s="93" t="n"/>
      <c r="E11664" s="93">
        <f>INDEX(매칭테이블!C:D,MATCH(RD!G11664,매칭테이블!D:D,0),1)</f>
        <v/>
      </c>
      <c r="F11664" s="93" t="inlineStr">
        <is>
          <t>카페24</t>
        </is>
      </c>
      <c r="G11664" s="93" t="inlineStr">
        <is>
          <t>어성초 77 수딩 토너토너(필수)=어성초 77 토너 1개-20% off</t>
        </is>
      </c>
      <c r="H11664" s="93" t="n">
        <v>51</v>
      </c>
      <c r="J11664" s="93" t="n">
        <v>201208</v>
      </c>
      <c r="K11664" s="93" t="n"/>
      <c r="L11664" s="93" t="n">
        <v>1020000</v>
      </c>
      <c r="M11664" s="93" t="n">
        <v>960330</v>
      </c>
      <c r="N11664" s="93" t="n">
        <v>157080</v>
      </c>
      <c r="O11664" s="148" t="n">
        <v>927272.7272727272</v>
      </c>
      <c r="P11664" s="93" t="inlineStr">
        <is>
          <t>카페24토너어성초 77 수딩 토너토너(필수)=어성초 77 토너 1개-20% off201208</t>
        </is>
      </c>
    </row>
    <row r="11665">
      <c r="B11665" s="127" t="n">
        <v>44168</v>
      </c>
      <c r="C11665" s="93">
        <f>TEXT(B11665,"aaa")</f>
        <v/>
      </c>
      <c r="D11665" s="93" t="n"/>
      <c r="E11665" s="93">
        <f>INDEX(매칭테이블!C:D,MATCH(RD!G11665,매칭테이블!D:D,0),1)</f>
        <v/>
      </c>
      <c r="F11665" s="93" t="inlineStr">
        <is>
          <t>카페24</t>
        </is>
      </c>
      <c r="G11665" s="93" t="inlineStr">
        <is>
          <t>어성초 77 수딩 토너토너(필수)=어성초 77 토너 2개-30% off (무료배송)</t>
        </is>
      </c>
      <c r="H11665" s="93" t="n">
        <v>24</v>
      </c>
      <c r="J11665" s="93" t="n">
        <v>201208</v>
      </c>
      <c r="K11665" s="93" t="n"/>
      <c r="L11665" s="93" t="n">
        <v>840000</v>
      </c>
      <c r="M11665" s="93" t="n">
        <v>790860</v>
      </c>
      <c r="N11665" s="93" t="n">
        <v>147840</v>
      </c>
      <c r="O11665" s="148" t="n">
        <v>763636.3636363635</v>
      </c>
      <c r="P11665" s="93" t="inlineStr">
        <is>
          <t>카페24토너어성초 77 수딩 토너토너(필수)=어성초 77 토너 2개-30% off (무료배송)201208</t>
        </is>
      </c>
    </row>
    <row r="11666">
      <c r="B11666" s="127" t="n">
        <v>44168</v>
      </c>
      <c r="C11666" s="93">
        <f>TEXT(B11666,"aaa")</f>
        <v/>
      </c>
      <c r="D11666" s="93" t="n"/>
      <c r="E11666" s="93">
        <f>INDEX(매칭테이블!C:D,MATCH(RD!G11666,매칭테이블!D:D,0),1)</f>
        <v/>
      </c>
      <c r="F11666" s="93" t="inlineStr">
        <is>
          <t>카페24</t>
        </is>
      </c>
      <c r="G11666" s="93" t="inlineStr">
        <is>
          <t>어성초 77 수딩 토너토너(필수)=어성초77토너1개 + 어성초77패드1개 -30% off (무료배송)</t>
        </is>
      </c>
      <c r="H11666" s="93" t="n">
        <v>7</v>
      </c>
      <c r="J11666" s="93" t="n">
        <v>201208</v>
      </c>
      <c r="K11666" s="93" t="n"/>
      <c r="L11666" s="93" t="n">
        <v>259700</v>
      </c>
      <c r="M11666" s="93" t="n">
        <v>244507.55</v>
      </c>
      <c r="N11666" s="93" t="n">
        <v>56644</v>
      </c>
      <c r="O11666" s="148" t="n">
        <v>236090.9090909091</v>
      </c>
      <c r="P11666" s="93" t="inlineStr">
        <is>
          <t>카페24토너+패드 세트어성초 77 수딩 토너토너(필수)=어성초77토너1개 + 어성초77패드1개 -30% off (무료배송)201208</t>
        </is>
      </c>
    </row>
    <row r="11667">
      <c r="B11667" s="127" t="n">
        <v>44168</v>
      </c>
      <c r="C11667" s="93">
        <f>TEXT(B11667,"aaa")</f>
        <v/>
      </c>
      <c r="D11667" s="93" t="n"/>
      <c r="E11667" s="93">
        <f>INDEX(매칭테이블!C:D,MATCH(RD!G11667,매칭테이블!D:D,0),1)</f>
        <v/>
      </c>
      <c r="F11667" s="93" t="inlineStr">
        <is>
          <t>카페24</t>
        </is>
      </c>
      <c r="G11667" s="93" t="inlineStr">
        <is>
          <t>어성초 77 수딩 토너화장솜(선택)=촉촉 스킨팩 화장솜</t>
        </is>
      </c>
      <c r="H11667" s="93" t="n">
        <v>27</v>
      </c>
      <c r="J11667" s="93" t="n">
        <v>201208</v>
      </c>
      <c r="K11667" s="93" t="n"/>
      <c r="L11667" s="93" t="n">
        <v>81000</v>
      </c>
      <c r="M11667" s="93" t="n">
        <v>76261.5</v>
      </c>
      <c r="N11667" s="93" t="n">
        <v>29970</v>
      </c>
      <c r="O11667" s="148" t="n">
        <v>73636.36363636363</v>
      </c>
      <c r="P11667" s="93" t="inlineStr">
        <is>
          <t>카페24화장솜어성초 77 수딩 토너화장솜(선택)=촉촉 스킨팩 화장솜201208</t>
        </is>
      </c>
    </row>
    <row r="11668">
      <c r="B11668" s="127" t="n">
        <v>44168</v>
      </c>
      <c r="C11668" s="93">
        <f>TEXT(B11668,"aaa")</f>
        <v/>
      </c>
      <c r="D11668" s="93" t="n"/>
      <c r="E11668" s="93">
        <f>INDEX(매칭테이블!C:D,MATCH(RD!G11668,매칭테이블!D:D,0),1)</f>
        <v/>
      </c>
      <c r="F11668" s="93" t="inlineStr">
        <is>
          <t>카페24</t>
        </is>
      </c>
      <c r="G11668" s="93" t="inlineStr">
        <is>
          <t>어성초 77 수딩 토너토너(필수)=(대용량) 어성초 77 토너 500ml (무료배송)</t>
        </is>
      </c>
      <c r="H11668" s="93" t="n">
        <v>1</v>
      </c>
      <c r="J11668" s="93" t="n">
        <v>201208</v>
      </c>
      <c r="K11668" s="93" t="n"/>
      <c r="L11668" s="93" t="n">
        <v>33000</v>
      </c>
      <c r="M11668" s="93" t="n">
        <v>31069.5</v>
      </c>
      <c r="N11668" s="93" t="n">
        <v>4330</v>
      </c>
      <c r="O11668" s="148" t="n">
        <v>30000</v>
      </c>
      <c r="P11668" s="93" t="inlineStr">
        <is>
          <t>카페24토너어성초 77 수딩 토너토너(필수)=(대용량) 어성초 77 토너 500ml (무료배송)201208</t>
        </is>
      </c>
    </row>
    <row r="11669">
      <c r="B11669" s="127" t="n">
        <v>44168</v>
      </c>
      <c r="C11669" s="93">
        <f>TEXT(B11669,"aaa")</f>
        <v/>
      </c>
      <c r="D11669" s="93" t="n"/>
      <c r="E11669" s="93">
        <f>INDEX(매칭테이블!C:D,MATCH(RD!G11669,매칭테이블!D:D,0),1)</f>
        <v/>
      </c>
      <c r="F11669" s="93" t="inlineStr">
        <is>
          <t>카페24</t>
        </is>
      </c>
      <c r="G11669" s="93" t="inlineStr">
        <is>
          <t>어성초 77 진정 마스크옵션=어성초 77 진정 마스크팩 1장</t>
        </is>
      </c>
      <c r="H11669" s="93" t="n">
        <v>2</v>
      </c>
      <c r="J11669" s="93" t="n">
        <v>201208</v>
      </c>
      <c r="K11669" s="93" t="n"/>
      <c r="L11669" s="93" t="n">
        <v>8000</v>
      </c>
      <c r="M11669" s="93" t="n">
        <v>7532</v>
      </c>
      <c r="N11669" s="93" t="n">
        <v>794</v>
      </c>
      <c r="O11669" s="148" t="n">
        <v>7272.727272727272</v>
      </c>
      <c r="P11669" s="93" t="inlineStr">
        <is>
          <t>카페24마스크팩어성초 77 진정 마스크옵션=어성초 77 진정 마스크팩 1장201208</t>
        </is>
      </c>
    </row>
    <row r="11670">
      <c r="B11670" s="127" t="n">
        <v>44168</v>
      </c>
      <c r="C11670" s="93">
        <f>TEXT(B11670,"aaa")</f>
        <v/>
      </c>
      <c r="D11670" s="93" t="n"/>
      <c r="E11670" s="93">
        <f>INDEX(매칭테이블!C:D,MATCH(RD!G11670,매칭테이블!D:D,0),1)</f>
        <v/>
      </c>
      <c r="F11670" s="93" t="inlineStr">
        <is>
          <t>카페24</t>
        </is>
      </c>
      <c r="G11670" s="93" t="inlineStr">
        <is>
          <t>어성초 77 진정 마스크옵션=어성초 77 진정 마스크팩 10장-50% off</t>
        </is>
      </c>
      <c r="H11670" s="93" t="n">
        <v>10</v>
      </c>
      <c r="J11670" s="93" t="n">
        <v>201208</v>
      </c>
      <c r="K11670" s="93" t="n"/>
      <c r="L11670" s="93" t="n">
        <v>200000</v>
      </c>
      <c r="M11670" s="93" t="n">
        <v>188300</v>
      </c>
      <c r="N11670" s="93" t="n">
        <v>39700</v>
      </c>
      <c r="O11670" s="148" t="n">
        <v>181818.1818181818</v>
      </c>
      <c r="P11670" s="93" t="inlineStr">
        <is>
          <t>카페24마스크팩어성초 77 진정 마스크옵션=어성초 77 진정 마스크팩 10장-50% off201208</t>
        </is>
      </c>
    </row>
    <row r="11671">
      <c r="B11671" s="127" t="n">
        <v>44168</v>
      </c>
      <c r="C11671" s="93">
        <f>TEXT(B11671,"aaa")</f>
        <v/>
      </c>
      <c r="D11671" s="93" t="n"/>
      <c r="E11671" s="93">
        <f>INDEX(매칭테이블!C:D,MATCH(RD!G11671,매칭테이블!D:D,0),1)</f>
        <v/>
      </c>
      <c r="F11671" s="93" t="inlineStr">
        <is>
          <t>카페24</t>
        </is>
      </c>
      <c r="G11671" s="93" t="inlineStr">
        <is>
          <t>어성초 77 진정 마스크</t>
        </is>
      </c>
      <c r="H11671" s="93" t="n">
        <v>4</v>
      </c>
      <c r="J11671" s="93" t="n">
        <v>201208</v>
      </c>
      <c r="K11671" s="93" t="n"/>
      <c r="L11671" s="93" t="n">
        <v>16000</v>
      </c>
      <c r="M11671" s="93" t="n">
        <v>15064</v>
      </c>
      <c r="N11671" s="93" t="n">
        <v>1588</v>
      </c>
      <c r="O11671" s="148" t="n">
        <v>14545.45454545454</v>
      </c>
      <c r="P11671" s="93" t="inlineStr">
        <is>
          <t>카페24마스크팩어성초 77 진정 마스크201208</t>
        </is>
      </c>
    </row>
    <row r="11672">
      <c r="B11672" s="127" t="n">
        <v>44168</v>
      </c>
      <c r="C11672" s="93">
        <f>TEXT(B11672,"aaa")</f>
        <v/>
      </c>
      <c r="D11672" s="93" t="n"/>
      <c r="E11672" s="93">
        <f>INDEX(매칭테이블!C:D,MATCH(RD!G11672,매칭테이블!D:D,0),1)</f>
        <v/>
      </c>
      <c r="F11672" s="93" t="inlineStr">
        <is>
          <t>카페24</t>
        </is>
      </c>
      <c r="G11672" s="93" t="inlineStr">
        <is>
          <t>어성초 77 클리어 패드옵션=어성초 77 클리어 패드 1개-20% off</t>
        </is>
      </c>
      <c r="H11672" s="93" t="n">
        <v>44</v>
      </c>
      <c r="J11672" s="93" t="n">
        <v>201208</v>
      </c>
      <c r="K11672" s="93" t="n"/>
      <c r="L11672" s="93" t="n">
        <v>985600</v>
      </c>
      <c r="M11672" s="93" t="n">
        <v>927942.4</v>
      </c>
      <c r="N11672" s="93" t="n">
        <v>220528</v>
      </c>
      <c r="O11672" s="148" t="n">
        <v>895999.9999999999</v>
      </c>
      <c r="P11672" s="93" t="inlineStr">
        <is>
          <t>카페24클리어 패드어성초 77 클리어 패드옵션=어성초 77 클리어 패드 1개-20% off201208</t>
        </is>
      </c>
    </row>
    <row r="11673">
      <c r="B11673" s="127" t="n">
        <v>44168</v>
      </c>
      <c r="C11673" s="93">
        <f>TEXT(B11673,"aaa")</f>
        <v/>
      </c>
      <c r="D11673" s="93" t="n"/>
      <c r="E11673" s="93">
        <f>INDEX(매칭테이블!C:D,MATCH(RD!G11673,매칭테이블!D:D,0),1)</f>
        <v/>
      </c>
      <c r="F11673" s="93" t="inlineStr">
        <is>
          <t>카페24</t>
        </is>
      </c>
      <c r="G11673" s="93" t="inlineStr">
        <is>
          <t>어성초 77 클리어 패드옵션=어성초 77 클리어 패드 2개-30% off (무료배송)</t>
        </is>
      </c>
      <c r="H11673" s="93" t="n">
        <v>77</v>
      </c>
      <c r="J11673" s="93" t="n">
        <v>201208</v>
      </c>
      <c r="K11673" s="93" t="n"/>
      <c r="L11673" s="93" t="n">
        <v>3018400</v>
      </c>
      <c r="M11673" s="93" t="n">
        <v>2841823.6</v>
      </c>
      <c r="N11673" s="93" t="n">
        <v>771848</v>
      </c>
      <c r="O11673" s="148" t="n">
        <v>2744000</v>
      </c>
      <c r="P11673" s="93" t="inlineStr">
        <is>
          <t>카페24클리어 패드어성초 77 클리어 패드옵션=어성초 77 클리어 패드 2개-30% off (무료배송)201208</t>
        </is>
      </c>
    </row>
    <row r="11674">
      <c r="B11674" s="127" t="n">
        <v>44168</v>
      </c>
      <c r="C11674" s="93">
        <f>TEXT(B11674,"aaa")</f>
        <v/>
      </c>
      <c r="D11674" s="93" t="n"/>
      <c r="E11674" s="93">
        <f>INDEX(매칭테이블!C:D,MATCH(RD!G11674,매칭테이블!D:D,0),1)</f>
        <v/>
      </c>
      <c r="F11674" s="93" t="inlineStr">
        <is>
          <t>카페24</t>
        </is>
      </c>
      <c r="G11674" s="93" t="inlineStr">
        <is>
          <t>어성초 77 클리어 패드옵션=어성초77토너1개+어성초77패드1개-30% off (무료배송)</t>
        </is>
      </c>
      <c r="H11674" s="93" t="n">
        <v>36</v>
      </c>
      <c r="J11674" s="93" t="n">
        <v>201208</v>
      </c>
      <c r="K11674" s="93" t="n"/>
      <c r="L11674" s="93" t="n">
        <v>1335600</v>
      </c>
      <c r="M11674" s="93" t="n">
        <v>1257467.4</v>
      </c>
      <c r="N11674" s="93" t="n">
        <v>291312</v>
      </c>
      <c r="O11674" s="148" t="n">
        <v>1214181.818181818</v>
      </c>
      <c r="P11674" s="93" t="inlineStr">
        <is>
          <t>카페24토너+패드 세트어성초 77 클리어 패드옵션=어성초77토너1개+어성초77패드1개-30% off (무료배송)201208</t>
        </is>
      </c>
    </row>
    <row r="11675">
      <c r="B11675" s="127" t="n">
        <v>44168</v>
      </c>
      <c r="C11675" s="93">
        <f>TEXT(B11675,"aaa")</f>
        <v/>
      </c>
      <c r="D11675" s="93" t="n"/>
      <c r="E11675" s="93">
        <f>INDEX(매칭테이블!C:D,MATCH(RD!G11675,매칭테이블!D:D,0),1)</f>
        <v/>
      </c>
      <c r="F11675" s="93" t="inlineStr">
        <is>
          <t>카페24</t>
        </is>
      </c>
      <c r="G11675" s="93" t="inlineStr">
        <is>
          <t>어성초 77 클리어 패드옵션=어성초 77 클리어 패드 2개-30% off (무료배송)</t>
        </is>
      </c>
      <c r="H11675" s="93" t="n">
        <v>2</v>
      </c>
      <c r="J11675" s="93" t="n">
        <v>201208</v>
      </c>
      <c r="K11675" s="93" t="n"/>
      <c r="L11675" s="93" t="n">
        <v>78400</v>
      </c>
      <c r="M11675" s="93" t="n">
        <v>73813.60000000001</v>
      </c>
      <c r="N11675" s="93" t="n">
        <v>20048</v>
      </c>
      <c r="O11675" s="148" t="n">
        <v>71272.72727272726</v>
      </c>
      <c r="P11675" s="93" t="inlineStr">
        <is>
          <t>카페24클리어 패드어성초 77 클리어 패드옵션=어성초 77 클리어 패드 2개-30% off (무료배송)201208</t>
        </is>
      </c>
    </row>
    <row r="11676">
      <c r="B11676" s="127" t="n">
        <v>44168</v>
      </c>
      <c r="C11676" s="93">
        <f>TEXT(B11676,"aaa")</f>
        <v/>
      </c>
      <c r="D11676" s="93" t="n"/>
      <c r="E11676" s="93">
        <f>INDEX(매칭테이블!C:D,MATCH(RD!G11676,매칭테이블!D:D,0),1)</f>
        <v/>
      </c>
      <c r="F11676" s="93" t="inlineStr">
        <is>
          <t>카페24</t>
        </is>
      </c>
      <c r="G11676" s="93" t="inlineStr">
        <is>
          <t>어성초 77 토너토너(필수)=어성초 77 토너 1개-20% off</t>
        </is>
      </c>
      <c r="H11676" s="93" t="n">
        <v>2</v>
      </c>
      <c r="J11676" s="93" t="n">
        <v>201208</v>
      </c>
      <c r="K11676" s="93" t="n"/>
      <c r="L11676" s="93" t="n">
        <v>40000</v>
      </c>
      <c r="M11676" s="93" t="n">
        <v>37660</v>
      </c>
      <c r="N11676" s="93" t="n">
        <v>6160</v>
      </c>
      <c r="O11676" s="148" t="n">
        <v>36363.63636363636</v>
      </c>
      <c r="P11676" s="93" t="inlineStr">
        <is>
          <t>카페24토너어성초 77 토너토너(필수)=어성초 77 토너 1개-20% off201208</t>
        </is>
      </c>
    </row>
    <row r="11677">
      <c r="B11677" s="127" t="n">
        <v>44168</v>
      </c>
      <c r="C11677" s="93">
        <f>TEXT(B11677,"aaa")</f>
        <v/>
      </c>
      <c r="D11677" s="93" t="n"/>
      <c r="E11677" s="93">
        <f>INDEX(매칭테이블!C:D,MATCH(RD!G11677,매칭테이블!D:D,0),1)</f>
        <v/>
      </c>
      <c r="F11677" s="93" t="inlineStr">
        <is>
          <t>카페24</t>
        </is>
      </c>
      <c r="G11677" s="93" t="inlineStr">
        <is>
          <t>어성초 77 토너화장솜(선택)=촉촉 스킨팩 화장솜</t>
        </is>
      </c>
      <c r="H11677" s="93" t="n">
        <v>1</v>
      </c>
      <c r="J11677" s="93" t="n">
        <v>201208</v>
      </c>
      <c r="K11677" s="93" t="n"/>
      <c r="L11677" s="93" t="n">
        <v>3000</v>
      </c>
      <c r="M11677" s="93" t="n">
        <v>2824.5</v>
      </c>
      <c r="N11677" s="93" t="n">
        <v>1110</v>
      </c>
      <c r="O11677" s="148" t="n">
        <v>2727.272727272727</v>
      </c>
      <c r="P11677" s="93" t="inlineStr">
        <is>
          <t>카페24화장솜어성초 77 토너화장솜(선택)=촉촉 스킨팩 화장솜201208</t>
        </is>
      </c>
    </row>
    <row r="11678">
      <c r="B11678" s="127" t="n">
        <v>44168</v>
      </c>
      <c r="C11678" s="93">
        <f>TEXT(B11678,"aaa")</f>
        <v/>
      </c>
      <c r="D11678" s="93" t="n"/>
      <c r="E11678" s="93">
        <f>INDEX(매칭테이블!C:D,MATCH(RD!G11678,매칭테이블!D:D,0),1)</f>
        <v/>
      </c>
      <c r="F11678" s="93" t="inlineStr">
        <is>
          <t>카페24</t>
        </is>
      </c>
      <c r="G11678" s="93" t="inlineStr">
        <is>
          <t>어성초 78 수딩 크림</t>
        </is>
      </c>
      <c r="H11678" s="93" t="n">
        <v>5</v>
      </c>
      <c r="J11678" s="93" t="n">
        <v>201208</v>
      </c>
      <c r="K11678" s="93" t="n"/>
      <c r="L11678" s="93" t="n">
        <v>190000</v>
      </c>
      <c r="M11678" s="93" t="n">
        <v>178885</v>
      </c>
      <c r="N11678" s="93" t="n">
        <v>15225</v>
      </c>
      <c r="O11678" s="148" t="n">
        <v>172727.2727272727</v>
      </c>
      <c r="P11678" s="93" t="inlineStr">
        <is>
          <t>카페24수딩크림어성초 78 수딩 크림201208</t>
        </is>
      </c>
    </row>
    <row r="11679">
      <c r="B11679" s="127" t="n">
        <v>44168</v>
      </c>
      <c r="C11679" s="93">
        <f>TEXT(B11679,"aaa")</f>
        <v/>
      </c>
      <c r="D11679" s="93" t="n"/>
      <c r="E11679" s="93">
        <f>INDEX(매칭테이블!C:D,MATCH(RD!G11679,매칭테이블!D:D,0),1)</f>
        <v/>
      </c>
      <c r="F11679" s="93" t="inlineStr">
        <is>
          <t>카페24</t>
        </is>
      </c>
      <c r="G11679" s="93" t="inlineStr">
        <is>
          <t>어성초 78 수딩 크림</t>
        </is>
      </c>
      <c r="H11679" s="93" t="n">
        <v>1</v>
      </c>
      <c r="J11679" s="93" t="n">
        <v>201208</v>
      </c>
      <c r="K11679" s="93" t="n"/>
      <c r="L11679" s="93" t="n">
        <v>38000</v>
      </c>
      <c r="M11679" s="93" t="n">
        <v>35777</v>
      </c>
      <c r="N11679" s="93" t="n">
        <v>3045</v>
      </c>
      <c r="O11679" s="148" t="n">
        <v>34545.45454545454</v>
      </c>
      <c r="P11679" s="93" t="inlineStr">
        <is>
          <t>카페24수딩크림어성초 78 수딩 크림201208</t>
        </is>
      </c>
    </row>
    <row r="11680">
      <c r="B11680" s="127" t="n">
        <v>44168</v>
      </c>
      <c r="C11680" s="93">
        <f>TEXT(B11680,"aaa")</f>
        <v/>
      </c>
      <c r="D11680" s="93" t="n"/>
      <c r="E11680" s="93">
        <f>INDEX(매칭테이블!C:D,MATCH(RD!G11680,매칭테이블!D:D,0),1)</f>
        <v/>
      </c>
      <c r="F11680" s="93" t="inlineStr">
        <is>
          <t>카페24</t>
        </is>
      </c>
      <c r="G11680" s="93" t="inlineStr">
        <is>
          <t>어성초 80 수분 진정 앰플앰플=어성초 80 앰플 1개-15%off</t>
        </is>
      </c>
      <c r="H11680" s="93" t="n">
        <v>18</v>
      </c>
      <c r="J11680" s="93" t="n">
        <v>201208</v>
      </c>
      <c r="K11680" s="93" t="n"/>
      <c r="L11680" s="93" t="n">
        <v>504000</v>
      </c>
      <c r="M11680" s="93" t="n">
        <v>474516</v>
      </c>
      <c r="N11680" s="93" t="n">
        <v>61146</v>
      </c>
      <c r="O11680" s="148" t="n">
        <v>458181.8181818181</v>
      </c>
      <c r="P11680" s="93" t="inlineStr">
        <is>
          <t>카페24앰플어성초 80 수분 진정 앰플앰플=어성초 80 앰플 1개-15%off201208</t>
        </is>
      </c>
    </row>
    <row r="11681">
      <c r="B11681" s="127" t="n">
        <v>44168</v>
      </c>
      <c r="C11681" s="93">
        <f>TEXT(B11681,"aaa")</f>
        <v/>
      </c>
      <c r="D11681" s="93" t="n"/>
      <c r="E11681" s="93">
        <f>INDEX(매칭테이블!C:D,MATCH(RD!G11681,매칭테이블!D:D,0),1)</f>
        <v/>
      </c>
      <c r="F11681" s="93" t="inlineStr">
        <is>
          <t>카페24</t>
        </is>
      </c>
      <c r="G11681" s="93" t="inlineStr">
        <is>
          <t>어성초 80 수분 진정 앰플앰플=어성초 80 앰플 2개-27%off (무료배송)</t>
        </is>
      </c>
      <c r="H11681" s="93" t="n">
        <v>8</v>
      </c>
      <c r="J11681" s="93" t="n">
        <v>201208</v>
      </c>
      <c r="K11681" s="93" t="n"/>
      <c r="L11681" s="93" t="n">
        <v>384000</v>
      </c>
      <c r="M11681" s="93" t="n">
        <v>361536</v>
      </c>
      <c r="N11681" s="93" t="n">
        <v>54352</v>
      </c>
      <c r="O11681" s="148" t="n">
        <v>349090.9090909091</v>
      </c>
      <c r="P11681" s="93" t="inlineStr">
        <is>
          <t>카페24앰플어성초 80 수분 진정 앰플앰플=어성초 80 앰플 2개-27%off (무료배송)201208</t>
        </is>
      </c>
    </row>
    <row r="11682">
      <c r="A11682" s="93" t="n"/>
      <c r="B11682" s="127" t="n">
        <v>44168</v>
      </c>
      <c r="C11682" s="93">
        <f>TEXT(B11682,"aaa")</f>
        <v/>
      </c>
      <c r="D11682" s="93" t="n"/>
      <c r="E11682" s="93">
        <f>INDEX(매칭테이블!C:D,MATCH(RD!G11682,매칭테이블!D:D,0),1)</f>
        <v/>
      </c>
      <c r="F11682" s="93" t="inlineStr">
        <is>
          <t>카페24</t>
        </is>
      </c>
      <c r="G11682" s="93" t="inlineStr">
        <is>
          <t>어성초 80 수분 진정 앰플</t>
        </is>
      </c>
      <c r="H11682" s="93" t="n">
        <v>3</v>
      </c>
      <c r="J11682" s="93" t="n">
        <v>201208</v>
      </c>
      <c r="K11682" s="93" t="n"/>
      <c r="L11682" s="93" t="n">
        <v>84000</v>
      </c>
      <c r="M11682" s="93" t="n">
        <v>79086</v>
      </c>
      <c r="N11682" s="93" t="n">
        <v>10191</v>
      </c>
      <c r="O11682" s="148" t="n">
        <v>76363.63636363635</v>
      </c>
      <c r="P11682" s="93" t="inlineStr">
        <is>
          <t>카페24앰플어성초 80 수분 진정 앰플201208</t>
        </is>
      </c>
    </row>
    <row r="11683">
      <c r="A11683" s="93" t="n"/>
      <c r="B11683" s="127" t="n">
        <v>44168</v>
      </c>
      <c r="C11683" s="93">
        <f>TEXT(B11683,"aaa")</f>
        <v/>
      </c>
      <c r="D11683" s="93" t="n"/>
      <c r="E11683" s="93">
        <f>INDEX(매칭테이블!C:D,MATCH(RD!G11683,매칭테이블!D:D,0),1)</f>
        <v/>
      </c>
      <c r="F11683" s="93" t="inlineStr">
        <is>
          <t>카페24</t>
        </is>
      </c>
      <c r="G11683" s="93" t="inlineStr">
        <is>
          <t>어성초 아크네 바디워시옵션=어성초 아크네 바디워시 1개 -30% off</t>
        </is>
      </c>
      <c r="H11683" s="93" t="n">
        <v>2</v>
      </c>
      <c r="J11683" s="93" t="n">
        <v>201208</v>
      </c>
      <c r="K11683" s="93" t="n"/>
      <c r="L11683" s="93" t="n">
        <v>36400</v>
      </c>
      <c r="M11683" s="93" t="n">
        <v>34270.6</v>
      </c>
      <c r="N11683" s="93" t="n">
        <v>8170</v>
      </c>
      <c r="O11683" s="148" t="n">
        <v>33090.90909090909</v>
      </c>
      <c r="P11683" s="93" t="inlineStr">
        <is>
          <t>카페24바디워시어성초 아크네 바디워시옵션=어성초 아크네 바디워시 1개 -30% off201208</t>
        </is>
      </c>
    </row>
    <row r="11684">
      <c r="A11684" s="93" t="n"/>
      <c r="B11684" s="127" t="n">
        <v>44168</v>
      </c>
      <c r="C11684" s="93">
        <f>TEXT(B11684,"aaa")</f>
        <v/>
      </c>
      <c r="D11684" s="93" t="n"/>
      <c r="E11684" s="93">
        <f>INDEX(매칭테이블!C:D,MATCH(RD!G11684,매칭테이블!D:D,0),1)</f>
        <v/>
      </c>
      <c r="F11684" s="93" t="inlineStr">
        <is>
          <t>카페24</t>
        </is>
      </c>
      <c r="G11684" s="93" t="inlineStr">
        <is>
          <t>어성초 아크네 바디워시옵션=어성초 아크네 바디워시 2개 -35% off (무료배송)</t>
        </is>
      </c>
      <c r="H11684" s="93" t="n">
        <v>2</v>
      </c>
      <c r="J11684" s="93" t="n">
        <v>201208</v>
      </c>
      <c r="K11684" s="93" t="n"/>
      <c r="L11684" s="93" t="n">
        <v>67600</v>
      </c>
      <c r="M11684" s="93" t="n">
        <v>63645.4</v>
      </c>
      <c r="N11684" s="93" t="n">
        <v>16340</v>
      </c>
      <c r="O11684" s="148" t="n">
        <v>61454.54545454545</v>
      </c>
      <c r="P11684" s="93" t="inlineStr">
        <is>
          <t>카페24바디워시어성초 아크네 바디워시옵션=어성초 아크네 바디워시 2개 -35% off (무료배송)201208</t>
        </is>
      </c>
    </row>
    <row r="11685">
      <c r="A11685" s="93" t="n"/>
      <c r="B11685" s="127" t="n">
        <v>44168</v>
      </c>
      <c r="C11685" s="93">
        <f>TEXT(B11685,"aaa")</f>
        <v/>
      </c>
      <c r="D11685" s="93" t="n"/>
      <c r="E11685" s="93">
        <f>INDEX(매칭테이블!C:D,MATCH(RD!G11685,매칭테이블!D:D,0),1)</f>
        <v/>
      </c>
      <c r="F11685" s="93" t="inlineStr">
        <is>
          <t>카페24</t>
        </is>
      </c>
      <c r="G11685" s="93" t="inlineStr">
        <is>
          <t>어성초 약산성 클렌징폼클렌징폼=어성초 약산성 클렌징폼 1개 -19%off</t>
        </is>
      </c>
      <c r="H11685" s="93" t="n">
        <v>11</v>
      </c>
      <c r="J11685" s="93" t="n">
        <v>201208</v>
      </c>
      <c r="K11685" s="93" t="n"/>
      <c r="L11685" s="93" t="n">
        <v>143000</v>
      </c>
      <c r="M11685" s="93" t="n">
        <v>134634.5</v>
      </c>
      <c r="N11685" s="93" t="n">
        <v>30250</v>
      </c>
      <c r="O11685" s="148" t="n">
        <v>130000</v>
      </c>
      <c r="P11685" s="93" t="inlineStr">
        <is>
          <t>카페24클렌징폼어성초 약산성 클렌징폼클렌징폼=어성초 약산성 클렌징폼 1개 -19%off201208</t>
        </is>
      </c>
    </row>
    <row r="11686">
      <c r="A11686" s="93" t="n"/>
      <c r="B11686" s="127" t="n">
        <v>44168</v>
      </c>
      <c r="C11686" s="93">
        <f>TEXT(B11686,"aaa")</f>
        <v/>
      </c>
      <c r="D11686" s="93" t="n"/>
      <c r="E11686" s="93">
        <f>INDEX(매칭테이블!C:D,MATCH(RD!G11686,매칭테이블!D:D,0),1)</f>
        <v/>
      </c>
      <c r="F11686" s="93" t="inlineStr">
        <is>
          <t>카페24</t>
        </is>
      </c>
      <c r="G11686" s="93" t="inlineStr">
        <is>
          <t>어성초 약산성 클렌징폼클렌징폼=어성초 약산성 클렌징폼 2개 -25%off</t>
        </is>
      </c>
      <c r="H11686" s="93" t="n">
        <v>1</v>
      </c>
      <c r="J11686" s="93" t="n">
        <v>201208</v>
      </c>
      <c r="K11686" s="93" t="n"/>
      <c r="L11686" s="93" t="n">
        <v>24000</v>
      </c>
      <c r="M11686" s="93" t="n">
        <v>22596</v>
      </c>
      <c r="N11686" s="93" t="n">
        <v>2460</v>
      </c>
      <c r="O11686" s="148" t="n">
        <v>21818.18181818182</v>
      </c>
      <c r="P11686" s="93" t="inlineStr">
        <is>
          <t>카페24클렌징폼어성초 약산성 클렌징폼클렌징폼=어성초 약산성 클렌징폼 2개 -25%off201208</t>
        </is>
      </c>
    </row>
    <row r="11687">
      <c r="A11687" s="93" t="n"/>
      <c r="B11687" s="127" t="n">
        <v>44168</v>
      </c>
      <c r="C11687" s="93">
        <f>TEXT(B11687,"aaa")</f>
        <v/>
      </c>
      <c r="D11687" s="93" t="n"/>
      <c r="E11687" s="93">
        <f>INDEX(매칭테이블!C:D,MATCH(RD!G11687,매칭테이블!D:D,0),1)</f>
        <v/>
      </c>
      <c r="F11687" s="93" t="inlineStr">
        <is>
          <t>카페24</t>
        </is>
      </c>
      <c r="G11687" s="93" t="inlineStr">
        <is>
          <t>어성초 약산성 클렌징폼클렌징폼=어성초 약산성 클렌징폼 3개 -31%off (무료배송)</t>
        </is>
      </c>
      <c r="H11687" s="93" t="n">
        <v>1</v>
      </c>
      <c r="J11687" s="93" t="n">
        <v>201208</v>
      </c>
      <c r="K11687" s="93" t="n"/>
      <c r="L11687" s="93" t="n">
        <v>33000</v>
      </c>
      <c r="M11687" s="93" t="n">
        <v>31069.5</v>
      </c>
      <c r="N11687" s="93" t="n">
        <v>3690</v>
      </c>
      <c r="O11687" s="148" t="n">
        <v>30000</v>
      </c>
      <c r="P11687" s="93" t="inlineStr">
        <is>
          <t>카페24클렌징폼어성초 약산성 클렌징폼클렌징폼=어성초 약산성 클렌징폼 3개 -31%off (무료배송)201208</t>
        </is>
      </c>
    </row>
    <row r="11688">
      <c r="A11688" s="93" t="n"/>
      <c r="B11688" s="127" t="n">
        <v>44168</v>
      </c>
      <c r="C11688" s="93">
        <f>TEXT(B11688,"aaa")</f>
        <v/>
      </c>
      <c r="D11688" s="93" t="n"/>
      <c r="E11688" s="93">
        <f>INDEX(매칭테이블!C:D,MATCH(RD!G11688,매칭테이블!D:D,0),1)</f>
        <v/>
      </c>
      <c r="F11688" s="93" t="inlineStr">
        <is>
          <t>카페24</t>
        </is>
      </c>
      <c r="G11688" s="93" t="inlineStr">
        <is>
          <t>어성초 크림마스크 나이트 솔루션옵션=어성초 크림마스크 나이트 솔루션 10장 (-50%)</t>
        </is>
      </c>
      <c r="H11688" s="93" t="n">
        <v>5</v>
      </c>
      <c r="J11688" s="93" t="n">
        <v>201208</v>
      </c>
      <c r="K11688" s="93" t="n"/>
      <c r="L11688" s="93" t="n">
        <v>100000</v>
      </c>
      <c r="M11688" s="93" t="n">
        <v>94150</v>
      </c>
      <c r="N11688" s="93" t="n">
        <v>15535</v>
      </c>
      <c r="O11688" s="148" t="n">
        <v>90909.0909090909</v>
      </c>
      <c r="P11688" s="93" t="inlineStr">
        <is>
          <t>카페24크림마스크어성초 크림마스크 나이트 솔루션옵션=어성초 크림마스크 나이트 솔루션 10장 (-50%)201208</t>
        </is>
      </c>
    </row>
    <row r="11689">
      <c r="A11689" s="93" t="n"/>
      <c r="B11689" s="127" t="n">
        <v>44168</v>
      </c>
      <c r="C11689" s="93">
        <f>TEXT(B11689,"aaa")</f>
        <v/>
      </c>
      <c r="D11689" s="93" t="n"/>
      <c r="E11689" s="93">
        <f>INDEX(매칭테이블!C:D,MATCH(RD!G11689,매칭테이블!D:D,0),1)</f>
        <v/>
      </c>
      <c r="F11689" s="93" t="inlineStr">
        <is>
          <t>카페24</t>
        </is>
      </c>
      <c r="G11689" s="93" t="inlineStr">
        <is>
          <t>촉촉 스킨팩 화장솜</t>
        </is>
      </c>
      <c r="H11689" s="93" t="n">
        <v>16</v>
      </c>
      <c r="J11689" s="93" t="n">
        <v>201208</v>
      </c>
      <c r="K11689" s="93" t="n"/>
      <c r="L11689" s="93" t="n">
        <v>48000</v>
      </c>
      <c r="M11689" s="93" t="n">
        <v>45192</v>
      </c>
      <c r="N11689" s="93" t="n">
        <v>17760</v>
      </c>
      <c r="O11689" s="148" t="n">
        <v>43636.36363636363</v>
      </c>
      <c r="P11689" s="93" t="inlineStr">
        <is>
          <t>카페24화장솜촉촉 스킨팩 화장솜201208</t>
        </is>
      </c>
    </row>
    <row r="11690">
      <c r="A11690" s="93" t="n"/>
      <c r="B11690" s="127" t="n">
        <v>44168</v>
      </c>
      <c r="C11690" s="93">
        <f>TEXT(B11690,"aaa")</f>
        <v/>
      </c>
      <c r="D11690" s="93" t="n"/>
      <c r="E11690" s="93">
        <f>INDEX(매칭테이블!C:D,MATCH(RD!G11690,매칭테이블!D:D,0),1)</f>
        <v/>
      </c>
      <c r="F11690" s="93" t="inlineStr">
        <is>
          <t>카페24</t>
        </is>
      </c>
      <c r="G11690" s="93" t="inlineStr">
        <is>
          <t>촉촉 스킨팩 화장솜</t>
        </is>
      </c>
      <c r="H11690" s="93" t="n">
        <v>5</v>
      </c>
      <c r="J11690" s="93" t="n">
        <v>201208</v>
      </c>
      <c r="K11690" s="93" t="n"/>
      <c r="L11690" s="93" t="n">
        <v>15000</v>
      </c>
      <c r="M11690" s="93" t="n">
        <v>14122.5</v>
      </c>
      <c r="N11690" s="93" t="n">
        <v>5550</v>
      </c>
      <c r="O11690" s="148" t="n">
        <v>13636.36363636364</v>
      </c>
      <c r="P11690" s="93" t="inlineStr">
        <is>
          <t>카페24화장솜촉촉 스킨팩 화장솜201208</t>
        </is>
      </c>
    </row>
    <row r="11691">
      <c r="A11691" s="93" t="n"/>
      <c r="B11691" s="127" t="n">
        <v>44168</v>
      </c>
      <c r="C11691" s="93">
        <f>TEXT(B11691,"aaa")</f>
        <v/>
      </c>
      <c r="D11691" s="93" t="n"/>
      <c r="E11691" s="93">
        <f>INDEX(매칭테이블!C:D,MATCH(RD!G11691,매칭테이블!D:D,0),1)</f>
        <v/>
      </c>
      <c r="F11691" s="93" t="inlineStr">
        <is>
          <t>화해</t>
        </is>
      </c>
      <c r="G11691" s="93" t="inlineStr">
        <is>
          <t>어성초 77 클리어 패드 70매어성초 77 클리어 패드 70매</t>
        </is>
      </c>
      <c r="H11691" s="93" t="n">
        <v>1</v>
      </c>
      <c r="J11691" s="93" t="n">
        <v>201208</v>
      </c>
      <c r="K11691" s="93" t="n"/>
      <c r="L11691" s="93" t="n">
        <v>22400</v>
      </c>
      <c r="M11691" s="93" t="n">
        <v>16352</v>
      </c>
      <c r="N11691" s="93" t="n">
        <v>5012</v>
      </c>
      <c r="O11691" s="148" t="n">
        <v>20363.63636363636</v>
      </c>
      <c r="P11691" s="93" t="inlineStr">
        <is>
          <t>화해클리어 패드어성초 77 클리어 패드 70매어성초 77 클리어 패드 70매201208</t>
        </is>
      </c>
    </row>
    <row r="11692">
      <c r="A11692" s="93" t="n"/>
      <c r="B11692" s="127" t="n">
        <v>44168</v>
      </c>
      <c r="C11692" s="93">
        <f>TEXT(B11692,"aaa")</f>
        <v/>
      </c>
      <c r="D11692" s="93" t="n"/>
      <c r="E11692" s="93">
        <f>INDEX(매칭테이블!C:D,MATCH(RD!G11692,매칭테이블!D:D,0),1)</f>
        <v/>
      </c>
      <c r="F11692" s="93" t="inlineStr">
        <is>
          <t>화해</t>
        </is>
      </c>
      <c r="G11692" s="93" t="inlineStr">
        <is>
          <t>어성초 77 토너 250ml어성초 77 토너 250ml</t>
        </is>
      </c>
      <c r="H11692" s="93" t="n">
        <v>7</v>
      </c>
      <c r="J11692" s="93" t="n">
        <v>201208</v>
      </c>
      <c r="K11692" s="93" t="n"/>
      <c r="L11692" s="93" t="n">
        <v>140000</v>
      </c>
      <c r="M11692" s="93" t="n">
        <v>100800</v>
      </c>
      <c r="N11692" s="93" t="n">
        <v>21560</v>
      </c>
      <c r="O11692" s="148" t="n">
        <v>127272.7272727273</v>
      </c>
      <c r="P11692" s="93" t="inlineStr">
        <is>
          <t>화해토너어성초 77 토너 250ml어성초 77 토너 250ml201208</t>
        </is>
      </c>
    </row>
    <row r="11693">
      <c r="A11693" s="93" t="n"/>
      <c r="B11693" s="127" t="n">
        <v>44169</v>
      </c>
      <c r="C11693" s="93">
        <f>TEXT(B11693,"aaa")</f>
        <v/>
      </c>
      <c r="D11693" s="93" t="n"/>
      <c r="E11693" s="93">
        <f>INDEX(매칭테이블!C:D,MATCH(RD!G11693,매칭테이블!D:D,0),1)</f>
        <v/>
      </c>
      <c r="F11693" s="93" t="inlineStr">
        <is>
          <t>W컨셉</t>
        </is>
      </c>
      <c r="G11693" s="93" t="inlineStr">
        <is>
          <t>어성초 77토너 (2 SET) HEARTLEAF 77% SOOTHING TONER 250ml250ml 2set</t>
        </is>
      </c>
      <c r="H11693" s="93" t="n">
        <v>3</v>
      </c>
      <c r="J11693" s="93" t="n">
        <v>201208</v>
      </c>
      <c r="K11693" s="93" t="n"/>
      <c r="L11693" s="93" t="n">
        <v>105000</v>
      </c>
      <c r="M11693" s="93" t="n">
        <v>75600</v>
      </c>
      <c r="N11693" s="93" t="n">
        <v>18480</v>
      </c>
      <c r="O11693" s="148" t="n">
        <v>95454.54545454544</v>
      </c>
      <c r="P11693" s="93" t="inlineStr">
        <is>
          <t>W컨셉토너어성초 77토너 (2 SET) HEARTLEAF 77% SOOTHING TONER 250ml250ml 2set201208</t>
        </is>
      </c>
    </row>
    <row r="11694">
      <c r="A11694" s="93" t="n"/>
      <c r="B11694" s="127" t="n">
        <v>44169</v>
      </c>
      <c r="C11694" s="93">
        <f>TEXT(B11694,"aaa")</f>
        <v/>
      </c>
      <c r="D11694" s="93" t="n"/>
      <c r="E11694" s="93">
        <f>INDEX(매칭테이블!C:D,MATCH(RD!G11694,매칭테이블!D:D,0),1)</f>
        <v/>
      </c>
      <c r="F11694" s="93" t="inlineStr">
        <is>
          <t>스타일쉐어</t>
        </is>
      </c>
      <c r="G11694" s="93" t="inlineStr">
        <is>
          <t>아누아 어성초 77 토너 250ml</t>
        </is>
      </c>
      <c r="H11694" s="93" t="n">
        <v>1</v>
      </c>
      <c r="J11694" s="93" t="n">
        <v>201208</v>
      </c>
      <c r="K11694" s="93" t="n"/>
      <c r="L11694" s="93" t="n">
        <v>20000</v>
      </c>
      <c r="M11694" s="93" t="n">
        <v>15000</v>
      </c>
      <c r="N11694" s="93" t="n">
        <v>3260</v>
      </c>
      <c r="O11694" s="148" t="n">
        <v>18181.81818181818</v>
      </c>
      <c r="P11694" s="93" t="inlineStr">
        <is>
          <t>스타일쉐어토너아누아 어성초 77 토너 250ml201208</t>
        </is>
      </c>
    </row>
    <row r="11695">
      <c r="A11695" s="93" t="n"/>
      <c r="B11695" s="127" t="n">
        <v>44169</v>
      </c>
      <c r="C11695" s="93">
        <f>TEXT(B11695,"aaa")</f>
        <v/>
      </c>
      <c r="D11695" s="93" t="n"/>
      <c r="E11695" s="93">
        <f>INDEX(매칭테이블!C:D,MATCH(RD!G11695,매칭테이블!D:D,0),1)</f>
        <v/>
      </c>
      <c r="F11695" s="93" t="inlineStr">
        <is>
          <t>아누아 CS</t>
        </is>
      </c>
      <c r="G11695" s="93" t="inlineStr">
        <is>
          <t>어성초 77 토너 250ml</t>
        </is>
      </c>
      <c r="H11695" s="93" t="n">
        <v>3</v>
      </c>
      <c r="J11695" s="93" t="n">
        <v>201208</v>
      </c>
      <c r="K11695" s="93" t="n"/>
      <c r="L11695" s="93" t="n">
        <v>0</v>
      </c>
      <c r="M11695" s="93" t="n">
        <v>0</v>
      </c>
      <c r="N11695" s="93" t="n">
        <v>9780</v>
      </c>
      <c r="O11695" s="148" t="n">
        <v>0</v>
      </c>
      <c r="P11695" s="93" t="inlineStr">
        <is>
          <t>아누아 CS토너어성초 77 토너 250ml201208</t>
        </is>
      </c>
    </row>
    <row r="11696">
      <c r="A11696" s="93" t="n"/>
      <c r="B11696" s="127" t="n">
        <v>44169</v>
      </c>
      <c r="C11696" s="93">
        <f>TEXT(B11696,"aaa")</f>
        <v/>
      </c>
      <c r="D11696" s="93" t="n"/>
      <c r="E11696" s="93">
        <f>INDEX(매칭테이블!C:D,MATCH(RD!G11696,매칭테이블!D:D,0),1)</f>
        <v/>
      </c>
      <c r="F11696" s="93" t="inlineStr">
        <is>
          <t>카페24</t>
        </is>
      </c>
      <c r="G11696" s="93" t="inlineStr">
        <is>
          <t>5 제로 무기자차 선크림옵션=5제로 무기자차 선크림 1개-20% off</t>
        </is>
      </c>
      <c r="H11696" s="93" t="n">
        <v>4</v>
      </c>
      <c r="J11696" s="93" t="n">
        <v>201208</v>
      </c>
      <c r="K11696" s="93" t="n"/>
      <c r="L11696" s="93" t="n">
        <v>80000</v>
      </c>
      <c r="M11696" s="93" t="n">
        <v>75320</v>
      </c>
      <c r="N11696" s="93" t="n">
        <v>9380</v>
      </c>
      <c r="O11696" s="148" t="n">
        <v>72727.27272727272</v>
      </c>
      <c r="P11696" s="93" t="inlineStr">
        <is>
          <t>카페24선크림5 제로 무기자차 선크림옵션=5제로 무기자차 선크림 1개-20% off201208</t>
        </is>
      </c>
    </row>
    <row r="11697">
      <c r="A11697" s="93" t="n"/>
      <c r="B11697" s="127" t="n">
        <v>44169</v>
      </c>
      <c r="C11697" s="93">
        <f>TEXT(B11697,"aaa")</f>
        <v/>
      </c>
      <c r="D11697" s="93" t="n"/>
      <c r="E11697" s="93">
        <f>INDEX(매칭테이블!C:D,MATCH(RD!G11697,매칭테이블!D:D,0),1)</f>
        <v/>
      </c>
      <c r="F11697" s="93" t="inlineStr">
        <is>
          <t>카페24</t>
        </is>
      </c>
      <c r="G11697" s="93" t="inlineStr">
        <is>
          <t>5 제로 무기자차 선크림옵션=5제로 무기자차 선크림 2개-30% off (무료배송)</t>
        </is>
      </c>
      <c r="H11697" s="93" t="n">
        <v>1</v>
      </c>
      <c r="J11697" s="93" t="n">
        <v>201208</v>
      </c>
      <c r="K11697" s="93" t="n"/>
      <c r="L11697" s="93" t="n">
        <v>35000</v>
      </c>
      <c r="M11697" s="93" t="n">
        <v>32952.5</v>
      </c>
      <c r="N11697" s="93" t="n">
        <v>4690</v>
      </c>
      <c r="O11697" s="148" t="n">
        <v>31818.18181818182</v>
      </c>
      <c r="P11697" s="93" t="inlineStr">
        <is>
          <t>카페24선크림5 제로 무기자차 선크림옵션=5제로 무기자차 선크림 2개-30% off (무료배송)201208</t>
        </is>
      </c>
    </row>
    <row r="11698">
      <c r="B11698" s="127" t="n">
        <v>44169</v>
      </c>
      <c r="C11698" s="93">
        <f>TEXT(B11698,"aaa")</f>
        <v/>
      </c>
      <c r="D11698" s="93" t="n"/>
      <c r="E11698" s="93">
        <f>INDEX(매칭테이블!C:D,MATCH(RD!G11698,매칭테이블!D:D,0),1)</f>
        <v/>
      </c>
      <c r="F11698" s="93" t="inlineStr">
        <is>
          <t>카페24</t>
        </is>
      </c>
      <c r="G11698" s="93" t="inlineStr">
        <is>
          <t>[수분 보충 세트] 어성초 77 토너 + 어성초 70 로션옵션=어성초 77 토너 250ml + 어성초 70 로션 200ml -30%</t>
        </is>
      </c>
      <c r="H11698" s="93" t="n">
        <v>19</v>
      </c>
      <c r="J11698" s="93" t="n">
        <v>201208</v>
      </c>
      <c r="K11698" s="93" t="n"/>
      <c r="L11698" s="93" t="n">
        <v>704900</v>
      </c>
      <c r="M11698" s="93" t="n">
        <v>663663.35</v>
      </c>
      <c r="N11698" s="93" t="n">
        <v>140942</v>
      </c>
      <c r="O11698" s="148" t="n">
        <v>640818.1818181818</v>
      </c>
      <c r="P11698" s="93" t="inlineStr">
        <is>
          <t>카페24수분 보충 세트[수분 보충 세트] 어성초 77 토너 + 어성초 70 로션옵션=어성초 77 토너 250ml + 어성초 70 로션 200ml -30%201208</t>
        </is>
      </c>
    </row>
    <row r="11699">
      <c r="B11699" s="127" t="n">
        <v>44169</v>
      </c>
      <c r="C11699" s="93">
        <f>TEXT(B11699,"aaa")</f>
        <v/>
      </c>
      <c r="D11699" s="93" t="n"/>
      <c r="E11699" s="93">
        <f>INDEX(매칭테이블!C:D,MATCH(RD!G11699,매칭테이블!D:D,0),1)</f>
        <v/>
      </c>
      <c r="F11699" s="93" t="inlineStr">
        <is>
          <t>카페24</t>
        </is>
      </c>
      <c r="G11699" s="93" t="inlineStr">
        <is>
          <t>[어성초 진정 패키지 세트] 대용량 토너 + 앰플 + 수딩 크림 + 마스크팩 10장</t>
        </is>
      </c>
      <c r="H11699" s="93" t="n">
        <v>2</v>
      </c>
      <c r="J11699" s="93" t="n">
        <v>201208</v>
      </c>
      <c r="K11699" s="93" t="n"/>
      <c r="L11699" s="93" t="n">
        <v>198000</v>
      </c>
      <c r="M11699" s="93" t="n">
        <v>186417</v>
      </c>
      <c r="N11699" s="93" t="n">
        <v>30274</v>
      </c>
      <c r="O11699" s="148" t="n">
        <v>180000</v>
      </c>
      <c r="P11699" s="93" t="inlineStr">
        <is>
          <t>카페24어성초진정패키지[어성초 진정 패키지 세트] 대용량 토너 + 앰플 + 수딩 크림 + 마스크팩 10장201208</t>
        </is>
      </c>
    </row>
    <row r="11700">
      <c r="B11700" s="127" t="n">
        <v>44169</v>
      </c>
      <c r="C11700" s="93">
        <f>TEXT(B11700,"aaa")</f>
        <v/>
      </c>
      <c r="D11700" s="93" t="n"/>
      <c r="E11700" s="93">
        <f>INDEX(매칭테이블!C:D,MATCH(RD!G11700,매칭테이블!D:D,0),1)</f>
        <v/>
      </c>
      <c r="F11700" s="93" t="inlineStr">
        <is>
          <t>카페24</t>
        </is>
      </c>
      <c r="G11700" s="93" t="inlineStr">
        <is>
          <t>대용량 어성초 77 수딩 토너 500ml</t>
        </is>
      </c>
      <c r="H11700" s="93" t="n">
        <v>22</v>
      </c>
      <c r="J11700" s="93" t="n">
        <v>201208</v>
      </c>
      <c r="K11700" s="93" t="n"/>
      <c r="L11700" s="93" t="n">
        <v>726000</v>
      </c>
      <c r="M11700" s="93" t="n">
        <v>683529</v>
      </c>
      <c r="N11700" s="93" t="n">
        <v>95260</v>
      </c>
      <c r="O11700" s="148" t="n">
        <v>660000</v>
      </c>
      <c r="P11700" s="93" t="inlineStr">
        <is>
          <t>카페24토너대용량 어성초 77 수딩 토너 500ml201208</t>
        </is>
      </c>
    </row>
    <row r="11701">
      <c r="B11701" s="127" t="n">
        <v>44169</v>
      </c>
      <c r="C11701" s="93">
        <f>TEXT(B11701,"aaa")</f>
        <v/>
      </c>
      <c r="D11701" s="93" t="n"/>
      <c r="E11701" s="93">
        <f>INDEX(매칭테이블!C:D,MATCH(RD!G11701,매칭테이블!D:D,0),1)</f>
        <v/>
      </c>
      <c r="F11701" s="93" t="inlineStr">
        <is>
          <t>카페24</t>
        </is>
      </c>
      <c r="G11701" s="93" t="inlineStr">
        <is>
          <t>대용량 어성초 77 토너 500ml</t>
        </is>
      </c>
      <c r="H11701" s="93" t="n">
        <v>2</v>
      </c>
      <c r="J11701" s="93" t="n">
        <v>201208</v>
      </c>
      <c r="K11701" s="93" t="n"/>
      <c r="L11701" s="93" t="n">
        <v>66000</v>
      </c>
      <c r="M11701" s="93" t="n">
        <v>62139</v>
      </c>
      <c r="N11701" s="93" t="n">
        <v>8660</v>
      </c>
      <c r="O11701" s="148" t="n">
        <v>59999.99999999999</v>
      </c>
      <c r="P11701" s="93" t="inlineStr">
        <is>
          <t>카페24토너대용량 어성초 77 토너 500ml201208</t>
        </is>
      </c>
    </row>
    <row r="11702">
      <c r="B11702" s="127" t="n">
        <v>44169</v>
      </c>
      <c r="C11702" s="93">
        <f>TEXT(B11702,"aaa")</f>
        <v/>
      </c>
      <c r="D11702" s="93" t="n"/>
      <c r="E11702" s="93">
        <f>INDEX(매칭테이블!C:D,MATCH(RD!G11702,매칭테이블!D:D,0),1)</f>
        <v/>
      </c>
      <c r="F11702" s="93" t="inlineStr">
        <is>
          <t>카페24</t>
        </is>
      </c>
      <c r="G11702" s="93" t="inlineStr">
        <is>
          <t>아누아 어성초 77 수딩 토너토너(필수)=어성초 77 토너 1개-20% off</t>
        </is>
      </c>
      <c r="H11702" s="93" t="n">
        <v>1</v>
      </c>
      <c r="J11702" s="93" t="n">
        <v>201208</v>
      </c>
      <c r="K11702" s="93" t="n"/>
      <c r="L11702" s="93" t="n">
        <v>20000</v>
      </c>
      <c r="M11702" s="93" t="n">
        <v>18830</v>
      </c>
      <c r="N11702" s="93" t="n">
        <v>3080</v>
      </c>
      <c r="O11702" s="148" t="n">
        <v>18181.81818181818</v>
      </c>
      <c r="P11702" s="93" t="inlineStr">
        <is>
          <t>카페24토너아누아 어성초 77 수딩 토너토너(필수)=어성초 77 토너 1개-20% off201208</t>
        </is>
      </c>
    </row>
    <row r="11703">
      <c r="B11703" s="127" t="n">
        <v>44169</v>
      </c>
      <c r="C11703" s="93">
        <f>TEXT(B11703,"aaa")</f>
        <v/>
      </c>
      <c r="D11703" s="93" t="n"/>
      <c r="E11703" s="93">
        <f>INDEX(매칭테이블!C:D,MATCH(RD!G11703,매칭테이블!D:D,0),1)</f>
        <v/>
      </c>
      <c r="F11703" s="93" t="inlineStr">
        <is>
          <t>카페24</t>
        </is>
      </c>
      <c r="G11703" s="93" t="inlineStr">
        <is>
          <t>어성초 70 데일리 릴리프 로션로션=어성초 70 데일리 릴리프 로션 1개 -20% off</t>
        </is>
      </c>
      <c r="H11703" s="93" t="n">
        <v>5</v>
      </c>
      <c r="J11703" s="93" t="n">
        <v>201208</v>
      </c>
      <c r="K11703" s="93" t="n"/>
      <c r="L11703" s="93" t="n">
        <v>112000</v>
      </c>
      <c r="M11703" s="93" t="n">
        <v>105448</v>
      </c>
      <c r="N11703" s="93" t="n">
        <v>21690</v>
      </c>
      <c r="O11703" s="148" t="n">
        <v>101818.1818181818</v>
      </c>
      <c r="P11703" s="93" t="inlineStr">
        <is>
          <t>카페24로션어성초 70 데일리 릴리프 로션로션=어성초 70 데일리 릴리프 로션 1개 -20% off201208</t>
        </is>
      </c>
    </row>
    <row r="11704">
      <c r="B11704" s="127" t="n">
        <v>44169</v>
      </c>
      <c r="C11704" s="93">
        <f>TEXT(B11704,"aaa")</f>
        <v/>
      </c>
      <c r="D11704" s="93" t="n"/>
      <c r="E11704" s="93">
        <f>INDEX(매칭테이블!C:D,MATCH(RD!G11704,매칭테이블!D:D,0),1)</f>
        <v/>
      </c>
      <c r="F11704" s="93" t="inlineStr">
        <is>
          <t>카페24</t>
        </is>
      </c>
      <c r="G11704" s="93" t="inlineStr">
        <is>
          <t>어성초 70 데일리 릴리프 로션로션=어성초 70 데일리 릴리프 로션 2개 -30% off</t>
        </is>
      </c>
      <c r="H11704" s="93" t="n">
        <v>1</v>
      </c>
      <c r="J11704" s="93" t="n">
        <v>201208</v>
      </c>
      <c r="K11704" s="93" t="n"/>
      <c r="L11704" s="93" t="n">
        <v>39200</v>
      </c>
      <c r="M11704" s="93" t="n">
        <v>36906.8</v>
      </c>
      <c r="N11704" s="93" t="n">
        <v>8676</v>
      </c>
      <c r="O11704" s="148" t="n">
        <v>35636.36363636363</v>
      </c>
      <c r="P11704" s="93" t="inlineStr">
        <is>
          <t>카페24로션어성초 70 데일리 릴리프 로션로션=어성초 70 데일리 릴리프 로션 2개 -30% off201208</t>
        </is>
      </c>
    </row>
    <row r="11705">
      <c r="B11705" s="127" t="n">
        <v>44169</v>
      </c>
      <c r="C11705" s="93">
        <f>TEXT(B11705,"aaa")</f>
        <v/>
      </c>
      <c r="D11705" s="93" t="n"/>
      <c r="E11705" s="93">
        <f>INDEX(매칭테이블!C:D,MATCH(RD!G11705,매칭테이블!D:D,0),1)</f>
        <v/>
      </c>
      <c r="F11705" s="93" t="inlineStr">
        <is>
          <t>카페24</t>
        </is>
      </c>
      <c r="G11705" s="93" t="inlineStr">
        <is>
          <t>어성초 70 인텐스 카밍 크림크림=어성초 70 인텐스 카밍 크림 1개 (-20%)</t>
        </is>
      </c>
      <c r="H11705" s="93" t="n">
        <v>4</v>
      </c>
      <c r="J11705" s="93" t="n">
        <v>201208</v>
      </c>
      <c r="K11705" s="93" t="n"/>
      <c r="L11705" s="93" t="n">
        <v>112000</v>
      </c>
      <c r="M11705" s="93" t="n">
        <v>105448</v>
      </c>
      <c r="N11705" s="93" t="n">
        <v>15528</v>
      </c>
      <c r="O11705" s="148" t="n">
        <v>101818.1818181818</v>
      </c>
      <c r="P11705" s="93" t="inlineStr">
        <is>
          <t>카페24카밍크림어성초 70 인텐스 카밍 크림크림=어성초 70 인텐스 카밍 크림 1개 (-20%)201208</t>
        </is>
      </c>
    </row>
    <row r="11706">
      <c r="B11706" s="127" t="n">
        <v>44169</v>
      </c>
      <c r="C11706" s="93">
        <f>TEXT(B11706,"aaa")</f>
        <v/>
      </c>
      <c r="D11706" s="93" t="n"/>
      <c r="E11706" s="93">
        <f>INDEX(매칭테이블!C:D,MATCH(RD!G11706,매칭테이블!D:D,0),1)</f>
        <v/>
      </c>
      <c r="F11706" s="93" t="inlineStr">
        <is>
          <t>카페24</t>
        </is>
      </c>
      <c r="G11706" s="93" t="inlineStr">
        <is>
          <t>어성초 77 수딩 토너토너(필수)=어성초 77 토너 1개-20% off</t>
        </is>
      </c>
      <c r="H11706" s="93" t="n">
        <v>35</v>
      </c>
      <c r="J11706" s="93" t="n">
        <v>201208</v>
      </c>
      <c r="K11706" s="93" t="n"/>
      <c r="L11706" s="93" t="n">
        <v>700000</v>
      </c>
      <c r="M11706" s="93" t="n">
        <v>659050</v>
      </c>
      <c r="N11706" s="93" t="n">
        <v>107800</v>
      </c>
      <c r="O11706" s="148" t="n">
        <v>636363.6363636364</v>
      </c>
      <c r="P11706" s="93" t="inlineStr">
        <is>
          <t>카페24토너어성초 77 수딩 토너토너(필수)=어성초 77 토너 1개-20% off201208</t>
        </is>
      </c>
    </row>
    <row r="11707">
      <c r="B11707" s="127" t="n">
        <v>44169</v>
      </c>
      <c r="C11707" s="93">
        <f>TEXT(B11707,"aaa")</f>
        <v/>
      </c>
      <c r="D11707" s="93" t="n"/>
      <c r="E11707" s="93">
        <f>INDEX(매칭테이블!C:D,MATCH(RD!G11707,매칭테이블!D:D,0),1)</f>
        <v/>
      </c>
      <c r="F11707" s="93" t="inlineStr">
        <is>
          <t>카페24</t>
        </is>
      </c>
      <c r="G11707" s="93" t="inlineStr">
        <is>
          <t>어성초 77 수딩 토너토너(필수)=어성초 77 토너 2개-30% off (무료배송)</t>
        </is>
      </c>
      <c r="H11707" s="93" t="n">
        <v>20</v>
      </c>
      <c r="J11707" s="93" t="n">
        <v>201208</v>
      </c>
      <c r="K11707" s="93" t="n"/>
      <c r="L11707" s="93" t="n">
        <v>700000</v>
      </c>
      <c r="M11707" s="93" t="n">
        <v>659050</v>
      </c>
      <c r="N11707" s="93" t="n">
        <v>123200</v>
      </c>
      <c r="O11707" s="148" t="n">
        <v>636363.6363636364</v>
      </c>
      <c r="P11707" s="93" t="inlineStr">
        <is>
          <t>카페24토너어성초 77 수딩 토너토너(필수)=어성초 77 토너 2개-30% off (무료배송)201208</t>
        </is>
      </c>
    </row>
    <row r="11708">
      <c r="B11708" s="127" t="n">
        <v>44169</v>
      </c>
      <c r="C11708" s="93">
        <f>TEXT(B11708,"aaa")</f>
        <v/>
      </c>
      <c r="D11708" s="93" t="n"/>
      <c r="E11708" s="93">
        <f>INDEX(매칭테이블!C:D,MATCH(RD!G11708,매칭테이블!D:D,0),1)</f>
        <v/>
      </c>
      <c r="F11708" s="93" t="inlineStr">
        <is>
          <t>카페24</t>
        </is>
      </c>
      <c r="G11708" s="93" t="inlineStr">
        <is>
          <t>어성초 77 수딩 토너토너(필수)=어성초77토너1개 + 어성초77패드1개 -30% off (무료배송)</t>
        </is>
      </c>
      <c r="H11708" s="93" t="n">
        <v>11</v>
      </c>
      <c r="J11708" s="93" t="n">
        <v>201208</v>
      </c>
      <c r="K11708" s="93" t="n"/>
      <c r="L11708" s="93" t="n">
        <v>408100</v>
      </c>
      <c r="M11708" s="93" t="n">
        <v>384226.15</v>
      </c>
      <c r="N11708" s="93" t="n">
        <v>89012</v>
      </c>
      <c r="O11708" s="148" t="n">
        <v>370999.9999999999</v>
      </c>
      <c r="P11708" s="93" t="inlineStr">
        <is>
          <t>카페24토너+패드 세트어성초 77 수딩 토너토너(필수)=어성초77토너1개 + 어성초77패드1개 -30% off (무료배송)201208</t>
        </is>
      </c>
    </row>
    <row r="11709">
      <c r="B11709" s="127" t="n">
        <v>44169</v>
      </c>
      <c r="C11709" s="93">
        <f>TEXT(B11709,"aaa")</f>
        <v/>
      </c>
      <c r="D11709" s="93" t="n"/>
      <c r="E11709" s="93">
        <f>INDEX(매칭테이블!C:D,MATCH(RD!G11709,매칭테이블!D:D,0),1)</f>
        <v/>
      </c>
      <c r="F11709" s="93" t="inlineStr">
        <is>
          <t>카페24</t>
        </is>
      </c>
      <c r="G11709" s="93" t="inlineStr">
        <is>
          <t>어성초 77 수딩 토너화장솜(선택)=촉촉 스킨팩 화장솜</t>
        </is>
      </c>
      <c r="H11709" s="93" t="n">
        <v>14</v>
      </c>
      <c r="J11709" s="93" t="n">
        <v>201208</v>
      </c>
      <c r="K11709" s="93" t="n"/>
      <c r="L11709" s="93" t="n">
        <v>42000</v>
      </c>
      <c r="M11709" s="93" t="n">
        <v>39543</v>
      </c>
      <c r="N11709" s="93" t="n">
        <v>15540</v>
      </c>
      <c r="O11709" s="148" t="n">
        <v>38181.81818181818</v>
      </c>
      <c r="P11709" s="93" t="inlineStr">
        <is>
          <t>카페24화장솜어성초 77 수딩 토너화장솜(선택)=촉촉 스킨팩 화장솜201208</t>
        </is>
      </c>
    </row>
    <row r="11710">
      <c r="B11710" s="127" t="n">
        <v>44169</v>
      </c>
      <c r="C11710" s="93">
        <f>TEXT(B11710,"aaa")</f>
        <v/>
      </c>
      <c r="D11710" s="93" t="n"/>
      <c r="E11710" s="93">
        <f>INDEX(매칭테이블!C:D,MATCH(RD!G11710,매칭테이블!D:D,0),1)</f>
        <v/>
      </c>
      <c r="F11710" s="93" t="inlineStr">
        <is>
          <t>카페24</t>
        </is>
      </c>
      <c r="G11710" s="93" t="inlineStr">
        <is>
          <t>어성초 77 수딩 토너토너(필수)=어성초 77 토너 2개-30% off (무료배송)</t>
        </is>
      </c>
      <c r="H11710" s="93" t="n">
        <v>1</v>
      </c>
      <c r="J11710" s="93" t="n">
        <v>201208</v>
      </c>
      <c r="K11710" s="93" t="n"/>
      <c r="L11710" s="93" t="n">
        <v>35000</v>
      </c>
      <c r="M11710" s="93" t="n">
        <v>32952.5</v>
      </c>
      <c r="N11710" s="93" t="n">
        <v>6160</v>
      </c>
      <c r="O11710" s="148" t="n">
        <v>31818.18181818182</v>
      </c>
      <c r="P11710" s="93" t="inlineStr">
        <is>
          <t>카페24토너어성초 77 수딩 토너토너(필수)=어성초 77 토너 2개-30% off (무료배송)201208</t>
        </is>
      </c>
    </row>
    <row r="11711">
      <c r="B11711" s="127" t="n">
        <v>44169</v>
      </c>
      <c r="C11711" s="93">
        <f>TEXT(B11711,"aaa")</f>
        <v/>
      </c>
      <c r="D11711" s="93" t="n"/>
      <c r="E11711" s="93">
        <f>INDEX(매칭테이블!C:D,MATCH(RD!G11711,매칭테이블!D:D,0),1)</f>
        <v/>
      </c>
      <c r="F11711" s="93" t="inlineStr">
        <is>
          <t>카페24</t>
        </is>
      </c>
      <c r="G11711" s="93" t="inlineStr">
        <is>
          <t>어성초 77 수딩 토너토너(필수)=(대용량) 어성초 77 토너 500ml (무료배송)</t>
        </is>
      </c>
      <c r="H11711" s="93" t="n">
        <v>2</v>
      </c>
      <c r="J11711" s="93" t="n">
        <v>201208</v>
      </c>
      <c r="K11711" s="93" t="n"/>
      <c r="L11711" s="93" t="n">
        <v>66000</v>
      </c>
      <c r="M11711" s="93" t="n">
        <v>62139</v>
      </c>
      <c r="N11711" s="93" t="n">
        <v>8660</v>
      </c>
      <c r="O11711" s="148" t="n">
        <v>59999.99999999999</v>
      </c>
      <c r="P11711" s="93" t="inlineStr">
        <is>
          <t>카페24토너어성초 77 수딩 토너토너(필수)=(대용량) 어성초 77 토너 500ml (무료배송)201208</t>
        </is>
      </c>
    </row>
    <row r="11712">
      <c r="B11712" s="127" t="n">
        <v>44169</v>
      </c>
      <c r="C11712" s="93">
        <f>TEXT(B11712,"aaa")</f>
        <v/>
      </c>
      <c r="D11712" s="93" t="n"/>
      <c r="E11712" s="93">
        <f>INDEX(매칭테이블!C:D,MATCH(RD!G11712,매칭테이블!D:D,0),1)</f>
        <v/>
      </c>
      <c r="F11712" s="93" t="inlineStr">
        <is>
          <t>카페24</t>
        </is>
      </c>
      <c r="G11712" s="93" t="inlineStr">
        <is>
          <t>어성초 77 진정 마스크옵션=어성초 77 진정 마스크팩 1장</t>
        </is>
      </c>
      <c r="H11712" s="93" t="n">
        <v>3</v>
      </c>
      <c r="J11712" s="93" t="n">
        <v>201208</v>
      </c>
      <c r="K11712" s="93" t="n"/>
      <c r="L11712" s="93" t="n">
        <v>12000</v>
      </c>
      <c r="M11712" s="93" t="n">
        <v>11298</v>
      </c>
      <c r="N11712" s="93" t="n">
        <v>1191</v>
      </c>
      <c r="O11712" s="148" t="n">
        <v>10909.09090909091</v>
      </c>
      <c r="P11712" s="93" t="inlineStr">
        <is>
          <t>카페24마스크팩어성초 77 진정 마스크옵션=어성초 77 진정 마스크팩 1장201208</t>
        </is>
      </c>
    </row>
    <row r="11713">
      <c r="B11713" s="127" t="n">
        <v>44169</v>
      </c>
      <c r="C11713" s="93">
        <f>TEXT(B11713,"aaa")</f>
        <v/>
      </c>
      <c r="D11713" s="93" t="n"/>
      <c r="E11713" s="93">
        <f>INDEX(매칭테이블!C:D,MATCH(RD!G11713,매칭테이블!D:D,0),1)</f>
        <v/>
      </c>
      <c r="F11713" s="93" t="inlineStr">
        <is>
          <t>카페24</t>
        </is>
      </c>
      <c r="G11713" s="93" t="inlineStr">
        <is>
          <t>어성초 77 진정 마스크옵션=어성초 77 진정 마스크팩 10장-50% off</t>
        </is>
      </c>
      <c r="H11713" s="93" t="n">
        <v>3</v>
      </c>
      <c r="J11713" s="93" t="n">
        <v>201208</v>
      </c>
      <c r="K11713" s="93" t="n"/>
      <c r="L11713" s="93" t="n">
        <v>60000</v>
      </c>
      <c r="M11713" s="93" t="n">
        <v>56490</v>
      </c>
      <c r="N11713" s="93" t="n">
        <v>11910</v>
      </c>
      <c r="O11713" s="148" t="n">
        <v>54545.45454545454</v>
      </c>
      <c r="P11713" s="93" t="inlineStr">
        <is>
          <t>카페24마스크팩어성초 77 진정 마스크옵션=어성초 77 진정 마스크팩 10장-50% off201208</t>
        </is>
      </c>
    </row>
    <row r="11714">
      <c r="B11714" s="127" t="n">
        <v>44169</v>
      </c>
      <c r="C11714" s="93">
        <f>TEXT(B11714,"aaa")</f>
        <v/>
      </c>
      <c r="D11714" s="93" t="n"/>
      <c r="E11714" s="93">
        <f>INDEX(매칭테이블!C:D,MATCH(RD!G11714,매칭테이블!D:D,0),1)</f>
        <v/>
      </c>
      <c r="F11714" s="93" t="inlineStr">
        <is>
          <t>카페24</t>
        </is>
      </c>
      <c r="G11714" s="93" t="inlineStr">
        <is>
          <t>어성초 77 진정 마스크</t>
        </is>
      </c>
      <c r="H11714" s="93" t="n">
        <v>3</v>
      </c>
      <c r="J11714" s="93" t="n">
        <v>201208</v>
      </c>
      <c r="K11714" s="93" t="n"/>
      <c r="L11714" s="93" t="n">
        <v>12000</v>
      </c>
      <c r="M11714" s="93" t="n">
        <v>11298</v>
      </c>
      <c r="N11714" s="93" t="n">
        <v>1191</v>
      </c>
      <c r="O11714" s="148" t="n">
        <v>10909.09090909091</v>
      </c>
      <c r="P11714" s="93" t="inlineStr">
        <is>
          <t>카페24마스크팩어성초 77 진정 마스크201208</t>
        </is>
      </c>
    </row>
    <row r="11715">
      <c r="B11715" s="127" t="n">
        <v>44169</v>
      </c>
      <c r="C11715" s="93">
        <f>TEXT(B11715,"aaa")</f>
        <v/>
      </c>
      <c r="D11715" s="93" t="n"/>
      <c r="E11715" s="93">
        <f>INDEX(매칭테이블!C:D,MATCH(RD!G11715,매칭테이블!D:D,0),1)</f>
        <v/>
      </c>
      <c r="F11715" s="93" t="inlineStr">
        <is>
          <t>카페24</t>
        </is>
      </c>
      <c r="G11715" s="93" t="inlineStr">
        <is>
          <t>어성초 77 클리어 패드옵션=어성초 77 클리어 패드 1개-20% off</t>
        </is>
      </c>
      <c r="H11715" s="93" t="n">
        <v>44</v>
      </c>
      <c r="J11715" s="93" t="n">
        <v>201208</v>
      </c>
      <c r="K11715" s="93" t="n"/>
      <c r="L11715" s="93" t="n">
        <v>985600</v>
      </c>
      <c r="M11715" s="93" t="n">
        <v>927942.4</v>
      </c>
      <c r="N11715" s="93" t="n">
        <v>220528</v>
      </c>
      <c r="O11715" s="148" t="n">
        <v>895999.9999999999</v>
      </c>
      <c r="P11715" s="93" t="inlineStr">
        <is>
          <t>카페24클리어 패드어성초 77 클리어 패드옵션=어성초 77 클리어 패드 1개-20% off201208</t>
        </is>
      </c>
    </row>
    <row r="11716">
      <c r="B11716" s="127" t="n">
        <v>44169</v>
      </c>
      <c r="C11716" s="93">
        <f>TEXT(B11716,"aaa")</f>
        <v/>
      </c>
      <c r="D11716" s="93" t="n"/>
      <c r="E11716" s="93">
        <f>INDEX(매칭테이블!C:D,MATCH(RD!G11716,매칭테이블!D:D,0),1)</f>
        <v/>
      </c>
      <c r="F11716" s="93" t="inlineStr">
        <is>
          <t>카페24</t>
        </is>
      </c>
      <c r="G11716" s="93" t="inlineStr">
        <is>
          <t>어성초 77 클리어 패드옵션=어성초 77 클리어 패드 2개-30% off (무료배송)</t>
        </is>
      </c>
      <c r="H11716" s="93" t="n">
        <v>60</v>
      </c>
      <c r="J11716" s="93" t="n">
        <v>201208</v>
      </c>
      <c r="K11716" s="93" t="n"/>
      <c r="L11716" s="93" t="n">
        <v>2352000</v>
      </c>
      <c r="M11716" s="93" t="n">
        <v>2214408</v>
      </c>
      <c r="N11716" s="93" t="n">
        <v>601440</v>
      </c>
      <c r="O11716" s="148" t="n">
        <v>2138181.818181818</v>
      </c>
      <c r="P11716" s="93" t="inlineStr">
        <is>
          <t>카페24클리어 패드어성초 77 클리어 패드옵션=어성초 77 클리어 패드 2개-30% off (무료배송)201208</t>
        </is>
      </c>
    </row>
    <row r="11717">
      <c r="B11717" s="127" t="n">
        <v>44169</v>
      </c>
      <c r="C11717" s="93">
        <f>TEXT(B11717,"aaa")</f>
        <v/>
      </c>
      <c r="D11717" s="93" t="n"/>
      <c r="E11717" s="93">
        <f>INDEX(매칭테이블!C:D,MATCH(RD!G11717,매칭테이블!D:D,0),1)</f>
        <v/>
      </c>
      <c r="F11717" s="93" t="inlineStr">
        <is>
          <t>카페24</t>
        </is>
      </c>
      <c r="G11717" s="93" t="inlineStr">
        <is>
          <t>어성초 77 클리어 패드옵션=어성초77토너1개+어성초77패드1개-30% off (무료배송)</t>
        </is>
      </c>
      <c r="H11717" s="93" t="n">
        <v>21</v>
      </c>
      <c r="J11717" s="93" t="n">
        <v>201208</v>
      </c>
      <c r="K11717" s="93" t="n"/>
      <c r="L11717" s="93" t="n">
        <v>779100</v>
      </c>
      <c r="M11717" s="93" t="n">
        <v>733522.65</v>
      </c>
      <c r="N11717" s="93" t="n">
        <v>169932</v>
      </c>
      <c r="O11717" s="148" t="n">
        <v>708272.7272727272</v>
      </c>
      <c r="P11717" s="93" t="inlineStr">
        <is>
          <t>카페24토너+패드 세트어성초 77 클리어 패드옵션=어성초77토너1개+어성초77패드1개-30% off (무료배송)201208</t>
        </is>
      </c>
    </row>
    <row r="11718">
      <c r="B11718" s="127" t="n">
        <v>44169</v>
      </c>
      <c r="C11718" s="93">
        <f>TEXT(B11718,"aaa")</f>
        <v/>
      </c>
      <c r="D11718" s="93" t="n"/>
      <c r="E11718" s="93">
        <f>INDEX(매칭테이블!C:D,MATCH(RD!G11718,매칭테이블!D:D,0),1)</f>
        <v/>
      </c>
      <c r="F11718" s="93" t="inlineStr">
        <is>
          <t>카페24</t>
        </is>
      </c>
      <c r="G11718" s="93" t="inlineStr">
        <is>
          <t>어성초 77 클리어 패드옵션=어성초 77 클리어 패드 2개-30% off (무료배송)</t>
        </is>
      </c>
      <c r="H11718" s="93" t="n">
        <v>1</v>
      </c>
      <c r="J11718" s="93" t="n">
        <v>201208</v>
      </c>
      <c r="K11718" s="93" t="n"/>
      <c r="L11718" s="93" t="n">
        <v>39200</v>
      </c>
      <c r="M11718" s="93" t="n">
        <v>36906.8</v>
      </c>
      <c r="N11718" s="93" t="n">
        <v>10024</v>
      </c>
      <c r="O11718" s="148" t="n">
        <v>35636.36363636363</v>
      </c>
      <c r="P11718" s="93" t="inlineStr">
        <is>
          <t>카페24클리어 패드어성초 77 클리어 패드옵션=어성초 77 클리어 패드 2개-30% off (무료배송)201208</t>
        </is>
      </c>
    </row>
    <row r="11719">
      <c r="B11719" s="127" t="n">
        <v>44169</v>
      </c>
      <c r="C11719" s="93">
        <f>TEXT(B11719,"aaa")</f>
        <v/>
      </c>
      <c r="D11719" s="93" t="n"/>
      <c r="E11719" s="93">
        <f>INDEX(매칭테이블!C:D,MATCH(RD!G11719,매칭테이블!D:D,0),1)</f>
        <v/>
      </c>
      <c r="F11719" s="93" t="inlineStr">
        <is>
          <t>카페24</t>
        </is>
      </c>
      <c r="G11719" s="93" t="inlineStr">
        <is>
          <t>어성초 77 클리어 패드옵션=어성초77토너1개+어성초77패드1개-30% off (무료배송)</t>
        </is>
      </c>
      <c r="H11719" s="93" t="n">
        <v>1</v>
      </c>
      <c r="J11719" s="93" t="n">
        <v>201208</v>
      </c>
      <c r="K11719" s="93" t="n"/>
      <c r="L11719" s="93" t="n">
        <v>37100</v>
      </c>
      <c r="M11719" s="93" t="n">
        <v>34929.65</v>
      </c>
      <c r="N11719" s="93" t="n">
        <v>8092</v>
      </c>
      <c r="O11719" s="148" t="n">
        <v>33727.27272727273</v>
      </c>
      <c r="P11719" s="93" t="inlineStr">
        <is>
          <t>카페24토너+패드 세트어성초 77 클리어 패드옵션=어성초77토너1개+어성초77패드1개-30% off (무료배송)201208</t>
        </is>
      </c>
    </row>
    <row r="11720">
      <c r="B11720" s="127" t="n">
        <v>44169</v>
      </c>
      <c r="C11720" s="93">
        <f>TEXT(B11720,"aaa")</f>
        <v/>
      </c>
      <c r="D11720" s="93" t="n"/>
      <c r="E11720" s="93">
        <f>INDEX(매칭테이블!C:D,MATCH(RD!G11720,매칭테이블!D:D,0),1)</f>
        <v/>
      </c>
      <c r="F11720" s="93" t="inlineStr">
        <is>
          <t>카페24</t>
        </is>
      </c>
      <c r="G11720" s="93" t="inlineStr">
        <is>
          <t>어성초 78 수딩 크림</t>
        </is>
      </c>
      <c r="H11720" s="93" t="n">
        <v>3</v>
      </c>
      <c r="J11720" s="93" t="n">
        <v>201208</v>
      </c>
      <c r="K11720" s="93" t="n"/>
      <c r="L11720" s="93" t="n">
        <v>114000</v>
      </c>
      <c r="M11720" s="93" t="n">
        <v>107331</v>
      </c>
      <c r="N11720" s="93" t="n">
        <v>9135</v>
      </c>
      <c r="O11720" s="148" t="n">
        <v>103636.3636363636</v>
      </c>
      <c r="P11720" s="93" t="inlineStr">
        <is>
          <t>카페24수딩크림어성초 78 수딩 크림201208</t>
        </is>
      </c>
    </row>
    <row r="11721">
      <c r="B11721" s="127" t="n">
        <v>44169</v>
      </c>
      <c r="C11721" s="93">
        <f>TEXT(B11721,"aaa")</f>
        <v/>
      </c>
      <c r="D11721" s="93" t="n"/>
      <c r="E11721" s="93">
        <f>INDEX(매칭테이블!C:D,MATCH(RD!G11721,매칭테이블!D:D,0),1)</f>
        <v/>
      </c>
      <c r="F11721" s="93" t="inlineStr">
        <is>
          <t>카페24</t>
        </is>
      </c>
      <c r="G11721" s="93" t="inlineStr">
        <is>
          <t>어성초 78 수딩 크림</t>
        </is>
      </c>
      <c r="H11721" s="93" t="n">
        <v>2</v>
      </c>
      <c r="J11721" s="93" t="n">
        <v>201208</v>
      </c>
      <c r="K11721" s="93" t="n"/>
      <c r="L11721" s="93" t="n">
        <v>76000</v>
      </c>
      <c r="M11721" s="93" t="n">
        <v>71554</v>
      </c>
      <c r="N11721" s="93" t="n">
        <v>6090</v>
      </c>
      <c r="O11721" s="148" t="n">
        <v>69090.90909090909</v>
      </c>
      <c r="P11721" s="93" t="inlineStr">
        <is>
          <t>카페24수딩크림어성초 78 수딩 크림201208</t>
        </is>
      </c>
    </row>
    <row r="11722">
      <c r="B11722" s="127" t="n">
        <v>44169</v>
      </c>
      <c r="C11722" s="93">
        <f>TEXT(B11722,"aaa")</f>
        <v/>
      </c>
      <c r="D11722" s="93" t="n"/>
      <c r="E11722" s="93">
        <f>INDEX(매칭테이블!C:D,MATCH(RD!G11722,매칭테이블!D:D,0),1)</f>
        <v/>
      </c>
      <c r="F11722" s="93" t="inlineStr">
        <is>
          <t>카페24</t>
        </is>
      </c>
      <c r="G11722" s="93" t="inlineStr">
        <is>
          <t>어성초 80 수분 진정 앰플앰플=어성초 80 앰플 1개-15%off</t>
        </is>
      </c>
      <c r="H11722" s="93" t="n">
        <v>17</v>
      </c>
      <c r="J11722" s="93" t="n">
        <v>201208</v>
      </c>
      <c r="K11722" s="93" t="n"/>
      <c r="L11722" s="93" t="n">
        <v>476000</v>
      </c>
      <c r="M11722" s="93" t="n">
        <v>448154</v>
      </c>
      <c r="N11722" s="93" t="n">
        <v>57749</v>
      </c>
      <c r="O11722" s="148" t="n">
        <v>432727.2727272727</v>
      </c>
      <c r="P11722" s="93" t="inlineStr">
        <is>
          <t>카페24앰플어성초 80 수분 진정 앰플앰플=어성초 80 앰플 1개-15%off201208</t>
        </is>
      </c>
    </row>
    <row r="11723">
      <c r="B11723" s="127" t="n">
        <v>44169</v>
      </c>
      <c r="C11723" s="93">
        <f>TEXT(B11723,"aaa")</f>
        <v/>
      </c>
      <c r="D11723" s="93" t="n"/>
      <c r="E11723" s="93">
        <f>INDEX(매칭테이블!C:D,MATCH(RD!G11723,매칭테이블!D:D,0),1)</f>
        <v/>
      </c>
      <c r="F11723" s="93" t="inlineStr">
        <is>
          <t>카페24</t>
        </is>
      </c>
      <c r="G11723" s="93" t="inlineStr">
        <is>
          <t>어성초 80 수분 진정 앰플앰플=어성초 80 앰플 2개-27%off (무료배송)</t>
        </is>
      </c>
      <c r="H11723" s="93" t="n">
        <v>10</v>
      </c>
      <c r="J11723" s="93" t="n">
        <v>201208</v>
      </c>
      <c r="K11723" s="93" t="n"/>
      <c r="L11723" s="93" t="n">
        <v>480000</v>
      </c>
      <c r="M11723" s="93" t="n">
        <v>451920</v>
      </c>
      <c r="N11723" s="93" t="n">
        <v>67940</v>
      </c>
      <c r="O11723" s="148" t="n">
        <v>436363.6363636364</v>
      </c>
      <c r="P11723" s="93" t="inlineStr">
        <is>
          <t>카페24앰플어성초 80 수분 진정 앰플앰플=어성초 80 앰플 2개-27%off (무료배송)201208</t>
        </is>
      </c>
    </row>
    <row r="11724">
      <c r="B11724" s="127" t="n">
        <v>44169</v>
      </c>
      <c r="C11724" s="93">
        <f>TEXT(B11724,"aaa")</f>
        <v/>
      </c>
      <c r="D11724" s="93" t="n"/>
      <c r="E11724" s="93">
        <f>INDEX(매칭테이블!C:D,MATCH(RD!G11724,매칭테이블!D:D,0),1)</f>
        <v/>
      </c>
      <c r="F11724" s="93" t="inlineStr">
        <is>
          <t>카페24</t>
        </is>
      </c>
      <c r="G11724" s="93" t="inlineStr">
        <is>
          <t>어성초 80 수분 진정 앰플</t>
        </is>
      </c>
      <c r="H11724" s="93" t="n">
        <v>1</v>
      </c>
      <c r="J11724" s="93" t="n">
        <v>201208</v>
      </c>
      <c r="K11724" s="93" t="n"/>
      <c r="L11724" s="93" t="n">
        <v>28000</v>
      </c>
      <c r="M11724" s="93" t="n">
        <v>26362</v>
      </c>
      <c r="N11724" s="93" t="n">
        <v>3397</v>
      </c>
      <c r="O11724" s="148" t="n">
        <v>25454.54545454545</v>
      </c>
      <c r="P11724" s="93" t="inlineStr">
        <is>
          <t>카페24앰플어성초 80 수분 진정 앰플201208</t>
        </is>
      </c>
    </row>
    <row r="11725">
      <c r="B11725" s="127" t="n">
        <v>44169</v>
      </c>
      <c r="C11725" s="93">
        <f>TEXT(B11725,"aaa")</f>
        <v/>
      </c>
      <c r="D11725" s="93" t="n"/>
      <c r="E11725" s="93">
        <f>INDEX(매칭테이블!C:D,MATCH(RD!G11725,매칭테이블!D:D,0),1)</f>
        <v/>
      </c>
      <c r="F11725" s="93" t="inlineStr">
        <is>
          <t>카페24</t>
        </is>
      </c>
      <c r="G11725" s="93" t="inlineStr">
        <is>
          <t>어성초 아크네 바디워시옵션=어성초 아크네 바디워시 1개 -30% off</t>
        </is>
      </c>
      <c r="H11725" s="93" t="n">
        <v>3</v>
      </c>
      <c r="J11725" s="93" t="n">
        <v>201208</v>
      </c>
      <c r="K11725" s="93" t="n"/>
      <c r="L11725" s="93" t="n">
        <v>54600</v>
      </c>
      <c r="M11725" s="93" t="n">
        <v>51405.9</v>
      </c>
      <c r="N11725" s="93" t="n">
        <v>12255</v>
      </c>
      <c r="O11725" s="148" t="n">
        <v>49636.36363636363</v>
      </c>
      <c r="P11725" s="93" t="inlineStr">
        <is>
          <t>카페24바디워시어성초 아크네 바디워시옵션=어성초 아크네 바디워시 1개 -30% off201208</t>
        </is>
      </c>
    </row>
    <row r="11726">
      <c r="B11726" s="127" t="n">
        <v>44169</v>
      </c>
      <c r="C11726" s="93">
        <f>TEXT(B11726,"aaa")</f>
        <v/>
      </c>
      <c r="D11726" s="93" t="n"/>
      <c r="E11726" s="93">
        <f>INDEX(매칭테이블!C:D,MATCH(RD!G11726,매칭테이블!D:D,0),1)</f>
        <v/>
      </c>
      <c r="F11726" s="93" t="inlineStr">
        <is>
          <t>카페24</t>
        </is>
      </c>
      <c r="G11726" s="93" t="inlineStr">
        <is>
          <t>어성초 약산성 클렌징폼클렌징폼=어성초 약산성 클렌징폼 1개 -19%off</t>
        </is>
      </c>
      <c r="H11726" s="93" t="n">
        <v>9</v>
      </c>
      <c r="J11726" s="93" t="n">
        <v>201208</v>
      </c>
      <c r="K11726" s="93" t="n"/>
      <c r="L11726" s="93" t="n">
        <v>117000</v>
      </c>
      <c r="M11726" s="93" t="n">
        <v>110155.5</v>
      </c>
      <c r="N11726" s="93" t="n">
        <v>24750</v>
      </c>
      <c r="O11726" s="148" t="n">
        <v>106363.6363636364</v>
      </c>
      <c r="P11726" s="93" t="inlineStr">
        <is>
          <t>카페24클렌징폼어성초 약산성 클렌징폼클렌징폼=어성초 약산성 클렌징폼 1개 -19%off201208</t>
        </is>
      </c>
    </row>
    <row r="11727">
      <c r="B11727" s="127" t="n">
        <v>44169</v>
      </c>
      <c r="C11727" s="93">
        <f>TEXT(B11727,"aaa")</f>
        <v/>
      </c>
      <c r="D11727" s="93" t="n"/>
      <c r="E11727" s="93">
        <f>INDEX(매칭테이블!C:D,MATCH(RD!G11727,매칭테이블!D:D,0),1)</f>
        <v/>
      </c>
      <c r="F11727" s="93" t="inlineStr">
        <is>
          <t>카페24</t>
        </is>
      </c>
      <c r="G11727" s="93" t="inlineStr">
        <is>
          <t>어성초 약산성 클렌징폼클렌징폼=어성초 약산성 클렌징폼 2개 -25%off</t>
        </is>
      </c>
      <c r="H11727" s="93" t="n">
        <v>3</v>
      </c>
      <c r="J11727" s="93" t="n">
        <v>201208</v>
      </c>
      <c r="K11727" s="93" t="n"/>
      <c r="L11727" s="93" t="n">
        <v>72000</v>
      </c>
      <c r="M11727" s="93" t="n">
        <v>67788</v>
      </c>
      <c r="N11727" s="93" t="n">
        <v>7380</v>
      </c>
      <c r="O11727" s="148" t="n">
        <v>65454.54545454545</v>
      </c>
      <c r="P11727" s="93" t="inlineStr">
        <is>
          <t>카페24클렌징폼어성초 약산성 클렌징폼클렌징폼=어성초 약산성 클렌징폼 2개 -25%off201208</t>
        </is>
      </c>
    </row>
    <row r="11728">
      <c r="B11728" s="127" t="n">
        <v>44169</v>
      </c>
      <c r="C11728" s="93">
        <f>TEXT(B11728,"aaa")</f>
        <v/>
      </c>
      <c r="D11728" s="93" t="n"/>
      <c r="E11728" s="93">
        <f>INDEX(매칭테이블!C:D,MATCH(RD!G11728,매칭테이블!D:D,0),1)</f>
        <v/>
      </c>
      <c r="F11728" s="93" t="inlineStr">
        <is>
          <t>카페24</t>
        </is>
      </c>
      <c r="G11728" s="93" t="inlineStr">
        <is>
          <t>어성초 약산성 클렌징폼클렌징폼=어성초 약산성 클렌징폼 3개 -31%off (무료배송)</t>
        </is>
      </c>
      <c r="H11728" s="93" t="n">
        <v>3</v>
      </c>
      <c r="J11728" s="93" t="n">
        <v>201208</v>
      </c>
      <c r="K11728" s="93" t="n"/>
      <c r="L11728" s="93" t="n">
        <v>99000</v>
      </c>
      <c r="M11728" s="93" t="n">
        <v>93208.5</v>
      </c>
      <c r="N11728" s="93" t="n">
        <v>11070</v>
      </c>
      <c r="O11728" s="148" t="n">
        <v>90000</v>
      </c>
      <c r="P11728" s="93" t="inlineStr">
        <is>
          <t>카페24클렌징폼어성초 약산성 클렌징폼클렌징폼=어성초 약산성 클렌징폼 3개 -31%off (무료배송)201208</t>
        </is>
      </c>
    </row>
    <row r="11729">
      <c r="B11729" s="127" t="n">
        <v>44169</v>
      </c>
      <c r="C11729" s="93">
        <f>TEXT(B11729,"aaa")</f>
        <v/>
      </c>
      <c r="D11729" s="93" t="n"/>
      <c r="E11729" s="93">
        <f>INDEX(매칭테이블!C:D,MATCH(RD!G11729,매칭테이블!D:D,0),1)</f>
        <v/>
      </c>
      <c r="F11729" s="93" t="inlineStr">
        <is>
          <t>카페24</t>
        </is>
      </c>
      <c r="G11729" s="93" t="inlineStr">
        <is>
          <t>어성초 크림마스크 나이트 솔루션옵션=어성초 크림마스크 나이트 솔루션 10장 (-50%)</t>
        </is>
      </c>
      <c r="H11729" s="93" t="n">
        <v>2</v>
      </c>
      <c r="J11729" s="93" t="n">
        <v>201208</v>
      </c>
      <c r="K11729" s="93" t="n"/>
      <c r="L11729" s="93" t="n">
        <v>40000</v>
      </c>
      <c r="M11729" s="93" t="n">
        <v>37660</v>
      </c>
      <c r="N11729" s="93" t="n">
        <v>6214</v>
      </c>
      <c r="O11729" s="148" t="n">
        <v>36363.63636363636</v>
      </c>
      <c r="P11729" s="93" t="inlineStr">
        <is>
          <t>카페24크림마스크어성초 크림마스크 나이트 솔루션옵션=어성초 크림마스크 나이트 솔루션 10장 (-50%)201208</t>
        </is>
      </c>
    </row>
    <row r="11730">
      <c r="B11730" s="127" t="n">
        <v>44169</v>
      </c>
      <c r="C11730" s="93">
        <f>TEXT(B11730,"aaa")</f>
        <v/>
      </c>
      <c r="D11730" s="93" t="n"/>
      <c r="E11730" s="93">
        <f>INDEX(매칭테이블!C:D,MATCH(RD!G11730,매칭테이블!D:D,0),1)</f>
        <v/>
      </c>
      <c r="F11730" s="93" t="inlineStr">
        <is>
          <t>카페24</t>
        </is>
      </c>
      <c r="G11730" s="93" t="inlineStr">
        <is>
          <t>촉촉 스킨팩 화장솜</t>
        </is>
      </c>
      <c r="H11730" s="93" t="n">
        <v>27</v>
      </c>
      <c r="J11730" s="93" t="n">
        <v>201208</v>
      </c>
      <c r="K11730" s="93" t="n"/>
      <c r="L11730" s="93" t="n">
        <v>81000</v>
      </c>
      <c r="M11730" s="93" t="n">
        <v>76261.5</v>
      </c>
      <c r="N11730" s="93" t="n">
        <v>29970</v>
      </c>
      <c r="O11730" s="148" t="n">
        <v>73636.36363636363</v>
      </c>
      <c r="P11730" s="93" t="inlineStr">
        <is>
          <t>카페24화장솜촉촉 스킨팩 화장솜201208</t>
        </is>
      </c>
    </row>
    <row r="11731">
      <c r="B11731" s="127" t="n">
        <v>44169</v>
      </c>
      <c r="C11731" s="93">
        <f>TEXT(B11731,"aaa")</f>
        <v/>
      </c>
      <c r="D11731" s="93" t="n"/>
      <c r="E11731" s="93">
        <f>INDEX(매칭테이블!C:D,MATCH(RD!G11731,매칭테이블!D:D,0),1)</f>
        <v/>
      </c>
      <c r="F11731" s="93" t="inlineStr">
        <is>
          <t>카페24</t>
        </is>
      </c>
      <c r="G11731" s="93" t="inlineStr">
        <is>
          <t>촉촉 스킨팩 화장솜</t>
        </is>
      </c>
      <c r="H11731" s="93" t="n">
        <v>1</v>
      </c>
      <c r="J11731" s="93" t="n">
        <v>201208</v>
      </c>
      <c r="K11731" s="93" t="n"/>
      <c r="L11731" s="93" t="n">
        <v>3000</v>
      </c>
      <c r="M11731" s="93" t="n">
        <v>2824.5</v>
      </c>
      <c r="N11731" s="93" t="n">
        <v>1110</v>
      </c>
      <c r="O11731" s="148" t="n">
        <v>2727.272727272727</v>
      </c>
      <c r="P11731" s="93" t="inlineStr">
        <is>
          <t>카페24화장솜촉촉 스킨팩 화장솜201208</t>
        </is>
      </c>
    </row>
    <row r="11732">
      <c r="B11732" s="127" t="n">
        <v>44169</v>
      </c>
      <c r="C11732" s="93">
        <f>TEXT(B11732,"aaa")</f>
        <v/>
      </c>
      <c r="D11732" s="93" t="n"/>
      <c r="E11732" s="93">
        <f>INDEX(매칭테이블!C:D,MATCH(RD!G11732,매칭테이블!D:D,0),1)</f>
        <v/>
      </c>
      <c r="F11732" s="93" t="inlineStr">
        <is>
          <t>화해</t>
        </is>
      </c>
      <c r="G11732" s="93" t="inlineStr">
        <is>
          <t>어성초 77 토너 250ml어성초 77 토너 250ml</t>
        </is>
      </c>
      <c r="H11732" s="93" t="n">
        <v>1</v>
      </c>
      <c r="J11732" s="93" t="n">
        <v>201208</v>
      </c>
      <c r="K11732" s="93" t="n"/>
      <c r="L11732" s="93" t="n">
        <v>20000</v>
      </c>
      <c r="M11732" s="93" t="n">
        <v>14400</v>
      </c>
      <c r="N11732" s="93" t="n">
        <v>3080</v>
      </c>
      <c r="O11732" s="148" t="n">
        <v>18181.81818181818</v>
      </c>
      <c r="P11732" s="93" t="inlineStr">
        <is>
          <t>화해토너어성초 77 토너 250ml어성초 77 토너 250ml201208</t>
        </is>
      </c>
    </row>
    <row r="11733">
      <c r="B11733" s="127" t="n">
        <v>44170</v>
      </c>
      <c r="C11733" s="93">
        <f>TEXT(B11733,"aaa")</f>
        <v/>
      </c>
      <c r="D11733" s="93" t="n"/>
      <c r="E11733" s="93">
        <f>INDEX(매칭테이블!C:D,MATCH(RD!G11733,매칭테이블!D:D,0),1)</f>
        <v/>
      </c>
      <c r="F11733" s="93" t="inlineStr">
        <is>
          <t>스타일쉐어</t>
        </is>
      </c>
      <c r="G11733" s="93" t="inlineStr">
        <is>
          <t>아누아 어성초 77 토너 250ml</t>
        </is>
      </c>
      <c r="H11733" s="93" t="n">
        <v>2</v>
      </c>
      <c r="J11733" s="93" t="n">
        <v>201208</v>
      </c>
      <c r="K11733" s="93" t="n"/>
      <c r="L11733" s="93" t="n">
        <v>40000</v>
      </c>
      <c r="M11733" s="93" t="n">
        <v>30000</v>
      </c>
      <c r="N11733" s="93" t="n">
        <v>6520</v>
      </c>
      <c r="O11733" s="148" t="n">
        <v>36363.63636363636</v>
      </c>
      <c r="P11733" s="93" t="inlineStr">
        <is>
          <t>스타일쉐어토너아누아 어성초 77 토너 250ml201208</t>
        </is>
      </c>
    </row>
    <row r="11734">
      <c r="B11734" s="127" t="n">
        <v>44170</v>
      </c>
      <c r="C11734" s="93">
        <f>TEXT(B11734,"aaa")</f>
        <v/>
      </c>
      <c r="D11734" s="93" t="n"/>
      <c r="E11734" s="93">
        <f>INDEX(매칭테이블!C:D,MATCH(RD!G11734,매칭테이블!D:D,0),1)</f>
        <v/>
      </c>
      <c r="F11734" s="93" t="inlineStr">
        <is>
          <t>카페24</t>
        </is>
      </c>
      <c r="G11734" s="93" t="inlineStr">
        <is>
          <t>5 제로 무기자차 선크림옵션=5제로 무기자차 선크림 1개-20% off</t>
        </is>
      </c>
      <c r="H11734" s="93" t="n">
        <v>2</v>
      </c>
      <c r="J11734" s="93" t="n">
        <v>201208</v>
      </c>
      <c r="K11734" s="93" t="n"/>
      <c r="L11734" s="93" t="n">
        <v>40000</v>
      </c>
      <c r="M11734" s="93" t="n">
        <v>37660</v>
      </c>
      <c r="N11734" s="93" t="n">
        <v>4690</v>
      </c>
      <c r="O11734" s="148" t="n">
        <v>36363.63636363636</v>
      </c>
      <c r="P11734" s="93" t="inlineStr">
        <is>
          <t>카페24선크림5 제로 무기자차 선크림옵션=5제로 무기자차 선크림 1개-20% off201208</t>
        </is>
      </c>
    </row>
    <row r="11735">
      <c r="B11735" s="127" t="n">
        <v>44170</v>
      </c>
      <c r="C11735" s="93">
        <f>TEXT(B11735,"aaa")</f>
        <v/>
      </c>
      <c r="D11735" s="93" t="n"/>
      <c r="E11735" s="93">
        <f>INDEX(매칭테이블!C:D,MATCH(RD!G11735,매칭테이블!D:D,0),1)</f>
        <v/>
      </c>
      <c r="F11735" s="93" t="inlineStr">
        <is>
          <t>카페24</t>
        </is>
      </c>
      <c r="G11735" s="93" t="inlineStr">
        <is>
          <t>5 제로 무기자차 선크림옵션=5제로 무기자차 선크림 2개-30% off (무료배송)</t>
        </is>
      </c>
      <c r="H11735" s="93" t="n">
        <v>1</v>
      </c>
      <c r="J11735" s="93" t="n">
        <v>201208</v>
      </c>
      <c r="K11735" s="93" t="n"/>
      <c r="L11735" s="93" t="n">
        <v>35000</v>
      </c>
      <c r="M11735" s="93" t="n">
        <v>32952.5</v>
      </c>
      <c r="N11735" s="93" t="n">
        <v>4690</v>
      </c>
      <c r="O11735" s="148" t="n">
        <v>31818.18181818182</v>
      </c>
      <c r="P11735" s="93" t="inlineStr">
        <is>
          <t>카페24선크림5 제로 무기자차 선크림옵션=5제로 무기자차 선크림 2개-30% off (무료배송)201208</t>
        </is>
      </c>
    </row>
    <row r="11736">
      <c r="B11736" s="127" t="n">
        <v>44170</v>
      </c>
      <c r="C11736" s="93">
        <f>TEXT(B11736,"aaa")</f>
        <v/>
      </c>
      <c r="D11736" s="93" t="n"/>
      <c r="E11736" s="93">
        <f>INDEX(매칭테이블!C:D,MATCH(RD!G11736,매칭테이블!D:D,0),1)</f>
        <v/>
      </c>
      <c r="F11736" s="93" t="inlineStr">
        <is>
          <t>카페24</t>
        </is>
      </c>
      <c r="G11736" s="93" t="inlineStr">
        <is>
          <t>[수분 보충 세트] 어성초 77 토너 + 어성초 70 로션옵션=어성초 77 토너 250ml + 어성초 70 로션 200ml -30%</t>
        </is>
      </c>
      <c r="H11736" s="93" t="n">
        <v>16</v>
      </c>
      <c r="J11736" s="93" t="n">
        <v>201208</v>
      </c>
      <c r="K11736" s="93" t="n"/>
      <c r="L11736" s="93" t="n">
        <v>593600</v>
      </c>
      <c r="M11736" s="93" t="n">
        <v>558874.4</v>
      </c>
      <c r="N11736" s="93" t="n">
        <v>118688</v>
      </c>
      <c r="O11736" s="148" t="n">
        <v>539636.3636363636</v>
      </c>
      <c r="P11736" s="93" t="inlineStr">
        <is>
          <t>카페24수분 보충 세트[수분 보충 세트] 어성초 77 토너 + 어성초 70 로션옵션=어성초 77 토너 250ml + 어성초 70 로션 200ml -30%201208</t>
        </is>
      </c>
    </row>
    <row r="11737">
      <c r="B11737" s="127" t="n">
        <v>44170</v>
      </c>
      <c r="C11737" s="93">
        <f>TEXT(B11737,"aaa")</f>
        <v/>
      </c>
      <c r="D11737" s="93" t="n"/>
      <c r="E11737" s="93">
        <f>INDEX(매칭테이블!C:D,MATCH(RD!G11737,매칭테이블!D:D,0),1)</f>
        <v/>
      </c>
      <c r="F11737" s="93" t="inlineStr">
        <is>
          <t>카페24</t>
        </is>
      </c>
      <c r="G11737" s="93" t="inlineStr">
        <is>
          <t>[어성초 진정 패키지 세트] 대용량 토너 + 앰플 + 수딩 크림 + 마스크팩 10장</t>
        </is>
      </c>
      <c r="H11737" s="93" t="n">
        <v>2</v>
      </c>
      <c r="J11737" s="93" t="n">
        <v>201208</v>
      </c>
      <c r="K11737" s="93" t="n"/>
      <c r="L11737" s="93" t="n">
        <v>198000</v>
      </c>
      <c r="M11737" s="93" t="n">
        <v>186417</v>
      </c>
      <c r="N11737" s="93" t="n">
        <v>30274</v>
      </c>
      <c r="O11737" s="148" t="n">
        <v>180000</v>
      </c>
      <c r="P11737" s="93" t="inlineStr">
        <is>
          <t>카페24어성초진정패키지[어성초 진정 패키지 세트] 대용량 토너 + 앰플 + 수딩 크림 + 마스크팩 10장201208</t>
        </is>
      </c>
    </row>
    <row r="11738">
      <c r="B11738" s="127" t="n">
        <v>44170</v>
      </c>
      <c r="C11738" s="93">
        <f>TEXT(B11738,"aaa")</f>
        <v/>
      </c>
      <c r="D11738" s="93" t="n"/>
      <c r="E11738" s="93">
        <f>INDEX(매칭테이블!C:D,MATCH(RD!G11738,매칭테이블!D:D,0),1)</f>
        <v/>
      </c>
      <c r="F11738" s="93" t="inlineStr">
        <is>
          <t>카페24</t>
        </is>
      </c>
      <c r="G11738" s="93" t="inlineStr">
        <is>
          <t>대용량 어성초 77 수딩 토너 500ml</t>
        </is>
      </c>
      <c r="H11738" s="93" t="n">
        <v>13</v>
      </c>
      <c r="J11738" s="93" t="n">
        <v>201208</v>
      </c>
      <c r="K11738" s="93" t="n"/>
      <c r="L11738" s="93" t="n">
        <v>429000</v>
      </c>
      <c r="M11738" s="93" t="n">
        <v>403903.5</v>
      </c>
      <c r="N11738" s="93" t="n">
        <v>56290</v>
      </c>
      <c r="O11738" s="148" t="n">
        <v>389999.9999999999</v>
      </c>
      <c r="P11738" s="93" t="inlineStr">
        <is>
          <t>카페24토너대용량 어성초 77 수딩 토너 500ml201208</t>
        </is>
      </c>
    </row>
    <row r="11739">
      <c r="B11739" s="127" t="n">
        <v>44170</v>
      </c>
      <c r="C11739" s="93">
        <f>TEXT(B11739,"aaa")</f>
        <v/>
      </c>
      <c r="D11739" s="93" t="n"/>
      <c r="E11739" s="93">
        <f>INDEX(매칭테이블!C:D,MATCH(RD!G11739,매칭테이블!D:D,0),1)</f>
        <v/>
      </c>
      <c r="F11739" s="93" t="inlineStr">
        <is>
          <t>카페24</t>
        </is>
      </c>
      <c r="G11739" s="93" t="inlineStr">
        <is>
          <t>대용량 어성초 77 토너 500ml</t>
        </is>
      </c>
      <c r="H11739" s="93" t="n">
        <v>2</v>
      </c>
      <c r="J11739" s="93" t="n">
        <v>201208</v>
      </c>
      <c r="K11739" s="93" t="n"/>
      <c r="L11739" s="93" t="n">
        <v>66000</v>
      </c>
      <c r="M11739" s="93" t="n">
        <v>62139</v>
      </c>
      <c r="N11739" s="93" t="n">
        <v>8660</v>
      </c>
      <c r="O11739" s="148" t="n">
        <v>59999.99999999999</v>
      </c>
      <c r="P11739" s="93" t="inlineStr">
        <is>
          <t>카페24토너대용량 어성초 77 토너 500ml201208</t>
        </is>
      </c>
    </row>
    <row r="11740">
      <c r="B11740" s="127" t="n">
        <v>44170</v>
      </c>
      <c r="C11740" s="93">
        <f>TEXT(B11740,"aaa")</f>
        <v/>
      </c>
      <c r="D11740" s="93" t="n"/>
      <c r="E11740" s="93">
        <f>INDEX(매칭테이블!C:D,MATCH(RD!G11740,매칭테이블!D:D,0),1)</f>
        <v/>
      </c>
      <c r="F11740" s="93" t="inlineStr">
        <is>
          <t>카페24</t>
        </is>
      </c>
      <c r="G11740" s="93" t="inlineStr">
        <is>
          <t>어성초 70 데일리 릴리프 로션로션=어성초 70 데일리 릴리프 로션 1개 -20% off</t>
        </is>
      </c>
      <c r="H11740" s="93" t="n">
        <v>6</v>
      </c>
      <c r="J11740" s="93" t="n">
        <v>201208</v>
      </c>
      <c r="K11740" s="93" t="n"/>
      <c r="L11740" s="93" t="n">
        <v>134400</v>
      </c>
      <c r="M11740" s="93" t="n">
        <v>126537.6</v>
      </c>
      <c r="N11740" s="93" t="n">
        <v>26028</v>
      </c>
      <c r="O11740" s="148" t="n">
        <v>122181.8181818182</v>
      </c>
      <c r="P11740" s="93" t="inlineStr">
        <is>
          <t>카페24로션어성초 70 데일리 릴리프 로션로션=어성초 70 데일리 릴리프 로션 1개 -20% off201208</t>
        </is>
      </c>
    </row>
    <row r="11741">
      <c r="B11741" s="127" t="n">
        <v>44170</v>
      </c>
      <c r="C11741" s="93">
        <f>TEXT(B11741,"aaa")</f>
        <v/>
      </c>
      <c r="D11741" s="93" t="n"/>
      <c r="E11741" s="93">
        <f>INDEX(매칭테이블!C:D,MATCH(RD!G11741,매칭테이블!D:D,0),1)</f>
        <v/>
      </c>
      <c r="F11741" s="93" t="inlineStr">
        <is>
          <t>카페24</t>
        </is>
      </c>
      <c r="G11741" s="93" t="inlineStr">
        <is>
          <t>어성초 70 데일리 릴리프 로션로션=어성초 70 데일리 릴리프 로션 2개 -30% off</t>
        </is>
      </c>
      <c r="H11741" s="93" t="n">
        <v>1</v>
      </c>
      <c r="J11741" s="93" t="n">
        <v>201208</v>
      </c>
      <c r="K11741" s="93" t="n"/>
      <c r="L11741" s="93" t="n">
        <v>39200</v>
      </c>
      <c r="M11741" s="93" t="n">
        <v>36906.8</v>
      </c>
      <c r="N11741" s="93" t="n">
        <v>8676</v>
      </c>
      <c r="O11741" s="148" t="n">
        <v>35636.36363636363</v>
      </c>
      <c r="P11741" s="93" t="inlineStr">
        <is>
          <t>카페24로션어성초 70 데일리 릴리프 로션로션=어성초 70 데일리 릴리프 로션 2개 -30% off201208</t>
        </is>
      </c>
    </row>
    <row r="11742">
      <c r="B11742" s="127" t="n">
        <v>44170</v>
      </c>
      <c r="C11742" s="93">
        <f>TEXT(B11742,"aaa")</f>
        <v/>
      </c>
      <c r="D11742" s="93" t="n"/>
      <c r="E11742" s="93">
        <f>INDEX(매칭테이블!C:D,MATCH(RD!G11742,매칭테이블!D:D,0),1)</f>
        <v/>
      </c>
      <c r="F11742" s="93" t="inlineStr">
        <is>
          <t>카페24</t>
        </is>
      </c>
      <c r="G11742" s="93" t="inlineStr">
        <is>
          <t>어성초 70 머드 크림 마스크옵션=어성초 70 머드 크림 마스크-20% off</t>
        </is>
      </c>
      <c r="H11742" s="93" t="n">
        <v>3</v>
      </c>
      <c r="J11742" s="93" t="n">
        <v>201208</v>
      </c>
      <c r="K11742" s="93" t="n"/>
      <c r="L11742" s="93" t="n">
        <v>60000</v>
      </c>
      <c r="M11742" s="93" t="n">
        <v>56490</v>
      </c>
      <c r="N11742" s="93" t="n">
        <v>4326</v>
      </c>
      <c r="O11742" s="148" t="n">
        <v>54545.45454545454</v>
      </c>
      <c r="P11742" s="93" t="inlineStr">
        <is>
          <t>카페24머드크림마스크어성초 70 머드 크림 마스크옵션=어성초 70 머드 크림 마스크-20% off201208</t>
        </is>
      </c>
    </row>
    <row r="11743">
      <c r="B11743" s="127" t="n">
        <v>44170</v>
      </c>
      <c r="C11743" s="93">
        <f>TEXT(B11743,"aaa")</f>
        <v/>
      </c>
      <c r="D11743" s="93" t="n"/>
      <c r="E11743" s="93">
        <f>INDEX(매칭테이블!C:D,MATCH(RD!G11743,매칭테이블!D:D,0),1)</f>
        <v/>
      </c>
      <c r="F11743" s="93" t="inlineStr">
        <is>
          <t>카페24</t>
        </is>
      </c>
      <c r="G11743" s="93" t="inlineStr">
        <is>
          <t>어성초 70 머드 크림 마스크옵션=어성초 70 머드 크림 마스크 2개-30% off (무료배송)</t>
        </is>
      </c>
      <c r="H11743" s="93" t="n">
        <v>2</v>
      </c>
      <c r="J11743" s="93" t="n">
        <v>201208</v>
      </c>
      <c r="K11743" s="93" t="n"/>
      <c r="L11743" s="93" t="n">
        <v>70000</v>
      </c>
      <c r="M11743" s="93" t="n">
        <v>65905</v>
      </c>
      <c r="N11743" s="93" t="n">
        <v>5768</v>
      </c>
      <c r="O11743" s="148" t="n">
        <v>63636.36363636363</v>
      </c>
      <c r="P11743" s="93" t="inlineStr">
        <is>
          <t>카페24머드크림마스크어성초 70 머드 크림 마스크옵션=어성초 70 머드 크림 마스크 2개-30% off (무료배송)201208</t>
        </is>
      </c>
    </row>
    <row r="11744">
      <c r="B11744" s="127" t="n">
        <v>44170</v>
      </c>
      <c r="C11744" s="93">
        <f>TEXT(B11744,"aaa")</f>
        <v/>
      </c>
      <c r="D11744" s="93" t="n"/>
      <c r="E11744" s="93">
        <f>INDEX(매칭테이블!C:D,MATCH(RD!G11744,매칭테이블!D:D,0),1)</f>
        <v/>
      </c>
      <c r="F11744" s="93" t="inlineStr">
        <is>
          <t>카페24</t>
        </is>
      </c>
      <c r="G11744" s="93" t="inlineStr">
        <is>
          <t>어성초 70 인텐스 카밍 크림크림=어성초 70 인텐스 카밍 크림 1개 (-20%)</t>
        </is>
      </c>
      <c r="H11744" s="93" t="n">
        <v>2</v>
      </c>
      <c r="J11744" s="93" t="n">
        <v>201208</v>
      </c>
      <c r="K11744" s="93" t="n"/>
      <c r="L11744" s="93" t="n">
        <v>56000</v>
      </c>
      <c r="M11744" s="93" t="n">
        <v>52724</v>
      </c>
      <c r="N11744" s="93" t="n">
        <v>7764</v>
      </c>
      <c r="O11744" s="148" t="n">
        <v>50909.0909090909</v>
      </c>
      <c r="P11744" s="93" t="inlineStr">
        <is>
          <t>카페24카밍크림어성초 70 인텐스 카밍 크림크림=어성초 70 인텐스 카밍 크림 1개 (-20%)201208</t>
        </is>
      </c>
    </row>
    <row r="11745">
      <c r="B11745" s="127" t="n">
        <v>44170</v>
      </c>
      <c r="C11745" s="93">
        <f>TEXT(B11745,"aaa")</f>
        <v/>
      </c>
      <c r="D11745" s="93" t="n"/>
      <c r="E11745" s="93">
        <f>INDEX(매칭테이블!C:D,MATCH(RD!G11745,매칭테이블!D:D,0),1)</f>
        <v/>
      </c>
      <c r="F11745" s="93" t="inlineStr">
        <is>
          <t>카페24</t>
        </is>
      </c>
      <c r="G11745" s="93" t="inlineStr">
        <is>
          <t>어성초 70 인텐스 카밍 크림크림=어성초 토너 250ml + 카밍 크림 50ml (-30%)</t>
        </is>
      </c>
      <c r="H11745" s="93" t="n">
        <v>3</v>
      </c>
      <c r="J11745" s="93" t="n">
        <v>201208</v>
      </c>
      <c r="K11745" s="93" t="n"/>
      <c r="L11745" s="93" t="n">
        <v>126000</v>
      </c>
      <c r="M11745" s="93" t="n">
        <v>118629</v>
      </c>
      <c r="N11745" s="93" t="n">
        <v>20886</v>
      </c>
      <c r="O11745" s="148" t="n">
        <v>114545.4545454545</v>
      </c>
      <c r="P11745" s="93" t="inlineStr">
        <is>
          <t>카페24카밍크림어성초 70 인텐스 카밍 크림크림=어성초 토너 250ml + 카밍 크림 50ml (-30%)201208</t>
        </is>
      </c>
    </row>
    <row r="11746">
      <c r="B11746" s="127" t="n">
        <v>44170</v>
      </c>
      <c r="C11746" s="93">
        <f>TEXT(B11746,"aaa")</f>
        <v/>
      </c>
      <c r="D11746" s="93" t="n"/>
      <c r="E11746" s="93">
        <f>INDEX(매칭테이블!C:D,MATCH(RD!G11746,매칭테이블!D:D,0),1)</f>
        <v/>
      </c>
      <c r="F11746" s="93" t="inlineStr">
        <is>
          <t>카페24</t>
        </is>
      </c>
      <c r="G11746" s="93" t="inlineStr">
        <is>
          <t>어성초 77 수딩 토너토너(필수)=어성초 77 토너 1개-20% off</t>
        </is>
      </c>
      <c r="H11746" s="93" t="n">
        <v>35</v>
      </c>
      <c r="J11746" s="93" t="n">
        <v>201208</v>
      </c>
      <c r="K11746" s="93" t="n"/>
      <c r="L11746" s="93" t="n">
        <v>700000</v>
      </c>
      <c r="M11746" s="93" t="n">
        <v>659050</v>
      </c>
      <c r="N11746" s="93" t="n">
        <v>107800</v>
      </c>
      <c r="O11746" s="148" t="n">
        <v>636363.6363636364</v>
      </c>
      <c r="P11746" s="93" t="inlineStr">
        <is>
          <t>카페24토너어성초 77 수딩 토너토너(필수)=어성초 77 토너 1개-20% off201208</t>
        </is>
      </c>
    </row>
    <row r="11747">
      <c r="B11747" s="127" t="n">
        <v>44170</v>
      </c>
      <c r="C11747" s="93">
        <f>TEXT(B11747,"aaa")</f>
        <v/>
      </c>
      <c r="D11747" s="93" t="n"/>
      <c r="E11747" s="93">
        <f>INDEX(매칭테이블!C:D,MATCH(RD!G11747,매칭테이블!D:D,0),1)</f>
        <v/>
      </c>
      <c r="F11747" s="93" t="inlineStr">
        <is>
          <t>카페24</t>
        </is>
      </c>
      <c r="G11747" s="93" t="inlineStr">
        <is>
          <t>어성초 77 수딩 토너토너(필수)=어성초 77 토너 2개-30% off (무료배송)</t>
        </is>
      </c>
      <c r="H11747" s="93" t="n">
        <v>13</v>
      </c>
      <c r="J11747" s="93" t="n">
        <v>201208</v>
      </c>
      <c r="K11747" s="93" t="n"/>
      <c r="L11747" s="93" t="n">
        <v>455000</v>
      </c>
      <c r="M11747" s="93" t="n">
        <v>428382.5</v>
      </c>
      <c r="N11747" s="93" t="n">
        <v>80080</v>
      </c>
      <c r="O11747" s="148" t="n">
        <v>413636.3636363636</v>
      </c>
      <c r="P11747" s="93" t="inlineStr">
        <is>
          <t>카페24토너어성초 77 수딩 토너토너(필수)=어성초 77 토너 2개-30% off (무료배송)201208</t>
        </is>
      </c>
    </row>
    <row r="11748">
      <c r="B11748" s="127" t="n">
        <v>44170</v>
      </c>
      <c r="C11748" s="93">
        <f>TEXT(B11748,"aaa")</f>
        <v/>
      </c>
      <c r="D11748" s="93" t="n"/>
      <c r="E11748" s="93">
        <f>INDEX(매칭테이블!C:D,MATCH(RD!G11748,매칭테이블!D:D,0),1)</f>
        <v/>
      </c>
      <c r="F11748" s="93" t="inlineStr">
        <is>
          <t>카페24</t>
        </is>
      </c>
      <c r="G11748" s="93" t="inlineStr">
        <is>
          <t>어성초 77 수딩 토너토너(필수)=어성초77토너1개 + 어성초77패드1개 -30% off (무료배송)</t>
        </is>
      </c>
      <c r="H11748" s="93" t="n">
        <v>7</v>
      </c>
      <c r="J11748" s="93" t="n">
        <v>201208</v>
      </c>
      <c r="K11748" s="93" t="n"/>
      <c r="L11748" s="93" t="n">
        <v>259700</v>
      </c>
      <c r="M11748" s="93" t="n">
        <v>244507.55</v>
      </c>
      <c r="N11748" s="93" t="n">
        <v>56644</v>
      </c>
      <c r="O11748" s="148" t="n">
        <v>236090.9090909091</v>
      </c>
      <c r="P11748" s="93" t="inlineStr">
        <is>
          <t>카페24토너+패드 세트어성초 77 수딩 토너토너(필수)=어성초77토너1개 + 어성초77패드1개 -30% off (무료배송)201208</t>
        </is>
      </c>
    </row>
    <row r="11749">
      <c r="B11749" s="127" t="n">
        <v>44170</v>
      </c>
      <c r="C11749" s="93">
        <f>TEXT(B11749,"aaa")</f>
        <v/>
      </c>
      <c r="D11749" s="93" t="n"/>
      <c r="E11749" s="93">
        <f>INDEX(매칭테이블!C:D,MATCH(RD!G11749,매칭테이블!D:D,0),1)</f>
        <v/>
      </c>
      <c r="F11749" s="93" t="inlineStr">
        <is>
          <t>카페24</t>
        </is>
      </c>
      <c r="G11749" s="93" t="inlineStr">
        <is>
          <t>어성초 77 수딩 토너화장솜(선택)=촉촉 스킨팩 화장솜</t>
        </is>
      </c>
      <c r="H11749" s="93" t="n">
        <v>16</v>
      </c>
      <c r="J11749" s="93" t="n">
        <v>201208</v>
      </c>
      <c r="K11749" s="93" t="n"/>
      <c r="L11749" s="93" t="n">
        <v>48000</v>
      </c>
      <c r="M11749" s="93" t="n">
        <v>45192</v>
      </c>
      <c r="N11749" s="93" t="n">
        <v>17760</v>
      </c>
      <c r="O11749" s="148" t="n">
        <v>43636.36363636363</v>
      </c>
      <c r="P11749" s="93" t="inlineStr">
        <is>
          <t>카페24화장솜어성초 77 수딩 토너화장솜(선택)=촉촉 스킨팩 화장솜201208</t>
        </is>
      </c>
    </row>
    <row r="11750">
      <c r="B11750" s="127" t="n">
        <v>44170</v>
      </c>
      <c r="C11750" s="93">
        <f>TEXT(B11750,"aaa")</f>
        <v/>
      </c>
      <c r="D11750" s="93" t="n"/>
      <c r="E11750" s="93">
        <f>INDEX(매칭테이블!C:D,MATCH(RD!G11750,매칭테이블!D:D,0),1)</f>
        <v/>
      </c>
      <c r="F11750" s="93" t="inlineStr">
        <is>
          <t>카페24</t>
        </is>
      </c>
      <c r="G11750" s="93" t="inlineStr">
        <is>
          <t>어성초 77 수딩 토너토너(필수)=어성초 77 토너 1개-20% off</t>
        </is>
      </c>
      <c r="H11750" s="93" t="n">
        <v>1</v>
      </c>
      <c r="J11750" s="93" t="n">
        <v>201208</v>
      </c>
      <c r="K11750" s="93" t="n"/>
      <c r="L11750" s="93" t="n">
        <v>20000</v>
      </c>
      <c r="M11750" s="93" t="n">
        <v>18830</v>
      </c>
      <c r="N11750" s="93" t="n">
        <v>3080</v>
      </c>
      <c r="O11750" s="148" t="n">
        <v>18181.81818181818</v>
      </c>
      <c r="P11750" s="93" t="inlineStr">
        <is>
          <t>카페24토너어성초 77 수딩 토너토너(필수)=어성초 77 토너 1개-20% off201208</t>
        </is>
      </c>
    </row>
    <row r="11751">
      <c r="B11751" s="127" t="n">
        <v>44170</v>
      </c>
      <c r="C11751" s="93">
        <f>TEXT(B11751,"aaa")</f>
        <v/>
      </c>
      <c r="D11751" s="93" t="n"/>
      <c r="E11751" s="93">
        <f>INDEX(매칭테이블!C:D,MATCH(RD!G11751,매칭테이블!D:D,0),1)</f>
        <v/>
      </c>
      <c r="F11751" s="93" t="inlineStr">
        <is>
          <t>카페24</t>
        </is>
      </c>
      <c r="G11751" s="93" t="inlineStr">
        <is>
          <t>어성초 77 수딩 토너토너(필수)=어성초77토너1개 + 어성초77패드1개 -30% off (무료배송)</t>
        </is>
      </c>
      <c r="H11751" s="93" t="n">
        <v>1</v>
      </c>
      <c r="J11751" s="93" t="n">
        <v>201208</v>
      </c>
      <c r="K11751" s="93" t="n"/>
      <c r="L11751" s="93" t="n">
        <v>37100</v>
      </c>
      <c r="M11751" s="93" t="n">
        <v>34929.65</v>
      </c>
      <c r="N11751" s="93" t="n">
        <v>8092</v>
      </c>
      <c r="O11751" s="148" t="n">
        <v>33727.27272727273</v>
      </c>
      <c r="P11751" s="93" t="inlineStr">
        <is>
          <t>카페24토너+패드 세트어성초 77 수딩 토너토너(필수)=어성초77토너1개 + 어성초77패드1개 -30% off (무료배송)201208</t>
        </is>
      </c>
    </row>
    <row r="11752">
      <c r="B11752" s="127" t="n">
        <v>44170</v>
      </c>
      <c r="C11752" s="93">
        <f>TEXT(B11752,"aaa")</f>
        <v/>
      </c>
      <c r="D11752" s="93" t="n"/>
      <c r="E11752" s="93">
        <f>INDEX(매칭테이블!C:D,MATCH(RD!G11752,매칭테이블!D:D,0),1)</f>
        <v/>
      </c>
      <c r="F11752" s="93" t="inlineStr">
        <is>
          <t>카페24</t>
        </is>
      </c>
      <c r="G11752" s="93" t="inlineStr">
        <is>
          <t>어성초 77 진정 마스크옵션=어성초 77 진정 마스크팩 1장</t>
        </is>
      </c>
      <c r="H11752" s="93" t="n">
        <v>2</v>
      </c>
      <c r="J11752" s="93" t="n">
        <v>201208</v>
      </c>
      <c r="K11752" s="93" t="n"/>
      <c r="L11752" s="93" t="n">
        <v>8000</v>
      </c>
      <c r="M11752" s="93" t="n">
        <v>7532</v>
      </c>
      <c r="N11752" s="93" t="n">
        <v>794</v>
      </c>
      <c r="O11752" s="148" t="n">
        <v>7272.727272727272</v>
      </c>
      <c r="P11752" s="93" t="inlineStr">
        <is>
          <t>카페24마스크팩어성초 77 진정 마스크옵션=어성초 77 진정 마스크팩 1장201208</t>
        </is>
      </c>
    </row>
    <row r="11753">
      <c r="B11753" s="127" t="n">
        <v>44170</v>
      </c>
      <c r="C11753" s="93">
        <f>TEXT(B11753,"aaa")</f>
        <v/>
      </c>
      <c r="D11753" s="93" t="n"/>
      <c r="E11753" s="93">
        <f>INDEX(매칭테이블!C:D,MATCH(RD!G11753,매칭테이블!D:D,0),1)</f>
        <v/>
      </c>
      <c r="F11753" s="93" t="inlineStr">
        <is>
          <t>카페24</t>
        </is>
      </c>
      <c r="G11753" s="93" t="inlineStr">
        <is>
          <t>어성초 77 진정 마스크옵션=어성초 77 진정 마스크팩 10장-50% off</t>
        </is>
      </c>
      <c r="H11753" s="93" t="n">
        <v>4</v>
      </c>
      <c r="J11753" s="93" t="n">
        <v>201208</v>
      </c>
      <c r="K11753" s="93" t="n"/>
      <c r="L11753" s="93" t="n">
        <v>80000</v>
      </c>
      <c r="M11753" s="93" t="n">
        <v>75320</v>
      </c>
      <c r="N11753" s="93" t="n">
        <v>15880</v>
      </c>
      <c r="O11753" s="148" t="n">
        <v>72727.27272727272</v>
      </c>
      <c r="P11753" s="93" t="inlineStr">
        <is>
          <t>카페24마스크팩어성초 77 진정 마스크옵션=어성초 77 진정 마스크팩 10장-50% off201208</t>
        </is>
      </c>
    </row>
    <row r="11754">
      <c r="B11754" s="127" t="n">
        <v>44170</v>
      </c>
      <c r="C11754" s="93">
        <f>TEXT(B11754,"aaa")</f>
        <v/>
      </c>
      <c r="D11754" s="93" t="n"/>
      <c r="E11754" s="93">
        <f>INDEX(매칭테이블!C:D,MATCH(RD!G11754,매칭테이블!D:D,0),1)</f>
        <v/>
      </c>
      <c r="F11754" s="93" t="inlineStr">
        <is>
          <t>카페24</t>
        </is>
      </c>
      <c r="G11754" s="93" t="inlineStr">
        <is>
          <t>어성초 77 클리어 패드옵션=어성초 77 클리어 패드 1개-20% off</t>
        </is>
      </c>
      <c r="H11754" s="93" t="n">
        <v>39</v>
      </c>
      <c r="J11754" s="93" t="n">
        <v>201208</v>
      </c>
      <c r="K11754" s="93" t="n"/>
      <c r="L11754" s="93" t="n">
        <v>873600</v>
      </c>
      <c r="M11754" s="93" t="n">
        <v>822494.4</v>
      </c>
      <c r="N11754" s="93" t="n">
        <v>195468</v>
      </c>
      <c r="O11754" s="148" t="n">
        <v>794181.8181818181</v>
      </c>
      <c r="P11754" s="93" t="inlineStr">
        <is>
          <t>카페24클리어 패드어성초 77 클리어 패드옵션=어성초 77 클리어 패드 1개-20% off201208</t>
        </is>
      </c>
    </row>
    <row r="11755">
      <c r="B11755" s="127" t="n">
        <v>44170</v>
      </c>
      <c r="C11755" s="93">
        <f>TEXT(B11755,"aaa")</f>
        <v/>
      </c>
      <c r="D11755" s="93" t="n"/>
      <c r="E11755" s="93">
        <f>INDEX(매칭테이블!C:D,MATCH(RD!G11755,매칭테이블!D:D,0),1)</f>
        <v/>
      </c>
      <c r="F11755" s="93" t="inlineStr">
        <is>
          <t>카페24</t>
        </is>
      </c>
      <c r="G11755" s="93" t="inlineStr">
        <is>
          <t>어성초 77 클리어 패드옵션=어성초 77 클리어 패드 2개-30% off (무료배송)</t>
        </is>
      </c>
      <c r="H11755" s="93" t="n">
        <v>39</v>
      </c>
      <c r="J11755" s="93" t="n">
        <v>201208</v>
      </c>
      <c r="K11755" s="93" t="n"/>
      <c r="L11755" s="93" t="n">
        <v>1528800</v>
      </c>
      <c r="M11755" s="93" t="n">
        <v>1439365.2</v>
      </c>
      <c r="N11755" s="93" t="n">
        <v>390936</v>
      </c>
      <c r="O11755" s="148" t="n">
        <v>1389818.181818182</v>
      </c>
      <c r="P11755" s="93" t="inlineStr">
        <is>
          <t>카페24클리어 패드어성초 77 클리어 패드옵션=어성초 77 클리어 패드 2개-30% off (무료배송)201208</t>
        </is>
      </c>
    </row>
    <row r="11756">
      <c r="B11756" s="127" t="n">
        <v>44170</v>
      </c>
      <c r="C11756" s="93">
        <f>TEXT(B11756,"aaa")</f>
        <v/>
      </c>
      <c r="D11756" s="93" t="n"/>
      <c r="E11756" s="93">
        <f>INDEX(매칭테이블!C:D,MATCH(RD!G11756,매칭테이블!D:D,0),1)</f>
        <v/>
      </c>
      <c r="F11756" s="93" t="inlineStr">
        <is>
          <t>카페24</t>
        </is>
      </c>
      <c r="G11756" s="93" t="inlineStr">
        <is>
          <t>어성초 77 클리어 패드옵션=어성초77토너1개+어성초77패드1개-30% off (무료배송)</t>
        </is>
      </c>
      <c r="H11756" s="93" t="n">
        <v>15</v>
      </c>
      <c r="J11756" s="93" t="n">
        <v>201208</v>
      </c>
      <c r="K11756" s="93" t="n"/>
      <c r="L11756" s="93" t="n">
        <v>556500</v>
      </c>
      <c r="M11756" s="93" t="n">
        <v>523944.75</v>
      </c>
      <c r="N11756" s="93" t="n">
        <v>121380</v>
      </c>
      <c r="O11756" s="148" t="n">
        <v>505909.0909090909</v>
      </c>
      <c r="P11756" s="93" t="inlineStr">
        <is>
          <t>카페24토너+패드 세트어성초 77 클리어 패드옵션=어성초77토너1개+어성초77패드1개-30% off (무료배송)201208</t>
        </is>
      </c>
    </row>
    <row r="11757">
      <c r="B11757" s="127" t="n">
        <v>44170</v>
      </c>
      <c r="C11757" s="93">
        <f>TEXT(B11757,"aaa")</f>
        <v/>
      </c>
      <c r="D11757" s="93" t="n"/>
      <c r="E11757" s="93">
        <f>INDEX(매칭테이블!C:D,MATCH(RD!G11757,매칭테이블!D:D,0),1)</f>
        <v/>
      </c>
      <c r="F11757" s="93" t="inlineStr">
        <is>
          <t>카페24</t>
        </is>
      </c>
      <c r="G11757" s="93" t="inlineStr">
        <is>
          <t>어성초 77 클리어 패드옵션=어성초 77 클리어 패드 2개-30% off (무료배송)</t>
        </is>
      </c>
      <c r="H11757" s="93" t="n">
        <v>1</v>
      </c>
      <c r="J11757" s="93" t="n">
        <v>201208</v>
      </c>
      <c r="K11757" s="93" t="n"/>
      <c r="L11757" s="93" t="n">
        <v>39200</v>
      </c>
      <c r="M11757" s="93" t="n">
        <v>36906.8</v>
      </c>
      <c r="N11757" s="93" t="n">
        <v>10024</v>
      </c>
      <c r="O11757" s="148" t="n">
        <v>35636.36363636363</v>
      </c>
      <c r="P11757" s="93" t="inlineStr">
        <is>
          <t>카페24클리어 패드어성초 77 클리어 패드옵션=어성초 77 클리어 패드 2개-30% off (무료배송)201208</t>
        </is>
      </c>
    </row>
    <row r="11758">
      <c r="B11758" s="127" t="n">
        <v>44170</v>
      </c>
      <c r="C11758" s="93">
        <f>TEXT(B11758,"aaa")</f>
        <v/>
      </c>
      <c r="D11758" s="93" t="n"/>
      <c r="E11758" s="93">
        <f>INDEX(매칭테이블!C:D,MATCH(RD!G11758,매칭테이블!D:D,0),1)</f>
        <v/>
      </c>
      <c r="F11758" s="93" t="inlineStr">
        <is>
          <t>카페24</t>
        </is>
      </c>
      <c r="G11758" s="93" t="inlineStr">
        <is>
          <t>어성초 77 토너토너(필수)=어성초 77 토너 1개-20% off</t>
        </is>
      </c>
      <c r="H11758" s="93" t="n">
        <v>1</v>
      </c>
      <c r="J11758" s="93" t="n">
        <v>201208</v>
      </c>
      <c r="K11758" s="93" t="n"/>
      <c r="L11758" s="93" t="n">
        <v>20000</v>
      </c>
      <c r="M11758" s="93" t="n">
        <v>18830</v>
      </c>
      <c r="N11758" s="93" t="n">
        <v>3080</v>
      </c>
      <c r="O11758" s="148" t="n">
        <v>18181.81818181818</v>
      </c>
      <c r="P11758" s="93" t="inlineStr">
        <is>
          <t>카페24토너어성초 77 토너토너(필수)=어성초 77 토너 1개-20% off201208</t>
        </is>
      </c>
    </row>
    <row r="11759">
      <c r="B11759" s="127" t="n">
        <v>44170</v>
      </c>
      <c r="C11759" s="93">
        <f>TEXT(B11759,"aaa")</f>
        <v/>
      </c>
      <c r="D11759" s="93" t="n"/>
      <c r="E11759" s="93">
        <f>INDEX(매칭테이블!C:D,MATCH(RD!G11759,매칭테이블!D:D,0),1)</f>
        <v/>
      </c>
      <c r="F11759" s="93" t="inlineStr">
        <is>
          <t>카페24</t>
        </is>
      </c>
      <c r="G11759" s="93" t="inlineStr">
        <is>
          <t>어성초 77 토너화장솜(선택)=촉촉 스킨팩 화장솜</t>
        </is>
      </c>
      <c r="H11759" s="93" t="n">
        <v>1</v>
      </c>
      <c r="J11759" s="93" t="n">
        <v>201208</v>
      </c>
      <c r="K11759" s="93" t="n"/>
      <c r="L11759" s="93" t="n">
        <v>3000</v>
      </c>
      <c r="M11759" s="93" t="n">
        <v>2824.5</v>
      </c>
      <c r="N11759" s="93" t="n">
        <v>1110</v>
      </c>
      <c r="O11759" s="148" t="n">
        <v>2727.272727272727</v>
      </c>
      <c r="P11759" s="93" t="inlineStr">
        <is>
          <t>카페24화장솜어성초 77 토너화장솜(선택)=촉촉 스킨팩 화장솜201208</t>
        </is>
      </c>
    </row>
    <row r="11760">
      <c r="B11760" s="127" t="n">
        <v>44170</v>
      </c>
      <c r="C11760" s="93">
        <f>TEXT(B11760,"aaa")</f>
        <v/>
      </c>
      <c r="D11760" s="93" t="n"/>
      <c r="E11760" s="93">
        <f>INDEX(매칭테이블!C:D,MATCH(RD!G11760,매칭테이블!D:D,0),1)</f>
        <v/>
      </c>
      <c r="F11760" s="93" t="inlineStr">
        <is>
          <t>카페24</t>
        </is>
      </c>
      <c r="G11760" s="93" t="inlineStr">
        <is>
          <t>어성초 77 토너토너(필수)=어성초77토너1개 + 어성초77패드1개 -30% off (무료배송)</t>
        </is>
      </c>
      <c r="H11760" s="93" t="n">
        <v>1</v>
      </c>
      <c r="J11760" s="93" t="n">
        <v>201208</v>
      </c>
      <c r="K11760" s="93" t="n"/>
      <c r="L11760" s="93" t="n">
        <v>37100</v>
      </c>
      <c r="M11760" s="93" t="n">
        <v>34929.65</v>
      </c>
      <c r="N11760" s="93" t="n">
        <v>8092</v>
      </c>
      <c r="O11760" s="148" t="n">
        <v>33727.27272727273</v>
      </c>
      <c r="P11760" s="93" t="inlineStr">
        <is>
          <t>카페24토너+패드 세트어성초 77 토너토너(필수)=어성초77토너1개 + 어성초77패드1개 -30% off (무료배송)201208</t>
        </is>
      </c>
    </row>
    <row r="11761">
      <c r="B11761" s="127" t="n">
        <v>44170</v>
      </c>
      <c r="C11761" s="93">
        <f>TEXT(B11761,"aaa")</f>
        <v/>
      </c>
      <c r="D11761" s="93" t="n"/>
      <c r="E11761" s="93">
        <f>INDEX(매칭테이블!C:D,MATCH(RD!G11761,매칭테이블!D:D,0),1)</f>
        <v/>
      </c>
      <c r="F11761" s="93" t="inlineStr">
        <is>
          <t>카페24</t>
        </is>
      </c>
      <c r="G11761" s="93" t="inlineStr">
        <is>
          <t>어성초 78 수딩 크림</t>
        </is>
      </c>
      <c r="H11761" s="93" t="n">
        <v>4</v>
      </c>
      <c r="J11761" s="93" t="n">
        <v>201208</v>
      </c>
      <c r="K11761" s="93" t="n"/>
      <c r="L11761" s="93" t="n">
        <v>152000</v>
      </c>
      <c r="M11761" s="93" t="n">
        <v>143108</v>
      </c>
      <c r="N11761" s="93" t="n">
        <v>12180</v>
      </c>
      <c r="O11761" s="148" t="n">
        <v>138181.8181818182</v>
      </c>
      <c r="P11761" s="93" t="inlineStr">
        <is>
          <t>카페24수딩크림어성초 78 수딩 크림201208</t>
        </is>
      </c>
    </row>
    <row r="11762">
      <c r="B11762" s="127" t="n">
        <v>44170</v>
      </c>
      <c r="C11762" s="93">
        <f>TEXT(B11762,"aaa")</f>
        <v/>
      </c>
      <c r="D11762" s="93" t="n"/>
      <c r="E11762" s="93">
        <f>INDEX(매칭테이블!C:D,MATCH(RD!G11762,매칭테이블!D:D,0),1)</f>
        <v/>
      </c>
      <c r="F11762" s="93" t="inlineStr">
        <is>
          <t>카페24</t>
        </is>
      </c>
      <c r="G11762" s="93" t="inlineStr">
        <is>
          <t>어성초 78 수딩 크림</t>
        </is>
      </c>
      <c r="H11762" s="93" t="n">
        <v>1</v>
      </c>
      <c r="J11762" s="93" t="n">
        <v>201208</v>
      </c>
      <c r="K11762" s="93" t="n"/>
      <c r="L11762" s="93" t="n">
        <v>38000</v>
      </c>
      <c r="M11762" s="93" t="n">
        <v>35777</v>
      </c>
      <c r="N11762" s="93" t="n">
        <v>3045</v>
      </c>
      <c r="O11762" s="148" t="n">
        <v>34545.45454545454</v>
      </c>
      <c r="P11762" s="93" t="inlineStr">
        <is>
          <t>카페24수딩크림어성초 78 수딩 크림201208</t>
        </is>
      </c>
    </row>
    <row r="11763">
      <c r="B11763" s="127" t="n">
        <v>44170</v>
      </c>
      <c r="C11763" s="93">
        <f>TEXT(B11763,"aaa")</f>
        <v/>
      </c>
      <c r="D11763" s="93" t="n"/>
      <c r="E11763" s="93">
        <f>INDEX(매칭테이블!C:D,MATCH(RD!G11763,매칭테이블!D:D,0),1)</f>
        <v/>
      </c>
      <c r="F11763" s="93" t="inlineStr">
        <is>
          <t>카페24</t>
        </is>
      </c>
      <c r="G11763" s="93" t="inlineStr">
        <is>
          <t>어성초 80 수분 진정 앰플앰플=어성초 80 앰플 1개-15%off</t>
        </is>
      </c>
      <c r="H11763" s="93" t="n">
        <v>14</v>
      </c>
      <c r="J11763" s="93" t="n">
        <v>201208</v>
      </c>
      <c r="K11763" s="93" t="n"/>
      <c r="L11763" s="93" t="n">
        <v>392000</v>
      </c>
      <c r="M11763" s="93" t="n">
        <v>369068</v>
      </c>
      <c r="N11763" s="93" t="n">
        <v>47558</v>
      </c>
      <c r="O11763" s="148" t="n">
        <v>356363.6363636364</v>
      </c>
      <c r="P11763" s="93" t="inlineStr">
        <is>
          <t>카페24앰플어성초 80 수분 진정 앰플앰플=어성초 80 앰플 1개-15%off201208</t>
        </is>
      </c>
    </row>
    <row r="11764">
      <c r="B11764" s="127" t="n">
        <v>44170</v>
      </c>
      <c r="C11764" s="93">
        <f>TEXT(B11764,"aaa")</f>
        <v/>
      </c>
      <c r="D11764" s="93" t="n"/>
      <c r="E11764" s="93">
        <f>INDEX(매칭테이블!C:D,MATCH(RD!G11764,매칭테이블!D:D,0),1)</f>
        <v/>
      </c>
      <c r="F11764" s="93" t="inlineStr">
        <is>
          <t>카페24</t>
        </is>
      </c>
      <c r="G11764" s="93" t="inlineStr">
        <is>
          <t>어성초 80 수분 진정 앰플앰플=어성초 80 앰플 2개-27%off (무료배송)</t>
        </is>
      </c>
      <c r="H11764" s="93" t="n">
        <v>4</v>
      </c>
      <c r="J11764" s="93" t="n">
        <v>201208</v>
      </c>
      <c r="K11764" s="93" t="n"/>
      <c r="L11764" s="93" t="n">
        <v>192000</v>
      </c>
      <c r="M11764" s="93" t="n">
        <v>180768</v>
      </c>
      <c r="N11764" s="93" t="n">
        <v>27176</v>
      </c>
      <c r="O11764" s="148" t="n">
        <v>174545.4545454545</v>
      </c>
      <c r="P11764" s="93" t="inlineStr">
        <is>
          <t>카페24앰플어성초 80 수분 진정 앰플앰플=어성초 80 앰플 2개-27%off (무료배송)201208</t>
        </is>
      </c>
    </row>
    <row r="11765">
      <c r="B11765" s="127" t="n">
        <v>44170</v>
      </c>
      <c r="C11765" s="93">
        <f>TEXT(B11765,"aaa")</f>
        <v/>
      </c>
      <c r="D11765" s="93" t="n"/>
      <c r="E11765" s="93">
        <f>INDEX(매칭테이블!C:D,MATCH(RD!G11765,매칭테이블!D:D,0),1)</f>
        <v/>
      </c>
      <c r="F11765" s="93" t="inlineStr">
        <is>
          <t>카페24</t>
        </is>
      </c>
      <c r="G11765" s="93" t="inlineStr">
        <is>
          <t>어성초 80 수분 진정 앰플</t>
        </is>
      </c>
      <c r="H11765" s="93" t="n">
        <v>1</v>
      </c>
      <c r="J11765" s="93" t="n">
        <v>201208</v>
      </c>
      <c r="K11765" s="93" t="n"/>
      <c r="L11765" s="93" t="n">
        <v>28000</v>
      </c>
      <c r="M11765" s="93" t="n">
        <v>26362</v>
      </c>
      <c r="N11765" s="93" t="n">
        <v>3397</v>
      </c>
      <c r="O11765" s="148" t="n">
        <v>25454.54545454545</v>
      </c>
      <c r="P11765" s="93" t="inlineStr">
        <is>
          <t>카페24앰플어성초 80 수분 진정 앰플201208</t>
        </is>
      </c>
    </row>
    <row r="11766">
      <c r="B11766" s="127" t="n">
        <v>44170</v>
      </c>
      <c r="C11766" s="93">
        <f>TEXT(B11766,"aaa")</f>
        <v/>
      </c>
      <c r="D11766" s="93" t="n"/>
      <c r="E11766" s="93">
        <f>INDEX(매칭테이블!C:D,MATCH(RD!G11766,매칭테이블!D:D,0),1)</f>
        <v/>
      </c>
      <c r="F11766" s="93" t="inlineStr">
        <is>
          <t>카페24</t>
        </is>
      </c>
      <c r="G11766" s="93" t="inlineStr">
        <is>
          <t>어성초 약산성 클렌징폼클렌징폼=어성초 약산성 클렌징폼 1개 -19%off</t>
        </is>
      </c>
      <c r="H11766" s="93" t="n">
        <v>7</v>
      </c>
      <c r="J11766" s="93" t="n">
        <v>201208</v>
      </c>
      <c r="K11766" s="93" t="n"/>
      <c r="L11766" s="93" t="n">
        <v>91000</v>
      </c>
      <c r="M11766" s="93" t="n">
        <v>85676.5</v>
      </c>
      <c r="N11766" s="93" t="n">
        <v>19250</v>
      </c>
      <c r="O11766" s="148" t="n">
        <v>82727.27272727272</v>
      </c>
      <c r="P11766" s="93" t="inlineStr">
        <is>
          <t>카페24클렌징폼어성초 약산성 클렌징폼클렌징폼=어성초 약산성 클렌징폼 1개 -19%off201208</t>
        </is>
      </c>
    </row>
    <row r="11767">
      <c r="B11767" s="127" t="n">
        <v>44170</v>
      </c>
      <c r="C11767" s="93">
        <f>TEXT(B11767,"aaa")</f>
        <v/>
      </c>
      <c r="D11767" s="93" t="n"/>
      <c r="E11767" s="93">
        <f>INDEX(매칭테이블!C:D,MATCH(RD!G11767,매칭테이블!D:D,0),1)</f>
        <v/>
      </c>
      <c r="F11767" s="93" t="inlineStr">
        <is>
          <t>카페24</t>
        </is>
      </c>
      <c r="G11767" s="93" t="inlineStr">
        <is>
          <t>어성초 약산성 클렌징폼클렌징폼=어성초 약산성 클렌징폼 2개 -25%off</t>
        </is>
      </c>
      <c r="H11767" s="93" t="n">
        <v>4</v>
      </c>
      <c r="J11767" s="93" t="n">
        <v>201208</v>
      </c>
      <c r="K11767" s="93" t="n"/>
      <c r="L11767" s="93" t="n">
        <v>96000</v>
      </c>
      <c r="M11767" s="93" t="n">
        <v>90384</v>
      </c>
      <c r="N11767" s="93" t="n">
        <v>9840</v>
      </c>
      <c r="O11767" s="148" t="n">
        <v>87272.72727272726</v>
      </c>
      <c r="P11767" s="93" t="inlineStr">
        <is>
          <t>카페24클렌징폼어성초 약산성 클렌징폼클렌징폼=어성초 약산성 클렌징폼 2개 -25%off201208</t>
        </is>
      </c>
    </row>
    <row r="11768">
      <c r="B11768" s="127" t="n">
        <v>44170</v>
      </c>
      <c r="C11768" s="93">
        <f>TEXT(B11768,"aaa")</f>
        <v/>
      </c>
      <c r="D11768" s="93" t="n"/>
      <c r="E11768" s="93">
        <f>INDEX(매칭테이블!C:D,MATCH(RD!G11768,매칭테이블!D:D,0),1)</f>
        <v/>
      </c>
      <c r="F11768" s="93" t="inlineStr">
        <is>
          <t>카페24</t>
        </is>
      </c>
      <c r="G11768" s="93" t="inlineStr">
        <is>
          <t>어성초 크림마스크 나이트 솔루션옵션=어성초 크림마스크 나이트 솔루션 1장</t>
        </is>
      </c>
      <c r="H11768" s="93" t="n">
        <v>1</v>
      </c>
      <c r="J11768" s="93" t="n">
        <v>201208</v>
      </c>
      <c r="K11768" s="93" t="n"/>
      <c r="L11768" s="93" t="n">
        <v>4000</v>
      </c>
      <c r="M11768" s="93" t="n">
        <v>3766</v>
      </c>
      <c r="N11768" s="93" t="n">
        <v>310</v>
      </c>
      <c r="O11768" s="148" t="n">
        <v>3636.363636363636</v>
      </c>
      <c r="P11768" s="93" t="inlineStr">
        <is>
          <t>카페24크림마스크어성초 크림마스크 나이트 솔루션옵션=어성초 크림마스크 나이트 솔루션 1장201208</t>
        </is>
      </c>
    </row>
    <row r="11769">
      <c r="B11769" s="127" t="n">
        <v>44170</v>
      </c>
      <c r="C11769" s="93">
        <f>TEXT(B11769,"aaa")</f>
        <v/>
      </c>
      <c r="D11769" s="93" t="n"/>
      <c r="E11769" s="93">
        <f>INDEX(매칭테이블!C:D,MATCH(RD!G11769,매칭테이블!D:D,0),1)</f>
        <v/>
      </c>
      <c r="F11769" s="93" t="inlineStr">
        <is>
          <t>카페24</t>
        </is>
      </c>
      <c r="G11769" s="93" t="inlineStr">
        <is>
          <t>어성초 크림마스크 나이트 솔루션옵션=어성초 크림마스크 나이트 솔루션 10장 (-50%)</t>
        </is>
      </c>
      <c r="H11769" s="93" t="n">
        <v>1</v>
      </c>
      <c r="J11769" s="93" t="n">
        <v>201208</v>
      </c>
      <c r="K11769" s="93" t="n"/>
      <c r="L11769" s="93" t="n">
        <v>20000</v>
      </c>
      <c r="M11769" s="93" t="n">
        <v>18830</v>
      </c>
      <c r="N11769" s="93" t="n">
        <v>3107</v>
      </c>
      <c r="O11769" s="148" t="n">
        <v>18181.81818181818</v>
      </c>
      <c r="P11769" s="93" t="inlineStr">
        <is>
          <t>카페24크림마스크어성초 크림마스크 나이트 솔루션옵션=어성초 크림마스크 나이트 솔루션 10장 (-50%)201208</t>
        </is>
      </c>
    </row>
    <row r="11770">
      <c r="B11770" s="127" t="n">
        <v>44170</v>
      </c>
      <c r="C11770" s="93">
        <f>TEXT(B11770,"aaa")</f>
        <v/>
      </c>
      <c r="D11770" s="93" t="n"/>
      <c r="E11770" s="93">
        <f>INDEX(매칭테이블!C:D,MATCH(RD!G11770,매칭테이블!D:D,0),1)</f>
        <v/>
      </c>
      <c r="F11770" s="93" t="inlineStr">
        <is>
          <t>카페24</t>
        </is>
      </c>
      <c r="G11770" s="93" t="inlineStr">
        <is>
          <t>촉촉 스킨팩 화장솜</t>
        </is>
      </c>
      <c r="H11770" s="93" t="n">
        <v>20</v>
      </c>
      <c r="J11770" s="93" t="n">
        <v>201208</v>
      </c>
      <c r="K11770" s="93" t="n"/>
      <c r="L11770" s="93" t="n">
        <v>60000</v>
      </c>
      <c r="M11770" s="93" t="n">
        <v>56490</v>
      </c>
      <c r="N11770" s="93" t="n">
        <v>22200</v>
      </c>
      <c r="O11770" s="148" t="n">
        <v>54545.45454545454</v>
      </c>
      <c r="P11770" s="93" t="inlineStr">
        <is>
          <t>카페24화장솜촉촉 스킨팩 화장솜201208</t>
        </is>
      </c>
    </row>
    <row r="11771">
      <c r="B11771" s="127" t="n">
        <v>44170</v>
      </c>
      <c r="C11771" s="93">
        <f>TEXT(B11771,"aaa")</f>
        <v/>
      </c>
      <c r="D11771" s="93" t="n"/>
      <c r="E11771" s="93">
        <f>INDEX(매칭테이블!C:D,MATCH(RD!G11771,매칭테이블!D:D,0),1)</f>
        <v/>
      </c>
      <c r="F11771" s="93" t="inlineStr">
        <is>
          <t>화해</t>
        </is>
      </c>
      <c r="G11771" s="93" t="inlineStr">
        <is>
          <t>어성초 77 토너 250ml어성초 77 토너 250ml</t>
        </is>
      </c>
      <c r="H11771" s="93" t="n">
        <v>4</v>
      </c>
      <c r="J11771" s="93" t="n">
        <v>201208</v>
      </c>
      <c r="K11771" s="93" t="n"/>
      <c r="L11771" s="93" t="n">
        <v>80000</v>
      </c>
      <c r="M11771" s="93" t="n">
        <v>57600</v>
      </c>
      <c r="N11771" s="93" t="n">
        <v>12320</v>
      </c>
      <c r="O11771" s="148" t="n">
        <v>72727.27272727272</v>
      </c>
      <c r="P11771" s="93" t="inlineStr">
        <is>
          <t>화해토너어성초 77 토너 250ml어성초 77 토너 250ml201208</t>
        </is>
      </c>
    </row>
    <row r="11772">
      <c r="B11772" s="127" t="n">
        <v>44171</v>
      </c>
      <c r="C11772" s="93">
        <f>TEXT(B11772,"aaa")</f>
        <v/>
      </c>
      <c r="D11772" s="93" t="n"/>
      <c r="E11772" s="93">
        <f>INDEX(매칭테이블!C:D,MATCH(RD!G11772,매칭테이블!D:D,0),1)</f>
        <v/>
      </c>
      <c r="F11772" s="93" t="inlineStr">
        <is>
          <t>스타일쉐어</t>
        </is>
      </c>
      <c r="G11772" s="93" t="inlineStr">
        <is>
          <t>아누아 어성초 77 토너 250ml</t>
        </is>
      </c>
      <c r="H11772" s="93" t="n">
        <v>5</v>
      </c>
      <c r="J11772" s="93" t="n">
        <v>201208</v>
      </c>
      <c r="K11772" s="93" t="n"/>
      <c r="L11772" s="93" t="n">
        <v>100000</v>
      </c>
      <c r="M11772" s="93" t="n">
        <v>75000</v>
      </c>
      <c r="N11772" s="93" t="n">
        <v>16300</v>
      </c>
      <c r="O11772" s="148" t="n">
        <v>90909.0909090909</v>
      </c>
      <c r="P11772" s="93" t="inlineStr">
        <is>
          <t>스타일쉐어토너아누아 어성초 77 토너 250ml201208</t>
        </is>
      </c>
    </row>
    <row r="11773">
      <c r="B11773" s="127" t="n">
        <v>44171</v>
      </c>
      <c r="C11773" s="93">
        <f>TEXT(B11773,"aaa")</f>
        <v/>
      </c>
      <c r="D11773" s="93" t="n"/>
      <c r="E11773" s="93">
        <f>INDEX(매칭테이블!C:D,MATCH(RD!G11773,매칭테이블!D:D,0),1)</f>
        <v/>
      </c>
      <c r="F11773" s="93" t="inlineStr">
        <is>
          <t>카페24</t>
        </is>
      </c>
      <c r="G11773" s="93" t="inlineStr">
        <is>
          <t>5 제로 무기자차 선크림옵션=5제로 무기자차 선크림 1개-20% off</t>
        </is>
      </c>
      <c r="H11773" s="93" t="n">
        <v>4</v>
      </c>
      <c r="J11773" s="93" t="n">
        <v>201208</v>
      </c>
      <c r="K11773" s="93" t="n"/>
      <c r="L11773" s="93" t="n">
        <v>80000</v>
      </c>
      <c r="M11773" s="93" t="n">
        <v>75320</v>
      </c>
      <c r="N11773" s="93" t="n">
        <v>9380</v>
      </c>
      <c r="O11773" s="148" t="n">
        <v>72727.27272727272</v>
      </c>
      <c r="P11773" s="93" t="inlineStr">
        <is>
          <t>카페24선크림5 제로 무기자차 선크림옵션=5제로 무기자차 선크림 1개-20% off201208</t>
        </is>
      </c>
    </row>
    <row r="11774">
      <c r="B11774" s="127" t="n">
        <v>44171</v>
      </c>
      <c r="C11774" s="93">
        <f>TEXT(B11774,"aaa")</f>
        <v/>
      </c>
      <c r="D11774" s="93" t="n"/>
      <c r="E11774" s="93">
        <f>INDEX(매칭테이블!C:D,MATCH(RD!G11774,매칭테이블!D:D,0),1)</f>
        <v/>
      </c>
      <c r="F11774" s="93" t="inlineStr">
        <is>
          <t>카페24</t>
        </is>
      </c>
      <c r="G11774" s="93" t="inlineStr">
        <is>
          <t>5 제로 무기자차 선크림옵션=5제로 무기자차 선크림 2개-30% off (무료배송)</t>
        </is>
      </c>
      <c r="H11774" s="93" t="n">
        <v>1</v>
      </c>
      <c r="J11774" s="93" t="n">
        <v>201208</v>
      </c>
      <c r="K11774" s="93" t="n"/>
      <c r="L11774" s="93" t="n">
        <v>35000</v>
      </c>
      <c r="M11774" s="93" t="n">
        <v>32952.5</v>
      </c>
      <c r="N11774" s="93" t="n">
        <v>4690</v>
      </c>
      <c r="O11774" s="148" t="n">
        <v>31818.18181818182</v>
      </c>
      <c r="P11774" s="93" t="inlineStr">
        <is>
          <t>카페24선크림5 제로 무기자차 선크림옵션=5제로 무기자차 선크림 2개-30% off (무료배송)201208</t>
        </is>
      </c>
    </row>
    <row r="11775">
      <c r="B11775" s="127" t="n">
        <v>44171</v>
      </c>
      <c r="C11775" s="93">
        <f>TEXT(B11775,"aaa")</f>
        <v/>
      </c>
      <c r="D11775" s="93" t="n"/>
      <c r="E11775" s="93">
        <f>INDEX(매칭테이블!C:D,MATCH(RD!G11775,매칭테이블!D:D,0),1)</f>
        <v/>
      </c>
      <c r="F11775" s="93" t="inlineStr">
        <is>
          <t>카페24</t>
        </is>
      </c>
      <c r="G11775" s="93" t="inlineStr">
        <is>
          <t>[수분 보충 세트] 어성초 77 토너 + 어성초 70 로션옵션=어성초 77 토너 250ml + 어성초 70 로션 200ml -30%</t>
        </is>
      </c>
      <c r="H11775" s="93" t="n">
        <v>25</v>
      </c>
      <c r="J11775" s="93" t="n">
        <v>201208</v>
      </c>
      <c r="K11775" s="93" t="n"/>
      <c r="L11775" s="93" t="n">
        <v>927500</v>
      </c>
      <c r="M11775" s="93" t="n">
        <v>873241.25</v>
      </c>
      <c r="N11775" s="93" t="n">
        <v>185450</v>
      </c>
      <c r="O11775" s="148" t="n">
        <v>843181.8181818181</v>
      </c>
      <c r="P11775" s="93" t="inlineStr">
        <is>
          <t>카페24수분 보충 세트[수분 보충 세트] 어성초 77 토너 + 어성초 70 로션옵션=어성초 77 토너 250ml + 어성초 70 로션 200ml -30%201208</t>
        </is>
      </c>
    </row>
    <row r="11776">
      <c r="B11776" s="127" t="n">
        <v>44171</v>
      </c>
      <c r="C11776" s="93">
        <f>TEXT(B11776,"aaa")</f>
        <v/>
      </c>
      <c r="D11776" s="93" t="n"/>
      <c r="E11776" s="93">
        <f>INDEX(매칭테이블!C:D,MATCH(RD!G11776,매칭테이블!D:D,0),1)</f>
        <v/>
      </c>
      <c r="F11776" s="93" t="inlineStr">
        <is>
          <t>카페24</t>
        </is>
      </c>
      <c r="G11776" s="93" t="inlineStr">
        <is>
          <t>[어성초 진정 패키지 세트] 대용량 토너 + 앰플 + 수딩 크림 + 마스크팩 10장</t>
        </is>
      </c>
      <c r="H11776" s="93" t="n">
        <v>5</v>
      </c>
      <c r="J11776" s="93" t="n">
        <v>201208</v>
      </c>
      <c r="K11776" s="93" t="n"/>
      <c r="L11776" s="93" t="n">
        <v>495000</v>
      </c>
      <c r="M11776" s="93" t="n">
        <v>466042.5</v>
      </c>
      <c r="N11776" s="93" t="n">
        <v>75685</v>
      </c>
      <c r="O11776" s="148" t="n">
        <v>449999.9999999999</v>
      </c>
      <c r="P11776" s="93" t="inlineStr">
        <is>
          <t>카페24어성초진정패키지[어성초 진정 패키지 세트] 대용량 토너 + 앰플 + 수딩 크림 + 마스크팩 10장201208</t>
        </is>
      </c>
    </row>
    <row r="11777">
      <c r="B11777" s="127" t="n">
        <v>44171</v>
      </c>
      <c r="C11777" s="93">
        <f>TEXT(B11777,"aaa")</f>
        <v/>
      </c>
      <c r="D11777" s="93" t="n"/>
      <c r="E11777" s="93">
        <f>INDEX(매칭테이블!C:D,MATCH(RD!G11777,매칭테이블!D:D,0),1)</f>
        <v/>
      </c>
      <c r="F11777" s="93" t="inlineStr">
        <is>
          <t>카페24</t>
        </is>
      </c>
      <c r="G11777" s="93" t="inlineStr">
        <is>
          <t>대용량 어성초 77 수딩 토너 500ml</t>
        </is>
      </c>
      <c r="H11777" s="93" t="n">
        <v>36</v>
      </c>
      <c r="J11777" s="93" t="n">
        <v>201208</v>
      </c>
      <c r="K11777" s="93" t="n"/>
      <c r="L11777" s="93" t="n">
        <v>1188000</v>
      </c>
      <c r="M11777" s="93" t="n">
        <v>1118502</v>
      </c>
      <c r="N11777" s="93" t="n">
        <v>155880</v>
      </c>
      <c r="O11777" s="148" t="n">
        <v>1080000</v>
      </c>
      <c r="P11777" s="93" t="inlineStr">
        <is>
          <t>카페24토너대용량 어성초 77 수딩 토너 500ml201208</t>
        </is>
      </c>
    </row>
    <row r="11778">
      <c r="B11778" s="127" t="n">
        <v>44171</v>
      </c>
      <c r="C11778" s="93">
        <f>TEXT(B11778,"aaa")</f>
        <v/>
      </c>
      <c r="D11778" s="93" t="n"/>
      <c r="E11778" s="93">
        <f>INDEX(매칭테이블!C:D,MATCH(RD!G11778,매칭테이블!D:D,0),1)</f>
        <v/>
      </c>
      <c r="F11778" s="93" t="inlineStr">
        <is>
          <t>카페24</t>
        </is>
      </c>
      <c r="G11778" s="93" t="inlineStr">
        <is>
          <t>대용량 어성초 77 토너 500ml</t>
        </is>
      </c>
      <c r="H11778" s="93" t="n">
        <v>1</v>
      </c>
      <c r="J11778" s="93" t="n">
        <v>201208</v>
      </c>
      <c r="K11778" s="93" t="n"/>
      <c r="L11778" s="93" t="n">
        <v>33000</v>
      </c>
      <c r="M11778" s="93" t="n">
        <v>31069.5</v>
      </c>
      <c r="N11778" s="93" t="n">
        <v>4330</v>
      </c>
      <c r="O11778" s="148" t="n">
        <v>30000</v>
      </c>
      <c r="P11778" s="93" t="inlineStr">
        <is>
          <t>카페24토너대용량 어성초 77 토너 500ml201208</t>
        </is>
      </c>
    </row>
    <row r="11779">
      <c r="B11779" s="127" t="n">
        <v>44171</v>
      </c>
      <c r="C11779" s="93">
        <f>TEXT(B11779,"aaa")</f>
        <v/>
      </c>
      <c r="D11779" s="93" t="n"/>
      <c r="E11779" s="93">
        <f>INDEX(매칭테이블!C:D,MATCH(RD!G11779,매칭테이블!D:D,0),1)</f>
        <v/>
      </c>
      <c r="F11779" s="93" t="inlineStr">
        <is>
          <t>카페24</t>
        </is>
      </c>
      <c r="G11779" s="93" t="inlineStr">
        <is>
          <t>어성초 70 데일리 릴리프 로션로션=어성초 70 데일리 릴리프 로션 1개 -20% off</t>
        </is>
      </c>
      <c r="H11779" s="93" t="n">
        <v>6</v>
      </c>
      <c r="J11779" s="93" t="n">
        <v>201208</v>
      </c>
      <c r="K11779" s="93" t="n"/>
      <c r="L11779" s="93" t="n">
        <v>134400</v>
      </c>
      <c r="M11779" s="93" t="n">
        <v>126537.6</v>
      </c>
      <c r="N11779" s="93" t="n">
        <v>26028</v>
      </c>
      <c r="O11779" s="148" t="n">
        <v>122181.8181818182</v>
      </c>
      <c r="P11779" s="93" t="inlineStr">
        <is>
          <t>카페24로션어성초 70 데일리 릴리프 로션로션=어성초 70 데일리 릴리프 로션 1개 -20% off201208</t>
        </is>
      </c>
    </row>
    <row r="11780">
      <c r="B11780" s="127" t="n">
        <v>44171</v>
      </c>
      <c r="C11780" s="93">
        <f>TEXT(B11780,"aaa")</f>
        <v/>
      </c>
      <c r="D11780" s="93" t="n"/>
      <c r="E11780" s="93">
        <f>INDEX(매칭테이블!C:D,MATCH(RD!G11780,매칭테이블!D:D,0),1)</f>
        <v/>
      </c>
      <c r="F11780" s="93" t="inlineStr">
        <is>
          <t>카페24</t>
        </is>
      </c>
      <c r="G11780" s="93" t="inlineStr">
        <is>
          <t>어성초 70 데일리 릴리프 로션로션=어성초 77토너 + 어성초 70 로션 수분 보충 세트 -30% off</t>
        </is>
      </c>
      <c r="H11780" s="93" t="n">
        <v>2</v>
      </c>
      <c r="J11780" s="93" t="n">
        <v>201208</v>
      </c>
      <c r="K11780" s="93" t="n"/>
      <c r="L11780" s="93" t="n">
        <v>74200</v>
      </c>
      <c r="M11780" s="93" t="n">
        <v>69859.3</v>
      </c>
      <c r="N11780" s="93" t="n">
        <v>14836</v>
      </c>
      <c r="O11780" s="148" t="n">
        <v>67454.54545454546</v>
      </c>
      <c r="P11780" s="93" t="inlineStr">
        <is>
          <t>카페24수분 보충 세트어성초 70 데일리 릴리프 로션로션=어성초 77토너 + 어성초 70 로션 수분 보충 세트 -30% off201208</t>
        </is>
      </c>
    </row>
    <row r="11781">
      <c r="B11781" s="127" t="n">
        <v>44171</v>
      </c>
      <c r="C11781" s="93">
        <f>TEXT(B11781,"aaa")</f>
        <v/>
      </c>
      <c r="D11781" s="93" t="n"/>
      <c r="E11781" s="93">
        <f>INDEX(매칭테이블!C:D,MATCH(RD!G11781,매칭테이블!D:D,0),1)</f>
        <v/>
      </c>
      <c r="F11781" s="93" t="inlineStr">
        <is>
          <t>카페24</t>
        </is>
      </c>
      <c r="G11781" s="93" t="inlineStr">
        <is>
          <t>어성초 70 머드 크림 마스크옵션=어성초 70 머드 크림 마스크-20% off</t>
        </is>
      </c>
      <c r="H11781" s="93" t="n">
        <v>5</v>
      </c>
      <c r="J11781" s="93" t="n">
        <v>201208</v>
      </c>
      <c r="K11781" s="93" t="n"/>
      <c r="L11781" s="93" t="n">
        <v>100000</v>
      </c>
      <c r="M11781" s="93" t="n">
        <v>94150</v>
      </c>
      <c r="N11781" s="93" t="n">
        <v>7210</v>
      </c>
      <c r="O11781" s="148" t="n">
        <v>90909.0909090909</v>
      </c>
      <c r="P11781" s="93" t="inlineStr">
        <is>
          <t>카페24머드크림마스크어성초 70 머드 크림 마스크옵션=어성초 70 머드 크림 마스크-20% off201208</t>
        </is>
      </c>
    </row>
    <row r="11782">
      <c r="B11782" s="127" t="n">
        <v>44171</v>
      </c>
      <c r="C11782" s="93">
        <f>TEXT(B11782,"aaa")</f>
        <v/>
      </c>
      <c r="D11782" s="93" t="n"/>
      <c r="E11782" s="93">
        <f>INDEX(매칭테이블!C:D,MATCH(RD!G11782,매칭테이블!D:D,0),1)</f>
        <v/>
      </c>
      <c r="F11782" s="93" t="inlineStr">
        <is>
          <t>카페24</t>
        </is>
      </c>
      <c r="G11782" s="93" t="inlineStr">
        <is>
          <t>어성초 70 머드 크림 마스크옵션=어성초 70 머드 크림 마스크 2개-30% off (무료배송)</t>
        </is>
      </c>
      <c r="H11782" s="93" t="n">
        <v>2</v>
      </c>
      <c r="J11782" s="93" t="n">
        <v>201208</v>
      </c>
      <c r="K11782" s="93" t="n"/>
      <c r="L11782" s="93" t="n">
        <v>70000</v>
      </c>
      <c r="M11782" s="93" t="n">
        <v>65905</v>
      </c>
      <c r="N11782" s="93" t="n">
        <v>5768</v>
      </c>
      <c r="O11782" s="148" t="n">
        <v>63636.36363636363</v>
      </c>
      <c r="P11782" s="93" t="inlineStr">
        <is>
          <t>카페24머드크림마스크어성초 70 머드 크림 마스크옵션=어성초 70 머드 크림 마스크 2개-30% off (무료배송)201208</t>
        </is>
      </c>
    </row>
    <row r="11783">
      <c r="B11783" s="127" t="n">
        <v>44171</v>
      </c>
      <c r="C11783" s="93">
        <f>TEXT(B11783,"aaa")</f>
        <v/>
      </c>
      <c r="D11783" s="93" t="n"/>
      <c r="E11783" s="93">
        <f>INDEX(매칭테이블!C:D,MATCH(RD!G11783,매칭테이블!D:D,0),1)</f>
        <v/>
      </c>
      <c r="F11783" s="93" t="inlineStr">
        <is>
          <t>카페24</t>
        </is>
      </c>
      <c r="G11783" s="93" t="inlineStr">
        <is>
          <t>어성초 70 인텐스 카밍 크림크림=어성초 70 인텐스 카밍 크림 1개 (-20%)</t>
        </is>
      </c>
      <c r="H11783" s="93" t="n">
        <v>5</v>
      </c>
      <c r="J11783" s="93" t="n">
        <v>201208</v>
      </c>
      <c r="K11783" s="93" t="n"/>
      <c r="L11783" s="93" t="n">
        <v>140000</v>
      </c>
      <c r="M11783" s="93" t="n">
        <v>131810</v>
      </c>
      <c r="N11783" s="93" t="n">
        <v>19410</v>
      </c>
      <c r="O11783" s="148" t="n">
        <v>127272.7272727273</v>
      </c>
      <c r="P11783" s="93" t="inlineStr">
        <is>
          <t>카페24카밍크림어성초 70 인텐스 카밍 크림크림=어성초 70 인텐스 카밍 크림 1개 (-20%)201208</t>
        </is>
      </c>
    </row>
    <row r="11784">
      <c r="B11784" s="127" t="n">
        <v>44171</v>
      </c>
      <c r="C11784" s="93">
        <f>TEXT(B11784,"aaa")</f>
        <v/>
      </c>
      <c r="D11784" s="93" t="n"/>
      <c r="E11784" s="93">
        <f>INDEX(매칭테이블!C:D,MATCH(RD!G11784,매칭테이블!D:D,0),1)</f>
        <v/>
      </c>
      <c r="F11784" s="93" t="inlineStr">
        <is>
          <t>카페24</t>
        </is>
      </c>
      <c r="G11784" s="93" t="inlineStr">
        <is>
          <t>어성초 70 인텐스 카밍 크림크림=어성초 토너 250ml + 카밍 크림 50ml (-30%)</t>
        </is>
      </c>
      <c r="H11784" s="93" t="n">
        <v>1</v>
      </c>
      <c r="J11784" s="93" t="n">
        <v>201208</v>
      </c>
      <c r="K11784" s="93" t="n"/>
      <c r="L11784" s="93" t="n">
        <v>42000</v>
      </c>
      <c r="M11784" s="93" t="n">
        <v>39543</v>
      </c>
      <c r="N11784" s="93" t="n">
        <v>6962</v>
      </c>
      <c r="O11784" s="148" t="n">
        <v>38181.81818181818</v>
      </c>
      <c r="P11784" s="93" t="inlineStr">
        <is>
          <t>카페24카밍크림어성초 70 인텐스 카밍 크림크림=어성초 토너 250ml + 카밍 크림 50ml (-30%)201208</t>
        </is>
      </c>
    </row>
    <row r="11785">
      <c r="B11785" s="127" t="n">
        <v>44171</v>
      </c>
      <c r="C11785" s="93">
        <f>TEXT(B11785,"aaa")</f>
        <v/>
      </c>
      <c r="D11785" s="93" t="n"/>
      <c r="E11785" s="93">
        <f>INDEX(매칭테이블!C:D,MATCH(RD!G11785,매칭테이블!D:D,0),1)</f>
        <v/>
      </c>
      <c r="F11785" s="93" t="inlineStr">
        <is>
          <t>카페24</t>
        </is>
      </c>
      <c r="G11785" s="93" t="inlineStr">
        <is>
          <t>어성초 77 수딩 토너토너(필수)=어성초 77 토너 1개-20% off</t>
        </is>
      </c>
      <c r="H11785" s="93" t="n">
        <v>50</v>
      </c>
      <c r="J11785" s="93" t="n">
        <v>201208</v>
      </c>
      <c r="K11785" s="93" t="n"/>
      <c r="L11785" s="93" t="n">
        <v>1000000</v>
      </c>
      <c r="M11785" s="93" t="n">
        <v>941500</v>
      </c>
      <c r="N11785" s="93" t="n">
        <v>154000</v>
      </c>
      <c r="O11785" s="148" t="n">
        <v>909090.9090909091</v>
      </c>
      <c r="P11785" s="93" t="inlineStr">
        <is>
          <t>카페24토너어성초 77 수딩 토너토너(필수)=어성초 77 토너 1개-20% off201208</t>
        </is>
      </c>
    </row>
    <row r="11786">
      <c r="B11786" s="127" t="n">
        <v>44171</v>
      </c>
      <c r="C11786" s="93">
        <f>TEXT(B11786,"aaa")</f>
        <v/>
      </c>
      <c r="D11786" s="93" t="n"/>
      <c r="E11786" s="93">
        <f>INDEX(매칭테이블!C:D,MATCH(RD!G11786,매칭테이블!D:D,0),1)</f>
        <v/>
      </c>
      <c r="F11786" s="93" t="inlineStr">
        <is>
          <t>카페24</t>
        </is>
      </c>
      <c r="G11786" s="93" t="inlineStr">
        <is>
          <t>어성초 77 수딩 토너토너(필수)=어성초 77 토너 2개-30% off (무료배송)</t>
        </is>
      </c>
      <c r="H11786" s="93" t="n">
        <v>21</v>
      </c>
      <c r="J11786" s="93" t="n">
        <v>201208</v>
      </c>
      <c r="K11786" s="93" t="n"/>
      <c r="L11786" s="93" t="n">
        <v>735000</v>
      </c>
      <c r="M11786" s="93" t="n">
        <v>692002.5</v>
      </c>
      <c r="N11786" s="93" t="n">
        <v>129360</v>
      </c>
      <c r="O11786" s="148" t="n">
        <v>668181.8181818181</v>
      </c>
      <c r="P11786" s="93" t="inlineStr">
        <is>
          <t>카페24토너어성초 77 수딩 토너토너(필수)=어성초 77 토너 2개-30% off (무료배송)201208</t>
        </is>
      </c>
    </row>
    <row r="11787">
      <c r="B11787" s="127" t="n">
        <v>44171</v>
      </c>
      <c r="C11787" s="93">
        <f>TEXT(B11787,"aaa")</f>
        <v/>
      </c>
      <c r="D11787" s="93" t="n"/>
      <c r="E11787" s="93">
        <f>INDEX(매칭테이블!C:D,MATCH(RD!G11787,매칭테이블!D:D,0),1)</f>
        <v/>
      </c>
      <c r="F11787" s="93" t="inlineStr">
        <is>
          <t>카페24</t>
        </is>
      </c>
      <c r="G11787" s="93" t="inlineStr">
        <is>
          <t>어성초 77 수딩 토너토너(필수)=어성초77토너1개 + 어성초77패드1개 -30% off (무료배송)</t>
        </is>
      </c>
      <c r="H11787" s="93" t="n">
        <v>11</v>
      </c>
      <c r="J11787" s="93" t="n">
        <v>201208</v>
      </c>
      <c r="K11787" s="93" t="n"/>
      <c r="L11787" s="93" t="n">
        <v>408100</v>
      </c>
      <c r="M11787" s="93" t="n">
        <v>384226.15</v>
      </c>
      <c r="N11787" s="93" t="n">
        <v>89012</v>
      </c>
      <c r="O11787" s="148" t="n">
        <v>370999.9999999999</v>
      </c>
      <c r="P11787" s="93" t="inlineStr">
        <is>
          <t>카페24토너+패드 세트어성초 77 수딩 토너토너(필수)=어성초77토너1개 + 어성초77패드1개 -30% off (무료배송)201208</t>
        </is>
      </c>
    </row>
    <row r="11788">
      <c r="B11788" s="127" t="n">
        <v>44171</v>
      </c>
      <c r="C11788" s="93">
        <f>TEXT(B11788,"aaa")</f>
        <v/>
      </c>
      <c r="D11788" s="93" t="n"/>
      <c r="E11788" s="93">
        <f>INDEX(매칭테이블!C:D,MATCH(RD!G11788,매칭테이블!D:D,0),1)</f>
        <v/>
      </c>
      <c r="F11788" s="93" t="inlineStr">
        <is>
          <t>카페24</t>
        </is>
      </c>
      <c r="G11788" s="93" t="inlineStr">
        <is>
          <t>어성초 77 수딩 토너화장솜(선택)=촉촉 스킨팩 화장솜</t>
        </is>
      </c>
      <c r="H11788" s="93" t="n">
        <v>26</v>
      </c>
      <c r="J11788" s="93" t="n">
        <v>201208</v>
      </c>
      <c r="K11788" s="93" t="n"/>
      <c r="L11788" s="93" t="n">
        <v>78000</v>
      </c>
      <c r="M11788" s="93" t="n">
        <v>73437</v>
      </c>
      <c r="N11788" s="93" t="n">
        <v>28860</v>
      </c>
      <c r="O11788" s="148" t="n">
        <v>70909.0909090909</v>
      </c>
      <c r="P11788" s="93" t="inlineStr">
        <is>
          <t>카페24화장솜어성초 77 수딩 토너화장솜(선택)=촉촉 스킨팩 화장솜201208</t>
        </is>
      </c>
    </row>
    <row r="11789">
      <c r="B11789" s="127" t="n">
        <v>44171</v>
      </c>
      <c r="C11789" s="93">
        <f>TEXT(B11789,"aaa")</f>
        <v/>
      </c>
      <c r="D11789" s="93" t="n"/>
      <c r="E11789" s="93">
        <f>INDEX(매칭테이블!C:D,MATCH(RD!G11789,매칭테이블!D:D,0),1)</f>
        <v/>
      </c>
      <c r="F11789" s="93" t="inlineStr">
        <is>
          <t>카페24</t>
        </is>
      </c>
      <c r="G11789" s="93" t="inlineStr">
        <is>
          <t>어성초 77 수딩 토너토너(필수)=어성초 77 토너 1개-20% off</t>
        </is>
      </c>
      <c r="H11789" s="93" t="n">
        <v>1</v>
      </c>
      <c r="J11789" s="93" t="n">
        <v>201208</v>
      </c>
      <c r="K11789" s="93" t="n"/>
      <c r="L11789" s="93" t="n">
        <v>20000</v>
      </c>
      <c r="M11789" s="93" t="n">
        <v>18830</v>
      </c>
      <c r="N11789" s="93" t="n">
        <v>3080</v>
      </c>
      <c r="O11789" s="148" t="n">
        <v>18181.81818181818</v>
      </c>
      <c r="P11789" s="93" t="inlineStr">
        <is>
          <t>카페24토너어성초 77 수딩 토너토너(필수)=어성초 77 토너 1개-20% off201208</t>
        </is>
      </c>
    </row>
    <row r="11790">
      <c r="B11790" s="127" t="n">
        <v>44171</v>
      </c>
      <c r="C11790" s="93">
        <f>TEXT(B11790,"aaa")</f>
        <v/>
      </c>
      <c r="D11790" s="93" t="n"/>
      <c r="E11790" s="93">
        <f>INDEX(매칭테이블!C:D,MATCH(RD!G11790,매칭테이블!D:D,0),1)</f>
        <v/>
      </c>
      <c r="F11790" s="93" t="inlineStr">
        <is>
          <t>카페24</t>
        </is>
      </c>
      <c r="G11790" s="93" t="inlineStr">
        <is>
          <t>어성초 77 수딩 토너토너(필수)=(대용량) 어성초 77 토너 500ml (무료배송)</t>
        </is>
      </c>
      <c r="H11790" s="93" t="n">
        <v>1</v>
      </c>
      <c r="J11790" s="93" t="n">
        <v>201208</v>
      </c>
      <c r="K11790" s="93" t="n"/>
      <c r="L11790" s="93" t="n">
        <v>33000</v>
      </c>
      <c r="M11790" s="93" t="n">
        <v>31069.5</v>
      </c>
      <c r="N11790" s="93" t="n">
        <v>4330</v>
      </c>
      <c r="O11790" s="148" t="n">
        <v>30000</v>
      </c>
      <c r="P11790" s="93" t="inlineStr">
        <is>
          <t>카페24토너어성초 77 수딩 토너토너(필수)=(대용량) 어성초 77 토너 500ml (무료배송)201208</t>
        </is>
      </c>
    </row>
    <row r="11791">
      <c r="B11791" s="127" t="n">
        <v>44171</v>
      </c>
      <c r="C11791" s="93">
        <f>TEXT(B11791,"aaa")</f>
        <v/>
      </c>
      <c r="D11791" s="93" t="n"/>
      <c r="E11791" s="93">
        <f>INDEX(매칭테이블!C:D,MATCH(RD!G11791,매칭테이블!D:D,0),1)</f>
        <v/>
      </c>
      <c r="F11791" s="93" t="inlineStr">
        <is>
          <t>카페24</t>
        </is>
      </c>
      <c r="G11791" s="93" t="inlineStr">
        <is>
          <t>어성초 77 진정 마스크옵션=어성초 77 진정 마스크팩 1장</t>
        </is>
      </c>
      <c r="H11791" s="93" t="n">
        <v>2</v>
      </c>
      <c r="J11791" s="93" t="n">
        <v>201208</v>
      </c>
      <c r="K11791" s="93" t="n"/>
      <c r="L11791" s="93" t="n">
        <v>8000</v>
      </c>
      <c r="M11791" s="93" t="n">
        <v>7532</v>
      </c>
      <c r="N11791" s="93" t="n">
        <v>794</v>
      </c>
      <c r="O11791" s="148" t="n">
        <v>7272.727272727272</v>
      </c>
      <c r="P11791" s="93" t="inlineStr">
        <is>
          <t>카페24마스크팩어성초 77 진정 마스크옵션=어성초 77 진정 마스크팩 1장201208</t>
        </is>
      </c>
    </row>
    <row r="11792">
      <c r="B11792" s="127" t="n">
        <v>44171</v>
      </c>
      <c r="C11792" s="93">
        <f>TEXT(B11792,"aaa")</f>
        <v/>
      </c>
      <c r="D11792" s="93" t="n"/>
      <c r="E11792" s="93">
        <f>INDEX(매칭테이블!C:D,MATCH(RD!G11792,매칭테이블!D:D,0),1)</f>
        <v/>
      </c>
      <c r="F11792" s="93" t="inlineStr">
        <is>
          <t>카페24</t>
        </is>
      </c>
      <c r="G11792" s="93" t="inlineStr">
        <is>
          <t>어성초 77 진정 마스크옵션=어성초 77 진정 마스크팩 10장-50% off</t>
        </is>
      </c>
      <c r="H11792" s="93" t="n">
        <v>6</v>
      </c>
      <c r="J11792" s="93" t="n">
        <v>201208</v>
      </c>
      <c r="K11792" s="93" t="n"/>
      <c r="L11792" s="93" t="n">
        <v>120000</v>
      </c>
      <c r="M11792" s="93" t="n">
        <v>112980</v>
      </c>
      <c r="N11792" s="93" t="n">
        <v>23820</v>
      </c>
      <c r="O11792" s="148" t="n">
        <v>109090.9090909091</v>
      </c>
      <c r="P11792" s="93" t="inlineStr">
        <is>
          <t>카페24마스크팩어성초 77 진정 마스크옵션=어성초 77 진정 마스크팩 10장-50% off201208</t>
        </is>
      </c>
    </row>
    <row r="11793">
      <c r="B11793" s="127" t="n">
        <v>44171</v>
      </c>
      <c r="C11793" s="93">
        <f>TEXT(B11793,"aaa")</f>
        <v/>
      </c>
      <c r="D11793" s="93" t="n"/>
      <c r="E11793" s="93">
        <f>INDEX(매칭테이블!C:D,MATCH(RD!G11793,매칭테이블!D:D,0),1)</f>
        <v/>
      </c>
      <c r="F11793" s="93" t="inlineStr">
        <is>
          <t>카페24</t>
        </is>
      </c>
      <c r="G11793" s="93" t="inlineStr">
        <is>
          <t>어성초 77 진정 마스크</t>
        </is>
      </c>
      <c r="H11793" s="93" t="n">
        <v>5</v>
      </c>
      <c r="J11793" s="93" t="n">
        <v>201208</v>
      </c>
      <c r="K11793" s="93" t="n"/>
      <c r="L11793" s="93" t="n">
        <v>20000</v>
      </c>
      <c r="M11793" s="93" t="n">
        <v>18830</v>
      </c>
      <c r="N11793" s="93" t="n">
        <v>1985</v>
      </c>
      <c r="O11793" s="148" t="n">
        <v>18181.81818181818</v>
      </c>
      <c r="P11793" s="93" t="inlineStr">
        <is>
          <t>카페24마스크팩어성초 77 진정 마스크201208</t>
        </is>
      </c>
    </row>
    <row r="11794">
      <c r="B11794" s="127" t="n">
        <v>44171</v>
      </c>
      <c r="C11794" s="93">
        <f>TEXT(B11794,"aaa")</f>
        <v/>
      </c>
      <c r="D11794" s="93" t="n"/>
      <c r="E11794" s="93">
        <f>INDEX(매칭테이블!C:D,MATCH(RD!G11794,매칭테이블!D:D,0),1)</f>
        <v/>
      </c>
      <c r="F11794" s="93" t="inlineStr">
        <is>
          <t>카페24</t>
        </is>
      </c>
      <c r="G11794" s="93" t="inlineStr">
        <is>
          <t>어성초 77 클리어 패드옵션=어성초 77 클리어 패드 1개-20% off</t>
        </is>
      </c>
      <c r="H11794" s="93" t="n">
        <v>51</v>
      </c>
      <c r="J11794" s="93" t="n">
        <v>201208</v>
      </c>
      <c r="K11794" s="93" t="n"/>
      <c r="L11794" s="93" t="n">
        <v>1142400</v>
      </c>
      <c r="M11794" s="93" t="n">
        <v>1075569.6</v>
      </c>
      <c r="N11794" s="93" t="n">
        <v>255612</v>
      </c>
      <c r="O11794" s="148" t="n">
        <v>1038545.454545454</v>
      </c>
      <c r="P11794" s="93" t="inlineStr">
        <is>
          <t>카페24클리어 패드어성초 77 클리어 패드옵션=어성초 77 클리어 패드 1개-20% off201208</t>
        </is>
      </c>
    </row>
    <row r="11795">
      <c r="B11795" s="127" t="n">
        <v>44171</v>
      </c>
      <c r="C11795" s="93">
        <f>TEXT(B11795,"aaa")</f>
        <v/>
      </c>
      <c r="D11795" s="93" t="n"/>
      <c r="E11795" s="93">
        <f>INDEX(매칭테이블!C:D,MATCH(RD!G11795,매칭테이블!D:D,0),1)</f>
        <v/>
      </c>
      <c r="F11795" s="93" t="inlineStr">
        <is>
          <t>카페24</t>
        </is>
      </c>
      <c r="G11795" s="93" t="inlineStr">
        <is>
          <t>어성초 77 클리어 패드옵션=어성초 77 클리어 패드 2개-30% off (무료배송)</t>
        </is>
      </c>
      <c r="H11795" s="93" t="n">
        <v>44</v>
      </c>
      <c r="J11795" s="93" t="n">
        <v>201208</v>
      </c>
      <c r="K11795" s="93" t="n"/>
      <c r="L11795" s="93" t="n">
        <v>1724800</v>
      </c>
      <c r="M11795" s="93" t="n">
        <v>1623899.2</v>
      </c>
      <c r="N11795" s="93" t="n">
        <v>441056</v>
      </c>
      <c r="O11795" s="148" t="n">
        <v>1568000</v>
      </c>
      <c r="P11795" s="93" t="inlineStr">
        <is>
          <t>카페24클리어 패드어성초 77 클리어 패드옵션=어성초 77 클리어 패드 2개-30% off (무료배송)201208</t>
        </is>
      </c>
    </row>
    <row r="11796">
      <c r="B11796" s="127" t="n">
        <v>44171</v>
      </c>
      <c r="C11796" s="93">
        <f>TEXT(B11796,"aaa")</f>
        <v/>
      </c>
      <c r="D11796" s="93" t="n"/>
      <c r="E11796" s="93">
        <f>INDEX(매칭테이블!C:D,MATCH(RD!G11796,매칭테이블!D:D,0),1)</f>
        <v/>
      </c>
      <c r="F11796" s="93" t="inlineStr">
        <is>
          <t>카페24</t>
        </is>
      </c>
      <c r="G11796" s="93" t="inlineStr">
        <is>
          <t>어성초 77 클리어 패드옵션=어성초77토너1개+어성초77패드1개-30% off (무료배송)</t>
        </is>
      </c>
      <c r="H11796" s="93" t="n">
        <v>25</v>
      </c>
      <c r="J11796" s="93" t="n">
        <v>201208</v>
      </c>
      <c r="K11796" s="93" t="n"/>
      <c r="L11796" s="93" t="n">
        <v>927500</v>
      </c>
      <c r="M11796" s="93" t="n">
        <v>873241.25</v>
      </c>
      <c r="N11796" s="93" t="n">
        <v>202300</v>
      </c>
      <c r="O11796" s="148" t="n">
        <v>843181.8181818181</v>
      </c>
      <c r="P11796" s="93" t="inlineStr">
        <is>
          <t>카페24토너+패드 세트어성초 77 클리어 패드옵션=어성초77토너1개+어성초77패드1개-30% off (무료배송)201208</t>
        </is>
      </c>
    </row>
    <row r="11797">
      <c r="B11797" s="127" t="n">
        <v>44171</v>
      </c>
      <c r="C11797" s="93">
        <f>TEXT(B11797,"aaa")</f>
        <v/>
      </c>
      <c r="D11797" s="93" t="n"/>
      <c r="E11797" s="93">
        <f>INDEX(매칭테이블!C:D,MATCH(RD!G11797,매칭테이블!D:D,0),1)</f>
        <v/>
      </c>
      <c r="F11797" s="93" t="inlineStr">
        <is>
          <t>카페24</t>
        </is>
      </c>
      <c r="G11797" s="93" t="inlineStr">
        <is>
          <t>어성초 77 클리어 패드옵션=어성초 77 클리어 패드 1개-20% off</t>
        </is>
      </c>
      <c r="H11797" s="93" t="n">
        <v>1</v>
      </c>
      <c r="J11797" s="93" t="n">
        <v>201208</v>
      </c>
      <c r="K11797" s="93" t="n"/>
      <c r="L11797" s="93" t="n">
        <v>22400</v>
      </c>
      <c r="M11797" s="93" t="n">
        <v>21089.6</v>
      </c>
      <c r="N11797" s="93" t="n">
        <v>5012</v>
      </c>
      <c r="O11797" s="148" t="n">
        <v>20363.63636363636</v>
      </c>
      <c r="P11797" s="93" t="inlineStr">
        <is>
          <t>카페24클리어 패드어성초 77 클리어 패드옵션=어성초 77 클리어 패드 1개-20% off201208</t>
        </is>
      </c>
    </row>
    <row r="11798">
      <c r="B11798" s="127" t="n">
        <v>44171</v>
      </c>
      <c r="C11798" s="93">
        <f>TEXT(B11798,"aaa")</f>
        <v/>
      </c>
      <c r="D11798" s="93" t="n"/>
      <c r="E11798" s="93">
        <f>INDEX(매칭테이블!C:D,MATCH(RD!G11798,매칭테이블!D:D,0),1)</f>
        <v/>
      </c>
      <c r="F11798" s="93" t="inlineStr">
        <is>
          <t>카페24</t>
        </is>
      </c>
      <c r="G11798" s="93" t="inlineStr">
        <is>
          <t>어성초 77 클리어 패드옵션=어성초77토너1개+어성초77패드1개-30% off (무료배송)</t>
        </is>
      </c>
      <c r="H11798" s="93" t="n">
        <v>1</v>
      </c>
      <c r="J11798" s="93" t="n">
        <v>201208</v>
      </c>
      <c r="K11798" s="93" t="n"/>
      <c r="L11798" s="93" t="n">
        <v>37100</v>
      </c>
      <c r="M11798" s="93" t="n">
        <v>34929.65</v>
      </c>
      <c r="N11798" s="93" t="n">
        <v>8092</v>
      </c>
      <c r="O11798" s="148" t="n">
        <v>33727.27272727273</v>
      </c>
      <c r="P11798" s="93" t="inlineStr">
        <is>
          <t>카페24토너+패드 세트어성초 77 클리어 패드옵션=어성초77토너1개+어성초77패드1개-30% off (무료배송)201208</t>
        </is>
      </c>
    </row>
    <row r="11799">
      <c r="B11799" s="127" t="n">
        <v>44171</v>
      </c>
      <c r="C11799" s="93">
        <f>TEXT(B11799,"aaa")</f>
        <v/>
      </c>
      <c r="D11799" s="93" t="n"/>
      <c r="E11799" s="93">
        <f>INDEX(매칭테이블!C:D,MATCH(RD!G11799,매칭테이블!D:D,0),1)</f>
        <v/>
      </c>
      <c r="F11799" s="93" t="inlineStr">
        <is>
          <t>카페24</t>
        </is>
      </c>
      <c r="G11799" s="93" t="inlineStr">
        <is>
          <t>어성초 77 토너</t>
        </is>
      </c>
      <c r="H11799" s="93" t="n">
        <v>3</v>
      </c>
      <c r="J11799" s="93" t="n">
        <v>201208</v>
      </c>
      <c r="K11799" s="93" t="n"/>
      <c r="L11799" s="93" t="n">
        <v>60000</v>
      </c>
      <c r="M11799" s="93" t="n">
        <v>56490</v>
      </c>
      <c r="N11799" s="93" t="n">
        <v>9240</v>
      </c>
      <c r="O11799" s="148" t="n">
        <v>54545.45454545454</v>
      </c>
      <c r="P11799" s="93" t="inlineStr">
        <is>
          <t>카페24토너어성초 77 토너201208</t>
        </is>
      </c>
    </row>
    <row r="11800">
      <c r="B11800" s="127" t="n">
        <v>44171</v>
      </c>
      <c r="C11800" s="93">
        <f>TEXT(B11800,"aaa")</f>
        <v/>
      </c>
      <c r="D11800" s="93" t="n"/>
      <c r="E11800" s="93">
        <f>INDEX(매칭테이블!C:D,MATCH(RD!G11800,매칭테이블!D:D,0),1)</f>
        <v/>
      </c>
      <c r="F11800" s="93" t="inlineStr">
        <is>
          <t>카페24</t>
        </is>
      </c>
      <c r="G11800" s="93" t="inlineStr">
        <is>
          <t>어성초 78 수딩 크림</t>
        </is>
      </c>
      <c r="H11800" s="93" t="n">
        <v>8</v>
      </c>
      <c r="J11800" s="93" t="n">
        <v>201208</v>
      </c>
      <c r="K11800" s="93" t="n"/>
      <c r="L11800" s="93" t="n">
        <v>304000</v>
      </c>
      <c r="M11800" s="93" t="n">
        <v>286216</v>
      </c>
      <c r="N11800" s="93" t="n">
        <v>24360</v>
      </c>
      <c r="O11800" s="148" t="n">
        <v>276363.6363636364</v>
      </c>
      <c r="P11800" s="93" t="inlineStr">
        <is>
          <t>카페24수딩크림어성초 78 수딩 크림201208</t>
        </is>
      </c>
    </row>
    <row r="11801">
      <c r="B11801" s="127" t="n">
        <v>44171</v>
      </c>
      <c r="C11801" s="93">
        <f>TEXT(B11801,"aaa")</f>
        <v/>
      </c>
      <c r="D11801" s="93" t="n"/>
      <c r="E11801" s="93">
        <f>INDEX(매칭테이블!C:D,MATCH(RD!G11801,매칭테이블!D:D,0),1)</f>
        <v/>
      </c>
      <c r="F11801" s="93" t="inlineStr">
        <is>
          <t>카페24</t>
        </is>
      </c>
      <c r="G11801" s="93" t="inlineStr">
        <is>
          <t>어성초 78 수딩 크림</t>
        </is>
      </c>
      <c r="H11801" s="93" t="n">
        <v>4</v>
      </c>
      <c r="J11801" s="93" t="n">
        <v>201208</v>
      </c>
      <c r="K11801" s="93" t="n"/>
      <c r="L11801" s="93" t="n">
        <v>152000</v>
      </c>
      <c r="M11801" s="93" t="n">
        <v>143108</v>
      </c>
      <c r="N11801" s="93" t="n">
        <v>12180</v>
      </c>
      <c r="O11801" s="148" t="n">
        <v>138181.8181818182</v>
      </c>
      <c r="P11801" s="93" t="inlineStr">
        <is>
          <t>카페24수딩크림어성초 78 수딩 크림201208</t>
        </is>
      </c>
    </row>
    <row r="11802">
      <c r="B11802" s="127" t="n">
        <v>44171</v>
      </c>
      <c r="C11802" s="93">
        <f>TEXT(B11802,"aaa")</f>
        <v/>
      </c>
      <c r="D11802" s="93" t="n"/>
      <c r="E11802" s="93">
        <f>INDEX(매칭테이블!C:D,MATCH(RD!G11802,매칭테이블!D:D,0),1)</f>
        <v/>
      </c>
      <c r="F11802" s="93" t="inlineStr">
        <is>
          <t>카페24</t>
        </is>
      </c>
      <c r="G11802" s="93" t="inlineStr">
        <is>
          <t>어성초 80 수분 진정 앰플앰플=어성초 80 앰플 1개-15%off</t>
        </is>
      </c>
      <c r="H11802" s="93" t="n">
        <v>20</v>
      </c>
      <c r="J11802" s="93" t="n">
        <v>201208</v>
      </c>
      <c r="K11802" s="93" t="n"/>
      <c r="L11802" s="93" t="n">
        <v>560000</v>
      </c>
      <c r="M11802" s="93" t="n">
        <v>527240</v>
      </c>
      <c r="N11802" s="93" t="n">
        <v>67940</v>
      </c>
      <c r="O11802" s="148" t="n">
        <v>509090.9090909091</v>
      </c>
      <c r="P11802" s="93" t="inlineStr">
        <is>
          <t>카페24앰플어성초 80 수분 진정 앰플앰플=어성초 80 앰플 1개-15%off201208</t>
        </is>
      </c>
    </row>
    <row r="11803">
      <c r="B11803" s="127" t="n">
        <v>44171</v>
      </c>
      <c r="C11803" s="93">
        <f>TEXT(B11803,"aaa")</f>
        <v/>
      </c>
      <c r="D11803" s="93" t="n"/>
      <c r="E11803" s="93">
        <f>INDEX(매칭테이블!C:D,MATCH(RD!G11803,매칭테이블!D:D,0),1)</f>
        <v/>
      </c>
      <c r="F11803" s="93" t="inlineStr">
        <is>
          <t>카페24</t>
        </is>
      </c>
      <c r="G11803" s="93" t="inlineStr">
        <is>
          <t>어성초 80 수분 진정 앰플앰플=어성초 80 앰플 2개-27%off (무료배송)</t>
        </is>
      </c>
      <c r="H11803" s="93" t="n">
        <v>3</v>
      </c>
      <c r="J11803" s="93" t="n">
        <v>201208</v>
      </c>
      <c r="K11803" s="93" t="n"/>
      <c r="L11803" s="93" t="n">
        <v>144000</v>
      </c>
      <c r="M11803" s="93" t="n">
        <v>135576</v>
      </c>
      <c r="N11803" s="93" t="n">
        <v>20382</v>
      </c>
      <c r="O11803" s="148" t="n">
        <v>130909.0909090909</v>
      </c>
      <c r="P11803" s="93" t="inlineStr">
        <is>
          <t>카페24앰플어성초 80 수분 진정 앰플앰플=어성초 80 앰플 2개-27%off (무료배송)201208</t>
        </is>
      </c>
    </row>
    <row r="11804">
      <c r="B11804" s="127" t="n">
        <v>44171</v>
      </c>
      <c r="C11804" s="93">
        <f>TEXT(B11804,"aaa")</f>
        <v/>
      </c>
      <c r="D11804" s="93" t="n"/>
      <c r="E11804" s="93">
        <f>INDEX(매칭테이블!C:D,MATCH(RD!G11804,매칭테이블!D:D,0),1)</f>
        <v/>
      </c>
      <c r="F11804" s="93" t="inlineStr">
        <is>
          <t>카페24</t>
        </is>
      </c>
      <c r="G11804" s="93" t="inlineStr">
        <is>
          <t>어성초 80 수분 진정 앰플</t>
        </is>
      </c>
      <c r="H11804" s="93" t="n">
        <v>4</v>
      </c>
      <c r="J11804" s="93" t="n">
        <v>201208</v>
      </c>
      <c r="K11804" s="93" t="n"/>
      <c r="L11804" s="93" t="n">
        <v>112000</v>
      </c>
      <c r="M11804" s="93" t="n">
        <v>105448</v>
      </c>
      <c r="N11804" s="93" t="n">
        <v>13588</v>
      </c>
      <c r="O11804" s="148" t="n">
        <v>101818.1818181818</v>
      </c>
      <c r="P11804" s="93" t="inlineStr">
        <is>
          <t>카페24앰플어성초 80 수분 진정 앰플201208</t>
        </is>
      </c>
    </row>
    <row r="11805">
      <c r="B11805" s="127" t="n">
        <v>44171</v>
      </c>
      <c r="C11805" s="93">
        <f>TEXT(B11805,"aaa")</f>
        <v/>
      </c>
      <c r="D11805" s="93" t="n"/>
      <c r="E11805" s="93">
        <f>INDEX(매칭테이블!C:D,MATCH(RD!G11805,매칭테이블!D:D,0),1)</f>
        <v/>
      </c>
      <c r="F11805" s="93" t="inlineStr">
        <is>
          <t>카페24</t>
        </is>
      </c>
      <c r="G11805" s="93" t="inlineStr">
        <is>
          <t>어성초 80 수분 진정 앰플옵션=어성초 80 앰플 1개 - 15%off</t>
        </is>
      </c>
      <c r="H11805" s="93" t="n">
        <v>1</v>
      </c>
      <c r="J11805" s="93" t="n">
        <v>201208</v>
      </c>
      <c r="K11805" s="93" t="n"/>
      <c r="L11805" s="93" t="n">
        <v>28000</v>
      </c>
      <c r="M11805" s="93" t="n">
        <v>26362</v>
      </c>
      <c r="N11805" s="93" t="n">
        <v>3397</v>
      </c>
      <c r="O11805" s="148" t="n">
        <v>25454.54545454545</v>
      </c>
      <c r="P11805" s="93" t="inlineStr">
        <is>
          <t>카페24앰플어성초 80 수분 진정 앰플옵션=어성초 80 앰플 1개 - 15%off201208</t>
        </is>
      </c>
    </row>
    <row r="11806">
      <c r="B11806" s="127" t="n">
        <v>44171</v>
      </c>
      <c r="C11806" s="93">
        <f>TEXT(B11806,"aaa")</f>
        <v/>
      </c>
      <c r="D11806" s="93" t="n"/>
      <c r="E11806" s="93">
        <f>INDEX(매칭테이블!C:D,MATCH(RD!G11806,매칭테이블!D:D,0),1)</f>
        <v/>
      </c>
      <c r="F11806" s="93" t="inlineStr">
        <is>
          <t>카페24</t>
        </is>
      </c>
      <c r="G11806" s="93" t="inlineStr">
        <is>
          <t>어성초 아크네 바디워시옵션=어성초 아크네 바디워시 1개 -30% off</t>
        </is>
      </c>
      <c r="H11806" s="93" t="n">
        <v>3</v>
      </c>
      <c r="J11806" s="93" t="n">
        <v>201208</v>
      </c>
      <c r="K11806" s="93" t="n"/>
      <c r="L11806" s="93" t="n">
        <v>54600</v>
      </c>
      <c r="M11806" s="93" t="n">
        <v>51405.9</v>
      </c>
      <c r="N11806" s="93" t="n">
        <v>12255</v>
      </c>
      <c r="O11806" s="148" t="n">
        <v>49636.36363636363</v>
      </c>
      <c r="P11806" s="93" t="inlineStr">
        <is>
          <t>카페24바디워시어성초 아크네 바디워시옵션=어성초 아크네 바디워시 1개 -30% off201208</t>
        </is>
      </c>
    </row>
    <row r="11807">
      <c r="B11807" s="127" t="n">
        <v>44171</v>
      </c>
      <c r="C11807" s="93">
        <f>TEXT(B11807,"aaa")</f>
        <v/>
      </c>
      <c r="D11807" s="93" t="n"/>
      <c r="E11807" s="93">
        <f>INDEX(매칭테이블!C:D,MATCH(RD!G11807,매칭테이블!D:D,0),1)</f>
        <v/>
      </c>
      <c r="F11807" s="93" t="inlineStr">
        <is>
          <t>카페24</t>
        </is>
      </c>
      <c r="G11807" s="93" t="inlineStr">
        <is>
          <t>어성초 아크네 바디워시옵션=어성초 아크네 바디워시 2개 -35% off (무료배송)</t>
        </is>
      </c>
      <c r="H11807" s="93" t="n">
        <v>2</v>
      </c>
      <c r="J11807" s="93" t="n">
        <v>201208</v>
      </c>
      <c r="K11807" s="93" t="n"/>
      <c r="L11807" s="93" t="n">
        <v>67600</v>
      </c>
      <c r="M11807" s="93" t="n">
        <v>63645.4</v>
      </c>
      <c r="N11807" s="93" t="n">
        <v>16340</v>
      </c>
      <c r="O11807" s="148" t="n">
        <v>61454.54545454545</v>
      </c>
      <c r="P11807" s="93" t="inlineStr">
        <is>
          <t>카페24바디워시어성초 아크네 바디워시옵션=어성초 아크네 바디워시 2개 -35% off (무료배송)201208</t>
        </is>
      </c>
    </row>
    <row r="11808">
      <c r="B11808" s="127" t="n">
        <v>44171</v>
      </c>
      <c r="C11808" s="93">
        <f>TEXT(B11808,"aaa")</f>
        <v/>
      </c>
      <c r="D11808" s="93" t="n"/>
      <c r="E11808" s="93">
        <f>INDEX(매칭테이블!C:D,MATCH(RD!G11808,매칭테이블!D:D,0),1)</f>
        <v/>
      </c>
      <c r="F11808" s="93" t="inlineStr">
        <is>
          <t>카페24</t>
        </is>
      </c>
      <c r="G11808" s="93" t="inlineStr">
        <is>
          <t>어성초 약산성 클렌징폼클렌징폼=어성초 약산성 클렌징폼 1개 -19%off</t>
        </is>
      </c>
      <c r="H11808" s="93" t="n">
        <v>14</v>
      </c>
      <c r="J11808" s="93" t="n">
        <v>201208</v>
      </c>
      <c r="K11808" s="93" t="n"/>
      <c r="L11808" s="93" t="n">
        <v>182000</v>
      </c>
      <c r="M11808" s="93" t="n">
        <v>171353</v>
      </c>
      <c r="N11808" s="93" t="n">
        <v>38500</v>
      </c>
      <c r="O11808" s="148" t="n">
        <v>165454.5454545454</v>
      </c>
      <c r="P11808" s="93" t="inlineStr">
        <is>
          <t>카페24클렌징폼어성초 약산성 클렌징폼클렌징폼=어성초 약산성 클렌징폼 1개 -19%off201208</t>
        </is>
      </c>
    </row>
    <row r="11809">
      <c r="B11809" s="127" t="n">
        <v>44171</v>
      </c>
      <c r="C11809" s="93">
        <f>TEXT(B11809,"aaa")</f>
        <v/>
      </c>
      <c r="D11809" s="93" t="n"/>
      <c r="E11809" s="93">
        <f>INDEX(매칭테이블!C:D,MATCH(RD!G11809,매칭테이블!D:D,0),1)</f>
        <v/>
      </c>
      <c r="F11809" s="93" t="inlineStr">
        <is>
          <t>카페24</t>
        </is>
      </c>
      <c r="G11809" s="93" t="inlineStr">
        <is>
          <t>어성초 약산성 클렌징폼클렌징폼=어성초 약산성 클렌징폼 2개 -25%off</t>
        </is>
      </c>
      <c r="H11809" s="93" t="n">
        <v>1</v>
      </c>
      <c r="J11809" s="93" t="n">
        <v>201208</v>
      </c>
      <c r="K11809" s="93" t="n"/>
      <c r="L11809" s="93" t="n">
        <v>24000</v>
      </c>
      <c r="M11809" s="93" t="n">
        <v>22596</v>
      </c>
      <c r="N11809" s="93" t="n">
        <v>2460</v>
      </c>
      <c r="O11809" s="148" t="n">
        <v>21818.18181818182</v>
      </c>
      <c r="P11809" s="93" t="inlineStr">
        <is>
          <t>카페24클렌징폼어성초 약산성 클렌징폼클렌징폼=어성초 약산성 클렌징폼 2개 -25%off201208</t>
        </is>
      </c>
    </row>
    <row r="11810">
      <c r="B11810" s="127" t="n">
        <v>44171</v>
      </c>
      <c r="C11810" s="93">
        <f>TEXT(B11810,"aaa")</f>
        <v/>
      </c>
      <c r="D11810" s="93" t="n"/>
      <c r="E11810" s="93">
        <f>INDEX(매칭테이블!C:D,MATCH(RD!G11810,매칭테이블!D:D,0),1)</f>
        <v/>
      </c>
      <c r="F11810" s="93" t="inlineStr">
        <is>
          <t>카페24</t>
        </is>
      </c>
      <c r="G11810" s="93" t="inlineStr">
        <is>
          <t>어성초 약산성 클렌징폼클렌징폼=어성초 약산성 클렌징폼 3개 -31%off (무료배송)</t>
        </is>
      </c>
      <c r="H11810" s="93" t="n">
        <v>1</v>
      </c>
      <c r="J11810" s="93" t="n">
        <v>201208</v>
      </c>
      <c r="K11810" s="93" t="n"/>
      <c r="L11810" s="93" t="n">
        <v>33000</v>
      </c>
      <c r="M11810" s="93" t="n">
        <v>31069.5</v>
      </c>
      <c r="N11810" s="93" t="n">
        <v>3690</v>
      </c>
      <c r="O11810" s="148" t="n">
        <v>30000</v>
      </c>
      <c r="P11810" s="93" t="inlineStr">
        <is>
          <t>카페24클렌징폼어성초 약산성 클렌징폼클렌징폼=어성초 약산성 클렌징폼 3개 -31%off (무료배송)201208</t>
        </is>
      </c>
    </row>
    <row r="11811">
      <c r="B11811" s="127" t="n">
        <v>44171</v>
      </c>
      <c r="C11811" s="93">
        <f>TEXT(B11811,"aaa")</f>
        <v/>
      </c>
      <c r="D11811" s="93" t="n"/>
      <c r="E11811" s="93">
        <f>INDEX(매칭테이블!C:D,MATCH(RD!G11811,매칭테이블!D:D,0),1)</f>
        <v/>
      </c>
      <c r="F11811" s="93" t="inlineStr">
        <is>
          <t>카페24</t>
        </is>
      </c>
      <c r="G11811" s="93" t="inlineStr">
        <is>
          <t>어성초 크림마스크 나이트 솔루션옵션=어성초 크림마스크 나이트 솔루션 1장</t>
        </is>
      </c>
      <c r="H11811" s="93" t="n">
        <v>1</v>
      </c>
      <c r="J11811" s="93" t="n">
        <v>201208</v>
      </c>
      <c r="K11811" s="93" t="n"/>
      <c r="L11811" s="93" t="n">
        <v>4000</v>
      </c>
      <c r="M11811" s="93" t="n">
        <v>3766</v>
      </c>
      <c r="N11811" s="93" t="n">
        <v>310</v>
      </c>
      <c r="O11811" s="148" t="n">
        <v>3636.363636363636</v>
      </c>
      <c r="P11811" s="93" t="inlineStr">
        <is>
          <t>카페24크림마스크어성초 크림마스크 나이트 솔루션옵션=어성초 크림마스크 나이트 솔루션 1장201208</t>
        </is>
      </c>
    </row>
    <row r="11812">
      <c r="B11812" s="127" t="n">
        <v>44171</v>
      </c>
      <c r="C11812" s="93">
        <f>TEXT(B11812,"aaa")</f>
        <v/>
      </c>
      <c r="D11812" s="93" t="n"/>
      <c r="E11812" s="93">
        <f>INDEX(매칭테이블!C:D,MATCH(RD!G11812,매칭테이블!D:D,0),1)</f>
        <v/>
      </c>
      <c r="F11812" s="93" t="inlineStr">
        <is>
          <t>카페24</t>
        </is>
      </c>
      <c r="G11812" s="93" t="inlineStr">
        <is>
          <t>어성초 크림마스크 나이트 솔루션옵션=어성초 크림마스크 나이트 솔루션 10장 (-50%)</t>
        </is>
      </c>
      <c r="H11812" s="93" t="n">
        <v>2</v>
      </c>
      <c r="J11812" s="93" t="n">
        <v>201208</v>
      </c>
      <c r="K11812" s="93" t="n"/>
      <c r="L11812" s="93" t="n">
        <v>40000</v>
      </c>
      <c r="M11812" s="93" t="n">
        <v>37660</v>
      </c>
      <c r="N11812" s="93" t="n">
        <v>6214</v>
      </c>
      <c r="O11812" s="148" t="n">
        <v>36363.63636363636</v>
      </c>
      <c r="P11812" s="93" t="inlineStr">
        <is>
          <t>카페24크림마스크어성초 크림마스크 나이트 솔루션옵션=어성초 크림마스크 나이트 솔루션 10장 (-50%)201208</t>
        </is>
      </c>
    </row>
    <row r="11813">
      <c r="B11813" s="127" t="n">
        <v>44171</v>
      </c>
      <c r="C11813" s="93">
        <f>TEXT(B11813,"aaa")</f>
        <v/>
      </c>
      <c r="D11813" s="93" t="n"/>
      <c r="E11813" s="93">
        <f>INDEX(매칭테이블!C:D,MATCH(RD!G11813,매칭테이블!D:D,0),1)</f>
        <v/>
      </c>
      <c r="F11813" s="93" t="inlineStr">
        <is>
          <t>카페24</t>
        </is>
      </c>
      <c r="G11813" s="93" t="inlineStr">
        <is>
          <t>촉촉 스킨팩 화장솜</t>
        </is>
      </c>
      <c r="H11813" s="93" t="n">
        <v>36</v>
      </c>
      <c r="J11813" s="93" t="n">
        <v>201208</v>
      </c>
      <c r="K11813" s="93" t="n"/>
      <c r="L11813" s="93" t="n">
        <v>108000</v>
      </c>
      <c r="M11813" s="93" t="n">
        <v>101682</v>
      </c>
      <c r="N11813" s="93" t="n">
        <v>39960</v>
      </c>
      <c r="O11813" s="148" t="n">
        <v>98181.81818181818</v>
      </c>
      <c r="P11813" s="93" t="inlineStr">
        <is>
          <t>카페24화장솜촉촉 스킨팩 화장솜201208</t>
        </is>
      </c>
    </row>
    <row r="11814">
      <c r="B11814" s="127" t="n">
        <v>44171</v>
      </c>
      <c r="C11814" s="93">
        <f>TEXT(B11814,"aaa")</f>
        <v/>
      </c>
      <c r="D11814" s="93" t="n"/>
      <c r="E11814" s="93">
        <f>INDEX(매칭테이블!C:D,MATCH(RD!G11814,매칭테이블!D:D,0),1)</f>
        <v/>
      </c>
      <c r="F11814" s="93" t="inlineStr">
        <is>
          <t>화해</t>
        </is>
      </c>
      <c r="G11814" s="93" t="inlineStr">
        <is>
          <t>어성초 70 데일리 릴리프 로션 200ml어성초 70 데일리 릴리프 로션 200ml</t>
        </is>
      </c>
      <c r="H11814" s="93" t="n">
        <v>1</v>
      </c>
      <c r="J11814" s="93" t="n">
        <v>201208</v>
      </c>
      <c r="K11814" s="93" t="n"/>
      <c r="L11814" s="93" t="n">
        <v>22400</v>
      </c>
      <c r="M11814" s="93" t="n">
        <v>16352</v>
      </c>
      <c r="N11814" s="93" t="n">
        <v>4338</v>
      </c>
      <c r="O11814" s="148" t="n">
        <v>20363.63636363636</v>
      </c>
      <c r="P11814" s="93" t="inlineStr">
        <is>
          <t>화해로션어성초 70 데일리 릴리프 로션 200ml어성초 70 데일리 릴리프 로션 200ml201208</t>
        </is>
      </c>
    </row>
    <row r="11815">
      <c r="B11815" s="127" t="n">
        <v>44171</v>
      </c>
      <c r="C11815" s="93">
        <f>TEXT(B11815,"aaa")</f>
        <v/>
      </c>
      <c r="D11815" s="93" t="n"/>
      <c r="E11815" s="93">
        <f>INDEX(매칭테이블!C:D,MATCH(RD!G11815,매칭테이블!D:D,0),1)</f>
        <v/>
      </c>
      <c r="F11815" s="93" t="inlineStr">
        <is>
          <t>화해</t>
        </is>
      </c>
      <c r="G11815" s="93" t="inlineStr">
        <is>
          <t>어성초 77 토너 250ml어성초 77 토너 250ml</t>
        </is>
      </c>
      <c r="H11815" s="93" t="n">
        <v>5</v>
      </c>
      <c r="J11815" s="93" t="n">
        <v>201208</v>
      </c>
      <c r="K11815" s="93" t="n"/>
      <c r="L11815" s="93" t="n">
        <v>100000</v>
      </c>
      <c r="M11815" s="93" t="n">
        <v>72000</v>
      </c>
      <c r="N11815" s="93" t="n">
        <v>15400</v>
      </c>
      <c r="O11815" s="148" t="n">
        <v>90909.0909090909</v>
      </c>
      <c r="P11815" s="93" t="inlineStr">
        <is>
          <t>화해토너어성초 77 토너 250ml어성초 77 토너 250ml201208</t>
        </is>
      </c>
    </row>
    <row r="11816" customFormat="1" s="93">
      <c r="B11816" s="127" t="n">
        <v>44172</v>
      </c>
      <c r="C11816" s="93">
        <f>TEXT(B11816,"aaa")</f>
        <v/>
      </c>
      <c r="E11816" s="93">
        <f>INDEX(매칭테이블!C:D,MATCH(RD!G11816,매칭테이블!D:D,0),1)</f>
        <v/>
      </c>
      <c r="F11816" s="93" t="inlineStr">
        <is>
          <t>W컨셉</t>
        </is>
      </c>
      <c r="G11816" s="93" t="inlineStr">
        <is>
          <t>어성초 77토너 (2 SET) HEARTLEAF 77% SOOTHING TONER 250ml250ml 2set</t>
        </is>
      </c>
      <c r="H11816" s="93" t="n">
        <v>8</v>
      </c>
      <c r="J11816" s="93" t="n">
        <v>201208</v>
      </c>
      <c r="L11816" s="93" t="n">
        <v>280000</v>
      </c>
      <c r="M11816" s="93" t="n">
        <v>201600</v>
      </c>
      <c r="N11816" s="93" t="n">
        <v>49280</v>
      </c>
      <c r="O11816" s="148" t="n">
        <v>254545.4545454545</v>
      </c>
      <c r="P11816" s="93" t="inlineStr">
        <is>
          <t>W컨셉토너어성초 77토너 (2 SET) HEARTLEAF 77% SOOTHING TONER 250ml250ml 2set201208</t>
        </is>
      </c>
    </row>
    <row r="11817" customFormat="1" s="93">
      <c r="B11817" s="127" t="n">
        <v>44172</v>
      </c>
      <c r="C11817" s="93">
        <f>TEXT(B11817,"aaa")</f>
        <v/>
      </c>
      <c r="E11817" s="93">
        <f>INDEX(매칭테이블!C:D,MATCH(RD!G11817,매칭테이블!D:D,0),1)</f>
        <v/>
      </c>
      <c r="F11817" s="93" t="inlineStr">
        <is>
          <t>W컨셉</t>
        </is>
      </c>
      <c r="G11817" s="93" t="inlineStr">
        <is>
          <t>어성초 77토너 HEARTLEAF 77% SOOTHING TONER 250ml250ml</t>
        </is>
      </c>
      <c r="H11817" s="93" t="n">
        <v>3</v>
      </c>
      <c r="J11817" s="93" t="n">
        <v>201208</v>
      </c>
      <c r="L11817" s="93" t="n">
        <v>60000</v>
      </c>
      <c r="M11817" s="93" t="n">
        <v>43200</v>
      </c>
      <c r="N11817" s="93" t="n">
        <v>9240</v>
      </c>
      <c r="O11817" s="148" t="n">
        <v>54545.45454545454</v>
      </c>
      <c r="P11817" s="93" t="inlineStr">
        <is>
          <t>W컨셉토너어성초 77토너 HEARTLEAF 77% SOOTHING TONER 250ml250ml201208</t>
        </is>
      </c>
    </row>
    <row r="11818" customFormat="1" s="93">
      <c r="B11818" s="127" t="n">
        <v>44172</v>
      </c>
      <c r="C11818" s="93">
        <f>TEXT(B11818,"aaa")</f>
        <v/>
      </c>
      <c r="E11818" s="93">
        <f>INDEX(매칭테이블!C:D,MATCH(RD!G11818,매칭테이블!D:D,0),1)</f>
        <v/>
      </c>
      <c r="F11818" s="93" t="inlineStr">
        <is>
          <t>글로우데이즈 시코르</t>
        </is>
      </c>
      <c r="G11818" s="93" t="inlineStr">
        <is>
          <t>5제로 무기자차 선크림 50ml</t>
        </is>
      </c>
      <c r="H11818" s="93" t="n">
        <v>10</v>
      </c>
      <c r="J11818" s="93" t="n">
        <v>201208</v>
      </c>
      <c r="L11818" s="93" t="n">
        <v>200000</v>
      </c>
      <c r="M11818" s="93" t="n">
        <v>200000</v>
      </c>
      <c r="N11818" s="93" t="n">
        <v>23450</v>
      </c>
      <c r="O11818" s="148" t="n">
        <v>181818.1818181818</v>
      </c>
      <c r="P11818" s="93" t="inlineStr">
        <is>
          <t>글로우데이즈 시코르선크림5제로 무기자차 선크림 50ml201208</t>
        </is>
      </c>
    </row>
    <row r="11819" customFormat="1" s="93">
      <c r="B11819" s="127" t="n">
        <v>44172</v>
      </c>
      <c r="C11819" s="93">
        <f>TEXT(B11819,"aaa")</f>
        <v/>
      </c>
      <c r="E11819" s="93">
        <f>INDEX(매칭테이블!C:D,MATCH(RD!G11819,매칭테이블!D:D,0),1)</f>
        <v/>
      </c>
      <c r="F11819" s="93" t="inlineStr">
        <is>
          <t>스타일쉐어</t>
        </is>
      </c>
      <c r="G11819" s="93" t="inlineStr">
        <is>
          <t>아누아 어성초 77 토너 250ml</t>
        </is>
      </c>
      <c r="H11819" s="93" t="n">
        <v>4</v>
      </c>
      <c r="J11819" s="93" t="n">
        <v>201208</v>
      </c>
      <c r="L11819" s="93" t="n">
        <v>80000</v>
      </c>
      <c r="M11819" s="93" t="n">
        <v>60000</v>
      </c>
      <c r="N11819" s="93" t="n">
        <v>13040</v>
      </c>
      <c r="O11819" s="148" t="n">
        <v>72727.27272727272</v>
      </c>
      <c r="P11819" s="93" t="inlineStr">
        <is>
          <t>스타일쉐어토너아누아 어성초 77 토너 250ml201208</t>
        </is>
      </c>
    </row>
    <row r="11820" customFormat="1" s="93">
      <c r="B11820" s="127" t="n">
        <v>44172</v>
      </c>
      <c r="C11820" s="93">
        <f>TEXT(B11820,"aaa")</f>
        <v/>
      </c>
      <c r="E11820" s="93">
        <f>INDEX(매칭테이블!C:D,MATCH(RD!G11820,매칭테이블!D:D,0),1)</f>
        <v/>
      </c>
      <c r="F11820" s="93" t="inlineStr">
        <is>
          <t>아누아 CS</t>
        </is>
      </c>
      <c r="G11820" s="93" t="inlineStr">
        <is>
          <t>어성초 70 인텐스 카밍 크림 50ml</t>
        </is>
      </c>
      <c r="H11820" s="93" t="n">
        <v>2</v>
      </c>
      <c r="J11820" s="93" t="n">
        <v>201208</v>
      </c>
      <c r="L11820" s="93" t="n">
        <v>0</v>
      </c>
      <c r="M11820" s="93" t="n">
        <v>0</v>
      </c>
      <c r="N11820" s="93" t="n">
        <v>7764</v>
      </c>
      <c r="O11820" s="148" t="n">
        <v>0</v>
      </c>
      <c r="P11820" s="93" t="inlineStr">
        <is>
          <t>아누아 CS카밍크림어성초 70 인텐스 카밍 크림 50ml201208</t>
        </is>
      </c>
    </row>
    <row r="11821" customFormat="1" s="93">
      <c r="B11821" s="127" t="n">
        <v>44172</v>
      </c>
      <c r="C11821" s="93">
        <f>TEXT(B11821,"aaa")</f>
        <v/>
      </c>
      <c r="E11821" s="93">
        <f>INDEX(매칭테이블!C:D,MATCH(RD!G11821,매칭테이블!D:D,0),1)</f>
        <v/>
      </c>
      <c r="F11821" s="93" t="inlineStr">
        <is>
          <t>아누아 CS</t>
        </is>
      </c>
      <c r="G11821" s="93" t="inlineStr">
        <is>
          <t>어성초 77 토너 250ml</t>
        </is>
      </c>
      <c r="H11821" s="93" t="n">
        <v>10</v>
      </c>
      <c r="J11821" s="93" t="n">
        <v>201208</v>
      </c>
      <c r="L11821" s="93" t="n">
        <v>0</v>
      </c>
      <c r="M11821" s="93" t="n">
        <v>0</v>
      </c>
      <c r="N11821" s="93" t="n">
        <v>32600</v>
      </c>
      <c r="O11821" s="148" t="n">
        <v>0</v>
      </c>
      <c r="P11821" s="93" t="inlineStr">
        <is>
          <t>아누아 CS토너어성초 77 토너 250ml201208</t>
        </is>
      </c>
    </row>
    <row r="11822" customFormat="1" s="93">
      <c r="B11822" s="127" t="n">
        <v>44172</v>
      </c>
      <c r="C11822" s="93">
        <f>TEXT(B11822,"aaa")</f>
        <v/>
      </c>
      <c r="E11822" s="93">
        <f>INDEX(매칭테이블!C:D,MATCH(RD!G11822,매칭테이블!D:D,0),1)</f>
        <v/>
      </c>
      <c r="F11822" s="93" t="inlineStr">
        <is>
          <t>카페24</t>
        </is>
      </c>
      <c r="G11822" s="93" t="inlineStr">
        <is>
          <t>5 제로 무기자차 선크림옵션=5제로 무기자차 선크림 1개-20% off</t>
        </is>
      </c>
      <c r="H11822" s="93" t="n">
        <v>6</v>
      </c>
      <c r="J11822" s="93" t="n">
        <v>201208</v>
      </c>
      <c r="L11822" s="93" t="n">
        <v>120000</v>
      </c>
      <c r="M11822" s="93" t="n">
        <v>112980</v>
      </c>
      <c r="N11822" s="93" t="n">
        <v>14070</v>
      </c>
      <c r="O11822" s="148" t="n">
        <v>109090.9090909091</v>
      </c>
      <c r="P11822" s="93" t="inlineStr">
        <is>
          <t>카페24선크림5 제로 무기자차 선크림옵션=5제로 무기자차 선크림 1개-20% off201208</t>
        </is>
      </c>
    </row>
    <row r="11823" customFormat="1" s="93">
      <c r="B11823" s="127" t="n">
        <v>44172</v>
      </c>
      <c r="C11823" s="93">
        <f>TEXT(B11823,"aaa")</f>
        <v/>
      </c>
      <c r="E11823" s="93">
        <f>INDEX(매칭테이블!C:D,MATCH(RD!G11823,매칭테이블!D:D,0),1)</f>
        <v/>
      </c>
      <c r="F11823" s="93" t="inlineStr">
        <is>
          <t>카페24</t>
        </is>
      </c>
      <c r="G11823" s="93" t="inlineStr">
        <is>
          <t>[수분 보충 세트] 어성초 77 토너 + 어성초 70 로션옵션=어성초 77 토너 250ml + 어성초 70 로션 200ml -30%</t>
        </is>
      </c>
      <c r="H11823" s="93" t="n">
        <v>37</v>
      </c>
      <c r="J11823" s="93" t="n">
        <v>201208</v>
      </c>
      <c r="L11823" s="93" t="n">
        <v>1372700</v>
      </c>
      <c r="M11823" s="93" t="n">
        <v>1292397.05</v>
      </c>
      <c r="N11823" s="93" t="n">
        <v>274466</v>
      </c>
      <c r="O11823" s="148" t="n">
        <v>1247909.090909091</v>
      </c>
      <c r="P11823" s="93" t="inlineStr">
        <is>
          <t>카페24수분 보충 세트[수분 보충 세트] 어성초 77 토너 + 어성초 70 로션옵션=어성초 77 토너 250ml + 어성초 70 로션 200ml -30%201208</t>
        </is>
      </c>
    </row>
    <row r="11824" customFormat="1" s="93">
      <c r="B11824" s="127" t="n">
        <v>44172</v>
      </c>
      <c r="C11824" s="93">
        <f>TEXT(B11824,"aaa")</f>
        <v/>
      </c>
      <c r="E11824" s="93">
        <f>INDEX(매칭테이블!C:D,MATCH(RD!G11824,매칭테이블!D:D,0),1)</f>
        <v/>
      </c>
      <c r="F11824" s="93" t="inlineStr">
        <is>
          <t>카페24</t>
        </is>
      </c>
      <c r="G11824" s="93" t="inlineStr">
        <is>
          <t>[어성초 진정 패키지 세트] 대용량 토너 + 앰플 + 수딩 크림 + 마스크팩 10장</t>
        </is>
      </c>
      <c r="H11824" s="93" t="n">
        <v>7</v>
      </c>
      <c r="J11824" s="93" t="n">
        <v>201208</v>
      </c>
      <c r="L11824" s="93" t="n">
        <v>693000</v>
      </c>
      <c r="M11824" s="93" t="n">
        <v>652459.5</v>
      </c>
      <c r="N11824" s="93" t="n">
        <v>105959</v>
      </c>
      <c r="O11824" s="148" t="n">
        <v>630000</v>
      </c>
      <c r="P11824" s="93" t="inlineStr">
        <is>
          <t>카페24어성초진정패키지[어성초 진정 패키지 세트] 대용량 토너 + 앰플 + 수딩 크림 + 마스크팩 10장201208</t>
        </is>
      </c>
    </row>
    <row r="11825" customFormat="1" s="93">
      <c r="B11825" s="127" t="n">
        <v>44172</v>
      </c>
      <c r="C11825" s="93">
        <f>TEXT(B11825,"aaa")</f>
        <v/>
      </c>
      <c r="E11825" s="93">
        <f>INDEX(매칭테이블!C:D,MATCH(RD!G11825,매칭테이블!D:D,0),1)</f>
        <v/>
      </c>
      <c r="F11825" s="93" t="inlineStr">
        <is>
          <t>카페24</t>
        </is>
      </c>
      <c r="G11825" s="93" t="inlineStr">
        <is>
          <t>대용량 어성초 77 수딩 토너 500ml</t>
        </is>
      </c>
      <c r="H11825" s="93" t="n">
        <v>68</v>
      </c>
      <c r="J11825" s="93" t="n">
        <v>201208</v>
      </c>
      <c r="L11825" s="93" t="n">
        <v>2244000</v>
      </c>
      <c r="M11825" s="93" t="n">
        <v>2112726</v>
      </c>
      <c r="N11825" s="93" t="n">
        <v>294440</v>
      </c>
      <c r="O11825" s="148" t="n">
        <v>2040000</v>
      </c>
      <c r="P11825" s="93" t="inlineStr">
        <is>
          <t>카페24토너대용량 어성초 77 수딩 토너 500ml201208</t>
        </is>
      </c>
    </row>
    <row r="11826" customFormat="1" s="93">
      <c r="B11826" s="127" t="n">
        <v>44172</v>
      </c>
      <c r="C11826" s="93">
        <f>TEXT(B11826,"aaa")</f>
        <v/>
      </c>
      <c r="E11826" s="93">
        <f>INDEX(매칭테이블!C:D,MATCH(RD!G11826,매칭테이블!D:D,0),1)</f>
        <v/>
      </c>
      <c r="F11826" s="93" t="inlineStr">
        <is>
          <t>카페24</t>
        </is>
      </c>
      <c r="G11826" s="93" t="inlineStr">
        <is>
          <t>대용량 어성초 77 토너 500ml</t>
        </is>
      </c>
      <c r="H11826" s="93" t="n">
        <v>4</v>
      </c>
      <c r="J11826" s="93" t="n">
        <v>201208</v>
      </c>
      <c r="L11826" s="93" t="n">
        <v>132000</v>
      </c>
      <c r="M11826" s="93" t="n">
        <v>124278</v>
      </c>
      <c r="N11826" s="93" t="n">
        <v>17320</v>
      </c>
      <c r="O11826" s="148" t="n">
        <v>120000</v>
      </c>
      <c r="P11826" s="93" t="inlineStr">
        <is>
          <t>카페24토너대용량 어성초 77 토너 500ml201208</t>
        </is>
      </c>
    </row>
    <row r="11827" customFormat="1" s="93">
      <c r="B11827" s="127" t="n">
        <v>44172</v>
      </c>
      <c r="C11827" s="93">
        <f>TEXT(B11827,"aaa")</f>
        <v/>
      </c>
      <c r="E11827" s="93">
        <f>INDEX(매칭테이블!C:D,MATCH(RD!G11827,매칭테이블!D:D,0),1)</f>
        <v/>
      </c>
      <c r="F11827" s="93" t="inlineStr">
        <is>
          <t>카페24</t>
        </is>
      </c>
      <c r="G11827" s="93" t="inlineStr">
        <is>
          <t>어성초 70 데일리 릴리프 로션로션=어성초 70 데일리 릴리프 로션 1개 -20% off</t>
        </is>
      </c>
      <c r="H11827" s="93" t="n">
        <v>11</v>
      </c>
      <c r="J11827" s="93" t="n">
        <v>201208</v>
      </c>
      <c r="L11827" s="93" t="n">
        <v>246400</v>
      </c>
      <c r="M11827" s="93" t="n">
        <v>231985.6</v>
      </c>
      <c r="N11827" s="93" t="n">
        <v>47718</v>
      </c>
      <c r="O11827" s="148" t="n">
        <v>224000</v>
      </c>
      <c r="P11827" s="93" t="inlineStr">
        <is>
          <t>카페24로션어성초 70 데일리 릴리프 로션로션=어성초 70 데일리 릴리프 로션 1개 -20% off201208</t>
        </is>
      </c>
    </row>
    <row r="11828" customFormat="1" s="93">
      <c r="B11828" s="127" t="n">
        <v>44172</v>
      </c>
      <c r="C11828" s="93">
        <f>TEXT(B11828,"aaa")</f>
        <v/>
      </c>
      <c r="E11828" s="93">
        <f>INDEX(매칭테이블!C:D,MATCH(RD!G11828,매칭테이블!D:D,0),1)</f>
        <v/>
      </c>
      <c r="F11828" s="93" t="inlineStr">
        <is>
          <t>카페24</t>
        </is>
      </c>
      <c r="G11828" s="93" t="inlineStr">
        <is>
          <t>어성초 70 데일리 릴리프 로션로션=어성초 77토너 + 어성초 70 로션 수분 보충 세트 -30% off</t>
        </is>
      </c>
      <c r="H11828" s="93" t="n">
        <v>1</v>
      </c>
      <c r="J11828" s="93" t="n">
        <v>201208</v>
      </c>
      <c r="L11828" s="93" t="n">
        <v>37100</v>
      </c>
      <c r="M11828" s="93" t="n">
        <v>34929.65</v>
      </c>
      <c r="N11828" s="93" t="n">
        <v>7418</v>
      </c>
      <c r="O11828" s="148" t="n">
        <v>33727.27272727273</v>
      </c>
      <c r="P11828" s="93" t="inlineStr">
        <is>
          <t>카페24수분 보충 세트어성초 70 데일리 릴리프 로션로션=어성초 77토너 + 어성초 70 로션 수분 보충 세트 -30% off201208</t>
        </is>
      </c>
    </row>
    <row r="11829" customFormat="1" s="93">
      <c r="B11829" s="127" t="n">
        <v>44172</v>
      </c>
      <c r="C11829" s="93">
        <f>TEXT(B11829,"aaa")</f>
        <v/>
      </c>
      <c r="E11829" s="93">
        <f>INDEX(매칭테이블!C:D,MATCH(RD!G11829,매칭테이블!D:D,0),1)</f>
        <v/>
      </c>
      <c r="F11829" s="93" t="inlineStr">
        <is>
          <t>카페24</t>
        </is>
      </c>
      <c r="G11829" s="93" t="inlineStr">
        <is>
          <t>어성초 70 머드 크림 마스크옵션=어성초 70 머드 크림 마스크-20% off</t>
        </is>
      </c>
      <c r="H11829" s="93" t="n">
        <v>4</v>
      </c>
      <c r="J11829" s="93" t="n">
        <v>201208</v>
      </c>
      <c r="L11829" s="93" t="n">
        <v>80000</v>
      </c>
      <c r="M11829" s="93" t="n">
        <v>75320</v>
      </c>
      <c r="N11829" s="93" t="n">
        <v>5768</v>
      </c>
      <c r="O11829" s="148" t="n">
        <v>72727.27272727272</v>
      </c>
      <c r="P11829" s="93" t="inlineStr">
        <is>
          <t>카페24머드크림마스크어성초 70 머드 크림 마스크옵션=어성초 70 머드 크림 마스크-20% off201208</t>
        </is>
      </c>
    </row>
    <row r="11830" customFormat="1" s="93">
      <c r="B11830" s="127" t="n">
        <v>44172</v>
      </c>
      <c r="C11830" s="93">
        <f>TEXT(B11830,"aaa")</f>
        <v/>
      </c>
      <c r="E11830" s="93">
        <f>INDEX(매칭테이블!C:D,MATCH(RD!G11830,매칭테이블!D:D,0),1)</f>
        <v/>
      </c>
      <c r="F11830" s="93" t="inlineStr">
        <is>
          <t>카페24</t>
        </is>
      </c>
      <c r="G11830" s="93" t="inlineStr">
        <is>
          <t>어성초 70 인텐스 카밍 크림크림=어성초 70 인텐스 카밍 크림 1개 (-20%)</t>
        </is>
      </c>
      <c r="H11830" s="93" t="n">
        <v>4</v>
      </c>
      <c r="J11830" s="93" t="n">
        <v>201208</v>
      </c>
      <c r="L11830" s="93" t="n">
        <v>112000</v>
      </c>
      <c r="M11830" s="93" t="n">
        <v>105448</v>
      </c>
      <c r="N11830" s="93" t="n">
        <v>15528</v>
      </c>
      <c r="O11830" s="148" t="n">
        <v>101818.1818181818</v>
      </c>
      <c r="P11830" s="93" t="inlineStr">
        <is>
          <t>카페24카밍크림어성초 70 인텐스 카밍 크림크림=어성초 70 인텐스 카밍 크림 1개 (-20%)201208</t>
        </is>
      </c>
    </row>
    <row r="11831" customFormat="1" s="93">
      <c r="B11831" s="127" t="n">
        <v>44172</v>
      </c>
      <c r="C11831" s="93">
        <f>TEXT(B11831,"aaa")</f>
        <v/>
      </c>
      <c r="E11831" s="93">
        <f>INDEX(매칭테이블!C:D,MATCH(RD!G11831,매칭테이블!D:D,0),1)</f>
        <v/>
      </c>
      <c r="F11831" s="93" t="inlineStr">
        <is>
          <t>카페24</t>
        </is>
      </c>
      <c r="G11831" s="93" t="inlineStr">
        <is>
          <t>어성초 77 수딩 토너토너(필수)=어성초 77 토너 1개-20% off</t>
        </is>
      </c>
      <c r="H11831" s="93" t="n">
        <v>98</v>
      </c>
      <c r="J11831" s="93" t="n">
        <v>201208</v>
      </c>
      <c r="L11831" s="93" t="n">
        <v>1960000</v>
      </c>
      <c r="M11831" s="93" t="n">
        <v>1845340</v>
      </c>
      <c r="N11831" s="93" t="n">
        <v>301840</v>
      </c>
      <c r="O11831" s="148" t="n">
        <v>1781818.181818182</v>
      </c>
      <c r="P11831" s="93" t="inlineStr">
        <is>
          <t>카페24토너어성초 77 수딩 토너토너(필수)=어성초 77 토너 1개-20% off201208</t>
        </is>
      </c>
    </row>
    <row r="11832" customFormat="1" s="93">
      <c r="B11832" s="127" t="n">
        <v>44172</v>
      </c>
      <c r="C11832" s="93">
        <f>TEXT(B11832,"aaa")</f>
        <v/>
      </c>
      <c r="E11832" s="93">
        <f>INDEX(매칭테이블!C:D,MATCH(RD!G11832,매칭테이블!D:D,0),1)</f>
        <v/>
      </c>
      <c r="F11832" s="93" t="inlineStr">
        <is>
          <t>카페24</t>
        </is>
      </c>
      <c r="G11832" s="93" t="inlineStr">
        <is>
          <t>어성초 77 수딩 토너토너(필수)=어성초 77 토너 2개-30% off (무료배송)</t>
        </is>
      </c>
      <c r="H11832" s="93" t="n">
        <v>51</v>
      </c>
      <c r="J11832" s="93" t="n">
        <v>201208</v>
      </c>
      <c r="L11832" s="93" t="n">
        <v>1785000</v>
      </c>
      <c r="M11832" s="93" t="n">
        <v>1680577.5</v>
      </c>
      <c r="N11832" s="93" t="n">
        <v>314160</v>
      </c>
      <c r="O11832" s="148" t="n">
        <v>1622727.272727273</v>
      </c>
      <c r="P11832" s="93" t="inlineStr">
        <is>
          <t>카페24토너어성초 77 수딩 토너토너(필수)=어성초 77 토너 2개-30% off (무료배송)201208</t>
        </is>
      </c>
    </row>
    <row r="11833" customFormat="1" s="93">
      <c r="B11833" s="127" t="n">
        <v>44172</v>
      </c>
      <c r="C11833" s="93">
        <f>TEXT(B11833,"aaa")</f>
        <v/>
      </c>
      <c r="E11833" s="93">
        <f>INDEX(매칭테이블!C:D,MATCH(RD!G11833,매칭테이블!D:D,0),1)</f>
        <v/>
      </c>
      <c r="F11833" s="93" t="inlineStr">
        <is>
          <t>카페24</t>
        </is>
      </c>
      <c r="G11833" s="93" t="inlineStr">
        <is>
          <t>어성초 77 수딩 토너토너(필수)=어성초77토너1개 + 어성초77패드1개 -30% off (무료배송)</t>
        </is>
      </c>
      <c r="H11833" s="93" t="n">
        <v>17</v>
      </c>
      <c r="J11833" s="93" t="n">
        <v>201208</v>
      </c>
      <c r="L11833" s="93" t="n">
        <v>630700</v>
      </c>
      <c r="M11833" s="93" t="n">
        <v>593804.05</v>
      </c>
      <c r="N11833" s="93" t="n">
        <v>137564</v>
      </c>
      <c r="O11833" s="148" t="n">
        <v>573363.6363636364</v>
      </c>
      <c r="P11833" s="93" t="inlineStr">
        <is>
          <t>카페24토너+패드 세트어성초 77 수딩 토너토너(필수)=어성초77토너1개 + 어성초77패드1개 -30% off (무료배송)201208</t>
        </is>
      </c>
    </row>
    <row r="11834" customFormat="1" s="93">
      <c r="B11834" s="127" t="n">
        <v>44172</v>
      </c>
      <c r="C11834" s="93">
        <f>TEXT(B11834,"aaa")</f>
        <v/>
      </c>
      <c r="E11834" s="93">
        <f>INDEX(매칭테이블!C:D,MATCH(RD!G11834,매칭테이블!D:D,0),1)</f>
        <v/>
      </c>
      <c r="F11834" s="93" t="inlineStr">
        <is>
          <t>카페24</t>
        </is>
      </c>
      <c r="G11834" s="93" t="inlineStr">
        <is>
          <t>어성초 77 수딩 토너화장솜(선택)=촉촉 스킨팩 화장솜</t>
        </is>
      </c>
      <c r="H11834" s="93" t="n">
        <v>46</v>
      </c>
      <c r="J11834" s="93" t="n">
        <v>201208</v>
      </c>
      <c r="L11834" s="93" t="n">
        <v>138000</v>
      </c>
      <c r="M11834" s="93" t="n">
        <v>129927</v>
      </c>
      <c r="N11834" s="93" t="n">
        <v>51060</v>
      </c>
      <c r="O11834" s="148" t="n">
        <v>125454.5454545454</v>
      </c>
      <c r="P11834" s="93" t="inlineStr">
        <is>
          <t>카페24화장솜어성초 77 수딩 토너화장솜(선택)=촉촉 스킨팩 화장솜201208</t>
        </is>
      </c>
    </row>
    <row r="11835" customFormat="1" s="93">
      <c r="B11835" s="127" t="n">
        <v>44172</v>
      </c>
      <c r="C11835" s="93">
        <f>TEXT(B11835,"aaa")</f>
        <v/>
      </c>
      <c r="E11835" s="93">
        <f>INDEX(매칭테이블!C:D,MATCH(RD!G11835,매칭테이블!D:D,0),1)</f>
        <v/>
      </c>
      <c r="F11835" s="93" t="inlineStr">
        <is>
          <t>카페24</t>
        </is>
      </c>
      <c r="G11835" s="93" t="inlineStr">
        <is>
          <t>어성초 77 수딩 토너토너(필수)=어성초 77 토너 1개-20% off</t>
        </is>
      </c>
      <c r="H11835" s="93" t="n">
        <v>1</v>
      </c>
      <c r="J11835" s="93" t="n">
        <v>201208</v>
      </c>
      <c r="L11835" s="93" t="n">
        <v>20000</v>
      </c>
      <c r="M11835" s="93" t="n">
        <v>18830</v>
      </c>
      <c r="N11835" s="93" t="n">
        <v>3080</v>
      </c>
      <c r="O11835" s="148" t="n">
        <v>18181.81818181818</v>
      </c>
      <c r="P11835" s="93" t="inlineStr">
        <is>
          <t>카페24토너어성초 77 수딩 토너토너(필수)=어성초 77 토너 1개-20% off201208</t>
        </is>
      </c>
    </row>
    <row r="11836" customFormat="1" s="93">
      <c r="B11836" s="127" t="n">
        <v>44172</v>
      </c>
      <c r="C11836" s="93">
        <f>TEXT(B11836,"aaa")</f>
        <v/>
      </c>
      <c r="E11836" s="93">
        <f>INDEX(매칭테이블!C:D,MATCH(RD!G11836,매칭테이블!D:D,0),1)</f>
        <v/>
      </c>
      <c r="F11836" s="93" t="inlineStr">
        <is>
          <t>카페24</t>
        </is>
      </c>
      <c r="G11836" s="93" t="inlineStr">
        <is>
          <t>어성초 77 수딩 토너토너(필수)=어성초 77 토너 2개-30% off (무료배송)</t>
        </is>
      </c>
      <c r="H11836" s="93" t="n">
        <v>2</v>
      </c>
      <c r="J11836" s="93" t="n">
        <v>201208</v>
      </c>
      <c r="L11836" s="93" t="n">
        <v>70000</v>
      </c>
      <c r="M11836" s="93" t="n">
        <v>65905</v>
      </c>
      <c r="N11836" s="93" t="n">
        <v>12320</v>
      </c>
      <c r="O11836" s="148" t="n">
        <v>63636.36363636363</v>
      </c>
      <c r="P11836" s="93" t="inlineStr">
        <is>
          <t>카페24토너어성초 77 수딩 토너토너(필수)=어성초 77 토너 2개-30% off (무료배송)201208</t>
        </is>
      </c>
    </row>
    <row r="11837" customFormat="1" s="93">
      <c r="B11837" s="127" t="n">
        <v>44172</v>
      </c>
      <c r="C11837" s="93">
        <f>TEXT(B11837,"aaa")</f>
        <v/>
      </c>
      <c r="E11837" s="93">
        <f>INDEX(매칭테이블!C:D,MATCH(RD!G11837,매칭테이블!D:D,0),1)</f>
        <v/>
      </c>
      <c r="F11837" s="93" t="inlineStr">
        <is>
          <t>카페24</t>
        </is>
      </c>
      <c r="G11837" s="93" t="inlineStr">
        <is>
          <t>어성초 77 수딩 토너토너(필수)=(대용량) 어성초 77 토너 500ml (무료배송)</t>
        </is>
      </c>
      <c r="H11837" s="93" t="n">
        <v>2</v>
      </c>
      <c r="J11837" s="93" t="n">
        <v>201208</v>
      </c>
      <c r="L11837" s="93" t="n">
        <v>66000</v>
      </c>
      <c r="M11837" s="93" t="n">
        <v>62139</v>
      </c>
      <c r="N11837" s="93" t="n">
        <v>8660</v>
      </c>
      <c r="O11837" s="148" t="n">
        <v>59999.99999999999</v>
      </c>
      <c r="P11837" s="93" t="inlineStr">
        <is>
          <t>카페24토너어성초 77 수딩 토너토너(필수)=(대용량) 어성초 77 토너 500ml (무료배송)201208</t>
        </is>
      </c>
    </row>
    <row r="11838" customFormat="1" s="93">
      <c r="B11838" s="127" t="n">
        <v>44172</v>
      </c>
      <c r="C11838" s="93">
        <f>TEXT(B11838,"aaa")</f>
        <v/>
      </c>
      <c r="E11838" s="93">
        <f>INDEX(매칭테이블!C:D,MATCH(RD!G11838,매칭테이블!D:D,0),1)</f>
        <v/>
      </c>
      <c r="F11838" s="93" t="inlineStr">
        <is>
          <t>카페24</t>
        </is>
      </c>
      <c r="G11838" s="93" t="inlineStr">
        <is>
          <t>어성초 77 진정 마스크옵션=어성초 77 진정 마스크팩 10장-50% off</t>
        </is>
      </c>
      <c r="H11838" s="93" t="n">
        <v>11</v>
      </c>
      <c r="J11838" s="93" t="n">
        <v>201208</v>
      </c>
      <c r="L11838" s="93" t="n">
        <v>220000</v>
      </c>
      <c r="M11838" s="93" t="n">
        <v>207130</v>
      </c>
      <c r="N11838" s="93" t="n">
        <v>43670</v>
      </c>
      <c r="O11838" s="148" t="n">
        <v>200000</v>
      </c>
      <c r="P11838" s="93" t="inlineStr">
        <is>
          <t>카페24마스크팩어성초 77 진정 마스크옵션=어성초 77 진정 마스크팩 10장-50% off201208</t>
        </is>
      </c>
    </row>
    <row r="11839" customFormat="1" s="93">
      <c r="B11839" s="127" t="n">
        <v>44172</v>
      </c>
      <c r="C11839" s="93">
        <f>TEXT(B11839,"aaa")</f>
        <v/>
      </c>
      <c r="E11839" s="93">
        <f>INDEX(매칭테이블!C:D,MATCH(RD!G11839,매칭테이블!D:D,0),1)</f>
        <v/>
      </c>
      <c r="F11839" s="93" t="inlineStr">
        <is>
          <t>카페24</t>
        </is>
      </c>
      <c r="G11839" s="93" t="inlineStr">
        <is>
          <t>어성초 77 진정 마스크</t>
        </is>
      </c>
      <c r="H11839" s="93" t="n">
        <v>7</v>
      </c>
      <c r="J11839" s="93" t="n">
        <v>201208</v>
      </c>
      <c r="L11839" s="93" t="n">
        <v>28000</v>
      </c>
      <c r="M11839" s="93" t="n">
        <v>26362</v>
      </c>
      <c r="N11839" s="93" t="n">
        <v>2779</v>
      </c>
      <c r="O11839" s="148" t="n">
        <v>25454.54545454545</v>
      </c>
      <c r="P11839" s="93" t="inlineStr">
        <is>
          <t>카페24마스크팩어성초 77 진정 마스크201208</t>
        </is>
      </c>
    </row>
    <row r="11840" customFormat="1" s="93">
      <c r="B11840" s="127" t="n">
        <v>44172</v>
      </c>
      <c r="C11840" s="93">
        <f>TEXT(B11840,"aaa")</f>
        <v/>
      </c>
      <c r="E11840" s="93">
        <f>INDEX(매칭테이블!C:D,MATCH(RD!G11840,매칭테이블!D:D,0),1)</f>
        <v/>
      </c>
      <c r="F11840" s="93" t="inlineStr">
        <is>
          <t>카페24</t>
        </is>
      </c>
      <c r="G11840" s="93" t="inlineStr">
        <is>
          <t>어성초 77 클리어 패드옵션=어성초 77 클리어 패드 1개-20% off</t>
        </is>
      </c>
      <c r="H11840" s="93" t="n">
        <v>101</v>
      </c>
      <c r="J11840" s="93" t="n">
        <v>201208</v>
      </c>
      <c r="L11840" s="93" t="n">
        <v>2262400</v>
      </c>
      <c r="M11840" s="93" t="n">
        <v>2130049.6</v>
      </c>
      <c r="N11840" s="93" t="n">
        <v>506212</v>
      </c>
      <c r="O11840" s="148" t="n">
        <v>2056727.272727272</v>
      </c>
      <c r="P11840" s="93" t="inlineStr">
        <is>
          <t>카페24클리어 패드어성초 77 클리어 패드옵션=어성초 77 클리어 패드 1개-20% off201208</t>
        </is>
      </c>
    </row>
    <row r="11841" customFormat="1" s="93">
      <c r="B11841" s="127" t="n">
        <v>44172</v>
      </c>
      <c r="C11841" s="93">
        <f>TEXT(B11841,"aaa")</f>
        <v/>
      </c>
      <c r="E11841" s="93">
        <f>INDEX(매칭테이블!C:D,MATCH(RD!G11841,매칭테이블!D:D,0),1)</f>
        <v/>
      </c>
      <c r="F11841" s="93" t="inlineStr">
        <is>
          <t>카페24</t>
        </is>
      </c>
      <c r="G11841" s="93" t="inlineStr">
        <is>
          <t>어성초 77 클리어 패드옵션=어성초 77 클리어 패드 2개-30% off (무료배송)</t>
        </is>
      </c>
      <c r="H11841" s="93" t="n">
        <v>104</v>
      </c>
      <c r="J11841" s="93" t="n">
        <v>201208</v>
      </c>
      <c r="L11841" s="93" t="n">
        <v>4076800</v>
      </c>
      <c r="M11841" s="93" t="n">
        <v>3838307.2</v>
      </c>
      <c r="N11841" s="93" t="n">
        <v>1042496</v>
      </c>
      <c r="O11841" s="148" t="n">
        <v>3706181.818181818</v>
      </c>
      <c r="P11841" s="93" t="inlineStr">
        <is>
          <t>카페24클리어 패드어성초 77 클리어 패드옵션=어성초 77 클리어 패드 2개-30% off (무료배송)201208</t>
        </is>
      </c>
    </row>
    <row r="11842" customFormat="1" s="93">
      <c r="B11842" s="127" t="n">
        <v>44172</v>
      </c>
      <c r="C11842" s="93">
        <f>TEXT(B11842,"aaa")</f>
        <v/>
      </c>
      <c r="E11842" s="93">
        <f>INDEX(매칭테이블!C:D,MATCH(RD!G11842,매칭테이블!D:D,0),1)</f>
        <v/>
      </c>
      <c r="F11842" s="93" t="inlineStr">
        <is>
          <t>카페24</t>
        </is>
      </c>
      <c r="G11842" s="93" t="inlineStr">
        <is>
          <t>어성초 77 클리어 패드옵션=어성초77토너1개+어성초77패드1개-30% off (무료배송)</t>
        </is>
      </c>
      <c r="H11842" s="93" t="n">
        <v>58</v>
      </c>
      <c r="J11842" s="93" t="n">
        <v>201208</v>
      </c>
      <c r="L11842" s="93" t="n">
        <v>2151800</v>
      </c>
      <c r="M11842" s="93" t="n">
        <v>2025919.7</v>
      </c>
      <c r="N11842" s="93" t="n">
        <v>469336</v>
      </c>
      <c r="O11842" s="148" t="n">
        <v>1956181.818181818</v>
      </c>
      <c r="P11842" s="93" t="inlineStr">
        <is>
          <t>카페24토너+패드 세트어성초 77 클리어 패드옵션=어성초77토너1개+어성초77패드1개-30% off (무료배송)201208</t>
        </is>
      </c>
    </row>
    <row r="11843" customFormat="1" s="93">
      <c r="B11843" s="127" t="n">
        <v>44172</v>
      </c>
      <c r="C11843" s="93">
        <f>TEXT(B11843,"aaa")</f>
        <v/>
      </c>
      <c r="E11843" s="93">
        <f>INDEX(매칭테이블!C:D,MATCH(RD!G11843,매칭테이블!D:D,0),1)</f>
        <v/>
      </c>
      <c r="F11843" s="93" t="inlineStr">
        <is>
          <t>카페24</t>
        </is>
      </c>
      <c r="G11843" s="93" t="inlineStr">
        <is>
          <t>어성초 77 클리어 패드옵션=어성초 77 클리어 패드 1개-20% off</t>
        </is>
      </c>
      <c r="H11843" s="93" t="n">
        <v>2</v>
      </c>
      <c r="J11843" s="93" t="n">
        <v>201208</v>
      </c>
      <c r="L11843" s="93" t="n">
        <v>44800</v>
      </c>
      <c r="M11843" s="93" t="n">
        <v>42179.2</v>
      </c>
      <c r="N11843" s="93" t="n">
        <v>10024</v>
      </c>
      <c r="O11843" s="148" t="n">
        <v>40727.27272727272</v>
      </c>
      <c r="P11843" s="93" t="inlineStr">
        <is>
          <t>카페24클리어 패드어성초 77 클리어 패드옵션=어성초 77 클리어 패드 1개-20% off201208</t>
        </is>
      </c>
    </row>
    <row r="11844" customFormat="1" s="93">
      <c r="B11844" s="127" t="n">
        <v>44172</v>
      </c>
      <c r="C11844" s="93">
        <f>TEXT(B11844,"aaa")</f>
        <v/>
      </c>
      <c r="E11844" s="93">
        <f>INDEX(매칭테이블!C:D,MATCH(RD!G11844,매칭테이블!D:D,0),1)</f>
        <v/>
      </c>
      <c r="F11844" s="93" t="inlineStr">
        <is>
          <t>카페24</t>
        </is>
      </c>
      <c r="G11844" s="93" t="inlineStr">
        <is>
          <t>어성초 77 클리어 패드옵션=어성초 77 클리어 패드 2개-30% off (무료배송)</t>
        </is>
      </c>
      <c r="H11844" s="93" t="n">
        <v>4</v>
      </c>
      <c r="J11844" s="93" t="n">
        <v>201208</v>
      </c>
      <c r="L11844" s="93" t="n">
        <v>156800</v>
      </c>
      <c r="M11844" s="93" t="n">
        <v>147627.2</v>
      </c>
      <c r="N11844" s="93" t="n">
        <v>40096</v>
      </c>
      <c r="O11844" s="148" t="n">
        <v>142545.4545454545</v>
      </c>
      <c r="P11844" s="93" t="inlineStr">
        <is>
          <t>카페24클리어 패드어성초 77 클리어 패드옵션=어성초 77 클리어 패드 2개-30% off (무료배송)201208</t>
        </is>
      </c>
    </row>
    <row r="11845" customFormat="1" s="93">
      <c r="B11845" s="127" t="n">
        <v>44172</v>
      </c>
      <c r="C11845" s="93">
        <f>TEXT(B11845,"aaa")</f>
        <v/>
      </c>
      <c r="E11845" s="93">
        <f>INDEX(매칭테이블!C:D,MATCH(RD!G11845,매칭테이블!D:D,0),1)</f>
        <v/>
      </c>
      <c r="F11845" s="93" t="inlineStr">
        <is>
          <t>카페24</t>
        </is>
      </c>
      <c r="G11845" s="93" t="inlineStr">
        <is>
          <t>어성초 77 토너토너(필수)=어성초 77 토너 1개-20% off</t>
        </is>
      </c>
      <c r="H11845" s="93" t="n">
        <v>4</v>
      </c>
      <c r="J11845" s="93" t="n">
        <v>201208</v>
      </c>
      <c r="L11845" s="93" t="n">
        <v>80000</v>
      </c>
      <c r="M11845" s="93" t="n">
        <v>75320</v>
      </c>
      <c r="N11845" s="93" t="n">
        <v>12320</v>
      </c>
      <c r="O11845" s="148" t="n">
        <v>72727.27272727272</v>
      </c>
      <c r="P11845" s="93" t="inlineStr">
        <is>
          <t>카페24토너어성초 77 토너토너(필수)=어성초 77 토너 1개-20% off201208</t>
        </is>
      </c>
    </row>
    <row r="11846" customFormat="1" s="93">
      <c r="B11846" s="127" t="n">
        <v>44172</v>
      </c>
      <c r="C11846" s="93">
        <f>TEXT(B11846,"aaa")</f>
        <v/>
      </c>
      <c r="E11846" s="93">
        <f>INDEX(매칭테이블!C:D,MATCH(RD!G11846,매칭테이블!D:D,0),1)</f>
        <v/>
      </c>
      <c r="F11846" s="93" t="inlineStr">
        <is>
          <t>카페24</t>
        </is>
      </c>
      <c r="G11846" s="93" t="inlineStr">
        <is>
          <t>어성초 77 토너토너(필수)=어성초 77 토너 2개-30% off (무료배송)</t>
        </is>
      </c>
      <c r="H11846" s="93" t="n">
        <v>1</v>
      </c>
      <c r="J11846" s="93" t="n">
        <v>201208</v>
      </c>
      <c r="L11846" s="93" t="n">
        <v>35000</v>
      </c>
      <c r="M11846" s="93" t="n">
        <v>32952.5</v>
      </c>
      <c r="N11846" s="93" t="n">
        <v>6160</v>
      </c>
      <c r="O11846" s="148" t="n">
        <v>31818.18181818182</v>
      </c>
      <c r="P11846" s="93" t="inlineStr">
        <is>
          <t>카페24토너어성초 77 토너토너(필수)=어성초 77 토너 2개-30% off (무료배송)201208</t>
        </is>
      </c>
    </row>
    <row r="11847" customFormat="1" s="93">
      <c r="B11847" s="127" t="n">
        <v>44172</v>
      </c>
      <c r="C11847" s="93">
        <f>TEXT(B11847,"aaa")</f>
        <v/>
      </c>
      <c r="E11847" s="93">
        <f>INDEX(매칭테이블!C:D,MATCH(RD!G11847,매칭테이블!D:D,0),1)</f>
        <v/>
      </c>
      <c r="F11847" s="93" t="inlineStr">
        <is>
          <t>카페24</t>
        </is>
      </c>
      <c r="G11847" s="93" t="inlineStr">
        <is>
          <t>어성초 77 토너화장솜(선택)=촉촉 스킨팩 화장솜</t>
        </is>
      </c>
      <c r="H11847" s="93" t="n">
        <v>3</v>
      </c>
      <c r="J11847" s="93" t="n">
        <v>201208</v>
      </c>
      <c r="L11847" s="93" t="n">
        <v>9000</v>
      </c>
      <c r="M11847" s="93" t="n">
        <v>8473.5</v>
      </c>
      <c r="N11847" s="93" t="n">
        <v>3330</v>
      </c>
      <c r="O11847" s="148" t="n">
        <v>8181.818181818181</v>
      </c>
      <c r="P11847" s="93" t="inlineStr">
        <is>
          <t>카페24화장솜어성초 77 토너화장솜(선택)=촉촉 스킨팩 화장솜201208</t>
        </is>
      </c>
    </row>
    <row r="11848" customFormat="1" s="93">
      <c r="B11848" s="127" t="n">
        <v>44172</v>
      </c>
      <c r="C11848" s="93">
        <f>TEXT(B11848,"aaa")</f>
        <v/>
      </c>
      <c r="E11848" s="93">
        <f>INDEX(매칭테이블!C:D,MATCH(RD!G11848,매칭테이블!D:D,0),1)</f>
        <v/>
      </c>
      <c r="F11848" s="93" t="inlineStr">
        <is>
          <t>카페24</t>
        </is>
      </c>
      <c r="G11848" s="93" t="inlineStr">
        <is>
          <t>어성초 77 패드옵션=어성초 77 클리어 패드 2개-30% off (무료배송)</t>
        </is>
      </c>
      <c r="H11848" s="93" t="n">
        <v>1</v>
      </c>
      <c r="J11848" s="93" t="n">
        <v>201208</v>
      </c>
      <c r="L11848" s="93" t="n">
        <v>39200</v>
      </c>
      <c r="M11848" s="93" t="n">
        <v>36906.8</v>
      </c>
      <c r="N11848" s="93" t="n">
        <v>10024</v>
      </c>
      <c r="O11848" s="148" t="n">
        <v>35636.36363636363</v>
      </c>
      <c r="P11848" s="93" t="inlineStr">
        <is>
          <t>카페24클리어 패드어성초 77 패드옵션=어성초 77 클리어 패드 2개-30% off (무료배송)201208</t>
        </is>
      </c>
    </row>
    <row r="11849" customFormat="1" s="93">
      <c r="B11849" s="127" t="n">
        <v>44172</v>
      </c>
      <c r="C11849" s="93">
        <f>TEXT(B11849,"aaa")</f>
        <v/>
      </c>
      <c r="E11849" s="93">
        <f>INDEX(매칭테이블!C:D,MATCH(RD!G11849,매칭테이블!D:D,0),1)</f>
        <v/>
      </c>
      <c r="F11849" s="93" t="inlineStr">
        <is>
          <t>카페24</t>
        </is>
      </c>
      <c r="G11849" s="93" t="inlineStr">
        <is>
          <t>어성초 78 수딩 크림</t>
        </is>
      </c>
      <c r="H11849" s="93" t="n">
        <v>9</v>
      </c>
      <c r="J11849" s="93" t="n">
        <v>201208</v>
      </c>
      <c r="L11849" s="93" t="n">
        <v>342000</v>
      </c>
      <c r="M11849" s="93" t="n">
        <v>321993</v>
      </c>
      <c r="N11849" s="93" t="n">
        <v>27405</v>
      </c>
      <c r="O11849" s="148" t="n">
        <v>310909.0909090909</v>
      </c>
      <c r="P11849" s="93" t="inlineStr">
        <is>
          <t>카페24수딩크림어성초 78 수딩 크림201208</t>
        </is>
      </c>
    </row>
    <row r="11850" customFormat="1" s="93">
      <c r="B11850" s="127" t="n">
        <v>44172</v>
      </c>
      <c r="C11850" s="93">
        <f>TEXT(B11850,"aaa")</f>
        <v/>
      </c>
      <c r="E11850" s="93">
        <f>INDEX(매칭테이블!C:D,MATCH(RD!G11850,매칭테이블!D:D,0),1)</f>
        <v/>
      </c>
      <c r="F11850" s="93" t="inlineStr">
        <is>
          <t>카페24</t>
        </is>
      </c>
      <c r="G11850" s="93" t="inlineStr">
        <is>
          <t>어성초 78 수딩 크림</t>
        </is>
      </c>
      <c r="H11850" s="93" t="n">
        <v>1</v>
      </c>
      <c r="J11850" s="93" t="n">
        <v>201208</v>
      </c>
      <c r="L11850" s="93" t="n">
        <v>38000</v>
      </c>
      <c r="M11850" s="93" t="n">
        <v>35777</v>
      </c>
      <c r="N11850" s="93" t="n">
        <v>3045</v>
      </c>
      <c r="O11850" s="148" t="n">
        <v>34545.45454545454</v>
      </c>
      <c r="P11850" s="93" t="inlineStr">
        <is>
          <t>카페24수딩크림어성초 78 수딩 크림201208</t>
        </is>
      </c>
    </row>
    <row r="11851" customFormat="1" s="93">
      <c r="B11851" s="127" t="n">
        <v>44172</v>
      </c>
      <c r="C11851" s="93">
        <f>TEXT(B11851,"aaa")</f>
        <v/>
      </c>
      <c r="E11851" s="93">
        <f>INDEX(매칭테이블!C:D,MATCH(RD!G11851,매칭테이블!D:D,0),1)</f>
        <v/>
      </c>
      <c r="F11851" s="93" t="inlineStr">
        <is>
          <t>카페24</t>
        </is>
      </c>
      <c r="G11851" s="93" t="inlineStr">
        <is>
          <t>어성초 80 수분 진정 앰플앰플=어성초 80 앰플 1개-15%off</t>
        </is>
      </c>
      <c r="H11851" s="93" t="n">
        <v>42</v>
      </c>
      <c r="J11851" s="93" t="n">
        <v>201208</v>
      </c>
      <c r="L11851" s="93" t="n">
        <v>1176000</v>
      </c>
      <c r="M11851" s="93" t="n">
        <v>1107204</v>
      </c>
      <c r="N11851" s="93" t="n">
        <v>142674</v>
      </c>
      <c r="O11851" s="148" t="n">
        <v>1069090.909090909</v>
      </c>
      <c r="P11851" s="93" t="inlineStr">
        <is>
          <t>카페24앰플어성초 80 수분 진정 앰플앰플=어성초 80 앰플 1개-15%off201208</t>
        </is>
      </c>
    </row>
    <row r="11852" customFormat="1" s="93">
      <c r="B11852" s="127" t="n">
        <v>44172</v>
      </c>
      <c r="C11852" s="93">
        <f>TEXT(B11852,"aaa")</f>
        <v/>
      </c>
      <c r="E11852" s="93">
        <f>INDEX(매칭테이블!C:D,MATCH(RD!G11852,매칭테이블!D:D,0),1)</f>
        <v/>
      </c>
      <c r="F11852" s="93" t="inlineStr">
        <is>
          <t>카페24</t>
        </is>
      </c>
      <c r="G11852" s="93" t="inlineStr">
        <is>
          <t>어성초 80 수분 진정 앰플앰플=어성초 80 앰플 2개-27%off (무료배송)</t>
        </is>
      </c>
      <c r="H11852" s="93" t="n">
        <v>13</v>
      </c>
      <c r="J11852" s="93" t="n">
        <v>201208</v>
      </c>
      <c r="L11852" s="93" t="n">
        <v>624000</v>
      </c>
      <c r="M11852" s="93" t="n">
        <v>587496</v>
      </c>
      <c r="N11852" s="93" t="n">
        <v>88322</v>
      </c>
      <c r="O11852" s="148" t="n">
        <v>567272.7272727272</v>
      </c>
      <c r="P11852" s="93" t="inlineStr">
        <is>
          <t>카페24앰플어성초 80 수분 진정 앰플앰플=어성초 80 앰플 2개-27%off (무료배송)201208</t>
        </is>
      </c>
    </row>
    <row r="11853" customFormat="1" s="93">
      <c r="B11853" s="127" t="n">
        <v>44172</v>
      </c>
      <c r="C11853" s="93">
        <f>TEXT(B11853,"aaa")</f>
        <v/>
      </c>
      <c r="E11853" s="93">
        <f>INDEX(매칭테이블!C:D,MATCH(RD!G11853,매칭테이블!D:D,0),1)</f>
        <v/>
      </c>
      <c r="F11853" s="93" t="inlineStr">
        <is>
          <t>카페24</t>
        </is>
      </c>
      <c r="G11853" s="93" t="inlineStr">
        <is>
          <t>어성초 80 수분 진정 앰플</t>
        </is>
      </c>
      <c r="H11853" s="93" t="n">
        <v>6</v>
      </c>
      <c r="J11853" s="93" t="n">
        <v>201208</v>
      </c>
      <c r="L11853" s="93" t="n">
        <v>168000</v>
      </c>
      <c r="M11853" s="93" t="n">
        <v>158172</v>
      </c>
      <c r="N11853" s="93" t="n">
        <v>20382</v>
      </c>
      <c r="O11853" s="148" t="n">
        <v>152727.2727272727</v>
      </c>
      <c r="P11853" s="93" t="inlineStr">
        <is>
          <t>카페24앰플어성초 80 수분 진정 앰플201208</t>
        </is>
      </c>
    </row>
    <row r="11854" customFormat="1" s="93">
      <c r="B11854" s="127" t="n">
        <v>44172</v>
      </c>
      <c r="C11854" s="93">
        <f>TEXT(B11854,"aaa")</f>
        <v/>
      </c>
      <c r="E11854" s="93">
        <f>INDEX(매칭테이블!C:D,MATCH(RD!G11854,매칭테이블!D:D,0),1)</f>
        <v/>
      </c>
      <c r="F11854" s="93" t="inlineStr">
        <is>
          <t>카페24</t>
        </is>
      </c>
      <c r="G11854" s="93" t="inlineStr">
        <is>
          <t>어성초 아크네 바디워시옵션=어성초 아크네 바디워시 1개 -30% off</t>
        </is>
      </c>
      <c r="H11854" s="93" t="n">
        <v>5</v>
      </c>
      <c r="J11854" s="93" t="n">
        <v>201208</v>
      </c>
      <c r="L11854" s="93" t="n">
        <v>91000</v>
      </c>
      <c r="M11854" s="93" t="n">
        <v>85676.5</v>
      </c>
      <c r="N11854" s="93" t="n">
        <v>20425</v>
      </c>
      <c r="O11854" s="148" t="n">
        <v>82727.27272727272</v>
      </c>
      <c r="P11854" s="93" t="inlineStr">
        <is>
          <t>카페24바디워시어성초 아크네 바디워시옵션=어성초 아크네 바디워시 1개 -30% off201208</t>
        </is>
      </c>
    </row>
    <row r="11855" customFormat="1" s="93">
      <c r="B11855" s="127" t="n">
        <v>44172</v>
      </c>
      <c r="C11855" s="93">
        <f>TEXT(B11855,"aaa")</f>
        <v/>
      </c>
      <c r="E11855" s="93">
        <f>INDEX(매칭테이블!C:D,MATCH(RD!G11855,매칭테이블!D:D,0),1)</f>
        <v/>
      </c>
      <c r="F11855" s="93" t="inlineStr">
        <is>
          <t>카페24</t>
        </is>
      </c>
      <c r="G11855" s="93" t="inlineStr">
        <is>
          <t>어성초 아크네 바디워시옵션=어성초 아크네 바디워시 2개 -35% off (무료배송)</t>
        </is>
      </c>
      <c r="H11855" s="93" t="n">
        <v>2</v>
      </c>
      <c r="J11855" s="93" t="n">
        <v>201208</v>
      </c>
      <c r="L11855" s="93" t="n">
        <v>67600</v>
      </c>
      <c r="M11855" s="93" t="n">
        <v>63645.4</v>
      </c>
      <c r="N11855" s="93" t="n">
        <v>16340</v>
      </c>
      <c r="O11855" s="148" t="n">
        <v>61454.54545454545</v>
      </c>
      <c r="P11855" s="93" t="inlineStr">
        <is>
          <t>카페24바디워시어성초 아크네 바디워시옵션=어성초 아크네 바디워시 2개 -35% off (무료배송)201208</t>
        </is>
      </c>
    </row>
    <row r="11856" customFormat="1" s="93">
      <c r="B11856" s="127" t="n">
        <v>44172</v>
      </c>
      <c r="C11856" s="93">
        <f>TEXT(B11856,"aaa")</f>
        <v/>
      </c>
      <c r="E11856" s="93">
        <f>INDEX(매칭테이블!C:D,MATCH(RD!G11856,매칭테이블!D:D,0),1)</f>
        <v/>
      </c>
      <c r="F11856" s="93" t="inlineStr">
        <is>
          <t>카페24</t>
        </is>
      </c>
      <c r="G11856" s="93" t="inlineStr">
        <is>
          <t>어성초 약산성 클렌징폼클렌징폼=어성초 약산성 클렌징폼 1개 -19%off</t>
        </is>
      </c>
      <c r="H11856" s="93" t="n">
        <v>16</v>
      </c>
      <c r="J11856" s="93" t="n">
        <v>201208</v>
      </c>
      <c r="L11856" s="93" t="n">
        <v>208000</v>
      </c>
      <c r="M11856" s="93" t="n">
        <v>195832</v>
      </c>
      <c r="N11856" s="93" t="n">
        <v>44000</v>
      </c>
      <c r="O11856" s="148" t="n">
        <v>189090.9090909091</v>
      </c>
      <c r="P11856" s="93" t="inlineStr">
        <is>
          <t>카페24클렌징폼어성초 약산성 클렌징폼클렌징폼=어성초 약산성 클렌징폼 1개 -19%off201208</t>
        </is>
      </c>
    </row>
    <row r="11857" customFormat="1" s="93">
      <c r="B11857" s="127" t="n">
        <v>44172</v>
      </c>
      <c r="C11857" s="93">
        <f>TEXT(B11857,"aaa")</f>
        <v/>
      </c>
      <c r="E11857" s="93">
        <f>INDEX(매칭테이블!C:D,MATCH(RD!G11857,매칭테이블!D:D,0),1)</f>
        <v/>
      </c>
      <c r="F11857" s="93" t="inlineStr">
        <is>
          <t>카페24</t>
        </is>
      </c>
      <c r="G11857" s="93" t="inlineStr">
        <is>
          <t>어성초 약산성 클렌징폼클렌징폼=어성초 약산성 클렌징폼 3개 -31%off (무료배송)</t>
        </is>
      </c>
      <c r="H11857" s="93" t="n">
        <v>4</v>
      </c>
      <c r="J11857" s="93" t="n">
        <v>201208</v>
      </c>
      <c r="L11857" s="93" t="n">
        <v>132000</v>
      </c>
      <c r="M11857" s="93" t="n">
        <v>124278</v>
      </c>
      <c r="N11857" s="93" t="n">
        <v>14760</v>
      </c>
      <c r="O11857" s="148" t="n">
        <v>120000</v>
      </c>
      <c r="P11857" s="93" t="inlineStr">
        <is>
          <t>카페24클렌징폼어성초 약산성 클렌징폼클렌징폼=어성초 약산성 클렌징폼 3개 -31%off (무료배송)201208</t>
        </is>
      </c>
    </row>
    <row r="11858" customFormat="1" s="93">
      <c r="B11858" s="127" t="n">
        <v>44172</v>
      </c>
      <c r="C11858" s="93">
        <f>TEXT(B11858,"aaa")</f>
        <v/>
      </c>
      <c r="E11858" s="93">
        <f>INDEX(매칭테이블!C:D,MATCH(RD!G11858,매칭테이블!D:D,0),1)</f>
        <v/>
      </c>
      <c r="F11858" s="93" t="inlineStr">
        <is>
          <t>카페24</t>
        </is>
      </c>
      <c r="G11858" s="93" t="inlineStr">
        <is>
          <t>어성초 크림마스크 나이트 솔루션옵션=어성초 크림마스크 나이트 솔루션 10장 (-50%)</t>
        </is>
      </c>
      <c r="H11858" s="93" t="n">
        <v>5</v>
      </c>
      <c r="J11858" s="93" t="n">
        <v>201208</v>
      </c>
      <c r="L11858" s="93" t="n">
        <v>100000</v>
      </c>
      <c r="M11858" s="93" t="n">
        <v>94150</v>
      </c>
      <c r="N11858" s="93" t="n">
        <v>15535</v>
      </c>
      <c r="O11858" s="148" t="n">
        <v>90909.0909090909</v>
      </c>
      <c r="P11858" s="93" t="inlineStr">
        <is>
          <t>카페24크림마스크어성초 크림마스크 나이트 솔루션옵션=어성초 크림마스크 나이트 솔루션 10장 (-50%)201208</t>
        </is>
      </c>
    </row>
    <row r="11859" customFormat="1" s="93">
      <c r="B11859" s="127" t="n">
        <v>44172</v>
      </c>
      <c r="C11859" s="93">
        <f>TEXT(B11859,"aaa")</f>
        <v/>
      </c>
      <c r="E11859" s="93">
        <f>INDEX(매칭테이블!C:D,MATCH(RD!G11859,매칭테이블!D:D,0),1)</f>
        <v/>
      </c>
      <c r="F11859" s="93" t="inlineStr">
        <is>
          <t>카페24</t>
        </is>
      </c>
      <c r="G11859" s="93" t="inlineStr">
        <is>
          <t>촉촉 스킨팩 화장솜</t>
        </is>
      </c>
      <c r="H11859" s="93" t="n">
        <v>35</v>
      </c>
      <c r="J11859" s="93" t="n">
        <v>201208</v>
      </c>
      <c r="L11859" s="93" t="n">
        <v>105000</v>
      </c>
      <c r="M11859" s="93" t="n">
        <v>98857.5</v>
      </c>
      <c r="N11859" s="93" t="n">
        <v>38850</v>
      </c>
      <c r="O11859" s="148" t="n">
        <v>95454.54545454544</v>
      </c>
      <c r="P11859" s="93" t="inlineStr">
        <is>
          <t>카페24화장솜촉촉 스킨팩 화장솜201208</t>
        </is>
      </c>
    </row>
    <row r="11860" customFormat="1" s="93">
      <c r="B11860" s="127" t="n">
        <v>44172</v>
      </c>
      <c r="C11860" s="93">
        <f>TEXT(B11860,"aaa")</f>
        <v/>
      </c>
      <c r="E11860" s="93">
        <f>INDEX(매칭테이블!C:D,MATCH(RD!G11860,매칭테이블!D:D,0),1)</f>
        <v/>
      </c>
      <c r="F11860" s="93" t="inlineStr">
        <is>
          <t>화해</t>
        </is>
      </c>
      <c r="G11860" s="93" t="inlineStr">
        <is>
          <t>어성초 77 토너 250ml어성초 77 토너 250ml</t>
        </is>
      </c>
      <c r="H11860" s="93" t="n">
        <v>13</v>
      </c>
      <c r="J11860" s="93" t="n">
        <v>201208</v>
      </c>
      <c r="L11860" s="93" t="n">
        <v>260000</v>
      </c>
      <c r="M11860" s="93" t="n">
        <v>187200</v>
      </c>
      <c r="N11860" s="93" t="n">
        <v>40040</v>
      </c>
      <c r="O11860" s="148" t="n">
        <v>236363.6363636364</v>
      </c>
      <c r="P11860" s="93" t="inlineStr">
        <is>
          <t>화해토너어성초 77 토너 250ml어성초 77 토너 250ml201208</t>
        </is>
      </c>
    </row>
    <row r="11861">
      <c r="B11861" s="127" t="n">
        <v>44173</v>
      </c>
      <c r="C11861" s="93">
        <f>TEXT(B11861,"aaa")</f>
        <v/>
      </c>
      <c r="D11861" s="93" t="n"/>
      <c r="E11861" s="93">
        <f>INDEX(매칭테이블!C:D,MATCH(RD!G11861,매칭테이블!D:D,0),1)</f>
        <v/>
      </c>
      <c r="F11861" s="93" t="inlineStr">
        <is>
          <t>W컨셉</t>
        </is>
      </c>
      <c r="G11861" s="93" t="inlineStr">
        <is>
          <t>어성초 77토너 (2 SET) HEARTLEAF 77% SOOTHING TONER 250ml250ml 2set</t>
        </is>
      </c>
      <c r="H11861" s="93" t="n">
        <v>1</v>
      </c>
      <c r="J11861" s="93" t="n">
        <v>201208</v>
      </c>
      <c r="K11861" s="93" t="n"/>
      <c r="L11861" s="93" t="n">
        <v>35000</v>
      </c>
      <c r="M11861" s="93" t="n">
        <v>25200</v>
      </c>
      <c r="N11861" s="93" t="n">
        <v>6160</v>
      </c>
      <c r="O11861" s="148" t="n">
        <v>31818.18181818182</v>
      </c>
      <c r="P11861" s="93" t="inlineStr">
        <is>
          <t>W컨셉토너어성초 77토너 (2 SET) HEARTLEAF 77% SOOTHING TONER 250ml250ml 2set201208</t>
        </is>
      </c>
    </row>
    <row r="11862">
      <c r="B11862" s="127" t="n">
        <v>44173</v>
      </c>
      <c r="C11862" s="93">
        <f>TEXT(B11862,"aaa")</f>
        <v/>
      </c>
      <c r="D11862" s="93" t="n"/>
      <c r="E11862" s="93">
        <f>INDEX(매칭테이블!C:D,MATCH(RD!G11862,매칭테이블!D:D,0),1)</f>
        <v/>
      </c>
      <c r="F11862" s="93" t="inlineStr">
        <is>
          <t>스타일쉐어</t>
        </is>
      </c>
      <c r="G11862" s="93" t="inlineStr">
        <is>
          <t>아누아 어성초 77 토너 250ml</t>
        </is>
      </c>
      <c r="H11862" s="93" t="n">
        <v>2</v>
      </c>
      <c r="J11862" s="93" t="n">
        <v>201208</v>
      </c>
      <c r="K11862" s="93" t="n"/>
      <c r="L11862" s="93" t="n">
        <v>40000</v>
      </c>
      <c r="M11862" s="93" t="n">
        <v>30000</v>
      </c>
      <c r="N11862" s="93" t="n">
        <v>6520</v>
      </c>
      <c r="O11862" s="148" t="n">
        <v>36363.63636363636</v>
      </c>
      <c r="P11862" s="93" t="inlineStr">
        <is>
          <t>스타일쉐어토너아누아 어성초 77 토너 250ml201208</t>
        </is>
      </c>
    </row>
    <row r="11863">
      <c r="B11863" s="127" t="n">
        <v>44173</v>
      </c>
      <c r="C11863" s="93">
        <f>TEXT(B11863,"aaa")</f>
        <v/>
      </c>
      <c r="D11863" s="93" t="n"/>
      <c r="E11863" s="93">
        <f>INDEX(매칭테이블!C:D,MATCH(RD!G11863,매칭테이블!D:D,0),1)</f>
        <v/>
      </c>
      <c r="F11863" s="93" t="inlineStr">
        <is>
          <t>카페24</t>
        </is>
      </c>
      <c r="G11863" s="93" t="inlineStr">
        <is>
          <t>5 제로 무기자차 선크림옵션=5제로 무기자차 선크림 1개-20% off</t>
        </is>
      </c>
      <c r="H11863" s="93" t="n">
        <v>2</v>
      </c>
      <c r="J11863" s="93" t="n">
        <v>201208</v>
      </c>
      <c r="K11863" s="93" t="n"/>
      <c r="L11863" s="93" t="n">
        <v>40000</v>
      </c>
      <c r="M11863" s="93" t="n">
        <v>37660</v>
      </c>
      <c r="N11863" s="93" t="n">
        <v>4690</v>
      </c>
      <c r="O11863" s="148" t="n">
        <v>36363.63636363636</v>
      </c>
      <c r="P11863" s="93" t="inlineStr">
        <is>
          <t>카페24선크림5 제로 무기자차 선크림옵션=5제로 무기자차 선크림 1개-20% off201208</t>
        </is>
      </c>
    </row>
    <row r="11864">
      <c r="B11864" s="127" t="n">
        <v>44173</v>
      </c>
      <c r="C11864" s="93">
        <f>TEXT(B11864,"aaa")</f>
        <v/>
      </c>
      <c r="D11864" s="93" t="n"/>
      <c r="E11864" s="93">
        <f>INDEX(매칭테이블!C:D,MATCH(RD!G11864,매칭테이블!D:D,0),1)</f>
        <v/>
      </c>
      <c r="F11864" s="93" t="inlineStr">
        <is>
          <t>카페24</t>
        </is>
      </c>
      <c r="G11864" s="93" t="inlineStr">
        <is>
          <t>[수분 보충 세트] 어성초 77 토너 + 어성초 70 로션옵션=어성초 77 토너 250ml + 어성초 70 로션 200ml -30%</t>
        </is>
      </c>
      <c r="H11864" s="93" t="n">
        <v>21</v>
      </c>
      <c r="J11864" s="93" t="n">
        <v>201208</v>
      </c>
      <c r="K11864" s="93" t="n"/>
      <c r="L11864" s="93" t="n">
        <v>779100</v>
      </c>
      <c r="M11864" s="93" t="n">
        <v>733522.65</v>
      </c>
      <c r="N11864" s="93" t="n">
        <v>155778</v>
      </c>
      <c r="O11864" s="148" t="n">
        <v>708272.7272727272</v>
      </c>
      <c r="P11864" s="93" t="inlineStr">
        <is>
          <t>카페24수분 보충 세트[수분 보충 세트] 어성초 77 토너 + 어성초 70 로션옵션=어성초 77 토너 250ml + 어성초 70 로션 200ml -30%201208</t>
        </is>
      </c>
    </row>
    <row r="11865">
      <c r="B11865" s="127" t="n">
        <v>44173</v>
      </c>
      <c r="C11865" s="93">
        <f>TEXT(B11865,"aaa")</f>
        <v/>
      </c>
      <c r="D11865" s="93" t="n"/>
      <c r="E11865" s="93">
        <f>INDEX(매칭테이블!C:D,MATCH(RD!G11865,매칭테이블!D:D,0),1)</f>
        <v/>
      </c>
      <c r="F11865" s="93" t="inlineStr">
        <is>
          <t>카페24</t>
        </is>
      </c>
      <c r="G11865" s="93" t="inlineStr">
        <is>
          <t>[어성초 진정 패키지 세트] 대용량 토너 + 앰플 + 수딩 크림 + 마스크팩 10장</t>
        </is>
      </c>
      <c r="H11865" s="93" t="n">
        <v>2</v>
      </c>
      <c r="J11865" s="93" t="n">
        <v>201208</v>
      </c>
      <c r="K11865" s="93" t="n"/>
      <c r="L11865" s="93" t="n">
        <v>198000</v>
      </c>
      <c r="M11865" s="93" t="n">
        <v>186417</v>
      </c>
      <c r="N11865" s="93" t="n">
        <v>30274</v>
      </c>
      <c r="O11865" s="148" t="n">
        <v>180000</v>
      </c>
      <c r="P11865" s="93" t="inlineStr">
        <is>
          <t>카페24어성초진정패키지[어성초 진정 패키지 세트] 대용량 토너 + 앰플 + 수딩 크림 + 마스크팩 10장201208</t>
        </is>
      </c>
    </row>
    <row r="11866">
      <c r="B11866" s="127" t="n">
        <v>44173</v>
      </c>
      <c r="C11866" s="93">
        <f>TEXT(B11866,"aaa")</f>
        <v/>
      </c>
      <c r="D11866" s="93" t="n"/>
      <c r="E11866" s="93">
        <f>INDEX(매칭테이블!C:D,MATCH(RD!G11866,매칭테이블!D:D,0),1)</f>
        <v/>
      </c>
      <c r="F11866" s="93" t="inlineStr">
        <is>
          <t>카페24</t>
        </is>
      </c>
      <c r="G11866" s="93" t="inlineStr">
        <is>
          <t>대용량 어성초 77 수딩 토너 500ml</t>
        </is>
      </c>
      <c r="H11866" s="93" t="n">
        <v>31</v>
      </c>
      <c r="J11866" s="93" t="n">
        <v>201208</v>
      </c>
      <c r="K11866" s="93" t="n"/>
      <c r="L11866" s="93" t="n">
        <v>1023000</v>
      </c>
      <c r="M11866" s="93" t="n">
        <v>963154.5</v>
      </c>
      <c r="N11866" s="93" t="n">
        <v>134230</v>
      </c>
      <c r="O11866" s="148" t="n">
        <v>929999.9999999999</v>
      </c>
      <c r="P11866" s="93" t="inlineStr">
        <is>
          <t>카페24토너대용량 어성초 77 수딩 토너 500ml201208</t>
        </is>
      </c>
    </row>
    <row r="11867">
      <c r="B11867" s="127" t="n">
        <v>44173</v>
      </c>
      <c r="C11867" s="93">
        <f>TEXT(B11867,"aaa")</f>
        <v/>
      </c>
      <c r="D11867" s="93" t="n"/>
      <c r="E11867" s="93">
        <f>INDEX(매칭테이블!C:D,MATCH(RD!G11867,매칭테이블!D:D,0),1)</f>
        <v/>
      </c>
      <c r="F11867" s="93" t="inlineStr">
        <is>
          <t>카페24</t>
        </is>
      </c>
      <c r="G11867" s="93" t="inlineStr">
        <is>
          <t>대용량 어성초 77 토너 500ml</t>
        </is>
      </c>
      <c r="H11867" s="93" t="n">
        <v>2</v>
      </c>
      <c r="J11867" s="93" t="n">
        <v>201208</v>
      </c>
      <c r="K11867" s="93" t="n"/>
      <c r="L11867" s="93" t="n">
        <v>66000</v>
      </c>
      <c r="M11867" s="93" t="n">
        <v>62139</v>
      </c>
      <c r="N11867" s="93" t="n">
        <v>8660</v>
      </c>
      <c r="O11867" s="148" t="n">
        <v>59999.99999999999</v>
      </c>
      <c r="P11867" s="93" t="inlineStr">
        <is>
          <t>카페24토너대용량 어성초 77 토너 500ml201208</t>
        </is>
      </c>
    </row>
    <row r="11868">
      <c r="B11868" s="127" t="n">
        <v>44173</v>
      </c>
      <c r="C11868" s="93">
        <f>TEXT(B11868,"aaa")</f>
        <v/>
      </c>
      <c r="D11868" s="93" t="n"/>
      <c r="E11868" s="93">
        <f>INDEX(매칭테이블!C:D,MATCH(RD!G11868,매칭테이블!D:D,0),1)</f>
        <v/>
      </c>
      <c r="F11868" s="93" t="inlineStr">
        <is>
          <t>카페24</t>
        </is>
      </c>
      <c r="G11868" s="93" t="inlineStr">
        <is>
          <t>어성초 70 데일리 릴리프 로션로션=어성초 70 데일리 릴리프 로션 1개 -20% off</t>
        </is>
      </c>
      <c r="H11868" s="93" t="n">
        <v>2</v>
      </c>
      <c r="J11868" s="93" t="n">
        <v>201208</v>
      </c>
      <c r="K11868" s="93" t="n"/>
      <c r="L11868" s="93" t="n">
        <v>44800</v>
      </c>
      <c r="M11868" s="93" t="n">
        <v>42179.2</v>
      </c>
      <c r="N11868" s="93" t="n">
        <v>8676</v>
      </c>
      <c r="O11868" s="148" t="n">
        <v>40727.27272727272</v>
      </c>
      <c r="P11868" s="93" t="inlineStr">
        <is>
          <t>카페24로션어성초 70 데일리 릴리프 로션로션=어성초 70 데일리 릴리프 로션 1개 -20% off201208</t>
        </is>
      </c>
    </row>
    <row r="11869">
      <c r="B11869" s="127" t="n">
        <v>44173</v>
      </c>
      <c r="C11869" s="93">
        <f>TEXT(B11869,"aaa")</f>
        <v/>
      </c>
      <c r="D11869" s="93" t="n"/>
      <c r="E11869" s="93">
        <f>INDEX(매칭테이블!C:D,MATCH(RD!G11869,매칭테이블!D:D,0),1)</f>
        <v/>
      </c>
      <c r="F11869" s="93" t="inlineStr">
        <is>
          <t>카페24</t>
        </is>
      </c>
      <c r="G11869" s="93" t="inlineStr">
        <is>
          <t>어성초 70 데일리 릴리프 로션로션=어성초 70 데일리 릴리프 로션 2개 -30% off</t>
        </is>
      </c>
      <c r="H11869" s="93" t="n">
        <v>1</v>
      </c>
      <c r="J11869" s="93" t="n">
        <v>201208</v>
      </c>
      <c r="K11869" s="93" t="n"/>
      <c r="L11869" s="93" t="n">
        <v>39200</v>
      </c>
      <c r="M11869" s="93" t="n">
        <v>36906.8</v>
      </c>
      <c r="N11869" s="93" t="n">
        <v>8676</v>
      </c>
      <c r="O11869" s="148" t="n">
        <v>35636.36363636363</v>
      </c>
      <c r="P11869" s="93" t="inlineStr">
        <is>
          <t>카페24로션어성초 70 데일리 릴리프 로션로션=어성초 70 데일리 릴리프 로션 2개 -30% off201208</t>
        </is>
      </c>
    </row>
    <row r="11870">
      <c r="B11870" s="127" t="n">
        <v>44173</v>
      </c>
      <c r="C11870" s="93">
        <f>TEXT(B11870,"aaa")</f>
        <v/>
      </c>
      <c r="D11870" s="93" t="n"/>
      <c r="E11870" s="93">
        <f>INDEX(매칭테이블!C:D,MATCH(RD!G11870,매칭테이블!D:D,0),1)</f>
        <v/>
      </c>
      <c r="F11870" s="93" t="inlineStr">
        <is>
          <t>카페24</t>
        </is>
      </c>
      <c r="G11870" s="93" t="inlineStr">
        <is>
          <t>어성초 70 머드 크림 마스크옵션=어성초 70 머드 크림 마스크-20% off</t>
        </is>
      </c>
      <c r="H11870" s="93" t="n">
        <v>1</v>
      </c>
      <c r="J11870" s="93" t="n">
        <v>201208</v>
      </c>
      <c r="K11870" s="93" t="n"/>
      <c r="L11870" s="93" t="n">
        <v>20000</v>
      </c>
      <c r="M11870" s="93" t="n">
        <v>18830</v>
      </c>
      <c r="N11870" s="93" t="n">
        <v>1442</v>
      </c>
      <c r="O11870" s="148" t="n">
        <v>18181.81818181818</v>
      </c>
      <c r="P11870" s="93" t="inlineStr">
        <is>
          <t>카페24머드크림마스크어성초 70 머드 크림 마스크옵션=어성초 70 머드 크림 마스크-20% off201208</t>
        </is>
      </c>
    </row>
    <row r="11871">
      <c r="B11871" s="127" t="n">
        <v>44173</v>
      </c>
      <c r="C11871" s="93">
        <f>TEXT(B11871,"aaa")</f>
        <v/>
      </c>
      <c r="D11871" s="93" t="n"/>
      <c r="E11871" s="93">
        <f>INDEX(매칭테이블!C:D,MATCH(RD!G11871,매칭테이블!D:D,0),1)</f>
        <v/>
      </c>
      <c r="F11871" s="93" t="inlineStr">
        <is>
          <t>카페24</t>
        </is>
      </c>
      <c r="G11871" s="93" t="inlineStr">
        <is>
          <t>어성초 70 머드 크림 마스크옵션=어성초 70 머드 크림 마스크 2개-30% off (무료배송)</t>
        </is>
      </c>
      <c r="H11871" s="93" t="n">
        <v>1</v>
      </c>
      <c r="J11871" s="93" t="n">
        <v>201208</v>
      </c>
      <c r="K11871" s="93" t="n"/>
      <c r="L11871" s="93" t="n">
        <v>35000</v>
      </c>
      <c r="M11871" s="93" t="n">
        <v>32952.5</v>
      </c>
      <c r="N11871" s="93" t="n">
        <v>2884</v>
      </c>
      <c r="O11871" s="148" t="n">
        <v>31818.18181818182</v>
      </c>
      <c r="P11871" s="93" t="inlineStr">
        <is>
          <t>카페24머드크림마스크어성초 70 머드 크림 마스크옵션=어성초 70 머드 크림 마스크 2개-30% off (무료배송)201208</t>
        </is>
      </c>
    </row>
    <row r="11872">
      <c r="B11872" s="127" t="n">
        <v>44173</v>
      </c>
      <c r="C11872" s="93">
        <f>TEXT(B11872,"aaa")</f>
        <v/>
      </c>
      <c r="D11872" s="93" t="n"/>
      <c r="E11872" s="93">
        <f>INDEX(매칭테이블!C:D,MATCH(RD!G11872,매칭테이블!D:D,0),1)</f>
        <v/>
      </c>
      <c r="F11872" s="93" t="inlineStr">
        <is>
          <t>카페24</t>
        </is>
      </c>
      <c r="G11872" s="93" t="inlineStr">
        <is>
          <t>어성초 70 인텐스 카밍 크림크림=어성초 70 인텐스 카밍 크림 1개 (-20%)</t>
        </is>
      </c>
      <c r="H11872" s="93" t="n">
        <v>2</v>
      </c>
      <c r="J11872" s="93" t="n">
        <v>201208</v>
      </c>
      <c r="K11872" s="93" t="n"/>
      <c r="L11872" s="93" t="n">
        <v>56000</v>
      </c>
      <c r="M11872" s="93" t="n">
        <v>52724</v>
      </c>
      <c r="N11872" s="93" t="n">
        <v>7764</v>
      </c>
      <c r="O11872" s="148" t="n">
        <v>50909.0909090909</v>
      </c>
      <c r="P11872" s="93" t="inlineStr">
        <is>
          <t>카페24카밍크림어성초 70 인텐스 카밍 크림크림=어성초 70 인텐스 카밍 크림 1개 (-20%)201208</t>
        </is>
      </c>
    </row>
    <row r="11873">
      <c r="B11873" s="127" t="n">
        <v>44173</v>
      </c>
      <c r="C11873" s="93">
        <f>TEXT(B11873,"aaa")</f>
        <v/>
      </c>
      <c r="D11873" s="93" t="n"/>
      <c r="E11873" s="93">
        <f>INDEX(매칭테이블!C:D,MATCH(RD!G11873,매칭테이블!D:D,0),1)</f>
        <v/>
      </c>
      <c r="F11873" s="93" t="inlineStr">
        <is>
          <t>카페24</t>
        </is>
      </c>
      <c r="G11873" s="93" t="inlineStr">
        <is>
          <t>어성초 70 인텐스 카밍 크림크림=어성초 70 인텐스 카밍 크림 2개 (-30%)</t>
        </is>
      </c>
      <c r="H11873" s="93" t="n">
        <v>1</v>
      </c>
      <c r="J11873" s="93" t="n">
        <v>201208</v>
      </c>
      <c r="K11873" s="93" t="n"/>
      <c r="L11873" s="93" t="n">
        <v>49000</v>
      </c>
      <c r="M11873" s="93" t="n">
        <v>46133.5</v>
      </c>
      <c r="N11873" s="93" t="n">
        <v>7764</v>
      </c>
      <c r="O11873" s="148" t="n">
        <v>44545.45454545454</v>
      </c>
      <c r="P11873" s="93" t="inlineStr">
        <is>
          <t>카페24카밍크림어성초 70 인텐스 카밍 크림크림=어성초 70 인텐스 카밍 크림 2개 (-30%)201208</t>
        </is>
      </c>
    </row>
    <row r="11874">
      <c r="B11874" s="127" t="n">
        <v>44173</v>
      </c>
      <c r="C11874" s="93">
        <f>TEXT(B11874,"aaa")</f>
        <v/>
      </c>
      <c r="D11874" s="93" t="n"/>
      <c r="E11874" s="93">
        <f>INDEX(매칭테이블!C:D,MATCH(RD!G11874,매칭테이블!D:D,0),1)</f>
        <v/>
      </c>
      <c r="F11874" s="93" t="inlineStr">
        <is>
          <t>카페24</t>
        </is>
      </c>
      <c r="G11874" s="93" t="inlineStr">
        <is>
          <t>어성초 77 수딩 토너토너(필수)=어성초 77 토너 1개-20% off</t>
        </is>
      </c>
      <c r="H11874" s="93" t="n">
        <v>44</v>
      </c>
      <c r="J11874" s="93" t="n">
        <v>201208</v>
      </c>
      <c r="K11874" s="93" t="n"/>
      <c r="L11874" s="93" t="n">
        <v>880000</v>
      </c>
      <c r="M11874" s="93" t="n">
        <v>828520</v>
      </c>
      <c r="N11874" s="93" t="n">
        <v>135520</v>
      </c>
      <c r="O11874" s="148" t="n">
        <v>799999.9999999999</v>
      </c>
      <c r="P11874" s="93" t="inlineStr">
        <is>
          <t>카페24토너어성초 77 수딩 토너토너(필수)=어성초 77 토너 1개-20% off201208</t>
        </is>
      </c>
    </row>
    <row r="11875">
      <c r="B11875" s="127" t="n">
        <v>44173</v>
      </c>
      <c r="C11875" s="93">
        <f>TEXT(B11875,"aaa")</f>
        <v/>
      </c>
      <c r="D11875" s="93" t="n"/>
      <c r="E11875" s="93">
        <f>INDEX(매칭테이블!C:D,MATCH(RD!G11875,매칭테이블!D:D,0),1)</f>
        <v/>
      </c>
      <c r="F11875" s="93" t="inlineStr">
        <is>
          <t>카페24</t>
        </is>
      </c>
      <c r="G11875" s="93" t="inlineStr">
        <is>
          <t>어성초 77 수딩 토너토너(필수)=어성초 77 토너 2개-30% off (무료배송)</t>
        </is>
      </c>
      <c r="H11875" s="93" t="n">
        <v>27</v>
      </c>
      <c r="J11875" s="93" t="n">
        <v>201208</v>
      </c>
      <c r="K11875" s="93" t="n"/>
      <c r="L11875" s="93" t="n">
        <v>945000</v>
      </c>
      <c r="M11875" s="93" t="n">
        <v>889717.5</v>
      </c>
      <c r="N11875" s="93" t="n">
        <v>166320</v>
      </c>
      <c r="O11875" s="148" t="n">
        <v>859090.9090909091</v>
      </c>
      <c r="P11875" s="93" t="inlineStr">
        <is>
          <t>카페24토너어성초 77 수딩 토너토너(필수)=어성초 77 토너 2개-30% off (무료배송)201208</t>
        </is>
      </c>
    </row>
    <row r="11876">
      <c r="B11876" s="127" t="n">
        <v>44173</v>
      </c>
      <c r="C11876" s="93">
        <f>TEXT(B11876,"aaa")</f>
        <v/>
      </c>
      <c r="D11876" s="93" t="n"/>
      <c r="E11876" s="93">
        <f>INDEX(매칭테이블!C:D,MATCH(RD!G11876,매칭테이블!D:D,0),1)</f>
        <v/>
      </c>
      <c r="F11876" s="93" t="inlineStr">
        <is>
          <t>카페24</t>
        </is>
      </c>
      <c r="G11876" s="93" t="inlineStr">
        <is>
          <t>어성초 77 수딩 토너토너(필수)=어성초77토너1개 + 어성초77패드1개 -30% off (무료배송)</t>
        </is>
      </c>
      <c r="H11876" s="93" t="n">
        <v>7</v>
      </c>
      <c r="J11876" s="93" t="n">
        <v>201208</v>
      </c>
      <c r="K11876" s="93" t="n"/>
      <c r="L11876" s="93" t="n">
        <v>259700</v>
      </c>
      <c r="M11876" s="93" t="n">
        <v>244507.55</v>
      </c>
      <c r="N11876" s="93" t="n">
        <v>56644</v>
      </c>
      <c r="O11876" s="148" t="n">
        <v>236090.9090909091</v>
      </c>
      <c r="P11876" s="93" t="inlineStr">
        <is>
          <t>카페24토너+패드 세트어성초 77 수딩 토너토너(필수)=어성초77토너1개 + 어성초77패드1개 -30% off (무료배송)201208</t>
        </is>
      </c>
    </row>
    <row r="11877">
      <c r="B11877" s="127" t="n">
        <v>44173</v>
      </c>
      <c r="C11877" s="93">
        <f>TEXT(B11877,"aaa")</f>
        <v/>
      </c>
      <c r="D11877" s="93" t="n"/>
      <c r="E11877" s="93">
        <f>INDEX(매칭테이블!C:D,MATCH(RD!G11877,매칭테이블!D:D,0),1)</f>
        <v/>
      </c>
      <c r="F11877" s="93" t="inlineStr">
        <is>
          <t>카페24</t>
        </is>
      </c>
      <c r="G11877" s="93" t="inlineStr">
        <is>
          <t>어성초 77 수딩 토너화장솜(선택)=촉촉 스킨팩 화장솜</t>
        </is>
      </c>
      <c r="H11877" s="93" t="n">
        <v>25</v>
      </c>
      <c r="J11877" s="93" t="n">
        <v>201208</v>
      </c>
      <c r="K11877" s="93" t="n"/>
      <c r="L11877" s="93" t="n">
        <v>75000</v>
      </c>
      <c r="M11877" s="93" t="n">
        <v>70612.5</v>
      </c>
      <c r="N11877" s="93" t="n">
        <v>27750</v>
      </c>
      <c r="O11877" s="148" t="n">
        <v>68181.81818181818</v>
      </c>
      <c r="P11877" s="93" t="inlineStr">
        <is>
          <t>카페24화장솜어성초 77 수딩 토너화장솜(선택)=촉촉 스킨팩 화장솜201208</t>
        </is>
      </c>
    </row>
    <row r="11878">
      <c r="B11878" s="127" t="n">
        <v>44173</v>
      </c>
      <c r="C11878" s="93">
        <f>TEXT(B11878,"aaa")</f>
        <v/>
      </c>
      <c r="D11878" s="93" t="n"/>
      <c r="E11878" s="93">
        <f>INDEX(매칭테이블!C:D,MATCH(RD!G11878,매칭테이블!D:D,0),1)</f>
        <v/>
      </c>
      <c r="F11878" s="93" t="inlineStr">
        <is>
          <t>카페24</t>
        </is>
      </c>
      <c r="G11878" s="93" t="inlineStr">
        <is>
          <t>어성초 77 수딩 토너토너(필수)=어성초 77 토너 2개-30% off (무료배송)</t>
        </is>
      </c>
      <c r="H11878" s="93" t="n">
        <v>1</v>
      </c>
      <c r="J11878" s="93" t="n">
        <v>201208</v>
      </c>
      <c r="K11878" s="93" t="n"/>
      <c r="L11878" s="93" t="n">
        <v>35000</v>
      </c>
      <c r="M11878" s="93" t="n">
        <v>32952.5</v>
      </c>
      <c r="N11878" s="93" t="n">
        <v>6160</v>
      </c>
      <c r="O11878" s="148" t="n">
        <v>31818.18181818182</v>
      </c>
      <c r="P11878" s="93" t="inlineStr">
        <is>
          <t>카페24토너어성초 77 수딩 토너토너(필수)=어성초 77 토너 2개-30% off (무료배송)201208</t>
        </is>
      </c>
    </row>
    <row r="11879">
      <c r="B11879" s="127" t="n">
        <v>44173</v>
      </c>
      <c r="C11879" s="93">
        <f>TEXT(B11879,"aaa")</f>
        <v/>
      </c>
      <c r="D11879" s="93" t="n"/>
      <c r="E11879" s="93">
        <f>INDEX(매칭테이블!C:D,MATCH(RD!G11879,매칭테이블!D:D,0),1)</f>
        <v/>
      </c>
      <c r="F11879" s="93" t="inlineStr">
        <is>
          <t>카페24</t>
        </is>
      </c>
      <c r="G11879" s="93" t="inlineStr">
        <is>
          <t>어성초 77 수딩 토너토너(필수)=(대용량) 어성초 77 토너 500ml (무료배송)</t>
        </is>
      </c>
      <c r="H11879" s="93" t="n">
        <v>1</v>
      </c>
      <c r="J11879" s="93" t="n">
        <v>201208</v>
      </c>
      <c r="K11879" s="93" t="n"/>
      <c r="L11879" s="93" t="n">
        <v>33000</v>
      </c>
      <c r="M11879" s="93" t="n">
        <v>31069.5</v>
      </c>
      <c r="N11879" s="93" t="n">
        <v>4330</v>
      </c>
      <c r="O11879" s="148" t="n">
        <v>30000</v>
      </c>
      <c r="P11879" s="93" t="inlineStr">
        <is>
          <t>카페24토너어성초 77 수딩 토너토너(필수)=(대용량) 어성초 77 토너 500ml (무료배송)201208</t>
        </is>
      </c>
    </row>
    <row r="11880">
      <c r="B11880" s="127" t="n">
        <v>44173</v>
      </c>
      <c r="C11880" s="93">
        <f>TEXT(B11880,"aaa")</f>
        <v/>
      </c>
      <c r="D11880" s="93" t="n"/>
      <c r="E11880" s="93">
        <f>INDEX(매칭테이블!C:D,MATCH(RD!G11880,매칭테이블!D:D,0),1)</f>
        <v/>
      </c>
      <c r="F11880" s="93" t="inlineStr">
        <is>
          <t>카페24</t>
        </is>
      </c>
      <c r="G11880" s="93" t="inlineStr">
        <is>
          <t>어성초 77 진정 마스크옵션=어성초 77 진정 마스크팩 1장</t>
        </is>
      </c>
      <c r="H11880" s="93" t="n">
        <v>3</v>
      </c>
      <c r="J11880" s="93" t="n">
        <v>201208</v>
      </c>
      <c r="K11880" s="93" t="n"/>
      <c r="L11880" s="93" t="n">
        <v>12000</v>
      </c>
      <c r="M11880" s="93" t="n">
        <v>11298</v>
      </c>
      <c r="N11880" s="93" t="n">
        <v>1191</v>
      </c>
      <c r="O11880" s="148" t="n">
        <v>10909.09090909091</v>
      </c>
      <c r="P11880" s="93" t="inlineStr">
        <is>
          <t>카페24마스크팩어성초 77 진정 마스크옵션=어성초 77 진정 마스크팩 1장201208</t>
        </is>
      </c>
    </row>
    <row r="11881">
      <c r="B11881" s="127" t="n">
        <v>44173</v>
      </c>
      <c r="C11881" s="93">
        <f>TEXT(B11881,"aaa")</f>
        <v/>
      </c>
      <c r="D11881" s="93" t="n"/>
      <c r="E11881" s="93">
        <f>INDEX(매칭테이블!C:D,MATCH(RD!G11881,매칭테이블!D:D,0),1)</f>
        <v/>
      </c>
      <c r="F11881" s="93" t="inlineStr">
        <is>
          <t>카페24</t>
        </is>
      </c>
      <c r="G11881" s="93" t="inlineStr">
        <is>
          <t>어성초 77 진정 마스크옵션=어성초 77 진정 마스크팩 10장-50% off</t>
        </is>
      </c>
      <c r="H11881" s="93" t="n">
        <v>6</v>
      </c>
      <c r="J11881" s="93" t="n">
        <v>201208</v>
      </c>
      <c r="K11881" s="93" t="n"/>
      <c r="L11881" s="93" t="n">
        <v>120000</v>
      </c>
      <c r="M11881" s="93" t="n">
        <v>112980</v>
      </c>
      <c r="N11881" s="93" t="n">
        <v>23820</v>
      </c>
      <c r="O11881" s="148" t="n">
        <v>109090.9090909091</v>
      </c>
      <c r="P11881" s="93" t="inlineStr">
        <is>
          <t>카페24마스크팩어성초 77 진정 마스크옵션=어성초 77 진정 마스크팩 10장-50% off201208</t>
        </is>
      </c>
    </row>
    <row r="11882">
      <c r="B11882" s="127" t="n">
        <v>44173</v>
      </c>
      <c r="C11882" s="93">
        <f>TEXT(B11882,"aaa")</f>
        <v/>
      </c>
      <c r="D11882" s="93" t="n"/>
      <c r="E11882" s="93">
        <f>INDEX(매칭테이블!C:D,MATCH(RD!G11882,매칭테이블!D:D,0),1)</f>
        <v/>
      </c>
      <c r="F11882" s="93" t="inlineStr">
        <is>
          <t>카페24</t>
        </is>
      </c>
      <c r="G11882" s="93" t="inlineStr">
        <is>
          <t>어성초 77 클리어 패드옵션=어성초 77 클리어 패드 1개-20% off</t>
        </is>
      </c>
      <c r="H11882" s="93" t="n">
        <v>47</v>
      </c>
      <c r="J11882" s="93" t="n">
        <v>201208</v>
      </c>
      <c r="K11882" s="93" t="n"/>
      <c r="L11882" s="93" t="n">
        <v>1052800</v>
      </c>
      <c r="M11882" s="93" t="n">
        <v>991211.2</v>
      </c>
      <c r="N11882" s="93" t="n">
        <v>235564</v>
      </c>
      <c r="O11882" s="148" t="n">
        <v>957090.9090909091</v>
      </c>
      <c r="P11882" s="93" t="inlineStr">
        <is>
          <t>카페24클리어 패드어성초 77 클리어 패드옵션=어성초 77 클리어 패드 1개-20% off201208</t>
        </is>
      </c>
    </row>
    <row r="11883">
      <c r="B11883" s="127" t="n">
        <v>44173</v>
      </c>
      <c r="C11883" s="93">
        <f>TEXT(B11883,"aaa")</f>
        <v/>
      </c>
      <c r="D11883" s="93" t="n"/>
      <c r="E11883" s="93">
        <f>INDEX(매칭테이블!C:D,MATCH(RD!G11883,매칭테이블!D:D,0),1)</f>
        <v/>
      </c>
      <c r="F11883" s="93" t="inlineStr">
        <is>
          <t>카페24</t>
        </is>
      </c>
      <c r="G11883" s="93" t="inlineStr">
        <is>
          <t>어성초 77 클리어 패드옵션=어성초 77 클리어 패드 2개-30% off (무료배송)</t>
        </is>
      </c>
      <c r="H11883" s="93" t="n">
        <v>48</v>
      </c>
      <c r="J11883" s="93" t="n">
        <v>201208</v>
      </c>
      <c r="K11883" s="93" t="n"/>
      <c r="L11883" s="93" t="n">
        <v>1881600</v>
      </c>
      <c r="M11883" s="93" t="n">
        <v>1771526.4</v>
      </c>
      <c r="N11883" s="93" t="n">
        <v>481152</v>
      </c>
      <c r="O11883" s="148" t="n">
        <v>1710545.454545454</v>
      </c>
      <c r="P11883" s="93" t="inlineStr">
        <is>
          <t>카페24클리어 패드어성초 77 클리어 패드옵션=어성초 77 클리어 패드 2개-30% off (무료배송)201208</t>
        </is>
      </c>
    </row>
    <row r="11884">
      <c r="B11884" s="127" t="n">
        <v>44173</v>
      </c>
      <c r="C11884" s="93">
        <f>TEXT(B11884,"aaa")</f>
        <v/>
      </c>
      <c r="D11884" s="93" t="n"/>
      <c r="E11884" s="93">
        <f>INDEX(매칭테이블!C:D,MATCH(RD!G11884,매칭테이블!D:D,0),1)</f>
        <v/>
      </c>
      <c r="F11884" s="93" t="inlineStr">
        <is>
          <t>카페24</t>
        </is>
      </c>
      <c r="G11884" s="93" t="inlineStr">
        <is>
          <t>어성초 77 클리어 패드옵션=어성초77토너1개+어성초77패드1개-30% off (무료배송)</t>
        </is>
      </c>
      <c r="H11884" s="93" t="n">
        <v>30</v>
      </c>
      <c r="J11884" s="93" t="n">
        <v>201208</v>
      </c>
      <c r="K11884" s="93" t="n"/>
      <c r="L11884" s="93" t="n">
        <v>1113000</v>
      </c>
      <c r="M11884" s="93" t="n">
        <v>1047889.5</v>
      </c>
      <c r="N11884" s="93" t="n">
        <v>242760</v>
      </c>
      <c r="O11884" s="148" t="n">
        <v>1011818.181818182</v>
      </c>
      <c r="P11884" s="93" t="inlineStr">
        <is>
          <t>카페24토너+패드 세트어성초 77 클리어 패드옵션=어성초77토너1개+어성초77패드1개-30% off (무료배송)201208</t>
        </is>
      </c>
    </row>
    <row r="11885">
      <c r="B11885" s="127" t="n">
        <v>44173</v>
      </c>
      <c r="C11885" s="93">
        <f>TEXT(B11885,"aaa")</f>
        <v/>
      </c>
      <c r="D11885" s="93" t="n"/>
      <c r="E11885" s="93">
        <f>INDEX(매칭테이블!C:D,MATCH(RD!G11885,매칭테이블!D:D,0),1)</f>
        <v/>
      </c>
      <c r="F11885" s="93" t="inlineStr">
        <is>
          <t>카페24</t>
        </is>
      </c>
      <c r="G11885" s="93" t="inlineStr">
        <is>
          <t>어성초 77 클리어 패드옵션=어성초 77 클리어 패드 1개-20% off</t>
        </is>
      </c>
      <c r="H11885" s="93" t="n">
        <v>1</v>
      </c>
      <c r="J11885" s="93" t="n">
        <v>201208</v>
      </c>
      <c r="K11885" s="93" t="n"/>
      <c r="L11885" s="93" t="n">
        <v>22400</v>
      </c>
      <c r="M11885" s="93" t="n">
        <v>21089.6</v>
      </c>
      <c r="N11885" s="93" t="n">
        <v>5012</v>
      </c>
      <c r="O11885" s="148" t="n">
        <v>20363.63636363636</v>
      </c>
      <c r="P11885" s="93" t="inlineStr">
        <is>
          <t>카페24클리어 패드어성초 77 클리어 패드옵션=어성초 77 클리어 패드 1개-20% off201208</t>
        </is>
      </c>
    </row>
    <row r="11886">
      <c r="B11886" s="127" t="n">
        <v>44173</v>
      </c>
      <c r="C11886" s="93">
        <f>TEXT(B11886,"aaa")</f>
        <v/>
      </c>
      <c r="D11886" s="93" t="n"/>
      <c r="E11886" s="93">
        <f>INDEX(매칭테이블!C:D,MATCH(RD!G11886,매칭테이블!D:D,0),1)</f>
        <v/>
      </c>
      <c r="F11886" s="93" t="inlineStr">
        <is>
          <t>카페24</t>
        </is>
      </c>
      <c r="G11886" s="93" t="inlineStr">
        <is>
          <t>어성초 77 클리어 패드옵션=어성초 77 클리어 패드 2개-30% off (무료배송)</t>
        </is>
      </c>
      <c r="H11886" s="93" t="n">
        <v>3</v>
      </c>
      <c r="J11886" s="93" t="n">
        <v>201208</v>
      </c>
      <c r="K11886" s="93" t="n"/>
      <c r="L11886" s="93" t="n">
        <v>117600</v>
      </c>
      <c r="M11886" s="93" t="n">
        <v>110720.4</v>
      </c>
      <c r="N11886" s="93" t="n">
        <v>30072</v>
      </c>
      <c r="O11886" s="148" t="n">
        <v>106909.0909090909</v>
      </c>
      <c r="P11886" s="93" t="inlineStr">
        <is>
          <t>카페24클리어 패드어성초 77 클리어 패드옵션=어성초 77 클리어 패드 2개-30% off (무료배송)201208</t>
        </is>
      </c>
    </row>
    <row r="11887">
      <c r="B11887" s="127" t="n">
        <v>44173</v>
      </c>
      <c r="C11887" s="93">
        <f>TEXT(B11887,"aaa")</f>
        <v/>
      </c>
      <c r="D11887" s="93" t="n"/>
      <c r="E11887" s="93">
        <f>INDEX(매칭테이블!C:D,MATCH(RD!G11887,매칭테이블!D:D,0),1)</f>
        <v/>
      </c>
      <c r="F11887" s="93" t="inlineStr">
        <is>
          <t>카페24</t>
        </is>
      </c>
      <c r="G11887" s="93" t="inlineStr">
        <is>
          <t>어성초 77 클리어 패드옵션=어성초77토너1개+어성초77패드1개-30% off (무료배송)</t>
        </is>
      </c>
      <c r="H11887" s="93" t="n">
        <v>2</v>
      </c>
      <c r="J11887" s="93" t="n">
        <v>201208</v>
      </c>
      <c r="K11887" s="93" t="n"/>
      <c r="L11887" s="93" t="n">
        <v>74200</v>
      </c>
      <c r="M11887" s="93" t="n">
        <v>69859.3</v>
      </c>
      <c r="N11887" s="93" t="n">
        <v>16184</v>
      </c>
      <c r="O11887" s="148" t="n">
        <v>67454.54545454546</v>
      </c>
      <c r="P11887" s="93" t="inlineStr">
        <is>
          <t>카페24토너+패드 세트어성초 77 클리어 패드옵션=어성초77토너1개+어성초77패드1개-30% off (무료배송)201208</t>
        </is>
      </c>
    </row>
    <row r="11888">
      <c r="B11888" s="127" t="n">
        <v>44173</v>
      </c>
      <c r="C11888" s="93">
        <f>TEXT(B11888,"aaa")</f>
        <v/>
      </c>
      <c r="D11888" s="93" t="n"/>
      <c r="E11888" s="93">
        <f>INDEX(매칭테이블!C:D,MATCH(RD!G11888,매칭테이블!D:D,0),1)</f>
        <v/>
      </c>
      <c r="F11888" s="93" t="inlineStr">
        <is>
          <t>카페24</t>
        </is>
      </c>
      <c r="G11888" s="93" t="inlineStr">
        <is>
          <t>어성초 77 클리어 패드옵션=어성초 77 클리어 패드 2개-30% off (무료배송)</t>
        </is>
      </c>
      <c r="H11888" s="93" t="n">
        <v>2</v>
      </c>
      <c r="J11888" s="93" t="n">
        <v>201208</v>
      </c>
      <c r="K11888" s="93" t="n"/>
      <c r="L11888" s="93" t="n">
        <v>78400</v>
      </c>
      <c r="M11888" s="93" t="n">
        <v>73813.60000000001</v>
      </c>
      <c r="N11888" s="93" t="n">
        <v>20048</v>
      </c>
      <c r="O11888" s="148" t="n">
        <v>71272.72727272726</v>
      </c>
      <c r="P11888" s="93" t="inlineStr">
        <is>
          <t>카페24클리어 패드어성초 77 클리어 패드옵션=어성초 77 클리어 패드 2개-30% off (무료배송)201208</t>
        </is>
      </c>
    </row>
    <row r="11889">
      <c r="B11889" s="127" t="n">
        <v>44173</v>
      </c>
      <c r="C11889" s="93">
        <f>TEXT(B11889,"aaa")</f>
        <v/>
      </c>
      <c r="D11889" s="93" t="n"/>
      <c r="E11889" s="93">
        <f>INDEX(매칭테이블!C:D,MATCH(RD!G11889,매칭테이블!D:D,0),1)</f>
        <v/>
      </c>
      <c r="F11889" s="93" t="inlineStr">
        <is>
          <t>카페24</t>
        </is>
      </c>
      <c r="G11889" s="93" t="inlineStr">
        <is>
          <t>어성초 77 토너토너(필수)=어성초 77 토너 1개-20% off</t>
        </is>
      </c>
      <c r="H11889" s="93" t="n">
        <v>1</v>
      </c>
      <c r="J11889" s="93" t="n">
        <v>201208</v>
      </c>
      <c r="K11889" s="93" t="n"/>
      <c r="L11889" s="93" t="n">
        <v>20000</v>
      </c>
      <c r="M11889" s="93" t="n">
        <v>18830</v>
      </c>
      <c r="N11889" s="93" t="n">
        <v>3080</v>
      </c>
      <c r="O11889" s="148" t="n">
        <v>18181.81818181818</v>
      </c>
      <c r="P11889" s="93" t="inlineStr">
        <is>
          <t>카페24토너어성초 77 토너토너(필수)=어성초 77 토너 1개-20% off201208</t>
        </is>
      </c>
    </row>
    <row r="11890">
      <c r="B11890" s="127" t="n">
        <v>44173</v>
      </c>
      <c r="C11890" s="93">
        <f>TEXT(B11890,"aaa")</f>
        <v/>
      </c>
      <c r="D11890" s="93" t="n"/>
      <c r="E11890" s="93">
        <f>INDEX(매칭테이블!C:D,MATCH(RD!G11890,매칭테이블!D:D,0),1)</f>
        <v/>
      </c>
      <c r="F11890" s="93" t="inlineStr">
        <is>
          <t>카페24</t>
        </is>
      </c>
      <c r="G11890" s="93" t="inlineStr">
        <is>
          <t>어성초 77 토너화장솜(선택)=촉촉 스킨팩 화장솜</t>
        </is>
      </c>
      <c r="H11890" s="93" t="n">
        <v>1</v>
      </c>
      <c r="J11890" s="93" t="n">
        <v>201208</v>
      </c>
      <c r="K11890" s="93" t="n"/>
      <c r="L11890" s="93" t="n">
        <v>3000</v>
      </c>
      <c r="M11890" s="93" t="n">
        <v>2824.5</v>
      </c>
      <c r="N11890" s="93" t="n">
        <v>1110</v>
      </c>
      <c r="O11890" s="148" t="n">
        <v>2727.272727272727</v>
      </c>
      <c r="P11890" s="93" t="inlineStr">
        <is>
          <t>카페24화장솜어성초 77 토너화장솜(선택)=촉촉 스킨팩 화장솜201208</t>
        </is>
      </c>
    </row>
    <row r="11891">
      <c r="B11891" s="127" t="n">
        <v>44173</v>
      </c>
      <c r="C11891" s="93">
        <f>TEXT(B11891,"aaa")</f>
        <v/>
      </c>
      <c r="D11891" s="93" t="n"/>
      <c r="E11891" s="93">
        <f>INDEX(매칭테이블!C:D,MATCH(RD!G11891,매칭테이블!D:D,0),1)</f>
        <v/>
      </c>
      <c r="F11891" s="93" t="inlineStr">
        <is>
          <t>카페24</t>
        </is>
      </c>
      <c r="G11891" s="93" t="inlineStr">
        <is>
          <t>어성초 78 수딩 크림</t>
        </is>
      </c>
      <c r="H11891" s="93" t="n">
        <v>4</v>
      </c>
      <c r="J11891" s="93" t="n">
        <v>201208</v>
      </c>
      <c r="K11891" s="93" t="n"/>
      <c r="L11891" s="93" t="n">
        <v>152000</v>
      </c>
      <c r="M11891" s="93" t="n">
        <v>143108</v>
      </c>
      <c r="N11891" s="93" t="n">
        <v>12180</v>
      </c>
      <c r="O11891" s="148" t="n">
        <v>138181.8181818182</v>
      </c>
      <c r="P11891" s="93" t="inlineStr">
        <is>
          <t>카페24수딩크림어성초 78 수딩 크림201208</t>
        </is>
      </c>
    </row>
    <row r="11892">
      <c r="B11892" s="127" t="n">
        <v>44173</v>
      </c>
      <c r="C11892" s="93">
        <f>TEXT(B11892,"aaa")</f>
        <v/>
      </c>
      <c r="D11892" s="93" t="n"/>
      <c r="E11892" s="93">
        <f>INDEX(매칭테이블!C:D,MATCH(RD!G11892,매칭테이블!D:D,0),1)</f>
        <v/>
      </c>
      <c r="F11892" s="93" t="inlineStr">
        <is>
          <t>카페24</t>
        </is>
      </c>
      <c r="G11892" s="93" t="inlineStr">
        <is>
          <t>어성초 80 수분 진정 앰플앰플=어성초 80 앰플 1개-15%off</t>
        </is>
      </c>
      <c r="H11892" s="93" t="n">
        <v>23</v>
      </c>
      <c r="J11892" s="93" t="n">
        <v>201208</v>
      </c>
      <c r="K11892" s="93" t="n"/>
      <c r="L11892" s="93" t="n">
        <v>644000</v>
      </c>
      <c r="M11892" s="93" t="n">
        <v>606326</v>
      </c>
      <c r="N11892" s="93" t="n">
        <v>78131</v>
      </c>
      <c r="O11892" s="148" t="n">
        <v>585454.5454545454</v>
      </c>
      <c r="P11892" s="93" t="inlineStr">
        <is>
          <t>카페24앰플어성초 80 수분 진정 앰플앰플=어성초 80 앰플 1개-15%off201208</t>
        </is>
      </c>
    </row>
    <row r="11893">
      <c r="B11893" s="127" t="n">
        <v>44173</v>
      </c>
      <c r="C11893" s="93">
        <f>TEXT(B11893,"aaa")</f>
        <v/>
      </c>
      <c r="D11893" s="93" t="n"/>
      <c r="E11893" s="93">
        <f>INDEX(매칭테이블!C:D,MATCH(RD!G11893,매칭테이블!D:D,0),1)</f>
        <v/>
      </c>
      <c r="F11893" s="93" t="inlineStr">
        <is>
          <t>카페24</t>
        </is>
      </c>
      <c r="G11893" s="93" t="inlineStr">
        <is>
          <t>어성초 80 수분 진정 앰플앰플=어성초 80 앰플 2개-27%off (무료배송)</t>
        </is>
      </c>
      <c r="H11893" s="93" t="n">
        <v>6</v>
      </c>
      <c r="J11893" s="93" t="n">
        <v>201208</v>
      </c>
      <c r="K11893" s="93" t="n"/>
      <c r="L11893" s="93" t="n">
        <v>288000</v>
      </c>
      <c r="M11893" s="93" t="n">
        <v>271152</v>
      </c>
      <c r="N11893" s="93" t="n">
        <v>40764</v>
      </c>
      <c r="O11893" s="148" t="n">
        <v>261818.1818181818</v>
      </c>
      <c r="P11893" s="93" t="inlineStr">
        <is>
          <t>카페24앰플어성초 80 수분 진정 앰플앰플=어성초 80 앰플 2개-27%off (무료배송)201208</t>
        </is>
      </c>
    </row>
    <row r="11894">
      <c r="B11894" s="127" t="n">
        <v>44173</v>
      </c>
      <c r="C11894" s="93">
        <f>TEXT(B11894,"aaa")</f>
        <v/>
      </c>
      <c r="D11894" s="93" t="n"/>
      <c r="E11894" s="93">
        <f>INDEX(매칭테이블!C:D,MATCH(RD!G11894,매칭테이블!D:D,0),1)</f>
        <v/>
      </c>
      <c r="F11894" s="93" t="inlineStr">
        <is>
          <t>카페24</t>
        </is>
      </c>
      <c r="G11894" s="93" t="inlineStr">
        <is>
          <t>어성초 80 수분 진정 앰플</t>
        </is>
      </c>
      <c r="H11894" s="93" t="n">
        <v>3</v>
      </c>
      <c r="J11894" s="93" t="n">
        <v>201208</v>
      </c>
      <c r="K11894" s="93" t="n"/>
      <c r="L11894" s="93" t="n">
        <v>84000</v>
      </c>
      <c r="M11894" s="93" t="n">
        <v>79086</v>
      </c>
      <c r="N11894" s="93" t="n">
        <v>10191</v>
      </c>
      <c r="O11894" s="148" t="n">
        <v>76363.63636363635</v>
      </c>
      <c r="P11894" s="93" t="inlineStr">
        <is>
          <t>카페24앰플어성초 80 수분 진정 앰플201208</t>
        </is>
      </c>
    </row>
    <row r="11895">
      <c r="B11895" s="127" t="n">
        <v>44173</v>
      </c>
      <c r="C11895" s="93">
        <f>TEXT(B11895,"aaa")</f>
        <v/>
      </c>
      <c r="D11895" s="93" t="n"/>
      <c r="E11895" s="93">
        <f>INDEX(매칭테이블!C:D,MATCH(RD!G11895,매칭테이블!D:D,0),1)</f>
        <v/>
      </c>
      <c r="F11895" s="93" t="inlineStr">
        <is>
          <t>카페24</t>
        </is>
      </c>
      <c r="G11895" s="93" t="inlineStr">
        <is>
          <t>어성초 아크네 바디워시옵션=어성초 아크네 바디워시 1개 -30% off</t>
        </is>
      </c>
      <c r="H11895" s="93" t="n">
        <v>4</v>
      </c>
      <c r="J11895" s="93" t="n">
        <v>201208</v>
      </c>
      <c r="K11895" s="93" t="n"/>
      <c r="L11895" s="93" t="n">
        <v>72800</v>
      </c>
      <c r="M11895" s="93" t="n">
        <v>68541.2</v>
      </c>
      <c r="N11895" s="93" t="n">
        <v>16340</v>
      </c>
      <c r="O11895" s="148" t="n">
        <v>66181.81818181818</v>
      </c>
      <c r="P11895" s="93" t="inlineStr">
        <is>
          <t>카페24바디워시어성초 아크네 바디워시옵션=어성초 아크네 바디워시 1개 -30% off201208</t>
        </is>
      </c>
    </row>
    <row r="11896">
      <c r="B11896" s="127" t="n">
        <v>44173</v>
      </c>
      <c r="C11896" s="93">
        <f>TEXT(B11896,"aaa")</f>
        <v/>
      </c>
      <c r="D11896" s="93" t="n"/>
      <c r="E11896" s="93">
        <f>INDEX(매칭테이블!C:D,MATCH(RD!G11896,매칭테이블!D:D,0),1)</f>
        <v/>
      </c>
      <c r="F11896" s="93" t="inlineStr">
        <is>
          <t>카페24</t>
        </is>
      </c>
      <c r="G11896" s="93" t="inlineStr">
        <is>
          <t>어성초 아크네 바디워시옵션=어성초 아크네 바디워시 2개 -35% off (무료배송)</t>
        </is>
      </c>
      <c r="H11896" s="93" t="n">
        <v>1</v>
      </c>
      <c r="J11896" s="93" t="n">
        <v>201208</v>
      </c>
      <c r="K11896" s="93" t="n"/>
      <c r="L11896" s="93" t="n">
        <v>33800</v>
      </c>
      <c r="M11896" s="93" t="n">
        <v>31822.7</v>
      </c>
      <c r="N11896" s="93" t="n">
        <v>8170</v>
      </c>
      <c r="O11896" s="148" t="n">
        <v>30727.27272727272</v>
      </c>
      <c r="P11896" s="93" t="inlineStr">
        <is>
          <t>카페24바디워시어성초 아크네 바디워시옵션=어성초 아크네 바디워시 2개 -35% off (무료배송)201208</t>
        </is>
      </c>
    </row>
    <row r="11897">
      <c r="B11897" s="127" t="n">
        <v>44173</v>
      </c>
      <c r="C11897" s="93">
        <f>TEXT(B11897,"aaa")</f>
        <v/>
      </c>
      <c r="D11897" s="93" t="n"/>
      <c r="E11897" s="93">
        <f>INDEX(매칭테이블!C:D,MATCH(RD!G11897,매칭테이블!D:D,0),1)</f>
        <v/>
      </c>
      <c r="F11897" s="93" t="inlineStr">
        <is>
          <t>카페24</t>
        </is>
      </c>
      <c r="G11897" s="93" t="inlineStr">
        <is>
          <t>어성초 약산성 클렌징폼클렌징폼=어성초 약산성 클렌징폼 1개 -19%off</t>
        </is>
      </c>
      <c r="H11897" s="93" t="n">
        <v>9</v>
      </c>
      <c r="J11897" s="93" t="n">
        <v>201208</v>
      </c>
      <c r="K11897" s="93" t="n"/>
      <c r="L11897" s="93" t="n">
        <v>117000</v>
      </c>
      <c r="M11897" s="93" t="n">
        <v>110155.5</v>
      </c>
      <c r="N11897" s="93" t="n">
        <v>24750</v>
      </c>
      <c r="O11897" s="148" t="n">
        <v>106363.6363636364</v>
      </c>
      <c r="P11897" s="93" t="inlineStr">
        <is>
          <t>카페24클렌징폼어성초 약산성 클렌징폼클렌징폼=어성초 약산성 클렌징폼 1개 -19%off201208</t>
        </is>
      </c>
    </row>
    <row r="11898">
      <c r="B11898" s="127" t="n">
        <v>44173</v>
      </c>
      <c r="C11898" s="93">
        <f>TEXT(B11898,"aaa")</f>
        <v/>
      </c>
      <c r="D11898" s="93" t="n"/>
      <c r="E11898" s="93">
        <f>INDEX(매칭테이블!C:D,MATCH(RD!G11898,매칭테이블!D:D,0),1)</f>
        <v/>
      </c>
      <c r="F11898" s="93" t="inlineStr">
        <is>
          <t>카페24</t>
        </is>
      </c>
      <c r="G11898" s="93" t="inlineStr">
        <is>
          <t>어성초 약산성 클렌징폼클렌징폼=어성초 약산성 클렌징폼 2개 -25%off</t>
        </is>
      </c>
      <c r="H11898" s="93" t="n">
        <v>2</v>
      </c>
      <c r="J11898" s="93" t="n">
        <v>201208</v>
      </c>
      <c r="K11898" s="93" t="n"/>
      <c r="L11898" s="93" t="n">
        <v>48000</v>
      </c>
      <c r="M11898" s="93" t="n">
        <v>45192</v>
      </c>
      <c r="N11898" s="93" t="n">
        <v>4920</v>
      </c>
      <c r="O11898" s="148" t="n">
        <v>43636.36363636363</v>
      </c>
      <c r="P11898" s="93" t="inlineStr">
        <is>
          <t>카페24클렌징폼어성초 약산성 클렌징폼클렌징폼=어성초 약산성 클렌징폼 2개 -25%off201208</t>
        </is>
      </c>
    </row>
    <row r="11899">
      <c r="B11899" s="127" t="n">
        <v>44173</v>
      </c>
      <c r="C11899" s="93">
        <f>TEXT(B11899,"aaa")</f>
        <v/>
      </c>
      <c r="D11899" s="93" t="n"/>
      <c r="E11899" s="93">
        <f>INDEX(매칭테이블!C:D,MATCH(RD!G11899,매칭테이블!D:D,0),1)</f>
        <v/>
      </c>
      <c r="F11899" s="93" t="inlineStr">
        <is>
          <t>카페24</t>
        </is>
      </c>
      <c r="G11899" s="93" t="inlineStr">
        <is>
          <t>어성초 약산성 클렌징폼클렌징폼=어성초 약산성 클렌징폼 3개 -31%off (무료배송)</t>
        </is>
      </c>
      <c r="H11899" s="93" t="n">
        <v>2</v>
      </c>
      <c r="J11899" s="93" t="n">
        <v>201208</v>
      </c>
      <c r="K11899" s="93" t="n"/>
      <c r="L11899" s="93" t="n">
        <v>66000</v>
      </c>
      <c r="M11899" s="93" t="n">
        <v>62139</v>
      </c>
      <c r="N11899" s="93" t="n">
        <v>7380</v>
      </c>
      <c r="O11899" s="148" t="n">
        <v>59999.99999999999</v>
      </c>
      <c r="P11899" s="93" t="inlineStr">
        <is>
          <t>카페24클렌징폼어성초 약산성 클렌징폼클렌징폼=어성초 약산성 클렌징폼 3개 -31%off (무료배송)201208</t>
        </is>
      </c>
    </row>
    <row r="11900">
      <c r="B11900" s="127" t="n">
        <v>44173</v>
      </c>
      <c r="C11900" s="93">
        <f>TEXT(B11900,"aaa")</f>
        <v/>
      </c>
      <c r="D11900" s="93" t="n"/>
      <c r="E11900" s="93">
        <f>INDEX(매칭테이블!C:D,MATCH(RD!G11900,매칭테이블!D:D,0),1)</f>
        <v/>
      </c>
      <c r="F11900" s="93" t="inlineStr">
        <is>
          <t>카페24</t>
        </is>
      </c>
      <c r="G11900" s="93" t="inlineStr">
        <is>
          <t>어성초 크림마스크 나이트 솔루션옵션=어성초 크림마스크 나이트 솔루션 1장</t>
        </is>
      </c>
      <c r="H11900" s="93" t="n">
        <v>2</v>
      </c>
      <c r="J11900" s="93" t="n">
        <v>201208</v>
      </c>
      <c r="K11900" s="93" t="n"/>
      <c r="L11900" s="93" t="n">
        <v>8000</v>
      </c>
      <c r="M11900" s="93" t="n">
        <v>7532</v>
      </c>
      <c r="N11900" s="93" t="n">
        <v>620</v>
      </c>
      <c r="O11900" s="148" t="n">
        <v>7272.727272727272</v>
      </c>
      <c r="P11900" s="93" t="inlineStr">
        <is>
          <t>카페24크림마스크어성초 크림마스크 나이트 솔루션옵션=어성초 크림마스크 나이트 솔루션 1장201208</t>
        </is>
      </c>
    </row>
    <row r="11901">
      <c r="B11901" s="127" t="n">
        <v>44173</v>
      </c>
      <c r="C11901" s="93">
        <f>TEXT(B11901,"aaa")</f>
        <v/>
      </c>
      <c r="D11901" s="93" t="n"/>
      <c r="E11901" s="93">
        <f>INDEX(매칭테이블!C:D,MATCH(RD!G11901,매칭테이블!D:D,0),1)</f>
        <v/>
      </c>
      <c r="F11901" s="93" t="inlineStr">
        <is>
          <t>카페24</t>
        </is>
      </c>
      <c r="G11901" s="93" t="inlineStr">
        <is>
          <t>어성초 크림마스크 나이트 솔루션옵션=어성초 크림마스크 나이트 솔루션 10장 (-50%)</t>
        </is>
      </c>
      <c r="H11901" s="93" t="n">
        <v>4</v>
      </c>
      <c r="J11901" s="93" t="n">
        <v>201208</v>
      </c>
      <c r="K11901" s="93" t="n"/>
      <c r="L11901" s="93" t="n">
        <v>80000</v>
      </c>
      <c r="M11901" s="93" t="n">
        <v>75320</v>
      </c>
      <c r="N11901" s="93" t="n">
        <v>12428</v>
      </c>
      <c r="O11901" s="148" t="n">
        <v>72727.27272727272</v>
      </c>
      <c r="P11901" s="93" t="inlineStr">
        <is>
          <t>카페24크림마스크어성초 크림마스크 나이트 솔루션옵션=어성초 크림마스크 나이트 솔루션 10장 (-50%)201208</t>
        </is>
      </c>
    </row>
    <row r="11902">
      <c r="B11902" s="127" t="n">
        <v>44173</v>
      </c>
      <c r="C11902" s="93">
        <f>TEXT(B11902,"aaa")</f>
        <v/>
      </c>
      <c r="D11902" s="93" t="n"/>
      <c r="E11902" s="93">
        <f>INDEX(매칭테이블!C:D,MATCH(RD!G11902,매칭테이블!D:D,0),1)</f>
        <v/>
      </c>
      <c r="F11902" s="93" t="inlineStr">
        <is>
          <t>카페24</t>
        </is>
      </c>
      <c r="G11902" s="93" t="inlineStr">
        <is>
          <t>촉촉 스킨팩 화장솜</t>
        </is>
      </c>
      <c r="H11902" s="93" t="n">
        <v>15</v>
      </c>
      <c r="J11902" s="93" t="n">
        <v>201208</v>
      </c>
      <c r="K11902" s="93" t="n"/>
      <c r="L11902" s="93" t="n">
        <v>45000</v>
      </c>
      <c r="M11902" s="93" t="n">
        <v>42367.5</v>
      </c>
      <c r="N11902" s="93" t="n">
        <v>16650</v>
      </c>
      <c r="O11902" s="148" t="n">
        <v>40909.0909090909</v>
      </c>
      <c r="P11902" s="93" t="inlineStr">
        <is>
          <t>카페24화장솜촉촉 스킨팩 화장솜201208</t>
        </is>
      </c>
    </row>
    <row r="11903">
      <c r="B11903" s="127" t="n">
        <v>44173</v>
      </c>
      <c r="C11903" s="93">
        <f>TEXT(B11903,"aaa")</f>
        <v/>
      </c>
      <c r="D11903" s="93" t="n"/>
      <c r="E11903" s="93">
        <f>INDEX(매칭테이블!C:D,MATCH(RD!G11903,매칭테이블!D:D,0),1)</f>
        <v/>
      </c>
      <c r="F11903" s="93" t="inlineStr">
        <is>
          <t>화해</t>
        </is>
      </c>
      <c r="G11903" s="93" t="inlineStr">
        <is>
          <t>어성초 77 토너 250ml어성초 77 토너 250ml</t>
        </is>
      </c>
      <c r="H11903" s="93" t="n">
        <v>4</v>
      </c>
      <c r="J11903" s="93" t="n">
        <v>201208</v>
      </c>
      <c r="K11903" s="93" t="n"/>
      <c r="L11903" s="93" t="n">
        <v>80000</v>
      </c>
      <c r="M11903" s="93" t="n">
        <v>57600</v>
      </c>
      <c r="N11903" s="93" t="n">
        <v>12320</v>
      </c>
      <c r="O11903" s="148" t="n">
        <v>72727.27272727272</v>
      </c>
      <c r="P11903" s="93" t="inlineStr">
        <is>
          <t>화해토너어성초 77 토너 250ml어성초 77 토너 250ml201208</t>
        </is>
      </c>
    </row>
    <row r="11904">
      <c r="B11904" s="127" t="n">
        <v>44173</v>
      </c>
      <c r="C11904" s="93">
        <f>TEXT(B11904,"aaa")</f>
        <v/>
      </c>
      <c r="D11904" s="93" t="n"/>
      <c r="E11904" s="93">
        <f>INDEX(매칭테이블!C:D,MATCH(RD!G11904,매칭테이블!D:D,0),1)</f>
        <v/>
      </c>
      <c r="F11904" s="93" t="inlineStr">
        <is>
          <t>화해</t>
        </is>
      </c>
      <c r="G11904" s="93" t="inlineStr">
        <is>
          <t>어성초 80 수분 진정 앰플 30ml어성초 80 수분 진정 앰플 30ml</t>
        </is>
      </c>
      <c r="H11904" s="93" t="n">
        <v>2</v>
      </c>
      <c r="J11904" s="93" t="n">
        <v>201208</v>
      </c>
      <c r="K11904" s="93" t="n"/>
      <c r="L11904" s="93" t="n">
        <v>56000</v>
      </c>
      <c r="M11904" s="93" t="n">
        <v>39760</v>
      </c>
      <c r="N11904" s="93" t="n">
        <v>6794</v>
      </c>
      <c r="O11904" s="148" t="n">
        <v>50909.0909090909</v>
      </c>
      <c r="P11904" s="93" t="inlineStr">
        <is>
          <t>화해앰플어성초 80 수분 진정 앰플 30ml어성초 80 수분 진정 앰플 30ml201208</t>
        </is>
      </c>
    </row>
    <row r="11905">
      <c r="B11905" s="127" t="n">
        <v>44174</v>
      </c>
      <c r="C11905" s="87">
        <f>TEXT(B11905,"aaa")</f>
        <v/>
      </c>
      <c r="D11905" s="93" t="n"/>
      <c r="E11905" s="87">
        <f>INDEX(매칭테이블!C:D,MATCH(RD!G11905,매칭테이블!D:D,0),1)</f>
        <v/>
      </c>
      <c r="F11905" s="93" t="inlineStr">
        <is>
          <t>W컨셉</t>
        </is>
      </c>
      <c r="G11905" s="93" t="inlineStr">
        <is>
          <t>어성초 77토너 (2 SET) HEARTLEAF 77% SOOTHING TONER 250ml250ml 2set</t>
        </is>
      </c>
      <c r="H11905" s="93" t="n">
        <v>3</v>
      </c>
      <c r="J11905" s="87" t="n">
        <v>201208</v>
      </c>
      <c r="K11905" s="93" t="n"/>
      <c r="L11905" s="87" t="n">
        <v>105000</v>
      </c>
      <c r="M11905" s="87" t="n">
        <v>75600</v>
      </c>
      <c r="N11905" s="87" t="n">
        <v>18480</v>
      </c>
      <c r="O11905" s="144" t="n">
        <v>95454.54545454544</v>
      </c>
      <c r="P11905" s="87" t="inlineStr">
        <is>
          <t>W컨셉토너어성초 77토너 (2 SET) HEARTLEAF 77% SOOTHING TONER 250ml250ml 2set201208</t>
        </is>
      </c>
    </row>
    <row r="11906" customFormat="1" s="93">
      <c r="B11906" s="127" t="n">
        <v>44174</v>
      </c>
      <c r="C11906" s="87">
        <f>TEXT(B11906,"aaa")</f>
        <v/>
      </c>
      <c r="E11906" s="87">
        <f>INDEX(매칭테이블!C:D,MATCH(RD!G11906,매칭테이블!D:D,0),1)</f>
        <v/>
      </c>
      <c r="F11906" s="93" t="inlineStr">
        <is>
          <t>스타일쉐어</t>
        </is>
      </c>
      <c r="G11906" s="93" t="inlineStr">
        <is>
          <t>아누아 어성초 77 토너 250ml</t>
        </is>
      </c>
      <c r="H11906" s="93" t="n">
        <v>1</v>
      </c>
      <c r="J11906" s="87" t="n">
        <v>201208</v>
      </c>
      <c r="L11906" s="87" t="n">
        <v>20000</v>
      </c>
      <c r="M11906" s="87" t="n">
        <v>15000</v>
      </c>
      <c r="N11906" s="87" t="n">
        <v>3260</v>
      </c>
      <c r="O11906" s="144" t="n">
        <v>18181.81818181818</v>
      </c>
      <c r="P11906" s="87" t="inlineStr">
        <is>
          <t>스타일쉐어토너아누아 어성초 77 토너 250ml201208</t>
        </is>
      </c>
    </row>
    <row r="11907" customFormat="1" s="93">
      <c r="B11907" s="127" t="n">
        <v>44174</v>
      </c>
      <c r="C11907" s="87">
        <f>TEXT(B11907,"aaa")</f>
        <v/>
      </c>
      <c r="E11907" s="87">
        <f>INDEX(매칭테이블!C:D,MATCH(RD!G11907,매칭테이블!D:D,0),1)</f>
        <v/>
      </c>
      <c r="F11907" s="93" t="inlineStr">
        <is>
          <t>아누아 CS</t>
        </is>
      </c>
      <c r="G11907" s="93" t="inlineStr">
        <is>
          <t>어성초 77 토너 250ml</t>
        </is>
      </c>
      <c r="H11907" s="93" t="n">
        <v>1</v>
      </c>
      <c r="J11907" s="87" t="n">
        <v>201208</v>
      </c>
      <c r="L11907" s="87" t="n">
        <v>0</v>
      </c>
      <c r="M11907" s="87" t="n">
        <v>0</v>
      </c>
      <c r="N11907" s="87" t="n">
        <v>3260</v>
      </c>
      <c r="O11907" s="144" t="n">
        <v>0</v>
      </c>
      <c r="P11907" s="87" t="inlineStr">
        <is>
          <t>아누아 CS토너어성초 77 토너 250ml201208</t>
        </is>
      </c>
    </row>
    <row r="11908" customFormat="1" s="93">
      <c r="B11908" s="127" t="n">
        <v>44174</v>
      </c>
      <c r="C11908" s="87">
        <f>TEXT(B11908,"aaa")</f>
        <v/>
      </c>
      <c r="E11908" s="87">
        <f>INDEX(매칭테이블!C:D,MATCH(RD!G11908,매칭테이블!D:D,0),1)</f>
        <v/>
      </c>
      <c r="F11908" s="93" t="inlineStr">
        <is>
          <t>카페24</t>
        </is>
      </c>
      <c r="G11908" s="93" t="inlineStr">
        <is>
          <t>5 제로 무기자차 선크림옵션=5제로 무기자차 선크림 1개-20% off</t>
        </is>
      </c>
      <c r="H11908" s="93" t="n">
        <v>2</v>
      </c>
      <c r="J11908" s="87" t="n">
        <v>201208</v>
      </c>
      <c r="L11908" s="87" t="n">
        <v>40000</v>
      </c>
      <c r="M11908" s="87" t="n">
        <v>37660</v>
      </c>
      <c r="N11908" s="87" t="n">
        <v>4690</v>
      </c>
      <c r="O11908" s="144" t="n">
        <v>36363.63636363636</v>
      </c>
      <c r="P11908" s="87" t="inlineStr">
        <is>
          <t>카페24선크림5 제로 무기자차 선크림옵션=5제로 무기자차 선크림 1개-20% off201208</t>
        </is>
      </c>
    </row>
    <row r="11909" customFormat="1" s="93">
      <c r="B11909" s="127" t="n">
        <v>44174</v>
      </c>
      <c r="C11909" s="87">
        <f>TEXT(B11909,"aaa")</f>
        <v/>
      </c>
      <c r="E11909" s="87">
        <f>INDEX(매칭테이블!C:D,MATCH(RD!G11909,매칭테이블!D:D,0),1)</f>
        <v/>
      </c>
      <c r="F11909" s="93" t="inlineStr">
        <is>
          <t>카페24</t>
        </is>
      </c>
      <c r="G11909" s="93" t="inlineStr">
        <is>
          <t>5 제로 무기자차 선크림옵션=5제로 무기자차 선크림 2개-30% off (무료배송)</t>
        </is>
      </c>
      <c r="H11909" s="93" t="n">
        <v>1</v>
      </c>
      <c r="J11909" s="87" t="n">
        <v>201208</v>
      </c>
      <c r="L11909" s="87" t="n">
        <v>35000</v>
      </c>
      <c r="M11909" s="87" t="n">
        <v>32952.5</v>
      </c>
      <c r="N11909" s="87" t="n">
        <v>4690</v>
      </c>
      <c r="O11909" s="144" t="n">
        <v>31818.18181818182</v>
      </c>
      <c r="P11909" s="87" t="inlineStr">
        <is>
          <t>카페24선크림5 제로 무기자차 선크림옵션=5제로 무기자차 선크림 2개-30% off (무료배송)201208</t>
        </is>
      </c>
    </row>
    <row r="11910" customFormat="1" s="93">
      <c r="B11910" s="127" t="n">
        <v>44174</v>
      </c>
      <c r="C11910" s="87">
        <f>TEXT(B11910,"aaa")</f>
        <v/>
      </c>
      <c r="E11910" s="87">
        <f>INDEX(매칭테이블!C:D,MATCH(RD!G11910,매칭테이블!D:D,0),1)</f>
        <v/>
      </c>
      <c r="F11910" s="93" t="inlineStr">
        <is>
          <t>카페24</t>
        </is>
      </c>
      <c r="G11910" s="93" t="inlineStr">
        <is>
          <t>[수분 보충 세트] 어성초 77 토너 + 어성초 70 로션옵션=어성초 77 토너 250ml + 어성초 70 로션 200ml -30%</t>
        </is>
      </c>
      <c r="H11910" s="93" t="n">
        <v>24</v>
      </c>
      <c r="J11910" s="87" t="n">
        <v>201208</v>
      </c>
      <c r="L11910" s="87" t="n">
        <v>890400</v>
      </c>
      <c r="M11910" s="87" t="n">
        <v>838311.6</v>
      </c>
      <c r="N11910" s="87" t="n">
        <v>178032</v>
      </c>
      <c r="O11910" s="144" t="n">
        <v>809454.5454545454</v>
      </c>
      <c r="P11910" s="87" t="inlineStr">
        <is>
          <t>카페24수분 보충 세트[수분 보충 세트] 어성초 77 토너 + 어성초 70 로션옵션=어성초 77 토너 250ml + 어성초 70 로션 200ml -30%201208</t>
        </is>
      </c>
    </row>
    <row r="11911" customFormat="1" s="93">
      <c r="B11911" s="127" t="n">
        <v>44174</v>
      </c>
      <c r="C11911" s="87">
        <f>TEXT(B11911,"aaa")</f>
        <v/>
      </c>
      <c r="E11911" s="87">
        <f>INDEX(매칭테이블!C:D,MATCH(RD!G11911,매칭테이블!D:D,0),1)</f>
        <v/>
      </c>
      <c r="F11911" s="93" t="inlineStr">
        <is>
          <t>카페24</t>
        </is>
      </c>
      <c r="G11911" s="93" t="inlineStr">
        <is>
          <t>[어성초 진정 패키지 세트] 대용량 토너 + 앰플 + 수딩 크림 + 마스크팩 10장</t>
        </is>
      </c>
      <c r="H11911" s="93" t="n">
        <v>1</v>
      </c>
      <c r="J11911" s="87" t="n">
        <v>201208</v>
      </c>
      <c r="L11911" s="87" t="n">
        <v>99000</v>
      </c>
      <c r="M11911" s="87" t="n">
        <v>93208.5</v>
      </c>
      <c r="N11911" s="87" t="n">
        <v>15137</v>
      </c>
      <c r="O11911" s="144" t="n">
        <v>90000</v>
      </c>
      <c r="P11911" s="87" t="inlineStr">
        <is>
          <t>카페24어성초진정패키지[어성초 진정 패키지 세트] 대용량 토너 + 앰플 + 수딩 크림 + 마스크팩 10장201208</t>
        </is>
      </c>
    </row>
    <row r="11912" customFormat="1" s="93">
      <c r="B11912" s="127" t="n">
        <v>44174</v>
      </c>
      <c r="C11912" s="87">
        <f>TEXT(B11912,"aaa")</f>
        <v/>
      </c>
      <c r="E11912" s="87">
        <f>INDEX(매칭테이블!C:D,MATCH(RD!G11912,매칭테이블!D:D,0),1)</f>
        <v/>
      </c>
      <c r="F11912" s="93" t="inlineStr">
        <is>
          <t>카페24</t>
        </is>
      </c>
      <c r="G11912" s="93" t="inlineStr">
        <is>
          <t>대용량 어성초 77 수딩 토너 500ml</t>
        </is>
      </c>
      <c r="H11912" s="93" t="n">
        <v>22</v>
      </c>
      <c r="J11912" s="87" t="n">
        <v>201208</v>
      </c>
      <c r="L11912" s="87" t="n">
        <v>726000</v>
      </c>
      <c r="M11912" s="87" t="n">
        <v>683529</v>
      </c>
      <c r="N11912" s="87" t="n">
        <v>95260</v>
      </c>
      <c r="O11912" s="144" t="n">
        <v>660000</v>
      </c>
      <c r="P11912" s="87" t="inlineStr">
        <is>
          <t>카페24토너대용량 어성초 77 수딩 토너 500ml201208</t>
        </is>
      </c>
    </row>
    <row r="11913" customFormat="1" s="93">
      <c r="B11913" s="127" t="n">
        <v>44174</v>
      </c>
      <c r="C11913" s="87">
        <f>TEXT(B11913,"aaa")</f>
        <v/>
      </c>
      <c r="E11913" s="87">
        <f>INDEX(매칭테이블!C:D,MATCH(RD!G11913,매칭테이블!D:D,0),1)</f>
        <v/>
      </c>
      <c r="F11913" s="93" t="inlineStr">
        <is>
          <t>카페24</t>
        </is>
      </c>
      <c r="G11913" s="93" t="inlineStr">
        <is>
          <t>대용량 어성초 77 토너 500ml</t>
        </is>
      </c>
      <c r="H11913" s="93" t="n">
        <v>2</v>
      </c>
      <c r="J11913" s="87" t="n">
        <v>201208</v>
      </c>
      <c r="L11913" s="87" t="n">
        <v>66000</v>
      </c>
      <c r="M11913" s="87" t="n">
        <v>62139</v>
      </c>
      <c r="N11913" s="87" t="n">
        <v>8660</v>
      </c>
      <c r="O11913" s="144" t="n">
        <v>59999.99999999999</v>
      </c>
      <c r="P11913" s="87" t="inlineStr">
        <is>
          <t>카페24토너대용량 어성초 77 토너 500ml201208</t>
        </is>
      </c>
    </row>
    <row r="11914" customFormat="1" s="93">
      <c r="B11914" s="127" t="n">
        <v>44174</v>
      </c>
      <c r="C11914" s="87">
        <f>TEXT(B11914,"aaa")</f>
        <v/>
      </c>
      <c r="E11914" s="87">
        <f>INDEX(매칭테이블!C:D,MATCH(RD!G11914,매칭테이블!D:D,0),1)</f>
        <v/>
      </c>
      <c r="F11914" s="93" t="inlineStr">
        <is>
          <t>카페24</t>
        </is>
      </c>
      <c r="G11914" s="93" t="inlineStr">
        <is>
          <t>아누아 어성초 77 수딩 토너토너(필수)=어성초 77 토너 1개-20% off</t>
        </is>
      </c>
      <c r="H11914" s="93" t="n">
        <v>1</v>
      </c>
      <c r="J11914" s="87" t="n">
        <v>201208</v>
      </c>
      <c r="L11914" s="87" t="n">
        <v>20000</v>
      </c>
      <c r="M11914" s="87" t="n">
        <v>18830</v>
      </c>
      <c r="N11914" s="87" t="n">
        <v>3080</v>
      </c>
      <c r="O11914" s="144" t="n">
        <v>18181.81818181818</v>
      </c>
      <c r="P11914" s="87" t="inlineStr">
        <is>
          <t>카페24토너아누아 어성초 77 수딩 토너토너(필수)=어성초 77 토너 1개-20% off201208</t>
        </is>
      </c>
    </row>
    <row r="11915" customFormat="1" s="93">
      <c r="B11915" s="127" t="n">
        <v>44174</v>
      </c>
      <c r="C11915" s="87">
        <f>TEXT(B11915,"aaa")</f>
        <v/>
      </c>
      <c r="E11915" s="87">
        <f>INDEX(매칭테이블!C:D,MATCH(RD!G11915,매칭테이블!D:D,0),1)</f>
        <v/>
      </c>
      <c r="F11915" s="93" t="inlineStr">
        <is>
          <t>카페24</t>
        </is>
      </c>
      <c r="G11915" s="93" t="inlineStr">
        <is>
          <t>어성초 70 데일리 릴리프 로션로션=어성초 70 데일리 릴리프 로션 1개 -20% off</t>
        </is>
      </c>
      <c r="H11915" s="93" t="n">
        <v>2</v>
      </c>
      <c r="J11915" s="87" t="n">
        <v>201208</v>
      </c>
      <c r="L11915" s="87" t="n">
        <v>44800</v>
      </c>
      <c r="M11915" s="87" t="n">
        <v>42179.2</v>
      </c>
      <c r="N11915" s="87" t="n">
        <v>8676</v>
      </c>
      <c r="O11915" s="144" t="n">
        <v>40727.27272727272</v>
      </c>
      <c r="P11915" s="87" t="inlineStr">
        <is>
          <t>카페24로션어성초 70 데일리 릴리프 로션로션=어성초 70 데일리 릴리프 로션 1개 -20% off201208</t>
        </is>
      </c>
    </row>
    <row r="11916" customFormat="1" s="93">
      <c r="B11916" s="127" t="n">
        <v>44174</v>
      </c>
      <c r="C11916" s="87">
        <f>TEXT(B11916,"aaa")</f>
        <v/>
      </c>
      <c r="E11916" s="87">
        <f>INDEX(매칭테이블!C:D,MATCH(RD!G11916,매칭테이블!D:D,0),1)</f>
        <v/>
      </c>
      <c r="F11916" s="93" t="inlineStr">
        <is>
          <t>카페24</t>
        </is>
      </c>
      <c r="G11916" s="93" t="inlineStr">
        <is>
          <t>어성초 70 데일리 릴리프 로션로션=어성초 70 데일리 릴리프 로션 2개 -30% off</t>
        </is>
      </c>
      <c r="H11916" s="93" t="n">
        <v>3</v>
      </c>
      <c r="J11916" s="87" t="n">
        <v>201208</v>
      </c>
      <c r="L11916" s="87" t="n">
        <v>117600</v>
      </c>
      <c r="M11916" s="87" t="n">
        <v>110720.4</v>
      </c>
      <c r="N11916" s="87" t="n">
        <v>26028</v>
      </c>
      <c r="O11916" s="144" t="n">
        <v>106909.0909090909</v>
      </c>
      <c r="P11916" s="87" t="inlineStr">
        <is>
          <t>카페24로션어성초 70 데일리 릴리프 로션로션=어성초 70 데일리 릴리프 로션 2개 -30% off201208</t>
        </is>
      </c>
    </row>
    <row r="11917" customFormat="1" s="93">
      <c r="B11917" s="127" t="n">
        <v>44174</v>
      </c>
      <c r="C11917" s="87">
        <f>TEXT(B11917,"aaa")</f>
        <v/>
      </c>
      <c r="E11917" s="87">
        <f>INDEX(매칭테이블!C:D,MATCH(RD!G11917,매칭테이블!D:D,0),1)</f>
        <v/>
      </c>
      <c r="F11917" s="93" t="inlineStr">
        <is>
          <t>카페24</t>
        </is>
      </c>
      <c r="G11917" s="93" t="inlineStr">
        <is>
          <t>어성초 70 데일리 릴리프 로션로션=어성초 77토너 + 어성초 70 로션 수분 보충 세트 -30% off</t>
        </is>
      </c>
      <c r="H11917" s="93" t="n">
        <v>1</v>
      </c>
      <c r="J11917" s="87" t="n">
        <v>201208</v>
      </c>
      <c r="L11917" s="87" t="n">
        <v>37100</v>
      </c>
      <c r="M11917" s="87" t="n">
        <v>34929.65</v>
      </c>
      <c r="N11917" s="87" t="n">
        <v>7418</v>
      </c>
      <c r="O11917" s="144" t="n">
        <v>33727.27272727273</v>
      </c>
      <c r="P11917" s="87" t="inlineStr">
        <is>
          <t>카페24수분 보충 세트어성초 70 데일리 릴리프 로션로션=어성초 77토너 + 어성초 70 로션 수분 보충 세트 -30% off201208</t>
        </is>
      </c>
    </row>
    <row r="11918" customFormat="1" s="93">
      <c r="B11918" s="127" t="n">
        <v>44174</v>
      </c>
      <c r="C11918" s="87">
        <f>TEXT(B11918,"aaa")</f>
        <v/>
      </c>
      <c r="E11918" s="87">
        <f>INDEX(매칭테이블!C:D,MATCH(RD!G11918,매칭테이블!D:D,0),1)</f>
        <v/>
      </c>
      <c r="F11918" s="93" t="inlineStr">
        <is>
          <t>카페24</t>
        </is>
      </c>
      <c r="G11918" s="93" t="inlineStr">
        <is>
          <t>어성초 70 머드 크림 마스크옵션=어성초 70 머드 크림 마스크-20% off</t>
        </is>
      </c>
      <c r="H11918" s="93" t="n">
        <v>1</v>
      </c>
      <c r="J11918" s="87" t="n">
        <v>201208</v>
      </c>
      <c r="L11918" s="87" t="n">
        <v>20000</v>
      </c>
      <c r="M11918" s="87" t="n">
        <v>18830</v>
      </c>
      <c r="N11918" s="87" t="n">
        <v>1442</v>
      </c>
      <c r="O11918" s="144" t="n">
        <v>18181.81818181818</v>
      </c>
      <c r="P11918" s="87" t="inlineStr">
        <is>
          <t>카페24머드크림마스크어성초 70 머드 크림 마스크옵션=어성초 70 머드 크림 마스크-20% off201208</t>
        </is>
      </c>
    </row>
    <row r="11919" customFormat="1" s="93">
      <c r="B11919" s="127" t="n">
        <v>44174</v>
      </c>
      <c r="C11919" s="87">
        <f>TEXT(B11919,"aaa")</f>
        <v/>
      </c>
      <c r="E11919" s="87">
        <f>INDEX(매칭테이블!C:D,MATCH(RD!G11919,매칭테이블!D:D,0),1)</f>
        <v/>
      </c>
      <c r="F11919" s="93" t="inlineStr">
        <is>
          <t>카페24</t>
        </is>
      </c>
      <c r="G11919" s="93" t="inlineStr">
        <is>
          <t>어성초 70 머드 크림 마스크옵션=어성초 70 머드 크림 마스크 2개-30% off (무료배송)</t>
        </is>
      </c>
      <c r="H11919" s="93" t="n">
        <v>1</v>
      </c>
      <c r="J11919" s="87" t="n">
        <v>201208</v>
      </c>
      <c r="L11919" s="87" t="n">
        <v>35000</v>
      </c>
      <c r="M11919" s="87" t="n">
        <v>32952.5</v>
      </c>
      <c r="N11919" s="87" t="n">
        <v>2884</v>
      </c>
      <c r="O11919" s="144" t="n">
        <v>31818.18181818182</v>
      </c>
      <c r="P11919" s="87" t="inlineStr">
        <is>
          <t>카페24머드크림마스크어성초 70 머드 크림 마스크옵션=어성초 70 머드 크림 마스크 2개-30% off (무료배송)201208</t>
        </is>
      </c>
    </row>
    <row r="11920" customFormat="1" s="93">
      <c r="B11920" s="127" t="n">
        <v>44174</v>
      </c>
      <c r="C11920" s="87">
        <f>TEXT(B11920,"aaa")</f>
        <v/>
      </c>
      <c r="E11920" s="87">
        <f>INDEX(매칭테이블!C:D,MATCH(RD!G11920,매칭테이블!D:D,0),1)</f>
        <v/>
      </c>
      <c r="F11920" s="93" t="inlineStr">
        <is>
          <t>카페24</t>
        </is>
      </c>
      <c r="G11920" s="93" t="inlineStr">
        <is>
          <t>어성초 70 인텐스 카밍 크림크림=어성초 70 인텐스 카밍 크림 1개 (-20%)</t>
        </is>
      </c>
      <c r="H11920" s="93" t="n">
        <v>1</v>
      </c>
      <c r="J11920" s="87" t="n">
        <v>201208</v>
      </c>
      <c r="L11920" s="87" t="n">
        <v>28000</v>
      </c>
      <c r="M11920" s="87" t="n">
        <v>26362</v>
      </c>
      <c r="N11920" s="87" t="n">
        <v>3882</v>
      </c>
      <c r="O11920" s="144" t="n">
        <v>25454.54545454545</v>
      </c>
      <c r="P11920" s="87" t="inlineStr">
        <is>
          <t>카페24카밍크림어성초 70 인텐스 카밍 크림크림=어성초 70 인텐스 카밍 크림 1개 (-20%)201208</t>
        </is>
      </c>
    </row>
    <row r="11921" customFormat="1" s="93">
      <c r="B11921" s="127" t="n">
        <v>44174</v>
      </c>
      <c r="C11921" s="87">
        <f>TEXT(B11921,"aaa")</f>
        <v/>
      </c>
      <c r="E11921" s="87">
        <f>INDEX(매칭테이블!C:D,MATCH(RD!G11921,매칭테이블!D:D,0),1)</f>
        <v/>
      </c>
      <c r="F11921" s="93" t="inlineStr">
        <is>
          <t>카페24</t>
        </is>
      </c>
      <c r="G11921" s="93" t="inlineStr">
        <is>
          <t>어성초 70 인텐스 카밍 크림크림=어성초 70 인텐스 카밍 크림 2개 (-30%)</t>
        </is>
      </c>
      <c r="H11921" s="93" t="n">
        <v>2</v>
      </c>
      <c r="J11921" s="87" t="n">
        <v>201208</v>
      </c>
      <c r="L11921" s="87" t="n">
        <v>98000</v>
      </c>
      <c r="M11921" s="87" t="n">
        <v>92267</v>
      </c>
      <c r="N11921" s="87" t="n">
        <v>15528</v>
      </c>
      <c r="O11921" s="144" t="n">
        <v>89090.90909090909</v>
      </c>
      <c r="P11921" s="87" t="inlineStr">
        <is>
          <t>카페24카밍크림어성초 70 인텐스 카밍 크림크림=어성초 70 인텐스 카밍 크림 2개 (-30%)201208</t>
        </is>
      </c>
    </row>
    <row r="11922" customFormat="1" s="93">
      <c r="B11922" s="127" t="n">
        <v>44174</v>
      </c>
      <c r="C11922" s="87">
        <f>TEXT(B11922,"aaa")</f>
        <v/>
      </c>
      <c r="E11922" s="87">
        <f>INDEX(매칭테이블!C:D,MATCH(RD!G11922,매칭테이블!D:D,0),1)</f>
        <v/>
      </c>
      <c r="F11922" s="93" t="inlineStr">
        <is>
          <t>카페24</t>
        </is>
      </c>
      <c r="G11922" s="93" t="inlineStr">
        <is>
          <t>어성초 70 인텐스 카밍 크림크림=어성초 토너 250ml + 카밍 크림 50ml (-30%)</t>
        </is>
      </c>
      <c r="H11922" s="93" t="n">
        <v>1</v>
      </c>
      <c r="J11922" s="87" t="n">
        <v>201208</v>
      </c>
      <c r="L11922" s="87" t="n">
        <v>42000</v>
      </c>
      <c r="M11922" s="87" t="n">
        <v>39543</v>
      </c>
      <c r="N11922" s="87" t="n">
        <v>6962</v>
      </c>
      <c r="O11922" s="144" t="n">
        <v>38181.81818181818</v>
      </c>
      <c r="P11922" s="87" t="inlineStr">
        <is>
          <t>카페24카밍크림어성초 70 인텐스 카밍 크림크림=어성초 토너 250ml + 카밍 크림 50ml (-30%)201208</t>
        </is>
      </c>
    </row>
    <row r="11923" customFormat="1" s="93">
      <c r="B11923" s="127" t="n">
        <v>44174</v>
      </c>
      <c r="C11923" s="87">
        <f>TEXT(B11923,"aaa")</f>
        <v/>
      </c>
      <c r="E11923" s="87">
        <f>INDEX(매칭테이블!C:D,MATCH(RD!G11923,매칭테이블!D:D,0),1)</f>
        <v/>
      </c>
      <c r="F11923" s="93" t="inlineStr">
        <is>
          <t>카페24</t>
        </is>
      </c>
      <c r="G11923" s="93" t="inlineStr">
        <is>
          <t>어성초 77 수딩 토너토너(필수)=어성초 77 토너 1개-20% off</t>
        </is>
      </c>
      <c r="H11923" s="93" t="n">
        <v>39</v>
      </c>
      <c r="J11923" s="87" t="n">
        <v>201208</v>
      </c>
      <c r="L11923" s="87" t="n">
        <v>780000</v>
      </c>
      <c r="M11923" s="87" t="n">
        <v>734370</v>
      </c>
      <c r="N11923" s="87" t="n">
        <v>120120</v>
      </c>
      <c r="O11923" s="144" t="n">
        <v>709090.9090909091</v>
      </c>
      <c r="P11923" s="87" t="inlineStr">
        <is>
          <t>카페24토너어성초 77 수딩 토너토너(필수)=어성초 77 토너 1개-20% off201208</t>
        </is>
      </c>
    </row>
    <row r="11924" customFormat="1" s="93">
      <c r="B11924" s="127" t="n">
        <v>44174</v>
      </c>
      <c r="C11924" s="87">
        <f>TEXT(B11924,"aaa")</f>
        <v/>
      </c>
      <c r="E11924" s="87">
        <f>INDEX(매칭테이블!C:D,MATCH(RD!G11924,매칭테이블!D:D,0),1)</f>
        <v/>
      </c>
      <c r="F11924" s="93" t="inlineStr">
        <is>
          <t>카페24</t>
        </is>
      </c>
      <c r="G11924" s="93" t="inlineStr">
        <is>
          <t>어성초 77 수딩 토너토너(필수)=어성초 77 토너 2개-30% off (무료배송)</t>
        </is>
      </c>
      <c r="H11924" s="93" t="n">
        <v>22</v>
      </c>
      <c r="J11924" s="87" t="n">
        <v>201208</v>
      </c>
      <c r="L11924" s="87" t="n">
        <v>770000</v>
      </c>
      <c r="M11924" s="87" t="n">
        <v>724955</v>
      </c>
      <c r="N11924" s="87" t="n">
        <v>135520</v>
      </c>
      <c r="O11924" s="144" t="n">
        <v>700000</v>
      </c>
      <c r="P11924" s="87" t="inlineStr">
        <is>
          <t>카페24토너어성초 77 수딩 토너토너(필수)=어성초 77 토너 2개-30% off (무료배송)201208</t>
        </is>
      </c>
    </row>
    <row r="11925" customFormat="1" s="93">
      <c r="B11925" s="127" t="n">
        <v>44174</v>
      </c>
      <c r="C11925" s="87">
        <f>TEXT(B11925,"aaa")</f>
        <v/>
      </c>
      <c r="E11925" s="87">
        <f>INDEX(매칭테이블!C:D,MATCH(RD!G11925,매칭테이블!D:D,0),1)</f>
        <v/>
      </c>
      <c r="F11925" s="93" t="inlineStr">
        <is>
          <t>카페24</t>
        </is>
      </c>
      <c r="G11925" s="93" t="inlineStr">
        <is>
          <t>어성초 77 수딩 토너토너(필수)=어성초77토너1개 + 어성초77패드1개 -30% off (무료배송)</t>
        </is>
      </c>
      <c r="H11925" s="93" t="n">
        <v>3</v>
      </c>
      <c r="J11925" s="87" t="n">
        <v>201208</v>
      </c>
      <c r="L11925" s="87" t="n">
        <v>111300</v>
      </c>
      <c r="M11925" s="87" t="n">
        <v>104788.95</v>
      </c>
      <c r="N11925" s="87" t="n">
        <v>24276</v>
      </c>
      <c r="O11925" s="144" t="n">
        <v>101181.8181818182</v>
      </c>
      <c r="P11925" s="87" t="inlineStr">
        <is>
          <t>카페24토너+패드 세트어성초 77 수딩 토너토너(필수)=어성초77토너1개 + 어성초77패드1개 -30% off (무료배송)201208</t>
        </is>
      </c>
    </row>
    <row r="11926" customFormat="1" s="93">
      <c r="B11926" s="127" t="n">
        <v>44174</v>
      </c>
      <c r="C11926" s="87">
        <f>TEXT(B11926,"aaa")</f>
        <v/>
      </c>
      <c r="E11926" s="87">
        <f>INDEX(매칭테이블!C:D,MATCH(RD!G11926,매칭테이블!D:D,0),1)</f>
        <v/>
      </c>
      <c r="F11926" s="93" t="inlineStr">
        <is>
          <t>카페24</t>
        </is>
      </c>
      <c r="G11926" s="93" t="inlineStr">
        <is>
          <t>어성초 77 수딩 토너화장솜(선택)=촉촉 스킨팩 화장솜</t>
        </is>
      </c>
      <c r="H11926" s="93" t="n">
        <v>22</v>
      </c>
      <c r="J11926" s="87" t="n">
        <v>201208</v>
      </c>
      <c r="L11926" s="87" t="n">
        <v>66000</v>
      </c>
      <c r="M11926" s="87" t="n">
        <v>62139</v>
      </c>
      <c r="N11926" s="87" t="n">
        <v>24420</v>
      </c>
      <c r="O11926" s="144" t="n">
        <v>59999.99999999999</v>
      </c>
      <c r="P11926" s="87" t="inlineStr">
        <is>
          <t>카페24화장솜어성초 77 수딩 토너화장솜(선택)=촉촉 스킨팩 화장솜201208</t>
        </is>
      </c>
    </row>
    <row r="11927" customFormat="1" s="93">
      <c r="B11927" s="127" t="n">
        <v>44174</v>
      </c>
      <c r="C11927" s="87">
        <f>TEXT(B11927,"aaa")</f>
        <v/>
      </c>
      <c r="E11927" s="87">
        <f>INDEX(매칭테이블!C:D,MATCH(RD!G11927,매칭테이블!D:D,0),1)</f>
        <v/>
      </c>
      <c r="F11927" s="93" t="inlineStr">
        <is>
          <t>카페24</t>
        </is>
      </c>
      <c r="G11927" s="93" t="inlineStr">
        <is>
          <t>어성초 77 진정 마스크옵션=어성초 77 진정 마스크팩 1장</t>
        </is>
      </c>
      <c r="H11927" s="93" t="n">
        <v>2</v>
      </c>
      <c r="J11927" s="87" t="n">
        <v>201208</v>
      </c>
      <c r="L11927" s="87" t="n">
        <v>8000</v>
      </c>
      <c r="M11927" s="87" t="n">
        <v>7532</v>
      </c>
      <c r="N11927" s="87" t="n">
        <v>794</v>
      </c>
      <c r="O11927" s="144" t="n">
        <v>7272.727272727272</v>
      </c>
      <c r="P11927" s="87" t="inlineStr">
        <is>
          <t>카페24마스크팩어성초 77 진정 마스크옵션=어성초 77 진정 마스크팩 1장201208</t>
        </is>
      </c>
    </row>
    <row r="11928" customFormat="1" s="93">
      <c r="B11928" s="127" t="n">
        <v>44174</v>
      </c>
      <c r="C11928" s="87">
        <f>TEXT(B11928,"aaa")</f>
        <v/>
      </c>
      <c r="E11928" s="87">
        <f>INDEX(매칭테이블!C:D,MATCH(RD!G11928,매칭테이블!D:D,0),1)</f>
        <v/>
      </c>
      <c r="F11928" s="93" t="inlineStr">
        <is>
          <t>카페24</t>
        </is>
      </c>
      <c r="G11928" s="93" t="inlineStr">
        <is>
          <t>어성초 77 진정 마스크옵션=어성초 77 진정 마스크팩 10장-50% off</t>
        </is>
      </c>
      <c r="H11928" s="93" t="n">
        <v>4</v>
      </c>
      <c r="J11928" s="87" t="n">
        <v>201208</v>
      </c>
      <c r="L11928" s="87" t="n">
        <v>80000</v>
      </c>
      <c r="M11928" s="87" t="n">
        <v>75320</v>
      </c>
      <c r="N11928" s="87" t="n">
        <v>15880</v>
      </c>
      <c r="O11928" s="144" t="n">
        <v>72727.27272727272</v>
      </c>
      <c r="P11928" s="87" t="inlineStr">
        <is>
          <t>카페24마스크팩어성초 77 진정 마스크옵션=어성초 77 진정 마스크팩 10장-50% off201208</t>
        </is>
      </c>
    </row>
    <row r="11929" customFormat="1" s="93">
      <c r="B11929" s="127" t="n">
        <v>44174</v>
      </c>
      <c r="C11929" s="87">
        <f>TEXT(B11929,"aaa")</f>
        <v/>
      </c>
      <c r="E11929" s="87">
        <f>INDEX(매칭테이블!C:D,MATCH(RD!G11929,매칭테이블!D:D,0),1)</f>
        <v/>
      </c>
      <c r="F11929" s="93" t="inlineStr">
        <is>
          <t>카페24</t>
        </is>
      </c>
      <c r="G11929" s="93" t="inlineStr">
        <is>
          <t>어성초 77 클리어 패드옵션=어성초 77 클리어 패드 1개-20% off</t>
        </is>
      </c>
      <c r="H11929" s="93" t="n">
        <v>23</v>
      </c>
      <c r="J11929" s="87" t="n">
        <v>201208</v>
      </c>
      <c r="L11929" s="87" t="n">
        <v>515200</v>
      </c>
      <c r="M11929" s="87" t="n">
        <v>485060.8</v>
      </c>
      <c r="N11929" s="87" t="n">
        <v>115276</v>
      </c>
      <c r="O11929" s="144" t="n">
        <v>468363.6363636364</v>
      </c>
      <c r="P11929" s="87" t="inlineStr">
        <is>
          <t>카페24클리어 패드어성초 77 클리어 패드옵션=어성초 77 클리어 패드 1개-20% off201208</t>
        </is>
      </c>
    </row>
    <row r="11930" customFormat="1" s="93">
      <c r="B11930" s="127" t="n">
        <v>44174</v>
      </c>
      <c r="C11930" s="87">
        <f>TEXT(B11930,"aaa")</f>
        <v/>
      </c>
      <c r="E11930" s="87">
        <f>INDEX(매칭테이블!C:D,MATCH(RD!G11930,매칭테이블!D:D,0),1)</f>
        <v/>
      </c>
      <c r="F11930" s="93" t="inlineStr">
        <is>
          <t>카페24</t>
        </is>
      </c>
      <c r="G11930" s="93" t="inlineStr">
        <is>
          <t>어성초 77 클리어 패드옵션=어성초 77 클리어 패드 2개-30% off (무료배송)</t>
        </is>
      </c>
      <c r="H11930" s="93" t="n">
        <v>37</v>
      </c>
      <c r="J11930" s="87" t="n">
        <v>201208</v>
      </c>
      <c r="L11930" s="87" t="n">
        <v>1450400</v>
      </c>
      <c r="M11930" s="87" t="n">
        <v>1365551.6</v>
      </c>
      <c r="N11930" s="87" t="n">
        <v>370888</v>
      </c>
      <c r="O11930" s="144" t="n">
        <v>1318545.454545454</v>
      </c>
      <c r="P11930" s="87" t="inlineStr">
        <is>
          <t>카페24클리어 패드어성초 77 클리어 패드옵션=어성초 77 클리어 패드 2개-30% off (무료배송)201208</t>
        </is>
      </c>
    </row>
    <row r="11931" customFormat="1" s="93">
      <c r="B11931" s="127" t="n">
        <v>44174</v>
      </c>
      <c r="C11931" s="87">
        <f>TEXT(B11931,"aaa")</f>
        <v/>
      </c>
      <c r="E11931" s="87">
        <f>INDEX(매칭테이블!C:D,MATCH(RD!G11931,매칭테이블!D:D,0),1)</f>
        <v/>
      </c>
      <c r="F11931" s="93" t="inlineStr">
        <is>
          <t>카페24</t>
        </is>
      </c>
      <c r="G11931" s="93" t="inlineStr">
        <is>
          <t>어성초 77 클리어 패드옵션=어성초77토너1개+어성초77패드1개-30% off (무료배송)</t>
        </is>
      </c>
      <c r="H11931" s="93" t="n">
        <v>28</v>
      </c>
      <c r="J11931" s="87" t="n">
        <v>201208</v>
      </c>
      <c r="L11931" s="87" t="n">
        <v>1038800</v>
      </c>
      <c r="M11931" s="87" t="n">
        <v>978030.2</v>
      </c>
      <c r="N11931" s="87" t="n">
        <v>226576</v>
      </c>
      <c r="O11931" s="144" t="n">
        <v>944363.6363636362</v>
      </c>
      <c r="P11931" s="87" t="inlineStr">
        <is>
          <t>카페24토너+패드 세트어성초 77 클리어 패드옵션=어성초77토너1개+어성초77패드1개-30% off (무료배송)201208</t>
        </is>
      </c>
    </row>
    <row r="11932" customFormat="1" s="93">
      <c r="B11932" s="127" t="n">
        <v>44174</v>
      </c>
      <c r="C11932" s="87">
        <f>TEXT(B11932,"aaa")</f>
        <v/>
      </c>
      <c r="E11932" s="87">
        <f>INDEX(매칭테이블!C:D,MATCH(RD!G11932,매칭테이블!D:D,0),1)</f>
        <v/>
      </c>
      <c r="F11932" s="93" t="inlineStr">
        <is>
          <t>카페24</t>
        </is>
      </c>
      <c r="G11932" s="93" t="inlineStr">
        <is>
          <t>어성초 77 클리어 패드옵션=어성초 77 클리어 패드 1개-20% off</t>
        </is>
      </c>
      <c r="H11932" s="93" t="n">
        <v>1</v>
      </c>
      <c r="J11932" s="87" t="n">
        <v>201208</v>
      </c>
      <c r="L11932" s="87" t="n">
        <v>22400</v>
      </c>
      <c r="M11932" s="87" t="n">
        <v>21089.6</v>
      </c>
      <c r="N11932" s="87" t="n">
        <v>5012</v>
      </c>
      <c r="O11932" s="144" t="n">
        <v>20363.63636363636</v>
      </c>
      <c r="P11932" s="87" t="inlineStr">
        <is>
          <t>카페24클리어 패드어성초 77 클리어 패드옵션=어성초 77 클리어 패드 1개-20% off201208</t>
        </is>
      </c>
    </row>
    <row r="11933" customFormat="1" s="93">
      <c r="B11933" s="127" t="n">
        <v>44174</v>
      </c>
      <c r="C11933" s="87">
        <f>TEXT(B11933,"aaa")</f>
        <v/>
      </c>
      <c r="E11933" s="87">
        <f>INDEX(매칭테이블!C:D,MATCH(RD!G11933,매칭테이블!D:D,0),1)</f>
        <v/>
      </c>
      <c r="F11933" s="93" t="inlineStr">
        <is>
          <t>카페24</t>
        </is>
      </c>
      <c r="G11933" s="93" t="inlineStr">
        <is>
          <t>어성초 77 클리어 패드옵션=어성초 77 클리어 패드 2개-30% off (무료배송)</t>
        </is>
      </c>
      <c r="H11933" s="93" t="n">
        <v>4</v>
      </c>
      <c r="J11933" s="87" t="n">
        <v>201208</v>
      </c>
      <c r="L11933" s="87" t="n">
        <v>156800</v>
      </c>
      <c r="M11933" s="87" t="n">
        <v>147627.2</v>
      </c>
      <c r="N11933" s="87" t="n">
        <v>40096</v>
      </c>
      <c r="O11933" s="144" t="n">
        <v>142545.4545454545</v>
      </c>
      <c r="P11933" s="87" t="inlineStr">
        <is>
          <t>카페24클리어 패드어성초 77 클리어 패드옵션=어성초 77 클리어 패드 2개-30% off (무료배송)201208</t>
        </is>
      </c>
    </row>
    <row r="11934" customFormat="1" s="93">
      <c r="B11934" s="127" t="n">
        <v>44174</v>
      </c>
      <c r="C11934" s="87">
        <f>TEXT(B11934,"aaa")</f>
        <v/>
      </c>
      <c r="E11934" s="87">
        <f>INDEX(매칭테이블!C:D,MATCH(RD!G11934,매칭테이블!D:D,0),1)</f>
        <v/>
      </c>
      <c r="F11934" s="93" t="inlineStr">
        <is>
          <t>카페24</t>
        </is>
      </c>
      <c r="G11934" s="93" t="inlineStr">
        <is>
          <t>어성초 77 클리어 패드옵션=어성초77토너1개+어성초77패드1개-30% off (무료배송)</t>
        </is>
      </c>
      <c r="H11934" s="93" t="n">
        <v>2</v>
      </c>
      <c r="J11934" s="87" t="n">
        <v>201208</v>
      </c>
      <c r="L11934" s="87" t="n">
        <v>74200</v>
      </c>
      <c r="M11934" s="87" t="n">
        <v>69859.3</v>
      </c>
      <c r="N11934" s="87" t="n">
        <v>16184</v>
      </c>
      <c r="O11934" s="144" t="n">
        <v>67454.54545454546</v>
      </c>
      <c r="P11934" s="87" t="inlineStr">
        <is>
          <t>카페24토너+패드 세트어성초 77 클리어 패드옵션=어성초77토너1개+어성초77패드1개-30% off (무료배송)201208</t>
        </is>
      </c>
    </row>
    <row r="11935" customFormat="1" s="93">
      <c r="B11935" s="127" t="n">
        <v>44174</v>
      </c>
      <c r="C11935" s="87">
        <f>TEXT(B11935,"aaa")</f>
        <v/>
      </c>
      <c r="E11935" s="87">
        <f>INDEX(매칭테이블!C:D,MATCH(RD!G11935,매칭테이블!D:D,0),1)</f>
        <v/>
      </c>
      <c r="F11935" s="93" t="inlineStr">
        <is>
          <t>카페24</t>
        </is>
      </c>
      <c r="G11935" s="93" t="inlineStr">
        <is>
          <t>어성초 78 수딩 크림</t>
        </is>
      </c>
      <c r="H11935" s="93" t="n">
        <v>2</v>
      </c>
      <c r="J11935" s="87" t="n">
        <v>201208</v>
      </c>
      <c r="L11935" s="87" t="n">
        <v>76000</v>
      </c>
      <c r="M11935" s="87" t="n">
        <v>71554</v>
      </c>
      <c r="N11935" s="87" t="n">
        <v>6090</v>
      </c>
      <c r="O11935" s="144" t="n">
        <v>69090.90909090909</v>
      </c>
      <c r="P11935" s="87" t="inlineStr">
        <is>
          <t>카페24수딩크림어성초 78 수딩 크림201208</t>
        </is>
      </c>
    </row>
    <row r="11936" customFormat="1" s="93">
      <c r="B11936" s="127" t="n">
        <v>44174</v>
      </c>
      <c r="C11936" s="87">
        <f>TEXT(B11936,"aaa")</f>
        <v/>
      </c>
      <c r="E11936" s="87">
        <f>INDEX(매칭테이블!C:D,MATCH(RD!G11936,매칭테이블!D:D,0),1)</f>
        <v/>
      </c>
      <c r="F11936" s="93" t="inlineStr">
        <is>
          <t>카페24</t>
        </is>
      </c>
      <c r="G11936" s="93" t="inlineStr">
        <is>
          <t>어성초 80 수분 진정 앰플앰플=어성초 80 앰플 1개-15%off</t>
        </is>
      </c>
      <c r="H11936" s="93" t="n">
        <v>17</v>
      </c>
      <c r="J11936" s="87" t="n">
        <v>201208</v>
      </c>
      <c r="L11936" s="87" t="n">
        <v>476000</v>
      </c>
      <c r="M11936" s="87" t="n">
        <v>448154</v>
      </c>
      <c r="N11936" s="87" t="n">
        <v>57749</v>
      </c>
      <c r="O11936" s="144" t="n">
        <v>432727.2727272727</v>
      </c>
      <c r="P11936" s="87" t="inlineStr">
        <is>
          <t>카페24앰플어성초 80 수분 진정 앰플앰플=어성초 80 앰플 1개-15%off201208</t>
        </is>
      </c>
    </row>
    <row r="11937" customFormat="1" s="93">
      <c r="B11937" s="127" t="n">
        <v>44174</v>
      </c>
      <c r="C11937" s="87">
        <f>TEXT(B11937,"aaa")</f>
        <v/>
      </c>
      <c r="E11937" s="87">
        <f>INDEX(매칭테이블!C:D,MATCH(RD!G11937,매칭테이블!D:D,0),1)</f>
        <v/>
      </c>
      <c r="F11937" s="93" t="inlineStr">
        <is>
          <t>카페24</t>
        </is>
      </c>
      <c r="G11937" s="93" t="inlineStr">
        <is>
          <t>어성초 80 수분 진정 앰플앰플=어성초 80 앰플 2개-27%off (무료배송)</t>
        </is>
      </c>
      <c r="H11937" s="93" t="n">
        <v>10</v>
      </c>
      <c r="J11937" s="87" t="n">
        <v>201208</v>
      </c>
      <c r="L11937" s="87" t="n">
        <v>480000</v>
      </c>
      <c r="M11937" s="87" t="n">
        <v>451920</v>
      </c>
      <c r="N11937" s="87" t="n">
        <v>67940</v>
      </c>
      <c r="O11937" s="144" t="n">
        <v>436363.6363636364</v>
      </c>
      <c r="P11937" s="87" t="inlineStr">
        <is>
          <t>카페24앰플어성초 80 수분 진정 앰플앰플=어성초 80 앰플 2개-27%off (무료배송)201208</t>
        </is>
      </c>
    </row>
    <row r="11938" customFormat="1" s="93">
      <c r="B11938" s="127" t="n">
        <v>44174</v>
      </c>
      <c r="C11938" s="87">
        <f>TEXT(B11938,"aaa")</f>
        <v/>
      </c>
      <c r="E11938" s="87">
        <f>INDEX(매칭테이블!C:D,MATCH(RD!G11938,매칭테이블!D:D,0),1)</f>
        <v/>
      </c>
      <c r="F11938" s="93" t="inlineStr">
        <is>
          <t>카페24</t>
        </is>
      </c>
      <c r="G11938" s="93" t="inlineStr">
        <is>
          <t>어성초 80 수분 진정 앰플</t>
        </is>
      </c>
      <c r="H11938" s="93" t="n">
        <v>2</v>
      </c>
      <c r="J11938" s="87" t="n">
        <v>201208</v>
      </c>
      <c r="L11938" s="87" t="n">
        <v>56000</v>
      </c>
      <c r="M11938" s="87" t="n">
        <v>52724</v>
      </c>
      <c r="N11938" s="87" t="n">
        <v>6794</v>
      </c>
      <c r="O11938" s="144" t="n">
        <v>50909.0909090909</v>
      </c>
      <c r="P11938" s="87" t="inlineStr">
        <is>
          <t>카페24앰플어성초 80 수분 진정 앰플201208</t>
        </is>
      </c>
    </row>
    <row r="11939" customFormat="1" s="93">
      <c r="B11939" s="127" t="n">
        <v>44174</v>
      </c>
      <c r="C11939" s="87">
        <f>TEXT(B11939,"aaa")</f>
        <v/>
      </c>
      <c r="E11939" s="87">
        <f>INDEX(매칭테이블!C:D,MATCH(RD!G11939,매칭테이블!D:D,0),1)</f>
        <v/>
      </c>
      <c r="F11939" s="93" t="inlineStr">
        <is>
          <t>카페24</t>
        </is>
      </c>
      <c r="G11939" s="93" t="inlineStr">
        <is>
          <t>어성초 아크네 바디워시옵션=어성초 아크네 바디워시 1개 -30% off</t>
        </is>
      </c>
      <c r="H11939" s="93" t="n">
        <v>5</v>
      </c>
      <c r="J11939" s="87" t="n">
        <v>201208</v>
      </c>
      <c r="L11939" s="87" t="n">
        <v>91000</v>
      </c>
      <c r="M11939" s="87" t="n">
        <v>85676.5</v>
      </c>
      <c r="N11939" s="87" t="n">
        <v>20425</v>
      </c>
      <c r="O11939" s="144" t="n">
        <v>82727.27272727272</v>
      </c>
      <c r="P11939" s="87" t="inlineStr">
        <is>
          <t>카페24바디워시어성초 아크네 바디워시옵션=어성초 아크네 바디워시 1개 -30% off201208</t>
        </is>
      </c>
    </row>
    <row r="11940" customFormat="1" s="93">
      <c r="B11940" s="127" t="n">
        <v>44174</v>
      </c>
      <c r="C11940" s="87">
        <f>TEXT(B11940,"aaa")</f>
        <v/>
      </c>
      <c r="E11940" s="87">
        <f>INDEX(매칭테이블!C:D,MATCH(RD!G11940,매칭테이블!D:D,0),1)</f>
        <v/>
      </c>
      <c r="F11940" s="93" t="inlineStr">
        <is>
          <t>카페24</t>
        </is>
      </c>
      <c r="G11940" s="93" t="inlineStr">
        <is>
          <t>어성초 약산성 클렌징폼클렌징폼=어성초 약산성 클렌징폼 1개 -19%off</t>
        </is>
      </c>
      <c r="H11940" s="93" t="n">
        <v>10</v>
      </c>
      <c r="J11940" s="87" t="n">
        <v>201208</v>
      </c>
      <c r="L11940" s="87" t="n">
        <v>130000</v>
      </c>
      <c r="M11940" s="87" t="n">
        <v>122395</v>
      </c>
      <c r="N11940" s="87" t="n">
        <v>27500</v>
      </c>
      <c r="O11940" s="144" t="n">
        <v>118181.8181818182</v>
      </c>
      <c r="P11940" s="87" t="inlineStr">
        <is>
          <t>카페24클렌징폼어성초 약산성 클렌징폼클렌징폼=어성초 약산성 클렌징폼 1개 -19%off201208</t>
        </is>
      </c>
    </row>
    <row r="11941" customFormat="1" s="93">
      <c r="B11941" s="127" t="n">
        <v>44174</v>
      </c>
      <c r="C11941" s="87">
        <f>TEXT(B11941,"aaa")</f>
        <v/>
      </c>
      <c r="E11941" s="87">
        <f>INDEX(매칭테이블!C:D,MATCH(RD!G11941,매칭테이블!D:D,0),1)</f>
        <v/>
      </c>
      <c r="F11941" s="93" t="inlineStr">
        <is>
          <t>카페24</t>
        </is>
      </c>
      <c r="G11941" s="93" t="inlineStr">
        <is>
          <t>어성초 약산성 클렌징폼클렌징폼=어성초 약산성 클렌징폼 2개 -25%off</t>
        </is>
      </c>
      <c r="H11941" s="93" t="n">
        <v>1</v>
      </c>
      <c r="J11941" s="87" t="n">
        <v>201208</v>
      </c>
      <c r="L11941" s="87" t="n">
        <v>24000</v>
      </c>
      <c r="M11941" s="87" t="n">
        <v>22596</v>
      </c>
      <c r="N11941" s="87" t="n">
        <v>2460</v>
      </c>
      <c r="O11941" s="144" t="n">
        <v>21818.18181818182</v>
      </c>
      <c r="P11941" s="87" t="inlineStr">
        <is>
          <t>카페24클렌징폼어성초 약산성 클렌징폼클렌징폼=어성초 약산성 클렌징폼 2개 -25%off201208</t>
        </is>
      </c>
    </row>
    <row r="11942" customFormat="1" s="93">
      <c r="B11942" s="127" t="n">
        <v>44174</v>
      </c>
      <c r="C11942" s="87">
        <f>TEXT(B11942,"aaa")</f>
        <v/>
      </c>
      <c r="E11942" s="87">
        <f>INDEX(매칭테이블!C:D,MATCH(RD!G11942,매칭테이블!D:D,0),1)</f>
        <v/>
      </c>
      <c r="F11942" s="93" t="inlineStr">
        <is>
          <t>카페24</t>
        </is>
      </c>
      <c r="G11942" s="93" t="inlineStr">
        <is>
          <t>어성초 크림마스크 나이트 솔루션옵션=어성초 크림마스크 나이트 솔루션 1장</t>
        </is>
      </c>
      <c r="H11942" s="93" t="n">
        <v>1</v>
      </c>
      <c r="J11942" s="87" t="n">
        <v>201208</v>
      </c>
      <c r="L11942" s="87" t="n">
        <v>4000</v>
      </c>
      <c r="M11942" s="87" t="n">
        <v>3766</v>
      </c>
      <c r="N11942" s="87" t="n">
        <v>310</v>
      </c>
      <c r="O11942" s="144" t="n">
        <v>3636.363636363636</v>
      </c>
      <c r="P11942" s="87" t="inlineStr">
        <is>
          <t>카페24크림마스크어성초 크림마스크 나이트 솔루션옵션=어성초 크림마스크 나이트 솔루션 1장201208</t>
        </is>
      </c>
    </row>
    <row r="11943" customFormat="1" s="93">
      <c r="B11943" s="127" t="n">
        <v>44174</v>
      </c>
      <c r="C11943" s="87">
        <f>TEXT(B11943,"aaa")</f>
        <v/>
      </c>
      <c r="E11943" s="87">
        <f>INDEX(매칭테이블!C:D,MATCH(RD!G11943,매칭테이블!D:D,0),1)</f>
        <v/>
      </c>
      <c r="F11943" s="93" t="inlineStr">
        <is>
          <t>카페24</t>
        </is>
      </c>
      <c r="G11943" s="93" t="inlineStr">
        <is>
          <t>촉촉 스킨팩 화장솜</t>
        </is>
      </c>
      <c r="H11943" s="93" t="n">
        <v>20</v>
      </c>
      <c r="J11943" s="87" t="n">
        <v>201208</v>
      </c>
      <c r="L11943" s="87" t="n">
        <v>60000</v>
      </c>
      <c r="M11943" s="87" t="n">
        <v>56490</v>
      </c>
      <c r="N11943" s="87" t="n">
        <v>22200</v>
      </c>
      <c r="O11943" s="144" t="n">
        <v>54545.45454545454</v>
      </c>
      <c r="P11943" s="87" t="inlineStr">
        <is>
          <t>카페24화장솜촉촉 스킨팩 화장솜201208</t>
        </is>
      </c>
    </row>
    <row r="11944" customFormat="1" s="93">
      <c r="B11944" s="127" t="n">
        <v>44174</v>
      </c>
      <c r="C11944" s="87">
        <f>TEXT(B11944,"aaa")</f>
        <v/>
      </c>
      <c r="E11944" s="87">
        <f>INDEX(매칭테이블!C:D,MATCH(RD!G11944,매칭테이블!D:D,0),1)</f>
        <v/>
      </c>
      <c r="F11944" s="93" t="inlineStr">
        <is>
          <t>화해</t>
        </is>
      </c>
      <c r="G11944" s="93" t="inlineStr">
        <is>
          <t>어성초 77 토너 250ml어성초 77 토너 250ml</t>
        </is>
      </c>
      <c r="H11944" s="93" t="n">
        <v>1</v>
      </c>
      <c r="J11944" s="87" t="n">
        <v>201208</v>
      </c>
      <c r="L11944" s="87" t="n">
        <v>20000</v>
      </c>
      <c r="M11944" s="87" t="n">
        <v>14400</v>
      </c>
      <c r="N11944" s="87" t="n">
        <v>3080</v>
      </c>
      <c r="O11944" s="144" t="n">
        <v>18181.81818181818</v>
      </c>
      <c r="P11944" s="87" t="inlineStr">
        <is>
          <t>화해토너어성초 77 토너 250ml어성초 77 토너 250ml201208</t>
        </is>
      </c>
    </row>
    <row r="11945" customFormat="1" s="93">
      <c r="B11945" s="127" t="n">
        <v>44174</v>
      </c>
      <c r="C11945" s="87">
        <f>TEXT(B11945,"aaa")</f>
        <v/>
      </c>
      <c r="E11945" s="87">
        <f>INDEX(매칭테이블!C:D,MATCH(RD!G11945,매칭테이블!D:D,0),1)</f>
        <v/>
      </c>
      <c r="F11945" s="93" t="inlineStr">
        <is>
          <t>카페24</t>
        </is>
      </c>
      <c r="G11945" s="93" t="inlineStr">
        <is>
          <t>아누아 어성초 77 수딩 토너토너(필수)=어성초 77 토너 2개-30% off (무료배송)</t>
        </is>
      </c>
      <c r="H11945" s="93" t="n">
        <v>1</v>
      </c>
      <c r="J11945" s="87" t="n">
        <v>201208</v>
      </c>
      <c r="L11945" s="87" t="n">
        <v>35000</v>
      </c>
      <c r="M11945" s="87" t="n">
        <v>32952.5</v>
      </c>
      <c r="N11945" s="87" t="n">
        <v>6160</v>
      </c>
      <c r="O11945" s="144" t="n">
        <v>31818.18181818182</v>
      </c>
      <c r="P11945" s="87" t="inlineStr">
        <is>
          <t>카페24토너아누아 어성초 77 수딩 토너토너(필수)=어성초 77 토너 2개-30% off (무료배송)201208</t>
        </is>
      </c>
    </row>
    <row r="11946" customFormat="1" s="93">
      <c r="B11946" s="127" t="n">
        <v>44174</v>
      </c>
      <c r="C11946" s="87">
        <f>TEXT(B11946,"aaa")</f>
        <v/>
      </c>
      <c r="E11946" s="87">
        <f>INDEX(매칭테이블!C:D,MATCH(RD!G11946,매칭테이블!D:D,0),1)</f>
        <v/>
      </c>
      <c r="F11946" s="93" t="inlineStr">
        <is>
          <t>카페24</t>
        </is>
      </c>
      <c r="G11946" s="93" t="inlineStr">
        <is>
          <t>아누아 어성초 77 수딩 토너화장솜(선택)=촉촉 스킨팩 화장솜</t>
        </is>
      </c>
      <c r="H11946" s="93" t="n">
        <v>1</v>
      </c>
      <c r="J11946" s="87" t="n">
        <v>201208</v>
      </c>
      <c r="L11946" s="87" t="n">
        <v>3000</v>
      </c>
      <c r="M11946" s="87" t="n">
        <v>2824.5</v>
      </c>
      <c r="N11946" s="87" t="n">
        <v>1110</v>
      </c>
      <c r="O11946" s="144" t="n">
        <v>2727.272727272727</v>
      </c>
      <c r="P11946" s="87" t="inlineStr">
        <is>
          <t>카페24토너아누아 어성초 77 수딩 토너화장솜(선택)=촉촉 스킨팩 화장솜201208</t>
        </is>
      </c>
    </row>
    <row r="11947" customFormat="1" s="93">
      <c r="B11947" s="127" t="n">
        <v>44175</v>
      </c>
      <c r="C11947" s="87">
        <f>TEXT(B11947,"aaa")</f>
        <v/>
      </c>
      <c r="E11947" s="87">
        <f>INDEX(매칭테이블!C:D,MATCH(RD!G11947,매칭테이블!D:D,0),1)</f>
        <v/>
      </c>
      <c r="F11947" s="93" t="inlineStr">
        <is>
          <t>W컨셉</t>
        </is>
      </c>
      <c r="G11947" s="93" t="inlineStr">
        <is>
          <t>어성초 77토너 (2 SET) HEARTLEAF 77% SOOTHING TONER 250ml250ml 2set</t>
        </is>
      </c>
      <c r="H11947" s="93" t="n">
        <v>1</v>
      </c>
      <c r="J11947" s="87" t="n">
        <v>201208</v>
      </c>
      <c r="L11947" s="87" t="n">
        <v>35000</v>
      </c>
      <c r="M11947" s="87" t="n">
        <v>25200</v>
      </c>
      <c r="N11947" s="87" t="n">
        <v>6160</v>
      </c>
      <c r="O11947" s="144" t="n">
        <v>31818.18181818182</v>
      </c>
      <c r="P11947" s="87" t="inlineStr">
        <is>
          <t>W컨셉토너어성초 77토너 (2 SET) HEARTLEAF 77% SOOTHING TONER 250ml250ml 2set201208</t>
        </is>
      </c>
    </row>
    <row r="11948" customFormat="1" s="93">
      <c r="B11948" s="127" t="n">
        <v>44175</v>
      </c>
      <c r="C11948" s="87">
        <f>TEXT(B11948,"aaa")</f>
        <v/>
      </c>
      <c r="E11948" s="87">
        <f>INDEX(매칭테이블!C:D,MATCH(RD!G11948,매칭테이블!D:D,0),1)</f>
        <v/>
      </c>
      <c r="F11948" s="93" t="inlineStr">
        <is>
          <t>스타일쉐어</t>
        </is>
      </c>
      <c r="G11948" s="93" t="inlineStr">
        <is>
          <t>아누아 어성초 77 토너 250ml</t>
        </is>
      </c>
      <c r="H11948" s="93" t="n">
        <v>3</v>
      </c>
      <c r="J11948" s="87" t="n">
        <v>201208</v>
      </c>
      <c r="L11948" s="87" t="n">
        <v>60000</v>
      </c>
      <c r="M11948" s="87" t="n">
        <v>45000</v>
      </c>
      <c r="N11948" s="87" t="n">
        <v>9780</v>
      </c>
      <c r="O11948" s="144" t="n">
        <v>54545.45454545454</v>
      </c>
      <c r="P11948" s="87" t="inlineStr">
        <is>
          <t>스타일쉐어토너아누아 어성초 77 토너 250ml201208</t>
        </is>
      </c>
    </row>
    <row r="11949" customFormat="1" s="93">
      <c r="B11949" s="127" t="n">
        <v>44175</v>
      </c>
      <c r="C11949" s="87">
        <f>TEXT(B11949,"aaa")</f>
        <v/>
      </c>
      <c r="E11949" s="87">
        <f>INDEX(매칭테이블!C:D,MATCH(RD!G11949,매칭테이블!D:D,0),1)</f>
        <v/>
      </c>
      <c r="F11949" s="93" t="inlineStr">
        <is>
          <t>아누아 CS</t>
        </is>
      </c>
      <c r="G11949" s="93" t="inlineStr">
        <is>
          <t>어성초 77 토너 250ml</t>
        </is>
      </c>
      <c r="H11949" s="93" t="n">
        <v>3</v>
      </c>
      <c r="J11949" s="87" t="n">
        <v>201208</v>
      </c>
      <c r="L11949" s="87" t="n">
        <v>0</v>
      </c>
      <c r="M11949" s="87" t="n">
        <v>0</v>
      </c>
      <c r="N11949" s="87" t="n">
        <v>9780</v>
      </c>
      <c r="O11949" s="144" t="n">
        <v>0</v>
      </c>
      <c r="P11949" s="87" t="inlineStr">
        <is>
          <t>아누아 CS토너어성초 77 토너 250ml201208</t>
        </is>
      </c>
    </row>
    <row r="11950" customFormat="1" s="93">
      <c r="B11950" s="127" t="n">
        <v>44175</v>
      </c>
      <c r="C11950" s="87">
        <f>TEXT(B11950,"aaa")</f>
        <v/>
      </c>
      <c r="E11950" s="87">
        <f>INDEX(매칭테이블!C:D,MATCH(RD!G11950,매칭테이블!D:D,0),1)</f>
        <v/>
      </c>
      <c r="F11950" s="93" t="inlineStr">
        <is>
          <t>아누아 CS</t>
        </is>
      </c>
      <c r="G11950" s="93" t="inlineStr">
        <is>
          <t>어성초 클리어패드 70P</t>
        </is>
      </c>
      <c r="H11950" s="93" t="n">
        <v>1</v>
      </c>
      <c r="J11950" s="87" t="n">
        <v>201208</v>
      </c>
      <c r="L11950" s="87" t="n">
        <v>0</v>
      </c>
      <c r="M11950" s="87" t="n">
        <v>0</v>
      </c>
      <c r="N11950" s="87" t="n">
        <v>5012</v>
      </c>
      <c r="O11950" s="144" t="n">
        <v>0</v>
      </c>
      <c r="P11950" s="87" t="inlineStr">
        <is>
          <t>아누아 CS클리어 패드어성초 클리어패드 70P201208</t>
        </is>
      </c>
    </row>
    <row r="11951" customFormat="1" s="93">
      <c r="B11951" s="127" t="n">
        <v>44175</v>
      </c>
      <c r="C11951" s="87">
        <f>TEXT(B11951,"aaa")</f>
        <v/>
      </c>
      <c r="E11951" s="87">
        <f>INDEX(매칭테이블!C:D,MATCH(RD!G11951,매칭테이블!D:D,0),1)</f>
        <v/>
      </c>
      <c r="F11951" s="93" t="inlineStr">
        <is>
          <t>카페24</t>
        </is>
      </c>
      <c r="G11951" s="93" t="inlineStr">
        <is>
          <t>5 제로 무기자차 선크림옵션=5제로 무기자차 선크림 1개-20% off</t>
        </is>
      </c>
      <c r="H11951" s="93" t="n">
        <v>1</v>
      </c>
      <c r="J11951" s="87" t="n">
        <v>201208</v>
      </c>
      <c r="L11951" s="87" t="n">
        <v>20000</v>
      </c>
      <c r="M11951" s="87" t="n">
        <v>18830</v>
      </c>
      <c r="N11951" s="87" t="n">
        <v>2345</v>
      </c>
      <c r="O11951" s="144" t="n">
        <v>18181.81818181818</v>
      </c>
      <c r="P11951" s="87" t="inlineStr">
        <is>
          <t>카페24선크림5 제로 무기자차 선크림옵션=5제로 무기자차 선크림 1개-20% off201208</t>
        </is>
      </c>
    </row>
    <row r="11952" customFormat="1" s="93">
      <c r="B11952" s="127" t="n">
        <v>44175</v>
      </c>
      <c r="C11952" s="87">
        <f>TEXT(B11952,"aaa")</f>
        <v/>
      </c>
      <c r="E11952" s="87">
        <f>INDEX(매칭테이블!C:D,MATCH(RD!G11952,매칭테이블!D:D,0),1)</f>
        <v/>
      </c>
      <c r="F11952" s="93" t="inlineStr">
        <is>
          <t>카페24</t>
        </is>
      </c>
      <c r="G11952" s="93" t="inlineStr">
        <is>
          <t>[수분 보충 세트] 어성초 77 토너 + 어성초 70 로션옵션=어성초 77 토너 250ml + 어성초 70 로션 200ml -30%</t>
        </is>
      </c>
      <c r="H11952" s="93" t="n">
        <v>21</v>
      </c>
      <c r="J11952" s="87" t="n">
        <v>201208</v>
      </c>
      <c r="L11952" s="87" t="n">
        <v>779100</v>
      </c>
      <c r="M11952" s="87" t="n">
        <v>733522.65</v>
      </c>
      <c r="N11952" s="87" t="n">
        <v>155778</v>
      </c>
      <c r="O11952" s="144" t="n">
        <v>708272.7272727272</v>
      </c>
      <c r="P11952" s="87" t="inlineStr">
        <is>
          <t>카페24수분 보충 세트[수분 보충 세트] 어성초 77 토너 + 어성초 70 로션옵션=어성초 77 토너 250ml + 어성초 70 로션 200ml -30%201208</t>
        </is>
      </c>
    </row>
    <row r="11953" customFormat="1" s="93">
      <c r="B11953" s="127" t="n">
        <v>44175</v>
      </c>
      <c r="C11953" s="87">
        <f>TEXT(B11953,"aaa")</f>
        <v/>
      </c>
      <c r="E11953" s="87">
        <f>INDEX(매칭테이블!C:D,MATCH(RD!G11953,매칭테이블!D:D,0),1)</f>
        <v/>
      </c>
      <c r="F11953" s="93" t="inlineStr">
        <is>
          <t>카페24</t>
        </is>
      </c>
      <c r="G11953" s="93" t="inlineStr">
        <is>
          <t>[어성초 진정 패키지 세트] 대용량 토너 + 앰플 + 수딩 크림 + 마스크팩 10장</t>
        </is>
      </c>
      <c r="H11953" s="93" t="n">
        <v>2</v>
      </c>
      <c r="J11953" s="87" t="n">
        <v>201208</v>
      </c>
      <c r="L11953" s="87" t="n">
        <v>198000</v>
      </c>
      <c r="M11953" s="87" t="n">
        <v>186417</v>
      </c>
      <c r="N11953" s="87" t="n">
        <v>30274</v>
      </c>
      <c r="O11953" s="144" t="n">
        <v>180000</v>
      </c>
      <c r="P11953" s="87" t="inlineStr">
        <is>
          <t>카페24어성초진정패키지[어성초 진정 패키지 세트] 대용량 토너 + 앰플 + 수딩 크림 + 마스크팩 10장201208</t>
        </is>
      </c>
    </row>
    <row r="11954" customFormat="1" s="93">
      <c r="B11954" s="127" t="n">
        <v>44175</v>
      </c>
      <c r="C11954" s="87">
        <f>TEXT(B11954,"aaa")</f>
        <v/>
      </c>
      <c r="E11954" s="87">
        <f>INDEX(매칭테이블!C:D,MATCH(RD!G11954,매칭테이블!D:D,0),1)</f>
        <v/>
      </c>
      <c r="F11954" s="93" t="inlineStr">
        <is>
          <t>카페24</t>
        </is>
      </c>
      <c r="G11954" s="93" t="inlineStr">
        <is>
          <t>대용량 어성초 77 수딩 토너 500ml</t>
        </is>
      </c>
      <c r="H11954" s="93" t="n">
        <v>39</v>
      </c>
      <c r="J11954" s="87" t="n">
        <v>201208</v>
      </c>
      <c r="L11954" s="87" t="n">
        <v>1287000</v>
      </c>
      <c r="M11954" s="87" t="n">
        <v>1211710.5</v>
      </c>
      <c r="N11954" s="87" t="n">
        <v>168870</v>
      </c>
      <c r="O11954" s="144" t="n">
        <v>1170000</v>
      </c>
      <c r="P11954" s="87" t="inlineStr">
        <is>
          <t>카페24토너대용량 어성초 77 수딩 토너 500ml201208</t>
        </is>
      </c>
    </row>
    <row r="11955" customFormat="1" s="93">
      <c r="B11955" s="127" t="n">
        <v>44175</v>
      </c>
      <c r="C11955" s="87">
        <f>TEXT(B11955,"aaa")</f>
        <v/>
      </c>
      <c r="E11955" s="87">
        <f>INDEX(매칭테이블!C:D,MATCH(RD!G11955,매칭테이블!D:D,0),1)</f>
        <v/>
      </c>
      <c r="F11955" s="93" t="inlineStr">
        <is>
          <t>카페24</t>
        </is>
      </c>
      <c r="G11955" s="93" t="inlineStr">
        <is>
          <t>아누아 어성초 77 수딩 토너토너(필수)=어성초 77 토너 1개-20% off</t>
        </is>
      </c>
      <c r="H11955" s="93" t="n">
        <v>2</v>
      </c>
      <c r="J11955" s="87" t="n">
        <v>201208</v>
      </c>
      <c r="L11955" s="87" t="n">
        <v>40000</v>
      </c>
      <c r="M11955" s="87" t="n">
        <v>37660</v>
      </c>
      <c r="N11955" s="87" t="n">
        <v>6160</v>
      </c>
      <c r="O11955" s="144" t="n">
        <v>36363.63636363636</v>
      </c>
      <c r="P11955" s="87" t="inlineStr">
        <is>
          <t>카페24토너아누아 어성초 77 수딩 토너토너(필수)=어성초 77 토너 1개-20% off201208</t>
        </is>
      </c>
    </row>
    <row r="11956" customFormat="1" s="93">
      <c r="B11956" s="127" t="n">
        <v>44175</v>
      </c>
      <c r="C11956" s="87">
        <f>TEXT(B11956,"aaa")</f>
        <v/>
      </c>
      <c r="E11956" s="87">
        <f>INDEX(매칭테이블!C:D,MATCH(RD!G11956,매칭테이블!D:D,0),1)</f>
        <v/>
      </c>
      <c r="F11956" s="93" t="inlineStr">
        <is>
          <t>카페24</t>
        </is>
      </c>
      <c r="G11956" s="93" t="inlineStr">
        <is>
          <t>아누아 어성초 77 수딩 토너토너(필수)=어성초 77 토너 2개-30% off (무료배송)</t>
        </is>
      </c>
      <c r="H11956" s="93" t="n">
        <v>1</v>
      </c>
      <c r="J11956" s="87" t="n">
        <v>201208</v>
      </c>
      <c r="L11956" s="87" t="n">
        <v>35000</v>
      </c>
      <c r="M11956" s="87" t="n">
        <v>32952.5</v>
      </c>
      <c r="N11956" s="87" t="n">
        <v>6160</v>
      </c>
      <c r="O11956" s="144" t="n">
        <v>31818.18181818182</v>
      </c>
      <c r="P11956" s="87" t="inlineStr">
        <is>
          <t>카페24토너아누아 어성초 77 수딩 토너토너(필수)=어성초 77 토너 2개-30% off (무료배송)201208</t>
        </is>
      </c>
    </row>
    <row r="11957" customFormat="1" s="93">
      <c r="B11957" s="127" t="n">
        <v>44175</v>
      </c>
      <c r="C11957" s="87">
        <f>TEXT(B11957,"aaa")</f>
        <v/>
      </c>
      <c r="E11957" s="87">
        <f>INDEX(매칭테이블!C:D,MATCH(RD!G11957,매칭테이블!D:D,0),1)</f>
        <v/>
      </c>
      <c r="F11957" s="93" t="inlineStr">
        <is>
          <t>카페24</t>
        </is>
      </c>
      <c r="G11957" s="93" t="inlineStr">
        <is>
          <t>아누아 어성초 77 수딩 토너화장솜(선택)=촉촉 스킨팩 화장솜</t>
        </is>
      </c>
      <c r="H11957" s="93" t="n">
        <v>3</v>
      </c>
      <c r="J11957" s="87" t="n">
        <v>201208</v>
      </c>
      <c r="L11957" s="87" t="n">
        <v>9000</v>
      </c>
      <c r="M11957" s="87" t="n">
        <v>8473.5</v>
      </c>
      <c r="N11957" s="87" t="n">
        <v>3330</v>
      </c>
      <c r="O11957" s="144" t="n">
        <v>8181.818181818181</v>
      </c>
      <c r="P11957" s="87" t="inlineStr">
        <is>
          <t>카페24토너아누아 어성초 77 수딩 토너화장솜(선택)=촉촉 스킨팩 화장솜201208</t>
        </is>
      </c>
    </row>
    <row r="11958" customFormat="1" s="93">
      <c r="B11958" s="127" t="n">
        <v>44175</v>
      </c>
      <c r="C11958" s="87">
        <f>TEXT(B11958,"aaa")</f>
        <v/>
      </c>
      <c r="E11958" s="87">
        <f>INDEX(매칭테이블!C:D,MATCH(RD!G11958,매칭테이블!D:D,0),1)</f>
        <v/>
      </c>
      <c r="F11958" s="93" t="inlineStr">
        <is>
          <t>카페24</t>
        </is>
      </c>
      <c r="G11958" s="93" t="inlineStr">
        <is>
          <t>어성초 70 데일리 릴리프 로션로션=어성초 70 데일리 릴리프 로션 1개 -20% off</t>
        </is>
      </c>
      <c r="H11958" s="93" t="n">
        <v>8</v>
      </c>
      <c r="J11958" s="87" t="n">
        <v>201208</v>
      </c>
      <c r="L11958" s="87" t="n">
        <v>179200</v>
      </c>
      <c r="M11958" s="87" t="n">
        <v>168716.8</v>
      </c>
      <c r="N11958" s="87" t="n">
        <v>34704</v>
      </c>
      <c r="O11958" s="144" t="n">
        <v>162909.0909090909</v>
      </c>
      <c r="P11958" s="87" t="inlineStr">
        <is>
          <t>카페24로션어성초 70 데일리 릴리프 로션로션=어성초 70 데일리 릴리프 로션 1개 -20% off201208</t>
        </is>
      </c>
    </row>
    <row r="11959" customFormat="1" s="93">
      <c r="B11959" s="127" t="n">
        <v>44175</v>
      </c>
      <c r="C11959" s="87">
        <f>TEXT(B11959,"aaa")</f>
        <v/>
      </c>
      <c r="E11959" s="87">
        <f>INDEX(매칭테이블!C:D,MATCH(RD!G11959,매칭테이블!D:D,0),1)</f>
        <v/>
      </c>
      <c r="F11959" s="93" t="inlineStr">
        <is>
          <t>카페24</t>
        </is>
      </c>
      <c r="G11959" s="93" t="inlineStr">
        <is>
          <t>어성초 70 데일리 릴리프 로션로션=어성초 77토너 + 어성초 70 로션 수분 보충 세트 -30% off</t>
        </is>
      </c>
      <c r="H11959" s="93" t="n">
        <v>1</v>
      </c>
      <c r="J11959" s="87" t="n">
        <v>201208</v>
      </c>
      <c r="L11959" s="87" t="n">
        <v>37100</v>
      </c>
      <c r="M11959" s="87" t="n">
        <v>34929.65</v>
      </c>
      <c r="N11959" s="87" t="n">
        <v>7418</v>
      </c>
      <c r="O11959" s="144" t="n">
        <v>33727.27272727273</v>
      </c>
      <c r="P11959" s="87" t="inlineStr">
        <is>
          <t>카페24수분 보충 세트어성초 70 데일리 릴리프 로션로션=어성초 77토너 + 어성초 70 로션 수분 보충 세트 -30% off201208</t>
        </is>
      </c>
    </row>
    <row r="11960" customFormat="1" s="93">
      <c r="B11960" s="127" t="n">
        <v>44175</v>
      </c>
      <c r="C11960" s="87">
        <f>TEXT(B11960,"aaa")</f>
        <v/>
      </c>
      <c r="E11960" s="87">
        <f>INDEX(매칭테이블!C:D,MATCH(RD!G11960,매칭테이블!D:D,0),1)</f>
        <v/>
      </c>
      <c r="F11960" s="93" t="inlineStr">
        <is>
          <t>카페24</t>
        </is>
      </c>
      <c r="G11960" s="93" t="inlineStr">
        <is>
          <t>어성초 70 머드 크림 마스크옵션=어성초 70 머드 크림 마스크-20% off</t>
        </is>
      </c>
      <c r="H11960" s="93" t="n">
        <v>5</v>
      </c>
      <c r="J11960" s="87" t="n">
        <v>201208</v>
      </c>
      <c r="L11960" s="87" t="n">
        <v>100000</v>
      </c>
      <c r="M11960" s="87" t="n">
        <v>94150</v>
      </c>
      <c r="N11960" s="87" t="n">
        <v>7210</v>
      </c>
      <c r="O11960" s="144" t="n">
        <v>90909.0909090909</v>
      </c>
      <c r="P11960" s="87" t="inlineStr">
        <is>
          <t>카페24머드크림마스크어성초 70 머드 크림 마스크옵션=어성초 70 머드 크림 마스크-20% off201208</t>
        </is>
      </c>
    </row>
    <row r="11961" customFormat="1" s="93">
      <c r="B11961" s="127" t="n">
        <v>44175</v>
      </c>
      <c r="C11961" s="87">
        <f>TEXT(B11961,"aaa")</f>
        <v/>
      </c>
      <c r="E11961" s="87">
        <f>INDEX(매칭테이블!C:D,MATCH(RD!G11961,매칭테이블!D:D,0),1)</f>
        <v/>
      </c>
      <c r="F11961" s="93" t="inlineStr">
        <is>
          <t>카페24</t>
        </is>
      </c>
      <c r="G11961" s="93" t="inlineStr">
        <is>
          <t>어성초 70 인텐스 카밍 크림크림=어성초 70 인텐스 카밍 크림 1개 (-20%)</t>
        </is>
      </c>
      <c r="H11961" s="93" t="n">
        <v>2</v>
      </c>
      <c r="J11961" s="87" t="n">
        <v>201208</v>
      </c>
      <c r="L11961" s="87" t="n">
        <v>56000</v>
      </c>
      <c r="M11961" s="87" t="n">
        <v>52724</v>
      </c>
      <c r="N11961" s="87" t="n">
        <v>7764</v>
      </c>
      <c r="O11961" s="144" t="n">
        <v>50909.0909090909</v>
      </c>
      <c r="P11961" s="87" t="inlineStr">
        <is>
          <t>카페24카밍크림어성초 70 인텐스 카밍 크림크림=어성초 70 인텐스 카밍 크림 1개 (-20%)201208</t>
        </is>
      </c>
    </row>
    <row r="11962" customFormat="1" s="93">
      <c r="B11962" s="127" t="n">
        <v>44175</v>
      </c>
      <c r="C11962" s="87">
        <f>TEXT(B11962,"aaa")</f>
        <v/>
      </c>
      <c r="E11962" s="87">
        <f>INDEX(매칭테이블!C:D,MATCH(RD!G11962,매칭테이블!D:D,0),1)</f>
        <v/>
      </c>
      <c r="F11962" s="93" t="inlineStr">
        <is>
          <t>카페24</t>
        </is>
      </c>
      <c r="G11962" s="93" t="inlineStr">
        <is>
          <t>어성초 77 수딩 토너토너(필수)=어성초 77 토너 1개-20% off</t>
        </is>
      </c>
      <c r="H11962" s="93" t="n">
        <v>39</v>
      </c>
      <c r="J11962" s="87" t="n">
        <v>201208</v>
      </c>
      <c r="L11962" s="87" t="n">
        <v>780000</v>
      </c>
      <c r="M11962" s="87" t="n">
        <v>734370</v>
      </c>
      <c r="N11962" s="87" t="n">
        <v>120120</v>
      </c>
      <c r="O11962" s="144" t="n">
        <v>709090.9090909091</v>
      </c>
      <c r="P11962" s="87" t="inlineStr">
        <is>
          <t>카페24토너어성초 77 수딩 토너토너(필수)=어성초 77 토너 1개-20% off201208</t>
        </is>
      </c>
    </row>
    <row r="11963" customFormat="1" s="93">
      <c r="B11963" s="127" t="n">
        <v>44175</v>
      </c>
      <c r="C11963" s="87">
        <f>TEXT(B11963,"aaa")</f>
        <v/>
      </c>
      <c r="E11963" s="87">
        <f>INDEX(매칭테이블!C:D,MATCH(RD!G11963,매칭테이블!D:D,0),1)</f>
        <v/>
      </c>
      <c r="F11963" s="93" t="inlineStr">
        <is>
          <t>카페24</t>
        </is>
      </c>
      <c r="G11963" s="93" t="inlineStr">
        <is>
          <t>어성초 77 수딩 토너토너(필수)=어성초 77 토너 2개-30% off (무료배송)</t>
        </is>
      </c>
      <c r="H11963" s="93" t="n">
        <v>30</v>
      </c>
      <c r="J11963" s="87" t="n">
        <v>201208</v>
      </c>
      <c r="L11963" s="87" t="n">
        <v>1050000</v>
      </c>
      <c r="M11963" s="87" t="n">
        <v>988575</v>
      </c>
      <c r="N11963" s="87" t="n">
        <v>184800</v>
      </c>
      <c r="O11963" s="144" t="n">
        <v>954545.4545454545</v>
      </c>
      <c r="P11963" s="87" t="inlineStr">
        <is>
          <t>카페24토너어성초 77 수딩 토너토너(필수)=어성초 77 토너 2개-30% off (무료배송)201208</t>
        </is>
      </c>
    </row>
    <row r="11964" customFormat="1" s="93">
      <c r="B11964" s="127" t="n">
        <v>44175</v>
      </c>
      <c r="C11964" s="87">
        <f>TEXT(B11964,"aaa")</f>
        <v/>
      </c>
      <c r="E11964" s="87">
        <f>INDEX(매칭테이블!C:D,MATCH(RD!G11964,매칭테이블!D:D,0),1)</f>
        <v/>
      </c>
      <c r="F11964" s="93" t="inlineStr">
        <is>
          <t>카페24</t>
        </is>
      </c>
      <c r="G11964" s="93" t="inlineStr">
        <is>
          <t>어성초 77 수딩 토너토너(필수)=어성초77토너1개 + 어성초77패드1개 -30% off (무료배송)</t>
        </is>
      </c>
      <c r="H11964" s="93" t="n">
        <v>9</v>
      </c>
      <c r="J11964" s="87" t="n">
        <v>201208</v>
      </c>
      <c r="L11964" s="87" t="n">
        <v>333900</v>
      </c>
      <c r="M11964" s="87" t="n">
        <v>314366.85</v>
      </c>
      <c r="N11964" s="87" t="n">
        <v>72828</v>
      </c>
      <c r="O11964" s="144" t="n">
        <v>303545.4545454545</v>
      </c>
      <c r="P11964" s="87" t="inlineStr">
        <is>
          <t>카페24토너+패드 세트어성초 77 수딩 토너토너(필수)=어성초77토너1개 + 어성초77패드1개 -30% off (무료배송)201208</t>
        </is>
      </c>
    </row>
    <row r="11965" customFormat="1" s="93">
      <c r="B11965" s="127" t="n">
        <v>44175</v>
      </c>
      <c r="C11965" s="87">
        <f>TEXT(B11965,"aaa")</f>
        <v/>
      </c>
      <c r="E11965" s="87">
        <f>INDEX(매칭테이블!C:D,MATCH(RD!G11965,매칭테이블!D:D,0),1)</f>
        <v/>
      </c>
      <c r="F11965" s="93" t="inlineStr">
        <is>
          <t>카페24</t>
        </is>
      </c>
      <c r="G11965" s="93" t="inlineStr">
        <is>
          <t>어성초 77 수딩 토너화장솜(선택)=촉촉 스킨팩 화장솜</t>
        </is>
      </c>
      <c r="H11965" s="93" t="n">
        <v>25</v>
      </c>
      <c r="J11965" s="87" t="n">
        <v>201208</v>
      </c>
      <c r="L11965" s="87" t="n">
        <v>75000</v>
      </c>
      <c r="M11965" s="87" t="n">
        <v>70612.5</v>
      </c>
      <c r="N11965" s="87" t="n">
        <v>27750</v>
      </c>
      <c r="O11965" s="144" t="n">
        <v>68181.81818181818</v>
      </c>
      <c r="P11965" s="87" t="inlineStr">
        <is>
          <t>카페24화장솜어성초 77 수딩 토너화장솜(선택)=촉촉 스킨팩 화장솜201208</t>
        </is>
      </c>
    </row>
    <row r="11966" customFormat="1" s="93">
      <c r="B11966" s="127" t="n">
        <v>44175</v>
      </c>
      <c r="C11966" s="87">
        <f>TEXT(B11966,"aaa")</f>
        <v/>
      </c>
      <c r="E11966" s="87">
        <f>INDEX(매칭테이블!C:D,MATCH(RD!G11966,매칭테이블!D:D,0),1)</f>
        <v/>
      </c>
      <c r="F11966" s="93" t="inlineStr">
        <is>
          <t>카페24</t>
        </is>
      </c>
      <c r="G11966" s="93" t="inlineStr">
        <is>
          <t>어성초 77 수딩 토너토너(필수)=어성초 77 토너 2개-30% off (무료배송)</t>
        </is>
      </c>
      <c r="H11966" s="93" t="n">
        <v>1</v>
      </c>
      <c r="J11966" s="87" t="n">
        <v>201208</v>
      </c>
      <c r="L11966" s="87" t="n">
        <v>35000</v>
      </c>
      <c r="M11966" s="87" t="n">
        <v>32952.5</v>
      </c>
      <c r="N11966" s="87" t="n">
        <v>6160</v>
      </c>
      <c r="O11966" s="144" t="n">
        <v>31818.18181818182</v>
      </c>
      <c r="P11966" s="87" t="inlineStr">
        <is>
          <t>카페24토너어성초 77 수딩 토너토너(필수)=어성초 77 토너 2개-30% off (무료배송)201208</t>
        </is>
      </c>
    </row>
    <row r="11967" customFormat="1" s="93">
      <c r="B11967" s="127" t="n">
        <v>44175</v>
      </c>
      <c r="C11967" s="87">
        <f>TEXT(B11967,"aaa")</f>
        <v/>
      </c>
      <c r="E11967" s="87">
        <f>INDEX(매칭테이블!C:D,MATCH(RD!G11967,매칭테이블!D:D,0),1)</f>
        <v/>
      </c>
      <c r="F11967" s="93" t="inlineStr">
        <is>
          <t>카페24</t>
        </is>
      </c>
      <c r="G11967" s="93" t="inlineStr">
        <is>
          <t>어성초 77 수딩 토너토너(필수)=(대용량) 어성초 77 토너 500ml (무료배송)</t>
        </is>
      </c>
      <c r="H11967" s="93" t="n">
        <v>2</v>
      </c>
      <c r="J11967" s="87" t="n">
        <v>201208</v>
      </c>
      <c r="L11967" s="87" t="n">
        <v>66000</v>
      </c>
      <c r="M11967" s="87" t="n">
        <v>62139</v>
      </c>
      <c r="N11967" s="87" t="n">
        <v>8660</v>
      </c>
      <c r="O11967" s="144" t="n">
        <v>59999.99999999999</v>
      </c>
      <c r="P11967" s="87" t="inlineStr">
        <is>
          <t>카페24토너어성초 77 수딩 토너토너(필수)=(대용량) 어성초 77 토너 500ml (무료배송)201208</t>
        </is>
      </c>
    </row>
    <row r="11968" customFormat="1" s="93">
      <c r="B11968" s="127" t="n">
        <v>44175</v>
      </c>
      <c r="C11968" s="87">
        <f>TEXT(B11968,"aaa")</f>
        <v/>
      </c>
      <c r="E11968" s="87">
        <f>INDEX(매칭테이블!C:D,MATCH(RD!G11968,매칭테이블!D:D,0),1)</f>
        <v/>
      </c>
      <c r="F11968" s="93" t="inlineStr">
        <is>
          <t>카페24</t>
        </is>
      </c>
      <c r="G11968" s="93" t="inlineStr">
        <is>
          <t>어성초 77 진정 마스크옵션=어성초 77 진정 마스크팩 1장</t>
        </is>
      </c>
      <c r="H11968" s="93" t="n">
        <v>2</v>
      </c>
      <c r="J11968" s="87" t="n">
        <v>201208</v>
      </c>
      <c r="L11968" s="87" t="n">
        <v>8000</v>
      </c>
      <c r="M11968" s="87" t="n">
        <v>7532</v>
      </c>
      <c r="N11968" s="87" t="n">
        <v>794</v>
      </c>
      <c r="O11968" s="144" t="n">
        <v>7272.727272727272</v>
      </c>
      <c r="P11968" s="87" t="inlineStr">
        <is>
          <t>카페24마스크팩어성초 77 진정 마스크옵션=어성초 77 진정 마스크팩 1장201208</t>
        </is>
      </c>
    </row>
    <row r="11969" customFormat="1" s="93">
      <c r="B11969" s="127" t="n">
        <v>44175</v>
      </c>
      <c r="C11969" s="87">
        <f>TEXT(B11969,"aaa")</f>
        <v/>
      </c>
      <c r="E11969" s="87">
        <f>INDEX(매칭테이블!C:D,MATCH(RD!G11969,매칭테이블!D:D,0),1)</f>
        <v/>
      </c>
      <c r="F11969" s="93" t="inlineStr">
        <is>
          <t>카페24</t>
        </is>
      </c>
      <c r="G11969" s="93" t="inlineStr">
        <is>
          <t>어성초 77 진정 마스크옵션=어성초 77 진정 마스크팩 10장-50% off</t>
        </is>
      </c>
      <c r="H11969" s="93" t="n">
        <v>5</v>
      </c>
      <c r="J11969" s="87" t="n">
        <v>201208</v>
      </c>
      <c r="L11969" s="87" t="n">
        <v>100000</v>
      </c>
      <c r="M11969" s="87" t="n">
        <v>94150</v>
      </c>
      <c r="N11969" s="87" t="n">
        <v>19850</v>
      </c>
      <c r="O11969" s="144" t="n">
        <v>90909.0909090909</v>
      </c>
      <c r="P11969" s="87" t="inlineStr">
        <is>
          <t>카페24마스크팩어성초 77 진정 마스크옵션=어성초 77 진정 마스크팩 10장-50% off201208</t>
        </is>
      </c>
    </row>
    <row r="11970" customFormat="1" s="93">
      <c r="B11970" s="127" t="n">
        <v>44175</v>
      </c>
      <c r="C11970" s="87">
        <f>TEXT(B11970,"aaa")</f>
        <v/>
      </c>
      <c r="E11970" s="87">
        <f>INDEX(매칭테이블!C:D,MATCH(RD!G11970,매칭테이블!D:D,0),1)</f>
        <v/>
      </c>
      <c r="F11970" s="93" t="inlineStr">
        <is>
          <t>카페24</t>
        </is>
      </c>
      <c r="G11970" s="93" t="inlineStr">
        <is>
          <t>어성초 77 진정 마스크</t>
        </is>
      </c>
      <c r="H11970" s="93" t="n">
        <v>1</v>
      </c>
      <c r="J11970" s="87" t="n">
        <v>201208</v>
      </c>
      <c r="L11970" s="87" t="n">
        <v>4000</v>
      </c>
      <c r="M11970" s="87" t="n">
        <v>3766</v>
      </c>
      <c r="N11970" s="87" t="n">
        <v>397</v>
      </c>
      <c r="O11970" s="144" t="n">
        <v>3636.363636363636</v>
      </c>
      <c r="P11970" s="87" t="inlineStr">
        <is>
          <t>카페24마스크팩어성초 77 진정 마스크201208</t>
        </is>
      </c>
    </row>
    <row r="11971" customFormat="1" s="93">
      <c r="B11971" s="127" t="n">
        <v>44175</v>
      </c>
      <c r="C11971" s="87">
        <f>TEXT(B11971,"aaa")</f>
        <v/>
      </c>
      <c r="E11971" s="87">
        <f>INDEX(매칭테이블!C:D,MATCH(RD!G11971,매칭테이블!D:D,0),1)</f>
        <v/>
      </c>
      <c r="F11971" s="93" t="inlineStr">
        <is>
          <t>카페24</t>
        </is>
      </c>
      <c r="G11971" s="93" t="inlineStr">
        <is>
          <t>어성초 77 클리어 패드옵션=어성초 77 클리어 패드 1개-20% off</t>
        </is>
      </c>
      <c r="H11971" s="93" t="n">
        <v>43</v>
      </c>
      <c r="J11971" s="87" t="n">
        <v>201208</v>
      </c>
      <c r="L11971" s="87" t="n">
        <v>963200</v>
      </c>
      <c r="M11971" s="87" t="n">
        <v>906852.8</v>
      </c>
      <c r="N11971" s="87" t="n">
        <v>215516</v>
      </c>
      <c r="O11971" s="144" t="n">
        <v>875636.3636363635</v>
      </c>
      <c r="P11971" s="87" t="inlineStr">
        <is>
          <t>카페24클리어 패드어성초 77 클리어 패드옵션=어성초 77 클리어 패드 1개-20% off201208</t>
        </is>
      </c>
    </row>
    <row r="11972" customFormat="1" s="93">
      <c r="B11972" s="127" t="n">
        <v>44175</v>
      </c>
      <c r="C11972" s="87">
        <f>TEXT(B11972,"aaa")</f>
        <v/>
      </c>
      <c r="E11972" s="87">
        <f>INDEX(매칭테이블!C:D,MATCH(RD!G11972,매칭테이블!D:D,0),1)</f>
        <v/>
      </c>
      <c r="F11972" s="93" t="inlineStr">
        <is>
          <t>카페24</t>
        </is>
      </c>
      <c r="G11972" s="93" t="inlineStr">
        <is>
          <t>어성초 77 클리어 패드옵션=어성초 77 클리어 패드 2개-30% off (무료배송)</t>
        </is>
      </c>
      <c r="H11972" s="93" t="n">
        <v>39</v>
      </c>
      <c r="J11972" s="87" t="n">
        <v>201208</v>
      </c>
      <c r="L11972" s="87" t="n">
        <v>1528800</v>
      </c>
      <c r="M11972" s="87" t="n">
        <v>1439365.2</v>
      </c>
      <c r="N11972" s="87" t="n">
        <v>390936</v>
      </c>
      <c r="O11972" s="144" t="n">
        <v>1389818.181818182</v>
      </c>
      <c r="P11972" s="87" t="inlineStr">
        <is>
          <t>카페24클리어 패드어성초 77 클리어 패드옵션=어성초 77 클리어 패드 2개-30% off (무료배송)201208</t>
        </is>
      </c>
    </row>
    <row r="11973" customFormat="1" s="93">
      <c r="B11973" s="127" t="n">
        <v>44175</v>
      </c>
      <c r="C11973" s="87">
        <f>TEXT(B11973,"aaa")</f>
        <v/>
      </c>
      <c r="E11973" s="87">
        <f>INDEX(매칭테이블!C:D,MATCH(RD!G11973,매칭테이블!D:D,0),1)</f>
        <v/>
      </c>
      <c r="F11973" s="93" t="inlineStr">
        <is>
          <t>카페24</t>
        </is>
      </c>
      <c r="G11973" s="93" t="inlineStr">
        <is>
          <t>어성초 77 클리어 패드옵션=어성초77토너1개+어성초77패드1개-30% off (무료배송)</t>
        </is>
      </c>
      <c r="H11973" s="93" t="n">
        <v>25</v>
      </c>
      <c r="J11973" s="87" t="n">
        <v>201208</v>
      </c>
      <c r="L11973" s="87" t="n">
        <v>927500</v>
      </c>
      <c r="M11973" s="87" t="n">
        <v>873241.25</v>
      </c>
      <c r="N11973" s="87" t="n">
        <v>202300</v>
      </c>
      <c r="O11973" s="144" t="n">
        <v>843181.8181818181</v>
      </c>
      <c r="P11973" s="87" t="inlineStr">
        <is>
          <t>카페24토너+패드 세트어성초 77 클리어 패드옵션=어성초77토너1개+어성초77패드1개-30% off (무료배송)201208</t>
        </is>
      </c>
    </row>
    <row r="11974" customFormat="1" s="93">
      <c r="B11974" s="127" t="n">
        <v>44175</v>
      </c>
      <c r="C11974" s="87">
        <f>TEXT(B11974,"aaa")</f>
        <v/>
      </c>
      <c r="E11974" s="87">
        <f>INDEX(매칭테이블!C:D,MATCH(RD!G11974,매칭테이블!D:D,0),1)</f>
        <v/>
      </c>
      <c r="F11974" s="93" t="inlineStr">
        <is>
          <t>카페24</t>
        </is>
      </c>
      <c r="G11974" s="93" t="inlineStr">
        <is>
          <t>어성초 77 클리어 패드옵션=어성초 77 클리어 패드 1개-20% off</t>
        </is>
      </c>
      <c r="H11974" s="93" t="n">
        <v>3</v>
      </c>
      <c r="J11974" s="87" t="n">
        <v>201208</v>
      </c>
      <c r="L11974" s="87" t="n">
        <v>67200</v>
      </c>
      <c r="M11974" s="87" t="n">
        <v>63268.8</v>
      </c>
      <c r="N11974" s="87" t="n">
        <v>15036</v>
      </c>
      <c r="O11974" s="144" t="n">
        <v>61090.90909090909</v>
      </c>
      <c r="P11974" s="87" t="inlineStr">
        <is>
          <t>카페24클리어 패드어성초 77 클리어 패드옵션=어성초 77 클리어 패드 1개-20% off201208</t>
        </is>
      </c>
    </row>
    <row r="11975" customFormat="1" s="93">
      <c r="B11975" s="127" t="n">
        <v>44175</v>
      </c>
      <c r="C11975" s="87">
        <f>TEXT(B11975,"aaa")</f>
        <v/>
      </c>
      <c r="E11975" s="87">
        <f>INDEX(매칭테이블!C:D,MATCH(RD!G11975,매칭테이블!D:D,0),1)</f>
        <v/>
      </c>
      <c r="F11975" s="93" t="inlineStr">
        <is>
          <t>카페24</t>
        </is>
      </c>
      <c r="G11975" s="93" t="inlineStr">
        <is>
          <t>어성초 77 클리어 패드옵션=어성초 77 클리어 패드 2개-30% off (무료배송)</t>
        </is>
      </c>
      <c r="H11975" s="93" t="n">
        <v>1</v>
      </c>
      <c r="J11975" s="87" t="n">
        <v>201208</v>
      </c>
      <c r="L11975" s="87" t="n">
        <v>39200</v>
      </c>
      <c r="M11975" s="87" t="n">
        <v>36906.8</v>
      </c>
      <c r="N11975" s="87" t="n">
        <v>10024</v>
      </c>
      <c r="O11975" s="144" t="n">
        <v>35636.36363636363</v>
      </c>
      <c r="P11975" s="87" t="inlineStr">
        <is>
          <t>카페24클리어 패드어성초 77 클리어 패드옵션=어성초 77 클리어 패드 2개-30% off (무료배송)201208</t>
        </is>
      </c>
    </row>
    <row r="11976" customFormat="1" s="93">
      <c r="B11976" s="127" t="n">
        <v>44175</v>
      </c>
      <c r="C11976" s="87">
        <f>TEXT(B11976,"aaa")</f>
        <v/>
      </c>
      <c r="E11976" s="87">
        <f>INDEX(매칭테이블!C:D,MATCH(RD!G11976,매칭테이블!D:D,0),1)</f>
        <v/>
      </c>
      <c r="F11976" s="93" t="inlineStr">
        <is>
          <t>카페24</t>
        </is>
      </c>
      <c r="G11976" s="93" t="inlineStr">
        <is>
          <t>어성초 77 토너토너(필수)=어성초 77 토너 1개-20% off</t>
        </is>
      </c>
      <c r="H11976" s="93" t="n">
        <v>2</v>
      </c>
      <c r="J11976" s="87" t="n">
        <v>201208</v>
      </c>
      <c r="L11976" s="87" t="n">
        <v>40000</v>
      </c>
      <c r="M11976" s="87" t="n">
        <v>37660</v>
      </c>
      <c r="N11976" s="87" t="n">
        <v>6160</v>
      </c>
      <c r="O11976" s="144" t="n">
        <v>36363.63636363636</v>
      </c>
      <c r="P11976" s="87" t="inlineStr">
        <is>
          <t>카페24토너어성초 77 토너토너(필수)=어성초 77 토너 1개-20% off201208</t>
        </is>
      </c>
    </row>
    <row r="11977" customFormat="1" s="93">
      <c r="B11977" s="127" t="n">
        <v>44175</v>
      </c>
      <c r="C11977" s="87">
        <f>TEXT(B11977,"aaa")</f>
        <v/>
      </c>
      <c r="E11977" s="87">
        <f>INDEX(매칭테이블!C:D,MATCH(RD!G11977,매칭테이블!D:D,0),1)</f>
        <v/>
      </c>
      <c r="F11977" s="93" t="inlineStr">
        <is>
          <t>카페24</t>
        </is>
      </c>
      <c r="G11977" s="93" t="inlineStr">
        <is>
          <t>어성초 77 토너토너(필수)=어성초 77 토너 2개-30% off (무료배송)</t>
        </is>
      </c>
      <c r="H11977" s="93" t="n">
        <v>1</v>
      </c>
      <c r="J11977" s="87" t="n">
        <v>201208</v>
      </c>
      <c r="L11977" s="87" t="n">
        <v>35000</v>
      </c>
      <c r="M11977" s="87" t="n">
        <v>32952.5</v>
      </c>
      <c r="N11977" s="87" t="n">
        <v>6160</v>
      </c>
      <c r="O11977" s="144" t="n">
        <v>31818.18181818182</v>
      </c>
      <c r="P11977" s="87" t="inlineStr">
        <is>
          <t>카페24토너어성초 77 토너토너(필수)=어성초 77 토너 2개-30% off (무료배송)201208</t>
        </is>
      </c>
    </row>
    <row r="11978" customFormat="1" s="93">
      <c r="B11978" s="127" t="n">
        <v>44175</v>
      </c>
      <c r="C11978" s="87">
        <f>TEXT(B11978,"aaa")</f>
        <v/>
      </c>
      <c r="E11978" s="87">
        <f>INDEX(매칭테이블!C:D,MATCH(RD!G11978,매칭테이블!D:D,0),1)</f>
        <v/>
      </c>
      <c r="F11978" s="93" t="inlineStr">
        <is>
          <t>카페24</t>
        </is>
      </c>
      <c r="G11978" s="93" t="inlineStr">
        <is>
          <t>어성초 78 수딩 크림</t>
        </is>
      </c>
      <c r="H11978" s="93" t="n">
        <v>5</v>
      </c>
      <c r="J11978" s="87" t="n">
        <v>201208</v>
      </c>
      <c r="L11978" s="87" t="n">
        <v>190000</v>
      </c>
      <c r="M11978" s="87" t="n">
        <v>178885</v>
      </c>
      <c r="N11978" s="87" t="n">
        <v>15225</v>
      </c>
      <c r="O11978" s="144" t="n">
        <v>172727.2727272727</v>
      </c>
      <c r="P11978" s="87" t="inlineStr">
        <is>
          <t>카페24수딩크림어성초 78 수딩 크림201208</t>
        </is>
      </c>
    </row>
    <row r="11979" customFormat="1" s="93">
      <c r="B11979" s="127" t="n">
        <v>44175</v>
      </c>
      <c r="C11979" s="87">
        <f>TEXT(B11979,"aaa")</f>
        <v/>
      </c>
      <c r="E11979" s="87">
        <f>INDEX(매칭테이블!C:D,MATCH(RD!G11979,매칭테이블!D:D,0),1)</f>
        <v/>
      </c>
      <c r="F11979" s="93" t="inlineStr">
        <is>
          <t>카페24</t>
        </is>
      </c>
      <c r="G11979" s="93" t="inlineStr">
        <is>
          <t>어성초 78 수딩 크림</t>
        </is>
      </c>
      <c r="H11979" s="93" t="n">
        <v>1</v>
      </c>
      <c r="J11979" s="87" t="n">
        <v>201208</v>
      </c>
      <c r="L11979" s="87" t="n">
        <v>38000</v>
      </c>
      <c r="M11979" s="87" t="n">
        <v>35777</v>
      </c>
      <c r="N11979" s="87" t="n">
        <v>3045</v>
      </c>
      <c r="O11979" s="144" t="n">
        <v>34545.45454545454</v>
      </c>
      <c r="P11979" s="87" t="inlineStr">
        <is>
          <t>카페24수딩크림어성초 78 수딩 크림201208</t>
        </is>
      </c>
    </row>
    <row r="11980" customFormat="1" s="93">
      <c r="B11980" s="127" t="n">
        <v>44175</v>
      </c>
      <c r="C11980" s="87">
        <f>TEXT(B11980,"aaa")</f>
        <v/>
      </c>
      <c r="E11980" s="87">
        <f>INDEX(매칭테이블!C:D,MATCH(RD!G11980,매칭테이블!D:D,0),1)</f>
        <v/>
      </c>
      <c r="F11980" s="93" t="inlineStr">
        <is>
          <t>카페24</t>
        </is>
      </c>
      <c r="G11980" s="93" t="inlineStr">
        <is>
          <t>어성초 80 수분 진정 앰플앰플=어성초 80 앰플 1개-15%off</t>
        </is>
      </c>
      <c r="H11980" s="93" t="n">
        <v>15</v>
      </c>
      <c r="J11980" s="87" t="n">
        <v>201208</v>
      </c>
      <c r="L11980" s="87" t="n">
        <v>420000</v>
      </c>
      <c r="M11980" s="87" t="n">
        <v>395430</v>
      </c>
      <c r="N11980" s="87" t="n">
        <v>50955</v>
      </c>
      <c r="O11980" s="144" t="n">
        <v>381818.1818181818</v>
      </c>
      <c r="P11980" s="87" t="inlineStr">
        <is>
          <t>카페24앰플어성초 80 수분 진정 앰플앰플=어성초 80 앰플 1개-15%off201208</t>
        </is>
      </c>
    </row>
    <row r="11981" customFormat="1" s="93">
      <c r="B11981" s="127" t="n">
        <v>44175</v>
      </c>
      <c r="C11981" s="87">
        <f>TEXT(B11981,"aaa")</f>
        <v/>
      </c>
      <c r="E11981" s="87">
        <f>INDEX(매칭테이블!C:D,MATCH(RD!G11981,매칭테이블!D:D,0),1)</f>
        <v/>
      </c>
      <c r="F11981" s="93" t="inlineStr">
        <is>
          <t>카페24</t>
        </is>
      </c>
      <c r="G11981" s="93" t="inlineStr">
        <is>
          <t>어성초 80 수분 진정 앰플앰플=어성초 80 앰플 2개-27%off (무료배송)</t>
        </is>
      </c>
      <c r="H11981" s="93" t="n">
        <v>2</v>
      </c>
      <c r="J11981" s="87" t="n">
        <v>201208</v>
      </c>
      <c r="L11981" s="87" t="n">
        <v>96000</v>
      </c>
      <c r="M11981" s="87" t="n">
        <v>90384</v>
      </c>
      <c r="N11981" s="87" t="n">
        <v>13588</v>
      </c>
      <c r="O11981" s="144" t="n">
        <v>87272.72727272726</v>
      </c>
      <c r="P11981" s="87" t="inlineStr">
        <is>
          <t>카페24앰플어성초 80 수분 진정 앰플앰플=어성초 80 앰플 2개-27%off (무료배송)201208</t>
        </is>
      </c>
    </row>
    <row r="11982" customFormat="1" s="93">
      <c r="B11982" s="127" t="n">
        <v>44175</v>
      </c>
      <c r="C11982" s="87">
        <f>TEXT(B11982,"aaa")</f>
        <v/>
      </c>
      <c r="E11982" s="87">
        <f>INDEX(매칭테이블!C:D,MATCH(RD!G11982,매칭테이블!D:D,0),1)</f>
        <v/>
      </c>
      <c r="F11982" s="93" t="inlineStr">
        <is>
          <t>카페24</t>
        </is>
      </c>
      <c r="G11982" s="93" t="inlineStr">
        <is>
          <t>어성초 80 수분 진정 앰플</t>
        </is>
      </c>
      <c r="H11982" s="93" t="n">
        <v>1</v>
      </c>
      <c r="J11982" s="87" t="n">
        <v>201208</v>
      </c>
      <c r="L11982" s="87" t="n">
        <v>28000</v>
      </c>
      <c r="M11982" s="87" t="n">
        <v>26362</v>
      </c>
      <c r="N11982" s="87" t="n">
        <v>3397</v>
      </c>
      <c r="O11982" s="144" t="n">
        <v>25454.54545454545</v>
      </c>
      <c r="P11982" s="87" t="inlineStr">
        <is>
          <t>카페24앰플어성초 80 수분 진정 앰플201208</t>
        </is>
      </c>
    </row>
    <row r="11983" customFormat="1" s="93">
      <c r="B11983" s="127" t="n">
        <v>44175</v>
      </c>
      <c r="C11983" s="87">
        <f>TEXT(B11983,"aaa")</f>
        <v/>
      </c>
      <c r="E11983" s="87">
        <f>INDEX(매칭테이블!C:D,MATCH(RD!G11983,매칭테이블!D:D,0),1)</f>
        <v/>
      </c>
      <c r="F11983" s="93" t="inlineStr">
        <is>
          <t>카페24</t>
        </is>
      </c>
      <c r="G11983" s="93" t="inlineStr">
        <is>
          <t>어성초 아크네 바디워시옵션=어성초 아크네 바디워시 1개 -30% off</t>
        </is>
      </c>
      <c r="H11983" s="93" t="n">
        <v>2</v>
      </c>
      <c r="J11983" s="87" t="n">
        <v>201208</v>
      </c>
      <c r="L11983" s="87" t="n">
        <v>36400</v>
      </c>
      <c r="M11983" s="87" t="n">
        <v>34270.6</v>
      </c>
      <c r="N11983" s="87" t="n">
        <v>8170</v>
      </c>
      <c r="O11983" s="144" t="n">
        <v>33090.90909090909</v>
      </c>
      <c r="P11983" s="87" t="inlineStr">
        <is>
          <t>카페24바디워시어성초 아크네 바디워시옵션=어성초 아크네 바디워시 1개 -30% off201208</t>
        </is>
      </c>
    </row>
    <row r="11984" customFormat="1" s="93">
      <c r="B11984" s="127" t="n">
        <v>44175</v>
      </c>
      <c r="C11984" s="87">
        <f>TEXT(B11984,"aaa")</f>
        <v/>
      </c>
      <c r="E11984" s="87">
        <f>INDEX(매칭테이블!C:D,MATCH(RD!G11984,매칭테이블!D:D,0),1)</f>
        <v/>
      </c>
      <c r="F11984" s="93" t="inlineStr">
        <is>
          <t>카페24</t>
        </is>
      </c>
      <c r="G11984" s="93" t="inlineStr">
        <is>
          <t>어성초 아크네 바디워시옵션=어성초 아크네 바디워시 2개 -35% off (무료배송)</t>
        </is>
      </c>
      <c r="H11984" s="93" t="n">
        <v>1</v>
      </c>
      <c r="J11984" s="87" t="n">
        <v>201208</v>
      </c>
      <c r="L11984" s="87" t="n">
        <v>33800</v>
      </c>
      <c r="M11984" s="87" t="n">
        <v>31822.7</v>
      </c>
      <c r="N11984" s="87" t="n">
        <v>8170</v>
      </c>
      <c r="O11984" s="144" t="n">
        <v>30727.27272727272</v>
      </c>
      <c r="P11984" s="87" t="inlineStr">
        <is>
          <t>카페24바디워시어성초 아크네 바디워시옵션=어성초 아크네 바디워시 2개 -35% off (무료배송)201208</t>
        </is>
      </c>
    </row>
    <row r="11985" customFormat="1" s="93">
      <c r="B11985" s="127" t="n">
        <v>44175</v>
      </c>
      <c r="C11985" s="87">
        <f>TEXT(B11985,"aaa")</f>
        <v/>
      </c>
      <c r="E11985" s="87">
        <f>INDEX(매칭테이블!C:D,MATCH(RD!G11985,매칭테이블!D:D,0),1)</f>
        <v/>
      </c>
      <c r="F11985" s="93" t="inlineStr">
        <is>
          <t>카페24</t>
        </is>
      </c>
      <c r="G11985" s="93" t="inlineStr">
        <is>
          <t>어성초 약산성 클렌징폼클렌징폼=어성초 약산성 클렌징폼 1개 -19%off</t>
        </is>
      </c>
      <c r="H11985" s="93" t="n">
        <v>14</v>
      </c>
      <c r="J11985" s="87" t="n">
        <v>201208</v>
      </c>
      <c r="L11985" s="87" t="n">
        <v>182000</v>
      </c>
      <c r="M11985" s="87" t="n">
        <v>171353</v>
      </c>
      <c r="N11985" s="87" t="n">
        <v>38500</v>
      </c>
      <c r="O11985" s="144" t="n">
        <v>165454.5454545454</v>
      </c>
      <c r="P11985" s="87" t="inlineStr">
        <is>
          <t>카페24클렌징폼어성초 약산성 클렌징폼클렌징폼=어성초 약산성 클렌징폼 1개 -19%off201208</t>
        </is>
      </c>
    </row>
    <row r="11986" customFormat="1" s="93">
      <c r="B11986" s="127" t="n">
        <v>44175</v>
      </c>
      <c r="C11986" s="87">
        <f>TEXT(B11986,"aaa")</f>
        <v/>
      </c>
      <c r="E11986" s="87">
        <f>INDEX(매칭테이블!C:D,MATCH(RD!G11986,매칭테이블!D:D,0),1)</f>
        <v/>
      </c>
      <c r="F11986" s="93" t="inlineStr">
        <is>
          <t>카페24</t>
        </is>
      </c>
      <c r="G11986" s="93" t="inlineStr">
        <is>
          <t>어성초 약산성 클렌징폼클렌징폼=어성초 약산성 클렌징폼 2개 -25%off</t>
        </is>
      </c>
      <c r="H11986" s="93" t="n">
        <v>1</v>
      </c>
      <c r="J11986" s="87" t="n">
        <v>201208</v>
      </c>
      <c r="L11986" s="87" t="n">
        <v>24000</v>
      </c>
      <c r="M11986" s="87" t="n">
        <v>22596</v>
      </c>
      <c r="N11986" s="87" t="n">
        <v>2460</v>
      </c>
      <c r="O11986" s="144" t="n">
        <v>21818.18181818182</v>
      </c>
      <c r="P11986" s="87" t="inlineStr">
        <is>
          <t>카페24클렌징폼어성초 약산성 클렌징폼클렌징폼=어성초 약산성 클렌징폼 2개 -25%off201208</t>
        </is>
      </c>
    </row>
    <row r="11987" customFormat="1" s="93">
      <c r="B11987" s="127" t="n">
        <v>44175</v>
      </c>
      <c r="C11987" s="87">
        <f>TEXT(B11987,"aaa")</f>
        <v/>
      </c>
      <c r="E11987" s="87">
        <f>INDEX(매칭테이블!C:D,MATCH(RD!G11987,매칭테이블!D:D,0),1)</f>
        <v/>
      </c>
      <c r="F11987" s="93" t="inlineStr">
        <is>
          <t>카페24</t>
        </is>
      </c>
      <c r="G11987" s="93" t="inlineStr">
        <is>
          <t>어성초 크림마스크 나이트 솔루션옵션=어성초 크림마스크 나이트 솔루션 10장 (-50%)</t>
        </is>
      </c>
      <c r="H11987" s="93" t="n">
        <v>5</v>
      </c>
      <c r="J11987" s="87" t="n">
        <v>201208</v>
      </c>
      <c r="L11987" s="87" t="n">
        <v>100000</v>
      </c>
      <c r="M11987" s="87" t="n">
        <v>94150</v>
      </c>
      <c r="N11987" s="87" t="n">
        <v>15535</v>
      </c>
      <c r="O11987" s="144" t="n">
        <v>90909.0909090909</v>
      </c>
      <c r="P11987" s="87" t="inlineStr">
        <is>
          <t>카페24크림마스크어성초 크림마스크 나이트 솔루션옵션=어성초 크림마스크 나이트 솔루션 10장 (-50%)201208</t>
        </is>
      </c>
    </row>
    <row r="11988" customFormat="1" s="93">
      <c r="B11988" s="127" t="n">
        <v>44175</v>
      </c>
      <c r="C11988" s="87">
        <f>TEXT(B11988,"aaa")</f>
        <v/>
      </c>
      <c r="E11988" s="87">
        <f>INDEX(매칭테이블!C:D,MATCH(RD!G11988,매칭테이블!D:D,0),1)</f>
        <v/>
      </c>
      <c r="F11988" s="93" t="inlineStr">
        <is>
          <t>카페24</t>
        </is>
      </c>
      <c r="G11988" s="93" t="inlineStr">
        <is>
          <t>촉촉 스킨팩 화장솜</t>
        </is>
      </c>
      <c r="H11988" s="93" t="n">
        <v>19</v>
      </c>
      <c r="J11988" s="87" t="n">
        <v>201208</v>
      </c>
      <c r="L11988" s="87" t="n">
        <v>57000</v>
      </c>
      <c r="M11988" s="87" t="n">
        <v>53665.5</v>
      </c>
      <c r="N11988" s="87" t="n">
        <v>21090</v>
      </c>
      <c r="O11988" s="144" t="n">
        <v>51818.18181818182</v>
      </c>
      <c r="P11988" s="87" t="inlineStr">
        <is>
          <t>카페24화장솜촉촉 스킨팩 화장솜201208</t>
        </is>
      </c>
    </row>
    <row r="11989" customFormat="1" s="93">
      <c r="B11989" s="127" t="n">
        <v>44175</v>
      </c>
      <c r="C11989" s="87">
        <f>TEXT(B11989,"aaa")</f>
        <v/>
      </c>
      <c r="E11989" s="87">
        <f>INDEX(매칭테이블!C:D,MATCH(RD!G11989,매칭테이블!D:D,0),1)</f>
        <v/>
      </c>
      <c r="F11989" s="93" t="inlineStr">
        <is>
          <t>화해</t>
        </is>
      </c>
      <c r="G11989" s="93" t="inlineStr">
        <is>
          <t>어성초 70 데일리 릴리프 로션 200ml어성초 70 데일리 릴리프 로션 200ml</t>
        </is>
      </c>
      <c r="H11989" s="93" t="n">
        <v>1</v>
      </c>
      <c r="J11989" s="87" t="n">
        <v>201208</v>
      </c>
      <c r="L11989" s="87" t="n">
        <v>22400</v>
      </c>
      <c r="M11989" s="87" t="n">
        <v>16352</v>
      </c>
      <c r="N11989" s="87" t="n">
        <v>4338</v>
      </c>
      <c r="O11989" s="144" t="n">
        <v>20363.63636363636</v>
      </c>
      <c r="P11989" s="87" t="inlineStr">
        <is>
          <t>화해로션어성초 70 데일리 릴리프 로션 200ml어성초 70 데일리 릴리프 로션 200ml201208</t>
        </is>
      </c>
    </row>
    <row r="11990" customFormat="1" s="93">
      <c r="B11990" s="127" t="n">
        <v>44175</v>
      </c>
      <c r="C11990" s="87">
        <f>TEXT(B11990,"aaa")</f>
        <v/>
      </c>
      <c r="E11990" s="87">
        <f>INDEX(매칭테이블!C:D,MATCH(RD!G11990,매칭테이블!D:D,0),1)</f>
        <v/>
      </c>
      <c r="F11990" s="93" t="inlineStr">
        <is>
          <t>화해</t>
        </is>
      </c>
      <c r="G11990" s="93" t="inlineStr">
        <is>
          <t>어성초 77 토너 250ml어성초 77 토너 250ml</t>
        </is>
      </c>
      <c r="H11990" s="93" t="n">
        <v>1</v>
      </c>
      <c r="J11990" s="87" t="n">
        <v>201208</v>
      </c>
      <c r="L11990" s="87" t="n">
        <v>20000</v>
      </c>
      <c r="M11990" s="87" t="n">
        <v>14400</v>
      </c>
      <c r="N11990" s="87" t="n">
        <v>3080</v>
      </c>
      <c r="O11990" s="144" t="n">
        <v>18181.81818181818</v>
      </c>
      <c r="P11990" s="87" t="inlineStr">
        <is>
          <t>화해토너어성초 77 토너 250ml어성초 77 토너 250ml201208</t>
        </is>
      </c>
    </row>
    <row r="11991" customFormat="1" s="93">
      <c r="B11991" s="127" t="n">
        <v>44175</v>
      </c>
      <c r="C11991" s="87">
        <f>TEXT(B11991,"aaa")</f>
        <v/>
      </c>
      <c r="E11991" s="87">
        <f>INDEX(매칭테이블!C:D,MATCH(RD!G11991,매칭테이블!D:D,0),1)</f>
        <v/>
      </c>
      <c r="F11991" s="93" t="inlineStr">
        <is>
          <t>카페24</t>
        </is>
      </c>
      <c r="G11991" s="93" t="inlineStr">
        <is>
          <t>아누아 어성초 77 수딩 토너토너(필수)=어성초77토너1개 + 어성초77패드1개 -30% off (무료배송)</t>
        </is>
      </c>
      <c r="H11991" s="93" t="n">
        <v>1</v>
      </c>
      <c r="J11991" s="87" t="n">
        <v>201208</v>
      </c>
      <c r="L11991" s="87" t="n">
        <v>37100</v>
      </c>
      <c r="M11991" s="87" t="n">
        <v>34929.65</v>
      </c>
      <c r="N11991" s="87" t="n">
        <v>8092</v>
      </c>
      <c r="O11991" s="144" t="n">
        <v>33727.27272727273</v>
      </c>
      <c r="P11991" s="87" t="inlineStr">
        <is>
          <t>카페24토너+패드 세트아누아 어성초 77 수딩 토너토너(필수)=어성초77토너1개 + 어성초77패드1개 -30% off (무료배송)201208</t>
        </is>
      </c>
    </row>
    <row r="11992" customFormat="1" s="93">
      <c r="B11992" s="127" t="n">
        <v>44175</v>
      </c>
      <c r="C11992" s="87">
        <f>TEXT(B11992,"aaa")</f>
        <v/>
      </c>
      <c r="E11992" s="87">
        <f>INDEX(매칭테이블!C:D,MATCH(RD!G11992,매칭테이블!D:D,0),1)</f>
        <v/>
      </c>
      <c r="F11992" s="93" t="inlineStr">
        <is>
          <t>카페24</t>
        </is>
      </c>
      <c r="G11992" s="93" t="inlineStr">
        <is>
          <t>어성초 약산성 클렌징폼</t>
        </is>
      </c>
      <c r="H11992" s="93" t="n">
        <v>1</v>
      </c>
      <c r="J11992" s="87" t="n">
        <v>201208</v>
      </c>
      <c r="L11992" s="87" t="n">
        <v>13000</v>
      </c>
      <c r="M11992" s="87" t="n">
        <v>12239.5</v>
      </c>
      <c r="N11992" s="87" t="n">
        <v>2750</v>
      </c>
      <c r="O11992" s="144" t="n">
        <v>11818.18181818182</v>
      </c>
      <c r="P11992" s="87" t="inlineStr">
        <is>
          <t>카페24클렌징폼어성초 약산성 클렌징폼201208</t>
        </is>
      </c>
    </row>
    <row r="11993" customFormat="1" s="93">
      <c r="B11993" s="127" t="n">
        <v>44176</v>
      </c>
      <c r="C11993" s="87">
        <f>TEXT(B11993,"aaa")</f>
        <v/>
      </c>
      <c r="E11993" s="87">
        <f>INDEX(매칭테이블!C:D,MATCH(RD!G11993,매칭테이블!D:D,0),1)</f>
        <v/>
      </c>
      <c r="F11993" s="93" t="inlineStr">
        <is>
          <t>W컨셉</t>
        </is>
      </c>
      <c r="G11993" s="93" t="inlineStr">
        <is>
          <t>어성초 77토너 (2 SET) HEARTLEAF 77% SOOTHING TONER 250ml250ml 2set</t>
        </is>
      </c>
      <c r="H11993" s="93" t="n">
        <v>6</v>
      </c>
      <c r="J11993" s="87" t="n">
        <v>201208</v>
      </c>
      <c r="L11993" s="87" t="n">
        <v>210000</v>
      </c>
      <c r="M11993" s="87" t="n">
        <v>151200</v>
      </c>
      <c r="N11993" s="87" t="n">
        <v>36960</v>
      </c>
      <c r="O11993" s="144" t="n">
        <v>190909.0909090909</v>
      </c>
      <c r="P11993" s="87" t="inlineStr">
        <is>
          <t>W컨셉토너어성초 77토너 (2 SET) HEARTLEAF 77% SOOTHING TONER 250ml250ml 2set201208</t>
        </is>
      </c>
    </row>
    <row r="11994" customFormat="1" s="93">
      <c r="B11994" s="127" t="n">
        <v>44176</v>
      </c>
      <c r="C11994" s="87">
        <f>TEXT(B11994,"aaa")</f>
        <v/>
      </c>
      <c r="E11994" s="87">
        <f>INDEX(매칭테이블!C:D,MATCH(RD!G11994,매칭테이블!D:D,0),1)</f>
        <v/>
      </c>
      <c r="F11994" s="93" t="inlineStr">
        <is>
          <t>스타일쉐어</t>
        </is>
      </c>
      <c r="G11994" s="93" t="inlineStr">
        <is>
          <t>아누아 어성초 77 토너 250ml</t>
        </is>
      </c>
      <c r="H11994" s="93" t="n">
        <v>1</v>
      </c>
      <c r="J11994" s="87" t="n">
        <v>201208</v>
      </c>
      <c r="L11994" s="87" t="n">
        <v>20000</v>
      </c>
      <c r="M11994" s="87" t="n">
        <v>15000</v>
      </c>
      <c r="N11994" s="87" t="n">
        <v>3260</v>
      </c>
      <c r="O11994" s="144" t="n">
        <v>18181.81818181818</v>
      </c>
      <c r="P11994" s="87" t="inlineStr">
        <is>
          <t>스타일쉐어토너아누아 어성초 77 토너 250ml201208</t>
        </is>
      </c>
    </row>
    <row r="11995" customFormat="1" s="93">
      <c r="B11995" s="127" t="n">
        <v>44176</v>
      </c>
      <c r="C11995" s="87">
        <f>TEXT(B11995,"aaa")</f>
        <v/>
      </c>
      <c r="E11995" s="87">
        <f>INDEX(매칭테이블!C:D,MATCH(RD!G11995,매칭테이블!D:D,0),1)</f>
        <v/>
      </c>
      <c r="F11995" s="93" t="inlineStr">
        <is>
          <t>아누아 CS</t>
        </is>
      </c>
      <c r="G11995" s="93" t="inlineStr">
        <is>
          <t>어성초 70 인텐스 카밍 크림 50ml</t>
        </is>
      </c>
      <c r="H11995" s="93" t="n">
        <v>11</v>
      </c>
      <c r="J11995" s="87" t="n">
        <v>201208</v>
      </c>
      <c r="L11995" s="87" t="n">
        <v>0</v>
      </c>
      <c r="M11995" s="87" t="n">
        <v>0</v>
      </c>
      <c r="N11995" s="87" t="n">
        <v>42702</v>
      </c>
      <c r="O11995" s="144" t="n">
        <v>0</v>
      </c>
      <c r="P11995" s="87" t="inlineStr">
        <is>
          <t>아누아 CS카밍크림어성초 70 인텐스 카밍 크림 50ml201208</t>
        </is>
      </c>
    </row>
    <row r="11996" customFormat="1" s="93">
      <c r="B11996" s="127" t="n">
        <v>44176</v>
      </c>
      <c r="C11996" s="87">
        <f>TEXT(B11996,"aaa")</f>
        <v/>
      </c>
      <c r="E11996" s="87">
        <f>INDEX(매칭테이블!C:D,MATCH(RD!G11996,매칭테이블!D:D,0),1)</f>
        <v/>
      </c>
      <c r="F11996" s="93" t="inlineStr">
        <is>
          <t>아누아 CS</t>
        </is>
      </c>
      <c r="G11996" s="93" t="inlineStr">
        <is>
          <t>어성초 클리어패드 70P</t>
        </is>
      </c>
      <c r="H11996" s="93" t="n">
        <v>2</v>
      </c>
      <c r="J11996" s="87" t="n">
        <v>201208</v>
      </c>
      <c r="L11996" s="87" t="n">
        <v>0</v>
      </c>
      <c r="M11996" s="87" t="n">
        <v>0</v>
      </c>
      <c r="N11996" s="87" t="n">
        <v>10024</v>
      </c>
      <c r="O11996" s="144" t="n">
        <v>0</v>
      </c>
      <c r="P11996" s="87" t="inlineStr">
        <is>
          <t>아누아 CS클리어 패드어성초 클리어패드 70P201208</t>
        </is>
      </c>
    </row>
    <row r="11997" customFormat="1" s="93">
      <c r="B11997" s="127" t="n">
        <v>44176</v>
      </c>
      <c r="C11997" s="87">
        <f>TEXT(B11997,"aaa")</f>
        <v/>
      </c>
      <c r="E11997" s="87">
        <f>INDEX(매칭테이블!C:D,MATCH(RD!G11997,매칭테이블!D:D,0),1)</f>
        <v/>
      </c>
      <c r="F11997" s="93" t="inlineStr">
        <is>
          <t>카페24</t>
        </is>
      </c>
      <c r="G11997" s="93" t="inlineStr">
        <is>
          <t>5 제로 무기자차 선크림옵션=5제로 무기자차 선크림 1개-20% off</t>
        </is>
      </c>
      <c r="H11997" s="93" t="n">
        <v>3</v>
      </c>
      <c r="J11997" s="87" t="n">
        <v>201208</v>
      </c>
      <c r="L11997" s="87" t="n">
        <v>60000</v>
      </c>
      <c r="M11997" s="87" t="n">
        <v>56490</v>
      </c>
      <c r="N11997" s="87" t="n">
        <v>7035</v>
      </c>
      <c r="O11997" s="144" t="n">
        <v>54545.45454545454</v>
      </c>
      <c r="P11997" s="87" t="inlineStr">
        <is>
          <t>카페24선크림5 제로 무기자차 선크림옵션=5제로 무기자차 선크림 1개-20% off201208</t>
        </is>
      </c>
    </row>
    <row r="11998" customFormat="1" s="93">
      <c r="B11998" s="127" t="n">
        <v>44176</v>
      </c>
      <c r="C11998" s="87">
        <f>TEXT(B11998,"aaa")</f>
        <v/>
      </c>
      <c r="E11998" s="87">
        <f>INDEX(매칭테이블!C:D,MATCH(RD!G11998,매칭테이블!D:D,0),1)</f>
        <v/>
      </c>
      <c r="F11998" s="93" t="inlineStr">
        <is>
          <t>카페24</t>
        </is>
      </c>
      <c r="G11998" s="93" t="inlineStr">
        <is>
          <t>[수분 보충 세트] 어성초 77 토너 + 어성초 70 로션옵션=어성초 77 토너 250ml + 어성초 70 로션 200ml -30%</t>
        </is>
      </c>
      <c r="H11998" s="93" t="n">
        <v>22</v>
      </c>
      <c r="J11998" s="87" t="n">
        <v>201208</v>
      </c>
      <c r="L11998" s="87" t="n">
        <v>816200</v>
      </c>
      <c r="M11998" s="87" t="n">
        <v>768452.3</v>
      </c>
      <c r="N11998" s="87" t="n">
        <v>163196</v>
      </c>
      <c r="O11998" s="144" t="n">
        <v>741999.9999999999</v>
      </c>
      <c r="P11998" s="87" t="inlineStr">
        <is>
          <t>카페24수분 보충 세트[수분 보충 세트] 어성초 77 토너 + 어성초 70 로션옵션=어성초 77 토너 250ml + 어성초 70 로션 200ml -30%201208</t>
        </is>
      </c>
    </row>
    <row r="11999" customFormat="1" s="93">
      <c r="B11999" s="127" t="n">
        <v>44176</v>
      </c>
      <c r="C11999" s="87">
        <f>TEXT(B11999,"aaa")</f>
        <v/>
      </c>
      <c r="E11999" s="87">
        <f>INDEX(매칭테이블!C:D,MATCH(RD!G11999,매칭테이블!D:D,0),1)</f>
        <v/>
      </c>
      <c r="F11999" s="93" t="inlineStr">
        <is>
          <t>카페24</t>
        </is>
      </c>
      <c r="G11999" s="93" t="inlineStr">
        <is>
          <t>[어성초 진정 패키지 세트] 대용량 토너 + 앰플 + 수딩 크림 + 마스크팩 10장</t>
        </is>
      </c>
      <c r="H11999" s="93" t="n">
        <v>1</v>
      </c>
      <c r="J11999" s="87" t="n">
        <v>201208</v>
      </c>
      <c r="L11999" s="87" t="n">
        <v>99000</v>
      </c>
      <c r="M11999" s="87" t="n">
        <v>93208.5</v>
      </c>
      <c r="N11999" s="87" t="n">
        <v>15137</v>
      </c>
      <c r="O11999" s="144" t="n">
        <v>90000</v>
      </c>
      <c r="P11999" s="87" t="inlineStr">
        <is>
          <t>카페24어성초진정패키지[어성초 진정 패키지 세트] 대용량 토너 + 앰플 + 수딩 크림 + 마스크팩 10장201208</t>
        </is>
      </c>
    </row>
    <row r="12000" customFormat="1" s="93">
      <c r="B12000" s="127" t="n">
        <v>44176</v>
      </c>
      <c r="C12000" s="87">
        <f>TEXT(B12000,"aaa")</f>
        <v/>
      </c>
      <c r="E12000" s="87">
        <f>INDEX(매칭테이블!C:D,MATCH(RD!G12000,매칭테이블!D:D,0),1)</f>
        <v/>
      </c>
      <c r="F12000" s="93" t="inlineStr">
        <is>
          <t>카페24</t>
        </is>
      </c>
      <c r="G12000" s="93" t="inlineStr">
        <is>
          <t>대용량 어성초 77 수딩 토너 500ml</t>
        </is>
      </c>
      <c r="H12000" s="93" t="n">
        <v>32</v>
      </c>
      <c r="J12000" s="87" t="n">
        <v>201208</v>
      </c>
      <c r="L12000" s="87" t="n">
        <v>1056000</v>
      </c>
      <c r="M12000" s="87" t="n">
        <v>994224</v>
      </c>
      <c r="N12000" s="87" t="n">
        <v>138560</v>
      </c>
      <c r="O12000" s="144" t="n">
        <v>959999.9999999999</v>
      </c>
      <c r="P12000" s="87" t="inlineStr">
        <is>
          <t>카페24토너대용량 어성초 77 수딩 토너 500ml201208</t>
        </is>
      </c>
    </row>
    <row r="12001" customFormat="1" s="93">
      <c r="B12001" s="127" t="n">
        <v>44176</v>
      </c>
      <c r="C12001" s="87">
        <f>TEXT(B12001,"aaa")</f>
        <v/>
      </c>
      <c r="E12001" s="87">
        <f>INDEX(매칭테이블!C:D,MATCH(RD!G12001,매칭테이블!D:D,0),1)</f>
        <v/>
      </c>
      <c r="F12001" s="93" t="inlineStr">
        <is>
          <t>카페24</t>
        </is>
      </c>
      <c r="G12001" s="93" t="inlineStr">
        <is>
          <t>대용량 어성초 77 토너 500ml</t>
        </is>
      </c>
      <c r="H12001" s="93" t="n">
        <v>1</v>
      </c>
      <c r="J12001" s="87" t="n">
        <v>201208</v>
      </c>
      <c r="L12001" s="87" t="n">
        <v>33000</v>
      </c>
      <c r="M12001" s="87" t="n">
        <v>31069.5</v>
      </c>
      <c r="N12001" s="87" t="n">
        <v>4330</v>
      </c>
      <c r="O12001" s="144" t="n">
        <v>30000</v>
      </c>
      <c r="P12001" s="87" t="inlineStr">
        <is>
          <t>카페24토너대용량 어성초 77 토너 500ml201208</t>
        </is>
      </c>
    </row>
    <row r="12002" customFormat="1" s="93">
      <c r="B12002" s="127" t="n">
        <v>44176</v>
      </c>
      <c r="C12002" s="87">
        <f>TEXT(B12002,"aaa")</f>
        <v/>
      </c>
      <c r="E12002" s="87">
        <f>INDEX(매칭테이블!C:D,MATCH(RD!G12002,매칭테이블!D:D,0),1)</f>
        <v/>
      </c>
      <c r="F12002" s="93" t="inlineStr">
        <is>
          <t>카페24</t>
        </is>
      </c>
      <c r="G12002" s="93" t="inlineStr">
        <is>
          <t>대용량 어성초 77 토너 500ml</t>
        </is>
      </c>
      <c r="H12002" s="93" t="n">
        <v>1</v>
      </c>
      <c r="J12002" s="87" t="n">
        <v>201208</v>
      </c>
      <c r="L12002" s="87" t="n">
        <v>33000</v>
      </c>
      <c r="M12002" s="87" t="n">
        <v>31069.5</v>
      </c>
      <c r="N12002" s="87" t="n">
        <v>4330</v>
      </c>
      <c r="O12002" s="144" t="n">
        <v>30000</v>
      </c>
      <c r="P12002" s="87" t="inlineStr">
        <is>
          <t>카페24토너대용량 어성초 77 토너 500ml201208</t>
        </is>
      </c>
    </row>
    <row r="12003" customFormat="1" s="93">
      <c r="B12003" s="127" t="n">
        <v>44176</v>
      </c>
      <c r="C12003" s="87">
        <f>TEXT(B12003,"aaa")</f>
        <v/>
      </c>
      <c r="E12003" s="87">
        <f>INDEX(매칭테이블!C:D,MATCH(RD!G12003,매칭테이블!D:D,0),1)</f>
        <v/>
      </c>
      <c r="F12003" s="93" t="inlineStr">
        <is>
          <t>카페24</t>
        </is>
      </c>
      <c r="G12003" s="93" t="inlineStr">
        <is>
          <t>아누아 어성초 77 수딩 토너토너(필수)=어성초 77 토너 1개-20% off</t>
        </is>
      </c>
      <c r="H12003" s="93" t="n">
        <v>2</v>
      </c>
      <c r="J12003" s="87" t="n">
        <v>201208</v>
      </c>
      <c r="L12003" s="87" t="n">
        <v>40000</v>
      </c>
      <c r="M12003" s="87" t="n">
        <v>37660</v>
      </c>
      <c r="N12003" s="87" t="n">
        <v>6160</v>
      </c>
      <c r="O12003" s="144" t="n">
        <v>36363.63636363636</v>
      </c>
      <c r="P12003" s="87" t="inlineStr">
        <is>
          <t>카페24토너아누아 어성초 77 수딩 토너토너(필수)=어성초 77 토너 1개-20% off201208</t>
        </is>
      </c>
    </row>
    <row r="12004" customFormat="1" s="93">
      <c r="B12004" s="127" t="n">
        <v>44176</v>
      </c>
      <c r="C12004" s="87">
        <f>TEXT(B12004,"aaa")</f>
        <v/>
      </c>
      <c r="E12004" s="87">
        <f>INDEX(매칭테이블!C:D,MATCH(RD!G12004,매칭테이블!D:D,0),1)</f>
        <v/>
      </c>
      <c r="F12004" s="93" t="inlineStr">
        <is>
          <t>카페24</t>
        </is>
      </c>
      <c r="G12004" s="93" t="inlineStr">
        <is>
          <t>아누아 어성초 77 수딩 토너토너(필수)=어성초 77 토너 2개-30% off (무료배송)</t>
        </is>
      </c>
      <c r="H12004" s="93" t="n">
        <v>3</v>
      </c>
      <c r="J12004" s="87" t="n">
        <v>201208</v>
      </c>
      <c r="L12004" s="87" t="n">
        <v>105000</v>
      </c>
      <c r="M12004" s="87" t="n">
        <v>98857.5</v>
      </c>
      <c r="N12004" s="87" t="n">
        <v>18480</v>
      </c>
      <c r="O12004" s="144" t="n">
        <v>95454.54545454544</v>
      </c>
      <c r="P12004" s="87" t="inlineStr">
        <is>
          <t>카페24토너아누아 어성초 77 수딩 토너토너(필수)=어성초 77 토너 2개-30% off (무료배송)201208</t>
        </is>
      </c>
    </row>
    <row r="12005" customFormat="1" s="93">
      <c r="B12005" s="127" t="n">
        <v>44176</v>
      </c>
      <c r="C12005" s="87">
        <f>TEXT(B12005,"aaa")</f>
        <v/>
      </c>
      <c r="E12005" s="87">
        <f>INDEX(매칭테이블!C:D,MATCH(RD!G12005,매칭테이블!D:D,0),1)</f>
        <v/>
      </c>
      <c r="F12005" s="93" t="inlineStr">
        <is>
          <t>카페24</t>
        </is>
      </c>
      <c r="G12005" s="93" t="inlineStr">
        <is>
          <t>아누아 어성초 77 수딩 토너토너(필수)=어성초77토너1개 + 어성초77패드1개 -30% off (무료배송)</t>
        </is>
      </c>
      <c r="H12005" s="93" t="n">
        <v>1</v>
      </c>
      <c r="J12005" s="87" t="n">
        <v>201208</v>
      </c>
      <c r="L12005" s="87" t="n">
        <v>37100</v>
      </c>
      <c r="M12005" s="87" t="n">
        <v>34929.65</v>
      </c>
      <c r="N12005" s="87" t="n">
        <v>8092</v>
      </c>
      <c r="O12005" s="144" t="n">
        <v>33727.27272727273</v>
      </c>
      <c r="P12005" s="87" t="inlineStr">
        <is>
          <t>카페24토너+패드 세트아누아 어성초 77 수딩 토너토너(필수)=어성초77토너1개 + 어성초77패드1개 -30% off (무료배송)201208</t>
        </is>
      </c>
    </row>
    <row r="12006" customFormat="1" s="93">
      <c r="B12006" s="127" t="n">
        <v>44176</v>
      </c>
      <c r="C12006" s="87">
        <f>TEXT(B12006,"aaa")</f>
        <v/>
      </c>
      <c r="E12006" s="87">
        <f>INDEX(매칭테이블!C:D,MATCH(RD!G12006,매칭테이블!D:D,0),1)</f>
        <v/>
      </c>
      <c r="F12006" s="93" t="inlineStr">
        <is>
          <t>카페24</t>
        </is>
      </c>
      <c r="G12006" s="93" t="inlineStr">
        <is>
          <t>아누아 어성초 77 수딩 토너화장솜(선택)=촉촉 스킨팩 화장솜</t>
        </is>
      </c>
      <c r="H12006" s="93" t="n">
        <v>1</v>
      </c>
      <c r="J12006" s="87" t="n">
        <v>201208</v>
      </c>
      <c r="L12006" s="87" t="n">
        <v>3000</v>
      </c>
      <c r="M12006" s="87" t="n">
        <v>2824.5</v>
      </c>
      <c r="N12006" s="87" t="n">
        <v>1110</v>
      </c>
      <c r="O12006" s="144" t="n">
        <v>2727.272727272727</v>
      </c>
      <c r="P12006" s="87" t="inlineStr">
        <is>
          <t>카페24토너아누아 어성초 77 수딩 토너화장솜(선택)=촉촉 스킨팩 화장솜201208</t>
        </is>
      </c>
    </row>
    <row r="12007" customFormat="1" s="93">
      <c r="B12007" s="127" t="n">
        <v>44176</v>
      </c>
      <c r="C12007" s="87">
        <f>TEXT(B12007,"aaa")</f>
        <v/>
      </c>
      <c r="E12007" s="87">
        <f>INDEX(매칭테이블!C:D,MATCH(RD!G12007,매칭테이블!D:D,0),1)</f>
        <v/>
      </c>
      <c r="F12007" s="93" t="inlineStr">
        <is>
          <t>카페24</t>
        </is>
      </c>
      <c r="G12007" s="93" t="inlineStr">
        <is>
          <t>어성초 70 데일리 릴리프 로션로션=어성초 70 데일리 릴리프 로션 1개 -20% off</t>
        </is>
      </c>
      <c r="H12007" s="93" t="n">
        <v>2</v>
      </c>
      <c r="J12007" s="87" t="n">
        <v>201208</v>
      </c>
      <c r="L12007" s="87" t="n">
        <v>44800</v>
      </c>
      <c r="M12007" s="87" t="n">
        <v>42179.2</v>
      </c>
      <c r="N12007" s="87" t="n">
        <v>8676</v>
      </c>
      <c r="O12007" s="144" t="n">
        <v>40727.27272727272</v>
      </c>
      <c r="P12007" s="87" t="inlineStr">
        <is>
          <t>카페24로션어성초 70 데일리 릴리프 로션로션=어성초 70 데일리 릴리프 로션 1개 -20% off201208</t>
        </is>
      </c>
    </row>
    <row r="12008" customFormat="1" s="93">
      <c r="B12008" s="127" t="n">
        <v>44176</v>
      </c>
      <c r="C12008" s="87">
        <f>TEXT(B12008,"aaa")</f>
        <v/>
      </c>
      <c r="E12008" s="87">
        <f>INDEX(매칭테이블!C:D,MATCH(RD!G12008,매칭테이블!D:D,0),1)</f>
        <v/>
      </c>
      <c r="F12008" s="93" t="inlineStr">
        <is>
          <t>카페24</t>
        </is>
      </c>
      <c r="G12008" s="93" t="inlineStr">
        <is>
          <t>어성초 70 데일리 릴리프 로션로션=어성초 77토너 + 어성초 70 로션 수분 보충 세트 -30% off</t>
        </is>
      </c>
      <c r="H12008" s="93" t="n">
        <v>1</v>
      </c>
      <c r="J12008" s="87" t="n">
        <v>201208</v>
      </c>
      <c r="L12008" s="87" t="n">
        <v>37100</v>
      </c>
      <c r="M12008" s="87" t="n">
        <v>34929.65</v>
      </c>
      <c r="N12008" s="87" t="n">
        <v>7418</v>
      </c>
      <c r="O12008" s="144" t="n">
        <v>33727.27272727273</v>
      </c>
      <c r="P12008" s="87" t="inlineStr">
        <is>
          <t>카페24수분 보충 세트어성초 70 데일리 릴리프 로션로션=어성초 77토너 + 어성초 70 로션 수분 보충 세트 -30% off201208</t>
        </is>
      </c>
    </row>
    <row r="12009" customFormat="1" s="93">
      <c r="B12009" s="127" t="n">
        <v>44176</v>
      </c>
      <c r="C12009" s="87">
        <f>TEXT(B12009,"aaa")</f>
        <v/>
      </c>
      <c r="E12009" s="87">
        <f>INDEX(매칭테이블!C:D,MATCH(RD!G12009,매칭테이블!D:D,0),1)</f>
        <v/>
      </c>
      <c r="F12009" s="93" t="inlineStr">
        <is>
          <t>카페24</t>
        </is>
      </c>
      <c r="G12009" s="93" t="inlineStr">
        <is>
          <t>어성초 70 머드 크림 마스크옵션=어성초 70 머드 크림 마스크-20% off</t>
        </is>
      </c>
      <c r="H12009" s="93" t="n">
        <v>3</v>
      </c>
      <c r="J12009" s="87" t="n">
        <v>201208</v>
      </c>
      <c r="L12009" s="87" t="n">
        <v>60000</v>
      </c>
      <c r="M12009" s="87" t="n">
        <v>56490</v>
      </c>
      <c r="N12009" s="87" t="n">
        <v>4326</v>
      </c>
      <c r="O12009" s="144" t="n">
        <v>54545.45454545454</v>
      </c>
      <c r="P12009" s="87" t="inlineStr">
        <is>
          <t>카페24머드크림마스크어성초 70 머드 크림 마스크옵션=어성초 70 머드 크림 마스크-20% off201208</t>
        </is>
      </c>
    </row>
    <row r="12010" customFormat="1" s="93">
      <c r="B12010" s="127" t="n">
        <v>44176</v>
      </c>
      <c r="C12010" s="87">
        <f>TEXT(B12010,"aaa")</f>
        <v/>
      </c>
      <c r="E12010" s="87">
        <f>INDEX(매칭테이블!C:D,MATCH(RD!G12010,매칭테이블!D:D,0),1)</f>
        <v/>
      </c>
      <c r="F12010" s="93" t="inlineStr">
        <is>
          <t>카페24</t>
        </is>
      </c>
      <c r="G12010" s="93" t="inlineStr">
        <is>
          <t>어성초 70 머드 크림 마스크옵션=어성초 70 머드 크림 마스크 2개-30% off (무료배송)</t>
        </is>
      </c>
      <c r="H12010" s="93" t="n">
        <v>1</v>
      </c>
      <c r="J12010" s="87" t="n">
        <v>201208</v>
      </c>
      <c r="L12010" s="87" t="n">
        <v>35000</v>
      </c>
      <c r="M12010" s="87" t="n">
        <v>32952.5</v>
      </c>
      <c r="N12010" s="87" t="n">
        <v>2884</v>
      </c>
      <c r="O12010" s="144" t="n">
        <v>31818.18181818182</v>
      </c>
      <c r="P12010" s="87" t="inlineStr">
        <is>
          <t>카페24머드크림마스크어성초 70 머드 크림 마스크옵션=어성초 70 머드 크림 마스크 2개-30% off (무료배송)201208</t>
        </is>
      </c>
    </row>
    <row r="12011" customFormat="1" s="93">
      <c r="B12011" s="127" t="n">
        <v>44176</v>
      </c>
      <c r="C12011" s="87">
        <f>TEXT(B12011,"aaa")</f>
        <v/>
      </c>
      <c r="E12011" s="87">
        <f>INDEX(매칭테이블!C:D,MATCH(RD!G12011,매칭테이블!D:D,0),1)</f>
        <v/>
      </c>
      <c r="F12011" s="93" t="inlineStr">
        <is>
          <t>카페24</t>
        </is>
      </c>
      <c r="G12011" s="93" t="inlineStr">
        <is>
          <t>어성초 70 인텐스 카밍 크림크림=어성초 70 인텐스 카밍 크림 1개 (-20%)</t>
        </is>
      </c>
      <c r="H12011" s="93" t="n">
        <v>1</v>
      </c>
      <c r="J12011" s="87" t="n">
        <v>201208</v>
      </c>
      <c r="L12011" s="87" t="n">
        <v>28000</v>
      </c>
      <c r="M12011" s="87" t="n">
        <v>26362</v>
      </c>
      <c r="N12011" s="87" t="n">
        <v>3882</v>
      </c>
      <c r="O12011" s="144" t="n">
        <v>25454.54545454545</v>
      </c>
      <c r="P12011" s="87" t="inlineStr">
        <is>
          <t>카페24카밍크림어성초 70 인텐스 카밍 크림크림=어성초 70 인텐스 카밍 크림 1개 (-20%)201208</t>
        </is>
      </c>
    </row>
    <row r="12012" customFormat="1" s="93">
      <c r="B12012" s="127" t="n">
        <v>44176</v>
      </c>
      <c r="C12012" s="87">
        <f>TEXT(B12012,"aaa")</f>
        <v/>
      </c>
      <c r="E12012" s="87">
        <f>INDEX(매칭테이블!C:D,MATCH(RD!G12012,매칭테이블!D:D,0),1)</f>
        <v/>
      </c>
      <c r="F12012" s="93" t="inlineStr">
        <is>
          <t>카페24</t>
        </is>
      </c>
      <c r="G12012" s="93" t="inlineStr">
        <is>
          <t>어성초 70 인텐스 카밍 크림크림=어성초 70 인텐스 카밍 크림 2개 (-30%)</t>
        </is>
      </c>
      <c r="H12012" s="93" t="n">
        <v>1</v>
      </c>
      <c r="J12012" s="87" t="n">
        <v>201208</v>
      </c>
      <c r="L12012" s="87" t="n">
        <v>49000</v>
      </c>
      <c r="M12012" s="87" t="n">
        <v>46133.5</v>
      </c>
      <c r="N12012" s="87" t="n">
        <v>7764</v>
      </c>
      <c r="O12012" s="144" t="n">
        <v>44545.45454545454</v>
      </c>
      <c r="P12012" s="87" t="inlineStr">
        <is>
          <t>카페24카밍크림어성초 70 인텐스 카밍 크림크림=어성초 70 인텐스 카밍 크림 2개 (-30%)201208</t>
        </is>
      </c>
    </row>
    <row r="12013" customFormat="1" s="93">
      <c r="B12013" s="127" t="n">
        <v>44176</v>
      </c>
      <c r="C12013" s="87">
        <f>TEXT(B12013,"aaa")</f>
        <v/>
      </c>
      <c r="E12013" s="87">
        <f>INDEX(매칭테이블!C:D,MATCH(RD!G12013,매칭테이블!D:D,0),1)</f>
        <v/>
      </c>
      <c r="F12013" s="93" t="inlineStr">
        <is>
          <t>카페24</t>
        </is>
      </c>
      <c r="G12013" s="93" t="inlineStr">
        <is>
          <t>어성초 77 수딩 토너토너(필수)=어성초 77 토너 1개-20% off</t>
        </is>
      </c>
      <c r="H12013" s="93" t="n">
        <v>20</v>
      </c>
      <c r="J12013" s="87" t="n">
        <v>201208</v>
      </c>
      <c r="L12013" s="87" t="n">
        <v>400000</v>
      </c>
      <c r="M12013" s="87" t="n">
        <v>376600</v>
      </c>
      <c r="N12013" s="87" t="n">
        <v>61600</v>
      </c>
      <c r="O12013" s="144" t="n">
        <v>363636.3636363636</v>
      </c>
      <c r="P12013" s="87" t="inlineStr">
        <is>
          <t>카페24토너어성초 77 수딩 토너토너(필수)=어성초 77 토너 1개-20% off201208</t>
        </is>
      </c>
    </row>
    <row r="12014" customFormat="1" s="93">
      <c r="B12014" s="127" t="n">
        <v>44176</v>
      </c>
      <c r="C12014" s="87">
        <f>TEXT(B12014,"aaa")</f>
        <v/>
      </c>
      <c r="E12014" s="87">
        <f>INDEX(매칭테이블!C:D,MATCH(RD!G12014,매칭테이블!D:D,0),1)</f>
        <v/>
      </c>
      <c r="F12014" s="93" t="inlineStr">
        <is>
          <t>카페24</t>
        </is>
      </c>
      <c r="G12014" s="93" t="inlineStr">
        <is>
          <t>어성초 77 수딩 토너토너(필수)=어성초 77 토너 2개-30% off (무료배송)</t>
        </is>
      </c>
      <c r="H12014" s="93" t="n">
        <v>25</v>
      </c>
      <c r="J12014" s="87" t="n">
        <v>201208</v>
      </c>
      <c r="L12014" s="87" t="n">
        <v>875000</v>
      </c>
      <c r="M12014" s="87" t="n">
        <v>823812.5</v>
      </c>
      <c r="N12014" s="87" t="n">
        <v>154000</v>
      </c>
      <c r="O12014" s="144" t="n">
        <v>795454.5454545454</v>
      </c>
      <c r="P12014" s="87" t="inlineStr">
        <is>
          <t>카페24토너어성초 77 수딩 토너토너(필수)=어성초 77 토너 2개-30% off (무료배송)201208</t>
        </is>
      </c>
    </row>
    <row r="12015" customFormat="1" s="93">
      <c r="B12015" s="127" t="n">
        <v>44176</v>
      </c>
      <c r="C12015" s="87">
        <f>TEXT(B12015,"aaa")</f>
        <v/>
      </c>
      <c r="E12015" s="87">
        <f>INDEX(매칭테이블!C:D,MATCH(RD!G12015,매칭테이블!D:D,0),1)</f>
        <v/>
      </c>
      <c r="F12015" s="93" t="inlineStr">
        <is>
          <t>카페24</t>
        </is>
      </c>
      <c r="G12015" s="93" t="inlineStr">
        <is>
          <t>어성초 77 수딩 토너토너(필수)=어성초77토너1개 + 어성초77패드1개 -30% off (무료배송)</t>
        </is>
      </c>
      <c r="H12015" s="93" t="n">
        <v>13</v>
      </c>
      <c r="J12015" s="87" t="n">
        <v>201208</v>
      </c>
      <c r="L12015" s="87" t="n">
        <v>482300</v>
      </c>
      <c r="M12015" s="87" t="n">
        <v>454085.45</v>
      </c>
      <c r="N12015" s="87" t="n">
        <v>105196</v>
      </c>
      <c r="O12015" s="144" t="n">
        <v>438454.5454545454</v>
      </c>
      <c r="P12015" s="87" t="inlineStr">
        <is>
          <t>카페24토너+패드 세트어성초 77 수딩 토너토너(필수)=어성초77토너1개 + 어성초77패드1개 -30% off (무료배송)201208</t>
        </is>
      </c>
    </row>
    <row r="12016" customFormat="1" s="93">
      <c r="B12016" s="127" t="n">
        <v>44176</v>
      </c>
      <c r="C12016" s="87">
        <f>TEXT(B12016,"aaa")</f>
        <v/>
      </c>
      <c r="E12016" s="87">
        <f>INDEX(매칭테이블!C:D,MATCH(RD!G12016,매칭테이블!D:D,0),1)</f>
        <v/>
      </c>
      <c r="F12016" s="93" t="inlineStr">
        <is>
          <t>카페24</t>
        </is>
      </c>
      <c r="G12016" s="93" t="inlineStr">
        <is>
          <t>어성초 77 수딩 토너화장솜(선택)=촉촉 스킨팩 화장솜</t>
        </is>
      </c>
      <c r="H12016" s="93" t="n">
        <v>20</v>
      </c>
      <c r="J12016" s="87" t="n">
        <v>201208</v>
      </c>
      <c r="L12016" s="87" t="n">
        <v>60000</v>
      </c>
      <c r="M12016" s="87" t="n">
        <v>56490</v>
      </c>
      <c r="N12016" s="87" t="n">
        <v>22200</v>
      </c>
      <c r="O12016" s="144" t="n">
        <v>54545.45454545454</v>
      </c>
      <c r="P12016" s="87" t="inlineStr">
        <is>
          <t>카페24화장솜어성초 77 수딩 토너화장솜(선택)=촉촉 스킨팩 화장솜201208</t>
        </is>
      </c>
    </row>
    <row r="12017" customFormat="1" s="93">
      <c r="B12017" s="127" t="n">
        <v>44176</v>
      </c>
      <c r="C12017" s="87">
        <f>TEXT(B12017,"aaa")</f>
        <v/>
      </c>
      <c r="E12017" s="87">
        <f>INDEX(매칭테이블!C:D,MATCH(RD!G12017,매칭테이블!D:D,0),1)</f>
        <v/>
      </c>
      <c r="F12017" s="93" t="inlineStr">
        <is>
          <t>카페24</t>
        </is>
      </c>
      <c r="G12017" s="93" t="inlineStr">
        <is>
          <t>어성초 77 진정 마스크옵션=어성초 77 진정 마스크팩 1장</t>
        </is>
      </c>
      <c r="H12017" s="93" t="n">
        <v>1</v>
      </c>
      <c r="J12017" s="87" t="n">
        <v>201208</v>
      </c>
      <c r="L12017" s="87" t="n">
        <v>4000</v>
      </c>
      <c r="M12017" s="87" t="n">
        <v>3766</v>
      </c>
      <c r="N12017" s="87" t="n">
        <v>397</v>
      </c>
      <c r="O12017" s="144" t="n">
        <v>3636.363636363636</v>
      </c>
      <c r="P12017" s="87" t="inlineStr">
        <is>
          <t>카페24마스크팩어성초 77 진정 마스크옵션=어성초 77 진정 마스크팩 1장201208</t>
        </is>
      </c>
    </row>
    <row r="12018" customFormat="1" s="93">
      <c r="B12018" s="127" t="n">
        <v>44176</v>
      </c>
      <c r="C12018" s="87">
        <f>TEXT(B12018,"aaa")</f>
        <v/>
      </c>
      <c r="E12018" s="87">
        <f>INDEX(매칭테이블!C:D,MATCH(RD!G12018,매칭테이블!D:D,0),1)</f>
        <v/>
      </c>
      <c r="F12018" s="93" t="inlineStr">
        <is>
          <t>카페24</t>
        </is>
      </c>
      <c r="G12018" s="93" t="inlineStr">
        <is>
          <t>어성초 77 진정 마스크옵션=어성초 77 진정 마스크팩 10장-50% off</t>
        </is>
      </c>
      <c r="H12018" s="93" t="n">
        <v>1</v>
      </c>
      <c r="J12018" s="87" t="n">
        <v>201208</v>
      </c>
      <c r="L12018" s="87" t="n">
        <v>20000</v>
      </c>
      <c r="M12018" s="87" t="n">
        <v>18830</v>
      </c>
      <c r="N12018" s="87" t="n">
        <v>3970</v>
      </c>
      <c r="O12018" s="144" t="n">
        <v>18181.81818181818</v>
      </c>
      <c r="P12018" s="87" t="inlineStr">
        <is>
          <t>카페24마스크팩어성초 77 진정 마스크옵션=어성초 77 진정 마스크팩 10장-50% off201208</t>
        </is>
      </c>
    </row>
    <row r="12019" customFormat="1" s="93">
      <c r="B12019" s="127" t="n">
        <v>44176</v>
      </c>
      <c r="C12019" s="87">
        <f>TEXT(B12019,"aaa")</f>
        <v/>
      </c>
      <c r="E12019" s="87">
        <f>INDEX(매칭테이블!C:D,MATCH(RD!G12019,매칭테이블!D:D,0),1)</f>
        <v/>
      </c>
      <c r="F12019" s="93" t="inlineStr">
        <is>
          <t>카페24</t>
        </is>
      </c>
      <c r="G12019" s="93" t="inlineStr">
        <is>
          <t>어성초 77 진정 마스크</t>
        </is>
      </c>
      <c r="H12019" s="93" t="n">
        <v>2</v>
      </c>
      <c r="J12019" s="87" t="n">
        <v>201208</v>
      </c>
      <c r="L12019" s="87" t="n">
        <v>8000</v>
      </c>
      <c r="M12019" s="87" t="n">
        <v>7532</v>
      </c>
      <c r="N12019" s="87" t="n">
        <v>794</v>
      </c>
      <c r="O12019" s="144" t="n">
        <v>7272.727272727272</v>
      </c>
      <c r="P12019" s="87" t="inlineStr">
        <is>
          <t>카페24마스크팩어성초 77 진정 마스크201208</t>
        </is>
      </c>
    </row>
    <row r="12020" customFormat="1" s="93">
      <c r="B12020" s="127" t="n">
        <v>44176</v>
      </c>
      <c r="C12020" s="87">
        <f>TEXT(B12020,"aaa")</f>
        <v/>
      </c>
      <c r="E12020" s="87">
        <f>INDEX(매칭테이블!C:D,MATCH(RD!G12020,매칭테이블!D:D,0),1)</f>
        <v/>
      </c>
      <c r="F12020" s="93" t="inlineStr">
        <is>
          <t>카페24</t>
        </is>
      </c>
      <c r="G12020" s="93" t="inlineStr">
        <is>
          <t>어성초 77 클리어 패드옵션=어성초 77 클리어 패드 1개-20% off</t>
        </is>
      </c>
      <c r="H12020" s="93" t="n">
        <v>16</v>
      </c>
      <c r="J12020" s="87" t="n">
        <v>201208</v>
      </c>
      <c r="L12020" s="87" t="n">
        <v>358400</v>
      </c>
      <c r="M12020" s="87" t="n">
        <v>337433.6</v>
      </c>
      <c r="N12020" s="87" t="n">
        <v>80192</v>
      </c>
      <c r="O12020" s="144" t="n">
        <v>325818.1818181818</v>
      </c>
      <c r="P12020" s="87" t="inlineStr">
        <is>
          <t>카페24클리어 패드어성초 77 클리어 패드옵션=어성초 77 클리어 패드 1개-20% off201208</t>
        </is>
      </c>
    </row>
    <row r="12021" customFormat="1" s="93">
      <c r="B12021" s="127" t="n">
        <v>44176</v>
      </c>
      <c r="C12021" s="87">
        <f>TEXT(B12021,"aaa")</f>
        <v/>
      </c>
      <c r="E12021" s="87">
        <f>INDEX(매칭테이블!C:D,MATCH(RD!G12021,매칭테이블!D:D,0),1)</f>
        <v/>
      </c>
      <c r="F12021" s="93" t="inlineStr">
        <is>
          <t>카페24</t>
        </is>
      </c>
      <c r="G12021" s="93" t="inlineStr">
        <is>
          <t>어성초 77 클리어 패드옵션=어성초 77 클리어 패드 2개-30% off (무료배송)</t>
        </is>
      </c>
      <c r="H12021" s="93" t="n">
        <v>27</v>
      </c>
      <c r="J12021" s="87" t="n">
        <v>201208</v>
      </c>
      <c r="L12021" s="87" t="n">
        <v>1058400</v>
      </c>
      <c r="M12021" s="87" t="n">
        <v>996483.6</v>
      </c>
      <c r="N12021" s="87" t="n">
        <v>270648</v>
      </c>
      <c r="O12021" s="144" t="n">
        <v>962181.8181818181</v>
      </c>
      <c r="P12021" s="87" t="inlineStr">
        <is>
          <t>카페24클리어 패드어성초 77 클리어 패드옵션=어성초 77 클리어 패드 2개-30% off (무료배송)201208</t>
        </is>
      </c>
    </row>
    <row r="12022" customFormat="1" s="93">
      <c r="B12022" s="127" t="n">
        <v>44176</v>
      </c>
      <c r="C12022" s="87">
        <f>TEXT(B12022,"aaa")</f>
        <v/>
      </c>
      <c r="E12022" s="87">
        <f>INDEX(매칭테이블!C:D,MATCH(RD!G12022,매칭테이블!D:D,0),1)</f>
        <v/>
      </c>
      <c r="F12022" s="93" t="inlineStr">
        <is>
          <t>카페24</t>
        </is>
      </c>
      <c r="G12022" s="93" t="inlineStr">
        <is>
          <t>어성초 77 클리어 패드옵션=어성초77토너1개+어성초77패드1개-30% off (무료배송)</t>
        </is>
      </c>
      <c r="H12022" s="93" t="n">
        <v>17</v>
      </c>
      <c r="J12022" s="87" t="n">
        <v>201208</v>
      </c>
      <c r="L12022" s="87" t="n">
        <v>630700</v>
      </c>
      <c r="M12022" s="87" t="n">
        <v>593804.05</v>
      </c>
      <c r="N12022" s="87" t="n">
        <v>137564</v>
      </c>
      <c r="O12022" s="144" t="n">
        <v>573363.6363636364</v>
      </c>
      <c r="P12022" s="87" t="inlineStr">
        <is>
          <t>카페24토너+패드 세트어성초 77 클리어 패드옵션=어성초77토너1개+어성초77패드1개-30% off (무료배송)201208</t>
        </is>
      </c>
    </row>
    <row r="12023" customFormat="1" s="93">
      <c r="B12023" s="127" t="n">
        <v>44176</v>
      </c>
      <c r="C12023" s="87">
        <f>TEXT(B12023,"aaa")</f>
        <v/>
      </c>
      <c r="E12023" s="87">
        <f>INDEX(매칭테이블!C:D,MATCH(RD!G12023,매칭테이블!D:D,0),1)</f>
        <v/>
      </c>
      <c r="F12023" s="93" t="inlineStr">
        <is>
          <t>카페24</t>
        </is>
      </c>
      <c r="G12023" s="93" t="inlineStr">
        <is>
          <t>어성초 77 클리어 패드옵션=어성초 77 클리어 패드 2개-30% off (무료배송)</t>
        </is>
      </c>
      <c r="H12023" s="93" t="n">
        <v>9</v>
      </c>
      <c r="J12023" s="87" t="n">
        <v>201208</v>
      </c>
      <c r="L12023" s="87" t="n">
        <v>352800</v>
      </c>
      <c r="M12023" s="87" t="n">
        <v>332161.2</v>
      </c>
      <c r="N12023" s="87" t="n">
        <v>90216</v>
      </c>
      <c r="O12023" s="144" t="n">
        <v>320727.2727272727</v>
      </c>
      <c r="P12023" s="87" t="inlineStr">
        <is>
          <t>카페24클리어 패드어성초 77 클리어 패드옵션=어성초 77 클리어 패드 2개-30% off (무료배송)201208</t>
        </is>
      </c>
    </row>
    <row r="12024" customFormat="1" s="93">
      <c r="B12024" s="127" t="n">
        <v>44176</v>
      </c>
      <c r="C12024" s="87">
        <f>TEXT(B12024,"aaa")</f>
        <v/>
      </c>
      <c r="E12024" s="87">
        <f>INDEX(매칭테이블!C:D,MATCH(RD!G12024,매칭테이블!D:D,0),1)</f>
        <v/>
      </c>
      <c r="F12024" s="93" t="inlineStr">
        <is>
          <t>카페24</t>
        </is>
      </c>
      <c r="G12024" s="93" t="inlineStr">
        <is>
          <t>어성초 77 클리어 패드옵션=어성초77토너1개+어성초77패드1개-30% off (무료배송)</t>
        </is>
      </c>
      <c r="H12024" s="93" t="n">
        <v>2</v>
      </c>
      <c r="J12024" s="87" t="n">
        <v>201208</v>
      </c>
      <c r="L12024" s="87" t="n">
        <v>74200</v>
      </c>
      <c r="M12024" s="87" t="n">
        <v>69859.3</v>
      </c>
      <c r="N12024" s="87" t="n">
        <v>16184</v>
      </c>
      <c r="O12024" s="144" t="n">
        <v>67454.54545454546</v>
      </c>
      <c r="P12024" s="87" t="inlineStr">
        <is>
          <t>카페24토너+패드 세트어성초 77 클리어 패드옵션=어성초77토너1개+어성초77패드1개-30% off (무료배송)201208</t>
        </is>
      </c>
    </row>
    <row r="12025" customFormat="1" s="93">
      <c r="B12025" s="127" t="n">
        <v>44176</v>
      </c>
      <c r="C12025" s="87">
        <f>TEXT(B12025,"aaa")</f>
        <v/>
      </c>
      <c r="E12025" s="87">
        <f>INDEX(매칭테이블!C:D,MATCH(RD!G12025,매칭테이블!D:D,0),1)</f>
        <v/>
      </c>
      <c r="F12025" s="93" t="inlineStr">
        <is>
          <t>카페24</t>
        </is>
      </c>
      <c r="G12025" s="93" t="inlineStr">
        <is>
          <t>어성초 77 토너토너(필수)=어성초 77 토너 2개-30% off (무료배송)</t>
        </is>
      </c>
      <c r="H12025" s="93" t="n">
        <v>1</v>
      </c>
      <c r="J12025" s="87" t="n">
        <v>201208</v>
      </c>
      <c r="L12025" s="87" t="n">
        <v>35000</v>
      </c>
      <c r="M12025" s="87" t="n">
        <v>32952.5</v>
      </c>
      <c r="N12025" s="87" t="n">
        <v>6160</v>
      </c>
      <c r="O12025" s="144" t="n">
        <v>31818.18181818182</v>
      </c>
      <c r="P12025" s="87" t="inlineStr">
        <is>
          <t>카페24토너어성초 77 토너토너(필수)=어성초 77 토너 2개-30% off (무료배송)201208</t>
        </is>
      </c>
    </row>
    <row r="12026" customFormat="1" s="93">
      <c r="B12026" s="127" t="n">
        <v>44176</v>
      </c>
      <c r="C12026" s="87">
        <f>TEXT(B12026,"aaa")</f>
        <v/>
      </c>
      <c r="E12026" s="87">
        <f>INDEX(매칭테이블!C:D,MATCH(RD!G12026,매칭테이블!D:D,0),1)</f>
        <v/>
      </c>
      <c r="F12026" s="93" t="inlineStr">
        <is>
          <t>카페24</t>
        </is>
      </c>
      <c r="G12026" s="93" t="inlineStr">
        <is>
          <t>어성초 78 수딩 크림</t>
        </is>
      </c>
      <c r="H12026" s="93" t="n">
        <v>3</v>
      </c>
      <c r="J12026" s="87" t="n">
        <v>201208</v>
      </c>
      <c r="L12026" s="87" t="n">
        <v>114000</v>
      </c>
      <c r="M12026" s="87" t="n">
        <v>107331</v>
      </c>
      <c r="N12026" s="87" t="n">
        <v>9135</v>
      </c>
      <c r="O12026" s="144" t="n">
        <v>103636.3636363636</v>
      </c>
      <c r="P12026" s="87" t="inlineStr">
        <is>
          <t>카페24수딩크림어성초 78 수딩 크림201208</t>
        </is>
      </c>
    </row>
    <row r="12027" customFormat="1" s="93">
      <c r="B12027" s="127" t="n">
        <v>44176</v>
      </c>
      <c r="C12027" s="87">
        <f>TEXT(B12027,"aaa")</f>
        <v/>
      </c>
      <c r="E12027" s="87">
        <f>INDEX(매칭테이블!C:D,MATCH(RD!G12027,매칭테이블!D:D,0),1)</f>
        <v/>
      </c>
      <c r="F12027" s="93" t="inlineStr">
        <is>
          <t>카페24</t>
        </is>
      </c>
      <c r="G12027" s="93" t="inlineStr">
        <is>
          <t>어성초 78 수딩 크림</t>
        </is>
      </c>
      <c r="H12027" s="93" t="n">
        <v>5</v>
      </c>
      <c r="J12027" s="87" t="n">
        <v>201208</v>
      </c>
      <c r="L12027" s="87" t="n">
        <v>190000</v>
      </c>
      <c r="M12027" s="87" t="n">
        <v>178885</v>
      </c>
      <c r="N12027" s="87" t="n">
        <v>15225</v>
      </c>
      <c r="O12027" s="144" t="n">
        <v>172727.2727272727</v>
      </c>
      <c r="P12027" s="87" t="inlineStr">
        <is>
          <t>카페24수딩크림어성초 78 수딩 크림201208</t>
        </is>
      </c>
    </row>
    <row r="12028" customFormat="1" s="93">
      <c r="B12028" s="127" t="n">
        <v>44176</v>
      </c>
      <c r="C12028" s="87">
        <f>TEXT(B12028,"aaa")</f>
        <v/>
      </c>
      <c r="E12028" s="87">
        <f>INDEX(매칭테이블!C:D,MATCH(RD!G12028,매칭테이블!D:D,0),1)</f>
        <v/>
      </c>
      <c r="F12028" s="93" t="inlineStr">
        <is>
          <t>카페24</t>
        </is>
      </c>
      <c r="G12028" s="93" t="inlineStr">
        <is>
          <t>어성초 80 수분 진정 앰플앰플=어성초 80 앰플 1개-15%off</t>
        </is>
      </c>
      <c r="H12028" s="93" t="n">
        <v>8</v>
      </c>
      <c r="J12028" s="87" t="n">
        <v>201208</v>
      </c>
      <c r="L12028" s="87" t="n">
        <v>224000</v>
      </c>
      <c r="M12028" s="87" t="n">
        <v>210896</v>
      </c>
      <c r="N12028" s="87" t="n">
        <v>27176</v>
      </c>
      <c r="O12028" s="144" t="n">
        <v>203636.3636363636</v>
      </c>
      <c r="P12028" s="87" t="inlineStr">
        <is>
          <t>카페24앰플어성초 80 수분 진정 앰플앰플=어성초 80 앰플 1개-15%off201208</t>
        </is>
      </c>
    </row>
    <row r="12029" customFormat="1" s="93">
      <c r="B12029" s="127" t="n">
        <v>44176</v>
      </c>
      <c r="C12029" s="87">
        <f>TEXT(B12029,"aaa")</f>
        <v/>
      </c>
      <c r="E12029" s="87">
        <f>INDEX(매칭테이블!C:D,MATCH(RD!G12029,매칭테이블!D:D,0),1)</f>
        <v/>
      </c>
      <c r="F12029" s="93" t="inlineStr">
        <is>
          <t>카페24</t>
        </is>
      </c>
      <c r="G12029" s="93" t="inlineStr">
        <is>
          <t>어성초 80 수분 진정 앰플앰플=어성초 80 앰플 2개-27%off (무료배송)</t>
        </is>
      </c>
      <c r="H12029" s="93" t="n">
        <v>6</v>
      </c>
      <c r="J12029" s="87" t="n">
        <v>201208</v>
      </c>
      <c r="L12029" s="87" t="n">
        <v>288000</v>
      </c>
      <c r="M12029" s="87" t="n">
        <v>271152</v>
      </c>
      <c r="N12029" s="87" t="n">
        <v>40764</v>
      </c>
      <c r="O12029" s="144" t="n">
        <v>261818.1818181818</v>
      </c>
      <c r="P12029" s="87" t="inlineStr">
        <is>
          <t>카페24앰플어성초 80 수분 진정 앰플앰플=어성초 80 앰플 2개-27%off (무료배송)201208</t>
        </is>
      </c>
    </row>
    <row r="12030" customFormat="1" s="93">
      <c r="B12030" s="127" t="n">
        <v>44176</v>
      </c>
      <c r="C12030" s="87">
        <f>TEXT(B12030,"aaa")</f>
        <v/>
      </c>
      <c r="E12030" s="87">
        <f>INDEX(매칭테이블!C:D,MATCH(RD!G12030,매칭테이블!D:D,0),1)</f>
        <v/>
      </c>
      <c r="F12030" s="93" t="inlineStr">
        <is>
          <t>카페24</t>
        </is>
      </c>
      <c r="G12030" s="93" t="inlineStr">
        <is>
          <t>어성초 80 수분 진정 앰플</t>
        </is>
      </c>
      <c r="H12030" s="93" t="n">
        <v>2</v>
      </c>
      <c r="J12030" s="87" t="n">
        <v>201208</v>
      </c>
      <c r="L12030" s="87" t="n">
        <v>56000</v>
      </c>
      <c r="M12030" s="87" t="n">
        <v>52724</v>
      </c>
      <c r="N12030" s="87" t="n">
        <v>6794</v>
      </c>
      <c r="O12030" s="144" t="n">
        <v>50909.0909090909</v>
      </c>
      <c r="P12030" s="87" t="inlineStr">
        <is>
          <t>카페24앰플어성초 80 수분 진정 앰플201208</t>
        </is>
      </c>
    </row>
    <row r="12031" customFormat="1" s="93">
      <c r="B12031" s="127" t="n">
        <v>44176</v>
      </c>
      <c r="C12031" s="87">
        <f>TEXT(B12031,"aaa")</f>
        <v/>
      </c>
      <c r="E12031" s="87">
        <f>INDEX(매칭테이블!C:D,MATCH(RD!G12031,매칭테이블!D:D,0),1)</f>
        <v/>
      </c>
      <c r="F12031" s="93" t="inlineStr">
        <is>
          <t>카페24</t>
        </is>
      </c>
      <c r="G12031" s="93" t="inlineStr">
        <is>
          <t>어성초 아크네 바디워시옵션=어성초 아크네 바디워시 2개 -35% off (무료배송)</t>
        </is>
      </c>
      <c r="H12031" s="93" t="n">
        <v>1</v>
      </c>
      <c r="J12031" s="87" t="n">
        <v>201208</v>
      </c>
      <c r="L12031" s="87" t="n">
        <v>33800</v>
      </c>
      <c r="M12031" s="87" t="n">
        <v>31822.7</v>
      </c>
      <c r="N12031" s="87" t="n">
        <v>8170</v>
      </c>
      <c r="O12031" s="144" t="n">
        <v>30727.27272727272</v>
      </c>
      <c r="P12031" s="87" t="inlineStr">
        <is>
          <t>카페24바디워시어성초 아크네 바디워시옵션=어성초 아크네 바디워시 2개 -35% off (무료배송)201208</t>
        </is>
      </c>
    </row>
    <row r="12032" customFormat="1" s="93">
      <c r="B12032" s="127" t="n">
        <v>44176</v>
      </c>
      <c r="C12032" s="87">
        <f>TEXT(B12032,"aaa")</f>
        <v/>
      </c>
      <c r="E12032" s="87">
        <f>INDEX(매칭테이블!C:D,MATCH(RD!G12032,매칭테이블!D:D,0),1)</f>
        <v/>
      </c>
      <c r="F12032" s="93" t="inlineStr">
        <is>
          <t>카페24</t>
        </is>
      </c>
      <c r="G12032" s="93" t="inlineStr">
        <is>
          <t>어성초 약산성 클렌징폼클렌징폼=어성초 약산성 클렌징폼 1개 -19%off</t>
        </is>
      </c>
      <c r="H12032" s="93" t="n">
        <v>2</v>
      </c>
      <c r="J12032" s="87" t="n">
        <v>201208</v>
      </c>
      <c r="L12032" s="87" t="n">
        <v>26000</v>
      </c>
      <c r="M12032" s="87" t="n">
        <v>24479</v>
      </c>
      <c r="N12032" s="87" t="n">
        <v>5500</v>
      </c>
      <c r="O12032" s="144" t="n">
        <v>23636.36363636364</v>
      </c>
      <c r="P12032" s="87" t="inlineStr">
        <is>
          <t>카페24클렌징폼어성초 약산성 클렌징폼클렌징폼=어성초 약산성 클렌징폼 1개 -19%off201208</t>
        </is>
      </c>
    </row>
    <row r="12033" customFormat="1" s="93">
      <c r="B12033" s="127" t="n">
        <v>44176</v>
      </c>
      <c r="C12033" s="87">
        <f>TEXT(B12033,"aaa")</f>
        <v/>
      </c>
      <c r="E12033" s="87">
        <f>INDEX(매칭테이블!C:D,MATCH(RD!G12033,매칭테이블!D:D,0),1)</f>
        <v/>
      </c>
      <c r="F12033" s="93" t="inlineStr">
        <is>
          <t>카페24</t>
        </is>
      </c>
      <c r="G12033" s="93" t="inlineStr">
        <is>
          <t>어성초 약산성 클렌징폼클렌징폼=어성초 약산성 클렌징폼 2개 -25%off</t>
        </is>
      </c>
      <c r="H12033" s="93" t="n">
        <v>5</v>
      </c>
      <c r="J12033" s="87" t="n">
        <v>201208</v>
      </c>
      <c r="L12033" s="87" t="n">
        <v>120000</v>
      </c>
      <c r="M12033" s="87" t="n">
        <v>112980</v>
      </c>
      <c r="N12033" s="87" t="n">
        <v>12300</v>
      </c>
      <c r="O12033" s="144" t="n">
        <v>109090.9090909091</v>
      </c>
      <c r="P12033" s="87" t="inlineStr">
        <is>
          <t>카페24클렌징폼어성초 약산성 클렌징폼클렌징폼=어성초 약산성 클렌징폼 2개 -25%off201208</t>
        </is>
      </c>
    </row>
    <row r="12034" customFormat="1" s="93">
      <c r="B12034" s="127" t="n">
        <v>44176</v>
      </c>
      <c r="C12034" s="87">
        <f>TEXT(B12034,"aaa")</f>
        <v/>
      </c>
      <c r="E12034" s="87">
        <f>INDEX(매칭테이블!C:D,MATCH(RD!G12034,매칭테이블!D:D,0),1)</f>
        <v/>
      </c>
      <c r="F12034" s="93" t="inlineStr">
        <is>
          <t>카페24</t>
        </is>
      </c>
      <c r="G12034" s="93" t="inlineStr">
        <is>
          <t>어성초 크림마스크 나이트 솔루션옵션=어성초 크림마스크 나이트 솔루션 1장</t>
        </is>
      </c>
      <c r="H12034" s="93" t="n">
        <v>1</v>
      </c>
      <c r="J12034" s="87" t="n">
        <v>201208</v>
      </c>
      <c r="L12034" s="87" t="n">
        <v>4000</v>
      </c>
      <c r="M12034" s="87" t="n">
        <v>3766</v>
      </c>
      <c r="N12034" s="87" t="n">
        <v>310</v>
      </c>
      <c r="O12034" s="144" t="n">
        <v>3636.363636363636</v>
      </c>
      <c r="P12034" s="87" t="inlineStr">
        <is>
          <t>카페24크림마스크어성초 크림마스크 나이트 솔루션옵션=어성초 크림마스크 나이트 솔루션 1장201208</t>
        </is>
      </c>
    </row>
    <row r="12035" customFormat="1" s="93">
      <c r="B12035" s="127" t="n">
        <v>44176</v>
      </c>
      <c r="C12035" s="87">
        <f>TEXT(B12035,"aaa")</f>
        <v/>
      </c>
      <c r="E12035" s="87">
        <f>INDEX(매칭테이블!C:D,MATCH(RD!G12035,매칭테이블!D:D,0),1)</f>
        <v/>
      </c>
      <c r="F12035" s="93" t="inlineStr">
        <is>
          <t>카페24</t>
        </is>
      </c>
      <c r="G12035" s="93" t="inlineStr">
        <is>
          <t>어성초 크림마스크 나이트 솔루션옵션=어성초 크림마스크 나이트 솔루션 10장 (-50%)</t>
        </is>
      </c>
      <c r="H12035" s="93" t="n">
        <v>2</v>
      </c>
      <c r="J12035" s="87" t="n">
        <v>201208</v>
      </c>
      <c r="L12035" s="87" t="n">
        <v>40000</v>
      </c>
      <c r="M12035" s="87" t="n">
        <v>37660</v>
      </c>
      <c r="N12035" s="87" t="n">
        <v>6214</v>
      </c>
      <c r="O12035" s="144" t="n">
        <v>36363.63636363636</v>
      </c>
      <c r="P12035" s="87" t="inlineStr">
        <is>
          <t>카페24크림마스크어성초 크림마스크 나이트 솔루션옵션=어성초 크림마스크 나이트 솔루션 10장 (-50%)201208</t>
        </is>
      </c>
    </row>
    <row r="12036" customFormat="1" s="93">
      <c r="B12036" s="127" t="n">
        <v>44176</v>
      </c>
      <c r="C12036" s="87">
        <f>TEXT(B12036,"aaa")</f>
        <v/>
      </c>
      <c r="E12036" s="87">
        <f>INDEX(매칭테이블!C:D,MATCH(RD!G12036,매칭테이블!D:D,0),1)</f>
        <v/>
      </c>
      <c r="F12036" s="93" t="inlineStr">
        <is>
          <t>카페24</t>
        </is>
      </c>
      <c r="G12036" s="93" t="inlineStr">
        <is>
          <t>촉촉 스킨팩 화장솜</t>
        </is>
      </c>
      <c r="H12036" s="93" t="n">
        <v>12</v>
      </c>
      <c r="J12036" s="87" t="n">
        <v>201208</v>
      </c>
      <c r="L12036" s="87" t="n">
        <v>36000</v>
      </c>
      <c r="M12036" s="87" t="n">
        <v>33894</v>
      </c>
      <c r="N12036" s="87" t="n">
        <v>13320</v>
      </c>
      <c r="O12036" s="144" t="n">
        <v>32727.27272727272</v>
      </c>
      <c r="P12036" s="87" t="inlineStr">
        <is>
          <t>카페24화장솜촉촉 스킨팩 화장솜201208</t>
        </is>
      </c>
    </row>
    <row r="12037" customFormat="1" s="93">
      <c r="B12037" s="127" t="n">
        <v>44176</v>
      </c>
      <c r="C12037" s="87">
        <f>TEXT(B12037,"aaa")</f>
        <v/>
      </c>
      <c r="E12037" s="87">
        <f>INDEX(매칭테이블!C:D,MATCH(RD!G12037,매칭테이블!D:D,0),1)</f>
        <v/>
      </c>
      <c r="F12037" s="93" t="inlineStr">
        <is>
          <t>화해</t>
        </is>
      </c>
      <c r="G12037" s="93" t="inlineStr">
        <is>
          <t>어성초 77 토너 250ml어성초 77 토너 250ml</t>
        </is>
      </c>
      <c r="H12037" s="93" t="n">
        <v>2</v>
      </c>
      <c r="J12037" s="87" t="n">
        <v>201208</v>
      </c>
      <c r="L12037" s="87" t="n">
        <v>40000</v>
      </c>
      <c r="M12037" s="87" t="n">
        <v>28800</v>
      </c>
      <c r="N12037" s="87" t="n">
        <v>6160</v>
      </c>
      <c r="O12037" s="144" t="n">
        <v>36363.63636363636</v>
      </c>
      <c r="P12037" s="87" t="inlineStr">
        <is>
          <t>화해토너어성초 77 토너 250ml어성초 77 토너 250ml201208</t>
        </is>
      </c>
    </row>
    <row r="12038" customFormat="1" s="93">
      <c r="B12038" s="127" t="n">
        <v>44178</v>
      </c>
      <c r="C12038" s="87">
        <f>TEXT(B12038,"aaa")</f>
        <v/>
      </c>
      <c r="E12038" s="87">
        <f>INDEX(매칭테이블!C:D,MATCH(RD!G12038,매칭테이블!D:D,0),1)</f>
        <v/>
      </c>
      <c r="F12038" s="93" t="inlineStr">
        <is>
          <t>스타일쉐어</t>
        </is>
      </c>
      <c r="G12038" s="93" t="inlineStr">
        <is>
          <t>아누아 어성초 77 토너 250ml</t>
        </is>
      </c>
      <c r="H12038" s="93" t="n">
        <v>3</v>
      </c>
      <c r="J12038" s="87" t="n">
        <v>201208</v>
      </c>
      <c r="L12038" s="87" t="n">
        <v>60000</v>
      </c>
      <c r="M12038" s="87" t="n">
        <v>45000</v>
      </c>
      <c r="N12038" s="87" t="n">
        <v>9780</v>
      </c>
      <c r="O12038" s="144" t="n">
        <v>54545.45454545454</v>
      </c>
      <c r="P12038" s="87" t="inlineStr">
        <is>
          <t>스타일쉐어토너아누아 어성초 77 토너 250ml201208</t>
        </is>
      </c>
    </row>
    <row r="12039" customFormat="1" s="93">
      <c r="B12039" s="127" t="n">
        <v>44178</v>
      </c>
      <c r="C12039" s="87">
        <f>TEXT(B12039,"aaa")</f>
        <v/>
      </c>
      <c r="E12039" s="87">
        <f>INDEX(매칭테이블!C:D,MATCH(RD!G12039,매칭테이블!D:D,0),1)</f>
        <v/>
      </c>
      <c r="F12039" s="93" t="inlineStr">
        <is>
          <t>카페24</t>
        </is>
      </c>
      <c r="G12039" s="93" t="inlineStr">
        <is>
          <t>5 제로 무기자차 선크림옵션=5제로 무기자차 선크림 1개-20% off</t>
        </is>
      </c>
      <c r="H12039" s="93" t="n">
        <v>1</v>
      </c>
      <c r="J12039" s="87" t="n">
        <v>201208</v>
      </c>
      <c r="L12039" s="87" t="n">
        <v>20000</v>
      </c>
      <c r="M12039" s="87" t="n">
        <v>18830</v>
      </c>
      <c r="N12039" s="87" t="n">
        <v>2345</v>
      </c>
      <c r="O12039" s="144" t="n">
        <v>18181.81818181818</v>
      </c>
      <c r="P12039" s="87" t="inlineStr">
        <is>
          <t>카페24선크림5 제로 무기자차 선크림옵션=5제로 무기자차 선크림 1개-20% off201208</t>
        </is>
      </c>
    </row>
    <row r="12040" customFormat="1" s="93">
      <c r="B12040" s="127" t="n">
        <v>44178</v>
      </c>
      <c r="C12040" s="87">
        <f>TEXT(B12040,"aaa")</f>
        <v/>
      </c>
      <c r="E12040" s="87">
        <f>INDEX(매칭테이블!C:D,MATCH(RD!G12040,매칭테이블!D:D,0),1)</f>
        <v/>
      </c>
      <c r="F12040" s="93" t="inlineStr">
        <is>
          <t>카페24</t>
        </is>
      </c>
      <c r="G12040" s="93" t="inlineStr">
        <is>
          <t>5 제로 무기자차 선크림옵션=5제로 무기자차 선크림 2개-30% off (무료배송)</t>
        </is>
      </c>
      <c r="H12040" s="93" t="n">
        <v>1</v>
      </c>
      <c r="J12040" s="87" t="n">
        <v>201208</v>
      </c>
      <c r="L12040" s="87" t="n">
        <v>35000</v>
      </c>
      <c r="M12040" s="87" t="n">
        <v>32952.5</v>
      </c>
      <c r="N12040" s="87" t="n">
        <v>4690</v>
      </c>
      <c r="O12040" s="144" t="n">
        <v>31818.18181818182</v>
      </c>
      <c r="P12040" s="87" t="inlineStr">
        <is>
          <t>카페24선크림5 제로 무기자차 선크림옵션=5제로 무기자차 선크림 2개-30% off (무료배송)201208</t>
        </is>
      </c>
    </row>
    <row r="12041" customFormat="1" s="93">
      <c r="B12041" s="127" t="n">
        <v>44178</v>
      </c>
      <c r="C12041" s="87">
        <f>TEXT(B12041,"aaa")</f>
        <v/>
      </c>
      <c r="E12041" s="87">
        <f>INDEX(매칭테이블!C:D,MATCH(RD!G12041,매칭테이블!D:D,0),1)</f>
        <v/>
      </c>
      <c r="F12041" s="93" t="inlineStr">
        <is>
          <t>카페24</t>
        </is>
      </c>
      <c r="G12041" s="93" t="inlineStr">
        <is>
          <t>[수분 보충 세트] 어성초 77 토너 + 어성초 70 로션옵션=어성초 77 토너 250ml + 어성초 70 로션 200ml -30%</t>
        </is>
      </c>
      <c r="H12041" s="93" t="n">
        <v>23</v>
      </c>
      <c r="J12041" s="87" t="n">
        <v>201208</v>
      </c>
      <c r="L12041" s="87" t="n">
        <v>853300</v>
      </c>
      <c r="M12041" s="87" t="n">
        <v>803381.95</v>
      </c>
      <c r="N12041" s="87" t="n">
        <v>170614</v>
      </c>
      <c r="O12041" s="144" t="n">
        <v>775727.2727272727</v>
      </c>
      <c r="P12041" s="87" t="inlineStr">
        <is>
          <t>카페24수분 보충 세트[수분 보충 세트] 어성초 77 토너 + 어성초 70 로션옵션=어성초 77 토너 250ml + 어성초 70 로션 200ml -30%201208</t>
        </is>
      </c>
    </row>
    <row r="12042" customFormat="1" s="93">
      <c r="B12042" s="127" t="n">
        <v>44178</v>
      </c>
      <c r="C12042" s="87">
        <f>TEXT(B12042,"aaa")</f>
        <v/>
      </c>
      <c r="E12042" s="87">
        <f>INDEX(매칭테이블!C:D,MATCH(RD!G12042,매칭테이블!D:D,0),1)</f>
        <v/>
      </c>
      <c r="F12042" s="93" t="inlineStr">
        <is>
          <t>카페24</t>
        </is>
      </c>
      <c r="G12042" s="93" t="inlineStr">
        <is>
          <t>[어성초 진정 패키지 세트] 대용량 토너 + 앰플 + 수딩 크림 + 마스크팩 10장</t>
        </is>
      </c>
      <c r="H12042" s="93" t="n">
        <v>3</v>
      </c>
      <c r="J12042" s="87" t="n">
        <v>201208</v>
      </c>
      <c r="L12042" s="87" t="n">
        <v>297000</v>
      </c>
      <c r="M12042" s="87" t="n">
        <v>279625.5</v>
      </c>
      <c r="N12042" s="87" t="n">
        <v>45411</v>
      </c>
      <c r="O12042" s="144" t="n">
        <v>270000</v>
      </c>
      <c r="P12042" s="87" t="inlineStr">
        <is>
          <t>카페24어성초진정패키지[어성초 진정 패키지 세트] 대용량 토너 + 앰플 + 수딩 크림 + 마스크팩 10장201208</t>
        </is>
      </c>
    </row>
    <row r="12043" customFormat="1" s="93">
      <c r="B12043" s="127" t="n">
        <v>44178</v>
      </c>
      <c r="C12043" s="87">
        <f>TEXT(B12043,"aaa")</f>
        <v/>
      </c>
      <c r="E12043" s="87">
        <f>INDEX(매칭테이블!C:D,MATCH(RD!G12043,매칭테이블!D:D,0),1)</f>
        <v/>
      </c>
      <c r="F12043" s="93" t="inlineStr">
        <is>
          <t>카페24</t>
        </is>
      </c>
      <c r="G12043" s="93" t="inlineStr">
        <is>
          <t>대용량 어성초 77 수딩 토너 500ml</t>
        </is>
      </c>
      <c r="H12043" s="93" t="n">
        <v>29</v>
      </c>
      <c r="J12043" s="87" t="n">
        <v>201208</v>
      </c>
      <c r="L12043" s="87" t="n">
        <v>957000</v>
      </c>
      <c r="M12043" s="87" t="n">
        <v>901015.5</v>
      </c>
      <c r="N12043" s="87" t="n">
        <v>125570</v>
      </c>
      <c r="O12043" s="144" t="n">
        <v>869999.9999999999</v>
      </c>
      <c r="P12043" s="87" t="inlineStr">
        <is>
          <t>카페24토너대용량 어성초 77 수딩 토너 500ml201208</t>
        </is>
      </c>
    </row>
    <row r="12044" customFormat="1" s="93">
      <c r="B12044" s="127" t="n">
        <v>44178</v>
      </c>
      <c r="C12044" s="87">
        <f>TEXT(B12044,"aaa")</f>
        <v/>
      </c>
      <c r="E12044" s="87">
        <f>INDEX(매칭테이블!C:D,MATCH(RD!G12044,매칭테이블!D:D,0),1)</f>
        <v/>
      </c>
      <c r="F12044" s="93" t="inlineStr">
        <is>
          <t>카페24</t>
        </is>
      </c>
      <c r="G12044" s="93" t="inlineStr">
        <is>
          <t>대용량 어성초 77 토너 500ml</t>
        </is>
      </c>
      <c r="H12044" s="93" t="n">
        <v>1</v>
      </c>
      <c r="J12044" s="87" t="n">
        <v>201208</v>
      </c>
      <c r="L12044" s="87" t="n">
        <v>33000</v>
      </c>
      <c r="M12044" s="87" t="n">
        <v>31069.5</v>
      </c>
      <c r="N12044" s="87" t="n">
        <v>4330</v>
      </c>
      <c r="O12044" s="144" t="n">
        <v>30000</v>
      </c>
      <c r="P12044" s="87" t="inlineStr">
        <is>
          <t>카페24토너대용량 어성초 77 토너 500ml201208</t>
        </is>
      </c>
    </row>
    <row r="12045" customFormat="1" s="93">
      <c r="B12045" s="127" t="n">
        <v>44178</v>
      </c>
      <c r="C12045" s="87">
        <f>TEXT(B12045,"aaa")</f>
        <v/>
      </c>
      <c r="E12045" s="87">
        <f>INDEX(매칭테이블!C:D,MATCH(RD!G12045,매칭테이블!D:D,0),1)</f>
        <v/>
      </c>
      <c r="F12045" s="93" t="inlineStr">
        <is>
          <t>카페24</t>
        </is>
      </c>
      <c r="G12045" s="93" t="inlineStr">
        <is>
          <t>아누아 어성초 77 수딩 토너토너(필수)=어성초 77 토너 1개-20% off</t>
        </is>
      </c>
      <c r="H12045" s="93" t="n">
        <v>7</v>
      </c>
      <c r="J12045" s="87" t="n">
        <v>201208</v>
      </c>
      <c r="L12045" s="87" t="n">
        <v>140000</v>
      </c>
      <c r="M12045" s="87" t="n">
        <v>131810</v>
      </c>
      <c r="N12045" s="87" t="n">
        <v>21560</v>
      </c>
      <c r="O12045" s="144" t="n">
        <v>127272.7272727273</v>
      </c>
      <c r="P12045" s="87" t="inlineStr">
        <is>
          <t>카페24토너아누아 어성초 77 수딩 토너토너(필수)=어성초 77 토너 1개-20% off201208</t>
        </is>
      </c>
    </row>
    <row r="12046" customFormat="1" s="93">
      <c r="B12046" s="127" t="n">
        <v>44178</v>
      </c>
      <c r="C12046" s="87">
        <f>TEXT(B12046,"aaa")</f>
        <v/>
      </c>
      <c r="E12046" s="87">
        <f>INDEX(매칭테이블!C:D,MATCH(RD!G12046,매칭테이블!D:D,0),1)</f>
        <v/>
      </c>
      <c r="F12046" s="93" t="inlineStr">
        <is>
          <t>카페24</t>
        </is>
      </c>
      <c r="G12046" s="93" t="inlineStr">
        <is>
          <t>아누아 어성초 77 수딩 토너토너(필수)=어성초 77 토너 2개-30% off (무료배송)</t>
        </is>
      </c>
      <c r="H12046" s="93" t="n">
        <v>1</v>
      </c>
      <c r="J12046" s="87" t="n">
        <v>201208</v>
      </c>
      <c r="L12046" s="87" t="n">
        <v>35000</v>
      </c>
      <c r="M12046" s="87" t="n">
        <v>32952.5</v>
      </c>
      <c r="N12046" s="87" t="n">
        <v>6160</v>
      </c>
      <c r="O12046" s="144" t="n">
        <v>31818.18181818182</v>
      </c>
      <c r="P12046" s="87" t="inlineStr">
        <is>
          <t>카페24토너아누아 어성초 77 수딩 토너토너(필수)=어성초 77 토너 2개-30% off (무료배송)201208</t>
        </is>
      </c>
    </row>
    <row r="12047" customFormat="1" s="93">
      <c r="B12047" s="127" t="n">
        <v>44178</v>
      </c>
      <c r="C12047" s="87">
        <f>TEXT(B12047,"aaa")</f>
        <v/>
      </c>
      <c r="E12047" s="87">
        <f>INDEX(매칭테이블!C:D,MATCH(RD!G12047,매칭테이블!D:D,0),1)</f>
        <v/>
      </c>
      <c r="F12047" s="93" t="inlineStr">
        <is>
          <t>카페24</t>
        </is>
      </c>
      <c r="G12047" s="93" t="inlineStr">
        <is>
          <t>아누아 어성초 77 수딩 토너토너(필수)=어성초77토너1개 + 어성초77패드1개 -30% off (무료배송)</t>
        </is>
      </c>
      <c r="H12047" s="93" t="n">
        <v>1</v>
      </c>
      <c r="J12047" s="87" t="n">
        <v>201208</v>
      </c>
      <c r="L12047" s="87" t="n">
        <v>37100</v>
      </c>
      <c r="M12047" s="87" t="n">
        <v>34929.65</v>
      </c>
      <c r="N12047" s="87" t="n">
        <v>8092</v>
      </c>
      <c r="O12047" s="144" t="n">
        <v>33727.27272727273</v>
      </c>
      <c r="P12047" s="87" t="inlineStr">
        <is>
          <t>카페24토너+패드 세트아누아 어성초 77 수딩 토너토너(필수)=어성초77토너1개 + 어성초77패드1개 -30% off (무료배송)201208</t>
        </is>
      </c>
    </row>
    <row r="12048" customFormat="1" s="93">
      <c r="B12048" s="127" t="n">
        <v>44178</v>
      </c>
      <c r="C12048" s="87">
        <f>TEXT(B12048,"aaa")</f>
        <v/>
      </c>
      <c r="E12048" s="87">
        <f>INDEX(매칭테이블!C:D,MATCH(RD!G12048,매칭테이블!D:D,0),1)</f>
        <v/>
      </c>
      <c r="F12048" s="93" t="inlineStr">
        <is>
          <t>카페24</t>
        </is>
      </c>
      <c r="G12048" s="93" t="inlineStr">
        <is>
          <t>아누아 어성초 77 수딩 토너화장솜(선택)=촉촉 스킨팩 화장솜</t>
        </is>
      </c>
      <c r="H12048" s="93" t="n">
        <v>4</v>
      </c>
      <c r="J12048" s="87" t="n">
        <v>201208</v>
      </c>
      <c r="L12048" s="87" t="n">
        <v>12000</v>
      </c>
      <c r="M12048" s="87" t="n">
        <v>11298</v>
      </c>
      <c r="N12048" s="87" t="n">
        <v>4440</v>
      </c>
      <c r="O12048" s="144" t="n">
        <v>10909.09090909091</v>
      </c>
      <c r="P12048" s="87" t="inlineStr">
        <is>
          <t>카페24토너아누아 어성초 77 수딩 토너화장솜(선택)=촉촉 스킨팩 화장솜201208</t>
        </is>
      </c>
    </row>
    <row r="12049" customFormat="1" s="93">
      <c r="B12049" s="127" t="n">
        <v>44178</v>
      </c>
      <c r="C12049" s="87">
        <f>TEXT(B12049,"aaa")</f>
        <v/>
      </c>
      <c r="E12049" s="87">
        <f>INDEX(매칭테이블!C:D,MATCH(RD!G12049,매칭테이블!D:D,0),1)</f>
        <v/>
      </c>
      <c r="F12049" s="93" t="inlineStr">
        <is>
          <t>카페24</t>
        </is>
      </c>
      <c r="G12049" s="93" t="inlineStr">
        <is>
          <t>어성초 70 데일리 릴리프 로션로션=어성초 70 데일리 릴리프 로션 1개 -20% off</t>
        </is>
      </c>
      <c r="H12049" s="93" t="n">
        <v>4</v>
      </c>
      <c r="J12049" s="87" t="n">
        <v>201208</v>
      </c>
      <c r="L12049" s="87" t="n">
        <v>89600</v>
      </c>
      <c r="M12049" s="87" t="n">
        <v>84358.39999999999</v>
      </c>
      <c r="N12049" s="87" t="n">
        <v>17352</v>
      </c>
      <c r="O12049" s="144" t="n">
        <v>81454.54545454544</v>
      </c>
      <c r="P12049" s="87" t="inlineStr">
        <is>
          <t>카페24로션어성초 70 데일리 릴리프 로션로션=어성초 70 데일리 릴리프 로션 1개 -20% off201208</t>
        </is>
      </c>
    </row>
    <row r="12050" customFormat="1" s="93">
      <c r="B12050" s="127" t="n">
        <v>44178</v>
      </c>
      <c r="C12050" s="87">
        <f>TEXT(B12050,"aaa")</f>
        <v/>
      </c>
      <c r="E12050" s="87">
        <f>INDEX(매칭테이블!C:D,MATCH(RD!G12050,매칭테이블!D:D,0),1)</f>
        <v/>
      </c>
      <c r="F12050" s="93" t="inlineStr">
        <is>
          <t>카페24</t>
        </is>
      </c>
      <c r="G12050" s="93" t="inlineStr">
        <is>
          <t>어성초 70 데일리 릴리프 로션로션=어성초 70 데일리 릴리프 로션 2개 -30% off</t>
        </is>
      </c>
      <c r="H12050" s="93" t="n">
        <v>2</v>
      </c>
      <c r="J12050" s="87" t="n">
        <v>201208</v>
      </c>
      <c r="L12050" s="87" t="n">
        <v>78400</v>
      </c>
      <c r="M12050" s="87" t="n">
        <v>73813.60000000001</v>
      </c>
      <c r="N12050" s="87" t="n">
        <v>17352</v>
      </c>
      <c r="O12050" s="144" t="n">
        <v>71272.72727272726</v>
      </c>
      <c r="P12050" s="87" t="inlineStr">
        <is>
          <t>카페24로션어성초 70 데일리 릴리프 로션로션=어성초 70 데일리 릴리프 로션 2개 -30% off201208</t>
        </is>
      </c>
    </row>
    <row r="12051" customFormat="1" s="93">
      <c r="B12051" s="127" t="n">
        <v>44178</v>
      </c>
      <c r="C12051" s="87">
        <f>TEXT(B12051,"aaa")</f>
        <v/>
      </c>
      <c r="E12051" s="87">
        <f>INDEX(매칭테이블!C:D,MATCH(RD!G12051,매칭테이블!D:D,0),1)</f>
        <v/>
      </c>
      <c r="F12051" s="93" t="inlineStr">
        <is>
          <t>카페24</t>
        </is>
      </c>
      <c r="G12051" s="93" t="inlineStr">
        <is>
          <t>어성초 70 데일리 릴리프 로션로션=어성초 77토너 + 어성초 70 로션 수분 보충 세트 -30% off</t>
        </is>
      </c>
      <c r="H12051" s="93" t="n">
        <v>2</v>
      </c>
      <c r="J12051" s="87" t="n">
        <v>201208</v>
      </c>
      <c r="L12051" s="87" t="n">
        <v>74200</v>
      </c>
      <c r="M12051" s="87" t="n">
        <v>69859.3</v>
      </c>
      <c r="N12051" s="87" t="n">
        <v>14836</v>
      </c>
      <c r="O12051" s="144" t="n">
        <v>67454.54545454546</v>
      </c>
      <c r="P12051" s="87" t="inlineStr">
        <is>
          <t>카페24수분 보충 세트어성초 70 데일리 릴리프 로션로션=어성초 77토너 + 어성초 70 로션 수분 보충 세트 -30% off201208</t>
        </is>
      </c>
    </row>
    <row r="12052" customFormat="1" s="93">
      <c r="B12052" s="127" t="n">
        <v>44178</v>
      </c>
      <c r="C12052" s="87">
        <f>TEXT(B12052,"aaa")</f>
        <v/>
      </c>
      <c r="E12052" s="87">
        <f>INDEX(매칭테이블!C:D,MATCH(RD!G12052,매칭테이블!D:D,0),1)</f>
        <v/>
      </c>
      <c r="F12052" s="93" t="inlineStr">
        <is>
          <t>카페24</t>
        </is>
      </c>
      <c r="G12052" s="93" t="inlineStr">
        <is>
          <t>어성초 70 머드 크림 마스크옵션=어성초 70 머드 크림 마스크-20% off</t>
        </is>
      </c>
      <c r="H12052" s="93" t="n">
        <v>2</v>
      </c>
      <c r="J12052" s="87" t="n">
        <v>201208</v>
      </c>
      <c r="L12052" s="87" t="n">
        <v>40000</v>
      </c>
      <c r="M12052" s="87" t="n">
        <v>37660</v>
      </c>
      <c r="N12052" s="87" t="n">
        <v>2884</v>
      </c>
      <c r="O12052" s="144" t="n">
        <v>36363.63636363636</v>
      </c>
      <c r="P12052" s="87" t="inlineStr">
        <is>
          <t>카페24머드크림마스크어성초 70 머드 크림 마스크옵션=어성초 70 머드 크림 마스크-20% off201208</t>
        </is>
      </c>
    </row>
    <row r="12053" customFormat="1" s="93">
      <c r="B12053" s="127" t="n">
        <v>44178</v>
      </c>
      <c r="C12053" s="87">
        <f>TEXT(B12053,"aaa")</f>
        <v/>
      </c>
      <c r="E12053" s="87">
        <f>INDEX(매칭테이블!C:D,MATCH(RD!G12053,매칭테이블!D:D,0),1)</f>
        <v/>
      </c>
      <c r="F12053" s="93" t="inlineStr">
        <is>
          <t>카페24</t>
        </is>
      </c>
      <c r="G12053" s="93" t="inlineStr">
        <is>
          <t>어성초 70 인텐스 카밍 크림크림=어성초 70 인텐스 카밍 크림 1개 (-20%)</t>
        </is>
      </c>
      <c r="H12053" s="93" t="n">
        <v>4</v>
      </c>
      <c r="J12053" s="87" t="n">
        <v>201208</v>
      </c>
      <c r="L12053" s="87" t="n">
        <v>112000</v>
      </c>
      <c r="M12053" s="87" t="n">
        <v>105448</v>
      </c>
      <c r="N12053" s="87" t="n">
        <v>15528</v>
      </c>
      <c r="O12053" s="144" t="n">
        <v>101818.1818181818</v>
      </c>
      <c r="P12053" s="87" t="inlineStr">
        <is>
          <t>카페24카밍크림어성초 70 인텐스 카밍 크림크림=어성초 70 인텐스 카밍 크림 1개 (-20%)201208</t>
        </is>
      </c>
    </row>
    <row r="12054" customFormat="1" s="93">
      <c r="B12054" s="127" t="n">
        <v>44178</v>
      </c>
      <c r="C12054" s="87">
        <f>TEXT(B12054,"aaa")</f>
        <v/>
      </c>
      <c r="E12054" s="87">
        <f>INDEX(매칭테이블!C:D,MATCH(RD!G12054,매칭테이블!D:D,0),1)</f>
        <v/>
      </c>
      <c r="F12054" s="93" t="inlineStr">
        <is>
          <t>카페24</t>
        </is>
      </c>
      <c r="G12054" s="93" t="inlineStr">
        <is>
          <t>어성초 70 인텐스 카밍 크림크림=어성초 토너 250ml + 카밍 크림 50ml (-30%)</t>
        </is>
      </c>
      <c r="H12054" s="93" t="n">
        <v>1</v>
      </c>
      <c r="J12054" s="87" t="n">
        <v>201208</v>
      </c>
      <c r="L12054" s="87" t="n">
        <v>42000</v>
      </c>
      <c r="M12054" s="87" t="n">
        <v>39543</v>
      </c>
      <c r="N12054" s="87" t="n">
        <v>6962</v>
      </c>
      <c r="O12054" s="144" t="n">
        <v>38181.81818181818</v>
      </c>
      <c r="P12054" s="87" t="inlineStr">
        <is>
          <t>카페24카밍크림어성초 70 인텐스 카밍 크림크림=어성초 토너 250ml + 카밍 크림 50ml (-30%)201208</t>
        </is>
      </c>
    </row>
    <row r="12055" customFormat="1" s="93">
      <c r="B12055" s="127" t="n">
        <v>44178</v>
      </c>
      <c r="C12055" s="87">
        <f>TEXT(B12055,"aaa")</f>
        <v/>
      </c>
      <c r="E12055" s="87">
        <f>INDEX(매칭테이블!C:D,MATCH(RD!G12055,매칭테이블!D:D,0),1)</f>
        <v/>
      </c>
      <c r="F12055" s="93" t="inlineStr">
        <is>
          <t>카페24</t>
        </is>
      </c>
      <c r="G12055" s="93" t="inlineStr">
        <is>
          <t>어성초 77 수딩 토너토너(필수)=어성초 77 토너 1개-20% off</t>
        </is>
      </c>
      <c r="H12055" s="93" t="n">
        <v>38</v>
      </c>
      <c r="J12055" s="87" t="n">
        <v>201208</v>
      </c>
      <c r="L12055" s="87" t="n">
        <v>760000</v>
      </c>
      <c r="M12055" s="87" t="n">
        <v>715540</v>
      </c>
      <c r="N12055" s="87" t="n">
        <v>117040</v>
      </c>
      <c r="O12055" s="144" t="n">
        <v>690909.0909090908</v>
      </c>
      <c r="P12055" s="87" t="inlineStr">
        <is>
          <t>카페24토너어성초 77 수딩 토너토너(필수)=어성초 77 토너 1개-20% off201208</t>
        </is>
      </c>
    </row>
    <row r="12056" customFormat="1" s="93">
      <c r="B12056" s="127" t="n">
        <v>44178</v>
      </c>
      <c r="C12056" s="87">
        <f>TEXT(B12056,"aaa")</f>
        <v/>
      </c>
      <c r="E12056" s="87">
        <f>INDEX(매칭테이블!C:D,MATCH(RD!G12056,매칭테이블!D:D,0),1)</f>
        <v/>
      </c>
      <c r="F12056" s="93" t="inlineStr">
        <is>
          <t>카페24</t>
        </is>
      </c>
      <c r="G12056" s="93" t="inlineStr">
        <is>
          <t>어성초 77 수딩 토너토너(필수)=어성초 77 토너 2개-30% off (무료배송)</t>
        </is>
      </c>
      <c r="H12056" s="93" t="n">
        <v>13</v>
      </c>
      <c r="J12056" s="87" t="n">
        <v>201208</v>
      </c>
      <c r="L12056" s="87" t="n">
        <v>455000</v>
      </c>
      <c r="M12056" s="87" t="n">
        <v>428382.5</v>
      </c>
      <c r="N12056" s="87" t="n">
        <v>80080</v>
      </c>
      <c r="O12056" s="144" t="n">
        <v>413636.3636363636</v>
      </c>
      <c r="P12056" s="87" t="inlineStr">
        <is>
          <t>카페24토너어성초 77 수딩 토너토너(필수)=어성초 77 토너 2개-30% off (무료배송)201208</t>
        </is>
      </c>
    </row>
    <row r="12057" customFormat="1" s="93">
      <c r="B12057" s="127" t="n">
        <v>44178</v>
      </c>
      <c r="C12057" s="87">
        <f>TEXT(B12057,"aaa")</f>
        <v/>
      </c>
      <c r="E12057" s="87">
        <f>INDEX(매칭테이블!C:D,MATCH(RD!G12057,매칭테이블!D:D,0),1)</f>
        <v/>
      </c>
      <c r="F12057" s="93" t="inlineStr">
        <is>
          <t>카페24</t>
        </is>
      </c>
      <c r="G12057" s="93" t="inlineStr">
        <is>
          <t>어성초 77 수딩 토너토너(필수)=어성초77토너1개 + 어성초77패드1개 -30% off (무료배송)</t>
        </is>
      </c>
      <c r="H12057" s="93" t="n">
        <v>6</v>
      </c>
      <c r="J12057" s="87" t="n">
        <v>201208</v>
      </c>
      <c r="L12057" s="87" t="n">
        <v>222600</v>
      </c>
      <c r="M12057" s="87" t="n">
        <v>209577.9</v>
      </c>
      <c r="N12057" s="87" t="n">
        <v>48552</v>
      </c>
      <c r="O12057" s="144" t="n">
        <v>202363.6363636364</v>
      </c>
      <c r="P12057" s="87" t="inlineStr">
        <is>
          <t>카페24토너+패드 세트어성초 77 수딩 토너토너(필수)=어성초77토너1개 + 어성초77패드1개 -30% off (무료배송)201208</t>
        </is>
      </c>
    </row>
    <row r="12058" customFormat="1" s="93">
      <c r="B12058" s="127" t="n">
        <v>44178</v>
      </c>
      <c r="C12058" s="87">
        <f>TEXT(B12058,"aaa")</f>
        <v/>
      </c>
      <c r="E12058" s="87">
        <f>INDEX(매칭테이블!C:D,MATCH(RD!G12058,매칭테이블!D:D,0),1)</f>
        <v/>
      </c>
      <c r="F12058" s="93" t="inlineStr">
        <is>
          <t>카페24</t>
        </is>
      </c>
      <c r="G12058" s="93" t="inlineStr">
        <is>
          <t>어성초 77 수딩 토너화장솜(선택)=촉촉 스킨팩 화장솜</t>
        </is>
      </c>
      <c r="H12058" s="93" t="n">
        <v>19</v>
      </c>
      <c r="J12058" s="87" t="n">
        <v>201208</v>
      </c>
      <c r="L12058" s="87" t="n">
        <v>57000</v>
      </c>
      <c r="M12058" s="87" t="n">
        <v>53665.5</v>
      </c>
      <c r="N12058" s="87" t="n">
        <v>21090</v>
      </c>
      <c r="O12058" s="144" t="n">
        <v>51818.18181818182</v>
      </c>
      <c r="P12058" s="87" t="inlineStr">
        <is>
          <t>카페24화장솜어성초 77 수딩 토너화장솜(선택)=촉촉 스킨팩 화장솜201208</t>
        </is>
      </c>
    </row>
    <row r="12059" customFormat="1" s="93">
      <c r="B12059" s="127" t="n">
        <v>44178</v>
      </c>
      <c r="C12059" s="87">
        <f>TEXT(B12059,"aaa")</f>
        <v/>
      </c>
      <c r="E12059" s="87">
        <f>INDEX(매칭테이블!C:D,MATCH(RD!G12059,매칭테이블!D:D,0),1)</f>
        <v/>
      </c>
      <c r="F12059" s="93" t="inlineStr">
        <is>
          <t>카페24</t>
        </is>
      </c>
      <c r="G12059" s="93" t="inlineStr">
        <is>
          <t>어성초 77 수딩 토너토너(필수)=(대용량) 어성초 77 토너 500ml (무료배송)</t>
        </is>
      </c>
      <c r="H12059" s="93" t="n">
        <v>3</v>
      </c>
      <c r="J12059" s="87" t="n">
        <v>201208</v>
      </c>
      <c r="L12059" s="87" t="n">
        <v>99000</v>
      </c>
      <c r="M12059" s="87" t="n">
        <v>93208.5</v>
      </c>
      <c r="N12059" s="87" t="n">
        <v>12990</v>
      </c>
      <c r="O12059" s="144" t="n">
        <v>90000</v>
      </c>
      <c r="P12059" s="87" t="inlineStr">
        <is>
          <t>카페24토너어성초 77 수딩 토너토너(필수)=(대용량) 어성초 77 토너 500ml (무료배송)201208</t>
        </is>
      </c>
    </row>
    <row r="12060" customFormat="1" s="93">
      <c r="B12060" s="127" t="n">
        <v>44178</v>
      </c>
      <c r="C12060" s="87">
        <f>TEXT(B12060,"aaa")</f>
        <v/>
      </c>
      <c r="E12060" s="87">
        <f>INDEX(매칭테이블!C:D,MATCH(RD!G12060,매칭테이블!D:D,0),1)</f>
        <v/>
      </c>
      <c r="F12060" s="93" t="inlineStr">
        <is>
          <t>카페24</t>
        </is>
      </c>
      <c r="G12060" s="93" t="inlineStr">
        <is>
          <t>어성초 77 진정 마스크옵션=어성초 77 진정 마스크팩 1장</t>
        </is>
      </c>
      <c r="H12060" s="93" t="n">
        <v>4</v>
      </c>
      <c r="J12060" s="87" t="n">
        <v>201208</v>
      </c>
      <c r="L12060" s="87" t="n">
        <v>16000</v>
      </c>
      <c r="M12060" s="87" t="n">
        <v>15064</v>
      </c>
      <c r="N12060" s="87" t="n">
        <v>1588</v>
      </c>
      <c r="O12060" s="144" t="n">
        <v>14545.45454545454</v>
      </c>
      <c r="P12060" s="87" t="inlineStr">
        <is>
          <t>카페24마스크팩어성초 77 진정 마스크옵션=어성초 77 진정 마스크팩 1장201208</t>
        </is>
      </c>
    </row>
    <row r="12061" customFormat="1" s="93">
      <c r="B12061" s="127" t="n">
        <v>44178</v>
      </c>
      <c r="C12061" s="87">
        <f>TEXT(B12061,"aaa")</f>
        <v/>
      </c>
      <c r="E12061" s="87">
        <f>INDEX(매칭테이블!C:D,MATCH(RD!G12061,매칭테이블!D:D,0),1)</f>
        <v/>
      </c>
      <c r="F12061" s="93" t="inlineStr">
        <is>
          <t>카페24</t>
        </is>
      </c>
      <c r="G12061" s="93" t="inlineStr">
        <is>
          <t>어성초 77 진정 마스크옵션=어성초 77 진정 마스크팩 10장-50% off</t>
        </is>
      </c>
      <c r="H12061" s="93" t="n">
        <v>6</v>
      </c>
      <c r="J12061" s="87" t="n">
        <v>201208</v>
      </c>
      <c r="L12061" s="87" t="n">
        <v>120000</v>
      </c>
      <c r="M12061" s="87" t="n">
        <v>112980</v>
      </c>
      <c r="N12061" s="87" t="n">
        <v>23820</v>
      </c>
      <c r="O12061" s="144" t="n">
        <v>109090.9090909091</v>
      </c>
      <c r="P12061" s="87" t="inlineStr">
        <is>
          <t>카페24마스크팩어성초 77 진정 마스크옵션=어성초 77 진정 마스크팩 10장-50% off201208</t>
        </is>
      </c>
    </row>
    <row r="12062" customFormat="1" s="93">
      <c r="B12062" s="127" t="n">
        <v>44178</v>
      </c>
      <c r="C12062" s="87">
        <f>TEXT(B12062,"aaa")</f>
        <v/>
      </c>
      <c r="E12062" s="87">
        <f>INDEX(매칭테이블!C:D,MATCH(RD!G12062,매칭테이블!D:D,0),1)</f>
        <v/>
      </c>
      <c r="F12062" s="93" t="inlineStr">
        <is>
          <t>카페24</t>
        </is>
      </c>
      <c r="G12062" s="93" t="inlineStr">
        <is>
          <t>어성초 77 진정 마스크</t>
        </is>
      </c>
      <c r="H12062" s="93" t="n">
        <v>1</v>
      </c>
      <c r="J12062" s="87" t="n">
        <v>201208</v>
      </c>
      <c r="L12062" s="87" t="n">
        <v>4000</v>
      </c>
      <c r="M12062" s="87" t="n">
        <v>3766</v>
      </c>
      <c r="N12062" s="87" t="n">
        <v>397</v>
      </c>
      <c r="O12062" s="144" t="n">
        <v>3636.363636363636</v>
      </c>
      <c r="P12062" s="87" t="inlineStr">
        <is>
          <t>카페24마스크팩어성초 77 진정 마스크201208</t>
        </is>
      </c>
    </row>
    <row r="12063" customFormat="1" s="93">
      <c r="B12063" s="127" t="n">
        <v>44178</v>
      </c>
      <c r="C12063" s="87">
        <f>TEXT(B12063,"aaa")</f>
        <v/>
      </c>
      <c r="E12063" s="87">
        <f>INDEX(매칭테이블!C:D,MATCH(RD!G12063,매칭테이블!D:D,0),1)</f>
        <v/>
      </c>
      <c r="F12063" s="93" t="inlineStr">
        <is>
          <t>카페24</t>
        </is>
      </c>
      <c r="G12063" s="93" t="inlineStr">
        <is>
          <t>어성초 77 클리어 패드옵션=어성초 77 클리어 패드 1개-20% off</t>
        </is>
      </c>
      <c r="H12063" s="93" t="n">
        <v>25</v>
      </c>
      <c r="J12063" s="87" t="n">
        <v>201208</v>
      </c>
      <c r="L12063" s="87" t="n">
        <v>560000</v>
      </c>
      <c r="M12063" s="87" t="n">
        <v>527240</v>
      </c>
      <c r="N12063" s="87" t="n">
        <v>125300</v>
      </c>
      <c r="O12063" s="144" t="n">
        <v>509090.9090909091</v>
      </c>
      <c r="P12063" s="87" t="inlineStr">
        <is>
          <t>카페24클리어 패드어성초 77 클리어 패드옵션=어성초 77 클리어 패드 1개-20% off201208</t>
        </is>
      </c>
    </row>
    <row r="12064" customFormat="1" s="93">
      <c r="B12064" s="127" t="n">
        <v>44178</v>
      </c>
      <c r="C12064" s="87">
        <f>TEXT(B12064,"aaa")</f>
        <v/>
      </c>
      <c r="E12064" s="87">
        <f>INDEX(매칭테이블!C:D,MATCH(RD!G12064,매칭테이블!D:D,0),1)</f>
        <v/>
      </c>
      <c r="F12064" s="93" t="inlineStr">
        <is>
          <t>카페24</t>
        </is>
      </c>
      <c r="G12064" s="93" t="inlineStr">
        <is>
          <t>어성초 77 클리어 패드옵션=어성초 77 클리어 패드 2개-30% off (무료배송)</t>
        </is>
      </c>
      <c r="H12064" s="93" t="n">
        <v>35</v>
      </c>
      <c r="J12064" s="87" t="n">
        <v>201208</v>
      </c>
      <c r="L12064" s="87" t="n">
        <v>1372000</v>
      </c>
      <c r="M12064" s="87" t="n">
        <v>1291738</v>
      </c>
      <c r="N12064" s="87" t="n">
        <v>350840</v>
      </c>
      <c r="O12064" s="144" t="n">
        <v>1247272.727272727</v>
      </c>
      <c r="P12064" s="87" t="inlineStr">
        <is>
          <t>카페24클리어 패드어성초 77 클리어 패드옵션=어성초 77 클리어 패드 2개-30% off (무료배송)201208</t>
        </is>
      </c>
    </row>
    <row r="12065" customFormat="1" s="93">
      <c r="B12065" s="127" t="n">
        <v>44178</v>
      </c>
      <c r="C12065" s="87">
        <f>TEXT(B12065,"aaa")</f>
        <v/>
      </c>
      <c r="E12065" s="87">
        <f>INDEX(매칭테이블!C:D,MATCH(RD!G12065,매칭테이블!D:D,0),1)</f>
        <v/>
      </c>
      <c r="F12065" s="93" t="inlineStr">
        <is>
          <t>카페24</t>
        </is>
      </c>
      <c r="G12065" s="93" t="inlineStr">
        <is>
          <t>어성초 77 클리어 패드옵션=어성초77토너1개+어성초77패드1개-30% off (무료배송)</t>
        </is>
      </c>
      <c r="H12065" s="93" t="n">
        <v>9</v>
      </c>
      <c r="J12065" s="87" t="n">
        <v>201208</v>
      </c>
      <c r="L12065" s="87" t="n">
        <v>333900</v>
      </c>
      <c r="M12065" s="87" t="n">
        <v>314366.85</v>
      </c>
      <c r="N12065" s="87" t="n">
        <v>72828</v>
      </c>
      <c r="O12065" s="144" t="n">
        <v>303545.4545454545</v>
      </c>
      <c r="P12065" s="87" t="inlineStr">
        <is>
          <t>카페24토너+패드 세트어성초 77 클리어 패드옵션=어성초77토너1개+어성초77패드1개-30% off (무료배송)201208</t>
        </is>
      </c>
    </row>
    <row r="12066" customFormat="1" s="93">
      <c r="B12066" s="127" t="n">
        <v>44178</v>
      </c>
      <c r="C12066" s="87">
        <f>TEXT(B12066,"aaa")</f>
        <v/>
      </c>
      <c r="E12066" s="87">
        <f>INDEX(매칭테이블!C:D,MATCH(RD!G12066,매칭테이블!D:D,0),1)</f>
        <v/>
      </c>
      <c r="F12066" s="93" t="inlineStr">
        <is>
          <t>카페24</t>
        </is>
      </c>
      <c r="G12066" s="93" t="inlineStr">
        <is>
          <t>어성초 77 클리어 패드옵션=어성초 77 클리어 패드 1개-20% off</t>
        </is>
      </c>
      <c r="H12066" s="93" t="n">
        <v>2</v>
      </c>
      <c r="J12066" s="87" t="n">
        <v>201208</v>
      </c>
      <c r="L12066" s="87" t="n">
        <v>44800</v>
      </c>
      <c r="M12066" s="87" t="n">
        <v>42179.2</v>
      </c>
      <c r="N12066" s="87" t="n">
        <v>10024</v>
      </c>
      <c r="O12066" s="144" t="n">
        <v>40727.27272727272</v>
      </c>
      <c r="P12066" s="87" t="inlineStr">
        <is>
          <t>카페24클리어 패드어성초 77 클리어 패드옵션=어성초 77 클리어 패드 1개-20% off201208</t>
        </is>
      </c>
    </row>
    <row r="12067" customFormat="1" s="93">
      <c r="B12067" s="127" t="n">
        <v>44178</v>
      </c>
      <c r="C12067" s="87">
        <f>TEXT(B12067,"aaa")</f>
        <v/>
      </c>
      <c r="E12067" s="87">
        <f>INDEX(매칭테이블!C:D,MATCH(RD!G12067,매칭테이블!D:D,0),1)</f>
        <v/>
      </c>
      <c r="F12067" s="93" t="inlineStr">
        <is>
          <t>카페24</t>
        </is>
      </c>
      <c r="G12067" s="93" t="inlineStr">
        <is>
          <t>어성초 77 클리어 패드옵션=어성초 77 클리어 패드 2개-30% off (무료배송)</t>
        </is>
      </c>
      <c r="H12067" s="93" t="n">
        <v>3</v>
      </c>
      <c r="J12067" s="87" t="n">
        <v>201208</v>
      </c>
      <c r="L12067" s="87" t="n">
        <v>117600</v>
      </c>
      <c r="M12067" s="87" t="n">
        <v>110720.4</v>
      </c>
      <c r="N12067" s="87" t="n">
        <v>30072</v>
      </c>
      <c r="O12067" s="144" t="n">
        <v>106909.0909090909</v>
      </c>
      <c r="P12067" s="87" t="inlineStr">
        <is>
          <t>카페24클리어 패드어성초 77 클리어 패드옵션=어성초 77 클리어 패드 2개-30% off (무료배송)201208</t>
        </is>
      </c>
    </row>
    <row r="12068" customFormat="1" s="93">
      <c r="B12068" s="127" t="n">
        <v>44178</v>
      </c>
      <c r="C12068" s="87">
        <f>TEXT(B12068,"aaa")</f>
        <v/>
      </c>
      <c r="E12068" s="87">
        <f>INDEX(매칭테이블!C:D,MATCH(RD!G12068,매칭테이블!D:D,0),1)</f>
        <v/>
      </c>
      <c r="F12068" s="93" t="inlineStr">
        <is>
          <t>카페24</t>
        </is>
      </c>
      <c r="G12068" s="93" t="inlineStr">
        <is>
          <t>어성초 77 클리어 패드옵션=어성초77토너1개+어성초77패드1개-30% off (무료배송)</t>
        </is>
      </c>
      <c r="H12068" s="93" t="n">
        <v>2</v>
      </c>
      <c r="J12068" s="87" t="n">
        <v>201208</v>
      </c>
      <c r="L12068" s="87" t="n">
        <v>74200</v>
      </c>
      <c r="M12068" s="87" t="n">
        <v>69859.3</v>
      </c>
      <c r="N12068" s="87" t="n">
        <v>16184</v>
      </c>
      <c r="O12068" s="144" t="n">
        <v>67454.54545454546</v>
      </c>
      <c r="P12068" s="87" t="inlineStr">
        <is>
          <t>카페24토너+패드 세트어성초 77 클리어 패드옵션=어성초77토너1개+어성초77패드1개-30% off (무료배송)201208</t>
        </is>
      </c>
    </row>
    <row r="12069" customFormat="1" s="93">
      <c r="B12069" s="127" t="n">
        <v>44178</v>
      </c>
      <c r="C12069" s="87">
        <f>TEXT(B12069,"aaa")</f>
        <v/>
      </c>
      <c r="E12069" s="87">
        <f>INDEX(매칭테이블!C:D,MATCH(RD!G12069,매칭테이블!D:D,0),1)</f>
        <v/>
      </c>
      <c r="F12069" s="93" t="inlineStr">
        <is>
          <t>카페24</t>
        </is>
      </c>
      <c r="G12069" s="93" t="inlineStr">
        <is>
          <t>어성초 77 토너</t>
        </is>
      </c>
      <c r="H12069" s="93" t="n">
        <v>1</v>
      </c>
      <c r="J12069" s="87" t="n">
        <v>201208</v>
      </c>
      <c r="L12069" s="87" t="n">
        <v>20000</v>
      </c>
      <c r="M12069" s="87" t="n">
        <v>18830</v>
      </c>
      <c r="N12069" s="87" t="n">
        <v>3080</v>
      </c>
      <c r="O12069" s="144" t="n">
        <v>18181.81818181818</v>
      </c>
      <c r="P12069" s="87" t="inlineStr">
        <is>
          <t>카페24토너어성초 77 토너201208</t>
        </is>
      </c>
    </row>
    <row r="12070" customFormat="1" s="93">
      <c r="B12070" s="127" t="n">
        <v>44178</v>
      </c>
      <c r="C12070" s="87">
        <f>TEXT(B12070,"aaa")</f>
        <v/>
      </c>
      <c r="E12070" s="87">
        <f>INDEX(매칭테이블!C:D,MATCH(RD!G12070,매칭테이블!D:D,0),1)</f>
        <v/>
      </c>
      <c r="F12070" s="93" t="inlineStr">
        <is>
          <t>카페24</t>
        </is>
      </c>
      <c r="G12070" s="93" t="inlineStr">
        <is>
          <t>어성초 77 토너토너(필수)=어성초 77 토너 1개-20% off</t>
        </is>
      </c>
      <c r="H12070" s="93" t="n">
        <v>3</v>
      </c>
      <c r="J12070" s="87" t="n">
        <v>201208</v>
      </c>
      <c r="L12070" s="87" t="n">
        <v>60000</v>
      </c>
      <c r="M12070" s="87" t="n">
        <v>56490</v>
      </c>
      <c r="N12070" s="87" t="n">
        <v>9240</v>
      </c>
      <c r="O12070" s="144" t="n">
        <v>54545.45454545454</v>
      </c>
      <c r="P12070" s="87" t="inlineStr">
        <is>
          <t>카페24토너어성초 77 토너토너(필수)=어성초 77 토너 1개-20% off201208</t>
        </is>
      </c>
    </row>
    <row r="12071" customFormat="1" s="93">
      <c r="B12071" s="127" t="n">
        <v>44178</v>
      </c>
      <c r="C12071" s="87">
        <f>TEXT(B12071,"aaa")</f>
        <v/>
      </c>
      <c r="E12071" s="87">
        <f>INDEX(매칭테이블!C:D,MATCH(RD!G12071,매칭테이블!D:D,0),1)</f>
        <v/>
      </c>
      <c r="F12071" s="93" t="inlineStr">
        <is>
          <t>카페24</t>
        </is>
      </c>
      <c r="G12071" s="93" t="inlineStr">
        <is>
          <t>어성초 77 토너화장솜(선택)=촉촉 스킨팩 화장솜</t>
        </is>
      </c>
      <c r="H12071" s="93" t="n">
        <v>1</v>
      </c>
      <c r="J12071" s="87" t="n">
        <v>201208</v>
      </c>
      <c r="L12071" s="87" t="n">
        <v>3000</v>
      </c>
      <c r="M12071" s="87" t="n">
        <v>2824.5</v>
      </c>
      <c r="N12071" s="87" t="n">
        <v>1110</v>
      </c>
      <c r="O12071" s="144" t="n">
        <v>2727.272727272727</v>
      </c>
      <c r="P12071" s="87" t="inlineStr">
        <is>
          <t>카페24화장솜어성초 77 토너화장솜(선택)=촉촉 스킨팩 화장솜201208</t>
        </is>
      </c>
    </row>
    <row r="12072" customFormat="1" s="93">
      <c r="B12072" s="127" t="n">
        <v>44178</v>
      </c>
      <c r="C12072" s="87">
        <f>TEXT(B12072,"aaa")</f>
        <v/>
      </c>
      <c r="E12072" s="87">
        <f>INDEX(매칭테이블!C:D,MATCH(RD!G12072,매칭테이블!D:D,0),1)</f>
        <v/>
      </c>
      <c r="F12072" s="93" t="inlineStr">
        <is>
          <t>카페24</t>
        </is>
      </c>
      <c r="G12072" s="93" t="inlineStr">
        <is>
          <t>어성초 78 수딩 크림</t>
        </is>
      </c>
      <c r="H12072" s="93" t="n">
        <v>4</v>
      </c>
      <c r="J12072" s="87" t="n">
        <v>201208</v>
      </c>
      <c r="L12072" s="87" t="n">
        <v>152000</v>
      </c>
      <c r="M12072" s="87" t="n">
        <v>143108</v>
      </c>
      <c r="N12072" s="87" t="n">
        <v>12180</v>
      </c>
      <c r="O12072" s="144" t="n">
        <v>138181.8181818182</v>
      </c>
      <c r="P12072" s="87" t="inlineStr">
        <is>
          <t>카페24수딩크림어성초 78 수딩 크림201208</t>
        </is>
      </c>
    </row>
    <row r="12073" customFormat="1" s="93">
      <c r="B12073" s="127" t="n">
        <v>44178</v>
      </c>
      <c r="C12073" s="87">
        <f>TEXT(B12073,"aaa")</f>
        <v/>
      </c>
      <c r="E12073" s="87">
        <f>INDEX(매칭테이블!C:D,MATCH(RD!G12073,매칭테이블!D:D,0),1)</f>
        <v/>
      </c>
      <c r="F12073" s="93" t="inlineStr">
        <is>
          <t>카페24</t>
        </is>
      </c>
      <c r="G12073" s="93" t="inlineStr">
        <is>
          <t>어성초 78 수딩 크림</t>
        </is>
      </c>
      <c r="H12073" s="93" t="n">
        <v>2</v>
      </c>
      <c r="J12073" s="87" t="n">
        <v>201208</v>
      </c>
      <c r="L12073" s="87" t="n">
        <v>76000</v>
      </c>
      <c r="M12073" s="87" t="n">
        <v>71554</v>
      </c>
      <c r="N12073" s="87" t="n">
        <v>6090</v>
      </c>
      <c r="O12073" s="144" t="n">
        <v>69090.90909090909</v>
      </c>
      <c r="P12073" s="87" t="inlineStr">
        <is>
          <t>카페24수딩크림어성초 78 수딩 크림201208</t>
        </is>
      </c>
    </row>
    <row r="12074" customFormat="1" s="93">
      <c r="B12074" s="127" t="n">
        <v>44178</v>
      </c>
      <c r="C12074" s="87">
        <f>TEXT(B12074,"aaa")</f>
        <v/>
      </c>
      <c r="E12074" s="87">
        <f>INDEX(매칭테이블!C:D,MATCH(RD!G12074,매칭테이블!D:D,0),1)</f>
        <v/>
      </c>
      <c r="F12074" s="93" t="inlineStr">
        <is>
          <t>카페24</t>
        </is>
      </c>
      <c r="G12074" s="93" t="inlineStr">
        <is>
          <t>어성초 80 수분 진정 앰플앰플=어성초 80 앰플 1개-15%off</t>
        </is>
      </c>
      <c r="H12074" s="93" t="n">
        <v>9</v>
      </c>
      <c r="J12074" s="87" t="n">
        <v>201208</v>
      </c>
      <c r="L12074" s="87" t="n">
        <v>252000</v>
      </c>
      <c r="M12074" s="87" t="n">
        <v>237258</v>
      </c>
      <c r="N12074" s="87" t="n">
        <v>30573</v>
      </c>
      <c r="O12074" s="144" t="n">
        <v>229090.9090909091</v>
      </c>
      <c r="P12074" s="87" t="inlineStr">
        <is>
          <t>카페24앰플어성초 80 수분 진정 앰플앰플=어성초 80 앰플 1개-15%off201208</t>
        </is>
      </c>
    </row>
    <row r="12075" customFormat="1" s="93">
      <c r="B12075" s="127" t="n">
        <v>44178</v>
      </c>
      <c r="C12075" s="87">
        <f>TEXT(B12075,"aaa")</f>
        <v/>
      </c>
      <c r="E12075" s="87">
        <f>INDEX(매칭테이블!C:D,MATCH(RD!G12075,매칭테이블!D:D,0),1)</f>
        <v/>
      </c>
      <c r="F12075" s="93" t="inlineStr">
        <is>
          <t>카페24</t>
        </is>
      </c>
      <c r="G12075" s="93" t="inlineStr">
        <is>
          <t>어성초 80 수분 진정 앰플앰플=어성초 80 앰플 2개-27%off (무료배송)</t>
        </is>
      </c>
      <c r="H12075" s="93" t="n">
        <v>4</v>
      </c>
      <c r="J12075" s="87" t="n">
        <v>201208</v>
      </c>
      <c r="L12075" s="87" t="n">
        <v>192000</v>
      </c>
      <c r="M12075" s="87" t="n">
        <v>180768</v>
      </c>
      <c r="N12075" s="87" t="n">
        <v>27176</v>
      </c>
      <c r="O12075" s="144" t="n">
        <v>174545.4545454545</v>
      </c>
      <c r="P12075" s="87" t="inlineStr">
        <is>
          <t>카페24앰플어성초 80 수분 진정 앰플앰플=어성초 80 앰플 2개-27%off (무료배송)201208</t>
        </is>
      </c>
    </row>
    <row r="12076" customFormat="1" s="93">
      <c r="B12076" s="127" t="n">
        <v>44178</v>
      </c>
      <c r="C12076" s="87">
        <f>TEXT(B12076,"aaa")</f>
        <v/>
      </c>
      <c r="E12076" s="87">
        <f>INDEX(매칭테이블!C:D,MATCH(RD!G12076,매칭테이블!D:D,0),1)</f>
        <v/>
      </c>
      <c r="F12076" s="93" t="inlineStr">
        <is>
          <t>카페24</t>
        </is>
      </c>
      <c r="G12076" s="93" t="inlineStr">
        <is>
          <t>어성초 80 수분 진정 앰플</t>
        </is>
      </c>
      <c r="H12076" s="93" t="n">
        <v>5</v>
      </c>
      <c r="J12076" s="87" t="n">
        <v>201208</v>
      </c>
      <c r="L12076" s="87" t="n">
        <v>140000</v>
      </c>
      <c r="M12076" s="87" t="n">
        <v>131810</v>
      </c>
      <c r="N12076" s="87" t="n">
        <v>16985</v>
      </c>
      <c r="O12076" s="144" t="n">
        <v>127272.7272727273</v>
      </c>
      <c r="P12076" s="87" t="inlineStr">
        <is>
          <t>카페24앰플어성초 80 수분 진정 앰플201208</t>
        </is>
      </c>
    </row>
    <row r="12077" customFormat="1" s="93">
      <c r="B12077" s="127" t="n">
        <v>44178</v>
      </c>
      <c r="C12077" s="87">
        <f>TEXT(B12077,"aaa")</f>
        <v/>
      </c>
      <c r="E12077" s="87">
        <f>INDEX(매칭테이블!C:D,MATCH(RD!G12077,매칭테이블!D:D,0),1)</f>
        <v/>
      </c>
      <c r="F12077" s="93" t="inlineStr">
        <is>
          <t>카페24</t>
        </is>
      </c>
      <c r="G12077" s="93" t="inlineStr">
        <is>
          <t>어성초 아크네 바디워시옵션=어성초 아크네 바디워시 2개 -35% off (무료배송)</t>
        </is>
      </c>
      <c r="H12077" s="93" t="n">
        <v>1</v>
      </c>
      <c r="J12077" s="87" t="n">
        <v>201208</v>
      </c>
      <c r="L12077" s="87" t="n">
        <v>33800</v>
      </c>
      <c r="M12077" s="87" t="n">
        <v>31822.7</v>
      </c>
      <c r="N12077" s="87" t="n">
        <v>8170</v>
      </c>
      <c r="O12077" s="144" t="n">
        <v>30727.27272727272</v>
      </c>
      <c r="P12077" s="87" t="inlineStr">
        <is>
          <t>카페24바디워시어성초 아크네 바디워시옵션=어성초 아크네 바디워시 2개 -35% off (무료배송)201208</t>
        </is>
      </c>
    </row>
    <row r="12078" customFormat="1" s="93">
      <c r="B12078" s="127" t="n">
        <v>44178</v>
      </c>
      <c r="C12078" s="87">
        <f>TEXT(B12078,"aaa")</f>
        <v/>
      </c>
      <c r="E12078" s="87">
        <f>INDEX(매칭테이블!C:D,MATCH(RD!G12078,매칭테이블!D:D,0),1)</f>
        <v/>
      </c>
      <c r="F12078" s="93" t="inlineStr">
        <is>
          <t>카페24</t>
        </is>
      </c>
      <c r="G12078" s="93" t="inlineStr">
        <is>
          <t>어성초 약산성 클렌징폼클렌징폼=어성초 약산성 클렌징폼 1개 -19%off</t>
        </is>
      </c>
      <c r="H12078" s="93" t="n">
        <v>12</v>
      </c>
      <c r="J12078" s="87" t="n">
        <v>201208</v>
      </c>
      <c r="L12078" s="87" t="n">
        <v>156000</v>
      </c>
      <c r="M12078" s="87" t="n">
        <v>146874</v>
      </c>
      <c r="N12078" s="87" t="n">
        <v>33000</v>
      </c>
      <c r="O12078" s="144" t="n">
        <v>141818.1818181818</v>
      </c>
      <c r="P12078" s="87" t="inlineStr">
        <is>
          <t>카페24클렌징폼어성초 약산성 클렌징폼클렌징폼=어성초 약산성 클렌징폼 1개 -19%off201208</t>
        </is>
      </c>
    </row>
    <row r="12079" customFormat="1" s="93">
      <c r="B12079" s="127" t="n">
        <v>44178</v>
      </c>
      <c r="C12079" s="87">
        <f>TEXT(B12079,"aaa")</f>
        <v/>
      </c>
      <c r="E12079" s="87">
        <f>INDEX(매칭테이블!C:D,MATCH(RD!G12079,매칭테이블!D:D,0),1)</f>
        <v/>
      </c>
      <c r="F12079" s="93" t="inlineStr">
        <is>
          <t>카페24</t>
        </is>
      </c>
      <c r="G12079" s="93" t="inlineStr">
        <is>
          <t>어성초 약산성 클렌징폼클렌징폼=어성초 약산성 클렌징폼 2개 -25%off</t>
        </is>
      </c>
      <c r="H12079" s="93" t="n">
        <v>4</v>
      </c>
      <c r="J12079" s="87" t="n">
        <v>201208</v>
      </c>
      <c r="L12079" s="87" t="n">
        <v>96000</v>
      </c>
      <c r="M12079" s="87" t="n">
        <v>90384</v>
      </c>
      <c r="N12079" s="87" t="n">
        <v>9840</v>
      </c>
      <c r="O12079" s="144" t="n">
        <v>87272.72727272726</v>
      </c>
      <c r="P12079" s="87" t="inlineStr">
        <is>
          <t>카페24클렌징폼어성초 약산성 클렌징폼클렌징폼=어성초 약산성 클렌징폼 2개 -25%off201208</t>
        </is>
      </c>
    </row>
    <row r="12080" customFormat="1" s="93">
      <c r="B12080" s="127" t="n">
        <v>44178</v>
      </c>
      <c r="C12080" s="87">
        <f>TEXT(B12080,"aaa")</f>
        <v/>
      </c>
      <c r="E12080" s="87">
        <f>INDEX(매칭테이블!C:D,MATCH(RD!G12080,매칭테이블!D:D,0),1)</f>
        <v/>
      </c>
      <c r="F12080" s="93" t="inlineStr">
        <is>
          <t>카페24</t>
        </is>
      </c>
      <c r="G12080" s="93" t="inlineStr">
        <is>
          <t>어성초 약산성 클렌징폼클렌징폼=어성초 약산성 클렌징폼 3개 -31%off (무료배송)</t>
        </is>
      </c>
      <c r="H12080" s="93" t="n">
        <v>3</v>
      </c>
      <c r="J12080" s="87" t="n">
        <v>201208</v>
      </c>
      <c r="L12080" s="87" t="n">
        <v>99000</v>
      </c>
      <c r="M12080" s="87" t="n">
        <v>93208.5</v>
      </c>
      <c r="N12080" s="87" t="n">
        <v>11070</v>
      </c>
      <c r="O12080" s="144" t="n">
        <v>90000</v>
      </c>
      <c r="P12080" s="87" t="inlineStr">
        <is>
          <t>카페24클렌징폼어성초 약산성 클렌징폼클렌징폼=어성초 약산성 클렌징폼 3개 -31%off (무료배송)201208</t>
        </is>
      </c>
    </row>
    <row r="12081" customFormat="1" s="93">
      <c r="B12081" s="127" t="n">
        <v>44178</v>
      </c>
      <c r="C12081" s="87">
        <f>TEXT(B12081,"aaa")</f>
        <v/>
      </c>
      <c r="E12081" s="87">
        <f>INDEX(매칭테이블!C:D,MATCH(RD!G12081,매칭테이블!D:D,0),1)</f>
        <v/>
      </c>
      <c r="F12081" s="93" t="inlineStr">
        <is>
          <t>카페24</t>
        </is>
      </c>
      <c r="G12081" s="93" t="inlineStr">
        <is>
          <t>어성초 약산성 클렌징폼</t>
        </is>
      </c>
      <c r="H12081" s="93" t="n">
        <v>2</v>
      </c>
      <c r="J12081" s="87" t="n">
        <v>201208</v>
      </c>
      <c r="L12081" s="87" t="n">
        <v>26000</v>
      </c>
      <c r="M12081" s="87" t="n">
        <v>24479</v>
      </c>
      <c r="N12081" s="87" t="n">
        <v>5500</v>
      </c>
      <c r="O12081" s="144" t="n">
        <v>23636.36363636364</v>
      </c>
      <c r="P12081" s="87" t="inlineStr">
        <is>
          <t>카페24클렌징폼어성초 약산성 클렌징폼201208</t>
        </is>
      </c>
    </row>
    <row r="12082" customFormat="1" s="93">
      <c r="B12082" s="127" t="n">
        <v>44178</v>
      </c>
      <c r="C12082" s="87">
        <f>TEXT(B12082,"aaa")</f>
        <v/>
      </c>
      <c r="E12082" s="87">
        <f>INDEX(매칭테이블!C:D,MATCH(RD!G12082,매칭테이블!D:D,0),1)</f>
        <v/>
      </c>
      <c r="F12082" s="93" t="inlineStr">
        <is>
          <t>카페24</t>
        </is>
      </c>
      <c r="G12082" s="93" t="inlineStr">
        <is>
          <t>어성초 크림마스크 나이트 솔루션옵션=어성초 크림마스크 나이트 솔루션 1장</t>
        </is>
      </c>
      <c r="H12082" s="93" t="n">
        <v>2</v>
      </c>
      <c r="J12082" s="87" t="n">
        <v>201208</v>
      </c>
      <c r="L12082" s="87" t="n">
        <v>8000</v>
      </c>
      <c r="M12082" s="87" t="n">
        <v>7532</v>
      </c>
      <c r="N12082" s="87" t="n">
        <v>620</v>
      </c>
      <c r="O12082" s="144" t="n">
        <v>7272.727272727272</v>
      </c>
      <c r="P12082" s="87" t="inlineStr">
        <is>
          <t>카페24크림마스크어성초 크림마스크 나이트 솔루션옵션=어성초 크림마스크 나이트 솔루션 1장201208</t>
        </is>
      </c>
    </row>
    <row r="12083" customFormat="1" s="93">
      <c r="B12083" s="127" t="n">
        <v>44178</v>
      </c>
      <c r="C12083" s="87">
        <f>TEXT(B12083,"aaa")</f>
        <v/>
      </c>
      <c r="E12083" s="87">
        <f>INDEX(매칭테이블!C:D,MATCH(RD!G12083,매칭테이블!D:D,0),1)</f>
        <v/>
      </c>
      <c r="F12083" s="93" t="inlineStr">
        <is>
          <t>카페24</t>
        </is>
      </c>
      <c r="G12083" s="93" t="inlineStr">
        <is>
          <t>촉촉 스킨팩 화장솜</t>
        </is>
      </c>
      <c r="H12083" s="93" t="n">
        <v>8</v>
      </c>
      <c r="J12083" s="87" t="n">
        <v>201208</v>
      </c>
      <c r="L12083" s="87" t="n">
        <v>24000</v>
      </c>
      <c r="M12083" s="87" t="n">
        <v>22596</v>
      </c>
      <c r="N12083" s="87" t="n">
        <v>8880</v>
      </c>
      <c r="O12083" s="144" t="n">
        <v>21818.18181818182</v>
      </c>
      <c r="P12083" s="87" t="inlineStr">
        <is>
          <t>카페24화장솜촉촉 스킨팩 화장솜201208</t>
        </is>
      </c>
    </row>
    <row r="12084" customFormat="1" s="93">
      <c r="B12084" s="127" t="n">
        <v>44178</v>
      </c>
      <c r="C12084" s="87">
        <f>TEXT(B12084,"aaa")</f>
        <v/>
      </c>
      <c r="E12084" s="87">
        <f>INDEX(매칭테이블!C:D,MATCH(RD!G12084,매칭테이블!D:D,0),1)</f>
        <v/>
      </c>
      <c r="F12084" s="93" t="inlineStr">
        <is>
          <t>카페24</t>
        </is>
      </c>
      <c r="G12084" s="93" t="inlineStr">
        <is>
          <t>촉촉 스킨팩 화장솜</t>
        </is>
      </c>
      <c r="H12084" s="93" t="n">
        <v>1</v>
      </c>
      <c r="J12084" s="87" t="n">
        <v>201208</v>
      </c>
      <c r="L12084" s="87" t="n">
        <v>3000</v>
      </c>
      <c r="M12084" s="87" t="n">
        <v>2824.5</v>
      </c>
      <c r="N12084" s="87" t="n">
        <v>1110</v>
      </c>
      <c r="O12084" s="144" t="n">
        <v>2727.272727272727</v>
      </c>
      <c r="P12084" s="87" t="inlineStr">
        <is>
          <t>카페24화장솜촉촉 스킨팩 화장솜201208</t>
        </is>
      </c>
    </row>
    <row r="12085" customFormat="1" s="93">
      <c r="B12085" s="127" t="n">
        <v>44177</v>
      </c>
      <c r="C12085" s="87">
        <f>TEXT(B12085,"aaa")</f>
        <v/>
      </c>
      <c r="E12085" s="87">
        <f>INDEX(매칭테이블!C:D,MATCH(RD!G12085,매칭테이블!D:D,0),1)</f>
        <v/>
      </c>
      <c r="F12085" s="93" t="inlineStr">
        <is>
          <t>스타일쉐어</t>
        </is>
      </c>
      <c r="G12085" s="93" t="inlineStr">
        <is>
          <t>아누아 어성초 77 토너 250ml</t>
        </is>
      </c>
      <c r="H12085" s="93" t="n">
        <v>2</v>
      </c>
      <c r="J12085" s="87" t="n">
        <v>201208</v>
      </c>
      <c r="L12085" s="87" t="n">
        <v>40000</v>
      </c>
      <c r="M12085" s="87" t="n">
        <v>30000</v>
      </c>
      <c r="N12085" s="87" t="n">
        <v>6520</v>
      </c>
      <c r="O12085" s="144" t="n">
        <v>36363.63636363636</v>
      </c>
      <c r="P12085" s="87" t="inlineStr">
        <is>
          <t>스타일쉐어토너아누아 어성초 77 토너 250ml201208</t>
        </is>
      </c>
    </row>
    <row r="12086" customFormat="1" s="93">
      <c r="B12086" s="127" t="n">
        <v>44177</v>
      </c>
      <c r="C12086" s="87">
        <f>TEXT(B12086,"aaa")</f>
        <v/>
      </c>
      <c r="E12086" s="87">
        <f>INDEX(매칭테이블!C:D,MATCH(RD!G12086,매칭테이블!D:D,0),1)</f>
        <v/>
      </c>
      <c r="F12086" s="93" t="inlineStr">
        <is>
          <t>카페24</t>
        </is>
      </c>
      <c r="G12086" s="93" t="inlineStr">
        <is>
          <t>5 제로 무기자차 선크림옵션=5제로 무기자차 선크림 1개-20% off</t>
        </is>
      </c>
      <c r="H12086" s="93" t="n">
        <v>2</v>
      </c>
      <c r="J12086" s="87" t="n">
        <v>201208</v>
      </c>
      <c r="L12086" s="87" t="n">
        <v>40000</v>
      </c>
      <c r="M12086" s="87" t="n">
        <v>37660</v>
      </c>
      <c r="N12086" s="87" t="n">
        <v>4690</v>
      </c>
      <c r="O12086" s="144" t="n">
        <v>36363.63636363636</v>
      </c>
      <c r="P12086" s="87" t="inlineStr">
        <is>
          <t>카페24선크림5 제로 무기자차 선크림옵션=5제로 무기자차 선크림 1개-20% off201208</t>
        </is>
      </c>
    </row>
    <row r="12087" customFormat="1" s="93">
      <c r="B12087" s="127" t="n">
        <v>44177</v>
      </c>
      <c r="C12087" s="87">
        <f>TEXT(B12087,"aaa")</f>
        <v/>
      </c>
      <c r="E12087" s="87">
        <f>INDEX(매칭테이블!C:D,MATCH(RD!G12087,매칭테이블!D:D,0),1)</f>
        <v/>
      </c>
      <c r="F12087" s="93" t="inlineStr">
        <is>
          <t>카페24</t>
        </is>
      </c>
      <c r="G12087" s="93" t="inlineStr">
        <is>
          <t>[수분 보충 세트] 어성초 77 토너 + 어성초 70 로션옵션=어성초 77 토너 250ml + 어성초 70 로션 200ml -30%</t>
        </is>
      </c>
      <c r="H12087" s="93" t="n">
        <v>13</v>
      </c>
      <c r="J12087" s="87" t="n">
        <v>201208</v>
      </c>
      <c r="L12087" s="87" t="n">
        <v>482300</v>
      </c>
      <c r="M12087" s="87" t="n">
        <v>454085.45</v>
      </c>
      <c r="N12087" s="87" t="n">
        <v>96434</v>
      </c>
      <c r="O12087" s="144" t="n">
        <v>438454.5454545454</v>
      </c>
      <c r="P12087" s="87" t="inlineStr">
        <is>
          <t>카페24수분 보충 세트[수분 보충 세트] 어성초 77 토너 + 어성초 70 로션옵션=어성초 77 토너 250ml + 어성초 70 로션 200ml -30%201208</t>
        </is>
      </c>
    </row>
    <row r="12088" customFormat="1" s="93">
      <c r="B12088" s="127" t="n">
        <v>44177</v>
      </c>
      <c r="C12088" s="87">
        <f>TEXT(B12088,"aaa")</f>
        <v/>
      </c>
      <c r="E12088" s="87">
        <f>INDEX(매칭테이블!C:D,MATCH(RD!G12088,매칭테이블!D:D,0),1)</f>
        <v/>
      </c>
      <c r="F12088" s="93" t="inlineStr">
        <is>
          <t>카페24</t>
        </is>
      </c>
      <c r="G12088" s="93" t="inlineStr">
        <is>
          <t>[어성초 진정 패키지 세트] 대용량 토너 + 앰플 + 수딩 크림 + 마스크팩 10장</t>
        </is>
      </c>
      <c r="H12088" s="93" t="n">
        <v>1</v>
      </c>
      <c r="J12088" s="87" t="n">
        <v>201208</v>
      </c>
      <c r="L12088" s="87" t="n">
        <v>99000</v>
      </c>
      <c r="M12088" s="87" t="n">
        <v>93208.5</v>
      </c>
      <c r="N12088" s="87" t="n">
        <v>15137</v>
      </c>
      <c r="O12088" s="144" t="n">
        <v>90000</v>
      </c>
      <c r="P12088" s="87" t="inlineStr">
        <is>
          <t>카페24어성초진정패키지[어성초 진정 패키지 세트] 대용량 토너 + 앰플 + 수딩 크림 + 마스크팩 10장201208</t>
        </is>
      </c>
    </row>
    <row r="12089" customFormat="1" s="93">
      <c r="B12089" s="127" t="n">
        <v>44177</v>
      </c>
      <c r="C12089" s="87">
        <f>TEXT(B12089,"aaa")</f>
        <v/>
      </c>
      <c r="E12089" s="87">
        <f>INDEX(매칭테이블!C:D,MATCH(RD!G12089,매칭테이블!D:D,0),1)</f>
        <v/>
      </c>
      <c r="F12089" s="93" t="inlineStr">
        <is>
          <t>카페24</t>
        </is>
      </c>
      <c r="G12089" s="93" t="inlineStr">
        <is>
          <t>대용량 어성초 77 수딩 토너 500ml</t>
        </is>
      </c>
      <c r="H12089" s="93" t="n">
        <v>18</v>
      </c>
      <c r="J12089" s="87" t="n">
        <v>201208</v>
      </c>
      <c r="L12089" s="87" t="n">
        <v>594000</v>
      </c>
      <c r="M12089" s="87" t="n">
        <v>559251</v>
      </c>
      <c r="N12089" s="87" t="n">
        <v>77940</v>
      </c>
      <c r="O12089" s="144" t="n">
        <v>540000</v>
      </c>
      <c r="P12089" s="87" t="inlineStr">
        <is>
          <t>카페24토너대용량 어성초 77 수딩 토너 500ml201208</t>
        </is>
      </c>
    </row>
    <row r="12090" customFormat="1" s="93">
      <c r="B12090" s="127" t="n">
        <v>44177</v>
      </c>
      <c r="C12090" s="87">
        <f>TEXT(B12090,"aaa")</f>
        <v/>
      </c>
      <c r="E12090" s="87">
        <f>INDEX(매칭테이블!C:D,MATCH(RD!G12090,매칭테이블!D:D,0),1)</f>
        <v/>
      </c>
      <c r="F12090" s="93" t="inlineStr">
        <is>
          <t>카페24</t>
        </is>
      </c>
      <c r="G12090" s="93" t="inlineStr">
        <is>
          <t>대용량 어성초 77 토너 500ml</t>
        </is>
      </c>
      <c r="H12090" s="93" t="n">
        <v>3</v>
      </c>
      <c r="J12090" s="87" t="n">
        <v>201208</v>
      </c>
      <c r="L12090" s="87" t="n">
        <v>99000</v>
      </c>
      <c r="M12090" s="87" t="n">
        <v>93208.5</v>
      </c>
      <c r="N12090" s="87" t="n">
        <v>12990</v>
      </c>
      <c r="O12090" s="144" t="n">
        <v>90000</v>
      </c>
      <c r="P12090" s="87" t="inlineStr">
        <is>
          <t>카페24토너대용량 어성초 77 토너 500ml201208</t>
        </is>
      </c>
    </row>
    <row r="12091" customFormat="1" s="93">
      <c r="B12091" s="127" t="n">
        <v>44177</v>
      </c>
      <c r="C12091" s="87">
        <f>TEXT(B12091,"aaa")</f>
        <v/>
      </c>
      <c r="E12091" s="87">
        <f>INDEX(매칭테이블!C:D,MATCH(RD!G12091,매칭테이블!D:D,0),1)</f>
        <v/>
      </c>
      <c r="F12091" s="93" t="inlineStr">
        <is>
          <t>카페24</t>
        </is>
      </c>
      <c r="G12091" s="93" t="inlineStr">
        <is>
          <t>아누아 어성초 77 수딩 토너토너(필수)=어성초 77 토너 1개-20% off</t>
        </is>
      </c>
      <c r="H12091" s="93" t="n">
        <v>1</v>
      </c>
      <c r="J12091" s="87" t="n">
        <v>201208</v>
      </c>
      <c r="L12091" s="87" t="n">
        <v>20000</v>
      </c>
      <c r="M12091" s="87" t="n">
        <v>18830</v>
      </c>
      <c r="N12091" s="87" t="n">
        <v>3080</v>
      </c>
      <c r="O12091" s="144" t="n">
        <v>18181.81818181818</v>
      </c>
      <c r="P12091" s="87" t="inlineStr">
        <is>
          <t>카페24토너아누아 어성초 77 수딩 토너토너(필수)=어성초 77 토너 1개-20% off201208</t>
        </is>
      </c>
    </row>
    <row r="12092" customFormat="1" s="93">
      <c r="B12092" s="127" t="n">
        <v>44177</v>
      </c>
      <c r="C12092" s="87">
        <f>TEXT(B12092,"aaa")</f>
        <v/>
      </c>
      <c r="E12092" s="87">
        <f>INDEX(매칭테이블!C:D,MATCH(RD!G12092,매칭테이블!D:D,0),1)</f>
        <v/>
      </c>
      <c r="F12092" s="93" t="inlineStr">
        <is>
          <t>카페24</t>
        </is>
      </c>
      <c r="G12092" s="93" t="inlineStr">
        <is>
          <t>아누아 어성초 77 수딩 토너토너(필수)=어성초 77 토너 2개-30% off (무료배송)</t>
        </is>
      </c>
      <c r="H12092" s="93" t="n">
        <v>1</v>
      </c>
      <c r="J12092" s="87" t="n">
        <v>201208</v>
      </c>
      <c r="L12092" s="87" t="n">
        <v>35000</v>
      </c>
      <c r="M12092" s="87" t="n">
        <v>32952.5</v>
      </c>
      <c r="N12092" s="87" t="n">
        <v>6160</v>
      </c>
      <c r="O12092" s="144" t="n">
        <v>31818.18181818182</v>
      </c>
      <c r="P12092" s="87" t="inlineStr">
        <is>
          <t>카페24토너아누아 어성초 77 수딩 토너토너(필수)=어성초 77 토너 2개-30% off (무료배송)201208</t>
        </is>
      </c>
    </row>
    <row r="12093" customFormat="1" s="93">
      <c r="B12093" s="127" t="n">
        <v>44177</v>
      </c>
      <c r="C12093" s="87">
        <f>TEXT(B12093,"aaa")</f>
        <v/>
      </c>
      <c r="E12093" s="87">
        <f>INDEX(매칭테이블!C:D,MATCH(RD!G12093,매칭테이블!D:D,0),1)</f>
        <v/>
      </c>
      <c r="F12093" s="93" t="inlineStr">
        <is>
          <t>카페24</t>
        </is>
      </c>
      <c r="G12093" s="93" t="inlineStr">
        <is>
          <t>아누아 어성초 77 수딩 토너화장솜(선택)=촉촉 스킨팩 화장솜</t>
        </is>
      </c>
      <c r="H12093" s="93" t="n">
        <v>1</v>
      </c>
      <c r="J12093" s="87" t="n">
        <v>201208</v>
      </c>
      <c r="L12093" s="87" t="n">
        <v>3000</v>
      </c>
      <c r="M12093" s="87" t="n">
        <v>2824.5</v>
      </c>
      <c r="N12093" s="87" t="n">
        <v>1110</v>
      </c>
      <c r="O12093" s="144" t="n">
        <v>2727.272727272727</v>
      </c>
      <c r="P12093" s="87" t="inlineStr">
        <is>
          <t>카페24토너아누아 어성초 77 수딩 토너화장솜(선택)=촉촉 스킨팩 화장솜201208</t>
        </is>
      </c>
    </row>
    <row r="12094" customFormat="1" s="93">
      <c r="B12094" s="127" t="n">
        <v>44177</v>
      </c>
      <c r="C12094" s="87">
        <f>TEXT(B12094,"aaa")</f>
        <v/>
      </c>
      <c r="E12094" s="87">
        <f>INDEX(매칭테이블!C:D,MATCH(RD!G12094,매칭테이블!D:D,0),1)</f>
        <v/>
      </c>
      <c r="F12094" s="93" t="inlineStr">
        <is>
          <t>카페24</t>
        </is>
      </c>
      <c r="G12094" s="93" t="inlineStr">
        <is>
          <t>어성초 70 데일리 릴리프 로션로션=어성초 70 데일리 릴리프 로션 1개 -20% off</t>
        </is>
      </c>
      <c r="H12094" s="93" t="n">
        <v>4</v>
      </c>
      <c r="J12094" s="87" t="n">
        <v>201208</v>
      </c>
      <c r="L12094" s="87" t="n">
        <v>89600</v>
      </c>
      <c r="M12094" s="87" t="n">
        <v>84358.39999999999</v>
      </c>
      <c r="N12094" s="87" t="n">
        <v>17352</v>
      </c>
      <c r="O12094" s="144" t="n">
        <v>81454.54545454544</v>
      </c>
      <c r="P12094" s="87" t="inlineStr">
        <is>
          <t>카페24로션어성초 70 데일리 릴리프 로션로션=어성초 70 데일리 릴리프 로션 1개 -20% off201208</t>
        </is>
      </c>
    </row>
    <row r="12095" customFormat="1" s="93">
      <c r="B12095" s="127" t="n">
        <v>44177</v>
      </c>
      <c r="C12095" s="87">
        <f>TEXT(B12095,"aaa")</f>
        <v/>
      </c>
      <c r="E12095" s="87">
        <f>INDEX(매칭테이블!C:D,MATCH(RD!G12095,매칭테이블!D:D,0),1)</f>
        <v/>
      </c>
      <c r="F12095" s="93" t="inlineStr">
        <is>
          <t>카페24</t>
        </is>
      </c>
      <c r="G12095" s="93" t="inlineStr">
        <is>
          <t>어성초 70 머드 크림 마스크옵션=어성초 70 머드 크림 마스크-20% off</t>
        </is>
      </c>
      <c r="H12095" s="93" t="n">
        <v>2</v>
      </c>
      <c r="J12095" s="87" t="n">
        <v>201208</v>
      </c>
      <c r="L12095" s="87" t="n">
        <v>40000</v>
      </c>
      <c r="M12095" s="87" t="n">
        <v>37660</v>
      </c>
      <c r="N12095" s="87" t="n">
        <v>2884</v>
      </c>
      <c r="O12095" s="144" t="n">
        <v>36363.63636363636</v>
      </c>
      <c r="P12095" s="87" t="inlineStr">
        <is>
          <t>카페24머드크림마스크어성초 70 머드 크림 마스크옵션=어성초 70 머드 크림 마스크-20% off201208</t>
        </is>
      </c>
    </row>
    <row r="12096" customFormat="1" s="93">
      <c r="B12096" s="127" t="n">
        <v>44177</v>
      </c>
      <c r="C12096" s="87">
        <f>TEXT(B12096,"aaa")</f>
        <v/>
      </c>
      <c r="E12096" s="87">
        <f>INDEX(매칭테이블!C:D,MATCH(RD!G12096,매칭테이블!D:D,0),1)</f>
        <v/>
      </c>
      <c r="F12096" s="93" t="inlineStr">
        <is>
          <t>카페24</t>
        </is>
      </c>
      <c r="G12096" s="93" t="inlineStr">
        <is>
          <t>어성초 70 인텐스 카밍 크림크림=어성초 70 인텐스 카밍 크림 1개 (-20%)</t>
        </is>
      </c>
      <c r="H12096" s="93" t="n">
        <v>5</v>
      </c>
      <c r="J12096" s="87" t="n">
        <v>201208</v>
      </c>
      <c r="L12096" s="87" t="n">
        <v>140000</v>
      </c>
      <c r="M12096" s="87" t="n">
        <v>131810</v>
      </c>
      <c r="N12096" s="87" t="n">
        <v>19410</v>
      </c>
      <c r="O12096" s="144" t="n">
        <v>127272.7272727273</v>
      </c>
      <c r="P12096" s="87" t="inlineStr">
        <is>
          <t>카페24카밍크림어성초 70 인텐스 카밍 크림크림=어성초 70 인텐스 카밍 크림 1개 (-20%)201208</t>
        </is>
      </c>
    </row>
    <row r="12097" customFormat="1" s="93">
      <c r="B12097" s="127" t="n">
        <v>44177</v>
      </c>
      <c r="C12097" s="87">
        <f>TEXT(B12097,"aaa")</f>
        <v/>
      </c>
      <c r="E12097" s="87">
        <f>INDEX(매칭테이블!C:D,MATCH(RD!G12097,매칭테이블!D:D,0),1)</f>
        <v/>
      </c>
      <c r="F12097" s="93" t="inlineStr">
        <is>
          <t>카페24</t>
        </is>
      </c>
      <c r="G12097" s="93" t="inlineStr">
        <is>
          <t>어성초 70 인텐스 카밍 크림크림=어성초 토너 250ml + 카밍 크림 50ml (-30%)</t>
        </is>
      </c>
      <c r="H12097" s="93" t="n">
        <v>2</v>
      </c>
      <c r="J12097" s="87" t="n">
        <v>201208</v>
      </c>
      <c r="L12097" s="87" t="n">
        <v>84000</v>
      </c>
      <c r="M12097" s="87" t="n">
        <v>79086</v>
      </c>
      <c r="N12097" s="87" t="n">
        <v>13924</v>
      </c>
      <c r="O12097" s="144" t="n">
        <v>76363.63636363635</v>
      </c>
      <c r="P12097" s="87" t="inlineStr">
        <is>
          <t>카페24카밍크림어성초 70 인텐스 카밍 크림크림=어성초 토너 250ml + 카밍 크림 50ml (-30%)201208</t>
        </is>
      </c>
    </row>
    <row r="12098" customFormat="1" s="93">
      <c r="B12098" s="127" t="n">
        <v>44177</v>
      </c>
      <c r="C12098" s="87">
        <f>TEXT(B12098,"aaa")</f>
        <v/>
      </c>
      <c r="E12098" s="87">
        <f>INDEX(매칭테이블!C:D,MATCH(RD!G12098,매칭테이블!D:D,0),1)</f>
        <v/>
      </c>
      <c r="F12098" s="93" t="inlineStr">
        <is>
          <t>카페24</t>
        </is>
      </c>
      <c r="G12098" s="93" t="inlineStr">
        <is>
          <t>어성초 77 수딩 토너토너(필수)=어성초 77 토너 1개-20% off</t>
        </is>
      </c>
      <c r="H12098" s="93" t="n">
        <v>31</v>
      </c>
      <c r="J12098" s="87" t="n">
        <v>201208</v>
      </c>
      <c r="L12098" s="87" t="n">
        <v>620000</v>
      </c>
      <c r="M12098" s="87" t="n">
        <v>583730</v>
      </c>
      <c r="N12098" s="87" t="n">
        <v>95480</v>
      </c>
      <c r="O12098" s="144" t="n">
        <v>563636.3636363636</v>
      </c>
      <c r="P12098" s="87" t="inlineStr">
        <is>
          <t>카페24토너어성초 77 수딩 토너토너(필수)=어성초 77 토너 1개-20% off201208</t>
        </is>
      </c>
    </row>
    <row r="12099" customFormat="1" s="93">
      <c r="B12099" s="127" t="n">
        <v>44177</v>
      </c>
      <c r="C12099" s="87">
        <f>TEXT(B12099,"aaa")</f>
        <v/>
      </c>
      <c r="E12099" s="87">
        <f>INDEX(매칭테이블!C:D,MATCH(RD!G12099,매칭테이블!D:D,0),1)</f>
        <v/>
      </c>
      <c r="F12099" s="93" t="inlineStr">
        <is>
          <t>카페24</t>
        </is>
      </c>
      <c r="G12099" s="93" t="inlineStr">
        <is>
          <t>어성초 77 수딩 토너토너(필수)=어성초 77 토너 2개-30% off (무료배송)</t>
        </is>
      </c>
      <c r="H12099" s="93" t="n">
        <v>17</v>
      </c>
      <c r="J12099" s="87" t="n">
        <v>201208</v>
      </c>
      <c r="L12099" s="87" t="n">
        <v>595000</v>
      </c>
      <c r="M12099" s="87" t="n">
        <v>560192.5</v>
      </c>
      <c r="N12099" s="87" t="n">
        <v>104720</v>
      </c>
      <c r="O12099" s="144" t="n">
        <v>540909.0909090908</v>
      </c>
      <c r="P12099" s="87" t="inlineStr">
        <is>
          <t>카페24토너어성초 77 수딩 토너토너(필수)=어성초 77 토너 2개-30% off (무료배송)201208</t>
        </is>
      </c>
    </row>
    <row r="12100" customFormat="1" s="93">
      <c r="B12100" s="127" t="n">
        <v>44177</v>
      </c>
      <c r="C12100" s="87">
        <f>TEXT(B12100,"aaa")</f>
        <v/>
      </c>
      <c r="E12100" s="87">
        <f>INDEX(매칭테이블!C:D,MATCH(RD!G12100,매칭테이블!D:D,0),1)</f>
        <v/>
      </c>
      <c r="F12100" s="93" t="inlineStr">
        <is>
          <t>카페24</t>
        </is>
      </c>
      <c r="G12100" s="93" t="inlineStr">
        <is>
          <t>어성초 77 수딩 토너토너(필수)=어성초77토너1개 + 어성초77패드1개 -30% off (무료배송)</t>
        </is>
      </c>
      <c r="H12100" s="93" t="n">
        <v>10</v>
      </c>
      <c r="J12100" s="87" t="n">
        <v>201208</v>
      </c>
      <c r="L12100" s="87" t="n">
        <v>371000</v>
      </c>
      <c r="M12100" s="87" t="n">
        <v>349296.5</v>
      </c>
      <c r="N12100" s="87" t="n">
        <v>80920</v>
      </c>
      <c r="O12100" s="144" t="n">
        <v>337272.7272727272</v>
      </c>
      <c r="P12100" s="87" t="inlineStr">
        <is>
          <t>카페24토너+패드 세트어성초 77 수딩 토너토너(필수)=어성초77토너1개 + 어성초77패드1개 -30% off (무료배송)201208</t>
        </is>
      </c>
    </row>
    <row r="12101" customFormat="1" s="93">
      <c r="B12101" s="127" t="n">
        <v>44177</v>
      </c>
      <c r="C12101" s="87">
        <f>TEXT(B12101,"aaa")</f>
        <v/>
      </c>
      <c r="E12101" s="87">
        <f>INDEX(매칭테이블!C:D,MATCH(RD!G12101,매칭테이블!D:D,0),1)</f>
        <v/>
      </c>
      <c r="F12101" s="93" t="inlineStr">
        <is>
          <t>카페24</t>
        </is>
      </c>
      <c r="G12101" s="93" t="inlineStr">
        <is>
          <t>어성초 77 수딩 토너화장솜(선택)=촉촉 스킨팩 화장솜</t>
        </is>
      </c>
      <c r="H12101" s="93" t="n">
        <v>16</v>
      </c>
      <c r="J12101" s="87" t="n">
        <v>201208</v>
      </c>
      <c r="L12101" s="87" t="n">
        <v>48000</v>
      </c>
      <c r="M12101" s="87" t="n">
        <v>45192</v>
      </c>
      <c r="N12101" s="87" t="n">
        <v>17760</v>
      </c>
      <c r="O12101" s="144" t="n">
        <v>43636.36363636363</v>
      </c>
      <c r="P12101" s="87" t="inlineStr">
        <is>
          <t>카페24화장솜어성초 77 수딩 토너화장솜(선택)=촉촉 스킨팩 화장솜201208</t>
        </is>
      </c>
    </row>
    <row r="12102" customFormat="1" s="93">
      <c r="B12102" s="127" t="n">
        <v>44177</v>
      </c>
      <c r="C12102" s="87">
        <f>TEXT(B12102,"aaa")</f>
        <v/>
      </c>
      <c r="E12102" s="87">
        <f>INDEX(매칭테이블!C:D,MATCH(RD!G12102,매칭테이블!D:D,0),1)</f>
        <v/>
      </c>
      <c r="F12102" s="93" t="inlineStr">
        <is>
          <t>카페24</t>
        </is>
      </c>
      <c r="G12102" s="93" t="inlineStr">
        <is>
          <t>어성초 77 수딩 토너토너(필수)=어성초 77 토너 1개-20% off</t>
        </is>
      </c>
      <c r="H12102" s="93" t="n">
        <v>1</v>
      </c>
      <c r="J12102" s="87" t="n">
        <v>201208</v>
      </c>
      <c r="L12102" s="87" t="n">
        <v>20000</v>
      </c>
      <c r="M12102" s="87" t="n">
        <v>18830</v>
      </c>
      <c r="N12102" s="87" t="n">
        <v>3080</v>
      </c>
      <c r="O12102" s="144" t="n">
        <v>18181.81818181818</v>
      </c>
      <c r="P12102" s="87" t="inlineStr">
        <is>
          <t>카페24토너어성초 77 수딩 토너토너(필수)=어성초 77 토너 1개-20% off201208</t>
        </is>
      </c>
    </row>
    <row r="12103" customFormat="1" s="93">
      <c r="B12103" s="127" t="n">
        <v>44177</v>
      </c>
      <c r="C12103" s="87">
        <f>TEXT(B12103,"aaa")</f>
        <v/>
      </c>
      <c r="E12103" s="87">
        <f>INDEX(매칭테이블!C:D,MATCH(RD!G12103,매칭테이블!D:D,0),1)</f>
        <v/>
      </c>
      <c r="F12103" s="93" t="inlineStr">
        <is>
          <t>카페24</t>
        </is>
      </c>
      <c r="G12103" s="93" t="inlineStr">
        <is>
          <t>어성초 77 진정 마스크옵션=어성초 77 진정 마스크팩 1장</t>
        </is>
      </c>
      <c r="H12103" s="93" t="n">
        <v>1</v>
      </c>
      <c r="J12103" s="87" t="n">
        <v>201208</v>
      </c>
      <c r="L12103" s="87" t="n">
        <v>4000</v>
      </c>
      <c r="M12103" s="87" t="n">
        <v>3766</v>
      </c>
      <c r="N12103" s="87" t="n">
        <v>397</v>
      </c>
      <c r="O12103" s="144" t="n">
        <v>3636.363636363636</v>
      </c>
      <c r="P12103" s="87" t="inlineStr">
        <is>
          <t>카페24마스크팩어성초 77 진정 마스크옵션=어성초 77 진정 마스크팩 1장201208</t>
        </is>
      </c>
    </row>
    <row r="12104" customFormat="1" s="93">
      <c r="B12104" s="127" t="n">
        <v>44177</v>
      </c>
      <c r="C12104" s="87">
        <f>TEXT(B12104,"aaa")</f>
        <v/>
      </c>
      <c r="E12104" s="87">
        <f>INDEX(매칭테이블!C:D,MATCH(RD!G12104,매칭테이블!D:D,0),1)</f>
        <v/>
      </c>
      <c r="F12104" s="93" t="inlineStr">
        <is>
          <t>카페24</t>
        </is>
      </c>
      <c r="G12104" s="93" t="inlineStr">
        <is>
          <t>어성초 77 클리어 패드옵션=어성초 77 클리어 패드 1개-20% off</t>
        </is>
      </c>
      <c r="H12104" s="93" t="n">
        <v>17</v>
      </c>
      <c r="J12104" s="87" t="n">
        <v>201208</v>
      </c>
      <c r="L12104" s="87" t="n">
        <v>380800</v>
      </c>
      <c r="M12104" s="87" t="n">
        <v>358523.2</v>
      </c>
      <c r="N12104" s="87" t="n">
        <v>85204</v>
      </c>
      <c r="O12104" s="144" t="n">
        <v>346181.8181818182</v>
      </c>
      <c r="P12104" s="87" t="inlineStr">
        <is>
          <t>카페24클리어 패드어성초 77 클리어 패드옵션=어성초 77 클리어 패드 1개-20% off201208</t>
        </is>
      </c>
    </row>
    <row r="12105" customFormat="1" s="93">
      <c r="B12105" s="127" t="n">
        <v>44177</v>
      </c>
      <c r="C12105" s="87">
        <f>TEXT(B12105,"aaa")</f>
        <v/>
      </c>
      <c r="E12105" s="87">
        <f>INDEX(매칭테이블!C:D,MATCH(RD!G12105,매칭테이블!D:D,0),1)</f>
        <v/>
      </c>
      <c r="F12105" s="93" t="inlineStr">
        <is>
          <t>카페24</t>
        </is>
      </c>
      <c r="G12105" s="93" t="inlineStr">
        <is>
          <t>어성초 77 클리어 패드옵션=어성초 77 클리어 패드 2개-30% off (무료배송)</t>
        </is>
      </c>
      <c r="H12105" s="93" t="n">
        <v>19</v>
      </c>
      <c r="J12105" s="87" t="n">
        <v>201208</v>
      </c>
      <c r="L12105" s="87" t="n">
        <v>744800</v>
      </c>
      <c r="M12105" s="87" t="n">
        <v>701229.2</v>
      </c>
      <c r="N12105" s="87" t="n">
        <v>190456</v>
      </c>
      <c r="O12105" s="144" t="n">
        <v>677090.9090909091</v>
      </c>
      <c r="P12105" s="87" t="inlineStr">
        <is>
          <t>카페24클리어 패드어성초 77 클리어 패드옵션=어성초 77 클리어 패드 2개-30% off (무료배송)201208</t>
        </is>
      </c>
    </row>
    <row r="12106" customFormat="1" s="93">
      <c r="B12106" s="127" t="n">
        <v>44177</v>
      </c>
      <c r="C12106" s="87">
        <f>TEXT(B12106,"aaa")</f>
        <v/>
      </c>
      <c r="E12106" s="87">
        <f>INDEX(매칭테이블!C:D,MATCH(RD!G12106,매칭테이블!D:D,0),1)</f>
        <v/>
      </c>
      <c r="F12106" s="93" t="inlineStr">
        <is>
          <t>카페24</t>
        </is>
      </c>
      <c r="G12106" s="93" t="inlineStr">
        <is>
          <t>어성초 77 클리어 패드옵션=어성초77토너1개+어성초77패드1개-30% off (무료배송)</t>
        </is>
      </c>
      <c r="H12106" s="93" t="n">
        <v>16</v>
      </c>
      <c r="J12106" s="87" t="n">
        <v>201208</v>
      </c>
      <c r="L12106" s="87" t="n">
        <v>593600</v>
      </c>
      <c r="M12106" s="87" t="n">
        <v>558874.4</v>
      </c>
      <c r="N12106" s="87" t="n">
        <v>129472</v>
      </c>
      <c r="O12106" s="144" t="n">
        <v>539636.3636363636</v>
      </c>
      <c r="P12106" s="87" t="inlineStr">
        <is>
          <t>카페24토너+패드 세트어성초 77 클리어 패드옵션=어성초77토너1개+어성초77패드1개-30% off (무료배송)201208</t>
        </is>
      </c>
    </row>
    <row r="12107" customFormat="1" s="93">
      <c r="B12107" s="127" t="n">
        <v>44177</v>
      </c>
      <c r="C12107" s="87">
        <f>TEXT(B12107,"aaa")</f>
        <v/>
      </c>
      <c r="E12107" s="87">
        <f>INDEX(매칭테이블!C:D,MATCH(RD!G12107,매칭테이블!D:D,0),1)</f>
        <v/>
      </c>
      <c r="F12107" s="93" t="inlineStr">
        <is>
          <t>카페24</t>
        </is>
      </c>
      <c r="G12107" s="93" t="inlineStr">
        <is>
          <t>어성초 77 클리어 패드옵션=어성초 77 클리어 패드 1개-20% off</t>
        </is>
      </c>
      <c r="H12107" s="93" t="n">
        <v>2</v>
      </c>
      <c r="J12107" s="87" t="n">
        <v>201208</v>
      </c>
      <c r="L12107" s="87" t="n">
        <v>44800</v>
      </c>
      <c r="M12107" s="87" t="n">
        <v>42179.2</v>
      </c>
      <c r="N12107" s="87" t="n">
        <v>10024</v>
      </c>
      <c r="O12107" s="144" t="n">
        <v>40727.27272727272</v>
      </c>
      <c r="P12107" s="87" t="inlineStr">
        <is>
          <t>카페24클리어 패드어성초 77 클리어 패드옵션=어성초 77 클리어 패드 1개-20% off201208</t>
        </is>
      </c>
    </row>
    <row r="12108" customFormat="1" s="93">
      <c r="B12108" s="127" t="n">
        <v>44177</v>
      </c>
      <c r="C12108" s="87">
        <f>TEXT(B12108,"aaa")</f>
        <v/>
      </c>
      <c r="E12108" s="87">
        <f>INDEX(매칭테이블!C:D,MATCH(RD!G12108,매칭테이블!D:D,0),1)</f>
        <v/>
      </c>
      <c r="F12108" s="93" t="inlineStr">
        <is>
          <t>카페24</t>
        </is>
      </c>
      <c r="G12108" s="93" t="inlineStr">
        <is>
          <t>어성초 77 클리어 패드옵션=어성초 77 클리어 패드 2개-30% off (무료배송)</t>
        </is>
      </c>
      <c r="H12108" s="93" t="n">
        <v>5</v>
      </c>
      <c r="J12108" s="87" t="n">
        <v>201208</v>
      </c>
      <c r="L12108" s="87" t="n">
        <v>196000</v>
      </c>
      <c r="M12108" s="87" t="n">
        <v>184534</v>
      </c>
      <c r="N12108" s="87" t="n">
        <v>50120</v>
      </c>
      <c r="O12108" s="144" t="n">
        <v>178181.8181818182</v>
      </c>
      <c r="P12108" s="87" t="inlineStr">
        <is>
          <t>카페24클리어 패드어성초 77 클리어 패드옵션=어성초 77 클리어 패드 2개-30% off (무료배송)201208</t>
        </is>
      </c>
    </row>
    <row r="12109" customFormat="1" s="93">
      <c r="B12109" s="127" t="n">
        <v>44177</v>
      </c>
      <c r="C12109" s="87">
        <f>TEXT(B12109,"aaa")</f>
        <v/>
      </c>
      <c r="E12109" s="87">
        <f>INDEX(매칭테이블!C:D,MATCH(RD!G12109,매칭테이블!D:D,0),1)</f>
        <v/>
      </c>
      <c r="F12109" s="93" t="inlineStr">
        <is>
          <t>카페24</t>
        </is>
      </c>
      <c r="G12109" s="93" t="inlineStr">
        <is>
          <t>어성초 77 클리어 패드옵션=어성초77토너1개+어성초77패드1개-30% off (무료배송)</t>
        </is>
      </c>
      <c r="H12109" s="93" t="n">
        <v>3</v>
      </c>
      <c r="J12109" s="87" t="n">
        <v>201208</v>
      </c>
      <c r="L12109" s="87" t="n">
        <v>111300</v>
      </c>
      <c r="M12109" s="87" t="n">
        <v>104788.95</v>
      </c>
      <c r="N12109" s="87" t="n">
        <v>24276</v>
      </c>
      <c r="O12109" s="144" t="n">
        <v>101181.8181818182</v>
      </c>
      <c r="P12109" s="87" t="inlineStr">
        <is>
          <t>카페24토너+패드 세트어성초 77 클리어 패드옵션=어성초77토너1개+어성초77패드1개-30% off (무료배송)201208</t>
        </is>
      </c>
    </row>
    <row r="12110" customFormat="1" s="93">
      <c r="B12110" s="127" t="n">
        <v>44177</v>
      </c>
      <c r="C12110" s="87">
        <f>TEXT(B12110,"aaa")</f>
        <v/>
      </c>
      <c r="E12110" s="87">
        <f>INDEX(매칭테이블!C:D,MATCH(RD!G12110,매칭테이블!D:D,0),1)</f>
        <v/>
      </c>
      <c r="F12110" s="93" t="inlineStr">
        <is>
          <t>카페24</t>
        </is>
      </c>
      <c r="G12110" s="93" t="inlineStr">
        <is>
          <t>어성초 77 토너</t>
        </is>
      </c>
      <c r="H12110" s="93" t="n">
        <v>1</v>
      </c>
      <c r="J12110" s="87" t="n">
        <v>201208</v>
      </c>
      <c r="L12110" s="87" t="n">
        <v>20000</v>
      </c>
      <c r="M12110" s="87" t="n">
        <v>18830</v>
      </c>
      <c r="N12110" s="87" t="n">
        <v>3080</v>
      </c>
      <c r="O12110" s="144" t="n">
        <v>18181.81818181818</v>
      </c>
      <c r="P12110" s="87" t="inlineStr">
        <is>
          <t>카페24토너어성초 77 토너201208</t>
        </is>
      </c>
    </row>
    <row r="12111" customFormat="1" s="93">
      <c r="B12111" s="127" t="n">
        <v>44177</v>
      </c>
      <c r="C12111" s="87">
        <f>TEXT(B12111,"aaa")</f>
        <v/>
      </c>
      <c r="E12111" s="87">
        <f>INDEX(매칭테이블!C:D,MATCH(RD!G12111,매칭테이블!D:D,0),1)</f>
        <v/>
      </c>
      <c r="F12111" s="93" t="inlineStr">
        <is>
          <t>카페24</t>
        </is>
      </c>
      <c r="G12111" s="93" t="inlineStr">
        <is>
          <t>어성초 78 수딩 크림</t>
        </is>
      </c>
      <c r="H12111" s="93" t="n">
        <v>4</v>
      </c>
      <c r="J12111" s="87" t="n">
        <v>201208</v>
      </c>
      <c r="L12111" s="87" t="n">
        <v>152000</v>
      </c>
      <c r="M12111" s="87" t="n">
        <v>143108</v>
      </c>
      <c r="N12111" s="87" t="n">
        <v>12180</v>
      </c>
      <c r="O12111" s="144" t="n">
        <v>138181.8181818182</v>
      </c>
      <c r="P12111" s="87" t="inlineStr">
        <is>
          <t>카페24수딩크림어성초 78 수딩 크림201208</t>
        </is>
      </c>
    </row>
    <row r="12112" customFormat="1" s="93">
      <c r="B12112" s="127" t="n">
        <v>44177</v>
      </c>
      <c r="C12112" s="87">
        <f>TEXT(B12112,"aaa")</f>
        <v/>
      </c>
      <c r="E12112" s="87">
        <f>INDEX(매칭테이블!C:D,MATCH(RD!G12112,매칭테이블!D:D,0),1)</f>
        <v/>
      </c>
      <c r="F12112" s="93" t="inlineStr">
        <is>
          <t>카페24</t>
        </is>
      </c>
      <c r="G12112" s="93" t="inlineStr">
        <is>
          <t>어성초 78 수딩 크림</t>
        </is>
      </c>
      <c r="H12112" s="93" t="n">
        <v>4</v>
      </c>
      <c r="J12112" s="87" t="n">
        <v>201208</v>
      </c>
      <c r="L12112" s="87" t="n">
        <v>152000</v>
      </c>
      <c r="M12112" s="87" t="n">
        <v>143108</v>
      </c>
      <c r="N12112" s="87" t="n">
        <v>12180</v>
      </c>
      <c r="O12112" s="144" t="n">
        <v>138181.8181818182</v>
      </c>
      <c r="P12112" s="87" t="inlineStr">
        <is>
          <t>카페24수딩크림어성초 78 수딩 크림201208</t>
        </is>
      </c>
    </row>
    <row r="12113" customFormat="1" s="93">
      <c r="B12113" s="127" t="n">
        <v>44177</v>
      </c>
      <c r="C12113" s="87">
        <f>TEXT(B12113,"aaa")</f>
        <v/>
      </c>
      <c r="E12113" s="87">
        <f>INDEX(매칭테이블!C:D,MATCH(RD!G12113,매칭테이블!D:D,0),1)</f>
        <v/>
      </c>
      <c r="F12113" s="93" t="inlineStr">
        <is>
          <t>카페24</t>
        </is>
      </c>
      <c r="G12113" s="93" t="inlineStr">
        <is>
          <t>어성초 80 수분 진정 앰플앰플=어성초 80 앰플 1개-15%off</t>
        </is>
      </c>
      <c r="H12113" s="93" t="n">
        <v>10</v>
      </c>
      <c r="J12113" s="87" t="n">
        <v>201208</v>
      </c>
      <c r="L12113" s="87" t="n">
        <v>280000</v>
      </c>
      <c r="M12113" s="87" t="n">
        <v>263620</v>
      </c>
      <c r="N12113" s="87" t="n">
        <v>33970</v>
      </c>
      <c r="O12113" s="144" t="n">
        <v>254545.4545454545</v>
      </c>
      <c r="P12113" s="87" t="inlineStr">
        <is>
          <t>카페24앰플어성초 80 수분 진정 앰플앰플=어성초 80 앰플 1개-15%off201208</t>
        </is>
      </c>
    </row>
    <row r="12114" customFormat="1" s="93">
      <c r="B12114" s="127" t="n">
        <v>44177</v>
      </c>
      <c r="C12114" s="87">
        <f>TEXT(B12114,"aaa")</f>
        <v/>
      </c>
      <c r="E12114" s="87">
        <f>INDEX(매칭테이블!C:D,MATCH(RD!G12114,매칭테이블!D:D,0),1)</f>
        <v/>
      </c>
      <c r="F12114" s="93" t="inlineStr">
        <is>
          <t>카페24</t>
        </is>
      </c>
      <c r="G12114" s="93" t="inlineStr">
        <is>
          <t>어성초 80 수분 진정 앰플앰플=어성초 80 앰플 2개-27%off (무료배송)</t>
        </is>
      </c>
      <c r="H12114" s="93" t="n">
        <v>5</v>
      </c>
      <c r="J12114" s="87" t="n">
        <v>201208</v>
      </c>
      <c r="L12114" s="87" t="n">
        <v>240000</v>
      </c>
      <c r="M12114" s="87" t="n">
        <v>225960</v>
      </c>
      <c r="N12114" s="87" t="n">
        <v>33970</v>
      </c>
      <c r="O12114" s="144" t="n">
        <v>218181.8181818182</v>
      </c>
      <c r="P12114" s="87" t="inlineStr">
        <is>
          <t>카페24앰플어성초 80 수분 진정 앰플앰플=어성초 80 앰플 2개-27%off (무료배송)201208</t>
        </is>
      </c>
    </row>
    <row r="12115" customFormat="1" s="93">
      <c r="B12115" s="127" t="n">
        <v>44177</v>
      </c>
      <c r="C12115" s="87">
        <f>TEXT(B12115,"aaa")</f>
        <v/>
      </c>
      <c r="E12115" s="87">
        <f>INDEX(매칭테이블!C:D,MATCH(RD!G12115,매칭테이블!D:D,0),1)</f>
        <v/>
      </c>
      <c r="F12115" s="93" t="inlineStr">
        <is>
          <t>카페24</t>
        </is>
      </c>
      <c r="G12115" s="93" t="inlineStr">
        <is>
          <t>어성초 80 수분 진정 앰플</t>
        </is>
      </c>
      <c r="H12115" s="93" t="n">
        <v>3</v>
      </c>
      <c r="J12115" s="87" t="n">
        <v>201208</v>
      </c>
      <c r="L12115" s="87" t="n">
        <v>84000</v>
      </c>
      <c r="M12115" s="87" t="n">
        <v>79086</v>
      </c>
      <c r="N12115" s="87" t="n">
        <v>10191</v>
      </c>
      <c r="O12115" s="144" t="n">
        <v>76363.63636363635</v>
      </c>
      <c r="P12115" s="87" t="inlineStr">
        <is>
          <t>카페24앰플어성초 80 수분 진정 앰플201208</t>
        </is>
      </c>
    </row>
    <row r="12116" customFormat="1" s="93">
      <c r="B12116" s="127" t="n">
        <v>44177</v>
      </c>
      <c r="C12116" s="87">
        <f>TEXT(B12116,"aaa")</f>
        <v/>
      </c>
      <c r="E12116" s="87">
        <f>INDEX(매칭테이블!C:D,MATCH(RD!G12116,매칭테이블!D:D,0),1)</f>
        <v/>
      </c>
      <c r="F12116" s="93" t="inlineStr">
        <is>
          <t>카페24</t>
        </is>
      </c>
      <c r="G12116" s="93" t="inlineStr">
        <is>
          <t>어성초 아크네 바디워시옵션=어성초 아크네 바디워시 2개 -35% off (무료배송)</t>
        </is>
      </c>
      <c r="H12116" s="93" t="n">
        <v>1</v>
      </c>
      <c r="J12116" s="87" t="n">
        <v>201208</v>
      </c>
      <c r="L12116" s="87" t="n">
        <v>33800</v>
      </c>
      <c r="M12116" s="87" t="n">
        <v>31822.7</v>
      </c>
      <c r="N12116" s="87" t="n">
        <v>8170</v>
      </c>
      <c r="O12116" s="144" t="n">
        <v>30727.27272727272</v>
      </c>
      <c r="P12116" s="87" t="inlineStr">
        <is>
          <t>카페24바디워시어성초 아크네 바디워시옵션=어성초 아크네 바디워시 2개 -35% off (무료배송)201208</t>
        </is>
      </c>
    </row>
    <row r="12117" customFormat="1" s="93">
      <c r="B12117" s="127" t="n">
        <v>44177</v>
      </c>
      <c r="C12117" s="87">
        <f>TEXT(B12117,"aaa")</f>
        <v/>
      </c>
      <c r="E12117" s="87">
        <f>INDEX(매칭테이블!C:D,MATCH(RD!G12117,매칭테이블!D:D,0),1)</f>
        <v/>
      </c>
      <c r="F12117" s="93" t="inlineStr">
        <is>
          <t>카페24</t>
        </is>
      </c>
      <c r="G12117" s="93" t="inlineStr">
        <is>
          <t>어성초 약산성 클렌징폼클렌징폼=어성초 약산성 클렌징폼 1개 -19%off</t>
        </is>
      </c>
      <c r="H12117" s="93" t="n">
        <v>10</v>
      </c>
      <c r="J12117" s="87" t="n">
        <v>201208</v>
      </c>
      <c r="L12117" s="87" t="n">
        <v>130000</v>
      </c>
      <c r="M12117" s="87" t="n">
        <v>122395</v>
      </c>
      <c r="N12117" s="87" t="n">
        <v>27500</v>
      </c>
      <c r="O12117" s="144" t="n">
        <v>118181.8181818182</v>
      </c>
      <c r="P12117" s="87" t="inlineStr">
        <is>
          <t>카페24클렌징폼어성초 약산성 클렌징폼클렌징폼=어성초 약산성 클렌징폼 1개 -19%off201208</t>
        </is>
      </c>
    </row>
    <row r="12118" customFormat="1" s="93">
      <c r="B12118" s="127" t="n">
        <v>44177</v>
      </c>
      <c r="C12118" s="87">
        <f>TEXT(B12118,"aaa")</f>
        <v/>
      </c>
      <c r="E12118" s="87">
        <f>INDEX(매칭테이블!C:D,MATCH(RD!G12118,매칭테이블!D:D,0),1)</f>
        <v/>
      </c>
      <c r="F12118" s="93" t="inlineStr">
        <is>
          <t>카페24</t>
        </is>
      </c>
      <c r="G12118" s="93" t="inlineStr">
        <is>
          <t>어성초 약산성 클렌징폼클렌징폼=어성초 약산성 클렌징폼 2개 -25%off</t>
        </is>
      </c>
      <c r="H12118" s="93" t="n">
        <v>3</v>
      </c>
      <c r="J12118" s="87" t="n">
        <v>201208</v>
      </c>
      <c r="L12118" s="87" t="n">
        <v>72000</v>
      </c>
      <c r="M12118" s="87" t="n">
        <v>67788</v>
      </c>
      <c r="N12118" s="87" t="n">
        <v>7380</v>
      </c>
      <c r="O12118" s="144" t="n">
        <v>65454.54545454545</v>
      </c>
      <c r="P12118" s="87" t="inlineStr">
        <is>
          <t>카페24클렌징폼어성초 약산성 클렌징폼클렌징폼=어성초 약산성 클렌징폼 2개 -25%off201208</t>
        </is>
      </c>
    </row>
    <row r="12119" customFormat="1" s="93">
      <c r="B12119" s="127" t="n">
        <v>44177</v>
      </c>
      <c r="C12119" s="87">
        <f>TEXT(B12119,"aaa")</f>
        <v/>
      </c>
      <c r="E12119" s="87">
        <f>INDEX(매칭테이블!C:D,MATCH(RD!G12119,매칭테이블!D:D,0),1)</f>
        <v/>
      </c>
      <c r="F12119" s="93" t="inlineStr">
        <is>
          <t>카페24</t>
        </is>
      </c>
      <c r="G12119" s="93" t="inlineStr">
        <is>
          <t>어성초 크림마스크 나이트 솔루션옵션=어성초 크림마스크 나이트 솔루션 10장 (-50%)</t>
        </is>
      </c>
      <c r="H12119" s="93" t="n">
        <v>1</v>
      </c>
      <c r="J12119" s="87" t="n">
        <v>201208</v>
      </c>
      <c r="L12119" s="87" t="n">
        <v>20000</v>
      </c>
      <c r="M12119" s="87" t="n">
        <v>18830</v>
      </c>
      <c r="N12119" s="87" t="n">
        <v>3107</v>
      </c>
      <c r="O12119" s="144" t="n">
        <v>18181.81818181818</v>
      </c>
      <c r="P12119" s="87" t="inlineStr">
        <is>
          <t>카페24크림마스크어성초 크림마스크 나이트 솔루션옵션=어성초 크림마스크 나이트 솔루션 10장 (-50%)201208</t>
        </is>
      </c>
    </row>
    <row r="12120" customFormat="1" s="93">
      <c r="B12120" s="127" t="n">
        <v>44177</v>
      </c>
      <c r="C12120" s="87">
        <f>TEXT(B12120,"aaa")</f>
        <v/>
      </c>
      <c r="E12120" s="87">
        <f>INDEX(매칭테이블!C:D,MATCH(RD!G12120,매칭테이블!D:D,0),1)</f>
        <v/>
      </c>
      <c r="F12120" s="93" t="inlineStr">
        <is>
          <t>카페24</t>
        </is>
      </c>
      <c r="G12120" s="93" t="inlineStr">
        <is>
          <t>촉촉 스킨팩 화장솜</t>
        </is>
      </c>
      <c r="H12120" s="93" t="n">
        <v>8</v>
      </c>
      <c r="J12120" s="87" t="n">
        <v>201208</v>
      </c>
      <c r="L12120" s="87" t="n">
        <v>24000</v>
      </c>
      <c r="M12120" s="87" t="n">
        <v>22596</v>
      </c>
      <c r="N12120" s="87" t="n">
        <v>8880</v>
      </c>
      <c r="O12120" s="144" t="n">
        <v>21818.18181818182</v>
      </c>
      <c r="P12120" s="87" t="inlineStr">
        <is>
          <t>카페24화장솜촉촉 스킨팩 화장솜201208</t>
        </is>
      </c>
    </row>
    <row r="12121" customFormat="1" s="93">
      <c r="B12121" s="127" t="n">
        <v>44177</v>
      </c>
      <c r="C12121" s="87">
        <f>TEXT(B12121,"aaa")</f>
        <v/>
      </c>
      <c r="E12121" s="87">
        <f>INDEX(매칭테이블!C:D,MATCH(RD!G12121,매칭테이블!D:D,0),1)</f>
        <v/>
      </c>
      <c r="F12121" s="93" t="inlineStr">
        <is>
          <t>카페24</t>
        </is>
      </c>
      <c r="G12121" s="93" t="inlineStr">
        <is>
          <t>촉촉 스킨팩 화장솜</t>
        </is>
      </c>
      <c r="H12121" s="93" t="n">
        <v>1</v>
      </c>
      <c r="J12121" s="87" t="n">
        <v>201208</v>
      </c>
      <c r="L12121" s="87" t="n">
        <v>3000</v>
      </c>
      <c r="M12121" s="87" t="n">
        <v>2824.5</v>
      </c>
      <c r="N12121" s="87" t="n">
        <v>1110</v>
      </c>
      <c r="O12121" s="144" t="n">
        <v>2727.272727272727</v>
      </c>
      <c r="P12121" s="87" t="inlineStr">
        <is>
          <t>카페24화장솜촉촉 스킨팩 화장솜201208</t>
        </is>
      </c>
    </row>
    <row r="12122" customFormat="1" s="93">
      <c r="B12122" s="127" t="n">
        <v>44177</v>
      </c>
      <c r="C12122" s="87">
        <f>TEXT(B12122,"aaa")</f>
        <v/>
      </c>
      <c r="E12122" s="87">
        <f>INDEX(매칭테이블!C:D,MATCH(RD!G12122,매칭테이블!D:D,0),1)</f>
        <v/>
      </c>
      <c r="F12122" s="93" t="inlineStr">
        <is>
          <t>랄라블라</t>
        </is>
      </c>
      <c r="G12122" s="93" t="inlineStr">
        <is>
          <t>어성초 약산성 클렌징폼</t>
        </is>
      </c>
      <c r="H12122" s="93" t="n">
        <v>0</v>
      </c>
      <c r="J12122" s="87" t="n">
        <v>201208</v>
      </c>
      <c r="L12122" s="87" t="n">
        <v>0</v>
      </c>
      <c r="M12122" s="87" t="n">
        <v>0</v>
      </c>
      <c r="N12122" s="87" t="n">
        <v>0</v>
      </c>
      <c r="O12122" s="144" t="n">
        <v>0</v>
      </c>
      <c r="P12122" s="87" t="inlineStr">
        <is>
          <t>랄라블라클렌징폼어성초 약산성 클렌징폼201208</t>
        </is>
      </c>
    </row>
    <row r="12123">
      <c r="B12123" s="127" t="n">
        <v>44179</v>
      </c>
      <c r="C12123" s="87">
        <f>TEXT(B12123,"aaa")</f>
        <v/>
      </c>
      <c r="D12123" s="93" t="n"/>
      <c r="E12123" s="87">
        <f>INDEX(매칭테이블!C:D,MATCH(RD!G12123,매칭테이블!D:D,0),1)</f>
        <v/>
      </c>
      <c r="F12123" s="93" t="inlineStr">
        <is>
          <t>W컨셉</t>
        </is>
      </c>
      <c r="G12123" s="93" t="inlineStr">
        <is>
          <t>어성초 77토너 (2 SET) HEARTLEAF 77% SOOTHING TONER 250ml250ml 2set</t>
        </is>
      </c>
      <c r="H12123" s="93" t="n">
        <v>8</v>
      </c>
      <c r="J12123" s="87" t="n">
        <v>201208</v>
      </c>
      <c r="K12123" s="93" t="n"/>
      <c r="L12123" s="87" t="n">
        <v>280000</v>
      </c>
      <c r="M12123" s="87" t="n">
        <v>201600</v>
      </c>
      <c r="N12123" s="87" t="n">
        <v>49280</v>
      </c>
      <c r="O12123" s="144" t="n">
        <v>254545.4545454545</v>
      </c>
      <c r="P12123" s="87" t="inlineStr">
        <is>
          <t>W컨셉토너어성초 77토너 (2 SET) HEARTLEAF 77% SOOTHING TONER 250ml250ml 2set201208</t>
        </is>
      </c>
    </row>
    <row r="12124">
      <c r="B12124" s="127" t="n">
        <v>44179</v>
      </c>
      <c r="C12124" s="87">
        <f>TEXT(B12124,"aaa")</f>
        <v/>
      </c>
      <c r="D12124" s="93" t="n"/>
      <c r="E12124" s="87">
        <f>INDEX(매칭테이블!C:D,MATCH(RD!G12124,매칭테이블!D:D,0),1)</f>
        <v/>
      </c>
      <c r="F12124" s="93" t="inlineStr">
        <is>
          <t>스타일쉐어</t>
        </is>
      </c>
      <c r="G12124" s="93" t="inlineStr">
        <is>
          <t>아누아 어성초 77 토너 250ml</t>
        </is>
      </c>
      <c r="H12124" s="93" t="n">
        <v>2</v>
      </c>
      <c r="J12124" s="87" t="n">
        <v>201208</v>
      </c>
      <c r="K12124" s="93" t="n"/>
      <c r="L12124" s="87" t="n">
        <v>40000</v>
      </c>
      <c r="M12124" s="87" t="n">
        <v>30000</v>
      </c>
      <c r="N12124" s="87" t="n">
        <v>6520</v>
      </c>
      <c r="O12124" s="144" t="n">
        <v>36363.63636363636</v>
      </c>
      <c r="P12124" s="87" t="inlineStr">
        <is>
          <t>스타일쉐어토너아누아 어성초 77 토너 250ml201208</t>
        </is>
      </c>
    </row>
    <row r="12125">
      <c r="B12125" s="127" t="n">
        <v>44179</v>
      </c>
      <c r="C12125" s="87">
        <f>TEXT(B12125,"aaa")</f>
        <v/>
      </c>
      <c r="D12125" s="93" t="n"/>
      <c r="E12125" s="87">
        <f>INDEX(매칭테이블!C:D,MATCH(RD!G12125,매칭테이블!D:D,0),1)</f>
        <v/>
      </c>
      <c r="F12125" s="93" t="inlineStr">
        <is>
          <t>아누아 CS</t>
        </is>
      </c>
      <c r="G12125" s="93" t="inlineStr">
        <is>
          <t>어성초 77 토너 250ml</t>
        </is>
      </c>
      <c r="H12125" s="93" t="n">
        <v>3</v>
      </c>
      <c r="J12125" s="87" t="n">
        <v>201208</v>
      </c>
      <c r="K12125" s="93" t="n"/>
      <c r="L12125" s="87" t="n">
        <v>0</v>
      </c>
      <c r="M12125" s="87" t="n">
        <v>0</v>
      </c>
      <c r="N12125" s="87" t="n">
        <v>9780</v>
      </c>
      <c r="O12125" s="144" t="n">
        <v>0</v>
      </c>
      <c r="P12125" s="87" t="inlineStr">
        <is>
          <t>아누아 CS토너어성초 77 토너 250ml201208</t>
        </is>
      </c>
    </row>
    <row r="12126">
      <c r="B12126" s="127" t="n">
        <v>44179</v>
      </c>
      <c r="C12126" s="87">
        <f>TEXT(B12126,"aaa")</f>
        <v/>
      </c>
      <c r="D12126" s="93" t="n"/>
      <c r="E12126" s="87">
        <f>INDEX(매칭테이블!C:D,MATCH(RD!G12126,매칭테이블!D:D,0),1)</f>
        <v/>
      </c>
      <c r="F12126" s="93" t="inlineStr">
        <is>
          <t>아누아 CS</t>
        </is>
      </c>
      <c r="G12126" s="93" t="inlineStr">
        <is>
          <t>어성초 80 앰플 30ml</t>
        </is>
      </c>
      <c r="H12126" s="93" t="n">
        <v>5</v>
      </c>
      <c r="J12126" s="87" t="n">
        <v>201208</v>
      </c>
      <c r="K12126" s="93" t="n"/>
      <c r="L12126" s="87" t="n">
        <v>0</v>
      </c>
      <c r="M12126" s="87" t="n">
        <v>0</v>
      </c>
      <c r="N12126" s="87" t="n">
        <v>16985</v>
      </c>
      <c r="O12126" s="144" t="n">
        <v>0</v>
      </c>
      <c r="P12126" s="87" t="inlineStr">
        <is>
          <t>아누아 CS앰플어성초 80 앰플 30ml201208</t>
        </is>
      </c>
    </row>
    <row r="12127">
      <c r="B12127" s="127" t="n">
        <v>44179</v>
      </c>
      <c r="C12127" s="87">
        <f>TEXT(B12127,"aaa")</f>
        <v/>
      </c>
      <c r="D12127" s="93" t="n"/>
      <c r="E12127" s="87">
        <f>INDEX(매칭테이블!C:D,MATCH(RD!G12127,매칭테이블!D:D,0),1)</f>
        <v/>
      </c>
      <c r="F12127" s="93" t="inlineStr">
        <is>
          <t>카페24</t>
        </is>
      </c>
      <c r="G12127" s="93" t="inlineStr">
        <is>
          <t>5 제로 무기자차 선크림옵션=5제로 무기자차 선크림 1개-20% off</t>
        </is>
      </c>
      <c r="H12127" s="93" t="n">
        <v>2</v>
      </c>
      <c r="J12127" s="87" t="n">
        <v>201208</v>
      </c>
      <c r="K12127" s="93" t="n"/>
      <c r="L12127" s="87" t="n">
        <v>40000</v>
      </c>
      <c r="M12127" s="87" t="n">
        <v>37660</v>
      </c>
      <c r="N12127" s="87" t="n">
        <v>4690</v>
      </c>
      <c r="O12127" s="144" t="n">
        <v>36363.63636363636</v>
      </c>
      <c r="P12127" s="87" t="inlineStr">
        <is>
          <t>카페24선크림5 제로 무기자차 선크림옵션=5제로 무기자차 선크림 1개-20% off201208</t>
        </is>
      </c>
    </row>
    <row r="12128">
      <c r="B12128" s="127" t="n">
        <v>44179</v>
      </c>
      <c r="C12128" s="87">
        <f>TEXT(B12128,"aaa")</f>
        <v/>
      </c>
      <c r="D12128" s="93" t="n"/>
      <c r="E12128" s="87">
        <f>INDEX(매칭테이블!C:D,MATCH(RD!G12128,매칭테이블!D:D,0),1)</f>
        <v/>
      </c>
      <c r="F12128" s="93" t="inlineStr">
        <is>
          <t>카페24</t>
        </is>
      </c>
      <c r="G12128" s="93" t="inlineStr">
        <is>
          <t>[수분 보충 세트] 어성초 77 토너 + 어성초 70 로션옵션=어성초 77 토너 250ml + 어성초 70 로션 200ml -30%</t>
        </is>
      </c>
      <c r="H12128" s="93" t="n">
        <v>24</v>
      </c>
      <c r="J12128" s="87" t="n">
        <v>201208</v>
      </c>
      <c r="K12128" s="93" t="n"/>
      <c r="L12128" s="87" t="n">
        <v>890400</v>
      </c>
      <c r="M12128" s="87" t="n">
        <v>838311.6</v>
      </c>
      <c r="N12128" s="87" t="n">
        <v>178032</v>
      </c>
      <c r="O12128" s="144" t="n">
        <v>809454.5454545454</v>
      </c>
      <c r="P12128" s="87" t="inlineStr">
        <is>
          <t>카페24수분 보충 세트[수분 보충 세트] 어성초 77 토너 + 어성초 70 로션옵션=어성초 77 토너 250ml + 어성초 70 로션 200ml -30%201208</t>
        </is>
      </c>
    </row>
    <row r="12129">
      <c r="B12129" s="127" t="n">
        <v>44179</v>
      </c>
      <c r="C12129" s="87">
        <f>TEXT(B12129,"aaa")</f>
        <v/>
      </c>
      <c r="D12129" s="93" t="n"/>
      <c r="E12129" s="87">
        <f>INDEX(매칭테이블!C:D,MATCH(RD!G12129,매칭테이블!D:D,0),1)</f>
        <v/>
      </c>
      <c r="F12129" s="93" t="inlineStr">
        <is>
          <t>카페24</t>
        </is>
      </c>
      <c r="G12129" s="93" t="inlineStr">
        <is>
          <t>[어성초 진정 패키지 세트] 대용량 토너 + 앰플 + 수딩 크림 + 마스크팩 10장</t>
        </is>
      </c>
      <c r="H12129" s="93" t="n">
        <v>1</v>
      </c>
      <c r="J12129" s="87" t="n">
        <v>201208</v>
      </c>
      <c r="K12129" s="93" t="n"/>
      <c r="L12129" s="87" t="n">
        <v>99000</v>
      </c>
      <c r="M12129" s="87" t="n">
        <v>93208.5</v>
      </c>
      <c r="N12129" s="87" t="n">
        <v>15137</v>
      </c>
      <c r="O12129" s="144" t="n">
        <v>90000</v>
      </c>
      <c r="P12129" s="87" t="inlineStr">
        <is>
          <t>카페24어성초진정패키지[어성초 진정 패키지 세트] 대용량 토너 + 앰플 + 수딩 크림 + 마스크팩 10장201208</t>
        </is>
      </c>
    </row>
    <row r="12130">
      <c r="B12130" s="127" t="n">
        <v>44179</v>
      </c>
      <c r="C12130" s="87">
        <f>TEXT(B12130,"aaa")</f>
        <v/>
      </c>
      <c r="D12130" s="93" t="n"/>
      <c r="E12130" s="87">
        <f>INDEX(매칭테이블!C:D,MATCH(RD!G12130,매칭테이블!D:D,0),1)</f>
        <v/>
      </c>
      <c r="F12130" s="93" t="inlineStr">
        <is>
          <t>카페24</t>
        </is>
      </c>
      <c r="G12130" s="93" t="inlineStr">
        <is>
          <t>대용량 어성초 77 수딩 토너 500ml</t>
        </is>
      </c>
      <c r="H12130" s="93" t="n">
        <v>42</v>
      </c>
      <c r="J12130" s="87" t="n">
        <v>201208</v>
      </c>
      <c r="K12130" s="93" t="n"/>
      <c r="L12130" s="87" t="n">
        <v>1386000</v>
      </c>
      <c r="M12130" s="87" t="n">
        <v>1304919</v>
      </c>
      <c r="N12130" s="87" t="n">
        <v>181860</v>
      </c>
      <c r="O12130" s="144" t="n">
        <v>1260000</v>
      </c>
      <c r="P12130" s="87" t="inlineStr">
        <is>
          <t>카페24토너대용량 어성초 77 수딩 토너 500ml201208</t>
        </is>
      </c>
    </row>
    <row r="12131">
      <c r="B12131" s="127" t="n">
        <v>44179</v>
      </c>
      <c r="C12131" s="87">
        <f>TEXT(B12131,"aaa")</f>
        <v/>
      </c>
      <c r="D12131" s="93" t="n"/>
      <c r="E12131" s="87">
        <f>INDEX(매칭테이블!C:D,MATCH(RD!G12131,매칭테이블!D:D,0),1)</f>
        <v/>
      </c>
      <c r="F12131" s="93" t="inlineStr">
        <is>
          <t>카페24</t>
        </is>
      </c>
      <c r="G12131" s="93" t="inlineStr">
        <is>
          <t>대용량 어성초 77 토너 500ml</t>
        </is>
      </c>
      <c r="H12131" s="93" t="n">
        <v>4</v>
      </c>
      <c r="J12131" s="87" t="n">
        <v>201208</v>
      </c>
      <c r="K12131" s="93" t="n"/>
      <c r="L12131" s="87" t="n">
        <v>132000</v>
      </c>
      <c r="M12131" s="87" t="n">
        <v>124278</v>
      </c>
      <c r="N12131" s="87" t="n">
        <v>17320</v>
      </c>
      <c r="O12131" s="144" t="n">
        <v>120000</v>
      </c>
      <c r="P12131" s="87" t="inlineStr">
        <is>
          <t>카페24토너대용량 어성초 77 토너 500ml201208</t>
        </is>
      </c>
    </row>
    <row r="12132">
      <c r="B12132" s="127" t="n">
        <v>44179</v>
      </c>
      <c r="C12132" s="87">
        <f>TEXT(B12132,"aaa")</f>
        <v/>
      </c>
      <c r="D12132" s="93" t="n"/>
      <c r="E12132" s="87">
        <f>INDEX(매칭테이블!C:D,MATCH(RD!G12132,매칭테이블!D:D,0),1)</f>
        <v/>
      </c>
      <c r="F12132" s="93" t="inlineStr">
        <is>
          <t>카페24</t>
        </is>
      </c>
      <c r="G12132" s="93" t="inlineStr">
        <is>
          <t>아누아 어성초 77 수딩 토너토너(필수)=어성초 77 토너 1개-20% off</t>
        </is>
      </c>
      <c r="H12132" s="93" t="n">
        <v>2</v>
      </c>
      <c r="J12132" s="87" t="n">
        <v>201208</v>
      </c>
      <c r="K12132" s="93" t="n"/>
      <c r="L12132" s="87" t="n">
        <v>40000</v>
      </c>
      <c r="M12132" s="87" t="n">
        <v>37660</v>
      </c>
      <c r="N12132" s="87" t="n">
        <v>6160</v>
      </c>
      <c r="O12132" s="144" t="n">
        <v>36363.63636363636</v>
      </c>
      <c r="P12132" s="87" t="inlineStr">
        <is>
          <t>카페24토너아누아 어성초 77 수딩 토너토너(필수)=어성초 77 토너 1개-20% off201208</t>
        </is>
      </c>
    </row>
    <row r="12133">
      <c r="B12133" s="127" t="n">
        <v>44179</v>
      </c>
      <c r="C12133" s="87">
        <f>TEXT(B12133,"aaa")</f>
        <v/>
      </c>
      <c r="D12133" s="93" t="n"/>
      <c r="E12133" s="87">
        <f>INDEX(매칭테이블!C:D,MATCH(RD!G12133,매칭테이블!D:D,0),1)</f>
        <v/>
      </c>
      <c r="F12133" s="93" t="inlineStr">
        <is>
          <t>카페24</t>
        </is>
      </c>
      <c r="G12133" s="93" t="inlineStr">
        <is>
          <t>아누아 어성초 77 수딩 토너토너(필수)=어성초 77 토너 2개-30% off (무료배송)</t>
        </is>
      </c>
      <c r="H12133" s="93" t="n">
        <v>1</v>
      </c>
      <c r="J12133" s="87" t="n">
        <v>201208</v>
      </c>
      <c r="K12133" s="93" t="n"/>
      <c r="L12133" s="87" t="n">
        <v>35000</v>
      </c>
      <c r="M12133" s="87" t="n">
        <v>32952.5</v>
      </c>
      <c r="N12133" s="87" t="n">
        <v>6160</v>
      </c>
      <c r="O12133" s="144" t="n">
        <v>31818.18181818182</v>
      </c>
      <c r="P12133" s="87" t="inlineStr">
        <is>
          <t>카페24토너아누아 어성초 77 수딩 토너토너(필수)=어성초 77 토너 2개-30% off (무료배송)201208</t>
        </is>
      </c>
    </row>
    <row r="12134">
      <c r="B12134" s="127" t="n">
        <v>44179</v>
      </c>
      <c r="C12134" s="87">
        <f>TEXT(B12134,"aaa")</f>
        <v/>
      </c>
      <c r="D12134" s="93" t="n"/>
      <c r="E12134" s="87">
        <f>INDEX(매칭테이블!C:D,MATCH(RD!G12134,매칭테이블!D:D,0),1)</f>
        <v/>
      </c>
      <c r="F12134" s="93" t="inlineStr">
        <is>
          <t>카페24</t>
        </is>
      </c>
      <c r="G12134" s="93" t="inlineStr">
        <is>
          <t>아누아 어성초 77 수딩 토너토너(필수)=어성초77토너1개 + 어성초77패드1개 -30% off (무료배송)</t>
        </is>
      </c>
      <c r="H12134" s="93" t="n">
        <v>1</v>
      </c>
      <c r="J12134" s="87" t="n">
        <v>201208</v>
      </c>
      <c r="K12134" s="93" t="n"/>
      <c r="L12134" s="87" t="n">
        <v>37100</v>
      </c>
      <c r="M12134" s="87" t="n">
        <v>34929.65</v>
      </c>
      <c r="N12134" s="87" t="n">
        <v>8092</v>
      </c>
      <c r="O12134" s="144" t="n">
        <v>33727.27272727273</v>
      </c>
      <c r="P12134" s="87" t="inlineStr">
        <is>
          <t>카페24토너+패드 세트아누아 어성초 77 수딩 토너토너(필수)=어성초77토너1개 + 어성초77패드1개 -30% off (무료배송)201208</t>
        </is>
      </c>
    </row>
    <row r="12135">
      <c r="B12135" s="127" t="n">
        <v>44179</v>
      </c>
      <c r="C12135" s="87">
        <f>TEXT(B12135,"aaa")</f>
        <v/>
      </c>
      <c r="D12135" s="93" t="n"/>
      <c r="E12135" s="87">
        <f>INDEX(매칭테이블!C:D,MATCH(RD!G12135,매칭테이블!D:D,0),1)</f>
        <v/>
      </c>
      <c r="F12135" s="93" t="inlineStr">
        <is>
          <t>카페24</t>
        </is>
      </c>
      <c r="G12135" s="93" t="inlineStr">
        <is>
          <t>아누아 어성초 77 수딩 토너화장솜(선택)=촉촉 스킨팩 화장솜</t>
        </is>
      </c>
      <c r="H12135" s="93" t="n">
        <v>2</v>
      </c>
      <c r="J12135" s="87" t="n">
        <v>201208</v>
      </c>
      <c r="K12135" s="93" t="n"/>
      <c r="L12135" s="87" t="n">
        <v>6000</v>
      </c>
      <c r="M12135" s="87" t="n">
        <v>5649</v>
      </c>
      <c r="N12135" s="87" t="n">
        <v>2220</v>
      </c>
      <c r="O12135" s="144" t="n">
        <v>5454.545454545454</v>
      </c>
      <c r="P12135" s="87" t="inlineStr">
        <is>
          <t>카페24토너아누아 어성초 77 수딩 토너화장솜(선택)=촉촉 스킨팩 화장솜201208</t>
        </is>
      </c>
    </row>
    <row r="12136">
      <c r="B12136" s="127" t="n">
        <v>44179</v>
      </c>
      <c r="C12136" s="87">
        <f>TEXT(B12136,"aaa")</f>
        <v/>
      </c>
      <c r="D12136" s="93" t="n"/>
      <c r="E12136" s="87">
        <f>INDEX(매칭테이블!C:D,MATCH(RD!G12136,매칭테이블!D:D,0),1)</f>
        <v/>
      </c>
      <c r="F12136" s="93" t="inlineStr">
        <is>
          <t>카페24</t>
        </is>
      </c>
      <c r="G12136" s="93" t="inlineStr">
        <is>
          <t>어성초 70 데일리 릴리프 로션로션=어성초 70 데일리 릴리프 로션 1개 -20% off</t>
        </is>
      </c>
      <c r="H12136" s="93" t="n">
        <v>8</v>
      </c>
      <c r="J12136" s="87" t="n">
        <v>201208</v>
      </c>
      <c r="K12136" s="93" t="n"/>
      <c r="L12136" s="87" t="n">
        <v>179200</v>
      </c>
      <c r="M12136" s="87" t="n">
        <v>168716.8</v>
      </c>
      <c r="N12136" s="87" t="n">
        <v>34704</v>
      </c>
      <c r="O12136" s="144" t="n">
        <v>162909.0909090909</v>
      </c>
      <c r="P12136" s="87" t="inlineStr">
        <is>
          <t>카페24로션어성초 70 데일리 릴리프 로션로션=어성초 70 데일리 릴리프 로션 1개 -20% off201208</t>
        </is>
      </c>
    </row>
    <row r="12137">
      <c r="B12137" s="127" t="n">
        <v>44179</v>
      </c>
      <c r="C12137" s="87">
        <f>TEXT(B12137,"aaa")</f>
        <v/>
      </c>
      <c r="D12137" s="93" t="n"/>
      <c r="E12137" s="87">
        <f>INDEX(매칭테이블!C:D,MATCH(RD!G12137,매칭테이블!D:D,0),1)</f>
        <v/>
      </c>
      <c r="F12137" s="93" t="inlineStr">
        <is>
          <t>카페24</t>
        </is>
      </c>
      <c r="G12137" s="93" t="inlineStr">
        <is>
          <t>어성초 70 데일리 릴리프 로션로션=어성초 70 데일리 릴리프 로션 2개 -30% off</t>
        </is>
      </c>
      <c r="H12137" s="93" t="n">
        <v>2</v>
      </c>
      <c r="J12137" s="87" t="n">
        <v>201208</v>
      </c>
      <c r="K12137" s="93" t="n"/>
      <c r="L12137" s="87" t="n">
        <v>78400</v>
      </c>
      <c r="M12137" s="87" t="n">
        <v>73813.60000000001</v>
      </c>
      <c r="N12137" s="87" t="n">
        <v>17352</v>
      </c>
      <c r="O12137" s="144" t="n">
        <v>71272.72727272726</v>
      </c>
      <c r="P12137" s="87" t="inlineStr">
        <is>
          <t>카페24로션어성초 70 데일리 릴리프 로션로션=어성초 70 데일리 릴리프 로션 2개 -30% off201208</t>
        </is>
      </c>
    </row>
    <row r="12138">
      <c r="B12138" s="127" t="n">
        <v>44179</v>
      </c>
      <c r="C12138" s="87">
        <f>TEXT(B12138,"aaa")</f>
        <v/>
      </c>
      <c r="D12138" s="93" t="n"/>
      <c r="E12138" s="87">
        <f>INDEX(매칭테이블!C:D,MATCH(RD!G12138,매칭테이블!D:D,0),1)</f>
        <v/>
      </c>
      <c r="F12138" s="93" t="inlineStr">
        <is>
          <t>카페24</t>
        </is>
      </c>
      <c r="G12138" s="93" t="inlineStr">
        <is>
          <t>어성초 70 데일리 릴리프 로션로션=어성초 77토너 + 어성초 70 로션 수분 보충 세트 -30% off</t>
        </is>
      </c>
      <c r="H12138" s="93" t="n">
        <v>2</v>
      </c>
      <c r="J12138" s="87" t="n">
        <v>201208</v>
      </c>
      <c r="K12138" s="93" t="n"/>
      <c r="L12138" s="87" t="n">
        <v>74200</v>
      </c>
      <c r="M12138" s="87" t="n">
        <v>69859.3</v>
      </c>
      <c r="N12138" s="87" t="n">
        <v>14836</v>
      </c>
      <c r="O12138" s="144" t="n">
        <v>67454.54545454546</v>
      </c>
      <c r="P12138" s="87" t="inlineStr">
        <is>
          <t>카페24수분 보충 세트어성초 70 데일리 릴리프 로션로션=어성초 77토너 + 어성초 70 로션 수분 보충 세트 -30% off201208</t>
        </is>
      </c>
    </row>
    <row r="12139">
      <c r="B12139" s="127" t="n">
        <v>44179</v>
      </c>
      <c r="C12139" s="87">
        <f>TEXT(B12139,"aaa")</f>
        <v/>
      </c>
      <c r="D12139" s="93" t="n"/>
      <c r="E12139" s="87">
        <f>INDEX(매칭테이블!C:D,MATCH(RD!G12139,매칭테이블!D:D,0),1)</f>
        <v/>
      </c>
      <c r="F12139" s="93" t="inlineStr">
        <is>
          <t>카페24</t>
        </is>
      </c>
      <c r="G12139" s="93" t="inlineStr">
        <is>
          <t>어성초 70 머드 크림 마스크옵션=어성초 70 머드 크림 마스크-20% off</t>
        </is>
      </c>
      <c r="H12139" s="93" t="n">
        <v>1</v>
      </c>
      <c r="J12139" s="87" t="n">
        <v>201208</v>
      </c>
      <c r="K12139" s="93" t="n"/>
      <c r="L12139" s="87" t="n">
        <v>20000</v>
      </c>
      <c r="M12139" s="87" t="n">
        <v>18830</v>
      </c>
      <c r="N12139" s="87" t="n">
        <v>1442</v>
      </c>
      <c r="O12139" s="144" t="n">
        <v>18181.81818181818</v>
      </c>
      <c r="P12139" s="87" t="inlineStr">
        <is>
          <t>카페24머드크림마스크어성초 70 머드 크림 마스크옵션=어성초 70 머드 크림 마스크-20% off201208</t>
        </is>
      </c>
    </row>
    <row r="12140">
      <c r="B12140" s="127" t="n">
        <v>44179</v>
      </c>
      <c r="C12140" s="87">
        <f>TEXT(B12140,"aaa")</f>
        <v/>
      </c>
      <c r="D12140" s="93" t="n"/>
      <c r="E12140" s="87">
        <f>INDEX(매칭테이블!C:D,MATCH(RD!G12140,매칭테이블!D:D,0),1)</f>
        <v/>
      </c>
      <c r="F12140" s="93" t="inlineStr">
        <is>
          <t>카페24</t>
        </is>
      </c>
      <c r="G12140" s="93" t="inlineStr">
        <is>
          <t>어성초 70 머드 크림 마스크</t>
        </is>
      </c>
      <c r="H12140" s="93" t="n">
        <v>1</v>
      </c>
      <c r="J12140" s="87" t="n">
        <v>201208</v>
      </c>
      <c r="K12140" s="93" t="n"/>
      <c r="L12140" s="87" t="n">
        <v>17500</v>
      </c>
      <c r="M12140" s="87" t="n">
        <v>16476.25</v>
      </c>
      <c r="N12140" s="87" t="n">
        <v>1442</v>
      </c>
      <c r="O12140" s="144" t="n">
        <v>15909.09090909091</v>
      </c>
      <c r="P12140" s="87" t="inlineStr">
        <is>
          <t>카페24머드크림마스크어성초 70 머드 크림 마스크201208</t>
        </is>
      </c>
    </row>
    <row r="12141">
      <c r="B12141" s="127" t="n">
        <v>44179</v>
      </c>
      <c r="C12141" s="87">
        <f>TEXT(B12141,"aaa")</f>
        <v/>
      </c>
      <c r="D12141" s="93" t="n"/>
      <c r="E12141" s="87">
        <f>INDEX(매칭테이블!C:D,MATCH(RD!G12141,매칭테이블!D:D,0),1)</f>
        <v/>
      </c>
      <c r="F12141" s="93" t="inlineStr">
        <is>
          <t>카페24</t>
        </is>
      </c>
      <c r="G12141" s="93" t="inlineStr">
        <is>
          <t>어성초 70 인텐스 카밍 크림크림=어성초 70 인텐스 카밍 크림 1개 (-20%)</t>
        </is>
      </c>
      <c r="H12141" s="93" t="n">
        <v>4</v>
      </c>
      <c r="J12141" s="87" t="n">
        <v>201208</v>
      </c>
      <c r="K12141" s="93" t="n"/>
      <c r="L12141" s="87" t="n">
        <v>112000</v>
      </c>
      <c r="M12141" s="87" t="n">
        <v>105448</v>
      </c>
      <c r="N12141" s="87" t="n">
        <v>15528</v>
      </c>
      <c r="O12141" s="144" t="n">
        <v>101818.1818181818</v>
      </c>
      <c r="P12141" s="87" t="inlineStr">
        <is>
          <t>카페24카밍크림어성초 70 인텐스 카밍 크림크림=어성초 70 인텐스 카밍 크림 1개 (-20%)201208</t>
        </is>
      </c>
    </row>
    <row r="12142">
      <c r="B12142" s="127" t="n">
        <v>44179</v>
      </c>
      <c r="C12142" s="87">
        <f>TEXT(B12142,"aaa")</f>
        <v/>
      </c>
      <c r="D12142" s="93" t="n"/>
      <c r="E12142" s="87">
        <f>INDEX(매칭테이블!C:D,MATCH(RD!G12142,매칭테이블!D:D,0),1)</f>
        <v/>
      </c>
      <c r="F12142" s="93" t="inlineStr">
        <is>
          <t>카페24</t>
        </is>
      </c>
      <c r="G12142" s="93" t="inlineStr">
        <is>
          <t>어성초 70 인텐스 카밍 크림크림=어성초 70 인텐스 카밍 크림 2개 (-30%)</t>
        </is>
      </c>
      <c r="H12142" s="93" t="n">
        <v>1</v>
      </c>
      <c r="J12142" s="87" t="n">
        <v>201208</v>
      </c>
      <c r="K12142" s="93" t="n"/>
      <c r="L12142" s="87" t="n">
        <v>49000</v>
      </c>
      <c r="M12142" s="87" t="n">
        <v>46133.5</v>
      </c>
      <c r="N12142" s="87" t="n">
        <v>7764</v>
      </c>
      <c r="O12142" s="144" t="n">
        <v>44545.45454545454</v>
      </c>
      <c r="P12142" s="87" t="inlineStr">
        <is>
          <t>카페24카밍크림어성초 70 인텐스 카밍 크림크림=어성초 70 인텐스 카밍 크림 2개 (-30%)201208</t>
        </is>
      </c>
    </row>
    <row r="12143">
      <c r="B12143" s="127" t="n">
        <v>44179</v>
      </c>
      <c r="C12143" s="87">
        <f>TEXT(B12143,"aaa")</f>
        <v/>
      </c>
      <c r="D12143" s="93" t="n"/>
      <c r="E12143" s="87">
        <f>INDEX(매칭테이블!C:D,MATCH(RD!G12143,매칭테이블!D:D,0),1)</f>
        <v/>
      </c>
      <c r="F12143" s="93" t="inlineStr">
        <is>
          <t>카페24</t>
        </is>
      </c>
      <c r="G12143" s="93" t="inlineStr">
        <is>
          <t>어성초 70 인텐스 카밍 크림크림=어성초 토너 250ml + 카밍 크림 50ml (-30%)</t>
        </is>
      </c>
      <c r="H12143" s="93" t="n">
        <v>1</v>
      </c>
      <c r="J12143" s="87" t="n">
        <v>201208</v>
      </c>
      <c r="K12143" s="93" t="n"/>
      <c r="L12143" s="87" t="n">
        <v>42000</v>
      </c>
      <c r="M12143" s="87" t="n">
        <v>39543</v>
      </c>
      <c r="N12143" s="87" t="n">
        <v>6962</v>
      </c>
      <c r="O12143" s="144" t="n">
        <v>38181.81818181818</v>
      </c>
      <c r="P12143" s="87" t="inlineStr">
        <is>
          <t>카페24카밍크림어성초 70 인텐스 카밍 크림크림=어성초 토너 250ml + 카밍 크림 50ml (-30%)201208</t>
        </is>
      </c>
    </row>
    <row r="12144">
      <c r="B12144" s="127" t="n">
        <v>44179</v>
      </c>
      <c r="C12144" s="87">
        <f>TEXT(B12144,"aaa")</f>
        <v/>
      </c>
      <c r="D12144" s="93" t="n"/>
      <c r="E12144" s="87">
        <f>INDEX(매칭테이블!C:D,MATCH(RD!G12144,매칭테이블!D:D,0),1)</f>
        <v/>
      </c>
      <c r="F12144" s="93" t="inlineStr">
        <is>
          <t>카페24</t>
        </is>
      </c>
      <c r="G12144" s="93" t="inlineStr">
        <is>
          <t>어성초 77 수딩 토너토너(필수)=어성초 77 토너 1개-20% off</t>
        </is>
      </c>
      <c r="H12144" s="93" t="n">
        <v>36</v>
      </c>
      <c r="J12144" s="87" t="n">
        <v>201208</v>
      </c>
      <c r="K12144" s="93" t="n"/>
      <c r="L12144" s="87" t="n">
        <v>720000</v>
      </c>
      <c r="M12144" s="87" t="n">
        <v>677880</v>
      </c>
      <c r="N12144" s="87" t="n">
        <v>110880</v>
      </c>
      <c r="O12144" s="144" t="n">
        <v>654545.4545454545</v>
      </c>
      <c r="P12144" s="87" t="inlineStr">
        <is>
          <t>카페24토너어성초 77 수딩 토너토너(필수)=어성초 77 토너 1개-20% off201208</t>
        </is>
      </c>
    </row>
    <row r="12145">
      <c r="B12145" s="127" t="n">
        <v>44179</v>
      </c>
      <c r="C12145" s="87">
        <f>TEXT(B12145,"aaa")</f>
        <v/>
      </c>
      <c r="D12145" s="93" t="n"/>
      <c r="E12145" s="87">
        <f>INDEX(매칭테이블!C:D,MATCH(RD!G12145,매칭테이블!D:D,0),1)</f>
        <v/>
      </c>
      <c r="F12145" s="93" t="inlineStr">
        <is>
          <t>카페24</t>
        </is>
      </c>
      <c r="G12145" s="93" t="inlineStr">
        <is>
          <t>어성초 77 수딩 토너토너(필수)=어성초 77 토너 2개-30% off (무료배송)</t>
        </is>
      </c>
      <c r="H12145" s="93" t="n">
        <v>25</v>
      </c>
      <c r="J12145" s="87" t="n">
        <v>201208</v>
      </c>
      <c r="K12145" s="93" t="n"/>
      <c r="L12145" s="87" t="n">
        <v>875000</v>
      </c>
      <c r="M12145" s="87" t="n">
        <v>823812.5</v>
      </c>
      <c r="N12145" s="87" t="n">
        <v>154000</v>
      </c>
      <c r="O12145" s="144" t="n">
        <v>795454.5454545454</v>
      </c>
      <c r="P12145" s="87" t="inlineStr">
        <is>
          <t>카페24토너어성초 77 수딩 토너토너(필수)=어성초 77 토너 2개-30% off (무료배송)201208</t>
        </is>
      </c>
    </row>
    <row r="12146">
      <c r="B12146" s="127" t="n">
        <v>44179</v>
      </c>
      <c r="C12146" s="87">
        <f>TEXT(B12146,"aaa")</f>
        <v/>
      </c>
      <c r="D12146" s="93" t="n"/>
      <c r="E12146" s="87">
        <f>INDEX(매칭테이블!C:D,MATCH(RD!G12146,매칭테이블!D:D,0),1)</f>
        <v/>
      </c>
      <c r="F12146" s="93" t="inlineStr">
        <is>
          <t>카페24</t>
        </is>
      </c>
      <c r="G12146" s="93" t="inlineStr">
        <is>
          <t>어성초 77 수딩 토너토너(필수)=어성초77토너1개 + 어성초77패드1개 -30% off (무료배송)</t>
        </is>
      </c>
      <c r="H12146" s="93" t="n">
        <v>4</v>
      </c>
      <c r="J12146" s="87" t="n">
        <v>201208</v>
      </c>
      <c r="K12146" s="93" t="n"/>
      <c r="L12146" s="87" t="n">
        <v>148400</v>
      </c>
      <c r="M12146" s="87" t="n">
        <v>139718.6</v>
      </c>
      <c r="N12146" s="87" t="n">
        <v>32368</v>
      </c>
      <c r="O12146" s="144" t="n">
        <v>134909.0909090909</v>
      </c>
      <c r="P12146" s="87" t="inlineStr">
        <is>
          <t>카페24토너+패드 세트어성초 77 수딩 토너토너(필수)=어성초77토너1개 + 어성초77패드1개 -30% off (무료배송)201208</t>
        </is>
      </c>
    </row>
    <row r="12147">
      <c r="B12147" s="127" t="n">
        <v>44179</v>
      </c>
      <c r="C12147" s="87">
        <f>TEXT(B12147,"aaa")</f>
        <v/>
      </c>
      <c r="D12147" s="93" t="n"/>
      <c r="E12147" s="87">
        <f>INDEX(매칭테이블!C:D,MATCH(RD!G12147,매칭테이블!D:D,0),1)</f>
        <v/>
      </c>
      <c r="F12147" s="93" t="inlineStr">
        <is>
          <t>카페24</t>
        </is>
      </c>
      <c r="G12147" s="93" t="inlineStr">
        <is>
          <t>어성초 77 수딩 토너화장솜(선택)=촉촉 스킨팩 화장솜</t>
        </is>
      </c>
      <c r="H12147" s="93" t="n">
        <v>24</v>
      </c>
      <c r="J12147" s="87" t="n">
        <v>201208</v>
      </c>
      <c r="K12147" s="93" t="n"/>
      <c r="L12147" s="87" t="n">
        <v>72000</v>
      </c>
      <c r="M12147" s="87" t="n">
        <v>67788</v>
      </c>
      <c r="N12147" s="87" t="n">
        <v>26640</v>
      </c>
      <c r="O12147" s="144" t="n">
        <v>65454.54545454545</v>
      </c>
      <c r="P12147" s="87" t="inlineStr">
        <is>
          <t>카페24화장솜어성초 77 수딩 토너화장솜(선택)=촉촉 스킨팩 화장솜201208</t>
        </is>
      </c>
    </row>
    <row r="12148">
      <c r="B12148" s="127" t="n">
        <v>44179</v>
      </c>
      <c r="C12148" s="87">
        <f>TEXT(B12148,"aaa")</f>
        <v/>
      </c>
      <c r="D12148" s="93" t="n"/>
      <c r="E12148" s="87">
        <f>INDEX(매칭테이블!C:D,MATCH(RD!G12148,매칭테이블!D:D,0),1)</f>
        <v/>
      </c>
      <c r="F12148" s="93" t="inlineStr">
        <is>
          <t>카페24</t>
        </is>
      </c>
      <c r="G12148" s="93" t="inlineStr">
        <is>
          <t>어성초 77 수딩 토너토너(필수)=어성초 77 토너 2개-30% off (무료배송)</t>
        </is>
      </c>
      <c r="H12148" s="93" t="n">
        <v>1</v>
      </c>
      <c r="J12148" s="87" t="n">
        <v>201208</v>
      </c>
      <c r="K12148" s="93" t="n"/>
      <c r="L12148" s="87" t="n">
        <v>35000</v>
      </c>
      <c r="M12148" s="87" t="n">
        <v>32952.5</v>
      </c>
      <c r="N12148" s="87" t="n">
        <v>6160</v>
      </c>
      <c r="O12148" s="144" t="n">
        <v>31818.18181818182</v>
      </c>
      <c r="P12148" s="87" t="inlineStr">
        <is>
          <t>카페24토너어성초 77 수딩 토너토너(필수)=어성초 77 토너 2개-30% off (무료배송)201208</t>
        </is>
      </c>
    </row>
    <row r="12149">
      <c r="B12149" s="127" t="n">
        <v>44179</v>
      </c>
      <c r="C12149" s="87">
        <f>TEXT(B12149,"aaa")</f>
        <v/>
      </c>
      <c r="D12149" s="93" t="n"/>
      <c r="E12149" s="87">
        <f>INDEX(매칭테이블!C:D,MATCH(RD!G12149,매칭테이블!D:D,0),1)</f>
        <v/>
      </c>
      <c r="F12149" s="93" t="inlineStr">
        <is>
          <t>카페24</t>
        </is>
      </c>
      <c r="G12149" s="93" t="inlineStr">
        <is>
          <t>어성초 77 수딩 토너토너(필수)=(대용량) 어성초 77 토너 500ml (무료배송)</t>
        </is>
      </c>
      <c r="H12149" s="93" t="n">
        <v>4</v>
      </c>
      <c r="J12149" s="87" t="n">
        <v>201208</v>
      </c>
      <c r="K12149" s="93" t="n"/>
      <c r="L12149" s="87" t="n">
        <v>132000</v>
      </c>
      <c r="M12149" s="87" t="n">
        <v>124278</v>
      </c>
      <c r="N12149" s="87" t="n">
        <v>17320</v>
      </c>
      <c r="O12149" s="144" t="n">
        <v>120000</v>
      </c>
      <c r="P12149" s="87" t="inlineStr">
        <is>
          <t>카페24토너어성초 77 수딩 토너토너(필수)=(대용량) 어성초 77 토너 500ml (무료배송)201208</t>
        </is>
      </c>
    </row>
    <row r="12150">
      <c r="B12150" s="127" t="n">
        <v>44179</v>
      </c>
      <c r="C12150" s="87">
        <f>TEXT(B12150,"aaa")</f>
        <v/>
      </c>
      <c r="D12150" s="93" t="n"/>
      <c r="E12150" s="87">
        <f>INDEX(매칭테이블!C:D,MATCH(RD!G12150,매칭테이블!D:D,0),1)</f>
        <v/>
      </c>
      <c r="F12150" s="93" t="inlineStr">
        <is>
          <t>카페24</t>
        </is>
      </c>
      <c r="G12150" s="93" t="inlineStr">
        <is>
          <t>어성초 77 진정 마스크옵션=어성초 77 진정 마스크팩 1장</t>
        </is>
      </c>
      <c r="H12150" s="93" t="n">
        <v>4</v>
      </c>
      <c r="J12150" s="87" t="n">
        <v>201208</v>
      </c>
      <c r="K12150" s="93" t="n"/>
      <c r="L12150" s="87" t="n">
        <v>16000</v>
      </c>
      <c r="M12150" s="87" t="n">
        <v>15064</v>
      </c>
      <c r="N12150" s="87" t="n">
        <v>1588</v>
      </c>
      <c r="O12150" s="144" t="n">
        <v>14545.45454545454</v>
      </c>
      <c r="P12150" s="87" t="inlineStr">
        <is>
          <t>카페24마스크팩어성초 77 진정 마스크옵션=어성초 77 진정 마스크팩 1장201208</t>
        </is>
      </c>
    </row>
    <row r="12151">
      <c r="B12151" s="127" t="n">
        <v>44179</v>
      </c>
      <c r="C12151" s="87">
        <f>TEXT(B12151,"aaa")</f>
        <v/>
      </c>
      <c r="D12151" s="93" t="n"/>
      <c r="E12151" s="87">
        <f>INDEX(매칭테이블!C:D,MATCH(RD!G12151,매칭테이블!D:D,0),1)</f>
        <v/>
      </c>
      <c r="F12151" s="93" t="inlineStr">
        <is>
          <t>카페24</t>
        </is>
      </c>
      <c r="G12151" s="93" t="inlineStr">
        <is>
          <t>어성초 77 진정 마스크옵션=어성초 77 진정 마스크팩 10장-50% off</t>
        </is>
      </c>
      <c r="H12151" s="93" t="n">
        <v>6</v>
      </c>
      <c r="J12151" s="87" t="n">
        <v>201208</v>
      </c>
      <c r="K12151" s="93" t="n"/>
      <c r="L12151" s="87" t="n">
        <v>120000</v>
      </c>
      <c r="M12151" s="87" t="n">
        <v>112980</v>
      </c>
      <c r="N12151" s="87" t="n">
        <v>23820</v>
      </c>
      <c r="O12151" s="144" t="n">
        <v>109090.9090909091</v>
      </c>
      <c r="P12151" s="87" t="inlineStr">
        <is>
          <t>카페24마스크팩어성초 77 진정 마스크옵션=어성초 77 진정 마스크팩 10장-50% off201208</t>
        </is>
      </c>
    </row>
    <row r="12152">
      <c r="B12152" s="127" t="n">
        <v>44179</v>
      </c>
      <c r="C12152" s="87">
        <f>TEXT(B12152,"aaa")</f>
        <v/>
      </c>
      <c r="D12152" s="93" t="n"/>
      <c r="E12152" s="87">
        <f>INDEX(매칭테이블!C:D,MATCH(RD!G12152,매칭테이블!D:D,0),1)</f>
        <v/>
      </c>
      <c r="F12152" s="93" t="inlineStr">
        <is>
          <t>카페24</t>
        </is>
      </c>
      <c r="G12152" s="93" t="inlineStr">
        <is>
          <t>어성초 77 진정 마스크</t>
        </is>
      </c>
      <c r="H12152" s="93" t="n">
        <v>7</v>
      </c>
      <c r="J12152" s="87" t="n">
        <v>201208</v>
      </c>
      <c r="K12152" s="93" t="n"/>
      <c r="L12152" s="87" t="n">
        <v>28000</v>
      </c>
      <c r="M12152" s="87" t="n">
        <v>26362</v>
      </c>
      <c r="N12152" s="87" t="n">
        <v>2779</v>
      </c>
      <c r="O12152" s="144" t="n">
        <v>25454.54545454545</v>
      </c>
      <c r="P12152" s="87" t="inlineStr">
        <is>
          <t>카페24마스크팩어성초 77 진정 마스크201208</t>
        </is>
      </c>
    </row>
    <row r="12153">
      <c r="B12153" s="127" t="n">
        <v>44179</v>
      </c>
      <c r="C12153" s="87">
        <f>TEXT(B12153,"aaa")</f>
        <v/>
      </c>
      <c r="D12153" s="93" t="n"/>
      <c r="E12153" s="87">
        <f>INDEX(매칭테이블!C:D,MATCH(RD!G12153,매칭테이블!D:D,0),1)</f>
        <v/>
      </c>
      <c r="F12153" s="93" t="inlineStr">
        <is>
          <t>카페24</t>
        </is>
      </c>
      <c r="G12153" s="93" t="inlineStr">
        <is>
          <t>어성초 77 클리어 패드옵션=어성초 77 클리어 패드 1개-20% off</t>
        </is>
      </c>
      <c r="H12153" s="93" t="n">
        <v>30</v>
      </c>
      <c r="J12153" s="87" t="n">
        <v>201208</v>
      </c>
      <c r="K12153" s="93" t="n"/>
      <c r="L12153" s="87" t="n">
        <v>672000</v>
      </c>
      <c r="M12153" s="87" t="n">
        <v>632688</v>
      </c>
      <c r="N12153" s="87" t="n">
        <v>150360</v>
      </c>
      <c r="O12153" s="144" t="n">
        <v>610909.0909090908</v>
      </c>
      <c r="P12153" s="87" t="inlineStr">
        <is>
          <t>카페24클리어 패드어성초 77 클리어 패드옵션=어성초 77 클리어 패드 1개-20% off201208</t>
        </is>
      </c>
    </row>
    <row r="12154">
      <c r="B12154" s="127" t="n">
        <v>44179</v>
      </c>
      <c r="C12154" s="87">
        <f>TEXT(B12154,"aaa")</f>
        <v/>
      </c>
      <c r="D12154" s="93" t="n"/>
      <c r="E12154" s="87">
        <f>INDEX(매칭테이블!C:D,MATCH(RD!G12154,매칭테이블!D:D,0),1)</f>
        <v/>
      </c>
      <c r="F12154" s="93" t="inlineStr">
        <is>
          <t>카페24</t>
        </is>
      </c>
      <c r="G12154" s="93" t="inlineStr">
        <is>
          <t>어성초 77 클리어 패드옵션=어성초 77 클리어 패드 2개-30% off (무료배송)</t>
        </is>
      </c>
      <c r="H12154" s="93" t="n">
        <v>22</v>
      </c>
      <c r="J12154" s="87" t="n">
        <v>201208</v>
      </c>
      <c r="K12154" s="93" t="n"/>
      <c r="L12154" s="87" t="n">
        <v>862400</v>
      </c>
      <c r="M12154" s="87" t="n">
        <v>811949.6</v>
      </c>
      <c r="N12154" s="87" t="n">
        <v>220528</v>
      </c>
      <c r="O12154" s="144" t="n">
        <v>783999.9999999999</v>
      </c>
      <c r="P12154" s="87" t="inlineStr">
        <is>
          <t>카페24클리어 패드어성초 77 클리어 패드옵션=어성초 77 클리어 패드 2개-30% off (무료배송)201208</t>
        </is>
      </c>
    </row>
    <row r="12155">
      <c r="B12155" s="127" t="n">
        <v>44179</v>
      </c>
      <c r="C12155" s="87">
        <f>TEXT(B12155,"aaa")</f>
        <v/>
      </c>
      <c r="D12155" s="93" t="n"/>
      <c r="E12155" s="87">
        <f>INDEX(매칭테이블!C:D,MATCH(RD!G12155,매칭테이블!D:D,0),1)</f>
        <v/>
      </c>
      <c r="F12155" s="93" t="inlineStr">
        <is>
          <t>카페24</t>
        </is>
      </c>
      <c r="G12155" s="93" t="inlineStr">
        <is>
          <t>어성초 77 클리어 패드옵션=어성초77토너1개+어성초77패드1개-30% off (무료배송)</t>
        </is>
      </c>
      <c r="H12155" s="93" t="n">
        <v>16</v>
      </c>
      <c r="J12155" s="87" t="n">
        <v>201208</v>
      </c>
      <c r="K12155" s="93" t="n"/>
      <c r="L12155" s="87" t="n">
        <v>593600</v>
      </c>
      <c r="M12155" s="87" t="n">
        <v>558874.4</v>
      </c>
      <c r="N12155" s="87" t="n">
        <v>129472</v>
      </c>
      <c r="O12155" s="144" t="n">
        <v>539636.3636363636</v>
      </c>
      <c r="P12155" s="87" t="inlineStr">
        <is>
          <t>카페24토너+패드 세트어성초 77 클리어 패드옵션=어성초77토너1개+어성초77패드1개-30% off (무료배송)201208</t>
        </is>
      </c>
    </row>
    <row r="12156">
      <c r="B12156" s="127" t="n">
        <v>44179</v>
      </c>
      <c r="C12156" s="87">
        <f>TEXT(B12156,"aaa")</f>
        <v/>
      </c>
      <c r="D12156" s="93" t="n"/>
      <c r="E12156" s="87">
        <f>INDEX(매칭테이블!C:D,MATCH(RD!G12156,매칭테이블!D:D,0),1)</f>
        <v/>
      </c>
      <c r="F12156" s="93" t="inlineStr">
        <is>
          <t>카페24</t>
        </is>
      </c>
      <c r="G12156" s="93" t="inlineStr">
        <is>
          <t>어성초 77 클리어 패드옵션=어성초 77 클리어 패드 1개-20% off</t>
        </is>
      </c>
      <c r="H12156" s="93" t="n">
        <v>1</v>
      </c>
      <c r="J12156" s="87" t="n">
        <v>201208</v>
      </c>
      <c r="K12156" s="93" t="n"/>
      <c r="L12156" s="87" t="n">
        <v>22400</v>
      </c>
      <c r="M12156" s="87" t="n">
        <v>21089.6</v>
      </c>
      <c r="N12156" s="87" t="n">
        <v>5012</v>
      </c>
      <c r="O12156" s="144" t="n">
        <v>20363.63636363636</v>
      </c>
      <c r="P12156" s="87" t="inlineStr">
        <is>
          <t>카페24클리어 패드어성초 77 클리어 패드옵션=어성초 77 클리어 패드 1개-20% off201208</t>
        </is>
      </c>
    </row>
    <row r="12157">
      <c r="B12157" s="127" t="n">
        <v>44179</v>
      </c>
      <c r="C12157" s="87">
        <f>TEXT(B12157,"aaa")</f>
        <v/>
      </c>
      <c r="D12157" s="93" t="n"/>
      <c r="E12157" s="87">
        <f>INDEX(매칭테이블!C:D,MATCH(RD!G12157,매칭테이블!D:D,0),1)</f>
        <v/>
      </c>
      <c r="F12157" s="93" t="inlineStr">
        <is>
          <t>카페24</t>
        </is>
      </c>
      <c r="G12157" s="93" t="inlineStr">
        <is>
          <t>어성초 77 클리어 패드옵션=어성초 77 클리어 패드 2개-30% off (무료배송)</t>
        </is>
      </c>
      <c r="H12157" s="93" t="n">
        <v>4</v>
      </c>
      <c r="J12157" s="87" t="n">
        <v>201208</v>
      </c>
      <c r="K12157" s="93" t="n"/>
      <c r="L12157" s="87" t="n">
        <v>156800</v>
      </c>
      <c r="M12157" s="87" t="n">
        <v>147627.2</v>
      </c>
      <c r="N12157" s="87" t="n">
        <v>40096</v>
      </c>
      <c r="O12157" s="144" t="n">
        <v>142545.4545454545</v>
      </c>
      <c r="P12157" s="87" t="inlineStr">
        <is>
          <t>카페24클리어 패드어성초 77 클리어 패드옵션=어성초 77 클리어 패드 2개-30% off (무료배송)201208</t>
        </is>
      </c>
    </row>
    <row r="12158">
      <c r="B12158" s="127" t="n">
        <v>44179</v>
      </c>
      <c r="C12158" s="87">
        <f>TEXT(B12158,"aaa")</f>
        <v/>
      </c>
      <c r="D12158" s="93" t="n"/>
      <c r="E12158" s="87">
        <f>INDEX(매칭테이블!C:D,MATCH(RD!G12158,매칭테이블!D:D,0),1)</f>
        <v/>
      </c>
      <c r="F12158" s="93" t="inlineStr">
        <is>
          <t>카페24</t>
        </is>
      </c>
      <c r="G12158" s="93" t="inlineStr">
        <is>
          <t>어성초 77 클리어 패드옵션=어성초77토너1개+어성초77패드1개-30% off (무료배송)</t>
        </is>
      </c>
      <c r="H12158" s="93" t="n">
        <v>2</v>
      </c>
      <c r="J12158" s="87" t="n">
        <v>201208</v>
      </c>
      <c r="K12158" s="93" t="n"/>
      <c r="L12158" s="87" t="n">
        <v>74200</v>
      </c>
      <c r="M12158" s="87" t="n">
        <v>69859.3</v>
      </c>
      <c r="N12158" s="87" t="n">
        <v>16184</v>
      </c>
      <c r="O12158" s="144" t="n">
        <v>67454.54545454546</v>
      </c>
      <c r="P12158" s="87" t="inlineStr">
        <is>
          <t>카페24토너+패드 세트어성초 77 클리어 패드옵션=어성초77토너1개+어성초77패드1개-30% off (무료배송)201208</t>
        </is>
      </c>
    </row>
    <row r="12159">
      <c r="B12159" s="127" t="n">
        <v>44179</v>
      </c>
      <c r="C12159" s="87">
        <f>TEXT(B12159,"aaa")</f>
        <v/>
      </c>
      <c r="D12159" s="93" t="n"/>
      <c r="E12159" s="87">
        <f>INDEX(매칭테이블!C:D,MATCH(RD!G12159,매칭테이블!D:D,0),1)</f>
        <v/>
      </c>
      <c r="F12159" s="93" t="inlineStr">
        <is>
          <t>카페24</t>
        </is>
      </c>
      <c r="G12159" s="93" t="inlineStr">
        <is>
          <t>어성초 78 수딩 크림</t>
        </is>
      </c>
      <c r="H12159" s="93" t="n">
        <v>6</v>
      </c>
      <c r="J12159" s="87" t="n">
        <v>201208</v>
      </c>
      <c r="K12159" s="93" t="n"/>
      <c r="L12159" s="87" t="n">
        <v>228000</v>
      </c>
      <c r="M12159" s="87" t="n">
        <v>214662</v>
      </c>
      <c r="N12159" s="87" t="n">
        <v>18270</v>
      </c>
      <c r="O12159" s="144" t="n">
        <v>207272.7272727273</v>
      </c>
      <c r="P12159" s="87" t="inlineStr">
        <is>
          <t>카페24수딩크림어성초 78 수딩 크림201208</t>
        </is>
      </c>
    </row>
    <row r="12160">
      <c r="B12160" s="127" t="n">
        <v>44179</v>
      </c>
      <c r="C12160" s="87">
        <f>TEXT(B12160,"aaa")</f>
        <v/>
      </c>
      <c r="D12160" s="93" t="n"/>
      <c r="E12160" s="87">
        <f>INDEX(매칭테이블!C:D,MATCH(RD!G12160,매칭테이블!D:D,0),1)</f>
        <v/>
      </c>
      <c r="F12160" s="93" t="inlineStr">
        <is>
          <t>카페24</t>
        </is>
      </c>
      <c r="G12160" s="93" t="inlineStr">
        <is>
          <t>어성초 78 수딩 크림</t>
        </is>
      </c>
      <c r="H12160" s="93" t="n">
        <v>2</v>
      </c>
      <c r="J12160" s="87" t="n">
        <v>201208</v>
      </c>
      <c r="K12160" s="93" t="n"/>
      <c r="L12160" s="87" t="n">
        <v>76000</v>
      </c>
      <c r="M12160" s="87" t="n">
        <v>71554</v>
      </c>
      <c r="N12160" s="87" t="n">
        <v>6090</v>
      </c>
      <c r="O12160" s="144" t="n">
        <v>69090.90909090909</v>
      </c>
      <c r="P12160" s="87" t="inlineStr">
        <is>
          <t>카페24수딩크림어성초 78 수딩 크림201208</t>
        </is>
      </c>
    </row>
    <row r="12161">
      <c r="B12161" s="127" t="n">
        <v>44179</v>
      </c>
      <c r="C12161" s="87">
        <f>TEXT(B12161,"aaa")</f>
        <v/>
      </c>
      <c r="D12161" s="93" t="n"/>
      <c r="E12161" s="87">
        <f>INDEX(매칭테이블!C:D,MATCH(RD!G12161,매칭테이블!D:D,0),1)</f>
        <v/>
      </c>
      <c r="F12161" s="93" t="inlineStr">
        <is>
          <t>카페24</t>
        </is>
      </c>
      <c r="G12161" s="93" t="inlineStr">
        <is>
          <t>어성초 80 수분 진정 앰플앰플=어성초 80 앰플 1개-15%off</t>
        </is>
      </c>
      <c r="H12161" s="93" t="n">
        <v>23</v>
      </c>
      <c r="J12161" s="87" t="n">
        <v>201208</v>
      </c>
      <c r="K12161" s="93" t="n"/>
      <c r="L12161" s="87" t="n">
        <v>644000</v>
      </c>
      <c r="M12161" s="87" t="n">
        <v>606326</v>
      </c>
      <c r="N12161" s="87" t="n">
        <v>78131</v>
      </c>
      <c r="O12161" s="144" t="n">
        <v>585454.5454545454</v>
      </c>
      <c r="P12161" s="87" t="inlineStr">
        <is>
          <t>카페24앰플어성초 80 수분 진정 앰플앰플=어성초 80 앰플 1개-15%off201208</t>
        </is>
      </c>
    </row>
    <row r="12162">
      <c r="B12162" s="127" t="n">
        <v>44179</v>
      </c>
      <c r="C12162" s="87">
        <f>TEXT(B12162,"aaa")</f>
        <v/>
      </c>
      <c r="D12162" s="93" t="n"/>
      <c r="E12162" s="87">
        <f>INDEX(매칭테이블!C:D,MATCH(RD!G12162,매칭테이블!D:D,0),1)</f>
        <v/>
      </c>
      <c r="F12162" s="93" t="inlineStr">
        <is>
          <t>카페24</t>
        </is>
      </c>
      <c r="G12162" s="93" t="inlineStr">
        <is>
          <t>어성초 80 수분 진정 앰플앰플=어성초 80 앰플 2개-27%off (무료배송)</t>
        </is>
      </c>
      <c r="H12162" s="93" t="n">
        <v>4</v>
      </c>
      <c r="J12162" s="87" t="n">
        <v>201208</v>
      </c>
      <c r="K12162" s="93" t="n"/>
      <c r="L12162" s="87" t="n">
        <v>192000</v>
      </c>
      <c r="M12162" s="87" t="n">
        <v>180768</v>
      </c>
      <c r="N12162" s="87" t="n">
        <v>27176</v>
      </c>
      <c r="O12162" s="144" t="n">
        <v>174545.4545454545</v>
      </c>
      <c r="P12162" s="87" t="inlineStr">
        <is>
          <t>카페24앰플어성초 80 수분 진정 앰플앰플=어성초 80 앰플 2개-27%off (무료배송)201208</t>
        </is>
      </c>
    </row>
    <row r="12163">
      <c r="B12163" s="127" t="n">
        <v>44179</v>
      </c>
      <c r="C12163" s="87">
        <f>TEXT(B12163,"aaa")</f>
        <v/>
      </c>
      <c r="D12163" s="93" t="n"/>
      <c r="E12163" s="87">
        <f>INDEX(매칭테이블!C:D,MATCH(RD!G12163,매칭테이블!D:D,0),1)</f>
        <v/>
      </c>
      <c r="F12163" s="93" t="inlineStr">
        <is>
          <t>카페24</t>
        </is>
      </c>
      <c r="G12163" s="93" t="inlineStr">
        <is>
          <t>어성초 80 수분 진정 앰플</t>
        </is>
      </c>
      <c r="H12163" s="93" t="n">
        <v>1</v>
      </c>
      <c r="J12163" s="87" t="n">
        <v>201208</v>
      </c>
      <c r="K12163" s="93" t="n"/>
      <c r="L12163" s="87" t="n">
        <v>28000</v>
      </c>
      <c r="M12163" s="87" t="n">
        <v>26362</v>
      </c>
      <c r="N12163" s="87" t="n">
        <v>3397</v>
      </c>
      <c r="O12163" s="144" t="n">
        <v>25454.54545454545</v>
      </c>
      <c r="P12163" s="87" t="inlineStr">
        <is>
          <t>카페24앰플어성초 80 수분 진정 앰플201208</t>
        </is>
      </c>
    </row>
    <row r="12164">
      <c r="B12164" s="127" t="n">
        <v>44179</v>
      </c>
      <c r="C12164" s="87">
        <f>TEXT(B12164,"aaa")</f>
        <v/>
      </c>
      <c r="D12164" s="93" t="n"/>
      <c r="E12164" s="87">
        <f>INDEX(매칭테이블!C:D,MATCH(RD!G12164,매칭테이블!D:D,0),1)</f>
        <v/>
      </c>
      <c r="F12164" s="93" t="inlineStr">
        <is>
          <t>카페24</t>
        </is>
      </c>
      <c r="G12164" s="93" t="inlineStr">
        <is>
          <t>어성초 아크네 바디워시옵션=어성초 아크네 바디워시 1개 -30% off</t>
        </is>
      </c>
      <c r="H12164" s="93" t="n">
        <v>3</v>
      </c>
      <c r="J12164" s="87" t="n">
        <v>201208</v>
      </c>
      <c r="K12164" s="93" t="n"/>
      <c r="L12164" s="87" t="n">
        <v>54600</v>
      </c>
      <c r="M12164" s="87" t="n">
        <v>51405.9</v>
      </c>
      <c r="N12164" s="87" t="n">
        <v>12255</v>
      </c>
      <c r="O12164" s="144" t="n">
        <v>49636.36363636363</v>
      </c>
      <c r="P12164" s="87" t="inlineStr">
        <is>
          <t>카페24바디워시어성초 아크네 바디워시옵션=어성초 아크네 바디워시 1개 -30% off201208</t>
        </is>
      </c>
    </row>
    <row r="12165">
      <c r="B12165" s="127" t="n">
        <v>44179</v>
      </c>
      <c r="C12165" s="87">
        <f>TEXT(B12165,"aaa")</f>
        <v/>
      </c>
      <c r="D12165" s="93" t="n"/>
      <c r="E12165" s="87">
        <f>INDEX(매칭테이블!C:D,MATCH(RD!G12165,매칭테이블!D:D,0),1)</f>
        <v/>
      </c>
      <c r="F12165" s="93" t="inlineStr">
        <is>
          <t>카페24</t>
        </is>
      </c>
      <c r="G12165" s="93" t="inlineStr">
        <is>
          <t>어성초 아크네 바디워시옵션=어성초 아크네 바디워시 2개 -35% off (무료배송)</t>
        </is>
      </c>
      <c r="H12165" s="93" t="n">
        <v>1</v>
      </c>
      <c r="J12165" s="87" t="n">
        <v>201208</v>
      </c>
      <c r="K12165" s="93" t="n"/>
      <c r="L12165" s="87" t="n">
        <v>33800</v>
      </c>
      <c r="M12165" s="87" t="n">
        <v>31822.7</v>
      </c>
      <c r="N12165" s="87" t="n">
        <v>8170</v>
      </c>
      <c r="O12165" s="144" t="n">
        <v>30727.27272727272</v>
      </c>
      <c r="P12165" s="87" t="inlineStr">
        <is>
          <t>카페24바디워시어성초 아크네 바디워시옵션=어성초 아크네 바디워시 2개 -35% off (무료배송)201208</t>
        </is>
      </c>
    </row>
    <row r="12166">
      <c r="B12166" s="127" t="n">
        <v>44179</v>
      </c>
      <c r="C12166" s="87">
        <f>TEXT(B12166,"aaa")</f>
        <v/>
      </c>
      <c r="D12166" s="93" t="n"/>
      <c r="E12166" s="87">
        <f>INDEX(매칭테이블!C:D,MATCH(RD!G12166,매칭테이블!D:D,0),1)</f>
        <v/>
      </c>
      <c r="F12166" s="93" t="inlineStr">
        <is>
          <t>카페24</t>
        </is>
      </c>
      <c r="G12166" s="93" t="inlineStr">
        <is>
          <t>어성초 약산성 클렌징폼클렌징폼=어성초 약산성 클렌징폼 1개 -19%off</t>
        </is>
      </c>
      <c r="H12166" s="93" t="n">
        <v>11</v>
      </c>
      <c r="J12166" s="87" t="n">
        <v>201208</v>
      </c>
      <c r="K12166" s="93" t="n"/>
      <c r="L12166" s="87" t="n">
        <v>143000</v>
      </c>
      <c r="M12166" s="87" t="n">
        <v>134634.5</v>
      </c>
      <c r="N12166" s="87" t="n">
        <v>30250</v>
      </c>
      <c r="O12166" s="144" t="n">
        <v>130000</v>
      </c>
      <c r="P12166" s="87" t="inlineStr">
        <is>
          <t>카페24클렌징폼어성초 약산성 클렌징폼클렌징폼=어성초 약산성 클렌징폼 1개 -19%off201208</t>
        </is>
      </c>
    </row>
    <row r="12167">
      <c r="B12167" s="127" t="n">
        <v>44179</v>
      </c>
      <c r="C12167" s="87">
        <f>TEXT(B12167,"aaa")</f>
        <v/>
      </c>
      <c r="D12167" s="93" t="n"/>
      <c r="E12167" s="87">
        <f>INDEX(매칭테이블!C:D,MATCH(RD!G12167,매칭테이블!D:D,0),1)</f>
        <v/>
      </c>
      <c r="F12167" s="93" t="inlineStr">
        <is>
          <t>카페24</t>
        </is>
      </c>
      <c r="G12167" s="93" t="inlineStr">
        <is>
          <t>어성초 약산성 클렌징폼클렌징폼=어성초 약산성 클렌징폼 2개 -25%off</t>
        </is>
      </c>
      <c r="H12167" s="93" t="n">
        <v>7</v>
      </c>
      <c r="J12167" s="87" t="n">
        <v>201208</v>
      </c>
      <c r="K12167" s="93" t="n"/>
      <c r="L12167" s="87" t="n">
        <v>168000</v>
      </c>
      <c r="M12167" s="87" t="n">
        <v>158172</v>
      </c>
      <c r="N12167" s="87" t="n">
        <v>17220</v>
      </c>
      <c r="O12167" s="144" t="n">
        <v>152727.2727272727</v>
      </c>
      <c r="P12167" s="87" t="inlineStr">
        <is>
          <t>카페24클렌징폼어성초 약산성 클렌징폼클렌징폼=어성초 약산성 클렌징폼 2개 -25%off201208</t>
        </is>
      </c>
    </row>
    <row r="12168">
      <c r="B12168" s="127" t="n">
        <v>44179</v>
      </c>
      <c r="C12168" s="87">
        <f>TEXT(B12168,"aaa")</f>
        <v/>
      </c>
      <c r="D12168" s="93" t="n"/>
      <c r="E12168" s="87">
        <f>INDEX(매칭테이블!C:D,MATCH(RD!G12168,매칭테이블!D:D,0),1)</f>
        <v/>
      </c>
      <c r="F12168" s="93" t="inlineStr">
        <is>
          <t>카페24</t>
        </is>
      </c>
      <c r="G12168" s="93" t="inlineStr">
        <is>
          <t>어성초 크림마스크 나이트 솔루션옵션=어성초 크림마스크 나이트 솔루션 1장</t>
        </is>
      </c>
      <c r="H12168" s="93" t="n">
        <v>3</v>
      </c>
      <c r="J12168" s="87" t="n">
        <v>201208</v>
      </c>
      <c r="K12168" s="93" t="n"/>
      <c r="L12168" s="87" t="n">
        <v>12000</v>
      </c>
      <c r="M12168" s="87" t="n">
        <v>11298</v>
      </c>
      <c r="N12168" s="87" t="n">
        <v>930</v>
      </c>
      <c r="O12168" s="144" t="n">
        <v>10909.09090909091</v>
      </c>
      <c r="P12168" s="87" t="inlineStr">
        <is>
          <t>카페24크림마스크어성초 크림마스크 나이트 솔루션옵션=어성초 크림마스크 나이트 솔루션 1장201208</t>
        </is>
      </c>
    </row>
    <row r="12169">
      <c r="B12169" s="127" t="n">
        <v>44179</v>
      </c>
      <c r="C12169" s="87">
        <f>TEXT(B12169,"aaa")</f>
        <v/>
      </c>
      <c r="D12169" s="93" t="n"/>
      <c r="E12169" s="87">
        <f>INDEX(매칭테이블!C:D,MATCH(RD!G12169,매칭테이블!D:D,0),1)</f>
        <v/>
      </c>
      <c r="F12169" s="93" t="inlineStr">
        <is>
          <t>카페24</t>
        </is>
      </c>
      <c r="G12169" s="93" t="inlineStr">
        <is>
          <t>어성초 크림마스크 나이트 솔루션옵션=어성초 크림마스크 나이트 솔루션 10장 (-50%)</t>
        </is>
      </c>
      <c r="H12169" s="93" t="n">
        <v>3</v>
      </c>
      <c r="J12169" s="87" t="n">
        <v>201208</v>
      </c>
      <c r="K12169" s="93" t="n"/>
      <c r="L12169" s="87" t="n">
        <v>60000</v>
      </c>
      <c r="M12169" s="87" t="n">
        <v>56490</v>
      </c>
      <c r="N12169" s="87" t="n">
        <v>9321</v>
      </c>
      <c r="O12169" s="144" t="n">
        <v>54545.45454545454</v>
      </c>
      <c r="P12169" s="87" t="inlineStr">
        <is>
          <t>카페24크림마스크어성초 크림마스크 나이트 솔루션옵션=어성초 크림마스크 나이트 솔루션 10장 (-50%)201208</t>
        </is>
      </c>
    </row>
    <row r="12170">
      <c r="B12170" s="127" t="n">
        <v>44179</v>
      </c>
      <c r="C12170" s="87">
        <f>TEXT(B12170,"aaa")</f>
        <v/>
      </c>
      <c r="D12170" s="93" t="n"/>
      <c r="E12170" s="87">
        <f>INDEX(매칭테이블!C:D,MATCH(RD!G12170,매칭테이블!D:D,0),1)</f>
        <v/>
      </c>
      <c r="F12170" s="93" t="inlineStr">
        <is>
          <t>카페24</t>
        </is>
      </c>
      <c r="G12170" s="93" t="inlineStr">
        <is>
          <t>촉촉 스킨팩 화장솜</t>
        </is>
      </c>
      <c r="H12170" s="93" t="n">
        <v>34</v>
      </c>
      <c r="J12170" s="87" t="n">
        <v>201208</v>
      </c>
      <c r="K12170" s="93" t="n"/>
      <c r="L12170" s="87" t="n">
        <v>102000</v>
      </c>
      <c r="M12170" s="87" t="n">
        <v>96033</v>
      </c>
      <c r="N12170" s="87" t="n">
        <v>37740</v>
      </c>
      <c r="O12170" s="144" t="n">
        <v>92727.27272727272</v>
      </c>
      <c r="P12170" s="87" t="inlineStr">
        <is>
          <t>카페24화장솜촉촉 스킨팩 화장솜201208</t>
        </is>
      </c>
    </row>
    <row r="12171">
      <c r="B12171" s="127" t="n">
        <v>44179</v>
      </c>
      <c r="C12171" s="87">
        <f>TEXT(B12171,"aaa")</f>
        <v/>
      </c>
      <c r="D12171" s="93" t="n"/>
      <c r="E12171" s="87">
        <f>INDEX(매칭테이블!C:D,MATCH(RD!G12171,매칭테이블!D:D,0),1)</f>
        <v/>
      </c>
      <c r="F12171" s="93" t="inlineStr">
        <is>
          <t>화해</t>
        </is>
      </c>
      <c r="G12171" s="93" t="inlineStr">
        <is>
          <t>어성초 77 토너 250ml어성초 77 토너 250ml</t>
        </is>
      </c>
      <c r="H12171" s="93" t="n">
        <v>2</v>
      </c>
      <c r="J12171" s="87" t="n">
        <v>201208</v>
      </c>
      <c r="K12171" s="93" t="n"/>
      <c r="L12171" s="87" t="n">
        <v>40000</v>
      </c>
      <c r="M12171" s="87" t="n">
        <v>28800</v>
      </c>
      <c r="N12171" s="87" t="n">
        <v>6160</v>
      </c>
      <c r="O12171" s="144" t="n">
        <v>36363.63636363636</v>
      </c>
      <c r="P12171" s="87" t="inlineStr">
        <is>
          <t>화해토너어성초 77 토너 250ml어성초 77 토너 250ml201208</t>
        </is>
      </c>
    </row>
    <row r="12172">
      <c r="B12172" s="127" t="n">
        <v>44180</v>
      </c>
      <c r="C12172" s="87">
        <f>TEXT(B12172,"aaa")</f>
        <v/>
      </c>
      <c r="D12172" s="93" t="n"/>
      <c r="E12172" s="87">
        <f>INDEX(매칭테이블!C:D,MATCH(RD!G12172,매칭테이블!D:D,0),1)</f>
        <v/>
      </c>
      <c r="F12172" s="93" t="inlineStr">
        <is>
          <t>스타일쉐어</t>
        </is>
      </c>
      <c r="G12172" s="93" t="inlineStr">
        <is>
          <t>아누아 어성초 77 토너 250ml</t>
        </is>
      </c>
      <c r="H12172" s="93" t="n">
        <v>5</v>
      </c>
      <c r="J12172" s="87" t="n">
        <v>201208</v>
      </c>
      <c r="K12172" s="93" t="n"/>
      <c r="L12172" s="87" t="n">
        <v>100000</v>
      </c>
      <c r="M12172" s="87" t="n">
        <v>75000</v>
      </c>
      <c r="N12172" s="87" t="n">
        <v>16300</v>
      </c>
      <c r="O12172" s="144" t="n">
        <v>90909.0909090909</v>
      </c>
      <c r="P12172" s="87" t="inlineStr">
        <is>
          <t>스타일쉐어토너아누아 어성초 77 토너 250ml201208</t>
        </is>
      </c>
    </row>
    <row r="12173">
      <c r="B12173" s="127" t="n">
        <v>44180</v>
      </c>
      <c r="C12173" s="87">
        <f>TEXT(B12173,"aaa")</f>
        <v/>
      </c>
      <c r="D12173" s="93" t="n"/>
      <c r="E12173" s="87">
        <f>INDEX(매칭테이블!C:D,MATCH(RD!G12173,매칭테이블!D:D,0),1)</f>
        <v/>
      </c>
      <c r="F12173" s="93" t="inlineStr">
        <is>
          <t>아누아 CS</t>
        </is>
      </c>
      <c r="G12173" s="93" t="inlineStr">
        <is>
          <t>어성초 77 토너 250ml</t>
        </is>
      </c>
      <c r="H12173" s="93" t="n">
        <v>2</v>
      </c>
      <c r="J12173" s="87" t="n">
        <v>201208</v>
      </c>
      <c r="K12173" s="93" t="n"/>
      <c r="L12173" s="87" t="n">
        <v>0</v>
      </c>
      <c r="M12173" s="87" t="n">
        <v>0</v>
      </c>
      <c r="N12173" s="87" t="n">
        <v>6520</v>
      </c>
      <c r="O12173" s="144" t="n">
        <v>0</v>
      </c>
      <c r="P12173" s="87" t="inlineStr">
        <is>
          <t>아누아 CS토너어성초 77 토너 250ml201208</t>
        </is>
      </c>
    </row>
    <row r="12174">
      <c r="B12174" s="127" t="n">
        <v>44180</v>
      </c>
      <c r="C12174" s="87">
        <f>TEXT(B12174,"aaa")</f>
        <v/>
      </c>
      <c r="D12174" s="93" t="n"/>
      <c r="E12174" s="87">
        <f>INDEX(매칭테이블!C:D,MATCH(RD!G12174,매칭테이블!D:D,0),1)</f>
        <v/>
      </c>
      <c r="F12174" s="93" t="inlineStr">
        <is>
          <t>카페24</t>
        </is>
      </c>
      <c r="G12174" s="93" t="inlineStr">
        <is>
          <t>5 제로 무기자차 선크림옵션=5제로 무기자차 선크림 1개-20% off</t>
        </is>
      </c>
      <c r="H12174" s="93" t="n">
        <v>2</v>
      </c>
      <c r="J12174" s="87" t="n">
        <v>201208</v>
      </c>
      <c r="K12174" s="93" t="n"/>
      <c r="L12174" s="87" t="n">
        <v>40000</v>
      </c>
      <c r="M12174" s="87" t="n">
        <v>37660</v>
      </c>
      <c r="N12174" s="87" t="n">
        <v>4690</v>
      </c>
      <c r="O12174" s="144" t="n">
        <v>36363.63636363636</v>
      </c>
      <c r="P12174" s="87" t="inlineStr">
        <is>
          <t>카페24선크림5 제로 무기자차 선크림옵션=5제로 무기자차 선크림 1개-20% off201208</t>
        </is>
      </c>
    </row>
    <row r="12175">
      <c r="B12175" s="127" t="n">
        <v>44180</v>
      </c>
      <c r="C12175" s="87">
        <f>TEXT(B12175,"aaa")</f>
        <v/>
      </c>
      <c r="D12175" s="93" t="n"/>
      <c r="E12175" s="87">
        <f>INDEX(매칭테이블!C:D,MATCH(RD!G12175,매칭테이블!D:D,0),1)</f>
        <v/>
      </c>
      <c r="F12175" s="93" t="inlineStr">
        <is>
          <t>카페24</t>
        </is>
      </c>
      <c r="G12175" s="93" t="inlineStr">
        <is>
          <t>5 제로 무기자차 선크림옵션=5제로 무기자차 선크림 2개-30% off (무료배송)</t>
        </is>
      </c>
      <c r="H12175" s="93" t="n">
        <v>1</v>
      </c>
      <c r="J12175" s="87" t="n">
        <v>201208</v>
      </c>
      <c r="K12175" s="93" t="n"/>
      <c r="L12175" s="87" t="n">
        <v>35000</v>
      </c>
      <c r="M12175" s="87" t="n">
        <v>32952.5</v>
      </c>
      <c r="N12175" s="87" t="n">
        <v>4690</v>
      </c>
      <c r="O12175" s="144" t="n">
        <v>31818.18181818182</v>
      </c>
      <c r="P12175" s="87" t="inlineStr">
        <is>
          <t>카페24선크림5 제로 무기자차 선크림옵션=5제로 무기자차 선크림 2개-30% off (무료배송)201208</t>
        </is>
      </c>
    </row>
    <row r="12176">
      <c r="B12176" s="127" t="n">
        <v>44180</v>
      </c>
      <c r="C12176" s="87">
        <f>TEXT(B12176,"aaa")</f>
        <v/>
      </c>
      <c r="D12176" s="93" t="n"/>
      <c r="E12176" s="87">
        <f>INDEX(매칭테이블!C:D,MATCH(RD!G12176,매칭테이블!D:D,0),1)</f>
        <v/>
      </c>
      <c r="F12176" s="93" t="inlineStr">
        <is>
          <t>카페24</t>
        </is>
      </c>
      <c r="G12176" s="93" t="inlineStr">
        <is>
          <t>[수분 보충 세트] 어성초 77 토너 + 어성초 70 로션옵션=어성초 77 토너 250ml + 어성초 70 로션 200ml -30%</t>
        </is>
      </c>
      <c r="H12176" s="93" t="n">
        <v>12</v>
      </c>
      <c r="J12176" s="87" t="n">
        <v>201208</v>
      </c>
      <c r="K12176" s="93" t="n"/>
      <c r="L12176" s="87" t="n">
        <v>445200</v>
      </c>
      <c r="M12176" s="87" t="n">
        <v>419155.8</v>
      </c>
      <c r="N12176" s="87" t="n">
        <v>89016</v>
      </c>
      <c r="O12176" s="144" t="n">
        <v>404727.2727272727</v>
      </c>
      <c r="P12176" s="87" t="inlineStr">
        <is>
          <t>카페24수분 보충 세트[수분 보충 세트] 어성초 77 토너 + 어성초 70 로션옵션=어성초 77 토너 250ml + 어성초 70 로션 200ml -30%201208</t>
        </is>
      </c>
    </row>
    <row r="12177">
      <c r="B12177" s="127" t="n">
        <v>44180</v>
      </c>
      <c r="C12177" s="87">
        <f>TEXT(B12177,"aaa")</f>
        <v/>
      </c>
      <c r="D12177" s="93" t="n"/>
      <c r="E12177" s="87">
        <f>INDEX(매칭테이블!C:D,MATCH(RD!G12177,매칭테이블!D:D,0),1)</f>
        <v/>
      </c>
      <c r="F12177" s="93" t="inlineStr">
        <is>
          <t>카페24</t>
        </is>
      </c>
      <c r="G12177" s="93" t="inlineStr">
        <is>
          <t>[어성초 진정 패키지 세트] 대용량 토너 + 앰플 + 수딩 크림 + 마스크팩 10장</t>
        </is>
      </c>
      <c r="H12177" s="93" t="n">
        <v>5</v>
      </c>
      <c r="J12177" s="87" t="n">
        <v>201208</v>
      </c>
      <c r="K12177" s="93" t="n"/>
      <c r="L12177" s="87" t="n">
        <v>495000</v>
      </c>
      <c r="M12177" s="87" t="n">
        <v>466042.5</v>
      </c>
      <c r="N12177" s="87" t="n">
        <v>75685</v>
      </c>
      <c r="O12177" s="144" t="n">
        <v>449999.9999999999</v>
      </c>
      <c r="P12177" s="87" t="inlineStr">
        <is>
          <t>카페24어성초진정패키지[어성초 진정 패키지 세트] 대용량 토너 + 앰플 + 수딩 크림 + 마스크팩 10장201208</t>
        </is>
      </c>
    </row>
    <row r="12178">
      <c r="B12178" s="127" t="n">
        <v>44180</v>
      </c>
      <c r="C12178" s="87">
        <f>TEXT(B12178,"aaa")</f>
        <v/>
      </c>
      <c r="D12178" s="93" t="n"/>
      <c r="E12178" s="87">
        <f>INDEX(매칭테이블!C:D,MATCH(RD!G12178,매칭테이블!D:D,0),1)</f>
        <v/>
      </c>
      <c r="F12178" s="93" t="inlineStr">
        <is>
          <t>카페24</t>
        </is>
      </c>
      <c r="G12178" s="93" t="inlineStr">
        <is>
          <t>대용량 어성초 77 수딩 토너 500ml</t>
        </is>
      </c>
      <c r="H12178" s="93" t="n">
        <v>27</v>
      </c>
      <c r="J12178" s="87" t="n">
        <v>201208</v>
      </c>
      <c r="K12178" s="93" t="n"/>
      <c r="L12178" s="87" t="n">
        <v>891000</v>
      </c>
      <c r="M12178" s="87" t="n">
        <v>838876.5</v>
      </c>
      <c r="N12178" s="87" t="n">
        <v>116910</v>
      </c>
      <c r="O12178" s="144" t="n">
        <v>809999.9999999999</v>
      </c>
      <c r="P12178" s="87" t="inlineStr">
        <is>
          <t>카페24토너대용량 어성초 77 수딩 토너 500ml201208</t>
        </is>
      </c>
    </row>
    <row r="12179">
      <c r="B12179" s="127" t="n">
        <v>44180</v>
      </c>
      <c r="C12179" s="87">
        <f>TEXT(B12179,"aaa")</f>
        <v/>
      </c>
      <c r="D12179" s="93" t="n"/>
      <c r="E12179" s="87">
        <f>INDEX(매칭테이블!C:D,MATCH(RD!G12179,매칭테이블!D:D,0),1)</f>
        <v/>
      </c>
      <c r="F12179" s="93" t="inlineStr">
        <is>
          <t>카페24</t>
        </is>
      </c>
      <c r="G12179" s="93" t="inlineStr">
        <is>
          <t>대용량 어성초 77 토너 500ml</t>
        </is>
      </c>
      <c r="H12179" s="93" t="n">
        <v>2</v>
      </c>
      <c r="J12179" s="87" t="n">
        <v>201208</v>
      </c>
      <c r="K12179" s="93" t="n"/>
      <c r="L12179" s="87" t="n">
        <v>66000</v>
      </c>
      <c r="M12179" s="87" t="n">
        <v>62139</v>
      </c>
      <c r="N12179" s="87" t="n">
        <v>8660</v>
      </c>
      <c r="O12179" s="144" t="n">
        <v>59999.99999999999</v>
      </c>
      <c r="P12179" s="87" t="inlineStr">
        <is>
          <t>카페24토너대용량 어성초 77 토너 500ml201208</t>
        </is>
      </c>
    </row>
    <row r="12180">
      <c r="B12180" s="127" t="n">
        <v>44180</v>
      </c>
      <c r="C12180" s="87">
        <f>TEXT(B12180,"aaa")</f>
        <v/>
      </c>
      <c r="D12180" s="93" t="n"/>
      <c r="E12180" s="87">
        <f>INDEX(매칭테이블!C:D,MATCH(RD!G12180,매칭테이블!D:D,0),1)</f>
        <v/>
      </c>
      <c r="F12180" s="93" t="inlineStr">
        <is>
          <t>카페24</t>
        </is>
      </c>
      <c r="G12180" s="93" t="inlineStr">
        <is>
          <t>아누아 어성초 77 수딩 토너토너(필수)=어성초 77 토너 1개-20% off</t>
        </is>
      </c>
      <c r="H12180" s="93" t="n">
        <v>4</v>
      </c>
      <c r="J12180" s="87" t="n">
        <v>201208</v>
      </c>
      <c r="K12180" s="93" t="n"/>
      <c r="L12180" s="87" t="n">
        <v>80000</v>
      </c>
      <c r="M12180" s="87" t="n">
        <v>75320</v>
      </c>
      <c r="N12180" s="87" t="n">
        <v>12320</v>
      </c>
      <c r="O12180" s="144" t="n">
        <v>72727.27272727272</v>
      </c>
      <c r="P12180" s="87" t="inlineStr">
        <is>
          <t>카페24토너아누아 어성초 77 수딩 토너토너(필수)=어성초 77 토너 1개-20% off201208</t>
        </is>
      </c>
    </row>
    <row r="12181">
      <c r="B12181" s="127" t="n">
        <v>44180</v>
      </c>
      <c r="C12181" s="87">
        <f>TEXT(B12181,"aaa")</f>
        <v/>
      </c>
      <c r="D12181" s="93" t="n"/>
      <c r="E12181" s="87">
        <f>INDEX(매칭테이블!C:D,MATCH(RD!G12181,매칭테이블!D:D,0),1)</f>
        <v/>
      </c>
      <c r="F12181" s="93" t="inlineStr">
        <is>
          <t>카페24</t>
        </is>
      </c>
      <c r="G12181" s="93" t="inlineStr">
        <is>
          <t>아누아 어성초 77 수딩 토너토너(필수)=어성초 77 토너 2개-30% off (무료배송)</t>
        </is>
      </c>
      <c r="H12181" s="93" t="n">
        <v>2</v>
      </c>
      <c r="J12181" s="87" t="n">
        <v>201208</v>
      </c>
      <c r="K12181" s="93" t="n"/>
      <c r="L12181" s="87" t="n">
        <v>70000</v>
      </c>
      <c r="M12181" s="87" t="n">
        <v>65905</v>
      </c>
      <c r="N12181" s="87" t="n">
        <v>12320</v>
      </c>
      <c r="O12181" s="144" t="n">
        <v>63636.36363636363</v>
      </c>
      <c r="P12181" s="87" t="inlineStr">
        <is>
          <t>카페24토너아누아 어성초 77 수딩 토너토너(필수)=어성초 77 토너 2개-30% off (무료배송)201208</t>
        </is>
      </c>
    </row>
    <row r="12182">
      <c r="B12182" s="127" t="n">
        <v>44180</v>
      </c>
      <c r="C12182" s="87">
        <f>TEXT(B12182,"aaa")</f>
        <v/>
      </c>
      <c r="D12182" s="93" t="n"/>
      <c r="E12182" s="87">
        <f>INDEX(매칭테이블!C:D,MATCH(RD!G12182,매칭테이블!D:D,0),1)</f>
        <v/>
      </c>
      <c r="F12182" s="93" t="inlineStr">
        <is>
          <t>카페24</t>
        </is>
      </c>
      <c r="G12182" s="93" t="inlineStr">
        <is>
          <t>아누아 어성초 77 수딩 토너화장솜(선택)=촉촉 스킨팩 화장솜</t>
        </is>
      </c>
      <c r="H12182" s="93" t="n">
        <v>4</v>
      </c>
      <c r="J12182" s="87" t="n">
        <v>201208</v>
      </c>
      <c r="K12182" s="93" t="n"/>
      <c r="L12182" s="87" t="n">
        <v>12000</v>
      </c>
      <c r="M12182" s="87" t="n">
        <v>11298</v>
      </c>
      <c r="N12182" s="87" t="n">
        <v>4440</v>
      </c>
      <c r="O12182" s="144" t="n">
        <v>10909.09090909091</v>
      </c>
      <c r="P12182" s="87" t="inlineStr">
        <is>
          <t>카페24토너아누아 어성초 77 수딩 토너화장솜(선택)=촉촉 스킨팩 화장솜201208</t>
        </is>
      </c>
    </row>
    <row r="12183">
      <c r="B12183" s="127" t="n">
        <v>44180</v>
      </c>
      <c r="C12183" s="87">
        <f>TEXT(B12183,"aaa")</f>
        <v/>
      </c>
      <c r="D12183" s="93" t="n"/>
      <c r="E12183" s="87">
        <f>INDEX(매칭테이블!C:D,MATCH(RD!G12183,매칭테이블!D:D,0),1)</f>
        <v/>
      </c>
      <c r="F12183" s="93" t="inlineStr">
        <is>
          <t>카페24</t>
        </is>
      </c>
      <c r="G12183" s="93" t="inlineStr">
        <is>
          <t>어성초 70 데일리 릴리프 로션로션=어성초 70 데일리 릴리프 로션 1개 -20% off</t>
        </is>
      </c>
      <c r="H12183" s="93" t="n">
        <v>1</v>
      </c>
      <c r="J12183" s="87" t="n">
        <v>201208</v>
      </c>
      <c r="K12183" s="93" t="n"/>
      <c r="L12183" s="87" t="n">
        <v>22400</v>
      </c>
      <c r="M12183" s="87" t="n">
        <v>21089.6</v>
      </c>
      <c r="N12183" s="87" t="n">
        <v>4338</v>
      </c>
      <c r="O12183" s="144" t="n">
        <v>20363.63636363636</v>
      </c>
      <c r="P12183" s="87" t="inlineStr">
        <is>
          <t>카페24로션어성초 70 데일리 릴리프 로션로션=어성초 70 데일리 릴리프 로션 1개 -20% off201208</t>
        </is>
      </c>
    </row>
    <row r="12184">
      <c r="B12184" s="127" t="n">
        <v>44180</v>
      </c>
      <c r="C12184" s="87">
        <f>TEXT(B12184,"aaa")</f>
        <v/>
      </c>
      <c r="D12184" s="93" t="n"/>
      <c r="E12184" s="87">
        <f>INDEX(매칭테이블!C:D,MATCH(RD!G12184,매칭테이블!D:D,0),1)</f>
        <v/>
      </c>
      <c r="F12184" s="93" t="inlineStr">
        <is>
          <t>카페24</t>
        </is>
      </c>
      <c r="G12184" s="93" t="inlineStr">
        <is>
          <t>어성초 70 데일리 릴리프 로션로션=어성초 70 데일리 릴리프 로션 2개 -30% off</t>
        </is>
      </c>
      <c r="H12184" s="93" t="n">
        <v>3</v>
      </c>
      <c r="J12184" s="87" t="n">
        <v>201208</v>
      </c>
      <c r="K12184" s="93" t="n"/>
      <c r="L12184" s="87" t="n">
        <v>117600</v>
      </c>
      <c r="M12184" s="87" t="n">
        <v>110720.4</v>
      </c>
      <c r="N12184" s="87" t="n">
        <v>26028</v>
      </c>
      <c r="O12184" s="144" t="n">
        <v>106909.0909090909</v>
      </c>
      <c r="P12184" s="87" t="inlineStr">
        <is>
          <t>카페24로션어성초 70 데일리 릴리프 로션로션=어성초 70 데일리 릴리프 로션 2개 -30% off201208</t>
        </is>
      </c>
    </row>
    <row r="12185">
      <c r="B12185" s="127" t="n">
        <v>44180</v>
      </c>
      <c r="C12185" s="87">
        <f>TEXT(B12185,"aaa")</f>
        <v/>
      </c>
      <c r="D12185" s="93" t="n"/>
      <c r="E12185" s="87">
        <f>INDEX(매칭테이블!C:D,MATCH(RD!G12185,매칭테이블!D:D,0),1)</f>
        <v/>
      </c>
      <c r="F12185" s="93" t="inlineStr">
        <is>
          <t>카페24</t>
        </is>
      </c>
      <c r="G12185" s="93" t="inlineStr">
        <is>
          <t>어성초 70 데일리 릴리프 로션로션=어성초 77토너 + 어성초 70 로션 수분 보충 세트 -30% off</t>
        </is>
      </c>
      <c r="H12185" s="93" t="n">
        <v>3</v>
      </c>
      <c r="J12185" s="87" t="n">
        <v>201208</v>
      </c>
      <c r="K12185" s="93" t="n"/>
      <c r="L12185" s="87" t="n">
        <v>111300</v>
      </c>
      <c r="M12185" s="87" t="n">
        <v>104788.95</v>
      </c>
      <c r="N12185" s="87" t="n">
        <v>22254</v>
      </c>
      <c r="O12185" s="144" t="n">
        <v>101181.8181818182</v>
      </c>
      <c r="P12185" s="87" t="inlineStr">
        <is>
          <t>카페24수분 보충 세트어성초 70 데일리 릴리프 로션로션=어성초 77토너 + 어성초 70 로션 수분 보충 세트 -30% off201208</t>
        </is>
      </c>
    </row>
    <row r="12186">
      <c r="B12186" s="127" t="n">
        <v>44180</v>
      </c>
      <c r="C12186" s="87">
        <f>TEXT(B12186,"aaa")</f>
        <v/>
      </c>
      <c r="D12186" s="93" t="n"/>
      <c r="E12186" s="87">
        <f>INDEX(매칭테이블!C:D,MATCH(RD!G12186,매칭테이블!D:D,0),1)</f>
        <v/>
      </c>
      <c r="F12186" s="93" t="inlineStr">
        <is>
          <t>카페24</t>
        </is>
      </c>
      <c r="G12186" s="93" t="inlineStr">
        <is>
          <t>어성초 70 머드 크림 마스크옵션=어성초 70 머드 크림 마스크-20% off</t>
        </is>
      </c>
      <c r="H12186" s="93" t="n">
        <v>4</v>
      </c>
      <c r="J12186" s="87" t="n">
        <v>201208</v>
      </c>
      <c r="K12186" s="93" t="n"/>
      <c r="L12186" s="87" t="n">
        <v>80000</v>
      </c>
      <c r="M12186" s="87" t="n">
        <v>75320</v>
      </c>
      <c r="N12186" s="87" t="n">
        <v>5768</v>
      </c>
      <c r="O12186" s="144" t="n">
        <v>72727.27272727272</v>
      </c>
      <c r="P12186" s="87" t="inlineStr">
        <is>
          <t>카페24머드크림마스크어성초 70 머드 크림 마스크옵션=어성초 70 머드 크림 마스크-20% off201208</t>
        </is>
      </c>
    </row>
    <row r="12187">
      <c r="B12187" s="127" t="n">
        <v>44180</v>
      </c>
      <c r="C12187" s="87">
        <f>TEXT(B12187,"aaa")</f>
        <v/>
      </c>
      <c r="D12187" s="93" t="n"/>
      <c r="E12187" s="87">
        <f>INDEX(매칭테이블!C:D,MATCH(RD!G12187,매칭테이블!D:D,0),1)</f>
        <v/>
      </c>
      <c r="F12187" s="93" t="inlineStr">
        <is>
          <t>카페24</t>
        </is>
      </c>
      <c r="G12187" s="93" t="inlineStr">
        <is>
          <t>어성초 70 머드 크림 마스크옵션=어성초 70 머드 크림 마스크 2개-30% off (무료배송)</t>
        </is>
      </c>
      <c r="H12187" s="93" t="n">
        <v>1</v>
      </c>
      <c r="J12187" s="87" t="n">
        <v>201208</v>
      </c>
      <c r="K12187" s="93" t="n"/>
      <c r="L12187" s="87" t="n">
        <v>35000</v>
      </c>
      <c r="M12187" s="87" t="n">
        <v>32952.5</v>
      </c>
      <c r="N12187" s="87" t="n">
        <v>2884</v>
      </c>
      <c r="O12187" s="144" t="n">
        <v>31818.18181818182</v>
      </c>
      <c r="P12187" s="87" t="inlineStr">
        <is>
          <t>카페24머드크림마스크어성초 70 머드 크림 마스크옵션=어성초 70 머드 크림 마스크 2개-30% off (무료배송)201208</t>
        </is>
      </c>
    </row>
    <row r="12188">
      <c r="B12188" s="127" t="n">
        <v>44180</v>
      </c>
      <c r="C12188" s="87">
        <f>TEXT(B12188,"aaa")</f>
        <v/>
      </c>
      <c r="D12188" s="93" t="n"/>
      <c r="E12188" s="87">
        <f>INDEX(매칭테이블!C:D,MATCH(RD!G12188,매칭테이블!D:D,0),1)</f>
        <v/>
      </c>
      <c r="F12188" s="93" t="inlineStr">
        <is>
          <t>카페24</t>
        </is>
      </c>
      <c r="G12188" s="93" t="inlineStr">
        <is>
          <t>어성초 70 인텐스 카밍 크림크림=어성초 70 인텐스 카밍 크림 1개 (-20%)</t>
        </is>
      </c>
      <c r="H12188" s="93" t="n">
        <v>4</v>
      </c>
      <c r="J12188" s="87" t="n">
        <v>201208</v>
      </c>
      <c r="K12188" s="93" t="n"/>
      <c r="L12188" s="87" t="n">
        <v>112000</v>
      </c>
      <c r="M12188" s="87" t="n">
        <v>105448</v>
      </c>
      <c r="N12188" s="87" t="n">
        <v>15528</v>
      </c>
      <c r="O12188" s="144" t="n">
        <v>101818.1818181818</v>
      </c>
      <c r="P12188" s="87" t="inlineStr">
        <is>
          <t>카페24카밍크림어성초 70 인텐스 카밍 크림크림=어성초 70 인텐스 카밍 크림 1개 (-20%)201208</t>
        </is>
      </c>
    </row>
    <row r="12189">
      <c r="B12189" s="127" t="n">
        <v>44180</v>
      </c>
      <c r="C12189" s="87">
        <f>TEXT(B12189,"aaa")</f>
        <v/>
      </c>
      <c r="D12189" s="93" t="n"/>
      <c r="E12189" s="87">
        <f>INDEX(매칭테이블!C:D,MATCH(RD!G12189,매칭테이블!D:D,0),1)</f>
        <v/>
      </c>
      <c r="F12189" s="93" t="inlineStr">
        <is>
          <t>카페24</t>
        </is>
      </c>
      <c r="G12189" s="93" t="inlineStr">
        <is>
          <t>어성초 70 인텐스 카밍 크림크림=어성초 70 인텐스 카밍 크림 2개 (-30%)</t>
        </is>
      </c>
      <c r="H12189" s="93" t="n">
        <v>2</v>
      </c>
      <c r="J12189" s="87" t="n">
        <v>201208</v>
      </c>
      <c r="K12189" s="93" t="n"/>
      <c r="L12189" s="87" t="n">
        <v>98000</v>
      </c>
      <c r="M12189" s="87" t="n">
        <v>92267</v>
      </c>
      <c r="N12189" s="87" t="n">
        <v>15528</v>
      </c>
      <c r="O12189" s="144" t="n">
        <v>89090.90909090909</v>
      </c>
      <c r="P12189" s="87" t="inlineStr">
        <is>
          <t>카페24카밍크림어성초 70 인텐스 카밍 크림크림=어성초 70 인텐스 카밍 크림 2개 (-30%)201208</t>
        </is>
      </c>
    </row>
    <row r="12190">
      <c r="B12190" s="127" t="n">
        <v>44180</v>
      </c>
      <c r="C12190" s="87">
        <f>TEXT(B12190,"aaa")</f>
        <v/>
      </c>
      <c r="D12190" s="93" t="n"/>
      <c r="E12190" s="87">
        <f>INDEX(매칭테이블!C:D,MATCH(RD!G12190,매칭테이블!D:D,0),1)</f>
        <v/>
      </c>
      <c r="F12190" s="93" t="inlineStr">
        <is>
          <t>카페24</t>
        </is>
      </c>
      <c r="G12190" s="93" t="inlineStr">
        <is>
          <t>어성초 77 수딩 토너토너(필수)=어성초 77 토너 1개-20% off</t>
        </is>
      </c>
      <c r="H12190" s="93" t="n">
        <v>29</v>
      </c>
      <c r="J12190" s="87" t="n">
        <v>201208</v>
      </c>
      <c r="K12190" s="93" t="n"/>
      <c r="L12190" s="87" t="n">
        <v>580000</v>
      </c>
      <c r="M12190" s="87" t="n">
        <v>546070</v>
      </c>
      <c r="N12190" s="87" t="n">
        <v>89320</v>
      </c>
      <c r="O12190" s="144" t="n">
        <v>527272.7272727272</v>
      </c>
      <c r="P12190" s="87" t="inlineStr">
        <is>
          <t>카페24토너어성초 77 수딩 토너토너(필수)=어성초 77 토너 1개-20% off201208</t>
        </is>
      </c>
    </row>
    <row r="12191">
      <c r="B12191" s="127" t="n">
        <v>44180</v>
      </c>
      <c r="C12191" s="87">
        <f>TEXT(B12191,"aaa")</f>
        <v/>
      </c>
      <c r="D12191" s="93" t="n"/>
      <c r="E12191" s="87">
        <f>INDEX(매칭테이블!C:D,MATCH(RD!G12191,매칭테이블!D:D,0),1)</f>
        <v/>
      </c>
      <c r="F12191" s="93" t="inlineStr">
        <is>
          <t>카페24</t>
        </is>
      </c>
      <c r="G12191" s="93" t="inlineStr">
        <is>
          <t>어성초 77 수딩 토너토너(필수)=어성초 77 토너 2개-30% off (무료배송)</t>
        </is>
      </c>
      <c r="H12191" s="93" t="n">
        <v>27</v>
      </c>
      <c r="J12191" s="87" t="n">
        <v>201208</v>
      </c>
      <c r="K12191" s="93" t="n"/>
      <c r="L12191" s="87" t="n">
        <v>945000</v>
      </c>
      <c r="M12191" s="87" t="n">
        <v>889717.5</v>
      </c>
      <c r="N12191" s="87" t="n">
        <v>166320</v>
      </c>
      <c r="O12191" s="144" t="n">
        <v>859090.9090909091</v>
      </c>
      <c r="P12191" s="87" t="inlineStr">
        <is>
          <t>카페24토너어성초 77 수딩 토너토너(필수)=어성초 77 토너 2개-30% off (무료배송)201208</t>
        </is>
      </c>
    </row>
    <row r="12192">
      <c r="B12192" s="127" t="n">
        <v>44180</v>
      </c>
      <c r="C12192" s="87">
        <f>TEXT(B12192,"aaa")</f>
        <v/>
      </c>
      <c r="D12192" s="93" t="n"/>
      <c r="E12192" s="87">
        <f>INDEX(매칭테이블!C:D,MATCH(RD!G12192,매칭테이블!D:D,0),1)</f>
        <v/>
      </c>
      <c r="F12192" s="93" t="inlineStr">
        <is>
          <t>카페24</t>
        </is>
      </c>
      <c r="G12192" s="93" t="inlineStr">
        <is>
          <t>어성초 77 수딩 토너토너(필수)=어성초77토너1개 + 어성초77패드1개 -30% off (무료배송)</t>
        </is>
      </c>
      <c r="H12192" s="93" t="n">
        <v>4</v>
      </c>
      <c r="J12192" s="87" t="n">
        <v>201208</v>
      </c>
      <c r="K12192" s="93" t="n"/>
      <c r="L12192" s="87" t="n">
        <v>148400</v>
      </c>
      <c r="M12192" s="87" t="n">
        <v>139718.6</v>
      </c>
      <c r="N12192" s="87" t="n">
        <v>32368</v>
      </c>
      <c r="O12192" s="144" t="n">
        <v>134909.0909090909</v>
      </c>
      <c r="P12192" s="87" t="inlineStr">
        <is>
          <t>카페24토너+패드 세트어성초 77 수딩 토너토너(필수)=어성초77토너1개 + 어성초77패드1개 -30% off (무료배송)201208</t>
        </is>
      </c>
    </row>
    <row r="12193">
      <c r="B12193" s="127" t="n">
        <v>44180</v>
      </c>
      <c r="C12193" s="87">
        <f>TEXT(B12193,"aaa")</f>
        <v/>
      </c>
      <c r="D12193" s="93" t="n"/>
      <c r="E12193" s="87">
        <f>INDEX(매칭테이블!C:D,MATCH(RD!G12193,매칭테이블!D:D,0),1)</f>
        <v/>
      </c>
      <c r="F12193" s="93" t="inlineStr">
        <is>
          <t>카페24</t>
        </is>
      </c>
      <c r="G12193" s="93" t="inlineStr">
        <is>
          <t>어성초 77 수딩 토너화장솜(선택)=촉촉 스킨팩 화장솜</t>
        </is>
      </c>
      <c r="H12193" s="93" t="n">
        <v>15</v>
      </c>
      <c r="J12193" s="87" t="n">
        <v>201208</v>
      </c>
      <c r="K12193" s="93" t="n"/>
      <c r="L12193" s="87" t="n">
        <v>45000</v>
      </c>
      <c r="M12193" s="87" t="n">
        <v>42367.5</v>
      </c>
      <c r="N12193" s="87" t="n">
        <v>16650</v>
      </c>
      <c r="O12193" s="144" t="n">
        <v>40909.0909090909</v>
      </c>
      <c r="P12193" s="87" t="inlineStr">
        <is>
          <t>카페24화장솜어성초 77 수딩 토너화장솜(선택)=촉촉 스킨팩 화장솜201208</t>
        </is>
      </c>
    </row>
    <row r="12194">
      <c r="B12194" s="127" t="n">
        <v>44180</v>
      </c>
      <c r="C12194" s="87">
        <f>TEXT(B12194,"aaa")</f>
        <v/>
      </c>
      <c r="D12194" s="93" t="n"/>
      <c r="E12194" s="87">
        <f>INDEX(매칭테이블!C:D,MATCH(RD!G12194,매칭테이블!D:D,0),1)</f>
        <v/>
      </c>
      <c r="F12194" s="93" t="inlineStr">
        <is>
          <t>카페24</t>
        </is>
      </c>
      <c r="G12194" s="93" t="inlineStr">
        <is>
          <t>어성초 77 수딩 토너토너(필수)=어성초 77 토너 2개-30% off (무료배송)</t>
        </is>
      </c>
      <c r="H12194" s="93" t="n">
        <v>1</v>
      </c>
      <c r="J12194" s="87" t="n">
        <v>201208</v>
      </c>
      <c r="K12194" s="93" t="n"/>
      <c r="L12194" s="87" t="n">
        <v>35000</v>
      </c>
      <c r="M12194" s="87" t="n">
        <v>32952.5</v>
      </c>
      <c r="N12194" s="87" t="n">
        <v>6160</v>
      </c>
      <c r="O12194" s="144" t="n">
        <v>31818.18181818182</v>
      </c>
      <c r="P12194" s="87" t="inlineStr">
        <is>
          <t>카페24토너어성초 77 수딩 토너토너(필수)=어성초 77 토너 2개-30% off (무료배송)201208</t>
        </is>
      </c>
    </row>
    <row r="12195">
      <c r="B12195" s="127" t="n">
        <v>44180</v>
      </c>
      <c r="C12195" s="87">
        <f>TEXT(B12195,"aaa")</f>
        <v/>
      </c>
      <c r="D12195" s="93" t="n"/>
      <c r="E12195" s="87">
        <f>INDEX(매칭테이블!C:D,MATCH(RD!G12195,매칭테이블!D:D,0),1)</f>
        <v/>
      </c>
      <c r="F12195" s="93" t="inlineStr">
        <is>
          <t>카페24</t>
        </is>
      </c>
      <c r="G12195" s="93" t="inlineStr">
        <is>
          <t>어성초 77 수딩 토너토너(필수)=(대용량) 어성초 77 토너 500ml (무료배송)</t>
        </is>
      </c>
      <c r="H12195" s="93" t="n">
        <v>2</v>
      </c>
      <c r="J12195" s="87" t="n">
        <v>201208</v>
      </c>
      <c r="K12195" s="93" t="n"/>
      <c r="L12195" s="87" t="n">
        <v>66000</v>
      </c>
      <c r="M12195" s="87" t="n">
        <v>62139</v>
      </c>
      <c r="N12195" s="87" t="n">
        <v>8660</v>
      </c>
      <c r="O12195" s="144" t="n">
        <v>59999.99999999999</v>
      </c>
      <c r="P12195" s="87" t="inlineStr">
        <is>
          <t>카페24토너어성초 77 수딩 토너토너(필수)=(대용량) 어성초 77 토너 500ml (무료배송)201208</t>
        </is>
      </c>
    </row>
    <row r="12196">
      <c r="B12196" s="127" t="n">
        <v>44180</v>
      </c>
      <c r="C12196" s="87">
        <f>TEXT(B12196,"aaa")</f>
        <v/>
      </c>
      <c r="D12196" s="93" t="n"/>
      <c r="E12196" s="87">
        <f>INDEX(매칭테이블!C:D,MATCH(RD!G12196,매칭테이블!D:D,0),1)</f>
        <v/>
      </c>
      <c r="F12196" s="93" t="inlineStr">
        <is>
          <t>카페24</t>
        </is>
      </c>
      <c r="G12196" s="93" t="inlineStr">
        <is>
          <t>어성초 77 진정 마스크옵션=어성초 77 진정 마스크팩 10장-50% off</t>
        </is>
      </c>
      <c r="H12196" s="93" t="n">
        <v>10</v>
      </c>
      <c r="J12196" s="87" t="n">
        <v>201208</v>
      </c>
      <c r="K12196" s="93" t="n"/>
      <c r="L12196" s="87" t="n">
        <v>200000</v>
      </c>
      <c r="M12196" s="87" t="n">
        <v>188300</v>
      </c>
      <c r="N12196" s="87" t="n">
        <v>39700</v>
      </c>
      <c r="O12196" s="144" t="n">
        <v>181818.1818181818</v>
      </c>
      <c r="P12196" s="87" t="inlineStr">
        <is>
          <t>카페24마스크팩어성초 77 진정 마스크옵션=어성초 77 진정 마스크팩 10장-50% off201208</t>
        </is>
      </c>
    </row>
    <row r="12197">
      <c r="B12197" s="127" t="n">
        <v>44180</v>
      </c>
      <c r="C12197" s="87">
        <f>TEXT(B12197,"aaa")</f>
        <v/>
      </c>
      <c r="D12197" s="93" t="n"/>
      <c r="E12197" s="87">
        <f>INDEX(매칭테이블!C:D,MATCH(RD!G12197,매칭테이블!D:D,0),1)</f>
        <v/>
      </c>
      <c r="F12197" s="93" t="inlineStr">
        <is>
          <t>카페24</t>
        </is>
      </c>
      <c r="G12197" s="93" t="inlineStr">
        <is>
          <t>어성초 77 진정 마스크</t>
        </is>
      </c>
      <c r="H12197" s="93" t="n">
        <v>3</v>
      </c>
      <c r="J12197" s="87" t="n">
        <v>201208</v>
      </c>
      <c r="K12197" s="93" t="n"/>
      <c r="L12197" s="87" t="n">
        <v>12000</v>
      </c>
      <c r="M12197" s="87" t="n">
        <v>11298</v>
      </c>
      <c r="N12197" s="87" t="n">
        <v>1191</v>
      </c>
      <c r="O12197" s="144" t="n">
        <v>10909.09090909091</v>
      </c>
      <c r="P12197" s="87" t="inlineStr">
        <is>
          <t>카페24마스크팩어성초 77 진정 마스크201208</t>
        </is>
      </c>
    </row>
    <row r="12198">
      <c r="B12198" s="127" t="n">
        <v>44180</v>
      </c>
      <c r="C12198" s="87">
        <f>TEXT(B12198,"aaa")</f>
        <v/>
      </c>
      <c r="D12198" s="93" t="n"/>
      <c r="E12198" s="87">
        <f>INDEX(매칭테이블!C:D,MATCH(RD!G12198,매칭테이블!D:D,0),1)</f>
        <v/>
      </c>
      <c r="F12198" s="93" t="inlineStr">
        <is>
          <t>카페24</t>
        </is>
      </c>
      <c r="G12198" s="93" t="inlineStr">
        <is>
          <t>어성초 77 클리어 패드옵션=어성초 77 클리어 패드 1개-20% off</t>
        </is>
      </c>
      <c r="H12198" s="93" t="n">
        <v>23</v>
      </c>
      <c r="J12198" s="87" t="n">
        <v>201208</v>
      </c>
      <c r="K12198" s="93" t="n"/>
      <c r="L12198" s="87" t="n">
        <v>515200</v>
      </c>
      <c r="M12198" s="87" t="n">
        <v>485060.8</v>
      </c>
      <c r="N12198" s="87" t="n">
        <v>115276</v>
      </c>
      <c r="O12198" s="144" t="n">
        <v>468363.6363636364</v>
      </c>
      <c r="P12198" s="87" t="inlineStr">
        <is>
          <t>카페24클리어 패드어성초 77 클리어 패드옵션=어성초 77 클리어 패드 1개-20% off201208</t>
        </is>
      </c>
    </row>
    <row r="12199">
      <c r="B12199" s="127" t="n">
        <v>44180</v>
      </c>
      <c r="C12199" s="87">
        <f>TEXT(B12199,"aaa")</f>
        <v/>
      </c>
      <c r="D12199" s="93" t="n"/>
      <c r="E12199" s="87">
        <f>INDEX(매칭테이블!C:D,MATCH(RD!G12199,매칭테이블!D:D,0),1)</f>
        <v/>
      </c>
      <c r="F12199" s="93" t="inlineStr">
        <is>
          <t>카페24</t>
        </is>
      </c>
      <c r="G12199" s="93" t="inlineStr">
        <is>
          <t>어성초 77 클리어 패드옵션=어성초 77 클리어 패드 2개-30% off (무료배송)</t>
        </is>
      </c>
      <c r="H12199" s="93" t="n">
        <v>34</v>
      </c>
      <c r="J12199" s="87" t="n">
        <v>201208</v>
      </c>
      <c r="K12199" s="93" t="n"/>
      <c r="L12199" s="87" t="n">
        <v>1332800</v>
      </c>
      <c r="M12199" s="87" t="n">
        <v>1254831.2</v>
      </c>
      <c r="N12199" s="87" t="n">
        <v>340816</v>
      </c>
      <c r="O12199" s="144" t="n">
        <v>1211636.363636364</v>
      </c>
      <c r="P12199" s="87" t="inlineStr">
        <is>
          <t>카페24클리어 패드어성초 77 클리어 패드옵션=어성초 77 클리어 패드 2개-30% off (무료배송)201208</t>
        </is>
      </c>
    </row>
    <row r="12200">
      <c r="B12200" s="127" t="n">
        <v>44180</v>
      </c>
      <c r="C12200" s="87">
        <f>TEXT(B12200,"aaa")</f>
        <v/>
      </c>
      <c r="D12200" s="93" t="n"/>
      <c r="E12200" s="87">
        <f>INDEX(매칭테이블!C:D,MATCH(RD!G12200,매칭테이블!D:D,0),1)</f>
        <v/>
      </c>
      <c r="F12200" s="93" t="inlineStr">
        <is>
          <t>카페24</t>
        </is>
      </c>
      <c r="G12200" s="93" t="inlineStr">
        <is>
          <t>어성초 77 클리어 패드옵션=어성초77토너1개+어성초77패드1개-30% off (무료배송)</t>
        </is>
      </c>
      <c r="H12200" s="93" t="n">
        <v>27</v>
      </c>
      <c r="J12200" s="87" t="n">
        <v>201208</v>
      </c>
      <c r="K12200" s="93" t="n"/>
      <c r="L12200" s="87" t="n">
        <v>1001700</v>
      </c>
      <c r="M12200" s="87" t="n">
        <v>943100.55</v>
      </c>
      <c r="N12200" s="87" t="n">
        <v>218484</v>
      </c>
      <c r="O12200" s="144" t="n">
        <v>910636.3636363635</v>
      </c>
      <c r="P12200" s="87" t="inlineStr">
        <is>
          <t>카페24토너+패드 세트어성초 77 클리어 패드옵션=어성초77토너1개+어성초77패드1개-30% off (무료배송)201208</t>
        </is>
      </c>
    </row>
    <row r="12201">
      <c r="B12201" s="127" t="n">
        <v>44180</v>
      </c>
      <c r="C12201" s="87">
        <f>TEXT(B12201,"aaa")</f>
        <v/>
      </c>
      <c r="D12201" s="93" t="n"/>
      <c r="E12201" s="87">
        <f>INDEX(매칭테이블!C:D,MATCH(RD!G12201,매칭테이블!D:D,0),1)</f>
        <v/>
      </c>
      <c r="F12201" s="93" t="inlineStr">
        <is>
          <t>카페24</t>
        </is>
      </c>
      <c r="G12201" s="93" t="inlineStr">
        <is>
          <t>어성초 77 클리어 패드옵션=어성초 77 클리어 패드 1개-20% off</t>
        </is>
      </c>
      <c r="H12201" s="93" t="n">
        <v>1</v>
      </c>
      <c r="J12201" s="87" t="n">
        <v>201208</v>
      </c>
      <c r="K12201" s="93" t="n"/>
      <c r="L12201" s="87" t="n">
        <v>22400</v>
      </c>
      <c r="M12201" s="87" t="n">
        <v>21089.6</v>
      </c>
      <c r="N12201" s="87" t="n">
        <v>5012</v>
      </c>
      <c r="O12201" s="144" t="n">
        <v>20363.63636363636</v>
      </c>
      <c r="P12201" s="87" t="inlineStr">
        <is>
          <t>카페24클리어 패드어성초 77 클리어 패드옵션=어성초 77 클리어 패드 1개-20% off201208</t>
        </is>
      </c>
    </row>
    <row r="12202">
      <c r="B12202" s="127" t="n">
        <v>44180</v>
      </c>
      <c r="C12202" s="87">
        <f>TEXT(B12202,"aaa")</f>
        <v/>
      </c>
      <c r="D12202" s="93" t="n"/>
      <c r="E12202" s="87">
        <f>INDEX(매칭테이블!C:D,MATCH(RD!G12202,매칭테이블!D:D,0),1)</f>
        <v/>
      </c>
      <c r="F12202" s="93" t="inlineStr">
        <is>
          <t>카페24</t>
        </is>
      </c>
      <c r="G12202" s="93" t="inlineStr">
        <is>
          <t>어성초 77 클리어 패드옵션=어성초 77 클리어 패드 2개-30% off (무료배송)</t>
        </is>
      </c>
      <c r="H12202" s="93" t="n">
        <v>5</v>
      </c>
      <c r="J12202" s="87" t="n">
        <v>201208</v>
      </c>
      <c r="K12202" s="93" t="n"/>
      <c r="L12202" s="87" t="n">
        <v>196000</v>
      </c>
      <c r="M12202" s="87" t="n">
        <v>184534</v>
      </c>
      <c r="N12202" s="87" t="n">
        <v>50120</v>
      </c>
      <c r="O12202" s="144" t="n">
        <v>178181.8181818182</v>
      </c>
      <c r="P12202" s="87" t="inlineStr">
        <is>
          <t>카페24클리어 패드어성초 77 클리어 패드옵션=어성초 77 클리어 패드 2개-30% off (무료배송)201208</t>
        </is>
      </c>
    </row>
    <row r="12203">
      <c r="B12203" s="127" t="n">
        <v>44180</v>
      </c>
      <c r="C12203" s="87">
        <f>TEXT(B12203,"aaa")</f>
        <v/>
      </c>
      <c r="D12203" s="93" t="n"/>
      <c r="E12203" s="87">
        <f>INDEX(매칭테이블!C:D,MATCH(RD!G12203,매칭테이블!D:D,0),1)</f>
        <v/>
      </c>
      <c r="F12203" s="93" t="inlineStr">
        <is>
          <t>카페24</t>
        </is>
      </c>
      <c r="G12203" s="93" t="inlineStr">
        <is>
          <t>어성초 77 클리어 패드옵션=어성초77토너1개+어성초77패드1개-30% off (무료배송)</t>
        </is>
      </c>
      <c r="H12203" s="93" t="n">
        <v>1</v>
      </c>
      <c r="J12203" s="87" t="n">
        <v>201208</v>
      </c>
      <c r="K12203" s="93" t="n"/>
      <c r="L12203" s="87" t="n">
        <v>37100</v>
      </c>
      <c r="M12203" s="87" t="n">
        <v>34929.65</v>
      </c>
      <c r="N12203" s="87" t="n">
        <v>8092</v>
      </c>
      <c r="O12203" s="144" t="n">
        <v>33727.27272727273</v>
      </c>
      <c r="P12203" s="87" t="inlineStr">
        <is>
          <t>카페24토너+패드 세트어성초 77 클리어 패드옵션=어성초77토너1개+어성초77패드1개-30% off (무료배송)201208</t>
        </is>
      </c>
    </row>
    <row r="12204">
      <c r="B12204" s="127" t="n">
        <v>44180</v>
      </c>
      <c r="C12204" s="87">
        <f>TEXT(B12204,"aaa")</f>
        <v/>
      </c>
      <c r="D12204" s="93" t="n"/>
      <c r="E12204" s="87">
        <f>INDEX(매칭테이블!C:D,MATCH(RD!G12204,매칭테이블!D:D,0),1)</f>
        <v/>
      </c>
      <c r="F12204" s="93" t="inlineStr">
        <is>
          <t>카페24</t>
        </is>
      </c>
      <c r="G12204" s="93" t="inlineStr">
        <is>
          <t>어성초 77 토너</t>
        </is>
      </c>
      <c r="H12204" s="93" t="n">
        <v>1</v>
      </c>
      <c r="J12204" s="87" t="n">
        <v>201208</v>
      </c>
      <c r="K12204" s="93" t="n"/>
      <c r="L12204" s="87" t="n">
        <v>20000</v>
      </c>
      <c r="M12204" s="87" t="n">
        <v>18830</v>
      </c>
      <c r="N12204" s="87" t="n">
        <v>3080</v>
      </c>
      <c r="O12204" s="144" t="n">
        <v>18181.81818181818</v>
      </c>
      <c r="P12204" s="87" t="inlineStr">
        <is>
          <t>카페24토너어성초 77 토너201208</t>
        </is>
      </c>
    </row>
    <row r="12205">
      <c r="B12205" s="127" t="n">
        <v>44180</v>
      </c>
      <c r="C12205" s="87">
        <f>TEXT(B12205,"aaa")</f>
        <v/>
      </c>
      <c r="D12205" s="93" t="n"/>
      <c r="E12205" s="87">
        <f>INDEX(매칭테이블!C:D,MATCH(RD!G12205,매칭테이블!D:D,0),1)</f>
        <v/>
      </c>
      <c r="F12205" s="93" t="inlineStr">
        <is>
          <t>카페24</t>
        </is>
      </c>
      <c r="G12205" s="93" t="inlineStr">
        <is>
          <t>어성초 77 토너토너(필수)=어성초 77 토너 1개-20% off</t>
        </is>
      </c>
      <c r="H12205" s="93" t="n">
        <v>2</v>
      </c>
      <c r="J12205" s="87" t="n">
        <v>201208</v>
      </c>
      <c r="K12205" s="93" t="n"/>
      <c r="L12205" s="87" t="n">
        <v>40000</v>
      </c>
      <c r="M12205" s="87" t="n">
        <v>37660</v>
      </c>
      <c r="N12205" s="87" t="n">
        <v>6160</v>
      </c>
      <c r="O12205" s="144" t="n">
        <v>36363.63636363636</v>
      </c>
      <c r="P12205" s="87" t="inlineStr">
        <is>
          <t>카페24토너어성초 77 토너토너(필수)=어성초 77 토너 1개-20% off201208</t>
        </is>
      </c>
    </row>
    <row r="12206">
      <c r="B12206" s="127" t="n">
        <v>44180</v>
      </c>
      <c r="C12206" s="87">
        <f>TEXT(B12206,"aaa")</f>
        <v/>
      </c>
      <c r="D12206" s="93" t="n"/>
      <c r="E12206" s="87">
        <f>INDEX(매칭테이블!C:D,MATCH(RD!G12206,매칭테이블!D:D,0),1)</f>
        <v/>
      </c>
      <c r="F12206" s="93" t="inlineStr">
        <is>
          <t>카페24</t>
        </is>
      </c>
      <c r="G12206" s="93" t="inlineStr">
        <is>
          <t>어성초 78 수딩 크림</t>
        </is>
      </c>
      <c r="H12206" s="93" t="n">
        <v>5</v>
      </c>
      <c r="J12206" s="87" t="n">
        <v>201208</v>
      </c>
      <c r="K12206" s="93" t="n"/>
      <c r="L12206" s="87" t="n">
        <v>190000</v>
      </c>
      <c r="M12206" s="87" t="n">
        <v>178885</v>
      </c>
      <c r="N12206" s="87" t="n">
        <v>15225</v>
      </c>
      <c r="O12206" s="144" t="n">
        <v>172727.2727272727</v>
      </c>
      <c r="P12206" s="87" t="inlineStr">
        <is>
          <t>카페24수딩크림어성초 78 수딩 크림201208</t>
        </is>
      </c>
    </row>
    <row r="12207">
      <c r="B12207" s="127" t="n">
        <v>44180</v>
      </c>
      <c r="C12207" s="87">
        <f>TEXT(B12207,"aaa")</f>
        <v/>
      </c>
      <c r="D12207" s="93" t="n"/>
      <c r="E12207" s="87">
        <f>INDEX(매칭테이블!C:D,MATCH(RD!G12207,매칭테이블!D:D,0),1)</f>
        <v/>
      </c>
      <c r="F12207" s="93" t="inlineStr">
        <is>
          <t>카페24</t>
        </is>
      </c>
      <c r="G12207" s="93" t="inlineStr">
        <is>
          <t>어성초 78 수딩 크림</t>
        </is>
      </c>
      <c r="H12207" s="93" t="n">
        <v>1</v>
      </c>
      <c r="J12207" s="87" t="n">
        <v>201208</v>
      </c>
      <c r="K12207" s="93" t="n"/>
      <c r="L12207" s="87" t="n">
        <v>38000</v>
      </c>
      <c r="M12207" s="87" t="n">
        <v>35777</v>
      </c>
      <c r="N12207" s="87" t="n">
        <v>3045</v>
      </c>
      <c r="O12207" s="144" t="n">
        <v>34545.45454545454</v>
      </c>
      <c r="P12207" s="87" t="inlineStr">
        <is>
          <t>카페24수딩크림어성초 78 수딩 크림201208</t>
        </is>
      </c>
    </row>
    <row r="12208">
      <c r="B12208" s="127" t="n">
        <v>44180</v>
      </c>
      <c r="C12208" s="87">
        <f>TEXT(B12208,"aaa")</f>
        <v/>
      </c>
      <c r="D12208" s="93" t="n"/>
      <c r="E12208" s="87">
        <f>INDEX(매칭테이블!C:D,MATCH(RD!G12208,매칭테이블!D:D,0),1)</f>
        <v/>
      </c>
      <c r="F12208" s="93" t="inlineStr">
        <is>
          <t>카페24</t>
        </is>
      </c>
      <c r="G12208" s="93" t="inlineStr">
        <is>
          <t>어성초 80 수분 진정 앰플앰플=어성초 80 앰플 1개-15%off</t>
        </is>
      </c>
      <c r="H12208" s="93" t="n">
        <v>21</v>
      </c>
      <c r="J12208" s="87" t="n">
        <v>201208</v>
      </c>
      <c r="K12208" s="93" t="n"/>
      <c r="L12208" s="87" t="n">
        <v>588000</v>
      </c>
      <c r="M12208" s="87" t="n">
        <v>553602</v>
      </c>
      <c r="N12208" s="87" t="n">
        <v>71337</v>
      </c>
      <c r="O12208" s="144" t="n">
        <v>534545.4545454545</v>
      </c>
      <c r="P12208" s="87" t="inlineStr">
        <is>
          <t>카페24앰플어성초 80 수분 진정 앰플앰플=어성초 80 앰플 1개-15%off201208</t>
        </is>
      </c>
    </row>
    <row r="12209">
      <c r="B12209" s="127" t="n">
        <v>44180</v>
      </c>
      <c r="C12209" s="87">
        <f>TEXT(B12209,"aaa")</f>
        <v/>
      </c>
      <c r="D12209" s="93" t="n"/>
      <c r="E12209" s="87">
        <f>INDEX(매칭테이블!C:D,MATCH(RD!G12209,매칭테이블!D:D,0),1)</f>
        <v/>
      </c>
      <c r="F12209" s="93" t="inlineStr">
        <is>
          <t>카페24</t>
        </is>
      </c>
      <c r="G12209" s="93" t="inlineStr">
        <is>
          <t>어성초 80 수분 진정 앰플앰플=어성초 80 앰플 2개-27%off (무료배송)</t>
        </is>
      </c>
      <c r="H12209" s="93" t="n">
        <v>5</v>
      </c>
      <c r="J12209" s="87" t="n">
        <v>201208</v>
      </c>
      <c r="K12209" s="93" t="n"/>
      <c r="L12209" s="87" t="n">
        <v>240000</v>
      </c>
      <c r="M12209" s="87" t="n">
        <v>225960</v>
      </c>
      <c r="N12209" s="87" t="n">
        <v>33970</v>
      </c>
      <c r="O12209" s="144" t="n">
        <v>218181.8181818182</v>
      </c>
      <c r="P12209" s="87" t="inlineStr">
        <is>
          <t>카페24앰플어성초 80 수분 진정 앰플앰플=어성초 80 앰플 2개-27%off (무료배송)201208</t>
        </is>
      </c>
    </row>
    <row r="12210">
      <c r="B12210" s="127" t="n">
        <v>44180</v>
      </c>
      <c r="C12210" s="87">
        <f>TEXT(B12210,"aaa")</f>
        <v/>
      </c>
      <c r="D12210" s="93" t="n"/>
      <c r="E12210" s="87">
        <f>INDEX(매칭테이블!C:D,MATCH(RD!G12210,매칭테이블!D:D,0),1)</f>
        <v/>
      </c>
      <c r="F12210" s="93" t="inlineStr">
        <is>
          <t>카페24</t>
        </is>
      </c>
      <c r="G12210" s="93" t="inlineStr">
        <is>
          <t>어성초 80 수분 진정 앰플</t>
        </is>
      </c>
      <c r="H12210" s="93" t="n">
        <v>1</v>
      </c>
      <c r="J12210" s="87" t="n">
        <v>201208</v>
      </c>
      <c r="K12210" s="93" t="n"/>
      <c r="L12210" s="87" t="n">
        <v>28000</v>
      </c>
      <c r="M12210" s="87" t="n">
        <v>26362</v>
      </c>
      <c r="N12210" s="87" t="n">
        <v>3397</v>
      </c>
      <c r="O12210" s="144" t="n">
        <v>25454.54545454545</v>
      </c>
      <c r="P12210" s="87" t="inlineStr">
        <is>
          <t>카페24앰플어성초 80 수분 진정 앰플201208</t>
        </is>
      </c>
    </row>
    <row r="12211">
      <c r="B12211" s="127" t="n">
        <v>44180</v>
      </c>
      <c r="C12211" s="87">
        <f>TEXT(B12211,"aaa")</f>
        <v/>
      </c>
      <c r="D12211" s="93" t="n"/>
      <c r="E12211" s="87">
        <f>INDEX(매칭테이블!C:D,MATCH(RD!G12211,매칭테이블!D:D,0),1)</f>
        <v/>
      </c>
      <c r="F12211" s="93" t="inlineStr">
        <is>
          <t>카페24</t>
        </is>
      </c>
      <c r="G12211" s="93" t="inlineStr">
        <is>
          <t>어성초 아크네 바디워시옵션=어성초 아크네 바디워시 1개 -30% off</t>
        </is>
      </c>
      <c r="H12211" s="93" t="n">
        <v>1</v>
      </c>
      <c r="J12211" s="87" t="n">
        <v>201208</v>
      </c>
      <c r="K12211" s="93" t="n"/>
      <c r="L12211" s="87" t="n">
        <v>18200</v>
      </c>
      <c r="M12211" s="87" t="n">
        <v>17135.3</v>
      </c>
      <c r="N12211" s="87" t="n">
        <v>4085</v>
      </c>
      <c r="O12211" s="144" t="n">
        <v>16545.45454545454</v>
      </c>
      <c r="P12211" s="87" t="inlineStr">
        <is>
          <t>카페24바디워시어성초 아크네 바디워시옵션=어성초 아크네 바디워시 1개 -30% off201208</t>
        </is>
      </c>
    </row>
    <row r="12212">
      <c r="B12212" s="127" t="n">
        <v>44180</v>
      </c>
      <c r="C12212" s="87">
        <f>TEXT(B12212,"aaa")</f>
        <v/>
      </c>
      <c r="D12212" s="93" t="n"/>
      <c r="E12212" s="87">
        <f>INDEX(매칭테이블!C:D,MATCH(RD!G12212,매칭테이블!D:D,0),1)</f>
        <v/>
      </c>
      <c r="F12212" s="93" t="inlineStr">
        <is>
          <t>카페24</t>
        </is>
      </c>
      <c r="G12212" s="93" t="inlineStr">
        <is>
          <t>어성초 아크네 바디워시옵션=어성초 아크네 바디워시 2개 -35% off (무료배송)</t>
        </is>
      </c>
      <c r="H12212" s="93" t="n">
        <v>1</v>
      </c>
      <c r="J12212" s="87" t="n">
        <v>201208</v>
      </c>
      <c r="K12212" s="93" t="n"/>
      <c r="L12212" s="87" t="n">
        <v>33800</v>
      </c>
      <c r="M12212" s="87" t="n">
        <v>31822.7</v>
      </c>
      <c r="N12212" s="87" t="n">
        <v>8170</v>
      </c>
      <c r="O12212" s="144" t="n">
        <v>30727.27272727272</v>
      </c>
      <c r="P12212" s="87" t="inlineStr">
        <is>
          <t>카페24바디워시어성초 아크네 바디워시옵션=어성초 아크네 바디워시 2개 -35% off (무료배송)201208</t>
        </is>
      </c>
    </row>
    <row r="12213">
      <c r="B12213" s="127" t="n">
        <v>44180</v>
      </c>
      <c r="C12213" s="87">
        <f>TEXT(B12213,"aaa")</f>
        <v/>
      </c>
      <c r="D12213" s="93" t="n"/>
      <c r="E12213" s="87">
        <f>INDEX(매칭테이블!C:D,MATCH(RD!G12213,매칭테이블!D:D,0),1)</f>
        <v/>
      </c>
      <c r="F12213" s="93" t="inlineStr">
        <is>
          <t>카페24</t>
        </is>
      </c>
      <c r="G12213" s="93" t="inlineStr">
        <is>
          <t>어성초 약산성 클렌징폼클렌징폼=어성초 약산성 클렌징폼 1개 -19%off</t>
        </is>
      </c>
      <c r="H12213" s="93" t="n">
        <v>11</v>
      </c>
      <c r="J12213" s="87" t="n">
        <v>201208</v>
      </c>
      <c r="K12213" s="93" t="n"/>
      <c r="L12213" s="87" t="n">
        <v>143000</v>
      </c>
      <c r="M12213" s="87" t="n">
        <v>134634.5</v>
      </c>
      <c r="N12213" s="87" t="n">
        <v>30250</v>
      </c>
      <c r="O12213" s="144" t="n">
        <v>130000</v>
      </c>
      <c r="P12213" s="87" t="inlineStr">
        <is>
          <t>카페24클렌징폼어성초 약산성 클렌징폼클렌징폼=어성초 약산성 클렌징폼 1개 -19%off201208</t>
        </is>
      </c>
    </row>
    <row r="12214">
      <c r="B12214" s="127" t="n">
        <v>44180</v>
      </c>
      <c r="C12214" s="87">
        <f>TEXT(B12214,"aaa")</f>
        <v/>
      </c>
      <c r="D12214" s="93" t="n"/>
      <c r="E12214" s="87">
        <f>INDEX(매칭테이블!C:D,MATCH(RD!G12214,매칭테이블!D:D,0),1)</f>
        <v/>
      </c>
      <c r="F12214" s="93" t="inlineStr">
        <is>
          <t>카페24</t>
        </is>
      </c>
      <c r="G12214" s="93" t="inlineStr">
        <is>
          <t>어성초 약산성 클렌징폼클렌징폼=어성초 약산성 클렌징폼 2개 -25%off</t>
        </is>
      </c>
      <c r="H12214" s="93" t="n">
        <v>4</v>
      </c>
      <c r="J12214" s="87" t="n">
        <v>201208</v>
      </c>
      <c r="K12214" s="93" t="n"/>
      <c r="L12214" s="87" t="n">
        <v>96000</v>
      </c>
      <c r="M12214" s="87" t="n">
        <v>90384</v>
      </c>
      <c r="N12214" s="87" t="n">
        <v>9840</v>
      </c>
      <c r="O12214" s="144" t="n">
        <v>87272.72727272726</v>
      </c>
      <c r="P12214" s="87" t="inlineStr">
        <is>
          <t>카페24클렌징폼어성초 약산성 클렌징폼클렌징폼=어성초 약산성 클렌징폼 2개 -25%off201208</t>
        </is>
      </c>
    </row>
    <row r="12215">
      <c r="B12215" s="127" t="n">
        <v>44180</v>
      </c>
      <c r="C12215" s="87">
        <f>TEXT(B12215,"aaa")</f>
        <v/>
      </c>
      <c r="D12215" s="93" t="n"/>
      <c r="E12215" s="87">
        <f>INDEX(매칭테이블!C:D,MATCH(RD!G12215,매칭테이블!D:D,0),1)</f>
        <v/>
      </c>
      <c r="F12215" s="93" t="inlineStr">
        <is>
          <t>카페24</t>
        </is>
      </c>
      <c r="G12215" s="93" t="inlineStr">
        <is>
          <t>어성초 크림마스크 나이트 솔루션옵션=어성초 크림마스크 나이트 솔루션 1장</t>
        </is>
      </c>
      <c r="H12215" s="93" t="n">
        <v>1</v>
      </c>
      <c r="J12215" s="87" t="n">
        <v>201208</v>
      </c>
      <c r="K12215" s="93" t="n"/>
      <c r="L12215" s="87" t="n">
        <v>4000</v>
      </c>
      <c r="M12215" s="87" t="n">
        <v>3766</v>
      </c>
      <c r="N12215" s="87" t="n">
        <v>310</v>
      </c>
      <c r="O12215" s="144" t="n">
        <v>3636.363636363636</v>
      </c>
      <c r="P12215" s="87" t="inlineStr">
        <is>
          <t>카페24크림마스크어성초 크림마스크 나이트 솔루션옵션=어성초 크림마스크 나이트 솔루션 1장201208</t>
        </is>
      </c>
    </row>
    <row r="12216">
      <c r="B12216" s="127" t="n">
        <v>44180</v>
      </c>
      <c r="C12216" s="87">
        <f>TEXT(B12216,"aaa")</f>
        <v/>
      </c>
      <c r="D12216" s="93" t="n"/>
      <c r="E12216" s="87">
        <f>INDEX(매칭테이블!C:D,MATCH(RD!G12216,매칭테이블!D:D,0),1)</f>
        <v/>
      </c>
      <c r="F12216" s="93" t="inlineStr">
        <is>
          <t>카페24</t>
        </is>
      </c>
      <c r="G12216" s="93" t="inlineStr">
        <is>
          <t>어성초 크림마스크 나이트 솔루션옵션=어성초 크림마스크 나이트 솔루션 10장 (-50%)</t>
        </is>
      </c>
      <c r="H12216" s="93" t="n">
        <v>4</v>
      </c>
      <c r="J12216" s="87" t="n">
        <v>201208</v>
      </c>
      <c r="K12216" s="93" t="n"/>
      <c r="L12216" s="87" t="n">
        <v>80000</v>
      </c>
      <c r="M12216" s="87" t="n">
        <v>75320</v>
      </c>
      <c r="N12216" s="87" t="n">
        <v>12428</v>
      </c>
      <c r="O12216" s="144" t="n">
        <v>72727.27272727272</v>
      </c>
      <c r="P12216" s="87" t="inlineStr">
        <is>
          <t>카페24크림마스크어성초 크림마스크 나이트 솔루션옵션=어성초 크림마스크 나이트 솔루션 10장 (-50%)201208</t>
        </is>
      </c>
    </row>
    <row r="12217">
      <c r="B12217" s="127" t="n">
        <v>44180</v>
      </c>
      <c r="C12217" s="87">
        <f>TEXT(B12217,"aaa")</f>
        <v/>
      </c>
      <c r="D12217" s="93" t="n"/>
      <c r="E12217" s="87">
        <f>INDEX(매칭테이블!C:D,MATCH(RD!G12217,매칭테이블!D:D,0),1)</f>
        <v/>
      </c>
      <c r="F12217" s="93" t="inlineStr">
        <is>
          <t>카페24</t>
        </is>
      </c>
      <c r="G12217" s="93" t="inlineStr">
        <is>
          <t>촉촉 스킨팩 화장솜</t>
        </is>
      </c>
      <c r="H12217" s="93" t="n">
        <v>18</v>
      </c>
      <c r="J12217" s="87" t="n">
        <v>201208</v>
      </c>
      <c r="K12217" s="93" t="n"/>
      <c r="L12217" s="87" t="n">
        <v>54000</v>
      </c>
      <c r="M12217" s="87" t="n">
        <v>50841</v>
      </c>
      <c r="N12217" s="87" t="n">
        <v>19980</v>
      </c>
      <c r="O12217" s="144" t="n">
        <v>49090.90909090909</v>
      </c>
      <c r="P12217" s="87" t="inlineStr">
        <is>
          <t>카페24화장솜촉촉 스킨팩 화장솜201208</t>
        </is>
      </c>
    </row>
    <row r="12218">
      <c r="B12218" s="127" t="n">
        <v>44180</v>
      </c>
      <c r="C12218" s="87">
        <f>TEXT(B12218,"aaa")</f>
        <v/>
      </c>
      <c r="D12218" s="93" t="n"/>
      <c r="E12218" s="87">
        <f>INDEX(매칭테이블!C:D,MATCH(RD!G12218,매칭테이블!D:D,0),1)</f>
        <v/>
      </c>
      <c r="F12218" s="93" t="inlineStr">
        <is>
          <t>카페24</t>
        </is>
      </c>
      <c r="G12218" s="93" t="inlineStr">
        <is>
          <t>촉촉 스킨팩 화장솜</t>
        </is>
      </c>
      <c r="H12218" s="93" t="n">
        <v>1</v>
      </c>
      <c r="J12218" s="87" t="n">
        <v>201208</v>
      </c>
      <c r="K12218" s="93" t="n"/>
      <c r="L12218" s="87" t="n">
        <v>3000</v>
      </c>
      <c r="M12218" s="87" t="n">
        <v>2824.5</v>
      </c>
      <c r="N12218" s="87" t="n">
        <v>1110</v>
      </c>
      <c r="O12218" s="144" t="n">
        <v>2727.272727272727</v>
      </c>
      <c r="P12218" s="87" t="inlineStr">
        <is>
          <t>카페24화장솜촉촉 스킨팩 화장솜201208</t>
        </is>
      </c>
    </row>
    <row r="12219">
      <c r="B12219" s="127" t="n">
        <v>44180</v>
      </c>
      <c r="C12219" s="87">
        <f>TEXT(B12219,"aaa")</f>
        <v/>
      </c>
      <c r="D12219" s="93" t="n"/>
      <c r="E12219" s="87">
        <f>INDEX(매칭테이블!C:D,MATCH(RD!G12219,매칭테이블!D:D,0),1)</f>
        <v/>
      </c>
      <c r="F12219" s="93" t="inlineStr">
        <is>
          <t>화해</t>
        </is>
      </c>
      <c r="G12219" s="93" t="inlineStr">
        <is>
          <t>어성초 77 토너 250ml어성초 77 토너 250ml</t>
        </is>
      </c>
      <c r="H12219" s="93" t="n">
        <v>1</v>
      </c>
      <c r="J12219" s="87" t="n">
        <v>201208</v>
      </c>
      <c r="K12219" s="93" t="n"/>
      <c r="L12219" s="87" t="n">
        <v>20000</v>
      </c>
      <c r="M12219" s="87" t="n">
        <v>14400</v>
      </c>
      <c r="N12219" s="87" t="n">
        <v>3080</v>
      </c>
      <c r="O12219" s="144" t="n">
        <v>18181.81818181818</v>
      </c>
      <c r="P12219" s="87" t="inlineStr">
        <is>
          <t>화해토너어성초 77 토너 250ml어성초 77 토너 250ml201208</t>
        </is>
      </c>
    </row>
    <row r="12220">
      <c r="B12220" s="127" t="n">
        <v>44181</v>
      </c>
      <c r="C12220" s="87">
        <f>TEXT(B12220,"aaa")</f>
        <v/>
      </c>
      <c r="D12220" s="93" t="n"/>
      <c r="E12220" s="87">
        <f>INDEX(매칭테이블!C:D,MATCH(RD!G12220,매칭테이블!D:D,0),1)</f>
        <v/>
      </c>
      <c r="F12220" s="93" t="inlineStr">
        <is>
          <t>W컨셉</t>
        </is>
      </c>
      <c r="G12220" s="93" t="inlineStr">
        <is>
          <t>어성초 77토너 (2 SET) HEARTLEAF 77% SOOTHING TONER 250ml250ml 2set</t>
        </is>
      </c>
      <c r="H12220" s="93" t="n">
        <v>4</v>
      </c>
      <c r="J12220" s="87" t="n">
        <v>201208</v>
      </c>
      <c r="K12220" s="93" t="n"/>
      <c r="L12220" s="87" t="n">
        <v>140000</v>
      </c>
      <c r="M12220" s="87" t="n">
        <v>100800</v>
      </c>
      <c r="N12220" s="87" t="n">
        <v>24640</v>
      </c>
      <c r="O12220" s="144" t="n">
        <v>127272.7272727273</v>
      </c>
      <c r="P12220" s="87" t="inlineStr">
        <is>
          <t>W컨셉토너어성초 77토너 (2 SET) HEARTLEAF 77% SOOTHING TONER 250ml250ml 2set201208</t>
        </is>
      </c>
    </row>
    <row r="12221">
      <c r="B12221" s="127" t="n">
        <v>44181</v>
      </c>
      <c r="C12221" s="87">
        <f>TEXT(B12221,"aaa")</f>
        <v/>
      </c>
      <c r="D12221" s="93" t="n"/>
      <c r="E12221" s="87">
        <f>INDEX(매칭테이블!C:D,MATCH(RD!G12221,매칭테이블!D:D,0),1)</f>
        <v/>
      </c>
      <c r="F12221" s="93" t="inlineStr">
        <is>
          <t>W컨셉</t>
        </is>
      </c>
      <c r="G12221" s="93" t="inlineStr">
        <is>
          <t>어성초 77토너 HEARTLEAF 77% SOOTHING TONER 250ml250ml</t>
        </is>
      </c>
      <c r="H12221" s="93" t="n">
        <v>1</v>
      </c>
      <c r="J12221" s="87" t="n">
        <v>201208</v>
      </c>
      <c r="K12221" s="93" t="n"/>
      <c r="L12221" s="87" t="n">
        <v>20000</v>
      </c>
      <c r="M12221" s="87" t="n">
        <v>14400</v>
      </c>
      <c r="N12221" s="87" t="n">
        <v>3080</v>
      </c>
      <c r="O12221" s="144" t="n">
        <v>18181.81818181818</v>
      </c>
      <c r="P12221" s="87" t="inlineStr">
        <is>
          <t>W컨셉토너어성초 77토너 HEARTLEAF 77% SOOTHING TONER 250ml250ml201208</t>
        </is>
      </c>
    </row>
    <row r="12222">
      <c r="B12222" s="127" t="n">
        <v>44181</v>
      </c>
      <c r="C12222" s="87">
        <f>TEXT(B12222,"aaa")</f>
        <v/>
      </c>
      <c r="D12222" s="93" t="n"/>
      <c r="E12222" s="87">
        <f>INDEX(매칭테이블!C:D,MATCH(RD!G12222,매칭테이블!D:D,0),1)</f>
        <v/>
      </c>
      <c r="F12222" s="93" t="inlineStr">
        <is>
          <t>글로우데이즈 시코르</t>
        </is>
      </c>
      <c r="G12222" s="93" t="inlineStr">
        <is>
          <t>5제로 무기자차 선크림 50ml</t>
        </is>
      </c>
      <c r="H12222" s="93" t="n">
        <v>10</v>
      </c>
      <c r="J12222" s="87" t="n">
        <v>201208</v>
      </c>
      <c r="K12222" s="93" t="n"/>
      <c r="L12222" s="87" t="n">
        <v>200000</v>
      </c>
      <c r="M12222" s="87" t="n">
        <v>200000</v>
      </c>
      <c r="N12222" s="87" t="n">
        <v>23450</v>
      </c>
      <c r="O12222" s="144" t="n">
        <v>181818.1818181818</v>
      </c>
      <c r="P12222" s="87" t="inlineStr">
        <is>
          <t>글로우데이즈 시코르선크림5제로 무기자차 선크림 50ml201208</t>
        </is>
      </c>
    </row>
    <row r="12223">
      <c r="B12223" s="127" t="n">
        <v>44181</v>
      </c>
      <c r="C12223" s="87">
        <f>TEXT(B12223,"aaa")</f>
        <v/>
      </c>
      <c r="D12223" s="93" t="n"/>
      <c r="E12223" s="87">
        <f>INDEX(매칭테이블!C:D,MATCH(RD!G12223,매칭테이블!D:D,0),1)</f>
        <v/>
      </c>
      <c r="F12223" s="93" t="inlineStr">
        <is>
          <t>스타일쉐어</t>
        </is>
      </c>
      <c r="G12223" s="93" t="inlineStr">
        <is>
          <t>아누아 어성초 77 토너 250ml</t>
        </is>
      </c>
      <c r="H12223" s="93" t="n">
        <v>2</v>
      </c>
      <c r="J12223" s="87" t="n">
        <v>201208</v>
      </c>
      <c r="K12223" s="93" t="n"/>
      <c r="L12223" s="87" t="n">
        <v>40000</v>
      </c>
      <c r="M12223" s="87" t="n">
        <v>30000</v>
      </c>
      <c r="N12223" s="87" t="n">
        <v>6520</v>
      </c>
      <c r="O12223" s="144" t="n">
        <v>36363.63636363636</v>
      </c>
      <c r="P12223" s="87" t="inlineStr">
        <is>
          <t>스타일쉐어토너아누아 어성초 77 토너 250ml201208</t>
        </is>
      </c>
    </row>
    <row r="12224">
      <c r="B12224" s="127" t="n">
        <v>44181</v>
      </c>
      <c r="C12224" s="87">
        <f>TEXT(B12224,"aaa")</f>
        <v/>
      </c>
      <c r="D12224" s="93" t="n"/>
      <c r="E12224" s="87">
        <f>INDEX(매칭테이블!C:D,MATCH(RD!G12224,매칭테이블!D:D,0),1)</f>
        <v/>
      </c>
      <c r="F12224" s="93" t="inlineStr">
        <is>
          <t>아누아 CS</t>
        </is>
      </c>
      <c r="G12224" s="93" t="inlineStr">
        <is>
          <t>어성초 77 토너 250ml</t>
        </is>
      </c>
      <c r="H12224" s="93" t="n">
        <v>1</v>
      </c>
      <c r="J12224" s="87" t="n">
        <v>201208</v>
      </c>
      <c r="K12224" s="93" t="n"/>
      <c r="L12224" s="87" t="n">
        <v>0</v>
      </c>
      <c r="M12224" s="87" t="n">
        <v>0</v>
      </c>
      <c r="N12224" s="87" t="n">
        <v>3260</v>
      </c>
      <c r="O12224" s="144" t="n">
        <v>0</v>
      </c>
      <c r="P12224" s="87" t="inlineStr">
        <is>
          <t>아누아 CS토너어성초 77 토너 250ml201208</t>
        </is>
      </c>
    </row>
    <row r="12225">
      <c r="B12225" s="127" t="n">
        <v>44181</v>
      </c>
      <c r="C12225" s="87">
        <f>TEXT(B12225,"aaa")</f>
        <v/>
      </c>
      <c r="D12225" s="93" t="n"/>
      <c r="E12225" s="87">
        <f>INDEX(매칭테이블!C:D,MATCH(RD!G12225,매칭테이블!D:D,0),1)</f>
        <v/>
      </c>
      <c r="F12225" s="93" t="inlineStr">
        <is>
          <t>아누아 CS</t>
        </is>
      </c>
      <c r="G12225" s="93" t="inlineStr">
        <is>
          <t>어성초 클리어패드 70P</t>
        </is>
      </c>
      <c r="H12225" s="93" t="n">
        <v>2</v>
      </c>
      <c r="J12225" s="87" t="n">
        <v>201208</v>
      </c>
      <c r="K12225" s="93" t="n"/>
      <c r="L12225" s="87" t="n">
        <v>0</v>
      </c>
      <c r="M12225" s="87" t="n">
        <v>0</v>
      </c>
      <c r="N12225" s="87" t="n">
        <v>10024</v>
      </c>
      <c r="O12225" s="144" t="n">
        <v>0</v>
      </c>
      <c r="P12225" s="87" t="inlineStr">
        <is>
          <t>아누아 CS클리어 패드어성초 클리어패드 70P201208</t>
        </is>
      </c>
    </row>
    <row r="12226">
      <c r="B12226" s="127" t="n">
        <v>44181</v>
      </c>
      <c r="C12226" s="87">
        <f>TEXT(B12226,"aaa")</f>
        <v/>
      </c>
      <c r="D12226" s="93" t="n"/>
      <c r="E12226" s="87">
        <f>INDEX(매칭테이블!C:D,MATCH(RD!G12226,매칭테이블!D:D,0),1)</f>
        <v/>
      </c>
      <c r="F12226" s="93" t="inlineStr">
        <is>
          <t>카페24</t>
        </is>
      </c>
      <c r="G12226" s="93" t="inlineStr">
        <is>
          <t>5 제로 무기자차 선크림옵션=5제로 무기자차 선크림 1개-20% off</t>
        </is>
      </c>
      <c r="H12226" s="93" t="n">
        <v>3</v>
      </c>
      <c r="J12226" s="87" t="n">
        <v>201208</v>
      </c>
      <c r="K12226" s="93" t="n"/>
      <c r="L12226" s="87" t="n">
        <v>60000</v>
      </c>
      <c r="M12226" s="87" t="n">
        <v>56490</v>
      </c>
      <c r="N12226" s="87" t="n">
        <v>7035</v>
      </c>
      <c r="O12226" s="144" t="n">
        <v>54545.45454545454</v>
      </c>
      <c r="P12226" s="87" t="inlineStr">
        <is>
          <t>카페24선크림5 제로 무기자차 선크림옵션=5제로 무기자차 선크림 1개-20% off201208</t>
        </is>
      </c>
    </row>
    <row r="12227">
      <c r="B12227" s="127" t="n">
        <v>44181</v>
      </c>
      <c r="C12227" s="87">
        <f>TEXT(B12227,"aaa")</f>
        <v/>
      </c>
      <c r="D12227" s="93" t="n"/>
      <c r="E12227" s="87">
        <f>INDEX(매칭테이블!C:D,MATCH(RD!G12227,매칭테이블!D:D,0),1)</f>
        <v/>
      </c>
      <c r="F12227" s="93" t="inlineStr">
        <is>
          <t>카페24</t>
        </is>
      </c>
      <c r="G12227" s="93" t="inlineStr">
        <is>
          <t>[수분 보충 세트] 어성초 77 토너 + 어성초 70 로션옵션=어성초 77 토너 250ml + 어성초 70 로션 200ml -30%</t>
        </is>
      </c>
      <c r="H12227" s="93" t="n">
        <v>17</v>
      </c>
      <c r="J12227" s="87" t="n">
        <v>201208</v>
      </c>
      <c r="K12227" s="93" t="n"/>
      <c r="L12227" s="87" t="n">
        <v>630700</v>
      </c>
      <c r="M12227" s="87" t="n">
        <v>593804.05</v>
      </c>
      <c r="N12227" s="87" t="n">
        <v>126106</v>
      </c>
      <c r="O12227" s="144" t="n">
        <v>573363.6363636364</v>
      </c>
      <c r="P12227" s="87" t="inlineStr">
        <is>
          <t>카페24수분 보충 세트[수분 보충 세트] 어성초 77 토너 + 어성초 70 로션옵션=어성초 77 토너 250ml + 어성초 70 로션 200ml -30%201208</t>
        </is>
      </c>
    </row>
    <row r="12228">
      <c r="B12228" s="127" t="n">
        <v>44181</v>
      </c>
      <c r="C12228" s="87">
        <f>TEXT(B12228,"aaa")</f>
        <v/>
      </c>
      <c r="D12228" s="93" t="n"/>
      <c r="E12228" s="87">
        <f>INDEX(매칭테이블!C:D,MATCH(RD!G12228,매칭테이블!D:D,0),1)</f>
        <v/>
      </c>
      <c r="F12228" s="93" t="inlineStr">
        <is>
          <t>카페24</t>
        </is>
      </c>
      <c r="G12228" s="93" t="inlineStr">
        <is>
          <t>[어성초 진정 패키지 세트] 대용량 토너 + 앰플 + 수딩 크림 + 마스크팩 10장</t>
        </is>
      </c>
      <c r="H12228" s="93" t="n">
        <v>1</v>
      </c>
      <c r="J12228" s="87" t="n">
        <v>201208</v>
      </c>
      <c r="K12228" s="93" t="n"/>
      <c r="L12228" s="87" t="n">
        <v>99000</v>
      </c>
      <c r="M12228" s="87" t="n">
        <v>93208.5</v>
      </c>
      <c r="N12228" s="87" t="n">
        <v>15137</v>
      </c>
      <c r="O12228" s="144" t="n">
        <v>90000</v>
      </c>
      <c r="P12228" s="87" t="inlineStr">
        <is>
          <t>카페24어성초진정패키지[어성초 진정 패키지 세트] 대용량 토너 + 앰플 + 수딩 크림 + 마스크팩 10장201208</t>
        </is>
      </c>
    </row>
    <row r="12229">
      <c r="B12229" s="127" t="n">
        <v>44181</v>
      </c>
      <c r="C12229" s="87">
        <f>TEXT(B12229,"aaa")</f>
        <v/>
      </c>
      <c r="D12229" s="93" t="n"/>
      <c r="E12229" s="87">
        <f>INDEX(매칭테이블!C:D,MATCH(RD!G12229,매칭테이블!D:D,0),1)</f>
        <v/>
      </c>
      <c r="F12229" s="93" t="inlineStr">
        <is>
          <t>카페24</t>
        </is>
      </c>
      <c r="G12229" s="93" t="inlineStr">
        <is>
          <t>대용량 어성초 77 수딩 토너 500ml</t>
        </is>
      </c>
      <c r="H12229" s="93" t="n">
        <v>27</v>
      </c>
      <c r="J12229" s="87" t="n">
        <v>201208</v>
      </c>
      <c r="K12229" s="93" t="n"/>
      <c r="L12229" s="87" t="n">
        <v>891000</v>
      </c>
      <c r="M12229" s="87" t="n">
        <v>838876.5</v>
      </c>
      <c r="N12229" s="87" t="n">
        <v>116910</v>
      </c>
      <c r="O12229" s="144" t="n">
        <v>809999.9999999999</v>
      </c>
      <c r="P12229" s="87" t="inlineStr">
        <is>
          <t>카페24토너대용량 어성초 77 수딩 토너 500ml201208</t>
        </is>
      </c>
    </row>
    <row r="12230">
      <c r="B12230" s="127" t="n">
        <v>44181</v>
      </c>
      <c r="C12230" s="87">
        <f>TEXT(B12230,"aaa")</f>
        <v/>
      </c>
      <c r="D12230" s="93" t="n"/>
      <c r="E12230" s="87">
        <f>INDEX(매칭테이블!C:D,MATCH(RD!G12230,매칭테이블!D:D,0),1)</f>
        <v/>
      </c>
      <c r="F12230" s="93" t="inlineStr">
        <is>
          <t>카페24</t>
        </is>
      </c>
      <c r="G12230" s="93" t="inlineStr">
        <is>
          <t>아누아 어성초 77 수딩 토너토너(필수)=어성초 77 토너 1개-20% off</t>
        </is>
      </c>
      <c r="H12230" s="93" t="n">
        <v>1</v>
      </c>
      <c r="J12230" s="87" t="n">
        <v>201208</v>
      </c>
      <c r="K12230" s="93" t="n"/>
      <c r="L12230" s="87" t="n">
        <v>20000</v>
      </c>
      <c r="M12230" s="87" t="n">
        <v>18830</v>
      </c>
      <c r="N12230" s="87" t="n">
        <v>3080</v>
      </c>
      <c r="O12230" s="144" t="n">
        <v>18181.81818181818</v>
      </c>
      <c r="P12230" s="87" t="inlineStr">
        <is>
          <t>카페24토너아누아 어성초 77 수딩 토너토너(필수)=어성초 77 토너 1개-20% off201208</t>
        </is>
      </c>
    </row>
    <row r="12231">
      <c r="B12231" s="127" t="n">
        <v>44181</v>
      </c>
      <c r="C12231" s="87">
        <f>TEXT(B12231,"aaa")</f>
        <v/>
      </c>
      <c r="D12231" s="93" t="n"/>
      <c r="E12231" s="87">
        <f>INDEX(매칭테이블!C:D,MATCH(RD!G12231,매칭테이블!D:D,0),1)</f>
        <v/>
      </c>
      <c r="F12231" s="93" t="inlineStr">
        <is>
          <t>카페24</t>
        </is>
      </c>
      <c r="G12231" s="93" t="inlineStr">
        <is>
          <t>아누아 어성초 77 수딩 토너토너(필수)=어성초 77 토너 2개-30% off (무료배송)</t>
        </is>
      </c>
      <c r="H12231" s="93" t="n">
        <v>1</v>
      </c>
      <c r="J12231" s="87" t="n">
        <v>201208</v>
      </c>
      <c r="K12231" s="93" t="n"/>
      <c r="L12231" s="87" t="n">
        <v>35000</v>
      </c>
      <c r="M12231" s="87" t="n">
        <v>32952.5</v>
      </c>
      <c r="N12231" s="87" t="n">
        <v>6160</v>
      </c>
      <c r="O12231" s="144" t="n">
        <v>31818.18181818182</v>
      </c>
      <c r="P12231" s="87" t="inlineStr">
        <is>
          <t>카페24토너아누아 어성초 77 수딩 토너토너(필수)=어성초 77 토너 2개-30% off (무료배송)201208</t>
        </is>
      </c>
    </row>
    <row r="12232">
      <c r="B12232" s="127" t="n">
        <v>44181</v>
      </c>
      <c r="C12232" s="87">
        <f>TEXT(B12232,"aaa")</f>
        <v/>
      </c>
      <c r="D12232" s="93" t="n"/>
      <c r="E12232" s="87">
        <f>INDEX(매칭테이블!C:D,MATCH(RD!G12232,매칭테이블!D:D,0),1)</f>
        <v/>
      </c>
      <c r="F12232" s="93" t="inlineStr">
        <is>
          <t>카페24</t>
        </is>
      </c>
      <c r="G12232" s="93" t="inlineStr">
        <is>
          <t>아누아 어성초 77 수딩 토너화장솜(선택)=촉촉 스킨팩 화장솜</t>
        </is>
      </c>
      <c r="H12232" s="93" t="n">
        <v>1</v>
      </c>
      <c r="J12232" s="87" t="n">
        <v>201208</v>
      </c>
      <c r="K12232" s="93" t="n"/>
      <c r="L12232" s="87" t="n">
        <v>3000</v>
      </c>
      <c r="M12232" s="87" t="n">
        <v>2824.5</v>
      </c>
      <c r="N12232" s="87" t="n">
        <v>1110</v>
      </c>
      <c r="O12232" s="144" t="n">
        <v>2727.272727272727</v>
      </c>
      <c r="P12232" s="87" t="inlineStr">
        <is>
          <t>카페24토너아누아 어성초 77 수딩 토너화장솜(선택)=촉촉 스킨팩 화장솜201208</t>
        </is>
      </c>
    </row>
    <row r="12233">
      <c r="B12233" s="127" t="n">
        <v>44181</v>
      </c>
      <c r="C12233" s="87">
        <f>TEXT(B12233,"aaa")</f>
        <v/>
      </c>
      <c r="D12233" s="93" t="n"/>
      <c r="E12233" s="87">
        <f>INDEX(매칭테이블!C:D,MATCH(RD!G12233,매칭테이블!D:D,0),1)</f>
        <v/>
      </c>
      <c r="F12233" s="93" t="inlineStr">
        <is>
          <t>카페24</t>
        </is>
      </c>
      <c r="G12233" s="93" t="inlineStr">
        <is>
          <t>어성초 70 데일리 릴리프 로션로션=어성초 70 데일리 릴리프 로션 1개 -20% off</t>
        </is>
      </c>
      <c r="H12233" s="93" t="n">
        <v>2</v>
      </c>
      <c r="J12233" s="87" t="n">
        <v>201208</v>
      </c>
      <c r="K12233" s="93" t="n"/>
      <c r="L12233" s="87" t="n">
        <v>44800</v>
      </c>
      <c r="M12233" s="87" t="n">
        <v>42179.2</v>
      </c>
      <c r="N12233" s="87" t="n">
        <v>8676</v>
      </c>
      <c r="O12233" s="144" t="n">
        <v>40727.27272727272</v>
      </c>
      <c r="P12233" s="87" t="inlineStr">
        <is>
          <t>카페24로션어성초 70 데일리 릴리프 로션로션=어성초 70 데일리 릴리프 로션 1개 -20% off201208</t>
        </is>
      </c>
    </row>
    <row r="12234">
      <c r="B12234" s="127" t="n">
        <v>44181</v>
      </c>
      <c r="C12234" s="87">
        <f>TEXT(B12234,"aaa")</f>
        <v/>
      </c>
      <c r="D12234" s="93" t="n"/>
      <c r="E12234" s="87">
        <f>INDEX(매칭테이블!C:D,MATCH(RD!G12234,매칭테이블!D:D,0),1)</f>
        <v/>
      </c>
      <c r="F12234" s="93" t="inlineStr">
        <is>
          <t>카페24</t>
        </is>
      </c>
      <c r="G12234" s="93" t="inlineStr">
        <is>
          <t>어성초 70 데일리 릴리프 로션로션=어성초 70 데일리 릴리프 로션 2개 -30% off</t>
        </is>
      </c>
      <c r="H12234" s="93" t="n">
        <v>2</v>
      </c>
      <c r="J12234" s="87" t="n">
        <v>201208</v>
      </c>
      <c r="K12234" s="93" t="n"/>
      <c r="L12234" s="87" t="n">
        <v>78400</v>
      </c>
      <c r="M12234" s="87" t="n">
        <v>73813.60000000001</v>
      </c>
      <c r="N12234" s="87" t="n">
        <v>17352</v>
      </c>
      <c r="O12234" s="144" t="n">
        <v>71272.72727272726</v>
      </c>
      <c r="P12234" s="87" t="inlineStr">
        <is>
          <t>카페24로션어성초 70 데일리 릴리프 로션로션=어성초 70 데일리 릴리프 로션 2개 -30% off201208</t>
        </is>
      </c>
    </row>
    <row r="12235">
      <c r="B12235" s="127" t="n">
        <v>44181</v>
      </c>
      <c r="C12235" s="87">
        <f>TEXT(B12235,"aaa")</f>
        <v/>
      </c>
      <c r="D12235" s="93" t="n"/>
      <c r="E12235" s="87">
        <f>INDEX(매칭테이블!C:D,MATCH(RD!G12235,매칭테이블!D:D,0),1)</f>
        <v/>
      </c>
      <c r="F12235" s="93" t="inlineStr">
        <is>
          <t>카페24</t>
        </is>
      </c>
      <c r="G12235" s="93" t="inlineStr">
        <is>
          <t>어성초 70 머드 크림 마스크옵션=어성초 70 머드 크림 마스크-20% off</t>
        </is>
      </c>
      <c r="H12235" s="93" t="n">
        <v>4</v>
      </c>
      <c r="J12235" s="87" t="n">
        <v>201208</v>
      </c>
      <c r="K12235" s="93" t="n"/>
      <c r="L12235" s="87" t="n">
        <v>80000</v>
      </c>
      <c r="M12235" s="87" t="n">
        <v>75320</v>
      </c>
      <c r="N12235" s="87" t="n">
        <v>5768</v>
      </c>
      <c r="O12235" s="144" t="n">
        <v>72727.27272727272</v>
      </c>
      <c r="P12235" s="87" t="inlineStr">
        <is>
          <t>카페24머드크림마스크어성초 70 머드 크림 마스크옵션=어성초 70 머드 크림 마스크-20% off201208</t>
        </is>
      </c>
    </row>
    <row r="12236">
      <c r="B12236" s="127" t="n">
        <v>44181</v>
      </c>
      <c r="C12236" s="87">
        <f>TEXT(B12236,"aaa")</f>
        <v/>
      </c>
      <c r="D12236" s="93" t="n"/>
      <c r="E12236" s="87">
        <f>INDEX(매칭테이블!C:D,MATCH(RD!G12236,매칭테이블!D:D,0),1)</f>
        <v/>
      </c>
      <c r="F12236" s="93" t="inlineStr">
        <is>
          <t>카페24</t>
        </is>
      </c>
      <c r="G12236" s="93" t="inlineStr">
        <is>
          <t>어성초 70 머드 크림 마스크옵션=어성초 70 머드 크림 마스크 2개-30% off (무료배송)</t>
        </is>
      </c>
      <c r="H12236" s="93" t="n">
        <v>1</v>
      </c>
      <c r="J12236" s="87" t="n">
        <v>201208</v>
      </c>
      <c r="K12236" s="93" t="n"/>
      <c r="L12236" s="87" t="n">
        <v>35000</v>
      </c>
      <c r="M12236" s="87" t="n">
        <v>32952.5</v>
      </c>
      <c r="N12236" s="87" t="n">
        <v>2884</v>
      </c>
      <c r="O12236" s="144" t="n">
        <v>31818.18181818182</v>
      </c>
      <c r="P12236" s="87" t="inlineStr">
        <is>
          <t>카페24머드크림마스크어성초 70 머드 크림 마스크옵션=어성초 70 머드 크림 마스크 2개-30% off (무료배송)201208</t>
        </is>
      </c>
    </row>
    <row r="12237">
      <c r="B12237" s="127" t="n">
        <v>44181</v>
      </c>
      <c r="C12237" s="87">
        <f>TEXT(B12237,"aaa")</f>
        <v/>
      </c>
      <c r="D12237" s="93" t="n"/>
      <c r="E12237" s="87">
        <f>INDEX(매칭테이블!C:D,MATCH(RD!G12237,매칭테이블!D:D,0),1)</f>
        <v/>
      </c>
      <c r="F12237" s="93" t="inlineStr">
        <is>
          <t>카페24</t>
        </is>
      </c>
      <c r="G12237" s="93" t="inlineStr">
        <is>
          <t>어성초 70 머드 크림 마스크</t>
        </is>
      </c>
      <c r="H12237" s="93" t="n">
        <v>1</v>
      </c>
      <c r="J12237" s="87" t="n">
        <v>201208</v>
      </c>
      <c r="K12237" s="93" t="n"/>
      <c r="L12237" s="87" t="n">
        <v>17500</v>
      </c>
      <c r="M12237" s="87" t="n">
        <v>16476.25</v>
      </c>
      <c r="N12237" s="87" t="n">
        <v>1442</v>
      </c>
      <c r="O12237" s="144" t="n">
        <v>15909.09090909091</v>
      </c>
      <c r="P12237" s="87" t="inlineStr">
        <is>
          <t>카페24머드크림마스크어성초 70 머드 크림 마스크201208</t>
        </is>
      </c>
    </row>
    <row r="12238">
      <c r="B12238" s="127" t="n">
        <v>44181</v>
      </c>
      <c r="C12238" s="87">
        <f>TEXT(B12238,"aaa")</f>
        <v/>
      </c>
      <c r="D12238" s="93" t="n"/>
      <c r="E12238" s="87">
        <f>INDEX(매칭테이블!C:D,MATCH(RD!G12238,매칭테이블!D:D,0),1)</f>
        <v/>
      </c>
      <c r="F12238" s="93" t="inlineStr">
        <is>
          <t>카페24</t>
        </is>
      </c>
      <c r="G12238" s="93" t="inlineStr">
        <is>
          <t>어성초 70 인텐스 카밍 크림크림=어성초 70 인텐스 카밍 크림 1개 (-20%)</t>
        </is>
      </c>
      <c r="H12238" s="93" t="n">
        <v>3</v>
      </c>
      <c r="J12238" s="87" t="n">
        <v>201208</v>
      </c>
      <c r="K12238" s="93" t="n"/>
      <c r="L12238" s="87" t="n">
        <v>84000</v>
      </c>
      <c r="M12238" s="87" t="n">
        <v>79086</v>
      </c>
      <c r="N12238" s="87" t="n">
        <v>11646</v>
      </c>
      <c r="O12238" s="144" t="n">
        <v>76363.63636363635</v>
      </c>
      <c r="P12238" s="87" t="inlineStr">
        <is>
          <t>카페24카밍크림어성초 70 인텐스 카밍 크림크림=어성초 70 인텐스 카밍 크림 1개 (-20%)201208</t>
        </is>
      </c>
    </row>
    <row r="12239">
      <c r="B12239" s="127" t="n">
        <v>44181</v>
      </c>
      <c r="C12239" s="87">
        <f>TEXT(B12239,"aaa")</f>
        <v/>
      </c>
      <c r="D12239" s="93" t="n"/>
      <c r="E12239" s="87">
        <f>INDEX(매칭테이블!C:D,MATCH(RD!G12239,매칭테이블!D:D,0),1)</f>
        <v/>
      </c>
      <c r="F12239" s="93" t="inlineStr">
        <is>
          <t>카페24</t>
        </is>
      </c>
      <c r="G12239" s="93" t="inlineStr">
        <is>
          <t>어성초 70 인텐스 카밍 크림크림=어성초 토너 250ml + 카밍 크림 50ml (-30%)</t>
        </is>
      </c>
      <c r="H12239" s="93" t="n">
        <v>2</v>
      </c>
      <c r="J12239" s="87" t="n">
        <v>201208</v>
      </c>
      <c r="K12239" s="93" t="n"/>
      <c r="L12239" s="87" t="n">
        <v>84000</v>
      </c>
      <c r="M12239" s="87" t="n">
        <v>79086</v>
      </c>
      <c r="N12239" s="87" t="n">
        <v>13924</v>
      </c>
      <c r="O12239" s="144" t="n">
        <v>76363.63636363635</v>
      </c>
      <c r="P12239" s="87" t="inlineStr">
        <is>
          <t>카페24카밍크림어성초 70 인텐스 카밍 크림크림=어성초 토너 250ml + 카밍 크림 50ml (-30%)201208</t>
        </is>
      </c>
    </row>
    <row r="12240">
      <c r="B12240" s="127" t="n">
        <v>44181</v>
      </c>
      <c r="C12240" s="87">
        <f>TEXT(B12240,"aaa")</f>
        <v/>
      </c>
      <c r="D12240" s="93" t="n"/>
      <c r="E12240" s="87">
        <f>INDEX(매칭테이블!C:D,MATCH(RD!G12240,매칭테이블!D:D,0),1)</f>
        <v/>
      </c>
      <c r="F12240" s="93" t="inlineStr">
        <is>
          <t>카페24</t>
        </is>
      </c>
      <c r="G12240" s="93" t="inlineStr">
        <is>
          <t>어성초 77 수딩 토너토너(필수)=어성초 77 토너 1개-20% off</t>
        </is>
      </c>
      <c r="H12240" s="93" t="n">
        <v>27</v>
      </c>
      <c r="J12240" s="87" t="n">
        <v>201208</v>
      </c>
      <c r="K12240" s="93" t="n"/>
      <c r="L12240" s="87" t="n">
        <v>540000</v>
      </c>
      <c r="M12240" s="87" t="n">
        <v>508410</v>
      </c>
      <c r="N12240" s="87" t="n">
        <v>83160</v>
      </c>
      <c r="O12240" s="144" t="n">
        <v>490909.0909090909</v>
      </c>
      <c r="P12240" s="87" t="inlineStr">
        <is>
          <t>카페24토너어성초 77 수딩 토너토너(필수)=어성초 77 토너 1개-20% off201208</t>
        </is>
      </c>
    </row>
    <row r="12241">
      <c r="B12241" s="127" t="n">
        <v>44181</v>
      </c>
      <c r="C12241" s="87">
        <f>TEXT(B12241,"aaa")</f>
        <v/>
      </c>
      <c r="D12241" s="93" t="n"/>
      <c r="E12241" s="87">
        <f>INDEX(매칭테이블!C:D,MATCH(RD!G12241,매칭테이블!D:D,0),1)</f>
        <v/>
      </c>
      <c r="F12241" s="93" t="inlineStr">
        <is>
          <t>카페24</t>
        </is>
      </c>
      <c r="G12241" s="93" t="inlineStr">
        <is>
          <t>어성초 77 수딩 토너토너(필수)=어성초 77 토너 2개-30% off (무료배송)</t>
        </is>
      </c>
      <c r="H12241" s="93" t="n">
        <v>28</v>
      </c>
      <c r="J12241" s="87" t="n">
        <v>201208</v>
      </c>
      <c r="K12241" s="93" t="n"/>
      <c r="L12241" s="87" t="n">
        <v>980000</v>
      </c>
      <c r="M12241" s="87" t="n">
        <v>922670</v>
      </c>
      <c r="N12241" s="87" t="n">
        <v>172480</v>
      </c>
      <c r="O12241" s="144" t="n">
        <v>890909.0909090908</v>
      </c>
      <c r="P12241" s="87" t="inlineStr">
        <is>
          <t>카페24토너어성초 77 수딩 토너토너(필수)=어성초 77 토너 2개-30% off (무료배송)201208</t>
        </is>
      </c>
    </row>
    <row r="12242">
      <c r="B12242" s="127" t="n">
        <v>44181</v>
      </c>
      <c r="C12242" s="87">
        <f>TEXT(B12242,"aaa")</f>
        <v/>
      </c>
      <c r="D12242" s="93" t="n"/>
      <c r="E12242" s="87">
        <f>INDEX(매칭테이블!C:D,MATCH(RD!G12242,매칭테이블!D:D,0),1)</f>
        <v/>
      </c>
      <c r="F12242" s="93" t="inlineStr">
        <is>
          <t>카페24</t>
        </is>
      </c>
      <c r="G12242" s="93" t="inlineStr">
        <is>
          <t>어성초 77 수딩 토너토너(필수)=어성초77토너1개 + 어성초77패드1개 -30% off (무료배송)</t>
        </is>
      </c>
      <c r="H12242" s="93" t="n">
        <v>8</v>
      </c>
      <c r="J12242" s="87" t="n">
        <v>201208</v>
      </c>
      <c r="K12242" s="93" t="n"/>
      <c r="L12242" s="87" t="n">
        <v>296800</v>
      </c>
      <c r="M12242" s="87" t="n">
        <v>279437.2</v>
      </c>
      <c r="N12242" s="87" t="n">
        <v>64736</v>
      </c>
      <c r="O12242" s="144" t="n">
        <v>269818.1818181818</v>
      </c>
      <c r="P12242" s="87" t="inlineStr">
        <is>
          <t>카페24토너+패드 세트어성초 77 수딩 토너토너(필수)=어성초77토너1개 + 어성초77패드1개 -30% off (무료배송)201208</t>
        </is>
      </c>
    </row>
    <row r="12243">
      <c r="B12243" s="127" t="n">
        <v>44181</v>
      </c>
      <c r="C12243" s="87">
        <f>TEXT(B12243,"aaa")</f>
        <v/>
      </c>
      <c r="D12243" s="93" t="n"/>
      <c r="E12243" s="87">
        <f>INDEX(매칭테이블!C:D,MATCH(RD!G12243,매칭테이블!D:D,0),1)</f>
        <v/>
      </c>
      <c r="F12243" s="93" t="inlineStr">
        <is>
          <t>카페24</t>
        </is>
      </c>
      <c r="G12243" s="93" t="inlineStr">
        <is>
          <t>어성초 77 수딩 토너화장솜(선택)=촉촉 스킨팩 화장솜</t>
        </is>
      </c>
      <c r="H12243" s="93" t="n">
        <v>20</v>
      </c>
      <c r="J12243" s="87" t="n">
        <v>201208</v>
      </c>
      <c r="K12243" s="93" t="n"/>
      <c r="L12243" s="87" t="n">
        <v>60000</v>
      </c>
      <c r="M12243" s="87" t="n">
        <v>56490</v>
      </c>
      <c r="N12243" s="87" t="n">
        <v>22200</v>
      </c>
      <c r="O12243" s="144" t="n">
        <v>54545.45454545454</v>
      </c>
      <c r="P12243" s="87" t="inlineStr">
        <is>
          <t>카페24화장솜어성초 77 수딩 토너화장솜(선택)=촉촉 스킨팩 화장솜201208</t>
        </is>
      </c>
    </row>
    <row r="12244">
      <c r="B12244" s="127" t="n">
        <v>44181</v>
      </c>
      <c r="C12244" s="87">
        <f>TEXT(B12244,"aaa")</f>
        <v/>
      </c>
      <c r="D12244" s="93" t="n"/>
      <c r="E12244" s="87">
        <f>INDEX(매칭테이블!C:D,MATCH(RD!G12244,매칭테이블!D:D,0),1)</f>
        <v/>
      </c>
      <c r="F12244" s="93" t="inlineStr">
        <is>
          <t>카페24</t>
        </is>
      </c>
      <c r="G12244" s="93" t="inlineStr">
        <is>
          <t>어성초 77 수딩 토너토너(필수)=어성초 77 토너 1개-20% off</t>
        </is>
      </c>
      <c r="H12244" s="93" t="n">
        <v>1</v>
      </c>
      <c r="J12244" s="87" t="n">
        <v>201208</v>
      </c>
      <c r="K12244" s="93" t="n"/>
      <c r="L12244" s="87" t="n">
        <v>20000</v>
      </c>
      <c r="M12244" s="87" t="n">
        <v>18830</v>
      </c>
      <c r="N12244" s="87" t="n">
        <v>3080</v>
      </c>
      <c r="O12244" s="144" t="n">
        <v>18181.81818181818</v>
      </c>
      <c r="P12244" s="87" t="inlineStr">
        <is>
          <t>카페24토너어성초 77 수딩 토너토너(필수)=어성초 77 토너 1개-20% off201208</t>
        </is>
      </c>
    </row>
    <row r="12245">
      <c r="B12245" s="127" t="n">
        <v>44181</v>
      </c>
      <c r="C12245" s="87">
        <f>TEXT(B12245,"aaa")</f>
        <v/>
      </c>
      <c r="D12245" s="93" t="n"/>
      <c r="E12245" s="87">
        <f>INDEX(매칭테이블!C:D,MATCH(RD!G12245,매칭테이블!D:D,0),1)</f>
        <v/>
      </c>
      <c r="F12245" s="93" t="inlineStr">
        <is>
          <t>카페24</t>
        </is>
      </c>
      <c r="G12245" s="93" t="inlineStr">
        <is>
          <t>어성초 77 진정 마스크옵션=어성초 77 진정 마스크팩 10장-50% off</t>
        </is>
      </c>
      <c r="H12245" s="93" t="n">
        <v>6</v>
      </c>
      <c r="J12245" s="87" t="n">
        <v>201208</v>
      </c>
      <c r="K12245" s="93" t="n"/>
      <c r="L12245" s="87" t="n">
        <v>120000</v>
      </c>
      <c r="M12245" s="87" t="n">
        <v>112980</v>
      </c>
      <c r="N12245" s="87" t="n">
        <v>23820</v>
      </c>
      <c r="O12245" s="144" t="n">
        <v>109090.9090909091</v>
      </c>
      <c r="P12245" s="87" t="inlineStr">
        <is>
          <t>카페24마스크팩어성초 77 진정 마스크옵션=어성초 77 진정 마스크팩 10장-50% off201208</t>
        </is>
      </c>
    </row>
    <row r="12246">
      <c r="B12246" s="127" t="n">
        <v>44181</v>
      </c>
      <c r="C12246" s="87">
        <f>TEXT(B12246,"aaa")</f>
        <v/>
      </c>
      <c r="D12246" s="93" t="n"/>
      <c r="E12246" s="87">
        <f>INDEX(매칭테이블!C:D,MATCH(RD!G12246,매칭테이블!D:D,0),1)</f>
        <v/>
      </c>
      <c r="F12246" s="93" t="inlineStr">
        <is>
          <t>카페24</t>
        </is>
      </c>
      <c r="G12246" s="93" t="inlineStr">
        <is>
          <t>어성초 77 진정 마스크</t>
        </is>
      </c>
      <c r="H12246" s="93" t="n">
        <v>3</v>
      </c>
      <c r="J12246" s="87" t="n">
        <v>201208</v>
      </c>
      <c r="K12246" s="93" t="n"/>
      <c r="L12246" s="87" t="n">
        <v>12000</v>
      </c>
      <c r="M12246" s="87" t="n">
        <v>11298</v>
      </c>
      <c r="N12246" s="87" t="n">
        <v>1191</v>
      </c>
      <c r="O12246" s="144" t="n">
        <v>10909.09090909091</v>
      </c>
      <c r="P12246" s="87" t="inlineStr">
        <is>
          <t>카페24마스크팩어성초 77 진정 마스크201208</t>
        </is>
      </c>
    </row>
    <row r="12247">
      <c r="B12247" s="127" t="n">
        <v>44181</v>
      </c>
      <c r="C12247" s="87">
        <f>TEXT(B12247,"aaa")</f>
        <v/>
      </c>
      <c r="D12247" s="93" t="n"/>
      <c r="E12247" s="87">
        <f>INDEX(매칭테이블!C:D,MATCH(RD!G12247,매칭테이블!D:D,0),1)</f>
        <v/>
      </c>
      <c r="F12247" s="93" t="inlineStr">
        <is>
          <t>카페24</t>
        </is>
      </c>
      <c r="G12247" s="93" t="inlineStr">
        <is>
          <t>어성초 77 클리어 패드옵션=어성초 77 클리어 패드 1개-20% off</t>
        </is>
      </c>
      <c r="H12247" s="93" t="n">
        <v>24</v>
      </c>
      <c r="J12247" s="87" t="n">
        <v>201208</v>
      </c>
      <c r="K12247" s="93" t="n"/>
      <c r="L12247" s="87" t="n">
        <v>537600</v>
      </c>
      <c r="M12247" s="87" t="n">
        <v>506150.4</v>
      </c>
      <c r="N12247" s="87" t="n">
        <v>120288</v>
      </c>
      <c r="O12247" s="144" t="n">
        <v>488727.2727272727</v>
      </c>
      <c r="P12247" s="87" t="inlineStr">
        <is>
          <t>카페24클리어 패드어성초 77 클리어 패드옵션=어성초 77 클리어 패드 1개-20% off201208</t>
        </is>
      </c>
    </row>
    <row r="12248">
      <c r="B12248" s="127" t="n">
        <v>44181</v>
      </c>
      <c r="C12248" s="87">
        <f>TEXT(B12248,"aaa")</f>
        <v/>
      </c>
      <c r="D12248" s="93" t="n"/>
      <c r="E12248" s="87">
        <f>INDEX(매칭테이블!C:D,MATCH(RD!G12248,매칭테이블!D:D,0),1)</f>
        <v/>
      </c>
      <c r="F12248" s="93" t="inlineStr">
        <is>
          <t>카페24</t>
        </is>
      </c>
      <c r="G12248" s="93" t="inlineStr">
        <is>
          <t>어성초 77 클리어 패드옵션=어성초 77 클리어 패드 2개-30% off (무료배송)</t>
        </is>
      </c>
      <c r="H12248" s="93" t="n">
        <v>32</v>
      </c>
      <c r="J12248" s="87" t="n">
        <v>201208</v>
      </c>
      <c r="K12248" s="93" t="n"/>
      <c r="L12248" s="87" t="n">
        <v>1254400</v>
      </c>
      <c r="M12248" s="87" t="n">
        <v>1181017.6</v>
      </c>
      <c r="N12248" s="87" t="n">
        <v>320768</v>
      </c>
      <c r="O12248" s="144" t="n">
        <v>1140363.636363636</v>
      </c>
      <c r="P12248" s="87" t="inlineStr">
        <is>
          <t>카페24클리어 패드어성초 77 클리어 패드옵션=어성초 77 클리어 패드 2개-30% off (무료배송)201208</t>
        </is>
      </c>
    </row>
    <row r="12249">
      <c r="B12249" s="127" t="n">
        <v>44181</v>
      </c>
      <c r="C12249" s="87">
        <f>TEXT(B12249,"aaa")</f>
        <v/>
      </c>
      <c r="D12249" s="93" t="n"/>
      <c r="E12249" s="87">
        <f>INDEX(매칭테이블!C:D,MATCH(RD!G12249,매칭테이블!D:D,0),1)</f>
        <v/>
      </c>
      <c r="F12249" s="93" t="inlineStr">
        <is>
          <t>카페24</t>
        </is>
      </c>
      <c r="G12249" s="93" t="inlineStr">
        <is>
          <t>어성초 77 클리어 패드옵션=어성초77토너1개+어성초77패드1개-30% off (무료배송)</t>
        </is>
      </c>
      <c r="H12249" s="93" t="n">
        <v>16</v>
      </c>
      <c r="J12249" s="87" t="n">
        <v>201208</v>
      </c>
      <c r="K12249" s="93" t="n"/>
      <c r="L12249" s="87" t="n">
        <v>593600</v>
      </c>
      <c r="M12249" s="87" t="n">
        <v>558874.4</v>
      </c>
      <c r="N12249" s="87" t="n">
        <v>129472</v>
      </c>
      <c r="O12249" s="144" t="n">
        <v>539636.3636363636</v>
      </c>
      <c r="P12249" s="87" t="inlineStr">
        <is>
          <t>카페24토너+패드 세트어성초 77 클리어 패드옵션=어성초77토너1개+어성초77패드1개-30% off (무료배송)201208</t>
        </is>
      </c>
    </row>
    <row r="12250">
      <c r="B12250" s="127" t="n">
        <v>44181</v>
      </c>
      <c r="C12250" s="87">
        <f>TEXT(B12250,"aaa")</f>
        <v/>
      </c>
      <c r="D12250" s="93" t="n"/>
      <c r="E12250" s="87">
        <f>INDEX(매칭테이블!C:D,MATCH(RD!G12250,매칭테이블!D:D,0),1)</f>
        <v/>
      </c>
      <c r="F12250" s="93" t="inlineStr">
        <is>
          <t>카페24</t>
        </is>
      </c>
      <c r="G12250" s="93" t="inlineStr">
        <is>
          <t>어성초 77 클리어 패드옵션=어성초 77 클리어 패드 2개-30% off (무료배송)</t>
        </is>
      </c>
      <c r="H12250" s="93" t="n">
        <v>3</v>
      </c>
      <c r="J12250" s="87" t="n">
        <v>201208</v>
      </c>
      <c r="K12250" s="93" t="n"/>
      <c r="L12250" s="87" t="n">
        <v>117600</v>
      </c>
      <c r="M12250" s="87" t="n">
        <v>110720.4</v>
      </c>
      <c r="N12250" s="87" t="n">
        <v>30072</v>
      </c>
      <c r="O12250" s="144" t="n">
        <v>106909.0909090909</v>
      </c>
      <c r="P12250" s="87" t="inlineStr">
        <is>
          <t>카페24클리어 패드어성초 77 클리어 패드옵션=어성초 77 클리어 패드 2개-30% off (무료배송)201208</t>
        </is>
      </c>
    </row>
    <row r="12251">
      <c r="B12251" s="127" t="n">
        <v>44181</v>
      </c>
      <c r="C12251" s="87">
        <f>TEXT(B12251,"aaa")</f>
        <v/>
      </c>
      <c r="D12251" s="93" t="n"/>
      <c r="E12251" s="87">
        <f>INDEX(매칭테이블!C:D,MATCH(RD!G12251,매칭테이블!D:D,0),1)</f>
        <v/>
      </c>
      <c r="F12251" s="93" t="inlineStr">
        <is>
          <t>카페24</t>
        </is>
      </c>
      <c r="G12251" s="93" t="inlineStr">
        <is>
          <t>어성초 77 클리어 패드옵션=어성초77토너1개+어성초77패드1개-30% off (무료배송)</t>
        </is>
      </c>
      <c r="H12251" s="93" t="n">
        <v>2</v>
      </c>
      <c r="J12251" s="87" t="n">
        <v>201208</v>
      </c>
      <c r="K12251" s="93" t="n"/>
      <c r="L12251" s="87" t="n">
        <v>74200</v>
      </c>
      <c r="M12251" s="87" t="n">
        <v>69859.3</v>
      </c>
      <c r="N12251" s="87" t="n">
        <v>16184</v>
      </c>
      <c r="O12251" s="144" t="n">
        <v>67454.54545454546</v>
      </c>
      <c r="P12251" s="87" t="inlineStr">
        <is>
          <t>카페24토너+패드 세트어성초 77 클리어 패드옵션=어성초77토너1개+어성초77패드1개-30% off (무료배송)201208</t>
        </is>
      </c>
    </row>
    <row r="12252">
      <c r="B12252" s="127" t="n">
        <v>44181</v>
      </c>
      <c r="C12252" s="87">
        <f>TEXT(B12252,"aaa")</f>
        <v/>
      </c>
      <c r="D12252" s="93" t="n"/>
      <c r="E12252" s="87">
        <f>INDEX(매칭테이블!C:D,MATCH(RD!G12252,매칭테이블!D:D,0),1)</f>
        <v/>
      </c>
      <c r="F12252" s="93" t="inlineStr">
        <is>
          <t>카페24</t>
        </is>
      </c>
      <c r="G12252" s="93" t="inlineStr">
        <is>
          <t>어성초 77 토너토너(필수)=어성초 77 토너 1개-20% off</t>
        </is>
      </c>
      <c r="H12252" s="93" t="n">
        <v>1</v>
      </c>
      <c r="J12252" s="87" t="n">
        <v>201208</v>
      </c>
      <c r="K12252" s="93" t="n"/>
      <c r="L12252" s="87" t="n">
        <v>20000</v>
      </c>
      <c r="M12252" s="87" t="n">
        <v>18830</v>
      </c>
      <c r="N12252" s="87" t="n">
        <v>3080</v>
      </c>
      <c r="O12252" s="144" t="n">
        <v>18181.81818181818</v>
      </c>
      <c r="P12252" s="87" t="inlineStr">
        <is>
          <t>카페24토너어성초 77 토너토너(필수)=어성초 77 토너 1개-20% off201208</t>
        </is>
      </c>
    </row>
    <row r="12253">
      <c r="B12253" s="127" t="n">
        <v>44181</v>
      </c>
      <c r="C12253" s="87">
        <f>TEXT(B12253,"aaa")</f>
        <v/>
      </c>
      <c r="D12253" s="93" t="n"/>
      <c r="E12253" s="87">
        <f>INDEX(매칭테이블!C:D,MATCH(RD!G12253,매칭테이블!D:D,0),1)</f>
        <v/>
      </c>
      <c r="F12253" s="93" t="inlineStr">
        <is>
          <t>카페24</t>
        </is>
      </c>
      <c r="G12253" s="93" t="inlineStr">
        <is>
          <t>어성초 77 포어 클리어 패드옵션=어성초 77 클리어 패드 2개-30% off (무료배송)</t>
        </is>
      </c>
      <c r="H12253" s="93" t="n">
        <v>1</v>
      </c>
      <c r="J12253" s="87" t="n">
        <v>201208</v>
      </c>
      <c r="K12253" s="93" t="n"/>
      <c r="L12253" s="87" t="n">
        <v>39200</v>
      </c>
      <c r="M12253" s="87" t="n">
        <v>36906.8</v>
      </c>
      <c r="N12253" s="87" t="n">
        <v>10024</v>
      </c>
      <c r="O12253" s="144" t="n">
        <v>35636.36363636363</v>
      </c>
      <c r="P12253" s="87" t="inlineStr">
        <is>
          <t>카페24클리어 패드어성초 77 포어 클리어 패드옵션=어성초 77 클리어 패드 2개-30% off (무료배송)201208</t>
        </is>
      </c>
    </row>
    <row r="12254">
      <c r="B12254" s="127" t="n">
        <v>44181</v>
      </c>
      <c r="C12254" s="87">
        <f>TEXT(B12254,"aaa")</f>
        <v/>
      </c>
      <c r="D12254" s="93" t="n"/>
      <c r="E12254" s="87">
        <f>INDEX(매칭테이블!C:D,MATCH(RD!G12254,매칭테이블!D:D,0),1)</f>
        <v/>
      </c>
      <c r="F12254" s="93" t="inlineStr">
        <is>
          <t>카페24</t>
        </is>
      </c>
      <c r="G12254" s="93" t="inlineStr">
        <is>
          <t>어성초 77 포어 클리어 패드옵션=어성초77토너1개+어성초77패드1개-30% off (무료배송)</t>
        </is>
      </c>
      <c r="H12254" s="93" t="n">
        <v>1</v>
      </c>
      <c r="J12254" s="87" t="n">
        <v>201208</v>
      </c>
      <c r="K12254" s="93" t="n"/>
      <c r="L12254" s="87" t="n">
        <v>37100</v>
      </c>
      <c r="M12254" s="87" t="n">
        <v>34929.65</v>
      </c>
      <c r="N12254" s="87" t="n">
        <v>8092</v>
      </c>
      <c r="O12254" s="144" t="n">
        <v>33727.27272727273</v>
      </c>
      <c r="P12254" s="87" t="inlineStr">
        <is>
          <t>카페24토너+패드 세트어성초 77 포어 클리어 패드옵션=어성초77토너1개+어성초77패드1개-30% off (무료배송)201208</t>
        </is>
      </c>
    </row>
    <row r="12255">
      <c r="B12255" s="127" t="n">
        <v>44181</v>
      </c>
      <c r="C12255" s="87">
        <f>TEXT(B12255,"aaa")</f>
        <v/>
      </c>
      <c r="D12255" s="93" t="n"/>
      <c r="E12255" s="87">
        <f>INDEX(매칭테이블!C:D,MATCH(RD!G12255,매칭테이블!D:D,0),1)</f>
        <v/>
      </c>
      <c r="F12255" s="93" t="inlineStr">
        <is>
          <t>카페24</t>
        </is>
      </c>
      <c r="G12255" s="93" t="inlineStr">
        <is>
          <t>어성초 77% 패드옵션=어성초 77 클리어 패드 1개-20% off</t>
        </is>
      </c>
      <c r="H12255" s="93" t="n">
        <v>9</v>
      </c>
      <c r="J12255" s="87" t="n">
        <v>201208</v>
      </c>
      <c r="K12255" s="93" t="n"/>
      <c r="L12255" s="87" t="n">
        <v>201600</v>
      </c>
      <c r="M12255" s="87" t="n">
        <v>189806.4</v>
      </c>
      <c r="N12255" s="87" t="n">
        <v>45108</v>
      </c>
      <c r="O12255" s="144" t="n">
        <v>183272.7272727273</v>
      </c>
      <c r="P12255" s="87" t="inlineStr">
        <is>
          <t>카페24클리어 패드어성초 77% 패드옵션=어성초 77 클리어 패드 1개-20% off201208</t>
        </is>
      </c>
    </row>
    <row r="12256">
      <c r="B12256" s="127" t="n">
        <v>44181</v>
      </c>
      <c r="C12256" s="87">
        <f>TEXT(B12256,"aaa")</f>
        <v/>
      </c>
      <c r="D12256" s="93" t="n"/>
      <c r="E12256" s="87">
        <f>INDEX(매칭테이블!C:D,MATCH(RD!G12256,매칭테이블!D:D,0),1)</f>
        <v/>
      </c>
      <c r="F12256" s="93" t="inlineStr">
        <is>
          <t>카페24</t>
        </is>
      </c>
      <c r="G12256" s="93" t="inlineStr">
        <is>
          <t>어성초 77% 패드옵션=어성초 77 클리어 패드 2개-30% off (무료배송)</t>
        </is>
      </c>
      <c r="H12256" s="93" t="n">
        <v>10</v>
      </c>
      <c r="J12256" s="87" t="n">
        <v>201208</v>
      </c>
      <c r="K12256" s="93" t="n"/>
      <c r="L12256" s="87" t="n">
        <v>392000</v>
      </c>
      <c r="M12256" s="87" t="n">
        <v>369068</v>
      </c>
      <c r="N12256" s="87" t="n">
        <v>100240</v>
      </c>
      <c r="O12256" s="144" t="n">
        <v>356363.6363636364</v>
      </c>
      <c r="P12256" s="87" t="inlineStr">
        <is>
          <t>카페24클리어 패드어성초 77% 패드옵션=어성초 77 클리어 패드 2개-30% off (무료배송)201208</t>
        </is>
      </c>
    </row>
    <row r="12257">
      <c r="B12257" s="127" t="n">
        <v>44181</v>
      </c>
      <c r="C12257" s="87">
        <f>TEXT(B12257,"aaa")</f>
        <v/>
      </c>
      <c r="D12257" s="93" t="n"/>
      <c r="E12257" s="87">
        <f>INDEX(매칭테이블!C:D,MATCH(RD!G12257,매칭테이블!D:D,0),1)</f>
        <v/>
      </c>
      <c r="F12257" s="93" t="inlineStr">
        <is>
          <t>카페24</t>
        </is>
      </c>
      <c r="G12257" s="93" t="inlineStr">
        <is>
          <t>어성초 77% 패드옵션=어성초77토너1개+어성초77패드1개-30% off (무료배송)</t>
        </is>
      </c>
      <c r="H12257" s="93" t="n">
        <v>3</v>
      </c>
      <c r="J12257" s="87" t="n">
        <v>201208</v>
      </c>
      <c r="K12257" s="93" t="n"/>
      <c r="L12257" s="87" t="n">
        <v>111300</v>
      </c>
      <c r="M12257" s="87" t="n">
        <v>104788.95</v>
      </c>
      <c r="N12257" s="87" t="n">
        <v>24276</v>
      </c>
      <c r="O12257" s="144" t="n">
        <v>101181.8181818182</v>
      </c>
      <c r="P12257" s="87" t="inlineStr">
        <is>
          <t>카페24토너+패드 세트어성초 77% 패드옵션=어성초77토너1개+어성초77패드1개-30% off (무료배송)201208</t>
        </is>
      </c>
    </row>
    <row r="12258">
      <c r="B12258" s="127" t="n">
        <v>44181</v>
      </c>
      <c r="C12258" s="87">
        <f>TEXT(B12258,"aaa")</f>
        <v/>
      </c>
      <c r="D12258" s="93" t="n"/>
      <c r="E12258" s="87">
        <f>INDEX(매칭테이블!C:D,MATCH(RD!G12258,매칭테이블!D:D,0),1)</f>
        <v/>
      </c>
      <c r="F12258" s="93" t="inlineStr">
        <is>
          <t>카페24</t>
        </is>
      </c>
      <c r="G12258" s="93" t="inlineStr">
        <is>
          <t>어성초 78 수딩 크림</t>
        </is>
      </c>
      <c r="H12258" s="93" t="n">
        <v>4</v>
      </c>
      <c r="J12258" s="87" t="n">
        <v>201208</v>
      </c>
      <c r="K12258" s="93" t="n"/>
      <c r="L12258" s="87" t="n">
        <v>152000</v>
      </c>
      <c r="M12258" s="87" t="n">
        <v>143108</v>
      </c>
      <c r="N12258" s="87" t="n">
        <v>12180</v>
      </c>
      <c r="O12258" s="144" t="n">
        <v>138181.8181818182</v>
      </c>
      <c r="P12258" s="87" t="inlineStr">
        <is>
          <t>카페24수딩크림어성초 78 수딩 크림201208</t>
        </is>
      </c>
    </row>
    <row r="12259">
      <c r="B12259" s="127" t="n">
        <v>44181</v>
      </c>
      <c r="C12259" s="87">
        <f>TEXT(B12259,"aaa")</f>
        <v/>
      </c>
      <c r="D12259" s="93" t="n"/>
      <c r="E12259" s="87">
        <f>INDEX(매칭테이블!C:D,MATCH(RD!G12259,매칭테이블!D:D,0),1)</f>
        <v/>
      </c>
      <c r="F12259" s="93" t="inlineStr">
        <is>
          <t>카페24</t>
        </is>
      </c>
      <c r="G12259" s="93" t="inlineStr">
        <is>
          <t>어성초 80 수분 진정 앰플앰플=어성초 80 앰플 1개-15%off</t>
        </is>
      </c>
      <c r="H12259" s="93" t="n">
        <v>14</v>
      </c>
      <c r="J12259" s="87" t="n">
        <v>201208</v>
      </c>
      <c r="K12259" s="93" t="n"/>
      <c r="L12259" s="87" t="n">
        <v>392000</v>
      </c>
      <c r="M12259" s="87" t="n">
        <v>369068</v>
      </c>
      <c r="N12259" s="87" t="n">
        <v>47558</v>
      </c>
      <c r="O12259" s="144" t="n">
        <v>356363.6363636364</v>
      </c>
      <c r="P12259" s="87" t="inlineStr">
        <is>
          <t>카페24앰플어성초 80 수분 진정 앰플앰플=어성초 80 앰플 1개-15%off201208</t>
        </is>
      </c>
    </row>
    <row r="12260">
      <c r="B12260" s="127" t="n">
        <v>44181</v>
      </c>
      <c r="C12260" s="87">
        <f>TEXT(B12260,"aaa")</f>
        <v/>
      </c>
      <c r="D12260" s="93" t="n"/>
      <c r="E12260" s="87">
        <f>INDEX(매칭테이블!C:D,MATCH(RD!G12260,매칭테이블!D:D,0),1)</f>
        <v/>
      </c>
      <c r="F12260" s="93" t="inlineStr">
        <is>
          <t>카페24</t>
        </is>
      </c>
      <c r="G12260" s="93" t="inlineStr">
        <is>
          <t>어성초 80 수분 진정 앰플앰플=어성초 80 앰플 2개-27%off (무료배송)</t>
        </is>
      </c>
      <c r="H12260" s="93" t="n">
        <v>3</v>
      </c>
      <c r="J12260" s="87" t="n">
        <v>201208</v>
      </c>
      <c r="K12260" s="93" t="n"/>
      <c r="L12260" s="87" t="n">
        <v>144000</v>
      </c>
      <c r="M12260" s="87" t="n">
        <v>135576</v>
      </c>
      <c r="N12260" s="87" t="n">
        <v>20382</v>
      </c>
      <c r="O12260" s="144" t="n">
        <v>130909.0909090909</v>
      </c>
      <c r="P12260" s="87" t="inlineStr">
        <is>
          <t>카페24앰플어성초 80 수분 진정 앰플앰플=어성초 80 앰플 2개-27%off (무료배송)201208</t>
        </is>
      </c>
    </row>
    <row r="12261">
      <c r="B12261" s="127" t="n">
        <v>44181</v>
      </c>
      <c r="C12261" s="87">
        <f>TEXT(B12261,"aaa")</f>
        <v/>
      </c>
      <c r="D12261" s="93" t="n"/>
      <c r="E12261" s="87">
        <f>INDEX(매칭테이블!C:D,MATCH(RD!G12261,매칭테이블!D:D,0),1)</f>
        <v/>
      </c>
      <c r="F12261" s="93" t="inlineStr">
        <is>
          <t>카페24</t>
        </is>
      </c>
      <c r="G12261" s="93" t="inlineStr">
        <is>
          <t>어성초 80 수분 진정 앰플</t>
        </is>
      </c>
      <c r="H12261" s="93" t="n">
        <v>1</v>
      </c>
      <c r="J12261" s="87" t="n">
        <v>201208</v>
      </c>
      <c r="K12261" s="93" t="n"/>
      <c r="L12261" s="87" t="n">
        <v>28000</v>
      </c>
      <c r="M12261" s="87" t="n">
        <v>26362</v>
      </c>
      <c r="N12261" s="87" t="n">
        <v>3397</v>
      </c>
      <c r="O12261" s="144" t="n">
        <v>25454.54545454545</v>
      </c>
      <c r="P12261" s="87" t="inlineStr">
        <is>
          <t>카페24앰플어성초 80 수분 진정 앰플201208</t>
        </is>
      </c>
    </row>
    <row r="12262">
      <c r="B12262" s="127" t="n">
        <v>44181</v>
      </c>
      <c r="C12262" s="87">
        <f>TEXT(B12262,"aaa")</f>
        <v/>
      </c>
      <c r="D12262" s="93" t="n"/>
      <c r="E12262" s="87">
        <f>INDEX(매칭테이블!C:D,MATCH(RD!G12262,매칭테이블!D:D,0),1)</f>
        <v/>
      </c>
      <c r="F12262" s="93" t="inlineStr">
        <is>
          <t>카페24</t>
        </is>
      </c>
      <c r="G12262" s="93" t="inlineStr">
        <is>
          <t>어성초 아크네 바디워시옵션=어성초 아크네 바디워시 1개 -30% off</t>
        </is>
      </c>
      <c r="H12262" s="93" t="n">
        <v>1</v>
      </c>
      <c r="J12262" s="87" t="n">
        <v>201208</v>
      </c>
      <c r="K12262" s="93" t="n"/>
      <c r="L12262" s="87" t="n">
        <v>18200</v>
      </c>
      <c r="M12262" s="87" t="n">
        <v>17135.3</v>
      </c>
      <c r="N12262" s="87" t="n">
        <v>4085</v>
      </c>
      <c r="O12262" s="144" t="n">
        <v>16545.45454545454</v>
      </c>
      <c r="P12262" s="87" t="inlineStr">
        <is>
          <t>카페24바디워시어성초 아크네 바디워시옵션=어성초 아크네 바디워시 1개 -30% off201208</t>
        </is>
      </c>
    </row>
    <row r="12263">
      <c r="B12263" s="127" t="n">
        <v>44181</v>
      </c>
      <c r="C12263" s="87">
        <f>TEXT(B12263,"aaa")</f>
        <v/>
      </c>
      <c r="D12263" s="93" t="n"/>
      <c r="E12263" s="87">
        <f>INDEX(매칭테이블!C:D,MATCH(RD!G12263,매칭테이블!D:D,0),1)</f>
        <v/>
      </c>
      <c r="F12263" s="93" t="inlineStr">
        <is>
          <t>카페24</t>
        </is>
      </c>
      <c r="G12263" s="93" t="inlineStr">
        <is>
          <t>어성초 아크네 바디워시옵션=어성초 아크네 바디워시 2개 -35% off (무료배송)</t>
        </is>
      </c>
      <c r="H12263" s="93" t="n">
        <v>1</v>
      </c>
      <c r="J12263" s="87" t="n">
        <v>201208</v>
      </c>
      <c r="K12263" s="93" t="n"/>
      <c r="L12263" s="87" t="n">
        <v>33800</v>
      </c>
      <c r="M12263" s="87" t="n">
        <v>31822.7</v>
      </c>
      <c r="N12263" s="87" t="n">
        <v>8170</v>
      </c>
      <c r="O12263" s="144" t="n">
        <v>30727.27272727272</v>
      </c>
      <c r="P12263" s="87" t="inlineStr">
        <is>
          <t>카페24바디워시어성초 아크네 바디워시옵션=어성초 아크네 바디워시 2개 -35% off (무료배송)201208</t>
        </is>
      </c>
    </row>
    <row r="12264">
      <c r="B12264" s="127" t="n">
        <v>44181</v>
      </c>
      <c r="C12264" s="87">
        <f>TEXT(B12264,"aaa")</f>
        <v/>
      </c>
      <c r="D12264" s="93" t="n"/>
      <c r="E12264" s="87">
        <f>INDEX(매칭테이블!C:D,MATCH(RD!G12264,매칭테이블!D:D,0),1)</f>
        <v/>
      </c>
      <c r="F12264" s="93" t="inlineStr">
        <is>
          <t>카페24</t>
        </is>
      </c>
      <c r="G12264" s="93" t="inlineStr">
        <is>
          <t>어성초 약산성 클렌징폼클렌징폼=어성초 약산성 클렌징폼 1개 -19%off</t>
        </is>
      </c>
      <c r="H12264" s="93" t="n">
        <v>7</v>
      </c>
      <c r="J12264" s="87" t="n">
        <v>201208</v>
      </c>
      <c r="K12264" s="93" t="n"/>
      <c r="L12264" s="87" t="n">
        <v>91000</v>
      </c>
      <c r="M12264" s="87" t="n">
        <v>85676.5</v>
      </c>
      <c r="N12264" s="87" t="n">
        <v>19250</v>
      </c>
      <c r="O12264" s="144" t="n">
        <v>82727.27272727272</v>
      </c>
      <c r="P12264" s="87" t="inlineStr">
        <is>
          <t>카페24클렌징폼어성초 약산성 클렌징폼클렌징폼=어성초 약산성 클렌징폼 1개 -19%off201208</t>
        </is>
      </c>
    </row>
    <row r="12265">
      <c r="B12265" s="127" t="n">
        <v>44181</v>
      </c>
      <c r="C12265" s="87">
        <f>TEXT(B12265,"aaa")</f>
        <v/>
      </c>
      <c r="D12265" s="93" t="n"/>
      <c r="E12265" s="87">
        <f>INDEX(매칭테이블!C:D,MATCH(RD!G12265,매칭테이블!D:D,0),1)</f>
        <v/>
      </c>
      <c r="F12265" s="93" t="inlineStr">
        <is>
          <t>카페24</t>
        </is>
      </c>
      <c r="G12265" s="93" t="inlineStr">
        <is>
          <t>어성초 약산성 클렌징폼클렌징폼=어성초 약산성 클렌징폼 2개 -25%off</t>
        </is>
      </c>
      <c r="H12265" s="93" t="n">
        <v>3</v>
      </c>
      <c r="J12265" s="87" t="n">
        <v>201208</v>
      </c>
      <c r="K12265" s="93" t="n"/>
      <c r="L12265" s="87" t="n">
        <v>72000</v>
      </c>
      <c r="M12265" s="87" t="n">
        <v>67788</v>
      </c>
      <c r="N12265" s="87" t="n">
        <v>7380</v>
      </c>
      <c r="O12265" s="144" t="n">
        <v>65454.54545454545</v>
      </c>
      <c r="P12265" s="87" t="inlineStr">
        <is>
          <t>카페24클렌징폼어성초 약산성 클렌징폼클렌징폼=어성초 약산성 클렌징폼 2개 -25%off201208</t>
        </is>
      </c>
    </row>
    <row r="12266">
      <c r="B12266" s="127" t="n">
        <v>44181</v>
      </c>
      <c r="C12266" s="87">
        <f>TEXT(B12266,"aaa")</f>
        <v/>
      </c>
      <c r="D12266" s="93" t="n"/>
      <c r="E12266" s="87">
        <f>INDEX(매칭테이블!C:D,MATCH(RD!G12266,매칭테이블!D:D,0),1)</f>
        <v/>
      </c>
      <c r="F12266" s="93" t="inlineStr">
        <is>
          <t>카페24</t>
        </is>
      </c>
      <c r="G12266" s="93" t="inlineStr">
        <is>
          <t>어성초 약산성 클렌징폼클렌징폼=어성초 약산성 클렌징폼 3개 -31%off (무료배송)</t>
        </is>
      </c>
      <c r="H12266" s="93" t="n">
        <v>1</v>
      </c>
      <c r="J12266" s="87" t="n">
        <v>201208</v>
      </c>
      <c r="K12266" s="93" t="n"/>
      <c r="L12266" s="87" t="n">
        <v>33000</v>
      </c>
      <c r="M12266" s="87" t="n">
        <v>31069.5</v>
      </c>
      <c r="N12266" s="87" t="n">
        <v>3690</v>
      </c>
      <c r="O12266" s="144" t="n">
        <v>30000</v>
      </c>
      <c r="P12266" s="87" t="inlineStr">
        <is>
          <t>카페24클렌징폼어성초 약산성 클렌징폼클렌징폼=어성초 약산성 클렌징폼 3개 -31%off (무료배송)201208</t>
        </is>
      </c>
    </row>
    <row r="12267">
      <c r="B12267" s="127" t="n">
        <v>44181</v>
      </c>
      <c r="C12267" s="87">
        <f>TEXT(B12267,"aaa")</f>
        <v/>
      </c>
      <c r="D12267" s="93" t="n"/>
      <c r="E12267" s="87">
        <f>INDEX(매칭테이블!C:D,MATCH(RD!G12267,매칭테이블!D:D,0),1)</f>
        <v/>
      </c>
      <c r="F12267" s="93" t="inlineStr">
        <is>
          <t>카페24</t>
        </is>
      </c>
      <c r="G12267" s="93" t="inlineStr">
        <is>
          <t>어성초 약산성 클렌징폼</t>
        </is>
      </c>
      <c r="H12267" s="93" t="n">
        <v>1</v>
      </c>
      <c r="J12267" s="87" t="n">
        <v>201208</v>
      </c>
      <c r="K12267" s="93" t="n"/>
      <c r="L12267" s="87" t="n">
        <v>13000</v>
      </c>
      <c r="M12267" s="87" t="n">
        <v>12239.5</v>
      </c>
      <c r="N12267" s="87" t="n">
        <v>2750</v>
      </c>
      <c r="O12267" s="144" t="n">
        <v>11818.18181818182</v>
      </c>
      <c r="P12267" s="87" t="inlineStr">
        <is>
          <t>카페24클렌징폼어성초 약산성 클렌징폼201208</t>
        </is>
      </c>
    </row>
    <row r="12268">
      <c r="B12268" s="127" t="n">
        <v>44181</v>
      </c>
      <c r="C12268" s="87">
        <f>TEXT(B12268,"aaa")</f>
        <v/>
      </c>
      <c r="D12268" s="93" t="n"/>
      <c r="E12268" s="87">
        <f>INDEX(매칭테이블!C:D,MATCH(RD!G12268,매칭테이블!D:D,0),1)</f>
        <v/>
      </c>
      <c r="F12268" s="93" t="inlineStr">
        <is>
          <t>카페24</t>
        </is>
      </c>
      <c r="G12268" s="93" t="inlineStr">
        <is>
          <t>어성초 크림마스크 나이트 솔루션옵션=어성초 크림마스크 나이트 솔루션 10장 (-50%)</t>
        </is>
      </c>
      <c r="H12268" s="93" t="n">
        <v>6</v>
      </c>
      <c r="J12268" s="87" t="n">
        <v>201208</v>
      </c>
      <c r="K12268" s="93" t="n"/>
      <c r="L12268" s="87" t="n">
        <v>120000</v>
      </c>
      <c r="M12268" s="87" t="n">
        <v>112980</v>
      </c>
      <c r="N12268" s="87" t="n">
        <v>18642</v>
      </c>
      <c r="O12268" s="144" t="n">
        <v>109090.9090909091</v>
      </c>
      <c r="P12268" s="87" t="inlineStr">
        <is>
          <t>카페24크림마스크어성초 크림마스크 나이트 솔루션옵션=어성초 크림마스크 나이트 솔루션 10장 (-50%)201208</t>
        </is>
      </c>
    </row>
    <row r="12269">
      <c r="B12269" s="127" t="n">
        <v>44181</v>
      </c>
      <c r="C12269" s="87">
        <f>TEXT(B12269,"aaa")</f>
        <v/>
      </c>
      <c r="D12269" s="93" t="n"/>
      <c r="E12269" s="87">
        <f>INDEX(매칭테이블!C:D,MATCH(RD!G12269,매칭테이블!D:D,0),1)</f>
        <v/>
      </c>
      <c r="F12269" s="93" t="inlineStr">
        <is>
          <t>카페24</t>
        </is>
      </c>
      <c r="G12269" s="93" t="inlineStr">
        <is>
          <t>촉촉 스킨팩 화장솜</t>
        </is>
      </c>
      <c r="H12269" s="93" t="n">
        <v>18</v>
      </c>
      <c r="J12269" s="87" t="n">
        <v>201208</v>
      </c>
      <c r="K12269" s="93" t="n"/>
      <c r="L12269" s="87" t="n">
        <v>54000</v>
      </c>
      <c r="M12269" s="87" t="n">
        <v>50841</v>
      </c>
      <c r="N12269" s="87" t="n">
        <v>19980</v>
      </c>
      <c r="O12269" s="144" t="n">
        <v>49090.90909090909</v>
      </c>
      <c r="P12269" s="87" t="inlineStr">
        <is>
          <t>카페24화장솜촉촉 스킨팩 화장솜201208</t>
        </is>
      </c>
    </row>
    <row r="12270">
      <c r="B12270" s="127" t="n">
        <v>44181</v>
      </c>
      <c r="C12270" s="87">
        <f>TEXT(B12270,"aaa")</f>
        <v/>
      </c>
      <c r="D12270" s="93" t="n"/>
      <c r="E12270" s="87">
        <f>INDEX(매칭테이블!C:D,MATCH(RD!G12270,매칭테이블!D:D,0),1)</f>
        <v/>
      </c>
      <c r="F12270" s="93" t="inlineStr">
        <is>
          <t>카페24</t>
        </is>
      </c>
      <c r="G12270" s="93" t="inlineStr">
        <is>
          <t>촉촉 스킨팩 화장솜</t>
        </is>
      </c>
      <c r="H12270" s="93" t="n">
        <v>1</v>
      </c>
      <c r="J12270" s="87" t="n">
        <v>201208</v>
      </c>
      <c r="K12270" s="93" t="n"/>
      <c r="L12270" s="87" t="n">
        <v>3000</v>
      </c>
      <c r="M12270" s="87" t="n">
        <v>2824.5</v>
      </c>
      <c r="N12270" s="87" t="n">
        <v>1110</v>
      </c>
      <c r="O12270" s="144" t="n">
        <v>2727.272727272727</v>
      </c>
      <c r="P12270" s="87" t="inlineStr">
        <is>
          <t>카페24화장솜촉촉 스킨팩 화장솜201208</t>
        </is>
      </c>
    </row>
    <row r="12271">
      <c r="B12271" s="127" t="n">
        <v>44182</v>
      </c>
      <c r="C12271" s="87">
        <f>TEXT(B12271,"aaa")</f>
        <v/>
      </c>
      <c r="D12271" s="93" t="n"/>
      <c r="E12271" s="87">
        <f>INDEX(매칭테이블!C:D,MATCH(RD!G12271,매칭테이블!D:D,0),1)</f>
        <v/>
      </c>
      <c r="F12271" s="93" t="inlineStr">
        <is>
          <t>W컨셉</t>
        </is>
      </c>
      <c r="G12271" s="93" t="inlineStr">
        <is>
          <t>어성초 77토너 (2 SET) HEARTLEAF 77% SOOTHING TONER 250ml250ml 2set</t>
        </is>
      </c>
      <c r="H12271" s="93" t="n">
        <v>1</v>
      </c>
      <c r="J12271" s="87" t="n">
        <v>201208</v>
      </c>
      <c r="K12271" s="93" t="n"/>
      <c r="L12271" s="87" t="n">
        <v>35000</v>
      </c>
      <c r="M12271" s="87" t="n">
        <v>25200</v>
      </c>
      <c r="N12271" s="87" t="n">
        <v>6160</v>
      </c>
      <c r="O12271" s="144" t="n">
        <v>31818.18181818182</v>
      </c>
      <c r="P12271" s="87" t="inlineStr">
        <is>
          <t>W컨셉토너어성초 77토너 (2 SET) HEARTLEAF 77% SOOTHING TONER 250ml250ml 2set201208</t>
        </is>
      </c>
    </row>
    <row r="12272">
      <c r="B12272" s="127" t="n">
        <v>44182</v>
      </c>
      <c r="C12272" s="87">
        <f>TEXT(B12272,"aaa")</f>
        <v/>
      </c>
      <c r="D12272" s="93" t="n"/>
      <c r="E12272" s="87">
        <f>INDEX(매칭테이블!C:D,MATCH(RD!G12272,매칭테이블!D:D,0),1)</f>
        <v/>
      </c>
      <c r="F12272" s="93" t="inlineStr">
        <is>
          <t>W컨셉</t>
        </is>
      </c>
      <c r="G12272" s="93" t="inlineStr">
        <is>
          <t>어성초 77토너 HEARTLEAF 77% SOOTHING TONER 250ml250ml</t>
        </is>
      </c>
      <c r="H12272" s="93" t="n">
        <v>1</v>
      </c>
      <c r="J12272" s="87" t="n">
        <v>201208</v>
      </c>
      <c r="K12272" s="93" t="n"/>
      <c r="L12272" s="87" t="n">
        <v>20000</v>
      </c>
      <c r="M12272" s="87" t="n">
        <v>14400</v>
      </c>
      <c r="N12272" s="87" t="n">
        <v>3080</v>
      </c>
      <c r="O12272" s="144" t="n">
        <v>18181.81818181818</v>
      </c>
      <c r="P12272" s="87" t="inlineStr">
        <is>
          <t>W컨셉토너어성초 77토너 HEARTLEAF 77% SOOTHING TONER 250ml250ml201208</t>
        </is>
      </c>
    </row>
    <row r="12273">
      <c r="B12273" s="127" t="n">
        <v>44182</v>
      </c>
      <c r="C12273" s="87">
        <f>TEXT(B12273,"aaa")</f>
        <v/>
      </c>
      <c r="D12273" s="93" t="n"/>
      <c r="E12273" s="87">
        <f>INDEX(매칭테이블!C:D,MATCH(RD!G12273,매칭테이블!D:D,0),1)</f>
        <v/>
      </c>
      <c r="F12273" s="93" t="inlineStr">
        <is>
          <t>스타일쉐어</t>
        </is>
      </c>
      <c r="G12273" s="93" t="inlineStr">
        <is>
          <t>아누아 어성초 77 토너 250ml</t>
        </is>
      </c>
      <c r="H12273" s="93" t="n">
        <v>3</v>
      </c>
      <c r="J12273" s="87" t="n">
        <v>201208</v>
      </c>
      <c r="K12273" s="93" t="n"/>
      <c r="L12273" s="87" t="n">
        <v>60000</v>
      </c>
      <c r="M12273" s="87" t="n">
        <v>45000</v>
      </c>
      <c r="N12273" s="87" t="n">
        <v>9780</v>
      </c>
      <c r="O12273" s="144" t="n">
        <v>54545.45454545454</v>
      </c>
      <c r="P12273" s="87" t="inlineStr">
        <is>
          <t>스타일쉐어토너아누아 어성초 77 토너 250ml201208</t>
        </is>
      </c>
    </row>
    <row r="12274">
      <c r="B12274" s="127" t="n">
        <v>44182</v>
      </c>
      <c r="C12274" s="87">
        <f>TEXT(B12274,"aaa")</f>
        <v/>
      </c>
      <c r="D12274" s="93" t="n"/>
      <c r="E12274" s="87">
        <f>INDEX(매칭테이블!C:D,MATCH(RD!G12274,매칭테이블!D:D,0),1)</f>
        <v/>
      </c>
      <c r="F12274" s="93" t="inlineStr">
        <is>
          <t>아누아 CS</t>
        </is>
      </c>
      <c r="G12274" s="93" t="inlineStr">
        <is>
          <t>어성초 77 토너 250ml</t>
        </is>
      </c>
      <c r="H12274" s="93" t="n">
        <v>31</v>
      </c>
      <c r="J12274" s="87" t="n">
        <v>201208</v>
      </c>
      <c r="K12274" s="93" t="n"/>
      <c r="L12274" s="87" t="n">
        <v>0</v>
      </c>
      <c r="M12274" s="87" t="n">
        <v>0</v>
      </c>
      <c r="N12274" s="87" t="n">
        <v>101060</v>
      </c>
      <c r="O12274" s="144" t="n">
        <v>0</v>
      </c>
      <c r="P12274" s="87" t="inlineStr">
        <is>
          <t>아누아 CS토너어성초 77 토너 250ml201208</t>
        </is>
      </c>
    </row>
    <row r="12275">
      <c r="B12275" s="127" t="n">
        <v>44182</v>
      </c>
      <c r="C12275" s="87">
        <f>TEXT(B12275,"aaa")</f>
        <v/>
      </c>
      <c r="D12275" s="93" t="n"/>
      <c r="E12275" s="87">
        <f>INDEX(매칭테이블!C:D,MATCH(RD!G12275,매칭테이블!D:D,0),1)</f>
        <v/>
      </c>
      <c r="F12275" s="93" t="inlineStr">
        <is>
          <t>아누아 CS</t>
        </is>
      </c>
      <c r="G12275" s="93" t="inlineStr">
        <is>
          <t>어성초 클리어패드 70P</t>
        </is>
      </c>
      <c r="H12275" s="93" t="n">
        <v>6</v>
      </c>
      <c r="J12275" s="87" t="n">
        <v>201208</v>
      </c>
      <c r="K12275" s="93" t="n"/>
      <c r="L12275" s="87" t="n">
        <v>0</v>
      </c>
      <c r="M12275" s="87" t="n">
        <v>0</v>
      </c>
      <c r="N12275" s="87" t="n">
        <v>30072</v>
      </c>
      <c r="O12275" s="144" t="n">
        <v>0</v>
      </c>
      <c r="P12275" s="87" t="inlineStr">
        <is>
          <t>아누아 CS클리어 패드어성초 클리어패드 70P201208</t>
        </is>
      </c>
    </row>
    <row r="12276">
      <c r="B12276" s="127" t="n">
        <v>44182</v>
      </c>
      <c r="C12276" s="87">
        <f>TEXT(B12276,"aaa")</f>
        <v/>
      </c>
      <c r="D12276" s="93" t="n"/>
      <c r="E12276" s="87">
        <f>INDEX(매칭테이블!C:D,MATCH(RD!G12276,매칭테이블!D:D,0),1)</f>
        <v/>
      </c>
      <c r="F12276" s="93" t="inlineStr">
        <is>
          <t>카페24</t>
        </is>
      </c>
      <c r="G12276" s="93" t="inlineStr">
        <is>
          <t>5 제로 무기자차 선크림옵션=5제로 무기자차 선크림 1개-20% off</t>
        </is>
      </c>
      <c r="H12276" s="93" t="n">
        <v>1</v>
      </c>
      <c r="J12276" s="87" t="n">
        <v>201208</v>
      </c>
      <c r="K12276" s="93" t="n"/>
      <c r="L12276" s="87" t="n">
        <v>20000</v>
      </c>
      <c r="M12276" s="87" t="n">
        <v>18830</v>
      </c>
      <c r="N12276" s="87" t="n">
        <v>2345</v>
      </c>
      <c r="O12276" s="144" t="n">
        <v>18181.81818181818</v>
      </c>
      <c r="P12276" s="87" t="inlineStr">
        <is>
          <t>카페24선크림5 제로 무기자차 선크림옵션=5제로 무기자차 선크림 1개-20% off201208</t>
        </is>
      </c>
    </row>
    <row r="12277">
      <c r="B12277" s="127" t="n">
        <v>44182</v>
      </c>
      <c r="C12277" s="87">
        <f>TEXT(B12277,"aaa")</f>
        <v/>
      </c>
      <c r="D12277" s="93" t="n"/>
      <c r="E12277" s="87">
        <f>INDEX(매칭테이블!C:D,MATCH(RD!G12277,매칭테이블!D:D,0),1)</f>
        <v/>
      </c>
      <c r="F12277" s="93" t="inlineStr">
        <is>
          <t>카페24</t>
        </is>
      </c>
      <c r="G12277" s="93" t="inlineStr">
        <is>
          <t>5 제로 무기자차 선크림옵션=5제로 무기자차 선크림 2개-30% off (무료배송)</t>
        </is>
      </c>
      <c r="H12277" s="93" t="n">
        <v>1</v>
      </c>
      <c r="J12277" s="87" t="n">
        <v>201208</v>
      </c>
      <c r="K12277" s="93" t="n"/>
      <c r="L12277" s="87" t="n">
        <v>35000</v>
      </c>
      <c r="M12277" s="87" t="n">
        <v>32952.5</v>
      </c>
      <c r="N12277" s="87" t="n">
        <v>4690</v>
      </c>
      <c r="O12277" s="144" t="n">
        <v>31818.18181818182</v>
      </c>
      <c r="P12277" s="87" t="inlineStr">
        <is>
          <t>카페24선크림5 제로 무기자차 선크림옵션=5제로 무기자차 선크림 2개-30% off (무료배송)201208</t>
        </is>
      </c>
    </row>
    <row r="12278">
      <c r="B12278" s="127" t="n">
        <v>44182</v>
      </c>
      <c r="C12278" s="87">
        <f>TEXT(B12278,"aaa")</f>
        <v/>
      </c>
      <c r="D12278" s="93" t="n"/>
      <c r="E12278" s="87">
        <f>INDEX(매칭테이블!C:D,MATCH(RD!G12278,매칭테이블!D:D,0),1)</f>
        <v/>
      </c>
      <c r="F12278" s="93" t="inlineStr">
        <is>
          <t>카페24</t>
        </is>
      </c>
      <c r="G12278" s="93" t="inlineStr">
        <is>
          <t>[수분 보충 세트] 어성초 77 토너 + 어성초 70 로션옵션=어성초 77 토너 250ml + 어성초 70 로션 200ml -30%</t>
        </is>
      </c>
      <c r="H12278" s="93" t="n">
        <v>19</v>
      </c>
      <c r="J12278" s="87" t="n">
        <v>201208</v>
      </c>
      <c r="K12278" s="93" t="n"/>
      <c r="L12278" s="87" t="n">
        <v>704900</v>
      </c>
      <c r="M12278" s="87" t="n">
        <v>663663.35</v>
      </c>
      <c r="N12278" s="87" t="n">
        <v>140942</v>
      </c>
      <c r="O12278" s="144" t="n">
        <v>640818.1818181818</v>
      </c>
      <c r="P12278" s="87" t="inlineStr">
        <is>
          <t>카페24수분 보충 세트[수분 보충 세트] 어성초 77 토너 + 어성초 70 로션옵션=어성초 77 토너 250ml + 어성초 70 로션 200ml -30%201208</t>
        </is>
      </c>
    </row>
    <row r="12279">
      <c r="B12279" s="127" t="n">
        <v>44182</v>
      </c>
      <c r="C12279" s="87">
        <f>TEXT(B12279,"aaa")</f>
        <v/>
      </c>
      <c r="D12279" s="93" t="n"/>
      <c r="E12279" s="87">
        <f>INDEX(매칭테이블!C:D,MATCH(RD!G12279,매칭테이블!D:D,0),1)</f>
        <v/>
      </c>
      <c r="F12279" s="93" t="inlineStr">
        <is>
          <t>카페24</t>
        </is>
      </c>
      <c r="G12279" s="93" t="inlineStr">
        <is>
          <t>[어성초 진정 패키지 세트] 대용량 토너 + 앰플 + 수딩 크림 + 마스크팩 10장</t>
        </is>
      </c>
      <c r="H12279" s="93" t="n">
        <v>1</v>
      </c>
      <c r="J12279" s="87" t="n">
        <v>201208</v>
      </c>
      <c r="K12279" s="93" t="n"/>
      <c r="L12279" s="87" t="n">
        <v>99000</v>
      </c>
      <c r="M12279" s="87" t="n">
        <v>93208.5</v>
      </c>
      <c r="N12279" s="87" t="n">
        <v>15137</v>
      </c>
      <c r="O12279" s="144" t="n">
        <v>90000</v>
      </c>
      <c r="P12279" s="87" t="inlineStr">
        <is>
          <t>카페24어성초진정패키지[어성초 진정 패키지 세트] 대용량 토너 + 앰플 + 수딩 크림 + 마스크팩 10장201208</t>
        </is>
      </c>
    </row>
    <row r="12280">
      <c r="B12280" s="127" t="n">
        <v>44182</v>
      </c>
      <c r="C12280" s="87">
        <f>TEXT(B12280,"aaa")</f>
        <v/>
      </c>
      <c r="D12280" s="93" t="n"/>
      <c r="E12280" s="87">
        <f>INDEX(매칭테이블!C:D,MATCH(RD!G12280,매칭테이블!D:D,0),1)</f>
        <v/>
      </c>
      <c r="F12280" s="93" t="inlineStr">
        <is>
          <t>카페24</t>
        </is>
      </c>
      <c r="G12280" s="93" t="inlineStr">
        <is>
          <t>대용량 어성초 77 수딩 토너 500ml</t>
        </is>
      </c>
      <c r="H12280" s="93" t="n">
        <v>25</v>
      </c>
      <c r="J12280" s="87" t="n">
        <v>201208</v>
      </c>
      <c r="K12280" s="93" t="n"/>
      <c r="L12280" s="87" t="n">
        <v>825000</v>
      </c>
      <c r="M12280" s="87" t="n">
        <v>776737.5</v>
      </c>
      <c r="N12280" s="87" t="n">
        <v>108250</v>
      </c>
      <c r="O12280" s="144" t="n">
        <v>749999.9999999999</v>
      </c>
      <c r="P12280" s="87" t="inlineStr">
        <is>
          <t>카페24토너대용량 어성초 77 수딩 토너 500ml201208</t>
        </is>
      </c>
    </row>
    <row r="12281">
      <c r="B12281" s="127" t="n">
        <v>44182</v>
      </c>
      <c r="C12281" s="87">
        <f>TEXT(B12281,"aaa")</f>
        <v/>
      </c>
      <c r="D12281" s="93" t="n"/>
      <c r="E12281" s="87">
        <f>INDEX(매칭테이블!C:D,MATCH(RD!G12281,매칭테이블!D:D,0),1)</f>
        <v/>
      </c>
      <c r="F12281" s="93" t="inlineStr">
        <is>
          <t>카페24</t>
        </is>
      </c>
      <c r="G12281" s="93" t="inlineStr">
        <is>
          <t>대용량 어성초 77 토너 500ml</t>
        </is>
      </c>
      <c r="H12281" s="93" t="n">
        <v>2</v>
      </c>
      <c r="J12281" s="87" t="n">
        <v>201208</v>
      </c>
      <c r="K12281" s="93" t="n"/>
      <c r="L12281" s="87" t="n">
        <v>66000</v>
      </c>
      <c r="M12281" s="87" t="n">
        <v>62139</v>
      </c>
      <c r="N12281" s="87" t="n">
        <v>8660</v>
      </c>
      <c r="O12281" s="144" t="n">
        <v>59999.99999999999</v>
      </c>
      <c r="P12281" s="87" t="inlineStr">
        <is>
          <t>카페24토너대용량 어성초 77 토너 500ml201208</t>
        </is>
      </c>
    </row>
    <row r="12282">
      <c r="B12282" s="127" t="n">
        <v>44182</v>
      </c>
      <c r="C12282" s="87">
        <f>TEXT(B12282,"aaa")</f>
        <v/>
      </c>
      <c r="D12282" s="93" t="n"/>
      <c r="E12282" s="87">
        <f>INDEX(매칭테이블!C:D,MATCH(RD!G12282,매칭테이블!D:D,0),1)</f>
        <v/>
      </c>
      <c r="F12282" s="93" t="inlineStr">
        <is>
          <t>카페24</t>
        </is>
      </c>
      <c r="G12282" s="93" t="inlineStr">
        <is>
          <t>어성초 70 데일리 릴리프 로션로션=어성초 70 데일리 릴리프 로션 1개 -20% off</t>
        </is>
      </c>
      <c r="H12282" s="93" t="n">
        <v>7</v>
      </c>
      <c r="J12282" s="87" t="n">
        <v>201208</v>
      </c>
      <c r="K12282" s="93" t="n"/>
      <c r="L12282" s="87" t="n">
        <v>156800</v>
      </c>
      <c r="M12282" s="87" t="n">
        <v>147627.2</v>
      </c>
      <c r="N12282" s="87" t="n">
        <v>30366</v>
      </c>
      <c r="O12282" s="144" t="n">
        <v>142545.4545454545</v>
      </c>
      <c r="P12282" s="87" t="inlineStr">
        <is>
          <t>카페24로션어성초 70 데일리 릴리프 로션로션=어성초 70 데일리 릴리프 로션 1개 -20% off201208</t>
        </is>
      </c>
    </row>
    <row r="12283">
      <c r="B12283" s="127" t="n">
        <v>44182</v>
      </c>
      <c r="C12283" s="87">
        <f>TEXT(B12283,"aaa")</f>
        <v/>
      </c>
      <c r="D12283" s="93" t="n"/>
      <c r="E12283" s="87">
        <f>INDEX(매칭테이블!C:D,MATCH(RD!G12283,매칭테이블!D:D,0),1)</f>
        <v/>
      </c>
      <c r="F12283" s="93" t="inlineStr">
        <is>
          <t>카페24</t>
        </is>
      </c>
      <c r="G12283" s="93" t="inlineStr">
        <is>
          <t>어성초 70 머드 크림 마스크옵션=어성초 70 머드 크림 마스크-20% off</t>
        </is>
      </c>
      <c r="H12283" s="93" t="n">
        <v>2</v>
      </c>
      <c r="J12283" s="87" t="n">
        <v>201208</v>
      </c>
      <c r="K12283" s="93" t="n"/>
      <c r="L12283" s="87" t="n">
        <v>40000</v>
      </c>
      <c r="M12283" s="87" t="n">
        <v>37660</v>
      </c>
      <c r="N12283" s="87" t="n">
        <v>2884</v>
      </c>
      <c r="O12283" s="144" t="n">
        <v>36363.63636363636</v>
      </c>
      <c r="P12283" s="87" t="inlineStr">
        <is>
          <t>카페24머드크림마스크어성초 70 머드 크림 마스크옵션=어성초 70 머드 크림 마스크-20% off201208</t>
        </is>
      </c>
    </row>
    <row r="12284">
      <c r="B12284" s="127" t="n">
        <v>44182</v>
      </c>
      <c r="C12284" s="87">
        <f>TEXT(B12284,"aaa")</f>
        <v/>
      </c>
      <c r="D12284" s="93" t="n"/>
      <c r="E12284" s="87">
        <f>INDEX(매칭테이블!C:D,MATCH(RD!G12284,매칭테이블!D:D,0),1)</f>
        <v/>
      </c>
      <c r="F12284" s="93" t="inlineStr">
        <is>
          <t>카페24</t>
        </is>
      </c>
      <c r="G12284" s="93" t="inlineStr">
        <is>
          <t>어성초 70 인텐스 카밍 크림크림=어성초 70 인텐스 카밍 크림 1개 (-20%)</t>
        </is>
      </c>
      <c r="H12284" s="93" t="n">
        <v>2</v>
      </c>
      <c r="J12284" s="87" t="n">
        <v>201208</v>
      </c>
      <c r="K12284" s="93" t="n"/>
      <c r="L12284" s="87" t="n">
        <v>56000</v>
      </c>
      <c r="M12284" s="87" t="n">
        <v>52724</v>
      </c>
      <c r="N12284" s="87" t="n">
        <v>7764</v>
      </c>
      <c r="O12284" s="144" t="n">
        <v>50909.0909090909</v>
      </c>
      <c r="P12284" s="87" t="inlineStr">
        <is>
          <t>카페24카밍크림어성초 70 인텐스 카밍 크림크림=어성초 70 인텐스 카밍 크림 1개 (-20%)201208</t>
        </is>
      </c>
    </row>
    <row r="12285">
      <c r="B12285" s="127" t="n">
        <v>44182</v>
      </c>
      <c r="C12285" s="87">
        <f>TEXT(B12285,"aaa")</f>
        <v/>
      </c>
      <c r="D12285" s="93" t="n"/>
      <c r="E12285" s="87">
        <f>INDEX(매칭테이블!C:D,MATCH(RD!G12285,매칭테이블!D:D,0),1)</f>
        <v/>
      </c>
      <c r="F12285" s="93" t="inlineStr">
        <is>
          <t>카페24</t>
        </is>
      </c>
      <c r="G12285" s="93" t="inlineStr">
        <is>
          <t>어성초 70 인텐스 카밍 크림크림=어성초 토너 250ml + 카밍 크림 50ml (-30%)</t>
        </is>
      </c>
      <c r="H12285" s="93" t="n">
        <v>1</v>
      </c>
      <c r="J12285" s="87" t="n">
        <v>201208</v>
      </c>
      <c r="K12285" s="93" t="n"/>
      <c r="L12285" s="87" t="n">
        <v>42000</v>
      </c>
      <c r="M12285" s="87" t="n">
        <v>39543</v>
      </c>
      <c r="N12285" s="87" t="n">
        <v>6962</v>
      </c>
      <c r="O12285" s="144" t="n">
        <v>38181.81818181818</v>
      </c>
      <c r="P12285" s="87" t="inlineStr">
        <is>
          <t>카페24카밍크림어성초 70 인텐스 카밍 크림크림=어성초 토너 250ml + 카밍 크림 50ml (-30%)201208</t>
        </is>
      </c>
    </row>
    <row r="12286">
      <c r="B12286" s="127" t="n">
        <v>44182</v>
      </c>
      <c r="C12286" s="87">
        <f>TEXT(B12286,"aaa")</f>
        <v/>
      </c>
      <c r="D12286" s="93" t="n"/>
      <c r="E12286" s="87">
        <f>INDEX(매칭테이블!C:D,MATCH(RD!G12286,매칭테이블!D:D,0),1)</f>
        <v/>
      </c>
      <c r="F12286" s="93" t="inlineStr">
        <is>
          <t>카페24</t>
        </is>
      </c>
      <c r="G12286" s="93" t="inlineStr">
        <is>
          <t>어성초 77 수딩 토너토너(필수)=어성초 77 토너 1개-20% off</t>
        </is>
      </c>
      <c r="H12286" s="93" t="n">
        <v>24</v>
      </c>
      <c r="J12286" s="87" t="n">
        <v>201208</v>
      </c>
      <c r="K12286" s="93" t="n"/>
      <c r="L12286" s="87" t="n">
        <v>480000</v>
      </c>
      <c r="M12286" s="87" t="n">
        <v>451920</v>
      </c>
      <c r="N12286" s="87" t="n">
        <v>73920</v>
      </c>
      <c r="O12286" s="144" t="n">
        <v>436363.6363636364</v>
      </c>
      <c r="P12286" s="87" t="inlineStr">
        <is>
          <t>카페24토너어성초 77 수딩 토너토너(필수)=어성초 77 토너 1개-20% off201208</t>
        </is>
      </c>
    </row>
    <row r="12287">
      <c r="B12287" s="127" t="n">
        <v>44182</v>
      </c>
      <c r="C12287" s="87">
        <f>TEXT(B12287,"aaa")</f>
        <v/>
      </c>
      <c r="D12287" s="93" t="n"/>
      <c r="E12287" s="87">
        <f>INDEX(매칭테이블!C:D,MATCH(RD!G12287,매칭테이블!D:D,0),1)</f>
        <v/>
      </c>
      <c r="F12287" s="93" t="inlineStr">
        <is>
          <t>카페24</t>
        </is>
      </c>
      <c r="G12287" s="93" t="inlineStr">
        <is>
          <t>어성초 77 수딩 토너토너(필수)=어성초 77 토너 2개-30% off (무료배송)</t>
        </is>
      </c>
      <c r="H12287" s="93" t="n">
        <v>28</v>
      </c>
      <c r="J12287" s="87" t="n">
        <v>201208</v>
      </c>
      <c r="K12287" s="93" t="n"/>
      <c r="L12287" s="87" t="n">
        <v>980000</v>
      </c>
      <c r="M12287" s="87" t="n">
        <v>922670</v>
      </c>
      <c r="N12287" s="87" t="n">
        <v>172480</v>
      </c>
      <c r="O12287" s="144" t="n">
        <v>890909.0909090908</v>
      </c>
      <c r="P12287" s="87" t="inlineStr">
        <is>
          <t>카페24토너어성초 77 수딩 토너토너(필수)=어성초 77 토너 2개-30% off (무료배송)201208</t>
        </is>
      </c>
    </row>
    <row r="12288">
      <c r="B12288" s="127" t="n">
        <v>44182</v>
      </c>
      <c r="C12288" s="87">
        <f>TEXT(B12288,"aaa")</f>
        <v/>
      </c>
      <c r="D12288" s="93" t="n"/>
      <c r="E12288" s="87">
        <f>INDEX(매칭테이블!C:D,MATCH(RD!G12288,매칭테이블!D:D,0),1)</f>
        <v/>
      </c>
      <c r="F12288" s="93" t="inlineStr">
        <is>
          <t>카페24</t>
        </is>
      </c>
      <c r="G12288" s="93" t="inlineStr">
        <is>
          <t>어성초 77 수딩 토너토너(필수)=어성초77토너1개 + 어성초77패드1개 -30% off (무료배송)</t>
        </is>
      </c>
      <c r="H12288" s="93" t="n">
        <v>6</v>
      </c>
      <c r="J12288" s="87" t="n">
        <v>201208</v>
      </c>
      <c r="K12288" s="93" t="n"/>
      <c r="L12288" s="87" t="n">
        <v>222600</v>
      </c>
      <c r="M12288" s="87" t="n">
        <v>209577.9</v>
      </c>
      <c r="N12288" s="87" t="n">
        <v>48552</v>
      </c>
      <c r="O12288" s="144" t="n">
        <v>202363.6363636364</v>
      </c>
      <c r="P12288" s="87" t="inlineStr">
        <is>
          <t>카페24토너+패드 세트어성초 77 수딩 토너토너(필수)=어성초77토너1개 + 어성초77패드1개 -30% off (무료배송)201208</t>
        </is>
      </c>
    </row>
    <row r="12289">
      <c r="B12289" s="127" t="n">
        <v>44182</v>
      </c>
      <c r="C12289" s="87">
        <f>TEXT(B12289,"aaa")</f>
        <v/>
      </c>
      <c r="D12289" s="93" t="n"/>
      <c r="E12289" s="87">
        <f>INDEX(매칭테이블!C:D,MATCH(RD!G12289,매칭테이블!D:D,0),1)</f>
        <v/>
      </c>
      <c r="F12289" s="93" t="inlineStr">
        <is>
          <t>카페24</t>
        </is>
      </c>
      <c r="G12289" s="93" t="inlineStr">
        <is>
          <t>어성초 77 수딩 토너화장솜(선택)=촉촉 스킨팩 화장솜</t>
        </is>
      </c>
      <c r="H12289" s="93" t="n">
        <v>20</v>
      </c>
      <c r="J12289" s="87" t="n">
        <v>201208</v>
      </c>
      <c r="K12289" s="93" t="n"/>
      <c r="L12289" s="87" t="n">
        <v>60000</v>
      </c>
      <c r="M12289" s="87" t="n">
        <v>56490</v>
      </c>
      <c r="N12289" s="87" t="n">
        <v>22200</v>
      </c>
      <c r="O12289" s="144" t="n">
        <v>54545.45454545454</v>
      </c>
      <c r="P12289" s="87" t="inlineStr">
        <is>
          <t>카페24화장솜어성초 77 수딩 토너화장솜(선택)=촉촉 스킨팩 화장솜201208</t>
        </is>
      </c>
    </row>
    <row r="12290">
      <c r="B12290" s="127" t="n">
        <v>44182</v>
      </c>
      <c r="C12290" s="87">
        <f>TEXT(B12290,"aaa")</f>
        <v/>
      </c>
      <c r="D12290" s="93" t="n"/>
      <c r="E12290" s="87">
        <f>INDEX(매칭테이블!C:D,MATCH(RD!G12290,매칭테이블!D:D,0),1)</f>
        <v/>
      </c>
      <c r="F12290" s="93" t="inlineStr">
        <is>
          <t>카페24</t>
        </is>
      </c>
      <c r="G12290" s="93" t="inlineStr">
        <is>
          <t>어성초 77 수딩 토너토너(필수)=어성초 77 토너 1개-20% off</t>
        </is>
      </c>
      <c r="H12290" s="93" t="n">
        <v>1</v>
      </c>
      <c r="J12290" s="87" t="n">
        <v>201208</v>
      </c>
      <c r="K12290" s="93" t="n"/>
      <c r="L12290" s="87" t="n">
        <v>20000</v>
      </c>
      <c r="M12290" s="87" t="n">
        <v>18830</v>
      </c>
      <c r="N12290" s="87" t="n">
        <v>3080</v>
      </c>
      <c r="O12290" s="144" t="n">
        <v>18181.81818181818</v>
      </c>
      <c r="P12290" s="87" t="inlineStr">
        <is>
          <t>카페24토너어성초 77 수딩 토너토너(필수)=어성초 77 토너 1개-20% off201208</t>
        </is>
      </c>
    </row>
    <row r="12291">
      <c r="B12291" s="127" t="n">
        <v>44182</v>
      </c>
      <c r="C12291" s="87">
        <f>TEXT(B12291,"aaa")</f>
        <v/>
      </c>
      <c r="D12291" s="93" t="n"/>
      <c r="E12291" s="87">
        <f>INDEX(매칭테이블!C:D,MATCH(RD!G12291,매칭테이블!D:D,0),1)</f>
        <v/>
      </c>
      <c r="F12291" s="93" t="inlineStr">
        <is>
          <t>카페24</t>
        </is>
      </c>
      <c r="G12291" s="93" t="inlineStr">
        <is>
          <t>어성초 77 수딩 토너토너(필수)=(대용량) 어성초 77 토너 500ml (무료배송)</t>
        </is>
      </c>
      <c r="H12291" s="93" t="n">
        <v>2</v>
      </c>
      <c r="J12291" s="87" t="n">
        <v>201208</v>
      </c>
      <c r="K12291" s="93" t="n"/>
      <c r="L12291" s="87" t="n">
        <v>66000</v>
      </c>
      <c r="M12291" s="87" t="n">
        <v>62139</v>
      </c>
      <c r="N12291" s="87" t="n">
        <v>8660</v>
      </c>
      <c r="O12291" s="144" t="n">
        <v>59999.99999999999</v>
      </c>
      <c r="P12291" s="87" t="inlineStr">
        <is>
          <t>카페24토너어성초 77 수딩 토너토너(필수)=(대용량) 어성초 77 토너 500ml (무료배송)201208</t>
        </is>
      </c>
    </row>
    <row r="12292">
      <c r="B12292" s="127" t="n">
        <v>44182</v>
      </c>
      <c r="C12292" s="87">
        <f>TEXT(B12292,"aaa")</f>
        <v/>
      </c>
      <c r="D12292" s="93" t="n"/>
      <c r="E12292" s="87">
        <f>INDEX(매칭테이블!C:D,MATCH(RD!G12292,매칭테이블!D:D,0),1)</f>
        <v/>
      </c>
      <c r="F12292" s="93" t="inlineStr">
        <is>
          <t>카페24</t>
        </is>
      </c>
      <c r="G12292" s="93" t="inlineStr">
        <is>
          <t>어성초 77 진정 마스크옵션=어성초 77 진정 마스크팩 10장-50% off</t>
        </is>
      </c>
      <c r="H12292" s="93" t="n">
        <v>5</v>
      </c>
      <c r="J12292" s="87" t="n">
        <v>201208</v>
      </c>
      <c r="K12292" s="93" t="n"/>
      <c r="L12292" s="87" t="n">
        <v>100000</v>
      </c>
      <c r="M12292" s="87" t="n">
        <v>94150</v>
      </c>
      <c r="N12292" s="87" t="n">
        <v>19850</v>
      </c>
      <c r="O12292" s="144" t="n">
        <v>90909.0909090909</v>
      </c>
      <c r="P12292" s="87" t="inlineStr">
        <is>
          <t>카페24마스크팩어성초 77 진정 마스크옵션=어성초 77 진정 마스크팩 10장-50% off201208</t>
        </is>
      </c>
    </row>
    <row r="12293">
      <c r="B12293" s="127" t="n">
        <v>44182</v>
      </c>
      <c r="C12293" s="87">
        <f>TEXT(B12293,"aaa")</f>
        <v/>
      </c>
      <c r="D12293" s="93" t="n"/>
      <c r="E12293" s="87">
        <f>INDEX(매칭테이블!C:D,MATCH(RD!G12293,매칭테이블!D:D,0),1)</f>
        <v/>
      </c>
      <c r="F12293" s="93" t="inlineStr">
        <is>
          <t>카페24</t>
        </is>
      </c>
      <c r="G12293" s="93" t="inlineStr">
        <is>
          <t>어성초 77 진정 마스크</t>
        </is>
      </c>
      <c r="H12293" s="93" t="n">
        <v>7</v>
      </c>
      <c r="J12293" s="87" t="n">
        <v>201208</v>
      </c>
      <c r="K12293" s="93" t="n"/>
      <c r="L12293" s="87" t="n">
        <v>28000</v>
      </c>
      <c r="M12293" s="87" t="n">
        <v>26362</v>
      </c>
      <c r="N12293" s="87" t="n">
        <v>2779</v>
      </c>
      <c r="O12293" s="144" t="n">
        <v>25454.54545454545</v>
      </c>
      <c r="P12293" s="87" t="inlineStr">
        <is>
          <t>카페24마스크팩어성초 77 진정 마스크201208</t>
        </is>
      </c>
    </row>
    <row r="12294">
      <c r="B12294" s="127" t="n">
        <v>44182</v>
      </c>
      <c r="C12294" s="87">
        <f>TEXT(B12294,"aaa")</f>
        <v/>
      </c>
      <c r="D12294" s="93" t="n"/>
      <c r="E12294" s="87">
        <f>INDEX(매칭테이블!C:D,MATCH(RD!G12294,매칭테이블!D:D,0),1)</f>
        <v/>
      </c>
      <c r="F12294" s="93" t="inlineStr">
        <is>
          <t>카페24</t>
        </is>
      </c>
      <c r="G12294" s="93" t="inlineStr">
        <is>
          <t>어성초 77 클리어 패드옵션=어성초 77 클리어 패드 1개-20% off</t>
        </is>
      </c>
      <c r="H12294" s="93" t="n">
        <v>28</v>
      </c>
      <c r="J12294" s="87" t="n">
        <v>201208</v>
      </c>
      <c r="K12294" s="93" t="n"/>
      <c r="L12294" s="87" t="n">
        <v>627200</v>
      </c>
      <c r="M12294" s="87" t="n">
        <v>590508.8</v>
      </c>
      <c r="N12294" s="87" t="n">
        <v>140336</v>
      </c>
      <c r="O12294" s="144" t="n">
        <v>570181.8181818181</v>
      </c>
      <c r="P12294" s="87" t="inlineStr">
        <is>
          <t>카페24클리어 패드어성초 77 클리어 패드옵션=어성초 77 클리어 패드 1개-20% off201208</t>
        </is>
      </c>
    </row>
    <row r="12295">
      <c r="B12295" s="127" t="n">
        <v>44182</v>
      </c>
      <c r="C12295" s="87">
        <f>TEXT(B12295,"aaa")</f>
        <v/>
      </c>
      <c r="D12295" s="93" t="n"/>
      <c r="E12295" s="87">
        <f>INDEX(매칭테이블!C:D,MATCH(RD!G12295,매칭테이블!D:D,0),1)</f>
        <v/>
      </c>
      <c r="F12295" s="93" t="inlineStr">
        <is>
          <t>카페24</t>
        </is>
      </c>
      <c r="G12295" s="93" t="inlineStr">
        <is>
          <t>어성초 77 클리어 패드옵션=어성초 77 클리어 패드 2개-30% off (무료배송)</t>
        </is>
      </c>
      <c r="H12295" s="93" t="n">
        <v>35</v>
      </c>
      <c r="J12295" s="87" t="n">
        <v>201208</v>
      </c>
      <c r="K12295" s="93" t="n"/>
      <c r="L12295" s="87" t="n">
        <v>1372000</v>
      </c>
      <c r="M12295" s="87" t="n">
        <v>1291738</v>
      </c>
      <c r="N12295" s="87" t="n">
        <v>350840</v>
      </c>
      <c r="O12295" s="144" t="n">
        <v>1247272.727272727</v>
      </c>
      <c r="P12295" s="87" t="inlineStr">
        <is>
          <t>카페24클리어 패드어성초 77 클리어 패드옵션=어성초 77 클리어 패드 2개-30% off (무료배송)201208</t>
        </is>
      </c>
    </row>
    <row r="12296">
      <c r="B12296" s="127" t="n">
        <v>44182</v>
      </c>
      <c r="C12296" s="87">
        <f>TEXT(B12296,"aaa")</f>
        <v/>
      </c>
      <c r="D12296" s="93" t="n"/>
      <c r="E12296" s="87">
        <f>INDEX(매칭테이블!C:D,MATCH(RD!G12296,매칭테이블!D:D,0),1)</f>
        <v/>
      </c>
      <c r="F12296" s="93" t="inlineStr">
        <is>
          <t>카페24</t>
        </is>
      </c>
      <c r="G12296" s="93" t="inlineStr">
        <is>
          <t>어성초 77 클리어 패드옵션=어성초77토너1개+어성초77패드1개-30% off (무료배송)</t>
        </is>
      </c>
      <c r="H12296" s="93" t="n">
        <v>18</v>
      </c>
      <c r="J12296" s="87" t="n">
        <v>201208</v>
      </c>
      <c r="K12296" s="93" t="n"/>
      <c r="L12296" s="87" t="n">
        <v>667800</v>
      </c>
      <c r="M12296" s="87" t="n">
        <v>628733.7</v>
      </c>
      <c r="N12296" s="87" t="n">
        <v>145656</v>
      </c>
      <c r="O12296" s="144" t="n">
        <v>607090.9090909091</v>
      </c>
      <c r="P12296" s="87" t="inlineStr">
        <is>
          <t>카페24토너+패드 세트어성초 77 클리어 패드옵션=어성초77토너1개+어성초77패드1개-30% off (무료배송)201208</t>
        </is>
      </c>
    </row>
    <row r="12297">
      <c r="B12297" s="127" t="n">
        <v>44182</v>
      </c>
      <c r="C12297" s="87">
        <f>TEXT(B12297,"aaa")</f>
        <v/>
      </c>
      <c r="D12297" s="93" t="n"/>
      <c r="E12297" s="87">
        <f>INDEX(매칭테이블!C:D,MATCH(RD!G12297,매칭테이블!D:D,0),1)</f>
        <v/>
      </c>
      <c r="F12297" s="93" t="inlineStr">
        <is>
          <t>카페24</t>
        </is>
      </c>
      <c r="G12297" s="93" t="inlineStr">
        <is>
          <t>어성초 77 토너토너(필수)=어성초 77 토너 1개-20% off</t>
        </is>
      </c>
      <c r="H12297" s="93" t="n">
        <v>1</v>
      </c>
      <c r="J12297" s="87" t="n">
        <v>201208</v>
      </c>
      <c r="K12297" s="93" t="n"/>
      <c r="L12297" s="87" t="n">
        <v>20000</v>
      </c>
      <c r="M12297" s="87" t="n">
        <v>18830</v>
      </c>
      <c r="N12297" s="87" t="n">
        <v>3080</v>
      </c>
      <c r="O12297" s="144" t="n">
        <v>18181.81818181818</v>
      </c>
      <c r="P12297" s="87" t="inlineStr">
        <is>
          <t>카페24토너어성초 77 토너토너(필수)=어성초 77 토너 1개-20% off201208</t>
        </is>
      </c>
    </row>
    <row r="12298">
      <c r="B12298" s="127" t="n">
        <v>44182</v>
      </c>
      <c r="C12298" s="87">
        <f>TEXT(B12298,"aaa")</f>
        <v/>
      </c>
      <c r="D12298" s="93" t="n"/>
      <c r="E12298" s="87">
        <f>INDEX(매칭테이블!C:D,MATCH(RD!G12298,매칭테이블!D:D,0),1)</f>
        <v/>
      </c>
      <c r="F12298" s="93" t="inlineStr">
        <is>
          <t>카페24</t>
        </is>
      </c>
      <c r="G12298" s="93" t="inlineStr">
        <is>
          <t>어성초 77 포어 클리어 패드옵션=어성초 77 클리어 패드 1개-20% off</t>
        </is>
      </c>
      <c r="H12298" s="93" t="n">
        <v>4</v>
      </c>
      <c r="J12298" s="87" t="n">
        <v>201208</v>
      </c>
      <c r="K12298" s="93" t="n"/>
      <c r="L12298" s="87" t="n">
        <v>89600</v>
      </c>
      <c r="M12298" s="87" t="n">
        <v>84358.39999999999</v>
      </c>
      <c r="N12298" s="87" t="n">
        <v>20048</v>
      </c>
      <c r="O12298" s="144" t="n">
        <v>81454.54545454544</v>
      </c>
      <c r="P12298" s="87" t="inlineStr">
        <is>
          <t>카페24클리어 패드어성초 77 포어 클리어 패드옵션=어성초 77 클리어 패드 1개-20% off201208</t>
        </is>
      </c>
    </row>
    <row r="12299">
      <c r="B12299" s="127" t="n">
        <v>44182</v>
      </c>
      <c r="C12299" s="87">
        <f>TEXT(B12299,"aaa")</f>
        <v/>
      </c>
      <c r="D12299" s="93" t="n"/>
      <c r="E12299" s="87">
        <f>INDEX(매칭테이블!C:D,MATCH(RD!G12299,매칭테이블!D:D,0),1)</f>
        <v/>
      </c>
      <c r="F12299" s="93" t="inlineStr">
        <is>
          <t>카페24</t>
        </is>
      </c>
      <c r="G12299" s="93" t="inlineStr">
        <is>
          <t>어성초 77 포어 클리어 패드옵션=어성초 77 클리어 패드 2개-30% off (무료배송)</t>
        </is>
      </c>
      <c r="H12299" s="93" t="n">
        <v>8</v>
      </c>
      <c r="J12299" s="87" t="n">
        <v>201208</v>
      </c>
      <c r="K12299" s="93" t="n"/>
      <c r="L12299" s="87" t="n">
        <v>313600</v>
      </c>
      <c r="M12299" s="87" t="n">
        <v>295254.4</v>
      </c>
      <c r="N12299" s="87" t="n">
        <v>80192</v>
      </c>
      <c r="O12299" s="144" t="n">
        <v>285090.9090909091</v>
      </c>
      <c r="P12299" s="87" t="inlineStr">
        <is>
          <t>카페24클리어 패드어성초 77 포어 클리어 패드옵션=어성초 77 클리어 패드 2개-30% off (무료배송)201208</t>
        </is>
      </c>
    </row>
    <row r="12300">
      <c r="B12300" s="127" t="n">
        <v>44182</v>
      </c>
      <c r="C12300" s="87">
        <f>TEXT(B12300,"aaa")</f>
        <v/>
      </c>
      <c r="D12300" s="93" t="n"/>
      <c r="E12300" s="87">
        <f>INDEX(매칭테이블!C:D,MATCH(RD!G12300,매칭테이블!D:D,0),1)</f>
        <v/>
      </c>
      <c r="F12300" s="93" t="inlineStr">
        <is>
          <t>카페24</t>
        </is>
      </c>
      <c r="G12300" s="93" t="inlineStr">
        <is>
          <t>어성초 77 포어 클리어 패드옵션=어성초77토너1개+어성초77패드1개-30% off (무료배송)</t>
        </is>
      </c>
      <c r="H12300" s="93" t="n">
        <v>3</v>
      </c>
      <c r="J12300" s="87" t="n">
        <v>201208</v>
      </c>
      <c r="K12300" s="93" t="n"/>
      <c r="L12300" s="87" t="n">
        <v>111300</v>
      </c>
      <c r="M12300" s="87" t="n">
        <v>104788.95</v>
      </c>
      <c r="N12300" s="87" t="n">
        <v>24276</v>
      </c>
      <c r="O12300" s="144" t="n">
        <v>101181.8181818182</v>
      </c>
      <c r="P12300" s="87" t="inlineStr">
        <is>
          <t>카페24토너+패드 세트어성초 77 포어 클리어 패드옵션=어성초77토너1개+어성초77패드1개-30% off (무료배송)201208</t>
        </is>
      </c>
    </row>
    <row r="12301">
      <c r="B12301" s="127" t="n">
        <v>44182</v>
      </c>
      <c r="C12301" s="87">
        <f>TEXT(B12301,"aaa")</f>
        <v/>
      </c>
      <c r="D12301" s="93" t="n"/>
      <c r="E12301" s="87">
        <f>INDEX(매칭테이블!C:D,MATCH(RD!G12301,매칭테이블!D:D,0),1)</f>
        <v/>
      </c>
      <c r="F12301" s="93" t="inlineStr">
        <is>
          <t>카페24</t>
        </is>
      </c>
      <c r="G12301" s="93" t="inlineStr">
        <is>
          <t>어성초 77% 패드옵션=어성초 77 클리어 패드 1개-20% off</t>
        </is>
      </c>
      <c r="H12301" s="93" t="n">
        <v>15</v>
      </c>
      <c r="J12301" s="87" t="n">
        <v>201208</v>
      </c>
      <c r="K12301" s="93" t="n"/>
      <c r="L12301" s="87" t="n">
        <v>336000</v>
      </c>
      <c r="M12301" s="87" t="n">
        <v>316344</v>
      </c>
      <c r="N12301" s="87" t="n">
        <v>75180</v>
      </c>
      <c r="O12301" s="144" t="n">
        <v>305454.5454545454</v>
      </c>
      <c r="P12301" s="87" t="inlineStr">
        <is>
          <t>카페24클리어 패드어성초 77% 패드옵션=어성초 77 클리어 패드 1개-20% off201208</t>
        </is>
      </c>
    </row>
    <row r="12302">
      <c r="B12302" s="127" t="n">
        <v>44182</v>
      </c>
      <c r="C12302" s="87">
        <f>TEXT(B12302,"aaa")</f>
        <v/>
      </c>
      <c r="D12302" s="93" t="n"/>
      <c r="E12302" s="87">
        <f>INDEX(매칭테이블!C:D,MATCH(RD!G12302,매칭테이블!D:D,0),1)</f>
        <v/>
      </c>
      <c r="F12302" s="93" t="inlineStr">
        <is>
          <t>카페24</t>
        </is>
      </c>
      <c r="G12302" s="93" t="inlineStr">
        <is>
          <t>어성초 77% 패드옵션=어성초 77 클리어 패드 2개-30% off (무료배송)</t>
        </is>
      </c>
      <c r="H12302" s="93" t="n">
        <v>13</v>
      </c>
      <c r="J12302" s="87" t="n">
        <v>201208</v>
      </c>
      <c r="K12302" s="93" t="n"/>
      <c r="L12302" s="87" t="n">
        <v>509600</v>
      </c>
      <c r="M12302" s="87" t="n">
        <v>479788.4</v>
      </c>
      <c r="N12302" s="87" t="n">
        <v>130312</v>
      </c>
      <c r="O12302" s="144" t="n">
        <v>463272.7272727272</v>
      </c>
      <c r="P12302" s="87" t="inlineStr">
        <is>
          <t>카페24클리어 패드어성초 77% 패드옵션=어성초 77 클리어 패드 2개-30% off (무료배송)201208</t>
        </is>
      </c>
    </row>
    <row r="12303">
      <c r="B12303" s="127" t="n">
        <v>44182</v>
      </c>
      <c r="C12303" s="87">
        <f>TEXT(B12303,"aaa")</f>
        <v/>
      </c>
      <c r="D12303" s="93" t="n"/>
      <c r="E12303" s="87">
        <f>INDEX(매칭테이블!C:D,MATCH(RD!G12303,매칭테이블!D:D,0),1)</f>
        <v/>
      </c>
      <c r="F12303" s="93" t="inlineStr">
        <is>
          <t>카페24</t>
        </is>
      </c>
      <c r="G12303" s="93" t="inlineStr">
        <is>
          <t>어성초 77% 패드옵션=어성초77토너1개+어성초77패드1개-30% off (무료배송)</t>
        </is>
      </c>
      <c r="H12303" s="93" t="n">
        <v>12</v>
      </c>
      <c r="J12303" s="87" t="n">
        <v>201208</v>
      </c>
      <c r="K12303" s="93" t="n"/>
      <c r="L12303" s="87" t="n">
        <v>445200</v>
      </c>
      <c r="M12303" s="87" t="n">
        <v>419155.8</v>
      </c>
      <c r="N12303" s="87" t="n">
        <v>97104</v>
      </c>
      <c r="O12303" s="144" t="n">
        <v>404727.2727272727</v>
      </c>
      <c r="P12303" s="87" t="inlineStr">
        <is>
          <t>카페24토너+패드 세트어성초 77% 패드옵션=어성초77토너1개+어성초77패드1개-30% off (무료배송)201208</t>
        </is>
      </c>
    </row>
    <row r="12304">
      <c r="B12304" s="127" t="n">
        <v>44182</v>
      </c>
      <c r="C12304" s="87">
        <f>TEXT(B12304,"aaa")</f>
        <v/>
      </c>
      <c r="D12304" s="93" t="n"/>
      <c r="E12304" s="87">
        <f>INDEX(매칭테이블!C:D,MATCH(RD!G12304,매칭테이블!D:D,0),1)</f>
        <v/>
      </c>
      <c r="F12304" s="93" t="inlineStr">
        <is>
          <t>카페24</t>
        </is>
      </c>
      <c r="G12304" s="93" t="inlineStr">
        <is>
          <t>어성초 78 수딩 크림</t>
        </is>
      </c>
      <c r="H12304" s="93" t="n">
        <v>3</v>
      </c>
      <c r="J12304" s="87" t="n">
        <v>201208</v>
      </c>
      <c r="K12304" s="93" t="n"/>
      <c r="L12304" s="87" t="n">
        <v>114000</v>
      </c>
      <c r="M12304" s="87" t="n">
        <v>107331</v>
      </c>
      <c r="N12304" s="87" t="n">
        <v>9135</v>
      </c>
      <c r="O12304" s="144" t="n">
        <v>103636.3636363636</v>
      </c>
      <c r="P12304" s="87" t="inlineStr">
        <is>
          <t>카페24수딩크림어성초 78 수딩 크림201208</t>
        </is>
      </c>
    </row>
    <row r="12305">
      <c r="B12305" s="127" t="n">
        <v>44182</v>
      </c>
      <c r="C12305" s="87">
        <f>TEXT(B12305,"aaa")</f>
        <v/>
      </c>
      <c r="D12305" s="93" t="n"/>
      <c r="E12305" s="87">
        <f>INDEX(매칭테이블!C:D,MATCH(RD!G12305,매칭테이블!D:D,0),1)</f>
        <v/>
      </c>
      <c r="F12305" s="93" t="inlineStr">
        <is>
          <t>카페24</t>
        </is>
      </c>
      <c r="G12305" s="93" t="inlineStr">
        <is>
          <t>어성초 78 수딩 크림</t>
        </is>
      </c>
      <c r="H12305" s="93" t="n">
        <v>4</v>
      </c>
      <c r="J12305" s="87" t="n">
        <v>201208</v>
      </c>
      <c r="K12305" s="93" t="n"/>
      <c r="L12305" s="87" t="n">
        <v>152000</v>
      </c>
      <c r="M12305" s="87" t="n">
        <v>143108</v>
      </c>
      <c r="N12305" s="87" t="n">
        <v>12180</v>
      </c>
      <c r="O12305" s="144" t="n">
        <v>138181.8181818182</v>
      </c>
      <c r="P12305" s="87" t="inlineStr">
        <is>
          <t>카페24수딩크림어성초 78 수딩 크림201208</t>
        </is>
      </c>
    </row>
    <row r="12306">
      <c r="B12306" s="127" t="n">
        <v>44182</v>
      </c>
      <c r="C12306" s="87">
        <f>TEXT(B12306,"aaa")</f>
        <v/>
      </c>
      <c r="D12306" s="93" t="n"/>
      <c r="E12306" s="87">
        <f>INDEX(매칭테이블!C:D,MATCH(RD!G12306,매칭테이블!D:D,0),1)</f>
        <v/>
      </c>
      <c r="F12306" s="93" t="inlineStr">
        <is>
          <t>카페24</t>
        </is>
      </c>
      <c r="G12306" s="93" t="inlineStr">
        <is>
          <t>어성초 80 수분 진정 앰플앰플=어성초 80 앰플 1개-15%off</t>
        </is>
      </c>
      <c r="H12306" s="93" t="n">
        <v>13</v>
      </c>
      <c r="J12306" s="87" t="n">
        <v>201208</v>
      </c>
      <c r="K12306" s="93" t="n"/>
      <c r="L12306" s="87" t="n">
        <v>364000</v>
      </c>
      <c r="M12306" s="87" t="n">
        <v>342706</v>
      </c>
      <c r="N12306" s="87" t="n">
        <v>44161</v>
      </c>
      <c r="O12306" s="144" t="n">
        <v>330909.0909090909</v>
      </c>
      <c r="P12306" s="87" t="inlineStr">
        <is>
          <t>카페24앰플어성초 80 수분 진정 앰플앰플=어성초 80 앰플 1개-15%off201208</t>
        </is>
      </c>
    </row>
    <row r="12307">
      <c r="B12307" s="127" t="n">
        <v>44182</v>
      </c>
      <c r="C12307" s="87">
        <f>TEXT(B12307,"aaa")</f>
        <v/>
      </c>
      <c r="D12307" s="93" t="n"/>
      <c r="E12307" s="87">
        <f>INDEX(매칭테이블!C:D,MATCH(RD!G12307,매칭테이블!D:D,0),1)</f>
        <v/>
      </c>
      <c r="F12307" s="93" t="inlineStr">
        <is>
          <t>카페24</t>
        </is>
      </c>
      <c r="G12307" s="93" t="inlineStr">
        <is>
          <t>어성초 80 수분 진정 앰플앰플=어성초 80 앰플 2개-27%off (무료배송)</t>
        </is>
      </c>
      <c r="H12307" s="93" t="n">
        <v>4</v>
      </c>
      <c r="J12307" s="87" t="n">
        <v>201208</v>
      </c>
      <c r="K12307" s="93" t="n"/>
      <c r="L12307" s="87" t="n">
        <v>192000</v>
      </c>
      <c r="M12307" s="87" t="n">
        <v>180768</v>
      </c>
      <c r="N12307" s="87" t="n">
        <v>27176</v>
      </c>
      <c r="O12307" s="144" t="n">
        <v>174545.4545454545</v>
      </c>
      <c r="P12307" s="87" t="inlineStr">
        <is>
          <t>카페24앰플어성초 80 수분 진정 앰플앰플=어성초 80 앰플 2개-27%off (무료배송)201208</t>
        </is>
      </c>
    </row>
    <row r="12308">
      <c r="B12308" s="127" t="n">
        <v>44182</v>
      </c>
      <c r="C12308" s="87">
        <f>TEXT(B12308,"aaa")</f>
        <v/>
      </c>
      <c r="D12308" s="93" t="n"/>
      <c r="E12308" s="87">
        <f>INDEX(매칭테이블!C:D,MATCH(RD!G12308,매칭테이블!D:D,0),1)</f>
        <v/>
      </c>
      <c r="F12308" s="93" t="inlineStr">
        <is>
          <t>카페24</t>
        </is>
      </c>
      <c r="G12308" s="93" t="inlineStr">
        <is>
          <t>어성초 80 수분 진정 앰플</t>
        </is>
      </c>
      <c r="H12308" s="93" t="n">
        <v>2</v>
      </c>
      <c r="J12308" s="87" t="n">
        <v>201208</v>
      </c>
      <c r="K12308" s="93" t="n"/>
      <c r="L12308" s="87" t="n">
        <v>56000</v>
      </c>
      <c r="M12308" s="87" t="n">
        <v>52724</v>
      </c>
      <c r="N12308" s="87" t="n">
        <v>6794</v>
      </c>
      <c r="O12308" s="144" t="n">
        <v>50909.0909090909</v>
      </c>
      <c r="P12308" s="87" t="inlineStr">
        <is>
          <t>카페24앰플어성초 80 수분 진정 앰플201208</t>
        </is>
      </c>
    </row>
    <row r="12309">
      <c r="B12309" s="127" t="n">
        <v>44182</v>
      </c>
      <c r="C12309" s="87">
        <f>TEXT(B12309,"aaa")</f>
        <v/>
      </c>
      <c r="D12309" s="93" t="n"/>
      <c r="E12309" s="87">
        <f>INDEX(매칭테이블!C:D,MATCH(RD!G12309,매칭테이블!D:D,0),1)</f>
        <v/>
      </c>
      <c r="F12309" s="93" t="inlineStr">
        <is>
          <t>카페24</t>
        </is>
      </c>
      <c r="G12309" s="93" t="inlineStr">
        <is>
          <t>어성초 아크네 바디워시옵션=어성초 아크네 바디워시 1개 -30% off</t>
        </is>
      </c>
      <c r="H12309" s="93" t="n">
        <v>3</v>
      </c>
      <c r="J12309" s="87" t="n">
        <v>201208</v>
      </c>
      <c r="K12309" s="93" t="n"/>
      <c r="L12309" s="87" t="n">
        <v>54600</v>
      </c>
      <c r="M12309" s="87" t="n">
        <v>51405.9</v>
      </c>
      <c r="N12309" s="87" t="n">
        <v>12255</v>
      </c>
      <c r="O12309" s="144" t="n">
        <v>49636.36363636363</v>
      </c>
      <c r="P12309" s="87" t="inlineStr">
        <is>
          <t>카페24바디워시어성초 아크네 바디워시옵션=어성초 아크네 바디워시 1개 -30% off201208</t>
        </is>
      </c>
    </row>
    <row r="12310">
      <c r="B12310" s="127" t="n">
        <v>44182</v>
      </c>
      <c r="C12310" s="87">
        <f>TEXT(B12310,"aaa")</f>
        <v/>
      </c>
      <c r="D12310" s="93" t="n"/>
      <c r="E12310" s="87">
        <f>INDEX(매칭테이블!C:D,MATCH(RD!G12310,매칭테이블!D:D,0),1)</f>
        <v/>
      </c>
      <c r="F12310" s="93" t="inlineStr">
        <is>
          <t>카페24</t>
        </is>
      </c>
      <c r="G12310" s="93" t="inlineStr">
        <is>
          <t>어성초 약산성 클렌징폼클렌징폼=어성초 약산성 클렌징폼 1개 -19%off</t>
        </is>
      </c>
      <c r="H12310" s="93" t="n">
        <v>16</v>
      </c>
      <c r="J12310" s="87" t="n">
        <v>201208</v>
      </c>
      <c r="K12310" s="93" t="n"/>
      <c r="L12310" s="87" t="n">
        <v>208000</v>
      </c>
      <c r="M12310" s="87" t="n">
        <v>195832</v>
      </c>
      <c r="N12310" s="87" t="n">
        <v>44000</v>
      </c>
      <c r="O12310" s="144" t="n">
        <v>189090.9090909091</v>
      </c>
      <c r="P12310" s="87" t="inlineStr">
        <is>
          <t>카페24클렌징폼어성초 약산성 클렌징폼클렌징폼=어성초 약산성 클렌징폼 1개 -19%off201208</t>
        </is>
      </c>
    </row>
    <row r="12311">
      <c r="B12311" s="127" t="n">
        <v>44182</v>
      </c>
      <c r="C12311" s="87">
        <f>TEXT(B12311,"aaa")</f>
        <v/>
      </c>
      <c r="D12311" s="93" t="n"/>
      <c r="E12311" s="87">
        <f>INDEX(매칭테이블!C:D,MATCH(RD!G12311,매칭테이블!D:D,0),1)</f>
        <v/>
      </c>
      <c r="F12311" s="93" t="inlineStr">
        <is>
          <t>카페24</t>
        </is>
      </c>
      <c r="G12311" s="93" t="inlineStr">
        <is>
          <t>어성초 약산성 클렌징폼클렌징폼=어성초 약산성 클렌징폼 2개 -25%off</t>
        </is>
      </c>
      <c r="H12311" s="93" t="n">
        <v>2</v>
      </c>
      <c r="J12311" s="87" t="n">
        <v>201208</v>
      </c>
      <c r="K12311" s="93" t="n"/>
      <c r="L12311" s="87" t="n">
        <v>48000</v>
      </c>
      <c r="M12311" s="87" t="n">
        <v>45192</v>
      </c>
      <c r="N12311" s="87" t="n">
        <v>4920</v>
      </c>
      <c r="O12311" s="144" t="n">
        <v>43636.36363636363</v>
      </c>
      <c r="P12311" s="87" t="inlineStr">
        <is>
          <t>카페24클렌징폼어성초 약산성 클렌징폼클렌징폼=어성초 약산성 클렌징폼 2개 -25%off201208</t>
        </is>
      </c>
    </row>
    <row r="12312">
      <c r="B12312" s="127" t="n">
        <v>44182</v>
      </c>
      <c r="C12312" s="87">
        <f>TEXT(B12312,"aaa")</f>
        <v/>
      </c>
      <c r="D12312" s="93" t="n"/>
      <c r="E12312" s="87">
        <f>INDEX(매칭테이블!C:D,MATCH(RD!G12312,매칭테이블!D:D,0),1)</f>
        <v/>
      </c>
      <c r="F12312" s="93" t="inlineStr">
        <is>
          <t>카페24</t>
        </is>
      </c>
      <c r="G12312" s="93" t="inlineStr">
        <is>
          <t>어성초 약산성 클렌징폼클렌징폼=어성초 약산성 클렌징폼 3개 -31%off (무료배송)</t>
        </is>
      </c>
      <c r="H12312" s="93" t="n">
        <v>1</v>
      </c>
      <c r="J12312" s="87" t="n">
        <v>201208</v>
      </c>
      <c r="K12312" s="93" t="n"/>
      <c r="L12312" s="87" t="n">
        <v>33000</v>
      </c>
      <c r="M12312" s="87" t="n">
        <v>31069.5</v>
      </c>
      <c r="N12312" s="87" t="n">
        <v>3690</v>
      </c>
      <c r="O12312" s="144" t="n">
        <v>30000</v>
      </c>
      <c r="P12312" s="87" t="inlineStr">
        <is>
          <t>카페24클렌징폼어성초 약산성 클렌징폼클렌징폼=어성초 약산성 클렌징폼 3개 -31%off (무료배송)201208</t>
        </is>
      </c>
    </row>
    <row r="12313">
      <c r="B12313" s="127" t="n">
        <v>44182</v>
      </c>
      <c r="C12313" s="87">
        <f>TEXT(B12313,"aaa")</f>
        <v/>
      </c>
      <c r="D12313" s="93" t="n"/>
      <c r="E12313" s="87">
        <f>INDEX(매칭테이블!C:D,MATCH(RD!G12313,매칭테이블!D:D,0),1)</f>
        <v/>
      </c>
      <c r="F12313" s="93" t="inlineStr">
        <is>
          <t>카페24</t>
        </is>
      </c>
      <c r="G12313" s="93" t="inlineStr">
        <is>
          <t>어성초 크림마스크 나이트 솔루션옵션=어성초 크림마스크 나이트 솔루션 10장 (-50%)</t>
        </is>
      </c>
      <c r="H12313" s="93" t="n">
        <v>4</v>
      </c>
      <c r="J12313" s="87" t="n">
        <v>201208</v>
      </c>
      <c r="K12313" s="93" t="n"/>
      <c r="L12313" s="87" t="n">
        <v>80000</v>
      </c>
      <c r="M12313" s="87" t="n">
        <v>75320</v>
      </c>
      <c r="N12313" s="87" t="n">
        <v>12428</v>
      </c>
      <c r="O12313" s="144" t="n">
        <v>72727.27272727272</v>
      </c>
      <c r="P12313" s="87" t="inlineStr">
        <is>
          <t>카페24크림마스크어성초 크림마스크 나이트 솔루션옵션=어성초 크림마스크 나이트 솔루션 10장 (-50%)201208</t>
        </is>
      </c>
    </row>
    <row r="12314">
      <c r="B12314" s="127" t="n">
        <v>44182</v>
      </c>
      <c r="C12314" s="87">
        <f>TEXT(B12314,"aaa")</f>
        <v/>
      </c>
      <c r="D12314" s="93" t="n"/>
      <c r="E12314" s="87">
        <f>INDEX(매칭테이블!C:D,MATCH(RD!G12314,매칭테이블!D:D,0),1)</f>
        <v/>
      </c>
      <c r="F12314" s="93" t="inlineStr">
        <is>
          <t>카페24</t>
        </is>
      </c>
      <c r="G12314" s="93" t="inlineStr">
        <is>
          <t>촉촉 스킨팩 화장솜</t>
        </is>
      </c>
      <c r="H12314" s="93" t="n">
        <v>16</v>
      </c>
      <c r="J12314" s="87" t="n">
        <v>201208</v>
      </c>
      <c r="K12314" s="93" t="n"/>
      <c r="L12314" s="87" t="n">
        <v>48000</v>
      </c>
      <c r="M12314" s="87" t="n">
        <v>45192</v>
      </c>
      <c r="N12314" s="87" t="n">
        <v>17760</v>
      </c>
      <c r="O12314" s="144" t="n">
        <v>43636.36363636363</v>
      </c>
      <c r="P12314" s="87" t="inlineStr">
        <is>
          <t>카페24화장솜촉촉 스킨팩 화장솜201208</t>
        </is>
      </c>
    </row>
    <row r="12315">
      <c r="B12315" s="127" t="n">
        <v>44182</v>
      </c>
      <c r="C12315" s="87">
        <f>TEXT(B12315,"aaa")</f>
        <v/>
      </c>
      <c r="D12315" s="93" t="n"/>
      <c r="E12315" s="87">
        <f>INDEX(매칭테이블!C:D,MATCH(RD!G12315,매칭테이블!D:D,0),1)</f>
        <v/>
      </c>
      <c r="F12315" s="93" t="inlineStr">
        <is>
          <t>화해</t>
        </is>
      </c>
      <c r="G12315" s="93" t="inlineStr">
        <is>
          <t>어성초 77 토너 250ml어성초 77 토너 250ml</t>
        </is>
      </c>
      <c r="H12315" s="93" t="n">
        <v>4</v>
      </c>
      <c r="J12315" s="87" t="n">
        <v>201208</v>
      </c>
      <c r="K12315" s="93" t="n"/>
      <c r="L12315" s="87" t="n">
        <v>80000</v>
      </c>
      <c r="M12315" s="87" t="n">
        <v>57600</v>
      </c>
      <c r="N12315" s="87" t="n">
        <v>12320</v>
      </c>
      <c r="O12315" s="144" t="n">
        <v>72727.27272727272</v>
      </c>
      <c r="P12315" s="87" t="inlineStr">
        <is>
          <t>화해토너어성초 77 토너 250ml어성초 77 토너 250ml201208</t>
        </is>
      </c>
    </row>
    <row r="12316" customFormat="1" s="93">
      <c r="B12316" s="127" t="n">
        <v>44183</v>
      </c>
      <c r="C12316" s="87">
        <f>TEXT(B12316,"aaa")</f>
        <v/>
      </c>
      <c r="E12316" s="87">
        <f>INDEX(매칭테이블!C:D,MATCH(RD!G12316,매칭테이블!D:D,0),1)</f>
        <v/>
      </c>
      <c r="F12316" s="93" t="inlineStr">
        <is>
          <t>W컨셉</t>
        </is>
      </c>
      <c r="G12316" s="93" t="inlineStr">
        <is>
          <t>어성초 77토너 (2 SET) HEARTLEAF 77% SOOTHING TONER 250ml250ml 2set</t>
        </is>
      </c>
      <c r="H12316" s="93" t="n">
        <v>3</v>
      </c>
      <c r="J12316" s="87" t="n">
        <v>201208</v>
      </c>
      <c r="L12316" s="87" t="n">
        <v>105000</v>
      </c>
      <c r="M12316" s="87" t="n">
        <v>75600</v>
      </c>
      <c r="N12316" s="87" t="n">
        <v>18480</v>
      </c>
      <c r="O12316" s="144" t="n">
        <v>95454.54545454544</v>
      </c>
      <c r="P12316" s="87" t="inlineStr">
        <is>
          <t>W컨셉토너어성초 77토너 (2 SET) HEARTLEAF 77% SOOTHING TONER 250ml250ml 2set201208</t>
        </is>
      </c>
    </row>
    <row r="12317" customFormat="1" s="93">
      <c r="B12317" s="127" t="n">
        <v>44183</v>
      </c>
      <c r="C12317" s="87">
        <f>TEXT(B12317,"aaa")</f>
        <v/>
      </c>
      <c r="E12317" s="87">
        <f>INDEX(매칭테이블!C:D,MATCH(RD!G12317,매칭테이블!D:D,0),1)</f>
        <v/>
      </c>
      <c r="F12317" s="93" t="inlineStr">
        <is>
          <t>스타일쉐어</t>
        </is>
      </c>
      <c r="G12317" s="93" t="inlineStr">
        <is>
          <t>아누아 어성초 77 토너 250ml</t>
        </is>
      </c>
      <c r="H12317" s="93" t="n">
        <v>3</v>
      </c>
      <c r="J12317" s="87" t="n">
        <v>201208</v>
      </c>
      <c r="L12317" s="87" t="n">
        <v>60000</v>
      </c>
      <c r="M12317" s="87" t="n">
        <v>45000</v>
      </c>
      <c r="N12317" s="87" t="n">
        <v>9780</v>
      </c>
      <c r="O12317" s="144" t="n">
        <v>54545.45454545454</v>
      </c>
      <c r="P12317" s="87" t="inlineStr">
        <is>
          <t>스타일쉐어토너아누아 어성초 77 토너 250ml201208</t>
        </is>
      </c>
    </row>
    <row r="12318" customFormat="1" s="93">
      <c r="B12318" s="127" t="n">
        <v>44183</v>
      </c>
      <c r="C12318" s="87">
        <f>TEXT(B12318,"aaa")</f>
        <v/>
      </c>
      <c r="E12318" s="87">
        <f>INDEX(매칭테이블!C:D,MATCH(RD!G12318,매칭테이블!D:D,0),1)</f>
        <v/>
      </c>
      <c r="F12318" s="93" t="inlineStr">
        <is>
          <t>아누아 CS</t>
        </is>
      </c>
      <c r="G12318" s="93" t="inlineStr">
        <is>
          <t>어성초 77 토너 250ml</t>
        </is>
      </c>
      <c r="H12318" s="93" t="n">
        <v>1</v>
      </c>
      <c r="J12318" s="87" t="n">
        <v>201208</v>
      </c>
      <c r="L12318" s="87" t="n">
        <v>0</v>
      </c>
      <c r="M12318" s="87" t="n">
        <v>0</v>
      </c>
      <c r="N12318" s="87" t="n">
        <v>3260</v>
      </c>
      <c r="O12318" s="144" t="n">
        <v>0</v>
      </c>
      <c r="P12318" s="87" t="inlineStr">
        <is>
          <t>아누아 CS토너어성초 77 토너 250ml201208</t>
        </is>
      </c>
    </row>
    <row r="12319" customFormat="1" s="93">
      <c r="B12319" s="127" t="n">
        <v>44183</v>
      </c>
      <c r="C12319" s="87">
        <f>TEXT(B12319,"aaa")</f>
        <v/>
      </c>
      <c r="E12319" s="87">
        <f>INDEX(매칭테이블!C:D,MATCH(RD!G12319,매칭테이블!D:D,0),1)</f>
        <v/>
      </c>
      <c r="F12319" s="93" t="inlineStr">
        <is>
          <t>카페24</t>
        </is>
      </c>
      <c r="G12319" s="93" t="inlineStr">
        <is>
          <t>[수분 보충 세트] 어성초 77 토너 + 어성초 70 로션옵션=어성초 77 토너 250ml + 어성초 70 로션 200ml -30%</t>
        </is>
      </c>
      <c r="H12319" s="93" t="n">
        <v>19</v>
      </c>
      <c r="J12319" s="87" t="n">
        <v>201208</v>
      </c>
      <c r="L12319" s="87" t="n">
        <v>704900</v>
      </c>
      <c r="M12319" s="87" t="n">
        <v>663663.35</v>
      </c>
      <c r="N12319" s="87" t="n">
        <v>140942</v>
      </c>
      <c r="O12319" s="144" t="n">
        <v>640818.1818181818</v>
      </c>
      <c r="P12319" s="87" t="inlineStr">
        <is>
          <t>카페24수분 보충 세트[수분 보충 세트] 어성초 77 토너 + 어성초 70 로션옵션=어성초 77 토너 250ml + 어성초 70 로션 200ml -30%201208</t>
        </is>
      </c>
    </row>
    <row r="12320" customFormat="1" s="93">
      <c r="B12320" s="127" t="n">
        <v>44183</v>
      </c>
      <c r="C12320" s="87">
        <f>TEXT(B12320,"aaa")</f>
        <v/>
      </c>
      <c r="E12320" s="87">
        <f>INDEX(매칭테이블!C:D,MATCH(RD!G12320,매칭테이블!D:D,0),1)</f>
        <v/>
      </c>
      <c r="F12320" s="93" t="inlineStr">
        <is>
          <t>카페24</t>
        </is>
      </c>
      <c r="G12320" s="93" t="inlineStr">
        <is>
          <t>[어성초 진정 패키지 세트] 대용량 토너 + 앰플 + 수딩 크림 + 마스크팩 10장</t>
        </is>
      </c>
      <c r="H12320" s="93" t="n">
        <v>1</v>
      </c>
      <c r="J12320" s="87" t="n">
        <v>201208</v>
      </c>
      <c r="L12320" s="87" t="n">
        <v>99000</v>
      </c>
      <c r="M12320" s="87" t="n">
        <v>93208.5</v>
      </c>
      <c r="N12320" s="87" t="n">
        <v>15137</v>
      </c>
      <c r="O12320" s="144" t="n">
        <v>90000</v>
      </c>
      <c r="P12320" s="87" t="inlineStr">
        <is>
          <t>카페24어성초진정패키지[어성초 진정 패키지 세트] 대용량 토너 + 앰플 + 수딩 크림 + 마스크팩 10장201208</t>
        </is>
      </c>
    </row>
    <row r="12321" customFormat="1" s="93">
      <c r="B12321" s="127" t="n">
        <v>44183</v>
      </c>
      <c r="C12321" s="87">
        <f>TEXT(B12321,"aaa")</f>
        <v/>
      </c>
      <c r="E12321" s="87">
        <f>INDEX(매칭테이블!C:D,MATCH(RD!G12321,매칭테이블!D:D,0),1)</f>
        <v/>
      </c>
      <c r="F12321" s="93" t="inlineStr">
        <is>
          <t>카페24</t>
        </is>
      </c>
      <c r="G12321" s="93" t="inlineStr">
        <is>
          <t>대용량 어성초 77 수딩 토너 500ml</t>
        </is>
      </c>
      <c r="H12321" s="93" t="n">
        <v>21</v>
      </c>
      <c r="J12321" s="87" t="n">
        <v>201208</v>
      </c>
      <c r="L12321" s="87" t="n">
        <v>693000</v>
      </c>
      <c r="M12321" s="87" t="n">
        <v>652459.5</v>
      </c>
      <c r="N12321" s="87" t="n">
        <v>90930</v>
      </c>
      <c r="O12321" s="144" t="n">
        <v>630000</v>
      </c>
      <c r="P12321" s="87" t="inlineStr">
        <is>
          <t>카페24토너대용량 어성초 77 수딩 토너 500ml201208</t>
        </is>
      </c>
    </row>
    <row r="12322" customFormat="1" s="93">
      <c r="B12322" s="127" t="n">
        <v>44183</v>
      </c>
      <c r="C12322" s="87">
        <f>TEXT(B12322,"aaa")</f>
        <v/>
      </c>
      <c r="E12322" s="87">
        <f>INDEX(매칭테이블!C:D,MATCH(RD!G12322,매칭테이블!D:D,0),1)</f>
        <v/>
      </c>
      <c r="F12322" s="93" t="inlineStr">
        <is>
          <t>카페24</t>
        </is>
      </c>
      <c r="G12322" s="93" t="inlineStr">
        <is>
          <t>대용량 어성초 77 토너 500ml</t>
        </is>
      </c>
      <c r="H12322" s="93" t="n">
        <v>2</v>
      </c>
      <c r="J12322" s="87" t="n">
        <v>201208</v>
      </c>
      <c r="L12322" s="87" t="n">
        <v>66000</v>
      </c>
      <c r="M12322" s="87" t="n">
        <v>62139</v>
      </c>
      <c r="N12322" s="87" t="n">
        <v>8660</v>
      </c>
      <c r="O12322" s="144" t="n">
        <v>59999.99999999999</v>
      </c>
      <c r="P12322" s="87" t="inlineStr">
        <is>
          <t>카페24토너대용량 어성초 77 토너 500ml201208</t>
        </is>
      </c>
    </row>
    <row r="12323" customFormat="1" s="93">
      <c r="B12323" s="127" t="n">
        <v>44183</v>
      </c>
      <c r="C12323" s="87">
        <f>TEXT(B12323,"aaa")</f>
        <v/>
      </c>
      <c r="E12323" s="87">
        <f>INDEX(매칭테이블!C:D,MATCH(RD!G12323,매칭테이블!D:D,0),1)</f>
        <v/>
      </c>
      <c r="F12323" s="93" t="inlineStr">
        <is>
          <t>카페24</t>
        </is>
      </c>
      <c r="G12323" s="93" t="inlineStr">
        <is>
          <t>아누아 어성초 77 수딩 토너토너(필수)=어성초 77 토너 1개-20% off</t>
        </is>
      </c>
      <c r="H12323" s="93" t="n">
        <v>1</v>
      </c>
      <c r="J12323" s="87" t="n">
        <v>201208</v>
      </c>
      <c r="L12323" s="87" t="n">
        <v>20000</v>
      </c>
      <c r="M12323" s="87" t="n">
        <v>18830</v>
      </c>
      <c r="N12323" s="87" t="n">
        <v>3080</v>
      </c>
      <c r="O12323" s="144" t="n">
        <v>18181.81818181818</v>
      </c>
      <c r="P12323" s="87" t="inlineStr">
        <is>
          <t>카페24토너아누아 어성초 77 수딩 토너토너(필수)=어성초 77 토너 1개-20% off201208</t>
        </is>
      </c>
    </row>
    <row r="12324" customFormat="1" s="93">
      <c r="B12324" s="127" t="n">
        <v>44183</v>
      </c>
      <c r="C12324" s="87">
        <f>TEXT(B12324,"aaa")</f>
        <v/>
      </c>
      <c r="E12324" s="87">
        <f>INDEX(매칭테이블!C:D,MATCH(RD!G12324,매칭테이블!D:D,0),1)</f>
        <v/>
      </c>
      <c r="F12324" s="93" t="inlineStr">
        <is>
          <t>카페24</t>
        </is>
      </c>
      <c r="G12324" s="93" t="inlineStr">
        <is>
          <t>어성초 70 데일리 릴리프 로션로션=어성초 70 데일리 릴리프 로션 1개 -20% off</t>
        </is>
      </c>
      <c r="H12324" s="93" t="n">
        <v>4</v>
      </c>
      <c r="J12324" s="87" t="n">
        <v>201208</v>
      </c>
      <c r="L12324" s="87" t="n">
        <v>89600</v>
      </c>
      <c r="M12324" s="87" t="n">
        <v>84358.39999999999</v>
      </c>
      <c r="N12324" s="87" t="n">
        <v>17352</v>
      </c>
      <c r="O12324" s="144" t="n">
        <v>81454.54545454544</v>
      </c>
      <c r="P12324" s="87" t="inlineStr">
        <is>
          <t>카페24로션어성초 70 데일리 릴리프 로션로션=어성초 70 데일리 릴리프 로션 1개 -20% off201208</t>
        </is>
      </c>
    </row>
    <row r="12325" customFormat="1" s="93">
      <c r="B12325" s="127" t="n">
        <v>44183</v>
      </c>
      <c r="C12325" s="87">
        <f>TEXT(B12325,"aaa")</f>
        <v/>
      </c>
      <c r="E12325" s="87">
        <f>INDEX(매칭테이블!C:D,MATCH(RD!G12325,매칭테이블!D:D,0),1)</f>
        <v/>
      </c>
      <c r="F12325" s="93" t="inlineStr">
        <is>
          <t>카페24</t>
        </is>
      </c>
      <c r="G12325" s="93" t="inlineStr">
        <is>
          <t>어성초 70 데일리 릴리프 로션로션=어성초 70 데일리 릴리프 로션 2개 -30% off</t>
        </is>
      </c>
      <c r="H12325" s="93" t="n">
        <v>1</v>
      </c>
      <c r="J12325" s="87" t="n">
        <v>201208</v>
      </c>
      <c r="L12325" s="87" t="n">
        <v>39200</v>
      </c>
      <c r="M12325" s="87" t="n">
        <v>36906.8</v>
      </c>
      <c r="N12325" s="87" t="n">
        <v>8676</v>
      </c>
      <c r="O12325" s="144" t="n">
        <v>35636.36363636363</v>
      </c>
      <c r="P12325" s="87" t="inlineStr">
        <is>
          <t>카페24로션어성초 70 데일리 릴리프 로션로션=어성초 70 데일리 릴리프 로션 2개 -30% off201208</t>
        </is>
      </c>
    </row>
    <row r="12326" customFormat="1" s="93">
      <c r="B12326" s="127" t="n">
        <v>44183</v>
      </c>
      <c r="C12326" s="87">
        <f>TEXT(B12326,"aaa")</f>
        <v/>
      </c>
      <c r="E12326" s="87">
        <f>INDEX(매칭테이블!C:D,MATCH(RD!G12326,매칭테이블!D:D,0),1)</f>
        <v/>
      </c>
      <c r="F12326" s="93" t="inlineStr">
        <is>
          <t>카페24</t>
        </is>
      </c>
      <c r="G12326" s="93" t="inlineStr">
        <is>
          <t>어성초 70 데일리 릴리프 로션로션=어성초 77토너 + 어성초 70 로션 수분 보충 세트 -30% off</t>
        </is>
      </c>
      <c r="H12326" s="93" t="n">
        <v>1</v>
      </c>
      <c r="J12326" s="87" t="n">
        <v>201208</v>
      </c>
      <c r="L12326" s="87" t="n">
        <v>37100</v>
      </c>
      <c r="M12326" s="87" t="n">
        <v>34929.65</v>
      </c>
      <c r="N12326" s="87" t="n">
        <v>7418</v>
      </c>
      <c r="O12326" s="144" t="n">
        <v>33727.27272727273</v>
      </c>
      <c r="P12326" s="87" t="inlineStr">
        <is>
          <t>카페24수분 보충 세트어성초 70 데일리 릴리프 로션로션=어성초 77토너 + 어성초 70 로션 수분 보충 세트 -30% off201208</t>
        </is>
      </c>
    </row>
    <row r="12327" customFormat="1" s="93">
      <c r="B12327" s="127" t="n">
        <v>44183</v>
      </c>
      <c r="C12327" s="87">
        <f>TEXT(B12327,"aaa")</f>
        <v/>
      </c>
      <c r="E12327" s="87">
        <f>INDEX(매칭테이블!C:D,MATCH(RD!G12327,매칭테이블!D:D,0),1)</f>
        <v/>
      </c>
      <c r="F12327" s="93" t="inlineStr">
        <is>
          <t>카페24</t>
        </is>
      </c>
      <c r="G12327" s="93" t="inlineStr">
        <is>
          <t>어성초 70 머드 크림 마스크옵션=어성초 70 머드 크림 마스크-20% off</t>
        </is>
      </c>
      <c r="H12327" s="93" t="n">
        <v>6</v>
      </c>
      <c r="J12327" s="87" t="n">
        <v>201208</v>
      </c>
      <c r="L12327" s="87" t="n">
        <v>120000</v>
      </c>
      <c r="M12327" s="87" t="n">
        <v>112980</v>
      </c>
      <c r="N12327" s="87" t="n">
        <v>8652</v>
      </c>
      <c r="O12327" s="144" t="n">
        <v>109090.9090909091</v>
      </c>
      <c r="P12327" s="87" t="inlineStr">
        <is>
          <t>카페24머드크림마스크어성초 70 머드 크림 마스크옵션=어성초 70 머드 크림 마스크-20% off201208</t>
        </is>
      </c>
    </row>
    <row r="12328" customFormat="1" s="93">
      <c r="B12328" s="127" t="n">
        <v>44183</v>
      </c>
      <c r="C12328" s="87">
        <f>TEXT(B12328,"aaa")</f>
        <v/>
      </c>
      <c r="E12328" s="87">
        <f>INDEX(매칭테이블!C:D,MATCH(RD!G12328,매칭테이블!D:D,0),1)</f>
        <v/>
      </c>
      <c r="F12328" s="93" t="inlineStr">
        <is>
          <t>카페24</t>
        </is>
      </c>
      <c r="G12328" s="93" t="inlineStr">
        <is>
          <t>어성초 70 머드 크림 마스크옵션=어성초 70 머드 크림 마스크 2개-30% off (무료배송)</t>
        </is>
      </c>
      <c r="H12328" s="93" t="n">
        <v>1</v>
      </c>
      <c r="J12328" s="87" t="n">
        <v>201208</v>
      </c>
      <c r="L12328" s="87" t="n">
        <v>35000</v>
      </c>
      <c r="M12328" s="87" t="n">
        <v>32952.5</v>
      </c>
      <c r="N12328" s="87" t="n">
        <v>2884</v>
      </c>
      <c r="O12328" s="144" t="n">
        <v>31818.18181818182</v>
      </c>
      <c r="P12328" s="87" t="inlineStr">
        <is>
          <t>카페24머드크림마스크어성초 70 머드 크림 마스크옵션=어성초 70 머드 크림 마스크 2개-30% off (무료배송)201208</t>
        </is>
      </c>
    </row>
    <row r="12329" customFormat="1" s="93">
      <c r="B12329" s="127" t="n">
        <v>44183</v>
      </c>
      <c r="C12329" s="87">
        <f>TEXT(B12329,"aaa")</f>
        <v/>
      </c>
      <c r="E12329" s="87">
        <f>INDEX(매칭테이블!C:D,MATCH(RD!G12329,매칭테이블!D:D,0),1)</f>
        <v/>
      </c>
      <c r="F12329" s="93" t="inlineStr">
        <is>
          <t>카페24</t>
        </is>
      </c>
      <c r="G12329" s="93" t="inlineStr">
        <is>
          <t>어성초 70 인텐스 카밍 크림크림=어성초 70 인텐스 카밍 크림 1개 (-20%)</t>
        </is>
      </c>
      <c r="H12329" s="93" t="n">
        <v>3</v>
      </c>
      <c r="J12329" s="87" t="n">
        <v>201208</v>
      </c>
      <c r="L12329" s="87" t="n">
        <v>84000</v>
      </c>
      <c r="M12329" s="87" t="n">
        <v>79086</v>
      </c>
      <c r="N12329" s="87" t="n">
        <v>11646</v>
      </c>
      <c r="O12329" s="144" t="n">
        <v>76363.63636363635</v>
      </c>
      <c r="P12329" s="87" t="inlineStr">
        <is>
          <t>카페24카밍크림어성초 70 인텐스 카밍 크림크림=어성초 70 인텐스 카밍 크림 1개 (-20%)201208</t>
        </is>
      </c>
    </row>
    <row r="12330" customFormat="1" s="93">
      <c r="B12330" s="127" t="n">
        <v>44183</v>
      </c>
      <c r="C12330" s="87">
        <f>TEXT(B12330,"aaa")</f>
        <v/>
      </c>
      <c r="E12330" s="87">
        <f>INDEX(매칭테이블!C:D,MATCH(RD!G12330,매칭테이블!D:D,0),1)</f>
        <v/>
      </c>
      <c r="F12330" s="93" t="inlineStr">
        <is>
          <t>카페24</t>
        </is>
      </c>
      <c r="G12330" s="93" t="inlineStr">
        <is>
          <t>어성초 77 수딩 토너토너(필수)=어성초 77 토너 1개-20% off</t>
        </is>
      </c>
      <c r="H12330" s="93" t="n">
        <v>31</v>
      </c>
      <c r="J12330" s="87" t="n">
        <v>201208</v>
      </c>
      <c r="L12330" s="87" t="n">
        <v>620000</v>
      </c>
      <c r="M12330" s="87" t="n">
        <v>583730</v>
      </c>
      <c r="N12330" s="87" t="n">
        <v>95480</v>
      </c>
      <c r="O12330" s="144" t="n">
        <v>563636.3636363636</v>
      </c>
      <c r="P12330" s="87" t="inlineStr">
        <is>
          <t>카페24토너어성초 77 수딩 토너토너(필수)=어성초 77 토너 1개-20% off201208</t>
        </is>
      </c>
    </row>
    <row r="12331" customFormat="1" s="93">
      <c r="B12331" s="127" t="n">
        <v>44183</v>
      </c>
      <c r="C12331" s="87">
        <f>TEXT(B12331,"aaa")</f>
        <v/>
      </c>
      <c r="E12331" s="87">
        <f>INDEX(매칭테이블!C:D,MATCH(RD!G12331,매칭테이블!D:D,0),1)</f>
        <v/>
      </c>
      <c r="F12331" s="93" t="inlineStr">
        <is>
          <t>카페24</t>
        </is>
      </c>
      <c r="G12331" s="93" t="inlineStr">
        <is>
          <t>어성초 77 수딩 토너토너(필수)=어성초 77 토너 2개-30% off (무료배송)</t>
        </is>
      </c>
      <c r="H12331" s="93" t="n">
        <v>24</v>
      </c>
      <c r="J12331" s="87" t="n">
        <v>201208</v>
      </c>
      <c r="L12331" s="87" t="n">
        <v>840000</v>
      </c>
      <c r="M12331" s="87" t="n">
        <v>790860</v>
      </c>
      <c r="N12331" s="87" t="n">
        <v>147840</v>
      </c>
      <c r="O12331" s="144" t="n">
        <v>763636.3636363635</v>
      </c>
      <c r="P12331" s="87" t="inlineStr">
        <is>
          <t>카페24토너어성초 77 수딩 토너토너(필수)=어성초 77 토너 2개-30% off (무료배송)201208</t>
        </is>
      </c>
    </row>
    <row r="12332" customFormat="1" s="93">
      <c r="B12332" s="127" t="n">
        <v>44183</v>
      </c>
      <c r="C12332" s="87">
        <f>TEXT(B12332,"aaa")</f>
        <v/>
      </c>
      <c r="E12332" s="87">
        <f>INDEX(매칭테이블!C:D,MATCH(RD!G12332,매칭테이블!D:D,0),1)</f>
        <v/>
      </c>
      <c r="F12332" s="93" t="inlineStr">
        <is>
          <t>카페24</t>
        </is>
      </c>
      <c r="G12332" s="93" t="inlineStr">
        <is>
          <t>어성초 77 수딩 토너토너(필수)=어성초77토너1개 + 어성초77패드1개 -30% off (무료배송)</t>
        </is>
      </c>
      <c r="H12332" s="93" t="n">
        <v>8</v>
      </c>
      <c r="J12332" s="87" t="n">
        <v>201208</v>
      </c>
      <c r="L12332" s="87" t="n">
        <v>296800</v>
      </c>
      <c r="M12332" s="87" t="n">
        <v>279437.2</v>
      </c>
      <c r="N12332" s="87" t="n">
        <v>64736</v>
      </c>
      <c r="O12332" s="144" t="n">
        <v>269818.1818181818</v>
      </c>
      <c r="P12332" s="87" t="inlineStr">
        <is>
          <t>카페24토너+패드 세트어성초 77 수딩 토너토너(필수)=어성초77토너1개 + 어성초77패드1개 -30% off (무료배송)201208</t>
        </is>
      </c>
    </row>
    <row r="12333" customFormat="1" s="93">
      <c r="B12333" s="127" t="n">
        <v>44183</v>
      </c>
      <c r="C12333" s="87">
        <f>TEXT(B12333,"aaa")</f>
        <v/>
      </c>
      <c r="E12333" s="87">
        <f>INDEX(매칭테이블!C:D,MATCH(RD!G12333,매칭테이블!D:D,0),1)</f>
        <v/>
      </c>
      <c r="F12333" s="93" t="inlineStr">
        <is>
          <t>카페24</t>
        </is>
      </c>
      <c r="G12333" s="93" t="inlineStr">
        <is>
          <t>어성초 77 수딩 토너화장솜(선택)=촉촉 스킨팩 화장솜</t>
        </is>
      </c>
      <c r="H12333" s="93" t="n">
        <v>13</v>
      </c>
      <c r="J12333" s="87" t="n">
        <v>201208</v>
      </c>
      <c r="L12333" s="87" t="n">
        <v>39000</v>
      </c>
      <c r="M12333" s="87" t="n">
        <v>36718.5</v>
      </c>
      <c r="N12333" s="87" t="n">
        <v>14430</v>
      </c>
      <c r="O12333" s="144" t="n">
        <v>35454.54545454545</v>
      </c>
      <c r="P12333" s="87" t="inlineStr">
        <is>
          <t>카페24화장솜어성초 77 수딩 토너화장솜(선택)=촉촉 스킨팩 화장솜201208</t>
        </is>
      </c>
    </row>
    <row r="12334" customFormat="1" s="93">
      <c r="B12334" s="127" t="n">
        <v>44183</v>
      </c>
      <c r="C12334" s="87">
        <f>TEXT(B12334,"aaa")</f>
        <v/>
      </c>
      <c r="E12334" s="87">
        <f>INDEX(매칭테이블!C:D,MATCH(RD!G12334,매칭테이블!D:D,0),1)</f>
        <v/>
      </c>
      <c r="F12334" s="93" t="inlineStr">
        <is>
          <t>카페24</t>
        </is>
      </c>
      <c r="G12334" s="93" t="inlineStr">
        <is>
          <t>어성초 77 수딩 토너토너(필수)=어성초 77 토너 1개-20% off</t>
        </is>
      </c>
      <c r="H12334" s="93" t="n">
        <v>1</v>
      </c>
      <c r="J12334" s="87" t="n">
        <v>201208</v>
      </c>
      <c r="L12334" s="87" t="n">
        <v>20000</v>
      </c>
      <c r="M12334" s="87" t="n">
        <v>18830</v>
      </c>
      <c r="N12334" s="87" t="n">
        <v>3080</v>
      </c>
      <c r="O12334" s="144" t="n">
        <v>18181.81818181818</v>
      </c>
      <c r="P12334" s="87" t="inlineStr">
        <is>
          <t>카페24토너어성초 77 수딩 토너토너(필수)=어성초 77 토너 1개-20% off201208</t>
        </is>
      </c>
    </row>
    <row r="12335" customFormat="1" s="93">
      <c r="B12335" s="127" t="n">
        <v>44183</v>
      </c>
      <c r="C12335" s="87">
        <f>TEXT(B12335,"aaa")</f>
        <v/>
      </c>
      <c r="E12335" s="87">
        <f>INDEX(매칭테이블!C:D,MATCH(RD!G12335,매칭테이블!D:D,0),1)</f>
        <v/>
      </c>
      <c r="F12335" s="93" t="inlineStr">
        <is>
          <t>카페24</t>
        </is>
      </c>
      <c r="G12335" s="93" t="inlineStr">
        <is>
          <t>어성초 77 수딩 토너토너(필수)=(대용량) 어성초 77 토너 500ml (무료배송)</t>
        </is>
      </c>
      <c r="H12335" s="93" t="n">
        <v>2</v>
      </c>
      <c r="J12335" s="87" t="n">
        <v>201208</v>
      </c>
      <c r="L12335" s="87" t="n">
        <v>66000</v>
      </c>
      <c r="M12335" s="87" t="n">
        <v>62139</v>
      </c>
      <c r="N12335" s="87" t="n">
        <v>8660</v>
      </c>
      <c r="O12335" s="144" t="n">
        <v>59999.99999999999</v>
      </c>
      <c r="P12335" s="87" t="inlineStr">
        <is>
          <t>카페24토너어성초 77 수딩 토너토너(필수)=(대용량) 어성초 77 토너 500ml (무료배송)201208</t>
        </is>
      </c>
    </row>
    <row r="12336" customFormat="1" s="93">
      <c r="B12336" s="127" t="n">
        <v>44183</v>
      </c>
      <c r="C12336" s="87">
        <f>TEXT(B12336,"aaa")</f>
        <v/>
      </c>
      <c r="E12336" s="87">
        <f>INDEX(매칭테이블!C:D,MATCH(RD!G12336,매칭테이블!D:D,0),1)</f>
        <v/>
      </c>
      <c r="F12336" s="93" t="inlineStr">
        <is>
          <t>카페24</t>
        </is>
      </c>
      <c r="G12336" s="93" t="inlineStr">
        <is>
          <t>어성초 77 진정 마스크옵션=어성초 77 진정 마스크팩 1장</t>
        </is>
      </c>
      <c r="H12336" s="93" t="n">
        <v>1</v>
      </c>
      <c r="J12336" s="87" t="n">
        <v>201208</v>
      </c>
      <c r="L12336" s="87" t="n">
        <v>4000</v>
      </c>
      <c r="M12336" s="87" t="n">
        <v>3766</v>
      </c>
      <c r="N12336" s="87" t="n">
        <v>397</v>
      </c>
      <c r="O12336" s="144" t="n">
        <v>3636.363636363636</v>
      </c>
      <c r="P12336" s="87" t="inlineStr">
        <is>
          <t>카페24마스크팩어성초 77 진정 마스크옵션=어성초 77 진정 마스크팩 1장201208</t>
        </is>
      </c>
    </row>
    <row r="12337" customFormat="1" s="93">
      <c r="B12337" s="127" t="n">
        <v>44183</v>
      </c>
      <c r="C12337" s="87">
        <f>TEXT(B12337,"aaa")</f>
        <v/>
      </c>
      <c r="E12337" s="87">
        <f>INDEX(매칭테이블!C:D,MATCH(RD!G12337,매칭테이블!D:D,0),1)</f>
        <v/>
      </c>
      <c r="F12337" s="93" t="inlineStr">
        <is>
          <t>카페24</t>
        </is>
      </c>
      <c r="G12337" s="93" t="inlineStr">
        <is>
          <t>어성초 77 진정 마스크옵션=어성초 77 진정 마스크팩 10장-50% off</t>
        </is>
      </c>
      <c r="H12337" s="93" t="n">
        <v>8</v>
      </c>
      <c r="J12337" s="87" t="n">
        <v>201208</v>
      </c>
      <c r="L12337" s="87" t="n">
        <v>160000</v>
      </c>
      <c r="M12337" s="87" t="n">
        <v>150640</v>
      </c>
      <c r="N12337" s="87" t="n">
        <v>31760</v>
      </c>
      <c r="O12337" s="144" t="n">
        <v>145454.5454545454</v>
      </c>
      <c r="P12337" s="87" t="inlineStr">
        <is>
          <t>카페24마스크팩어성초 77 진정 마스크옵션=어성초 77 진정 마스크팩 10장-50% off201208</t>
        </is>
      </c>
    </row>
    <row r="12338" customFormat="1" s="93">
      <c r="B12338" s="127" t="n">
        <v>44183</v>
      </c>
      <c r="C12338" s="87">
        <f>TEXT(B12338,"aaa")</f>
        <v/>
      </c>
      <c r="E12338" s="87">
        <f>INDEX(매칭테이블!C:D,MATCH(RD!G12338,매칭테이블!D:D,0),1)</f>
        <v/>
      </c>
      <c r="F12338" s="93" t="inlineStr">
        <is>
          <t>카페24</t>
        </is>
      </c>
      <c r="G12338" s="93" t="inlineStr">
        <is>
          <t>어성초 77 진정 마스크</t>
        </is>
      </c>
      <c r="H12338" s="93" t="n">
        <v>1</v>
      </c>
      <c r="J12338" s="87" t="n">
        <v>201208</v>
      </c>
      <c r="L12338" s="87" t="n">
        <v>4000</v>
      </c>
      <c r="M12338" s="87" t="n">
        <v>3766</v>
      </c>
      <c r="N12338" s="87" t="n">
        <v>397</v>
      </c>
      <c r="O12338" s="144" t="n">
        <v>3636.363636363636</v>
      </c>
      <c r="P12338" s="87" t="inlineStr">
        <is>
          <t>카페24마스크팩어성초 77 진정 마스크201208</t>
        </is>
      </c>
    </row>
    <row r="12339" customFormat="1" s="93">
      <c r="B12339" s="127" t="n">
        <v>44183</v>
      </c>
      <c r="C12339" s="87">
        <f>TEXT(B12339,"aaa")</f>
        <v/>
      </c>
      <c r="E12339" s="87">
        <f>INDEX(매칭테이블!C:D,MATCH(RD!G12339,매칭테이블!D:D,0),1)</f>
        <v/>
      </c>
      <c r="F12339" s="93" t="inlineStr">
        <is>
          <t>카페24</t>
        </is>
      </c>
      <c r="G12339" s="93" t="inlineStr">
        <is>
          <t>어성초 77 클리어 패드옵션=어성초 77 클리어 패드 1개-20% off</t>
        </is>
      </c>
      <c r="H12339" s="93" t="n">
        <v>23</v>
      </c>
      <c r="J12339" s="87" t="n">
        <v>201208</v>
      </c>
      <c r="L12339" s="87" t="n">
        <v>515200</v>
      </c>
      <c r="M12339" s="87" t="n">
        <v>485060.8</v>
      </c>
      <c r="N12339" s="87" t="n">
        <v>115276</v>
      </c>
      <c r="O12339" s="144" t="n">
        <v>468363.6363636364</v>
      </c>
      <c r="P12339" s="87" t="inlineStr">
        <is>
          <t>카페24클리어 패드어성초 77 클리어 패드옵션=어성초 77 클리어 패드 1개-20% off201208</t>
        </is>
      </c>
    </row>
    <row r="12340" customFormat="1" s="93">
      <c r="B12340" s="127" t="n">
        <v>44183</v>
      </c>
      <c r="C12340" s="87">
        <f>TEXT(B12340,"aaa")</f>
        <v/>
      </c>
      <c r="E12340" s="87">
        <f>INDEX(매칭테이블!C:D,MATCH(RD!G12340,매칭테이블!D:D,0),1)</f>
        <v/>
      </c>
      <c r="F12340" s="93" t="inlineStr">
        <is>
          <t>카페24</t>
        </is>
      </c>
      <c r="G12340" s="93" t="inlineStr">
        <is>
          <t>어성초 77 클리어 패드옵션=어성초 77 클리어 패드 2개-30% off (무료배송)</t>
        </is>
      </c>
      <c r="H12340" s="93" t="n">
        <v>25</v>
      </c>
      <c r="J12340" s="87" t="n">
        <v>201208</v>
      </c>
      <c r="L12340" s="87" t="n">
        <v>980000</v>
      </c>
      <c r="M12340" s="87" t="n">
        <v>922670</v>
      </c>
      <c r="N12340" s="87" t="n">
        <v>250600</v>
      </c>
      <c r="O12340" s="144" t="n">
        <v>890909.0909090908</v>
      </c>
      <c r="P12340" s="87" t="inlineStr">
        <is>
          <t>카페24클리어 패드어성초 77 클리어 패드옵션=어성초 77 클리어 패드 2개-30% off (무료배송)201208</t>
        </is>
      </c>
    </row>
    <row r="12341" customFormat="1" s="93">
      <c r="B12341" s="127" t="n">
        <v>44183</v>
      </c>
      <c r="C12341" s="87">
        <f>TEXT(B12341,"aaa")</f>
        <v/>
      </c>
      <c r="E12341" s="87">
        <f>INDEX(매칭테이블!C:D,MATCH(RD!G12341,매칭테이블!D:D,0),1)</f>
        <v/>
      </c>
      <c r="F12341" s="93" t="inlineStr">
        <is>
          <t>카페24</t>
        </is>
      </c>
      <c r="G12341" s="93" t="inlineStr">
        <is>
          <t>어성초 77 클리어 패드옵션=어성초77토너1개+어성초77패드1개-30% off (무료배송)</t>
        </is>
      </c>
      <c r="H12341" s="93" t="n">
        <v>33</v>
      </c>
      <c r="J12341" s="87" t="n">
        <v>201208</v>
      </c>
      <c r="L12341" s="87" t="n">
        <v>1224300</v>
      </c>
      <c r="M12341" s="87" t="n">
        <v>1152678.45</v>
      </c>
      <c r="N12341" s="87" t="n">
        <v>267036</v>
      </c>
      <c r="O12341" s="144" t="n">
        <v>1113000</v>
      </c>
      <c r="P12341" s="87" t="inlineStr">
        <is>
          <t>카페24토너+패드 세트어성초 77 클리어 패드옵션=어성초77토너1개+어성초77패드1개-30% off (무료배송)201208</t>
        </is>
      </c>
    </row>
    <row r="12342" customFormat="1" s="93">
      <c r="B12342" s="127" t="n">
        <v>44183</v>
      </c>
      <c r="C12342" s="87">
        <f>TEXT(B12342,"aaa")</f>
        <v/>
      </c>
      <c r="E12342" s="87">
        <f>INDEX(매칭테이블!C:D,MATCH(RD!G12342,매칭테이블!D:D,0),1)</f>
        <v/>
      </c>
      <c r="F12342" s="93" t="inlineStr">
        <is>
          <t>카페24</t>
        </is>
      </c>
      <c r="G12342" s="93" t="inlineStr">
        <is>
          <t>어성초 77 포어 클리어 패드옵션=어성초 77 클리어 패드 1개-20% off</t>
        </is>
      </c>
      <c r="H12342" s="93" t="n">
        <v>3</v>
      </c>
      <c r="J12342" s="87" t="n">
        <v>201208</v>
      </c>
      <c r="L12342" s="87" t="n">
        <v>67200</v>
      </c>
      <c r="M12342" s="87" t="n">
        <v>63268.8</v>
      </c>
      <c r="N12342" s="87" t="n">
        <v>15036</v>
      </c>
      <c r="O12342" s="144" t="n">
        <v>61090.90909090909</v>
      </c>
      <c r="P12342" s="87" t="inlineStr">
        <is>
          <t>카페24클리어 패드어성초 77 포어 클리어 패드옵션=어성초 77 클리어 패드 1개-20% off201208</t>
        </is>
      </c>
    </row>
    <row r="12343" customFormat="1" s="93">
      <c r="B12343" s="127" t="n">
        <v>44183</v>
      </c>
      <c r="C12343" s="87">
        <f>TEXT(B12343,"aaa")</f>
        <v/>
      </c>
      <c r="E12343" s="87">
        <f>INDEX(매칭테이블!C:D,MATCH(RD!G12343,매칭테이블!D:D,0),1)</f>
        <v/>
      </c>
      <c r="F12343" s="93" t="inlineStr">
        <is>
          <t>카페24</t>
        </is>
      </c>
      <c r="G12343" s="93" t="inlineStr">
        <is>
          <t>어성초 77 포어 클리어 패드옵션=어성초 77 클리어 패드 2개-30% off (무료배송)</t>
        </is>
      </c>
      <c r="H12343" s="93" t="n">
        <v>7</v>
      </c>
      <c r="J12343" s="87" t="n">
        <v>201208</v>
      </c>
      <c r="L12343" s="87" t="n">
        <v>274400</v>
      </c>
      <c r="M12343" s="87" t="n">
        <v>258347.6</v>
      </c>
      <c r="N12343" s="87" t="n">
        <v>70168</v>
      </c>
      <c r="O12343" s="144" t="n">
        <v>249454.5454545454</v>
      </c>
      <c r="P12343" s="87" t="inlineStr">
        <is>
          <t>카페24클리어 패드어성초 77 포어 클리어 패드옵션=어성초 77 클리어 패드 2개-30% off (무료배송)201208</t>
        </is>
      </c>
    </row>
    <row r="12344" customFormat="1" s="93">
      <c r="B12344" s="127" t="n">
        <v>44183</v>
      </c>
      <c r="C12344" s="87">
        <f>TEXT(B12344,"aaa")</f>
        <v/>
      </c>
      <c r="E12344" s="87">
        <f>INDEX(매칭테이블!C:D,MATCH(RD!G12344,매칭테이블!D:D,0),1)</f>
        <v/>
      </c>
      <c r="F12344" s="93" t="inlineStr">
        <is>
          <t>카페24</t>
        </is>
      </c>
      <c r="G12344" s="93" t="inlineStr">
        <is>
          <t>어성초 77 포어 클리어 패드옵션=어성초77토너1개+어성초77패드1개-30% off (무료배송)</t>
        </is>
      </c>
      <c r="H12344" s="93" t="n">
        <v>2</v>
      </c>
      <c r="J12344" s="87" t="n">
        <v>201208</v>
      </c>
      <c r="L12344" s="87" t="n">
        <v>74200</v>
      </c>
      <c r="M12344" s="87" t="n">
        <v>69859.3</v>
      </c>
      <c r="N12344" s="87" t="n">
        <v>16184</v>
      </c>
      <c r="O12344" s="144" t="n">
        <v>67454.54545454546</v>
      </c>
      <c r="P12344" s="87" t="inlineStr">
        <is>
          <t>카페24토너+패드 세트어성초 77 포어 클리어 패드옵션=어성초77토너1개+어성초77패드1개-30% off (무료배송)201208</t>
        </is>
      </c>
    </row>
    <row r="12345" customFormat="1" s="93">
      <c r="B12345" s="127" t="n">
        <v>44183</v>
      </c>
      <c r="C12345" s="87">
        <f>TEXT(B12345,"aaa")</f>
        <v/>
      </c>
      <c r="E12345" s="87">
        <f>INDEX(매칭테이블!C:D,MATCH(RD!G12345,매칭테이블!D:D,0),1)</f>
        <v/>
      </c>
      <c r="F12345" s="93" t="inlineStr">
        <is>
          <t>카페24</t>
        </is>
      </c>
      <c r="G12345" s="93" t="inlineStr">
        <is>
          <t>어성초 77% 패드옵션=어성초 77 클리어 패드 1개-20% off</t>
        </is>
      </c>
      <c r="H12345" s="93" t="n">
        <v>42</v>
      </c>
      <c r="J12345" s="87" t="n">
        <v>201208</v>
      </c>
      <c r="L12345" s="87" t="n">
        <v>940800</v>
      </c>
      <c r="M12345" s="87" t="n">
        <v>885763.2</v>
      </c>
      <c r="N12345" s="87" t="n">
        <v>210504</v>
      </c>
      <c r="O12345" s="144" t="n">
        <v>855272.7272727272</v>
      </c>
      <c r="P12345" s="87" t="inlineStr">
        <is>
          <t>카페24클리어 패드어성초 77% 패드옵션=어성초 77 클리어 패드 1개-20% off201208</t>
        </is>
      </c>
    </row>
    <row r="12346" customFormat="1" s="93">
      <c r="B12346" s="127" t="n">
        <v>44183</v>
      </c>
      <c r="C12346" s="87">
        <f>TEXT(B12346,"aaa")</f>
        <v/>
      </c>
      <c r="E12346" s="87">
        <f>INDEX(매칭테이블!C:D,MATCH(RD!G12346,매칭테이블!D:D,0),1)</f>
        <v/>
      </c>
      <c r="F12346" s="93" t="inlineStr">
        <is>
          <t>카페24</t>
        </is>
      </c>
      <c r="G12346" s="93" t="inlineStr">
        <is>
          <t>어성초 77% 패드옵션=어성초 77 클리어 패드 2개-30% off (무료배송)</t>
        </is>
      </c>
      <c r="H12346" s="93" t="n">
        <v>48</v>
      </c>
      <c r="J12346" s="87" t="n">
        <v>201208</v>
      </c>
      <c r="L12346" s="87" t="n">
        <v>1881600</v>
      </c>
      <c r="M12346" s="87" t="n">
        <v>1771526.4</v>
      </c>
      <c r="N12346" s="87" t="n">
        <v>481152</v>
      </c>
      <c r="O12346" s="144" t="n">
        <v>1710545.454545454</v>
      </c>
      <c r="P12346" s="87" t="inlineStr">
        <is>
          <t>카페24클리어 패드어성초 77% 패드옵션=어성초 77 클리어 패드 2개-30% off (무료배송)201208</t>
        </is>
      </c>
    </row>
    <row r="12347" customFormat="1" s="93">
      <c r="B12347" s="127" t="n">
        <v>44183</v>
      </c>
      <c r="C12347" s="87">
        <f>TEXT(B12347,"aaa")</f>
        <v/>
      </c>
      <c r="E12347" s="87">
        <f>INDEX(매칭테이블!C:D,MATCH(RD!G12347,매칭테이블!D:D,0),1)</f>
        <v/>
      </c>
      <c r="F12347" s="93" t="inlineStr">
        <is>
          <t>카페24</t>
        </is>
      </c>
      <c r="G12347" s="93" t="inlineStr">
        <is>
          <t>어성초 77% 패드옵션=어성초77토너1개+어성초77패드1개-30% off (무료배송)</t>
        </is>
      </c>
      <c r="H12347" s="93" t="n">
        <v>21</v>
      </c>
      <c r="J12347" s="87" t="n">
        <v>201208</v>
      </c>
      <c r="L12347" s="87" t="n">
        <v>779100</v>
      </c>
      <c r="M12347" s="87" t="n">
        <v>733522.65</v>
      </c>
      <c r="N12347" s="87" t="n">
        <v>169932</v>
      </c>
      <c r="O12347" s="144" t="n">
        <v>708272.7272727272</v>
      </c>
      <c r="P12347" s="87" t="inlineStr">
        <is>
          <t>카페24토너+패드 세트어성초 77% 패드옵션=어성초77토너1개+어성초77패드1개-30% off (무료배송)201208</t>
        </is>
      </c>
    </row>
    <row r="12348" customFormat="1" s="93">
      <c r="B12348" s="127" t="n">
        <v>44183</v>
      </c>
      <c r="C12348" s="87">
        <f>TEXT(B12348,"aaa")</f>
        <v/>
      </c>
      <c r="E12348" s="87">
        <f>INDEX(매칭테이블!C:D,MATCH(RD!G12348,매칭테이블!D:D,0),1)</f>
        <v/>
      </c>
      <c r="F12348" s="93" t="inlineStr">
        <is>
          <t>카페24</t>
        </is>
      </c>
      <c r="G12348" s="93" t="inlineStr">
        <is>
          <t>어성초 78 수딩 크림</t>
        </is>
      </c>
      <c r="H12348" s="93" t="n">
        <v>5</v>
      </c>
      <c r="J12348" s="87" t="n">
        <v>201208</v>
      </c>
      <c r="L12348" s="87" t="n">
        <v>190000</v>
      </c>
      <c r="M12348" s="87" t="n">
        <v>178885</v>
      </c>
      <c r="N12348" s="87" t="n">
        <v>15225</v>
      </c>
      <c r="O12348" s="144" t="n">
        <v>172727.2727272727</v>
      </c>
      <c r="P12348" s="87" t="inlineStr">
        <is>
          <t>카페24수딩크림어성초 78 수딩 크림201208</t>
        </is>
      </c>
    </row>
    <row r="12349" customFormat="1" s="93">
      <c r="B12349" s="127" t="n">
        <v>44183</v>
      </c>
      <c r="C12349" s="87">
        <f>TEXT(B12349,"aaa")</f>
        <v/>
      </c>
      <c r="E12349" s="87">
        <f>INDEX(매칭테이블!C:D,MATCH(RD!G12349,매칭테이블!D:D,0),1)</f>
        <v/>
      </c>
      <c r="F12349" s="93" t="inlineStr">
        <is>
          <t>카페24</t>
        </is>
      </c>
      <c r="G12349" s="93" t="inlineStr">
        <is>
          <t>어성초 78 수딩 크림</t>
        </is>
      </c>
      <c r="H12349" s="93" t="n">
        <v>1</v>
      </c>
      <c r="J12349" s="87" t="n">
        <v>201208</v>
      </c>
      <c r="L12349" s="87" t="n">
        <v>38000</v>
      </c>
      <c r="M12349" s="87" t="n">
        <v>35777</v>
      </c>
      <c r="N12349" s="87" t="n">
        <v>3045</v>
      </c>
      <c r="O12349" s="144" t="n">
        <v>34545.45454545454</v>
      </c>
      <c r="P12349" s="87" t="inlineStr">
        <is>
          <t>카페24수딩크림어성초 78 수딩 크림201208</t>
        </is>
      </c>
    </row>
    <row r="12350" customFormat="1" s="93">
      <c r="B12350" s="127" t="n">
        <v>44183</v>
      </c>
      <c r="C12350" s="87">
        <f>TEXT(B12350,"aaa")</f>
        <v/>
      </c>
      <c r="E12350" s="87">
        <f>INDEX(매칭테이블!C:D,MATCH(RD!G12350,매칭테이블!D:D,0),1)</f>
        <v/>
      </c>
      <c r="F12350" s="93" t="inlineStr">
        <is>
          <t>카페24</t>
        </is>
      </c>
      <c r="G12350" s="93" t="inlineStr">
        <is>
          <t>어성초 80 수분 진정 앰플앰플=어성초 80 앰플 1개-15%off</t>
        </is>
      </c>
      <c r="H12350" s="93" t="n">
        <v>19</v>
      </c>
      <c r="J12350" s="87" t="n">
        <v>201208</v>
      </c>
      <c r="L12350" s="87" t="n">
        <v>532000</v>
      </c>
      <c r="M12350" s="87" t="n">
        <v>500878</v>
      </c>
      <c r="N12350" s="87" t="n">
        <v>64543</v>
      </c>
      <c r="O12350" s="144" t="n">
        <v>483636.3636363636</v>
      </c>
      <c r="P12350" s="87" t="inlineStr">
        <is>
          <t>카페24앰플어성초 80 수분 진정 앰플앰플=어성초 80 앰플 1개-15%off201208</t>
        </is>
      </c>
    </row>
    <row r="12351" customFormat="1" s="93">
      <c r="B12351" s="127" t="n">
        <v>44183</v>
      </c>
      <c r="C12351" s="87">
        <f>TEXT(B12351,"aaa")</f>
        <v/>
      </c>
      <c r="E12351" s="87">
        <f>INDEX(매칭테이블!C:D,MATCH(RD!G12351,매칭테이블!D:D,0),1)</f>
        <v/>
      </c>
      <c r="F12351" s="93" t="inlineStr">
        <is>
          <t>카페24</t>
        </is>
      </c>
      <c r="G12351" s="93" t="inlineStr">
        <is>
          <t>어성초 80 수분 진정 앰플앰플=어성초 80 앰플 2개-27%off (무료배송)</t>
        </is>
      </c>
      <c r="H12351" s="93" t="n">
        <v>6</v>
      </c>
      <c r="J12351" s="87" t="n">
        <v>201208</v>
      </c>
      <c r="L12351" s="87" t="n">
        <v>288000</v>
      </c>
      <c r="M12351" s="87" t="n">
        <v>271152</v>
      </c>
      <c r="N12351" s="87" t="n">
        <v>40764</v>
      </c>
      <c r="O12351" s="144" t="n">
        <v>261818.1818181818</v>
      </c>
      <c r="P12351" s="87" t="inlineStr">
        <is>
          <t>카페24앰플어성초 80 수분 진정 앰플앰플=어성초 80 앰플 2개-27%off (무료배송)201208</t>
        </is>
      </c>
    </row>
    <row r="12352" customFormat="1" s="93">
      <c r="B12352" s="127" t="n">
        <v>44183</v>
      </c>
      <c r="C12352" s="87">
        <f>TEXT(B12352,"aaa")</f>
        <v/>
      </c>
      <c r="E12352" s="87">
        <f>INDEX(매칭테이블!C:D,MATCH(RD!G12352,매칭테이블!D:D,0),1)</f>
        <v/>
      </c>
      <c r="F12352" s="93" t="inlineStr">
        <is>
          <t>카페24</t>
        </is>
      </c>
      <c r="G12352" s="93" t="inlineStr">
        <is>
          <t>어성초 80 수분 진정 앰플</t>
        </is>
      </c>
      <c r="H12352" s="93" t="n">
        <v>1</v>
      </c>
      <c r="J12352" s="87" t="n">
        <v>201208</v>
      </c>
      <c r="L12352" s="87" t="n">
        <v>28000</v>
      </c>
      <c r="M12352" s="87" t="n">
        <v>26362</v>
      </c>
      <c r="N12352" s="87" t="n">
        <v>3397</v>
      </c>
      <c r="O12352" s="144" t="n">
        <v>25454.54545454545</v>
      </c>
      <c r="P12352" s="87" t="inlineStr">
        <is>
          <t>카페24앰플어성초 80 수분 진정 앰플201208</t>
        </is>
      </c>
    </row>
    <row r="12353" customFormat="1" s="93">
      <c r="B12353" s="127" t="n">
        <v>44183</v>
      </c>
      <c r="C12353" s="87">
        <f>TEXT(B12353,"aaa")</f>
        <v/>
      </c>
      <c r="E12353" s="87">
        <f>INDEX(매칭테이블!C:D,MATCH(RD!G12353,매칭테이블!D:D,0),1)</f>
        <v/>
      </c>
      <c r="F12353" s="93" t="inlineStr">
        <is>
          <t>카페24</t>
        </is>
      </c>
      <c r="G12353" s="93" t="inlineStr">
        <is>
          <t>어성초 아크네 바디워시옵션=어성초 아크네 바디워시 1개 -30% off</t>
        </is>
      </c>
      <c r="H12353" s="93" t="n">
        <v>3</v>
      </c>
      <c r="J12353" s="87" t="n">
        <v>201208</v>
      </c>
      <c r="L12353" s="87" t="n">
        <v>54600</v>
      </c>
      <c r="M12353" s="87" t="n">
        <v>51405.9</v>
      </c>
      <c r="N12353" s="87" t="n">
        <v>12255</v>
      </c>
      <c r="O12353" s="144" t="n">
        <v>49636.36363636363</v>
      </c>
      <c r="P12353" s="87" t="inlineStr">
        <is>
          <t>카페24바디워시어성초 아크네 바디워시옵션=어성초 아크네 바디워시 1개 -30% off201208</t>
        </is>
      </c>
    </row>
    <row r="12354" customFormat="1" s="93">
      <c r="B12354" s="127" t="n">
        <v>44183</v>
      </c>
      <c r="C12354" s="87">
        <f>TEXT(B12354,"aaa")</f>
        <v/>
      </c>
      <c r="E12354" s="87">
        <f>INDEX(매칭테이블!C:D,MATCH(RD!G12354,매칭테이블!D:D,0),1)</f>
        <v/>
      </c>
      <c r="F12354" s="93" t="inlineStr">
        <is>
          <t>카페24</t>
        </is>
      </c>
      <c r="G12354" s="93" t="inlineStr">
        <is>
          <t>어성초 약산성 클렌징폼클렌징폼=어성초 약산성 클렌징폼 1개 -19%off</t>
        </is>
      </c>
      <c r="H12354" s="93" t="n">
        <v>6</v>
      </c>
      <c r="J12354" s="87" t="n">
        <v>201208</v>
      </c>
      <c r="L12354" s="87" t="n">
        <v>78000</v>
      </c>
      <c r="M12354" s="87" t="n">
        <v>73437</v>
      </c>
      <c r="N12354" s="87" t="n">
        <v>16500</v>
      </c>
      <c r="O12354" s="144" t="n">
        <v>70909.0909090909</v>
      </c>
      <c r="P12354" s="87" t="inlineStr">
        <is>
          <t>카페24클렌징폼어성초 약산성 클렌징폼클렌징폼=어성초 약산성 클렌징폼 1개 -19%off201208</t>
        </is>
      </c>
    </row>
    <row r="12355" customFormat="1" s="93">
      <c r="B12355" s="127" t="n">
        <v>44183</v>
      </c>
      <c r="C12355" s="87">
        <f>TEXT(B12355,"aaa")</f>
        <v/>
      </c>
      <c r="E12355" s="87">
        <f>INDEX(매칭테이블!C:D,MATCH(RD!G12355,매칭테이블!D:D,0),1)</f>
        <v/>
      </c>
      <c r="F12355" s="93" t="inlineStr">
        <is>
          <t>카페24</t>
        </is>
      </c>
      <c r="G12355" s="93" t="inlineStr">
        <is>
          <t>어성초 약산성 클렌징폼클렌징폼=어성초 약산성 클렌징폼 2개 -25%off</t>
        </is>
      </c>
      <c r="H12355" s="93" t="n">
        <v>2</v>
      </c>
      <c r="J12355" s="87" t="n">
        <v>201208</v>
      </c>
      <c r="L12355" s="87" t="n">
        <v>48000</v>
      </c>
      <c r="M12355" s="87" t="n">
        <v>45192</v>
      </c>
      <c r="N12355" s="87" t="n">
        <v>4920</v>
      </c>
      <c r="O12355" s="144" t="n">
        <v>43636.36363636363</v>
      </c>
      <c r="P12355" s="87" t="inlineStr">
        <is>
          <t>카페24클렌징폼어성초 약산성 클렌징폼클렌징폼=어성초 약산성 클렌징폼 2개 -25%off201208</t>
        </is>
      </c>
    </row>
    <row r="12356" customFormat="1" s="93">
      <c r="B12356" s="127" t="n">
        <v>44183</v>
      </c>
      <c r="C12356" s="87">
        <f>TEXT(B12356,"aaa")</f>
        <v/>
      </c>
      <c r="E12356" s="87">
        <f>INDEX(매칭테이블!C:D,MATCH(RD!G12356,매칭테이블!D:D,0),1)</f>
        <v/>
      </c>
      <c r="F12356" s="93" t="inlineStr">
        <is>
          <t>카페24</t>
        </is>
      </c>
      <c r="G12356" s="93" t="inlineStr">
        <is>
          <t>어성초 약산성 클렌징폼클렌징폼=어성초 약산성 클렌징폼 3개 -31%off (무료배송)</t>
        </is>
      </c>
      <c r="H12356" s="93" t="n">
        <v>2</v>
      </c>
      <c r="J12356" s="87" t="n">
        <v>201208</v>
      </c>
      <c r="L12356" s="87" t="n">
        <v>66000</v>
      </c>
      <c r="M12356" s="87" t="n">
        <v>62139</v>
      </c>
      <c r="N12356" s="87" t="n">
        <v>7380</v>
      </c>
      <c r="O12356" s="144" t="n">
        <v>59999.99999999999</v>
      </c>
      <c r="P12356" s="87" t="inlineStr">
        <is>
          <t>카페24클렌징폼어성초 약산성 클렌징폼클렌징폼=어성초 약산성 클렌징폼 3개 -31%off (무료배송)201208</t>
        </is>
      </c>
    </row>
    <row r="12357" customFormat="1" s="93">
      <c r="B12357" s="127" t="n">
        <v>44183</v>
      </c>
      <c r="C12357" s="87">
        <f>TEXT(B12357,"aaa")</f>
        <v/>
      </c>
      <c r="E12357" s="87">
        <f>INDEX(매칭테이블!C:D,MATCH(RD!G12357,매칭테이블!D:D,0),1)</f>
        <v/>
      </c>
      <c r="F12357" s="93" t="inlineStr">
        <is>
          <t>카페24</t>
        </is>
      </c>
      <c r="G12357" s="93" t="inlineStr">
        <is>
          <t>어성초 크림마스크 나이트 솔루션옵션=어성초 크림마스크 나이트 솔루션 10장 (-50%)</t>
        </is>
      </c>
      <c r="H12357" s="93" t="n">
        <v>1</v>
      </c>
      <c r="J12357" s="87" t="n">
        <v>201208</v>
      </c>
      <c r="L12357" s="87" t="n">
        <v>20000</v>
      </c>
      <c r="M12357" s="87" t="n">
        <v>18830</v>
      </c>
      <c r="N12357" s="87" t="n">
        <v>3107</v>
      </c>
      <c r="O12357" s="144" t="n">
        <v>18181.81818181818</v>
      </c>
      <c r="P12357" s="87" t="inlineStr">
        <is>
          <t>카페24크림마스크어성초 크림마스크 나이트 솔루션옵션=어성초 크림마스크 나이트 솔루션 10장 (-50%)201208</t>
        </is>
      </c>
    </row>
    <row r="12358" customFormat="1" s="93">
      <c r="B12358" s="127" t="n">
        <v>44183</v>
      </c>
      <c r="C12358" s="87">
        <f>TEXT(B12358,"aaa")</f>
        <v/>
      </c>
      <c r="E12358" s="87">
        <f>INDEX(매칭테이블!C:D,MATCH(RD!G12358,매칭테이블!D:D,0),1)</f>
        <v/>
      </c>
      <c r="F12358" s="93" t="inlineStr">
        <is>
          <t>카페24</t>
        </is>
      </c>
      <c r="G12358" s="93" t="inlineStr">
        <is>
          <t>촉촉 스킨팩 화장솜</t>
        </is>
      </c>
      <c r="H12358" s="93" t="n">
        <v>13</v>
      </c>
      <c r="J12358" s="87" t="n">
        <v>201208</v>
      </c>
      <c r="L12358" s="87" t="n">
        <v>39000</v>
      </c>
      <c r="M12358" s="87" t="n">
        <v>36718.5</v>
      </c>
      <c r="N12358" s="87" t="n">
        <v>14430</v>
      </c>
      <c r="O12358" s="144" t="n">
        <v>35454.54545454545</v>
      </c>
      <c r="P12358" s="87" t="inlineStr">
        <is>
          <t>카페24화장솜촉촉 스킨팩 화장솜201208</t>
        </is>
      </c>
    </row>
    <row r="12359" customFormat="1" s="93">
      <c r="B12359" s="127" t="n">
        <v>44183</v>
      </c>
      <c r="C12359" s="87">
        <f>TEXT(B12359,"aaa")</f>
        <v/>
      </c>
      <c r="E12359" s="87">
        <f>INDEX(매칭테이블!C:D,MATCH(RD!G12359,매칭테이블!D:D,0),1)</f>
        <v/>
      </c>
      <c r="F12359" s="93" t="inlineStr">
        <is>
          <t>화해</t>
        </is>
      </c>
      <c r="G12359" s="93" t="inlineStr">
        <is>
          <t>어성초 77 토너 250ml어성초 77 토너 250ml</t>
        </is>
      </c>
      <c r="H12359" s="93" t="n">
        <v>1</v>
      </c>
      <c r="J12359" s="87" t="n">
        <v>201208</v>
      </c>
      <c r="L12359" s="87" t="n">
        <v>20000</v>
      </c>
      <c r="M12359" s="87" t="n">
        <v>14400</v>
      </c>
      <c r="N12359" s="87" t="n">
        <v>3080</v>
      </c>
      <c r="O12359" s="144" t="n">
        <v>18181.81818181818</v>
      </c>
      <c r="P12359" s="87" t="inlineStr">
        <is>
          <t>화해토너어성초 77 토너 250ml어성초 77 토너 250ml201208</t>
        </is>
      </c>
    </row>
    <row r="12360" customFormat="1" s="93">
      <c r="B12360" s="127" t="n">
        <v>44184</v>
      </c>
      <c r="C12360" s="87">
        <f>TEXT(B12360,"aaa")</f>
        <v/>
      </c>
      <c r="E12360" s="87">
        <f>INDEX(매칭테이블!C:D,MATCH(RD!G12360,매칭테이블!D:D,0),1)</f>
        <v/>
      </c>
      <c r="F12360" s="93" t="inlineStr">
        <is>
          <t>스타일쉐어</t>
        </is>
      </c>
      <c r="G12360" s="93" t="inlineStr">
        <is>
          <t>아누아 어성초 77 토너 250ml</t>
        </is>
      </c>
      <c r="H12360" s="93" t="n">
        <v>2</v>
      </c>
      <c r="J12360" s="87" t="n">
        <v>201208</v>
      </c>
      <c r="L12360" s="87" t="n">
        <v>40000</v>
      </c>
      <c r="M12360" s="87" t="n">
        <v>30000</v>
      </c>
      <c r="N12360" s="87" t="n">
        <v>6520</v>
      </c>
      <c r="O12360" s="144" t="n">
        <v>36363.63636363636</v>
      </c>
      <c r="P12360" s="87" t="inlineStr">
        <is>
          <t>스타일쉐어토너아누아 어성초 77 토너 250ml201208</t>
        </is>
      </c>
    </row>
    <row r="12361" customFormat="1" s="93">
      <c r="B12361" s="127" t="n">
        <v>44184</v>
      </c>
      <c r="C12361" s="87">
        <f>TEXT(B12361,"aaa")</f>
        <v/>
      </c>
      <c r="E12361" s="87">
        <f>INDEX(매칭테이블!C:D,MATCH(RD!G12361,매칭테이블!D:D,0),1)</f>
        <v/>
      </c>
      <c r="F12361" s="93" t="inlineStr">
        <is>
          <t>카페24</t>
        </is>
      </c>
      <c r="G12361" s="93" t="inlineStr">
        <is>
          <t>5 제로 무기자차 선크림옵션=5제로 무기자차 선크림 1개-20% off</t>
        </is>
      </c>
      <c r="H12361" s="93" t="n">
        <v>1</v>
      </c>
      <c r="J12361" s="87" t="n">
        <v>201208</v>
      </c>
      <c r="L12361" s="87" t="n">
        <v>20000</v>
      </c>
      <c r="M12361" s="87" t="n">
        <v>18830</v>
      </c>
      <c r="N12361" s="87" t="n">
        <v>2345</v>
      </c>
      <c r="O12361" s="144" t="n">
        <v>18181.81818181818</v>
      </c>
      <c r="P12361" s="87" t="inlineStr">
        <is>
          <t>카페24선크림5 제로 무기자차 선크림옵션=5제로 무기자차 선크림 1개-20% off201208</t>
        </is>
      </c>
    </row>
    <row r="12362" customFormat="1" s="93">
      <c r="B12362" s="127" t="n">
        <v>44184</v>
      </c>
      <c r="C12362" s="87">
        <f>TEXT(B12362,"aaa")</f>
        <v/>
      </c>
      <c r="E12362" s="87">
        <f>INDEX(매칭테이블!C:D,MATCH(RD!G12362,매칭테이블!D:D,0),1)</f>
        <v/>
      </c>
      <c r="F12362" s="93" t="inlineStr">
        <is>
          <t>카페24</t>
        </is>
      </c>
      <c r="G12362" s="93" t="inlineStr">
        <is>
          <t>5 제로 무기자차 선크림옵션=5제로 무기자차 선크림 2개-30% off (무료배송)</t>
        </is>
      </c>
      <c r="H12362" s="93" t="n">
        <v>2</v>
      </c>
      <c r="J12362" s="87" t="n">
        <v>201208</v>
      </c>
      <c r="L12362" s="87" t="n">
        <v>70000</v>
      </c>
      <c r="M12362" s="87" t="n">
        <v>65905</v>
      </c>
      <c r="N12362" s="87" t="n">
        <v>9380</v>
      </c>
      <c r="O12362" s="144" t="n">
        <v>63636.36363636363</v>
      </c>
      <c r="P12362" s="87" t="inlineStr">
        <is>
          <t>카페24선크림5 제로 무기자차 선크림옵션=5제로 무기자차 선크림 2개-30% off (무료배송)201208</t>
        </is>
      </c>
    </row>
    <row r="12363" customFormat="1" s="93">
      <c r="B12363" s="127" t="n">
        <v>44184</v>
      </c>
      <c r="C12363" s="87">
        <f>TEXT(B12363,"aaa")</f>
        <v/>
      </c>
      <c r="E12363" s="87">
        <f>INDEX(매칭테이블!C:D,MATCH(RD!G12363,매칭테이블!D:D,0),1)</f>
        <v/>
      </c>
      <c r="F12363" s="93" t="inlineStr">
        <is>
          <t>카페24</t>
        </is>
      </c>
      <c r="G12363" s="93" t="inlineStr">
        <is>
          <t>[수분 보충 세트] 어성초 77 토너 + 어성초 70 로션옵션=어성초 77 토너 250ml + 어성초 70 로션 200ml -30%</t>
        </is>
      </c>
      <c r="H12363" s="93" t="n">
        <v>15</v>
      </c>
      <c r="J12363" s="87" t="n">
        <v>201208</v>
      </c>
      <c r="L12363" s="87" t="n">
        <v>556500</v>
      </c>
      <c r="M12363" s="87" t="n">
        <v>523944.75</v>
      </c>
      <c r="N12363" s="87" t="n">
        <v>111270</v>
      </c>
      <c r="O12363" s="144" t="n">
        <v>505909.0909090909</v>
      </c>
      <c r="P12363" s="87" t="inlineStr">
        <is>
          <t>카페24수분 보충 세트[수분 보충 세트] 어성초 77 토너 + 어성초 70 로션옵션=어성초 77 토너 250ml + 어성초 70 로션 200ml -30%201208</t>
        </is>
      </c>
    </row>
    <row r="12364" customFormat="1" s="93">
      <c r="B12364" s="127" t="n">
        <v>44184</v>
      </c>
      <c r="C12364" s="87">
        <f>TEXT(B12364,"aaa")</f>
        <v/>
      </c>
      <c r="E12364" s="87">
        <f>INDEX(매칭테이블!C:D,MATCH(RD!G12364,매칭테이블!D:D,0),1)</f>
        <v/>
      </c>
      <c r="F12364" s="93" t="inlineStr">
        <is>
          <t>카페24</t>
        </is>
      </c>
      <c r="G12364" s="93" t="inlineStr">
        <is>
          <t>대용량 어성초 77 수딩 토너 500ml</t>
        </is>
      </c>
      <c r="H12364" s="93" t="n">
        <v>17</v>
      </c>
      <c r="J12364" s="87" t="n">
        <v>201208</v>
      </c>
      <c r="L12364" s="87" t="n">
        <v>561000</v>
      </c>
      <c r="M12364" s="87" t="n">
        <v>528181.5</v>
      </c>
      <c r="N12364" s="87" t="n">
        <v>73610</v>
      </c>
      <c r="O12364" s="144" t="n">
        <v>509999.9999999999</v>
      </c>
      <c r="P12364" s="87" t="inlineStr">
        <is>
          <t>카페24토너대용량 어성초 77 수딩 토너 500ml201208</t>
        </is>
      </c>
    </row>
    <row r="12365" customFormat="1" s="93">
      <c r="B12365" s="127" t="n">
        <v>44184</v>
      </c>
      <c r="C12365" s="87">
        <f>TEXT(B12365,"aaa")</f>
        <v/>
      </c>
      <c r="E12365" s="87">
        <f>INDEX(매칭테이블!C:D,MATCH(RD!G12365,매칭테이블!D:D,0),1)</f>
        <v/>
      </c>
      <c r="F12365" s="93" t="inlineStr">
        <is>
          <t>카페24</t>
        </is>
      </c>
      <c r="G12365" s="93" t="inlineStr">
        <is>
          <t>대용량 어성초 77 토너 500ml</t>
        </is>
      </c>
      <c r="H12365" s="93" t="n">
        <v>3</v>
      </c>
      <c r="J12365" s="87" t="n">
        <v>201208</v>
      </c>
      <c r="L12365" s="87" t="n">
        <v>99000</v>
      </c>
      <c r="M12365" s="87" t="n">
        <v>93208.5</v>
      </c>
      <c r="N12365" s="87" t="n">
        <v>12990</v>
      </c>
      <c r="O12365" s="144" t="n">
        <v>90000</v>
      </c>
      <c r="P12365" s="87" t="inlineStr">
        <is>
          <t>카페24토너대용량 어성초 77 토너 500ml201208</t>
        </is>
      </c>
    </row>
    <row r="12366" customFormat="1" s="93">
      <c r="B12366" s="127" t="n">
        <v>44184</v>
      </c>
      <c r="C12366" s="87">
        <f>TEXT(B12366,"aaa")</f>
        <v/>
      </c>
      <c r="E12366" s="87">
        <f>INDEX(매칭테이블!C:D,MATCH(RD!G12366,매칭테이블!D:D,0),1)</f>
        <v/>
      </c>
      <c r="F12366" s="93" t="inlineStr">
        <is>
          <t>카페24</t>
        </is>
      </c>
      <c r="G12366" s="93" t="inlineStr">
        <is>
          <t>어성초 70 데일리 릴리프 로션로션=어성초 70 데일리 릴리프 로션 1개 -20% off</t>
        </is>
      </c>
      <c r="H12366" s="93" t="n">
        <v>2</v>
      </c>
      <c r="J12366" s="87" t="n">
        <v>201208</v>
      </c>
      <c r="L12366" s="87" t="n">
        <v>44800</v>
      </c>
      <c r="M12366" s="87" t="n">
        <v>42179.2</v>
      </c>
      <c r="N12366" s="87" t="n">
        <v>8676</v>
      </c>
      <c r="O12366" s="144" t="n">
        <v>40727.27272727272</v>
      </c>
      <c r="P12366" s="87" t="inlineStr">
        <is>
          <t>카페24로션어성초 70 데일리 릴리프 로션로션=어성초 70 데일리 릴리프 로션 1개 -20% off201208</t>
        </is>
      </c>
    </row>
    <row r="12367" customFormat="1" s="93">
      <c r="B12367" s="127" t="n">
        <v>44184</v>
      </c>
      <c r="C12367" s="87">
        <f>TEXT(B12367,"aaa")</f>
        <v/>
      </c>
      <c r="E12367" s="87">
        <f>INDEX(매칭테이블!C:D,MATCH(RD!G12367,매칭테이블!D:D,0),1)</f>
        <v/>
      </c>
      <c r="F12367" s="93" t="inlineStr">
        <is>
          <t>카페24</t>
        </is>
      </c>
      <c r="G12367" s="93" t="inlineStr">
        <is>
          <t>어성초 70 데일리 릴리프 로션로션=어성초 70 데일리 릴리프 로션 2개 -30% off</t>
        </is>
      </c>
      <c r="H12367" s="93" t="n">
        <v>2</v>
      </c>
      <c r="J12367" s="87" t="n">
        <v>201208</v>
      </c>
      <c r="L12367" s="87" t="n">
        <v>78400</v>
      </c>
      <c r="M12367" s="87" t="n">
        <v>73813.60000000001</v>
      </c>
      <c r="N12367" s="87" t="n">
        <v>17352</v>
      </c>
      <c r="O12367" s="144" t="n">
        <v>71272.72727272726</v>
      </c>
      <c r="P12367" s="87" t="inlineStr">
        <is>
          <t>카페24로션어성초 70 데일리 릴리프 로션로션=어성초 70 데일리 릴리프 로션 2개 -30% off201208</t>
        </is>
      </c>
    </row>
    <row r="12368" customFormat="1" s="93">
      <c r="B12368" s="127" t="n">
        <v>44184</v>
      </c>
      <c r="C12368" s="87">
        <f>TEXT(B12368,"aaa")</f>
        <v/>
      </c>
      <c r="E12368" s="87">
        <f>INDEX(매칭테이블!C:D,MATCH(RD!G12368,매칭테이블!D:D,0),1)</f>
        <v/>
      </c>
      <c r="F12368" s="93" t="inlineStr">
        <is>
          <t>카페24</t>
        </is>
      </c>
      <c r="G12368" s="93" t="inlineStr">
        <is>
          <t>어성초 70 머드 크림 마스크옵션=어성초 70 머드 크림 마스크 2개-30% off (무료배송)</t>
        </is>
      </c>
      <c r="H12368" s="93" t="n">
        <v>2</v>
      </c>
      <c r="J12368" s="87" t="n">
        <v>201208</v>
      </c>
      <c r="L12368" s="87" t="n">
        <v>70000</v>
      </c>
      <c r="M12368" s="87" t="n">
        <v>65905</v>
      </c>
      <c r="N12368" s="87" t="n">
        <v>5768</v>
      </c>
      <c r="O12368" s="144" t="n">
        <v>63636.36363636363</v>
      </c>
      <c r="P12368" s="87" t="inlineStr">
        <is>
          <t>카페24머드크림마스크어성초 70 머드 크림 마스크옵션=어성초 70 머드 크림 마스크 2개-30% off (무료배송)201208</t>
        </is>
      </c>
    </row>
    <row r="12369" customFormat="1" s="93">
      <c r="B12369" s="127" t="n">
        <v>44184</v>
      </c>
      <c r="C12369" s="87">
        <f>TEXT(B12369,"aaa")</f>
        <v/>
      </c>
      <c r="E12369" s="87">
        <f>INDEX(매칭테이블!C:D,MATCH(RD!G12369,매칭테이블!D:D,0),1)</f>
        <v/>
      </c>
      <c r="F12369" s="93" t="inlineStr">
        <is>
          <t>카페24</t>
        </is>
      </c>
      <c r="G12369" s="93" t="inlineStr">
        <is>
          <t>어성초 70 인텐스 카밍 크림크림=어성초 70 인텐스 카밍 크림 1개 (-20%)</t>
        </is>
      </c>
      <c r="H12369" s="93" t="n">
        <v>3</v>
      </c>
      <c r="J12369" s="87" t="n">
        <v>201208</v>
      </c>
      <c r="L12369" s="87" t="n">
        <v>84000</v>
      </c>
      <c r="M12369" s="87" t="n">
        <v>79086</v>
      </c>
      <c r="N12369" s="87" t="n">
        <v>11646</v>
      </c>
      <c r="O12369" s="144" t="n">
        <v>76363.63636363635</v>
      </c>
      <c r="P12369" s="87" t="inlineStr">
        <is>
          <t>카페24카밍크림어성초 70 인텐스 카밍 크림크림=어성초 70 인텐스 카밍 크림 1개 (-20%)201208</t>
        </is>
      </c>
    </row>
    <row r="12370" customFormat="1" s="93">
      <c r="B12370" s="127" t="n">
        <v>44184</v>
      </c>
      <c r="C12370" s="87">
        <f>TEXT(B12370,"aaa")</f>
        <v/>
      </c>
      <c r="E12370" s="87">
        <f>INDEX(매칭테이블!C:D,MATCH(RD!G12370,매칭테이블!D:D,0),1)</f>
        <v/>
      </c>
      <c r="F12370" s="93" t="inlineStr">
        <is>
          <t>카페24</t>
        </is>
      </c>
      <c r="G12370" s="93" t="inlineStr">
        <is>
          <t>어성초 70 인텐스 카밍 크림크림=어성초 70 인텐스 카밍 크림 2개 (-30%)</t>
        </is>
      </c>
      <c r="H12370" s="93" t="n">
        <v>1</v>
      </c>
      <c r="J12370" s="87" t="n">
        <v>201208</v>
      </c>
      <c r="L12370" s="87" t="n">
        <v>49000</v>
      </c>
      <c r="M12370" s="87" t="n">
        <v>46133.5</v>
      </c>
      <c r="N12370" s="87" t="n">
        <v>7764</v>
      </c>
      <c r="O12370" s="144" t="n">
        <v>44545.45454545454</v>
      </c>
      <c r="P12370" s="87" t="inlineStr">
        <is>
          <t>카페24카밍크림어성초 70 인텐스 카밍 크림크림=어성초 70 인텐스 카밍 크림 2개 (-30%)201208</t>
        </is>
      </c>
    </row>
    <row r="12371" customFormat="1" s="93">
      <c r="B12371" s="127" t="n">
        <v>44184</v>
      </c>
      <c r="C12371" s="87">
        <f>TEXT(B12371,"aaa")</f>
        <v/>
      </c>
      <c r="E12371" s="87">
        <f>INDEX(매칭테이블!C:D,MATCH(RD!G12371,매칭테이블!D:D,0),1)</f>
        <v/>
      </c>
      <c r="F12371" s="93" t="inlineStr">
        <is>
          <t>카페24</t>
        </is>
      </c>
      <c r="G12371" s="93" t="inlineStr">
        <is>
          <t>어성초 77 수딩 토너토너(필수)=어성초 77 토너 1개-20% off</t>
        </is>
      </c>
      <c r="H12371" s="93" t="n">
        <v>26</v>
      </c>
      <c r="J12371" s="87" t="n">
        <v>201208</v>
      </c>
      <c r="L12371" s="87" t="n">
        <v>520000</v>
      </c>
      <c r="M12371" s="87" t="n">
        <v>489580</v>
      </c>
      <c r="N12371" s="87" t="n">
        <v>80080</v>
      </c>
      <c r="O12371" s="144" t="n">
        <v>472727.2727272727</v>
      </c>
      <c r="P12371" s="87" t="inlineStr">
        <is>
          <t>카페24토너어성초 77 수딩 토너토너(필수)=어성초 77 토너 1개-20% off201208</t>
        </is>
      </c>
    </row>
    <row r="12372" customFormat="1" s="93">
      <c r="B12372" s="127" t="n">
        <v>44184</v>
      </c>
      <c r="C12372" s="87">
        <f>TEXT(B12372,"aaa")</f>
        <v/>
      </c>
      <c r="E12372" s="87">
        <f>INDEX(매칭테이블!C:D,MATCH(RD!G12372,매칭테이블!D:D,0),1)</f>
        <v/>
      </c>
      <c r="F12372" s="93" t="inlineStr">
        <is>
          <t>카페24</t>
        </is>
      </c>
      <c r="G12372" s="93" t="inlineStr">
        <is>
          <t>어성초 77 수딩 토너토너(필수)=어성초 77 토너 2개-30% off (무료배송)</t>
        </is>
      </c>
      <c r="H12372" s="93" t="n">
        <v>21</v>
      </c>
      <c r="J12372" s="87" t="n">
        <v>201208</v>
      </c>
      <c r="L12372" s="87" t="n">
        <v>735000</v>
      </c>
      <c r="M12372" s="87" t="n">
        <v>692002.5</v>
      </c>
      <c r="N12372" s="87" t="n">
        <v>129360</v>
      </c>
      <c r="O12372" s="144" t="n">
        <v>668181.8181818181</v>
      </c>
      <c r="P12372" s="87" t="inlineStr">
        <is>
          <t>카페24토너어성초 77 수딩 토너토너(필수)=어성초 77 토너 2개-30% off (무료배송)201208</t>
        </is>
      </c>
    </row>
    <row r="12373" customFormat="1" s="93">
      <c r="B12373" s="127" t="n">
        <v>44184</v>
      </c>
      <c r="C12373" s="87">
        <f>TEXT(B12373,"aaa")</f>
        <v/>
      </c>
      <c r="E12373" s="87">
        <f>INDEX(매칭테이블!C:D,MATCH(RD!G12373,매칭테이블!D:D,0),1)</f>
        <v/>
      </c>
      <c r="F12373" s="93" t="inlineStr">
        <is>
          <t>카페24</t>
        </is>
      </c>
      <c r="G12373" s="93" t="inlineStr">
        <is>
          <t>어성초 77 수딩 토너토너(필수)=어성초77토너1개 + 어성초77패드1개 -30% off (무료배송)</t>
        </is>
      </c>
      <c r="H12373" s="93" t="n">
        <v>6</v>
      </c>
      <c r="J12373" s="87" t="n">
        <v>201208</v>
      </c>
      <c r="L12373" s="87" t="n">
        <v>222600</v>
      </c>
      <c r="M12373" s="87" t="n">
        <v>209577.9</v>
      </c>
      <c r="N12373" s="87" t="n">
        <v>48552</v>
      </c>
      <c r="O12373" s="144" t="n">
        <v>202363.6363636364</v>
      </c>
      <c r="P12373" s="87" t="inlineStr">
        <is>
          <t>카페24토너+패드 세트어성초 77 수딩 토너토너(필수)=어성초77토너1개 + 어성초77패드1개 -30% off (무료배송)201208</t>
        </is>
      </c>
    </row>
    <row r="12374" customFormat="1" s="93">
      <c r="B12374" s="127" t="n">
        <v>44184</v>
      </c>
      <c r="C12374" s="87">
        <f>TEXT(B12374,"aaa")</f>
        <v/>
      </c>
      <c r="E12374" s="87">
        <f>INDEX(매칭테이블!C:D,MATCH(RD!G12374,매칭테이블!D:D,0),1)</f>
        <v/>
      </c>
      <c r="F12374" s="93" t="inlineStr">
        <is>
          <t>카페24</t>
        </is>
      </c>
      <c r="G12374" s="93" t="inlineStr">
        <is>
          <t>어성초 77 수딩 토너화장솜(선택)=촉촉 스킨팩 화장솜</t>
        </is>
      </c>
      <c r="H12374" s="93" t="n">
        <v>15</v>
      </c>
      <c r="J12374" s="87" t="n">
        <v>201208</v>
      </c>
      <c r="L12374" s="87" t="n">
        <v>45000</v>
      </c>
      <c r="M12374" s="87" t="n">
        <v>42367.5</v>
      </c>
      <c r="N12374" s="87" t="n">
        <v>16650</v>
      </c>
      <c r="O12374" s="144" t="n">
        <v>40909.0909090909</v>
      </c>
      <c r="P12374" s="87" t="inlineStr">
        <is>
          <t>카페24화장솜어성초 77 수딩 토너화장솜(선택)=촉촉 스킨팩 화장솜201208</t>
        </is>
      </c>
    </row>
    <row r="12375" customFormat="1" s="93">
      <c r="B12375" s="127" t="n">
        <v>44184</v>
      </c>
      <c r="C12375" s="87">
        <f>TEXT(B12375,"aaa")</f>
        <v/>
      </c>
      <c r="E12375" s="87">
        <f>INDEX(매칭테이블!C:D,MATCH(RD!G12375,매칭테이블!D:D,0),1)</f>
        <v/>
      </c>
      <c r="F12375" s="93" t="inlineStr">
        <is>
          <t>카페24</t>
        </is>
      </c>
      <c r="G12375" s="93" t="inlineStr">
        <is>
          <t>어성초 77 수딩 토너토너(필수)=어성초 77 토너 2개-30% off (무료배송)</t>
        </is>
      </c>
      <c r="H12375" s="93" t="n">
        <v>1</v>
      </c>
      <c r="J12375" s="87" t="n">
        <v>201208</v>
      </c>
      <c r="L12375" s="87" t="n">
        <v>35000</v>
      </c>
      <c r="M12375" s="87" t="n">
        <v>32952.5</v>
      </c>
      <c r="N12375" s="87" t="n">
        <v>6160</v>
      </c>
      <c r="O12375" s="144" t="n">
        <v>31818.18181818182</v>
      </c>
      <c r="P12375" s="87" t="inlineStr">
        <is>
          <t>카페24토너어성초 77 수딩 토너토너(필수)=어성초 77 토너 2개-30% off (무료배송)201208</t>
        </is>
      </c>
    </row>
    <row r="12376" customFormat="1" s="93">
      <c r="B12376" s="127" t="n">
        <v>44184</v>
      </c>
      <c r="C12376" s="87">
        <f>TEXT(B12376,"aaa")</f>
        <v/>
      </c>
      <c r="E12376" s="87">
        <f>INDEX(매칭테이블!C:D,MATCH(RD!G12376,매칭테이블!D:D,0),1)</f>
        <v/>
      </c>
      <c r="F12376" s="93" t="inlineStr">
        <is>
          <t>카페24</t>
        </is>
      </c>
      <c r="G12376" s="93" t="inlineStr">
        <is>
          <t>어성초 77 수딩 토너토너(필수)=(대용량) 어성초 77 토너 500ml (무료배송)</t>
        </is>
      </c>
      <c r="H12376" s="93" t="n">
        <v>1</v>
      </c>
      <c r="J12376" s="87" t="n">
        <v>201208</v>
      </c>
      <c r="L12376" s="87" t="n">
        <v>33000</v>
      </c>
      <c r="M12376" s="87" t="n">
        <v>31069.5</v>
      </c>
      <c r="N12376" s="87" t="n">
        <v>4330</v>
      </c>
      <c r="O12376" s="144" t="n">
        <v>30000</v>
      </c>
      <c r="P12376" s="87" t="inlineStr">
        <is>
          <t>카페24토너어성초 77 수딩 토너토너(필수)=(대용량) 어성초 77 토너 500ml (무료배송)201208</t>
        </is>
      </c>
    </row>
    <row r="12377" customFormat="1" s="93">
      <c r="B12377" s="127" t="n">
        <v>44184</v>
      </c>
      <c r="C12377" s="87">
        <f>TEXT(B12377,"aaa")</f>
        <v/>
      </c>
      <c r="E12377" s="87">
        <f>INDEX(매칭테이블!C:D,MATCH(RD!G12377,매칭테이블!D:D,0),1)</f>
        <v/>
      </c>
      <c r="F12377" s="93" t="inlineStr">
        <is>
          <t>카페24</t>
        </is>
      </c>
      <c r="G12377" s="93" t="inlineStr">
        <is>
          <t>어성초 77 진정 마스크옵션=어성초 77 진정 마스크팩 10장-50% off</t>
        </is>
      </c>
      <c r="H12377" s="93" t="n">
        <v>4</v>
      </c>
      <c r="J12377" s="87" t="n">
        <v>201208</v>
      </c>
      <c r="L12377" s="87" t="n">
        <v>80000</v>
      </c>
      <c r="M12377" s="87" t="n">
        <v>75320</v>
      </c>
      <c r="N12377" s="87" t="n">
        <v>15880</v>
      </c>
      <c r="O12377" s="144" t="n">
        <v>72727.27272727272</v>
      </c>
      <c r="P12377" s="87" t="inlineStr">
        <is>
          <t>카페24마스크팩어성초 77 진정 마스크옵션=어성초 77 진정 마스크팩 10장-50% off201208</t>
        </is>
      </c>
    </row>
    <row r="12378" customFormat="1" s="93">
      <c r="B12378" s="127" t="n">
        <v>44184</v>
      </c>
      <c r="C12378" s="87">
        <f>TEXT(B12378,"aaa")</f>
        <v/>
      </c>
      <c r="E12378" s="87">
        <f>INDEX(매칭테이블!C:D,MATCH(RD!G12378,매칭테이블!D:D,0),1)</f>
        <v/>
      </c>
      <c r="F12378" s="93" t="inlineStr">
        <is>
          <t>카페24</t>
        </is>
      </c>
      <c r="G12378" s="93" t="inlineStr">
        <is>
          <t>어성초 77 진정 마스크</t>
        </is>
      </c>
      <c r="H12378" s="93" t="n">
        <v>1</v>
      </c>
      <c r="J12378" s="87" t="n">
        <v>201208</v>
      </c>
      <c r="L12378" s="87" t="n">
        <v>4000</v>
      </c>
      <c r="M12378" s="87" t="n">
        <v>3766</v>
      </c>
      <c r="N12378" s="87" t="n">
        <v>397</v>
      </c>
      <c r="O12378" s="144" t="n">
        <v>3636.363636363636</v>
      </c>
      <c r="P12378" s="87" t="inlineStr">
        <is>
          <t>카페24마스크팩어성초 77 진정 마스크201208</t>
        </is>
      </c>
    </row>
    <row r="12379" customFormat="1" s="93">
      <c r="B12379" s="127" t="n">
        <v>44184</v>
      </c>
      <c r="C12379" s="87">
        <f>TEXT(B12379,"aaa")</f>
        <v/>
      </c>
      <c r="E12379" s="87">
        <f>INDEX(매칭테이블!C:D,MATCH(RD!G12379,매칭테이블!D:D,0),1)</f>
        <v/>
      </c>
      <c r="F12379" s="93" t="inlineStr">
        <is>
          <t>카페24</t>
        </is>
      </c>
      <c r="G12379" s="93" t="inlineStr">
        <is>
          <t>어성초 77 클리어 패드옵션=어성초 77 클리어 패드 1개-20% off</t>
        </is>
      </c>
      <c r="H12379" s="93" t="n">
        <v>10</v>
      </c>
      <c r="J12379" s="87" t="n">
        <v>201208</v>
      </c>
      <c r="L12379" s="87" t="n">
        <v>224000</v>
      </c>
      <c r="M12379" s="87" t="n">
        <v>210896</v>
      </c>
      <c r="N12379" s="87" t="n">
        <v>50120</v>
      </c>
      <c r="O12379" s="144" t="n">
        <v>203636.3636363636</v>
      </c>
      <c r="P12379" s="87" t="inlineStr">
        <is>
          <t>카페24클리어 패드어성초 77 클리어 패드옵션=어성초 77 클리어 패드 1개-20% off201208</t>
        </is>
      </c>
    </row>
    <row r="12380" customFormat="1" s="93">
      <c r="B12380" s="127" t="n">
        <v>44184</v>
      </c>
      <c r="C12380" s="87">
        <f>TEXT(B12380,"aaa")</f>
        <v/>
      </c>
      <c r="E12380" s="87">
        <f>INDEX(매칭테이블!C:D,MATCH(RD!G12380,매칭테이블!D:D,0),1)</f>
        <v/>
      </c>
      <c r="F12380" s="93" t="inlineStr">
        <is>
          <t>카페24</t>
        </is>
      </c>
      <c r="G12380" s="93" t="inlineStr">
        <is>
          <t>어성초 77 클리어 패드옵션=어성초 77 클리어 패드 2개-30% off (무료배송)</t>
        </is>
      </c>
      <c r="H12380" s="93" t="n">
        <v>12</v>
      </c>
      <c r="J12380" s="87" t="n">
        <v>201208</v>
      </c>
      <c r="L12380" s="87" t="n">
        <v>470400</v>
      </c>
      <c r="M12380" s="87" t="n">
        <v>442881.6</v>
      </c>
      <c r="N12380" s="87" t="n">
        <v>120288</v>
      </c>
      <c r="O12380" s="144" t="n">
        <v>427636.3636363636</v>
      </c>
      <c r="P12380" s="87" t="inlineStr">
        <is>
          <t>카페24클리어 패드어성초 77 클리어 패드옵션=어성초 77 클리어 패드 2개-30% off (무료배송)201208</t>
        </is>
      </c>
    </row>
    <row r="12381" customFormat="1" s="93">
      <c r="B12381" s="127" t="n">
        <v>44184</v>
      </c>
      <c r="C12381" s="87">
        <f>TEXT(B12381,"aaa")</f>
        <v/>
      </c>
      <c r="E12381" s="87">
        <f>INDEX(매칭테이블!C:D,MATCH(RD!G12381,매칭테이블!D:D,0),1)</f>
        <v/>
      </c>
      <c r="F12381" s="93" t="inlineStr">
        <is>
          <t>카페24</t>
        </is>
      </c>
      <c r="G12381" s="93" t="inlineStr">
        <is>
          <t>어성초 77 클리어 패드옵션=어성초77토너1개+어성초77패드1개-30% off (무료배송)</t>
        </is>
      </c>
      <c r="H12381" s="93" t="n">
        <v>9</v>
      </c>
      <c r="J12381" s="87" t="n">
        <v>201208</v>
      </c>
      <c r="L12381" s="87" t="n">
        <v>333900</v>
      </c>
      <c r="M12381" s="87" t="n">
        <v>314366.85</v>
      </c>
      <c r="N12381" s="87" t="n">
        <v>72828</v>
      </c>
      <c r="O12381" s="144" t="n">
        <v>303545.4545454545</v>
      </c>
      <c r="P12381" s="87" t="inlineStr">
        <is>
          <t>카페24토너+패드 세트어성초 77 클리어 패드옵션=어성초77토너1개+어성초77패드1개-30% off (무료배송)201208</t>
        </is>
      </c>
    </row>
    <row r="12382" customFormat="1" s="93">
      <c r="B12382" s="127" t="n">
        <v>44184</v>
      </c>
      <c r="C12382" s="87">
        <f>TEXT(B12382,"aaa")</f>
        <v/>
      </c>
      <c r="E12382" s="87">
        <f>INDEX(매칭테이블!C:D,MATCH(RD!G12382,매칭테이블!D:D,0),1)</f>
        <v/>
      </c>
      <c r="F12382" s="93" t="inlineStr">
        <is>
          <t>카페24</t>
        </is>
      </c>
      <c r="G12382" s="93" t="inlineStr">
        <is>
          <t>어성초 77 토너토너(필수)=어성초 77 토너 1개-20% off</t>
        </is>
      </c>
      <c r="H12382" s="93" t="n">
        <v>2</v>
      </c>
      <c r="J12382" s="87" t="n">
        <v>201208</v>
      </c>
      <c r="L12382" s="87" t="n">
        <v>40000</v>
      </c>
      <c r="M12382" s="87" t="n">
        <v>37660</v>
      </c>
      <c r="N12382" s="87" t="n">
        <v>6160</v>
      </c>
      <c r="O12382" s="144" t="n">
        <v>36363.63636363636</v>
      </c>
      <c r="P12382" s="87" t="inlineStr">
        <is>
          <t>카페24토너어성초 77 토너토너(필수)=어성초 77 토너 1개-20% off201208</t>
        </is>
      </c>
    </row>
    <row r="12383" customFormat="1" s="93">
      <c r="B12383" s="127" t="n">
        <v>44184</v>
      </c>
      <c r="C12383" s="87">
        <f>TEXT(B12383,"aaa")</f>
        <v/>
      </c>
      <c r="E12383" s="87">
        <f>INDEX(매칭테이블!C:D,MATCH(RD!G12383,매칭테이블!D:D,0),1)</f>
        <v/>
      </c>
      <c r="F12383" s="93" t="inlineStr">
        <is>
          <t>카페24</t>
        </is>
      </c>
      <c r="G12383" s="93" t="inlineStr">
        <is>
          <t>어성초 77 토너화장솜(선택)=촉촉 스킨팩 화장솜</t>
        </is>
      </c>
      <c r="H12383" s="93" t="n">
        <v>1</v>
      </c>
      <c r="J12383" s="87" t="n">
        <v>201208</v>
      </c>
      <c r="L12383" s="87" t="n">
        <v>3000</v>
      </c>
      <c r="M12383" s="87" t="n">
        <v>2824.5</v>
      </c>
      <c r="N12383" s="87" t="n">
        <v>1110</v>
      </c>
      <c r="O12383" s="144" t="n">
        <v>2727.272727272727</v>
      </c>
      <c r="P12383" s="87" t="inlineStr">
        <is>
          <t>카페24화장솜어성초 77 토너화장솜(선택)=촉촉 스킨팩 화장솜201208</t>
        </is>
      </c>
    </row>
    <row r="12384" customFormat="1" s="93">
      <c r="B12384" s="127" t="n">
        <v>44184</v>
      </c>
      <c r="C12384" s="87">
        <f>TEXT(B12384,"aaa")</f>
        <v/>
      </c>
      <c r="E12384" s="87">
        <f>INDEX(매칭테이블!C:D,MATCH(RD!G12384,매칭테이블!D:D,0),1)</f>
        <v/>
      </c>
      <c r="F12384" s="93" t="inlineStr">
        <is>
          <t>카페24</t>
        </is>
      </c>
      <c r="G12384" s="93" t="inlineStr">
        <is>
          <t>어성초 77 포어 클리어 패드옵션=어성초 77 클리어 패드 1개-20% off</t>
        </is>
      </c>
      <c r="H12384" s="93" t="n">
        <v>3</v>
      </c>
      <c r="J12384" s="87" t="n">
        <v>201208</v>
      </c>
      <c r="L12384" s="87" t="n">
        <v>67200</v>
      </c>
      <c r="M12384" s="87" t="n">
        <v>63268.8</v>
      </c>
      <c r="N12384" s="87" t="n">
        <v>15036</v>
      </c>
      <c r="O12384" s="144" t="n">
        <v>61090.90909090909</v>
      </c>
      <c r="P12384" s="87" t="inlineStr">
        <is>
          <t>카페24클리어 패드어성초 77 포어 클리어 패드옵션=어성초 77 클리어 패드 1개-20% off201208</t>
        </is>
      </c>
    </row>
    <row r="12385" customFormat="1" s="93">
      <c r="B12385" s="127" t="n">
        <v>44184</v>
      </c>
      <c r="C12385" s="87">
        <f>TEXT(B12385,"aaa")</f>
        <v/>
      </c>
      <c r="E12385" s="87">
        <f>INDEX(매칭테이블!C:D,MATCH(RD!G12385,매칭테이블!D:D,0),1)</f>
        <v/>
      </c>
      <c r="F12385" s="93" t="inlineStr">
        <is>
          <t>카페24</t>
        </is>
      </c>
      <c r="G12385" s="93" t="inlineStr">
        <is>
          <t>어성초 77 포어 클리어 패드옵션=어성초 77 클리어 패드 2개-30% off (무료배송)</t>
        </is>
      </c>
      <c r="H12385" s="93" t="n">
        <v>2</v>
      </c>
      <c r="J12385" s="87" t="n">
        <v>201208</v>
      </c>
      <c r="L12385" s="87" t="n">
        <v>78400</v>
      </c>
      <c r="M12385" s="87" t="n">
        <v>73813.60000000001</v>
      </c>
      <c r="N12385" s="87" t="n">
        <v>20048</v>
      </c>
      <c r="O12385" s="144" t="n">
        <v>71272.72727272726</v>
      </c>
      <c r="P12385" s="87" t="inlineStr">
        <is>
          <t>카페24클리어 패드어성초 77 포어 클리어 패드옵션=어성초 77 클리어 패드 2개-30% off (무료배송)201208</t>
        </is>
      </c>
    </row>
    <row r="12386" customFormat="1" s="93">
      <c r="B12386" s="127" t="n">
        <v>44184</v>
      </c>
      <c r="C12386" s="87">
        <f>TEXT(B12386,"aaa")</f>
        <v/>
      </c>
      <c r="E12386" s="87">
        <f>INDEX(매칭테이블!C:D,MATCH(RD!G12386,매칭테이블!D:D,0),1)</f>
        <v/>
      </c>
      <c r="F12386" s="93" t="inlineStr">
        <is>
          <t>카페24</t>
        </is>
      </c>
      <c r="G12386" s="93" t="inlineStr">
        <is>
          <t>어성초 77 포어 클리어 패드옵션=어성초77토너1개+어성초77패드1개-30% off (무료배송)</t>
        </is>
      </c>
      <c r="H12386" s="93" t="n">
        <v>1</v>
      </c>
      <c r="J12386" s="87" t="n">
        <v>201208</v>
      </c>
      <c r="L12386" s="87" t="n">
        <v>37100</v>
      </c>
      <c r="M12386" s="87" t="n">
        <v>34929.65</v>
      </c>
      <c r="N12386" s="87" t="n">
        <v>8092</v>
      </c>
      <c r="O12386" s="144" t="n">
        <v>33727.27272727273</v>
      </c>
      <c r="P12386" s="87" t="inlineStr">
        <is>
          <t>카페24토너+패드 세트어성초 77 포어 클리어 패드옵션=어성초77토너1개+어성초77패드1개-30% off (무료배송)201208</t>
        </is>
      </c>
    </row>
    <row r="12387" customFormat="1" s="93">
      <c r="B12387" s="127" t="n">
        <v>44184</v>
      </c>
      <c r="C12387" s="87">
        <f>TEXT(B12387,"aaa")</f>
        <v/>
      </c>
      <c r="E12387" s="87">
        <f>INDEX(매칭테이블!C:D,MATCH(RD!G12387,매칭테이블!D:D,0),1)</f>
        <v/>
      </c>
      <c r="F12387" s="93" t="inlineStr">
        <is>
          <t>카페24</t>
        </is>
      </c>
      <c r="G12387" s="93" t="inlineStr">
        <is>
          <t>어성초 77% 패드옵션=어성초 77 클리어 패드 1개-20% off</t>
        </is>
      </c>
      <c r="H12387" s="93" t="n">
        <v>7</v>
      </c>
      <c r="J12387" s="87" t="n">
        <v>201208</v>
      </c>
      <c r="L12387" s="87" t="n">
        <v>156800</v>
      </c>
      <c r="M12387" s="87" t="n">
        <v>147627.2</v>
      </c>
      <c r="N12387" s="87" t="n">
        <v>35084</v>
      </c>
      <c r="O12387" s="144" t="n">
        <v>142545.4545454545</v>
      </c>
      <c r="P12387" s="87" t="inlineStr">
        <is>
          <t>카페24클리어 패드어성초 77% 패드옵션=어성초 77 클리어 패드 1개-20% off201208</t>
        </is>
      </c>
    </row>
    <row r="12388" customFormat="1" s="93">
      <c r="B12388" s="127" t="n">
        <v>44184</v>
      </c>
      <c r="C12388" s="87">
        <f>TEXT(B12388,"aaa")</f>
        <v/>
      </c>
      <c r="E12388" s="87">
        <f>INDEX(매칭테이블!C:D,MATCH(RD!G12388,매칭테이블!D:D,0),1)</f>
        <v/>
      </c>
      <c r="F12388" s="93" t="inlineStr">
        <is>
          <t>카페24</t>
        </is>
      </c>
      <c r="G12388" s="93" t="inlineStr">
        <is>
          <t>어성초 77% 패드옵션=어성초 77 클리어 패드 2개-30% off (무료배송)</t>
        </is>
      </c>
      <c r="H12388" s="93" t="n">
        <v>5</v>
      </c>
      <c r="J12388" s="87" t="n">
        <v>201208</v>
      </c>
      <c r="L12388" s="87" t="n">
        <v>196000</v>
      </c>
      <c r="M12388" s="87" t="n">
        <v>184534</v>
      </c>
      <c r="N12388" s="87" t="n">
        <v>50120</v>
      </c>
      <c r="O12388" s="144" t="n">
        <v>178181.8181818182</v>
      </c>
      <c r="P12388" s="87" t="inlineStr">
        <is>
          <t>카페24클리어 패드어성초 77% 패드옵션=어성초 77 클리어 패드 2개-30% off (무료배송)201208</t>
        </is>
      </c>
    </row>
    <row r="12389" customFormat="1" s="93">
      <c r="B12389" s="127" t="n">
        <v>44184</v>
      </c>
      <c r="C12389" s="87">
        <f>TEXT(B12389,"aaa")</f>
        <v/>
      </c>
      <c r="E12389" s="87">
        <f>INDEX(매칭테이블!C:D,MATCH(RD!G12389,매칭테이블!D:D,0),1)</f>
        <v/>
      </c>
      <c r="F12389" s="93" t="inlineStr">
        <is>
          <t>카페24</t>
        </is>
      </c>
      <c r="G12389" s="93" t="inlineStr">
        <is>
          <t>어성초 77% 패드옵션=어성초77토너1개+어성초77패드1개-30% off (무료배송)</t>
        </is>
      </c>
      <c r="H12389" s="93" t="n">
        <v>4</v>
      </c>
      <c r="J12389" s="87" t="n">
        <v>201208</v>
      </c>
      <c r="L12389" s="87" t="n">
        <v>148400</v>
      </c>
      <c r="M12389" s="87" t="n">
        <v>139718.6</v>
      </c>
      <c r="N12389" s="87" t="n">
        <v>32368</v>
      </c>
      <c r="O12389" s="144" t="n">
        <v>134909.0909090909</v>
      </c>
      <c r="P12389" s="87" t="inlineStr">
        <is>
          <t>카페24토너+패드 세트어성초 77% 패드옵션=어성초77토너1개+어성초77패드1개-30% off (무료배송)201208</t>
        </is>
      </c>
    </row>
    <row r="12390" customFormat="1" s="93">
      <c r="B12390" s="127" t="n">
        <v>44184</v>
      </c>
      <c r="C12390" s="87">
        <f>TEXT(B12390,"aaa")</f>
        <v/>
      </c>
      <c r="E12390" s="87">
        <f>INDEX(매칭테이블!C:D,MATCH(RD!G12390,매칭테이블!D:D,0),1)</f>
        <v/>
      </c>
      <c r="F12390" s="93" t="inlineStr">
        <is>
          <t>카페24</t>
        </is>
      </c>
      <c r="G12390" s="93" t="inlineStr">
        <is>
          <t>어성초 78 수딩 크림</t>
        </is>
      </c>
      <c r="H12390" s="93" t="n">
        <v>1</v>
      </c>
      <c r="J12390" s="87" t="n">
        <v>201208</v>
      </c>
      <c r="L12390" s="87" t="n">
        <v>38000</v>
      </c>
      <c r="M12390" s="87" t="n">
        <v>35777</v>
      </c>
      <c r="N12390" s="87" t="n">
        <v>3045</v>
      </c>
      <c r="O12390" s="144" t="n">
        <v>34545.45454545454</v>
      </c>
      <c r="P12390" s="87" t="inlineStr">
        <is>
          <t>카페24수딩크림어성초 78 수딩 크림201208</t>
        </is>
      </c>
    </row>
    <row r="12391" customFormat="1" s="93">
      <c r="B12391" s="127" t="n">
        <v>44184</v>
      </c>
      <c r="C12391" s="87">
        <f>TEXT(B12391,"aaa")</f>
        <v/>
      </c>
      <c r="E12391" s="87">
        <f>INDEX(매칭테이블!C:D,MATCH(RD!G12391,매칭테이블!D:D,0),1)</f>
        <v/>
      </c>
      <c r="F12391" s="93" t="inlineStr">
        <is>
          <t>카페24</t>
        </is>
      </c>
      <c r="G12391" s="93" t="inlineStr">
        <is>
          <t>어성초 80 수분 진정 앰플앰플=어성초 80 앰플 1개-15%off</t>
        </is>
      </c>
      <c r="H12391" s="93" t="n">
        <v>10</v>
      </c>
      <c r="J12391" s="87" t="n">
        <v>201208</v>
      </c>
      <c r="L12391" s="87" t="n">
        <v>280000</v>
      </c>
      <c r="M12391" s="87" t="n">
        <v>263620</v>
      </c>
      <c r="N12391" s="87" t="n">
        <v>33970</v>
      </c>
      <c r="O12391" s="144" t="n">
        <v>254545.4545454545</v>
      </c>
      <c r="P12391" s="87" t="inlineStr">
        <is>
          <t>카페24앰플어성초 80 수분 진정 앰플앰플=어성초 80 앰플 1개-15%off201208</t>
        </is>
      </c>
    </row>
    <row r="12392" customFormat="1" s="93">
      <c r="B12392" s="127" t="n">
        <v>44184</v>
      </c>
      <c r="C12392" s="87">
        <f>TEXT(B12392,"aaa")</f>
        <v/>
      </c>
      <c r="E12392" s="87">
        <f>INDEX(매칭테이블!C:D,MATCH(RD!G12392,매칭테이블!D:D,0),1)</f>
        <v/>
      </c>
      <c r="F12392" s="93" t="inlineStr">
        <is>
          <t>카페24</t>
        </is>
      </c>
      <c r="G12392" s="93" t="inlineStr">
        <is>
          <t>어성초 80 수분 진정 앰플앰플=어성초 80 앰플 2개-27%off (무료배송)</t>
        </is>
      </c>
      <c r="H12392" s="93" t="n">
        <v>1</v>
      </c>
      <c r="J12392" s="87" t="n">
        <v>201208</v>
      </c>
      <c r="L12392" s="87" t="n">
        <v>48000</v>
      </c>
      <c r="M12392" s="87" t="n">
        <v>45192</v>
      </c>
      <c r="N12392" s="87" t="n">
        <v>6794</v>
      </c>
      <c r="O12392" s="144" t="n">
        <v>43636.36363636363</v>
      </c>
      <c r="P12392" s="87" t="inlineStr">
        <is>
          <t>카페24앰플어성초 80 수분 진정 앰플앰플=어성초 80 앰플 2개-27%off (무료배송)201208</t>
        </is>
      </c>
    </row>
    <row r="12393" customFormat="1" s="93">
      <c r="B12393" s="127" t="n">
        <v>44184</v>
      </c>
      <c r="C12393" s="87">
        <f>TEXT(B12393,"aaa")</f>
        <v/>
      </c>
      <c r="E12393" s="87">
        <f>INDEX(매칭테이블!C:D,MATCH(RD!G12393,매칭테이블!D:D,0),1)</f>
        <v/>
      </c>
      <c r="F12393" s="93" t="inlineStr">
        <is>
          <t>카페24</t>
        </is>
      </c>
      <c r="G12393" s="93" t="inlineStr">
        <is>
          <t>어성초 80 수분 진정 앰플</t>
        </is>
      </c>
      <c r="H12393" s="93" t="n">
        <v>1</v>
      </c>
      <c r="J12393" s="87" t="n">
        <v>201208</v>
      </c>
      <c r="L12393" s="87" t="n">
        <v>28000</v>
      </c>
      <c r="M12393" s="87" t="n">
        <v>26362</v>
      </c>
      <c r="N12393" s="87" t="n">
        <v>3397</v>
      </c>
      <c r="O12393" s="144" t="n">
        <v>25454.54545454545</v>
      </c>
      <c r="P12393" s="87" t="inlineStr">
        <is>
          <t>카페24앰플어성초 80 수분 진정 앰플201208</t>
        </is>
      </c>
    </row>
    <row r="12394" customFormat="1" s="93">
      <c r="B12394" s="127" t="n">
        <v>44184</v>
      </c>
      <c r="C12394" s="87">
        <f>TEXT(B12394,"aaa")</f>
        <v/>
      </c>
      <c r="E12394" s="87">
        <f>INDEX(매칭테이블!C:D,MATCH(RD!G12394,매칭테이블!D:D,0),1)</f>
        <v/>
      </c>
      <c r="F12394" s="93" t="inlineStr">
        <is>
          <t>카페24</t>
        </is>
      </c>
      <c r="G12394" s="93" t="inlineStr">
        <is>
          <t>어성초 약산성 클렌징폼클렌징폼=어성초 약산성 클렌징폼 1개 -19%off</t>
        </is>
      </c>
      <c r="H12394" s="93" t="n">
        <v>2</v>
      </c>
      <c r="J12394" s="87" t="n">
        <v>201208</v>
      </c>
      <c r="L12394" s="87" t="n">
        <v>26000</v>
      </c>
      <c r="M12394" s="87" t="n">
        <v>24479</v>
      </c>
      <c r="N12394" s="87" t="n">
        <v>5500</v>
      </c>
      <c r="O12394" s="144" t="n">
        <v>23636.36363636364</v>
      </c>
      <c r="P12394" s="87" t="inlineStr">
        <is>
          <t>카페24클렌징폼어성초 약산성 클렌징폼클렌징폼=어성초 약산성 클렌징폼 1개 -19%off201208</t>
        </is>
      </c>
    </row>
    <row r="12395" customFormat="1" s="93">
      <c r="B12395" s="127" t="n">
        <v>44184</v>
      </c>
      <c r="C12395" s="87">
        <f>TEXT(B12395,"aaa")</f>
        <v/>
      </c>
      <c r="E12395" s="87">
        <f>INDEX(매칭테이블!C:D,MATCH(RD!G12395,매칭테이블!D:D,0),1)</f>
        <v/>
      </c>
      <c r="F12395" s="93" t="inlineStr">
        <is>
          <t>카페24</t>
        </is>
      </c>
      <c r="G12395" s="93" t="inlineStr">
        <is>
          <t>어성초 약산성 클렌징폼클렌징폼=어성초 약산성 클렌징폼 2개 -25%off</t>
        </is>
      </c>
      <c r="H12395" s="93" t="n">
        <v>2</v>
      </c>
      <c r="J12395" s="87" t="n">
        <v>201208</v>
      </c>
      <c r="L12395" s="87" t="n">
        <v>48000</v>
      </c>
      <c r="M12395" s="87" t="n">
        <v>45192</v>
      </c>
      <c r="N12395" s="87" t="n">
        <v>4920</v>
      </c>
      <c r="O12395" s="144" t="n">
        <v>43636.36363636363</v>
      </c>
      <c r="P12395" s="87" t="inlineStr">
        <is>
          <t>카페24클렌징폼어성초 약산성 클렌징폼클렌징폼=어성초 약산성 클렌징폼 2개 -25%off201208</t>
        </is>
      </c>
    </row>
    <row r="12396" customFormat="1" s="93">
      <c r="B12396" s="127" t="n">
        <v>44184</v>
      </c>
      <c r="C12396" s="87">
        <f>TEXT(B12396,"aaa")</f>
        <v/>
      </c>
      <c r="E12396" s="87">
        <f>INDEX(매칭테이블!C:D,MATCH(RD!G12396,매칭테이블!D:D,0),1)</f>
        <v/>
      </c>
      <c r="F12396" s="93" t="inlineStr">
        <is>
          <t>카페24</t>
        </is>
      </c>
      <c r="G12396" s="93" t="inlineStr">
        <is>
          <t>어성초 약산성 클렌징폼클렌징폼=어성초 약산성 클렌징폼 3개 -31%off (무료배송)</t>
        </is>
      </c>
      <c r="H12396" s="93" t="n">
        <v>2</v>
      </c>
      <c r="J12396" s="87" t="n">
        <v>201208</v>
      </c>
      <c r="L12396" s="87" t="n">
        <v>66000</v>
      </c>
      <c r="M12396" s="87" t="n">
        <v>62139</v>
      </c>
      <c r="N12396" s="87" t="n">
        <v>7380</v>
      </c>
      <c r="O12396" s="144" t="n">
        <v>59999.99999999999</v>
      </c>
      <c r="P12396" s="87" t="inlineStr">
        <is>
          <t>카페24클렌징폼어성초 약산성 클렌징폼클렌징폼=어성초 약산성 클렌징폼 3개 -31%off (무료배송)201208</t>
        </is>
      </c>
    </row>
    <row r="12397" customFormat="1" s="93">
      <c r="B12397" s="127" t="n">
        <v>44184</v>
      </c>
      <c r="C12397" s="87">
        <f>TEXT(B12397,"aaa")</f>
        <v/>
      </c>
      <c r="E12397" s="87">
        <f>INDEX(매칭테이블!C:D,MATCH(RD!G12397,매칭테이블!D:D,0),1)</f>
        <v/>
      </c>
      <c r="F12397" s="93" t="inlineStr">
        <is>
          <t>카페24</t>
        </is>
      </c>
      <c r="G12397" s="93" t="inlineStr">
        <is>
          <t>어성초 크림마스크 나이트 솔루션옵션=어성초 크림마스크 나이트 솔루션 10장 (-50%)</t>
        </is>
      </c>
      <c r="H12397" s="93" t="n">
        <v>3</v>
      </c>
      <c r="J12397" s="87" t="n">
        <v>201208</v>
      </c>
      <c r="L12397" s="87" t="n">
        <v>60000</v>
      </c>
      <c r="M12397" s="87" t="n">
        <v>56490</v>
      </c>
      <c r="N12397" s="87" t="n">
        <v>9321</v>
      </c>
      <c r="O12397" s="144" t="n">
        <v>54545.45454545454</v>
      </c>
      <c r="P12397" s="87" t="inlineStr">
        <is>
          <t>카페24크림마스크어성초 크림마스크 나이트 솔루션옵션=어성초 크림마스크 나이트 솔루션 10장 (-50%)201208</t>
        </is>
      </c>
    </row>
    <row r="12398" customFormat="1" s="93">
      <c r="B12398" s="127" t="n">
        <v>44184</v>
      </c>
      <c r="C12398" s="87">
        <f>TEXT(B12398,"aaa")</f>
        <v/>
      </c>
      <c r="E12398" s="87">
        <f>INDEX(매칭테이블!C:D,MATCH(RD!G12398,매칭테이블!D:D,0),1)</f>
        <v/>
      </c>
      <c r="F12398" s="93" t="inlineStr">
        <is>
          <t>카페24</t>
        </is>
      </c>
      <c r="G12398" s="93" t="inlineStr">
        <is>
          <t>촉촉 스킨팩 화장솜</t>
        </is>
      </c>
      <c r="H12398" s="93" t="n">
        <v>19</v>
      </c>
      <c r="J12398" s="87" t="n">
        <v>201208</v>
      </c>
      <c r="L12398" s="87" t="n">
        <v>57000</v>
      </c>
      <c r="M12398" s="87" t="n">
        <v>53665.5</v>
      </c>
      <c r="N12398" s="87" t="n">
        <v>21090</v>
      </c>
      <c r="O12398" s="144" t="n">
        <v>51818.18181818182</v>
      </c>
      <c r="P12398" s="87" t="inlineStr">
        <is>
          <t>카페24화장솜촉촉 스킨팩 화장솜201208</t>
        </is>
      </c>
    </row>
    <row r="12399" customFormat="1" s="93">
      <c r="B12399" s="127" t="n">
        <v>44185</v>
      </c>
      <c r="C12399" s="87">
        <f>TEXT(B12399,"aaa")</f>
        <v/>
      </c>
      <c r="E12399" s="87">
        <f>INDEX(매칭테이블!C:D,MATCH(RD!G12399,매칭테이블!D:D,0),1)</f>
        <v/>
      </c>
      <c r="F12399" s="93" t="inlineStr">
        <is>
          <t>스타일쉐어</t>
        </is>
      </c>
      <c r="G12399" s="93" t="inlineStr">
        <is>
          <t>아누아 어성초 77 토너 250ml</t>
        </is>
      </c>
      <c r="H12399" s="93" t="n">
        <v>4</v>
      </c>
      <c r="J12399" s="87" t="n">
        <v>201208</v>
      </c>
      <c r="L12399" s="87" t="n">
        <v>80000</v>
      </c>
      <c r="M12399" s="87" t="n">
        <v>60000</v>
      </c>
      <c r="N12399" s="87" t="n">
        <v>13040</v>
      </c>
      <c r="O12399" s="144" t="n">
        <v>72727.27272727272</v>
      </c>
      <c r="P12399" s="87" t="inlineStr">
        <is>
          <t>스타일쉐어토너아누아 어성초 77 토너 250ml201208</t>
        </is>
      </c>
    </row>
    <row r="12400" customFormat="1" s="93">
      <c r="B12400" s="127" t="n">
        <v>44185</v>
      </c>
      <c r="C12400" s="87">
        <f>TEXT(B12400,"aaa")</f>
        <v/>
      </c>
      <c r="E12400" s="87">
        <f>INDEX(매칭테이블!C:D,MATCH(RD!G12400,매칭테이블!D:D,0),1)</f>
        <v/>
      </c>
      <c r="F12400" s="93" t="inlineStr">
        <is>
          <t>카페24</t>
        </is>
      </c>
      <c r="G12400" s="93" t="inlineStr">
        <is>
          <t>5 제로 무기자차 선크림옵션=5제로 무기자차 선크림 2개-30% off (무료배송)</t>
        </is>
      </c>
      <c r="H12400" s="93" t="n">
        <v>1</v>
      </c>
      <c r="J12400" s="87" t="n">
        <v>201208</v>
      </c>
      <c r="L12400" s="87" t="n">
        <v>35000</v>
      </c>
      <c r="M12400" s="87" t="n">
        <v>32952.5</v>
      </c>
      <c r="N12400" s="87" t="n">
        <v>4690</v>
      </c>
      <c r="O12400" s="144" t="n">
        <v>31818.18181818182</v>
      </c>
      <c r="P12400" s="87" t="inlineStr">
        <is>
          <t>카페24선크림5 제로 무기자차 선크림옵션=5제로 무기자차 선크림 2개-30% off (무료배송)201208</t>
        </is>
      </c>
    </row>
    <row r="12401" customFormat="1" s="93">
      <c r="B12401" s="127" t="n">
        <v>44185</v>
      </c>
      <c r="C12401" s="87">
        <f>TEXT(B12401,"aaa")</f>
        <v/>
      </c>
      <c r="E12401" s="87">
        <f>INDEX(매칭테이블!C:D,MATCH(RD!G12401,매칭테이블!D:D,0),1)</f>
        <v/>
      </c>
      <c r="F12401" s="93" t="inlineStr">
        <is>
          <t>카페24</t>
        </is>
      </c>
      <c r="G12401" s="93" t="inlineStr">
        <is>
          <t>[수분 보충 세트] 어성초 77 토너 + 어성초 70 로션옵션=어성초 77 토너 250ml + 어성초 70 로션 200ml -30%</t>
        </is>
      </c>
      <c r="H12401" s="93" t="n">
        <v>26</v>
      </c>
      <c r="J12401" s="87" t="n">
        <v>201208</v>
      </c>
      <c r="L12401" s="87" t="n">
        <v>964600</v>
      </c>
      <c r="M12401" s="87" t="n">
        <v>908170.9</v>
      </c>
      <c r="N12401" s="87" t="n">
        <v>192868</v>
      </c>
      <c r="O12401" s="144" t="n">
        <v>876909.0909090908</v>
      </c>
      <c r="P12401" s="87" t="inlineStr">
        <is>
          <t>카페24수분 보충 세트[수분 보충 세트] 어성초 77 토너 + 어성초 70 로션옵션=어성초 77 토너 250ml + 어성초 70 로션 200ml -30%201208</t>
        </is>
      </c>
    </row>
    <row r="12402" customFormat="1" s="93">
      <c r="B12402" s="127" t="n">
        <v>44185</v>
      </c>
      <c r="C12402" s="87">
        <f>TEXT(B12402,"aaa")</f>
        <v/>
      </c>
      <c r="E12402" s="87">
        <f>INDEX(매칭테이블!C:D,MATCH(RD!G12402,매칭테이블!D:D,0),1)</f>
        <v/>
      </c>
      <c r="F12402" s="93" t="inlineStr">
        <is>
          <t>카페24</t>
        </is>
      </c>
      <c r="G12402" s="93" t="inlineStr">
        <is>
          <t>[어성초 진정 패키지 세트] 대용량 토너 + 앰플 + 수딩 크림 + 마스크팩 10장</t>
        </is>
      </c>
      <c r="H12402" s="93" t="n">
        <v>1</v>
      </c>
      <c r="J12402" s="87" t="n">
        <v>201208</v>
      </c>
      <c r="L12402" s="87" t="n">
        <v>99000</v>
      </c>
      <c r="M12402" s="87" t="n">
        <v>93208.5</v>
      </c>
      <c r="N12402" s="87" t="n">
        <v>15137</v>
      </c>
      <c r="O12402" s="144" t="n">
        <v>90000</v>
      </c>
      <c r="P12402" s="87" t="inlineStr">
        <is>
          <t>카페24어성초진정패키지[어성초 진정 패키지 세트] 대용량 토너 + 앰플 + 수딩 크림 + 마스크팩 10장201208</t>
        </is>
      </c>
    </row>
    <row r="12403" customFormat="1" s="93">
      <c r="B12403" s="127" t="n">
        <v>44185</v>
      </c>
      <c r="C12403" s="87">
        <f>TEXT(B12403,"aaa")</f>
        <v/>
      </c>
      <c r="E12403" s="87">
        <f>INDEX(매칭테이블!C:D,MATCH(RD!G12403,매칭테이블!D:D,0),1)</f>
        <v/>
      </c>
      <c r="F12403" s="93" t="inlineStr">
        <is>
          <t>카페24</t>
        </is>
      </c>
      <c r="G12403" s="93" t="inlineStr">
        <is>
          <t>대용량 어성초 77 수딩 토너 500ml</t>
        </is>
      </c>
      <c r="H12403" s="93" t="n">
        <v>29</v>
      </c>
      <c r="J12403" s="87" t="n">
        <v>201208</v>
      </c>
      <c r="L12403" s="87" t="n">
        <v>957000</v>
      </c>
      <c r="M12403" s="87" t="n">
        <v>901015.5</v>
      </c>
      <c r="N12403" s="87" t="n">
        <v>125570</v>
      </c>
      <c r="O12403" s="144" t="n">
        <v>869999.9999999999</v>
      </c>
      <c r="P12403" s="87" t="inlineStr">
        <is>
          <t>카페24토너대용량 어성초 77 수딩 토너 500ml201208</t>
        </is>
      </c>
    </row>
    <row r="12404" customFormat="1" s="93">
      <c r="B12404" s="127" t="n">
        <v>44185</v>
      </c>
      <c r="C12404" s="87">
        <f>TEXT(B12404,"aaa")</f>
        <v/>
      </c>
      <c r="E12404" s="87">
        <f>INDEX(매칭테이블!C:D,MATCH(RD!G12404,매칭테이블!D:D,0),1)</f>
        <v/>
      </c>
      <c r="F12404" s="93" t="inlineStr">
        <is>
          <t>카페24</t>
        </is>
      </c>
      <c r="G12404" s="93" t="inlineStr">
        <is>
          <t>대용량 어성초 77 토너 500ml</t>
        </is>
      </c>
      <c r="H12404" s="93" t="n">
        <v>2</v>
      </c>
      <c r="J12404" s="87" t="n">
        <v>201208</v>
      </c>
      <c r="L12404" s="87" t="n">
        <v>66000</v>
      </c>
      <c r="M12404" s="87" t="n">
        <v>62139</v>
      </c>
      <c r="N12404" s="87" t="n">
        <v>8660</v>
      </c>
      <c r="O12404" s="144" t="n">
        <v>59999.99999999999</v>
      </c>
      <c r="P12404" s="87" t="inlineStr">
        <is>
          <t>카페24토너대용량 어성초 77 토너 500ml201208</t>
        </is>
      </c>
    </row>
    <row r="12405" customFormat="1" s="93">
      <c r="B12405" s="127" t="n">
        <v>44185</v>
      </c>
      <c r="C12405" s="87">
        <f>TEXT(B12405,"aaa")</f>
        <v/>
      </c>
      <c r="E12405" s="87">
        <f>INDEX(매칭테이블!C:D,MATCH(RD!G12405,매칭테이블!D:D,0),1)</f>
        <v/>
      </c>
      <c r="F12405" s="93" t="inlineStr">
        <is>
          <t>카페24</t>
        </is>
      </c>
      <c r="G12405" s="93" t="inlineStr">
        <is>
          <t>어성초 70 데일리 릴리프 로션로션=어성초 70 데일리 릴리프 로션 1개 -20% off</t>
        </is>
      </c>
      <c r="H12405" s="93" t="n">
        <v>4</v>
      </c>
      <c r="J12405" s="87" t="n">
        <v>201208</v>
      </c>
      <c r="L12405" s="87" t="n">
        <v>89600</v>
      </c>
      <c r="M12405" s="87" t="n">
        <v>84358.39999999999</v>
      </c>
      <c r="N12405" s="87" t="n">
        <v>17352</v>
      </c>
      <c r="O12405" s="144" t="n">
        <v>81454.54545454544</v>
      </c>
      <c r="P12405" s="87" t="inlineStr">
        <is>
          <t>카페24로션어성초 70 데일리 릴리프 로션로션=어성초 70 데일리 릴리프 로션 1개 -20% off201208</t>
        </is>
      </c>
    </row>
    <row r="12406" customFormat="1" s="93">
      <c r="B12406" s="127" t="n">
        <v>44185</v>
      </c>
      <c r="C12406" s="87">
        <f>TEXT(B12406,"aaa")</f>
        <v/>
      </c>
      <c r="E12406" s="87">
        <f>INDEX(매칭테이블!C:D,MATCH(RD!G12406,매칭테이블!D:D,0),1)</f>
        <v/>
      </c>
      <c r="F12406" s="93" t="inlineStr">
        <is>
          <t>카페24</t>
        </is>
      </c>
      <c r="G12406" s="93" t="inlineStr">
        <is>
          <t>어성초 70 데일리 릴리프 로션로션=어성초 70 데일리 릴리프 로션 2개 -30% off</t>
        </is>
      </c>
      <c r="H12406" s="93" t="n">
        <v>2</v>
      </c>
      <c r="J12406" s="87" t="n">
        <v>201208</v>
      </c>
      <c r="L12406" s="87" t="n">
        <v>78400</v>
      </c>
      <c r="M12406" s="87" t="n">
        <v>73813.60000000001</v>
      </c>
      <c r="N12406" s="87" t="n">
        <v>17352</v>
      </c>
      <c r="O12406" s="144" t="n">
        <v>71272.72727272726</v>
      </c>
      <c r="P12406" s="87" t="inlineStr">
        <is>
          <t>카페24로션어성초 70 데일리 릴리프 로션로션=어성초 70 데일리 릴리프 로션 2개 -30% off201208</t>
        </is>
      </c>
    </row>
    <row r="12407" customFormat="1" s="93">
      <c r="B12407" s="127" t="n">
        <v>44185</v>
      </c>
      <c r="C12407" s="87">
        <f>TEXT(B12407,"aaa")</f>
        <v/>
      </c>
      <c r="E12407" s="87">
        <f>INDEX(매칭테이블!C:D,MATCH(RD!G12407,매칭테이블!D:D,0),1)</f>
        <v/>
      </c>
      <c r="F12407" s="93" t="inlineStr">
        <is>
          <t>카페24</t>
        </is>
      </c>
      <c r="G12407" s="93" t="inlineStr">
        <is>
          <t>어성초 70 머드 크림 마스크옵션=어성초 70 머드 크림 마스크-20% off</t>
        </is>
      </c>
      <c r="H12407" s="93" t="n">
        <v>1</v>
      </c>
      <c r="J12407" s="87" t="n">
        <v>201208</v>
      </c>
      <c r="L12407" s="87" t="n">
        <v>20000</v>
      </c>
      <c r="M12407" s="87" t="n">
        <v>18830</v>
      </c>
      <c r="N12407" s="87" t="n">
        <v>1442</v>
      </c>
      <c r="O12407" s="144" t="n">
        <v>18181.81818181818</v>
      </c>
      <c r="P12407" s="87" t="inlineStr">
        <is>
          <t>카페24머드크림마스크어성초 70 머드 크림 마스크옵션=어성초 70 머드 크림 마스크-20% off201208</t>
        </is>
      </c>
    </row>
    <row r="12408" customFormat="1" s="93">
      <c r="B12408" s="127" t="n">
        <v>44185</v>
      </c>
      <c r="C12408" s="87">
        <f>TEXT(B12408,"aaa")</f>
        <v/>
      </c>
      <c r="E12408" s="87">
        <f>INDEX(매칭테이블!C:D,MATCH(RD!G12408,매칭테이블!D:D,0),1)</f>
        <v/>
      </c>
      <c r="F12408" s="93" t="inlineStr">
        <is>
          <t>카페24</t>
        </is>
      </c>
      <c r="G12408" s="93" t="inlineStr">
        <is>
          <t>어성초 70 머드 크림 마스크옵션=어성초 70 머드 크림 마스크 2개-30% off (무료배송)</t>
        </is>
      </c>
      <c r="H12408" s="93" t="n">
        <v>1</v>
      </c>
      <c r="J12408" s="87" t="n">
        <v>201208</v>
      </c>
      <c r="L12408" s="87" t="n">
        <v>35000</v>
      </c>
      <c r="M12408" s="87" t="n">
        <v>32952.5</v>
      </c>
      <c r="N12408" s="87" t="n">
        <v>2884</v>
      </c>
      <c r="O12408" s="144" t="n">
        <v>31818.18181818182</v>
      </c>
      <c r="P12408" s="87" t="inlineStr">
        <is>
          <t>카페24머드크림마스크어성초 70 머드 크림 마스크옵션=어성초 70 머드 크림 마스크 2개-30% off (무료배송)201208</t>
        </is>
      </c>
    </row>
    <row r="12409" customFormat="1" s="93">
      <c r="B12409" s="127" t="n">
        <v>44185</v>
      </c>
      <c r="C12409" s="87">
        <f>TEXT(B12409,"aaa")</f>
        <v/>
      </c>
      <c r="E12409" s="87">
        <f>INDEX(매칭테이블!C:D,MATCH(RD!G12409,매칭테이블!D:D,0),1)</f>
        <v/>
      </c>
      <c r="F12409" s="93" t="inlineStr">
        <is>
          <t>카페24</t>
        </is>
      </c>
      <c r="G12409" s="93" t="inlineStr">
        <is>
          <t>어성초 70 인텐스 카밍 크림크림=어성초 70 인텐스 카밍 크림 1개 (-20%)</t>
        </is>
      </c>
      <c r="H12409" s="93" t="n">
        <v>4</v>
      </c>
      <c r="J12409" s="87" t="n">
        <v>201208</v>
      </c>
      <c r="L12409" s="87" t="n">
        <v>112000</v>
      </c>
      <c r="M12409" s="87" t="n">
        <v>105448</v>
      </c>
      <c r="N12409" s="87" t="n">
        <v>15528</v>
      </c>
      <c r="O12409" s="144" t="n">
        <v>101818.1818181818</v>
      </c>
      <c r="P12409" s="87" t="inlineStr">
        <is>
          <t>카페24카밍크림어성초 70 인텐스 카밍 크림크림=어성초 70 인텐스 카밍 크림 1개 (-20%)201208</t>
        </is>
      </c>
    </row>
    <row r="12410" customFormat="1" s="93">
      <c r="B12410" s="127" t="n">
        <v>44185</v>
      </c>
      <c r="C12410" s="87">
        <f>TEXT(B12410,"aaa")</f>
        <v/>
      </c>
      <c r="E12410" s="87">
        <f>INDEX(매칭테이블!C:D,MATCH(RD!G12410,매칭테이블!D:D,0),1)</f>
        <v/>
      </c>
      <c r="F12410" s="93" t="inlineStr">
        <is>
          <t>카페24</t>
        </is>
      </c>
      <c r="G12410" s="93" t="inlineStr">
        <is>
          <t>어성초 70 인텐스 카밍 크림크림=어성초 70 인텐스 카밍 크림 2개 (-30%)</t>
        </is>
      </c>
      <c r="H12410" s="93" t="n">
        <v>2</v>
      </c>
      <c r="J12410" s="87" t="n">
        <v>201208</v>
      </c>
      <c r="L12410" s="87" t="n">
        <v>98000</v>
      </c>
      <c r="M12410" s="87" t="n">
        <v>92267</v>
      </c>
      <c r="N12410" s="87" t="n">
        <v>15528</v>
      </c>
      <c r="O12410" s="144" t="n">
        <v>89090.90909090909</v>
      </c>
      <c r="P12410" s="87" t="inlineStr">
        <is>
          <t>카페24카밍크림어성초 70 인텐스 카밍 크림크림=어성초 70 인텐스 카밍 크림 2개 (-30%)201208</t>
        </is>
      </c>
    </row>
    <row r="12411" customFormat="1" s="93">
      <c r="B12411" s="127" t="n">
        <v>44185</v>
      </c>
      <c r="C12411" s="87">
        <f>TEXT(B12411,"aaa")</f>
        <v/>
      </c>
      <c r="E12411" s="87">
        <f>INDEX(매칭테이블!C:D,MATCH(RD!G12411,매칭테이블!D:D,0),1)</f>
        <v/>
      </c>
      <c r="F12411" s="93" t="inlineStr">
        <is>
          <t>카페24</t>
        </is>
      </c>
      <c r="G12411" s="93" t="inlineStr">
        <is>
          <t>어성초 77 수딩 토너토너(필수)=어성초 77 토너 1개-20% off</t>
        </is>
      </c>
      <c r="H12411" s="93" t="n">
        <v>39</v>
      </c>
      <c r="J12411" s="87" t="n">
        <v>201208</v>
      </c>
      <c r="L12411" s="87" t="n">
        <v>780000</v>
      </c>
      <c r="M12411" s="87" t="n">
        <v>734370</v>
      </c>
      <c r="N12411" s="87" t="n">
        <v>120120</v>
      </c>
      <c r="O12411" s="144" t="n">
        <v>709090.9090909091</v>
      </c>
      <c r="P12411" s="87" t="inlineStr">
        <is>
          <t>카페24토너어성초 77 수딩 토너토너(필수)=어성초 77 토너 1개-20% off201208</t>
        </is>
      </c>
    </row>
    <row r="12412" customFormat="1" s="93">
      <c r="B12412" s="127" t="n">
        <v>44185</v>
      </c>
      <c r="C12412" s="87">
        <f>TEXT(B12412,"aaa")</f>
        <v/>
      </c>
      <c r="E12412" s="87">
        <f>INDEX(매칭테이블!C:D,MATCH(RD!G12412,매칭테이블!D:D,0),1)</f>
        <v/>
      </c>
      <c r="F12412" s="93" t="inlineStr">
        <is>
          <t>카페24</t>
        </is>
      </c>
      <c r="G12412" s="93" t="inlineStr">
        <is>
          <t>어성초 77 수딩 토너토너(필수)=어성초 77 토너 2개-30% off (무료배송)</t>
        </is>
      </c>
      <c r="H12412" s="93" t="n">
        <v>22</v>
      </c>
      <c r="J12412" s="87" t="n">
        <v>201208</v>
      </c>
      <c r="L12412" s="87" t="n">
        <v>770000</v>
      </c>
      <c r="M12412" s="87" t="n">
        <v>724955</v>
      </c>
      <c r="N12412" s="87" t="n">
        <v>135520</v>
      </c>
      <c r="O12412" s="144" t="n">
        <v>700000</v>
      </c>
      <c r="P12412" s="87" t="inlineStr">
        <is>
          <t>카페24토너어성초 77 수딩 토너토너(필수)=어성초 77 토너 2개-30% off (무료배송)201208</t>
        </is>
      </c>
    </row>
    <row r="12413" customFormat="1" s="93">
      <c r="B12413" s="127" t="n">
        <v>44185</v>
      </c>
      <c r="C12413" s="87">
        <f>TEXT(B12413,"aaa")</f>
        <v/>
      </c>
      <c r="E12413" s="87">
        <f>INDEX(매칭테이블!C:D,MATCH(RD!G12413,매칭테이블!D:D,0),1)</f>
        <v/>
      </c>
      <c r="F12413" s="93" t="inlineStr">
        <is>
          <t>카페24</t>
        </is>
      </c>
      <c r="G12413" s="93" t="inlineStr">
        <is>
          <t>어성초 77 수딩 토너토너(필수)=어성초77토너1개 + 어성초77패드1개 -30% off (무료배송)</t>
        </is>
      </c>
      <c r="H12413" s="93" t="n">
        <v>9</v>
      </c>
      <c r="J12413" s="87" t="n">
        <v>201208</v>
      </c>
      <c r="L12413" s="87" t="n">
        <v>333900</v>
      </c>
      <c r="M12413" s="87" t="n">
        <v>314366.85</v>
      </c>
      <c r="N12413" s="87" t="n">
        <v>72828</v>
      </c>
      <c r="O12413" s="144" t="n">
        <v>303545.4545454545</v>
      </c>
      <c r="P12413" s="87" t="inlineStr">
        <is>
          <t>카페24토너+패드 세트어성초 77 수딩 토너토너(필수)=어성초77토너1개 + 어성초77패드1개 -30% off (무료배송)201208</t>
        </is>
      </c>
    </row>
    <row r="12414" customFormat="1" s="93">
      <c r="B12414" s="127" t="n">
        <v>44185</v>
      </c>
      <c r="C12414" s="87">
        <f>TEXT(B12414,"aaa")</f>
        <v/>
      </c>
      <c r="E12414" s="87">
        <f>INDEX(매칭테이블!C:D,MATCH(RD!G12414,매칭테이블!D:D,0),1)</f>
        <v/>
      </c>
      <c r="F12414" s="93" t="inlineStr">
        <is>
          <t>카페24</t>
        </is>
      </c>
      <c r="G12414" s="93" t="inlineStr">
        <is>
          <t>어성초 77 수딩 토너화장솜(선택)=촉촉 스킨팩 화장솜</t>
        </is>
      </c>
      <c r="H12414" s="93" t="n">
        <v>21</v>
      </c>
      <c r="J12414" s="87" t="n">
        <v>201208</v>
      </c>
      <c r="L12414" s="87" t="n">
        <v>63000</v>
      </c>
      <c r="M12414" s="87" t="n">
        <v>59314.5</v>
      </c>
      <c r="N12414" s="87" t="n">
        <v>23310</v>
      </c>
      <c r="O12414" s="144" t="n">
        <v>57272.72727272726</v>
      </c>
      <c r="P12414" s="87" t="inlineStr">
        <is>
          <t>카페24화장솜어성초 77 수딩 토너화장솜(선택)=촉촉 스킨팩 화장솜201208</t>
        </is>
      </c>
    </row>
    <row r="12415" customFormat="1" s="93">
      <c r="B12415" s="127" t="n">
        <v>44185</v>
      </c>
      <c r="C12415" s="87">
        <f>TEXT(B12415,"aaa")</f>
        <v/>
      </c>
      <c r="E12415" s="87">
        <f>INDEX(매칭테이블!C:D,MATCH(RD!G12415,매칭테이블!D:D,0),1)</f>
        <v/>
      </c>
      <c r="F12415" s="93" t="inlineStr">
        <is>
          <t>카페24</t>
        </is>
      </c>
      <c r="G12415" s="93" t="inlineStr">
        <is>
          <t>어성초 77 수딩 토너토너(필수)=어성초 77 토너 1개-20% off</t>
        </is>
      </c>
      <c r="H12415" s="93" t="n">
        <v>1</v>
      </c>
      <c r="J12415" s="87" t="n">
        <v>201208</v>
      </c>
      <c r="L12415" s="87" t="n">
        <v>20000</v>
      </c>
      <c r="M12415" s="87" t="n">
        <v>18830</v>
      </c>
      <c r="N12415" s="87" t="n">
        <v>3080</v>
      </c>
      <c r="O12415" s="144" t="n">
        <v>18181.81818181818</v>
      </c>
      <c r="P12415" s="87" t="inlineStr">
        <is>
          <t>카페24토너어성초 77 수딩 토너토너(필수)=어성초 77 토너 1개-20% off201208</t>
        </is>
      </c>
    </row>
    <row r="12416" customFormat="1" s="93">
      <c r="B12416" s="127" t="n">
        <v>44185</v>
      </c>
      <c r="C12416" s="87">
        <f>TEXT(B12416,"aaa")</f>
        <v/>
      </c>
      <c r="E12416" s="87">
        <f>INDEX(매칭테이블!C:D,MATCH(RD!G12416,매칭테이블!D:D,0),1)</f>
        <v/>
      </c>
      <c r="F12416" s="93" t="inlineStr">
        <is>
          <t>카페24</t>
        </is>
      </c>
      <c r="G12416" s="93" t="inlineStr">
        <is>
          <t>어성초 77 수딩 토너토너(필수)=(대용량) 어성초 77 토너 500ml (무료배송)</t>
        </is>
      </c>
      <c r="H12416" s="93" t="n">
        <v>2</v>
      </c>
      <c r="J12416" s="87" t="n">
        <v>201208</v>
      </c>
      <c r="L12416" s="87" t="n">
        <v>66000</v>
      </c>
      <c r="M12416" s="87" t="n">
        <v>62139</v>
      </c>
      <c r="N12416" s="87" t="n">
        <v>8660</v>
      </c>
      <c r="O12416" s="144" t="n">
        <v>59999.99999999999</v>
      </c>
      <c r="P12416" s="87" t="inlineStr">
        <is>
          <t>카페24토너어성초 77 수딩 토너토너(필수)=(대용량) 어성초 77 토너 500ml (무료배송)201208</t>
        </is>
      </c>
    </row>
    <row r="12417" customFormat="1" s="93">
      <c r="B12417" s="127" t="n">
        <v>44185</v>
      </c>
      <c r="C12417" s="87">
        <f>TEXT(B12417,"aaa")</f>
        <v/>
      </c>
      <c r="E12417" s="87">
        <f>INDEX(매칭테이블!C:D,MATCH(RD!G12417,매칭테이블!D:D,0),1)</f>
        <v/>
      </c>
      <c r="F12417" s="93" t="inlineStr">
        <is>
          <t>카페24</t>
        </is>
      </c>
      <c r="G12417" s="93" t="inlineStr">
        <is>
          <t>어성초 77 진정 마스크옵션=어성초 77 진정 마스크팩 10장-50% off</t>
        </is>
      </c>
      <c r="H12417" s="93" t="n">
        <v>6</v>
      </c>
      <c r="J12417" s="87" t="n">
        <v>201208</v>
      </c>
      <c r="L12417" s="87" t="n">
        <v>120000</v>
      </c>
      <c r="M12417" s="87" t="n">
        <v>112980</v>
      </c>
      <c r="N12417" s="87" t="n">
        <v>23820</v>
      </c>
      <c r="O12417" s="144" t="n">
        <v>109090.9090909091</v>
      </c>
      <c r="P12417" s="87" t="inlineStr">
        <is>
          <t>카페24마스크팩어성초 77 진정 마스크옵션=어성초 77 진정 마스크팩 10장-50% off201208</t>
        </is>
      </c>
    </row>
    <row r="12418" customFormat="1" s="93">
      <c r="B12418" s="127" t="n">
        <v>44185</v>
      </c>
      <c r="C12418" s="87">
        <f>TEXT(B12418,"aaa")</f>
        <v/>
      </c>
      <c r="E12418" s="87">
        <f>INDEX(매칭테이블!C:D,MATCH(RD!G12418,매칭테이블!D:D,0),1)</f>
        <v/>
      </c>
      <c r="F12418" s="93" t="inlineStr">
        <is>
          <t>카페24</t>
        </is>
      </c>
      <c r="G12418" s="93" t="inlineStr">
        <is>
          <t>어성초 77 진정 마스크</t>
        </is>
      </c>
      <c r="H12418" s="93" t="n">
        <v>3</v>
      </c>
      <c r="J12418" s="87" t="n">
        <v>201208</v>
      </c>
      <c r="L12418" s="87" t="n">
        <v>12000</v>
      </c>
      <c r="M12418" s="87" t="n">
        <v>11298</v>
      </c>
      <c r="N12418" s="87" t="n">
        <v>1191</v>
      </c>
      <c r="O12418" s="144" t="n">
        <v>10909.09090909091</v>
      </c>
      <c r="P12418" s="87" t="inlineStr">
        <is>
          <t>카페24마스크팩어성초 77 진정 마스크201208</t>
        </is>
      </c>
    </row>
    <row r="12419" customFormat="1" s="93">
      <c r="B12419" s="127" t="n">
        <v>44185</v>
      </c>
      <c r="C12419" s="87">
        <f>TEXT(B12419,"aaa")</f>
        <v/>
      </c>
      <c r="E12419" s="87">
        <f>INDEX(매칭테이블!C:D,MATCH(RD!G12419,매칭테이블!D:D,0),1)</f>
        <v/>
      </c>
      <c r="F12419" s="93" t="inlineStr">
        <is>
          <t>카페24</t>
        </is>
      </c>
      <c r="G12419" s="93" t="inlineStr">
        <is>
          <t>어성초 77 클리어 패드옵션=어성초 77 클리어 패드 1개-20% off</t>
        </is>
      </c>
      <c r="H12419" s="93" t="n">
        <v>12</v>
      </c>
      <c r="J12419" s="87" t="n">
        <v>201208</v>
      </c>
      <c r="L12419" s="87" t="n">
        <v>268800</v>
      </c>
      <c r="M12419" s="87" t="n">
        <v>253075.2</v>
      </c>
      <c r="N12419" s="87" t="n">
        <v>60144</v>
      </c>
      <c r="O12419" s="144" t="n">
        <v>244363.6363636364</v>
      </c>
      <c r="P12419" s="87" t="inlineStr">
        <is>
          <t>카페24클리어 패드어성초 77 클리어 패드옵션=어성초 77 클리어 패드 1개-20% off201208</t>
        </is>
      </c>
    </row>
    <row r="12420" customFormat="1" s="93">
      <c r="B12420" s="127" t="n">
        <v>44185</v>
      </c>
      <c r="C12420" s="87">
        <f>TEXT(B12420,"aaa")</f>
        <v/>
      </c>
      <c r="E12420" s="87">
        <f>INDEX(매칭테이블!C:D,MATCH(RD!G12420,매칭테이블!D:D,0),1)</f>
        <v/>
      </c>
      <c r="F12420" s="93" t="inlineStr">
        <is>
          <t>카페24</t>
        </is>
      </c>
      <c r="G12420" s="93" t="inlineStr">
        <is>
          <t>어성초 77 클리어 패드옵션=어성초 77 클리어 패드 2개-30% off (무료배송)</t>
        </is>
      </c>
      <c r="H12420" s="93" t="n">
        <v>23</v>
      </c>
      <c r="J12420" s="87" t="n">
        <v>201208</v>
      </c>
      <c r="L12420" s="87" t="n">
        <v>901600</v>
      </c>
      <c r="M12420" s="87" t="n">
        <v>848856.4</v>
      </c>
      <c r="N12420" s="87" t="n">
        <v>230552</v>
      </c>
      <c r="O12420" s="144" t="n">
        <v>819636.3636363635</v>
      </c>
      <c r="P12420" s="87" t="inlineStr">
        <is>
          <t>카페24클리어 패드어성초 77 클리어 패드옵션=어성초 77 클리어 패드 2개-30% off (무료배송)201208</t>
        </is>
      </c>
    </row>
    <row r="12421" customFormat="1" s="93">
      <c r="B12421" s="127" t="n">
        <v>44185</v>
      </c>
      <c r="C12421" s="87">
        <f>TEXT(B12421,"aaa")</f>
        <v/>
      </c>
      <c r="E12421" s="87">
        <f>INDEX(매칭테이블!C:D,MATCH(RD!G12421,매칭테이블!D:D,0),1)</f>
        <v/>
      </c>
      <c r="F12421" s="93" t="inlineStr">
        <is>
          <t>카페24</t>
        </is>
      </c>
      <c r="G12421" s="93" t="inlineStr">
        <is>
          <t>어성초 77 클리어 패드옵션=어성초77토너1개+어성초77패드1개-30% off (무료배송)</t>
        </is>
      </c>
      <c r="H12421" s="93" t="n">
        <v>16</v>
      </c>
      <c r="J12421" s="87" t="n">
        <v>201208</v>
      </c>
      <c r="L12421" s="87" t="n">
        <v>593600</v>
      </c>
      <c r="M12421" s="87" t="n">
        <v>558874.4</v>
      </c>
      <c r="N12421" s="87" t="n">
        <v>129472</v>
      </c>
      <c r="O12421" s="144" t="n">
        <v>539636.3636363636</v>
      </c>
      <c r="P12421" s="87" t="inlineStr">
        <is>
          <t>카페24토너+패드 세트어성초 77 클리어 패드옵션=어성초77토너1개+어성초77패드1개-30% off (무료배송)201208</t>
        </is>
      </c>
    </row>
    <row r="12422" customFormat="1" s="93">
      <c r="B12422" s="127" t="n">
        <v>44185</v>
      </c>
      <c r="C12422" s="87">
        <f>TEXT(B12422,"aaa")</f>
        <v/>
      </c>
      <c r="E12422" s="87">
        <f>INDEX(매칭테이블!C:D,MATCH(RD!G12422,매칭테이블!D:D,0),1)</f>
        <v/>
      </c>
      <c r="F12422" s="93" t="inlineStr">
        <is>
          <t>카페24</t>
        </is>
      </c>
      <c r="G12422" s="93" t="inlineStr">
        <is>
          <t>어성초 77 토너</t>
        </is>
      </c>
      <c r="H12422" s="93" t="n">
        <v>1</v>
      </c>
      <c r="J12422" s="87" t="n">
        <v>201208</v>
      </c>
      <c r="L12422" s="87" t="n">
        <v>20000</v>
      </c>
      <c r="M12422" s="87" t="n">
        <v>18830</v>
      </c>
      <c r="N12422" s="87" t="n">
        <v>3080</v>
      </c>
      <c r="O12422" s="144" t="n">
        <v>18181.81818181818</v>
      </c>
      <c r="P12422" s="87" t="inlineStr">
        <is>
          <t>카페24토너어성초 77 토너201208</t>
        </is>
      </c>
    </row>
    <row r="12423" customFormat="1" s="93">
      <c r="B12423" s="127" t="n">
        <v>44185</v>
      </c>
      <c r="C12423" s="87">
        <f>TEXT(B12423,"aaa")</f>
        <v/>
      </c>
      <c r="E12423" s="87">
        <f>INDEX(매칭테이블!C:D,MATCH(RD!G12423,매칭테이블!D:D,0),1)</f>
        <v/>
      </c>
      <c r="F12423" s="93" t="inlineStr">
        <is>
          <t>카페24</t>
        </is>
      </c>
      <c r="G12423" s="93" t="inlineStr">
        <is>
          <t>어성초 77 토너토너(필수)=어성초 77 토너 1개-20% off</t>
        </is>
      </c>
      <c r="H12423" s="93" t="n">
        <v>1</v>
      </c>
      <c r="J12423" s="87" t="n">
        <v>201208</v>
      </c>
      <c r="L12423" s="87" t="n">
        <v>20000</v>
      </c>
      <c r="M12423" s="87" t="n">
        <v>18830</v>
      </c>
      <c r="N12423" s="87" t="n">
        <v>3080</v>
      </c>
      <c r="O12423" s="144" t="n">
        <v>18181.81818181818</v>
      </c>
      <c r="P12423" s="87" t="inlineStr">
        <is>
          <t>카페24토너어성초 77 토너토너(필수)=어성초 77 토너 1개-20% off201208</t>
        </is>
      </c>
    </row>
    <row r="12424" customFormat="1" s="93">
      <c r="B12424" s="127" t="n">
        <v>44185</v>
      </c>
      <c r="C12424" s="87">
        <f>TEXT(B12424,"aaa")</f>
        <v/>
      </c>
      <c r="E12424" s="87">
        <f>INDEX(매칭테이블!C:D,MATCH(RD!G12424,매칭테이블!D:D,0),1)</f>
        <v/>
      </c>
      <c r="F12424" s="93" t="inlineStr">
        <is>
          <t>카페24</t>
        </is>
      </c>
      <c r="G12424" s="93" t="inlineStr">
        <is>
          <t>어성초 77 토너토너(필수)=어성초 77 토너 2개-30% off (무료배송)</t>
        </is>
      </c>
      <c r="H12424" s="93" t="n">
        <v>1</v>
      </c>
      <c r="J12424" s="87" t="n">
        <v>201208</v>
      </c>
      <c r="L12424" s="87" t="n">
        <v>35000</v>
      </c>
      <c r="M12424" s="87" t="n">
        <v>32952.5</v>
      </c>
      <c r="N12424" s="87" t="n">
        <v>6160</v>
      </c>
      <c r="O12424" s="144" t="n">
        <v>31818.18181818182</v>
      </c>
      <c r="P12424" s="87" t="inlineStr">
        <is>
          <t>카페24토너어성초 77 토너토너(필수)=어성초 77 토너 2개-30% off (무료배송)201208</t>
        </is>
      </c>
    </row>
    <row r="12425" customFormat="1" s="93">
      <c r="B12425" s="127" t="n">
        <v>44185</v>
      </c>
      <c r="C12425" s="87">
        <f>TEXT(B12425,"aaa")</f>
        <v/>
      </c>
      <c r="E12425" s="87">
        <f>INDEX(매칭테이블!C:D,MATCH(RD!G12425,매칭테이블!D:D,0),1)</f>
        <v/>
      </c>
      <c r="F12425" s="93" t="inlineStr">
        <is>
          <t>카페24</t>
        </is>
      </c>
      <c r="G12425" s="93" t="inlineStr">
        <is>
          <t>어성초 77 토너화장솜(선택)=촉촉 스킨팩 화장솜</t>
        </is>
      </c>
      <c r="H12425" s="93" t="n">
        <v>1</v>
      </c>
      <c r="J12425" s="87" t="n">
        <v>201208</v>
      </c>
      <c r="L12425" s="87" t="n">
        <v>3000</v>
      </c>
      <c r="M12425" s="87" t="n">
        <v>2824.5</v>
      </c>
      <c r="N12425" s="87" t="n">
        <v>1110</v>
      </c>
      <c r="O12425" s="144" t="n">
        <v>2727.272727272727</v>
      </c>
      <c r="P12425" s="87" t="inlineStr">
        <is>
          <t>카페24화장솜어성초 77 토너화장솜(선택)=촉촉 스킨팩 화장솜201208</t>
        </is>
      </c>
    </row>
    <row r="12426" customFormat="1" s="93">
      <c r="B12426" s="127" t="n">
        <v>44185</v>
      </c>
      <c r="C12426" s="87">
        <f>TEXT(B12426,"aaa")</f>
        <v/>
      </c>
      <c r="E12426" s="87">
        <f>INDEX(매칭테이블!C:D,MATCH(RD!G12426,매칭테이블!D:D,0),1)</f>
        <v/>
      </c>
      <c r="F12426" s="93" t="inlineStr">
        <is>
          <t>카페24</t>
        </is>
      </c>
      <c r="G12426" s="93" t="inlineStr">
        <is>
          <t>어성초 77 포어 클리어 패드옵션=어성초 77 클리어 패드 1개-20% off</t>
        </is>
      </c>
      <c r="H12426" s="93" t="n">
        <v>3</v>
      </c>
      <c r="J12426" s="87" t="n">
        <v>201208</v>
      </c>
      <c r="L12426" s="87" t="n">
        <v>67200</v>
      </c>
      <c r="M12426" s="87" t="n">
        <v>63268.8</v>
      </c>
      <c r="N12426" s="87" t="n">
        <v>15036</v>
      </c>
      <c r="O12426" s="144" t="n">
        <v>61090.90909090909</v>
      </c>
      <c r="P12426" s="87" t="inlineStr">
        <is>
          <t>카페24클리어 패드어성초 77 포어 클리어 패드옵션=어성초 77 클리어 패드 1개-20% off201208</t>
        </is>
      </c>
    </row>
    <row r="12427" customFormat="1" s="93">
      <c r="B12427" s="127" t="n">
        <v>44185</v>
      </c>
      <c r="C12427" s="87">
        <f>TEXT(B12427,"aaa")</f>
        <v/>
      </c>
      <c r="E12427" s="87">
        <f>INDEX(매칭테이블!C:D,MATCH(RD!G12427,매칭테이블!D:D,0),1)</f>
        <v/>
      </c>
      <c r="F12427" s="93" t="inlineStr">
        <is>
          <t>카페24</t>
        </is>
      </c>
      <c r="G12427" s="93" t="inlineStr">
        <is>
          <t>어성초 77 포어 클리어 패드옵션=어성초 77 클리어 패드 2개-30% off (무료배송)</t>
        </is>
      </c>
      <c r="H12427" s="93" t="n">
        <v>11</v>
      </c>
      <c r="J12427" s="87" t="n">
        <v>201208</v>
      </c>
      <c r="L12427" s="87" t="n">
        <v>431200</v>
      </c>
      <c r="M12427" s="87" t="n">
        <v>405974.8</v>
      </c>
      <c r="N12427" s="87" t="n">
        <v>110264</v>
      </c>
      <c r="O12427" s="144" t="n">
        <v>391999.9999999999</v>
      </c>
      <c r="P12427" s="87" t="inlineStr">
        <is>
          <t>카페24클리어 패드어성초 77 포어 클리어 패드옵션=어성초 77 클리어 패드 2개-30% off (무료배송)201208</t>
        </is>
      </c>
    </row>
    <row r="12428" customFormat="1" s="93">
      <c r="B12428" s="127" t="n">
        <v>44185</v>
      </c>
      <c r="C12428" s="87">
        <f>TEXT(B12428,"aaa")</f>
        <v/>
      </c>
      <c r="E12428" s="87">
        <f>INDEX(매칭테이블!C:D,MATCH(RD!G12428,매칭테이블!D:D,0),1)</f>
        <v/>
      </c>
      <c r="F12428" s="93" t="inlineStr">
        <is>
          <t>카페24</t>
        </is>
      </c>
      <c r="G12428" s="93" t="inlineStr">
        <is>
          <t>어성초 77 포어 클리어 패드옵션=어성초77토너1개+어성초77패드1개-30% off (무료배송)</t>
        </is>
      </c>
      <c r="H12428" s="93" t="n">
        <v>3</v>
      </c>
      <c r="J12428" s="87" t="n">
        <v>201208</v>
      </c>
      <c r="L12428" s="87" t="n">
        <v>111300</v>
      </c>
      <c r="M12428" s="87" t="n">
        <v>104788.95</v>
      </c>
      <c r="N12428" s="87" t="n">
        <v>24276</v>
      </c>
      <c r="O12428" s="144" t="n">
        <v>101181.8181818182</v>
      </c>
      <c r="P12428" s="87" t="inlineStr">
        <is>
          <t>카페24토너+패드 세트어성초 77 포어 클리어 패드옵션=어성초77토너1개+어성초77패드1개-30% off (무료배송)201208</t>
        </is>
      </c>
    </row>
    <row r="12429" customFormat="1" s="93">
      <c r="B12429" s="127" t="n">
        <v>44185</v>
      </c>
      <c r="C12429" s="87">
        <f>TEXT(B12429,"aaa")</f>
        <v/>
      </c>
      <c r="E12429" s="87">
        <f>INDEX(매칭테이블!C:D,MATCH(RD!G12429,매칭테이블!D:D,0),1)</f>
        <v/>
      </c>
      <c r="F12429" s="93" t="inlineStr">
        <is>
          <t>카페24</t>
        </is>
      </c>
      <c r="G12429" s="93" t="inlineStr">
        <is>
          <t>어성초 77% 패드옵션=어성초 77 클리어 패드 1개-20% off</t>
        </is>
      </c>
      <c r="H12429" s="93" t="n">
        <v>6</v>
      </c>
      <c r="J12429" s="87" t="n">
        <v>201208</v>
      </c>
      <c r="L12429" s="87" t="n">
        <v>134400</v>
      </c>
      <c r="M12429" s="87" t="n">
        <v>126537.6</v>
      </c>
      <c r="N12429" s="87" t="n">
        <v>30072</v>
      </c>
      <c r="O12429" s="144" t="n">
        <v>122181.8181818182</v>
      </c>
      <c r="P12429" s="87" t="inlineStr">
        <is>
          <t>카페24클리어 패드어성초 77% 패드옵션=어성초 77 클리어 패드 1개-20% off201208</t>
        </is>
      </c>
    </row>
    <row r="12430" customFormat="1" s="93">
      <c r="B12430" s="127" t="n">
        <v>44185</v>
      </c>
      <c r="C12430" s="87">
        <f>TEXT(B12430,"aaa")</f>
        <v/>
      </c>
      <c r="E12430" s="87">
        <f>INDEX(매칭테이블!C:D,MATCH(RD!G12430,매칭테이블!D:D,0),1)</f>
        <v/>
      </c>
      <c r="F12430" s="93" t="inlineStr">
        <is>
          <t>카페24</t>
        </is>
      </c>
      <c r="G12430" s="93" t="inlineStr">
        <is>
          <t>어성초 77% 패드옵션=어성초 77 클리어 패드 2개-30% off (무료배송)</t>
        </is>
      </c>
      <c r="H12430" s="93" t="n">
        <v>4</v>
      </c>
      <c r="J12430" s="87" t="n">
        <v>201208</v>
      </c>
      <c r="L12430" s="87" t="n">
        <v>156800</v>
      </c>
      <c r="M12430" s="87" t="n">
        <v>147627.2</v>
      </c>
      <c r="N12430" s="87" t="n">
        <v>40096</v>
      </c>
      <c r="O12430" s="144" t="n">
        <v>142545.4545454545</v>
      </c>
      <c r="P12430" s="87" t="inlineStr">
        <is>
          <t>카페24클리어 패드어성초 77% 패드옵션=어성초 77 클리어 패드 2개-30% off (무료배송)201208</t>
        </is>
      </c>
    </row>
    <row r="12431" customFormat="1" s="93">
      <c r="B12431" s="127" t="n">
        <v>44185</v>
      </c>
      <c r="C12431" s="87">
        <f>TEXT(B12431,"aaa")</f>
        <v/>
      </c>
      <c r="E12431" s="87">
        <f>INDEX(매칭테이블!C:D,MATCH(RD!G12431,매칭테이블!D:D,0),1)</f>
        <v/>
      </c>
      <c r="F12431" s="93" t="inlineStr">
        <is>
          <t>카페24</t>
        </is>
      </c>
      <c r="G12431" s="93" t="inlineStr">
        <is>
          <t>어성초 77% 패드옵션=어성초77토너1개+어성초77패드1개-30% off (무료배송)</t>
        </is>
      </c>
      <c r="H12431" s="93" t="n">
        <v>10</v>
      </c>
      <c r="J12431" s="87" t="n">
        <v>201208</v>
      </c>
      <c r="L12431" s="87" t="n">
        <v>371000</v>
      </c>
      <c r="M12431" s="87" t="n">
        <v>349296.5</v>
      </c>
      <c r="N12431" s="87" t="n">
        <v>80920</v>
      </c>
      <c r="O12431" s="144" t="n">
        <v>337272.7272727272</v>
      </c>
      <c r="P12431" s="87" t="inlineStr">
        <is>
          <t>카페24토너+패드 세트어성초 77% 패드옵션=어성초77토너1개+어성초77패드1개-30% off (무료배송)201208</t>
        </is>
      </c>
    </row>
    <row r="12432" customFormat="1" s="93">
      <c r="B12432" s="127" t="n">
        <v>44185</v>
      </c>
      <c r="C12432" s="87">
        <f>TEXT(B12432,"aaa")</f>
        <v/>
      </c>
      <c r="E12432" s="87">
        <f>INDEX(매칭테이블!C:D,MATCH(RD!G12432,매칭테이블!D:D,0),1)</f>
        <v/>
      </c>
      <c r="F12432" s="93" t="inlineStr">
        <is>
          <t>카페24</t>
        </is>
      </c>
      <c r="G12432" s="93" t="inlineStr">
        <is>
          <t>어성초 78 수딩 크림</t>
        </is>
      </c>
      <c r="H12432" s="93" t="n">
        <v>10</v>
      </c>
      <c r="J12432" s="87" t="n">
        <v>201208</v>
      </c>
      <c r="L12432" s="87" t="n">
        <v>380000</v>
      </c>
      <c r="M12432" s="87" t="n">
        <v>357770</v>
      </c>
      <c r="N12432" s="87" t="n">
        <v>30450</v>
      </c>
      <c r="O12432" s="144" t="n">
        <v>345454.5454545454</v>
      </c>
      <c r="P12432" s="87" t="inlineStr">
        <is>
          <t>카페24수딩크림어성초 78 수딩 크림201208</t>
        </is>
      </c>
    </row>
    <row r="12433" customFormat="1" s="93">
      <c r="B12433" s="127" t="n">
        <v>44185</v>
      </c>
      <c r="C12433" s="87">
        <f>TEXT(B12433,"aaa")</f>
        <v/>
      </c>
      <c r="E12433" s="87">
        <f>INDEX(매칭테이블!C:D,MATCH(RD!G12433,매칭테이블!D:D,0),1)</f>
        <v/>
      </c>
      <c r="F12433" s="93" t="inlineStr">
        <is>
          <t>카페24</t>
        </is>
      </c>
      <c r="G12433" s="93" t="inlineStr">
        <is>
          <t>어성초 78 수딩 크림</t>
        </is>
      </c>
      <c r="H12433" s="93" t="n">
        <v>1</v>
      </c>
      <c r="J12433" s="87" t="n">
        <v>201208</v>
      </c>
      <c r="L12433" s="87" t="n">
        <v>38000</v>
      </c>
      <c r="M12433" s="87" t="n">
        <v>35777</v>
      </c>
      <c r="N12433" s="87" t="n">
        <v>3045</v>
      </c>
      <c r="O12433" s="144" t="n">
        <v>34545.45454545454</v>
      </c>
      <c r="P12433" s="87" t="inlineStr">
        <is>
          <t>카페24수딩크림어성초 78 수딩 크림201208</t>
        </is>
      </c>
    </row>
    <row r="12434" customFormat="1" s="93">
      <c r="B12434" s="127" t="n">
        <v>44185</v>
      </c>
      <c r="C12434" s="87">
        <f>TEXT(B12434,"aaa")</f>
        <v/>
      </c>
      <c r="E12434" s="87">
        <f>INDEX(매칭테이블!C:D,MATCH(RD!G12434,매칭테이블!D:D,0),1)</f>
        <v/>
      </c>
      <c r="F12434" s="93" t="inlineStr">
        <is>
          <t>카페24</t>
        </is>
      </c>
      <c r="G12434" s="93" t="inlineStr">
        <is>
          <t>어성초 80 수분 진정 앰플앰플=어성초 80 앰플 1개-15%off</t>
        </is>
      </c>
      <c r="H12434" s="93" t="n">
        <v>17</v>
      </c>
      <c r="J12434" s="87" t="n">
        <v>201208</v>
      </c>
      <c r="L12434" s="87" t="n">
        <v>476000</v>
      </c>
      <c r="M12434" s="87" t="n">
        <v>448154</v>
      </c>
      <c r="N12434" s="87" t="n">
        <v>57749</v>
      </c>
      <c r="O12434" s="144" t="n">
        <v>432727.2727272727</v>
      </c>
      <c r="P12434" s="87" t="inlineStr">
        <is>
          <t>카페24앰플어성초 80 수분 진정 앰플앰플=어성초 80 앰플 1개-15%off201208</t>
        </is>
      </c>
    </row>
    <row r="12435" customFormat="1" s="93">
      <c r="B12435" s="127" t="n">
        <v>44185</v>
      </c>
      <c r="C12435" s="87">
        <f>TEXT(B12435,"aaa")</f>
        <v/>
      </c>
      <c r="E12435" s="87">
        <f>INDEX(매칭테이블!C:D,MATCH(RD!G12435,매칭테이블!D:D,0),1)</f>
        <v/>
      </c>
      <c r="F12435" s="93" t="inlineStr">
        <is>
          <t>카페24</t>
        </is>
      </c>
      <c r="G12435" s="93" t="inlineStr">
        <is>
          <t>어성초 80 수분 진정 앰플앰플=어성초 80 앰플 2개-27%off (무료배송)</t>
        </is>
      </c>
      <c r="H12435" s="93" t="n">
        <v>3</v>
      </c>
      <c r="J12435" s="87" t="n">
        <v>201208</v>
      </c>
      <c r="L12435" s="87" t="n">
        <v>144000</v>
      </c>
      <c r="M12435" s="87" t="n">
        <v>135576</v>
      </c>
      <c r="N12435" s="87" t="n">
        <v>20382</v>
      </c>
      <c r="O12435" s="144" t="n">
        <v>130909.0909090909</v>
      </c>
      <c r="P12435" s="87" t="inlineStr">
        <is>
          <t>카페24앰플어성초 80 수분 진정 앰플앰플=어성초 80 앰플 2개-27%off (무료배송)201208</t>
        </is>
      </c>
    </row>
    <row r="12436" customFormat="1" s="93">
      <c r="B12436" s="127" t="n">
        <v>44185</v>
      </c>
      <c r="C12436" s="87">
        <f>TEXT(B12436,"aaa")</f>
        <v/>
      </c>
      <c r="E12436" s="87">
        <f>INDEX(매칭테이블!C:D,MATCH(RD!G12436,매칭테이블!D:D,0),1)</f>
        <v/>
      </c>
      <c r="F12436" s="93" t="inlineStr">
        <is>
          <t>카페24</t>
        </is>
      </c>
      <c r="G12436" s="93" t="inlineStr">
        <is>
          <t>어성초 80 수분 진정 앰플</t>
        </is>
      </c>
      <c r="H12436" s="93" t="n">
        <v>3</v>
      </c>
      <c r="J12436" s="87" t="n">
        <v>201208</v>
      </c>
      <c r="L12436" s="87" t="n">
        <v>84000</v>
      </c>
      <c r="M12436" s="87" t="n">
        <v>79086</v>
      </c>
      <c r="N12436" s="87" t="n">
        <v>10191</v>
      </c>
      <c r="O12436" s="144" t="n">
        <v>76363.63636363635</v>
      </c>
      <c r="P12436" s="87" t="inlineStr">
        <is>
          <t>카페24앰플어성초 80 수분 진정 앰플201208</t>
        </is>
      </c>
    </row>
    <row r="12437" customFormat="1" s="93">
      <c r="B12437" s="127" t="n">
        <v>44185</v>
      </c>
      <c r="C12437" s="87">
        <f>TEXT(B12437,"aaa")</f>
        <v/>
      </c>
      <c r="E12437" s="87">
        <f>INDEX(매칭테이블!C:D,MATCH(RD!G12437,매칭테이블!D:D,0),1)</f>
        <v/>
      </c>
      <c r="F12437" s="93" t="inlineStr">
        <is>
          <t>카페24</t>
        </is>
      </c>
      <c r="G12437" s="93" t="inlineStr">
        <is>
          <t>어성초 아크네 바디워시옵션=어성초 아크네 바디워시 1개 -30% off</t>
        </is>
      </c>
      <c r="H12437" s="93" t="n">
        <v>2</v>
      </c>
      <c r="J12437" s="87" t="n">
        <v>201208</v>
      </c>
      <c r="L12437" s="87" t="n">
        <v>36400</v>
      </c>
      <c r="M12437" s="87" t="n">
        <v>34270.6</v>
      </c>
      <c r="N12437" s="87" t="n">
        <v>8170</v>
      </c>
      <c r="O12437" s="144" t="n">
        <v>33090.90909090909</v>
      </c>
      <c r="P12437" s="87" t="inlineStr">
        <is>
          <t>카페24바디워시어성초 아크네 바디워시옵션=어성초 아크네 바디워시 1개 -30% off201208</t>
        </is>
      </c>
    </row>
    <row r="12438" customFormat="1" s="93">
      <c r="B12438" s="127" t="n">
        <v>44185</v>
      </c>
      <c r="C12438" s="87">
        <f>TEXT(B12438,"aaa")</f>
        <v/>
      </c>
      <c r="E12438" s="87">
        <f>INDEX(매칭테이블!C:D,MATCH(RD!G12438,매칭테이블!D:D,0),1)</f>
        <v/>
      </c>
      <c r="F12438" s="93" t="inlineStr">
        <is>
          <t>카페24</t>
        </is>
      </c>
      <c r="G12438" s="93" t="inlineStr">
        <is>
          <t>어성초 약산성 클렌징폼클렌징폼=어성초 약산성 클렌징폼 1개 -19%off</t>
        </is>
      </c>
      <c r="H12438" s="93" t="n">
        <v>6</v>
      </c>
      <c r="J12438" s="87" t="n">
        <v>201208</v>
      </c>
      <c r="L12438" s="87" t="n">
        <v>78000</v>
      </c>
      <c r="M12438" s="87" t="n">
        <v>73437</v>
      </c>
      <c r="N12438" s="87" t="n">
        <v>16500</v>
      </c>
      <c r="O12438" s="144" t="n">
        <v>70909.0909090909</v>
      </c>
      <c r="P12438" s="87" t="inlineStr">
        <is>
          <t>카페24클렌징폼어성초 약산성 클렌징폼클렌징폼=어성초 약산성 클렌징폼 1개 -19%off201208</t>
        </is>
      </c>
    </row>
    <row r="12439" customFormat="1" s="93">
      <c r="B12439" s="127" t="n">
        <v>44185</v>
      </c>
      <c r="C12439" s="87">
        <f>TEXT(B12439,"aaa")</f>
        <v/>
      </c>
      <c r="E12439" s="87">
        <f>INDEX(매칭테이블!C:D,MATCH(RD!G12439,매칭테이블!D:D,0),1)</f>
        <v/>
      </c>
      <c r="F12439" s="93" t="inlineStr">
        <is>
          <t>카페24</t>
        </is>
      </c>
      <c r="G12439" s="93" t="inlineStr">
        <is>
          <t>어성초 약산성 클렌징폼클렌징폼=어성초 약산성 클렌징폼 2개 -25%off</t>
        </is>
      </c>
      <c r="H12439" s="93" t="n">
        <v>4</v>
      </c>
      <c r="J12439" s="87" t="n">
        <v>201208</v>
      </c>
      <c r="L12439" s="87" t="n">
        <v>96000</v>
      </c>
      <c r="M12439" s="87" t="n">
        <v>90384</v>
      </c>
      <c r="N12439" s="87" t="n">
        <v>9840</v>
      </c>
      <c r="O12439" s="144" t="n">
        <v>87272.72727272726</v>
      </c>
      <c r="P12439" s="87" t="inlineStr">
        <is>
          <t>카페24클렌징폼어성초 약산성 클렌징폼클렌징폼=어성초 약산성 클렌징폼 2개 -25%off201208</t>
        </is>
      </c>
    </row>
    <row r="12440" customFormat="1" s="93">
      <c r="B12440" s="127" t="n">
        <v>44185</v>
      </c>
      <c r="C12440" s="87">
        <f>TEXT(B12440,"aaa")</f>
        <v/>
      </c>
      <c r="E12440" s="87">
        <f>INDEX(매칭테이블!C:D,MATCH(RD!G12440,매칭테이블!D:D,0),1)</f>
        <v/>
      </c>
      <c r="F12440" s="93" t="inlineStr">
        <is>
          <t>카페24</t>
        </is>
      </c>
      <c r="G12440" s="93" t="inlineStr">
        <is>
          <t>어성초 크림마스크 나이트 솔루션옵션=어성초 크림마스크 나이트 솔루션 1장</t>
        </is>
      </c>
      <c r="H12440" s="93" t="n">
        <v>2</v>
      </c>
      <c r="J12440" s="87" t="n">
        <v>201208</v>
      </c>
      <c r="L12440" s="87" t="n">
        <v>8000</v>
      </c>
      <c r="M12440" s="87" t="n">
        <v>7532</v>
      </c>
      <c r="N12440" s="87" t="n">
        <v>620</v>
      </c>
      <c r="O12440" s="144" t="n">
        <v>7272.727272727272</v>
      </c>
      <c r="P12440" s="87" t="inlineStr">
        <is>
          <t>카페24크림마스크어성초 크림마스크 나이트 솔루션옵션=어성초 크림마스크 나이트 솔루션 1장201208</t>
        </is>
      </c>
    </row>
    <row r="12441" customFormat="1" s="93">
      <c r="B12441" s="127" t="n">
        <v>44185</v>
      </c>
      <c r="C12441" s="87">
        <f>TEXT(B12441,"aaa")</f>
        <v/>
      </c>
      <c r="E12441" s="87">
        <f>INDEX(매칭테이블!C:D,MATCH(RD!G12441,매칭테이블!D:D,0),1)</f>
        <v/>
      </c>
      <c r="F12441" s="93" t="inlineStr">
        <is>
          <t>카페24</t>
        </is>
      </c>
      <c r="G12441" s="93" t="inlineStr">
        <is>
          <t>어성초 크림마스크 나이트 솔루션옵션=어성초 크림마스크 나이트 솔루션 10장 (-50%)</t>
        </is>
      </c>
      <c r="H12441" s="93" t="n">
        <v>1</v>
      </c>
      <c r="J12441" s="87" t="n">
        <v>201208</v>
      </c>
      <c r="L12441" s="87" t="n">
        <v>20000</v>
      </c>
      <c r="M12441" s="87" t="n">
        <v>18830</v>
      </c>
      <c r="N12441" s="87" t="n">
        <v>3107</v>
      </c>
      <c r="O12441" s="144" t="n">
        <v>18181.81818181818</v>
      </c>
      <c r="P12441" s="87" t="inlineStr">
        <is>
          <t>카페24크림마스크어성초 크림마스크 나이트 솔루션옵션=어성초 크림마스크 나이트 솔루션 10장 (-50%)201208</t>
        </is>
      </c>
    </row>
    <row r="12442" customFormat="1" s="93">
      <c r="B12442" s="127" t="n">
        <v>44185</v>
      </c>
      <c r="C12442" s="87">
        <f>TEXT(B12442,"aaa")</f>
        <v/>
      </c>
      <c r="E12442" s="87">
        <f>INDEX(매칭테이블!C:D,MATCH(RD!G12442,매칭테이블!D:D,0),1)</f>
        <v/>
      </c>
      <c r="F12442" s="93" t="inlineStr">
        <is>
          <t>카페24</t>
        </is>
      </c>
      <c r="G12442" s="93" t="inlineStr">
        <is>
          <t>촉촉 스킨팩 화장솜</t>
        </is>
      </c>
      <c r="H12442" s="93" t="n">
        <v>8</v>
      </c>
      <c r="J12442" s="87" t="n">
        <v>201208</v>
      </c>
      <c r="L12442" s="87" t="n">
        <v>24000</v>
      </c>
      <c r="M12442" s="87" t="n">
        <v>22596</v>
      </c>
      <c r="N12442" s="87" t="n">
        <v>8880</v>
      </c>
      <c r="O12442" s="144" t="n">
        <v>21818.18181818182</v>
      </c>
      <c r="P12442" s="87" t="inlineStr">
        <is>
          <t>카페24화장솜촉촉 스킨팩 화장솜201208</t>
        </is>
      </c>
    </row>
    <row r="12443">
      <c r="B12443" s="127" t="n">
        <v>44186</v>
      </c>
      <c r="C12443" s="87">
        <f>TEXT(B12443,"aaa")</f>
        <v/>
      </c>
      <c r="D12443" s="93" t="n"/>
      <c r="E12443" s="87">
        <f>INDEX(매칭테이블!C:D,MATCH(RD!G12443,매칭테이블!D:D,0),1)</f>
        <v/>
      </c>
      <c r="F12443" s="93" t="inlineStr">
        <is>
          <t>W컨셉</t>
        </is>
      </c>
      <c r="G12443" s="93" t="inlineStr">
        <is>
          <t>어성초 77토너 (2 SET) HEARTLEAF 77% SOOTHING TONER 250ml250ml 2set</t>
        </is>
      </c>
      <c r="H12443" s="93" t="n">
        <v>6</v>
      </c>
      <c r="J12443" s="87" t="n">
        <v>201208</v>
      </c>
      <c r="K12443" s="93" t="n"/>
      <c r="L12443" s="87" t="n">
        <v>210000</v>
      </c>
      <c r="M12443" s="87" t="n">
        <v>151200</v>
      </c>
      <c r="N12443" s="87" t="n">
        <v>36960</v>
      </c>
      <c r="O12443" s="144" t="n">
        <v>190909.0909090909</v>
      </c>
      <c r="P12443" s="87" t="inlineStr">
        <is>
          <t>W컨셉토너어성초 77토너 (2 SET) HEARTLEAF 77% SOOTHING TONER 250ml250ml 2set201208</t>
        </is>
      </c>
    </row>
    <row r="12444">
      <c r="B12444" s="127" t="n">
        <v>44186</v>
      </c>
      <c r="C12444" s="87">
        <f>TEXT(B12444,"aaa")</f>
        <v/>
      </c>
      <c r="D12444" s="93" t="n"/>
      <c r="E12444" s="87">
        <f>INDEX(매칭테이블!C:D,MATCH(RD!G12444,매칭테이블!D:D,0),1)</f>
        <v/>
      </c>
      <c r="F12444" s="93" t="inlineStr">
        <is>
          <t>W컨셉</t>
        </is>
      </c>
      <c r="G12444" s="93" t="inlineStr">
        <is>
          <t>어성초 77토너 HEARTLEAF 77% SOOTHING TONER 250ml250ml</t>
        </is>
      </c>
      <c r="H12444" s="93" t="n">
        <v>3</v>
      </c>
      <c r="J12444" s="87" t="n">
        <v>201208</v>
      </c>
      <c r="K12444" s="93" t="n"/>
      <c r="L12444" s="87" t="n">
        <v>60000</v>
      </c>
      <c r="M12444" s="87" t="n">
        <v>43200</v>
      </c>
      <c r="N12444" s="87" t="n">
        <v>9240</v>
      </c>
      <c r="O12444" s="144" t="n">
        <v>54545.45454545454</v>
      </c>
      <c r="P12444" s="87" t="inlineStr">
        <is>
          <t>W컨셉토너어성초 77토너 HEARTLEAF 77% SOOTHING TONER 250ml250ml201208</t>
        </is>
      </c>
    </row>
    <row r="12445">
      <c r="B12445" s="127" t="n">
        <v>44186</v>
      </c>
      <c r="C12445" s="87">
        <f>TEXT(B12445,"aaa")</f>
        <v/>
      </c>
      <c r="D12445" s="93" t="n"/>
      <c r="E12445" s="87">
        <f>INDEX(매칭테이블!C:D,MATCH(RD!G12445,매칭테이블!D:D,0),1)</f>
        <v/>
      </c>
      <c r="F12445" s="93" t="inlineStr">
        <is>
          <t>아누아 CS</t>
        </is>
      </c>
      <c r="G12445" s="93" t="inlineStr">
        <is>
          <t>어성초 77 토너 250ml</t>
        </is>
      </c>
      <c r="H12445" s="93" t="n">
        <v>3</v>
      </c>
      <c r="J12445" s="87" t="n">
        <v>201208</v>
      </c>
      <c r="K12445" s="93" t="n"/>
      <c r="L12445" s="87" t="n">
        <v>0</v>
      </c>
      <c r="M12445" s="87" t="n">
        <v>0</v>
      </c>
      <c r="N12445" s="87" t="n">
        <v>9780</v>
      </c>
      <c r="O12445" s="144" t="n">
        <v>0</v>
      </c>
      <c r="P12445" s="87" t="inlineStr">
        <is>
          <t>아누아 CS토너어성초 77 토너 250ml201208</t>
        </is>
      </c>
    </row>
    <row r="12446">
      <c r="B12446" s="127" t="n">
        <v>44186</v>
      </c>
      <c r="C12446" s="87">
        <f>TEXT(B12446,"aaa")</f>
        <v/>
      </c>
      <c r="D12446" s="93" t="n"/>
      <c r="E12446" s="87">
        <f>INDEX(매칭테이블!C:D,MATCH(RD!G12446,매칭테이블!D:D,0),1)</f>
        <v/>
      </c>
      <c r="F12446" s="93" t="inlineStr">
        <is>
          <t>아누아 CS</t>
        </is>
      </c>
      <c r="G12446" s="93" t="inlineStr">
        <is>
          <t>어성초 77 토너 500ml</t>
        </is>
      </c>
      <c r="H12446" s="93" t="n">
        <v>1</v>
      </c>
      <c r="J12446" s="87" t="n">
        <v>201208</v>
      </c>
      <c r="K12446" s="93" t="n"/>
      <c r="L12446" s="87" t="n">
        <v>0</v>
      </c>
      <c r="M12446" s="87" t="n">
        <v>0</v>
      </c>
      <c r="N12446" s="87" t="n">
        <v>4330</v>
      </c>
      <c r="O12446" s="144" t="n">
        <v>0</v>
      </c>
      <c r="P12446" s="87" t="inlineStr">
        <is>
          <t>아누아 CS토너어성초 77 토너 500ml201208</t>
        </is>
      </c>
    </row>
    <row r="12447">
      <c r="B12447" s="127" t="n">
        <v>44186</v>
      </c>
      <c r="C12447" s="87">
        <f>TEXT(B12447,"aaa")</f>
        <v/>
      </c>
      <c r="D12447" s="93" t="n"/>
      <c r="E12447" s="87">
        <f>INDEX(매칭테이블!C:D,MATCH(RD!G12447,매칭테이블!D:D,0),1)</f>
        <v/>
      </c>
      <c r="F12447" s="93" t="inlineStr">
        <is>
          <t>글로우데이즈 시코르</t>
        </is>
      </c>
      <c r="G12447" s="93" t="inlineStr">
        <is>
          <t>어성초 77 토너 250ml</t>
        </is>
      </c>
      <c r="H12447" s="93" t="n">
        <v>10</v>
      </c>
      <c r="J12447" s="87" t="n">
        <v>201208</v>
      </c>
      <c r="K12447" s="93" t="n"/>
      <c r="L12447" s="87" t="n">
        <v>102270</v>
      </c>
      <c r="M12447" s="87" t="n">
        <v>102270</v>
      </c>
      <c r="N12447" s="87" t="n">
        <v>30800</v>
      </c>
      <c r="O12447" s="144" t="n">
        <v>92972.72727272726</v>
      </c>
      <c r="P12447" s="87" t="inlineStr">
        <is>
          <t>글로우데이즈 시코르토너어성초 77 토너 250ml201208</t>
        </is>
      </c>
    </row>
    <row r="12448">
      <c r="B12448" s="127" t="n">
        <v>44186</v>
      </c>
      <c r="C12448" s="87">
        <f>TEXT(B12448,"aaa")</f>
        <v/>
      </c>
      <c r="D12448" s="93" t="n"/>
      <c r="E12448" s="87">
        <f>INDEX(매칭테이블!C:D,MATCH(RD!G12448,매칭테이블!D:D,0),1)</f>
        <v/>
      </c>
      <c r="F12448" s="93" t="inlineStr">
        <is>
          <t>스타일쉐어</t>
        </is>
      </c>
      <c r="G12448" s="93" t="inlineStr">
        <is>
          <t>아누아 어성초 77 토너 250ml</t>
        </is>
      </c>
      <c r="H12448" s="93" t="n">
        <v>8</v>
      </c>
      <c r="J12448" s="87" t="n">
        <v>201208</v>
      </c>
      <c r="K12448" s="93" t="n"/>
      <c r="L12448" s="87" t="n">
        <v>160000</v>
      </c>
      <c r="M12448" s="87" t="n">
        <v>120000</v>
      </c>
      <c r="N12448" s="87" t="n">
        <v>26080</v>
      </c>
      <c r="O12448" s="144" t="n">
        <v>145454.5454545454</v>
      </c>
      <c r="P12448" s="87" t="inlineStr">
        <is>
          <t>스타일쉐어토너아누아 어성초 77 토너 250ml201208</t>
        </is>
      </c>
    </row>
    <row r="12449">
      <c r="B12449" s="127" t="n">
        <v>44186</v>
      </c>
      <c r="C12449" s="87">
        <f>TEXT(B12449,"aaa")</f>
        <v/>
      </c>
      <c r="D12449" s="93" t="n"/>
      <c r="E12449" s="87">
        <f>INDEX(매칭테이블!C:D,MATCH(RD!G12449,매칭테이블!D:D,0),1)</f>
        <v/>
      </c>
      <c r="F12449" s="93" t="inlineStr">
        <is>
          <t>카페24</t>
        </is>
      </c>
      <c r="G12449" s="93" t="inlineStr">
        <is>
          <t>5 제로 무기자차 선크림옵션=5제로 무기자차 선크림 1개-20% off</t>
        </is>
      </c>
      <c r="H12449" s="93" t="n">
        <v>3</v>
      </c>
      <c r="J12449" s="87" t="n">
        <v>201208</v>
      </c>
      <c r="K12449" s="93" t="n"/>
      <c r="L12449" s="87" t="n">
        <v>60000</v>
      </c>
      <c r="M12449" s="87" t="n">
        <v>56490</v>
      </c>
      <c r="N12449" s="87" t="n">
        <v>7035</v>
      </c>
      <c r="O12449" s="144" t="n">
        <v>54545.45454545454</v>
      </c>
      <c r="P12449" s="87" t="inlineStr">
        <is>
          <t>카페24선크림5 제로 무기자차 선크림옵션=5제로 무기자차 선크림 1개-20% off201208</t>
        </is>
      </c>
    </row>
    <row r="12450">
      <c r="B12450" s="127" t="n">
        <v>44186</v>
      </c>
      <c r="C12450" s="87">
        <f>TEXT(B12450,"aaa")</f>
        <v/>
      </c>
      <c r="D12450" s="93" t="n"/>
      <c r="E12450" s="87">
        <f>INDEX(매칭테이블!C:D,MATCH(RD!G12450,매칭테이블!D:D,0),1)</f>
        <v/>
      </c>
      <c r="F12450" s="93" t="inlineStr">
        <is>
          <t>카페24</t>
        </is>
      </c>
      <c r="G12450" s="93" t="inlineStr">
        <is>
          <t>5 제로 무기자차 선크림옵션=5제로 무기자차 선크림 2개-30% off (무료배송)</t>
        </is>
      </c>
      <c r="H12450" s="93" t="n">
        <v>2</v>
      </c>
      <c r="J12450" s="87" t="n">
        <v>201208</v>
      </c>
      <c r="K12450" s="93" t="n"/>
      <c r="L12450" s="87" t="n">
        <v>70000</v>
      </c>
      <c r="M12450" s="87" t="n">
        <v>65905</v>
      </c>
      <c r="N12450" s="87" t="n">
        <v>9380</v>
      </c>
      <c r="O12450" s="144" t="n">
        <v>63636.36363636363</v>
      </c>
      <c r="P12450" s="87" t="inlineStr">
        <is>
          <t>카페24선크림5 제로 무기자차 선크림옵션=5제로 무기자차 선크림 2개-30% off (무료배송)201208</t>
        </is>
      </c>
    </row>
    <row r="12451">
      <c r="B12451" s="127" t="n">
        <v>44186</v>
      </c>
      <c r="C12451" s="87">
        <f>TEXT(B12451,"aaa")</f>
        <v/>
      </c>
      <c r="D12451" s="93" t="n"/>
      <c r="E12451" s="87">
        <f>INDEX(매칭테이블!C:D,MATCH(RD!G12451,매칭테이블!D:D,0),1)</f>
        <v/>
      </c>
      <c r="F12451" s="93" t="inlineStr">
        <is>
          <t>카페24</t>
        </is>
      </c>
      <c r="G12451" s="93" t="inlineStr">
        <is>
          <t>[수분 보충 세트] 어성초 77 토너 + 어성초 70 로션옵션=어성초 77 토너 250ml + 어성초 70 로션 200ml -30%</t>
        </is>
      </c>
      <c r="H12451" s="93" t="n">
        <v>30</v>
      </c>
      <c r="J12451" s="87" t="n">
        <v>201208</v>
      </c>
      <c r="K12451" s="93" t="n"/>
      <c r="L12451" s="87" t="n">
        <v>1113000</v>
      </c>
      <c r="M12451" s="87" t="n">
        <v>1047889.5</v>
      </c>
      <c r="N12451" s="87" t="n">
        <v>222540</v>
      </c>
      <c r="O12451" s="144" t="n">
        <v>1011818.181818182</v>
      </c>
      <c r="P12451" s="87" t="inlineStr">
        <is>
          <t>카페24수분 보충 세트[수분 보충 세트] 어성초 77 토너 + 어성초 70 로션옵션=어성초 77 토너 250ml + 어성초 70 로션 200ml -30%201208</t>
        </is>
      </c>
    </row>
    <row r="12452">
      <c r="B12452" s="127" t="n">
        <v>44186</v>
      </c>
      <c r="C12452" s="87">
        <f>TEXT(B12452,"aaa")</f>
        <v/>
      </c>
      <c r="D12452" s="93" t="n"/>
      <c r="E12452" s="87">
        <f>INDEX(매칭테이블!C:D,MATCH(RD!G12452,매칭테이블!D:D,0),1)</f>
        <v/>
      </c>
      <c r="F12452" s="93" t="inlineStr">
        <is>
          <t>카페24</t>
        </is>
      </c>
      <c r="G12452" s="93" t="inlineStr">
        <is>
          <t>대용량 어성초 77 수딩 토너 500ml</t>
        </is>
      </c>
      <c r="H12452" s="93" t="n">
        <v>39</v>
      </c>
      <c r="J12452" s="87" t="n">
        <v>201208</v>
      </c>
      <c r="K12452" s="93" t="n"/>
      <c r="L12452" s="87" t="n">
        <v>1287000</v>
      </c>
      <c r="M12452" s="87" t="n">
        <v>1211710.5</v>
      </c>
      <c r="N12452" s="87" t="n">
        <v>168870</v>
      </c>
      <c r="O12452" s="144" t="n">
        <v>1170000</v>
      </c>
      <c r="P12452" s="87" t="inlineStr">
        <is>
          <t>카페24토너대용량 어성초 77 수딩 토너 500ml201208</t>
        </is>
      </c>
    </row>
    <row r="12453">
      <c r="B12453" s="127" t="n">
        <v>44186</v>
      </c>
      <c r="C12453" s="87">
        <f>TEXT(B12453,"aaa")</f>
        <v/>
      </c>
      <c r="D12453" s="93" t="n"/>
      <c r="E12453" s="87">
        <f>INDEX(매칭테이블!C:D,MATCH(RD!G12453,매칭테이블!D:D,0),1)</f>
        <v/>
      </c>
      <c r="F12453" s="93" t="inlineStr">
        <is>
          <t>카페24</t>
        </is>
      </c>
      <c r="G12453" s="93" t="inlineStr">
        <is>
          <t>대용량 어성초 77 토너 500ml</t>
        </is>
      </c>
      <c r="H12453" s="93" t="n">
        <v>1</v>
      </c>
      <c r="J12453" s="87" t="n">
        <v>201208</v>
      </c>
      <c r="K12453" s="93" t="n"/>
      <c r="L12453" s="87" t="n">
        <v>33000</v>
      </c>
      <c r="M12453" s="87" t="n">
        <v>31069.5</v>
      </c>
      <c r="N12453" s="87" t="n">
        <v>4330</v>
      </c>
      <c r="O12453" s="144" t="n">
        <v>30000</v>
      </c>
      <c r="P12453" s="87" t="inlineStr">
        <is>
          <t>카페24토너대용량 어성초 77 토너 500ml201208</t>
        </is>
      </c>
    </row>
    <row r="12454">
      <c r="B12454" s="127" t="n">
        <v>44186</v>
      </c>
      <c r="C12454" s="87">
        <f>TEXT(B12454,"aaa")</f>
        <v/>
      </c>
      <c r="D12454" s="93" t="n"/>
      <c r="E12454" s="87">
        <f>INDEX(매칭테이블!C:D,MATCH(RD!G12454,매칭테이블!D:D,0),1)</f>
        <v/>
      </c>
      <c r="F12454" s="93" t="inlineStr">
        <is>
          <t>카페24</t>
        </is>
      </c>
      <c r="G12454" s="93" t="inlineStr">
        <is>
          <t>어성초 70 데일리 릴리프 로션로션=어성초 70 데일리 릴리프 로션 1개 -20% off</t>
        </is>
      </c>
      <c r="H12454" s="93" t="n">
        <v>7</v>
      </c>
      <c r="J12454" s="87" t="n">
        <v>201208</v>
      </c>
      <c r="K12454" s="93" t="n"/>
      <c r="L12454" s="87" t="n">
        <v>156800</v>
      </c>
      <c r="M12454" s="87" t="n">
        <v>147627.2</v>
      </c>
      <c r="N12454" s="87" t="n">
        <v>30366</v>
      </c>
      <c r="O12454" s="144" t="n">
        <v>142545.4545454545</v>
      </c>
      <c r="P12454" s="87" t="inlineStr">
        <is>
          <t>카페24로션어성초 70 데일리 릴리프 로션로션=어성초 70 데일리 릴리프 로션 1개 -20% off201208</t>
        </is>
      </c>
    </row>
    <row r="12455">
      <c r="B12455" s="127" t="n">
        <v>44186</v>
      </c>
      <c r="C12455" s="87">
        <f>TEXT(B12455,"aaa")</f>
        <v/>
      </c>
      <c r="D12455" s="93" t="n"/>
      <c r="E12455" s="87">
        <f>INDEX(매칭테이블!C:D,MATCH(RD!G12455,매칭테이블!D:D,0),1)</f>
        <v/>
      </c>
      <c r="F12455" s="93" t="inlineStr">
        <is>
          <t>카페24</t>
        </is>
      </c>
      <c r="G12455" s="93" t="inlineStr">
        <is>
          <t>어성초 70 데일리 릴리프 로션로션=어성초 77토너 + 어성초 70 로션 수분 보충 세트 -30% off</t>
        </is>
      </c>
      <c r="H12455" s="93" t="n">
        <v>2</v>
      </c>
      <c r="J12455" s="87" t="n">
        <v>201208</v>
      </c>
      <c r="K12455" s="93" t="n"/>
      <c r="L12455" s="87" t="n">
        <v>74200</v>
      </c>
      <c r="M12455" s="87" t="n">
        <v>69859.3</v>
      </c>
      <c r="N12455" s="87" t="n">
        <v>14836</v>
      </c>
      <c r="O12455" s="144" t="n">
        <v>67454.54545454546</v>
      </c>
      <c r="P12455" s="87" t="inlineStr">
        <is>
          <t>카페24수분 보충 세트어성초 70 데일리 릴리프 로션로션=어성초 77토너 + 어성초 70 로션 수분 보충 세트 -30% off201208</t>
        </is>
      </c>
    </row>
    <row r="12456">
      <c r="B12456" s="127" t="n">
        <v>44186</v>
      </c>
      <c r="C12456" s="87">
        <f>TEXT(B12456,"aaa")</f>
        <v/>
      </c>
      <c r="D12456" s="93" t="n"/>
      <c r="E12456" s="87">
        <f>INDEX(매칭테이블!C:D,MATCH(RD!G12456,매칭테이블!D:D,0),1)</f>
        <v/>
      </c>
      <c r="F12456" s="93" t="inlineStr">
        <is>
          <t>카페24</t>
        </is>
      </c>
      <c r="G12456" s="93" t="inlineStr">
        <is>
          <t>어성초 70 머드 크림 마스크옵션=어성초 70 머드 크림 마스크-20% off</t>
        </is>
      </c>
      <c r="H12456" s="93" t="n">
        <v>3</v>
      </c>
      <c r="J12456" s="87" t="n">
        <v>201208</v>
      </c>
      <c r="K12456" s="93" t="n"/>
      <c r="L12456" s="87" t="n">
        <v>60000</v>
      </c>
      <c r="M12456" s="87" t="n">
        <v>56490</v>
      </c>
      <c r="N12456" s="87" t="n">
        <v>4326</v>
      </c>
      <c r="O12456" s="144" t="n">
        <v>54545.45454545454</v>
      </c>
      <c r="P12456" s="87" t="inlineStr">
        <is>
          <t>카페24머드크림마스크어성초 70 머드 크림 마스크옵션=어성초 70 머드 크림 마스크-20% off201208</t>
        </is>
      </c>
    </row>
    <row r="12457">
      <c r="B12457" s="127" t="n">
        <v>44186</v>
      </c>
      <c r="C12457" s="87">
        <f>TEXT(B12457,"aaa")</f>
        <v/>
      </c>
      <c r="D12457" s="93" t="n"/>
      <c r="E12457" s="87">
        <f>INDEX(매칭테이블!C:D,MATCH(RD!G12457,매칭테이블!D:D,0),1)</f>
        <v/>
      </c>
      <c r="F12457" s="93" t="inlineStr">
        <is>
          <t>카페24</t>
        </is>
      </c>
      <c r="G12457" s="93" t="inlineStr">
        <is>
          <t>어성초 70 머드 크림 마스크옵션=어성초 70 머드 크림 마스크 2개-30% off (무료배송)</t>
        </is>
      </c>
      <c r="H12457" s="93" t="n">
        <v>1</v>
      </c>
      <c r="J12457" s="87" t="n">
        <v>201208</v>
      </c>
      <c r="K12457" s="93" t="n"/>
      <c r="L12457" s="87" t="n">
        <v>35000</v>
      </c>
      <c r="M12457" s="87" t="n">
        <v>32952.5</v>
      </c>
      <c r="N12457" s="87" t="n">
        <v>2884</v>
      </c>
      <c r="O12457" s="144" t="n">
        <v>31818.18181818182</v>
      </c>
      <c r="P12457" s="87" t="inlineStr">
        <is>
          <t>카페24머드크림마스크어성초 70 머드 크림 마스크옵션=어성초 70 머드 크림 마스크 2개-30% off (무료배송)201208</t>
        </is>
      </c>
    </row>
    <row r="12458">
      <c r="B12458" s="127" t="n">
        <v>44186</v>
      </c>
      <c r="C12458" s="87">
        <f>TEXT(B12458,"aaa")</f>
        <v/>
      </c>
      <c r="D12458" s="93" t="n"/>
      <c r="E12458" s="87">
        <f>INDEX(매칭테이블!C:D,MATCH(RD!G12458,매칭테이블!D:D,0),1)</f>
        <v/>
      </c>
      <c r="F12458" s="93" t="inlineStr">
        <is>
          <t>카페24</t>
        </is>
      </c>
      <c r="G12458" s="93" t="inlineStr">
        <is>
          <t>어성초 70 인텐스 카밍 크림크림=어성초 70 인텐스 카밍 크림 1개 (-20%)</t>
        </is>
      </c>
      <c r="H12458" s="93" t="n">
        <v>4</v>
      </c>
      <c r="J12458" s="87" t="n">
        <v>201208</v>
      </c>
      <c r="K12458" s="93" t="n"/>
      <c r="L12458" s="87" t="n">
        <v>112000</v>
      </c>
      <c r="M12458" s="87" t="n">
        <v>105448</v>
      </c>
      <c r="N12458" s="87" t="n">
        <v>15528</v>
      </c>
      <c r="O12458" s="144" t="n">
        <v>101818.1818181818</v>
      </c>
      <c r="P12458" s="87" t="inlineStr">
        <is>
          <t>카페24카밍크림어성초 70 인텐스 카밍 크림크림=어성초 70 인텐스 카밍 크림 1개 (-20%)201208</t>
        </is>
      </c>
    </row>
    <row r="12459">
      <c r="B12459" s="127" t="n">
        <v>44186</v>
      </c>
      <c r="C12459" s="87">
        <f>TEXT(B12459,"aaa")</f>
        <v/>
      </c>
      <c r="D12459" s="93" t="n"/>
      <c r="E12459" s="87">
        <f>INDEX(매칭테이블!C:D,MATCH(RD!G12459,매칭테이블!D:D,0),1)</f>
        <v/>
      </c>
      <c r="F12459" s="93" t="inlineStr">
        <is>
          <t>카페24</t>
        </is>
      </c>
      <c r="G12459" s="93" t="inlineStr">
        <is>
          <t>어성초 70 인텐스 카밍 크림크림=어성초 토너 250ml + 카밍 크림 50ml (-30%)</t>
        </is>
      </c>
      <c r="H12459" s="93" t="n">
        <v>1</v>
      </c>
      <c r="J12459" s="87" t="n">
        <v>201208</v>
      </c>
      <c r="K12459" s="93" t="n"/>
      <c r="L12459" s="87" t="n">
        <v>42000</v>
      </c>
      <c r="M12459" s="87" t="n">
        <v>39543</v>
      </c>
      <c r="N12459" s="87" t="n">
        <v>6962</v>
      </c>
      <c r="O12459" s="144" t="n">
        <v>38181.81818181818</v>
      </c>
      <c r="P12459" s="87" t="inlineStr">
        <is>
          <t>카페24카밍크림어성초 70 인텐스 카밍 크림크림=어성초 토너 250ml + 카밍 크림 50ml (-30%)201208</t>
        </is>
      </c>
    </row>
    <row r="12460">
      <c r="B12460" s="127" t="n">
        <v>44186</v>
      </c>
      <c r="C12460" s="87">
        <f>TEXT(B12460,"aaa")</f>
        <v/>
      </c>
      <c r="D12460" s="93" t="n"/>
      <c r="E12460" s="87">
        <f>INDEX(매칭테이블!C:D,MATCH(RD!G12460,매칭테이블!D:D,0),1)</f>
        <v/>
      </c>
      <c r="F12460" s="93" t="inlineStr">
        <is>
          <t>카페24</t>
        </is>
      </c>
      <c r="G12460" s="93" t="inlineStr">
        <is>
          <t>어성초 77 수딩 토너토너(필수)=어성초 77 토너 1개-20% off</t>
        </is>
      </c>
      <c r="H12460" s="93" t="n">
        <v>51</v>
      </c>
      <c r="J12460" s="87" t="n">
        <v>201208</v>
      </c>
      <c r="K12460" s="93" t="n"/>
      <c r="L12460" s="87" t="n">
        <v>1020000</v>
      </c>
      <c r="M12460" s="87" t="n">
        <v>960330</v>
      </c>
      <c r="N12460" s="87" t="n">
        <v>157080</v>
      </c>
      <c r="O12460" s="144" t="n">
        <v>927272.7272727272</v>
      </c>
      <c r="P12460" s="87" t="inlineStr">
        <is>
          <t>카페24토너어성초 77 수딩 토너토너(필수)=어성초 77 토너 1개-20% off201208</t>
        </is>
      </c>
    </row>
    <row r="12461">
      <c r="B12461" s="127" t="n">
        <v>44186</v>
      </c>
      <c r="C12461" s="87">
        <f>TEXT(B12461,"aaa")</f>
        <v/>
      </c>
      <c r="D12461" s="93" t="n"/>
      <c r="E12461" s="87">
        <f>INDEX(매칭테이블!C:D,MATCH(RD!G12461,매칭테이블!D:D,0),1)</f>
        <v/>
      </c>
      <c r="F12461" s="93" t="inlineStr">
        <is>
          <t>카페24</t>
        </is>
      </c>
      <c r="G12461" s="93" t="inlineStr">
        <is>
          <t>어성초 77 수딩 토너토너(필수)=어성초 77 토너 2개-30% off (무료배송)</t>
        </is>
      </c>
      <c r="H12461" s="93" t="n">
        <v>29</v>
      </c>
      <c r="J12461" s="87" t="n">
        <v>201208</v>
      </c>
      <c r="K12461" s="93" t="n"/>
      <c r="L12461" s="87" t="n">
        <v>1015000</v>
      </c>
      <c r="M12461" s="87" t="n">
        <v>955622.5</v>
      </c>
      <c r="N12461" s="87" t="n">
        <v>178640</v>
      </c>
      <c r="O12461" s="144" t="n">
        <v>922727.2727272727</v>
      </c>
      <c r="P12461" s="87" t="inlineStr">
        <is>
          <t>카페24토너어성초 77 수딩 토너토너(필수)=어성초 77 토너 2개-30% off (무료배송)201208</t>
        </is>
      </c>
    </row>
    <row r="12462">
      <c r="B12462" s="127" t="n">
        <v>44186</v>
      </c>
      <c r="C12462" s="87">
        <f>TEXT(B12462,"aaa")</f>
        <v/>
      </c>
      <c r="D12462" s="93" t="n"/>
      <c r="E12462" s="87">
        <f>INDEX(매칭테이블!C:D,MATCH(RD!G12462,매칭테이블!D:D,0),1)</f>
        <v/>
      </c>
      <c r="F12462" s="93" t="inlineStr">
        <is>
          <t>카페24</t>
        </is>
      </c>
      <c r="G12462" s="93" t="inlineStr">
        <is>
          <t>어성초 77 수딩 토너토너(필수)=어성초77토너1개 + 어성초77패드1개 -30% off (무료배송)</t>
        </is>
      </c>
      <c r="H12462" s="93" t="n">
        <v>13</v>
      </c>
      <c r="J12462" s="87" t="n">
        <v>201208</v>
      </c>
      <c r="K12462" s="93" t="n"/>
      <c r="L12462" s="87" t="n">
        <v>482300</v>
      </c>
      <c r="M12462" s="87" t="n">
        <v>454085.45</v>
      </c>
      <c r="N12462" s="87" t="n">
        <v>105196</v>
      </c>
      <c r="O12462" s="144" t="n">
        <v>438454.5454545454</v>
      </c>
      <c r="P12462" s="87" t="inlineStr">
        <is>
          <t>카페24토너+패드 세트어성초 77 수딩 토너토너(필수)=어성초77토너1개 + 어성초77패드1개 -30% off (무료배송)201208</t>
        </is>
      </c>
    </row>
    <row r="12463">
      <c r="B12463" s="127" t="n">
        <v>44186</v>
      </c>
      <c r="C12463" s="87">
        <f>TEXT(B12463,"aaa")</f>
        <v/>
      </c>
      <c r="D12463" s="93" t="n"/>
      <c r="E12463" s="87">
        <f>INDEX(매칭테이블!C:D,MATCH(RD!G12463,매칭테이블!D:D,0),1)</f>
        <v/>
      </c>
      <c r="F12463" s="93" t="inlineStr">
        <is>
          <t>카페24</t>
        </is>
      </c>
      <c r="G12463" s="93" t="inlineStr">
        <is>
          <t>어성초 77 수딩 토너화장솜(선택)=촉촉 스킨팩 화장솜</t>
        </is>
      </c>
      <c r="H12463" s="93" t="n">
        <v>25</v>
      </c>
      <c r="J12463" s="87" t="n">
        <v>201208</v>
      </c>
      <c r="K12463" s="93" t="n"/>
      <c r="L12463" s="87" t="n">
        <v>75000</v>
      </c>
      <c r="M12463" s="87" t="n">
        <v>70612.5</v>
      </c>
      <c r="N12463" s="87" t="n">
        <v>27750</v>
      </c>
      <c r="O12463" s="144" t="n">
        <v>68181.81818181818</v>
      </c>
      <c r="P12463" s="87" t="inlineStr">
        <is>
          <t>카페24화장솜어성초 77 수딩 토너화장솜(선택)=촉촉 스킨팩 화장솜201208</t>
        </is>
      </c>
    </row>
    <row r="12464">
      <c r="B12464" s="127" t="n">
        <v>44186</v>
      </c>
      <c r="C12464" s="87">
        <f>TEXT(B12464,"aaa")</f>
        <v/>
      </c>
      <c r="D12464" s="93" t="n"/>
      <c r="E12464" s="87">
        <f>INDEX(매칭테이블!C:D,MATCH(RD!G12464,매칭테이블!D:D,0),1)</f>
        <v/>
      </c>
      <c r="F12464" s="93" t="inlineStr">
        <is>
          <t>카페24</t>
        </is>
      </c>
      <c r="G12464" s="93" t="inlineStr">
        <is>
          <t>어성초 77 진정 마스크옵션=어성초 77 진정 마스크팩 10장-50% off</t>
        </is>
      </c>
      <c r="H12464" s="93" t="n">
        <v>11</v>
      </c>
      <c r="J12464" s="87" t="n">
        <v>201208</v>
      </c>
      <c r="K12464" s="93" t="n"/>
      <c r="L12464" s="87" t="n">
        <v>220000</v>
      </c>
      <c r="M12464" s="87" t="n">
        <v>207130</v>
      </c>
      <c r="N12464" s="87" t="n">
        <v>43670</v>
      </c>
      <c r="O12464" s="144" t="n">
        <v>200000</v>
      </c>
      <c r="P12464" s="87" t="inlineStr">
        <is>
          <t>카페24마스크팩어성초 77 진정 마스크옵션=어성초 77 진정 마스크팩 10장-50% off201208</t>
        </is>
      </c>
    </row>
    <row r="12465">
      <c r="B12465" s="127" t="n">
        <v>44186</v>
      </c>
      <c r="C12465" s="87">
        <f>TEXT(B12465,"aaa")</f>
        <v/>
      </c>
      <c r="D12465" s="93" t="n"/>
      <c r="E12465" s="87">
        <f>INDEX(매칭테이블!C:D,MATCH(RD!G12465,매칭테이블!D:D,0),1)</f>
        <v/>
      </c>
      <c r="F12465" s="93" t="inlineStr">
        <is>
          <t>카페24</t>
        </is>
      </c>
      <c r="G12465" s="93" t="inlineStr">
        <is>
          <t>어성초 77 클리어 패드옵션=어성초 77 클리어 패드 1개-20% off</t>
        </is>
      </c>
      <c r="H12465" s="93" t="n">
        <v>24</v>
      </c>
      <c r="J12465" s="87" t="n">
        <v>201208</v>
      </c>
      <c r="K12465" s="93" t="n"/>
      <c r="L12465" s="87" t="n">
        <v>537600</v>
      </c>
      <c r="M12465" s="87" t="n">
        <v>506150.4</v>
      </c>
      <c r="N12465" s="87" t="n">
        <v>120288</v>
      </c>
      <c r="O12465" s="144" t="n">
        <v>488727.2727272727</v>
      </c>
      <c r="P12465" s="87" t="inlineStr">
        <is>
          <t>카페24클리어 패드어성초 77 클리어 패드옵션=어성초 77 클리어 패드 1개-20% off201208</t>
        </is>
      </c>
    </row>
    <row r="12466">
      <c r="B12466" s="127" t="n">
        <v>44186</v>
      </c>
      <c r="C12466" s="87">
        <f>TEXT(B12466,"aaa")</f>
        <v/>
      </c>
      <c r="D12466" s="93" t="n"/>
      <c r="E12466" s="87">
        <f>INDEX(매칭테이블!C:D,MATCH(RD!G12466,매칭테이블!D:D,0),1)</f>
        <v/>
      </c>
      <c r="F12466" s="93" t="inlineStr">
        <is>
          <t>카페24</t>
        </is>
      </c>
      <c r="G12466" s="93" t="inlineStr">
        <is>
          <t>어성초 77 클리어 패드옵션=어성초 77 클리어 패드 2개-30% off (무료배송)</t>
        </is>
      </c>
      <c r="H12466" s="93" t="n">
        <v>35</v>
      </c>
      <c r="J12466" s="87" t="n">
        <v>201208</v>
      </c>
      <c r="K12466" s="93" t="n"/>
      <c r="L12466" s="87" t="n">
        <v>1372000</v>
      </c>
      <c r="M12466" s="87" t="n">
        <v>1291738</v>
      </c>
      <c r="N12466" s="87" t="n">
        <v>350840</v>
      </c>
      <c r="O12466" s="144" t="n">
        <v>1247272.727272727</v>
      </c>
      <c r="P12466" s="87" t="inlineStr">
        <is>
          <t>카페24클리어 패드어성초 77 클리어 패드옵션=어성초 77 클리어 패드 2개-30% off (무료배송)201208</t>
        </is>
      </c>
    </row>
    <row r="12467">
      <c r="B12467" s="127" t="n">
        <v>44186</v>
      </c>
      <c r="C12467" s="87">
        <f>TEXT(B12467,"aaa")</f>
        <v/>
      </c>
      <c r="D12467" s="93" t="n"/>
      <c r="E12467" s="87">
        <f>INDEX(매칭테이블!C:D,MATCH(RD!G12467,매칭테이블!D:D,0),1)</f>
        <v/>
      </c>
      <c r="F12467" s="93" t="inlineStr">
        <is>
          <t>카페24</t>
        </is>
      </c>
      <c r="G12467" s="93" t="inlineStr">
        <is>
          <t>어성초 77 클리어 패드옵션=어성초77토너1개+어성초77패드1개-30% off (무료배송)</t>
        </is>
      </c>
      <c r="H12467" s="93" t="n">
        <v>19</v>
      </c>
      <c r="J12467" s="87" t="n">
        <v>201208</v>
      </c>
      <c r="K12467" s="93" t="n"/>
      <c r="L12467" s="87" t="n">
        <v>704900</v>
      </c>
      <c r="M12467" s="87" t="n">
        <v>663663.35</v>
      </c>
      <c r="N12467" s="87" t="n">
        <v>153748</v>
      </c>
      <c r="O12467" s="144" t="n">
        <v>640818.1818181818</v>
      </c>
      <c r="P12467" s="87" t="inlineStr">
        <is>
          <t>카페24토너+패드 세트어성초 77 클리어 패드옵션=어성초77토너1개+어성초77패드1개-30% off (무료배송)201208</t>
        </is>
      </c>
    </row>
    <row r="12468">
      <c r="B12468" s="127" t="n">
        <v>44186</v>
      </c>
      <c r="C12468" s="87">
        <f>TEXT(B12468,"aaa")</f>
        <v/>
      </c>
      <c r="D12468" s="93" t="n"/>
      <c r="E12468" s="87">
        <f>INDEX(매칭테이블!C:D,MATCH(RD!G12468,매칭테이블!D:D,0),1)</f>
        <v/>
      </c>
      <c r="F12468" s="93" t="inlineStr">
        <is>
          <t>카페24</t>
        </is>
      </c>
      <c r="G12468" s="93" t="inlineStr">
        <is>
          <t>어성초 77 토너토너(필수)=어성초 77 토너 1개-20% off</t>
        </is>
      </c>
      <c r="H12468" s="93" t="n">
        <v>1</v>
      </c>
      <c r="J12468" s="87" t="n">
        <v>201208</v>
      </c>
      <c r="K12468" s="93" t="n"/>
      <c r="L12468" s="87" t="n">
        <v>20000</v>
      </c>
      <c r="M12468" s="87" t="n">
        <v>18830</v>
      </c>
      <c r="N12468" s="87" t="n">
        <v>3080</v>
      </c>
      <c r="O12468" s="144" t="n">
        <v>18181.81818181818</v>
      </c>
      <c r="P12468" s="87" t="inlineStr">
        <is>
          <t>카페24토너어성초 77 토너토너(필수)=어성초 77 토너 1개-20% off201208</t>
        </is>
      </c>
    </row>
    <row r="12469">
      <c r="B12469" s="127" t="n">
        <v>44186</v>
      </c>
      <c r="C12469" s="87">
        <f>TEXT(B12469,"aaa")</f>
        <v/>
      </c>
      <c r="D12469" s="93" t="n"/>
      <c r="E12469" s="87">
        <f>INDEX(매칭테이블!C:D,MATCH(RD!G12469,매칭테이블!D:D,0),1)</f>
        <v/>
      </c>
      <c r="F12469" s="93" t="inlineStr">
        <is>
          <t>카페24</t>
        </is>
      </c>
      <c r="G12469" s="93" t="inlineStr">
        <is>
          <t>어성초 77 포어 클리어 패드옵션=어성초 77 클리어 패드 1개-20% off</t>
        </is>
      </c>
      <c r="H12469" s="93" t="n">
        <v>8</v>
      </c>
      <c r="J12469" s="87" t="n">
        <v>201208</v>
      </c>
      <c r="K12469" s="93" t="n"/>
      <c r="L12469" s="87" t="n">
        <v>179200</v>
      </c>
      <c r="M12469" s="87" t="n">
        <v>168716.8</v>
      </c>
      <c r="N12469" s="87" t="n">
        <v>40096</v>
      </c>
      <c r="O12469" s="144" t="n">
        <v>162909.0909090909</v>
      </c>
      <c r="P12469" s="87" t="inlineStr">
        <is>
          <t>카페24클리어 패드어성초 77 포어 클리어 패드옵션=어성초 77 클리어 패드 1개-20% off201208</t>
        </is>
      </c>
    </row>
    <row r="12470">
      <c r="B12470" s="127" t="n">
        <v>44186</v>
      </c>
      <c r="C12470" s="87">
        <f>TEXT(B12470,"aaa")</f>
        <v/>
      </c>
      <c r="D12470" s="93" t="n"/>
      <c r="E12470" s="87">
        <f>INDEX(매칭테이블!C:D,MATCH(RD!G12470,매칭테이블!D:D,0),1)</f>
        <v/>
      </c>
      <c r="F12470" s="93" t="inlineStr">
        <is>
          <t>카페24</t>
        </is>
      </c>
      <c r="G12470" s="93" t="inlineStr">
        <is>
          <t>어성초 77 포어 클리어 패드옵션=어성초 77 클리어 패드 2개-30% off (무료배송)</t>
        </is>
      </c>
      <c r="H12470" s="93" t="n">
        <v>16</v>
      </c>
      <c r="J12470" s="87" t="n">
        <v>201208</v>
      </c>
      <c r="K12470" s="93" t="n"/>
      <c r="L12470" s="87" t="n">
        <v>627200</v>
      </c>
      <c r="M12470" s="87" t="n">
        <v>590508.8</v>
      </c>
      <c r="N12470" s="87" t="n">
        <v>160384</v>
      </c>
      <c r="O12470" s="144" t="n">
        <v>570181.8181818181</v>
      </c>
      <c r="P12470" s="87" t="inlineStr">
        <is>
          <t>카페24클리어 패드어성초 77 포어 클리어 패드옵션=어성초 77 클리어 패드 2개-30% off (무료배송)201208</t>
        </is>
      </c>
    </row>
    <row r="12471">
      <c r="B12471" s="127" t="n">
        <v>44186</v>
      </c>
      <c r="C12471" s="87">
        <f>TEXT(B12471,"aaa")</f>
        <v/>
      </c>
      <c r="D12471" s="93" t="n"/>
      <c r="E12471" s="87">
        <f>INDEX(매칭테이블!C:D,MATCH(RD!G12471,매칭테이블!D:D,0),1)</f>
        <v/>
      </c>
      <c r="F12471" s="93" t="inlineStr">
        <is>
          <t>카페24</t>
        </is>
      </c>
      <c r="G12471" s="93" t="inlineStr">
        <is>
          <t>어성초 77 포어 클리어 패드옵션=어성초77토너1개+어성초77패드1개-30% off (무료배송)</t>
        </is>
      </c>
      <c r="H12471" s="93" t="n">
        <v>6</v>
      </c>
      <c r="J12471" s="87" t="n">
        <v>201208</v>
      </c>
      <c r="K12471" s="93" t="n"/>
      <c r="L12471" s="87" t="n">
        <v>222600</v>
      </c>
      <c r="M12471" s="87" t="n">
        <v>209577.9</v>
      </c>
      <c r="N12471" s="87" t="n">
        <v>48552</v>
      </c>
      <c r="O12471" s="144" t="n">
        <v>202363.6363636364</v>
      </c>
      <c r="P12471" s="87" t="inlineStr">
        <is>
          <t>카페24토너+패드 세트어성초 77 포어 클리어 패드옵션=어성초77토너1개+어성초77패드1개-30% off (무료배송)201208</t>
        </is>
      </c>
    </row>
    <row r="12472">
      <c r="B12472" s="127" t="n">
        <v>44186</v>
      </c>
      <c r="C12472" s="87">
        <f>TEXT(B12472,"aaa")</f>
        <v/>
      </c>
      <c r="D12472" s="93" t="n"/>
      <c r="E12472" s="87">
        <f>INDEX(매칭테이블!C:D,MATCH(RD!G12472,매칭테이블!D:D,0),1)</f>
        <v/>
      </c>
      <c r="F12472" s="93" t="inlineStr">
        <is>
          <t>카페24</t>
        </is>
      </c>
      <c r="G12472" s="93" t="inlineStr">
        <is>
          <t>어성초 77% 패드옵션=어성초 77 클리어 패드 1개-20% off</t>
        </is>
      </c>
      <c r="H12472" s="93" t="n">
        <v>18</v>
      </c>
      <c r="J12472" s="87" t="n">
        <v>201208</v>
      </c>
      <c r="K12472" s="93" t="n"/>
      <c r="L12472" s="87" t="n">
        <v>403200</v>
      </c>
      <c r="M12472" s="87" t="n">
        <v>379612.8</v>
      </c>
      <c r="N12472" s="87" t="n">
        <v>90216</v>
      </c>
      <c r="O12472" s="144" t="n">
        <v>366545.4545454545</v>
      </c>
      <c r="P12472" s="87" t="inlineStr">
        <is>
          <t>카페24클리어 패드어성초 77% 패드옵션=어성초 77 클리어 패드 1개-20% off201208</t>
        </is>
      </c>
    </row>
    <row r="12473">
      <c r="B12473" s="127" t="n">
        <v>44186</v>
      </c>
      <c r="C12473" s="87">
        <f>TEXT(B12473,"aaa")</f>
        <v/>
      </c>
      <c r="D12473" s="93" t="n"/>
      <c r="E12473" s="87">
        <f>INDEX(매칭테이블!C:D,MATCH(RD!G12473,매칭테이블!D:D,0),1)</f>
        <v/>
      </c>
      <c r="F12473" s="93" t="inlineStr">
        <is>
          <t>카페24</t>
        </is>
      </c>
      <c r="G12473" s="93" t="inlineStr">
        <is>
          <t>어성초 77% 패드옵션=어성초 77 클리어 패드 2개-30% off (무료배송)</t>
        </is>
      </c>
      <c r="H12473" s="93" t="n">
        <v>21</v>
      </c>
      <c r="J12473" s="87" t="n">
        <v>201208</v>
      </c>
      <c r="K12473" s="93" t="n"/>
      <c r="L12473" s="87" t="n">
        <v>823200</v>
      </c>
      <c r="M12473" s="87" t="n">
        <v>775042.8</v>
      </c>
      <c r="N12473" s="87" t="n">
        <v>210504</v>
      </c>
      <c r="O12473" s="144" t="n">
        <v>748363.6363636364</v>
      </c>
      <c r="P12473" s="87" t="inlineStr">
        <is>
          <t>카페24클리어 패드어성초 77% 패드옵션=어성초 77 클리어 패드 2개-30% off (무료배송)201208</t>
        </is>
      </c>
    </row>
    <row r="12474">
      <c r="B12474" s="127" t="n">
        <v>44186</v>
      </c>
      <c r="C12474" s="87">
        <f>TEXT(B12474,"aaa")</f>
        <v/>
      </c>
      <c r="D12474" s="93" t="n"/>
      <c r="E12474" s="87">
        <f>INDEX(매칭테이블!C:D,MATCH(RD!G12474,매칭테이블!D:D,0),1)</f>
        <v/>
      </c>
      <c r="F12474" s="93" t="inlineStr">
        <is>
          <t>카페24</t>
        </is>
      </c>
      <c r="G12474" s="93" t="inlineStr">
        <is>
          <t>어성초 77% 패드옵션=어성초77토너1개+어성초77패드1개-30% off (무료배송)</t>
        </is>
      </c>
      <c r="H12474" s="93" t="n">
        <v>11</v>
      </c>
      <c r="J12474" s="87" t="n">
        <v>201208</v>
      </c>
      <c r="K12474" s="93" t="n"/>
      <c r="L12474" s="87" t="n">
        <v>408100</v>
      </c>
      <c r="M12474" s="87" t="n">
        <v>384226.15</v>
      </c>
      <c r="N12474" s="87" t="n">
        <v>89012</v>
      </c>
      <c r="O12474" s="144" t="n">
        <v>370999.9999999999</v>
      </c>
      <c r="P12474" s="87" t="inlineStr">
        <is>
          <t>카페24토너+패드 세트어성초 77% 패드옵션=어성초77토너1개+어성초77패드1개-30% off (무료배송)201208</t>
        </is>
      </c>
    </row>
    <row r="12475">
      <c r="B12475" s="127" t="n">
        <v>44186</v>
      </c>
      <c r="C12475" s="87">
        <f>TEXT(B12475,"aaa")</f>
        <v/>
      </c>
      <c r="D12475" s="93" t="n"/>
      <c r="E12475" s="87">
        <f>INDEX(매칭테이블!C:D,MATCH(RD!G12475,매칭테이블!D:D,0),1)</f>
        <v/>
      </c>
      <c r="F12475" s="93" t="inlineStr">
        <is>
          <t>카페24</t>
        </is>
      </c>
      <c r="G12475" s="93" t="inlineStr">
        <is>
          <t>어성초 78 수딩 크림</t>
        </is>
      </c>
      <c r="H12475" s="93" t="n">
        <v>7</v>
      </c>
      <c r="J12475" s="87" t="n">
        <v>201208</v>
      </c>
      <c r="K12475" s="93" t="n"/>
      <c r="L12475" s="87" t="n">
        <v>266000</v>
      </c>
      <c r="M12475" s="87" t="n">
        <v>250439</v>
      </c>
      <c r="N12475" s="87" t="n">
        <v>21315</v>
      </c>
      <c r="O12475" s="144" t="n">
        <v>241818.1818181818</v>
      </c>
      <c r="P12475" s="87" t="inlineStr">
        <is>
          <t>카페24수딩크림어성초 78 수딩 크림201208</t>
        </is>
      </c>
    </row>
    <row r="12476">
      <c r="B12476" s="127" t="n">
        <v>44186</v>
      </c>
      <c r="C12476" s="87">
        <f>TEXT(B12476,"aaa")</f>
        <v/>
      </c>
      <c r="D12476" s="93" t="n"/>
      <c r="E12476" s="87">
        <f>INDEX(매칭테이블!C:D,MATCH(RD!G12476,매칭테이블!D:D,0),1)</f>
        <v/>
      </c>
      <c r="F12476" s="93" t="inlineStr">
        <is>
          <t>카페24</t>
        </is>
      </c>
      <c r="G12476" s="93" t="inlineStr">
        <is>
          <t>어성초 78 수딩 크림</t>
        </is>
      </c>
      <c r="H12476" s="93" t="n">
        <v>3</v>
      </c>
      <c r="J12476" s="87" t="n">
        <v>201208</v>
      </c>
      <c r="K12476" s="93" t="n"/>
      <c r="L12476" s="87" t="n">
        <v>114000</v>
      </c>
      <c r="M12476" s="87" t="n">
        <v>107331</v>
      </c>
      <c r="N12476" s="87" t="n">
        <v>9135</v>
      </c>
      <c r="O12476" s="144" t="n">
        <v>103636.3636363636</v>
      </c>
      <c r="P12476" s="87" t="inlineStr">
        <is>
          <t>카페24수딩크림어성초 78 수딩 크림201208</t>
        </is>
      </c>
    </row>
    <row r="12477">
      <c r="B12477" s="127" t="n">
        <v>44186</v>
      </c>
      <c r="C12477" s="87">
        <f>TEXT(B12477,"aaa")</f>
        <v/>
      </c>
      <c r="D12477" s="93" t="n"/>
      <c r="E12477" s="87">
        <f>INDEX(매칭테이블!C:D,MATCH(RD!G12477,매칭테이블!D:D,0),1)</f>
        <v/>
      </c>
      <c r="F12477" s="93" t="inlineStr">
        <is>
          <t>카페24</t>
        </is>
      </c>
      <c r="G12477" s="93" t="inlineStr">
        <is>
          <t>어성초 80 수분 진정 앰플앰플=어성초 80 앰플 1개-15%off</t>
        </is>
      </c>
      <c r="H12477" s="93" t="n">
        <v>24</v>
      </c>
      <c r="J12477" s="87" t="n">
        <v>201208</v>
      </c>
      <c r="K12477" s="93" t="n"/>
      <c r="L12477" s="87" t="n">
        <v>672000</v>
      </c>
      <c r="M12477" s="87" t="n">
        <v>632688</v>
      </c>
      <c r="N12477" s="87" t="n">
        <v>81528</v>
      </c>
      <c r="O12477" s="144" t="n">
        <v>610909.0909090908</v>
      </c>
      <c r="P12477" s="87" t="inlineStr">
        <is>
          <t>카페24앰플어성초 80 수분 진정 앰플앰플=어성초 80 앰플 1개-15%off201208</t>
        </is>
      </c>
    </row>
    <row r="12478">
      <c r="B12478" s="127" t="n">
        <v>44186</v>
      </c>
      <c r="C12478" s="87">
        <f>TEXT(B12478,"aaa")</f>
        <v/>
      </c>
      <c r="D12478" s="93" t="n"/>
      <c r="E12478" s="87">
        <f>INDEX(매칭테이블!C:D,MATCH(RD!G12478,매칭테이블!D:D,0),1)</f>
        <v/>
      </c>
      <c r="F12478" s="93" t="inlineStr">
        <is>
          <t>카페24</t>
        </is>
      </c>
      <c r="G12478" s="93" t="inlineStr">
        <is>
          <t>어성초 80 수분 진정 앰플앰플=어성초 80 앰플 2개-27%off (무료배송)</t>
        </is>
      </c>
      <c r="H12478" s="93" t="n">
        <v>7</v>
      </c>
      <c r="J12478" s="87" t="n">
        <v>201208</v>
      </c>
      <c r="K12478" s="93" t="n"/>
      <c r="L12478" s="87" t="n">
        <v>336000</v>
      </c>
      <c r="M12478" s="87" t="n">
        <v>316344</v>
      </c>
      <c r="N12478" s="87" t="n">
        <v>47558</v>
      </c>
      <c r="O12478" s="144" t="n">
        <v>305454.5454545454</v>
      </c>
      <c r="P12478" s="87" t="inlineStr">
        <is>
          <t>카페24앰플어성초 80 수분 진정 앰플앰플=어성초 80 앰플 2개-27%off (무료배송)201208</t>
        </is>
      </c>
    </row>
    <row r="12479">
      <c r="B12479" s="127" t="n">
        <v>44186</v>
      </c>
      <c r="C12479" s="87">
        <f>TEXT(B12479,"aaa")</f>
        <v/>
      </c>
      <c r="D12479" s="93" t="n"/>
      <c r="E12479" s="87">
        <f>INDEX(매칭테이블!C:D,MATCH(RD!G12479,매칭테이블!D:D,0),1)</f>
        <v/>
      </c>
      <c r="F12479" s="93" t="inlineStr">
        <is>
          <t>카페24</t>
        </is>
      </c>
      <c r="G12479" s="93" t="inlineStr">
        <is>
          <t>어성초 80 수분 진정 앰플</t>
        </is>
      </c>
      <c r="H12479" s="93" t="n">
        <v>3</v>
      </c>
      <c r="J12479" s="87" t="n">
        <v>201208</v>
      </c>
      <c r="K12479" s="93" t="n"/>
      <c r="L12479" s="87" t="n">
        <v>84000</v>
      </c>
      <c r="M12479" s="87" t="n">
        <v>79086</v>
      </c>
      <c r="N12479" s="87" t="n">
        <v>10191</v>
      </c>
      <c r="O12479" s="144" t="n">
        <v>76363.63636363635</v>
      </c>
      <c r="P12479" s="87" t="inlineStr">
        <is>
          <t>카페24앰플어성초 80 수분 진정 앰플201208</t>
        </is>
      </c>
    </row>
    <row r="12480">
      <c r="B12480" s="127" t="n">
        <v>44186</v>
      </c>
      <c r="C12480" s="87">
        <f>TEXT(B12480,"aaa")</f>
        <v/>
      </c>
      <c r="D12480" s="93" t="n"/>
      <c r="E12480" s="87">
        <f>INDEX(매칭테이블!C:D,MATCH(RD!G12480,매칭테이블!D:D,0),1)</f>
        <v/>
      </c>
      <c r="F12480" s="93" t="inlineStr">
        <is>
          <t>카페24</t>
        </is>
      </c>
      <c r="G12480" s="93" t="inlineStr">
        <is>
          <t>어성초 80 수분 진정 앰플옵션=어성초 80 앰플 1개 - 15%off</t>
        </is>
      </c>
      <c r="H12480" s="93" t="n">
        <v>1</v>
      </c>
      <c r="J12480" s="87" t="n">
        <v>201208</v>
      </c>
      <c r="K12480" s="93" t="n"/>
      <c r="L12480" s="87" t="n">
        <v>28000</v>
      </c>
      <c r="M12480" s="87" t="n">
        <v>26362</v>
      </c>
      <c r="N12480" s="87" t="n">
        <v>3397</v>
      </c>
      <c r="O12480" s="144" t="n">
        <v>25454.54545454545</v>
      </c>
      <c r="P12480" s="87" t="inlineStr">
        <is>
          <t>카페24앰플어성초 80 수분 진정 앰플옵션=어성초 80 앰플 1개 - 15%off201208</t>
        </is>
      </c>
    </row>
    <row r="12481">
      <c r="B12481" s="127" t="n">
        <v>44186</v>
      </c>
      <c r="C12481" s="87">
        <f>TEXT(B12481,"aaa")</f>
        <v/>
      </c>
      <c r="D12481" s="93" t="n"/>
      <c r="E12481" s="87">
        <f>INDEX(매칭테이블!C:D,MATCH(RD!G12481,매칭테이블!D:D,0),1)</f>
        <v/>
      </c>
      <c r="F12481" s="93" t="inlineStr">
        <is>
          <t>카페24</t>
        </is>
      </c>
      <c r="G12481" s="93" t="inlineStr">
        <is>
          <t>어성초 아크네 바디워시옵션=어성초 아크네 바디워시 1개 -30% off</t>
        </is>
      </c>
      <c r="H12481" s="93" t="n">
        <v>6</v>
      </c>
      <c r="J12481" s="87" t="n">
        <v>201208</v>
      </c>
      <c r="K12481" s="93" t="n"/>
      <c r="L12481" s="87" t="n">
        <v>109200</v>
      </c>
      <c r="M12481" s="87" t="n">
        <v>102811.8</v>
      </c>
      <c r="N12481" s="87" t="n">
        <v>24510</v>
      </c>
      <c r="O12481" s="144" t="n">
        <v>99272.72727272726</v>
      </c>
      <c r="P12481" s="87" t="inlineStr">
        <is>
          <t>카페24바디워시어성초 아크네 바디워시옵션=어성초 아크네 바디워시 1개 -30% off201208</t>
        </is>
      </c>
    </row>
    <row r="12482">
      <c r="B12482" s="127" t="n">
        <v>44186</v>
      </c>
      <c r="C12482" s="87">
        <f>TEXT(B12482,"aaa")</f>
        <v/>
      </c>
      <c r="D12482" s="93" t="n"/>
      <c r="E12482" s="87">
        <f>INDEX(매칭테이블!C:D,MATCH(RD!G12482,매칭테이블!D:D,0),1)</f>
        <v/>
      </c>
      <c r="F12482" s="93" t="inlineStr">
        <is>
          <t>카페24</t>
        </is>
      </c>
      <c r="G12482" s="93" t="inlineStr">
        <is>
          <t>어성초 아크네 바디워시옵션=어성초 아크네 바디워시 2개 -35% off (무료배송)</t>
        </is>
      </c>
      <c r="H12482" s="93" t="n">
        <v>2</v>
      </c>
      <c r="J12482" s="87" t="n">
        <v>201208</v>
      </c>
      <c r="K12482" s="93" t="n"/>
      <c r="L12482" s="87" t="n">
        <v>67600</v>
      </c>
      <c r="M12482" s="87" t="n">
        <v>63645.4</v>
      </c>
      <c r="N12482" s="87" t="n">
        <v>16340</v>
      </c>
      <c r="O12482" s="144" t="n">
        <v>61454.54545454545</v>
      </c>
      <c r="P12482" s="87" t="inlineStr">
        <is>
          <t>카페24바디워시어성초 아크네 바디워시옵션=어성초 아크네 바디워시 2개 -35% off (무료배송)201208</t>
        </is>
      </c>
    </row>
    <row r="12483">
      <c r="B12483" s="127" t="n">
        <v>44186</v>
      </c>
      <c r="C12483" s="87">
        <f>TEXT(B12483,"aaa")</f>
        <v/>
      </c>
      <c r="D12483" s="93" t="n"/>
      <c r="E12483" s="87">
        <f>INDEX(매칭테이블!C:D,MATCH(RD!G12483,매칭테이블!D:D,0),1)</f>
        <v/>
      </c>
      <c r="F12483" s="93" t="inlineStr">
        <is>
          <t>카페24</t>
        </is>
      </c>
      <c r="G12483" s="93" t="inlineStr">
        <is>
          <t>어성초 약산성 클렌징폼클렌징폼=어성초 약산성 클렌징폼 1개 -19%off</t>
        </is>
      </c>
      <c r="H12483" s="93" t="n">
        <v>15</v>
      </c>
      <c r="J12483" s="87" t="n">
        <v>201208</v>
      </c>
      <c r="K12483" s="93" t="n"/>
      <c r="L12483" s="87" t="n">
        <v>195000</v>
      </c>
      <c r="M12483" s="87" t="n">
        <v>183592.5</v>
      </c>
      <c r="N12483" s="87" t="n">
        <v>41250</v>
      </c>
      <c r="O12483" s="144" t="n">
        <v>177272.7272727273</v>
      </c>
      <c r="P12483" s="87" t="inlineStr">
        <is>
          <t>카페24클렌징폼어성초 약산성 클렌징폼클렌징폼=어성초 약산성 클렌징폼 1개 -19%off201208</t>
        </is>
      </c>
    </row>
    <row r="12484">
      <c r="B12484" s="127" t="n">
        <v>44186</v>
      </c>
      <c r="C12484" s="87">
        <f>TEXT(B12484,"aaa")</f>
        <v/>
      </c>
      <c r="D12484" s="93" t="n"/>
      <c r="E12484" s="87">
        <f>INDEX(매칭테이블!C:D,MATCH(RD!G12484,매칭테이블!D:D,0),1)</f>
        <v/>
      </c>
      <c r="F12484" s="93" t="inlineStr">
        <is>
          <t>카페24</t>
        </is>
      </c>
      <c r="G12484" s="93" t="inlineStr">
        <is>
          <t>어성초 약산성 클렌징폼클렌징폼=어성초 약산성 클렌징폼 2개 -25%off</t>
        </is>
      </c>
      <c r="H12484" s="93" t="n">
        <v>2</v>
      </c>
      <c r="J12484" s="87" t="n">
        <v>201208</v>
      </c>
      <c r="K12484" s="93" t="n"/>
      <c r="L12484" s="87" t="n">
        <v>48000</v>
      </c>
      <c r="M12484" s="87" t="n">
        <v>45192</v>
      </c>
      <c r="N12484" s="87" t="n">
        <v>4920</v>
      </c>
      <c r="O12484" s="144" t="n">
        <v>43636.36363636363</v>
      </c>
      <c r="P12484" s="87" t="inlineStr">
        <is>
          <t>카페24클렌징폼어성초 약산성 클렌징폼클렌징폼=어성초 약산성 클렌징폼 2개 -25%off201208</t>
        </is>
      </c>
    </row>
    <row r="12485">
      <c r="B12485" s="127" t="n">
        <v>44186</v>
      </c>
      <c r="C12485" s="87">
        <f>TEXT(B12485,"aaa")</f>
        <v/>
      </c>
      <c r="D12485" s="93" t="n"/>
      <c r="E12485" s="87">
        <f>INDEX(매칭테이블!C:D,MATCH(RD!G12485,매칭테이블!D:D,0),1)</f>
        <v/>
      </c>
      <c r="F12485" s="93" t="inlineStr">
        <is>
          <t>카페24</t>
        </is>
      </c>
      <c r="G12485" s="93" t="inlineStr">
        <is>
          <t>어성초 약산성 클렌징폼클렌징폼=어성초 약산성 클렌징폼 3개 -31%off (무료배송)</t>
        </is>
      </c>
      <c r="H12485" s="93" t="n">
        <v>1</v>
      </c>
      <c r="J12485" s="87" t="n">
        <v>201208</v>
      </c>
      <c r="K12485" s="93" t="n"/>
      <c r="L12485" s="87" t="n">
        <v>33000</v>
      </c>
      <c r="M12485" s="87" t="n">
        <v>31069.5</v>
      </c>
      <c r="N12485" s="87" t="n">
        <v>3690</v>
      </c>
      <c r="O12485" s="144" t="n">
        <v>30000</v>
      </c>
      <c r="P12485" s="87" t="inlineStr">
        <is>
          <t>카페24클렌징폼어성초 약산성 클렌징폼클렌징폼=어성초 약산성 클렌징폼 3개 -31%off (무료배송)201208</t>
        </is>
      </c>
    </row>
    <row r="12486">
      <c r="B12486" s="127" t="n">
        <v>44186</v>
      </c>
      <c r="C12486" s="87">
        <f>TEXT(B12486,"aaa")</f>
        <v/>
      </c>
      <c r="D12486" s="93" t="n"/>
      <c r="E12486" s="87">
        <f>INDEX(매칭테이블!C:D,MATCH(RD!G12486,매칭테이블!D:D,0),1)</f>
        <v/>
      </c>
      <c r="F12486" s="93" t="inlineStr">
        <is>
          <t>카페24</t>
        </is>
      </c>
      <c r="G12486" s="93" t="inlineStr">
        <is>
          <t>어성초 약산성 클렌징폼</t>
        </is>
      </c>
      <c r="H12486" s="93" t="n">
        <v>2</v>
      </c>
      <c r="J12486" s="87" t="n">
        <v>201208</v>
      </c>
      <c r="K12486" s="93" t="n"/>
      <c r="L12486" s="87" t="n">
        <v>26000</v>
      </c>
      <c r="M12486" s="87" t="n">
        <v>24479</v>
      </c>
      <c r="N12486" s="87" t="n">
        <v>5500</v>
      </c>
      <c r="O12486" s="144" t="n">
        <v>23636.36363636364</v>
      </c>
      <c r="P12486" s="87" t="inlineStr">
        <is>
          <t>카페24클렌징폼어성초 약산성 클렌징폼201208</t>
        </is>
      </c>
    </row>
    <row r="12487">
      <c r="B12487" s="127" t="n">
        <v>44186</v>
      </c>
      <c r="C12487" s="87">
        <f>TEXT(B12487,"aaa")</f>
        <v/>
      </c>
      <c r="D12487" s="93" t="n"/>
      <c r="E12487" s="87">
        <f>INDEX(매칭테이블!C:D,MATCH(RD!G12487,매칭테이블!D:D,0),1)</f>
        <v/>
      </c>
      <c r="F12487" s="93" t="inlineStr">
        <is>
          <t>카페24</t>
        </is>
      </c>
      <c r="G12487" s="93" t="inlineStr">
        <is>
          <t>어성초 크림마스크 나이트 솔루션옵션=어성초 크림마스크 나이트 솔루션 1장</t>
        </is>
      </c>
      <c r="H12487" s="93" t="n">
        <v>2</v>
      </c>
      <c r="J12487" s="87" t="n">
        <v>201208</v>
      </c>
      <c r="K12487" s="93" t="n"/>
      <c r="L12487" s="87" t="n">
        <v>8000</v>
      </c>
      <c r="M12487" s="87" t="n">
        <v>7532</v>
      </c>
      <c r="N12487" s="87" t="n">
        <v>620</v>
      </c>
      <c r="O12487" s="144" t="n">
        <v>7272.727272727272</v>
      </c>
      <c r="P12487" s="87" t="inlineStr">
        <is>
          <t>카페24크림마스크어성초 크림마스크 나이트 솔루션옵션=어성초 크림마스크 나이트 솔루션 1장201208</t>
        </is>
      </c>
    </row>
    <row r="12488">
      <c r="B12488" s="127" t="n">
        <v>44186</v>
      </c>
      <c r="C12488" s="87">
        <f>TEXT(B12488,"aaa")</f>
        <v/>
      </c>
      <c r="D12488" s="93" t="n"/>
      <c r="E12488" s="87">
        <f>INDEX(매칭테이블!C:D,MATCH(RD!G12488,매칭테이블!D:D,0),1)</f>
        <v/>
      </c>
      <c r="F12488" s="93" t="inlineStr">
        <is>
          <t>카페24</t>
        </is>
      </c>
      <c r="G12488" s="93" t="inlineStr">
        <is>
          <t>어성초 크림마스크 나이트 솔루션옵션=어성초 크림마스크 나이트 솔루션 10장 (-50%)</t>
        </is>
      </c>
      <c r="H12488" s="93" t="n">
        <v>6</v>
      </c>
      <c r="J12488" s="87" t="n">
        <v>201208</v>
      </c>
      <c r="K12488" s="93" t="n"/>
      <c r="L12488" s="87" t="n">
        <v>120000</v>
      </c>
      <c r="M12488" s="87" t="n">
        <v>112980</v>
      </c>
      <c r="N12488" s="87" t="n">
        <v>18642</v>
      </c>
      <c r="O12488" s="144" t="n">
        <v>109090.9090909091</v>
      </c>
      <c r="P12488" s="87" t="inlineStr">
        <is>
          <t>카페24크림마스크어성초 크림마스크 나이트 솔루션옵션=어성초 크림마스크 나이트 솔루션 10장 (-50%)201208</t>
        </is>
      </c>
    </row>
    <row r="12489">
      <c r="B12489" s="127" t="n">
        <v>44186</v>
      </c>
      <c r="C12489" s="87">
        <f>TEXT(B12489,"aaa")</f>
        <v/>
      </c>
      <c r="D12489" s="93" t="n"/>
      <c r="E12489" s="87">
        <f>INDEX(매칭테이블!C:D,MATCH(RD!G12489,매칭테이블!D:D,0),1)</f>
        <v/>
      </c>
      <c r="F12489" s="93" t="inlineStr">
        <is>
          <t>카페24</t>
        </is>
      </c>
      <c r="G12489" s="93" t="inlineStr">
        <is>
          <t>촉촉 스킨팩 화장솜</t>
        </is>
      </c>
      <c r="H12489" s="93" t="n">
        <v>22</v>
      </c>
      <c r="J12489" s="87" t="n">
        <v>201208</v>
      </c>
      <c r="K12489" s="93" t="n"/>
      <c r="L12489" s="87" t="n">
        <v>66000</v>
      </c>
      <c r="M12489" s="87" t="n">
        <v>62139</v>
      </c>
      <c r="N12489" s="87" t="n">
        <v>24420</v>
      </c>
      <c r="O12489" s="144" t="n">
        <v>59999.99999999999</v>
      </c>
      <c r="P12489" s="87" t="inlineStr">
        <is>
          <t>카페24화장솜촉촉 스킨팩 화장솜201208</t>
        </is>
      </c>
    </row>
    <row r="12490">
      <c r="B12490" s="127" t="n">
        <v>44186</v>
      </c>
      <c r="C12490" s="87">
        <f>TEXT(B12490,"aaa")</f>
        <v/>
      </c>
      <c r="D12490" s="93" t="n"/>
      <c r="E12490" s="87">
        <f>INDEX(매칭테이블!C:D,MATCH(RD!G12490,매칭테이블!D:D,0),1)</f>
        <v/>
      </c>
      <c r="F12490" s="93" t="inlineStr">
        <is>
          <t>카페24</t>
        </is>
      </c>
      <c r="G12490" s="93" t="inlineStr">
        <is>
          <t>촉촉 스킨팩 화장솜</t>
        </is>
      </c>
      <c r="H12490" s="93" t="n">
        <v>2</v>
      </c>
      <c r="J12490" s="87" t="n">
        <v>201208</v>
      </c>
      <c r="K12490" s="93" t="n"/>
      <c r="L12490" s="87" t="n">
        <v>6000</v>
      </c>
      <c r="M12490" s="87" t="n">
        <v>5649</v>
      </c>
      <c r="N12490" s="87" t="n">
        <v>2220</v>
      </c>
      <c r="O12490" s="144" t="n">
        <v>5454.545454545454</v>
      </c>
      <c r="P12490" s="87" t="inlineStr">
        <is>
          <t>카페24화장솜촉촉 스킨팩 화장솜201208</t>
        </is>
      </c>
    </row>
    <row r="12491">
      <c r="B12491" s="127" t="n">
        <v>44187</v>
      </c>
      <c r="C12491" s="87">
        <f>TEXT(B12491,"aaa")</f>
        <v/>
      </c>
      <c r="D12491" s="93" t="n"/>
      <c r="E12491" s="87">
        <f>INDEX(매칭테이블!C:D,MATCH(RD!G12491,매칭테이블!D:D,0),1)</f>
        <v/>
      </c>
      <c r="F12491" s="93" t="inlineStr">
        <is>
          <t>W컨셉</t>
        </is>
      </c>
      <c r="G12491" s="93" t="inlineStr">
        <is>
          <t>어성초 77토너 (2 SET) HEARTLEAF 77% SOOTHING TONER 250ml250ml 2set</t>
        </is>
      </c>
      <c r="H12491" s="93" t="n">
        <v>2</v>
      </c>
      <c r="J12491" s="87" t="n">
        <v>201208</v>
      </c>
      <c r="K12491" s="93" t="n"/>
      <c r="L12491" s="87" t="n">
        <v>70000</v>
      </c>
      <c r="M12491" s="87" t="n">
        <v>50400</v>
      </c>
      <c r="N12491" s="87" t="n">
        <v>12320</v>
      </c>
      <c r="O12491" s="144" t="n">
        <v>63636.36363636363</v>
      </c>
      <c r="P12491" s="87" t="inlineStr">
        <is>
          <t>W컨셉토너어성초 77토너 (2 SET) HEARTLEAF 77% SOOTHING TONER 250ml250ml 2set201208</t>
        </is>
      </c>
    </row>
    <row r="12492">
      <c r="B12492" s="127" t="n">
        <v>44187</v>
      </c>
      <c r="C12492" s="87">
        <f>TEXT(B12492,"aaa")</f>
        <v/>
      </c>
      <c r="D12492" s="93" t="n"/>
      <c r="E12492" s="87">
        <f>INDEX(매칭테이블!C:D,MATCH(RD!G12492,매칭테이블!D:D,0),1)</f>
        <v/>
      </c>
      <c r="F12492" s="93" t="inlineStr">
        <is>
          <t>W컨셉</t>
        </is>
      </c>
      <c r="G12492" s="93" t="inlineStr">
        <is>
          <t>어성초 77토너 HEARTLEAF 77% SOOTHING TONER 250ml250ml</t>
        </is>
      </c>
      <c r="H12492" s="93" t="n">
        <v>1</v>
      </c>
      <c r="J12492" s="87" t="n">
        <v>201208</v>
      </c>
      <c r="K12492" s="93" t="n"/>
      <c r="L12492" s="87" t="n">
        <v>20000</v>
      </c>
      <c r="M12492" s="87" t="n">
        <v>14400</v>
      </c>
      <c r="N12492" s="87" t="n">
        <v>3080</v>
      </c>
      <c r="O12492" s="144" t="n">
        <v>18181.81818181818</v>
      </c>
      <c r="P12492" s="87" t="inlineStr">
        <is>
          <t>W컨셉토너어성초 77토너 HEARTLEAF 77% SOOTHING TONER 250ml250ml201208</t>
        </is>
      </c>
    </row>
    <row r="12493">
      <c r="B12493" s="127" t="n">
        <v>44187</v>
      </c>
      <c r="C12493" s="87">
        <f>TEXT(B12493,"aaa")</f>
        <v/>
      </c>
      <c r="D12493" s="93" t="n"/>
      <c r="E12493" s="87">
        <f>INDEX(매칭테이블!C:D,MATCH(RD!G12493,매칭테이블!D:D,0),1)</f>
        <v/>
      </c>
      <c r="F12493" s="93" t="inlineStr">
        <is>
          <t>글로우데이즈 시코르</t>
        </is>
      </c>
      <c r="G12493" s="93" t="inlineStr">
        <is>
          <t>어성초 77 마스크팩 10매</t>
        </is>
      </c>
      <c r="H12493" s="93" t="n">
        <v>5</v>
      </c>
      <c r="J12493" s="87" t="n">
        <v>201208</v>
      </c>
      <c r="K12493" s="93" t="n"/>
      <c r="L12493" s="87" t="n">
        <v>81820</v>
      </c>
      <c r="M12493" s="87" t="n">
        <v>81820</v>
      </c>
      <c r="N12493" s="87" t="n">
        <v>19850</v>
      </c>
      <c r="O12493" s="144" t="n">
        <v>74381.81818181818</v>
      </c>
      <c r="P12493" s="87" t="inlineStr">
        <is>
          <t>글로우데이즈 시코르마스크팩어성초 77 마스크팩 10매201208</t>
        </is>
      </c>
    </row>
    <row r="12494">
      <c r="B12494" s="127" t="n">
        <v>44187</v>
      </c>
      <c r="C12494" s="87">
        <f>TEXT(B12494,"aaa")</f>
        <v/>
      </c>
      <c r="D12494" s="93" t="n"/>
      <c r="E12494" s="87">
        <f>INDEX(매칭테이블!C:D,MATCH(RD!G12494,매칭테이블!D:D,0),1)</f>
        <v/>
      </c>
      <c r="F12494" s="93" t="inlineStr">
        <is>
          <t>스타일쉐어</t>
        </is>
      </c>
      <c r="G12494" s="93" t="inlineStr">
        <is>
          <t>아누아 어성초 77 토너 250ml</t>
        </is>
      </c>
      <c r="H12494" s="93" t="n">
        <v>4</v>
      </c>
      <c r="J12494" s="87" t="n">
        <v>201208</v>
      </c>
      <c r="K12494" s="93" t="n"/>
      <c r="L12494" s="87" t="n">
        <v>80000</v>
      </c>
      <c r="M12494" s="87" t="n">
        <v>60000</v>
      </c>
      <c r="N12494" s="87" t="n">
        <v>13040</v>
      </c>
      <c r="O12494" s="144" t="n">
        <v>72727.27272727272</v>
      </c>
      <c r="P12494" s="87" t="inlineStr">
        <is>
          <t>스타일쉐어토너아누아 어성초 77 토너 250ml201208</t>
        </is>
      </c>
    </row>
    <row r="12495">
      <c r="B12495" s="127" t="n">
        <v>44187</v>
      </c>
      <c r="C12495" s="87">
        <f>TEXT(B12495,"aaa")</f>
        <v/>
      </c>
      <c r="D12495" s="93" t="n"/>
      <c r="E12495" s="87">
        <f>INDEX(매칭테이블!C:D,MATCH(RD!G12495,매칭테이블!D:D,0),1)</f>
        <v/>
      </c>
      <c r="F12495" s="93" t="inlineStr">
        <is>
          <t>아누아 CS</t>
        </is>
      </c>
      <c r="G12495" s="93" t="inlineStr">
        <is>
          <t>어성초 77 토너 250ml</t>
        </is>
      </c>
      <c r="H12495" s="93" t="n">
        <v>9</v>
      </c>
      <c r="J12495" s="87" t="n">
        <v>201208</v>
      </c>
      <c r="K12495" s="93" t="n"/>
      <c r="L12495" s="87" t="n">
        <v>0</v>
      </c>
      <c r="M12495" s="87" t="n">
        <v>0</v>
      </c>
      <c r="N12495" s="87" t="n">
        <v>29340</v>
      </c>
      <c r="O12495" s="144" t="n">
        <v>0</v>
      </c>
      <c r="P12495" s="87" t="inlineStr">
        <is>
          <t>아누아 CS토너어성초 77 토너 250ml201208</t>
        </is>
      </c>
    </row>
    <row r="12496">
      <c r="B12496" s="127" t="n">
        <v>44187</v>
      </c>
      <c r="C12496" s="87">
        <f>TEXT(B12496,"aaa")</f>
        <v/>
      </c>
      <c r="D12496" s="93" t="n"/>
      <c r="E12496" s="87">
        <f>INDEX(매칭테이블!C:D,MATCH(RD!G12496,매칭테이블!D:D,0),1)</f>
        <v/>
      </c>
      <c r="F12496" s="93" t="inlineStr">
        <is>
          <t>아누아 CS</t>
        </is>
      </c>
      <c r="G12496" s="93" t="inlineStr">
        <is>
          <t>어성초 클리어패드 70P</t>
        </is>
      </c>
      <c r="H12496" s="93" t="n">
        <v>7</v>
      </c>
      <c r="J12496" s="87" t="n">
        <v>201208</v>
      </c>
      <c r="K12496" s="93" t="n"/>
      <c r="L12496" s="87" t="n">
        <v>0</v>
      </c>
      <c r="M12496" s="87" t="n">
        <v>0</v>
      </c>
      <c r="N12496" s="87" t="n">
        <v>35084</v>
      </c>
      <c r="O12496" s="144" t="n">
        <v>0</v>
      </c>
      <c r="P12496" s="87" t="inlineStr">
        <is>
          <t>아누아 CS클리어 패드어성초 클리어패드 70P201208</t>
        </is>
      </c>
    </row>
    <row r="12497">
      <c r="B12497" s="127" t="n">
        <v>44187</v>
      </c>
      <c r="C12497" s="87">
        <f>TEXT(B12497,"aaa")</f>
        <v/>
      </c>
      <c r="D12497" s="93" t="n"/>
      <c r="E12497" s="87">
        <f>INDEX(매칭테이블!C:D,MATCH(RD!G12497,매칭테이블!D:D,0),1)</f>
        <v/>
      </c>
      <c r="F12497" s="93" t="inlineStr">
        <is>
          <t>카페24</t>
        </is>
      </c>
      <c r="G12497" s="93" t="inlineStr">
        <is>
          <t>5 제로 무기자차 선크림옵션=5제로 무기자차 선크림 1개-20% off</t>
        </is>
      </c>
      <c r="H12497" s="93" t="n">
        <v>2</v>
      </c>
      <c r="J12497" s="87" t="n">
        <v>201208</v>
      </c>
      <c r="K12497" s="93" t="n"/>
      <c r="L12497" s="87" t="n">
        <v>40000</v>
      </c>
      <c r="M12497" s="87" t="n">
        <v>37660</v>
      </c>
      <c r="N12497" s="87" t="n">
        <v>4690</v>
      </c>
      <c r="O12497" s="144" t="n">
        <v>36363.63636363636</v>
      </c>
      <c r="P12497" s="87" t="inlineStr">
        <is>
          <t>카페24선크림5 제로 무기자차 선크림옵션=5제로 무기자차 선크림 1개-20% off201208</t>
        </is>
      </c>
    </row>
    <row r="12498">
      <c r="B12498" s="127" t="n">
        <v>44187</v>
      </c>
      <c r="C12498" s="87">
        <f>TEXT(B12498,"aaa")</f>
        <v/>
      </c>
      <c r="D12498" s="93" t="n"/>
      <c r="E12498" s="87">
        <f>INDEX(매칭테이블!C:D,MATCH(RD!G12498,매칭테이블!D:D,0),1)</f>
        <v/>
      </c>
      <c r="F12498" s="93" t="inlineStr">
        <is>
          <t>카페24</t>
        </is>
      </c>
      <c r="G12498" s="93" t="inlineStr">
        <is>
          <t>[수분 보충 세트] 어성초 77 토너 + 어성초 70 로션옵션=어성초 77 토너 250ml + 어성초 70 로션 200ml -30%</t>
        </is>
      </c>
      <c r="H12498" s="93" t="n">
        <v>31</v>
      </c>
      <c r="J12498" s="87" t="n">
        <v>201208</v>
      </c>
      <c r="K12498" s="93" t="n"/>
      <c r="L12498" s="87" t="n">
        <v>1150100</v>
      </c>
      <c r="M12498" s="87" t="n">
        <v>1082819.15</v>
      </c>
      <c r="N12498" s="87" t="n">
        <v>229958</v>
      </c>
      <c r="O12498" s="144" t="n">
        <v>1045545.454545454</v>
      </c>
      <c r="P12498" s="87" t="inlineStr">
        <is>
          <t>카페24수분 보충 세트[수분 보충 세트] 어성초 77 토너 + 어성초 70 로션옵션=어성초 77 토너 250ml + 어성초 70 로션 200ml -30%201208</t>
        </is>
      </c>
    </row>
    <row r="12499">
      <c r="B12499" s="127" t="n">
        <v>44187</v>
      </c>
      <c r="C12499" s="87">
        <f>TEXT(B12499,"aaa")</f>
        <v/>
      </c>
      <c r="D12499" s="93" t="n"/>
      <c r="E12499" s="87">
        <f>INDEX(매칭테이블!C:D,MATCH(RD!G12499,매칭테이블!D:D,0),1)</f>
        <v/>
      </c>
      <c r="F12499" s="93" t="inlineStr">
        <is>
          <t>카페24</t>
        </is>
      </c>
      <c r="G12499" s="93" t="inlineStr">
        <is>
          <t>[어성초 진정 패키지 세트] 대용량 토너 + 앰플 + 수딩 크림 + 마스크팩 10장</t>
        </is>
      </c>
      <c r="H12499" s="93" t="n">
        <v>1</v>
      </c>
      <c r="J12499" s="87" t="n">
        <v>201208</v>
      </c>
      <c r="K12499" s="93" t="n"/>
      <c r="L12499" s="87" t="n">
        <v>99000</v>
      </c>
      <c r="M12499" s="87" t="n">
        <v>93208.5</v>
      </c>
      <c r="N12499" s="87" t="n">
        <v>15137</v>
      </c>
      <c r="O12499" s="144" t="n">
        <v>90000</v>
      </c>
      <c r="P12499" s="87" t="inlineStr">
        <is>
          <t>카페24어성초진정패키지[어성초 진정 패키지 세트] 대용량 토너 + 앰플 + 수딩 크림 + 마스크팩 10장201208</t>
        </is>
      </c>
    </row>
    <row r="12500">
      <c r="B12500" s="127" t="n">
        <v>44187</v>
      </c>
      <c r="C12500" s="87">
        <f>TEXT(B12500,"aaa")</f>
        <v/>
      </c>
      <c r="D12500" s="93" t="n"/>
      <c r="E12500" s="87">
        <f>INDEX(매칭테이블!C:D,MATCH(RD!G12500,매칭테이블!D:D,0),1)</f>
        <v/>
      </c>
      <c r="F12500" s="93" t="inlineStr">
        <is>
          <t>카페24</t>
        </is>
      </c>
      <c r="G12500" s="93" t="inlineStr">
        <is>
          <t>대용량 어성초 77 수딩 토너 500ml</t>
        </is>
      </c>
      <c r="H12500" s="93" t="n">
        <v>47</v>
      </c>
      <c r="J12500" s="87" t="n">
        <v>201208</v>
      </c>
      <c r="K12500" s="93" t="n"/>
      <c r="L12500" s="87" t="n">
        <v>1551000</v>
      </c>
      <c r="M12500" s="87" t="n">
        <v>1460266.5</v>
      </c>
      <c r="N12500" s="87" t="n">
        <v>203510</v>
      </c>
      <c r="O12500" s="144" t="n">
        <v>1410000</v>
      </c>
      <c r="P12500" s="87" t="inlineStr">
        <is>
          <t>카페24토너대용량 어성초 77 수딩 토너 500ml201208</t>
        </is>
      </c>
    </row>
    <row r="12501">
      <c r="B12501" s="127" t="n">
        <v>44187</v>
      </c>
      <c r="C12501" s="87">
        <f>TEXT(B12501,"aaa")</f>
        <v/>
      </c>
      <c r="D12501" s="93" t="n"/>
      <c r="E12501" s="87">
        <f>INDEX(매칭테이블!C:D,MATCH(RD!G12501,매칭테이블!D:D,0),1)</f>
        <v/>
      </c>
      <c r="F12501" s="93" t="inlineStr">
        <is>
          <t>카페24</t>
        </is>
      </c>
      <c r="G12501" s="93" t="inlineStr">
        <is>
          <t>대용량 어성초 77 토너 500ml</t>
        </is>
      </c>
      <c r="H12501" s="93" t="n">
        <v>7</v>
      </c>
      <c r="J12501" s="87" t="n">
        <v>201208</v>
      </c>
      <c r="K12501" s="93" t="n"/>
      <c r="L12501" s="87" t="n">
        <v>231000</v>
      </c>
      <c r="M12501" s="87" t="n">
        <v>217486.5</v>
      </c>
      <c r="N12501" s="87" t="n">
        <v>30310</v>
      </c>
      <c r="O12501" s="144" t="n">
        <v>210000</v>
      </c>
      <c r="P12501" s="87" t="inlineStr">
        <is>
          <t>카페24토너대용량 어성초 77 토너 500ml201208</t>
        </is>
      </c>
    </row>
    <row r="12502">
      <c r="B12502" s="127" t="n">
        <v>44187</v>
      </c>
      <c r="C12502" s="87">
        <f>TEXT(B12502,"aaa")</f>
        <v/>
      </c>
      <c r="D12502" s="93" t="n"/>
      <c r="E12502" s="87">
        <f>INDEX(매칭테이블!C:D,MATCH(RD!G12502,매칭테이블!D:D,0),1)</f>
        <v/>
      </c>
      <c r="F12502" s="93" t="inlineStr">
        <is>
          <t>카페24</t>
        </is>
      </c>
      <c r="G12502" s="93" t="inlineStr">
        <is>
          <t>어성초 70 데일리 릴리프 로션로션=어성초 70 데일리 릴리프 로션 1개 -20% off</t>
        </is>
      </c>
      <c r="H12502" s="93" t="n">
        <v>16</v>
      </c>
      <c r="J12502" s="87" t="n">
        <v>201208</v>
      </c>
      <c r="K12502" s="93" t="n"/>
      <c r="L12502" s="87" t="n">
        <v>358400</v>
      </c>
      <c r="M12502" s="87" t="n">
        <v>337433.6</v>
      </c>
      <c r="N12502" s="87" t="n">
        <v>69408</v>
      </c>
      <c r="O12502" s="144" t="n">
        <v>325818.1818181818</v>
      </c>
      <c r="P12502" s="87" t="inlineStr">
        <is>
          <t>카페24로션어성초 70 데일리 릴리프 로션로션=어성초 70 데일리 릴리프 로션 1개 -20% off201208</t>
        </is>
      </c>
    </row>
    <row r="12503">
      <c r="B12503" s="127" t="n">
        <v>44187</v>
      </c>
      <c r="C12503" s="87">
        <f>TEXT(B12503,"aaa")</f>
        <v/>
      </c>
      <c r="D12503" s="93" t="n"/>
      <c r="E12503" s="87">
        <f>INDEX(매칭테이블!C:D,MATCH(RD!G12503,매칭테이블!D:D,0),1)</f>
        <v/>
      </c>
      <c r="F12503" s="93" t="inlineStr">
        <is>
          <t>카페24</t>
        </is>
      </c>
      <c r="G12503" s="93" t="inlineStr">
        <is>
          <t>어성초 70 데일리 릴리프 로션로션=어성초 70 데일리 릴리프 로션 2개 -30% off</t>
        </is>
      </c>
      <c r="H12503" s="93" t="n">
        <v>2</v>
      </c>
      <c r="J12503" s="87" t="n">
        <v>201208</v>
      </c>
      <c r="K12503" s="93" t="n"/>
      <c r="L12503" s="87" t="n">
        <v>78400</v>
      </c>
      <c r="M12503" s="87" t="n">
        <v>73813.60000000001</v>
      </c>
      <c r="N12503" s="87" t="n">
        <v>17352</v>
      </c>
      <c r="O12503" s="144" t="n">
        <v>71272.72727272726</v>
      </c>
      <c r="P12503" s="87" t="inlineStr">
        <is>
          <t>카페24로션어성초 70 데일리 릴리프 로션로션=어성초 70 데일리 릴리프 로션 2개 -30% off201208</t>
        </is>
      </c>
    </row>
    <row r="12504">
      <c r="B12504" s="127" t="n">
        <v>44187</v>
      </c>
      <c r="C12504" s="87">
        <f>TEXT(B12504,"aaa")</f>
        <v/>
      </c>
      <c r="D12504" s="93" t="n"/>
      <c r="E12504" s="87">
        <f>INDEX(매칭테이블!C:D,MATCH(RD!G12504,매칭테이블!D:D,0),1)</f>
        <v/>
      </c>
      <c r="F12504" s="93" t="inlineStr">
        <is>
          <t>카페24</t>
        </is>
      </c>
      <c r="G12504" s="93" t="inlineStr">
        <is>
          <t>어성초 70 데일리 릴리프 로션로션=어성초 77토너 + 어성초 70 로션 수분 보충 세트 -30% off</t>
        </is>
      </c>
      <c r="H12504" s="93" t="n">
        <v>2</v>
      </c>
      <c r="J12504" s="87" t="n">
        <v>201208</v>
      </c>
      <c r="K12504" s="93" t="n"/>
      <c r="L12504" s="87" t="n">
        <v>74200</v>
      </c>
      <c r="M12504" s="87" t="n">
        <v>69859.3</v>
      </c>
      <c r="N12504" s="87" t="n">
        <v>14836</v>
      </c>
      <c r="O12504" s="144" t="n">
        <v>67454.54545454546</v>
      </c>
      <c r="P12504" s="87" t="inlineStr">
        <is>
          <t>카페24수분 보충 세트어성초 70 데일리 릴리프 로션로션=어성초 77토너 + 어성초 70 로션 수분 보충 세트 -30% off201208</t>
        </is>
      </c>
    </row>
    <row r="12505">
      <c r="B12505" s="127" t="n">
        <v>44187</v>
      </c>
      <c r="C12505" s="87">
        <f>TEXT(B12505,"aaa")</f>
        <v/>
      </c>
      <c r="D12505" s="93" t="n"/>
      <c r="E12505" s="87">
        <f>INDEX(매칭테이블!C:D,MATCH(RD!G12505,매칭테이블!D:D,0),1)</f>
        <v/>
      </c>
      <c r="F12505" s="93" t="inlineStr">
        <is>
          <t>카페24</t>
        </is>
      </c>
      <c r="G12505" s="93" t="inlineStr">
        <is>
          <t>어성초 70 머드 크림 마스크옵션=어성초 70 머드 크림 마스크-20% off</t>
        </is>
      </c>
      <c r="H12505" s="93" t="n">
        <v>3</v>
      </c>
      <c r="J12505" s="87" t="n">
        <v>201208</v>
      </c>
      <c r="K12505" s="93" t="n"/>
      <c r="L12505" s="87" t="n">
        <v>60000</v>
      </c>
      <c r="M12505" s="87" t="n">
        <v>56490</v>
      </c>
      <c r="N12505" s="87" t="n">
        <v>4326</v>
      </c>
      <c r="O12505" s="144" t="n">
        <v>54545.45454545454</v>
      </c>
      <c r="P12505" s="87" t="inlineStr">
        <is>
          <t>카페24머드크림마스크어성초 70 머드 크림 마스크옵션=어성초 70 머드 크림 마스크-20% off201208</t>
        </is>
      </c>
    </row>
    <row r="12506">
      <c r="B12506" s="127" t="n">
        <v>44187</v>
      </c>
      <c r="C12506" s="87">
        <f>TEXT(B12506,"aaa")</f>
        <v/>
      </c>
      <c r="D12506" s="93" t="n"/>
      <c r="E12506" s="87">
        <f>INDEX(매칭테이블!C:D,MATCH(RD!G12506,매칭테이블!D:D,0),1)</f>
        <v/>
      </c>
      <c r="F12506" s="93" t="inlineStr">
        <is>
          <t>카페24</t>
        </is>
      </c>
      <c r="G12506" s="93" t="inlineStr">
        <is>
          <t>어성초 70 인텐스 카밍 크림크림=어성초 70 인텐스 카밍 크림 1개 (-20%)</t>
        </is>
      </c>
      <c r="H12506" s="93" t="n">
        <v>3</v>
      </c>
      <c r="J12506" s="87" t="n">
        <v>201208</v>
      </c>
      <c r="K12506" s="93" t="n"/>
      <c r="L12506" s="87" t="n">
        <v>84000</v>
      </c>
      <c r="M12506" s="87" t="n">
        <v>79086</v>
      </c>
      <c r="N12506" s="87" t="n">
        <v>11646</v>
      </c>
      <c r="O12506" s="144" t="n">
        <v>76363.63636363635</v>
      </c>
      <c r="P12506" s="87" t="inlineStr">
        <is>
          <t>카페24카밍크림어성초 70 인텐스 카밍 크림크림=어성초 70 인텐스 카밍 크림 1개 (-20%)201208</t>
        </is>
      </c>
    </row>
    <row r="12507">
      <c r="B12507" s="127" t="n">
        <v>44187</v>
      </c>
      <c r="C12507" s="87">
        <f>TEXT(B12507,"aaa")</f>
        <v/>
      </c>
      <c r="D12507" s="93" t="n"/>
      <c r="E12507" s="87">
        <f>INDEX(매칭테이블!C:D,MATCH(RD!G12507,매칭테이블!D:D,0),1)</f>
        <v/>
      </c>
      <c r="F12507" s="93" t="inlineStr">
        <is>
          <t>카페24</t>
        </is>
      </c>
      <c r="G12507" s="93" t="inlineStr">
        <is>
          <t>어성초 70 인텐스 카밍 크림크림=어성초 70 인텐스 카밍 크림 2개 (-30%)</t>
        </is>
      </c>
      <c r="H12507" s="93" t="n">
        <v>1</v>
      </c>
      <c r="J12507" s="87" t="n">
        <v>201208</v>
      </c>
      <c r="K12507" s="93" t="n"/>
      <c r="L12507" s="87" t="n">
        <v>49000</v>
      </c>
      <c r="M12507" s="87" t="n">
        <v>46133.5</v>
      </c>
      <c r="N12507" s="87" t="n">
        <v>7764</v>
      </c>
      <c r="O12507" s="144" t="n">
        <v>44545.45454545454</v>
      </c>
      <c r="P12507" s="87" t="inlineStr">
        <is>
          <t>카페24카밍크림어성초 70 인텐스 카밍 크림크림=어성초 70 인텐스 카밍 크림 2개 (-30%)201208</t>
        </is>
      </c>
    </row>
    <row r="12508">
      <c r="B12508" s="127" t="n">
        <v>44187</v>
      </c>
      <c r="C12508" s="87">
        <f>TEXT(B12508,"aaa")</f>
        <v/>
      </c>
      <c r="D12508" s="93" t="n"/>
      <c r="E12508" s="87">
        <f>INDEX(매칭테이블!C:D,MATCH(RD!G12508,매칭테이블!D:D,0),1)</f>
        <v/>
      </c>
      <c r="F12508" s="93" t="inlineStr">
        <is>
          <t>카페24</t>
        </is>
      </c>
      <c r="G12508" s="93" t="inlineStr">
        <is>
          <t>어성초 77 수딩 토너토너(필수)=어성초 77 토너 1개-20% off</t>
        </is>
      </c>
      <c r="H12508" s="93" t="n">
        <v>46</v>
      </c>
      <c r="J12508" s="87" t="n">
        <v>201208</v>
      </c>
      <c r="K12508" s="93" t="n"/>
      <c r="L12508" s="87" t="n">
        <v>920000</v>
      </c>
      <c r="M12508" s="87" t="n">
        <v>866180</v>
      </c>
      <c r="N12508" s="87" t="n">
        <v>141680</v>
      </c>
      <c r="O12508" s="144" t="n">
        <v>836363.6363636364</v>
      </c>
      <c r="P12508" s="87" t="inlineStr">
        <is>
          <t>카페24토너어성초 77 수딩 토너토너(필수)=어성초 77 토너 1개-20% off201208</t>
        </is>
      </c>
    </row>
    <row r="12509">
      <c r="B12509" s="127" t="n">
        <v>44187</v>
      </c>
      <c r="C12509" s="87">
        <f>TEXT(B12509,"aaa")</f>
        <v/>
      </c>
      <c r="D12509" s="93" t="n"/>
      <c r="E12509" s="87">
        <f>INDEX(매칭테이블!C:D,MATCH(RD!G12509,매칭테이블!D:D,0),1)</f>
        <v/>
      </c>
      <c r="F12509" s="93" t="inlineStr">
        <is>
          <t>카페24</t>
        </is>
      </c>
      <c r="G12509" s="93" t="inlineStr">
        <is>
          <t>어성초 77 수딩 토너토너(필수)=어성초 77 토너 2개-30% off (무료배송)</t>
        </is>
      </c>
      <c r="H12509" s="93" t="n">
        <v>26</v>
      </c>
      <c r="J12509" s="87" t="n">
        <v>201208</v>
      </c>
      <c r="K12509" s="93" t="n"/>
      <c r="L12509" s="87" t="n">
        <v>910000</v>
      </c>
      <c r="M12509" s="87" t="n">
        <v>856765</v>
      </c>
      <c r="N12509" s="87" t="n">
        <v>160160</v>
      </c>
      <c r="O12509" s="144" t="n">
        <v>827272.7272727272</v>
      </c>
      <c r="P12509" s="87" t="inlineStr">
        <is>
          <t>카페24토너어성초 77 수딩 토너토너(필수)=어성초 77 토너 2개-30% off (무료배송)201208</t>
        </is>
      </c>
    </row>
    <row r="12510">
      <c r="B12510" s="127" t="n">
        <v>44187</v>
      </c>
      <c r="C12510" s="87">
        <f>TEXT(B12510,"aaa")</f>
        <v/>
      </c>
      <c r="D12510" s="93" t="n"/>
      <c r="E12510" s="87">
        <f>INDEX(매칭테이블!C:D,MATCH(RD!G12510,매칭테이블!D:D,0),1)</f>
        <v/>
      </c>
      <c r="F12510" s="93" t="inlineStr">
        <is>
          <t>카페24</t>
        </is>
      </c>
      <c r="G12510" s="93" t="inlineStr">
        <is>
          <t>어성초 77 수딩 토너토너(필수)=어성초77토너1개 + 어성초77패드1개 -30% off (무료배송)</t>
        </is>
      </c>
      <c r="H12510" s="93" t="n">
        <v>9</v>
      </c>
      <c r="J12510" s="87" t="n">
        <v>201208</v>
      </c>
      <c r="K12510" s="93" t="n"/>
      <c r="L12510" s="87" t="n">
        <v>333900</v>
      </c>
      <c r="M12510" s="87" t="n">
        <v>314366.85</v>
      </c>
      <c r="N12510" s="87" t="n">
        <v>72828</v>
      </c>
      <c r="O12510" s="144" t="n">
        <v>303545.4545454545</v>
      </c>
      <c r="P12510" s="87" t="inlineStr">
        <is>
          <t>카페24토너+패드 세트어성초 77 수딩 토너토너(필수)=어성초77토너1개 + 어성초77패드1개 -30% off (무료배송)201208</t>
        </is>
      </c>
    </row>
    <row r="12511">
      <c r="B12511" s="127" t="n">
        <v>44187</v>
      </c>
      <c r="C12511" s="87">
        <f>TEXT(B12511,"aaa")</f>
        <v/>
      </c>
      <c r="D12511" s="93" t="n"/>
      <c r="E12511" s="87">
        <f>INDEX(매칭테이블!C:D,MATCH(RD!G12511,매칭테이블!D:D,0),1)</f>
        <v/>
      </c>
      <c r="F12511" s="93" t="inlineStr">
        <is>
          <t>카페24</t>
        </is>
      </c>
      <c r="G12511" s="93" t="inlineStr">
        <is>
          <t>어성초 77 수딩 토너화장솜(선택)=촉촉 스킨팩 화장솜</t>
        </is>
      </c>
      <c r="H12511" s="93" t="n">
        <v>23</v>
      </c>
      <c r="J12511" s="87" t="n">
        <v>201208</v>
      </c>
      <c r="K12511" s="93" t="n"/>
      <c r="L12511" s="87" t="n">
        <v>69000</v>
      </c>
      <c r="M12511" s="87" t="n">
        <v>64963.5</v>
      </c>
      <c r="N12511" s="87" t="n">
        <v>25530</v>
      </c>
      <c r="O12511" s="144" t="n">
        <v>62727.27272727272</v>
      </c>
      <c r="P12511" s="87" t="inlineStr">
        <is>
          <t>카페24화장솜어성초 77 수딩 토너화장솜(선택)=촉촉 스킨팩 화장솜201208</t>
        </is>
      </c>
    </row>
    <row r="12512">
      <c r="B12512" s="127" t="n">
        <v>44187</v>
      </c>
      <c r="C12512" s="87">
        <f>TEXT(B12512,"aaa")</f>
        <v/>
      </c>
      <c r="D12512" s="93" t="n"/>
      <c r="E12512" s="87">
        <f>INDEX(매칭테이블!C:D,MATCH(RD!G12512,매칭테이블!D:D,0),1)</f>
        <v/>
      </c>
      <c r="F12512" s="93" t="inlineStr">
        <is>
          <t>카페24</t>
        </is>
      </c>
      <c r="G12512" s="93" t="inlineStr">
        <is>
          <t>어성초 77 수딩 토너토너(필수)=어성초 77 토너 1개-20% off</t>
        </is>
      </c>
      <c r="H12512" s="93" t="n">
        <v>1</v>
      </c>
      <c r="J12512" s="87" t="n">
        <v>201208</v>
      </c>
      <c r="K12512" s="93" t="n"/>
      <c r="L12512" s="87" t="n">
        <v>20000</v>
      </c>
      <c r="M12512" s="87" t="n">
        <v>18830</v>
      </c>
      <c r="N12512" s="87" t="n">
        <v>3080</v>
      </c>
      <c r="O12512" s="144" t="n">
        <v>18181.81818181818</v>
      </c>
      <c r="P12512" s="87" t="inlineStr">
        <is>
          <t>카페24토너어성초 77 수딩 토너토너(필수)=어성초 77 토너 1개-20% off201208</t>
        </is>
      </c>
    </row>
    <row r="12513">
      <c r="B12513" s="127" t="n">
        <v>44187</v>
      </c>
      <c r="C12513" s="87">
        <f>TEXT(B12513,"aaa")</f>
        <v/>
      </c>
      <c r="D12513" s="93" t="n"/>
      <c r="E12513" s="87">
        <f>INDEX(매칭테이블!C:D,MATCH(RD!G12513,매칭테이블!D:D,0),1)</f>
        <v/>
      </c>
      <c r="F12513" s="93" t="inlineStr">
        <is>
          <t>카페24</t>
        </is>
      </c>
      <c r="G12513" s="93" t="inlineStr">
        <is>
          <t>어성초 77 진정 마스크옵션=어성초 77 진정 마스크팩 1장</t>
        </is>
      </c>
      <c r="H12513" s="93" t="n">
        <v>1</v>
      </c>
      <c r="J12513" s="87" t="n">
        <v>201208</v>
      </c>
      <c r="K12513" s="93" t="n"/>
      <c r="L12513" s="87" t="n">
        <v>4000</v>
      </c>
      <c r="M12513" s="87" t="n">
        <v>3766</v>
      </c>
      <c r="N12513" s="87" t="n">
        <v>397</v>
      </c>
      <c r="O12513" s="144" t="n">
        <v>3636.363636363636</v>
      </c>
      <c r="P12513" s="87" t="inlineStr">
        <is>
          <t>카페24마스크팩어성초 77 진정 마스크옵션=어성초 77 진정 마스크팩 1장201208</t>
        </is>
      </c>
    </row>
    <row r="12514">
      <c r="B12514" s="127" t="n">
        <v>44187</v>
      </c>
      <c r="C12514" s="87">
        <f>TEXT(B12514,"aaa")</f>
        <v/>
      </c>
      <c r="D12514" s="93" t="n"/>
      <c r="E12514" s="87">
        <f>INDEX(매칭테이블!C:D,MATCH(RD!G12514,매칭테이블!D:D,0),1)</f>
        <v/>
      </c>
      <c r="F12514" s="93" t="inlineStr">
        <is>
          <t>카페24</t>
        </is>
      </c>
      <c r="G12514" s="93" t="inlineStr">
        <is>
          <t>어성초 77 진정 마스크옵션=어성초 77 진정 마스크팩 10장-50% off</t>
        </is>
      </c>
      <c r="H12514" s="93" t="n">
        <v>2</v>
      </c>
      <c r="J12514" s="87" t="n">
        <v>201208</v>
      </c>
      <c r="K12514" s="93" t="n"/>
      <c r="L12514" s="87" t="n">
        <v>40000</v>
      </c>
      <c r="M12514" s="87" t="n">
        <v>37660</v>
      </c>
      <c r="N12514" s="87" t="n">
        <v>7940</v>
      </c>
      <c r="O12514" s="144" t="n">
        <v>36363.63636363636</v>
      </c>
      <c r="P12514" s="87" t="inlineStr">
        <is>
          <t>카페24마스크팩어성초 77 진정 마스크옵션=어성초 77 진정 마스크팩 10장-50% off201208</t>
        </is>
      </c>
    </row>
    <row r="12515">
      <c r="B12515" s="127" t="n">
        <v>44187</v>
      </c>
      <c r="C12515" s="87">
        <f>TEXT(B12515,"aaa")</f>
        <v/>
      </c>
      <c r="D12515" s="93" t="n"/>
      <c r="E12515" s="87">
        <f>INDEX(매칭테이블!C:D,MATCH(RD!G12515,매칭테이블!D:D,0),1)</f>
        <v/>
      </c>
      <c r="F12515" s="93" t="inlineStr">
        <is>
          <t>카페24</t>
        </is>
      </c>
      <c r="G12515" s="93" t="inlineStr">
        <is>
          <t>어성초 77 진정 마스크</t>
        </is>
      </c>
      <c r="H12515" s="93" t="n">
        <v>7</v>
      </c>
      <c r="J12515" s="87" t="n">
        <v>201208</v>
      </c>
      <c r="K12515" s="93" t="n"/>
      <c r="L12515" s="87" t="n">
        <v>28000</v>
      </c>
      <c r="M12515" s="87" t="n">
        <v>26362</v>
      </c>
      <c r="N12515" s="87" t="n">
        <v>2779</v>
      </c>
      <c r="O12515" s="144" t="n">
        <v>25454.54545454545</v>
      </c>
      <c r="P12515" s="87" t="inlineStr">
        <is>
          <t>카페24마스크팩어성초 77 진정 마스크201208</t>
        </is>
      </c>
    </row>
    <row r="12516">
      <c r="B12516" s="127" t="n">
        <v>44187</v>
      </c>
      <c r="C12516" s="87">
        <f>TEXT(B12516,"aaa")</f>
        <v/>
      </c>
      <c r="D12516" s="93" t="n"/>
      <c r="E12516" s="87">
        <f>INDEX(매칭테이블!C:D,MATCH(RD!G12516,매칭테이블!D:D,0),1)</f>
        <v/>
      </c>
      <c r="F12516" s="93" t="inlineStr">
        <is>
          <t>카페24</t>
        </is>
      </c>
      <c r="G12516" s="93" t="inlineStr">
        <is>
          <t>어성초 77 클리어 패드옵션=어성초 77 클리어 패드 1개-20% off</t>
        </is>
      </c>
      <c r="H12516" s="93" t="n">
        <v>47</v>
      </c>
      <c r="J12516" s="87" t="n">
        <v>201208</v>
      </c>
      <c r="K12516" s="93" t="n"/>
      <c r="L12516" s="87" t="n">
        <v>1052800</v>
      </c>
      <c r="M12516" s="87" t="n">
        <v>991211.2</v>
      </c>
      <c r="N12516" s="87" t="n">
        <v>235564</v>
      </c>
      <c r="O12516" s="144" t="n">
        <v>957090.9090909091</v>
      </c>
      <c r="P12516" s="87" t="inlineStr">
        <is>
          <t>카페24클리어 패드어성초 77 클리어 패드옵션=어성초 77 클리어 패드 1개-20% off201208</t>
        </is>
      </c>
    </row>
    <row r="12517">
      <c r="B12517" s="127" t="n">
        <v>44187</v>
      </c>
      <c r="C12517" s="87">
        <f>TEXT(B12517,"aaa")</f>
        <v/>
      </c>
      <c r="D12517" s="93" t="n"/>
      <c r="E12517" s="87">
        <f>INDEX(매칭테이블!C:D,MATCH(RD!G12517,매칭테이블!D:D,0),1)</f>
        <v/>
      </c>
      <c r="F12517" s="93" t="inlineStr">
        <is>
          <t>카페24</t>
        </is>
      </c>
      <c r="G12517" s="93" t="inlineStr">
        <is>
          <t>어성초 77 클리어 패드옵션=어성초 77 클리어 패드 2개-30% off (무료배송)</t>
        </is>
      </c>
      <c r="H12517" s="93" t="n">
        <v>61</v>
      </c>
      <c r="J12517" s="87" t="n">
        <v>201208</v>
      </c>
      <c r="K12517" s="93" t="n"/>
      <c r="L12517" s="87" t="n">
        <v>2391200</v>
      </c>
      <c r="M12517" s="87" t="n">
        <v>2251314.8</v>
      </c>
      <c r="N12517" s="87" t="n">
        <v>611464</v>
      </c>
      <c r="O12517" s="144" t="n">
        <v>2173818.181818182</v>
      </c>
      <c r="P12517" s="87" t="inlineStr">
        <is>
          <t>카페24클리어 패드어성초 77 클리어 패드옵션=어성초 77 클리어 패드 2개-30% off (무료배송)201208</t>
        </is>
      </c>
    </row>
    <row r="12518">
      <c r="B12518" s="127" t="n">
        <v>44187</v>
      </c>
      <c r="C12518" s="87">
        <f>TEXT(B12518,"aaa")</f>
        <v/>
      </c>
      <c r="D12518" s="93" t="n"/>
      <c r="E12518" s="87">
        <f>INDEX(매칭테이블!C:D,MATCH(RD!G12518,매칭테이블!D:D,0),1)</f>
        <v/>
      </c>
      <c r="F12518" s="93" t="inlineStr">
        <is>
          <t>카페24</t>
        </is>
      </c>
      <c r="G12518" s="93" t="inlineStr">
        <is>
          <t>어성초 77 클리어 패드옵션=어성초77토너1개+어성초77패드1개-30% off (무료배송)</t>
        </is>
      </c>
      <c r="H12518" s="93" t="n">
        <v>32</v>
      </c>
      <c r="J12518" s="87" t="n">
        <v>201208</v>
      </c>
      <c r="K12518" s="93" t="n"/>
      <c r="L12518" s="87" t="n">
        <v>1187200</v>
      </c>
      <c r="M12518" s="87" t="n">
        <v>1117748.8</v>
      </c>
      <c r="N12518" s="87" t="n">
        <v>258944</v>
      </c>
      <c r="O12518" s="144" t="n">
        <v>1079272.727272727</v>
      </c>
      <c r="P12518" s="87" t="inlineStr">
        <is>
          <t>카페24토너+패드 세트어성초 77 클리어 패드옵션=어성초77토너1개+어성초77패드1개-30% off (무료배송)201208</t>
        </is>
      </c>
    </row>
    <row r="12519">
      <c r="B12519" s="127" t="n">
        <v>44187</v>
      </c>
      <c r="C12519" s="87">
        <f>TEXT(B12519,"aaa")</f>
        <v/>
      </c>
      <c r="D12519" s="93" t="n"/>
      <c r="E12519" s="87">
        <f>INDEX(매칭테이블!C:D,MATCH(RD!G12519,매칭테이블!D:D,0),1)</f>
        <v/>
      </c>
      <c r="F12519" s="93" t="inlineStr">
        <is>
          <t>카페24</t>
        </is>
      </c>
      <c r="G12519" s="93" t="inlineStr">
        <is>
          <t>어성초 77 토너</t>
        </is>
      </c>
      <c r="H12519" s="93" t="n">
        <v>1</v>
      </c>
      <c r="J12519" s="87" t="n">
        <v>201208</v>
      </c>
      <c r="K12519" s="93" t="n"/>
      <c r="L12519" s="87" t="n">
        <v>20000</v>
      </c>
      <c r="M12519" s="87" t="n">
        <v>18830</v>
      </c>
      <c r="N12519" s="87" t="n">
        <v>3080</v>
      </c>
      <c r="O12519" s="144" t="n">
        <v>18181.81818181818</v>
      </c>
      <c r="P12519" s="87" t="inlineStr">
        <is>
          <t>카페24토너어성초 77 토너201208</t>
        </is>
      </c>
    </row>
    <row r="12520">
      <c r="B12520" s="127" t="n">
        <v>44187</v>
      </c>
      <c r="C12520" s="87">
        <f>TEXT(B12520,"aaa")</f>
        <v/>
      </c>
      <c r="D12520" s="93" t="n"/>
      <c r="E12520" s="87">
        <f>INDEX(매칭테이블!C:D,MATCH(RD!G12520,매칭테이블!D:D,0),1)</f>
        <v/>
      </c>
      <c r="F12520" s="93" t="inlineStr">
        <is>
          <t>카페24</t>
        </is>
      </c>
      <c r="G12520" s="93" t="inlineStr">
        <is>
          <t>어성초 77 토너토너(필수)=어성초 77 토너 2개-30% off (무료배송)</t>
        </is>
      </c>
      <c r="H12520" s="93" t="n">
        <v>1</v>
      </c>
      <c r="J12520" s="87" t="n">
        <v>201208</v>
      </c>
      <c r="K12520" s="93" t="n"/>
      <c r="L12520" s="87" t="n">
        <v>35000</v>
      </c>
      <c r="M12520" s="87" t="n">
        <v>32952.5</v>
      </c>
      <c r="N12520" s="87" t="n">
        <v>6160</v>
      </c>
      <c r="O12520" s="144" t="n">
        <v>31818.18181818182</v>
      </c>
      <c r="P12520" s="87" t="inlineStr">
        <is>
          <t>카페24토너어성초 77 토너토너(필수)=어성초 77 토너 2개-30% off (무료배송)201208</t>
        </is>
      </c>
    </row>
    <row r="12521">
      <c r="B12521" s="127" t="n">
        <v>44187</v>
      </c>
      <c r="C12521" s="87">
        <f>TEXT(B12521,"aaa")</f>
        <v/>
      </c>
      <c r="D12521" s="93" t="n"/>
      <c r="E12521" s="87">
        <f>INDEX(매칭테이블!C:D,MATCH(RD!G12521,매칭테이블!D:D,0),1)</f>
        <v/>
      </c>
      <c r="F12521" s="93" t="inlineStr">
        <is>
          <t>카페24</t>
        </is>
      </c>
      <c r="G12521" s="93" t="inlineStr">
        <is>
          <t>어성초 77 포어 클리어 패드옵션=어성초 77 클리어 패드 1개-20% off</t>
        </is>
      </c>
      <c r="H12521" s="93" t="n">
        <v>12</v>
      </c>
      <c r="J12521" s="87" t="n">
        <v>201208</v>
      </c>
      <c r="K12521" s="93" t="n"/>
      <c r="L12521" s="87" t="n">
        <v>268800</v>
      </c>
      <c r="M12521" s="87" t="n">
        <v>253075.2</v>
      </c>
      <c r="N12521" s="87" t="n">
        <v>60144</v>
      </c>
      <c r="O12521" s="144" t="n">
        <v>244363.6363636364</v>
      </c>
      <c r="P12521" s="87" t="inlineStr">
        <is>
          <t>카페24클리어 패드어성초 77 포어 클리어 패드옵션=어성초 77 클리어 패드 1개-20% off201208</t>
        </is>
      </c>
    </row>
    <row r="12522">
      <c r="B12522" s="127" t="n">
        <v>44187</v>
      </c>
      <c r="C12522" s="87">
        <f>TEXT(B12522,"aaa")</f>
        <v/>
      </c>
      <c r="D12522" s="93" t="n"/>
      <c r="E12522" s="87">
        <f>INDEX(매칭테이블!C:D,MATCH(RD!G12522,매칭테이블!D:D,0),1)</f>
        <v/>
      </c>
      <c r="F12522" s="93" t="inlineStr">
        <is>
          <t>카페24</t>
        </is>
      </c>
      <c r="G12522" s="93" t="inlineStr">
        <is>
          <t>어성초 77 포어 클리어 패드옵션=어성초 77 클리어 패드 2개-30% off (무료배송)</t>
        </is>
      </c>
      <c r="H12522" s="93" t="n">
        <v>21</v>
      </c>
      <c r="J12522" s="87" t="n">
        <v>201208</v>
      </c>
      <c r="K12522" s="93" t="n"/>
      <c r="L12522" s="87" t="n">
        <v>823200</v>
      </c>
      <c r="M12522" s="87" t="n">
        <v>775042.8</v>
      </c>
      <c r="N12522" s="87" t="n">
        <v>210504</v>
      </c>
      <c r="O12522" s="144" t="n">
        <v>748363.6363636364</v>
      </c>
      <c r="P12522" s="87" t="inlineStr">
        <is>
          <t>카페24클리어 패드어성초 77 포어 클리어 패드옵션=어성초 77 클리어 패드 2개-30% off (무료배송)201208</t>
        </is>
      </c>
    </row>
    <row r="12523">
      <c r="B12523" s="127" t="n">
        <v>44187</v>
      </c>
      <c r="C12523" s="87">
        <f>TEXT(B12523,"aaa")</f>
        <v/>
      </c>
      <c r="D12523" s="93" t="n"/>
      <c r="E12523" s="87">
        <f>INDEX(매칭테이블!C:D,MATCH(RD!G12523,매칭테이블!D:D,0),1)</f>
        <v/>
      </c>
      <c r="F12523" s="93" t="inlineStr">
        <is>
          <t>카페24</t>
        </is>
      </c>
      <c r="G12523" s="93" t="inlineStr">
        <is>
          <t>어성초 77 포어 클리어 패드옵션=어성초77토너1개+어성초77패드1개-30% off (무료배송)</t>
        </is>
      </c>
      <c r="H12523" s="93" t="n">
        <v>6</v>
      </c>
      <c r="J12523" s="87" t="n">
        <v>201208</v>
      </c>
      <c r="K12523" s="93" t="n"/>
      <c r="L12523" s="87" t="n">
        <v>222600</v>
      </c>
      <c r="M12523" s="87" t="n">
        <v>209577.9</v>
      </c>
      <c r="N12523" s="87" t="n">
        <v>48552</v>
      </c>
      <c r="O12523" s="144" t="n">
        <v>202363.6363636364</v>
      </c>
      <c r="P12523" s="87" t="inlineStr">
        <is>
          <t>카페24토너+패드 세트어성초 77 포어 클리어 패드옵션=어성초77토너1개+어성초77패드1개-30% off (무료배송)201208</t>
        </is>
      </c>
    </row>
    <row r="12524">
      <c r="B12524" s="127" t="n">
        <v>44187</v>
      </c>
      <c r="C12524" s="87">
        <f>TEXT(B12524,"aaa")</f>
        <v/>
      </c>
      <c r="D12524" s="93" t="n"/>
      <c r="E12524" s="87">
        <f>INDEX(매칭테이블!C:D,MATCH(RD!G12524,매칭테이블!D:D,0),1)</f>
        <v/>
      </c>
      <c r="F12524" s="93" t="inlineStr">
        <is>
          <t>카페24</t>
        </is>
      </c>
      <c r="G12524" s="93" t="inlineStr">
        <is>
          <t>어성초 77% 패드옵션=어성초 77 클리어 패드 1개-20% off</t>
        </is>
      </c>
      <c r="H12524" s="93" t="n">
        <v>76</v>
      </c>
      <c r="J12524" s="87" t="n">
        <v>201208</v>
      </c>
      <c r="K12524" s="93" t="n"/>
      <c r="L12524" s="87" t="n">
        <v>1702400</v>
      </c>
      <c r="M12524" s="87" t="n">
        <v>1602809.6</v>
      </c>
      <c r="N12524" s="87" t="n">
        <v>380912</v>
      </c>
      <c r="O12524" s="144" t="n">
        <v>1547636.363636364</v>
      </c>
      <c r="P12524" s="87" t="inlineStr">
        <is>
          <t>카페24클리어 패드어성초 77% 패드옵션=어성초 77 클리어 패드 1개-20% off201208</t>
        </is>
      </c>
    </row>
    <row r="12525">
      <c r="B12525" s="127" t="n">
        <v>44187</v>
      </c>
      <c r="C12525" s="87">
        <f>TEXT(B12525,"aaa")</f>
        <v/>
      </c>
      <c r="D12525" s="93" t="n"/>
      <c r="E12525" s="87">
        <f>INDEX(매칭테이블!C:D,MATCH(RD!G12525,매칭테이블!D:D,0),1)</f>
        <v/>
      </c>
      <c r="F12525" s="93" t="inlineStr">
        <is>
          <t>카페24</t>
        </is>
      </c>
      <c r="G12525" s="93" t="inlineStr">
        <is>
          <t>어성초 77% 패드옵션=어성초 77 클리어 패드 2개-30% off (무료배송)</t>
        </is>
      </c>
      <c r="H12525" s="93" t="n">
        <v>59</v>
      </c>
      <c r="J12525" s="87" t="n">
        <v>201208</v>
      </c>
      <c r="K12525" s="93" t="n"/>
      <c r="L12525" s="87" t="n">
        <v>2312800</v>
      </c>
      <c r="M12525" s="87" t="n">
        <v>2177501.2</v>
      </c>
      <c r="N12525" s="87" t="n">
        <v>591416</v>
      </c>
      <c r="O12525" s="144" t="n">
        <v>2102545.454545455</v>
      </c>
      <c r="P12525" s="87" t="inlineStr">
        <is>
          <t>카페24클리어 패드어성초 77% 패드옵션=어성초 77 클리어 패드 2개-30% off (무료배송)201208</t>
        </is>
      </c>
    </row>
    <row r="12526">
      <c r="B12526" s="127" t="n">
        <v>44187</v>
      </c>
      <c r="C12526" s="87">
        <f>TEXT(B12526,"aaa")</f>
        <v/>
      </c>
      <c r="D12526" s="93" t="n"/>
      <c r="E12526" s="87">
        <f>INDEX(매칭테이블!C:D,MATCH(RD!G12526,매칭테이블!D:D,0),1)</f>
        <v/>
      </c>
      <c r="F12526" s="93" t="inlineStr">
        <is>
          <t>카페24</t>
        </is>
      </c>
      <c r="G12526" s="93" t="inlineStr">
        <is>
          <t>어성초 77% 패드옵션=어성초77토너1개+어성초77패드1개-30% off (무료배송)</t>
        </is>
      </c>
      <c r="H12526" s="93" t="n">
        <v>58</v>
      </c>
      <c r="J12526" s="87" t="n">
        <v>201208</v>
      </c>
      <c r="K12526" s="93" t="n"/>
      <c r="L12526" s="87" t="n">
        <v>2151800</v>
      </c>
      <c r="M12526" s="87" t="n">
        <v>2025919.7</v>
      </c>
      <c r="N12526" s="87" t="n">
        <v>469336</v>
      </c>
      <c r="O12526" s="144" t="n">
        <v>1956181.818181818</v>
      </c>
      <c r="P12526" s="87" t="inlineStr">
        <is>
          <t>카페24토너+패드 세트어성초 77% 패드옵션=어성초77토너1개+어성초77패드1개-30% off (무료배송)201208</t>
        </is>
      </c>
    </row>
    <row r="12527">
      <c r="B12527" s="127" t="n">
        <v>44187</v>
      </c>
      <c r="C12527" s="87">
        <f>TEXT(B12527,"aaa")</f>
        <v/>
      </c>
      <c r="D12527" s="93" t="n"/>
      <c r="E12527" s="87">
        <f>INDEX(매칭테이블!C:D,MATCH(RD!G12527,매칭테이블!D:D,0),1)</f>
        <v/>
      </c>
      <c r="F12527" s="93" t="inlineStr">
        <is>
          <t>카페24</t>
        </is>
      </c>
      <c r="G12527" s="93" t="inlineStr">
        <is>
          <t>어성초 78 수딩 크림</t>
        </is>
      </c>
      <c r="H12527" s="93" t="n">
        <v>8</v>
      </c>
      <c r="J12527" s="87" t="n">
        <v>201208</v>
      </c>
      <c r="K12527" s="93" t="n"/>
      <c r="L12527" s="87" t="n">
        <v>304000</v>
      </c>
      <c r="M12527" s="87" t="n">
        <v>286216</v>
      </c>
      <c r="N12527" s="87" t="n">
        <v>24360</v>
      </c>
      <c r="O12527" s="144" t="n">
        <v>276363.6363636364</v>
      </c>
      <c r="P12527" s="87" t="inlineStr">
        <is>
          <t>카페24수딩크림어성초 78 수딩 크림201208</t>
        </is>
      </c>
    </row>
    <row r="12528">
      <c r="B12528" s="127" t="n">
        <v>44187</v>
      </c>
      <c r="C12528" s="87">
        <f>TEXT(B12528,"aaa")</f>
        <v/>
      </c>
      <c r="D12528" s="93" t="n"/>
      <c r="E12528" s="87">
        <f>INDEX(매칭테이블!C:D,MATCH(RD!G12528,매칭테이블!D:D,0),1)</f>
        <v/>
      </c>
      <c r="F12528" s="93" t="inlineStr">
        <is>
          <t>카페24</t>
        </is>
      </c>
      <c r="G12528" s="93" t="inlineStr">
        <is>
          <t>어성초 80 수분 진정 앰플앰플=어성초 80 앰플 1개-15%off</t>
        </is>
      </c>
      <c r="H12528" s="93" t="n">
        <v>21</v>
      </c>
      <c r="J12528" s="87" t="n">
        <v>201208</v>
      </c>
      <c r="K12528" s="93" t="n"/>
      <c r="L12528" s="87" t="n">
        <v>588000</v>
      </c>
      <c r="M12528" s="87" t="n">
        <v>553602</v>
      </c>
      <c r="N12528" s="87" t="n">
        <v>71337</v>
      </c>
      <c r="O12528" s="144" t="n">
        <v>534545.4545454545</v>
      </c>
      <c r="P12528" s="87" t="inlineStr">
        <is>
          <t>카페24앰플어성초 80 수분 진정 앰플앰플=어성초 80 앰플 1개-15%off201208</t>
        </is>
      </c>
    </row>
    <row r="12529">
      <c r="B12529" s="127" t="n">
        <v>44187</v>
      </c>
      <c r="C12529" s="87">
        <f>TEXT(B12529,"aaa")</f>
        <v/>
      </c>
      <c r="D12529" s="93" t="n"/>
      <c r="E12529" s="87">
        <f>INDEX(매칭테이블!C:D,MATCH(RD!G12529,매칭테이블!D:D,0),1)</f>
        <v/>
      </c>
      <c r="F12529" s="93" t="inlineStr">
        <is>
          <t>카페24</t>
        </is>
      </c>
      <c r="G12529" s="93" t="inlineStr">
        <is>
          <t>어성초 80 수분 진정 앰플앰플=어성초 80 앰플 2개-27%off (무료배송)</t>
        </is>
      </c>
      <c r="H12529" s="93" t="n">
        <v>5</v>
      </c>
      <c r="J12529" s="87" t="n">
        <v>201208</v>
      </c>
      <c r="K12529" s="93" t="n"/>
      <c r="L12529" s="87" t="n">
        <v>240000</v>
      </c>
      <c r="M12529" s="87" t="n">
        <v>225960</v>
      </c>
      <c r="N12529" s="87" t="n">
        <v>33970</v>
      </c>
      <c r="O12529" s="144" t="n">
        <v>218181.8181818182</v>
      </c>
      <c r="P12529" s="87" t="inlineStr">
        <is>
          <t>카페24앰플어성초 80 수분 진정 앰플앰플=어성초 80 앰플 2개-27%off (무료배송)201208</t>
        </is>
      </c>
    </row>
    <row r="12530">
      <c r="B12530" s="127" t="n">
        <v>44187</v>
      </c>
      <c r="C12530" s="87">
        <f>TEXT(B12530,"aaa")</f>
        <v/>
      </c>
      <c r="D12530" s="93" t="n"/>
      <c r="E12530" s="87">
        <f>INDEX(매칭테이블!C:D,MATCH(RD!G12530,매칭테이블!D:D,0),1)</f>
        <v/>
      </c>
      <c r="F12530" s="93" t="inlineStr">
        <is>
          <t>카페24</t>
        </is>
      </c>
      <c r="G12530" s="93" t="inlineStr">
        <is>
          <t>어성초 80 수분 진정 앰플</t>
        </is>
      </c>
      <c r="H12530" s="93" t="n">
        <v>7</v>
      </c>
      <c r="J12530" s="87" t="n">
        <v>201208</v>
      </c>
      <c r="K12530" s="93" t="n"/>
      <c r="L12530" s="87" t="n">
        <v>196000</v>
      </c>
      <c r="M12530" s="87" t="n">
        <v>184534</v>
      </c>
      <c r="N12530" s="87" t="n">
        <v>23779</v>
      </c>
      <c r="O12530" s="144" t="n">
        <v>178181.8181818182</v>
      </c>
      <c r="P12530" s="87" t="inlineStr">
        <is>
          <t>카페24앰플어성초 80 수분 진정 앰플201208</t>
        </is>
      </c>
    </row>
    <row r="12531">
      <c r="B12531" s="127" t="n">
        <v>44187</v>
      </c>
      <c r="C12531" s="87">
        <f>TEXT(B12531,"aaa")</f>
        <v/>
      </c>
      <c r="D12531" s="93" t="n"/>
      <c r="E12531" s="87">
        <f>INDEX(매칭테이블!C:D,MATCH(RD!G12531,매칭테이블!D:D,0),1)</f>
        <v/>
      </c>
      <c r="F12531" s="93" t="inlineStr">
        <is>
          <t>카페24</t>
        </is>
      </c>
      <c r="G12531" s="93" t="inlineStr">
        <is>
          <t>어성초 아크네 바디워시옵션=어성초 아크네 바디워시 1개 -30% off</t>
        </is>
      </c>
      <c r="H12531" s="93" t="n">
        <v>4</v>
      </c>
      <c r="J12531" s="87" t="n">
        <v>201208</v>
      </c>
      <c r="K12531" s="93" t="n"/>
      <c r="L12531" s="87" t="n">
        <v>72800</v>
      </c>
      <c r="M12531" s="87" t="n">
        <v>68541.2</v>
      </c>
      <c r="N12531" s="87" t="n">
        <v>16340</v>
      </c>
      <c r="O12531" s="144" t="n">
        <v>66181.81818181818</v>
      </c>
      <c r="P12531" s="87" t="inlineStr">
        <is>
          <t>카페24바디워시어성초 아크네 바디워시옵션=어성초 아크네 바디워시 1개 -30% off201208</t>
        </is>
      </c>
    </row>
    <row r="12532">
      <c r="B12532" s="127" t="n">
        <v>44187</v>
      </c>
      <c r="C12532" s="87">
        <f>TEXT(B12532,"aaa")</f>
        <v/>
      </c>
      <c r="D12532" s="93" t="n"/>
      <c r="E12532" s="87">
        <f>INDEX(매칭테이블!C:D,MATCH(RD!G12532,매칭테이블!D:D,0),1)</f>
        <v/>
      </c>
      <c r="F12532" s="93" t="inlineStr">
        <is>
          <t>카페24</t>
        </is>
      </c>
      <c r="G12532" s="93" t="inlineStr">
        <is>
          <t>어성초 약산성 클렌징폼클렌징폼=어성초 약산성 클렌징폼 1개 -19%off</t>
        </is>
      </c>
      <c r="H12532" s="93" t="n">
        <v>22</v>
      </c>
      <c r="J12532" s="87" t="n">
        <v>201208</v>
      </c>
      <c r="K12532" s="93" t="n"/>
      <c r="L12532" s="87" t="n">
        <v>286000</v>
      </c>
      <c r="M12532" s="87" t="n">
        <v>269269</v>
      </c>
      <c r="N12532" s="87" t="n">
        <v>60500</v>
      </c>
      <c r="O12532" s="144" t="n">
        <v>260000</v>
      </c>
      <c r="P12532" s="87" t="inlineStr">
        <is>
          <t>카페24클렌징폼어성초 약산성 클렌징폼클렌징폼=어성초 약산성 클렌징폼 1개 -19%off201208</t>
        </is>
      </c>
    </row>
    <row r="12533">
      <c r="B12533" s="127" t="n">
        <v>44187</v>
      </c>
      <c r="C12533" s="87">
        <f>TEXT(B12533,"aaa")</f>
        <v/>
      </c>
      <c r="D12533" s="93" t="n"/>
      <c r="E12533" s="87">
        <f>INDEX(매칭테이블!C:D,MATCH(RD!G12533,매칭테이블!D:D,0),1)</f>
        <v/>
      </c>
      <c r="F12533" s="93" t="inlineStr">
        <is>
          <t>카페24</t>
        </is>
      </c>
      <c r="G12533" s="93" t="inlineStr">
        <is>
          <t>어성초 약산성 클렌징폼클렌징폼=어성초 약산성 클렌징폼 2개 -25%off</t>
        </is>
      </c>
      <c r="H12533" s="93" t="n">
        <v>9</v>
      </c>
      <c r="J12533" s="87" t="n">
        <v>201208</v>
      </c>
      <c r="K12533" s="93" t="n"/>
      <c r="L12533" s="87" t="n">
        <v>216000</v>
      </c>
      <c r="M12533" s="87" t="n">
        <v>203364</v>
      </c>
      <c r="N12533" s="87" t="n">
        <v>22140</v>
      </c>
      <c r="O12533" s="144" t="n">
        <v>196363.6363636364</v>
      </c>
      <c r="P12533" s="87" t="inlineStr">
        <is>
          <t>카페24클렌징폼어성초 약산성 클렌징폼클렌징폼=어성초 약산성 클렌징폼 2개 -25%off201208</t>
        </is>
      </c>
    </row>
    <row r="12534">
      <c r="B12534" s="127" t="n">
        <v>44187</v>
      </c>
      <c r="C12534" s="87">
        <f>TEXT(B12534,"aaa")</f>
        <v/>
      </c>
      <c r="D12534" s="93" t="n"/>
      <c r="E12534" s="87">
        <f>INDEX(매칭테이블!C:D,MATCH(RD!G12534,매칭테이블!D:D,0),1)</f>
        <v/>
      </c>
      <c r="F12534" s="93" t="inlineStr">
        <is>
          <t>카페24</t>
        </is>
      </c>
      <c r="G12534" s="93" t="inlineStr">
        <is>
          <t>어성초 약산성 클렌징폼클렌징폼=어성초 약산성 클렌징폼 3개 -31%off (무료배송)</t>
        </is>
      </c>
      <c r="H12534" s="93" t="n">
        <v>2</v>
      </c>
      <c r="J12534" s="87" t="n">
        <v>201208</v>
      </c>
      <c r="K12534" s="93" t="n"/>
      <c r="L12534" s="87" t="n">
        <v>66000</v>
      </c>
      <c r="M12534" s="87" t="n">
        <v>62139</v>
      </c>
      <c r="N12534" s="87" t="n">
        <v>7380</v>
      </c>
      <c r="O12534" s="144" t="n">
        <v>59999.99999999999</v>
      </c>
      <c r="P12534" s="87" t="inlineStr">
        <is>
          <t>카페24클렌징폼어성초 약산성 클렌징폼클렌징폼=어성초 약산성 클렌징폼 3개 -31%off (무료배송)201208</t>
        </is>
      </c>
    </row>
    <row r="12535">
      <c r="B12535" s="127" t="n">
        <v>44187</v>
      </c>
      <c r="C12535" s="87">
        <f>TEXT(B12535,"aaa")</f>
        <v/>
      </c>
      <c r="D12535" s="93" t="n"/>
      <c r="E12535" s="87">
        <f>INDEX(매칭테이블!C:D,MATCH(RD!G12535,매칭테이블!D:D,0),1)</f>
        <v/>
      </c>
      <c r="F12535" s="93" t="inlineStr">
        <is>
          <t>카페24</t>
        </is>
      </c>
      <c r="G12535" s="93" t="inlineStr">
        <is>
          <t>어성초 크림마스크 나이트 솔루션옵션=어성초 크림마스크 나이트 솔루션 10장 (-50%)</t>
        </is>
      </c>
      <c r="H12535" s="93" t="n">
        <v>3</v>
      </c>
      <c r="J12535" s="87" t="n">
        <v>201208</v>
      </c>
      <c r="K12535" s="93" t="n"/>
      <c r="L12535" s="87" t="n">
        <v>60000</v>
      </c>
      <c r="M12535" s="87" t="n">
        <v>56490</v>
      </c>
      <c r="N12535" s="87" t="n">
        <v>9321</v>
      </c>
      <c r="O12535" s="144" t="n">
        <v>54545.45454545454</v>
      </c>
      <c r="P12535" s="87" t="inlineStr">
        <is>
          <t>카페24크림마스크어성초 크림마스크 나이트 솔루션옵션=어성초 크림마스크 나이트 솔루션 10장 (-50%)201208</t>
        </is>
      </c>
    </row>
    <row r="12536">
      <c r="B12536" s="127" t="n">
        <v>44187</v>
      </c>
      <c r="C12536" s="87">
        <f>TEXT(B12536,"aaa")</f>
        <v/>
      </c>
      <c r="D12536" s="93" t="n"/>
      <c r="E12536" s="87">
        <f>INDEX(매칭테이블!C:D,MATCH(RD!G12536,매칭테이블!D:D,0),1)</f>
        <v/>
      </c>
      <c r="F12536" s="93" t="inlineStr">
        <is>
          <t>카페24</t>
        </is>
      </c>
      <c r="G12536" s="93" t="inlineStr">
        <is>
          <t>촉촉 스킨팩 화장솜</t>
        </is>
      </c>
      <c r="H12536" s="93" t="n">
        <v>33</v>
      </c>
      <c r="J12536" s="87" t="n">
        <v>201208</v>
      </c>
      <c r="K12536" s="93" t="n"/>
      <c r="L12536" s="87" t="n">
        <v>99000</v>
      </c>
      <c r="M12536" s="87" t="n">
        <v>93208.5</v>
      </c>
      <c r="N12536" s="87" t="n">
        <v>36630</v>
      </c>
      <c r="O12536" s="144" t="n">
        <v>90000</v>
      </c>
      <c r="P12536" s="87" t="inlineStr">
        <is>
          <t>카페24화장솜촉촉 스킨팩 화장솜201208</t>
        </is>
      </c>
    </row>
    <row r="12537">
      <c r="B12537" s="127" t="n">
        <v>44187</v>
      </c>
      <c r="C12537" s="87">
        <f>TEXT(B12537,"aaa")</f>
        <v/>
      </c>
      <c r="D12537" s="93" t="n"/>
      <c r="E12537" s="87">
        <f>INDEX(매칭테이블!C:D,MATCH(RD!G12537,매칭테이블!D:D,0),1)</f>
        <v/>
      </c>
      <c r="F12537" s="93" t="inlineStr">
        <is>
          <t>카페24</t>
        </is>
      </c>
      <c r="G12537" s="93" t="inlineStr">
        <is>
          <t>촉촉 스킨팩 화장솜</t>
        </is>
      </c>
      <c r="H12537" s="93" t="n">
        <v>1</v>
      </c>
      <c r="J12537" s="87" t="n">
        <v>201208</v>
      </c>
      <c r="K12537" s="93" t="n"/>
      <c r="L12537" s="87" t="n">
        <v>3000</v>
      </c>
      <c r="M12537" s="87" t="n">
        <v>2824.5</v>
      </c>
      <c r="N12537" s="87" t="n">
        <v>1110</v>
      </c>
      <c r="O12537" s="144" t="n">
        <v>2727.272727272727</v>
      </c>
      <c r="P12537" s="87" t="inlineStr">
        <is>
          <t>카페24화장솜촉촉 스킨팩 화장솜201208</t>
        </is>
      </c>
    </row>
    <row r="12538">
      <c r="B12538" s="127" t="n">
        <v>44188</v>
      </c>
      <c r="C12538" s="87">
        <f>TEXT(B12538,"aaa")</f>
        <v/>
      </c>
      <c r="D12538" s="93" t="n"/>
      <c r="E12538" s="87">
        <f>INDEX(매칭테이블!C:D,MATCH(RD!G12538,매칭테이블!D:D,0),1)</f>
        <v/>
      </c>
      <c r="F12538" s="93" t="inlineStr">
        <is>
          <t>W컨셉</t>
        </is>
      </c>
      <c r="G12538" s="93" t="inlineStr">
        <is>
          <t>어성초 77토너 (2 SET) HEARTLEAF 77% SOOTHING TONER 250ml250ml 2set</t>
        </is>
      </c>
      <c r="H12538" s="93" t="n">
        <v>3</v>
      </c>
      <c r="J12538" s="87" t="n">
        <v>201208</v>
      </c>
      <c r="K12538" s="93" t="n"/>
      <c r="L12538" s="87" t="n">
        <v>105000</v>
      </c>
      <c r="M12538" s="87" t="n">
        <v>75600</v>
      </c>
      <c r="N12538" s="87" t="n">
        <v>18480</v>
      </c>
      <c r="O12538" s="144" t="n">
        <v>95454.54545454544</v>
      </c>
      <c r="P12538" s="87" t="inlineStr">
        <is>
          <t>W컨셉토너어성초 77토너 (2 SET) HEARTLEAF 77% SOOTHING TONER 250ml250ml 2set201208</t>
        </is>
      </c>
    </row>
    <row r="12539">
      <c r="B12539" s="127" t="n">
        <v>44188</v>
      </c>
      <c r="C12539" s="87">
        <f>TEXT(B12539,"aaa")</f>
        <v/>
      </c>
      <c r="D12539" s="93" t="n"/>
      <c r="E12539" s="87">
        <f>INDEX(매칭테이블!C:D,MATCH(RD!G12539,매칭테이블!D:D,0),1)</f>
        <v/>
      </c>
      <c r="F12539" s="93" t="inlineStr">
        <is>
          <t>스타일쉐어</t>
        </is>
      </c>
      <c r="G12539" s="93" t="inlineStr">
        <is>
          <t>아누아 어성초 77 토너 250ml</t>
        </is>
      </c>
      <c r="H12539" s="93" t="n">
        <v>3</v>
      </c>
      <c r="J12539" s="87" t="n">
        <v>201208</v>
      </c>
      <c r="K12539" s="93" t="n"/>
      <c r="L12539" s="87" t="n">
        <v>60000</v>
      </c>
      <c r="M12539" s="87" t="n">
        <v>45000</v>
      </c>
      <c r="N12539" s="87" t="n">
        <v>9780</v>
      </c>
      <c r="O12539" s="144" t="n">
        <v>54545.45454545454</v>
      </c>
      <c r="P12539" s="87" t="inlineStr">
        <is>
          <t>스타일쉐어토너아누아 어성초 77 토너 250ml201208</t>
        </is>
      </c>
    </row>
    <row r="12540">
      <c r="B12540" s="127" t="n">
        <v>44188</v>
      </c>
      <c r="C12540" s="87">
        <f>TEXT(B12540,"aaa")</f>
        <v/>
      </c>
      <c r="D12540" s="93" t="n"/>
      <c r="E12540" s="87">
        <f>INDEX(매칭테이블!C:D,MATCH(RD!G12540,매칭테이블!D:D,0),1)</f>
        <v/>
      </c>
      <c r="F12540" s="93" t="inlineStr">
        <is>
          <t>아누아 CS</t>
        </is>
      </c>
      <c r="G12540" s="93" t="inlineStr">
        <is>
          <t>어성초 77 토너 250ml</t>
        </is>
      </c>
      <c r="H12540" s="93" t="n">
        <v>5</v>
      </c>
      <c r="J12540" s="87" t="n">
        <v>201208</v>
      </c>
      <c r="K12540" s="93" t="n"/>
      <c r="L12540" s="87" t="n">
        <v>0</v>
      </c>
      <c r="M12540" s="87" t="n">
        <v>0</v>
      </c>
      <c r="N12540" s="87" t="n">
        <v>16300</v>
      </c>
      <c r="O12540" s="144" t="n">
        <v>0</v>
      </c>
      <c r="P12540" s="87" t="inlineStr">
        <is>
          <t>아누아 CS토너어성초 77 토너 250ml201208</t>
        </is>
      </c>
    </row>
    <row r="12541">
      <c r="B12541" s="127" t="n">
        <v>44188</v>
      </c>
      <c r="C12541" s="87">
        <f>TEXT(B12541,"aaa")</f>
        <v/>
      </c>
      <c r="D12541" s="93" t="n"/>
      <c r="E12541" s="87">
        <f>INDEX(매칭테이블!C:D,MATCH(RD!G12541,매칭테이블!D:D,0),1)</f>
        <v/>
      </c>
      <c r="F12541" s="93" t="inlineStr">
        <is>
          <t>카페24</t>
        </is>
      </c>
      <c r="G12541" s="93" t="inlineStr">
        <is>
          <t>5 제로 무기자차 선크림옵션=5제로 무기자차 선크림 1개-20% off</t>
        </is>
      </c>
      <c r="H12541" s="93" t="n">
        <v>3</v>
      </c>
      <c r="J12541" s="87" t="n">
        <v>201208</v>
      </c>
      <c r="K12541" s="93" t="n"/>
      <c r="L12541" s="87" t="n">
        <v>60000</v>
      </c>
      <c r="M12541" s="87" t="n">
        <v>56490</v>
      </c>
      <c r="N12541" s="87" t="n">
        <v>7035</v>
      </c>
      <c r="O12541" s="144" t="n">
        <v>54545.45454545454</v>
      </c>
      <c r="P12541" s="87" t="inlineStr">
        <is>
          <t>카페24선크림5 제로 무기자차 선크림옵션=5제로 무기자차 선크림 1개-20% off201208</t>
        </is>
      </c>
    </row>
    <row r="12542">
      <c r="B12542" s="127" t="n">
        <v>44188</v>
      </c>
      <c r="C12542" s="87">
        <f>TEXT(B12542,"aaa")</f>
        <v/>
      </c>
      <c r="D12542" s="93" t="n"/>
      <c r="E12542" s="87">
        <f>INDEX(매칭테이블!C:D,MATCH(RD!G12542,매칭테이블!D:D,0),1)</f>
        <v/>
      </c>
      <c r="F12542" s="93" t="inlineStr">
        <is>
          <t>카페24</t>
        </is>
      </c>
      <c r="G12542" s="93" t="inlineStr">
        <is>
          <t>5 제로 무기자차 선크림옵션=5제로 무기자차 선크림 2개-30% off (무료배송)</t>
        </is>
      </c>
      <c r="H12542" s="93" t="n">
        <v>1</v>
      </c>
      <c r="J12542" s="87" t="n">
        <v>201208</v>
      </c>
      <c r="K12542" s="93" t="n"/>
      <c r="L12542" s="87" t="n">
        <v>35000</v>
      </c>
      <c r="M12542" s="87" t="n">
        <v>32952.5</v>
      </c>
      <c r="N12542" s="87" t="n">
        <v>4690</v>
      </c>
      <c r="O12542" s="144" t="n">
        <v>31818.18181818182</v>
      </c>
      <c r="P12542" s="87" t="inlineStr">
        <is>
          <t>카페24선크림5 제로 무기자차 선크림옵션=5제로 무기자차 선크림 2개-30% off (무료배송)201208</t>
        </is>
      </c>
    </row>
    <row r="12543">
      <c r="B12543" s="127" t="n">
        <v>44188</v>
      </c>
      <c r="C12543" s="87">
        <f>TEXT(B12543,"aaa")</f>
        <v/>
      </c>
      <c r="D12543" s="93" t="n"/>
      <c r="E12543" s="87">
        <f>INDEX(매칭테이블!C:D,MATCH(RD!G12543,매칭테이블!D:D,0),1)</f>
        <v/>
      </c>
      <c r="F12543" s="93" t="inlineStr">
        <is>
          <t>카페24</t>
        </is>
      </c>
      <c r="G12543" s="93" t="inlineStr">
        <is>
          <t>[수분 보충 세트] 어성초 77 토너 + 어성초 70 로션옵션=어성초 77 토너 250ml + 어성초 70 로션 200ml -30%</t>
        </is>
      </c>
      <c r="H12543" s="93" t="n">
        <v>30</v>
      </c>
      <c r="J12543" s="87" t="n">
        <v>201208</v>
      </c>
      <c r="K12543" s="93" t="n"/>
      <c r="L12543" s="87" t="n">
        <v>1113000</v>
      </c>
      <c r="M12543" s="87" t="n">
        <v>1047889.5</v>
      </c>
      <c r="N12543" s="87" t="n">
        <v>222540</v>
      </c>
      <c r="O12543" s="144" t="n">
        <v>1011818.181818182</v>
      </c>
      <c r="P12543" s="87" t="inlineStr">
        <is>
          <t>카페24수분 보충 세트[수분 보충 세트] 어성초 77 토너 + 어성초 70 로션옵션=어성초 77 토너 250ml + 어성초 70 로션 200ml -30%201208</t>
        </is>
      </c>
    </row>
    <row r="12544">
      <c r="B12544" s="127" t="n">
        <v>44188</v>
      </c>
      <c r="C12544" s="87">
        <f>TEXT(B12544,"aaa")</f>
        <v/>
      </c>
      <c r="D12544" s="93" t="n"/>
      <c r="E12544" s="87">
        <f>INDEX(매칭테이블!C:D,MATCH(RD!G12544,매칭테이블!D:D,0),1)</f>
        <v/>
      </c>
      <c r="F12544" s="93" t="inlineStr">
        <is>
          <t>카페24</t>
        </is>
      </c>
      <c r="G12544" s="93" t="inlineStr">
        <is>
          <t>[어성초 진정 패키지 세트] 대용량 토너 + 앰플 + 수딩 크림 + 마스크팩 10장</t>
        </is>
      </c>
      <c r="H12544" s="93" t="n">
        <v>3</v>
      </c>
      <c r="J12544" s="87" t="n">
        <v>201208</v>
      </c>
      <c r="K12544" s="93" t="n"/>
      <c r="L12544" s="87" t="n">
        <v>297000</v>
      </c>
      <c r="M12544" s="87" t="n">
        <v>279625.5</v>
      </c>
      <c r="N12544" s="87" t="n">
        <v>45411</v>
      </c>
      <c r="O12544" s="144" t="n">
        <v>270000</v>
      </c>
      <c r="P12544" s="87" t="inlineStr">
        <is>
          <t>카페24어성초진정패키지[어성초 진정 패키지 세트] 대용량 토너 + 앰플 + 수딩 크림 + 마스크팩 10장201208</t>
        </is>
      </c>
    </row>
    <row r="12545">
      <c r="B12545" s="127" t="n">
        <v>44188</v>
      </c>
      <c r="C12545" s="87">
        <f>TEXT(B12545,"aaa")</f>
        <v/>
      </c>
      <c r="D12545" s="93" t="n"/>
      <c r="E12545" s="87">
        <f>INDEX(매칭테이블!C:D,MATCH(RD!G12545,매칭테이블!D:D,0),1)</f>
        <v/>
      </c>
      <c r="F12545" s="93" t="inlineStr">
        <is>
          <t>카페24</t>
        </is>
      </c>
      <c r="G12545" s="93" t="inlineStr">
        <is>
          <t>대용량 어성초 77 수딩 토너 500ml</t>
        </is>
      </c>
      <c r="H12545" s="93" t="n">
        <v>33</v>
      </c>
      <c r="J12545" s="87" t="n">
        <v>201208</v>
      </c>
      <c r="K12545" s="93" t="n"/>
      <c r="L12545" s="87" t="n">
        <v>1089000</v>
      </c>
      <c r="M12545" s="87" t="n">
        <v>1025293.5</v>
      </c>
      <c r="N12545" s="87" t="n">
        <v>142890</v>
      </c>
      <c r="O12545" s="144" t="n">
        <v>989999.9999999999</v>
      </c>
      <c r="P12545" s="87" t="inlineStr">
        <is>
          <t>카페24토너대용량 어성초 77 수딩 토너 500ml201208</t>
        </is>
      </c>
    </row>
    <row r="12546">
      <c r="B12546" s="127" t="n">
        <v>44188</v>
      </c>
      <c r="C12546" s="87">
        <f>TEXT(B12546,"aaa")</f>
        <v/>
      </c>
      <c r="D12546" s="93" t="n"/>
      <c r="E12546" s="87">
        <f>INDEX(매칭테이블!C:D,MATCH(RD!G12546,매칭테이블!D:D,0),1)</f>
        <v/>
      </c>
      <c r="F12546" s="93" t="inlineStr">
        <is>
          <t>카페24</t>
        </is>
      </c>
      <c r="G12546" s="93" t="inlineStr">
        <is>
          <t>대용량 어성초 77 토너 500ml</t>
        </is>
      </c>
      <c r="H12546" s="93" t="n">
        <v>4</v>
      </c>
      <c r="J12546" s="87" t="n">
        <v>201208</v>
      </c>
      <c r="K12546" s="93" t="n"/>
      <c r="L12546" s="87" t="n">
        <v>132000</v>
      </c>
      <c r="M12546" s="87" t="n">
        <v>124278</v>
      </c>
      <c r="N12546" s="87" t="n">
        <v>17320</v>
      </c>
      <c r="O12546" s="144" t="n">
        <v>120000</v>
      </c>
      <c r="P12546" s="87" t="inlineStr">
        <is>
          <t>카페24토너대용량 어성초 77 토너 500ml201208</t>
        </is>
      </c>
    </row>
    <row r="12547">
      <c r="B12547" s="127" t="n">
        <v>44188</v>
      </c>
      <c r="C12547" s="87">
        <f>TEXT(B12547,"aaa")</f>
        <v/>
      </c>
      <c r="D12547" s="93" t="n"/>
      <c r="E12547" s="87">
        <f>INDEX(매칭테이블!C:D,MATCH(RD!G12547,매칭테이블!D:D,0),1)</f>
        <v/>
      </c>
      <c r="F12547" s="93" t="inlineStr">
        <is>
          <t>카페24</t>
        </is>
      </c>
      <c r="G12547" s="93" t="inlineStr">
        <is>
          <t>아누아 어성초 77 수딩 토너토너(필수)=어성초 77 토너 1개-20% off</t>
        </is>
      </c>
      <c r="H12547" s="93" t="n">
        <v>1</v>
      </c>
      <c r="J12547" s="87" t="n">
        <v>201208</v>
      </c>
      <c r="K12547" s="93" t="n"/>
      <c r="L12547" s="87" t="n">
        <v>20000</v>
      </c>
      <c r="M12547" s="87" t="n">
        <v>18830</v>
      </c>
      <c r="N12547" s="87" t="n">
        <v>3080</v>
      </c>
      <c r="O12547" s="144" t="n">
        <v>18181.81818181818</v>
      </c>
      <c r="P12547" s="87" t="inlineStr">
        <is>
          <t>카페24토너아누아 어성초 77 수딩 토너토너(필수)=어성초 77 토너 1개-20% off201208</t>
        </is>
      </c>
    </row>
    <row r="12548">
      <c r="B12548" s="127" t="n">
        <v>44188</v>
      </c>
      <c r="C12548" s="87">
        <f>TEXT(B12548,"aaa")</f>
        <v/>
      </c>
      <c r="D12548" s="93" t="n"/>
      <c r="E12548" s="87">
        <f>INDEX(매칭테이블!C:D,MATCH(RD!G12548,매칭테이블!D:D,0),1)</f>
        <v/>
      </c>
      <c r="F12548" s="93" t="inlineStr">
        <is>
          <t>카페24</t>
        </is>
      </c>
      <c r="G12548" s="93" t="inlineStr">
        <is>
          <t>아누아 어성초 77 수딩 토너토너(필수)=어성초77토너1개 + 어성초77패드1개 -30% off (무료배송)</t>
        </is>
      </c>
      <c r="H12548" s="93" t="n">
        <v>1</v>
      </c>
      <c r="J12548" s="87" t="n">
        <v>201208</v>
      </c>
      <c r="K12548" s="93" t="n"/>
      <c r="L12548" s="87" t="n">
        <v>37100</v>
      </c>
      <c r="M12548" s="87" t="n">
        <v>34929.65</v>
      </c>
      <c r="N12548" s="87" t="n">
        <v>8092</v>
      </c>
      <c r="O12548" s="144" t="n">
        <v>33727.27272727273</v>
      </c>
      <c r="P12548" s="87" t="inlineStr">
        <is>
          <t>카페24토너+패드 세트아누아 어성초 77 수딩 토너토너(필수)=어성초77토너1개 + 어성초77패드1개 -30% off (무료배송)201208</t>
        </is>
      </c>
    </row>
    <row r="12549">
      <c r="B12549" s="127" t="n">
        <v>44188</v>
      </c>
      <c r="C12549" s="87">
        <f>TEXT(B12549,"aaa")</f>
        <v/>
      </c>
      <c r="D12549" s="93" t="n"/>
      <c r="E12549" s="87">
        <f>INDEX(매칭테이블!C:D,MATCH(RD!G12549,매칭테이블!D:D,0),1)</f>
        <v/>
      </c>
      <c r="F12549" s="93" t="inlineStr">
        <is>
          <t>카페24</t>
        </is>
      </c>
      <c r="G12549" s="93" t="inlineStr">
        <is>
          <t>아누아 어성초 77 수딩 토너화장솜(선택)=촉촉 스킨팩 화장솜</t>
        </is>
      </c>
      <c r="H12549" s="93" t="n">
        <v>2</v>
      </c>
      <c r="J12549" s="87" t="n">
        <v>201208</v>
      </c>
      <c r="K12549" s="93" t="n"/>
      <c r="L12549" s="87" t="n">
        <v>6000</v>
      </c>
      <c r="M12549" s="87" t="n">
        <v>5649</v>
      </c>
      <c r="N12549" s="87" t="n">
        <v>2220</v>
      </c>
      <c r="O12549" s="144" t="n">
        <v>5454.545454545454</v>
      </c>
      <c r="P12549" s="87" t="inlineStr">
        <is>
          <t>카페24토너아누아 어성초 77 수딩 토너화장솜(선택)=촉촉 스킨팩 화장솜201208</t>
        </is>
      </c>
    </row>
    <row r="12550">
      <c r="B12550" s="127" t="n">
        <v>44188</v>
      </c>
      <c r="C12550" s="87">
        <f>TEXT(B12550,"aaa")</f>
        <v/>
      </c>
      <c r="D12550" s="93" t="n"/>
      <c r="E12550" s="87">
        <f>INDEX(매칭테이블!C:D,MATCH(RD!G12550,매칭테이블!D:D,0),1)</f>
        <v/>
      </c>
      <c r="F12550" s="93" t="inlineStr">
        <is>
          <t>카페24</t>
        </is>
      </c>
      <c r="G12550" s="93" t="inlineStr">
        <is>
          <t>아누아 어성초 77 수딩 토너토너(필수)=어성초 77 토너 2개-30% off (무료배송)</t>
        </is>
      </c>
      <c r="H12550" s="93" t="n">
        <v>1</v>
      </c>
      <c r="J12550" s="87" t="n">
        <v>201208</v>
      </c>
      <c r="K12550" s="93" t="n"/>
      <c r="L12550" s="87" t="n">
        <v>35000</v>
      </c>
      <c r="M12550" s="87" t="n">
        <v>32952.5</v>
      </c>
      <c r="N12550" s="87" t="n">
        <v>6160</v>
      </c>
      <c r="O12550" s="144" t="n">
        <v>31818.18181818182</v>
      </c>
      <c r="P12550" s="87" t="inlineStr">
        <is>
          <t>카페24토너아누아 어성초 77 수딩 토너토너(필수)=어성초 77 토너 2개-30% off (무료배송)201208</t>
        </is>
      </c>
    </row>
    <row r="12551">
      <c r="B12551" s="127" t="n">
        <v>44188</v>
      </c>
      <c r="C12551" s="87">
        <f>TEXT(B12551,"aaa")</f>
        <v/>
      </c>
      <c r="D12551" s="93" t="n"/>
      <c r="E12551" s="87">
        <f>INDEX(매칭테이블!C:D,MATCH(RD!G12551,매칭테이블!D:D,0),1)</f>
        <v/>
      </c>
      <c r="F12551" s="93" t="inlineStr">
        <is>
          <t>카페24</t>
        </is>
      </c>
      <c r="G12551" s="93" t="inlineStr">
        <is>
          <t>어성초 70 데일리 릴리프 로션로션=어성초 70 데일리 릴리프 로션 1개 -20% off</t>
        </is>
      </c>
      <c r="H12551" s="93" t="n">
        <v>10</v>
      </c>
      <c r="J12551" s="87" t="n">
        <v>201208</v>
      </c>
      <c r="K12551" s="93" t="n"/>
      <c r="L12551" s="87" t="n">
        <v>224000</v>
      </c>
      <c r="M12551" s="87" t="n">
        <v>210896</v>
      </c>
      <c r="N12551" s="87" t="n">
        <v>43380</v>
      </c>
      <c r="O12551" s="144" t="n">
        <v>203636.3636363636</v>
      </c>
      <c r="P12551" s="87" t="inlineStr">
        <is>
          <t>카페24로션어성초 70 데일리 릴리프 로션로션=어성초 70 데일리 릴리프 로션 1개 -20% off201208</t>
        </is>
      </c>
    </row>
    <row r="12552">
      <c r="B12552" s="127" t="n">
        <v>44188</v>
      </c>
      <c r="C12552" s="87">
        <f>TEXT(B12552,"aaa")</f>
        <v/>
      </c>
      <c r="D12552" s="93" t="n"/>
      <c r="E12552" s="87">
        <f>INDEX(매칭테이블!C:D,MATCH(RD!G12552,매칭테이블!D:D,0),1)</f>
        <v/>
      </c>
      <c r="F12552" s="93" t="inlineStr">
        <is>
          <t>카페24</t>
        </is>
      </c>
      <c r="G12552" s="93" t="inlineStr">
        <is>
          <t>어성초 70 데일리 릴리프 로션로션=어성초 70 데일리 릴리프 로션 2개 -30% off</t>
        </is>
      </c>
      <c r="H12552" s="93" t="n">
        <v>4</v>
      </c>
      <c r="J12552" s="87" t="n">
        <v>201208</v>
      </c>
      <c r="K12552" s="93" t="n"/>
      <c r="L12552" s="87" t="n">
        <v>156800</v>
      </c>
      <c r="M12552" s="87" t="n">
        <v>147627.2</v>
      </c>
      <c r="N12552" s="87" t="n">
        <v>34704</v>
      </c>
      <c r="O12552" s="144" t="n">
        <v>142545.4545454545</v>
      </c>
      <c r="P12552" s="87" t="inlineStr">
        <is>
          <t>카페24로션어성초 70 데일리 릴리프 로션로션=어성초 70 데일리 릴리프 로션 2개 -30% off201208</t>
        </is>
      </c>
    </row>
    <row r="12553">
      <c r="B12553" s="127" t="n">
        <v>44188</v>
      </c>
      <c r="C12553" s="87">
        <f>TEXT(B12553,"aaa")</f>
        <v/>
      </c>
      <c r="D12553" s="93" t="n"/>
      <c r="E12553" s="87">
        <f>INDEX(매칭테이블!C:D,MATCH(RD!G12553,매칭테이블!D:D,0),1)</f>
        <v/>
      </c>
      <c r="F12553" s="93" t="inlineStr">
        <is>
          <t>카페24</t>
        </is>
      </c>
      <c r="G12553" s="93" t="inlineStr">
        <is>
          <t>어성초 70 데일리 릴리프 로션로션=어성초 77토너 + 어성초 70 로션 수분 보충 세트 -30% off</t>
        </is>
      </c>
      <c r="H12553" s="93" t="n">
        <v>2</v>
      </c>
      <c r="J12553" s="87" t="n">
        <v>201208</v>
      </c>
      <c r="K12553" s="93" t="n"/>
      <c r="L12553" s="87" t="n">
        <v>74200</v>
      </c>
      <c r="M12553" s="87" t="n">
        <v>69859.3</v>
      </c>
      <c r="N12553" s="87" t="n">
        <v>14836</v>
      </c>
      <c r="O12553" s="144" t="n">
        <v>67454.54545454546</v>
      </c>
      <c r="P12553" s="87" t="inlineStr">
        <is>
          <t>카페24수분 보충 세트어성초 70 데일리 릴리프 로션로션=어성초 77토너 + 어성초 70 로션 수분 보충 세트 -30% off201208</t>
        </is>
      </c>
    </row>
    <row r="12554">
      <c r="B12554" s="127" t="n">
        <v>44188</v>
      </c>
      <c r="C12554" s="87">
        <f>TEXT(B12554,"aaa")</f>
        <v/>
      </c>
      <c r="D12554" s="93" t="n"/>
      <c r="E12554" s="87">
        <f>INDEX(매칭테이블!C:D,MATCH(RD!G12554,매칭테이블!D:D,0),1)</f>
        <v/>
      </c>
      <c r="F12554" s="93" t="inlineStr">
        <is>
          <t>카페24</t>
        </is>
      </c>
      <c r="G12554" s="93" t="inlineStr">
        <is>
          <t>어성초 70 머드 크림 마스크옵션=어성초 70 머드 크림 마스크-20% off</t>
        </is>
      </c>
      <c r="H12554" s="93" t="n">
        <v>2</v>
      </c>
      <c r="J12554" s="87" t="n">
        <v>201208</v>
      </c>
      <c r="K12554" s="93" t="n"/>
      <c r="L12554" s="87" t="n">
        <v>40000</v>
      </c>
      <c r="M12554" s="87" t="n">
        <v>37660</v>
      </c>
      <c r="N12554" s="87" t="n">
        <v>2884</v>
      </c>
      <c r="O12554" s="144" t="n">
        <v>36363.63636363636</v>
      </c>
      <c r="P12554" s="87" t="inlineStr">
        <is>
          <t>카페24머드크림마스크어성초 70 머드 크림 마스크옵션=어성초 70 머드 크림 마스크-20% off201208</t>
        </is>
      </c>
    </row>
    <row r="12555">
      <c r="B12555" s="127" t="n">
        <v>44188</v>
      </c>
      <c r="C12555" s="87">
        <f>TEXT(B12555,"aaa")</f>
        <v/>
      </c>
      <c r="D12555" s="93" t="n"/>
      <c r="E12555" s="87">
        <f>INDEX(매칭테이블!C:D,MATCH(RD!G12555,매칭테이블!D:D,0),1)</f>
        <v/>
      </c>
      <c r="F12555" s="93" t="inlineStr">
        <is>
          <t>카페24</t>
        </is>
      </c>
      <c r="G12555" s="93" t="inlineStr">
        <is>
          <t>어성초 70 인텐스 카밍 크림크림=어성초 70 인텐스 카밍 크림 1개 (-20%)</t>
        </is>
      </c>
      <c r="H12555" s="93" t="n">
        <v>3</v>
      </c>
      <c r="J12555" s="87" t="n">
        <v>201208</v>
      </c>
      <c r="K12555" s="93" t="n"/>
      <c r="L12555" s="87" t="n">
        <v>84000</v>
      </c>
      <c r="M12555" s="87" t="n">
        <v>79086</v>
      </c>
      <c r="N12555" s="87" t="n">
        <v>11646</v>
      </c>
      <c r="O12555" s="144" t="n">
        <v>76363.63636363635</v>
      </c>
      <c r="P12555" s="87" t="inlineStr">
        <is>
          <t>카페24카밍크림어성초 70 인텐스 카밍 크림크림=어성초 70 인텐스 카밍 크림 1개 (-20%)201208</t>
        </is>
      </c>
    </row>
    <row r="12556">
      <c r="B12556" s="127" t="n">
        <v>44188</v>
      </c>
      <c r="C12556" s="87">
        <f>TEXT(B12556,"aaa")</f>
        <v/>
      </c>
      <c r="D12556" s="93" t="n"/>
      <c r="E12556" s="87">
        <f>INDEX(매칭테이블!C:D,MATCH(RD!G12556,매칭테이블!D:D,0),1)</f>
        <v/>
      </c>
      <c r="F12556" s="93" t="inlineStr">
        <is>
          <t>카페24</t>
        </is>
      </c>
      <c r="G12556" s="93" t="inlineStr">
        <is>
          <t>어성초 70 인텐스 카밍 크림크림=어성초 70 인텐스 카밍 크림 2개 (-30%)</t>
        </is>
      </c>
      <c r="H12556" s="93" t="n">
        <v>1</v>
      </c>
      <c r="J12556" s="87" t="n">
        <v>201208</v>
      </c>
      <c r="K12556" s="93" t="n"/>
      <c r="L12556" s="87" t="n">
        <v>49000</v>
      </c>
      <c r="M12556" s="87" t="n">
        <v>46133.5</v>
      </c>
      <c r="N12556" s="87" t="n">
        <v>7764</v>
      </c>
      <c r="O12556" s="144" t="n">
        <v>44545.45454545454</v>
      </c>
      <c r="P12556" s="87" t="inlineStr">
        <is>
          <t>카페24카밍크림어성초 70 인텐스 카밍 크림크림=어성초 70 인텐스 카밍 크림 2개 (-30%)201208</t>
        </is>
      </c>
    </row>
    <row r="12557">
      <c r="B12557" s="127" t="n">
        <v>44188</v>
      </c>
      <c r="C12557" s="87">
        <f>TEXT(B12557,"aaa")</f>
        <v/>
      </c>
      <c r="D12557" s="93" t="n"/>
      <c r="E12557" s="87">
        <f>INDEX(매칭테이블!C:D,MATCH(RD!G12557,매칭테이블!D:D,0),1)</f>
        <v/>
      </c>
      <c r="F12557" s="93" t="inlineStr">
        <is>
          <t>카페24</t>
        </is>
      </c>
      <c r="G12557" s="93" t="inlineStr">
        <is>
          <t>어성초 77 수딩 토너토너(필수)=어성초 77 토너 1개-20% off</t>
        </is>
      </c>
      <c r="H12557" s="93" t="n">
        <v>45</v>
      </c>
      <c r="J12557" s="87" t="n">
        <v>201208</v>
      </c>
      <c r="K12557" s="93" t="n"/>
      <c r="L12557" s="87" t="n">
        <v>900000</v>
      </c>
      <c r="M12557" s="87" t="n">
        <v>847350</v>
      </c>
      <c r="N12557" s="87" t="n">
        <v>138600</v>
      </c>
      <c r="O12557" s="144" t="n">
        <v>818181.8181818181</v>
      </c>
      <c r="P12557" s="87" t="inlineStr">
        <is>
          <t>카페24토너어성초 77 수딩 토너토너(필수)=어성초 77 토너 1개-20% off201208</t>
        </is>
      </c>
    </row>
    <row r="12558">
      <c r="B12558" s="127" t="n">
        <v>44188</v>
      </c>
      <c r="C12558" s="87">
        <f>TEXT(B12558,"aaa")</f>
        <v/>
      </c>
      <c r="D12558" s="93" t="n"/>
      <c r="E12558" s="87">
        <f>INDEX(매칭테이블!C:D,MATCH(RD!G12558,매칭테이블!D:D,0),1)</f>
        <v/>
      </c>
      <c r="F12558" s="93" t="inlineStr">
        <is>
          <t>카페24</t>
        </is>
      </c>
      <c r="G12558" s="93" t="inlineStr">
        <is>
          <t>어성초 77 수딩 토너토너(필수)=어성초 77 토너 2개-30% off (무료배송)</t>
        </is>
      </c>
      <c r="H12558" s="93" t="n">
        <v>22</v>
      </c>
      <c r="J12558" s="87" t="n">
        <v>201208</v>
      </c>
      <c r="K12558" s="93" t="n"/>
      <c r="L12558" s="87" t="n">
        <v>770000</v>
      </c>
      <c r="M12558" s="87" t="n">
        <v>724955</v>
      </c>
      <c r="N12558" s="87" t="n">
        <v>135520</v>
      </c>
      <c r="O12558" s="144" t="n">
        <v>700000</v>
      </c>
      <c r="P12558" s="87" t="inlineStr">
        <is>
          <t>카페24토너어성초 77 수딩 토너토너(필수)=어성초 77 토너 2개-30% off (무료배송)201208</t>
        </is>
      </c>
    </row>
    <row r="12559">
      <c r="B12559" s="127" t="n">
        <v>44188</v>
      </c>
      <c r="C12559" s="87">
        <f>TEXT(B12559,"aaa")</f>
        <v/>
      </c>
      <c r="D12559" s="93" t="n"/>
      <c r="E12559" s="87">
        <f>INDEX(매칭테이블!C:D,MATCH(RD!G12559,매칭테이블!D:D,0),1)</f>
        <v/>
      </c>
      <c r="F12559" s="93" t="inlineStr">
        <is>
          <t>카페24</t>
        </is>
      </c>
      <c r="G12559" s="93" t="inlineStr">
        <is>
          <t>어성초 77 수딩 토너토너(필수)=어성초77토너1개 + 어성초77패드1개 -30% off (무료배송)</t>
        </is>
      </c>
      <c r="H12559" s="93" t="n">
        <v>18</v>
      </c>
      <c r="J12559" s="87" t="n">
        <v>201208</v>
      </c>
      <c r="K12559" s="93" t="n"/>
      <c r="L12559" s="87" t="n">
        <v>667800</v>
      </c>
      <c r="M12559" s="87" t="n">
        <v>628733.7</v>
      </c>
      <c r="N12559" s="87" t="n">
        <v>145656</v>
      </c>
      <c r="O12559" s="144" t="n">
        <v>607090.9090909091</v>
      </c>
      <c r="P12559" s="87" t="inlineStr">
        <is>
          <t>카페24토너+패드 세트어성초 77 수딩 토너토너(필수)=어성초77토너1개 + 어성초77패드1개 -30% off (무료배송)201208</t>
        </is>
      </c>
    </row>
    <row r="12560">
      <c r="B12560" s="127" t="n">
        <v>44188</v>
      </c>
      <c r="C12560" s="87">
        <f>TEXT(B12560,"aaa")</f>
        <v/>
      </c>
      <c r="D12560" s="93" t="n"/>
      <c r="E12560" s="87">
        <f>INDEX(매칭테이블!C:D,MATCH(RD!G12560,매칭테이블!D:D,0),1)</f>
        <v/>
      </c>
      <c r="F12560" s="93" t="inlineStr">
        <is>
          <t>카페24</t>
        </is>
      </c>
      <c r="G12560" s="93" t="inlineStr">
        <is>
          <t>어성초 77 수딩 토너화장솜(선택)=촉촉 스킨팩 화장솜</t>
        </is>
      </c>
      <c r="H12560" s="93" t="n">
        <v>29</v>
      </c>
      <c r="J12560" s="87" t="n">
        <v>201208</v>
      </c>
      <c r="K12560" s="93" t="n"/>
      <c r="L12560" s="87" t="n">
        <v>87000</v>
      </c>
      <c r="M12560" s="87" t="n">
        <v>81910.5</v>
      </c>
      <c r="N12560" s="87" t="n">
        <v>32190</v>
      </c>
      <c r="O12560" s="144" t="n">
        <v>79090.90909090909</v>
      </c>
      <c r="P12560" s="87" t="inlineStr">
        <is>
          <t>카페24화장솜어성초 77 수딩 토너화장솜(선택)=촉촉 스킨팩 화장솜201208</t>
        </is>
      </c>
    </row>
    <row r="12561">
      <c r="B12561" s="127" t="n">
        <v>44188</v>
      </c>
      <c r="C12561" s="87">
        <f>TEXT(B12561,"aaa")</f>
        <v/>
      </c>
      <c r="D12561" s="93" t="n"/>
      <c r="E12561" s="87">
        <f>INDEX(매칭테이블!C:D,MATCH(RD!G12561,매칭테이블!D:D,0),1)</f>
        <v/>
      </c>
      <c r="F12561" s="93" t="inlineStr">
        <is>
          <t>카페24</t>
        </is>
      </c>
      <c r="G12561" s="93" t="inlineStr">
        <is>
          <t>어성초 77 수딩 토너토너(필수)=(대용량) 어성초 77 토너 500ml (무료배송)</t>
        </is>
      </c>
      <c r="H12561" s="93" t="n">
        <v>3</v>
      </c>
      <c r="J12561" s="87" t="n">
        <v>201208</v>
      </c>
      <c r="K12561" s="93" t="n"/>
      <c r="L12561" s="87" t="n">
        <v>99000</v>
      </c>
      <c r="M12561" s="87" t="n">
        <v>93208.5</v>
      </c>
      <c r="N12561" s="87" t="n">
        <v>12990</v>
      </c>
      <c r="O12561" s="144" t="n">
        <v>90000</v>
      </c>
      <c r="P12561" s="87" t="inlineStr">
        <is>
          <t>카페24토너어성초 77 수딩 토너토너(필수)=(대용량) 어성초 77 토너 500ml (무료배송)201208</t>
        </is>
      </c>
    </row>
    <row r="12562">
      <c r="B12562" s="127" t="n">
        <v>44188</v>
      </c>
      <c r="C12562" s="87">
        <f>TEXT(B12562,"aaa")</f>
        <v/>
      </c>
      <c r="D12562" s="93" t="n"/>
      <c r="E12562" s="87">
        <f>INDEX(매칭테이블!C:D,MATCH(RD!G12562,매칭테이블!D:D,0),1)</f>
        <v/>
      </c>
      <c r="F12562" s="93" t="inlineStr">
        <is>
          <t>카페24</t>
        </is>
      </c>
      <c r="G12562" s="93" t="inlineStr">
        <is>
          <t>어성초 77 진정 마스크옵션=어성초 77 진정 마스크팩 10장-50% off</t>
        </is>
      </c>
      <c r="H12562" s="93" t="n">
        <v>6</v>
      </c>
      <c r="J12562" s="87" t="n">
        <v>201208</v>
      </c>
      <c r="K12562" s="93" t="n"/>
      <c r="L12562" s="87" t="n">
        <v>120000</v>
      </c>
      <c r="M12562" s="87" t="n">
        <v>112980</v>
      </c>
      <c r="N12562" s="87" t="n">
        <v>23820</v>
      </c>
      <c r="O12562" s="144" t="n">
        <v>109090.9090909091</v>
      </c>
      <c r="P12562" s="87" t="inlineStr">
        <is>
          <t>카페24마스크팩어성초 77 진정 마스크옵션=어성초 77 진정 마스크팩 10장-50% off201208</t>
        </is>
      </c>
    </row>
    <row r="12563">
      <c r="B12563" s="127" t="n">
        <v>44188</v>
      </c>
      <c r="C12563" s="87">
        <f>TEXT(B12563,"aaa")</f>
        <v/>
      </c>
      <c r="D12563" s="93" t="n"/>
      <c r="E12563" s="87">
        <f>INDEX(매칭테이블!C:D,MATCH(RD!G12563,매칭테이블!D:D,0),1)</f>
        <v/>
      </c>
      <c r="F12563" s="93" t="inlineStr">
        <is>
          <t>카페24</t>
        </is>
      </c>
      <c r="G12563" s="93" t="inlineStr">
        <is>
          <t>어성초 77 진정 마스크</t>
        </is>
      </c>
      <c r="H12563" s="93" t="n">
        <v>5</v>
      </c>
      <c r="J12563" s="87" t="n">
        <v>201208</v>
      </c>
      <c r="K12563" s="93" t="n"/>
      <c r="L12563" s="87" t="n">
        <v>20000</v>
      </c>
      <c r="M12563" s="87" t="n">
        <v>18830</v>
      </c>
      <c r="N12563" s="87" t="n">
        <v>1985</v>
      </c>
      <c r="O12563" s="144" t="n">
        <v>18181.81818181818</v>
      </c>
      <c r="P12563" s="87" t="inlineStr">
        <is>
          <t>카페24마스크팩어성초 77 진정 마스크201208</t>
        </is>
      </c>
    </row>
    <row r="12564">
      <c r="B12564" s="127" t="n">
        <v>44188</v>
      </c>
      <c r="C12564" s="87">
        <f>TEXT(B12564,"aaa")</f>
        <v/>
      </c>
      <c r="D12564" s="93" t="n"/>
      <c r="E12564" s="87">
        <f>INDEX(매칭테이블!C:D,MATCH(RD!G12564,매칭테이블!D:D,0),1)</f>
        <v/>
      </c>
      <c r="F12564" s="93" t="inlineStr">
        <is>
          <t>카페24</t>
        </is>
      </c>
      <c r="G12564" s="93" t="inlineStr">
        <is>
          <t>어성초 77 클리어 패드옵션=어성초 77 클리어 패드 1개-20% off</t>
        </is>
      </c>
      <c r="H12564" s="93" t="n">
        <v>63</v>
      </c>
      <c r="J12564" s="87" t="n">
        <v>201208</v>
      </c>
      <c r="K12564" s="93" t="n"/>
      <c r="L12564" s="87" t="n">
        <v>1411200</v>
      </c>
      <c r="M12564" s="87" t="n">
        <v>1328644.8</v>
      </c>
      <c r="N12564" s="87" t="n">
        <v>315756</v>
      </c>
      <c r="O12564" s="144" t="n">
        <v>1282909.090909091</v>
      </c>
      <c r="P12564" s="87" t="inlineStr">
        <is>
          <t>카페24클리어 패드어성초 77 클리어 패드옵션=어성초 77 클리어 패드 1개-20% off201208</t>
        </is>
      </c>
    </row>
    <row r="12565">
      <c r="B12565" s="127" t="n">
        <v>44188</v>
      </c>
      <c r="C12565" s="87">
        <f>TEXT(B12565,"aaa")</f>
        <v/>
      </c>
      <c r="D12565" s="93" t="n"/>
      <c r="E12565" s="87">
        <f>INDEX(매칭테이블!C:D,MATCH(RD!G12565,매칭테이블!D:D,0),1)</f>
        <v/>
      </c>
      <c r="F12565" s="93" t="inlineStr">
        <is>
          <t>카페24</t>
        </is>
      </c>
      <c r="G12565" s="93" t="inlineStr">
        <is>
          <t>어성초 77 클리어 패드옵션=어성초 77 클리어 패드 2개-30% off (무료배송)</t>
        </is>
      </c>
      <c r="H12565" s="93" t="n">
        <v>113</v>
      </c>
      <c r="J12565" s="87" t="n">
        <v>201208</v>
      </c>
      <c r="K12565" s="93" t="n"/>
      <c r="L12565" s="87" t="n">
        <v>4429600</v>
      </c>
      <c r="M12565" s="87" t="n">
        <v>4170468.4</v>
      </c>
      <c r="N12565" s="87" t="n">
        <v>1132712</v>
      </c>
      <c r="O12565" s="144" t="n">
        <v>4026909.09090909</v>
      </c>
      <c r="P12565" s="87" t="inlineStr">
        <is>
          <t>카페24클리어 패드어성초 77 클리어 패드옵션=어성초 77 클리어 패드 2개-30% off (무료배송)201208</t>
        </is>
      </c>
    </row>
    <row r="12566">
      <c r="B12566" s="127" t="n">
        <v>44188</v>
      </c>
      <c r="C12566" s="87">
        <f>TEXT(B12566,"aaa")</f>
        <v/>
      </c>
      <c r="D12566" s="93" t="n"/>
      <c r="E12566" s="87">
        <f>INDEX(매칭테이블!C:D,MATCH(RD!G12566,매칭테이블!D:D,0),1)</f>
        <v/>
      </c>
      <c r="F12566" s="93" t="inlineStr">
        <is>
          <t>카페24</t>
        </is>
      </c>
      <c r="G12566" s="93" t="inlineStr">
        <is>
          <t>어성초 77 클리어 패드옵션=어성초77토너1개+어성초77패드1개-30% off (무료배송)</t>
        </is>
      </c>
      <c r="H12566" s="93" t="n">
        <v>46</v>
      </c>
      <c r="J12566" s="87" t="n">
        <v>201208</v>
      </c>
      <c r="K12566" s="93" t="n"/>
      <c r="L12566" s="87" t="n">
        <v>1706600</v>
      </c>
      <c r="M12566" s="87" t="n">
        <v>1606763.9</v>
      </c>
      <c r="N12566" s="87" t="n">
        <v>372232</v>
      </c>
      <c r="O12566" s="144" t="n">
        <v>1551454.545454545</v>
      </c>
      <c r="P12566" s="87" t="inlineStr">
        <is>
          <t>카페24토너+패드 세트어성초 77 클리어 패드옵션=어성초77토너1개+어성초77패드1개-30% off (무료배송)201208</t>
        </is>
      </c>
    </row>
    <row r="12567">
      <c r="B12567" s="127" t="n">
        <v>44188</v>
      </c>
      <c r="C12567" s="87">
        <f>TEXT(B12567,"aaa")</f>
        <v/>
      </c>
      <c r="D12567" s="93" t="n"/>
      <c r="E12567" s="87">
        <f>INDEX(매칭테이블!C:D,MATCH(RD!G12567,매칭테이블!D:D,0),1)</f>
        <v/>
      </c>
      <c r="F12567" s="93" t="inlineStr">
        <is>
          <t>카페24</t>
        </is>
      </c>
      <c r="G12567" s="93" t="inlineStr">
        <is>
          <t>어성초 77 토너</t>
        </is>
      </c>
      <c r="H12567" s="93" t="n">
        <v>2</v>
      </c>
      <c r="J12567" s="87" t="n">
        <v>201208</v>
      </c>
      <c r="K12567" s="93" t="n"/>
      <c r="L12567" s="87" t="n">
        <v>40000</v>
      </c>
      <c r="M12567" s="87" t="n">
        <v>37660</v>
      </c>
      <c r="N12567" s="87" t="n">
        <v>6160</v>
      </c>
      <c r="O12567" s="144" t="n">
        <v>36363.63636363636</v>
      </c>
      <c r="P12567" s="87" t="inlineStr">
        <is>
          <t>카페24토너어성초 77 토너201208</t>
        </is>
      </c>
    </row>
    <row r="12568">
      <c r="B12568" s="127" t="n">
        <v>44188</v>
      </c>
      <c r="C12568" s="87">
        <f>TEXT(B12568,"aaa")</f>
        <v/>
      </c>
      <c r="D12568" s="93" t="n"/>
      <c r="E12568" s="87">
        <f>INDEX(매칭테이블!C:D,MATCH(RD!G12568,매칭테이블!D:D,0),1)</f>
        <v/>
      </c>
      <c r="F12568" s="93" t="inlineStr">
        <is>
          <t>카페24</t>
        </is>
      </c>
      <c r="G12568" s="93" t="inlineStr">
        <is>
          <t>어성초 77 포어 클리어 패드옵션=어성초 77 클리어 패드 1개-20% off</t>
        </is>
      </c>
      <c r="H12568" s="93" t="n">
        <v>9</v>
      </c>
      <c r="J12568" s="87" t="n">
        <v>201208</v>
      </c>
      <c r="K12568" s="93" t="n"/>
      <c r="L12568" s="87" t="n">
        <v>201600</v>
      </c>
      <c r="M12568" s="87" t="n">
        <v>189806.4</v>
      </c>
      <c r="N12568" s="87" t="n">
        <v>45108</v>
      </c>
      <c r="O12568" s="144" t="n">
        <v>183272.7272727273</v>
      </c>
      <c r="P12568" s="87" t="inlineStr">
        <is>
          <t>카페24클리어 패드어성초 77 포어 클리어 패드옵션=어성초 77 클리어 패드 1개-20% off201208</t>
        </is>
      </c>
    </row>
    <row r="12569">
      <c r="B12569" s="127" t="n">
        <v>44188</v>
      </c>
      <c r="C12569" s="87">
        <f>TEXT(B12569,"aaa")</f>
        <v/>
      </c>
      <c r="D12569" s="93" t="n"/>
      <c r="E12569" s="87">
        <f>INDEX(매칭테이블!C:D,MATCH(RD!G12569,매칭테이블!D:D,0),1)</f>
        <v/>
      </c>
      <c r="F12569" s="93" t="inlineStr">
        <is>
          <t>카페24</t>
        </is>
      </c>
      <c r="G12569" s="93" t="inlineStr">
        <is>
          <t>어성초 77 포어 클리어 패드옵션=어성초 77 클리어 패드 2개-30% off (무료배송)</t>
        </is>
      </c>
      <c r="H12569" s="93" t="n">
        <v>11</v>
      </c>
      <c r="J12569" s="87" t="n">
        <v>201208</v>
      </c>
      <c r="K12569" s="93" t="n"/>
      <c r="L12569" s="87" t="n">
        <v>431200</v>
      </c>
      <c r="M12569" s="87" t="n">
        <v>405974.8</v>
      </c>
      <c r="N12569" s="87" t="n">
        <v>110264</v>
      </c>
      <c r="O12569" s="144" t="n">
        <v>391999.9999999999</v>
      </c>
      <c r="P12569" s="87" t="inlineStr">
        <is>
          <t>카페24클리어 패드어성초 77 포어 클리어 패드옵션=어성초 77 클리어 패드 2개-30% off (무료배송)201208</t>
        </is>
      </c>
    </row>
    <row r="12570">
      <c r="B12570" s="127" t="n">
        <v>44188</v>
      </c>
      <c r="C12570" s="87">
        <f>TEXT(B12570,"aaa")</f>
        <v/>
      </c>
      <c r="D12570" s="93" t="n"/>
      <c r="E12570" s="87">
        <f>INDEX(매칭테이블!C:D,MATCH(RD!G12570,매칭테이블!D:D,0),1)</f>
        <v/>
      </c>
      <c r="F12570" s="93" t="inlineStr">
        <is>
          <t>카페24</t>
        </is>
      </c>
      <c r="G12570" s="93" t="inlineStr">
        <is>
          <t>어성초 77 포어 클리어 패드옵션=어성초77토너1개+어성초77패드1개-30% off (무료배송)</t>
        </is>
      </c>
      <c r="H12570" s="93" t="n">
        <v>3</v>
      </c>
      <c r="J12570" s="87" t="n">
        <v>201208</v>
      </c>
      <c r="K12570" s="93" t="n"/>
      <c r="L12570" s="87" t="n">
        <v>111300</v>
      </c>
      <c r="M12570" s="87" t="n">
        <v>104788.95</v>
      </c>
      <c r="N12570" s="87" t="n">
        <v>24276</v>
      </c>
      <c r="O12570" s="144" t="n">
        <v>101181.8181818182</v>
      </c>
      <c r="P12570" s="87" t="inlineStr">
        <is>
          <t>카페24토너+패드 세트어성초 77 포어 클리어 패드옵션=어성초77토너1개+어성초77패드1개-30% off (무료배송)201208</t>
        </is>
      </c>
    </row>
    <row r="12571">
      <c r="B12571" s="127" t="n">
        <v>44188</v>
      </c>
      <c r="C12571" s="87">
        <f>TEXT(B12571,"aaa")</f>
        <v/>
      </c>
      <c r="D12571" s="93" t="n"/>
      <c r="E12571" s="87">
        <f>INDEX(매칭테이블!C:D,MATCH(RD!G12571,매칭테이블!D:D,0),1)</f>
        <v/>
      </c>
      <c r="F12571" s="93" t="inlineStr">
        <is>
          <t>카페24</t>
        </is>
      </c>
      <c r="G12571" s="93" t="inlineStr">
        <is>
          <t>어성초 77% 패드옵션=어성초 77 클리어 패드 1개-20% off</t>
        </is>
      </c>
      <c r="H12571" s="93" t="n">
        <v>208</v>
      </c>
      <c r="J12571" s="87" t="n">
        <v>201208</v>
      </c>
      <c r="K12571" s="93" t="n"/>
      <c r="L12571" s="87" t="n">
        <v>4659200</v>
      </c>
      <c r="M12571" s="87" t="n">
        <v>4386636.8</v>
      </c>
      <c r="N12571" s="87" t="n">
        <v>1042496</v>
      </c>
      <c r="O12571" s="144" t="n">
        <v>4235636.363636363</v>
      </c>
      <c r="P12571" s="87" t="inlineStr">
        <is>
          <t>카페24클리어 패드어성초 77% 패드옵션=어성초 77 클리어 패드 1개-20% off201208</t>
        </is>
      </c>
    </row>
    <row r="12572">
      <c r="B12572" s="127" t="n">
        <v>44188</v>
      </c>
      <c r="C12572" s="87">
        <f>TEXT(B12572,"aaa")</f>
        <v/>
      </c>
      <c r="D12572" s="93" t="n"/>
      <c r="E12572" s="87">
        <f>INDEX(매칭테이블!C:D,MATCH(RD!G12572,매칭테이블!D:D,0),1)</f>
        <v/>
      </c>
      <c r="F12572" s="93" t="inlineStr">
        <is>
          <t>카페24</t>
        </is>
      </c>
      <c r="G12572" s="93" t="inlineStr">
        <is>
          <t>어성초 77% 패드옵션=어성초 77 클리어 패드 2개-30% off (무료배송)</t>
        </is>
      </c>
      <c r="H12572" s="93" t="n">
        <v>224</v>
      </c>
      <c r="J12572" s="87" t="n">
        <v>201208</v>
      </c>
      <c r="K12572" s="93" t="n"/>
      <c r="L12572" s="87" t="n">
        <v>8780800</v>
      </c>
      <c r="M12572" s="87" t="n">
        <v>8267123.2</v>
      </c>
      <c r="N12572" s="87" t="n">
        <v>2245376</v>
      </c>
      <c r="O12572" s="144" t="n">
        <v>7982545.454545454</v>
      </c>
      <c r="P12572" s="87" t="inlineStr">
        <is>
          <t>카페24클리어 패드어성초 77% 패드옵션=어성초 77 클리어 패드 2개-30% off (무료배송)201208</t>
        </is>
      </c>
    </row>
    <row r="12573">
      <c r="B12573" s="127" t="n">
        <v>44188</v>
      </c>
      <c r="C12573" s="87">
        <f>TEXT(B12573,"aaa")</f>
        <v/>
      </c>
      <c r="D12573" s="93" t="n"/>
      <c r="E12573" s="87">
        <f>INDEX(매칭테이블!C:D,MATCH(RD!G12573,매칭테이블!D:D,0),1)</f>
        <v/>
      </c>
      <c r="F12573" s="93" t="inlineStr">
        <is>
          <t>카페24</t>
        </is>
      </c>
      <c r="G12573" s="93" t="inlineStr">
        <is>
          <t>어성초 77% 패드옵션=어성초77토너1개+어성초77패드1개-30% off (무료배송)</t>
        </is>
      </c>
      <c r="H12573" s="93" t="n">
        <v>125</v>
      </c>
      <c r="J12573" s="87" t="n">
        <v>201208</v>
      </c>
      <c r="K12573" s="93" t="n"/>
      <c r="L12573" s="87" t="n">
        <v>4637500</v>
      </c>
      <c r="M12573" s="87" t="n">
        <v>4366206.25</v>
      </c>
      <c r="N12573" s="87" t="n">
        <v>1011500</v>
      </c>
      <c r="O12573" s="144" t="n">
        <v>4215909.090909091</v>
      </c>
      <c r="P12573" s="87" t="inlineStr">
        <is>
          <t>카페24토너+패드 세트어성초 77% 패드옵션=어성초77토너1개+어성초77패드1개-30% off (무료배송)201208</t>
        </is>
      </c>
    </row>
    <row r="12574">
      <c r="B12574" s="127" t="n">
        <v>44188</v>
      </c>
      <c r="C12574" s="87">
        <f>TEXT(B12574,"aaa")</f>
        <v/>
      </c>
      <c r="D12574" s="93" t="n"/>
      <c r="E12574" s="87">
        <f>INDEX(매칭테이블!C:D,MATCH(RD!G12574,매칭테이블!D:D,0),1)</f>
        <v/>
      </c>
      <c r="F12574" s="93" t="inlineStr">
        <is>
          <t>카페24</t>
        </is>
      </c>
      <c r="G12574" s="93" t="inlineStr">
        <is>
          <t>어성초 78 수딩 크림</t>
        </is>
      </c>
      <c r="H12574" s="93" t="n">
        <v>12</v>
      </c>
      <c r="J12574" s="87" t="n">
        <v>201208</v>
      </c>
      <c r="K12574" s="93" t="n"/>
      <c r="L12574" s="87" t="n">
        <v>456000</v>
      </c>
      <c r="M12574" s="87" t="n">
        <v>429324</v>
      </c>
      <c r="N12574" s="87" t="n">
        <v>36540</v>
      </c>
      <c r="O12574" s="144" t="n">
        <v>414545.4545454545</v>
      </c>
      <c r="P12574" s="87" t="inlineStr">
        <is>
          <t>카페24수딩크림어성초 78 수딩 크림201208</t>
        </is>
      </c>
    </row>
    <row r="12575">
      <c r="B12575" s="127" t="n">
        <v>44188</v>
      </c>
      <c r="C12575" s="87">
        <f>TEXT(B12575,"aaa")</f>
        <v/>
      </c>
      <c r="D12575" s="93" t="n"/>
      <c r="E12575" s="87">
        <f>INDEX(매칭테이블!C:D,MATCH(RD!G12575,매칭테이블!D:D,0),1)</f>
        <v/>
      </c>
      <c r="F12575" s="93" t="inlineStr">
        <is>
          <t>카페24</t>
        </is>
      </c>
      <c r="G12575" s="93" t="inlineStr">
        <is>
          <t>어성초 78 수딩 크림</t>
        </is>
      </c>
      <c r="H12575" s="93" t="n">
        <v>2</v>
      </c>
      <c r="J12575" s="87" t="n">
        <v>201208</v>
      </c>
      <c r="K12575" s="93" t="n"/>
      <c r="L12575" s="87" t="n">
        <v>76000</v>
      </c>
      <c r="M12575" s="87" t="n">
        <v>71554</v>
      </c>
      <c r="N12575" s="87" t="n">
        <v>6090</v>
      </c>
      <c r="O12575" s="144" t="n">
        <v>69090.90909090909</v>
      </c>
      <c r="P12575" s="87" t="inlineStr">
        <is>
          <t>카페24수딩크림어성초 78 수딩 크림201208</t>
        </is>
      </c>
    </row>
    <row r="12576">
      <c r="B12576" s="127" t="n">
        <v>44188</v>
      </c>
      <c r="C12576" s="87">
        <f>TEXT(B12576,"aaa")</f>
        <v/>
      </c>
      <c r="D12576" s="93" t="n"/>
      <c r="E12576" s="87">
        <f>INDEX(매칭테이블!C:D,MATCH(RD!G12576,매칭테이블!D:D,0),1)</f>
        <v/>
      </c>
      <c r="F12576" s="93" t="inlineStr">
        <is>
          <t>카페24</t>
        </is>
      </c>
      <c r="G12576" s="93" t="inlineStr">
        <is>
          <t>어성초 80 수분 진정 앰플앰플=어성초 80 앰플 1개-15%off</t>
        </is>
      </c>
      <c r="H12576" s="93" t="n">
        <v>19</v>
      </c>
      <c r="J12576" s="87" t="n">
        <v>201208</v>
      </c>
      <c r="K12576" s="93" t="n"/>
      <c r="L12576" s="87" t="n">
        <v>532000</v>
      </c>
      <c r="M12576" s="87" t="n">
        <v>500878</v>
      </c>
      <c r="N12576" s="87" t="n">
        <v>64543</v>
      </c>
      <c r="O12576" s="144" t="n">
        <v>483636.3636363636</v>
      </c>
      <c r="P12576" s="87" t="inlineStr">
        <is>
          <t>카페24앰플어성초 80 수분 진정 앰플앰플=어성초 80 앰플 1개-15%off201208</t>
        </is>
      </c>
    </row>
    <row r="12577">
      <c r="B12577" s="127" t="n">
        <v>44188</v>
      </c>
      <c r="C12577" s="87">
        <f>TEXT(B12577,"aaa")</f>
        <v/>
      </c>
      <c r="D12577" s="93" t="n"/>
      <c r="E12577" s="87">
        <f>INDEX(매칭테이블!C:D,MATCH(RD!G12577,매칭테이블!D:D,0),1)</f>
        <v/>
      </c>
      <c r="F12577" s="93" t="inlineStr">
        <is>
          <t>카페24</t>
        </is>
      </c>
      <c r="G12577" s="93" t="inlineStr">
        <is>
          <t>어성초 80 수분 진정 앰플앰플=어성초 80 앰플 2개-27%off (무료배송)</t>
        </is>
      </c>
      <c r="H12577" s="93" t="n">
        <v>6</v>
      </c>
      <c r="J12577" s="87" t="n">
        <v>201208</v>
      </c>
      <c r="K12577" s="93" t="n"/>
      <c r="L12577" s="87" t="n">
        <v>288000</v>
      </c>
      <c r="M12577" s="87" t="n">
        <v>271152</v>
      </c>
      <c r="N12577" s="87" t="n">
        <v>40764</v>
      </c>
      <c r="O12577" s="144" t="n">
        <v>261818.1818181818</v>
      </c>
      <c r="P12577" s="87" t="inlineStr">
        <is>
          <t>카페24앰플어성초 80 수분 진정 앰플앰플=어성초 80 앰플 2개-27%off (무료배송)201208</t>
        </is>
      </c>
    </row>
    <row r="12578">
      <c r="B12578" s="127" t="n">
        <v>44188</v>
      </c>
      <c r="C12578" s="87">
        <f>TEXT(B12578,"aaa")</f>
        <v/>
      </c>
      <c r="D12578" s="93" t="n"/>
      <c r="E12578" s="87">
        <f>INDEX(매칭테이블!C:D,MATCH(RD!G12578,매칭테이블!D:D,0),1)</f>
        <v/>
      </c>
      <c r="F12578" s="93" t="inlineStr">
        <is>
          <t>카페24</t>
        </is>
      </c>
      <c r="G12578" s="93" t="inlineStr">
        <is>
          <t>어성초 80 수분 진정 앰플</t>
        </is>
      </c>
      <c r="H12578" s="93" t="n">
        <v>4</v>
      </c>
      <c r="J12578" s="87" t="n">
        <v>201208</v>
      </c>
      <c r="K12578" s="93" t="n"/>
      <c r="L12578" s="87" t="n">
        <v>112000</v>
      </c>
      <c r="M12578" s="87" t="n">
        <v>105448</v>
      </c>
      <c r="N12578" s="87" t="n">
        <v>13588</v>
      </c>
      <c r="O12578" s="144" t="n">
        <v>101818.1818181818</v>
      </c>
      <c r="P12578" s="87" t="inlineStr">
        <is>
          <t>카페24앰플어성초 80 수분 진정 앰플201208</t>
        </is>
      </c>
    </row>
    <row r="12579">
      <c r="B12579" s="127" t="n">
        <v>44188</v>
      </c>
      <c r="C12579" s="87">
        <f>TEXT(B12579,"aaa")</f>
        <v/>
      </c>
      <c r="D12579" s="93" t="n"/>
      <c r="E12579" s="87">
        <f>INDEX(매칭테이블!C:D,MATCH(RD!G12579,매칭테이블!D:D,0),1)</f>
        <v/>
      </c>
      <c r="F12579" s="93" t="inlineStr">
        <is>
          <t>카페24</t>
        </is>
      </c>
      <c r="G12579" s="93" t="inlineStr">
        <is>
          <t>어성초 아크네 바디워시옵션=어성초 아크네 바디워시 1개 -30% off</t>
        </is>
      </c>
      <c r="H12579" s="93" t="n">
        <v>7</v>
      </c>
      <c r="J12579" s="87" t="n">
        <v>201208</v>
      </c>
      <c r="K12579" s="93" t="n"/>
      <c r="L12579" s="87" t="n">
        <v>127400</v>
      </c>
      <c r="M12579" s="87" t="n">
        <v>119947.1</v>
      </c>
      <c r="N12579" s="87" t="n">
        <v>28595</v>
      </c>
      <c r="O12579" s="144" t="n">
        <v>115818.1818181818</v>
      </c>
      <c r="P12579" s="87" t="inlineStr">
        <is>
          <t>카페24바디워시어성초 아크네 바디워시옵션=어성초 아크네 바디워시 1개 -30% off201208</t>
        </is>
      </c>
    </row>
    <row r="12580">
      <c r="B12580" s="127" t="n">
        <v>44188</v>
      </c>
      <c r="C12580" s="87">
        <f>TEXT(B12580,"aaa")</f>
        <v/>
      </c>
      <c r="D12580" s="93" t="n"/>
      <c r="E12580" s="87">
        <f>INDEX(매칭테이블!C:D,MATCH(RD!G12580,매칭테이블!D:D,0),1)</f>
        <v/>
      </c>
      <c r="F12580" s="93" t="inlineStr">
        <is>
          <t>카페24</t>
        </is>
      </c>
      <c r="G12580" s="93" t="inlineStr">
        <is>
          <t>어성초 약산성 클렌징폼클렌징폼=어성초 약산성 클렌징폼 1개 -19%off</t>
        </is>
      </c>
      <c r="H12580" s="93" t="n">
        <v>28</v>
      </c>
      <c r="J12580" s="87" t="n">
        <v>201208</v>
      </c>
      <c r="K12580" s="93" t="n"/>
      <c r="L12580" s="87" t="n">
        <v>364000</v>
      </c>
      <c r="M12580" s="87" t="n">
        <v>342706</v>
      </c>
      <c r="N12580" s="87" t="n">
        <v>77000</v>
      </c>
      <c r="O12580" s="144" t="n">
        <v>330909.0909090909</v>
      </c>
      <c r="P12580" s="87" t="inlineStr">
        <is>
          <t>카페24클렌징폼어성초 약산성 클렌징폼클렌징폼=어성초 약산성 클렌징폼 1개 -19%off201208</t>
        </is>
      </c>
    </row>
    <row r="12581">
      <c r="B12581" s="127" t="n">
        <v>44188</v>
      </c>
      <c r="C12581" s="87">
        <f>TEXT(B12581,"aaa")</f>
        <v/>
      </c>
      <c r="D12581" s="93" t="n"/>
      <c r="E12581" s="87">
        <f>INDEX(매칭테이블!C:D,MATCH(RD!G12581,매칭테이블!D:D,0),1)</f>
        <v/>
      </c>
      <c r="F12581" s="93" t="inlineStr">
        <is>
          <t>카페24</t>
        </is>
      </c>
      <c r="G12581" s="93" t="inlineStr">
        <is>
          <t>어성초 약산성 클렌징폼클렌징폼=어성초 약산성 클렌징폼 2개 -25%off</t>
        </is>
      </c>
      <c r="H12581" s="93" t="n">
        <v>6</v>
      </c>
      <c r="J12581" s="87" t="n">
        <v>201208</v>
      </c>
      <c r="K12581" s="93" t="n"/>
      <c r="L12581" s="87" t="n">
        <v>144000</v>
      </c>
      <c r="M12581" s="87" t="n">
        <v>135576</v>
      </c>
      <c r="N12581" s="87" t="n">
        <v>14760</v>
      </c>
      <c r="O12581" s="144" t="n">
        <v>130909.0909090909</v>
      </c>
      <c r="P12581" s="87" t="inlineStr">
        <is>
          <t>카페24클렌징폼어성초 약산성 클렌징폼클렌징폼=어성초 약산성 클렌징폼 2개 -25%off201208</t>
        </is>
      </c>
    </row>
    <row r="12582">
      <c r="B12582" s="127" t="n">
        <v>44188</v>
      </c>
      <c r="C12582" s="87">
        <f>TEXT(B12582,"aaa")</f>
        <v/>
      </c>
      <c r="D12582" s="93" t="n"/>
      <c r="E12582" s="87">
        <f>INDEX(매칭테이블!C:D,MATCH(RD!G12582,매칭테이블!D:D,0),1)</f>
        <v/>
      </c>
      <c r="F12582" s="93" t="inlineStr">
        <is>
          <t>카페24</t>
        </is>
      </c>
      <c r="G12582" s="93" t="inlineStr">
        <is>
          <t>어성초 약산성 클렌징폼클렌징폼=어성초 약산성 클렌징폼 3개 -31%off (무료배송)</t>
        </is>
      </c>
      <c r="H12582" s="93" t="n">
        <v>1</v>
      </c>
      <c r="J12582" s="87" t="n">
        <v>201208</v>
      </c>
      <c r="K12582" s="93" t="n"/>
      <c r="L12582" s="87" t="n">
        <v>33000</v>
      </c>
      <c r="M12582" s="87" t="n">
        <v>31069.5</v>
      </c>
      <c r="N12582" s="87" t="n">
        <v>3690</v>
      </c>
      <c r="O12582" s="144" t="n">
        <v>30000</v>
      </c>
      <c r="P12582" s="87" t="inlineStr">
        <is>
          <t>카페24클렌징폼어성초 약산성 클렌징폼클렌징폼=어성초 약산성 클렌징폼 3개 -31%off (무료배송)201208</t>
        </is>
      </c>
    </row>
    <row r="12583">
      <c r="B12583" s="127" t="n">
        <v>44188</v>
      </c>
      <c r="C12583" s="87">
        <f>TEXT(B12583,"aaa")</f>
        <v/>
      </c>
      <c r="D12583" s="93" t="n"/>
      <c r="E12583" s="87">
        <f>INDEX(매칭테이블!C:D,MATCH(RD!G12583,매칭테이블!D:D,0),1)</f>
        <v/>
      </c>
      <c r="F12583" s="93" t="inlineStr">
        <is>
          <t>카페24</t>
        </is>
      </c>
      <c r="G12583" s="93" t="inlineStr">
        <is>
          <t>어성초 크림마스크 나이트 솔루션옵션=어성초 크림마스크 나이트 솔루션 10장 (-50%)</t>
        </is>
      </c>
      <c r="H12583" s="93" t="n">
        <v>5</v>
      </c>
      <c r="J12583" s="87" t="n">
        <v>201208</v>
      </c>
      <c r="K12583" s="93" t="n"/>
      <c r="L12583" s="87" t="n">
        <v>100000</v>
      </c>
      <c r="M12583" s="87" t="n">
        <v>94150</v>
      </c>
      <c r="N12583" s="87" t="n">
        <v>15535</v>
      </c>
      <c r="O12583" s="144" t="n">
        <v>90909.0909090909</v>
      </c>
      <c r="P12583" s="87" t="inlineStr">
        <is>
          <t>카페24크림마스크어성초 크림마스크 나이트 솔루션옵션=어성초 크림마스크 나이트 솔루션 10장 (-50%)201208</t>
        </is>
      </c>
    </row>
    <row r="12584">
      <c r="B12584" s="127" t="n">
        <v>44188</v>
      </c>
      <c r="C12584" s="87">
        <f>TEXT(B12584,"aaa")</f>
        <v/>
      </c>
      <c r="D12584" s="93" t="n"/>
      <c r="E12584" s="87">
        <f>INDEX(매칭테이블!C:D,MATCH(RD!G12584,매칭테이블!D:D,0),1)</f>
        <v/>
      </c>
      <c r="F12584" s="93" t="inlineStr">
        <is>
          <t>카페24</t>
        </is>
      </c>
      <c r="G12584" s="93" t="inlineStr">
        <is>
          <t>촉촉 스킨팩 화장솜</t>
        </is>
      </c>
      <c r="H12584" s="93" t="n">
        <v>23</v>
      </c>
      <c r="J12584" s="87" t="n">
        <v>201208</v>
      </c>
      <c r="K12584" s="93" t="n"/>
      <c r="L12584" s="87" t="n">
        <v>69000</v>
      </c>
      <c r="M12584" s="87" t="n">
        <v>64963.5</v>
      </c>
      <c r="N12584" s="87" t="n">
        <v>25530</v>
      </c>
      <c r="O12584" s="144" t="n">
        <v>62727.27272727272</v>
      </c>
      <c r="P12584" s="87" t="inlineStr">
        <is>
          <t>카페24화장솜촉촉 스킨팩 화장솜201208</t>
        </is>
      </c>
    </row>
    <row r="12585">
      <c r="B12585" s="127" t="n">
        <v>44188</v>
      </c>
      <c r="C12585" s="87">
        <f>TEXT(B12585,"aaa")</f>
        <v/>
      </c>
      <c r="D12585" s="93" t="n"/>
      <c r="E12585" s="87">
        <f>INDEX(매칭테이블!C:D,MATCH(RD!G12585,매칭테이블!D:D,0),1)</f>
        <v/>
      </c>
      <c r="F12585" s="93" t="inlineStr">
        <is>
          <t>카페24</t>
        </is>
      </c>
      <c r="G12585" s="93" t="inlineStr">
        <is>
          <t>촉촉 스킨팩 화장솜</t>
        </is>
      </c>
      <c r="H12585" s="93" t="n">
        <v>9</v>
      </c>
      <c r="J12585" s="87" t="n">
        <v>201208</v>
      </c>
      <c r="K12585" s="93" t="n"/>
      <c r="L12585" s="87" t="n">
        <v>27000</v>
      </c>
      <c r="M12585" s="87" t="n">
        <v>25420.5</v>
      </c>
      <c r="N12585" s="87" t="n">
        <v>9990</v>
      </c>
      <c r="O12585" s="144" t="n">
        <v>24545.45454545454</v>
      </c>
      <c r="P12585" s="87" t="inlineStr">
        <is>
          <t>카페24화장솜촉촉 스킨팩 화장솜201208</t>
        </is>
      </c>
    </row>
    <row r="12586">
      <c r="B12586" s="127" t="n">
        <v>44189</v>
      </c>
      <c r="C12586" s="87">
        <f>TEXT(B12586,"aaa")</f>
        <v/>
      </c>
      <c r="D12586" s="93" t="n"/>
      <c r="E12586" s="87">
        <f>INDEX(매칭테이블!C:D,MATCH(RD!G12586,매칭테이블!D:D,0),1)</f>
        <v/>
      </c>
      <c r="F12586" s="93" t="inlineStr">
        <is>
          <t>W컨셉</t>
        </is>
      </c>
      <c r="G12586" s="93" t="inlineStr">
        <is>
          <t>어성초 77토너 (2 SET) HEARTLEAF 77% SOOTHING TONER 250ml250ml 2set</t>
        </is>
      </c>
      <c r="H12586" s="93" t="n">
        <v>1</v>
      </c>
      <c r="J12586" s="87" t="n">
        <v>201208</v>
      </c>
      <c r="K12586" s="93" t="n"/>
      <c r="L12586" s="87" t="n">
        <v>35000</v>
      </c>
      <c r="M12586" s="87" t="n">
        <v>25200</v>
      </c>
      <c r="N12586" s="87" t="n">
        <v>6160</v>
      </c>
      <c r="O12586" s="144" t="n">
        <v>31818.18181818182</v>
      </c>
      <c r="P12586" s="87" t="inlineStr">
        <is>
          <t>W컨셉토너어성초 77토너 (2 SET) HEARTLEAF 77% SOOTHING TONER 250ml250ml 2set201208</t>
        </is>
      </c>
    </row>
    <row r="12587">
      <c r="B12587" s="127" t="n">
        <v>44189</v>
      </c>
      <c r="C12587" s="87">
        <f>TEXT(B12587,"aaa")</f>
        <v/>
      </c>
      <c r="D12587" s="93" t="n"/>
      <c r="E12587" s="87">
        <f>INDEX(매칭테이블!C:D,MATCH(RD!G12587,매칭테이블!D:D,0),1)</f>
        <v/>
      </c>
      <c r="F12587" s="93" t="inlineStr">
        <is>
          <t>스타일쉐어</t>
        </is>
      </c>
      <c r="G12587" s="93" t="inlineStr">
        <is>
          <t>아누아 어성초 77 토너 250ml</t>
        </is>
      </c>
      <c r="H12587" s="93" t="n">
        <v>1</v>
      </c>
      <c r="J12587" s="87" t="n">
        <v>201208</v>
      </c>
      <c r="K12587" s="93" t="n"/>
      <c r="L12587" s="87" t="n">
        <v>20000</v>
      </c>
      <c r="M12587" s="87" t="n">
        <v>15000</v>
      </c>
      <c r="N12587" s="87" t="n">
        <v>3260</v>
      </c>
      <c r="O12587" s="144" t="n">
        <v>18181.81818181818</v>
      </c>
      <c r="P12587" s="87" t="inlineStr">
        <is>
          <t>스타일쉐어토너아누아 어성초 77 토너 250ml201208</t>
        </is>
      </c>
    </row>
    <row r="12588">
      <c r="B12588" s="127" t="n">
        <v>44189</v>
      </c>
      <c r="C12588" s="87">
        <f>TEXT(B12588,"aaa")</f>
        <v/>
      </c>
      <c r="D12588" s="93" t="n"/>
      <c r="E12588" s="87">
        <f>INDEX(매칭테이블!C:D,MATCH(RD!G12588,매칭테이블!D:D,0),1)</f>
        <v/>
      </c>
      <c r="F12588" s="93" t="inlineStr">
        <is>
          <t>카페24</t>
        </is>
      </c>
      <c r="G12588" s="93" t="inlineStr">
        <is>
          <t>5 제로 무기자차 선크림옵션=5제로 무기자차 선크림 1개-20% off</t>
        </is>
      </c>
      <c r="H12588" s="93" t="n">
        <v>5</v>
      </c>
      <c r="J12588" s="87" t="n">
        <v>201208</v>
      </c>
      <c r="K12588" s="93" t="n"/>
      <c r="L12588" s="87" t="n">
        <v>100000</v>
      </c>
      <c r="M12588" s="87" t="n">
        <v>94150</v>
      </c>
      <c r="N12588" s="87" t="n">
        <v>11725</v>
      </c>
      <c r="O12588" s="144" t="n">
        <v>90909.0909090909</v>
      </c>
      <c r="P12588" s="87" t="inlineStr">
        <is>
          <t>카페24선크림5 제로 무기자차 선크림옵션=5제로 무기자차 선크림 1개-20% off201208</t>
        </is>
      </c>
    </row>
    <row r="12589">
      <c r="B12589" s="127" t="n">
        <v>44189</v>
      </c>
      <c r="C12589" s="87">
        <f>TEXT(B12589,"aaa")</f>
        <v/>
      </c>
      <c r="D12589" s="93" t="n"/>
      <c r="E12589" s="87">
        <f>INDEX(매칭테이블!C:D,MATCH(RD!G12589,매칭테이블!D:D,0),1)</f>
        <v/>
      </c>
      <c r="F12589" s="93" t="inlineStr">
        <is>
          <t>카페24</t>
        </is>
      </c>
      <c r="G12589" s="93" t="inlineStr">
        <is>
          <t>5 제로 무기자차 선크림옵션=5제로 무기자차 선크림 2개-30% off (무료배송)</t>
        </is>
      </c>
      <c r="H12589" s="93" t="n">
        <v>1</v>
      </c>
      <c r="J12589" s="87" t="n">
        <v>201208</v>
      </c>
      <c r="K12589" s="93" t="n"/>
      <c r="L12589" s="87" t="n">
        <v>35000</v>
      </c>
      <c r="M12589" s="87" t="n">
        <v>32952.5</v>
      </c>
      <c r="N12589" s="87" t="n">
        <v>4690</v>
      </c>
      <c r="O12589" s="144" t="n">
        <v>31818.18181818182</v>
      </c>
      <c r="P12589" s="87" t="inlineStr">
        <is>
          <t>카페24선크림5 제로 무기자차 선크림옵션=5제로 무기자차 선크림 2개-30% off (무료배송)201208</t>
        </is>
      </c>
    </row>
    <row r="12590">
      <c r="B12590" s="127" t="n">
        <v>44189</v>
      </c>
      <c r="C12590" s="87">
        <f>TEXT(B12590,"aaa")</f>
        <v/>
      </c>
      <c r="D12590" s="93" t="n"/>
      <c r="E12590" s="87">
        <f>INDEX(매칭테이블!C:D,MATCH(RD!G12590,매칭테이블!D:D,0),1)</f>
        <v/>
      </c>
      <c r="F12590" s="93" t="inlineStr">
        <is>
          <t>카페24</t>
        </is>
      </c>
      <c r="G12590" s="93" t="inlineStr">
        <is>
          <t>[수분 보충 세트] 어성초 77 토너 + 어성초 70 로션옵션=어성초 77 토너 250ml + 어성초 70 로션 200ml -30%</t>
        </is>
      </c>
      <c r="H12590" s="93" t="n">
        <v>48</v>
      </c>
      <c r="J12590" s="87" t="n">
        <v>201208</v>
      </c>
      <c r="K12590" s="93" t="n"/>
      <c r="L12590" s="87" t="n">
        <v>1780800</v>
      </c>
      <c r="M12590" s="87" t="n">
        <v>1676623.2</v>
      </c>
      <c r="N12590" s="87" t="n">
        <v>356064</v>
      </c>
      <c r="O12590" s="144" t="n">
        <v>1618909.090909091</v>
      </c>
      <c r="P12590" s="87" t="inlineStr">
        <is>
          <t>카페24수분 보충 세트[수분 보충 세트] 어성초 77 토너 + 어성초 70 로션옵션=어성초 77 토너 250ml + 어성초 70 로션 200ml -30%201208</t>
        </is>
      </c>
    </row>
    <row r="12591">
      <c r="B12591" s="127" t="n">
        <v>44189</v>
      </c>
      <c r="C12591" s="87">
        <f>TEXT(B12591,"aaa")</f>
        <v/>
      </c>
      <c r="D12591" s="93" t="n"/>
      <c r="E12591" s="87">
        <f>INDEX(매칭테이블!C:D,MATCH(RD!G12591,매칭테이블!D:D,0),1)</f>
        <v/>
      </c>
      <c r="F12591" s="93" t="inlineStr">
        <is>
          <t>카페24</t>
        </is>
      </c>
      <c r="G12591" s="93" t="inlineStr">
        <is>
          <t>[어성초 진정 패키지 세트] 대용량 토너 + 앰플 + 수딩 크림 + 마스크팩 10장</t>
        </is>
      </c>
      <c r="H12591" s="93" t="n">
        <v>3</v>
      </c>
      <c r="J12591" s="87" t="n">
        <v>201208</v>
      </c>
      <c r="K12591" s="93" t="n"/>
      <c r="L12591" s="87" t="n">
        <v>297000</v>
      </c>
      <c r="M12591" s="87" t="n">
        <v>279625.5</v>
      </c>
      <c r="N12591" s="87" t="n">
        <v>45411</v>
      </c>
      <c r="O12591" s="144" t="n">
        <v>270000</v>
      </c>
      <c r="P12591" s="87" t="inlineStr">
        <is>
          <t>카페24어성초진정패키지[어성초 진정 패키지 세트] 대용량 토너 + 앰플 + 수딩 크림 + 마스크팩 10장201208</t>
        </is>
      </c>
    </row>
    <row r="12592">
      <c r="B12592" s="127" t="n">
        <v>44189</v>
      </c>
      <c r="C12592" s="87">
        <f>TEXT(B12592,"aaa")</f>
        <v/>
      </c>
      <c r="D12592" s="93" t="n"/>
      <c r="E12592" s="87">
        <f>INDEX(매칭테이블!C:D,MATCH(RD!G12592,매칭테이블!D:D,0),1)</f>
        <v/>
      </c>
      <c r="F12592" s="93" t="inlineStr">
        <is>
          <t>카페24</t>
        </is>
      </c>
      <c r="G12592" s="93" t="inlineStr">
        <is>
          <t>대용량 어성초 77 수딩 토너 500ml</t>
        </is>
      </c>
      <c r="H12592" s="93" t="n">
        <v>26</v>
      </c>
      <c r="J12592" s="87" t="n">
        <v>201208</v>
      </c>
      <c r="K12592" s="93" t="n"/>
      <c r="L12592" s="87" t="n">
        <v>858000</v>
      </c>
      <c r="M12592" s="87" t="n">
        <v>807807</v>
      </c>
      <c r="N12592" s="87" t="n">
        <v>112580</v>
      </c>
      <c r="O12592" s="144" t="n">
        <v>779999.9999999999</v>
      </c>
      <c r="P12592" s="87" t="inlineStr">
        <is>
          <t>카페24토너대용량 어성초 77 수딩 토너 500ml201208</t>
        </is>
      </c>
    </row>
    <row r="12593">
      <c r="B12593" s="127" t="n">
        <v>44189</v>
      </c>
      <c r="C12593" s="87">
        <f>TEXT(B12593,"aaa")</f>
        <v/>
      </c>
      <c r="D12593" s="93" t="n"/>
      <c r="E12593" s="87">
        <f>INDEX(매칭테이블!C:D,MATCH(RD!G12593,매칭테이블!D:D,0),1)</f>
        <v/>
      </c>
      <c r="F12593" s="93" t="inlineStr">
        <is>
          <t>카페24</t>
        </is>
      </c>
      <c r="G12593" s="93" t="inlineStr">
        <is>
          <t>대용량 어성초 77 토너 500ml</t>
        </is>
      </c>
      <c r="H12593" s="93" t="n">
        <v>3</v>
      </c>
      <c r="J12593" s="87" t="n">
        <v>201208</v>
      </c>
      <c r="K12593" s="93" t="n"/>
      <c r="L12593" s="87" t="n">
        <v>99000</v>
      </c>
      <c r="M12593" s="87" t="n">
        <v>93208.5</v>
      </c>
      <c r="N12593" s="87" t="n">
        <v>12990</v>
      </c>
      <c r="O12593" s="144" t="n">
        <v>90000</v>
      </c>
      <c r="P12593" s="87" t="inlineStr">
        <is>
          <t>카페24토너대용량 어성초 77 토너 500ml201208</t>
        </is>
      </c>
    </row>
    <row r="12594">
      <c r="B12594" s="127" t="n">
        <v>44189</v>
      </c>
      <c r="C12594" s="87">
        <f>TEXT(B12594,"aaa")</f>
        <v/>
      </c>
      <c r="D12594" s="93" t="n"/>
      <c r="E12594" s="87">
        <f>INDEX(매칭테이블!C:D,MATCH(RD!G12594,매칭테이블!D:D,0),1)</f>
        <v/>
      </c>
      <c r="F12594" s="93" t="inlineStr">
        <is>
          <t>카페24</t>
        </is>
      </c>
      <c r="G12594" s="93" t="inlineStr">
        <is>
          <t>아누아 어성초 77 수딩 토너토너(필수)=어성초 77 토너 1개-20% off</t>
        </is>
      </c>
      <c r="H12594" s="93" t="n">
        <v>2</v>
      </c>
      <c r="J12594" s="87" t="n">
        <v>201208</v>
      </c>
      <c r="K12594" s="93" t="n"/>
      <c r="L12594" s="87" t="n">
        <v>40000</v>
      </c>
      <c r="M12594" s="87" t="n">
        <v>37660</v>
      </c>
      <c r="N12594" s="87" t="n">
        <v>6160</v>
      </c>
      <c r="O12594" s="144" t="n">
        <v>36363.63636363636</v>
      </c>
      <c r="P12594" s="87" t="inlineStr">
        <is>
          <t>카페24토너아누아 어성초 77 수딩 토너토너(필수)=어성초 77 토너 1개-20% off201208</t>
        </is>
      </c>
    </row>
    <row r="12595">
      <c r="B12595" s="127" t="n">
        <v>44189</v>
      </c>
      <c r="C12595" s="87">
        <f>TEXT(B12595,"aaa")</f>
        <v/>
      </c>
      <c r="D12595" s="93" t="n"/>
      <c r="E12595" s="87">
        <f>INDEX(매칭테이블!C:D,MATCH(RD!G12595,매칭테이블!D:D,0),1)</f>
        <v/>
      </c>
      <c r="F12595" s="93" t="inlineStr">
        <is>
          <t>카페24</t>
        </is>
      </c>
      <c r="G12595" s="93" t="inlineStr">
        <is>
          <t>아누아 어성초 77 수딩 토너토너(필수)=어성초 77 토너 2개-30% off (무료배송)</t>
        </is>
      </c>
      <c r="H12595" s="93" t="n">
        <v>1</v>
      </c>
      <c r="J12595" s="87" t="n">
        <v>201208</v>
      </c>
      <c r="K12595" s="93" t="n"/>
      <c r="L12595" s="87" t="n">
        <v>35000</v>
      </c>
      <c r="M12595" s="87" t="n">
        <v>32952.5</v>
      </c>
      <c r="N12595" s="87" t="n">
        <v>6160</v>
      </c>
      <c r="O12595" s="144" t="n">
        <v>31818.18181818182</v>
      </c>
      <c r="P12595" s="87" t="inlineStr">
        <is>
          <t>카페24토너아누아 어성초 77 수딩 토너토너(필수)=어성초 77 토너 2개-30% off (무료배송)201208</t>
        </is>
      </c>
    </row>
    <row r="12596">
      <c r="B12596" s="127" t="n">
        <v>44189</v>
      </c>
      <c r="C12596" s="87">
        <f>TEXT(B12596,"aaa")</f>
        <v/>
      </c>
      <c r="D12596" s="93" t="n"/>
      <c r="E12596" s="87">
        <f>INDEX(매칭테이블!C:D,MATCH(RD!G12596,매칭테이블!D:D,0),1)</f>
        <v/>
      </c>
      <c r="F12596" s="93" t="inlineStr">
        <is>
          <t>카페24</t>
        </is>
      </c>
      <c r="G12596" s="93" t="inlineStr">
        <is>
          <t>아누아 어성초 77 클리어 패드옵션=어성초 77 클리어 패드 2개-30% off (무료배송)</t>
        </is>
      </c>
      <c r="H12596" s="93" t="n">
        <v>1</v>
      </c>
      <c r="J12596" s="87" t="n">
        <v>201208</v>
      </c>
      <c r="K12596" s="93" t="n"/>
      <c r="L12596" s="87" t="n">
        <v>39200</v>
      </c>
      <c r="M12596" s="87" t="n">
        <v>36906.8</v>
      </c>
      <c r="N12596" s="87" t="n">
        <v>10024</v>
      </c>
      <c r="O12596" s="144" t="n">
        <v>35636.36363636363</v>
      </c>
      <c r="P12596" s="87" t="inlineStr">
        <is>
          <t>카페24클리어 패드아누아 어성초 77 클리어 패드옵션=어성초 77 클리어 패드 2개-30% off (무료배송)201208</t>
        </is>
      </c>
    </row>
    <row r="12597">
      <c r="B12597" s="127" t="n">
        <v>44189</v>
      </c>
      <c r="C12597" s="87">
        <f>TEXT(B12597,"aaa")</f>
        <v/>
      </c>
      <c r="D12597" s="93" t="n"/>
      <c r="E12597" s="87">
        <f>INDEX(매칭테이블!C:D,MATCH(RD!G12597,매칭테이블!D:D,0),1)</f>
        <v/>
      </c>
      <c r="F12597" s="93" t="inlineStr">
        <is>
          <t>카페24</t>
        </is>
      </c>
      <c r="G12597" s="93" t="inlineStr">
        <is>
          <t>어성초 70 데일리 릴리프 로션로션=어성초 70 데일리 릴리프 로션 1개 -20% off</t>
        </is>
      </c>
      <c r="H12597" s="93" t="n">
        <v>6</v>
      </c>
      <c r="J12597" s="87" t="n">
        <v>201208</v>
      </c>
      <c r="K12597" s="93" t="n"/>
      <c r="L12597" s="87" t="n">
        <v>134400</v>
      </c>
      <c r="M12597" s="87" t="n">
        <v>126537.6</v>
      </c>
      <c r="N12597" s="87" t="n">
        <v>26028</v>
      </c>
      <c r="O12597" s="144" t="n">
        <v>122181.8181818182</v>
      </c>
      <c r="P12597" s="87" t="inlineStr">
        <is>
          <t>카페24로션어성초 70 데일리 릴리프 로션로션=어성초 70 데일리 릴리프 로션 1개 -20% off201208</t>
        </is>
      </c>
    </row>
    <row r="12598">
      <c r="B12598" s="127" t="n">
        <v>44189</v>
      </c>
      <c r="C12598" s="87">
        <f>TEXT(B12598,"aaa")</f>
        <v/>
      </c>
      <c r="D12598" s="93" t="n"/>
      <c r="E12598" s="87">
        <f>INDEX(매칭테이블!C:D,MATCH(RD!G12598,매칭테이블!D:D,0),1)</f>
        <v/>
      </c>
      <c r="F12598" s="93" t="inlineStr">
        <is>
          <t>카페24</t>
        </is>
      </c>
      <c r="G12598" s="93" t="inlineStr">
        <is>
          <t>어성초 70 데일리 릴리프 로션로션=어성초 70 데일리 릴리프 로션 2개 -30% off</t>
        </is>
      </c>
      <c r="H12598" s="93" t="n">
        <v>2</v>
      </c>
      <c r="J12598" s="87" t="n">
        <v>201208</v>
      </c>
      <c r="K12598" s="93" t="n"/>
      <c r="L12598" s="87" t="n">
        <v>78400</v>
      </c>
      <c r="M12598" s="87" t="n">
        <v>73813.60000000001</v>
      </c>
      <c r="N12598" s="87" t="n">
        <v>17352</v>
      </c>
      <c r="O12598" s="144" t="n">
        <v>71272.72727272726</v>
      </c>
      <c r="P12598" s="87" t="inlineStr">
        <is>
          <t>카페24로션어성초 70 데일리 릴리프 로션로션=어성초 70 데일리 릴리프 로션 2개 -30% off201208</t>
        </is>
      </c>
    </row>
    <row r="12599">
      <c r="B12599" s="127" t="n">
        <v>44189</v>
      </c>
      <c r="C12599" s="87">
        <f>TEXT(B12599,"aaa")</f>
        <v/>
      </c>
      <c r="D12599" s="93" t="n"/>
      <c r="E12599" s="87">
        <f>INDEX(매칭테이블!C:D,MATCH(RD!G12599,매칭테이블!D:D,0),1)</f>
        <v/>
      </c>
      <c r="F12599" s="93" t="inlineStr">
        <is>
          <t>카페24</t>
        </is>
      </c>
      <c r="G12599" s="93" t="inlineStr">
        <is>
          <t>어성초 70 데일리 릴리프 로션로션=어성초 77토너 + 어성초 70 로션 수분 보충 세트 -30% off</t>
        </is>
      </c>
      <c r="H12599" s="93" t="n">
        <v>3</v>
      </c>
      <c r="J12599" s="87" t="n">
        <v>201208</v>
      </c>
      <c r="K12599" s="93" t="n"/>
      <c r="L12599" s="87" t="n">
        <v>111300</v>
      </c>
      <c r="M12599" s="87" t="n">
        <v>104788.95</v>
      </c>
      <c r="N12599" s="87" t="n">
        <v>22254</v>
      </c>
      <c r="O12599" s="144" t="n">
        <v>101181.8181818182</v>
      </c>
      <c r="P12599" s="87" t="inlineStr">
        <is>
          <t>카페24수분 보충 세트어성초 70 데일리 릴리프 로션로션=어성초 77토너 + 어성초 70 로션 수분 보충 세트 -30% off201208</t>
        </is>
      </c>
    </row>
    <row r="12600">
      <c r="B12600" s="127" t="n">
        <v>44189</v>
      </c>
      <c r="C12600" s="87">
        <f>TEXT(B12600,"aaa")</f>
        <v/>
      </c>
      <c r="D12600" s="93" t="n"/>
      <c r="E12600" s="87">
        <f>INDEX(매칭테이블!C:D,MATCH(RD!G12600,매칭테이블!D:D,0),1)</f>
        <v/>
      </c>
      <c r="F12600" s="93" t="inlineStr">
        <is>
          <t>카페24</t>
        </is>
      </c>
      <c r="G12600" s="93" t="inlineStr">
        <is>
          <t>어성초 70 머드 크림 마스크옵션=어성초 70 머드 크림 마스크-20% off</t>
        </is>
      </c>
      <c r="H12600" s="93" t="n">
        <v>2</v>
      </c>
      <c r="J12600" s="87" t="n">
        <v>201208</v>
      </c>
      <c r="K12600" s="93" t="n"/>
      <c r="L12600" s="87" t="n">
        <v>40000</v>
      </c>
      <c r="M12600" s="87" t="n">
        <v>37660</v>
      </c>
      <c r="N12600" s="87" t="n">
        <v>2884</v>
      </c>
      <c r="O12600" s="144" t="n">
        <v>36363.63636363636</v>
      </c>
      <c r="P12600" s="87" t="inlineStr">
        <is>
          <t>카페24머드크림마스크어성초 70 머드 크림 마스크옵션=어성초 70 머드 크림 마스크-20% off201208</t>
        </is>
      </c>
    </row>
    <row r="12601">
      <c r="B12601" s="127" t="n">
        <v>44189</v>
      </c>
      <c r="C12601" s="87">
        <f>TEXT(B12601,"aaa")</f>
        <v/>
      </c>
      <c r="D12601" s="93" t="n"/>
      <c r="E12601" s="87">
        <f>INDEX(매칭테이블!C:D,MATCH(RD!G12601,매칭테이블!D:D,0),1)</f>
        <v/>
      </c>
      <c r="F12601" s="93" t="inlineStr">
        <is>
          <t>카페24</t>
        </is>
      </c>
      <c r="G12601" s="93" t="inlineStr">
        <is>
          <t>어성초 70 머드 크림 마스크옵션=어성초 70 머드 크림 마스크 2개-30% off (무료배송)</t>
        </is>
      </c>
      <c r="H12601" s="93" t="n">
        <v>1</v>
      </c>
      <c r="J12601" s="87" t="n">
        <v>201208</v>
      </c>
      <c r="K12601" s="93" t="n"/>
      <c r="L12601" s="87" t="n">
        <v>35000</v>
      </c>
      <c r="M12601" s="87" t="n">
        <v>32952.5</v>
      </c>
      <c r="N12601" s="87" t="n">
        <v>2884</v>
      </c>
      <c r="O12601" s="144" t="n">
        <v>31818.18181818182</v>
      </c>
      <c r="P12601" s="87" t="inlineStr">
        <is>
          <t>카페24머드크림마스크어성초 70 머드 크림 마스크옵션=어성초 70 머드 크림 마스크 2개-30% off (무료배송)201208</t>
        </is>
      </c>
    </row>
    <row r="12602">
      <c r="B12602" s="127" t="n">
        <v>44189</v>
      </c>
      <c r="C12602" s="87">
        <f>TEXT(B12602,"aaa")</f>
        <v/>
      </c>
      <c r="D12602" s="93" t="n"/>
      <c r="E12602" s="87">
        <f>INDEX(매칭테이블!C:D,MATCH(RD!G12602,매칭테이블!D:D,0),1)</f>
        <v/>
      </c>
      <c r="F12602" s="93" t="inlineStr">
        <is>
          <t>카페24</t>
        </is>
      </c>
      <c r="G12602" s="93" t="inlineStr">
        <is>
          <t>어성초 70 인텐스 카밍 크림크림=어성초 70 인텐스 카밍 크림 1개 (-20%)</t>
        </is>
      </c>
      <c r="H12602" s="93" t="n">
        <v>5</v>
      </c>
      <c r="J12602" s="87" t="n">
        <v>201208</v>
      </c>
      <c r="K12602" s="93" t="n"/>
      <c r="L12602" s="87" t="n">
        <v>140000</v>
      </c>
      <c r="M12602" s="87" t="n">
        <v>131810</v>
      </c>
      <c r="N12602" s="87" t="n">
        <v>19410</v>
      </c>
      <c r="O12602" s="144" t="n">
        <v>127272.7272727273</v>
      </c>
      <c r="P12602" s="87" t="inlineStr">
        <is>
          <t>카페24카밍크림어성초 70 인텐스 카밍 크림크림=어성초 70 인텐스 카밍 크림 1개 (-20%)201208</t>
        </is>
      </c>
    </row>
    <row r="12603">
      <c r="B12603" s="127" t="n">
        <v>44189</v>
      </c>
      <c r="C12603" s="87">
        <f>TEXT(B12603,"aaa")</f>
        <v/>
      </c>
      <c r="D12603" s="93" t="n"/>
      <c r="E12603" s="87">
        <f>INDEX(매칭테이블!C:D,MATCH(RD!G12603,매칭테이블!D:D,0),1)</f>
        <v/>
      </c>
      <c r="F12603" s="93" t="inlineStr">
        <is>
          <t>카페24</t>
        </is>
      </c>
      <c r="G12603" s="93" t="inlineStr">
        <is>
          <t>어성초 70 인텐스 카밍 크림크림=어성초 토너 250ml + 카밍 크림 50ml (-30%)</t>
        </is>
      </c>
      <c r="H12603" s="93" t="n">
        <v>1</v>
      </c>
      <c r="J12603" s="87" t="n">
        <v>201208</v>
      </c>
      <c r="K12603" s="93" t="n"/>
      <c r="L12603" s="87" t="n">
        <v>42000</v>
      </c>
      <c r="M12603" s="87" t="n">
        <v>39543</v>
      </c>
      <c r="N12603" s="87" t="n">
        <v>6962</v>
      </c>
      <c r="O12603" s="144" t="n">
        <v>38181.81818181818</v>
      </c>
      <c r="P12603" s="87" t="inlineStr">
        <is>
          <t>카페24카밍크림어성초 70 인텐스 카밍 크림크림=어성초 토너 250ml + 카밍 크림 50ml (-30%)201208</t>
        </is>
      </c>
    </row>
    <row r="12604">
      <c r="B12604" s="127" t="n">
        <v>44189</v>
      </c>
      <c r="C12604" s="87">
        <f>TEXT(B12604,"aaa")</f>
        <v/>
      </c>
      <c r="D12604" s="93" t="n"/>
      <c r="E12604" s="87">
        <f>INDEX(매칭테이블!C:D,MATCH(RD!G12604,매칭테이블!D:D,0),1)</f>
        <v/>
      </c>
      <c r="F12604" s="93" t="inlineStr">
        <is>
          <t>카페24</t>
        </is>
      </c>
      <c r="G12604" s="93" t="inlineStr">
        <is>
          <t>어성초 77 수딩 토너토너(필수)=어성초 77 토너 1개-20% off</t>
        </is>
      </c>
      <c r="H12604" s="93" t="n">
        <v>53</v>
      </c>
      <c r="J12604" s="87" t="n">
        <v>201208</v>
      </c>
      <c r="K12604" s="93" t="n"/>
      <c r="L12604" s="87" t="n">
        <v>1060000</v>
      </c>
      <c r="M12604" s="87" t="n">
        <v>997990</v>
      </c>
      <c r="N12604" s="87" t="n">
        <v>163240</v>
      </c>
      <c r="O12604" s="144" t="n">
        <v>963636.3636363635</v>
      </c>
      <c r="P12604" s="87" t="inlineStr">
        <is>
          <t>카페24토너어성초 77 수딩 토너토너(필수)=어성초 77 토너 1개-20% off201208</t>
        </is>
      </c>
    </row>
    <row r="12605">
      <c r="B12605" s="127" t="n">
        <v>44189</v>
      </c>
      <c r="C12605" s="87">
        <f>TEXT(B12605,"aaa")</f>
        <v/>
      </c>
      <c r="D12605" s="93" t="n"/>
      <c r="E12605" s="87">
        <f>INDEX(매칭테이블!C:D,MATCH(RD!G12605,매칭테이블!D:D,0),1)</f>
        <v/>
      </c>
      <c r="F12605" s="93" t="inlineStr">
        <is>
          <t>카페24</t>
        </is>
      </c>
      <c r="G12605" s="93" t="inlineStr">
        <is>
          <t>어성초 77 수딩 토너토너(필수)=어성초 77 토너 2개-30% off (무료배송)</t>
        </is>
      </c>
      <c r="H12605" s="93" t="n">
        <v>39</v>
      </c>
      <c r="J12605" s="87" t="n">
        <v>201208</v>
      </c>
      <c r="K12605" s="93" t="n"/>
      <c r="L12605" s="87" t="n">
        <v>1365000</v>
      </c>
      <c r="M12605" s="87" t="n">
        <v>1285147.5</v>
      </c>
      <c r="N12605" s="87" t="n">
        <v>240240</v>
      </c>
      <c r="O12605" s="144" t="n">
        <v>1240909.090909091</v>
      </c>
      <c r="P12605" s="87" t="inlineStr">
        <is>
          <t>카페24토너어성초 77 수딩 토너토너(필수)=어성초 77 토너 2개-30% off (무료배송)201208</t>
        </is>
      </c>
    </row>
    <row r="12606">
      <c r="B12606" s="127" t="n">
        <v>44189</v>
      </c>
      <c r="C12606" s="87">
        <f>TEXT(B12606,"aaa")</f>
        <v/>
      </c>
      <c r="D12606" s="93" t="n"/>
      <c r="E12606" s="87">
        <f>INDEX(매칭테이블!C:D,MATCH(RD!G12606,매칭테이블!D:D,0),1)</f>
        <v/>
      </c>
      <c r="F12606" s="93" t="inlineStr">
        <is>
          <t>카페24</t>
        </is>
      </c>
      <c r="G12606" s="93" t="inlineStr">
        <is>
          <t>어성초 77 수딩 토너토너(필수)=어성초77토너1개 + 어성초77패드1개 -30% off (무료배송)</t>
        </is>
      </c>
      <c r="H12606" s="93" t="n">
        <v>38</v>
      </c>
      <c r="J12606" s="87" t="n">
        <v>201208</v>
      </c>
      <c r="K12606" s="93" t="n"/>
      <c r="L12606" s="87" t="n">
        <v>1409800</v>
      </c>
      <c r="M12606" s="87" t="n">
        <v>1327326.7</v>
      </c>
      <c r="N12606" s="87" t="n">
        <v>307496</v>
      </c>
      <c r="O12606" s="144" t="n">
        <v>1281636.363636364</v>
      </c>
      <c r="P12606" s="87" t="inlineStr">
        <is>
          <t>카페24토너+패드 세트어성초 77 수딩 토너토너(필수)=어성초77토너1개 + 어성초77패드1개 -30% off (무료배송)201208</t>
        </is>
      </c>
    </row>
    <row r="12607">
      <c r="B12607" s="127" t="n">
        <v>44189</v>
      </c>
      <c r="C12607" s="87">
        <f>TEXT(B12607,"aaa")</f>
        <v/>
      </c>
      <c r="D12607" s="93" t="n"/>
      <c r="E12607" s="87">
        <f>INDEX(매칭테이블!C:D,MATCH(RD!G12607,매칭테이블!D:D,0),1)</f>
        <v/>
      </c>
      <c r="F12607" s="93" t="inlineStr">
        <is>
          <t>카페24</t>
        </is>
      </c>
      <c r="G12607" s="93" t="inlineStr">
        <is>
          <t>어성초 77 수딩 토너화장솜(선택)=촉촉 스킨팩 화장솜</t>
        </is>
      </c>
      <c r="H12607" s="93" t="n">
        <v>43</v>
      </c>
      <c r="J12607" s="87" t="n">
        <v>201208</v>
      </c>
      <c r="K12607" s="93" t="n"/>
      <c r="L12607" s="87" t="n">
        <v>129000</v>
      </c>
      <c r="M12607" s="87" t="n">
        <v>121453.5</v>
      </c>
      <c r="N12607" s="87" t="n">
        <v>47730</v>
      </c>
      <c r="O12607" s="144" t="n">
        <v>117272.7272727273</v>
      </c>
      <c r="P12607" s="87" t="inlineStr">
        <is>
          <t>카페24화장솜어성초 77 수딩 토너화장솜(선택)=촉촉 스킨팩 화장솜201208</t>
        </is>
      </c>
    </row>
    <row r="12608">
      <c r="B12608" s="127" t="n">
        <v>44189</v>
      </c>
      <c r="C12608" s="87">
        <f>TEXT(B12608,"aaa")</f>
        <v/>
      </c>
      <c r="D12608" s="93" t="n"/>
      <c r="E12608" s="87">
        <f>INDEX(매칭테이블!C:D,MATCH(RD!G12608,매칭테이블!D:D,0),1)</f>
        <v/>
      </c>
      <c r="F12608" s="93" t="inlineStr">
        <is>
          <t>카페24</t>
        </is>
      </c>
      <c r="G12608" s="93" t="inlineStr">
        <is>
          <t>어성초 77 수딩 토너토너(필수)=어성초 77 토너 1개-20% off</t>
        </is>
      </c>
      <c r="H12608" s="93" t="n">
        <v>1</v>
      </c>
      <c r="J12608" s="87" t="n">
        <v>201208</v>
      </c>
      <c r="K12608" s="93" t="n"/>
      <c r="L12608" s="87" t="n">
        <v>20000</v>
      </c>
      <c r="M12608" s="87" t="n">
        <v>18830</v>
      </c>
      <c r="N12608" s="87" t="n">
        <v>3080</v>
      </c>
      <c r="O12608" s="144" t="n">
        <v>18181.81818181818</v>
      </c>
      <c r="P12608" s="87" t="inlineStr">
        <is>
          <t>카페24토너어성초 77 수딩 토너토너(필수)=어성초 77 토너 1개-20% off201208</t>
        </is>
      </c>
    </row>
    <row r="12609">
      <c r="B12609" s="127" t="n">
        <v>44189</v>
      </c>
      <c r="C12609" s="87">
        <f>TEXT(B12609,"aaa")</f>
        <v/>
      </c>
      <c r="D12609" s="93" t="n"/>
      <c r="E12609" s="87">
        <f>INDEX(매칭테이블!C:D,MATCH(RD!G12609,매칭테이블!D:D,0),1)</f>
        <v/>
      </c>
      <c r="F12609" s="93" t="inlineStr">
        <is>
          <t>카페24</t>
        </is>
      </c>
      <c r="G12609" s="93" t="inlineStr">
        <is>
          <t>어성초 77 진정 마스크옵션=어성초 77 진정 마스크팩 1장</t>
        </is>
      </c>
      <c r="H12609" s="93" t="n">
        <v>3</v>
      </c>
      <c r="J12609" s="87" t="n">
        <v>201208</v>
      </c>
      <c r="K12609" s="93" t="n"/>
      <c r="L12609" s="87" t="n">
        <v>12000</v>
      </c>
      <c r="M12609" s="87" t="n">
        <v>11298</v>
      </c>
      <c r="N12609" s="87" t="n">
        <v>1191</v>
      </c>
      <c r="O12609" s="144" t="n">
        <v>10909.09090909091</v>
      </c>
      <c r="P12609" s="87" t="inlineStr">
        <is>
          <t>카페24마스크팩어성초 77 진정 마스크옵션=어성초 77 진정 마스크팩 1장201208</t>
        </is>
      </c>
    </row>
    <row r="12610">
      <c r="B12610" s="127" t="n">
        <v>44189</v>
      </c>
      <c r="C12610" s="87">
        <f>TEXT(B12610,"aaa")</f>
        <v/>
      </c>
      <c r="D12610" s="93" t="n"/>
      <c r="E12610" s="87">
        <f>INDEX(매칭테이블!C:D,MATCH(RD!G12610,매칭테이블!D:D,0),1)</f>
        <v/>
      </c>
      <c r="F12610" s="93" t="inlineStr">
        <is>
          <t>카페24</t>
        </is>
      </c>
      <c r="G12610" s="93" t="inlineStr">
        <is>
          <t>어성초 77 진정 마스크옵션=어성초 77 진정 마스크팩 10장-50% off</t>
        </is>
      </c>
      <c r="H12610" s="93" t="n">
        <v>8</v>
      </c>
      <c r="J12610" s="87" t="n">
        <v>201208</v>
      </c>
      <c r="K12610" s="93" t="n"/>
      <c r="L12610" s="87" t="n">
        <v>160000</v>
      </c>
      <c r="M12610" s="87" t="n">
        <v>150640</v>
      </c>
      <c r="N12610" s="87" t="n">
        <v>31760</v>
      </c>
      <c r="O12610" s="144" t="n">
        <v>145454.5454545454</v>
      </c>
      <c r="P12610" s="87" t="inlineStr">
        <is>
          <t>카페24마스크팩어성초 77 진정 마스크옵션=어성초 77 진정 마스크팩 10장-50% off201208</t>
        </is>
      </c>
    </row>
    <row r="12611">
      <c r="B12611" s="127" t="n">
        <v>44189</v>
      </c>
      <c r="C12611" s="87">
        <f>TEXT(B12611,"aaa")</f>
        <v/>
      </c>
      <c r="D12611" s="93" t="n"/>
      <c r="E12611" s="87">
        <f>INDEX(매칭테이블!C:D,MATCH(RD!G12611,매칭테이블!D:D,0),1)</f>
        <v/>
      </c>
      <c r="F12611" s="93" t="inlineStr">
        <is>
          <t>카페24</t>
        </is>
      </c>
      <c r="G12611" s="93" t="inlineStr">
        <is>
          <t>어성초 77 진정 마스크</t>
        </is>
      </c>
      <c r="H12611" s="93" t="n">
        <v>5</v>
      </c>
      <c r="J12611" s="87" t="n">
        <v>201208</v>
      </c>
      <c r="K12611" s="93" t="n"/>
      <c r="L12611" s="87" t="n">
        <v>20000</v>
      </c>
      <c r="M12611" s="87" t="n">
        <v>18830</v>
      </c>
      <c r="N12611" s="87" t="n">
        <v>1985</v>
      </c>
      <c r="O12611" s="144" t="n">
        <v>18181.81818181818</v>
      </c>
      <c r="P12611" s="87" t="inlineStr">
        <is>
          <t>카페24마스크팩어성초 77 진정 마스크201208</t>
        </is>
      </c>
    </row>
    <row r="12612">
      <c r="B12612" s="127" t="n">
        <v>44189</v>
      </c>
      <c r="C12612" s="87">
        <f>TEXT(B12612,"aaa")</f>
        <v/>
      </c>
      <c r="D12612" s="93" t="n"/>
      <c r="E12612" s="87">
        <f>INDEX(매칭테이블!C:D,MATCH(RD!G12612,매칭테이블!D:D,0),1)</f>
        <v/>
      </c>
      <c r="F12612" s="93" t="inlineStr">
        <is>
          <t>카페24</t>
        </is>
      </c>
      <c r="G12612" s="93" t="inlineStr">
        <is>
          <t>어성초 77 클리어 패드옵션=어성초 77 클리어 패드 1개-20% off</t>
        </is>
      </c>
      <c r="H12612" s="93" t="n">
        <v>81</v>
      </c>
      <c r="J12612" s="87" t="n">
        <v>201208</v>
      </c>
      <c r="K12612" s="93" t="n"/>
      <c r="L12612" s="87" t="n">
        <v>1814400</v>
      </c>
      <c r="M12612" s="87" t="n">
        <v>1708257.6</v>
      </c>
      <c r="N12612" s="87" t="n">
        <v>405972</v>
      </c>
      <c r="O12612" s="144" t="n">
        <v>1649454.545454545</v>
      </c>
      <c r="P12612" s="87" t="inlineStr">
        <is>
          <t>카페24클리어 패드어성초 77 클리어 패드옵션=어성초 77 클리어 패드 1개-20% off201208</t>
        </is>
      </c>
    </row>
    <row r="12613">
      <c r="B12613" s="127" t="n">
        <v>44189</v>
      </c>
      <c r="C12613" s="87">
        <f>TEXT(B12613,"aaa")</f>
        <v/>
      </c>
      <c r="D12613" s="93" t="n"/>
      <c r="E12613" s="87">
        <f>INDEX(매칭테이블!C:D,MATCH(RD!G12613,매칭테이블!D:D,0),1)</f>
        <v/>
      </c>
      <c r="F12613" s="93" t="inlineStr">
        <is>
          <t>카페24</t>
        </is>
      </c>
      <c r="G12613" s="93" t="inlineStr">
        <is>
          <t>어성초 77 클리어 패드옵션=어성초 77 클리어 패드 2개-30% off (무료배송)</t>
        </is>
      </c>
      <c r="H12613" s="93" t="n">
        <v>86</v>
      </c>
      <c r="J12613" s="87" t="n">
        <v>201208</v>
      </c>
      <c r="K12613" s="93" t="n"/>
      <c r="L12613" s="87" t="n">
        <v>3371200</v>
      </c>
      <c r="M12613" s="87" t="n">
        <v>3173984.8</v>
      </c>
      <c r="N12613" s="87" t="n">
        <v>862064</v>
      </c>
      <c r="O12613" s="144" t="n">
        <v>3064727.272727272</v>
      </c>
      <c r="P12613" s="87" t="inlineStr">
        <is>
          <t>카페24클리어 패드어성초 77 클리어 패드옵션=어성초 77 클리어 패드 2개-30% off (무료배송)201208</t>
        </is>
      </c>
    </row>
    <row r="12614">
      <c r="B12614" s="127" t="n">
        <v>44189</v>
      </c>
      <c r="C12614" s="87">
        <f>TEXT(B12614,"aaa")</f>
        <v/>
      </c>
      <c r="D12614" s="93" t="n"/>
      <c r="E12614" s="87">
        <f>INDEX(매칭테이블!C:D,MATCH(RD!G12614,매칭테이블!D:D,0),1)</f>
        <v/>
      </c>
      <c r="F12614" s="93" t="inlineStr">
        <is>
          <t>카페24</t>
        </is>
      </c>
      <c r="G12614" s="93" t="inlineStr">
        <is>
          <t>어성초 77 클리어 패드옵션=어성초77토너1개+어성초77패드1개-30% off (무료배송)</t>
        </is>
      </c>
      <c r="H12614" s="93" t="n">
        <v>68</v>
      </c>
      <c r="J12614" s="87" t="n">
        <v>201208</v>
      </c>
      <c r="K12614" s="93" t="n"/>
      <c r="L12614" s="87" t="n">
        <v>2522800</v>
      </c>
      <c r="M12614" s="87" t="n">
        <v>2375216.2</v>
      </c>
      <c r="N12614" s="87" t="n">
        <v>550256</v>
      </c>
      <c r="O12614" s="144" t="n">
        <v>2293454.545454545</v>
      </c>
      <c r="P12614" s="87" t="inlineStr">
        <is>
          <t>카페24토너+패드 세트어성초 77 클리어 패드옵션=어성초77토너1개+어성초77패드1개-30% off (무료배송)201208</t>
        </is>
      </c>
    </row>
    <row r="12615">
      <c r="B12615" s="127" t="n">
        <v>44189</v>
      </c>
      <c r="C12615" s="87">
        <f>TEXT(B12615,"aaa")</f>
        <v/>
      </c>
      <c r="D12615" s="93" t="n"/>
      <c r="E12615" s="87">
        <f>INDEX(매칭테이블!C:D,MATCH(RD!G12615,매칭테이블!D:D,0),1)</f>
        <v/>
      </c>
      <c r="F12615" s="93" t="inlineStr">
        <is>
          <t>카페24</t>
        </is>
      </c>
      <c r="G12615" s="93" t="inlineStr">
        <is>
          <t>어성초 77 토너토너(필수)=어성초 77 토너 1개-20% off</t>
        </is>
      </c>
      <c r="H12615" s="93" t="n">
        <v>3</v>
      </c>
      <c r="J12615" s="87" t="n">
        <v>201208</v>
      </c>
      <c r="K12615" s="93" t="n"/>
      <c r="L12615" s="87" t="n">
        <v>60000</v>
      </c>
      <c r="M12615" s="87" t="n">
        <v>56490</v>
      </c>
      <c r="N12615" s="87" t="n">
        <v>9240</v>
      </c>
      <c r="O12615" s="144" t="n">
        <v>54545.45454545454</v>
      </c>
      <c r="P12615" s="87" t="inlineStr">
        <is>
          <t>카페24토너어성초 77 토너토너(필수)=어성초 77 토너 1개-20% off201208</t>
        </is>
      </c>
    </row>
    <row r="12616">
      <c r="B12616" s="127" t="n">
        <v>44189</v>
      </c>
      <c r="C12616" s="87">
        <f>TEXT(B12616,"aaa")</f>
        <v/>
      </c>
      <c r="D12616" s="93" t="n"/>
      <c r="E12616" s="87">
        <f>INDEX(매칭테이블!C:D,MATCH(RD!G12616,매칭테이블!D:D,0),1)</f>
        <v/>
      </c>
      <c r="F12616" s="93" t="inlineStr">
        <is>
          <t>카페24</t>
        </is>
      </c>
      <c r="G12616" s="93" t="inlineStr">
        <is>
          <t>어성초 77 토너토너(필수)=어성초 77 토너 2개-30% off (무료배송)</t>
        </is>
      </c>
      <c r="H12616" s="93" t="n">
        <v>1</v>
      </c>
      <c r="J12616" s="87" t="n">
        <v>201208</v>
      </c>
      <c r="K12616" s="93" t="n"/>
      <c r="L12616" s="87" t="n">
        <v>35000</v>
      </c>
      <c r="M12616" s="87" t="n">
        <v>32952.5</v>
      </c>
      <c r="N12616" s="87" t="n">
        <v>6160</v>
      </c>
      <c r="O12616" s="144" t="n">
        <v>31818.18181818182</v>
      </c>
      <c r="P12616" s="87" t="inlineStr">
        <is>
          <t>카페24토너어성초 77 토너토너(필수)=어성초 77 토너 2개-30% off (무료배송)201208</t>
        </is>
      </c>
    </row>
    <row r="12617">
      <c r="B12617" s="127" t="n">
        <v>44189</v>
      </c>
      <c r="C12617" s="87">
        <f>TEXT(B12617,"aaa")</f>
        <v/>
      </c>
      <c r="D12617" s="93" t="n"/>
      <c r="E12617" s="87">
        <f>INDEX(매칭테이블!C:D,MATCH(RD!G12617,매칭테이블!D:D,0),1)</f>
        <v/>
      </c>
      <c r="F12617" s="93" t="inlineStr">
        <is>
          <t>카페24</t>
        </is>
      </c>
      <c r="G12617" s="93" t="inlineStr">
        <is>
          <t>어성초 77 토너화장솜(선택)=촉촉 스킨팩 화장솜</t>
        </is>
      </c>
      <c r="H12617" s="93" t="n">
        <v>1</v>
      </c>
      <c r="J12617" s="87" t="n">
        <v>201208</v>
      </c>
      <c r="K12617" s="93" t="n"/>
      <c r="L12617" s="87" t="n">
        <v>3000</v>
      </c>
      <c r="M12617" s="87" t="n">
        <v>2824.5</v>
      </c>
      <c r="N12617" s="87" t="n">
        <v>1110</v>
      </c>
      <c r="O12617" s="144" t="n">
        <v>2727.272727272727</v>
      </c>
      <c r="P12617" s="87" t="inlineStr">
        <is>
          <t>카페24화장솜어성초 77 토너화장솜(선택)=촉촉 스킨팩 화장솜201208</t>
        </is>
      </c>
    </row>
    <row r="12618">
      <c r="B12618" s="127" t="n">
        <v>44189</v>
      </c>
      <c r="C12618" s="87">
        <f>TEXT(B12618,"aaa")</f>
        <v/>
      </c>
      <c r="D12618" s="93" t="n"/>
      <c r="E12618" s="87">
        <f>INDEX(매칭테이블!C:D,MATCH(RD!G12618,매칭테이블!D:D,0),1)</f>
        <v/>
      </c>
      <c r="F12618" s="93" t="inlineStr">
        <is>
          <t>카페24</t>
        </is>
      </c>
      <c r="G12618" s="93" t="inlineStr">
        <is>
          <t>어성초 77 포어 클리어 패드옵션=어성초 77 클리어 패드 1개-20% off</t>
        </is>
      </c>
      <c r="H12618" s="93" t="n">
        <v>42</v>
      </c>
      <c r="J12618" s="87" t="n">
        <v>201208</v>
      </c>
      <c r="K12618" s="93" t="n"/>
      <c r="L12618" s="87" t="n">
        <v>940800</v>
      </c>
      <c r="M12618" s="87" t="n">
        <v>885763.2</v>
      </c>
      <c r="N12618" s="87" t="n">
        <v>210504</v>
      </c>
      <c r="O12618" s="144" t="n">
        <v>855272.7272727272</v>
      </c>
      <c r="P12618" s="87" t="inlineStr">
        <is>
          <t>카페24클리어 패드어성초 77 포어 클리어 패드옵션=어성초 77 클리어 패드 1개-20% off201208</t>
        </is>
      </c>
    </row>
    <row r="12619">
      <c r="B12619" s="127" t="n">
        <v>44189</v>
      </c>
      <c r="C12619" s="87">
        <f>TEXT(B12619,"aaa")</f>
        <v/>
      </c>
      <c r="D12619" s="93" t="n"/>
      <c r="E12619" s="87">
        <f>INDEX(매칭테이블!C:D,MATCH(RD!G12619,매칭테이블!D:D,0),1)</f>
        <v/>
      </c>
      <c r="F12619" s="93" t="inlineStr">
        <is>
          <t>카페24</t>
        </is>
      </c>
      <c r="G12619" s="93" t="inlineStr">
        <is>
          <t>어성초 77 포어 클리어 패드옵션=어성초 77 클리어 패드 2개-30% off (무료배송)</t>
        </is>
      </c>
      <c r="H12619" s="93" t="n">
        <v>50</v>
      </c>
      <c r="J12619" s="87" t="n">
        <v>201208</v>
      </c>
      <c r="K12619" s="93" t="n"/>
      <c r="L12619" s="87" t="n">
        <v>1960000</v>
      </c>
      <c r="M12619" s="87" t="n">
        <v>1845340</v>
      </c>
      <c r="N12619" s="87" t="n">
        <v>501200</v>
      </c>
      <c r="O12619" s="144" t="n">
        <v>1781818.181818182</v>
      </c>
      <c r="P12619" s="87" t="inlineStr">
        <is>
          <t>카페24클리어 패드어성초 77 포어 클리어 패드옵션=어성초 77 클리어 패드 2개-30% off (무료배송)201208</t>
        </is>
      </c>
    </row>
    <row r="12620">
      <c r="B12620" s="127" t="n">
        <v>44189</v>
      </c>
      <c r="C12620" s="87">
        <f>TEXT(B12620,"aaa")</f>
        <v/>
      </c>
      <c r="D12620" s="93" t="n"/>
      <c r="E12620" s="87">
        <f>INDEX(매칭테이블!C:D,MATCH(RD!G12620,매칭테이블!D:D,0),1)</f>
        <v/>
      </c>
      <c r="F12620" s="93" t="inlineStr">
        <is>
          <t>카페24</t>
        </is>
      </c>
      <c r="G12620" s="93" t="inlineStr">
        <is>
          <t>어성초 77 포어 클리어 패드옵션=어성초77토너1개+어성초77패드1개-30% off (무료배송)</t>
        </is>
      </c>
      <c r="H12620" s="93" t="n">
        <v>24</v>
      </c>
      <c r="J12620" s="87" t="n">
        <v>201208</v>
      </c>
      <c r="K12620" s="93" t="n"/>
      <c r="L12620" s="87" t="n">
        <v>890400</v>
      </c>
      <c r="M12620" s="87" t="n">
        <v>838311.6</v>
      </c>
      <c r="N12620" s="87" t="n">
        <v>194208</v>
      </c>
      <c r="O12620" s="144" t="n">
        <v>809454.5454545454</v>
      </c>
      <c r="P12620" s="87" t="inlineStr">
        <is>
          <t>카페24토너+패드 세트어성초 77 포어 클리어 패드옵션=어성초77토너1개+어성초77패드1개-30% off (무료배송)201208</t>
        </is>
      </c>
    </row>
    <row r="12621">
      <c r="B12621" s="127" t="n">
        <v>44189</v>
      </c>
      <c r="C12621" s="87">
        <f>TEXT(B12621,"aaa")</f>
        <v/>
      </c>
      <c r="D12621" s="93" t="n"/>
      <c r="E12621" s="87">
        <f>INDEX(매칭테이블!C:D,MATCH(RD!G12621,매칭테이블!D:D,0),1)</f>
        <v/>
      </c>
      <c r="F12621" s="93" t="inlineStr">
        <is>
          <t>카페24</t>
        </is>
      </c>
      <c r="G12621" s="93" t="inlineStr">
        <is>
          <t>어성초 77% 패드옵션=어성초 77 클리어 패드 1개-20% off</t>
        </is>
      </c>
      <c r="H12621" s="93" t="n">
        <v>142</v>
      </c>
      <c r="J12621" s="87" t="n">
        <v>201208</v>
      </c>
      <c r="K12621" s="93" t="n"/>
      <c r="L12621" s="87" t="n">
        <v>3180800</v>
      </c>
      <c r="M12621" s="87" t="n">
        <v>2994723.2</v>
      </c>
      <c r="N12621" s="87" t="n">
        <v>711704</v>
      </c>
      <c r="O12621" s="144" t="n">
        <v>2891636.363636363</v>
      </c>
      <c r="P12621" s="87" t="inlineStr">
        <is>
          <t>카페24클리어 패드어성초 77% 패드옵션=어성초 77 클리어 패드 1개-20% off201208</t>
        </is>
      </c>
    </row>
    <row r="12622">
      <c r="B12622" s="127" t="n">
        <v>44189</v>
      </c>
      <c r="C12622" s="87">
        <f>TEXT(B12622,"aaa")</f>
        <v/>
      </c>
      <c r="D12622" s="93" t="n"/>
      <c r="E12622" s="87">
        <f>INDEX(매칭테이블!C:D,MATCH(RD!G12622,매칭테이블!D:D,0),1)</f>
        <v/>
      </c>
      <c r="F12622" s="93" t="inlineStr">
        <is>
          <t>카페24</t>
        </is>
      </c>
      <c r="G12622" s="93" t="inlineStr">
        <is>
          <t>어성초 77% 패드옵션=어성초 77 클리어 패드 2개-30% off (무료배송)</t>
        </is>
      </c>
      <c r="H12622" s="93" t="n">
        <v>149</v>
      </c>
      <c r="J12622" s="87" t="n">
        <v>201208</v>
      </c>
      <c r="K12622" s="93" t="n"/>
      <c r="L12622" s="87" t="n">
        <v>5840800</v>
      </c>
      <c r="M12622" s="87" t="n">
        <v>5499113.2</v>
      </c>
      <c r="N12622" s="87" t="n">
        <v>1493576</v>
      </c>
      <c r="O12622" s="144" t="n">
        <v>5309818.181818182</v>
      </c>
      <c r="P12622" s="87" t="inlineStr">
        <is>
          <t>카페24클리어 패드어성초 77% 패드옵션=어성초 77 클리어 패드 2개-30% off (무료배송)201208</t>
        </is>
      </c>
    </row>
    <row r="12623">
      <c r="B12623" s="127" t="n">
        <v>44189</v>
      </c>
      <c r="C12623" s="87">
        <f>TEXT(B12623,"aaa")</f>
        <v/>
      </c>
      <c r="D12623" s="93" t="n"/>
      <c r="E12623" s="87">
        <f>INDEX(매칭테이블!C:D,MATCH(RD!G12623,매칭테이블!D:D,0),1)</f>
        <v/>
      </c>
      <c r="F12623" s="93" t="inlineStr">
        <is>
          <t>카페24</t>
        </is>
      </c>
      <c r="G12623" s="93" t="inlineStr">
        <is>
          <t>어성초 77% 패드옵션=어성초77토너1개+어성초77패드1개-30% off (무료배송)</t>
        </is>
      </c>
      <c r="H12623" s="93" t="n">
        <v>78</v>
      </c>
      <c r="J12623" s="87" t="n">
        <v>201208</v>
      </c>
      <c r="K12623" s="93" t="n"/>
      <c r="L12623" s="87" t="n">
        <v>2893800</v>
      </c>
      <c r="M12623" s="87" t="n">
        <v>2724512.7</v>
      </c>
      <c r="N12623" s="87" t="n">
        <v>631176</v>
      </c>
      <c r="O12623" s="144" t="n">
        <v>2630727.272727272</v>
      </c>
      <c r="P12623" s="87" t="inlineStr">
        <is>
          <t>카페24토너+패드 세트어성초 77% 패드옵션=어성초77토너1개+어성초77패드1개-30% off (무료배송)201208</t>
        </is>
      </c>
    </row>
    <row r="12624">
      <c r="B12624" s="127" t="n">
        <v>44189</v>
      </c>
      <c r="C12624" s="87">
        <f>TEXT(B12624,"aaa")</f>
        <v/>
      </c>
      <c r="D12624" s="93" t="n"/>
      <c r="E12624" s="87">
        <f>INDEX(매칭테이블!C:D,MATCH(RD!G12624,매칭테이블!D:D,0),1)</f>
        <v/>
      </c>
      <c r="F12624" s="93" t="inlineStr">
        <is>
          <t>카페24</t>
        </is>
      </c>
      <c r="G12624" s="93" t="inlineStr">
        <is>
          <t>어성초 78 수딩 크림</t>
        </is>
      </c>
      <c r="H12624" s="93" t="n">
        <v>11</v>
      </c>
      <c r="J12624" s="87" t="n">
        <v>201208</v>
      </c>
      <c r="K12624" s="93" t="n"/>
      <c r="L12624" s="87" t="n">
        <v>418000</v>
      </c>
      <c r="M12624" s="87" t="n">
        <v>393547</v>
      </c>
      <c r="N12624" s="87" t="n">
        <v>33495</v>
      </c>
      <c r="O12624" s="144" t="n">
        <v>379999.9999999999</v>
      </c>
      <c r="P12624" s="87" t="inlineStr">
        <is>
          <t>카페24수딩크림어성초 78 수딩 크림201208</t>
        </is>
      </c>
    </row>
    <row r="12625">
      <c r="B12625" s="127" t="n">
        <v>44189</v>
      </c>
      <c r="C12625" s="87">
        <f>TEXT(B12625,"aaa")</f>
        <v/>
      </c>
      <c r="D12625" s="93" t="n"/>
      <c r="E12625" s="87">
        <f>INDEX(매칭테이블!C:D,MATCH(RD!G12625,매칭테이블!D:D,0),1)</f>
        <v/>
      </c>
      <c r="F12625" s="93" t="inlineStr">
        <is>
          <t>카페24</t>
        </is>
      </c>
      <c r="G12625" s="93" t="inlineStr">
        <is>
          <t>어성초 78 수딩 크림</t>
        </is>
      </c>
      <c r="H12625" s="93" t="n">
        <v>5</v>
      </c>
      <c r="J12625" s="87" t="n">
        <v>201208</v>
      </c>
      <c r="K12625" s="93" t="n"/>
      <c r="L12625" s="87" t="n">
        <v>190000</v>
      </c>
      <c r="M12625" s="87" t="n">
        <v>178885</v>
      </c>
      <c r="N12625" s="87" t="n">
        <v>15225</v>
      </c>
      <c r="O12625" s="144" t="n">
        <v>172727.2727272727</v>
      </c>
      <c r="P12625" s="87" t="inlineStr">
        <is>
          <t>카페24수딩크림어성초 78 수딩 크림201208</t>
        </is>
      </c>
    </row>
    <row r="12626">
      <c r="B12626" s="127" t="n">
        <v>44189</v>
      </c>
      <c r="C12626" s="87">
        <f>TEXT(B12626,"aaa")</f>
        <v/>
      </c>
      <c r="D12626" s="93" t="n"/>
      <c r="E12626" s="87">
        <f>INDEX(매칭테이블!C:D,MATCH(RD!G12626,매칭테이블!D:D,0),1)</f>
        <v/>
      </c>
      <c r="F12626" s="93" t="inlineStr">
        <is>
          <t>카페24</t>
        </is>
      </c>
      <c r="G12626" s="93" t="inlineStr">
        <is>
          <t>어성초 80 수분 진정 앰플앰플=어성초 80 앰플 1개-15%off</t>
        </is>
      </c>
      <c r="H12626" s="93" t="n">
        <v>20</v>
      </c>
      <c r="J12626" s="87" t="n">
        <v>201208</v>
      </c>
      <c r="K12626" s="93" t="n"/>
      <c r="L12626" s="87" t="n">
        <v>560000</v>
      </c>
      <c r="M12626" s="87" t="n">
        <v>527240</v>
      </c>
      <c r="N12626" s="87" t="n">
        <v>67940</v>
      </c>
      <c r="O12626" s="144" t="n">
        <v>509090.9090909091</v>
      </c>
      <c r="P12626" s="87" t="inlineStr">
        <is>
          <t>카페24앰플어성초 80 수분 진정 앰플앰플=어성초 80 앰플 1개-15%off201208</t>
        </is>
      </c>
    </row>
    <row r="12627">
      <c r="B12627" s="127" t="n">
        <v>44189</v>
      </c>
      <c r="C12627" s="87">
        <f>TEXT(B12627,"aaa")</f>
        <v/>
      </c>
      <c r="D12627" s="93" t="n"/>
      <c r="E12627" s="87">
        <f>INDEX(매칭테이블!C:D,MATCH(RD!G12627,매칭테이블!D:D,0),1)</f>
        <v/>
      </c>
      <c r="F12627" s="93" t="inlineStr">
        <is>
          <t>카페24</t>
        </is>
      </c>
      <c r="G12627" s="93" t="inlineStr">
        <is>
          <t>어성초 80 수분 진정 앰플앰플=어성초 80 앰플 2개-27%off (무료배송)</t>
        </is>
      </c>
      <c r="H12627" s="93" t="n">
        <v>4</v>
      </c>
      <c r="J12627" s="87" t="n">
        <v>201208</v>
      </c>
      <c r="K12627" s="93" t="n"/>
      <c r="L12627" s="87" t="n">
        <v>192000</v>
      </c>
      <c r="M12627" s="87" t="n">
        <v>180768</v>
      </c>
      <c r="N12627" s="87" t="n">
        <v>27176</v>
      </c>
      <c r="O12627" s="144" t="n">
        <v>174545.4545454545</v>
      </c>
      <c r="P12627" s="87" t="inlineStr">
        <is>
          <t>카페24앰플어성초 80 수분 진정 앰플앰플=어성초 80 앰플 2개-27%off (무료배송)201208</t>
        </is>
      </c>
    </row>
    <row r="12628">
      <c r="B12628" s="127" t="n">
        <v>44189</v>
      </c>
      <c r="C12628" s="87">
        <f>TEXT(B12628,"aaa")</f>
        <v/>
      </c>
      <c r="D12628" s="93" t="n"/>
      <c r="E12628" s="87">
        <f>INDEX(매칭테이블!C:D,MATCH(RD!G12628,매칭테이블!D:D,0),1)</f>
        <v/>
      </c>
      <c r="F12628" s="93" t="inlineStr">
        <is>
          <t>카페24</t>
        </is>
      </c>
      <c r="G12628" s="93" t="inlineStr">
        <is>
          <t>어성초 80 수분 진정 앰플</t>
        </is>
      </c>
      <c r="H12628" s="93" t="n">
        <v>2</v>
      </c>
      <c r="J12628" s="87" t="n">
        <v>201208</v>
      </c>
      <c r="K12628" s="93" t="n"/>
      <c r="L12628" s="87" t="n">
        <v>56000</v>
      </c>
      <c r="M12628" s="87" t="n">
        <v>52724</v>
      </c>
      <c r="N12628" s="87" t="n">
        <v>6794</v>
      </c>
      <c r="O12628" s="144" t="n">
        <v>50909.0909090909</v>
      </c>
      <c r="P12628" s="87" t="inlineStr">
        <is>
          <t>카페24앰플어성초 80 수분 진정 앰플201208</t>
        </is>
      </c>
    </row>
    <row r="12629">
      <c r="B12629" s="127" t="n">
        <v>44189</v>
      </c>
      <c r="C12629" s="87">
        <f>TEXT(B12629,"aaa")</f>
        <v/>
      </c>
      <c r="D12629" s="93" t="n"/>
      <c r="E12629" s="87">
        <f>INDEX(매칭테이블!C:D,MATCH(RD!G12629,매칭테이블!D:D,0),1)</f>
        <v/>
      </c>
      <c r="F12629" s="93" t="inlineStr">
        <is>
          <t>카페24</t>
        </is>
      </c>
      <c r="G12629" s="93" t="inlineStr">
        <is>
          <t>어성초 아크네 바디워시옵션=어성초 아크네 바디워시 1개 -30% off</t>
        </is>
      </c>
      <c r="H12629" s="93" t="n">
        <v>5</v>
      </c>
      <c r="J12629" s="87" t="n">
        <v>201208</v>
      </c>
      <c r="K12629" s="93" t="n"/>
      <c r="L12629" s="87" t="n">
        <v>91000</v>
      </c>
      <c r="M12629" s="87" t="n">
        <v>85676.5</v>
      </c>
      <c r="N12629" s="87" t="n">
        <v>20425</v>
      </c>
      <c r="O12629" s="144" t="n">
        <v>82727.27272727272</v>
      </c>
      <c r="P12629" s="87" t="inlineStr">
        <is>
          <t>카페24바디워시어성초 아크네 바디워시옵션=어성초 아크네 바디워시 1개 -30% off201208</t>
        </is>
      </c>
    </row>
    <row r="12630">
      <c r="B12630" s="127" t="n">
        <v>44189</v>
      </c>
      <c r="C12630" s="87">
        <f>TEXT(B12630,"aaa")</f>
        <v/>
      </c>
      <c r="D12630" s="93" t="n"/>
      <c r="E12630" s="87">
        <f>INDEX(매칭테이블!C:D,MATCH(RD!G12630,매칭테이블!D:D,0),1)</f>
        <v/>
      </c>
      <c r="F12630" s="93" t="inlineStr">
        <is>
          <t>카페24</t>
        </is>
      </c>
      <c r="G12630" s="93" t="inlineStr">
        <is>
          <t>어성초 아크네 바디워시옵션=어성초 아크네 바디워시 2개 -35% off (무료배송)</t>
        </is>
      </c>
      <c r="H12630" s="93" t="n">
        <v>2</v>
      </c>
      <c r="J12630" s="87" t="n">
        <v>201208</v>
      </c>
      <c r="K12630" s="93" t="n"/>
      <c r="L12630" s="87" t="n">
        <v>67600</v>
      </c>
      <c r="M12630" s="87" t="n">
        <v>63645.4</v>
      </c>
      <c r="N12630" s="87" t="n">
        <v>16340</v>
      </c>
      <c r="O12630" s="144" t="n">
        <v>61454.54545454545</v>
      </c>
      <c r="P12630" s="87" t="inlineStr">
        <is>
          <t>카페24바디워시어성초 아크네 바디워시옵션=어성초 아크네 바디워시 2개 -35% off (무료배송)201208</t>
        </is>
      </c>
    </row>
    <row r="12631">
      <c r="B12631" s="127" t="n">
        <v>44189</v>
      </c>
      <c r="C12631" s="87">
        <f>TEXT(B12631,"aaa")</f>
        <v/>
      </c>
      <c r="D12631" s="93" t="n"/>
      <c r="E12631" s="87">
        <f>INDEX(매칭테이블!C:D,MATCH(RD!G12631,매칭테이블!D:D,0),1)</f>
        <v/>
      </c>
      <c r="F12631" s="93" t="inlineStr">
        <is>
          <t>카페24</t>
        </is>
      </c>
      <c r="G12631" s="93" t="inlineStr">
        <is>
          <t>어성초 약산성 클렌징폼클렌징폼=어성초 약산성 클렌징폼 1개 -19%off</t>
        </is>
      </c>
      <c r="H12631" s="93" t="n">
        <v>18</v>
      </c>
      <c r="J12631" s="87" t="n">
        <v>201208</v>
      </c>
      <c r="K12631" s="93" t="n"/>
      <c r="L12631" s="87" t="n">
        <v>234000</v>
      </c>
      <c r="M12631" s="87" t="n">
        <v>220311</v>
      </c>
      <c r="N12631" s="87" t="n">
        <v>49500</v>
      </c>
      <c r="O12631" s="144" t="n">
        <v>212727.2727272727</v>
      </c>
      <c r="P12631" s="87" t="inlineStr">
        <is>
          <t>카페24클렌징폼어성초 약산성 클렌징폼클렌징폼=어성초 약산성 클렌징폼 1개 -19%off201208</t>
        </is>
      </c>
    </row>
    <row r="12632">
      <c r="B12632" s="127" t="n">
        <v>44189</v>
      </c>
      <c r="C12632" s="87">
        <f>TEXT(B12632,"aaa")</f>
        <v/>
      </c>
      <c r="D12632" s="93" t="n"/>
      <c r="E12632" s="87">
        <f>INDEX(매칭테이블!C:D,MATCH(RD!G12632,매칭테이블!D:D,0),1)</f>
        <v/>
      </c>
      <c r="F12632" s="93" t="inlineStr">
        <is>
          <t>카페24</t>
        </is>
      </c>
      <c r="G12632" s="93" t="inlineStr">
        <is>
          <t>어성초 약산성 클렌징폼클렌징폼=어성초 약산성 클렌징폼 2개 -25%off</t>
        </is>
      </c>
      <c r="H12632" s="93" t="n">
        <v>5</v>
      </c>
      <c r="J12632" s="87" t="n">
        <v>201208</v>
      </c>
      <c r="K12632" s="93" t="n"/>
      <c r="L12632" s="87" t="n">
        <v>120000</v>
      </c>
      <c r="M12632" s="87" t="n">
        <v>112980</v>
      </c>
      <c r="N12632" s="87" t="n">
        <v>12300</v>
      </c>
      <c r="O12632" s="144" t="n">
        <v>109090.9090909091</v>
      </c>
      <c r="P12632" s="87" t="inlineStr">
        <is>
          <t>카페24클렌징폼어성초 약산성 클렌징폼클렌징폼=어성초 약산성 클렌징폼 2개 -25%off201208</t>
        </is>
      </c>
    </row>
    <row r="12633">
      <c r="B12633" s="127" t="n">
        <v>44189</v>
      </c>
      <c r="C12633" s="87">
        <f>TEXT(B12633,"aaa")</f>
        <v/>
      </c>
      <c r="D12633" s="93" t="n"/>
      <c r="E12633" s="87">
        <f>INDEX(매칭테이블!C:D,MATCH(RD!G12633,매칭테이블!D:D,0),1)</f>
        <v/>
      </c>
      <c r="F12633" s="93" t="inlineStr">
        <is>
          <t>카페24</t>
        </is>
      </c>
      <c r="G12633" s="93" t="inlineStr">
        <is>
          <t>어성초 약산성 클렌징폼클렌징폼=어성초 약산성 클렌징폼 3개 -31%off (무료배송)</t>
        </is>
      </c>
      <c r="H12633" s="93" t="n">
        <v>2</v>
      </c>
      <c r="J12633" s="87" t="n">
        <v>201208</v>
      </c>
      <c r="K12633" s="93" t="n"/>
      <c r="L12633" s="87" t="n">
        <v>66000</v>
      </c>
      <c r="M12633" s="87" t="n">
        <v>62139</v>
      </c>
      <c r="N12633" s="87" t="n">
        <v>7380</v>
      </c>
      <c r="O12633" s="144" t="n">
        <v>59999.99999999999</v>
      </c>
      <c r="P12633" s="87" t="inlineStr">
        <is>
          <t>카페24클렌징폼어성초 약산성 클렌징폼클렌징폼=어성초 약산성 클렌징폼 3개 -31%off (무료배송)201208</t>
        </is>
      </c>
    </row>
    <row r="12634">
      <c r="B12634" s="127" t="n">
        <v>44189</v>
      </c>
      <c r="C12634" s="87">
        <f>TEXT(B12634,"aaa")</f>
        <v/>
      </c>
      <c r="D12634" s="93" t="n"/>
      <c r="E12634" s="87">
        <f>INDEX(매칭테이블!C:D,MATCH(RD!G12634,매칭테이블!D:D,0),1)</f>
        <v/>
      </c>
      <c r="F12634" s="93" t="inlineStr">
        <is>
          <t>카페24</t>
        </is>
      </c>
      <c r="G12634" s="93" t="inlineStr">
        <is>
          <t>어성초 약산성 클렌징폼</t>
        </is>
      </c>
      <c r="H12634" s="93" t="n">
        <v>1</v>
      </c>
      <c r="J12634" s="87" t="n">
        <v>201208</v>
      </c>
      <c r="K12634" s="93" t="n"/>
      <c r="L12634" s="87" t="n">
        <v>13000</v>
      </c>
      <c r="M12634" s="87" t="n">
        <v>12239.5</v>
      </c>
      <c r="N12634" s="87" t="n">
        <v>2750</v>
      </c>
      <c r="O12634" s="144" t="n">
        <v>11818.18181818182</v>
      </c>
      <c r="P12634" s="87" t="inlineStr">
        <is>
          <t>카페24클렌징폼어성초 약산성 클렌징폼201208</t>
        </is>
      </c>
    </row>
    <row r="12635">
      <c r="B12635" s="127" t="n">
        <v>44189</v>
      </c>
      <c r="C12635" s="87">
        <f>TEXT(B12635,"aaa")</f>
        <v/>
      </c>
      <c r="D12635" s="93" t="n"/>
      <c r="E12635" s="87">
        <f>INDEX(매칭테이블!C:D,MATCH(RD!G12635,매칭테이블!D:D,0),1)</f>
        <v/>
      </c>
      <c r="F12635" s="93" t="inlineStr">
        <is>
          <t>카페24</t>
        </is>
      </c>
      <c r="G12635" s="93" t="inlineStr">
        <is>
          <t>어성초 크림마스크 나이트 솔루션옵션=어성초 크림마스크 나이트 솔루션 1장</t>
        </is>
      </c>
      <c r="H12635" s="93" t="n">
        <v>2</v>
      </c>
      <c r="J12635" s="87" t="n">
        <v>201208</v>
      </c>
      <c r="K12635" s="93" t="n"/>
      <c r="L12635" s="87" t="n">
        <v>8000</v>
      </c>
      <c r="M12635" s="87" t="n">
        <v>7532</v>
      </c>
      <c r="N12635" s="87" t="n">
        <v>620</v>
      </c>
      <c r="O12635" s="144" t="n">
        <v>7272.727272727272</v>
      </c>
      <c r="P12635" s="87" t="inlineStr">
        <is>
          <t>카페24크림마스크어성초 크림마스크 나이트 솔루션옵션=어성초 크림마스크 나이트 솔루션 1장201208</t>
        </is>
      </c>
    </row>
    <row r="12636">
      <c r="B12636" s="127" t="n">
        <v>44189</v>
      </c>
      <c r="C12636" s="87">
        <f>TEXT(B12636,"aaa")</f>
        <v/>
      </c>
      <c r="D12636" s="93" t="n"/>
      <c r="E12636" s="87">
        <f>INDEX(매칭테이블!C:D,MATCH(RD!G12636,매칭테이블!D:D,0),1)</f>
        <v/>
      </c>
      <c r="F12636" s="93" t="inlineStr">
        <is>
          <t>카페24</t>
        </is>
      </c>
      <c r="G12636" s="93" t="inlineStr">
        <is>
          <t>어성초 크림마스크 나이트 솔루션옵션=어성초 크림마스크 나이트 솔루션 10장 (-50%)</t>
        </is>
      </c>
      <c r="H12636" s="93" t="n">
        <v>4</v>
      </c>
      <c r="J12636" s="87" t="n">
        <v>201208</v>
      </c>
      <c r="K12636" s="93" t="n"/>
      <c r="L12636" s="87" t="n">
        <v>80000</v>
      </c>
      <c r="M12636" s="87" t="n">
        <v>75320</v>
      </c>
      <c r="N12636" s="87" t="n">
        <v>12428</v>
      </c>
      <c r="O12636" s="144" t="n">
        <v>72727.27272727272</v>
      </c>
      <c r="P12636" s="87" t="inlineStr">
        <is>
          <t>카페24크림마스크어성초 크림마스크 나이트 솔루션옵션=어성초 크림마스크 나이트 솔루션 10장 (-50%)201208</t>
        </is>
      </c>
    </row>
    <row r="12637">
      <c r="B12637" s="127" t="n">
        <v>44189</v>
      </c>
      <c r="C12637" s="87">
        <f>TEXT(B12637,"aaa")</f>
        <v/>
      </c>
      <c r="D12637" s="93" t="n"/>
      <c r="E12637" s="87">
        <f>INDEX(매칭테이블!C:D,MATCH(RD!G12637,매칭테이블!D:D,0),1)</f>
        <v/>
      </c>
      <c r="F12637" s="93" t="inlineStr">
        <is>
          <t>카페24</t>
        </is>
      </c>
      <c r="G12637" s="93" t="inlineStr">
        <is>
          <t>촉촉 스킨팩 화장솜</t>
        </is>
      </c>
      <c r="H12637" s="93" t="n">
        <v>25</v>
      </c>
      <c r="J12637" s="87" t="n">
        <v>201208</v>
      </c>
      <c r="K12637" s="93" t="n"/>
      <c r="L12637" s="87" t="n">
        <v>75000</v>
      </c>
      <c r="M12637" s="87" t="n">
        <v>70612.5</v>
      </c>
      <c r="N12637" s="87" t="n">
        <v>27750</v>
      </c>
      <c r="O12637" s="144" t="n">
        <v>68181.81818181818</v>
      </c>
      <c r="P12637" s="87" t="inlineStr">
        <is>
          <t>카페24화장솜촉촉 스킨팩 화장솜201208</t>
        </is>
      </c>
    </row>
    <row r="12638">
      <c r="B12638" s="127" t="n">
        <v>44189</v>
      </c>
      <c r="C12638" s="87">
        <f>TEXT(B12638,"aaa")</f>
        <v/>
      </c>
      <c r="D12638" s="93" t="n"/>
      <c r="E12638" s="87">
        <f>INDEX(매칭테이블!C:D,MATCH(RD!G12638,매칭테이블!D:D,0),1)</f>
        <v/>
      </c>
      <c r="F12638" s="93" t="inlineStr">
        <is>
          <t>카페24</t>
        </is>
      </c>
      <c r="G12638" s="93" t="inlineStr">
        <is>
          <t>촉촉 스킨팩 화장솜</t>
        </is>
      </c>
      <c r="H12638" s="93" t="n">
        <v>2</v>
      </c>
      <c r="J12638" s="87" t="n">
        <v>201208</v>
      </c>
      <c r="K12638" s="93" t="n"/>
      <c r="L12638" s="87" t="n">
        <v>6000</v>
      </c>
      <c r="M12638" s="87" t="n">
        <v>5649</v>
      </c>
      <c r="N12638" s="87" t="n">
        <v>2220</v>
      </c>
      <c r="O12638" s="144" t="n">
        <v>5454.545454545454</v>
      </c>
      <c r="P12638" s="87" t="inlineStr">
        <is>
          <t>카페24화장솜촉촉 스킨팩 화장솜201208</t>
        </is>
      </c>
    </row>
    <row r="12639">
      <c r="B12639" s="127" t="n">
        <v>44190</v>
      </c>
      <c r="C12639" s="87">
        <f>TEXT(B12639,"aaa")</f>
        <v/>
      </c>
      <c r="D12639" s="93" t="n"/>
      <c r="E12639" s="87">
        <f>INDEX(매칭테이블!C:D,MATCH(RD!G12639,매칭테이블!D:D,0),1)</f>
        <v/>
      </c>
      <c r="F12639" s="93" t="inlineStr">
        <is>
          <t>스타일쉐어</t>
        </is>
      </c>
      <c r="G12639" s="93" t="inlineStr">
        <is>
          <t>아누아 어성초 77 토너 250ml</t>
        </is>
      </c>
      <c r="H12639" s="93" t="n">
        <v>1</v>
      </c>
      <c r="J12639" s="87" t="n">
        <v>201208</v>
      </c>
      <c r="K12639" s="93" t="n"/>
      <c r="L12639" s="87" t="n">
        <v>20000</v>
      </c>
      <c r="M12639" s="87" t="n">
        <v>15000</v>
      </c>
      <c r="N12639" s="87" t="n">
        <v>3260</v>
      </c>
      <c r="O12639" s="144" t="n">
        <v>18181.81818181818</v>
      </c>
      <c r="P12639" s="87" t="inlineStr">
        <is>
          <t>스타일쉐어토너아누아 어성초 77 토너 250ml201208</t>
        </is>
      </c>
    </row>
    <row r="12640">
      <c r="B12640" s="127" t="n">
        <v>44190</v>
      </c>
      <c r="C12640" s="87">
        <f>TEXT(B12640,"aaa")</f>
        <v/>
      </c>
      <c r="D12640" s="93" t="n"/>
      <c r="E12640" s="87">
        <f>INDEX(매칭테이블!C:D,MATCH(RD!G12640,매칭테이블!D:D,0),1)</f>
        <v/>
      </c>
      <c r="F12640" s="93" t="inlineStr">
        <is>
          <t>카페24</t>
        </is>
      </c>
      <c r="G12640" s="93" t="inlineStr">
        <is>
          <t>5 제로 무기자차 선크림옵션=5제로 무기자차 선크림 1개-20% off</t>
        </is>
      </c>
      <c r="H12640" s="93" t="n">
        <v>5</v>
      </c>
      <c r="J12640" s="87" t="n">
        <v>201208</v>
      </c>
      <c r="K12640" s="93" t="n"/>
      <c r="L12640" s="87" t="n">
        <v>100000</v>
      </c>
      <c r="M12640" s="87" t="n">
        <v>94150</v>
      </c>
      <c r="N12640" s="87" t="n">
        <v>11725</v>
      </c>
      <c r="O12640" s="144" t="n">
        <v>90909.0909090909</v>
      </c>
      <c r="P12640" s="87" t="inlineStr">
        <is>
          <t>카페24선크림5 제로 무기자차 선크림옵션=5제로 무기자차 선크림 1개-20% off201208</t>
        </is>
      </c>
    </row>
    <row r="12641">
      <c r="B12641" s="127" t="n">
        <v>44190</v>
      </c>
      <c r="C12641" s="87">
        <f>TEXT(B12641,"aaa")</f>
        <v/>
      </c>
      <c r="D12641" s="93" t="n"/>
      <c r="E12641" s="87">
        <f>INDEX(매칭테이블!C:D,MATCH(RD!G12641,매칭테이블!D:D,0),1)</f>
        <v/>
      </c>
      <c r="F12641" s="93" t="inlineStr">
        <is>
          <t>카페24</t>
        </is>
      </c>
      <c r="G12641" s="93" t="inlineStr">
        <is>
          <t>[수분 보충 세트] 어성초 77 토너 + 어성초 70 로션옵션=어성초 77 토너 250ml + 어성초 70 로션 200ml -30%</t>
        </is>
      </c>
      <c r="H12641" s="93" t="n">
        <v>61</v>
      </c>
      <c r="J12641" s="87" t="n">
        <v>201208</v>
      </c>
      <c r="K12641" s="93" t="n"/>
      <c r="L12641" s="87" t="n">
        <v>2263100</v>
      </c>
      <c r="M12641" s="87" t="n">
        <v>2130708.65</v>
      </c>
      <c r="N12641" s="87" t="n">
        <v>452498</v>
      </c>
      <c r="O12641" s="144" t="n">
        <v>2057363.636363636</v>
      </c>
      <c r="P12641" s="87" t="inlineStr">
        <is>
          <t>카페24수분 보충 세트[수분 보충 세트] 어성초 77 토너 + 어성초 70 로션옵션=어성초 77 토너 250ml + 어성초 70 로션 200ml -30%201208</t>
        </is>
      </c>
    </row>
    <row r="12642">
      <c r="B12642" s="127" t="n">
        <v>44190</v>
      </c>
      <c r="C12642" s="87">
        <f>TEXT(B12642,"aaa")</f>
        <v/>
      </c>
      <c r="D12642" s="93" t="n"/>
      <c r="E12642" s="87">
        <f>INDEX(매칭테이블!C:D,MATCH(RD!G12642,매칭테이블!D:D,0),1)</f>
        <v/>
      </c>
      <c r="F12642" s="93" t="inlineStr">
        <is>
          <t>카페24</t>
        </is>
      </c>
      <c r="G12642" s="93" t="inlineStr">
        <is>
          <t>[어성초 진정 패키지 세트] 대용량 토너 + 앰플 + 수딩 크림 + 마스크팩 10장</t>
        </is>
      </c>
      <c r="H12642" s="93" t="n">
        <v>4</v>
      </c>
      <c r="J12642" s="87" t="n">
        <v>201208</v>
      </c>
      <c r="K12642" s="93" t="n"/>
      <c r="L12642" s="87" t="n">
        <v>396000</v>
      </c>
      <c r="M12642" s="87" t="n">
        <v>372834</v>
      </c>
      <c r="N12642" s="87" t="n">
        <v>60548</v>
      </c>
      <c r="O12642" s="144" t="n">
        <v>360000</v>
      </c>
      <c r="P12642" s="87" t="inlineStr">
        <is>
          <t>카페24어성초진정패키지[어성초 진정 패키지 세트] 대용량 토너 + 앰플 + 수딩 크림 + 마스크팩 10장201208</t>
        </is>
      </c>
    </row>
    <row r="12643">
      <c r="B12643" s="127" t="n">
        <v>44190</v>
      </c>
      <c r="C12643" s="87">
        <f>TEXT(B12643,"aaa")</f>
        <v/>
      </c>
      <c r="D12643" s="93" t="n"/>
      <c r="E12643" s="87">
        <f>INDEX(매칭테이블!C:D,MATCH(RD!G12643,매칭테이블!D:D,0),1)</f>
        <v/>
      </c>
      <c r="F12643" s="93" t="inlineStr">
        <is>
          <t>카페24</t>
        </is>
      </c>
      <c r="G12643" s="93" t="inlineStr">
        <is>
          <t>대용량 어성초 77 수딩 토너 500ml</t>
        </is>
      </c>
      <c r="H12643" s="93" t="n">
        <v>29</v>
      </c>
      <c r="J12643" s="87" t="n">
        <v>201208</v>
      </c>
      <c r="K12643" s="93" t="n"/>
      <c r="L12643" s="87" t="n">
        <v>957000</v>
      </c>
      <c r="M12643" s="87" t="n">
        <v>901015.5</v>
      </c>
      <c r="N12643" s="87" t="n">
        <v>125570</v>
      </c>
      <c r="O12643" s="144" t="n">
        <v>869999.9999999999</v>
      </c>
      <c r="P12643" s="87" t="inlineStr">
        <is>
          <t>카페24토너대용량 어성초 77 수딩 토너 500ml201208</t>
        </is>
      </c>
    </row>
    <row r="12644">
      <c r="B12644" s="127" t="n">
        <v>44190</v>
      </c>
      <c r="C12644" s="87">
        <f>TEXT(B12644,"aaa")</f>
        <v/>
      </c>
      <c r="D12644" s="93" t="n"/>
      <c r="E12644" s="87">
        <f>INDEX(매칭테이블!C:D,MATCH(RD!G12644,매칭테이블!D:D,0),1)</f>
        <v/>
      </c>
      <c r="F12644" s="93" t="inlineStr">
        <is>
          <t>카페24</t>
        </is>
      </c>
      <c r="G12644" s="93" t="inlineStr">
        <is>
          <t>아누아 어성초 77 수딩 토너토너(필수)=어성초 77 토너 1개-20% off</t>
        </is>
      </c>
      <c r="H12644" s="93" t="n">
        <v>2</v>
      </c>
      <c r="J12644" s="87" t="n">
        <v>201208</v>
      </c>
      <c r="K12644" s="93" t="n"/>
      <c r="L12644" s="87" t="n">
        <v>40000</v>
      </c>
      <c r="M12644" s="87" t="n">
        <v>37660</v>
      </c>
      <c r="N12644" s="87" t="n">
        <v>6160</v>
      </c>
      <c r="O12644" s="144" t="n">
        <v>36363.63636363636</v>
      </c>
      <c r="P12644" s="87" t="inlineStr">
        <is>
          <t>카페24토너아누아 어성초 77 수딩 토너토너(필수)=어성초 77 토너 1개-20% off201208</t>
        </is>
      </c>
    </row>
    <row r="12645">
      <c r="B12645" s="127" t="n">
        <v>44190</v>
      </c>
      <c r="C12645" s="87">
        <f>TEXT(B12645,"aaa")</f>
        <v/>
      </c>
      <c r="D12645" s="93" t="n"/>
      <c r="E12645" s="87">
        <f>INDEX(매칭테이블!C:D,MATCH(RD!G12645,매칭테이블!D:D,0),1)</f>
        <v/>
      </c>
      <c r="F12645" s="93" t="inlineStr">
        <is>
          <t>카페24</t>
        </is>
      </c>
      <c r="G12645" s="93" t="inlineStr">
        <is>
          <t>아누아 어성초 77 수딩 토너토너(필수)=어성초 77 토너 2개-30% off (무료배송)</t>
        </is>
      </c>
      <c r="H12645" s="93" t="n">
        <v>1</v>
      </c>
      <c r="J12645" s="87" t="n">
        <v>201208</v>
      </c>
      <c r="K12645" s="93" t="n"/>
      <c r="L12645" s="87" t="n">
        <v>35000</v>
      </c>
      <c r="M12645" s="87" t="n">
        <v>32952.5</v>
      </c>
      <c r="N12645" s="87" t="n">
        <v>6160</v>
      </c>
      <c r="O12645" s="144" t="n">
        <v>31818.18181818182</v>
      </c>
      <c r="P12645" s="87" t="inlineStr">
        <is>
          <t>카페24토너아누아 어성초 77 수딩 토너토너(필수)=어성초 77 토너 2개-30% off (무료배송)201208</t>
        </is>
      </c>
    </row>
    <row r="12646">
      <c r="B12646" s="127" t="n">
        <v>44190</v>
      </c>
      <c r="C12646" s="87">
        <f>TEXT(B12646,"aaa")</f>
        <v/>
      </c>
      <c r="D12646" s="93" t="n"/>
      <c r="E12646" s="87">
        <f>INDEX(매칭테이블!C:D,MATCH(RD!G12646,매칭테이블!D:D,0),1)</f>
        <v/>
      </c>
      <c r="F12646" s="93" t="inlineStr">
        <is>
          <t>카페24</t>
        </is>
      </c>
      <c r="G12646" s="93" t="inlineStr">
        <is>
          <t>아누아 어성초 77 수딩 토너화장솜(선택)=촉촉 스킨팩 화장솜</t>
        </is>
      </c>
      <c r="H12646" s="93" t="n">
        <v>2</v>
      </c>
      <c r="J12646" s="87" t="n">
        <v>201208</v>
      </c>
      <c r="K12646" s="93" t="n"/>
      <c r="L12646" s="87" t="n">
        <v>6000</v>
      </c>
      <c r="M12646" s="87" t="n">
        <v>5649</v>
      </c>
      <c r="N12646" s="87" t="n">
        <v>2220</v>
      </c>
      <c r="O12646" s="144" t="n">
        <v>5454.545454545454</v>
      </c>
      <c r="P12646" s="87" t="inlineStr">
        <is>
          <t>카페24토너아누아 어성초 77 수딩 토너화장솜(선택)=촉촉 스킨팩 화장솜201208</t>
        </is>
      </c>
    </row>
    <row r="12647">
      <c r="B12647" s="127" t="n">
        <v>44190</v>
      </c>
      <c r="C12647" s="87">
        <f>TEXT(B12647,"aaa")</f>
        <v/>
      </c>
      <c r="D12647" s="93" t="n"/>
      <c r="E12647" s="87">
        <f>INDEX(매칭테이블!C:D,MATCH(RD!G12647,매칭테이블!D:D,0),1)</f>
        <v/>
      </c>
      <c r="F12647" s="93" t="inlineStr">
        <is>
          <t>카페24</t>
        </is>
      </c>
      <c r="G12647" s="93" t="inlineStr">
        <is>
          <t>어성초 70 데일리 릴리프 로션로션=어성초 70 데일리 릴리프 로션 1개 -20% off</t>
        </is>
      </c>
      <c r="H12647" s="93" t="n">
        <v>14</v>
      </c>
      <c r="J12647" s="87" t="n">
        <v>201208</v>
      </c>
      <c r="K12647" s="93" t="n"/>
      <c r="L12647" s="87" t="n">
        <v>313600</v>
      </c>
      <c r="M12647" s="87" t="n">
        <v>295254.4</v>
      </c>
      <c r="N12647" s="87" t="n">
        <v>60732</v>
      </c>
      <c r="O12647" s="144" t="n">
        <v>285090.9090909091</v>
      </c>
      <c r="P12647" s="87" t="inlineStr">
        <is>
          <t>카페24로션어성초 70 데일리 릴리프 로션로션=어성초 70 데일리 릴리프 로션 1개 -20% off201208</t>
        </is>
      </c>
    </row>
    <row r="12648">
      <c r="B12648" s="127" t="n">
        <v>44190</v>
      </c>
      <c r="C12648" s="87">
        <f>TEXT(B12648,"aaa")</f>
        <v/>
      </c>
      <c r="D12648" s="93" t="n"/>
      <c r="E12648" s="87">
        <f>INDEX(매칭테이블!C:D,MATCH(RD!G12648,매칭테이블!D:D,0),1)</f>
        <v/>
      </c>
      <c r="F12648" s="93" t="inlineStr">
        <is>
          <t>카페24</t>
        </is>
      </c>
      <c r="G12648" s="93" t="inlineStr">
        <is>
          <t>어성초 70 데일리 릴리프 로션로션=어성초 70 데일리 릴리프 로션 2개 -30% off</t>
        </is>
      </c>
      <c r="H12648" s="93" t="n">
        <v>3</v>
      </c>
      <c r="J12648" s="87" t="n">
        <v>201208</v>
      </c>
      <c r="K12648" s="93" t="n"/>
      <c r="L12648" s="87" t="n">
        <v>117600</v>
      </c>
      <c r="M12648" s="87" t="n">
        <v>110720.4</v>
      </c>
      <c r="N12648" s="87" t="n">
        <v>26028</v>
      </c>
      <c r="O12648" s="144" t="n">
        <v>106909.0909090909</v>
      </c>
      <c r="P12648" s="87" t="inlineStr">
        <is>
          <t>카페24로션어성초 70 데일리 릴리프 로션로션=어성초 70 데일리 릴리프 로션 2개 -30% off201208</t>
        </is>
      </c>
    </row>
    <row r="12649">
      <c r="B12649" s="127" t="n">
        <v>44190</v>
      </c>
      <c r="C12649" s="87">
        <f>TEXT(B12649,"aaa")</f>
        <v/>
      </c>
      <c r="D12649" s="93" t="n"/>
      <c r="E12649" s="87">
        <f>INDEX(매칭테이블!C:D,MATCH(RD!G12649,매칭테이블!D:D,0),1)</f>
        <v/>
      </c>
      <c r="F12649" s="93" t="inlineStr">
        <is>
          <t>카페24</t>
        </is>
      </c>
      <c r="G12649" s="93" t="inlineStr">
        <is>
          <t>어성초 70 데일리 릴리프 로션로션=어성초 77토너 + 어성초 70 로션 수분 보충 세트 -30% off</t>
        </is>
      </c>
      <c r="H12649" s="93" t="n">
        <v>3</v>
      </c>
      <c r="J12649" s="87" t="n">
        <v>201208</v>
      </c>
      <c r="K12649" s="93" t="n"/>
      <c r="L12649" s="87" t="n">
        <v>111300</v>
      </c>
      <c r="M12649" s="87" t="n">
        <v>104788.95</v>
      </c>
      <c r="N12649" s="87" t="n">
        <v>22254</v>
      </c>
      <c r="O12649" s="144" t="n">
        <v>101181.8181818182</v>
      </c>
      <c r="P12649" s="87" t="inlineStr">
        <is>
          <t>카페24수분 보충 세트어성초 70 데일리 릴리프 로션로션=어성초 77토너 + 어성초 70 로션 수분 보충 세트 -30% off201208</t>
        </is>
      </c>
    </row>
    <row r="12650">
      <c r="B12650" s="127" t="n">
        <v>44190</v>
      </c>
      <c r="C12650" s="87">
        <f>TEXT(B12650,"aaa")</f>
        <v/>
      </c>
      <c r="D12650" s="93" t="n"/>
      <c r="E12650" s="87">
        <f>INDEX(매칭테이블!C:D,MATCH(RD!G12650,매칭테이블!D:D,0),1)</f>
        <v/>
      </c>
      <c r="F12650" s="93" t="inlineStr">
        <is>
          <t>카페24</t>
        </is>
      </c>
      <c r="G12650" s="93" t="inlineStr">
        <is>
          <t>어성초 70 머드 크림 마스크옵션=어성초 70 머드 크림 마스크-20% off</t>
        </is>
      </c>
      <c r="H12650" s="93" t="n">
        <v>4</v>
      </c>
      <c r="J12650" s="87" t="n">
        <v>201208</v>
      </c>
      <c r="K12650" s="93" t="n"/>
      <c r="L12650" s="87" t="n">
        <v>80000</v>
      </c>
      <c r="M12650" s="87" t="n">
        <v>75320</v>
      </c>
      <c r="N12650" s="87" t="n">
        <v>5768</v>
      </c>
      <c r="O12650" s="144" t="n">
        <v>72727.27272727272</v>
      </c>
      <c r="P12650" s="87" t="inlineStr">
        <is>
          <t>카페24머드크림마스크어성초 70 머드 크림 마스크옵션=어성초 70 머드 크림 마스크-20% off201208</t>
        </is>
      </c>
    </row>
    <row r="12651">
      <c r="B12651" s="127" t="n">
        <v>44190</v>
      </c>
      <c r="C12651" s="87">
        <f>TEXT(B12651,"aaa")</f>
        <v/>
      </c>
      <c r="D12651" s="93" t="n"/>
      <c r="E12651" s="87">
        <f>INDEX(매칭테이블!C:D,MATCH(RD!G12651,매칭테이블!D:D,0),1)</f>
        <v/>
      </c>
      <c r="F12651" s="93" t="inlineStr">
        <is>
          <t>카페24</t>
        </is>
      </c>
      <c r="G12651" s="93" t="inlineStr">
        <is>
          <t>어성초 70 머드 크림 마스크옵션=어성초 70 머드 크림 마스크 2개-30% off (무료배송)</t>
        </is>
      </c>
      <c r="H12651" s="93" t="n">
        <v>2</v>
      </c>
      <c r="J12651" s="87" t="n">
        <v>201208</v>
      </c>
      <c r="K12651" s="93" t="n"/>
      <c r="L12651" s="87" t="n">
        <v>70000</v>
      </c>
      <c r="M12651" s="87" t="n">
        <v>65905</v>
      </c>
      <c r="N12651" s="87" t="n">
        <v>5768</v>
      </c>
      <c r="O12651" s="144" t="n">
        <v>63636.36363636363</v>
      </c>
      <c r="P12651" s="87" t="inlineStr">
        <is>
          <t>카페24머드크림마스크어성초 70 머드 크림 마스크옵션=어성초 70 머드 크림 마스크 2개-30% off (무료배송)201208</t>
        </is>
      </c>
    </row>
    <row r="12652">
      <c r="B12652" s="127" t="n">
        <v>44190</v>
      </c>
      <c r="C12652" s="87">
        <f>TEXT(B12652,"aaa")</f>
        <v/>
      </c>
      <c r="D12652" s="93" t="n"/>
      <c r="E12652" s="87">
        <f>INDEX(매칭테이블!C:D,MATCH(RD!G12652,매칭테이블!D:D,0),1)</f>
        <v/>
      </c>
      <c r="F12652" s="93" t="inlineStr">
        <is>
          <t>카페24</t>
        </is>
      </c>
      <c r="G12652" s="93" t="inlineStr">
        <is>
          <t>어성초 70 인텐스 카밍 크림크림=어성초 70 인텐스 카밍 크림 1개 (-20%)</t>
        </is>
      </c>
      <c r="H12652" s="93" t="n">
        <v>3</v>
      </c>
      <c r="J12652" s="87" t="n">
        <v>201208</v>
      </c>
      <c r="K12652" s="93" t="n"/>
      <c r="L12652" s="87" t="n">
        <v>84000</v>
      </c>
      <c r="M12652" s="87" t="n">
        <v>79086</v>
      </c>
      <c r="N12652" s="87" t="n">
        <v>11646</v>
      </c>
      <c r="O12652" s="144" t="n">
        <v>76363.63636363635</v>
      </c>
      <c r="P12652" s="87" t="inlineStr">
        <is>
          <t>카페24카밍크림어성초 70 인텐스 카밍 크림크림=어성초 70 인텐스 카밍 크림 1개 (-20%)201208</t>
        </is>
      </c>
    </row>
    <row r="12653">
      <c r="B12653" s="127" t="n">
        <v>44190</v>
      </c>
      <c r="C12653" s="87">
        <f>TEXT(B12653,"aaa")</f>
        <v/>
      </c>
      <c r="D12653" s="93" t="n"/>
      <c r="E12653" s="87">
        <f>INDEX(매칭테이블!C:D,MATCH(RD!G12653,매칭테이블!D:D,0),1)</f>
        <v/>
      </c>
      <c r="F12653" s="93" t="inlineStr">
        <is>
          <t>카페24</t>
        </is>
      </c>
      <c r="G12653" s="93" t="inlineStr">
        <is>
          <t>어성초 77 수딩 토너토너(필수)=어성초 77 토너 1개-20% off</t>
        </is>
      </c>
      <c r="H12653" s="93" t="n">
        <v>104</v>
      </c>
      <c r="J12653" s="87" t="n">
        <v>201208</v>
      </c>
      <c r="K12653" s="93" t="n"/>
      <c r="L12653" s="87" t="n">
        <v>2080000</v>
      </c>
      <c r="M12653" s="87" t="n">
        <v>1958320</v>
      </c>
      <c r="N12653" s="87" t="n">
        <v>320320</v>
      </c>
      <c r="O12653" s="144" t="n">
        <v>1890909.090909091</v>
      </c>
      <c r="P12653" s="87" t="inlineStr">
        <is>
          <t>카페24토너어성초 77 수딩 토너토너(필수)=어성초 77 토너 1개-20% off201208</t>
        </is>
      </c>
    </row>
    <row r="12654">
      <c r="B12654" s="127" t="n">
        <v>44190</v>
      </c>
      <c r="C12654" s="87">
        <f>TEXT(B12654,"aaa")</f>
        <v/>
      </c>
      <c r="D12654" s="93" t="n"/>
      <c r="E12654" s="87">
        <f>INDEX(매칭테이블!C:D,MATCH(RD!G12654,매칭테이블!D:D,0),1)</f>
        <v/>
      </c>
      <c r="F12654" s="93" t="inlineStr">
        <is>
          <t>카페24</t>
        </is>
      </c>
      <c r="G12654" s="93" t="inlineStr">
        <is>
          <t>어성초 77 수딩 토너토너(필수)=어성초 77 토너 2개-30% off (무료배송)</t>
        </is>
      </c>
      <c r="H12654" s="93" t="n">
        <v>67</v>
      </c>
      <c r="J12654" s="87" t="n">
        <v>201208</v>
      </c>
      <c r="K12654" s="93" t="n"/>
      <c r="L12654" s="87" t="n">
        <v>2345000</v>
      </c>
      <c r="M12654" s="87" t="n">
        <v>2207817.5</v>
      </c>
      <c r="N12654" s="87" t="n">
        <v>412720</v>
      </c>
      <c r="O12654" s="144" t="n">
        <v>2131818.181818182</v>
      </c>
      <c r="P12654" s="87" t="inlineStr">
        <is>
          <t>카페24토너어성초 77 수딩 토너토너(필수)=어성초 77 토너 2개-30% off (무료배송)201208</t>
        </is>
      </c>
    </row>
    <row r="12655">
      <c r="B12655" s="127" t="n">
        <v>44190</v>
      </c>
      <c r="C12655" s="87">
        <f>TEXT(B12655,"aaa")</f>
        <v/>
      </c>
      <c r="D12655" s="93" t="n"/>
      <c r="E12655" s="87">
        <f>INDEX(매칭테이블!C:D,MATCH(RD!G12655,매칭테이블!D:D,0),1)</f>
        <v/>
      </c>
      <c r="F12655" s="93" t="inlineStr">
        <is>
          <t>카페24</t>
        </is>
      </c>
      <c r="G12655" s="93" t="inlineStr">
        <is>
          <t>어성초 77 수딩 토너토너(필수)=어성초77토너1개 + 어성초77패드1개 -30% off (무료배송)</t>
        </is>
      </c>
      <c r="H12655" s="93" t="n">
        <v>76</v>
      </c>
      <c r="J12655" s="87" t="n">
        <v>201208</v>
      </c>
      <c r="K12655" s="93" t="n"/>
      <c r="L12655" s="87" t="n">
        <v>2819600</v>
      </c>
      <c r="M12655" s="87" t="n">
        <v>2654653.4</v>
      </c>
      <c r="N12655" s="87" t="n">
        <v>614992</v>
      </c>
      <c r="O12655" s="144" t="n">
        <v>2563272.727272727</v>
      </c>
      <c r="P12655" s="87" t="inlineStr">
        <is>
          <t>카페24토너+패드 세트어성초 77 수딩 토너토너(필수)=어성초77토너1개 + 어성초77패드1개 -30% off (무료배송)201208</t>
        </is>
      </c>
    </row>
    <row r="12656">
      <c r="B12656" s="127" t="n">
        <v>44190</v>
      </c>
      <c r="C12656" s="87">
        <f>TEXT(B12656,"aaa")</f>
        <v/>
      </c>
      <c r="D12656" s="93" t="n"/>
      <c r="E12656" s="87">
        <f>INDEX(매칭테이블!C:D,MATCH(RD!G12656,매칭테이블!D:D,0),1)</f>
        <v/>
      </c>
      <c r="F12656" s="93" t="inlineStr">
        <is>
          <t>카페24</t>
        </is>
      </c>
      <c r="G12656" s="93" t="inlineStr">
        <is>
          <t>어성초 77 수딩 토너화장솜(선택)=촉촉 스킨팩 화장솜</t>
        </is>
      </c>
      <c r="H12656" s="93" t="n">
        <v>92</v>
      </c>
      <c r="J12656" s="87" t="n">
        <v>201208</v>
      </c>
      <c r="K12656" s="93" t="n"/>
      <c r="L12656" s="87" t="n">
        <v>276000</v>
      </c>
      <c r="M12656" s="87" t="n">
        <v>259854</v>
      </c>
      <c r="N12656" s="87" t="n">
        <v>102120</v>
      </c>
      <c r="O12656" s="144" t="n">
        <v>250909.0909090909</v>
      </c>
      <c r="P12656" s="87" t="inlineStr">
        <is>
          <t>카페24화장솜어성초 77 수딩 토너화장솜(선택)=촉촉 스킨팩 화장솜201208</t>
        </is>
      </c>
    </row>
    <row r="12657">
      <c r="B12657" s="127" t="n">
        <v>44190</v>
      </c>
      <c r="C12657" s="87">
        <f>TEXT(B12657,"aaa")</f>
        <v/>
      </c>
      <c r="D12657" s="93" t="n"/>
      <c r="E12657" s="87">
        <f>INDEX(매칭테이블!C:D,MATCH(RD!G12657,매칭테이블!D:D,0),1)</f>
        <v/>
      </c>
      <c r="F12657" s="93" t="inlineStr">
        <is>
          <t>카페24</t>
        </is>
      </c>
      <c r="G12657" s="93" t="inlineStr">
        <is>
          <t>어성초 77 수딩 토너토너(필수)=(대용량) 어성초 77 토너 500ml (무료배송)</t>
        </is>
      </c>
      <c r="H12657" s="93" t="n">
        <v>1</v>
      </c>
      <c r="J12657" s="87" t="n">
        <v>201208</v>
      </c>
      <c r="K12657" s="93" t="n"/>
      <c r="L12657" s="87" t="n">
        <v>33000</v>
      </c>
      <c r="M12657" s="87" t="n">
        <v>31069.5</v>
      </c>
      <c r="N12657" s="87" t="n">
        <v>4330</v>
      </c>
      <c r="O12657" s="144" t="n">
        <v>30000</v>
      </c>
      <c r="P12657" s="87" t="inlineStr">
        <is>
          <t>카페24토너어성초 77 수딩 토너토너(필수)=(대용량) 어성초 77 토너 500ml (무료배송)201208</t>
        </is>
      </c>
    </row>
    <row r="12658">
      <c r="B12658" s="127" t="n">
        <v>44190</v>
      </c>
      <c r="C12658" s="87">
        <f>TEXT(B12658,"aaa")</f>
        <v/>
      </c>
      <c r="D12658" s="93" t="n"/>
      <c r="E12658" s="87">
        <f>INDEX(매칭테이블!C:D,MATCH(RD!G12658,매칭테이블!D:D,0),1)</f>
        <v/>
      </c>
      <c r="F12658" s="93" t="inlineStr">
        <is>
          <t>카페24</t>
        </is>
      </c>
      <c r="G12658" s="93" t="inlineStr">
        <is>
          <t>어성초 77 진정 마스크옵션=어성초 77 진정 마스크팩 1장</t>
        </is>
      </c>
      <c r="H12658" s="93" t="n">
        <v>2</v>
      </c>
      <c r="J12658" s="87" t="n">
        <v>201208</v>
      </c>
      <c r="K12658" s="93" t="n"/>
      <c r="L12658" s="87" t="n">
        <v>8000</v>
      </c>
      <c r="M12658" s="87" t="n">
        <v>7532</v>
      </c>
      <c r="N12658" s="87" t="n">
        <v>794</v>
      </c>
      <c r="O12658" s="144" t="n">
        <v>7272.727272727272</v>
      </c>
      <c r="P12658" s="87" t="inlineStr">
        <is>
          <t>카페24마스크팩어성초 77 진정 마스크옵션=어성초 77 진정 마스크팩 1장201208</t>
        </is>
      </c>
    </row>
    <row r="12659">
      <c r="B12659" s="127" t="n">
        <v>44190</v>
      </c>
      <c r="C12659" s="87">
        <f>TEXT(B12659,"aaa")</f>
        <v/>
      </c>
      <c r="D12659" s="93" t="n"/>
      <c r="E12659" s="87">
        <f>INDEX(매칭테이블!C:D,MATCH(RD!G12659,매칭테이블!D:D,0),1)</f>
        <v/>
      </c>
      <c r="F12659" s="93" t="inlineStr">
        <is>
          <t>카페24</t>
        </is>
      </c>
      <c r="G12659" s="93" t="inlineStr">
        <is>
          <t>어성초 77 진정 마스크옵션=어성초 77 진정 마스크팩 10장-50% off</t>
        </is>
      </c>
      <c r="H12659" s="93" t="n">
        <v>12</v>
      </c>
      <c r="J12659" s="87" t="n">
        <v>201208</v>
      </c>
      <c r="K12659" s="93" t="n"/>
      <c r="L12659" s="87" t="n">
        <v>240000</v>
      </c>
      <c r="M12659" s="87" t="n">
        <v>225960</v>
      </c>
      <c r="N12659" s="87" t="n">
        <v>47640</v>
      </c>
      <c r="O12659" s="144" t="n">
        <v>218181.8181818182</v>
      </c>
      <c r="P12659" s="87" t="inlineStr">
        <is>
          <t>카페24마스크팩어성초 77 진정 마스크옵션=어성초 77 진정 마스크팩 10장-50% off201208</t>
        </is>
      </c>
    </row>
    <row r="12660">
      <c r="B12660" s="127" t="n">
        <v>44190</v>
      </c>
      <c r="C12660" s="87">
        <f>TEXT(B12660,"aaa")</f>
        <v/>
      </c>
      <c r="D12660" s="93" t="n"/>
      <c r="E12660" s="87">
        <f>INDEX(매칭테이블!C:D,MATCH(RD!G12660,매칭테이블!D:D,0),1)</f>
        <v/>
      </c>
      <c r="F12660" s="93" t="inlineStr">
        <is>
          <t>카페24</t>
        </is>
      </c>
      <c r="G12660" s="93" t="inlineStr">
        <is>
          <t>어성초 77 진정 마스크</t>
        </is>
      </c>
      <c r="H12660" s="93" t="n">
        <v>1</v>
      </c>
      <c r="J12660" s="87" t="n">
        <v>201208</v>
      </c>
      <c r="K12660" s="93" t="n"/>
      <c r="L12660" s="87" t="n">
        <v>4000</v>
      </c>
      <c r="M12660" s="87" t="n">
        <v>3766</v>
      </c>
      <c r="N12660" s="87" t="n">
        <v>397</v>
      </c>
      <c r="O12660" s="144" t="n">
        <v>3636.363636363636</v>
      </c>
      <c r="P12660" s="87" t="inlineStr">
        <is>
          <t>카페24마스크팩어성초 77 진정 마스크201208</t>
        </is>
      </c>
    </row>
    <row r="12661">
      <c r="B12661" s="127" t="n">
        <v>44190</v>
      </c>
      <c r="C12661" s="87">
        <f>TEXT(B12661,"aaa")</f>
        <v/>
      </c>
      <c r="D12661" s="93" t="n"/>
      <c r="E12661" s="87">
        <f>INDEX(매칭테이블!C:D,MATCH(RD!G12661,매칭테이블!D:D,0),1)</f>
        <v/>
      </c>
      <c r="F12661" s="93" t="inlineStr">
        <is>
          <t>카페24</t>
        </is>
      </c>
      <c r="G12661" s="93" t="inlineStr">
        <is>
          <t>어성초 77 클리어 패드옵션=어성초 77 클리어 패드 1개-20% off</t>
        </is>
      </c>
      <c r="H12661" s="93" t="n">
        <v>56</v>
      </c>
      <c r="J12661" s="87" t="n">
        <v>201208</v>
      </c>
      <c r="K12661" s="93" t="n"/>
      <c r="L12661" s="87" t="n">
        <v>1254400</v>
      </c>
      <c r="M12661" s="87" t="n">
        <v>1181017.6</v>
      </c>
      <c r="N12661" s="87" t="n">
        <v>280672</v>
      </c>
      <c r="O12661" s="144" t="n">
        <v>1140363.636363636</v>
      </c>
      <c r="P12661" s="87" t="inlineStr">
        <is>
          <t>카페24클리어 패드어성초 77 클리어 패드옵션=어성초 77 클리어 패드 1개-20% off201208</t>
        </is>
      </c>
    </row>
    <row r="12662">
      <c r="B12662" s="127" t="n">
        <v>44190</v>
      </c>
      <c r="C12662" s="87">
        <f>TEXT(B12662,"aaa")</f>
        <v/>
      </c>
      <c r="D12662" s="93" t="n"/>
      <c r="E12662" s="87">
        <f>INDEX(매칭테이블!C:D,MATCH(RD!G12662,매칭테이블!D:D,0),1)</f>
        <v/>
      </c>
      <c r="F12662" s="93" t="inlineStr">
        <is>
          <t>카페24</t>
        </is>
      </c>
      <c r="G12662" s="93" t="inlineStr">
        <is>
          <t>어성초 77 클리어 패드옵션=어성초 77 클리어 패드 2개-30% off (무료배송)</t>
        </is>
      </c>
      <c r="H12662" s="93" t="n">
        <v>98</v>
      </c>
      <c r="J12662" s="87" t="n">
        <v>201208</v>
      </c>
      <c r="K12662" s="93" t="n"/>
      <c r="L12662" s="87" t="n">
        <v>3841600</v>
      </c>
      <c r="M12662" s="87" t="n">
        <v>3616866.4</v>
      </c>
      <c r="N12662" s="87" t="n">
        <v>982352</v>
      </c>
      <c r="O12662" s="144" t="n">
        <v>3492363.636363636</v>
      </c>
      <c r="P12662" s="87" t="inlineStr">
        <is>
          <t>카페24클리어 패드어성초 77 클리어 패드옵션=어성초 77 클리어 패드 2개-30% off (무료배송)201208</t>
        </is>
      </c>
    </row>
    <row r="12663">
      <c r="B12663" s="127" t="n">
        <v>44190</v>
      </c>
      <c r="C12663" s="87">
        <f>TEXT(B12663,"aaa")</f>
        <v/>
      </c>
      <c r="D12663" s="93" t="n"/>
      <c r="E12663" s="87">
        <f>INDEX(매칭테이블!C:D,MATCH(RD!G12663,매칭테이블!D:D,0),1)</f>
        <v/>
      </c>
      <c r="F12663" s="93" t="inlineStr">
        <is>
          <t>카페24</t>
        </is>
      </c>
      <c r="G12663" s="93" t="inlineStr">
        <is>
          <t>어성초 77 클리어 패드옵션=어성초77토너1개+어성초77패드1개-30% off (무료배송)</t>
        </is>
      </c>
      <c r="H12663" s="93" t="n">
        <v>66</v>
      </c>
      <c r="J12663" s="87" t="n">
        <v>201208</v>
      </c>
      <c r="K12663" s="93" t="n"/>
      <c r="L12663" s="87" t="n">
        <v>2448600</v>
      </c>
      <c r="M12663" s="87" t="n">
        <v>2305356.9</v>
      </c>
      <c r="N12663" s="87" t="n">
        <v>534072</v>
      </c>
      <c r="O12663" s="144" t="n">
        <v>2226000</v>
      </c>
      <c r="P12663" s="87" t="inlineStr">
        <is>
          <t>카페24토너+패드 세트어성초 77 클리어 패드옵션=어성초77토너1개+어성초77패드1개-30% off (무료배송)201208</t>
        </is>
      </c>
    </row>
    <row r="12664">
      <c r="B12664" s="127" t="n">
        <v>44190</v>
      </c>
      <c r="C12664" s="87">
        <f>TEXT(B12664,"aaa")</f>
        <v/>
      </c>
      <c r="D12664" s="93" t="n"/>
      <c r="E12664" s="87">
        <f>INDEX(매칭테이블!C:D,MATCH(RD!G12664,매칭테이블!D:D,0),1)</f>
        <v/>
      </c>
      <c r="F12664" s="93" t="inlineStr">
        <is>
          <t>카페24</t>
        </is>
      </c>
      <c r="G12664" s="93" t="inlineStr">
        <is>
          <t>어성초 77 토너</t>
        </is>
      </c>
      <c r="H12664" s="93" t="n">
        <v>2</v>
      </c>
      <c r="J12664" s="87" t="n">
        <v>201208</v>
      </c>
      <c r="K12664" s="93" t="n"/>
      <c r="L12664" s="87" t="n">
        <v>40000</v>
      </c>
      <c r="M12664" s="87" t="n">
        <v>37660</v>
      </c>
      <c r="N12664" s="87" t="n">
        <v>6160</v>
      </c>
      <c r="O12664" s="144" t="n">
        <v>36363.63636363636</v>
      </c>
      <c r="P12664" s="87" t="inlineStr">
        <is>
          <t>카페24토너어성초 77 토너201208</t>
        </is>
      </c>
    </row>
    <row r="12665">
      <c r="B12665" s="127" t="n">
        <v>44190</v>
      </c>
      <c r="C12665" s="87">
        <f>TEXT(B12665,"aaa")</f>
        <v/>
      </c>
      <c r="D12665" s="93" t="n"/>
      <c r="E12665" s="87">
        <f>INDEX(매칭테이블!C:D,MATCH(RD!G12665,매칭테이블!D:D,0),1)</f>
        <v/>
      </c>
      <c r="F12665" s="93" t="inlineStr">
        <is>
          <t>카페24</t>
        </is>
      </c>
      <c r="G12665" s="93" t="inlineStr">
        <is>
          <t>어성초 77 토너토너(필수)=어성초77토너1개 + 어성초77패드1개 -30% off (무료배송)</t>
        </is>
      </c>
      <c r="H12665" s="93" t="n">
        <v>1</v>
      </c>
      <c r="J12665" s="87" t="n">
        <v>201208</v>
      </c>
      <c r="K12665" s="93" t="n"/>
      <c r="L12665" s="87" t="n">
        <v>37100</v>
      </c>
      <c r="M12665" s="87" t="n">
        <v>34929.65</v>
      </c>
      <c r="N12665" s="87" t="n">
        <v>8092</v>
      </c>
      <c r="O12665" s="144" t="n">
        <v>33727.27272727273</v>
      </c>
      <c r="P12665" s="87" t="inlineStr">
        <is>
          <t>카페24토너+패드 세트어성초 77 토너토너(필수)=어성초77토너1개 + 어성초77패드1개 -30% off (무료배송)201208</t>
        </is>
      </c>
    </row>
    <row r="12666">
      <c r="B12666" s="127" t="n">
        <v>44190</v>
      </c>
      <c r="C12666" s="87">
        <f>TEXT(B12666,"aaa")</f>
        <v/>
      </c>
      <c r="D12666" s="93" t="n"/>
      <c r="E12666" s="87">
        <f>INDEX(매칭테이블!C:D,MATCH(RD!G12666,매칭테이블!D:D,0),1)</f>
        <v/>
      </c>
      <c r="F12666" s="93" t="inlineStr">
        <is>
          <t>카페24</t>
        </is>
      </c>
      <c r="G12666" s="93" t="inlineStr">
        <is>
          <t>어성초 77 포어 클리어 패드옵션=어성초 77 클리어 패드 1개-20% off</t>
        </is>
      </c>
      <c r="H12666" s="93" t="n">
        <v>17</v>
      </c>
      <c r="J12666" s="87" t="n">
        <v>201208</v>
      </c>
      <c r="K12666" s="93" t="n"/>
      <c r="L12666" s="87" t="n">
        <v>380800</v>
      </c>
      <c r="M12666" s="87" t="n">
        <v>358523.2</v>
      </c>
      <c r="N12666" s="87" t="n">
        <v>85204</v>
      </c>
      <c r="O12666" s="144" t="n">
        <v>346181.8181818182</v>
      </c>
      <c r="P12666" s="87" t="inlineStr">
        <is>
          <t>카페24클리어 패드어성초 77 포어 클리어 패드옵션=어성초 77 클리어 패드 1개-20% off201208</t>
        </is>
      </c>
    </row>
    <row r="12667">
      <c r="B12667" s="127" t="n">
        <v>44190</v>
      </c>
      <c r="C12667" s="87">
        <f>TEXT(B12667,"aaa")</f>
        <v/>
      </c>
      <c r="D12667" s="93" t="n"/>
      <c r="E12667" s="87">
        <f>INDEX(매칭테이블!C:D,MATCH(RD!G12667,매칭테이블!D:D,0),1)</f>
        <v/>
      </c>
      <c r="F12667" s="93" t="inlineStr">
        <is>
          <t>카페24</t>
        </is>
      </c>
      <c r="G12667" s="93" t="inlineStr">
        <is>
          <t>어성초 77 포어 클리어 패드옵션=어성초 77 클리어 패드 2개-30% off (무료배송)</t>
        </is>
      </c>
      <c r="H12667" s="93" t="n">
        <v>29</v>
      </c>
      <c r="J12667" s="87" t="n">
        <v>201208</v>
      </c>
      <c r="K12667" s="93" t="n"/>
      <c r="L12667" s="87" t="n">
        <v>1136800</v>
      </c>
      <c r="M12667" s="87" t="n">
        <v>1070297.2</v>
      </c>
      <c r="N12667" s="87" t="n">
        <v>290696</v>
      </c>
      <c r="O12667" s="144" t="n">
        <v>1033454.545454545</v>
      </c>
      <c r="P12667" s="87" t="inlineStr">
        <is>
          <t>카페24클리어 패드어성초 77 포어 클리어 패드옵션=어성초 77 클리어 패드 2개-30% off (무료배송)201208</t>
        </is>
      </c>
    </row>
    <row r="12668">
      <c r="B12668" s="127" t="n">
        <v>44190</v>
      </c>
      <c r="C12668" s="87">
        <f>TEXT(B12668,"aaa")</f>
        <v/>
      </c>
      <c r="D12668" s="93" t="n"/>
      <c r="E12668" s="87">
        <f>INDEX(매칭테이블!C:D,MATCH(RD!G12668,매칭테이블!D:D,0),1)</f>
        <v/>
      </c>
      <c r="F12668" s="93" t="inlineStr">
        <is>
          <t>카페24</t>
        </is>
      </c>
      <c r="G12668" s="93" t="inlineStr">
        <is>
          <t>어성초 77 포어 클리어 패드옵션=어성초77토너1개+어성초77패드1개-30% off (무료배송)</t>
        </is>
      </c>
      <c r="H12668" s="93" t="n">
        <v>19</v>
      </c>
      <c r="J12668" s="87" t="n">
        <v>201208</v>
      </c>
      <c r="K12668" s="93" t="n"/>
      <c r="L12668" s="87" t="n">
        <v>704900</v>
      </c>
      <c r="M12668" s="87" t="n">
        <v>663663.35</v>
      </c>
      <c r="N12668" s="87" t="n">
        <v>153748</v>
      </c>
      <c r="O12668" s="144" t="n">
        <v>640818.1818181818</v>
      </c>
      <c r="P12668" s="87" t="inlineStr">
        <is>
          <t>카페24토너+패드 세트어성초 77 포어 클리어 패드옵션=어성초77토너1개+어성초77패드1개-30% off (무료배송)201208</t>
        </is>
      </c>
    </row>
    <row r="12669">
      <c r="B12669" s="127" t="n">
        <v>44190</v>
      </c>
      <c r="C12669" s="87">
        <f>TEXT(B12669,"aaa")</f>
        <v/>
      </c>
      <c r="D12669" s="93" t="n"/>
      <c r="E12669" s="87">
        <f>INDEX(매칭테이블!C:D,MATCH(RD!G12669,매칭테이블!D:D,0),1)</f>
        <v/>
      </c>
      <c r="F12669" s="93" t="inlineStr">
        <is>
          <t>카페24</t>
        </is>
      </c>
      <c r="G12669" s="93" t="inlineStr">
        <is>
          <t>어성초 77% 패드옵션=어성초 77 클리어 패드 1개-20% off</t>
        </is>
      </c>
      <c r="H12669" s="93" t="n">
        <v>146</v>
      </c>
      <c r="J12669" s="87" t="n">
        <v>201208</v>
      </c>
      <c r="K12669" s="93" t="n"/>
      <c r="L12669" s="87" t="n">
        <v>3270400</v>
      </c>
      <c r="M12669" s="87" t="n">
        <v>3079081.6</v>
      </c>
      <c r="N12669" s="87" t="n">
        <v>731752</v>
      </c>
      <c r="O12669" s="144" t="n">
        <v>2973090.909090909</v>
      </c>
      <c r="P12669" s="87" t="inlineStr">
        <is>
          <t>카페24클리어 패드어성초 77% 패드옵션=어성초 77 클리어 패드 1개-20% off201208</t>
        </is>
      </c>
    </row>
    <row r="12670">
      <c r="B12670" s="127" t="n">
        <v>44190</v>
      </c>
      <c r="C12670" s="87">
        <f>TEXT(B12670,"aaa")</f>
        <v/>
      </c>
      <c r="D12670" s="93" t="n"/>
      <c r="E12670" s="87">
        <f>INDEX(매칭테이블!C:D,MATCH(RD!G12670,매칭테이블!D:D,0),1)</f>
        <v/>
      </c>
      <c r="F12670" s="93" t="inlineStr">
        <is>
          <t>카페24</t>
        </is>
      </c>
      <c r="G12670" s="93" t="inlineStr">
        <is>
          <t>어성초 77% 패드옵션=어성초 77 클리어 패드 2개-30% off (무료배송)</t>
        </is>
      </c>
      <c r="H12670" s="93" t="n">
        <v>146</v>
      </c>
      <c r="J12670" s="87" t="n">
        <v>201208</v>
      </c>
      <c r="K12670" s="93" t="n"/>
      <c r="L12670" s="87" t="n">
        <v>5723200</v>
      </c>
      <c r="M12670" s="87" t="n">
        <v>5388392.8</v>
      </c>
      <c r="N12670" s="87" t="n">
        <v>1463504</v>
      </c>
      <c r="O12670" s="144" t="n">
        <v>5202909.090909091</v>
      </c>
      <c r="P12670" s="87" t="inlineStr">
        <is>
          <t>카페24클리어 패드어성초 77% 패드옵션=어성초 77 클리어 패드 2개-30% off (무료배송)201208</t>
        </is>
      </c>
    </row>
    <row r="12671">
      <c r="B12671" s="127" t="n">
        <v>44190</v>
      </c>
      <c r="C12671" s="87">
        <f>TEXT(B12671,"aaa")</f>
        <v/>
      </c>
      <c r="D12671" s="93" t="n"/>
      <c r="E12671" s="87">
        <f>INDEX(매칭테이블!C:D,MATCH(RD!G12671,매칭테이블!D:D,0),1)</f>
        <v/>
      </c>
      <c r="F12671" s="93" t="inlineStr">
        <is>
          <t>카페24</t>
        </is>
      </c>
      <c r="G12671" s="93" t="inlineStr">
        <is>
          <t>어성초 77% 패드옵션=어성초77토너1개+어성초77패드1개-30% off (무료배송)</t>
        </is>
      </c>
      <c r="H12671" s="93" t="n">
        <v>99</v>
      </c>
      <c r="J12671" s="87" t="n">
        <v>201208</v>
      </c>
      <c r="K12671" s="93" t="n"/>
      <c r="L12671" s="87" t="n">
        <v>3672900</v>
      </c>
      <c r="M12671" s="87" t="n">
        <v>3458035.35</v>
      </c>
      <c r="N12671" s="87" t="n">
        <v>801108</v>
      </c>
      <c r="O12671" s="144" t="n">
        <v>3339000</v>
      </c>
      <c r="P12671" s="87" t="inlineStr">
        <is>
          <t>카페24토너+패드 세트어성초 77% 패드옵션=어성초77토너1개+어성초77패드1개-30% off (무료배송)201208</t>
        </is>
      </c>
    </row>
    <row r="12672">
      <c r="B12672" s="127" t="n">
        <v>44190</v>
      </c>
      <c r="C12672" s="87">
        <f>TEXT(B12672,"aaa")</f>
        <v/>
      </c>
      <c r="D12672" s="93" t="n"/>
      <c r="E12672" s="87">
        <f>INDEX(매칭테이블!C:D,MATCH(RD!G12672,매칭테이블!D:D,0),1)</f>
        <v/>
      </c>
      <c r="F12672" s="93" t="inlineStr">
        <is>
          <t>카페24</t>
        </is>
      </c>
      <c r="G12672" s="93" t="inlineStr">
        <is>
          <t>어성초 78 수딩 크림</t>
        </is>
      </c>
      <c r="H12672" s="93" t="n">
        <v>10</v>
      </c>
      <c r="J12672" s="87" t="n">
        <v>201208</v>
      </c>
      <c r="K12672" s="93" t="n"/>
      <c r="L12672" s="87" t="n">
        <v>380000</v>
      </c>
      <c r="M12672" s="87" t="n">
        <v>357770</v>
      </c>
      <c r="N12672" s="87" t="n">
        <v>30450</v>
      </c>
      <c r="O12672" s="144" t="n">
        <v>345454.5454545454</v>
      </c>
      <c r="P12672" s="87" t="inlineStr">
        <is>
          <t>카페24수딩크림어성초 78 수딩 크림201208</t>
        </is>
      </c>
    </row>
    <row r="12673">
      <c r="B12673" s="127" t="n">
        <v>44190</v>
      </c>
      <c r="C12673" s="87">
        <f>TEXT(B12673,"aaa")</f>
        <v/>
      </c>
      <c r="D12673" s="93" t="n"/>
      <c r="E12673" s="87">
        <f>INDEX(매칭테이블!C:D,MATCH(RD!G12673,매칭테이블!D:D,0),1)</f>
        <v/>
      </c>
      <c r="F12673" s="93" t="inlineStr">
        <is>
          <t>카페24</t>
        </is>
      </c>
      <c r="G12673" s="93" t="inlineStr">
        <is>
          <t>어성초 78 수딩 크림</t>
        </is>
      </c>
      <c r="H12673" s="93" t="n">
        <v>6</v>
      </c>
      <c r="J12673" s="87" t="n">
        <v>201208</v>
      </c>
      <c r="K12673" s="93" t="n"/>
      <c r="L12673" s="87" t="n">
        <v>228000</v>
      </c>
      <c r="M12673" s="87" t="n">
        <v>214662</v>
      </c>
      <c r="N12673" s="87" t="n">
        <v>18270</v>
      </c>
      <c r="O12673" s="144" t="n">
        <v>207272.7272727273</v>
      </c>
      <c r="P12673" s="87" t="inlineStr">
        <is>
          <t>카페24수딩크림어성초 78 수딩 크림201208</t>
        </is>
      </c>
    </row>
    <row r="12674">
      <c r="B12674" s="127" t="n">
        <v>44190</v>
      </c>
      <c r="C12674" s="87">
        <f>TEXT(B12674,"aaa")</f>
        <v/>
      </c>
      <c r="D12674" s="93" t="n"/>
      <c r="E12674" s="87">
        <f>INDEX(매칭테이블!C:D,MATCH(RD!G12674,매칭테이블!D:D,0),1)</f>
        <v/>
      </c>
      <c r="F12674" s="93" t="inlineStr">
        <is>
          <t>카페24</t>
        </is>
      </c>
      <c r="G12674" s="93" t="inlineStr">
        <is>
          <t>어성초 80 수분 진정 앰플앰플=어성초 80 앰플 1개-15%off</t>
        </is>
      </c>
      <c r="H12674" s="93" t="n">
        <v>16</v>
      </c>
      <c r="J12674" s="87" t="n">
        <v>201208</v>
      </c>
      <c r="K12674" s="93" t="n"/>
      <c r="L12674" s="87" t="n">
        <v>448000</v>
      </c>
      <c r="M12674" s="87" t="n">
        <v>421792</v>
      </c>
      <c r="N12674" s="87" t="n">
        <v>54352</v>
      </c>
      <c r="O12674" s="144" t="n">
        <v>407272.7272727272</v>
      </c>
      <c r="P12674" s="87" t="inlineStr">
        <is>
          <t>카페24앰플어성초 80 수분 진정 앰플앰플=어성초 80 앰플 1개-15%off201208</t>
        </is>
      </c>
    </row>
    <row r="12675">
      <c r="B12675" s="127" t="n">
        <v>44190</v>
      </c>
      <c r="C12675" s="87">
        <f>TEXT(B12675,"aaa")</f>
        <v/>
      </c>
      <c r="D12675" s="93" t="n"/>
      <c r="E12675" s="87">
        <f>INDEX(매칭테이블!C:D,MATCH(RD!G12675,매칭테이블!D:D,0),1)</f>
        <v/>
      </c>
      <c r="F12675" s="93" t="inlineStr">
        <is>
          <t>카페24</t>
        </is>
      </c>
      <c r="G12675" s="93" t="inlineStr">
        <is>
          <t>어성초 80 수분 진정 앰플앰플=어성초 80 앰플 2개-27%off (무료배송)</t>
        </is>
      </c>
      <c r="H12675" s="93" t="n">
        <v>7</v>
      </c>
      <c r="J12675" s="87" t="n">
        <v>201208</v>
      </c>
      <c r="K12675" s="93" t="n"/>
      <c r="L12675" s="87" t="n">
        <v>336000</v>
      </c>
      <c r="M12675" s="87" t="n">
        <v>316344</v>
      </c>
      <c r="N12675" s="87" t="n">
        <v>47558</v>
      </c>
      <c r="O12675" s="144" t="n">
        <v>305454.5454545454</v>
      </c>
      <c r="P12675" s="87" t="inlineStr">
        <is>
          <t>카페24앰플어성초 80 수분 진정 앰플앰플=어성초 80 앰플 2개-27%off (무료배송)201208</t>
        </is>
      </c>
    </row>
    <row r="12676">
      <c r="B12676" s="127" t="n">
        <v>44190</v>
      </c>
      <c r="C12676" s="87">
        <f>TEXT(B12676,"aaa")</f>
        <v/>
      </c>
      <c r="D12676" s="93" t="n"/>
      <c r="E12676" s="87">
        <f>INDEX(매칭테이블!C:D,MATCH(RD!G12676,매칭테이블!D:D,0),1)</f>
        <v/>
      </c>
      <c r="F12676" s="93" t="inlineStr">
        <is>
          <t>카페24</t>
        </is>
      </c>
      <c r="G12676" s="93" t="inlineStr">
        <is>
          <t>어성초 80 수분 진정 앰플</t>
        </is>
      </c>
      <c r="H12676" s="93" t="n">
        <v>9</v>
      </c>
      <c r="J12676" s="87" t="n">
        <v>201208</v>
      </c>
      <c r="K12676" s="93" t="n"/>
      <c r="L12676" s="87" t="n">
        <v>252000</v>
      </c>
      <c r="M12676" s="87" t="n">
        <v>237258</v>
      </c>
      <c r="N12676" s="87" t="n">
        <v>30573</v>
      </c>
      <c r="O12676" s="144" t="n">
        <v>229090.9090909091</v>
      </c>
      <c r="P12676" s="87" t="inlineStr">
        <is>
          <t>카페24앰플어성초 80 수분 진정 앰플201208</t>
        </is>
      </c>
    </row>
    <row r="12677">
      <c r="B12677" s="127" t="n">
        <v>44190</v>
      </c>
      <c r="C12677" s="87">
        <f>TEXT(B12677,"aaa")</f>
        <v/>
      </c>
      <c r="D12677" s="93" t="n"/>
      <c r="E12677" s="87">
        <f>INDEX(매칭테이블!C:D,MATCH(RD!G12677,매칭테이블!D:D,0),1)</f>
        <v/>
      </c>
      <c r="F12677" s="93" t="inlineStr">
        <is>
          <t>카페24</t>
        </is>
      </c>
      <c r="G12677" s="93" t="inlineStr">
        <is>
          <t>어성초 아크네 바디워시옵션=어성초 아크네 바디워시 1개 -30% off</t>
        </is>
      </c>
      <c r="H12677" s="93" t="n">
        <v>7</v>
      </c>
      <c r="J12677" s="87" t="n">
        <v>201208</v>
      </c>
      <c r="K12677" s="93" t="n"/>
      <c r="L12677" s="87" t="n">
        <v>127400</v>
      </c>
      <c r="M12677" s="87" t="n">
        <v>119947.1</v>
      </c>
      <c r="N12677" s="87" t="n">
        <v>28595</v>
      </c>
      <c r="O12677" s="144" t="n">
        <v>115818.1818181818</v>
      </c>
      <c r="P12677" s="87" t="inlineStr">
        <is>
          <t>카페24바디워시어성초 아크네 바디워시옵션=어성초 아크네 바디워시 1개 -30% off201208</t>
        </is>
      </c>
    </row>
    <row r="12678">
      <c r="B12678" s="127" t="n">
        <v>44190</v>
      </c>
      <c r="C12678" s="87">
        <f>TEXT(B12678,"aaa")</f>
        <v/>
      </c>
      <c r="D12678" s="93" t="n"/>
      <c r="E12678" s="87">
        <f>INDEX(매칭테이블!C:D,MATCH(RD!G12678,매칭테이블!D:D,0),1)</f>
        <v/>
      </c>
      <c r="F12678" s="93" t="inlineStr">
        <is>
          <t>카페24</t>
        </is>
      </c>
      <c r="G12678" s="93" t="inlineStr">
        <is>
          <t>어성초 아크네 바디워시옵션=어성초 아크네 바디워시 2개 -35% off (무료배송)</t>
        </is>
      </c>
      <c r="H12678" s="93" t="n">
        <v>2</v>
      </c>
      <c r="J12678" s="87" t="n">
        <v>201208</v>
      </c>
      <c r="K12678" s="93" t="n"/>
      <c r="L12678" s="87" t="n">
        <v>67600</v>
      </c>
      <c r="M12678" s="87" t="n">
        <v>63645.4</v>
      </c>
      <c r="N12678" s="87" t="n">
        <v>16340</v>
      </c>
      <c r="O12678" s="144" t="n">
        <v>61454.54545454545</v>
      </c>
      <c r="P12678" s="87" t="inlineStr">
        <is>
          <t>카페24바디워시어성초 아크네 바디워시옵션=어성초 아크네 바디워시 2개 -35% off (무료배송)201208</t>
        </is>
      </c>
    </row>
    <row r="12679">
      <c r="B12679" s="127" t="n">
        <v>44190</v>
      </c>
      <c r="C12679" s="87">
        <f>TEXT(B12679,"aaa")</f>
        <v/>
      </c>
      <c r="D12679" s="93" t="n"/>
      <c r="E12679" s="87">
        <f>INDEX(매칭테이블!C:D,MATCH(RD!G12679,매칭테이블!D:D,0),1)</f>
        <v/>
      </c>
      <c r="F12679" s="93" t="inlineStr">
        <is>
          <t>카페24</t>
        </is>
      </c>
      <c r="G12679" s="93" t="inlineStr">
        <is>
          <t>어성초 약산성 클렌징폼클렌징폼=어성초 약산성 클렌징폼 1개 -19%off</t>
        </is>
      </c>
      <c r="H12679" s="93" t="n">
        <v>26</v>
      </c>
      <c r="J12679" s="87" t="n">
        <v>201208</v>
      </c>
      <c r="K12679" s="93" t="n"/>
      <c r="L12679" s="87" t="n">
        <v>338000</v>
      </c>
      <c r="M12679" s="87" t="n">
        <v>318227</v>
      </c>
      <c r="N12679" s="87" t="n">
        <v>71500</v>
      </c>
      <c r="O12679" s="144" t="n">
        <v>307272.7272727272</v>
      </c>
      <c r="P12679" s="87" t="inlineStr">
        <is>
          <t>카페24클렌징폼어성초 약산성 클렌징폼클렌징폼=어성초 약산성 클렌징폼 1개 -19%off201208</t>
        </is>
      </c>
    </row>
    <row r="12680">
      <c r="B12680" s="127" t="n">
        <v>44190</v>
      </c>
      <c r="C12680" s="87">
        <f>TEXT(B12680,"aaa")</f>
        <v/>
      </c>
      <c r="D12680" s="93" t="n"/>
      <c r="E12680" s="87">
        <f>INDEX(매칭테이블!C:D,MATCH(RD!G12680,매칭테이블!D:D,0),1)</f>
        <v/>
      </c>
      <c r="F12680" s="93" t="inlineStr">
        <is>
          <t>카페24</t>
        </is>
      </c>
      <c r="G12680" s="93" t="inlineStr">
        <is>
          <t>어성초 약산성 클렌징폼클렌징폼=어성초 약산성 클렌징폼 2개 -25%off</t>
        </is>
      </c>
      <c r="H12680" s="93" t="n">
        <v>6</v>
      </c>
      <c r="J12680" s="87" t="n">
        <v>201208</v>
      </c>
      <c r="K12680" s="93" t="n"/>
      <c r="L12680" s="87" t="n">
        <v>144000</v>
      </c>
      <c r="M12680" s="87" t="n">
        <v>135576</v>
      </c>
      <c r="N12680" s="87" t="n">
        <v>14760</v>
      </c>
      <c r="O12680" s="144" t="n">
        <v>130909.0909090909</v>
      </c>
      <c r="P12680" s="87" t="inlineStr">
        <is>
          <t>카페24클렌징폼어성초 약산성 클렌징폼클렌징폼=어성초 약산성 클렌징폼 2개 -25%off201208</t>
        </is>
      </c>
    </row>
    <row r="12681">
      <c r="B12681" s="127" t="n">
        <v>44190</v>
      </c>
      <c r="C12681" s="87">
        <f>TEXT(B12681,"aaa")</f>
        <v/>
      </c>
      <c r="D12681" s="93" t="n"/>
      <c r="E12681" s="87">
        <f>INDEX(매칭테이블!C:D,MATCH(RD!G12681,매칭테이블!D:D,0),1)</f>
        <v/>
      </c>
      <c r="F12681" s="93" t="inlineStr">
        <is>
          <t>카페24</t>
        </is>
      </c>
      <c r="G12681" s="93" t="inlineStr">
        <is>
          <t>어성초 약산성 클렌징폼클렌징폼=어성초 약산성 클렌징폼 3개 -31%off (무료배송)</t>
        </is>
      </c>
      <c r="H12681" s="93" t="n">
        <v>5</v>
      </c>
      <c r="J12681" s="87" t="n">
        <v>201208</v>
      </c>
      <c r="K12681" s="93" t="n"/>
      <c r="L12681" s="87" t="n">
        <v>165000</v>
      </c>
      <c r="M12681" s="87" t="n">
        <v>155347.5</v>
      </c>
      <c r="N12681" s="87" t="n">
        <v>18450</v>
      </c>
      <c r="O12681" s="144" t="n">
        <v>150000</v>
      </c>
      <c r="P12681" s="87" t="inlineStr">
        <is>
          <t>카페24클렌징폼어성초 약산성 클렌징폼클렌징폼=어성초 약산성 클렌징폼 3개 -31%off (무료배송)201208</t>
        </is>
      </c>
    </row>
    <row r="12682">
      <c r="B12682" s="127" t="n">
        <v>44190</v>
      </c>
      <c r="C12682" s="87">
        <f>TEXT(B12682,"aaa")</f>
        <v/>
      </c>
      <c r="D12682" s="93" t="n"/>
      <c r="E12682" s="87">
        <f>INDEX(매칭테이블!C:D,MATCH(RD!G12682,매칭테이블!D:D,0),1)</f>
        <v/>
      </c>
      <c r="F12682" s="93" t="inlineStr">
        <is>
          <t>카페24</t>
        </is>
      </c>
      <c r="G12682" s="93" t="inlineStr">
        <is>
          <t>어성초 크림마스크 나이트 솔루션옵션=어성초 크림마스크 나이트 솔루션 10장 (-50%)</t>
        </is>
      </c>
      <c r="H12682" s="93" t="n">
        <v>8</v>
      </c>
      <c r="J12682" s="87" t="n">
        <v>201208</v>
      </c>
      <c r="K12682" s="93" t="n"/>
      <c r="L12682" s="87" t="n">
        <v>160000</v>
      </c>
      <c r="M12682" s="87" t="n">
        <v>150640</v>
      </c>
      <c r="N12682" s="87" t="n">
        <v>24856</v>
      </c>
      <c r="O12682" s="144" t="n">
        <v>145454.5454545454</v>
      </c>
      <c r="P12682" s="87" t="inlineStr">
        <is>
          <t>카페24크림마스크어성초 크림마스크 나이트 솔루션옵션=어성초 크림마스크 나이트 솔루션 10장 (-50%)201208</t>
        </is>
      </c>
    </row>
    <row r="12683">
      <c r="B12683" s="127" t="n">
        <v>44190</v>
      </c>
      <c r="C12683" s="87">
        <f>TEXT(B12683,"aaa")</f>
        <v/>
      </c>
      <c r="D12683" s="93" t="n"/>
      <c r="E12683" s="87">
        <f>INDEX(매칭테이블!C:D,MATCH(RD!G12683,매칭테이블!D:D,0),1)</f>
        <v/>
      </c>
      <c r="F12683" s="93" t="inlineStr">
        <is>
          <t>카페24</t>
        </is>
      </c>
      <c r="G12683" s="93" t="inlineStr">
        <is>
          <t>촉촉 스킨팩 화장솜</t>
        </is>
      </c>
      <c r="H12683" s="93" t="n">
        <v>36</v>
      </c>
      <c r="J12683" s="87" t="n">
        <v>201208</v>
      </c>
      <c r="K12683" s="93" t="n"/>
      <c r="L12683" s="87" t="n">
        <v>108000</v>
      </c>
      <c r="M12683" s="87" t="n">
        <v>101682</v>
      </c>
      <c r="N12683" s="87" t="n">
        <v>39960</v>
      </c>
      <c r="O12683" s="144" t="n">
        <v>98181.81818181818</v>
      </c>
      <c r="P12683" s="87" t="inlineStr">
        <is>
          <t>카페24화장솜촉촉 스킨팩 화장솜201208</t>
        </is>
      </c>
    </row>
    <row r="12684">
      <c r="B12684" s="127" t="n">
        <v>44190</v>
      </c>
      <c r="C12684" s="87">
        <f>TEXT(B12684,"aaa")</f>
        <v/>
      </c>
      <c r="D12684" s="93" t="n"/>
      <c r="E12684" s="87">
        <f>INDEX(매칭테이블!C:D,MATCH(RD!G12684,매칭테이블!D:D,0),1)</f>
        <v/>
      </c>
      <c r="F12684" s="93" t="inlineStr">
        <is>
          <t>카페24</t>
        </is>
      </c>
      <c r="G12684" s="93" t="inlineStr">
        <is>
          <t>촉촉 스킨팩 화장솜</t>
        </is>
      </c>
      <c r="H12684" s="93" t="n">
        <v>1</v>
      </c>
      <c r="J12684" s="87" t="n">
        <v>201208</v>
      </c>
      <c r="K12684" s="93" t="n"/>
      <c r="L12684" s="87" t="n">
        <v>3000</v>
      </c>
      <c r="M12684" s="87" t="n">
        <v>2824.5</v>
      </c>
      <c r="N12684" s="87" t="n">
        <v>1110</v>
      </c>
      <c r="O12684" s="144" t="n">
        <v>2727.272727272727</v>
      </c>
      <c r="P12684" s="87" t="inlineStr">
        <is>
          <t>카페24화장솜촉촉 스킨팩 화장솜201208</t>
        </is>
      </c>
    </row>
    <row r="12685">
      <c r="B12685" s="127" t="n">
        <v>44191</v>
      </c>
      <c r="C12685" s="87">
        <f>TEXT(B12685,"aaa")</f>
        <v/>
      </c>
      <c r="D12685" s="93" t="n"/>
      <c r="E12685" s="87">
        <f>INDEX(매칭테이블!C:D,MATCH(RD!G12685,매칭테이블!D:D,0),1)</f>
        <v/>
      </c>
      <c r="F12685" s="93" t="inlineStr">
        <is>
          <t>스타일쉐어</t>
        </is>
      </c>
      <c r="G12685" s="93" t="inlineStr">
        <is>
          <t>아누아 어성초 77 토너 250ml</t>
        </is>
      </c>
      <c r="H12685" s="93" t="n">
        <v>5</v>
      </c>
      <c r="J12685" s="87" t="n">
        <v>201208</v>
      </c>
      <c r="K12685" s="93" t="n"/>
      <c r="L12685" s="87" t="n">
        <v>100000</v>
      </c>
      <c r="M12685" s="87" t="n">
        <v>75000</v>
      </c>
      <c r="N12685" s="87" t="n">
        <v>16300</v>
      </c>
      <c r="O12685" s="144" t="n">
        <v>90909.0909090909</v>
      </c>
      <c r="P12685" s="87" t="inlineStr">
        <is>
          <t>스타일쉐어토너아누아 어성초 77 토너 250ml201208</t>
        </is>
      </c>
    </row>
    <row r="12686">
      <c r="B12686" s="127" t="n">
        <v>44191</v>
      </c>
      <c r="C12686" s="87">
        <f>TEXT(B12686,"aaa")</f>
        <v/>
      </c>
      <c r="D12686" s="93" t="n"/>
      <c r="E12686" s="87">
        <f>INDEX(매칭테이블!C:D,MATCH(RD!G12686,매칭테이블!D:D,0),1)</f>
        <v/>
      </c>
      <c r="F12686" s="93" t="inlineStr">
        <is>
          <t>카페24</t>
        </is>
      </c>
      <c r="G12686" s="93" t="inlineStr">
        <is>
          <t>5 제로 무기자차 선크림옵션=5제로 무기자차 선크림 1개-20% off</t>
        </is>
      </c>
      <c r="H12686" s="93" t="n">
        <v>4</v>
      </c>
      <c r="J12686" s="87" t="n">
        <v>201208</v>
      </c>
      <c r="K12686" s="93" t="n"/>
      <c r="L12686" s="87" t="n">
        <v>80000</v>
      </c>
      <c r="M12686" s="87" t="n">
        <v>75320</v>
      </c>
      <c r="N12686" s="87" t="n">
        <v>9380</v>
      </c>
      <c r="O12686" s="144" t="n">
        <v>72727.27272727272</v>
      </c>
      <c r="P12686" s="87" t="inlineStr">
        <is>
          <t>카페24선크림5 제로 무기자차 선크림옵션=5제로 무기자차 선크림 1개-20% off201208</t>
        </is>
      </c>
    </row>
    <row r="12687">
      <c r="B12687" s="127" t="n">
        <v>44191</v>
      </c>
      <c r="C12687" s="87">
        <f>TEXT(B12687,"aaa")</f>
        <v/>
      </c>
      <c r="D12687" s="93" t="n"/>
      <c r="E12687" s="87">
        <f>INDEX(매칭테이블!C:D,MATCH(RD!G12687,매칭테이블!D:D,0),1)</f>
        <v/>
      </c>
      <c r="F12687" s="93" t="inlineStr">
        <is>
          <t>카페24</t>
        </is>
      </c>
      <c r="G12687" s="93" t="inlineStr">
        <is>
          <t>5 제로 무기자차 선크림옵션=5제로 무기자차 선크림 2개-30% off (무료배송)</t>
        </is>
      </c>
      <c r="H12687" s="93" t="n">
        <v>2</v>
      </c>
      <c r="J12687" s="87" t="n">
        <v>201208</v>
      </c>
      <c r="K12687" s="93" t="n"/>
      <c r="L12687" s="87" t="n">
        <v>70000</v>
      </c>
      <c r="M12687" s="87" t="n">
        <v>65905</v>
      </c>
      <c r="N12687" s="87" t="n">
        <v>9380</v>
      </c>
      <c r="O12687" s="144" t="n">
        <v>63636.36363636363</v>
      </c>
      <c r="P12687" s="87" t="inlineStr">
        <is>
          <t>카페24선크림5 제로 무기자차 선크림옵션=5제로 무기자차 선크림 2개-30% off (무료배송)201208</t>
        </is>
      </c>
    </row>
    <row r="12688">
      <c r="B12688" s="127" t="n">
        <v>44191</v>
      </c>
      <c r="C12688" s="87">
        <f>TEXT(B12688,"aaa")</f>
        <v/>
      </c>
      <c r="D12688" s="93" t="n"/>
      <c r="E12688" s="87">
        <f>INDEX(매칭테이블!C:D,MATCH(RD!G12688,매칭테이블!D:D,0),1)</f>
        <v/>
      </c>
      <c r="F12688" s="93" t="inlineStr">
        <is>
          <t>카페24</t>
        </is>
      </c>
      <c r="G12688" s="93" t="inlineStr">
        <is>
          <t>[수분 보충 세트] 어성초 77 토너 + 어성초 70 로션옵션=어성초 77 토너 250ml + 어성초 70 로션 200ml -30%</t>
        </is>
      </c>
      <c r="H12688" s="93" t="n">
        <v>31</v>
      </c>
      <c r="J12688" s="87" t="n">
        <v>201208</v>
      </c>
      <c r="K12688" s="93" t="n"/>
      <c r="L12688" s="87" t="n">
        <v>1150100</v>
      </c>
      <c r="M12688" s="87" t="n">
        <v>1082819.15</v>
      </c>
      <c r="N12688" s="87" t="n">
        <v>229958</v>
      </c>
      <c r="O12688" s="144" t="n">
        <v>1045545.454545454</v>
      </c>
      <c r="P12688" s="87" t="inlineStr">
        <is>
          <t>카페24수분 보충 세트[수분 보충 세트] 어성초 77 토너 + 어성초 70 로션옵션=어성초 77 토너 250ml + 어성초 70 로션 200ml -30%201208</t>
        </is>
      </c>
    </row>
    <row r="12689">
      <c r="B12689" s="127" t="n">
        <v>44191</v>
      </c>
      <c r="C12689" s="87">
        <f>TEXT(B12689,"aaa")</f>
        <v/>
      </c>
      <c r="D12689" s="93" t="n"/>
      <c r="E12689" s="87">
        <f>INDEX(매칭테이블!C:D,MATCH(RD!G12689,매칭테이블!D:D,0),1)</f>
        <v/>
      </c>
      <c r="F12689" s="93" t="inlineStr">
        <is>
          <t>카페24</t>
        </is>
      </c>
      <c r="G12689" s="93" t="inlineStr">
        <is>
          <t>[어성초 진정 패키지 세트] 대용량 토너 + 앰플 + 수딩 크림 + 마스크팩 10장</t>
        </is>
      </c>
      <c r="H12689" s="93" t="n">
        <v>4</v>
      </c>
      <c r="J12689" s="87" t="n">
        <v>201208</v>
      </c>
      <c r="K12689" s="93" t="n"/>
      <c r="L12689" s="87" t="n">
        <v>396000</v>
      </c>
      <c r="M12689" s="87" t="n">
        <v>372834</v>
      </c>
      <c r="N12689" s="87" t="n">
        <v>60548</v>
      </c>
      <c r="O12689" s="144" t="n">
        <v>360000</v>
      </c>
      <c r="P12689" s="87" t="inlineStr">
        <is>
          <t>카페24어성초진정패키지[어성초 진정 패키지 세트] 대용량 토너 + 앰플 + 수딩 크림 + 마스크팩 10장201208</t>
        </is>
      </c>
    </row>
    <row r="12690">
      <c r="B12690" s="127" t="n">
        <v>44191</v>
      </c>
      <c r="C12690" s="87">
        <f>TEXT(B12690,"aaa")</f>
        <v/>
      </c>
      <c r="D12690" s="93" t="n"/>
      <c r="E12690" s="87">
        <f>INDEX(매칭테이블!C:D,MATCH(RD!G12690,매칭테이블!D:D,0),1)</f>
        <v/>
      </c>
      <c r="F12690" s="93" t="inlineStr">
        <is>
          <t>카페24</t>
        </is>
      </c>
      <c r="G12690" s="93" t="inlineStr">
        <is>
          <t>대용량 어성초 77 수딩 토너 500ml</t>
        </is>
      </c>
      <c r="H12690" s="93" t="n">
        <v>25</v>
      </c>
      <c r="J12690" s="87" t="n">
        <v>201208</v>
      </c>
      <c r="K12690" s="93" t="n"/>
      <c r="L12690" s="87" t="n">
        <v>825000</v>
      </c>
      <c r="M12690" s="87" t="n">
        <v>776737.5</v>
      </c>
      <c r="N12690" s="87" t="n">
        <v>108250</v>
      </c>
      <c r="O12690" s="144" t="n">
        <v>749999.9999999999</v>
      </c>
      <c r="P12690" s="87" t="inlineStr">
        <is>
          <t>카페24토너대용량 어성초 77 수딩 토너 500ml201208</t>
        </is>
      </c>
    </row>
    <row r="12691">
      <c r="B12691" s="127" t="n">
        <v>44191</v>
      </c>
      <c r="C12691" s="87">
        <f>TEXT(B12691,"aaa")</f>
        <v/>
      </c>
      <c r="D12691" s="93" t="n"/>
      <c r="E12691" s="87">
        <f>INDEX(매칭테이블!C:D,MATCH(RD!G12691,매칭테이블!D:D,0),1)</f>
        <v/>
      </c>
      <c r="F12691" s="93" t="inlineStr">
        <is>
          <t>카페24</t>
        </is>
      </c>
      <c r="G12691" s="93" t="inlineStr">
        <is>
          <t>대용량 어성초 77 토너 500ml</t>
        </is>
      </c>
      <c r="H12691" s="93" t="n">
        <v>2</v>
      </c>
      <c r="J12691" s="87" t="n">
        <v>201208</v>
      </c>
      <c r="K12691" s="93" t="n"/>
      <c r="L12691" s="87" t="n">
        <v>66000</v>
      </c>
      <c r="M12691" s="87" t="n">
        <v>62139</v>
      </c>
      <c r="N12691" s="87" t="n">
        <v>8660</v>
      </c>
      <c r="O12691" s="144" t="n">
        <v>59999.99999999999</v>
      </c>
      <c r="P12691" s="87" t="inlineStr">
        <is>
          <t>카페24토너대용량 어성초 77 토너 500ml201208</t>
        </is>
      </c>
    </row>
    <row r="12692">
      <c r="B12692" s="127" t="n">
        <v>44191</v>
      </c>
      <c r="C12692" s="87">
        <f>TEXT(B12692,"aaa")</f>
        <v/>
      </c>
      <c r="D12692" s="93" t="n"/>
      <c r="E12692" s="87">
        <f>INDEX(매칭테이블!C:D,MATCH(RD!G12692,매칭테이블!D:D,0),1)</f>
        <v/>
      </c>
      <c r="F12692" s="93" t="inlineStr">
        <is>
          <t>카페24</t>
        </is>
      </c>
      <c r="G12692" s="93" t="inlineStr">
        <is>
          <t>아누아 어성초 77 수딩 토너토너(필수)=어성초 77 토너 1개-20% off</t>
        </is>
      </c>
      <c r="H12692" s="93" t="n">
        <v>1</v>
      </c>
      <c r="J12692" s="87" t="n">
        <v>201208</v>
      </c>
      <c r="K12692" s="93" t="n"/>
      <c r="L12692" s="87" t="n">
        <v>20000</v>
      </c>
      <c r="M12692" s="87" t="n">
        <v>18830</v>
      </c>
      <c r="N12692" s="87" t="n">
        <v>3080</v>
      </c>
      <c r="O12692" s="144" t="n">
        <v>18181.81818181818</v>
      </c>
      <c r="P12692" s="87" t="inlineStr">
        <is>
          <t>카페24토너아누아 어성초 77 수딩 토너토너(필수)=어성초 77 토너 1개-20% off201208</t>
        </is>
      </c>
    </row>
    <row r="12693">
      <c r="B12693" s="127" t="n">
        <v>44191</v>
      </c>
      <c r="C12693" s="87">
        <f>TEXT(B12693,"aaa")</f>
        <v/>
      </c>
      <c r="D12693" s="93" t="n"/>
      <c r="E12693" s="87">
        <f>INDEX(매칭테이블!C:D,MATCH(RD!G12693,매칭테이블!D:D,0),1)</f>
        <v/>
      </c>
      <c r="F12693" s="93" t="inlineStr">
        <is>
          <t>카페24</t>
        </is>
      </c>
      <c r="G12693" s="93" t="inlineStr">
        <is>
          <t>아누아 어성초 77 수딩 토너토너(필수)=어성초77토너1개 + 어성초77패드1개 -30% off (무료배송)</t>
        </is>
      </c>
      <c r="H12693" s="93" t="n">
        <v>1</v>
      </c>
      <c r="J12693" s="87" t="n">
        <v>201208</v>
      </c>
      <c r="K12693" s="93" t="n"/>
      <c r="L12693" s="87" t="n">
        <v>37100</v>
      </c>
      <c r="M12693" s="87" t="n">
        <v>34929.65</v>
      </c>
      <c r="N12693" s="87" t="n">
        <v>8092</v>
      </c>
      <c r="O12693" s="144" t="n">
        <v>33727.27272727273</v>
      </c>
      <c r="P12693" s="87" t="inlineStr">
        <is>
          <t>카페24토너+패드 세트아누아 어성초 77 수딩 토너토너(필수)=어성초77토너1개 + 어성초77패드1개 -30% off (무료배송)201208</t>
        </is>
      </c>
    </row>
    <row r="12694">
      <c r="B12694" s="127" t="n">
        <v>44191</v>
      </c>
      <c r="C12694" s="87">
        <f>TEXT(B12694,"aaa")</f>
        <v/>
      </c>
      <c r="D12694" s="93" t="n"/>
      <c r="E12694" s="87">
        <f>INDEX(매칭테이블!C:D,MATCH(RD!G12694,매칭테이블!D:D,0),1)</f>
        <v/>
      </c>
      <c r="F12694" s="93" t="inlineStr">
        <is>
          <t>카페24</t>
        </is>
      </c>
      <c r="G12694" s="93" t="inlineStr">
        <is>
          <t>아누아 어성초 77 수딩 토너화장솜(선택)=촉촉 스킨팩 화장솜</t>
        </is>
      </c>
      <c r="H12694" s="93" t="n">
        <v>1</v>
      </c>
      <c r="J12694" s="87" t="n">
        <v>201208</v>
      </c>
      <c r="K12694" s="93" t="n"/>
      <c r="L12694" s="87" t="n">
        <v>3000</v>
      </c>
      <c r="M12694" s="87" t="n">
        <v>2824.5</v>
      </c>
      <c r="N12694" s="87" t="n">
        <v>1110</v>
      </c>
      <c r="O12694" s="144" t="n">
        <v>2727.272727272727</v>
      </c>
      <c r="P12694" s="87" t="inlineStr">
        <is>
          <t>카페24토너아누아 어성초 77 수딩 토너화장솜(선택)=촉촉 스킨팩 화장솜201208</t>
        </is>
      </c>
    </row>
    <row r="12695">
      <c r="B12695" s="127" t="n">
        <v>44191</v>
      </c>
      <c r="C12695" s="87">
        <f>TEXT(B12695,"aaa")</f>
        <v/>
      </c>
      <c r="D12695" s="93" t="n"/>
      <c r="E12695" s="87">
        <f>INDEX(매칭테이블!C:D,MATCH(RD!G12695,매칭테이블!D:D,0),1)</f>
        <v/>
      </c>
      <c r="F12695" s="93" t="inlineStr">
        <is>
          <t>카페24</t>
        </is>
      </c>
      <c r="G12695" s="93" t="inlineStr">
        <is>
          <t>어성초 70 데일리 릴리프 로션로션=어성초 70 데일리 릴리프 로션 1개 -20% off</t>
        </is>
      </c>
      <c r="H12695" s="93" t="n">
        <v>8</v>
      </c>
      <c r="J12695" s="87" t="n">
        <v>201208</v>
      </c>
      <c r="K12695" s="93" t="n"/>
      <c r="L12695" s="87" t="n">
        <v>179200</v>
      </c>
      <c r="M12695" s="87" t="n">
        <v>168716.8</v>
      </c>
      <c r="N12695" s="87" t="n">
        <v>34704</v>
      </c>
      <c r="O12695" s="144" t="n">
        <v>162909.0909090909</v>
      </c>
      <c r="P12695" s="87" t="inlineStr">
        <is>
          <t>카페24로션어성초 70 데일리 릴리프 로션로션=어성초 70 데일리 릴리프 로션 1개 -20% off201208</t>
        </is>
      </c>
    </row>
    <row r="12696">
      <c r="B12696" s="127" t="n">
        <v>44191</v>
      </c>
      <c r="C12696" s="87">
        <f>TEXT(B12696,"aaa")</f>
        <v/>
      </c>
      <c r="D12696" s="93" t="n"/>
      <c r="E12696" s="87">
        <f>INDEX(매칭테이블!C:D,MATCH(RD!G12696,매칭테이블!D:D,0),1)</f>
        <v/>
      </c>
      <c r="F12696" s="93" t="inlineStr">
        <is>
          <t>카페24</t>
        </is>
      </c>
      <c r="G12696" s="93" t="inlineStr">
        <is>
          <t>어성초 70 데일리 릴리프 로션로션=어성초 70 데일리 릴리프 로션 2개 -30% off</t>
        </is>
      </c>
      <c r="H12696" s="93" t="n">
        <v>1</v>
      </c>
      <c r="J12696" s="87" t="n">
        <v>201208</v>
      </c>
      <c r="K12696" s="93" t="n"/>
      <c r="L12696" s="87" t="n">
        <v>39200</v>
      </c>
      <c r="M12696" s="87" t="n">
        <v>36906.8</v>
      </c>
      <c r="N12696" s="87" t="n">
        <v>8676</v>
      </c>
      <c r="O12696" s="144" t="n">
        <v>35636.36363636363</v>
      </c>
      <c r="P12696" s="87" t="inlineStr">
        <is>
          <t>카페24로션어성초 70 데일리 릴리프 로션로션=어성초 70 데일리 릴리프 로션 2개 -30% off201208</t>
        </is>
      </c>
    </row>
    <row r="12697">
      <c r="B12697" s="127" t="n">
        <v>44191</v>
      </c>
      <c r="C12697" s="87">
        <f>TEXT(B12697,"aaa")</f>
        <v/>
      </c>
      <c r="D12697" s="93" t="n"/>
      <c r="E12697" s="87">
        <f>INDEX(매칭테이블!C:D,MATCH(RD!G12697,매칭테이블!D:D,0),1)</f>
        <v/>
      </c>
      <c r="F12697" s="93" t="inlineStr">
        <is>
          <t>카페24</t>
        </is>
      </c>
      <c r="G12697" s="93" t="inlineStr">
        <is>
          <t>어성초 70 데일리 릴리프 로션로션=어성초 77토너 + 어성초 70 로션 수분 보충 세트 -30% off</t>
        </is>
      </c>
      <c r="H12697" s="93" t="n">
        <v>4</v>
      </c>
      <c r="J12697" s="87" t="n">
        <v>201208</v>
      </c>
      <c r="K12697" s="93" t="n"/>
      <c r="L12697" s="87" t="n">
        <v>148400</v>
      </c>
      <c r="M12697" s="87" t="n">
        <v>139718.6</v>
      </c>
      <c r="N12697" s="87" t="n">
        <v>29672</v>
      </c>
      <c r="O12697" s="144" t="n">
        <v>134909.0909090909</v>
      </c>
      <c r="P12697" s="87" t="inlineStr">
        <is>
          <t>카페24수분 보충 세트어성초 70 데일리 릴리프 로션로션=어성초 77토너 + 어성초 70 로션 수분 보충 세트 -30% off201208</t>
        </is>
      </c>
    </row>
    <row r="12698">
      <c r="B12698" s="127" t="n">
        <v>44191</v>
      </c>
      <c r="C12698" s="87">
        <f>TEXT(B12698,"aaa")</f>
        <v/>
      </c>
      <c r="D12698" s="93" t="n"/>
      <c r="E12698" s="87">
        <f>INDEX(매칭테이블!C:D,MATCH(RD!G12698,매칭테이블!D:D,0),1)</f>
        <v/>
      </c>
      <c r="F12698" s="93" t="inlineStr">
        <is>
          <t>카페24</t>
        </is>
      </c>
      <c r="G12698" s="93" t="inlineStr">
        <is>
          <t>어성초 70 머드 크림 마스크옵션=어성초 70 머드 크림 마스크-20% off</t>
        </is>
      </c>
      <c r="H12698" s="93" t="n">
        <v>3</v>
      </c>
      <c r="J12698" s="87" t="n">
        <v>201208</v>
      </c>
      <c r="K12698" s="93" t="n"/>
      <c r="L12698" s="87" t="n">
        <v>60000</v>
      </c>
      <c r="M12698" s="87" t="n">
        <v>56490</v>
      </c>
      <c r="N12698" s="87" t="n">
        <v>4326</v>
      </c>
      <c r="O12698" s="144" t="n">
        <v>54545.45454545454</v>
      </c>
      <c r="P12698" s="87" t="inlineStr">
        <is>
          <t>카페24머드크림마스크어성초 70 머드 크림 마스크옵션=어성초 70 머드 크림 마스크-20% off201208</t>
        </is>
      </c>
    </row>
    <row r="12699">
      <c r="B12699" s="127" t="n">
        <v>44191</v>
      </c>
      <c r="C12699" s="87">
        <f>TEXT(B12699,"aaa")</f>
        <v/>
      </c>
      <c r="D12699" s="93" t="n"/>
      <c r="E12699" s="87">
        <f>INDEX(매칭테이블!C:D,MATCH(RD!G12699,매칭테이블!D:D,0),1)</f>
        <v/>
      </c>
      <c r="F12699" s="93" t="inlineStr">
        <is>
          <t>카페24</t>
        </is>
      </c>
      <c r="G12699" s="93" t="inlineStr">
        <is>
          <t>어성초 70 머드 크림 마스크옵션=어성초 70 머드 크림 마스크 2개-30% off (무료배송)</t>
        </is>
      </c>
      <c r="H12699" s="93" t="n">
        <v>1</v>
      </c>
      <c r="J12699" s="87" t="n">
        <v>201208</v>
      </c>
      <c r="K12699" s="93" t="n"/>
      <c r="L12699" s="87" t="n">
        <v>35000</v>
      </c>
      <c r="M12699" s="87" t="n">
        <v>32952.5</v>
      </c>
      <c r="N12699" s="87" t="n">
        <v>2884</v>
      </c>
      <c r="O12699" s="144" t="n">
        <v>31818.18181818182</v>
      </c>
      <c r="P12699" s="87" t="inlineStr">
        <is>
          <t>카페24머드크림마스크어성초 70 머드 크림 마스크옵션=어성초 70 머드 크림 마스크 2개-30% off (무료배송)201208</t>
        </is>
      </c>
    </row>
    <row r="12700">
      <c r="B12700" s="127" t="n">
        <v>44191</v>
      </c>
      <c r="C12700" s="87">
        <f>TEXT(B12700,"aaa")</f>
        <v/>
      </c>
      <c r="D12700" s="93" t="n"/>
      <c r="E12700" s="87">
        <f>INDEX(매칭테이블!C:D,MATCH(RD!G12700,매칭테이블!D:D,0),1)</f>
        <v/>
      </c>
      <c r="F12700" s="93" t="inlineStr">
        <is>
          <t>카페24</t>
        </is>
      </c>
      <c r="G12700" s="93" t="inlineStr">
        <is>
          <t>어성초 70 인텐스 카밍 크림크림=어성초 70 인텐스 카밍 크림 1개 (-20%)</t>
        </is>
      </c>
      <c r="H12700" s="93" t="n">
        <v>2</v>
      </c>
      <c r="J12700" s="87" t="n">
        <v>201208</v>
      </c>
      <c r="K12700" s="93" t="n"/>
      <c r="L12700" s="87" t="n">
        <v>56000</v>
      </c>
      <c r="M12700" s="87" t="n">
        <v>52724</v>
      </c>
      <c r="N12700" s="87" t="n">
        <v>7764</v>
      </c>
      <c r="O12700" s="144" t="n">
        <v>50909.0909090909</v>
      </c>
      <c r="P12700" s="87" t="inlineStr">
        <is>
          <t>카페24카밍크림어성초 70 인텐스 카밍 크림크림=어성초 70 인텐스 카밍 크림 1개 (-20%)201208</t>
        </is>
      </c>
    </row>
    <row r="12701">
      <c r="B12701" s="127" t="n">
        <v>44191</v>
      </c>
      <c r="C12701" s="87">
        <f>TEXT(B12701,"aaa")</f>
        <v/>
      </c>
      <c r="D12701" s="93" t="n"/>
      <c r="E12701" s="87">
        <f>INDEX(매칭테이블!C:D,MATCH(RD!G12701,매칭테이블!D:D,0),1)</f>
        <v/>
      </c>
      <c r="F12701" s="93" t="inlineStr">
        <is>
          <t>카페24</t>
        </is>
      </c>
      <c r="G12701" s="93" t="inlineStr">
        <is>
          <t>어성초 77 수딩 토너토너(필수)=어성초 77 토너 1개-20% off</t>
        </is>
      </c>
      <c r="H12701" s="93" t="n">
        <v>64</v>
      </c>
      <c r="J12701" s="87" t="n">
        <v>201208</v>
      </c>
      <c r="K12701" s="93" t="n"/>
      <c r="L12701" s="87" t="n">
        <v>1280000</v>
      </c>
      <c r="M12701" s="87" t="n">
        <v>1205120</v>
      </c>
      <c r="N12701" s="87" t="n">
        <v>197120</v>
      </c>
      <c r="O12701" s="144" t="n">
        <v>1163636.363636364</v>
      </c>
      <c r="P12701" s="87" t="inlineStr">
        <is>
          <t>카페24토너어성초 77 수딩 토너토너(필수)=어성초 77 토너 1개-20% off201208</t>
        </is>
      </c>
    </row>
    <row r="12702">
      <c r="B12702" s="127" t="n">
        <v>44191</v>
      </c>
      <c r="C12702" s="87">
        <f>TEXT(B12702,"aaa")</f>
        <v/>
      </c>
      <c r="D12702" s="93" t="n"/>
      <c r="E12702" s="87">
        <f>INDEX(매칭테이블!C:D,MATCH(RD!G12702,매칭테이블!D:D,0),1)</f>
        <v/>
      </c>
      <c r="F12702" s="93" t="inlineStr">
        <is>
          <t>카페24</t>
        </is>
      </c>
      <c r="G12702" s="93" t="inlineStr">
        <is>
          <t>어성초 77 수딩 토너토너(필수)=어성초 77 토너 2개-30% off (무료배송)</t>
        </is>
      </c>
      <c r="H12702" s="93" t="n">
        <v>36</v>
      </c>
      <c r="J12702" s="87" t="n">
        <v>201208</v>
      </c>
      <c r="K12702" s="93" t="n"/>
      <c r="L12702" s="87" t="n">
        <v>1260000</v>
      </c>
      <c r="M12702" s="87" t="n">
        <v>1186290</v>
      </c>
      <c r="N12702" s="87" t="n">
        <v>221760</v>
      </c>
      <c r="O12702" s="144" t="n">
        <v>1145454.545454545</v>
      </c>
      <c r="P12702" s="87" t="inlineStr">
        <is>
          <t>카페24토너어성초 77 수딩 토너토너(필수)=어성초 77 토너 2개-30% off (무료배송)201208</t>
        </is>
      </c>
    </row>
    <row r="12703">
      <c r="B12703" s="127" t="n">
        <v>44191</v>
      </c>
      <c r="C12703" s="87">
        <f>TEXT(B12703,"aaa")</f>
        <v/>
      </c>
      <c r="D12703" s="93" t="n"/>
      <c r="E12703" s="87">
        <f>INDEX(매칭테이블!C:D,MATCH(RD!G12703,매칭테이블!D:D,0),1)</f>
        <v/>
      </c>
      <c r="F12703" s="93" t="inlineStr">
        <is>
          <t>카페24</t>
        </is>
      </c>
      <c r="G12703" s="93" t="inlineStr">
        <is>
          <t>어성초 77 수딩 토너토너(필수)=어성초77토너1개 + 어성초77패드1개 -30% off (무료배송)</t>
        </is>
      </c>
      <c r="H12703" s="93" t="n">
        <v>35</v>
      </c>
      <c r="J12703" s="87" t="n">
        <v>201208</v>
      </c>
      <c r="K12703" s="93" t="n"/>
      <c r="L12703" s="87" t="n">
        <v>1298500</v>
      </c>
      <c r="M12703" s="87" t="n">
        <v>1222537.75</v>
      </c>
      <c r="N12703" s="87" t="n">
        <v>283220</v>
      </c>
      <c r="O12703" s="144" t="n">
        <v>1180454.545454545</v>
      </c>
      <c r="P12703" s="87" t="inlineStr">
        <is>
          <t>카페24토너+패드 세트어성초 77 수딩 토너토너(필수)=어성초77토너1개 + 어성초77패드1개 -30% off (무료배송)201208</t>
        </is>
      </c>
    </row>
    <row r="12704">
      <c r="B12704" s="127" t="n">
        <v>44191</v>
      </c>
      <c r="C12704" s="87">
        <f>TEXT(B12704,"aaa")</f>
        <v/>
      </c>
      <c r="D12704" s="93" t="n"/>
      <c r="E12704" s="87">
        <f>INDEX(매칭테이블!C:D,MATCH(RD!G12704,매칭테이블!D:D,0),1)</f>
        <v/>
      </c>
      <c r="F12704" s="93" t="inlineStr">
        <is>
          <t>카페24</t>
        </is>
      </c>
      <c r="G12704" s="93" t="inlineStr">
        <is>
          <t>어성초 77 수딩 토너화장솜(선택)=촉촉 스킨팩 화장솜</t>
        </is>
      </c>
      <c r="H12704" s="93" t="n">
        <v>59</v>
      </c>
      <c r="J12704" s="87" t="n">
        <v>201208</v>
      </c>
      <c r="K12704" s="93" t="n"/>
      <c r="L12704" s="87" t="n">
        <v>177000</v>
      </c>
      <c r="M12704" s="87" t="n">
        <v>166645.5</v>
      </c>
      <c r="N12704" s="87" t="n">
        <v>65490</v>
      </c>
      <c r="O12704" s="144" t="n">
        <v>160909.0909090909</v>
      </c>
      <c r="P12704" s="87" t="inlineStr">
        <is>
          <t>카페24화장솜어성초 77 수딩 토너화장솜(선택)=촉촉 스킨팩 화장솜201208</t>
        </is>
      </c>
    </row>
    <row r="12705">
      <c r="B12705" s="127" t="n">
        <v>44191</v>
      </c>
      <c r="C12705" s="87">
        <f>TEXT(B12705,"aaa")</f>
        <v/>
      </c>
      <c r="D12705" s="93" t="n"/>
      <c r="E12705" s="87">
        <f>INDEX(매칭테이블!C:D,MATCH(RD!G12705,매칭테이블!D:D,0),1)</f>
        <v/>
      </c>
      <c r="F12705" s="93" t="inlineStr">
        <is>
          <t>카페24</t>
        </is>
      </c>
      <c r="G12705" s="93" t="inlineStr">
        <is>
          <t>어성초 77 수딩 토너토너(필수)=어성초 77 토너 1개-20% off</t>
        </is>
      </c>
      <c r="H12705" s="93" t="n">
        <v>1</v>
      </c>
      <c r="J12705" s="87" t="n">
        <v>201208</v>
      </c>
      <c r="K12705" s="93" t="n"/>
      <c r="L12705" s="87" t="n">
        <v>20000</v>
      </c>
      <c r="M12705" s="87" t="n">
        <v>18830</v>
      </c>
      <c r="N12705" s="87" t="n">
        <v>3080</v>
      </c>
      <c r="O12705" s="144" t="n">
        <v>18181.81818181818</v>
      </c>
      <c r="P12705" s="87" t="inlineStr">
        <is>
          <t>카페24토너어성초 77 수딩 토너토너(필수)=어성초 77 토너 1개-20% off201208</t>
        </is>
      </c>
    </row>
    <row r="12706">
      <c r="B12706" s="127" t="n">
        <v>44191</v>
      </c>
      <c r="C12706" s="87">
        <f>TEXT(B12706,"aaa")</f>
        <v/>
      </c>
      <c r="D12706" s="93" t="n"/>
      <c r="E12706" s="87">
        <f>INDEX(매칭테이블!C:D,MATCH(RD!G12706,매칭테이블!D:D,0),1)</f>
        <v/>
      </c>
      <c r="F12706" s="93" t="inlineStr">
        <is>
          <t>카페24</t>
        </is>
      </c>
      <c r="G12706" s="93" t="inlineStr">
        <is>
          <t>어성초 77 수딩 토너토너(필수)=(대용량) 어성초 77 토너 500ml (무료배송)</t>
        </is>
      </c>
      <c r="H12706" s="93" t="n">
        <v>1</v>
      </c>
      <c r="J12706" s="87" t="n">
        <v>201208</v>
      </c>
      <c r="K12706" s="93" t="n"/>
      <c r="L12706" s="87" t="n">
        <v>33000</v>
      </c>
      <c r="M12706" s="87" t="n">
        <v>31069.5</v>
      </c>
      <c r="N12706" s="87" t="n">
        <v>4330</v>
      </c>
      <c r="O12706" s="144" t="n">
        <v>30000</v>
      </c>
      <c r="P12706" s="87" t="inlineStr">
        <is>
          <t>카페24토너어성초 77 수딩 토너토너(필수)=(대용량) 어성초 77 토너 500ml (무료배송)201208</t>
        </is>
      </c>
    </row>
    <row r="12707">
      <c r="B12707" s="127" t="n">
        <v>44191</v>
      </c>
      <c r="C12707" s="87">
        <f>TEXT(B12707,"aaa")</f>
        <v/>
      </c>
      <c r="D12707" s="93" t="n"/>
      <c r="E12707" s="87">
        <f>INDEX(매칭테이블!C:D,MATCH(RD!G12707,매칭테이블!D:D,0),1)</f>
        <v/>
      </c>
      <c r="F12707" s="93" t="inlineStr">
        <is>
          <t>카페24</t>
        </is>
      </c>
      <c r="G12707" s="93" t="inlineStr">
        <is>
          <t>어성초 77 진정 마스크옵션=어성초 77 진정 마스크팩 10장-50% off</t>
        </is>
      </c>
      <c r="H12707" s="93" t="n">
        <v>6</v>
      </c>
      <c r="J12707" s="87" t="n">
        <v>201208</v>
      </c>
      <c r="K12707" s="93" t="n"/>
      <c r="L12707" s="87" t="n">
        <v>120000</v>
      </c>
      <c r="M12707" s="87" t="n">
        <v>112980</v>
      </c>
      <c r="N12707" s="87" t="n">
        <v>23820</v>
      </c>
      <c r="O12707" s="144" t="n">
        <v>109090.9090909091</v>
      </c>
      <c r="P12707" s="87" t="inlineStr">
        <is>
          <t>카페24마스크팩어성초 77 진정 마스크옵션=어성초 77 진정 마스크팩 10장-50% off201208</t>
        </is>
      </c>
    </row>
    <row r="12708">
      <c r="B12708" s="127" t="n">
        <v>44191</v>
      </c>
      <c r="C12708" s="87">
        <f>TEXT(B12708,"aaa")</f>
        <v/>
      </c>
      <c r="D12708" s="93" t="n"/>
      <c r="E12708" s="87">
        <f>INDEX(매칭테이블!C:D,MATCH(RD!G12708,매칭테이블!D:D,0),1)</f>
        <v/>
      </c>
      <c r="F12708" s="93" t="inlineStr">
        <is>
          <t>카페24</t>
        </is>
      </c>
      <c r="G12708" s="93" t="inlineStr">
        <is>
          <t>어성초 77 진정 마스크</t>
        </is>
      </c>
      <c r="H12708" s="93" t="n">
        <v>1</v>
      </c>
      <c r="J12708" s="87" t="n">
        <v>201208</v>
      </c>
      <c r="K12708" s="93" t="n"/>
      <c r="L12708" s="87" t="n">
        <v>4000</v>
      </c>
      <c r="M12708" s="87" t="n">
        <v>3766</v>
      </c>
      <c r="N12708" s="87" t="n">
        <v>397</v>
      </c>
      <c r="O12708" s="144" t="n">
        <v>3636.363636363636</v>
      </c>
      <c r="P12708" s="87" t="inlineStr">
        <is>
          <t>카페24마스크팩어성초 77 진정 마스크201208</t>
        </is>
      </c>
    </row>
    <row r="12709">
      <c r="B12709" s="127" t="n">
        <v>44191</v>
      </c>
      <c r="C12709" s="87">
        <f>TEXT(B12709,"aaa")</f>
        <v/>
      </c>
      <c r="D12709" s="93" t="n"/>
      <c r="E12709" s="87">
        <f>INDEX(매칭테이블!C:D,MATCH(RD!G12709,매칭테이블!D:D,0),1)</f>
        <v/>
      </c>
      <c r="F12709" s="93" t="inlineStr">
        <is>
          <t>카페24</t>
        </is>
      </c>
      <c r="G12709" s="93" t="inlineStr">
        <is>
          <t>어성초 77 클리어 패드옵션=어성초 77 클리어 패드 1개-20% off</t>
        </is>
      </c>
      <c r="H12709" s="93" t="n">
        <v>59</v>
      </c>
      <c r="J12709" s="87" t="n">
        <v>201208</v>
      </c>
      <c r="K12709" s="93" t="n"/>
      <c r="L12709" s="87" t="n">
        <v>1321600</v>
      </c>
      <c r="M12709" s="87" t="n">
        <v>1244286.4</v>
      </c>
      <c r="N12709" s="87" t="n">
        <v>295708</v>
      </c>
      <c r="O12709" s="144" t="n">
        <v>1201454.545454545</v>
      </c>
      <c r="P12709" s="87" t="inlineStr">
        <is>
          <t>카페24클리어 패드어성초 77 클리어 패드옵션=어성초 77 클리어 패드 1개-20% off201208</t>
        </is>
      </c>
    </row>
    <row r="12710">
      <c r="B12710" s="127" t="n">
        <v>44191</v>
      </c>
      <c r="C12710" s="87">
        <f>TEXT(B12710,"aaa")</f>
        <v/>
      </c>
      <c r="D12710" s="93" t="n"/>
      <c r="E12710" s="87">
        <f>INDEX(매칭테이블!C:D,MATCH(RD!G12710,매칭테이블!D:D,0),1)</f>
        <v/>
      </c>
      <c r="F12710" s="93" t="inlineStr">
        <is>
          <t>카페24</t>
        </is>
      </c>
      <c r="G12710" s="93" t="inlineStr">
        <is>
          <t>어성초 77 클리어 패드옵션=어성초 77 클리어 패드 2개-30% off (무료배송)</t>
        </is>
      </c>
      <c r="H12710" s="93" t="n">
        <v>74</v>
      </c>
      <c r="J12710" s="87" t="n">
        <v>201208</v>
      </c>
      <c r="K12710" s="93" t="n"/>
      <c r="L12710" s="87" t="n">
        <v>2900800</v>
      </c>
      <c r="M12710" s="87" t="n">
        <v>2731103.2</v>
      </c>
      <c r="N12710" s="87" t="n">
        <v>741776</v>
      </c>
      <c r="O12710" s="144" t="n">
        <v>2637090.909090909</v>
      </c>
      <c r="P12710" s="87" t="inlineStr">
        <is>
          <t>카페24클리어 패드어성초 77 클리어 패드옵션=어성초 77 클리어 패드 2개-30% off (무료배송)201208</t>
        </is>
      </c>
    </row>
    <row r="12711">
      <c r="B12711" s="127" t="n">
        <v>44191</v>
      </c>
      <c r="C12711" s="87">
        <f>TEXT(B12711,"aaa")</f>
        <v/>
      </c>
      <c r="D12711" s="93" t="n"/>
      <c r="E12711" s="87">
        <f>INDEX(매칭테이블!C:D,MATCH(RD!G12711,매칭테이블!D:D,0),1)</f>
        <v/>
      </c>
      <c r="F12711" s="93" t="inlineStr">
        <is>
          <t>카페24</t>
        </is>
      </c>
      <c r="G12711" s="93" t="inlineStr">
        <is>
          <t>어성초 77 클리어 패드옵션=어성초77토너1개+어성초77패드1개-30% off (무료배송)</t>
        </is>
      </c>
      <c r="H12711" s="93" t="n">
        <v>62</v>
      </c>
      <c r="J12711" s="87" t="n">
        <v>201208</v>
      </c>
      <c r="K12711" s="93" t="n"/>
      <c r="L12711" s="87" t="n">
        <v>2300200</v>
      </c>
      <c r="M12711" s="87" t="n">
        <v>2165638.3</v>
      </c>
      <c r="N12711" s="87" t="n">
        <v>501704</v>
      </c>
      <c r="O12711" s="144" t="n">
        <v>2091090.909090909</v>
      </c>
      <c r="P12711" s="87" t="inlineStr">
        <is>
          <t>카페24토너+패드 세트어성초 77 클리어 패드옵션=어성초77토너1개+어성초77패드1개-30% off (무료배송)201208</t>
        </is>
      </c>
    </row>
    <row r="12712">
      <c r="B12712" s="127" t="n">
        <v>44191</v>
      </c>
      <c r="C12712" s="87">
        <f>TEXT(B12712,"aaa")</f>
        <v/>
      </c>
      <c r="D12712" s="93" t="n"/>
      <c r="E12712" s="87">
        <f>INDEX(매칭테이블!C:D,MATCH(RD!G12712,매칭테이블!D:D,0),1)</f>
        <v/>
      </c>
      <c r="F12712" s="93" t="inlineStr">
        <is>
          <t>카페24</t>
        </is>
      </c>
      <c r="G12712" s="93" t="inlineStr">
        <is>
          <t>어성초 77 토너토너(필수)=어성초 77 토너 1개-20% off</t>
        </is>
      </c>
      <c r="H12712" s="93" t="n">
        <v>1</v>
      </c>
      <c r="J12712" s="87" t="n">
        <v>201208</v>
      </c>
      <c r="K12712" s="93" t="n"/>
      <c r="L12712" s="87" t="n">
        <v>20000</v>
      </c>
      <c r="M12712" s="87" t="n">
        <v>18830</v>
      </c>
      <c r="N12712" s="87" t="n">
        <v>3080</v>
      </c>
      <c r="O12712" s="144" t="n">
        <v>18181.81818181818</v>
      </c>
      <c r="P12712" s="87" t="inlineStr">
        <is>
          <t>카페24토너어성초 77 토너토너(필수)=어성초 77 토너 1개-20% off201208</t>
        </is>
      </c>
    </row>
    <row r="12713">
      <c r="B12713" s="127" t="n">
        <v>44191</v>
      </c>
      <c r="C12713" s="87">
        <f>TEXT(B12713,"aaa")</f>
        <v/>
      </c>
      <c r="D12713" s="93" t="n"/>
      <c r="E12713" s="87">
        <f>INDEX(매칭테이블!C:D,MATCH(RD!G12713,매칭테이블!D:D,0),1)</f>
        <v/>
      </c>
      <c r="F12713" s="93" t="inlineStr">
        <is>
          <t>카페24</t>
        </is>
      </c>
      <c r="G12713" s="93" t="inlineStr">
        <is>
          <t>어성초 77 포어 클리어 패드옵션=어성초 77 클리어 패드 1개-20% off</t>
        </is>
      </c>
      <c r="H12713" s="93" t="n">
        <v>18</v>
      </c>
      <c r="J12713" s="87" t="n">
        <v>201208</v>
      </c>
      <c r="K12713" s="93" t="n"/>
      <c r="L12713" s="87" t="n">
        <v>403200</v>
      </c>
      <c r="M12713" s="87" t="n">
        <v>379612.8</v>
      </c>
      <c r="N12713" s="87" t="n">
        <v>90216</v>
      </c>
      <c r="O12713" s="144" t="n">
        <v>366545.4545454545</v>
      </c>
      <c r="P12713" s="87" t="inlineStr">
        <is>
          <t>카페24클리어 패드어성초 77 포어 클리어 패드옵션=어성초 77 클리어 패드 1개-20% off201208</t>
        </is>
      </c>
    </row>
    <row r="12714">
      <c r="B12714" s="127" t="n">
        <v>44191</v>
      </c>
      <c r="C12714" s="87">
        <f>TEXT(B12714,"aaa")</f>
        <v/>
      </c>
      <c r="D12714" s="93" t="n"/>
      <c r="E12714" s="87">
        <f>INDEX(매칭테이블!C:D,MATCH(RD!G12714,매칭테이블!D:D,0),1)</f>
        <v/>
      </c>
      <c r="F12714" s="93" t="inlineStr">
        <is>
          <t>카페24</t>
        </is>
      </c>
      <c r="G12714" s="93" t="inlineStr">
        <is>
          <t>어성초 77 포어 클리어 패드옵션=어성초 77 클리어 패드 2개-30% off (무료배송)</t>
        </is>
      </c>
      <c r="H12714" s="93" t="n">
        <v>24</v>
      </c>
      <c r="J12714" s="87" t="n">
        <v>201208</v>
      </c>
      <c r="K12714" s="93" t="n"/>
      <c r="L12714" s="87" t="n">
        <v>940800</v>
      </c>
      <c r="M12714" s="87" t="n">
        <v>885763.2</v>
      </c>
      <c r="N12714" s="87" t="n">
        <v>240576</v>
      </c>
      <c r="O12714" s="144" t="n">
        <v>855272.7272727272</v>
      </c>
      <c r="P12714" s="87" t="inlineStr">
        <is>
          <t>카페24클리어 패드어성초 77 포어 클리어 패드옵션=어성초 77 클리어 패드 2개-30% off (무료배송)201208</t>
        </is>
      </c>
    </row>
    <row r="12715">
      <c r="B12715" s="127" t="n">
        <v>44191</v>
      </c>
      <c r="C12715" s="87">
        <f>TEXT(B12715,"aaa")</f>
        <v/>
      </c>
      <c r="D12715" s="93" t="n"/>
      <c r="E12715" s="87">
        <f>INDEX(매칭테이블!C:D,MATCH(RD!G12715,매칭테이블!D:D,0),1)</f>
        <v/>
      </c>
      <c r="F12715" s="93" t="inlineStr">
        <is>
          <t>카페24</t>
        </is>
      </c>
      <c r="G12715" s="93" t="inlineStr">
        <is>
          <t>어성초 77 포어 클리어 패드옵션=어성초77토너1개+어성초77패드1개-30% off (무료배송)</t>
        </is>
      </c>
      <c r="H12715" s="93" t="n">
        <v>12</v>
      </c>
      <c r="J12715" s="87" t="n">
        <v>201208</v>
      </c>
      <c r="K12715" s="93" t="n"/>
      <c r="L12715" s="87" t="n">
        <v>445200</v>
      </c>
      <c r="M12715" s="87" t="n">
        <v>419155.8</v>
      </c>
      <c r="N12715" s="87" t="n">
        <v>97104</v>
      </c>
      <c r="O12715" s="144" t="n">
        <v>404727.2727272727</v>
      </c>
      <c r="P12715" s="87" t="inlineStr">
        <is>
          <t>카페24토너+패드 세트어성초 77 포어 클리어 패드옵션=어성초77토너1개+어성초77패드1개-30% off (무료배송)201208</t>
        </is>
      </c>
    </row>
    <row r="12716">
      <c r="B12716" s="127" t="n">
        <v>44191</v>
      </c>
      <c r="C12716" s="87">
        <f>TEXT(B12716,"aaa")</f>
        <v/>
      </c>
      <c r="D12716" s="93" t="n"/>
      <c r="E12716" s="87">
        <f>INDEX(매칭테이블!C:D,MATCH(RD!G12716,매칭테이블!D:D,0),1)</f>
        <v/>
      </c>
      <c r="F12716" s="93" t="inlineStr">
        <is>
          <t>카페24</t>
        </is>
      </c>
      <c r="G12716" s="93" t="inlineStr">
        <is>
          <t>어성초 77% 패드옵션=어성초 77 클리어 패드 1개-20% off</t>
        </is>
      </c>
      <c r="H12716" s="93" t="n">
        <v>104</v>
      </c>
      <c r="J12716" s="87" t="n">
        <v>201208</v>
      </c>
      <c r="K12716" s="93" t="n"/>
      <c r="L12716" s="87" t="n">
        <v>2329600</v>
      </c>
      <c r="M12716" s="87" t="n">
        <v>2193318.4</v>
      </c>
      <c r="N12716" s="87" t="n">
        <v>521248</v>
      </c>
      <c r="O12716" s="144" t="n">
        <v>2117818.181818182</v>
      </c>
      <c r="P12716" s="87" t="inlineStr">
        <is>
          <t>카페24클리어 패드어성초 77% 패드옵션=어성초 77 클리어 패드 1개-20% off201208</t>
        </is>
      </c>
    </row>
    <row r="12717">
      <c r="B12717" s="127" t="n">
        <v>44191</v>
      </c>
      <c r="C12717" s="87">
        <f>TEXT(B12717,"aaa")</f>
        <v/>
      </c>
      <c r="D12717" s="93" t="n"/>
      <c r="E12717" s="87">
        <f>INDEX(매칭테이블!C:D,MATCH(RD!G12717,매칭테이블!D:D,0),1)</f>
        <v/>
      </c>
      <c r="F12717" s="93" t="inlineStr">
        <is>
          <t>카페24</t>
        </is>
      </c>
      <c r="G12717" s="93" t="inlineStr">
        <is>
          <t>어성초 77% 패드옵션=어성초 77 클리어 패드 2개-30% off (무료배송)</t>
        </is>
      </c>
      <c r="H12717" s="93" t="n">
        <v>105</v>
      </c>
      <c r="J12717" s="87" t="n">
        <v>201208</v>
      </c>
      <c r="K12717" s="93" t="n"/>
      <c r="L12717" s="87" t="n">
        <v>4116000</v>
      </c>
      <c r="M12717" s="87" t="n">
        <v>3875214</v>
      </c>
      <c r="N12717" s="87" t="n">
        <v>1052520</v>
      </c>
      <c r="O12717" s="144" t="n">
        <v>3741818.181818182</v>
      </c>
      <c r="P12717" s="87" t="inlineStr">
        <is>
          <t>카페24클리어 패드어성초 77% 패드옵션=어성초 77 클리어 패드 2개-30% off (무료배송)201208</t>
        </is>
      </c>
    </row>
    <row r="12718">
      <c r="B12718" s="127" t="n">
        <v>44191</v>
      </c>
      <c r="C12718" s="87">
        <f>TEXT(B12718,"aaa")</f>
        <v/>
      </c>
      <c r="D12718" s="93" t="n"/>
      <c r="E12718" s="87">
        <f>INDEX(매칭테이블!C:D,MATCH(RD!G12718,매칭테이블!D:D,0),1)</f>
        <v/>
      </c>
      <c r="F12718" s="93" t="inlineStr">
        <is>
          <t>카페24</t>
        </is>
      </c>
      <c r="G12718" s="93" t="inlineStr">
        <is>
          <t>어성초 77% 패드옵션=어성초77토너1개+어성초77패드1개-30% off (무료배송)</t>
        </is>
      </c>
      <c r="H12718" s="93" t="n">
        <v>57</v>
      </c>
      <c r="J12718" s="87" t="n">
        <v>201208</v>
      </c>
      <c r="K12718" s="93" t="n"/>
      <c r="L12718" s="87" t="n">
        <v>2114700</v>
      </c>
      <c r="M12718" s="87" t="n">
        <v>1990990.05</v>
      </c>
      <c r="N12718" s="87" t="n">
        <v>461244</v>
      </c>
      <c r="O12718" s="144" t="n">
        <v>1922454.545454545</v>
      </c>
      <c r="P12718" s="87" t="inlineStr">
        <is>
          <t>카페24토너+패드 세트어성초 77% 패드옵션=어성초77토너1개+어성초77패드1개-30% off (무료배송)201208</t>
        </is>
      </c>
    </row>
    <row r="12719">
      <c r="B12719" s="127" t="n">
        <v>44191</v>
      </c>
      <c r="C12719" s="87">
        <f>TEXT(B12719,"aaa")</f>
        <v/>
      </c>
      <c r="D12719" s="93" t="n"/>
      <c r="E12719" s="87">
        <f>INDEX(매칭테이블!C:D,MATCH(RD!G12719,매칭테이블!D:D,0),1)</f>
        <v/>
      </c>
      <c r="F12719" s="93" t="inlineStr">
        <is>
          <t>카페24</t>
        </is>
      </c>
      <c r="G12719" s="93" t="inlineStr">
        <is>
          <t>어성초 78 수딩 크림</t>
        </is>
      </c>
      <c r="H12719" s="93" t="n">
        <v>8</v>
      </c>
      <c r="J12719" s="87" t="n">
        <v>201208</v>
      </c>
      <c r="K12719" s="93" t="n"/>
      <c r="L12719" s="87" t="n">
        <v>304000</v>
      </c>
      <c r="M12719" s="87" t="n">
        <v>286216</v>
      </c>
      <c r="N12719" s="87" t="n">
        <v>24360</v>
      </c>
      <c r="O12719" s="144" t="n">
        <v>276363.6363636364</v>
      </c>
      <c r="P12719" s="87" t="inlineStr">
        <is>
          <t>카페24수딩크림어성초 78 수딩 크림201208</t>
        </is>
      </c>
    </row>
    <row r="12720">
      <c r="B12720" s="127" t="n">
        <v>44191</v>
      </c>
      <c r="C12720" s="87">
        <f>TEXT(B12720,"aaa")</f>
        <v/>
      </c>
      <c r="D12720" s="93" t="n"/>
      <c r="E12720" s="87">
        <f>INDEX(매칭테이블!C:D,MATCH(RD!G12720,매칭테이블!D:D,0),1)</f>
        <v/>
      </c>
      <c r="F12720" s="93" t="inlineStr">
        <is>
          <t>카페24</t>
        </is>
      </c>
      <c r="G12720" s="93" t="inlineStr">
        <is>
          <t>어성초 78 수딩 크림</t>
        </is>
      </c>
      <c r="H12720" s="93" t="n">
        <v>6</v>
      </c>
      <c r="J12720" s="87" t="n">
        <v>201208</v>
      </c>
      <c r="K12720" s="93" t="n"/>
      <c r="L12720" s="87" t="n">
        <v>228000</v>
      </c>
      <c r="M12720" s="87" t="n">
        <v>214662</v>
      </c>
      <c r="N12720" s="87" t="n">
        <v>18270</v>
      </c>
      <c r="O12720" s="144" t="n">
        <v>207272.7272727273</v>
      </c>
      <c r="P12720" s="87" t="inlineStr">
        <is>
          <t>카페24수딩크림어성초 78 수딩 크림201208</t>
        </is>
      </c>
    </row>
    <row r="12721">
      <c r="B12721" s="127" t="n">
        <v>44191</v>
      </c>
      <c r="C12721" s="87">
        <f>TEXT(B12721,"aaa")</f>
        <v/>
      </c>
      <c r="D12721" s="93" t="n"/>
      <c r="E12721" s="87">
        <f>INDEX(매칭테이블!C:D,MATCH(RD!G12721,매칭테이블!D:D,0),1)</f>
        <v/>
      </c>
      <c r="F12721" s="93" t="inlineStr">
        <is>
          <t>카페24</t>
        </is>
      </c>
      <c r="G12721" s="93" t="inlineStr">
        <is>
          <t>어성초 80 수분 진정 앰플앰플=어성초 80 앰플 1개-15%off</t>
        </is>
      </c>
      <c r="H12721" s="93" t="n">
        <v>19</v>
      </c>
      <c r="J12721" s="87" t="n">
        <v>201208</v>
      </c>
      <c r="K12721" s="93" t="n"/>
      <c r="L12721" s="87" t="n">
        <v>532000</v>
      </c>
      <c r="M12721" s="87" t="n">
        <v>500878</v>
      </c>
      <c r="N12721" s="87" t="n">
        <v>64543</v>
      </c>
      <c r="O12721" s="144" t="n">
        <v>483636.3636363636</v>
      </c>
      <c r="P12721" s="87" t="inlineStr">
        <is>
          <t>카페24앰플어성초 80 수분 진정 앰플앰플=어성초 80 앰플 1개-15%off201208</t>
        </is>
      </c>
    </row>
    <row r="12722">
      <c r="B12722" s="127" t="n">
        <v>44191</v>
      </c>
      <c r="C12722" s="87">
        <f>TEXT(B12722,"aaa")</f>
        <v/>
      </c>
      <c r="D12722" s="93" t="n"/>
      <c r="E12722" s="87">
        <f>INDEX(매칭테이블!C:D,MATCH(RD!G12722,매칭테이블!D:D,0),1)</f>
        <v/>
      </c>
      <c r="F12722" s="93" t="inlineStr">
        <is>
          <t>카페24</t>
        </is>
      </c>
      <c r="G12722" s="93" t="inlineStr">
        <is>
          <t>어성초 80 수분 진정 앰플앰플=어성초 80 앰플 2개-27%off (무료배송)</t>
        </is>
      </c>
      <c r="H12722" s="93" t="n">
        <v>6</v>
      </c>
      <c r="J12722" s="87" t="n">
        <v>201208</v>
      </c>
      <c r="K12722" s="93" t="n"/>
      <c r="L12722" s="87" t="n">
        <v>288000</v>
      </c>
      <c r="M12722" s="87" t="n">
        <v>271152</v>
      </c>
      <c r="N12722" s="87" t="n">
        <v>40764</v>
      </c>
      <c r="O12722" s="144" t="n">
        <v>261818.1818181818</v>
      </c>
      <c r="P12722" s="87" t="inlineStr">
        <is>
          <t>카페24앰플어성초 80 수분 진정 앰플앰플=어성초 80 앰플 2개-27%off (무료배송)201208</t>
        </is>
      </c>
    </row>
    <row r="12723">
      <c r="B12723" s="127" t="n">
        <v>44191</v>
      </c>
      <c r="C12723" s="87">
        <f>TEXT(B12723,"aaa")</f>
        <v/>
      </c>
      <c r="D12723" s="93" t="n"/>
      <c r="E12723" s="87">
        <f>INDEX(매칭테이블!C:D,MATCH(RD!G12723,매칭테이블!D:D,0),1)</f>
        <v/>
      </c>
      <c r="F12723" s="93" t="inlineStr">
        <is>
          <t>카페24</t>
        </is>
      </c>
      <c r="G12723" s="93" t="inlineStr">
        <is>
          <t>어성초 80 수분 진정 앰플</t>
        </is>
      </c>
      <c r="H12723" s="93" t="n">
        <v>6</v>
      </c>
      <c r="J12723" s="87" t="n">
        <v>201208</v>
      </c>
      <c r="K12723" s="93" t="n"/>
      <c r="L12723" s="87" t="n">
        <v>168000</v>
      </c>
      <c r="M12723" s="87" t="n">
        <v>158172</v>
      </c>
      <c r="N12723" s="87" t="n">
        <v>20382</v>
      </c>
      <c r="O12723" s="144" t="n">
        <v>152727.2727272727</v>
      </c>
      <c r="P12723" s="87" t="inlineStr">
        <is>
          <t>카페24앰플어성초 80 수분 진정 앰플201208</t>
        </is>
      </c>
    </row>
    <row r="12724">
      <c r="B12724" s="127" t="n">
        <v>44191</v>
      </c>
      <c r="C12724" s="87">
        <f>TEXT(B12724,"aaa")</f>
        <v/>
      </c>
      <c r="D12724" s="93" t="n"/>
      <c r="E12724" s="87">
        <f>INDEX(매칭테이블!C:D,MATCH(RD!G12724,매칭테이블!D:D,0),1)</f>
        <v/>
      </c>
      <c r="F12724" s="93" t="inlineStr">
        <is>
          <t>카페24</t>
        </is>
      </c>
      <c r="G12724" s="93" t="inlineStr">
        <is>
          <t>어성초 아크네 바디워시옵션=어성초 아크네 바디워시 1개 -30% off</t>
        </is>
      </c>
      <c r="H12724" s="93" t="n">
        <v>1</v>
      </c>
      <c r="J12724" s="87" t="n">
        <v>201208</v>
      </c>
      <c r="K12724" s="93" t="n"/>
      <c r="L12724" s="87" t="n">
        <v>18200</v>
      </c>
      <c r="M12724" s="87" t="n">
        <v>17135.3</v>
      </c>
      <c r="N12724" s="87" t="n">
        <v>4085</v>
      </c>
      <c r="O12724" s="144" t="n">
        <v>16545.45454545454</v>
      </c>
      <c r="P12724" s="87" t="inlineStr">
        <is>
          <t>카페24바디워시어성초 아크네 바디워시옵션=어성초 아크네 바디워시 1개 -30% off201208</t>
        </is>
      </c>
    </row>
    <row r="12725">
      <c r="B12725" s="127" t="n">
        <v>44191</v>
      </c>
      <c r="C12725" s="87">
        <f>TEXT(B12725,"aaa")</f>
        <v/>
      </c>
      <c r="D12725" s="93" t="n"/>
      <c r="E12725" s="87">
        <f>INDEX(매칭테이블!C:D,MATCH(RD!G12725,매칭테이블!D:D,0),1)</f>
        <v/>
      </c>
      <c r="F12725" s="93" t="inlineStr">
        <is>
          <t>카페24</t>
        </is>
      </c>
      <c r="G12725" s="93" t="inlineStr">
        <is>
          <t>어성초 아크네 바디워시옵션=어성초 아크네 바디워시 2개 -35% off (무료배송)</t>
        </is>
      </c>
      <c r="H12725" s="93" t="n">
        <v>1</v>
      </c>
      <c r="J12725" s="87" t="n">
        <v>201208</v>
      </c>
      <c r="K12725" s="93" t="n"/>
      <c r="L12725" s="87" t="n">
        <v>33800</v>
      </c>
      <c r="M12725" s="87" t="n">
        <v>31822.7</v>
      </c>
      <c r="N12725" s="87" t="n">
        <v>8170</v>
      </c>
      <c r="O12725" s="144" t="n">
        <v>30727.27272727272</v>
      </c>
      <c r="P12725" s="87" t="inlineStr">
        <is>
          <t>카페24바디워시어성초 아크네 바디워시옵션=어성초 아크네 바디워시 2개 -35% off (무료배송)201208</t>
        </is>
      </c>
    </row>
    <row r="12726">
      <c r="B12726" s="127" t="n">
        <v>44191</v>
      </c>
      <c r="C12726" s="87">
        <f>TEXT(B12726,"aaa")</f>
        <v/>
      </c>
      <c r="D12726" s="93" t="n"/>
      <c r="E12726" s="87">
        <f>INDEX(매칭테이블!C:D,MATCH(RD!G12726,매칭테이블!D:D,0),1)</f>
        <v/>
      </c>
      <c r="F12726" s="93" t="inlineStr">
        <is>
          <t>카페24</t>
        </is>
      </c>
      <c r="G12726" s="93" t="inlineStr">
        <is>
          <t>어성초 약산성 클렌징폼클렌징폼=어성초 약산성 클렌징폼 1개 -19%off</t>
        </is>
      </c>
      <c r="H12726" s="93" t="n">
        <v>23</v>
      </c>
      <c r="J12726" s="87" t="n">
        <v>201208</v>
      </c>
      <c r="K12726" s="93" t="n"/>
      <c r="L12726" s="87" t="n">
        <v>299000</v>
      </c>
      <c r="M12726" s="87" t="n">
        <v>281508.5</v>
      </c>
      <c r="N12726" s="87" t="n">
        <v>63250</v>
      </c>
      <c r="O12726" s="144" t="n">
        <v>271818.1818181818</v>
      </c>
      <c r="P12726" s="87" t="inlineStr">
        <is>
          <t>카페24클렌징폼어성초 약산성 클렌징폼클렌징폼=어성초 약산성 클렌징폼 1개 -19%off201208</t>
        </is>
      </c>
    </row>
    <row r="12727">
      <c r="B12727" s="127" t="n">
        <v>44191</v>
      </c>
      <c r="C12727" s="87">
        <f>TEXT(B12727,"aaa")</f>
        <v/>
      </c>
      <c r="D12727" s="93" t="n"/>
      <c r="E12727" s="87">
        <f>INDEX(매칭테이블!C:D,MATCH(RD!G12727,매칭테이블!D:D,0),1)</f>
        <v/>
      </c>
      <c r="F12727" s="93" t="inlineStr">
        <is>
          <t>카페24</t>
        </is>
      </c>
      <c r="G12727" s="93" t="inlineStr">
        <is>
          <t>어성초 약산성 클렌징폼클렌징폼=어성초 약산성 클렌징폼 2개 -25%off</t>
        </is>
      </c>
      <c r="H12727" s="93" t="n">
        <v>2</v>
      </c>
      <c r="J12727" s="87" t="n">
        <v>201208</v>
      </c>
      <c r="K12727" s="93" t="n"/>
      <c r="L12727" s="87" t="n">
        <v>48000</v>
      </c>
      <c r="M12727" s="87" t="n">
        <v>45192</v>
      </c>
      <c r="N12727" s="87" t="n">
        <v>4920</v>
      </c>
      <c r="O12727" s="144" t="n">
        <v>43636.36363636363</v>
      </c>
      <c r="P12727" s="87" t="inlineStr">
        <is>
          <t>카페24클렌징폼어성초 약산성 클렌징폼클렌징폼=어성초 약산성 클렌징폼 2개 -25%off201208</t>
        </is>
      </c>
    </row>
    <row r="12728">
      <c r="B12728" s="127" t="n">
        <v>44191</v>
      </c>
      <c r="C12728" s="87">
        <f>TEXT(B12728,"aaa")</f>
        <v/>
      </c>
      <c r="D12728" s="93" t="n"/>
      <c r="E12728" s="87">
        <f>INDEX(매칭테이블!C:D,MATCH(RD!G12728,매칭테이블!D:D,0),1)</f>
        <v/>
      </c>
      <c r="F12728" s="93" t="inlineStr">
        <is>
          <t>카페24</t>
        </is>
      </c>
      <c r="G12728" s="93" t="inlineStr">
        <is>
          <t>어성초 약산성 클렌징폼클렌징폼=어성초 약산성 클렌징폼 3개 -31%off (무료배송)</t>
        </is>
      </c>
      <c r="H12728" s="93" t="n">
        <v>3</v>
      </c>
      <c r="J12728" s="87" t="n">
        <v>201208</v>
      </c>
      <c r="K12728" s="93" t="n"/>
      <c r="L12728" s="87" t="n">
        <v>99000</v>
      </c>
      <c r="M12728" s="87" t="n">
        <v>93208.5</v>
      </c>
      <c r="N12728" s="87" t="n">
        <v>11070</v>
      </c>
      <c r="O12728" s="144" t="n">
        <v>90000</v>
      </c>
      <c r="P12728" s="87" t="inlineStr">
        <is>
          <t>카페24클렌징폼어성초 약산성 클렌징폼클렌징폼=어성초 약산성 클렌징폼 3개 -31%off (무료배송)201208</t>
        </is>
      </c>
    </row>
    <row r="12729">
      <c r="B12729" s="127" t="n">
        <v>44191</v>
      </c>
      <c r="C12729" s="87">
        <f>TEXT(B12729,"aaa")</f>
        <v/>
      </c>
      <c r="D12729" s="93" t="n"/>
      <c r="E12729" s="87">
        <f>INDEX(매칭테이블!C:D,MATCH(RD!G12729,매칭테이블!D:D,0),1)</f>
        <v/>
      </c>
      <c r="F12729" s="93" t="inlineStr">
        <is>
          <t>카페24</t>
        </is>
      </c>
      <c r="G12729" s="93" t="inlineStr">
        <is>
          <t>어성초 약산성 클렌징폼</t>
        </is>
      </c>
      <c r="H12729" s="93" t="n">
        <v>1</v>
      </c>
      <c r="J12729" s="87" t="n">
        <v>201208</v>
      </c>
      <c r="K12729" s="93" t="n"/>
      <c r="L12729" s="87" t="n">
        <v>13000</v>
      </c>
      <c r="M12729" s="87" t="n">
        <v>12239.5</v>
      </c>
      <c r="N12729" s="87" t="n">
        <v>2750</v>
      </c>
      <c r="O12729" s="144" t="n">
        <v>11818.18181818182</v>
      </c>
      <c r="P12729" s="87" t="inlineStr">
        <is>
          <t>카페24클렌징폼어성초 약산성 클렌징폼201208</t>
        </is>
      </c>
    </row>
    <row r="12730">
      <c r="B12730" s="127" t="n">
        <v>44191</v>
      </c>
      <c r="C12730" s="87">
        <f>TEXT(B12730,"aaa")</f>
        <v/>
      </c>
      <c r="D12730" s="93" t="n"/>
      <c r="E12730" s="87">
        <f>INDEX(매칭테이블!C:D,MATCH(RD!G12730,매칭테이블!D:D,0),1)</f>
        <v/>
      </c>
      <c r="F12730" s="93" t="inlineStr">
        <is>
          <t>카페24</t>
        </is>
      </c>
      <c r="G12730" s="93" t="inlineStr">
        <is>
          <t>어성초 크림마스크 나이트 솔루션옵션=어성초 크림마스크 나이트 솔루션 10장 (-50%)</t>
        </is>
      </c>
      <c r="H12730" s="93" t="n">
        <v>1</v>
      </c>
      <c r="J12730" s="87" t="n">
        <v>201208</v>
      </c>
      <c r="K12730" s="93" t="n"/>
      <c r="L12730" s="87" t="n">
        <v>20000</v>
      </c>
      <c r="M12730" s="87" t="n">
        <v>18830</v>
      </c>
      <c r="N12730" s="87" t="n">
        <v>3107</v>
      </c>
      <c r="O12730" s="144" t="n">
        <v>18181.81818181818</v>
      </c>
      <c r="P12730" s="87" t="inlineStr">
        <is>
          <t>카페24크림마스크어성초 크림마스크 나이트 솔루션옵션=어성초 크림마스크 나이트 솔루션 10장 (-50%)201208</t>
        </is>
      </c>
    </row>
    <row r="12731">
      <c r="B12731" s="127" t="n">
        <v>44191</v>
      </c>
      <c r="C12731" s="87">
        <f>TEXT(B12731,"aaa")</f>
        <v/>
      </c>
      <c r="D12731" s="93" t="n"/>
      <c r="E12731" s="87">
        <f>INDEX(매칭테이블!C:D,MATCH(RD!G12731,매칭테이블!D:D,0),1)</f>
        <v/>
      </c>
      <c r="F12731" s="93" t="inlineStr">
        <is>
          <t>카페24</t>
        </is>
      </c>
      <c r="G12731" s="93" t="inlineStr">
        <is>
          <t>촉촉 스킨팩 화장솜</t>
        </is>
      </c>
      <c r="H12731" s="93" t="n">
        <v>13</v>
      </c>
      <c r="J12731" s="87" t="n">
        <v>201208</v>
      </c>
      <c r="K12731" s="93" t="n"/>
      <c r="L12731" s="87" t="n">
        <v>39000</v>
      </c>
      <c r="M12731" s="87" t="n">
        <v>36718.5</v>
      </c>
      <c r="N12731" s="87" t="n">
        <v>14430</v>
      </c>
      <c r="O12731" s="144" t="n">
        <v>35454.54545454545</v>
      </c>
      <c r="P12731" s="87" t="inlineStr">
        <is>
          <t>카페24화장솜촉촉 스킨팩 화장솜201208</t>
        </is>
      </c>
    </row>
    <row r="12732">
      <c r="B12732" s="127" t="n">
        <v>44192</v>
      </c>
      <c r="C12732" s="87">
        <f>TEXT(B12732,"aaa")</f>
        <v/>
      </c>
      <c r="D12732" s="93" t="n"/>
      <c r="E12732" s="87">
        <f>INDEX(매칭테이블!C:D,MATCH(RD!G12732,매칭테이블!D:D,0),1)</f>
        <v/>
      </c>
      <c r="F12732" s="93" t="inlineStr">
        <is>
          <t>스타일쉐어</t>
        </is>
      </c>
      <c r="G12732" s="93" t="inlineStr">
        <is>
          <t>아누아 어성초 77 토너 250ml</t>
        </is>
      </c>
      <c r="H12732" s="93" t="n">
        <v>2</v>
      </c>
      <c r="J12732" s="87" t="n">
        <v>201208</v>
      </c>
      <c r="K12732" s="93" t="n"/>
      <c r="L12732" s="87" t="n">
        <v>40000</v>
      </c>
      <c r="M12732" s="87" t="n">
        <v>30000</v>
      </c>
      <c r="N12732" s="87" t="n">
        <v>6520</v>
      </c>
      <c r="O12732" s="144" t="n">
        <v>36363.63636363636</v>
      </c>
      <c r="P12732" s="87" t="inlineStr">
        <is>
          <t>스타일쉐어토너아누아 어성초 77 토너 250ml201208</t>
        </is>
      </c>
    </row>
    <row r="12733">
      <c r="B12733" s="127" t="n">
        <v>44192</v>
      </c>
      <c r="C12733" s="87">
        <f>TEXT(B12733,"aaa")</f>
        <v/>
      </c>
      <c r="D12733" s="93" t="n"/>
      <c r="E12733" s="87">
        <f>INDEX(매칭테이블!C:D,MATCH(RD!G12733,매칭테이블!D:D,0),1)</f>
        <v/>
      </c>
      <c r="F12733" s="93" t="inlineStr">
        <is>
          <t>카페24</t>
        </is>
      </c>
      <c r="G12733" s="93" t="inlineStr">
        <is>
          <t>5 제로 무기자차 선크림옵션=5제로 무기자차 선크림 1개-20% off</t>
        </is>
      </c>
      <c r="H12733" s="93" t="n">
        <v>1</v>
      </c>
      <c r="J12733" s="87" t="n">
        <v>201208</v>
      </c>
      <c r="K12733" s="93" t="n"/>
      <c r="L12733" s="87" t="n">
        <v>20000</v>
      </c>
      <c r="M12733" s="87" t="n">
        <v>18830</v>
      </c>
      <c r="N12733" s="87" t="n">
        <v>2345</v>
      </c>
      <c r="O12733" s="144" t="n">
        <v>18181.81818181818</v>
      </c>
      <c r="P12733" s="87" t="inlineStr">
        <is>
          <t>카페24선크림5 제로 무기자차 선크림옵션=5제로 무기자차 선크림 1개-20% off201208</t>
        </is>
      </c>
    </row>
    <row r="12734">
      <c r="B12734" s="127" t="n">
        <v>44192</v>
      </c>
      <c r="C12734" s="87">
        <f>TEXT(B12734,"aaa")</f>
        <v/>
      </c>
      <c r="D12734" s="93" t="n"/>
      <c r="E12734" s="87">
        <f>INDEX(매칭테이블!C:D,MATCH(RD!G12734,매칭테이블!D:D,0),1)</f>
        <v/>
      </c>
      <c r="F12734" s="93" t="inlineStr">
        <is>
          <t>카페24</t>
        </is>
      </c>
      <c r="G12734" s="93" t="inlineStr">
        <is>
          <t>5 제로 무기자차 선크림옵션=5제로 무기자차 선크림 2개-30% off (무료배송)</t>
        </is>
      </c>
      <c r="H12734" s="93" t="n">
        <v>1</v>
      </c>
      <c r="J12734" s="87" t="n">
        <v>201208</v>
      </c>
      <c r="K12734" s="93" t="n"/>
      <c r="L12734" s="87" t="n">
        <v>35000</v>
      </c>
      <c r="M12734" s="87" t="n">
        <v>32952.5</v>
      </c>
      <c r="N12734" s="87" t="n">
        <v>4690</v>
      </c>
      <c r="O12734" s="144" t="n">
        <v>31818.18181818182</v>
      </c>
      <c r="P12734" s="87" t="inlineStr">
        <is>
          <t>카페24선크림5 제로 무기자차 선크림옵션=5제로 무기자차 선크림 2개-30% off (무료배송)201208</t>
        </is>
      </c>
    </row>
    <row r="12735">
      <c r="B12735" s="127" t="n">
        <v>44192</v>
      </c>
      <c r="C12735" s="87">
        <f>TEXT(B12735,"aaa")</f>
        <v/>
      </c>
      <c r="D12735" s="93" t="n"/>
      <c r="E12735" s="87">
        <f>INDEX(매칭테이블!C:D,MATCH(RD!G12735,매칭테이블!D:D,0),1)</f>
        <v/>
      </c>
      <c r="F12735" s="93" t="inlineStr">
        <is>
          <t>카페24</t>
        </is>
      </c>
      <c r="G12735" s="93" t="inlineStr">
        <is>
          <t>[수분 보충 세트] 어성초 77 토너 + 어성초 70 로션옵션=어성초 77 토너 250ml + 어성초 70 로션 200ml -30%</t>
        </is>
      </c>
      <c r="H12735" s="93" t="n">
        <v>39</v>
      </c>
      <c r="J12735" s="87" t="n">
        <v>201208</v>
      </c>
      <c r="K12735" s="93" t="n"/>
      <c r="L12735" s="87" t="n">
        <v>1446900</v>
      </c>
      <c r="M12735" s="87" t="n">
        <v>1362256.35</v>
      </c>
      <c r="N12735" s="87" t="n">
        <v>289302</v>
      </c>
      <c r="O12735" s="144" t="n">
        <v>1315363.636363636</v>
      </c>
      <c r="P12735" s="87" t="inlineStr">
        <is>
          <t>카페24수분 보충 세트[수분 보충 세트] 어성초 77 토너 + 어성초 70 로션옵션=어성초 77 토너 250ml + 어성초 70 로션 200ml -30%201208</t>
        </is>
      </c>
    </row>
    <row r="12736">
      <c r="B12736" s="127" t="n">
        <v>44192</v>
      </c>
      <c r="C12736" s="87">
        <f>TEXT(B12736,"aaa")</f>
        <v/>
      </c>
      <c r="D12736" s="93" t="n"/>
      <c r="E12736" s="87">
        <f>INDEX(매칭테이블!C:D,MATCH(RD!G12736,매칭테이블!D:D,0),1)</f>
        <v/>
      </c>
      <c r="F12736" s="93" t="inlineStr">
        <is>
          <t>카페24</t>
        </is>
      </c>
      <c r="G12736" s="93" t="inlineStr">
        <is>
          <t>[어성초 진정 패키지 세트] 대용량 토너 + 앰플 + 수딩 크림 + 마스크팩 10장</t>
        </is>
      </c>
      <c r="H12736" s="93" t="n">
        <v>5</v>
      </c>
      <c r="J12736" s="87" t="n">
        <v>201208</v>
      </c>
      <c r="K12736" s="93" t="n"/>
      <c r="L12736" s="87" t="n">
        <v>495000</v>
      </c>
      <c r="M12736" s="87" t="n">
        <v>466042.5</v>
      </c>
      <c r="N12736" s="87" t="n">
        <v>75685</v>
      </c>
      <c r="O12736" s="144" t="n">
        <v>449999.9999999999</v>
      </c>
      <c r="P12736" s="87" t="inlineStr">
        <is>
          <t>카페24어성초진정패키지[어성초 진정 패키지 세트] 대용량 토너 + 앰플 + 수딩 크림 + 마스크팩 10장201208</t>
        </is>
      </c>
    </row>
    <row r="12737">
      <c r="B12737" s="127" t="n">
        <v>44192</v>
      </c>
      <c r="C12737" s="87">
        <f>TEXT(B12737,"aaa")</f>
        <v/>
      </c>
      <c r="D12737" s="93" t="n"/>
      <c r="E12737" s="87">
        <f>INDEX(매칭테이블!C:D,MATCH(RD!G12737,매칭테이블!D:D,0),1)</f>
        <v/>
      </c>
      <c r="F12737" s="93" t="inlineStr">
        <is>
          <t>카페24</t>
        </is>
      </c>
      <c r="G12737" s="93" t="inlineStr">
        <is>
          <t>대용량 어성초 77 수딩 토너 500ml</t>
        </is>
      </c>
      <c r="H12737" s="93" t="n">
        <v>32</v>
      </c>
      <c r="J12737" s="87" t="n">
        <v>201208</v>
      </c>
      <c r="K12737" s="93" t="n"/>
      <c r="L12737" s="87" t="n">
        <v>1056000</v>
      </c>
      <c r="M12737" s="87" t="n">
        <v>994224</v>
      </c>
      <c r="N12737" s="87" t="n">
        <v>138560</v>
      </c>
      <c r="O12737" s="144" t="n">
        <v>959999.9999999999</v>
      </c>
      <c r="P12737" s="87" t="inlineStr">
        <is>
          <t>카페24토너대용량 어성초 77 수딩 토너 500ml201208</t>
        </is>
      </c>
    </row>
    <row r="12738">
      <c r="B12738" s="127" t="n">
        <v>44192</v>
      </c>
      <c r="C12738" s="87">
        <f>TEXT(B12738,"aaa")</f>
        <v/>
      </c>
      <c r="D12738" s="93" t="n"/>
      <c r="E12738" s="87">
        <f>INDEX(매칭테이블!C:D,MATCH(RD!G12738,매칭테이블!D:D,0),1)</f>
        <v/>
      </c>
      <c r="F12738" s="93" t="inlineStr">
        <is>
          <t>카페24</t>
        </is>
      </c>
      <c r="G12738" s="93" t="inlineStr">
        <is>
          <t>대용량 어성초 77 토너 500ml</t>
        </is>
      </c>
      <c r="H12738" s="93" t="n">
        <v>1</v>
      </c>
      <c r="J12738" s="87" t="n">
        <v>201208</v>
      </c>
      <c r="K12738" s="93" t="n"/>
      <c r="L12738" s="87" t="n">
        <v>33000</v>
      </c>
      <c r="M12738" s="87" t="n">
        <v>31069.5</v>
      </c>
      <c r="N12738" s="87" t="n">
        <v>4330</v>
      </c>
      <c r="O12738" s="144" t="n">
        <v>30000</v>
      </c>
      <c r="P12738" s="87" t="inlineStr">
        <is>
          <t>카페24토너대용량 어성초 77 토너 500ml201208</t>
        </is>
      </c>
    </row>
    <row r="12739">
      <c r="B12739" s="127" t="n">
        <v>44192</v>
      </c>
      <c r="C12739" s="87">
        <f>TEXT(B12739,"aaa")</f>
        <v/>
      </c>
      <c r="D12739" s="93" t="n"/>
      <c r="E12739" s="87">
        <f>INDEX(매칭테이블!C:D,MATCH(RD!G12739,매칭테이블!D:D,0),1)</f>
        <v/>
      </c>
      <c r="F12739" s="93" t="inlineStr">
        <is>
          <t>카페24</t>
        </is>
      </c>
      <c r="G12739" s="93" t="inlineStr">
        <is>
          <t>아누아 어성초 77 수딩 토너토너(필수)=어성초 77 토너 1개-20% off</t>
        </is>
      </c>
      <c r="H12739" s="93" t="n">
        <v>1</v>
      </c>
      <c r="J12739" s="87" t="n">
        <v>201208</v>
      </c>
      <c r="K12739" s="93" t="n"/>
      <c r="L12739" s="87" t="n">
        <v>20000</v>
      </c>
      <c r="M12739" s="87" t="n">
        <v>18830</v>
      </c>
      <c r="N12739" s="87" t="n">
        <v>3080</v>
      </c>
      <c r="O12739" s="144" t="n">
        <v>18181.81818181818</v>
      </c>
      <c r="P12739" s="87" t="inlineStr">
        <is>
          <t>카페24토너아누아 어성초 77 수딩 토너토너(필수)=어성초 77 토너 1개-20% off201208</t>
        </is>
      </c>
    </row>
    <row r="12740">
      <c r="B12740" s="127" t="n">
        <v>44192</v>
      </c>
      <c r="C12740" s="87">
        <f>TEXT(B12740,"aaa")</f>
        <v/>
      </c>
      <c r="D12740" s="93" t="n"/>
      <c r="E12740" s="87">
        <f>INDEX(매칭테이블!C:D,MATCH(RD!G12740,매칭테이블!D:D,0),1)</f>
        <v/>
      </c>
      <c r="F12740" s="93" t="inlineStr">
        <is>
          <t>카페24</t>
        </is>
      </c>
      <c r="G12740" s="93" t="inlineStr">
        <is>
          <t>어성초 70 데일리 릴리프 로션로션=어성초 70 데일리 릴리프 로션 1개 -20% off</t>
        </is>
      </c>
      <c r="H12740" s="93" t="n">
        <v>16</v>
      </c>
      <c r="J12740" s="87" t="n">
        <v>201208</v>
      </c>
      <c r="K12740" s="93" t="n"/>
      <c r="L12740" s="87" t="n">
        <v>358400</v>
      </c>
      <c r="M12740" s="87" t="n">
        <v>337433.6</v>
      </c>
      <c r="N12740" s="87" t="n">
        <v>69408</v>
      </c>
      <c r="O12740" s="144" t="n">
        <v>325818.1818181818</v>
      </c>
      <c r="P12740" s="87" t="inlineStr">
        <is>
          <t>카페24로션어성초 70 데일리 릴리프 로션로션=어성초 70 데일리 릴리프 로션 1개 -20% off201208</t>
        </is>
      </c>
    </row>
    <row r="12741">
      <c r="B12741" s="127" t="n">
        <v>44192</v>
      </c>
      <c r="C12741" s="87">
        <f>TEXT(B12741,"aaa")</f>
        <v/>
      </c>
      <c r="D12741" s="93" t="n"/>
      <c r="E12741" s="87">
        <f>INDEX(매칭테이블!C:D,MATCH(RD!G12741,매칭테이블!D:D,0),1)</f>
        <v/>
      </c>
      <c r="F12741" s="93" t="inlineStr">
        <is>
          <t>카페24</t>
        </is>
      </c>
      <c r="G12741" s="93" t="inlineStr">
        <is>
          <t>어성초 70 데일리 릴리프 로션로션=어성초 70 데일리 릴리프 로션 2개 -30% off</t>
        </is>
      </c>
      <c r="H12741" s="93" t="n">
        <v>3</v>
      </c>
      <c r="J12741" s="87" t="n">
        <v>201208</v>
      </c>
      <c r="K12741" s="93" t="n"/>
      <c r="L12741" s="87" t="n">
        <v>117600</v>
      </c>
      <c r="M12741" s="87" t="n">
        <v>110720.4</v>
      </c>
      <c r="N12741" s="87" t="n">
        <v>26028</v>
      </c>
      <c r="O12741" s="144" t="n">
        <v>106909.0909090909</v>
      </c>
      <c r="P12741" s="87" t="inlineStr">
        <is>
          <t>카페24로션어성초 70 데일리 릴리프 로션로션=어성초 70 데일리 릴리프 로션 2개 -30% off201208</t>
        </is>
      </c>
    </row>
    <row r="12742">
      <c r="B12742" s="127" t="n">
        <v>44192</v>
      </c>
      <c r="C12742" s="87">
        <f>TEXT(B12742,"aaa")</f>
        <v/>
      </c>
      <c r="D12742" s="93" t="n"/>
      <c r="E12742" s="87">
        <f>INDEX(매칭테이블!C:D,MATCH(RD!G12742,매칭테이블!D:D,0),1)</f>
        <v/>
      </c>
      <c r="F12742" s="93" t="inlineStr">
        <is>
          <t>카페24</t>
        </is>
      </c>
      <c r="G12742" s="93" t="inlineStr">
        <is>
          <t>어성초 70 데일리 릴리프 로션로션=어성초 77토너 + 어성초 70 로션 수분 보충 세트 -30% off</t>
        </is>
      </c>
      <c r="H12742" s="93" t="n">
        <v>2</v>
      </c>
      <c r="J12742" s="87" t="n">
        <v>201208</v>
      </c>
      <c r="K12742" s="93" t="n"/>
      <c r="L12742" s="87" t="n">
        <v>74200</v>
      </c>
      <c r="M12742" s="87" t="n">
        <v>69859.3</v>
      </c>
      <c r="N12742" s="87" t="n">
        <v>14836</v>
      </c>
      <c r="O12742" s="144" t="n">
        <v>67454.54545454546</v>
      </c>
      <c r="P12742" s="87" t="inlineStr">
        <is>
          <t>카페24수분 보충 세트어성초 70 데일리 릴리프 로션로션=어성초 77토너 + 어성초 70 로션 수분 보충 세트 -30% off201208</t>
        </is>
      </c>
    </row>
    <row r="12743">
      <c r="B12743" s="127" t="n">
        <v>44192</v>
      </c>
      <c r="C12743" s="87">
        <f>TEXT(B12743,"aaa")</f>
        <v/>
      </c>
      <c r="D12743" s="93" t="n"/>
      <c r="E12743" s="87">
        <f>INDEX(매칭테이블!C:D,MATCH(RD!G12743,매칭테이블!D:D,0),1)</f>
        <v/>
      </c>
      <c r="F12743" s="93" t="inlineStr">
        <is>
          <t>카페24</t>
        </is>
      </c>
      <c r="G12743" s="93" t="inlineStr">
        <is>
          <t>어성초 70 머드 크림 마스크옵션=어성초 70 머드 크림 마스크-20% off</t>
        </is>
      </c>
      <c r="H12743" s="93" t="n">
        <v>2</v>
      </c>
      <c r="J12743" s="87" t="n">
        <v>201208</v>
      </c>
      <c r="K12743" s="93" t="n"/>
      <c r="L12743" s="87" t="n">
        <v>40000</v>
      </c>
      <c r="M12743" s="87" t="n">
        <v>37660</v>
      </c>
      <c r="N12743" s="87" t="n">
        <v>2884</v>
      </c>
      <c r="O12743" s="144" t="n">
        <v>36363.63636363636</v>
      </c>
      <c r="P12743" s="87" t="inlineStr">
        <is>
          <t>카페24머드크림마스크어성초 70 머드 크림 마스크옵션=어성초 70 머드 크림 마스크-20% off201208</t>
        </is>
      </c>
    </row>
    <row r="12744">
      <c r="B12744" s="127" t="n">
        <v>44192</v>
      </c>
      <c r="C12744" s="87">
        <f>TEXT(B12744,"aaa")</f>
        <v/>
      </c>
      <c r="D12744" s="93" t="n"/>
      <c r="E12744" s="87">
        <f>INDEX(매칭테이블!C:D,MATCH(RD!G12744,매칭테이블!D:D,0),1)</f>
        <v/>
      </c>
      <c r="F12744" s="93" t="inlineStr">
        <is>
          <t>카페24</t>
        </is>
      </c>
      <c r="G12744" s="93" t="inlineStr">
        <is>
          <t>어성초 70 머드 크림 마스크옵션=어성초 70 머드 크림 마스크 2개-30% off (무료배송)</t>
        </is>
      </c>
      <c r="H12744" s="93" t="n">
        <v>1</v>
      </c>
      <c r="J12744" s="87" t="n">
        <v>201208</v>
      </c>
      <c r="K12744" s="93" t="n"/>
      <c r="L12744" s="87" t="n">
        <v>35000</v>
      </c>
      <c r="M12744" s="87" t="n">
        <v>32952.5</v>
      </c>
      <c r="N12744" s="87" t="n">
        <v>2884</v>
      </c>
      <c r="O12744" s="144" t="n">
        <v>31818.18181818182</v>
      </c>
      <c r="P12744" s="87" t="inlineStr">
        <is>
          <t>카페24머드크림마스크어성초 70 머드 크림 마스크옵션=어성초 70 머드 크림 마스크 2개-30% off (무료배송)201208</t>
        </is>
      </c>
    </row>
    <row r="12745">
      <c r="B12745" s="127" t="n">
        <v>44192</v>
      </c>
      <c r="C12745" s="87">
        <f>TEXT(B12745,"aaa")</f>
        <v/>
      </c>
      <c r="D12745" s="93" t="n"/>
      <c r="E12745" s="87">
        <f>INDEX(매칭테이블!C:D,MATCH(RD!G12745,매칭테이블!D:D,0),1)</f>
        <v/>
      </c>
      <c r="F12745" s="93" t="inlineStr">
        <is>
          <t>카페24</t>
        </is>
      </c>
      <c r="G12745" s="93" t="inlineStr">
        <is>
          <t>어성초 70 인텐스 카밍 크림크림=어성초 70 인텐스 카밍 크림 1개 (-20%)</t>
        </is>
      </c>
      <c r="H12745" s="93" t="n">
        <v>4</v>
      </c>
      <c r="J12745" s="87" t="n">
        <v>201208</v>
      </c>
      <c r="K12745" s="93" t="n"/>
      <c r="L12745" s="87" t="n">
        <v>112000</v>
      </c>
      <c r="M12745" s="87" t="n">
        <v>105448</v>
      </c>
      <c r="N12745" s="87" t="n">
        <v>15528</v>
      </c>
      <c r="O12745" s="144" t="n">
        <v>101818.1818181818</v>
      </c>
      <c r="P12745" s="87" t="inlineStr">
        <is>
          <t>카페24카밍크림어성초 70 인텐스 카밍 크림크림=어성초 70 인텐스 카밍 크림 1개 (-20%)201208</t>
        </is>
      </c>
    </row>
    <row r="12746">
      <c r="B12746" s="127" t="n">
        <v>44192</v>
      </c>
      <c r="C12746" s="87">
        <f>TEXT(B12746,"aaa")</f>
        <v/>
      </c>
      <c r="D12746" s="93" t="n"/>
      <c r="E12746" s="87">
        <f>INDEX(매칭테이블!C:D,MATCH(RD!G12746,매칭테이블!D:D,0),1)</f>
        <v/>
      </c>
      <c r="F12746" s="93" t="inlineStr">
        <is>
          <t>카페24</t>
        </is>
      </c>
      <c r="G12746" s="93" t="inlineStr">
        <is>
          <t>어성초 70 인텐스 카밍 크림크림=어성초 70 인텐스 카밍 크림 2개 (-30%)</t>
        </is>
      </c>
      <c r="H12746" s="93" t="n">
        <v>1</v>
      </c>
      <c r="J12746" s="87" t="n">
        <v>201208</v>
      </c>
      <c r="K12746" s="93" t="n"/>
      <c r="L12746" s="87" t="n">
        <v>49000</v>
      </c>
      <c r="M12746" s="87" t="n">
        <v>46133.5</v>
      </c>
      <c r="N12746" s="87" t="n">
        <v>7764</v>
      </c>
      <c r="O12746" s="144" t="n">
        <v>44545.45454545454</v>
      </c>
      <c r="P12746" s="87" t="inlineStr">
        <is>
          <t>카페24카밍크림어성초 70 인텐스 카밍 크림크림=어성초 70 인텐스 카밍 크림 2개 (-30%)201208</t>
        </is>
      </c>
    </row>
    <row r="12747">
      <c r="B12747" s="127" t="n">
        <v>44192</v>
      </c>
      <c r="C12747" s="87">
        <f>TEXT(B12747,"aaa")</f>
        <v/>
      </c>
      <c r="D12747" s="93" t="n"/>
      <c r="E12747" s="87">
        <f>INDEX(매칭테이블!C:D,MATCH(RD!G12747,매칭테이블!D:D,0),1)</f>
        <v/>
      </c>
      <c r="F12747" s="93" t="inlineStr">
        <is>
          <t>카페24</t>
        </is>
      </c>
      <c r="G12747" s="93" t="inlineStr">
        <is>
          <t>어성초 70 인텐스 카밍 크림크림=어성초 토너 250ml + 카밍 크림 50ml (-30%)</t>
        </is>
      </c>
      <c r="H12747" s="93" t="n">
        <v>1</v>
      </c>
      <c r="J12747" s="87" t="n">
        <v>201208</v>
      </c>
      <c r="K12747" s="93" t="n"/>
      <c r="L12747" s="87" t="n">
        <v>42000</v>
      </c>
      <c r="M12747" s="87" t="n">
        <v>39543</v>
      </c>
      <c r="N12747" s="87" t="n">
        <v>6962</v>
      </c>
      <c r="O12747" s="144" t="n">
        <v>38181.81818181818</v>
      </c>
      <c r="P12747" s="87" t="inlineStr">
        <is>
          <t>카페24카밍크림어성초 70 인텐스 카밍 크림크림=어성초 토너 250ml + 카밍 크림 50ml (-30%)201208</t>
        </is>
      </c>
    </row>
    <row r="12748">
      <c r="B12748" s="127" t="n">
        <v>44192</v>
      </c>
      <c r="C12748" s="87">
        <f>TEXT(B12748,"aaa")</f>
        <v/>
      </c>
      <c r="D12748" s="93" t="n"/>
      <c r="E12748" s="87">
        <f>INDEX(매칭테이블!C:D,MATCH(RD!G12748,매칭테이블!D:D,0),1)</f>
        <v/>
      </c>
      <c r="F12748" s="93" t="inlineStr">
        <is>
          <t>카페24</t>
        </is>
      </c>
      <c r="G12748" s="93" t="inlineStr">
        <is>
          <t>어성초 77 수딩 토너토너(필수)=어성초 77 토너 1개-20% off</t>
        </is>
      </c>
      <c r="H12748" s="93" t="n">
        <v>70</v>
      </c>
      <c r="J12748" s="87" t="n">
        <v>201208</v>
      </c>
      <c r="K12748" s="93" t="n"/>
      <c r="L12748" s="87" t="n">
        <v>1400000</v>
      </c>
      <c r="M12748" s="87" t="n">
        <v>1318100</v>
      </c>
      <c r="N12748" s="87" t="n">
        <v>215600</v>
      </c>
      <c r="O12748" s="144" t="n">
        <v>1272727.272727273</v>
      </c>
      <c r="P12748" s="87" t="inlineStr">
        <is>
          <t>카페24토너어성초 77 수딩 토너토너(필수)=어성초 77 토너 1개-20% off201208</t>
        </is>
      </c>
    </row>
    <row r="12749">
      <c r="B12749" s="127" t="n">
        <v>44192</v>
      </c>
      <c r="C12749" s="87">
        <f>TEXT(B12749,"aaa")</f>
        <v/>
      </c>
      <c r="D12749" s="93" t="n"/>
      <c r="E12749" s="87">
        <f>INDEX(매칭테이블!C:D,MATCH(RD!G12749,매칭테이블!D:D,0),1)</f>
        <v/>
      </c>
      <c r="F12749" s="93" t="inlineStr">
        <is>
          <t>카페24</t>
        </is>
      </c>
      <c r="G12749" s="93" t="inlineStr">
        <is>
          <t>어성초 77 수딩 토너토너(필수)=어성초 77 토너 2개-30% off (무료배송)</t>
        </is>
      </c>
      <c r="H12749" s="93" t="n">
        <v>38</v>
      </c>
      <c r="J12749" s="87" t="n">
        <v>201208</v>
      </c>
      <c r="K12749" s="93" t="n"/>
      <c r="L12749" s="87" t="n">
        <v>1330000</v>
      </c>
      <c r="M12749" s="87" t="n">
        <v>1252195</v>
      </c>
      <c r="N12749" s="87" t="n">
        <v>234080</v>
      </c>
      <c r="O12749" s="144" t="n">
        <v>1209090.909090909</v>
      </c>
      <c r="P12749" s="87" t="inlineStr">
        <is>
          <t>카페24토너어성초 77 수딩 토너토너(필수)=어성초 77 토너 2개-30% off (무료배송)201208</t>
        </is>
      </c>
    </row>
    <row r="12750">
      <c r="B12750" s="127" t="n">
        <v>44192</v>
      </c>
      <c r="C12750" s="87">
        <f>TEXT(B12750,"aaa")</f>
        <v/>
      </c>
      <c r="D12750" s="93" t="n"/>
      <c r="E12750" s="87">
        <f>INDEX(매칭테이블!C:D,MATCH(RD!G12750,매칭테이블!D:D,0),1)</f>
        <v/>
      </c>
      <c r="F12750" s="93" t="inlineStr">
        <is>
          <t>카페24</t>
        </is>
      </c>
      <c r="G12750" s="93" t="inlineStr">
        <is>
          <t>어성초 77 수딩 토너토너(필수)=어성초77토너1개 + 어성초77패드1개 -30% off (무료배송)</t>
        </is>
      </c>
      <c r="H12750" s="93" t="n">
        <v>31</v>
      </c>
      <c r="J12750" s="87" t="n">
        <v>201208</v>
      </c>
      <c r="K12750" s="93" t="n"/>
      <c r="L12750" s="87" t="n">
        <v>1150100</v>
      </c>
      <c r="M12750" s="87" t="n">
        <v>1082819.15</v>
      </c>
      <c r="N12750" s="87" t="n">
        <v>250852</v>
      </c>
      <c r="O12750" s="144" t="n">
        <v>1045545.454545454</v>
      </c>
      <c r="P12750" s="87" t="inlineStr">
        <is>
          <t>카페24토너+패드 세트어성초 77 수딩 토너토너(필수)=어성초77토너1개 + 어성초77패드1개 -30% off (무료배송)201208</t>
        </is>
      </c>
    </row>
    <row r="12751">
      <c r="B12751" s="127" t="n">
        <v>44192</v>
      </c>
      <c r="C12751" s="87">
        <f>TEXT(B12751,"aaa")</f>
        <v/>
      </c>
      <c r="D12751" s="93" t="n"/>
      <c r="E12751" s="87">
        <f>INDEX(매칭테이블!C:D,MATCH(RD!G12751,매칭테이블!D:D,0),1)</f>
        <v/>
      </c>
      <c r="F12751" s="93" t="inlineStr">
        <is>
          <t>카페24</t>
        </is>
      </c>
      <c r="G12751" s="93" t="inlineStr">
        <is>
          <t>어성초 77 수딩 토너화장솜(선택)=촉촉 스킨팩 화장솜</t>
        </is>
      </c>
      <c r="H12751" s="93" t="n">
        <v>41</v>
      </c>
      <c r="J12751" s="87" t="n">
        <v>201208</v>
      </c>
      <c r="K12751" s="93" t="n"/>
      <c r="L12751" s="87" t="n">
        <v>123000</v>
      </c>
      <c r="M12751" s="87" t="n">
        <v>115804.5</v>
      </c>
      <c r="N12751" s="87" t="n">
        <v>45510</v>
      </c>
      <c r="O12751" s="144" t="n">
        <v>111818.1818181818</v>
      </c>
      <c r="P12751" s="87" t="inlineStr">
        <is>
          <t>카페24화장솜어성초 77 수딩 토너화장솜(선택)=촉촉 스킨팩 화장솜201208</t>
        </is>
      </c>
    </row>
    <row r="12752">
      <c r="B12752" s="127" t="n">
        <v>44192</v>
      </c>
      <c r="C12752" s="87">
        <f>TEXT(B12752,"aaa")</f>
        <v/>
      </c>
      <c r="D12752" s="93" t="n"/>
      <c r="E12752" s="87">
        <f>INDEX(매칭테이블!C:D,MATCH(RD!G12752,매칭테이블!D:D,0),1)</f>
        <v/>
      </c>
      <c r="F12752" s="93" t="inlineStr">
        <is>
          <t>카페24</t>
        </is>
      </c>
      <c r="G12752" s="93" t="inlineStr">
        <is>
          <t>어성초 77 수딩 토너토너(필수)=어성초 77 토너 2개-30% off (무료배송)</t>
        </is>
      </c>
      <c r="H12752" s="93" t="n">
        <v>1</v>
      </c>
      <c r="J12752" s="87" t="n">
        <v>201208</v>
      </c>
      <c r="K12752" s="93" t="n"/>
      <c r="L12752" s="87" t="n">
        <v>35000</v>
      </c>
      <c r="M12752" s="87" t="n">
        <v>32952.5</v>
      </c>
      <c r="N12752" s="87" t="n">
        <v>6160</v>
      </c>
      <c r="O12752" s="144" t="n">
        <v>31818.18181818182</v>
      </c>
      <c r="P12752" s="87" t="inlineStr">
        <is>
          <t>카페24토너어성초 77 수딩 토너토너(필수)=어성초 77 토너 2개-30% off (무료배송)201208</t>
        </is>
      </c>
    </row>
    <row r="12753">
      <c r="B12753" s="127" t="n">
        <v>44192</v>
      </c>
      <c r="C12753" s="87">
        <f>TEXT(B12753,"aaa")</f>
        <v/>
      </c>
      <c r="D12753" s="93" t="n"/>
      <c r="E12753" s="87">
        <f>INDEX(매칭테이블!C:D,MATCH(RD!G12753,매칭테이블!D:D,0),1)</f>
        <v/>
      </c>
      <c r="F12753" s="93" t="inlineStr">
        <is>
          <t>카페24</t>
        </is>
      </c>
      <c r="G12753" s="93" t="inlineStr">
        <is>
          <t>어성초 77 진정 마스크옵션=어성초 77 진정 마스크팩 1장</t>
        </is>
      </c>
      <c r="H12753" s="93" t="n">
        <v>1</v>
      </c>
      <c r="J12753" s="87" t="n">
        <v>201208</v>
      </c>
      <c r="K12753" s="93" t="n"/>
      <c r="L12753" s="87" t="n">
        <v>4000</v>
      </c>
      <c r="M12753" s="87" t="n">
        <v>3766</v>
      </c>
      <c r="N12753" s="87" t="n">
        <v>397</v>
      </c>
      <c r="O12753" s="144" t="n">
        <v>3636.363636363636</v>
      </c>
      <c r="P12753" s="87" t="inlineStr">
        <is>
          <t>카페24마스크팩어성초 77 진정 마스크옵션=어성초 77 진정 마스크팩 1장201208</t>
        </is>
      </c>
    </row>
    <row r="12754">
      <c r="B12754" s="127" t="n">
        <v>44192</v>
      </c>
      <c r="C12754" s="87">
        <f>TEXT(B12754,"aaa")</f>
        <v/>
      </c>
      <c r="D12754" s="93" t="n"/>
      <c r="E12754" s="87">
        <f>INDEX(매칭테이블!C:D,MATCH(RD!G12754,매칭테이블!D:D,0),1)</f>
        <v/>
      </c>
      <c r="F12754" s="93" t="inlineStr">
        <is>
          <t>카페24</t>
        </is>
      </c>
      <c r="G12754" s="93" t="inlineStr">
        <is>
          <t>어성초 77 진정 마스크옵션=어성초 77 진정 마스크팩 10장-50% off</t>
        </is>
      </c>
      <c r="H12754" s="93" t="n">
        <v>4</v>
      </c>
      <c r="J12754" s="87" t="n">
        <v>201208</v>
      </c>
      <c r="K12754" s="93" t="n"/>
      <c r="L12754" s="87" t="n">
        <v>80000</v>
      </c>
      <c r="M12754" s="87" t="n">
        <v>75320</v>
      </c>
      <c r="N12754" s="87" t="n">
        <v>15880</v>
      </c>
      <c r="O12754" s="144" t="n">
        <v>72727.27272727272</v>
      </c>
      <c r="P12754" s="87" t="inlineStr">
        <is>
          <t>카페24마스크팩어성초 77 진정 마스크옵션=어성초 77 진정 마스크팩 10장-50% off201208</t>
        </is>
      </c>
    </row>
    <row r="12755">
      <c r="B12755" s="127" t="n">
        <v>44192</v>
      </c>
      <c r="C12755" s="87">
        <f>TEXT(B12755,"aaa")</f>
        <v/>
      </c>
      <c r="D12755" s="93" t="n"/>
      <c r="E12755" s="87">
        <f>INDEX(매칭테이블!C:D,MATCH(RD!G12755,매칭테이블!D:D,0),1)</f>
        <v/>
      </c>
      <c r="F12755" s="93" t="inlineStr">
        <is>
          <t>카페24</t>
        </is>
      </c>
      <c r="G12755" s="93" t="inlineStr">
        <is>
          <t>어성초 77 진정 마스크</t>
        </is>
      </c>
      <c r="H12755" s="93" t="n">
        <v>5</v>
      </c>
      <c r="J12755" s="87" t="n">
        <v>201208</v>
      </c>
      <c r="K12755" s="93" t="n"/>
      <c r="L12755" s="87" t="n">
        <v>20000</v>
      </c>
      <c r="M12755" s="87" t="n">
        <v>18830</v>
      </c>
      <c r="N12755" s="87" t="n">
        <v>1985</v>
      </c>
      <c r="O12755" s="144" t="n">
        <v>18181.81818181818</v>
      </c>
      <c r="P12755" s="87" t="inlineStr">
        <is>
          <t>카페24마스크팩어성초 77 진정 마스크201208</t>
        </is>
      </c>
    </row>
    <row r="12756">
      <c r="B12756" s="127" t="n">
        <v>44192</v>
      </c>
      <c r="C12756" s="87">
        <f>TEXT(B12756,"aaa")</f>
        <v/>
      </c>
      <c r="D12756" s="93" t="n"/>
      <c r="E12756" s="87">
        <f>INDEX(매칭테이블!C:D,MATCH(RD!G12756,매칭테이블!D:D,0),1)</f>
        <v/>
      </c>
      <c r="F12756" s="93" t="inlineStr">
        <is>
          <t>카페24</t>
        </is>
      </c>
      <c r="G12756" s="93" t="inlineStr">
        <is>
          <t>어성초 77 클리어 패드옵션=어성초 77 클리어 패드 1개-20% off</t>
        </is>
      </c>
      <c r="H12756" s="93" t="n">
        <v>62</v>
      </c>
      <c r="J12756" s="87" t="n">
        <v>201208</v>
      </c>
      <c r="K12756" s="93" t="n"/>
      <c r="L12756" s="87" t="n">
        <v>1388800</v>
      </c>
      <c r="M12756" s="87" t="n">
        <v>1307555.2</v>
      </c>
      <c r="N12756" s="87" t="n">
        <v>310744</v>
      </c>
      <c r="O12756" s="144" t="n">
        <v>1262545.454545454</v>
      </c>
      <c r="P12756" s="87" t="inlineStr">
        <is>
          <t>카페24클리어 패드어성초 77 클리어 패드옵션=어성초 77 클리어 패드 1개-20% off201208</t>
        </is>
      </c>
    </row>
    <row r="12757">
      <c r="B12757" s="127" t="n">
        <v>44192</v>
      </c>
      <c r="C12757" s="87">
        <f>TEXT(B12757,"aaa")</f>
        <v/>
      </c>
      <c r="D12757" s="93" t="n"/>
      <c r="E12757" s="87">
        <f>INDEX(매칭테이블!C:D,MATCH(RD!G12757,매칭테이블!D:D,0),1)</f>
        <v/>
      </c>
      <c r="F12757" s="93" t="inlineStr">
        <is>
          <t>카페24</t>
        </is>
      </c>
      <c r="G12757" s="93" t="inlineStr">
        <is>
          <t>어성초 77 클리어 패드옵션=어성초 77 클리어 패드 2개-30% off (무료배송)</t>
        </is>
      </c>
      <c r="H12757" s="93" t="n">
        <v>88</v>
      </c>
      <c r="J12757" s="87" t="n">
        <v>201208</v>
      </c>
      <c r="K12757" s="93" t="n"/>
      <c r="L12757" s="87" t="n">
        <v>3449600</v>
      </c>
      <c r="M12757" s="87" t="n">
        <v>3247798.4</v>
      </c>
      <c r="N12757" s="87" t="n">
        <v>882112</v>
      </c>
      <c r="O12757" s="144" t="n">
        <v>3136000</v>
      </c>
      <c r="P12757" s="87" t="inlineStr">
        <is>
          <t>카페24클리어 패드어성초 77 클리어 패드옵션=어성초 77 클리어 패드 2개-30% off (무료배송)201208</t>
        </is>
      </c>
    </row>
    <row r="12758">
      <c r="B12758" s="127" t="n">
        <v>44192</v>
      </c>
      <c r="C12758" s="87">
        <f>TEXT(B12758,"aaa")</f>
        <v/>
      </c>
      <c r="D12758" s="93" t="n"/>
      <c r="E12758" s="87">
        <f>INDEX(매칭테이블!C:D,MATCH(RD!G12758,매칭테이블!D:D,0),1)</f>
        <v/>
      </c>
      <c r="F12758" s="93" t="inlineStr">
        <is>
          <t>카페24</t>
        </is>
      </c>
      <c r="G12758" s="93" t="inlineStr">
        <is>
          <t>어성초 77 클리어 패드옵션=어성초77토너1개+어성초77패드1개-30% off (무료배송)</t>
        </is>
      </c>
      <c r="H12758" s="93" t="n">
        <v>57</v>
      </c>
      <c r="J12758" s="87" t="n">
        <v>201208</v>
      </c>
      <c r="K12758" s="93" t="n"/>
      <c r="L12758" s="87" t="n">
        <v>2114700</v>
      </c>
      <c r="M12758" s="87" t="n">
        <v>1990990.05</v>
      </c>
      <c r="N12758" s="87" t="n">
        <v>461244</v>
      </c>
      <c r="O12758" s="144" t="n">
        <v>1922454.545454545</v>
      </c>
      <c r="P12758" s="87" t="inlineStr">
        <is>
          <t>카페24토너+패드 세트어성초 77 클리어 패드옵션=어성초77토너1개+어성초77패드1개-30% off (무료배송)201208</t>
        </is>
      </c>
    </row>
    <row r="12759">
      <c r="B12759" s="127" t="n">
        <v>44192</v>
      </c>
      <c r="C12759" s="87">
        <f>TEXT(B12759,"aaa")</f>
        <v/>
      </c>
      <c r="D12759" s="93" t="n"/>
      <c r="E12759" s="87">
        <f>INDEX(매칭테이블!C:D,MATCH(RD!G12759,매칭테이블!D:D,0),1)</f>
        <v/>
      </c>
      <c r="F12759" s="93" t="inlineStr">
        <is>
          <t>카페24</t>
        </is>
      </c>
      <c r="G12759" s="93" t="inlineStr">
        <is>
          <t>어성초 77 토너</t>
        </is>
      </c>
      <c r="H12759" s="93" t="n">
        <v>1</v>
      </c>
      <c r="J12759" s="87" t="n">
        <v>201208</v>
      </c>
      <c r="K12759" s="93" t="n"/>
      <c r="L12759" s="87" t="n">
        <v>20000</v>
      </c>
      <c r="M12759" s="87" t="n">
        <v>18830</v>
      </c>
      <c r="N12759" s="87" t="n">
        <v>3080</v>
      </c>
      <c r="O12759" s="144" t="n">
        <v>18181.81818181818</v>
      </c>
      <c r="P12759" s="87" t="inlineStr">
        <is>
          <t>카페24토너어성초 77 토너201208</t>
        </is>
      </c>
    </row>
    <row r="12760">
      <c r="B12760" s="127" t="n">
        <v>44192</v>
      </c>
      <c r="C12760" s="87">
        <f>TEXT(B12760,"aaa")</f>
        <v/>
      </c>
      <c r="D12760" s="93" t="n"/>
      <c r="E12760" s="87">
        <f>INDEX(매칭테이블!C:D,MATCH(RD!G12760,매칭테이블!D:D,0),1)</f>
        <v/>
      </c>
      <c r="F12760" s="93" t="inlineStr">
        <is>
          <t>카페24</t>
        </is>
      </c>
      <c r="G12760" s="93" t="inlineStr">
        <is>
          <t>어성초 77 포어 클리어 패드옵션=어성초 77 클리어 패드 1개-20% off</t>
        </is>
      </c>
      <c r="H12760" s="93" t="n">
        <v>19</v>
      </c>
      <c r="J12760" s="87" t="n">
        <v>201208</v>
      </c>
      <c r="K12760" s="93" t="n"/>
      <c r="L12760" s="87" t="n">
        <v>425600</v>
      </c>
      <c r="M12760" s="87" t="n">
        <v>400702.4</v>
      </c>
      <c r="N12760" s="87" t="n">
        <v>95228</v>
      </c>
      <c r="O12760" s="144" t="n">
        <v>386909.0909090909</v>
      </c>
      <c r="P12760" s="87" t="inlineStr">
        <is>
          <t>카페24클리어 패드어성초 77 포어 클리어 패드옵션=어성초 77 클리어 패드 1개-20% off201208</t>
        </is>
      </c>
    </row>
    <row r="12761">
      <c r="B12761" s="127" t="n">
        <v>44192</v>
      </c>
      <c r="C12761" s="87">
        <f>TEXT(B12761,"aaa")</f>
        <v/>
      </c>
      <c r="D12761" s="93" t="n"/>
      <c r="E12761" s="87">
        <f>INDEX(매칭테이블!C:D,MATCH(RD!G12761,매칭테이블!D:D,0),1)</f>
        <v/>
      </c>
      <c r="F12761" s="93" t="inlineStr">
        <is>
          <t>카페24</t>
        </is>
      </c>
      <c r="G12761" s="93" t="inlineStr">
        <is>
          <t>어성초 77 포어 클리어 패드옵션=어성초 77 클리어 패드 2개-30% off (무료배송)</t>
        </is>
      </c>
      <c r="H12761" s="93" t="n">
        <v>32</v>
      </c>
      <c r="J12761" s="87" t="n">
        <v>201208</v>
      </c>
      <c r="K12761" s="93" t="n"/>
      <c r="L12761" s="87" t="n">
        <v>1254400</v>
      </c>
      <c r="M12761" s="87" t="n">
        <v>1181017.6</v>
      </c>
      <c r="N12761" s="87" t="n">
        <v>320768</v>
      </c>
      <c r="O12761" s="144" t="n">
        <v>1140363.636363636</v>
      </c>
      <c r="P12761" s="87" t="inlineStr">
        <is>
          <t>카페24클리어 패드어성초 77 포어 클리어 패드옵션=어성초 77 클리어 패드 2개-30% off (무료배송)201208</t>
        </is>
      </c>
    </row>
    <row r="12762">
      <c r="B12762" s="127" t="n">
        <v>44192</v>
      </c>
      <c r="C12762" s="87">
        <f>TEXT(B12762,"aaa")</f>
        <v/>
      </c>
      <c r="D12762" s="93" t="n"/>
      <c r="E12762" s="87">
        <f>INDEX(매칭테이블!C:D,MATCH(RD!G12762,매칭테이블!D:D,0),1)</f>
        <v/>
      </c>
      <c r="F12762" s="93" t="inlineStr">
        <is>
          <t>카페24</t>
        </is>
      </c>
      <c r="G12762" s="93" t="inlineStr">
        <is>
          <t>어성초 77 포어 클리어 패드옵션=어성초77토너1개+어성초77패드1개-30% off (무료배송)</t>
        </is>
      </c>
      <c r="H12762" s="93" t="n">
        <v>19</v>
      </c>
      <c r="J12762" s="87" t="n">
        <v>201208</v>
      </c>
      <c r="K12762" s="93" t="n"/>
      <c r="L12762" s="87" t="n">
        <v>704900</v>
      </c>
      <c r="M12762" s="87" t="n">
        <v>663663.35</v>
      </c>
      <c r="N12762" s="87" t="n">
        <v>153748</v>
      </c>
      <c r="O12762" s="144" t="n">
        <v>640818.1818181818</v>
      </c>
      <c r="P12762" s="87" t="inlineStr">
        <is>
          <t>카페24토너+패드 세트어성초 77 포어 클리어 패드옵션=어성초77토너1개+어성초77패드1개-30% off (무료배송)201208</t>
        </is>
      </c>
    </row>
    <row r="12763">
      <c r="B12763" s="127" t="n">
        <v>44192</v>
      </c>
      <c r="C12763" s="87">
        <f>TEXT(B12763,"aaa")</f>
        <v/>
      </c>
      <c r="D12763" s="93" t="n"/>
      <c r="E12763" s="87">
        <f>INDEX(매칭테이블!C:D,MATCH(RD!G12763,매칭테이블!D:D,0),1)</f>
        <v/>
      </c>
      <c r="F12763" s="93" t="inlineStr">
        <is>
          <t>카페24</t>
        </is>
      </c>
      <c r="G12763" s="93" t="inlineStr">
        <is>
          <t>어성초 77% 패드옵션=어성초 77 클리어 패드 1개-20% off</t>
        </is>
      </c>
      <c r="H12763" s="93" t="n">
        <v>103</v>
      </c>
      <c r="J12763" s="87" t="n">
        <v>201208</v>
      </c>
      <c r="K12763" s="93" t="n"/>
      <c r="L12763" s="87" t="n">
        <v>2307200</v>
      </c>
      <c r="M12763" s="87" t="n">
        <v>2172228.8</v>
      </c>
      <c r="N12763" s="87" t="n">
        <v>516236</v>
      </c>
      <c r="O12763" s="144" t="n">
        <v>2097454.545454545</v>
      </c>
      <c r="P12763" s="87" t="inlineStr">
        <is>
          <t>카페24클리어 패드어성초 77% 패드옵션=어성초 77 클리어 패드 1개-20% off201208</t>
        </is>
      </c>
    </row>
    <row r="12764">
      <c r="B12764" s="127" t="n">
        <v>44192</v>
      </c>
      <c r="C12764" s="87">
        <f>TEXT(B12764,"aaa")</f>
        <v/>
      </c>
      <c r="D12764" s="93" t="n"/>
      <c r="E12764" s="87">
        <f>INDEX(매칭테이블!C:D,MATCH(RD!G12764,매칭테이블!D:D,0),1)</f>
        <v/>
      </c>
      <c r="F12764" s="93" t="inlineStr">
        <is>
          <t>카페24</t>
        </is>
      </c>
      <c r="G12764" s="93" t="inlineStr">
        <is>
          <t>어성초 77% 패드옵션=어성초 77 클리어 패드 2개-30% off (무료배송)</t>
        </is>
      </c>
      <c r="H12764" s="93" t="n">
        <v>101</v>
      </c>
      <c r="J12764" s="87" t="n">
        <v>201208</v>
      </c>
      <c r="K12764" s="93" t="n"/>
      <c r="L12764" s="87" t="n">
        <v>3959200</v>
      </c>
      <c r="M12764" s="87" t="n">
        <v>3727586.8</v>
      </c>
      <c r="N12764" s="87" t="n">
        <v>1012424</v>
      </c>
      <c r="O12764" s="144" t="n">
        <v>3599272.727272727</v>
      </c>
      <c r="P12764" s="87" t="inlineStr">
        <is>
          <t>카페24클리어 패드어성초 77% 패드옵션=어성초 77 클리어 패드 2개-30% off (무료배송)201208</t>
        </is>
      </c>
    </row>
    <row r="12765">
      <c r="B12765" s="127" t="n">
        <v>44192</v>
      </c>
      <c r="C12765" s="87">
        <f>TEXT(B12765,"aaa")</f>
        <v/>
      </c>
      <c r="D12765" s="93" t="n"/>
      <c r="E12765" s="87">
        <f>INDEX(매칭테이블!C:D,MATCH(RD!G12765,매칭테이블!D:D,0),1)</f>
        <v/>
      </c>
      <c r="F12765" s="93" t="inlineStr">
        <is>
          <t>카페24</t>
        </is>
      </c>
      <c r="G12765" s="93" t="inlineStr">
        <is>
          <t>어성초 77% 패드옵션=어성초77토너1개+어성초77패드1개-30% off (무료배송)</t>
        </is>
      </c>
      <c r="H12765" s="93" t="n">
        <v>61</v>
      </c>
      <c r="J12765" s="87" t="n">
        <v>201208</v>
      </c>
      <c r="K12765" s="93" t="n"/>
      <c r="L12765" s="87" t="n">
        <v>2263100</v>
      </c>
      <c r="M12765" s="87" t="n">
        <v>2130708.65</v>
      </c>
      <c r="N12765" s="87" t="n">
        <v>493612</v>
      </c>
      <c r="O12765" s="144" t="n">
        <v>2057363.636363636</v>
      </c>
      <c r="P12765" s="87" t="inlineStr">
        <is>
          <t>카페24토너+패드 세트어성초 77% 패드옵션=어성초77토너1개+어성초77패드1개-30% off (무료배송)201208</t>
        </is>
      </c>
    </row>
    <row r="12766">
      <c r="B12766" s="127" t="n">
        <v>44192</v>
      </c>
      <c r="C12766" s="87">
        <f>TEXT(B12766,"aaa")</f>
        <v/>
      </c>
      <c r="D12766" s="93" t="n"/>
      <c r="E12766" s="87">
        <f>INDEX(매칭테이블!C:D,MATCH(RD!G12766,매칭테이블!D:D,0),1)</f>
        <v/>
      </c>
      <c r="F12766" s="93" t="inlineStr">
        <is>
          <t>카페24</t>
        </is>
      </c>
      <c r="G12766" s="93" t="inlineStr">
        <is>
          <t>어성초 78 수딩 크림</t>
        </is>
      </c>
      <c r="H12766" s="93" t="n">
        <v>5</v>
      </c>
      <c r="J12766" s="87" t="n">
        <v>201208</v>
      </c>
      <c r="K12766" s="93" t="n"/>
      <c r="L12766" s="87" t="n">
        <v>190000</v>
      </c>
      <c r="M12766" s="87" t="n">
        <v>178885</v>
      </c>
      <c r="N12766" s="87" t="n">
        <v>15225</v>
      </c>
      <c r="O12766" s="144" t="n">
        <v>172727.2727272727</v>
      </c>
      <c r="P12766" s="87" t="inlineStr">
        <is>
          <t>카페24수딩크림어성초 78 수딩 크림201208</t>
        </is>
      </c>
    </row>
    <row r="12767">
      <c r="B12767" s="127" t="n">
        <v>44192</v>
      </c>
      <c r="C12767" s="87">
        <f>TEXT(B12767,"aaa")</f>
        <v/>
      </c>
      <c r="D12767" s="93" t="n"/>
      <c r="E12767" s="87">
        <f>INDEX(매칭테이블!C:D,MATCH(RD!G12767,매칭테이블!D:D,0),1)</f>
        <v/>
      </c>
      <c r="F12767" s="93" t="inlineStr">
        <is>
          <t>카페24</t>
        </is>
      </c>
      <c r="G12767" s="93" t="inlineStr">
        <is>
          <t>어성초 78 수딩 크림</t>
        </is>
      </c>
      <c r="H12767" s="93" t="n">
        <v>8</v>
      </c>
      <c r="J12767" s="87" t="n">
        <v>201208</v>
      </c>
      <c r="K12767" s="93" t="n"/>
      <c r="L12767" s="87" t="n">
        <v>304000</v>
      </c>
      <c r="M12767" s="87" t="n">
        <v>286216</v>
      </c>
      <c r="N12767" s="87" t="n">
        <v>24360</v>
      </c>
      <c r="O12767" s="144" t="n">
        <v>276363.6363636364</v>
      </c>
      <c r="P12767" s="87" t="inlineStr">
        <is>
          <t>카페24수딩크림어성초 78 수딩 크림201208</t>
        </is>
      </c>
    </row>
    <row r="12768">
      <c r="B12768" s="127" t="n">
        <v>44192</v>
      </c>
      <c r="C12768" s="87">
        <f>TEXT(B12768,"aaa")</f>
        <v/>
      </c>
      <c r="D12768" s="93" t="n"/>
      <c r="E12768" s="87">
        <f>INDEX(매칭테이블!C:D,MATCH(RD!G12768,매칭테이블!D:D,0),1)</f>
        <v/>
      </c>
      <c r="F12768" s="93" t="inlineStr">
        <is>
          <t>카페24</t>
        </is>
      </c>
      <c r="G12768" s="93" t="inlineStr">
        <is>
          <t>어성초 80 수분 진정 앰플앰플=어성초 80 앰플 1개-15%off</t>
        </is>
      </c>
      <c r="H12768" s="93" t="n">
        <v>19</v>
      </c>
      <c r="J12768" s="87" t="n">
        <v>201208</v>
      </c>
      <c r="K12768" s="93" t="n"/>
      <c r="L12768" s="87" t="n">
        <v>532000</v>
      </c>
      <c r="M12768" s="87" t="n">
        <v>500878</v>
      </c>
      <c r="N12768" s="87" t="n">
        <v>64543</v>
      </c>
      <c r="O12768" s="144" t="n">
        <v>483636.3636363636</v>
      </c>
      <c r="P12768" s="87" t="inlineStr">
        <is>
          <t>카페24앰플어성초 80 수분 진정 앰플앰플=어성초 80 앰플 1개-15%off201208</t>
        </is>
      </c>
    </row>
    <row r="12769">
      <c r="B12769" s="127" t="n">
        <v>44192</v>
      </c>
      <c r="C12769" s="87">
        <f>TEXT(B12769,"aaa")</f>
        <v/>
      </c>
      <c r="D12769" s="93" t="n"/>
      <c r="E12769" s="87">
        <f>INDEX(매칭테이블!C:D,MATCH(RD!G12769,매칭테이블!D:D,0),1)</f>
        <v/>
      </c>
      <c r="F12769" s="93" t="inlineStr">
        <is>
          <t>카페24</t>
        </is>
      </c>
      <c r="G12769" s="93" t="inlineStr">
        <is>
          <t>어성초 80 수분 진정 앰플앰플=어성초 80 앰플 2개-27%off (무료배송)</t>
        </is>
      </c>
      <c r="H12769" s="93" t="n">
        <v>8</v>
      </c>
      <c r="J12769" s="87" t="n">
        <v>201208</v>
      </c>
      <c r="K12769" s="93" t="n"/>
      <c r="L12769" s="87" t="n">
        <v>384000</v>
      </c>
      <c r="M12769" s="87" t="n">
        <v>361536</v>
      </c>
      <c r="N12769" s="87" t="n">
        <v>54352</v>
      </c>
      <c r="O12769" s="144" t="n">
        <v>349090.9090909091</v>
      </c>
      <c r="P12769" s="87" t="inlineStr">
        <is>
          <t>카페24앰플어성초 80 수분 진정 앰플앰플=어성초 80 앰플 2개-27%off (무료배송)201208</t>
        </is>
      </c>
    </row>
    <row r="12770">
      <c r="B12770" s="127" t="n">
        <v>44192</v>
      </c>
      <c r="C12770" s="87">
        <f>TEXT(B12770,"aaa")</f>
        <v/>
      </c>
      <c r="D12770" s="93" t="n"/>
      <c r="E12770" s="87">
        <f>INDEX(매칭테이블!C:D,MATCH(RD!G12770,매칭테이블!D:D,0),1)</f>
        <v/>
      </c>
      <c r="F12770" s="93" t="inlineStr">
        <is>
          <t>카페24</t>
        </is>
      </c>
      <c r="G12770" s="93" t="inlineStr">
        <is>
          <t>어성초 80 수분 진정 앰플</t>
        </is>
      </c>
      <c r="H12770" s="93" t="n">
        <v>11</v>
      </c>
      <c r="J12770" s="87" t="n">
        <v>201208</v>
      </c>
      <c r="K12770" s="93" t="n"/>
      <c r="L12770" s="87" t="n">
        <v>308000</v>
      </c>
      <c r="M12770" s="87" t="n">
        <v>289982</v>
      </c>
      <c r="N12770" s="87" t="n">
        <v>37367</v>
      </c>
      <c r="O12770" s="144" t="n">
        <v>280000</v>
      </c>
      <c r="P12770" s="87" t="inlineStr">
        <is>
          <t>카페24앰플어성초 80 수분 진정 앰플201208</t>
        </is>
      </c>
    </row>
    <row r="12771">
      <c r="B12771" s="127" t="n">
        <v>44192</v>
      </c>
      <c r="C12771" s="87">
        <f>TEXT(B12771,"aaa")</f>
        <v/>
      </c>
      <c r="D12771" s="93" t="n"/>
      <c r="E12771" s="87">
        <f>INDEX(매칭테이블!C:D,MATCH(RD!G12771,매칭테이블!D:D,0),1)</f>
        <v/>
      </c>
      <c r="F12771" s="93" t="inlineStr">
        <is>
          <t>카페24</t>
        </is>
      </c>
      <c r="G12771" s="93" t="inlineStr">
        <is>
          <t>어성초 아크네 바디워시옵션=어성초 아크네 바디워시 1개 -30% off</t>
        </is>
      </c>
      <c r="H12771" s="93" t="n">
        <v>9</v>
      </c>
      <c r="J12771" s="87" t="n">
        <v>201208</v>
      </c>
      <c r="K12771" s="93" t="n"/>
      <c r="L12771" s="87" t="n">
        <v>163800</v>
      </c>
      <c r="M12771" s="87" t="n">
        <v>154217.7</v>
      </c>
      <c r="N12771" s="87" t="n">
        <v>36765</v>
      </c>
      <c r="O12771" s="144" t="n">
        <v>148909.0909090909</v>
      </c>
      <c r="P12771" s="87" t="inlineStr">
        <is>
          <t>카페24바디워시어성초 아크네 바디워시옵션=어성초 아크네 바디워시 1개 -30% off201208</t>
        </is>
      </c>
    </row>
    <row r="12772">
      <c r="B12772" s="127" t="n">
        <v>44192</v>
      </c>
      <c r="C12772" s="87">
        <f>TEXT(B12772,"aaa")</f>
        <v/>
      </c>
      <c r="D12772" s="93" t="n"/>
      <c r="E12772" s="87">
        <f>INDEX(매칭테이블!C:D,MATCH(RD!G12772,매칭테이블!D:D,0),1)</f>
        <v/>
      </c>
      <c r="F12772" s="93" t="inlineStr">
        <is>
          <t>카페24</t>
        </is>
      </c>
      <c r="G12772" s="93" t="inlineStr">
        <is>
          <t>어성초 아크네 바디워시옵션=어성초 아크네 바디워시 2개 -35% off (무료배송)</t>
        </is>
      </c>
      <c r="H12772" s="93" t="n">
        <v>1</v>
      </c>
      <c r="J12772" s="87" t="n">
        <v>201208</v>
      </c>
      <c r="K12772" s="93" t="n"/>
      <c r="L12772" s="87" t="n">
        <v>33800</v>
      </c>
      <c r="M12772" s="87" t="n">
        <v>31822.7</v>
      </c>
      <c r="N12772" s="87" t="n">
        <v>8170</v>
      </c>
      <c r="O12772" s="144" t="n">
        <v>30727.27272727272</v>
      </c>
      <c r="P12772" s="87" t="inlineStr">
        <is>
          <t>카페24바디워시어성초 아크네 바디워시옵션=어성초 아크네 바디워시 2개 -35% off (무료배송)201208</t>
        </is>
      </c>
    </row>
    <row r="12773">
      <c r="B12773" s="127" t="n">
        <v>44192</v>
      </c>
      <c r="C12773" s="87">
        <f>TEXT(B12773,"aaa")</f>
        <v/>
      </c>
      <c r="D12773" s="93" t="n"/>
      <c r="E12773" s="87">
        <f>INDEX(매칭테이블!C:D,MATCH(RD!G12773,매칭테이블!D:D,0),1)</f>
        <v/>
      </c>
      <c r="F12773" s="93" t="inlineStr">
        <is>
          <t>카페24</t>
        </is>
      </c>
      <c r="G12773" s="93" t="inlineStr">
        <is>
          <t>어성초 약산성 클렌징폼클렌징폼=어성초 약산성 클렌징폼 1개 -19%off</t>
        </is>
      </c>
      <c r="H12773" s="93" t="n">
        <v>23</v>
      </c>
      <c r="J12773" s="87" t="n">
        <v>201208</v>
      </c>
      <c r="K12773" s="93" t="n"/>
      <c r="L12773" s="87" t="n">
        <v>299000</v>
      </c>
      <c r="M12773" s="87" t="n">
        <v>281508.5</v>
      </c>
      <c r="N12773" s="87" t="n">
        <v>63250</v>
      </c>
      <c r="O12773" s="144" t="n">
        <v>271818.1818181818</v>
      </c>
      <c r="P12773" s="87" t="inlineStr">
        <is>
          <t>카페24클렌징폼어성초 약산성 클렌징폼클렌징폼=어성초 약산성 클렌징폼 1개 -19%off201208</t>
        </is>
      </c>
    </row>
    <row r="12774">
      <c r="B12774" s="127" t="n">
        <v>44192</v>
      </c>
      <c r="C12774" s="87">
        <f>TEXT(B12774,"aaa")</f>
        <v/>
      </c>
      <c r="D12774" s="93" t="n"/>
      <c r="E12774" s="87">
        <f>INDEX(매칭테이블!C:D,MATCH(RD!G12774,매칭테이블!D:D,0),1)</f>
        <v/>
      </c>
      <c r="F12774" s="93" t="inlineStr">
        <is>
          <t>카페24</t>
        </is>
      </c>
      <c r="G12774" s="93" t="inlineStr">
        <is>
          <t>어성초 약산성 클렌징폼클렌징폼=어성초 약산성 클렌징폼 2개 -25%off</t>
        </is>
      </c>
      <c r="H12774" s="93" t="n">
        <v>3</v>
      </c>
      <c r="J12774" s="87" t="n">
        <v>201208</v>
      </c>
      <c r="K12774" s="93" t="n"/>
      <c r="L12774" s="87" t="n">
        <v>72000</v>
      </c>
      <c r="M12774" s="87" t="n">
        <v>67788</v>
      </c>
      <c r="N12774" s="87" t="n">
        <v>7380</v>
      </c>
      <c r="O12774" s="144" t="n">
        <v>65454.54545454545</v>
      </c>
      <c r="P12774" s="87" t="inlineStr">
        <is>
          <t>카페24클렌징폼어성초 약산성 클렌징폼클렌징폼=어성초 약산성 클렌징폼 2개 -25%off201208</t>
        </is>
      </c>
    </row>
    <row r="12775">
      <c r="B12775" s="127" t="n">
        <v>44192</v>
      </c>
      <c r="C12775" s="87">
        <f>TEXT(B12775,"aaa")</f>
        <v/>
      </c>
      <c r="D12775" s="93" t="n"/>
      <c r="E12775" s="87">
        <f>INDEX(매칭테이블!C:D,MATCH(RD!G12775,매칭테이블!D:D,0),1)</f>
        <v/>
      </c>
      <c r="F12775" s="93" t="inlineStr">
        <is>
          <t>카페24</t>
        </is>
      </c>
      <c r="G12775" s="93" t="inlineStr">
        <is>
          <t>어성초 약산성 클렌징폼클렌징폼=어성초 약산성 클렌징폼 3개 -31%off (무료배송)</t>
        </is>
      </c>
      <c r="H12775" s="93" t="n">
        <v>2</v>
      </c>
      <c r="J12775" s="87" t="n">
        <v>201208</v>
      </c>
      <c r="K12775" s="93" t="n"/>
      <c r="L12775" s="87" t="n">
        <v>66000</v>
      </c>
      <c r="M12775" s="87" t="n">
        <v>62139</v>
      </c>
      <c r="N12775" s="87" t="n">
        <v>7380</v>
      </c>
      <c r="O12775" s="144" t="n">
        <v>59999.99999999999</v>
      </c>
      <c r="P12775" s="87" t="inlineStr">
        <is>
          <t>카페24클렌징폼어성초 약산성 클렌징폼클렌징폼=어성초 약산성 클렌징폼 3개 -31%off (무료배송)201208</t>
        </is>
      </c>
    </row>
    <row r="12776">
      <c r="B12776" s="127" t="n">
        <v>44192</v>
      </c>
      <c r="C12776" s="87">
        <f>TEXT(B12776,"aaa")</f>
        <v/>
      </c>
      <c r="D12776" s="93" t="n"/>
      <c r="E12776" s="87">
        <f>INDEX(매칭테이블!C:D,MATCH(RD!G12776,매칭테이블!D:D,0),1)</f>
        <v/>
      </c>
      <c r="F12776" s="93" t="inlineStr">
        <is>
          <t>카페24</t>
        </is>
      </c>
      <c r="G12776" s="93" t="inlineStr">
        <is>
          <t>어성초 약산성 클렌징폼</t>
        </is>
      </c>
      <c r="H12776" s="93" t="n">
        <v>1</v>
      </c>
      <c r="J12776" s="87" t="n">
        <v>201208</v>
      </c>
      <c r="K12776" s="93" t="n"/>
      <c r="L12776" s="87" t="n">
        <v>13000</v>
      </c>
      <c r="M12776" s="87" t="n">
        <v>12239.5</v>
      </c>
      <c r="N12776" s="87" t="n">
        <v>2750</v>
      </c>
      <c r="O12776" s="144" t="n">
        <v>11818.18181818182</v>
      </c>
      <c r="P12776" s="87" t="inlineStr">
        <is>
          <t>카페24클렌징폼어성초 약산성 클렌징폼201208</t>
        </is>
      </c>
    </row>
    <row r="12777">
      <c r="B12777" s="127" t="n">
        <v>44192</v>
      </c>
      <c r="C12777" s="87">
        <f>TEXT(B12777,"aaa")</f>
        <v/>
      </c>
      <c r="D12777" s="93" t="n"/>
      <c r="E12777" s="87">
        <f>INDEX(매칭테이블!C:D,MATCH(RD!G12777,매칭테이블!D:D,0),1)</f>
        <v/>
      </c>
      <c r="F12777" s="93" t="inlineStr">
        <is>
          <t>카페24</t>
        </is>
      </c>
      <c r="G12777" s="93" t="inlineStr">
        <is>
          <t>어성초 크림마스크 나이트 솔루션옵션=어성초 크림마스크 나이트 솔루션 1장</t>
        </is>
      </c>
      <c r="H12777" s="93" t="n">
        <v>1</v>
      </c>
      <c r="J12777" s="87" t="n">
        <v>201208</v>
      </c>
      <c r="K12777" s="93" t="n"/>
      <c r="L12777" s="87" t="n">
        <v>4000</v>
      </c>
      <c r="M12777" s="87" t="n">
        <v>3766</v>
      </c>
      <c r="N12777" s="87" t="n">
        <v>310</v>
      </c>
      <c r="O12777" s="144" t="n">
        <v>3636.363636363636</v>
      </c>
      <c r="P12777" s="87" t="inlineStr">
        <is>
          <t>카페24크림마스크어성초 크림마스크 나이트 솔루션옵션=어성초 크림마스크 나이트 솔루션 1장201208</t>
        </is>
      </c>
    </row>
    <row r="12778">
      <c r="B12778" s="127" t="n">
        <v>44192</v>
      </c>
      <c r="C12778" s="87">
        <f>TEXT(B12778,"aaa")</f>
        <v/>
      </c>
      <c r="D12778" s="93" t="n"/>
      <c r="E12778" s="87">
        <f>INDEX(매칭테이블!C:D,MATCH(RD!G12778,매칭테이블!D:D,0),1)</f>
        <v/>
      </c>
      <c r="F12778" s="93" t="inlineStr">
        <is>
          <t>카페24</t>
        </is>
      </c>
      <c r="G12778" s="93" t="inlineStr">
        <is>
          <t>어성초 크림마스크 나이트 솔루션옵션=어성초 크림마스크 나이트 솔루션 10장 (-50%)</t>
        </is>
      </c>
      <c r="H12778" s="93" t="n">
        <v>3</v>
      </c>
      <c r="J12778" s="87" t="n">
        <v>201208</v>
      </c>
      <c r="K12778" s="93" t="n"/>
      <c r="L12778" s="87" t="n">
        <v>60000</v>
      </c>
      <c r="M12778" s="87" t="n">
        <v>56490</v>
      </c>
      <c r="N12778" s="87" t="n">
        <v>9321</v>
      </c>
      <c r="O12778" s="144" t="n">
        <v>54545.45454545454</v>
      </c>
      <c r="P12778" s="87" t="inlineStr">
        <is>
          <t>카페24크림마스크어성초 크림마스크 나이트 솔루션옵션=어성초 크림마스크 나이트 솔루션 10장 (-50%)201208</t>
        </is>
      </c>
    </row>
    <row r="12779">
      <c r="B12779" s="127" t="n">
        <v>44192</v>
      </c>
      <c r="C12779" s="87">
        <f>TEXT(B12779,"aaa")</f>
        <v/>
      </c>
      <c r="D12779" s="93" t="n"/>
      <c r="E12779" s="87">
        <f>INDEX(매칭테이블!C:D,MATCH(RD!G12779,매칭테이블!D:D,0),1)</f>
        <v/>
      </c>
      <c r="F12779" s="93" t="inlineStr">
        <is>
          <t>카페24</t>
        </is>
      </c>
      <c r="G12779" s="93" t="inlineStr">
        <is>
          <t>촉촉 스킨팩 화장솜</t>
        </is>
      </c>
      <c r="H12779" s="93" t="n">
        <v>28</v>
      </c>
      <c r="J12779" s="87" t="n">
        <v>201208</v>
      </c>
      <c r="K12779" s="93" t="n"/>
      <c r="L12779" s="87" t="n">
        <v>84000</v>
      </c>
      <c r="M12779" s="87" t="n">
        <v>79086</v>
      </c>
      <c r="N12779" s="87" t="n">
        <v>31080</v>
      </c>
      <c r="O12779" s="144" t="n">
        <v>76363.63636363635</v>
      </c>
      <c r="P12779" s="87" t="inlineStr">
        <is>
          <t>카페24화장솜촉촉 스킨팩 화장솜201208</t>
        </is>
      </c>
    </row>
    <row r="12780">
      <c r="B12780" s="127" t="n">
        <v>44192</v>
      </c>
      <c r="C12780" s="87">
        <f>TEXT(B12780,"aaa")</f>
        <v/>
      </c>
      <c r="D12780" s="93" t="n"/>
      <c r="E12780" s="87">
        <f>INDEX(매칭테이블!C:D,MATCH(RD!G12780,매칭테이블!D:D,0),1)</f>
        <v/>
      </c>
      <c r="F12780" s="93" t="inlineStr">
        <is>
          <t>카페24</t>
        </is>
      </c>
      <c r="G12780" s="93" t="inlineStr">
        <is>
          <t>촉촉 스킨팩 화장솜</t>
        </is>
      </c>
      <c r="H12780" s="93" t="n">
        <v>2</v>
      </c>
      <c r="J12780" s="87" t="n">
        <v>201208</v>
      </c>
      <c r="K12780" s="93" t="n"/>
      <c r="L12780" s="87" t="n">
        <v>6000</v>
      </c>
      <c r="M12780" s="87" t="n">
        <v>5649</v>
      </c>
      <c r="N12780" s="87" t="n">
        <v>2220</v>
      </c>
      <c r="O12780" s="144" t="n">
        <v>5454.545454545454</v>
      </c>
      <c r="P12780" s="87" t="inlineStr">
        <is>
          <t>카페24화장솜촉촉 스킨팩 화장솜201208</t>
        </is>
      </c>
    </row>
    <row r="12781">
      <c r="B12781" s="127" t="n">
        <v>44193</v>
      </c>
      <c r="C12781" s="87">
        <f>TEXT(B12781,"aaa")</f>
        <v/>
      </c>
      <c r="D12781" s="93" t="n"/>
      <c r="E12781" s="87">
        <f>INDEX(매칭테이블!C:D,MATCH(RD!G12781,매칭테이블!D:D,0),1)</f>
        <v/>
      </c>
      <c r="F12781" s="93" t="inlineStr">
        <is>
          <t>W컨셉</t>
        </is>
      </c>
      <c r="G12781" s="93" t="inlineStr">
        <is>
          <t>어성초 77토너 (2 SET) HEARTLEAF 77% SOOTHING TONER 250ml250ml 2set</t>
        </is>
      </c>
      <c r="H12781" s="93" t="n">
        <v>7</v>
      </c>
      <c r="J12781" s="87" t="n">
        <v>201208</v>
      </c>
      <c r="K12781" s="93" t="n"/>
      <c r="L12781" s="87" t="n">
        <v>245000</v>
      </c>
      <c r="M12781" s="87" t="n">
        <v>176400</v>
      </c>
      <c r="N12781" s="87" t="n">
        <v>43120</v>
      </c>
      <c r="O12781" s="144" t="n">
        <v>222727.2727272727</v>
      </c>
      <c r="P12781" s="87" t="inlineStr">
        <is>
          <t>W컨셉토너어성초 77토너 (2 SET) HEARTLEAF 77% SOOTHING TONER 250ml250ml 2set201208</t>
        </is>
      </c>
    </row>
    <row r="12782">
      <c r="B12782" s="127" t="n">
        <v>44193</v>
      </c>
      <c r="C12782" s="87">
        <f>TEXT(B12782,"aaa")</f>
        <v/>
      </c>
      <c r="D12782" s="93" t="n"/>
      <c r="E12782" s="87">
        <f>INDEX(매칭테이블!C:D,MATCH(RD!G12782,매칭테이블!D:D,0),1)</f>
        <v/>
      </c>
      <c r="F12782" s="93" t="inlineStr">
        <is>
          <t>W컨셉</t>
        </is>
      </c>
      <c r="G12782" s="93" t="inlineStr">
        <is>
          <t>어성초 77토너 HEARTLEAF 77% SOOTHING TONER 250ml250ml</t>
        </is>
      </c>
      <c r="H12782" s="93" t="n">
        <v>1</v>
      </c>
      <c r="J12782" s="87" t="n">
        <v>201208</v>
      </c>
      <c r="K12782" s="93" t="n"/>
      <c r="L12782" s="87" t="n">
        <v>20000</v>
      </c>
      <c r="M12782" s="87" t="n">
        <v>14400</v>
      </c>
      <c r="N12782" s="87" t="n">
        <v>3080</v>
      </c>
      <c r="O12782" s="144" t="n">
        <v>18181.81818181818</v>
      </c>
      <c r="P12782" s="87" t="inlineStr">
        <is>
          <t>W컨셉토너어성초 77토너 HEARTLEAF 77% SOOTHING TONER 250ml250ml201208</t>
        </is>
      </c>
    </row>
    <row r="12783">
      <c r="B12783" s="127" t="n">
        <v>44193</v>
      </c>
      <c r="C12783" s="87">
        <f>TEXT(B12783,"aaa")</f>
        <v/>
      </c>
      <c r="D12783" s="93" t="n"/>
      <c r="E12783" s="87">
        <f>INDEX(매칭테이블!C:D,MATCH(RD!G12783,매칭테이블!D:D,0),1)</f>
        <v/>
      </c>
      <c r="F12783" s="93" t="inlineStr">
        <is>
          <t>글로우데이즈 시코르</t>
        </is>
      </c>
      <c r="G12783" s="93" t="inlineStr">
        <is>
          <t>어성초 77 마스크팩 10매</t>
        </is>
      </c>
      <c r="H12783" s="93" t="n">
        <v>3</v>
      </c>
      <c r="J12783" s="87" t="n">
        <v>201208</v>
      </c>
      <c r="K12783" s="93" t="n"/>
      <c r="L12783" s="87" t="n">
        <v>49092</v>
      </c>
      <c r="M12783" s="87" t="n">
        <v>49092</v>
      </c>
      <c r="N12783" s="87" t="n">
        <v>11910</v>
      </c>
      <c r="O12783" s="144" t="n">
        <v>44629.0909090909</v>
      </c>
      <c r="P12783" s="87" t="inlineStr">
        <is>
          <t>글로우데이즈 시코르마스크팩어성초 77 마스크팩 10매201208</t>
        </is>
      </c>
    </row>
    <row r="12784">
      <c r="B12784" s="127" t="n">
        <v>44193</v>
      </c>
      <c r="C12784" s="87">
        <f>TEXT(B12784,"aaa")</f>
        <v/>
      </c>
      <c r="D12784" s="93" t="n"/>
      <c r="E12784" s="87">
        <f>INDEX(매칭테이블!C:D,MATCH(RD!G12784,매칭테이블!D:D,0),1)</f>
        <v/>
      </c>
      <c r="F12784" s="93" t="inlineStr">
        <is>
          <t>스타일쉐어</t>
        </is>
      </c>
      <c r="G12784" s="93" t="inlineStr">
        <is>
          <t>아누아 어성초 77 토너 250ml</t>
        </is>
      </c>
      <c r="H12784" s="93" t="n">
        <v>6</v>
      </c>
      <c r="J12784" s="87" t="n">
        <v>201208</v>
      </c>
      <c r="K12784" s="93" t="n"/>
      <c r="L12784" s="87" t="n">
        <v>120000</v>
      </c>
      <c r="M12784" s="87" t="n">
        <v>90000</v>
      </c>
      <c r="N12784" s="87" t="n">
        <v>19560</v>
      </c>
      <c r="O12784" s="144" t="n">
        <v>109090.9090909091</v>
      </c>
      <c r="P12784" s="87" t="inlineStr">
        <is>
          <t>스타일쉐어토너아누아 어성초 77 토너 250ml201208</t>
        </is>
      </c>
    </row>
    <row r="12785">
      <c r="B12785" s="127" t="n">
        <v>44193</v>
      </c>
      <c r="C12785" s="87">
        <f>TEXT(B12785,"aaa")</f>
        <v/>
      </c>
      <c r="D12785" s="93" t="n"/>
      <c r="E12785" s="87">
        <f>INDEX(매칭테이블!C:D,MATCH(RD!G12785,매칭테이블!D:D,0),1)</f>
        <v/>
      </c>
      <c r="F12785" s="93" t="inlineStr">
        <is>
          <t>아누아 CS</t>
        </is>
      </c>
      <c r="G12785" s="93" t="inlineStr">
        <is>
          <t>어성초 77 토너 250ml</t>
        </is>
      </c>
      <c r="H12785" s="93" t="n">
        <v>6</v>
      </c>
      <c r="J12785" s="87" t="n">
        <v>201208</v>
      </c>
      <c r="K12785" s="93" t="n"/>
      <c r="L12785" s="87" t="n">
        <v>0</v>
      </c>
      <c r="M12785" s="87" t="n">
        <v>0</v>
      </c>
      <c r="N12785" s="87" t="n">
        <v>19560</v>
      </c>
      <c r="O12785" s="144" t="n">
        <v>0</v>
      </c>
      <c r="P12785" s="87" t="inlineStr">
        <is>
          <t>아누아 CS토너어성초 77 토너 250ml201208</t>
        </is>
      </c>
    </row>
    <row r="12786">
      <c r="B12786" s="127" t="n">
        <v>44193</v>
      </c>
      <c r="C12786" s="87">
        <f>TEXT(B12786,"aaa")</f>
        <v/>
      </c>
      <c r="D12786" s="93" t="n"/>
      <c r="E12786" s="87">
        <f>INDEX(매칭테이블!C:D,MATCH(RD!G12786,매칭테이블!D:D,0),1)</f>
        <v/>
      </c>
      <c r="F12786" s="93" t="inlineStr">
        <is>
          <t>카페24</t>
        </is>
      </c>
      <c r="G12786" s="93" t="inlineStr">
        <is>
          <t>5 제로 무기자차 선크림옵션=5제로 무기자차 선크림 1개-20% off</t>
        </is>
      </c>
      <c r="H12786" s="93" t="n">
        <v>3</v>
      </c>
      <c r="J12786" s="87" t="n">
        <v>201208</v>
      </c>
      <c r="K12786" s="93" t="n"/>
      <c r="L12786" s="87" t="n">
        <v>60000</v>
      </c>
      <c r="M12786" s="87" t="n">
        <v>56490</v>
      </c>
      <c r="N12786" s="87" t="n">
        <v>7035</v>
      </c>
      <c r="O12786" s="144" t="n">
        <v>54545.45454545454</v>
      </c>
      <c r="P12786" s="87" t="inlineStr">
        <is>
          <t>카페24선크림5 제로 무기자차 선크림옵션=5제로 무기자차 선크림 1개-20% off201208</t>
        </is>
      </c>
    </row>
    <row r="12787">
      <c r="B12787" s="127" t="n">
        <v>44193</v>
      </c>
      <c r="C12787" s="87">
        <f>TEXT(B12787,"aaa")</f>
        <v/>
      </c>
      <c r="D12787" s="93" t="n"/>
      <c r="E12787" s="87">
        <f>INDEX(매칭테이블!C:D,MATCH(RD!G12787,매칭테이블!D:D,0),1)</f>
        <v/>
      </c>
      <c r="F12787" s="93" t="inlineStr">
        <is>
          <t>카페24</t>
        </is>
      </c>
      <c r="G12787" s="93" t="inlineStr">
        <is>
          <t>5 제로 무기자차 선크림옵션=5제로 무기자차 선크림 2개-30% off (무료배송)</t>
        </is>
      </c>
      <c r="H12787" s="93" t="n">
        <v>2</v>
      </c>
      <c r="J12787" s="87" t="n">
        <v>201208</v>
      </c>
      <c r="K12787" s="93" t="n"/>
      <c r="L12787" s="87" t="n">
        <v>70000</v>
      </c>
      <c r="M12787" s="87" t="n">
        <v>65905</v>
      </c>
      <c r="N12787" s="87" t="n">
        <v>9380</v>
      </c>
      <c r="O12787" s="144" t="n">
        <v>63636.36363636363</v>
      </c>
      <c r="P12787" s="87" t="inlineStr">
        <is>
          <t>카페24선크림5 제로 무기자차 선크림옵션=5제로 무기자차 선크림 2개-30% off (무료배송)201208</t>
        </is>
      </c>
    </row>
    <row r="12788">
      <c r="B12788" s="127" t="n">
        <v>44193</v>
      </c>
      <c r="C12788" s="87">
        <f>TEXT(B12788,"aaa")</f>
        <v/>
      </c>
      <c r="D12788" s="93" t="n"/>
      <c r="E12788" s="87">
        <f>INDEX(매칭테이블!C:D,MATCH(RD!G12788,매칭테이블!D:D,0),1)</f>
        <v/>
      </c>
      <c r="F12788" s="93" t="inlineStr">
        <is>
          <t>카페24</t>
        </is>
      </c>
      <c r="G12788" s="93" t="inlineStr">
        <is>
          <t>[수분 보충 세트] 어성초 77 토너 + 어성초 70 로션옵션=어성초 77 토너 250ml + 어성초 70 로션 200ml -30%</t>
        </is>
      </c>
      <c r="H12788" s="93" t="n">
        <v>52</v>
      </c>
      <c r="J12788" s="87" t="n">
        <v>201208</v>
      </c>
      <c r="K12788" s="93" t="n"/>
      <c r="L12788" s="87" t="n">
        <v>1929200</v>
      </c>
      <c r="M12788" s="87" t="n">
        <v>1816341.8</v>
      </c>
      <c r="N12788" s="87" t="n">
        <v>385736</v>
      </c>
      <c r="O12788" s="144" t="n">
        <v>1753818.181818182</v>
      </c>
      <c r="P12788" s="87" t="inlineStr">
        <is>
          <t>카페24수분 보충 세트[수분 보충 세트] 어성초 77 토너 + 어성초 70 로션옵션=어성초 77 토너 250ml + 어성초 70 로션 200ml -30%201208</t>
        </is>
      </c>
    </row>
    <row r="12789">
      <c r="B12789" s="127" t="n">
        <v>44193</v>
      </c>
      <c r="C12789" s="87">
        <f>TEXT(B12789,"aaa")</f>
        <v/>
      </c>
      <c r="D12789" s="93" t="n"/>
      <c r="E12789" s="87">
        <f>INDEX(매칭테이블!C:D,MATCH(RD!G12789,매칭테이블!D:D,0),1)</f>
        <v/>
      </c>
      <c r="F12789" s="93" t="inlineStr">
        <is>
          <t>카페24</t>
        </is>
      </c>
      <c r="G12789" s="93" t="inlineStr">
        <is>
          <t>[어성초 진정 패키지 세트] 대용량 토너 + 앰플 + 수딩 크림 + 마스크팩 10장</t>
        </is>
      </c>
      <c r="H12789" s="93" t="n">
        <v>1</v>
      </c>
      <c r="J12789" s="87" t="n">
        <v>201208</v>
      </c>
      <c r="K12789" s="93" t="n"/>
      <c r="L12789" s="87" t="n">
        <v>99000</v>
      </c>
      <c r="M12789" s="87" t="n">
        <v>93208.5</v>
      </c>
      <c r="N12789" s="87" t="n">
        <v>15137</v>
      </c>
      <c r="O12789" s="144" t="n">
        <v>90000</v>
      </c>
      <c r="P12789" s="87" t="inlineStr">
        <is>
          <t>카페24어성초진정패키지[어성초 진정 패키지 세트] 대용량 토너 + 앰플 + 수딩 크림 + 마스크팩 10장201208</t>
        </is>
      </c>
    </row>
    <row r="12790">
      <c r="B12790" s="127" t="n">
        <v>44193</v>
      </c>
      <c r="C12790" s="87">
        <f>TEXT(B12790,"aaa")</f>
        <v/>
      </c>
      <c r="D12790" s="93" t="n"/>
      <c r="E12790" s="87">
        <f>INDEX(매칭테이블!C:D,MATCH(RD!G12790,매칭테이블!D:D,0),1)</f>
        <v/>
      </c>
      <c r="F12790" s="93" t="inlineStr">
        <is>
          <t>카페24</t>
        </is>
      </c>
      <c r="G12790" s="93" t="inlineStr">
        <is>
          <t>대용량 어성초 77 수딩 토너 500ml</t>
        </is>
      </c>
      <c r="H12790" s="93" t="n">
        <v>59</v>
      </c>
      <c r="J12790" s="87" t="n">
        <v>201208</v>
      </c>
      <c r="K12790" s="93" t="n"/>
      <c r="L12790" s="87" t="n">
        <v>1947000</v>
      </c>
      <c r="M12790" s="87" t="n">
        <v>1833100.5</v>
      </c>
      <c r="N12790" s="87" t="n">
        <v>255470</v>
      </c>
      <c r="O12790" s="144" t="n">
        <v>1770000</v>
      </c>
      <c r="P12790" s="87" t="inlineStr">
        <is>
          <t>카페24토너대용량 어성초 77 수딩 토너 500ml201208</t>
        </is>
      </c>
    </row>
    <row r="12791">
      <c r="B12791" s="127" t="n">
        <v>44193</v>
      </c>
      <c r="C12791" s="87">
        <f>TEXT(B12791,"aaa")</f>
        <v/>
      </c>
      <c r="D12791" s="93" t="n"/>
      <c r="E12791" s="87">
        <f>INDEX(매칭테이블!C:D,MATCH(RD!G12791,매칭테이블!D:D,0),1)</f>
        <v/>
      </c>
      <c r="F12791" s="93" t="inlineStr">
        <is>
          <t>카페24</t>
        </is>
      </c>
      <c r="G12791" s="93" t="inlineStr">
        <is>
          <t>대용량 어성초 77 토너 500ml</t>
        </is>
      </c>
      <c r="H12791" s="93" t="n">
        <v>3</v>
      </c>
      <c r="J12791" s="87" t="n">
        <v>201208</v>
      </c>
      <c r="K12791" s="93" t="n"/>
      <c r="L12791" s="87" t="n">
        <v>99000</v>
      </c>
      <c r="M12791" s="87" t="n">
        <v>93208.5</v>
      </c>
      <c r="N12791" s="87" t="n">
        <v>12990</v>
      </c>
      <c r="O12791" s="144" t="n">
        <v>90000</v>
      </c>
      <c r="P12791" s="87" t="inlineStr">
        <is>
          <t>카페24토너대용량 어성초 77 토너 500ml201208</t>
        </is>
      </c>
    </row>
    <row r="12792">
      <c r="B12792" s="127" t="n">
        <v>44193</v>
      </c>
      <c r="C12792" s="87">
        <f>TEXT(B12792,"aaa")</f>
        <v/>
      </c>
      <c r="D12792" s="93" t="n"/>
      <c r="E12792" s="87">
        <f>INDEX(매칭테이블!C:D,MATCH(RD!G12792,매칭테이블!D:D,0),1)</f>
        <v/>
      </c>
      <c r="F12792" s="93" t="inlineStr">
        <is>
          <t>카페24</t>
        </is>
      </c>
      <c r="G12792" s="93" t="inlineStr">
        <is>
          <t>아누아 어성초 77 수딩 토너토너(필수)=어성초 77 토너 1개-20% off</t>
        </is>
      </c>
      <c r="H12792" s="93" t="n">
        <v>1</v>
      </c>
      <c r="J12792" s="87" t="n">
        <v>201208</v>
      </c>
      <c r="K12792" s="93" t="n"/>
      <c r="L12792" s="87" t="n">
        <v>20000</v>
      </c>
      <c r="M12792" s="87" t="n">
        <v>18830</v>
      </c>
      <c r="N12792" s="87" t="n">
        <v>3080</v>
      </c>
      <c r="O12792" s="144" t="n">
        <v>18181.81818181818</v>
      </c>
      <c r="P12792" s="87" t="inlineStr">
        <is>
          <t>카페24토너아누아 어성초 77 수딩 토너토너(필수)=어성초 77 토너 1개-20% off201208</t>
        </is>
      </c>
    </row>
    <row r="12793">
      <c r="B12793" s="127" t="n">
        <v>44193</v>
      </c>
      <c r="C12793" s="87">
        <f>TEXT(B12793,"aaa")</f>
        <v/>
      </c>
      <c r="D12793" s="93" t="n"/>
      <c r="E12793" s="87">
        <f>INDEX(매칭테이블!C:D,MATCH(RD!G12793,매칭테이블!D:D,0),1)</f>
        <v/>
      </c>
      <c r="F12793" s="93" t="inlineStr">
        <is>
          <t>카페24</t>
        </is>
      </c>
      <c r="G12793" s="93" t="inlineStr">
        <is>
          <t>아누아 어성초 77 수딩 토너토너(필수)=어성초 77 토너 2개-30% off (무료배송)</t>
        </is>
      </c>
      <c r="H12793" s="93" t="n">
        <v>2</v>
      </c>
      <c r="J12793" s="87" t="n">
        <v>201208</v>
      </c>
      <c r="K12793" s="93" t="n"/>
      <c r="L12793" s="87" t="n">
        <v>70000</v>
      </c>
      <c r="M12793" s="87" t="n">
        <v>65905</v>
      </c>
      <c r="N12793" s="87" t="n">
        <v>12320</v>
      </c>
      <c r="O12793" s="144" t="n">
        <v>63636.36363636363</v>
      </c>
      <c r="P12793" s="87" t="inlineStr">
        <is>
          <t>카페24토너아누아 어성초 77 수딩 토너토너(필수)=어성초 77 토너 2개-30% off (무료배송)201208</t>
        </is>
      </c>
    </row>
    <row r="12794">
      <c r="B12794" s="127" t="n">
        <v>44193</v>
      </c>
      <c r="C12794" s="87">
        <f>TEXT(B12794,"aaa")</f>
        <v/>
      </c>
      <c r="D12794" s="93" t="n"/>
      <c r="E12794" s="87">
        <f>INDEX(매칭테이블!C:D,MATCH(RD!G12794,매칭테이블!D:D,0),1)</f>
        <v/>
      </c>
      <c r="F12794" s="93" t="inlineStr">
        <is>
          <t>카페24</t>
        </is>
      </c>
      <c r="G12794" s="93" t="inlineStr">
        <is>
          <t>아누아 어성초 77 수딩 토너토너(필수)=어성초77토너1개 + 어성초77패드1개 -30% off (무료배송)</t>
        </is>
      </c>
      <c r="H12794" s="93" t="n">
        <v>1</v>
      </c>
      <c r="J12794" s="87" t="n">
        <v>201208</v>
      </c>
      <c r="K12794" s="93" t="n"/>
      <c r="L12794" s="87" t="n">
        <v>37100</v>
      </c>
      <c r="M12794" s="87" t="n">
        <v>34929.65</v>
      </c>
      <c r="N12794" s="87" t="n">
        <v>8092</v>
      </c>
      <c r="O12794" s="144" t="n">
        <v>33727.27272727273</v>
      </c>
      <c r="P12794" s="87" t="inlineStr">
        <is>
          <t>카페24토너+패드 세트아누아 어성초 77 수딩 토너토너(필수)=어성초77토너1개 + 어성초77패드1개 -30% off (무료배송)201208</t>
        </is>
      </c>
    </row>
    <row r="12795">
      <c r="B12795" s="127" t="n">
        <v>44193</v>
      </c>
      <c r="C12795" s="87">
        <f>TEXT(B12795,"aaa")</f>
        <v/>
      </c>
      <c r="D12795" s="93" t="n"/>
      <c r="E12795" s="87">
        <f>INDEX(매칭테이블!C:D,MATCH(RD!G12795,매칭테이블!D:D,0),1)</f>
        <v/>
      </c>
      <c r="F12795" s="93" t="inlineStr">
        <is>
          <t>카페24</t>
        </is>
      </c>
      <c r="G12795" s="93" t="inlineStr">
        <is>
          <t>아누아 어성초 77 수딩 토너화장솜(선택)=촉촉 스킨팩 화장솜</t>
        </is>
      </c>
      <c r="H12795" s="93" t="n">
        <v>2</v>
      </c>
      <c r="J12795" s="87" t="n">
        <v>201208</v>
      </c>
      <c r="K12795" s="93" t="n"/>
      <c r="L12795" s="87" t="n">
        <v>6000</v>
      </c>
      <c r="M12795" s="87" t="n">
        <v>5649</v>
      </c>
      <c r="N12795" s="87" t="n">
        <v>2220</v>
      </c>
      <c r="O12795" s="144" t="n">
        <v>5454.545454545454</v>
      </c>
      <c r="P12795" s="87" t="inlineStr">
        <is>
          <t>카페24토너아누아 어성초 77 수딩 토너화장솜(선택)=촉촉 스킨팩 화장솜201208</t>
        </is>
      </c>
    </row>
    <row r="12796">
      <c r="B12796" s="127" t="n">
        <v>44193</v>
      </c>
      <c r="C12796" s="87">
        <f>TEXT(B12796,"aaa")</f>
        <v/>
      </c>
      <c r="D12796" s="93" t="n"/>
      <c r="E12796" s="87">
        <f>INDEX(매칭테이블!C:D,MATCH(RD!G12796,매칭테이블!D:D,0),1)</f>
        <v/>
      </c>
      <c r="F12796" s="93" t="inlineStr">
        <is>
          <t>카페24</t>
        </is>
      </c>
      <c r="G12796" s="93" t="inlineStr">
        <is>
          <t>어성초 70 데일리 릴리프 로션로션=어성초 70 데일리 릴리프 로션 1개 -20% off</t>
        </is>
      </c>
      <c r="H12796" s="93" t="n">
        <v>19</v>
      </c>
      <c r="J12796" s="87" t="n">
        <v>201208</v>
      </c>
      <c r="K12796" s="93" t="n"/>
      <c r="L12796" s="87" t="n">
        <v>425600</v>
      </c>
      <c r="M12796" s="87" t="n">
        <v>400702.4</v>
      </c>
      <c r="N12796" s="87" t="n">
        <v>82422</v>
      </c>
      <c r="O12796" s="144" t="n">
        <v>386909.0909090909</v>
      </c>
      <c r="P12796" s="87" t="inlineStr">
        <is>
          <t>카페24로션어성초 70 데일리 릴리프 로션로션=어성초 70 데일리 릴리프 로션 1개 -20% off201208</t>
        </is>
      </c>
    </row>
    <row r="12797">
      <c r="B12797" s="127" t="n">
        <v>44193</v>
      </c>
      <c r="C12797" s="87">
        <f>TEXT(B12797,"aaa")</f>
        <v/>
      </c>
      <c r="D12797" s="93" t="n"/>
      <c r="E12797" s="87">
        <f>INDEX(매칭테이블!C:D,MATCH(RD!G12797,매칭테이블!D:D,0),1)</f>
        <v/>
      </c>
      <c r="F12797" s="93" t="inlineStr">
        <is>
          <t>카페24</t>
        </is>
      </c>
      <c r="G12797" s="93" t="inlineStr">
        <is>
          <t>어성초 70 데일리 릴리프 로션로션=어성초 70 데일리 릴리프 로션 2개 -30% off</t>
        </is>
      </c>
      <c r="H12797" s="93" t="n">
        <v>2</v>
      </c>
      <c r="J12797" s="87" t="n">
        <v>201208</v>
      </c>
      <c r="K12797" s="93" t="n"/>
      <c r="L12797" s="87" t="n">
        <v>78400</v>
      </c>
      <c r="M12797" s="87" t="n">
        <v>73813.60000000001</v>
      </c>
      <c r="N12797" s="87" t="n">
        <v>17352</v>
      </c>
      <c r="O12797" s="144" t="n">
        <v>71272.72727272726</v>
      </c>
      <c r="P12797" s="87" t="inlineStr">
        <is>
          <t>카페24로션어성초 70 데일리 릴리프 로션로션=어성초 70 데일리 릴리프 로션 2개 -30% off201208</t>
        </is>
      </c>
    </row>
    <row r="12798">
      <c r="B12798" s="127" t="n">
        <v>44193</v>
      </c>
      <c r="C12798" s="87">
        <f>TEXT(B12798,"aaa")</f>
        <v/>
      </c>
      <c r="D12798" s="93" t="n"/>
      <c r="E12798" s="87">
        <f>INDEX(매칭테이블!C:D,MATCH(RD!G12798,매칭테이블!D:D,0),1)</f>
        <v/>
      </c>
      <c r="F12798" s="93" t="inlineStr">
        <is>
          <t>카페24</t>
        </is>
      </c>
      <c r="G12798" s="93" t="inlineStr">
        <is>
          <t>어성초 70 데일리 릴리프 로션로션=어성초 77토너 + 어성초 70 로션 수분 보충 세트 -30% off</t>
        </is>
      </c>
      <c r="H12798" s="93" t="n">
        <v>3</v>
      </c>
      <c r="J12798" s="87" t="n">
        <v>201208</v>
      </c>
      <c r="K12798" s="93" t="n"/>
      <c r="L12798" s="87" t="n">
        <v>111300</v>
      </c>
      <c r="M12798" s="87" t="n">
        <v>104788.95</v>
      </c>
      <c r="N12798" s="87" t="n">
        <v>22254</v>
      </c>
      <c r="O12798" s="144" t="n">
        <v>101181.8181818182</v>
      </c>
      <c r="P12798" s="87" t="inlineStr">
        <is>
          <t>카페24수분 보충 세트어성초 70 데일리 릴리프 로션로션=어성초 77토너 + 어성초 70 로션 수분 보충 세트 -30% off201208</t>
        </is>
      </c>
    </row>
    <row r="12799">
      <c r="B12799" s="127" t="n">
        <v>44193</v>
      </c>
      <c r="C12799" s="87">
        <f>TEXT(B12799,"aaa")</f>
        <v/>
      </c>
      <c r="D12799" s="93" t="n"/>
      <c r="E12799" s="87">
        <f>INDEX(매칭테이블!C:D,MATCH(RD!G12799,매칭테이블!D:D,0),1)</f>
        <v/>
      </c>
      <c r="F12799" s="93" t="inlineStr">
        <is>
          <t>카페24</t>
        </is>
      </c>
      <c r="G12799" s="93" t="inlineStr">
        <is>
          <t>어성초 70 머드 크림 마스크옵션=어성초 70 머드 크림 마스크-20% off</t>
        </is>
      </c>
      <c r="H12799" s="93" t="n">
        <v>3</v>
      </c>
      <c r="J12799" s="87" t="n">
        <v>201208</v>
      </c>
      <c r="K12799" s="93" t="n"/>
      <c r="L12799" s="87" t="n">
        <v>60000</v>
      </c>
      <c r="M12799" s="87" t="n">
        <v>56490</v>
      </c>
      <c r="N12799" s="87" t="n">
        <v>4326</v>
      </c>
      <c r="O12799" s="144" t="n">
        <v>54545.45454545454</v>
      </c>
      <c r="P12799" s="87" t="inlineStr">
        <is>
          <t>카페24머드크림마스크어성초 70 머드 크림 마스크옵션=어성초 70 머드 크림 마스크-20% off201208</t>
        </is>
      </c>
    </row>
    <row r="12800">
      <c r="B12800" s="127" t="n">
        <v>44193</v>
      </c>
      <c r="C12800" s="87">
        <f>TEXT(B12800,"aaa")</f>
        <v/>
      </c>
      <c r="D12800" s="93" t="n"/>
      <c r="E12800" s="87">
        <f>INDEX(매칭테이블!C:D,MATCH(RD!G12800,매칭테이블!D:D,0),1)</f>
        <v/>
      </c>
      <c r="F12800" s="93" t="inlineStr">
        <is>
          <t>카페24</t>
        </is>
      </c>
      <c r="G12800" s="93" t="inlineStr">
        <is>
          <t>어성초 70 머드 크림 마스크옵션=어성초 70 머드 크림 마스크 2개-30% off (무료배송)</t>
        </is>
      </c>
      <c r="H12800" s="93" t="n">
        <v>2</v>
      </c>
      <c r="J12800" s="87" t="n">
        <v>201208</v>
      </c>
      <c r="K12800" s="93" t="n"/>
      <c r="L12800" s="87" t="n">
        <v>70000</v>
      </c>
      <c r="M12800" s="87" t="n">
        <v>65905</v>
      </c>
      <c r="N12800" s="87" t="n">
        <v>5768</v>
      </c>
      <c r="O12800" s="144" t="n">
        <v>63636.36363636363</v>
      </c>
      <c r="P12800" s="87" t="inlineStr">
        <is>
          <t>카페24머드크림마스크어성초 70 머드 크림 마스크옵션=어성초 70 머드 크림 마스크 2개-30% off (무료배송)201208</t>
        </is>
      </c>
    </row>
    <row r="12801">
      <c r="B12801" s="127" t="n">
        <v>44193</v>
      </c>
      <c r="C12801" s="87">
        <f>TEXT(B12801,"aaa")</f>
        <v/>
      </c>
      <c r="D12801" s="93" t="n"/>
      <c r="E12801" s="87">
        <f>INDEX(매칭테이블!C:D,MATCH(RD!G12801,매칭테이블!D:D,0),1)</f>
        <v/>
      </c>
      <c r="F12801" s="93" t="inlineStr">
        <is>
          <t>카페24</t>
        </is>
      </c>
      <c r="G12801" s="93" t="inlineStr">
        <is>
          <t>어성초 70 인텐스 카밍 크림크림=어성초 70 인텐스 카밍 크림 1개 (-20%)</t>
        </is>
      </c>
      <c r="H12801" s="93" t="n">
        <v>5</v>
      </c>
      <c r="J12801" s="87" t="n">
        <v>201208</v>
      </c>
      <c r="K12801" s="93" t="n"/>
      <c r="L12801" s="87" t="n">
        <v>140000</v>
      </c>
      <c r="M12801" s="87" t="n">
        <v>131810</v>
      </c>
      <c r="N12801" s="87" t="n">
        <v>19410</v>
      </c>
      <c r="O12801" s="144" t="n">
        <v>127272.7272727273</v>
      </c>
      <c r="P12801" s="87" t="inlineStr">
        <is>
          <t>카페24카밍크림어성초 70 인텐스 카밍 크림크림=어성초 70 인텐스 카밍 크림 1개 (-20%)201208</t>
        </is>
      </c>
    </row>
    <row r="12802">
      <c r="B12802" s="127" t="n">
        <v>44193</v>
      </c>
      <c r="C12802" s="87">
        <f>TEXT(B12802,"aaa")</f>
        <v/>
      </c>
      <c r="D12802" s="93" t="n"/>
      <c r="E12802" s="87">
        <f>INDEX(매칭테이블!C:D,MATCH(RD!G12802,매칭테이블!D:D,0),1)</f>
        <v/>
      </c>
      <c r="F12802" s="93" t="inlineStr">
        <is>
          <t>카페24</t>
        </is>
      </c>
      <c r="G12802" s="93" t="inlineStr">
        <is>
          <t>어성초 70 인텐스 카밍 크림크림=어성초 70 인텐스 카밍 크림 2개 (-30%)</t>
        </is>
      </c>
      <c r="H12802" s="93" t="n">
        <v>1</v>
      </c>
      <c r="J12802" s="87" t="n">
        <v>201208</v>
      </c>
      <c r="K12802" s="93" t="n"/>
      <c r="L12802" s="87" t="n">
        <v>49000</v>
      </c>
      <c r="M12802" s="87" t="n">
        <v>46133.5</v>
      </c>
      <c r="N12802" s="87" t="n">
        <v>7764</v>
      </c>
      <c r="O12802" s="144" t="n">
        <v>44545.45454545454</v>
      </c>
      <c r="P12802" s="87" t="inlineStr">
        <is>
          <t>카페24카밍크림어성초 70 인텐스 카밍 크림크림=어성초 70 인텐스 카밍 크림 2개 (-30%)201208</t>
        </is>
      </c>
    </row>
    <row r="12803">
      <c r="B12803" s="127" t="n">
        <v>44193</v>
      </c>
      <c r="C12803" s="87">
        <f>TEXT(B12803,"aaa")</f>
        <v/>
      </c>
      <c r="D12803" s="93" t="n"/>
      <c r="E12803" s="87">
        <f>INDEX(매칭테이블!C:D,MATCH(RD!G12803,매칭테이블!D:D,0),1)</f>
        <v/>
      </c>
      <c r="F12803" s="93" t="inlineStr">
        <is>
          <t>카페24</t>
        </is>
      </c>
      <c r="G12803" s="93" t="inlineStr">
        <is>
          <t>어성초 77 수딩 토너토너(필수)=어성초 77 토너 1개-20% off</t>
        </is>
      </c>
      <c r="H12803" s="93" t="n">
        <v>82</v>
      </c>
      <c r="J12803" s="87" t="n">
        <v>201208</v>
      </c>
      <c r="K12803" s="93" t="n"/>
      <c r="L12803" s="87" t="n">
        <v>1640000</v>
      </c>
      <c r="M12803" s="87" t="n">
        <v>1544060</v>
      </c>
      <c r="N12803" s="87" t="n">
        <v>252560</v>
      </c>
      <c r="O12803" s="144" t="n">
        <v>1490909.090909091</v>
      </c>
      <c r="P12803" s="87" t="inlineStr">
        <is>
          <t>카페24토너어성초 77 수딩 토너토너(필수)=어성초 77 토너 1개-20% off201208</t>
        </is>
      </c>
    </row>
    <row r="12804">
      <c r="B12804" s="127" t="n">
        <v>44193</v>
      </c>
      <c r="C12804" s="87">
        <f>TEXT(B12804,"aaa")</f>
        <v/>
      </c>
      <c r="D12804" s="93" t="n"/>
      <c r="E12804" s="87">
        <f>INDEX(매칭테이블!C:D,MATCH(RD!G12804,매칭테이블!D:D,0),1)</f>
        <v/>
      </c>
      <c r="F12804" s="93" t="inlineStr">
        <is>
          <t>카페24</t>
        </is>
      </c>
      <c r="G12804" s="93" t="inlineStr">
        <is>
          <t>어성초 77 수딩 토너토너(필수)=어성초 77 토너 2개-30% off (무료배송)</t>
        </is>
      </c>
      <c r="H12804" s="93" t="n">
        <v>34</v>
      </c>
      <c r="J12804" s="87" t="n">
        <v>201208</v>
      </c>
      <c r="K12804" s="93" t="n"/>
      <c r="L12804" s="87" t="n">
        <v>1190000</v>
      </c>
      <c r="M12804" s="87" t="n">
        <v>1120385</v>
      </c>
      <c r="N12804" s="87" t="n">
        <v>209440</v>
      </c>
      <c r="O12804" s="144" t="n">
        <v>1081818.181818182</v>
      </c>
      <c r="P12804" s="87" t="inlineStr">
        <is>
          <t>카페24토너어성초 77 수딩 토너토너(필수)=어성초 77 토너 2개-30% off (무료배송)201208</t>
        </is>
      </c>
    </row>
    <row r="12805">
      <c r="B12805" s="127" t="n">
        <v>44193</v>
      </c>
      <c r="C12805" s="87">
        <f>TEXT(B12805,"aaa")</f>
        <v/>
      </c>
      <c r="D12805" s="93" t="n"/>
      <c r="E12805" s="87">
        <f>INDEX(매칭테이블!C:D,MATCH(RD!G12805,매칭테이블!D:D,0),1)</f>
        <v/>
      </c>
      <c r="F12805" s="93" t="inlineStr">
        <is>
          <t>카페24</t>
        </is>
      </c>
      <c r="G12805" s="93" t="inlineStr">
        <is>
          <t>어성초 77 수딩 토너토너(필수)=어성초77토너1개 + 어성초77패드1개 -30% off (무료배송)</t>
        </is>
      </c>
      <c r="H12805" s="93" t="n">
        <v>31</v>
      </c>
      <c r="J12805" s="87" t="n">
        <v>201208</v>
      </c>
      <c r="K12805" s="93" t="n"/>
      <c r="L12805" s="87" t="n">
        <v>1150100</v>
      </c>
      <c r="M12805" s="87" t="n">
        <v>1082819.15</v>
      </c>
      <c r="N12805" s="87" t="n">
        <v>250852</v>
      </c>
      <c r="O12805" s="144" t="n">
        <v>1045545.454545454</v>
      </c>
      <c r="P12805" s="87" t="inlineStr">
        <is>
          <t>카페24토너+패드 세트어성초 77 수딩 토너토너(필수)=어성초77토너1개 + 어성초77패드1개 -30% off (무료배송)201208</t>
        </is>
      </c>
    </row>
    <row r="12806">
      <c r="B12806" s="127" t="n">
        <v>44193</v>
      </c>
      <c r="C12806" s="87">
        <f>TEXT(B12806,"aaa")</f>
        <v/>
      </c>
      <c r="D12806" s="93" t="n"/>
      <c r="E12806" s="87">
        <f>INDEX(매칭테이블!C:D,MATCH(RD!G12806,매칭테이블!D:D,0),1)</f>
        <v/>
      </c>
      <c r="F12806" s="93" t="inlineStr">
        <is>
          <t>카페24</t>
        </is>
      </c>
      <c r="G12806" s="93" t="inlineStr">
        <is>
          <t>어성초 77 수딩 토너화장솜(선택)=촉촉 스킨팩 화장솜</t>
        </is>
      </c>
      <c r="H12806" s="93" t="n">
        <v>47</v>
      </c>
      <c r="J12806" s="87" t="n">
        <v>201208</v>
      </c>
      <c r="K12806" s="93" t="n"/>
      <c r="L12806" s="87" t="n">
        <v>141000</v>
      </c>
      <c r="M12806" s="87" t="n">
        <v>132751.5</v>
      </c>
      <c r="N12806" s="87" t="n">
        <v>52170</v>
      </c>
      <c r="O12806" s="144" t="n">
        <v>128181.8181818182</v>
      </c>
      <c r="P12806" s="87" t="inlineStr">
        <is>
          <t>카페24화장솜어성초 77 수딩 토너화장솜(선택)=촉촉 스킨팩 화장솜201208</t>
        </is>
      </c>
    </row>
    <row r="12807">
      <c r="B12807" s="127" t="n">
        <v>44193</v>
      </c>
      <c r="C12807" s="87">
        <f>TEXT(B12807,"aaa")</f>
        <v/>
      </c>
      <c r="D12807" s="93" t="n"/>
      <c r="E12807" s="87">
        <f>INDEX(매칭테이블!C:D,MATCH(RD!G12807,매칭테이블!D:D,0),1)</f>
        <v/>
      </c>
      <c r="F12807" s="93" t="inlineStr">
        <is>
          <t>카페24</t>
        </is>
      </c>
      <c r="G12807" s="93" t="inlineStr">
        <is>
          <t>어성초 77 수딩 토너토너(필수)=(대용량) 어성초 77 토너 500ml (무료배송)</t>
        </is>
      </c>
      <c r="H12807" s="93" t="n">
        <v>1</v>
      </c>
      <c r="J12807" s="87" t="n">
        <v>201208</v>
      </c>
      <c r="K12807" s="93" t="n"/>
      <c r="L12807" s="87" t="n">
        <v>33000</v>
      </c>
      <c r="M12807" s="87" t="n">
        <v>31069.5</v>
      </c>
      <c r="N12807" s="87" t="n">
        <v>4330</v>
      </c>
      <c r="O12807" s="144" t="n">
        <v>30000</v>
      </c>
      <c r="P12807" s="87" t="inlineStr">
        <is>
          <t>카페24토너어성초 77 수딩 토너토너(필수)=(대용량) 어성초 77 토너 500ml (무료배송)201208</t>
        </is>
      </c>
    </row>
    <row r="12808">
      <c r="B12808" s="127" t="n">
        <v>44193</v>
      </c>
      <c r="C12808" s="87">
        <f>TEXT(B12808,"aaa")</f>
        <v/>
      </c>
      <c r="D12808" s="93" t="n"/>
      <c r="E12808" s="87">
        <f>INDEX(매칭테이블!C:D,MATCH(RD!G12808,매칭테이블!D:D,0),1)</f>
        <v/>
      </c>
      <c r="F12808" s="93" t="inlineStr">
        <is>
          <t>카페24</t>
        </is>
      </c>
      <c r="G12808" s="93" t="inlineStr">
        <is>
          <t>어성초 77 진정 마스크옵션=어성초 77 진정 마스크팩 1장</t>
        </is>
      </c>
      <c r="H12808" s="93" t="n">
        <v>12</v>
      </c>
      <c r="J12808" s="87" t="n">
        <v>201208</v>
      </c>
      <c r="K12808" s="93" t="n"/>
      <c r="L12808" s="87" t="n">
        <v>48000</v>
      </c>
      <c r="M12808" s="87" t="n">
        <v>45192</v>
      </c>
      <c r="N12808" s="87" t="n">
        <v>4764</v>
      </c>
      <c r="O12808" s="144" t="n">
        <v>43636.36363636363</v>
      </c>
      <c r="P12808" s="87" t="inlineStr">
        <is>
          <t>카페24마스크팩어성초 77 진정 마스크옵션=어성초 77 진정 마스크팩 1장201208</t>
        </is>
      </c>
    </row>
    <row r="12809">
      <c r="B12809" s="127" t="n">
        <v>44193</v>
      </c>
      <c r="C12809" s="87">
        <f>TEXT(B12809,"aaa")</f>
        <v/>
      </c>
      <c r="D12809" s="93" t="n"/>
      <c r="E12809" s="87">
        <f>INDEX(매칭테이블!C:D,MATCH(RD!G12809,매칭테이블!D:D,0),1)</f>
        <v/>
      </c>
      <c r="F12809" s="93" t="inlineStr">
        <is>
          <t>카페24</t>
        </is>
      </c>
      <c r="G12809" s="93" t="inlineStr">
        <is>
          <t>어성초 77 진정 마스크옵션=어성초 77 진정 마스크팩 10장-50% off</t>
        </is>
      </c>
      <c r="H12809" s="93" t="n">
        <v>8</v>
      </c>
      <c r="J12809" s="87" t="n">
        <v>201208</v>
      </c>
      <c r="K12809" s="93" t="n"/>
      <c r="L12809" s="87" t="n">
        <v>160000</v>
      </c>
      <c r="M12809" s="87" t="n">
        <v>150640</v>
      </c>
      <c r="N12809" s="87" t="n">
        <v>31760</v>
      </c>
      <c r="O12809" s="144" t="n">
        <v>145454.5454545454</v>
      </c>
      <c r="P12809" s="87" t="inlineStr">
        <is>
          <t>카페24마스크팩어성초 77 진정 마스크옵션=어성초 77 진정 마스크팩 10장-50% off201208</t>
        </is>
      </c>
    </row>
    <row r="12810">
      <c r="B12810" s="127" t="n">
        <v>44193</v>
      </c>
      <c r="C12810" s="87">
        <f>TEXT(B12810,"aaa")</f>
        <v/>
      </c>
      <c r="D12810" s="93" t="n"/>
      <c r="E12810" s="87">
        <f>INDEX(매칭테이블!C:D,MATCH(RD!G12810,매칭테이블!D:D,0),1)</f>
        <v/>
      </c>
      <c r="F12810" s="93" t="inlineStr">
        <is>
          <t>카페24</t>
        </is>
      </c>
      <c r="G12810" s="93" t="inlineStr">
        <is>
          <t>어성초 77 클리어 패드옵션=어성초 77 클리어 패드 1개-20% off</t>
        </is>
      </c>
      <c r="H12810" s="93" t="n">
        <v>75</v>
      </c>
      <c r="J12810" s="87" t="n">
        <v>201208</v>
      </c>
      <c r="K12810" s="93" t="n"/>
      <c r="L12810" s="87" t="n">
        <v>1680000</v>
      </c>
      <c r="M12810" s="87" t="n">
        <v>1581720</v>
      </c>
      <c r="N12810" s="87" t="n">
        <v>375900</v>
      </c>
      <c r="O12810" s="144" t="n">
        <v>1527272.727272727</v>
      </c>
      <c r="P12810" s="87" t="inlineStr">
        <is>
          <t>카페24클리어 패드어성초 77 클리어 패드옵션=어성초 77 클리어 패드 1개-20% off201208</t>
        </is>
      </c>
    </row>
    <row r="12811">
      <c r="B12811" s="127" t="n">
        <v>44193</v>
      </c>
      <c r="C12811" s="87">
        <f>TEXT(B12811,"aaa")</f>
        <v/>
      </c>
      <c r="D12811" s="93" t="n"/>
      <c r="E12811" s="87">
        <f>INDEX(매칭테이블!C:D,MATCH(RD!G12811,매칭테이블!D:D,0),1)</f>
        <v/>
      </c>
      <c r="F12811" s="93" t="inlineStr">
        <is>
          <t>카페24</t>
        </is>
      </c>
      <c r="G12811" s="93" t="inlineStr">
        <is>
          <t>어성초 77 클리어 패드옵션=어성초 77 클리어 패드 2개-30% off (무료배송)</t>
        </is>
      </c>
      <c r="H12811" s="93" t="n">
        <v>86</v>
      </c>
      <c r="J12811" s="87" t="n">
        <v>201208</v>
      </c>
      <c r="K12811" s="93" t="n"/>
      <c r="L12811" s="87" t="n">
        <v>3371200</v>
      </c>
      <c r="M12811" s="87" t="n">
        <v>3173984.8</v>
      </c>
      <c r="N12811" s="87" t="n">
        <v>862064</v>
      </c>
      <c r="O12811" s="144" t="n">
        <v>3064727.272727272</v>
      </c>
      <c r="P12811" s="87" t="inlineStr">
        <is>
          <t>카페24클리어 패드어성초 77 클리어 패드옵션=어성초 77 클리어 패드 2개-30% off (무료배송)201208</t>
        </is>
      </c>
    </row>
    <row r="12812">
      <c r="B12812" s="127" t="n">
        <v>44193</v>
      </c>
      <c r="C12812" s="87">
        <f>TEXT(B12812,"aaa")</f>
        <v/>
      </c>
      <c r="D12812" s="93" t="n"/>
      <c r="E12812" s="87">
        <f>INDEX(매칭테이블!C:D,MATCH(RD!G12812,매칭테이블!D:D,0),1)</f>
        <v/>
      </c>
      <c r="F12812" s="93" t="inlineStr">
        <is>
          <t>카페24</t>
        </is>
      </c>
      <c r="G12812" s="93" t="inlineStr">
        <is>
          <t>어성초 77 클리어 패드옵션=어성초77토너1개+어성초77패드1개-30% off (무료배송)</t>
        </is>
      </c>
      <c r="H12812" s="93" t="n">
        <v>64</v>
      </c>
      <c r="J12812" s="87" t="n">
        <v>201208</v>
      </c>
      <c r="K12812" s="93" t="n"/>
      <c r="L12812" s="87" t="n">
        <v>2374400</v>
      </c>
      <c r="M12812" s="87" t="n">
        <v>2235497.6</v>
      </c>
      <c r="N12812" s="87" t="n">
        <v>517888</v>
      </c>
      <c r="O12812" s="144" t="n">
        <v>2158545.454545455</v>
      </c>
      <c r="P12812" s="87" t="inlineStr">
        <is>
          <t>카페24토너+패드 세트어성초 77 클리어 패드옵션=어성초77토너1개+어성초77패드1개-30% off (무료배송)201208</t>
        </is>
      </c>
    </row>
    <row r="12813">
      <c r="B12813" s="127" t="n">
        <v>44193</v>
      </c>
      <c r="C12813" s="87">
        <f>TEXT(B12813,"aaa")</f>
        <v/>
      </c>
      <c r="D12813" s="93" t="n"/>
      <c r="E12813" s="87">
        <f>INDEX(매칭테이블!C:D,MATCH(RD!G12813,매칭테이블!D:D,0),1)</f>
        <v/>
      </c>
      <c r="F12813" s="93" t="inlineStr">
        <is>
          <t>카페24</t>
        </is>
      </c>
      <c r="G12813" s="93" t="inlineStr">
        <is>
          <t>어성초 77 토너</t>
        </is>
      </c>
      <c r="H12813" s="93" t="n">
        <v>1</v>
      </c>
      <c r="J12813" s="87" t="n">
        <v>201208</v>
      </c>
      <c r="K12813" s="93" t="n"/>
      <c r="L12813" s="87" t="n">
        <v>20000</v>
      </c>
      <c r="M12813" s="87" t="n">
        <v>18830</v>
      </c>
      <c r="N12813" s="87" t="n">
        <v>3080</v>
      </c>
      <c r="O12813" s="144" t="n">
        <v>18181.81818181818</v>
      </c>
      <c r="P12813" s="87" t="inlineStr">
        <is>
          <t>카페24토너어성초 77 토너201208</t>
        </is>
      </c>
    </row>
    <row r="12814">
      <c r="B12814" s="127" t="n">
        <v>44193</v>
      </c>
      <c r="C12814" s="87">
        <f>TEXT(B12814,"aaa")</f>
        <v/>
      </c>
      <c r="D12814" s="93" t="n"/>
      <c r="E12814" s="87">
        <f>INDEX(매칭테이블!C:D,MATCH(RD!G12814,매칭테이블!D:D,0),1)</f>
        <v/>
      </c>
      <c r="F12814" s="93" t="inlineStr">
        <is>
          <t>카페24</t>
        </is>
      </c>
      <c r="G12814" s="93" t="inlineStr">
        <is>
          <t>어성초 77 토너토너(필수)=어성초 77 토너 1개-20% off</t>
        </is>
      </c>
      <c r="H12814" s="93" t="n">
        <v>2</v>
      </c>
      <c r="J12814" s="87" t="n">
        <v>201208</v>
      </c>
      <c r="K12814" s="93" t="n"/>
      <c r="L12814" s="87" t="n">
        <v>40000</v>
      </c>
      <c r="M12814" s="87" t="n">
        <v>37660</v>
      </c>
      <c r="N12814" s="87" t="n">
        <v>6160</v>
      </c>
      <c r="O12814" s="144" t="n">
        <v>36363.63636363636</v>
      </c>
      <c r="P12814" s="87" t="inlineStr">
        <is>
          <t>카페24토너어성초 77 토너토너(필수)=어성초 77 토너 1개-20% off201208</t>
        </is>
      </c>
    </row>
    <row r="12815">
      <c r="B12815" s="127" t="n">
        <v>44193</v>
      </c>
      <c r="C12815" s="87">
        <f>TEXT(B12815,"aaa")</f>
        <v/>
      </c>
      <c r="D12815" s="93" t="n"/>
      <c r="E12815" s="87">
        <f>INDEX(매칭테이블!C:D,MATCH(RD!G12815,매칭테이블!D:D,0),1)</f>
        <v/>
      </c>
      <c r="F12815" s="93" t="inlineStr">
        <is>
          <t>카페24</t>
        </is>
      </c>
      <c r="G12815" s="93" t="inlineStr">
        <is>
          <t>어성초 77 포어 클리어 패드옵션=어성초 77 클리어 패드 1개-20% off</t>
        </is>
      </c>
      <c r="H12815" s="93" t="n">
        <v>16</v>
      </c>
      <c r="J12815" s="87" t="n">
        <v>201208</v>
      </c>
      <c r="K12815" s="93" t="n"/>
      <c r="L12815" s="87" t="n">
        <v>358400</v>
      </c>
      <c r="M12815" s="87" t="n">
        <v>337433.6</v>
      </c>
      <c r="N12815" s="87" t="n">
        <v>80192</v>
      </c>
      <c r="O12815" s="144" t="n">
        <v>325818.1818181818</v>
      </c>
      <c r="P12815" s="87" t="inlineStr">
        <is>
          <t>카페24클리어 패드어성초 77 포어 클리어 패드옵션=어성초 77 클리어 패드 1개-20% off201208</t>
        </is>
      </c>
    </row>
    <row r="12816">
      <c r="B12816" s="127" t="n">
        <v>44193</v>
      </c>
      <c r="C12816" s="87">
        <f>TEXT(B12816,"aaa")</f>
        <v/>
      </c>
      <c r="D12816" s="93" t="n"/>
      <c r="E12816" s="87">
        <f>INDEX(매칭테이블!C:D,MATCH(RD!G12816,매칭테이블!D:D,0),1)</f>
        <v/>
      </c>
      <c r="F12816" s="93" t="inlineStr">
        <is>
          <t>카페24</t>
        </is>
      </c>
      <c r="G12816" s="93" t="inlineStr">
        <is>
          <t>어성초 77 포어 클리어 패드옵션=어성초 77 클리어 패드 2개-30% off (무료배송)</t>
        </is>
      </c>
      <c r="H12816" s="93" t="n">
        <v>22</v>
      </c>
      <c r="J12816" s="87" t="n">
        <v>201208</v>
      </c>
      <c r="K12816" s="93" t="n"/>
      <c r="L12816" s="87" t="n">
        <v>862400</v>
      </c>
      <c r="M12816" s="87" t="n">
        <v>811949.6</v>
      </c>
      <c r="N12816" s="87" t="n">
        <v>220528</v>
      </c>
      <c r="O12816" s="144" t="n">
        <v>783999.9999999999</v>
      </c>
      <c r="P12816" s="87" t="inlineStr">
        <is>
          <t>카페24클리어 패드어성초 77 포어 클리어 패드옵션=어성초 77 클리어 패드 2개-30% off (무료배송)201208</t>
        </is>
      </c>
    </row>
    <row r="12817">
      <c r="B12817" s="127" t="n">
        <v>44193</v>
      </c>
      <c r="C12817" s="87">
        <f>TEXT(B12817,"aaa")</f>
        <v/>
      </c>
      <c r="D12817" s="93" t="n"/>
      <c r="E12817" s="87">
        <f>INDEX(매칭테이블!C:D,MATCH(RD!G12817,매칭테이블!D:D,0),1)</f>
        <v/>
      </c>
      <c r="F12817" s="93" t="inlineStr">
        <is>
          <t>카페24</t>
        </is>
      </c>
      <c r="G12817" s="93" t="inlineStr">
        <is>
          <t>어성초 77 포어 클리어 패드옵션=어성초77토너1개+어성초77패드1개-30% off (무료배송)</t>
        </is>
      </c>
      <c r="H12817" s="93" t="n">
        <v>3</v>
      </c>
      <c r="J12817" s="87" t="n">
        <v>201208</v>
      </c>
      <c r="K12817" s="93" t="n"/>
      <c r="L12817" s="87" t="n">
        <v>111300</v>
      </c>
      <c r="M12817" s="87" t="n">
        <v>104788.95</v>
      </c>
      <c r="N12817" s="87" t="n">
        <v>24276</v>
      </c>
      <c r="O12817" s="144" t="n">
        <v>101181.8181818182</v>
      </c>
      <c r="P12817" s="87" t="inlineStr">
        <is>
          <t>카페24토너+패드 세트어성초 77 포어 클리어 패드옵션=어성초77토너1개+어성초77패드1개-30% off (무료배송)201208</t>
        </is>
      </c>
    </row>
    <row r="12818">
      <c r="B12818" s="127" t="n">
        <v>44193</v>
      </c>
      <c r="C12818" s="87">
        <f>TEXT(B12818,"aaa")</f>
        <v/>
      </c>
      <c r="D12818" s="93" t="n"/>
      <c r="E12818" s="87">
        <f>INDEX(매칭테이블!C:D,MATCH(RD!G12818,매칭테이블!D:D,0),1)</f>
        <v/>
      </c>
      <c r="F12818" s="93" t="inlineStr">
        <is>
          <t>카페24</t>
        </is>
      </c>
      <c r="G12818" s="93" t="inlineStr">
        <is>
          <t>어성초 77% 패드옵션=어성초 77 클리어 패드 1개-20% off</t>
        </is>
      </c>
      <c r="H12818" s="93" t="n">
        <v>116</v>
      </c>
      <c r="J12818" s="87" t="n">
        <v>201208</v>
      </c>
      <c r="K12818" s="93" t="n"/>
      <c r="L12818" s="87" t="n">
        <v>2598400</v>
      </c>
      <c r="M12818" s="87" t="n">
        <v>2446393.6</v>
      </c>
      <c r="N12818" s="87" t="n">
        <v>581392</v>
      </c>
      <c r="O12818" s="144" t="n">
        <v>2362181.818181818</v>
      </c>
      <c r="P12818" s="87" t="inlineStr">
        <is>
          <t>카페24클리어 패드어성초 77% 패드옵션=어성초 77 클리어 패드 1개-20% off201208</t>
        </is>
      </c>
    </row>
    <row r="12819">
      <c r="B12819" s="127" t="n">
        <v>44193</v>
      </c>
      <c r="C12819" s="87">
        <f>TEXT(B12819,"aaa")</f>
        <v/>
      </c>
      <c r="D12819" s="93" t="n"/>
      <c r="E12819" s="87">
        <f>INDEX(매칭테이블!C:D,MATCH(RD!G12819,매칭테이블!D:D,0),1)</f>
        <v/>
      </c>
      <c r="F12819" s="93" t="inlineStr">
        <is>
          <t>카페24</t>
        </is>
      </c>
      <c r="G12819" s="93" t="inlineStr">
        <is>
          <t>어성초 77% 패드옵션=어성초 77 클리어 패드 2개-30% off (무료배송)</t>
        </is>
      </c>
      <c r="H12819" s="93" t="n">
        <v>134</v>
      </c>
      <c r="J12819" s="87" t="n">
        <v>201208</v>
      </c>
      <c r="K12819" s="93" t="n"/>
      <c r="L12819" s="87" t="n">
        <v>5252800</v>
      </c>
      <c r="M12819" s="87" t="n">
        <v>4945511.2</v>
      </c>
      <c r="N12819" s="87" t="n">
        <v>1343216</v>
      </c>
      <c r="O12819" s="144" t="n">
        <v>4775272.727272727</v>
      </c>
      <c r="P12819" s="87" t="inlineStr">
        <is>
          <t>카페24클리어 패드어성초 77% 패드옵션=어성초 77 클리어 패드 2개-30% off (무료배송)201208</t>
        </is>
      </c>
    </row>
    <row r="12820">
      <c r="B12820" s="127" t="n">
        <v>44193</v>
      </c>
      <c r="C12820" s="87">
        <f>TEXT(B12820,"aaa")</f>
        <v/>
      </c>
      <c r="D12820" s="93" t="n"/>
      <c r="E12820" s="87">
        <f>INDEX(매칭테이블!C:D,MATCH(RD!G12820,매칭테이블!D:D,0),1)</f>
        <v/>
      </c>
      <c r="F12820" s="93" t="inlineStr">
        <is>
          <t>카페24</t>
        </is>
      </c>
      <c r="G12820" s="93" t="inlineStr">
        <is>
          <t>어성초 77% 패드옵션=어성초77토너1개+어성초77패드1개-30% off (무료배송)</t>
        </is>
      </c>
      <c r="H12820" s="93" t="n">
        <v>71</v>
      </c>
      <c r="J12820" s="87" t="n">
        <v>201208</v>
      </c>
      <c r="K12820" s="93" t="n"/>
      <c r="L12820" s="87" t="n">
        <v>2634100</v>
      </c>
      <c r="M12820" s="87" t="n">
        <v>2480005.15</v>
      </c>
      <c r="N12820" s="87" t="n">
        <v>574532</v>
      </c>
      <c r="O12820" s="144" t="n">
        <v>2394636.363636363</v>
      </c>
      <c r="P12820" s="87" t="inlineStr">
        <is>
          <t>카페24토너+패드 세트어성초 77% 패드옵션=어성초77토너1개+어성초77패드1개-30% off (무료배송)201208</t>
        </is>
      </c>
    </row>
    <row r="12821">
      <c r="B12821" s="127" t="n">
        <v>44193</v>
      </c>
      <c r="C12821" s="87">
        <f>TEXT(B12821,"aaa")</f>
        <v/>
      </c>
      <c r="D12821" s="93" t="n"/>
      <c r="E12821" s="87">
        <f>INDEX(매칭테이블!C:D,MATCH(RD!G12821,매칭테이블!D:D,0),1)</f>
        <v/>
      </c>
      <c r="F12821" s="93" t="inlineStr">
        <is>
          <t>카페24</t>
        </is>
      </c>
      <c r="G12821" s="93" t="inlineStr">
        <is>
          <t>어성초 78 수딩 크림</t>
        </is>
      </c>
      <c r="H12821" s="93" t="n">
        <v>8</v>
      </c>
      <c r="J12821" s="87" t="n">
        <v>201208</v>
      </c>
      <c r="K12821" s="93" t="n"/>
      <c r="L12821" s="87" t="n">
        <v>304000</v>
      </c>
      <c r="M12821" s="87" t="n">
        <v>286216</v>
      </c>
      <c r="N12821" s="87" t="n">
        <v>24360</v>
      </c>
      <c r="O12821" s="144" t="n">
        <v>276363.6363636364</v>
      </c>
      <c r="P12821" s="87" t="inlineStr">
        <is>
          <t>카페24수딩크림어성초 78 수딩 크림201208</t>
        </is>
      </c>
    </row>
    <row r="12822">
      <c r="B12822" s="127" t="n">
        <v>44193</v>
      </c>
      <c r="C12822" s="87">
        <f>TEXT(B12822,"aaa")</f>
        <v/>
      </c>
      <c r="D12822" s="93" t="n"/>
      <c r="E12822" s="87">
        <f>INDEX(매칭테이블!C:D,MATCH(RD!G12822,매칭테이블!D:D,0),1)</f>
        <v/>
      </c>
      <c r="F12822" s="93" t="inlineStr">
        <is>
          <t>카페24</t>
        </is>
      </c>
      <c r="G12822" s="93" t="inlineStr">
        <is>
          <t>어성초 78 수딩 크림</t>
        </is>
      </c>
      <c r="H12822" s="93" t="n">
        <v>7</v>
      </c>
      <c r="J12822" s="87" t="n">
        <v>201208</v>
      </c>
      <c r="K12822" s="93" t="n"/>
      <c r="L12822" s="87" t="n">
        <v>266000</v>
      </c>
      <c r="M12822" s="87" t="n">
        <v>250439</v>
      </c>
      <c r="N12822" s="87" t="n">
        <v>21315</v>
      </c>
      <c r="O12822" s="144" t="n">
        <v>241818.1818181818</v>
      </c>
      <c r="P12822" s="87" t="inlineStr">
        <is>
          <t>카페24수딩크림어성초 78 수딩 크림201208</t>
        </is>
      </c>
    </row>
    <row r="12823">
      <c r="B12823" s="127" t="n">
        <v>44193</v>
      </c>
      <c r="C12823" s="87">
        <f>TEXT(B12823,"aaa")</f>
        <v/>
      </c>
      <c r="D12823" s="93" t="n"/>
      <c r="E12823" s="87">
        <f>INDEX(매칭테이블!C:D,MATCH(RD!G12823,매칭테이블!D:D,0),1)</f>
        <v/>
      </c>
      <c r="F12823" s="93" t="inlineStr">
        <is>
          <t>카페24</t>
        </is>
      </c>
      <c r="G12823" s="93" t="inlineStr">
        <is>
          <t>어성초 80 수분 진정 앰플앰플=어성초 80 앰플 1개-15%off</t>
        </is>
      </c>
      <c r="H12823" s="93" t="n">
        <v>35</v>
      </c>
      <c r="J12823" s="87" t="n">
        <v>201208</v>
      </c>
      <c r="K12823" s="93" t="n"/>
      <c r="L12823" s="87" t="n">
        <v>980000</v>
      </c>
      <c r="M12823" s="87" t="n">
        <v>922670</v>
      </c>
      <c r="N12823" s="87" t="n">
        <v>118895</v>
      </c>
      <c r="O12823" s="144" t="n">
        <v>890909.0909090908</v>
      </c>
      <c r="P12823" s="87" t="inlineStr">
        <is>
          <t>카페24앰플어성초 80 수분 진정 앰플앰플=어성초 80 앰플 1개-15%off201208</t>
        </is>
      </c>
    </row>
    <row r="12824">
      <c r="B12824" s="127" t="n">
        <v>44193</v>
      </c>
      <c r="C12824" s="87">
        <f>TEXT(B12824,"aaa")</f>
        <v/>
      </c>
      <c r="D12824" s="93" t="n"/>
      <c r="E12824" s="87">
        <f>INDEX(매칭테이블!C:D,MATCH(RD!G12824,매칭테이블!D:D,0),1)</f>
        <v/>
      </c>
      <c r="F12824" s="93" t="inlineStr">
        <is>
          <t>카페24</t>
        </is>
      </c>
      <c r="G12824" s="93" t="inlineStr">
        <is>
          <t>어성초 80 수분 진정 앰플앰플=어성초 80 앰플 2개-27%off (무료배송)</t>
        </is>
      </c>
      <c r="H12824" s="93" t="n">
        <v>6</v>
      </c>
      <c r="J12824" s="87" t="n">
        <v>201208</v>
      </c>
      <c r="K12824" s="93" t="n"/>
      <c r="L12824" s="87" t="n">
        <v>288000</v>
      </c>
      <c r="M12824" s="87" t="n">
        <v>271152</v>
      </c>
      <c r="N12824" s="87" t="n">
        <v>40764</v>
      </c>
      <c r="O12824" s="144" t="n">
        <v>261818.1818181818</v>
      </c>
      <c r="P12824" s="87" t="inlineStr">
        <is>
          <t>카페24앰플어성초 80 수분 진정 앰플앰플=어성초 80 앰플 2개-27%off (무료배송)201208</t>
        </is>
      </c>
    </row>
    <row r="12825">
      <c r="B12825" s="127" t="n">
        <v>44193</v>
      </c>
      <c r="C12825" s="87">
        <f>TEXT(B12825,"aaa")</f>
        <v/>
      </c>
      <c r="D12825" s="93" t="n"/>
      <c r="E12825" s="87">
        <f>INDEX(매칭테이블!C:D,MATCH(RD!G12825,매칭테이블!D:D,0),1)</f>
        <v/>
      </c>
      <c r="F12825" s="93" t="inlineStr">
        <is>
          <t>카페24</t>
        </is>
      </c>
      <c r="G12825" s="93" t="inlineStr">
        <is>
          <t>어성초 80 수분 진정 앰플</t>
        </is>
      </c>
      <c r="H12825" s="93" t="n">
        <v>6</v>
      </c>
      <c r="J12825" s="87" t="n">
        <v>201208</v>
      </c>
      <c r="K12825" s="93" t="n"/>
      <c r="L12825" s="87" t="n">
        <v>168000</v>
      </c>
      <c r="M12825" s="87" t="n">
        <v>158172</v>
      </c>
      <c r="N12825" s="87" t="n">
        <v>20382</v>
      </c>
      <c r="O12825" s="144" t="n">
        <v>152727.2727272727</v>
      </c>
      <c r="P12825" s="87" t="inlineStr">
        <is>
          <t>카페24앰플어성초 80 수분 진정 앰플201208</t>
        </is>
      </c>
    </row>
    <row r="12826">
      <c r="B12826" s="127" t="n">
        <v>44193</v>
      </c>
      <c r="C12826" s="87">
        <f>TEXT(B12826,"aaa")</f>
        <v/>
      </c>
      <c r="D12826" s="93" t="n"/>
      <c r="E12826" s="87">
        <f>INDEX(매칭테이블!C:D,MATCH(RD!G12826,매칭테이블!D:D,0),1)</f>
        <v/>
      </c>
      <c r="F12826" s="93" t="inlineStr">
        <is>
          <t>카페24</t>
        </is>
      </c>
      <c r="G12826" s="93" t="inlineStr">
        <is>
          <t>어성초 아크네 바디워시옵션=어성초 아크네 바디워시 1개 -30% off</t>
        </is>
      </c>
      <c r="H12826" s="93" t="n">
        <v>4</v>
      </c>
      <c r="J12826" s="87" t="n">
        <v>201208</v>
      </c>
      <c r="K12826" s="93" t="n"/>
      <c r="L12826" s="87" t="n">
        <v>72800</v>
      </c>
      <c r="M12826" s="87" t="n">
        <v>68541.2</v>
      </c>
      <c r="N12826" s="87" t="n">
        <v>16340</v>
      </c>
      <c r="O12826" s="144" t="n">
        <v>66181.81818181818</v>
      </c>
      <c r="P12826" s="87" t="inlineStr">
        <is>
          <t>카페24바디워시어성초 아크네 바디워시옵션=어성초 아크네 바디워시 1개 -30% off201208</t>
        </is>
      </c>
    </row>
    <row r="12827">
      <c r="B12827" s="127" t="n">
        <v>44193</v>
      </c>
      <c r="C12827" s="87">
        <f>TEXT(B12827,"aaa")</f>
        <v/>
      </c>
      <c r="D12827" s="93" t="n"/>
      <c r="E12827" s="87">
        <f>INDEX(매칭테이블!C:D,MATCH(RD!G12827,매칭테이블!D:D,0),1)</f>
        <v/>
      </c>
      <c r="F12827" s="93" t="inlineStr">
        <is>
          <t>카페24</t>
        </is>
      </c>
      <c r="G12827" s="93" t="inlineStr">
        <is>
          <t>어성초 아크네 바디워시옵션=어성초 아크네 바디워시 2개 -35% off (무료배송)</t>
        </is>
      </c>
      <c r="H12827" s="93" t="n">
        <v>1</v>
      </c>
      <c r="J12827" s="87" t="n">
        <v>201208</v>
      </c>
      <c r="K12827" s="93" t="n"/>
      <c r="L12827" s="87" t="n">
        <v>33800</v>
      </c>
      <c r="M12827" s="87" t="n">
        <v>31822.7</v>
      </c>
      <c r="N12827" s="87" t="n">
        <v>8170</v>
      </c>
      <c r="O12827" s="144" t="n">
        <v>30727.27272727272</v>
      </c>
      <c r="P12827" s="87" t="inlineStr">
        <is>
          <t>카페24바디워시어성초 아크네 바디워시옵션=어성초 아크네 바디워시 2개 -35% off (무료배송)201208</t>
        </is>
      </c>
    </row>
    <row r="12828">
      <c r="B12828" s="127" t="n">
        <v>44193</v>
      </c>
      <c r="C12828" s="87">
        <f>TEXT(B12828,"aaa")</f>
        <v/>
      </c>
      <c r="D12828" s="93" t="n"/>
      <c r="E12828" s="87">
        <f>INDEX(매칭테이블!C:D,MATCH(RD!G12828,매칭테이블!D:D,0),1)</f>
        <v/>
      </c>
      <c r="F12828" s="93" t="inlineStr">
        <is>
          <t>카페24</t>
        </is>
      </c>
      <c r="G12828" s="93" t="inlineStr">
        <is>
          <t>어성초 약산성 클렌징폼클렌징폼=어성초 약산성 클렌징폼 1개 -19%off</t>
        </is>
      </c>
      <c r="H12828" s="93" t="n">
        <v>32</v>
      </c>
      <c r="J12828" s="87" t="n">
        <v>201208</v>
      </c>
      <c r="K12828" s="93" t="n"/>
      <c r="L12828" s="87" t="n">
        <v>416000</v>
      </c>
      <c r="M12828" s="87" t="n">
        <v>391664</v>
      </c>
      <c r="N12828" s="87" t="n">
        <v>88000</v>
      </c>
      <c r="O12828" s="144" t="n">
        <v>378181.8181818182</v>
      </c>
      <c r="P12828" s="87" t="inlineStr">
        <is>
          <t>카페24클렌징폼어성초 약산성 클렌징폼클렌징폼=어성초 약산성 클렌징폼 1개 -19%off201208</t>
        </is>
      </c>
    </row>
    <row r="12829">
      <c r="B12829" s="127" t="n">
        <v>44193</v>
      </c>
      <c r="C12829" s="87">
        <f>TEXT(B12829,"aaa")</f>
        <v/>
      </c>
      <c r="D12829" s="93" t="n"/>
      <c r="E12829" s="87">
        <f>INDEX(매칭테이블!C:D,MATCH(RD!G12829,매칭테이블!D:D,0),1)</f>
        <v/>
      </c>
      <c r="F12829" s="93" t="inlineStr">
        <is>
          <t>카페24</t>
        </is>
      </c>
      <c r="G12829" s="93" t="inlineStr">
        <is>
          <t>어성초 약산성 클렌징폼클렌징폼=어성초 약산성 클렌징폼 2개 -25%off</t>
        </is>
      </c>
      <c r="H12829" s="93" t="n">
        <v>1</v>
      </c>
      <c r="J12829" s="87" t="n">
        <v>201208</v>
      </c>
      <c r="K12829" s="93" t="n"/>
      <c r="L12829" s="87" t="n">
        <v>24000</v>
      </c>
      <c r="M12829" s="87" t="n">
        <v>22596</v>
      </c>
      <c r="N12829" s="87" t="n">
        <v>2460</v>
      </c>
      <c r="O12829" s="144" t="n">
        <v>21818.18181818182</v>
      </c>
      <c r="P12829" s="87" t="inlineStr">
        <is>
          <t>카페24클렌징폼어성초 약산성 클렌징폼클렌징폼=어성초 약산성 클렌징폼 2개 -25%off201208</t>
        </is>
      </c>
    </row>
    <row r="12830">
      <c r="B12830" s="127" t="n">
        <v>44193</v>
      </c>
      <c r="C12830" s="87">
        <f>TEXT(B12830,"aaa")</f>
        <v/>
      </c>
      <c r="D12830" s="93" t="n"/>
      <c r="E12830" s="87">
        <f>INDEX(매칭테이블!C:D,MATCH(RD!G12830,매칭테이블!D:D,0),1)</f>
        <v/>
      </c>
      <c r="F12830" s="93" t="inlineStr">
        <is>
          <t>카페24</t>
        </is>
      </c>
      <c r="G12830" s="93" t="inlineStr">
        <is>
          <t>어성초 약산성 클렌징폼클렌징폼=어성초 약산성 클렌징폼 3개 -31%off (무료배송)</t>
        </is>
      </c>
      <c r="H12830" s="93" t="n">
        <v>1</v>
      </c>
      <c r="J12830" s="87" t="n">
        <v>201208</v>
      </c>
      <c r="K12830" s="93" t="n"/>
      <c r="L12830" s="87" t="n">
        <v>33000</v>
      </c>
      <c r="M12830" s="87" t="n">
        <v>31069.5</v>
      </c>
      <c r="N12830" s="87" t="n">
        <v>3690</v>
      </c>
      <c r="O12830" s="144" t="n">
        <v>30000</v>
      </c>
      <c r="P12830" s="87" t="inlineStr">
        <is>
          <t>카페24클렌징폼어성초 약산성 클렌징폼클렌징폼=어성초 약산성 클렌징폼 3개 -31%off (무료배송)201208</t>
        </is>
      </c>
    </row>
    <row r="12831">
      <c r="B12831" s="127" t="n">
        <v>44193</v>
      </c>
      <c r="C12831" s="87">
        <f>TEXT(B12831,"aaa")</f>
        <v/>
      </c>
      <c r="D12831" s="93" t="n"/>
      <c r="E12831" s="87">
        <f>INDEX(매칭테이블!C:D,MATCH(RD!G12831,매칭테이블!D:D,0),1)</f>
        <v/>
      </c>
      <c r="F12831" s="93" t="inlineStr">
        <is>
          <t>카페24</t>
        </is>
      </c>
      <c r="G12831" s="93" t="inlineStr">
        <is>
          <t>어성초 크림마스크 나이트 솔루션옵션=어성초 크림마스크 나이트 솔루션 1장</t>
        </is>
      </c>
      <c r="H12831" s="93" t="n">
        <v>5</v>
      </c>
      <c r="J12831" s="87" t="n">
        <v>201208</v>
      </c>
      <c r="K12831" s="93" t="n"/>
      <c r="L12831" s="87" t="n">
        <v>20000</v>
      </c>
      <c r="M12831" s="87" t="n">
        <v>18830</v>
      </c>
      <c r="N12831" s="87" t="n">
        <v>1550</v>
      </c>
      <c r="O12831" s="144" t="n">
        <v>18181.81818181818</v>
      </c>
      <c r="P12831" s="87" t="inlineStr">
        <is>
          <t>카페24크림마스크어성초 크림마스크 나이트 솔루션옵션=어성초 크림마스크 나이트 솔루션 1장201208</t>
        </is>
      </c>
    </row>
    <row r="12832">
      <c r="B12832" s="127" t="n">
        <v>44193</v>
      </c>
      <c r="C12832" s="87">
        <f>TEXT(B12832,"aaa")</f>
        <v/>
      </c>
      <c r="D12832" s="93" t="n"/>
      <c r="E12832" s="87">
        <f>INDEX(매칭테이블!C:D,MATCH(RD!G12832,매칭테이블!D:D,0),1)</f>
        <v/>
      </c>
      <c r="F12832" s="93" t="inlineStr">
        <is>
          <t>카페24</t>
        </is>
      </c>
      <c r="G12832" s="93" t="inlineStr">
        <is>
          <t>어성초 크림마스크 나이트 솔루션옵션=어성초 크림마스크 나이트 솔루션 10장 (-50%)</t>
        </is>
      </c>
      <c r="H12832" s="93" t="n">
        <v>3</v>
      </c>
      <c r="J12832" s="87" t="n">
        <v>201208</v>
      </c>
      <c r="K12832" s="93" t="n"/>
      <c r="L12832" s="87" t="n">
        <v>60000</v>
      </c>
      <c r="M12832" s="87" t="n">
        <v>56490</v>
      </c>
      <c r="N12832" s="87" t="n">
        <v>9321</v>
      </c>
      <c r="O12832" s="144" t="n">
        <v>54545.45454545454</v>
      </c>
      <c r="P12832" s="87" t="inlineStr">
        <is>
          <t>카페24크림마스크어성초 크림마스크 나이트 솔루션옵션=어성초 크림마스크 나이트 솔루션 10장 (-50%)201208</t>
        </is>
      </c>
    </row>
    <row r="12833">
      <c r="B12833" s="127" t="n">
        <v>44193</v>
      </c>
      <c r="C12833" s="87">
        <f>TEXT(B12833,"aaa")</f>
        <v/>
      </c>
      <c r="D12833" s="93" t="n"/>
      <c r="E12833" s="87">
        <f>INDEX(매칭테이블!C:D,MATCH(RD!G12833,매칭테이블!D:D,0),1)</f>
        <v/>
      </c>
      <c r="F12833" s="93" t="inlineStr">
        <is>
          <t>카페24</t>
        </is>
      </c>
      <c r="G12833" s="93" t="inlineStr">
        <is>
          <t>촉촉 스킨팩 화장솜</t>
        </is>
      </c>
      <c r="H12833" s="93" t="n">
        <v>31</v>
      </c>
      <c r="J12833" s="87" t="n">
        <v>201208</v>
      </c>
      <c r="K12833" s="93" t="n"/>
      <c r="L12833" s="87" t="n">
        <v>93000</v>
      </c>
      <c r="M12833" s="87" t="n">
        <v>87559.5</v>
      </c>
      <c r="N12833" s="87" t="n">
        <v>34410</v>
      </c>
      <c r="O12833" s="144" t="n">
        <v>84545.45454545454</v>
      </c>
      <c r="P12833" s="87" t="inlineStr">
        <is>
          <t>카페24화장솜촉촉 스킨팩 화장솜201208</t>
        </is>
      </c>
    </row>
    <row r="12834">
      <c r="B12834" s="127" t="n">
        <v>44193</v>
      </c>
      <c r="C12834" s="87">
        <f>TEXT(B12834,"aaa")</f>
        <v/>
      </c>
      <c r="D12834" s="93" t="n"/>
      <c r="E12834" s="87">
        <f>INDEX(매칭테이블!C:D,MATCH(RD!G12834,매칭테이블!D:D,0),1)</f>
        <v/>
      </c>
      <c r="F12834" s="93" t="inlineStr">
        <is>
          <t>카페24</t>
        </is>
      </c>
      <c r="G12834" s="93" t="inlineStr">
        <is>
          <t>촉촉 스킨팩 화장솜</t>
        </is>
      </c>
      <c r="H12834" s="93" t="n">
        <v>4</v>
      </c>
      <c r="J12834" s="87" t="n">
        <v>201208</v>
      </c>
      <c r="K12834" s="93" t="n"/>
      <c r="L12834" s="87" t="n">
        <v>12000</v>
      </c>
      <c r="M12834" s="87" t="n">
        <v>11298</v>
      </c>
      <c r="N12834" s="87" t="n">
        <v>4440</v>
      </c>
      <c r="O12834" s="144" t="n">
        <v>10909.09090909091</v>
      </c>
      <c r="P12834" s="87" t="inlineStr">
        <is>
          <t>카페24화장솜촉촉 스킨팩 화장솜201208</t>
        </is>
      </c>
    </row>
    <row r="12835">
      <c r="B12835" s="127" t="n">
        <v>44194</v>
      </c>
      <c r="C12835" s="87">
        <f>TEXT(B12835,"aaa")</f>
        <v/>
      </c>
      <c r="D12835" s="93" t="n"/>
      <c r="E12835" s="87">
        <f>INDEX(매칭테이블!C:D,MATCH(RD!G12835,매칭테이블!D:D,0),1)</f>
        <v/>
      </c>
      <c r="F12835" s="93" t="inlineStr">
        <is>
          <t>W컨셉</t>
        </is>
      </c>
      <c r="G12835" s="93" t="inlineStr">
        <is>
          <t>어성초 77토너 (2 SET) HEARTLEAF 77% SOOTHING TONER 250ml250ml 2set</t>
        </is>
      </c>
      <c r="H12835" s="93" t="n">
        <v>1</v>
      </c>
      <c r="J12835" s="87" t="n">
        <v>201208</v>
      </c>
      <c r="K12835" s="93" t="n"/>
      <c r="L12835" s="87" t="n">
        <v>35000</v>
      </c>
      <c r="M12835" s="87" t="n">
        <v>25200</v>
      </c>
      <c r="N12835" s="87" t="n">
        <v>6160</v>
      </c>
      <c r="O12835" s="144" t="n">
        <v>31818.18181818182</v>
      </c>
      <c r="P12835" s="87" t="inlineStr">
        <is>
          <t>W컨셉토너어성초 77토너 (2 SET) HEARTLEAF 77% SOOTHING TONER 250ml250ml 2set201208</t>
        </is>
      </c>
    </row>
    <row r="12836">
      <c r="B12836" s="127" t="n">
        <v>44194</v>
      </c>
      <c r="C12836" s="87">
        <f>TEXT(B12836,"aaa")</f>
        <v/>
      </c>
      <c r="D12836" s="93" t="n"/>
      <c r="E12836" s="87">
        <f>INDEX(매칭테이블!C:D,MATCH(RD!G12836,매칭테이블!D:D,0),1)</f>
        <v/>
      </c>
      <c r="F12836" s="93" t="inlineStr">
        <is>
          <t>글로우데이즈 시코르</t>
        </is>
      </c>
      <c r="G12836" s="93" t="inlineStr">
        <is>
          <t>어성초 77 마스크팩 10매</t>
        </is>
      </c>
      <c r="H12836" s="93" t="n">
        <v>3</v>
      </c>
      <c r="J12836" s="87" t="n">
        <v>201208</v>
      </c>
      <c r="K12836" s="93" t="n"/>
      <c r="L12836" s="87" t="n">
        <v>49092</v>
      </c>
      <c r="M12836" s="87" t="n">
        <v>49092</v>
      </c>
      <c r="N12836" s="87" t="n">
        <v>11910</v>
      </c>
      <c r="O12836" s="144" t="n">
        <v>44629.0909090909</v>
      </c>
      <c r="P12836" s="87" t="inlineStr">
        <is>
          <t>글로우데이즈 시코르마스크팩어성초 77 마스크팩 10매201208</t>
        </is>
      </c>
    </row>
    <row r="12837">
      <c r="B12837" s="127" t="n">
        <v>44194</v>
      </c>
      <c r="C12837" s="87">
        <f>TEXT(B12837,"aaa")</f>
        <v/>
      </c>
      <c r="D12837" s="93" t="n"/>
      <c r="E12837" s="87">
        <f>INDEX(매칭테이블!C:D,MATCH(RD!G12837,매칭테이블!D:D,0),1)</f>
        <v/>
      </c>
      <c r="F12837" s="93" t="inlineStr">
        <is>
          <t>스타일쉐어</t>
        </is>
      </c>
      <c r="G12837" s="93" t="inlineStr">
        <is>
          <t>아누아 어성초 77 토너 250ml</t>
        </is>
      </c>
      <c r="H12837" s="93" t="n">
        <v>2</v>
      </c>
      <c r="J12837" s="87" t="n">
        <v>201208</v>
      </c>
      <c r="K12837" s="93" t="n"/>
      <c r="L12837" s="87" t="n">
        <v>40000</v>
      </c>
      <c r="M12837" s="87" t="n">
        <v>30000</v>
      </c>
      <c r="N12837" s="87" t="n">
        <v>6520</v>
      </c>
      <c r="O12837" s="144" t="n">
        <v>36363.63636363636</v>
      </c>
      <c r="P12837" s="87" t="inlineStr">
        <is>
          <t>스타일쉐어토너아누아 어성초 77 토너 250ml201208</t>
        </is>
      </c>
    </row>
    <row r="12838">
      <c r="B12838" s="127" t="n">
        <v>44194</v>
      </c>
      <c r="C12838" s="87">
        <f>TEXT(B12838,"aaa")</f>
        <v/>
      </c>
      <c r="D12838" s="93" t="n"/>
      <c r="E12838" s="87">
        <f>INDEX(매칭테이블!C:D,MATCH(RD!G12838,매칭테이블!D:D,0),1)</f>
        <v/>
      </c>
      <c r="F12838" s="93" t="inlineStr">
        <is>
          <t>아누아 CS</t>
        </is>
      </c>
      <c r="G12838" s="93" t="inlineStr">
        <is>
          <t>5제로 무기자차 선크림 50ml</t>
        </is>
      </c>
      <c r="H12838" s="93" t="n">
        <v>3</v>
      </c>
      <c r="J12838" s="87" t="n">
        <v>201208</v>
      </c>
      <c r="K12838" s="93" t="n"/>
      <c r="L12838" s="87" t="n">
        <v>0</v>
      </c>
      <c r="M12838" s="87" t="n">
        <v>0</v>
      </c>
      <c r="N12838" s="87" t="n">
        <v>7035</v>
      </c>
      <c r="O12838" s="144" t="n">
        <v>0</v>
      </c>
      <c r="P12838" s="87" t="inlineStr">
        <is>
          <t>아누아 CS선크림5제로 무기자차 선크림 50ml201208</t>
        </is>
      </c>
    </row>
    <row r="12839">
      <c r="B12839" s="127" t="n">
        <v>44194</v>
      </c>
      <c r="C12839" s="87">
        <f>TEXT(B12839,"aaa")</f>
        <v/>
      </c>
      <c r="D12839" s="93" t="n"/>
      <c r="E12839" s="87">
        <f>INDEX(매칭테이블!C:D,MATCH(RD!G12839,매칭테이블!D:D,0),1)</f>
        <v/>
      </c>
      <c r="F12839" s="93" t="inlineStr">
        <is>
          <t>아누아 CS</t>
        </is>
      </c>
      <c r="G12839" s="93" t="inlineStr">
        <is>
          <t>어성초 77 토너 250ml</t>
        </is>
      </c>
      <c r="H12839" s="93" t="n">
        <v>4</v>
      </c>
      <c r="J12839" s="87" t="n">
        <v>201208</v>
      </c>
      <c r="K12839" s="93" t="n"/>
      <c r="L12839" s="87" t="n">
        <v>0</v>
      </c>
      <c r="M12839" s="87" t="n">
        <v>0</v>
      </c>
      <c r="N12839" s="87" t="n">
        <v>13040</v>
      </c>
      <c r="O12839" s="144" t="n">
        <v>0</v>
      </c>
      <c r="P12839" s="87" t="inlineStr">
        <is>
          <t>아누아 CS토너어성초 77 토너 250ml201208</t>
        </is>
      </c>
    </row>
    <row r="12840">
      <c r="B12840" s="127" t="n">
        <v>44194</v>
      </c>
      <c r="C12840" s="87">
        <f>TEXT(B12840,"aaa")</f>
        <v/>
      </c>
      <c r="D12840" s="93" t="n"/>
      <c r="E12840" s="87">
        <f>INDEX(매칭테이블!C:D,MATCH(RD!G12840,매칭테이블!D:D,0),1)</f>
        <v/>
      </c>
      <c r="F12840" s="93" t="inlineStr">
        <is>
          <t>카페24</t>
        </is>
      </c>
      <c r="G12840" s="93" t="inlineStr">
        <is>
          <t>5 제로 무기자차 선크림옵션=5제로 무기자차 선크림 1개-20% off</t>
        </is>
      </c>
      <c r="H12840" s="93" t="n">
        <v>2</v>
      </c>
      <c r="J12840" s="87" t="n">
        <v>201208</v>
      </c>
      <c r="K12840" s="93" t="n"/>
      <c r="L12840" s="87" t="n">
        <v>40000</v>
      </c>
      <c r="M12840" s="87" t="n">
        <v>37660</v>
      </c>
      <c r="N12840" s="87" t="n">
        <v>4690</v>
      </c>
      <c r="O12840" s="144" t="n">
        <v>36363.63636363636</v>
      </c>
      <c r="P12840" s="87" t="inlineStr">
        <is>
          <t>카페24선크림5 제로 무기자차 선크림옵션=5제로 무기자차 선크림 1개-20% off201208</t>
        </is>
      </c>
    </row>
    <row r="12841">
      <c r="B12841" s="127" t="n">
        <v>44194</v>
      </c>
      <c r="C12841" s="87">
        <f>TEXT(B12841,"aaa")</f>
        <v/>
      </c>
      <c r="D12841" s="93" t="n"/>
      <c r="E12841" s="87">
        <f>INDEX(매칭테이블!C:D,MATCH(RD!G12841,매칭테이블!D:D,0),1)</f>
        <v/>
      </c>
      <c r="F12841" s="93" t="inlineStr">
        <is>
          <t>카페24</t>
        </is>
      </c>
      <c r="G12841" s="93" t="inlineStr">
        <is>
          <t>[수분 보충 세트] 어성초 77 토너 + 어성초 70 로션옵션=어성초 77 토너 250ml + 어성초 70 로션 200ml -30%</t>
        </is>
      </c>
      <c r="H12841" s="93" t="n">
        <v>45</v>
      </c>
      <c r="J12841" s="87" t="n">
        <v>201208</v>
      </c>
      <c r="K12841" s="93" t="n"/>
      <c r="L12841" s="87" t="n">
        <v>1669500</v>
      </c>
      <c r="M12841" s="87" t="n">
        <v>1571834.25</v>
      </c>
      <c r="N12841" s="87" t="n">
        <v>333810</v>
      </c>
      <c r="O12841" s="144" t="n">
        <v>1517727.272727273</v>
      </c>
      <c r="P12841" s="87" t="inlineStr">
        <is>
          <t>카페24수분 보충 세트[수분 보충 세트] 어성초 77 토너 + 어성초 70 로션옵션=어성초 77 토너 250ml + 어성초 70 로션 200ml -30%201208</t>
        </is>
      </c>
    </row>
    <row r="12842">
      <c r="B12842" s="127" t="n">
        <v>44194</v>
      </c>
      <c r="C12842" s="87">
        <f>TEXT(B12842,"aaa")</f>
        <v/>
      </c>
      <c r="D12842" s="93" t="n"/>
      <c r="E12842" s="87">
        <f>INDEX(매칭테이블!C:D,MATCH(RD!G12842,매칭테이블!D:D,0),1)</f>
        <v/>
      </c>
      <c r="F12842" s="93" t="inlineStr">
        <is>
          <t>카페24</t>
        </is>
      </c>
      <c r="G12842" s="93" t="inlineStr">
        <is>
          <t>[어성초 진정 패키지 세트] 대용량 토너 + 앰플 + 수딩 크림 + 마스크팩 10장</t>
        </is>
      </c>
      <c r="H12842" s="93" t="n">
        <v>3</v>
      </c>
      <c r="J12842" s="87" t="n">
        <v>201208</v>
      </c>
      <c r="K12842" s="93" t="n"/>
      <c r="L12842" s="87" t="n">
        <v>297000</v>
      </c>
      <c r="M12842" s="87" t="n">
        <v>279625.5</v>
      </c>
      <c r="N12842" s="87" t="n">
        <v>45411</v>
      </c>
      <c r="O12842" s="144" t="n">
        <v>270000</v>
      </c>
      <c r="P12842" s="87" t="inlineStr">
        <is>
          <t>카페24어성초진정패키지[어성초 진정 패키지 세트] 대용량 토너 + 앰플 + 수딩 크림 + 마스크팩 10장201208</t>
        </is>
      </c>
    </row>
    <row r="12843">
      <c r="B12843" s="127" t="n">
        <v>44194</v>
      </c>
      <c r="C12843" s="87">
        <f>TEXT(B12843,"aaa")</f>
        <v/>
      </c>
      <c r="D12843" s="93" t="n"/>
      <c r="E12843" s="87">
        <f>INDEX(매칭테이블!C:D,MATCH(RD!G12843,매칭테이블!D:D,0),1)</f>
        <v/>
      </c>
      <c r="F12843" s="93" t="inlineStr">
        <is>
          <t>카페24</t>
        </is>
      </c>
      <c r="G12843" s="93" t="inlineStr">
        <is>
          <t>대용량 어성초 77 수딩 토너 500ml</t>
        </is>
      </c>
      <c r="H12843" s="93" t="n">
        <v>39</v>
      </c>
      <c r="J12843" s="87" t="n">
        <v>201208</v>
      </c>
      <c r="K12843" s="93" t="n"/>
      <c r="L12843" s="87" t="n">
        <v>1287000</v>
      </c>
      <c r="M12843" s="87" t="n">
        <v>1211710.5</v>
      </c>
      <c r="N12843" s="87" t="n">
        <v>168870</v>
      </c>
      <c r="O12843" s="144" t="n">
        <v>1170000</v>
      </c>
      <c r="P12843" s="87" t="inlineStr">
        <is>
          <t>카페24토너대용량 어성초 77 수딩 토너 500ml201208</t>
        </is>
      </c>
    </row>
    <row r="12844">
      <c r="B12844" s="127" t="n">
        <v>44194</v>
      </c>
      <c r="C12844" s="87">
        <f>TEXT(B12844,"aaa")</f>
        <v/>
      </c>
      <c r="D12844" s="93" t="n"/>
      <c r="E12844" s="87">
        <f>INDEX(매칭테이블!C:D,MATCH(RD!G12844,매칭테이블!D:D,0),1)</f>
        <v/>
      </c>
      <c r="F12844" s="93" t="inlineStr">
        <is>
          <t>카페24</t>
        </is>
      </c>
      <c r="G12844" s="93" t="inlineStr">
        <is>
          <t>대용량 어성초 77 토너 500ml</t>
        </is>
      </c>
      <c r="H12844" s="93" t="n">
        <v>2</v>
      </c>
      <c r="J12844" s="87" t="n">
        <v>201208</v>
      </c>
      <c r="K12844" s="93" t="n"/>
      <c r="L12844" s="87" t="n">
        <v>66000</v>
      </c>
      <c r="M12844" s="87" t="n">
        <v>62139</v>
      </c>
      <c r="N12844" s="87" t="n">
        <v>8660</v>
      </c>
      <c r="O12844" s="144" t="n">
        <v>59999.99999999999</v>
      </c>
      <c r="P12844" s="87" t="inlineStr">
        <is>
          <t>카페24토너대용량 어성초 77 토너 500ml201208</t>
        </is>
      </c>
    </row>
    <row r="12845">
      <c r="B12845" s="127" t="n">
        <v>44194</v>
      </c>
      <c r="C12845" s="87">
        <f>TEXT(B12845,"aaa")</f>
        <v/>
      </c>
      <c r="D12845" s="93" t="n"/>
      <c r="E12845" s="87">
        <f>INDEX(매칭테이블!C:D,MATCH(RD!G12845,매칭테이블!D:D,0),1)</f>
        <v/>
      </c>
      <c r="F12845" s="93" t="inlineStr">
        <is>
          <t>카페24</t>
        </is>
      </c>
      <c r="G12845" s="93" t="inlineStr">
        <is>
          <t>아누아 어성초 77 수딩 토너토너(필수)=어성초 77 토너 1개-20% off</t>
        </is>
      </c>
      <c r="H12845" s="93" t="n">
        <v>2</v>
      </c>
      <c r="J12845" s="87" t="n">
        <v>201208</v>
      </c>
      <c r="K12845" s="93" t="n"/>
      <c r="L12845" s="87" t="n">
        <v>40000</v>
      </c>
      <c r="M12845" s="87" t="n">
        <v>37660</v>
      </c>
      <c r="N12845" s="87" t="n">
        <v>6160</v>
      </c>
      <c r="O12845" s="144" t="n">
        <v>36363.63636363636</v>
      </c>
      <c r="P12845" s="87" t="inlineStr">
        <is>
          <t>카페24토너아누아 어성초 77 수딩 토너토너(필수)=어성초 77 토너 1개-20% off201208</t>
        </is>
      </c>
    </row>
    <row r="12846">
      <c r="B12846" s="127" t="n">
        <v>44194</v>
      </c>
      <c r="C12846" s="87">
        <f>TEXT(B12846,"aaa")</f>
        <v/>
      </c>
      <c r="D12846" s="93" t="n"/>
      <c r="E12846" s="87">
        <f>INDEX(매칭테이블!C:D,MATCH(RD!G12846,매칭테이블!D:D,0),1)</f>
        <v/>
      </c>
      <c r="F12846" s="93" t="inlineStr">
        <is>
          <t>카페24</t>
        </is>
      </c>
      <c r="G12846" s="93" t="inlineStr">
        <is>
          <t>아누아 어성초 77 수딩 토너토너(필수)=어성초 77 토너 2개-30% off (무료배송)</t>
        </is>
      </c>
      <c r="H12846" s="93" t="n">
        <v>5</v>
      </c>
      <c r="J12846" s="87" t="n">
        <v>201208</v>
      </c>
      <c r="K12846" s="93" t="n"/>
      <c r="L12846" s="87" t="n">
        <v>175000</v>
      </c>
      <c r="M12846" s="87" t="n">
        <v>164762.5</v>
      </c>
      <c r="N12846" s="87" t="n">
        <v>30800</v>
      </c>
      <c r="O12846" s="144" t="n">
        <v>159090.9090909091</v>
      </c>
      <c r="P12846" s="87" t="inlineStr">
        <is>
          <t>카페24토너아누아 어성초 77 수딩 토너토너(필수)=어성초 77 토너 2개-30% off (무료배송)201208</t>
        </is>
      </c>
    </row>
    <row r="12847">
      <c r="B12847" s="127" t="n">
        <v>44194</v>
      </c>
      <c r="C12847" s="87">
        <f>TEXT(B12847,"aaa")</f>
        <v/>
      </c>
      <c r="D12847" s="93" t="n"/>
      <c r="E12847" s="87">
        <f>INDEX(매칭테이블!C:D,MATCH(RD!G12847,매칭테이블!D:D,0),1)</f>
        <v/>
      </c>
      <c r="F12847" s="93" t="inlineStr">
        <is>
          <t>카페24</t>
        </is>
      </c>
      <c r="G12847" s="93" t="inlineStr">
        <is>
          <t>아누아 어성초 77 수딩 토너토너(필수)=어성초77토너1개 + 어성초77패드1개 -30% off (무료배송)</t>
        </is>
      </c>
      <c r="H12847" s="93" t="n">
        <v>1</v>
      </c>
      <c r="J12847" s="87" t="n">
        <v>201208</v>
      </c>
      <c r="K12847" s="93" t="n"/>
      <c r="L12847" s="87" t="n">
        <v>37100</v>
      </c>
      <c r="M12847" s="87" t="n">
        <v>34929.65</v>
      </c>
      <c r="N12847" s="87" t="n">
        <v>8092</v>
      </c>
      <c r="O12847" s="144" t="n">
        <v>33727.27272727273</v>
      </c>
      <c r="P12847" s="87" t="inlineStr">
        <is>
          <t>카페24토너+패드 세트아누아 어성초 77 수딩 토너토너(필수)=어성초77토너1개 + 어성초77패드1개 -30% off (무료배송)201208</t>
        </is>
      </c>
    </row>
    <row r="12848">
      <c r="B12848" s="127" t="n">
        <v>44194</v>
      </c>
      <c r="C12848" s="87">
        <f>TEXT(B12848,"aaa")</f>
        <v/>
      </c>
      <c r="D12848" s="93" t="n"/>
      <c r="E12848" s="87">
        <f>INDEX(매칭테이블!C:D,MATCH(RD!G12848,매칭테이블!D:D,0),1)</f>
        <v/>
      </c>
      <c r="F12848" s="93" t="inlineStr">
        <is>
          <t>카페24</t>
        </is>
      </c>
      <c r="G12848" s="93" t="inlineStr">
        <is>
          <t>아누아 어성초 77 수딩 토너화장솜(선택)=촉촉 스킨팩 화장솜</t>
        </is>
      </c>
      <c r="H12848" s="93" t="n">
        <v>8</v>
      </c>
      <c r="J12848" s="87" t="n">
        <v>201208</v>
      </c>
      <c r="K12848" s="93" t="n"/>
      <c r="L12848" s="87" t="n">
        <v>24000</v>
      </c>
      <c r="M12848" s="87" t="n">
        <v>22596</v>
      </c>
      <c r="N12848" s="87" t="n">
        <v>8880</v>
      </c>
      <c r="O12848" s="144" t="n">
        <v>21818.18181818182</v>
      </c>
      <c r="P12848" s="87" t="inlineStr">
        <is>
          <t>카페24토너아누아 어성초 77 수딩 토너화장솜(선택)=촉촉 스킨팩 화장솜201208</t>
        </is>
      </c>
    </row>
    <row r="12849">
      <c r="B12849" s="127" t="n">
        <v>44194</v>
      </c>
      <c r="C12849" s="87">
        <f>TEXT(B12849,"aaa")</f>
        <v/>
      </c>
      <c r="D12849" s="93" t="n"/>
      <c r="E12849" s="87">
        <f>INDEX(매칭테이블!C:D,MATCH(RD!G12849,매칭테이블!D:D,0),1)</f>
        <v/>
      </c>
      <c r="F12849" s="93" t="inlineStr">
        <is>
          <t>카페24</t>
        </is>
      </c>
      <c r="G12849" s="93" t="inlineStr">
        <is>
          <t>어성초 70 데일리 릴리프 로션로션=어성초 70 데일리 릴리프 로션 1개 -20% off</t>
        </is>
      </c>
      <c r="H12849" s="93" t="n">
        <v>15</v>
      </c>
      <c r="J12849" s="87" t="n">
        <v>201208</v>
      </c>
      <c r="K12849" s="93" t="n"/>
      <c r="L12849" s="87" t="n">
        <v>336000</v>
      </c>
      <c r="M12849" s="87" t="n">
        <v>316344</v>
      </c>
      <c r="N12849" s="87" t="n">
        <v>65070</v>
      </c>
      <c r="O12849" s="144" t="n">
        <v>305454.5454545454</v>
      </c>
      <c r="P12849" s="87" t="inlineStr">
        <is>
          <t>카페24로션어성초 70 데일리 릴리프 로션로션=어성초 70 데일리 릴리프 로션 1개 -20% off201208</t>
        </is>
      </c>
    </row>
    <row r="12850">
      <c r="B12850" s="127" t="n">
        <v>44194</v>
      </c>
      <c r="C12850" s="87">
        <f>TEXT(B12850,"aaa")</f>
        <v/>
      </c>
      <c r="D12850" s="93" t="n"/>
      <c r="E12850" s="87">
        <f>INDEX(매칭테이블!C:D,MATCH(RD!G12850,매칭테이블!D:D,0),1)</f>
        <v/>
      </c>
      <c r="F12850" s="93" t="inlineStr">
        <is>
          <t>카페24</t>
        </is>
      </c>
      <c r="G12850" s="93" t="inlineStr">
        <is>
          <t>어성초 70 데일리 릴리프 로션로션=어성초 70 데일리 릴리프 로션 2개 -30% off</t>
        </is>
      </c>
      <c r="H12850" s="93" t="n">
        <v>1</v>
      </c>
      <c r="J12850" s="87" t="n">
        <v>201208</v>
      </c>
      <c r="K12850" s="93" t="n"/>
      <c r="L12850" s="87" t="n">
        <v>39200</v>
      </c>
      <c r="M12850" s="87" t="n">
        <v>36906.8</v>
      </c>
      <c r="N12850" s="87" t="n">
        <v>8676</v>
      </c>
      <c r="O12850" s="144" t="n">
        <v>35636.36363636363</v>
      </c>
      <c r="P12850" s="87" t="inlineStr">
        <is>
          <t>카페24로션어성초 70 데일리 릴리프 로션로션=어성초 70 데일리 릴리프 로션 2개 -30% off201208</t>
        </is>
      </c>
    </row>
    <row r="12851">
      <c r="B12851" s="127" t="n">
        <v>44194</v>
      </c>
      <c r="C12851" s="87">
        <f>TEXT(B12851,"aaa")</f>
        <v/>
      </c>
      <c r="D12851" s="93" t="n"/>
      <c r="E12851" s="87">
        <f>INDEX(매칭테이블!C:D,MATCH(RD!G12851,매칭테이블!D:D,0),1)</f>
        <v/>
      </c>
      <c r="F12851" s="93" t="inlineStr">
        <is>
          <t>카페24</t>
        </is>
      </c>
      <c r="G12851" s="93" t="inlineStr">
        <is>
          <t>어성초 70 데일리 릴리프 로션로션=어성초 77토너 + 어성초 70 로션 수분 보충 세트 -30% off</t>
        </is>
      </c>
      <c r="H12851" s="93" t="n">
        <v>1</v>
      </c>
      <c r="J12851" s="87" t="n">
        <v>201208</v>
      </c>
      <c r="K12851" s="93" t="n"/>
      <c r="L12851" s="87" t="n">
        <v>37100</v>
      </c>
      <c r="M12851" s="87" t="n">
        <v>34929.65</v>
      </c>
      <c r="N12851" s="87" t="n">
        <v>7418</v>
      </c>
      <c r="O12851" s="144" t="n">
        <v>33727.27272727273</v>
      </c>
      <c r="P12851" s="87" t="inlineStr">
        <is>
          <t>카페24수분 보충 세트어성초 70 데일리 릴리프 로션로션=어성초 77토너 + 어성초 70 로션 수분 보충 세트 -30% off201208</t>
        </is>
      </c>
    </row>
    <row r="12852">
      <c r="B12852" s="127" t="n">
        <v>44194</v>
      </c>
      <c r="C12852" s="87">
        <f>TEXT(B12852,"aaa")</f>
        <v/>
      </c>
      <c r="D12852" s="93" t="n"/>
      <c r="E12852" s="87">
        <f>INDEX(매칭테이블!C:D,MATCH(RD!G12852,매칭테이블!D:D,0),1)</f>
        <v/>
      </c>
      <c r="F12852" s="93" t="inlineStr">
        <is>
          <t>카페24</t>
        </is>
      </c>
      <c r="G12852" s="93" t="inlineStr">
        <is>
          <t>어성초 70 머드 크림 마스크옵션=어성초 70 머드 크림 마스크-20% off</t>
        </is>
      </c>
      <c r="H12852" s="93" t="n">
        <v>4</v>
      </c>
      <c r="J12852" s="87" t="n">
        <v>201208</v>
      </c>
      <c r="K12852" s="93" t="n"/>
      <c r="L12852" s="87" t="n">
        <v>80000</v>
      </c>
      <c r="M12852" s="87" t="n">
        <v>75320</v>
      </c>
      <c r="N12852" s="87" t="n">
        <v>5768</v>
      </c>
      <c r="O12852" s="144" t="n">
        <v>72727.27272727272</v>
      </c>
      <c r="P12852" s="87" t="inlineStr">
        <is>
          <t>카페24머드크림마스크어성초 70 머드 크림 마스크옵션=어성초 70 머드 크림 마스크-20% off201208</t>
        </is>
      </c>
    </row>
    <row r="12853">
      <c r="B12853" s="127" t="n">
        <v>44194</v>
      </c>
      <c r="C12853" s="87">
        <f>TEXT(B12853,"aaa")</f>
        <v/>
      </c>
      <c r="D12853" s="93" t="n"/>
      <c r="E12853" s="87">
        <f>INDEX(매칭테이블!C:D,MATCH(RD!G12853,매칭테이블!D:D,0),1)</f>
        <v/>
      </c>
      <c r="F12853" s="93" t="inlineStr">
        <is>
          <t>카페24</t>
        </is>
      </c>
      <c r="G12853" s="93" t="inlineStr">
        <is>
          <t>어성초 70 인텐스 카밍 크림크림=어성초 70 인텐스 카밍 크림 1개 (-20%)</t>
        </is>
      </c>
      <c r="H12853" s="93" t="n">
        <v>5</v>
      </c>
      <c r="J12853" s="87" t="n">
        <v>201208</v>
      </c>
      <c r="K12853" s="93" t="n"/>
      <c r="L12853" s="87" t="n">
        <v>140000</v>
      </c>
      <c r="M12853" s="87" t="n">
        <v>131810</v>
      </c>
      <c r="N12853" s="87" t="n">
        <v>19410</v>
      </c>
      <c r="O12853" s="144" t="n">
        <v>127272.7272727273</v>
      </c>
      <c r="P12853" s="87" t="inlineStr">
        <is>
          <t>카페24카밍크림어성초 70 인텐스 카밍 크림크림=어성초 70 인텐스 카밍 크림 1개 (-20%)201208</t>
        </is>
      </c>
    </row>
    <row r="12854">
      <c r="B12854" s="127" t="n">
        <v>44194</v>
      </c>
      <c r="C12854" s="87">
        <f>TEXT(B12854,"aaa")</f>
        <v/>
      </c>
      <c r="D12854" s="93" t="n"/>
      <c r="E12854" s="87">
        <f>INDEX(매칭테이블!C:D,MATCH(RD!G12854,매칭테이블!D:D,0),1)</f>
        <v/>
      </c>
      <c r="F12854" s="93" t="inlineStr">
        <is>
          <t>카페24</t>
        </is>
      </c>
      <c r="G12854" s="93" t="inlineStr">
        <is>
          <t>어성초 70 인텐스 카밍 크림크림=어성초 70 인텐스 카밍 크림 2개 (-30%)</t>
        </is>
      </c>
      <c r="H12854" s="93" t="n">
        <v>1</v>
      </c>
      <c r="J12854" s="87" t="n">
        <v>201208</v>
      </c>
      <c r="K12854" s="93" t="n"/>
      <c r="L12854" s="87" t="n">
        <v>49000</v>
      </c>
      <c r="M12854" s="87" t="n">
        <v>46133.5</v>
      </c>
      <c r="N12854" s="87" t="n">
        <v>7764</v>
      </c>
      <c r="O12854" s="144" t="n">
        <v>44545.45454545454</v>
      </c>
      <c r="P12854" s="87" t="inlineStr">
        <is>
          <t>카페24카밍크림어성초 70 인텐스 카밍 크림크림=어성초 70 인텐스 카밍 크림 2개 (-30%)201208</t>
        </is>
      </c>
    </row>
    <row r="12855">
      <c r="B12855" s="127" t="n">
        <v>44194</v>
      </c>
      <c r="C12855" s="87">
        <f>TEXT(B12855,"aaa")</f>
        <v/>
      </c>
      <c r="D12855" s="93" t="n"/>
      <c r="E12855" s="87">
        <f>INDEX(매칭테이블!C:D,MATCH(RD!G12855,매칭테이블!D:D,0),1)</f>
        <v/>
      </c>
      <c r="F12855" s="93" t="inlineStr">
        <is>
          <t>카페24</t>
        </is>
      </c>
      <c r="G12855" s="93" t="inlineStr">
        <is>
          <t>어성초 70 인텐스 카밍 크림크림=어성초 토너 250ml + 카밍 크림 50ml (-30%)</t>
        </is>
      </c>
      <c r="H12855" s="93" t="n">
        <v>2</v>
      </c>
      <c r="J12855" s="87" t="n">
        <v>201208</v>
      </c>
      <c r="K12855" s="93" t="n"/>
      <c r="L12855" s="87" t="n">
        <v>84000</v>
      </c>
      <c r="M12855" s="87" t="n">
        <v>79086</v>
      </c>
      <c r="N12855" s="87" t="n">
        <v>13924</v>
      </c>
      <c r="O12855" s="144" t="n">
        <v>76363.63636363635</v>
      </c>
      <c r="P12855" s="87" t="inlineStr">
        <is>
          <t>카페24카밍크림어성초 70 인텐스 카밍 크림크림=어성초 토너 250ml + 카밍 크림 50ml (-30%)201208</t>
        </is>
      </c>
    </row>
    <row r="12856">
      <c r="B12856" s="127" t="n">
        <v>44194</v>
      </c>
      <c r="C12856" s="87">
        <f>TEXT(B12856,"aaa")</f>
        <v/>
      </c>
      <c r="D12856" s="93" t="n"/>
      <c r="E12856" s="87">
        <f>INDEX(매칭테이블!C:D,MATCH(RD!G12856,매칭테이블!D:D,0),1)</f>
        <v/>
      </c>
      <c r="F12856" s="93" t="inlineStr">
        <is>
          <t>카페24</t>
        </is>
      </c>
      <c r="G12856" s="93" t="inlineStr">
        <is>
          <t>어성초 77 수딩 토너토너(필수)=어성초 77 토너 1개-20% off</t>
        </is>
      </c>
      <c r="H12856" s="93" t="n">
        <v>67</v>
      </c>
      <c r="J12856" s="87" t="n">
        <v>201208</v>
      </c>
      <c r="K12856" s="93" t="n"/>
      <c r="L12856" s="87" t="n">
        <v>1340000</v>
      </c>
      <c r="M12856" s="87" t="n">
        <v>1261610</v>
      </c>
      <c r="N12856" s="87" t="n">
        <v>206360</v>
      </c>
      <c r="O12856" s="144" t="n">
        <v>1218181.818181818</v>
      </c>
      <c r="P12856" s="87" t="inlineStr">
        <is>
          <t>카페24토너어성초 77 수딩 토너토너(필수)=어성초 77 토너 1개-20% off201208</t>
        </is>
      </c>
    </row>
    <row r="12857">
      <c r="B12857" s="127" t="n">
        <v>44194</v>
      </c>
      <c r="C12857" s="87">
        <f>TEXT(B12857,"aaa")</f>
        <v/>
      </c>
      <c r="D12857" s="93" t="n"/>
      <c r="E12857" s="87">
        <f>INDEX(매칭테이블!C:D,MATCH(RD!G12857,매칭테이블!D:D,0),1)</f>
        <v/>
      </c>
      <c r="F12857" s="93" t="inlineStr">
        <is>
          <t>카페24</t>
        </is>
      </c>
      <c r="G12857" s="93" t="inlineStr">
        <is>
          <t>어성초 77 수딩 토너토너(필수)=어성초 77 토너 2개-30% off (무료배송)</t>
        </is>
      </c>
      <c r="H12857" s="93" t="n">
        <v>23</v>
      </c>
      <c r="J12857" s="87" t="n">
        <v>201208</v>
      </c>
      <c r="K12857" s="93" t="n"/>
      <c r="L12857" s="87" t="n">
        <v>805000</v>
      </c>
      <c r="M12857" s="87" t="n">
        <v>757907.5</v>
      </c>
      <c r="N12857" s="87" t="n">
        <v>141680</v>
      </c>
      <c r="O12857" s="144" t="n">
        <v>731818.1818181818</v>
      </c>
      <c r="P12857" s="87" t="inlineStr">
        <is>
          <t>카페24토너어성초 77 수딩 토너토너(필수)=어성초 77 토너 2개-30% off (무료배송)201208</t>
        </is>
      </c>
    </row>
    <row r="12858">
      <c r="B12858" s="127" t="n">
        <v>44194</v>
      </c>
      <c r="C12858" s="87">
        <f>TEXT(B12858,"aaa")</f>
        <v/>
      </c>
      <c r="D12858" s="93" t="n"/>
      <c r="E12858" s="87">
        <f>INDEX(매칭테이블!C:D,MATCH(RD!G12858,매칭테이블!D:D,0),1)</f>
        <v/>
      </c>
      <c r="F12858" s="93" t="inlineStr">
        <is>
          <t>카페24</t>
        </is>
      </c>
      <c r="G12858" s="93" t="inlineStr">
        <is>
          <t>어성초 77 수딩 토너토너(필수)=어성초77토너1개 + 어성초77패드1개 -30% off (무료배송)</t>
        </is>
      </c>
      <c r="H12858" s="93" t="n">
        <v>29</v>
      </c>
      <c r="J12858" s="87" t="n">
        <v>201208</v>
      </c>
      <c r="K12858" s="93" t="n"/>
      <c r="L12858" s="87" t="n">
        <v>1075900</v>
      </c>
      <c r="M12858" s="87" t="n">
        <v>1012959.85</v>
      </c>
      <c r="N12858" s="87" t="n">
        <v>234668</v>
      </c>
      <c r="O12858" s="144" t="n">
        <v>978090.9090909091</v>
      </c>
      <c r="P12858" s="87" t="inlineStr">
        <is>
          <t>카페24토너+패드 세트어성초 77 수딩 토너토너(필수)=어성초77토너1개 + 어성초77패드1개 -30% off (무료배송)201208</t>
        </is>
      </c>
    </row>
    <row r="12859">
      <c r="B12859" s="127" t="n">
        <v>44194</v>
      </c>
      <c r="C12859" s="87">
        <f>TEXT(B12859,"aaa")</f>
        <v/>
      </c>
      <c r="D12859" s="93" t="n"/>
      <c r="E12859" s="87">
        <f>INDEX(매칭테이블!C:D,MATCH(RD!G12859,매칭테이블!D:D,0),1)</f>
        <v/>
      </c>
      <c r="F12859" s="93" t="inlineStr">
        <is>
          <t>카페24</t>
        </is>
      </c>
      <c r="G12859" s="93" t="inlineStr">
        <is>
          <t>어성초 77 수딩 토너화장솜(선택)=촉촉 스킨팩 화장솜</t>
        </is>
      </c>
      <c r="H12859" s="93" t="n">
        <v>40</v>
      </c>
      <c r="J12859" s="87" t="n">
        <v>201208</v>
      </c>
      <c r="K12859" s="93" t="n"/>
      <c r="L12859" s="87" t="n">
        <v>120000</v>
      </c>
      <c r="M12859" s="87" t="n">
        <v>112980</v>
      </c>
      <c r="N12859" s="87" t="n">
        <v>44400</v>
      </c>
      <c r="O12859" s="144" t="n">
        <v>109090.9090909091</v>
      </c>
      <c r="P12859" s="87" t="inlineStr">
        <is>
          <t>카페24화장솜어성초 77 수딩 토너화장솜(선택)=촉촉 스킨팩 화장솜201208</t>
        </is>
      </c>
    </row>
    <row r="12860">
      <c r="B12860" s="127" t="n">
        <v>44194</v>
      </c>
      <c r="C12860" s="87">
        <f>TEXT(B12860,"aaa")</f>
        <v/>
      </c>
      <c r="D12860" s="93" t="n"/>
      <c r="E12860" s="87">
        <f>INDEX(매칭테이블!C:D,MATCH(RD!G12860,매칭테이블!D:D,0),1)</f>
        <v/>
      </c>
      <c r="F12860" s="93" t="inlineStr">
        <is>
          <t>카페24</t>
        </is>
      </c>
      <c r="G12860" s="93" t="inlineStr">
        <is>
          <t>어성초 77 수딩 토너토너(필수)=어성초 77 토너 1개-20% off</t>
        </is>
      </c>
      <c r="H12860" s="93" t="n">
        <v>1</v>
      </c>
      <c r="J12860" s="87" t="n">
        <v>201208</v>
      </c>
      <c r="K12860" s="93" t="n"/>
      <c r="L12860" s="87" t="n">
        <v>20000</v>
      </c>
      <c r="M12860" s="87" t="n">
        <v>18830</v>
      </c>
      <c r="N12860" s="87" t="n">
        <v>3080</v>
      </c>
      <c r="O12860" s="144" t="n">
        <v>18181.81818181818</v>
      </c>
      <c r="P12860" s="87" t="inlineStr">
        <is>
          <t>카페24토너어성초 77 수딩 토너토너(필수)=어성초 77 토너 1개-20% off201208</t>
        </is>
      </c>
    </row>
    <row r="12861">
      <c r="B12861" s="127" t="n">
        <v>44194</v>
      </c>
      <c r="C12861" s="87">
        <f>TEXT(B12861,"aaa")</f>
        <v/>
      </c>
      <c r="D12861" s="93" t="n"/>
      <c r="E12861" s="87">
        <f>INDEX(매칭테이블!C:D,MATCH(RD!G12861,매칭테이블!D:D,0),1)</f>
        <v/>
      </c>
      <c r="F12861" s="93" t="inlineStr">
        <is>
          <t>카페24</t>
        </is>
      </c>
      <c r="G12861" s="93" t="inlineStr">
        <is>
          <t>어성초 77 수딩 토너토너(필수)=(대용량) 어성초 77 토너 500ml (무료배송)</t>
        </is>
      </c>
      <c r="H12861" s="93" t="n">
        <v>1</v>
      </c>
      <c r="J12861" s="87" t="n">
        <v>201208</v>
      </c>
      <c r="K12861" s="93" t="n"/>
      <c r="L12861" s="87" t="n">
        <v>33000</v>
      </c>
      <c r="M12861" s="87" t="n">
        <v>31069.5</v>
      </c>
      <c r="N12861" s="87" t="n">
        <v>4330</v>
      </c>
      <c r="O12861" s="144" t="n">
        <v>30000</v>
      </c>
      <c r="P12861" s="87" t="inlineStr">
        <is>
          <t>카페24토너어성초 77 수딩 토너토너(필수)=(대용량) 어성초 77 토너 500ml (무료배송)201208</t>
        </is>
      </c>
    </row>
    <row r="12862">
      <c r="B12862" s="127" t="n">
        <v>44194</v>
      </c>
      <c r="C12862" s="87">
        <f>TEXT(B12862,"aaa")</f>
        <v/>
      </c>
      <c r="D12862" s="93" t="n"/>
      <c r="E12862" s="87">
        <f>INDEX(매칭테이블!C:D,MATCH(RD!G12862,매칭테이블!D:D,0),1)</f>
        <v/>
      </c>
      <c r="F12862" s="93" t="inlineStr">
        <is>
          <t>카페24</t>
        </is>
      </c>
      <c r="G12862" s="93" t="inlineStr">
        <is>
          <t>어성초 77 진정 마스크옵션=어성초 77 진정 마스크팩 10장-50% off</t>
        </is>
      </c>
      <c r="H12862" s="93" t="n">
        <v>12</v>
      </c>
      <c r="J12862" s="87" t="n">
        <v>201208</v>
      </c>
      <c r="K12862" s="93" t="n"/>
      <c r="L12862" s="87" t="n">
        <v>240000</v>
      </c>
      <c r="M12862" s="87" t="n">
        <v>225960</v>
      </c>
      <c r="N12862" s="87" t="n">
        <v>47640</v>
      </c>
      <c r="O12862" s="144" t="n">
        <v>218181.8181818182</v>
      </c>
      <c r="P12862" s="87" t="inlineStr">
        <is>
          <t>카페24마스크팩어성초 77 진정 마스크옵션=어성초 77 진정 마스크팩 10장-50% off201208</t>
        </is>
      </c>
    </row>
    <row r="12863">
      <c r="B12863" s="127" t="n">
        <v>44194</v>
      </c>
      <c r="C12863" s="87">
        <f>TEXT(B12863,"aaa")</f>
        <v/>
      </c>
      <c r="D12863" s="93" t="n"/>
      <c r="E12863" s="87">
        <f>INDEX(매칭테이블!C:D,MATCH(RD!G12863,매칭테이블!D:D,0),1)</f>
        <v/>
      </c>
      <c r="F12863" s="93" t="inlineStr">
        <is>
          <t>카페24</t>
        </is>
      </c>
      <c r="G12863" s="93" t="inlineStr">
        <is>
          <t>어성초 77 진정 마스크</t>
        </is>
      </c>
      <c r="H12863" s="93" t="n">
        <v>1</v>
      </c>
      <c r="J12863" s="87" t="n">
        <v>201208</v>
      </c>
      <c r="K12863" s="93" t="n"/>
      <c r="L12863" s="87" t="n">
        <v>4000</v>
      </c>
      <c r="M12863" s="87" t="n">
        <v>3766</v>
      </c>
      <c r="N12863" s="87" t="n">
        <v>397</v>
      </c>
      <c r="O12863" s="144" t="n">
        <v>3636.363636363636</v>
      </c>
      <c r="P12863" s="87" t="inlineStr">
        <is>
          <t>카페24마스크팩어성초 77 진정 마스크201208</t>
        </is>
      </c>
    </row>
    <row r="12864">
      <c r="B12864" s="127" t="n">
        <v>44194</v>
      </c>
      <c r="C12864" s="87">
        <f>TEXT(B12864,"aaa")</f>
        <v/>
      </c>
      <c r="D12864" s="93" t="n"/>
      <c r="E12864" s="87">
        <f>INDEX(매칭테이블!C:D,MATCH(RD!G12864,매칭테이블!D:D,0),1)</f>
        <v/>
      </c>
      <c r="F12864" s="93" t="inlineStr">
        <is>
          <t>카페24</t>
        </is>
      </c>
      <c r="G12864" s="93" t="inlineStr">
        <is>
          <t>어성초 77 클리어 패드옵션=어성초 77 클리어 패드 1개-20% off</t>
        </is>
      </c>
      <c r="H12864" s="93" t="n">
        <v>76</v>
      </c>
      <c r="J12864" s="87" t="n">
        <v>201208</v>
      </c>
      <c r="K12864" s="93" t="n"/>
      <c r="L12864" s="87" t="n">
        <v>1702400</v>
      </c>
      <c r="M12864" s="87" t="n">
        <v>1602809.6</v>
      </c>
      <c r="N12864" s="87" t="n">
        <v>380912</v>
      </c>
      <c r="O12864" s="144" t="n">
        <v>1547636.363636364</v>
      </c>
      <c r="P12864" s="87" t="inlineStr">
        <is>
          <t>카페24클리어 패드어성초 77 클리어 패드옵션=어성초 77 클리어 패드 1개-20% off201208</t>
        </is>
      </c>
    </row>
    <row r="12865">
      <c r="B12865" s="127" t="n">
        <v>44194</v>
      </c>
      <c r="C12865" s="87">
        <f>TEXT(B12865,"aaa")</f>
        <v/>
      </c>
      <c r="D12865" s="93" t="n"/>
      <c r="E12865" s="87">
        <f>INDEX(매칭테이블!C:D,MATCH(RD!G12865,매칭테이블!D:D,0),1)</f>
        <v/>
      </c>
      <c r="F12865" s="93" t="inlineStr">
        <is>
          <t>카페24</t>
        </is>
      </c>
      <c r="G12865" s="93" t="inlineStr">
        <is>
          <t>어성초 77 클리어 패드옵션=어성초 77 클리어 패드 2개-30% off (무료배송)</t>
        </is>
      </c>
      <c r="H12865" s="93" t="n">
        <v>107</v>
      </c>
      <c r="J12865" s="87" t="n">
        <v>201208</v>
      </c>
      <c r="K12865" s="93" t="n"/>
      <c r="L12865" s="87" t="n">
        <v>4194400</v>
      </c>
      <c r="M12865" s="87" t="n">
        <v>3949027.6</v>
      </c>
      <c r="N12865" s="87" t="n">
        <v>1072568</v>
      </c>
      <c r="O12865" s="144" t="n">
        <v>3813090.909090909</v>
      </c>
      <c r="P12865" s="87" t="inlineStr">
        <is>
          <t>카페24클리어 패드어성초 77 클리어 패드옵션=어성초 77 클리어 패드 2개-30% off (무료배송)201208</t>
        </is>
      </c>
    </row>
    <row r="12866">
      <c r="B12866" s="127" t="n">
        <v>44194</v>
      </c>
      <c r="C12866" s="87">
        <f>TEXT(B12866,"aaa")</f>
        <v/>
      </c>
      <c r="D12866" s="93" t="n"/>
      <c r="E12866" s="87">
        <f>INDEX(매칭테이블!C:D,MATCH(RD!G12866,매칭테이블!D:D,0),1)</f>
        <v/>
      </c>
      <c r="F12866" s="93" t="inlineStr">
        <is>
          <t>카페24</t>
        </is>
      </c>
      <c r="G12866" s="93" t="inlineStr">
        <is>
          <t>어성초 77 클리어 패드옵션=어성초77토너1개+어성초77패드1개-30% off (무료배송)</t>
        </is>
      </c>
      <c r="H12866" s="93" t="n">
        <v>72</v>
      </c>
      <c r="J12866" s="87" t="n">
        <v>201208</v>
      </c>
      <c r="K12866" s="93" t="n"/>
      <c r="L12866" s="87" t="n">
        <v>2671200</v>
      </c>
      <c r="M12866" s="87" t="n">
        <v>2514934.8</v>
      </c>
      <c r="N12866" s="87" t="n">
        <v>582624</v>
      </c>
      <c r="O12866" s="144" t="n">
        <v>2428363.636363636</v>
      </c>
      <c r="P12866" s="87" t="inlineStr">
        <is>
          <t>카페24토너+패드 세트어성초 77 클리어 패드옵션=어성초77토너1개+어성초77패드1개-30% off (무료배송)201208</t>
        </is>
      </c>
    </row>
    <row r="12867">
      <c r="B12867" s="127" t="n">
        <v>44194</v>
      </c>
      <c r="C12867" s="87">
        <f>TEXT(B12867,"aaa")</f>
        <v/>
      </c>
      <c r="D12867" s="93" t="n"/>
      <c r="E12867" s="87">
        <f>INDEX(매칭테이블!C:D,MATCH(RD!G12867,매칭테이블!D:D,0),1)</f>
        <v/>
      </c>
      <c r="F12867" s="93" t="inlineStr">
        <is>
          <t>카페24</t>
        </is>
      </c>
      <c r="G12867" s="93" t="inlineStr">
        <is>
          <t>어성초 77 포어 클리어 패드옵션=어성초 77 클리어 패드 1개-20% off</t>
        </is>
      </c>
      <c r="H12867" s="93" t="n">
        <v>9</v>
      </c>
      <c r="J12867" s="87" t="n">
        <v>201208</v>
      </c>
      <c r="K12867" s="93" t="n"/>
      <c r="L12867" s="87" t="n">
        <v>201600</v>
      </c>
      <c r="M12867" s="87" t="n">
        <v>189806.4</v>
      </c>
      <c r="N12867" s="87" t="n">
        <v>45108</v>
      </c>
      <c r="O12867" s="144" t="n">
        <v>183272.7272727273</v>
      </c>
      <c r="P12867" s="87" t="inlineStr">
        <is>
          <t>카페24클리어 패드어성초 77 포어 클리어 패드옵션=어성초 77 클리어 패드 1개-20% off201208</t>
        </is>
      </c>
    </row>
    <row r="12868">
      <c r="B12868" s="127" t="n">
        <v>44194</v>
      </c>
      <c r="C12868" s="87">
        <f>TEXT(B12868,"aaa")</f>
        <v/>
      </c>
      <c r="D12868" s="93" t="n"/>
      <c r="E12868" s="87">
        <f>INDEX(매칭테이블!C:D,MATCH(RD!G12868,매칭테이블!D:D,0),1)</f>
        <v/>
      </c>
      <c r="F12868" s="93" t="inlineStr">
        <is>
          <t>카페24</t>
        </is>
      </c>
      <c r="G12868" s="93" t="inlineStr">
        <is>
          <t>어성초 77 포어 클리어 패드옵션=어성초 77 클리어 패드 2개-30% off (무료배송)</t>
        </is>
      </c>
      <c r="H12868" s="93" t="n">
        <v>21</v>
      </c>
      <c r="J12868" s="87" t="n">
        <v>201208</v>
      </c>
      <c r="K12868" s="93" t="n"/>
      <c r="L12868" s="87" t="n">
        <v>823200</v>
      </c>
      <c r="M12868" s="87" t="n">
        <v>775042.8</v>
      </c>
      <c r="N12868" s="87" t="n">
        <v>210504</v>
      </c>
      <c r="O12868" s="144" t="n">
        <v>748363.6363636364</v>
      </c>
      <c r="P12868" s="87" t="inlineStr">
        <is>
          <t>카페24클리어 패드어성초 77 포어 클리어 패드옵션=어성초 77 클리어 패드 2개-30% off (무료배송)201208</t>
        </is>
      </c>
    </row>
    <row r="12869">
      <c r="B12869" s="127" t="n">
        <v>44194</v>
      </c>
      <c r="C12869" s="87">
        <f>TEXT(B12869,"aaa")</f>
        <v/>
      </c>
      <c r="D12869" s="93" t="n"/>
      <c r="E12869" s="87">
        <f>INDEX(매칭테이블!C:D,MATCH(RD!G12869,매칭테이블!D:D,0),1)</f>
        <v/>
      </c>
      <c r="F12869" s="93" t="inlineStr">
        <is>
          <t>카페24</t>
        </is>
      </c>
      <c r="G12869" s="93" t="inlineStr">
        <is>
          <t>어성초 77 포어 클리어 패드옵션=어성초77토너1개+어성초77패드1개-30% off (무료배송)</t>
        </is>
      </c>
      <c r="H12869" s="93" t="n">
        <v>12</v>
      </c>
      <c r="J12869" s="87" t="n">
        <v>201208</v>
      </c>
      <c r="K12869" s="93" t="n"/>
      <c r="L12869" s="87" t="n">
        <v>445200</v>
      </c>
      <c r="M12869" s="87" t="n">
        <v>419155.8</v>
      </c>
      <c r="N12869" s="87" t="n">
        <v>97104</v>
      </c>
      <c r="O12869" s="144" t="n">
        <v>404727.2727272727</v>
      </c>
      <c r="P12869" s="87" t="inlineStr">
        <is>
          <t>카페24토너+패드 세트어성초 77 포어 클리어 패드옵션=어성초77토너1개+어성초77패드1개-30% off (무료배송)201208</t>
        </is>
      </c>
    </row>
    <row r="12870">
      <c r="B12870" s="127" t="n">
        <v>44194</v>
      </c>
      <c r="C12870" s="87">
        <f>TEXT(B12870,"aaa")</f>
        <v/>
      </c>
      <c r="D12870" s="93" t="n"/>
      <c r="E12870" s="87">
        <f>INDEX(매칭테이블!C:D,MATCH(RD!G12870,매칭테이블!D:D,0),1)</f>
        <v/>
      </c>
      <c r="F12870" s="93" t="inlineStr">
        <is>
          <t>카페24</t>
        </is>
      </c>
      <c r="G12870" s="93" t="inlineStr">
        <is>
          <t>어성초 77% 패드옵션=어성초 77 클리어 패드 1개-20% off</t>
        </is>
      </c>
      <c r="H12870" s="93" t="n">
        <v>120</v>
      </c>
      <c r="J12870" s="87" t="n">
        <v>201208</v>
      </c>
      <c r="K12870" s="93" t="n"/>
      <c r="L12870" s="87" t="n">
        <v>2688000</v>
      </c>
      <c r="M12870" s="87" t="n">
        <v>2530752</v>
      </c>
      <c r="N12870" s="87" t="n">
        <v>601440</v>
      </c>
      <c r="O12870" s="144" t="n">
        <v>2443636.363636363</v>
      </c>
      <c r="P12870" s="87" t="inlineStr">
        <is>
          <t>카페24클리어 패드어성초 77% 패드옵션=어성초 77 클리어 패드 1개-20% off201208</t>
        </is>
      </c>
    </row>
    <row r="12871">
      <c r="B12871" s="127" t="n">
        <v>44194</v>
      </c>
      <c r="C12871" s="87">
        <f>TEXT(B12871,"aaa")</f>
        <v/>
      </c>
      <c r="D12871" s="93" t="n"/>
      <c r="E12871" s="87">
        <f>INDEX(매칭테이블!C:D,MATCH(RD!G12871,매칭테이블!D:D,0),1)</f>
        <v/>
      </c>
      <c r="F12871" s="93" t="inlineStr">
        <is>
          <t>카페24</t>
        </is>
      </c>
      <c r="G12871" s="93" t="inlineStr">
        <is>
          <t>어성초 77% 패드옵션=어성초 77 클리어 패드 2개-30% off (무료배송)</t>
        </is>
      </c>
      <c r="H12871" s="93" t="n">
        <v>132</v>
      </c>
      <c r="J12871" s="87" t="n">
        <v>201208</v>
      </c>
      <c r="K12871" s="93" t="n"/>
      <c r="L12871" s="87" t="n">
        <v>5174400</v>
      </c>
      <c r="M12871" s="87" t="n">
        <v>4871697.6</v>
      </c>
      <c r="N12871" s="87" t="n">
        <v>1323168</v>
      </c>
      <c r="O12871" s="144" t="n">
        <v>4704000</v>
      </c>
      <c r="P12871" s="87" t="inlineStr">
        <is>
          <t>카페24클리어 패드어성초 77% 패드옵션=어성초 77 클리어 패드 2개-30% off (무료배송)201208</t>
        </is>
      </c>
    </row>
    <row r="12872">
      <c r="B12872" s="127" t="n">
        <v>44194</v>
      </c>
      <c r="C12872" s="87">
        <f>TEXT(B12872,"aaa")</f>
        <v/>
      </c>
      <c r="D12872" s="93" t="n"/>
      <c r="E12872" s="87">
        <f>INDEX(매칭테이블!C:D,MATCH(RD!G12872,매칭테이블!D:D,0),1)</f>
        <v/>
      </c>
      <c r="F12872" s="93" t="inlineStr">
        <is>
          <t>카페24</t>
        </is>
      </c>
      <c r="G12872" s="93" t="inlineStr">
        <is>
          <t>어성초 77% 패드옵션=어성초77토너1개+어성초77패드1개-30% off (무료배송)</t>
        </is>
      </c>
      <c r="H12872" s="93" t="n">
        <v>71</v>
      </c>
      <c r="J12872" s="87" t="n">
        <v>201208</v>
      </c>
      <c r="K12872" s="93" t="n"/>
      <c r="L12872" s="87" t="n">
        <v>2634100</v>
      </c>
      <c r="M12872" s="87" t="n">
        <v>2480005.15</v>
      </c>
      <c r="N12872" s="87" t="n">
        <v>574532</v>
      </c>
      <c r="O12872" s="144" t="n">
        <v>2394636.363636363</v>
      </c>
      <c r="P12872" s="87" t="inlineStr">
        <is>
          <t>카페24토너+패드 세트어성초 77% 패드옵션=어성초77토너1개+어성초77패드1개-30% off (무료배송)201208</t>
        </is>
      </c>
    </row>
    <row r="12873">
      <c r="B12873" s="127" t="n">
        <v>44194</v>
      </c>
      <c r="C12873" s="87">
        <f>TEXT(B12873,"aaa")</f>
        <v/>
      </c>
      <c r="D12873" s="93" t="n"/>
      <c r="E12873" s="87">
        <f>INDEX(매칭테이블!C:D,MATCH(RD!G12873,매칭테이블!D:D,0),1)</f>
        <v/>
      </c>
      <c r="F12873" s="93" t="inlineStr">
        <is>
          <t>카페24</t>
        </is>
      </c>
      <c r="G12873" s="93" t="inlineStr">
        <is>
          <t>어성초 78 수딩 크림</t>
        </is>
      </c>
      <c r="H12873" s="93" t="n">
        <v>12</v>
      </c>
      <c r="J12873" s="87" t="n">
        <v>201208</v>
      </c>
      <c r="K12873" s="93" t="n"/>
      <c r="L12873" s="87" t="n">
        <v>456000</v>
      </c>
      <c r="M12873" s="87" t="n">
        <v>429324</v>
      </c>
      <c r="N12873" s="87" t="n">
        <v>36540</v>
      </c>
      <c r="O12873" s="144" t="n">
        <v>414545.4545454545</v>
      </c>
      <c r="P12873" s="87" t="inlineStr">
        <is>
          <t>카페24수딩크림어성초 78 수딩 크림201208</t>
        </is>
      </c>
    </row>
    <row r="12874">
      <c r="B12874" s="127" t="n">
        <v>44194</v>
      </c>
      <c r="C12874" s="87">
        <f>TEXT(B12874,"aaa")</f>
        <v/>
      </c>
      <c r="D12874" s="93" t="n"/>
      <c r="E12874" s="87">
        <f>INDEX(매칭테이블!C:D,MATCH(RD!G12874,매칭테이블!D:D,0),1)</f>
        <v/>
      </c>
      <c r="F12874" s="93" t="inlineStr">
        <is>
          <t>카페24</t>
        </is>
      </c>
      <c r="G12874" s="93" t="inlineStr">
        <is>
          <t>어성초 78 수딩 크림</t>
        </is>
      </c>
      <c r="H12874" s="93" t="n">
        <v>4</v>
      </c>
      <c r="J12874" s="87" t="n">
        <v>201208</v>
      </c>
      <c r="K12874" s="93" t="n"/>
      <c r="L12874" s="87" t="n">
        <v>152000</v>
      </c>
      <c r="M12874" s="87" t="n">
        <v>143108</v>
      </c>
      <c r="N12874" s="87" t="n">
        <v>12180</v>
      </c>
      <c r="O12874" s="144" t="n">
        <v>138181.8181818182</v>
      </c>
      <c r="P12874" s="87" t="inlineStr">
        <is>
          <t>카페24수딩크림어성초 78 수딩 크림201208</t>
        </is>
      </c>
    </row>
    <row r="12875">
      <c r="B12875" s="127" t="n">
        <v>44194</v>
      </c>
      <c r="C12875" s="87">
        <f>TEXT(B12875,"aaa")</f>
        <v/>
      </c>
      <c r="D12875" s="93" t="n"/>
      <c r="E12875" s="87">
        <f>INDEX(매칭테이블!C:D,MATCH(RD!G12875,매칭테이블!D:D,0),1)</f>
        <v/>
      </c>
      <c r="F12875" s="93" t="inlineStr">
        <is>
          <t>카페24</t>
        </is>
      </c>
      <c r="G12875" s="93" t="inlineStr">
        <is>
          <t>어성초 80 수분 진정 앰플앰플=어성초 80 앰플 1개-15%off</t>
        </is>
      </c>
      <c r="H12875" s="93" t="n">
        <v>33</v>
      </c>
      <c r="J12875" s="87" t="n">
        <v>201208</v>
      </c>
      <c r="K12875" s="93" t="n"/>
      <c r="L12875" s="87" t="n">
        <v>924000</v>
      </c>
      <c r="M12875" s="87" t="n">
        <v>869946</v>
      </c>
      <c r="N12875" s="87" t="n">
        <v>112101</v>
      </c>
      <c r="O12875" s="144" t="n">
        <v>839999.9999999999</v>
      </c>
      <c r="P12875" s="87" t="inlineStr">
        <is>
          <t>카페24앰플어성초 80 수분 진정 앰플앰플=어성초 80 앰플 1개-15%off201208</t>
        </is>
      </c>
    </row>
    <row r="12876">
      <c r="B12876" s="127" t="n">
        <v>44194</v>
      </c>
      <c r="C12876" s="87">
        <f>TEXT(B12876,"aaa")</f>
        <v/>
      </c>
      <c r="D12876" s="93" t="n"/>
      <c r="E12876" s="87">
        <f>INDEX(매칭테이블!C:D,MATCH(RD!G12876,매칭테이블!D:D,0),1)</f>
        <v/>
      </c>
      <c r="F12876" s="93" t="inlineStr">
        <is>
          <t>카페24</t>
        </is>
      </c>
      <c r="G12876" s="93" t="inlineStr">
        <is>
          <t>어성초 80 수분 진정 앰플앰플=어성초 80 앰플 2개-27%off (무료배송)</t>
        </is>
      </c>
      <c r="H12876" s="93" t="n">
        <v>10</v>
      </c>
      <c r="J12876" s="87" t="n">
        <v>201208</v>
      </c>
      <c r="K12876" s="93" t="n"/>
      <c r="L12876" s="87" t="n">
        <v>480000</v>
      </c>
      <c r="M12876" s="87" t="n">
        <v>451920</v>
      </c>
      <c r="N12876" s="87" t="n">
        <v>67940</v>
      </c>
      <c r="O12876" s="144" t="n">
        <v>436363.6363636364</v>
      </c>
      <c r="P12876" s="87" t="inlineStr">
        <is>
          <t>카페24앰플어성초 80 수분 진정 앰플앰플=어성초 80 앰플 2개-27%off (무료배송)201208</t>
        </is>
      </c>
    </row>
    <row r="12877">
      <c r="B12877" s="127" t="n">
        <v>44194</v>
      </c>
      <c r="C12877" s="87">
        <f>TEXT(B12877,"aaa")</f>
        <v/>
      </c>
      <c r="D12877" s="93" t="n"/>
      <c r="E12877" s="87">
        <f>INDEX(매칭테이블!C:D,MATCH(RD!G12877,매칭테이블!D:D,0),1)</f>
        <v/>
      </c>
      <c r="F12877" s="93" t="inlineStr">
        <is>
          <t>카페24</t>
        </is>
      </c>
      <c r="G12877" s="93" t="inlineStr">
        <is>
          <t>어성초 80 수분 진정 앰플</t>
        </is>
      </c>
      <c r="H12877" s="93" t="n">
        <v>4</v>
      </c>
      <c r="J12877" s="87" t="n">
        <v>201208</v>
      </c>
      <c r="K12877" s="93" t="n"/>
      <c r="L12877" s="87" t="n">
        <v>112000</v>
      </c>
      <c r="M12877" s="87" t="n">
        <v>105448</v>
      </c>
      <c r="N12877" s="87" t="n">
        <v>13588</v>
      </c>
      <c r="O12877" s="144" t="n">
        <v>101818.1818181818</v>
      </c>
      <c r="P12877" s="87" t="inlineStr">
        <is>
          <t>카페24앰플어성초 80 수분 진정 앰플201208</t>
        </is>
      </c>
    </row>
    <row r="12878">
      <c r="B12878" s="127" t="n">
        <v>44194</v>
      </c>
      <c r="C12878" s="87">
        <f>TEXT(B12878,"aaa")</f>
        <v/>
      </c>
      <c r="D12878" s="93" t="n"/>
      <c r="E12878" s="87">
        <f>INDEX(매칭테이블!C:D,MATCH(RD!G12878,매칭테이블!D:D,0),1)</f>
        <v/>
      </c>
      <c r="F12878" s="93" t="inlineStr">
        <is>
          <t>카페24</t>
        </is>
      </c>
      <c r="G12878" s="93" t="inlineStr">
        <is>
          <t>어성초 80 앰플 30ml</t>
        </is>
      </c>
      <c r="H12878" s="93" t="n">
        <v>2</v>
      </c>
      <c r="J12878" s="87" t="n">
        <v>201208</v>
      </c>
      <c r="K12878" s="93" t="n"/>
      <c r="L12878" s="87" t="n">
        <v>56000</v>
      </c>
      <c r="M12878" s="87" t="n">
        <v>52724</v>
      </c>
      <c r="N12878" s="87" t="n">
        <v>6794</v>
      </c>
      <c r="O12878" s="144" t="n">
        <v>50909.0909090909</v>
      </c>
      <c r="P12878" s="87" t="inlineStr">
        <is>
          <t>카페24앰플어성초 80 앰플 30ml201208</t>
        </is>
      </c>
    </row>
    <row r="12879">
      <c r="B12879" s="127" t="n">
        <v>44194</v>
      </c>
      <c r="C12879" s="87">
        <f>TEXT(B12879,"aaa")</f>
        <v/>
      </c>
      <c r="D12879" s="93" t="n"/>
      <c r="E12879" s="87">
        <f>INDEX(매칭테이블!C:D,MATCH(RD!G12879,매칭테이블!D:D,0),1)</f>
        <v/>
      </c>
      <c r="F12879" s="93" t="inlineStr">
        <is>
          <t>카페24</t>
        </is>
      </c>
      <c r="G12879" s="93" t="inlineStr">
        <is>
          <t>어성초 아크네 바디워시옵션=어성초 아크네 바디워시 1개 -30% off</t>
        </is>
      </c>
      <c r="H12879" s="93" t="n">
        <v>5</v>
      </c>
      <c r="J12879" s="87" t="n">
        <v>201208</v>
      </c>
      <c r="K12879" s="93" t="n"/>
      <c r="L12879" s="87" t="n">
        <v>91000</v>
      </c>
      <c r="M12879" s="87" t="n">
        <v>85676.5</v>
      </c>
      <c r="N12879" s="87" t="n">
        <v>20425</v>
      </c>
      <c r="O12879" s="144" t="n">
        <v>82727.27272727272</v>
      </c>
      <c r="P12879" s="87" t="inlineStr">
        <is>
          <t>카페24바디워시어성초 아크네 바디워시옵션=어성초 아크네 바디워시 1개 -30% off201208</t>
        </is>
      </c>
    </row>
    <row r="12880">
      <c r="B12880" s="127" t="n">
        <v>44194</v>
      </c>
      <c r="C12880" s="87">
        <f>TEXT(B12880,"aaa")</f>
        <v/>
      </c>
      <c r="D12880" s="93" t="n"/>
      <c r="E12880" s="87">
        <f>INDEX(매칭테이블!C:D,MATCH(RD!G12880,매칭테이블!D:D,0),1)</f>
        <v/>
      </c>
      <c r="F12880" s="93" t="inlineStr">
        <is>
          <t>카페24</t>
        </is>
      </c>
      <c r="G12880" s="93" t="inlineStr">
        <is>
          <t>어성초 아크네 바디워시옵션=어성초 아크네 바디워시 2개 -35% off (무료배송)</t>
        </is>
      </c>
      <c r="H12880" s="93" t="n">
        <v>2</v>
      </c>
      <c r="J12880" s="87" t="n">
        <v>201208</v>
      </c>
      <c r="K12880" s="93" t="n"/>
      <c r="L12880" s="87" t="n">
        <v>67600</v>
      </c>
      <c r="M12880" s="87" t="n">
        <v>63645.4</v>
      </c>
      <c r="N12880" s="87" t="n">
        <v>16340</v>
      </c>
      <c r="O12880" s="144" t="n">
        <v>61454.54545454545</v>
      </c>
      <c r="P12880" s="87" t="inlineStr">
        <is>
          <t>카페24바디워시어성초 아크네 바디워시옵션=어성초 아크네 바디워시 2개 -35% off (무료배송)201208</t>
        </is>
      </c>
    </row>
    <row r="12881">
      <c r="B12881" s="127" t="n">
        <v>44194</v>
      </c>
      <c r="C12881" s="87">
        <f>TEXT(B12881,"aaa")</f>
        <v/>
      </c>
      <c r="D12881" s="93" t="n"/>
      <c r="E12881" s="87">
        <f>INDEX(매칭테이블!C:D,MATCH(RD!G12881,매칭테이블!D:D,0),1)</f>
        <v/>
      </c>
      <c r="F12881" s="93" t="inlineStr">
        <is>
          <t>카페24</t>
        </is>
      </c>
      <c r="G12881" s="93" t="inlineStr">
        <is>
          <t>어성초 약산성 클렌징폼클렌징폼=어성초 약산성 클렌징폼 1개 -19%off</t>
        </is>
      </c>
      <c r="H12881" s="93" t="n">
        <v>18</v>
      </c>
      <c r="J12881" s="87" t="n">
        <v>201208</v>
      </c>
      <c r="K12881" s="93" t="n"/>
      <c r="L12881" s="87" t="n">
        <v>234000</v>
      </c>
      <c r="M12881" s="87" t="n">
        <v>220311</v>
      </c>
      <c r="N12881" s="87" t="n">
        <v>49500</v>
      </c>
      <c r="O12881" s="144" t="n">
        <v>212727.2727272727</v>
      </c>
      <c r="P12881" s="87" t="inlineStr">
        <is>
          <t>카페24클렌징폼어성초 약산성 클렌징폼클렌징폼=어성초 약산성 클렌징폼 1개 -19%off201208</t>
        </is>
      </c>
    </row>
    <row r="12882">
      <c r="B12882" s="127" t="n">
        <v>44194</v>
      </c>
      <c r="C12882" s="87">
        <f>TEXT(B12882,"aaa")</f>
        <v/>
      </c>
      <c r="D12882" s="93" t="n"/>
      <c r="E12882" s="87">
        <f>INDEX(매칭테이블!C:D,MATCH(RD!G12882,매칭테이블!D:D,0),1)</f>
        <v/>
      </c>
      <c r="F12882" s="93" t="inlineStr">
        <is>
          <t>카페24</t>
        </is>
      </c>
      <c r="G12882" s="93" t="inlineStr">
        <is>
          <t>어성초 약산성 클렌징폼클렌징폼=어성초 약산성 클렌징폼 2개 -25%off</t>
        </is>
      </c>
      <c r="H12882" s="93" t="n">
        <v>6</v>
      </c>
      <c r="J12882" s="87" t="n">
        <v>201208</v>
      </c>
      <c r="K12882" s="93" t="n"/>
      <c r="L12882" s="87" t="n">
        <v>144000</v>
      </c>
      <c r="M12882" s="87" t="n">
        <v>135576</v>
      </c>
      <c r="N12882" s="87" t="n">
        <v>14760</v>
      </c>
      <c r="O12882" s="144" t="n">
        <v>130909.0909090909</v>
      </c>
      <c r="P12882" s="87" t="inlineStr">
        <is>
          <t>카페24클렌징폼어성초 약산성 클렌징폼클렌징폼=어성초 약산성 클렌징폼 2개 -25%off201208</t>
        </is>
      </c>
    </row>
    <row r="12883">
      <c r="B12883" s="127" t="n">
        <v>44194</v>
      </c>
      <c r="C12883" s="87">
        <f>TEXT(B12883,"aaa")</f>
        <v/>
      </c>
      <c r="D12883" s="93" t="n"/>
      <c r="E12883" s="87">
        <f>INDEX(매칭테이블!C:D,MATCH(RD!G12883,매칭테이블!D:D,0),1)</f>
        <v/>
      </c>
      <c r="F12883" s="93" t="inlineStr">
        <is>
          <t>카페24</t>
        </is>
      </c>
      <c r="G12883" s="93" t="inlineStr">
        <is>
          <t>어성초 약산성 클렌징폼클렌징폼=어성초 약산성 클렌징폼 3개 -31%off (무료배송)</t>
        </is>
      </c>
      <c r="H12883" s="93" t="n">
        <v>3</v>
      </c>
      <c r="J12883" s="87" t="n">
        <v>201208</v>
      </c>
      <c r="K12883" s="93" t="n"/>
      <c r="L12883" s="87" t="n">
        <v>99000</v>
      </c>
      <c r="M12883" s="87" t="n">
        <v>93208.5</v>
      </c>
      <c r="N12883" s="87" t="n">
        <v>11070</v>
      </c>
      <c r="O12883" s="144" t="n">
        <v>90000</v>
      </c>
      <c r="P12883" s="87" t="inlineStr">
        <is>
          <t>카페24클렌징폼어성초 약산성 클렌징폼클렌징폼=어성초 약산성 클렌징폼 3개 -31%off (무료배송)201208</t>
        </is>
      </c>
    </row>
    <row r="12884">
      <c r="B12884" s="127" t="n">
        <v>44194</v>
      </c>
      <c r="C12884" s="87">
        <f>TEXT(B12884,"aaa")</f>
        <v/>
      </c>
      <c r="D12884" s="93" t="n"/>
      <c r="E12884" s="87">
        <f>INDEX(매칭테이블!C:D,MATCH(RD!G12884,매칭테이블!D:D,0),1)</f>
        <v/>
      </c>
      <c r="F12884" s="93" t="inlineStr">
        <is>
          <t>카페24</t>
        </is>
      </c>
      <c r="G12884" s="93" t="inlineStr">
        <is>
          <t>어성초 크림마스크 나이트 솔루션옵션=어성초 크림마스크 나이트 솔루션 10장 (-50%)</t>
        </is>
      </c>
      <c r="H12884" s="93" t="n">
        <v>4</v>
      </c>
      <c r="J12884" s="87" t="n">
        <v>201208</v>
      </c>
      <c r="K12884" s="93" t="n"/>
      <c r="L12884" s="87" t="n">
        <v>80000</v>
      </c>
      <c r="M12884" s="87" t="n">
        <v>75320</v>
      </c>
      <c r="N12884" s="87" t="n">
        <v>12428</v>
      </c>
      <c r="O12884" s="144" t="n">
        <v>72727.27272727272</v>
      </c>
      <c r="P12884" s="87" t="inlineStr">
        <is>
          <t>카페24크림마스크어성초 크림마스크 나이트 솔루션옵션=어성초 크림마스크 나이트 솔루션 10장 (-50%)201208</t>
        </is>
      </c>
    </row>
    <row r="12885">
      <c r="B12885" s="127" t="n">
        <v>44194</v>
      </c>
      <c r="C12885" s="87">
        <f>TEXT(B12885,"aaa")</f>
        <v/>
      </c>
      <c r="D12885" s="93" t="n"/>
      <c r="E12885" s="87">
        <f>INDEX(매칭테이블!C:D,MATCH(RD!G12885,매칭테이블!D:D,0),1)</f>
        <v/>
      </c>
      <c r="F12885" s="93" t="inlineStr">
        <is>
          <t>카페24</t>
        </is>
      </c>
      <c r="G12885" s="93" t="inlineStr">
        <is>
          <t>촉촉 스킨팩 화장솜</t>
        </is>
      </c>
      <c r="H12885" s="93" t="n">
        <v>36</v>
      </c>
      <c r="J12885" s="87" t="n">
        <v>201208</v>
      </c>
      <c r="K12885" s="93" t="n"/>
      <c r="L12885" s="87" t="n">
        <v>108000</v>
      </c>
      <c r="M12885" s="87" t="n">
        <v>101682</v>
      </c>
      <c r="N12885" s="87" t="n">
        <v>39960</v>
      </c>
      <c r="O12885" s="144" t="n">
        <v>98181.81818181818</v>
      </c>
      <c r="P12885" s="87" t="inlineStr">
        <is>
          <t>카페24화장솜촉촉 스킨팩 화장솜201208</t>
        </is>
      </c>
    </row>
    <row r="12886">
      <c r="B12886" s="127" t="n">
        <v>44194</v>
      </c>
      <c r="C12886" s="87">
        <f>TEXT(B12886,"aaa")</f>
        <v/>
      </c>
      <c r="D12886" s="93" t="n"/>
      <c r="E12886" s="87">
        <f>INDEX(매칭테이블!C:D,MATCH(RD!G12886,매칭테이블!D:D,0),1)</f>
        <v/>
      </c>
      <c r="F12886" s="93" t="inlineStr">
        <is>
          <t>카페24</t>
        </is>
      </c>
      <c r="G12886" s="93" t="inlineStr">
        <is>
          <t>촉촉 스킨팩 화장솜</t>
        </is>
      </c>
      <c r="H12886" s="93" t="n">
        <v>2</v>
      </c>
      <c r="J12886" s="87" t="n">
        <v>201208</v>
      </c>
      <c r="K12886" s="93" t="n"/>
      <c r="L12886" s="87" t="n">
        <v>6000</v>
      </c>
      <c r="M12886" s="87" t="n">
        <v>5649</v>
      </c>
      <c r="N12886" s="87" t="n">
        <v>2220</v>
      </c>
      <c r="O12886" s="144" t="n">
        <v>5454.545454545454</v>
      </c>
      <c r="P12886" s="87" t="inlineStr">
        <is>
          <t>카페24화장솜촉촉 스킨팩 화장솜201208</t>
        </is>
      </c>
    </row>
    <row r="12887">
      <c r="B12887" s="127" t="n">
        <v>44195</v>
      </c>
      <c r="C12887" s="87">
        <f>TEXT(B12887,"aaa")</f>
        <v/>
      </c>
      <c r="D12887" s="93" t="n"/>
      <c r="E12887" s="87">
        <f>INDEX(매칭테이블!C:D,MATCH(RD!G12887,매칭테이블!D:D,0),1)</f>
        <v/>
      </c>
      <c r="F12887" s="93" t="inlineStr">
        <is>
          <t>스타일쉐어</t>
        </is>
      </c>
      <c r="G12887" s="93" t="inlineStr">
        <is>
          <t>아누아 어성초 77 토너 250ml</t>
        </is>
      </c>
      <c r="H12887" s="93" t="n">
        <v>3</v>
      </c>
      <c r="J12887" s="87" t="n">
        <v>201208</v>
      </c>
      <c r="K12887" s="93" t="n"/>
      <c r="L12887" s="87" t="n">
        <v>60000</v>
      </c>
      <c r="M12887" s="87" t="n">
        <v>45000</v>
      </c>
      <c r="N12887" s="87" t="n">
        <v>9780</v>
      </c>
      <c r="O12887" s="144" t="n">
        <v>54545.45454545454</v>
      </c>
      <c r="P12887" s="87" t="inlineStr">
        <is>
          <t>스타일쉐어토너아누아 어성초 77 토너 250ml201208</t>
        </is>
      </c>
    </row>
    <row r="12888">
      <c r="B12888" s="127" t="n">
        <v>44195</v>
      </c>
      <c r="C12888" s="87">
        <f>TEXT(B12888,"aaa")</f>
        <v/>
      </c>
      <c r="D12888" s="93" t="n"/>
      <c r="E12888" s="87">
        <f>INDEX(매칭테이블!C:D,MATCH(RD!G12888,매칭테이블!D:D,0),1)</f>
        <v/>
      </c>
      <c r="F12888" s="93" t="inlineStr">
        <is>
          <t>아누아 CS</t>
        </is>
      </c>
      <c r="G12888" s="93" t="inlineStr">
        <is>
          <t>5제로 무기자차 선크림 50ml</t>
        </is>
      </c>
      <c r="H12888" s="93" t="n">
        <v>2</v>
      </c>
      <c r="J12888" s="87" t="n">
        <v>201208</v>
      </c>
      <c r="K12888" s="93" t="n"/>
      <c r="L12888" s="87" t="n">
        <v>0</v>
      </c>
      <c r="M12888" s="87" t="n">
        <v>0</v>
      </c>
      <c r="N12888" s="87" t="n">
        <v>4690</v>
      </c>
      <c r="O12888" s="144" t="n">
        <v>0</v>
      </c>
      <c r="P12888" s="87" t="inlineStr">
        <is>
          <t>아누아 CS선크림5제로 무기자차 선크림 50ml201208</t>
        </is>
      </c>
    </row>
    <row r="12889">
      <c r="B12889" s="127" t="n">
        <v>44195</v>
      </c>
      <c r="C12889" s="87">
        <f>TEXT(B12889,"aaa")</f>
        <v/>
      </c>
      <c r="D12889" s="93" t="n"/>
      <c r="E12889" s="87">
        <f>INDEX(매칭테이블!C:D,MATCH(RD!G12889,매칭테이블!D:D,0),1)</f>
        <v/>
      </c>
      <c r="F12889" s="93" t="inlineStr">
        <is>
          <t>아누아 CS</t>
        </is>
      </c>
      <c r="G12889" s="93" t="inlineStr">
        <is>
          <t>어성초 77 토너 250ml</t>
        </is>
      </c>
      <c r="H12889" s="93" t="n">
        <v>6</v>
      </c>
      <c r="J12889" s="87" t="n">
        <v>201208</v>
      </c>
      <c r="K12889" s="93" t="n"/>
      <c r="L12889" s="87" t="n">
        <v>0</v>
      </c>
      <c r="M12889" s="87" t="n">
        <v>0</v>
      </c>
      <c r="N12889" s="87" t="n">
        <v>19560</v>
      </c>
      <c r="O12889" s="144" t="n">
        <v>0</v>
      </c>
      <c r="P12889" s="87" t="inlineStr">
        <is>
          <t>아누아 CS토너어성초 77 토너 250ml201208</t>
        </is>
      </c>
    </row>
    <row r="12890">
      <c r="B12890" s="127" t="n">
        <v>44195</v>
      </c>
      <c r="C12890" s="87">
        <f>TEXT(B12890,"aaa")</f>
        <v/>
      </c>
      <c r="D12890" s="93" t="n"/>
      <c r="E12890" s="87">
        <f>INDEX(매칭테이블!C:D,MATCH(RD!G12890,매칭테이블!D:D,0),1)</f>
        <v/>
      </c>
      <c r="F12890" s="93" t="inlineStr">
        <is>
          <t>아누아 CS</t>
        </is>
      </c>
      <c r="G12890" s="93" t="inlineStr">
        <is>
          <t>어성초 클리어패드 70P</t>
        </is>
      </c>
      <c r="H12890" s="93" t="n">
        <v>2</v>
      </c>
      <c r="J12890" s="87" t="n">
        <v>201208</v>
      </c>
      <c r="K12890" s="93" t="n"/>
      <c r="L12890" s="87" t="n">
        <v>0</v>
      </c>
      <c r="M12890" s="87" t="n">
        <v>0</v>
      </c>
      <c r="N12890" s="87" t="n">
        <v>10024</v>
      </c>
      <c r="O12890" s="144" t="n">
        <v>0</v>
      </c>
      <c r="P12890" s="87" t="inlineStr">
        <is>
          <t>아누아 CS클리어 패드어성초 클리어패드 70P201208</t>
        </is>
      </c>
    </row>
    <row r="12891">
      <c r="B12891" s="127" t="n">
        <v>44195</v>
      </c>
      <c r="C12891" s="87">
        <f>TEXT(B12891,"aaa")</f>
        <v/>
      </c>
      <c r="D12891" s="93" t="n"/>
      <c r="E12891" s="87">
        <f>INDEX(매칭테이블!C:D,MATCH(RD!G12891,매칭테이블!D:D,0),1)</f>
        <v/>
      </c>
      <c r="F12891" s="93" t="inlineStr">
        <is>
          <t>카페24</t>
        </is>
      </c>
      <c r="G12891" s="93" t="inlineStr">
        <is>
          <t>5 제로 무기자차 선크림옵션=5제로 무기자차 선크림 1개-20% off</t>
        </is>
      </c>
      <c r="H12891" s="93" t="n">
        <v>3</v>
      </c>
      <c r="J12891" s="87" t="n">
        <v>201208</v>
      </c>
      <c r="K12891" s="93" t="n"/>
      <c r="L12891" s="87" t="n">
        <v>60000</v>
      </c>
      <c r="M12891" s="87" t="n">
        <v>56490</v>
      </c>
      <c r="N12891" s="87" t="n">
        <v>7035</v>
      </c>
      <c r="O12891" s="144" t="n">
        <v>54545.45454545454</v>
      </c>
      <c r="P12891" s="87" t="inlineStr">
        <is>
          <t>카페24선크림5 제로 무기자차 선크림옵션=5제로 무기자차 선크림 1개-20% off201208</t>
        </is>
      </c>
    </row>
    <row r="12892">
      <c r="B12892" s="127" t="n">
        <v>44195</v>
      </c>
      <c r="C12892" s="87">
        <f>TEXT(B12892,"aaa")</f>
        <v/>
      </c>
      <c r="D12892" s="93" t="n"/>
      <c r="E12892" s="87">
        <f>INDEX(매칭테이블!C:D,MATCH(RD!G12892,매칭테이블!D:D,0),1)</f>
        <v/>
      </c>
      <c r="F12892" s="93" t="inlineStr">
        <is>
          <t>카페24</t>
        </is>
      </c>
      <c r="G12892" s="93" t="inlineStr">
        <is>
          <t>[수분 보충 세트] 어성초 77 토너 + 어성초 70 로션옵션=어성초 77 토너 250ml + 어성초 70 로션 200ml -30%</t>
        </is>
      </c>
      <c r="H12892" s="93" t="n">
        <v>47</v>
      </c>
      <c r="J12892" s="87" t="n">
        <v>201208</v>
      </c>
      <c r="K12892" s="93" t="n"/>
      <c r="L12892" s="87" t="n">
        <v>1743700</v>
      </c>
      <c r="M12892" s="87" t="n">
        <v>1641693.55</v>
      </c>
      <c r="N12892" s="87" t="n">
        <v>348646</v>
      </c>
      <c r="O12892" s="144" t="n">
        <v>1585181.818181818</v>
      </c>
      <c r="P12892" s="87" t="inlineStr">
        <is>
          <t>카페24수분 보충 세트[수분 보충 세트] 어성초 77 토너 + 어성초 70 로션옵션=어성초 77 토너 250ml + 어성초 70 로션 200ml -30%201208</t>
        </is>
      </c>
    </row>
    <row r="12893">
      <c r="B12893" s="127" t="n">
        <v>44195</v>
      </c>
      <c r="C12893" s="87">
        <f>TEXT(B12893,"aaa")</f>
        <v/>
      </c>
      <c r="D12893" s="93" t="n"/>
      <c r="E12893" s="87">
        <f>INDEX(매칭테이블!C:D,MATCH(RD!G12893,매칭테이블!D:D,0),1)</f>
        <v/>
      </c>
      <c r="F12893" s="93" t="inlineStr">
        <is>
          <t>카페24</t>
        </is>
      </c>
      <c r="G12893" s="93" t="inlineStr">
        <is>
          <t>[어성초 진정 패키지 세트] 대용량 토너 + 앰플 + 수딩 크림 + 마스크팩 10장</t>
        </is>
      </c>
      <c r="H12893" s="93" t="n">
        <v>4</v>
      </c>
      <c r="J12893" s="87" t="n">
        <v>201208</v>
      </c>
      <c r="K12893" s="93" t="n"/>
      <c r="L12893" s="87" t="n">
        <v>396000</v>
      </c>
      <c r="M12893" s="87" t="n">
        <v>372834</v>
      </c>
      <c r="N12893" s="87" t="n">
        <v>60548</v>
      </c>
      <c r="O12893" s="144" t="n">
        <v>360000</v>
      </c>
      <c r="P12893" s="87" t="inlineStr">
        <is>
          <t>카페24어성초진정패키지[어성초 진정 패키지 세트] 대용량 토너 + 앰플 + 수딩 크림 + 마스크팩 10장201208</t>
        </is>
      </c>
    </row>
    <row r="12894">
      <c r="B12894" s="127" t="n">
        <v>44195</v>
      </c>
      <c r="C12894" s="87">
        <f>TEXT(B12894,"aaa")</f>
        <v/>
      </c>
      <c r="D12894" s="93" t="n"/>
      <c r="E12894" s="87">
        <f>INDEX(매칭테이블!C:D,MATCH(RD!G12894,매칭테이블!D:D,0),1)</f>
        <v/>
      </c>
      <c r="F12894" s="93" t="inlineStr">
        <is>
          <t>카페24</t>
        </is>
      </c>
      <c r="G12894" s="93" t="inlineStr">
        <is>
          <t>대용량 어성초 77 수딩 토너 500ml</t>
        </is>
      </c>
      <c r="H12894" s="93" t="n">
        <v>25</v>
      </c>
      <c r="J12894" s="87" t="n">
        <v>201208</v>
      </c>
      <c r="K12894" s="93" t="n"/>
      <c r="L12894" s="87" t="n">
        <v>825000</v>
      </c>
      <c r="M12894" s="87" t="n">
        <v>776737.5</v>
      </c>
      <c r="N12894" s="87" t="n">
        <v>108250</v>
      </c>
      <c r="O12894" s="144" t="n">
        <v>749999.9999999999</v>
      </c>
      <c r="P12894" s="87" t="inlineStr">
        <is>
          <t>카페24토너대용량 어성초 77 수딩 토너 500ml201208</t>
        </is>
      </c>
    </row>
    <row r="12895">
      <c r="B12895" s="127" t="n">
        <v>44195</v>
      </c>
      <c r="C12895" s="87">
        <f>TEXT(B12895,"aaa")</f>
        <v/>
      </c>
      <c r="D12895" s="93" t="n"/>
      <c r="E12895" s="87">
        <f>INDEX(매칭테이블!C:D,MATCH(RD!G12895,매칭테이블!D:D,0),1)</f>
        <v/>
      </c>
      <c r="F12895" s="93" t="inlineStr">
        <is>
          <t>카페24</t>
        </is>
      </c>
      <c r="G12895" s="93" t="inlineStr">
        <is>
          <t>대용량 어성초 77 토너 500ml</t>
        </is>
      </c>
      <c r="H12895" s="93" t="n">
        <v>3</v>
      </c>
      <c r="J12895" s="87" t="n">
        <v>201208</v>
      </c>
      <c r="K12895" s="93" t="n"/>
      <c r="L12895" s="87" t="n">
        <v>99000</v>
      </c>
      <c r="M12895" s="87" t="n">
        <v>93208.5</v>
      </c>
      <c r="N12895" s="87" t="n">
        <v>12990</v>
      </c>
      <c r="O12895" s="144" t="n">
        <v>90000</v>
      </c>
      <c r="P12895" s="87" t="inlineStr">
        <is>
          <t>카페24토너대용량 어성초 77 토너 500ml201208</t>
        </is>
      </c>
    </row>
    <row r="12896">
      <c r="B12896" s="127" t="n">
        <v>44195</v>
      </c>
      <c r="C12896" s="87">
        <f>TEXT(B12896,"aaa")</f>
        <v/>
      </c>
      <c r="D12896" s="93" t="n"/>
      <c r="E12896" s="87">
        <f>INDEX(매칭테이블!C:D,MATCH(RD!G12896,매칭테이블!D:D,0),1)</f>
        <v/>
      </c>
      <c r="F12896" s="93" t="inlineStr">
        <is>
          <t>카페24</t>
        </is>
      </c>
      <c r="G12896" s="93" t="inlineStr">
        <is>
          <t>아누아 어성초 77 수딩 토너토너(필수)=어성초 77 토너 1개-20% off</t>
        </is>
      </c>
      <c r="H12896" s="93" t="n">
        <v>4</v>
      </c>
      <c r="J12896" s="87" t="n">
        <v>201208</v>
      </c>
      <c r="K12896" s="93" t="n"/>
      <c r="L12896" s="87" t="n">
        <v>80000</v>
      </c>
      <c r="M12896" s="87" t="n">
        <v>75320</v>
      </c>
      <c r="N12896" s="87" t="n">
        <v>12320</v>
      </c>
      <c r="O12896" s="144" t="n">
        <v>72727.27272727272</v>
      </c>
      <c r="P12896" s="87" t="inlineStr">
        <is>
          <t>카페24토너아누아 어성초 77 수딩 토너토너(필수)=어성초 77 토너 1개-20% off201208</t>
        </is>
      </c>
    </row>
    <row r="12897">
      <c r="B12897" s="127" t="n">
        <v>44195</v>
      </c>
      <c r="C12897" s="87">
        <f>TEXT(B12897,"aaa")</f>
        <v/>
      </c>
      <c r="D12897" s="93" t="n"/>
      <c r="E12897" s="87">
        <f>INDEX(매칭테이블!C:D,MATCH(RD!G12897,매칭테이블!D:D,0),1)</f>
        <v/>
      </c>
      <c r="F12897" s="93" t="inlineStr">
        <is>
          <t>카페24</t>
        </is>
      </c>
      <c r="G12897" s="93" t="inlineStr">
        <is>
          <t>아누아 어성초 77 수딩 토너토너(필수)=어성초 77 토너 2개-30% off (무료배송)</t>
        </is>
      </c>
      <c r="H12897" s="93" t="n">
        <v>1</v>
      </c>
      <c r="J12897" s="87" t="n">
        <v>201208</v>
      </c>
      <c r="K12897" s="93" t="n"/>
      <c r="L12897" s="87" t="n">
        <v>35000</v>
      </c>
      <c r="M12897" s="87" t="n">
        <v>32952.5</v>
      </c>
      <c r="N12897" s="87" t="n">
        <v>6160</v>
      </c>
      <c r="O12897" s="144" t="n">
        <v>31818.18181818182</v>
      </c>
      <c r="P12897" s="87" t="inlineStr">
        <is>
          <t>카페24토너아누아 어성초 77 수딩 토너토너(필수)=어성초 77 토너 2개-30% off (무료배송)201208</t>
        </is>
      </c>
    </row>
    <row r="12898">
      <c r="B12898" s="127" t="n">
        <v>44195</v>
      </c>
      <c r="C12898" s="87">
        <f>TEXT(B12898,"aaa")</f>
        <v/>
      </c>
      <c r="D12898" s="93" t="n"/>
      <c r="E12898" s="87">
        <f>INDEX(매칭테이블!C:D,MATCH(RD!G12898,매칭테이블!D:D,0),1)</f>
        <v/>
      </c>
      <c r="F12898" s="93" t="inlineStr">
        <is>
          <t>카페24</t>
        </is>
      </c>
      <c r="G12898" s="93" t="inlineStr">
        <is>
          <t>아누아 어성초 77 수딩 토너화장솜(선택)=촉촉 스킨팩 화장솜</t>
        </is>
      </c>
      <c r="H12898" s="93" t="n">
        <v>1</v>
      </c>
      <c r="J12898" s="87" t="n">
        <v>201208</v>
      </c>
      <c r="K12898" s="93" t="n"/>
      <c r="L12898" s="87" t="n">
        <v>3000</v>
      </c>
      <c r="M12898" s="87" t="n">
        <v>2824.5</v>
      </c>
      <c r="N12898" s="87" t="n">
        <v>1110</v>
      </c>
      <c r="O12898" s="144" t="n">
        <v>2727.272727272727</v>
      </c>
      <c r="P12898" s="87" t="inlineStr">
        <is>
          <t>카페24토너아누아 어성초 77 수딩 토너화장솜(선택)=촉촉 스킨팩 화장솜201208</t>
        </is>
      </c>
    </row>
    <row r="12899">
      <c r="B12899" s="127" t="n">
        <v>44195</v>
      </c>
      <c r="C12899" s="87">
        <f>TEXT(B12899,"aaa")</f>
        <v/>
      </c>
      <c r="D12899" s="93" t="n"/>
      <c r="E12899" s="87">
        <f>INDEX(매칭테이블!C:D,MATCH(RD!G12899,매칭테이블!D:D,0),1)</f>
        <v/>
      </c>
      <c r="F12899" s="93" t="inlineStr">
        <is>
          <t>카페24</t>
        </is>
      </c>
      <c r="G12899" s="93" t="inlineStr">
        <is>
          <t>어성초 70 데일리 릴리프 로션로션=어성초 70 데일리 릴리프 로션 1개 -20% off</t>
        </is>
      </c>
      <c r="H12899" s="93" t="n">
        <v>10</v>
      </c>
      <c r="J12899" s="87" t="n">
        <v>201208</v>
      </c>
      <c r="K12899" s="93" t="n"/>
      <c r="L12899" s="87" t="n">
        <v>224000</v>
      </c>
      <c r="M12899" s="87" t="n">
        <v>210896</v>
      </c>
      <c r="N12899" s="87" t="n">
        <v>43380</v>
      </c>
      <c r="O12899" s="144" t="n">
        <v>203636.3636363636</v>
      </c>
      <c r="P12899" s="87" t="inlineStr">
        <is>
          <t>카페24로션어성초 70 데일리 릴리프 로션로션=어성초 70 데일리 릴리프 로션 1개 -20% off201208</t>
        </is>
      </c>
    </row>
    <row r="12900">
      <c r="B12900" s="127" t="n">
        <v>44195</v>
      </c>
      <c r="C12900" s="87">
        <f>TEXT(B12900,"aaa")</f>
        <v/>
      </c>
      <c r="D12900" s="93" t="n"/>
      <c r="E12900" s="87">
        <f>INDEX(매칭테이블!C:D,MATCH(RD!G12900,매칭테이블!D:D,0),1)</f>
        <v/>
      </c>
      <c r="F12900" s="93" t="inlineStr">
        <is>
          <t>카페24</t>
        </is>
      </c>
      <c r="G12900" s="93" t="inlineStr">
        <is>
          <t>어성초 70 데일리 릴리프 로션로션=어성초 70 데일리 릴리프 로션 2개 -30% off</t>
        </is>
      </c>
      <c r="H12900" s="93" t="n">
        <v>2</v>
      </c>
      <c r="J12900" s="87" t="n">
        <v>201208</v>
      </c>
      <c r="K12900" s="93" t="n"/>
      <c r="L12900" s="87" t="n">
        <v>78400</v>
      </c>
      <c r="M12900" s="87" t="n">
        <v>73813.60000000001</v>
      </c>
      <c r="N12900" s="87" t="n">
        <v>17352</v>
      </c>
      <c r="O12900" s="144" t="n">
        <v>71272.72727272726</v>
      </c>
      <c r="P12900" s="87" t="inlineStr">
        <is>
          <t>카페24로션어성초 70 데일리 릴리프 로션로션=어성초 70 데일리 릴리프 로션 2개 -30% off201208</t>
        </is>
      </c>
    </row>
    <row r="12901">
      <c r="B12901" s="127" t="n">
        <v>44195</v>
      </c>
      <c r="C12901" s="87">
        <f>TEXT(B12901,"aaa")</f>
        <v/>
      </c>
      <c r="D12901" s="93" t="n"/>
      <c r="E12901" s="87">
        <f>INDEX(매칭테이블!C:D,MATCH(RD!G12901,매칭테이블!D:D,0),1)</f>
        <v/>
      </c>
      <c r="F12901" s="93" t="inlineStr">
        <is>
          <t>카페24</t>
        </is>
      </c>
      <c r="G12901" s="93" t="inlineStr">
        <is>
          <t>어성초 70 데일리 릴리프 로션로션=어성초 77토너 + 어성초 70 로션 수분 보충 세트 -30% off</t>
        </is>
      </c>
      <c r="H12901" s="93" t="n">
        <v>3</v>
      </c>
      <c r="J12901" s="87" t="n">
        <v>201208</v>
      </c>
      <c r="K12901" s="93" t="n"/>
      <c r="L12901" s="87" t="n">
        <v>111300</v>
      </c>
      <c r="M12901" s="87" t="n">
        <v>104788.95</v>
      </c>
      <c r="N12901" s="87" t="n">
        <v>22254</v>
      </c>
      <c r="O12901" s="144" t="n">
        <v>101181.8181818182</v>
      </c>
      <c r="P12901" s="87" t="inlineStr">
        <is>
          <t>카페24수분 보충 세트어성초 70 데일리 릴리프 로션로션=어성초 77토너 + 어성초 70 로션 수분 보충 세트 -30% off201208</t>
        </is>
      </c>
    </row>
    <row r="12902">
      <c r="B12902" s="127" t="n">
        <v>44195</v>
      </c>
      <c r="C12902" s="87">
        <f>TEXT(B12902,"aaa")</f>
        <v/>
      </c>
      <c r="D12902" s="93" t="n"/>
      <c r="E12902" s="87">
        <f>INDEX(매칭테이블!C:D,MATCH(RD!G12902,매칭테이블!D:D,0),1)</f>
        <v/>
      </c>
      <c r="F12902" s="93" t="inlineStr">
        <is>
          <t>카페24</t>
        </is>
      </c>
      <c r="G12902" s="93" t="inlineStr">
        <is>
          <t>어성초 70 머드 크림 마스크옵션=어성초 70 머드 크림 마스크-20% off</t>
        </is>
      </c>
      <c r="H12902" s="93" t="n">
        <v>4</v>
      </c>
      <c r="J12902" s="87" t="n">
        <v>201208</v>
      </c>
      <c r="K12902" s="93" t="n"/>
      <c r="L12902" s="87" t="n">
        <v>80000</v>
      </c>
      <c r="M12902" s="87" t="n">
        <v>75320</v>
      </c>
      <c r="N12902" s="87" t="n">
        <v>5768</v>
      </c>
      <c r="O12902" s="144" t="n">
        <v>72727.27272727272</v>
      </c>
      <c r="P12902" s="87" t="inlineStr">
        <is>
          <t>카페24머드크림마스크어성초 70 머드 크림 마스크옵션=어성초 70 머드 크림 마스크-20% off201208</t>
        </is>
      </c>
    </row>
    <row r="12903">
      <c r="B12903" s="127" t="n">
        <v>44195</v>
      </c>
      <c r="C12903" s="87">
        <f>TEXT(B12903,"aaa")</f>
        <v/>
      </c>
      <c r="D12903" s="93" t="n"/>
      <c r="E12903" s="87">
        <f>INDEX(매칭테이블!C:D,MATCH(RD!G12903,매칭테이블!D:D,0),1)</f>
        <v/>
      </c>
      <c r="F12903" s="93" t="inlineStr">
        <is>
          <t>카페24</t>
        </is>
      </c>
      <c r="G12903" s="93" t="inlineStr">
        <is>
          <t>어성초 70 머드 크림 마스크옵션=어성초 70 머드 크림 마스크 2개-30% off (무료배송)</t>
        </is>
      </c>
      <c r="H12903" s="93" t="n">
        <v>2</v>
      </c>
      <c r="J12903" s="87" t="n">
        <v>201208</v>
      </c>
      <c r="K12903" s="93" t="n"/>
      <c r="L12903" s="87" t="n">
        <v>70000</v>
      </c>
      <c r="M12903" s="87" t="n">
        <v>65905</v>
      </c>
      <c r="N12903" s="87" t="n">
        <v>5768</v>
      </c>
      <c r="O12903" s="144" t="n">
        <v>63636.36363636363</v>
      </c>
      <c r="P12903" s="87" t="inlineStr">
        <is>
          <t>카페24머드크림마스크어성초 70 머드 크림 마스크옵션=어성초 70 머드 크림 마스크 2개-30% off (무료배송)201208</t>
        </is>
      </c>
    </row>
    <row r="12904">
      <c r="B12904" s="127" t="n">
        <v>44195</v>
      </c>
      <c r="C12904" s="87">
        <f>TEXT(B12904,"aaa")</f>
        <v/>
      </c>
      <c r="D12904" s="93" t="n"/>
      <c r="E12904" s="87">
        <f>INDEX(매칭테이블!C:D,MATCH(RD!G12904,매칭테이블!D:D,0),1)</f>
        <v/>
      </c>
      <c r="F12904" s="93" t="inlineStr">
        <is>
          <t>카페24</t>
        </is>
      </c>
      <c r="G12904" s="93" t="inlineStr">
        <is>
          <t>어성초 70 인텐스 카밍 크림크림=어성초 70 인텐스 카밍 크림 1개 (-20%)</t>
        </is>
      </c>
      <c r="H12904" s="93" t="n">
        <v>1</v>
      </c>
      <c r="J12904" s="87" t="n">
        <v>201208</v>
      </c>
      <c r="K12904" s="93" t="n"/>
      <c r="L12904" s="87" t="n">
        <v>28000</v>
      </c>
      <c r="M12904" s="87" t="n">
        <v>26362</v>
      </c>
      <c r="N12904" s="87" t="n">
        <v>3882</v>
      </c>
      <c r="O12904" s="144" t="n">
        <v>25454.54545454545</v>
      </c>
      <c r="P12904" s="87" t="inlineStr">
        <is>
          <t>카페24카밍크림어성초 70 인텐스 카밍 크림크림=어성초 70 인텐스 카밍 크림 1개 (-20%)201208</t>
        </is>
      </c>
    </row>
    <row r="12905">
      <c r="B12905" s="127" t="n">
        <v>44195</v>
      </c>
      <c r="C12905" s="87">
        <f>TEXT(B12905,"aaa")</f>
        <v/>
      </c>
      <c r="D12905" s="93" t="n"/>
      <c r="E12905" s="87">
        <f>INDEX(매칭테이블!C:D,MATCH(RD!G12905,매칭테이블!D:D,0),1)</f>
        <v/>
      </c>
      <c r="F12905" s="93" t="inlineStr">
        <is>
          <t>카페24</t>
        </is>
      </c>
      <c r="G12905" s="93" t="inlineStr">
        <is>
          <t>어성초 70 인텐스 카밍 크림크림=어성초 토너 250ml + 카밍 크림 50ml (-30%)</t>
        </is>
      </c>
      <c r="H12905" s="93" t="n">
        <v>1</v>
      </c>
      <c r="J12905" s="87" t="n">
        <v>201208</v>
      </c>
      <c r="K12905" s="93" t="n"/>
      <c r="L12905" s="87" t="n">
        <v>42000</v>
      </c>
      <c r="M12905" s="87" t="n">
        <v>39543</v>
      </c>
      <c r="N12905" s="87" t="n">
        <v>6962</v>
      </c>
      <c r="O12905" s="144" t="n">
        <v>38181.81818181818</v>
      </c>
      <c r="P12905" s="87" t="inlineStr">
        <is>
          <t>카페24카밍크림어성초 70 인텐스 카밍 크림크림=어성초 토너 250ml + 카밍 크림 50ml (-30%)201208</t>
        </is>
      </c>
    </row>
    <row r="12906">
      <c r="B12906" s="127" t="n">
        <v>44195</v>
      </c>
      <c r="C12906" s="87">
        <f>TEXT(B12906,"aaa")</f>
        <v/>
      </c>
      <c r="D12906" s="93" t="n"/>
      <c r="E12906" s="87">
        <f>INDEX(매칭테이블!C:D,MATCH(RD!G12906,매칭테이블!D:D,0),1)</f>
        <v/>
      </c>
      <c r="F12906" s="93" t="inlineStr">
        <is>
          <t>카페24</t>
        </is>
      </c>
      <c r="G12906" s="93" t="inlineStr">
        <is>
          <t>어성초 77 수딩 토너토너(필수)=어성초 77 토너 1개-20% off</t>
        </is>
      </c>
      <c r="H12906" s="93" t="n">
        <v>51</v>
      </c>
      <c r="J12906" s="87" t="n">
        <v>201208</v>
      </c>
      <c r="K12906" s="93" t="n"/>
      <c r="L12906" s="87" t="n">
        <v>1020000</v>
      </c>
      <c r="M12906" s="87" t="n">
        <v>960330</v>
      </c>
      <c r="N12906" s="87" t="n">
        <v>157080</v>
      </c>
      <c r="O12906" s="144" t="n">
        <v>927272.7272727272</v>
      </c>
      <c r="P12906" s="87" t="inlineStr">
        <is>
          <t>카페24토너어성초 77 수딩 토너토너(필수)=어성초 77 토너 1개-20% off201208</t>
        </is>
      </c>
    </row>
    <row r="12907">
      <c r="B12907" s="127" t="n">
        <v>44195</v>
      </c>
      <c r="C12907" s="87">
        <f>TEXT(B12907,"aaa")</f>
        <v/>
      </c>
      <c r="D12907" s="93" t="n"/>
      <c r="E12907" s="87">
        <f>INDEX(매칭테이블!C:D,MATCH(RD!G12907,매칭테이블!D:D,0),1)</f>
        <v/>
      </c>
      <c r="F12907" s="93" t="inlineStr">
        <is>
          <t>카페24</t>
        </is>
      </c>
      <c r="G12907" s="93" t="inlineStr">
        <is>
          <t>어성초 77 수딩 토너토너(필수)=어성초 77 토너 2개-30% off (무료배송)</t>
        </is>
      </c>
      <c r="H12907" s="93" t="n">
        <v>19</v>
      </c>
      <c r="J12907" s="87" t="n">
        <v>201208</v>
      </c>
      <c r="K12907" s="93" t="n"/>
      <c r="L12907" s="87" t="n">
        <v>665000</v>
      </c>
      <c r="M12907" s="87" t="n">
        <v>626097.5</v>
      </c>
      <c r="N12907" s="87" t="n">
        <v>117040</v>
      </c>
      <c r="O12907" s="144" t="n">
        <v>604545.4545454545</v>
      </c>
      <c r="P12907" s="87" t="inlineStr">
        <is>
          <t>카페24토너어성초 77 수딩 토너토너(필수)=어성초 77 토너 2개-30% off (무료배송)201208</t>
        </is>
      </c>
    </row>
    <row r="12908">
      <c r="B12908" s="127" t="n">
        <v>44195</v>
      </c>
      <c r="C12908" s="87">
        <f>TEXT(B12908,"aaa")</f>
        <v/>
      </c>
      <c r="D12908" s="93" t="n"/>
      <c r="E12908" s="87">
        <f>INDEX(매칭테이블!C:D,MATCH(RD!G12908,매칭테이블!D:D,0),1)</f>
        <v/>
      </c>
      <c r="F12908" s="93" t="inlineStr">
        <is>
          <t>카페24</t>
        </is>
      </c>
      <c r="G12908" s="93" t="inlineStr">
        <is>
          <t>어성초 77 수딩 토너토너(필수)=어성초77토너1개 + 어성초77패드1개 -30% off (무료배송)</t>
        </is>
      </c>
      <c r="H12908" s="93" t="n">
        <v>22</v>
      </c>
      <c r="J12908" s="87" t="n">
        <v>201208</v>
      </c>
      <c r="K12908" s="93" t="n"/>
      <c r="L12908" s="87" t="n">
        <v>816200</v>
      </c>
      <c r="M12908" s="87" t="n">
        <v>768452.3</v>
      </c>
      <c r="N12908" s="87" t="n">
        <v>178024</v>
      </c>
      <c r="O12908" s="144" t="n">
        <v>741999.9999999999</v>
      </c>
      <c r="P12908" s="87" t="inlineStr">
        <is>
          <t>카페24토너+패드 세트어성초 77 수딩 토너토너(필수)=어성초77토너1개 + 어성초77패드1개 -30% off (무료배송)201208</t>
        </is>
      </c>
    </row>
    <row r="12909">
      <c r="B12909" s="127" t="n">
        <v>44195</v>
      </c>
      <c r="C12909" s="87">
        <f>TEXT(B12909,"aaa")</f>
        <v/>
      </c>
      <c r="D12909" s="93" t="n"/>
      <c r="E12909" s="87">
        <f>INDEX(매칭테이블!C:D,MATCH(RD!G12909,매칭테이블!D:D,0),1)</f>
        <v/>
      </c>
      <c r="F12909" s="93" t="inlineStr">
        <is>
          <t>카페24</t>
        </is>
      </c>
      <c r="G12909" s="93" t="inlineStr">
        <is>
          <t>어성초 77 수딩 토너화장솜(선택)=촉촉 스킨팩 화장솜</t>
        </is>
      </c>
      <c r="H12909" s="93" t="n">
        <v>23</v>
      </c>
      <c r="J12909" s="87" t="n">
        <v>201208</v>
      </c>
      <c r="K12909" s="93" t="n"/>
      <c r="L12909" s="87" t="n">
        <v>69000</v>
      </c>
      <c r="M12909" s="87" t="n">
        <v>64963.5</v>
      </c>
      <c r="N12909" s="87" t="n">
        <v>25530</v>
      </c>
      <c r="O12909" s="144" t="n">
        <v>62727.27272727272</v>
      </c>
      <c r="P12909" s="87" t="inlineStr">
        <is>
          <t>카페24화장솜어성초 77 수딩 토너화장솜(선택)=촉촉 스킨팩 화장솜201208</t>
        </is>
      </c>
    </row>
    <row r="12910">
      <c r="B12910" s="127" t="n">
        <v>44195</v>
      </c>
      <c r="C12910" s="87">
        <f>TEXT(B12910,"aaa")</f>
        <v/>
      </c>
      <c r="D12910" s="93" t="n"/>
      <c r="E12910" s="87">
        <f>INDEX(매칭테이블!C:D,MATCH(RD!G12910,매칭테이블!D:D,0),1)</f>
        <v/>
      </c>
      <c r="F12910" s="93" t="inlineStr">
        <is>
          <t>카페24</t>
        </is>
      </c>
      <c r="G12910" s="93" t="inlineStr">
        <is>
          <t>어성초 77 수딩 토너토너(필수)=(대용량) 어성초 77 토너 500ml (무료배송)</t>
        </is>
      </c>
      <c r="H12910" s="93" t="n">
        <v>1</v>
      </c>
      <c r="J12910" s="87" t="n">
        <v>201208</v>
      </c>
      <c r="K12910" s="93" t="n"/>
      <c r="L12910" s="87" t="n">
        <v>33000</v>
      </c>
      <c r="M12910" s="87" t="n">
        <v>31069.5</v>
      </c>
      <c r="N12910" s="87" t="n">
        <v>4330</v>
      </c>
      <c r="O12910" s="144" t="n">
        <v>30000</v>
      </c>
      <c r="P12910" s="87" t="inlineStr">
        <is>
          <t>카페24토너어성초 77 수딩 토너토너(필수)=(대용량) 어성초 77 토너 500ml (무료배송)201208</t>
        </is>
      </c>
    </row>
    <row r="12911">
      <c r="B12911" s="127" t="n">
        <v>44195</v>
      </c>
      <c r="C12911" s="87">
        <f>TEXT(B12911,"aaa")</f>
        <v/>
      </c>
      <c r="D12911" s="93" t="n"/>
      <c r="E12911" s="87">
        <f>INDEX(매칭테이블!C:D,MATCH(RD!G12911,매칭테이블!D:D,0),1)</f>
        <v/>
      </c>
      <c r="F12911" s="93" t="inlineStr">
        <is>
          <t>카페24</t>
        </is>
      </c>
      <c r="G12911" s="93" t="inlineStr">
        <is>
          <t>어성초 77 진정 마스크옵션=어성초 77 진정 마스크팩 1장</t>
        </is>
      </c>
      <c r="H12911" s="93" t="n">
        <v>1</v>
      </c>
      <c r="J12911" s="87" t="n">
        <v>201208</v>
      </c>
      <c r="K12911" s="93" t="n"/>
      <c r="L12911" s="87" t="n">
        <v>4000</v>
      </c>
      <c r="M12911" s="87" t="n">
        <v>3766</v>
      </c>
      <c r="N12911" s="87" t="n">
        <v>397</v>
      </c>
      <c r="O12911" s="144" t="n">
        <v>3636.363636363636</v>
      </c>
      <c r="P12911" s="87" t="inlineStr">
        <is>
          <t>카페24마스크팩어성초 77 진정 마스크옵션=어성초 77 진정 마스크팩 1장201208</t>
        </is>
      </c>
    </row>
    <row r="12912">
      <c r="B12912" s="127" t="n">
        <v>44195</v>
      </c>
      <c r="C12912" s="87">
        <f>TEXT(B12912,"aaa")</f>
        <v/>
      </c>
      <c r="D12912" s="93" t="n"/>
      <c r="E12912" s="87">
        <f>INDEX(매칭테이블!C:D,MATCH(RD!G12912,매칭테이블!D:D,0),1)</f>
        <v/>
      </c>
      <c r="F12912" s="93" t="inlineStr">
        <is>
          <t>카페24</t>
        </is>
      </c>
      <c r="G12912" s="93" t="inlineStr">
        <is>
          <t>어성초 77 진정 마스크옵션=어성초 77 진정 마스크팩 10장-50% off</t>
        </is>
      </c>
      <c r="H12912" s="93" t="n">
        <v>7</v>
      </c>
      <c r="J12912" s="87" t="n">
        <v>201208</v>
      </c>
      <c r="K12912" s="93" t="n"/>
      <c r="L12912" s="87" t="n">
        <v>140000</v>
      </c>
      <c r="M12912" s="87" t="n">
        <v>131810</v>
      </c>
      <c r="N12912" s="87" t="n">
        <v>27790</v>
      </c>
      <c r="O12912" s="144" t="n">
        <v>127272.7272727273</v>
      </c>
      <c r="P12912" s="87" t="inlineStr">
        <is>
          <t>카페24마스크팩어성초 77 진정 마스크옵션=어성초 77 진정 마스크팩 10장-50% off201208</t>
        </is>
      </c>
    </row>
    <row r="12913">
      <c r="B12913" s="127" t="n">
        <v>44195</v>
      </c>
      <c r="C12913" s="87">
        <f>TEXT(B12913,"aaa")</f>
        <v/>
      </c>
      <c r="D12913" s="93" t="n"/>
      <c r="E12913" s="87">
        <f>INDEX(매칭테이블!C:D,MATCH(RD!G12913,매칭테이블!D:D,0),1)</f>
        <v/>
      </c>
      <c r="F12913" s="93" t="inlineStr">
        <is>
          <t>카페24</t>
        </is>
      </c>
      <c r="G12913" s="93" t="inlineStr">
        <is>
          <t>어성초 77 클리어 패드옵션=어성초 77 클리어 패드 1개-20% off</t>
        </is>
      </c>
      <c r="H12913" s="93" t="n">
        <v>73</v>
      </c>
      <c r="J12913" s="87" t="n">
        <v>201208</v>
      </c>
      <c r="K12913" s="93" t="n"/>
      <c r="L12913" s="87" t="n">
        <v>1635200</v>
      </c>
      <c r="M12913" s="87" t="n">
        <v>1539540.8</v>
      </c>
      <c r="N12913" s="87" t="n">
        <v>365876</v>
      </c>
      <c r="O12913" s="144" t="n">
        <v>1486545.454545454</v>
      </c>
      <c r="P12913" s="87" t="inlineStr">
        <is>
          <t>카페24클리어 패드어성초 77 클리어 패드옵션=어성초 77 클리어 패드 1개-20% off201208</t>
        </is>
      </c>
    </row>
    <row r="12914">
      <c r="B12914" s="127" t="n">
        <v>44195</v>
      </c>
      <c r="C12914" s="87">
        <f>TEXT(B12914,"aaa")</f>
        <v/>
      </c>
      <c r="D12914" s="93" t="n"/>
      <c r="E12914" s="87">
        <f>INDEX(매칭테이블!C:D,MATCH(RD!G12914,매칭테이블!D:D,0),1)</f>
        <v/>
      </c>
      <c r="F12914" s="93" t="inlineStr">
        <is>
          <t>카페24</t>
        </is>
      </c>
      <c r="G12914" s="93" t="inlineStr">
        <is>
          <t>어성초 77 클리어 패드옵션=어성초 77 클리어 패드 2개-30% off (무료배송)</t>
        </is>
      </c>
      <c r="H12914" s="93" t="n">
        <v>98</v>
      </c>
      <c r="J12914" s="87" t="n">
        <v>201208</v>
      </c>
      <c r="K12914" s="93" t="n"/>
      <c r="L12914" s="87" t="n">
        <v>3841600</v>
      </c>
      <c r="M12914" s="87" t="n">
        <v>3616866.4</v>
      </c>
      <c r="N12914" s="87" t="n">
        <v>982352</v>
      </c>
      <c r="O12914" s="144" t="n">
        <v>3492363.636363636</v>
      </c>
      <c r="P12914" s="87" t="inlineStr">
        <is>
          <t>카페24클리어 패드어성초 77 클리어 패드옵션=어성초 77 클리어 패드 2개-30% off (무료배송)201208</t>
        </is>
      </c>
    </row>
    <row r="12915">
      <c r="B12915" s="127" t="n">
        <v>44195</v>
      </c>
      <c r="C12915" s="87">
        <f>TEXT(B12915,"aaa")</f>
        <v/>
      </c>
      <c r="D12915" s="93" t="n"/>
      <c r="E12915" s="87">
        <f>INDEX(매칭테이블!C:D,MATCH(RD!G12915,매칭테이블!D:D,0),1)</f>
        <v/>
      </c>
      <c r="F12915" s="93" t="inlineStr">
        <is>
          <t>카페24</t>
        </is>
      </c>
      <c r="G12915" s="93" t="inlineStr">
        <is>
          <t>어성초 77 클리어 패드옵션=어성초77토너1개+어성초77패드1개-30% off (무료배송)</t>
        </is>
      </c>
      <c r="H12915" s="93" t="n">
        <v>53</v>
      </c>
      <c r="J12915" s="87" t="n">
        <v>201208</v>
      </c>
      <c r="K12915" s="93" t="n"/>
      <c r="L12915" s="87" t="n">
        <v>1966300</v>
      </c>
      <c r="M12915" s="87" t="n">
        <v>1851271.45</v>
      </c>
      <c r="N12915" s="87" t="n">
        <v>428876</v>
      </c>
      <c r="O12915" s="144" t="n">
        <v>1787545.454545454</v>
      </c>
      <c r="P12915" s="87" t="inlineStr">
        <is>
          <t>카페24토너+패드 세트어성초 77 클리어 패드옵션=어성초77토너1개+어성초77패드1개-30% off (무료배송)201208</t>
        </is>
      </c>
    </row>
    <row r="12916">
      <c r="B12916" s="127" t="n">
        <v>44195</v>
      </c>
      <c r="C12916" s="87">
        <f>TEXT(B12916,"aaa")</f>
        <v/>
      </c>
      <c r="D12916" s="93" t="n"/>
      <c r="E12916" s="87">
        <f>INDEX(매칭테이블!C:D,MATCH(RD!G12916,매칭테이블!D:D,0),1)</f>
        <v/>
      </c>
      <c r="F12916" s="93" t="inlineStr">
        <is>
          <t>카페24</t>
        </is>
      </c>
      <c r="G12916" s="93" t="inlineStr">
        <is>
          <t>어성초 77 토너토너(필수)=어성초 77 토너 1개-20% off</t>
        </is>
      </c>
      <c r="H12916" s="93" t="n">
        <v>1</v>
      </c>
      <c r="J12916" s="87" t="n">
        <v>201208</v>
      </c>
      <c r="K12916" s="93" t="n"/>
      <c r="L12916" s="87" t="n">
        <v>20000</v>
      </c>
      <c r="M12916" s="87" t="n">
        <v>18830</v>
      </c>
      <c r="N12916" s="87" t="n">
        <v>3080</v>
      </c>
      <c r="O12916" s="144" t="n">
        <v>18181.81818181818</v>
      </c>
      <c r="P12916" s="87" t="inlineStr">
        <is>
          <t>카페24토너어성초 77 토너토너(필수)=어성초 77 토너 1개-20% off201208</t>
        </is>
      </c>
    </row>
    <row r="12917">
      <c r="B12917" s="127" t="n">
        <v>44195</v>
      </c>
      <c r="C12917" s="87">
        <f>TEXT(B12917,"aaa")</f>
        <v/>
      </c>
      <c r="D12917" s="93" t="n"/>
      <c r="E12917" s="87">
        <f>INDEX(매칭테이블!C:D,MATCH(RD!G12917,매칭테이블!D:D,0),1)</f>
        <v/>
      </c>
      <c r="F12917" s="93" t="inlineStr">
        <is>
          <t>카페24</t>
        </is>
      </c>
      <c r="G12917" s="93" t="inlineStr">
        <is>
          <t>어성초 77 토너화장솜(선택)=촉촉 스킨팩 화장솜</t>
        </is>
      </c>
      <c r="H12917" s="93" t="n">
        <v>1</v>
      </c>
      <c r="J12917" s="87" t="n">
        <v>201208</v>
      </c>
      <c r="K12917" s="93" t="n"/>
      <c r="L12917" s="87" t="n">
        <v>3000</v>
      </c>
      <c r="M12917" s="87" t="n">
        <v>2824.5</v>
      </c>
      <c r="N12917" s="87" t="n">
        <v>1110</v>
      </c>
      <c r="O12917" s="144" t="n">
        <v>2727.272727272727</v>
      </c>
      <c r="P12917" s="87" t="inlineStr">
        <is>
          <t>카페24화장솜어성초 77 토너화장솜(선택)=촉촉 스킨팩 화장솜201208</t>
        </is>
      </c>
    </row>
    <row r="12918">
      <c r="B12918" s="127" t="n">
        <v>44195</v>
      </c>
      <c r="C12918" s="87">
        <f>TEXT(B12918,"aaa")</f>
        <v/>
      </c>
      <c r="D12918" s="93" t="n"/>
      <c r="E12918" s="87">
        <f>INDEX(매칭테이블!C:D,MATCH(RD!G12918,매칭테이블!D:D,0),1)</f>
        <v/>
      </c>
      <c r="F12918" s="93" t="inlineStr">
        <is>
          <t>카페24</t>
        </is>
      </c>
      <c r="G12918" s="93" t="inlineStr">
        <is>
          <t>어성초 77 포어 클리어 패드옵션=어성초 77 클리어 패드 1개-20% off</t>
        </is>
      </c>
      <c r="H12918" s="93" t="n">
        <v>6</v>
      </c>
      <c r="J12918" s="87" t="n">
        <v>201208</v>
      </c>
      <c r="K12918" s="93" t="n"/>
      <c r="L12918" s="87" t="n">
        <v>134400</v>
      </c>
      <c r="M12918" s="87" t="n">
        <v>126537.6</v>
      </c>
      <c r="N12918" s="87" t="n">
        <v>30072</v>
      </c>
      <c r="O12918" s="144" t="n">
        <v>122181.8181818182</v>
      </c>
      <c r="P12918" s="87" t="inlineStr">
        <is>
          <t>카페24클리어 패드어성초 77 포어 클리어 패드옵션=어성초 77 클리어 패드 1개-20% off201208</t>
        </is>
      </c>
    </row>
    <row r="12919">
      <c r="B12919" s="127" t="n">
        <v>44195</v>
      </c>
      <c r="C12919" s="87">
        <f>TEXT(B12919,"aaa")</f>
        <v/>
      </c>
      <c r="D12919" s="93" t="n"/>
      <c r="E12919" s="87">
        <f>INDEX(매칭테이블!C:D,MATCH(RD!G12919,매칭테이블!D:D,0),1)</f>
        <v/>
      </c>
      <c r="F12919" s="93" t="inlineStr">
        <is>
          <t>카페24</t>
        </is>
      </c>
      <c r="G12919" s="93" t="inlineStr">
        <is>
          <t>어성초 77 포어 클리어 패드옵션=어성초 77 클리어 패드 2개-30% off (무료배송)</t>
        </is>
      </c>
      <c r="H12919" s="93" t="n">
        <v>12</v>
      </c>
      <c r="J12919" s="87" t="n">
        <v>201208</v>
      </c>
      <c r="K12919" s="93" t="n"/>
      <c r="L12919" s="87" t="n">
        <v>470400</v>
      </c>
      <c r="M12919" s="87" t="n">
        <v>442881.6</v>
      </c>
      <c r="N12919" s="87" t="n">
        <v>120288</v>
      </c>
      <c r="O12919" s="144" t="n">
        <v>427636.3636363636</v>
      </c>
      <c r="P12919" s="87" t="inlineStr">
        <is>
          <t>카페24클리어 패드어성초 77 포어 클리어 패드옵션=어성초 77 클리어 패드 2개-30% off (무료배송)201208</t>
        </is>
      </c>
    </row>
    <row r="12920">
      <c r="B12920" s="127" t="n">
        <v>44195</v>
      </c>
      <c r="C12920" s="87">
        <f>TEXT(B12920,"aaa")</f>
        <v/>
      </c>
      <c r="D12920" s="93" t="n"/>
      <c r="E12920" s="87">
        <f>INDEX(매칭테이블!C:D,MATCH(RD!G12920,매칭테이블!D:D,0),1)</f>
        <v/>
      </c>
      <c r="F12920" s="93" t="inlineStr">
        <is>
          <t>카페24</t>
        </is>
      </c>
      <c r="G12920" s="93" t="inlineStr">
        <is>
          <t>어성초 77 포어 클리어 패드옵션=어성초77토너1개+어성초77패드1개-30% off (무료배송)</t>
        </is>
      </c>
      <c r="H12920" s="93" t="n">
        <v>4</v>
      </c>
      <c r="J12920" s="87" t="n">
        <v>201208</v>
      </c>
      <c r="K12920" s="93" t="n"/>
      <c r="L12920" s="87" t="n">
        <v>148400</v>
      </c>
      <c r="M12920" s="87" t="n">
        <v>139718.6</v>
      </c>
      <c r="N12920" s="87" t="n">
        <v>32368</v>
      </c>
      <c r="O12920" s="144" t="n">
        <v>134909.0909090909</v>
      </c>
      <c r="P12920" s="87" t="inlineStr">
        <is>
          <t>카페24토너+패드 세트어성초 77 포어 클리어 패드옵션=어성초77토너1개+어성초77패드1개-30% off (무료배송)201208</t>
        </is>
      </c>
    </row>
    <row r="12921">
      <c r="B12921" s="127" t="n">
        <v>44195</v>
      </c>
      <c r="C12921" s="87">
        <f>TEXT(B12921,"aaa")</f>
        <v/>
      </c>
      <c r="D12921" s="93" t="n"/>
      <c r="E12921" s="87">
        <f>INDEX(매칭테이블!C:D,MATCH(RD!G12921,매칭테이블!D:D,0),1)</f>
        <v/>
      </c>
      <c r="F12921" s="93" t="inlineStr">
        <is>
          <t>카페24</t>
        </is>
      </c>
      <c r="G12921" s="93" t="inlineStr">
        <is>
          <t>어성초 77% 패드옵션=어성초 77 클리어 패드 1개-20% off</t>
        </is>
      </c>
      <c r="H12921" s="93" t="n">
        <v>95</v>
      </c>
      <c r="J12921" s="87" t="n">
        <v>201208</v>
      </c>
      <c r="K12921" s="93" t="n"/>
      <c r="L12921" s="87" t="n">
        <v>2128000</v>
      </c>
      <c r="M12921" s="87" t="n">
        <v>2003512</v>
      </c>
      <c r="N12921" s="87" t="n">
        <v>476140</v>
      </c>
      <c r="O12921" s="144" t="n">
        <v>1934545.454545454</v>
      </c>
      <c r="P12921" s="87" t="inlineStr">
        <is>
          <t>카페24클리어 패드어성초 77% 패드옵션=어성초 77 클리어 패드 1개-20% off201208</t>
        </is>
      </c>
    </row>
    <row r="12922">
      <c r="B12922" s="127" t="n">
        <v>44195</v>
      </c>
      <c r="C12922" s="87">
        <f>TEXT(B12922,"aaa")</f>
        <v/>
      </c>
      <c r="D12922" s="93" t="n"/>
      <c r="E12922" s="87">
        <f>INDEX(매칭테이블!C:D,MATCH(RD!G12922,매칭테이블!D:D,0),1)</f>
        <v/>
      </c>
      <c r="F12922" s="93" t="inlineStr">
        <is>
          <t>카페24</t>
        </is>
      </c>
      <c r="G12922" s="93" t="inlineStr">
        <is>
          <t>어성초 77% 패드옵션=어성초 77 클리어 패드 2개-30% off (무료배송)</t>
        </is>
      </c>
      <c r="H12922" s="93" t="n">
        <v>97</v>
      </c>
      <c r="J12922" s="87" t="n">
        <v>201208</v>
      </c>
      <c r="K12922" s="93" t="n"/>
      <c r="L12922" s="87" t="n">
        <v>3802400</v>
      </c>
      <c r="M12922" s="87" t="n">
        <v>3579959.6</v>
      </c>
      <c r="N12922" s="87" t="n">
        <v>972328</v>
      </c>
      <c r="O12922" s="144" t="n">
        <v>3456727.272727272</v>
      </c>
      <c r="P12922" s="87" t="inlineStr">
        <is>
          <t>카페24클리어 패드어성초 77% 패드옵션=어성초 77 클리어 패드 2개-30% off (무료배송)201208</t>
        </is>
      </c>
    </row>
    <row r="12923">
      <c r="B12923" s="127" t="n">
        <v>44195</v>
      </c>
      <c r="C12923" s="87">
        <f>TEXT(B12923,"aaa")</f>
        <v/>
      </c>
      <c r="D12923" s="93" t="n"/>
      <c r="E12923" s="87">
        <f>INDEX(매칭테이블!C:D,MATCH(RD!G12923,매칭테이블!D:D,0),1)</f>
        <v/>
      </c>
      <c r="F12923" s="93" t="inlineStr">
        <is>
          <t>카페24</t>
        </is>
      </c>
      <c r="G12923" s="93" t="inlineStr">
        <is>
          <t>어성초 77% 패드옵션=어성초77토너1개+어성초77패드1개-30% off (무료배송)</t>
        </is>
      </c>
      <c r="H12923" s="93" t="n">
        <v>48</v>
      </c>
      <c r="J12923" s="87" t="n">
        <v>201208</v>
      </c>
      <c r="K12923" s="93" t="n"/>
      <c r="L12923" s="87" t="n">
        <v>1780800</v>
      </c>
      <c r="M12923" s="87" t="n">
        <v>1676623.2</v>
      </c>
      <c r="N12923" s="87" t="n">
        <v>388416</v>
      </c>
      <c r="O12923" s="144" t="n">
        <v>1618909.090909091</v>
      </c>
      <c r="P12923" s="87" t="inlineStr">
        <is>
          <t>카페24토너+패드 세트어성초 77% 패드옵션=어성초77토너1개+어성초77패드1개-30% off (무료배송)201208</t>
        </is>
      </c>
    </row>
    <row r="12924">
      <c r="B12924" s="127" t="n">
        <v>44195</v>
      </c>
      <c r="C12924" s="87">
        <f>TEXT(B12924,"aaa")</f>
        <v/>
      </c>
      <c r="D12924" s="93" t="n"/>
      <c r="E12924" s="87">
        <f>INDEX(매칭테이블!C:D,MATCH(RD!G12924,매칭테이블!D:D,0),1)</f>
        <v/>
      </c>
      <c r="F12924" s="93" t="inlineStr">
        <is>
          <t>카페24</t>
        </is>
      </c>
      <c r="G12924" s="93" t="inlineStr">
        <is>
          <t>어성초 78 수딩 크림</t>
        </is>
      </c>
      <c r="H12924" s="93" t="n">
        <v>8</v>
      </c>
      <c r="J12924" s="87" t="n">
        <v>201208</v>
      </c>
      <c r="K12924" s="93" t="n"/>
      <c r="L12924" s="87" t="n">
        <v>304000</v>
      </c>
      <c r="M12924" s="87" t="n">
        <v>286216</v>
      </c>
      <c r="N12924" s="87" t="n">
        <v>24360</v>
      </c>
      <c r="O12924" s="144" t="n">
        <v>276363.6363636364</v>
      </c>
      <c r="P12924" s="87" t="inlineStr">
        <is>
          <t>카페24수딩크림어성초 78 수딩 크림201208</t>
        </is>
      </c>
    </row>
    <row r="12925">
      <c r="B12925" s="127" t="n">
        <v>44195</v>
      </c>
      <c r="C12925" s="87">
        <f>TEXT(B12925,"aaa")</f>
        <v/>
      </c>
      <c r="D12925" s="93" t="n"/>
      <c r="E12925" s="87">
        <f>INDEX(매칭테이블!C:D,MATCH(RD!G12925,매칭테이블!D:D,0),1)</f>
        <v/>
      </c>
      <c r="F12925" s="93" t="inlineStr">
        <is>
          <t>카페24</t>
        </is>
      </c>
      <c r="G12925" s="93" t="inlineStr">
        <is>
          <t>어성초 78 수딩 크림</t>
        </is>
      </c>
      <c r="H12925" s="93" t="n">
        <v>5</v>
      </c>
      <c r="J12925" s="87" t="n">
        <v>201208</v>
      </c>
      <c r="K12925" s="93" t="n"/>
      <c r="L12925" s="87" t="n">
        <v>190000</v>
      </c>
      <c r="M12925" s="87" t="n">
        <v>178885</v>
      </c>
      <c r="N12925" s="87" t="n">
        <v>15225</v>
      </c>
      <c r="O12925" s="144" t="n">
        <v>172727.2727272727</v>
      </c>
      <c r="P12925" s="87" t="inlineStr">
        <is>
          <t>카페24수딩크림어성초 78 수딩 크림201208</t>
        </is>
      </c>
    </row>
    <row r="12926">
      <c r="B12926" s="127" t="n">
        <v>44195</v>
      </c>
      <c r="C12926" s="87">
        <f>TEXT(B12926,"aaa")</f>
        <v/>
      </c>
      <c r="D12926" s="93" t="n"/>
      <c r="E12926" s="87">
        <f>INDEX(매칭테이블!C:D,MATCH(RD!G12926,매칭테이블!D:D,0),1)</f>
        <v/>
      </c>
      <c r="F12926" s="93" t="inlineStr">
        <is>
          <t>카페24</t>
        </is>
      </c>
      <c r="G12926" s="93" t="inlineStr">
        <is>
          <t>어성초 80 수분 진정 앰플앰플=어성초 80 앰플 1개-15%off</t>
        </is>
      </c>
      <c r="H12926" s="93" t="n">
        <v>23</v>
      </c>
      <c r="J12926" s="87" t="n">
        <v>201208</v>
      </c>
      <c r="K12926" s="93" t="n"/>
      <c r="L12926" s="87" t="n">
        <v>644000</v>
      </c>
      <c r="M12926" s="87" t="n">
        <v>606326</v>
      </c>
      <c r="N12926" s="87" t="n">
        <v>78131</v>
      </c>
      <c r="O12926" s="144" t="n">
        <v>585454.5454545454</v>
      </c>
      <c r="P12926" s="87" t="inlineStr">
        <is>
          <t>카페24앰플어성초 80 수분 진정 앰플앰플=어성초 80 앰플 1개-15%off201208</t>
        </is>
      </c>
    </row>
    <row r="12927">
      <c r="B12927" s="127" t="n">
        <v>44195</v>
      </c>
      <c r="C12927" s="87">
        <f>TEXT(B12927,"aaa")</f>
        <v/>
      </c>
      <c r="D12927" s="93" t="n"/>
      <c r="E12927" s="87">
        <f>INDEX(매칭테이블!C:D,MATCH(RD!G12927,매칭테이블!D:D,0),1)</f>
        <v/>
      </c>
      <c r="F12927" s="93" t="inlineStr">
        <is>
          <t>카페24</t>
        </is>
      </c>
      <c r="G12927" s="93" t="inlineStr">
        <is>
          <t>어성초 80 수분 진정 앰플앰플=어성초 80 앰플 2개-27%off (무료배송)</t>
        </is>
      </c>
      <c r="H12927" s="93" t="n">
        <v>4</v>
      </c>
      <c r="J12927" s="87" t="n">
        <v>201208</v>
      </c>
      <c r="K12927" s="93" t="n"/>
      <c r="L12927" s="87" t="n">
        <v>192000</v>
      </c>
      <c r="M12927" s="87" t="n">
        <v>180768</v>
      </c>
      <c r="N12927" s="87" t="n">
        <v>27176</v>
      </c>
      <c r="O12927" s="144" t="n">
        <v>174545.4545454545</v>
      </c>
      <c r="P12927" s="87" t="inlineStr">
        <is>
          <t>카페24앰플어성초 80 수분 진정 앰플앰플=어성초 80 앰플 2개-27%off (무료배송)201208</t>
        </is>
      </c>
    </row>
    <row r="12928">
      <c r="B12928" s="127" t="n">
        <v>44195</v>
      </c>
      <c r="C12928" s="87">
        <f>TEXT(B12928,"aaa")</f>
        <v/>
      </c>
      <c r="D12928" s="93" t="n"/>
      <c r="E12928" s="87">
        <f>INDEX(매칭테이블!C:D,MATCH(RD!G12928,매칭테이블!D:D,0),1)</f>
        <v/>
      </c>
      <c r="F12928" s="93" t="inlineStr">
        <is>
          <t>카페24</t>
        </is>
      </c>
      <c r="G12928" s="93" t="inlineStr">
        <is>
          <t>어성초 80 수분 진정 앰플</t>
        </is>
      </c>
      <c r="H12928" s="93" t="n">
        <v>9</v>
      </c>
      <c r="J12928" s="87" t="n">
        <v>201208</v>
      </c>
      <c r="K12928" s="93" t="n"/>
      <c r="L12928" s="87" t="n">
        <v>252000</v>
      </c>
      <c r="M12928" s="87" t="n">
        <v>237258</v>
      </c>
      <c r="N12928" s="87" t="n">
        <v>30573</v>
      </c>
      <c r="O12928" s="144" t="n">
        <v>229090.9090909091</v>
      </c>
      <c r="P12928" s="87" t="inlineStr">
        <is>
          <t>카페24앰플어성초 80 수분 진정 앰플201208</t>
        </is>
      </c>
    </row>
    <row r="12929">
      <c r="B12929" s="127" t="n">
        <v>44195</v>
      </c>
      <c r="C12929" s="87">
        <f>TEXT(B12929,"aaa")</f>
        <v/>
      </c>
      <c r="D12929" s="93" t="n"/>
      <c r="E12929" s="87">
        <f>INDEX(매칭테이블!C:D,MATCH(RD!G12929,매칭테이블!D:D,0),1)</f>
        <v/>
      </c>
      <c r="F12929" s="93" t="inlineStr">
        <is>
          <t>카페24</t>
        </is>
      </c>
      <c r="G12929" s="93" t="inlineStr">
        <is>
          <t>어성초 아크네 바디워시옵션=어성초 아크네 바디워시 1개 -30% off</t>
        </is>
      </c>
      <c r="H12929" s="93" t="n">
        <v>5</v>
      </c>
      <c r="J12929" s="87" t="n">
        <v>201208</v>
      </c>
      <c r="K12929" s="93" t="n"/>
      <c r="L12929" s="87" t="n">
        <v>91000</v>
      </c>
      <c r="M12929" s="87" t="n">
        <v>85676.5</v>
      </c>
      <c r="N12929" s="87" t="n">
        <v>20425</v>
      </c>
      <c r="O12929" s="144" t="n">
        <v>82727.27272727272</v>
      </c>
      <c r="P12929" s="87" t="inlineStr">
        <is>
          <t>카페24바디워시어성초 아크네 바디워시옵션=어성초 아크네 바디워시 1개 -30% off201208</t>
        </is>
      </c>
    </row>
    <row r="12930">
      <c r="B12930" s="127" t="n">
        <v>44195</v>
      </c>
      <c r="C12930" s="87">
        <f>TEXT(B12930,"aaa")</f>
        <v/>
      </c>
      <c r="D12930" s="93" t="n"/>
      <c r="E12930" s="87">
        <f>INDEX(매칭테이블!C:D,MATCH(RD!G12930,매칭테이블!D:D,0),1)</f>
        <v/>
      </c>
      <c r="F12930" s="93" t="inlineStr">
        <is>
          <t>카페24</t>
        </is>
      </c>
      <c r="G12930" s="93" t="inlineStr">
        <is>
          <t>어성초 아크네 바디워시옵션=어성초 아크네 바디워시 2개 -35% off (무료배송)</t>
        </is>
      </c>
      <c r="H12930" s="93" t="n">
        <v>2</v>
      </c>
      <c r="J12930" s="87" t="n">
        <v>201208</v>
      </c>
      <c r="K12930" s="93" t="n"/>
      <c r="L12930" s="87" t="n">
        <v>67600</v>
      </c>
      <c r="M12930" s="87" t="n">
        <v>63645.4</v>
      </c>
      <c r="N12930" s="87" t="n">
        <v>16340</v>
      </c>
      <c r="O12930" s="144" t="n">
        <v>61454.54545454545</v>
      </c>
      <c r="P12930" s="87" t="inlineStr">
        <is>
          <t>카페24바디워시어성초 아크네 바디워시옵션=어성초 아크네 바디워시 2개 -35% off (무료배송)201208</t>
        </is>
      </c>
    </row>
    <row r="12931">
      <c r="B12931" s="127" t="n">
        <v>44195</v>
      </c>
      <c r="C12931" s="87">
        <f>TEXT(B12931,"aaa")</f>
        <v/>
      </c>
      <c r="D12931" s="93" t="n"/>
      <c r="E12931" s="87">
        <f>INDEX(매칭테이블!C:D,MATCH(RD!G12931,매칭테이블!D:D,0),1)</f>
        <v/>
      </c>
      <c r="F12931" s="93" t="inlineStr">
        <is>
          <t>카페24</t>
        </is>
      </c>
      <c r="G12931" s="93" t="inlineStr">
        <is>
          <t>어성초 약산성 클렌징폼클렌징폼=어성초 약산성 클렌징폼 1개 -19%off</t>
        </is>
      </c>
      <c r="H12931" s="93" t="n">
        <v>22</v>
      </c>
      <c r="J12931" s="87" t="n">
        <v>201208</v>
      </c>
      <c r="K12931" s="93" t="n"/>
      <c r="L12931" s="87" t="n">
        <v>286000</v>
      </c>
      <c r="M12931" s="87" t="n">
        <v>269269</v>
      </c>
      <c r="N12931" s="87" t="n">
        <v>60500</v>
      </c>
      <c r="O12931" s="144" t="n">
        <v>260000</v>
      </c>
      <c r="P12931" s="87" t="inlineStr">
        <is>
          <t>카페24클렌징폼어성초 약산성 클렌징폼클렌징폼=어성초 약산성 클렌징폼 1개 -19%off201208</t>
        </is>
      </c>
    </row>
    <row r="12932">
      <c r="B12932" s="127" t="n">
        <v>44195</v>
      </c>
      <c r="C12932" s="87">
        <f>TEXT(B12932,"aaa")</f>
        <v/>
      </c>
      <c r="D12932" s="93" t="n"/>
      <c r="E12932" s="87">
        <f>INDEX(매칭테이블!C:D,MATCH(RD!G12932,매칭테이블!D:D,0),1)</f>
        <v/>
      </c>
      <c r="F12932" s="93" t="inlineStr">
        <is>
          <t>카페24</t>
        </is>
      </c>
      <c r="G12932" s="93" t="inlineStr">
        <is>
          <t>어성초 약산성 클렌징폼클렌징폼=어성초 약산성 클렌징폼 2개 -25%off</t>
        </is>
      </c>
      <c r="H12932" s="93" t="n">
        <v>7</v>
      </c>
      <c r="J12932" s="87" t="n">
        <v>201208</v>
      </c>
      <c r="K12932" s="93" t="n"/>
      <c r="L12932" s="87" t="n">
        <v>168000</v>
      </c>
      <c r="M12932" s="87" t="n">
        <v>158172</v>
      </c>
      <c r="N12932" s="87" t="n">
        <v>17220</v>
      </c>
      <c r="O12932" s="144" t="n">
        <v>152727.2727272727</v>
      </c>
      <c r="P12932" s="87" t="inlineStr">
        <is>
          <t>카페24클렌징폼어성초 약산성 클렌징폼클렌징폼=어성초 약산성 클렌징폼 2개 -25%off201208</t>
        </is>
      </c>
    </row>
    <row r="12933">
      <c r="B12933" s="127" t="n">
        <v>44195</v>
      </c>
      <c r="C12933" s="87">
        <f>TEXT(B12933,"aaa")</f>
        <v/>
      </c>
      <c r="D12933" s="93" t="n"/>
      <c r="E12933" s="87">
        <f>INDEX(매칭테이블!C:D,MATCH(RD!G12933,매칭테이블!D:D,0),1)</f>
        <v/>
      </c>
      <c r="F12933" s="93" t="inlineStr">
        <is>
          <t>카페24</t>
        </is>
      </c>
      <c r="G12933" s="93" t="inlineStr">
        <is>
          <t>어성초 크림마스크 나이트 솔루션옵션=어성초 크림마스크 나이트 솔루션 1장</t>
        </is>
      </c>
      <c r="H12933" s="93" t="n">
        <v>1</v>
      </c>
      <c r="J12933" s="87" t="n">
        <v>201208</v>
      </c>
      <c r="K12933" s="93" t="n"/>
      <c r="L12933" s="87" t="n">
        <v>4000</v>
      </c>
      <c r="M12933" s="87" t="n">
        <v>3766</v>
      </c>
      <c r="N12933" s="87" t="n">
        <v>310</v>
      </c>
      <c r="O12933" s="144" t="n">
        <v>3636.363636363636</v>
      </c>
      <c r="P12933" s="87" t="inlineStr">
        <is>
          <t>카페24크림마스크어성초 크림마스크 나이트 솔루션옵션=어성초 크림마스크 나이트 솔루션 1장201208</t>
        </is>
      </c>
    </row>
    <row r="12934">
      <c r="B12934" s="127" t="n">
        <v>44195</v>
      </c>
      <c r="C12934" s="87">
        <f>TEXT(B12934,"aaa")</f>
        <v/>
      </c>
      <c r="D12934" s="93" t="n"/>
      <c r="E12934" s="87">
        <f>INDEX(매칭테이블!C:D,MATCH(RD!G12934,매칭테이블!D:D,0),1)</f>
        <v/>
      </c>
      <c r="F12934" s="93" t="inlineStr">
        <is>
          <t>카페24</t>
        </is>
      </c>
      <c r="G12934" s="93" t="inlineStr">
        <is>
          <t>어성초 크림마스크 나이트 솔루션옵션=어성초 크림마스크 나이트 솔루션 10장 (-50%)</t>
        </is>
      </c>
      <c r="H12934" s="93" t="n">
        <v>4</v>
      </c>
      <c r="J12934" s="87" t="n">
        <v>201208</v>
      </c>
      <c r="K12934" s="93" t="n"/>
      <c r="L12934" s="87" t="n">
        <v>80000</v>
      </c>
      <c r="M12934" s="87" t="n">
        <v>75320</v>
      </c>
      <c r="N12934" s="87" t="n">
        <v>12428</v>
      </c>
      <c r="O12934" s="144" t="n">
        <v>72727.27272727272</v>
      </c>
      <c r="P12934" s="87" t="inlineStr">
        <is>
          <t>카페24크림마스크어성초 크림마스크 나이트 솔루션옵션=어성초 크림마스크 나이트 솔루션 10장 (-50%)201208</t>
        </is>
      </c>
    </row>
    <row r="12935">
      <c r="B12935" s="127" t="n">
        <v>44195</v>
      </c>
      <c r="C12935" s="87">
        <f>TEXT(B12935,"aaa")</f>
        <v/>
      </c>
      <c r="D12935" s="93" t="n"/>
      <c r="E12935" s="87">
        <f>INDEX(매칭테이블!C:D,MATCH(RD!G12935,매칭테이블!D:D,0),1)</f>
        <v/>
      </c>
      <c r="F12935" s="93" t="inlineStr">
        <is>
          <t>카페24</t>
        </is>
      </c>
      <c r="G12935" s="93" t="inlineStr">
        <is>
          <t>촉촉 스킨팩 화장솜</t>
        </is>
      </c>
      <c r="H12935" s="93" t="n">
        <v>49</v>
      </c>
      <c r="J12935" s="87" t="n">
        <v>201208</v>
      </c>
      <c r="K12935" s="93" t="n"/>
      <c r="L12935" s="87" t="n">
        <v>147000</v>
      </c>
      <c r="M12935" s="87" t="n">
        <v>138400.5</v>
      </c>
      <c r="N12935" s="87" t="n">
        <v>54390</v>
      </c>
      <c r="O12935" s="144" t="n">
        <v>133636.3636363636</v>
      </c>
      <c r="P12935" s="87" t="inlineStr">
        <is>
          <t>카페24화장솜촉촉 스킨팩 화장솜201208</t>
        </is>
      </c>
    </row>
    <row r="12936">
      <c r="B12936" s="127" t="n">
        <v>44196</v>
      </c>
      <c r="C12936" s="87">
        <f>TEXT(B12936,"aaa")</f>
        <v/>
      </c>
      <c r="D12936" s="93" t="n"/>
      <c r="E12936" s="87">
        <f>INDEX(매칭테이블!C:D,MATCH(RD!G12936,매칭테이블!D:D,0),1)</f>
        <v/>
      </c>
      <c r="F12936" s="93" t="inlineStr">
        <is>
          <t>W컨셉</t>
        </is>
      </c>
      <c r="G12936" s="93" t="inlineStr">
        <is>
          <t>어성초 77토너 (2 SET) HEARTLEAF 77% SOOTHING TONER 250ml250ml 2set</t>
        </is>
      </c>
      <c r="H12936" s="93" t="n">
        <v>2</v>
      </c>
      <c r="J12936" s="87" t="n">
        <v>201208</v>
      </c>
      <c r="K12936" s="93" t="n"/>
      <c r="L12936" s="87" t="n">
        <v>70000</v>
      </c>
      <c r="M12936" s="87" t="n">
        <v>50400</v>
      </c>
      <c r="N12936" s="87" t="n">
        <v>12320</v>
      </c>
      <c r="O12936" s="144" t="n">
        <v>63636.36363636363</v>
      </c>
      <c r="P12936" s="87" t="inlineStr">
        <is>
          <t>W컨셉토너어성초 77토너 (2 SET) HEARTLEAF 77% SOOTHING TONER 250ml250ml 2set201208</t>
        </is>
      </c>
    </row>
    <row r="12937">
      <c r="B12937" s="127" t="n">
        <v>44196</v>
      </c>
      <c r="C12937" s="87">
        <f>TEXT(B12937,"aaa")</f>
        <v/>
      </c>
      <c r="D12937" s="93" t="n"/>
      <c r="E12937" s="87">
        <f>INDEX(매칭테이블!C:D,MATCH(RD!G12937,매칭테이블!D:D,0),1)</f>
        <v/>
      </c>
      <c r="F12937" s="93" t="inlineStr">
        <is>
          <t>아누아 CS</t>
        </is>
      </c>
      <c r="G12937" s="93" t="inlineStr">
        <is>
          <t>5제로 무기자차 선크림 50ml</t>
        </is>
      </c>
      <c r="H12937" s="93" t="n">
        <v>3</v>
      </c>
      <c r="J12937" s="87" t="n">
        <v>201208</v>
      </c>
      <c r="K12937" s="93" t="n"/>
      <c r="L12937" s="87" t="n">
        <v>0</v>
      </c>
      <c r="M12937" s="87" t="n">
        <v>0</v>
      </c>
      <c r="N12937" s="87" t="n">
        <v>7035</v>
      </c>
      <c r="O12937" s="144" t="n">
        <v>0</v>
      </c>
      <c r="P12937" s="87" t="inlineStr">
        <is>
          <t>아누아 CS선크림5제로 무기자차 선크림 50ml201208</t>
        </is>
      </c>
    </row>
    <row r="12938">
      <c r="B12938" s="127" t="n">
        <v>44196</v>
      </c>
      <c r="C12938" s="87">
        <f>TEXT(B12938,"aaa")</f>
        <v/>
      </c>
      <c r="D12938" s="93" t="n"/>
      <c r="E12938" s="87">
        <f>INDEX(매칭테이블!C:D,MATCH(RD!G12938,매칭테이블!D:D,0),1)</f>
        <v/>
      </c>
      <c r="F12938" s="93" t="inlineStr">
        <is>
          <t>아누아 CS</t>
        </is>
      </c>
      <c r="G12938" s="93" t="inlineStr">
        <is>
          <t>어성초 77 토너 250ml</t>
        </is>
      </c>
      <c r="H12938" s="93" t="n">
        <v>1</v>
      </c>
      <c r="J12938" s="87" t="n">
        <v>201208</v>
      </c>
      <c r="K12938" s="93" t="n"/>
      <c r="L12938" s="87" t="n">
        <v>0</v>
      </c>
      <c r="M12938" s="87" t="n">
        <v>0</v>
      </c>
      <c r="N12938" s="87" t="n">
        <v>3260</v>
      </c>
      <c r="O12938" s="144" t="n">
        <v>0</v>
      </c>
      <c r="P12938" s="87" t="inlineStr">
        <is>
          <t>아누아 CS토너어성초 77 토너 250ml201208</t>
        </is>
      </c>
    </row>
    <row r="12939">
      <c r="B12939" s="127" t="n">
        <v>44196</v>
      </c>
      <c r="C12939" s="87">
        <f>TEXT(B12939,"aaa")</f>
        <v/>
      </c>
      <c r="D12939" s="93" t="n"/>
      <c r="E12939" s="87">
        <f>INDEX(매칭테이블!C:D,MATCH(RD!G12939,매칭테이블!D:D,0),1)</f>
        <v/>
      </c>
      <c r="F12939" s="93" t="inlineStr">
        <is>
          <t>아누아 CS</t>
        </is>
      </c>
      <c r="G12939" s="93" t="inlineStr">
        <is>
          <t>어성초 클리어패드 70P</t>
        </is>
      </c>
      <c r="H12939" s="93" t="n">
        <v>2</v>
      </c>
      <c r="J12939" s="87" t="n">
        <v>201208</v>
      </c>
      <c r="K12939" s="93" t="n"/>
      <c r="L12939" s="87" t="n">
        <v>0</v>
      </c>
      <c r="M12939" s="87" t="n">
        <v>0</v>
      </c>
      <c r="N12939" s="87" t="n">
        <v>10024</v>
      </c>
      <c r="O12939" s="144" t="n">
        <v>0</v>
      </c>
      <c r="P12939" s="87" t="inlineStr">
        <is>
          <t>아누아 CS클리어 패드어성초 클리어패드 70P201208</t>
        </is>
      </c>
    </row>
    <row r="12940">
      <c r="B12940" s="127" t="n">
        <v>44196</v>
      </c>
      <c r="C12940" s="87">
        <f>TEXT(B12940,"aaa")</f>
        <v/>
      </c>
      <c r="D12940" s="93" t="n"/>
      <c r="E12940" s="87">
        <f>INDEX(매칭테이블!C:D,MATCH(RD!G12940,매칭테이블!D:D,0),1)</f>
        <v/>
      </c>
      <c r="F12940" s="93" t="inlineStr">
        <is>
          <t>카페24</t>
        </is>
      </c>
      <c r="G12940" s="93" t="inlineStr">
        <is>
          <t>5 제로 무기자차 선크림옵션=5제로 무기자차 선크림 1개-20% off</t>
        </is>
      </c>
      <c r="H12940" s="93" t="n">
        <v>1</v>
      </c>
      <c r="J12940" s="87" t="n">
        <v>201208</v>
      </c>
      <c r="K12940" s="93" t="n"/>
      <c r="L12940" s="87" t="n">
        <v>20000</v>
      </c>
      <c r="M12940" s="87" t="n">
        <v>18830</v>
      </c>
      <c r="N12940" s="87" t="n">
        <v>2345</v>
      </c>
      <c r="O12940" s="144" t="n">
        <v>18181.81818181818</v>
      </c>
      <c r="P12940" s="87" t="inlineStr">
        <is>
          <t>카페24선크림5 제로 무기자차 선크림옵션=5제로 무기자차 선크림 1개-20% off201208</t>
        </is>
      </c>
    </row>
    <row r="12941">
      <c r="B12941" s="127" t="n">
        <v>44196</v>
      </c>
      <c r="C12941" s="87">
        <f>TEXT(B12941,"aaa")</f>
        <v/>
      </c>
      <c r="D12941" s="93" t="n"/>
      <c r="E12941" s="87">
        <f>INDEX(매칭테이블!C:D,MATCH(RD!G12941,매칭테이블!D:D,0),1)</f>
        <v/>
      </c>
      <c r="F12941" s="93" t="inlineStr">
        <is>
          <t>카페24</t>
        </is>
      </c>
      <c r="G12941" s="93" t="inlineStr">
        <is>
          <t>5 제로 무기자차 선크림옵션=5제로 무기자차 선크림 2개-30% off (무료배송)</t>
        </is>
      </c>
      <c r="H12941" s="93" t="n">
        <v>1</v>
      </c>
      <c r="J12941" s="87" t="n">
        <v>201208</v>
      </c>
      <c r="K12941" s="93" t="n"/>
      <c r="L12941" s="87" t="n">
        <v>35000</v>
      </c>
      <c r="M12941" s="87" t="n">
        <v>32952.5</v>
      </c>
      <c r="N12941" s="87" t="n">
        <v>4690</v>
      </c>
      <c r="O12941" s="144" t="n">
        <v>31818.18181818182</v>
      </c>
      <c r="P12941" s="87" t="inlineStr">
        <is>
          <t>카페24선크림5 제로 무기자차 선크림옵션=5제로 무기자차 선크림 2개-30% off (무료배송)201208</t>
        </is>
      </c>
    </row>
    <row r="12942">
      <c r="B12942" s="127" t="n">
        <v>44196</v>
      </c>
      <c r="C12942" s="87">
        <f>TEXT(B12942,"aaa")</f>
        <v/>
      </c>
      <c r="D12942" s="93" t="n"/>
      <c r="E12942" s="87">
        <f>INDEX(매칭테이블!C:D,MATCH(RD!G12942,매칭테이블!D:D,0),1)</f>
        <v/>
      </c>
      <c r="F12942" s="93" t="inlineStr">
        <is>
          <t>카페24</t>
        </is>
      </c>
      <c r="G12942" s="93" t="inlineStr">
        <is>
          <t>[수분 보충 세트] 어성초 77 토너 + 어성초 70 로션옵션=어성초 77 토너 250ml + 어성초 70 로션 200ml -30%</t>
        </is>
      </c>
      <c r="H12942" s="93" t="n">
        <v>22</v>
      </c>
      <c r="J12942" s="87" t="n">
        <v>201208</v>
      </c>
      <c r="K12942" s="93" t="n"/>
      <c r="L12942" s="87" t="n">
        <v>816200</v>
      </c>
      <c r="M12942" s="87" t="n">
        <v>768452.3</v>
      </c>
      <c r="N12942" s="87" t="n">
        <v>163196</v>
      </c>
      <c r="O12942" s="144" t="n">
        <v>741999.9999999999</v>
      </c>
      <c r="P12942" s="87" t="inlineStr">
        <is>
          <t>카페24수분 보충 세트[수분 보충 세트] 어성초 77 토너 + 어성초 70 로션옵션=어성초 77 토너 250ml + 어성초 70 로션 200ml -30%201208</t>
        </is>
      </c>
    </row>
    <row r="12943">
      <c r="B12943" s="127" t="n">
        <v>44196</v>
      </c>
      <c r="C12943" s="87">
        <f>TEXT(B12943,"aaa")</f>
        <v/>
      </c>
      <c r="D12943" s="93" t="n"/>
      <c r="E12943" s="87">
        <f>INDEX(매칭테이블!C:D,MATCH(RD!G12943,매칭테이블!D:D,0),1)</f>
        <v/>
      </c>
      <c r="F12943" s="93" t="inlineStr">
        <is>
          <t>카페24</t>
        </is>
      </c>
      <c r="G12943" s="93" t="inlineStr">
        <is>
          <t>[어성초 진정 패키지 세트] 대용량 토너 + 앰플 + 수딩 크림 + 마스크팩 10장</t>
        </is>
      </c>
      <c r="H12943" s="93" t="n">
        <v>2</v>
      </c>
      <c r="J12943" s="87" t="n">
        <v>201208</v>
      </c>
      <c r="K12943" s="93" t="n"/>
      <c r="L12943" s="87" t="n">
        <v>198000</v>
      </c>
      <c r="M12943" s="87" t="n">
        <v>186417</v>
      </c>
      <c r="N12943" s="87" t="n">
        <v>30274</v>
      </c>
      <c r="O12943" s="144" t="n">
        <v>180000</v>
      </c>
      <c r="P12943" s="87" t="inlineStr">
        <is>
          <t>카페24어성초진정패키지[어성초 진정 패키지 세트] 대용량 토너 + 앰플 + 수딩 크림 + 마스크팩 10장201208</t>
        </is>
      </c>
    </row>
    <row r="12944">
      <c r="B12944" s="127" t="n">
        <v>44196</v>
      </c>
      <c r="C12944" s="87">
        <f>TEXT(B12944,"aaa")</f>
        <v/>
      </c>
      <c r="D12944" s="93" t="n"/>
      <c r="E12944" s="87">
        <f>INDEX(매칭테이블!C:D,MATCH(RD!G12944,매칭테이블!D:D,0),1)</f>
        <v/>
      </c>
      <c r="F12944" s="93" t="inlineStr">
        <is>
          <t>카페24</t>
        </is>
      </c>
      <c r="G12944" s="93" t="inlineStr">
        <is>
          <t>대용량 어성초 77 수딩 토너 500ml</t>
        </is>
      </c>
      <c r="H12944" s="93" t="n">
        <v>13</v>
      </c>
      <c r="J12944" s="87" t="n">
        <v>201208</v>
      </c>
      <c r="K12944" s="93" t="n"/>
      <c r="L12944" s="87" t="n">
        <v>429000</v>
      </c>
      <c r="M12944" s="87" t="n">
        <v>403903.5</v>
      </c>
      <c r="N12944" s="87" t="n">
        <v>56290</v>
      </c>
      <c r="O12944" s="144" t="n">
        <v>389999.9999999999</v>
      </c>
      <c r="P12944" s="87" t="inlineStr">
        <is>
          <t>카페24토너대용량 어성초 77 수딩 토너 500ml201208</t>
        </is>
      </c>
    </row>
    <row r="12945">
      <c r="B12945" s="127" t="n">
        <v>44196</v>
      </c>
      <c r="C12945" s="87">
        <f>TEXT(B12945,"aaa")</f>
        <v/>
      </c>
      <c r="D12945" s="93" t="n"/>
      <c r="E12945" s="87">
        <f>INDEX(매칭테이블!C:D,MATCH(RD!G12945,매칭테이블!D:D,0),1)</f>
        <v/>
      </c>
      <c r="F12945" s="93" t="inlineStr">
        <is>
          <t>카페24</t>
        </is>
      </c>
      <c r="G12945" s="93" t="inlineStr">
        <is>
          <t>대용량 어성초 77 토너 500ml</t>
        </is>
      </c>
      <c r="H12945" s="93" t="n">
        <v>3</v>
      </c>
      <c r="J12945" s="87" t="n">
        <v>201208</v>
      </c>
      <c r="K12945" s="93" t="n"/>
      <c r="L12945" s="87" t="n">
        <v>99000</v>
      </c>
      <c r="M12945" s="87" t="n">
        <v>93208.5</v>
      </c>
      <c r="N12945" s="87" t="n">
        <v>12990</v>
      </c>
      <c r="O12945" s="144" t="n">
        <v>90000</v>
      </c>
      <c r="P12945" s="87" t="inlineStr">
        <is>
          <t>카페24토너대용량 어성초 77 토너 500ml201208</t>
        </is>
      </c>
    </row>
    <row r="12946">
      <c r="B12946" s="127" t="n">
        <v>44196</v>
      </c>
      <c r="C12946" s="87">
        <f>TEXT(B12946,"aaa")</f>
        <v/>
      </c>
      <c r="D12946" s="93" t="n"/>
      <c r="E12946" s="87">
        <f>INDEX(매칭테이블!C:D,MATCH(RD!G12946,매칭테이블!D:D,0),1)</f>
        <v/>
      </c>
      <c r="F12946" s="93" t="inlineStr">
        <is>
          <t>카페24</t>
        </is>
      </c>
      <c r="G12946" s="93" t="inlineStr">
        <is>
          <t>아누아 어성초 77 수딩 토너토너(필수)=어성초 77 토너 1개-20% off</t>
        </is>
      </c>
      <c r="H12946" s="93" t="n">
        <v>1</v>
      </c>
      <c r="J12946" s="87" t="n">
        <v>201208</v>
      </c>
      <c r="K12946" s="93" t="n"/>
      <c r="L12946" s="87" t="n">
        <v>20000</v>
      </c>
      <c r="M12946" s="87" t="n">
        <v>18830</v>
      </c>
      <c r="N12946" s="87" t="n">
        <v>3080</v>
      </c>
      <c r="O12946" s="144" t="n">
        <v>18181.81818181818</v>
      </c>
      <c r="P12946" s="87" t="inlineStr">
        <is>
          <t>카페24토너아누아 어성초 77 수딩 토너토너(필수)=어성초 77 토너 1개-20% off201208</t>
        </is>
      </c>
    </row>
    <row r="12947">
      <c r="B12947" s="127" t="n">
        <v>44196</v>
      </c>
      <c r="C12947" s="87">
        <f>TEXT(B12947,"aaa")</f>
        <v/>
      </c>
      <c r="D12947" s="93" t="n"/>
      <c r="E12947" s="87">
        <f>INDEX(매칭테이블!C:D,MATCH(RD!G12947,매칭테이블!D:D,0),1)</f>
        <v/>
      </c>
      <c r="F12947" s="93" t="inlineStr">
        <is>
          <t>카페24</t>
        </is>
      </c>
      <c r="G12947" s="93" t="inlineStr">
        <is>
          <t>아누아 어성초 77 수딩 토너토너(필수)=어성초77토너1개 + 어성초77패드1개 -30% off (무료배송)</t>
        </is>
      </c>
      <c r="H12947" s="93" t="n">
        <v>1</v>
      </c>
      <c r="J12947" s="87" t="n">
        <v>201208</v>
      </c>
      <c r="K12947" s="93" t="n"/>
      <c r="L12947" s="87" t="n">
        <v>37100</v>
      </c>
      <c r="M12947" s="87" t="n">
        <v>34929.65</v>
      </c>
      <c r="N12947" s="87" t="n">
        <v>8092</v>
      </c>
      <c r="O12947" s="144" t="n">
        <v>33727.27272727273</v>
      </c>
      <c r="P12947" s="87" t="inlineStr">
        <is>
          <t>카페24토너+패드 세트아누아 어성초 77 수딩 토너토너(필수)=어성초77토너1개 + 어성초77패드1개 -30% off (무료배송)201208</t>
        </is>
      </c>
    </row>
    <row r="12948">
      <c r="B12948" s="127" t="n">
        <v>44196</v>
      </c>
      <c r="C12948" s="87">
        <f>TEXT(B12948,"aaa")</f>
        <v/>
      </c>
      <c r="D12948" s="93" t="n"/>
      <c r="E12948" s="87">
        <f>INDEX(매칭테이블!C:D,MATCH(RD!G12948,매칭테이블!D:D,0),1)</f>
        <v/>
      </c>
      <c r="F12948" s="93" t="inlineStr">
        <is>
          <t>카페24</t>
        </is>
      </c>
      <c r="G12948" s="93" t="inlineStr">
        <is>
          <t>아누아 어성초 77 수딩 토너화장솜(선택)=촉촉 스킨팩 화장솜</t>
        </is>
      </c>
      <c r="H12948" s="93" t="n">
        <v>1</v>
      </c>
      <c r="J12948" s="87" t="n">
        <v>201208</v>
      </c>
      <c r="K12948" s="93" t="n"/>
      <c r="L12948" s="87" t="n">
        <v>3000</v>
      </c>
      <c r="M12948" s="87" t="n">
        <v>2824.5</v>
      </c>
      <c r="N12948" s="87" t="n">
        <v>1110</v>
      </c>
      <c r="O12948" s="144" t="n">
        <v>2727.272727272727</v>
      </c>
      <c r="P12948" s="87" t="inlineStr">
        <is>
          <t>카페24토너아누아 어성초 77 수딩 토너화장솜(선택)=촉촉 스킨팩 화장솜201208</t>
        </is>
      </c>
    </row>
    <row r="12949">
      <c r="B12949" s="127" t="n">
        <v>44196</v>
      </c>
      <c r="C12949" s="87">
        <f>TEXT(B12949,"aaa")</f>
        <v/>
      </c>
      <c r="D12949" s="93" t="n"/>
      <c r="E12949" s="87">
        <f>INDEX(매칭테이블!C:D,MATCH(RD!G12949,매칭테이블!D:D,0),1)</f>
        <v/>
      </c>
      <c r="F12949" s="93" t="inlineStr">
        <is>
          <t>카페24</t>
        </is>
      </c>
      <c r="G12949" s="93" t="inlineStr">
        <is>
          <t>어성초 70 데일리 릴리프 로션로션=어성초 70 데일리 릴리프 로션 1개 -20% off</t>
        </is>
      </c>
      <c r="H12949" s="93" t="n">
        <v>7</v>
      </c>
      <c r="J12949" s="87" t="n">
        <v>201208</v>
      </c>
      <c r="K12949" s="93" t="n"/>
      <c r="L12949" s="87" t="n">
        <v>156800</v>
      </c>
      <c r="M12949" s="87" t="n">
        <v>147627.2</v>
      </c>
      <c r="N12949" s="87" t="n">
        <v>30366</v>
      </c>
      <c r="O12949" s="144" t="n">
        <v>142545.4545454545</v>
      </c>
      <c r="P12949" s="87" t="inlineStr">
        <is>
          <t>카페24로션어성초 70 데일리 릴리프 로션로션=어성초 70 데일리 릴리프 로션 1개 -20% off201208</t>
        </is>
      </c>
    </row>
    <row r="12950">
      <c r="B12950" s="127" t="n">
        <v>44196</v>
      </c>
      <c r="C12950" s="87">
        <f>TEXT(B12950,"aaa")</f>
        <v/>
      </c>
      <c r="D12950" s="93" t="n"/>
      <c r="E12950" s="87">
        <f>INDEX(매칭테이블!C:D,MATCH(RD!G12950,매칭테이블!D:D,0),1)</f>
        <v/>
      </c>
      <c r="F12950" s="93" t="inlineStr">
        <is>
          <t>카페24</t>
        </is>
      </c>
      <c r="G12950" s="93" t="inlineStr">
        <is>
          <t>어성초 70 데일리 릴리프 로션로션=어성초 70 데일리 릴리프 로션 2개 -30% off</t>
        </is>
      </c>
      <c r="H12950" s="93" t="n">
        <v>1</v>
      </c>
      <c r="J12950" s="87" t="n">
        <v>201208</v>
      </c>
      <c r="K12950" s="93" t="n"/>
      <c r="L12950" s="87" t="n">
        <v>39200</v>
      </c>
      <c r="M12950" s="87" t="n">
        <v>36906.8</v>
      </c>
      <c r="N12950" s="87" t="n">
        <v>8676</v>
      </c>
      <c r="O12950" s="144" t="n">
        <v>35636.36363636363</v>
      </c>
      <c r="P12950" s="87" t="inlineStr">
        <is>
          <t>카페24로션어성초 70 데일리 릴리프 로션로션=어성초 70 데일리 릴리프 로션 2개 -30% off201208</t>
        </is>
      </c>
    </row>
    <row r="12951">
      <c r="B12951" s="127" t="n">
        <v>44196</v>
      </c>
      <c r="C12951" s="87">
        <f>TEXT(B12951,"aaa")</f>
        <v/>
      </c>
      <c r="D12951" s="93" t="n"/>
      <c r="E12951" s="87">
        <f>INDEX(매칭테이블!C:D,MATCH(RD!G12951,매칭테이블!D:D,0),1)</f>
        <v/>
      </c>
      <c r="F12951" s="93" t="inlineStr">
        <is>
          <t>카페24</t>
        </is>
      </c>
      <c r="G12951" s="93" t="inlineStr">
        <is>
          <t>어성초 70 데일리 릴리프 로션로션=어성초 77토너 + 어성초 70 로션 수분 보충 세트 -30% off</t>
        </is>
      </c>
      <c r="H12951" s="93" t="n">
        <v>1</v>
      </c>
      <c r="J12951" s="87" t="n">
        <v>201208</v>
      </c>
      <c r="K12951" s="93" t="n"/>
      <c r="L12951" s="87" t="n">
        <v>37100</v>
      </c>
      <c r="M12951" s="87" t="n">
        <v>34929.65</v>
      </c>
      <c r="N12951" s="87" t="n">
        <v>7418</v>
      </c>
      <c r="O12951" s="144" t="n">
        <v>33727.27272727273</v>
      </c>
      <c r="P12951" s="87" t="inlineStr">
        <is>
          <t>카페24수분 보충 세트어성초 70 데일리 릴리프 로션로션=어성초 77토너 + 어성초 70 로션 수분 보충 세트 -30% off201208</t>
        </is>
      </c>
    </row>
    <row r="12952">
      <c r="B12952" s="127" t="n">
        <v>44196</v>
      </c>
      <c r="C12952" s="87">
        <f>TEXT(B12952,"aaa")</f>
        <v/>
      </c>
      <c r="D12952" s="93" t="n"/>
      <c r="E12952" s="87">
        <f>INDEX(매칭테이블!C:D,MATCH(RD!G12952,매칭테이블!D:D,0),1)</f>
        <v/>
      </c>
      <c r="F12952" s="93" t="inlineStr">
        <is>
          <t>카페24</t>
        </is>
      </c>
      <c r="G12952" s="93" t="inlineStr">
        <is>
          <t>어성초 70 머드 크림 마스크옵션=어성초 70 머드 크림 마스크-20% off</t>
        </is>
      </c>
      <c r="H12952" s="93" t="n">
        <v>3</v>
      </c>
      <c r="J12952" s="87" t="n">
        <v>201208</v>
      </c>
      <c r="K12952" s="93" t="n"/>
      <c r="L12952" s="87" t="n">
        <v>60000</v>
      </c>
      <c r="M12952" s="87" t="n">
        <v>56490</v>
      </c>
      <c r="N12952" s="87" t="n">
        <v>4326</v>
      </c>
      <c r="O12952" s="144" t="n">
        <v>54545.45454545454</v>
      </c>
      <c r="P12952" s="87" t="inlineStr">
        <is>
          <t>카페24머드크림마스크어성초 70 머드 크림 마스크옵션=어성초 70 머드 크림 마스크-20% off201208</t>
        </is>
      </c>
    </row>
    <row r="12953">
      <c r="B12953" s="127" t="n">
        <v>44196</v>
      </c>
      <c r="C12953" s="87">
        <f>TEXT(B12953,"aaa")</f>
        <v/>
      </c>
      <c r="D12953" s="93" t="n"/>
      <c r="E12953" s="87">
        <f>INDEX(매칭테이블!C:D,MATCH(RD!G12953,매칭테이블!D:D,0),1)</f>
        <v/>
      </c>
      <c r="F12953" s="93" t="inlineStr">
        <is>
          <t>카페24</t>
        </is>
      </c>
      <c r="G12953" s="93" t="inlineStr">
        <is>
          <t>어성초 70 인텐스 카밍 크림크림=어성초 70 인텐스 카밍 크림 1개 (-20%)</t>
        </is>
      </c>
      <c r="H12953" s="93" t="n">
        <v>1</v>
      </c>
      <c r="J12953" s="87" t="n">
        <v>201208</v>
      </c>
      <c r="K12953" s="93" t="n"/>
      <c r="L12953" s="87" t="n">
        <v>28000</v>
      </c>
      <c r="M12953" s="87" t="n">
        <v>26362</v>
      </c>
      <c r="N12953" s="87" t="n">
        <v>3882</v>
      </c>
      <c r="O12953" s="144" t="n">
        <v>25454.54545454545</v>
      </c>
      <c r="P12953" s="87" t="inlineStr">
        <is>
          <t>카페24카밍크림어성초 70 인텐스 카밍 크림크림=어성초 70 인텐스 카밍 크림 1개 (-20%)201208</t>
        </is>
      </c>
    </row>
    <row r="12954">
      <c r="B12954" s="127" t="n">
        <v>44196</v>
      </c>
      <c r="C12954" s="87">
        <f>TEXT(B12954,"aaa")</f>
        <v/>
      </c>
      <c r="D12954" s="93" t="n"/>
      <c r="E12954" s="87">
        <f>INDEX(매칭테이블!C:D,MATCH(RD!G12954,매칭테이블!D:D,0),1)</f>
        <v/>
      </c>
      <c r="F12954" s="93" t="inlineStr">
        <is>
          <t>카페24</t>
        </is>
      </c>
      <c r="G12954" s="93" t="inlineStr">
        <is>
          <t>어성초 77 수딩 토너토너(필수)=어성초 77 토너 1개-20% off</t>
        </is>
      </c>
      <c r="H12954" s="93" t="n">
        <v>30</v>
      </c>
      <c r="J12954" s="87" t="n">
        <v>201208</v>
      </c>
      <c r="K12954" s="93" t="n"/>
      <c r="L12954" s="87" t="n">
        <v>600000</v>
      </c>
      <c r="M12954" s="87" t="n">
        <v>564900</v>
      </c>
      <c r="N12954" s="87" t="n">
        <v>92400</v>
      </c>
      <c r="O12954" s="144" t="n">
        <v>545454.5454545454</v>
      </c>
      <c r="P12954" s="87" t="inlineStr">
        <is>
          <t>카페24토너어성초 77 수딩 토너토너(필수)=어성초 77 토너 1개-20% off201208</t>
        </is>
      </c>
    </row>
    <row r="12955">
      <c r="B12955" s="127" t="n">
        <v>44196</v>
      </c>
      <c r="C12955" s="87">
        <f>TEXT(B12955,"aaa")</f>
        <v/>
      </c>
      <c r="D12955" s="93" t="n"/>
      <c r="E12955" s="87">
        <f>INDEX(매칭테이블!C:D,MATCH(RD!G12955,매칭테이블!D:D,0),1)</f>
        <v/>
      </c>
      <c r="F12955" s="93" t="inlineStr">
        <is>
          <t>카페24</t>
        </is>
      </c>
      <c r="G12955" s="93" t="inlineStr">
        <is>
          <t>어성초 77 수딩 토너토너(필수)=어성초 77 토너 2개-30% off (무료배송)</t>
        </is>
      </c>
      <c r="H12955" s="93" t="n">
        <v>10</v>
      </c>
      <c r="J12955" s="87" t="n">
        <v>201208</v>
      </c>
      <c r="K12955" s="93" t="n"/>
      <c r="L12955" s="87" t="n">
        <v>350000</v>
      </c>
      <c r="M12955" s="87" t="n">
        <v>329525</v>
      </c>
      <c r="N12955" s="87" t="n">
        <v>61600</v>
      </c>
      <c r="O12955" s="144" t="n">
        <v>318181.8181818182</v>
      </c>
      <c r="P12955" s="87" t="inlineStr">
        <is>
          <t>카페24토너어성초 77 수딩 토너토너(필수)=어성초 77 토너 2개-30% off (무료배송)201208</t>
        </is>
      </c>
    </row>
    <row r="12956">
      <c r="B12956" s="127" t="n">
        <v>44196</v>
      </c>
      <c r="C12956" s="87">
        <f>TEXT(B12956,"aaa")</f>
        <v/>
      </c>
      <c r="D12956" s="93" t="n"/>
      <c r="E12956" s="87">
        <f>INDEX(매칭테이블!C:D,MATCH(RD!G12956,매칭테이블!D:D,0),1)</f>
        <v/>
      </c>
      <c r="F12956" s="93" t="inlineStr">
        <is>
          <t>카페24</t>
        </is>
      </c>
      <c r="G12956" s="93" t="inlineStr">
        <is>
          <t>어성초 77 수딩 토너토너(필수)=어성초77토너1개 + 어성초77패드1개 -30% off (무료배송)</t>
        </is>
      </c>
      <c r="H12956" s="93" t="n">
        <v>9</v>
      </c>
      <c r="J12956" s="87" t="n">
        <v>201208</v>
      </c>
      <c r="K12956" s="93" t="n"/>
      <c r="L12956" s="87" t="n">
        <v>333900</v>
      </c>
      <c r="M12956" s="87" t="n">
        <v>314366.85</v>
      </c>
      <c r="N12956" s="87" t="n">
        <v>72828</v>
      </c>
      <c r="O12956" s="144" t="n">
        <v>303545.4545454545</v>
      </c>
      <c r="P12956" s="87" t="inlineStr">
        <is>
          <t>카페24토너+패드 세트어성초 77 수딩 토너토너(필수)=어성초77토너1개 + 어성초77패드1개 -30% off (무료배송)201208</t>
        </is>
      </c>
    </row>
    <row r="12957">
      <c r="B12957" s="127" t="n">
        <v>44196</v>
      </c>
      <c r="C12957" s="87">
        <f>TEXT(B12957,"aaa")</f>
        <v/>
      </c>
      <c r="D12957" s="93" t="n"/>
      <c r="E12957" s="87">
        <f>INDEX(매칭테이블!C:D,MATCH(RD!G12957,매칭테이블!D:D,0),1)</f>
        <v/>
      </c>
      <c r="F12957" s="93" t="inlineStr">
        <is>
          <t>카페24</t>
        </is>
      </c>
      <c r="G12957" s="93" t="inlineStr">
        <is>
          <t>어성초 77 수딩 토너화장솜(선택)=촉촉 스킨팩 화장솜</t>
        </is>
      </c>
      <c r="H12957" s="93" t="n">
        <v>17</v>
      </c>
      <c r="J12957" s="87" t="n">
        <v>201208</v>
      </c>
      <c r="K12957" s="93" t="n"/>
      <c r="L12957" s="87" t="n">
        <v>51000</v>
      </c>
      <c r="M12957" s="87" t="n">
        <v>48016.5</v>
      </c>
      <c r="N12957" s="87" t="n">
        <v>18870</v>
      </c>
      <c r="O12957" s="144" t="n">
        <v>46363.63636363636</v>
      </c>
      <c r="P12957" s="87" t="inlineStr">
        <is>
          <t>카페24화장솜어성초 77 수딩 토너화장솜(선택)=촉촉 스킨팩 화장솜201208</t>
        </is>
      </c>
    </row>
    <row r="12958">
      <c r="B12958" s="127" t="n">
        <v>44196</v>
      </c>
      <c r="C12958" s="87">
        <f>TEXT(B12958,"aaa")</f>
        <v/>
      </c>
      <c r="D12958" s="93" t="n"/>
      <c r="E12958" s="87">
        <f>INDEX(매칭테이블!C:D,MATCH(RD!G12958,매칭테이블!D:D,0),1)</f>
        <v/>
      </c>
      <c r="F12958" s="93" t="inlineStr">
        <is>
          <t>카페24</t>
        </is>
      </c>
      <c r="G12958" s="93" t="inlineStr">
        <is>
          <t>어성초 77 수딩 토너토너(필수)=(대용량) 어성초 77 토너 500ml (무료배송)</t>
        </is>
      </c>
      <c r="H12958" s="93" t="n">
        <v>1</v>
      </c>
      <c r="J12958" s="87" t="n">
        <v>201208</v>
      </c>
      <c r="K12958" s="93" t="n"/>
      <c r="L12958" s="87" t="n">
        <v>33000</v>
      </c>
      <c r="M12958" s="87" t="n">
        <v>31069.5</v>
      </c>
      <c r="N12958" s="87" t="n">
        <v>4330</v>
      </c>
      <c r="O12958" s="144" t="n">
        <v>30000</v>
      </c>
      <c r="P12958" s="87" t="inlineStr">
        <is>
          <t>카페24토너어성초 77 수딩 토너토너(필수)=(대용량) 어성초 77 토너 500ml (무료배송)201208</t>
        </is>
      </c>
    </row>
    <row r="12959">
      <c r="B12959" s="127" t="n">
        <v>44196</v>
      </c>
      <c r="C12959" s="87">
        <f>TEXT(B12959,"aaa")</f>
        <v/>
      </c>
      <c r="D12959" s="93" t="n"/>
      <c r="E12959" s="87">
        <f>INDEX(매칭테이블!C:D,MATCH(RD!G12959,매칭테이블!D:D,0),1)</f>
        <v/>
      </c>
      <c r="F12959" s="93" t="inlineStr">
        <is>
          <t>카페24</t>
        </is>
      </c>
      <c r="G12959" s="93" t="inlineStr">
        <is>
          <t>어성초 77 진정 마스크옵션=어성초 77 진정 마스크팩 10장-50% off</t>
        </is>
      </c>
      <c r="H12959" s="93" t="n">
        <v>1</v>
      </c>
      <c r="J12959" s="87" t="n">
        <v>201208</v>
      </c>
      <c r="K12959" s="93" t="n"/>
      <c r="L12959" s="87" t="n">
        <v>20000</v>
      </c>
      <c r="M12959" s="87" t="n">
        <v>18830</v>
      </c>
      <c r="N12959" s="87" t="n">
        <v>3970</v>
      </c>
      <c r="O12959" s="144" t="n">
        <v>18181.81818181818</v>
      </c>
      <c r="P12959" s="87" t="inlineStr">
        <is>
          <t>카페24마스크팩어성초 77 진정 마스크옵션=어성초 77 진정 마스크팩 10장-50% off201208</t>
        </is>
      </c>
    </row>
    <row r="12960">
      <c r="B12960" s="127" t="n">
        <v>44196</v>
      </c>
      <c r="C12960" s="87">
        <f>TEXT(B12960,"aaa")</f>
        <v/>
      </c>
      <c r="D12960" s="93" t="n"/>
      <c r="E12960" s="87">
        <f>INDEX(매칭테이블!C:D,MATCH(RD!G12960,매칭테이블!D:D,0),1)</f>
        <v/>
      </c>
      <c r="F12960" s="93" t="inlineStr">
        <is>
          <t>카페24</t>
        </is>
      </c>
      <c r="G12960" s="93" t="inlineStr">
        <is>
          <t>어성초 77 클리어 패드옵션=어성초 77 클리어 패드 1개-20% off</t>
        </is>
      </c>
      <c r="H12960" s="93" t="n">
        <v>34</v>
      </c>
      <c r="J12960" s="87" t="n">
        <v>201208</v>
      </c>
      <c r="K12960" s="93" t="n"/>
      <c r="L12960" s="87" t="n">
        <v>761600</v>
      </c>
      <c r="M12960" s="87" t="n">
        <v>717046.4</v>
      </c>
      <c r="N12960" s="87" t="n">
        <v>170408</v>
      </c>
      <c r="O12960" s="144" t="n">
        <v>692363.6363636364</v>
      </c>
      <c r="P12960" s="87" t="inlineStr">
        <is>
          <t>카페24클리어 패드어성초 77 클리어 패드옵션=어성초 77 클리어 패드 1개-20% off201208</t>
        </is>
      </c>
    </row>
    <row r="12961">
      <c r="B12961" s="127" t="n">
        <v>44196</v>
      </c>
      <c r="C12961" s="87">
        <f>TEXT(B12961,"aaa")</f>
        <v/>
      </c>
      <c r="D12961" s="93" t="n"/>
      <c r="E12961" s="87">
        <f>INDEX(매칭테이블!C:D,MATCH(RD!G12961,매칭테이블!D:D,0),1)</f>
        <v/>
      </c>
      <c r="F12961" s="93" t="inlineStr">
        <is>
          <t>카페24</t>
        </is>
      </c>
      <c r="G12961" s="93" t="inlineStr">
        <is>
          <t>어성초 77 클리어 패드옵션=어성초 77 클리어 패드 2개-30% off (무료배송)</t>
        </is>
      </c>
      <c r="H12961" s="93" t="n">
        <v>33</v>
      </c>
      <c r="J12961" s="87" t="n">
        <v>201208</v>
      </c>
      <c r="K12961" s="93" t="n"/>
      <c r="L12961" s="87" t="n">
        <v>1293600</v>
      </c>
      <c r="M12961" s="87" t="n">
        <v>1217924.4</v>
      </c>
      <c r="N12961" s="87" t="n">
        <v>330792</v>
      </c>
      <c r="O12961" s="144" t="n">
        <v>1176000</v>
      </c>
      <c r="P12961" s="87" t="inlineStr">
        <is>
          <t>카페24클리어 패드어성초 77 클리어 패드옵션=어성초 77 클리어 패드 2개-30% off (무료배송)201208</t>
        </is>
      </c>
    </row>
    <row r="12962">
      <c r="B12962" s="127" t="n">
        <v>44196</v>
      </c>
      <c r="C12962" s="87">
        <f>TEXT(B12962,"aaa")</f>
        <v/>
      </c>
      <c r="D12962" s="93" t="n"/>
      <c r="E12962" s="87">
        <f>INDEX(매칭테이블!C:D,MATCH(RD!G12962,매칭테이블!D:D,0),1)</f>
        <v/>
      </c>
      <c r="F12962" s="93" t="inlineStr">
        <is>
          <t>카페24</t>
        </is>
      </c>
      <c r="G12962" s="93" t="inlineStr">
        <is>
          <t>어성초 77 클리어 패드옵션=어성초77토너1개+어성초77패드1개-30% off (무료배송)</t>
        </is>
      </c>
      <c r="H12962" s="93" t="n">
        <v>29</v>
      </c>
      <c r="J12962" s="87" t="n">
        <v>201208</v>
      </c>
      <c r="K12962" s="93" t="n"/>
      <c r="L12962" s="87" t="n">
        <v>1075900</v>
      </c>
      <c r="M12962" s="87" t="n">
        <v>1012959.85</v>
      </c>
      <c r="N12962" s="87" t="n">
        <v>234668</v>
      </c>
      <c r="O12962" s="144" t="n">
        <v>978090.9090909091</v>
      </c>
      <c r="P12962" s="87" t="inlineStr">
        <is>
          <t>카페24토너+패드 세트어성초 77 클리어 패드옵션=어성초77토너1개+어성초77패드1개-30% off (무료배송)201208</t>
        </is>
      </c>
    </row>
    <row r="12963">
      <c r="B12963" s="127" t="n">
        <v>44196</v>
      </c>
      <c r="C12963" s="87">
        <f>TEXT(B12963,"aaa")</f>
        <v/>
      </c>
      <c r="D12963" s="93" t="n"/>
      <c r="E12963" s="87">
        <f>INDEX(매칭테이블!C:D,MATCH(RD!G12963,매칭테이블!D:D,0),1)</f>
        <v/>
      </c>
      <c r="F12963" s="93" t="inlineStr">
        <is>
          <t>카페24</t>
        </is>
      </c>
      <c r="G12963" s="93" t="inlineStr">
        <is>
          <t>어성초 77 토너</t>
        </is>
      </c>
      <c r="H12963" s="93" t="n">
        <v>2</v>
      </c>
      <c r="J12963" s="87" t="n">
        <v>201208</v>
      </c>
      <c r="K12963" s="93" t="n"/>
      <c r="L12963" s="87" t="n">
        <v>40000</v>
      </c>
      <c r="M12963" s="87" t="n">
        <v>37660</v>
      </c>
      <c r="N12963" s="87" t="n">
        <v>6160</v>
      </c>
      <c r="O12963" s="144" t="n">
        <v>36363.63636363636</v>
      </c>
      <c r="P12963" s="87" t="inlineStr">
        <is>
          <t>카페24토너어성초 77 토너201208</t>
        </is>
      </c>
    </row>
    <row r="12964">
      <c r="B12964" s="127" t="n">
        <v>44196</v>
      </c>
      <c r="C12964" s="87">
        <f>TEXT(B12964,"aaa")</f>
        <v/>
      </c>
      <c r="D12964" s="93" t="n"/>
      <c r="E12964" s="87">
        <f>INDEX(매칭테이블!C:D,MATCH(RD!G12964,매칭테이블!D:D,0),1)</f>
        <v/>
      </c>
      <c r="F12964" s="93" t="inlineStr">
        <is>
          <t>카페24</t>
        </is>
      </c>
      <c r="G12964" s="93" t="inlineStr">
        <is>
          <t>어성초 77 포어 클리어 패드옵션=어성초 77 클리어 패드 1개-20% off</t>
        </is>
      </c>
      <c r="H12964" s="93" t="n">
        <v>14</v>
      </c>
      <c r="J12964" s="87" t="n">
        <v>201208</v>
      </c>
      <c r="K12964" s="93" t="n"/>
      <c r="L12964" s="87" t="n">
        <v>313600</v>
      </c>
      <c r="M12964" s="87" t="n">
        <v>295254.4</v>
      </c>
      <c r="N12964" s="87" t="n">
        <v>70168</v>
      </c>
      <c r="O12964" s="144" t="n">
        <v>285090.9090909091</v>
      </c>
      <c r="P12964" s="87" t="inlineStr">
        <is>
          <t>카페24클리어 패드어성초 77 포어 클리어 패드옵션=어성초 77 클리어 패드 1개-20% off201208</t>
        </is>
      </c>
    </row>
    <row r="12965">
      <c r="B12965" s="127" t="n">
        <v>44196</v>
      </c>
      <c r="C12965" s="87">
        <f>TEXT(B12965,"aaa")</f>
        <v/>
      </c>
      <c r="D12965" s="93" t="n"/>
      <c r="E12965" s="87">
        <f>INDEX(매칭테이블!C:D,MATCH(RD!G12965,매칭테이블!D:D,0),1)</f>
        <v/>
      </c>
      <c r="F12965" s="93" t="inlineStr">
        <is>
          <t>카페24</t>
        </is>
      </c>
      <c r="G12965" s="93" t="inlineStr">
        <is>
          <t>어성초 77 포어 클리어 패드옵션=어성초 77 클리어 패드 2개-30% off (무료배송)</t>
        </is>
      </c>
      <c r="H12965" s="93" t="n">
        <v>29</v>
      </c>
      <c r="J12965" s="87" t="n">
        <v>201208</v>
      </c>
      <c r="K12965" s="93" t="n"/>
      <c r="L12965" s="87" t="n">
        <v>1136800</v>
      </c>
      <c r="M12965" s="87" t="n">
        <v>1070297.2</v>
      </c>
      <c r="N12965" s="87" t="n">
        <v>290696</v>
      </c>
      <c r="O12965" s="144" t="n">
        <v>1033454.545454545</v>
      </c>
      <c r="P12965" s="87" t="inlineStr">
        <is>
          <t>카페24클리어 패드어성초 77 포어 클리어 패드옵션=어성초 77 클리어 패드 2개-30% off (무료배송)201208</t>
        </is>
      </c>
    </row>
    <row r="12966">
      <c r="B12966" s="127" t="n">
        <v>44196</v>
      </c>
      <c r="C12966" s="87">
        <f>TEXT(B12966,"aaa")</f>
        <v/>
      </c>
      <c r="D12966" s="93" t="n"/>
      <c r="E12966" s="87">
        <f>INDEX(매칭테이블!C:D,MATCH(RD!G12966,매칭테이블!D:D,0),1)</f>
        <v/>
      </c>
      <c r="F12966" s="93" t="inlineStr">
        <is>
          <t>카페24</t>
        </is>
      </c>
      <c r="G12966" s="93" t="inlineStr">
        <is>
          <t>어성초 77 포어 클리어 패드옵션=어성초77토너1개+어성초77패드1개-30% off (무료배송)</t>
        </is>
      </c>
      <c r="H12966" s="93" t="n">
        <v>17</v>
      </c>
      <c r="J12966" s="87" t="n">
        <v>201208</v>
      </c>
      <c r="K12966" s="93" t="n"/>
      <c r="L12966" s="87" t="n">
        <v>630700</v>
      </c>
      <c r="M12966" s="87" t="n">
        <v>593804.05</v>
      </c>
      <c r="N12966" s="87" t="n">
        <v>137564</v>
      </c>
      <c r="O12966" s="144" t="n">
        <v>573363.6363636364</v>
      </c>
      <c r="P12966" s="87" t="inlineStr">
        <is>
          <t>카페24토너+패드 세트어성초 77 포어 클리어 패드옵션=어성초77토너1개+어성초77패드1개-30% off (무료배송)201208</t>
        </is>
      </c>
    </row>
    <row r="12967">
      <c r="B12967" s="127" t="n">
        <v>44196</v>
      </c>
      <c r="C12967" s="87">
        <f>TEXT(B12967,"aaa")</f>
        <v/>
      </c>
      <c r="D12967" s="93" t="n"/>
      <c r="E12967" s="87">
        <f>INDEX(매칭테이블!C:D,MATCH(RD!G12967,매칭테이블!D:D,0),1)</f>
        <v/>
      </c>
      <c r="F12967" s="93" t="inlineStr">
        <is>
          <t>카페24</t>
        </is>
      </c>
      <c r="G12967" s="93" t="inlineStr">
        <is>
          <t>어성초 77% 패드옵션=어성초 77 클리어 패드 1개-20% off</t>
        </is>
      </c>
      <c r="H12967" s="93" t="n">
        <v>70</v>
      </c>
      <c r="J12967" s="87" t="n">
        <v>201208</v>
      </c>
      <c r="K12967" s="93" t="n"/>
      <c r="L12967" s="87" t="n">
        <v>1568000</v>
      </c>
      <c r="M12967" s="87" t="n">
        <v>1476272</v>
      </c>
      <c r="N12967" s="87" t="n">
        <v>350840</v>
      </c>
      <c r="O12967" s="144" t="n">
        <v>1425454.545454545</v>
      </c>
      <c r="P12967" s="87" t="inlineStr">
        <is>
          <t>카페24클리어 패드어성초 77% 패드옵션=어성초 77 클리어 패드 1개-20% off201208</t>
        </is>
      </c>
    </row>
    <row r="12968">
      <c r="B12968" s="127" t="n">
        <v>44196</v>
      </c>
      <c r="C12968" s="87">
        <f>TEXT(B12968,"aaa")</f>
        <v/>
      </c>
      <c r="D12968" s="93" t="n"/>
      <c r="E12968" s="87">
        <f>INDEX(매칭테이블!C:D,MATCH(RD!G12968,매칭테이블!D:D,0),1)</f>
        <v/>
      </c>
      <c r="F12968" s="93" t="inlineStr">
        <is>
          <t>카페24</t>
        </is>
      </c>
      <c r="G12968" s="93" t="inlineStr">
        <is>
          <t>어성초 77% 패드옵션=어성초 77 클리어 패드 2개-30% off (무료배송)</t>
        </is>
      </c>
      <c r="H12968" s="93" t="n">
        <v>66</v>
      </c>
      <c r="J12968" s="87" t="n">
        <v>201208</v>
      </c>
      <c r="K12968" s="93" t="n"/>
      <c r="L12968" s="87" t="n">
        <v>2587200</v>
      </c>
      <c r="M12968" s="87" t="n">
        <v>2435848.8</v>
      </c>
      <c r="N12968" s="87" t="n">
        <v>661584</v>
      </c>
      <c r="O12968" s="144" t="n">
        <v>2352000</v>
      </c>
      <c r="P12968" s="87" t="inlineStr">
        <is>
          <t>카페24클리어 패드어성초 77% 패드옵션=어성초 77 클리어 패드 2개-30% off (무료배송)201208</t>
        </is>
      </c>
    </row>
    <row r="12969">
      <c r="B12969" s="127" t="n">
        <v>44196</v>
      </c>
      <c r="C12969" s="87">
        <f>TEXT(B12969,"aaa")</f>
        <v/>
      </c>
      <c r="D12969" s="93" t="n"/>
      <c r="E12969" s="87">
        <f>INDEX(매칭테이블!C:D,MATCH(RD!G12969,매칭테이블!D:D,0),1)</f>
        <v/>
      </c>
      <c r="F12969" s="93" t="inlineStr">
        <is>
          <t>카페24</t>
        </is>
      </c>
      <c r="G12969" s="93" t="inlineStr">
        <is>
          <t>어성초 77% 패드옵션=어성초77토너1개+어성초77패드1개-30% off (무료배송)</t>
        </is>
      </c>
      <c r="H12969" s="93" t="n">
        <v>23</v>
      </c>
      <c r="J12969" s="87" t="n">
        <v>201208</v>
      </c>
      <c r="K12969" s="93" t="n"/>
      <c r="L12969" s="87" t="n">
        <v>853300</v>
      </c>
      <c r="M12969" s="87" t="n">
        <v>803381.95</v>
      </c>
      <c r="N12969" s="87" t="n">
        <v>186116</v>
      </c>
      <c r="O12969" s="144" t="n">
        <v>775727.2727272727</v>
      </c>
      <c r="P12969" s="87" t="inlineStr">
        <is>
          <t>카페24토너+패드 세트어성초 77% 패드옵션=어성초77토너1개+어성초77패드1개-30% off (무료배송)201208</t>
        </is>
      </c>
    </row>
    <row r="12970">
      <c r="B12970" s="127" t="n">
        <v>44196</v>
      </c>
      <c r="C12970" s="87">
        <f>TEXT(B12970,"aaa")</f>
        <v/>
      </c>
      <c r="D12970" s="93" t="n"/>
      <c r="E12970" s="87">
        <f>INDEX(매칭테이블!C:D,MATCH(RD!G12970,매칭테이블!D:D,0),1)</f>
        <v/>
      </c>
      <c r="F12970" s="93" t="inlineStr">
        <is>
          <t>카페24</t>
        </is>
      </c>
      <c r="G12970" s="93" t="inlineStr">
        <is>
          <t>어성초 78 수딩 크림</t>
        </is>
      </c>
      <c r="H12970" s="93" t="n">
        <v>3</v>
      </c>
      <c r="J12970" s="87" t="n">
        <v>201208</v>
      </c>
      <c r="K12970" s="93" t="n"/>
      <c r="L12970" s="87" t="n">
        <v>114000</v>
      </c>
      <c r="M12970" s="87" t="n">
        <v>107331</v>
      </c>
      <c r="N12970" s="87" t="n">
        <v>9135</v>
      </c>
      <c r="O12970" s="144" t="n">
        <v>103636.3636363636</v>
      </c>
      <c r="P12970" s="87" t="inlineStr">
        <is>
          <t>카페24수딩크림어성초 78 수딩 크림201208</t>
        </is>
      </c>
    </row>
    <row r="12971">
      <c r="B12971" s="127" t="n">
        <v>44196</v>
      </c>
      <c r="C12971" s="87">
        <f>TEXT(B12971,"aaa")</f>
        <v/>
      </c>
      <c r="D12971" s="93" t="n"/>
      <c r="E12971" s="87">
        <f>INDEX(매칭테이블!C:D,MATCH(RD!G12971,매칭테이블!D:D,0),1)</f>
        <v/>
      </c>
      <c r="F12971" s="93" t="inlineStr">
        <is>
          <t>카페24</t>
        </is>
      </c>
      <c r="G12971" s="93" t="inlineStr">
        <is>
          <t>어성초 78 수딩 크림</t>
        </is>
      </c>
      <c r="H12971" s="93" t="n">
        <v>1</v>
      </c>
      <c r="J12971" s="87" t="n">
        <v>201208</v>
      </c>
      <c r="K12971" s="93" t="n"/>
      <c r="L12971" s="87" t="n">
        <v>38000</v>
      </c>
      <c r="M12971" s="87" t="n">
        <v>35777</v>
      </c>
      <c r="N12971" s="87" t="n">
        <v>3045</v>
      </c>
      <c r="O12971" s="144" t="n">
        <v>34545.45454545454</v>
      </c>
      <c r="P12971" s="87" t="inlineStr">
        <is>
          <t>카페24수딩크림어성초 78 수딩 크림201208</t>
        </is>
      </c>
    </row>
    <row r="12972">
      <c r="B12972" s="127" t="n">
        <v>44196</v>
      </c>
      <c r="C12972" s="87">
        <f>TEXT(B12972,"aaa")</f>
        <v/>
      </c>
      <c r="D12972" s="93" t="n"/>
      <c r="E12972" s="87">
        <f>INDEX(매칭테이블!C:D,MATCH(RD!G12972,매칭테이블!D:D,0),1)</f>
        <v/>
      </c>
      <c r="F12972" s="93" t="inlineStr">
        <is>
          <t>카페24</t>
        </is>
      </c>
      <c r="G12972" s="93" t="inlineStr">
        <is>
          <t>어성초 80 수분 진정 앰플앰플=어성초 80 앰플 1개-15%off</t>
        </is>
      </c>
      <c r="H12972" s="93" t="n">
        <v>11</v>
      </c>
      <c r="J12972" s="87" t="n">
        <v>201208</v>
      </c>
      <c r="K12972" s="93" t="n"/>
      <c r="L12972" s="87" t="n">
        <v>308000</v>
      </c>
      <c r="M12972" s="87" t="n">
        <v>289982</v>
      </c>
      <c r="N12972" s="87" t="n">
        <v>37367</v>
      </c>
      <c r="O12972" s="144" t="n">
        <v>280000</v>
      </c>
      <c r="P12972" s="87" t="inlineStr">
        <is>
          <t>카페24앰플어성초 80 수분 진정 앰플앰플=어성초 80 앰플 1개-15%off201208</t>
        </is>
      </c>
    </row>
    <row r="12973">
      <c r="B12973" s="127" t="n">
        <v>44196</v>
      </c>
      <c r="C12973" s="87">
        <f>TEXT(B12973,"aaa")</f>
        <v/>
      </c>
      <c r="D12973" s="93" t="n"/>
      <c r="E12973" s="87">
        <f>INDEX(매칭테이블!C:D,MATCH(RD!G12973,매칭테이블!D:D,0),1)</f>
        <v/>
      </c>
      <c r="F12973" s="93" t="inlineStr">
        <is>
          <t>카페24</t>
        </is>
      </c>
      <c r="G12973" s="93" t="inlineStr">
        <is>
          <t>어성초 80 수분 진정 앰플앰플=어성초 80 앰플 2개-27%off (무료배송)</t>
        </is>
      </c>
      <c r="H12973" s="93" t="n">
        <v>5</v>
      </c>
      <c r="J12973" s="87" t="n">
        <v>201208</v>
      </c>
      <c r="K12973" s="93" t="n"/>
      <c r="L12973" s="87" t="n">
        <v>240000</v>
      </c>
      <c r="M12973" s="87" t="n">
        <v>225960</v>
      </c>
      <c r="N12973" s="87" t="n">
        <v>33970</v>
      </c>
      <c r="O12973" s="144" t="n">
        <v>218181.8181818182</v>
      </c>
      <c r="P12973" s="87" t="inlineStr">
        <is>
          <t>카페24앰플어성초 80 수분 진정 앰플앰플=어성초 80 앰플 2개-27%off (무료배송)201208</t>
        </is>
      </c>
    </row>
    <row r="12974">
      <c r="B12974" s="127" t="n">
        <v>44196</v>
      </c>
      <c r="C12974" s="87">
        <f>TEXT(B12974,"aaa")</f>
        <v/>
      </c>
      <c r="D12974" s="93" t="n"/>
      <c r="E12974" s="87">
        <f>INDEX(매칭테이블!C:D,MATCH(RD!G12974,매칭테이블!D:D,0),1)</f>
        <v/>
      </c>
      <c r="F12974" s="93" t="inlineStr">
        <is>
          <t>카페24</t>
        </is>
      </c>
      <c r="G12974" s="93" t="inlineStr">
        <is>
          <t>어성초 80 수분 진정 앰플</t>
        </is>
      </c>
      <c r="H12974" s="93" t="n">
        <v>4</v>
      </c>
      <c r="J12974" s="87" t="n">
        <v>201208</v>
      </c>
      <c r="K12974" s="93" t="n"/>
      <c r="L12974" s="87" t="n">
        <v>112000</v>
      </c>
      <c r="M12974" s="87" t="n">
        <v>105448</v>
      </c>
      <c r="N12974" s="87" t="n">
        <v>13588</v>
      </c>
      <c r="O12974" s="144" t="n">
        <v>101818.1818181818</v>
      </c>
      <c r="P12974" s="87" t="inlineStr">
        <is>
          <t>카페24앰플어성초 80 수분 진정 앰플201208</t>
        </is>
      </c>
    </row>
    <row r="12975">
      <c r="B12975" s="127" t="n">
        <v>44196</v>
      </c>
      <c r="C12975" s="87">
        <f>TEXT(B12975,"aaa")</f>
        <v/>
      </c>
      <c r="D12975" s="93" t="n"/>
      <c r="E12975" s="87">
        <f>INDEX(매칭테이블!C:D,MATCH(RD!G12975,매칭테이블!D:D,0),1)</f>
        <v/>
      </c>
      <c r="F12975" s="93" t="inlineStr">
        <is>
          <t>카페24</t>
        </is>
      </c>
      <c r="G12975" s="93" t="inlineStr">
        <is>
          <t>어성초 아크네 바디워시옵션=어성초 아크네 바디워시 1개 -30% off</t>
        </is>
      </c>
      <c r="H12975" s="93" t="n">
        <v>1</v>
      </c>
      <c r="J12975" s="87" t="n">
        <v>201208</v>
      </c>
      <c r="K12975" s="93" t="n"/>
      <c r="L12975" s="87" t="n">
        <v>18200</v>
      </c>
      <c r="M12975" s="87" t="n">
        <v>17135.3</v>
      </c>
      <c r="N12975" s="87" t="n">
        <v>4085</v>
      </c>
      <c r="O12975" s="144" t="n">
        <v>16545.45454545454</v>
      </c>
      <c r="P12975" s="87" t="inlineStr">
        <is>
          <t>카페24바디워시어성초 아크네 바디워시옵션=어성초 아크네 바디워시 1개 -30% off201208</t>
        </is>
      </c>
    </row>
    <row r="12976">
      <c r="B12976" s="127" t="n">
        <v>44196</v>
      </c>
      <c r="C12976" s="87">
        <f>TEXT(B12976,"aaa")</f>
        <v/>
      </c>
      <c r="D12976" s="93" t="n"/>
      <c r="E12976" s="87">
        <f>INDEX(매칭테이블!C:D,MATCH(RD!G12976,매칭테이블!D:D,0),1)</f>
        <v/>
      </c>
      <c r="F12976" s="93" t="inlineStr">
        <is>
          <t>카페24</t>
        </is>
      </c>
      <c r="G12976" s="93" t="inlineStr">
        <is>
          <t>어성초 아크네 바디워시옵션=어성초 아크네 바디워시 2개 -35% off (무료배송)</t>
        </is>
      </c>
      <c r="H12976" s="93" t="n">
        <v>2</v>
      </c>
      <c r="J12976" s="87" t="n">
        <v>201208</v>
      </c>
      <c r="K12976" s="93" t="n"/>
      <c r="L12976" s="87" t="n">
        <v>67600</v>
      </c>
      <c r="M12976" s="87" t="n">
        <v>63645.4</v>
      </c>
      <c r="N12976" s="87" t="n">
        <v>16340</v>
      </c>
      <c r="O12976" s="144" t="n">
        <v>61454.54545454545</v>
      </c>
      <c r="P12976" s="87" t="inlineStr">
        <is>
          <t>카페24바디워시어성초 아크네 바디워시옵션=어성초 아크네 바디워시 2개 -35% off (무료배송)201208</t>
        </is>
      </c>
    </row>
    <row r="12977">
      <c r="B12977" s="127" t="n">
        <v>44196</v>
      </c>
      <c r="C12977" s="87">
        <f>TEXT(B12977,"aaa")</f>
        <v/>
      </c>
      <c r="D12977" s="93" t="n"/>
      <c r="E12977" s="87">
        <f>INDEX(매칭테이블!C:D,MATCH(RD!G12977,매칭테이블!D:D,0),1)</f>
        <v/>
      </c>
      <c r="F12977" s="93" t="inlineStr">
        <is>
          <t>카페24</t>
        </is>
      </c>
      <c r="G12977" s="93" t="inlineStr">
        <is>
          <t>어성초 약산성 클렌징폼클렌징폼=어성초 약산성 클렌징폼 1개 -19%off</t>
        </is>
      </c>
      <c r="H12977" s="93" t="n">
        <v>12</v>
      </c>
      <c r="J12977" s="87" t="n">
        <v>201208</v>
      </c>
      <c r="K12977" s="93" t="n"/>
      <c r="L12977" s="87" t="n">
        <v>156000</v>
      </c>
      <c r="M12977" s="87" t="n">
        <v>146874</v>
      </c>
      <c r="N12977" s="87" t="n">
        <v>33000</v>
      </c>
      <c r="O12977" s="144" t="n">
        <v>141818.1818181818</v>
      </c>
      <c r="P12977" s="87" t="inlineStr">
        <is>
          <t>카페24클렌징폼어성초 약산성 클렌징폼클렌징폼=어성초 약산성 클렌징폼 1개 -19%off201208</t>
        </is>
      </c>
    </row>
    <row r="12978">
      <c r="B12978" s="127" t="n">
        <v>44196</v>
      </c>
      <c r="C12978" s="87">
        <f>TEXT(B12978,"aaa")</f>
        <v/>
      </c>
      <c r="D12978" s="93" t="n"/>
      <c r="E12978" s="87">
        <f>INDEX(매칭테이블!C:D,MATCH(RD!G12978,매칭테이블!D:D,0),1)</f>
        <v/>
      </c>
      <c r="F12978" s="93" t="inlineStr">
        <is>
          <t>카페24</t>
        </is>
      </c>
      <c r="G12978" s="93" t="inlineStr">
        <is>
          <t>어성초 약산성 클렌징폼클렌징폼=어성초 약산성 클렌징폼 2개 -25%off</t>
        </is>
      </c>
      <c r="H12978" s="93" t="n">
        <v>3</v>
      </c>
      <c r="J12978" s="87" t="n">
        <v>201208</v>
      </c>
      <c r="K12978" s="93" t="n"/>
      <c r="L12978" s="87" t="n">
        <v>72000</v>
      </c>
      <c r="M12978" s="87" t="n">
        <v>67788</v>
      </c>
      <c r="N12978" s="87" t="n">
        <v>7380</v>
      </c>
      <c r="O12978" s="144" t="n">
        <v>65454.54545454545</v>
      </c>
      <c r="P12978" s="87" t="inlineStr">
        <is>
          <t>카페24클렌징폼어성초 약산성 클렌징폼클렌징폼=어성초 약산성 클렌징폼 2개 -25%off201208</t>
        </is>
      </c>
    </row>
    <row r="12979">
      <c r="B12979" s="127" t="n">
        <v>44196</v>
      </c>
      <c r="C12979" s="87">
        <f>TEXT(B12979,"aaa")</f>
        <v/>
      </c>
      <c r="D12979" s="93" t="n"/>
      <c r="E12979" s="87">
        <f>INDEX(매칭테이블!C:D,MATCH(RD!G12979,매칭테이블!D:D,0),1)</f>
        <v/>
      </c>
      <c r="F12979" s="93" t="inlineStr">
        <is>
          <t>카페24</t>
        </is>
      </c>
      <c r="G12979" s="93" t="inlineStr">
        <is>
          <t>어성초 약산성 클렌징폼클렌징폼=어성초 약산성 클렌징폼 3개 -31%off (무료배송)</t>
        </is>
      </c>
      <c r="H12979" s="93" t="n">
        <v>1</v>
      </c>
      <c r="J12979" s="87" t="n">
        <v>201208</v>
      </c>
      <c r="K12979" s="93" t="n"/>
      <c r="L12979" s="87" t="n">
        <v>33000</v>
      </c>
      <c r="M12979" s="87" t="n">
        <v>31069.5</v>
      </c>
      <c r="N12979" s="87" t="n">
        <v>3690</v>
      </c>
      <c r="O12979" s="144" t="n">
        <v>30000</v>
      </c>
      <c r="P12979" s="87" t="inlineStr">
        <is>
          <t>카페24클렌징폼어성초 약산성 클렌징폼클렌징폼=어성초 약산성 클렌징폼 3개 -31%off (무료배송)201208</t>
        </is>
      </c>
    </row>
    <row r="12980">
      <c r="B12980" s="127" t="n">
        <v>44196</v>
      </c>
      <c r="C12980" s="87">
        <f>TEXT(B12980,"aaa")</f>
        <v/>
      </c>
      <c r="D12980" s="93" t="n"/>
      <c r="E12980" s="87">
        <f>INDEX(매칭테이블!C:D,MATCH(RD!G12980,매칭테이블!D:D,0),1)</f>
        <v/>
      </c>
      <c r="F12980" s="93" t="inlineStr">
        <is>
          <t>카페24</t>
        </is>
      </c>
      <c r="G12980" s="93" t="inlineStr">
        <is>
          <t>어성초 크림마스크 나이트 솔루션옵션=어성초 크림마스크 나이트 솔루션 10장 (-50%)</t>
        </is>
      </c>
      <c r="H12980" s="93" t="n">
        <v>1</v>
      </c>
      <c r="J12980" s="87" t="n">
        <v>201208</v>
      </c>
      <c r="K12980" s="93" t="n"/>
      <c r="L12980" s="87" t="n">
        <v>20000</v>
      </c>
      <c r="M12980" s="87" t="n">
        <v>18830</v>
      </c>
      <c r="N12980" s="87" t="n">
        <v>3107</v>
      </c>
      <c r="O12980" s="144" t="n">
        <v>18181.81818181818</v>
      </c>
      <c r="P12980" s="87" t="inlineStr">
        <is>
          <t>카페24크림마스크어성초 크림마스크 나이트 솔루션옵션=어성초 크림마스크 나이트 솔루션 10장 (-50%)201208</t>
        </is>
      </c>
    </row>
    <row r="12981">
      <c r="B12981" s="127" t="n">
        <v>44196</v>
      </c>
      <c r="C12981" s="87">
        <f>TEXT(B12981,"aaa")</f>
        <v/>
      </c>
      <c r="D12981" s="93" t="n"/>
      <c r="E12981" s="87">
        <f>INDEX(매칭테이블!C:D,MATCH(RD!G12981,매칭테이블!D:D,0),1)</f>
        <v/>
      </c>
      <c r="F12981" s="93" t="inlineStr">
        <is>
          <t>카페24</t>
        </is>
      </c>
      <c r="G12981" s="93" t="inlineStr">
        <is>
          <t>촉촉 스킨팩 화장솜</t>
        </is>
      </c>
      <c r="H12981" s="93" t="n">
        <v>18</v>
      </c>
      <c r="J12981" s="87" t="n">
        <v>201208</v>
      </c>
      <c r="K12981" s="93" t="n"/>
      <c r="L12981" s="87" t="n">
        <v>54000</v>
      </c>
      <c r="M12981" s="87" t="n">
        <v>50841</v>
      </c>
      <c r="N12981" s="87" t="n">
        <v>19980</v>
      </c>
      <c r="O12981" s="144" t="n">
        <v>49090.90909090909</v>
      </c>
      <c r="P12981" s="87" t="inlineStr">
        <is>
          <t>카페24화장솜촉촉 스킨팩 화장솜201208</t>
        </is>
      </c>
    </row>
    <row r="12982">
      <c r="B12982" s="127" t="n">
        <v>44197</v>
      </c>
      <c r="C12982" s="87">
        <f>TEXT(B12982,"aaa")</f>
        <v/>
      </c>
      <c r="D12982" s="93" t="n"/>
      <c r="E12982" s="87">
        <f>INDEX(매칭테이블!C:D,MATCH(RD!G12982,매칭테이블!D:D,0),1)</f>
        <v/>
      </c>
      <c r="F12982" s="93" t="inlineStr">
        <is>
          <t>스타일쉐어</t>
        </is>
      </c>
      <c r="G12982" s="93" t="inlineStr">
        <is>
          <t>[연휴특가]아누아 어성초 77 토너 250ml</t>
        </is>
      </c>
      <c r="H12982" s="93" t="n">
        <v>1</v>
      </c>
      <c r="J12982" s="87" t="n">
        <v>201208</v>
      </c>
      <c r="K12982" s="93" t="n"/>
      <c r="L12982" s="87" t="n">
        <v>18000</v>
      </c>
      <c r="M12982" s="87" t="n">
        <v>13500</v>
      </c>
      <c r="N12982" s="87" t="n">
        <v>3080</v>
      </c>
      <c r="O12982" s="144" t="n">
        <v>16363.63636363636</v>
      </c>
      <c r="P12982" s="87" t="inlineStr">
        <is>
          <t>스타일쉐어토너[연휴특가]아누아 어성초 77 토너 250ml201208</t>
        </is>
      </c>
    </row>
    <row r="12983">
      <c r="B12983" s="127" t="n">
        <v>44197</v>
      </c>
      <c r="C12983" s="87">
        <f>TEXT(B12983,"aaa")</f>
        <v/>
      </c>
      <c r="D12983" s="93" t="n"/>
      <c r="E12983" s="87">
        <f>INDEX(매칭테이블!C:D,MATCH(RD!G12983,매칭테이블!D:D,0),1)</f>
        <v/>
      </c>
      <c r="F12983" s="93" t="inlineStr">
        <is>
          <t>카페24</t>
        </is>
      </c>
      <c r="G12983" s="93" t="inlineStr">
        <is>
          <t>[수분 보충 세트] 어성초 77 토너 + 어성초 70 로션옵션=어성초 77 토너 250ml + 어성초 70 로션 200ml -30%</t>
        </is>
      </c>
      <c r="H12983" s="93" t="n">
        <v>33</v>
      </c>
      <c r="J12983" s="87" t="n">
        <v>201208</v>
      </c>
      <c r="K12983" s="93" t="n"/>
      <c r="L12983" s="87" t="n">
        <v>1224300</v>
      </c>
      <c r="M12983" s="87" t="n">
        <v>1152678.45</v>
      </c>
      <c r="N12983" s="87" t="n">
        <v>244794</v>
      </c>
      <c r="O12983" s="144" t="n">
        <v>1113000</v>
      </c>
      <c r="P12983" s="87" t="inlineStr">
        <is>
          <t>카페24수분 보충 세트[수분 보충 세트] 어성초 77 토너 + 어성초 70 로션옵션=어성초 77 토너 250ml + 어성초 70 로션 200ml -30%201208</t>
        </is>
      </c>
    </row>
    <row r="12984">
      <c r="B12984" s="127" t="n">
        <v>44197</v>
      </c>
      <c r="C12984" s="87">
        <f>TEXT(B12984,"aaa")</f>
        <v/>
      </c>
      <c r="D12984" s="93" t="n"/>
      <c r="E12984" s="87">
        <f>INDEX(매칭테이블!C:D,MATCH(RD!G12984,매칭테이블!D:D,0),1)</f>
        <v/>
      </c>
      <c r="F12984" s="93" t="inlineStr">
        <is>
          <t>카페24</t>
        </is>
      </c>
      <c r="G12984" s="93" t="inlineStr">
        <is>
          <t>[어성초 진정 패키지 세트] 대용량 토너 + 앰플 + 수딩 크림 + 마스크팩 10장</t>
        </is>
      </c>
      <c r="H12984" s="93" t="n">
        <v>1</v>
      </c>
      <c r="J12984" s="87" t="n">
        <v>201208</v>
      </c>
      <c r="K12984" s="93" t="n"/>
      <c r="L12984" s="87" t="n">
        <v>99000</v>
      </c>
      <c r="M12984" s="87" t="n">
        <v>93208.5</v>
      </c>
      <c r="N12984" s="87" t="n">
        <v>15137</v>
      </c>
      <c r="O12984" s="144" t="n">
        <v>90000</v>
      </c>
      <c r="P12984" s="87" t="inlineStr">
        <is>
          <t>카페24어성초진정패키지[어성초 진정 패키지 세트] 대용량 토너 + 앰플 + 수딩 크림 + 마스크팩 10장201208</t>
        </is>
      </c>
    </row>
    <row r="12985">
      <c r="B12985" s="127" t="n">
        <v>44197</v>
      </c>
      <c r="C12985" s="87">
        <f>TEXT(B12985,"aaa")</f>
        <v/>
      </c>
      <c r="D12985" s="93" t="n"/>
      <c r="E12985" s="87">
        <f>INDEX(매칭테이블!C:D,MATCH(RD!G12985,매칭테이블!D:D,0),1)</f>
        <v/>
      </c>
      <c r="F12985" s="93" t="inlineStr">
        <is>
          <t>카페24</t>
        </is>
      </c>
      <c r="G12985" s="93" t="inlineStr">
        <is>
          <t>대용량 어성초 77 수딩 토너 500ml</t>
        </is>
      </c>
      <c r="H12985" s="93" t="n">
        <v>20</v>
      </c>
      <c r="J12985" s="87" t="n">
        <v>201208</v>
      </c>
      <c r="K12985" s="93" t="n"/>
      <c r="L12985" s="87" t="n">
        <v>660000</v>
      </c>
      <c r="M12985" s="87" t="n">
        <v>621390</v>
      </c>
      <c r="N12985" s="87" t="n">
        <v>86600</v>
      </c>
      <c r="O12985" s="144" t="n">
        <v>600000</v>
      </c>
      <c r="P12985" s="87" t="inlineStr">
        <is>
          <t>카페24토너대용량 어성초 77 수딩 토너 500ml201208</t>
        </is>
      </c>
    </row>
    <row r="12986">
      <c r="B12986" s="127" t="n">
        <v>44197</v>
      </c>
      <c r="C12986" s="87">
        <f>TEXT(B12986,"aaa")</f>
        <v/>
      </c>
      <c r="D12986" s="93" t="n"/>
      <c r="E12986" s="87">
        <f>INDEX(매칭테이블!C:D,MATCH(RD!G12986,매칭테이블!D:D,0),1)</f>
        <v/>
      </c>
      <c r="F12986" s="93" t="inlineStr">
        <is>
          <t>카페24</t>
        </is>
      </c>
      <c r="G12986" s="93" t="inlineStr">
        <is>
          <t>대용량 어성초 77 토너 500ml</t>
        </is>
      </c>
      <c r="H12986" s="93" t="n">
        <v>3</v>
      </c>
      <c r="J12986" s="87" t="n">
        <v>201208</v>
      </c>
      <c r="K12986" s="93" t="n"/>
      <c r="L12986" s="87" t="n">
        <v>99000</v>
      </c>
      <c r="M12986" s="87" t="n">
        <v>93208.5</v>
      </c>
      <c r="N12986" s="87" t="n">
        <v>12990</v>
      </c>
      <c r="O12986" s="144" t="n">
        <v>90000</v>
      </c>
      <c r="P12986" s="87" t="inlineStr">
        <is>
          <t>카페24토너대용량 어성초 77 토너 500ml201208</t>
        </is>
      </c>
    </row>
    <row r="12987">
      <c r="B12987" s="127" t="n">
        <v>44197</v>
      </c>
      <c r="C12987" s="87">
        <f>TEXT(B12987,"aaa")</f>
        <v/>
      </c>
      <c r="D12987" s="93" t="n"/>
      <c r="E12987" s="87">
        <f>INDEX(매칭테이블!C:D,MATCH(RD!G12987,매칭테이블!D:D,0),1)</f>
        <v/>
      </c>
      <c r="F12987" s="93" t="inlineStr">
        <is>
          <t>카페24</t>
        </is>
      </c>
      <c r="G12987" s="93" t="inlineStr">
        <is>
          <t>아누아 어성초 77 수딩 토너토너(필수)=어성초 77 토너 2개-30% off (무료배송)</t>
        </is>
      </c>
      <c r="H12987" s="93" t="n">
        <v>1</v>
      </c>
      <c r="J12987" s="87" t="n">
        <v>201208</v>
      </c>
      <c r="K12987" s="93" t="n"/>
      <c r="L12987" s="87" t="n">
        <v>35000</v>
      </c>
      <c r="M12987" s="87" t="n">
        <v>32952.5</v>
      </c>
      <c r="N12987" s="87" t="n">
        <v>6160</v>
      </c>
      <c r="O12987" s="144" t="n">
        <v>31818.18181818182</v>
      </c>
      <c r="P12987" s="87" t="inlineStr">
        <is>
          <t>카페24토너아누아 어성초 77 수딩 토너토너(필수)=어성초 77 토너 2개-30% off (무료배송)201208</t>
        </is>
      </c>
    </row>
    <row r="12988">
      <c r="B12988" s="127" t="n">
        <v>44197</v>
      </c>
      <c r="C12988" s="87">
        <f>TEXT(B12988,"aaa")</f>
        <v/>
      </c>
      <c r="D12988" s="93" t="n"/>
      <c r="E12988" s="87">
        <f>INDEX(매칭테이블!C:D,MATCH(RD!G12988,매칭테이블!D:D,0),1)</f>
        <v/>
      </c>
      <c r="F12988" s="93" t="inlineStr">
        <is>
          <t>카페24</t>
        </is>
      </c>
      <c r="G12988" s="93" t="inlineStr">
        <is>
          <t>어성초 70 데일리 릴리프 로션로션=어성초 70 데일리 릴리프 로션 1개 -20% off</t>
        </is>
      </c>
      <c r="H12988" s="93" t="n">
        <v>15</v>
      </c>
      <c r="J12988" s="87" t="n">
        <v>201208</v>
      </c>
      <c r="K12988" s="93" t="n"/>
      <c r="L12988" s="87" t="n">
        <v>336000</v>
      </c>
      <c r="M12988" s="87" t="n">
        <v>316344</v>
      </c>
      <c r="N12988" s="87" t="n">
        <v>65070</v>
      </c>
      <c r="O12988" s="144" t="n">
        <v>305454.5454545454</v>
      </c>
      <c r="P12988" s="87" t="inlineStr">
        <is>
          <t>카페24로션어성초 70 데일리 릴리프 로션로션=어성초 70 데일리 릴리프 로션 1개 -20% off201208</t>
        </is>
      </c>
    </row>
    <row r="12989">
      <c r="B12989" s="127" t="n">
        <v>44197</v>
      </c>
      <c r="C12989" s="87">
        <f>TEXT(B12989,"aaa")</f>
        <v/>
      </c>
      <c r="D12989" s="93" t="n"/>
      <c r="E12989" s="87">
        <f>INDEX(매칭테이블!C:D,MATCH(RD!G12989,매칭테이블!D:D,0),1)</f>
        <v/>
      </c>
      <c r="F12989" s="93" t="inlineStr">
        <is>
          <t>카페24</t>
        </is>
      </c>
      <c r="G12989" s="93" t="inlineStr">
        <is>
          <t>어성초 70 데일리 릴리프 로션로션=어성초 70 데일리 릴리프 로션 2개 -30% off</t>
        </is>
      </c>
      <c r="H12989" s="93" t="n">
        <v>2</v>
      </c>
      <c r="J12989" s="87" t="n">
        <v>201208</v>
      </c>
      <c r="K12989" s="93" t="n"/>
      <c r="L12989" s="87" t="n">
        <v>78400</v>
      </c>
      <c r="M12989" s="87" t="n">
        <v>73813.60000000001</v>
      </c>
      <c r="N12989" s="87" t="n">
        <v>17352</v>
      </c>
      <c r="O12989" s="144" t="n">
        <v>71272.72727272726</v>
      </c>
      <c r="P12989" s="87" t="inlineStr">
        <is>
          <t>카페24로션어성초 70 데일리 릴리프 로션로션=어성초 70 데일리 릴리프 로션 2개 -30% off201208</t>
        </is>
      </c>
    </row>
    <row r="12990">
      <c r="B12990" s="127" t="n">
        <v>44197</v>
      </c>
      <c r="C12990" s="87">
        <f>TEXT(B12990,"aaa")</f>
        <v/>
      </c>
      <c r="D12990" s="93" t="n"/>
      <c r="E12990" s="87">
        <f>INDEX(매칭테이블!C:D,MATCH(RD!G12990,매칭테이블!D:D,0),1)</f>
        <v/>
      </c>
      <c r="F12990" s="93" t="inlineStr">
        <is>
          <t>카페24</t>
        </is>
      </c>
      <c r="G12990" s="93" t="inlineStr">
        <is>
          <t>어성초 70 데일리 릴리프 로션로션=어성초 77토너 + 어성초 70 로션 수분 보충 세트 -30% off</t>
        </is>
      </c>
      <c r="H12990" s="93" t="n">
        <v>4</v>
      </c>
      <c r="J12990" s="87" t="n">
        <v>201208</v>
      </c>
      <c r="K12990" s="93" t="n"/>
      <c r="L12990" s="87" t="n">
        <v>148400</v>
      </c>
      <c r="M12990" s="87" t="n">
        <v>139718.6</v>
      </c>
      <c r="N12990" s="87" t="n">
        <v>29672</v>
      </c>
      <c r="O12990" s="144" t="n">
        <v>134909.0909090909</v>
      </c>
      <c r="P12990" s="87" t="inlineStr">
        <is>
          <t>카페24수분 보충 세트어성초 70 데일리 릴리프 로션로션=어성초 77토너 + 어성초 70 로션 수분 보충 세트 -30% off201208</t>
        </is>
      </c>
    </row>
    <row r="12991">
      <c r="B12991" s="127" t="n">
        <v>44197</v>
      </c>
      <c r="C12991" s="87">
        <f>TEXT(B12991,"aaa")</f>
        <v/>
      </c>
      <c r="D12991" s="93" t="n"/>
      <c r="E12991" s="87">
        <f>INDEX(매칭테이블!C:D,MATCH(RD!G12991,매칭테이블!D:D,0),1)</f>
        <v/>
      </c>
      <c r="F12991" s="93" t="inlineStr">
        <is>
          <t>카페24</t>
        </is>
      </c>
      <c r="G12991" s="93" t="inlineStr">
        <is>
          <t>어성초 70 머드 크림 마스크옵션=어성초 70 머드 크림 마스크-20% off</t>
        </is>
      </c>
      <c r="H12991" s="93" t="n">
        <v>2</v>
      </c>
      <c r="J12991" s="87" t="n">
        <v>201208</v>
      </c>
      <c r="K12991" s="93" t="n"/>
      <c r="L12991" s="87" t="n">
        <v>40000</v>
      </c>
      <c r="M12991" s="87" t="n">
        <v>37660</v>
      </c>
      <c r="N12991" s="87" t="n">
        <v>2884</v>
      </c>
      <c r="O12991" s="144" t="n">
        <v>36363.63636363636</v>
      </c>
      <c r="P12991" s="87" t="inlineStr">
        <is>
          <t>카페24머드크림마스크어성초 70 머드 크림 마스크옵션=어성초 70 머드 크림 마스크-20% off201208</t>
        </is>
      </c>
    </row>
    <row r="12992">
      <c r="B12992" s="127" t="n">
        <v>44197</v>
      </c>
      <c r="C12992" s="87">
        <f>TEXT(B12992,"aaa")</f>
        <v/>
      </c>
      <c r="D12992" s="93" t="n"/>
      <c r="E12992" s="87">
        <f>INDEX(매칭테이블!C:D,MATCH(RD!G12992,매칭테이블!D:D,0),1)</f>
        <v/>
      </c>
      <c r="F12992" s="93" t="inlineStr">
        <is>
          <t>카페24</t>
        </is>
      </c>
      <c r="G12992" s="93" t="inlineStr">
        <is>
          <t>어성초 70 머드 크림 마스크옵션=어성초 70 머드 크림 마스크 2개-30% off (무료배송)</t>
        </is>
      </c>
      <c r="H12992" s="93" t="n">
        <v>2</v>
      </c>
      <c r="J12992" s="87" t="n">
        <v>201208</v>
      </c>
      <c r="K12992" s="93" t="n"/>
      <c r="L12992" s="87" t="n">
        <v>70000</v>
      </c>
      <c r="M12992" s="87" t="n">
        <v>65905</v>
      </c>
      <c r="N12992" s="87" t="n">
        <v>5768</v>
      </c>
      <c r="O12992" s="144" t="n">
        <v>63636.36363636363</v>
      </c>
      <c r="P12992" s="87" t="inlineStr">
        <is>
          <t>카페24머드크림마스크어성초 70 머드 크림 마스크옵션=어성초 70 머드 크림 마스크 2개-30% off (무료배송)201208</t>
        </is>
      </c>
    </row>
    <row r="12993">
      <c r="B12993" s="127" t="n">
        <v>44197</v>
      </c>
      <c r="C12993" s="87">
        <f>TEXT(B12993,"aaa")</f>
        <v/>
      </c>
      <c r="D12993" s="93" t="n"/>
      <c r="E12993" s="87">
        <f>INDEX(매칭테이블!C:D,MATCH(RD!G12993,매칭테이블!D:D,0),1)</f>
        <v/>
      </c>
      <c r="F12993" s="93" t="inlineStr">
        <is>
          <t>카페24</t>
        </is>
      </c>
      <c r="G12993" s="93" t="inlineStr">
        <is>
          <t>어성초 70 인텐스 카밍 크림크림=어성초 70 인텐스 카밍 크림 1개 (-20%)</t>
        </is>
      </c>
      <c r="H12993" s="93" t="n">
        <v>5</v>
      </c>
      <c r="J12993" s="87" t="n">
        <v>201208</v>
      </c>
      <c r="K12993" s="93" t="n"/>
      <c r="L12993" s="87" t="n">
        <v>140000</v>
      </c>
      <c r="M12993" s="87" t="n">
        <v>131810</v>
      </c>
      <c r="N12993" s="87" t="n">
        <v>19410</v>
      </c>
      <c r="O12993" s="144" t="n">
        <v>127272.7272727273</v>
      </c>
      <c r="P12993" s="87" t="inlineStr">
        <is>
          <t>카페24카밍크림어성초 70 인텐스 카밍 크림크림=어성초 70 인텐스 카밍 크림 1개 (-20%)201208</t>
        </is>
      </c>
    </row>
    <row r="12994">
      <c r="B12994" s="127" t="n">
        <v>44197</v>
      </c>
      <c r="C12994" s="87">
        <f>TEXT(B12994,"aaa")</f>
        <v/>
      </c>
      <c r="D12994" s="93" t="n"/>
      <c r="E12994" s="87">
        <f>INDEX(매칭테이블!C:D,MATCH(RD!G12994,매칭테이블!D:D,0),1)</f>
        <v/>
      </c>
      <c r="F12994" s="93" t="inlineStr">
        <is>
          <t>카페24</t>
        </is>
      </c>
      <c r="G12994" s="93" t="inlineStr">
        <is>
          <t>어성초 77 수딩 토너토너(필수)=어성초 77 토너 1개-20% off</t>
        </is>
      </c>
      <c r="H12994" s="93" t="n">
        <v>49</v>
      </c>
      <c r="J12994" s="87" t="n">
        <v>201208</v>
      </c>
      <c r="K12994" s="93" t="n"/>
      <c r="L12994" s="87" t="n">
        <v>980000</v>
      </c>
      <c r="M12994" s="87" t="n">
        <v>922670</v>
      </c>
      <c r="N12994" s="87" t="n">
        <v>150920</v>
      </c>
      <c r="O12994" s="144" t="n">
        <v>890909.0909090908</v>
      </c>
      <c r="P12994" s="87" t="inlineStr">
        <is>
          <t>카페24토너어성초 77 수딩 토너토너(필수)=어성초 77 토너 1개-20% off201208</t>
        </is>
      </c>
    </row>
    <row r="12995">
      <c r="B12995" s="127" t="n">
        <v>44197</v>
      </c>
      <c r="C12995" s="87">
        <f>TEXT(B12995,"aaa")</f>
        <v/>
      </c>
      <c r="D12995" s="93" t="n"/>
      <c r="E12995" s="87">
        <f>INDEX(매칭테이블!C:D,MATCH(RD!G12995,매칭테이블!D:D,0),1)</f>
        <v/>
      </c>
      <c r="F12995" s="93" t="inlineStr">
        <is>
          <t>카페24</t>
        </is>
      </c>
      <c r="G12995" s="93" t="inlineStr">
        <is>
          <t>어성초 77 수딩 토너토너(필수)=어성초 77 토너 2개-30% off (무료배송)</t>
        </is>
      </c>
      <c r="H12995" s="93" t="n">
        <v>17</v>
      </c>
      <c r="J12995" s="87" t="n">
        <v>201208</v>
      </c>
      <c r="K12995" s="93" t="n"/>
      <c r="L12995" s="87" t="n">
        <v>595000</v>
      </c>
      <c r="M12995" s="87" t="n">
        <v>560192.5</v>
      </c>
      <c r="N12995" s="87" t="n">
        <v>104720</v>
      </c>
      <c r="O12995" s="144" t="n">
        <v>540909.0909090908</v>
      </c>
      <c r="P12995" s="87" t="inlineStr">
        <is>
          <t>카페24토너어성초 77 수딩 토너토너(필수)=어성초 77 토너 2개-30% off (무료배송)201208</t>
        </is>
      </c>
    </row>
    <row r="12996">
      <c r="B12996" s="127" t="n">
        <v>44197</v>
      </c>
      <c r="C12996" s="87">
        <f>TEXT(B12996,"aaa")</f>
        <v/>
      </c>
      <c r="D12996" s="93" t="n"/>
      <c r="E12996" s="87">
        <f>INDEX(매칭테이블!C:D,MATCH(RD!G12996,매칭테이블!D:D,0),1)</f>
        <v/>
      </c>
      <c r="F12996" s="93" t="inlineStr">
        <is>
          <t>카페24</t>
        </is>
      </c>
      <c r="G12996" s="93" t="inlineStr">
        <is>
          <t>어성초 77 수딩 토너토너(필수)=어성초77토너1개 + 어성초77패드1개 -30% off (무료배송)</t>
        </is>
      </c>
      <c r="H12996" s="93" t="n">
        <v>15</v>
      </c>
      <c r="J12996" s="87" t="n">
        <v>201208</v>
      </c>
      <c r="K12996" s="93" t="n"/>
      <c r="L12996" s="87" t="n">
        <v>556500</v>
      </c>
      <c r="M12996" s="87" t="n">
        <v>523944.75</v>
      </c>
      <c r="N12996" s="87" t="n">
        <v>121380</v>
      </c>
      <c r="O12996" s="144" t="n">
        <v>505909.0909090909</v>
      </c>
      <c r="P12996" s="87" t="inlineStr">
        <is>
          <t>카페24토너+패드 세트어성초 77 수딩 토너토너(필수)=어성초77토너1개 + 어성초77패드1개 -30% off (무료배송)201208</t>
        </is>
      </c>
    </row>
    <row r="12997">
      <c r="B12997" s="127" t="n">
        <v>44197</v>
      </c>
      <c r="C12997" s="87">
        <f>TEXT(B12997,"aaa")</f>
        <v/>
      </c>
      <c r="D12997" s="93" t="n"/>
      <c r="E12997" s="87">
        <f>INDEX(매칭테이블!C:D,MATCH(RD!G12997,매칭테이블!D:D,0),1)</f>
        <v/>
      </c>
      <c r="F12997" s="93" t="inlineStr">
        <is>
          <t>카페24</t>
        </is>
      </c>
      <c r="G12997" s="93" t="inlineStr">
        <is>
          <t>어성초 77 수딩 토너화장솜(선택)=촉촉 스킨팩 화장솜</t>
        </is>
      </c>
      <c r="H12997" s="93" t="n">
        <v>24</v>
      </c>
      <c r="J12997" s="87" t="n">
        <v>201208</v>
      </c>
      <c r="K12997" s="93" t="n"/>
      <c r="L12997" s="87" t="n">
        <v>72000</v>
      </c>
      <c r="M12997" s="87" t="n">
        <v>67788</v>
      </c>
      <c r="N12997" s="87" t="n">
        <v>26640</v>
      </c>
      <c r="O12997" s="144" t="n">
        <v>65454.54545454545</v>
      </c>
      <c r="P12997" s="87" t="inlineStr">
        <is>
          <t>카페24화장솜어성초 77 수딩 토너화장솜(선택)=촉촉 스킨팩 화장솜201208</t>
        </is>
      </c>
    </row>
    <row r="12998">
      <c r="B12998" s="127" t="n">
        <v>44197</v>
      </c>
      <c r="C12998" s="87">
        <f>TEXT(B12998,"aaa")</f>
        <v/>
      </c>
      <c r="D12998" s="93" t="n"/>
      <c r="E12998" s="87">
        <f>INDEX(매칭테이블!C:D,MATCH(RD!G12998,매칭테이블!D:D,0),1)</f>
        <v/>
      </c>
      <c r="F12998" s="93" t="inlineStr">
        <is>
          <t>카페24</t>
        </is>
      </c>
      <c r="G12998" s="93" t="inlineStr">
        <is>
          <t>어성초 77 수딩 토너토너(필수)=(대용량) 어성초 77 토너 500ml (무료배송)</t>
        </is>
      </c>
      <c r="H12998" s="93" t="n">
        <v>1</v>
      </c>
      <c r="J12998" s="87" t="n">
        <v>201208</v>
      </c>
      <c r="K12998" s="93" t="n"/>
      <c r="L12998" s="87" t="n">
        <v>33000</v>
      </c>
      <c r="M12998" s="87" t="n">
        <v>31069.5</v>
      </c>
      <c r="N12998" s="87" t="n">
        <v>4330</v>
      </c>
      <c r="O12998" s="144" t="n">
        <v>30000</v>
      </c>
      <c r="P12998" s="87" t="inlineStr">
        <is>
          <t>카페24토너어성초 77 수딩 토너토너(필수)=(대용량) 어성초 77 토너 500ml (무료배송)201208</t>
        </is>
      </c>
    </row>
    <row r="12999">
      <c r="B12999" s="127" t="n">
        <v>44197</v>
      </c>
      <c r="C12999" s="87">
        <f>TEXT(B12999,"aaa")</f>
        <v/>
      </c>
      <c r="D12999" s="93" t="n"/>
      <c r="E12999" s="87">
        <f>INDEX(매칭테이블!C:D,MATCH(RD!G12999,매칭테이블!D:D,0),1)</f>
        <v/>
      </c>
      <c r="F12999" s="93" t="inlineStr">
        <is>
          <t>카페24</t>
        </is>
      </c>
      <c r="G12999" s="93" t="inlineStr">
        <is>
          <t>어성초 77 진정 마스크옵션=어성초 77 진정 마스크팩 1장</t>
        </is>
      </c>
      <c r="H12999" s="93" t="n">
        <v>2</v>
      </c>
      <c r="J12999" s="87" t="n">
        <v>201208</v>
      </c>
      <c r="K12999" s="93" t="n"/>
      <c r="L12999" s="87" t="n">
        <v>8000</v>
      </c>
      <c r="M12999" s="87" t="n">
        <v>7532</v>
      </c>
      <c r="N12999" s="87" t="n">
        <v>794</v>
      </c>
      <c r="O12999" s="144" t="n">
        <v>7272.727272727272</v>
      </c>
      <c r="P12999" s="87" t="inlineStr">
        <is>
          <t>카페24마스크팩어성초 77 진정 마스크옵션=어성초 77 진정 마스크팩 1장201208</t>
        </is>
      </c>
    </row>
    <row r="13000">
      <c r="B13000" s="127" t="n">
        <v>44197</v>
      </c>
      <c r="C13000" s="87">
        <f>TEXT(B13000,"aaa")</f>
        <v/>
      </c>
      <c r="D13000" s="93" t="n"/>
      <c r="E13000" s="87">
        <f>INDEX(매칭테이블!C:D,MATCH(RD!G13000,매칭테이블!D:D,0),1)</f>
        <v/>
      </c>
      <c r="F13000" s="93" t="inlineStr">
        <is>
          <t>카페24</t>
        </is>
      </c>
      <c r="G13000" s="93" t="inlineStr">
        <is>
          <t>어성초 77 진정 마스크옵션=어성초 77 진정 마스크팩 10장-50% off</t>
        </is>
      </c>
      <c r="H13000" s="93" t="n">
        <v>7</v>
      </c>
      <c r="J13000" s="87" t="n">
        <v>201208</v>
      </c>
      <c r="K13000" s="93" t="n"/>
      <c r="L13000" s="87" t="n">
        <v>140000</v>
      </c>
      <c r="M13000" s="87" t="n">
        <v>131810</v>
      </c>
      <c r="N13000" s="87" t="n">
        <v>27790</v>
      </c>
      <c r="O13000" s="144" t="n">
        <v>127272.7272727273</v>
      </c>
      <c r="P13000" s="87" t="inlineStr">
        <is>
          <t>카페24마스크팩어성초 77 진정 마스크옵션=어성초 77 진정 마스크팩 10장-50% off201208</t>
        </is>
      </c>
    </row>
    <row r="13001">
      <c r="B13001" s="127" t="n">
        <v>44197</v>
      </c>
      <c r="C13001" s="87">
        <f>TEXT(B13001,"aaa")</f>
        <v/>
      </c>
      <c r="D13001" s="93" t="n"/>
      <c r="E13001" s="87">
        <f>INDEX(매칭테이블!C:D,MATCH(RD!G13001,매칭테이블!D:D,0),1)</f>
        <v/>
      </c>
      <c r="F13001" s="93" t="inlineStr">
        <is>
          <t>카페24</t>
        </is>
      </c>
      <c r="G13001" s="93" t="inlineStr">
        <is>
          <t>어성초 77 클리어 패드옵션=어성초 77 클리어 패드 1개-20% off</t>
        </is>
      </c>
      <c r="H13001" s="93" t="n">
        <v>53</v>
      </c>
      <c r="J13001" s="87" t="n">
        <v>201208</v>
      </c>
      <c r="K13001" s="93" t="n"/>
      <c r="L13001" s="87" t="n">
        <v>1187200</v>
      </c>
      <c r="M13001" s="87" t="n">
        <v>1117748.8</v>
      </c>
      <c r="N13001" s="87" t="n">
        <v>265636</v>
      </c>
      <c r="O13001" s="144" t="n">
        <v>1079272.727272727</v>
      </c>
      <c r="P13001" s="87" t="inlineStr">
        <is>
          <t>카페24클리어 패드어성초 77 클리어 패드옵션=어성초 77 클리어 패드 1개-20% off201208</t>
        </is>
      </c>
    </row>
    <row r="13002">
      <c r="B13002" s="127" t="n">
        <v>44197</v>
      </c>
      <c r="C13002" s="87">
        <f>TEXT(B13002,"aaa")</f>
        <v/>
      </c>
      <c r="D13002" s="93" t="n"/>
      <c r="E13002" s="87">
        <f>INDEX(매칭테이블!C:D,MATCH(RD!G13002,매칭테이블!D:D,0),1)</f>
        <v/>
      </c>
      <c r="F13002" s="93" t="inlineStr">
        <is>
          <t>카페24</t>
        </is>
      </c>
      <c r="G13002" s="93" t="inlineStr">
        <is>
          <t>어성초 77 클리어 패드옵션=어성초 77 클리어 패드 2개-30% off (무료배송)</t>
        </is>
      </c>
      <c r="H13002" s="93" t="n">
        <v>70</v>
      </c>
      <c r="J13002" s="87" t="n">
        <v>201208</v>
      </c>
      <c r="K13002" s="93" t="n"/>
      <c r="L13002" s="87" t="n">
        <v>2744000</v>
      </c>
      <c r="M13002" s="87" t="n">
        <v>2583476</v>
      </c>
      <c r="N13002" s="87" t="n">
        <v>701680</v>
      </c>
      <c r="O13002" s="144" t="n">
        <v>2494545.454545454</v>
      </c>
      <c r="P13002" s="87" t="inlineStr">
        <is>
          <t>카페24클리어 패드어성초 77 클리어 패드옵션=어성초 77 클리어 패드 2개-30% off (무료배송)201208</t>
        </is>
      </c>
    </row>
    <row r="13003">
      <c r="B13003" s="127" t="n">
        <v>44197</v>
      </c>
      <c r="C13003" s="87">
        <f>TEXT(B13003,"aaa")</f>
        <v/>
      </c>
      <c r="D13003" s="93" t="n"/>
      <c r="E13003" s="87">
        <f>INDEX(매칭테이블!C:D,MATCH(RD!G13003,매칭테이블!D:D,0),1)</f>
        <v/>
      </c>
      <c r="F13003" s="93" t="inlineStr">
        <is>
          <t>카페24</t>
        </is>
      </c>
      <c r="G13003" s="93" t="inlineStr">
        <is>
          <t>어성초 77 클리어 패드옵션=어성초77토너1개+어성초77패드1개-30% off (무료배송)</t>
        </is>
      </c>
      <c r="H13003" s="93" t="n">
        <v>47</v>
      </c>
      <c r="J13003" s="87" t="n">
        <v>201208</v>
      </c>
      <c r="K13003" s="93" t="n"/>
      <c r="L13003" s="87" t="n">
        <v>1743700</v>
      </c>
      <c r="M13003" s="87" t="n">
        <v>1641693.55</v>
      </c>
      <c r="N13003" s="87" t="n">
        <v>380324</v>
      </c>
      <c r="O13003" s="144" t="n">
        <v>1585181.818181818</v>
      </c>
      <c r="P13003" s="87" t="inlineStr">
        <is>
          <t>카페24토너+패드 세트어성초 77 클리어 패드옵션=어성초77토너1개+어성초77패드1개-30% off (무료배송)201208</t>
        </is>
      </c>
    </row>
    <row r="13004">
      <c r="B13004" s="127" t="n">
        <v>44197</v>
      </c>
      <c r="C13004" s="87">
        <f>TEXT(B13004,"aaa")</f>
        <v/>
      </c>
      <c r="D13004" s="93" t="n"/>
      <c r="E13004" s="87">
        <f>INDEX(매칭테이블!C:D,MATCH(RD!G13004,매칭테이블!D:D,0),1)</f>
        <v/>
      </c>
      <c r="F13004" s="93" t="inlineStr">
        <is>
          <t>카페24</t>
        </is>
      </c>
      <c r="G13004" s="93" t="inlineStr">
        <is>
          <t>어성초 77 토너토너(필수)=어성초 77 토너 1개-20% off</t>
        </is>
      </c>
      <c r="H13004" s="93" t="n">
        <v>1</v>
      </c>
      <c r="J13004" s="87" t="n">
        <v>201208</v>
      </c>
      <c r="K13004" s="93" t="n"/>
      <c r="L13004" s="87" t="n">
        <v>20000</v>
      </c>
      <c r="M13004" s="87" t="n">
        <v>18830</v>
      </c>
      <c r="N13004" s="87" t="n">
        <v>3080</v>
      </c>
      <c r="O13004" s="144" t="n">
        <v>18181.81818181818</v>
      </c>
      <c r="P13004" s="87" t="inlineStr">
        <is>
          <t>카페24토너어성초 77 토너토너(필수)=어성초 77 토너 1개-20% off201208</t>
        </is>
      </c>
    </row>
    <row r="13005">
      <c r="B13005" s="127" t="n">
        <v>44197</v>
      </c>
      <c r="C13005" s="87">
        <f>TEXT(B13005,"aaa")</f>
        <v/>
      </c>
      <c r="D13005" s="93" t="n"/>
      <c r="E13005" s="87">
        <f>INDEX(매칭테이블!C:D,MATCH(RD!G13005,매칭테이블!D:D,0),1)</f>
        <v/>
      </c>
      <c r="F13005" s="93" t="inlineStr">
        <is>
          <t>카페24</t>
        </is>
      </c>
      <c r="G13005" s="93" t="inlineStr">
        <is>
          <t>어성초 77 포어 클리어 패드옵션=어성초 77 클리어 패드 1개-20% off</t>
        </is>
      </c>
      <c r="H13005" s="93" t="n">
        <v>9</v>
      </c>
      <c r="J13005" s="87" t="n">
        <v>201208</v>
      </c>
      <c r="K13005" s="93" t="n"/>
      <c r="L13005" s="87" t="n">
        <v>201600</v>
      </c>
      <c r="M13005" s="87" t="n">
        <v>189806.4</v>
      </c>
      <c r="N13005" s="87" t="n">
        <v>45108</v>
      </c>
      <c r="O13005" s="144" t="n">
        <v>183272.7272727273</v>
      </c>
      <c r="P13005" s="87" t="inlineStr">
        <is>
          <t>카페24클리어 패드어성초 77 포어 클리어 패드옵션=어성초 77 클리어 패드 1개-20% off201208</t>
        </is>
      </c>
    </row>
    <row r="13006">
      <c r="B13006" s="127" t="n">
        <v>44197</v>
      </c>
      <c r="C13006" s="87">
        <f>TEXT(B13006,"aaa")</f>
        <v/>
      </c>
      <c r="D13006" s="93" t="n"/>
      <c r="E13006" s="87">
        <f>INDEX(매칭테이블!C:D,MATCH(RD!G13006,매칭테이블!D:D,0),1)</f>
        <v/>
      </c>
      <c r="F13006" s="93" t="inlineStr">
        <is>
          <t>카페24</t>
        </is>
      </c>
      <c r="G13006" s="93" t="inlineStr">
        <is>
          <t>어성초 77 포어 클리어 패드옵션=어성초 77 클리어 패드 2개-30% off (무료배송)</t>
        </is>
      </c>
      <c r="H13006" s="93" t="n">
        <v>11</v>
      </c>
      <c r="J13006" s="87" t="n">
        <v>201208</v>
      </c>
      <c r="K13006" s="93" t="n"/>
      <c r="L13006" s="87" t="n">
        <v>431200</v>
      </c>
      <c r="M13006" s="87" t="n">
        <v>405974.8</v>
      </c>
      <c r="N13006" s="87" t="n">
        <v>110264</v>
      </c>
      <c r="O13006" s="144" t="n">
        <v>391999.9999999999</v>
      </c>
      <c r="P13006" s="87" t="inlineStr">
        <is>
          <t>카페24클리어 패드어성초 77 포어 클리어 패드옵션=어성초 77 클리어 패드 2개-30% off (무료배송)201208</t>
        </is>
      </c>
    </row>
    <row r="13007">
      <c r="B13007" s="127" t="n">
        <v>44197</v>
      </c>
      <c r="C13007" s="87">
        <f>TEXT(B13007,"aaa")</f>
        <v/>
      </c>
      <c r="D13007" s="93" t="n"/>
      <c r="E13007" s="87">
        <f>INDEX(매칭테이블!C:D,MATCH(RD!G13007,매칭테이블!D:D,0),1)</f>
        <v/>
      </c>
      <c r="F13007" s="93" t="inlineStr">
        <is>
          <t>카페24</t>
        </is>
      </c>
      <c r="G13007" s="93" t="inlineStr">
        <is>
          <t>어성초 77 포어 클리어 패드옵션=어성초77토너1개+어성초77패드1개-30% off (무료배송)</t>
        </is>
      </c>
      <c r="H13007" s="93" t="n">
        <v>4</v>
      </c>
      <c r="J13007" s="87" t="n">
        <v>201208</v>
      </c>
      <c r="K13007" s="93" t="n"/>
      <c r="L13007" s="87" t="n">
        <v>148400</v>
      </c>
      <c r="M13007" s="87" t="n">
        <v>139718.6</v>
      </c>
      <c r="N13007" s="87" t="n">
        <v>32368</v>
      </c>
      <c r="O13007" s="144" t="n">
        <v>134909.0909090909</v>
      </c>
      <c r="P13007" s="87" t="inlineStr">
        <is>
          <t>카페24토너+패드 세트어성초 77 포어 클리어 패드옵션=어성초77토너1개+어성초77패드1개-30% off (무료배송)201208</t>
        </is>
      </c>
    </row>
    <row r="13008">
      <c r="B13008" s="127" t="n">
        <v>44197</v>
      </c>
      <c r="C13008" s="87">
        <f>TEXT(B13008,"aaa")</f>
        <v/>
      </c>
      <c r="D13008" s="93" t="n"/>
      <c r="E13008" s="87">
        <f>INDEX(매칭테이블!C:D,MATCH(RD!G13008,매칭테이블!D:D,0),1)</f>
        <v/>
      </c>
      <c r="F13008" s="93" t="inlineStr">
        <is>
          <t>카페24</t>
        </is>
      </c>
      <c r="G13008" s="93" t="inlineStr">
        <is>
          <t>어성초 77% 패드옵션=어성초 77 클리어 패드 1개-20% off</t>
        </is>
      </c>
      <c r="H13008" s="93" t="n">
        <v>162</v>
      </c>
      <c r="J13008" s="87" t="n">
        <v>201208</v>
      </c>
      <c r="K13008" s="93" t="n"/>
      <c r="L13008" s="87" t="n">
        <v>3628800</v>
      </c>
      <c r="M13008" s="87" t="n">
        <v>3416515.2</v>
      </c>
      <c r="N13008" s="87" t="n">
        <v>811944</v>
      </c>
      <c r="O13008" s="144" t="n">
        <v>3298909.090909091</v>
      </c>
      <c r="P13008" s="87" t="inlineStr">
        <is>
          <t>카페24클리어 패드어성초 77% 패드옵션=어성초 77 클리어 패드 1개-20% off201208</t>
        </is>
      </c>
    </row>
    <row r="13009">
      <c r="B13009" s="127" t="n">
        <v>44197</v>
      </c>
      <c r="C13009" s="87">
        <f>TEXT(B13009,"aaa")</f>
        <v/>
      </c>
      <c r="D13009" s="93" t="n"/>
      <c r="E13009" s="87">
        <f>INDEX(매칭테이블!C:D,MATCH(RD!G13009,매칭테이블!D:D,0),1)</f>
        <v/>
      </c>
      <c r="F13009" s="93" t="inlineStr">
        <is>
          <t>카페24</t>
        </is>
      </c>
      <c r="G13009" s="93" t="inlineStr">
        <is>
          <t>어성초 77% 패드옵션=어성초 77 클리어 패드 2개-30% off (무료배송)</t>
        </is>
      </c>
      <c r="H13009" s="93" t="n">
        <v>142</v>
      </c>
      <c r="J13009" s="87" t="n">
        <v>201208</v>
      </c>
      <c r="K13009" s="93" t="n"/>
      <c r="L13009" s="87" t="n">
        <v>5566400</v>
      </c>
      <c r="M13009" s="87" t="n">
        <v>5240765.6</v>
      </c>
      <c r="N13009" s="87" t="n">
        <v>1423408</v>
      </c>
      <c r="O13009" s="144" t="n">
        <v>5060363.636363636</v>
      </c>
      <c r="P13009" s="87" t="inlineStr">
        <is>
          <t>카페24클리어 패드어성초 77% 패드옵션=어성초 77 클리어 패드 2개-30% off (무료배송)201208</t>
        </is>
      </c>
    </row>
    <row r="13010">
      <c r="B13010" s="127" t="n">
        <v>44197</v>
      </c>
      <c r="C13010" s="87">
        <f>TEXT(B13010,"aaa")</f>
        <v/>
      </c>
      <c r="D13010" s="93" t="n"/>
      <c r="E13010" s="87">
        <f>INDEX(매칭테이블!C:D,MATCH(RD!G13010,매칭테이블!D:D,0),1)</f>
        <v/>
      </c>
      <c r="F13010" s="93" t="inlineStr">
        <is>
          <t>카페24</t>
        </is>
      </c>
      <c r="G13010" s="93" t="inlineStr">
        <is>
          <t>어성초 77% 패드옵션=어성초77토너1개+어성초77패드1개-30% off (무료배송)</t>
        </is>
      </c>
      <c r="H13010" s="93" t="n">
        <v>77</v>
      </c>
      <c r="J13010" s="87" t="n">
        <v>201208</v>
      </c>
      <c r="K13010" s="93" t="n"/>
      <c r="L13010" s="87" t="n">
        <v>2856700</v>
      </c>
      <c r="M13010" s="87" t="n">
        <v>2689583.05</v>
      </c>
      <c r="N13010" s="87" t="n">
        <v>623084</v>
      </c>
      <c r="O13010" s="144" t="n">
        <v>2597000</v>
      </c>
      <c r="P13010" s="87" t="inlineStr">
        <is>
          <t>카페24토너+패드 세트어성초 77% 패드옵션=어성초77토너1개+어성초77패드1개-30% off (무료배송)201208</t>
        </is>
      </c>
    </row>
    <row r="13011">
      <c r="B13011" s="127" t="n">
        <v>44197</v>
      </c>
      <c r="C13011" s="87">
        <f>TEXT(B13011,"aaa")</f>
        <v/>
      </c>
      <c r="D13011" s="93" t="n"/>
      <c r="E13011" s="87">
        <f>INDEX(매칭테이블!C:D,MATCH(RD!G13011,매칭테이블!D:D,0),1)</f>
        <v/>
      </c>
      <c r="F13011" s="93" t="inlineStr">
        <is>
          <t>카페24</t>
        </is>
      </c>
      <c r="G13011" s="93" t="inlineStr">
        <is>
          <t>어성초 78 수딩 크림</t>
        </is>
      </c>
      <c r="H13011" s="93" t="n">
        <v>5</v>
      </c>
      <c r="J13011" s="87" t="n">
        <v>201208</v>
      </c>
      <c r="K13011" s="93" t="n"/>
      <c r="L13011" s="87" t="n">
        <v>190000</v>
      </c>
      <c r="M13011" s="87" t="n">
        <v>178885</v>
      </c>
      <c r="N13011" s="87" t="n">
        <v>15225</v>
      </c>
      <c r="O13011" s="144" t="n">
        <v>172727.2727272727</v>
      </c>
      <c r="P13011" s="87" t="inlineStr">
        <is>
          <t>카페24수딩크림어성초 78 수딩 크림201208</t>
        </is>
      </c>
    </row>
    <row r="13012">
      <c r="B13012" s="127" t="n">
        <v>44197</v>
      </c>
      <c r="C13012" s="87">
        <f>TEXT(B13012,"aaa")</f>
        <v/>
      </c>
      <c r="D13012" s="93" t="n"/>
      <c r="E13012" s="87">
        <f>INDEX(매칭테이블!C:D,MATCH(RD!G13012,매칭테이블!D:D,0),1)</f>
        <v/>
      </c>
      <c r="F13012" s="93" t="inlineStr">
        <is>
          <t>카페24</t>
        </is>
      </c>
      <c r="G13012" s="93" t="inlineStr">
        <is>
          <t>어성초 78 수딩 크림</t>
        </is>
      </c>
      <c r="H13012" s="93" t="n">
        <v>2</v>
      </c>
      <c r="J13012" s="87" t="n">
        <v>201208</v>
      </c>
      <c r="K13012" s="93" t="n"/>
      <c r="L13012" s="87" t="n">
        <v>76000</v>
      </c>
      <c r="M13012" s="87" t="n">
        <v>71554</v>
      </c>
      <c r="N13012" s="87" t="n">
        <v>6090</v>
      </c>
      <c r="O13012" s="144" t="n">
        <v>69090.90909090909</v>
      </c>
      <c r="P13012" s="87" t="inlineStr">
        <is>
          <t>카페24수딩크림어성초 78 수딩 크림201208</t>
        </is>
      </c>
    </row>
    <row r="13013">
      <c r="B13013" s="127" t="n">
        <v>44197</v>
      </c>
      <c r="C13013" s="87">
        <f>TEXT(B13013,"aaa")</f>
        <v/>
      </c>
      <c r="D13013" s="93" t="n"/>
      <c r="E13013" s="87">
        <f>INDEX(매칭테이블!C:D,MATCH(RD!G13013,매칭테이블!D:D,0),1)</f>
        <v/>
      </c>
      <c r="F13013" s="93" t="inlineStr">
        <is>
          <t>카페24</t>
        </is>
      </c>
      <c r="G13013" s="93" t="inlineStr">
        <is>
          <t>어성초 80 수분 진정 앰플앰플=어성초 80 앰플 1개-15%off</t>
        </is>
      </c>
      <c r="H13013" s="93" t="n">
        <v>20</v>
      </c>
      <c r="J13013" s="87" t="n">
        <v>201208</v>
      </c>
      <c r="K13013" s="93" t="n"/>
      <c r="L13013" s="87" t="n">
        <v>560000</v>
      </c>
      <c r="M13013" s="87" t="n">
        <v>527240</v>
      </c>
      <c r="N13013" s="87" t="n">
        <v>67940</v>
      </c>
      <c r="O13013" s="144" t="n">
        <v>509090.9090909091</v>
      </c>
      <c r="P13013" s="87" t="inlineStr">
        <is>
          <t>카페24앰플어성초 80 수분 진정 앰플앰플=어성초 80 앰플 1개-15%off201208</t>
        </is>
      </c>
    </row>
    <row r="13014">
      <c r="B13014" s="127" t="n">
        <v>44197</v>
      </c>
      <c r="C13014" s="87">
        <f>TEXT(B13014,"aaa")</f>
        <v/>
      </c>
      <c r="D13014" s="93" t="n"/>
      <c r="E13014" s="87">
        <f>INDEX(매칭테이블!C:D,MATCH(RD!G13014,매칭테이블!D:D,0),1)</f>
        <v/>
      </c>
      <c r="F13014" s="93" t="inlineStr">
        <is>
          <t>카페24</t>
        </is>
      </c>
      <c r="G13014" s="93" t="inlineStr">
        <is>
          <t>어성초 80 수분 진정 앰플앰플=어성초 80 앰플 2개-27%off (무료배송)</t>
        </is>
      </c>
      <c r="H13014" s="93" t="n">
        <v>10</v>
      </c>
      <c r="J13014" s="87" t="n">
        <v>201208</v>
      </c>
      <c r="K13014" s="93" t="n"/>
      <c r="L13014" s="87" t="n">
        <v>480000</v>
      </c>
      <c r="M13014" s="87" t="n">
        <v>451920</v>
      </c>
      <c r="N13014" s="87" t="n">
        <v>67940</v>
      </c>
      <c r="O13014" s="144" t="n">
        <v>436363.6363636364</v>
      </c>
      <c r="P13014" s="87" t="inlineStr">
        <is>
          <t>카페24앰플어성초 80 수분 진정 앰플앰플=어성초 80 앰플 2개-27%off (무료배송)201208</t>
        </is>
      </c>
    </row>
    <row r="13015">
      <c r="B13015" s="127" t="n">
        <v>44197</v>
      </c>
      <c r="C13015" s="87">
        <f>TEXT(B13015,"aaa")</f>
        <v/>
      </c>
      <c r="D13015" s="93" t="n"/>
      <c r="E13015" s="87">
        <f>INDEX(매칭테이블!C:D,MATCH(RD!G13015,매칭테이블!D:D,0),1)</f>
        <v/>
      </c>
      <c r="F13015" s="93" t="inlineStr">
        <is>
          <t>카페24</t>
        </is>
      </c>
      <c r="G13015" s="93" t="inlineStr">
        <is>
          <t>어성초 80 수분 진정 앰플</t>
        </is>
      </c>
      <c r="H13015" s="93" t="n">
        <v>4</v>
      </c>
      <c r="J13015" s="87" t="n">
        <v>201208</v>
      </c>
      <c r="K13015" s="93" t="n"/>
      <c r="L13015" s="87" t="n">
        <v>112000</v>
      </c>
      <c r="M13015" s="87" t="n">
        <v>105448</v>
      </c>
      <c r="N13015" s="87" t="n">
        <v>13588</v>
      </c>
      <c r="O13015" s="144" t="n">
        <v>101818.1818181818</v>
      </c>
      <c r="P13015" s="87" t="inlineStr">
        <is>
          <t>카페24앰플어성초 80 수분 진정 앰플201208</t>
        </is>
      </c>
    </row>
    <row r="13016">
      <c r="B13016" s="127" t="n">
        <v>44197</v>
      </c>
      <c r="C13016" s="87">
        <f>TEXT(B13016,"aaa")</f>
        <v/>
      </c>
      <c r="D13016" s="93" t="n"/>
      <c r="E13016" s="87">
        <f>INDEX(매칭테이블!C:D,MATCH(RD!G13016,매칭테이블!D:D,0),1)</f>
        <v/>
      </c>
      <c r="F13016" s="93" t="inlineStr">
        <is>
          <t>카페24</t>
        </is>
      </c>
      <c r="G13016" s="93" t="inlineStr">
        <is>
          <t>어성초 아크네 바디워시옵션=어성초 아크네 바디워시 1개 -30% off</t>
        </is>
      </c>
      <c r="H13016" s="93" t="n">
        <v>4</v>
      </c>
      <c r="J13016" s="87" t="n">
        <v>201208</v>
      </c>
      <c r="K13016" s="93" t="n"/>
      <c r="L13016" s="87" t="n">
        <v>72800</v>
      </c>
      <c r="M13016" s="87" t="n">
        <v>68541.2</v>
      </c>
      <c r="N13016" s="87" t="n">
        <v>16340</v>
      </c>
      <c r="O13016" s="144" t="n">
        <v>66181.81818181818</v>
      </c>
      <c r="P13016" s="87" t="inlineStr">
        <is>
          <t>카페24바디워시어성초 아크네 바디워시옵션=어성초 아크네 바디워시 1개 -30% off201208</t>
        </is>
      </c>
    </row>
    <row r="13017">
      <c r="B13017" s="127" t="n">
        <v>44197</v>
      </c>
      <c r="C13017" s="87">
        <f>TEXT(B13017,"aaa")</f>
        <v/>
      </c>
      <c r="D13017" s="93" t="n"/>
      <c r="E13017" s="87">
        <f>INDEX(매칭테이블!C:D,MATCH(RD!G13017,매칭테이블!D:D,0),1)</f>
        <v/>
      </c>
      <c r="F13017" s="93" t="inlineStr">
        <is>
          <t>카페24</t>
        </is>
      </c>
      <c r="G13017" s="93" t="inlineStr">
        <is>
          <t>어성초 아크네 바디워시옵션=어성초 아크네 바디워시 2개 -35% off (무료배송)</t>
        </is>
      </c>
      <c r="H13017" s="93" t="n">
        <v>3</v>
      </c>
      <c r="J13017" s="87" t="n">
        <v>201208</v>
      </c>
      <c r="K13017" s="93" t="n"/>
      <c r="L13017" s="87" t="n">
        <v>101400</v>
      </c>
      <c r="M13017" s="87" t="n">
        <v>95468.10000000001</v>
      </c>
      <c r="N13017" s="87" t="n">
        <v>24510</v>
      </c>
      <c r="O13017" s="144" t="n">
        <v>92181.81818181818</v>
      </c>
      <c r="P13017" s="87" t="inlineStr">
        <is>
          <t>카페24바디워시어성초 아크네 바디워시옵션=어성초 아크네 바디워시 2개 -35% off (무료배송)201208</t>
        </is>
      </c>
    </row>
    <row r="13018">
      <c r="B13018" s="127" t="n">
        <v>44197</v>
      </c>
      <c r="C13018" s="87">
        <f>TEXT(B13018,"aaa")</f>
        <v/>
      </c>
      <c r="D13018" s="93" t="n"/>
      <c r="E13018" s="87">
        <f>INDEX(매칭테이블!C:D,MATCH(RD!G13018,매칭테이블!D:D,0),1)</f>
        <v/>
      </c>
      <c r="F13018" s="93" t="inlineStr">
        <is>
          <t>카페24</t>
        </is>
      </c>
      <c r="G13018" s="93" t="inlineStr">
        <is>
          <t>어성초 약산성 클렌징폼클렌징폼=어성초 약산성 클렌징폼 1개 -19%off</t>
        </is>
      </c>
      <c r="H13018" s="93" t="n">
        <v>15</v>
      </c>
      <c r="J13018" s="87" t="n">
        <v>201208</v>
      </c>
      <c r="K13018" s="93" t="n"/>
      <c r="L13018" s="87" t="n">
        <v>195000</v>
      </c>
      <c r="M13018" s="87" t="n">
        <v>183592.5</v>
      </c>
      <c r="N13018" s="87" t="n">
        <v>41250</v>
      </c>
      <c r="O13018" s="144" t="n">
        <v>177272.7272727273</v>
      </c>
      <c r="P13018" s="87" t="inlineStr">
        <is>
          <t>카페24클렌징폼어성초 약산성 클렌징폼클렌징폼=어성초 약산성 클렌징폼 1개 -19%off201208</t>
        </is>
      </c>
    </row>
    <row r="13019">
      <c r="B13019" s="127" t="n">
        <v>44197</v>
      </c>
      <c r="C13019" s="87">
        <f>TEXT(B13019,"aaa")</f>
        <v/>
      </c>
      <c r="D13019" s="93" t="n"/>
      <c r="E13019" s="87">
        <f>INDEX(매칭테이블!C:D,MATCH(RD!G13019,매칭테이블!D:D,0),1)</f>
        <v/>
      </c>
      <c r="F13019" s="93" t="inlineStr">
        <is>
          <t>카페24</t>
        </is>
      </c>
      <c r="G13019" s="93" t="inlineStr">
        <is>
          <t>어성초 약산성 클렌징폼클렌징폼=어성초 약산성 클렌징폼 2개 -25%off</t>
        </is>
      </c>
      <c r="H13019" s="93" t="n">
        <v>5</v>
      </c>
      <c r="J13019" s="87" t="n">
        <v>201208</v>
      </c>
      <c r="K13019" s="93" t="n"/>
      <c r="L13019" s="87" t="n">
        <v>120000</v>
      </c>
      <c r="M13019" s="87" t="n">
        <v>112980</v>
      </c>
      <c r="N13019" s="87" t="n">
        <v>12300</v>
      </c>
      <c r="O13019" s="144" t="n">
        <v>109090.9090909091</v>
      </c>
      <c r="P13019" s="87" t="inlineStr">
        <is>
          <t>카페24클렌징폼어성초 약산성 클렌징폼클렌징폼=어성초 약산성 클렌징폼 2개 -25%off201208</t>
        </is>
      </c>
    </row>
    <row r="13020">
      <c r="B13020" s="127" t="n">
        <v>44197</v>
      </c>
      <c r="C13020" s="87">
        <f>TEXT(B13020,"aaa")</f>
        <v/>
      </c>
      <c r="D13020" s="93" t="n"/>
      <c r="E13020" s="87">
        <f>INDEX(매칭테이블!C:D,MATCH(RD!G13020,매칭테이블!D:D,0),1)</f>
        <v/>
      </c>
      <c r="F13020" s="93" t="inlineStr">
        <is>
          <t>카페24</t>
        </is>
      </c>
      <c r="G13020" s="93" t="inlineStr">
        <is>
          <t>어성초 약산성 클렌징폼클렌징폼=어성초 약산성 클렌징폼 3개 -31%off (무료배송)</t>
        </is>
      </c>
      <c r="H13020" s="93" t="n">
        <v>3</v>
      </c>
      <c r="J13020" s="87" t="n">
        <v>201208</v>
      </c>
      <c r="K13020" s="93" t="n"/>
      <c r="L13020" s="87" t="n">
        <v>99000</v>
      </c>
      <c r="M13020" s="87" t="n">
        <v>93208.5</v>
      </c>
      <c r="N13020" s="87" t="n">
        <v>11070</v>
      </c>
      <c r="O13020" s="144" t="n">
        <v>90000</v>
      </c>
      <c r="P13020" s="87" t="inlineStr">
        <is>
          <t>카페24클렌징폼어성초 약산성 클렌징폼클렌징폼=어성초 약산성 클렌징폼 3개 -31%off (무료배송)201208</t>
        </is>
      </c>
    </row>
    <row r="13021">
      <c r="B13021" s="127" t="n">
        <v>44197</v>
      </c>
      <c r="C13021" s="87">
        <f>TEXT(B13021,"aaa")</f>
        <v/>
      </c>
      <c r="D13021" s="93" t="n"/>
      <c r="E13021" s="87">
        <f>INDEX(매칭테이블!C:D,MATCH(RD!G13021,매칭테이블!D:D,0),1)</f>
        <v/>
      </c>
      <c r="F13021" s="93" t="inlineStr">
        <is>
          <t>카페24</t>
        </is>
      </c>
      <c r="G13021" s="93" t="inlineStr">
        <is>
          <t>어성초 크림마스크 나이트 솔루션옵션=어성초 크림마스크 나이트 솔루션 1장</t>
        </is>
      </c>
      <c r="H13021" s="93" t="n">
        <v>3</v>
      </c>
      <c r="J13021" s="87" t="n">
        <v>201208</v>
      </c>
      <c r="K13021" s="93" t="n"/>
      <c r="L13021" s="87" t="n">
        <v>12000</v>
      </c>
      <c r="M13021" s="87" t="n">
        <v>11298</v>
      </c>
      <c r="N13021" s="87" t="n">
        <v>930</v>
      </c>
      <c r="O13021" s="144" t="n">
        <v>10909.09090909091</v>
      </c>
      <c r="P13021" s="87" t="inlineStr">
        <is>
          <t>카페24크림마스크어성초 크림마스크 나이트 솔루션옵션=어성초 크림마스크 나이트 솔루션 1장201208</t>
        </is>
      </c>
    </row>
    <row r="13022">
      <c r="B13022" s="127" t="n">
        <v>44197</v>
      </c>
      <c r="C13022" s="87">
        <f>TEXT(B13022,"aaa")</f>
        <v/>
      </c>
      <c r="D13022" s="93" t="n"/>
      <c r="E13022" s="87">
        <f>INDEX(매칭테이블!C:D,MATCH(RD!G13022,매칭테이블!D:D,0),1)</f>
        <v/>
      </c>
      <c r="F13022" s="93" t="inlineStr">
        <is>
          <t>카페24</t>
        </is>
      </c>
      <c r="G13022" s="93" t="inlineStr">
        <is>
          <t>어성초 크림마스크 나이트 솔루션옵션=어성초 크림마스크 나이트 솔루션 10장 (-50%)</t>
        </is>
      </c>
      <c r="H13022" s="93" t="n">
        <v>4</v>
      </c>
      <c r="J13022" s="87" t="n">
        <v>201208</v>
      </c>
      <c r="K13022" s="93" t="n"/>
      <c r="L13022" s="87" t="n">
        <v>80000</v>
      </c>
      <c r="M13022" s="87" t="n">
        <v>75320</v>
      </c>
      <c r="N13022" s="87" t="n">
        <v>12428</v>
      </c>
      <c r="O13022" s="144" t="n">
        <v>72727.27272727272</v>
      </c>
      <c r="P13022" s="87" t="inlineStr">
        <is>
          <t>카페24크림마스크어성초 크림마스크 나이트 솔루션옵션=어성초 크림마스크 나이트 솔루션 10장 (-50%)201208</t>
        </is>
      </c>
    </row>
    <row r="13023">
      <c r="B13023" s="127" t="n">
        <v>44197</v>
      </c>
      <c r="C13023" s="87">
        <f>TEXT(B13023,"aaa")</f>
        <v/>
      </c>
      <c r="D13023" s="93" t="n"/>
      <c r="E13023" s="87">
        <f>INDEX(매칭테이블!C:D,MATCH(RD!G13023,매칭테이블!D:D,0),1)</f>
        <v/>
      </c>
      <c r="F13023" s="93" t="inlineStr">
        <is>
          <t>카페24</t>
        </is>
      </c>
      <c r="G13023" s="93" t="inlineStr">
        <is>
          <t>촉촉 스킨팩 화장솜</t>
        </is>
      </c>
      <c r="H13023" s="93" t="n">
        <v>20</v>
      </c>
      <c r="J13023" s="87" t="n">
        <v>201208</v>
      </c>
      <c r="K13023" s="93" t="n"/>
      <c r="L13023" s="87" t="n">
        <v>60000</v>
      </c>
      <c r="M13023" s="87" t="n">
        <v>56490</v>
      </c>
      <c r="N13023" s="87" t="n">
        <v>22200</v>
      </c>
      <c r="O13023" s="144" t="n">
        <v>54545.45454545454</v>
      </c>
      <c r="P13023" s="87" t="inlineStr">
        <is>
          <t>카페24화장솜촉촉 스킨팩 화장솜201208</t>
        </is>
      </c>
    </row>
    <row r="13024">
      <c r="B13024" s="127" t="n">
        <v>44198</v>
      </c>
      <c r="C13024" s="87">
        <f>TEXT(B13024,"aaa")</f>
        <v/>
      </c>
      <c r="D13024" s="93" t="n"/>
      <c r="E13024" s="87">
        <f>INDEX(매칭테이블!C:D,MATCH(RD!G13024,매칭테이블!D:D,0),1)</f>
        <v/>
      </c>
      <c r="F13024" s="93" t="inlineStr">
        <is>
          <t>스타일쉐어</t>
        </is>
      </c>
      <c r="G13024" s="93" t="inlineStr">
        <is>
          <t>[연휴특가]아누아 어성초 77 토너 250ml</t>
        </is>
      </c>
      <c r="H13024" s="93" t="n">
        <v>3</v>
      </c>
      <c r="J13024" s="87" t="n">
        <v>201208</v>
      </c>
      <c r="K13024" s="93" t="n"/>
      <c r="L13024" s="87" t="n">
        <v>54000</v>
      </c>
      <c r="M13024" s="87" t="n">
        <v>40500</v>
      </c>
      <c r="N13024" s="87" t="n">
        <v>9240</v>
      </c>
      <c r="O13024" s="144" t="n">
        <v>49090.90909090909</v>
      </c>
      <c r="P13024" s="87" t="inlineStr">
        <is>
          <t>스타일쉐어토너[연휴특가]아누아 어성초 77 토너 250ml201208</t>
        </is>
      </c>
    </row>
    <row r="13025">
      <c r="B13025" s="127" t="n">
        <v>44198</v>
      </c>
      <c r="C13025" s="87">
        <f>TEXT(B13025,"aaa")</f>
        <v/>
      </c>
      <c r="D13025" s="93" t="n"/>
      <c r="E13025" s="87">
        <f>INDEX(매칭테이블!C:D,MATCH(RD!G13025,매칭테이블!D:D,0),1)</f>
        <v/>
      </c>
      <c r="F13025" s="93" t="inlineStr">
        <is>
          <t>카페24</t>
        </is>
      </c>
      <c r="G13025" s="93" t="inlineStr">
        <is>
          <t>5 제로 무기자차 선크림옵션=5제로 무기자차 선크림 1개-20% off</t>
        </is>
      </c>
      <c r="H13025" s="93" t="n">
        <v>7</v>
      </c>
      <c r="J13025" s="87" t="n">
        <v>201208</v>
      </c>
      <c r="K13025" s="93" t="n"/>
      <c r="L13025" s="87" t="n">
        <v>140000</v>
      </c>
      <c r="M13025" s="87" t="n">
        <v>131810</v>
      </c>
      <c r="N13025" s="87" t="n">
        <v>16415</v>
      </c>
      <c r="O13025" s="144" t="n">
        <v>127272.7272727273</v>
      </c>
      <c r="P13025" s="87" t="inlineStr">
        <is>
          <t>카페24선크림5 제로 무기자차 선크림옵션=5제로 무기자차 선크림 1개-20% off201208</t>
        </is>
      </c>
    </row>
    <row r="13026">
      <c r="B13026" s="127" t="n">
        <v>44198</v>
      </c>
      <c r="C13026" s="87">
        <f>TEXT(B13026,"aaa")</f>
        <v/>
      </c>
      <c r="D13026" s="93" t="n"/>
      <c r="E13026" s="87">
        <f>INDEX(매칭테이블!C:D,MATCH(RD!G13026,매칭테이블!D:D,0),1)</f>
        <v/>
      </c>
      <c r="F13026" s="93" t="inlineStr">
        <is>
          <t>카페24</t>
        </is>
      </c>
      <c r="G13026" s="93" t="inlineStr">
        <is>
          <t>[수분 보충 세트] 어성초 77 토너 + 어성초 70 로션옵션=어성초 77 토너 250ml + 어성초 70 로션 200ml -30%</t>
        </is>
      </c>
      <c r="H13026" s="93" t="n">
        <v>28</v>
      </c>
      <c r="J13026" s="87" t="n">
        <v>201208</v>
      </c>
      <c r="K13026" s="93" t="n"/>
      <c r="L13026" s="87" t="n">
        <v>1038800</v>
      </c>
      <c r="M13026" s="87" t="n">
        <v>978030.2</v>
      </c>
      <c r="N13026" s="87" t="n">
        <v>207704</v>
      </c>
      <c r="O13026" s="144" t="n">
        <v>944363.6363636362</v>
      </c>
      <c r="P13026" s="87" t="inlineStr">
        <is>
          <t>카페24수분 보충 세트[수분 보충 세트] 어성초 77 토너 + 어성초 70 로션옵션=어성초 77 토너 250ml + 어성초 70 로션 200ml -30%201208</t>
        </is>
      </c>
    </row>
    <row r="13027">
      <c r="B13027" s="127" t="n">
        <v>44198</v>
      </c>
      <c r="C13027" s="87">
        <f>TEXT(B13027,"aaa")</f>
        <v/>
      </c>
      <c r="D13027" s="93" t="n"/>
      <c r="E13027" s="87">
        <f>INDEX(매칭테이블!C:D,MATCH(RD!G13027,매칭테이블!D:D,0),1)</f>
        <v/>
      </c>
      <c r="F13027" s="93" t="inlineStr">
        <is>
          <t>카페24</t>
        </is>
      </c>
      <c r="G13027" s="93" t="inlineStr">
        <is>
          <t>[어성초 진정 패키지 세트] 대용량 토너 + 앰플 + 수딩 크림 + 마스크팩 10장</t>
        </is>
      </c>
      <c r="H13027" s="93" t="n">
        <v>2</v>
      </c>
      <c r="J13027" s="87" t="n">
        <v>201208</v>
      </c>
      <c r="K13027" s="93" t="n"/>
      <c r="L13027" s="87" t="n">
        <v>198000</v>
      </c>
      <c r="M13027" s="87" t="n">
        <v>186417</v>
      </c>
      <c r="N13027" s="87" t="n">
        <v>30274</v>
      </c>
      <c r="O13027" s="144" t="n">
        <v>180000</v>
      </c>
      <c r="P13027" s="87" t="inlineStr">
        <is>
          <t>카페24어성초진정패키지[어성초 진정 패키지 세트] 대용량 토너 + 앰플 + 수딩 크림 + 마스크팩 10장201208</t>
        </is>
      </c>
    </row>
    <row r="13028">
      <c r="B13028" s="127" t="n">
        <v>44198</v>
      </c>
      <c r="C13028" s="87">
        <f>TEXT(B13028,"aaa")</f>
        <v/>
      </c>
      <c r="D13028" s="93" t="n"/>
      <c r="E13028" s="87">
        <f>INDEX(매칭테이블!C:D,MATCH(RD!G13028,매칭테이블!D:D,0),1)</f>
        <v/>
      </c>
      <c r="F13028" s="93" t="inlineStr">
        <is>
          <t>카페24</t>
        </is>
      </c>
      <c r="G13028" s="93" t="inlineStr">
        <is>
          <t>대용량 어성초 77 수딩 토너 500ml</t>
        </is>
      </c>
      <c r="H13028" s="93" t="n">
        <v>27</v>
      </c>
      <c r="J13028" s="87" t="n">
        <v>201208</v>
      </c>
      <c r="K13028" s="93" t="n"/>
      <c r="L13028" s="87" t="n">
        <v>891000</v>
      </c>
      <c r="M13028" s="87" t="n">
        <v>838876.5</v>
      </c>
      <c r="N13028" s="87" t="n">
        <v>116910</v>
      </c>
      <c r="O13028" s="144" t="n">
        <v>809999.9999999999</v>
      </c>
      <c r="P13028" s="87" t="inlineStr">
        <is>
          <t>카페24토너대용량 어성초 77 수딩 토너 500ml201208</t>
        </is>
      </c>
    </row>
    <row r="13029">
      <c r="B13029" s="127" t="n">
        <v>44198</v>
      </c>
      <c r="C13029" s="87">
        <f>TEXT(B13029,"aaa")</f>
        <v/>
      </c>
      <c r="D13029" s="93" t="n"/>
      <c r="E13029" s="87">
        <f>INDEX(매칭테이블!C:D,MATCH(RD!G13029,매칭테이블!D:D,0),1)</f>
        <v/>
      </c>
      <c r="F13029" s="93" t="inlineStr">
        <is>
          <t>카페24</t>
        </is>
      </c>
      <c r="G13029" s="93" t="inlineStr">
        <is>
          <t>대용량 어성초 77 토너 500ml</t>
        </is>
      </c>
      <c r="H13029" s="93" t="n">
        <v>3</v>
      </c>
      <c r="J13029" s="87" t="n">
        <v>201208</v>
      </c>
      <c r="K13029" s="93" t="n"/>
      <c r="L13029" s="87" t="n">
        <v>99000</v>
      </c>
      <c r="M13029" s="87" t="n">
        <v>93208.5</v>
      </c>
      <c r="N13029" s="87" t="n">
        <v>12990</v>
      </c>
      <c r="O13029" s="144" t="n">
        <v>90000</v>
      </c>
      <c r="P13029" s="87" t="inlineStr">
        <is>
          <t>카페24토너대용량 어성초 77 토너 500ml201208</t>
        </is>
      </c>
    </row>
    <row r="13030">
      <c r="B13030" s="127" t="n">
        <v>44198</v>
      </c>
      <c r="C13030" s="87">
        <f>TEXT(B13030,"aaa")</f>
        <v/>
      </c>
      <c r="D13030" s="93" t="n"/>
      <c r="E13030" s="87">
        <f>INDEX(매칭테이블!C:D,MATCH(RD!G13030,매칭테이블!D:D,0),1)</f>
        <v/>
      </c>
      <c r="F13030" s="93" t="inlineStr">
        <is>
          <t>카페24</t>
        </is>
      </c>
      <c r="G13030" s="93" t="inlineStr">
        <is>
          <t>아누아 어성초 77 수딩 토너토너(필수)=어성초 77 토너 2개-30% off (무료배송)</t>
        </is>
      </c>
      <c r="H13030" s="93" t="n">
        <v>1</v>
      </c>
      <c r="J13030" s="87" t="n">
        <v>201208</v>
      </c>
      <c r="K13030" s="93" t="n"/>
      <c r="L13030" s="87" t="n">
        <v>35000</v>
      </c>
      <c r="M13030" s="87" t="n">
        <v>32952.5</v>
      </c>
      <c r="N13030" s="87" t="n">
        <v>6160</v>
      </c>
      <c r="O13030" s="144" t="n">
        <v>31818.18181818182</v>
      </c>
      <c r="P13030" s="87" t="inlineStr">
        <is>
          <t>카페24토너아누아 어성초 77 수딩 토너토너(필수)=어성초 77 토너 2개-30% off (무료배송)201208</t>
        </is>
      </c>
    </row>
    <row r="13031">
      <c r="B13031" s="127" t="n">
        <v>44198</v>
      </c>
      <c r="C13031" s="87">
        <f>TEXT(B13031,"aaa")</f>
        <v/>
      </c>
      <c r="D13031" s="93" t="n"/>
      <c r="E13031" s="87">
        <f>INDEX(매칭테이블!C:D,MATCH(RD!G13031,매칭테이블!D:D,0),1)</f>
        <v/>
      </c>
      <c r="F13031" s="93" t="inlineStr">
        <is>
          <t>카페24</t>
        </is>
      </c>
      <c r="G13031" s="93" t="inlineStr">
        <is>
          <t>아누아 어성초 77 수딩 토너화장솜(선택)=촉촉 스킨팩 화장솜</t>
        </is>
      </c>
      <c r="H13031" s="93" t="n">
        <v>1</v>
      </c>
      <c r="J13031" s="87" t="n">
        <v>201208</v>
      </c>
      <c r="K13031" s="93" t="n"/>
      <c r="L13031" s="87" t="n">
        <v>3000</v>
      </c>
      <c r="M13031" s="87" t="n">
        <v>2824.5</v>
      </c>
      <c r="N13031" s="87" t="n">
        <v>1110</v>
      </c>
      <c r="O13031" s="144" t="n">
        <v>2727.272727272727</v>
      </c>
      <c r="P13031" s="87" t="inlineStr">
        <is>
          <t>카페24토너아누아 어성초 77 수딩 토너화장솜(선택)=촉촉 스킨팩 화장솜201208</t>
        </is>
      </c>
    </row>
    <row r="13032">
      <c r="B13032" s="127" t="n">
        <v>44198</v>
      </c>
      <c r="C13032" s="87">
        <f>TEXT(B13032,"aaa")</f>
        <v/>
      </c>
      <c r="D13032" s="93" t="n"/>
      <c r="E13032" s="87">
        <f>INDEX(매칭테이블!C:D,MATCH(RD!G13032,매칭테이블!D:D,0),1)</f>
        <v/>
      </c>
      <c r="F13032" s="93" t="inlineStr">
        <is>
          <t>카페24</t>
        </is>
      </c>
      <c r="G13032" s="93" t="inlineStr">
        <is>
          <t>어성초 70 데일리 릴리프 로션로션=어성초 70 데일리 릴리프 로션 1개 -20% off</t>
        </is>
      </c>
      <c r="H13032" s="93" t="n">
        <v>14</v>
      </c>
      <c r="J13032" s="87" t="n">
        <v>201208</v>
      </c>
      <c r="K13032" s="93" t="n"/>
      <c r="L13032" s="87" t="n">
        <v>313600</v>
      </c>
      <c r="M13032" s="87" t="n">
        <v>295254.4</v>
      </c>
      <c r="N13032" s="87" t="n">
        <v>60732</v>
      </c>
      <c r="O13032" s="144" t="n">
        <v>285090.9090909091</v>
      </c>
      <c r="P13032" s="87" t="inlineStr">
        <is>
          <t>카페24로션어성초 70 데일리 릴리프 로션로션=어성초 70 데일리 릴리프 로션 1개 -20% off201208</t>
        </is>
      </c>
    </row>
    <row r="13033">
      <c r="B13033" s="127" t="n">
        <v>44198</v>
      </c>
      <c r="C13033" s="87">
        <f>TEXT(B13033,"aaa")</f>
        <v/>
      </c>
      <c r="D13033" s="93" t="n"/>
      <c r="E13033" s="87">
        <f>INDEX(매칭테이블!C:D,MATCH(RD!G13033,매칭테이블!D:D,0),1)</f>
        <v/>
      </c>
      <c r="F13033" s="93" t="inlineStr">
        <is>
          <t>카페24</t>
        </is>
      </c>
      <c r="G13033" s="93" t="inlineStr">
        <is>
          <t>어성초 70 데일리 릴리프 로션로션=어성초 70 데일리 릴리프 로션 2개 -30% off</t>
        </is>
      </c>
      <c r="H13033" s="93" t="n">
        <v>3</v>
      </c>
      <c r="J13033" s="87" t="n">
        <v>201208</v>
      </c>
      <c r="K13033" s="93" t="n"/>
      <c r="L13033" s="87" t="n">
        <v>117600</v>
      </c>
      <c r="M13033" s="87" t="n">
        <v>110720.4</v>
      </c>
      <c r="N13033" s="87" t="n">
        <v>26028</v>
      </c>
      <c r="O13033" s="144" t="n">
        <v>106909.0909090909</v>
      </c>
      <c r="P13033" s="87" t="inlineStr">
        <is>
          <t>카페24로션어성초 70 데일리 릴리프 로션로션=어성초 70 데일리 릴리프 로션 2개 -30% off201208</t>
        </is>
      </c>
    </row>
    <row r="13034">
      <c r="B13034" s="127" t="n">
        <v>44198</v>
      </c>
      <c r="C13034" s="87">
        <f>TEXT(B13034,"aaa")</f>
        <v/>
      </c>
      <c r="D13034" s="93" t="n"/>
      <c r="E13034" s="87">
        <f>INDEX(매칭테이블!C:D,MATCH(RD!G13034,매칭테이블!D:D,0),1)</f>
        <v/>
      </c>
      <c r="F13034" s="93" t="inlineStr">
        <is>
          <t>카페24</t>
        </is>
      </c>
      <c r="G13034" s="93" t="inlineStr">
        <is>
          <t>어성초 70 데일리 릴리프 로션로션=어성초 77토너 + 어성초 70 로션 수분 보충 세트 -30% off</t>
        </is>
      </c>
      <c r="H13034" s="93" t="n">
        <v>2</v>
      </c>
      <c r="J13034" s="87" t="n">
        <v>201208</v>
      </c>
      <c r="K13034" s="93" t="n"/>
      <c r="L13034" s="87" t="n">
        <v>74200</v>
      </c>
      <c r="M13034" s="87" t="n">
        <v>69859.3</v>
      </c>
      <c r="N13034" s="87" t="n">
        <v>14836</v>
      </c>
      <c r="O13034" s="144" t="n">
        <v>67454.54545454546</v>
      </c>
      <c r="P13034" s="87" t="inlineStr">
        <is>
          <t>카페24수분 보충 세트어성초 70 데일리 릴리프 로션로션=어성초 77토너 + 어성초 70 로션 수분 보충 세트 -30% off201208</t>
        </is>
      </c>
    </row>
    <row r="13035">
      <c r="B13035" s="127" t="n">
        <v>44198</v>
      </c>
      <c r="C13035" s="87">
        <f>TEXT(B13035,"aaa")</f>
        <v/>
      </c>
      <c r="D13035" s="93" t="n"/>
      <c r="E13035" s="87">
        <f>INDEX(매칭테이블!C:D,MATCH(RD!G13035,매칭테이블!D:D,0),1)</f>
        <v/>
      </c>
      <c r="F13035" s="93" t="inlineStr">
        <is>
          <t>카페24</t>
        </is>
      </c>
      <c r="G13035" s="93" t="inlineStr">
        <is>
          <t>어성초 70 머드 크림 마스크옵션=어성초 70 머드 크림 마스크-20% off</t>
        </is>
      </c>
      <c r="H13035" s="93" t="n">
        <v>3</v>
      </c>
      <c r="J13035" s="87" t="n">
        <v>201208</v>
      </c>
      <c r="K13035" s="93" t="n"/>
      <c r="L13035" s="87" t="n">
        <v>60000</v>
      </c>
      <c r="M13035" s="87" t="n">
        <v>56490</v>
      </c>
      <c r="N13035" s="87" t="n">
        <v>4326</v>
      </c>
      <c r="O13035" s="144" t="n">
        <v>54545.45454545454</v>
      </c>
      <c r="P13035" s="87" t="inlineStr">
        <is>
          <t>카페24머드크림마스크어성초 70 머드 크림 마스크옵션=어성초 70 머드 크림 마스크-20% off201208</t>
        </is>
      </c>
    </row>
    <row r="13036">
      <c r="B13036" s="127" t="n">
        <v>44198</v>
      </c>
      <c r="C13036" s="87">
        <f>TEXT(B13036,"aaa")</f>
        <v/>
      </c>
      <c r="D13036" s="93" t="n"/>
      <c r="E13036" s="87">
        <f>INDEX(매칭테이블!C:D,MATCH(RD!G13036,매칭테이블!D:D,0),1)</f>
        <v/>
      </c>
      <c r="F13036" s="93" t="inlineStr">
        <is>
          <t>카페24</t>
        </is>
      </c>
      <c r="G13036" s="93" t="inlineStr">
        <is>
          <t>어성초 70 인텐스 카밍 크림크림=어성초 70 인텐스 카밍 크림 1개 (-20%)</t>
        </is>
      </c>
      <c r="H13036" s="93" t="n">
        <v>3</v>
      </c>
      <c r="J13036" s="87" t="n">
        <v>201208</v>
      </c>
      <c r="K13036" s="93" t="n"/>
      <c r="L13036" s="87" t="n">
        <v>84000</v>
      </c>
      <c r="M13036" s="87" t="n">
        <v>79086</v>
      </c>
      <c r="N13036" s="87" t="n">
        <v>11646</v>
      </c>
      <c r="O13036" s="144" t="n">
        <v>76363.63636363635</v>
      </c>
      <c r="P13036" s="87" t="inlineStr">
        <is>
          <t>카페24카밍크림어성초 70 인텐스 카밍 크림크림=어성초 70 인텐스 카밍 크림 1개 (-20%)201208</t>
        </is>
      </c>
    </row>
    <row r="13037">
      <c r="B13037" s="127" t="n">
        <v>44198</v>
      </c>
      <c r="C13037" s="87">
        <f>TEXT(B13037,"aaa")</f>
        <v/>
      </c>
      <c r="D13037" s="93" t="n"/>
      <c r="E13037" s="87">
        <f>INDEX(매칭테이블!C:D,MATCH(RD!G13037,매칭테이블!D:D,0),1)</f>
        <v/>
      </c>
      <c r="F13037" s="93" t="inlineStr">
        <is>
          <t>카페24</t>
        </is>
      </c>
      <c r="G13037" s="93" t="inlineStr">
        <is>
          <t>어성초 70 인텐스 카밍 크림크림=어성초 토너 250ml + 카밍 크림 50ml (-30%)</t>
        </is>
      </c>
      <c r="H13037" s="93" t="n">
        <v>3</v>
      </c>
      <c r="J13037" s="87" t="n">
        <v>201208</v>
      </c>
      <c r="K13037" s="93" t="n"/>
      <c r="L13037" s="87" t="n">
        <v>126000</v>
      </c>
      <c r="M13037" s="87" t="n">
        <v>118629</v>
      </c>
      <c r="N13037" s="87" t="n">
        <v>20886</v>
      </c>
      <c r="O13037" s="144" t="n">
        <v>114545.4545454545</v>
      </c>
      <c r="P13037" s="87" t="inlineStr">
        <is>
          <t>카페24카밍크림어성초 70 인텐스 카밍 크림크림=어성초 토너 250ml + 카밍 크림 50ml (-30%)201208</t>
        </is>
      </c>
    </row>
    <row r="13038">
      <c r="B13038" s="127" t="n">
        <v>44198</v>
      </c>
      <c r="C13038" s="87">
        <f>TEXT(B13038,"aaa")</f>
        <v/>
      </c>
      <c r="D13038" s="93" t="n"/>
      <c r="E13038" s="87">
        <f>INDEX(매칭테이블!C:D,MATCH(RD!G13038,매칭테이블!D:D,0),1)</f>
        <v/>
      </c>
      <c r="F13038" s="93" t="inlineStr">
        <is>
          <t>카페24</t>
        </is>
      </c>
      <c r="G13038" s="93" t="inlineStr">
        <is>
          <t>어성초 77 수딩 토너토너(필수)=어성초 77 토너 1개-20% off</t>
        </is>
      </c>
      <c r="H13038" s="93" t="n">
        <v>41</v>
      </c>
      <c r="J13038" s="87" t="n">
        <v>201208</v>
      </c>
      <c r="K13038" s="93" t="n"/>
      <c r="L13038" s="87" t="n">
        <v>820000</v>
      </c>
      <c r="M13038" s="87" t="n">
        <v>772030</v>
      </c>
      <c r="N13038" s="87" t="n">
        <v>126280</v>
      </c>
      <c r="O13038" s="144" t="n">
        <v>745454.5454545454</v>
      </c>
      <c r="P13038" s="87" t="inlineStr">
        <is>
          <t>카페24토너어성초 77 수딩 토너토너(필수)=어성초 77 토너 1개-20% off201208</t>
        </is>
      </c>
    </row>
    <row r="13039">
      <c r="B13039" s="127" t="n">
        <v>44198</v>
      </c>
      <c r="C13039" s="87">
        <f>TEXT(B13039,"aaa")</f>
        <v/>
      </c>
      <c r="D13039" s="93" t="n"/>
      <c r="E13039" s="87">
        <f>INDEX(매칭테이블!C:D,MATCH(RD!G13039,매칭테이블!D:D,0),1)</f>
        <v/>
      </c>
      <c r="F13039" s="93" t="inlineStr">
        <is>
          <t>카페24</t>
        </is>
      </c>
      <c r="G13039" s="93" t="inlineStr">
        <is>
          <t>어성초 77 수딩 토너토너(필수)=어성초 77 토너 2개-30% off (무료배송)</t>
        </is>
      </c>
      <c r="H13039" s="93" t="n">
        <v>20</v>
      </c>
      <c r="J13039" s="87" t="n">
        <v>201208</v>
      </c>
      <c r="K13039" s="93" t="n"/>
      <c r="L13039" s="87" t="n">
        <v>700000</v>
      </c>
      <c r="M13039" s="87" t="n">
        <v>659050</v>
      </c>
      <c r="N13039" s="87" t="n">
        <v>123200</v>
      </c>
      <c r="O13039" s="144" t="n">
        <v>636363.6363636364</v>
      </c>
      <c r="P13039" s="87" t="inlineStr">
        <is>
          <t>카페24토너어성초 77 수딩 토너토너(필수)=어성초 77 토너 2개-30% off (무료배송)201208</t>
        </is>
      </c>
    </row>
    <row r="13040">
      <c r="B13040" s="127" t="n">
        <v>44198</v>
      </c>
      <c r="C13040" s="87">
        <f>TEXT(B13040,"aaa")</f>
        <v/>
      </c>
      <c r="D13040" s="93" t="n"/>
      <c r="E13040" s="87">
        <f>INDEX(매칭테이블!C:D,MATCH(RD!G13040,매칭테이블!D:D,0),1)</f>
        <v/>
      </c>
      <c r="F13040" s="93" t="inlineStr">
        <is>
          <t>카페24</t>
        </is>
      </c>
      <c r="G13040" s="93" t="inlineStr">
        <is>
          <t>어성초 77 수딩 토너토너(필수)=어성초77토너1개 + 어성초77패드1개 -30% off (무료배송)</t>
        </is>
      </c>
      <c r="H13040" s="93" t="n">
        <v>18</v>
      </c>
      <c r="J13040" s="87" t="n">
        <v>201208</v>
      </c>
      <c r="K13040" s="93" t="n"/>
      <c r="L13040" s="87" t="n">
        <v>667800</v>
      </c>
      <c r="M13040" s="87" t="n">
        <v>628733.7</v>
      </c>
      <c r="N13040" s="87" t="n">
        <v>145656</v>
      </c>
      <c r="O13040" s="144" t="n">
        <v>607090.9090909091</v>
      </c>
      <c r="P13040" s="87" t="inlineStr">
        <is>
          <t>카페24토너+패드 세트어성초 77 수딩 토너토너(필수)=어성초77토너1개 + 어성초77패드1개 -30% off (무료배송)201208</t>
        </is>
      </c>
    </row>
    <row r="13041">
      <c r="B13041" s="127" t="n">
        <v>44198</v>
      </c>
      <c r="C13041" s="87">
        <f>TEXT(B13041,"aaa")</f>
        <v/>
      </c>
      <c r="D13041" s="93" t="n"/>
      <c r="E13041" s="87">
        <f>INDEX(매칭테이블!C:D,MATCH(RD!G13041,매칭테이블!D:D,0),1)</f>
        <v/>
      </c>
      <c r="F13041" s="93" t="inlineStr">
        <is>
          <t>카페24</t>
        </is>
      </c>
      <c r="G13041" s="93" t="inlineStr">
        <is>
          <t>어성초 77 수딩 토너화장솜(선택)=촉촉 스킨팩 화장솜</t>
        </is>
      </c>
      <c r="H13041" s="93" t="n">
        <v>27</v>
      </c>
      <c r="J13041" s="87" t="n">
        <v>201208</v>
      </c>
      <c r="K13041" s="93" t="n"/>
      <c r="L13041" s="87" t="n">
        <v>81000</v>
      </c>
      <c r="M13041" s="87" t="n">
        <v>76261.5</v>
      </c>
      <c r="N13041" s="87" t="n">
        <v>29970</v>
      </c>
      <c r="O13041" s="144" t="n">
        <v>73636.36363636363</v>
      </c>
      <c r="P13041" s="87" t="inlineStr">
        <is>
          <t>카페24화장솜어성초 77 수딩 토너화장솜(선택)=촉촉 스킨팩 화장솜201208</t>
        </is>
      </c>
    </row>
    <row r="13042">
      <c r="B13042" s="127" t="n">
        <v>44198</v>
      </c>
      <c r="C13042" s="87">
        <f>TEXT(B13042,"aaa")</f>
        <v/>
      </c>
      <c r="D13042" s="93" t="n"/>
      <c r="E13042" s="87">
        <f>INDEX(매칭테이블!C:D,MATCH(RD!G13042,매칭테이블!D:D,0),1)</f>
        <v/>
      </c>
      <c r="F13042" s="93" t="inlineStr">
        <is>
          <t>카페24</t>
        </is>
      </c>
      <c r="G13042" s="93" t="inlineStr">
        <is>
          <t>어성초 77 수딩 토너토너(필수)=(대용량) 어성초 77 토너 500ml (무료배송)</t>
        </is>
      </c>
      <c r="H13042" s="93" t="n">
        <v>2</v>
      </c>
      <c r="J13042" s="87" t="n">
        <v>201208</v>
      </c>
      <c r="K13042" s="93" t="n"/>
      <c r="L13042" s="87" t="n">
        <v>66000</v>
      </c>
      <c r="M13042" s="87" t="n">
        <v>62139</v>
      </c>
      <c r="N13042" s="87" t="n">
        <v>8660</v>
      </c>
      <c r="O13042" s="144" t="n">
        <v>59999.99999999999</v>
      </c>
      <c r="P13042" s="87" t="inlineStr">
        <is>
          <t>카페24토너어성초 77 수딩 토너토너(필수)=(대용량) 어성초 77 토너 500ml (무료배송)201208</t>
        </is>
      </c>
    </row>
    <row r="13043">
      <c r="B13043" s="127" t="n">
        <v>44198</v>
      </c>
      <c r="C13043" s="87">
        <f>TEXT(B13043,"aaa")</f>
        <v/>
      </c>
      <c r="D13043" s="93" t="n"/>
      <c r="E13043" s="87">
        <f>INDEX(매칭테이블!C:D,MATCH(RD!G13043,매칭테이블!D:D,0),1)</f>
        <v/>
      </c>
      <c r="F13043" s="93" t="inlineStr">
        <is>
          <t>카페24</t>
        </is>
      </c>
      <c r="G13043" s="93" t="inlineStr">
        <is>
          <t>어성초 77 진정 마스크옵션=어성초 77 진정 마스크팩 10장-50% off</t>
        </is>
      </c>
      <c r="H13043" s="93" t="n">
        <v>5</v>
      </c>
      <c r="J13043" s="87" t="n">
        <v>201208</v>
      </c>
      <c r="K13043" s="93" t="n"/>
      <c r="L13043" s="87" t="n">
        <v>100000</v>
      </c>
      <c r="M13043" s="87" t="n">
        <v>94150</v>
      </c>
      <c r="N13043" s="87" t="n">
        <v>19850</v>
      </c>
      <c r="O13043" s="144" t="n">
        <v>90909.0909090909</v>
      </c>
      <c r="P13043" s="87" t="inlineStr">
        <is>
          <t>카페24마스크팩어성초 77 진정 마스크옵션=어성초 77 진정 마스크팩 10장-50% off201208</t>
        </is>
      </c>
    </row>
    <row r="13044">
      <c r="B13044" s="127" t="n">
        <v>44198</v>
      </c>
      <c r="C13044" s="87">
        <f>TEXT(B13044,"aaa")</f>
        <v/>
      </c>
      <c r="D13044" s="93" t="n"/>
      <c r="E13044" s="87">
        <f>INDEX(매칭테이블!C:D,MATCH(RD!G13044,매칭테이블!D:D,0),1)</f>
        <v/>
      </c>
      <c r="F13044" s="93" t="inlineStr">
        <is>
          <t>카페24</t>
        </is>
      </c>
      <c r="G13044" s="93" t="inlineStr">
        <is>
          <t>어성초 77 진정 마스크</t>
        </is>
      </c>
      <c r="H13044" s="93" t="n">
        <v>2</v>
      </c>
      <c r="J13044" s="87" t="n">
        <v>201208</v>
      </c>
      <c r="K13044" s="93" t="n"/>
      <c r="L13044" s="87" t="n">
        <v>8000</v>
      </c>
      <c r="M13044" s="87" t="n">
        <v>7532</v>
      </c>
      <c r="N13044" s="87" t="n">
        <v>794</v>
      </c>
      <c r="O13044" s="144" t="n">
        <v>7272.727272727272</v>
      </c>
      <c r="P13044" s="87" t="inlineStr">
        <is>
          <t>카페24마스크팩어성초 77 진정 마스크201208</t>
        </is>
      </c>
    </row>
    <row r="13045">
      <c r="B13045" s="127" t="n">
        <v>44198</v>
      </c>
      <c r="C13045" s="87">
        <f>TEXT(B13045,"aaa")</f>
        <v/>
      </c>
      <c r="D13045" s="93" t="n"/>
      <c r="E13045" s="87">
        <f>INDEX(매칭테이블!C:D,MATCH(RD!G13045,매칭테이블!D:D,0),1)</f>
        <v/>
      </c>
      <c r="F13045" s="93" t="inlineStr">
        <is>
          <t>카페24</t>
        </is>
      </c>
      <c r="G13045" s="93" t="inlineStr">
        <is>
          <t>어성초 77 클리어 패드옵션=어성초 77 클리어 패드 1개-20% off</t>
        </is>
      </c>
      <c r="H13045" s="93" t="n">
        <v>49</v>
      </c>
      <c r="J13045" s="87" t="n">
        <v>201208</v>
      </c>
      <c r="K13045" s="93" t="n"/>
      <c r="L13045" s="87" t="n">
        <v>1097600</v>
      </c>
      <c r="M13045" s="87" t="n">
        <v>1033390.4</v>
      </c>
      <c r="N13045" s="87" t="n">
        <v>245588</v>
      </c>
      <c r="O13045" s="144" t="n">
        <v>997818.1818181818</v>
      </c>
      <c r="P13045" s="87" t="inlineStr">
        <is>
          <t>카페24클리어 패드어성초 77 클리어 패드옵션=어성초 77 클리어 패드 1개-20% off201208</t>
        </is>
      </c>
    </row>
    <row r="13046">
      <c r="B13046" s="127" t="n">
        <v>44198</v>
      </c>
      <c r="C13046" s="87">
        <f>TEXT(B13046,"aaa")</f>
        <v/>
      </c>
      <c r="D13046" s="93" t="n"/>
      <c r="E13046" s="87">
        <f>INDEX(매칭테이블!C:D,MATCH(RD!G13046,매칭테이블!D:D,0),1)</f>
        <v/>
      </c>
      <c r="F13046" s="93" t="inlineStr">
        <is>
          <t>카페24</t>
        </is>
      </c>
      <c r="G13046" s="93" t="inlineStr">
        <is>
          <t>어성초 77 클리어 패드옵션=어성초 77 클리어 패드 2개-30% off (무료배송)</t>
        </is>
      </c>
      <c r="H13046" s="93" t="n">
        <v>66</v>
      </c>
      <c r="J13046" s="87" t="n">
        <v>201208</v>
      </c>
      <c r="K13046" s="93" t="n"/>
      <c r="L13046" s="87" t="n">
        <v>2587200</v>
      </c>
      <c r="M13046" s="87" t="n">
        <v>2435848.8</v>
      </c>
      <c r="N13046" s="87" t="n">
        <v>661584</v>
      </c>
      <c r="O13046" s="144" t="n">
        <v>2352000</v>
      </c>
      <c r="P13046" s="87" t="inlineStr">
        <is>
          <t>카페24클리어 패드어성초 77 클리어 패드옵션=어성초 77 클리어 패드 2개-30% off (무료배송)201208</t>
        </is>
      </c>
    </row>
    <row r="13047">
      <c r="B13047" s="127" t="n">
        <v>44198</v>
      </c>
      <c r="C13047" s="87">
        <f>TEXT(B13047,"aaa")</f>
        <v/>
      </c>
      <c r="D13047" s="93" t="n"/>
      <c r="E13047" s="87">
        <f>INDEX(매칭테이블!C:D,MATCH(RD!G13047,매칭테이블!D:D,0),1)</f>
        <v/>
      </c>
      <c r="F13047" s="93" t="inlineStr">
        <is>
          <t>카페24</t>
        </is>
      </c>
      <c r="G13047" s="93" t="inlineStr">
        <is>
          <t>어성초 77 클리어 패드옵션=어성초77토너1개+어성초77패드1개-30% off (무료배송)</t>
        </is>
      </c>
      <c r="H13047" s="93" t="n">
        <v>47</v>
      </c>
      <c r="J13047" s="87" t="n">
        <v>201208</v>
      </c>
      <c r="K13047" s="93" t="n"/>
      <c r="L13047" s="87" t="n">
        <v>1743700</v>
      </c>
      <c r="M13047" s="87" t="n">
        <v>1641693.55</v>
      </c>
      <c r="N13047" s="87" t="n">
        <v>380324</v>
      </c>
      <c r="O13047" s="144" t="n">
        <v>1585181.818181818</v>
      </c>
      <c r="P13047" s="87" t="inlineStr">
        <is>
          <t>카페24토너+패드 세트어성초 77 클리어 패드옵션=어성초77토너1개+어성초77패드1개-30% off (무료배송)201208</t>
        </is>
      </c>
    </row>
    <row r="13048">
      <c r="B13048" s="127" t="n">
        <v>44198</v>
      </c>
      <c r="C13048" s="87">
        <f>TEXT(B13048,"aaa")</f>
        <v/>
      </c>
      <c r="D13048" s="93" t="n"/>
      <c r="E13048" s="87">
        <f>INDEX(매칭테이블!C:D,MATCH(RD!G13048,매칭테이블!D:D,0),1)</f>
        <v/>
      </c>
      <c r="F13048" s="93" t="inlineStr">
        <is>
          <t>카페24</t>
        </is>
      </c>
      <c r="G13048" s="93" t="inlineStr">
        <is>
          <t>어성초 77 토너</t>
        </is>
      </c>
      <c r="H13048" s="93" t="n">
        <v>1</v>
      </c>
      <c r="J13048" s="87" t="n">
        <v>201208</v>
      </c>
      <c r="K13048" s="93" t="n"/>
      <c r="L13048" s="87" t="n">
        <v>20000</v>
      </c>
      <c r="M13048" s="87" t="n">
        <v>18830</v>
      </c>
      <c r="N13048" s="87" t="n">
        <v>3080</v>
      </c>
      <c r="O13048" s="144" t="n">
        <v>18181.81818181818</v>
      </c>
      <c r="P13048" s="87" t="inlineStr">
        <is>
          <t>카페24토너어성초 77 토너201208</t>
        </is>
      </c>
    </row>
    <row r="13049">
      <c r="B13049" s="127" t="n">
        <v>44198</v>
      </c>
      <c r="C13049" s="87">
        <f>TEXT(B13049,"aaa")</f>
        <v/>
      </c>
      <c r="D13049" s="93" t="n"/>
      <c r="E13049" s="87">
        <f>INDEX(매칭테이블!C:D,MATCH(RD!G13049,매칭테이블!D:D,0),1)</f>
        <v/>
      </c>
      <c r="F13049" s="93" t="inlineStr">
        <is>
          <t>카페24</t>
        </is>
      </c>
      <c r="G13049" s="93" t="inlineStr">
        <is>
          <t>어성초 77 토너토너(필수)=어성초 77 토너 1개-20% off</t>
        </is>
      </c>
      <c r="H13049" s="93" t="n">
        <v>3</v>
      </c>
      <c r="J13049" s="87" t="n">
        <v>201208</v>
      </c>
      <c r="K13049" s="93" t="n"/>
      <c r="L13049" s="87" t="n">
        <v>60000</v>
      </c>
      <c r="M13049" s="87" t="n">
        <v>56490</v>
      </c>
      <c r="N13049" s="87" t="n">
        <v>9240</v>
      </c>
      <c r="O13049" s="144" t="n">
        <v>54545.45454545454</v>
      </c>
      <c r="P13049" s="87" t="inlineStr">
        <is>
          <t>카페24토너어성초 77 토너토너(필수)=어성초 77 토너 1개-20% off201208</t>
        </is>
      </c>
    </row>
    <row r="13050">
      <c r="B13050" s="127" t="n">
        <v>44198</v>
      </c>
      <c r="C13050" s="87">
        <f>TEXT(B13050,"aaa")</f>
        <v/>
      </c>
      <c r="D13050" s="93" t="n"/>
      <c r="E13050" s="87">
        <f>INDEX(매칭테이블!C:D,MATCH(RD!G13050,매칭테이블!D:D,0),1)</f>
        <v/>
      </c>
      <c r="F13050" s="93" t="inlineStr">
        <is>
          <t>카페24</t>
        </is>
      </c>
      <c r="G13050" s="93" t="inlineStr">
        <is>
          <t>어성초 77 토너화장솜(선택)=촉촉 스킨팩 화장솜</t>
        </is>
      </c>
      <c r="H13050" s="93" t="n">
        <v>1</v>
      </c>
      <c r="J13050" s="87" t="n">
        <v>201208</v>
      </c>
      <c r="K13050" s="93" t="n"/>
      <c r="L13050" s="87" t="n">
        <v>3000</v>
      </c>
      <c r="M13050" s="87" t="n">
        <v>2824.5</v>
      </c>
      <c r="N13050" s="87" t="n">
        <v>1110</v>
      </c>
      <c r="O13050" s="144" t="n">
        <v>2727.272727272727</v>
      </c>
      <c r="P13050" s="87" t="inlineStr">
        <is>
          <t>카페24화장솜어성초 77 토너화장솜(선택)=촉촉 스킨팩 화장솜201208</t>
        </is>
      </c>
    </row>
    <row r="13051">
      <c r="B13051" s="127" t="n">
        <v>44198</v>
      </c>
      <c r="C13051" s="87">
        <f>TEXT(B13051,"aaa")</f>
        <v/>
      </c>
      <c r="D13051" s="93" t="n"/>
      <c r="E13051" s="87">
        <f>INDEX(매칭테이블!C:D,MATCH(RD!G13051,매칭테이블!D:D,0),1)</f>
        <v/>
      </c>
      <c r="F13051" s="93" t="inlineStr">
        <is>
          <t>카페24</t>
        </is>
      </c>
      <c r="G13051" s="93" t="inlineStr">
        <is>
          <t>어성초 77 포어 클리어 패드옵션=어성초 77 클리어 패드 1개-20% off</t>
        </is>
      </c>
      <c r="H13051" s="93" t="n">
        <v>1</v>
      </c>
      <c r="J13051" s="87" t="n">
        <v>201208</v>
      </c>
      <c r="K13051" s="93" t="n"/>
      <c r="L13051" s="87" t="n">
        <v>22400</v>
      </c>
      <c r="M13051" s="87" t="n">
        <v>21089.6</v>
      </c>
      <c r="N13051" s="87" t="n">
        <v>5012</v>
      </c>
      <c r="O13051" s="144" t="n">
        <v>20363.63636363636</v>
      </c>
      <c r="P13051" s="87" t="inlineStr">
        <is>
          <t>카페24클리어 패드어성초 77 포어 클리어 패드옵션=어성초 77 클리어 패드 1개-20% off201208</t>
        </is>
      </c>
    </row>
    <row r="13052">
      <c r="B13052" s="127" t="n">
        <v>44198</v>
      </c>
      <c r="C13052" s="87">
        <f>TEXT(B13052,"aaa")</f>
        <v/>
      </c>
      <c r="D13052" s="93" t="n"/>
      <c r="E13052" s="87">
        <f>INDEX(매칭테이블!C:D,MATCH(RD!G13052,매칭테이블!D:D,0),1)</f>
        <v/>
      </c>
      <c r="F13052" s="93" t="inlineStr">
        <is>
          <t>카페24</t>
        </is>
      </c>
      <c r="G13052" s="93" t="inlineStr">
        <is>
          <t>어성초 77 포어 클리어 패드옵션=어성초 77 클리어 패드 2개-30% off (무료배송)</t>
        </is>
      </c>
      <c r="H13052" s="93" t="n">
        <v>13</v>
      </c>
      <c r="J13052" s="87" t="n">
        <v>201208</v>
      </c>
      <c r="K13052" s="93" t="n"/>
      <c r="L13052" s="87" t="n">
        <v>509600</v>
      </c>
      <c r="M13052" s="87" t="n">
        <v>479788.4</v>
      </c>
      <c r="N13052" s="87" t="n">
        <v>130312</v>
      </c>
      <c r="O13052" s="144" t="n">
        <v>463272.7272727272</v>
      </c>
      <c r="P13052" s="87" t="inlineStr">
        <is>
          <t>카페24클리어 패드어성초 77 포어 클리어 패드옵션=어성초 77 클리어 패드 2개-30% off (무료배송)201208</t>
        </is>
      </c>
    </row>
    <row r="13053">
      <c r="B13053" s="127" t="n">
        <v>44198</v>
      </c>
      <c r="C13053" s="87">
        <f>TEXT(B13053,"aaa")</f>
        <v/>
      </c>
      <c r="D13053" s="93" t="n"/>
      <c r="E13053" s="87">
        <f>INDEX(매칭테이블!C:D,MATCH(RD!G13053,매칭테이블!D:D,0),1)</f>
        <v/>
      </c>
      <c r="F13053" s="93" t="inlineStr">
        <is>
          <t>카페24</t>
        </is>
      </c>
      <c r="G13053" s="93" t="inlineStr">
        <is>
          <t>어성초 77 포어 클리어 패드옵션=어성초77토너1개+어성초77패드1개-30% off (무료배송)</t>
        </is>
      </c>
      <c r="H13053" s="93" t="n">
        <v>1</v>
      </c>
      <c r="J13053" s="87" t="n">
        <v>201208</v>
      </c>
      <c r="K13053" s="93" t="n"/>
      <c r="L13053" s="87" t="n">
        <v>37100</v>
      </c>
      <c r="M13053" s="87" t="n">
        <v>34929.65</v>
      </c>
      <c r="N13053" s="87" t="n">
        <v>8092</v>
      </c>
      <c r="O13053" s="144" t="n">
        <v>33727.27272727273</v>
      </c>
      <c r="P13053" s="87" t="inlineStr">
        <is>
          <t>카페24토너+패드 세트어성초 77 포어 클리어 패드옵션=어성초77토너1개+어성초77패드1개-30% off (무료배송)201208</t>
        </is>
      </c>
    </row>
    <row r="13054">
      <c r="B13054" s="127" t="n">
        <v>44198</v>
      </c>
      <c r="C13054" s="87">
        <f>TEXT(B13054,"aaa")</f>
        <v/>
      </c>
      <c r="D13054" s="93" t="n"/>
      <c r="E13054" s="87">
        <f>INDEX(매칭테이블!C:D,MATCH(RD!G13054,매칭테이블!D:D,0),1)</f>
        <v/>
      </c>
      <c r="F13054" s="93" t="inlineStr">
        <is>
          <t>카페24</t>
        </is>
      </c>
      <c r="G13054" s="93" t="inlineStr">
        <is>
          <t>어성초 77% 패드옵션=어성초 77 클리어 패드 1개-20% off</t>
        </is>
      </c>
      <c r="H13054" s="93" t="n">
        <v>108</v>
      </c>
      <c r="J13054" s="87" t="n">
        <v>201208</v>
      </c>
      <c r="K13054" s="93" t="n"/>
      <c r="L13054" s="87" t="n">
        <v>2419200</v>
      </c>
      <c r="M13054" s="87" t="n">
        <v>2277676.8</v>
      </c>
      <c r="N13054" s="87" t="n">
        <v>541296</v>
      </c>
      <c r="O13054" s="144" t="n">
        <v>2199272.727272727</v>
      </c>
      <c r="P13054" s="87" t="inlineStr">
        <is>
          <t>카페24클리어 패드어성초 77% 패드옵션=어성초 77 클리어 패드 1개-20% off201208</t>
        </is>
      </c>
    </row>
    <row r="13055">
      <c r="B13055" s="127" t="n">
        <v>44198</v>
      </c>
      <c r="C13055" s="87">
        <f>TEXT(B13055,"aaa")</f>
        <v/>
      </c>
      <c r="D13055" s="93" t="n"/>
      <c r="E13055" s="87">
        <f>INDEX(매칭테이블!C:D,MATCH(RD!G13055,매칭테이블!D:D,0),1)</f>
        <v/>
      </c>
      <c r="F13055" s="93" t="inlineStr">
        <is>
          <t>카페24</t>
        </is>
      </c>
      <c r="G13055" s="93" t="inlineStr">
        <is>
          <t>어성초 77% 패드옵션=어성초 77 클리어 패드 2개-30% off (무료배송)</t>
        </is>
      </c>
      <c r="H13055" s="93" t="n">
        <v>115</v>
      </c>
      <c r="J13055" s="87" t="n">
        <v>201208</v>
      </c>
      <c r="K13055" s="93" t="n"/>
      <c r="L13055" s="87" t="n">
        <v>4508000</v>
      </c>
      <c r="M13055" s="87" t="n">
        <v>4244282</v>
      </c>
      <c r="N13055" s="87" t="n">
        <v>1152760</v>
      </c>
      <c r="O13055" s="144" t="n">
        <v>4098181.818181818</v>
      </c>
      <c r="P13055" s="87" t="inlineStr">
        <is>
          <t>카페24클리어 패드어성초 77% 패드옵션=어성초 77 클리어 패드 2개-30% off (무료배송)201208</t>
        </is>
      </c>
    </row>
    <row r="13056">
      <c r="B13056" s="127" t="n">
        <v>44198</v>
      </c>
      <c r="C13056" s="87">
        <f>TEXT(B13056,"aaa")</f>
        <v/>
      </c>
      <c r="D13056" s="93" t="n"/>
      <c r="E13056" s="87">
        <f>INDEX(매칭테이블!C:D,MATCH(RD!G13056,매칭테이블!D:D,0),1)</f>
        <v/>
      </c>
      <c r="F13056" s="93" t="inlineStr">
        <is>
          <t>카페24</t>
        </is>
      </c>
      <c r="G13056" s="93" t="inlineStr">
        <is>
          <t>어성초 77% 패드옵션=어성초77토너1개+어성초77패드1개-30% off (무료배송)</t>
        </is>
      </c>
      <c r="H13056" s="93" t="n">
        <v>66</v>
      </c>
      <c r="J13056" s="87" t="n">
        <v>201208</v>
      </c>
      <c r="K13056" s="93" t="n"/>
      <c r="L13056" s="87" t="n">
        <v>2448600</v>
      </c>
      <c r="M13056" s="87" t="n">
        <v>2305356.9</v>
      </c>
      <c r="N13056" s="87" t="n">
        <v>534072</v>
      </c>
      <c r="O13056" s="144" t="n">
        <v>2226000</v>
      </c>
      <c r="P13056" s="87" t="inlineStr">
        <is>
          <t>카페24토너+패드 세트어성초 77% 패드옵션=어성초77토너1개+어성초77패드1개-30% off (무료배송)201208</t>
        </is>
      </c>
    </row>
    <row r="13057">
      <c r="B13057" s="127" t="n">
        <v>44198</v>
      </c>
      <c r="C13057" s="87">
        <f>TEXT(B13057,"aaa")</f>
        <v/>
      </c>
      <c r="D13057" s="93" t="n"/>
      <c r="E13057" s="87">
        <f>INDEX(매칭테이블!C:D,MATCH(RD!G13057,매칭테이블!D:D,0),1)</f>
        <v/>
      </c>
      <c r="F13057" s="93" t="inlineStr">
        <is>
          <t>카페24</t>
        </is>
      </c>
      <c r="G13057" s="93" t="inlineStr">
        <is>
          <t>어성초 78 수딩 크림</t>
        </is>
      </c>
      <c r="H13057" s="93" t="n">
        <v>8</v>
      </c>
      <c r="J13057" s="87" t="n">
        <v>201208</v>
      </c>
      <c r="K13057" s="93" t="n"/>
      <c r="L13057" s="87" t="n">
        <v>304000</v>
      </c>
      <c r="M13057" s="87" t="n">
        <v>286216</v>
      </c>
      <c r="N13057" s="87" t="n">
        <v>24360</v>
      </c>
      <c r="O13057" s="144" t="n">
        <v>276363.6363636364</v>
      </c>
      <c r="P13057" s="87" t="inlineStr">
        <is>
          <t>카페24수딩크림어성초 78 수딩 크림201208</t>
        </is>
      </c>
    </row>
    <row r="13058">
      <c r="B13058" s="127" t="n">
        <v>44198</v>
      </c>
      <c r="C13058" s="87">
        <f>TEXT(B13058,"aaa")</f>
        <v/>
      </c>
      <c r="D13058" s="93" t="n"/>
      <c r="E13058" s="87">
        <f>INDEX(매칭테이블!C:D,MATCH(RD!G13058,매칭테이블!D:D,0),1)</f>
        <v/>
      </c>
      <c r="F13058" s="93" t="inlineStr">
        <is>
          <t>카페24</t>
        </is>
      </c>
      <c r="G13058" s="93" t="inlineStr">
        <is>
          <t>어성초 78 수딩 크림</t>
        </is>
      </c>
      <c r="H13058" s="93" t="n">
        <v>5</v>
      </c>
      <c r="J13058" s="87" t="n">
        <v>201208</v>
      </c>
      <c r="K13058" s="93" t="n"/>
      <c r="L13058" s="87" t="n">
        <v>190000</v>
      </c>
      <c r="M13058" s="87" t="n">
        <v>178885</v>
      </c>
      <c r="N13058" s="87" t="n">
        <v>15225</v>
      </c>
      <c r="O13058" s="144" t="n">
        <v>172727.2727272727</v>
      </c>
      <c r="P13058" s="87" t="inlineStr">
        <is>
          <t>카페24수딩크림어성초 78 수딩 크림201208</t>
        </is>
      </c>
    </row>
    <row r="13059">
      <c r="B13059" s="127" t="n">
        <v>44198</v>
      </c>
      <c r="C13059" s="87">
        <f>TEXT(B13059,"aaa")</f>
        <v/>
      </c>
      <c r="D13059" s="93" t="n"/>
      <c r="E13059" s="87">
        <f>INDEX(매칭테이블!C:D,MATCH(RD!G13059,매칭테이블!D:D,0),1)</f>
        <v/>
      </c>
      <c r="F13059" s="93" t="inlineStr">
        <is>
          <t>카페24</t>
        </is>
      </c>
      <c r="G13059" s="93" t="inlineStr">
        <is>
          <t>어성초 80 수분 진정 앰플앰플=어성초 80 앰플 1개-15%off</t>
        </is>
      </c>
      <c r="H13059" s="93" t="n">
        <v>27</v>
      </c>
      <c r="J13059" s="87" t="n">
        <v>201208</v>
      </c>
      <c r="K13059" s="93" t="n"/>
      <c r="L13059" s="87" t="n">
        <v>756000</v>
      </c>
      <c r="M13059" s="87" t="n">
        <v>711774</v>
      </c>
      <c r="N13059" s="87" t="n">
        <v>91719</v>
      </c>
      <c r="O13059" s="144" t="n">
        <v>687272.7272727272</v>
      </c>
      <c r="P13059" s="87" t="inlineStr">
        <is>
          <t>카페24앰플어성초 80 수분 진정 앰플앰플=어성초 80 앰플 1개-15%off201208</t>
        </is>
      </c>
    </row>
    <row r="13060">
      <c r="B13060" s="127" t="n">
        <v>44198</v>
      </c>
      <c r="C13060" s="87">
        <f>TEXT(B13060,"aaa")</f>
        <v/>
      </c>
      <c r="D13060" s="93" t="n"/>
      <c r="E13060" s="87">
        <f>INDEX(매칭테이블!C:D,MATCH(RD!G13060,매칭테이블!D:D,0),1)</f>
        <v/>
      </c>
      <c r="F13060" s="93" t="inlineStr">
        <is>
          <t>카페24</t>
        </is>
      </c>
      <c r="G13060" s="93" t="inlineStr">
        <is>
          <t>어성초 80 수분 진정 앰플앰플=어성초 80 앰플 2개-27%off (무료배송)</t>
        </is>
      </c>
      <c r="H13060" s="93" t="n">
        <v>4</v>
      </c>
      <c r="J13060" s="87" t="n">
        <v>201208</v>
      </c>
      <c r="K13060" s="93" t="n"/>
      <c r="L13060" s="87" t="n">
        <v>192000</v>
      </c>
      <c r="M13060" s="87" t="n">
        <v>180768</v>
      </c>
      <c r="N13060" s="87" t="n">
        <v>27176</v>
      </c>
      <c r="O13060" s="144" t="n">
        <v>174545.4545454545</v>
      </c>
      <c r="P13060" s="87" t="inlineStr">
        <is>
          <t>카페24앰플어성초 80 수분 진정 앰플앰플=어성초 80 앰플 2개-27%off (무료배송)201208</t>
        </is>
      </c>
    </row>
    <row r="13061">
      <c r="B13061" s="127" t="n">
        <v>44198</v>
      </c>
      <c r="C13061" s="87">
        <f>TEXT(B13061,"aaa")</f>
        <v/>
      </c>
      <c r="D13061" s="93" t="n"/>
      <c r="E13061" s="87">
        <f>INDEX(매칭테이블!C:D,MATCH(RD!G13061,매칭테이블!D:D,0),1)</f>
        <v/>
      </c>
      <c r="F13061" s="93" t="inlineStr">
        <is>
          <t>카페24</t>
        </is>
      </c>
      <c r="G13061" s="93" t="inlineStr">
        <is>
          <t>어성초 80 수분 진정 앰플</t>
        </is>
      </c>
      <c r="H13061" s="93" t="n">
        <v>2</v>
      </c>
      <c r="J13061" s="87" t="n">
        <v>201208</v>
      </c>
      <c r="K13061" s="93" t="n"/>
      <c r="L13061" s="87" t="n">
        <v>56000</v>
      </c>
      <c r="M13061" s="87" t="n">
        <v>52724</v>
      </c>
      <c r="N13061" s="87" t="n">
        <v>6794</v>
      </c>
      <c r="O13061" s="144" t="n">
        <v>50909.0909090909</v>
      </c>
      <c r="P13061" s="87" t="inlineStr">
        <is>
          <t>카페24앰플어성초 80 수분 진정 앰플201208</t>
        </is>
      </c>
    </row>
    <row r="13062">
      <c r="B13062" s="127" t="n">
        <v>44198</v>
      </c>
      <c r="C13062" s="87">
        <f>TEXT(B13062,"aaa")</f>
        <v/>
      </c>
      <c r="D13062" s="93" t="n"/>
      <c r="E13062" s="87">
        <f>INDEX(매칭테이블!C:D,MATCH(RD!G13062,매칭테이블!D:D,0),1)</f>
        <v/>
      </c>
      <c r="F13062" s="93" t="inlineStr">
        <is>
          <t>카페24</t>
        </is>
      </c>
      <c r="G13062" s="93" t="inlineStr">
        <is>
          <t>어성초 아크네 바디워시옵션=어성초 아크네 바디워시 1개 -30% off</t>
        </is>
      </c>
      <c r="H13062" s="93" t="n">
        <v>3</v>
      </c>
      <c r="J13062" s="87" t="n">
        <v>201208</v>
      </c>
      <c r="K13062" s="93" t="n"/>
      <c r="L13062" s="87" t="n">
        <v>54600</v>
      </c>
      <c r="M13062" s="87" t="n">
        <v>51405.9</v>
      </c>
      <c r="N13062" s="87" t="n">
        <v>12255</v>
      </c>
      <c r="O13062" s="144" t="n">
        <v>49636.36363636363</v>
      </c>
      <c r="P13062" s="87" t="inlineStr">
        <is>
          <t>카페24바디워시어성초 아크네 바디워시옵션=어성초 아크네 바디워시 1개 -30% off201208</t>
        </is>
      </c>
    </row>
    <row r="13063">
      <c r="B13063" s="127" t="n">
        <v>44198</v>
      </c>
      <c r="C13063" s="87">
        <f>TEXT(B13063,"aaa")</f>
        <v/>
      </c>
      <c r="D13063" s="93" t="n"/>
      <c r="E13063" s="87">
        <f>INDEX(매칭테이블!C:D,MATCH(RD!G13063,매칭테이블!D:D,0),1)</f>
        <v/>
      </c>
      <c r="F13063" s="93" t="inlineStr">
        <is>
          <t>카페24</t>
        </is>
      </c>
      <c r="G13063" s="93" t="inlineStr">
        <is>
          <t>어성초 약산성 클렌징폼클렌징폼=어성초 약산성 클렌징폼 1개 -19%off</t>
        </is>
      </c>
      <c r="H13063" s="93" t="n">
        <v>24</v>
      </c>
      <c r="J13063" s="87" t="n">
        <v>201208</v>
      </c>
      <c r="K13063" s="93" t="n"/>
      <c r="L13063" s="87" t="n">
        <v>312000</v>
      </c>
      <c r="M13063" s="87" t="n">
        <v>293748</v>
      </c>
      <c r="N13063" s="87" t="n">
        <v>66000</v>
      </c>
      <c r="O13063" s="144" t="n">
        <v>283636.3636363636</v>
      </c>
      <c r="P13063" s="87" t="inlineStr">
        <is>
          <t>카페24클렌징폼어성초 약산성 클렌징폼클렌징폼=어성초 약산성 클렌징폼 1개 -19%off201208</t>
        </is>
      </c>
    </row>
    <row r="13064">
      <c r="B13064" s="127" t="n">
        <v>44198</v>
      </c>
      <c r="C13064" s="87">
        <f>TEXT(B13064,"aaa")</f>
        <v/>
      </c>
      <c r="D13064" s="93" t="n"/>
      <c r="E13064" s="87">
        <f>INDEX(매칭테이블!C:D,MATCH(RD!G13064,매칭테이블!D:D,0),1)</f>
        <v/>
      </c>
      <c r="F13064" s="93" t="inlineStr">
        <is>
          <t>카페24</t>
        </is>
      </c>
      <c r="G13064" s="93" t="inlineStr">
        <is>
          <t>어성초 약산성 클렌징폼클렌징폼=어성초 약산성 클렌징폼 2개 -25%off</t>
        </is>
      </c>
      <c r="H13064" s="93" t="n">
        <v>5</v>
      </c>
      <c r="J13064" s="87" t="n">
        <v>201208</v>
      </c>
      <c r="K13064" s="93" t="n"/>
      <c r="L13064" s="87" t="n">
        <v>120000</v>
      </c>
      <c r="M13064" s="87" t="n">
        <v>112980</v>
      </c>
      <c r="N13064" s="87" t="n">
        <v>12300</v>
      </c>
      <c r="O13064" s="144" t="n">
        <v>109090.9090909091</v>
      </c>
      <c r="P13064" s="87" t="inlineStr">
        <is>
          <t>카페24클렌징폼어성초 약산성 클렌징폼클렌징폼=어성초 약산성 클렌징폼 2개 -25%off201208</t>
        </is>
      </c>
    </row>
    <row r="13065">
      <c r="B13065" s="127" t="n">
        <v>44198</v>
      </c>
      <c r="C13065" s="87">
        <f>TEXT(B13065,"aaa")</f>
        <v/>
      </c>
      <c r="D13065" s="93" t="n"/>
      <c r="E13065" s="87">
        <f>INDEX(매칭테이블!C:D,MATCH(RD!G13065,매칭테이블!D:D,0),1)</f>
        <v/>
      </c>
      <c r="F13065" s="93" t="inlineStr">
        <is>
          <t>카페24</t>
        </is>
      </c>
      <c r="G13065" s="93" t="inlineStr">
        <is>
          <t>어성초 약산성 클렌징폼클렌징폼=어성초 약산성 클렌징폼 3개 -31%off (무료배송)</t>
        </is>
      </c>
      <c r="H13065" s="93" t="n">
        <v>2</v>
      </c>
      <c r="J13065" s="87" t="n">
        <v>201208</v>
      </c>
      <c r="K13065" s="93" t="n"/>
      <c r="L13065" s="87" t="n">
        <v>66000</v>
      </c>
      <c r="M13065" s="87" t="n">
        <v>62139</v>
      </c>
      <c r="N13065" s="87" t="n">
        <v>7380</v>
      </c>
      <c r="O13065" s="144" t="n">
        <v>59999.99999999999</v>
      </c>
      <c r="P13065" s="87" t="inlineStr">
        <is>
          <t>카페24클렌징폼어성초 약산성 클렌징폼클렌징폼=어성초 약산성 클렌징폼 3개 -31%off (무료배송)201208</t>
        </is>
      </c>
    </row>
    <row r="13066">
      <c r="B13066" s="127" t="n">
        <v>44198</v>
      </c>
      <c r="C13066" s="87">
        <f>TEXT(B13066,"aaa")</f>
        <v/>
      </c>
      <c r="D13066" s="93" t="n"/>
      <c r="E13066" s="87">
        <f>INDEX(매칭테이블!C:D,MATCH(RD!G13066,매칭테이블!D:D,0),1)</f>
        <v/>
      </c>
      <c r="F13066" s="93" t="inlineStr">
        <is>
          <t>카페24</t>
        </is>
      </c>
      <c r="G13066" s="93" t="inlineStr">
        <is>
          <t>어성초 크림마스크 나이트 솔루션옵션=어성초 크림마스크 나이트 솔루션 10장 (-50%)</t>
        </is>
      </c>
      <c r="H13066" s="93" t="n">
        <v>3</v>
      </c>
      <c r="J13066" s="87" t="n">
        <v>201208</v>
      </c>
      <c r="K13066" s="93" t="n"/>
      <c r="L13066" s="87" t="n">
        <v>60000</v>
      </c>
      <c r="M13066" s="87" t="n">
        <v>56490</v>
      </c>
      <c r="N13066" s="87" t="n">
        <v>9321</v>
      </c>
      <c r="O13066" s="144" t="n">
        <v>54545.45454545454</v>
      </c>
      <c r="P13066" s="87" t="inlineStr">
        <is>
          <t>카페24크림마스크어성초 크림마스크 나이트 솔루션옵션=어성초 크림마스크 나이트 솔루션 10장 (-50%)201208</t>
        </is>
      </c>
    </row>
    <row r="13067">
      <c r="B13067" s="127" t="n">
        <v>44198</v>
      </c>
      <c r="C13067" s="87">
        <f>TEXT(B13067,"aaa")</f>
        <v/>
      </c>
      <c r="D13067" s="93" t="n"/>
      <c r="E13067" s="87">
        <f>INDEX(매칭테이블!C:D,MATCH(RD!G13067,매칭테이블!D:D,0),1)</f>
        <v/>
      </c>
      <c r="F13067" s="93" t="inlineStr">
        <is>
          <t>카페24</t>
        </is>
      </c>
      <c r="G13067" s="93" t="inlineStr">
        <is>
          <t>촉촉 스킨팩 화장솜</t>
        </is>
      </c>
      <c r="H13067" s="93" t="n">
        <v>21</v>
      </c>
      <c r="J13067" s="87" t="n">
        <v>201208</v>
      </c>
      <c r="K13067" s="93" t="n"/>
      <c r="L13067" s="87" t="n">
        <v>63000</v>
      </c>
      <c r="M13067" s="87" t="n">
        <v>59314.5</v>
      </c>
      <c r="N13067" s="87" t="n">
        <v>23310</v>
      </c>
      <c r="O13067" s="144" t="n">
        <v>57272.72727272726</v>
      </c>
      <c r="P13067" s="87" t="inlineStr">
        <is>
          <t>카페24화장솜촉촉 스킨팩 화장솜201208</t>
        </is>
      </c>
    </row>
    <row r="13068">
      <c r="B13068" s="127" t="n">
        <v>44198</v>
      </c>
      <c r="C13068" s="87">
        <f>TEXT(B13068,"aaa")</f>
        <v/>
      </c>
      <c r="D13068" s="93" t="n"/>
      <c r="E13068" s="87">
        <f>INDEX(매칭테이블!C:D,MATCH(RD!G13068,매칭테이블!D:D,0),1)</f>
        <v/>
      </c>
      <c r="F13068" s="93" t="inlineStr">
        <is>
          <t>카페24</t>
        </is>
      </c>
      <c r="G13068" s="93" t="inlineStr">
        <is>
          <t>촉촉 스킨팩 화장솜</t>
        </is>
      </c>
      <c r="H13068" s="93" t="n">
        <v>2</v>
      </c>
      <c r="J13068" s="87" t="n">
        <v>201208</v>
      </c>
      <c r="K13068" s="93" t="n"/>
      <c r="L13068" s="87" t="n">
        <v>6000</v>
      </c>
      <c r="M13068" s="87" t="n">
        <v>5649</v>
      </c>
      <c r="N13068" s="87" t="n">
        <v>2220</v>
      </c>
      <c r="O13068" s="144" t="n">
        <v>5454.545454545454</v>
      </c>
      <c r="P13068" s="87" t="inlineStr">
        <is>
          <t>카페24화장솜촉촉 스킨팩 화장솜201208</t>
        </is>
      </c>
    </row>
    <row r="13069">
      <c r="B13069" s="127" t="n">
        <v>44199</v>
      </c>
      <c r="C13069" s="87">
        <f>TEXT(B13069,"aaa")</f>
        <v/>
      </c>
      <c r="D13069" s="93" t="n"/>
      <c r="E13069" s="87">
        <f>INDEX(매칭테이블!C:D,MATCH(RD!G13069,매칭테이블!D:D,0),1)</f>
        <v/>
      </c>
      <c r="F13069" s="93" t="inlineStr">
        <is>
          <t>스타일쉐어</t>
        </is>
      </c>
      <c r="G13069" s="93" t="inlineStr">
        <is>
          <t>[연휴특가]아누아 어성초 77 토너 250ml</t>
        </is>
      </c>
      <c r="H13069" s="93" t="n">
        <v>4</v>
      </c>
      <c r="J13069" s="87" t="n">
        <v>201208</v>
      </c>
      <c r="K13069" s="93" t="n"/>
      <c r="L13069" s="87" t="n">
        <v>72000</v>
      </c>
      <c r="M13069" s="87" t="n">
        <v>54000</v>
      </c>
      <c r="N13069" s="87" t="n">
        <v>12320</v>
      </c>
      <c r="O13069" s="144" t="n">
        <v>65454.54545454545</v>
      </c>
      <c r="P13069" s="87" t="inlineStr">
        <is>
          <t>스타일쉐어토너[연휴특가]아누아 어성초 77 토너 250ml201208</t>
        </is>
      </c>
    </row>
    <row r="13070">
      <c r="B13070" s="127" t="n">
        <v>44199</v>
      </c>
      <c r="C13070" s="87">
        <f>TEXT(B13070,"aaa")</f>
        <v/>
      </c>
      <c r="D13070" s="93" t="n"/>
      <c r="E13070" s="87">
        <f>INDEX(매칭테이블!C:D,MATCH(RD!G13070,매칭테이블!D:D,0),1)</f>
        <v/>
      </c>
      <c r="F13070" s="93" t="inlineStr">
        <is>
          <t>카페24</t>
        </is>
      </c>
      <c r="G13070" s="93" t="inlineStr">
        <is>
          <t>5 제로 무기자차 선크림옵션=5제로 무기자차 선크림 1개-20% off</t>
        </is>
      </c>
      <c r="H13070" s="93" t="n">
        <v>3</v>
      </c>
      <c r="J13070" s="87" t="n">
        <v>201208</v>
      </c>
      <c r="K13070" s="93" t="n"/>
      <c r="L13070" s="87" t="n">
        <v>60000</v>
      </c>
      <c r="M13070" s="87" t="n">
        <v>56490</v>
      </c>
      <c r="N13070" s="87" t="n">
        <v>7035</v>
      </c>
      <c r="O13070" s="144" t="n">
        <v>54545.45454545454</v>
      </c>
      <c r="P13070" s="87" t="inlineStr">
        <is>
          <t>카페24선크림5 제로 무기자차 선크림옵션=5제로 무기자차 선크림 1개-20% off201208</t>
        </is>
      </c>
    </row>
    <row r="13071">
      <c r="B13071" s="127" t="n">
        <v>44199</v>
      </c>
      <c r="C13071" s="87">
        <f>TEXT(B13071,"aaa")</f>
        <v/>
      </c>
      <c r="D13071" s="93" t="n"/>
      <c r="E13071" s="87">
        <f>INDEX(매칭테이블!C:D,MATCH(RD!G13071,매칭테이블!D:D,0),1)</f>
        <v/>
      </c>
      <c r="F13071" s="93" t="inlineStr">
        <is>
          <t>카페24</t>
        </is>
      </c>
      <c r="G13071" s="93" t="inlineStr">
        <is>
          <t>5 제로 무기자차 선크림옵션=5제로 무기자차 선크림 2개-30% off (무료배송)</t>
        </is>
      </c>
      <c r="H13071" s="93" t="n">
        <v>3</v>
      </c>
      <c r="J13071" s="87" t="n">
        <v>201208</v>
      </c>
      <c r="K13071" s="93" t="n"/>
      <c r="L13071" s="87" t="n">
        <v>105000</v>
      </c>
      <c r="M13071" s="87" t="n">
        <v>98857.5</v>
      </c>
      <c r="N13071" s="87" t="n">
        <v>14070</v>
      </c>
      <c r="O13071" s="144" t="n">
        <v>95454.54545454544</v>
      </c>
      <c r="P13071" s="87" t="inlineStr">
        <is>
          <t>카페24선크림5 제로 무기자차 선크림옵션=5제로 무기자차 선크림 2개-30% off (무료배송)201208</t>
        </is>
      </c>
    </row>
    <row r="13072">
      <c r="B13072" s="127" t="n">
        <v>44199</v>
      </c>
      <c r="C13072" s="87">
        <f>TEXT(B13072,"aaa")</f>
        <v/>
      </c>
      <c r="D13072" s="93" t="n"/>
      <c r="E13072" s="87">
        <f>INDEX(매칭테이블!C:D,MATCH(RD!G13072,매칭테이블!D:D,0),1)</f>
        <v/>
      </c>
      <c r="F13072" s="93" t="inlineStr">
        <is>
          <t>카페24</t>
        </is>
      </c>
      <c r="G13072" s="93" t="inlineStr">
        <is>
          <t>[수분 보충 세트] 어성초 77 토너 + 어성초 70 로션옵션=어성초 77 토너 250ml + 어성초 70 로션 200ml -30%</t>
        </is>
      </c>
      <c r="H13072" s="93" t="n">
        <v>47</v>
      </c>
      <c r="J13072" s="87" t="n">
        <v>201208</v>
      </c>
      <c r="K13072" s="93" t="n"/>
      <c r="L13072" s="87" t="n">
        <v>1743700</v>
      </c>
      <c r="M13072" s="87" t="n">
        <v>1641693.55</v>
      </c>
      <c r="N13072" s="87" t="n">
        <v>348646</v>
      </c>
      <c r="O13072" s="144" t="n">
        <v>1585181.818181818</v>
      </c>
      <c r="P13072" s="87" t="inlineStr">
        <is>
          <t>카페24수분 보충 세트[수분 보충 세트] 어성초 77 토너 + 어성초 70 로션옵션=어성초 77 토너 250ml + 어성초 70 로션 200ml -30%201208</t>
        </is>
      </c>
    </row>
    <row r="13073">
      <c r="B13073" s="127" t="n">
        <v>44199</v>
      </c>
      <c r="C13073" s="87">
        <f>TEXT(B13073,"aaa")</f>
        <v/>
      </c>
      <c r="D13073" s="93" t="n"/>
      <c r="E13073" s="87">
        <f>INDEX(매칭테이블!C:D,MATCH(RD!G13073,매칭테이블!D:D,0),1)</f>
        <v/>
      </c>
      <c r="F13073" s="93" t="inlineStr">
        <is>
          <t>카페24</t>
        </is>
      </c>
      <c r="G13073" s="93" t="inlineStr">
        <is>
          <t>대용량 어성초 77 수딩 토너 500ml</t>
        </is>
      </c>
      <c r="H13073" s="93" t="n">
        <v>32</v>
      </c>
      <c r="J13073" s="87" t="n">
        <v>201208</v>
      </c>
      <c r="K13073" s="93" t="n"/>
      <c r="L13073" s="87" t="n">
        <v>1056000</v>
      </c>
      <c r="M13073" s="87" t="n">
        <v>994224</v>
      </c>
      <c r="N13073" s="87" t="n">
        <v>138560</v>
      </c>
      <c r="O13073" s="144" t="n">
        <v>959999.9999999999</v>
      </c>
      <c r="P13073" s="87" t="inlineStr">
        <is>
          <t>카페24토너대용량 어성초 77 수딩 토너 500ml201208</t>
        </is>
      </c>
    </row>
    <row r="13074">
      <c r="B13074" s="127" t="n">
        <v>44199</v>
      </c>
      <c r="C13074" s="87">
        <f>TEXT(B13074,"aaa")</f>
        <v/>
      </c>
      <c r="D13074" s="93" t="n"/>
      <c r="E13074" s="87">
        <f>INDEX(매칭테이블!C:D,MATCH(RD!G13074,매칭테이블!D:D,0),1)</f>
        <v/>
      </c>
      <c r="F13074" s="93" t="inlineStr">
        <is>
          <t>카페24</t>
        </is>
      </c>
      <c r="G13074" s="93" t="inlineStr">
        <is>
          <t>대용량 어성초 77 토너 500ml</t>
        </is>
      </c>
      <c r="H13074" s="93" t="n">
        <v>1</v>
      </c>
      <c r="J13074" s="87" t="n">
        <v>201208</v>
      </c>
      <c r="K13074" s="93" t="n"/>
      <c r="L13074" s="87" t="n">
        <v>33000</v>
      </c>
      <c r="M13074" s="87" t="n">
        <v>31069.5</v>
      </c>
      <c r="N13074" s="87" t="n">
        <v>4330</v>
      </c>
      <c r="O13074" s="144" t="n">
        <v>30000</v>
      </c>
      <c r="P13074" s="87" t="inlineStr">
        <is>
          <t>카페24토너대용량 어성초 77 토너 500ml201208</t>
        </is>
      </c>
    </row>
    <row r="13075">
      <c r="B13075" s="127" t="n">
        <v>44199</v>
      </c>
      <c r="C13075" s="87">
        <f>TEXT(B13075,"aaa")</f>
        <v/>
      </c>
      <c r="D13075" s="93" t="n"/>
      <c r="E13075" s="87">
        <f>INDEX(매칭테이블!C:D,MATCH(RD!G13075,매칭테이블!D:D,0),1)</f>
        <v/>
      </c>
      <c r="F13075" s="93" t="inlineStr">
        <is>
          <t>카페24</t>
        </is>
      </c>
      <c r="G13075" s="93" t="inlineStr">
        <is>
          <t>아누아 어성초 77 수딩 토너토너(필수)=어성초 77 토너 1개-20% off</t>
        </is>
      </c>
      <c r="H13075" s="93" t="n">
        <v>1</v>
      </c>
      <c r="J13075" s="87" t="n">
        <v>201208</v>
      </c>
      <c r="K13075" s="93" t="n"/>
      <c r="L13075" s="87" t="n">
        <v>20000</v>
      </c>
      <c r="M13075" s="87" t="n">
        <v>18830</v>
      </c>
      <c r="N13075" s="87" t="n">
        <v>3080</v>
      </c>
      <c r="O13075" s="144" t="n">
        <v>18181.81818181818</v>
      </c>
      <c r="P13075" s="87" t="inlineStr">
        <is>
          <t>카페24토너아누아 어성초 77 수딩 토너토너(필수)=어성초 77 토너 1개-20% off201208</t>
        </is>
      </c>
    </row>
    <row r="13076">
      <c r="B13076" s="127" t="n">
        <v>44199</v>
      </c>
      <c r="C13076" s="87">
        <f>TEXT(B13076,"aaa")</f>
        <v/>
      </c>
      <c r="D13076" s="93" t="n"/>
      <c r="E13076" s="87">
        <f>INDEX(매칭테이블!C:D,MATCH(RD!G13076,매칭테이블!D:D,0),1)</f>
        <v/>
      </c>
      <c r="F13076" s="93" t="inlineStr">
        <is>
          <t>카페24</t>
        </is>
      </c>
      <c r="G13076" s="93" t="inlineStr">
        <is>
          <t>아누아 어성초 77 수딩 토너토너(필수)=어성초77토너1개 + 어성초77패드1개 -30% off (무료배송)</t>
        </is>
      </c>
      <c r="H13076" s="93" t="n">
        <v>1</v>
      </c>
      <c r="J13076" s="87" t="n">
        <v>201208</v>
      </c>
      <c r="K13076" s="93" t="n"/>
      <c r="L13076" s="87" t="n">
        <v>37100</v>
      </c>
      <c r="M13076" s="87" t="n">
        <v>34929.65</v>
      </c>
      <c r="N13076" s="87" t="n">
        <v>8092</v>
      </c>
      <c r="O13076" s="144" t="n">
        <v>33727.27272727273</v>
      </c>
      <c r="P13076" s="87" t="inlineStr">
        <is>
          <t>카페24토너+패드 세트아누아 어성초 77 수딩 토너토너(필수)=어성초77토너1개 + 어성초77패드1개 -30% off (무료배송)201208</t>
        </is>
      </c>
    </row>
    <row r="13077">
      <c r="B13077" s="127" t="n">
        <v>44199</v>
      </c>
      <c r="C13077" s="87">
        <f>TEXT(B13077,"aaa")</f>
        <v/>
      </c>
      <c r="D13077" s="93" t="n"/>
      <c r="E13077" s="87">
        <f>INDEX(매칭테이블!C:D,MATCH(RD!G13077,매칭테이블!D:D,0),1)</f>
        <v/>
      </c>
      <c r="F13077" s="93" t="inlineStr">
        <is>
          <t>카페24</t>
        </is>
      </c>
      <c r="G13077" s="93" t="inlineStr">
        <is>
          <t>아누아 어성초 77 수딩 토너화장솜(선택)=촉촉 스킨팩 화장솜</t>
        </is>
      </c>
      <c r="H13077" s="93" t="n">
        <v>1</v>
      </c>
      <c r="J13077" s="87" t="n">
        <v>201208</v>
      </c>
      <c r="K13077" s="93" t="n"/>
      <c r="L13077" s="87" t="n">
        <v>3000</v>
      </c>
      <c r="M13077" s="87" t="n">
        <v>2824.5</v>
      </c>
      <c r="N13077" s="87" t="n">
        <v>1110</v>
      </c>
      <c r="O13077" s="144" t="n">
        <v>2727.272727272727</v>
      </c>
      <c r="P13077" s="87" t="inlineStr">
        <is>
          <t>카페24토너아누아 어성초 77 수딩 토너화장솜(선택)=촉촉 스킨팩 화장솜201208</t>
        </is>
      </c>
    </row>
    <row r="13078">
      <c r="B13078" s="127" t="n">
        <v>44199</v>
      </c>
      <c r="C13078" s="87">
        <f>TEXT(B13078,"aaa")</f>
        <v/>
      </c>
      <c r="D13078" s="93" t="n"/>
      <c r="E13078" s="87">
        <f>INDEX(매칭테이블!C:D,MATCH(RD!G13078,매칭테이블!D:D,0),1)</f>
        <v/>
      </c>
      <c r="F13078" s="93" t="inlineStr">
        <is>
          <t>카페24</t>
        </is>
      </c>
      <c r="G13078" s="93" t="inlineStr">
        <is>
          <t>어성초 70 데일리 릴리프 로션로션=어성초 70 데일리 릴리프 로션 1개 -20% off</t>
        </is>
      </c>
      <c r="H13078" s="93" t="n">
        <v>14</v>
      </c>
      <c r="J13078" s="87" t="n">
        <v>201208</v>
      </c>
      <c r="K13078" s="93" t="n"/>
      <c r="L13078" s="87" t="n">
        <v>313600</v>
      </c>
      <c r="M13078" s="87" t="n">
        <v>295254.4</v>
      </c>
      <c r="N13078" s="87" t="n">
        <v>60732</v>
      </c>
      <c r="O13078" s="144" t="n">
        <v>285090.9090909091</v>
      </c>
      <c r="P13078" s="87" t="inlineStr">
        <is>
          <t>카페24로션어성초 70 데일리 릴리프 로션로션=어성초 70 데일리 릴리프 로션 1개 -20% off201208</t>
        </is>
      </c>
    </row>
    <row r="13079">
      <c r="B13079" s="127" t="n">
        <v>44199</v>
      </c>
      <c r="C13079" s="87">
        <f>TEXT(B13079,"aaa")</f>
        <v/>
      </c>
      <c r="D13079" s="93" t="n"/>
      <c r="E13079" s="87">
        <f>INDEX(매칭테이블!C:D,MATCH(RD!G13079,매칭테이블!D:D,0),1)</f>
        <v/>
      </c>
      <c r="F13079" s="93" t="inlineStr">
        <is>
          <t>카페24</t>
        </is>
      </c>
      <c r="G13079" s="93" t="inlineStr">
        <is>
          <t>어성초 70 데일리 릴리프 로션로션=어성초 70 데일리 릴리프 로션 2개 -30% off</t>
        </is>
      </c>
      <c r="H13079" s="93" t="n">
        <v>5</v>
      </c>
      <c r="J13079" s="87" t="n">
        <v>201208</v>
      </c>
      <c r="K13079" s="93" t="n"/>
      <c r="L13079" s="87" t="n">
        <v>196000</v>
      </c>
      <c r="M13079" s="87" t="n">
        <v>184534</v>
      </c>
      <c r="N13079" s="87" t="n">
        <v>43380</v>
      </c>
      <c r="O13079" s="144" t="n">
        <v>178181.8181818182</v>
      </c>
      <c r="P13079" s="87" t="inlineStr">
        <is>
          <t>카페24로션어성초 70 데일리 릴리프 로션로션=어성초 70 데일리 릴리프 로션 2개 -30% off201208</t>
        </is>
      </c>
    </row>
    <row r="13080">
      <c r="B13080" s="127" t="n">
        <v>44199</v>
      </c>
      <c r="C13080" s="87">
        <f>TEXT(B13080,"aaa")</f>
        <v/>
      </c>
      <c r="D13080" s="93" t="n"/>
      <c r="E13080" s="87">
        <f>INDEX(매칭테이블!C:D,MATCH(RD!G13080,매칭테이블!D:D,0),1)</f>
        <v/>
      </c>
      <c r="F13080" s="93" t="inlineStr">
        <is>
          <t>카페24</t>
        </is>
      </c>
      <c r="G13080" s="93" t="inlineStr">
        <is>
          <t>어성초 70 데일리 릴리프 로션로션=어성초 77토너 + 어성초 70 로션 수분 보충 세트 -30% off</t>
        </is>
      </c>
      <c r="H13080" s="93" t="n">
        <v>3</v>
      </c>
      <c r="J13080" s="87" t="n">
        <v>201208</v>
      </c>
      <c r="K13080" s="93" t="n"/>
      <c r="L13080" s="87" t="n">
        <v>111300</v>
      </c>
      <c r="M13080" s="87" t="n">
        <v>104788.95</v>
      </c>
      <c r="N13080" s="87" t="n">
        <v>22254</v>
      </c>
      <c r="O13080" s="144" t="n">
        <v>101181.8181818182</v>
      </c>
      <c r="P13080" s="87" t="inlineStr">
        <is>
          <t>카페24수분 보충 세트어성초 70 데일리 릴리프 로션로션=어성초 77토너 + 어성초 70 로션 수분 보충 세트 -30% off201208</t>
        </is>
      </c>
    </row>
    <row r="13081">
      <c r="B13081" s="127" t="n">
        <v>44199</v>
      </c>
      <c r="C13081" s="87">
        <f>TEXT(B13081,"aaa")</f>
        <v/>
      </c>
      <c r="D13081" s="93" t="n"/>
      <c r="E13081" s="87">
        <f>INDEX(매칭테이블!C:D,MATCH(RD!G13081,매칭테이블!D:D,0),1)</f>
        <v/>
      </c>
      <c r="F13081" s="93" t="inlineStr">
        <is>
          <t>카페24</t>
        </is>
      </c>
      <c r="G13081" s="93" t="inlineStr">
        <is>
          <t>어성초 70 머드 크림 마스크옵션=어성초 70 머드 크림 마스크-20% off</t>
        </is>
      </c>
      <c r="H13081" s="93" t="n">
        <v>3</v>
      </c>
      <c r="J13081" s="87" t="n">
        <v>201208</v>
      </c>
      <c r="K13081" s="93" t="n"/>
      <c r="L13081" s="87" t="n">
        <v>60000</v>
      </c>
      <c r="M13081" s="87" t="n">
        <v>56490</v>
      </c>
      <c r="N13081" s="87" t="n">
        <v>4326</v>
      </c>
      <c r="O13081" s="144" t="n">
        <v>54545.45454545454</v>
      </c>
      <c r="P13081" s="87" t="inlineStr">
        <is>
          <t>카페24머드크림마스크어성초 70 머드 크림 마스크옵션=어성초 70 머드 크림 마스크-20% off201208</t>
        </is>
      </c>
    </row>
    <row r="13082">
      <c r="B13082" s="127" t="n">
        <v>44199</v>
      </c>
      <c r="C13082" s="87">
        <f>TEXT(B13082,"aaa")</f>
        <v/>
      </c>
      <c r="D13082" s="93" t="n"/>
      <c r="E13082" s="87">
        <f>INDEX(매칭테이블!C:D,MATCH(RD!G13082,매칭테이블!D:D,0),1)</f>
        <v/>
      </c>
      <c r="F13082" s="93" t="inlineStr">
        <is>
          <t>카페24</t>
        </is>
      </c>
      <c r="G13082" s="93" t="inlineStr">
        <is>
          <t>어성초 70 머드 크림 마스크옵션=어성초 70 머드 크림 마스크 2개-30% off (무료배송)</t>
        </is>
      </c>
      <c r="H13082" s="93" t="n">
        <v>1</v>
      </c>
      <c r="J13082" s="87" t="n">
        <v>201208</v>
      </c>
      <c r="K13082" s="93" t="n"/>
      <c r="L13082" s="87" t="n">
        <v>35000</v>
      </c>
      <c r="M13082" s="87" t="n">
        <v>32952.5</v>
      </c>
      <c r="N13082" s="87" t="n">
        <v>2884</v>
      </c>
      <c r="O13082" s="144" t="n">
        <v>31818.18181818182</v>
      </c>
      <c r="P13082" s="87" t="inlineStr">
        <is>
          <t>카페24머드크림마스크어성초 70 머드 크림 마스크옵션=어성초 70 머드 크림 마스크 2개-30% off (무료배송)201208</t>
        </is>
      </c>
    </row>
    <row r="13083">
      <c r="B13083" s="127" t="n">
        <v>44199</v>
      </c>
      <c r="C13083" s="87">
        <f>TEXT(B13083,"aaa")</f>
        <v/>
      </c>
      <c r="D13083" s="93" t="n"/>
      <c r="E13083" s="87">
        <f>INDEX(매칭테이블!C:D,MATCH(RD!G13083,매칭테이블!D:D,0),1)</f>
        <v/>
      </c>
      <c r="F13083" s="93" t="inlineStr">
        <is>
          <t>카페24</t>
        </is>
      </c>
      <c r="G13083" s="93" t="inlineStr">
        <is>
          <t>어성초 70 인텐스 카밍 크림크림=어성초 70 인텐스 카밍 크림 1개 (-20%)</t>
        </is>
      </c>
      <c r="H13083" s="93" t="n">
        <v>9</v>
      </c>
      <c r="J13083" s="87" t="n">
        <v>201208</v>
      </c>
      <c r="K13083" s="93" t="n"/>
      <c r="L13083" s="87" t="n">
        <v>252000</v>
      </c>
      <c r="M13083" s="87" t="n">
        <v>237258</v>
      </c>
      <c r="N13083" s="87" t="n">
        <v>34938</v>
      </c>
      <c r="O13083" s="144" t="n">
        <v>229090.9090909091</v>
      </c>
      <c r="P13083" s="87" t="inlineStr">
        <is>
          <t>카페24카밍크림어성초 70 인텐스 카밍 크림크림=어성초 70 인텐스 카밍 크림 1개 (-20%)201208</t>
        </is>
      </c>
    </row>
    <row r="13084">
      <c r="B13084" s="127" t="n">
        <v>44199</v>
      </c>
      <c r="C13084" s="87">
        <f>TEXT(B13084,"aaa")</f>
        <v/>
      </c>
      <c r="D13084" s="93" t="n"/>
      <c r="E13084" s="87">
        <f>INDEX(매칭테이블!C:D,MATCH(RD!G13084,매칭테이블!D:D,0),1)</f>
        <v/>
      </c>
      <c r="F13084" s="93" t="inlineStr">
        <is>
          <t>카페24</t>
        </is>
      </c>
      <c r="G13084" s="93" t="inlineStr">
        <is>
          <t>어성초 77 수딩 토너토너(필수)=어성초 77 토너 1개-20% off</t>
        </is>
      </c>
      <c r="H13084" s="93" t="n">
        <v>53</v>
      </c>
      <c r="J13084" s="87" t="n">
        <v>201208</v>
      </c>
      <c r="K13084" s="93" t="n"/>
      <c r="L13084" s="87" t="n">
        <v>1060000</v>
      </c>
      <c r="M13084" s="87" t="n">
        <v>997990</v>
      </c>
      <c r="N13084" s="87" t="n">
        <v>163240</v>
      </c>
      <c r="O13084" s="144" t="n">
        <v>963636.3636363635</v>
      </c>
      <c r="P13084" s="87" t="inlineStr">
        <is>
          <t>카페24토너어성초 77 수딩 토너토너(필수)=어성초 77 토너 1개-20% off201208</t>
        </is>
      </c>
    </row>
    <row r="13085">
      <c r="B13085" s="127" t="n">
        <v>44199</v>
      </c>
      <c r="C13085" s="87">
        <f>TEXT(B13085,"aaa")</f>
        <v/>
      </c>
      <c r="D13085" s="93" t="n"/>
      <c r="E13085" s="87">
        <f>INDEX(매칭테이블!C:D,MATCH(RD!G13085,매칭테이블!D:D,0),1)</f>
        <v/>
      </c>
      <c r="F13085" s="93" t="inlineStr">
        <is>
          <t>카페24</t>
        </is>
      </c>
      <c r="G13085" s="93" t="inlineStr">
        <is>
          <t>어성초 77 수딩 토너토너(필수)=어성초 77 토너 2개-30% off (무료배송)</t>
        </is>
      </c>
      <c r="H13085" s="93" t="n">
        <v>30</v>
      </c>
      <c r="J13085" s="87" t="n">
        <v>201208</v>
      </c>
      <c r="K13085" s="93" t="n"/>
      <c r="L13085" s="87" t="n">
        <v>1050000</v>
      </c>
      <c r="M13085" s="87" t="n">
        <v>988575</v>
      </c>
      <c r="N13085" s="87" t="n">
        <v>184800</v>
      </c>
      <c r="O13085" s="144" t="n">
        <v>954545.4545454545</v>
      </c>
      <c r="P13085" s="87" t="inlineStr">
        <is>
          <t>카페24토너어성초 77 수딩 토너토너(필수)=어성초 77 토너 2개-30% off (무료배송)201208</t>
        </is>
      </c>
    </row>
    <row r="13086">
      <c r="B13086" s="127" t="n">
        <v>44199</v>
      </c>
      <c r="C13086" s="87">
        <f>TEXT(B13086,"aaa")</f>
        <v/>
      </c>
      <c r="D13086" s="93" t="n"/>
      <c r="E13086" s="87">
        <f>INDEX(매칭테이블!C:D,MATCH(RD!G13086,매칭테이블!D:D,0),1)</f>
        <v/>
      </c>
      <c r="F13086" s="93" t="inlineStr">
        <is>
          <t>카페24</t>
        </is>
      </c>
      <c r="G13086" s="93" t="inlineStr">
        <is>
          <t>어성초 77 수딩 토너토너(필수)=어성초77토너1개 + 어성초77패드1개 -30% off (무료배송)</t>
        </is>
      </c>
      <c r="H13086" s="93" t="n">
        <v>23</v>
      </c>
      <c r="J13086" s="87" t="n">
        <v>201208</v>
      </c>
      <c r="K13086" s="93" t="n"/>
      <c r="L13086" s="87" t="n">
        <v>853300</v>
      </c>
      <c r="M13086" s="87" t="n">
        <v>803381.95</v>
      </c>
      <c r="N13086" s="87" t="n">
        <v>186116</v>
      </c>
      <c r="O13086" s="144" t="n">
        <v>775727.2727272727</v>
      </c>
      <c r="P13086" s="87" t="inlineStr">
        <is>
          <t>카페24토너+패드 세트어성초 77 수딩 토너토너(필수)=어성초77토너1개 + 어성초77패드1개 -30% off (무료배송)201208</t>
        </is>
      </c>
    </row>
    <row r="13087">
      <c r="B13087" s="127" t="n">
        <v>44199</v>
      </c>
      <c r="C13087" s="87">
        <f>TEXT(B13087,"aaa")</f>
        <v/>
      </c>
      <c r="D13087" s="93" t="n"/>
      <c r="E13087" s="87">
        <f>INDEX(매칭테이블!C:D,MATCH(RD!G13087,매칭테이블!D:D,0),1)</f>
        <v/>
      </c>
      <c r="F13087" s="93" t="inlineStr">
        <is>
          <t>카페24</t>
        </is>
      </c>
      <c r="G13087" s="93" t="inlineStr">
        <is>
          <t>어성초 77 수딩 토너화장솜(선택)=촉촉 스킨팩 화장솜</t>
        </is>
      </c>
      <c r="H13087" s="93" t="n">
        <v>28</v>
      </c>
      <c r="J13087" s="87" t="n">
        <v>201208</v>
      </c>
      <c r="K13087" s="93" t="n"/>
      <c r="L13087" s="87" t="n">
        <v>84000</v>
      </c>
      <c r="M13087" s="87" t="n">
        <v>79086</v>
      </c>
      <c r="N13087" s="87" t="n">
        <v>31080</v>
      </c>
      <c r="O13087" s="144" t="n">
        <v>76363.63636363635</v>
      </c>
      <c r="P13087" s="87" t="inlineStr">
        <is>
          <t>카페24화장솜어성초 77 수딩 토너화장솜(선택)=촉촉 스킨팩 화장솜201208</t>
        </is>
      </c>
    </row>
    <row r="13088">
      <c r="B13088" s="127" t="n">
        <v>44199</v>
      </c>
      <c r="C13088" s="87">
        <f>TEXT(B13088,"aaa")</f>
        <v/>
      </c>
      <c r="D13088" s="93" t="n"/>
      <c r="E13088" s="87">
        <f>INDEX(매칭테이블!C:D,MATCH(RD!G13088,매칭테이블!D:D,0),1)</f>
        <v/>
      </c>
      <c r="F13088" s="93" t="inlineStr">
        <is>
          <t>카페24</t>
        </is>
      </c>
      <c r="G13088" s="93" t="inlineStr">
        <is>
          <t>어성초 77 수딩 토너토너(필수)=어성초 77 토너 1개-20% off</t>
        </is>
      </c>
      <c r="H13088" s="93" t="n">
        <v>1</v>
      </c>
      <c r="J13088" s="87" t="n">
        <v>201208</v>
      </c>
      <c r="K13088" s="93" t="n"/>
      <c r="L13088" s="87" t="n">
        <v>20000</v>
      </c>
      <c r="M13088" s="87" t="n">
        <v>18830</v>
      </c>
      <c r="N13088" s="87" t="n">
        <v>3080</v>
      </c>
      <c r="O13088" s="144" t="n">
        <v>18181.81818181818</v>
      </c>
      <c r="P13088" s="87" t="inlineStr">
        <is>
          <t>카페24토너어성초 77 수딩 토너토너(필수)=어성초 77 토너 1개-20% off201208</t>
        </is>
      </c>
    </row>
    <row r="13089">
      <c r="B13089" s="127" t="n">
        <v>44199</v>
      </c>
      <c r="C13089" s="87">
        <f>TEXT(B13089,"aaa")</f>
        <v/>
      </c>
      <c r="D13089" s="93" t="n"/>
      <c r="E13089" s="87">
        <f>INDEX(매칭테이블!C:D,MATCH(RD!G13089,매칭테이블!D:D,0),1)</f>
        <v/>
      </c>
      <c r="F13089" s="93" t="inlineStr">
        <is>
          <t>카페24</t>
        </is>
      </c>
      <c r="G13089" s="93" t="inlineStr">
        <is>
          <t>어성초 77 수딩 토너토너(필수)=(대용량) 어성초 77 토너 500ml (무료배송)</t>
        </is>
      </c>
      <c r="H13089" s="93" t="n">
        <v>1</v>
      </c>
      <c r="J13089" s="87" t="n">
        <v>201208</v>
      </c>
      <c r="K13089" s="93" t="n"/>
      <c r="L13089" s="87" t="n">
        <v>33000</v>
      </c>
      <c r="M13089" s="87" t="n">
        <v>31069.5</v>
      </c>
      <c r="N13089" s="87" t="n">
        <v>4330</v>
      </c>
      <c r="O13089" s="144" t="n">
        <v>30000</v>
      </c>
      <c r="P13089" s="87" t="inlineStr">
        <is>
          <t>카페24토너어성초 77 수딩 토너토너(필수)=(대용량) 어성초 77 토너 500ml (무료배송)201208</t>
        </is>
      </c>
    </row>
    <row r="13090">
      <c r="B13090" s="127" t="n">
        <v>44199</v>
      </c>
      <c r="C13090" s="87">
        <f>TEXT(B13090,"aaa")</f>
        <v/>
      </c>
      <c r="D13090" s="93" t="n"/>
      <c r="E13090" s="87">
        <f>INDEX(매칭테이블!C:D,MATCH(RD!G13090,매칭테이블!D:D,0),1)</f>
        <v/>
      </c>
      <c r="F13090" s="93" t="inlineStr">
        <is>
          <t>카페24</t>
        </is>
      </c>
      <c r="G13090" s="93" t="inlineStr">
        <is>
          <t>어성초 77 진정 마스크옵션=어성초 77 진정 마스크팩 1장</t>
        </is>
      </c>
      <c r="H13090" s="93" t="n">
        <v>3</v>
      </c>
      <c r="J13090" s="87" t="n">
        <v>201208</v>
      </c>
      <c r="K13090" s="93" t="n"/>
      <c r="L13090" s="87" t="n">
        <v>12000</v>
      </c>
      <c r="M13090" s="87" t="n">
        <v>11298</v>
      </c>
      <c r="N13090" s="87" t="n">
        <v>1191</v>
      </c>
      <c r="O13090" s="144" t="n">
        <v>10909.09090909091</v>
      </c>
      <c r="P13090" s="87" t="inlineStr">
        <is>
          <t>카페24마스크팩어성초 77 진정 마스크옵션=어성초 77 진정 마스크팩 1장201208</t>
        </is>
      </c>
    </row>
    <row r="13091">
      <c r="B13091" s="127" t="n">
        <v>44199</v>
      </c>
      <c r="C13091" s="87">
        <f>TEXT(B13091,"aaa")</f>
        <v/>
      </c>
      <c r="D13091" s="93" t="n"/>
      <c r="E13091" s="87">
        <f>INDEX(매칭테이블!C:D,MATCH(RD!G13091,매칭테이블!D:D,0),1)</f>
        <v/>
      </c>
      <c r="F13091" s="93" t="inlineStr">
        <is>
          <t>카페24</t>
        </is>
      </c>
      <c r="G13091" s="93" t="inlineStr">
        <is>
          <t>어성초 77 진정 마스크옵션=어성초 77 진정 마스크팩 10장-50% off</t>
        </is>
      </c>
      <c r="H13091" s="93" t="n">
        <v>4</v>
      </c>
      <c r="J13091" s="87" t="n">
        <v>201208</v>
      </c>
      <c r="K13091" s="93" t="n"/>
      <c r="L13091" s="87" t="n">
        <v>80000</v>
      </c>
      <c r="M13091" s="87" t="n">
        <v>75320</v>
      </c>
      <c r="N13091" s="87" t="n">
        <v>15880</v>
      </c>
      <c r="O13091" s="144" t="n">
        <v>72727.27272727272</v>
      </c>
      <c r="P13091" s="87" t="inlineStr">
        <is>
          <t>카페24마스크팩어성초 77 진정 마스크옵션=어성초 77 진정 마스크팩 10장-50% off201208</t>
        </is>
      </c>
    </row>
    <row r="13092">
      <c r="B13092" s="127" t="n">
        <v>44199</v>
      </c>
      <c r="C13092" s="87">
        <f>TEXT(B13092,"aaa")</f>
        <v/>
      </c>
      <c r="D13092" s="93" t="n"/>
      <c r="E13092" s="87">
        <f>INDEX(매칭테이블!C:D,MATCH(RD!G13092,매칭테이블!D:D,0),1)</f>
        <v/>
      </c>
      <c r="F13092" s="93" t="inlineStr">
        <is>
          <t>카페24</t>
        </is>
      </c>
      <c r="G13092" s="93" t="inlineStr">
        <is>
          <t>어성초 77 진정 마스크</t>
        </is>
      </c>
      <c r="H13092" s="93" t="n">
        <v>4</v>
      </c>
      <c r="J13092" s="87" t="n">
        <v>201208</v>
      </c>
      <c r="K13092" s="93" t="n"/>
      <c r="L13092" s="87" t="n">
        <v>16000</v>
      </c>
      <c r="M13092" s="87" t="n">
        <v>15064</v>
      </c>
      <c r="N13092" s="87" t="n">
        <v>1588</v>
      </c>
      <c r="O13092" s="144" t="n">
        <v>14545.45454545454</v>
      </c>
      <c r="P13092" s="87" t="inlineStr">
        <is>
          <t>카페24마스크팩어성초 77 진정 마스크201208</t>
        </is>
      </c>
    </row>
    <row r="13093">
      <c r="B13093" s="127" t="n">
        <v>44199</v>
      </c>
      <c r="C13093" s="87">
        <f>TEXT(B13093,"aaa")</f>
        <v/>
      </c>
      <c r="D13093" s="93" t="n"/>
      <c r="E13093" s="87">
        <f>INDEX(매칭테이블!C:D,MATCH(RD!G13093,매칭테이블!D:D,0),1)</f>
        <v/>
      </c>
      <c r="F13093" s="93" t="inlineStr">
        <is>
          <t>카페24</t>
        </is>
      </c>
      <c r="G13093" s="93" t="inlineStr">
        <is>
          <t>어성초 77 클리어 패드옵션=어성초 77 클리어 패드 1개-20% off</t>
        </is>
      </c>
      <c r="H13093" s="93" t="n">
        <v>62</v>
      </c>
      <c r="J13093" s="87" t="n">
        <v>201208</v>
      </c>
      <c r="K13093" s="93" t="n"/>
      <c r="L13093" s="87" t="n">
        <v>1388800</v>
      </c>
      <c r="M13093" s="87" t="n">
        <v>1307555.2</v>
      </c>
      <c r="N13093" s="87" t="n">
        <v>310744</v>
      </c>
      <c r="O13093" s="144" t="n">
        <v>1262545.454545454</v>
      </c>
      <c r="P13093" s="87" t="inlineStr">
        <is>
          <t>카페24클리어 패드어성초 77 클리어 패드옵션=어성초 77 클리어 패드 1개-20% off201208</t>
        </is>
      </c>
    </row>
    <row r="13094">
      <c r="B13094" s="127" t="n">
        <v>44199</v>
      </c>
      <c r="C13094" s="87">
        <f>TEXT(B13094,"aaa")</f>
        <v/>
      </c>
      <c r="D13094" s="93" t="n"/>
      <c r="E13094" s="87">
        <f>INDEX(매칭테이블!C:D,MATCH(RD!G13094,매칭테이블!D:D,0),1)</f>
        <v/>
      </c>
      <c r="F13094" s="93" t="inlineStr">
        <is>
          <t>카페24</t>
        </is>
      </c>
      <c r="G13094" s="93" t="inlineStr">
        <is>
          <t>어성초 77 클리어 패드옵션=어성초 77 클리어 패드 2개-30% off (무료배송)</t>
        </is>
      </c>
      <c r="H13094" s="93" t="n">
        <v>78</v>
      </c>
      <c r="J13094" s="87" t="n">
        <v>201208</v>
      </c>
      <c r="K13094" s="93" t="n"/>
      <c r="L13094" s="87" t="n">
        <v>3057600</v>
      </c>
      <c r="M13094" s="87" t="n">
        <v>2878730.4</v>
      </c>
      <c r="N13094" s="87" t="n">
        <v>781872</v>
      </c>
      <c r="O13094" s="144" t="n">
        <v>2779636.363636363</v>
      </c>
      <c r="P13094" s="87" t="inlineStr">
        <is>
          <t>카페24클리어 패드어성초 77 클리어 패드옵션=어성초 77 클리어 패드 2개-30% off (무료배송)201208</t>
        </is>
      </c>
    </row>
    <row r="13095">
      <c r="B13095" s="127" t="n">
        <v>44199</v>
      </c>
      <c r="C13095" s="87">
        <f>TEXT(B13095,"aaa")</f>
        <v/>
      </c>
      <c r="D13095" s="93" t="n"/>
      <c r="E13095" s="87">
        <f>INDEX(매칭테이블!C:D,MATCH(RD!G13095,매칭테이블!D:D,0),1)</f>
        <v/>
      </c>
      <c r="F13095" s="93" t="inlineStr">
        <is>
          <t>카페24</t>
        </is>
      </c>
      <c r="G13095" s="93" t="inlineStr">
        <is>
          <t>어성초 77 클리어 패드옵션=어성초77토너1개+어성초77패드1개-30% off (무료배송)</t>
        </is>
      </c>
      <c r="H13095" s="93" t="n">
        <v>40</v>
      </c>
      <c r="J13095" s="87" t="n">
        <v>201208</v>
      </c>
      <c r="K13095" s="93" t="n"/>
      <c r="L13095" s="87" t="n">
        <v>1484000</v>
      </c>
      <c r="M13095" s="87" t="n">
        <v>1397186</v>
      </c>
      <c r="N13095" s="87" t="n">
        <v>323680</v>
      </c>
      <c r="O13095" s="144" t="n">
        <v>1349090.909090909</v>
      </c>
      <c r="P13095" s="87" t="inlineStr">
        <is>
          <t>카페24토너+패드 세트어성초 77 클리어 패드옵션=어성초77토너1개+어성초77패드1개-30% off (무료배송)201208</t>
        </is>
      </c>
    </row>
    <row r="13096">
      <c r="B13096" s="127" t="n">
        <v>44199</v>
      </c>
      <c r="C13096" s="87">
        <f>TEXT(B13096,"aaa")</f>
        <v/>
      </c>
      <c r="D13096" s="93" t="n"/>
      <c r="E13096" s="87">
        <f>INDEX(매칭테이블!C:D,MATCH(RD!G13096,매칭테이블!D:D,0),1)</f>
        <v/>
      </c>
      <c r="F13096" s="93" t="inlineStr">
        <is>
          <t>카페24</t>
        </is>
      </c>
      <c r="G13096" s="93" t="inlineStr">
        <is>
          <t>어성초 77 토너토너(필수)=어성초 77 토너 1개-20% off</t>
        </is>
      </c>
      <c r="H13096" s="93" t="n">
        <v>1</v>
      </c>
      <c r="J13096" s="87" t="n">
        <v>201208</v>
      </c>
      <c r="K13096" s="93" t="n"/>
      <c r="L13096" s="87" t="n">
        <v>20000</v>
      </c>
      <c r="M13096" s="87" t="n">
        <v>18830</v>
      </c>
      <c r="N13096" s="87" t="n">
        <v>3080</v>
      </c>
      <c r="O13096" s="144" t="n">
        <v>18181.81818181818</v>
      </c>
      <c r="P13096" s="87" t="inlineStr">
        <is>
          <t>카페24토너어성초 77 토너토너(필수)=어성초 77 토너 1개-20% off201208</t>
        </is>
      </c>
    </row>
    <row r="13097">
      <c r="B13097" s="127" t="n">
        <v>44199</v>
      </c>
      <c r="C13097" s="87">
        <f>TEXT(B13097,"aaa")</f>
        <v/>
      </c>
      <c r="D13097" s="93" t="n"/>
      <c r="E13097" s="87">
        <f>INDEX(매칭테이블!C:D,MATCH(RD!G13097,매칭테이블!D:D,0),1)</f>
        <v/>
      </c>
      <c r="F13097" s="93" t="inlineStr">
        <is>
          <t>카페24</t>
        </is>
      </c>
      <c r="G13097" s="93" t="inlineStr">
        <is>
          <t>어성초 77 포어 클리어 패드옵션=어성초 77 클리어 패드 1개-20% off</t>
        </is>
      </c>
      <c r="H13097" s="93" t="n">
        <v>10</v>
      </c>
      <c r="J13097" s="87" t="n">
        <v>201208</v>
      </c>
      <c r="K13097" s="93" t="n"/>
      <c r="L13097" s="87" t="n">
        <v>224000</v>
      </c>
      <c r="M13097" s="87" t="n">
        <v>210896</v>
      </c>
      <c r="N13097" s="87" t="n">
        <v>50120</v>
      </c>
      <c r="O13097" s="144" t="n">
        <v>203636.3636363636</v>
      </c>
      <c r="P13097" s="87" t="inlineStr">
        <is>
          <t>카페24클리어 패드어성초 77 포어 클리어 패드옵션=어성초 77 클리어 패드 1개-20% off201208</t>
        </is>
      </c>
    </row>
    <row r="13098">
      <c r="B13098" s="127" t="n">
        <v>44199</v>
      </c>
      <c r="C13098" s="87">
        <f>TEXT(B13098,"aaa")</f>
        <v/>
      </c>
      <c r="D13098" s="93" t="n"/>
      <c r="E13098" s="87">
        <f>INDEX(매칭테이블!C:D,MATCH(RD!G13098,매칭테이블!D:D,0),1)</f>
        <v/>
      </c>
      <c r="F13098" s="93" t="inlineStr">
        <is>
          <t>카페24</t>
        </is>
      </c>
      <c r="G13098" s="93" t="inlineStr">
        <is>
          <t>어성초 77 포어 클리어 패드옵션=어성초 77 클리어 패드 2개-30% off (무료배송)</t>
        </is>
      </c>
      <c r="H13098" s="93" t="n">
        <v>21</v>
      </c>
      <c r="J13098" s="87" t="n">
        <v>201208</v>
      </c>
      <c r="K13098" s="93" t="n"/>
      <c r="L13098" s="87" t="n">
        <v>823200</v>
      </c>
      <c r="M13098" s="87" t="n">
        <v>775042.8</v>
      </c>
      <c r="N13098" s="87" t="n">
        <v>210504</v>
      </c>
      <c r="O13098" s="144" t="n">
        <v>748363.6363636364</v>
      </c>
      <c r="P13098" s="87" t="inlineStr">
        <is>
          <t>카페24클리어 패드어성초 77 포어 클리어 패드옵션=어성초 77 클리어 패드 2개-30% off (무료배송)201208</t>
        </is>
      </c>
    </row>
    <row r="13099">
      <c r="B13099" s="127" t="n">
        <v>44199</v>
      </c>
      <c r="C13099" s="87">
        <f>TEXT(B13099,"aaa")</f>
        <v/>
      </c>
      <c r="D13099" s="93" t="n"/>
      <c r="E13099" s="87">
        <f>INDEX(매칭테이블!C:D,MATCH(RD!G13099,매칭테이블!D:D,0),1)</f>
        <v/>
      </c>
      <c r="F13099" s="93" t="inlineStr">
        <is>
          <t>카페24</t>
        </is>
      </c>
      <c r="G13099" s="93" t="inlineStr">
        <is>
          <t>어성초 77 포어 클리어 패드옵션=어성초77토너1개+어성초77패드1개-30% off (무료배송)</t>
        </is>
      </c>
      <c r="H13099" s="93" t="n">
        <v>8</v>
      </c>
      <c r="J13099" s="87" t="n">
        <v>201208</v>
      </c>
      <c r="K13099" s="93" t="n"/>
      <c r="L13099" s="87" t="n">
        <v>296800</v>
      </c>
      <c r="M13099" s="87" t="n">
        <v>279437.2</v>
      </c>
      <c r="N13099" s="87" t="n">
        <v>64736</v>
      </c>
      <c r="O13099" s="144" t="n">
        <v>269818.1818181818</v>
      </c>
      <c r="P13099" s="87" t="inlineStr">
        <is>
          <t>카페24토너+패드 세트어성초 77 포어 클리어 패드옵션=어성초77토너1개+어성초77패드1개-30% off (무료배송)201208</t>
        </is>
      </c>
    </row>
    <row r="13100">
      <c r="B13100" s="127" t="n">
        <v>44199</v>
      </c>
      <c r="C13100" s="87">
        <f>TEXT(B13100,"aaa")</f>
        <v/>
      </c>
      <c r="D13100" s="93" t="n"/>
      <c r="E13100" s="87">
        <f>INDEX(매칭테이블!C:D,MATCH(RD!G13100,매칭테이블!D:D,0),1)</f>
        <v/>
      </c>
      <c r="F13100" s="93" t="inlineStr">
        <is>
          <t>카페24</t>
        </is>
      </c>
      <c r="G13100" s="93" t="inlineStr">
        <is>
          <t>어성초 77% 패드옵션=어성초 77 클리어 패드 1개-20% off</t>
        </is>
      </c>
      <c r="H13100" s="93" t="n">
        <v>158</v>
      </c>
      <c r="J13100" s="87" t="n">
        <v>201208</v>
      </c>
      <c r="K13100" s="93" t="n"/>
      <c r="L13100" s="87" t="n">
        <v>3539200</v>
      </c>
      <c r="M13100" s="87" t="n">
        <v>3332156.8</v>
      </c>
      <c r="N13100" s="87" t="n">
        <v>791896</v>
      </c>
      <c r="O13100" s="144" t="n">
        <v>3217454.545454545</v>
      </c>
      <c r="P13100" s="87" t="inlineStr">
        <is>
          <t>카페24클리어 패드어성초 77% 패드옵션=어성초 77 클리어 패드 1개-20% off201208</t>
        </is>
      </c>
    </row>
    <row r="13101">
      <c r="B13101" s="127" t="n">
        <v>44199</v>
      </c>
      <c r="C13101" s="87">
        <f>TEXT(B13101,"aaa")</f>
        <v/>
      </c>
      <c r="D13101" s="93" t="n"/>
      <c r="E13101" s="87">
        <f>INDEX(매칭테이블!C:D,MATCH(RD!G13101,매칭테이블!D:D,0),1)</f>
        <v/>
      </c>
      <c r="F13101" s="93" t="inlineStr">
        <is>
          <t>카페24</t>
        </is>
      </c>
      <c r="G13101" s="93" t="inlineStr">
        <is>
          <t>어성초 77% 패드옵션=어성초 77 클리어 패드 2개-30% off (무료배송)</t>
        </is>
      </c>
      <c r="H13101" s="93" t="n">
        <v>155</v>
      </c>
      <c r="J13101" s="87" t="n">
        <v>201208</v>
      </c>
      <c r="K13101" s="93" t="n"/>
      <c r="L13101" s="87" t="n">
        <v>6076000</v>
      </c>
      <c r="M13101" s="87" t="n">
        <v>5720554</v>
      </c>
      <c r="N13101" s="87" t="n">
        <v>1553720</v>
      </c>
      <c r="O13101" s="144" t="n">
        <v>5523636.363636363</v>
      </c>
      <c r="P13101" s="87" t="inlineStr">
        <is>
          <t>카페24클리어 패드어성초 77% 패드옵션=어성초 77 클리어 패드 2개-30% off (무료배송)201208</t>
        </is>
      </c>
    </row>
    <row r="13102">
      <c r="B13102" s="127" t="n">
        <v>44199</v>
      </c>
      <c r="C13102" s="87">
        <f>TEXT(B13102,"aaa")</f>
        <v/>
      </c>
      <c r="D13102" s="93" t="n"/>
      <c r="E13102" s="87">
        <f>INDEX(매칭테이블!C:D,MATCH(RD!G13102,매칭테이블!D:D,0),1)</f>
        <v/>
      </c>
      <c r="F13102" s="93" t="inlineStr">
        <is>
          <t>카페24</t>
        </is>
      </c>
      <c r="G13102" s="93" t="inlineStr">
        <is>
          <t>어성초 77% 패드옵션=어성초77토너1개+어성초77패드1개-30% off (무료배송)</t>
        </is>
      </c>
      <c r="H13102" s="93" t="n">
        <v>69</v>
      </c>
      <c r="J13102" s="87" t="n">
        <v>201208</v>
      </c>
      <c r="K13102" s="93" t="n"/>
      <c r="L13102" s="87" t="n">
        <v>2559900</v>
      </c>
      <c r="M13102" s="87" t="n">
        <v>2410145.85</v>
      </c>
      <c r="N13102" s="87" t="n">
        <v>558348</v>
      </c>
      <c r="O13102" s="144" t="n">
        <v>2327181.818181818</v>
      </c>
      <c r="P13102" s="87" t="inlineStr">
        <is>
          <t>카페24토너+패드 세트어성초 77% 패드옵션=어성초77토너1개+어성초77패드1개-30% off (무료배송)201208</t>
        </is>
      </c>
    </row>
    <row r="13103">
      <c r="B13103" s="127" t="n">
        <v>44199</v>
      </c>
      <c r="C13103" s="87">
        <f>TEXT(B13103,"aaa")</f>
        <v/>
      </c>
      <c r="D13103" s="93" t="n"/>
      <c r="E13103" s="87">
        <f>INDEX(매칭테이블!C:D,MATCH(RD!G13103,매칭테이블!D:D,0),1)</f>
        <v/>
      </c>
      <c r="F13103" s="93" t="inlineStr">
        <is>
          <t>카페24</t>
        </is>
      </c>
      <c r="G13103" s="93" t="inlineStr">
        <is>
          <t>어성초 78 수딩 크림</t>
        </is>
      </c>
      <c r="H13103" s="93" t="n">
        <v>11</v>
      </c>
      <c r="J13103" s="87" t="n">
        <v>201208</v>
      </c>
      <c r="K13103" s="93" t="n"/>
      <c r="L13103" s="87" t="n">
        <v>418000</v>
      </c>
      <c r="M13103" s="87" t="n">
        <v>393547</v>
      </c>
      <c r="N13103" s="87" t="n">
        <v>33495</v>
      </c>
      <c r="O13103" s="144" t="n">
        <v>379999.9999999999</v>
      </c>
      <c r="P13103" s="87" t="inlineStr">
        <is>
          <t>카페24수딩크림어성초 78 수딩 크림201208</t>
        </is>
      </c>
    </row>
    <row r="13104">
      <c r="B13104" s="127" t="n">
        <v>44199</v>
      </c>
      <c r="C13104" s="87">
        <f>TEXT(B13104,"aaa")</f>
        <v/>
      </c>
      <c r="D13104" s="93" t="n"/>
      <c r="E13104" s="87">
        <f>INDEX(매칭테이블!C:D,MATCH(RD!G13104,매칭테이블!D:D,0),1)</f>
        <v/>
      </c>
      <c r="F13104" s="93" t="inlineStr">
        <is>
          <t>카페24</t>
        </is>
      </c>
      <c r="G13104" s="93" t="inlineStr">
        <is>
          <t>어성초 78 수딩 크림</t>
        </is>
      </c>
      <c r="H13104" s="93" t="n">
        <v>2</v>
      </c>
      <c r="J13104" s="87" t="n">
        <v>201208</v>
      </c>
      <c r="K13104" s="93" t="n"/>
      <c r="L13104" s="87" t="n">
        <v>76000</v>
      </c>
      <c r="M13104" s="87" t="n">
        <v>71554</v>
      </c>
      <c r="N13104" s="87" t="n">
        <v>6090</v>
      </c>
      <c r="O13104" s="144" t="n">
        <v>69090.90909090909</v>
      </c>
      <c r="P13104" s="87" t="inlineStr">
        <is>
          <t>카페24수딩크림어성초 78 수딩 크림201208</t>
        </is>
      </c>
    </row>
    <row r="13105">
      <c r="B13105" s="127" t="n">
        <v>44199</v>
      </c>
      <c r="C13105" s="87">
        <f>TEXT(B13105,"aaa")</f>
        <v/>
      </c>
      <c r="D13105" s="93" t="n"/>
      <c r="E13105" s="87">
        <f>INDEX(매칭테이블!C:D,MATCH(RD!G13105,매칭테이블!D:D,0),1)</f>
        <v/>
      </c>
      <c r="F13105" s="93" t="inlineStr">
        <is>
          <t>카페24</t>
        </is>
      </c>
      <c r="G13105" s="93" t="inlineStr">
        <is>
          <t>어성초 80 수분 진정 앰플앰플=어성초 80 앰플 1개-15%off</t>
        </is>
      </c>
      <c r="H13105" s="93" t="n">
        <v>24</v>
      </c>
      <c r="J13105" s="87" t="n">
        <v>201208</v>
      </c>
      <c r="K13105" s="93" t="n"/>
      <c r="L13105" s="87" t="n">
        <v>672000</v>
      </c>
      <c r="M13105" s="87" t="n">
        <v>632688</v>
      </c>
      <c r="N13105" s="87" t="n">
        <v>81528</v>
      </c>
      <c r="O13105" s="144" t="n">
        <v>610909.0909090908</v>
      </c>
      <c r="P13105" s="87" t="inlineStr">
        <is>
          <t>카페24앰플어성초 80 수분 진정 앰플앰플=어성초 80 앰플 1개-15%off201208</t>
        </is>
      </c>
    </row>
    <row r="13106">
      <c r="B13106" s="127" t="n">
        <v>44199</v>
      </c>
      <c r="C13106" s="87">
        <f>TEXT(B13106,"aaa")</f>
        <v/>
      </c>
      <c r="D13106" s="93" t="n"/>
      <c r="E13106" s="87">
        <f>INDEX(매칭테이블!C:D,MATCH(RD!G13106,매칭테이블!D:D,0),1)</f>
        <v/>
      </c>
      <c r="F13106" s="93" t="inlineStr">
        <is>
          <t>카페24</t>
        </is>
      </c>
      <c r="G13106" s="93" t="inlineStr">
        <is>
          <t>어성초 80 수분 진정 앰플앰플=어성초 80 앰플 2개-27%off (무료배송)</t>
        </is>
      </c>
      <c r="H13106" s="93" t="n">
        <v>6</v>
      </c>
      <c r="J13106" s="87" t="n">
        <v>201208</v>
      </c>
      <c r="K13106" s="93" t="n"/>
      <c r="L13106" s="87" t="n">
        <v>288000</v>
      </c>
      <c r="M13106" s="87" t="n">
        <v>271152</v>
      </c>
      <c r="N13106" s="87" t="n">
        <v>40764</v>
      </c>
      <c r="O13106" s="144" t="n">
        <v>261818.1818181818</v>
      </c>
      <c r="P13106" s="87" t="inlineStr">
        <is>
          <t>카페24앰플어성초 80 수분 진정 앰플앰플=어성초 80 앰플 2개-27%off (무료배송)201208</t>
        </is>
      </c>
    </row>
    <row r="13107">
      <c r="B13107" s="127" t="n">
        <v>44199</v>
      </c>
      <c r="C13107" s="87">
        <f>TEXT(B13107,"aaa")</f>
        <v/>
      </c>
      <c r="D13107" s="93" t="n"/>
      <c r="E13107" s="87">
        <f>INDEX(매칭테이블!C:D,MATCH(RD!G13107,매칭테이블!D:D,0),1)</f>
        <v/>
      </c>
      <c r="F13107" s="93" t="inlineStr">
        <is>
          <t>카페24</t>
        </is>
      </c>
      <c r="G13107" s="93" t="inlineStr">
        <is>
          <t>어성초 80 수분 진정 앰플</t>
        </is>
      </c>
      <c r="H13107" s="93" t="n">
        <v>4</v>
      </c>
      <c r="J13107" s="87" t="n">
        <v>201208</v>
      </c>
      <c r="K13107" s="93" t="n"/>
      <c r="L13107" s="87" t="n">
        <v>112000</v>
      </c>
      <c r="M13107" s="87" t="n">
        <v>105448</v>
      </c>
      <c r="N13107" s="87" t="n">
        <v>13588</v>
      </c>
      <c r="O13107" s="144" t="n">
        <v>101818.1818181818</v>
      </c>
      <c r="P13107" s="87" t="inlineStr">
        <is>
          <t>카페24앰플어성초 80 수분 진정 앰플201208</t>
        </is>
      </c>
    </row>
    <row r="13108">
      <c r="B13108" s="127" t="n">
        <v>44199</v>
      </c>
      <c r="C13108" s="87">
        <f>TEXT(B13108,"aaa")</f>
        <v/>
      </c>
      <c r="D13108" s="93" t="n"/>
      <c r="E13108" s="87">
        <f>INDEX(매칭테이블!C:D,MATCH(RD!G13108,매칭테이블!D:D,0),1)</f>
        <v/>
      </c>
      <c r="F13108" s="93" t="inlineStr">
        <is>
          <t>카페24</t>
        </is>
      </c>
      <c r="G13108" s="93" t="inlineStr">
        <is>
          <t>어성초 아크네 바디워시옵션=어성초 아크네 바디워시 1개 -30% off</t>
        </is>
      </c>
      <c r="H13108" s="93" t="n">
        <v>5</v>
      </c>
      <c r="J13108" s="87" t="n">
        <v>201208</v>
      </c>
      <c r="K13108" s="93" t="n"/>
      <c r="L13108" s="87" t="n">
        <v>91000</v>
      </c>
      <c r="M13108" s="87" t="n">
        <v>85676.5</v>
      </c>
      <c r="N13108" s="87" t="n">
        <v>20425</v>
      </c>
      <c r="O13108" s="144" t="n">
        <v>82727.27272727272</v>
      </c>
      <c r="P13108" s="87" t="inlineStr">
        <is>
          <t>카페24바디워시어성초 아크네 바디워시옵션=어성초 아크네 바디워시 1개 -30% off201208</t>
        </is>
      </c>
    </row>
    <row r="13109">
      <c r="B13109" s="127" t="n">
        <v>44199</v>
      </c>
      <c r="C13109" s="87">
        <f>TEXT(B13109,"aaa")</f>
        <v/>
      </c>
      <c r="D13109" s="93" t="n"/>
      <c r="E13109" s="87">
        <f>INDEX(매칭테이블!C:D,MATCH(RD!G13109,매칭테이블!D:D,0),1)</f>
        <v/>
      </c>
      <c r="F13109" s="93" t="inlineStr">
        <is>
          <t>카페24</t>
        </is>
      </c>
      <c r="G13109" s="93" t="inlineStr">
        <is>
          <t>어성초 아크네 바디워시옵션=어성초 아크네 바디워시 2개 -35% off (무료배송)</t>
        </is>
      </c>
      <c r="H13109" s="93" t="n">
        <v>3</v>
      </c>
      <c r="J13109" s="87" t="n">
        <v>201208</v>
      </c>
      <c r="K13109" s="93" t="n"/>
      <c r="L13109" s="87" t="n">
        <v>101400</v>
      </c>
      <c r="M13109" s="87" t="n">
        <v>95468.10000000001</v>
      </c>
      <c r="N13109" s="87" t="n">
        <v>24510</v>
      </c>
      <c r="O13109" s="144" t="n">
        <v>92181.81818181818</v>
      </c>
      <c r="P13109" s="87" t="inlineStr">
        <is>
          <t>카페24바디워시어성초 아크네 바디워시옵션=어성초 아크네 바디워시 2개 -35% off (무료배송)201208</t>
        </is>
      </c>
    </row>
    <row r="13110">
      <c r="B13110" s="127" t="n">
        <v>44199</v>
      </c>
      <c r="C13110" s="87">
        <f>TEXT(B13110,"aaa")</f>
        <v/>
      </c>
      <c r="D13110" s="93" t="n"/>
      <c r="E13110" s="87">
        <f>INDEX(매칭테이블!C:D,MATCH(RD!G13110,매칭테이블!D:D,0),1)</f>
        <v/>
      </c>
      <c r="F13110" s="93" t="inlineStr">
        <is>
          <t>카페24</t>
        </is>
      </c>
      <c r="G13110" s="93" t="inlineStr">
        <is>
          <t>어성초 약산성 클렌징폼클렌징폼=어성초 약산성 클렌징폼 1개 -19%off</t>
        </is>
      </c>
      <c r="H13110" s="93" t="n">
        <v>24</v>
      </c>
      <c r="J13110" s="87" t="n">
        <v>201208</v>
      </c>
      <c r="K13110" s="93" t="n"/>
      <c r="L13110" s="87" t="n">
        <v>312000</v>
      </c>
      <c r="M13110" s="87" t="n">
        <v>293748</v>
      </c>
      <c r="N13110" s="87" t="n">
        <v>66000</v>
      </c>
      <c r="O13110" s="144" t="n">
        <v>283636.3636363636</v>
      </c>
      <c r="P13110" s="87" t="inlineStr">
        <is>
          <t>카페24클렌징폼어성초 약산성 클렌징폼클렌징폼=어성초 약산성 클렌징폼 1개 -19%off201208</t>
        </is>
      </c>
    </row>
    <row r="13111">
      <c r="B13111" s="127" t="n">
        <v>44199</v>
      </c>
      <c r="C13111" s="87">
        <f>TEXT(B13111,"aaa")</f>
        <v/>
      </c>
      <c r="D13111" s="93" t="n"/>
      <c r="E13111" s="87">
        <f>INDEX(매칭테이블!C:D,MATCH(RD!G13111,매칭테이블!D:D,0),1)</f>
        <v/>
      </c>
      <c r="F13111" s="93" t="inlineStr">
        <is>
          <t>카페24</t>
        </is>
      </c>
      <c r="G13111" s="93" t="inlineStr">
        <is>
          <t>어성초 약산성 클렌징폼클렌징폼=어성초 약산성 클렌징폼 2개 -25%off</t>
        </is>
      </c>
      <c r="H13111" s="93" t="n">
        <v>4</v>
      </c>
      <c r="J13111" s="87" t="n">
        <v>201208</v>
      </c>
      <c r="K13111" s="93" t="n"/>
      <c r="L13111" s="87" t="n">
        <v>96000</v>
      </c>
      <c r="M13111" s="87" t="n">
        <v>90384</v>
      </c>
      <c r="N13111" s="87" t="n">
        <v>9840</v>
      </c>
      <c r="O13111" s="144" t="n">
        <v>87272.72727272726</v>
      </c>
      <c r="P13111" s="87" t="inlineStr">
        <is>
          <t>카페24클렌징폼어성초 약산성 클렌징폼클렌징폼=어성초 약산성 클렌징폼 2개 -25%off201208</t>
        </is>
      </c>
    </row>
    <row r="13112">
      <c r="B13112" s="127" t="n">
        <v>44199</v>
      </c>
      <c r="C13112" s="87">
        <f>TEXT(B13112,"aaa")</f>
        <v/>
      </c>
      <c r="D13112" s="93" t="n"/>
      <c r="E13112" s="87">
        <f>INDEX(매칭테이블!C:D,MATCH(RD!G13112,매칭테이블!D:D,0),1)</f>
        <v/>
      </c>
      <c r="F13112" s="93" t="inlineStr">
        <is>
          <t>카페24</t>
        </is>
      </c>
      <c r="G13112" s="93" t="inlineStr">
        <is>
          <t>어성초 약산성 클렌징폼클렌징폼=어성초 약산성 클렌징폼 3개 -31%off (무료배송)</t>
        </is>
      </c>
      <c r="H13112" s="93" t="n">
        <v>3</v>
      </c>
      <c r="J13112" s="87" t="n">
        <v>201208</v>
      </c>
      <c r="K13112" s="93" t="n"/>
      <c r="L13112" s="87" t="n">
        <v>99000</v>
      </c>
      <c r="M13112" s="87" t="n">
        <v>93208.5</v>
      </c>
      <c r="N13112" s="87" t="n">
        <v>11070</v>
      </c>
      <c r="O13112" s="144" t="n">
        <v>90000</v>
      </c>
      <c r="P13112" s="87" t="inlineStr">
        <is>
          <t>카페24클렌징폼어성초 약산성 클렌징폼클렌징폼=어성초 약산성 클렌징폼 3개 -31%off (무료배송)201208</t>
        </is>
      </c>
    </row>
    <row r="13113">
      <c r="B13113" s="127" t="n">
        <v>44199</v>
      </c>
      <c r="C13113" s="87">
        <f>TEXT(B13113,"aaa")</f>
        <v/>
      </c>
      <c r="D13113" s="93" t="n"/>
      <c r="E13113" s="87">
        <f>INDEX(매칭테이블!C:D,MATCH(RD!G13113,매칭테이블!D:D,0),1)</f>
        <v/>
      </c>
      <c r="F13113" s="93" t="inlineStr">
        <is>
          <t>카페24</t>
        </is>
      </c>
      <c r="G13113" s="93" t="inlineStr">
        <is>
          <t>어성초 크림마스크 나이트 솔루션옵션=어성초 크림마스크 나이트 솔루션 10장 (-50%)</t>
        </is>
      </c>
      <c r="H13113" s="93" t="n">
        <v>1</v>
      </c>
      <c r="J13113" s="87" t="n">
        <v>201208</v>
      </c>
      <c r="K13113" s="93" t="n"/>
      <c r="L13113" s="87" t="n">
        <v>20000</v>
      </c>
      <c r="M13113" s="87" t="n">
        <v>18830</v>
      </c>
      <c r="N13113" s="87" t="n">
        <v>3107</v>
      </c>
      <c r="O13113" s="144" t="n">
        <v>18181.81818181818</v>
      </c>
      <c r="P13113" s="87" t="inlineStr">
        <is>
          <t>카페24크림마스크어성초 크림마스크 나이트 솔루션옵션=어성초 크림마스크 나이트 솔루션 10장 (-50%)201208</t>
        </is>
      </c>
    </row>
    <row r="13114">
      <c r="B13114" s="127" t="n">
        <v>44199</v>
      </c>
      <c r="C13114" s="87">
        <f>TEXT(B13114,"aaa")</f>
        <v/>
      </c>
      <c r="D13114" s="93" t="n"/>
      <c r="E13114" s="87">
        <f>INDEX(매칭테이블!C:D,MATCH(RD!G13114,매칭테이블!D:D,0),1)</f>
        <v/>
      </c>
      <c r="F13114" s="93" t="inlineStr">
        <is>
          <t>카페24</t>
        </is>
      </c>
      <c r="G13114" s="93" t="inlineStr">
        <is>
          <t>촉촉 스킨팩 화장솜</t>
        </is>
      </c>
      <c r="H13114" s="93" t="n">
        <v>30</v>
      </c>
      <c r="J13114" s="87" t="n">
        <v>201208</v>
      </c>
      <c r="K13114" s="93" t="n"/>
      <c r="L13114" s="87" t="n">
        <v>90000</v>
      </c>
      <c r="M13114" s="87" t="n">
        <v>84735</v>
      </c>
      <c r="N13114" s="87" t="n">
        <v>33300</v>
      </c>
      <c r="O13114" s="144" t="n">
        <v>81818.18181818181</v>
      </c>
      <c r="P13114" s="87" t="inlineStr">
        <is>
          <t>카페24화장솜촉촉 스킨팩 화장솜201208</t>
        </is>
      </c>
    </row>
    <row r="13115">
      <c r="B13115" s="127" t="n">
        <v>44200</v>
      </c>
      <c r="C13115" s="87">
        <f>TEXT(B13115,"aaa")</f>
        <v/>
      </c>
      <c r="D13115" s="93" t="n"/>
      <c r="E13115" s="87">
        <f>INDEX(매칭테이블!C:D,MATCH(RD!G13115,매칭테이블!D:D,0),1)</f>
        <v/>
      </c>
      <c r="F13115" s="93" t="inlineStr">
        <is>
          <t>W컨셉</t>
        </is>
      </c>
      <c r="G13115" s="93" t="inlineStr">
        <is>
          <t>어성초 77토너 (2 SET) HEARTLEAF 77% SOOTHING TONER 250ml250ml 2set</t>
        </is>
      </c>
      <c r="H13115" s="93" t="n">
        <v>6</v>
      </c>
      <c r="J13115" s="87" t="n">
        <v>201208</v>
      </c>
      <c r="K13115" s="93" t="n"/>
      <c r="L13115" s="87" t="n">
        <v>210000</v>
      </c>
      <c r="M13115" s="87" t="n">
        <v>151200</v>
      </c>
      <c r="N13115" s="87" t="n">
        <v>36960</v>
      </c>
      <c r="O13115" s="144" t="n">
        <v>190909.0909090909</v>
      </c>
      <c r="P13115" s="87" t="inlineStr">
        <is>
          <t>W컨셉토너어성초 77토너 (2 SET) HEARTLEAF 77% SOOTHING TONER 250ml250ml 2set201208</t>
        </is>
      </c>
    </row>
    <row r="13116">
      <c r="B13116" s="127" t="n">
        <v>44200</v>
      </c>
      <c r="C13116" s="87">
        <f>TEXT(B13116,"aaa")</f>
        <v/>
      </c>
      <c r="D13116" s="93" t="n"/>
      <c r="E13116" s="87">
        <f>INDEX(매칭테이블!C:D,MATCH(RD!G13116,매칭테이블!D:D,0),1)</f>
        <v/>
      </c>
      <c r="F13116" s="93" t="inlineStr">
        <is>
          <t>W컨셉</t>
        </is>
      </c>
      <c r="G13116" s="93" t="inlineStr">
        <is>
          <t>어성초 77토너 HEARTLEAF 77% SOOTHING TONER 250ml250ml</t>
        </is>
      </c>
      <c r="H13116" s="93" t="n">
        <v>2</v>
      </c>
      <c r="J13116" s="87" t="n">
        <v>201208</v>
      </c>
      <c r="K13116" s="93" t="n"/>
      <c r="L13116" s="87" t="n">
        <v>40000</v>
      </c>
      <c r="M13116" s="87" t="n">
        <v>28800</v>
      </c>
      <c r="N13116" s="87" t="n">
        <v>6160</v>
      </c>
      <c r="O13116" s="144" t="n">
        <v>36363.63636363636</v>
      </c>
      <c r="P13116" s="87" t="inlineStr">
        <is>
          <t>W컨셉토너어성초 77토너 HEARTLEAF 77% SOOTHING TONER 250ml250ml201208</t>
        </is>
      </c>
    </row>
    <row r="13117">
      <c r="B13117" s="127" t="n">
        <v>44200</v>
      </c>
      <c r="C13117" s="87">
        <f>TEXT(B13117,"aaa")</f>
        <v/>
      </c>
      <c r="D13117" s="93" t="n"/>
      <c r="E13117" s="87">
        <f>INDEX(매칭테이블!C:D,MATCH(RD!G13117,매칭테이블!D:D,0),1)</f>
        <v/>
      </c>
      <c r="F13117" s="93" t="inlineStr">
        <is>
          <t>스타일쉐어</t>
        </is>
      </c>
      <c r="G13117" s="93" t="inlineStr">
        <is>
          <t>아누아 어성초 77 토너 250ml</t>
        </is>
      </c>
      <c r="H13117" s="93" t="n">
        <v>1</v>
      </c>
      <c r="J13117" s="87" t="n">
        <v>201208</v>
      </c>
      <c r="K13117" s="93" t="n"/>
      <c r="L13117" s="87" t="n">
        <v>20000</v>
      </c>
      <c r="M13117" s="87" t="n">
        <v>15000</v>
      </c>
      <c r="N13117" s="87" t="n">
        <v>3260</v>
      </c>
      <c r="O13117" s="144" t="n">
        <v>18181.81818181818</v>
      </c>
      <c r="P13117" s="87" t="inlineStr">
        <is>
          <t>스타일쉐어토너아누아 어성초 77 토너 250ml201208</t>
        </is>
      </c>
    </row>
    <row r="13118">
      <c r="B13118" s="127" t="n">
        <v>44200</v>
      </c>
      <c r="C13118" s="87">
        <f>TEXT(B13118,"aaa")</f>
        <v/>
      </c>
      <c r="D13118" s="93" t="n"/>
      <c r="E13118" s="87">
        <f>INDEX(매칭테이블!C:D,MATCH(RD!G13118,매칭테이블!D:D,0),1)</f>
        <v/>
      </c>
      <c r="F13118" s="93" t="inlineStr">
        <is>
          <t>카페24</t>
        </is>
      </c>
      <c r="G13118" s="93" t="inlineStr">
        <is>
          <t>5 제로 무기자차 선크림옵션=5제로 무기자차 선크림 1개-20% off</t>
        </is>
      </c>
      <c r="H13118" s="93" t="n">
        <v>3</v>
      </c>
      <c r="J13118" s="87" t="n">
        <v>201208</v>
      </c>
      <c r="K13118" s="93" t="n"/>
      <c r="L13118" s="87" t="n">
        <v>60000</v>
      </c>
      <c r="M13118" s="87" t="n">
        <v>56490</v>
      </c>
      <c r="N13118" s="87" t="n">
        <v>7035</v>
      </c>
      <c r="O13118" s="144" t="n">
        <v>54545.45454545454</v>
      </c>
      <c r="P13118" s="87" t="inlineStr">
        <is>
          <t>카페24선크림5 제로 무기자차 선크림옵션=5제로 무기자차 선크림 1개-20% off201208</t>
        </is>
      </c>
    </row>
    <row r="13119">
      <c r="B13119" s="127" t="n">
        <v>44200</v>
      </c>
      <c r="C13119" s="87">
        <f>TEXT(B13119,"aaa")</f>
        <v/>
      </c>
      <c r="D13119" s="93" t="n"/>
      <c r="E13119" s="87">
        <f>INDEX(매칭테이블!C:D,MATCH(RD!G13119,매칭테이블!D:D,0),1)</f>
        <v/>
      </c>
      <c r="F13119" s="93" t="inlineStr">
        <is>
          <t>카페24</t>
        </is>
      </c>
      <c r="G13119" s="93" t="inlineStr">
        <is>
          <t>5 제로 무기자차 선크림옵션=5제로 무기자차 선크림 2개-30% off (무료배송)</t>
        </is>
      </c>
      <c r="H13119" s="93" t="n">
        <v>2</v>
      </c>
      <c r="J13119" s="87" t="n">
        <v>201208</v>
      </c>
      <c r="K13119" s="93" t="n"/>
      <c r="L13119" s="87" t="n">
        <v>70000</v>
      </c>
      <c r="M13119" s="87" t="n">
        <v>65905</v>
      </c>
      <c r="N13119" s="87" t="n">
        <v>9380</v>
      </c>
      <c r="O13119" s="144" t="n">
        <v>63636.36363636363</v>
      </c>
      <c r="P13119" s="87" t="inlineStr">
        <is>
          <t>카페24선크림5 제로 무기자차 선크림옵션=5제로 무기자차 선크림 2개-30% off (무료배송)201208</t>
        </is>
      </c>
    </row>
    <row r="13120">
      <c r="B13120" s="127" t="n">
        <v>44200</v>
      </c>
      <c r="C13120" s="87">
        <f>TEXT(B13120,"aaa")</f>
        <v/>
      </c>
      <c r="D13120" s="93" t="n"/>
      <c r="E13120" s="87">
        <f>INDEX(매칭테이블!C:D,MATCH(RD!G13120,매칭테이블!D:D,0),1)</f>
        <v/>
      </c>
      <c r="F13120" s="93" t="inlineStr">
        <is>
          <t>카페24</t>
        </is>
      </c>
      <c r="G13120" s="93" t="inlineStr">
        <is>
          <t>[수분 보충 세트] 어성초 77 토너 + 어성초 70 로션옵션=어성초 77 토너 250ml + 어성초 70 로션 200ml -30%</t>
        </is>
      </c>
      <c r="H13120" s="93" t="n">
        <v>45</v>
      </c>
      <c r="J13120" s="87" t="n">
        <v>201208</v>
      </c>
      <c r="K13120" s="93" t="n"/>
      <c r="L13120" s="87" t="n">
        <v>1669500</v>
      </c>
      <c r="M13120" s="87" t="n">
        <v>1571834.25</v>
      </c>
      <c r="N13120" s="87" t="n">
        <v>333810</v>
      </c>
      <c r="O13120" s="144" t="n">
        <v>1517727.272727273</v>
      </c>
      <c r="P13120" s="87" t="inlineStr">
        <is>
          <t>카페24수분 보충 세트[수분 보충 세트] 어성초 77 토너 + 어성초 70 로션옵션=어성초 77 토너 250ml + 어성초 70 로션 200ml -30%201208</t>
        </is>
      </c>
    </row>
    <row r="13121">
      <c r="B13121" s="127" t="n">
        <v>44200</v>
      </c>
      <c r="C13121" s="87">
        <f>TEXT(B13121,"aaa")</f>
        <v/>
      </c>
      <c r="D13121" s="93" t="n"/>
      <c r="E13121" s="87">
        <f>INDEX(매칭테이블!C:D,MATCH(RD!G13121,매칭테이블!D:D,0),1)</f>
        <v/>
      </c>
      <c r="F13121" s="93" t="inlineStr">
        <is>
          <t>카페24</t>
        </is>
      </c>
      <c r="G13121" s="93" t="inlineStr">
        <is>
          <t>[어성초 진정 패키지 세트] 대용량 토너 + 앰플 + 수딩 크림 + 마스크팩 10장</t>
        </is>
      </c>
      <c r="H13121" s="93" t="n">
        <v>4</v>
      </c>
      <c r="J13121" s="87" t="n">
        <v>201208</v>
      </c>
      <c r="K13121" s="93" t="n"/>
      <c r="L13121" s="87" t="n">
        <v>396000</v>
      </c>
      <c r="M13121" s="87" t="n">
        <v>372834</v>
      </c>
      <c r="N13121" s="87" t="n">
        <v>60548</v>
      </c>
      <c r="O13121" s="144" t="n">
        <v>360000</v>
      </c>
      <c r="P13121" s="87" t="inlineStr">
        <is>
          <t>카페24어성초진정패키지[어성초 진정 패키지 세트] 대용량 토너 + 앰플 + 수딩 크림 + 마스크팩 10장201208</t>
        </is>
      </c>
    </row>
    <row r="13122">
      <c r="B13122" s="127" t="n">
        <v>44200</v>
      </c>
      <c r="C13122" s="87">
        <f>TEXT(B13122,"aaa")</f>
        <v/>
      </c>
      <c r="D13122" s="93" t="n"/>
      <c r="E13122" s="87">
        <f>INDEX(매칭테이블!C:D,MATCH(RD!G13122,매칭테이블!D:D,0),1)</f>
        <v/>
      </c>
      <c r="F13122" s="93" t="inlineStr">
        <is>
          <t>카페24</t>
        </is>
      </c>
      <c r="G13122" s="93" t="inlineStr">
        <is>
          <t>대용량 어성초 77 수딩 토너 500ml</t>
        </is>
      </c>
      <c r="H13122" s="93" t="n">
        <v>51</v>
      </c>
      <c r="J13122" s="87" t="n">
        <v>201208</v>
      </c>
      <c r="K13122" s="93" t="n"/>
      <c r="L13122" s="87" t="n">
        <v>1683000</v>
      </c>
      <c r="M13122" s="87" t="n">
        <v>1584544.5</v>
      </c>
      <c r="N13122" s="87" t="n">
        <v>220830</v>
      </c>
      <c r="O13122" s="144" t="n">
        <v>1530000</v>
      </c>
      <c r="P13122" s="87" t="inlineStr">
        <is>
          <t>카페24토너대용량 어성초 77 수딩 토너 500ml201208</t>
        </is>
      </c>
    </row>
    <row r="13123">
      <c r="B13123" s="127" t="n">
        <v>44200</v>
      </c>
      <c r="C13123" s="87">
        <f>TEXT(B13123,"aaa")</f>
        <v/>
      </c>
      <c r="D13123" s="93" t="n"/>
      <c r="E13123" s="87">
        <f>INDEX(매칭테이블!C:D,MATCH(RD!G13123,매칭테이블!D:D,0),1)</f>
        <v/>
      </c>
      <c r="F13123" s="93" t="inlineStr">
        <is>
          <t>카페24</t>
        </is>
      </c>
      <c r="G13123" s="93" t="inlineStr">
        <is>
          <t>대용량 어성초 77 토너 500ml</t>
        </is>
      </c>
      <c r="H13123" s="93" t="n">
        <v>7</v>
      </c>
      <c r="J13123" s="87" t="n">
        <v>201208</v>
      </c>
      <c r="K13123" s="93" t="n"/>
      <c r="L13123" s="87" t="n">
        <v>231000</v>
      </c>
      <c r="M13123" s="87" t="n">
        <v>217486.5</v>
      </c>
      <c r="N13123" s="87" t="n">
        <v>30310</v>
      </c>
      <c r="O13123" s="144" t="n">
        <v>210000</v>
      </c>
      <c r="P13123" s="87" t="inlineStr">
        <is>
          <t>카페24토너대용량 어성초 77 토너 500ml201208</t>
        </is>
      </c>
    </row>
    <row r="13124">
      <c r="B13124" s="127" t="n">
        <v>44200</v>
      </c>
      <c r="C13124" s="87">
        <f>TEXT(B13124,"aaa")</f>
        <v/>
      </c>
      <c r="D13124" s="93" t="n"/>
      <c r="E13124" s="87">
        <f>INDEX(매칭테이블!C:D,MATCH(RD!G13124,매칭테이블!D:D,0),1)</f>
        <v/>
      </c>
      <c r="F13124" s="93" t="inlineStr">
        <is>
          <t>카페24</t>
        </is>
      </c>
      <c r="G13124" s="93" t="inlineStr">
        <is>
          <t>아누아 어성초 77 수딩 토너토너(필수)=어성초 77 토너 1개-20% off</t>
        </is>
      </c>
      <c r="H13124" s="93" t="n">
        <v>1</v>
      </c>
      <c r="J13124" s="87" t="n">
        <v>201208</v>
      </c>
      <c r="K13124" s="93" t="n"/>
      <c r="L13124" s="87" t="n">
        <v>20000</v>
      </c>
      <c r="M13124" s="87" t="n">
        <v>18830</v>
      </c>
      <c r="N13124" s="87" t="n">
        <v>3080</v>
      </c>
      <c r="O13124" s="144" t="n">
        <v>18181.81818181818</v>
      </c>
      <c r="P13124" s="87" t="inlineStr">
        <is>
          <t>카페24토너아누아 어성초 77 수딩 토너토너(필수)=어성초 77 토너 1개-20% off201208</t>
        </is>
      </c>
    </row>
    <row r="13125">
      <c r="B13125" s="127" t="n">
        <v>44200</v>
      </c>
      <c r="C13125" s="87">
        <f>TEXT(B13125,"aaa")</f>
        <v/>
      </c>
      <c r="D13125" s="93" t="n"/>
      <c r="E13125" s="87">
        <f>INDEX(매칭테이블!C:D,MATCH(RD!G13125,매칭테이블!D:D,0),1)</f>
        <v/>
      </c>
      <c r="F13125" s="93" t="inlineStr">
        <is>
          <t>카페24</t>
        </is>
      </c>
      <c r="G13125" s="93" t="inlineStr">
        <is>
          <t>어성초 70 데일리 릴리프 로션로션=어성초 70 데일리 릴리프 로션 1개 -20% off</t>
        </is>
      </c>
      <c r="H13125" s="93" t="n">
        <v>13</v>
      </c>
      <c r="J13125" s="87" t="n">
        <v>201208</v>
      </c>
      <c r="K13125" s="93" t="n"/>
      <c r="L13125" s="87" t="n">
        <v>291200</v>
      </c>
      <c r="M13125" s="87" t="n">
        <v>274164.8</v>
      </c>
      <c r="N13125" s="87" t="n">
        <v>56394</v>
      </c>
      <c r="O13125" s="144" t="n">
        <v>264727.2727272727</v>
      </c>
      <c r="P13125" s="87" t="inlineStr">
        <is>
          <t>카페24로션어성초 70 데일리 릴리프 로션로션=어성초 70 데일리 릴리프 로션 1개 -20% off201208</t>
        </is>
      </c>
    </row>
    <row r="13126">
      <c r="B13126" s="127" t="n">
        <v>44200</v>
      </c>
      <c r="C13126" s="87">
        <f>TEXT(B13126,"aaa")</f>
        <v/>
      </c>
      <c r="D13126" s="93" t="n"/>
      <c r="E13126" s="87">
        <f>INDEX(매칭테이블!C:D,MATCH(RD!G13126,매칭테이블!D:D,0),1)</f>
        <v/>
      </c>
      <c r="F13126" s="93" t="inlineStr">
        <is>
          <t>카페24</t>
        </is>
      </c>
      <c r="G13126" s="93" t="inlineStr">
        <is>
          <t>어성초 70 데일리 릴리프 로션로션=어성초 70 데일리 릴리프 로션 2개 -30% off</t>
        </is>
      </c>
      <c r="H13126" s="93" t="n">
        <v>4</v>
      </c>
      <c r="J13126" s="87" t="n">
        <v>201208</v>
      </c>
      <c r="K13126" s="93" t="n"/>
      <c r="L13126" s="87" t="n">
        <v>156800</v>
      </c>
      <c r="M13126" s="87" t="n">
        <v>147627.2</v>
      </c>
      <c r="N13126" s="87" t="n">
        <v>34704</v>
      </c>
      <c r="O13126" s="144" t="n">
        <v>142545.4545454545</v>
      </c>
      <c r="P13126" s="87" t="inlineStr">
        <is>
          <t>카페24로션어성초 70 데일리 릴리프 로션로션=어성초 70 데일리 릴리프 로션 2개 -30% off201208</t>
        </is>
      </c>
    </row>
    <row r="13127">
      <c r="B13127" s="127" t="n">
        <v>44200</v>
      </c>
      <c r="C13127" s="87">
        <f>TEXT(B13127,"aaa")</f>
        <v/>
      </c>
      <c r="D13127" s="93" t="n"/>
      <c r="E13127" s="87">
        <f>INDEX(매칭테이블!C:D,MATCH(RD!G13127,매칭테이블!D:D,0),1)</f>
        <v/>
      </c>
      <c r="F13127" s="93" t="inlineStr">
        <is>
          <t>카페24</t>
        </is>
      </c>
      <c r="G13127" s="93" t="inlineStr">
        <is>
          <t>어성초 70 데일리 릴리프 로션로션=어성초 77토너 + 어성초 70 로션 수분 보충 세트 -30% off</t>
        </is>
      </c>
      <c r="H13127" s="93" t="n">
        <v>1</v>
      </c>
      <c r="J13127" s="87" t="n">
        <v>201208</v>
      </c>
      <c r="K13127" s="93" t="n"/>
      <c r="L13127" s="87" t="n">
        <v>37100</v>
      </c>
      <c r="M13127" s="87" t="n">
        <v>34929.65</v>
      </c>
      <c r="N13127" s="87" t="n">
        <v>7418</v>
      </c>
      <c r="O13127" s="144" t="n">
        <v>33727.27272727273</v>
      </c>
      <c r="P13127" s="87" t="inlineStr">
        <is>
          <t>카페24수분 보충 세트어성초 70 데일리 릴리프 로션로션=어성초 77토너 + 어성초 70 로션 수분 보충 세트 -30% off201208</t>
        </is>
      </c>
    </row>
    <row r="13128">
      <c r="B13128" s="127" t="n">
        <v>44200</v>
      </c>
      <c r="C13128" s="87">
        <f>TEXT(B13128,"aaa")</f>
        <v/>
      </c>
      <c r="D13128" s="93" t="n"/>
      <c r="E13128" s="87">
        <f>INDEX(매칭테이블!C:D,MATCH(RD!G13128,매칭테이블!D:D,0),1)</f>
        <v/>
      </c>
      <c r="F13128" s="93" t="inlineStr">
        <is>
          <t>카페24</t>
        </is>
      </c>
      <c r="G13128" s="93" t="inlineStr">
        <is>
          <t>어성초 70 머드 크림 마스크옵션=어성초 70 머드 크림 마스크-20% off</t>
        </is>
      </c>
      <c r="H13128" s="93" t="n">
        <v>3</v>
      </c>
      <c r="J13128" s="87" t="n">
        <v>201208</v>
      </c>
      <c r="K13128" s="93" t="n"/>
      <c r="L13128" s="87" t="n">
        <v>60000</v>
      </c>
      <c r="M13128" s="87" t="n">
        <v>56490</v>
      </c>
      <c r="N13128" s="87" t="n">
        <v>4326</v>
      </c>
      <c r="O13128" s="144" t="n">
        <v>54545.45454545454</v>
      </c>
      <c r="P13128" s="87" t="inlineStr">
        <is>
          <t>카페24머드크림마스크어성초 70 머드 크림 마스크옵션=어성초 70 머드 크림 마스크-20% off201208</t>
        </is>
      </c>
    </row>
    <row r="13129">
      <c r="B13129" s="127" t="n">
        <v>44200</v>
      </c>
      <c r="C13129" s="87">
        <f>TEXT(B13129,"aaa")</f>
        <v/>
      </c>
      <c r="D13129" s="93" t="n"/>
      <c r="E13129" s="87">
        <f>INDEX(매칭테이블!C:D,MATCH(RD!G13129,매칭테이블!D:D,0),1)</f>
        <v/>
      </c>
      <c r="F13129" s="93" t="inlineStr">
        <is>
          <t>카페24</t>
        </is>
      </c>
      <c r="G13129" s="93" t="inlineStr">
        <is>
          <t>어성초 70 머드 크림 마스크옵션=어성초 70 머드 크림 마스크 2개-30% off (무료배송)</t>
        </is>
      </c>
      <c r="H13129" s="93" t="n">
        <v>1</v>
      </c>
      <c r="J13129" s="87" t="n">
        <v>201208</v>
      </c>
      <c r="K13129" s="93" t="n"/>
      <c r="L13129" s="87" t="n">
        <v>35000</v>
      </c>
      <c r="M13129" s="87" t="n">
        <v>32952.5</v>
      </c>
      <c r="N13129" s="87" t="n">
        <v>2884</v>
      </c>
      <c r="O13129" s="144" t="n">
        <v>31818.18181818182</v>
      </c>
      <c r="P13129" s="87" t="inlineStr">
        <is>
          <t>카페24머드크림마스크어성초 70 머드 크림 마스크옵션=어성초 70 머드 크림 마스크 2개-30% off (무료배송)201208</t>
        </is>
      </c>
    </row>
    <row r="13130">
      <c r="B13130" s="127" t="n">
        <v>44200</v>
      </c>
      <c r="C13130" s="87">
        <f>TEXT(B13130,"aaa")</f>
        <v/>
      </c>
      <c r="D13130" s="93" t="n"/>
      <c r="E13130" s="87">
        <f>INDEX(매칭테이블!C:D,MATCH(RD!G13130,매칭테이블!D:D,0),1)</f>
        <v/>
      </c>
      <c r="F13130" s="93" t="inlineStr">
        <is>
          <t>카페24</t>
        </is>
      </c>
      <c r="G13130" s="93" t="inlineStr">
        <is>
          <t>어성초 70 인텐스 카밍 크림크림=어성초 70 인텐스 카밍 크림 1개 (-20%)</t>
        </is>
      </c>
      <c r="H13130" s="93" t="n">
        <v>7</v>
      </c>
      <c r="J13130" s="87" t="n">
        <v>201208</v>
      </c>
      <c r="K13130" s="93" t="n"/>
      <c r="L13130" s="87" t="n">
        <v>196000</v>
      </c>
      <c r="M13130" s="87" t="n">
        <v>184534</v>
      </c>
      <c r="N13130" s="87" t="n">
        <v>27174</v>
      </c>
      <c r="O13130" s="144" t="n">
        <v>178181.8181818182</v>
      </c>
      <c r="P13130" s="87" t="inlineStr">
        <is>
          <t>카페24카밍크림어성초 70 인텐스 카밍 크림크림=어성초 70 인텐스 카밍 크림 1개 (-20%)201208</t>
        </is>
      </c>
    </row>
    <row r="13131">
      <c r="B13131" s="127" t="n">
        <v>44200</v>
      </c>
      <c r="C13131" s="87">
        <f>TEXT(B13131,"aaa")</f>
        <v/>
      </c>
      <c r="D13131" s="93" t="n"/>
      <c r="E13131" s="87">
        <f>INDEX(매칭테이블!C:D,MATCH(RD!G13131,매칭테이블!D:D,0),1)</f>
        <v/>
      </c>
      <c r="F13131" s="93" t="inlineStr">
        <is>
          <t>카페24</t>
        </is>
      </c>
      <c r="G13131" s="93" t="inlineStr">
        <is>
          <t>어성초 70 인텐스 카밍 크림크림=어성초 70 인텐스 카밍 크림 2개 (-30%)</t>
        </is>
      </c>
      <c r="H13131" s="93" t="n">
        <v>1</v>
      </c>
      <c r="J13131" s="87" t="n">
        <v>201208</v>
      </c>
      <c r="K13131" s="93" t="n"/>
      <c r="L13131" s="87" t="n">
        <v>49000</v>
      </c>
      <c r="M13131" s="87" t="n">
        <v>46133.5</v>
      </c>
      <c r="N13131" s="87" t="n">
        <v>7764</v>
      </c>
      <c r="O13131" s="144" t="n">
        <v>44545.45454545454</v>
      </c>
      <c r="P13131" s="87" t="inlineStr">
        <is>
          <t>카페24카밍크림어성초 70 인텐스 카밍 크림크림=어성초 70 인텐스 카밍 크림 2개 (-30%)201208</t>
        </is>
      </c>
    </row>
    <row r="13132">
      <c r="B13132" s="127" t="n">
        <v>44200</v>
      </c>
      <c r="C13132" s="87">
        <f>TEXT(B13132,"aaa")</f>
        <v/>
      </c>
      <c r="D13132" s="93" t="n"/>
      <c r="E13132" s="87">
        <f>INDEX(매칭테이블!C:D,MATCH(RD!G13132,매칭테이블!D:D,0),1)</f>
        <v/>
      </c>
      <c r="F13132" s="93" t="inlineStr">
        <is>
          <t>카페24</t>
        </is>
      </c>
      <c r="G13132" s="93" t="inlineStr">
        <is>
          <t>어성초 77 수딩 토너토너(필수)=어성초 77 토너 1개-20% off</t>
        </is>
      </c>
      <c r="H13132" s="93" t="n">
        <v>12</v>
      </c>
      <c r="J13132" s="87" t="n">
        <v>201208</v>
      </c>
      <c r="K13132" s="93" t="n"/>
      <c r="L13132" s="87" t="n">
        <v>240000</v>
      </c>
      <c r="M13132" s="87" t="n">
        <v>225960</v>
      </c>
      <c r="N13132" s="87" t="n">
        <v>36960</v>
      </c>
      <c r="O13132" s="144" t="n">
        <v>218181.8181818182</v>
      </c>
      <c r="P13132" s="87" t="inlineStr">
        <is>
          <t>카페24토너어성초 77 수딩 토너토너(필수)=어성초 77 토너 1개-20% off201208</t>
        </is>
      </c>
    </row>
    <row r="13133">
      <c r="B13133" s="127" t="n">
        <v>44200</v>
      </c>
      <c r="C13133" s="87">
        <f>TEXT(B13133,"aaa")</f>
        <v/>
      </c>
      <c r="D13133" s="93" t="n"/>
      <c r="E13133" s="87">
        <f>INDEX(매칭테이블!C:D,MATCH(RD!G13133,매칭테이블!D:D,0),1)</f>
        <v/>
      </c>
      <c r="F13133" s="93" t="inlineStr">
        <is>
          <t>카페24</t>
        </is>
      </c>
      <c r="G13133" s="93" t="inlineStr">
        <is>
          <t>어성초 77 수딩 토너토너(필수)=어성초 77 토너 2개-30% off (무료배송)</t>
        </is>
      </c>
      <c r="H13133" s="93" t="n">
        <v>18</v>
      </c>
      <c r="J13133" s="87" t="n">
        <v>201208</v>
      </c>
      <c r="K13133" s="93" t="n"/>
      <c r="L13133" s="87" t="n">
        <v>630000</v>
      </c>
      <c r="M13133" s="87" t="n">
        <v>593145</v>
      </c>
      <c r="N13133" s="87" t="n">
        <v>110880</v>
      </c>
      <c r="O13133" s="144" t="n">
        <v>572727.2727272727</v>
      </c>
      <c r="P13133" s="87" t="inlineStr">
        <is>
          <t>카페24토너어성초 77 수딩 토너토너(필수)=어성초 77 토너 2개-30% off (무료배송)201208</t>
        </is>
      </c>
    </row>
    <row r="13134">
      <c r="B13134" s="127" t="n">
        <v>44200</v>
      </c>
      <c r="C13134" s="87">
        <f>TEXT(B13134,"aaa")</f>
        <v/>
      </c>
      <c r="D13134" s="93" t="n"/>
      <c r="E13134" s="87">
        <f>INDEX(매칭테이블!C:D,MATCH(RD!G13134,매칭테이블!D:D,0),1)</f>
        <v/>
      </c>
      <c r="F13134" s="93" t="inlineStr">
        <is>
          <t>카페24</t>
        </is>
      </c>
      <c r="G13134" s="93" t="inlineStr">
        <is>
          <t>어성초 77 수딩 토너토너(필수)=어성초77토너1개 + 어성초77패드1개 -30% off (무료배송)</t>
        </is>
      </c>
      <c r="H13134" s="93" t="n">
        <v>10</v>
      </c>
      <c r="J13134" s="87" t="n">
        <v>201208</v>
      </c>
      <c r="K13134" s="93" t="n"/>
      <c r="L13134" s="87" t="n">
        <v>371000</v>
      </c>
      <c r="M13134" s="87" t="n">
        <v>349296.5</v>
      </c>
      <c r="N13134" s="87" t="n">
        <v>80920</v>
      </c>
      <c r="O13134" s="144" t="n">
        <v>337272.7272727272</v>
      </c>
      <c r="P13134" s="87" t="inlineStr">
        <is>
          <t>카페24토너+패드 세트어성초 77 수딩 토너토너(필수)=어성초77토너1개 + 어성초77패드1개 -30% off (무료배송)201208</t>
        </is>
      </c>
    </row>
    <row r="13135">
      <c r="B13135" s="127" t="n">
        <v>44200</v>
      </c>
      <c r="C13135" s="87">
        <f>TEXT(B13135,"aaa")</f>
        <v/>
      </c>
      <c r="D13135" s="93" t="n"/>
      <c r="E13135" s="87">
        <f>INDEX(매칭테이블!C:D,MATCH(RD!G13135,매칭테이블!D:D,0),1)</f>
        <v/>
      </c>
      <c r="F13135" s="93" t="inlineStr">
        <is>
          <t>카페24</t>
        </is>
      </c>
      <c r="G13135" s="93" t="inlineStr">
        <is>
          <t>어성초 77 수딩 토너화장솜(선택)=촉촉 스킨팩 화장솜</t>
        </is>
      </c>
      <c r="H13135" s="93" t="n">
        <v>14</v>
      </c>
      <c r="J13135" s="87" t="n">
        <v>201208</v>
      </c>
      <c r="K13135" s="93" t="n"/>
      <c r="L13135" s="87" t="n">
        <v>42000</v>
      </c>
      <c r="M13135" s="87" t="n">
        <v>39543</v>
      </c>
      <c r="N13135" s="87" t="n">
        <v>15540</v>
      </c>
      <c r="O13135" s="144" t="n">
        <v>38181.81818181818</v>
      </c>
      <c r="P13135" s="87" t="inlineStr">
        <is>
          <t>카페24화장솜어성초 77 수딩 토너화장솜(선택)=촉촉 스킨팩 화장솜201208</t>
        </is>
      </c>
    </row>
    <row r="13136">
      <c r="B13136" s="127" t="n">
        <v>44200</v>
      </c>
      <c r="C13136" s="87">
        <f>TEXT(B13136,"aaa")</f>
        <v/>
      </c>
      <c r="D13136" s="93" t="n"/>
      <c r="E13136" s="87">
        <f>INDEX(매칭테이블!C:D,MATCH(RD!G13136,매칭테이블!D:D,0),1)</f>
        <v/>
      </c>
      <c r="F13136" s="93" t="inlineStr">
        <is>
          <t>카페24</t>
        </is>
      </c>
      <c r="G13136" s="93" t="inlineStr">
        <is>
          <t>어성초 77 수딩 토너 (클리어패드 세트 구매시 1/11 순차발송 예정)토너(필수)=어성초 77 토너 1개-20% off</t>
        </is>
      </c>
      <c r="H13136" s="93" t="n">
        <v>28</v>
      </c>
      <c r="J13136" s="87" t="n">
        <v>201208</v>
      </c>
      <c r="K13136" s="93" t="n"/>
      <c r="L13136" s="87" t="n">
        <v>560000</v>
      </c>
      <c r="M13136" s="87" t="n">
        <v>527240</v>
      </c>
      <c r="N13136" s="87" t="n">
        <v>86240</v>
      </c>
      <c r="O13136" s="144" t="n">
        <v>509090.9090909091</v>
      </c>
      <c r="P13136" s="87" t="inlineStr">
        <is>
          <t>카페24토너어성초 77 수딩 토너 (클리어패드 세트 구매시 1/11 순차발송 예정)토너(필수)=어성초 77 토너 1개-20% off201208</t>
        </is>
      </c>
    </row>
    <row r="13137">
      <c r="B13137" s="127" t="n">
        <v>44200</v>
      </c>
      <c r="C13137" s="87">
        <f>TEXT(B13137,"aaa")</f>
        <v/>
      </c>
      <c r="D13137" s="93" t="n"/>
      <c r="E13137" s="87">
        <f>INDEX(매칭테이블!C:D,MATCH(RD!G13137,매칭테이블!D:D,0),1)</f>
        <v/>
      </c>
      <c r="F13137" s="93" t="inlineStr">
        <is>
          <t>카페24</t>
        </is>
      </c>
      <c r="G13137" s="93" t="inlineStr">
        <is>
          <t>어성초 77 수딩 토너 (클리어패드 세트 구매시 1/11 순차발송 예정)토너(필수)=어성초 77 토너 2개-30% off (무료배송)</t>
        </is>
      </c>
      <c r="H13137" s="93" t="n">
        <v>20</v>
      </c>
      <c r="J13137" s="87" t="n">
        <v>201208</v>
      </c>
      <c r="K13137" s="93" t="n"/>
      <c r="L13137" s="87" t="n">
        <v>700000</v>
      </c>
      <c r="M13137" s="87" t="n">
        <v>659050</v>
      </c>
      <c r="N13137" s="87" t="n">
        <v>123200</v>
      </c>
      <c r="O13137" s="144" t="n">
        <v>636363.6363636364</v>
      </c>
      <c r="P13137" s="87" t="inlineStr">
        <is>
          <t>카페24토너어성초 77 수딩 토너 (클리어패드 세트 구매시 1/11 순차발송 예정)토너(필수)=어성초 77 토너 2개-30% off (무료배송)201208</t>
        </is>
      </c>
    </row>
    <row r="13138">
      <c r="B13138" s="127" t="n">
        <v>44200</v>
      </c>
      <c r="C13138" s="87">
        <f>TEXT(B13138,"aaa")</f>
        <v/>
      </c>
      <c r="D13138" s="93" t="n"/>
      <c r="E13138" s="87">
        <f>INDEX(매칭테이블!C:D,MATCH(RD!G13138,매칭테이블!D:D,0),1)</f>
        <v/>
      </c>
      <c r="F13138" s="93" t="inlineStr">
        <is>
          <t>카페24</t>
        </is>
      </c>
      <c r="G13138" s="93" t="inlineStr">
        <is>
          <t>어성초 77 수딩 토너 (클리어패드 세트 구매시 1/11 순차발송 예정)토너(필수)=어성초77토너1개 + 어성초77패드1개 -30% off (무료배송)</t>
        </is>
      </c>
      <c r="H13138" s="93" t="n">
        <v>10</v>
      </c>
      <c r="J13138" s="87" t="n">
        <v>201208</v>
      </c>
      <c r="K13138" s="93" t="n"/>
      <c r="L13138" s="87" t="n">
        <v>371000</v>
      </c>
      <c r="M13138" s="87" t="n">
        <v>349296.5</v>
      </c>
      <c r="N13138" s="87" t="n">
        <v>80920</v>
      </c>
      <c r="O13138" s="144" t="n">
        <v>337272.7272727272</v>
      </c>
      <c r="P13138" s="87" t="inlineStr">
        <is>
          <t>카페24토너+패드 세트어성초 77 수딩 토너 (클리어패드 세트 구매시 1/11 순차발송 예정)토너(필수)=어성초77토너1개 + 어성초77패드1개 -30% off (무료배송)201208</t>
        </is>
      </c>
    </row>
    <row r="13139">
      <c r="B13139" s="127" t="n">
        <v>44200</v>
      </c>
      <c r="C13139" s="87">
        <f>TEXT(B13139,"aaa")</f>
        <v/>
      </c>
      <c r="D13139" s="93" t="n"/>
      <c r="E13139" s="87">
        <f>INDEX(매칭테이블!C:D,MATCH(RD!G13139,매칭테이블!D:D,0),1)</f>
        <v/>
      </c>
      <c r="F13139" s="93" t="inlineStr">
        <is>
          <t>카페24</t>
        </is>
      </c>
      <c r="G13139" s="93" t="inlineStr">
        <is>
          <t>어성초 77 수딩 토너 (클리어패드 세트 구매시 1/11 순차발송 예정)화장솜(선택)=촉촉 스킨팩 화장솜</t>
        </is>
      </c>
      <c r="H13139" s="93" t="n">
        <v>13</v>
      </c>
      <c r="J13139" s="87" t="n">
        <v>201208</v>
      </c>
      <c r="K13139" s="93" t="n"/>
      <c r="L13139" s="87" t="n">
        <v>39000</v>
      </c>
      <c r="M13139" s="87" t="n">
        <v>36718.5</v>
      </c>
      <c r="N13139" s="87" t="n">
        <v>14430</v>
      </c>
      <c r="O13139" s="144" t="n">
        <v>35454.54545454545</v>
      </c>
      <c r="P13139" s="87" t="inlineStr">
        <is>
          <t>카페24토너어성초 77 수딩 토너 (클리어패드 세트 구매시 1/11 순차발송 예정)화장솜(선택)=촉촉 스킨팩 화장솜201208</t>
        </is>
      </c>
    </row>
    <row r="13140">
      <c r="B13140" s="127" t="n">
        <v>44200</v>
      </c>
      <c r="C13140" s="87">
        <f>TEXT(B13140,"aaa")</f>
        <v/>
      </c>
      <c r="D13140" s="93" t="n"/>
      <c r="E13140" s="87">
        <f>INDEX(매칭테이블!C:D,MATCH(RD!G13140,매칭테이블!D:D,0),1)</f>
        <v/>
      </c>
      <c r="F13140" s="93" t="inlineStr">
        <is>
          <t>카페24</t>
        </is>
      </c>
      <c r="G13140" s="93" t="inlineStr">
        <is>
          <t>어성초 77 진정 마스크옵션=어성초 77 진정 마스크팩 10장-50% off</t>
        </is>
      </c>
      <c r="H13140" s="93" t="n">
        <v>7</v>
      </c>
      <c r="J13140" s="87" t="n">
        <v>201208</v>
      </c>
      <c r="K13140" s="93" t="n"/>
      <c r="L13140" s="87" t="n">
        <v>140000</v>
      </c>
      <c r="M13140" s="87" t="n">
        <v>131810</v>
      </c>
      <c r="N13140" s="87" t="n">
        <v>27790</v>
      </c>
      <c r="O13140" s="144" t="n">
        <v>127272.7272727273</v>
      </c>
      <c r="P13140" s="87" t="inlineStr">
        <is>
          <t>카페24마스크팩어성초 77 진정 마스크옵션=어성초 77 진정 마스크팩 10장-50% off201208</t>
        </is>
      </c>
    </row>
    <row r="13141">
      <c r="B13141" s="127" t="n">
        <v>44200</v>
      </c>
      <c r="C13141" s="87">
        <f>TEXT(B13141,"aaa")</f>
        <v/>
      </c>
      <c r="D13141" s="93" t="n"/>
      <c r="E13141" s="87">
        <f>INDEX(매칭테이블!C:D,MATCH(RD!G13141,매칭테이블!D:D,0),1)</f>
        <v/>
      </c>
      <c r="F13141" s="93" t="inlineStr">
        <is>
          <t>카페24</t>
        </is>
      </c>
      <c r="G13141" s="93" t="inlineStr">
        <is>
          <t>어성초 77 클리어 패드옵션=어성초 77 클리어 패드 1개-20% off</t>
        </is>
      </c>
      <c r="H13141" s="93" t="n">
        <v>23</v>
      </c>
      <c r="J13141" s="87" t="n">
        <v>201208</v>
      </c>
      <c r="K13141" s="93" t="n"/>
      <c r="L13141" s="87" t="n">
        <v>515200</v>
      </c>
      <c r="M13141" s="87" t="n">
        <v>485060.8</v>
      </c>
      <c r="N13141" s="87" t="n">
        <v>115276</v>
      </c>
      <c r="O13141" s="144" t="n">
        <v>468363.6363636364</v>
      </c>
      <c r="P13141" s="87" t="inlineStr">
        <is>
          <t>카페24클리어 패드어성초 77 클리어 패드옵션=어성초 77 클리어 패드 1개-20% off201208</t>
        </is>
      </c>
    </row>
    <row r="13142">
      <c r="B13142" s="127" t="n">
        <v>44200</v>
      </c>
      <c r="C13142" s="87">
        <f>TEXT(B13142,"aaa")</f>
        <v/>
      </c>
      <c r="D13142" s="93" t="n"/>
      <c r="E13142" s="87">
        <f>INDEX(매칭테이블!C:D,MATCH(RD!G13142,매칭테이블!D:D,0),1)</f>
        <v/>
      </c>
      <c r="F13142" s="93" t="inlineStr">
        <is>
          <t>카페24</t>
        </is>
      </c>
      <c r="G13142" s="93" t="inlineStr">
        <is>
          <t>어성초 77 클리어 패드옵션=어성초 77 클리어 패드 2개-30% off (무료배송)</t>
        </is>
      </c>
      <c r="H13142" s="93" t="n">
        <v>38</v>
      </c>
      <c r="J13142" s="87" t="n">
        <v>201208</v>
      </c>
      <c r="K13142" s="93" t="n"/>
      <c r="L13142" s="87" t="n">
        <v>1489600</v>
      </c>
      <c r="M13142" s="87" t="n">
        <v>1402458.4</v>
      </c>
      <c r="N13142" s="87" t="n">
        <v>380912</v>
      </c>
      <c r="O13142" s="144" t="n">
        <v>1354181.818181818</v>
      </c>
      <c r="P13142" s="87" t="inlineStr">
        <is>
          <t>카페24클리어 패드어성초 77 클리어 패드옵션=어성초 77 클리어 패드 2개-30% off (무료배송)201208</t>
        </is>
      </c>
    </row>
    <row r="13143">
      <c r="B13143" s="127" t="n">
        <v>44200</v>
      </c>
      <c r="C13143" s="87">
        <f>TEXT(B13143,"aaa")</f>
        <v/>
      </c>
      <c r="D13143" s="93" t="n"/>
      <c r="E13143" s="87">
        <f>INDEX(매칭테이블!C:D,MATCH(RD!G13143,매칭테이블!D:D,0),1)</f>
        <v/>
      </c>
      <c r="F13143" s="93" t="inlineStr">
        <is>
          <t>카페24</t>
        </is>
      </c>
      <c r="G13143" s="93" t="inlineStr">
        <is>
          <t>어성초 77 클리어 패드옵션=어성초77토너1개+어성초77패드1개-30% off (무료배송)</t>
        </is>
      </c>
      <c r="H13143" s="93" t="n">
        <v>17</v>
      </c>
      <c r="J13143" s="87" t="n">
        <v>201208</v>
      </c>
      <c r="K13143" s="93" t="n"/>
      <c r="L13143" s="87" t="n">
        <v>630700</v>
      </c>
      <c r="M13143" s="87" t="n">
        <v>593804.05</v>
      </c>
      <c r="N13143" s="87" t="n">
        <v>137564</v>
      </c>
      <c r="O13143" s="144" t="n">
        <v>573363.6363636364</v>
      </c>
      <c r="P13143" s="87" t="inlineStr">
        <is>
          <t>카페24토너+패드 세트어성초 77 클리어 패드옵션=어성초77토너1개+어성초77패드1개-30% off (무료배송)201208</t>
        </is>
      </c>
    </row>
    <row r="13144">
      <c r="B13144" s="127" t="n">
        <v>44200</v>
      </c>
      <c r="C13144" s="87">
        <f>TEXT(B13144,"aaa")</f>
        <v/>
      </c>
      <c r="D13144" s="93" t="n"/>
      <c r="E13144" s="87">
        <f>INDEX(매칭테이블!C:D,MATCH(RD!G13144,매칭테이블!D:D,0),1)</f>
        <v/>
      </c>
      <c r="F13144" s="93" t="inlineStr">
        <is>
          <t>카페24</t>
        </is>
      </c>
      <c r="G13144" s="93" t="inlineStr">
        <is>
          <t>어성초 77 클리어 패드 (1/11 순차발송 예정)옵션=어성초 77 클리어 패드 1개-20% off</t>
        </is>
      </c>
      <c r="H13144" s="93" t="n">
        <v>34</v>
      </c>
      <c r="J13144" s="87" t="n">
        <v>201208</v>
      </c>
      <c r="K13144" s="93" t="n"/>
      <c r="L13144" s="87" t="n">
        <v>761600</v>
      </c>
      <c r="M13144" s="87" t="n">
        <v>717046.4</v>
      </c>
      <c r="N13144" s="87" t="n">
        <v>170408</v>
      </c>
      <c r="O13144" s="144" t="n">
        <v>692363.6363636364</v>
      </c>
      <c r="P13144" s="87" t="inlineStr">
        <is>
          <t>카페24클리어 패드어성초 77 클리어 패드 (1/11 순차발송 예정)옵션=어성초 77 클리어 패드 1개-20% off201208</t>
        </is>
      </c>
    </row>
    <row r="13145">
      <c r="B13145" s="127" t="n">
        <v>44200</v>
      </c>
      <c r="C13145" s="87">
        <f>TEXT(B13145,"aaa")</f>
        <v/>
      </c>
      <c r="D13145" s="93" t="n"/>
      <c r="E13145" s="87">
        <f>INDEX(매칭테이블!C:D,MATCH(RD!G13145,매칭테이블!D:D,0),1)</f>
        <v/>
      </c>
      <c r="F13145" s="93" t="inlineStr">
        <is>
          <t>카페24</t>
        </is>
      </c>
      <c r="G13145" s="93" t="inlineStr">
        <is>
          <t>어성초 77 클리어 패드 (1/11 순차발송 예정)옵션=어성초 77 클리어 패드 2개-30% off (무료배송)</t>
        </is>
      </c>
      <c r="H13145" s="93" t="n">
        <v>50</v>
      </c>
      <c r="J13145" s="87" t="n">
        <v>201208</v>
      </c>
      <c r="K13145" s="93" t="n"/>
      <c r="L13145" s="87" t="n">
        <v>1960000</v>
      </c>
      <c r="M13145" s="87" t="n">
        <v>1845340</v>
      </c>
      <c r="N13145" s="87" t="n">
        <v>501200</v>
      </c>
      <c r="O13145" s="144" t="n">
        <v>1781818.181818182</v>
      </c>
      <c r="P13145" s="87" t="inlineStr">
        <is>
          <t>카페24클리어 패드어성초 77 클리어 패드 (1/11 순차발송 예정)옵션=어성초 77 클리어 패드 2개-30% off (무료배송)201208</t>
        </is>
      </c>
    </row>
    <row r="13146">
      <c r="B13146" s="127" t="n">
        <v>44200</v>
      </c>
      <c r="C13146" s="87">
        <f>TEXT(B13146,"aaa")</f>
        <v/>
      </c>
      <c r="D13146" s="93" t="n"/>
      <c r="E13146" s="87">
        <f>INDEX(매칭테이블!C:D,MATCH(RD!G13146,매칭테이블!D:D,0),1)</f>
        <v/>
      </c>
      <c r="F13146" s="93" t="inlineStr">
        <is>
          <t>카페24</t>
        </is>
      </c>
      <c r="G13146" s="93" t="inlineStr">
        <is>
          <t>어성초 77 클리어 패드 (1/11 순차발송 예정)옵션=어성초77토너1개+어성초77패드1개-30% off (무료배송)</t>
        </is>
      </c>
      <c r="H13146" s="93" t="n">
        <v>22</v>
      </c>
      <c r="J13146" s="87" t="n">
        <v>201208</v>
      </c>
      <c r="K13146" s="93" t="n"/>
      <c r="L13146" s="87" t="n">
        <v>816200</v>
      </c>
      <c r="M13146" s="87" t="n">
        <v>768452.3</v>
      </c>
      <c r="N13146" s="87" t="n">
        <v>178024</v>
      </c>
      <c r="O13146" s="144" t="n">
        <v>741999.9999999999</v>
      </c>
      <c r="P13146" s="87" t="inlineStr">
        <is>
          <t>카페24토너+패드 세트어성초 77 클리어 패드 (1/11 순차발송 예정)옵션=어성초77토너1개+어성초77패드1개-30% off (무료배송)201208</t>
        </is>
      </c>
    </row>
    <row r="13147">
      <c r="B13147" s="127" t="n">
        <v>44200</v>
      </c>
      <c r="C13147" s="87">
        <f>TEXT(B13147,"aaa")</f>
        <v/>
      </c>
      <c r="D13147" s="93" t="n"/>
      <c r="E13147" s="87">
        <f>INDEX(매칭테이블!C:D,MATCH(RD!G13147,매칭테이블!D:D,0),1)</f>
        <v/>
      </c>
      <c r="F13147" s="93" t="inlineStr">
        <is>
          <t>카페24</t>
        </is>
      </c>
      <c r="G13147" s="93" t="inlineStr">
        <is>
          <t>어성초 77 토너</t>
        </is>
      </c>
      <c r="H13147" s="93" t="n">
        <v>1</v>
      </c>
      <c r="J13147" s="87" t="n">
        <v>201208</v>
      </c>
      <c r="K13147" s="93" t="n"/>
      <c r="L13147" s="87" t="n">
        <v>20000</v>
      </c>
      <c r="M13147" s="87" t="n">
        <v>18830</v>
      </c>
      <c r="N13147" s="87" t="n">
        <v>3080</v>
      </c>
      <c r="O13147" s="144" t="n">
        <v>18181.81818181818</v>
      </c>
      <c r="P13147" s="87" t="inlineStr">
        <is>
          <t>카페24토너어성초 77 토너201208</t>
        </is>
      </c>
    </row>
    <row r="13148">
      <c r="B13148" s="127" t="n">
        <v>44200</v>
      </c>
      <c r="C13148" s="87">
        <f>TEXT(B13148,"aaa")</f>
        <v/>
      </c>
      <c r="D13148" s="93" t="n"/>
      <c r="E13148" s="87">
        <f>INDEX(매칭테이블!C:D,MATCH(RD!G13148,매칭테이블!D:D,0),1)</f>
        <v/>
      </c>
      <c r="F13148" s="93" t="inlineStr">
        <is>
          <t>카페24</t>
        </is>
      </c>
      <c r="G13148" s="93" t="inlineStr">
        <is>
          <t>어성초 77 토너토너(필수)=어성초 77 토너 1개-20% off</t>
        </is>
      </c>
      <c r="H13148" s="93" t="n">
        <v>1</v>
      </c>
      <c r="J13148" s="87" t="n">
        <v>201208</v>
      </c>
      <c r="K13148" s="93" t="n"/>
      <c r="L13148" s="87" t="n">
        <v>20000</v>
      </c>
      <c r="M13148" s="87" t="n">
        <v>18830</v>
      </c>
      <c r="N13148" s="87" t="n">
        <v>3080</v>
      </c>
      <c r="O13148" s="144" t="n">
        <v>18181.81818181818</v>
      </c>
      <c r="P13148" s="87" t="inlineStr">
        <is>
          <t>카페24토너어성초 77 토너토너(필수)=어성초 77 토너 1개-20% off201208</t>
        </is>
      </c>
    </row>
    <row r="13149">
      <c r="B13149" s="127" t="n">
        <v>44200</v>
      </c>
      <c r="C13149" s="87">
        <f>TEXT(B13149,"aaa")</f>
        <v/>
      </c>
      <c r="D13149" s="93" t="n"/>
      <c r="E13149" s="87">
        <f>INDEX(매칭테이블!C:D,MATCH(RD!G13149,매칭테이블!D:D,0),1)</f>
        <v/>
      </c>
      <c r="F13149" s="93" t="inlineStr">
        <is>
          <t>카페24</t>
        </is>
      </c>
      <c r="G13149" s="93" t="inlineStr">
        <is>
          <t>어성초 77 토너토너(필수)=어성초77토너1개 + 어성초77패드1개 -30% off (무료배송)</t>
        </is>
      </c>
      <c r="H13149" s="93" t="n">
        <v>1</v>
      </c>
      <c r="J13149" s="87" t="n">
        <v>201208</v>
      </c>
      <c r="K13149" s="93" t="n"/>
      <c r="L13149" s="87" t="n">
        <v>37100</v>
      </c>
      <c r="M13149" s="87" t="n">
        <v>34929.65</v>
      </c>
      <c r="N13149" s="87" t="n">
        <v>8092</v>
      </c>
      <c r="O13149" s="144" t="n">
        <v>33727.27272727273</v>
      </c>
      <c r="P13149" s="87" t="inlineStr">
        <is>
          <t>카페24토너+패드 세트어성초 77 토너토너(필수)=어성초77토너1개 + 어성초77패드1개 -30% off (무료배송)201208</t>
        </is>
      </c>
    </row>
    <row r="13150">
      <c r="B13150" s="127" t="n">
        <v>44200</v>
      </c>
      <c r="C13150" s="87">
        <f>TEXT(B13150,"aaa")</f>
        <v/>
      </c>
      <c r="D13150" s="93" t="n"/>
      <c r="E13150" s="87">
        <f>INDEX(매칭테이블!C:D,MATCH(RD!G13150,매칭테이블!D:D,0),1)</f>
        <v/>
      </c>
      <c r="F13150" s="93" t="inlineStr">
        <is>
          <t>카페24</t>
        </is>
      </c>
      <c r="G13150" s="93" t="inlineStr">
        <is>
          <t>어성초 77 포어 클리어 패드옵션=어성초 77 클리어 패드 1개-20% off</t>
        </is>
      </c>
      <c r="H13150" s="93" t="n">
        <v>10</v>
      </c>
      <c r="J13150" s="87" t="n">
        <v>201208</v>
      </c>
      <c r="K13150" s="93" t="n"/>
      <c r="L13150" s="87" t="n">
        <v>224000</v>
      </c>
      <c r="M13150" s="87" t="n">
        <v>210896</v>
      </c>
      <c r="N13150" s="87" t="n">
        <v>50120</v>
      </c>
      <c r="O13150" s="144" t="n">
        <v>203636.3636363636</v>
      </c>
      <c r="P13150" s="87" t="inlineStr">
        <is>
          <t>카페24클리어 패드어성초 77 포어 클리어 패드옵션=어성초 77 클리어 패드 1개-20% off201208</t>
        </is>
      </c>
    </row>
    <row r="13151">
      <c r="B13151" s="127" t="n">
        <v>44200</v>
      </c>
      <c r="C13151" s="87">
        <f>TEXT(B13151,"aaa")</f>
        <v/>
      </c>
      <c r="D13151" s="93" t="n"/>
      <c r="E13151" s="87">
        <f>INDEX(매칭테이블!C:D,MATCH(RD!G13151,매칭테이블!D:D,0),1)</f>
        <v/>
      </c>
      <c r="F13151" s="93" t="inlineStr">
        <is>
          <t>카페24</t>
        </is>
      </c>
      <c r="G13151" s="93" t="inlineStr">
        <is>
          <t>어성초 77 포어 클리어 패드옵션=어성초 77 클리어 패드 2개-30% off (무료배송)</t>
        </is>
      </c>
      <c r="H13151" s="93" t="n">
        <v>8</v>
      </c>
      <c r="J13151" s="87" t="n">
        <v>201208</v>
      </c>
      <c r="K13151" s="93" t="n"/>
      <c r="L13151" s="87" t="n">
        <v>313600</v>
      </c>
      <c r="M13151" s="87" t="n">
        <v>295254.4</v>
      </c>
      <c r="N13151" s="87" t="n">
        <v>80192</v>
      </c>
      <c r="O13151" s="144" t="n">
        <v>285090.9090909091</v>
      </c>
      <c r="P13151" s="87" t="inlineStr">
        <is>
          <t>카페24클리어 패드어성초 77 포어 클리어 패드옵션=어성초 77 클리어 패드 2개-30% off (무료배송)201208</t>
        </is>
      </c>
    </row>
    <row r="13152">
      <c r="B13152" s="127" t="n">
        <v>44200</v>
      </c>
      <c r="C13152" s="87">
        <f>TEXT(B13152,"aaa")</f>
        <v/>
      </c>
      <c r="D13152" s="93" t="n"/>
      <c r="E13152" s="87">
        <f>INDEX(매칭테이블!C:D,MATCH(RD!G13152,매칭테이블!D:D,0),1)</f>
        <v/>
      </c>
      <c r="F13152" s="93" t="inlineStr">
        <is>
          <t>카페24</t>
        </is>
      </c>
      <c r="G13152" s="93" t="inlineStr">
        <is>
          <t>어성초 77 포어 클리어 패드옵션=어성초77토너1개+어성초77패드1개-30% off (무료배송)</t>
        </is>
      </c>
      <c r="H13152" s="93" t="n">
        <v>1</v>
      </c>
      <c r="J13152" s="87" t="n">
        <v>201208</v>
      </c>
      <c r="K13152" s="93" t="n"/>
      <c r="L13152" s="87" t="n">
        <v>37100</v>
      </c>
      <c r="M13152" s="87" t="n">
        <v>34929.65</v>
      </c>
      <c r="N13152" s="87" t="n">
        <v>8092</v>
      </c>
      <c r="O13152" s="144" t="n">
        <v>33727.27272727273</v>
      </c>
      <c r="P13152" s="87" t="inlineStr">
        <is>
          <t>카페24토너+패드 세트어성초 77 포어 클리어 패드옵션=어성초77토너1개+어성초77패드1개-30% off (무료배송)201208</t>
        </is>
      </c>
    </row>
    <row r="13153">
      <c r="B13153" s="127" t="n">
        <v>44200</v>
      </c>
      <c r="C13153" s="87">
        <f>TEXT(B13153,"aaa")</f>
        <v/>
      </c>
      <c r="D13153" s="93" t="n"/>
      <c r="E13153" s="87">
        <f>INDEX(매칭테이블!C:D,MATCH(RD!G13153,매칭테이블!D:D,0),1)</f>
        <v/>
      </c>
      <c r="F13153" s="93" t="inlineStr">
        <is>
          <t>카페24</t>
        </is>
      </c>
      <c r="G13153" s="93" t="inlineStr">
        <is>
          <t>어성초 77 포어 클리어 패드 (1/11 순차발송 예정)옵션=어성초 77 클리어 패드 1개-20% off</t>
        </is>
      </c>
      <c r="H13153" s="93" t="n">
        <v>5</v>
      </c>
      <c r="J13153" s="87" t="n">
        <v>201208</v>
      </c>
      <c r="K13153" s="93" t="n"/>
      <c r="L13153" s="87" t="n">
        <v>112000</v>
      </c>
      <c r="M13153" s="87" t="n">
        <v>105448</v>
      </c>
      <c r="N13153" s="87" t="n">
        <v>25060</v>
      </c>
      <c r="O13153" s="144" t="n">
        <v>101818.1818181818</v>
      </c>
      <c r="P13153" s="87" t="inlineStr">
        <is>
          <t>카페24클리어 패드어성초 77 포어 클리어 패드 (1/11 순차발송 예정)옵션=어성초 77 클리어 패드 1개-20% off201208</t>
        </is>
      </c>
    </row>
    <row r="13154">
      <c r="B13154" s="127" t="n">
        <v>44200</v>
      </c>
      <c r="C13154" s="87">
        <f>TEXT(B13154,"aaa")</f>
        <v/>
      </c>
      <c r="D13154" s="93" t="n"/>
      <c r="E13154" s="87">
        <f>INDEX(매칭테이블!C:D,MATCH(RD!G13154,매칭테이블!D:D,0),1)</f>
        <v/>
      </c>
      <c r="F13154" s="93" t="inlineStr">
        <is>
          <t>카페24</t>
        </is>
      </c>
      <c r="G13154" s="93" t="inlineStr">
        <is>
          <t>어성초 77 포어 클리어 패드 (1/11 순차발송 예정)옵션=어성초 77 클리어 패드 2개-30% off (무료배송)</t>
        </is>
      </c>
      <c r="H13154" s="93" t="n">
        <v>6</v>
      </c>
      <c r="J13154" s="87" t="n">
        <v>201208</v>
      </c>
      <c r="K13154" s="93" t="n"/>
      <c r="L13154" s="87" t="n">
        <v>235200</v>
      </c>
      <c r="M13154" s="87" t="n">
        <v>221440.8</v>
      </c>
      <c r="N13154" s="87" t="n">
        <v>60144</v>
      </c>
      <c r="O13154" s="144" t="n">
        <v>213818.1818181818</v>
      </c>
      <c r="P13154" s="87" t="inlineStr">
        <is>
          <t>카페24클리어 패드어성초 77 포어 클리어 패드 (1/11 순차발송 예정)옵션=어성초 77 클리어 패드 2개-30% off (무료배송)201208</t>
        </is>
      </c>
    </row>
    <row r="13155">
      <c r="B13155" s="127" t="n">
        <v>44200</v>
      </c>
      <c r="C13155" s="87">
        <f>TEXT(B13155,"aaa")</f>
        <v/>
      </c>
      <c r="D13155" s="93" t="n"/>
      <c r="E13155" s="87">
        <f>INDEX(매칭테이블!C:D,MATCH(RD!G13155,매칭테이블!D:D,0),1)</f>
        <v/>
      </c>
      <c r="F13155" s="93" t="inlineStr">
        <is>
          <t>카페24</t>
        </is>
      </c>
      <c r="G13155" s="93" t="inlineStr">
        <is>
          <t>어성초 77 포어 클리어 패드 (1/11 순차발송 예정)옵션=어성초77토너1개+어성초77패드1개-30% off (무료배송)</t>
        </is>
      </c>
      <c r="H13155" s="93" t="n">
        <v>2</v>
      </c>
      <c r="J13155" s="87" t="n">
        <v>201208</v>
      </c>
      <c r="K13155" s="93" t="n"/>
      <c r="L13155" s="87" t="n">
        <v>74200</v>
      </c>
      <c r="M13155" s="87" t="n">
        <v>69859.3</v>
      </c>
      <c r="N13155" s="87" t="n">
        <v>16184</v>
      </c>
      <c r="O13155" s="144" t="n">
        <v>67454.54545454546</v>
      </c>
      <c r="P13155" s="87" t="inlineStr">
        <is>
          <t>카페24토너+패드 세트어성초 77 포어 클리어 패드 (1/11 순차발송 예정)옵션=어성초77토너1개+어성초77패드1개-30% off (무료배송)201208</t>
        </is>
      </c>
    </row>
    <row r="13156">
      <c r="B13156" s="127" t="n">
        <v>44200</v>
      </c>
      <c r="C13156" s="87">
        <f>TEXT(B13156,"aaa")</f>
        <v/>
      </c>
      <c r="D13156" s="93" t="n"/>
      <c r="E13156" s="87">
        <f>INDEX(매칭테이블!C:D,MATCH(RD!G13156,매칭테이블!D:D,0),1)</f>
        <v/>
      </c>
      <c r="F13156" s="93" t="inlineStr">
        <is>
          <t>카페24</t>
        </is>
      </c>
      <c r="G13156" s="93" t="inlineStr">
        <is>
          <t>어성초 77% 패드옵션=어성초 77 클리어 패드 1개-20% off</t>
        </is>
      </c>
      <c r="H13156" s="93" t="n">
        <v>55</v>
      </c>
      <c r="J13156" s="87" t="n">
        <v>201208</v>
      </c>
      <c r="K13156" s="93" t="n"/>
      <c r="L13156" s="87" t="n">
        <v>1232000</v>
      </c>
      <c r="M13156" s="87" t="n">
        <v>1159928</v>
      </c>
      <c r="N13156" s="87" t="n">
        <v>275660</v>
      </c>
      <c r="O13156" s="144" t="n">
        <v>1120000</v>
      </c>
      <c r="P13156" s="87" t="inlineStr">
        <is>
          <t>카페24클리어 패드어성초 77% 패드옵션=어성초 77 클리어 패드 1개-20% off201208</t>
        </is>
      </c>
    </row>
    <row r="13157">
      <c r="B13157" s="127" t="n">
        <v>44200</v>
      </c>
      <c r="C13157" s="87">
        <f>TEXT(B13157,"aaa")</f>
        <v/>
      </c>
      <c r="D13157" s="93" t="n"/>
      <c r="E13157" s="87">
        <f>INDEX(매칭테이블!C:D,MATCH(RD!G13157,매칭테이블!D:D,0),1)</f>
        <v/>
      </c>
      <c r="F13157" s="93" t="inlineStr">
        <is>
          <t>카페24</t>
        </is>
      </c>
      <c r="G13157" s="93" t="inlineStr">
        <is>
          <t>어성초 77% 패드옵션=어성초 77 클리어 패드 2개-30% off (무료배송)</t>
        </is>
      </c>
      <c r="H13157" s="93" t="n">
        <v>54</v>
      </c>
      <c r="J13157" s="87" t="n">
        <v>201208</v>
      </c>
      <c r="K13157" s="93" t="n"/>
      <c r="L13157" s="87" t="n">
        <v>2116800</v>
      </c>
      <c r="M13157" s="87" t="n">
        <v>1992967.2</v>
      </c>
      <c r="N13157" s="87" t="n">
        <v>541296</v>
      </c>
      <c r="O13157" s="144" t="n">
        <v>1924363.636363636</v>
      </c>
      <c r="P13157" s="87" t="inlineStr">
        <is>
          <t>카페24클리어 패드어성초 77% 패드옵션=어성초 77 클리어 패드 2개-30% off (무료배송)201208</t>
        </is>
      </c>
    </row>
    <row r="13158">
      <c r="B13158" s="127" t="n">
        <v>44200</v>
      </c>
      <c r="C13158" s="87">
        <f>TEXT(B13158,"aaa")</f>
        <v/>
      </c>
      <c r="D13158" s="93" t="n"/>
      <c r="E13158" s="87">
        <f>INDEX(매칭테이블!C:D,MATCH(RD!G13158,매칭테이블!D:D,0),1)</f>
        <v/>
      </c>
      <c r="F13158" s="93" t="inlineStr">
        <is>
          <t>카페24</t>
        </is>
      </c>
      <c r="G13158" s="93" t="inlineStr">
        <is>
          <t>어성초 77% 패드옵션=어성초77토너1개+어성초77패드1개-30% off (무료배송)</t>
        </is>
      </c>
      <c r="H13158" s="93" t="n">
        <v>26</v>
      </c>
      <c r="J13158" s="87" t="n">
        <v>201208</v>
      </c>
      <c r="K13158" s="93" t="n"/>
      <c r="L13158" s="87" t="n">
        <v>964600</v>
      </c>
      <c r="M13158" s="87" t="n">
        <v>908170.9</v>
      </c>
      <c r="N13158" s="87" t="n">
        <v>210392</v>
      </c>
      <c r="O13158" s="144" t="n">
        <v>876909.0909090908</v>
      </c>
      <c r="P13158" s="87" t="inlineStr">
        <is>
          <t>카페24토너+패드 세트어성초 77% 패드옵션=어성초77토너1개+어성초77패드1개-30% off (무료배송)201208</t>
        </is>
      </c>
    </row>
    <row r="13159">
      <c r="B13159" s="127" t="n">
        <v>44200</v>
      </c>
      <c r="C13159" s="87">
        <f>TEXT(B13159,"aaa")</f>
        <v/>
      </c>
      <c r="D13159" s="93" t="n"/>
      <c r="E13159" s="87">
        <f>INDEX(매칭테이블!C:D,MATCH(RD!G13159,매칭테이블!D:D,0),1)</f>
        <v/>
      </c>
      <c r="F13159" s="93" t="inlineStr">
        <is>
          <t>카페24</t>
        </is>
      </c>
      <c r="G13159" s="93" t="inlineStr">
        <is>
          <t>어성초 77% 패드 (1/11 순차발송 예정)옵션=어성초 77 클리어 패드 1개-20% off</t>
        </is>
      </c>
      <c r="H13159" s="93" t="n">
        <v>37</v>
      </c>
      <c r="J13159" s="87" t="n">
        <v>201208</v>
      </c>
      <c r="K13159" s="93" t="n"/>
      <c r="L13159" s="87" t="n">
        <v>828800</v>
      </c>
      <c r="M13159" s="87" t="n">
        <v>780315.2</v>
      </c>
      <c r="N13159" s="87" t="n">
        <v>185444</v>
      </c>
      <c r="O13159" s="144" t="n">
        <v>753454.5454545454</v>
      </c>
      <c r="P13159" s="87" t="inlineStr">
        <is>
          <t>카페24클리어 패드어성초 77% 패드 (1/11 순차발송 예정)옵션=어성초 77 클리어 패드 1개-20% off201208</t>
        </is>
      </c>
    </row>
    <row r="13160">
      <c r="B13160" s="127" t="n">
        <v>44200</v>
      </c>
      <c r="C13160" s="87">
        <f>TEXT(B13160,"aaa")</f>
        <v/>
      </c>
      <c r="D13160" s="93" t="n"/>
      <c r="E13160" s="87">
        <f>INDEX(매칭테이블!C:D,MATCH(RD!G13160,매칭테이블!D:D,0),1)</f>
        <v/>
      </c>
      <c r="F13160" s="93" t="inlineStr">
        <is>
          <t>카페24</t>
        </is>
      </c>
      <c r="G13160" s="93" t="inlineStr">
        <is>
          <t>어성초 77% 패드 (1/11 순차발송 예정)옵션=어성초 77 클리어 패드 2개-30% off (무료배송)</t>
        </is>
      </c>
      <c r="H13160" s="93" t="n">
        <v>33</v>
      </c>
      <c r="J13160" s="87" t="n">
        <v>201208</v>
      </c>
      <c r="K13160" s="93" t="n"/>
      <c r="L13160" s="87" t="n">
        <v>1293600</v>
      </c>
      <c r="M13160" s="87" t="n">
        <v>1217924.4</v>
      </c>
      <c r="N13160" s="87" t="n">
        <v>330792</v>
      </c>
      <c r="O13160" s="144" t="n">
        <v>1176000</v>
      </c>
      <c r="P13160" s="87" t="inlineStr">
        <is>
          <t>카페24클리어 패드어성초 77% 패드 (1/11 순차발송 예정)옵션=어성초 77 클리어 패드 2개-30% off (무료배송)201208</t>
        </is>
      </c>
    </row>
    <row r="13161">
      <c r="B13161" s="127" t="n">
        <v>44200</v>
      </c>
      <c r="C13161" s="87">
        <f>TEXT(B13161,"aaa")</f>
        <v/>
      </c>
      <c r="D13161" s="93" t="n"/>
      <c r="E13161" s="87">
        <f>INDEX(매칭테이블!C:D,MATCH(RD!G13161,매칭테이블!D:D,0),1)</f>
        <v/>
      </c>
      <c r="F13161" s="93" t="inlineStr">
        <is>
          <t>카페24</t>
        </is>
      </c>
      <c r="G13161" s="93" t="inlineStr">
        <is>
          <t>어성초 77% 패드 (1/11 순차발송 예정)옵션=어성초77토너1개+어성초77패드1개-30% off (무료배송)</t>
        </is>
      </c>
      <c r="H13161" s="93" t="n">
        <v>24</v>
      </c>
      <c r="J13161" s="87" t="n">
        <v>201208</v>
      </c>
      <c r="K13161" s="93" t="n"/>
      <c r="L13161" s="87" t="n">
        <v>890400</v>
      </c>
      <c r="M13161" s="87" t="n">
        <v>838311.6</v>
      </c>
      <c r="N13161" s="87" t="n">
        <v>194208</v>
      </c>
      <c r="O13161" s="144" t="n">
        <v>809454.5454545454</v>
      </c>
      <c r="P13161" s="87" t="inlineStr">
        <is>
          <t>카페24토너+패드 세트어성초 77% 패드 (1/11 순차발송 예정)옵션=어성초77토너1개+어성초77패드1개-30% off (무료배송)201208</t>
        </is>
      </c>
    </row>
    <row r="13162">
      <c r="B13162" s="127" t="n">
        <v>44200</v>
      </c>
      <c r="C13162" s="87">
        <f>TEXT(B13162,"aaa")</f>
        <v/>
      </c>
      <c r="D13162" s="93" t="n"/>
      <c r="E13162" s="87">
        <f>INDEX(매칭테이블!C:D,MATCH(RD!G13162,매칭테이블!D:D,0),1)</f>
        <v/>
      </c>
      <c r="F13162" s="93" t="inlineStr">
        <is>
          <t>카페24</t>
        </is>
      </c>
      <c r="G13162" s="93" t="inlineStr">
        <is>
          <t>어성초 78 수딩 크림</t>
        </is>
      </c>
      <c r="H13162" s="93" t="n">
        <v>9</v>
      </c>
      <c r="J13162" s="87" t="n">
        <v>201208</v>
      </c>
      <c r="K13162" s="93" t="n"/>
      <c r="L13162" s="87" t="n">
        <v>342000</v>
      </c>
      <c r="M13162" s="87" t="n">
        <v>321993</v>
      </c>
      <c r="N13162" s="87" t="n">
        <v>27405</v>
      </c>
      <c r="O13162" s="144" t="n">
        <v>310909.0909090909</v>
      </c>
      <c r="P13162" s="87" t="inlineStr">
        <is>
          <t>카페24수딩크림어성초 78 수딩 크림201208</t>
        </is>
      </c>
    </row>
    <row r="13163">
      <c r="B13163" s="127" t="n">
        <v>44200</v>
      </c>
      <c r="C13163" s="87">
        <f>TEXT(B13163,"aaa")</f>
        <v/>
      </c>
      <c r="D13163" s="93" t="n"/>
      <c r="E13163" s="87">
        <f>INDEX(매칭테이블!C:D,MATCH(RD!G13163,매칭테이블!D:D,0),1)</f>
        <v/>
      </c>
      <c r="F13163" s="93" t="inlineStr">
        <is>
          <t>카페24</t>
        </is>
      </c>
      <c r="G13163" s="93" t="inlineStr">
        <is>
          <t>어성초 78 수딩 크림</t>
        </is>
      </c>
      <c r="H13163" s="93" t="n">
        <v>2</v>
      </c>
      <c r="J13163" s="87" t="n">
        <v>201208</v>
      </c>
      <c r="K13163" s="93" t="n"/>
      <c r="L13163" s="87" t="n">
        <v>76000</v>
      </c>
      <c r="M13163" s="87" t="n">
        <v>71554</v>
      </c>
      <c r="N13163" s="87" t="n">
        <v>6090</v>
      </c>
      <c r="O13163" s="144" t="n">
        <v>69090.90909090909</v>
      </c>
      <c r="P13163" s="87" t="inlineStr">
        <is>
          <t>카페24수딩크림어성초 78 수딩 크림201208</t>
        </is>
      </c>
    </row>
    <row r="13164">
      <c r="B13164" s="127" t="n">
        <v>44200</v>
      </c>
      <c r="C13164" s="87">
        <f>TEXT(B13164,"aaa")</f>
        <v/>
      </c>
      <c r="D13164" s="93" t="n"/>
      <c r="E13164" s="87">
        <f>INDEX(매칭테이블!C:D,MATCH(RD!G13164,매칭테이블!D:D,0),1)</f>
        <v/>
      </c>
      <c r="F13164" s="93" t="inlineStr">
        <is>
          <t>카페24</t>
        </is>
      </c>
      <c r="G13164" s="93" t="inlineStr">
        <is>
          <t>어성초 80 수분 진정 앰플앰플=어성초 80 앰플 1개-15%off</t>
        </is>
      </c>
      <c r="H13164" s="93" t="n">
        <v>34</v>
      </c>
      <c r="J13164" s="87" t="n">
        <v>201208</v>
      </c>
      <c r="K13164" s="93" t="n"/>
      <c r="L13164" s="87" t="n">
        <v>952000</v>
      </c>
      <c r="M13164" s="87" t="n">
        <v>896308</v>
      </c>
      <c r="N13164" s="87" t="n">
        <v>115498</v>
      </c>
      <c r="O13164" s="144" t="n">
        <v>865454.5454545454</v>
      </c>
      <c r="P13164" s="87" t="inlineStr">
        <is>
          <t>카페24앰플어성초 80 수분 진정 앰플앰플=어성초 80 앰플 1개-15%off201208</t>
        </is>
      </c>
    </row>
    <row r="13165">
      <c r="B13165" s="127" t="n">
        <v>44200</v>
      </c>
      <c r="C13165" s="87">
        <f>TEXT(B13165,"aaa")</f>
        <v/>
      </c>
      <c r="D13165" s="93" t="n"/>
      <c r="E13165" s="87">
        <f>INDEX(매칭테이블!C:D,MATCH(RD!G13165,매칭테이블!D:D,0),1)</f>
        <v/>
      </c>
      <c r="F13165" s="93" t="inlineStr">
        <is>
          <t>카페24</t>
        </is>
      </c>
      <c r="G13165" s="93" t="inlineStr">
        <is>
          <t>어성초 80 수분 진정 앰플앰플=어성초 80 앰플 2개-27%off (무료배송)</t>
        </is>
      </c>
      <c r="H13165" s="93" t="n">
        <v>12</v>
      </c>
      <c r="J13165" s="87" t="n">
        <v>201208</v>
      </c>
      <c r="K13165" s="93" t="n"/>
      <c r="L13165" s="87" t="n">
        <v>576000</v>
      </c>
      <c r="M13165" s="87" t="n">
        <v>542304</v>
      </c>
      <c r="N13165" s="87" t="n">
        <v>81528</v>
      </c>
      <c r="O13165" s="144" t="n">
        <v>523636.3636363636</v>
      </c>
      <c r="P13165" s="87" t="inlineStr">
        <is>
          <t>카페24앰플어성초 80 수분 진정 앰플앰플=어성초 80 앰플 2개-27%off (무료배송)201208</t>
        </is>
      </c>
    </row>
    <row r="13166">
      <c r="B13166" s="127" t="n">
        <v>44200</v>
      </c>
      <c r="C13166" s="87">
        <f>TEXT(B13166,"aaa")</f>
        <v/>
      </c>
      <c r="D13166" s="93" t="n"/>
      <c r="E13166" s="87">
        <f>INDEX(매칭테이블!C:D,MATCH(RD!G13166,매칭테이블!D:D,0),1)</f>
        <v/>
      </c>
      <c r="F13166" s="93" t="inlineStr">
        <is>
          <t>카페24</t>
        </is>
      </c>
      <c r="G13166" s="93" t="inlineStr">
        <is>
          <t>어성초 80 수분 진정 앰플</t>
        </is>
      </c>
      <c r="H13166" s="93" t="n">
        <v>8</v>
      </c>
      <c r="J13166" s="87" t="n">
        <v>201208</v>
      </c>
      <c r="K13166" s="93" t="n"/>
      <c r="L13166" s="87" t="n">
        <v>224000</v>
      </c>
      <c r="M13166" s="87" t="n">
        <v>210896</v>
      </c>
      <c r="N13166" s="87" t="n">
        <v>27176</v>
      </c>
      <c r="O13166" s="144" t="n">
        <v>203636.3636363636</v>
      </c>
      <c r="P13166" s="87" t="inlineStr">
        <is>
          <t>카페24앰플어성초 80 수분 진정 앰플201208</t>
        </is>
      </c>
    </row>
    <row r="13167">
      <c r="B13167" s="127" t="n">
        <v>44200</v>
      </c>
      <c r="C13167" s="87">
        <f>TEXT(B13167,"aaa")</f>
        <v/>
      </c>
      <c r="D13167" s="93" t="n"/>
      <c r="E13167" s="87">
        <f>INDEX(매칭테이블!C:D,MATCH(RD!G13167,매칭테이블!D:D,0),1)</f>
        <v/>
      </c>
      <c r="F13167" s="93" t="inlineStr">
        <is>
          <t>카페24</t>
        </is>
      </c>
      <c r="G13167" s="93" t="inlineStr">
        <is>
          <t>어성초 아크네 바디워시옵션=어성초 아크네 바디워시 1개 -30% off</t>
        </is>
      </c>
      <c r="H13167" s="93" t="n">
        <v>5</v>
      </c>
      <c r="J13167" s="87" t="n">
        <v>201208</v>
      </c>
      <c r="K13167" s="93" t="n"/>
      <c r="L13167" s="87" t="n">
        <v>91000</v>
      </c>
      <c r="M13167" s="87" t="n">
        <v>85676.5</v>
      </c>
      <c r="N13167" s="87" t="n">
        <v>20425</v>
      </c>
      <c r="O13167" s="144" t="n">
        <v>82727.27272727272</v>
      </c>
      <c r="P13167" s="87" t="inlineStr">
        <is>
          <t>카페24바디워시어성초 아크네 바디워시옵션=어성초 아크네 바디워시 1개 -30% off201208</t>
        </is>
      </c>
    </row>
    <row r="13168">
      <c r="B13168" s="127" t="n">
        <v>44200</v>
      </c>
      <c r="C13168" s="87">
        <f>TEXT(B13168,"aaa")</f>
        <v/>
      </c>
      <c r="D13168" s="93" t="n"/>
      <c r="E13168" s="87">
        <f>INDEX(매칭테이블!C:D,MATCH(RD!G13168,매칭테이블!D:D,0),1)</f>
        <v/>
      </c>
      <c r="F13168" s="93" t="inlineStr">
        <is>
          <t>카페24</t>
        </is>
      </c>
      <c r="G13168" s="93" t="inlineStr">
        <is>
          <t>어성초 아크네 바디워시옵션=어성초 아크네 바디워시 2개 -35% off (무료배송)</t>
        </is>
      </c>
      <c r="H13168" s="93" t="n">
        <v>2</v>
      </c>
      <c r="J13168" s="87" t="n">
        <v>201208</v>
      </c>
      <c r="K13168" s="93" t="n"/>
      <c r="L13168" s="87" t="n">
        <v>67600</v>
      </c>
      <c r="M13168" s="87" t="n">
        <v>63645.4</v>
      </c>
      <c r="N13168" s="87" t="n">
        <v>16340</v>
      </c>
      <c r="O13168" s="144" t="n">
        <v>61454.54545454545</v>
      </c>
      <c r="P13168" s="87" t="inlineStr">
        <is>
          <t>카페24바디워시어성초 아크네 바디워시옵션=어성초 아크네 바디워시 2개 -35% off (무료배송)201208</t>
        </is>
      </c>
    </row>
    <row r="13169">
      <c r="B13169" s="127" t="n">
        <v>44200</v>
      </c>
      <c r="C13169" s="87">
        <f>TEXT(B13169,"aaa")</f>
        <v/>
      </c>
      <c r="D13169" s="93" t="n"/>
      <c r="E13169" s="87">
        <f>INDEX(매칭테이블!C:D,MATCH(RD!G13169,매칭테이블!D:D,0),1)</f>
        <v/>
      </c>
      <c r="F13169" s="93" t="inlineStr">
        <is>
          <t>카페24</t>
        </is>
      </c>
      <c r="G13169" s="93" t="inlineStr">
        <is>
          <t>어성초 약산성 클렌징폼클렌징폼=어성초 약산성 클렌징폼 1개 -19%off</t>
        </is>
      </c>
      <c r="H13169" s="93" t="n">
        <v>29</v>
      </c>
      <c r="J13169" s="87" t="n">
        <v>201208</v>
      </c>
      <c r="K13169" s="93" t="n"/>
      <c r="L13169" s="87" t="n">
        <v>377000</v>
      </c>
      <c r="M13169" s="87" t="n">
        <v>354945.5</v>
      </c>
      <c r="N13169" s="87" t="n">
        <v>79750</v>
      </c>
      <c r="O13169" s="144" t="n">
        <v>342727.2727272727</v>
      </c>
      <c r="P13169" s="87" t="inlineStr">
        <is>
          <t>카페24클렌징폼어성초 약산성 클렌징폼클렌징폼=어성초 약산성 클렌징폼 1개 -19%off201208</t>
        </is>
      </c>
    </row>
    <row r="13170">
      <c r="B13170" s="127" t="n">
        <v>44200</v>
      </c>
      <c r="C13170" s="87">
        <f>TEXT(B13170,"aaa")</f>
        <v/>
      </c>
      <c r="D13170" s="93" t="n"/>
      <c r="E13170" s="87">
        <f>INDEX(매칭테이블!C:D,MATCH(RD!G13170,매칭테이블!D:D,0),1)</f>
        <v/>
      </c>
      <c r="F13170" s="93" t="inlineStr">
        <is>
          <t>카페24</t>
        </is>
      </c>
      <c r="G13170" s="93" t="inlineStr">
        <is>
          <t>어성초 약산성 클렌징폼클렌징폼=어성초 약산성 클렌징폼 2개 -25%off</t>
        </is>
      </c>
      <c r="H13170" s="93" t="n">
        <v>4</v>
      </c>
      <c r="J13170" s="87" t="n">
        <v>201208</v>
      </c>
      <c r="K13170" s="93" t="n"/>
      <c r="L13170" s="87" t="n">
        <v>96000</v>
      </c>
      <c r="M13170" s="87" t="n">
        <v>90384</v>
      </c>
      <c r="N13170" s="87" t="n">
        <v>9840</v>
      </c>
      <c r="O13170" s="144" t="n">
        <v>87272.72727272726</v>
      </c>
      <c r="P13170" s="87" t="inlineStr">
        <is>
          <t>카페24클렌징폼어성초 약산성 클렌징폼클렌징폼=어성초 약산성 클렌징폼 2개 -25%off201208</t>
        </is>
      </c>
    </row>
    <row r="13171">
      <c r="B13171" s="127" t="n">
        <v>44200</v>
      </c>
      <c r="C13171" s="87">
        <f>TEXT(B13171,"aaa")</f>
        <v/>
      </c>
      <c r="D13171" s="93" t="n"/>
      <c r="E13171" s="87">
        <f>INDEX(매칭테이블!C:D,MATCH(RD!G13171,매칭테이블!D:D,0),1)</f>
        <v/>
      </c>
      <c r="F13171" s="93" t="inlineStr">
        <is>
          <t>카페24</t>
        </is>
      </c>
      <c r="G13171" s="93" t="inlineStr">
        <is>
          <t>어성초 약산성 클렌징폼클렌징폼=어성초 약산성 클렌징폼 3개 -31%off (무료배송)</t>
        </is>
      </c>
      <c r="H13171" s="93" t="n">
        <v>1</v>
      </c>
      <c r="J13171" s="87" t="n">
        <v>201208</v>
      </c>
      <c r="K13171" s="93" t="n"/>
      <c r="L13171" s="87" t="n">
        <v>33000</v>
      </c>
      <c r="M13171" s="87" t="n">
        <v>31069.5</v>
      </c>
      <c r="N13171" s="87" t="n">
        <v>3690</v>
      </c>
      <c r="O13171" s="144" t="n">
        <v>30000</v>
      </c>
      <c r="P13171" s="87" t="inlineStr">
        <is>
          <t>카페24클렌징폼어성초 약산성 클렌징폼클렌징폼=어성초 약산성 클렌징폼 3개 -31%off (무료배송)201208</t>
        </is>
      </c>
    </row>
    <row r="13172">
      <c r="B13172" s="127" t="n">
        <v>44200</v>
      </c>
      <c r="C13172" s="87">
        <f>TEXT(B13172,"aaa")</f>
        <v/>
      </c>
      <c r="D13172" s="93" t="n"/>
      <c r="E13172" s="87">
        <f>INDEX(매칭테이블!C:D,MATCH(RD!G13172,매칭테이블!D:D,0),1)</f>
        <v/>
      </c>
      <c r="F13172" s="93" t="inlineStr">
        <is>
          <t>카페24</t>
        </is>
      </c>
      <c r="G13172" s="93" t="inlineStr">
        <is>
          <t>어성초 약산성 클렌징폼</t>
        </is>
      </c>
      <c r="H13172" s="93" t="n">
        <v>2</v>
      </c>
      <c r="J13172" s="87" t="n">
        <v>201208</v>
      </c>
      <c r="K13172" s="93" t="n"/>
      <c r="L13172" s="87" t="n">
        <v>26000</v>
      </c>
      <c r="M13172" s="87" t="n">
        <v>24479</v>
      </c>
      <c r="N13172" s="87" t="n">
        <v>5500</v>
      </c>
      <c r="O13172" s="144" t="n">
        <v>23636.36363636364</v>
      </c>
      <c r="P13172" s="87" t="inlineStr">
        <is>
          <t>카페24클렌징폼어성초 약산성 클렌징폼201208</t>
        </is>
      </c>
    </row>
    <row r="13173">
      <c r="B13173" s="127" t="n">
        <v>44200</v>
      </c>
      <c r="C13173" s="87">
        <f>TEXT(B13173,"aaa")</f>
        <v/>
      </c>
      <c r="D13173" s="93" t="n"/>
      <c r="E13173" s="87">
        <f>INDEX(매칭테이블!C:D,MATCH(RD!G13173,매칭테이블!D:D,0),1)</f>
        <v/>
      </c>
      <c r="F13173" s="93" t="inlineStr">
        <is>
          <t>카페24</t>
        </is>
      </c>
      <c r="G13173" s="93" t="inlineStr">
        <is>
          <t>어성초 크림마스크 나이트 솔루션옵션=어성초 크림마스크 나이트 솔루션 1장</t>
        </is>
      </c>
      <c r="H13173" s="93" t="n">
        <v>3</v>
      </c>
      <c r="J13173" s="87" t="n">
        <v>201208</v>
      </c>
      <c r="K13173" s="93" t="n"/>
      <c r="L13173" s="87" t="n">
        <v>12000</v>
      </c>
      <c r="M13173" s="87" t="n">
        <v>11298</v>
      </c>
      <c r="N13173" s="87" t="n">
        <v>930</v>
      </c>
      <c r="O13173" s="144" t="n">
        <v>10909.09090909091</v>
      </c>
      <c r="P13173" s="87" t="inlineStr">
        <is>
          <t>카페24크림마스크어성초 크림마스크 나이트 솔루션옵션=어성초 크림마스크 나이트 솔루션 1장201208</t>
        </is>
      </c>
    </row>
    <row r="13174">
      <c r="B13174" s="127" t="n">
        <v>44200</v>
      </c>
      <c r="C13174" s="87">
        <f>TEXT(B13174,"aaa")</f>
        <v/>
      </c>
      <c r="D13174" s="93" t="n"/>
      <c r="E13174" s="87">
        <f>INDEX(매칭테이블!C:D,MATCH(RD!G13174,매칭테이블!D:D,0),1)</f>
        <v/>
      </c>
      <c r="F13174" s="93" t="inlineStr">
        <is>
          <t>카페24</t>
        </is>
      </c>
      <c r="G13174" s="93" t="inlineStr">
        <is>
          <t>어성초 크림마스크 나이트 솔루션옵션=어성초 크림마스크 나이트 솔루션 10장 (-50%)</t>
        </is>
      </c>
      <c r="H13174" s="93" t="n">
        <v>3</v>
      </c>
      <c r="J13174" s="87" t="n">
        <v>201208</v>
      </c>
      <c r="K13174" s="93" t="n"/>
      <c r="L13174" s="87" t="n">
        <v>60000</v>
      </c>
      <c r="M13174" s="87" t="n">
        <v>56490</v>
      </c>
      <c r="N13174" s="87" t="n">
        <v>9321</v>
      </c>
      <c r="O13174" s="144" t="n">
        <v>54545.45454545454</v>
      </c>
      <c r="P13174" s="87" t="inlineStr">
        <is>
          <t>카페24크림마스크어성초 크림마스크 나이트 솔루션옵션=어성초 크림마스크 나이트 솔루션 10장 (-50%)201208</t>
        </is>
      </c>
    </row>
    <row r="13175">
      <c r="B13175" s="127" t="n">
        <v>44200</v>
      </c>
      <c r="C13175" s="87">
        <f>TEXT(B13175,"aaa")</f>
        <v/>
      </c>
      <c r="D13175" s="93" t="n"/>
      <c r="E13175" s="87">
        <f>INDEX(매칭테이블!C:D,MATCH(RD!G13175,매칭테이블!D:D,0),1)</f>
        <v/>
      </c>
      <c r="F13175" s="93" t="inlineStr">
        <is>
          <t>카페24</t>
        </is>
      </c>
      <c r="G13175" s="93" t="inlineStr">
        <is>
          <t>청귤 비타 잡티 마스크옵션=청귤 비타 잡티 마스크 1장</t>
        </is>
      </c>
      <c r="H13175" s="93" t="n">
        <v>1</v>
      </c>
      <c r="J13175" s="87" t="n">
        <v>201208</v>
      </c>
      <c r="K13175" s="93" t="n"/>
      <c r="L13175" s="87" t="n">
        <v>4000</v>
      </c>
      <c r="M13175" s="87" t="n">
        <v>3766</v>
      </c>
      <c r="N13175" s="87" t="n">
        <v>317</v>
      </c>
      <c r="O13175" s="144" t="n">
        <v>3636.363636363636</v>
      </c>
      <c r="P13175" s="87" t="inlineStr">
        <is>
          <t>카페24마스크팩청귤 비타 잡티 마스크옵션=청귤 비타 잡티 마스크 1장201208</t>
        </is>
      </c>
    </row>
    <row r="13176">
      <c r="B13176" s="127" t="n">
        <v>44200</v>
      </c>
      <c r="C13176" s="87">
        <f>TEXT(B13176,"aaa")</f>
        <v/>
      </c>
      <c r="D13176" s="93" t="n"/>
      <c r="E13176" s="87">
        <f>INDEX(매칭테이블!C:D,MATCH(RD!G13176,매칭테이블!D:D,0),1)</f>
        <v/>
      </c>
      <c r="F13176" s="93" t="inlineStr">
        <is>
          <t>카페24</t>
        </is>
      </c>
      <c r="G13176" s="93" t="inlineStr">
        <is>
          <t>청귤 비타 잡티 마스크옵션=청귤 비타 잡티 마스크 10장(50% off)</t>
        </is>
      </c>
      <c r="H13176" s="93" t="n">
        <v>1</v>
      </c>
      <c r="J13176" s="87" t="n">
        <v>201208</v>
      </c>
      <c r="K13176" s="93" t="n"/>
      <c r="L13176" s="87" t="n">
        <v>20000</v>
      </c>
      <c r="M13176" s="87" t="n">
        <v>18830</v>
      </c>
      <c r="N13176" s="87" t="n">
        <v>3167</v>
      </c>
      <c r="O13176" s="144" t="n">
        <v>18181.81818181818</v>
      </c>
      <c r="P13176" s="87" t="inlineStr">
        <is>
          <t>카페24마스크팩청귤 비타 잡티 마스크옵션=청귤 비타 잡티 마스크 10장(50% off)201208</t>
        </is>
      </c>
    </row>
    <row r="13177">
      <c r="B13177" s="127" t="n">
        <v>44200</v>
      </c>
      <c r="C13177" s="87">
        <f>TEXT(B13177,"aaa")</f>
        <v/>
      </c>
      <c r="D13177" s="93" t="n"/>
      <c r="E13177" s="87">
        <f>INDEX(매칭테이블!C:D,MATCH(RD!G13177,매칭테이블!D:D,0),1)</f>
        <v/>
      </c>
      <c r="F13177" s="93" t="inlineStr">
        <is>
          <t>카페24</t>
        </is>
      </c>
      <c r="G13177" s="93" t="inlineStr">
        <is>
          <t>촉촉 스킨팩 화장솜</t>
        </is>
      </c>
      <c r="H13177" s="93" t="n">
        <v>40</v>
      </c>
      <c r="J13177" s="87" t="n">
        <v>201208</v>
      </c>
      <c r="K13177" s="93" t="n"/>
      <c r="L13177" s="87" t="n">
        <v>120000</v>
      </c>
      <c r="M13177" s="87" t="n">
        <v>112980</v>
      </c>
      <c r="N13177" s="87" t="n">
        <v>44400</v>
      </c>
      <c r="O13177" s="144" t="n">
        <v>109090.9090909091</v>
      </c>
      <c r="P13177" s="87" t="inlineStr">
        <is>
          <t>카페24화장솜촉촉 스킨팩 화장솜201208</t>
        </is>
      </c>
    </row>
    <row r="13178">
      <c r="B13178" s="127" t="n">
        <v>44200</v>
      </c>
      <c r="C13178" s="87">
        <f>TEXT(B13178,"aaa")</f>
        <v/>
      </c>
      <c r="D13178" s="93" t="n"/>
      <c r="E13178" s="87">
        <f>INDEX(매칭테이블!C:D,MATCH(RD!G13178,매칭테이블!D:D,0),1)</f>
        <v/>
      </c>
      <c r="F13178" s="93" t="inlineStr">
        <is>
          <t>카페24</t>
        </is>
      </c>
      <c r="G13178" s="93" t="inlineStr">
        <is>
          <t>촉촉 스킨팩 화장솜</t>
        </is>
      </c>
      <c r="H13178" s="93" t="n">
        <v>2</v>
      </c>
      <c r="J13178" s="87" t="n">
        <v>201208</v>
      </c>
      <c r="K13178" s="93" t="n"/>
      <c r="L13178" s="87" t="n">
        <v>6000</v>
      </c>
      <c r="M13178" s="87" t="n">
        <v>5649</v>
      </c>
      <c r="N13178" s="87" t="n">
        <v>2220</v>
      </c>
      <c r="O13178" s="144" t="n">
        <v>5454.545454545454</v>
      </c>
      <c r="P13178" s="87" t="inlineStr">
        <is>
          <t>카페24화장솜촉촉 스킨팩 화장솜201208</t>
        </is>
      </c>
    </row>
    <row r="13179">
      <c r="B13179" s="127" t="n">
        <v>44201</v>
      </c>
      <c r="C13179" s="87">
        <f>TEXT(B13179,"aaa")</f>
        <v/>
      </c>
      <c r="D13179" s="93" t="n"/>
      <c r="E13179" s="87">
        <f>INDEX(매칭테이블!C:D,MATCH(RD!G13179,매칭테이블!D:D,0),1)</f>
        <v/>
      </c>
      <c r="F13179" s="93" t="inlineStr">
        <is>
          <t>W컨셉</t>
        </is>
      </c>
      <c r="G13179" s="93" t="inlineStr">
        <is>
          <t>어성초 77토너 (2 SET) HEARTLEAF 77% SOOTHING TONER 250ml250ml 2set</t>
        </is>
      </c>
      <c r="H13179" s="93" t="n">
        <v>3</v>
      </c>
      <c r="J13179" s="87" t="n">
        <v>201208</v>
      </c>
      <c r="K13179" s="93" t="n"/>
      <c r="L13179" s="87" t="n">
        <v>105000</v>
      </c>
      <c r="M13179" s="87" t="n">
        <v>75600</v>
      </c>
      <c r="N13179" s="87" t="n">
        <v>18480</v>
      </c>
      <c r="O13179" s="144" t="n">
        <v>95454.54545454544</v>
      </c>
      <c r="P13179" s="87" t="inlineStr">
        <is>
          <t>W컨셉토너어성초 77토너 (2 SET) HEARTLEAF 77% SOOTHING TONER 250ml250ml 2set201208</t>
        </is>
      </c>
    </row>
    <row r="13180">
      <c r="B13180" s="127" t="n">
        <v>44201</v>
      </c>
      <c r="C13180" s="87">
        <f>TEXT(B13180,"aaa")</f>
        <v/>
      </c>
      <c r="D13180" s="93" t="n"/>
      <c r="E13180" s="87">
        <f>INDEX(매칭테이블!C:D,MATCH(RD!G13180,매칭테이블!D:D,0),1)</f>
        <v/>
      </c>
      <c r="F13180" s="93" t="inlineStr">
        <is>
          <t>W컨셉</t>
        </is>
      </c>
      <c r="G13180" s="93" t="inlineStr">
        <is>
          <t>어성초 77토너 HEARTLEAF 77% SOOTHING TONER 250ml250ml</t>
        </is>
      </c>
      <c r="H13180" s="93" t="n">
        <v>3</v>
      </c>
      <c r="J13180" s="87" t="n">
        <v>201208</v>
      </c>
      <c r="K13180" s="93" t="n"/>
      <c r="L13180" s="87" t="n">
        <v>60000</v>
      </c>
      <c r="M13180" s="87" t="n">
        <v>43200</v>
      </c>
      <c r="N13180" s="87" t="n">
        <v>9240</v>
      </c>
      <c r="O13180" s="144" t="n">
        <v>54545.45454545454</v>
      </c>
      <c r="P13180" s="87" t="inlineStr">
        <is>
          <t>W컨셉토너어성초 77토너 HEARTLEAF 77% SOOTHING TONER 250ml250ml201208</t>
        </is>
      </c>
    </row>
    <row r="13181">
      <c r="B13181" s="127" t="n">
        <v>44201</v>
      </c>
      <c r="C13181" s="87">
        <f>TEXT(B13181,"aaa")</f>
        <v/>
      </c>
      <c r="D13181" s="93" t="n"/>
      <c r="E13181" s="87">
        <f>INDEX(매칭테이블!C:D,MATCH(RD!G13181,매칭테이블!D:D,0),1)</f>
        <v/>
      </c>
      <c r="F13181" s="93" t="inlineStr">
        <is>
          <t>글로우데이즈 시코르</t>
        </is>
      </c>
      <c r="G13181" s="93" t="inlineStr">
        <is>
          <t>어성초 77 토너 250ml</t>
        </is>
      </c>
      <c r="H13181" s="93" t="n">
        <v>60</v>
      </c>
      <c r="J13181" s="87" t="n">
        <v>201208</v>
      </c>
      <c r="K13181" s="93" t="n"/>
      <c r="L13181" s="87" t="n">
        <v>613620</v>
      </c>
      <c r="M13181" s="87" t="n">
        <v>613620</v>
      </c>
      <c r="N13181" s="87" t="n">
        <v>184800</v>
      </c>
      <c r="O13181" s="144" t="n">
        <v>557836.3636363636</v>
      </c>
      <c r="P13181" s="87" t="inlineStr">
        <is>
          <t>글로우데이즈 시코르토너어성초 77 토너 250ml201208</t>
        </is>
      </c>
    </row>
    <row r="13182">
      <c r="B13182" s="127" t="n">
        <v>44201</v>
      </c>
      <c r="C13182" s="87">
        <f>TEXT(B13182,"aaa")</f>
        <v/>
      </c>
      <c r="D13182" s="93" t="n"/>
      <c r="E13182" s="87">
        <f>INDEX(매칭테이블!C:D,MATCH(RD!G13182,매칭테이블!D:D,0),1)</f>
        <v/>
      </c>
      <c r="F13182" s="93" t="inlineStr">
        <is>
          <t>스타일쉐어</t>
        </is>
      </c>
      <c r="G13182" s="93" t="inlineStr">
        <is>
          <t>아누아 어성초 77 토너 250ml</t>
        </is>
      </c>
      <c r="H13182" s="93" t="n">
        <v>2</v>
      </c>
      <c r="J13182" s="87" t="n">
        <v>201208</v>
      </c>
      <c r="K13182" s="93" t="n"/>
      <c r="L13182" s="87" t="n">
        <v>40000</v>
      </c>
      <c r="M13182" s="87" t="n">
        <v>30000</v>
      </c>
      <c r="N13182" s="87" t="n">
        <v>6520</v>
      </c>
      <c r="O13182" s="144" t="n">
        <v>36363.63636363636</v>
      </c>
      <c r="P13182" s="87" t="inlineStr">
        <is>
          <t>스타일쉐어토너아누아 어성초 77 토너 250ml201208</t>
        </is>
      </c>
    </row>
    <row r="13183">
      <c r="B13183" s="127" t="n">
        <v>44201</v>
      </c>
      <c r="C13183" s="87">
        <f>TEXT(B13183,"aaa")</f>
        <v/>
      </c>
      <c r="D13183" s="93" t="n"/>
      <c r="E13183" s="87">
        <f>INDEX(매칭테이블!C:D,MATCH(RD!G13183,매칭테이블!D:D,0),1)</f>
        <v/>
      </c>
      <c r="F13183" s="93" t="inlineStr">
        <is>
          <t>아누아 CS</t>
        </is>
      </c>
      <c r="G13183" s="93" t="inlineStr">
        <is>
          <t>어성초 77 토너 250ml</t>
        </is>
      </c>
      <c r="H13183" s="93" t="n">
        <v>3</v>
      </c>
      <c r="J13183" s="87" t="n">
        <v>201208</v>
      </c>
      <c r="K13183" s="93" t="n"/>
      <c r="L13183" s="87" t="n">
        <v>0</v>
      </c>
      <c r="M13183" s="87" t="n">
        <v>0</v>
      </c>
      <c r="N13183" s="87" t="n">
        <v>9780</v>
      </c>
      <c r="O13183" s="144" t="n">
        <v>0</v>
      </c>
      <c r="P13183" s="87" t="inlineStr">
        <is>
          <t>아누아 CS토너어성초 77 토너 250ml201208</t>
        </is>
      </c>
    </row>
    <row r="13184">
      <c r="B13184" s="127" t="n">
        <v>44201</v>
      </c>
      <c r="C13184" s="87">
        <f>TEXT(B13184,"aaa")</f>
        <v/>
      </c>
      <c r="D13184" s="93" t="n"/>
      <c r="E13184" s="87">
        <f>INDEX(매칭테이블!C:D,MATCH(RD!G13184,매칭테이블!D:D,0),1)</f>
        <v/>
      </c>
      <c r="F13184" s="93" t="inlineStr">
        <is>
          <t>카페24</t>
        </is>
      </c>
      <c r="G13184" s="93" t="inlineStr">
        <is>
          <t>5 제로 무기자차 선크림옵션=5제로 무기자차 선크림 1개-20% off</t>
        </is>
      </c>
      <c r="H13184" s="93" t="n">
        <v>2</v>
      </c>
      <c r="J13184" s="87" t="n">
        <v>201208</v>
      </c>
      <c r="K13184" s="93" t="n"/>
      <c r="L13184" s="87" t="n">
        <v>40000</v>
      </c>
      <c r="M13184" s="87" t="n">
        <v>37660</v>
      </c>
      <c r="N13184" s="87" t="n">
        <v>4690</v>
      </c>
      <c r="O13184" s="144" t="n">
        <v>36363.63636363636</v>
      </c>
      <c r="P13184" s="87" t="inlineStr">
        <is>
          <t>카페24선크림5 제로 무기자차 선크림옵션=5제로 무기자차 선크림 1개-20% off201208</t>
        </is>
      </c>
    </row>
    <row r="13185">
      <c r="B13185" s="127" t="n">
        <v>44201</v>
      </c>
      <c r="C13185" s="87">
        <f>TEXT(B13185,"aaa")</f>
        <v/>
      </c>
      <c r="D13185" s="93" t="n"/>
      <c r="E13185" s="87">
        <f>INDEX(매칭테이블!C:D,MATCH(RD!G13185,매칭테이블!D:D,0),1)</f>
        <v/>
      </c>
      <c r="F13185" s="93" t="inlineStr">
        <is>
          <t>카페24</t>
        </is>
      </c>
      <c r="G13185" s="93" t="inlineStr">
        <is>
          <t>5 제로 무기자차 선크림옵션=5제로 무기자차 선크림 2개-30% off (무료배송)</t>
        </is>
      </c>
      <c r="H13185" s="93" t="n">
        <v>2</v>
      </c>
      <c r="J13185" s="87" t="n">
        <v>201208</v>
      </c>
      <c r="K13185" s="93" t="n"/>
      <c r="L13185" s="87" t="n">
        <v>70000</v>
      </c>
      <c r="M13185" s="87" t="n">
        <v>65905</v>
      </c>
      <c r="N13185" s="87" t="n">
        <v>9380</v>
      </c>
      <c r="O13185" s="144" t="n">
        <v>63636.36363636363</v>
      </c>
      <c r="P13185" s="87" t="inlineStr">
        <is>
          <t>카페24선크림5 제로 무기자차 선크림옵션=5제로 무기자차 선크림 2개-30% off (무료배송)201208</t>
        </is>
      </c>
    </row>
    <row r="13186">
      <c r="B13186" s="127" t="n">
        <v>44201</v>
      </c>
      <c r="C13186" s="87">
        <f>TEXT(B13186,"aaa")</f>
        <v/>
      </c>
      <c r="D13186" s="93" t="n"/>
      <c r="E13186" s="87">
        <f>INDEX(매칭테이블!C:D,MATCH(RD!G13186,매칭테이블!D:D,0),1)</f>
        <v/>
      </c>
      <c r="F13186" s="93" t="inlineStr">
        <is>
          <t>카페24</t>
        </is>
      </c>
      <c r="G13186" s="93" t="inlineStr">
        <is>
          <t>[수분 보충 세트] 어성초 77 토너 + 어성초 70 로션옵션=어성초 77 토너 250ml + 어성초 70 로션 200ml -30%</t>
        </is>
      </c>
      <c r="H13186" s="93" t="n">
        <v>37</v>
      </c>
      <c r="J13186" s="87" t="n">
        <v>201208</v>
      </c>
      <c r="K13186" s="93" t="n"/>
      <c r="L13186" s="87" t="n">
        <v>1372700</v>
      </c>
      <c r="M13186" s="87" t="n">
        <v>1292397.05</v>
      </c>
      <c r="N13186" s="87" t="n">
        <v>274466</v>
      </c>
      <c r="O13186" s="144" t="n">
        <v>1247909.090909091</v>
      </c>
      <c r="P13186" s="87" t="inlineStr">
        <is>
          <t>카페24수분 보충 세트[수분 보충 세트] 어성초 77 토너 + 어성초 70 로션옵션=어성초 77 토너 250ml + 어성초 70 로션 200ml -30%201208</t>
        </is>
      </c>
    </row>
    <row r="13187">
      <c r="B13187" s="127" t="n">
        <v>44201</v>
      </c>
      <c r="C13187" s="87">
        <f>TEXT(B13187,"aaa")</f>
        <v/>
      </c>
      <c r="D13187" s="93" t="n"/>
      <c r="E13187" s="87">
        <f>INDEX(매칭테이블!C:D,MATCH(RD!G13187,매칭테이블!D:D,0),1)</f>
        <v/>
      </c>
      <c r="F13187" s="93" t="inlineStr">
        <is>
          <t>카페24</t>
        </is>
      </c>
      <c r="G13187" s="93" t="inlineStr">
        <is>
          <t>[어성초 진정 패키지 세트] 대용량 토너 + 앰플 + 수딩 크림 + 마스크팩 10장</t>
        </is>
      </c>
      <c r="H13187" s="93" t="n">
        <v>4</v>
      </c>
      <c r="J13187" s="87" t="n">
        <v>201208</v>
      </c>
      <c r="K13187" s="93" t="n"/>
      <c r="L13187" s="87" t="n">
        <v>396000</v>
      </c>
      <c r="M13187" s="87" t="n">
        <v>372834</v>
      </c>
      <c r="N13187" s="87" t="n">
        <v>60548</v>
      </c>
      <c r="O13187" s="144" t="n">
        <v>360000</v>
      </c>
      <c r="P13187" s="87" t="inlineStr">
        <is>
          <t>카페24어성초진정패키지[어성초 진정 패키지 세트] 대용량 토너 + 앰플 + 수딩 크림 + 마스크팩 10장201208</t>
        </is>
      </c>
    </row>
    <row r="13188">
      <c r="B13188" s="127" t="n">
        <v>44201</v>
      </c>
      <c r="C13188" s="87">
        <f>TEXT(B13188,"aaa")</f>
        <v/>
      </c>
      <c r="D13188" s="93" t="n"/>
      <c r="E13188" s="87">
        <f>INDEX(매칭테이블!C:D,MATCH(RD!G13188,매칭테이블!D:D,0),1)</f>
        <v/>
      </c>
      <c r="F13188" s="93" t="inlineStr">
        <is>
          <t>카페24</t>
        </is>
      </c>
      <c r="G13188" s="93" t="inlineStr">
        <is>
          <t>대용량 어성초 77 수딩 토너 500ml</t>
        </is>
      </c>
      <c r="H13188" s="93" t="n">
        <v>24</v>
      </c>
      <c r="J13188" s="87" t="n">
        <v>201208</v>
      </c>
      <c r="K13188" s="93" t="n"/>
      <c r="L13188" s="87" t="n">
        <v>792000</v>
      </c>
      <c r="M13188" s="87" t="n">
        <v>745668</v>
      </c>
      <c r="N13188" s="87" t="n">
        <v>103920</v>
      </c>
      <c r="O13188" s="144" t="n">
        <v>720000</v>
      </c>
      <c r="P13188" s="87" t="inlineStr">
        <is>
          <t>카페24토너대용량 어성초 77 수딩 토너 500ml201208</t>
        </is>
      </c>
    </row>
    <row r="13189">
      <c r="B13189" s="127" t="n">
        <v>44201</v>
      </c>
      <c r="C13189" s="87">
        <f>TEXT(B13189,"aaa")</f>
        <v/>
      </c>
      <c r="D13189" s="93" t="n"/>
      <c r="E13189" s="87">
        <f>INDEX(매칭테이블!C:D,MATCH(RD!G13189,매칭테이블!D:D,0),1)</f>
        <v/>
      </c>
      <c r="F13189" s="93" t="inlineStr">
        <is>
          <t>카페24</t>
        </is>
      </c>
      <c r="G13189" s="93" t="inlineStr">
        <is>
          <t>대용량 어성초 77 토너 500ml</t>
        </is>
      </c>
      <c r="H13189" s="93" t="n">
        <v>4</v>
      </c>
      <c r="J13189" s="87" t="n">
        <v>201208</v>
      </c>
      <c r="K13189" s="93" t="n"/>
      <c r="L13189" s="87" t="n">
        <v>132000</v>
      </c>
      <c r="M13189" s="87" t="n">
        <v>124278</v>
      </c>
      <c r="N13189" s="87" t="n">
        <v>17320</v>
      </c>
      <c r="O13189" s="144" t="n">
        <v>120000</v>
      </c>
      <c r="P13189" s="87" t="inlineStr">
        <is>
          <t>카페24토너대용량 어성초 77 토너 500ml201208</t>
        </is>
      </c>
    </row>
    <row r="13190">
      <c r="B13190" s="127" t="n">
        <v>44201</v>
      </c>
      <c r="C13190" s="87">
        <f>TEXT(B13190,"aaa")</f>
        <v/>
      </c>
      <c r="D13190" s="93" t="n"/>
      <c r="E13190" s="87">
        <f>INDEX(매칭테이블!C:D,MATCH(RD!G13190,매칭테이블!D:D,0),1)</f>
        <v/>
      </c>
      <c r="F13190" s="93" t="inlineStr">
        <is>
          <t>카페24</t>
        </is>
      </c>
      <c r="G13190" s="93" t="inlineStr">
        <is>
          <t>어성초 70 데일리 릴리프 로션로션=어성초 70 데일리 릴리프 로션 1개 -20% off</t>
        </is>
      </c>
      <c r="H13190" s="93" t="n">
        <v>9</v>
      </c>
      <c r="J13190" s="87" t="n">
        <v>201208</v>
      </c>
      <c r="K13190" s="93" t="n"/>
      <c r="L13190" s="87" t="n">
        <v>201600</v>
      </c>
      <c r="M13190" s="87" t="n">
        <v>189806.4</v>
      </c>
      <c r="N13190" s="87" t="n">
        <v>39042</v>
      </c>
      <c r="O13190" s="144" t="n">
        <v>183272.7272727273</v>
      </c>
      <c r="P13190" s="87" t="inlineStr">
        <is>
          <t>카페24로션어성초 70 데일리 릴리프 로션로션=어성초 70 데일리 릴리프 로션 1개 -20% off201208</t>
        </is>
      </c>
    </row>
    <row r="13191">
      <c r="B13191" s="127" t="n">
        <v>44201</v>
      </c>
      <c r="C13191" s="87">
        <f>TEXT(B13191,"aaa")</f>
        <v/>
      </c>
      <c r="D13191" s="93" t="n"/>
      <c r="E13191" s="87">
        <f>INDEX(매칭테이블!C:D,MATCH(RD!G13191,매칭테이블!D:D,0),1)</f>
        <v/>
      </c>
      <c r="F13191" s="93" t="inlineStr">
        <is>
          <t>카페24</t>
        </is>
      </c>
      <c r="G13191" s="93" t="inlineStr">
        <is>
          <t>어성초 70 데일리 릴리프 로션로션=어성초 70 데일리 릴리프 로션 2개 -30% off</t>
        </is>
      </c>
      <c r="H13191" s="93" t="n">
        <v>4</v>
      </c>
      <c r="J13191" s="87" t="n">
        <v>201208</v>
      </c>
      <c r="K13191" s="93" t="n"/>
      <c r="L13191" s="87" t="n">
        <v>156800</v>
      </c>
      <c r="M13191" s="87" t="n">
        <v>147627.2</v>
      </c>
      <c r="N13191" s="87" t="n">
        <v>34704</v>
      </c>
      <c r="O13191" s="144" t="n">
        <v>142545.4545454545</v>
      </c>
      <c r="P13191" s="87" t="inlineStr">
        <is>
          <t>카페24로션어성초 70 데일리 릴리프 로션로션=어성초 70 데일리 릴리프 로션 2개 -30% off201208</t>
        </is>
      </c>
    </row>
    <row r="13192">
      <c r="B13192" s="127" t="n">
        <v>44201</v>
      </c>
      <c r="C13192" s="87">
        <f>TEXT(B13192,"aaa")</f>
        <v/>
      </c>
      <c r="D13192" s="93" t="n"/>
      <c r="E13192" s="87">
        <f>INDEX(매칭테이블!C:D,MATCH(RD!G13192,매칭테이블!D:D,0),1)</f>
        <v/>
      </c>
      <c r="F13192" s="93" t="inlineStr">
        <is>
          <t>카페24</t>
        </is>
      </c>
      <c r="G13192" s="93" t="inlineStr">
        <is>
          <t>어성초 70 데일리 릴리프 로션로션=어성초 77토너 + 어성초 70 로션 수분 보충 세트 -30% off</t>
        </is>
      </c>
      <c r="H13192" s="93" t="n">
        <v>2</v>
      </c>
      <c r="J13192" s="87" t="n">
        <v>201208</v>
      </c>
      <c r="K13192" s="93" t="n"/>
      <c r="L13192" s="87" t="n">
        <v>74200</v>
      </c>
      <c r="M13192" s="87" t="n">
        <v>69859.3</v>
      </c>
      <c r="N13192" s="87" t="n">
        <v>14836</v>
      </c>
      <c r="O13192" s="144" t="n">
        <v>67454.54545454546</v>
      </c>
      <c r="P13192" s="87" t="inlineStr">
        <is>
          <t>카페24수분 보충 세트어성초 70 데일리 릴리프 로션로션=어성초 77토너 + 어성초 70 로션 수분 보충 세트 -30% off201208</t>
        </is>
      </c>
    </row>
    <row r="13193">
      <c r="B13193" s="127" t="n">
        <v>44201</v>
      </c>
      <c r="C13193" s="87">
        <f>TEXT(B13193,"aaa")</f>
        <v/>
      </c>
      <c r="D13193" s="93" t="n"/>
      <c r="E13193" s="87">
        <f>INDEX(매칭테이블!C:D,MATCH(RD!G13193,매칭테이블!D:D,0),1)</f>
        <v/>
      </c>
      <c r="F13193" s="93" t="inlineStr">
        <is>
          <t>카페24</t>
        </is>
      </c>
      <c r="G13193" s="93" t="inlineStr">
        <is>
          <t>어성초 70 머드 크림 마스크옵션=어성초 70 머드 크림 마스크-20% off</t>
        </is>
      </c>
      <c r="H13193" s="93" t="n">
        <v>4</v>
      </c>
      <c r="J13193" s="87" t="n">
        <v>201208</v>
      </c>
      <c r="K13193" s="93" t="n"/>
      <c r="L13193" s="87" t="n">
        <v>80000</v>
      </c>
      <c r="M13193" s="87" t="n">
        <v>75320</v>
      </c>
      <c r="N13193" s="87" t="n">
        <v>5768</v>
      </c>
      <c r="O13193" s="144" t="n">
        <v>72727.27272727272</v>
      </c>
      <c r="P13193" s="87" t="inlineStr">
        <is>
          <t>카페24머드크림마스크어성초 70 머드 크림 마스크옵션=어성초 70 머드 크림 마스크-20% off201208</t>
        </is>
      </c>
    </row>
    <row r="13194">
      <c r="B13194" s="127" t="n">
        <v>44201</v>
      </c>
      <c r="C13194" s="87">
        <f>TEXT(B13194,"aaa")</f>
        <v/>
      </c>
      <c r="D13194" s="93" t="n"/>
      <c r="E13194" s="87">
        <f>INDEX(매칭테이블!C:D,MATCH(RD!G13194,매칭테이블!D:D,0),1)</f>
        <v/>
      </c>
      <c r="F13194" s="93" t="inlineStr">
        <is>
          <t>카페24</t>
        </is>
      </c>
      <c r="G13194" s="93" t="inlineStr">
        <is>
          <t>어성초 70 머드 크림 마스크옵션=어성초 70 머드 크림 마스크 2개-30% off (무료배송)</t>
        </is>
      </c>
      <c r="H13194" s="93" t="n">
        <v>2</v>
      </c>
      <c r="J13194" s="87" t="n">
        <v>201208</v>
      </c>
      <c r="K13194" s="93" t="n"/>
      <c r="L13194" s="87" t="n">
        <v>70000</v>
      </c>
      <c r="M13194" s="87" t="n">
        <v>65905</v>
      </c>
      <c r="N13194" s="87" t="n">
        <v>5768</v>
      </c>
      <c r="O13194" s="144" t="n">
        <v>63636.36363636363</v>
      </c>
      <c r="P13194" s="87" t="inlineStr">
        <is>
          <t>카페24머드크림마스크어성초 70 머드 크림 마스크옵션=어성초 70 머드 크림 마스크 2개-30% off (무료배송)201208</t>
        </is>
      </c>
    </row>
    <row r="13195">
      <c r="B13195" s="127" t="n">
        <v>44201</v>
      </c>
      <c r="C13195" s="87">
        <f>TEXT(B13195,"aaa")</f>
        <v/>
      </c>
      <c r="D13195" s="93" t="n"/>
      <c r="E13195" s="87">
        <f>INDEX(매칭테이블!C:D,MATCH(RD!G13195,매칭테이블!D:D,0),1)</f>
        <v/>
      </c>
      <c r="F13195" s="93" t="inlineStr">
        <is>
          <t>카페24</t>
        </is>
      </c>
      <c r="G13195" s="93" t="inlineStr">
        <is>
          <t>어성초 70 인텐스 카밍 크림크림=어성초 70 인텐스 카밍 크림 1개 (-20%)</t>
        </is>
      </c>
      <c r="H13195" s="93" t="n">
        <v>5</v>
      </c>
      <c r="J13195" s="87" t="n">
        <v>201208</v>
      </c>
      <c r="K13195" s="93" t="n"/>
      <c r="L13195" s="87" t="n">
        <v>140000</v>
      </c>
      <c r="M13195" s="87" t="n">
        <v>131810</v>
      </c>
      <c r="N13195" s="87" t="n">
        <v>19410</v>
      </c>
      <c r="O13195" s="144" t="n">
        <v>127272.7272727273</v>
      </c>
      <c r="P13195" s="87" t="inlineStr">
        <is>
          <t>카페24카밍크림어성초 70 인텐스 카밍 크림크림=어성초 70 인텐스 카밍 크림 1개 (-20%)201208</t>
        </is>
      </c>
    </row>
    <row r="13196">
      <c r="B13196" s="127" t="n">
        <v>44201</v>
      </c>
      <c r="C13196" s="87">
        <f>TEXT(B13196,"aaa")</f>
        <v/>
      </c>
      <c r="D13196" s="93" t="n"/>
      <c r="E13196" s="87">
        <f>INDEX(매칭테이블!C:D,MATCH(RD!G13196,매칭테이블!D:D,0),1)</f>
        <v/>
      </c>
      <c r="F13196" s="93" t="inlineStr">
        <is>
          <t>카페24</t>
        </is>
      </c>
      <c r="G13196" s="93" t="inlineStr">
        <is>
          <t>어성초 70 인텐스 카밍 크림크림=어성초 토너 250ml + 카밍 크림 50ml (-30%)</t>
        </is>
      </c>
      <c r="H13196" s="93" t="n">
        <v>3</v>
      </c>
      <c r="J13196" s="87" t="n">
        <v>201208</v>
      </c>
      <c r="K13196" s="93" t="n"/>
      <c r="L13196" s="87" t="n">
        <v>126000</v>
      </c>
      <c r="M13196" s="87" t="n">
        <v>118629</v>
      </c>
      <c r="N13196" s="87" t="n">
        <v>20886</v>
      </c>
      <c r="O13196" s="144" t="n">
        <v>114545.4545454545</v>
      </c>
      <c r="P13196" s="87" t="inlineStr">
        <is>
          <t>카페24카밍크림어성초 70 인텐스 카밍 크림크림=어성초 토너 250ml + 카밍 크림 50ml (-30%)201208</t>
        </is>
      </c>
    </row>
    <row r="13197">
      <c r="B13197" s="127" t="n">
        <v>44201</v>
      </c>
      <c r="C13197" s="87">
        <f>TEXT(B13197,"aaa")</f>
        <v/>
      </c>
      <c r="D13197" s="93" t="n"/>
      <c r="E13197" s="87">
        <f>INDEX(매칭테이블!C:D,MATCH(RD!G13197,매칭테이블!D:D,0),1)</f>
        <v/>
      </c>
      <c r="F13197" s="93" t="inlineStr">
        <is>
          <t>카페24</t>
        </is>
      </c>
      <c r="G13197" s="93" t="inlineStr">
        <is>
          <t>어성초 77 수딩 토너토너(필수)=어성초 77 토너 1개-20% off</t>
        </is>
      </c>
      <c r="H13197" s="93" t="n">
        <v>1</v>
      </c>
      <c r="J13197" s="87" t="n">
        <v>201208</v>
      </c>
      <c r="K13197" s="93" t="n"/>
      <c r="L13197" s="87" t="n">
        <v>20000</v>
      </c>
      <c r="M13197" s="87" t="n">
        <v>18830</v>
      </c>
      <c r="N13197" s="87" t="n">
        <v>3080</v>
      </c>
      <c r="O13197" s="144" t="n">
        <v>18181.81818181818</v>
      </c>
      <c r="P13197" s="87" t="inlineStr">
        <is>
          <t>카페24토너어성초 77 수딩 토너토너(필수)=어성초 77 토너 1개-20% off201208</t>
        </is>
      </c>
    </row>
    <row r="13198">
      <c r="B13198" s="127" t="n">
        <v>44201</v>
      </c>
      <c r="C13198" s="87">
        <f>TEXT(B13198,"aaa")</f>
        <v/>
      </c>
      <c r="D13198" s="93" t="n"/>
      <c r="E13198" s="87">
        <f>INDEX(매칭테이블!C:D,MATCH(RD!G13198,매칭테이블!D:D,0),1)</f>
        <v/>
      </c>
      <c r="F13198" s="93" t="inlineStr">
        <is>
          <t>카페24</t>
        </is>
      </c>
      <c r="G13198" s="93" t="inlineStr">
        <is>
          <t>어성초 77 수딩 토너토너(필수)=어성초 77 토너 2개-30% off (무료배송)</t>
        </is>
      </c>
      <c r="H13198" s="93" t="n">
        <v>1</v>
      </c>
      <c r="J13198" s="87" t="n">
        <v>201208</v>
      </c>
      <c r="K13198" s="93" t="n"/>
      <c r="L13198" s="87" t="n">
        <v>35000</v>
      </c>
      <c r="M13198" s="87" t="n">
        <v>32952.5</v>
      </c>
      <c r="N13198" s="87" t="n">
        <v>6160</v>
      </c>
      <c r="O13198" s="144" t="n">
        <v>31818.18181818182</v>
      </c>
      <c r="P13198" s="87" t="inlineStr">
        <is>
          <t>카페24토너어성초 77 수딩 토너토너(필수)=어성초 77 토너 2개-30% off (무료배송)201208</t>
        </is>
      </c>
    </row>
    <row r="13199">
      <c r="B13199" s="127" t="n">
        <v>44201</v>
      </c>
      <c r="C13199" s="87">
        <f>TEXT(B13199,"aaa")</f>
        <v/>
      </c>
      <c r="D13199" s="93" t="n"/>
      <c r="E13199" s="87">
        <f>INDEX(매칭테이블!C:D,MATCH(RD!G13199,매칭테이블!D:D,0),1)</f>
        <v/>
      </c>
      <c r="F13199" s="93" t="inlineStr">
        <is>
          <t>카페24</t>
        </is>
      </c>
      <c r="G13199" s="93" t="inlineStr">
        <is>
          <t>어성초 77 수딩 토너토너(필수)=어성초77토너1개 + 어성초77패드1개 -30% off (무료배송)</t>
        </is>
      </c>
      <c r="H13199" s="93" t="n">
        <v>1</v>
      </c>
      <c r="J13199" s="87" t="n">
        <v>201208</v>
      </c>
      <c r="K13199" s="93" t="n"/>
      <c r="L13199" s="87" t="n">
        <v>37100</v>
      </c>
      <c r="M13199" s="87" t="n">
        <v>34929.65</v>
      </c>
      <c r="N13199" s="87" t="n">
        <v>8092</v>
      </c>
      <c r="O13199" s="144" t="n">
        <v>33727.27272727273</v>
      </c>
      <c r="P13199" s="87" t="inlineStr">
        <is>
          <t>카페24토너+패드 세트어성초 77 수딩 토너토너(필수)=어성초77토너1개 + 어성초77패드1개 -30% off (무료배송)201208</t>
        </is>
      </c>
    </row>
    <row r="13200">
      <c r="B13200" s="127" t="n">
        <v>44201</v>
      </c>
      <c r="C13200" s="87">
        <f>TEXT(B13200,"aaa")</f>
        <v/>
      </c>
      <c r="D13200" s="93" t="n"/>
      <c r="E13200" s="87">
        <f>INDEX(매칭테이블!C:D,MATCH(RD!G13200,매칭테이블!D:D,0),1)</f>
        <v/>
      </c>
      <c r="F13200" s="93" t="inlineStr">
        <is>
          <t>카페24</t>
        </is>
      </c>
      <c r="G13200" s="93" t="inlineStr">
        <is>
          <t>어성초 77 수딩 토너화장솜(선택)=촉촉 스킨팩 화장솜</t>
        </is>
      </c>
      <c r="H13200" s="93" t="n">
        <v>1</v>
      </c>
      <c r="J13200" s="87" t="n">
        <v>201208</v>
      </c>
      <c r="K13200" s="93" t="n"/>
      <c r="L13200" s="87" t="n">
        <v>3000</v>
      </c>
      <c r="M13200" s="87" t="n">
        <v>2824.5</v>
      </c>
      <c r="N13200" s="87" t="n">
        <v>1110</v>
      </c>
      <c r="O13200" s="144" t="n">
        <v>2727.272727272727</v>
      </c>
      <c r="P13200" s="87" t="inlineStr">
        <is>
          <t>카페24화장솜어성초 77 수딩 토너화장솜(선택)=촉촉 스킨팩 화장솜201208</t>
        </is>
      </c>
    </row>
    <row r="13201">
      <c r="B13201" s="127" t="n">
        <v>44201</v>
      </c>
      <c r="C13201" s="87">
        <f>TEXT(B13201,"aaa")</f>
        <v/>
      </c>
      <c r="D13201" s="93" t="n"/>
      <c r="E13201" s="87">
        <f>INDEX(매칭테이블!C:D,MATCH(RD!G13201,매칭테이블!D:D,0),1)</f>
        <v/>
      </c>
      <c r="F13201" s="93" t="inlineStr">
        <is>
          <t>카페24</t>
        </is>
      </c>
      <c r="G13201" s="93" t="inlineStr">
        <is>
          <t>어성초 77 수딩 토너토너(필수)=어성초 77 토너 1개-20% off</t>
        </is>
      </c>
      <c r="H13201" s="93" t="n">
        <v>1</v>
      </c>
      <c r="J13201" s="87" t="n">
        <v>201208</v>
      </c>
      <c r="K13201" s="93" t="n"/>
      <c r="L13201" s="87" t="n">
        <v>20000</v>
      </c>
      <c r="M13201" s="87" t="n">
        <v>18830</v>
      </c>
      <c r="N13201" s="87" t="n">
        <v>3080</v>
      </c>
      <c r="O13201" s="144" t="n">
        <v>18181.81818181818</v>
      </c>
      <c r="P13201" s="87" t="inlineStr">
        <is>
          <t>카페24토너어성초 77 수딩 토너토너(필수)=어성초 77 토너 1개-20% off201208</t>
        </is>
      </c>
    </row>
    <row r="13202">
      <c r="B13202" s="127" t="n">
        <v>44201</v>
      </c>
      <c r="C13202" s="87">
        <f>TEXT(B13202,"aaa")</f>
        <v/>
      </c>
      <c r="D13202" s="93" t="n"/>
      <c r="E13202" s="87">
        <f>INDEX(매칭테이블!C:D,MATCH(RD!G13202,매칭테이블!D:D,0),1)</f>
        <v/>
      </c>
      <c r="F13202" s="93" t="inlineStr">
        <is>
          <t>카페24</t>
        </is>
      </c>
      <c r="G13202" s="93" t="inlineStr">
        <is>
          <t>어성초 77 수딩 토너토너(필수)=어성초 77 토너 2개-30% off (무료배송)</t>
        </is>
      </c>
      <c r="H13202" s="93" t="n">
        <v>1</v>
      </c>
      <c r="J13202" s="87" t="n">
        <v>201208</v>
      </c>
      <c r="K13202" s="93" t="n"/>
      <c r="L13202" s="87" t="n">
        <v>35000</v>
      </c>
      <c r="M13202" s="87" t="n">
        <v>32952.5</v>
      </c>
      <c r="N13202" s="87" t="n">
        <v>6160</v>
      </c>
      <c r="O13202" s="144" t="n">
        <v>31818.18181818182</v>
      </c>
      <c r="P13202" s="87" t="inlineStr">
        <is>
          <t>카페24토너어성초 77 수딩 토너토너(필수)=어성초 77 토너 2개-30% off (무료배송)201208</t>
        </is>
      </c>
    </row>
    <row r="13203">
      <c r="B13203" s="127" t="n">
        <v>44201</v>
      </c>
      <c r="C13203" s="87">
        <f>TEXT(B13203,"aaa")</f>
        <v/>
      </c>
      <c r="D13203" s="93" t="n"/>
      <c r="E13203" s="87">
        <f>INDEX(매칭테이블!C:D,MATCH(RD!G13203,매칭테이블!D:D,0),1)</f>
        <v/>
      </c>
      <c r="F13203" s="93" t="inlineStr">
        <is>
          <t>카페24</t>
        </is>
      </c>
      <c r="G13203" s="93" t="inlineStr">
        <is>
          <t>어성초 77 수딩 토너 (클리어패드 세트 구매시 1/11 순차발송 예정)토너(필수)=어성초 77 토너 1개-20% off</t>
        </is>
      </c>
      <c r="H13203" s="93" t="n">
        <v>63</v>
      </c>
      <c r="J13203" s="87" t="n">
        <v>201208</v>
      </c>
      <c r="K13203" s="93" t="n"/>
      <c r="L13203" s="87" t="n">
        <v>1260000</v>
      </c>
      <c r="M13203" s="87" t="n">
        <v>1186290</v>
      </c>
      <c r="N13203" s="87" t="n">
        <v>194040</v>
      </c>
      <c r="O13203" s="144" t="n">
        <v>1145454.545454545</v>
      </c>
      <c r="P13203" s="87" t="inlineStr">
        <is>
          <t>카페24토너어성초 77 수딩 토너 (클리어패드 세트 구매시 1/11 순차발송 예정)토너(필수)=어성초 77 토너 1개-20% off201208</t>
        </is>
      </c>
    </row>
    <row r="13204">
      <c r="B13204" s="127" t="n">
        <v>44201</v>
      </c>
      <c r="C13204" s="87">
        <f>TEXT(B13204,"aaa")</f>
        <v/>
      </c>
      <c r="D13204" s="93" t="n"/>
      <c r="E13204" s="87">
        <f>INDEX(매칭테이블!C:D,MATCH(RD!G13204,매칭테이블!D:D,0),1)</f>
        <v/>
      </c>
      <c r="F13204" s="93" t="inlineStr">
        <is>
          <t>카페24</t>
        </is>
      </c>
      <c r="G13204" s="93" t="inlineStr">
        <is>
          <t>어성초 77 수딩 토너 (클리어패드 세트 구매시 1/11 순차발송 예정)토너(필수)=어성초 77 토너 2개-30% off (무료배송)</t>
        </is>
      </c>
      <c r="H13204" s="93" t="n">
        <v>46</v>
      </c>
      <c r="J13204" s="87" t="n">
        <v>201208</v>
      </c>
      <c r="K13204" s="93" t="n"/>
      <c r="L13204" s="87" t="n">
        <v>1610000</v>
      </c>
      <c r="M13204" s="87" t="n">
        <v>1515815</v>
      </c>
      <c r="N13204" s="87" t="n">
        <v>283360</v>
      </c>
      <c r="O13204" s="144" t="n">
        <v>1463636.363636364</v>
      </c>
      <c r="P13204" s="87" t="inlineStr">
        <is>
          <t>카페24토너어성초 77 수딩 토너 (클리어패드 세트 구매시 1/11 순차발송 예정)토너(필수)=어성초 77 토너 2개-30% off (무료배송)201208</t>
        </is>
      </c>
    </row>
    <row r="13205">
      <c r="B13205" s="127" t="n">
        <v>44201</v>
      </c>
      <c r="C13205" s="87">
        <f>TEXT(B13205,"aaa")</f>
        <v/>
      </c>
      <c r="D13205" s="93" t="n"/>
      <c r="E13205" s="87">
        <f>INDEX(매칭테이블!C:D,MATCH(RD!G13205,매칭테이블!D:D,0),1)</f>
        <v/>
      </c>
      <c r="F13205" s="93" t="inlineStr">
        <is>
          <t>카페24</t>
        </is>
      </c>
      <c r="G13205" s="93" t="inlineStr">
        <is>
          <t>어성초 77 수딩 토너 (클리어패드 세트 구매시 1/11 순차발송 예정)토너(필수)=어성초77토너1개 + 어성초77패드1개 -30% off (무료배송)</t>
        </is>
      </c>
      <c r="H13205" s="93" t="n">
        <v>32</v>
      </c>
      <c r="J13205" s="87" t="n">
        <v>201208</v>
      </c>
      <c r="K13205" s="93" t="n"/>
      <c r="L13205" s="87" t="n">
        <v>1187200</v>
      </c>
      <c r="M13205" s="87" t="n">
        <v>1117748.8</v>
      </c>
      <c r="N13205" s="87" t="n">
        <v>258944</v>
      </c>
      <c r="O13205" s="144" t="n">
        <v>1079272.727272727</v>
      </c>
      <c r="P13205" s="87" t="inlineStr">
        <is>
          <t>카페24토너+패드 세트어성초 77 수딩 토너 (클리어패드 세트 구매시 1/11 순차발송 예정)토너(필수)=어성초77토너1개 + 어성초77패드1개 -30% off (무료배송)201208</t>
        </is>
      </c>
    </row>
    <row r="13206">
      <c r="B13206" s="127" t="n">
        <v>44201</v>
      </c>
      <c r="C13206" s="87">
        <f>TEXT(B13206,"aaa")</f>
        <v/>
      </c>
      <c r="D13206" s="93" t="n"/>
      <c r="E13206" s="87">
        <f>INDEX(매칭테이블!C:D,MATCH(RD!G13206,매칭테이블!D:D,0),1)</f>
        <v/>
      </c>
      <c r="F13206" s="93" t="inlineStr">
        <is>
          <t>카페24</t>
        </is>
      </c>
      <c r="G13206" s="93" t="inlineStr">
        <is>
          <t>어성초 77 수딩 토너 (클리어패드 세트 구매시 1/11 순차발송 예정)화장솜(선택)=촉촉 스킨팩 화장솜</t>
        </is>
      </c>
      <c r="H13206" s="93" t="n">
        <v>49</v>
      </c>
      <c r="J13206" s="87" t="n">
        <v>201208</v>
      </c>
      <c r="K13206" s="93" t="n"/>
      <c r="L13206" s="87" t="n">
        <v>147000</v>
      </c>
      <c r="M13206" s="87" t="n">
        <v>138400.5</v>
      </c>
      <c r="N13206" s="87" t="n">
        <v>54390</v>
      </c>
      <c r="O13206" s="144" t="n">
        <v>133636.3636363636</v>
      </c>
      <c r="P13206" s="87" t="inlineStr">
        <is>
          <t>카페24토너어성초 77 수딩 토너 (클리어패드 세트 구매시 1/11 순차발송 예정)화장솜(선택)=촉촉 스킨팩 화장솜201208</t>
        </is>
      </c>
    </row>
    <row r="13207">
      <c r="B13207" s="127" t="n">
        <v>44201</v>
      </c>
      <c r="C13207" s="87">
        <f>TEXT(B13207,"aaa")</f>
        <v/>
      </c>
      <c r="D13207" s="93" t="n"/>
      <c r="E13207" s="87">
        <f>INDEX(매칭테이블!C:D,MATCH(RD!G13207,매칭테이블!D:D,0),1)</f>
        <v/>
      </c>
      <c r="F13207" s="93" t="inlineStr">
        <is>
          <t>카페24</t>
        </is>
      </c>
      <c r="G13207" s="93" t="inlineStr">
        <is>
          <t>어성초 77 진정 마스크옵션=어성초 77 진정 마스크팩 10장-50% off</t>
        </is>
      </c>
      <c r="H13207" s="93" t="n">
        <v>4</v>
      </c>
      <c r="J13207" s="87" t="n">
        <v>201208</v>
      </c>
      <c r="K13207" s="93" t="n"/>
      <c r="L13207" s="87" t="n">
        <v>80000</v>
      </c>
      <c r="M13207" s="87" t="n">
        <v>75320</v>
      </c>
      <c r="N13207" s="87" t="n">
        <v>15880</v>
      </c>
      <c r="O13207" s="144" t="n">
        <v>72727.27272727272</v>
      </c>
      <c r="P13207" s="87" t="inlineStr">
        <is>
          <t>카페24마스크팩어성초 77 진정 마스크옵션=어성초 77 진정 마스크팩 10장-50% off201208</t>
        </is>
      </c>
    </row>
    <row r="13208">
      <c r="B13208" s="127" t="n">
        <v>44201</v>
      </c>
      <c r="C13208" s="87">
        <f>TEXT(B13208,"aaa")</f>
        <v/>
      </c>
      <c r="D13208" s="93" t="n"/>
      <c r="E13208" s="87">
        <f>INDEX(매칭테이블!C:D,MATCH(RD!G13208,매칭테이블!D:D,0),1)</f>
        <v/>
      </c>
      <c r="F13208" s="93" t="inlineStr">
        <is>
          <t>카페24</t>
        </is>
      </c>
      <c r="G13208" s="93" t="inlineStr">
        <is>
          <t>어성초 77 진정 마스크</t>
        </is>
      </c>
      <c r="H13208" s="93" t="n">
        <v>6</v>
      </c>
      <c r="J13208" s="87" t="n">
        <v>201208</v>
      </c>
      <c r="K13208" s="93" t="n"/>
      <c r="L13208" s="87" t="n">
        <v>24000</v>
      </c>
      <c r="M13208" s="87" t="n">
        <v>22596</v>
      </c>
      <c r="N13208" s="87" t="n">
        <v>2382</v>
      </c>
      <c r="O13208" s="144" t="n">
        <v>21818.18181818182</v>
      </c>
      <c r="P13208" s="87" t="inlineStr">
        <is>
          <t>카페24마스크팩어성초 77 진정 마스크201208</t>
        </is>
      </c>
    </row>
    <row r="13209">
      <c r="B13209" s="127" t="n">
        <v>44201</v>
      </c>
      <c r="C13209" s="87">
        <f>TEXT(B13209,"aaa")</f>
        <v/>
      </c>
      <c r="D13209" s="93" t="n"/>
      <c r="E13209" s="87">
        <f>INDEX(매칭테이블!C:D,MATCH(RD!G13209,매칭테이블!D:D,0),1)</f>
        <v/>
      </c>
      <c r="F13209" s="93" t="inlineStr">
        <is>
          <t>카페24</t>
        </is>
      </c>
      <c r="G13209" s="93" t="inlineStr">
        <is>
          <t>어성초 77 클리어 패드옵션=어성초 77 클리어 패드 2개-30% off (무료배송)</t>
        </is>
      </c>
      <c r="H13209" s="93" t="n">
        <v>1</v>
      </c>
      <c r="J13209" s="87" t="n">
        <v>201208</v>
      </c>
      <c r="K13209" s="93" t="n"/>
      <c r="L13209" s="87" t="n">
        <v>39200</v>
      </c>
      <c r="M13209" s="87" t="n">
        <v>36906.8</v>
      </c>
      <c r="N13209" s="87" t="n">
        <v>10024</v>
      </c>
      <c r="O13209" s="144" t="n">
        <v>35636.36363636363</v>
      </c>
      <c r="P13209" s="87" t="inlineStr">
        <is>
          <t>카페24클리어 패드어성초 77 클리어 패드옵션=어성초 77 클리어 패드 2개-30% off (무료배송)201208</t>
        </is>
      </c>
    </row>
    <row r="13210">
      <c r="B13210" s="127" t="n">
        <v>44201</v>
      </c>
      <c r="C13210" s="87">
        <f>TEXT(B13210,"aaa")</f>
        <v/>
      </c>
      <c r="D13210" s="93" t="n"/>
      <c r="E13210" s="87">
        <f>INDEX(매칭테이블!C:D,MATCH(RD!G13210,매칭테이블!D:D,0),1)</f>
        <v/>
      </c>
      <c r="F13210" s="93" t="inlineStr">
        <is>
          <t>카페24</t>
        </is>
      </c>
      <c r="G13210" s="93" t="inlineStr">
        <is>
          <t>어성초 77 클리어 패드 (1/11 순차발송 예정)옵션=어성초 77 클리어 패드 1개-20% off</t>
        </is>
      </c>
      <c r="H13210" s="93" t="n">
        <v>35</v>
      </c>
      <c r="J13210" s="87" t="n">
        <v>201208</v>
      </c>
      <c r="K13210" s="93" t="n"/>
      <c r="L13210" s="87" t="n">
        <v>784000</v>
      </c>
      <c r="M13210" s="87" t="n">
        <v>738136</v>
      </c>
      <c r="N13210" s="87" t="n">
        <v>175420</v>
      </c>
      <c r="O13210" s="144" t="n">
        <v>712727.2727272727</v>
      </c>
      <c r="P13210" s="87" t="inlineStr">
        <is>
          <t>카페24클리어 패드어성초 77 클리어 패드 (1/11 순차발송 예정)옵션=어성초 77 클리어 패드 1개-20% off201208</t>
        </is>
      </c>
    </row>
    <row r="13211">
      <c r="B13211" s="127" t="n">
        <v>44201</v>
      </c>
      <c r="C13211" s="87">
        <f>TEXT(B13211,"aaa")</f>
        <v/>
      </c>
      <c r="D13211" s="93" t="n"/>
      <c r="E13211" s="87">
        <f>INDEX(매칭테이블!C:D,MATCH(RD!G13211,매칭테이블!D:D,0),1)</f>
        <v/>
      </c>
      <c r="F13211" s="93" t="inlineStr">
        <is>
          <t>카페24</t>
        </is>
      </c>
      <c r="G13211" s="93" t="inlineStr">
        <is>
          <t>어성초 77 클리어 패드 (1/11 순차발송 예정)옵션=어성초 77 클리어 패드 2개-30% off (무료배송)</t>
        </is>
      </c>
      <c r="H13211" s="93" t="n">
        <v>55</v>
      </c>
      <c r="J13211" s="87" t="n">
        <v>201208</v>
      </c>
      <c r="K13211" s="93" t="n"/>
      <c r="L13211" s="87" t="n">
        <v>2156000</v>
      </c>
      <c r="M13211" s="87" t="n">
        <v>2029874</v>
      </c>
      <c r="N13211" s="87" t="n">
        <v>551320</v>
      </c>
      <c r="O13211" s="144" t="n">
        <v>1960000</v>
      </c>
      <c r="P13211" s="87" t="inlineStr">
        <is>
          <t>카페24클리어 패드어성초 77 클리어 패드 (1/11 순차발송 예정)옵션=어성초 77 클리어 패드 2개-30% off (무료배송)201208</t>
        </is>
      </c>
    </row>
    <row r="13212">
      <c r="B13212" s="127" t="n">
        <v>44201</v>
      </c>
      <c r="C13212" s="87">
        <f>TEXT(B13212,"aaa")</f>
        <v/>
      </c>
      <c r="D13212" s="93" t="n"/>
      <c r="E13212" s="87">
        <f>INDEX(매칭테이블!C:D,MATCH(RD!G13212,매칭테이블!D:D,0),1)</f>
        <v/>
      </c>
      <c r="F13212" s="93" t="inlineStr">
        <is>
          <t>카페24</t>
        </is>
      </c>
      <c r="G13212" s="93" t="inlineStr">
        <is>
          <t>어성초 77 클리어 패드 (1/11 순차발송 예정)옵션=어성초77토너1개+어성초77패드1개-30% off (무료배송)</t>
        </is>
      </c>
      <c r="H13212" s="93" t="n">
        <v>28</v>
      </c>
      <c r="J13212" s="87" t="n">
        <v>201208</v>
      </c>
      <c r="K13212" s="93" t="n"/>
      <c r="L13212" s="87" t="n">
        <v>1038800</v>
      </c>
      <c r="M13212" s="87" t="n">
        <v>978030.2</v>
      </c>
      <c r="N13212" s="87" t="n">
        <v>226576</v>
      </c>
      <c r="O13212" s="144" t="n">
        <v>944363.6363636362</v>
      </c>
      <c r="P13212" s="87" t="inlineStr">
        <is>
          <t>카페24토너+패드 세트어성초 77 클리어 패드 (1/11 순차발송 예정)옵션=어성초77토너1개+어성초77패드1개-30% off (무료배송)201208</t>
        </is>
      </c>
    </row>
    <row r="13213">
      <c r="B13213" s="127" t="n">
        <v>44201</v>
      </c>
      <c r="C13213" s="87">
        <f>TEXT(B13213,"aaa")</f>
        <v/>
      </c>
      <c r="D13213" s="93" t="n"/>
      <c r="E13213" s="87">
        <f>INDEX(매칭테이블!C:D,MATCH(RD!G13213,매칭테이블!D:D,0),1)</f>
        <v/>
      </c>
      <c r="F13213" s="93" t="inlineStr">
        <is>
          <t>카페24</t>
        </is>
      </c>
      <c r="G13213" s="93" t="inlineStr">
        <is>
          <t>어성초 77 토너</t>
        </is>
      </c>
      <c r="H13213" s="93" t="n">
        <v>1</v>
      </c>
      <c r="J13213" s="87" t="n">
        <v>201208</v>
      </c>
      <c r="K13213" s="93" t="n"/>
      <c r="L13213" s="87" t="n">
        <v>20000</v>
      </c>
      <c r="M13213" s="87" t="n">
        <v>18830</v>
      </c>
      <c r="N13213" s="87" t="n">
        <v>3080</v>
      </c>
      <c r="O13213" s="144" t="n">
        <v>18181.81818181818</v>
      </c>
      <c r="P13213" s="87" t="inlineStr">
        <is>
          <t>카페24토너어성초 77 토너201208</t>
        </is>
      </c>
    </row>
    <row r="13214">
      <c r="B13214" s="127" t="n">
        <v>44201</v>
      </c>
      <c r="C13214" s="87">
        <f>TEXT(B13214,"aaa")</f>
        <v/>
      </c>
      <c r="D13214" s="93" t="n"/>
      <c r="E13214" s="87">
        <f>INDEX(매칭테이블!C:D,MATCH(RD!G13214,매칭테이블!D:D,0),1)</f>
        <v/>
      </c>
      <c r="F13214" s="93" t="inlineStr">
        <is>
          <t>카페24</t>
        </is>
      </c>
      <c r="G13214" s="93" t="inlineStr">
        <is>
          <t>어성초 77 토너토너(필수)=어성초 77 토너 1개-20% off</t>
        </is>
      </c>
      <c r="H13214" s="93" t="n">
        <v>1</v>
      </c>
      <c r="J13214" s="87" t="n">
        <v>201208</v>
      </c>
      <c r="K13214" s="93" t="n"/>
      <c r="L13214" s="87" t="n">
        <v>20000</v>
      </c>
      <c r="M13214" s="87" t="n">
        <v>18830</v>
      </c>
      <c r="N13214" s="87" t="n">
        <v>3080</v>
      </c>
      <c r="O13214" s="144" t="n">
        <v>18181.81818181818</v>
      </c>
      <c r="P13214" s="87" t="inlineStr">
        <is>
          <t>카페24토너어성초 77 토너토너(필수)=어성초 77 토너 1개-20% off201208</t>
        </is>
      </c>
    </row>
    <row r="13215">
      <c r="B13215" s="127" t="n">
        <v>44201</v>
      </c>
      <c r="C13215" s="87">
        <f>TEXT(B13215,"aaa")</f>
        <v/>
      </c>
      <c r="D13215" s="93" t="n"/>
      <c r="E13215" s="87">
        <f>INDEX(매칭테이블!C:D,MATCH(RD!G13215,매칭테이블!D:D,0),1)</f>
        <v/>
      </c>
      <c r="F13215" s="93" t="inlineStr">
        <is>
          <t>카페24</t>
        </is>
      </c>
      <c r="G13215" s="93" t="inlineStr">
        <is>
          <t>어성초 77 토너토너(필수)=어성초 77 토너 2개-30% off (무료배송)</t>
        </is>
      </c>
      <c r="H13215" s="93" t="n">
        <v>2</v>
      </c>
      <c r="J13215" s="87" t="n">
        <v>201208</v>
      </c>
      <c r="K13215" s="93" t="n"/>
      <c r="L13215" s="87" t="n">
        <v>70000</v>
      </c>
      <c r="M13215" s="87" t="n">
        <v>65905</v>
      </c>
      <c r="N13215" s="87" t="n">
        <v>12320</v>
      </c>
      <c r="O13215" s="144" t="n">
        <v>63636.36363636363</v>
      </c>
      <c r="P13215" s="87" t="inlineStr">
        <is>
          <t>카페24토너어성초 77 토너토너(필수)=어성초 77 토너 2개-30% off (무료배송)201208</t>
        </is>
      </c>
    </row>
    <row r="13216">
      <c r="B13216" s="127" t="n">
        <v>44201</v>
      </c>
      <c r="C13216" s="87">
        <f>TEXT(B13216,"aaa")</f>
        <v/>
      </c>
      <c r="D13216" s="93" t="n"/>
      <c r="E13216" s="87">
        <f>INDEX(매칭테이블!C:D,MATCH(RD!G13216,매칭테이블!D:D,0),1)</f>
        <v/>
      </c>
      <c r="F13216" s="93" t="inlineStr">
        <is>
          <t>카페24</t>
        </is>
      </c>
      <c r="G13216" s="93" t="inlineStr">
        <is>
          <t>어성초 77 포어 클리어 패드 (1/11 순차발송 예정)옵션=어성초 77 클리어 패드 1개-20% off</t>
        </is>
      </c>
      <c r="H13216" s="93" t="n">
        <v>13</v>
      </c>
      <c r="J13216" s="87" t="n">
        <v>201208</v>
      </c>
      <c r="K13216" s="93" t="n"/>
      <c r="L13216" s="87" t="n">
        <v>291200</v>
      </c>
      <c r="M13216" s="87" t="n">
        <v>274164.8</v>
      </c>
      <c r="N13216" s="87" t="n">
        <v>65156</v>
      </c>
      <c r="O13216" s="144" t="n">
        <v>264727.2727272727</v>
      </c>
      <c r="P13216" s="87" t="inlineStr">
        <is>
          <t>카페24클리어 패드어성초 77 포어 클리어 패드 (1/11 순차발송 예정)옵션=어성초 77 클리어 패드 1개-20% off201208</t>
        </is>
      </c>
    </row>
    <row r="13217">
      <c r="B13217" s="127" t="n">
        <v>44201</v>
      </c>
      <c r="C13217" s="87">
        <f>TEXT(B13217,"aaa")</f>
        <v/>
      </c>
      <c r="D13217" s="93" t="n"/>
      <c r="E13217" s="87">
        <f>INDEX(매칭테이블!C:D,MATCH(RD!G13217,매칭테이블!D:D,0),1)</f>
        <v/>
      </c>
      <c r="F13217" s="93" t="inlineStr">
        <is>
          <t>카페24</t>
        </is>
      </c>
      <c r="G13217" s="93" t="inlineStr">
        <is>
          <t>어성초 77 포어 클리어 패드 (1/11 순차발송 예정)옵션=어성초 77 클리어 패드 2개-30% off (무료배송)</t>
        </is>
      </c>
      <c r="H13217" s="93" t="n">
        <v>1</v>
      </c>
      <c r="J13217" s="87" t="n">
        <v>201208</v>
      </c>
      <c r="K13217" s="93" t="n"/>
      <c r="L13217" s="87" t="n">
        <v>39200</v>
      </c>
      <c r="M13217" s="87" t="n">
        <v>36906.8</v>
      </c>
      <c r="N13217" s="87" t="n">
        <v>10024</v>
      </c>
      <c r="O13217" s="144" t="n">
        <v>35636.36363636363</v>
      </c>
      <c r="P13217" s="87" t="inlineStr">
        <is>
          <t>카페24클리어 패드어성초 77 포어 클리어 패드 (1/11 순차발송 예정)옵션=어성초 77 클리어 패드 2개-30% off (무료배송)201208</t>
        </is>
      </c>
    </row>
    <row r="13218">
      <c r="B13218" s="127" t="n">
        <v>44201</v>
      </c>
      <c r="C13218" s="87">
        <f>TEXT(B13218,"aaa")</f>
        <v/>
      </c>
      <c r="D13218" s="93" t="n"/>
      <c r="E13218" s="87">
        <f>INDEX(매칭테이블!C:D,MATCH(RD!G13218,매칭테이블!D:D,0),1)</f>
        <v/>
      </c>
      <c r="F13218" s="93" t="inlineStr">
        <is>
          <t>카페24</t>
        </is>
      </c>
      <c r="G13218" s="93" t="inlineStr">
        <is>
          <t>어성초 77 포어 클리어 패드 (1/11 순차발송 예정)옵션=어성초77토너1개+어성초77패드1개-30% off (무료배송)</t>
        </is>
      </c>
      <c r="H13218" s="93" t="n">
        <v>5</v>
      </c>
      <c r="J13218" s="87" t="n">
        <v>201208</v>
      </c>
      <c r="K13218" s="93" t="n"/>
      <c r="L13218" s="87" t="n">
        <v>185500</v>
      </c>
      <c r="M13218" s="87" t="n">
        <v>174648.25</v>
      </c>
      <c r="N13218" s="87" t="n">
        <v>40460</v>
      </c>
      <c r="O13218" s="144" t="n">
        <v>168636.3636363636</v>
      </c>
      <c r="P13218" s="87" t="inlineStr">
        <is>
          <t>카페24토너+패드 세트어성초 77 포어 클리어 패드 (1/11 순차발송 예정)옵션=어성초77토너1개+어성초77패드1개-30% off (무료배송)201208</t>
        </is>
      </c>
    </row>
    <row r="13219">
      <c r="B13219" s="127" t="n">
        <v>44201</v>
      </c>
      <c r="C13219" s="87">
        <f>TEXT(B13219,"aaa")</f>
        <v/>
      </c>
      <c r="D13219" s="93" t="n"/>
      <c r="E13219" s="87">
        <f>INDEX(매칭테이블!C:D,MATCH(RD!G13219,매칭테이블!D:D,0),1)</f>
        <v/>
      </c>
      <c r="F13219" s="93" t="inlineStr">
        <is>
          <t>카페24</t>
        </is>
      </c>
      <c r="G13219" s="93" t="inlineStr">
        <is>
          <t>어성초 77% 패드옵션=어성초 77 클리어 패드 1개-20% off</t>
        </is>
      </c>
      <c r="H13219" s="93" t="n">
        <v>2</v>
      </c>
      <c r="J13219" s="87" t="n">
        <v>201208</v>
      </c>
      <c r="K13219" s="93" t="n"/>
      <c r="L13219" s="87" t="n">
        <v>44800</v>
      </c>
      <c r="M13219" s="87" t="n">
        <v>42179.2</v>
      </c>
      <c r="N13219" s="87" t="n">
        <v>10024</v>
      </c>
      <c r="O13219" s="144" t="n">
        <v>40727.27272727272</v>
      </c>
      <c r="P13219" s="87" t="inlineStr">
        <is>
          <t>카페24클리어 패드어성초 77% 패드옵션=어성초 77 클리어 패드 1개-20% off201208</t>
        </is>
      </c>
    </row>
    <row r="13220">
      <c r="B13220" s="127" t="n">
        <v>44201</v>
      </c>
      <c r="C13220" s="87">
        <f>TEXT(B13220,"aaa")</f>
        <v/>
      </c>
      <c r="D13220" s="93" t="n"/>
      <c r="E13220" s="87">
        <f>INDEX(매칭테이블!C:D,MATCH(RD!G13220,매칭테이블!D:D,0),1)</f>
        <v/>
      </c>
      <c r="F13220" s="93" t="inlineStr">
        <is>
          <t>카페24</t>
        </is>
      </c>
      <c r="G13220" s="93" t="inlineStr">
        <is>
          <t>어성초 77% 패드옵션=어성초 77 클리어 패드 2개-30% off (무료배송)</t>
        </is>
      </c>
      <c r="H13220" s="93" t="n">
        <v>1</v>
      </c>
      <c r="J13220" s="87" t="n">
        <v>201208</v>
      </c>
      <c r="K13220" s="93" t="n"/>
      <c r="L13220" s="87" t="n">
        <v>39200</v>
      </c>
      <c r="M13220" s="87" t="n">
        <v>36906.8</v>
      </c>
      <c r="N13220" s="87" t="n">
        <v>10024</v>
      </c>
      <c r="O13220" s="144" t="n">
        <v>35636.36363636363</v>
      </c>
      <c r="P13220" s="87" t="inlineStr">
        <is>
          <t>카페24클리어 패드어성초 77% 패드옵션=어성초 77 클리어 패드 2개-30% off (무료배송)201208</t>
        </is>
      </c>
    </row>
    <row r="13221">
      <c r="B13221" s="127" t="n">
        <v>44201</v>
      </c>
      <c r="C13221" s="87">
        <f>TEXT(B13221,"aaa")</f>
        <v/>
      </c>
      <c r="D13221" s="93" t="n"/>
      <c r="E13221" s="87">
        <f>INDEX(매칭테이블!C:D,MATCH(RD!G13221,매칭테이블!D:D,0),1)</f>
        <v/>
      </c>
      <c r="F13221" s="93" t="inlineStr">
        <is>
          <t>카페24</t>
        </is>
      </c>
      <c r="G13221" s="93" t="inlineStr">
        <is>
          <t>어성초 77% 패드옵션=어성초77토너1개+어성초77패드1개-30% off (무료배송)</t>
        </is>
      </c>
      <c r="H13221" s="93" t="n">
        <v>1</v>
      </c>
      <c r="J13221" s="87" t="n">
        <v>201208</v>
      </c>
      <c r="K13221" s="93" t="n"/>
      <c r="L13221" s="87" t="n">
        <v>37100</v>
      </c>
      <c r="M13221" s="87" t="n">
        <v>34929.65</v>
      </c>
      <c r="N13221" s="87" t="n">
        <v>8092</v>
      </c>
      <c r="O13221" s="144" t="n">
        <v>33727.27272727273</v>
      </c>
      <c r="P13221" s="87" t="inlineStr">
        <is>
          <t>카페24토너+패드 세트어성초 77% 패드옵션=어성초77토너1개+어성초77패드1개-30% off (무료배송)201208</t>
        </is>
      </c>
    </row>
    <row r="13222">
      <c r="B13222" s="127" t="n">
        <v>44201</v>
      </c>
      <c r="C13222" s="87">
        <f>TEXT(B13222,"aaa")</f>
        <v/>
      </c>
      <c r="D13222" s="93" t="n"/>
      <c r="E13222" s="87">
        <f>INDEX(매칭테이블!C:D,MATCH(RD!G13222,매칭테이블!D:D,0),1)</f>
        <v/>
      </c>
      <c r="F13222" s="93" t="inlineStr">
        <is>
          <t>카페24</t>
        </is>
      </c>
      <c r="G13222" s="93" t="inlineStr">
        <is>
          <t>어성초 77% 패드 (1/11 순차발송 예정)옵션=어성초 77 클리어 패드 1개-20% off</t>
        </is>
      </c>
      <c r="H13222" s="93" t="n">
        <v>33</v>
      </c>
      <c r="J13222" s="87" t="n">
        <v>201208</v>
      </c>
      <c r="K13222" s="93" t="n"/>
      <c r="L13222" s="87" t="n">
        <v>739200</v>
      </c>
      <c r="M13222" s="87" t="n">
        <v>695956.8</v>
      </c>
      <c r="N13222" s="87" t="n">
        <v>165396</v>
      </c>
      <c r="O13222" s="144" t="n">
        <v>672000</v>
      </c>
      <c r="P13222" s="87" t="inlineStr">
        <is>
          <t>카페24클리어 패드어성초 77% 패드 (1/11 순차발송 예정)옵션=어성초 77 클리어 패드 1개-20% off201208</t>
        </is>
      </c>
    </row>
    <row r="13223">
      <c r="B13223" s="127" t="n">
        <v>44201</v>
      </c>
      <c r="C13223" s="87">
        <f>TEXT(B13223,"aaa")</f>
        <v/>
      </c>
      <c r="D13223" s="93" t="n"/>
      <c r="E13223" s="87">
        <f>INDEX(매칭테이블!C:D,MATCH(RD!G13223,매칭테이블!D:D,0),1)</f>
        <v/>
      </c>
      <c r="F13223" s="93" t="inlineStr">
        <is>
          <t>카페24</t>
        </is>
      </c>
      <c r="G13223" s="93" t="inlineStr">
        <is>
          <t>어성초 77% 패드 (1/11 순차발송 예정)옵션=어성초 77 클리어 패드 2개-30% off (무료배송)</t>
        </is>
      </c>
      <c r="H13223" s="93" t="n">
        <v>21</v>
      </c>
      <c r="J13223" s="87" t="n">
        <v>201208</v>
      </c>
      <c r="K13223" s="93" t="n"/>
      <c r="L13223" s="87" t="n">
        <v>823200</v>
      </c>
      <c r="M13223" s="87" t="n">
        <v>775042.8</v>
      </c>
      <c r="N13223" s="87" t="n">
        <v>210504</v>
      </c>
      <c r="O13223" s="144" t="n">
        <v>748363.6363636364</v>
      </c>
      <c r="P13223" s="87" t="inlineStr">
        <is>
          <t>카페24클리어 패드어성초 77% 패드 (1/11 순차발송 예정)옵션=어성초 77 클리어 패드 2개-30% off (무료배송)201208</t>
        </is>
      </c>
    </row>
    <row r="13224">
      <c r="B13224" s="127" t="n">
        <v>44201</v>
      </c>
      <c r="C13224" s="87">
        <f>TEXT(B13224,"aaa")</f>
        <v/>
      </c>
      <c r="D13224" s="93" t="n"/>
      <c r="E13224" s="87">
        <f>INDEX(매칭테이블!C:D,MATCH(RD!G13224,매칭테이블!D:D,0),1)</f>
        <v/>
      </c>
      <c r="F13224" s="93" t="inlineStr">
        <is>
          <t>카페24</t>
        </is>
      </c>
      <c r="G13224" s="93" t="inlineStr">
        <is>
          <t>어성초 77% 패드 (1/11 순차발송 예정)옵션=어성초77토너1개+어성초77패드1개-30% off (무료배송)</t>
        </is>
      </c>
      <c r="H13224" s="93" t="n">
        <v>27</v>
      </c>
      <c r="J13224" s="87" t="n">
        <v>201208</v>
      </c>
      <c r="K13224" s="93" t="n"/>
      <c r="L13224" s="87" t="n">
        <v>1001700</v>
      </c>
      <c r="M13224" s="87" t="n">
        <v>943100.55</v>
      </c>
      <c r="N13224" s="87" t="n">
        <v>218484</v>
      </c>
      <c r="O13224" s="144" t="n">
        <v>910636.3636363635</v>
      </c>
      <c r="P13224" s="87" t="inlineStr">
        <is>
          <t>카페24토너+패드 세트어성초 77% 패드 (1/11 순차발송 예정)옵션=어성초77토너1개+어성초77패드1개-30% off (무료배송)201208</t>
        </is>
      </c>
    </row>
    <row r="13225">
      <c r="B13225" s="127" t="n">
        <v>44201</v>
      </c>
      <c r="C13225" s="87">
        <f>TEXT(B13225,"aaa")</f>
        <v/>
      </c>
      <c r="D13225" s="93" t="n"/>
      <c r="E13225" s="87">
        <f>INDEX(매칭테이블!C:D,MATCH(RD!G13225,매칭테이블!D:D,0),1)</f>
        <v/>
      </c>
      <c r="F13225" s="93" t="inlineStr">
        <is>
          <t>카페24</t>
        </is>
      </c>
      <c r="G13225" s="93" t="inlineStr">
        <is>
          <t>어성초 78 수딩 크림</t>
        </is>
      </c>
      <c r="H13225" s="93" t="n">
        <v>10</v>
      </c>
      <c r="J13225" s="87" t="n">
        <v>201208</v>
      </c>
      <c r="K13225" s="93" t="n"/>
      <c r="L13225" s="87" t="n">
        <v>380000</v>
      </c>
      <c r="M13225" s="87" t="n">
        <v>357770</v>
      </c>
      <c r="N13225" s="87" t="n">
        <v>30450</v>
      </c>
      <c r="O13225" s="144" t="n">
        <v>345454.5454545454</v>
      </c>
      <c r="P13225" s="87" t="inlineStr">
        <is>
          <t>카페24수딩크림어성초 78 수딩 크림201208</t>
        </is>
      </c>
    </row>
    <row r="13226">
      <c r="B13226" s="127" t="n">
        <v>44201</v>
      </c>
      <c r="C13226" s="87">
        <f>TEXT(B13226,"aaa")</f>
        <v/>
      </c>
      <c r="D13226" s="93" t="n"/>
      <c r="E13226" s="87">
        <f>INDEX(매칭테이블!C:D,MATCH(RD!G13226,매칭테이블!D:D,0),1)</f>
        <v/>
      </c>
      <c r="F13226" s="93" t="inlineStr">
        <is>
          <t>카페24</t>
        </is>
      </c>
      <c r="G13226" s="93" t="inlineStr">
        <is>
          <t>어성초 78 수딩 크림</t>
        </is>
      </c>
      <c r="H13226" s="93" t="n">
        <v>2</v>
      </c>
      <c r="J13226" s="87" t="n">
        <v>201208</v>
      </c>
      <c r="K13226" s="93" t="n"/>
      <c r="L13226" s="87" t="n">
        <v>76000</v>
      </c>
      <c r="M13226" s="87" t="n">
        <v>71554</v>
      </c>
      <c r="N13226" s="87" t="n">
        <v>6090</v>
      </c>
      <c r="O13226" s="144" t="n">
        <v>69090.90909090909</v>
      </c>
      <c r="P13226" s="87" t="inlineStr">
        <is>
          <t>카페24수딩크림어성초 78 수딩 크림201208</t>
        </is>
      </c>
    </row>
    <row r="13227">
      <c r="B13227" s="127" t="n">
        <v>44201</v>
      </c>
      <c r="C13227" s="87">
        <f>TEXT(B13227,"aaa")</f>
        <v/>
      </c>
      <c r="D13227" s="93" t="n"/>
      <c r="E13227" s="87">
        <f>INDEX(매칭테이블!C:D,MATCH(RD!G13227,매칭테이블!D:D,0),1)</f>
        <v/>
      </c>
      <c r="F13227" s="93" t="inlineStr">
        <is>
          <t>카페24</t>
        </is>
      </c>
      <c r="G13227" s="93" t="inlineStr">
        <is>
          <t>어성초 80 수분 진정 앰플앰플=어성초 80 앰플 1개-15%off</t>
        </is>
      </c>
      <c r="H13227" s="93" t="n">
        <v>14</v>
      </c>
      <c r="J13227" s="87" t="n">
        <v>201208</v>
      </c>
      <c r="K13227" s="93" t="n"/>
      <c r="L13227" s="87" t="n">
        <v>392000</v>
      </c>
      <c r="M13227" s="87" t="n">
        <v>369068</v>
      </c>
      <c r="N13227" s="87" t="n">
        <v>47558</v>
      </c>
      <c r="O13227" s="144" t="n">
        <v>356363.6363636364</v>
      </c>
      <c r="P13227" s="87" t="inlineStr">
        <is>
          <t>카페24앰플어성초 80 수분 진정 앰플앰플=어성초 80 앰플 1개-15%off201208</t>
        </is>
      </c>
    </row>
    <row r="13228">
      <c r="B13228" s="127" t="n">
        <v>44201</v>
      </c>
      <c r="C13228" s="87">
        <f>TEXT(B13228,"aaa")</f>
        <v/>
      </c>
      <c r="D13228" s="93" t="n"/>
      <c r="E13228" s="87">
        <f>INDEX(매칭테이블!C:D,MATCH(RD!G13228,매칭테이블!D:D,0),1)</f>
        <v/>
      </c>
      <c r="F13228" s="93" t="inlineStr">
        <is>
          <t>카페24</t>
        </is>
      </c>
      <c r="G13228" s="93" t="inlineStr">
        <is>
          <t>어성초 80 수분 진정 앰플앰플=어성초 80 앰플 2개-27%off (무료배송)</t>
        </is>
      </c>
      <c r="H13228" s="93" t="n">
        <v>8</v>
      </c>
      <c r="J13228" s="87" t="n">
        <v>201208</v>
      </c>
      <c r="K13228" s="93" t="n"/>
      <c r="L13228" s="87" t="n">
        <v>384000</v>
      </c>
      <c r="M13228" s="87" t="n">
        <v>361536</v>
      </c>
      <c r="N13228" s="87" t="n">
        <v>54352</v>
      </c>
      <c r="O13228" s="144" t="n">
        <v>349090.9090909091</v>
      </c>
      <c r="P13228" s="87" t="inlineStr">
        <is>
          <t>카페24앰플어성초 80 수분 진정 앰플앰플=어성초 80 앰플 2개-27%off (무료배송)201208</t>
        </is>
      </c>
    </row>
    <row r="13229">
      <c r="B13229" s="127" t="n">
        <v>44201</v>
      </c>
      <c r="C13229" s="87">
        <f>TEXT(B13229,"aaa")</f>
        <v/>
      </c>
      <c r="D13229" s="93" t="n"/>
      <c r="E13229" s="87">
        <f>INDEX(매칭테이블!C:D,MATCH(RD!G13229,매칭테이블!D:D,0),1)</f>
        <v/>
      </c>
      <c r="F13229" s="93" t="inlineStr">
        <is>
          <t>카페24</t>
        </is>
      </c>
      <c r="G13229" s="93" t="inlineStr">
        <is>
          <t>어성초 80 수분 진정 앰플</t>
        </is>
      </c>
      <c r="H13229" s="93" t="n">
        <v>3</v>
      </c>
      <c r="J13229" s="87" t="n">
        <v>201208</v>
      </c>
      <c r="K13229" s="93" t="n"/>
      <c r="L13229" s="87" t="n">
        <v>84000</v>
      </c>
      <c r="M13229" s="87" t="n">
        <v>79086</v>
      </c>
      <c r="N13229" s="87" t="n">
        <v>10191</v>
      </c>
      <c r="O13229" s="144" t="n">
        <v>76363.63636363635</v>
      </c>
      <c r="P13229" s="87" t="inlineStr">
        <is>
          <t>카페24앰플어성초 80 수분 진정 앰플201208</t>
        </is>
      </c>
    </row>
    <row r="13230">
      <c r="B13230" s="127" t="n">
        <v>44201</v>
      </c>
      <c r="C13230" s="87">
        <f>TEXT(B13230,"aaa")</f>
        <v/>
      </c>
      <c r="D13230" s="93" t="n"/>
      <c r="E13230" s="87">
        <f>INDEX(매칭테이블!C:D,MATCH(RD!G13230,매칭테이블!D:D,0),1)</f>
        <v/>
      </c>
      <c r="F13230" s="93" t="inlineStr">
        <is>
          <t>카페24</t>
        </is>
      </c>
      <c r="G13230" s="93" t="inlineStr">
        <is>
          <t>어성초 80 수분 진정 앰플옵션=어성초 80 앰플 2개 - 27%off (무료배송)</t>
        </is>
      </c>
      <c r="H13230" s="93" t="n">
        <v>1</v>
      </c>
      <c r="J13230" s="87" t="n">
        <v>201208</v>
      </c>
      <c r="K13230" s="93" t="n"/>
      <c r="L13230" s="87" t="n">
        <v>48000</v>
      </c>
      <c r="M13230" s="87" t="n">
        <v>45192</v>
      </c>
      <c r="N13230" s="87" t="n">
        <v>6794</v>
      </c>
      <c r="O13230" s="144" t="n">
        <v>43636.36363636363</v>
      </c>
      <c r="P13230" s="87" t="inlineStr">
        <is>
          <t>카페24앰플어성초 80 수분 진정 앰플옵션=어성초 80 앰플 2개 - 27%off (무료배송)201208</t>
        </is>
      </c>
    </row>
    <row r="13231">
      <c r="B13231" s="127" t="n">
        <v>44201</v>
      </c>
      <c r="C13231" s="87">
        <f>TEXT(B13231,"aaa")</f>
        <v/>
      </c>
      <c r="D13231" s="93" t="n"/>
      <c r="E13231" s="87">
        <f>INDEX(매칭테이블!C:D,MATCH(RD!G13231,매칭테이블!D:D,0),1)</f>
        <v/>
      </c>
      <c r="F13231" s="93" t="inlineStr">
        <is>
          <t>카페24</t>
        </is>
      </c>
      <c r="G13231" s="93" t="inlineStr">
        <is>
          <t>어성초 아크네 바디워시옵션=어성초 아크네 바디워시 1개 -30% off</t>
        </is>
      </c>
      <c r="H13231" s="93" t="n">
        <v>3</v>
      </c>
      <c r="J13231" s="87" t="n">
        <v>201208</v>
      </c>
      <c r="K13231" s="93" t="n"/>
      <c r="L13231" s="87" t="n">
        <v>54600</v>
      </c>
      <c r="M13231" s="87" t="n">
        <v>51405.9</v>
      </c>
      <c r="N13231" s="87" t="n">
        <v>12255</v>
      </c>
      <c r="O13231" s="144" t="n">
        <v>49636.36363636363</v>
      </c>
      <c r="P13231" s="87" t="inlineStr">
        <is>
          <t>카페24바디워시어성초 아크네 바디워시옵션=어성초 아크네 바디워시 1개 -30% off201208</t>
        </is>
      </c>
    </row>
    <row r="13232">
      <c r="B13232" s="127" t="n">
        <v>44201</v>
      </c>
      <c r="C13232" s="87">
        <f>TEXT(B13232,"aaa")</f>
        <v/>
      </c>
      <c r="D13232" s="93" t="n"/>
      <c r="E13232" s="87">
        <f>INDEX(매칭테이블!C:D,MATCH(RD!G13232,매칭테이블!D:D,0),1)</f>
        <v/>
      </c>
      <c r="F13232" s="93" t="inlineStr">
        <is>
          <t>카페24</t>
        </is>
      </c>
      <c r="G13232" s="93" t="inlineStr">
        <is>
          <t>어성초 아크네 바디워시옵션=어성초 아크네 바디워시 2개 -35% off (무료배송)</t>
        </is>
      </c>
      <c r="H13232" s="93" t="n">
        <v>3</v>
      </c>
      <c r="J13232" s="87" t="n">
        <v>201208</v>
      </c>
      <c r="K13232" s="93" t="n"/>
      <c r="L13232" s="87" t="n">
        <v>101400</v>
      </c>
      <c r="M13232" s="87" t="n">
        <v>95468.10000000001</v>
      </c>
      <c r="N13232" s="87" t="n">
        <v>24510</v>
      </c>
      <c r="O13232" s="144" t="n">
        <v>92181.81818181818</v>
      </c>
      <c r="P13232" s="87" t="inlineStr">
        <is>
          <t>카페24바디워시어성초 아크네 바디워시옵션=어성초 아크네 바디워시 2개 -35% off (무료배송)201208</t>
        </is>
      </c>
    </row>
    <row r="13233">
      <c r="B13233" s="127" t="n">
        <v>44201</v>
      </c>
      <c r="C13233" s="87">
        <f>TEXT(B13233,"aaa")</f>
        <v/>
      </c>
      <c r="D13233" s="93" t="n"/>
      <c r="E13233" s="87">
        <f>INDEX(매칭테이블!C:D,MATCH(RD!G13233,매칭테이블!D:D,0),1)</f>
        <v/>
      </c>
      <c r="F13233" s="93" t="inlineStr">
        <is>
          <t>카페24</t>
        </is>
      </c>
      <c r="G13233" s="93" t="inlineStr">
        <is>
          <t>어성초 약산성 클렌징폼클렌징폼=어성초 약산성 클렌징폼 1개 -19%off</t>
        </is>
      </c>
      <c r="H13233" s="93" t="n">
        <v>17</v>
      </c>
      <c r="J13233" s="87" t="n">
        <v>201208</v>
      </c>
      <c r="K13233" s="93" t="n"/>
      <c r="L13233" s="87" t="n">
        <v>221000</v>
      </c>
      <c r="M13233" s="87" t="n">
        <v>208071.5</v>
      </c>
      <c r="N13233" s="87" t="n">
        <v>46750</v>
      </c>
      <c r="O13233" s="144" t="n">
        <v>200909.0909090909</v>
      </c>
      <c r="P13233" s="87" t="inlineStr">
        <is>
          <t>카페24클렌징폼어성초 약산성 클렌징폼클렌징폼=어성초 약산성 클렌징폼 1개 -19%off201208</t>
        </is>
      </c>
    </row>
    <row r="13234">
      <c r="B13234" s="127" t="n">
        <v>44201</v>
      </c>
      <c r="C13234" s="87">
        <f>TEXT(B13234,"aaa")</f>
        <v/>
      </c>
      <c r="D13234" s="93" t="n"/>
      <c r="E13234" s="87">
        <f>INDEX(매칭테이블!C:D,MATCH(RD!G13234,매칭테이블!D:D,0),1)</f>
        <v/>
      </c>
      <c r="F13234" s="93" t="inlineStr">
        <is>
          <t>카페24</t>
        </is>
      </c>
      <c r="G13234" s="93" t="inlineStr">
        <is>
          <t>어성초 약산성 클렌징폼클렌징폼=어성초 약산성 클렌징폼 2개 -25%off</t>
        </is>
      </c>
      <c r="H13234" s="93" t="n">
        <v>4</v>
      </c>
      <c r="J13234" s="87" t="n">
        <v>201208</v>
      </c>
      <c r="K13234" s="93" t="n"/>
      <c r="L13234" s="87" t="n">
        <v>96000</v>
      </c>
      <c r="M13234" s="87" t="n">
        <v>90384</v>
      </c>
      <c r="N13234" s="87" t="n">
        <v>9840</v>
      </c>
      <c r="O13234" s="144" t="n">
        <v>87272.72727272726</v>
      </c>
      <c r="P13234" s="87" t="inlineStr">
        <is>
          <t>카페24클렌징폼어성초 약산성 클렌징폼클렌징폼=어성초 약산성 클렌징폼 2개 -25%off201208</t>
        </is>
      </c>
    </row>
    <row r="13235">
      <c r="B13235" s="127" t="n">
        <v>44201</v>
      </c>
      <c r="C13235" s="87">
        <f>TEXT(B13235,"aaa")</f>
        <v/>
      </c>
      <c r="D13235" s="93" t="n"/>
      <c r="E13235" s="87">
        <f>INDEX(매칭테이블!C:D,MATCH(RD!G13235,매칭테이블!D:D,0),1)</f>
        <v/>
      </c>
      <c r="F13235" s="93" t="inlineStr">
        <is>
          <t>카페24</t>
        </is>
      </c>
      <c r="G13235" s="93" t="inlineStr">
        <is>
          <t>어성초 약산성 클렌징폼클렌징폼=어성초 약산성 클렌징폼 3개 -31%off (무료배송)</t>
        </is>
      </c>
      <c r="H13235" s="93" t="n">
        <v>5</v>
      </c>
      <c r="J13235" s="87" t="n">
        <v>201208</v>
      </c>
      <c r="K13235" s="93" t="n"/>
      <c r="L13235" s="87" t="n">
        <v>165000</v>
      </c>
      <c r="M13235" s="87" t="n">
        <v>155347.5</v>
      </c>
      <c r="N13235" s="87" t="n">
        <v>18450</v>
      </c>
      <c r="O13235" s="144" t="n">
        <v>150000</v>
      </c>
      <c r="P13235" s="87" t="inlineStr">
        <is>
          <t>카페24클렌징폼어성초 약산성 클렌징폼클렌징폼=어성초 약산성 클렌징폼 3개 -31%off (무료배송)201208</t>
        </is>
      </c>
    </row>
    <row r="13236">
      <c r="B13236" s="127" t="n">
        <v>44201</v>
      </c>
      <c r="C13236" s="87">
        <f>TEXT(B13236,"aaa")</f>
        <v/>
      </c>
      <c r="D13236" s="93" t="n"/>
      <c r="E13236" s="87">
        <f>INDEX(매칭테이블!C:D,MATCH(RD!G13236,매칭테이블!D:D,0),1)</f>
        <v/>
      </c>
      <c r="F13236" s="93" t="inlineStr">
        <is>
          <t>카페24</t>
        </is>
      </c>
      <c r="G13236" s="93" t="inlineStr">
        <is>
          <t>어성초 크림마스크 나이트 솔루션옵션=어성초 크림마스크 나이트 솔루션 1장</t>
        </is>
      </c>
      <c r="H13236" s="93" t="n">
        <v>1</v>
      </c>
      <c r="J13236" s="87" t="n">
        <v>201208</v>
      </c>
      <c r="K13236" s="93" t="n"/>
      <c r="L13236" s="87" t="n">
        <v>4000</v>
      </c>
      <c r="M13236" s="87" t="n">
        <v>3766</v>
      </c>
      <c r="N13236" s="87" t="n">
        <v>310</v>
      </c>
      <c r="O13236" s="144" t="n">
        <v>3636.363636363636</v>
      </c>
      <c r="P13236" s="87" t="inlineStr">
        <is>
          <t>카페24크림마스크어성초 크림마스크 나이트 솔루션옵션=어성초 크림마스크 나이트 솔루션 1장201208</t>
        </is>
      </c>
    </row>
    <row r="13237">
      <c r="B13237" s="127" t="n">
        <v>44201</v>
      </c>
      <c r="C13237" s="87">
        <f>TEXT(B13237,"aaa")</f>
        <v/>
      </c>
      <c r="D13237" s="93" t="n"/>
      <c r="E13237" s="87">
        <f>INDEX(매칭테이블!C:D,MATCH(RD!G13237,매칭테이블!D:D,0),1)</f>
        <v/>
      </c>
      <c r="F13237" s="93" t="inlineStr">
        <is>
          <t>카페24</t>
        </is>
      </c>
      <c r="G13237" s="93" t="inlineStr">
        <is>
          <t>어성초 크림마스크 나이트 솔루션옵션=어성초 크림마스크 나이트 솔루션 10장 (-50%)</t>
        </is>
      </c>
      <c r="H13237" s="93" t="n">
        <v>6</v>
      </c>
      <c r="J13237" s="87" t="n">
        <v>201208</v>
      </c>
      <c r="K13237" s="93" t="n"/>
      <c r="L13237" s="87" t="n">
        <v>120000</v>
      </c>
      <c r="M13237" s="87" t="n">
        <v>112980</v>
      </c>
      <c r="N13237" s="87" t="n">
        <v>18642</v>
      </c>
      <c r="O13237" s="144" t="n">
        <v>109090.9090909091</v>
      </c>
      <c r="P13237" s="87" t="inlineStr">
        <is>
          <t>카페24크림마스크어성초 크림마스크 나이트 솔루션옵션=어성초 크림마스크 나이트 솔루션 10장 (-50%)201208</t>
        </is>
      </c>
    </row>
    <row r="13238">
      <c r="B13238" s="127" t="n">
        <v>44201</v>
      </c>
      <c r="C13238" s="87">
        <f>TEXT(B13238,"aaa")</f>
        <v/>
      </c>
      <c r="D13238" s="93" t="n"/>
      <c r="E13238" s="87">
        <f>INDEX(매칭테이블!C:D,MATCH(RD!G13238,매칭테이블!D:D,0),1)</f>
        <v/>
      </c>
      <c r="F13238" s="93" t="inlineStr">
        <is>
          <t>카페24</t>
        </is>
      </c>
      <c r="G13238" s="93" t="inlineStr">
        <is>
          <t>청귤 비타 잡티 마스크옵션=청귤 비타 잡티 마스크 10장(50% off)</t>
        </is>
      </c>
      <c r="H13238" s="93" t="n">
        <v>1</v>
      </c>
      <c r="J13238" s="87" t="n">
        <v>201208</v>
      </c>
      <c r="K13238" s="93" t="n"/>
      <c r="L13238" s="87" t="n">
        <v>20000</v>
      </c>
      <c r="M13238" s="87" t="n">
        <v>18830</v>
      </c>
      <c r="N13238" s="87" t="n">
        <v>3167</v>
      </c>
      <c r="O13238" s="144" t="n">
        <v>18181.81818181818</v>
      </c>
      <c r="P13238" s="87" t="inlineStr">
        <is>
          <t>카페24마스크팩청귤 비타 잡티 마스크옵션=청귤 비타 잡티 마스크 10장(50% off)201208</t>
        </is>
      </c>
    </row>
    <row r="13239">
      <c r="B13239" s="127" t="n">
        <v>44201</v>
      </c>
      <c r="C13239" s="87">
        <f>TEXT(B13239,"aaa")</f>
        <v/>
      </c>
      <c r="D13239" s="93" t="n"/>
      <c r="E13239" s="87">
        <f>INDEX(매칭테이블!C:D,MATCH(RD!G13239,매칭테이블!D:D,0),1)</f>
        <v/>
      </c>
      <c r="F13239" s="93" t="inlineStr">
        <is>
          <t>카페24</t>
        </is>
      </c>
      <c r="G13239" s="93" t="inlineStr">
        <is>
          <t>촉촉 스킨팩 화장솜</t>
        </is>
      </c>
      <c r="H13239" s="93" t="n">
        <v>30</v>
      </c>
      <c r="J13239" s="87" t="n">
        <v>201208</v>
      </c>
      <c r="K13239" s="93" t="n"/>
      <c r="L13239" s="87" t="n">
        <v>90000</v>
      </c>
      <c r="M13239" s="87" t="n">
        <v>84735</v>
      </c>
      <c r="N13239" s="87" t="n">
        <v>33300</v>
      </c>
      <c r="O13239" s="144" t="n">
        <v>81818.18181818181</v>
      </c>
      <c r="P13239" s="87" t="inlineStr">
        <is>
          <t>카페24화장솜촉촉 스킨팩 화장솜201208</t>
        </is>
      </c>
    </row>
    <row r="13240">
      <c r="B13240" s="127" t="n">
        <v>44201</v>
      </c>
      <c r="C13240" s="87">
        <f>TEXT(B13240,"aaa")</f>
        <v/>
      </c>
      <c r="D13240" s="93" t="n"/>
      <c r="E13240" s="87">
        <f>INDEX(매칭테이블!C:D,MATCH(RD!G13240,매칭테이블!D:D,0),1)</f>
        <v/>
      </c>
      <c r="F13240" s="93" t="inlineStr">
        <is>
          <t>화해</t>
        </is>
      </c>
      <c r="G13240" s="93" t="inlineStr">
        <is>
          <t>어성초 클리어패드 70P_CS</t>
        </is>
      </c>
      <c r="H13240" s="93" t="n">
        <v>1</v>
      </c>
      <c r="J13240" s="87" t="n">
        <v>201208</v>
      </c>
      <c r="K13240" s="93" t="n"/>
      <c r="L13240" s="87" t="n">
        <v>22400</v>
      </c>
      <c r="M13240" s="87" t="n">
        <v>16352</v>
      </c>
      <c r="N13240" s="87" t="n">
        <v>5012</v>
      </c>
      <c r="O13240" s="144" t="n">
        <v>20363.63636363636</v>
      </c>
      <c r="P13240" s="87" t="inlineStr">
        <is>
          <t>화해클리어 패드어성초 클리어패드 70P_CS201208</t>
        </is>
      </c>
    </row>
    <row r="13241">
      <c r="B13241" s="127" t="n">
        <v>44202</v>
      </c>
      <c r="C13241" s="87">
        <f>TEXT(B13241,"aaa")</f>
        <v/>
      </c>
      <c r="D13241" s="93" t="n"/>
      <c r="E13241" s="87">
        <f>INDEX(매칭테이블!C:D,MATCH(RD!G13241,매칭테이블!D:D,0),1)</f>
        <v/>
      </c>
      <c r="F13241" s="93" t="inlineStr">
        <is>
          <t>W컨셉</t>
        </is>
      </c>
      <c r="G13241" s="93" t="inlineStr">
        <is>
          <t>어성초 77토너 (2 SET) HEARTLEAF 77% SOOTHING TONER 250ml250ml 2set</t>
        </is>
      </c>
      <c r="H13241" s="93" t="n">
        <v>6</v>
      </c>
      <c r="J13241" s="87" t="n">
        <v>201208</v>
      </c>
      <c r="K13241" s="93" t="n"/>
      <c r="L13241" s="87" t="n">
        <v>210000</v>
      </c>
      <c r="M13241" s="87" t="n">
        <v>151200</v>
      </c>
      <c r="N13241" s="87" t="n">
        <v>36960</v>
      </c>
      <c r="O13241" s="144" t="n">
        <v>190909.0909090909</v>
      </c>
      <c r="P13241" s="87" t="inlineStr">
        <is>
          <t>W컨셉토너어성초 77토너 (2 SET) HEARTLEAF 77% SOOTHING TONER 250ml250ml 2set201208</t>
        </is>
      </c>
    </row>
    <row r="13242">
      <c r="B13242" s="127" t="n">
        <v>44202</v>
      </c>
      <c r="C13242" s="87">
        <f>TEXT(B13242,"aaa")</f>
        <v/>
      </c>
      <c r="D13242" s="93" t="n"/>
      <c r="E13242" s="87">
        <f>INDEX(매칭테이블!C:D,MATCH(RD!G13242,매칭테이블!D:D,0),1)</f>
        <v/>
      </c>
      <c r="F13242" s="93" t="inlineStr">
        <is>
          <t>W컨셉</t>
        </is>
      </c>
      <c r="G13242" s="93" t="inlineStr">
        <is>
          <t>어성초 77토너 HEARTLEAF 77% SOOTHING TONER 250ml250ml</t>
        </is>
      </c>
      <c r="H13242" s="93" t="n">
        <v>2</v>
      </c>
      <c r="J13242" s="87" t="n">
        <v>201208</v>
      </c>
      <c r="K13242" s="93" t="n"/>
      <c r="L13242" s="87" t="n">
        <v>40000</v>
      </c>
      <c r="M13242" s="87" t="n">
        <v>28800</v>
      </c>
      <c r="N13242" s="87" t="n">
        <v>6160</v>
      </c>
      <c r="O13242" s="144" t="n">
        <v>36363.63636363636</v>
      </c>
      <c r="P13242" s="87" t="inlineStr">
        <is>
          <t>W컨셉토너어성초 77토너 HEARTLEAF 77% SOOTHING TONER 250ml250ml201208</t>
        </is>
      </c>
    </row>
    <row r="13243">
      <c r="B13243" s="127" t="n">
        <v>44202</v>
      </c>
      <c r="C13243" s="87">
        <f>TEXT(B13243,"aaa")</f>
        <v/>
      </c>
      <c r="D13243" s="93" t="n"/>
      <c r="E13243" s="87">
        <f>INDEX(매칭테이블!C:D,MATCH(RD!G13243,매칭테이블!D:D,0),1)</f>
        <v/>
      </c>
      <c r="F13243" s="93" t="inlineStr">
        <is>
          <t>스타일쉐어</t>
        </is>
      </c>
      <c r="G13243" s="93" t="inlineStr">
        <is>
          <t>아누아 어성초 77 토너 250ml</t>
        </is>
      </c>
      <c r="H13243" s="93" t="n">
        <v>3</v>
      </c>
      <c r="J13243" s="87" t="n">
        <v>201208</v>
      </c>
      <c r="K13243" s="93" t="n"/>
      <c r="L13243" s="87" t="n">
        <v>60000</v>
      </c>
      <c r="M13243" s="87" t="n">
        <v>45000</v>
      </c>
      <c r="N13243" s="87" t="n">
        <v>9780</v>
      </c>
      <c r="O13243" s="144" t="n">
        <v>54545.45454545454</v>
      </c>
      <c r="P13243" s="87" t="inlineStr">
        <is>
          <t>스타일쉐어토너아누아 어성초 77 토너 250ml201208</t>
        </is>
      </c>
    </row>
    <row r="13244">
      <c r="B13244" s="127" t="n">
        <v>44202</v>
      </c>
      <c r="C13244" s="87">
        <f>TEXT(B13244,"aaa")</f>
        <v/>
      </c>
      <c r="D13244" s="93" t="n"/>
      <c r="E13244" s="87">
        <f>INDEX(매칭테이블!C:D,MATCH(RD!G13244,매칭테이블!D:D,0),1)</f>
        <v/>
      </c>
      <c r="F13244" s="93" t="inlineStr">
        <is>
          <t>카페24</t>
        </is>
      </c>
      <c r="G13244" s="93" t="inlineStr">
        <is>
          <t>5 제로 무기자차 선크림옵션=5제로 무기자차 선크림 1개-20% off</t>
        </is>
      </c>
      <c r="H13244" s="93" t="n">
        <v>3</v>
      </c>
      <c r="J13244" s="87" t="n">
        <v>201208</v>
      </c>
      <c r="K13244" s="93" t="n"/>
      <c r="L13244" s="87" t="n">
        <v>60000</v>
      </c>
      <c r="M13244" s="87" t="n">
        <v>56490</v>
      </c>
      <c r="N13244" s="87" t="n">
        <v>7035</v>
      </c>
      <c r="O13244" s="144" t="n">
        <v>54545.45454545454</v>
      </c>
      <c r="P13244" s="87" t="inlineStr">
        <is>
          <t>카페24선크림5 제로 무기자차 선크림옵션=5제로 무기자차 선크림 1개-20% off201208</t>
        </is>
      </c>
    </row>
    <row r="13245">
      <c r="B13245" s="127" t="n">
        <v>44202</v>
      </c>
      <c r="C13245" s="87">
        <f>TEXT(B13245,"aaa")</f>
        <v/>
      </c>
      <c r="D13245" s="93" t="n"/>
      <c r="E13245" s="87">
        <f>INDEX(매칭테이블!C:D,MATCH(RD!G13245,매칭테이블!D:D,0),1)</f>
        <v/>
      </c>
      <c r="F13245" s="93" t="inlineStr">
        <is>
          <t>카페24</t>
        </is>
      </c>
      <c r="G13245" s="93" t="inlineStr">
        <is>
          <t>[수분 보충 세트] 어성초 77 토너 + 어성초 70 로션옵션=어성초 77 토너 250ml + 어성초 70 로션 200ml -30%</t>
        </is>
      </c>
      <c r="H13245" s="93" t="n">
        <v>44</v>
      </c>
      <c r="J13245" s="87" t="n">
        <v>201208</v>
      </c>
      <c r="K13245" s="93" t="n"/>
      <c r="L13245" s="87" t="n">
        <v>1632400</v>
      </c>
      <c r="M13245" s="87" t="n">
        <v>1536904.6</v>
      </c>
      <c r="N13245" s="87" t="n">
        <v>326392</v>
      </c>
      <c r="O13245" s="144" t="n">
        <v>1484000</v>
      </c>
      <c r="P13245" s="87" t="inlineStr">
        <is>
          <t>카페24수분 보충 세트[수분 보충 세트] 어성초 77 토너 + 어성초 70 로션옵션=어성초 77 토너 250ml + 어성초 70 로션 200ml -30%201208</t>
        </is>
      </c>
    </row>
    <row r="13246">
      <c r="B13246" s="127" t="n">
        <v>44202</v>
      </c>
      <c r="C13246" s="87">
        <f>TEXT(B13246,"aaa")</f>
        <v/>
      </c>
      <c r="D13246" s="93" t="n"/>
      <c r="E13246" s="87">
        <f>INDEX(매칭테이블!C:D,MATCH(RD!G13246,매칭테이블!D:D,0),1)</f>
        <v/>
      </c>
      <c r="F13246" s="93" t="inlineStr">
        <is>
          <t>카페24</t>
        </is>
      </c>
      <c r="G13246" s="93" t="inlineStr">
        <is>
          <t>[어성초 진정 패키지 세트] 대용량 토너 + 앰플 + 수딩 크림 + 마스크팩 10장</t>
        </is>
      </c>
      <c r="H13246" s="93" t="n">
        <v>2</v>
      </c>
      <c r="J13246" s="87" t="n">
        <v>201208</v>
      </c>
      <c r="K13246" s="93" t="n"/>
      <c r="L13246" s="87" t="n">
        <v>198000</v>
      </c>
      <c r="M13246" s="87" t="n">
        <v>186417</v>
      </c>
      <c r="N13246" s="87" t="n">
        <v>30274</v>
      </c>
      <c r="O13246" s="144" t="n">
        <v>180000</v>
      </c>
      <c r="P13246" s="87" t="inlineStr">
        <is>
          <t>카페24어성초진정패키지[어성초 진정 패키지 세트] 대용량 토너 + 앰플 + 수딩 크림 + 마스크팩 10장201208</t>
        </is>
      </c>
    </row>
    <row r="13247">
      <c r="B13247" s="127" t="n">
        <v>44202</v>
      </c>
      <c r="C13247" s="87">
        <f>TEXT(B13247,"aaa")</f>
        <v/>
      </c>
      <c r="D13247" s="93" t="n"/>
      <c r="E13247" s="87">
        <f>INDEX(매칭테이블!C:D,MATCH(RD!G13247,매칭테이블!D:D,0),1)</f>
        <v/>
      </c>
      <c r="F13247" s="93" t="inlineStr">
        <is>
          <t>카페24</t>
        </is>
      </c>
      <c r="G13247" s="93" t="inlineStr">
        <is>
          <t>대용량 어성초 77 수딩 토너 500ml</t>
        </is>
      </c>
      <c r="H13247" s="93" t="n">
        <v>27</v>
      </c>
      <c r="J13247" s="87" t="n">
        <v>201208</v>
      </c>
      <c r="K13247" s="93" t="n"/>
      <c r="L13247" s="87" t="n">
        <v>891000</v>
      </c>
      <c r="M13247" s="87" t="n">
        <v>838876.5</v>
      </c>
      <c r="N13247" s="87" t="n">
        <v>116910</v>
      </c>
      <c r="O13247" s="144" t="n">
        <v>809999.9999999999</v>
      </c>
      <c r="P13247" s="87" t="inlineStr">
        <is>
          <t>카페24토너대용량 어성초 77 수딩 토너 500ml201208</t>
        </is>
      </c>
    </row>
    <row r="13248">
      <c r="B13248" s="127" t="n">
        <v>44202</v>
      </c>
      <c r="C13248" s="87">
        <f>TEXT(B13248,"aaa")</f>
        <v/>
      </c>
      <c r="D13248" s="93" t="n"/>
      <c r="E13248" s="87">
        <f>INDEX(매칭테이블!C:D,MATCH(RD!G13248,매칭테이블!D:D,0),1)</f>
        <v/>
      </c>
      <c r="F13248" s="93" t="inlineStr">
        <is>
          <t>카페24</t>
        </is>
      </c>
      <c r="G13248" s="93" t="inlineStr">
        <is>
          <t>대용량 어성초 77 토너 500ml</t>
        </is>
      </c>
      <c r="H13248" s="93" t="n">
        <v>4</v>
      </c>
      <c r="J13248" s="87" t="n">
        <v>201208</v>
      </c>
      <c r="K13248" s="93" t="n"/>
      <c r="L13248" s="87" t="n">
        <v>132000</v>
      </c>
      <c r="M13248" s="87" t="n">
        <v>124278</v>
      </c>
      <c r="N13248" s="87" t="n">
        <v>17320</v>
      </c>
      <c r="O13248" s="144" t="n">
        <v>120000</v>
      </c>
      <c r="P13248" s="87" t="inlineStr">
        <is>
          <t>카페24토너대용량 어성초 77 토너 500ml201208</t>
        </is>
      </c>
    </row>
    <row r="13249">
      <c r="B13249" s="127" t="n">
        <v>44202</v>
      </c>
      <c r="C13249" s="87">
        <f>TEXT(B13249,"aaa")</f>
        <v/>
      </c>
      <c r="D13249" s="93" t="n"/>
      <c r="E13249" s="87">
        <f>INDEX(매칭테이블!C:D,MATCH(RD!G13249,매칭테이블!D:D,0),1)</f>
        <v/>
      </c>
      <c r="F13249" s="93" t="inlineStr">
        <is>
          <t>카페24</t>
        </is>
      </c>
      <c r="G13249" s="93" t="inlineStr">
        <is>
          <t>어성초 70 데일리 릴리프 로션로션=어성초 70 데일리 릴리프 로션 1개 -20% off</t>
        </is>
      </c>
      <c r="H13249" s="93" t="n">
        <v>12</v>
      </c>
      <c r="J13249" s="87" t="n">
        <v>201208</v>
      </c>
      <c r="K13249" s="93" t="n"/>
      <c r="L13249" s="87" t="n">
        <v>268800</v>
      </c>
      <c r="M13249" s="87" t="n">
        <v>253075.2</v>
      </c>
      <c r="N13249" s="87" t="n">
        <v>52056</v>
      </c>
      <c r="O13249" s="144" t="n">
        <v>244363.6363636364</v>
      </c>
      <c r="P13249" s="87" t="inlineStr">
        <is>
          <t>카페24로션어성초 70 데일리 릴리프 로션로션=어성초 70 데일리 릴리프 로션 1개 -20% off201208</t>
        </is>
      </c>
    </row>
    <row r="13250">
      <c r="B13250" s="127" t="n">
        <v>44202</v>
      </c>
      <c r="C13250" s="87">
        <f>TEXT(B13250,"aaa")</f>
        <v/>
      </c>
      <c r="D13250" s="93" t="n"/>
      <c r="E13250" s="87">
        <f>INDEX(매칭테이블!C:D,MATCH(RD!G13250,매칭테이블!D:D,0),1)</f>
        <v/>
      </c>
      <c r="F13250" s="93" t="inlineStr">
        <is>
          <t>카페24</t>
        </is>
      </c>
      <c r="G13250" s="93" t="inlineStr">
        <is>
          <t>어성초 70 데일리 릴리프 로션로션=어성초 77토너 + 어성초 70 로션 수분 보충 세트 -30% off</t>
        </is>
      </c>
      <c r="H13250" s="93" t="n">
        <v>5</v>
      </c>
      <c r="J13250" s="87" t="n">
        <v>201208</v>
      </c>
      <c r="K13250" s="93" t="n"/>
      <c r="L13250" s="87" t="n">
        <v>185500</v>
      </c>
      <c r="M13250" s="87" t="n">
        <v>174648.25</v>
      </c>
      <c r="N13250" s="87" t="n">
        <v>37090</v>
      </c>
      <c r="O13250" s="144" t="n">
        <v>168636.3636363636</v>
      </c>
      <c r="P13250" s="87" t="inlineStr">
        <is>
          <t>카페24수분 보충 세트어성초 70 데일리 릴리프 로션로션=어성초 77토너 + 어성초 70 로션 수분 보충 세트 -30% off201208</t>
        </is>
      </c>
    </row>
    <row r="13251">
      <c r="B13251" s="127" t="n">
        <v>44202</v>
      </c>
      <c r="C13251" s="87">
        <f>TEXT(B13251,"aaa")</f>
        <v/>
      </c>
      <c r="D13251" s="93" t="n"/>
      <c r="E13251" s="87">
        <f>INDEX(매칭테이블!C:D,MATCH(RD!G13251,매칭테이블!D:D,0),1)</f>
        <v/>
      </c>
      <c r="F13251" s="93" t="inlineStr">
        <is>
          <t>카페24</t>
        </is>
      </c>
      <c r="G13251" s="93" t="inlineStr">
        <is>
          <t>어성초 70 머드 크림 마스크옵션=어성초 70 머드 크림 마스크-20% off</t>
        </is>
      </c>
      <c r="H13251" s="93" t="n">
        <v>2</v>
      </c>
      <c r="J13251" s="87" t="n">
        <v>201208</v>
      </c>
      <c r="K13251" s="93" t="n"/>
      <c r="L13251" s="87" t="n">
        <v>40000</v>
      </c>
      <c r="M13251" s="87" t="n">
        <v>37660</v>
      </c>
      <c r="N13251" s="87" t="n">
        <v>2884</v>
      </c>
      <c r="O13251" s="144" t="n">
        <v>36363.63636363636</v>
      </c>
      <c r="P13251" s="87" t="inlineStr">
        <is>
          <t>카페24머드크림마스크어성초 70 머드 크림 마스크옵션=어성초 70 머드 크림 마스크-20% off201208</t>
        </is>
      </c>
    </row>
    <row r="13252">
      <c r="B13252" s="127" t="n">
        <v>44202</v>
      </c>
      <c r="C13252" s="87">
        <f>TEXT(B13252,"aaa")</f>
        <v/>
      </c>
      <c r="D13252" s="93" t="n"/>
      <c r="E13252" s="87">
        <f>INDEX(매칭테이블!C:D,MATCH(RD!G13252,매칭테이블!D:D,0),1)</f>
        <v/>
      </c>
      <c r="F13252" s="93" t="inlineStr">
        <is>
          <t>카페24</t>
        </is>
      </c>
      <c r="G13252" s="93" t="inlineStr">
        <is>
          <t>어성초 70 인텐스 카밍 크림크림=어성초 70 인텐스 카밍 크림 1개 (-20%)</t>
        </is>
      </c>
      <c r="H13252" s="93" t="n">
        <v>6</v>
      </c>
      <c r="J13252" s="87" t="n">
        <v>201208</v>
      </c>
      <c r="K13252" s="93" t="n"/>
      <c r="L13252" s="87" t="n">
        <v>168000</v>
      </c>
      <c r="M13252" s="87" t="n">
        <v>158172</v>
      </c>
      <c r="N13252" s="87" t="n">
        <v>23292</v>
      </c>
      <c r="O13252" s="144" t="n">
        <v>152727.2727272727</v>
      </c>
      <c r="P13252" s="87" t="inlineStr">
        <is>
          <t>카페24카밍크림어성초 70 인텐스 카밍 크림크림=어성초 70 인텐스 카밍 크림 1개 (-20%)201208</t>
        </is>
      </c>
    </row>
    <row r="13253">
      <c r="B13253" s="127" t="n">
        <v>44202</v>
      </c>
      <c r="C13253" s="87">
        <f>TEXT(B13253,"aaa")</f>
        <v/>
      </c>
      <c r="D13253" s="93" t="n"/>
      <c r="E13253" s="87">
        <f>INDEX(매칭테이블!C:D,MATCH(RD!G13253,매칭테이블!D:D,0),1)</f>
        <v/>
      </c>
      <c r="F13253" s="93" t="inlineStr">
        <is>
          <t>카페24</t>
        </is>
      </c>
      <c r="G13253" s="93" t="inlineStr">
        <is>
          <t>어성초 70 인텐스 카밍 크림크림=어성초 70 인텐스 카밍 크림 2개 (-30%)</t>
        </is>
      </c>
      <c r="H13253" s="93" t="n">
        <v>1</v>
      </c>
      <c r="J13253" s="87" t="n">
        <v>201208</v>
      </c>
      <c r="K13253" s="93" t="n"/>
      <c r="L13253" s="87" t="n">
        <v>49000</v>
      </c>
      <c r="M13253" s="87" t="n">
        <v>46133.5</v>
      </c>
      <c r="N13253" s="87" t="n">
        <v>7764</v>
      </c>
      <c r="O13253" s="144" t="n">
        <v>44545.45454545454</v>
      </c>
      <c r="P13253" s="87" t="inlineStr">
        <is>
          <t>카페24카밍크림어성초 70 인텐스 카밍 크림크림=어성초 70 인텐스 카밍 크림 2개 (-30%)201208</t>
        </is>
      </c>
    </row>
    <row r="13254">
      <c r="B13254" s="127" t="n">
        <v>44202</v>
      </c>
      <c r="C13254" s="87">
        <f>TEXT(B13254,"aaa")</f>
        <v/>
      </c>
      <c r="D13254" s="93" t="n"/>
      <c r="E13254" s="87">
        <f>INDEX(매칭테이블!C:D,MATCH(RD!G13254,매칭테이블!D:D,0),1)</f>
        <v/>
      </c>
      <c r="F13254" s="93" t="inlineStr">
        <is>
          <t>카페24</t>
        </is>
      </c>
      <c r="G13254" s="93" t="inlineStr">
        <is>
          <t>어성초 77 수딩 토너토너(필수)=어성초 77 토너 1개-20% off</t>
        </is>
      </c>
      <c r="H13254" s="93" t="n">
        <v>1</v>
      </c>
      <c r="J13254" s="87" t="n">
        <v>201208</v>
      </c>
      <c r="K13254" s="93" t="n"/>
      <c r="L13254" s="87" t="n">
        <v>20000</v>
      </c>
      <c r="M13254" s="87" t="n">
        <v>18830</v>
      </c>
      <c r="N13254" s="87" t="n">
        <v>3080</v>
      </c>
      <c r="O13254" s="144" t="n">
        <v>18181.81818181818</v>
      </c>
      <c r="P13254" s="87" t="inlineStr">
        <is>
          <t>카페24토너어성초 77 수딩 토너토너(필수)=어성초 77 토너 1개-20% off201208</t>
        </is>
      </c>
    </row>
    <row r="13255">
      <c r="B13255" s="127" t="n">
        <v>44202</v>
      </c>
      <c r="C13255" s="87">
        <f>TEXT(B13255,"aaa")</f>
        <v/>
      </c>
      <c r="D13255" s="93" t="n"/>
      <c r="E13255" s="87">
        <f>INDEX(매칭테이블!C:D,MATCH(RD!G13255,매칭테이블!D:D,0),1)</f>
        <v/>
      </c>
      <c r="F13255" s="93" t="inlineStr">
        <is>
          <t>카페24</t>
        </is>
      </c>
      <c r="G13255" s="93" t="inlineStr">
        <is>
          <t>어성초 77 수딩 토너화장솜(선택)=촉촉 스킨팩 화장솜</t>
        </is>
      </c>
      <c r="H13255" s="93" t="n">
        <v>1</v>
      </c>
      <c r="J13255" s="87" t="n">
        <v>201208</v>
      </c>
      <c r="K13255" s="93" t="n"/>
      <c r="L13255" s="87" t="n">
        <v>3000</v>
      </c>
      <c r="M13255" s="87" t="n">
        <v>2824.5</v>
      </c>
      <c r="N13255" s="87" t="n">
        <v>1110</v>
      </c>
      <c r="O13255" s="144" t="n">
        <v>2727.272727272727</v>
      </c>
      <c r="P13255" s="87" t="inlineStr">
        <is>
          <t>카페24화장솜어성초 77 수딩 토너화장솜(선택)=촉촉 스킨팩 화장솜201208</t>
        </is>
      </c>
    </row>
    <row r="13256">
      <c r="B13256" s="127" t="n">
        <v>44202</v>
      </c>
      <c r="C13256" s="87">
        <f>TEXT(B13256,"aaa")</f>
        <v/>
      </c>
      <c r="D13256" s="93" t="n"/>
      <c r="E13256" s="87">
        <f>INDEX(매칭테이블!C:D,MATCH(RD!G13256,매칭테이블!D:D,0),1)</f>
        <v/>
      </c>
      <c r="F13256" s="93" t="inlineStr">
        <is>
          <t>카페24</t>
        </is>
      </c>
      <c r="G13256" s="93" t="inlineStr">
        <is>
          <t>어성초 77 수딩 토너 (클리어패드 세트 구매시 1/11 순차발송 예정)토너(필수)=어성초 77 토너 1개-20% off</t>
        </is>
      </c>
      <c r="H13256" s="93" t="n">
        <v>85</v>
      </c>
      <c r="J13256" s="87" t="n">
        <v>201208</v>
      </c>
      <c r="K13256" s="93" t="n"/>
      <c r="L13256" s="87" t="n">
        <v>1700000</v>
      </c>
      <c r="M13256" s="87" t="n">
        <v>1600550</v>
      </c>
      <c r="N13256" s="87" t="n">
        <v>261800</v>
      </c>
      <c r="O13256" s="144" t="n">
        <v>1545454.545454545</v>
      </c>
      <c r="P13256" s="87" t="inlineStr">
        <is>
          <t>카페24토너어성초 77 수딩 토너 (클리어패드 세트 구매시 1/11 순차발송 예정)토너(필수)=어성초 77 토너 1개-20% off201208</t>
        </is>
      </c>
    </row>
    <row r="13257">
      <c r="B13257" s="127" t="n">
        <v>44202</v>
      </c>
      <c r="C13257" s="87">
        <f>TEXT(B13257,"aaa")</f>
        <v/>
      </c>
      <c r="D13257" s="93" t="n"/>
      <c r="E13257" s="87">
        <f>INDEX(매칭테이블!C:D,MATCH(RD!G13257,매칭테이블!D:D,0),1)</f>
        <v/>
      </c>
      <c r="F13257" s="93" t="inlineStr">
        <is>
          <t>카페24</t>
        </is>
      </c>
      <c r="G13257" s="93" t="inlineStr">
        <is>
          <t>어성초 77 수딩 토너 (클리어패드 세트 구매시 1/11 순차발송 예정)토너(필수)=어성초 77 토너 2개-30% off (무료배송)</t>
        </is>
      </c>
      <c r="H13257" s="93" t="n">
        <v>57</v>
      </c>
      <c r="J13257" s="87" t="n">
        <v>201208</v>
      </c>
      <c r="K13257" s="93" t="n"/>
      <c r="L13257" s="87" t="n">
        <v>1995000</v>
      </c>
      <c r="M13257" s="87" t="n">
        <v>1878292.5</v>
      </c>
      <c r="N13257" s="87" t="n">
        <v>351120</v>
      </c>
      <c r="O13257" s="144" t="n">
        <v>1813636.363636364</v>
      </c>
      <c r="P13257" s="87" t="inlineStr">
        <is>
          <t>카페24토너어성초 77 수딩 토너 (클리어패드 세트 구매시 1/11 순차발송 예정)토너(필수)=어성초 77 토너 2개-30% off (무료배송)201208</t>
        </is>
      </c>
    </row>
    <row r="13258">
      <c r="B13258" s="127" t="n">
        <v>44202</v>
      </c>
      <c r="C13258" s="87">
        <f>TEXT(B13258,"aaa")</f>
        <v/>
      </c>
      <c r="D13258" s="93" t="n"/>
      <c r="E13258" s="87">
        <f>INDEX(매칭테이블!C:D,MATCH(RD!G13258,매칭테이블!D:D,0),1)</f>
        <v/>
      </c>
      <c r="F13258" s="93" t="inlineStr">
        <is>
          <t>카페24</t>
        </is>
      </c>
      <c r="G13258" s="93" t="inlineStr">
        <is>
          <t>어성초 77 수딩 토너 (클리어패드 세트 구매시 1/11 순차발송 예정)토너(필수)=어성초77토너1개 + 어성초77패드1개 -30% off (무료배송)</t>
        </is>
      </c>
      <c r="H13258" s="93" t="n">
        <v>28</v>
      </c>
      <c r="J13258" s="87" t="n">
        <v>201208</v>
      </c>
      <c r="K13258" s="93" t="n"/>
      <c r="L13258" s="87" t="n">
        <v>1038800</v>
      </c>
      <c r="M13258" s="87" t="n">
        <v>978030.2</v>
      </c>
      <c r="N13258" s="87" t="n">
        <v>226576</v>
      </c>
      <c r="O13258" s="144" t="n">
        <v>944363.6363636362</v>
      </c>
      <c r="P13258" s="87" t="inlineStr">
        <is>
          <t>카페24토너+패드 세트어성초 77 수딩 토너 (클리어패드 세트 구매시 1/11 순차발송 예정)토너(필수)=어성초77토너1개 + 어성초77패드1개 -30% off (무료배송)201208</t>
        </is>
      </c>
    </row>
    <row r="13259">
      <c r="B13259" s="127" t="n">
        <v>44202</v>
      </c>
      <c r="C13259" s="87">
        <f>TEXT(B13259,"aaa")</f>
        <v/>
      </c>
      <c r="D13259" s="93" t="n"/>
      <c r="E13259" s="87">
        <f>INDEX(매칭테이블!C:D,MATCH(RD!G13259,매칭테이블!D:D,0),1)</f>
        <v/>
      </c>
      <c r="F13259" s="93" t="inlineStr">
        <is>
          <t>카페24</t>
        </is>
      </c>
      <c r="G13259" s="93" t="inlineStr">
        <is>
          <t>어성초 77 수딩 토너 (클리어패드 세트 구매시 1/11 순차발송 예정)화장솜(선택)=촉촉 스킨팩 화장솜</t>
        </is>
      </c>
      <c r="H13259" s="93" t="n">
        <v>66</v>
      </c>
      <c r="J13259" s="87" t="n">
        <v>201208</v>
      </c>
      <c r="K13259" s="93" t="n"/>
      <c r="L13259" s="87" t="n">
        <v>198000</v>
      </c>
      <c r="M13259" s="87" t="n">
        <v>186417</v>
      </c>
      <c r="N13259" s="87" t="n">
        <v>73260</v>
      </c>
      <c r="O13259" s="144" t="n">
        <v>180000</v>
      </c>
      <c r="P13259" s="87" t="inlineStr">
        <is>
          <t>카페24토너어성초 77 수딩 토너 (클리어패드 세트 구매시 1/11 순차발송 예정)화장솜(선택)=촉촉 스킨팩 화장솜201208</t>
        </is>
      </c>
    </row>
    <row r="13260">
      <c r="B13260" s="127" t="n">
        <v>44202</v>
      </c>
      <c r="C13260" s="87">
        <f>TEXT(B13260,"aaa")</f>
        <v/>
      </c>
      <c r="D13260" s="93" t="n"/>
      <c r="E13260" s="87">
        <f>INDEX(매칭테이블!C:D,MATCH(RD!G13260,매칭테이블!D:D,0),1)</f>
        <v/>
      </c>
      <c r="F13260" s="93" t="inlineStr">
        <is>
          <t>카페24</t>
        </is>
      </c>
      <c r="G13260" s="93" t="inlineStr">
        <is>
          <t>어성초 77 진정 마스크옵션=어성초 77 진정 마스크팩 10장-50% off</t>
        </is>
      </c>
      <c r="H13260" s="93" t="n">
        <v>7</v>
      </c>
      <c r="J13260" s="87" t="n">
        <v>201208</v>
      </c>
      <c r="K13260" s="93" t="n"/>
      <c r="L13260" s="87" t="n">
        <v>140000</v>
      </c>
      <c r="M13260" s="87" t="n">
        <v>131810</v>
      </c>
      <c r="N13260" s="87" t="n">
        <v>27790</v>
      </c>
      <c r="O13260" s="144" t="n">
        <v>127272.7272727273</v>
      </c>
      <c r="P13260" s="87" t="inlineStr">
        <is>
          <t>카페24마스크팩어성초 77 진정 마스크옵션=어성초 77 진정 마스크팩 10장-50% off201208</t>
        </is>
      </c>
    </row>
    <row r="13261">
      <c r="B13261" s="127" t="n">
        <v>44202</v>
      </c>
      <c r="C13261" s="87">
        <f>TEXT(B13261,"aaa")</f>
        <v/>
      </c>
      <c r="D13261" s="93" t="n"/>
      <c r="E13261" s="87">
        <f>INDEX(매칭테이블!C:D,MATCH(RD!G13261,매칭테이블!D:D,0),1)</f>
        <v/>
      </c>
      <c r="F13261" s="93" t="inlineStr">
        <is>
          <t>카페24</t>
        </is>
      </c>
      <c r="G13261" s="93" t="inlineStr">
        <is>
          <t>어성초 77 진정 마스크</t>
        </is>
      </c>
      <c r="H13261" s="93" t="n">
        <v>3</v>
      </c>
      <c r="J13261" s="87" t="n">
        <v>201208</v>
      </c>
      <c r="K13261" s="93" t="n"/>
      <c r="L13261" s="87" t="n">
        <v>12000</v>
      </c>
      <c r="M13261" s="87" t="n">
        <v>11298</v>
      </c>
      <c r="N13261" s="87" t="n">
        <v>1191</v>
      </c>
      <c r="O13261" s="144" t="n">
        <v>10909.09090909091</v>
      </c>
      <c r="P13261" s="87" t="inlineStr">
        <is>
          <t>카페24마스크팩어성초 77 진정 마스크201208</t>
        </is>
      </c>
    </row>
    <row r="13262">
      <c r="B13262" s="127" t="n">
        <v>44202</v>
      </c>
      <c r="C13262" s="87">
        <f>TEXT(B13262,"aaa")</f>
        <v/>
      </c>
      <c r="D13262" s="93" t="n"/>
      <c r="E13262" s="87">
        <f>INDEX(매칭테이블!C:D,MATCH(RD!G13262,매칭테이블!D:D,0),1)</f>
        <v/>
      </c>
      <c r="F13262" s="93" t="inlineStr">
        <is>
          <t>카페24</t>
        </is>
      </c>
      <c r="G13262" s="93" t="inlineStr">
        <is>
          <t>어성초 77 클리어 패드옵션=어성초 77 클리어 패드 1개-20% off</t>
        </is>
      </c>
      <c r="H13262" s="93" t="n">
        <v>1</v>
      </c>
      <c r="J13262" s="87" t="n">
        <v>201208</v>
      </c>
      <c r="K13262" s="93" t="n"/>
      <c r="L13262" s="87" t="n">
        <v>22400</v>
      </c>
      <c r="M13262" s="87" t="n">
        <v>21089.6</v>
      </c>
      <c r="N13262" s="87" t="n">
        <v>5012</v>
      </c>
      <c r="O13262" s="144" t="n">
        <v>20363.63636363636</v>
      </c>
      <c r="P13262" s="87" t="inlineStr">
        <is>
          <t>카페24클리어 패드어성초 77 클리어 패드옵션=어성초 77 클리어 패드 1개-20% off201208</t>
        </is>
      </c>
    </row>
    <row r="13263">
      <c r="B13263" s="127" t="n">
        <v>44202</v>
      </c>
      <c r="C13263" s="87">
        <f>TEXT(B13263,"aaa")</f>
        <v/>
      </c>
      <c r="D13263" s="93" t="n"/>
      <c r="E13263" s="87">
        <f>INDEX(매칭테이블!C:D,MATCH(RD!G13263,매칭테이블!D:D,0),1)</f>
        <v/>
      </c>
      <c r="F13263" s="93" t="inlineStr">
        <is>
          <t>카페24</t>
        </is>
      </c>
      <c r="G13263" s="93" t="inlineStr">
        <is>
          <t>어성초 77 클리어 패드 (1/11 순차발송 예정)옵션=어성초 77 클리어 패드 1개-20% off</t>
        </is>
      </c>
      <c r="H13263" s="93" t="n">
        <v>37</v>
      </c>
      <c r="J13263" s="87" t="n">
        <v>201208</v>
      </c>
      <c r="K13263" s="93" t="n"/>
      <c r="L13263" s="87" t="n">
        <v>828800</v>
      </c>
      <c r="M13263" s="87" t="n">
        <v>780315.2</v>
      </c>
      <c r="N13263" s="87" t="n">
        <v>185444</v>
      </c>
      <c r="O13263" s="144" t="n">
        <v>753454.5454545454</v>
      </c>
      <c r="P13263" s="87" t="inlineStr">
        <is>
          <t>카페24클리어 패드어성초 77 클리어 패드 (1/11 순차발송 예정)옵션=어성초 77 클리어 패드 1개-20% off201208</t>
        </is>
      </c>
    </row>
    <row r="13264">
      <c r="B13264" s="127" t="n">
        <v>44202</v>
      </c>
      <c r="C13264" s="87">
        <f>TEXT(B13264,"aaa")</f>
        <v/>
      </c>
      <c r="D13264" s="93" t="n"/>
      <c r="E13264" s="87">
        <f>INDEX(매칭테이블!C:D,MATCH(RD!G13264,매칭테이블!D:D,0),1)</f>
        <v/>
      </c>
      <c r="F13264" s="93" t="inlineStr">
        <is>
          <t>카페24</t>
        </is>
      </c>
      <c r="G13264" s="93" t="inlineStr">
        <is>
          <t>어성초 77 클리어 패드 (1/11 순차발송 예정)옵션=어성초 77 클리어 패드 2개-30% off (무료배송)</t>
        </is>
      </c>
      <c r="H13264" s="93" t="n">
        <v>70</v>
      </c>
      <c r="J13264" s="87" t="n">
        <v>201208</v>
      </c>
      <c r="K13264" s="93" t="n"/>
      <c r="L13264" s="87" t="n">
        <v>2744000</v>
      </c>
      <c r="M13264" s="87" t="n">
        <v>2583476</v>
      </c>
      <c r="N13264" s="87" t="n">
        <v>701680</v>
      </c>
      <c r="O13264" s="144" t="n">
        <v>2494545.454545454</v>
      </c>
      <c r="P13264" s="87" t="inlineStr">
        <is>
          <t>카페24클리어 패드어성초 77 클리어 패드 (1/11 순차발송 예정)옵션=어성초 77 클리어 패드 2개-30% off (무료배송)201208</t>
        </is>
      </c>
    </row>
    <row r="13265">
      <c r="B13265" s="127" t="n">
        <v>44202</v>
      </c>
      <c r="C13265" s="87">
        <f>TEXT(B13265,"aaa")</f>
        <v/>
      </c>
      <c r="D13265" s="93" t="n"/>
      <c r="E13265" s="87">
        <f>INDEX(매칭테이블!C:D,MATCH(RD!G13265,매칭테이블!D:D,0),1)</f>
        <v/>
      </c>
      <c r="F13265" s="93" t="inlineStr">
        <is>
          <t>카페24</t>
        </is>
      </c>
      <c r="G13265" s="93" t="inlineStr">
        <is>
          <t>어성초 77 클리어 패드 (1/11 순차발송 예정)옵션=어성초77토너1개+어성초77패드1개-30% off (무료배송)</t>
        </is>
      </c>
      <c r="H13265" s="93" t="n">
        <v>48</v>
      </c>
      <c r="J13265" s="87" t="n">
        <v>201208</v>
      </c>
      <c r="K13265" s="93" t="n"/>
      <c r="L13265" s="87" t="n">
        <v>1780800</v>
      </c>
      <c r="M13265" s="87" t="n">
        <v>1676623.2</v>
      </c>
      <c r="N13265" s="87" t="n">
        <v>388416</v>
      </c>
      <c r="O13265" s="144" t="n">
        <v>1618909.090909091</v>
      </c>
      <c r="P13265" s="87" t="inlineStr">
        <is>
          <t>카페24토너+패드 세트어성초 77 클리어 패드 (1/11 순차발송 예정)옵션=어성초77토너1개+어성초77패드1개-30% off (무료배송)201208</t>
        </is>
      </c>
    </row>
    <row r="13266">
      <c r="B13266" s="127" t="n">
        <v>44202</v>
      </c>
      <c r="C13266" s="87">
        <f>TEXT(B13266,"aaa")</f>
        <v/>
      </c>
      <c r="D13266" s="93" t="n"/>
      <c r="E13266" s="87">
        <f>INDEX(매칭테이블!C:D,MATCH(RD!G13266,매칭테이블!D:D,0),1)</f>
        <v/>
      </c>
      <c r="F13266" s="93" t="inlineStr">
        <is>
          <t>카페24</t>
        </is>
      </c>
      <c r="G13266" s="93" t="inlineStr">
        <is>
          <t>어성초 77 토너</t>
        </is>
      </c>
      <c r="H13266" s="93" t="n">
        <v>1</v>
      </c>
      <c r="J13266" s="87" t="n">
        <v>201208</v>
      </c>
      <c r="K13266" s="93" t="n"/>
      <c r="L13266" s="87" t="n">
        <v>20000</v>
      </c>
      <c r="M13266" s="87" t="n">
        <v>18830</v>
      </c>
      <c r="N13266" s="87" t="n">
        <v>3080</v>
      </c>
      <c r="O13266" s="144" t="n">
        <v>18181.81818181818</v>
      </c>
      <c r="P13266" s="87" t="inlineStr">
        <is>
          <t>카페24토너어성초 77 토너201208</t>
        </is>
      </c>
    </row>
    <row r="13267">
      <c r="B13267" s="127" t="n">
        <v>44202</v>
      </c>
      <c r="C13267" s="87">
        <f>TEXT(B13267,"aaa")</f>
        <v/>
      </c>
      <c r="D13267" s="93" t="n"/>
      <c r="E13267" s="87">
        <f>INDEX(매칭테이블!C:D,MATCH(RD!G13267,매칭테이블!D:D,0),1)</f>
        <v/>
      </c>
      <c r="F13267" s="93" t="inlineStr">
        <is>
          <t>카페24</t>
        </is>
      </c>
      <c r="G13267" s="93" t="inlineStr">
        <is>
          <t>어성초 77 토너토너(필수)=어성초 77 토너 1개-20% off</t>
        </is>
      </c>
      <c r="H13267" s="93" t="n">
        <v>1</v>
      </c>
      <c r="J13267" s="87" t="n">
        <v>201208</v>
      </c>
      <c r="K13267" s="93" t="n"/>
      <c r="L13267" s="87" t="n">
        <v>20000</v>
      </c>
      <c r="M13267" s="87" t="n">
        <v>18830</v>
      </c>
      <c r="N13267" s="87" t="n">
        <v>3080</v>
      </c>
      <c r="O13267" s="144" t="n">
        <v>18181.81818181818</v>
      </c>
      <c r="P13267" s="87" t="inlineStr">
        <is>
          <t>카페24토너어성초 77 토너토너(필수)=어성초 77 토너 1개-20% off201208</t>
        </is>
      </c>
    </row>
    <row r="13268">
      <c r="B13268" s="127" t="n">
        <v>44202</v>
      </c>
      <c r="C13268" s="87">
        <f>TEXT(B13268,"aaa")</f>
        <v/>
      </c>
      <c r="D13268" s="93" t="n"/>
      <c r="E13268" s="87">
        <f>INDEX(매칭테이블!C:D,MATCH(RD!G13268,매칭테이블!D:D,0),1)</f>
        <v/>
      </c>
      <c r="F13268" s="93" t="inlineStr">
        <is>
          <t>카페24</t>
        </is>
      </c>
      <c r="G13268" s="93" t="inlineStr">
        <is>
          <t>어성초 77 포어 클리어 패드 (1/11 순차발송 예정)옵션=어성초 77 클리어 패드 1개-20% off</t>
        </is>
      </c>
      <c r="H13268" s="93" t="n">
        <v>11</v>
      </c>
      <c r="J13268" s="87" t="n">
        <v>201208</v>
      </c>
      <c r="K13268" s="93" t="n"/>
      <c r="L13268" s="87" t="n">
        <v>246400</v>
      </c>
      <c r="M13268" s="87" t="n">
        <v>231985.6</v>
      </c>
      <c r="N13268" s="87" t="n">
        <v>55132</v>
      </c>
      <c r="O13268" s="144" t="n">
        <v>224000</v>
      </c>
      <c r="P13268" s="87" t="inlineStr">
        <is>
          <t>카페24클리어 패드어성초 77 포어 클리어 패드 (1/11 순차발송 예정)옵션=어성초 77 클리어 패드 1개-20% off201208</t>
        </is>
      </c>
    </row>
    <row r="13269">
      <c r="B13269" s="127" t="n">
        <v>44202</v>
      </c>
      <c r="C13269" s="87">
        <f>TEXT(B13269,"aaa")</f>
        <v/>
      </c>
      <c r="D13269" s="93" t="n"/>
      <c r="E13269" s="87">
        <f>INDEX(매칭테이블!C:D,MATCH(RD!G13269,매칭테이블!D:D,0),1)</f>
        <v/>
      </c>
      <c r="F13269" s="93" t="inlineStr">
        <is>
          <t>카페24</t>
        </is>
      </c>
      <c r="G13269" s="93" t="inlineStr">
        <is>
          <t>어성초 77 포어 클리어 패드 (1/11 순차발송 예정)옵션=어성초 77 클리어 패드 2개-30% off (무료배송)</t>
        </is>
      </c>
      <c r="H13269" s="93" t="n">
        <v>9</v>
      </c>
      <c r="J13269" s="87" t="n">
        <v>201208</v>
      </c>
      <c r="K13269" s="93" t="n"/>
      <c r="L13269" s="87" t="n">
        <v>352800</v>
      </c>
      <c r="M13269" s="87" t="n">
        <v>332161.2</v>
      </c>
      <c r="N13269" s="87" t="n">
        <v>90216</v>
      </c>
      <c r="O13269" s="144" t="n">
        <v>320727.2727272727</v>
      </c>
      <c r="P13269" s="87" t="inlineStr">
        <is>
          <t>카페24클리어 패드어성초 77 포어 클리어 패드 (1/11 순차발송 예정)옵션=어성초 77 클리어 패드 2개-30% off (무료배송)201208</t>
        </is>
      </c>
    </row>
    <row r="13270">
      <c r="B13270" s="127" t="n">
        <v>44202</v>
      </c>
      <c r="C13270" s="87">
        <f>TEXT(B13270,"aaa")</f>
        <v/>
      </c>
      <c r="D13270" s="93" t="n"/>
      <c r="E13270" s="87">
        <f>INDEX(매칭테이블!C:D,MATCH(RD!G13270,매칭테이블!D:D,0),1)</f>
        <v/>
      </c>
      <c r="F13270" s="93" t="inlineStr">
        <is>
          <t>카페24</t>
        </is>
      </c>
      <c r="G13270" s="93" t="inlineStr">
        <is>
          <t>어성초 77 포어 클리어 패드 (1/11 순차발송 예정)옵션=어성초77토너1개+어성초77패드1개-30% off (무료배송)</t>
        </is>
      </c>
      <c r="H13270" s="93" t="n">
        <v>4</v>
      </c>
      <c r="J13270" s="87" t="n">
        <v>201208</v>
      </c>
      <c r="K13270" s="93" t="n"/>
      <c r="L13270" s="87" t="n">
        <v>148400</v>
      </c>
      <c r="M13270" s="87" t="n">
        <v>139718.6</v>
      </c>
      <c r="N13270" s="87" t="n">
        <v>32368</v>
      </c>
      <c r="O13270" s="144" t="n">
        <v>134909.0909090909</v>
      </c>
      <c r="P13270" s="87" t="inlineStr">
        <is>
          <t>카페24토너+패드 세트어성초 77 포어 클리어 패드 (1/11 순차발송 예정)옵션=어성초77토너1개+어성초77패드1개-30% off (무료배송)201208</t>
        </is>
      </c>
    </row>
    <row r="13271">
      <c r="B13271" s="127" t="n">
        <v>44202</v>
      </c>
      <c r="C13271" s="87">
        <f>TEXT(B13271,"aaa")</f>
        <v/>
      </c>
      <c r="D13271" s="93" t="n"/>
      <c r="E13271" s="87">
        <f>INDEX(매칭테이블!C:D,MATCH(RD!G13271,매칭테이블!D:D,0),1)</f>
        <v/>
      </c>
      <c r="F13271" s="93" t="inlineStr">
        <is>
          <t>카페24</t>
        </is>
      </c>
      <c r="G13271" s="93" t="inlineStr">
        <is>
          <t>어성초 77% 패드옵션=어성초 77 클리어 패드 1개-20% off</t>
        </is>
      </c>
      <c r="H13271" s="93" t="n">
        <v>1</v>
      </c>
      <c r="J13271" s="87" t="n">
        <v>201208</v>
      </c>
      <c r="K13271" s="93" t="n"/>
      <c r="L13271" s="87" t="n">
        <v>22400</v>
      </c>
      <c r="M13271" s="87" t="n">
        <v>21089.6</v>
      </c>
      <c r="N13271" s="87" t="n">
        <v>5012</v>
      </c>
      <c r="O13271" s="144" t="n">
        <v>20363.63636363636</v>
      </c>
      <c r="P13271" s="87" t="inlineStr">
        <is>
          <t>카페24클리어 패드어성초 77% 패드옵션=어성초 77 클리어 패드 1개-20% off201208</t>
        </is>
      </c>
    </row>
    <row r="13272">
      <c r="B13272" s="127" t="n">
        <v>44202</v>
      </c>
      <c r="C13272" s="87">
        <f>TEXT(B13272,"aaa")</f>
        <v/>
      </c>
      <c r="D13272" s="93" t="n"/>
      <c r="E13272" s="87">
        <f>INDEX(매칭테이블!C:D,MATCH(RD!G13272,매칭테이블!D:D,0),1)</f>
        <v/>
      </c>
      <c r="F13272" s="93" t="inlineStr">
        <is>
          <t>카페24</t>
        </is>
      </c>
      <c r="G13272" s="93" t="inlineStr">
        <is>
          <t>어성초 77% 패드옵션=어성초 77 클리어 패드 2개-30% off (무료배송)</t>
        </is>
      </c>
      <c r="H13272" s="93" t="n">
        <v>1</v>
      </c>
      <c r="J13272" s="87" t="n">
        <v>201208</v>
      </c>
      <c r="K13272" s="93" t="n"/>
      <c r="L13272" s="87" t="n">
        <v>39200</v>
      </c>
      <c r="M13272" s="87" t="n">
        <v>36906.8</v>
      </c>
      <c r="N13272" s="87" t="n">
        <v>10024</v>
      </c>
      <c r="O13272" s="144" t="n">
        <v>35636.36363636363</v>
      </c>
      <c r="P13272" s="87" t="inlineStr">
        <is>
          <t>카페24클리어 패드어성초 77% 패드옵션=어성초 77 클리어 패드 2개-30% off (무료배송)201208</t>
        </is>
      </c>
    </row>
    <row r="13273">
      <c r="B13273" s="127" t="n">
        <v>44202</v>
      </c>
      <c r="C13273" s="87">
        <f>TEXT(B13273,"aaa")</f>
        <v/>
      </c>
      <c r="D13273" s="93" t="n"/>
      <c r="E13273" s="87">
        <f>INDEX(매칭테이블!C:D,MATCH(RD!G13273,매칭테이블!D:D,0),1)</f>
        <v/>
      </c>
      <c r="F13273" s="93" t="inlineStr">
        <is>
          <t>카페24</t>
        </is>
      </c>
      <c r="G13273" s="93" t="inlineStr">
        <is>
          <t>어성초 77% 패드 (1/11 순차발송 예정)옵션=어성초 77 클리어 패드 1개-20% off</t>
        </is>
      </c>
      <c r="H13273" s="93" t="n">
        <v>17</v>
      </c>
      <c r="J13273" s="87" t="n">
        <v>201208</v>
      </c>
      <c r="K13273" s="93" t="n"/>
      <c r="L13273" s="87" t="n">
        <v>380800</v>
      </c>
      <c r="M13273" s="87" t="n">
        <v>358523.2</v>
      </c>
      <c r="N13273" s="87" t="n">
        <v>85204</v>
      </c>
      <c r="O13273" s="144" t="n">
        <v>346181.8181818182</v>
      </c>
      <c r="P13273" s="87" t="inlineStr">
        <is>
          <t>카페24클리어 패드어성초 77% 패드 (1/11 순차발송 예정)옵션=어성초 77 클리어 패드 1개-20% off201208</t>
        </is>
      </c>
    </row>
    <row r="13274">
      <c r="B13274" s="127" t="n">
        <v>44202</v>
      </c>
      <c r="C13274" s="87">
        <f>TEXT(B13274,"aaa")</f>
        <v/>
      </c>
      <c r="D13274" s="93" t="n"/>
      <c r="E13274" s="87">
        <f>INDEX(매칭테이블!C:D,MATCH(RD!G13274,매칭테이블!D:D,0),1)</f>
        <v/>
      </c>
      <c r="F13274" s="93" t="inlineStr">
        <is>
          <t>카페24</t>
        </is>
      </c>
      <c r="G13274" s="93" t="inlineStr">
        <is>
          <t>어성초 77% 패드 (1/11 순차발송 예정)옵션=어성초 77 클리어 패드 2개-30% off (무료배송)</t>
        </is>
      </c>
      <c r="H13274" s="93" t="n">
        <v>22</v>
      </c>
      <c r="J13274" s="87" t="n">
        <v>201208</v>
      </c>
      <c r="K13274" s="93" t="n"/>
      <c r="L13274" s="87" t="n">
        <v>862400</v>
      </c>
      <c r="M13274" s="87" t="n">
        <v>811949.6</v>
      </c>
      <c r="N13274" s="87" t="n">
        <v>220528</v>
      </c>
      <c r="O13274" s="144" t="n">
        <v>783999.9999999999</v>
      </c>
      <c r="P13274" s="87" t="inlineStr">
        <is>
          <t>카페24클리어 패드어성초 77% 패드 (1/11 순차발송 예정)옵션=어성초 77 클리어 패드 2개-30% off (무료배송)201208</t>
        </is>
      </c>
    </row>
    <row r="13275">
      <c r="B13275" s="127" t="n">
        <v>44202</v>
      </c>
      <c r="C13275" s="87">
        <f>TEXT(B13275,"aaa")</f>
        <v/>
      </c>
      <c r="D13275" s="93" t="n"/>
      <c r="E13275" s="87">
        <f>INDEX(매칭테이블!C:D,MATCH(RD!G13275,매칭테이블!D:D,0),1)</f>
        <v/>
      </c>
      <c r="F13275" s="93" t="inlineStr">
        <is>
          <t>카페24</t>
        </is>
      </c>
      <c r="G13275" s="93" t="inlineStr">
        <is>
          <t>어성초 77% 패드 (1/11 순차발송 예정)옵션=어성초77토너1개+어성초77패드1개-30% off (무료배송)</t>
        </is>
      </c>
      <c r="H13275" s="93" t="n">
        <v>9</v>
      </c>
      <c r="J13275" s="87" t="n">
        <v>201208</v>
      </c>
      <c r="K13275" s="93" t="n"/>
      <c r="L13275" s="87" t="n">
        <v>333900</v>
      </c>
      <c r="M13275" s="87" t="n">
        <v>314366.85</v>
      </c>
      <c r="N13275" s="87" t="n">
        <v>72828</v>
      </c>
      <c r="O13275" s="144" t="n">
        <v>303545.4545454545</v>
      </c>
      <c r="P13275" s="87" t="inlineStr">
        <is>
          <t>카페24토너+패드 세트어성초 77% 패드 (1/11 순차발송 예정)옵션=어성초77토너1개+어성초77패드1개-30% off (무료배송)201208</t>
        </is>
      </c>
    </row>
    <row r="13276">
      <c r="B13276" s="127" t="n">
        <v>44202</v>
      </c>
      <c r="C13276" s="87">
        <f>TEXT(B13276,"aaa")</f>
        <v/>
      </c>
      <c r="D13276" s="93" t="n"/>
      <c r="E13276" s="87">
        <f>INDEX(매칭테이블!C:D,MATCH(RD!G13276,매칭테이블!D:D,0),1)</f>
        <v/>
      </c>
      <c r="F13276" s="93" t="inlineStr">
        <is>
          <t>카페24</t>
        </is>
      </c>
      <c r="G13276" s="93" t="inlineStr">
        <is>
          <t>어성초 78 수딩 크림</t>
        </is>
      </c>
      <c r="H13276" s="93" t="n">
        <v>13</v>
      </c>
      <c r="J13276" s="87" t="n">
        <v>201208</v>
      </c>
      <c r="K13276" s="93" t="n"/>
      <c r="L13276" s="87" t="n">
        <v>494000</v>
      </c>
      <c r="M13276" s="87" t="n">
        <v>465101</v>
      </c>
      <c r="N13276" s="87" t="n">
        <v>39585</v>
      </c>
      <c r="O13276" s="144" t="n">
        <v>449090.9090909091</v>
      </c>
      <c r="P13276" s="87" t="inlineStr">
        <is>
          <t>카페24수딩크림어성초 78 수딩 크림201208</t>
        </is>
      </c>
    </row>
    <row r="13277">
      <c r="B13277" s="127" t="n">
        <v>44202</v>
      </c>
      <c r="C13277" s="87">
        <f>TEXT(B13277,"aaa")</f>
        <v/>
      </c>
      <c r="D13277" s="93" t="n"/>
      <c r="E13277" s="87">
        <f>INDEX(매칭테이블!C:D,MATCH(RD!G13277,매칭테이블!D:D,0),1)</f>
        <v/>
      </c>
      <c r="F13277" s="93" t="inlineStr">
        <is>
          <t>카페24</t>
        </is>
      </c>
      <c r="G13277" s="93" t="inlineStr">
        <is>
          <t>어성초 78 수딩 크림</t>
        </is>
      </c>
      <c r="H13277" s="93" t="n">
        <v>5</v>
      </c>
      <c r="J13277" s="87" t="n">
        <v>201208</v>
      </c>
      <c r="K13277" s="93" t="n"/>
      <c r="L13277" s="87" t="n">
        <v>190000</v>
      </c>
      <c r="M13277" s="87" t="n">
        <v>178885</v>
      </c>
      <c r="N13277" s="87" t="n">
        <v>15225</v>
      </c>
      <c r="O13277" s="144" t="n">
        <v>172727.2727272727</v>
      </c>
      <c r="P13277" s="87" t="inlineStr">
        <is>
          <t>카페24수딩크림어성초 78 수딩 크림201208</t>
        </is>
      </c>
    </row>
    <row r="13278">
      <c r="B13278" s="127" t="n">
        <v>44202</v>
      </c>
      <c r="C13278" s="87">
        <f>TEXT(B13278,"aaa")</f>
        <v/>
      </c>
      <c r="D13278" s="93" t="n"/>
      <c r="E13278" s="87">
        <f>INDEX(매칭테이블!C:D,MATCH(RD!G13278,매칭테이블!D:D,0),1)</f>
        <v/>
      </c>
      <c r="F13278" s="93" t="inlineStr">
        <is>
          <t>카페24</t>
        </is>
      </c>
      <c r="G13278" s="93" t="inlineStr">
        <is>
          <t>어성초 80 수분 진정 앰플앰플=어성초 80 앰플 1개-15%off</t>
        </is>
      </c>
      <c r="H13278" s="93" t="n">
        <v>12</v>
      </c>
      <c r="J13278" s="87" t="n">
        <v>201208</v>
      </c>
      <c r="K13278" s="93" t="n"/>
      <c r="L13278" s="87" t="n">
        <v>336000</v>
      </c>
      <c r="M13278" s="87" t="n">
        <v>316344</v>
      </c>
      <c r="N13278" s="87" t="n">
        <v>40764</v>
      </c>
      <c r="O13278" s="144" t="n">
        <v>305454.5454545454</v>
      </c>
      <c r="P13278" s="87" t="inlineStr">
        <is>
          <t>카페24앰플어성초 80 수분 진정 앰플앰플=어성초 80 앰플 1개-15%off201208</t>
        </is>
      </c>
    </row>
    <row r="13279">
      <c r="B13279" s="127" t="n">
        <v>44202</v>
      </c>
      <c r="C13279" s="87">
        <f>TEXT(B13279,"aaa")</f>
        <v/>
      </c>
      <c r="D13279" s="93" t="n"/>
      <c r="E13279" s="87">
        <f>INDEX(매칭테이블!C:D,MATCH(RD!G13279,매칭테이블!D:D,0),1)</f>
        <v/>
      </c>
      <c r="F13279" s="93" t="inlineStr">
        <is>
          <t>카페24</t>
        </is>
      </c>
      <c r="G13279" s="93" t="inlineStr">
        <is>
          <t>어성초 80 수분 진정 앰플앰플=어성초 80 앰플 2개-27%off (무료배송)</t>
        </is>
      </c>
      <c r="H13279" s="93" t="n">
        <v>4</v>
      </c>
      <c r="J13279" s="87" t="n">
        <v>201208</v>
      </c>
      <c r="K13279" s="93" t="n"/>
      <c r="L13279" s="87" t="n">
        <v>192000</v>
      </c>
      <c r="M13279" s="87" t="n">
        <v>180768</v>
      </c>
      <c r="N13279" s="87" t="n">
        <v>27176</v>
      </c>
      <c r="O13279" s="144" t="n">
        <v>174545.4545454545</v>
      </c>
      <c r="P13279" s="87" t="inlineStr">
        <is>
          <t>카페24앰플어성초 80 수분 진정 앰플앰플=어성초 80 앰플 2개-27%off (무료배송)201208</t>
        </is>
      </c>
    </row>
    <row r="13280">
      <c r="B13280" s="127" t="n">
        <v>44202</v>
      </c>
      <c r="C13280" s="87">
        <f>TEXT(B13280,"aaa")</f>
        <v/>
      </c>
      <c r="D13280" s="93" t="n"/>
      <c r="E13280" s="87">
        <f>INDEX(매칭테이블!C:D,MATCH(RD!G13280,매칭테이블!D:D,0),1)</f>
        <v/>
      </c>
      <c r="F13280" s="93" t="inlineStr">
        <is>
          <t>카페24</t>
        </is>
      </c>
      <c r="G13280" s="93" t="inlineStr">
        <is>
          <t>어성초 80 수분 진정 앰플</t>
        </is>
      </c>
      <c r="H13280" s="93" t="n">
        <v>4</v>
      </c>
      <c r="J13280" s="87" t="n">
        <v>201208</v>
      </c>
      <c r="K13280" s="93" t="n"/>
      <c r="L13280" s="87" t="n">
        <v>112000</v>
      </c>
      <c r="M13280" s="87" t="n">
        <v>105448</v>
      </c>
      <c r="N13280" s="87" t="n">
        <v>13588</v>
      </c>
      <c r="O13280" s="144" t="n">
        <v>101818.1818181818</v>
      </c>
      <c r="P13280" s="87" t="inlineStr">
        <is>
          <t>카페24앰플어성초 80 수분 진정 앰플201208</t>
        </is>
      </c>
    </row>
    <row r="13281">
      <c r="B13281" s="127" t="n">
        <v>44202</v>
      </c>
      <c r="C13281" s="87">
        <f>TEXT(B13281,"aaa")</f>
        <v/>
      </c>
      <c r="D13281" s="93" t="n"/>
      <c r="E13281" s="87">
        <f>INDEX(매칭테이블!C:D,MATCH(RD!G13281,매칭테이블!D:D,0),1)</f>
        <v/>
      </c>
      <c r="F13281" s="93" t="inlineStr">
        <is>
          <t>카페24</t>
        </is>
      </c>
      <c r="G13281" s="93" t="inlineStr">
        <is>
          <t>어성초 아크네 바디워시옵션=어성초 아크네 바디워시 1개 -30% off</t>
        </is>
      </c>
      <c r="H13281" s="93" t="n">
        <v>4</v>
      </c>
      <c r="J13281" s="87" t="n">
        <v>201208</v>
      </c>
      <c r="K13281" s="93" t="n"/>
      <c r="L13281" s="87" t="n">
        <v>72800</v>
      </c>
      <c r="M13281" s="87" t="n">
        <v>68541.2</v>
      </c>
      <c r="N13281" s="87" t="n">
        <v>16340</v>
      </c>
      <c r="O13281" s="144" t="n">
        <v>66181.81818181818</v>
      </c>
      <c r="P13281" s="87" t="inlineStr">
        <is>
          <t>카페24바디워시어성초 아크네 바디워시옵션=어성초 아크네 바디워시 1개 -30% off201208</t>
        </is>
      </c>
    </row>
    <row r="13282">
      <c r="B13282" s="127" t="n">
        <v>44202</v>
      </c>
      <c r="C13282" s="87">
        <f>TEXT(B13282,"aaa")</f>
        <v/>
      </c>
      <c r="D13282" s="93" t="n"/>
      <c r="E13282" s="87">
        <f>INDEX(매칭테이블!C:D,MATCH(RD!G13282,매칭테이블!D:D,0),1)</f>
        <v/>
      </c>
      <c r="F13282" s="93" t="inlineStr">
        <is>
          <t>카페24</t>
        </is>
      </c>
      <c r="G13282" s="93" t="inlineStr">
        <is>
          <t>어성초 약산성 클렌징폼클렌징폼=어성초 약산성 클렌징폼 1개 -19%off</t>
        </is>
      </c>
      <c r="H13282" s="93" t="n">
        <v>12</v>
      </c>
      <c r="J13282" s="87" t="n">
        <v>201208</v>
      </c>
      <c r="K13282" s="93" t="n"/>
      <c r="L13282" s="87" t="n">
        <v>156000</v>
      </c>
      <c r="M13282" s="87" t="n">
        <v>146874</v>
      </c>
      <c r="N13282" s="87" t="n">
        <v>33000</v>
      </c>
      <c r="O13282" s="144" t="n">
        <v>141818.1818181818</v>
      </c>
      <c r="P13282" s="87" t="inlineStr">
        <is>
          <t>카페24클렌징폼어성초 약산성 클렌징폼클렌징폼=어성초 약산성 클렌징폼 1개 -19%off201208</t>
        </is>
      </c>
    </row>
    <row r="13283">
      <c r="B13283" s="127" t="n">
        <v>44202</v>
      </c>
      <c r="C13283" s="87">
        <f>TEXT(B13283,"aaa")</f>
        <v/>
      </c>
      <c r="D13283" s="93" t="n"/>
      <c r="E13283" s="87">
        <f>INDEX(매칭테이블!C:D,MATCH(RD!G13283,매칭테이블!D:D,0),1)</f>
        <v/>
      </c>
      <c r="F13283" s="93" t="inlineStr">
        <is>
          <t>카페24</t>
        </is>
      </c>
      <c r="G13283" s="93" t="inlineStr">
        <is>
          <t>어성초 약산성 클렌징폼클렌징폼=어성초 약산성 클렌징폼 2개 -25%off</t>
        </is>
      </c>
      <c r="H13283" s="93" t="n">
        <v>2</v>
      </c>
      <c r="J13283" s="87" t="n">
        <v>201208</v>
      </c>
      <c r="K13283" s="93" t="n"/>
      <c r="L13283" s="87" t="n">
        <v>48000</v>
      </c>
      <c r="M13283" s="87" t="n">
        <v>45192</v>
      </c>
      <c r="N13283" s="87" t="n">
        <v>4920</v>
      </c>
      <c r="O13283" s="144" t="n">
        <v>43636.36363636363</v>
      </c>
      <c r="P13283" s="87" t="inlineStr">
        <is>
          <t>카페24클렌징폼어성초 약산성 클렌징폼클렌징폼=어성초 약산성 클렌징폼 2개 -25%off201208</t>
        </is>
      </c>
    </row>
    <row r="13284">
      <c r="B13284" s="127" t="n">
        <v>44202</v>
      </c>
      <c r="C13284" s="87">
        <f>TEXT(B13284,"aaa")</f>
        <v/>
      </c>
      <c r="D13284" s="93" t="n"/>
      <c r="E13284" s="87">
        <f>INDEX(매칭테이블!C:D,MATCH(RD!G13284,매칭테이블!D:D,0),1)</f>
        <v/>
      </c>
      <c r="F13284" s="93" t="inlineStr">
        <is>
          <t>카페24</t>
        </is>
      </c>
      <c r="G13284" s="93" t="inlineStr">
        <is>
          <t>어성초 약산성 클렌징폼클렌징폼=어성초 약산성 클렌징폼 3개 -31%off (무료배송)</t>
        </is>
      </c>
      <c r="H13284" s="93" t="n">
        <v>4</v>
      </c>
      <c r="J13284" s="87" t="n">
        <v>201208</v>
      </c>
      <c r="K13284" s="93" t="n"/>
      <c r="L13284" s="87" t="n">
        <v>132000</v>
      </c>
      <c r="M13284" s="87" t="n">
        <v>124278</v>
      </c>
      <c r="N13284" s="87" t="n">
        <v>14760</v>
      </c>
      <c r="O13284" s="144" t="n">
        <v>120000</v>
      </c>
      <c r="P13284" s="87" t="inlineStr">
        <is>
          <t>카페24클렌징폼어성초 약산성 클렌징폼클렌징폼=어성초 약산성 클렌징폼 3개 -31%off (무료배송)201208</t>
        </is>
      </c>
    </row>
    <row r="13285">
      <c r="B13285" s="127" t="n">
        <v>44202</v>
      </c>
      <c r="C13285" s="87">
        <f>TEXT(B13285,"aaa")</f>
        <v/>
      </c>
      <c r="D13285" s="93" t="n"/>
      <c r="E13285" s="87">
        <f>INDEX(매칭테이블!C:D,MATCH(RD!G13285,매칭테이블!D:D,0),1)</f>
        <v/>
      </c>
      <c r="F13285" s="93" t="inlineStr">
        <is>
          <t>카페24</t>
        </is>
      </c>
      <c r="G13285" s="93" t="inlineStr">
        <is>
          <t>청귤 비타 잡티 마스크옵션=청귤 비타 잡티 마스크 10장(50% off)</t>
        </is>
      </c>
      <c r="H13285" s="93" t="n">
        <v>5</v>
      </c>
      <c r="J13285" s="87" t="n">
        <v>201208</v>
      </c>
      <c r="K13285" s="93" t="n"/>
      <c r="L13285" s="87" t="n">
        <v>100000</v>
      </c>
      <c r="M13285" s="87" t="n">
        <v>94150</v>
      </c>
      <c r="N13285" s="87" t="n">
        <v>15835</v>
      </c>
      <c r="O13285" s="144" t="n">
        <v>90909.0909090909</v>
      </c>
      <c r="P13285" s="87" t="inlineStr">
        <is>
          <t>카페24마스크팩청귤 비타 잡티 마스크옵션=청귤 비타 잡티 마스크 10장(50% off)201208</t>
        </is>
      </c>
    </row>
    <row r="13286">
      <c r="B13286" s="127" t="n">
        <v>44202</v>
      </c>
      <c r="C13286" s="87">
        <f>TEXT(B13286,"aaa")</f>
        <v/>
      </c>
      <c r="D13286" s="93" t="n"/>
      <c r="E13286" s="87">
        <f>INDEX(매칭테이블!C:D,MATCH(RD!G13286,매칭테이블!D:D,0),1)</f>
        <v/>
      </c>
      <c r="F13286" s="93" t="inlineStr">
        <is>
          <t>카페24</t>
        </is>
      </c>
      <c r="G13286" s="93" t="inlineStr">
        <is>
          <t>촉촉 스킨팩 화장솜</t>
        </is>
      </c>
      <c r="H13286" s="93" t="n">
        <v>26</v>
      </c>
      <c r="J13286" s="87" t="n">
        <v>201208</v>
      </c>
      <c r="K13286" s="93" t="n"/>
      <c r="L13286" s="87" t="n">
        <v>78000</v>
      </c>
      <c r="M13286" s="87" t="n">
        <v>73437</v>
      </c>
      <c r="N13286" s="87" t="n">
        <v>28860</v>
      </c>
      <c r="O13286" s="144" t="n">
        <v>70909.0909090909</v>
      </c>
      <c r="P13286" s="87" t="inlineStr">
        <is>
          <t>카페24화장솜촉촉 스킨팩 화장솜201208</t>
        </is>
      </c>
    </row>
    <row r="13287">
      <c r="B13287" s="127" t="n">
        <v>44202</v>
      </c>
      <c r="C13287" s="87">
        <f>TEXT(B13287,"aaa")</f>
        <v/>
      </c>
      <c r="D13287" s="93" t="n"/>
      <c r="E13287" s="87">
        <f>INDEX(매칭테이블!C:D,MATCH(RD!G13287,매칭테이블!D:D,0),1)</f>
        <v/>
      </c>
      <c r="F13287" s="93" t="inlineStr">
        <is>
          <t>카페24</t>
        </is>
      </c>
      <c r="G13287" s="93" t="inlineStr">
        <is>
          <t>촉촉 스킨팩 화장솜</t>
        </is>
      </c>
      <c r="H13287" s="93" t="n">
        <v>1</v>
      </c>
      <c r="J13287" s="87" t="n">
        <v>201208</v>
      </c>
      <c r="K13287" s="93" t="n"/>
      <c r="L13287" s="87" t="n">
        <v>3000</v>
      </c>
      <c r="M13287" s="87" t="n">
        <v>2824.5</v>
      </c>
      <c r="N13287" s="87" t="n">
        <v>1110</v>
      </c>
      <c r="O13287" s="144" t="n">
        <v>2727.272727272727</v>
      </c>
      <c r="P13287" s="87" t="inlineStr">
        <is>
          <t>카페24화장솜촉촉 스킨팩 화장솜201208</t>
        </is>
      </c>
    </row>
    <row r="13288">
      <c r="B13288" s="127" t="n">
        <v>44203</v>
      </c>
      <c r="C13288" s="87">
        <f>TEXT(B13288,"aaa")</f>
        <v/>
      </c>
      <c r="D13288" s="93" t="n"/>
      <c r="E13288" s="87">
        <f>INDEX(매칭테이블!C:D,MATCH(RD!G13288,매칭테이블!D:D,0),1)</f>
        <v/>
      </c>
      <c r="F13288" s="93" t="inlineStr">
        <is>
          <t>W컨셉</t>
        </is>
      </c>
      <c r="G13288" s="93" t="inlineStr">
        <is>
          <t>어성초 77토너 (2 SET) HEARTLEAF 77% SOOTHING TONER 250ml250ml 2set</t>
        </is>
      </c>
      <c r="H13288" s="93" t="n">
        <v>3</v>
      </c>
      <c r="J13288" s="87" t="n">
        <v>201208</v>
      </c>
      <c r="K13288" s="93" t="n"/>
      <c r="L13288" s="87" t="n">
        <v>105000</v>
      </c>
      <c r="M13288" s="87" t="n">
        <v>75600</v>
      </c>
      <c r="N13288" s="87" t="n">
        <v>18480</v>
      </c>
      <c r="O13288" s="144" t="n">
        <v>95454.54545454544</v>
      </c>
      <c r="P13288" s="87" t="inlineStr">
        <is>
          <t>W컨셉토너어성초 77토너 (2 SET) HEARTLEAF 77% SOOTHING TONER 250ml250ml 2set201208</t>
        </is>
      </c>
    </row>
    <row r="13289">
      <c r="B13289" s="127" t="n">
        <v>44203</v>
      </c>
      <c r="C13289" s="87">
        <f>TEXT(B13289,"aaa")</f>
        <v/>
      </c>
      <c r="D13289" s="93" t="n"/>
      <c r="E13289" s="87">
        <f>INDEX(매칭테이블!C:D,MATCH(RD!G13289,매칭테이블!D:D,0),1)</f>
        <v/>
      </c>
      <c r="F13289" s="93" t="inlineStr">
        <is>
          <t>글로우데이즈 시코르</t>
        </is>
      </c>
      <c r="G13289" s="93" t="inlineStr">
        <is>
          <t>어성초 77 마스크팩 10매</t>
        </is>
      </c>
      <c r="H13289" s="93" t="n">
        <v>2</v>
      </c>
      <c r="J13289" s="87" t="n">
        <v>201208</v>
      </c>
      <c r="K13289" s="93" t="n"/>
      <c r="L13289" s="87" t="n">
        <v>32728</v>
      </c>
      <c r="M13289" s="87" t="n">
        <v>32728</v>
      </c>
      <c r="N13289" s="87" t="n">
        <v>7940</v>
      </c>
      <c r="O13289" s="144" t="n">
        <v>29752.72727272727</v>
      </c>
      <c r="P13289" s="87" t="inlineStr">
        <is>
          <t>글로우데이즈 시코르마스크팩어성초 77 마스크팩 10매201208</t>
        </is>
      </c>
    </row>
    <row r="13290">
      <c r="B13290" s="127" t="n">
        <v>44203</v>
      </c>
      <c r="C13290" s="87">
        <f>TEXT(B13290,"aaa")</f>
        <v/>
      </c>
      <c r="D13290" s="93" t="n"/>
      <c r="E13290" s="87">
        <f>INDEX(매칭테이블!C:D,MATCH(RD!G13290,매칭테이블!D:D,0),1)</f>
        <v/>
      </c>
      <c r="F13290" s="93" t="inlineStr">
        <is>
          <t>글로우데이즈 시코르</t>
        </is>
      </c>
      <c r="G13290" s="93" t="inlineStr">
        <is>
          <t>어성초 80 앰플 30ml</t>
        </is>
      </c>
      <c r="H13290" s="93" t="n">
        <v>3</v>
      </c>
      <c r="J13290" s="87" t="n">
        <v>201208</v>
      </c>
      <c r="K13290" s="93" t="n"/>
      <c r="L13290" s="87" t="n">
        <v>84000</v>
      </c>
      <c r="M13290" s="87" t="n">
        <v>84000</v>
      </c>
      <c r="N13290" s="87" t="n">
        <v>10191</v>
      </c>
      <c r="O13290" s="144" t="n">
        <v>76363.63636363635</v>
      </c>
      <c r="P13290" s="87" t="inlineStr">
        <is>
          <t>글로우데이즈 시코르앰플어성초 80 앰플 30ml201208</t>
        </is>
      </c>
    </row>
    <row r="13291">
      <c r="B13291" s="127" t="n">
        <v>44203</v>
      </c>
      <c r="C13291" s="87">
        <f>TEXT(B13291,"aaa")</f>
        <v/>
      </c>
      <c r="D13291" s="93" t="n"/>
      <c r="E13291" s="87">
        <f>INDEX(매칭테이블!C:D,MATCH(RD!G13291,매칭테이블!D:D,0),1)</f>
        <v/>
      </c>
      <c r="F13291" s="93" t="inlineStr">
        <is>
          <t>스타일쉐어</t>
        </is>
      </c>
      <c r="G13291" s="93" t="inlineStr">
        <is>
          <t>아누아 어성초 77 토너 250ml</t>
        </is>
      </c>
      <c r="H13291" s="93" t="n">
        <v>1</v>
      </c>
      <c r="J13291" s="87" t="n">
        <v>201208</v>
      </c>
      <c r="K13291" s="93" t="n"/>
      <c r="L13291" s="87" t="n">
        <v>20000</v>
      </c>
      <c r="M13291" s="87" t="n">
        <v>15000</v>
      </c>
      <c r="N13291" s="87" t="n">
        <v>3260</v>
      </c>
      <c r="O13291" s="144" t="n">
        <v>18181.81818181818</v>
      </c>
      <c r="P13291" s="87" t="inlineStr">
        <is>
          <t>스타일쉐어토너아누아 어성초 77 토너 250ml201208</t>
        </is>
      </c>
    </row>
    <row r="13292">
      <c r="B13292" s="127" t="n">
        <v>44203</v>
      </c>
      <c r="C13292" s="87">
        <f>TEXT(B13292,"aaa")</f>
        <v/>
      </c>
      <c r="D13292" s="93" t="n"/>
      <c r="E13292" s="87">
        <f>INDEX(매칭테이블!C:D,MATCH(RD!G13292,매칭테이블!D:D,0),1)</f>
        <v/>
      </c>
      <c r="F13292" s="93" t="inlineStr">
        <is>
          <t>아누아 CS</t>
        </is>
      </c>
      <c r="G13292" s="93" t="inlineStr">
        <is>
          <t>어성초 77 토너 250ml</t>
        </is>
      </c>
      <c r="H13292" s="93" t="n">
        <v>2</v>
      </c>
      <c r="J13292" s="87" t="n">
        <v>201208</v>
      </c>
      <c r="K13292" s="93" t="n"/>
      <c r="L13292" s="87" t="n">
        <v>0</v>
      </c>
      <c r="M13292" s="87" t="n">
        <v>0</v>
      </c>
      <c r="N13292" s="87" t="n">
        <v>6520</v>
      </c>
      <c r="O13292" s="144" t="n">
        <v>0</v>
      </c>
      <c r="P13292" s="87" t="inlineStr">
        <is>
          <t>아누아 CS토너어성초 77 토너 250ml201208</t>
        </is>
      </c>
    </row>
    <row r="13293">
      <c r="B13293" s="127" t="n">
        <v>44203</v>
      </c>
      <c r="C13293" s="87">
        <f>TEXT(B13293,"aaa")</f>
        <v/>
      </c>
      <c r="D13293" s="93" t="n"/>
      <c r="E13293" s="87">
        <f>INDEX(매칭테이블!C:D,MATCH(RD!G13293,매칭테이블!D:D,0),1)</f>
        <v/>
      </c>
      <c r="F13293" s="93" t="inlineStr">
        <is>
          <t>카페24</t>
        </is>
      </c>
      <c r="G13293" s="93" t="inlineStr">
        <is>
          <t>5 제로 무기자차 선크림옵션=5제로 무기자차 선크림 1개-20% off</t>
        </is>
      </c>
      <c r="H13293" s="93" t="n">
        <v>3</v>
      </c>
      <c r="J13293" s="87" t="n">
        <v>201208</v>
      </c>
      <c r="K13293" s="93" t="n"/>
      <c r="L13293" s="87" t="n">
        <v>60000</v>
      </c>
      <c r="M13293" s="87" t="n">
        <v>56490</v>
      </c>
      <c r="N13293" s="87" t="n">
        <v>7035</v>
      </c>
      <c r="O13293" s="144" t="n">
        <v>54545.45454545454</v>
      </c>
      <c r="P13293" s="87" t="inlineStr">
        <is>
          <t>카페24선크림5 제로 무기자차 선크림옵션=5제로 무기자차 선크림 1개-20% off201208</t>
        </is>
      </c>
    </row>
    <row r="13294">
      <c r="B13294" s="127" t="n">
        <v>44203</v>
      </c>
      <c r="C13294" s="87">
        <f>TEXT(B13294,"aaa")</f>
        <v/>
      </c>
      <c r="D13294" s="93" t="n"/>
      <c r="E13294" s="87">
        <f>INDEX(매칭테이블!C:D,MATCH(RD!G13294,매칭테이블!D:D,0),1)</f>
        <v/>
      </c>
      <c r="F13294" s="93" t="inlineStr">
        <is>
          <t>카페24</t>
        </is>
      </c>
      <c r="G13294" s="93" t="inlineStr">
        <is>
          <t>5 제로 무기자차 선크림옵션=5제로 무기자차 선크림 2개-30% off (무료배송)</t>
        </is>
      </c>
      <c r="H13294" s="93" t="n">
        <v>1</v>
      </c>
      <c r="J13294" s="87" t="n">
        <v>201208</v>
      </c>
      <c r="K13294" s="93" t="n"/>
      <c r="L13294" s="87" t="n">
        <v>35000</v>
      </c>
      <c r="M13294" s="87" t="n">
        <v>32952.5</v>
      </c>
      <c r="N13294" s="87" t="n">
        <v>4690</v>
      </c>
      <c r="O13294" s="144" t="n">
        <v>31818.18181818182</v>
      </c>
      <c r="P13294" s="87" t="inlineStr">
        <is>
          <t>카페24선크림5 제로 무기자차 선크림옵션=5제로 무기자차 선크림 2개-30% off (무료배송)201208</t>
        </is>
      </c>
    </row>
    <row r="13295">
      <c r="B13295" s="127" t="n">
        <v>44203</v>
      </c>
      <c r="C13295" s="87">
        <f>TEXT(B13295,"aaa")</f>
        <v/>
      </c>
      <c r="D13295" s="93" t="n"/>
      <c r="E13295" s="87">
        <f>INDEX(매칭테이블!C:D,MATCH(RD!G13295,매칭테이블!D:D,0),1)</f>
        <v/>
      </c>
      <c r="F13295" s="93" t="inlineStr">
        <is>
          <t>카페24</t>
        </is>
      </c>
      <c r="G13295" s="93" t="inlineStr">
        <is>
          <t>[수분 보충 세트] 어성초 77 토너 + 어성초 70 로션옵션=어성초 77 토너 250ml + 어성초 70 로션 200ml -30%</t>
        </is>
      </c>
      <c r="H13295" s="93" t="n">
        <v>41</v>
      </c>
      <c r="J13295" s="87" t="n">
        <v>201208</v>
      </c>
      <c r="K13295" s="93" t="n"/>
      <c r="L13295" s="87" t="n">
        <v>1521100</v>
      </c>
      <c r="M13295" s="87" t="n">
        <v>1432115.65</v>
      </c>
      <c r="N13295" s="87" t="n">
        <v>304138</v>
      </c>
      <c r="O13295" s="144" t="n">
        <v>1382818.181818182</v>
      </c>
      <c r="P13295" s="87" t="inlineStr">
        <is>
          <t>카페24수분 보충 세트[수분 보충 세트] 어성초 77 토너 + 어성초 70 로션옵션=어성초 77 토너 250ml + 어성초 70 로션 200ml -30%201208</t>
        </is>
      </c>
    </row>
    <row r="13296">
      <c r="B13296" s="127" t="n">
        <v>44203</v>
      </c>
      <c r="C13296" s="87">
        <f>TEXT(B13296,"aaa")</f>
        <v/>
      </c>
      <c r="D13296" s="93" t="n"/>
      <c r="E13296" s="87">
        <f>INDEX(매칭테이블!C:D,MATCH(RD!G13296,매칭테이블!D:D,0),1)</f>
        <v/>
      </c>
      <c r="F13296" s="93" t="inlineStr">
        <is>
          <t>카페24</t>
        </is>
      </c>
      <c r="G13296" s="93" t="inlineStr">
        <is>
          <t>[어성초 진정 패키지 세트] 대용량 토너 + 앰플 + 수딩 크림 + 마스크팩 10장</t>
        </is>
      </c>
      <c r="H13296" s="93" t="n">
        <v>6</v>
      </c>
      <c r="J13296" s="87" t="n">
        <v>201208</v>
      </c>
      <c r="K13296" s="93" t="n"/>
      <c r="L13296" s="87" t="n">
        <v>594000</v>
      </c>
      <c r="M13296" s="87" t="n">
        <v>559251</v>
      </c>
      <c r="N13296" s="87" t="n">
        <v>90822</v>
      </c>
      <c r="O13296" s="144" t="n">
        <v>540000</v>
      </c>
      <c r="P13296" s="87" t="inlineStr">
        <is>
          <t>카페24어성초진정패키지[어성초 진정 패키지 세트] 대용량 토너 + 앰플 + 수딩 크림 + 마스크팩 10장201208</t>
        </is>
      </c>
    </row>
    <row r="13297">
      <c r="B13297" s="127" t="n">
        <v>44203</v>
      </c>
      <c r="C13297" s="87">
        <f>TEXT(B13297,"aaa")</f>
        <v/>
      </c>
      <c r="D13297" s="93" t="n"/>
      <c r="E13297" s="87">
        <f>INDEX(매칭테이블!C:D,MATCH(RD!G13297,매칭테이블!D:D,0),1)</f>
        <v/>
      </c>
      <c r="F13297" s="93" t="inlineStr">
        <is>
          <t>카페24</t>
        </is>
      </c>
      <c r="G13297" s="93" t="inlineStr">
        <is>
          <t>대용량 어성초 77 수딩 토너 500ml</t>
        </is>
      </c>
      <c r="H13297" s="93" t="n">
        <v>37</v>
      </c>
      <c r="J13297" s="87" t="n">
        <v>201208</v>
      </c>
      <c r="K13297" s="93" t="n"/>
      <c r="L13297" s="87" t="n">
        <v>1221000</v>
      </c>
      <c r="M13297" s="87" t="n">
        <v>1149571.5</v>
      </c>
      <c r="N13297" s="87" t="n">
        <v>160210</v>
      </c>
      <c r="O13297" s="144" t="n">
        <v>1110000</v>
      </c>
      <c r="P13297" s="87" t="inlineStr">
        <is>
          <t>카페24토너대용량 어성초 77 수딩 토너 500ml201208</t>
        </is>
      </c>
    </row>
    <row r="13298">
      <c r="B13298" s="127" t="n">
        <v>44203</v>
      </c>
      <c r="C13298" s="87">
        <f>TEXT(B13298,"aaa")</f>
        <v/>
      </c>
      <c r="D13298" s="93" t="n"/>
      <c r="E13298" s="87">
        <f>INDEX(매칭테이블!C:D,MATCH(RD!G13298,매칭테이블!D:D,0),1)</f>
        <v/>
      </c>
      <c r="F13298" s="93" t="inlineStr">
        <is>
          <t>카페24</t>
        </is>
      </c>
      <c r="G13298" s="93" t="inlineStr">
        <is>
          <t>대용량 어성초 77 토너 500ml</t>
        </is>
      </c>
      <c r="H13298" s="93" t="n">
        <v>1</v>
      </c>
      <c r="J13298" s="87" t="n">
        <v>201208</v>
      </c>
      <c r="K13298" s="93" t="n"/>
      <c r="L13298" s="87" t="n">
        <v>33000</v>
      </c>
      <c r="M13298" s="87" t="n">
        <v>31069.5</v>
      </c>
      <c r="N13298" s="87" t="n">
        <v>4330</v>
      </c>
      <c r="O13298" s="144" t="n">
        <v>30000</v>
      </c>
      <c r="P13298" s="87" t="inlineStr">
        <is>
          <t>카페24토너대용량 어성초 77 토너 500ml201208</t>
        </is>
      </c>
    </row>
    <row r="13299">
      <c r="B13299" s="127" t="n">
        <v>44203</v>
      </c>
      <c r="C13299" s="87">
        <f>TEXT(B13299,"aaa")</f>
        <v/>
      </c>
      <c r="D13299" s="93" t="n"/>
      <c r="E13299" s="87">
        <f>INDEX(매칭테이블!C:D,MATCH(RD!G13299,매칭테이블!D:D,0),1)</f>
        <v/>
      </c>
      <c r="F13299" s="93" t="inlineStr">
        <is>
          <t>카페24</t>
        </is>
      </c>
      <c r="G13299" s="93" t="inlineStr">
        <is>
          <t>어성초 70 데일리 릴리프 로션로션=어성초 70 데일리 릴리프 로션 1개 -20% off</t>
        </is>
      </c>
      <c r="H13299" s="93" t="n">
        <v>10</v>
      </c>
      <c r="J13299" s="87" t="n">
        <v>201208</v>
      </c>
      <c r="K13299" s="93" t="n"/>
      <c r="L13299" s="87" t="n">
        <v>224000</v>
      </c>
      <c r="M13299" s="87" t="n">
        <v>210896</v>
      </c>
      <c r="N13299" s="87" t="n">
        <v>43380</v>
      </c>
      <c r="O13299" s="144" t="n">
        <v>203636.3636363636</v>
      </c>
      <c r="P13299" s="87" t="inlineStr">
        <is>
          <t>카페24로션어성초 70 데일리 릴리프 로션로션=어성초 70 데일리 릴리프 로션 1개 -20% off201208</t>
        </is>
      </c>
    </row>
    <row r="13300">
      <c r="B13300" s="127" t="n">
        <v>44203</v>
      </c>
      <c r="C13300" s="87">
        <f>TEXT(B13300,"aaa")</f>
        <v/>
      </c>
      <c r="D13300" s="93" t="n"/>
      <c r="E13300" s="87">
        <f>INDEX(매칭테이블!C:D,MATCH(RD!G13300,매칭테이블!D:D,0),1)</f>
        <v/>
      </c>
      <c r="F13300" s="93" t="inlineStr">
        <is>
          <t>카페24</t>
        </is>
      </c>
      <c r="G13300" s="93" t="inlineStr">
        <is>
          <t>어성초 70 데일리 릴리프 로션로션=어성초 70 데일리 릴리프 로션 2개 -30% off</t>
        </is>
      </c>
      <c r="H13300" s="93" t="n">
        <v>3</v>
      </c>
      <c r="J13300" s="87" t="n">
        <v>201208</v>
      </c>
      <c r="K13300" s="93" t="n"/>
      <c r="L13300" s="87" t="n">
        <v>117600</v>
      </c>
      <c r="M13300" s="87" t="n">
        <v>110720.4</v>
      </c>
      <c r="N13300" s="87" t="n">
        <v>26028</v>
      </c>
      <c r="O13300" s="144" t="n">
        <v>106909.0909090909</v>
      </c>
      <c r="P13300" s="87" t="inlineStr">
        <is>
          <t>카페24로션어성초 70 데일리 릴리프 로션로션=어성초 70 데일리 릴리프 로션 2개 -30% off201208</t>
        </is>
      </c>
    </row>
    <row r="13301">
      <c r="B13301" s="127" t="n">
        <v>44203</v>
      </c>
      <c r="C13301" s="87">
        <f>TEXT(B13301,"aaa")</f>
        <v/>
      </c>
      <c r="D13301" s="93" t="n"/>
      <c r="E13301" s="87">
        <f>INDEX(매칭테이블!C:D,MATCH(RD!G13301,매칭테이블!D:D,0),1)</f>
        <v/>
      </c>
      <c r="F13301" s="93" t="inlineStr">
        <is>
          <t>카페24</t>
        </is>
      </c>
      <c r="G13301" s="93" t="inlineStr">
        <is>
          <t>어성초 70 데일리 릴리프 로션로션=어성초 77토너 + 어성초 70 로션 수분 보충 세트 -30% off</t>
        </is>
      </c>
      <c r="H13301" s="93" t="n">
        <v>3</v>
      </c>
      <c r="J13301" s="87" t="n">
        <v>201208</v>
      </c>
      <c r="K13301" s="93" t="n"/>
      <c r="L13301" s="87" t="n">
        <v>111300</v>
      </c>
      <c r="M13301" s="87" t="n">
        <v>104788.95</v>
      </c>
      <c r="N13301" s="87" t="n">
        <v>22254</v>
      </c>
      <c r="O13301" s="144" t="n">
        <v>101181.8181818182</v>
      </c>
      <c r="P13301" s="87" t="inlineStr">
        <is>
          <t>카페24수분 보충 세트어성초 70 데일리 릴리프 로션로션=어성초 77토너 + 어성초 70 로션 수분 보충 세트 -30% off201208</t>
        </is>
      </c>
    </row>
    <row r="13302">
      <c r="B13302" s="127" t="n">
        <v>44203</v>
      </c>
      <c r="C13302" s="87">
        <f>TEXT(B13302,"aaa")</f>
        <v/>
      </c>
      <c r="D13302" s="93" t="n"/>
      <c r="E13302" s="87">
        <f>INDEX(매칭테이블!C:D,MATCH(RD!G13302,매칭테이블!D:D,0),1)</f>
        <v/>
      </c>
      <c r="F13302" s="93" t="inlineStr">
        <is>
          <t>카페24</t>
        </is>
      </c>
      <c r="G13302" s="93" t="inlineStr">
        <is>
          <t>어성초 70 머드 크림 마스크옵션=어성초 70 머드 크림 마스크-20% off</t>
        </is>
      </c>
      <c r="H13302" s="93" t="n">
        <v>3</v>
      </c>
      <c r="J13302" s="87" t="n">
        <v>201208</v>
      </c>
      <c r="K13302" s="93" t="n"/>
      <c r="L13302" s="87" t="n">
        <v>60000</v>
      </c>
      <c r="M13302" s="87" t="n">
        <v>56490</v>
      </c>
      <c r="N13302" s="87" t="n">
        <v>4326</v>
      </c>
      <c r="O13302" s="144" t="n">
        <v>54545.45454545454</v>
      </c>
      <c r="P13302" s="87" t="inlineStr">
        <is>
          <t>카페24머드크림마스크어성초 70 머드 크림 마스크옵션=어성초 70 머드 크림 마스크-20% off201208</t>
        </is>
      </c>
    </row>
    <row r="13303">
      <c r="B13303" s="127" t="n">
        <v>44203</v>
      </c>
      <c r="C13303" s="87">
        <f>TEXT(B13303,"aaa")</f>
        <v/>
      </c>
      <c r="D13303" s="93" t="n"/>
      <c r="E13303" s="87">
        <f>INDEX(매칭테이블!C:D,MATCH(RD!G13303,매칭테이블!D:D,0),1)</f>
        <v/>
      </c>
      <c r="F13303" s="93" t="inlineStr">
        <is>
          <t>카페24</t>
        </is>
      </c>
      <c r="G13303" s="93" t="inlineStr">
        <is>
          <t>어성초 70 머드 크림 마스크옵션=어성초 70 머드 크림 마스크 2개-30% off (무료배송)</t>
        </is>
      </c>
      <c r="H13303" s="93" t="n">
        <v>2</v>
      </c>
      <c r="J13303" s="87" t="n">
        <v>201208</v>
      </c>
      <c r="K13303" s="93" t="n"/>
      <c r="L13303" s="87" t="n">
        <v>70000</v>
      </c>
      <c r="M13303" s="87" t="n">
        <v>65905</v>
      </c>
      <c r="N13303" s="87" t="n">
        <v>5768</v>
      </c>
      <c r="O13303" s="144" t="n">
        <v>63636.36363636363</v>
      </c>
      <c r="P13303" s="87" t="inlineStr">
        <is>
          <t>카페24머드크림마스크어성초 70 머드 크림 마스크옵션=어성초 70 머드 크림 마스크 2개-30% off (무료배송)201208</t>
        </is>
      </c>
    </row>
    <row r="13304">
      <c r="B13304" s="127" t="n">
        <v>44203</v>
      </c>
      <c r="C13304" s="87">
        <f>TEXT(B13304,"aaa")</f>
        <v/>
      </c>
      <c r="D13304" s="93" t="n"/>
      <c r="E13304" s="87">
        <f>INDEX(매칭테이블!C:D,MATCH(RD!G13304,매칭테이블!D:D,0),1)</f>
        <v/>
      </c>
      <c r="F13304" s="93" t="inlineStr">
        <is>
          <t>카페24</t>
        </is>
      </c>
      <c r="G13304" s="93" t="inlineStr">
        <is>
          <t>어성초 70 인텐스 카밍 크림크림=어성초 70 인텐스 카밍 크림 1개 (-20%)</t>
        </is>
      </c>
      <c r="H13304" s="93" t="n">
        <v>3</v>
      </c>
      <c r="J13304" s="87" t="n">
        <v>201208</v>
      </c>
      <c r="K13304" s="93" t="n"/>
      <c r="L13304" s="87" t="n">
        <v>84000</v>
      </c>
      <c r="M13304" s="87" t="n">
        <v>79086</v>
      </c>
      <c r="N13304" s="87" t="n">
        <v>11646</v>
      </c>
      <c r="O13304" s="144" t="n">
        <v>76363.63636363635</v>
      </c>
      <c r="P13304" s="87" t="inlineStr">
        <is>
          <t>카페24카밍크림어성초 70 인텐스 카밍 크림크림=어성초 70 인텐스 카밍 크림 1개 (-20%)201208</t>
        </is>
      </c>
    </row>
    <row r="13305">
      <c r="B13305" s="127" t="n">
        <v>44203</v>
      </c>
      <c r="C13305" s="87">
        <f>TEXT(B13305,"aaa")</f>
        <v/>
      </c>
      <c r="D13305" s="93" t="n"/>
      <c r="E13305" s="87">
        <f>INDEX(매칭테이블!C:D,MATCH(RD!G13305,매칭테이블!D:D,0),1)</f>
        <v/>
      </c>
      <c r="F13305" s="93" t="inlineStr">
        <is>
          <t>카페24</t>
        </is>
      </c>
      <c r="G13305" s="93" t="inlineStr">
        <is>
          <t>어성초 70 인텐스 카밍 크림크림=어성초 70 인텐스 카밍 크림 2개 (-30%)</t>
        </is>
      </c>
      <c r="H13305" s="93" t="n">
        <v>2</v>
      </c>
      <c r="J13305" s="87" t="n">
        <v>201208</v>
      </c>
      <c r="K13305" s="93" t="n"/>
      <c r="L13305" s="87" t="n">
        <v>98000</v>
      </c>
      <c r="M13305" s="87" t="n">
        <v>92267</v>
      </c>
      <c r="N13305" s="87" t="n">
        <v>15528</v>
      </c>
      <c r="O13305" s="144" t="n">
        <v>89090.90909090909</v>
      </c>
      <c r="P13305" s="87" t="inlineStr">
        <is>
          <t>카페24카밍크림어성초 70 인텐스 카밍 크림크림=어성초 70 인텐스 카밍 크림 2개 (-30%)201208</t>
        </is>
      </c>
    </row>
    <row r="13306">
      <c r="B13306" s="127" t="n">
        <v>44203</v>
      </c>
      <c r="C13306" s="87">
        <f>TEXT(B13306,"aaa")</f>
        <v/>
      </c>
      <c r="D13306" s="93" t="n"/>
      <c r="E13306" s="87">
        <f>INDEX(매칭테이블!C:D,MATCH(RD!G13306,매칭테이블!D:D,0),1)</f>
        <v/>
      </c>
      <c r="F13306" s="93" t="inlineStr">
        <is>
          <t>카페24</t>
        </is>
      </c>
      <c r="G13306" s="93" t="inlineStr">
        <is>
          <t>어성초 70 인텐스 카밍 크림크림=어성초 토너 250ml + 카밍 크림 50ml (-30%)</t>
        </is>
      </c>
      <c r="H13306" s="93" t="n">
        <v>1</v>
      </c>
      <c r="J13306" s="87" t="n">
        <v>201208</v>
      </c>
      <c r="K13306" s="93" t="n"/>
      <c r="L13306" s="87" t="n">
        <v>42000</v>
      </c>
      <c r="M13306" s="87" t="n">
        <v>39543</v>
      </c>
      <c r="N13306" s="87" t="n">
        <v>6962</v>
      </c>
      <c r="O13306" s="144" t="n">
        <v>38181.81818181818</v>
      </c>
      <c r="P13306" s="87" t="inlineStr">
        <is>
          <t>카페24카밍크림어성초 70 인텐스 카밍 크림크림=어성초 토너 250ml + 카밍 크림 50ml (-30%)201208</t>
        </is>
      </c>
    </row>
    <row r="13307">
      <c r="B13307" s="127" t="n">
        <v>44203</v>
      </c>
      <c r="C13307" s="87">
        <f>TEXT(B13307,"aaa")</f>
        <v/>
      </c>
      <c r="D13307" s="93" t="n"/>
      <c r="E13307" s="87">
        <f>INDEX(매칭테이블!C:D,MATCH(RD!G13307,매칭테이블!D:D,0),1)</f>
        <v/>
      </c>
      <c r="F13307" s="93" t="inlineStr">
        <is>
          <t>카페24</t>
        </is>
      </c>
      <c r="G13307" s="93" t="inlineStr">
        <is>
          <t>어성초 77 수딩 토너 (클리어패드 세트 구매시 1/11 순차발송 예정)토너(필수)=어성초 77 토너 1개-20% off</t>
        </is>
      </c>
      <c r="H13307" s="93" t="n">
        <v>63</v>
      </c>
      <c r="J13307" s="87" t="n">
        <v>201208</v>
      </c>
      <c r="K13307" s="93" t="n"/>
      <c r="L13307" s="87" t="n">
        <v>1260000</v>
      </c>
      <c r="M13307" s="87" t="n">
        <v>1186290</v>
      </c>
      <c r="N13307" s="87" t="n">
        <v>194040</v>
      </c>
      <c r="O13307" s="144" t="n">
        <v>1145454.545454545</v>
      </c>
      <c r="P13307" s="87" t="inlineStr">
        <is>
          <t>카페24토너어성초 77 수딩 토너 (클리어패드 세트 구매시 1/11 순차발송 예정)토너(필수)=어성초 77 토너 1개-20% off201208</t>
        </is>
      </c>
    </row>
    <row r="13308">
      <c r="B13308" s="127" t="n">
        <v>44203</v>
      </c>
      <c r="C13308" s="87">
        <f>TEXT(B13308,"aaa")</f>
        <v/>
      </c>
      <c r="D13308" s="93" t="n"/>
      <c r="E13308" s="87">
        <f>INDEX(매칭테이블!C:D,MATCH(RD!G13308,매칭테이블!D:D,0),1)</f>
        <v/>
      </c>
      <c r="F13308" s="93" t="inlineStr">
        <is>
          <t>카페24</t>
        </is>
      </c>
      <c r="G13308" s="93" t="inlineStr">
        <is>
          <t>어성초 77 수딩 토너 (클리어패드 세트 구매시 1/11 순차발송 예정)토너(필수)=어성초 77 토너 2개-30% off (무료배송)</t>
        </is>
      </c>
      <c r="H13308" s="93" t="n">
        <v>51</v>
      </c>
      <c r="J13308" s="87" t="n">
        <v>201208</v>
      </c>
      <c r="K13308" s="93" t="n"/>
      <c r="L13308" s="87" t="n">
        <v>1785000</v>
      </c>
      <c r="M13308" s="87" t="n">
        <v>1680577.5</v>
      </c>
      <c r="N13308" s="87" t="n">
        <v>314160</v>
      </c>
      <c r="O13308" s="144" t="n">
        <v>1622727.272727273</v>
      </c>
      <c r="P13308" s="87" t="inlineStr">
        <is>
          <t>카페24토너어성초 77 수딩 토너 (클리어패드 세트 구매시 1/11 순차발송 예정)토너(필수)=어성초 77 토너 2개-30% off (무료배송)201208</t>
        </is>
      </c>
    </row>
    <row r="13309">
      <c r="B13309" s="127" t="n">
        <v>44203</v>
      </c>
      <c r="C13309" s="87">
        <f>TEXT(B13309,"aaa")</f>
        <v/>
      </c>
      <c r="D13309" s="93" t="n"/>
      <c r="E13309" s="87">
        <f>INDEX(매칭테이블!C:D,MATCH(RD!G13309,매칭테이블!D:D,0),1)</f>
        <v/>
      </c>
      <c r="F13309" s="93" t="inlineStr">
        <is>
          <t>카페24</t>
        </is>
      </c>
      <c r="G13309" s="93" t="inlineStr">
        <is>
          <t>어성초 77 수딩 토너 (클리어패드 세트 구매시 1/11 순차발송 예정)토너(필수)=어성초77토너1개 + 어성초77패드1개 -30% off (무료배송)</t>
        </is>
      </c>
      <c r="H13309" s="93" t="n">
        <v>39</v>
      </c>
      <c r="J13309" s="87" t="n">
        <v>201208</v>
      </c>
      <c r="K13309" s="93" t="n"/>
      <c r="L13309" s="87" t="n">
        <v>1446900</v>
      </c>
      <c r="M13309" s="87" t="n">
        <v>1362256.35</v>
      </c>
      <c r="N13309" s="87" t="n">
        <v>315588</v>
      </c>
      <c r="O13309" s="144" t="n">
        <v>1315363.636363636</v>
      </c>
      <c r="P13309" s="87" t="inlineStr">
        <is>
          <t>카페24토너+패드 세트어성초 77 수딩 토너 (클리어패드 세트 구매시 1/11 순차발송 예정)토너(필수)=어성초77토너1개 + 어성초77패드1개 -30% off (무료배송)201208</t>
        </is>
      </c>
    </row>
    <row r="13310">
      <c r="B13310" s="127" t="n">
        <v>44203</v>
      </c>
      <c r="C13310" s="87">
        <f>TEXT(B13310,"aaa")</f>
        <v/>
      </c>
      <c r="D13310" s="93" t="n"/>
      <c r="E13310" s="87">
        <f>INDEX(매칭테이블!C:D,MATCH(RD!G13310,매칭테이블!D:D,0),1)</f>
        <v/>
      </c>
      <c r="F13310" s="93" t="inlineStr">
        <is>
          <t>카페24</t>
        </is>
      </c>
      <c r="G13310" s="93" t="inlineStr">
        <is>
          <t>어성초 77 수딩 토너 (클리어패드 세트 구매시 1/11 순차발송 예정)화장솜(선택)=촉촉 스킨팩 화장솜</t>
        </is>
      </c>
      <c r="H13310" s="93" t="n">
        <v>56</v>
      </c>
      <c r="J13310" s="87" t="n">
        <v>201208</v>
      </c>
      <c r="K13310" s="93" t="n"/>
      <c r="L13310" s="87" t="n">
        <v>168000</v>
      </c>
      <c r="M13310" s="87" t="n">
        <v>158172</v>
      </c>
      <c r="N13310" s="87" t="n">
        <v>62160</v>
      </c>
      <c r="O13310" s="144" t="n">
        <v>152727.2727272727</v>
      </c>
      <c r="P13310" s="87" t="inlineStr">
        <is>
          <t>카페24토너어성초 77 수딩 토너 (클리어패드 세트 구매시 1/11 순차발송 예정)화장솜(선택)=촉촉 스킨팩 화장솜201208</t>
        </is>
      </c>
    </row>
    <row r="13311">
      <c r="B13311" s="127" t="n">
        <v>44203</v>
      </c>
      <c r="C13311" s="87">
        <f>TEXT(B13311,"aaa")</f>
        <v/>
      </c>
      <c r="D13311" s="93" t="n"/>
      <c r="E13311" s="87">
        <f>INDEX(매칭테이블!C:D,MATCH(RD!G13311,매칭테이블!D:D,0),1)</f>
        <v/>
      </c>
      <c r="F13311" s="93" t="inlineStr">
        <is>
          <t>카페24</t>
        </is>
      </c>
      <c r="G13311" s="93" t="inlineStr">
        <is>
          <t>어성초 77 진정 마스크옵션=어성초 77 진정 마스크팩 10장-50% off</t>
        </is>
      </c>
      <c r="H13311" s="93" t="n">
        <v>6</v>
      </c>
      <c r="J13311" s="87" t="n">
        <v>201208</v>
      </c>
      <c r="K13311" s="93" t="n"/>
      <c r="L13311" s="87" t="n">
        <v>120000</v>
      </c>
      <c r="M13311" s="87" t="n">
        <v>112980</v>
      </c>
      <c r="N13311" s="87" t="n">
        <v>23820</v>
      </c>
      <c r="O13311" s="144" t="n">
        <v>109090.9090909091</v>
      </c>
      <c r="P13311" s="87" t="inlineStr">
        <is>
          <t>카페24마스크팩어성초 77 진정 마스크옵션=어성초 77 진정 마스크팩 10장-50% off201208</t>
        </is>
      </c>
    </row>
    <row r="13312">
      <c r="B13312" s="127" t="n">
        <v>44203</v>
      </c>
      <c r="C13312" s="87">
        <f>TEXT(B13312,"aaa")</f>
        <v/>
      </c>
      <c r="D13312" s="93" t="n"/>
      <c r="E13312" s="87">
        <f>INDEX(매칭테이블!C:D,MATCH(RD!G13312,매칭테이블!D:D,0),1)</f>
        <v/>
      </c>
      <c r="F13312" s="93" t="inlineStr">
        <is>
          <t>카페24</t>
        </is>
      </c>
      <c r="G13312" s="93" t="inlineStr">
        <is>
          <t>어성초 77 진정 마스크</t>
        </is>
      </c>
      <c r="H13312" s="93" t="n">
        <v>5</v>
      </c>
      <c r="J13312" s="87" t="n">
        <v>201208</v>
      </c>
      <c r="K13312" s="93" t="n"/>
      <c r="L13312" s="87" t="n">
        <v>20000</v>
      </c>
      <c r="M13312" s="87" t="n">
        <v>18830</v>
      </c>
      <c r="N13312" s="87" t="n">
        <v>1985</v>
      </c>
      <c r="O13312" s="144" t="n">
        <v>18181.81818181818</v>
      </c>
      <c r="P13312" s="87" t="inlineStr">
        <is>
          <t>카페24마스크팩어성초 77 진정 마스크201208</t>
        </is>
      </c>
    </row>
    <row r="13313">
      <c r="B13313" s="127" t="n">
        <v>44203</v>
      </c>
      <c r="C13313" s="87">
        <f>TEXT(B13313,"aaa")</f>
        <v/>
      </c>
      <c r="D13313" s="93" t="n"/>
      <c r="E13313" s="87">
        <f>INDEX(매칭테이블!C:D,MATCH(RD!G13313,매칭테이블!D:D,0),1)</f>
        <v/>
      </c>
      <c r="F13313" s="93" t="inlineStr">
        <is>
          <t>카페24</t>
        </is>
      </c>
      <c r="G13313" s="93" t="inlineStr">
        <is>
          <t>어성초 77 클리어 패드 (1/11 순차발송 예정)옵션=어성초 77 클리어 패드 1개-20% off</t>
        </is>
      </c>
      <c r="H13313" s="93" t="n">
        <v>37</v>
      </c>
      <c r="J13313" s="87" t="n">
        <v>201208</v>
      </c>
      <c r="K13313" s="93" t="n"/>
      <c r="L13313" s="87" t="n">
        <v>828800</v>
      </c>
      <c r="M13313" s="87" t="n">
        <v>780315.2</v>
      </c>
      <c r="N13313" s="87" t="n">
        <v>185444</v>
      </c>
      <c r="O13313" s="144" t="n">
        <v>753454.5454545454</v>
      </c>
      <c r="P13313" s="87" t="inlineStr">
        <is>
          <t>카페24클리어 패드어성초 77 클리어 패드 (1/11 순차발송 예정)옵션=어성초 77 클리어 패드 1개-20% off201208</t>
        </is>
      </c>
    </row>
    <row r="13314">
      <c r="B13314" s="127" t="n">
        <v>44203</v>
      </c>
      <c r="C13314" s="87">
        <f>TEXT(B13314,"aaa")</f>
        <v/>
      </c>
      <c r="D13314" s="93" t="n"/>
      <c r="E13314" s="87">
        <f>INDEX(매칭테이블!C:D,MATCH(RD!G13314,매칭테이블!D:D,0),1)</f>
        <v/>
      </c>
      <c r="F13314" s="93" t="inlineStr">
        <is>
          <t>카페24</t>
        </is>
      </c>
      <c r="G13314" s="93" t="inlineStr">
        <is>
          <t>어성초 77 클리어 패드 (1/11 순차발송 예정)옵션=어성초 77 클리어 패드 2개-30% off (무료배송)</t>
        </is>
      </c>
      <c r="H13314" s="93" t="n">
        <v>61</v>
      </c>
      <c r="J13314" s="87" t="n">
        <v>201208</v>
      </c>
      <c r="K13314" s="93" t="n"/>
      <c r="L13314" s="87" t="n">
        <v>2391200</v>
      </c>
      <c r="M13314" s="87" t="n">
        <v>2251314.8</v>
      </c>
      <c r="N13314" s="87" t="n">
        <v>611464</v>
      </c>
      <c r="O13314" s="144" t="n">
        <v>2173818.181818182</v>
      </c>
      <c r="P13314" s="87" t="inlineStr">
        <is>
          <t>카페24클리어 패드어성초 77 클리어 패드 (1/11 순차발송 예정)옵션=어성초 77 클리어 패드 2개-30% off (무료배송)201208</t>
        </is>
      </c>
    </row>
    <row r="13315">
      <c r="B13315" s="127" t="n">
        <v>44203</v>
      </c>
      <c r="C13315" s="87">
        <f>TEXT(B13315,"aaa")</f>
        <v/>
      </c>
      <c r="D13315" s="93" t="n"/>
      <c r="E13315" s="87">
        <f>INDEX(매칭테이블!C:D,MATCH(RD!G13315,매칭테이블!D:D,0),1)</f>
        <v/>
      </c>
      <c r="F13315" s="93" t="inlineStr">
        <is>
          <t>카페24</t>
        </is>
      </c>
      <c r="G13315" s="93" t="inlineStr">
        <is>
          <t>어성초 77 클리어 패드 (1/11 순차발송 예정)옵션=어성초77토너1개+어성초77패드1개-30% off (무료배송)</t>
        </is>
      </c>
      <c r="H13315" s="93" t="n">
        <v>34</v>
      </c>
      <c r="J13315" s="87" t="n">
        <v>201208</v>
      </c>
      <c r="K13315" s="93" t="n"/>
      <c r="L13315" s="87" t="n">
        <v>1261400</v>
      </c>
      <c r="M13315" s="87" t="n">
        <v>1187608.1</v>
      </c>
      <c r="N13315" s="87" t="n">
        <v>275128</v>
      </c>
      <c r="O13315" s="144" t="n">
        <v>1146727.272727273</v>
      </c>
      <c r="P13315" s="87" t="inlineStr">
        <is>
          <t>카페24토너+패드 세트어성초 77 클리어 패드 (1/11 순차발송 예정)옵션=어성초77토너1개+어성초77패드1개-30% off (무료배송)201208</t>
        </is>
      </c>
    </row>
    <row r="13316">
      <c r="B13316" s="127" t="n">
        <v>44203</v>
      </c>
      <c r="C13316" s="87">
        <f>TEXT(B13316,"aaa")</f>
        <v/>
      </c>
      <c r="D13316" s="93" t="n"/>
      <c r="E13316" s="87">
        <f>INDEX(매칭테이블!C:D,MATCH(RD!G13316,매칭테이블!D:D,0),1)</f>
        <v/>
      </c>
      <c r="F13316" s="93" t="inlineStr">
        <is>
          <t>카페24</t>
        </is>
      </c>
      <c r="G13316" s="93" t="inlineStr">
        <is>
          <t>어성초 77 토너</t>
        </is>
      </c>
      <c r="H13316" s="93" t="n">
        <v>1</v>
      </c>
      <c r="J13316" s="87" t="n">
        <v>201208</v>
      </c>
      <c r="K13316" s="93" t="n"/>
      <c r="L13316" s="87" t="n">
        <v>20000</v>
      </c>
      <c r="M13316" s="87" t="n">
        <v>18830</v>
      </c>
      <c r="N13316" s="87" t="n">
        <v>3080</v>
      </c>
      <c r="O13316" s="144" t="n">
        <v>18181.81818181818</v>
      </c>
      <c r="P13316" s="87" t="inlineStr">
        <is>
          <t>카페24토너어성초 77 토너201208</t>
        </is>
      </c>
    </row>
    <row r="13317">
      <c r="B13317" s="127" t="n">
        <v>44203</v>
      </c>
      <c r="C13317" s="87">
        <f>TEXT(B13317,"aaa")</f>
        <v/>
      </c>
      <c r="D13317" s="93" t="n"/>
      <c r="E13317" s="87">
        <f>INDEX(매칭테이블!C:D,MATCH(RD!G13317,매칭테이블!D:D,0),1)</f>
        <v/>
      </c>
      <c r="F13317" s="93" t="inlineStr">
        <is>
          <t>카페24</t>
        </is>
      </c>
      <c r="G13317" s="93" t="inlineStr">
        <is>
          <t>어성초 77 포어 클리어 패드 (1/11 순차발송 예정)옵션=어성초 77 클리어 패드 1개-20% off</t>
        </is>
      </c>
      <c r="H13317" s="93" t="n">
        <v>8</v>
      </c>
      <c r="J13317" s="87" t="n">
        <v>201208</v>
      </c>
      <c r="K13317" s="93" t="n"/>
      <c r="L13317" s="87" t="n">
        <v>179200</v>
      </c>
      <c r="M13317" s="87" t="n">
        <v>168716.8</v>
      </c>
      <c r="N13317" s="87" t="n">
        <v>40096</v>
      </c>
      <c r="O13317" s="144" t="n">
        <v>162909.0909090909</v>
      </c>
      <c r="P13317" s="87" t="inlineStr">
        <is>
          <t>카페24클리어 패드어성초 77 포어 클리어 패드 (1/11 순차발송 예정)옵션=어성초 77 클리어 패드 1개-20% off201208</t>
        </is>
      </c>
    </row>
    <row r="13318">
      <c r="B13318" s="127" t="n">
        <v>44203</v>
      </c>
      <c r="C13318" s="87">
        <f>TEXT(B13318,"aaa")</f>
        <v/>
      </c>
      <c r="D13318" s="93" t="n"/>
      <c r="E13318" s="87">
        <f>INDEX(매칭테이블!C:D,MATCH(RD!G13318,매칭테이블!D:D,0),1)</f>
        <v/>
      </c>
      <c r="F13318" s="93" t="inlineStr">
        <is>
          <t>카페24</t>
        </is>
      </c>
      <c r="G13318" s="93" t="inlineStr">
        <is>
          <t>어성초 77 포어 클리어 패드 (1/11 순차발송 예정)옵션=어성초 77 클리어 패드 2개-30% off (무료배송)</t>
        </is>
      </c>
      <c r="H13318" s="93" t="n">
        <v>6</v>
      </c>
      <c r="J13318" s="87" t="n">
        <v>201208</v>
      </c>
      <c r="K13318" s="93" t="n"/>
      <c r="L13318" s="87" t="n">
        <v>235200</v>
      </c>
      <c r="M13318" s="87" t="n">
        <v>221440.8</v>
      </c>
      <c r="N13318" s="87" t="n">
        <v>60144</v>
      </c>
      <c r="O13318" s="144" t="n">
        <v>213818.1818181818</v>
      </c>
      <c r="P13318" s="87" t="inlineStr">
        <is>
          <t>카페24클리어 패드어성초 77 포어 클리어 패드 (1/11 순차발송 예정)옵션=어성초 77 클리어 패드 2개-30% off (무료배송)201208</t>
        </is>
      </c>
    </row>
    <row r="13319">
      <c r="B13319" s="127" t="n">
        <v>44203</v>
      </c>
      <c r="C13319" s="87">
        <f>TEXT(B13319,"aaa")</f>
        <v/>
      </c>
      <c r="D13319" s="93" t="n"/>
      <c r="E13319" s="87">
        <f>INDEX(매칭테이블!C:D,MATCH(RD!G13319,매칭테이블!D:D,0),1)</f>
        <v/>
      </c>
      <c r="F13319" s="93" t="inlineStr">
        <is>
          <t>카페24</t>
        </is>
      </c>
      <c r="G13319" s="93" t="inlineStr">
        <is>
          <t>어성초 77 포어 클리어 패드 (1/11 순차발송 예정)옵션=어성초77토너1개+어성초77패드1개-30% off (무료배송)</t>
        </is>
      </c>
      <c r="H13319" s="93" t="n">
        <v>2</v>
      </c>
      <c r="J13319" s="87" t="n">
        <v>201208</v>
      </c>
      <c r="K13319" s="93" t="n"/>
      <c r="L13319" s="87" t="n">
        <v>74200</v>
      </c>
      <c r="M13319" s="87" t="n">
        <v>69859.3</v>
      </c>
      <c r="N13319" s="87" t="n">
        <v>16184</v>
      </c>
      <c r="O13319" s="144" t="n">
        <v>67454.54545454546</v>
      </c>
      <c r="P13319" s="87" t="inlineStr">
        <is>
          <t>카페24토너+패드 세트어성초 77 포어 클리어 패드 (1/11 순차발송 예정)옵션=어성초77토너1개+어성초77패드1개-30% off (무료배송)201208</t>
        </is>
      </c>
    </row>
    <row r="13320">
      <c r="B13320" s="127" t="n">
        <v>44203</v>
      </c>
      <c r="C13320" s="87">
        <f>TEXT(B13320,"aaa")</f>
        <v/>
      </c>
      <c r="D13320" s="93" t="n"/>
      <c r="E13320" s="87">
        <f>INDEX(매칭테이블!C:D,MATCH(RD!G13320,매칭테이블!D:D,0),1)</f>
        <v/>
      </c>
      <c r="F13320" s="93" t="inlineStr">
        <is>
          <t>카페24</t>
        </is>
      </c>
      <c r="G13320" s="93" t="inlineStr">
        <is>
          <t>어성초 77% 패드 (1/11 순차발송 예정)옵션=어성초 77 클리어 패드 1개-20% off</t>
        </is>
      </c>
      <c r="H13320" s="93" t="n">
        <v>48</v>
      </c>
      <c r="J13320" s="87" t="n">
        <v>201208</v>
      </c>
      <c r="K13320" s="93" t="n"/>
      <c r="L13320" s="87" t="n">
        <v>1075200</v>
      </c>
      <c r="M13320" s="87" t="n">
        <v>1012300.8</v>
      </c>
      <c r="N13320" s="87" t="n">
        <v>240576</v>
      </c>
      <c r="O13320" s="144" t="n">
        <v>977454.5454545454</v>
      </c>
      <c r="P13320" s="87" t="inlineStr">
        <is>
          <t>카페24클리어 패드어성초 77% 패드 (1/11 순차발송 예정)옵션=어성초 77 클리어 패드 1개-20% off201208</t>
        </is>
      </c>
    </row>
    <row r="13321">
      <c r="B13321" s="127" t="n">
        <v>44203</v>
      </c>
      <c r="C13321" s="87">
        <f>TEXT(B13321,"aaa")</f>
        <v/>
      </c>
      <c r="D13321" s="93" t="n"/>
      <c r="E13321" s="87">
        <f>INDEX(매칭테이블!C:D,MATCH(RD!G13321,매칭테이블!D:D,0),1)</f>
        <v/>
      </c>
      <c r="F13321" s="93" t="inlineStr">
        <is>
          <t>카페24</t>
        </is>
      </c>
      <c r="G13321" s="93" t="inlineStr">
        <is>
          <t>어성초 77% 패드 (1/11 순차발송 예정)옵션=어성초 77 클리어 패드 2개-30% off (무료배송)</t>
        </is>
      </c>
      <c r="H13321" s="93" t="n">
        <v>37</v>
      </c>
      <c r="J13321" s="87" t="n">
        <v>201208</v>
      </c>
      <c r="K13321" s="93" t="n"/>
      <c r="L13321" s="87" t="n">
        <v>1450400</v>
      </c>
      <c r="M13321" s="87" t="n">
        <v>1365551.6</v>
      </c>
      <c r="N13321" s="87" t="n">
        <v>370888</v>
      </c>
      <c r="O13321" s="144" t="n">
        <v>1318545.454545454</v>
      </c>
      <c r="P13321" s="87" t="inlineStr">
        <is>
          <t>카페24클리어 패드어성초 77% 패드 (1/11 순차발송 예정)옵션=어성초 77 클리어 패드 2개-30% off (무료배송)201208</t>
        </is>
      </c>
    </row>
    <row r="13322">
      <c r="B13322" s="127" t="n">
        <v>44203</v>
      </c>
      <c r="C13322" s="87">
        <f>TEXT(B13322,"aaa")</f>
        <v/>
      </c>
      <c r="D13322" s="93" t="n"/>
      <c r="E13322" s="87">
        <f>INDEX(매칭테이블!C:D,MATCH(RD!G13322,매칭테이블!D:D,0),1)</f>
        <v/>
      </c>
      <c r="F13322" s="93" t="inlineStr">
        <is>
          <t>카페24</t>
        </is>
      </c>
      <c r="G13322" s="93" t="inlineStr">
        <is>
          <t>어성초 77% 패드 (1/11 순차발송 예정)옵션=어성초77토너1개+어성초77패드1개-30% off (무료배송)</t>
        </is>
      </c>
      <c r="H13322" s="93" t="n">
        <v>22</v>
      </c>
      <c r="J13322" s="87" t="n">
        <v>201208</v>
      </c>
      <c r="K13322" s="93" t="n"/>
      <c r="L13322" s="87" t="n">
        <v>816200</v>
      </c>
      <c r="M13322" s="87" t="n">
        <v>768452.3</v>
      </c>
      <c r="N13322" s="87" t="n">
        <v>178024</v>
      </c>
      <c r="O13322" s="144" t="n">
        <v>741999.9999999999</v>
      </c>
      <c r="P13322" s="87" t="inlineStr">
        <is>
          <t>카페24토너+패드 세트어성초 77% 패드 (1/11 순차발송 예정)옵션=어성초77토너1개+어성초77패드1개-30% off (무료배송)201208</t>
        </is>
      </c>
    </row>
    <row r="13323">
      <c r="B13323" s="127" t="n">
        <v>44203</v>
      </c>
      <c r="C13323" s="87">
        <f>TEXT(B13323,"aaa")</f>
        <v/>
      </c>
      <c r="D13323" s="93" t="n"/>
      <c r="E13323" s="87">
        <f>INDEX(매칭테이블!C:D,MATCH(RD!G13323,매칭테이블!D:D,0),1)</f>
        <v/>
      </c>
      <c r="F13323" s="93" t="inlineStr">
        <is>
          <t>카페24</t>
        </is>
      </c>
      <c r="G13323" s="93" t="inlineStr">
        <is>
          <t>어성초 78 수딩 크림</t>
        </is>
      </c>
      <c r="H13323" s="93" t="n">
        <v>7</v>
      </c>
      <c r="J13323" s="87" t="n">
        <v>201208</v>
      </c>
      <c r="K13323" s="93" t="n"/>
      <c r="L13323" s="87" t="n">
        <v>266000</v>
      </c>
      <c r="M13323" s="87" t="n">
        <v>250439</v>
      </c>
      <c r="N13323" s="87" t="n">
        <v>21315</v>
      </c>
      <c r="O13323" s="144" t="n">
        <v>241818.1818181818</v>
      </c>
      <c r="P13323" s="87" t="inlineStr">
        <is>
          <t>카페24수딩크림어성초 78 수딩 크림201208</t>
        </is>
      </c>
    </row>
    <row r="13324">
      <c r="B13324" s="127" t="n">
        <v>44203</v>
      </c>
      <c r="C13324" s="87">
        <f>TEXT(B13324,"aaa")</f>
        <v/>
      </c>
      <c r="D13324" s="93" t="n"/>
      <c r="E13324" s="87">
        <f>INDEX(매칭테이블!C:D,MATCH(RD!G13324,매칭테이블!D:D,0),1)</f>
        <v/>
      </c>
      <c r="F13324" s="93" t="inlineStr">
        <is>
          <t>카페24</t>
        </is>
      </c>
      <c r="G13324" s="93" t="inlineStr">
        <is>
          <t>어성초 78 수딩 크림</t>
        </is>
      </c>
      <c r="H13324" s="93" t="n">
        <v>5</v>
      </c>
      <c r="J13324" s="87" t="n">
        <v>201208</v>
      </c>
      <c r="K13324" s="93" t="n"/>
      <c r="L13324" s="87" t="n">
        <v>190000</v>
      </c>
      <c r="M13324" s="87" t="n">
        <v>178885</v>
      </c>
      <c r="N13324" s="87" t="n">
        <v>15225</v>
      </c>
      <c r="O13324" s="144" t="n">
        <v>172727.2727272727</v>
      </c>
      <c r="P13324" s="87" t="inlineStr">
        <is>
          <t>카페24수딩크림어성초 78 수딩 크림201208</t>
        </is>
      </c>
    </row>
    <row r="13325">
      <c r="B13325" s="127" t="n">
        <v>44203</v>
      </c>
      <c r="C13325" s="87">
        <f>TEXT(B13325,"aaa")</f>
        <v/>
      </c>
      <c r="D13325" s="93" t="n"/>
      <c r="E13325" s="87">
        <f>INDEX(매칭테이블!C:D,MATCH(RD!G13325,매칭테이블!D:D,0),1)</f>
        <v/>
      </c>
      <c r="F13325" s="93" t="inlineStr">
        <is>
          <t>카페24</t>
        </is>
      </c>
      <c r="G13325" s="93" t="inlineStr">
        <is>
          <t>어성초 80 수분 진정 앰플앰플=어성초 80 앰플 1개-15%off</t>
        </is>
      </c>
      <c r="H13325" s="93" t="n">
        <v>12</v>
      </c>
      <c r="J13325" s="87" t="n">
        <v>201208</v>
      </c>
      <c r="K13325" s="93" t="n"/>
      <c r="L13325" s="87" t="n">
        <v>336000</v>
      </c>
      <c r="M13325" s="87" t="n">
        <v>316344</v>
      </c>
      <c r="N13325" s="87" t="n">
        <v>40764</v>
      </c>
      <c r="O13325" s="144" t="n">
        <v>305454.5454545454</v>
      </c>
      <c r="P13325" s="87" t="inlineStr">
        <is>
          <t>카페24앰플어성초 80 수분 진정 앰플앰플=어성초 80 앰플 1개-15%off201208</t>
        </is>
      </c>
    </row>
    <row r="13326">
      <c r="B13326" s="127" t="n">
        <v>44203</v>
      </c>
      <c r="C13326" s="87">
        <f>TEXT(B13326,"aaa")</f>
        <v/>
      </c>
      <c r="D13326" s="93" t="n"/>
      <c r="E13326" s="87">
        <f>INDEX(매칭테이블!C:D,MATCH(RD!G13326,매칭테이블!D:D,0),1)</f>
        <v/>
      </c>
      <c r="F13326" s="93" t="inlineStr">
        <is>
          <t>카페24</t>
        </is>
      </c>
      <c r="G13326" s="93" t="inlineStr">
        <is>
          <t>어성초 80 수분 진정 앰플앰플=어성초 80 앰플 2개-27%off (무료배송)</t>
        </is>
      </c>
      <c r="H13326" s="93" t="n">
        <v>7</v>
      </c>
      <c r="J13326" s="87" t="n">
        <v>201208</v>
      </c>
      <c r="K13326" s="93" t="n"/>
      <c r="L13326" s="87" t="n">
        <v>336000</v>
      </c>
      <c r="M13326" s="87" t="n">
        <v>316344</v>
      </c>
      <c r="N13326" s="87" t="n">
        <v>47558</v>
      </c>
      <c r="O13326" s="144" t="n">
        <v>305454.5454545454</v>
      </c>
      <c r="P13326" s="87" t="inlineStr">
        <is>
          <t>카페24앰플어성초 80 수분 진정 앰플앰플=어성초 80 앰플 2개-27%off (무료배송)201208</t>
        </is>
      </c>
    </row>
    <row r="13327">
      <c r="B13327" s="127" t="n">
        <v>44203</v>
      </c>
      <c r="C13327" s="87">
        <f>TEXT(B13327,"aaa")</f>
        <v/>
      </c>
      <c r="D13327" s="93" t="n"/>
      <c r="E13327" s="87">
        <f>INDEX(매칭테이블!C:D,MATCH(RD!G13327,매칭테이블!D:D,0),1)</f>
        <v/>
      </c>
      <c r="F13327" s="93" t="inlineStr">
        <is>
          <t>카페24</t>
        </is>
      </c>
      <c r="G13327" s="93" t="inlineStr">
        <is>
          <t>어성초 80 수분 진정 앰플</t>
        </is>
      </c>
      <c r="H13327" s="93" t="n">
        <v>7</v>
      </c>
      <c r="J13327" s="87" t="n">
        <v>201208</v>
      </c>
      <c r="K13327" s="93" t="n"/>
      <c r="L13327" s="87" t="n">
        <v>196000</v>
      </c>
      <c r="M13327" s="87" t="n">
        <v>184534</v>
      </c>
      <c r="N13327" s="87" t="n">
        <v>23779</v>
      </c>
      <c r="O13327" s="144" t="n">
        <v>178181.8181818182</v>
      </c>
      <c r="P13327" s="87" t="inlineStr">
        <is>
          <t>카페24앰플어성초 80 수분 진정 앰플201208</t>
        </is>
      </c>
    </row>
    <row r="13328">
      <c r="B13328" s="127" t="n">
        <v>44203</v>
      </c>
      <c r="C13328" s="87">
        <f>TEXT(B13328,"aaa")</f>
        <v/>
      </c>
      <c r="D13328" s="93" t="n"/>
      <c r="E13328" s="87">
        <f>INDEX(매칭테이블!C:D,MATCH(RD!G13328,매칭테이블!D:D,0),1)</f>
        <v/>
      </c>
      <c r="F13328" s="93" t="inlineStr">
        <is>
          <t>카페24</t>
        </is>
      </c>
      <c r="G13328" s="93" t="inlineStr">
        <is>
          <t>어성초 아크네 바디워시옵션=어성초 아크네 바디워시 1개 -30% off</t>
        </is>
      </c>
      <c r="H13328" s="93" t="n">
        <v>3</v>
      </c>
      <c r="J13328" s="87" t="n">
        <v>201208</v>
      </c>
      <c r="K13328" s="93" t="n"/>
      <c r="L13328" s="87" t="n">
        <v>54600</v>
      </c>
      <c r="M13328" s="87" t="n">
        <v>51405.9</v>
      </c>
      <c r="N13328" s="87" t="n">
        <v>12255</v>
      </c>
      <c r="O13328" s="144" t="n">
        <v>49636.36363636363</v>
      </c>
      <c r="P13328" s="87" t="inlineStr">
        <is>
          <t>카페24바디워시어성초 아크네 바디워시옵션=어성초 아크네 바디워시 1개 -30% off201208</t>
        </is>
      </c>
    </row>
    <row r="13329">
      <c r="B13329" s="127" t="n">
        <v>44203</v>
      </c>
      <c r="C13329" s="87">
        <f>TEXT(B13329,"aaa")</f>
        <v/>
      </c>
      <c r="D13329" s="93" t="n"/>
      <c r="E13329" s="87">
        <f>INDEX(매칭테이블!C:D,MATCH(RD!G13329,매칭테이블!D:D,0),1)</f>
        <v/>
      </c>
      <c r="F13329" s="93" t="inlineStr">
        <is>
          <t>카페24</t>
        </is>
      </c>
      <c r="G13329" s="93" t="inlineStr">
        <is>
          <t>어성초 아크네 바디워시옵션=어성초 아크네 바디워시 2개 -35% off (무료배송)</t>
        </is>
      </c>
      <c r="H13329" s="93" t="n">
        <v>2</v>
      </c>
      <c r="J13329" s="87" t="n">
        <v>201208</v>
      </c>
      <c r="K13329" s="93" t="n"/>
      <c r="L13329" s="87" t="n">
        <v>67600</v>
      </c>
      <c r="M13329" s="87" t="n">
        <v>63645.4</v>
      </c>
      <c r="N13329" s="87" t="n">
        <v>16340</v>
      </c>
      <c r="O13329" s="144" t="n">
        <v>61454.54545454545</v>
      </c>
      <c r="P13329" s="87" t="inlineStr">
        <is>
          <t>카페24바디워시어성초 아크네 바디워시옵션=어성초 아크네 바디워시 2개 -35% off (무료배송)201208</t>
        </is>
      </c>
    </row>
    <row r="13330">
      <c r="B13330" s="127" t="n">
        <v>44203</v>
      </c>
      <c r="C13330" s="87">
        <f>TEXT(B13330,"aaa")</f>
        <v/>
      </c>
      <c r="D13330" s="93" t="n"/>
      <c r="E13330" s="87">
        <f>INDEX(매칭테이블!C:D,MATCH(RD!G13330,매칭테이블!D:D,0),1)</f>
        <v/>
      </c>
      <c r="F13330" s="93" t="inlineStr">
        <is>
          <t>카페24</t>
        </is>
      </c>
      <c r="G13330" s="93" t="inlineStr">
        <is>
          <t>어성초 약산성 클렌징폼클렌징폼=어성초 약산성 클렌징폼 1개 -19%off</t>
        </is>
      </c>
      <c r="H13330" s="93" t="n">
        <v>14</v>
      </c>
      <c r="J13330" s="87" t="n">
        <v>201208</v>
      </c>
      <c r="K13330" s="93" t="n"/>
      <c r="L13330" s="87" t="n">
        <v>182000</v>
      </c>
      <c r="M13330" s="87" t="n">
        <v>171353</v>
      </c>
      <c r="N13330" s="87" t="n">
        <v>38500</v>
      </c>
      <c r="O13330" s="144" t="n">
        <v>165454.5454545454</v>
      </c>
      <c r="P13330" s="87" t="inlineStr">
        <is>
          <t>카페24클렌징폼어성초 약산성 클렌징폼클렌징폼=어성초 약산성 클렌징폼 1개 -19%off201208</t>
        </is>
      </c>
    </row>
    <row r="13331">
      <c r="B13331" s="127" t="n">
        <v>44203</v>
      </c>
      <c r="C13331" s="87">
        <f>TEXT(B13331,"aaa")</f>
        <v/>
      </c>
      <c r="D13331" s="93" t="n"/>
      <c r="E13331" s="87">
        <f>INDEX(매칭테이블!C:D,MATCH(RD!G13331,매칭테이블!D:D,0),1)</f>
        <v/>
      </c>
      <c r="F13331" s="93" t="inlineStr">
        <is>
          <t>카페24</t>
        </is>
      </c>
      <c r="G13331" s="93" t="inlineStr">
        <is>
          <t>어성초 약산성 클렌징폼클렌징폼=어성초 약산성 클렌징폼 2개 -25%off</t>
        </is>
      </c>
      <c r="H13331" s="93" t="n">
        <v>7</v>
      </c>
      <c r="J13331" s="87" t="n">
        <v>201208</v>
      </c>
      <c r="K13331" s="93" t="n"/>
      <c r="L13331" s="87" t="n">
        <v>168000</v>
      </c>
      <c r="M13331" s="87" t="n">
        <v>158172</v>
      </c>
      <c r="N13331" s="87" t="n">
        <v>17220</v>
      </c>
      <c r="O13331" s="144" t="n">
        <v>152727.2727272727</v>
      </c>
      <c r="P13331" s="87" t="inlineStr">
        <is>
          <t>카페24클렌징폼어성초 약산성 클렌징폼클렌징폼=어성초 약산성 클렌징폼 2개 -25%off201208</t>
        </is>
      </c>
    </row>
    <row r="13332">
      <c r="B13332" s="127" t="n">
        <v>44203</v>
      </c>
      <c r="C13332" s="87">
        <f>TEXT(B13332,"aaa")</f>
        <v/>
      </c>
      <c r="D13332" s="93" t="n"/>
      <c r="E13332" s="87">
        <f>INDEX(매칭테이블!C:D,MATCH(RD!G13332,매칭테이블!D:D,0),1)</f>
        <v/>
      </c>
      <c r="F13332" s="93" t="inlineStr">
        <is>
          <t>카페24</t>
        </is>
      </c>
      <c r="G13332" s="93" t="inlineStr">
        <is>
          <t>어성초 약산성 클렌징폼클렌징폼=어성초 약산성 클렌징폼 3개 -31%off (무료배송)</t>
        </is>
      </c>
      <c r="H13332" s="93" t="n">
        <v>2</v>
      </c>
      <c r="J13332" s="87" t="n">
        <v>201208</v>
      </c>
      <c r="K13332" s="93" t="n"/>
      <c r="L13332" s="87" t="n">
        <v>66000</v>
      </c>
      <c r="M13332" s="87" t="n">
        <v>62139</v>
      </c>
      <c r="N13332" s="87" t="n">
        <v>7380</v>
      </c>
      <c r="O13332" s="144" t="n">
        <v>59999.99999999999</v>
      </c>
      <c r="P13332" s="87" t="inlineStr">
        <is>
          <t>카페24클렌징폼어성초 약산성 클렌징폼클렌징폼=어성초 약산성 클렌징폼 3개 -31%off (무료배송)201208</t>
        </is>
      </c>
    </row>
    <row r="13333">
      <c r="B13333" s="127" t="n">
        <v>44203</v>
      </c>
      <c r="C13333" s="87">
        <f>TEXT(B13333,"aaa")</f>
        <v/>
      </c>
      <c r="D13333" s="93" t="n"/>
      <c r="E13333" s="87">
        <f>INDEX(매칭테이블!C:D,MATCH(RD!G13333,매칭테이블!D:D,0),1)</f>
        <v/>
      </c>
      <c r="F13333" s="93" t="inlineStr">
        <is>
          <t>카페24</t>
        </is>
      </c>
      <c r="G13333" s="93" t="inlineStr">
        <is>
          <t>어성초 크림마스크 나이트 솔루션옵션=어성초 크림마스크 나이트 솔루션 10장 (-50%)</t>
        </is>
      </c>
      <c r="H13333" s="93" t="n">
        <v>2</v>
      </c>
      <c r="J13333" s="87" t="n">
        <v>201208</v>
      </c>
      <c r="K13333" s="93" t="n"/>
      <c r="L13333" s="87" t="n">
        <v>40000</v>
      </c>
      <c r="M13333" s="87" t="n">
        <v>37660</v>
      </c>
      <c r="N13333" s="87" t="n">
        <v>6214</v>
      </c>
      <c r="O13333" s="144" t="n">
        <v>36363.63636363636</v>
      </c>
      <c r="P13333" s="87" t="inlineStr">
        <is>
          <t>카페24크림마스크어성초 크림마스크 나이트 솔루션옵션=어성초 크림마스크 나이트 솔루션 10장 (-50%)201208</t>
        </is>
      </c>
    </row>
    <row r="13334">
      <c r="B13334" s="127" t="n">
        <v>44203</v>
      </c>
      <c r="C13334" s="87">
        <f>TEXT(B13334,"aaa")</f>
        <v/>
      </c>
      <c r="D13334" s="93" t="n"/>
      <c r="E13334" s="87">
        <f>INDEX(매칭테이블!C:D,MATCH(RD!G13334,매칭테이블!D:D,0),1)</f>
        <v/>
      </c>
      <c r="F13334" s="93" t="inlineStr">
        <is>
          <t>카페24</t>
        </is>
      </c>
      <c r="G13334" s="93" t="inlineStr">
        <is>
          <t>청귤 비타 잡티 마스크옵션=청귤 비타 잡티 마스크 1장</t>
        </is>
      </c>
      <c r="H13334" s="93" t="n">
        <v>1</v>
      </c>
      <c r="J13334" s="87" t="n">
        <v>201208</v>
      </c>
      <c r="K13334" s="93" t="n"/>
      <c r="L13334" s="87" t="n">
        <v>4000</v>
      </c>
      <c r="M13334" s="87" t="n">
        <v>3766</v>
      </c>
      <c r="N13334" s="87" t="n">
        <v>317</v>
      </c>
      <c r="O13334" s="144" t="n">
        <v>3636.363636363636</v>
      </c>
      <c r="P13334" s="87" t="inlineStr">
        <is>
          <t>카페24마스크팩청귤 비타 잡티 마스크옵션=청귤 비타 잡티 마스크 1장201208</t>
        </is>
      </c>
    </row>
    <row r="13335">
      <c r="B13335" s="127" t="n">
        <v>44203</v>
      </c>
      <c r="C13335" s="87">
        <f>TEXT(B13335,"aaa")</f>
        <v/>
      </c>
      <c r="D13335" s="93" t="n"/>
      <c r="E13335" s="87">
        <f>INDEX(매칭테이블!C:D,MATCH(RD!G13335,매칭테이블!D:D,0),1)</f>
        <v/>
      </c>
      <c r="F13335" s="93" t="inlineStr">
        <is>
          <t>카페24</t>
        </is>
      </c>
      <c r="G13335" s="93" t="inlineStr">
        <is>
          <t>청귤 비타 잡티 마스크옵션=청귤 비타 잡티 마스크 10장(50% off)</t>
        </is>
      </c>
      <c r="H13335" s="93" t="n">
        <v>2</v>
      </c>
      <c r="J13335" s="87" t="n">
        <v>201208</v>
      </c>
      <c r="K13335" s="93" t="n"/>
      <c r="L13335" s="87" t="n">
        <v>40000</v>
      </c>
      <c r="M13335" s="87" t="n">
        <v>37660</v>
      </c>
      <c r="N13335" s="87" t="n">
        <v>6334</v>
      </c>
      <c r="O13335" s="144" t="n">
        <v>36363.63636363636</v>
      </c>
      <c r="P13335" s="87" t="inlineStr">
        <is>
          <t>카페24마스크팩청귤 비타 잡티 마스크옵션=청귤 비타 잡티 마스크 10장(50% off)201208</t>
        </is>
      </c>
    </row>
    <row r="13336">
      <c r="B13336" s="127" t="n">
        <v>44203</v>
      </c>
      <c r="C13336" s="87">
        <f>TEXT(B13336,"aaa")</f>
        <v/>
      </c>
      <c r="D13336" s="93" t="n"/>
      <c r="E13336" s="87">
        <f>INDEX(매칭테이블!C:D,MATCH(RD!G13336,매칭테이블!D:D,0),1)</f>
        <v/>
      </c>
      <c r="F13336" s="93" t="inlineStr">
        <is>
          <t>카페24</t>
        </is>
      </c>
      <c r="G13336" s="93" t="inlineStr">
        <is>
          <t>촉촉 스킨팩 화장솜</t>
        </is>
      </c>
      <c r="H13336" s="93" t="n">
        <v>20</v>
      </c>
      <c r="J13336" s="87" t="n">
        <v>201208</v>
      </c>
      <c r="K13336" s="93" t="n"/>
      <c r="L13336" s="87" t="n">
        <v>60000</v>
      </c>
      <c r="M13336" s="87" t="n">
        <v>56490</v>
      </c>
      <c r="N13336" s="87" t="n">
        <v>22200</v>
      </c>
      <c r="O13336" s="144" t="n">
        <v>54545.45454545454</v>
      </c>
      <c r="P13336" s="87" t="inlineStr">
        <is>
          <t>카페24화장솜촉촉 스킨팩 화장솜201208</t>
        </is>
      </c>
    </row>
    <row r="13337">
      <c r="B13337" s="127" t="n">
        <v>44203</v>
      </c>
      <c r="C13337" s="87">
        <f>TEXT(B13337,"aaa")</f>
        <v/>
      </c>
      <c r="D13337" s="93" t="n"/>
      <c r="E13337" s="87">
        <f>INDEX(매칭테이블!C:D,MATCH(RD!G13337,매칭테이블!D:D,0),1)</f>
        <v/>
      </c>
      <c r="F13337" s="93" t="inlineStr">
        <is>
          <t>카페24</t>
        </is>
      </c>
      <c r="G13337" s="93" t="inlineStr">
        <is>
          <t>촉촉 스킨팩 화장솜</t>
        </is>
      </c>
      <c r="H13337" s="93" t="n">
        <v>12</v>
      </c>
      <c r="J13337" s="87" t="n">
        <v>201208</v>
      </c>
      <c r="K13337" s="93" t="n"/>
      <c r="L13337" s="87" t="n">
        <v>36000</v>
      </c>
      <c r="M13337" s="87" t="n">
        <v>33894</v>
      </c>
      <c r="N13337" s="87" t="n">
        <v>13320</v>
      </c>
      <c r="O13337" s="144" t="n">
        <v>32727.27272727272</v>
      </c>
      <c r="P13337" s="87" t="inlineStr">
        <is>
          <t>카페24화장솜촉촉 스킨팩 화장솜201208</t>
        </is>
      </c>
    </row>
    <row r="13338">
      <c r="B13338" s="127" t="n">
        <v>44204</v>
      </c>
      <c r="C13338" s="87">
        <f>TEXT(B13338,"aaa")</f>
        <v/>
      </c>
      <c r="D13338" s="93" t="n"/>
      <c r="E13338" s="87">
        <f>INDEX(매칭테이블!C:D,MATCH(RD!G13338,매칭테이블!D:D,0),1)</f>
        <v/>
      </c>
      <c r="F13338" s="93" t="inlineStr">
        <is>
          <t>W컨셉</t>
        </is>
      </c>
      <c r="G13338" s="93" t="inlineStr">
        <is>
          <t>어성초 77토너 (2 SET) HEARTLEAF 77% SOOTHING TONER 250ml250ml 2set</t>
        </is>
      </c>
      <c r="H13338" s="93" t="n">
        <v>1</v>
      </c>
      <c r="J13338" s="87" t="n">
        <v>201208</v>
      </c>
      <c r="K13338" s="93" t="n"/>
      <c r="L13338" s="87" t="n">
        <v>35000</v>
      </c>
      <c r="M13338" s="87" t="n">
        <v>25200</v>
      </c>
      <c r="N13338" s="87" t="n">
        <v>6160</v>
      </c>
      <c r="O13338" s="144" t="n">
        <v>31818.18181818182</v>
      </c>
      <c r="P13338" s="87" t="inlineStr">
        <is>
          <t>W컨셉토너어성초 77토너 (2 SET) HEARTLEAF 77% SOOTHING TONER 250ml250ml 2set201208</t>
        </is>
      </c>
    </row>
    <row r="13339">
      <c r="B13339" s="127" t="n">
        <v>44204</v>
      </c>
      <c r="C13339" s="87">
        <f>TEXT(B13339,"aaa")</f>
        <v/>
      </c>
      <c r="D13339" s="93" t="n"/>
      <c r="E13339" s="87">
        <f>INDEX(매칭테이블!C:D,MATCH(RD!G13339,매칭테이블!D:D,0),1)</f>
        <v/>
      </c>
      <c r="F13339" s="93" t="inlineStr">
        <is>
          <t>W컨셉</t>
        </is>
      </c>
      <c r="G13339" s="93" t="inlineStr">
        <is>
          <t>어성초 77토너 HEARTLEAF 77% SOOTHING TONER 250ml250ml</t>
        </is>
      </c>
      <c r="H13339" s="93" t="n">
        <v>1</v>
      </c>
      <c r="J13339" s="87" t="n">
        <v>201208</v>
      </c>
      <c r="K13339" s="93" t="n"/>
      <c r="L13339" s="87" t="n">
        <v>20000</v>
      </c>
      <c r="M13339" s="87" t="n">
        <v>14400</v>
      </c>
      <c r="N13339" s="87" t="n">
        <v>3080</v>
      </c>
      <c r="O13339" s="144" t="n">
        <v>18181.81818181818</v>
      </c>
      <c r="P13339" s="87" t="inlineStr">
        <is>
          <t>W컨셉토너어성초 77토너 HEARTLEAF 77% SOOTHING TONER 250ml250ml201208</t>
        </is>
      </c>
    </row>
    <row r="13340">
      <c r="B13340" s="127" t="n">
        <v>44204</v>
      </c>
      <c r="C13340" s="87">
        <f>TEXT(B13340,"aaa")</f>
        <v/>
      </c>
      <c r="D13340" s="93" t="n"/>
      <c r="E13340" s="87">
        <f>INDEX(매칭테이블!C:D,MATCH(RD!G13340,매칭테이블!D:D,0),1)</f>
        <v/>
      </c>
      <c r="F13340" s="93" t="inlineStr">
        <is>
          <t>스타일쉐어</t>
        </is>
      </c>
      <c r="G13340" s="93" t="inlineStr">
        <is>
          <t>아누아 어성초 77 토너 250ml</t>
        </is>
      </c>
      <c r="H13340" s="93" t="n">
        <v>4</v>
      </c>
      <c r="J13340" s="87" t="n">
        <v>201208</v>
      </c>
      <c r="K13340" s="93" t="n"/>
      <c r="L13340" s="87" t="n">
        <v>80000</v>
      </c>
      <c r="M13340" s="87" t="n">
        <v>60000</v>
      </c>
      <c r="N13340" s="87" t="n">
        <v>13040</v>
      </c>
      <c r="O13340" s="144" t="n">
        <v>72727.27272727272</v>
      </c>
      <c r="P13340" s="87" t="inlineStr">
        <is>
          <t>스타일쉐어토너아누아 어성초 77 토너 250ml201208</t>
        </is>
      </c>
    </row>
    <row r="13341">
      <c r="B13341" s="127" t="n">
        <v>44204</v>
      </c>
      <c r="C13341" s="87">
        <f>TEXT(B13341,"aaa")</f>
        <v/>
      </c>
      <c r="D13341" s="93" t="n"/>
      <c r="E13341" s="87">
        <f>INDEX(매칭테이블!C:D,MATCH(RD!G13341,매칭테이블!D:D,0),1)</f>
        <v/>
      </c>
      <c r="F13341" s="93" t="inlineStr">
        <is>
          <t>아누아 CS</t>
        </is>
      </c>
      <c r="G13341" s="93" t="inlineStr">
        <is>
          <t>어성초 77 토너 250ml</t>
        </is>
      </c>
      <c r="H13341" s="93" t="n">
        <v>2</v>
      </c>
      <c r="J13341" s="87" t="n">
        <v>201208</v>
      </c>
      <c r="K13341" s="93" t="n"/>
      <c r="L13341" s="87" t="n">
        <v>0</v>
      </c>
      <c r="M13341" s="87" t="n">
        <v>0</v>
      </c>
      <c r="N13341" s="87" t="n">
        <v>6520</v>
      </c>
      <c r="O13341" s="144" t="n">
        <v>0</v>
      </c>
      <c r="P13341" s="87" t="inlineStr">
        <is>
          <t>아누아 CS토너어성초 77 토너 250ml201208</t>
        </is>
      </c>
    </row>
    <row r="13342">
      <c r="B13342" s="127" t="n">
        <v>44204</v>
      </c>
      <c r="C13342" s="87">
        <f>TEXT(B13342,"aaa")</f>
        <v/>
      </c>
      <c r="D13342" s="93" t="n"/>
      <c r="E13342" s="87">
        <f>INDEX(매칭테이블!C:D,MATCH(RD!G13342,매칭테이블!D:D,0),1)</f>
        <v/>
      </c>
      <c r="F13342" s="93" t="inlineStr">
        <is>
          <t>카페24</t>
        </is>
      </c>
      <c r="G13342" s="93" t="inlineStr">
        <is>
          <t>5 제로 무기자차 선크림옵션=5제로 무기자차 선크림 1개-20% off</t>
        </is>
      </c>
      <c r="H13342" s="93" t="n">
        <v>3</v>
      </c>
      <c r="J13342" s="87" t="n">
        <v>201208</v>
      </c>
      <c r="K13342" s="93" t="n"/>
      <c r="L13342" s="87" t="n">
        <v>60000</v>
      </c>
      <c r="M13342" s="87" t="n">
        <v>56490</v>
      </c>
      <c r="N13342" s="87" t="n">
        <v>7035</v>
      </c>
      <c r="O13342" s="144" t="n">
        <v>54545.45454545454</v>
      </c>
      <c r="P13342" s="87" t="inlineStr">
        <is>
          <t>카페24선크림5 제로 무기자차 선크림옵션=5제로 무기자차 선크림 1개-20% off201208</t>
        </is>
      </c>
    </row>
    <row r="13343">
      <c r="B13343" s="127" t="n">
        <v>44204</v>
      </c>
      <c r="C13343" s="87">
        <f>TEXT(B13343,"aaa")</f>
        <v/>
      </c>
      <c r="D13343" s="93" t="n"/>
      <c r="E13343" s="87">
        <f>INDEX(매칭테이블!C:D,MATCH(RD!G13343,매칭테이블!D:D,0),1)</f>
        <v/>
      </c>
      <c r="F13343" s="93" t="inlineStr">
        <is>
          <t>카페24</t>
        </is>
      </c>
      <c r="G13343" s="93" t="inlineStr">
        <is>
          <t>[수분 보충 세트] 어성초 77 토너 + 어성초 70 로션옵션=어성초 77 토너 250ml + 어성초 70 로션 200ml -30%</t>
        </is>
      </c>
      <c r="H13343" s="93" t="n">
        <v>34</v>
      </c>
      <c r="J13343" s="87" t="n">
        <v>201208</v>
      </c>
      <c r="K13343" s="93" t="n"/>
      <c r="L13343" s="87" t="n">
        <v>1261400</v>
      </c>
      <c r="M13343" s="87" t="n">
        <v>1187608.1</v>
      </c>
      <c r="N13343" s="87" t="n">
        <v>252212</v>
      </c>
      <c r="O13343" s="144" t="n">
        <v>1146727.272727273</v>
      </c>
      <c r="P13343" s="87" t="inlineStr">
        <is>
          <t>카페24수분 보충 세트[수분 보충 세트] 어성초 77 토너 + 어성초 70 로션옵션=어성초 77 토너 250ml + 어성초 70 로션 200ml -30%201208</t>
        </is>
      </c>
    </row>
    <row r="13344">
      <c r="B13344" s="127" t="n">
        <v>44204</v>
      </c>
      <c r="C13344" s="87">
        <f>TEXT(B13344,"aaa")</f>
        <v/>
      </c>
      <c r="D13344" s="93" t="n"/>
      <c r="E13344" s="87">
        <f>INDEX(매칭테이블!C:D,MATCH(RD!G13344,매칭테이블!D:D,0),1)</f>
        <v/>
      </c>
      <c r="F13344" s="93" t="inlineStr">
        <is>
          <t>카페24</t>
        </is>
      </c>
      <c r="G13344" s="93" t="inlineStr">
        <is>
          <t>[어성초 진정 패키지 세트] 대용량 토너 + 앰플 + 수딩 크림 + 마스크팩 10장</t>
        </is>
      </c>
      <c r="H13344" s="93" t="n">
        <v>5</v>
      </c>
      <c r="J13344" s="87" t="n">
        <v>201208</v>
      </c>
      <c r="K13344" s="93" t="n"/>
      <c r="L13344" s="87" t="n">
        <v>495000</v>
      </c>
      <c r="M13344" s="87" t="n">
        <v>466042.5</v>
      </c>
      <c r="N13344" s="87" t="n">
        <v>75685</v>
      </c>
      <c r="O13344" s="144" t="n">
        <v>449999.9999999999</v>
      </c>
      <c r="P13344" s="87" t="inlineStr">
        <is>
          <t>카페24어성초진정패키지[어성초 진정 패키지 세트] 대용량 토너 + 앰플 + 수딩 크림 + 마스크팩 10장201208</t>
        </is>
      </c>
    </row>
    <row r="13345">
      <c r="B13345" s="127" t="n">
        <v>44204</v>
      </c>
      <c r="C13345" s="87">
        <f>TEXT(B13345,"aaa")</f>
        <v/>
      </c>
      <c r="D13345" s="93" t="n"/>
      <c r="E13345" s="87">
        <f>INDEX(매칭테이블!C:D,MATCH(RD!G13345,매칭테이블!D:D,0),1)</f>
        <v/>
      </c>
      <c r="F13345" s="93" t="inlineStr">
        <is>
          <t>카페24</t>
        </is>
      </c>
      <c r="G13345" s="93" t="inlineStr">
        <is>
          <t>대용량 어성초 77 수딩 토너 500ml</t>
        </is>
      </c>
      <c r="H13345" s="93" t="n">
        <v>30</v>
      </c>
      <c r="J13345" s="87" t="n">
        <v>201208</v>
      </c>
      <c r="K13345" s="93" t="n"/>
      <c r="L13345" s="87" t="n">
        <v>990000</v>
      </c>
      <c r="M13345" s="87" t="n">
        <v>932085</v>
      </c>
      <c r="N13345" s="87" t="n">
        <v>129900</v>
      </c>
      <c r="O13345" s="144" t="n">
        <v>899999.9999999999</v>
      </c>
      <c r="P13345" s="87" t="inlineStr">
        <is>
          <t>카페24토너대용량 어성초 77 수딩 토너 500ml201208</t>
        </is>
      </c>
    </row>
    <row r="13346">
      <c r="B13346" s="127" t="n">
        <v>44204</v>
      </c>
      <c r="C13346" s="87">
        <f>TEXT(B13346,"aaa")</f>
        <v/>
      </c>
      <c r="D13346" s="93" t="n"/>
      <c r="E13346" s="87">
        <f>INDEX(매칭테이블!C:D,MATCH(RD!G13346,매칭테이블!D:D,0),1)</f>
        <v/>
      </c>
      <c r="F13346" s="93" t="inlineStr">
        <is>
          <t>카페24</t>
        </is>
      </c>
      <c r="G13346" s="93" t="inlineStr">
        <is>
          <t>어성초 70 데일리 릴리프 로션로션=어성초 70 데일리 릴리프 로션 1개 -20% off</t>
        </is>
      </c>
      <c r="H13346" s="93" t="n">
        <v>13</v>
      </c>
      <c r="J13346" s="87" t="n">
        <v>201208</v>
      </c>
      <c r="K13346" s="93" t="n"/>
      <c r="L13346" s="87" t="n">
        <v>291200</v>
      </c>
      <c r="M13346" s="87" t="n">
        <v>274164.8</v>
      </c>
      <c r="N13346" s="87" t="n">
        <v>56394</v>
      </c>
      <c r="O13346" s="144" t="n">
        <v>264727.2727272727</v>
      </c>
      <c r="P13346" s="87" t="inlineStr">
        <is>
          <t>카페24로션어성초 70 데일리 릴리프 로션로션=어성초 70 데일리 릴리프 로션 1개 -20% off201208</t>
        </is>
      </c>
    </row>
    <row r="13347">
      <c r="B13347" s="127" t="n">
        <v>44204</v>
      </c>
      <c r="C13347" s="87">
        <f>TEXT(B13347,"aaa")</f>
        <v/>
      </c>
      <c r="D13347" s="93" t="n"/>
      <c r="E13347" s="87">
        <f>INDEX(매칭테이블!C:D,MATCH(RD!G13347,매칭테이블!D:D,0),1)</f>
        <v/>
      </c>
      <c r="F13347" s="93" t="inlineStr">
        <is>
          <t>카페24</t>
        </is>
      </c>
      <c r="G13347" s="93" t="inlineStr">
        <is>
          <t>어성초 70 데일리 릴리프 로션로션=어성초 70 데일리 릴리프 로션 2개 -30% off</t>
        </is>
      </c>
      <c r="H13347" s="93" t="n">
        <v>1</v>
      </c>
      <c r="J13347" s="87" t="n">
        <v>201208</v>
      </c>
      <c r="K13347" s="93" t="n"/>
      <c r="L13347" s="87" t="n">
        <v>39200</v>
      </c>
      <c r="M13347" s="87" t="n">
        <v>36906.8</v>
      </c>
      <c r="N13347" s="87" t="n">
        <v>8676</v>
      </c>
      <c r="O13347" s="144" t="n">
        <v>35636.36363636363</v>
      </c>
      <c r="P13347" s="87" t="inlineStr">
        <is>
          <t>카페24로션어성초 70 데일리 릴리프 로션로션=어성초 70 데일리 릴리프 로션 2개 -30% off201208</t>
        </is>
      </c>
    </row>
    <row r="13348">
      <c r="B13348" s="127" t="n">
        <v>44204</v>
      </c>
      <c r="C13348" s="87">
        <f>TEXT(B13348,"aaa")</f>
        <v/>
      </c>
      <c r="D13348" s="93" t="n"/>
      <c r="E13348" s="87">
        <f>INDEX(매칭테이블!C:D,MATCH(RD!G13348,매칭테이블!D:D,0),1)</f>
        <v/>
      </c>
      <c r="F13348" s="93" t="inlineStr">
        <is>
          <t>카페24</t>
        </is>
      </c>
      <c r="G13348" s="93" t="inlineStr">
        <is>
          <t>어성초 70 데일리 릴리프 로션로션=어성초 77토너 + 어성초 70 로션 수분 보충 세트 -30% off</t>
        </is>
      </c>
      <c r="H13348" s="93" t="n">
        <v>1</v>
      </c>
      <c r="J13348" s="87" t="n">
        <v>201208</v>
      </c>
      <c r="K13348" s="93" t="n"/>
      <c r="L13348" s="87" t="n">
        <v>37100</v>
      </c>
      <c r="M13348" s="87" t="n">
        <v>34929.65</v>
      </c>
      <c r="N13348" s="87" t="n">
        <v>7418</v>
      </c>
      <c r="O13348" s="144" t="n">
        <v>33727.27272727273</v>
      </c>
      <c r="P13348" s="87" t="inlineStr">
        <is>
          <t>카페24수분 보충 세트어성초 70 데일리 릴리프 로션로션=어성초 77토너 + 어성초 70 로션 수분 보충 세트 -30% off201208</t>
        </is>
      </c>
    </row>
    <row r="13349">
      <c r="B13349" s="127" t="n">
        <v>44204</v>
      </c>
      <c r="C13349" s="87">
        <f>TEXT(B13349,"aaa")</f>
        <v/>
      </c>
      <c r="D13349" s="93" t="n"/>
      <c r="E13349" s="87">
        <f>INDEX(매칭테이블!C:D,MATCH(RD!G13349,매칭테이블!D:D,0),1)</f>
        <v/>
      </c>
      <c r="F13349" s="93" t="inlineStr">
        <is>
          <t>카페24</t>
        </is>
      </c>
      <c r="G13349" s="93" t="inlineStr">
        <is>
          <t>어성초 70 머드 크림 마스크옵션=어성초 70 머드 크림 마스크-20% off</t>
        </is>
      </c>
      <c r="H13349" s="93" t="n">
        <v>2</v>
      </c>
      <c r="J13349" s="87" t="n">
        <v>201208</v>
      </c>
      <c r="K13349" s="93" t="n"/>
      <c r="L13349" s="87" t="n">
        <v>40000</v>
      </c>
      <c r="M13349" s="87" t="n">
        <v>37660</v>
      </c>
      <c r="N13349" s="87" t="n">
        <v>2884</v>
      </c>
      <c r="O13349" s="144" t="n">
        <v>36363.63636363636</v>
      </c>
      <c r="P13349" s="87" t="inlineStr">
        <is>
          <t>카페24머드크림마스크어성초 70 머드 크림 마스크옵션=어성초 70 머드 크림 마스크-20% off201208</t>
        </is>
      </c>
    </row>
    <row r="13350">
      <c r="B13350" s="127" t="n">
        <v>44204</v>
      </c>
      <c r="C13350" s="87">
        <f>TEXT(B13350,"aaa")</f>
        <v/>
      </c>
      <c r="D13350" s="93" t="n"/>
      <c r="E13350" s="87">
        <f>INDEX(매칭테이블!C:D,MATCH(RD!G13350,매칭테이블!D:D,0),1)</f>
        <v/>
      </c>
      <c r="F13350" s="93" t="inlineStr">
        <is>
          <t>카페24</t>
        </is>
      </c>
      <c r="G13350" s="93" t="inlineStr">
        <is>
          <t>어성초 70 인텐스 카밍 크림크림=어성초 70 인텐스 카밍 크림 1개 (-20%)</t>
        </is>
      </c>
      <c r="H13350" s="93" t="n">
        <v>2</v>
      </c>
      <c r="J13350" s="87" t="n">
        <v>201208</v>
      </c>
      <c r="K13350" s="93" t="n"/>
      <c r="L13350" s="87" t="n">
        <v>56000</v>
      </c>
      <c r="M13350" s="87" t="n">
        <v>52724</v>
      </c>
      <c r="N13350" s="87" t="n">
        <v>7764</v>
      </c>
      <c r="O13350" s="144" t="n">
        <v>50909.0909090909</v>
      </c>
      <c r="P13350" s="87" t="inlineStr">
        <is>
          <t>카페24카밍크림어성초 70 인텐스 카밍 크림크림=어성초 70 인텐스 카밍 크림 1개 (-20%)201208</t>
        </is>
      </c>
    </row>
    <row r="13351">
      <c r="B13351" s="127" t="n">
        <v>44204</v>
      </c>
      <c r="C13351" s="87">
        <f>TEXT(B13351,"aaa")</f>
        <v/>
      </c>
      <c r="D13351" s="93" t="n"/>
      <c r="E13351" s="87">
        <f>INDEX(매칭테이블!C:D,MATCH(RD!G13351,매칭테이블!D:D,0),1)</f>
        <v/>
      </c>
      <c r="F13351" s="93" t="inlineStr">
        <is>
          <t>카페24</t>
        </is>
      </c>
      <c r="G13351" s="93" t="inlineStr">
        <is>
          <t>어성초 70 인텐스 카밍 크림크림=어성초 토너 250ml + 카밍 크림 50ml (-30%)</t>
        </is>
      </c>
      <c r="H13351" s="93" t="n">
        <v>1</v>
      </c>
      <c r="J13351" s="87" t="n">
        <v>201208</v>
      </c>
      <c r="K13351" s="93" t="n"/>
      <c r="L13351" s="87" t="n">
        <v>42000</v>
      </c>
      <c r="M13351" s="87" t="n">
        <v>39543</v>
      </c>
      <c r="N13351" s="87" t="n">
        <v>6962</v>
      </c>
      <c r="O13351" s="144" t="n">
        <v>38181.81818181818</v>
      </c>
      <c r="P13351" s="87" t="inlineStr">
        <is>
          <t>카페24카밍크림어성초 70 인텐스 카밍 크림크림=어성초 토너 250ml + 카밍 크림 50ml (-30%)201208</t>
        </is>
      </c>
    </row>
    <row r="13352">
      <c r="B13352" s="127" t="n">
        <v>44204</v>
      </c>
      <c r="C13352" s="87">
        <f>TEXT(B13352,"aaa")</f>
        <v/>
      </c>
      <c r="D13352" s="93" t="n"/>
      <c r="E13352" s="87">
        <f>INDEX(매칭테이블!C:D,MATCH(RD!G13352,매칭테이블!D:D,0),1)</f>
        <v/>
      </c>
      <c r="F13352" s="93" t="inlineStr">
        <is>
          <t>카페24</t>
        </is>
      </c>
      <c r="G13352" s="93" t="inlineStr">
        <is>
          <t>어성초 77 수딩 토너토너(필수)=어성초 77 토너 1개-20% off</t>
        </is>
      </c>
      <c r="H13352" s="93" t="n">
        <v>1</v>
      </c>
      <c r="J13352" s="87" t="n">
        <v>201208</v>
      </c>
      <c r="K13352" s="93" t="n"/>
      <c r="L13352" s="87" t="n">
        <v>20000</v>
      </c>
      <c r="M13352" s="87" t="n">
        <v>18830</v>
      </c>
      <c r="N13352" s="87" t="n">
        <v>3080</v>
      </c>
      <c r="O13352" s="144" t="n">
        <v>18181.81818181818</v>
      </c>
      <c r="P13352" s="87" t="inlineStr">
        <is>
          <t>카페24토너어성초 77 수딩 토너토너(필수)=어성초 77 토너 1개-20% off201208</t>
        </is>
      </c>
    </row>
    <row r="13353">
      <c r="B13353" s="127" t="n">
        <v>44204</v>
      </c>
      <c r="C13353" s="87">
        <f>TEXT(B13353,"aaa")</f>
        <v/>
      </c>
      <c r="D13353" s="93" t="n"/>
      <c r="E13353" s="87">
        <f>INDEX(매칭테이블!C:D,MATCH(RD!G13353,매칭테이블!D:D,0),1)</f>
        <v/>
      </c>
      <c r="F13353" s="93" t="inlineStr">
        <is>
          <t>카페24</t>
        </is>
      </c>
      <c r="G13353" s="93" t="inlineStr">
        <is>
          <t>어성초 77 수딩 토너 (클리어패드 세트 구매시 1/11 순차발송 예정)옵션=어성초 77 토너 1개-20% off</t>
        </is>
      </c>
      <c r="H13353" s="93" t="n">
        <v>35</v>
      </c>
      <c r="J13353" s="87" t="n">
        <v>201208</v>
      </c>
      <c r="K13353" s="93" t="n"/>
      <c r="L13353" s="87" t="n">
        <v>700000</v>
      </c>
      <c r="M13353" s="87" t="n">
        <v>659050</v>
      </c>
      <c r="N13353" s="87" t="n">
        <v>107800</v>
      </c>
      <c r="O13353" s="144" t="n">
        <v>636363.6363636364</v>
      </c>
      <c r="P13353" s="87" t="inlineStr">
        <is>
          <t>카페24토너어성초 77 수딩 토너 (클리어패드 세트 구매시 1/11 순차발송 예정)옵션=어성초 77 토너 1개-20% off201208</t>
        </is>
      </c>
    </row>
    <row r="13354">
      <c r="B13354" s="127" t="n">
        <v>44204</v>
      </c>
      <c r="C13354" s="87">
        <f>TEXT(B13354,"aaa")</f>
        <v/>
      </c>
      <c r="D13354" s="93" t="n"/>
      <c r="E13354" s="87">
        <f>INDEX(매칭테이블!C:D,MATCH(RD!G13354,매칭테이블!D:D,0),1)</f>
        <v/>
      </c>
      <c r="F13354" s="93" t="inlineStr">
        <is>
          <t>카페24</t>
        </is>
      </c>
      <c r="G13354" s="93" t="inlineStr">
        <is>
          <t>어성초 77 수딩 토너 (클리어패드 세트 구매시 1/11 순차발송 예정)토너(필수)=어성초 77 토너 1개-20% off</t>
        </is>
      </c>
      <c r="H13354" s="93" t="n">
        <v>22</v>
      </c>
      <c r="J13354" s="87" t="n">
        <v>201208</v>
      </c>
      <c r="K13354" s="93" t="n"/>
      <c r="L13354" s="87" t="n">
        <v>440000</v>
      </c>
      <c r="M13354" s="87" t="n">
        <v>414260</v>
      </c>
      <c r="N13354" s="87" t="n">
        <v>67760</v>
      </c>
      <c r="O13354" s="144" t="n">
        <v>399999.9999999999</v>
      </c>
      <c r="P13354" s="87" t="inlineStr">
        <is>
          <t>카페24토너어성초 77 수딩 토너 (클리어패드 세트 구매시 1/11 순차발송 예정)토너(필수)=어성초 77 토너 1개-20% off201208</t>
        </is>
      </c>
    </row>
    <row r="13355">
      <c r="B13355" s="127" t="n">
        <v>44204</v>
      </c>
      <c r="C13355" s="87">
        <f>TEXT(B13355,"aaa")</f>
        <v/>
      </c>
      <c r="D13355" s="93" t="n"/>
      <c r="E13355" s="87">
        <f>INDEX(매칭테이블!C:D,MATCH(RD!G13355,매칭테이블!D:D,0),1)</f>
        <v/>
      </c>
      <c r="F13355" s="93" t="inlineStr">
        <is>
          <t>카페24</t>
        </is>
      </c>
      <c r="G13355" s="93" t="inlineStr">
        <is>
          <t>어성초 77 수딩 토너 (클리어패드 세트 구매시 1/11 순차발송 예정)옵션=어성초 77 토너 2개-30% off (무료배송)</t>
        </is>
      </c>
      <c r="H13355" s="93" t="n">
        <v>21</v>
      </c>
      <c r="J13355" s="87" t="n">
        <v>201208</v>
      </c>
      <c r="K13355" s="93" t="n"/>
      <c r="L13355" s="87" t="n">
        <v>735000</v>
      </c>
      <c r="M13355" s="87" t="n">
        <v>692002.5</v>
      </c>
      <c r="N13355" s="87" t="n">
        <v>129360</v>
      </c>
      <c r="O13355" s="144" t="n">
        <v>668181.8181818181</v>
      </c>
      <c r="P13355" s="87" t="inlineStr">
        <is>
          <t>카페24토너어성초 77 수딩 토너 (클리어패드 세트 구매시 1/11 순차발송 예정)옵션=어성초 77 토너 2개-30% off (무료배송)201208</t>
        </is>
      </c>
    </row>
    <row r="13356">
      <c r="B13356" s="127" t="n">
        <v>44204</v>
      </c>
      <c r="C13356" s="87">
        <f>TEXT(B13356,"aaa")</f>
        <v/>
      </c>
      <c r="D13356" s="93" t="n"/>
      <c r="E13356" s="87">
        <f>INDEX(매칭테이블!C:D,MATCH(RD!G13356,매칭테이블!D:D,0),1)</f>
        <v/>
      </c>
      <c r="F13356" s="93" t="inlineStr">
        <is>
          <t>카페24</t>
        </is>
      </c>
      <c r="G13356" s="93" t="inlineStr">
        <is>
          <t>어성초 77 수딩 토너 (클리어패드 세트 구매시 1/11 순차발송 예정)토너(필수)=어성초 77 토너 2개-30% off (무료배송)</t>
        </is>
      </c>
      <c r="H13356" s="93" t="n">
        <v>10</v>
      </c>
      <c r="J13356" s="87" t="n">
        <v>201208</v>
      </c>
      <c r="K13356" s="93" t="n"/>
      <c r="L13356" s="87" t="n">
        <v>350000</v>
      </c>
      <c r="M13356" s="87" t="n">
        <v>329525</v>
      </c>
      <c r="N13356" s="87" t="n">
        <v>61600</v>
      </c>
      <c r="O13356" s="144" t="n">
        <v>318181.8181818182</v>
      </c>
      <c r="P13356" s="87" t="inlineStr">
        <is>
          <t>카페24토너어성초 77 수딩 토너 (클리어패드 세트 구매시 1/11 순차발송 예정)토너(필수)=어성초 77 토너 2개-30% off (무료배송)201208</t>
        </is>
      </c>
    </row>
    <row r="13357">
      <c r="B13357" s="127" t="n">
        <v>44204</v>
      </c>
      <c r="C13357" s="87">
        <f>TEXT(B13357,"aaa")</f>
        <v/>
      </c>
      <c r="D13357" s="93" t="n"/>
      <c r="E13357" s="87">
        <f>INDEX(매칭테이블!C:D,MATCH(RD!G13357,매칭테이블!D:D,0),1)</f>
        <v/>
      </c>
      <c r="F13357" s="93" t="inlineStr">
        <is>
          <t>카페24</t>
        </is>
      </c>
      <c r="G13357" s="93" t="inlineStr">
        <is>
          <t>어성초 77 수딩 토너 (클리어패드 세트 구매시 1/11 순차발송 예정)옵션=어성초 77토너1개 + 어성초77패드1개 -30% off (무료배송)</t>
        </is>
      </c>
      <c r="H13357" s="93" t="n">
        <v>30</v>
      </c>
      <c r="J13357" s="87" t="n">
        <v>201208</v>
      </c>
      <c r="K13357" s="93" t="n"/>
      <c r="L13357" s="87" t="n">
        <v>1113000</v>
      </c>
      <c r="M13357" s="87" t="n">
        <v>1047889.5</v>
      </c>
      <c r="N13357" s="87" t="n">
        <v>242760</v>
      </c>
      <c r="O13357" s="144" t="n">
        <v>1011818.181818182</v>
      </c>
      <c r="P13357" s="87" t="inlineStr">
        <is>
          <t>카페24토너+패드 세트어성초 77 수딩 토너 (클리어패드 세트 구매시 1/11 순차발송 예정)옵션=어성초 77토너1개 + 어성초77패드1개 -30% off (무료배송)201208</t>
        </is>
      </c>
    </row>
    <row r="13358">
      <c r="B13358" s="127" t="n">
        <v>44204</v>
      </c>
      <c r="C13358" s="87">
        <f>TEXT(B13358,"aaa")</f>
        <v/>
      </c>
      <c r="D13358" s="93" t="n"/>
      <c r="E13358" s="87">
        <f>INDEX(매칭테이블!C:D,MATCH(RD!G13358,매칭테이블!D:D,0),1)</f>
        <v/>
      </c>
      <c r="F13358" s="93" t="inlineStr">
        <is>
          <t>카페24</t>
        </is>
      </c>
      <c r="G13358" s="93" t="inlineStr">
        <is>
          <t>어성초 77 수딩 토너 (클리어패드 세트 구매시 1/11 순차발송 예정)토너(필수)=어성초77토너1개 + 어성초77패드1개 -30% off (무료배송)</t>
        </is>
      </c>
      <c r="H13358" s="93" t="n">
        <v>12</v>
      </c>
      <c r="J13358" s="87" t="n">
        <v>201208</v>
      </c>
      <c r="K13358" s="93" t="n"/>
      <c r="L13358" s="87" t="n">
        <v>445200</v>
      </c>
      <c r="M13358" s="87" t="n">
        <v>419155.8</v>
      </c>
      <c r="N13358" s="87" t="n">
        <v>97104</v>
      </c>
      <c r="O13358" s="144" t="n">
        <v>404727.2727272727</v>
      </c>
      <c r="P13358" s="87" t="inlineStr">
        <is>
          <t>카페24토너+패드 세트어성초 77 수딩 토너 (클리어패드 세트 구매시 1/11 순차발송 예정)토너(필수)=어성초77토너1개 + 어성초77패드1개 -30% off (무료배송)201208</t>
        </is>
      </c>
    </row>
    <row r="13359">
      <c r="B13359" s="127" t="n">
        <v>44204</v>
      </c>
      <c r="C13359" s="87">
        <f>TEXT(B13359,"aaa")</f>
        <v/>
      </c>
      <c r="D13359" s="93" t="n"/>
      <c r="E13359" s="87">
        <f>INDEX(매칭테이블!C:D,MATCH(RD!G13359,매칭테이블!D:D,0),1)</f>
        <v/>
      </c>
      <c r="F13359" s="93" t="inlineStr">
        <is>
          <t>카페24</t>
        </is>
      </c>
      <c r="G13359" s="93" t="inlineStr">
        <is>
          <t>어성초 77 수딩 토너 (클리어패드 세트 구매시 1/11 순차발송 예정)화장솜(선택)=촉촉 스킨팩 화장솜</t>
        </is>
      </c>
      <c r="H13359" s="93" t="n">
        <v>53</v>
      </c>
      <c r="J13359" s="87" t="n">
        <v>201208</v>
      </c>
      <c r="K13359" s="93" t="n"/>
      <c r="L13359" s="87" t="n">
        <v>159000</v>
      </c>
      <c r="M13359" s="87" t="n">
        <v>149698.5</v>
      </c>
      <c r="N13359" s="87" t="n">
        <v>58830</v>
      </c>
      <c r="O13359" s="144" t="n">
        <v>144545.4545454545</v>
      </c>
      <c r="P13359" s="87" t="inlineStr">
        <is>
          <t>카페24토너어성초 77 수딩 토너 (클리어패드 세트 구매시 1/11 순차발송 예정)화장솜(선택)=촉촉 스킨팩 화장솜201208</t>
        </is>
      </c>
    </row>
    <row r="13360">
      <c r="B13360" s="127" t="n">
        <v>44204</v>
      </c>
      <c r="C13360" s="87">
        <f>TEXT(B13360,"aaa")</f>
        <v/>
      </c>
      <c r="D13360" s="93" t="n"/>
      <c r="E13360" s="87">
        <f>INDEX(매칭테이블!C:D,MATCH(RD!G13360,매칭테이블!D:D,0),1)</f>
        <v/>
      </c>
      <c r="F13360" s="93" t="inlineStr">
        <is>
          <t>카페24</t>
        </is>
      </c>
      <c r="G13360" s="93" t="inlineStr">
        <is>
          <t>어성초 77 진정 마스크옵션=어성초 77 진정 마스크팩 1장</t>
        </is>
      </c>
      <c r="H13360" s="93" t="n">
        <v>1</v>
      </c>
      <c r="J13360" s="87" t="n">
        <v>201208</v>
      </c>
      <c r="K13360" s="93" t="n"/>
      <c r="L13360" s="87" t="n">
        <v>4000</v>
      </c>
      <c r="M13360" s="87" t="n">
        <v>3766</v>
      </c>
      <c r="N13360" s="87" t="n">
        <v>397</v>
      </c>
      <c r="O13360" s="144" t="n">
        <v>3636.363636363636</v>
      </c>
      <c r="P13360" s="87" t="inlineStr">
        <is>
          <t>카페24마스크팩어성초 77 진정 마스크옵션=어성초 77 진정 마스크팩 1장201208</t>
        </is>
      </c>
    </row>
    <row r="13361">
      <c r="B13361" s="127" t="n">
        <v>44204</v>
      </c>
      <c r="C13361" s="87">
        <f>TEXT(B13361,"aaa")</f>
        <v/>
      </c>
      <c r="D13361" s="93" t="n"/>
      <c r="E13361" s="87">
        <f>INDEX(매칭테이블!C:D,MATCH(RD!G13361,매칭테이블!D:D,0),1)</f>
        <v/>
      </c>
      <c r="F13361" s="93" t="inlineStr">
        <is>
          <t>카페24</t>
        </is>
      </c>
      <c r="G13361" s="93" t="inlineStr">
        <is>
          <t>어성초 77 진정 마스크옵션=어성초 77 진정 마스크팩 10장-50% off</t>
        </is>
      </c>
      <c r="H13361" s="93" t="n">
        <v>7</v>
      </c>
      <c r="J13361" s="87" t="n">
        <v>201208</v>
      </c>
      <c r="K13361" s="93" t="n"/>
      <c r="L13361" s="87" t="n">
        <v>140000</v>
      </c>
      <c r="M13361" s="87" t="n">
        <v>131810</v>
      </c>
      <c r="N13361" s="87" t="n">
        <v>27790</v>
      </c>
      <c r="O13361" s="144" t="n">
        <v>127272.7272727273</v>
      </c>
      <c r="P13361" s="87" t="inlineStr">
        <is>
          <t>카페24마스크팩어성초 77 진정 마스크옵션=어성초 77 진정 마스크팩 10장-50% off201208</t>
        </is>
      </c>
    </row>
    <row r="13362">
      <c r="B13362" s="127" t="n">
        <v>44204</v>
      </c>
      <c r="C13362" s="87">
        <f>TEXT(B13362,"aaa")</f>
        <v/>
      </c>
      <c r="D13362" s="93" t="n"/>
      <c r="E13362" s="87">
        <f>INDEX(매칭테이블!C:D,MATCH(RD!G13362,매칭테이블!D:D,0),1)</f>
        <v/>
      </c>
      <c r="F13362" s="93" t="inlineStr">
        <is>
          <t>카페24</t>
        </is>
      </c>
      <c r="G13362" s="93" t="inlineStr">
        <is>
          <t>어성초 77 진정 마스크</t>
        </is>
      </c>
      <c r="H13362" s="93" t="n">
        <v>2</v>
      </c>
      <c r="J13362" s="87" t="n">
        <v>201208</v>
      </c>
      <c r="K13362" s="93" t="n"/>
      <c r="L13362" s="87" t="n">
        <v>8000</v>
      </c>
      <c r="M13362" s="87" t="n">
        <v>7532</v>
      </c>
      <c r="N13362" s="87" t="n">
        <v>794</v>
      </c>
      <c r="O13362" s="144" t="n">
        <v>7272.727272727272</v>
      </c>
      <c r="P13362" s="87" t="inlineStr">
        <is>
          <t>카페24마스크팩어성초 77 진정 마스크201208</t>
        </is>
      </c>
    </row>
    <row r="13363">
      <c r="B13363" s="127" t="n">
        <v>44204</v>
      </c>
      <c r="C13363" s="87">
        <f>TEXT(B13363,"aaa")</f>
        <v/>
      </c>
      <c r="D13363" s="93" t="n"/>
      <c r="E13363" s="87">
        <f>INDEX(매칭테이블!C:D,MATCH(RD!G13363,매칭테이블!D:D,0),1)</f>
        <v/>
      </c>
      <c r="F13363" s="93" t="inlineStr">
        <is>
          <t>카페24</t>
        </is>
      </c>
      <c r="G13363" s="93" t="inlineStr">
        <is>
          <t>어성초 77 클리어 패드 (1/11 순차발송 예정)옵션=어성초 77 클리어 패드 1개-20% off</t>
        </is>
      </c>
      <c r="H13363" s="93" t="n">
        <v>39</v>
      </c>
      <c r="J13363" s="87" t="n">
        <v>201208</v>
      </c>
      <c r="K13363" s="93" t="n"/>
      <c r="L13363" s="87" t="n">
        <v>873600</v>
      </c>
      <c r="M13363" s="87" t="n">
        <v>822494.4</v>
      </c>
      <c r="N13363" s="87" t="n">
        <v>195468</v>
      </c>
      <c r="O13363" s="144" t="n">
        <v>794181.8181818181</v>
      </c>
      <c r="P13363" s="87" t="inlineStr">
        <is>
          <t>카페24클리어 패드어성초 77 클리어 패드 (1/11 순차발송 예정)옵션=어성초 77 클리어 패드 1개-20% off201208</t>
        </is>
      </c>
    </row>
    <row r="13364">
      <c r="B13364" s="127" t="n">
        <v>44204</v>
      </c>
      <c r="C13364" s="87">
        <f>TEXT(B13364,"aaa")</f>
        <v/>
      </c>
      <c r="D13364" s="93" t="n"/>
      <c r="E13364" s="87">
        <f>INDEX(매칭테이블!C:D,MATCH(RD!G13364,매칭테이블!D:D,0),1)</f>
        <v/>
      </c>
      <c r="F13364" s="93" t="inlineStr">
        <is>
          <t>카페24</t>
        </is>
      </c>
      <c r="G13364" s="93" t="inlineStr">
        <is>
          <t>어성초 77 클리어 패드 (1/11 순차발송 예정)옵션=어성초 77 클리어 패드 2개-30% off (무료배송)</t>
        </is>
      </c>
      <c r="H13364" s="93" t="n">
        <v>51</v>
      </c>
      <c r="J13364" s="87" t="n">
        <v>201208</v>
      </c>
      <c r="K13364" s="93" t="n"/>
      <c r="L13364" s="87" t="n">
        <v>1999200</v>
      </c>
      <c r="M13364" s="87" t="n">
        <v>1882246.8</v>
      </c>
      <c r="N13364" s="87" t="n">
        <v>511224</v>
      </c>
      <c r="O13364" s="144" t="n">
        <v>1817454.545454545</v>
      </c>
      <c r="P13364" s="87" t="inlineStr">
        <is>
          <t>카페24클리어 패드어성초 77 클리어 패드 (1/11 순차발송 예정)옵션=어성초 77 클리어 패드 2개-30% off (무료배송)201208</t>
        </is>
      </c>
    </row>
    <row r="13365">
      <c r="B13365" s="127" t="n">
        <v>44204</v>
      </c>
      <c r="C13365" s="87">
        <f>TEXT(B13365,"aaa")</f>
        <v/>
      </c>
      <c r="D13365" s="93" t="n"/>
      <c r="E13365" s="87">
        <f>INDEX(매칭테이블!C:D,MATCH(RD!G13365,매칭테이블!D:D,0),1)</f>
        <v/>
      </c>
      <c r="F13365" s="93" t="inlineStr">
        <is>
          <t>카페24</t>
        </is>
      </c>
      <c r="G13365" s="93" t="inlineStr">
        <is>
          <t>어성초 77 클리어 패드 (1/11 순차발송 예정)옵션=어성초 77 클리어 패드 3개-35% off (무료배송)</t>
        </is>
      </c>
      <c r="H13365" s="93" t="n">
        <v>3</v>
      </c>
      <c r="J13365" s="87" t="n">
        <v>201208</v>
      </c>
      <c r="K13365" s="93" t="n"/>
      <c r="L13365" s="87" t="n">
        <v>163800</v>
      </c>
      <c r="M13365" s="87" t="n">
        <v>154217.7</v>
      </c>
      <c r="N13365" s="87" t="n">
        <v>27720</v>
      </c>
      <c r="O13365" s="144" t="n">
        <v>148909.0909090909</v>
      </c>
      <c r="P13365" s="87" t="inlineStr">
        <is>
          <t>카페24클리어 패드어성초 77 클리어 패드 (1/11 순차발송 예정)옵션=어성초 77 클리어 패드 3개-35% off (무료배송)201208</t>
        </is>
      </c>
    </row>
    <row r="13366">
      <c r="B13366" s="127" t="n">
        <v>44204</v>
      </c>
      <c r="C13366" s="87">
        <f>TEXT(B13366,"aaa")</f>
        <v/>
      </c>
      <c r="D13366" s="93" t="n"/>
      <c r="E13366" s="87">
        <f>INDEX(매칭테이블!C:D,MATCH(RD!G13366,매칭테이블!D:D,0),1)</f>
        <v/>
      </c>
      <c r="F13366" s="93" t="inlineStr">
        <is>
          <t>카페24</t>
        </is>
      </c>
      <c r="G13366" s="93" t="inlineStr">
        <is>
          <t>어성초 77 클리어 패드 (1/11 순차발송 예정)옵션=어성초77토너1개+어성초77패드1개-30% off (무료배송)</t>
        </is>
      </c>
      <c r="H13366" s="93" t="n">
        <v>17</v>
      </c>
      <c r="J13366" s="87" t="n">
        <v>201208</v>
      </c>
      <c r="K13366" s="93" t="n"/>
      <c r="L13366" s="87" t="n">
        <v>630700</v>
      </c>
      <c r="M13366" s="87" t="n">
        <v>593804.05</v>
      </c>
      <c r="N13366" s="87" t="n">
        <v>137564</v>
      </c>
      <c r="O13366" s="144" t="n">
        <v>573363.6363636364</v>
      </c>
      <c r="P13366" s="87" t="inlineStr">
        <is>
          <t>카페24토너+패드 세트어성초 77 클리어 패드 (1/11 순차발송 예정)옵션=어성초77토너1개+어성초77패드1개-30% off (무료배송)201208</t>
        </is>
      </c>
    </row>
    <row r="13367">
      <c r="B13367" s="127" t="n">
        <v>44204</v>
      </c>
      <c r="C13367" s="87">
        <f>TEXT(B13367,"aaa")</f>
        <v/>
      </c>
      <c r="D13367" s="93" t="n"/>
      <c r="E13367" s="87">
        <f>INDEX(매칭테이블!C:D,MATCH(RD!G13367,매칭테이블!D:D,0),1)</f>
        <v/>
      </c>
      <c r="F13367" s="93" t="inlineStr">
        <is>
          <t>카페24</t>
        </is>
      </c>
      <c r="G13367" s="93" t="inlineStr">
        <is>
          <t>어성초 77 클리어 패드 (1/11 순차발송 예정)옵션=어성초77토너1개+어성초77패드1개-30% off (무료배송)</t>
        </is>
      </c>
      <c r="H13367" s="93" t="n">
        <v>6</v>
      </c>
      <c r="J13367" s="87" t="n">
        <v>201208</v>
      </c>
      <c r="K13367" s="93" t="n"/>
      <c r="L13367" s="87" t="n">
        <v>222600</v>
      </c>
      <c r="M13367" s="87" t="n">
        <v>209577.9</v>
      </c>
      <c r="N13367" s="87" t="n">
        <v>48552</v>
      </c>
      <c r="O13367" s="144" t="n">
        <v>202363.6363636364</v>
      </c>
      <c r="P13367" s="87" t="inlineStr">
        <is>
          <t>카페24토너+패드 세트어성초 77 클리어 패드 (1/11 순차발송 예정)옵션=어성초77토너1개+어성초77패드1개-30% off (무료배송)201208</t>
        </is>
      </c>
    </row>
    <row r="13368">
      <c r="B13368" s="127" t="n">
        <v>44204</v>
      </c>
      <c r="C13368" s="87">
        <f>TEXT(B13368,"aaa")</f>
        <v/>
      </c>
      <c r="D13368" s="93" t="n"/>
      <c r="E13368" s="87">
        <f>INDEX(매칭테이블!C:D,MATCH(RD!G13368,매칭테이블!D:D,0),1)</f>
        <v/>
      </c>
      <c r="F13368" s="93" t="inlineStr">
        <is>
          <t>카페24</t>
        </is>
      </c>
      <c r="G13368" s="93" t="inlineStr">
        <is>
          <t>어성초 77 토너</t>
        </is>
      </c>
      <c r="H13368" s="93" t="n">
        <v>1</v>
      </c>
      <c r="J13368" s="87" t="n">
        <v>201208</v>
      </c>
      <c r="K13368" s="93" t="n"/>
      <c r="L13368" s="87" t="n">
        <v>20000</v>
      </c>
      <c r="M13368" s="87" t="n">
        <v>18830</v>
      </c>
      <c r="N13368" s="87" t="n">
        <v>3080</v>
      </c>
      <c r="O13368" s="144" t="n">
        <v>18181.81818181818</v>
      </c>
      <c r="P13368" s="87" t="inlineStr">
        <is>
          <t>카페24토너어성초 77 토너201208</t>
        </is>
      </c>
    </row>
    <row r="13369">
      <c r="B13369" s="127" t="n">
        <v>44204</v>
      </c>
      <c r="C13369" s="87">
        <f>TEXT(B13369,"aaa")</f>
        <v/>
      </c>
      <c r="D13369" s="93" t="n"/>
      <c r="E13369" s="87">
        <f>INDEX(매칭테이블!C:D,MATCH(RD!G13369,매칭테이블!D:D,0),1)</f>
        <v/>
      </c>
      <c r="F13369" s="93" t="inlineStr">
        <is>
          <t>카페24</t>
        </is>
      </c>
      <c r="G13369" s="93" t="inlineStr">
        <is>
          <t>어성초 77 포어 클리어 패드 (1/11 순차발송 예정)옵션=어성초 77 클리어 패드 1개-20% off</t>
        </is>
      </c>
      <c r="H13369" s="93" t="n">
        <v>5</v>
      </c>
      <c r="J13369" s="87" t="n">
        <v>201208</v>
      </c>
      <c r="K13369" s="93" t="n"/>
      <c r="L13369" s="87" t="n">
        <v>112000</v>
      </c>
      <c r="M13369" s="87" t="n">
        <v>105448</v>
      </c>
      <c r="N13369" s="87" t="n">
        <v>25060</v>
      </c>
      <c r="O13369" s="144" t="n">
        <v>101818.1818181818</v>
      </c>
      <c r="P13369" s="87" t="inlineStr">
        <is>
          <t>카페24클리어 패드어성초 77 포어 클리어 패드 (1/11 순차발송 예정)옵션=어성초 77 클리어 패드 1개-20% off201208</t>
        </is>
      </c>
    </row>
    <row r="13370">
      <c r="B13370" s="127" t="n">
        <v>44204</v>
      </c>
      <c r="C13370" s="87">
        <f>TEXT(B13370,"aaa")</f>
        <v/>
      </c>
      <c r="D13370" s="93" t="n"/>
      <c r="E13370" s="87">
        <f>INDEX(매칭테이블!C:D,MATCH(RD!G13370,매칭테이블!D:D,0),1)</f>
        <v/>
      </c>
      <c r="F13370" s="93" t="inlineStr">
        <is>
          <t>카페24</t>
        </is>
      </c>
      <c r="G13370" s="93" t="inlineStr">
        <is>
          <t>어성초 77 포어 클리어 패드 (1/11 순차발송 예정)옵션=어성초 77 클리어 패드 2개-30% off (무료배송)</t>
        </is>
      </c>
      <c r="H13370" s="93" t="n">
        <v>9</v>
      </c>
      <c r="J13370" s="87" t="n">
        <v>201208</v>
      </c>
      <c r="K13370" s="93" t="n"/>
      <c r="L13370" s="87" t="n">
        <v>352800</v>
      </c>
      <c r="M13370" s="87" t="n">
        <v>332161.2</v>
      </c>
      <c r="N13370" s="87" t="n">
        <v>90216</v>
      </c>
      <c r="O13370" s="144" t="n">
        <v>320727.2727272727</v>
      </c>
      <c r="P13370" s="87" t="inlineStr">
        <is>
          <t>카페24클리어 패드어성초 77 포어 클리어 패드 (1/11 순차발송 예정)옵션=어성초 77 클리어 패드 2개-30% off (무료배송)201208</t>
        </is>
      </c>
    </row>
    <row r="13371">
      <c r="B13371" s="127" t="n">
        <v>44204</v>
      </c>
      <c r="C13371" s="87">
        <f>TEXT(B13371,"aaa")</f>
        <v/>
      </c>
      <c r="D13371" s="93" t="n"/>
      <c r="E13371" s="87">
        <f>INDEX(매칭테이블!C:D,MATCH(RD!G13371,매칭테이블!D:D,0),1)</f>
        <v/>
      </c>
      <c r="F13371" s="93" t="inlineStr">
        <is>
          <t>카페24</t>
        </is>
      </c>
      <c r="G13371" s="93" t="inlineStr">
        <is>
          <t>어성초 77 포어 클리어 패드 (1/11 순차발송 예정)옵션=어성초 77 클리어 패드 3개-35% off (무료배송)</t>
        </is>
      </c>
      <c r="H13371" s="93" t="n">
        <v>1</v>
      </c>
      <c r="J13371" s="87" t="n">
        <v>201208</v>
      </c>
      <c r="K13371" s="93" t="n"/>
      <c r="L13371" s="87" t="n">
        <v>54600</v>
      </c>
      <c r="M13371" s="87" t="n">
        <v>51405.9</v>
      </c>
      <c r="N13371" s="87" t="n">
        <v>9240</v>
      </c>
      <c r="O13371" s="144" t="n">
        <v>49636.36363636363</v>
      </c>
      <c r="P13371" s="87" t="inlineStr">
        <is>
          <t>카페24클리어 패드어성초 77 포어 클리어 패드 (1/11 순차발송 예정)옵션=어성초 77 클리어 패드 3개-35% off (무료배송)201208</t>
        </is>
      </c>
    </row>
    <row r="13372">
      <c r="B13372" s="127" t="n">
        <v>44204</v>
      </c>
      <c r="C13372" s="87">
        <f>TEXT(B13372,"aaa")</f>
        <v/>
      </c>
      <c r="D13372" s="93" t="n"/>
      <c r="E13372" s="87">
        <f>INDEX(매칭테이블!C:D,MATCH(RD!G13372,매칭테이블!D:D,0),1)</f>
        <v/>
      </c>
      <c r="F13372" s="93" t="inlineStr">
        <is>
          <t>카페24</t>
        </is>
      </c>
      <c r="G13372" s="93" t="inlineStr">
        <is>
          <t>어성초 77 포어 클리어 패드 (1/11 순차발송 예정)옵션=어성초77토너1개+어성초77패드1개-30% off (무료배송)</t>
        </is>
      </c>
      <c r="H13372" s="93" t="n">
        <v>3</v>
      </c>
      <c r="J13372" s="87" t="n">
        <v>201208</v>
      </c>
      <c r="K13372" s="93" t="n"/>
      <c r="L13372" s="87" t="n">
        <v>111300</v>
      </c>
      <c r="M13372" s="87" t="n">
        <v>104788.95</v>
      </c>
      <c r="N13372" s="87" t="n">
        <v>24276</v>
      </c>
      <c r="O13372" s="144" t="n">
        <v>101181.8181818182</v>
      </c>
      <c r="P13372" s="87" t="inlineStr">
        <is>
          <t>카페24토너+패드 세트어성초 77 포어 클리어 패드 (1/11 순차발송 예정)옵션=어성초77토너1개+어성초77패드1개-30% off (무료배송)201208</t>
        </is>
      </c>
    </row>
    <row r="13373">
      <c r="B13373" s="127" t="n">
        <v>44204</v>
      </c>
      <c r="C13373" s="87">
        <f>TEXT(B13373,"aaa")</f>
        <v/>
      </c>
      <c r="D13373" s="93" t="n"/>
      <c r="E13373" s="87">
        <f>INDEX(매칭테이블!C:D,MATCH(RD!G13373,매칭테이블!D:D,0),1)</f>
        <v/>
      </c>
      <c r="F13373" s="93" t="inlineStr">
        <is>
          <t>카페24</t>
        </is>
      </c>
      <c r="G13373" s="93" t="inlineStr">
        <is>
          <t>어성초 77% 패드 (1/11 순차발송 예정)옵션=어성초 77 클리어 패드 1개-20% off</t>
        </is>
      </c>
      <c r="H13373" s="93" t="n">
        <v>44</v>
      </c>
      <c r="J13373" s="87" t="n">
        <v>201208</v>
      </c>
      <c r="K13373" s="93" t="n"/>
      <c r="L13373" s="87" t="n">
        <v>985600</v>
      </c>
      <c r="M13373" s="87" t="n">
        <v>927942.4</v>
      </c>
      <c r="N13373" s="87" t="n">
        <v>220528</v>
      </c>
      <c r="O13373" s="144" t="n">
        <v>895999.9999999999</v>
      </c>
      <c r="P13373" s="87" t="inlineStr">
        <is>
          <t>카페24클리어 패드어성초 77% 패드 (1/11 순차발송 예정)옵션=어성초 77 클리어 패드 1개-20% off201208</t>
        </is>
      </c>
    </row>
    <row r="13374">
      <c r="B13374" s="127" t="n">
        <v>44204</v>
      </c>
      <c r="C13374" s="87">
        <f>TEXT(B13374,"aaa")</f>
        <v/>
      </c>
      <c r="D13374" s="93" t="n"/>
      <c r="E13374" s="87">
        <f>INDEX(매칭테이블!C:D,MATCH(RD!G13374,매칭테이블!D:D,0),1)</f>
        <v/>
      </c>
      <c r="F13374" s="93" t="inlineStr">
        <is>
          <t>카페24</t>
        </is>
      </c>
      <c r="G13374" s="93" t="inlineStr">
        <is>
          <t>어성초 77% 패드 (1/11 순차발송 예정)옵션=어성초 77 클리어 패드 2개-30% off (무료배송)</t>
        </is>
      </c>
      <c r="H13374" s="93" t="n">
        <v>59</v>
      </c>
      <c r="J13374" s="87" t="n">
        <v>201208</v>
      </c>
      <c r="K13374" s="93" t="n"/>
      <c r="L13374" s="87" t="n">
        <v>2312800</v>
      </c>
      <c r="M13374" s="87" t="n">
        <v>2177501.2</v>
      </c>
      <c r="N13374" s="87" t="n">
        <v>591416</v>
      </c>
      <c r="O13374" s="144" t="n">
        <v>2102545.454545455</v>
      </c>
      <c r="P13374" s="87" t="inlineStr">
        <is>
          <t>카페24클리어 패드어성초 77% 패드 (1/11 순차발송 예정)옵션=어성초 77 클리어 패드 2개-30% off (무료배송)201208</t>
        </is>
      </c>
    </row>
    <row r="13375">
      <c r="B13375" s="127" t="n">
        <v>44204</v>
      </c>
      <c r="C13375" s="87">
        <f>TEXT(B13375,"aaa")</f>
        <v/>
      </c>
      <c r="D13375" s="93" t="n"/>
      <c r="E13375" s="87">
        <f>INDEX(매칭테이블!C:D,MATCH(RD!G13375,매칭테이블!D:D,0),1)</f>
        <v/>
      </c>
      <c r="F13375" s="93" t="inlineStr">
        <is>
          <t>카페24</t>
        </is>
      </c>
      <c r="G13375" s="93" t="inlineStr">
        <is>
          <t>어성초 77% 패드 (1/11 순차발송 예정)옵션=어성초 77 클리어 패드 3개-35% off (무료배송)</t>
        </is>
      </c>
      <c r="H13375" s="93" t="n">
        <v>4</v>
      </c>
      <c r="J13375" s="87" t="n">
        <v>201208</v>
      </c>
      <c r="K13375" s="93" t="n"/>
      <c r="L13375" s="87" t="n">
        <v>218400</v>
      </c>
      <c r="M13375" s="87" t="n">
        <v>205623.6</v>
      </c>
      <c r="N13375" s="87" t="n">
        <v>36960</v>
      </c>
      <c r="O13375" s="144" t="n">
        <v>198545.4545454545</v>
      </c>
      <c r="P13375" s="87" t="inlineStr">
        <is>
          <t>카페24클리어 패드어성초 77% 패드 (1/11 순차발송 예정)옵션=어성초 77 클리어 패드 3개-35% off (무료배송)201208</t>
        </is>
      </c>
    </row>
    <row r="13376">
      <c r="B13376" s="127" t="n">
        <v>44204</v>
      </c>
      <c r="C13376" s="87">
        <f>TEXT(B13376,"aaa")</f>
        <v/>
      </c>
      <c r="D13376" s="93" t="n"/>
      <c r="E13376" s="87">
        <f>INDEX(매칭테이블!C:D,MATCH(RD!G13376,매칭테이블!D:D,0),1)</f>
        <v/>
      </c>
      <c r="F13376" s="93" t="inlineStr">
        <is>
          <t>카페24</t>
        </is>
      </c>
      <c r="G13376" s="93" t="inlineStr">
        <is>
          <t>어성초 77% 패드 (1/11 순차발송 예정)옵션=어성초77토너1개+어성초77패드1개-30% off (무료배송)</t>
        </is>
      </c>
      <c r="H13376" s="93" t="n">
        <v>21</v>
      </c>
      <c r="J13376" s="87" t="n">
        <v>201208</v>
      </c>
      <c r="K13376" s="93" t="n"/>
      <c r="L13376" s="87" t="n">
        <v>779100</v>
      </c>
      <c r="M13376" s="87" t="n">
        <v>733522.65</v>
      </c>
      <c r="N13376" s="87" t="n">
        <v>169932</v>
      </c>
      <c r="O13376" s="144" t="n">
        <v>708272.7272727272</v>
      </c>
      <c r="P13376" s="87" t="inlineStr">
        <is>
          <t>카페24토너+패드 세트어성초 77% 패드 (1/11 순차발송 예정)옵션=어성초77토너1개+어성초77패드1개-30% off (무료배송)201208</t>
        </is>
      </c>
    </row>
    <row r="13377">
      <c r="B13377" s="127" t="n">
        <v>44204</v>
      </c>
      <c r="C13377" s="87">
        <f>TEXT(B13377,"aaa")</f>
        <v/>
      </c>
      <c r="D13377" s="93" t="n"/>
      <c r="E13377" s="87">
        <f>INDEX(매칭테이블!C:D,MATCH(RD!G13377,매칭테이블!D:D,0),1)</f>
        <v/>
      </c>
      <c r="F13377" s="93" t="inlineStr">
        <is>
          <t>카페24</t>
        </is>
      </c>
      <c r="G13377" s="93" t="inlineStr">
        <is>
          <t>어성초 77% 패드 (1/11 순차발송 예정)옵션=어성초77토너1개+어성초77패드1개-30% off (무료배송)</t>
        </is>
      </c>
      <c r="H13377" s="93" t="n">
        <v>4</v>
      </c>
      <c r="J13377" s="87" t="n">
        <v>201208</v>
      </c>
      <c r="K13377" s="93" t="n"/>
      <c r="L13377" s="87" t="n">
        <v>148400</v>
      </c>
      <c r="M13377" s="87" t="n">
        <v>139718.6</v>
      </c>
      <c r="N13377" s="87" t="n">
        <v>32368</v>
      </c>
      <c r="O13377" s="144" t="n">
        <v>134909.0909090909</v>
      </c>
      <c r="P13377" s="87" t="inlineStr">
        <is>
          <t>카페24토너+패드 세트어성초 77% 패드 (1/11 순차발송 예정)옵션=어성초77토너1개+어성초77패드1개-30% off (무료배송)201208</t>
        </is>
      </c>
    </row>
    <row r="13378">
      <c r="B13378" s="127" t="n">
        <v>44204</v>
      </c>
      <c r="C13378" s="87">
        <f>TEXT(B13378,"aaa")</f>
        <v/>
      </c>
      <c r="D13378" s="93" t="n"/>
      <c r="E13378" s="87">
        <f>INDEX(매칭테이블!C:D,MATCH(RD!G13378,매칭테이블!D:D,0),1)</f>
        <v/>
      </c>
      <c r="F13378" s="93" t="inlineStr">
        <is>
          <t>카페24</t>
        </is>
      </c>
      <c r="G13378" s="93" t="inlineStr">
        <is>
          <t>어성초 78 수딩 크림</t>
        </is>
      </c>
      <c r="H13378" s="93" t="n">
        <v>9</v>
      </c>
      <c r="J13378" s="87" t="n">
        <v>201208</v>
      </c>
      <c r="K13378" s="93" t="n"/>
      <c r="L13378" s="87" t="n">
        <v>342000</v>
      </c>
      <c r="M13378" s="87" t="n">
        <v>321993</v>
      </c>
      <c r="N13378" s="87" t="n">
        <v>27405</v>
      </c>
      <c r="O13378" s="144" t="n">
        <v>310909.0909090909</v>
      </c>
      <c r="P13378" s="87" t="inlineStr">
        <is>
          <t>카페24수딩크림어성초 78 수딩 크림201208</t>
        </is>
      </c>
    </row>
    <row r="13379">
      <c r="B13379" s="127" t="n">
        <v>44204</v>
      </c>
      <c r="C13379" s="87">
        <f>TEXT(B13379,"aaa")</f>
        <v/>
      </c>
      <c r="D13379" s="93" t="n"/>
      <c r="E13379" s="87">
        <f>INDEX(매칭테이블!C:D,MATCH(RD!G13379,매칭테이블!D:D,0),1)</f>
        <v/>
      </c>
      <c r="F13379" s="93" t="inlineStr">
        <is>
          <t>카페24</t>
        </is>
      </c>
      <c r="G13379" s="93" t="inlineStr">
        <is>
          <t>어성초 78 수딩 크림</t>
        </is>
      </c>
      <c r="H13379" s="93" t="n">
        <v>1</v>
      </c>
      <c r="J13379" s="87" t="n">
        <v>201208</v>
      </c>
      <c r="K13379" s="93" t="n"/>
      <c r="L13379" s="87" t="n">
        <v>38000</v>
      </c>
      <c r="M13379" s="87" t="n">
        <v>35777</v>
      </c>
      <c r="N13379" s="87" t="n">
        <v>3045</v>
      </c>
      <c r="O13379" s="144" t="n">
        <v>34545.45454545454</v>
      </c>
      <c r="P13379" s="87" t="inlineStr">
        <is>
          <t>카페24수딩크림어성초 78 수딩 크림201208</t>
        </is>
      </c>
    </row>
    <row r="13380">
      <c r="B13380" s="127" t="n">
        <v>44204</v>
      </c>
      <c r="C13380" s="87">
        <f>TEXT(B13380,"aaa")</f>
        <v/>
      </c>
      <c r="D13380" s="93" t="n"/>
      <c r="E13380" s="87">
        <f>INDEX(매칭테이블!C:D,MATCH(RD!G13380,매칭테이블!D:D,0),1)</f>
        <v/>
      </c>
      <c r="F13380" s="93" t="inlineStr">
        <is>
          <t>카페24</t>
        </is>
      </c>
      <c r="G13380" s="93" t="inlineStr">
        <is>
          <t>어성초 80 수분 진정 앰플앰플=어성초 80 앰플 1개-15%off</t>
        </is>
      </c>
      <c r="H13380" s="93" t="n">
        <v>18</v>
      </c>
      <c r="J13380" s="87" t="n">
        <v>201208</v>
      </c>
      <c r="K13380" s="93" t="n"/>
      <c r="L13380" s="87" t="n">
        <v>504000</v>
      </c>
      <c r="M13380" s="87" t="n">
        <v>474516</v>
      </c>
      <c r="N13380" s="87" t="n">
        <v>61146</v>
      </c>
      <c r="O13380" s="144" t="n">
        <v>458181.8181818181</v>
      </c>
      <c r="P13380" s="87" t="inlineStr">
        <is>
          <t>카페24앰플어성초 80 수분 진정 앰플앰플=어성초 80 앰플 1개-15%off201208</t>
        </is>
      </c>
    </row>
    <row r="13381">
      <c r="B13381" s="127" t="n">
        <v>44204</v>
      </c>
      <c r="C13381" s="87">
        <f>TEXT(B13381,"aaa")</f>
        <v/>
      </c>
      <c r="D13381" s="93" t="n"/>
      <c r="E13381" s="87">
        <f>INDEX(매칭테이블!C:D,MATCH(RD!G13381,매칭테이블!D:D,0),1)</f>
        <v/>
      </c>
      <c r="F13381" s="93" t="inlineStr">
        <is>
          <t>카페24</t>
        </is>
      </c>
      <c r="G13381" s="93" t="inlineStr">
        <is>
          <t>어성초 80 수분 진정 앰플앰플=어성초 80 앰플 2개-27%off (무료배송)</t>
        </is>
      </c>
      <c r="H13381" s="93" t="n">
        <v>2</v>
      </c>
      <c r="J13381" s="87" t="n">
        <v>201208</v>
      </c>
      <c r="K13381" s="93" t="n"/>
      <c r="L13381" s="87" t="n">
        <v>96000</v>
      </c>
      <c r="M13381" s="87" t="n">
        <v>90384</v>
      </c>
      <c r="N13381" s="87" t="n">
        <v>13588</v>
      </c>
      <c r="O13381" s="144" t="n">
        <v>87272.72727272726</v>
      </c>
      <c r="P13381" s="87" t="inlineStr">
        <is>
          <t>카페24앰플어성초 80 수분 진정 앰플앰플=어성초 80 앰플 2개-27%off (무료배송)201208</t>
        </is>
      </c>
    </row>
    <row r="13382">
      <c r="B13382" s="127" t="n">
        <v>44204</v>
      </c>
      <c r="C13382" s="87">
        <f>TEXT(B13382,"aaa")</f>
        <v/>
      </c>
      <c r="D13382" s="93" t="n"/>
      <c r="E13382" s="87">
        <f>INDEX(매칭테이블!C:D,MATCH(RD!G13382,매칭테이블!D:D,0),1)</f>
        <v/>
      </c>
      <c r="F13382" s="93" t="inlineStr">
        <is>
          <t>카페24</t>
        </is>
      </c>
      <c r="G13382" s="93" t="inlineStr">
        <is>
          <t>어성초 80 수분 진정 앰플</t>
        </is>
      </c>
      <c r="H13382" s="93" t="n">
        <v>1</v>
      </c>
      <c r="J13382" s="87" t="n">
        <v>201208</v>
      </c>
      <c r="K13382" s="93" t="n"/>
      <c r="L13382" s="87" t="n">
        <v>28000</v>
      </c>
      <c r="M13382" s="87" t="n">
        <v>26362</v>
      </c>
      <c r="N13382" s="87" t="n">
        <v>3397</v>
      </c>
      <c r="O13382" s="144" t="n">
        <v>25454.54545454545</v>
      </c>
      <c r="P13382" s="87" t="inlineStr">
        <is>
          <t>카페24앰플어성초 80 수분 진정 앰플201208</t>
        </is>
      </c>
    </row>
    <row r="13383">
      <c r="B13383" s="127" t="n">
        <v>44204</v>
      </c>
      <c r="C13383" s="87">
        <f>TEXT(B13383,"aaa")</f>
        <v/>
      </c>
      <c r="D13383" s="93" t="n"/>
      <c r="E13383" s="87">
        <f>INDEX(매칭테이블!C:D,MATCH(RD!G13383,매칭테이블!D:D,0),1)</f>
        <v/>
      </c>
      <c r="F13383" s="93" t="inlineStr">
        <is>
          <t>카페24</t>
        </is>
      </c>
      <c r="G13383" s="93" t="inlineStr">
        <is>
          <t>어성초 아크네 바디워시옵션=어성초 아크네 바디워시 1개 -30% off</t>
        </is>
      </c>
      <c r="H13383" s="93" t="n">
        <v>7</v>
      </c>
      <c r="J13383" s="87" t="n">
        <v>201208</v>
      </c>
      <c r="K13383" s="93" t="n"/>
      <c r="L13383" s="87" t="n">
        <v>127400</v>
      </c>
      <c r="M13383" s="87" t="n">
        <v>119947.1</v>
      </c>
      <c r="N13383" s="87" t="n">
        <v>28595</v>
      </c>
      <c r="O13383" s="144" t="n">
        <v>115818.1818181818</v>
      </c>
      <c r="P13383" s="87" t="inlineStr">
        <is>
          <t>카페24바디워시어성초 아크네 바디워시옵션=어성초 아크네 바디워시 1개 -30% off201208</t>
        </is>
      </c>
    </row>
    <row r="13384">
      <c r="B13384" s="127" t="n">
        <v>44204</v>
      </c>
      <c r="C13384" s="87">
        <f>TEXT(B13384,"aaa")</f>
        <v/>
      </c>
      <c r="D13384" s="93" t="n"/>
      <c r="E13384" s="87">
        <f>INDEX(매칭테이블!C:D,MATCH(RD!G13384,매칭테이블!D:D,0),1)</f>
        <v/>
      </c>
      <c r="F13384" s="93" t="inlineStr">
        <is>
          <t>카페24</t>
        </is>
      </c>
      <c r="G13384" s="93" t="inlineStr">
        <is>
          <t>어성초 아크네 바디워시옵션=어성초 아크네 바디워시 2개 -35% off (무료배송)</t>
        </is>
      </c>
      <c r="H13384" s="93" t="n">
        <v>1</v>
      </c>
      <c r="J13384" s="87" t="n">
        <v>201208</v>
      </c>
      <c r="K13384" s="93" t="n"/>
      <c r="L13384" s="87" t="n">
        <v>33800</v>
      </c>
      <c r="M13384" s="87" t="n">
        <v>31822.7</v>
      </c>
      <c r="N13384" s="87" t="n">
        <v>8170</v>
      </c>
      <c r="O13384" s="144" t="n">
        <v>30727.27272727272</v>
      </c>
      <c r="P13384" s="87" t="inlineStr">
        <is>
          <t>카페24바디워시어성초 아크네 바디워시옵션=어성초 아크네 바디워시 2개 -35% off (무료배송)201208</t>
        </is>
      </c>
    </row>
    <row r="13385">
      <c r="B13385" s="127" t="n">
        <v>44204</v>
      </c>
      <c r="C13385" s="87">
        <f>TEXT(B13385,"aaa")</f>
        <v/>
      </c>
      <c r="D13385" s="93" t="n"/>
      <c r="E13385" s="87">
        <f>INDEX(매칭테이블!C:D,MATCH(RD!G13385,매칭테이블!D:D,0),1)</f>
        <v/>
      </c>
      <c r="F13385" s="93" t="inlineStr">
        <is>
          <t>카페24</t>
        </is>
      </c>
      <c r="G13385" s="93" t="inlineStr">
        <is>
          <t>어성초 약산성 클렌징폼클렌징폼=어성초 약산성 클렌징폼 1개 -19%off</t>
        </is>
      </c>
      <c r="H13385" s="93" t="n">
        <v>28</v>
      </c>
      <c r="J13385" s="87" t="n">
        <v>201208</v>
      </c>
      <c r="K13385" s="93" t="n"/>
      <c r="L13385" s="87" t="n">
        <v>364000</v>
      </c>
      <c r="M13385" s="87" t="n">
        <v>342706</v>
      </c>
      <c r="N13385" s="87" t="n">
        <v>77000</v>
      </c>
      <c r="O13385" s="144" t="n">
        <v>330909.0909090909</v>
      </c>
      <c r="P13385" s="87" t="inlineStr">
        <is>
          <t>카페24클렌징폼어성초 약산성 클렌징폼클렌징폼=어성초 약산성 클렌징폼 1개 -19%off201208</t>
        </is>
      </c>
    </row>
    <row r="13386">
      <c r="B13386" s="127" t="n">
        <v>44204</v>
      </c>
      <c r="C13386" s="87">
        <f>TEXT(B13386,"aaa")</f>
        <v/>
      </c>
      <c r="D13386" s="93" t="n"/>
      <c r="E13386" s="87">
        <f>INDEX(매칭테이블!C:D,MATCH(RD!G13386,매칭테이블!D:D,0),1)</f>
        <v/>
      </c>
      <c r="F13386" s="93" t="inlineStr">
        <is>
          <t>카페24</t>
        </is>
      </c>
      <c r="G13386" s="93" t="inlineStr">
        <is>
          <t>어성초 약산성 클렌징폼클렌징폼=어성초 약산성 클렌징폼 2개 -25%off</t>
        </is>
      </c>
      <c r="H13386" s="93" t="n">
        <v>1</v>
      </c>
      <c r="J13386" s="87" t="n">
        <v>201208</v>
      </c>
      <c r="K13386" s="93" t="n"/>
      <c r="L13386" s="87" t="n">
        <v>24000</v>
      </c>
      <c r="M13386" s="87" t="n">
        <v>22596</v>
      </c>
      <c r="N13386" s="87" t="n">
        <v>2460</v>
      </c>
      <c r="O13386" s="144" t="n">
        <v>21818.18181818182</v>
      </c>
      <c r="P13386" s="87" t="inlineStr">
        <is>
          <t>카페24클렌징폼어성초 약산성 클렌징폼클렌징폼=어성초 약산성 클렌징폼 2개 -25%off201208</t>
        </is>
      </c>
    </row>
    <row r="13387">
      <c r="B13387" s="127" t="n">
        <v>44204</v>
      </c>
      <c r="C13387" s="87">
        <f>TEXT(B13387,"aaa")</f>
        <v/>
      </c>
      <c r="D13387" s="93" t="n"/>
      <c r="E13387" s="87">
        <f>INDEX(매칭테이블!C:D,MATCH(RD!G13387,매칭테이블!D:D,0),1)</f>
        <v/>
      </c>
      <c r="F13387" s="93" t="inlineStr">
        <is>
          <t>카페24</t>
        </is>
      </c>
      <c r="G13387" s="93" t="inlineStr">
        <is>
          <t>어성초 약산성 클렌징폼클렌징폼=어성초 약산성 클렌징폼 3개 -31%off (무료배송)</t>
        </is>
      </c>
      <c r="H13387" s="93" t="n">
        <v>3</v>
      </c>
      <c r="J13387" s="87" t="n">
        <v>201208</v>
      </c>
      <c r="K13387" s="93" t="n"/>
      <c r="L13387" s="87" t="n">
        <v>99000</v>
      </c>
      <c r="M13387" s="87" t="n">
        <v>93208.5</v>
      </c>
      <c r="N13387" s="87" t="n">
        <v>11070</v>
      </c>
      <c r="O13387" s="144" t="n">
        <v>90000</v>
      </c>
      <c r="P13387" s="87" t="inlineStr">
        <is>
          <t>카페24클렌징폼어성초 약산성 클렌징폼클렌징폼=어성초 약산성 클렌징폼 3개 -31%off (무료배송)201208</t>
        </is>
      </c>
    </row>
    <row r="13388">
      <c r="B13388" s="127" t="n">
        <v>44204</v>
      </c>
      <c r="C13388" s="87">
        <f>TEXT(B13388,"aaa")</f>
        <v/>
      </c>
      <c r="D13388" s="93" t="n"/>
      <c r="E13388" s="87">
        <f>INDEX(매칭테이블!C:D,MATCH(RD!G13388,매칭테이블!D:D,0),1)</f>
        <v/>
      </c>
      <c r="F13388" s="93" t="inlineStr">
        <is>
          <t>카페24</t>
        </is>
      </c>
      <c r="G13388" s="93" t="inlineStr">
        <is>
          <t>어성초 크림마스크 나이트 솔루션옵션=어성초 크림마스크 나이트 솔루션 10장 (-50%)</t>
        </is>
      </c>
      <c r="H13388" s="93" t="n">
        <v>1</v>
      </c>
      <c r="J13388" s="87" t="n">
        <v>201208</v>
      </c>
      <c r="K13388" s="93" t="n"/>
      <c r="L13388" s="87" t="n">
        <v>20000</v>
      </c>
      <c r="M13388" s="87" t="n">
        <v>18830</v>
      </c>
      <c r="N13388" s="87" t="n">
        <v>3107</v>
      </c>
      <c r="O13388" s="144" t="n">
        <v>18181.81818181818</v>
      </c>
      <c r="P13388" s="87" t="inlineStr">
        <is>
          <t>카페24크림마스크어성초 크림마스크 나이트 솔루션옵션=어성초 크림마스크 나이트 솔루션 10장 (-50%)201208</t>
        </is>
      </c>
    </row>
    <row r="13389">
      <c r="B13389" s="127" t="n">
        <v>44204</v>
      </c>
      <c r="C13389" s="87">
        <f>TEXT(B13389,"aaa")</f>
        <v/>
      </c>
      <c r="D13389" s="93" t="n"/>
      <c r="E13389" s="87">
        <f>INDEX(매칭테이블!C:D,MATCH(RD!G13389,매칭테이블!D:D,0),1)</f>
        <v/>
      </c>
      <c r="F13389" s="93" t="inlineStr">
        <is>
          <t>카페24</t>
        </is>
      </c>
      <c r="G13389" s="93" t="inlineStr">
        <is>
          <t>청귤 비타 잡티 마스크옵션=청귤 비타 잡티 마스크 1장</t>
        </is>
      </c>
      <c r="H13389" s="93" t="n">
        <v>1</v>
      </c>
      <c r="J13389" s="87" t="n">
        <v>201208</v>
      </c>
      <c r="K13389" s="93" t="n"/>
      <c r="L13389" s="87" t="n">
        <v>4000</v>
      </c>
      <c r="M13389" s="87" t="n">
        <v>3766</v>
      </c>
      <c r="N13389" s="87" t="n">
        <v>317</v>
      </c>
      <c r="O13389" s="144" t="n">
        <v>3636.363636363636</v>
      </c>
      <c r="P13389" s="87" t="inlineStr">
        <is>
          <t>카페24마스크팩청귤 비타 잡티 마스크옵션=청귤 비타 잡티 마스크 1장201208</t>
        </is>
      </c>
    </row>
    <row r="13390">
      <c r="B13390" s="127" t="n">
        <v>44204</v>
      </c>
      <c r="C13390" s="87">
        <f>TEXT(B13390,"aaa")</f>
        <v/>
      </c>
      <c r="D13390" s="93" t="n"/>
      <c r="E13390" s="87">
        <f>INDEX(매칭테이블!C:D,MATCH(RD!G13390,매칭테이블!D:D,0),1)</f>
        <v/>
      </c>
      <c r="F13390" s="93" t="inlineStr">
        <is>
          <t>카페24</t>
        </is>
      </c>
      <c r="G13390" s="93" t="inlineStr">
        <is>
          <t>청귤 비타 잡티 마스크옵션=청귤 비타 잡티 마스크 10장(50% off)</t>
        </is>
      </c>
      <c r="H13390" s="93" t="n">
        <v>2</v>
      </c>
      <c r="J13390" s="87" t="n">
        <v>201208</v>
      </c>
      <c r="K13390" s="93" t="n"/>
      <c r="L13390" s="87" t="n">
        <v>40000</v>
      </c>
      <c r="M13390" s="87" t="n">
        <v>37660</v>
      </c>
      <c r="N13390" s="87" t="n">
        <v>6334</v>
      </c>
      <c r="O13390" s="144" t="n">
        <v>36363.63636363636</v>
      </c>
      <c r="P13390" s="87" t="inlineStr">
        <is>
          <t>카페24마스크팩청귤 비타 잡티 마스크옵션=청귤 비타 잡티 마스크 10장(50% off)201208</t>
        </is>
      </c>
    </row>
    <row r="13391">
      <c r="B13391" s="127" t="n">
        <v>44204</v>
      </c>
      <c r="C13391" s="87">
        <f>TEXT(B13391,"aaa")</f>
        <v/>
      </c>
      <c r="D13391" s="93" t="n"/>
      <c r="E13391" s="87">
        <f>INDEX(매칭테이블!C:D,MATCH(RD!G13391,매칭테이블!D:D,0),1)</f>
        <v/>
      </c>
      <c r="F13391" s="93" t="inlineStr">
        <is>
          <t>카페24</t>
        </is>
      </c>
      <c r="G13391" s="93" t="inlineStr">
        <is>
          <t>촉촉 스킨팩 화장솜</t>
        </is>
      </c>
      <c r="H13391" s="93" t="n">
        <v>26</v>
      </c>
      <c r="J13391" s="87" t="n">
        <v>201208</v>
      </c>
      <c r="K13391" s="93" t="n"/>
      <c r="L13391" s="87" t="n">
        <v>78000</v>
      </c>
      <c r="M13391" s="87" t="n">
        <v>73437</v>
      </c>
      <c r="N13391" s="87" t="n">
        <v>28860</v>
      </c>
      <c r="O13391" s="144" t="n">
        <v>70909.0909090909</v>
      </c>
      <c r="P13391" s="87" t="inlineStr">
        <is>
          <t>카페24화장솜촉촉 스킨팩 화장솜201208</t>
        </is>
      </c>
    </row>
    <row r="13392">
      <c r="B13392" s="127" t="n">
        <v>44205</v>
      </c>
      <c r="C13392" s="87">
        <f>TEXT(B13392,"aaa")</f>
        <v/>
      </c>
      <c r="D13392" s="93" t="n"/>
      <c r="E13392" s="87">
        <f>INDEX(매칭테이블!C:D,MATCH(RD!G13392,매칭테이블!D:D,0),1)</f>
        <v/>
      </c>
      <c r="F13392" s="93" t="inlineStr">
        <is>
          <t>스타일쉐어</t>
        </is>
      </c>
      <c r="G13392" s="93" t="inlineStr">
        <is>
          <t>아누아 어성초 77 토너 250ml</t>
        </is>
      </c>
      <c r="H13392" s="93" t="n">
        <v>4</v>
      </c>
      <c r="J13392" s="87" t="n">
        <v>201208</v>
      </c>
      <c r="K13392" s="93" t="n"/>
      <c r="L13392" s="87" t="n">
        <v>80000</v>
      </c>
      <c r="M13392" s="87" t="n">
        <v>60000</v>
      </c>
      <c r="N13392" s="87" t="n">
        <v>13040</v>
      </c>
      <c r="O13392" s="144" t="n">
        <v>72727.27272727272</v>
      </c>
      <c r="P13392" s="87" t="inlineStr">
        <is>
          <t>스타일쉐어토너아누아 어성초 77 토너 250ml201208</t>
        </is>
      </c>
    </row>
    <row r="13393">
      <c r="B13393" s="127" t="n">
        <v>44205</v>
      </c>
      <c r="C13393" s="87">
        <f>TEXT(B13393,"aaa")</f>
        <v/>
      </c>
      <c r="D13393" s="93" t="n"/>
      <c r="E13393" s="87">
        <f>INDEX(매칭테이블!C:D,MATCH(RD!G13393,매칭테이블!D:D,0),1)</f>
        <v/>
      </c>
      <c r="F13393" s="93" t="inlineStr">
        <is>
          <t>카페24</t>
        </is>
      </c>
      <c r="G13393" s="93" t="inlineStr">
        <is>
          <t>5 제로 무기자차 선크림옵션=5제로 무기자차 선크림 1개-20% off</t>
        </is>
      </c>
      <c r="H13393" s="93" t="n">
        <v>5</v>
      </c>
      <c r="J13393" s="87" t="n">
        <v>201208</v>
      </c>
      <c r="K13393" s="93" t="n"/>
      <c r="L13393" s="87" t="n">
        <v>100000</v>
      </c>
      <c r="M13393" s="87" t="n">
        <v>94150</v>
      </c>
      <c r="N13393" s="87" t="n">
        <v>11725</v>
      </c>
      <c r="O13393" s="144" t="n">
        <v>90909.0909090909</v>
      </c>
      <c r="P13393" s="87" t="inlineStr">
        <is>
          <t>카페24선크림5 제로 무기자차 선크림옵션=5제로 무기자차 선크림 1개-20% off201208</t>
        </is>
      </c>
    </row>
    <row r="13394">
      <c r="B13394" s="127" t="n">
        <v>44205</v>
      </c>
      <c r="C13394" s="87">
        <f>TEXT(B13394,"aaa")</f>
        <v/>
      </c>
      <c r="D13394" s="93" t="n"/>
      <c r="E13394" s="87">
        <f>INDEX(매칭테이블!C:D,MATCH(RD!G13394,매칭테이블!D:D,0),1)</f>
        <v/>
      </c>
      <c r="F13394" s="93" t="inlineStr">
        <is>
          <t>카페24</t>
        </is>
      </c>
      <c r="G13394" s="93" t="inlineStr">
        <is>
          <t>5 제로 무기자차 선크림옵션=5제로 무기자차 선크림 2개-30% off (무료배송)</t>
        </is>
      </c>
      <c r="H13394" s="93" t="n">
        <v>2</v>
      </c>
      <c r="J13394" s="87" t="n">
        <v>201208</v>
      </c>
      <c r="K13394" s="93" t="n"/>
      <c r="L13394" s="87" t="n">
        <v>70000</v>
      </c>
      <c r="M13394" s="87" t="n">
        <v>65905</v>
      </c>
      <c r="N13394" s="87" t="n">
        <v>9380</v>
      </c>
      <c r="O13394" s="144" t="n">
        <v>63636.36363636363</v>
      </c>
      <c r="P13394" s="87" t="inlineStr">
        <is>
          <t>카페24선크림5 제로 무기자차 선크림옵션=5제로 무기자차 선크림 2개-30% off (무료배송)201208</t>
        </is>
      </c>
    </row>
    <row r="13395">
      <c r="B13395" s="127" t="n">
        <v>44205</v>
      </c>
      <c r="C13395" s="87">
        <f>TEXT(B13395,"aaa")</f>
        <v/>
      </c>
      <c r="D13395" s="93" t="n"/>
      <c r="E13395" s="87">
        <f>INDEX(매칭테이블!C:D,MATCH(RD!G13395,매칭테이블!D:D,0),1)</f>
        <v/>
      </c>
      <c r="F13395" s="93" t="inlineStr">
        <is>
          <t>카페24</t>
        </is>
      </c>
      <c r="G13395" s="93" t="inlineStr">
        <is>
          <t>[수분 보충 세트] 어성초 77 토너 + 어성초 70 로션옵션=어성초 77 토너 250ml + 어성초 70 로션 200ml -30%</t>
        </is>
      </c>
      <c r="H13395" s="93" t="n">
        <v>37</v>
      </c>
      <c r="J13395" s="87" t="n">
        <v>201208</v>
      </c>
      <c r="K13395" s="93" t="n"/>
      <c r="L13395" s="87" t="n">
        <v>1372700</v>
      </c>
      <c r="M13395" s="87" t="n">
        <v>1292397.05</v>
      </c>
      <c r="N13395" s="87" t="n">
        <v>274466</v>
      </c>
      <c r="O13395" s="144" t="n">
        <v>1247909.090909091</v>
      </c>
      <c r="P13395" s="87" t="inlineStr">
        <is>
          <t>카페24수분 보충 세트[수분 보충 세트] 어성초 77 토너 + 어성초 70 로션옵션=어성초 77 토너 250ml + 어성초 70 로션 200ml -30%201208</t>
        </is>
      </c>
    </row>
    <row r="13396">
      <c r="B13396" s="127" t="n">
        <v>44205</v>
      </c>
      <c r="C13396" s="87">
        <f>TEXT(B13396,"aaa")</f>
        <v/>
      </c>
      <c r="D13396" s="93" t="n"/>
      <c r="E13396" s="87">
        <f>INDEX(매칭테이블!C:D,MATCH(RD!G13396,매칭테이블!D:D,0),1)</f>
        <v/>
      </c>
      <c r="F13396" s="93" t="inlineStr">
        <is>
          <t>카페24</t>
        </is>
      </c>
      <c r="G13396" s="93" t="inlineStr">
        <is>
          <t>[어성초 진정 패키지 세트] 대용량 토너 + 앰플 + 수딩 크림 + 마스크팩 10장</t>
        </is>
      </c>
      <c r="H13396" s="93" t="n">
        <v>2</v>
      </c>
      <c r="J13396" s="87" t="n">
        <v>201208</v>
      </c>
      <c r="K13396" s="93" t="n"/>
      <c r="L13396" s="87" t="n">
        <v>198000</v>
      </c>
      <c r="M13396" s="87" t="n">
        <v>186417</v>
      </c>
      <c r="N13396" s="87" t="n">
        <v>30274</v>
      </c>
      <c r="O13396" s="144" t="n">
        <v>180000</v>
      </c>
      <c r="P13396" s="87" t="inlineStr">
        <is>
          <t>카페24어성초진정패키지[어성초 진정 패키지 세트] 대용량 토너 + 앰플 + 수딩 크림 + 마스크팩 10장201208</t>
        </is>
      </c>
    </row>
    <row r="13397">
      <c r="B13397" s="127" t="n">
        <v>44205</v>
      </c>
      <c r="C13397" s="87">
        <f>TEXT(B13397,"aaa")</f>
        <v/>
      </c>
      <c r="D13397" s="93" t="n"/>
      <c r="E13397" s="87">
        <f>INDEX(매칭테이블!C:D,MATCH(RD!G13397,매칭테이블!D:D,0),1)</f>
        <v/>
      </c>
      <c r="F13397" s="93" t="inlineStr">
        <is>
          <t>카페24</t>
        </is>
      </c>
      <c r="G13397" s="93" t="inlineStr">
        <is>
          <t>대용량 어성초 77 수딩 토너 500ml</t>
        </is>
      </c>
      <c r="H13397" s="93" t="n">
        <v>29</v>
      </c>
      <c r="J13397" s="87" t="n">
        <v>201208</v>
      </c>
      <c r="K13397" s="93" t="n"/>
      <c r="L13397" s="87" t="n">
        <v>957000</v>
      </c>
      <c r="M13397" s="87" t="n">
        <v>901015.5</v>
      </c>
      <c r="N13397" s="87" t="n">
        <v>125570</v>
      </c>
      <c r="O13397" s="144" t="n">
        <v>869999.9999999999</v>
      </c>
      <c r="P13397" s="87" t="inlineStr">
        <is>
          <t>카페24토너대용량 어성초 77 수딩 토너 500ml201208</t>
        </is>
      </c>
    </row>
    <row r="13398">
      <c r="B13398" s="127" t="n">
        <v>44205</v>
      </c>
      <c r="C13398" s="87">
        <f>TEXT(B13398,"aaa")</f>
        <v/>
      </c>
      <c r="D13398" s="93" t="n"/>
      <c r="E13398" s="87">
        <f>INDEX(매칭테이블!C:D,MATCH(RD!G13398,매칭테이블!D:D,0),1)</f>
        <v/>
      </c>
      <c r="F13398" s="93" t="inlineStr">
        <is>
          <t>카페24</t>
        </is>
      </c>
      <c r="G13398" s="93" t="inlineStr">
        <is>
          <t>대용량 어성초 77 토너 500ml</t>
        </is>
      </c>
      <c r="H13398" s="93" t="n">
        <v>1</v>
      </c>
      <c r="J13398" s="87" t="n">
        <v>201208</v>
      </c>
      <c r="K13398" s="93" t="n"/>
      <c r="L13398" s="87" t="n">
        <v>33000</v>
      </c>
      <c r="M13398" s="87" t="n">
        <v>31069.5</v>
      </c>
      <c r="N13398" s="87" t="n">
        <v>4330</v>
      </c>
      <c r="O13398" s="144" t="n">
        <v>30000</v>
      </c>
      <c r="P13398" s="87" t="inlineStr">
        <is>
          <t>카페24토너대용량 어성초 77 토너 500ml201208</t>
        </is>
      </c>
    </row>
    <row r="13399">
      <c r="B13399" s="127" t="n">
        <v>44205</v>
      </c>
      <c r="C13399" s="87">
        <f>TEXT(B13399,"aaa")</f>
        <v/>
      </c>
      <c r="D13399" s="93" t="n"/>
      <c r="E13399" s="87">
        <f>INDEX(매칭테이블!C:D,MATCH(RD!G13399,매칭테이블!D:D,0),1)</f>
        <v/>
      </c>
      <c r="F13399" s="93" t="inlineStr">
        <is>
          <t>카페24</t>
        </is>
      </c>
      <c r="G13399" s="93" t="inlineStr">
        <is>
          <t>아누아 어성초 77 수딩 토너토너(필수)=어성초 77 토너 1개-20% off</t>
        </is>
      </c>
      <c r="H13399" s="93" t="n">
        <v>3</v>
      </c>
      <c r="J13399" s="87" t="n">
        <v>201208</v>
      </c>
      <c r="K13399" s="93" t="n"/>
      <c r="L13399" s="87" t="n">
        <v>60000</v>
      </c>
      <c r="M13399" s="87" t="n">
        <v>56490</v>
      </c>
      <c r="N13399" s="87" t="n">
        <v>9240</v>
      </c>
      <c r="O13399" s="144" t="n">
        <v>54545.45454545454</v>
      </c>
      <c r="P13399" s="87" t="inlineStr">
        <is>
          <t>카페24토너아누아 어성초 77 수딩 토너토너(필수)=어성초 77 토너 1개-20% off201208</t>
        </is>
      </c>
    </row>
    <row r="13400">
      <c r="B13400" s="127" t="n">
        <v>44205</v>
      </c>
      <c r="C13400" s="87">
        <f>TEXT(B13400,"aaa")</f>
        <v/>
      </c>
      <c r="D13400" s="93" t="n"/>
      <c r="E13400" s="87">
        <f>INDEX(매칭테이블!C:D,MATCH(RD!G13400,매칭테이블!D:D,0),1)</f>
        <v/>
      </c>
      <c r="F13400" s="93" t="inlineStr">
        <is>
          <t>카페24</t>
        </is>
      </c>
      <c r="G13400" s="93" t="inlineStr">
        <is>
          <t>아누아 어성초 77 수딩 토너토너(필수)=어성초 77 토너 2개-30% off (무료배송)</t>
        </is>
      </c>
      <c r="H13400" s="93" t="n">
        <v>1</v>
      </c>
      <c r="J13400" s="87" t="n">
        <v>201208</v>
      </c>
      <c r="K13400" s="93" t="n"/>
      <c r="L13400" s="87" t="n">
        <v>35000</v>
      </c>
      <c r="M13400" s="87" t="n">
        <v>32952.5</v>
      </c>
      <c r="N13400" s="87" t="n">
        <v>6160</v>
      </c>
      <c r="O13400" s="144" t="n">
        <v>31818.18181818182</v>
      </c>
      <c r="P13400" s="87" t="inlineStr">
        <is>
          <t>카페24토너아누아 어성초 77 수딩 토너토너(필수)=어성초 77 토너 2개-30% off (무료배송)201208</t>
        </is>
      </c>
    </row>
    <row r="13401">
      <c r="B13401" s="127" t="n">
        <v>44205</v>
      </c>
      <c r="C13401" s="87">
        <f>TEXT(B13401,"aaa")</f>
        <v/>
      </c>
      <c r="D13401" s="93" t="n"/>
      <c r="E13401" s="87">
        <f>INDEX(매칭테이블!C:D,MATCH(RD!G13401,매칭테이블!D:D,0),1)</f>
        <v/>
      </c>
      <c r="F13401" s="93" t="inlineStr">
        <is>
          <t>카페24</t>
        </is>
      </c>
      <c r="G13401" s="93" t="inlineStr">
        <is>
          <t>아누아 어성초 77 수딩 토너화장솜(선택)=촉촉 스킨팩 화장솜</t>
        </is>
      </c>
      <c r="H13401" s="93" t="n">
        <v>2</v>
      </c>
      <c r="J13401" s="87" t="n">
        <v>201208</v>
      </c>
      <c r="K13401" s="93" t="n"/>
      <c r="L13401" s="87" t="n">
        <v>6000</v>
      </c>
      <c r="M13401" s="87" t="n">
        <v>5649</v>
      </c>
      <c r="N13401" s="87" t="n">
        <v>2220</v>
      </c>
      <c r="O13401" s="144" t="n">
        <v>5454.545454545454</v>
      </c>
      <c r="P13401" s="87" t="inlineStr">
        <is>
          <t>카페24토너아누아 어성초 77 수딩 토너화장솜(선택)=촉촉 스킨팩 화장솜201208</t>
        </is>
      </c>
    </row>
    <row r="13402">
      <c r="B13402" s="127" t="n">
        <v>44205</v>
      </c>
      <c r="C13402" s="87">
        <f>TEXT(B13402,"aaa")</f>
        <v/>
      </c>
      <c r="D13402" s="93" t="n"/>
      <c r="E13402" s="87">
        <f>INDEX(매칭테이블!C:D,MATCH(RD!G13402,매칭테이블!D:D,0),1)</f>
        <v/>
      </c>
      <c r="F13402" s="93" t="inlineStr">
        <is>
          <t>카페24</t>
        </is>
      </c>
      <c r="G13402" s="93" t="inlineStr">
        <is>
          <t>어성초 70 데일리 릴리프 로션로션=어성초 70 데일리 릴리프 로션 1개 -20% off</t>
        </is>
      </c>
      <c r="H13402" s="93" t="n">
        <v>9</v>
      </c>
      <c r="J13402" s="87" t="n">
        <v>201208</v>
      </c>
      <c r="K13402" s="93" t="n"/>
      <c r="L13402" s="87" t="n">
        <v>201600</v>
      </c>
      <c r="M13402" s="87" t="n">
        <v>189806.4</v>
      </c>
      <c r="N13402" s="87" t="n">
        <v>39042</v>
      </c>
      <c r="O13402" s="144" t="n">
        <v>183272.7272727273</v>
      </c>
      <c r="P13402" s="87" t="inlineStr">
        <is>
          <t>카페24로션어성초 70 데일리 릴리프 로션로션=어성초 70 데일리 릴리프 로션 1개 -20% off201208</t>
        </is>
      </c>
    </row>
    <row r="13403">
      <c r="B13403" s="127" t="n">
        <v>44205</v>
      </c>
      <c r="C13403" s="87">
        <f>TEXT(B13403,"aaa")</f>
        <v/>
      </c>
      <c r="D13403" s="93" t="n"/>
      <c r="E13403" s="87">
        <f>INDEX(매칭테이블!C:D,MATCH(RD!G13403,매칭테이블!D:D,0),1)</f>
        <v/>
      </c>
      <c r="F13403" s="93" t="inlineStr">
        <is>
          <t>카페24</t>
        </is>
      </c>
      <c r="G13403" s="93" t="inlineStr">
        <is>
          <t>어성초 70 데일리 릴리프 로션로션=어성초 70 데일리 릴리프 로션 2개 -30% off</t>
        </is>
      </c>
      <c r="H13403" s="93" t="n">
        <v>1</v>
      </c>
      <c r="J13403" s="87" t="n">
        <v>201208</v>
      </c>
      <c r="K13403" s="93" t="n"/>
      <c r="L13403" s="87" t="n">
        <v>39200</v>
      </c>
      <c r="M13403" s="87" t="n">
        <v>36906.8</v>
      </c>
      <c r="N13403" s="87" t="n">
        <v>8676</v>
      </c>
      <c r="O13403" s="144" t="n">
        <v>35636.36363636363</v>
      </c>
      <c r="P13403" s="87" t="inlineStr">
        <is>
          <t>카페24로션어성초 70 데일리 릴리프 로션로션=어성초 70 데일리 릴리프 로션 2개 -30% off201208</t>
        </is>
      </c>
    </row>
    <row r="13404">
      <c r="B13404" s="127" t="n">
        <v>44205</v>
      </c>
      <c r="C13404" s="87">
        <f>TEXT(B13404,"aaa")</f>
        <v/>
      </c>
      <c r="D13404" s="93" t="n"/>
      <c r="E13404" s="87">
        <f>INDEX(매칭테이블!C:D,MATCH(RD!G13404,매칭테이블!D:D,0),1)</f>
        <v/>
      </c>
      <c r="F13404" s="93" t="inlineStr">
        <is>
          <t>카페24</t>
        </is>
      </c>
      <c r="G13404" s="93" t="inlineStr">
        <is>
          <t>어성초 70 데일리 릴리프 로션로션=어성초 77토너 + 어성초 70 로션 수분 보충 세트 -30% off</t>
        </is>
      </c>
      <c r="H13404" s="93" t="n">
        <v>2</v>
      </c>
      <c r="J13404" s="87" t="n">
        <v>201208</v>
      </c>
      <c r="K13404" s="93" t="n"/>
      <c r="L13404" s="87" t="n">
        <v>74200</v>
      </c>
      <c r="M13404" s="87" t="n">
        <v>69859.3</v>
      </c>
      <c r="N13404" s="87" t="n">
        <v>14836</v>
      </c>
      <c r="O13404" s="144" t="n">
        <v>67454.54545454546</v>
      </c>
      <c r="P13404" s="87" t="inlineStr">
        <is>
          <t>카페24수분 보충 세트어성초 70 데일리 릴리프 로션로션=어성초 77토너 + 어성초 70 로션 수분 보충 세트 -30% off201208</t>
        </is>
      </c>
    </row>
    <row r="13405">
      <c r="B13405" s="127" t="n">
        <v>44205</v>
      </c>
      <c r="C13405" s="87">
        <f>TEXT(B13405,"aaa")</f>
        <v/>
      </c>
      <c r="D13405" s="93" t="n"/>
      <c r="E13405" s="87">
        <f>INDEX(매칭테이블!C:D,MATCH(RD!G13405,매칭테이블!D:D,0),1)</f>
        <v/>
      </c>
      <c r="F13405" s="93" t="inlineStr">
        <is>
          <t>카페24</t>
        </is>
      </c>
      <c r="G13405" s="93" t="inlineStr">
        <is>
          <t>어성초 70 머드 크림 마스크옵션=어성초 70 머드 크림 마스크-20% off</t>
        </is>
      </c>
      <c r="H13405" s="93" t="n">
        <v>5</v>
      </c>
      <c r="J13405" s="87" t="n">
        <v>201208</v>
      </c>
      <c r="K13405" s="93" t="n"/>
      <c r="L13405" s="87" t="n">
        <v>100000</v>
      </c>
      <c r="M13405" s="87" t="n">
        <v>94150</v>
      </c>
      <c r="N13405" s="87" t="n">
        <v>7210</v>
      </c>
      <c r="O13405" s="144" t="n">
        <v>90909.0909090909</v>
      </c>
      <c r="P13405" s="87" t="inlineStr">
        <is>
          <t>카페24머드크림마스크어성초 70 머드 크림 마스크옵션=어성초 70 머드 크림 마스크-20% off201208</t>
        </is>
      </c>
    </row>
    <row r="13406">
      <c r="B13406" s="127" t="n">
        <v>44205</v>
      </c>
      <c r="C13406" s="87">
        <f>TEXT(B13406,"aaa")</f>
        <v/>
      </c>
      <c r="D13406" s="93" t="n"/>
      <c r="E13406" s="87">
        <f>INDEX(매칭테이블!C:D,MATCH(RD!G13406,매칭테이블!D:D,0),1)</f>
        <v/>
      </c>
      <c r="F13406" s="93" t="inlineStr">
        <is>
          <t>카페24</t>
        </is>
      </c>
      <c r="G13406" s="93" t="inlineStr">
        <is>
          <t>어성초 70 머드 크림 마스크옵션=어성초 70 머드 크림 마스크 2개-30% off (무료배송)</t>
        </is>
      </c>
      <c r="H13406" s="93" t="n">
        <v>1</v>
      </c>
      <c r="J13406" s="87" t="n">
        <v>201208</v>
      </c>
      <c r="K13406" s="93" t="n"/>
      <c r="L13406" s="87" t="n">
        <v>35000</v>
      </c>
      <c r="M13406" s="87" t="n">
        <v>32952.5</v>
      </c>
      <c r="N13406" s="87" t="n">
        <v>2884</v>
      </c>
      <c r="O13406" s="144" t="n">
        <v>31818.18181818182</v>
      </c>
      <c r="P13406" s="87" t="inlineStr">
        <is>
          <t>카페24머드크림마스크어성초 70 머드 크림 마스크옵션=어성초 70 머드 크림 마스크 2개-30% off (무료배송)201208</t>
        </is>
      </c>
    </row>
    <row r="13407">
      <c r="B13407" s="127" t="n">
        <v>44205</v>
      </c>
      <c r="C13407" s="87">
        <f>TEXT(B13407,"aaa")</f>
        <v/>
      </c>
      <c r="D13407" s="93" t="n"/>
      <c r="E13407" s="87">
        <f>INDEX(매칭테이블!C:D,MATCH(RD!G13407,매칭테이블!D:D,0),1)</f>
        <v/>
      </c>
      <c r="F13407" s="93" t="inlineStr">
        <is>
          <t>카페24</t>
        </is>
      </c>
      <c r="G13407" s="93" t="inlineStr">
        <is>
          <t>어성초 70 인텐스 카밍 크림크림=어성초 70 인텐스 카밍 크림 1개 (-20%)</t>
        </is>
      </c>
      <c r="H13407" s="93" t="n">
        <v>3</v>
      </c>
      <c r="J13407" s="87" t="n">
        <v>201208</v>
      </c>
      <c r="K13407" s="93" t="n"/>
      <c r="L13407" s="87" t="n">
        <v>84000</v>
      </c>
      <c r="M13407" s="87" t="n">
        <v>79086</v>
      </c>
      <c r="N13407" s="87" t="n">
        <v>11646</v>
      </c>
      <c r="O13407" s="144" t="n">
        <v>76363.63636363635</v>
      </c>
      <c r="P13407" s="87" t="inlineStr">
        <is>
          <t>카페24카밍크림어성초 70 인텐스 카밍 크림크림=어성초 70 인텐스 카밍 크림 1개 (-20%)201208</t>
        </is>
      </c>
    </row>
    <row r="13408">
      <c r="B13408" s="127" t="n">
        <v>44205</v>
      </c>
      <c r="C13408" s="87">
        <f>TEXT(B13408,"aaa")</f>
        <v/>
      </c>
      <c r="D13408" s="93" t="n"/>
      <c r="E13408" s="87">
        <f>INDEX(매칭테이블!C:D,MATCH(RD!G13408,매칭테이블!D:D,0),1)</f>
        <v/>
      </c>
      <c r="F13408" s="93" t="inlineStr">
        <is>
          <t>카페24</t>
        </is>
      </c>
      <c r="G13408" s="93" t="inlineStr">
        <is>
          <t>어성초 70 인텐스 카밍 크림크림=어성초 70 인텐스 카밍 크림 2개 (-30%)</t>
        </is>
      </c>
      <c r="H13408" s="93" t="n">
        <v>1</v>
      </c>
      <c r="J13408" s="87" t="n">
        <v>201208</v>
      </c>
      <c r="K13408" s="93" t="n"/>
      <c r="L13408" s="87" t="n">
        <v>49000</v>
      </c>
      <c r="M13408" s="87" t="n">
        <v>46133.5</v>
      </c>
      <c r="N13408" s="87" t="n">
        <v>7764</v>
      </c>
      <c r="O13408" s="144" t="n">
        <v>44545.45454545454</v>
      </c>
      <c r="P13408" s="87" t="inlineStr">
        <is>
          <t>카페24카밍크림어성초 70 인텐스 카밍 크림크림=어성초 70 인텐스 카밍 크림 2개 (-30%)201208</t>
        </is>
      </c>
    </row>
    <row r="13409">
      <c r="B13409" s="127" t="n">
        <v>44205</v>
      </c>
      <c r="C13409" s="87">
        <f>TEXT(B13409,"aaa")</f>
        <v/>
      </c>
      <c r="D13409" s="93" t="n"/>
      <c r="E13409" s="87">
        <f>INDEX(매칭테이블!C:D,MATCH(RD!G13409,매칭테이블!D:D,0),1)</f>
        <v/>
      </c>
      <c r="F13409" s="93" t="inlineStr">
        <is>
          <t>카페24</t>
        </is>
      </c>
      <c r="G13409" s="93" t="inlineStr">
        <is>
          <t>어성초 70 인텐스 카밍 크림크림=어성초 토너 250ml + 카밍 크림 50ml (-30%)</t>
        </is>
      </c>
      <c r="H13409" s="93" t="n">
        <v>1</v>
      </c>
      <c r="J13409" s="87" t="n">
        <v>201208</v>
      </c>
      <c r="K13409" s="93" t="n"/>
      <c r="L13409" s="87" t="n">
        <v>42000</v>
      </c>
      <c r="M13409" s="87" t="n">
        <v>39543</v>
      </c>
      <c r="N13409" s="87" t="n">
        <v>6962</v>
      </c>
      <c r="O13409" s="144" t="n">
        <v>38181.81818181818</v>
      </c>
      <c r="P13409" s="87" t="inlineStr">
        <is>
          <t>카페24카밍크림어성초 70 인텐스 카밍 크림크림=어성초 토너 250ml + 카밍 크림 50ml (-30%)201208</t>
        </is>
      </c>
    </row>
    <row r="13410">
      <c r="B13410" s="127" t="n">
        <v>44205</v>
      </c>
      <c r="C13410" s="87">
        <f>TEXT(B13410,"aaa")</f>
        <v/>
      </c>
      <c r="D13410" s="93" t="n"/>
      <c r="E13410" s="87">
        <f>INDEX(매칭테이블!C:D,MATCH(RD!G13410,매칭테이블!D:D,0),1)</f>
        <v/>
      </c>
      <c r="F13410" s="93" t="inlineStr">
        <is>
          <t>카페24</t>
        </is>
      </c>
      <c r="G13410" s="93" t="inlineStr">
        <is>
          <t>어성초 77 수딩 토너토너(필수)=어성초 77 토너 1개-20% off</t>
        </is>
      </c>
      <c r="H13410" s="93" t="n">
        <v>2</v>
      </c>
      <c r="J13410" s="87" t="n">
        <v>201208</v>
      </c>
      <c r="K13410" s="93" t="n"/>
      <c r="L13410" s="87" t="n">
        <v>40000</v>
      </c>
      <c r="M13410" s="87" t="n">
        <v>37660</v>
      </c>
      <c r="N13410" s="87" t="n">
        <v>6160</v>
      </c>
      <c r="O13410" s="144" t="n">
        <v>36363.63636363636</v>
      </c>
      <c r="P13410" s="87" t="inlineStr">
        <is>
          <t>카페24토너어성초 77 수딩 토너토너(필수)=어성초 77 토너 1개-20% off201208</t>
        </is>
      </c>
    </row>
    <row r="13411">
      <c r="B13411" s="127" t="n">
        <v>44205</v>
      </c>
      <c r="C13411" s="87">
        <f>TEXT(B13411,"aaa")</f>
        <v/>
      </c>
      <c r="D13411" s="93" t="n"/>
      <c r="E13411" s="87">
        <f>INDEX(매칭테이블!C:D,MATCH(RD!G13411,매칭테이블!D:D,0),1)</f>
        <v/>
      </c>
      <c r="F13411" s="93" t="inlineStr">
        <is>
          <t>카페24</t>
        </is>
      </c>
      <c r="G13411" s="93" t="inlineStr">
        <is>
          <t>어성초 77 수딩 토너토너(필수)=어성초77토너1개 + 어성초77패드1개 -30% off (무료배송)</t>
        </is>
      </c>
      <c r="H13411" s="93" t="n">
        <v>1</v>
      </c>
      <c r="J13411" s="87" t="n">
        <v>201208</v>
      </c>
      <c r="K13411" s="93" t="n"/>
      <c r="L13411" s="87" t="n">
        <v>37100</v>
      </c>
      <c r="M13411" s="87" t="n">
        <v>34929.65</v>
      </c>
      <c r="N13411" s="87" t="n">
        <v>8092</v>
      </c>
      <c r="O13411" s="144" t="n">
        <v>33727.27272727273</v>
      </c>
      <c r="P13411" s="87" t="inlineStr">
        <is>
          <t>카페24토너+패드 세트어성초 77 수딩 토너토너(필수)=어성초77토너1개 + 어성초77패드1개 -30% off (무료배송)201208</t>
        </is>
      </c>
    </row>
    <row r="13412">
      <c r="B13412" s="127" t="n">
        <v>44205</v>
      </c>
      <c r="C13412" s="87">
        <f>TEXT(B13412,"aaa")</f>
        <v/>
      </c>
      <c r="D13412" s="93" t="n"/>
      <c r="E13412" s="87">
        <f>INDEX(매칭테이블!C:D,MATCH(RD!G13412,매칭테이블!D:D,0),1)</f>
        <v/>
      </c>
      <c r="F13412" s="93" t="inlineStr">
        <is>
          <t>카페24</t>
        </is>
      </c>
      <c r="G13412" s="93" t="inlineStr">
        <is>
          <t>어성초 77 수딩 토너 (클리어패드 세트 구매시 1/11 순차발송 예정)옵션=어성초 77 토너 1개-20% off</t>
        </is>
      </c>
      <c r="H13412" s="93" t="n">
        <v>65</v>
      </c>
      <c r="J13412" s="87" t="n">
        <v>201208</v>
      </c>
      <c r="K13412" s="93" t="n"/>
      <c r="L13412" s="87" t="n">
        <v>1300000</v>
      </c>
      <c r="M13412" s="87" t="n">
        <v>1223950</v>
      </c>
      <c r="N13412" s="87" t="n">
        <v>200200</v>
      </c>
      <c r="O13412" s="144" t="n">
        <v>1181818.181818182</v>
      </c>
      <c r="P13412" s="87" t="inlineStr">
        <is>
          <t>카페24토너어성초 77 수딩 토너 (클리어패드 세트 구매시 1/11 순차발송 예정)옵션=어성초 77 토너 1개-20% off201208</t>
        </is>
      </c>
    </row>
    <row r="13413">
      <c r="B13413" s="127" t="n">
        <v>44205</v>
      </c>
      <c r="C13413" s="87">
        <f>TEXT(B13413,"aaa")</f>
        <v/>
      </c>
      <c r="D13413" s="93" t="n"/>
      <c r="E13413" s="87">
        <f>INDEX(매칭테이블!C:D,MATCH(RD!G13413,매칭테이블!D:D,0),1)</f>
        <v/>
      </c>
      <c r="F13413" s="93" t="inlineStr">
        <is>
          <t>카페24</t>
        </is>
      </c>
      <c r="G13413" s="93" t="inlineStr">
        <is>
          <t>어성초 77 수딩 토너 (클리어패드 세트 구매시 1/11 순차발송 예정)옵션=어성초 77 토너 2개-30% off (무료배송)</t>
        </is>
      </c>
      <c r="H13413" s="93" t="n">
        <v>46</v>
      </c>
      <c r="J13413" s="87" t="n">
        <v>201208</v>
      </c>
      <c r="K13413" s="93" t="n"/>
      <c r="L13413" s="87" t="n">
        <v>1610000</v>
      </c>
      <c r="M13413" s="87" t="n">
        <v>1515815</v>
      </c>
      <c r="N13413" s="87" t="n">
        <v>283360</v>
      </c>
      <c r="O13413" s="144" t="n">
        <v>1463636.363636364</v>
      </c>
      <c r="P13413" s="87" t="inlineStr">
        <is>
          <t>카페24토너어성초 77 수딩 토너 (클리어패드 세트 구매시 1/11 순차발송 예정)옵션=어성초 77 토너 2개-30% off (무료배송)201208</t>
        </is>
      </c>
    </row>
    <row r="13414">
      <c r="B13414" s="127" t="n">
        <v>44205</v>
      </c>
      <c r="C13414" s="87">
        <f>TEXT(B13414,"aaa")</f>
        <v/>
      </c>
      <c r="D13414" s="93" t="n"/>
      <c r="E13414" s="87">
        <f>INDEX(매칭테이블!C:D,MATCH(RD!G13414,매칭테이블!D:D,0),1)</f>
        <v/>
      </c>
      <c r="F13414" s="93" t="inlineStr">
        <is>
          <t>카페24</t>
        </is>
      </c>
      <c r="G13414" s="93" t="inlineStr">
        <is>
          <t>어성초 77 수딩 토너 (클리어패드 세트 구매시 1/11 순차발송 예정)옵션=어성초 77토너1개 + 어성초77패드1개 -30% off (무료배송)</t>
        </is>
      </c>
      <c r="H13414" s="93" t="n">
        <v>31</v>
      </c>
      <c r="J13414" s="87" t="n">
        <v>201208</v>
      </c>
      <c r="K13414" s="93" t="n"/>
      <c r="L13414" s="87" t="n">
        <v>1150100</v>
      </c>
      <c r="M13414" s="87" t="n">
        <v>1082819.15</v>
      </c>
      <c r="N13414" s="87" t="n">
        <v>250852</v>
      </c>
      <c r="O13414" s="144" t="n">
        <v>1045545.454545454</v>
      </c>
      <c r="P13414" s="87" t="inlineStr">
        <is>
          <t>카페24토너+패드 세트어성초 77 수딩 토너 (클리어패드 세트 구매시 1/11 순차발송 예정)옵션=어성초 77토너1개 + 어성초77패드1개 -30% off (무료배송)201208</t>
        </is>
      </c>
    </row>
    <row r="13415">
      <c r="B13415" s="127" t="n">
        <v>44205</v>
      </c>
      <c r="C13415" s="87">
        <f>TEXT(B13415,"aaa")</f>
        <v/>
      </c>
      <c r="D13415" s="93" t="n"/>
      <c r="E13415" s="87">
        <f>INDEX(매칭테이블!C:D,MATCH(RD!G13415,매칭테이블!D:D,0),1)</f>
        <v/>
      </c>
      <c r="F13415" s="93" t="inlineStr">
        <is>
          <t>카페24</t>
        </is>
      </c>
      <c r="G13415" s="93" t="inlineStr">
        <is>
          <t>어성초 77 수딩 토너 (클리어패드 세트 구매시 1/11 순차발송 예정)토너(필수)=어성초77토너1개 + 어성초77패드1개 -30% off (무료배송)</t>
        </is>
      </c>
      <c r="H13415" s="93" t="n">
        <v>1</v>
      </c>
      <c r="J13415" s="87" t="n">
        <v>201208</v>
      </c>
      <c r="K13415" s="93" t="n"/>
      <c r="L13415" s="87" t="n">
        <v>37100</v>
      </c>
      <c r="M13415" s="87" t="n">
        <v>34929.65</v>
      </c>
      <c r="N13415" s="87" t="n">
        <v>8092</v>
      </c>
      <c r="O13415" s="144" t="n">
        <v>33727.27272727273</v>
      </c>
      <c r="P13415" s="87" t="inlineStr">
        <is>
          <t>카페24토너+패드 세트어성초 77 수딩 토너 (클리어패드 세트 구매시 1/11 순차발송 예정)토너(필수)=어성초77토너1개 + 어성초77패드1개 -30% off (무료배송)201208</t>
        </is>
      </c>
    </row>
    <row r="13416">
      <c r="B13416" s="127" t="n">
        <v>44205</v>
      </c>
      <c r="C13416" s="87">
        <f>TEXT(B13416,"aaa")</f>
        <v/>
      </c>
      <c r="D13416" s="93" t="n"/>
      <c r="E13416" s="87">
        <f>INDEX(매칭테이블!C:D,MATCH(RD!G13416,매칭테이블!D:D,0),1)</f>
        <v/>
      </c>
      <c r="F13416" s="93" t="inlineStr">
        <is>
          <t>카페24</t>
        </is>
      </c>
      <c r="G13416" s="93" t="inlineStr">
        <is>
          <t>어성초 77 수딩 토너 (클리어패드 세트 구매시 1/11 순차발송 예정)화장솜(선택)=촉촉 스킨팩 화장솜</t>
        </is>
      </c>
      <c r="H13416" s="93" t="n">
        <v>55</v>
      </c>
      <c r="J13416" s="87" t="n">
        <v>201208</v>
      </c>
      <c r="K13416" s="93" t="n"/>
      <c r="L13416" s="87" t="n">
        <v>165000</v>
      </c>
      <c r="M13416" s="87" t="n">
        <v>155347.5</v>
      </c>
      <c r="N13416" s="87" t="n">
        <v>61050</v>
      </c>
      <c r="O13416" s="144" t="n">
        <v>150000</v>
      </c>
      <c r="P13416" s="87" t="inlineStr">
        <is>
          <t>카페24토너어성초 77 수딩 토너 (클리어패드 세트 구매시 1/11 순차발송 예정)화장솜(선택)=촉촉 스킨팩 화장솜201208</t>
        </is>
      </c>
    </row>
    <row r="13417">
      <c r="B13417" s="127" t="n">
        <v>44205</v>
      </c>
      <c r="C13417" s="87">
        <f>TEXT(B13417,"aaa")</f>
        <v/>
      </c>
      <c r="D13417" s="93" t="n"/>
      <c r="E13417" s="87">
        <f>INDEX(매칭테이블!C:D,MATCH(RD!G13417,매칭테이블!D:D,0),1)</f>
        <v/>
      </c>
      <c r="F13417" s="93" t="inlineStr">
        <is>
          <t>카페24</t>
        </is>
      </c>
      <c r="G13417" s="93" t="inlineStr">
        <is>
          <t>어성초 77 진정 마스크옵션=어성초 77 진정 마스크팩 1장</t>
        </is>
      </c>
      <c r="H13417" s="93" t="n">
        <v>1</v>
      </c>
      <c r="J13417" s="87" t="n">
        <v>201208</v>
      </c>
      <c r="K13417" s="93" t="n"/>
      <c r="L13417" s="87" t="n">
        <v>4000</v>
      </c>
      <c r="M13417" s="87" t="n">
        <v>3766</v>
      </c>
      <c r="N13417" s="87" t="n">
        <v>397</v>
      </c>
      <c r="O13417" s="144" t="n">
        <v>3636.363636363636</v>
      </c>
      <c r="P13417" s="87" t="inlineStr">
        <is>
          <t>카페24마스크팩어성초 77 진정 마스크옵션=어성초 77 진정 마스크팩 1장201208</t>
        </is>
      </c>
    </row>
    <row r="13418">
      <c r="B13418" s="127" t="n">
        <v>44205</v>
      </c>
      <c r="C13418" s="87">
        <f>TEXT(B13418,"aaa")</f>
        <v/>
      </c>
      <c r="D13418" s="93" t="n"/>
      <c r="E13418" s="87">
        <f>INDEX(매칭테이블!C:D,MATCH(RD!G13418,매칭테이블!D:D,0),1)</f>
        <v/>
      </c>
      <c r="F13418" s="93" t="inlineStr">
        <is>
          <t>카페24</t>
        </is>
      </c>
      <c r="G13418" s="93" t="inlineStr">
        <is>
          <t>어성초 77 진정 마스크옵션=어성초 77 진정 마스크팩 10장-50% off</t>
        </is>
      </c>
      <c r="H13418" s="93" t="n">
        <v>6</v>
      </c>
      <c r="J13418" s="87" t="n">
        <v>201208</v>
      </c>
      <c r="K13418" s="93" t="n"/>
      <c r="L13418" s="87" t="n">
        <v>120000</v>
      </c>
      <c r="M13418" s="87" t="n">
        <v>112980</v>
      </c>
      <c r="N13418" s="87" t="n">
        <v>23820</v>
      </c>
      <c r="O13418" s="144" t="n">
        <v>109090.9090909091</v>
      </c>
      <c r="P13418" s="87" t="inlineStr">
        <is>
          <t>카페24마스크팩어성초 77 진정 마스크옵션=어성초 77 진정 마스크팩 10장-50% off201208</t>
        </is>
      </c>
    </row>
    <row r="13419">
      <c r="B13419" s="127" t="n">
        <v>44205</v>
      </c>
      <c r="C13419" s="87">
        <f>TEXT(B13419,"aaa")</f>
        <v/>
      </c>
      <c r="D13419" s="93" t="n"/>
      <c r="E13419" s="87">
        <f>INDEX(매칭테이블!C:D,MATCH(RD!G13419,매칭테이블!D:D,0),1)</f>
        <v/>
      </c>
      <c r="F13419" s="93" t="inlineStr">
        <is>
          <t>카페24</t>
        </is>
      </c>
      <c r="G13419" s="93" t="inlineStr">
        <is>
          <t>어성초 77 진정 마스크</t>
        </is>
      </c>
      <c r="H13419" s="93" t="n">
        <v>3</v>
      </c>
      <c r="J13419" s="87" t="n">
        <v>201208</v>
      </c>
      <c r="K13419" s="93" t="n"/>
      <c r="L13419" s="87" t="n">
        <v>12000</v>
      </c>
      <c r="M13419" s="87" t="n">
        <v>11298</v>
      </c>
      <c r="N13419" s="87" t="n">
        <v>1191</v>
      </c>
      <c r="O13419" s="144" t="n">
        <v>10909.09090909091</v>
      </c>
      <c r="P13419" s="87" t="inlineStr">
        <is>
          <t>카페24마스크팩어성초 77 진정 마스크201208</t>
        </is>
      </c>
    </row>
    <row r="13420">
      <c r="B13420" s="127" t="n">
        <v>44205</v>
      </c>
      <c r="C13420" s="87">
        <f>TEXT(B13420,"aaa")</f>
        <v/>
      </c>
      <c r="D13420" s="93" t="n"/>
      <c r="E13420" s="87">
        <f>INDEX(매칭테이블!C:D,MATCH(RD!G13420,매칭테이블!D:D,0),1)</f>
        <v/>
      </c>
      <c r="F13420" s="93" t="inlineStr">
        <is>
          <t>카페24</t>
        </is>
      </c>
      <c r="G13420" s="93" t="inlineStr">
        <is>
          <t>어성초 77 클리어 패드 (1/11 순차발송 예정)옵션=어성초 77 클리어 패드 1개-20% off</t>
        </is>
      </c>
      <c r="H13420" s="93" t="n">
        <v>40</v>
      </c>
      <c r="J13420" s="87" t="n">
        <v>201208</v>
      </c>
      <c r="K13420" s="93" t="n"/>
      <c r="L13420" s="87" t="n">
        <v>896000</v>
      </c>
      <c r="M13420" s="87" t="n">
        <v>843584</v>
      </c>
      <c r="N13420" s="87" t="n">
        <v>200480</v>
      </c>
      <c r="O13420" s="144" t="n">
        <v>814545.4545454545</v>
      </c>
      <c r="P13420" s="87" t="inlineStr">
        <is>
          <t>카페24클리어 패드어성초 77 클리어 패드 (1/11 순차발송 예정)옵션=어성초 77 클리어 패드 1개-20% off201208</t>
        </is>
      </c>
    </row>
    <row r="13421">
      <c r="B13421" s="127" t="n">
        <v>44205</v>
      </c>
      <c r="C13421" s="87">
        <f>TEXT(B13421,"aaa")</f>
        <v/>
      </c>
      <c r="D13421" s="93" t="n"/>
      <c r="E13421" s="87">
        <f>INDEX(매칭테이블!C:D,MATCH(RD!G13421,매칭테이블!D:D,0),1)</f>
        <v/>
      </c>
      <c r="F13421" s="93" t="inlineStr">
        <is>
          <t>카페24</t>
        </is>
      </c>
      <c r="G13421" s="93" t="inlineStr">
        <is>
          <t>어성초 77 클리어 패드 (1/11 순차발송 예정)옵션=어성초 77 클리어 패드 2개-30% off (무료배송)</t>
        </is>
      </c>
      <c r="H13421" s="93" t="n">
        <v>45</v>
      </c>
      <c r="J13421" s="87" t="n">
        <v>201208</v>
      </c>
      <c r="K13421" s="93" t="n"/>
      <c r="L13421" s="87" t="n">
        <v>1764000</v>
      </c>
      <c r="M13421" s="87" t="n">
        <v>1660806</v>
      </c>
      <c r="N13421" s="87" t="n">
        <v>451080</v>
      </c>
      <c r="O13421" s="144" t="n">
        <v>1603636.363636364</v>
      </c>
      <c r="P13421" s="87" t="inlineStr">
        <is>
          <t>카페24클리어 패드어성초 77 클리어 패드 (1/11 순차발송 예정)옵션=어성초 77 클리어 패드 2개-30% off (무료배송)201208</t>
        </is>
      </c>
    </row>
    <row r="13422">
      <c r="B13422" s="127" t="n">
        <v>44205</v>
      </c>
      <c r="C13422" s="87">
        <f>TEXT(B13422,"aaa")</f>
        <v/>
      </c>
      <c r="D13422" s="93" t="n"/>
      <c r="E13422" s="87">
        <f>INDEX(매칭테이블!C:D,MATCH(RD!G13422,매칭테이블!D:D,0),1)</f>
        <v/>
      </c>
      <c r="F13422" s="93" t="inlineStr">
        <is>
          <t>카페24</t>
        </is>
      </c>
      <c r="G13422" s="93" t="inlineStr">
        <is>
          <t>어성초 77 클리어 패드 (1/11 순차발송 예정)옵션=어성초 77 클리어 패드 3개-35% off (무료배송)</t>
        </is>
      </c>
      <c r="H13422" s="93" t="n">
        <v>14</v>
      </c>
      <c r="J13422" s="87" t="n">
        <v>201208</v>
      </c>
      <c r="K13422" s="93" t="n"/>
      <c r="L13422" s="87" t="n">
        <v>764400</v>
      </c>
      <c r="M13422" s="87" t="n">
        <v>719682.6</v>
      </c>
      <c r="N13422" s="87" t="n">
        <v>129360</v>
      </c>
      <c r="O13422" s="144" t="n">
        <v>694909.0909090908</v>
      </c>
      <c r="P13422" s="87" t="inlineStr">
        <is>
          <t>카페24클리어 패드어성초 77 클리어 패드 (1/11 순차발송 예정)옵션=어성초 77 클리어 패드 3개-35% off (무료배송)201208</t>
        </is>
      </c>
    </row>
    <row r="13423">
      <c r="B13423" s="127" t="n">
        <v>44205</v>
      </c>
      <c r="C13423" s="87">
        <f>TEXT(B13423,"aaa")</f>
        <v/>
      </c>
      <c r="D13423" s="93" t="n"/>
      <c r="E13423" s="87">
        <f>INDEX(매칭테이블!C:D,MATCH(RD!G13423,매칭테이블!D:D,0),1)</f>
        <v/>
      </c>
      <c r="F13423" s="93" t="inlineStr">
        <is>
          <t>카페24</t>
        </is>
      </c>
      <c r="G13423" s="93" t="inlineStr">
        <is>
          <t>어성초 77 클리어 패드 (1/11 순차발송 예정)옵션=어성초77토너1개+어성초77패드1개-30% off (무료배송)</t>
        </is>
      </c>
      <c r="H13423" s="93" t="n">
        <v>11</v>
      </c>
      <c r="J13423" s="87" t="n">
        <v>201208</v>
      </c>
      <c r="K13423" s="93" t="n"/>
      <c r="L13423" s="87" t="n">
        <v>408100</v>
      </c>
      <c r="M13423" s="87" t="n">
        <v>384226.15</v>
      </c>
      <c r="N13423" s="87" t="n">
        <v>89012</v>
      </c>
      <c r="O13423" s="144" t="n">
        <v>370999.9999999999</v>
      </c>
      <c r="P13423" s="87" t="inlineStr">
        <is>
          <t>카페24토너+패드 세트어성초 77 클리어 패드 (1/11 순차발송 예정)옵션=어성초77토너1개+어성초77패드1개-30% off (무료배송)201208</t>
        </is>
      </c>
    </row>
    <row r="13424">
      <c r="B13424" s="127" t="n">
        <v>44205</v>
      </c>
      <c r="C13424" s="87">
        <f>TEXT(B13424,"aaa")</f>
        <v/>
      </c>
      <c r="D13424" s="93" t="n"/>
      <c r="E13424" s="87">
        <f>INDEX(매칭테이블!C:D,MATCH(RD!G13424,매칭테이블!D:D,0),1)</f>
        <v/>
      </c>
      <c r="F13424" s="93" t="inlineStr">
        <is>
          <t>카페24</t>
        </is>
      </c>
      <c r="G13424" s="93" t="inlineStr">
        <is>
          <t>어성초 77 토너</t>
        </is>
      </c>
      <c r="H13424" s="93" t="n">
        <v>1</v>
      </c>
      <c r="J13424" s="87" t="n">
        <v>201208</v>
      </c>
      <c r="K13424" s="93" t="n"/>
      <c r="L13424" s="87" t="n">
        <v>20000</v>
      </c>
      <c r="M13424" s="87" t="n">
        <v>18830</v>
      </c>
      <c r="N13424" s="87" t="n">
        <v>3080</v>
      </c>
      <c r="O13424" s="144" t="n">
        <v>18181.81818181818</v>
      </c>
      <c r="P13424" s="87" t="inlineStr">
        <is>
          <t>카페24토너어성초 77 토너201208</t>
        </is>
      </c>
    </row>
    <row r="13425">
      <c r="B13425" s="127" t="n">
        <v>44205</v>
      </c>
      <c r="C13425" s="87">
        <f>TEXT(B13425,"aaa")</f>
        <v/>
      </c>
      <c r="D13425" s="93" t="n"/>
      <c r="E13425" s="87">
        <f>INDEX(매칭테이블!C:D,MATCH(RD!G13425,매칭테이블!D:D,0),1)</f>
        <v/>
      </c>
      <c r="F13425" s="93" t="inlineStr">
        <is>
          <t>카페24</t>
        </is>
      </c>
      <c r="G13425" s="93" t="inlineStr">
        <is>
          <t>어성초 77 포어 클리어 패드 (1/11 순차발송 예정)옵션=어성초 77 클리어 패드 1개-20% off</t>
        </is>
      </c>
      <c r="H13425" s="93" t="n">
        <v>12</v>
      </c>
      <c r="J13425" s="87" t="n">
        <v>201208</v>
      </c>
      <c r="K13425" s="93" t="n"/>
      <c r="L13425" s="87" t="n">
        <v>268800</v>
      </c>
      <c r="M13425" s="87" t="n">
        <v>253075.2</v>
      </c>
      <c r="N13425" s="87" t="n">
        <v>60144</v>
      </c>
      <c r="O13425" s="144" t="n">
        <v>244363.6363636364</v>
      </c>
      <c r="P13425" s="87" t="inlineStr">
        <is>
          <t>카페24클리어 패드어성초 77 포어 클리어 패드 (1/11 순차발송 예정)옵션=어성초 77 클리어 패드 1개-20% off201208</t>
        </is>
      </c>
    </row>
    <row r="13426">
      <c r="B13426" s="127" t="n">
        <v>44205</v>
      </c>
      <c r="C13426" s="87">
        <f>TEXT(B13426,"aaa")</f>
        <v/>
      </c>
      <c r="D13426" s="93" t="n"/>
      <c r="E13426" s="87">
        <f>INDEX(매칭테이블!C:D,MATCH(RD!G13426,매칭테이블!D:D,0),1)</f>
        <v/>
      </c>
      <c r="F13426" s="93" t="inlineStr">
        <is>
          <t>카페24</t>
        </is>
      </c>
      <c r="G13426" s="93" t="inlineStr">
        <is>
          <t>어성초 77 포어 클리어 패드 (1/11 순차발송 예정)옵션=어성초 77 클리어 패드 2개-30% off (무료배송)</t>
        </is>
      </c>
      <c r="H13426" s="93" t="n">
        <v>7</v>
      </c>
      <c r="J13426" s="87" t="n">
        <v>201208</v>
      </c>
      <c r="K13426" s="93" t="n"/>
      <c r="L13426" s="87" t="n">
        <v>274400</v>
      </c>
      <c r="M13426" s="87" t="n">
        <v>258347.6</v>
      </c>
      <c r="N13426" s="87" t="n">
        <v>70168</v>
      </c>
      <c r="O13426" s="144" t="n">
        <v>249454.5454545454</v>
      </c>
      <c r="P13426" s="87" t="inlineStr">
        <is>
          <t>카페24클리어 패드어성초 77 포어 클리어 패드 (1/11 순차발송 예정)옵션=어성초 77 클리어 패드 2개-30% off (무료배송)201208</t>
        </is>
      </c>
    </row>
    <row r="13427">
      <c r="B13427" s="127" t="n">
        <v>44205</v>
      </c>
      <c r="C13427" s="87">
        <f>TEXT(B13427,"aaa")</f>
        <v/>
      </c>
      <c r="D13427" s="93" t="n"/>
      <c r="E13427" s="87">
        <f>INDEX(매칭테이블!C:D,MATCH(RD!G13427,매칭테이블!D:D,0),1)</f>
        <v/>
      </c>
      <c r="F13427" s="93" t="inlineStr">
        <is>
          <t>카페24</t>
        </is>
      </c>
      <c r="G13427" s="93" t="inlineStr">
        <is>
          <t>어성초 77 포어 클리어 패드 (1/11 순차발송 예정)옵션=어성초 77 클리어 패드 3개-35% off (무료배송)</t>
        </is>
      </c>
      <c r="H13427" s="93" t="n">
        <v>3</v>
      </c>
      <c r="J13427" s="87" t="n">
        <v>201208</v>
      </c>
      <c r="K13427" s="93" t="n"/>
      <c r="L13427" s="87" t="n">
        <v>163800</v>
      </c>
      <c r="M13427" s="87" t="n">
        <v>154217.7</v>
      </c>
      <c r="N13427" s="87" t="n">
        <v>27720</v>
      </c>
      <c r="O13427" s="144" t="n">
        <v>148909.0909090909</v>
      </c>
      <c r="P13427" s="87" t="inlineStr">
        <is>
          <t>카페24클리어 패드어성초 77 포어 클리어 패드 (1/11 순차발송 예정)옵션=어성초 77 클리어 패드 3개-35% off (무료배송)201208</t>
        </is>
      </c>
    </row>
    <row r="13428">
      <c r="B13428" s="127" t="n">
        <v>44205</v>
      </c>
      <c r="C13428" s="87">
        <f>TEXT(B13428,"aaa")</f>
        <v/>
      </c>
      <c r="D13428" s="93" t="n"/>
      <c r="E13428" s="87">
        <f>INDEX(매칭테이블!C:D,MATCH(RD!G13428,매칭테이블!D:D,0),1)</f>
        <v/>
      </c>
      <c r="F13428" s="93" t="inlineStr">
        <is>
          <t>카페24</t>
        </is>
      </c>
      <c r="G13428" s="93" t="inlineStr">
        <is>
          <t>어성초 77 포어 클리어 패드 (1/11 순차발송 예정)옵션=어성초77토너1개+어성초77패드1개-30% off (무료배송)</t>
        </is>
      </c>
      <c r="H13428" s="93" t="n">
        <v>1</v>
      </c>
      <c r="J13428" s="87" t="n">
        <v>201208</v>
      </c>
      <c r="K13428" s="93" t="n"/>
      <c r="L13428" s="87" t="n">
        <v>37100</v>
      </c>
      <c r="M13428" s="87" t="n">
        <v>34929.65</v>
      </c>
      <c r="N13428" s="87" t="n">
        <v>8092</v>
      </c>
      <c r="O13428" s="144" t="n">
        <v>33727.27272727273</v>
      </c>
      <c r="P13428" s="87" t="inlineStr">
        <is>
          <t>카페24토너+패드 세트어성초 77 포어 클리어 패드 (1/11 순차발송 예정)옵션=어성초77토너1개+어성초77패드1개-30% off (무료배송)201208</t>
        </is>
      </c>
    </row>
    <row r="13429">
      <c r="B13429" s="127" t="n">
        <v>44205</v>
      </c>
      <c r="C13429" s="87">
        <f>TEXT(B13429,"aaa")</f>
        <v/>
      </c>
      <c r="D13429" s="93" t="n"/>
      <c r="E13429" s="87">
        <f>INDEX(매칭테이블!C:D,MATCH(RD!G13429,매칭테이블!D:D,0),1)</f>
        <v/>
      </c>
      <c r="F13429" s="93" t="inlineStr">
        <is>
          <t>카페24</t>
        </is>
      </c>
      <c r="G13429" s="93" t="inlineStr">
        <is>
          <t>어성초 77% 패드 (1/11 순차발송 예정)옵션=어성초 77 클리어 패드 1개-20% off</t>
        </is>
      </c>
      <c r="H13429" s="93" t="n">
        <v>32</v>
      </c>
      <c r="J13429" s="87" t="n">
        <v>201208</v>
      </c>
      <c r="K13429" s="93" t="n"/>
      <c r="L13429" s="87" t="n">
        <v>716800</v>
      </c>
      <c r="M13429" s="87" t="n">
        <v>674867.2</v>
      </c>
      <c r="N13429" s="87" t="n">
        <v>160384</v>
      </c>
      <c r="O13429" s="144" t="n">
        <v>651636.3636363635</v>
      </c>
      <c r="P13429" s="87" t="inlineStr">
        <is>
          <t>카페24클리어 패드어성초 77% 패드 (1/11 순차발송 예정)옵션=어성초 77 클리어 패드 1개-20% off201208</t>
        </is>
      </c>
    </row>
    <row r="13430">
      <c r="B13430" s="127" t="n">
        <v>44205</v>
      </c>
      <c r="C13430" s="87">
        <f>TEXT(B13430,"aaa")</f>
        <v/>
      </c>
      <c r="D13430" s="93" t="n"/>
      <c r="E13430" s="87">
        <f>INDEX(매칭테이블!C:D,MATCH(RD!G13430,매칭테이블!D:D,0),1)</f>
        <v/>
      </c>
      <c r="F13430" s="93" t="inlineStr">
        <is>
          <t>카페24</t>
        </is>
      </c>
      <c r="G13430" s="93" t="inlineStr">
        <is>
          <t>어성초 77% 패드 (1/11 순차발송 예정)옵션=어성초 77 클리어 패드 2개-30% off (무료배송)</t>
        </is>
      </c>
      <c r="H13430" s="93" t="n">
        <v>42</v>
      </c>
      <c r="J13430" s="87" t="n">
        <v>201208</v>
      </c>
      <c r="K13430" s="93" t="n"/>
      <c r="L13430" s="87" t="n">
        <v>1646400</v>
      </c>
      <c r="M13430" s="87" t="n">
        <v>1550085.6</v>
      </c>
      <c r="N13430" s="87" t="n">
        <v>421008</v>
      </c>
      <c r="O13430" s="144" t="n">
        <v>1496727.272727273</v>
      </c>
      <c r="P13430" s="87" t="inlineStr">
        <is>
          <t>카페24클리어 패드어성초 77% 패드 (1/11 순차발송 예정)옵션=어성초 77 클리어 패드 2개-30% off (무료배송)201208</t>
        </is>
      </c>
    </row>
    <row r="13431">
      <c r="B13431" s="127" t="n">
        <v>44205</v>
      </c>
      <c r="C13431" s="87">
        <f>TEXT(B13431,"aaa")</f>
        <v/>
      </c>
      <c r="D13431" s="93" t="n"/>
      <c r="E13431" s="87">
        <f>INDEX(매칭테이블!C:D,MATCH(RD!G13431,매칭테이블!D:D,0),1)</f>
        <v/>
      </c>
      <c r="F13431" s="93" t="inlineStr">
        <is>
          <t>카페24</t>
        </is>
      </c>
      <c r="G13431" s="93" t="inlineStr">
        <is>
          <t>어성초 77% 패드 (1/11 순차발송 예정)옵션=어성초 77 클리어 패드 3개-35% off (무료배송)</t>
        </is>
      </c>
      <c r="H13431" s="93" t="n">
        <v>8</v>
      </c>
      <c r="J13431" s="87" t="n">
        <v>201208</v>
      </c>
      <c r="K13431" s="93" t="n"/>
      <c r="L13431" s="87" t="n">
        <v>436800</v>
      </c>
      <c r="M13431" s="87" t="n">
        <v>411247.2</v>
      </c>
      <c r="N13431" s="87" t="n">
        <v>73920</v>
      </c>
      <c r="O13431" s="144" t="n">
        <v>397090.9090909091</v>
      </c>
      <c r="P13431" s="87" t="inlineStr">
        <is>
          <t>카페24클리어 패드어성초 77% 패드 (1/11 순차발송 예정)옵션=어성초 77 클리어 패드 3개-35% off (무료배송)201208</t>
        </is>
      </c>
    </row>
    <row r="13432">
      <c r="B13432" s="127" t="n">
        <v>44205</v>
      </c>
      <c r="C13432" s="87">
        <f>TEXT(B13432,"aaa")</f>
        <v/>
      </c>
      <c r="D13432" s="93" t="n"/>
      <c r="E13432" s="87">
        <f>INDEX(매칭테이블!C:D,MATCH(RD!G13432,매칭테이블!D:D,0),1)</f>
        <v/>
      </c>
      <c r="F13432" s="93" t="inlineStr">
        <is>
          <t>카페24</t>
        </is>
      </c>
      <c r="G13432" s="93" t="inlineStr">
        <is>
          <t>어성초 77% 패드 (1/11 순차발송 예정)옵션=어성초77토너1개+어성초77패드1개-30% off (무료배송)</t>
        </is>
      </c>
      <c r="H13432" s="93" t="n">
        <v>1</v>
      </c>
      <c r="J13432" s="87" t="n">
        <v>201208</v>
      </c>
      <c r="K13432" s="93" t="n"/>
      <c r="L13432" s="87" t="n">
        <v>37100</v>
      </c>
      <c r="M13432" s="87" t="n">
        <v>34929.65</v>
      </c>
      <c r="N13432" s="87" t="n">
        <v>8092</v>
      </c>
      <c r="O13432" s="144" t="n">
        <v>33727.27272727273</v>
      </c>
      <c r="P13432" s="87" t="inlineStr">
        <is>
          <t>카페24토너+패드 세트어성초 77% 패드 (1/11 순차발송 예정)옵션=어성초77토너1개+어성초77패드1개-30% off (무료배송)201208</t>
        </is>
      </c>
    </row>
    <row r="13433">
      <c r="B13433" s="127" t="n">
        <v>44205</v>
      </c>
      <c r="C13433" s="87">
        <f>TEXT(B13433,"aaa")</f>
        <v/>
      </c>
      <c r="D13433" s="93" t="n"/>
      <c r="E13433" s="87">
        <f>INDEX(매칭테이블!C:D,MATCH(RD!G13433,매칭테이블!D:D,0),1)</f>
        <v/>
      </c>
      <c r="F13433" s="93" t="inlineStr">
        <is>
          <t>카페24</t>
        </is>
      </c>
      <c r="G13433" s="93" t="inlineStr">
        <is>
          <t>어성초 77% 패드 (1/11 순차발송 예정)옵션=어성초77토너1개+어성초77패드1개-30% off (무료배송)</t>
        </is>
      </c>
      <c r="H13433" s="93" t="n">
        <v>21</v>
      </c>
      <c r="J13433" s="87" t="n">
        <v>201208</v>
      </c>
      <c r="K13433" s="93" t="n"/>
      <c r="L13433" s="87" t="n">
        <v>779100</v>
      </c>
      <c r="M13433" s="87" t="n">
        <v>733522.65</v>
      </c>
      <c r="N13433" s="87" t="n">
        <v>169932</v>
      </c>
      <c r="O13433" s="144" t="n">
        <v>708272.7272727272</v>
      </c>
      <c r="P13433" s="87" t="inlineStr">
        <is>
          <t>카페24토너+패드 세트어성초 77% 패드 (1/11 순차발송 예정)옵션=어성초77토너1개+어성초77패드1개-30% off (무료배송)201208</t>
        </is>
      </c>
    </row>
    <row r="13434">
      <c r="B13434" s="127" t="n">
        <v>44205</v>
      </c>
      <c r="C13434" s="87">
        <f>TEXT(B13434,"aaa")</f>
        <v/>
      </c>
      <c r="D13434" s="93" t="n"/>
      <c r="E13434" s="87">
        <f>INDEX(매칭테이블!C:D,MATCH(RD!G13434,매칭테이블!D:D,0),1)</f>
        <v/>
      </c>
      <c r="F13434" s="93" t="inlineStr">
        <is>
          <t>카페24</t>
        </is>
      </c>
      <c r="G13434" s="93" t="inlineStr">
        <is>
          <t>어성초 78 수딩 크림</t>
        </is>
      </c>
      <c r="H13434" s="93" t="n">
        <v>3</v>
      </c>
      <c r="J13434" s="87" t="n">
        <v>201208</v>
      </c>
      <c r="K13434" s="93" t="n"/>
      <c r="L13434" s="87" t="n">
        <v>114000</v>
      </c>
      <c r="M13434" s="87" t="n">
        <v>107331</v>
      </c>
      <c r="N13434" s="87" t="n">
        <v>9135</v>
      </c>
      <c r="O13434" s="144" t="n">
        <v>103636.3636363636</v>
      </c>
      <c r="P13434" s="87" t="inlineStr">
        <is>
          <t>카페24수딩크림어성초 78 수딩 크림201208</t>
        </is>
      </c>
    </row>
    <row r="13435">
      <c r="B13435" s="127" t="n">
        <v>44205</v>
      </c>
      <c r="C13435" s="87">
        <f>TEXT(B13435,"aaa")</f>
        <v/>
      </c>
      <c r="D13435" s="93" t="n"/>
      <c r="E13435" s="87">
        <f>INDEX(매칭테이블!C:D,MATCH(RD!G13435,매칭테이블!D:D,0),1)</f>
        <v/>
      </c>
      <c r="F13435" s="93" t="inlineStr">
        <is>
          <t>카페24</t>
        </is>
      </c>
      <c r="G13435" s="93" t="inlineStr">
        <is>
          <t>어성초 78 수딩 크림</t>
        </is>
      </c>
      <c r="H13435" s="93" t="n">
        <v>5</v>
      </c>
      <c r="J13435" s="87" t="n">
        <v>201208</v>
      </c>
      <c r="K13435" s="93" t="n"/>
      <c r="L13435" s="87" t="n">
        <v>190000</v>
      </c>
      <c r="M13435" s="87" t="n">
        <v>178885</v>
      </c>
      <c r="N13435" s="87" t="n">
        <v>15225</v>
      </c>
      <c r="O13435" s="144" t="n">
        <v>172727.2727272727</v>
      </c>
      <c r="P13435" s="87" t="inlineStr">
        <is>
          <t>카페24수딩크림어성초 78 수딩 크림201208</t>
        </is>
      </c>
    </row>
    <row r="13436">
      <c r="B13436" s="127" t="n">
        <v>44205</v>
      </c>
      <c r="C13436" s="87">
        <f>TEXT(B13436,"aaa")</f>
        <v/>
      </c>
      <c r="D13436" s="93" t="n"/>
      <c r="E13436" s="87">
        <f>INDEX(매칭테이블!C:D,MATCH(RD!G13436,매칭테이블!D:D,0),1)</f>
        <v/>
      </c>
      <c r="F13436" s="93" t="inlineStr">
        <is>
          <t>카페24</t>
        </is>
      </c>
      <c r="G13436" s="93" t="inlineStr">
        <is>
          <t>어성초 80 수분 진정 앰플앰플=어성초 80 앰플 1개-15%off</t>
        </is>
      </c>
      <c r="H13436" s="93" t="n">
        <v>14</v>
      </c>
      <c r="J13436" s="87" t="n">
        <v>201208</v>
      </c>
      <c r="K13436" s="93" t="n"/>
      <c r="L13436" s="87" t="n">
        <v>392000</v>
      </c>
      <c r="M13436" s="87" t="n">
        <v>369068</v>
      </c>
      <c r="N13436" s="87" t="n">
        <v>47558</v>
      </c>
      <c r="O13436" s="144" t="n">
        <v>356363.6363636364</v>
      </c>
      <c r="P13436" s="87" t="inlineStr">
        <is>
          <t>카페24앰플어성초 80 수분 진정 앰플앰플=어성초 80 앰플 1개-15%off201208</t>
        </is>
      </c>
    </row>
    <row r="13437">
      <c r="B13437" s="127" t="n">
        <v>44205</v>
      </c>
      <c r="C13437" s="87">
        <f>TEXT(B13437,"aaa")</f>
        <v/>
      </c>
      <c r="D13437" s="93" t="n"/>
      <c r="E13437" s="87">
        <f>INDEX(매칭테이블!C:D,MATCH(RD!G13437,매칭테이블!D:D,0),1)</f>
        <v/>
      </c>
      <c r="F13437" s="93" t="inlineStr">
        <is>
          <t>카페24</t>
        </is>
      </c>
      <c r="G13437" s="93" t="inlineStr">
        <is>
          <t>어성초 80 수분 진정 앰플앰플=어성초 80 앰플 2개-27%off (무료배송)</t>
        </is>
      </c>
      <c r="H13437" s="93" t="n">
        <v>6</v>
      </c>
      <c r="J13437" s="87" t="n">
        <v>201208</v>
      </c>
      <c r="K13437" s="93" t="n"/>
      <c r="L13437" s="87" t="n">
        <v>288000</v>
      </c>
      <c r="M13437" s="87" t="n">
        <v>271152</v>
      </c>
      <c r="N13437" s="87" t="n">
        <v>40764</v>
      </c>
      <c r="O13437" s="144" t="n">
        <v>261818.1818181818</v>
      </c>
      <c r="P13437" s="87" t="inlineStr">
        <is>
          <t>카페24앰플어성초 80 수분 진정 앰플앰플=어성초 80 앰플 2개-27%off (무료배송)201208</t>
        </is>
      </c>
    </row>
    <row r="13438">
      <c r="B13438" s="127" t="n">
        <v>44205</v>
      </c>
      <c r="C13438" s="87">
        <f>TEXT(B13438,"aaa")</f>
        <v/>
      </c>
      <c r="D13438" s="93" t="n"/>
      <c r="E13438" s="87">
        <f>INDEX(매칭테이블!C:D,MATCH(RD!G13438,매칭테이블!D:D,0),1)</f>
        <v/>
      </c>
      <c r="F13438" s="93" t="inlineStr">
        <is>
          <t>카페24</t>
        </is>
      </c>
      <c r="G13438" s="93" t="inlineStr">
        <is>
          <t>어성초 80 수분 진정 앰플</t>
        </is>
      </c>
      <c r="H13438" s="93" t="n">
        <v>8</v>
      </c>
      <c r="J13438" s="87" t="n">
        <v>201208</v>
      </c>
      <c r="K13438" s="93" t="n"/>
      <c r="L13438" s="87" t="n">
        <v>224000</v>
      </c>
      <c r="M13438" s="87" t="n">
        <v>210896</v>
      </c>
      <c r="N13438" s="87" t="n">
        <v>27176</v>
      </c>
      <c r="O13438" s="144" t="n">
        <v>203636.3636363636</v>
      </c>
      <c r="P13438" s="87" t="inlineStr">
        <is>
          <t>카페24앰플어성초 80 수분 진정 앰플201208</t>
        </is>
      </c>
    </row>
    <row r="13439">
      <c r="B13439" s="127" t="n">
        <v>44205</v>
      </c>
      <c r="C13439" s="87">
        <f>TEXT(B13439,"aaa")</f>
        <v/>
      </c>
      <c r="D13439" s="93" t="n"/>
      <c r="E13439" s="87">
        <f>INDEX(매칭테이블!C:D,MATCH(RD!G13439,매칭테이블!D:D,0),1)</f>
        <v/>
      </c>
      <c r="F13439" s="93" t="inlineStr">
        <is>
          <t>카페24</t>
        </is>
      </c>
      <c r="G13439" s="93" t="inlineStr">
        <is>
          <t>어성초 아크네 바디워시옵션=어성초 아크네 바디워시 2개 -35% off (무료배송)</t>
        </is>
      </c>
      <c r="H13439" s="93" t="n">
        <v>3</v>
      </c>
      <c r="J13439" s="87" t="n">
        <v>201208</v>
      </c>
      <c r="K13439" s="93" t="n"/>
      <c r="L13439" s="87" t="n">
        <v>101400</v>
      </c>
      <c r="M13439" s="87" t="n">
        <v>95468.10000000001</v>
      </c>
      <c r="N13439" s="87" t="n">
        <v>24510</v>
      </c>
      <c r="O13439" s="144" t="n">
        <v>92181.81818181818</v>
      </c>
      <c r="P13439" s="87" t="inlineStr">
        <is>
          <t>카페24바디워시어성초 아크네 바디워시옵션=어성초 아크네 바디워시 2개 -35% off (무료배송)201208</t>
        </is>
      </c>
    </row>
    <row r="13440">
      <c r="B13440" s="127" t="n">
        <v>44205</v>
      </c>
      <c r="C13440" s="87">
        <f>TEXT(B13440,"aaa")</f>
        <v/>
      </c>
      <c r="D13440" s="93" t="n"/>
      <c r="E13440" s="87">
        <f>INDEX(매칭테이블!C:D,MATCH(RD!G13440,매칭테이블!D:D,0),1)</f>
        <v/>
      </c>
      <c r="F13440" s="93" t="inlineStr">
        <is>
          <t>카페24</t>
        </is>
      </c>
      <c r="G13440" s="93" t="inlineStr">
        <is>
          <t>어성초 약산성 클렌징폼클렌징폼=어성초 약산성 클렌징폼 1개 -19%off</t>
        </is>
      </c>
      <c r="H13440" s="93" t="n">
        <v>15</v>
      </c>
      <c r="J13440" s="87" t="n">
        <v>201208</v>
      </c>
      <c r="K13440" s="93" t="n"/>
      <c r="L13440" s="87" t="n">
        <v>195000</v>
      </c>
      <c r="M13440" s="87" t="n">
        <v>183592.5</v>
      </c>
      <c r="N13440" s="87" t="n">
        <v>41250</v>
      </c>
      <c r="O13440" s="144" t="n">
        <v>177272.7272727273</v>
      </c>
      <c r="P13440" s="87" t="inlineStr">
        <is>
          <t>카페24클렌징폼어성초 약산성 클렌징폼클렌징폼=어성초 약산성 클렌징폼 1개 -19%off201208</t>
        </is>
      </c>
    </row>
    <row r="13441">
      <c r="B13441" s="127" t="n">
        <v>44205</v>
      </c>
      <c r="C13441" s="87">
        <f>TEXT(B13441,"aaa")</f>
        <v/>
      </c>
      <c r="D13441" s="93" t="n"/>
      <c r="E13441" s="87">
        <f>INDEX(매칭테이블!C:D,MATCH(RD!G13441,매칭테이블!D:D,0),1)</f>
        <v/>
      </c>
      <c r="F13441" s="93" t="inlineStr">
        <is>
          <t>카페24</t>
        </is>
      </c>
      <c r="G13441" s="93" t="inlineStr">
        <is>
          <t>어성초 약산성 클렌징폼클렌징폼=어성초 약산성 클렌징폼 2개 -25%off</t>
        </is>
      </c>
      <c r="H13441" s="93" t="n">
        <v>6</v>
      </c>
      <c r="J13441" s="87" t="n">
        <v>201208</v>
      </c>
      <c r="K13441" s="93" t="n"/>
      <c r="L13441" s="87" t="n">
        <v>144000</v>
      </c>
      <c r="M13441" s="87" t="n">
        <v>135576</v>
      </c>
      <c r="N13441" s="87" t="n">
        <v>14760</v>
      </c>
      <c r="O13441" s="144" t="n">
        <v>130909.0909090909</v>
      </c>
      <c r="P13441" s="87" t="inlineStr">
        <is>
          <t>카페24클렌징폼어성초 약산성 클렌징폼클렌징폼=어성초 약산성 클렌징폼 2개 -25%off201208</t>
        </is>
      </c>
    </row>
    <row r="13442">
      <c r="B13442" s="127" t="n">
        <v>44205</v>
      </c>
      <c r="C13442" s="87">
        <f>TEXT(B13442,"aaa")</f>
        <v/>
      </c>
      <c r="D13442" s="93" t="n"/>
      <c r="E13442" s="87">
        <f>INDEX(매칭테이블!C:D,MATCH(RD!G13442,매칭테이블!D:D,0),1)</f>
        <v/>
      </c>
      <c r="F13442" s="93" t="inlineStr">
        <is>
          <t>카페24</t>
        </is>
      </c>
      <c r="G13442" s="93" t="inlineStr">
        <is>
          <t>어성초 약산성 클렌징폼클렌징폼=어성초 약산성 클렌징폼 3개 -31%off (무료배송)</t>
        </is>
      </c>
      <c r="H13442" s="93" t="n">
        <v>1</v>
      </c>
      <c r="J13442" s="87" t="n">
        <v>201208</v>
      </c>
      <c r="K13442" s="93" t="n"/>
      <c r="L13442" s="87" t="n">
        <v>33000</v>
      </c>
      <c r="M13442" s="87" t="n">
        <v>31069.5</v>
      </c>
      <c r="N13442" s="87" t="n">
        <v>3690</v>
      </c>
      <c r="O13442" s="144" t="n">
        <v>30000</v>
      </c>
      <c r="P13442" s="87" t="inlineStr">
        <is>
          <t>카페24클렌징폼어성초 약산성 클렌징폼클렌징폼=어성초 약산성 클렌징폼 3개 -31%off (무료배송)201208</t>
        </is>
      </c>
    </row>
    <row r="13443">
      <c r="B13443" s="127" t="n">
        <v>44205</v>
      </c>
      <c r="C13443" s="87">
        <f>TEXT(B13443,"aaa")</f>
        <v/>
      </c>
      <c r="D13443" s="93" t="n"/>
      <c r="E13443" s="87">
        <f>INDEX(매칭테이블!C:D,MATCH(RD!G13443,매칭테이블!D:D,0),1)</f>
        <v/>
      </c>
      <c r="F13443" s="93" t="inlineStr">
        <is>
          <t>카페24</t>
        </is>
      </c>
      <c r="G13443" s="93" t="inlineStr">
        <is>
          <t>어성초 약산성 클렌징폼</t>
        </is>
      </c>
      <c r="H13443" s="93" t="n">
        <v>1</v>
      </c>
      <c r="J13443" s="87" t="n">
        <v>201208</v>
      </c>
      <c r="K13443" s="93" t="n"/>
      <c r="L13443" s="87" t="n">
        <v>13000</v>
      </c>
      <c r="M13443" s="87" t="n">
        <v>12239.5</v>
      </c>
      <c r="N13443" s="87" t="n">
        <v>2750</v>
      </c>
      <c r="O13443" s="144" t="n">
        <v>11818.18181818182</v>
      </c>
      <c r="P13443" s="87" t="inlineStr">
        <is>
          <t>카페24클렌징폼어성초 약산성 클렌징폼201208</t>
        </is>
      </c>
    </row>
    <row r="13444">
      <c r="B13444" s="127" t="n">
        <v>44205</v>
      </c>
      <c r="C13444" s="87">
        <f>TEXT(B13444,"aaa")</f>
        <v/>
      </c>
      <c r="D13444" s="93" t="n"/>
      <c r="E13444" s="87">
        <f>INDEX(매칭테이블!C:D,MATCH(RD!G13444,매칭테이블!D:D,0),1)</f>
        <v/>
      </c>
      <c r="F13444" s="93" t="inlineStr">
        <is>
          <t>카페24</t>
        </is>
      </c>
      <c r="G13444" s="93" t="inlineStr">
        <is>
          <t>어성초 크림마스크 나이트 솔루션옵션=어성초 크림마스크 나이트 솔루션 1장</t>
        </is>
      </c>
      <c r="H13444" s="93" t="n">
        <v>1</v>
      </c>
      <c r="J13444" s="87" t="n">
        <v>201208</v>
      </c>
      <c r="K13444" s="93" t="n"/>
      <c r="L13444" s="87" t="n">
        <v>4000</v>
      </c>
      <c r="M13444" s="87" t="n">
        <v>3766</v>
      </c>
      <c r="N13444" s="87" t="n">
        <v>310</v>
      </c>
      <c r="O13444" s="144" t="n">
        <v>3636.363636363636</v>
      </c>
      <c r="P13444" s="87" t="inlineStr">
        <is>
          <t>카페24크림마스크어성초 크림마스크 나이트 솔루션옵션=어성초 크림마스크 나이트 솔루션 1장201208</t>
        </is>
      </c>
    </row>
    <row r="13445">
      <c r="B13445" s="127" t="n">
        <v>44205</v>
      </c>
      <c r="C13445" s="87">
        <f>TEXT(B13445,"aaa")</f>
        <v/>
      </c>
      <c r="D13445" s="93" t="n"/>
      <c r="E13445" s="87">
        <f>INDEX(매칭테이블!C:D,MATCH(RD!G13445,매칭테이블!D:D,0),1)</f>
        <v/>
      </c>
      <c r="F13445" s="93" t="inlineStr">
        <is>
          <t>카페24</t>
        </is>
      </c>
      <c r="G13445" s="93" t="inlineStr">
        <is>
          <t>어성초 크림마스크 나이트 솔루션옵션=어성초 크림마스크 나이트 솔루션 10장 (-50%)</t>
        </is>
      </c>
      <c r="H13445" s="93" t="n">
        <v>4</v>
      </c>
      <c r="J13445" s="87" t="n">
        <v>201208</v>
      </c>
      <c r="K13445" s="93" t="n"/>
      <c r="L13445" s="87" t="n">
        <v>80000</v>
      </c>
      <c r="M13445" s="87" t="n">
        <v>75320</v>
      </c>
      <c r="N13445" s="87" t="n">
        <v>12428</v>
      </c>
      <c r="O13445" s="144" t="n">
        <v>72727.27272727272</v>
      </c>
      <c r="P13445" s="87" t="inlineStr">
        <is>
          <t>카페24크림마스크어성초 크림마스크 나이트 솔루션옵션=어성초 크림마스크 나이트 솔루션 10장 (-50%)201208</t>
        </is>
      </c>
    </row>
    <row r="13446">
      <c r="B13446" s="127" t="n">
        <v>44205</v>
      </c>
      <c r="C13446" s="87">
        <f>TEXT(B13446,"aaa")</f>
        <v/>
      </c>
      <c r="D13446" s="93" t="n"/>
      <c r="E13446" s="87">
        <f>INDEX(매칭테이블!C:D,MATCH(RD!G13446,매칭테이블!D:D,0),1)</f>
        <v/>
      </c>
      <c r="F13446" s="93" t="inlineStr">
        <is>
          <t>카페24</t>
        </is>
      </c>
      <c r="G13446" s="93" t="inlineStr">
        <is>
          <t>청귤 비타 잡티 마스크옵션=청귤 비타 잡티 마스크 10장(50% off)</t>
        </is>
      </c>
      <c r="H13446" s="93" t="n">
        <v>1</v>
      </c>
      <c r="J13446" s="87" t="n">
        <v>201208</v>
      </c>
      <c r="K13446" s="93" t="n"/>
      <c r="L13446" s="87" t="n">
        <v>20000</v>
      </c>
      <c r="M13446" s="87" t="n">
        <v>18830</v>
      </c>
      <c r="N13446" s="87" t="n">
        <v>3167</v>
      </c>
      <c r="O13446" s="144" t="n">
        <v>18181.81818181818</v>
      </c>
      <c r="P13446" s="87" t="inlineStr">
        <is>
          <t>카페24마스크팩청귤 비타 잡티 마스크옵션=청귤 비타 잡티 마스크 10장(50% off)201208</t>
        </is>
      </c>
    </row>
    <row r="13447">
      <c r="B13447" s="127" t="n">
        <v>44205</v>
      </c>
      <c r="C13447" s="87">
        <f>TEXT(B13447,"aaa")</f>
        <v/>
      </c>
      <c r="D13447" s="93" t="n"/>
      <c r="E13447" s="87">
        <f>INDEX(매칭테이블!C:D,MATCH(RD!G13447,매칭테이블!D:D,0),1)</f>
        <v/>
      </c>
      <c r="F13447" s="93" t="inlineStr">
        <is>
          <t>카페24</t>
        </is>
      </c>
      <c r="G13447" s="93" t="inlineStr">
        <is>
          <t>촉촉 스킨팩 화장솜</t>
        </is>
      </c>
      <c r="H13447" s="93" t="n">
        <v>29</v>
      </c>
      <c r="J13447" s="87" t="n">
        <v>201208</v>
      </c>
      <c r="K13447" s="93" t="n"/>
      <c r="L13447" s="87" t="n">
        <v>87000</v>
      </c>
      <c r="M13447" s="87" t="n">
        <v>81910.5</v>
      </c>
      <c r="N13447" s="87" t="n">
        <v>32190</v>
      </c>
      <c r="O13447" s="144" t="n">
        <v>79090.90909090909</v>
      </c>
      <c r="P13447" s="87" t="inlineStr">
        <is>
          <t>카페24화장솜촉촉 스킨팩 화장솜201208</t>
        </is>
      </c>
    </row>
    <row r="13448">
      <c r="B13448" s="127" t="n">
        <v>44205</v>
      </c>
      <c r="C13448" s="87">
        <f>TEXT(B13448,"aaa")</f>
        <v/>
      </c>
      <c r="D13448" s="93" t="n"/>
      <c r="E13448" s="87">
        <f>INDEX(매칭테이블!C:D,MATCH(RD!G13448,매칭테이블!D:D,0),1)</f>
        <v/>
      </c>
      <c r="F13448" s="93" t="inlineStr">
        <is>
          <t>카페24</t>
        </is>
      </c>
      <c r="G13448" s="93" t="inlineStr">
        <is>
          <t>촉촉 스킨팩 화장솜</t>
        </is>
      </c>
      <c r="H13448" s="93" t="n">
        <v>2</v>
      </c>
      <c r="J13448" s="87" t="n">
        <v>201208</v>
      </c>
      <c r="K13448" s="93" t="n"/>
      <c r="L13448" s="87" t="n">
        <v>6000</v>
      </c>
      <c r="M13448" s="87" t="n">
        <v>5649</v>
      </c>
      <c r="N13448" s="87" t="n">
        <v>2220</v>
      </c>
      <c r="O13448" s="144" t="n">
        <v>5454.545454545454</v>
      </c>
      <c r="P13448" s="87" t="inlineStr">
        <is>
          <t>카페24화장솜촉촉 스킨팩 화장솜201208</t>
        </is>
      </c>
    </row>
    <row r="13449">
      <c r="B13449" s="127" t="n">
        <v>44206</v>
      </c>
      <c r="C13449" s="87">
        <f>TEXT(B13449,"aaa")</f>
        <v/>
      </c>
      <c r="D13449" s="93" t="n"/>
      <c r="E13449" s="87">
        <f>INDEX(매칭테이블!C:D,MATCH(RD!G13449,매칭테이블!D:D,0),1)</f>
        <v/>
      </c>
      <c r="F13449" s="93" t="inlineStr">
        <is>
          <t>스타일쉐어</t>
        </is>
      </c>
      <c r="G13449" s="93" t="inlineStr">
        <is>
          <t>아누아 어성초 77 토너 250ml</t>
        </is>
      </c>
      <c r="H13449" s="93" t="n">
        <v>3</v>
      </c>
      <c r="J13449" s="87" t="n">
        <v>201208</v>
      </c>
      <c r="K13449" s="93" t="n"/>
      <c r="L13449" s="87" t="n">
        <v>60000</v>
      </c>
      <c r="M13449" s="87" t="n">
        <v>45000</v>
      </c>
      <c r="N13449" s="87" t="n">
        <v>9780</v>
      </c>
      <c r="O13449" s="144" t="n">
        <v>54545.45454545454</v>
      </c>
      <c r="P13449" s="87" t="inlineStr">
        <is>
          <t>스타일쉐어토너아누아 어성초 77 토너 250ml201208</t>
        </is>
      </c>
    </row>
    <row r="13450">
      <c r="B13450" s="127" t="n">
        <v>44206</v>
      </c>
      <c r="C13450" s="87">
        <f>TEXT(B13450,"aaa")</f>
        <v/>
      </c>
      <c r="D13450" s="93" t="n"/>
      <c r="E13450" s="87">
        <f>INDEX(매칭테이블!C:D,MATCH(RD!G13450,매칭테이블!D:D,0),1)</f>
        <v/>
      </c>
      <c r="F13450" s="93" t="inlineStr">
        <is>
          <t>카페24</t>
        </is>
      </c>
      <c r="G13450" s="93" t="inlineStr">
        <is>
          <t>5 제로 무기자차 선크림옵션=5제로 무기자차 선크림 1개-20% off</t>
        </is>
      </c>
      <c r="H13450" s="93" t="n">
        <v>1</v>
      </c>
      <c r="J13450" s="87" t="n">
        <v>201208</v>
      </c>
      <c r="K13450" s="93" t="n"/>
      <c r="L13450" s="87" t="n">
        <v>20000</v>
      </c>
      <c r="M13450" s="87" t="n">
        <v>18830</v>
      </c>
      <c r="N13450" s="87" t="n">
        <v>2345</v>
      </c>
      <c r="O13450" s="144" t="n">
        <v>18181.81818181818</v>
      </c>
      <c r="P13450" s="87" t="inlineStr">
        <is>
          <t>카페24선크림5 제로 무기자차 선크림옵션=5제로 무기자차 선크림 1개-20% off201208</t>
        </is>
      </c>
    </row>
    <row r="13451">
      <c r="B13451" s="127" t="n">
        <v>44206</v>
      </c>
      <c r="C13451" s="87">
        <f>TEXT(B13451,"aaa")</f>
        <v/>
      </c>
      <c r="D13451" s="93" t="n"/>
      <c r="E13451" s="87">
        <f>INDEX(매칭테이블!C:D,MATCH(RD!G13451,매칭테이블!D:D,0),1)</f>
        <v/>
      </c>
      <c r="F13451" s="93" t="inlineStr">
        <is>
          <t>카페24</t>
        </is>
      </c>
      <c r="G13451" s="93" t="inlineStr">
        <is>
          <t>[수분 보충 세트] 어성초 77 토너 + 어성초 70 로션옵션=어성초 77 토너 250ml + 어성초 70 로션 200ml -30%</t>
        </is>
      </c>
      <c r="H13451" s="93" t="n">
        <v>44</v>
      </c>
      <c r="J13451" s="87" t="n">
        <v>201208</v>
      </c>
      <c r="K13451" s="93" t="n"/>
      <c r="L13451" s="87" t="n">
        <v>1632400</v>
      </c>
      <c r="M13451" s="87" t="n">
        <v>1536904.6</v>
      </c>
      <c r="N13451" s="87" t="n">
        <v>326392</v>
      </c>
      <c r="O13451" s="144" t="n">
        <v>1484000</v>
      </c>
      <c r="P13451" s="87" t="inlineStr">
        <is>
          <t>카페24수분 보충 세트[수분 보충 세트] 어성초 77 토너 + 어성초 70 로션옵션=어성초 77 토너 250ml + 어성초 70 로션 200ml -30%201208</t>
        </is>
      </c>
    </row>
    <row r="13452">
      <c r="B13452" s="127" t="n">
        <v>44206</v>
      </c>
      <c r="C13452" s="87">
        <f>TEXT(B13452,"aaa")</f>
        <v/>
      </c>
      <c r="D13452" s="93" t="n"/>
      <c r="E13452" s="87">
        <f>INDEX(매칭테이블!C:D,MATCH(RD!G13452,매칭테이블!D:D,0),1)</f>
        <v/>
      </c>
      <c r="F13452" s="93" t="inlineStr">
        <is>
          <t>카페24</t>
        </is>
      </c>
      <c r="G13452" s="93" t="inlineStr">
        <is>
          <t>[어성초 진정 패키지 세트] 대용량 토너 + 앰플 + 수딩 크림 + 마스크팩 10장</t>
        </is>
      </c>
      <c r="H13452" s="93" t="n">
        <v>2</v>
      </c>
      <c r="J13452" s="87" t="n">
        <v>201208</v>
      </c>
      <c r="K13452" s="93" t="n"/>
      <c r="L13452" s="87" t="n">
        <v>198000</v>
      </c>
      <c r="M13452" s="87" t="n">
        <v>186417</v>
      </c>
      <c r="N13452" s="87" t="n">
        <v>30274</v>
      </c>
      <c r="O13452" s="144" t="n">
        <v>180000</v>
      </c>
      <c r="P13452" s="87" t="inlineStr">
        <is>
          <t>카페24어성초진정패키지[어성초 진정 패키지 세트] 대용량 토너 + 앰플 + 수딩 크림 + 마스크팩 10장201208</t>
        </is>
      </c>
    </row>
    <row r="13453">
      <c r="B13453" s="127" t="n">
        <v>44206</v>
      </c>
      <c r="C13453" s="87">
        <f>TEXT(B13453,"aaa")</f>
        <v/>
      </c>
      <c r="D13453" s="93" t="n"/>
      <c r="E13453" s="87">
        <f>INDEX(매칭테이블!C:D,MATCH(RD!G13453,매칭테이블!D:D,0),1)</f>
        <v/>
      </c>
      <c r="F13453" s="93" t="inlineStr">
        <is>
          <t>카페24</t>
        </is>
      </c>
      <c r="G13453" s="93" t="inlineStr">
        <is>
          <t>대용량 어성초 77 수딩 토너 500ml</t>
        </is>
      </c>
      <c r="H13453" s="93" t="n">
        <v>35</v>
      </c>
      <c r="J13453" s="87" t="n">
        <v>201208</v>
      </c>
      <c r="K13453" s="93" t="n"/>
      <c r="L13453" s="87" t="n">
        <v>1155000</v>
      </c>
      <c r="M13453" s="87" t="n">
        <v>1087432.5</v>
      </c>
      <c r="N13453" s="87" t="n">
        <v>151550</v>
      </c>
      <c r="O13453" s="144" t="n">
        <v>1050000</v>
      </c>
      <c r="P13453" s="87" t="inlineStr">
        <is>
          <t>카페24토너대용량 어성초 77 수딩 토너 500ml201208</t>
        </is>
      </c>
    </row>
    <row r="13454">
      <c r="B13454" s="127" t="n">
        <v>44206</v>
      </c>
      <c r="C13454" s="87">
        <f>TEXT(B13454,"aaa")</f>
        <v/>
      </c>
      <c r="D13454" s="93" t="n"/>
      <c r="E13454" s="87">
        <f>INDEX(매칭테이블!C:D,MATCH(RD!G13454,매칭테이블!D:D,0),1)</f>
        <v/>
      </c>
      <c r="F13454" s="93" t="inlineStr">
        <is>
          <t>카페24</t>
        </is>
      </c>
      <c r="G13454" s="93" t="inlineStr">
        <is>
          <t>아누아 어성초 77 수딩 토너토너(필수)=어성초 77 토너 1개-20% off</t>
        </is>
      </c>
      <c r="H13454" s="93" t="n">
        <v>3</v>
      </c>
      <c r="J13454" s="87" t="n">
        <v>201208</v>
      </c>
      <c r="K13454" s="93" t="n"/>
      <c r="L13454" s="87" t="n">
        <v>60000</v>
      </c>
      <c r="M13454" s="87" t="n">
        <v>56490</v>
      </c>
      <c r="N13454" s="87" t="n">
        <v>9240</v>
      </c>
      <c r="O13454" s="144" t="n">
        <v>54545.45454545454</v>
      </c>
      <c r="P13454" s="87" t="inlineStr">
        <is>
          <t>카페24토너아누아 어성초 77 수딩 토너토너(필수)=어성초 77 토너 1개-20% off201208</t>
        </is>
      </c>
    </row>
    <row r="13455">
      <c r="B13455" s="127" t="n">
        <v>44206</v>
      </c>
      <c r="C13455" s="87">
        <f>TEXT(B13455,"aaa")</f>
        <v/>
      </c>
      <c r="D13455" s="93" t="n"/>
      <c r="E13455" s="87">
        <f>INDEX(매칭테이블!C:D,MATCH(RD!G13455,매칭테이블!D:D,0),1)</f>
        <v/>
      </c>
      <c r="F13455" s="93" t="inlineStr">
        <is>
          <t>카페24</t>
        </is>
      </c>
      <c r="G13455" s="93" t="inlineStr">
        <is>
          <t>아누아 어성초 77 수딩 토너토너(필수)=어성초 77 토너 2개-30% off (무료배송)</t>
        </is>
      </c>
      <c r="H13455" s="93" t="n">
        <v>1</v>
      </c>
      <c r="J13455" s="87" t="n">
        <v>201208</v>
      </c>
      <c r="K13455" s="93" t="n"/>
      <c r="L13455" s="87" t="n">
        <v>35000</v>
      </c>
      <c r="M13455" s="87" t="n">
        <v>32952.5</v>
      </c>
      <c r="N13455" s="87" t="n">
        <v>6160</v>
      </c>
      <c r="O13455" s="144" t="n">
        <v>31818.18181818182</v>
      </c>
      <c r="P13455" s="87" t="inlineStr">
        <is>
          <t>카페24토너아누아 어성초 77 수딩 토너토너(필수)=어성초 77 토너 2개-30% off (무료배송)201208</t>
        </is>
      </c>
    </row>
    <row r="13456">
      <c r="B13456" s="127" t="n">
        <v>44206</v>
      </c>
      <c r="C13456" s="87">
        <f>TEXT(B13456,"aaa")</f>
        <v/>
      </c>
      <c r="D13456" s="93" t="n"/>
      <c r="E13456" s="87">
        <f>INDEX(매칭테이블!C:D,MATCH(RD!G13456,매칭테이블!D:D,0),1)</f>
        <v/>
      </c>
      <c r="F13456" s="93" t="inlineStr">
        <is>
          <t>카페24</t>
        </is>
      </c>
      <c r="G13456" s="93" t="inlineStr">
        <is>
          <t>어성초 70 데일리 릴리프 로션로션=어성초 70 데일리 릴리프 로션 1개 -20% off</t>
        </is>
      </c>
      <c r="H13456" s="93" t="n">
        <v>19</v>
      </c>
      <c r="J13456" s="87" t="n">
        <v>201208</v>
      </c>
      <c r="K13456" s="93" t="n"/>
      <c r="L13456" s="87" t="n">
        <v>425600</v>
      </c>
      <c r="M13456" s="87" t="n">
        <v>400702.4</v>
      </c>
      <c r="N13456" s="87" t="n">
        <v>82422</v>
      </c>
      <c r="O13456" s="144" t="n">
        <v>386909.0909090909</v>
      </c>
      <c r="P13456" s="87" t="inlineStr">
        <is>
          <t>카페24로션어성초 70 데일리 릴리프 로션로션=어성초 70 데일리 릴리프 로션 1개 -20% off201208</t>
        </is>
      </c>
    </row>
    <row r="13457">
      <c r="B13457" s="127" t="n">
        <v>44206</v>
      </c>
      <c r="C13457" s="87">
        <f>TEXT(B13457,"aaa")</f>
        <v/>
      </c>
      <c r="D13457" s="93" t="n"/>
      <c r="E13457" s="87">
        <f>INDEX(매칭테이블!C:D,MATCH(RD!G13457,매칭테이블!D:D,0),1)</f>
        <v/>
      </c>
      <c r="F13457" s="93" t="inlineStr">
        <is>
          <t>카페24</t>
        </is>
      </c>
      <c r="G13457" s="93" t="inlineStr">
        <is>
          <t>어성초 70 데일리 릴리프 로션로션=어성초 70 데일리 릴리프 로션 2개 -30% off</t>
        </is>
      </c>
      <c r="H13457" s="93" t="n">
        <v>2</v>
      </c>
      <c r="J13457" s="87" t="n">
        <v>201208</v>
      </c>
      <c r="K13457" s="93" t="n"/>
      <c r="L13457" s="87" t="n">
        <v>78400</v>
      </c>
      <c r="M13457" s="87" t="n">
        <v>73813.60000000001</v>
      </c>
      <c r="N13457" s="87" t="n">
        <v>17352</v>
      </c>
      <c r="O13457" s="144" t="n">
        <v>71272.72727272726</v>
      </c>
      <c r="P13457" s="87" t="inlineStr">
        <is>
          <t>카페24로션어성초 70 데일리 릴리프 로션로션=어성초 70 데일리 릴리프 로션 2개 -30% off201208</t>
        </is>
      </c>
    </row>
    <row r="13458">
      <c r="B13458" s="127" t="n">
        <v>44206</v>
      </c>
      <c r="C13458" s="87">
        <f>TEXT(B13458,"aaa")</f>
        <v/>
      </c>
      <c r="D13458" s="93" t="n"/>
      <c r="E13458" s="87">
        <f>INDEX(매칭테이블!C:D,MATCH(RD!G13458,매칭테이블!D:D,0),1)</f>
        <v/>
      </c>
      <c r="F13458" s="93" t="inlineStr">
        <is>
          <t>카페24</t>
        </is>
      </c>
      <c r="G13458" s="93" t="inlineStr">
        <is>
          <t>어성초 70 데일리 릴리프 로션로션=어성초 77토너 + 어성초 70 로션 수분 보충 세트 -30% off</t>
        </is>
      </c>
      <c r="H13458" s="93" t="n">
        <v>1</v>
      </c>
      <c r="J13458" s="87" t="n">
        <v>201208</v>
      </c>
      <c r="K13458" s="93" t="n"/>
      <c r="L13458" s="87" t="n">
        <v>37100</v>
      </c>
      <c r="M13458" s="87" t="n">
        <v>34929.65</v>
      </c>
      <c r="N13458" s="87" t="n">
        <v>7418</v>
      </c>
      <c r="O13458" s="144" t="n">
        <v>33727.27272727273</v>
      </c>
      <c r="P13458" s="87" t="inlineStr">
        <is>
          <t>카페24수분 보충 세트어성초 70 데일리 릴리프 로션로션=어성초 77토너 + 어성초 70 로션 수분 보충 세트 -30% off201208</t>
        </is>
      </c>
    </row>
    <row r="13459">
      <c r="B13459" s="127" t="n">
        <v>44206</v>
      </c>
      <c r="C13459" s="87">
        <f>TEXT(B13459,"aaa")</f>
        <v/>
      </c>
      <c r="D13459" s="93" t="n"/>
      <c r="E13459" s="87">
        <f>INDEX(매칭테이블!C:D,MATCH(RD!G13459,매칭테이블!D:D,0),1)</f>
        <v/>
      </c>
      <c r="F13459" s="93" t="inlineStr">
        <is>
          <t>카페24</t>
        </is>
      </c>
      <c r="G13459" s="93" t="inlineStr">
        <is>
          <t>어성초 70 머드 크림 마스크옵션=어성초 70 머드 크림 마스크-20% off</t>
        </is>
      </c>
      <c r="H13459" s="93" t="n">
        <v>3</v>
      </c>
      <c r="J13459" s="87" t="n">
        <v>201208</v>
      </c>
      <c r="K13459" s="93" t="n"/>
      <c r="L13459" s="87" t="n">
        <v>60000</v>
      </c>
      <c r="M13459" s="87" t="n">
        <v>56490</v>
      </c>
      <c r="N13459" s="87" t="n">
        <v>4326</v>
      </c>
      <c r="O13459" s="144" t="n">
        <v>54545.45454545454</v>
      </c>
      <c r="P13459" s="87" t="inlineStr">
        <is>
          <t>카페24머드크림마스크어성초 70 머드 크림 마스크옵션=어성초 70 머드 크림 마스크-20% off201208</t>
        </is>
      </c>
    </row>
    <row r="13460">
      <c r="B13460" s="127" t="n">
        <v>44206</v>
      </c>
      <c r="C13460" s="87">
        <f>TEXT(B13460,"aaa")</f>
        <v/>
      </c>
      <c r="D13460" s="93" t="n"/>
      <c r="E13460" s="87">
        <f>INDEX(매칭테이블!C:D,MATCH(RD!G13460,매칭테이블!D:D,0),1)</f>
        <v/>
      </c>
      <c r="F13460" s="93" t="inlineStr">
        <is>
          <t>카페24</t>
        </is>
      </c>
      <c r="G13460" s="93" t="inlineStr">
        <is>
          <t>어성초 70 인텐스 카밍 크림크림=어성초 70 인텐스 카밍 크림 1개 (-20%)</t>
        </is>
      </c>
      <c r="H13460" s="93" t="n">
        <v>8</v>
      </c>
      <c r="J13460" s="87" t="n">
        <v>201208</v>
      </c>
      <c r="K13460" s="93" t="n"/>
      <c r="L13460" s="87" t="n">
        <v>224000</v>
      </c>
      <c r="M13460" s="87" t="n">
        <v>210896</v>
      </c>
      <c r="N13460" s="87" t="n">
        <v>31056</v>
      </c>
      <c r="O13460" s="144" t="n">
        <v>203636.3636363636</v>
      </c>
      <c r="P13460" s="87" t="inlineStr">
        <is>
          <t>카페24카밍크림어성초 70 인텐스 카밍 크림크림=어성초 70 인텐스 카밍 크림 1개 (-20%)201208</t>
        </is>
      </c>
    </row>
    <row r="13461">
      <c r="B13461" s="127" t="n">
        <v>44206</v>
      </c>
      <c r="C13461" s="87">
        <f>TEXT(B13461,"aaa")</f>
        <v/>
      </c>
      <c r="D13461" s="93" t="n"/>
      <c r="E13461" s="87">
        <f>INDEX(매칭테이블!C:D,MATCH(RD!G13461,매칭테이블!D:D,0),1)</f>
        <v/>
      </c>
      <c r="F13461" s="93" t="inlineStr">
        <is>
          <t>카페24</t>
        </is>
      </c>
      <c r="G13461" s="93" t="inlineStr">
        <is>
          <t>어성초 70 인텐스 카밍 크림크림=어성초 70 인텐스 카밍 크림 2개 (-30%)</t>
        </is>
      </c>
      <c r="H13461" s="93" t="n">
        <v>1</v>
      </c>
      <c r="J13461" s="87" t="n">
        <v>201208</v>
      </c>
      <c r="K13461" s="93" t="n"/>
      <c r="L13461" s="87" t="n">
        <v>49000</v>
      </c>
      <c r="M13461" s="87" t="n">
        <v>46133.5</v>
      </c>
      <c r="N13461" s="87" t="n">
        <v>7764</v>
      </c>
      <c r="O13461" s="144" t="n">
        <v>44545.45454545454</v>
      </c>
      <c r="P13461" s="87" t="inlineStr">
        <is>
          <t>카페24카밍크림어성초 70 인텐스 카밍 크림크림=어성초 70 인텐스 카밍 크림 2개 (-30%)201208</t>
        </is>
      </c>
    </row>
    <row r="13462">
      <c r="B13462" s="127" t="n">
        <v>44206</v>
      </c>
      <c r="C13462" s="87">
        <f>TEXT(B13462,"aaa")</f>
        <v/>
      </c>
      <c r="D13462" s="93" t="n"/>
      <c r="E13462" s="87">
        <f>INDEX(매칭테이블!C:D,MATCH(RD!G13462,매칭테이블!D:D,0),1)</f>
        <v/>
      </c>
      <c r="F13462" s="93" t="inlineStr">
        <is>
          <t>카페24</t>
        </is>
      </c>
      <c r="G13462" s="93" t="inlineStr">
        <is>
          <t>어성초 77 수딩 토너토너(필수)=어성초 77 토너 2개-30% off (무료배송)</t>
        </is>
      </c>
      <c r="H13462" s="93" t="n">
        <v>1</v>
      </c>
      <c r="J13462" s="87" t="n">
        <v>201208</v>
      </c>
      <c r="K13462" s="93" t="n"/>
      <c r="L13462" s="87" t="n">
        <v>35000</v>
      </c>
      <c r="M13462" s="87" t="n">
        <v>32952.5</v>
      </c>
      <c r="N13462" s="87" t="n">
        <v>6160</v>
      </c>
      <c r="O13462" s="144" t="n">
        <v>31818.18181818182</v>
      </c>
      <c r="P13462" s="87" t="inlineStr">
        <is>
          <t>카페24토너어성초 77 수딩 토너토너(필수)=어성초 77 토너 2개-30% off (무료배송)201208</t>
        </is>
      </c>
    </row>
    <row r="13463">
      <c r="B13463" s="127" t="n">
        <v>44206</v>
      </c>
      <c r="C13463" s="87">
        <f>TEXT(B13463,"aaa")</f>
        <v/>
      </c>
      <c r="D13463" s="93" t="n"/>
      <c r="E13463" s="87">
        <f>INDEX(매칭테이블!C:D,MATCH(RD!G13463,매칭테이블!D:D,0),1)</f>
        <v/>
      </c>
      <c r="F13463" s="93" t="inlineStr">
        <is>
          <t>카페24</t>
        </is>
      </c>
      <c r="G13463" s="93" t="inlineStr">
        <is>
          <t>어성초 77 수딩 토너토너(필수)=(대용량) 어성초 77 토너 500ml (무료배송)</t>
        </is>
      </c>
      <c r="H13463" s="93" t="n">
        <v>1</v>
      </c>
      <c r="J13463" s="87" t="n">
        <v>201208</v>
      </c>
      <c r="K13463" s="93" t="n"/>
      <c r="L13463" s="87" t="n">
        <v>33000</v>
      </c>
      <c r="M13463" s="87" t="n">
        <v>31069.5</v>
      </c>
      <c r="N13463" s="87" t="n">
        <v>4330</v>
      </c>
      <c r="O13463" s="144" t="n">
        <v>30000</v>
      </c>
      <c r="P13463" s="87" t="inlineStr">
        <is>
          <t>카페24토너어성초 77 수딩 토너토너(필수)=(대용량) 어성초 77 토너 500ml (무료배송)201208</t>
        </is>
      </c>
    </row>
    <row r="13464">
      <c r="B13464" s="127" t="n">
        <v>44206</v>
      </c>
      <c r="C13464" s="87">
        <f>TEXT(B13464,"aaa")</f>
        <v/>
      </c>
      <c r="D13464" s="93" t="n"/>
      <c r="E13464" s="87">
        <f>INDEX(매칭테이블!C:D,MATCH(RD!G13464,매칭테이블!D:D,0),1)</f>
        <v/>
      </c>
      <c r="F13464" s="93" t="inlineStr">
        <is>
          <t>카페24</t>
        </is>
      </c>
      <c r="G13464" s="93" t="inlineStr">
        <is>
          <t>어성초 77 수딩 토너 (클리어패드 세트 구매시 1/11 순차발송 예정)옵션=어성초 77 토너 1개-20% off</t>
        </is>
      </c>
      <c r="H13464" s="93" t="n">
        <v>71</v>
      </c>
      <c r="J13464" s="87" t="n">
        <v>201208</v>
      </c>
      <c r="K13464" s="93" t="n"/>
      <c r="L13464" s="87" t="n">
        <v>1420000</v>
      </c>
      <c r="M13464" s="87" t="n">
        <v>1336930</v>
      </c>
      <c r="N13464" s="87" t="n">
        <v>218680</v>
      </c>
      <c r="O13464" s="144" t="n">
        <v>1290909.090909091</v>
      </c>
      <c r="P13464" s="87" t="inlineStr">
        <is>
          <t>카페24토너어성초 77 수딩 토너 (클리어패드 세트 구매시 1/11 순차발송 예정)옵션=어성초 77 토너 1개-20% off201208</t>
        </is>
      </c>
    </row>
    <row r="13465">
      <c r="B13465" s="127" t="n">
        <v>44206</v>
      </c>
      <c r="C13465" s="87">
        <f>TEXT(B13465,"aaa")</f>
        <v/>
      </c>
      <c r="D13465" s="93" t="n"/>
      <c r="E13465" s="87">
        <f>INDEX(매칭테이블!C:D,MATCH(RD!G13465,매칭테이블!D:D,0),1)</f>
        <v/>
      </c>
      <c r="F13465" s="93" t="inlineStr">
        <is>
          <t>카페24</t>
        </is>
      </c>
      <c r="G13465" s="93" t="inlineStr">
        <is>
          <t>어성초 77 수딩 토너 (클리어패드 세트 구매시 1/11 순차발송 예정)옵션=어성초 77 토너 2개-30% off (무료배송)</t>
        </is>
      </c>
      <c r="H13465" s="93" t="n">
        <v>55</v>
      </c>
      <c r="J13465" s="87" t="n">
        <v>201208</v>
      </c>
      <c r="K13465" s="93" t="n"/>
      <c r="L13465" s="87" t="n">
        <v>1925000</v>
      </c>
      <c r="M13465" s="87" t="n">
        <v>1812387.5</v>
      </c>
      <c r="N13465" s="87" t="n">
        <v>338800</v>
      </c>
      <c r="O13465" s="144" t="n">
        <v>1750000</v>
      </c>
      <c r="P13465" s="87" t="inlineStr">
        <is>
          <t>카페24토너어성초 77 수딩 토너 (클리어패드 세트 구매시 1/11 순차발송 예정)옵션=어성초 77 토너 2개-30% off (무료배송)201208</t>
        </is>
      </c>
    </row>
    <row r="13466">
      <c r="B13466" s="127" t="n">
        <v>44206</v>
      </c>
      <c r="C13466" s="87">
        <f>TEXT(B13466,"aaa")</f>
        <v/>
      </c>
      <c r="D13466" s="93" t="n"/>
      <c r="E13466" s="87">
        <f>INDEX(매칭테이블!C:D,MATCH(RD!G13466,매칭테이블!D:D,0),1)</f>
        <v/>
      </c>
      <c r="F13466" s="93" t="inlineStr">
        <is>
          <t>카페24</t>
        </is>
      </c>
      <c r="G13466" s="93" t="inlineStr">
        <is>
          <t>어성초 77 수딩 토너 (클리어패드 세트 구매시 1/11 순차발송 예정)토너(필수)=어성초 77 토너 2개-30% off (무료배송)</t>
        </is>
      </c>
      <c r="H13466" s="93" t="n">
        <v>1</v>
      </c>
      <c r="J13466" s="87" t="n">
        <v>201208</v>
      </c>
      <c r="K13466" s="93" t="n"/>
      <c r="L13466" s="87" t="n">
        <v>35000</v>
      </c>
      <c r="M13466" s="87" t="n">
        <v>32952.5</v>
      </c>
      <c r="N13466" s="87" t="n">
        <v>6160</v>
      </c>
      <c r="O13466" s="144" t="n">
        <v>31818.18181818182</v>
      </c>
      <c r="P13466" s="87" t="inlineStr">
        <is>
          <t>카페24토너어성초 77 수딩 토너 (클리어패드 세트 구매시 1/11 순차발송 예정)토너(필수)=어성초 77 토너 2개-30% off (무료배송)201208</t>
        </is>
      </c>
    </row>
    <row r="13467">
      <c r="B13467" s="127" t="n">
        <v>44206</v>
      </c>
      <c r="C13467" s="87">
        <f>TEXT(B13467,"aaa")</f>
        <v/>
      </c>
      <c r="D13467" s="93" t="n"/>
      <c r="E13467" s="87">
        <f>INDEX(매칭테이블!C:D,MATCH(RD!G13467,매칭테이블!D:D,0),1)</f>
        <v/>
      </c>
      <c r="F13467" s="93" t="inlineStr">
        <is>
          <t>카페24</t>
        </is>
      </c>
      <c r="G13467" s="93" t="inlineStr">
        <is>
          <t>어성초 77 수딩 토너 (클리어패드 세트 구매시 1/11 순차발송 예정)옵션=어성초 77토너1개 + 어성초77패드1개 -30% off (무료배송)</t>
        </is>
      </c>
      <c r="H13467" s="93" t="n">
        <v>58</v>
      </c>
      <c r="J13467" s="87" t="n">
        <v>201208</v>
      </c>
      <c r="K13467" s="93" t="n"/>
      <c r="L13467" s="87" t="n">
        <v>2151800</v>
      </c>
      <c r="M13467" s="87" t="n">
        <v>2025919.7</v>
      </c>
      <c r="N13467" s="87" t="n">
        <v>469336</v>
      </c>
      <c r="O13467" s="144" t="n">
        <v>1956181.818181818</v>
      </c>
      <c r="P13467" s="87" t="inlineStr">
        <is>
          <t>카페24토너+패드 세트어성초 77 수딩 토너 (클리어패드 세트 구매시 1/11 순차발송 예정)옵션=어성초 77토너1개 + 어성초77패드1개 -30% off (무료배송)201208</t>
        </is>
      </c>
    </row>
    <row r="13468">
      <c r="B13468" s="127" t="n">
        <v>44206</v>
      </c>
      <c r="C13468" s="87">
        <f>TEXT(B13468,"aaa")</f>
        <v/>
      </c>
      <c r="D13468" s="93" t="n"/>
      <c r="E13468" s="87">
        <f>INDEX(매칭테이블!C:D,MATCH(RD!G13468,매칭테이블!D:D,0),1)</f>
        <v/>
      </c>
      <c r="F13468" s="93" t="inlineStr">
        <is>
          <t>카페24</t>
        </is>
      </c>
      <c r="G13468" s="93" t="inlineStr">
        <is>
          <t>어성초 77 수딩 토너 (클리어패드 세트 구매시 1/11 순차발송 예정)화장솜(선택)=촉촉 스킨팩 화장솜</t>
        </is>
      </c>
      <c r="H13468" s="93" t="n">
        <v>49</v>
      </c>
      <c r="J13468" s="87" t="n">
        <v>201208</v>
      </c>
      <c r="K13468" s="93" t="n"/>
      <c r="L13468" s="87" t="n">
        <v>147000</v>
      </c>
      <c r="M13468" s="87" t="n">
        <v>138400.5</v>
      </c>
      <c r="N13468" s="87" t="n">
        <v>54390</v>
      </c>
      <c r="O13468" s="144" t="n">
        <v>133636.3636363636</v>
      </c>
      <c r="P13468" s="87" t="inlineStr">
        <is>
          <t>카페24토너어성초 77 수딩 토너 (클리어패드 세트 구매시 1/11 순차발송 예정)화장솜(선택)=촉촉 스킨팩 화장솜201208</t>
        </is>
      </c>
    </row>
    <row r="13469">
      <c r="B13469" s="127" t="n">
        <v>44206</v>
      </c>
      <c r="C13469" s="87">
        <f>TEXT(B13469,"aaa")</f>
        <v/>
      </c>
      <c r="D13469" s="93" t="n"/>
      <c r="E13469" s="87">
        <f>INDEX(매칭테이블!C:D,MATCH(RD!G13469,매칭테이블!D:D,0),1)</f>
        <v/>
      </c>
      <c r="F13469" s="93" t="inlineStr">
        <is>
          <t>카페24</t>
        </is>
      </c>
      <c r="G13469" s="93" t="inlineStr">
        <is>
          <t>어성초 77 진정 마스크옵션=어성초 77 진정 마스크팩 10장-50% off</t>
        </is>
      </c>
      <c r="H13469" s="93" t="n">
        <v>6</v>
      </c>
      <c r="J13469" s="87" t="n">
        <v>201208</v>
      </c>
      <c r="K13469" s="93" t="n"/>
      <c r="L13469" s="87" t="n">
        <v>120000</v>
      </c>
      <c r="M13469" s="87" t="n">
        <v>112980</v>
      </c>
      <c r="N13469" s="87" t="n">
        <v>23820</v>
      </c>
      <c r="O13469" s="144" t="n">
        <v>109090.9090909091</v>
      </c>
      <c r="P13469" s="87" t="inlineStr">
        <is>
          <t>카페24마스크팩어성초 77 진정 마스크옵션=어성초 77 진정 마스크팩 10장-50% off201208</t>
        </is>
      </c>
    </row>
    <row r="13470">
      <c r="B13470" s="127" t="n">
        <v>44206</v>
      </c>
      <c r="C13470" s="87">
        <f>TEXT(B13470,"aaa")</f>
        <v/>
      </c>
      <c r="D13470" s="93" t="n"/>
      <c r="E13470" s="87">
        <f>INDEX(매칭테이블!C:D,MATCH(RD!G13470,매칭테이블!D:D,0),1)</f>
        <v/>
      </c>
      <c r="F13470" s="93" t="inlineStr">
        <is>
          <t>카페24</t>
        </is>
      </c>
      <c r="G13470" s="93" t="inlineStr">
        <is>
          <t>어성초 77 진정 마스크</t>
        </is>
      </c>
      <c r="H13470" s="93" t="n">
        <v>5</v>
      </c>
      <c r="J13470" s="87" t="n">
        <v>201208</v>
      </c>
      <c r="K13470" s="93" t="n"/>
      <c r="L13470" s="87" t="n">
        <v>20000</v>
      </c>
      <c r="M13470" s="87" t="n">
        <v>18830</v>
      </c>
      <c r="N13470" s="87" t="n">
        <v>1985</v>
      </c>
      <c r="O13470" s="144" t="n">
        <v>18181.81818181818</v>
      </c>
      <c r="P13470" s="87" t="inlineStr">
        <is>
          <t>카페24마스크팩어성초 77 진정 마스크201208</t>
        </is>
      </c>
    </row>
    <row r="13471">
      <c r="B13471" s="127" t="n">
        <v>44206</v>
      </c>
      <c r="C13471" s="87">
        <f>TEXT(B13471,"aaa")</f>
        <v/>
      </c>
      <c r="D13471" s="93" t="n"/>
      <c r="E13471" s="87">
        <f>INDEX(매칭테이블!C:D,MATCH(RD!G13471,매칭테이블!D:D,0),1)</f>
        <v/>
      </c>
      <c r="F13471" s="93" t="inlineStr">
        <is>
          <t>카페24</t>
        </is>
      </c>
      <c r="G13471" s="93" t="inlineStr">
        <is>
          <t>어성초 77 클리어 패드 (1/11 순차발송 예정)옵션=어성초 77 클리어 패드 1개-20% off</t>
        </is>
      </c>
      <c r="H13471" s="93" t="n">
        <v>59</v>
      </c>
      <c r="J13471" s="87" t="n">
        <v>201208</v>
      </c>
      <c r="K13471" s="93" t="n"/>
      <c r="L13471" s="87" t="n">
        <v>1321600</v>
      </c>
      <c r="M13471" s="87" t="n">
        <v>1244286.4</v>
      </c>
      <c r="N13471" s="87" t="n">
        <v>295708</v>
      </c>
      <c r="O13471" s="144" t="n">
        <v>1201454.545454545</v>
      </c>
      <c r="P13471" s="87" t="inlineStr">
        <is>
          <t>카페24클리어 패드어성초 77 클리어 패드 (1/11 순차발송 예정)옵션=어성초 77 클리어 패드 1개-20% off201208</t>
        </is>
      </c>
    </row>
    <row r="13472">
      <c r="B13472" s="127" t="n">
        <v>44206</v>
      </c>
      <c r="C13472" s="87">
        <f>TEXT(B13472,"aaa")</f>
        <v/>
      </c>
      <c r="D13472" s="93" t="n"/>
      <c r="E13472" s="87">
        <f>INDEX(매칭테이블!C:D,MATCH(RD!G13472,매칭테이블!D:D,0),1)</f>
        <v/>
      </c>
      <c r="F13472" s="93" t="inlineStr">
        <is>
          <t>카페24</t>
        </is>
      </c>
      <c r="G13472" s="93" t="inlineStr">
        <is>
          <t>어성초 77 클리어 패드 (1/11 순차발송 예정)옵션=어성초 77 클리어 패드 2개-30% off (무료배송)</t>
        </is>
      </c>
      <c r="H13472" s="93" t="n">
        <v>74</v>
      </c>
      <c r="J13472" s="87" t="n">
        <v>201208</v>
      </c>
      <c r="K13472" s="93" t="n"/>
      <c r="L13472" s="87" t="n">
        <v>2900800</v>
      </c>
      <c r="M13472" s="87" t="n">
        <v>2731103.2</v>
      </c>
      <c r="N13472" s="87" t="n">
        <v>741776</v>
      </c>
      <c r="O13472" s="144" t="n">
        <v>2637090.909090909</v>
      </c>
      <c r="P13472" s="87" t="inlineStr">
        <is>
          <t>카페24클리어 패드어성초 77 클리어 패드 (1/11 순차발송 예정)옵션=어성초 77 클리어 패드 2개-30% off (무료배송)201208</t>
        </is>
      </c>
    </row>
    <row r="13473">
      <c r="B13473" s="127" t="n">
        <v>44206</v>
      </c>
      <c r="C13473" s="87">
        <f>TEXT(B13473,"aaa")</f>
        <v/>
      </c>
      <c r="D13473" s="93" t="n"/>
      <c r="E13473" s="87">
        <f>INDEX(매칭테이블!C:D,MATCH(RD!G13473,매칭테이블!D:D,0),1)</f>
        <v/>
      </c>
      <c r="F13473" s="93" t="inlineStr">
        <is>
          <t>카페24</t>
        </is>
      </c>
      <c r="G13473" s="93" t="inlineStr">
        <is>
          <t>어성초 77 클리어 패드 (1/11 순차발송 예정)옵션=어성초 77 클리어 패드 3개-35% off (무료배송)</t>
        </is>
      </c>
      <c r="H13473" s="93" t="n">
        <v>6</v>
      </c>
      <c r="J13473" s="87" t="n">
        <v>201208</v>
      </c>
      <c r="K13473" s="93" t="n"/>
      <c r="L13473" s="87" t="n">
        <v>327600</v>
      </c>
      <c r="M13473" s="87" t="n">
        <v>308435.4</v>
      </c>
      <c r="N13473" s="87" t="n">
        <v>55440</v>
      </c>
      <c r="O13473" s="144" t="n">
        <v>297818.1818181818</v>
      </c>
      <c r="P13473" s="87" t="inlineStr">
        <is>
          <t>카페24클리어 패드어성초 77 클리어 패드 (1/11 순차발송 예정)옵션=어성초 77 클리어 패드 3개-35% off (무료배송)201208</t>
        </is>
      </c>
    </row>
    <row r="13474">
      <c r="B13474" s="127" t="n">
        <v>44206</v>
      </c>
      <c r="C13474" s="87">
        <f>TEXT(B13474,"aaa")</f>
        <v/>
      </c>
      <c r="D13474" s="93" t="n"/>
      <c r="E13474" s="87">
        <f>INDEX(매칭테이블!C:D,MATCH(RD!G13474,매칭테이블!D:D,0),1)</f>
        <v/>
      </c>
      <c r="F13474" s="93" t="inlineStr">
        <is>
          <t>카페24</t>
        </is>
      </c>
      <c r="G13474" s="93" t="inlineStr">
        <is>
          <t>어성초 77 클리어 패드 (1/11 순차발송 예정)옵션=어성초77토너1개+어성초77패드1개-30% off (무료배송)</t>
        </is>
      </c>
      <c r="H13474" s="93" t="n">
        <v>1</v>
      </c>
      <c r="J13474" s="87" t="n">
        <v>201208</v>
      </c>
      <c r="K13474" s="93" t="n"/>
      <c r="L13474" s="87" t="n">
        <v>37100</v>
      </c>
      <c r="M13474" s="87" t="n">
        <v>34929.65</v>
      </c>
      <c r="N13474" s="87" t="n">
        <v>8092</v>
      </c>
      <c r="O13474" s="144" t="n">
        <v>33727.27272727273</v>
      </c>
      <c r="P13474" s="87" t="inlineStr">
        <is>
          <t>카페24토너+패드 세트어성초 77 클리어 패드 (1/11 순차발송 예정)옵션=어성초77토너1개+어성초77패드1개-30% off (무료배송)201208</t>
        </is>
      </c>
    </row>
    <row r="13475">
      <c r="B13475" s="127" t="n">
        <v>44206</v>
      </c>
      <c r="C13475" s="87">
        <f>TEXT(B13475,"aaa")</f>
        <v/>
      </c>
      <c r="D13475" s="93" t="n"/>
      <c r="E13475" s="87">
        <f>INDEX(매칭테이블!C:D,MATCH(RD!G13475,매칭테이블!D:D,0),1)</f>
        <v/>
      </c>
      <c r="F13475" s="93" t="inlineStr">
        <is>
          <t>카페24</t>
        </is>
      </c>
      <c r="G13475" s="93" t="inlineStr">
        <is>
          <t>어성초 77 클리어 패드 (1/11 순차발송 예정)옵션=어성초77토너1개+어성초77패드1개-30% off (무료배송)</t>
        </is>
      </c>
      <c r="H13475" s="93" t="n">
        <v>18</v>
      </c>
      <c r="J13475" s="87" t="n">
        <v>201208</v>
      </c>
      <c r="K13475" s="93" t="n"/>
      <c r="L13475" s="87" t="n">
        <v>667800</v>
      </c>
      <c r="M13475" s="87" t="n">
        <v>628733.7</v>
      </c>
      <c r="N13475" s="87" t="n">
        <v>145656</v>
      </c>
      <c r="O13475" s="144" t="n">
        <v>607090.9090909091</v>
      </c>
      <c r="P13475" s="87" t="inlineStr">
        <is>
          <t>카페24토너+패드 세트어성초 77 클리어 패드 (1/11 순차발송 예정)옵션=어성초77토너1개+어성초77패드1개-30% off (무료배송)201208</t>
        </is>
      </c>
    </row>
    <row r="13476">
      <c r="B13476" s="127" t="n">
        <v>44206</v>
      </c>
      <c r="C13476" s="87">
        <f>TEXT(B13476,"aaa")</f>
        <v/>
      </c>
      <c r="D13476" s="93" t="n"/>
      <c r="E13476" s="87">
        <f>INDEX(매칭테이블!C:D,MATCH(RD!G13476,매칭테이블!D:D,0),1)</f>
        <v/>
      </c>
      <c r="F13476" s="93" t="inlineStr">
        <is>
          <t>카페24</t>
        </is>
      </c>
      <c r="G13476" s="93" t="inlineStr">
        <is>
          <t>어성초 77 토너</t>
        </is>
      </c>
      <c r="H13476" s="93" t="n">
        <v>2</v>
      </c>
      <c r="J13476" s="87" t="n">
        <v>201208</v>
      </c>
      <c r="K13476" s="93" t="n"/>
      <c r="L13476" s="87" t="n">
        <v>40000</v>
      </c>
      <c r="M13476" s="87" t="n">
        <v>37660</v>
      </c>
      <c r="N13476" s="87" t="n">
        <v>6160</v>
      </c>
      <c r="O13476" s="144" t="n">
        <v>36363.63636363636</v>
      </c>
      <c r="P13476" s="87" t="inlineStr">
        <is>
          <t>카페24토너어성초 77 토너201208</t>
        </is>
      </c>
    </row>
    <row r="13477">
      <c r="B13477" s="127" t="n">
        <v>44206</v>
      </c>
      <c r="C13477" s="87">
        <f>TEXT(B13477,"aaa")</f>
        <v/>
      </c>
      <c r="D13477" s="93" t="n"/>
      <c r="E13477" s="87">
        <f>INDEX(매칭테이블!C:D,MATCH(RD!G13477,매칭테이블!D:D,0),1)</f>
        <v/>
      </c>
      <c r="F13477" s="93" t="inlineStr">
        <is>
          <t>카페24</t>
        </is>
      </c>
      <c r="G13477" s="93" t="inlineStr">
        <is>
          <t>어성초 77 포어 클리어 패드 (1/11 순차발송 예정)옵션=어성초 77 클리어 패드 1개-20% off</t>
        </is>
      </c>
      <c r="H13477" s="93" t="n">
        <v>9</v>
      </c>
      <c r="J13477" s="87" t="n">
        <v>201208</v>
      </c>
      <c r="K13477" s="93" t="n"/>
      <c r="L13477" s="87" t="n">
        <v>201600</v>
      </c>
      <c r="M13477" s="87" t="n">
        <v>189806.4</v>
      </c>
      <c r="N13477" s="87" t="n">
        <v>45108</v>
      </c>
      <c r="O13477" s="144" t="n">
        <v>183272.7272727273</v>
      </c>
      <c r="P13477" s="87" t="inlineStr">
        <is>
          <t>카페24클리어 패드어성초 77 포어 클리어 패드 (1/11 순차발송 예정)옵션=어성초 77 클리어 패드 1개-20% off201208</t>
        </is>
      </c>
    </row>
    <row r="13478">
      <c r="B13478" s="127" t="n">
        <v>44206</v>
      </c>
      <c r="C13478" s="87">
        <f>TEXT(B13478,"aaa")</f>
        <v/>
      </c>
      <c r="D13478" s="93" t="n"/>
      <c r="E13478" s="87">
        <f>INDEX(매칭테이블!C:D,MATCH(RD!G13478,매칭테이블!D:D,0),1)</f>
        <v/>
      </c>
      <c r="F13478" s="93" t="inlineStr">
        <is>
          <t>카페24</t>
        </is>
      </c>
      <c r="G13478" s="93" t="inlineStr">
        <is>
          <t>어성초 77 포어 클리어 패드 (1/11 순차발송 예정)옵션=어성초 77 클리어 패드 2개-30% off (무료배송)</t>
        </is>
      </c>
      <c r="H13478" s="93" t="n">
        <v>10</v>
      </c>
      <c r="J13478" s="87" t="n">
        <v>201208</v>
      </c>
      <c r="K13478" s="93" t="n"/>
      <c r="L13478" s="87" t="n">
        <v>392000</v>
      </c>
      <c r="M13478" s="87" t="n">
        <v>369068</v>
      </c>
      <c r="N13478" s="87" t="n">
        <v>100240</v>
      </c>
      <c r="O13478" s="144" t="n">
        <v>356363.6363636364</v>
      </c>
      <c r="P13478" s="87" t="inlineStr">
        <is>
          <t>카페24클리어 패드어성초 77 포어 클리어 패드 (1/11 순차발송 예정)옵션=어성초 77 클리어 패드 2개-30% off (무료배송)201208</t>
        </is>
      </c>
    </row>
    <row r="13479">
      <c r="B13479" s="127" t="n">
        <v>44206</v>
      </c>
      <c r="C13479" s="87">
        <f>TEXT(B13479,"aaa")</f>
        <v/>
      </c>
      <c r="D13479" s="93" t="n"/>
      <c r="E13479" s="87">
        <f>INDEX(매칭테이블!C:D,MATCH(RD!G13479,매칭테이블!D:D,0),1)</f>
        <v/>
      </c>
      <c r="F13479" s="93" t="inlineStr">
        <is>
          <t>카페24</t>
        </is>
      </c>
      <c r="G13479" s="93" t="inlineStr">
        <is>
          <t>어성초 77 포어 클리어 패드 (1/11 순차발송 예정)옵션=어성초77토너1개+어성초77패드1개-30% off (무료배송)</t>
        </is>
      </c>
      <c r="H13479" s="93" t="n">
        <v>1</v>
      </c>
      <c r="J13479" s="87" t="n">
        <v>201208</v>
      </c>
      <c r="K13479" s="93" t="n"/>
      <c r="L13479" s="87" t="n">
        <v>37100</v>
      </c>
      <c r="M13479" s="87" t="n">
        <v>34929.65</v>
      </c>
      <c r="N13479" s="87" t="n">
        <v>8092</v>
      </c>
      <c r="O13479" s="144" t="n">
        <v>33727.27272727273</v>
      </c>
      <c r="P13479" s="87" t="inlineStr">
        <is>
          <t>카페24토너+패드 세트어성초 77 포어 클리어 패드 (1/11 순차발송 예정)옵션=어성초77토너1개+어성초77패드1개-30% off (무료배송)201208</t>
        </is>
      </c>
    </row>
    <row r="13480">
      <c r="B13480" s="127" t="n">
        <v>44206</v>
      </c>
      <c r="C13480" s="87">
        <f>TEXT(B13480,"aaa")</f>
        <v/>
      </c>
      <c r="D13480" s="93" t="n"/>
      <c r="E13480" s="87">
        <f>INDEX(매칭테이블!C:D,MATCH(RD!G13480,매칭테이블!D:D,0),1)</f>
        <v/>
      </c>
      <c r="F13480" s="93" t="inlineStr">
        <is>
          <t>카페24</t>
        </is>
      </c>
      <c r="G13480" s="93" t="inlineStr">
        <is>
          <t>어성초 77% 패드 (1/11 순차발송 예정)옵션=어성초 77 클리어 패드 1개-20% off</t>
        </is>
      </c>
      <c r="H13480" s="93" t="n">
        <v>51</v>
      </c>
      <c r="J13480" s="87" t="n">
        <v>201208</v>
      </c>
      <c r="K13480" s="93" t="n"/>
      <c r="L13480" s="87" t="n">
        <v>1142400</v>
      </c>
      <c r="M13480" s="87" t="n">
        <v>1075569.6</v>
      </c>
      <c r="N13480" s="87" t="n">
        <v>255612</v>
      </c>
      <c r="O13480" s="144" t="n">
        <v>1038545.454545454</v>
      </c>
      <c r="P13480" s="87" t="inlineStr">
        <is>
          <t>카페24클리어 패드어성초 77% 패드 (1/11 순차발송 예정)옵션=어성초 77 클리어 패드 1개-20% off201208</t>
        </is>
      </c>
    </row>
    <row r="13481">
      <c r="B13481" s="127" t="n">
        <v>44206</v>
      </c>
      <c r="C13481" s="87">
        <f>TEXT(B13481,"aaa")</f>
        <v/>
      </c>
      <c r="D13481" s="93" t="n"/>
      <c r="E13481" s="87">
        <f>INDEX(매칭테이블!C:D,MATCH(RD!G13481,매칭테이블!D:D,0),1)</f>
        <v/>
      </c>
      <c r="F13481" s="93" t="inlineStr">
        <is>
          <t>카페24</t>
        </is>
      </c>
      <c r="G13481" s="93" t="inlineStr">
        <is>
          <t>어성초 77% 패드 (1/11 순차발송 예정)옵션=어성초 77 클리어 패드 2개-30% off (무료배송)</t>
        </is>
      </c>
      <c r="H13481" s="93" t="n">
        <v>75</v>
      </c>
      <c r="J13481" s="87" t="n">
        <v>201208</v>
      </c>
      <c r="K13481" s="93" t="n"/>
      <c r="L13481" s="87" t="n">
        <v>2940000</v>
      </c>
      <c r="M13481" s="87" t="n">
        <v>2768010</v>
      </c>
      <c r="N13481" s="87" t="n">
        <v>751800</v>
      </c>
      <c r="O13481" s="144" t="n">
        <v>2672727.272727272</v>
      </c>
      <c r="P13481" s="87" t="inlineStr">
        <is>
          <t>카페24클리어 패드어성초 77% 패드 (1/11 순차발송 예정)옵션=어성초 77 클리어 패드 2개-30% off (무료배송)201208</t>
        </is>
      </c>
    </row>
    <row r="13482">
      <c r="B13482" s="127" t="n">
        <v>44206</v>
      </c>
      <c r="C13482" s="87">
        <f>TEXT(B13482,"aaa")</f>
        <v/>
      </c>
      <c r="D13482" s="93" t="n"/>
      <c r="E13482" s="87">
        <f>INDEX(매칭테이블!C:D,MATCH(RD!G13482,매칭테이블!D:D,0),1)</f>
        <v/>
      </c>
      <c r="F13482" s="93" t="inlineStr">
        <is>
          <t>카페24</t>
        </is>
      </c>
      <c r="G13482" s="93" t="inlineStr">
        <is>
          <t>어성초 77% 패드 (1/11 순차발송 예정)옵션=어성초 77 클리어 패드 3개-35% off (무료배송)</t>
        </is>
      </c>
      <c r="H13482" s="93" t="n">
        <v>12</v>
      </c>
      <c r="J13482" s="87" t="n">
        <v>201208</v>
      </c>
      <c r="K13482" s="93" t="n"/>
      <c r="L13482" s="87" t="n">
        <v>655200</v>
      </c>
      <c r="M13482" s="87" t="n">
        <v>616870.8</v>
      </c>
      <c r="N13482" s="87" t="n">
        <v>110880</v>
      </c>
      <c r="O13482" s="144" t="n">
        <v>595636.3636363635</v>
      </c>
      <c r="P13482" s="87" t="inlineStr">
        <is>
          <t>카페24클리어 패드어성초 77% 패드 (1/11 순차발송 예정)옵션=어성초 77 클리어 패드 3개-35% off (무료배송)201208</t>
        </is>
      </c>
    </row>
    <row r="13483">
      <c r="B13483" s="127" t="n">
        <v>44206</v>
      </c>
      <c r="C13483" s="87">
        <f>TEXT(B13483,"aaa")</f>
        <v/>
      </c>
      <c r="D13483" s="93" t="n"/>
      <c r="E13483" s="87">
        <f>INDEX(매칭테이블!C:D,MATCH(RD!G13483,매칭테이블!D:D,0),1)</f>
        <v/>
      </c>
      <c r="F13483" s="93" t="inlineStr">
        <is>
          <t>카페24</t>
        </is>
      </c>
      <c r="G13483" s="93" t="inlineStr">
        <is>
          <t>어성초 77% 패드 (1/11 순차발송 예정)옵션=어성초77토너1개+어성초77패드1개-30% off (무료배송)</t>
        </is>
      </c>
      <c r="H13483" s="93" t="n">
        <v>22</v>
      </c>
      <c r="J13483" s="87" t="n">
        <v>201208</v>
      </c>
      <c r="K13483" s="93" t="n"/>
      <c r="L13483" s="87" t="n">
        <v>816200</v>
      </c>
      <c r="M13483" s="87" t="n">
        <v>768452.3</v>
      </c>
      <c r="N13483" s="87" t="n">
        <v>178024</v>
      </c>
      <c r="O13483" s="144" t="n">
        <v>741999.9999999999</v>
      </c>
      <c r="P13483" s="87" t="inlineStr">
        <is>
          <t>카페24토너+패드 세트어성초 77% 패드 (1/11 순차발송 예정)옵션=어성초77토너1개+어성초77패드1개-30% off (무료배송)201208</t>
        </is>
      </c>
    </row>
    <row r="13484">
      <c r="B13484" s="127" t="n">
        <v>44206</v>
      </c>
      <c r="C13484" s="87">
        <f>TEXT(B13484,"aaa")</f>
        <v/>
      </c>
      <c r="D13484" s="93" t="n"/>
      <c r="E13484" s="87">
        <f>INDEX(매칭테이블!C:D,MATCH(RD!G13484,매칭테이블!D:D,0),1)</f>
        <v/>
      </c>
      <c r="F13484" s="93" t="inlineStr">
        <is>
          <t>카페24</t>
        </is>
      </c>
      <c r="G13484" s="93" t="inlineStr">
        <is>
          <t>어성초 78 수딩 크림</t>
        </is>
      </c>
      <c r="H13484" s="93" t="n">
        <v>11</v>
      </c>
      <c r="J13484" s="87" t="n">
        <v>201208</v>
      </c>
      <c r="K13484" s="93" t="n"/>
      <c r="L13484" s="87" t="n">
        <v>418000</v>
      </c>
      <c r="M13484" s="87" t="n">
        <v>393547</v>
      </c>
      <c r="N13484" s="87" t="n">
        <v>33495</v>
      </c>
      <c r="O13484" s="144" t="n">
        <v>379999.9999999999</v>
      </c>
      <c r="P13484" s="87" t="inlineStr">
        <is>
          <t>카페24수딩크림어성초 78 수딩 크림201208</t>
        </is>
      </c>
    </row>
    <row r="13485">
      <c r="B13485" s="127" t="n">
        <v>44206</v>
      </c>
      <c r="C13485" s="87">
        <f>TEXT(B13485,"aaa")</f>
        <v/>
      </c>
      <c r="D13485" s="93" t="n"/>
      <c r="E13485" s="87">
        <f>INDEX(매칭테이블!C:D,MATCH(RD!G13485,매칭테이블!D:D,0),1)</f>
        <v/>
      </c>
      <c r="F13485" s="93" t="inlineStr">
        <is>
          <t>카페24</t>
        </is>
      </c>
      <c r="G13485" s="93" t="inlineStr">
        <is>
          <t>어성초 78 수딩 크림</t>
        </is>
      </c>
      <c r="H13485" s="93" t="n">
        <v>4</v>
      </c>
      <c r="J13485" s="87" t="n">
        <v>201208</v>
      </c>
      <c r="K13485" s="93" t="n"/>
      <c r="L13485" s="87" t="n">
        <v>152000</v>
      </c>
      <c r="M13485" s="87" t="n">
        <v>143108</v>
      </c>
      <c r="N13485" s="87" t="n">
        <v>12180</v>
      </c>
      <c r="O13485" s="144" t="n">
        <v>138181.8181818182</v>
      </c>
      <c r="P13485" s="87" t="inlineStr">
        <is>
          <t>카페24수딩크림어성초 78 수딩 크림201208</t>
        </is>
      </c>
    </row>
    <row r="13486">
      <c r="B13486" s="127" t="n">
        <v>44206</v>
      </c>
      <c r="C13486" s="87">
        <f>TEXT(B13486,"aaa")</f>
        <v/>
      </c>
      <c r="D13486" s="93" t="n"/>
      <c r="E13486" s="87">
        <f>INDEX(매칭테이블!C:D,MATCH(RD!G13486,매칭테이블!D:D,0),1)</f>
        <v/>
      </c>
      <c r="F13486" s="93" t="inlineStr">
        <is>
          <t>카페24</t>
        </is>
      </c>
      <c r="G13486" s="93" t="inlineStr">
        <is>
          <t>어성초 80 수분 진정 앰플앰플=어성초 80 앰플 1개-15%off</t>
        </is>
      </c>
      <c r="H13486" s="93" t="n">
        <v>29</v>
      </c>
      <c r="J13486" s="87" t="n">
        <v>201208</v>
      </c>
      <c r="K13486" s="93" t="n"/>
      <c r="L13486" s="87" t="n">
        <v>812000</v>
      </c>
      <c r="M13486" s="87" t="n">
        <v>764498</v>
      </c>
      <c r="N13486" s="87" t="n">
        <v>98513</v>
      </c>
      <c r="O13486" s="144" t="n">
        <v>738181.8181818181</v>
      </c>
      <c r="P13486" s="87" t="inlineStr">
        <is>
          <t>카페24앰플어성초 80 수분 진정 앰플앰플=어성초 80 앰플 1개-15%off201208</t>
        </is>
      </c>
    </row>
    <row r="13487">
      <c r="B13487" s="127" t="n">
        <v>44206</v>
      </c>
      <c r="C13487" s="87">
        <f>TEXT(B13487,"aaa")</f>
        <v/>
      </c>
      <c r="D13487" s="93" t="n"/>
      <c r="E13487" s="87">
        <f>INDEX(매칭테이블!C:D,MATCH(RD!G13487,매칭테이블!D:D,0),1)</f>
        <v/>
      </c>
      <c r="F13487" s="93" t="inlineStr">
        <is>
          <t>카페24</t>
        </is>
      </c>
      <c r="G13487" s="93" t="inlineStr">
        <is>
          <t>어성초 80 수분 진정 앰플앰플=어성초 80 앰플 2개-27%off (무료배송)</t>
        </is>
      </c>
      <c r="H13487" s="93" t="n">
        <v>6</v>
      </c>
      <c r="J13487" s="87" t="n">
        <v>201208</v>
      </c>
      <c r="K13487" s="93" t="n"/>
      <c r="L13487" s="87" t="n">
        <v>288000</v>
      </c>
      <c r="M13487" s="87" t="n">
        <v>271152</v>
      </c>
      <c r="N13487" s="87" t="n">
        <v>40764</v>
      </c>
      <c r="O13487" s="144" t="n">
        <v>261818.1818181818</v>
      </c>
      <c r="P13487" s="87" t="inlineStr">
        <is>
          <t>카페24앰플어성초 80 수분 진정 앰플앰플=어성초 80 앰플 2개-27%off (무료배송)201208</t>
        </is>
      </c>
    </row>
    <row r="13488">
      <c r="B13488" s="127" t="n">
        <v>44206</v>
      </c>
      <c r="C13488" s="87">
        <f>TEXT(B13488,"aaa")</f>
        <v/>
      </c>
      <c r="D13488" s="93" t="n"/>
      <c r="E13488" s="87">
        <f>INDEX(매칭테이블!C:D,MATCH(RD!G13488,매칭테이블!D:D,0),1)</f>
        <v/>
      </c>
      <c r="F13488" s="93" t="inlineStr">
        <is>
          <t>카페24</t>
        </is>
      </c>
      <c r="G13488" s="93" t="inlineStr">
        <is>
          <t>어성초 80 수분 진정 앰플</t>
        </is>
      </c>
      <c r="H13488" s="93" t="n">
        <v>7</v>
      </c>
      <c r="J13488" s="87" t="n">
        <v>201208</v>
      </c>
      <c r="K13488" s="93" t="n"/>
      <c r="L13488" s="87" t="n">
        <v>196000</v>
      </c>
      <c r="M13488" s="87" t="n">
        <v>184534</v>
      </c>
      <c r="N13488" s="87" t="n">
        <v>23779</v>
      </c>
      <c r="O13488" s="144" t="n">
        <v>178181.8181818182</v>
      </c>
      <c r="P13488" s="87" t="inlineStr">
        <is>
          <t>카페24앰플어성초 80 수분 진정 앰플201208</t>
        </is>
      </c>
    </row>
    <row r="13489">
      <c r="B13489" s="127" t="n">
        <v>44206</v>
      </c>
      <c r="C13489" s="87">
        <f>TEXT(B13489,"aaa")</f>
        <v/>
      </c>
      <c r="D13489" s="93" t="n"/>
      <c r="E13489" s="87">
        <f>INDEX(매칭테이블!C:D,MATCH(RD!G13489,매칭테이블!D:D,0),1)</f>
        <v/>
      </c>
      <c r="F13489" s="93" t="inlineStr">
        <is>
          <t>카페24</t>
        </is>
      </c>
      <c r="G13489" s="93" t="inlineStr">
        <is>
          <t>어성초 아크네 바디워시옵션=어성초 아크네 바디워시 1개 -30% off</t>
        </is>
      </c>
      <c r="H13489" s="93" t="n">
        <v>5</v>
      </c>
      <c r="J13489" s="87" t="n">
        <v>201208</v>
      </c>
      <c r="K13489" s="93" t="n"/>
      <c r="L13489" s="87" t="n">
        <v>91000</v>
      </c>
      <c r="M13489" s="87" t="n">
        <v>85676.5</v>
      </c>
      <c r="N13489" s="87" t="n">
        <v>20425</v>
      </c>
      <c r="O13489" s="144" t="n">
        <v>82727.27272727272</v>
      </c>
      <c r="P13489" s="87" t="inlineStr">
        <is>
          <t>카페24바디워시어성초 아크네 바디워시옵션=어성초 아크네 바디워시 1개 -30% off201208</t>
        </is>
      </c>
    </row>
    <row r="13490">
      <c r="B13490" s="127" t="n">
        <v>44206</v>
      </c>
      <c r="C13490" s="87">
        <f>TEXT(B13490,"aaa")</f>
        <v/>
      </c>
      <c r="D13490" s="93" t="n"/>
      <c r="E13490" s="87">
        <f>INDEX(매칭테이블!C:D,MATCH(RD!G13490,매칭테이블!D:D,0),1)</f>
        <v/>
      </c>
      <c r="F13490" s="93" t="inlineStr">
        <is>
          <t>카페24</t>
        </is>
      </c>
      <c r="G13490" s="93" t="inlineStr">
        <is>
          <t>어성초 아크네 바디워시옵션=어성초 아크네 바디워시 2개 -35% off (무료배송)</t>
        </is>
      </c>
      <c r="H13490" s="93" t="n">
        <v>1</v>
      </c>
      <c r="J13490" s="87" t="n">
        <v>201208</v>
      </c>
      <c r="K13490" s="93" t="n"/>
      <c r="L13490" s="87" t="n">
        <v>33800</v>
      </c>
      <c r="M13490" s="87" t="n">
        <v>31822.7</v>
      </c>
      <c r="N13490" s="87" t="n">
        <v>8170</v>
      </c>
      <c r="O13490" s="144" t="n">
        <v>30727.27272727272</v>
      </c>
      <c r="P13490" s="87" t="inlineStr">
        <is>
          <t>카페24바디워시어성초 아크네 바디워시옵션=어성초 아크네 바디워시 2개 -35% off (무료배송)201208</t>
        </is>
      </c>
    </row>
    <row r="13491">
      <c r="B13491" s="127" t="n">
        <v>44206</v>
      </c>
      <c r="C13491" s="87">
        <f>TEXT(B13491,"aaa")</f>
        <v/>
      </c>
      <c r="D13491" s="93" t="n"/>
      <c r="E13491" s="87">
        <f>INDEX(매칭테이블!C:D,MATCH(RD!G13491,매칭테이블!D:D,0),1)</f>
        <v/>
      </c>
      <c r="F13491" s="93" t="inlineStr">
        <is>
          <t>카페24</t>
        </is>
      </c>
      <c r="G13491" s="93" t="inlineStr">
        <is>
          <t>어성초 약산성 클렌징폼클렌징폼=어성초 약산성 클렌징폼 1개 -19%off</t>
        </is>
      </c>
      <c r="H13491" s="93" t="n">
        <v>30</v>
      </c>
      <c r="J13491" s="87" t="n">
        <v>201208</v>
      </c>
      <c r="K13491" s="93" t="n"/>
      <c r="L13491" s="87" t="n">
        <v>390000</v>
      </c>
      <c r="M13491" s="87" t="n">
        <v>367185</v>
      </c>
      <c r="N13491" s="87" t="n">
        <v>82500</v>
      </c>
      <c r="O13491" s="144" t="n">
        <v>354545.4545454545</v>
      </c>
      <c r="P13491" s="87" t="inlineStr">
        <is>
          <t>카페24클렌징폼어성초 약산성 클렌징폼클렌징폼=어성초 약산성 클렌징폼 1개 -19%off201208</t>
        </is>
      </c>
    </row>
    <row r="13492">
      <c r="B13492" s="127" t="n">
        <v>44206</v>
      </c>
      <c r="C13492" s="87">
        <f>TEXT(B13492,"aaa")</f>
        <v/>
      </c>
      <c r="D13492" s="93" t="n"/>
      <c r="E13492" s="87">
        <f>INDEX(매칭테이블!C:D,MATCH(RD!G13492,매칭테이블!D:D,0),1)</f>
        <v/>
      </c>
      <c r="F13492" s="93" t="inlineStr">
        <is>
          <t>카페24</t>
        </is>
      </c>
      <c r="G13492" s="93" t="inlineStr">
        <is>
          <t>어성초 약산성 클렌징폼클렌징폼=어성초 약산성 클렌징폼 2개 -25%off</t>
        </is>
      </c>
      <c r="H13492" s="93" t="n">
        <v>7</v>
      </c>
      <c r="J13492" s="87" t="n">
        <v>201208</v>
      </c>
      <c r="K13492" s="93" t="n"/>
      <c r="L13492" s="87" t="n">
        <v>168000</v>
      </c>
      <c r="M13492" s="87" t="n">
        <v>158172</v>
      </c>
      <c r="N13492" s="87" t="n">
        <v>17220</v>
      </c>
      <c r="O13492" s="144" t="n">
        <v>152727.2727272727</v>
      </c>
      <c r="P13492" s="87" t="inlineStr">
        <is>
          <t>카페24클렌징폼어성초 약산성 클렌징폼클렌징폼=어성초 약산성 클렌징폼 2개 -25%off201208</t>
        </is>
      </c>
    </row>
    <row r="13493">
      <c r="B13493" s="127" t="n">
        <v>44206</v>
      </c>
      <c r="C13493" s="87">
        <f>TEXT(B13493,"aaa")</f>
        <v/>
      </c>
      <c r="D13493" s="93" t="n"/>
      <c r="E13493" s="87">
        <f>INDEX(매칭테이블!C:D,MATCH(RD!G13493,매칭테이블!D:D,0),1)</f>
        <v/>
      </c>
      <c r="F13493" s="93" t="inlineStr">
        <is>
          <t>카페24</t>
        </is>
      </c>
      <c r="G13493" s="93" t="inlineStr">
        <is>
          <t>어성초 약산성 클렌징폼클렌징폼=어성초 약산성 클렌징폼 3개 -31%off (무료배송)</t>
        </is>
      </c>
      <c r="H13493" s="93" t="n">
        <v>2</v>
      </c>
      <c r="J13493" s="87" t="n">
        <v>201208</v>
      </c>
      <c r="K13493" s="93" t="n"/>
      <c r="L13493" s="87" t="n">
        <v>66000</v>
      </c>
      <c r="M13493" s="87" t="n">
        <v>62139</v>
      </c>
      <c r="N13493" s="87" t="n">
        <v>7380</v>
      </c>
      <c r="O13493" s="144" t="n">
        <v>59999.99999999999</v>
      </c>
      <c r="P13493" s="87" t="inlineStr">
        <is>
          <t>카페24클렌징폼어성초 약산성 클렌징폼클렌징폼=어성초 약산성 클렌징폼 3개 -31%off (무료배송)201208</t>
        </is>
      </c>
    </row>
    <row r="13494">
      <c r="B13494" s="127" t="n">
        <v>44206</v>
      </c>
      <c r="C13494" s="87">
        <f>TEXT(B13494,"aaa")</f>
        <v/>
      </c>
      <c r="D13494" s="93" t="n"/>
      <c r="E13494" s="87">
        <f>INDEX(매칭테이블!C:D,MATCH(RD!G13494,매칭테이블!D:D,0),1)</f>
        <v/>
      </c>
      <c r="F13494" s="93" t="inlineStr">
        <is>
          <t>카페24</t>
        </is>
      </c>
      <c r="G13494" s="93" t="inlineStr">
        <is>
          <t>어성초 크림마스크 나이트 솔루션옵션=어성초 크림마스크 나이트 솔루션 1장</t>
        </is>
      </c>
      <c r="H13494" s="93" t="n">
        <v>1</v>
      </c>
      <c r="J13494" s="87" t="n">
        <v>201208</v>
      </c>
      <c r="K13494" s="93" t="n"/>
      <c r="L13494" s="87" t="n">
        <v>4000</v>
      </c>
      <c r="M13494" s="87" t="n">
        <v>3766</v>
      </c>
      <c r="N13494" s="87" t="n">
        <v>310</v>
      </c>
      <c r="O13494" s="144" t="n">
        <v>3636.363636363636</v>
      </c>
      <c r="P13494" s="87" t="inlineStr">
        <is>
          <t>카페24크림마스크어성초 크림마스크 나이트 솔루션옵션=어성초 크림마스크 나이트 솔루션 1장201208</t>
        </is>
      </c>
    </row>
    <row r="13495">
      <c r="B13495" s="127" t="n">
        <v>44206</v>
      </c>
      <c r="C13495" s="87">
        <f>TEXT(B13495,"aaa")</f>
        <v/>
      </c>
      <c r="D13495" s="93" t="n"/>
      <c r="E13495" s="87">
        <f>INDEX(매칭테이블!C:D,MATCH(RD!G13495,매칭테이블!D:D,0),1)</f>
        <v/>
      </c>
      <c r="F13495" s="93" t="inlineStr">
        <is>
          <t>카페24</t>
        </is>
      </c>
      <c r="G13495" s="93" t="inlineStr">
        <is>
          <t>어성초 크림마스크 나이트 솔루션옵션=어성초 크림마스크 나이트 솔루션 10장 (-50%)</t>
        </is>
      </c>
      <c r="H13495" s="93" t="n">
        <v>6</v>
      </c>
      <c r="J13495" s="87" t="n">
        <v>201208</v>
      </c>
      <c r="K13495" s="93" t="n"/>
      <c r="L13495" s="87" t="n">
        <v>120000</v>
      </c>
      <c r="M13495" s="87" t="n">
        <v>112980</v>
      </c>
      <c r="N13495" s="87" t="n">
        <v>18642</v>
      </c>
      <c r="O13495" s="144" t="n">
        <v>109090.9090909091</v>
      </c>
      <c r="P13495" s="87" t="inlineStr">
        <is>
          <t>카페24크림마스크어성초 크림마스크 나이트 솔루션옵션=어성초 크림마스크 나이트 솔루션 10장 (-50%)201208</t>
        </is>
      </c>
    </row>
    <row r="13496">
      <c r="B13496" s="127" t="n">
        <v>44206</v>
      </c>
      <c r="C13496" s="87">
        <f>TEXT(B13496,"aaa")</f>
        <v/>
      </c>
      <c r="D13496" s="93" t="n"/>
      <c r="E13496" s="87">
        <f>INDEX(매칭테이블!C:D,MATCH(RD!G13496,매칭테이블!D:D,0),1)</f>
        <v/>
      </c>
      <c r="F13496" s="93" t="inlineStr">
        <is>
          <t>카페24</t>
        </is>
      </c>
      <c r="G13496" s="93" t="inlineStr">
        <is>
          <t>청귤 비타 잡티 마스크옵션=청귤 비타 잡티 마스크 10장(50% off)</t>
        </is>
      </c>
      <c r="H13496" s="93" t="n">
        <v>4</v>
      </c>
      <c r="J13496" s="87" t="n">
        <v>201208</v>
      </c>
      <c r="K13496" s="93" t="n"/>
      <c r="L13496" s="87" t="n">
        <v>80000</v>
      </c>
      <c r="M13496" s="87" t="n">
        <v>75320</v>
      </c>
      <c r="N13496" s="87" t="n">
        <v>12668</v>
      </c>
      <c r="O13496" s="144" t="n">
        <v>72727.27272727272</v>
      </c>
      <c r="P13496" s="87" t="inlineStr">
        <is>
          <t>카페24마스크팩청귤 비타 잡티 마스크옵션=청귤 비타 잡티 마스크 10장(50% off)201208</t>
        </is>
      </c>
    </row>
    <row r="13497">
      <c r="B13497" s="127" t="n">
        <v>44206</v>
      </c>
      <c r="C13497" s="87">
        <f>TEXT(B13497,"aaa")</f>
        <v/>
      </c>
      <c r="D13497" s="93" t="n"/>
      <c r="E13497" s="87">
        <f>INDEX(매칭테이블!C:D,MATCH(RD!G13497,매칭테이블!D:D,0),1)</f>
        <v/>
      </c>
      <c r="F13497" s="93" t="inlineStr">
        <is>
          <t>카페24</t>
        </is>
      </c>
      <c r="G13497" s="93" t="inlineStr">
        <is>
          <t>촉촉 스킨팩 화장솜</t>
        </is>
      </c>
      <c r="H13497" s="93" t="n">
        <v>23</v>
      </c>
      <c r="J13497" s="87" t="n">
        <v>201208</v>
      </c>
      <c r="K13497" s="93" t="n"/>
      <c r="L13497" s="87" t="n">
        <v>69000</v>
      </c>
      <c r="M13497" s="87" t="n">
        <v>64963.5</v>
      </c>
      <c r="N13497" s="87" t="n">
        <v>25530</v>
      </c>
      <c r="O13497" s="144" t="n">
        <v>62727.27272727272</v>
      </c>
      <c r="P13497" s="87" t="inlineStr">
        <is>
          <t>카페24화장솜촉촉 스킨팩 화장솜201208</t>
        </is>
      </c>
    </row>
    <row r="13498">
      <c r="B13498" s="127" t="n">
        <v>44206</v>
      </c>
      <c r="C13498" s="87">
        <f>TEXT(B13498,"aaa")</f>
        <v/>
      </c>
      <c r="D13498" s="93" t="n"/>
      <c r="E13498" s="87">
        <f>INDEX(매칭테이블!C:D,MATCH(RD!G13498,매칭테이블!D:D,0),1)</f>
        <v/>
      </c>
      <c r="F13498" s="93" t="inlineStr">
        <is>
          <t>카페24</t>
        </is>
      </c>
      <c r="G13498" s="93" t="inlineStr">
        <is>
          <t>촉촉 스킨팩 화장솜</t>
        </is>
      </c>
      <c r="H13498" s="93" t="n">
        <v>2</v>
      </c>
      <c r="J13498" s="87" t="n">
        <v>201208</v>
      </c>
      <c r="K13498" s="93" t="n"/>
      <c r="L13498" s="87" t="n">
        <v>6000</v>
      </c>
      <c r="M13498" s="87" t="n">
        <v>5649</v>
      </c>
      <c r="N13498" s="87" t="n">
        <v>2220</v>
      </c>
      <c r="O13498" s="144" t="n">
        <v>5454.545454545454</v>
      </c>
      <c r="P13498" s="87" t="inlineStr">
        <is>
          <t>카페24화장솜촉촉 스킨팩 화장솜201208</t>
        </is>
      </c>
    </row>
    <row r="13499">
      <c r="B13499" s="127" t="n">
        <v>44207</v>
      </c>
      <c r="C13499" s="87">
        <f>TEXT(B13499,"aaa")</f>
        <v/>
      </c>
      <c r="D13499" s="93" t="n"/>
      <c r="E13499" s="87">
        <f>INDEX(매칭테이블!C:D,MATCH(RD!G13499,매칭테이블!D:D,0),1)</f>
        <v/>
      </c>
      <c r="F13499" s="93" t="inlineStr">
        <is>
          <t>W컨셉</t>
        </is>
      </c>
      <c r="G13499" s="93" t="inlineStr">
        <is>
          <t>어성초 77토너 (2 SET) HEARTLEAF 77% SOOTHING TONER 250ml250ml 2set</t>
        </is>
      </c>
      <c r="H13499" s="93" t="n">
        <v>5</v>
      </c>
      <c r="J13499" s="87" t="n">
        <v>201208</v>
      </c>
      <c r="K13499" s="93" t="n"/>
      <c r="L13499" s="87" t="n">
        <v>175000</v>
      </c>
      <c r="M13499" s="87" t="n">
        <v>126000</v>
      </c>
      <c r="N13499" s="87" t="n">
        <v>30800</v>
      </c>
      <c r="O13499" s="144" t="n">
        <v>159090.9090909091</v>
      </c>
      <c r="P13499" s="87" t="inlineStr">
        <is>
          <t>W컨셉토너어성초 77토너 (2 SET) HEARTLEAF 77% SOOTHING TONER 250ml250ml 2set201208</t>
        </is>
      </c>
    </row>
    <row r="13500">
      <c r="B13500" s="127" t="n">
        <v>44207</v>
      </c>
      <c r="C13500" s="87">
        <f>TEXT(B13500,"aaa")</f>
        <v/>
      </c>
      <c r="D13500" s="93" t="n"/>
      <c r="E13500" s="87">
        <f>INDEX(매칭테이블!C:D,MATCH(RD!G13500,매칭테이블!D:D,0),1)</f>
        <v/>
      </c>
      <c r="F13500" s="93" t="inlineStr">
        <is>
          <t>스타일쉐어</t>
        </is>
      </c>
      <c r="G13500" s="93" t="inlineStr">
        <is>
          <t>아누아 어성초 77 토너 250ml</t>
        </is>
      </c>
      <c r="H13500" s="93" t="n">
        <v>2</v>
      </c>
      <c r="J13500" s="87" t="n">
        <v>201208</v>
      </c>
      <c r="K13500" s="93" t="n"/>
      <c r="L13500" s="87" t="n">
        <v>40000</v>
      </c>
      <c r="M13500" s="87" t="n">
        <v>30000</v>
      </c>
      <c r="N13500" s="87" t="n">
        <v>6520</v>
      </c>
      <c r="O13500" s="144" t="n">
        <v>36363.63636363636</v>
      </c>
      <c r="P13500" s="87" t="inlineStr">
        <is>
          <t>스타일쉐어토너아누아 어성초 77 토너 250ml201208</t>
        </is>
      </c>
    </row>
    <row r="13501">
      <c r="B13501" s="127" t="n">
        <v>44207</v>
      </c>
      <c r="C13501" s="87">
        <f>TEXT(B13501,"aaa")</f>
        <v/>
      </c>
      <c r="D13501" s="93" t="n"/>
      <c r="E13501" s="87">
        <f>INDEX(매칭테이블!C:D,MATCH(RD!G13501,매칭테이블!D:D,0),1)</f>
        <v/>
      </c>
      <c r="F13501" s="93" t="inlineStr">
        <is>
          <t>아누아 CS</t>
        </is>
      </c>
      <c r="G13501" s="93" t="inlineStr">
        <is>
          <t>어성초 클렌징폼 120ml</t>
        </is>
      </c>
      <c r="H13501" s="93" t="n">
        <v>2</v>
      </c>
      <c r="J13501" s="87" t="n">
        <v>201208</v>
      </c>
      <c r="K13501" s="93" t="n"/>
      <c r="L13501" s="87" t="n">
        <v>40000</v>
      </c>
      <c r="M13501" s="87" t="n">
        <v>40000</v>
      </c>
      <c r="N13501" s="87" t="n">
        <v>5500</v>
      </c>
      <c r="O13501" s="144" t="n">
        <v>36363.63636363636</v>
      </c>
      <c r="P13501" s="87" t="inlineStr">
        <is>
          <t>아누아 CS클렌징폼어성초 클렌징폼 120ml201208</t>
        </is>
      </c>
    </row>
    <row r="13502">
      <c r="B13502" s="127" t="n">
        <v>44207</v>
      </c>
      <c r="C13502" s="87">
        <f>TEXT(B13502,"aaa")</f>
        <v/>
      </c>
      <c r="D13502" s="93" t="n"/>
      <c r="E13502" s="87">
        <f>INDEX(매칭테이블!C:D,MATCH(RD!G13502,매칭테이블!D:D,0),1)</f>
        <v/>
      </c>
      <c r="F13502" s="93" t="inlineStr">
        <is>
          <t>카페24</t>
        </is>
      </c>
      <c r="G13502" s="93" t="inlineStr">
        <is>
          <t>5 제로 무기자차 선크림옵션=5제로 무기자차 선크림 1개-20% off</t>
        </is>
      </c>
      <c r="H13502" s="93" t="n">
        <v>2</v>
      </c>
      <c r="J13502" s="87" t="n">
        <v>201208</v>
      </c>
      <c r="K13502" s="93" t="n"/>
      <c r="L13502" s="87" t="n">
        <v>40000</v>
      </c>
      <c r="M13502" s="87" t="n">
        <v>37660</v>
      </c>
      <c r="N13502" s="87" t="n">
        <v>4690</v>
      </c>
      <c r="O13502" s="144" t="n">
        <v>36363.63636363636</v>
      </c>
      <c r="P13502" s="87" t="inlineStr">
        <is>
          <t>카페24선크림5 제로 무기자차 선크림옵션=5제로 무기자차 선크림 1개-20% off201208</t>
        </is>
      </c>
    </row>
    <row r="13503">
      <c r="B13503" s="127" t="n">
        <v>44207</v>
      </c>
      <c r="C13503" s="87">
        <f>TEXT(B13503,"aaa")</f>
        <v/>
      </c>
      <c r="D13503" s="93" t="n"/>
      <c r="E13503" s="87">
        <f>INDEX(매칭테이블!C:D,MATCH(RD!G13503,매칭테이블!D:D,0),1)</f>
        <v/>
      </c>
      <c r="F13503" s="93" t="inlineStr">
        <is>
          <t>카페24</t>
        </is>
      </c>
      <c r="G13503" s="93" t="inlineStr">
        <is>
          <t>5 제로 무기자차 선크림옵션=5제로 무기자차 선크림 2개-30% off (무료배송)</t>
        </is>
      </c>
      <c r="H13503" s="93" t="n">
        <v>4</v>
      </c>
      <c r="J13503" s="87" t="n">
        <v>201208</v>
      </c>
      <c r="K13503" s="93" t="n"/>
      <c r="L13503" s="87" t="n">
        <v>140000</v>
      </c>
      <c r="M13503" s="87" t="n">
        <v>131810</v>
      </c>
      <c r="N13503" s="87" t="n">
        <v>18760</v>
      </c>
      <c r="O13503" s="144" t="n">
        <v>127272.7272727273</v>
      </c>
      <c r="P13503" s="87" t="inlineStr">
        <is>
          <t>카페24선크림5 제로 무기자차 선크림옵션=5제로 무기자차 선크림 2개-30% off (무료배송)201208</t>
        </is>
      </c>
    </row>
    <row r="13504">
      <c r="B13504" s="127" t="n">
        <v>44207</v>
      </c>
      <c r="C13504" s="87">
        <f>TEXT(B13504,"aaa")</f>
        <v/>
      </c>
      <c r="D13504" s="93" t="n"/>
      <c r="E13504" s="87">
        <f>INDEX(매칭테이블!C:D,MATCH(RD!G13504,매칭테이블!D:D,0),1)</f>
        <v/>
      </c>
      <c r="F13504" s="93" t="inlineStr">
        <is>
          <t>카페24</t>
        </is>
      </c>
      <c r="G13504" s="93" t="inlineStr">
        <is>
          <t>[수분 보충 세트] 어성초 77 토너 + 어성초 70 로션옵션=어성초 77 토너 250ml + 어성초 70 로션 200ml -30%</t>
        </is>
      </c>
      <c r="H13504" s="93" t="n">
        <v>69</v>
      </c>
      <c r="J13504" s="87" t="n">
        <v>201208</v>
      </c>
      <c r="K13504" s="93" t="n"/>
      <c r="L13504" s="87" t="n">
        <v>2559900</v>
      </c>
      <c r="M13504" s="87" t="n">
        <v>2410145.85</v>
      </c>
      <c r="N13504" s="87" t="n">
        <v>511842</v>
      </c>
      <c r="O13504" s="144" t="n">
        <v>2327181.818181818</v>
      </c>
      <c r="P13504" s="87" t="inlineStr">
        <is>
          <t>카페24수분 보충 세트[수분 보충 세트] 어성초 77 토너 + 어성초 70 로션옵션=어성초 77 토너 250ml + 어성초 70 로션 200ml -30%201208</t>
        </is>
      </c>
    </row>
    <row r="13505">
      <c r="B13505" s="127" t="n">
        <v>44207</v>
      </c>
      <c r="C13505" s="87">
        <f>TEXT(B13505,"aaa")</f>
        <v/>
      </c>
      <c r="D13505" s="93" t="n"/>
      <c r="E13505" s="87">
        <f>INDEX(매칭테이블!C:D,MATCH(RD!G13505,매칭테이블!D:D,0),1)</f>
        <v/>
      </c>
      <c r="F13505" s="93" t="inlineStr">
        <is>
          <t>카페24</t>
        </is>
      </c>
      <c r="G13505" s="93" t="inlineStr">
        <is>
          <t>[어성초 진정 패키지 세트] 대용량 토너 + 앰플 + 수딩 크림 + 마스크팩 10장</t>
        </is>
      </c>
      <c r="H13505" s="93" t="n">
        <v>3</v>
      </c>
      <c r="J13505" s="87" t="n">
        <v>201208</v>
      </c>
      <c r="K13505" s="93" t="n"/>
      <c r="L13505" s="87" t="n">
        <v>297000</v>
      </c>
      <c r="M13505" s="87" t="n">
        <v>279625.5</v>
      </c>
      <c r="N13505" s="87" t="n">
        <v>45411</v>
      </c>
      <c r="O13505" s="144" t="n">
        <v>270000</v>
      </c>
      <c r="P13505" s="87" t="inlineStr">
        <is>
          <t>카페24어성초진정패키지[어성초 진정 패키지 세트] 대용량 토너 + 앰플 + 수딩 크림 + 마스크팩 10장201208</t>
        </is>
      </c>
    </row>
    <row r="13506">
      <c r="B13506" s="127" t="n">
        <v>44207</v>
      </c>
      <c r="C13506" s="87">
        <f>TEXT(B13506,"aaa")</f>
        <v/>
      </c>
      <c r="D13506" s="93" t="n"/>
      <c r="E13506" s="87">
        <f>INDEX(매칭테이블!C:D,MATCH(RD!G13506,매칭테이블!D:D,0),1)</f>
        <v/>
      </c>
      <c r="F13506" s="93" t="inlineStr">
        <is>
          <t>카페24</t>
        </is>
      </c>
      <c r="G13506" s="93" t="inlineStr">
        <is>
          <t>대용량 어성초 77 수딩 토너 500ml</t>
        </is>
      </c>
      <c r="H13506" s="93" t="n">
        <v>39</v>
      </c>
      <c r="J13506" s="87" t="n">
        <v>201208</v>
      </c>
      <c r="K13506" s="93" t="n"/>
      <c r="L13506" s="87" t="n">
        <v>1287000</v>
      </c>
      <c r="M13506" s="87" t="n">
        <v>1211710.5</v>
      </c>
      <c r="N13506" s="87" t="n">
        <v>168870</v>
      </c>
      <c r="O13506" s="144" t="n">
        <v>1170000</v>
      </c>
      <c r="P13506" s="87" t="inlineStr">
        <is>
          <t>카페24토너대용량 어성초 77 수딩 토너 500ml201208</t>
        </is>
      </c>
    </row>
    <row r="13507">
      <c r="B13507" s="127" t="n">
        <v>44207</v>
      </c>
      <c r="C13507" s="87">
        <f>TEXT(B13507,"aaa")</f>
        <v/>
      </c>
      <c r="D13507" s="93" t="n"/>
      <c r="E13507" s="87">
        <f>INDEX(매칭테이블!C:D,MATCH(RD!G13507,매칭테이블!D:D,0),1)</f>
        <v/>
      </c>
      <c r="F13507" s="93" t="inlineStr">
        <is>
          <t>카페24</t>
        </is>
      </c>
      <c r="G13507" s="93" t="inlineStr">
        <is>
          <t>어성초 70 데일리 릴리프 로션로션=어성초 70 데일리 릴리프 로션 1개 -20% off</t>
        </is>
      </c>
      <c r="H13507" s="93" t="n">
        <v>13</v>
      </c>
      <c r="J13507" s="87" t="n">
        <v>201208</v>
      </c>
      <c r="K13507" s="93" t="n"/>
      <c r="L13507" s="87" t="n">
        <v>291200</v>
      </c>
      <c r="M13507" s="87" t="n">
        <v>274164.8</v>
      </c>
      <c r="N13507" s="87" t="n">
        <v>56394</v>
      </c>
      <c r="O13507" s="144" t="n">
        <v>264727.2727272727</v>
      </c>
      <c r="P13507" s="87" t="inlineStr">
        <is>
          <t>카페24로션어성초 70 데일리 릴리프 로션로션=어성초 70 데일리 릴리프 로션 1개 -20% off201208</t>
        </is>
      </c>
    </row>
    <row r="13508">
      <c r="B13508" s="127" t="n">
        <v>44207</v>
      </c>
      <c r="C13508" s="87">
        <f>TEXT(B13508,"aaa")</f>
        <v/>
      </c>
      <c r="D13508" s="93" t="n"/>
      <c r="E13508" s="87">
        <f>INDEX(매칭테이블!C:D,MATCH(RD!G13508,매칭테이블!D:D,0),1)</f>
        <v/>
      </c>
      <c r="F13508" s="93" t="inlineStr">
        <is>
          <t>카페24</t>
        </is>
      </c>
      <c r="G13508" s="93" t="inlineStr">
        <is>
          <t>어성초 70 데일리 릴리프 로션로션=어성초 70 데일리 릴리프 로션 2개 -30% off</t>
        </is>
      </c>
      <c r="H13508" s="93" t="n">
        <v>6</v>
      </c>
      <c r="J13508" s="87" t="n">
        <v>201208</v>
      </c>
      <c r="K13508" s="93" t="n"/>
      <c r="L13508" s="87" t="n">
        <v>235200</v>
      </c>
      <c r="M13508" s="87" t="n">
        <v>221440.8</v>
      </c>
      <c r="N13508" s="87" t="n">
        <v>52056</v>
      </c>
      <c r="O13508" s="144" t="n">
        <v>213818.1818181818</v>
      </c>
      <c r="P13508" s="87" t="inlineStr">
        <is>
          <t>카페24로션어성초 70 데일리 릴리프 로션로션=어성초 70 데일리 릴리프 로션 2개 -30% off201208</t>
        </is>
      </c>
    </row>
    <row r="13509">
      <c r="B13509" s="127" t="n">
        <v>44207</v>
      </c>
      <c r="C13509" s="87">
        <f>TEXT(B13509,"aaa")</f>
        <v/>
      </c>
      <c r="D13509" s="93" t="n"/>
      <c r="E13509" s="87">
        <f>INDEX(매칭테이블!C:D,MATCH(RD!G13509,매칭테이블!D:D,0),1)</f>
        <v/>
      </c>
      <c r="F13509" s="93" t="inlineStr">
        <is>
          <t>카페24</t>
        </is>
      </c>
      <c r="G13509" s="93" t="inlineStr">
        <is>
          <t>어성초 70 데일리 릴리프 로션로션=어성초 77토너 + 어성초 70 로션 수분 보충 세트 -30% off</t>
        </is>
      </c>
      <c r="H13509" s="93" t="n">
        <v>5</v>
      </c>
      <c r="J13509" s="87" t="n">
        <v>201208</v>
      </c>
      <c r="K13509" s="93" t="n"/>
      <c r="L13509" s="87" t="n">
        <v>185500</v>
      </c>
      <c r="M13509" s="87" t="n">
        <v>174648.25</v>
      </c>
      <c r="N13509" s="87" t="n">
        <v>37090</v>
      </c>
      <c r="O13509" s="144" t="n">
        <v>168636.3636363636</v>
      </c>
      <c r="P13509" s="87" t="inlineStr">
        <is>
          <t>카페24수분 보충 세트어성초 70 데일리 릴리프 로션로션=어성초 77토너 + 어성초 70 로션 수분 보충 세트 -30% off201208</t>
        </is>
      </c>
    </row>
    <row r="13510">
      <c r="B13510" s="127" t="n">
        <v>44207</v>
      </c>
      <c r="C13510" s="87">
        <f>TEXT(B13510,"aaa")</f>
        <v/>
      </c>
      <c r="D13510" s="93" t="n"/>
      <c r="E13510" s="87">
        <f>INDEX(매칭테이블!C:D,MATCH(RD!G13510,매칭테이블!D:D,0),1)</f>
        <v/>
      </c>
      <c r="F13510" s="93" t="inlineStr">
        <is>
          <t>카페24</t>
        </is>
      </c>
      <c r="G13510" s="93" t="inlineStr">
        <is>
          <t>어성초 70 머드 크림 마스크옵션=어성초 70 머드 크림 마스크-20% off</t>
        </is>
      </c>
      <c r="H13510" s="93" t="n">
        <v>4</v>
      </c>
      <c r="J13510" s="87" t="n">
        <v>201208</v>
      </c>
      <c r="K13510" s="93" t="n"/>
      <c r="L13510" s="87" t="n">
        <v>80000</v>
      </c>
      <c r="M13510" s="87" t="n">
        <v>75320</v>
      </c>
      <c r="N13510" s="87" t="n">
        <v>5768</v>
      </c>
      <c r="O13510" s="144" t="n">
        <v>72727.27272727272</v>
      </c>
      <c r="P13510" s="87" t="inlineStr">
        <is>
          <t>카페24머드크림마스크어성초 70 머드 크림 마스크옵션=어성초 70 머드 크림 마스크-20% off201208</t>
        </is>
      </c>
    </row>
    <row r="13511">
      <c r="B13511" s="127" t="n">
        <v>44207</v>
      </c>
      <c r="C13511" s="87">
        <f>TEXT(B13511,"aaa")</f>
        <v/>
      </c>
      <c r="D13511" s="93" t="n"/>
      <c r="E13511" s="87">
        <f>INDEX(매칭테이블!C:D,MATCH(RD!G13511,매칭테이블!D:D,0),1)</f>
        <v/>
      </c>
      <c r="F13511" s="93" t="inlineStr">
        <is>
          <t>카페24</t>
        </is>
      </c>
      <c r="G13511" s="93" t="inlineStr">
        <is>
          <t>어성초 70 인텐스 카밍 크림크림=어성초 70 인텐스 카밍 크림 1개 (-20%)</t>
        </is>
      </c>
      <c r="H13511" s="93" t="n">
        <v>4</v>
      </c>
      <c r="J13511" s="87" t="n">
        <v>201208</v>
      </c>
      <c r="K13511" s="93" t="n"/>
      <c r="L13511" s="87" t="n">
        <v>112000</v>
      </c>
      <c r="M13511" s="87" t="n">
        <v>105448</v>
      </c>
      <c r="N13511" s="87" t="n">
        <v>15528</v>
      </c>
      <c r="O13511" s="144" t="n">
        <v>101818.1818181818</v>
      </c>
      <c r="P13511" s="87" t="inlineStr">
        <is>
          <t>카페24카밍크림어성초 70 인텐스 카밍 크림크림=어성초 70 인텐스 카밍 크림 1개 (-20%)201208</t>
        </is>
      </c>
    </row>
    <row r="13512">
      <c r="B13512" s="127" t="n">
        <v>44207</v>
      </c>
      <c r="C13512" s="87">
        <f>TEXT(B13512,"aaa")</f>
        <v/>
      </c>
      <c r="D13512" s="93" t="n"/>
      <c r="E13512" s="87">
        <f>INDEX(매칭테이블!C:D,MATCH(RD!G13512,매칭테이블!D:D,0),1)</f>
        <v/>
      </c>
      <c r="F13512" s="93" t="inlineStr">
        <is>
          <t>카페24</t>
        </is>
      </c>
      <c r="G13512" s="93" t="inlineStr">
        <is>
          <t>어성초 70 인텐스 카밍 크림크림=어성초 70 인텐스 카밍 크림 2개 (-30%)</t>
        </is>
      </c>
      <c r="H13512" s="93" t="n">
        <v>2</v>
      </c>
      <c r="J13512" s="87" t="n">
        <v>201208</v>
      </c>
      <c r="K13512" s="93" t="n"/>
      <c r="L13512" s="87" t="n">
        <v>98000</v>
      </c>
      <c r="M13512" s="87" t="n">
        <v>92267</v>
      </c>
      <c r="N13512" s="87" t="n">
        <v>15528</v>
      </c>
      <c r="O13512" s="144" t="n">
        <v>89090.90909090909</v>
      </c>
      <c r="P13512" s="87" t="inlineStr">
        <is>
          <t>카페24카밍크림어성초 70 인텐스 카밍 크림크림=어성초 70 인텐스 카밍 크림 2개 (-30%)201208</t>
        </is>
      </c>
    </row>
    <row r="13513">
      <c r="B13513" s="127" t="n">
        <v>44207</v>
      </c>
      <c r="C13513" s="87">
        <f>TEXT(B13513,"aaa")</f>
        <v/>
      </c>
      <c r="D13513" s="93" t="n"/>
      <c r="E13513" s="87">
        <f>INDEX(매칭테이블!C:D,MATCH(RD!G13513,매칭테이블!D:D,0),1)</f>
        <v/>
      </c>
      <c r="F13513" s="93" t="inlineStr">
        <is>
          <t>카페24</t>
        </is>
      </c>
      <c r="G13513" s="93" t="inlineStr">
        <is>
          <t>어성초 77 수딩 토너 (클리어패드 세트 구매시 1/11 순차발송 예정)옵션=어성초 77 토너 1개-20% off</t>
        </is>
      </c>
      <c r="H13513" s="93" t="n">
        <v>68</v>
      </c>
      <c r="J13513" s="87" t="n">
        <v>201208</v>
      </c>
      <c r="K13513" s="93" t="n"/>
      <c r="L13513" s="87" t="n">
        <v>1360000</v>
      </c>
      <c r="M13513" s="87" t="n">
        <v>1280440</v>
      </c>
      <c r="N13513" s="87" t="n">
        <v>209440</v>
      </c>
      <c r="O13513" s="144" t="n">
        <v>1236363.636363636</v>
      </c>
      <c r="P13513" s="87" t="inlineStr">
        <is>
          <t>카페24토너어성초 77 수딩 토너 (클리어패드 세트 구매시 1/11 순차발송 예정)옵션=어성초 77 토너 1개-20% off201208</t>
        </is>
      </c>
    </row>
    <row r="13514">
      <c r="B13514" s="127" t="n">
        <v>44207</v>
      </c>
      <c r="C13514" s="87">
        <f>TEXT(B13514,"aaa")</f>
        <v/>
      </c>
      <c r="D13514" s="93" t="n"/>
      <c r="E13514" s="87">
        <f>INDEX(매칭테이블!C:D,MATCH(RD!G13514,매칭테이블!D:D,0),1)</f>
        <v/>
      </c>
      <c r="F13514" s="93" t="inlineStr">
        <is>
          <t>카페24</t>
        </is>
      </c>
      <c r="G13514" s="93" t="inlineStr">
        <is>
          <t>어성초 77 수딩 토너 (클리어패드 세트 구매시 1/11 순차발송 예정)옵션=어성초 77 토너 2개-30% off (무료배송)</t>
        </is>
      </c>
      <c r="H13514" s="93" t="n">
        <v>49</v>
      </c>
      <c r="J13514" s="87" t="n">
        <v>201208</v>
      </c>
      <c r="K13514" s="93" t="n"/>
      <c r="L13514" s="87" t="n">
        <v>1715000</v>
      </c>
      <c r="M13514" s="87" t="n">
        <v>1614672.5</v>
      </c>
      <c r="N13514" s="87" t="n">
        <v>301840</v>
      </c>
      <c r="O13514" s="144" t="n">
        <v>1559090.909090909</v>
      </c>
      <c r="P13514" s="87" t="inlineStr">
        <is>
          <t>카페24토너어성초 77 수딩 토너 (클리어패드 세트 구매시 1/11 순차발송 예정)옵션=어성초 77 토너 2개-30% off (무료배송)201208</t>
        </is>
      </c>
    </row>
    <row r="13515">
      <c r="B13515" s="127" t="n">
        <v>44207</v>
      </c>
      <c r="C13515" s="87">
        <f>TEXT(B13515,"aaa")</f>
        <v/>
      </c>
      <c r="D13515" s="93" t="n"/>
      <c r="E13515" s="87">
        <f>INDEX(매칭테이블!C:D,MATCH(RD!G13515,매칭테이블!D:D,0),1)</f>
        <v/>
      </c>
      <c r="F13515" s="93" t="inlineStr">
        <is>
          <t>카페24</t>
        </is>
      </c>
      <c r="G13515" s="93" t="inlineStr">
        <is>
          <t>어성초 77 수딩 토너 (클리어패드 세트 구매시 1/11 순차발송 예정)옵션=어성초 77토너1개 + 어성초77패드1개 -30% off (무료배송)</t>
        </is>
      </c>
      <c r="H13515" s="93" t="n">
        <v>69</v>
      </c>
      <c r="J13515" s="87" t="n">
        <v>201208</v>
      </c>
      <c r="K13515" s="93" t="n"/>
      <c r="L13515" s="87" t="n">
        <v>2559900</v>
      </c>
      <c r="M13515" s="87" t="n">
        <v>2410145.85</v>
      </c>
      <c r="N13515" s="87" t="n">
        <v>558348</v>
      </c>
      <c r="O13515" s="144" t="n">
        <v>2327181.818181818</v>
      </c>
      <c r="P13515" s="87" t="inlineStr">
        <is>
          <t>카페24토너+패드 세트어성초 77 수딩 토너 (클리어패드 세트 구매시 1/11 순차발송 예정)옵션=어성초 77토너1개 + 어성초77패드1개 -30% off (무료배송)201208</t>
        </is>
      </c>
    </row>
    <row r="13516">
      <c r="B13516" s="127" t="n">
        <v>44207</v>
      </c>
      <c r="C13516" s="87">
        <f>TEXT(B13516,"aaa")</f>
        <v/>
      </c>
      <c r="D13516" s="93" t="n"/>
      <c r="E13516" s="87">
        <f>INDEX(매칭테이블!C:D,MATCH(RD!G13516,매칭테이블!D:D,0),1)</f>
        <v/>
      </c>
      <c r="F13516" s="93" t="inlineStr">
        <is>
          <t>카페24</t>
        </is>
      </c>
      <c r="G13516" s="93" t="inlineStr">
        <is>
          <t>어성초 77 수딩 토너 (클리어패드 세트 구매시 1/11 순차발송 예정)화장솜(선택)=촉촉 스킨팩 화장솜</t>
        </is>
      </c>
      <c r="H13516" s="93" t="n">
        <v>53</v>
      </c>
      <c r="J13516" s="87" t="n">
        <v>201208</v>
      </c>
      <c r="K13516" s="93" t="n"/>
      <c r="L13516" s="87" t="n">
        <v>159000</v>
      </c>
      <c r="M13516" s="87" t="n">
        <v>149698.5</v>
      </c>
      <c r="N13516" s="87" t="n">
        <v>58830</v>
      </c>
      <c r="O13516" s="144" t="n">
        <v>144545.4545454545</v>
      </c>
      <c r="P13516" s="87" t="inlineStr">
        <is>
          <t>카페24토너어성초 77 수딩 토너 (클리어패드 세트 구매시 1/11 순차발송 예정)화장솜(선택)=촉촉 스킨팩 화장솜201208</t>
        </is>
      </c>
    </row>
    <row r="13517">
      <c r="B13517" s="127" t="n">
        <v>44207</v>
      </c>
      <c r="C13517" s="87">
        <f>TEXT(B13517,"aaa")</f>
        <v/>
      </c>
      <c r="D13517" s="93" t="n"/>
      <c r="E13517" s="87">
        <f>INDEX(매칭테이블!C:D,MATCH(RD!G13517,매칭테이블!D:D,0),1)</f>
        <v/>
      </c>
      <c r="F13517" s="93" t="inlineStr">
        <is>
          <t>카페24</t>
        </is>
      </c>
      <c r="G13517" s="93" t="inlineStr">
        <is>
          <t>어성초 77 진정 마스크옵션=어성초 77 진정 마스크팩 1장</t>
        </is>
      </c>
      <c r="H13517" s="93" t="n">
        <v>1</v>
      </c>
      <c r="J13517" s="87" t="n">
        <v>201208</v>
      </c>
      <c r="K13517" s="93" t="n"/>
      <c r="L13517" s="87" t="n">
        <v>4000</v>
      </c>
      <c r="M13517" s="87" t="n">
        <v>3766</v>
      </c>
      <c r="N13517" s="87" t="n">
        <v>397</v>
      </c>
      <c r="O13517" s="144" t="n">
        <v>3636.363636363636</v>
      </c>
      <c r="P13517" s="87" t="inlineStr">
        <is>
          <t>카페24마스크팩어성초 77 진정 마스크옵션=어성초 77 진정 마스크팩 1장201208</t>
        </is>
      </c>
    </row>
    <row r="13518">
      <c r="B13518" s="127" t="n">
        <v>44207</v>
      </c>
      <c r="C13518" s="87">
        <f>TEXT(B13518,"aaa")</f>
        <v/>
      </c>
      <c r="D13518" s="93" t="n"/>
      <c r="E13518" s="87">
        <f>INDEX(매칭테이블!C:D,MATCH(RD!G13518,매칭테이블!D:D,0),1)</f>
        <v/>
      </c>
      <c r="F13518" s="93" t="inlineStr">
        <is>
          <t>카페24</t>
        </is>
      </c>
      <c r="G13518" s="93" t="inlineStr">
        <is>
          <t>어성초 77 진정 마스크옵션=어성초 77 진정 마스크팩 10장-50% off</t>
        </is>
      </c>
      <c r="H13518" s="93" t="n">
        <v>8</v>
      </c>
      <c r="J13518" s="87" t="n">
        <v>201208</v>
      </c>
      <c r="K13518" s="93" t="n"/>
      <c r="L13518" s="87" t="n">
        <v>160000</v>
      </c>
      <c r="M13518" s="87" t="n">
        <v>150640</v>
      </c>
      <c r="N13518" s="87" t="n">
        <v>31760</v>
      </c>
      <c r="O13518" s="144" t="n">
        <v>145454.5454545454</v>
      </c>
      <c r="P13518" s="87" t="inlineStr">
        <is>
          <t>카페24마스크팩어성초 77 진정 마스크옵션=어성초 77 진정 마스크팩 10장-50% off201208</t>
        </is>
      </c>
    </row>
    <row r="13519">
      <c r="B13519" s="127" t="n">
        <v>44207</v>
      </c>
      <c r="C13519" s="87">
        <f>TEXT(B13519,"aaa")</f>
        <v/>
      </c>
      <c r="D13519" s="93" t="n"/>
      <c r="E13519" s="87">
        <f>INDEX(매칭테이블!C:D,MATCH(RD!G13519,매칭테이블!D:D,0),1)</f>
        <v/>
      </c>
      <c r="F13519" s="93" t="inlineStr">
        <is>
          <t>카페24</t>
        </is>
      </c>
      <c r="G13519" s="93" t="inlineStr">
        <is>
          <t>어성초 77 진정 마스크</t>
        </is>
      </c>
      <c r="H13519" s="93" t="n">
        <v>4</v>
      </c>
      <c r="J13519" s="87" t="n">
        <v>201208</v>
      </c>
      <c r="K13519" s="93" t="n"/>
      <c r="L13519" s="87" t="n">
        <v>16000</v>
      </c>
      <c r="M13519" s="87" t="n">
        <v>15064</v>
      </c>
      <c r="N13519" s="87" t="n">
        <v>1588</v>
      </c>
      <c r="O13519" s="144" t="n">
        <v>14545.45454545454</v>
      </c>
      <c r="P13519" s="87" t="inlineStr">
        <is>
          <t>카페24마스크팩어성초 77 진정 마스크201208</t>
        </is>
      </c>
    </row>
    <row r="13520">
      <c r="B13520" s="127" t="n">
        <v>44207</v>
      </c>
      <c r="C13520" s="87">
        <f>TEXT(B13520,"aaa")</f>
        <v/>
      </c>
      <c r="D13520" s="93" t="n"/>
      <c r="E13520" s="87">
        <f>INDEX(매칭테이블!C:D,MATCH(RD!G13520,매칭테이블!D:D,0),1)</f>
        <v/>
      </c>
      <c r="F13520" s="93" t="inlineStr">
        <is>
          <t>카페24</t>
        </is>
      </c>
      <c r="G13520" s="93" t="inlineStr">
        <is>
          <t>어성초 77 클리어 패드 (1/11 순차발송 예정)옵션=어성초 77 클리어 패드 1개-20% off</t>
        </is>
      </c>
      <c r="H13520" s="93" t="n">
        <v>74</v>
      </c>
      <c r="J13520" s="87" t="n">
        <v>201208</v>
      </c>
      <c r="K13520" s="93" t="n"/>
      <c r="L13520" s="87" t="n">
        <v>1657600</v>
      </c>
      <c r="M13520" s="87" t="n">
        <v>1560630.4</v>
      </c>
      <c r="N13520" s="87" t="n">
        <v>370888</v>
      </c>
      <c r="O13520" s="144" t="n">
        <v>1506909.090909091</v>
      </c>
      <c r="P13520" s="87" t="inlineStr">
        <is>
          <t>카페24클리어 패드어성초 77 클리어 패드 (1/11 순차발송 예정)옵션=어성초 77 클리어 패드 1개-20% off201208</t>
        </is>
      </c>
    </row>
    <row r="13521">
      <c r="B13521" s="127" t="n">
        <v>44207</v>
      </c>
      <c r="C13521" s="87">
        <f>TEXT(B13521,"aaa")</f>
        <v/>
      </c>
      <c r="D13521" s="93" t="n"/>
      <c r="E13521" s="87">
        <f>INDEX(매칭테이블!C:D,MATCH(RD!G13521,매칭테이블!D:D,0),1)</f>
        <v/>
      </c>
      <c r="F13521" s="93" t="inlineStr">
        <is>
          <t>카페24</t>
        </is>
      </c>
      <c r="G13521" s="93" t="inlineStr">
        <is>
          <t>어성초 77 클리어 패드 (1/11 순차발송 예정)옵션=어성초 77 클리어 패드 2개-30% off (무료배송)</t>
        </is>
      </c>
      <c r="H13521" s="93" t="n">
        <v>105</v>
      </c>
      <c r="J13521" s="87" t="n">
        <v>201208</v>
      </c>
      <c r="K13521" s="93" t="n"/>
      <c r="L13521" s="87" t="n">
        <v>4116000</v>
      </c>
      <c r="M13521" s="87" t="n">
        <v>3875214</v>
      </c>
      <c r="N13521" s="87" t="n">
        <v>1052520</v>
      </c>
      <c r="O13521" s="144" t="n">
        <v>3741818.181818182</v>
      </c>
      <c r="P13521" s="87" t="inlineStr">
        <is>
          <t>카페24클리어 패드어성초 77 클리어 패드 (1/11 순차발송 예정)옵션=어성초 77 클리어 패드 2개-30% off (무료배송)201208</t>
        </is>
      </c>
    </row>
    <row r="13522">
      <c r="B13522" s="127" t="n">
        <v>44207</v>
      </c>
      <c r="C13522" s="87">
        <f>TEXT(B13522,"aaa")</f>
        <v/>
      </c>
      <c r="D13522" s="93" t="n"/>
      <c r="E13522" s="87">
        <f>INDEX(매칭테이블!C:D,MATCH(RD!G13522,매칭테이블!D:D,0),1)</f>
        <v/>
      </c>
      <c r="F13522" s="93" t="inlineStr">
        <is>
          <t>카페24</t>
        </is>
      </c>
      <c r="G13522" s="93" t="inlineStr">
        <is>
          <t>어성초 77 클리어 패드 (1/11 순차발송 예정)옵션=어성초 77 클리어 패드 3개-35% off (무료배송)</t>
        </is>
      </c>
      <c r="H13522" s="93" t="n">
        <v>21</v>
      </c>
      <c r="J13522" s="87" t="n">
        <v>201208</v>
      </c>
      <c r="K13522" s="93" t="n"/>
      <c r="L13522" s="87" t="n">
        <v>1146600</v>
      </c>
      <c r="M13522" s="87" t="n">
        <v>1079523.9</v>
      </c>
      <c r="N13522" s="87" t="n">
        <v>194040</v>
      </c>
      <c r="O13522" s="144" t="n">
        <v>1042363.636363636</v>
      </c>
      <c r="P13522" s="87" t="inlineStr">
        <is>
          <t>카페24클리어 패드어성초 77 클리어 패드 (1/11 순차발송 예정)옵션=어성초 77 클리어 패드 3개-35% off (무료배송)201208</t>
        </is>
      </c>
    </row>
    <row r="13523">
      <c r="B13523" s="127" t="n">
        <v>44207</v>
      </c>
      <c r="C13523" s="87">
        <f>TEXT(B13523,"aaa")</f>
        <v/>
      </c>
      <c r="D13523" s="93" t="n"/>
      <c r="E13523" s="87">
        <f>INDEX(매칭테이블!C:D,MATCH(RD!G13523,매칭테이블!D:D,0),1)</f>
        <v/>
      </c>
      <c r="F13523" s="93" t="inlineStr">
        <is>
          <t>카페24</t>
        </is>
      </c>
      <c r="G13523" s="93" t="inlineStr">
        <is>
          <t>어성초 77 클리어 패드 (1/11 순차발송 예정)옵션=어성초77토너1개+어성초77패드1개-30% off (무료배송)</t>
        </is>
      </c>
      <c r="H13523" s="93" t="n">
        <v>1</v>
      </c>
      <c r="J13523" s="87" t="n">
        <v>201208</v>
      </c>
      <c r="K13523" s="93" t="n"/>
      <c r="L13523" s="87" t="n">
        <v>37100</v>
      </c>
      <c r="M13523" s="87" t="n">
        <v>34929.65</v>
      </c>
      <c r="N13523" s="87" t="n">
        <v>8092</v>
      </c>
      <c r="O13523" s="144" t="n">
        <v>33727.27272727273</v>
      </c>
      <c r="P13523" s="87" t="inlineStr">
        <is>
          <t>카페24토너+패드 세트어성초 77 클리어 패드 (1/11 순차발송 예정)옵션=어성초77토너1개+어성초77패드1개-30% off (무료배송)201208</t>
        </is>
      </c>
    </row>
    <row r="13524">
      <c r="B13524" s="127" t="n">
        <v>44207</v>
      </c>
      <c r="C13524" s="87">
        <f>TEXT(B13524,"aaa")</f>
        <v/>
      </c>
      <c r="D13524" s="93" t="n"/>
      <c r="E13524" s="87">
        <f>INDEX(매칭테이블!C:D,MATCH(RD!G13524,매칭테이블!D:D,0),1)</f>
        <v/>
      </c>
      <c r="F13524" s="93" t="inlineStr">
        <is>
          <t>카페24</t>
        </is>
      </c>
      <c r="G13524" s="93" t="inlineStr">
        <is>
          <t>어성초 77 클리어 패드 (1/11 순차발송 예정)옵션=어성초77토너1개+어성초77패드1개-30% off (무료배송)</t>
        </is>
      </c>
      <c r="H13524" s="93" t="n">
        <v>34</v>
      </c>
      <c r="J13524" s="87" t="n">
        <v>201208</v>
      </c>
      <c r="K13524" s="93" t="n"/>
      <c r="L13524" s="87" t="n">
        <v>1261400</v>
      </c>
      <c r="M13524" s="87" t="n">
        <v>1187608.1</v>
      </c>
      <c r="N13524" s="87" t="n">
        <v>275128</v>
      </c>
      <c r="O13524" s="144" t="n">
        <v>1146727.272727273</v>
      </c>
      <c r="P13524" s="87" t="inlineStr">
        <is>
          <t>카페24토너+패드 세트어성초 77 클리어 패드 (1/11 순차발송 예정)옵션=어성초77토너1개+어성초77패드1개-30% off (무료배송)201208</t>
        </is>
      </c>
    </row>
    <row r="13525">
      <c r="B13525" s="127" t="n">
        <v>44207</v>
      </c>
      <c r="C13525" s="87">
        <f>TEXT(B13525,"aaa")</f>
        <v/>
      </c>
      <c r="D13525" s="93" t="n"/>
      <c r="E13525" s="87">
        <f>INDEX(매칭테이블!C:D,MATCH(RD!G13525,매칭테이블!D:D,0),1)</f>
        <v/>
      </c>
      <c r="F13525" s="93" t="inlineStr">
        <is>
          <t>카페24</t>
        </is>
      </c>
      <c r="G13525" s="93" t="inlineStr">
        <is>
          <t>어성초 77 포어 클리어 패드 (1/11 순차발송 예정)옵션=어성초 77 클리어 패드 1개-20% off</t>
        </is>
      </c>
      <c r="H13525" s="93" t="n">
        <v>7</v>
      </c>
      <c r="J13525" s="87" t="n">
        <v>201208</v>
      </c>
      <c r="K13525" s="93" t="n"/>
      <c r="L13525" s="87" t="n">
        <v>156800</v>
      </c>
      <c r="M13525" s="87" t="n">
        <v>147627.2</v>
      </c>
      <c r="N13525" s="87" t="n">
        <v>35084</v>
      </c>
      <c r="O13525" s="144" t="n">
        <v>142545.4545454545</v>
      </c>
      <c r="P13525" s="87" t="inlineStr">
        <is>
          <t>카페24클리어 패드어성초 77 포어 클리어 패드 (1/11 순차발송 예정)옵션=어성초 77 클리어 패드 1개-20% off201208</t>
        </is>
      </c>
    </row>
    <row r="13526">
      <c r="B13526" s="127" t="n">
        <v>44207</v>
      </c>
      <c r="C13526" s="87">
        <f>TEXT(B13526,"aaa")</f>
        <v/>
      </c>
      <c r="D13526" s="93" t="n"/>
      <c r="E13526" s="87">
        <f>INDEX(매칭테이블!C:D,MATCH(RD!G13526,매칭테이블!D:D,0),1)</f>
        <v/>
      </c>
      <c r="F13526" s="93" t="inlineStr">
        <is>
          <t>카페24</t>
        </is>
      </c>
      <c r="G13526" s="93" t="inlineStr">
        <is>
          <t>어성초 77 포어 클리어 패드 (1/11 순차발송 예정)옵션=어성초 77 클리어 패드 2개-30% off (무료배송)</t>
        </is>
      </c>
      <c r="H13526" s="93" t="n">
        <v>9</v>
      </c>
      <c r="J13526" s="87" t="n">
        <v>201208</v>
      </c>
      <c r="K13526" s="93" t="n"/>
      <c r="L13526" s="87" t="n">
        <v>352800</v>
      </c>
      <c r="M13526" s="87" t="n">
        <v>332161.2</v>
      </c>
      <c r="N13526" s="87" t="n">
        <v>90216</v>
      </c>
      <c r="O13526" s="144" t="n">
        <v>320727.2727272727</v>
      </c>
      <c r="P13526" s="87" t="inlineStr">
        <is>
          <t>카페24클리어 패드어성초 77 포어 클리어 패드 (1/11 순차발송 예정)옵션=어성초 77 클리어 패드 2개-30% off (무료배송)201208</t>
        </is>
      </c>
    </row>
    <row r="13527">
      <c r="B13527" s="127" t="n">
        <v>44207</v>
      </c>
      <c r="C13527" s="87">
        <f>TEXT(B13527,"aaa")</f>
        <v/>
      </c>
      <c r="D13527" s="93" t="n"/>
      <c r="E13527" s="87">
        <f>INDEX(매칭테이블!C:D,MATCH(RD!G13527,매칭테이블!D:D,0),1)</f>
        <v/>
      </c>
      <c r="F13527" s="93" t="inlineStr">
        <is>
          <t>카페24</t>
        </is>
      </c>
      <c r="G13527" s="93" t="inlineStr">
        <is>
          <t>어성초 77 포어 클리어 패드 (1/11 순차발송 예정)옵션=어성초 77 클리어 패드 3개-35% off (무료배송)</t>
        </is>
      </c>
      <c r="H13527" s="93" t="n">
        <v>3</v>
      </c>
      <c r="J13527" s="87" t="n">
        <v>201208</v>
      </c>
      <c r="K13527" s="93" t="n"/>
      <c r="L13527" s="87" t="n">
        <v>163800</v>
      </c>
      <c r="M13527" s="87" t="n">
        <v>154217.7</v>
      </c>
      <c r="N13527" s="87" t="n">
        <v>27720</v>
      </c>
      <c r="O13527" s="144" t="n">
        <v>148909.0909090909</v>
      </c>
      <c r="P13527" s="87" t="inlineStr">
        <is>
          <t>카페24클리어 패드어성초 77 포어 클리어 패드 (1/11 순차발송 예정)옵션=어성초 77 클리어 패드 3개-35% off (무료배송)201208</t>
        </is>
      </c>
    </row>
    <row r="13528">
      <c r="B13528" s="127" t="n">
        <v>44207</v>
      </c>
      <c r="C13528" s="87">
        <f>TEXT(B13528,"aaa")</f>
        <v/>
      </c>
      <c r="D13528" s="93" t="n"/>
      <c r="E13528" s="87">
        <f>INDEX(매칭테이블!C:D,MATCH(RD!G13528,매칭테이블!D:D,0),1)</f>
        <v/>
      </c>
      <c r="F13528" s="93" t="inlineStr">
        <is>
          <t>카페24</t>
        </is>
      </c>
      <c r="G13528" s="93" t="inlineStr">
        <is>
          <t>어성초 77% 패드 (1/11 순차발송 예정)옵션=어성초 77 클리어 패드 1개-20% off</t>
        </is>
      </c>
      <c r="H13528" s="93" t="n">
        <v>89</v>
      </c>
      <c r="J13528" s="87" t="n">
        <v>201208</v>
      </c>
      <c r="K13528" s="93" t="n"/>
      <c r="L13528" s="87" t="n">
        <v>1993600</v>
      </c>
      <c r="M13528" s="87" t="n">
        <v>1876974.4</v>
      </c>
      <c r="N13528" s="87" t="n">
        <v>446068</v>
      </c>
      <c r="O13528" s="144" t="n">
        <v>1812363.636363636</v>
      </c>
      <c r="P13528" s="87" t="inlineStr">
        <is>
          <t>카페24클리어 패드어성초 77% 패드 (1/11 순차발송 예정)옵션=어성초 77 클리어 패드 1개-20% off201208</t>
        </is>
      </c>
    </row>
    <row r="13529">
      <c r="B13529" s="127" t="n">
        <v>44207</v>
      </c>
      <c r="C13529" s="87">
        <f>TEXT(B13529,"aaa")</f>
        <v/>
      </c>
      <c r="D13529" s="93" t="n"/>
      <c r="E13529" s="87">
        <f>INDEX(매칭테이블!C:D,MATCH(RD!G13529,매칭테이블!D:D,0),1)</f>
        <v/>
      </c>
      <c r="F13529" s="93" t="inlineStr">
        <is>
          <t>카페24</t>
        </is>
      </c>
      <c r="G13529" s="93" t="inlineStr">
        <is>
          <t>어성초 77% 패드 (1/11 순차발송 예정)옵션=어성초 77 클리어 패드 2개-30% off (무료배송)</t>
        </is>
      </c>
      <c r="H13529" s="93" t="n">
        <v>117</v>
      </c>
      <c r="J13529" s="87" t="n">
        <v>201208</v>
      </c>
      <c r="K13529" s="93" t="n"/>
      <c r="L13529" s="87" t="n">
        <v>4586400</v>
      </c>
      <c r="M13529" s="87" t="n">
        <v>4318095.6</v>
      </c>
      <c r="N13529" s="87" t="n">
        <v>1172808</v>
      </c>
      <c r="O13529" s="144" t="n">
        <v>4169454.545454545</v>
      </c>
      <c r="P13529" s="87" t="inlineStr">
        <is>
          <t>카페24클리어 패드어성초 77% 패드 (1/11 순차발송 예정)옵션=어성초 77 클리어 패드 2개-30% off (무료배송)201208</t>
        </is>
      </c>
    </row>
    <row r="13530">
      <c r="B13530" s="127" t="n">
        <v>44207</v>
      </c>
      <c r="C13530" s="87">
        <f>TEXT(B13530,"aaa")</f>
        <v/>
      </c>
      <c r="D13530" s="93" t="n"/>
      <c r="E13530" s="87">
        <f>INDEX(매칭테이블!C:D,MATCH(RD!G13530,매칭테이블!D:D,0),1)</f>
        <v/>
      </c>
      <c r="F13530" s="93" t="inlineStr">
        <is>
          <t>카페24</t>
        </is>
      </c>
      <c r="G13530" s="93" t="inlineStr">
        <is>
          <t>어성초 77% 패드 (1/11 순차발송 예정)옵션=어성초 77 클리어 패드 3개-35% off (무료배송)</t>
        </is>
      </c>
      <c r="H13530" s="93" t="n">
        <v>18</v>
      </c>
      <c r="J13530" s="87" t="n">
        <v>201208</v>
      </c>
      <c r="K13530" s="93" t="n"/>
      <c r="L13530" s="87" t="n">
        <v>982800</v>
      </c>
      <c r="M13530" s="87" t="n">
        <v>925306.2</v>
      </c>
      <c r="N13530" s="87" t="n">
        <v>166320</v>
      </c>
      <c r="O13530" s="144" t="n">
        <v>893454.5454545454</v>
      </c>
      <c r="P13530" s="87" t="inlineStr">
        <is>
          <t>카페24클리어 패드어성초 77% 패드 (1/11 순차발송 예정)옵션=어성초 77 클리어 패드 3개-35% off (무료배송)201208</t>
        </is>
      </c>
    </row>
    <row r="13531">
      <c r="B13531" s="127" t="n">
        <v>44207</v>
      </c>
      <c r="C13531" s="87">
        <f>TEXT(B13531,"aaa")</f>
        <v/>
      </c>
      <c r="D13531" s="93" t="n"/>
      <c r="E13531" s="87">
        <f>INDEX(매칭테이블!C:D,MATCH(RD!G13531,매칭테이블!D:D,0),1)</f>
        <v/>
      </c>
      <c r="F13531" s="93" t="inlineStr">
        <is>
          <t>카페24</t>
        </is>
      </c>
      <c r="G13531" s="93" t="inlineStr">
        <is>
          <t>어성초 77% 패드 (1/11 순차발송 예정)옵션=어성초77토너1개+어성초77패드1개-30% off (무료배송)</t>
        </is>
      </c>
      <c r="H13531" s="93" t="n">
        <v>29</v>
      </c>
      <c r="J13531" s="87" t="n">
        <v>201208</v>
      </c>
      <c r="K13531" s="93" t="n"/>
      <c r="L13531" s="87" t="n">
        <v>1075900</v>
      </c>
      <c r="M13531" s="87" t="n">
        <v>1012959.85</v>
      </c>
      <c r="N13531" s="87" t="n">
        <v>234668</v>
      </c>
      <c r="O13531" s="144" t="n">
        <v>978090.9090909091</v>
      </c>
      <c r="P13531" s="87" t="inlineStr">
        <is>
          <t>카페24토너+패드 세트어성초 77% 패드 (1/11 순차발송 예정)옵션=어성초77토너1개+어성초77패드1개-30% off (무료배송)201208</t>
        </is>
      </c>
    </row>
    <row r="13532">
      <c r="B13532" s="127" t="n">
        <v>44207</v>
      </c>
      <c r="C13532" s="87">
        <f>TEXT(B13532,"aaa")</f>
        <v/>
      </c>
      <c r="D13532" s="93" t="n"/>
      <c r="E13532" s="87">
        <f>INDEX(매칭테이블!C:D,MATCH(RD!G13532,매칭테이블!D:D,0),1)</f>
        <v/>
      </c>
      <c r="F13532" s="93" t="inlineStr">
        <is>
          <t>카페24</t>
        </is>
      </c>
      <c r="G13532" s="93" t="inlineStr">
        <is>
          <t>어성초 78 수딩 크림</t>
        </is>
      </c>
      <c r="H13532" s="93" t="n">
        <v>13</v>
      </c>
      <c r="J13532" s="87" t="n">
        <v>201208</v>
      </c>
      <c r="K13532" s="93" t="n"/>
      <c r="L13532" s="87" t="n">
        <v>494000</v>
      </c>
      <c r="M13532" s="87" t="n">
        <v>465101</v>
      </c>
      <c r="N13532" s="87" t="n">
        <v>39585</v>
      </c>
      <c r="O13532" s="144" t="n">
        <v>449090.9090909091</v>
      </c>
      <c r="P13532" s="87" t="inlineStr">
        <is>
          <t>카페24수딩크림어성초 78 수딩 크림201208</t>
        </is>
      </c>
    </row>
    <row r="13533">
      <c r="B13533" s="127" t="n">
        <v>44207</v>
      </c>
      <c r="C13533" s="87">
        <f>TEXT(B13533,"aaa")</f>
        <v/>
      </c>
      <c r="D13533" s="93" t="n"/>
      <c r="E13533" s="87">
        <f>INDEX(매칭테이블!C:D,MATCH(RD!G13533,매칭테이블!D:D,0),1)</f>
        <v/>
      </c>
      <c r="F13533" s="93" t="inlineStr">
        <is>
          <t>카페24</t>
        </is>
      </c>
      <c r="G13533" s="93" t="inlineStr">
        <is>
          <t>어성초 78 수딩 크림</t>
        </is>
      </c>
      <c r="H13533" s="93" t="n">
        <v>9</v>
      </c>
      <c r="J13533" s="87" t="n">
        <v>201208</v>
      </c>
      <c r="K13533" s="93" t="n"/>
      <c r="L13533" s="87" t="n">
        <v>342000</v>
      </c>
      <c r="M13533" s="87" t="n">
        <v>321993</v>
      </c>
      <c r="N13533" s="87" t="n">
        <v>27405</v>
      </c>
      <c r="O13533" s="144" t="n">
        <v>310909.0909090909</v>
      </c>
      <c r="P13533" s="87" t="inlineStr">
        <is>
          <t>카페24수딩크림어성초 78 수딩 크림201208</t>
        </is>
      </c>
    </row>
    <row r="13534">
      <c r="B13534" s="127" t="n">
        <v>44207</v>
      </c>
      <c r="C13534" s="87">
        <f>TEXT(B13534,"aaa")</f>
        <v/>
      </c>
      <c r="D13534" s="93" t="n"/>
      <c r="E13534" s="87">
        <f>INDEX(매칭테이블!C:D,MATCH(RD!G13534,매칭테이블!D:D,0),1)</f>
        <v/>
      </c>
      <c r="F13534" s="93" t="inlineStr">
        <is>
          <t>카페24</t>
        </is>
      </c>
      <c r="G13534" s="93" t="inlineStr">
        <is>
          <t>어성초 80 수분 진정 앰플앰플=어성초 80 앰플 1개-15%off</t>
        </is>
      </c>
      <c r="H13534" s="93" t="n">
        <v>19</v>
      </c>
      <c r="J13534" s="87" t="n">
        <v>201208</v>
      </c>
      <c r="K13534" s="93" t="n"/>
      <c r="L13534" s="87" t="n">
        <v>532000</v>
      </c>
      <c r="M13534" s="87" t="n">
        <v>500878</v>
      </c>
      <c r="N13534" s="87" t="n">
        <v>64543</v>
      </c>
      <c r="O13534" s="144" t="n">
        <v>483636.3636363636</v>
      </c>
      <c r="P13534" s="87" t="inlineStr">
        <is>
          <t>카페24앰플어성초 80 수분 진정 앰플앰플=어성초 80 앰플 1개-15%off201208</t>
        </is>
      </c>
    </row>
    <row r="13535">
      <c r="B13535" s="127" t="n">
        <v>44207</v>
      </c>
      <c r="C13535" s="87">
        <f>TEXT(B13535,"aaa")</f>
        <v/>
      </c>
      <c r="D13535" s="93" t="n"/>
      <c r="E13535" s="87">
        <f>INDEX(매칭테이블!C:D,MATCH(RD!G13535,매칭테이블!D:D,0),1)</f>
        <v/>
      </c>
      <c r="F13535" s="93" t="inlineStr">
        <is>
          <t>카페24</t>
        </is>
      </c>
      <c r="G13535" s="93" t="inlineStr">
        <is>
          <t>어성초 80 수분 진정 앰플앰플=어성초 80 앰플 2개-27%off (무료배송)</t>
        </is>
      </c>
      <c r="H13535" s="93" t="n">
        <v>6</v>
      </c>
      <c r="J13535" s="87" t="n">
        <v>201208</v>
      </c>
      <c r="K13535" s="93" t="n"/>
      <c r="L13535" s="87" t="n">
        <v>288000</v>
      </c>
      <c r="M13535" s="87" t="n">
        <v>271152</v>
      </c>
      <c r="N13535" s="87" t="n">
        <v>40764</v>
      </c>
      <c r="O13535" s="144" t="n">
        <v>261818.1818181818</v>
      </c>
      <c r="P13535" s="87" t="inlineStr">
        <is>
          <t>카페24앰플어성초 80 수분 진정 앰플앰플=어성초 80 앰플 2개-27%off (무료배송)201208</t>
        </is>
      </c>
    </row>
    <row r="13536">
      <c r="B13536" s="127" t="n">
        <v>44207</v>
      </c>
      <c r="C13536" s="87">
        <f>TEXT(B13536,"aaa")</f>
        <v/>
      </c>
      <c r="D13536" s="93" t="n"/>
      <c r="E13536" s="87">
        <f>INDEX(매칭테이블!C:D,MATCH(RD!G13536,매칭테이블!D:D,0),1)</f>
        <v/>
      </c>
      <c r="F13536" s="93" t="inlineStr">
        <is>
          <t>카페24</t>
        </is>
      </c>
      <c r="G13536" s="93" t="inlineStr">
        <is>
          <t>어성초 80 수분 진정 앰플</t>
        </is>
      </c>
      <c r="H13536" s="93" t="n">
        <v>6</v>
      </c>
      <c r="J13536" s="87" t="n">
        <v>201208</v>
      </c>
      <c r="K13536" s="93" t="n"/>
      <c r="L13536" s="87" t="n">
        <v>168000</v>
      </c>
      <c r="M13536" s="87" t="n">
        <v>158172</v>
      </c>
      <c r="N13536" s="87" t="n">
        <v>20382</v>
      </c>
      <c r="O13536" s="144" t="n">
        <v>152727.2727272727</v>
      </c>
      <c r="P13536" s="87" t="inlineStr">
        <is>
          <t>카페24앰플어성초 80 수분 진정 앰플201208</t>
        </is>
      </c>
    </row>
    <row r="13537">
      <c r="B13537" s="127" t="n">
        <v>44207</v>
      </c>
      <c r="C13537" s="87">
        <f>TEXT(B13537,"aaa")</f>
        <v/>
      </c>
      <c r="D13537" s="93" t="n"/>
      <c r="E13537" s="87">
        <f>INDEX(매칭테이블!C:D,MATCH(RD!G13537,매칭테이블!D:D,0),1)</f>
        <v/>
      </c>
      <c r="F13537" s="93" t="inlineStr">
        <is>
          <t>카페24</t>
        </is>
      </c>
      <c r="G13537" s="93" t="inlineStr">
        <is>
          <t>어성초 80 수분 진정 앰플옵션=어성초 80 앰플 1개 - 15%off</t>
        </is>
      </c>
      <c r="H13537" s="93" t="n">
        <v>1</v>
      </c>
      <c r="J13537" s="87" t="n">
        <v>201208</v>
      </c>
      <c r="K13537" s="93" t="n"/>
      <c r="L13537" s="87" t="n">
        <v>28000</v>
      </c>
      <c r="M13537" s="87" t="n">
        <v>26362</v>
      </c>
      <c r="N13537" s="87" t="n">
        <v>3397</v>
      </c>
      <c r="O13537" s="144" t="n">
        <v>25454.54545454545</v>
      </c>
      <c r="P13537" s="87" t="inlineStr">
        <is>
          <t>카페24앰플어성초 80 수분 진정 앰플옵션=어성초 80 앰플 1개 - 15%off201208</t>
        </is>
      </c>
    </row>
    <row r="13538">
      <c r="B13538" s="127" t="n">
        <v>44207</v>
      </c>
      <c r="C13538" s="87">
        <f>TEXT(B13538,"aaa")</f>
        <v/>
      </c>
      <c r="D13538" s="93" t="n"/>
      <c r="E13538" s="87">
        <f>INDEX(매칭테이블!C:D,MATCH(RD!G13538,매칭테이블!D:D,0),1)</f>
        <v/>
      </c>
      <c r="F13538" s="93" t="inlineStr">
        <is>
          <t>카페24</t>
        </is>
      </c>
      <c r="G13538" s="93" t="inlineStr">
        <is>
          <t>어성초 아크네 바디워시옵션=어성초 아크네 바디워시 1개 -30% off</t>
        </is>
      </c>
      <c r="H13538" s="93" t="n">
        <v>5</v>
      </c>
      <c r="J13538" s="87" t="n">
        <v>201208</v>
      </c>
      <c r="K13538" s="93" t="n"/>
      <c r="L13538" s="87" t="n">
        <v>91000</v>
      </c>
      <c r="M13538" s="87" t="n">
        <v>85676.5</v>
      </c>
      <c r="N13538" s="87" t="n">
        <v>20425</v>
      </c>
      <c r="O13538" s="144" t="n">
        <v>82727.27272727272</v>
      </c>
      <c r="P13538" s="87" t="inlineStr">
        <is>
          <t>카페24바디워시어성초 아크네 바디워시옵션=어성초 아크네 바디워시 1개 -30% off201208</t>
        </is>
      </c>
    </row>
    <row r="13539">
      <c r="B13539" s="127" t="n">
        <v>44207</v>
      </c>
      <c r="C13539" s="87">
        <f>TEXT(B13539,"aaa")</f>
        <v/>
      </c>
      <c r="D13539" s="93" t="n"/>
      <c r="E13539" s="87">
        <f>INDEX(매칭테이블!C:D,MATCH(RD!G13539,매칭테이블!D:D,0),1)</f>
        <v/>
      </c>
      <c r="F13539" s="93" t="inlineStr">
        <is>
          <t>카페24</t>
        </is>
      </c>
      <c r="G13539" s="93" t="inlineStr">
        <is>
          <t>어성초 아크네 바디워시옵션=어성초 아크네 바디워시 2개 -35% off (무료배송)</t>
        </is>
      </c>
      <c r="H13539" s="93" t="n">
        <v>3</v>
      </c>
      <c r="J13539" s="87" t="n">
        <v>201208</v>
      </c>
      <c r="K13539" s="93" t="n"/>
      <c r="L13539" s="87" t="n">
        <v>101400</v>
      </c>
      <c r="M13539" s="87" t="n">
        <v>95468.10000000001</v>
      </c>
      <c r="N13539" s="87" t="n">
        <v>24510</v>
      </c>
      <c r="O13539" s="144" t="n">
        <v>92181.81818181818</v>
      </c>
      <c r="P13539" s="87" t="inlineStr">
        <is>
          <t>카페24바디워시어성초 아크네 바디워시옵션=어성초 아크네 바디워시 2개 -35% off (무료배송)201208</t>
        </is>
      </c>
    </row>
    <row r="13540">
      <c r="B13540" s="127" t="n">
        <v>44207</v>
      </c>
      <c r="C13540" s="87">
        <f>TEXT(B13540,"aaa")</f>
        <v/>
      </c>
      <c r="D13540" s="93" t="n"/>
      <c r="E13540" s="87">
        <f>INDEX(매칭테이블!C:D,MATCH(RD!G13540,매칭테이블!D:D,0),1)</f>
        <v/>
      </c>
      <c r="F13540" s="93" t="inlineStr">
        <is>
          <t>카페24</t>
        </is>
      </c>
      <c r="G13540" s="93" t="inlineStr">
        <is>
          <t>어성초 약산성 클렌징폼클렌징폼=어성초 약산성 클렌징폼 1개 -19%off</t>
        </is>
      </c>
      <c r="H13540" s="93" t="n">
        <v>29</v>
      </c>
      <c r="J13540" s="87" t="n">
        <v>201208</v>
      </c>
      <c r="K13540" s="93" t="n"/>
      <c r="L13540" s="87" t="n">
        <v>377000</v>
      </c>
      <c r="M13540" s="87" t="n">
        <v>354945.5</v>
      </c>
      <c r="N13540" s="87" t="n">
        <v>79750</v>
      </c>
      <c r="O13540" s="144" t="n">
        <v>342727.2727272727</v>
      </c>
      <c r="P13540" s="87" t="inlineStr">
        <is>
          <t>카페24클렌징폼어성초 약산성 클렌징폼클렌징폼=어성초 약산성 클렌징폼 1개 -19%off201208</t>
        </is>
      </c>
    </row>
    <row r="13541">
      <c r="B13541" s="127" t="n">
        <v>44207</v>
      </c>
      <c r="C13541" s="87">
        <f>TEXT(B13541,"aaa")</f>
        <v/>
      </c>
      <c r="D13541" s="93" t="n"/>
      <c r="E13541" s="87">
        <f>INDEX(매칭테이블!C:D,MATCH(RD!G13541,매칭테이블!D:D,0),1)</f>
        <v/>
      </c>
      <c r="F13541" s="93" t="inlineStr">
        <is>
          <t>카페24</t>
        </is>
      </c>
      <c r="G13541" s="93" t="inlineStr">
        <is>
          <t>어성초 약산성 클렌징폼클렌징폼=어성초 약산성 클렌징폼 2개 -25%off</t>
        </is>
      </c>
      <c r="H13541" s="93" t="n">
        <v>7</v>
      </c>
      <c r="J13541" s="87" t="n">
        <v>201208</v>
      </c>
      <c r="K13541" s="93" t="n"/>
      <c r="L13541" s="87" t="n">
        <v>168000</v>
      </c>
      <c r="M13541" s="87" t="n">
        <v>158172</v>
      </c>
      <c r="N13541" s="87" t="n">
        <v>17220</v>
      </c>
      <c r="O13541" s="144" t="n">
        <v>152727.2727272727</v>
      </c>
      <c r="P13541" s="87" t="inlineStr">
        <is>
          <t>카페24클렌징폼어성초 약산성 클렌징폼클렌징폼=어성초 약산성 클렌징폼 2개 -25%off201208</t>
        </is>
      </c>
    </row>
    <row r="13542">
      <c r="B13542" s="127" t="n">
        <v>44207</v>
      </c>
      <c r="C13542" s="87">
        <f>TEXT(B13542,"aaa")</f>
        <v/>
      </c>
      <c r="D13542" s="93" t="n"/>
      <c r="E13542" s="87">
        <f>INDEX(매칭테이블!C:D,MATCH(RD!G13542,매칭테이블!D:D,0),1)</f>
        <v/>
      </c>
      <c r="F13542" s="93" t="inlineStr">
        <is>
          <t>카페24</t>
        </is>
      </c>
      <c r="G13542" s="93" t="inlineStr">
        <is>
          <t>어성초 약산성 클렌징폼클렌징폼=어성초 약산성 클렌징폼 3개 -31%off (무료배송)</t>
        </is>
      </c>
      <c r="H13542" s="93" t="n">
        <v>4</v>
      </c>
      <c r="J13542" s="87" t="n">
        <v>201208</v>
      </c>
      <c r="K13542" s="93" t="n"/>
      <c r="L13542" s="87" t="n">
        <v>132000</v>
      </c>
      <c r="M13542" s="87" t="n">
        <v>124278</v>
      </c>
      <c r="N13542" s="87" t="n">
        <v>14760</v>
      </c>
      <c r="O13542" s="144" t="n">
        <v>120000</v>
      </c>
      <c r="P13542" s="87" t="inlineStr">
        <is>
          <t>카페24클렌징폼어성초 약산성 클렌징폼클렌징폼=어성초 약산성 클렌징폼 3개 -31%off (무료배송)201208</t>
        </is>
      </c>
    </row>
    <row r="13543">
      <c r="B13543" s="127" t="n">
        <v>44207</v>
      </c>
      <c r="C13543" s="87">
        <f>TEXT(B13543,"aaa")</f>
        <v/>
      </c>
      <c r="D13543" s="93" t="n"/>
      <c r="E13543" s="87">
        <f>INDEX(매칭테이블!C:D,MATCH(RD!G13543,매칭테이블!D:D,0),1)</f>
        <v/>
      </c>
      <c r="F13543" s="93" t="inlineStr">
        <is>
          <t>카페24</t>
        </is>
      </c>
      <c r="G13543" s="93" t="inlineStr">
        <is>
          <t>어성초 약산성 클렌징폼</t>
        </is>
      </c>
      <c r="H13543" s="93" t="n">
        <v>1</v>
      </c>
      <c r="J13543" s="87" t="n">
        <v>201208</v>
      </c>
      <c r="K13543" s="93" t="n"/>
      <c r="L13543" s="87" t="n">
        <v>13000</v>
      </c>
      <c r="M13543" s="87" t="n">
        <v>12239.5</v>
      </c>
      <c r="N13543" s="87" t="n">
        <v>2750</v>
      </c>
      <c r="O13543" s="144" t="n">
        <v>11818.18181818182</v>
      </c>
      <c r="P13543" s="87" t="inlineStr">
        <is>
          <t>카페24클렌징폼어성초 약산성 클렌징폼201208</t>
        </is>
      </c>
    </row>
    <row r="13544">
      <c r="B13544" s="127" t="n">
        <v>44207</v>
      </c>
      <c r="C13544" s="87">
        <f>TEXT(B13544,"aaa")</f>
        <v/>
      </c>
      <c r="D13544" s="93" t="n"/>
      <c r="E13544" s="87">
        <f>INDEX(매칭테이블!C:D,MATCH(RD!G13544,매칭테이블!D:D,0),1)</f>
        <v/>
      </c>
      <c r="F13544" s="93" t="inlineStr">
        <is>
          <t>카페24</t>
        </is>
      </c>
      <c r="G13544" s="93" t="inlineStr">
        <is>
          <t>어성초 크림마스크 나이트 솔루션옵션=어성초 크림마스크 나이트 솔루션 1장</t>
        </is>
      </c>
      <c r="H13544" s="93" t="n">
        <v>1</v>
      </c>
      <c r="J13544" s="87" t="n">
        <v>201208</v>
      </c>
      <c r="K13544" s="93" t="n"/>
      <c r="L13544" s="87" t="n">
        <v>4000</v>
      </c>
      <c r="M13544" s="87" t="n">
        <v>3766</v>
      </c>
      <c r="N13544" s="87" t="n">
        <v>310</v>
      </c>
      <c r="O13544" s="144" t="n">
        <v>3636.363636363636</v>
      </c>
      <c r="P13544" s="87" t="inlineStr">
        <is>
          <t>카페24크림마스크어성초 크림마스크 나이트 솔루션옵션=어성초 크림마스크 나이트 솔루션 1장201208</t>
        </is>
      </c>
    </row>
    <row r="13545">
      <c r="B13545" s="127" t="n">
        <v>44207</v>
      </c>
      <c r="C13545" s="87">
        <f>TEXT(B13545,"aaa")</f>
        <v/>
      </c>
      <c r="D13545" s="93" t="n"/>
      <c r="E13545" s="87">
        <f>INDEX(매칭테이블!C:D,MATCH(RD!G13545,매칭테이블!D:D,0),1)</f>
        <v/>
      </c>
      <c r="F13545" s="93" t="inlineStr">
        <is>
          <t>카페24</t>
        </is>
      </c>
      <c r="G13545" s="93" t="inlineStr">
        <is>
          <t>청귤 비타 잡티 마스크옵션=청귤 비타 잡티 마스크 10장(50% off)</t>
        </is>
      </c>
      <c r="H13545" s="93" t="n">
        <v>3</v>
      </c>
      <c r="J13545" s="87" t="n">
        <v>201208</v>
      </c>
      <c r="K13545" s="93" t="n"/>
      <c r="L13545" s="87" t="n">
        <v>60000</v>
      </c>
      <c r="M13545" s="87" t="n">
        <v>56490</v>
      </c>
      <c r="N13545" s="87" t="n">
        <v>9501</v>
      </c>
      <c r="O13545" s="144" t="n">
        <v>54545.45454545454</v>
      </c>
      <c r="P13545" s="87" t="inlineStr">
        <is>
          <t>카페24마스크팩청귤 비타 잡티 마스크옵션=청귤 비타 잡티 마스크 10장(50% off)201208</t>
        </is>
      </c>
    </row>
    <row r="13546">
      <c r="B13546" s="127" t="n">
        <v>44207</v>
      </c>
      <c r="C13546" s="87">
        <f>TEXT(B13546,"aaa")</f>
        <v/>
      </c>
      <c r="D13546" s="93" t="n"/>
      <c r="E13546" s="87">
        <f>INDEX(매칭테이블!C:D,MATCH(RD!G13546,매칭테이블!D:D,0),1)</f>
        <v/>
      </c>
      <c r="F13546" s="93" t="inlineStr">
        <is>
          <t>카페24</t>
        </is>
      </c>
      <c r="G13546" s="93" t="inlineStr">
        <is>
          <t>촉촉 스킨팩 화장솜</t>
        </is>
      </c>
      <c r="H13546" s="93" t="n">
        <v>24</v>
      </c>
      <c r="J13546" s="87" t="n">
        <v>201208</v>
      </c>
      <c r="K13546" s="93" t="n"/>
      <c r="L13546" s="87" t="n">
        <v>72000</v>
      </c>
      <c r="M13546" s="87" t="n">
        <v>67788</v>
      </c>
      <c r="N13546" s="87" t="n">
        <v>26640</v>
      </c>
      <c r="O13546" s="144" t="n">
        <v>65454.54545454545</v>
      </c>
      <c r="P13546" s="87" t="inlineStr">
        <is>
          <t>카페24화장솜촉촉 스킨팩 화장솜201208</t>
        </is>
      </c>
    </row>
    <row r="13547">
      <c r="B13547" s="127" t="n">
        <v>44207</v>
      </c>
      <c r="C13547" s="87">
        <f>TEXT(B13547,"aaa")</f>
        <v/>
      </c>
      <c r="D13547" s="93" t="n"/>
      <c r="E13547" s="87">
        <f>INDEX(매칭테이블!C:D,MATCH(RD!G13547,매칭테이블!D:D,0),1)</f>
        <v/>
      </c>
      <c r="F13547" s="93" t="inlineStr">
        <is>
          <t>카페24</t>
        </is>
      </c>
      <c r="G13547" s="93" t="inlineStr">
        <is>
          <t>촉촉 스킨팩 화장솜</t>
        </is>
      </c>
      <c r="H13547" s="93" t="n">
        <v>1</v>
      </c>
      <c r="J13547" s="87" t="n">
        <v>201208</v>
      </c>
      <c r="K13547" s="93" t="n"/>
      <c r="L13547" s="87" t="n">
        <v>3000</v>
      </c>
      <c r="M13547" s="87" t="n">
        <v>2824.5</v>
      </c>
      <c r="N13547" s="87" t="n">
        <v>1110</v>
      </c>
      <c r="O13547" s="144" t="n">
        <v>2727.272727272727</v>
      </c>
      <c r="P13547" s="87" t="inlineStr">
        <is>
          <t>카페24화장솜촉촉 스킨팩 화장솜201208</t>
        </is>
      </c>
    </row>
    <row r="13548">
      <c r="B13548" s="127" t="n">
        <v>44208</v>
      </c>
      <c r="C13548" s="87">
        <f>TEXT(B13548,"aaa")</f>
        <v/>
      </c>
      <c r="D13548" s="93" t="n"/>
      <c r="E13548" s="87">
        <f>INDEX(매칭테이블!C:D,MATCH(RD!G13548,매칭테이블!D:D,0),1)</f>
        <v/>
      </c>
      <c r="F13548" s="93" t="inlineStr">
        <is>
          <t>카페24</t>
        </is>
      </c>
      <c r="G13548" s="93" t="inlineStr">
        <is>
          <t>5 제로 무기자차 선크림옵션=5제로 무기자차 선크림 1개-20% off</t>
        </is>
      </c>
      <c r="H13548" s="93" t="n">
        <v>3</v>
      </c>
      <c r="J13548" s="87" t="n">
        <v>201208</v>
      </c>
      <c r="K13548" s="93" t="n"/>
      <c r="L13548" s="87" t="n">
        <v>60000</v>
      </c>
      <c r="M13548" s="87" t="n">
        <v>56490</v>
      </c>
      <c r="N13548" s="87" t="n">
        <v>7035</v>
      </c>
      <c r="O13548" s="144" t="n">
        <v>54545.45454545454</v>
      </c>
      <c r="P13548" s="87" t="inlineStr">
        <is>
          <t>카페24선크림5 제로 무기자차 선크림옵션=5제로 무기자차 선크림 1개-20% off201208</t>
        </is>
      </c>
    </row>
    <row r="13549">
      <c r="B13549" s="127" t="n">
        <v>44208</v>
      </c>
      <c r="C13549" s="87">
        <f>TEXT(B13549,"aaa")</f>
        <v/>
      </c>
      <c r="D13549" s="93" t="n"/>
      <c r="E13549" s="87">
        <f>INDEX(매칭테이블!C:D,MATCH(RD!G13549,매칭테이블!D:D,0),1)</f>
        <v/>
      </c>
      <c r="F13549" s="93" t="inlineStr">
        <is>
          <t>카페24</t>
        </is>
      </c>
      <c r="G13549" s="93" t="inlineStr">
        <is>
          <t>5 제로 무기자차 선크림옵션=5제로 무기자차 선크림 2개-30% off (무료배송)</t>
        </is>
      </c>
      <c r="H13549" s="93" t="n">
        <v>1</v>
      </c>
      <c r="J13549" s="87" t="n">
        <v>201208</v>
      </c>
      <c r="K13549" s="93" t="n"/>
      <c r="L13549" s="87" t="n">
        <v>35000</v>
      </c>
      <c r="M13549" s="87" t="n">
        <v>32952.5</v>
      </c>
      <c r="N13549" s="87" t="n">
        <v>4690</v>
      </c>
      <c r="O13549" s="144" t="n">
        <v>31818.18181818182</v>
      </c>
      <c r="P13549" s="87" t="inlineStr">
        <is>
          <t>카페24선크림5 제로 무기자차 선크림옵션=5제로 무기자차 선크림 2개-30% off (무료배송)201208</t>
        </is>
      </c>
    </row>
    <row r="13550">
      <c r="B13550" s="127" t="n">
        <v>44208</v>
      </c>
      <c r="C13550" s="87">
        <f>TEXT(B13550,"aaa")</f>
        <v/>
      </c>
      <c r="D13550" s="93" t="n"/>
      <c r="E13550" s="87">
        <f>INDEX(매칭테이블!C:D,MATCH(RD!G13550,매칭테이블!D:D,0),1)</f>
        <v/>
      </c>
      <c r="F13550" s="93" t="inlineStr">
        <is>
          <t>카페24</t>
        </is>
      </c>
      <c r="G13550" s="93" t="inlineStr">
        <is>
          <t>[수분 보충 세트] 어성초 77 토너 + 어성초 70 로션옵션=어성초 77 토너 250ml + 어성초 70 로션 200ml -30%</t>
        </is>
      </c>
      <c r="H13550" s="93" t="n">
        <v>66</v>
      </c>
      <c r="J13550" s="87" t="n">
        <v>201208</v>
      </c>
      <c r="K13550" s="93" t="n"/>
      <c r="L13550" s="87" t="n">
        <v>2448600</v>
      </c>
      <c r="M13550" s="87" t="n">
        <v>2305356.9</v>
      </c>
      <c r="N13550" s="87" t="n">
        <v>489588</v>
      </c>
      <c r="O13550" s="144" t="n">
        <v>2226000</v>
      </c>
      <c r="P13550" s="87" t="inlineStr">
        <is>
          <t>카페24수분 보충 세트[수분 보충 세트] 어성초 77 토너 + 어성초 70 로션옵션=어성초 77 토너 250ml + 어성초 70 로션 200ml -30%201208</t>
        </is>
      </c>
    </row>
    <row r="13551">
      <c r="B13551" s="127" t="n">
        <v>44208</v>
      </c>
      <c r="C13551" s="87">
        <f>TEXT(B13551,"aaa")</f>
        <v/>
      </c>
      <c r="D13551" s="93" t="n"/>
      <c r="E13551" s="87">
        <f>INDEX(매칭테이블!C:D,MATCH(RD!G13551,매칭테이블!D:D,0),1)</f>
        <v/>
      </c>
      <c r="F13551" s="93" t="inlineStr">
        <is>
          <t>카페24</t>
        </is>
      </c>
      <c r="G13551" s="93" t="inlineStr">
        <is>
          <t>[어성초 진정 패키지 세트] 대용량 토너 + 앰플 + 수딩 크림 + 마스크팩 10장</t>
        </is>
      </c>
      <c r="H13551" s="93" t="n">
        <v>3</v>
      </c>
      <c r="J13551" s="87" t="n">
        <v>201208</v>
      </c>
      <c r="K13551" s="93" t="n"/>
      <c r="L13551" s="87" t="n">
        <v>297000</v>
      </c>
      <c r="M13551" s="87" t="n">
        <v>279625.5</v>
      </c>
      <c r="N13551" s="87" t="n">
        <v>45411</v>
      </c>
      <c r="O13551" s="144" t="n">
        <v>270000</v>
      </c>
      <c r="P13551" s="87" t="inlineStr">
        <is>
          <t>카페24어성초진정패키지[어성초 진정 패키지 세트] 대용량 토너 + 앰플 + 수딩 크림 + 마스크팩 10장201208</t>
        </is>
      </c>
    </row>
    <row r="13552">
      <c r="B13552" s="127" t="n">
        <v>44208</v>
      </c>
      <c r="C13552" s="87">
        <f>TEXT(B13552,"aaa")</f>
        <v/>
      </c>
      <c r="D13552" s="93" t="n"/>
      <c r="E13552" s="87">
        <f>INDEX(매칭테이블!C:D,MATCH(RD!G13552,매칭테이블!D:D,0),1)</f>
        <v/>
      </c>
      <c r="F13552" s="93" t="inlineStr">
        <is>
          <t>카페24</t>
        </is>
      </c>
      <c r="G13552" s="93" t="inlineStr">
        <is>
          <t>대용량 어성초 77 수딩 토너 500ml</t>
        </is>
      </c>
      <c r="H13552" s="93" t="n">
        <v>46</v>
      </c>
      <c r="J13552" s="87" t="n">
        <v>201208</v>
      </c>
      <c r="K13552" s="93" t="n"/>
      <c r="L13552" s="87" t="n">
        <v>1518000</v>
      </c>
      <c r="M13552" s="87" t="n">
        <v>1429197</v>
      </c>
      <c r="N13552" s="87" t="n">
        <v>199180</v>
      </c>
      <c r="O13552" s="144" t="n">
        <v>1380000</v>
      </c>
      <c r="P13552" s="87" t="inlineStr">
        <is>
          <t>카페24토너대용량 어성초 77 수딩 토너 500ml201208</t>
        </is>
      </c>
    </row>
    <row r="13553">
      <c r="B13553" s="127" t="n">
        <v>44208</v>
      </c>
      <c r="C13553" s="87">
        <f>TEXT(B13553,"aaa")</f>
        <v/>
      </c>
      <c r="D13553" s="93" t="n"/>
      <c r="E13553" s="87">
        <f>INDEX(매칭테이블!C:D,MATCH(RD!G13553,매칭테이블!D:D,0),1)</f>
        <v/>
      </c>
      <c r="F13553" s="93" t="inlineStr">
        <is>
          <t>카페24</t>
        </is>
      </c>
      <c r="G13553" s="93" t="inlineStr">
        <is>
          <t>대용량 어성초 77 토너 500ml</t>
        </is>
      </c>
      <c r="H13553" s="93" t="n">
        <v>1</v>
      </c>
      <c r="J13553" s="87" t="n">
        <v>201208</v>
      </c>
      <c r="K13553" s="93" t="n"/>
      <c r="L13553" s="87" t="n">
        <v>33000</v>
      </c>
      <c r="M13553" s="87" t="n">
        <v>31069.5</v>
      </c>
      <c r="N13553" s="87" t="n">
        <v>4330</v>
      </c>
      <c r="O13553" s="144" t="n">
        <v>30000</v>
      </c>
      <c r="P13553" s="87" t="inlineStr">
        <is>
          <t>카페24토너대용량 어성초 77 토너 500ml201208</t>
        </is>
      </c>
    </row>
    <row r="13554">
      <c r="B13554" s="127" t="n">
        <v>44208</v>
      </c>
      <c r="C13554" s="87">
        <f>TEXT(B13554,"aaa")</f>
        <v/>
      </c>
      <c r="D13554" s="93" t="n"/>
      <c r="E13554" s="87">
        <f>INDEX(매칭테이블!C:D,MATCH(RD!G13554,매칭테이블!D:D,0),1)</f>
        <v/>
      </c>
      <c r="F13554" s="93" t="inlineStr">
        <is>
          <t>카페24</t>
        </is>
      </c>
      <c r="G13554" s="93" t="inlineStr">
        <is>
          <t>아누아 어성초 77 수딩 토너토너(필수)=어성초 77 토너 1개-20% off</t>
        </is>
      </c>
      <c r="H13554" s="93" t="n">
        <v>1</v>
      </c>
      <c r="J13554" s="87" t="n">
        <v>201208</v>
      </c>
      <c r="K13554" s="93" t="n"/>
      <c r="L13554" s="87" t="n">
        <v>20000</v>
      </c>
      <c r="M13554" s="87" t="n">
        <v>18830</v>
      </c>
      <c r="N13554" s="87" t="n">
        <v>3080</v>
      </c>
      <c r="O13554" s="144" t="n">
        <v>18181.81818181818</v>
      </c>
      <c r="P13554" s="87" t="inlineStr">
        <is>
          <t>카페24토너아누아 어성초 77 수딩 토너토너(필수)=어성초 77 토너 1개-20% off201208</t>
        </is>
      </c>
    </row>
    <row r="13555">
      <c r="B13555" s="127" t="n">
        <v>44208</v>
      </c>
      <c r="C13555" s="87">
        <f>TEXT(B13555,"aaa")</f>
        <v/>
      </c>
      <c r="D13555" s="93" t="n"/>
      <c r="E13555" s="87">
        <f>INDEX(매칭테이블!C:D,MATCH(RD!G13555,매칭테이블!D:D,0),1)</f>
        <v/>
      </c>
      <c r="F13555" s="93" t="inlineStr">
        <is>
          <t>카페24</t>
        </is>
      </c>
      <c r="G13555" s="93" t="inlineStr">
        <is>
          <t>어성초 70 데일리 릴리프 로션로션=어성초 70 데일리 릴리프 로션 1개 -20% off</t>
        </is>
      </c>
      <c r="H13555" s="93" t="n">
        <v>18</v>
      </c>
      <c r="J13555" s="87" t="n">
        <v>201208</v>
      </c>
      <c r="K13555" s="93" t="n"/>
      <c r="L13555" s="87" t="n">
        <v>403200</v>
      </c>
      <c r="M13555" s="87" t="n">
        <v>379612.8</v>
      </c>
      <c r="N13555" s="87" t="n">
        <v>78084</v>
      </c>
      <c r="O13555" s="144" t="n">
        <v>366545.4545454545</v>
      </c>
      <c r="P13555" s="87" t="inlineStr">
        <is>
          <t>카페24로션어성초 70 데일리 릴리프 로션로션=어성초 70 데일리 릴리프 로션 1개 -20% off201208</t>
        </is>
      </c>
    </row>
    <row r="13556">
      <c r="B13556" s="127" t="n">
        <v>44208</v>
      </c>
      <c r="C13556" s="87">
        <f>TEXT(B13556,"aaa")</f>
        <v/>
      </c>
      <c r="D13556" s="93" t="n"/>
      <c r="E13556" s="87">
        <f>INDEX(매칭테이블!C:D,MATCH(RD!G13556,매칭테이블!D:D,0),1)</f>
        <v/>
      </c>
      <c r="F13556" s="93" t="inlineStr">
        <is>
          <t>카페24</t>
        </is>
      </c>
      <c r="G13556" s="93" t="inlineStr">
        <is>
          <t>어성초 70 데일리 릴리프 로션로션=어성초 70 데일리 릴리프 로션 2개 -30% off</t>
        </is>
      </c>
      <c r="H13556" s="93" t="n">
        <v>3</v>
      </c>
      <c r="J13556" s="87" t="n">
        <v>201208</v>
      </c>
      <c r="K13556" s="93" t="n"/>
      <c r="L13556" s="87" t="n">
        <v>117600</v>
      </c>
      <c r="M13556" s="87" t="n">
        <v>110720.4</v>
      </c>
      <c r="N13556" s="87" t="n">
        <v>26028</v>
      </c>
      <c r="O13556" s="144" t="n">
        <v>106909.0909090909</v>
      </c>
      <c r="P13556" s="87" t="inlineStr">
        <is>
          <t>카페24로션어성초 70 데일리 릴리프 로션로션=어성초 70 데일리 릴리프 로션 2개 -30% off201208</t>
        </is>
      </c>
    </row>
    <row r="13557">
      <c r="B13557" s="127" t="n">
        <v>44208</v>
      </c>
      <c r="C13557" s="87">
        <f>TEXT(B13557,"aaa")</f>
        <v/>
      </c>
      <c r="D13557" s="93" t="n"/>
      <c r="E13557" s="87">
        <f>INDEX(매칭테이블!C:D,MATCH(RD!G13557,매칭테이블!D:D,0),1)</f>
        <v/>
      </c>
      <c r="F13557" s="93" t="inlineStr">
        <is>
          <t>카페24</t>
        </is>
      </c>
      <c r="G13557" s="93" t="inlineStr">
        <is>
          <t>어성초 70 데일리 릴리프 로션로션=어성초 77토너 + 어성초 70 로션 수분 보충 세트 -30% off</t>
        </is>
      </c>
      <c r="H13557" s="93" t="n">
        <v>2</v>
      </c>
      <c r="J13557" s="87" t="n">
        <v>201208</v>
      </c>
      <c r="K13557" s="93" t="n"/>
      <c r="L13557" s="87" t="n">
        <v>74200</v>
      </c>
      <c r="M13557" s="87" t="n">
        <v>69859.3</v>
      </c>
      <c r="N13557" s="87" t="n">
        <v>14836</v>
      </c>
      <c r="O13557" s="144" t="n">
        <v>67454.54545454546</v>
      </c>
      <c r="P13557" s="87" t="inlineStr">
        <is>
          <t>카페24수분 보충 세트어성초 70 데일리 릴리프 로션로션=어성초 77토너 + 어성초 70 로션 수분 보충 세트 -30% off201208</t>
        </is>
      </c>
    </row>
    <row r="13558">
      <c r="B13558" s="127" t="n">
        <v>44208</v>
      </c>
      <c r="C13558" s="87">
        <f>TEXT(B13558,"aaa")</f>
        <v/>
      </c>
      <c r="D13558" s="93" t="n"/>
      <c r="E13558" s="87">
        <f>INDEX(매칭테이블!C:D,MATCH(RD!G13558,매칭테이블!D:D,0),1)</f>
        <v/>
      </c>
      <c r="F13558" s="93" t="inlineStr">
        <is>
          <t>카페24</t>
        </is>
      </c>
      <c r="G13558" s="93" t="inlineStr">
        <is>
          <t>어성초 70 머드 크림 마스크옵션=어성초 70 머드 크림 마스크-20% off</t>
        </is>
      </c>
      <c r="H13558" s="93" t="n">
        <v>2</v>
      </c>
      <c r="J13558" s="87" t="n">
        <v>201208</v>
      </c>
      <c r="K13558" s="93" t="n"/>
      <c r="L13558" s="87" t="n">
        <v>40000</v>
      </c>
      <c r="M13558" s="87" t="n">
        <v>37660</v>
      </c>
      <c r="N13558" s="87" t="n">
        <v>2884</v>
      </c>
      <c r="O13558" s="144" t="n">
        <v>36363.63636363636</v>
      </c>
      <c r="P13558" s="87" t="inlineStr">
        <is>
          <t>카페24머드크림마스크어성초 70 머드 크림 마스크옵션=어성초 70 머드 크림 마스크-20% off201208</t>
        </is>
      </c>
    </row>
    <row r="13559">
      <c r="B13559" s="127" t="n">
        <v>44208</v>
      </c>
      <c r="C13559" s="87">
        <f>TEXT(B13559,"aaa")</f>
        <v/>
      </c>
      <c r="D13559" s="93" t="n"/>
      <c r="E13559" s="87">
        <f>INDEX(매칭테이블!C:D,MATCH(RD!G13559,매칭테이블!D:D,0),1)</f>
        <v/>
      </c>
      <c r="F13559" s="93" t="inlineStr">
        <is>
          <t>카페24</t>
        </is>
      </c>
      <c r="G13559" s="93" t="inlineStr">
        <is>
          <t>어성초 70 머드 크림 마스크옵션=어성초 70 머드 크림 마스크 2개-30% off (무료배송)</t>
        </is>
      </c>
      <c r="H13559" s="93" t="n">
        <v>1</v>
      </c>
      <c r="J13559" s="87" t="n">
        <v>201208</v>
      </c>
      <c r="K13559" s="93" t="n"/>
      <c r="L13559" s="87" t="n">
        <v>35000</v>
      </c>
      <c r="M13559" s="87" t="n">
        <v>32952.5</v>
      </c>
      <c r="N13559" s="87" t="n">
        <v>2884</v>
      </c>
      <c r="O13559" s="144" t="n">
        <v>31818.18181818182</v>
      </c>
      <c r="P13559" s="87" t="inlineStr">
        <is>
          <t>카페24머드크림마스크어성초 70 머드 크림 마스크옵션=어성초 70 머드 크림 마스크 2개-30% off (무료배송)201208</t>
        </is>
      </c>
    </row>
    <row r="13560">
      <c r="B13560" s="127" t="n">
        <v>44208</v>
      </c>
      <c r="C13560" s="87">
        <f>TEXT(B13560,"aaa")</f>
        <v/>
      </c>
      <c r="D13560" s="93" t="n"/>
      <c r="E13560" s="87">
        <f>INDEX(매칭테이블!C:D,MATCH(RD!G13560,매칭테이블!D:D,0),1)</f>
        <v/>
      </c>
      <c r="F13560" s="93" t="inlineStr">
        <is>
          <t>카페24</t>
        </is>
      </c>
      <c r="G13560" s="93" t="inlineStr">
        <is>
          <t>어성초 70 인텐스 카밍 크림크림=어성초 70 인텐스 카밍 크림 1개 (-20%)</t>
        </is>
      </c>
      <c r="H13560" s="93" t="n">
        <v>2</v>
      </c>
      <c r="J13560" s="87" t="n">
        <v>201208</v>
      </c>
      <c r="K13560" s="93" t="n"/>
      <c r="L13560" s="87" t="n">
        <v>56000</v>
      </c>
      <c r="M13560" s="87" t="n">
        <v>52724</v>
      </c>
      <c r="N13560" s="87" t="n">
        <v>7764</v>
      </c>
      <c r="O13560" s="144" t="n">
        <v>50909.0909090909</v>
      </c>
      <c r="P13560" s="87" t="inlineStr">
        <is>
          <t>카페24카밍크림어성초 70 인텐스 카밍 크림크림=어성초 70 인텐스 카밍 크림 1개 (-20%)201208</t>
        </is>
      </c>
    </row>
    <row r="13561">
      <c r="B13561" s="127" t="n">
        <v>44208</v>
      </c>
      <c r="C13561" s="87">
        <f>TEXT(B13561,"aaa")</f>
        <v/>
      </c>
      <c r="D13561" s="93" t="n"/>
      <c r="E13561" s="87">
        <f>INDEX(매칭테이블!C:D,MATCH(RD!G13561,매칭테이블!D:D,0),1)</f>
        <v/>
      </c>
      <c r="F13561" s="93" t="inlineStr">
        <is>
          <t>카페24</t>
        </is>
      </c>
      <c r="G13561" s="93" t="inlineStr">
        <is>
          <t>어성초 70 인텐스 카밍 크림크림=어성초 70 인텐스 카밍 크림 2개 (-30%)</t>
        </is>
      </c>
      <c r="H13561" s="93" t="n">
        <v>1</v>
      </c>
      <c r="J13561" s="87" t="n">
        <v>201208</v>
      </c>
      <c r="K13561" s="93" t="n"/>
      <c r="L13561" s="87" t="n">
        <v>49000</v>
      </c>
      <c r="M13561" s="87" t="n">
        <v>46133.5</v>
      </c>
      <c r="N13561" s="87" t="n">
        <v>7764</v>
      </c>
      <c r="O13561" s="144" t="n">
        <v>44545.45454545454</v>
      </c>
      <c r="P13561" s="87" t="inlineStr">
        <is>
          <t>카페24카밍크림어성초 70 인텐스 카밍 크림크림=어성초 70 인텐스 카밍 크림 2개 (-30%)201208</t>
        </is>
      </c>
    </row>
    <row r="13562">
      <c r="B13562" s="127" t="n">
        <v>44208</v>
      </c>
      <c r="C13562" s="87">
        <f>TEXT(B13562,"aaa")</f>
        <v/>
      </c>
      <c r="D13562" s="93" t="n"/>
      <c r="E13562" s="87">
        <f>INDEX(매칭테이블!C:D,MATCH(RD!G13562,매칭테이블!D:D,0),1)</f>
        <v/>
      </c>
      <c r="F13562" s="93" t="inlineStr">
        <is>
          <t>카페24</t>
        </is>
      </c>
      <c r="G13562" s="93" t="inlineStr">
        <is>
          <t>어성초 77 수딩 토너옵션=어성초 77 토너 1개-20% off</t>
        </is>
      </c>
      <c r="H13562" s="93" t="n">
        <v>16</v>
      </c>
      <c r="J13562" s="87" t="n">
        <v>201208</v>
      </c>
      <c r="K13562" s="93" t="n"/>
      <c r="L13562" s="87" t="n">
        <v>320000</v>
      </c>
      <c r="M13562" s="87" t="n">
        <v>301280</v>
      </c>
      <c r="N13562" s="87" t="n">
        <v>49280</v>
      </c>
      <c r="O13562" s="144" t="n">
        <v>290909.0909090909</v>
      </c>
      <c r="P13562" s="87" t="inlineStr">
        <is>
          <t>카페24토너어성초 77 수딩 토너옵션=어성초 77 토너 1개-20% off201208</t>
        </is>
      </c>
    </row>
    <row r="13563">
      <c r="B13563" s="127" t="n">
        <v>44208</v>
      </c>
      <c r="C13563" s="87">
        <f>TEXT(B13563,"aaa")</f>
        <v/>
      </c>
      <c r="D13563" s="93" t="n"/>
      <c r="E13563" s="87">
        <f>INDEX(매칭테이블!C:D,MATCH(RD!G13563,매칭테이블!D:D,0),1)</f>
        <v/>
      </c>
      <c r="F13563" s="93" t="inlineStr">
        <is>
          <t>카페24</t>
        </is>
      </c>
      <c r="G13563" s="93" t="inlineStr">
        <is>
          <t>어성초 77 수딩 토너옵션=어성초 77 토너 2개-30% off (무료배송)</t>
        </is>
      </c>
      <c r="H13563" s="93" t="n">
        <v>17</v>
      </c>
      <c r="J13563" s="87" t="n">
        <v>201208</v>
      </c>
      <c r="K13563" s="93" t="n"/>
      <c r="L13563" s="87" t="n">
        <v>595000</v>
      </c>
      <c r="M13563" s="87" t="n">
        <v>560192.5</v>
      </c>
      <c r="N13563" s="87" t="n">
        <v>104720</v>
      </c>
      <c r="O13563" s="144" t="n">
        <v>540909.0909090908</v>
      </c>
      <c r="P13563" s="87" t="inlineStr">
        <is>
          <t>카페24토너어성초 77 수딩 토너옵션=어성초 77 토너 2개-30% off (무료배송)201208</t>
        </is>
      </c>
    </row>
    <row r="13564">
      <c r="B13564" s="127" t="n">
        <v>44208</v>
      </c>
      <c r="C13564" s="87">
        <f>TEXT(B13564,"aaa")</f>
        <v/>
      </c>
      <c r="D13564" s="93" t="n"/>
      <c r="E13564" s="87">
        <f>INDEX(매칭테이블!C:D,MATCH(RD!G13564,매칭테이블!D:D,0),1)</f>
        <v/>
      </c>
      <c r="F13564" s="93" t="inlineStr">
        <is>
          <t>카페24</t>
        </is>
      </c>
      <c r="G13564" s="93" t="inlineStr">
        <is>
          <t>어성초 77 수딩 토너옵션=어성초 77토너1개 + 어성초77패드1개 -30% off (무료배송)</t>
        </is>
      </c>
      <c r="H13564" s="93" t="n">
        <v>19</v>
      </c>
      <c r="J13564" s="87" t="n">
        <v>201208</v>
      </c>
      <c r="K13564" s="93" t="n"/>
      <c r="L13564" s="87" t="n">
        <v>704900</v>
      </c>
      <c r="M13564" s="87" t="n">
        <v>663663.35</v>
      </c>
      <c r="N13564" s="87" t="n">
        <v>153748</v>
      </c>
      <c r="O13564" s="144" t="n">
        <v>640818.1818181818</v>
      </c>
      <c r="P13564" s="87" t="inlineStr">
        <is>
          <t>카페24토너+패드 세트어성초 77 수딩 토너옵션=어성초 77토너1개 + 어성초77패드1개 -30% off (무료배송)201208</t>
        </is>
      </c>
    </row>
    <row r="13565">
      <c r="B13565" s="127" t="n">
        <v>44208</v>
      </c>
      <c r="C13565" s="87">
        <f>TEXT(B13565,"aaa")</f>
        <v/>
      </c>
      <c r="D13565" s="93" t="n"/>
      <c r="E13565" s="87">
        <f>INDEX(매칭테이블!C:D,MATCH(RD!G13565,매칭테이블!D:D,0),1)</f>
        <v/>
      </c>
      <c r="F13565" s="93" t="inlineStr">
        <is>
          <t>카페24</t>
        </is>
      </c>
      <c r="G13565" s="93" t="inlineStr">
        <is>
          <t>어성초 77 수딩 토너화장솜(선택)=촉촉 스킨팩 화장솜</t>
        </is>
      </c>
      <c r="H13565" s="93" t="n">
        <v>9</v>
      </c>
      <c r="J13565" s="87" t="n">
        <v>201208</v>
      </c>
      <c r="K13565" s="93" t="n"/>
      <c r="L13565" s="87" t="n">
        <v>27000</v>
      </c>
      <c r="M13565" s="87" t="n">
        <v>25420.5</v>
      </c>
      <c r="N13565" s="87" t="n">
        <v>9990</v>
      </c>
      <c r="O13565" s="144" t="n">
        <v>24545.45454545454</v>
      </c>
      <c r="P13565" s="87" t="inlineStr">
        <is>
          <t>카페24화장솜어성초 77 수딩 토너화장솜(선택)=촉촉 스킨팩 화장솜201208</t>
        </is>
      </c>
    </row>
    <row r="13566">
      <c r="B13566" s="127" t="n">
        <v>44208</v>
      </c>
      <c r="C13566" s="87">
        <f>TEXT(B13566,"aaa")</f>
        <v/>
      </c>
      <c r="D13566" s="93" t="n"/>
      <c r="E13566" s="87">
        <f>INDEX(매칭테이블!C:D,MATCH(RD!G13566,매칭테이블!D:D,0),1)</f>
        <v/>
      </c>
      <c r="F13566" s="93" t="inlineStr">
        <is>
          <t>카페24</t>
        </is>
      </c>
      <c r="G13566" s="93" t="inlineStr">
        <is>
          <t>어성초 77 수딩 토너토너(필수)=어성초 77 토너 1개-20% off</t>
        </is>
      </c>
      <c r="H13566" s="93" t="n">
        <v>2</v>
      </c>
      <c r="J13566" s="87" t="n">
        <v>201208</v>
      </c>
      <c r="K13566" s="93" t="n"/>
      <c r="L13566" s="87" t="n">
        <v>40000</v>
      </c>
      <c r="M13566" s="87" t="n">
        <v>37660</v>
      </c>
      <c r="N13566" s="87" t="n">
        <v>6160</v>
      </c>
      <c r="O13566" s="144" t="n">
        <v>36363.63636363636</v>
      </c>
      <c r="P13566" s="87" t="inlineStr">
        <is>
          <t>카페24토너어성초 77 수딩 토너토너(필수)=어성초 77 토너 1개-20% off201208</t>
        </is>
      </c>
    </row>
    <row r="13567">
      <c r="B13567" s="127" t="n">
        <v>44208</v>
      </c>
      <c r="C13567" s="87">
        <f>TEXT(B13567,"aaa")</f>
        <v/>
      </c>
      <c r="D13567" s="93" t="n"/>
      <c r="E13567" s="87">
        <f>INDEX(매칭테이블!C:D,MATCH(RD!G13567,매칭테이블!D:D,0),1)</f>
        <v/>
      </c>
      <c r="F13567" s="93" t="inlineStr">
        <is>
          <t>카페24</t>
        </is>
      </c>
      <c r="G13567" s="93" t="inlineStr">
        <is>
          <t>어성초 77 수딩 토너토너(필수)=(대용량) 어성초 77 토너 500ml (무료배송)</t>
        </is>
      </c>
      <c r="H13567" s="93" t="n">
        <v>1</v>
      </c>
      <c r="J13567" s="87" t="n">
        <v>201208</v>
      </c>
      <c r="K13567" s="93" t="n"/>
      <c r="L13567" s="87" t="n">
        <v>33000</v>
      </c>
      <c r="M13567" s="87" t="n">
        <v>31069.5</v>
      </c>
      <c r="N13567" s="87" t="n">
        <v>4330</v>
      </c>
      <c r="O13567" s="144" t="n">
        <v>30000</v>
      </c>
      <c r="P13567" s="87" t="inlineStr">
        <is>
          <t>카페24토너어성초 77 수딩 토너토너(필수)=(대용량) 어성초 77 토너 500ml (무료배송)201208</t>
        </is>
      </c>
    </row>
    <row r="13568">
      <c r="B13568" s="127" t="n">
        <v>44208</v>
      </c>
      <c r="C13568" s="87">
        <f>TEXT(B13568,"aaa")</f>
        <v/>
      </c>
      <c r="D13568" s="93" t="n"/>
      <c r="E13568" s="87">
        <f>INDEX(매칭테이블!C:D,MATCH(RD!G13568,매칭테이블!D:D,0),1)</f>
        <v/>
      </c>
      <c r="F13568" s="93" t="inlineStr">
        <is>
          <t>카페24</t>
        </is>
      </c>
      <c r="G13568" s="93" t="inlineStr">
        <is>
          <t>어성초 77 수딩 토너 (클리어패드 세트 구매시 1/11 순차발송 예정)옵션=어성초 77 토너 1개-20% off</t>
        </is>
      </c>
      <c r="H13568" s="93" t="n">
        <v>78</v>
      </c>
      <c r="J13568" s="87" t="n">
        <v>201208</v>
      </c>
      <c r="K13568" s="93" t="n"/>
      <c r="L13568" s="87" t="n">
        <v>1560000</v>
      </c>
      <c r="M13568" s="87" t="n">
        <v>1468740</v>
      </c>
      <c r="N13568" s="87" t="n">
        <v>240240</v>
      </c>
      <c r="O13568" s="144" t="n">
        <v>1418181.818181818</v>
      </c>
      <c r="P13568" s="87" t="inlineStr">
        <is>
          <t>카페24토너어성초 77 수딩 토너 (클리어패드 세트 구매시 1/11 순차발송 예정)옵션=어성초 77 토너 1개-20% off201208</t>
        </is>
      </c>
    </row>
    <row r="13569">
      <c r="B13569" s="127" t="n">
        <v>44208</v>
      </c>
      <c r="C13569" s="87">
        <f>TEXT(B13569,"aaa")</f>
        <v/>
      </c>
      <c r="D13569" s="93" t="n"/>
      <c r="E13569" s="87">
        <f>INDEX(매칭테이블!C:D,MATCH(RD!G13569,매칭테이블!D:D,0),1)</f>
        <v/>
      </c>
      <c r="F13569" s="93" t="inlineStr">
        <is>
          <t>카페24</t>
        </is>
      </c>
      <c r="G13569" s="93" t="inlineStr">
        <is>
          <t>어성초 77 수딩 토너 (클리어패드 세트 구매시 1/11 순차발송 예정)옵션=어성초 77 토너 2개-30% off (무료배송)</t>
        </is>
      </c>
      <c r="H13569" s="93" t="n">
        <v>57</v>
      </c>
      <c r="J13569" s="87" t="n">
        <v>201208</v>
      </c>
      <c r="K13569" s="93" t="n"/>
      <c r="L13569" s="87" t="n">
        <v>1995000</v>
      </c>
      <c r="M13569" s="87" t="n">
        <v>1878292.5</v>
      </c>
      <c r="N13569" s="87" t="n">
        <v>351120</v>
      </c>
      <c r="O13569" s="144" t="n">
        <v>1813636.363636364</v>
      </c>
      <c r="P13569" s="87" t="inlineStr">
        <is>
          <t>카페24토너어성초 77 수딩 토너 (클리어패드 세트 구매시 1/11 순차발송 예정)옵션=어성초 77 토너 2개-30% off (무료배송)201208</t>
        </is>
      </c>
    </row>
    <row r="13570">
      <c r="B13570" s="127" t="n">
        <v>44208</v>
      </c>
      <c r="C13570" s="87">
        <f>TEXT(B13570,"aaa")</f>
        <v/>
      </c>
      <c r="D13570" s="93" t="n"/>
      <c r="E13570" s="87">
        <f>INDEX(매칭테이블!C:D,MATCH(RD!G13570,매칭테이블!D:D,0),1)</f>
        <v/>
      </c>
      <c r="F13570" s="93" t="inlineStr">
        <is>
          <t>카페24</t>
        </is>
      </c>
      <c r="G13570" s="93" t="inlineStr">
        <is>
          <t>어성초 77 수딩 토너 (클리어패드 세트 구매시 1/11 순차발송 예정)옵션=어성초 77토너1개 + 어성초77패드1개 -30% off (무료배송)</t>
        </is>
      </c>
      <c r="H13570" s="93" t="n">
        <v>48</v>
      </c>
      <c r="J13570" s="87" t="n">
        <v>201208</v>
      </c>
      <c r="K13570" s="93" t="n"/>
      <c r="L13570" s="87" t="n">
        <v>1780800</v>
      </c>
      <c r="M13570" s="87" t="n">
        <v>1676623.2</v>
      </c>
      <c r="N13570" s="87" t="n">
        <v>388416</v>
      </c>
      <c r="O13570" s="144" t="n">
        <v>1618909.090909091</v>
      </c>
      <c r="P13570" s="87" t="inlineStr">
        <is>
          <t>카페24토너+패드 세트어성초 77 수딩 토너 (클리어패드 세트 구매시 1/11 순차발송 예정)옵션=어성초 77토너1개 + 어성초77패드1개 -30% off (무료배송)201208</t>
        </is>
      </c>
    </row>
    <row r="13571">
      <c r="B13571" s="127" t="n">
        <v>44208</v>
      </c>
      <c r="C13571" s="87">
        <f>TEXT(B13571,"aaa")</f>
        <v/>
      </c>
      <c r="D13571" s="93" t="n"/>
      <c r="E13571" s="87">
        <f>INDEX(매칭테이블!C:D,MATCH(RD!G13571,매칭테이블!D:D,0),1)</f>
        <v/>
      </c>
      <c r="F13571" s="93" t="inlineStr">
        <is>
          <t>카페24</t>
        </is>
      </c>
      <c r="G13571" s="93" t="inlineStr">
        <is>
          <t>어성초 77 수딩 토너 (클리어패드 세트 구매시 1/11 순차발송 예정)화장솜(선택)=촉촉 스킨팩 화장솜</t>
        </is>
      </c>
      <c r="H13571" s="93" t="n">
        <v>64</v>
      </c>
      <c r="J13571" s="87" t="n">
        <v>201208</v>
      </c>
      <c r="K13571" s="93" t="n"/>
      <c r="L13571" s="87" t="n">
        <v>192000</v>
      </c>
      <c r="M13571" s="87" t="n">
        <v>180768</v>
      </c>
      <c r="N13571" s="87" t="n">
        <v>71040</v>
      </c>
      <c r="O13571" s="144" t="n">
        <v>174545.4545454545</v>
      </c>
      <c r="P13571" s="87" t="inlineStr">
        <is>
          <t>카페24토너어성초 77 수딩 토너 (클리어패드 세트 구매시 1/11 순차발송 예정)화장솜(선택)=촉촉 스킨팩 화장솜201208</t>
        </is>
      </c>
    </row>
    <row r="13572">
      <c r="B13572" s="127" t="n">
        <v>44208</v>
      </c>
      <c r="C13572" s="87">
        <f>TEXT(B13572,"aaa")</f>
        <v/>
      </c>
      <c r="D13572" s="93" t="n"/>
      <c r="E13572" s="87">
        <f>INDEX(매칭테이블!C:D,MATCH(RD!G13572,매칭테이블!D:D,0),1)</f>
        <v/>
      </c>
      <c r="F13572" s="93" t="inlineStr">
        <is>
          <t>카페24</t>
        </is>
      </c>
      <c r="G13572" s="93" t="inlineStr">
        <is>
          <t>어성초 77 진정 마스크옵션=어성초 77 진정 마스크팩 1장</t>
        </is>
      </c>
      <c r="H13572" s="93" t="n">
        <v>2</v>
      </c>
      <c r="J13572" s="87" t="n">
        <v>201208</v>
      </c>
      <c r="K13572" s="93" t="n"/>
      <c r="L13572" s="87" t="n">
        <v>8000</v>
      </c>
      <c r="M13572" s="87" t="n">
        <v>7532</v>
      </c>
      <c r="N13572" s="87" t="n">
        <v>794</v>
      </c>
      <c r="O13572" s="144" t="n">
        <v>7272.727272727272</v>
      </c>
      <c r="P13572" s="87" t="inlineStr">
        <is>
          <t>카페24마스크팩어성초 77 진정 마스크옵션=어성초 77 진정 마스크팩 1장201208</t>
        </is>
      </c>
    </row>
    <row r="13573">
      <c r="B13573" s="127" t="n">
        <v>44208</v>
      </c>
      <c r="C13573" s="87">
        <f>TEXT(B13573,"aaa")</f>
        <v/>
      </c>
      <c r="D13573" s="93" t="n"/>
      <c r="E13573" s="87">
        <f>INDEX(매칭테이블!C:D,MATCH(RD!G13573,매칭테이블!D:D,0),1)</f>
        <v/>
      </c>
      <c r="F13573" s="93" t="inlineStr">
        <is>
          <t>카페24</t>
        </is>
      </c>
      <c r="G13573" s="93" t="inlineStr">
        <is>
          <t>어성초 77 진정 마스크옵션=어성초 77 진정 마스크팩 10장-50% off</t>
        </is>
      </c>
      <c r="H13573" s="93" t="n">
        <v>4</v>
      </c>
      <c r="J13573" s="87" t="n">
        <v>201208</v>
      </c>
      <c r="K13573" s="93" t="n"/>
      <c r="L13573" s="87" t="n">
        <v>80000</v>
      </c>
      <c r="M13573" s="87" t="n">
        <v>75320</v>
      </c>
      <c r="N13573" s="87" t="n">
        <v>15880</v>
      </c>
      <c r="O13573" s="144" t="n">
        <v>72727.27272727272</v>
      </c>
      <c r="P13573" s="87" t="inlineStr">
        <is>
          <t>카페24마스크팩어성초 77 진정 마스크옵션=어성초 77 진정 마스크팩 10장-50% off201208</t>
        </is>
      </c>
    </row>
    <row r="13574">
      <c r="B13574" s="127" t="n">
        <v>44208</v>
      </c>
      <c r="C13574" s="87">
        <f>TEXT(B13574,"aaa")</f>
        <v/>
      </c>
      <c r="D13574" s="93" t="n"/>
      <c r="E13574" s="87">
        <f>INDEX(매칭테이블!C:D,MATCH(RD!G13574,매칭테이블!D:D,0),1)</f>
        <v/>
      </c>
      <c r="F13574" s="93" t="inlineStr">
        <is>
          <t>카페24</t>
        </is>
      </c>
      <c r="G13574" s="93" t="inlineStr">
        <is>
          <t>어성초 77 진정 마스크</t>
        </is>
      </c>
      <c r="H13574" s="93" t="n">
        <v>2</v>
      </c>
      <c r="J13574" s="87" t="n">
        <v>201208</v>
      </c>
      <c r="K13574" s="93" t="n"/>
      <c r="L13574" s="87" t="n">
        <v>8000</v>
      </c>
      <c r="M13574" s="87" t="n">
        <v>7532</v>
      </c>
      <c r="N13574" s="87" t="n">
        <v>794</v>
      </c>
      <c r="O13574" s="144" t="n">
        <v>7272.727272727272</v>
      </c>
      <c r="P13574" s="87" t="inlineStr">
        <is>
          <t>카페24마스크팩어성초 77 진정 마스크201208</t>
        </is>
      </c>
    </row>
    <row r="13575">
      <c r="B13575" s="127" t="n">
        <v>44208</v>
      </c>
      <c r="C13575" s="87">
        <f>TEXT(B13575,"aaa")</f>
        <v/>
      </c>
      <c r="D13575" s="93" t="n"/>
      <c r="E13575" s="87">
        <f>INDEX(매칭테이블!C:D,MATCH(RD!G13575,매칭테이블!D:D,0),1)</f>
        <v/>
      </c>
      <c r="F13575" s="93" t="inlineStr">
        <is>
          <t>카페24</t>
        </is>
      </c>
      <c r="G13575" s="93" t="inlineStr">
        <is>
          <t>어성초 77 클리어 패드옵션=어성초 77 클리어 패드 1개-20% off</t>
        </is>
      </c>
      <c r="H13575" s="93" t="n">
        <v>31</v>
      </c>
      <c r="J13575" s="87" t="n">
        <v>201208</v>
      </c>
      <c r="K13575" s="93" t="n"/>
      <c r="L13575" s="87" t="n">
        <v>694400</v>
      </c>
      <c r="M13575" s="87" t="n">
        <v>653777.6</v>
      </c>
      <c r="N13575" s="87" t="n">
        <v>155372</v>
      </c>
      <c r="O13575" s="144" t="n">
        <v>631272.7272727272</v>
      </c>
      <c r="P13575" s="87" t="inlineStr">
        <is>
          <t>카페24클리어 패드어성초 77 클리어 패드옵션=어성초 77 클리어 패드 1개-20% off201208</t>
        </is>
      </c>
    </row>
    <row r="13576">
      <c r="B13576" s="127" t="n">
        <v>44208</v>
      </c>
      <c r="C13576" s="87">
        <f>TEXT(B13576,"aaa")</f>
        <v/>
      </c>
      <c r="D13576" s="93" t="n"/>
      <c r="E13576" s="87">
        <f>INDEX(매칭테이블!C:D,MATCH(RD!G13576,매칭테이블!D:D,0),1)</f>
        <v/>
      </c>
      <c r="F13576" s="93" t="inlineStr">
        <is>
          <t>카페24</t>
        </is>
      </c>
      <c r="G13576" s="93" t="inlineStr">
        <is>
          <t>어성초 77 클리어 패드옵션=어성초 77 클리어 패드 2개-30% off (무료배송)</t>
        </is>
      </c>
      <c r="H13576" s="93" t="n">
        <v>32</v>
      </c>
      <c r="J13576" s="87" t="n">
        <v>201208</v>
      </c>
      <c r="K13576" s="93" t="n"/>
      <c r="L13576" s="87" t="n">
        <v>1254400</v>
      </c>
      <c r="M13576" s="87" t="n">
        <v>1181017.6</v>
      </c>
      <c r="N13576" s="87" t="n">
        <v>320768</v>
      </c>
      <c r="O13576" s="144" t="n">
        <v>1140363.636363636</v>
      </c>
      <c r="P13576" s="87" t="inlineStr">
        <is>
          <t>카페24클리어 패드어성초 77 클리어 패드옵션=어성초 77 클리어 패드 2개-30% off (무료배송)201208</t>
        </is>
      </c>
    </row>
    <row r="13577">
      <c r="B13577" s="127" t="n">
        <v>44208</v>
      </c>
      <c r="C13577" s="87">
        <f>TEXT(B13577,"aaa")</f>
        <v/>
      </c>
      <c r="D13577" s="93" t="n"/>
      <c r="E13577" s="87">
        <f>INDEX(매칭테이블!C:D,MATCH(RD!G13577,매칭테이블!D:D,0),1)</f>
        <v/>
      </c>
      <c r="F13577" s="93" t="inlineStr">
        <is>
          <t>카페24</t>
        </is>
      </c>
      <c r="G13577" s="93" t="inlineStr">
        <is>
          <t>어성초 77 클리어 패드옵션=어성초 77 클리어 패드 3개-35% off (무료배송)</t>
        </is>
      </c>
      <c r="H13577" s="93" t="n">
        <v>4</v>
      </c>
      <c r="J13577" s="87" t="n">
        <v>201208</v>
      </c>
      <c r="K13577" s="93" t="n"/>
      <c r="L13577" s="87" t="n">
        <v>218400</v>
      </c>
      <c r="M13577" s="87" t="n">
        <v>205623.6</v>
      </c>
      <c r="N13577" s="87" t="n">
        <v>36960</v>
      </c>
      <c r="O13577" s="144" t="n">
        <v>198545.4545454545</v>
      </c>
      <c r="P13577" s="87" t="inlineStr">
        <is>
          <t>카페24클리어 패드어성초 77 클리어 패드옵션=어성초 77 클리어 패드 3개-35% off (무료배송)201208</t>
        </is>
      </c>
    </row>
    <row r="13578">
      <c r="B13578" s="127" t="n">
        <v>44208</v>
      </c>
      <c r="C13578" s="87">
        <f>TEXT(B13578,"aaa")</f>
        <v/>
      </c>
      <c r="D13578" s="93" t="n"/>
      <c r="E13578" s="87">
        <f>INDEX(매칭테이블!C:D,MATCH(RD!G13578,매칭테이블!D:D,0),1)</f>
        <v/>
      </c>
      <c r="F13578" s="93" t="inlineStr">
        <is>
          <t>카페24</t>
        </is>
      </c>
      <c r="G13578" s="93" t="inlineStr">
        <is>
          <t>어성초 77 클리어 패드옵션=어성초77토너1개+어성초77패드1개-30% off (무료배송)</t>
        </is>
      </c>
      <c r="H13578" s="93" t="n">
        <v>6</v>
      </c>
      <c r="J13578" s="87" t="n">
        <v>201208</v>
      </c>
      <c r="K13578" s="93" t="n"/>
      <c r="L13578" s="87" t="n">
        <v>222600</v>
      </c>
      <c r="M13578" s="87" t="n">
        <v>209577.9</v>
      </c>
      <c r="N13578" s="87" t="n">
        <v>48552</v>
      </c>
      <c r="O13578" s="144" t="n">
        <v>202363.6363636364</v>
      </c>
      <c r="P13578" s="87" t="inlineStr">
        <is>
          <t>카페24토너+패드 세트어성초 77 클리어 패드옵션=어성초77토너1개+어성초77패드1개-30% off (무료배송)201208</t>
        </is>
      </c>
    </row>
    <row r="13579">
      <c r="B13579" s="127" t="n">
        <v>44208</v>
      </c>
      <c r="C13579" s="87">
        <f>TEXT(B13579,"aaa")</f>
        <v/>
      </c>
      <c r="D13579" s="93" t="n"/>
      <c r="E13579" s="87">
        <f>INDEX(매칭테이블!C:D,MATCH(RD!G13579,매칭테이블!D:D,0),1)</f>
        <v/>
      </c>
      <c r="F13579" s="93" t="inlineStr">
        <is>
          <t>카페24</t>
        </is>
      </c>
      <c r="G13579" s="93" t="inlineStr">
        <is>
          <t>어성초 77 클리어 패드 (1/11 순차발송 예정)옵션=어성초 77 클리어 패드 1개-20% off</t>
        </is>
      </c>
      <c r="H13579" s="93" t="n">
        <v>39</v>
      </c>
      <c r="J13579" s="87" t="n">
        <v>201208</v>
      </c>
      <c r="K13579" s="93" t="n"/>
      <c r="L13579" s="87" t="n">
        <v>873600</v>
      </c>
      <c r="M13579" s="87" t="n">
        <v>822494.4</v>
      </c>
      <c r="N13579" s="87" t="n">
        <v>195468</v>
      </c>
      <c r="O13579" s="144" t="n">
        <v>794181.8181818181</v>
      </c>
      <c r="P13579" s="87" t="inlineStr">
        <is>
          <t>카페24클리어 패드어성초 77 클리어 패드 (1/11 순차발송 예정)옵션=어성초 77 클리어 패드 1개-20% off201208</t>
        </is>
      </c>
    </row>
    <row r="13580">
      <c r="B13580" s="127" t="n">
        <v>44208</v>
      </c>
      <c r="C13580" s="87">
        <f>TEXT(B13580,"aaa")</f>
        <v/>
      </c>
      <c r="D13580" s="93" t="n"/>
      <c r="E13580" s="87">
        <f>INDEX(매칭테이블!C:D,MATCH(RD!G13580,매칭테이블!D:D,0),1)</f>
        <v/>
      </c>
      <c r="F13580" s="93" t="inlineStr">
        <is>
          <t>카페24</t>
        </is>
      </c>
      <c r="G13580" s="93" t="inlineStr">
        <is>
          <t>어성초 77 클리어 패드 (1/11 순차발송 예정)옵션=어성초 77 클리어 패드 2개-30% off (무료배송)</t>
        </is>
      </c>
      <c r="H13580" s="93" t="n">
        <v>74</v>
      </c>
      <c r="J13580" s="87" t="n">
        <v>201208</v>
      </c>
      <c r="K13580" s="93" t="n"/>
      <c r="L13580" s="87" t="n">
        <v>2900800</v>
      </c>
      <c r="M13580" s="87" t="n">
        <v>2731103.2</v>
      </c>
      <c r="N13580" s="87" t="n">
        <v>741776</v>
      </c>
      <c r="O13580" s="144" t="n">
        <v>2637090.909090909</v>
      </c>
      <c r="P13580" s="87" t="inlineStr">
        <is>
          <t>카페24클리어 패드어성초 77 클리어 패드 (1/11 순차발송 예정)옵션=어성초 77 클리어 패드 2개-30% off (무료배송)201208</t>
        </is>
      </c>
    </row>
    <row r="13581">
      <c r="B13581" s="127" t="n">
        <v>44208</v>
      </c>
      <c r="C13581" s="87">
        <f>TEXT(B13581,"aaa")</f>
        <v/>
      </c>
      <c r="D13581" s="93" t="n"/>
      <c r="E13581" s="87">
        <f>INDEX(매칭테이블!C:D,MATCH(RD!G13581,매칭테이블!D:D,0),1)</f>
        <v/>
      </c>
      <c r="F13581" s="93" t="inlineStr">
        <is>
          <t>카페24</t>
        </is>
      </c>
      <c r="G13581" s="93" t="inlineStr">
        <is>
          <t>어성초 77 클리어 패드 (1/11 순차발송 예정)옵션=어성초 77 클리어 패드 3개-35% off (무료배송)</t>
        </is>
      </c>
      <c r="H13581" s="93" t="n">
        <v>15</v>
      </c>
      <c r="J13581" s="87" t="n">
        <v>201208</v>
      </c>
      <c r="K13581" s="93" t="n"/>
      <c r="L13581" s="87" t="n">
        <v>819000</v>
      </c>
      <c r="M13581" s="87" t="n">
        <v>771088.5</v>
      </c>
      <c r="N13581" s="87" t="n">
        <v>138600</v>
      </c>
      <c r="O13581" s="144" t="n">
        <v>744545.4545454545</v>
      </c>
      <c r="P13581" s="87" t="inlineStr">
        <is>
          <t>카페24클리어 패드어성초 77 클리어 패드 (1/11 순차발송 예정)옵션=어성초 77 클리어 패드 3개-35% off (무료배송)201208</t>
        </is>
      </c>
    </row>
    <row r="13582">
      <c r="B13582" s="127" t="n">
        <v>44208</v>
      </c>
      <c r="C13582" s="87">
        <f>TEXT(B13582,"aaa")</f>
        <v/>
      </c>
      <c r="D13582" s="93" t="n"/>
      <c r="E13582" s="87">
        <f>INDEX(매칭테이블!C:D,MATCH(RD!G13582,매칭테이블!D:D,0),1)</f>
        <v/>
      </c>
      <c r="F13582" s="93" t="inlineStr">
        <is>
          <t>카페24</t>
        </is>
      </c>
      <c r="G13582" s="93" t="inlineStr">
        <is>
          <t>어성초 77 클리어 패드 (1/11 순차발송 예정)옵션=어성초77토너1개+어성초77패드1개-30% off (무료배송)</t>
        </is>
      </c>
      <c r="H13582" s="93" t="n">
        <v>14</v>
      </c>
      <c r="J13582" s="87" t="n">
        <v>201208</v>
      </c>
      <c r="K13582" s="93" t="n"/>
      <c r="L13582" s="87" t="n">
        <v>519400</v>
      </c>
      <c r="M13582" s="87" t="n">
        <v>489015.1</v>
      </c>
      <c r="N13582" s="87" t="n">
        <v>113288</v>
      </c>
      <c r="O13582" s="144" t="n">
        <v>472181.8181818181</v>
      </c>
      <c r="P13582" s="87" t="inlineStr">
        <is>
          <t>카페24토너+패드 세트어성초 77 클리어 패드 (1/11 순차발송 예정)옵션=어성초77토너1개+어성초77패드1개-30% off (무료배송)201208</t>
        </is>
      </c>
    </row>
    <row r="13583">
      <c r="B13583" s="127" t="n">
        <v>44208</v>
      </c>
      <c r="C13583" s="87">
        <f>TEXT(B13583,"aaa")</f>
        <v/>
      </c>
      <c r="D13583" s="93" t="n"/>
      <c r="E13583" s="87">
        <f>INDEX(매칭테이블!C:D,MATCH(RD!G13583,매칭테이블!D:D,0),1)</f>
        <v/>
      </c>
      <c r="F13583" s="93" t="inlineStr">
        <is>
          <t>카페24</t>
        </is>
      </c>
      <c r="G13583" s="93" t="inlineStr">
        <is>
          <t>어성초 77 토너</t>
        </is>
      </c>
      <c r="H13583" s="93" t="n">
        <v>2</v>
      </c>
      <c r="J13583" s="87" t="n">
        <v>201208</v>
      </c>
      <c r="K13583" s="93" t="n"/>
      <c r="L13583" s="87" t="n">
        <v>40000</v>
      </c>
      <c r="M13583" s="87" t="n">
        <v>37660</v>
      </c>
      <c r="N13583" s="87" t="n">
        <v>6160</v>
      </c>
      <c r="O13583" s="144" t="n">
        <v>36363.63636363636</v>
      </c>
      <c r="P13583" s="87" t="inlineStr">
        <is>
          <t>카페24토너어성초 77 토너201208</t>
        </is>
      </c>
    </row>
    <row r="13584">
      <c r="B13584" s="127" t="n">
        <v>44208</v>
      </c>
      <c r="C13584" s="87">
        <f>TEXT(B13584,"aaa")</f>
        <v/>
      </c>
      <c r="D13584" s="93" t="n"/>
      <c r="E13584" s="87">
        <f>INDEX(매칭테이블!C:D,MATCH(RD!G13584,매칭테이블!D:D,0),1)</f>
        <v/>
      </c>
      <c r="F13584" s="93" t="inlineStr">
        <is>
          <t>카페24</t>
        </is>
      </c>
      <c r="G13584" s="93" t="inlineStr">
        <is>
          <t>어성초 77 포어 클리어 패드옵션=어성초 77 클리어 패드 1개-20% off</t>
        </is>
      </c>
      <c r="H13584" s="93" t="n">
        <v>5</v>
      </c>
      <c r="J13584" s="87" t="n">
        <v>201208</v>
      </c>
      <c r="K13584" s="93" t="n"/>
      <c r="L13584" s="87" t="n">
        <v>112000</v>
      </c>
      <c r="M13584" s="87" t="n">
        <v>105448</v>
      </c>
      <c r="N13584" s="87" t="n">
        <v>25060</v>
      </c>
      <c r="O13584" s="144" t="n">
        <v>101818.1818181818</v>
      </c>
      <c r="P13584" s="87" t="inlineStr">
        <is>
          <t>카페24클리어 패드어성초 77 포어 클리어 패드옵션=어성초 77 클리어 패드 1개-20% off201208</t>
        </is>
      </c>
    </row>
    <row r="13585">
      <c r="B13585" s="127" t="n">
        <v>44208</v>
      </c>
      <c r="C13585" s="87">
        <f>TEXT(B13585,"aaa")</f>
        <v/>
      </c>
      <c r="D13585" s="93" t="n"/>
      <c r="E13585" s="87">
        <f>INDEX(매칭테이블!C:D,MATCH(RD!G13585,매칭테이블!D:D,0),1)</f>
        <v/>
      </c>
      <c r="F13585" s="93" t="inlineStr">
        <is>
          <t>카페24</t>
        </is>
      </c>
      <c r="G13585" s="93" t="inlineStr">
        <is>
          <t>어성초 77 포어 클리어 패드옵션=어성초 77 클리어 패드 2개-30% off (무료배송)</t>
        </is>
      </c>
      <c r="H13585" s="93" t="n">
        <v>3</v>
      </c>
      <c r="J13585" s="87" t="n">
        <v>201208</v>
      </c>
      <c r="K13585" s="93" t="n"/>
      <c r="L13585" s="87" t="n">
        <v>117600</v>
      </c>
      <c r="M13585" s="87" t="n">
        <v>110720.4</v>
      </c>
      <c r="N13585" s="87" t="n">
        <v>30072</v>
      </c>
      <c r="O13585" s="144" t="n">
        <v>106909.0909090909</v>
      </c>
      <c r="P13585" s="87" t="inlineStr">
        <is>
          <t>카페24클리어 패드어성초 77 포어 클리어 패드옵션=어성초 77 클리어 패드 2개-30% off (무료배송)201208</t>
        </is>
      </c>
    </row>
    <row r="13586">
      <c r="B13586" s="127" t="n">
        <v>44208</v>
      </c>
      <c r="C13586" s="87">
        <f>TEXT(B13586,"aaa")</f>
        <v/>
      </c>
      <c r="D13586" s="93" t="n"/>
      <c r="E13586" s="87">
        <f>INDEX(매칭테이블!C:D,MATCH(RD!G13586,매칭테이블!D:D,0),1)</f>
        <v/>
      </c>
      <c r="F13586" s="93" t="inlineStr">
        <is>
          <t>카페24</t>
        </is>
      </c>
      <c r="G13586" s="93" t="inlineStr">
        <is>
          <t>어성초 77 포어 클리어 패드 (1/11 순차발송 예정)옵션=어성초 77 클리어 패드 1개-20% off</t>
        </is>
      </c>
      <c r="H13586" s="93" t="n">
        <v>7</v>
      </c>
      <c r="J13586" s="87" t="n">
        <v>201208</v>
      </c>
      <c r="K13586" s="93" t="n"/>
      <c r="L13586" s="87" t="n">
        <v>156800</v>
      </c>
      <c r="M13586" s="87" t="n">
        <v>147627.2</v>
      </c>
      <c r="N13586" s="87" t="n">
        <v>35084</v>
      </c>
      <c r="O13586" s="144" t="n">
        <v>142545.4545454545</v>
      </c>
      <c r="P13586" s="87" t="inlineStr">
        <is>
          <t>카페24클리어 패드어성초 77 포어 클리어 패드 (1/11 순차발송 예정)옵션=어성초 77 클리어 패드 1개-20% off201208</t>
        </is>
      </c>
    </row>
    <row r="13587">
      <c r="B13587" s="127" t="n">
        <v>44208</v>
      </c>
      <c r="C13587" s="87">
        <f>TEXT(B13587,"aaa")</f>
        <v/>
      </c>
      <c r="D13587" s="93" t="n"/>
      <c r="E13587" s="87">
        <f>INDEX(매칭테이블!C:D,MATCH(RD!G13587,매칭테이블!D:D,0),1)</f>
        <v/>
      </c>
      <c r="F13587" s="93" t="inlineStr">
        <is>
          <t>카페24</t>
        </is>
      </c>
      <c r="G13587" s="93" t="inlineStr">
        <is>
          <t>어성초 77 포어 클리어 패드 (1/11 순차발송 예정)옵션=어성초 77 클리어 패드 2개-30% off (무료배송)</t>
        </is>
      </c>
      <c r="H13587" s="93" t="n">
        <v>9</v>
      </c>
      <c r="J13587" s="87" t="n">
        <v>201208</v>
      </c>
      <c r="K13587" s="93" t="n"/>
      <c r="L13587" s="87" t="n">
        <v>352800</v>
      </c>
      <c r="M13587" s="87" t="n">
        <v>332161.2</v>
      </c>
      <c r="N13587" s="87" t="n">
        <v>90216</v>
      </c>
      <c r="O13587" s="144" t="n">
        <v>320727.2727272727</v>
      </c>
      <c r="P13587" s="87" t="inlineStr">
        <is>
          <t>카페24클리어 패드어성초 77 포어 클리어 패드 (1/11 순차발송 예정)옵션=어성초 77 클리어 패드 2개-30% off (무료배송)201208</t>
        </is>
      </c>
    </row>
    <row r="13588">
      <c r="B13588" s="127" t="n">
        <v>44208</v>
      </c>
      <c r="C13588" s="87">
        <f>TEXT(B13588,"aaa")</f>
        <v/>
      </c>
      <c r="D13588" s="93" t="n"/>
      <c r="E13588" s="87">
        <f>INDEX(매칭테이블!C:D,MATCH(RD!G13588,매칭테이블!D:D,0),1)</f>
        <v/>
      </c>
      <c r="F13588" s="93" t="inlineStr">
        <is>
          <t>카페24</t>
        </is>
      </c>
      <c r="G13588" s="93" t="inlineStr">
        <is>
          <t>어성초 77 포어 클리어 패드 (1/11 순차발송 예정)옵션=어성초 77 클리어 패드 3개-35% off (무료배송)</t>
        </is>
      </c>
      <c r="H13588" s="93" t="n">
        <v>2</v>
      </c>
      <c r="J13588" s="87" t="n">
        <v>201208</v>
      </c>
      <c r="K13588" s="93" t="n"/>
      <c r="L13588" s="87" t="n">
        <v>109200</v>
      </c>
      <c r="M13588" s="87" t="n">
        <v>102811.8</v>
      </c>
      <c r="N13588" s="87" t="n">
        <v>18480</v>
      </c>
      <c r="O13588" s="144" t="n">
        <v>99272.72727272726</v>
      </c>
      <c r="P13588" s="87" t="inlineStr">
        <is>
          <t>카페24클리어 패드어성초 77 포어 클리어 패드 (1/11 순차발송 예정)옵션=어성초 77 클리어 패드 3개-35% off (무료배송)201208</t>
        </is>
      </c>
    </row>
    <row r="13589">
      <c r="B13589" s="127" t="n">
        <v>44208</v>
      </c>
      <c r="C13589" s="87">
        <f>TEXT(B13589,"aaa")</f>
        <v/>
      </c>
      <c r="D13589" s="93" t="n"/>
      <c r="E13589" s="87">
        <f>INDEX(매칭테이블!C:D,MATCH(RD!G13589,매칭테이블!D:D,0),1)</f>
        <v/>
      </c>
      <c r="F13589" s="93" t="inlineStr">
        <is>
          <t>카페24</t>
        </is>
      </c>
      <c r="G13589" s="93" t="inlineStr">
        <is>
          <t>어성초 77 포어 클리어 패드 (1/11 순차발송 예정)옵션=어성초77토너1개+어성초77패드1개-30% off (무료배송)</t>
        </is>
      </c>
      <c r="H13589" s="93" t="n">
        <v>4</v>
      </c>
      <c r="J13589" s="87" t="n">
        <v>201208</v>
      </c>
      <c r="K13589" s="93" t="n"/>
      <c r="L13589" s="87" t="n">
        <v>148400</v>
      </c>
      <c r="M13589" s="87" t="n">
        <v>139718.6</v>
      </c>
      <c r="N13589" s="87" t="n">
        <v>32368</v>
      </c>
      <c r="O13589" s="144" t="n">
        <v>134909.0909090909</v>
      </c>
      <c r="P13589" s="87" t="inlineStr">
        <is>
          <t>카페24토너+패드 세트어성초 77 포어 클리어 패드 (1/11 순차발송 예정)옵션=어성초77토너1개+어성초77패드1개-30% off (무료배송)201208</t>
        </is>
      </c>
    </row>
    <row r="13590">
      <c r="B13590" s="127" t="n">
        <v>44208</v>
      </c>
      <c r="C13590" s="87">
        <f>TEXT(B13590,"aaa")</f>
        <v/>
      </c>
      <c r="D13590" s="93" t="n"/>
      <c r="E13590" s="87">
        <f>INDEX(매칭테이블!C:D,MATCH(RD!G13590,매칭테이블!D:D,0),1)</f>
        <v/>
      </c>
      <c r="F13590" s="93" t="inlineStr">
        <is>
          <t>카페24</t>
        </is>
      </c>
      <c r="G13590" s="93" t="inlineStr">
        <is>
          <t>어성초 77% 패드옵션=어성초 77 클리어 패드 1개-20% off</t>
        </is>
      </c>
      <c r="H13590" s="93" t="n">
        <v>35</v>
      </c>
      <c r="J13590" s="87" t="n">
        <v>201208</v>
      </c>
      <c r="K13590" s="93" t="n"/>
      <c r="L13590" s="87" t="n">
        <v>784000</v>
      </c>
      <c r="M13590" s="87" t="n">
        <v>738136</v>
      </c>
      <c r="N13590" s="87" t="n">
        <v>175420</v>
      </c>
      <c r="O13590" s="144" t="n">
        <v>712727.2727272727</v>
      </c>
      <c r="P13590" s="87" t="inlineStr">
        <is>
          <t>카페24클리어 패드어성초 77% 패드옵션=어성초 77 클리어 패드 1개-20% off201208</t>
        </is>
      </c>
    </row>
    <row r="13591">
      <c r="B13591" s="127" t="n">
        <v>44208</v>
      </c>
      <c r="C13591" s="87">
        <f>TEXT(B13591,"aaa")</f>
        <v/>
      </c>
      <c r="D13591" s="93" t="n"/>
      <c r="E13591" s="87">
        <f>INDEX(매칭테이블!C:D,MATCH(RD!G13591,매칭테이블!D:D,0),1)</f>
        <v/>
      </c>
      <c r="F13591" s="93" t="inlineStr">
        <is>
          <t>카페24</t>
        </is>
      </c>
      <c r="G13591" s="93" t="inlineStr">
        <is>
          <t>어성초 77% 패드옵션=어성초 77 클리어 패드 2개-30% off (무료배송)</t>
        </is>
      </c>
      <c r="H13591" s="93" t="n">
        <v>22</v>
      </c>
      <c r="J13591" s="87" t="n">
        <v>201208</v>
      </c>
      <c r="K13591" s="93" t="n"/>
      <c r="L13591" s="87" t="n">
        <v>862400</v>
      </c>
      <c r="M13591" s="87" t="n">
        <v>811949.6</v>
      </c>
      <c r="N13591" s="87" t="n">
        <v>220528</v>
      </c>
      <c r="O13591" s="144" t="n">
        <v>783999.9999999999</v>
      </c>
      <c r="P13591" s="87" t="inlineStr">
        <is>
          <t>카페24클리어 패드어성초 77% 패드옵션=어성초 77 클리어 패드 2개-30% off (무료배송)201208</t>
        </is>
      </c>
    </row>
    <row r="13592">
      <c r="B13592" s="127" t="n">
        <v>44208</v>
      </c>
      <c r="C13592" s="87">
        <f>TEXT(B13592,"aaa")</f>
        <v/>
      </c>
      <c r="D13592" s="93" t="n"/>
      <c r="E13592" s="87">
        <f>INDEX(매칭테이블!C:D,MATCH(RD!G13592,매칭테이블!D:D,0),1)</f>
        <v/>
      </c>
      <c r="F13592" s="93" t="inlineStr">
        <is>
          <t>카페24</t>
        </is>
      </c>
      <c r="G13592" s="93" t="inlineStr">
        <is>
          <t>어성초 77% 패드옵션=어성초 77 클리어 패드 3개-35% off (무료배송)</t>
        </is>
      </c>
      <c r="H13592" s="93" t="n">
        <v>2</v>
      </c>
      <c r="J13592" s="87" t="n">
        <v>201208</v>
      </c>
      <c r="K13592" s="93" t="n"/>
      <c r="L13592" s="87" t="n">
        <v>109200</v>
      </c>
      <c r="M13592" s="87" t="n">
        <v>102811.8</v>
      </c>
      <c r="N13592" s="87" t="n">
        <v>18480</v>
      </c>
      <c r="O13592" s="144" t="n">
        <v>99272.72727272726</v>
      </c>
      <c r="P13592" s="87" t="inlineStr">
        <is>
          <t>카페24클리어 패드어성초 77% 패드옵션=어성초 77 클리어 패드 3개-35% off (무료배송)201208</t>
        </is>
      </c>
    </row>
    <row r="13593">
      <c r="B13593" s="127" t="n">
        <v>44208</v>
      </c>
      <c r="C13593" s="87">
        <f>TEXT(B13593,"aaa")</f>
        <v/>
      </c>
      <c r="D13593" s="93" t="n"/>
      <c r="E13593" s="87">
        <f>INDEX(매칭테이블!C:D,MATCH(RD!G13593,매칭테이블!D:D,0),1)</f>
        <v/>
      </c>
      <c r="F13593" s="93" t="inlineStr">
        <is>
          <t>카페24</t>
        </is>
      </c>
      <c r="G13593" s="93" t="inlineStr">
        <is>
          <t>어성초 77% 패드옵션=어성초77토너1개+어성초77패드1개-30% off (무료배송)</t>
        </is>
      </c>
      <c r="H13593" s="93" t="n">
        <v>8</v>
      </c>
      <c r="J13593" s="87" t="n">
        <v>201208</v>
      </c>
      <c r="K13593" s="93" t="n"/>
      <c r="L13593" s="87" t="n">
        <v>296800</v>
      </c>
      <c r="M13593" s="87" t="n">
        <v>279437.2</v>
      </c>
      <c r="N13593" s="87" t="n">
        <v>64736</v>
      </c>
      <c r="O13593" s="144" t="n">
        <v>269818.1818181818</v>
      </c>
      <c r="P13593" s="87" t="inlineStr">
        <is>
          <t>카페24토너+패드 세트어성초 77% 패드옵션=어성초77토너1개+어성초77패드1개-30% off (무료배송)201208</t>
        </is>
      </c>
    </row>
    <row r="13594">
      <c r="B13594" s="127" t="n">
        <v>44208</v>
      </c>
      <c r="C13594" s="87">
        <f>TEXT(B13594,"aaa")</f>
        <v/>
      </c>
      <c r="D13594" s="93" t="n"/>
      <c r="E13594" s="87">
        <f>INDEX(매칭테이블!C:D,MATCH(RD!G13594,매칭테이블!D:D,0),1)</f>
        <v/>
      </c>
      <c r="F13594" s="93" t="inlineStr">
        <is>
          <t>카페24</t>
        </is>
      </c>
      <c r="G13594" s="93" t="inlineStr">
        <is>
          <t>어성초 77% 패드 (1/11 순차발송 예정)옵션=어성초 77 클리어 패드 1개-20% off</t>
        </is>
      </c>
      <c r="H13594" s="93" t="n">
        <v>48</v>
      </c>
      <c r="J13594" s="87" t="n">
        <v>201208</v>
      </c>
      <c r="K13594" s="93" t="n"/>
      <c r="L13594" s="87" t="n">
        <v>1075200</v>
      </c>
      <c r="M13594" s="87" t="n">
        <v>1012300.8</v>
      </c>
      <c r="N13594" s="87" t="n">
        <v>240576</v>
      </c>
      <c r="O13594" s="144" t="n">
        <v>977454.5454545454</v>
      </c>
      <c r="P13594" s="87" t="inlineStr">
        <is>
          <t>카페24클리어 패드어성초 77% 패드 (1/11 순차발송 예정)옵션=어성초 77 클리어 패드 1개-20% off201208</t>
        </is>
      </c>
    </row>
    <row r="13595">
      <c r="B13595" s="127" t="n">
        <v>44208</v>
      </c>
      <c r="C13595" s="87">
        <f>TEXT(B13595,"aaa")</f>
        <v/>
      </c>
      <c r="D13595" s="93" t="n"/>
      <c r="E13595" s="87">
        <f>INDEX(매칭테이블!C:D,MATCH(RD!G13595,매칭테이블!D:D,0),1)</f>
        <v/>
      </c>
      <c r="F13595" s="93" t="inlineStr">
        <is>
          <t>카페24</t>
        </is>
      </c>
      <c r="G13595" s="93" t="inlineStr">
        <is>
          <t>어성초 77% 패드 (1/11 순차발송 예정)옵션=어성초 77 클리어 패드 2개-30% off (무료배송)</t>
        </is>
      </c>
      <c r="H13595" s="93" t="n">
        <v>60</v>
      </c>
      <c r="J13595" s="87" t="n">
        <v>201208</v>
      </c>
      <c r="K13595" s="93" t="n"/>
      <c r="L13595" s="87" t="n">
        <v>2352000</v>
      </c>
      <c r="M13595" s="87" t="n">
        <v>2214408</v>
      </c>
      <c r="N13595" s="87" t="n">
        <v>601440</v>
      </c>
      <c r="O13595" s="144" t="n">
        <v>2138181.818181818</v>
      </c>
      <c r="P13595" s="87" t="inlineStr">
        <is>
          <t>카페24클리어 패드어성초 77% 패드 (1/11 순차발송 예정)옵션=어성초 77 클리어 패드 2개-30% off (무료배송)201208</t>
        </is>
      </c>
    </row>
    <row r="13596">
      <c r="B13596" s="127" t="n">
        <v>44208</v>
      </c>
      <c r="C13596" s="87">
        <f>TEXT(B13596,"aaa")</f>
        <v/>
      </c>
      <c r="D13596" s="93" t="n"/>
      <c r="E13596" s="87">
        <f>INDEX(매칭테이블!C:D,MATCH(RD!G13596,매칭테이블!D:D,0),1)</f>
        <v/>
      </c>
      <c r="F13596" s="93" t="inlineStr">
        <is>
          <t>카페24</t>
        </is>
      </c>
      <c r="G13596" s="93" t="inlineStr">
        <is>
          <t>어성초 77% 패드 (1/11 순차발송 예정)옵션=어성초 77 클리어 패드 3개-35% off (무료배송)</t>
        </is>
      </c>
      <c r="H13596" s="93" t="n">
        <v>5</v>
      </c>
      <c r="J13596" s="87" t="n">
        <v>201208</v>
      </c>
      <c r="K13596" s="93" t="n"/>
      <c r="L13596" s="87" t="n">
        <v>273000</v>
      </c>
      <c r="M13596" s="87" t="n">
        <v>257029.5</v>
      </c>
      <c r="N13596" s="87" t="n">
        <v>46200</v>
      </c>
      <c r="O13596" s="144" t="n">
        <v>248181.8181818181</v>
      </c>
      <c r="P13596" s="87" t="inlineStr">
        <is>
          <t>카페24클리어 패드어성초 77% 패드 (1/11 순차발송 예정)옵션=어성초 77 클리어 패드 3개-35% off (무료배송)201208</t>
        </is>
      </c>
    </row>
    <row r="13597">
      <c r="B13597" s="127" t="n">
        <v>44208</v>
      </c>
      <c r="C13597" s="87">
        <f>TEXT(B13597,"aaa")</f>
        <v/>
      </c>
      <c r="D13597" s="93" t="n"/>
      <c r="E13597" s="87">
        <f>INDEX(매칭테이블!C:D,MATCH(RD!G13597,매칭테이블!D:D,0),1)</f>
        <v/>
      </c>
      <c r="F13597" s="93" t="inlineStr">
        <is>
          <t>카페24</t>
        </is>
      </c>
      <c r="G13597" s="93" t="inlineStr">
        <is>
          <t>어성초 77% 패드 (1/11 순차발송 예정)옵션=어성초77토너1개+어성초77패드1개-30% off (무료배송)</t>
        </is>
      </c>
      <c r="H13597" s="93" t="n">
        <v>24</v>
      </c>
      <c r="J13597" s="87" t="n">
        <v>201208</v>
      </c>
      <c r="K13597" s="93" t="n"/>
      <c r="L13597" s="87" t="n">
        <v>890400</v>
      </c>
      <c r="M13597" s="87" t="n">
        <v>838311.6</v>
      </c>
      <c r="N13597" s="87" t="n">
        <v>194208</v>
      </c>
      <c r="O13597" s="144" t="n">
        <v>809454.5454545454</v>
      </c>
      <c r="P13597" s="87" t="inlineStr">
        <is>
          <t>카페24토너+패드 세트어성초 77% 패드 (1/11 순차발송 예정)옵션=어성초77토너1개+어성초77패드1개-30% off (무료배송)201208</t>
        </is>
      </c>
    </row>
    <row r="13598">
      <c r="B13598" s="127" t="n">
        <v>44208</v>
      </c>
      <c r="C13598" s="87">
        <f>TEXT(B13598,"aaa")</f>
        <v/>
      </c>
      <c r="D13598" s="93" t="n"/>
      <c r="E13598" s="87">
        <f>INDEX(매칭테이블!C:D,MATCH(RD!G13598,매칭테이블!D:D,0),1)</f>
        <v/>
      </c>
      <c r="F13598" s="93" t="inlineStr">
        <is>
          <t>카페24</t>
        </is>
      </c>
      <c r="G13598" s="93" t="inlineStr">
        <is>
          <t>어성초 78 수딩 크림</t>
        </is>
      </c>
      <c r="H13598" s="93" t="n">
        <v>9</v>
      </c>
      <c r="J13598" s="87" t="n">
        <v>201208</v>
      </c>
      <c r="K13598" s="93" t="n"/>
      <c r="L13598" s="87" t="n">
        <v>342000</v>
      </c>
      <c r="M13598" s="87" t="n">
        <v>321993</v>
      </c>
      <c r="N13598" s="87" t="n">
        <v>27405</v>
      </c>
      <c r="O13598" s="144" t="n">
        <v>310909.0909090909</v>
      </c>
      <c r="P13598" s="87" t="inlineStr">
        <is>
          <t>카페24수딩크림어성초 78 수딩 크림201208</t>
        </is>
      </c>
    </row>
    <row r="13599">
      <c r="B13599" s="127" t="n">
        <v>44208</v>
      </c>
      <c r="C13599" s="87">
        <f>TEXT(B13599,"aaa")</f>
        <v/>
      </c>
      <c r="D13599" s="93" t="n"/>
      <c r="E13599" s="87">
        <f>INDEX(매칭테이블!C:D,MATCH(RD!G13599,매칭테이블!D:D,0),1)</f>
        <v/>
      </c>
      <c r="F13599" s="93" t="inlineStr">
        <is>
          <t>카페24</t>
        </is>
      </c>
      <c r="G13599" s="93" t="inlineStr">
        <is>
          <t>어성초 78 수딩 크림</t>
        </is>
      </c>
      <c r="H13599" s="93" t="n">
        <v>7</v>
      </c>
      <c r="J13599" s="87" t="n">
        <v>201208</v>
      </c>
      <c r="K13599" s="93" t="n"/>
      <c r="L13599" s="87" t="n">
        <v>266000</v>
      </c>
      <c r="M13599" s="87" t="n">
        <v>250439</v>
      </c>
      <c r="N13599" s="87" t="n">
        <v>21315</v>
      </c>
      <c r="O13599" s="144" t="n">
        <v>241818.1818181818</v>
      </c>
      <c r="P13599" s="87" t="inlineStr">
        <is>
          <t>카페24수딩크림어성초 78 수딩 크림201208</t>
        </is>
      </c>
    </row>
    <row r="13600">
      <c r="B13600" s="127" t="n">
        <v>44208</v>
      </c>
      <c r="C13600" s="87">
        <f>TEXT(B13600,"aaa")</f>
        <v/>
      </c>
      <c r="D13600" s="93" t="n"/>
      <c r="E13600" s="87">
        <f>INDEX(매칭테이블!C:D,MATCH(RD!G13600,매칭테이블!D:D,0),1)</f>
        <v/>
      </c>
      <c r="F13600" s="93" t="inlineStr">
        <is>
          <t>카페24</t>
        </is>
      </c>
      <c r="G13600" s="93" t="inlineStr">
        <is>
          <t>어성초 80 수분 진정 앰플앰플=어성초 80 앰플 1개-15%off</t>
        </is>
      </c>
      <c r="H13600" s="93" t="n">
        <v>22</v>
      </c>
      <c r="J13600" s="87" t="n">
        <v>201208</v>
      </c>
      <c r="K13600" s="93" t="n"/>
      <c r="L13600" s="87" t="n">
        <v>616000</v>
      </c>
      <c r="M13600" s="87" t="n">
        <v>579964</v>
      </c>
      <c r="N13600" s="87" t="n">
        <v>74734</v>
      </c>
      <c r="O13600" s="144" t="n">
        <v>560000</v>
      </c>
      <c r="P13600" s="87" t="inlineStr">
        <is>
          <t>카페24앰플어성초 80 수분 진정 앰플앰플=어성초 80 앰플 1개-15%off201208</t>
        </is>
      </c>
    </row>
    <row r="13601">
      <c r="B13601" s="127" t="n">
        <v>44208</v>
      </c>
      <c r="C13601" s="87">
        <f>TEXT(B13601,"aaa")</f>
        <v/>
      </c>
      <c r="D13601" s="93" t="n"/>
      <c r="E13601" s="87">
        <f>INDEX(매칭테이블!C:D,MATCH(RD!G13601,매칭테이블!D:D,0),1)</f>
        <v/>
      </c>
      <c r="F13601" s="93" t="inlineStr">
        <is>
          <t>카페24</t>
        </is>
      </c>
      <c r="G13601" s="93" t="inlineStr">
        <is>
          <t>어성초 80 수분 진정 앰플앰플=어성초 80 앰플 2개-27%off (무료배송)</t>
        </is>
      </c>
      <c r="H13601" s="93" t="n">
        <v>7</v>
      </c>
      <c r="J13601" s="87" t="n">
        <v>201208</v>
      </c>
      <c r="K13601" s="93" t="n"/>
      <c r="L13601" s="87" t="n">
        <v>336000</v>
      </c>
      <c r="M13601" s="87" t="n">
        <v>316344</v>
      </c>
      <c r="N13601" s="87" t="n">
        <v>47558</v>
      </c>
      <c r="O13601" s="144" t="n">
        <v>305454.5454545454</v>
      </c>
      <c r="P13601" s="87" t="inlineStr">
        <is>
          <t>카페24앰플어성초 80 수분 진정 앰플앰플=어성초 80 앰플 2개-27%off (무료배송)201208</t>
        </is>
      </c>
    </row>
    <row r="13602">
      <c r="B13602" s="127" t="n">
        <v>44208</v>
      </c>
      <c r="C13602" s="87">
        <f>TEXT(B13602,"aaa")</f>
        <v/>
      </c>
      <c r="D13602" s="93" t="n"/>
      <c r="E13602" s="87">
        <f>INDEX(매칭테이블!C:D,MATCH(RD!G13602,매칭테이블!D:D,0),1)</f>
        <v/>
      </c>
      <c r="F13602" s="93" t="inlineStr">
        <is>
          <t>카페24</t>
        </is>
      </c>
      <c r="G13602" s="93" t="inlineStr">
        <is>
          <t>어성초 80 수분 진정 앰플</t>
        </is>
      </c>
      <c r="H13602" s="93" t="n">
        <v>13</v>
      </c>
      <c r="J13602" s="87" t="n">
        <v>201208</v>
      </c>
      <c r="K13602" s="93" t="n"/>
      <c r="L13602" s="87" t="n">
        <v>364000</v>
      </c>
      <c r="M13602" s="87" t="n">
        <v>342706</v>
      </c>
      <c r="N13602" s="87" t="n">
        <v>44161</v>
      </c>
      <c r="O13602" s="144" t="n">
        <v>330909.0909090909</v>
      </c>
      <c r="P13602" s="87" t="inlineStr">
        <is>
          <t>카페24앰플어성초 80 수분 진정 앰플201208</t>
        </is>
      </c>
    </row>
    <row r="13603">
      <c r="B13603" s="127" t="n">
        <v>44208</v>
      </c>
      <c r="C13603" s="87">
        <f>TEXT(B13603,"aaa")</f>
        <v/>
      </c>
      <c r="D13603" s="93" t="n"/>
      <c r="E13603" s="87">
        <f>INDEX(매칭테이블!C:D,MATCH(RD!G13603,매칭테이블!D:D,0),1)</f>
        <v/>
      </c>
      <c r="F13603" s="93" t="inlineStr">
        <is>
          <t>카페24</t>
        </is>
      </c>
      <c r="G13603" s="93" t="inlineStr">
        <is>
          <t>어성초 80 수분 진정 앰플옵션=어성초 80 앰플 2개 - 27%off (무료배송)</t>
        </is>
      </c>
      <c r="H13603" s="93" t="n">
        <v>1</v>
      </c>
      <c r="J13603" s="87" t="n">
        <v>201208</v>
      </c>
      <c r="K13603" s="93" t="n"/>
      <c r="L13603" s="87" t="n">
        <v>48000</v>
      </c>
      <c r="M13603" s="87" t="n">
        <v>45192</v>
      </c>
      <c r="N13603" s="87" t="n">
        <v>6794</v>
      </c>
      <c r="O13603" s="144" t="n">
        <v>43636.36363636363</v>
      </c>
      <c r="P13603" s="87" t="inlineStr">
        <is>
          <t>카페24앰플어성초 80 수분 진정 앰플옵션=어성초 80 앰플 2개 - 27%off (무료배송)201208</t>
        </is>
      </c>
    </row>
    <row r="13604">
      <c r="B13604" s="127" t="n">
        <v>44208</v>
      </c>
      <c r="C13604" s="87">
        <f>TEXT(B13604,"aaa")</f>
        <v/>
      </c>
      <c r="D13604" s="93" t="n"/>
      <c r="E13604" s="87">
        <f>INDEX(매칭테이블!C:D,MATCH(RD!G13604,매칭테이블!D:D,0),1)</f>
        <v/>
      </c>
      <c r="F13604" s="93" t="inlineStr">
        <is>
          <t>카페24</t>
        </is>
      </c>
      <c r="G13604" s="93" t="inlineStr">
        <is>
          <t>어성초 아크네 바디워시옵션=어성초 아크네 바디워시 1개 -30% off</t>
        </is>
      </c>
      <c r="H13604" s="93" t="n">
        <v>9</v>
      </c>
      <c r="J13604" s="87" t="n">
        <v>201208</v>
      </c>
      <c r="K13604" s="93" t="n"/>
      <c r="L13604" s="87" t="n">
        <v>163800</v>
      </c>
      <c r="M13604" s="87" t="n">
        <v>154217.7</v>
      </c>
      <c r="N13604" s="87" t="n">
        <v>36765</v>
      </c>
      <c r="O13604" s="144" t="n">
        <v>148909.0909090909</v>
      </c>
      <c r="P13604" s="87" t="inlineStr">
        <is>
          <t>카페24바디워시어성초 아크네 바디워시옵션=어성초 아크네 바디워시 1개 -30% off201208</t>
        </is>
      </c>
    </row>
    <row r="13605">
      <c r="B13605" s="127" t="n">
        <v>44208</v>
      </c>
      <c r="C13605" s="87">
        <f>TEXT(B13605,"aaa")</f>
        <v/>
      </c>
      <c r="D13605" s="93" t="n"/>
      <c r="E13605" s="87">
        <f>INDEX(매칭테이블!C:D,MATCH(RD!G13605,매칭테이블!D:D,0),1)</f>
        <v/>
      </c>
      <c r="F13605" s="93" t="inlineStr">
        <is>
          <t>카페24</t>
        </is>
      </c>
      <c r="G13605" s="93" t="inlineStr">
        <is>
          <t>어성초 아크네 바디워시옵션=어성초 아크네 바디워시 2개 -35% off (무료배송)</t>
        </is>
      </c>
      <c r="H13605" s="93" t="n">
        <v>3</v>
      </c>
      <c r="J13605" s="87" t="n">
        <v>201208</v>
      </c>
      <c r="K13605" s="93" t="n"/>
      <c r="L13605" s="87" t="n">
        <v>101400</v>
      </c>
      <c r="M13605" s="87" t="n">
        <v>95468.10000000001</v>
      </c>
      <c r="N13605" s="87" t="n">
        <v>24510</v>
      </c>
      <c r="O13605" s="144" t="n">
        <v>92181.81818181818</v>
      </c>
      <c r="P13605" s="87" t="inlineStr">
        <is>
          <t>카페24바디워시어성초 아크네 바디워시옵션=어성초 아크네 바디워시 2개 -35% off (무료배송)201208</t>
        </is>
      </c>
    </row>
    <row r="13606">
      <c r="B13606" s="127" t="n">
        <v>44208</v>
      </c>
      <c r="C13606" s="87">
        <f>TEXT(B13606,"aaa")</f>
        <v/>
      </c>
      <c r="D13606" s="93" t="n"/>
      <c r="E13606" s="87">
        <f>INDEX(매칭테이블!C:D,MATCH(RD!G13606,매칭테이블!D:D,0),1)</f>
        <v/>
      </c>
      <c r="F13606" s="93" t="inlineStr">
        <is>
          <t>카페24</t>
        </is>
      </c>
      <c r="G13606" s="93" t="inlineStr">
        <is>
          <t>어성초 약산성 클렌징폼클렌징폼=어성초 약산성 클렌징폼 1개 -19%off</t>
        </is>
      </c>
      <c r="H13606" s="93" t="n">
        <v>31</v>
      </c>
      <c r="J13606" s="87" t="n">
        <v>201208</v>
      </c>
      <c r="K13606" s="93" t="n"/>
      <c r="L13606" s="87" t="n">
        <v>403000</v>
      </c>
      <c r="M13606" s="87" t="n">
        <v>379424.5</v>
      </c>
      <c r="N13606" s="87" t="n">
        <v>85250</v>
      </c>
      <c r="O13606" s="144" t="n">
        <v>366363.6363636364</v>
      </c>
      <c r="P13606" s="87" t="inlineStr">
        <is>
          <t>카페24클렌징폼어성초 약산성 클렌징폼클렌징폼=어성초 약산성 클렌징폼 1개 -19%off201208</t>
        </is>
      </c>
    </row>
    <row r="13607">
      <c r="B13607" s="127" t="n">
        <v>44208</v>
      </c>
      <c r="C13607" s="87">
        <f>TEXT(B13607,"aaa")</f>
        <v/>
      </c>
      <c r="D13607" s="93" t="n"/>
      <c r="E13607" s="87">
        <f>INDEX(매칭테이블!C:D,MATCH(RD!G13607,매칭테이블!D:D,0),1)</f>
        <v/>
      </c>
      <c r="F13607" s="93" t="inlineStr">
        <is>
          <t>카페24</t>
        </is>
      </c>
      <c r="G13607" s="93" t="inlineStr">
        <is>
          <t>어성초 약산성 클렌징폼클렌징폼=어성초 약산성 클렌징폼 2개 -25%off</t>
        </is>
      </c>
      <c r="H13607" s="93" t="n">
        <v>6</v>
      </c>
      <c r="J13607" s="87" t="n">
        <v>201208</v>
      </c>
      <c r="K13607" s="93" t="n"/>
      <c r="L13607" s="87" t="n">
        <v>144000</v>
      </c>
      <c r="M13607" s="87" t="n">
        <v>135576</v>
      </c>
      <c r="N13607" s="87" t="n">
        <v>14760</v>
      </c>
      <c r="O13607" s="144" t="n">
        <v>130909.0909090909</v>
      </c>
      <c r="P13607" s="87" t="inlineStr">
        <is>
          <t>카페24클렌징폼어성초 약산성 클렌징폼클렌징폼=어성초 약산성 클렌징폼 2개 -25%off201208</t>
        </is>
      </c>
    </row>
    <row r="13608">
      <c r="B13608" s="127" t="n">
        <v>44208</v>
      </c>
      <c r="C13608" s="87">
        <f>TEXT(B13608,"aaa")</f>
        <v/>
      </c>
      <c r="D13608" s="93" t="n"/>
      <c r="E13608" s="87">
        <f>INDEX(매칭테이블!C:D,MATCH(RD!G13608,매칭테이블!D:D,0),1)</f>
        <v/>
      </c>
      <c r="F13608" s="93" t="inlineStr">
        <is>
          <t>카페24</t>
        </is>
      </c>
      <c r="G13608" s="93" t="inlineStr">
        <is>
          <t>어성초 약산성 클렌징폼클렌징폼=어성초 약산성 클렌징폼 3개 -31%off (무료배송)</t>
        </is>
      </c>
      <c r="H13608" s="93" t="n">
        <v>2</v>
      </c>
      <c r="J13608" s="87" t="n">
        <v>201208</v>
      </c>
      <c r="K13608" s="93" t="n"/>
      <c r="L13608" s="87" t="n">
        <v>66000</v>
      </c>
      <c r="M13608" s="87" t="n">
        <v>62139</v>
      </c>
      <c r="N13608" s="87" t="n">
        <v>7380</v>
      </c>
      <c r="O13608" s="144" t="n">
        <v>59999.99999999999</v>
      </c>
      <c r="P13608" s="87" t="inlineStr">
        <is>
          <t>카페24클렌징폼어성초 약산성 클렌징폼클렌징폼=어성초 약산성 클렌징폼 3개 -31%off (무료배송)201208</t>
        </is>
      </c>
    </row>
    <row r="13609">
      <c r="B13609" s="127" t="n">
        <v>44208</v>
      </c>
      <c r="C13609" s="87">
        <f>TEXT(B13609,"aaa")</f>
        <v/>
      </c>
      <c r="D13609" s="93" t="n"/>
      <c r="E13609" s="87">
        <f>INDEX(매칭테이블!C:D,MATCH(RD!G13609,매칭테이블!D:D,0),1)</f>
        <v/>
      </c>
      <c r="F13609" s="93" t="inlineStr">
        <is>
          <t>카페24</t>
        </is>
      </c>
      <c r="G13609" s="93" t="inlineStr">
        <is>
          <t>어성초 약산성 클렌징폼</t>
        </is>
      </c>
      <c r="H13609" s="93" t="n">
        <v>2</v>
      </c>
      <c r="J13609" s="87" t="n">
        <v>201208</v>
      </c>
      <c r="K13609" s="93" t="n"/>
      <c r="L13609" s="87" t="n">
        <v>26000</v>
      </c>
      <c r="M13609" s="87" t="n">
        <v>24479</v>
      </c>
      <c r="N13609" s="87" t="n">
        <v>5500</v>
      </c>
      <c r="O13609" s="144" t="n">
        <v>23636.36363636364</v>
      </c>
      <c r="P13609" s="87" t="inlineStr">
        <is>
          <t>카페24클렌징폼어성초 약산성 클렌징폼201208</t>
        </is>
      </c>
    </row>
    <row r="13610">
      <c r="B13610" s="127" t="n">
        <v>44208</v>
      </c>
      <c r="C13610" s="87">
        <f>TEXT(B13610,"aaa")</f>
        <v/>
      </c>
      <c r="D13610" s="93" t="n"/>
      <c r="E13610" s="87">
        <f>INDEX(매칭테이블!C:D,MATCH(RD!G13610,매칭테이블!D:D,0),1)</f>
        <v/>
      </c>
      <c r="F13610" s="93" t="inlineStr">
        <is>
          <t>카페24</t>
        </is>
      </c>
      <c r="G13610" s="93" t="inlineStr">
        <is>
          <t>어성초 크림마스크 나이트 솔루션옵션=어성초 크림마스크 나이트 솔루션 1장</t>
        </is>
      </c>
      <c r="H13610" s="93" t="n">
        <v>1</v>
      </c>
      <c r="J13610" s="87" t="n">
        <v>201208</v>
      </c>
      <c r="K13610" s="93" t="n"/>
      <c r="L13610" s="87" t="n">
        <v>4000</v>
      </c>
      <c r="M13610" s="87" t="n">
        <v>3766</v>
      </c>
      <c r="N13610" s="87" t="n">
        <v>310</v>
      </c>
      <c r="O13610" s="144" t="n">
        <v>3636.363636363636</v>
      </c>
      <c r="P13610" s="87" t="inlineStr">
        <is>
          <t>카페24크림마스크어성초 크림마스크 나이트 솔루션옵션=어성초 크림마스크 나이트 솔루션 1장201208</t>
        </is>
      </c>
    </row>
    <row r="13611">
      <c r="B13611" s="127" t="n">
        <v>44208</v>
      </c>
      <c r="C13611" s="87">
        <f>TEXT(B13611,"aaa")</f>
        <v/>
      </c>
      <c r="D13611" s="93" t="n"/>
      <c r="E13611" s="87">
        <f>INDEX(매칭테이블!C:D,MATCH(RD!G13611,매칭테이블!D:D,0),1)</f>
        <v/>
      </c>
      <c r="F13611" s="93" t="inlineStr">
        <is>
          <t>카페24</t>
        </is>
      </c>
      <c r="G13611" s="93" t="inlineStr">
        <is>
          <t>어성초 크림마스크 나이트 솔루션옵션=어성초 크림마스크 나이트 솔루션 10장 (-50%)</t>
        </is>
      </c>
      <c r="H13611" s="93" t="n">
        <v>3</v>
      </c>
      <c r="J13611" s="87" t="n">
        <v>201208</v>
      </c>
      <c r="K13611" s="93" t="n"/>
      <c r="L13611" s="87" t="n">
        <v>60000</v>
      </c>
      <c r="M13611" s="87" t="n">
        <v>56490</v>
      </c>
      <c r="N13611" s="87" t="n">
        <v>9321</v>
      </c>
      <c r="O13611" s="144" t="n">
        <v>54545.45454545454</v>
      </c>
      <c r="P13611" s="87" t="inlineStr">
        <is>
          <t>카페24크림마스크어성초 크림마스크 나이트 솔루션옵션=어성초 크림마스크 나이트 솔루션 10장 (-50%)201208</t>
        </is>
      </c>
    </row>
    <row r="13612">
      <c r="B13612" s="127" t="n">
        <v>44208</v>
      </c>
      <c r="C13612" s="87">
        <f>TEXT(B13612,"aaa")</f>
        <v/>
      </c>
      <c r="D13612" s="93" t="n"/>
      <c r="E13612" s="87">
        <f>INDEX(매칭테이블!C:D,MATCH(RD!G13612,매칭테이블!D:D,0),1)</f>
        <v/>
      </c>
      <c r="F13612" s="93" t="inlineStr">
        <is>
          <t>카페24</t>
        </is>
      </c>
      <c r="G13612" s="93" t="inlineStr">
        <is>
          <t>청귤 비타 잡티 마스크옵션=청귤 비타 잡티 마스크 10장(50% off)</t>
        </is>
      </c>
      <c r="H13612" s="93" t="n">
        <v>2</v>
      </c>
      <c r="J13612" s="87" t="n">
        <v>201208</v>
      </c>
      <c r="K13612" s="93" t="n"/>
      <c r="L13612" s="87" t="n">
        <v>40000</v>
      </c>
      <c r="M13612" s="87" t="n">
        <v>37660</v>
      </c>
      <c r="N13612" s="87" t="n">
        <v>6334</v>
      </c>
      <c r="O13612" s="144" t="n">
        <v>36363.63636363636</v>
      </c>
      <c r="P13612" s="87" t="inlineStr">
        <is>
          <t>카페24마스크팩청귤 비타 잡티 마스크옵션=청귤 비타 잡티 마스크 10장(50% off)201208</t>
        </is>
      </c>
    </row>
    <row r="13613">
      <c r="B13613" s="127" t="n">
        <v>44208</v>
      </c>
      <c r="C13613" s="87">
        <f>TEXT(B13613,"aaa")</f>
        <v/>
      </c>
      <c r="D13613" s="93" t="n"/>
      <c r="E13613" s="87">
        <f>INDEX(매칭테이블!C:D,MATCH(RD!G13613,매칭테이블!D:D,0),1)</f>
        <v/>
      </c>
      <c r="F13613" s="93" t="inlineStr">
        <is>
          <t>카페24</t>
        </is>
      </c>
      <c r="G13613" s="93" t="inlineStr">
        <is>
          <t>촉촉 스킨팩 화장솜</t>
        </is>
      </c>
      <c r="H13613" s="93" t="n">
        <v>41</v>
      </c>
      <c r="J13613" s="87" t="n">
        <v>201208</v>
      </c>
      <c r="K13613" s="93" t="n"/>
      <c r="L13613" s="87" t="n">
        <v>123000</v>
      </c>
      <c r="M13613" s="87" t="n">
        <v>115804.5</v>
      </c>
      <c r="N13613" s="87" t="n">
        <v>45510</v>
      </c>
      <c r="O13613" s="144" t="n">
        <v>111818.1818181818</v>
      </c>
      <c r="P13613" s="87" t="inlineStr">
        <is>
          <t>카페24화장솜촉촉 스킨팩 화장솜201208</t>
        </is>
      </c>
    </row>
    <row r="13614">
      <c r="B13614" s="127" t="n">
        <v>44209</v>
      </c>
      <c r="C13614" s="87">
        <f>TEXT(B13614,"aaa")</f>
        <v/>
      </c>
      <c r="D13614" s="93" t="n"/>
      <c r="E13614" s="87">
        <f>INDEX(매칭테이블!C:D,MATCH(RD!G13614,매칭테이블!D:D,0),1)</f>
        <v/>
      </c>
      <c r="F13614" s="93" t="inlineStr">
        <is>
          <t>W컨셉</t>
        </is>
      </c>
      <c r="G13614" s="93" t="inlineStr">
        <is>
          <t>어성초 77토너 (2 SET) HEARTLEAF 77% SOOTHING TONER 250ml250ml 2set</t>
        </is>
      </c>
      <c r="H13614" s="93" t="n">
        <v>3</v>
      </c>
      <c r="J13614" s="87" t="n">
        <v>201208</v>
      </c>
      <c r="K13614" s="93" t="n"/>
      <c r="L13614" s="87" t="n">
        <v>105000</v>
      </c>
      <c r="M13614" s="87" t="n">
        <v>75600</v>
      </c>
      <c r="N13614" s="87" t="n">
        <v>18480</v>
      </c>
      <c r="O13614" s="144" t="n">
        <v>95454.54545454544</v>
      </c>
      <c r="P13614" s="87" t="inlineStr">
        <is>
          <t>W컨셉토너어성초 77토너 (2 SET) HEARTLEAF 77% SOOTHING TONER 250ml250ml 2set201208</t>
        </is>
      </c>
    </row>
    <row r="13615">
      <c r="B13615" s="127" t="n">
        <v>44209</v>
      </c>
      <c r="C13615" s="87">
        <f>TEXT(B13615,"aaa")</f>
        <v/>
      </c>
      <c r="D13615" s="93" t="n"/>
      <c r="E13615" s="87">
        <f>INDEX(매칭테이블!C:D,MATCH(RD!G13615,매칭테이블!D:D,0),1)</f>
        <v/>
      </c>
      <c r="F13615" s="93" t="inlineStr">
        <is>
          <t>스타일쉐어</t>
        </is>
      </c>
      <c r="G13615" s="93" t="inlineStr">
        <is>
          <t>아누아 어성초 77 토너 250ml</t>
        </is>
      </c>
      <c r="H13615" s="93" t="n">
        <v>3</v>
      </c>
      <c r="J13615" s="87" t="n">
        <v>201208</v>
      </c>
      <c r="K13615" s="93" t="n"/>
      <c r="L13615" s="87" t="n">
        <v>60000</v>
      </c>
      <c r="M13615" s="87" t="n">
        <v>45000</v>
      </c>
      <c r="N13615" s="87" t="n">
        <v>9780</v>
      </c>
      <c r="O13615" s="144" t="n">
        <v>54545.45454545454</v>
      </c>
      <c r="P13615" s="87" t="inlineStr">
        <is>
          <t>스타일쉐어토너아누아 어성초 77 토너 250ml201208</t>
        </is>
      </c>
    </row>
    <row r="13616">
      <c r="B13616" s="127" t="n">
        <v>44209</v>
      </c>
      <c r="C13616" s="87">
        <f>TEXT(B13616,"aaa")</f>
        <v/>
      </c>
      <c r="D13616" s="93" t="n"/>
      <c r="E13616" s="87">
        <f>INDEX(매칭테이블!C:D,MATCH(RD!G13616,매칭테이블!D:D,0),1)</f>
        <v/>
      </c>
      <c r="F13616" s="93" t="inlineStr">
        <is>
          <t>카페24</t>
        </is>
      </c>
      <c r="G13616" s="93" t="inlineStr">
        <is>
          <t>5 제로 무기자차 선크림옵션=5제로 무기자차 선크림 1개-20% off</t>
        </is>
      </c>
      <c r="H13616" s="93" t="n">
        <v>3</v>
      </c>
      <c r="J13616" s="87" t="n">
        <v>201208</v>
      </c>
      <c r="K13616" s="93" t="n"/>
      <c r="L13616" s="87" t="n">
        <v>60000</v>
      </c>
      <c r="M13616" s="87" t="n">
        <v>56490</v>
      </c>
      <c r="N13616" s="87" t="n">
        <v>7035</v>
      </c>
      <c r="O13616" s="144" t="n">
        <v>54545.45454545454</v>
      </c>
      <c r="P13616" s="87" t="inlineStr">
        <is>
          <t>카페24선크림5 제로 무기자차 선크림옵션=5제로 무기자차 선크림 1개-20% off201208</t>
        </is>
      </c>
    </row>
    <row r="13617">
      <c r="B13617" s="127" t="n">
        <v>44209</v>
      </c>
      <c r="C13617" s="87">
        <f>TEXT(B13617,"aaa")</f>
        <v/>
      </c>
      <c r="D13617" s="93" t="n"/>
      <c r="E13617" s="87">
        <f>INDEX(매칭테이블!C:D,MATCH(RD!G13617,매칭테이블!D:D,0),1)</f>
        <v/>
      </c>
      <c r="F13617" s="93" t="inlineStr">
        <is>
          <t>카페24</t>
        </is>
      </c>
      <c r="G13617" s="93" t="inlineStr">
        <is>
          <t>[수분 보충 세트] 어성초 77 토너 + 어성초 70 로션옵션=어성초 77 토너 250ml + 어성초 70 로션 200ml -30%</t>
        </is>
      </c>
      <c r="H13617" s="93" t="n">
        <v>60</v>
      </c>
      <c r="J13617" s="87" t="n">
        <v>201208</v>
      </c>
      <c r="K13617" s="93" t="n"/>
      <c r="L13617" s="87" t="n">
        <v>2226000</v>
      </c>
      <c r="M13617" s="87" t="n">
        <v>2095779</v>
      </c>
      <c r="N13617" s="87" t="n">
        <v>445080</v>
      </c>
      <c r="O13617" s="144" t="n">
        <v>2023636.363636364</v>
      </c>
      <c r="P13617" s="87" t="inlineStr">
        <is>
          <t>카페24수분 보충 세트[수분 보충 세트] 어성초 77 토너 + 어성초 70 로션옵션=어성초 77 토너 250ml + 어성초 70 로션 200ml -30%201208</t>
        </is>
      </c>
    </row>
    <row r="13618">
      <c r="B13618" s="127" t="n">
        <v>44209</v>
      </c>
      <c r="C13618" s="87">
        <f>TEXT(B13618,"aaa")</f>
        <v/>
      </c>
      <c r="D13618" s="93" t="n"/>
      <c r="E13618" s="87">
        <f>INDEX(매칭테이블!C:D,MATCH(RD!G13618,매칭테이블!D:D,0),1)</f>
        <v/>
      </c>
      <c r="F13618" s="93" t="inlineStr">
        <is>
          <t>카페24</t>
        </is>
      </c>
      <c r="G13618" s="93" t="inlineStr">
        <is>
          <t>[어성초 진정 패키지 세트] 대용량 토너 + 앰플 + 수딩 크림 + 마스크팩 10장</t>
        </is>
      </c>
      <c r="H13618" s="93" t="n">
        <v>3</v>
      </c>
      <c r="J13618" s="87" t="n">
        <v>201208</v>
      </c>
      <c r="K13618" s="93" t="n"/>
      <c r="L13618" s="87" t="n">
        <v>297000</v>
      </c>
      <c r="M13618" s="87" t="n">
        <v>279625.5</v>
      </c>
      <c r="N13618" s="87" t="n">
        <v>45411</v>
      </c>
      <c r="O13618" s="144" t="n">
        <v>270000</v>
      </c>
      <c r="P13618" s="87" t="inlineStr">
        <is>
          <t>카페24어성초진정패키지[어성초 진정 패키지 세트] 대용량 토너 + 앰플 + 수딩 크림 + 마스크팩 10장201208</t>
        </is>
      </c>
    </row>
    <row r="13619">
      <c r="B13619" s="127" t="n">
        <v>44209</v>
      </c>
      <c r="C13619" s="87">
        <f>TEXT(B13619,"aaa")</f>
        <v/>
      </c>
      <c r="D13619" s="93" t="n"/>
      <c r="E13619" s="87">
        <f>INDEX(매칭테이블!C:D,MATCH(RD!G13619,매칭테이블!D:D,0),1)</f>
        <v/>
      </c>
      <c r="F13619" s="93" t="inlineStr">
        <is>
          <t>카페24</t>
        </is>
      </c>
      <c r="G13619" s="93" t="inlineStr">
        <is>
          <t>대용량 어성초 77 수딩 토너 500ml</t>
        </is>
      </c>
      <c r="H13619" s="93" t="n">
        <v>47</v>
      </c>
      <c r="J13619" s="87" t="n">
        <v>201208</v>
      </c>
      <c r="K13619" s="93" t="n"/>
      <c r="L13619" s="87" t="n">
        <v>1551000</v>
      </c>
      <c r="M13619" s="87" t="n">
        <v>1460266.5</v>
      </c>
      <c r="N13619" s="87" t="n">
        <v>203510</v>
      </c>
      <c r="O13619" s="144" t="n">
        <v>1410000</v>
      </c>
      <c r="P13619" s="87" t="inlineStr">
        <is>
          <t>카페24토너대용량 어성초 77 수딩 토너 500ml201208</t>
        </is>
      </c>
    </row>
    <row r="13620">
      <c r="B13620" s="127" t="n">
        <v>44209</v>
      </c>
      <c r="C13620" s="87">
        <f>TEXT(B13620,"aaa")</f>
        <v/>
      </c>
      <c r="D13620" s="93" t="n"/>
      <c r="E13620" s="87">
        <f>INDEX(매칭테이블!C:D,MATCH(RD!G13620,매칭테이블!D:D,0),1)</f>
        <v/>
      </c>
      <c r="F13620" s="93" t="inlineStr">
        <is>
          <t>카페24</t>
        </is>
      </c>
      <c r="G13620" s="93" t="inlineStr">
        <is>
          <t>아누아 어성초 77 수딩 토너토너(필수)=어성초 77 토너 1개-20% off</t>
        </is>
      </c>
      <c r="H13620" s="93" t="n">
        <v>2</v>
      </c>
      <c r="J13620" s="87" t="n">
        <v>201208</v>
      </c>
      <c r="K13620" s="93" t="n"/>
      <c r="L13620" s="87" t="n">
        <v>40000</v>
      </c>
      <c r="M13620" s="87" t="n">
        <v>37660</v>
      </c>
      <c r="N13620" s="87" t="n">
        <v>6160</v>
      </c>
      <c r="O13620" s="144" t="n">
        <v>36363.63636363636</v>
      </c>
      <c r="P13620" s="87" t="inlineStr">
        <is>
          <t>카페24토너아누아 어성초 77 수딩 토너토너(필수)=어성초 77 토너 1개-20% off201208</t>
        </is>
      </c>
    </row>
    <row r="13621">
      <c r="B13621" s="127" t="n">
        <v>44209</v>
      </c>
      <c r="C13621" s="87">
        <f>TEXT(B13621,"aaa")</f>
        <v/>
      </c>
      <c r="D13621" s="93" t="n"/>
      <c r="E13621" s="87">
        <f>INDEX(매칭테이블!C:D,MATCH(RD!G13621,매칭테이블!D:D,0),1)</f>
        <v/>
      </c>
      <c r="F13621" s="93" t="inlineStr">
        <is>
          <t>카페24</t>
        </is>
      </c>
      <c r="G13621" s="93" t="inlineStr">
        <is>
          <t>어성초 70 데일리 릴리프 로션로션=어성초 70 데일리 릴리프 로션 1개 -20% off</t>
        </is>
      </c>
      <c r="H13621" s="93" t="n">
        <v>20</v>
      </c>
      <c r="J13621" s="87" t="n">
        <v>201208</v>
      </c>
      <c r="K13621" s="93" t="n"/>
      <c r="L13621" s="87" t="n">
        <v>448000</v>
      </c>
      <c r="M13621" s="87" t="n">
        <v>421792</v>
      </c>
      <c r="N13621" s="87" t="n">
        <v>86760</v>
      </c>
      <c r="O13621" s="144" t="n">
        <v>407272.7272727272</v>
      </c>
      <c r="P13621" s="87" t="inlineStr">
        <is>
          <t>카페24로션어성초 70 데일리 릴리프 로션로션=어성초 70 데일리 릴리프 로션 1개 -20% off201208</t>
        </is>
      </c>
    </row>
    <row r="13622">
      <c r="B13622" s="127" t="n">
        <v>44209</v>
      </c>
      <c r="C13622" s="87">
        <f>TEXT(B13622,"aaa")</f>
        <v/>
      </c>
      <c r="D13622" s="93" t="n"/>
      <c r="E13622" s="87">
        <f>INDEX(매칭테이블!C:D,MATCH(RD!G13622,매칭테이블!D:D,0),1)</f>
        <v/>
      </c>
      <c r="F13622" s="93" t="inlineStr">
        <is>
          <t>카페24</t>
        </is>
      </c>
      <c r="G13622" s="93" t="inlineStr">
        <is>
          <t>어성초 70 데일리 릴리프 로션로션=어성초 70 데일리 릴리프 로션 2개 -30% off</t>
        </is>
      </c>
      <c r="H13622" s="93" t="n">
        <v>1</v>
      </c>
      <c r="J13622" s="87" t="n">
        <v>201208</v>
      </c>
      <c r="K13622" s="93" t="n"/>
      <c r="L13622" s="87" t="n">
        <v>39200</v>
      </c>
      <c r="M13622" s="87" t="n">
        <v>36906.8</v>
      </c>
      <c r="N13622" s="87" t="n">
        <v>8676</v>
      </c>
      <c r="O13622" s="144" t="n">
        <v>35636.36363636363</v>
      </c>
      <c r="P13622" s="87" t="inlineStr">
        <is>
          <t>카페24로션어성초 70 데일리 릴리프 로션로션=어성초 70 데일리 릴리프 로션 2개 -30% off201208</t>
        </is>
      </c>
    </row>
    <row r="13623">
      <c r="B13623" s="127" t="n">
        <v>44209</v>
      </c>
      <c r="C13623" s="87">
        <f>TEXT(B13623,"aaa")</f>
        <v/>
      </c>
      <c r="D13623" s="93" t="n"/>
      <c r="E13623" s="87">
        <f>INDEX(매칭테이블!C:D,MATCH(RD!G13623,매칭테이블!D:D,0),1)</f>
        <v/>
      </c>
      <c r="F13623" s="93" t="inlineStr">
        <is>
          <t>카페24</t>
        </is>
      </c>
      <c r="G13623" s="93" t="inlineStr">
        <is>
          <t>어성초 70 머드 크림 마스크옵션=어성초 70 머드 크림 마스크-20% off</t>
        </is>
      </c>
      <c r="H13623" s="93" t="n">
        <v>6</v>
      </c>
      <c r="J13623" s="87" t="n">
        <v>201208</v>
      </c>
      <c r="K13623" s="93" t="n"/>
      <c r="L13623" s="87" t="n">
        <v>120000</v>
      </c>
      <c r="M13623" s="87" t="n">
        <v>112980</v>
      </c>
      <c r="N13623" s="87" t="n">
        <v>8652</v>
      </c>
      <c r="O13623" s="144" t="n">
        <v>109090.9090909091</v>
      </c>
      <c r="P13623" s="87" t="inlineStr">
        <is>
          <t>카페24머드크림마스크어성초 70 머드 크림 마스크옵션=어성초 70 머드 크림 마스크-20% off201208</t>
        </is>
      </c>
    </row>
    <row r="13624">
      <c r="B13624" s="127" t="n">
        <v>44209</v>
      </c>
      <c r="C13624" s="87">
        <f>TEXT(B13624,"aaa")</f>
        <v/>
      </c>
      <c r="D13624" s="93" t="n"/>
      <c r="E13624" s="87">
        <f>INDEX(매칭테이블!C:D,MATCH(RD!G13624,매칭테이블!D:D,0),1)</f>
        <v/>
      </c>
      <c r="F13624" s="93" t="inlineStr">
        <is>
          <t>카페24</t>
        </is>
      </c>
      <c r="G13624" s="93" t="inlineStr">
        <is>
          <t>어성초 70 인텐스 카밍 크림크림=어성초 70 인텐스 카밍 크림 1개 (-20%)</t>
        </is>
      </c>
      <c r="H13624" s="93" t="n">
        <v>2</v>
      </c>
      <c r="J13624" s="87" t="n">
        <v>201208</v>
      </c>
      <c r="K13624" s="93" t="n"/>
      <c r="L13624" s="87" t="n">
        <v>56000</v>
      </c>
      <c r="M13624" s="87" t="n">
        <v>52724</v>
      </c>
      <c r="N13624" s="87" t="n">
        <v>7764</v>
      </c>
      <c r="O13624" s="144" t="n">
        <v>50909.0909090909</v>
      </c>
      <c r="P13624" s="87" t="inlineStr">
        <is>
          <t>카페24카밍크림어성초 70 인텐스 카밍 크림크림=어성초 70 인텐스 카밍 크림 1개 (-20%)201208</t>
        </is>
      </c>
    </row>
    <row r="13625">
      <c r="B13625" s="127" t="n">
        <v>44209</v>
      </c>
      <c r="C13625" s="87">
        <f>TEXT(B13625,"aaa")</f>
        <v/>
      </c>
      <c r="D13625" s="93" t="n"/>
      <c r="E13625" s="87">
        <f>INDEX(매칭테이블!C:D,MATCH(RD!G13625,매칭테이블!D:D,0),1)</f>
        <v/>
      </c>
      <c r="F13625" s="93" t="inlineStr">
        <is>
          <t>카페24</t>
        </is>
      </c>
      <c r="G13625" s="93" t="inlineStr">
        <is>
          <t>어성초 70 인텐스 카밍 크림크림=어성초 70 인텐스 카밍 크림 2개 (-30%)</t>
        </is>
      </c>
      <c r="H13625" s="93" t="n">
        <v>1</v>
      </c>
      <c r="J13625" s="87" t="n">
        <v>201208</v>
      </c>
      <c r="K13625" s="93" t="n"/>
      <c r="L13625" s="87" t="n">
        <v>49000</v>
      </c>
      <c r="M13625" s="87" t="n">
        <v>46133.5</v>
      </c>
      <c r="N13625" s="87" t="n">
        <v>7764</v>
      </c>
      <c r="O13625" s="144" t="n">
        <v>44545.45454545454</v>
      </c>
      <c r="P13625" s="87" t="inlineStr">
        <is>
          <t>카페24카밍크림어성초 70 인텐스 카밍 크림크림=어성초 70 인텐스 카밍 크림 2개 (-30%)201208</t>
        </is>
      </c>
    </row>
    <row r="13626">
      <c r="B13626" s="127" t="n">
        <v>44209</v>
      </c>
      <c r="C13626" s="87">
        <f>TEXT(B13626,"aaa")</f>
        <v/>
      </c>
      <c r="D13626" s="93" t="n"/>
      <c r="E13626" s="87">
        <f>INDEX(매칭테이블!C:D,MATCH(RD!G13626,매칭테이블!D:D,0),1)</f>
        <v/>
      </c>
      <c r="F13626" s="93" t="inlineStr">
        <is>
          <t>카페24</t>
        </is>
      </c>
      <c r="G13626" s="93" t="inlineStr">
        <is>
          <t>어성초 70 인텐스 카밍 크림크림=어성초 토너 250ml + 카밍 크림 50ml (-30%)</t>
        </is>
      </c>
      <c r="H13626" s="93" t="n">
        <v>1</v>
      </c>
      <c r="J13626" s="87" t="n">
        <v>201208</v>
      </c>
      <c r="K13626" s="93" t="n"/>
      <c r="L13626" s="87" t="n">
        <v>42000</v>
      </c>
      <c r="M13626" s="87" t="n">
        <v>39543</v>
      </c>
      <c r="N13626" s="87" t="n">
        <v>6962</v>
      </c>
      <c r="O13626" s="144" t="n">
        <v>38181.81818181818</v>
      </c>
      <c r="P13626" s="87" t="inlineStr">
        <is>
          <t>카페24카밍크림어성초 70 인텐스 카밍 크림크림=어성초 토너 250ml + 카밍 크림 50ml (-30%)201208</t>
        </is>
      </c>
    </row>
    <row r="13627">
      <c r="B13627" s="127" t="n">
        <v>44209</v>
      </c>
      <c r="C13627" s="87">
        <f>TEXT(B13627,"aaa")</f>
        <v/>
      </c>
      <c r="D13627" s="93" t="n"/>
      <c r="E13627" s="87">
        <f>INDEX(매칭테이블!C:D,MATCH(RD!G13627,매칭테이블!D:D,0),1)</f>
        <v/>
      </c>
      <c r="F13627" s="93" t="inlineStr">
        <is>
          <t>카페24</t>
        </is>
      </c>
      <c r="G13627" s="93" t="inlineStr">
        <is>
          <t>어성초 77 수딩 토너옵션=어성초 77 토너 1개-20% off</t>
        </is>
      </c>
      <c r="H13627" s="93" t="n">
        <v>78</v>
      </c>
      <c r="J13627" s="87" t="n">
        <v>201208</v>
      </c>
      <c r="K13627" s="93" t="n"/>
      <c r="L13627" s="87" t="n">
        <v>1560000</v>
      </c>
      <c r="M13627" s="87" t="n">
        <v>1468740</v>
      </c>
      <c r="N13627" s="87" t="n">
        <v>240240</v>
      </c>
      <c r="O13627" s="144" t="n">
        <v>1418181.818181818</v>
      </c>
      <c r="P13627" s="87" t="inlineStr">
        <is>
          <t>카페24토너어성초 77 수딩 토너옵션=어성초 77 토너 1개-20% off201208</t>
        </is>
      </c>
    </row>
    <row r="13628">
      <c r="B13628" s="127" t="n">
        <v>44209</v>
      </c>
      <c r="C13628" s="87">
        <f>TEXT(B13628,"aaa")</f>
        <v/>
      </c>
      <c r="D13628" s="93" t="n"/>
      <c r="E13628" s="87">
        <f>INDEX(매칭테이블!C:D,MATCH(RD!G13628,매칭테이블!D:D,0),1)</f>
        <v/>
      </c>
      <c r="F13628" s="93" t="inlineStr">
        <is>
          <t>카페24</t>
        </is>
      </c>
      <c r="G13628" s="93" t="inlineStr">
        <is>
          <t>어성초 77 수딩 토너옵션=어성초 77 토너 2개-30% off (무료배송)</t>
        </is>
      </c>
      <c r="H13628" s="93" t="n">
        <v>57</v>
      </c>
      <c r="J13628" s="87" t="n">
        <v>201208</v>
      </c>
      <c r="K13628" s="93" t="n"/>
      <c r="L13628" s="87" t="n">
        <v>1995000</v>
      </c>
      <c r="M13628" s="87" t="n">
        <v>1878292.5</v>
      </c>
      <c r="N13628" s="87" t="n">
        <v>351120</v>
      </c>
      <c r="O13628" s="144" t="n">
        <v>1813636.363636364</v>
      </c>
      <c r="P13628" s="87" t="inlineStr">
        <is>
          <t>카페24토너어성초 77 수딩 토너옵션=어성초 77 토너 2개-30% off (무료배송)201208</t>
        </is>
      </c>
    </row>
    <row r="13629">
      <c r="B13629" s="127" t="n">
        <v>44209</v>
      </c>
      <c r="C13629" s="87">
        <f>TEXT(B13629,"aaa")</f>
        <v/>
      </c>
      <c r="D13629" s="93" t="n"/>
      <c r="E13629" s="87">
        <f>INDEX(매칭테이블!C:D,MATCH(RD!G13629,매칭테이블!D:D,0),1)</f>
        <v/>
      </c>
      <c r="F13629" s="93" t="inlineStr">
        <is>
          <t>카페24</t>
        </is>
      </c>
      <c r="G13629" s="93" t="inlineStr">
        <is>
          <t>어성초 77 수딩 토너옵션=어성초 77토너1개 + 어성초77패드1개 -30% off (무료배송)</t>
        </is>
      </c>
      <c r="H13629" s="93" t="n">
        <v>52</v>
      </c>
      <c r="J13629" s="87" t="n">
        <v>201208</v>
      </c>
      <c r="K13629" s="93" t="n"/>
      <c r="L13629" s="87" t="n">
        <v>1929200</v>
      </c>
      <c r="M13629" s="87" t="n">
        <v>1816341.8</v>
      </c>
      <c r="N13629" s="87" t="n">
        <v>420784</v>
      </c>
      <c r="O13629" s="144" t="n">
        <v>1753818.181818182</v>
      </c>
      <c r="P13629" s="87" t="inlineStr">
        <is>
          <t>카페24토너+패드 세트어성초 77 수딩 토너옵션=어성초 77토너1개 + 어성초77패드1개 -30% off (무료배송)201208</t>
        </is>
      </c>
    </row>
    <row r="13630">
      <c r="B13630" s="127" t="n">
        <v>44209</v>
      </c>
      <c r="C13630" s="87">
        <f>TEXT(B13630,"aaa")</f>
        <v/>
      </c>
      <c r="D13630" s="93" t="n"/>
      <c r="E13630" s="87">
        <f>INDEX(매칭테이블!C:D,MATCH(RD!G13630,매칭테이블!D:D,0),1)</f>
        <v/>
      </c>
      <c r="F13630" s="93" t="inlineStr">
        <is>
          <t>카페24</t>
        </is>
      </c>
      <c r="G13630" s="93" t="inlineStr">
        <is>
          <t>어성초 77 수딩 토너화장솜(선택)=촉촉 스킨팩 화장솜</t>
        </is>
      </c>
      <c r="H13630" s="93" t="n">
        <v>63</v>
      </c>
      <c r="J13630" s="87" t="n">
        <v>201208</v>
      </c>
      <c r="K13630" s="93" t="n"/>
      <c r="L13630" s="87" t="n">
        <v>189000</v>
      </c>
      <c r="M13630" s="87" t="n">
        <v>177943.5</v>
      </c>
      <c r="N13630" s="87" t="n">
        <v>69930</v>
      </c>
      <c r="O13630" s="144" t="n">
        <v>171818.1818181818</v>
      </c>
      <c r="P13630" s="87" t="inlineStr">
        <is>
          <t>카페24화장솜어성초 77 수딩 토너화장솜(선택)=촉촉 스킨팩 화장솜201208</t>
        </is>
      </c>
    </row>
    <row r="13631">
      <c r="B13631" s="127" t="n">
        <v>44209</v>
      </c>
      <c r="C13631" s="87">
        <f>TEXT(B13631,"aaa")</f>
        <v/>
      </c>
      <c r="D13631" s="93" t="n"/>
      <c r="E13631" s="87">
        <f>INDEX(매칭테이블!C:D,MATCH(RD!G13631,매칭테이블!D:D,0),1)</f>
        <v/>
      </c>
      <c r="F13631" s="93" t="inlineStr">
        <is>
          <t>카페24</t>
        </is>
      </c>
      <c r="G13631" s="93" t="inlineStr">
        <is>
          <t>어성초 77 수딩 토너토너(필수)=어성초 77 토너 1개-20% off</t>
        </is>
      </c>
      <c r="H13631" s="93" t="n">
        <v>2</v>
      </c>
      <c r="J13631" s="87" t="n">
        <v>201208</v>
      </c>
      <c r="K13631" s="93" t="n"/>
      <c r="L13631" s="87" t="n">
        <v>40000</v>
      </c>
      <c r="M13631" s="87" t="n">
        <v>37660</v>
      </c>
      <c r="N13631" s="87" t="n">
        <v>6160</v>
      </c>
      <c r="O13631" s="144" t="n">
        <v>36363.63636363636</v>
      </c>
      <c r="P13631" s="87" t="inlineStr">
        <is>
          <t>카페24토너어성초 77 수딩 토너토너(필수)=어성초 77 토너 1개-20% off201208</t>
        </is>
      </c>
    </row>
    <row r="13632">
      <c r="B13632" s="127" t="n">
        <v>44209</v>
      </c>
      <c r="C13632" s="87">
        <f>TEXT(B13632,"aaa")</f>
        <v/>
      </c>
      <c r="D13632" s="93" t="n"/>
      <c r="E13632" s="87">
        <f>INDEX(매칭테이블!C:D,MATCH(RD!G13632,매칭테이블!D:D,0),1)</f>
        <v/>
      </c>
      <c r="F13632" s="93" t="inlineStr">
        <is>
          <t>카페24</t>
        </is>
      </c>
      <c r="G13632" s="93" t="inlineStr">
        <is>
          <t>어성초 77 수딩 토너 (클리어패드 세트 구매시 1/11 순차발송 예정)옵션=어성초 77 토너 1개-20% off</t>
        </is>
      </c>
      <c r="H13632" s="93" t="n">
        <v>1</v>
      </c>
      <c r="J13632" s="87" t="n">
        <v>201208</v>
      </c>
      <c r="K13632" s="93" t="n"/>
      <c r="L13632" s="87" t="n">
        <v>20000</v>
      </c>
      <c r="M13632" s="87" t="n">
        <v>18830</v>
      </c>
      <c r="N13632" s="87" t="n">
        <v>3080</v>
      </c>
      <c r="O13632" s="144" t="n">
        <v>18181.81818181818</v>
      </c>
      <c r="P13632" s="87" t="inlineStr">
        <is>
          <t>카페24토너어성초 77 수딩 토너 (클리어패드 세트 구매시 1/11 순차발송 예정)옵션=어성초 77 토너 1개-20% off201208</t>
        </is>
      </c>
    </row>
    <row r="13633">
      <c r="B13633" s="127" t="n">
        <v>44209</v>
      </c>
      <c r="C13633" s="87">
        <f>TEXT(B13633,"aaa")</f>
        <v/>
      </c>
      <c r="D13633" s="93" t="n"/>
      <c r="E13633" s="87">
        <f>INDEX(매칭테이블!C:D,MATCH(RD!G13633,매칭테이블!D:D,0),1)</f>
        <v/>
      </c>
      <c r="F13633" s="93" t="inlineStr">
        <is>
          <t>카페24</t>
        </is>
      </c>
      <c r="G13633" s="93" t="inlineStr">
        <is>
          <t>어성초 77 수딩 토너 (클리어패드 세트 구매시 1/11 순차발송 예정)화장솜(선택)=촉촉 스킨팩 화장솜</t>
        </is>
      </c>
      <c r="H13633" s="93" t="n">
        <v>1</v>
      </c>
      <c r="J13633" s="87" t="n">
        <v>201208</v>
      </c>
      <c r="K13633" s="93" t="n"/>
      <c r="L13633" s="87" t="n">
        <v>3000</v>
      </c>
      <c r="M13633" s="87" t="n">
        <v>2824.5</v>
      </c>
      <c r="N13633" s="87" t="n">
        <v>1110</v>
      </c>
      <c r="O13633" s="144" t="n">
        <v>2727.272727272727</v>
      </c>
      <c r="P13633" s="87" t="inlineStr">
        <is>
          <t>카페24토너어성초 77 수딩 토너 (클리어패드 세트 구매시 1/11 순차발송 예정)화장솜(선택)=촉촉 스킨팩 화장솜201208</t>
        </is>
      </c>
    </row>
    <row r="13634">
      <c r="B13634" s="127" t="n">
        <v>44209</v>
      </c>
      <c r="C13634" s="87">
        <f>TEXT(B13634,"aaa")</f>
        <v/>
      </c>
      <c r="D13634" s="93" t="n"/>
      <c r="E13634" s="87">
        <f>INDEX(매칭테이블!C:D,MATCH(RD!G13634,매칭테이블!D:D,0),1)</f>
        <v/>
      </c>
      <c r="F13634" s="93" t="inlineStr">
        <is>
          <t>카페24</t>
        </is>
      </c>
      <c r="G13634" s="93" t="inlineStr">
        <is>
          <t>어성초 77 진정 마스크옵션=어성초 77 진정 마스크팩 10장-50% off</t>
        </is>
      </c>
      <c r="H13634" s="93" t="n">
        <v>6</v>
      </c>
      <c r="J13634" s="87" t="n">
        <v>201208</v>
      </c>
      <c r="K13634" s="93" t="n"/>
      <c r="L13634" s="87" t="n">
        <v>120000</v>
      </c>
      <c r="M13634" s="87" t="n">
        <v>112980</v>
      </c>
      <c r="N13634" s="87" t="n">
        <v>23820</v>
      </c>
      <c r="O13634" s="144" t="n">
        <v>109090.9090909091</v>
      </c>
      <c r="P13634" s="87" t="inlineStr">
        <is>
          <t>카페24마스크팩어성초 77 진정 마스크옵션=어성초 77 진정 마스크팩 10장-50% off201208</t>
        </is>
      </c>
    </row>
    <row r="13635">
      <c r="B13635" s="127" t="n">
        <v>44209</v>
      </c>
      <c r="C13635" s="87">
        <f>TEXT(B13635,"aaa")</f>
        <v/>
      </c>
      <c r="D13635" s="93" t="n"/>
      <c r="E13635" s="87">
        <f>INDEX(매칭테이블!C:D,MATCH(RD!G13635,매칭테이블!D:D,0),1)</f>
        <v/>
      </c>
      <c r="F13635" s="93" t="inlineStr">
        <is>
          <t>카페24</t>
        </is>
      </c>
      <c r="G13635" s="93" t="inlineStr">
        <is>
          <t>어성초 77 진정 마스크</t>
        </is>
      </c>
      <c r="H13635" s="93" t="n">
        <v>10</v>
      </c>
      <c r="J13635" s="87" t="n">
        <v>201208</v>
      </c>
      <c r="K13635" s="93" t="n"/>
      <c r="L13635" s="87" t="n">
        <v>40000</v>
      </c>
      <c r="M13635" s="87" t="n">
        <v>37660</v>
      </c>
      <c r="N13635" s="87" t="n">
        <v>3970</v>
      </c>
      <c r="O13635" s="144" t="n">
        <v>36363.63636363636</v>
      </c>
      <c r="P13635" s="87" t="inlineStr">
        <is>
          <t>카페24마스크팩어성초 77 진정 마스크201208</t>
        </is>
      </c>
    </row>
    <row r="13636">
      <c r="B13636" s="127" t="n">
        <v>44209</v>
      </c>
      <c r="C13636" s="87">
        <f>TEXT(B13636,"aaa")</f>
        <v/>
      </c>
      <c r="D13636" s="93" t="n"/>
      <c r="E13636" s="87">
        <f>INDEX(매칭테이블!C:D,MATCH(RD!G13636,매칭테이블!D:D,0),1)</f>
        <v/>
      </c>
      <c r="F13636" s="93" t="inlineStr">
        <is>
          <t>카페24</t>
        </is>
      </c>
      <c r="G13636" s="93" t="inlineStr">
        <is>
          <t>어성초 77 클리어 패드옵션=어성초 77 클리어 패드 1개-20% off</t>
        </is>
      </c>
      <c r="H13636" s="93" t="n">
        <v>80</v>
      </c>
      <c r="J13636" s="87" t="n">
        <v>201208</v>
      </c>
      <c r="K13636" s="93" t="n"/>
      <c r="L13636" s="87" t="n">
        <v>1792000</v>
      </c>
      <c r="M13636" s="87" t="n">
        <v>1687168</v>
      </c>
      <c r="N13636" s="87" t="n">
        <v>400960</v>
      </c>
      <c r="O13636" s="144" t="n">
        <v>1629090.909090909</v>
      </c>
      <c r="P13636" s="87" t="inlineStr">
        <is>
          <t>카페24클리어 패드어성초 77 클리어 패드옵션=어성초 77 클리어 패드 1개-20% off201208</t>
        </is>
      </c>
    </row>
    <row r="13637">
      <c r="B13637" s="127" t="n">
        <v>44209</v>
      </c>
      <c r="C13637" s="87">
        <f>TEXT(B13637,"aaa")</f>
        <v/>
      </c>
      <c r="D13637" s="93" t="n"/>
      <c r="E13637" s="87">
        <f>INDEX(매칭테이블!C:D,MATCH(RD!G13637,매칭테이블!D:D,0),1)</f>
        <v/>
      </c>
      <c r="F13637" s="93" t="inlineStr">
        <is>
          <t>카페24</t>
        </is>
      </c>
      <c r="G13637" s="93" t="inlineStr">
        <is>
          <t>어성초 77 클리어 패드옵션=어성초 77 클리어 패드 2개-30% off (무료배송)</t>
        </is>
      </c>
      <c r="H13637" s="93" t="n">
        <v>99</v>
      </c>
      <c r="J13637" s="87" t="n">
        <v>201208</v>
      </c>
      <c r="K13637" s="93" t="n"/>
      <c r="L13637" s="87" t="n">
        <v>3880800</v>
      </c>
      <c r="M13637" s="87" t="n">
        <v>3653773.2</v>
      </c>
      <c r="N13637" s="87" t="n">
        <v>992376</v>
      </c>
      <c r="O13637" s="144" t="n">
        <v>3528000</v>
      </c>
      <c r="P13637" s="87" t="inlineStr">
        <is>
          <t>카페24클리어 패드어성초 77 클리어 패드옵션=어성초 77 클리어 패드 2개-30% off (무료배송)201208</t>
        </is>
      </c>
    </row>
    <row r="13638">
      <c r="B13638" s="127" t="n">
        <v>44209</v>
      </c>
      <c r="C13638" s="87">
        <f>TEXT(B13638,"aaa")</f>
        <v/>
      </c>
      <c r="D13638" s="93" t="n"/>
      <c r="E13638" s="87">
        <f>INDEX(매칭테이블!C:D,MATCH(RD!G13638,매칭테이블!D:D,0),1)</f>
        <v/>
      </c>
      <c r="F13638" s="93" t="inlineStr">
        <is>
          <t>카페24</t>
        </is>
      </c>
      <c r="G13638" s="93" t="inlineStr">
        <is>
          <t>어성초 77 클리어 패드옵션=어성초 77 클리어 패드 3개-35% off (무료배송)</t>
        </is>
      </c>
      <c r="H13638" s="93" t="n">
        <v>18</v>
      </c>
      <c r="J13638" s="87" t="n">
        <v>201208</v>
      </c>
      <c r="K13638" s="93" t="n"/>
      <c r="L13638" s="87" t="n">
        <v>982800</v>
      </c>
      <c r="M13638" s="87" t="n">
        <v>925306.2</v>
      </c>
      <c r="N13638" s="87" t="n">
        <v>166320</v>
      </c>
      <c r="O13638" s="144" t="n">
        <v>893454.5454545454</v>
      </c>
      <c r="P13638" s="87" t="inlineStr">
        <is>
          <t>카페24클리어 패드어성초 77 클리어 패드옵션=어성초 77 클리어 패드 3개-35% off (무료배송)201208</t>
        </is>
      </c>
    </row>
    <row r="13639">
      <c r="B13639" s="127" t="n">
        <v>44209</v>
      </c>
      <c r="C13639" s="87">
        <f>TEXT(B13639,"aaa")</f>
        <v/>
      </c>
      <c r="D13639" s="93" t="n"/>
      <c r="E13639" s="87">
        <f>INDEX(매칭테이블!C:D,MATCH(RD!G13639,매칭테이블!D:D,0),1)</f>
        <v/>
      </c>
      <c r="F13639" s="93" t="inlineStr">
        <is>
          <t>카페24</t>
        </is>
      </c>
      <c r="G13639" s="93" t="inlineStr">
        <is>
          <t>어성초 77 클리어 패드옵션=어성초77토너1개+어성초77패드1개-30% off (무료배송)</t>
        </is>
      </c>
      <c r="H13639" s="93" t="n">
        <v>23</v>
      </c>
      <c r="J13639" s="87" t="n">
        <v>201208</v>
      </c>
      <c r="K13639" s="93" t="n"/>
      <c r="L13639" s="87" t="n">
        <v>853300</v>
      </c>
      <c r="M13639" s="87" t="n">
        <v>803381.95</v>
      </c>
      <c r="N13639" s="87" t="n">
        <v>186116</v>
      </c>
      <c r="O13639" s="144" t="n">
        <v>775727.2727272727</v>
      </c>
      <c r="P13639" s="87" t="inlineStr">
        <is>
          <t>카페24토너+패드 세트어성초 77 클리어 패드옵션=어성초77토너1개+어성초77패드1개-30% off (무료배송)201208</t>
        </is>
      </c>
    </row>
    <row r="13640">
      <c r="B13640" s="127" t="n">
        <v>44209</v>
      </c>
      <c r="C13640" s="87">
        <f>TEXT(B13640,"aaa")</f>
        <v/>
      </c>
      <c r="D13640" s="93" t="n"/>
      <c r="E13640" s="87">
        <f>INDEX(매칭테이블!C:D,MATCH(RD!G13640,매칭테이블!D:D,0),1)</f>
        <v/>
      </c>
      <c r="F13640" s="93" t="inlineStr">
        <is>
          <t>카페24</t>
        </is>
      </c>
      <c r="G13640" s="93" t="inlineStr">
        <is>
          <t>어성초 77 클리어 패드 (1/11 순차발송 예정)옵션=어성초 77 클리어 패드 1개-20% off</t>
        </is>
      </c>
      <c r="H13640" s="93" t="n">
        <v>1</v>
      </c>
      <c r="J13640" s="87" t="n">
        <v>201208</v>
      </c>
      <c r="K13640" s="93" t="n"/>
      <c r="L13640" s="87" t="n">
        <v>22400</v>
      </c>
      <c r="M13640" s="87" t="n">
        <v>21089.6</v>
      </c>
      <c r="N13640" s="87" t="n">
        <v>5012</v>
      </c>
      <c r="O13640" s="144" t="n">
        <v>20363.63636363636</v>
      </c>
      <c r="P13640" s="87" t="inlineStr">
        <is>
          <t>카페24클리어 패드어성초 77 클리어 패드 (1/11 순차발송 예정)옵션=어성초 77 클리어 패드 1개-20% off201208</t>
        </is>
      </c>
    </row>
    <row r="13641">
      <c r="B13641" s="127" t="n">
        <v>44209</v>
      </c>
      <c r="C13641" s="87">
        <f>TEXT(B13641,"aaa")</f>
        <v/>
      </c>
      <c r="D13641" s="93" t="n"/>
      <c r="E13641" s="87">
        <f>INDEX(매칭테이블!C:D,MATCH(RD!G13641,매칭테이블!D:D,0),1)</f>
        <v/>
      </c>
      <c r="F13641" s="93" t="inlineStr">
        <is>
          <t>카페24</t>
        </is>
      </c>
      <c r="G13641" s="93" t="inlineStr">
        <is>
          <t>어성초 77 클리어 패드 (1/11 순차발송 예정)옵션=어성초 77 클리어 패드 2개-30% off (무료배송)</t>
        </is>
      </c>
      <c r="H13641" s="93" t="n">
        <v>2</v>
      </c>
      <c r="J13641" s="87" t="n">
        <v>201208</v>
      </c>
      <c r="K13641" s="93" t="n"/>
      <c r="L13641" s="87" t="n">
        <v>78400</v>
      </c>
      <c r="M13641" s="87" t="n">
        <v>73813.60000000001</v>
      </c>
      <c r="N13641" s="87" t="n">
        <v>20048</v>
      </c>
      <c r="O13641" s="144" t="n">
        <v>71272.72727272726</v>
      </c>
      <c r="P13641" s="87" t="inlineStr">
        <is>
          <t>카페24클리어 패드어성초 77 클리어 패드 (1/11 순차발송 예정)옵션=어성초 77 클리어 패드 2개-30% off (무료배송)201208</t>
        </is>
      </c>
    </row>
    <row r="13642">
      <c r="B13642" s="127" t="n">
        <v>44209</v>
      </c>
      <c r="C13642" s="87">
        <f>TEXT(B13642,"aaa")</f>
        <v/>
      </c>
      <c r="D13642" s="93" t="n"/>
      <c r="E13642" s="87">
        <f>INDEX(매칭테이블!C:D,MATCH(RD!G13642,매칭테이블!D:D,0),1)</f>
        <v/>
      </c>
      <c r="F13642" s="93" t="inlineStr">
        <is>
          <t>카페24</t>
        </is>
      </c>
      <c r="G13642" s="93" t="inlineStr">
        <is>
          <t>어성초 77 클리어 패드 (1/11 순차발송 예정)옵션=어성초77토너1개+어성초77패드1개-30% off (무료배송)</t>
        </is>
      </c>
      <c r="H13642" s="93" t="n">
        <v>1</v>
      </c>
      <c r="J13642" s="87" t="n">
        <v>201208</v>
      </c>
      <c r="K13642" s="93" t="n"/>
      <c r="L13642" s="87" t="n">
        <v>37100</v>
      </c>
      <c r="M13642" s="87" t="n">
        <v>34929.65</v>
      </c>
      <c r="N13642" s="87" t="n">
        <v>8092</v>
      </c>
      <c r="O13642" s="144" t="n">
        <v>33727.27272727273</v>
      </c>
      <c r="P13642" s="87" t="inlineStr">
        <is>
          <t>카페24토너+패드 세트어성초 77 클리어 패드 (1/11 순차발송 예정)옵션=어성초77토너1개+어성초77패드1개-30% off (무료배송)201208</t>
        </is>
      </c>
    </row>
    <row r="13643">
      <c r="B13643" s="127" t="n">
        <v>44209</v>
      </c>
      <c r="C13643" s="87">
        <f>TEXT(B13643,"aaa")</f>
        <v/>
      </c>
      <c r="D13643" s="93" t="n"/>
      <c r="E13643" s="87">
        <f>INDEX(매칭테이블!C:D,MATCH(RD!G13643,매칭테이블!D:D,0),1)</f>
        <v/>
      </c>
      <c r="F13643" s="93" t="inlineStr">
        <is>
          <t>카페24</t>
        </is>
      </c>
      <c r="G13643" s="93" t="inlineStr">
        <is>
          <t>어성초 77 토너</t>
        </is>
      </c>
      <c r="H13643" s="93" t="n">
        <v>1</v>
      </c>
      <c r="J13643" s="87" t="n">
        <v>201208</v>
      </c>
      <c r="K13643" s="93" t="n"/>
      <c r="L13643" s="87" t="n">
        <v>20000</v>
      </c>
      <c r="M13643" s="87" t="n">
        <v>18830</v>
      </c>
      <c r="N13643" s="87" t="n">
        <v>3080</v>
      </c>
      <c r="O13643" s="144" t="n">
        <v>18181.81818181818</v>
      </c>
      <c r="P13643" s="87" t="inlineStr">
        <is>
          <t>카페24토너어성초 77 토너201208</t>
        </is>
      </c>
    </row>
    <row r="13644">
      <c r="B13644" s="127" t="n">
        <v>44209</v>
      </c>
      <c r="C13644" s="87">
        <f>TEXT(B13644,"aaa")</f>
        <v/>
      </c>
      <c r="D13644" s="93" t="n"/>
      <c r="E13644" s="87">
        <f>INDEX(매칭테이블!C:D,MATCH(RD!G13644,매칭테이블!D:D,0),1)</f>
        <v/>
      </c>
      <c r="F13644" s="93" t="inlineStr">
        <is>
          <t>카페24</t>
        </is>
      </c>
      <c r="G13644" s="93" t="inlineStr">
        <is>
          <t>어성초 77 포어 클리어 패드옵션=어성초 77 클리어 패드 1개-20% off</t>
        </is>
      </c>
      <c r="H13644" s="93" t="n">
        <v>5</v>
      </c>
      <c r="J13644" s="87" t="n">
        <v>201208</v>
      </c>
      <c r="K13644" s="93" t="n"/>
      <c r="L13644" s="87" t="n">
        <v>112000</v>
      </c>
      <c r="M13644" s="87" t="n">
        <v>105448</v>
      </c>
      <c r="N13644" s="87" t="n">
        <v>25060</v>
      </c>
      <c r="O13644" s="144" t="n">
        <v>101818.1818181818</v>
      </c>
      <c r="P13644" s="87" t="inlineStr">
        <is>
          <t>카페24클리어 패드어성초 77 포어 클리어 패드옵션=어성초 77 클리어 패드 1개-20% off201208</t>
        </is>
      </c>
    </row>
    <row r="13645">
      <c r="B13645" s="127" t="n">
        <v>44209</v>
      </c>
      <c r="C13645" s="87">
        <f>TEXT(B13645,"aaa")</f>
        <v/>
      </c>
      <c r="D13645" s="93" t="n"/>
      <c r="E13645" s="87">
        <f>INDEX(매칭테이블!C:D,MATCH(RD!G13645,매칭테이블!D:D,0),1)</f>
        <v/>
      </c>
      <c r="F13645" s="93" t="inlineStr">
        <is>
          <t>카페24</t>
        </is>
      </c>
      <c r="G13645" s="93" t="inlineStr">
        <is>
          <t>어성초 77 포어 클리어 패드옵션=어성초 77 클리어 패드 2개-30% off (무료배송)</t>
        </is>
      </c>
      <c r="H13645" s="93" t="n">
        <v>14</v>
      </c>
      <c r="J13645" s="87" t="n">
        <v>201208</v>
      </c>
      <c r="K13645" s="93" t="n"/>
      <c r="L13645" s="87" t="n">
        <v>548800</v>
      </c>
      <c r="M13645" s="87" t="n">
        <v>516695.2</v>
      </c>
      <c r="N13645" s="87" t="n">
        <v>140336</v>
      </c>
      <c r="O13645" s="144" t="n">
        <v>498909.0909090909</v>
      </c>
      <c r="P13645" s="87" t="inlineStr">
        <is>
          <t>카페24클리어 패드어성초 77 포어 클리어 패드옵션=어성초 77 클리어 패드 2개-30% off (무료배송)201208</t>
        </is>
      </c>
    </row>
    <row r="13646">
      <c r="B13646" s="127" t="n">
        <v>44209</v>
      </c>
      <c r="C13646" s="87">
        <f>TEXT(B13646,"aaa")</f>
        <v/>
      </c>
      <c r="D13646" s="93" t="n"/>
      <c r="E13646" s="87">
        <f>INDEX(매칭테이블!C:D,MATCH(RD!G13646,매칭테이블!D:D,0),1)</f>
        <v/>
      </c>
      <c r="F13646" s="93" t="inlineStr">
        <is>
          <t>카페24</t>
        </is>
      </c>
      <c r="G13646" s="93" t="inlineStr">
        <is>
          <t>어성초 77 포어 클리어 패드옵션=어성초 77 클리어 패드 3개-35% off (무료배송)</t>
        </is>
      </c>
      <c r="H13646" s="93" t="n">
        <v>5</v>
      </c>
      <c r="J13646" s="87" t="n">
        <v>201208</v>
      </c>
      <c r="K13646" s="93" t="n"/>
      <c r="L13646" s="87" t="n">
        <v>273000</v>
      </c>
      <c r="M13646" s="87" t="n">
        <v>257029.5</v>
      </c>
      <c r="N13646" s="87" t="n">
        <v>46200</v>
      </c>
      <c r="O13646" s="144" t="n">
        <v>248181.8181818181</v>
      </c>
      <c r="P13646" s="87" t="inlineStr">
        <is>
          <t>카페24클리어 패드어성초 77 포어 클리어 패드옵션=어성초 77 클리어 패드 3개-35% off (무료배송)201208</t>
        </is>
      </c>
    </row>
    <row r="13647">
      <c r="B13647" s="127" t="n">
        <v>44209</v>
      </c>
      <c r="C13647" s="87">
        <f>TEXT(B13647,"aaa")</f>
        <v/>
      </c>
      <c r="D13647" s="93" t="n"/>
      <c r="E13647" s="87">
        <f>INDEX(매칭테이블!C:D,MATCH(RD!G13647,매칭테이블!D:D,0),1)</f>
        <v/>
      </c>
      <c r="F13647" s="93" t="inlineStr">
        <is>
          <t>카페24</t>
        </is>
      </c>
      <c r="G13647" s="93" t="inlineStr">
        <is>
          <t>어성초 77 포어 클리어 패드옵션=어성초77토너1개+어성초77패드1개-30% off (무료배송)</t>
        </is>
      </c>
      <c r="H13647" s="93" t="n">
        <v>1</v>
      </c>
      <c r="J13647" s="87" t="n">
        <v>201208</v>
      </c>
      <c r="K13647" s="93" t="n"/>
      <c r="L13647" s="87" t="n">
        <v>37100</v>
      </c>
      <c r="M13647" s="87" t="n">
        <v>34929.65</v>
      </c>
      <c r="N13647" s="87" t="n">
        <v>8092</v>
      </c>
      <c r="O13647" s="144" t="n">
        <v>33727.27272727273</v>
      </c>
      <c r="P13647" s="87" t="inlineStr">
        <is>
          <t>카페24토너+패드 세트어성초 77 포어 클리어 패드옵션=어성초77토너1개+어성초77패드1개-30% off (무료배송)201208</t>
        </is>
      </c>
    </row>
    <row r="13648">
      <c r="B13648" s="127" t="n">
        <v>44209</v>
      </c>
      <c r="C13648" s="87">
        <f>TEXT(B13648,"aaa")</f>
        <v/>
      </c>
      <c r="D13648" s="93" t="n"/>
      <c r="E13648" s="87">
        <f>INDEX(매칭테이블!C:D,MATCH(RD!G13648,매칭테이블!D:D,0),1)</f>
        <v/>
      </c>
      <c r="F13648" s="93" t="inlineStr">
        <is>
          <t>카페24</t>
        </is>
      </c>
      <c r="G13648" s="93" t="inlineStr">
        <is>
          <t>어성초 77% 패드옵션=어성초 77 클리어 패드 1개-20% off</t>
        </is>
      </c>
      <c r="H13648" s="93" t="n">
        <v>86</v>
      </c>
      <c r="J13648" s="87" t="n">
        <v>201208</v>
      </c>
      <c r="K13648" s="93" t="n"/>
      <c r="L13648" s="87" t="n">
        <v>1926400</v>
      </c>
      <c r="M13648" s="87" t="n">
        <v>1813705.6</v>
      </c>
      <c r="N13648" s="87" t="n">
        <v>431032</v>
      </c>
      <c r="O13648" s="144" t="n">
        <v>1751272.727272727</v>
      </c>
      <c r="P13648" s="87" t="inlineStr">
        <is>
          <t>카페24클리어 패드어성초 77% 패드옵션=어성초 77 클리어 패드 1개-20% off201208</t>
        </is>
      </c>
    </row>
    <row r="13649">
      <c r="B13649" s="127" t="n">
        <v>44209</v>
      </c>
      <c r="C13649" s="87">
        <f>TEXT(B13649,"aaa")</f>
        <v/>
      </c>
      <c r="D13649" s="93" t="n"/>
      <c r="E13649" s="87">
        <f>INDEX(매칭테이블!C:D,MATCH(RD!G13649,매칭테이블!D:D,0),1)</f>
        <v/>
      </c>
      <c r="F13649" s="93" t="inlineStr">
        <is>
          <t>카페24</t>
        </is>
      </c>
      <c r="G13649" s="93" t="inlineStr">
        <is>
          <t>어성초 77% 패드옵션=어성초 77 클리어 패드 2개-30% off (무료배송)</t>
        </is>
      </c>
      <c r="H13649" s="93" t="n">
        <v>81</v>
      </c>
      <c r="J13649" s="87" t="n">
        <v>201208</v>
      </c>
      <c r="K13649" s="93" t="n"/>
      <c r="L13649" s="87" t="n">
        <v>3175200</v>
      </c>
      <c r="M13649" s="87" t="n">
        <v>2989450.8</v>
      </c>
      <c r="N13649" s="87" t="n">
        <v>811944</v>
      </c>
      <c r="O13649" s="144" t="n">
        <v>2886545.454545454</v>
      </c>
      <c r="P13649" s="87" t="inlineStr">
        <is>
          <t>카페24클리어 패드어성초 77% 패드옵션=어성초 77 클리어 패드 2개-30% off (무료배송)201208</t>
        </is>
      </c>
    </row>
    <row r="13650">
      <c r="B13650" s="127" t="n">
        <v>44209</v>
      </c>
      <c r="C13650" s="87">
        <f>TEXT(B13650,"aaa")</f>
        <v/>
      </c>
      <c r="D13650" s="93" t="n"/>
      <c r="E13650" s="87">
        <f>INDEX(매칭테이블!C:D,MATCH(RD!G13650,매칭테이블!D:D,0),1)</f>
        <v/>
      </c>
      <c r="F13650" s="93" t="inlineStr">
        <is>
          <t>카페24</t>
        </is>
      </c>
      <c r="G13650" s="93" t="inlineStr">
        <is>
          <t>어성초 77% 패드옵션=어성초 77 클리어 패드 3개-35% off (무료배송)</t>
        </is>
      </c>
      <c r="H13650" s="93" t="n">
        <v>6</v>
      </c>
      <c r="J13650" s="87" t="n">
        <v>201208</v>
      </c>
      <c r="K13650" s="93" t="n"/>
      <c r="L13650" s="87" t="n">
        <v>327600</v>
      </c>
      <c r="M13650" s="87" t="n">
        <v>308435.4</v>
      </c>
      <c r="N13650" s="87" t="n">
        <v>55440</v>
      </c>
      <c r="O13650" s="144" t="n">
        <v>297818.1818181818</v>
      </c>
      <c r="P13650" s="87" t="inlineStr">
        <is>
          <t>카페24클리어 패드어성초 77% 패드옵션=어성초 77 클리어 패드 3개-35% off (무료배송)201208</t>
        </is>
      </c>
    </row>
    <row r="13651">
      <c r="B13651" s="127" t="n">
        <v>44209</v>
      </c>
      <c r="C13651" s="87">
        <f>TEXT(B13651,"aaa")</f>
        <v/>
      </c>
      <c r="D13651" s="93" t="n"/>
      <c r="E13651" s="87">
        <f>INDEX(매칭테이블!C:D,MATCH(RD!G13651,매칭테이블!D:D,0),1)</f>
        <v/>
      </c>
      <c r="F13651" s="93" t="inlineStr">
        <is>
          <t>카페24</t>
        </is>
      </c>
      <c r="G13651" s="93" t="inlineStr">
        <is>
          <t>어성초 77% 패드옵션=어성초77토너1개+어성초77패드1개-30% off (무료배송)</t>
        </is>
      </c>
      <c r="H13651" s="93" t="n">
        <v>17</v>
      </c>
      <c r="J13651" s="87" t="n">
        <v>201208</v>
      </c>
      <c r="K13651" s="93" t="n"/>
      <c r="L13651" s="87" t="n">
        <v>630700</v>
      </c>
      <c r="M13651" s="87" t="n">
        <v>593804.05</v>
      </c>
      <c r="N13651" s="87" t="n">
        <v>137564</v>
      </c>
      <c r="O13651" s="144" t="n">
        <v>573363.6363636364</v>
      </c>
      <c r="P13651" s="87" t="inlineStr">
        <is>
          <t>카페24토너+패드 세트어성초 77% 패드옵션=어성초77토너1개+어성초77패드1개-30% off (무료배송)201208</t>
        </is>
      </c>
    </row>
    <row r="13652">
      <c r="B13652" s="127" t="n">
        <v>44209</v>
      </c>
      <c r="C13652" s="87">
        <f>TEXT(B13652,"aaa")</f>
        <v/>
      </c>
      <c r="D13652" s="93" t="n"/>
      <c r="E13652" s="87">
        <f>INDEX(매칭테이블!C:D,MATCH(RD!G13652,매칭테이블!D:D,0),1)</f>
        <v/>
      </c>
      <c r="F13652" s="93" t="inlineStr">
        <is>
          <t>카페24</t>
        </is>
      </c>
      <c r="G13652" s="93" t="inlineStr">
        <is>
          <t>어성초 78 수딩 크림</t>
        </is>
      </c>
      <c r="H13652" s="93" t="n">
        <v>8</v>
      </c>
      <c r="J13652" s="87" t="n">
        <v>201208</v>
      </c>
      <c r="K13652" s="93" t="n"/>
      <c r="L13652" s="87" t="n">
        <v>304000</v>
      </c>
      <c r="M13652" s="87" t="n">
        <v>286216</v>
      </c>
      <c r="N13652" s="87" t="n">
        <v>24360</v>
      </c>
      <c r="O13652" s="144" t="n">
        <v>276363.6363636364</v>
      </c>
      <c r="P13652" s="87" t="inlineStr">
        <is>
          <t>카페24수딩크림어성초 78 수딩 크림201208</t>
        </is>
      </c>
    </row>
    <row r="13653">
      <c r="B13653" s="127" t="n">
        <v>44209</v>
      </c>
      <c r="C13653" s="87">
        <f>TEXT(B13653,"aaa")</f>
        <v/>
      </c>
      <c r="D13653" s="93" t="n"/>
      <c r="E13653" s="87">
        <f>INDEX(매칭테이블!C:D,MATCH(RD!G13653,매칭테이블!D:D,0),1)</f>
        <v/>
      </c>
      <c r="F13653" s="93" t="inlineStr">
        <is>
          <t>카페24</t>
        </is>
      </c>
      <c r="G13653" s="93" t="inlineStr">
        <is>
          <t>어성초 78 수딩 크림</t>
        </is>
      </c>
      <c r="H13653" s="93" t="n">
        <v>8</v>
      </c>
      <c r="J13653" s="87" t="n">
        <v>201208</v>
      </c>
      <c r="K13653" s="93" t="n"/>
      <c r="L13653" s="87" t="n">
        <v>304000</v>
      </c>
      <c r="M13653" s="87" t="n">
        <v>286216</v>
      </c>
      <c r="N13653" s="87" t="n">
        <v>24360</v>
      </c>
      <c r="O13653" s="144" t="n">
        <v>276363.6363636364</v>
      </c>
      <c r="P13653" s="87" t="inlineStr">
        <is>
          <t>카페24수딩크림어성초 78 수딩 크림201208</t>
        </is>
      </c>
    </row>
    <row r="13654">
      <c r="B13654" s="127" t="n">
        <v>44209</v>
      </c>
      <c r="C13654" s="87">
        <f>TEXT(B13654,"aaa")</f>
        <v/>
      </c>
      <c r="D13654" s="93" t="n"/>
      <c r="E13654" s="87">
        <f>INDEX(매칭테이블!C:D,MATCH(RD!G13654,매칭테이블!D:D,0),1)</f>
        <v/>
      </c>
      <c r="F13654" s="93" t="inlineStr">
        <is>
          <t>카페24</t>
        </is>
      </c>
      <c r="G13654" s="93" t="inlineStr">
        <is>
          <t>어성초 80 수분 진정 앰플앰플=어성초 80 앰플 1개-15%off</t>
        </is>
      </c>
      <c r="H13654" s="93" t="n">
        <v>22</v>
      </c>
      <c r="J13654" s="87" t="n">
        <v>201208</v>
      </c>
      <c r="K13654" s="93" t="n"/>
      <c r="L13654" s="87" t="n">
        <v>616000</v>
      </c>
      <c r="M13654" s="87" t="n">
        <v>579964</v>
      </c>
      <c r="N13654" s="87" t="n">
        <v>74734</v>
      </c>
      <c r="O13654" s="144" t="n">
        <v>560000</v>
      </c>
      <c r="P13654" s="87" t="inlineStr">
        <is>
          <t>카페24앰플어성초 80 수분 진정 앰플앰플=어성초 80 앰플 1개-15%off201208</t>
        </is>
      </c>
    </row>
    <row r="13655">
      <c r="B13655" s="127" t="n">
        <v>44209</v>
      </c>
      <c r="C13655" s="87">
        <f>TEXT(B13655,"aaa")</f>
        <v/>
      </c>
      <c r="D13655" s="93" t="n"/>
      <c r="E13655" s="87">
        <f>INDEX(매칭테이블!C:D,MATCH(RD!G13655,매칭테이블!D:D,0),1)</f>
        <v/>
      </c>
      <c r="F13655" s="93" t="inlineStr">
        <is>
          <t>카페24</t>
        </is>
      </c>
      <c r="G13655" s="93" t="inlineStr">
        <is>
          <t>어성초 80 수분 진정 앰플앰플=어성초 80 앰플 2개-27%off (무료배송)</t>
        </is>
      </c>
      <c r="H13655" s="93" t="n">
        <v>10</v>
      </c>
      <c r="J13655" s="87" t="n">
        <v>201208</v>
      </c>
      <c r="K13655" s="93" t="n"/>
      <c r="L13655" s="87" t="n">
        <v>480000</v>
      </c>
      <c r="M13655" s="87" t="n">
        <v>451920</v>
      </c>
      <c r="N13655" s="87" t="n">
        <v>67940</v>
      </c>
      <c r="O13655" s="144" t="n">
        <v>436363.6363636364</v>
      </c>
      <c r="P13655" s="87" t="inlineStr">
        <is>
          <t>카페24앰플어성초 80 수분 진정 앰플앰플=어성초 80 앰플 2개-27%off (무료배송)201208</t>
        </is>
      </c>
    </row>
    <row r="13656">
      <c r="B13656" s="127" t="n">
        <v>44209</v>
      </c>
      <c r="C13656" s="87">
        <f>TEXT(B13656,"aaa")</f>
        <v/>
      </c>
      <c r="D13656" s="93" t="n"/>
      <c r="E13656" s="87">
        <f>INDEX(매칭테이블!C:D,MATCH(RD!G13656,매칭테이블!D:D,0),1)</f>
        <v/>
      </c>
      <c r="F13656" s="93" t="inlineStr">
        <is>
          <t>카페24</t>
        </is>
      </c>
      <c r="G13656" s="93" t="inlineStr">
        <is>
          <t>어성초 80 수분 진정 앰플</t>
        </is>
      </c>
      <c r="H13656" s="93" t="n">
        <v>5</v>
      </c>
      <c r="J13656" s="87" t="n">
        <v>201208</v>
      </c>
      <c r="K13656" s="93" t="n"/>
      <c r="L13656" s="87" t="n">
        <v>140000</v>
      </c>
      <c r="M13656" s="87" t="n">
        <v>131810</v>
      </c>
      <c r="N13656" s="87" t="n">
        <v>16985</v>
      </c>
      <c r="O13656" s="144" t="n">
        <v>127272.7272727273</v>
      </c>
      <c r="P13656" s="87" t="inlineStr">
        <is>
          <t>카페24앰플어성초 80 수분 진정 앰플201208</t>
        </is>
      </c>
    </row>
    <row r="13657">
      <c r="B13657" s="127" t="n">
        <v>44209</v>
      </c>
      <c r="C13657" s="87">
        <f>TEXT(B13657,"aaa")</f>
        <v/>
      </c>
      <c r="D13657" s="93" t="n"/>
      <c r="E13657" s="87">
        <f>INDEX(매칭테이블!C:D,MATCH(RD!G13657,매칭테이블!D:D,0),1)</f>
        <v/>
      </c>
      <c r="F13657" s="93" t="inlineStr">
        <is>
          <t>카페24</t>
        </is>
      </c>
      <c r="G13657" s="93" t="inlineStr">
        <is>
          <t>어성초 아크네 바디워시옵션=어성초 아크네 바디워시 1개 -30% off</t>
        </is>
      </c>
      <c r="H13657" s="93" t="n">
        <v>4</v>
      </c>
      <c r="J13657" s="87" t="n">
        <v>201208</v>
      </c>
      <c r="K13657" s="93" t="n"/>
      <c r="L13657" s="87" t="n">
        <v>72800</v>
      </c>
      <c r="M13657" s="87" t="n">
        <v>68541.2</v>
      </c>
      <c r="N13657" s="87" t="n">
        <v>16340</v>
      </c>
      <c r="O13657" s="144" t="n">
        <v>66181.81818181818</v>
      </c>
      <c r="P13657" s="87" t="inlineStr">
        <is>
          <t>카페24바디워시어성초 아크네 바디워시옵션=어성초 아크네 바디워시 1개 -30% off201208</t>
        </is>
      </c>
    </row>
    <row r="13658">
      <c r="B13658" s="127" t="n">
        <v>44209</v>
      </c>
      <c r="C13658" s="87">
        <f>TEXT(B13658,"aaa")</f>
        <v/>
      </c>
      <c r="D13658" s="93" t="n"/>
      <c r="E13658" s="87">
        <f>INDEX(매칭테이블!C:D,MATCH(RD!G13658,매칭테이블!D:D,0),1)</f>
        <v/>
      </c>
      <c r="F13658" s="93" t="inlineStr">
        <is>
          <t>카페24</t>
        </is>
      </c>
      <c r="G13658" s="93" t="inlineStr">
        <is>
          <t>어성초 아크네 바디워시옵션=어성초 아크네 바디워시 2개 -35% off (무료배송)</t>
        </is>
      </c>
      <c r="H13658" s="93" t="n">
        <v>4</v>
      </c>
      <c r="J13658" s="87" t="n">
        <v>201208</v>
      </c>
      <c r="K13658" s="93" t="n"/>
      <c r="L13658" s="87" t="n">
        <v>135200</v>
      </c>
      <c r="M13658" s="87" t="n">
        <v>127290.8</v>
      </c>
      <c r="N13658" s="87" t="n">
        <v>32680</v>
      </c>
      <c r="O13658" s="144" t="n">
        <v>122909.0909090909</v>
      </c>
      <c r="P13658" s="87" t="inlineStr">
        <is>
          <t>카페24바디워시어성초 아크네 바디워시옵션=어성초 아크네 바디워시 2개 -35% off (무료배송)201208</t>
        </is>
      </c>
    </row>
    <row r="13659">
      <c r="B13659" s="127" t="n">
        <v>44209</v>
      </c>
      <c r="C13659" s="87">
        <f>TEXT(B13659,"aaa")</f>
        <v/>
      </c>
      <c r="D13659" s="93" t="n"/>
      <c r="E13659" s="87">
        <f>INDEX(매칭테이블!C:D,MATCH(RD!G13659,매칭테이블!D:D,0),1)</f>
        <v/>
      </c>
      <c r="F13659" s="93" t="inlineStr">
        <is>
          <t>카페24</t>
        </is>
      </c>
      <c r="G13659" s="93" t="inlineStr">
        <is>
          <t>어성초 약산성 클렌징폼클렌징폼=어성초 약산성 클렌징폼 1개 -19%off</t>
        </is>
      </c>
      <c r="H13659" s="93" t="n">
        <v>27</v>
      </c>
      <c r="J13659" s="87" t="n">
        <v>201208</v>
      </c>
      <c r="K13659" s="93" t="n"/>
      <c r="L13659" s="87" t="n">
        <v>351000</v>
      </c>
      <c r="M13659" s="87" t="n">
        <v>330466.5</v>
      </c>
      <c r="N13659" s="87" t="n">
        <v>74250</v>
      </c>
      <c r="O13659" s="144" t="n">
        <v>319090.9090909091</v>
      </c>
      <c r="P13659" s="87" t="inlineStr">
        <is>
          <t>카페24클렌징폼어성초 약산성 클렌징폼클렌징폼=어성초 약산성 클렌징폼 1개 -19%off201208</t>
        </is>
      </c>
    </row>
    <row r="13660">
      <c r="B13660" s="127" t="n">
        <v>44209</v>
      </c>
      <c r="C13660" s="87">
        <f>TEXT(B13660,"aaa")</f>
        <v/>
      </c>
      <c r="D13660" s="93" t="n"/>
      <c r="E13660" s="87">
        <f>INDEX(매칭테이블!C:D,MATCH(RD!G13660,매칭테이블!D:D,0),1)</f>
        <v/>
      </c>
      <c r="F13660" s="93" t="inlineStr">
        <is>
          <t>카페24</t>
        </is>
      </c>
      <c r="G13660" s="93" t="inlineStr">
        <is>
          <t>어성초 약산성 클렌징폼클렌징폼=어성초 약산성 클렌징폼 2개 -25%off</t>
        </is>
      </c>
      <c r="H13660" s="93" t="n">
        <v>6</v>
      </c>
      <c r="J13660" s="87" t="n">
        <v>201208</v>
      </c>
      <c r="K13660" s="93" t="n"/>
      <c r="L13660" s="87" t="n">
        <v>144000</v>
      </c>
      <c r="M13660" s="87" t="n">
        <v>135576</v>
      </c>
      <c r="N13660" s="87" t="n">
        <v>14760</v>
      </c>
      <c r="O13660" s="144" t="n">
        <v>130909.0909090909</v>
      </c>
      <c r="P13660" s="87" t="inlineStr">
        <is>
          <t>카페24클렌징폼어성초 약산성 클렌징폼클렌징폼=어성초 약산성 클렌징폼 2개 -25%off201208</t>
        </is>
      </c>
    </row>
    <row r="13661">
      <c r="B13661" s="127" t="n">
        <v>44209</v>
      </c>
      <c r="C13661" s="87">
        <f>TEXT(B13661,"aaa")</f>
        <v/>
      </c>
      <c r="D13661" s="93" t="n"/>
      <c r="E13661" s="87">
        <f>INDEX(매칭테이블!C:D,MATCH(RD!G13661,매칭테이블!D:D,0),1)</f>
        <v/>
      </c>
      <c r="F13661" s="93" t="inlineStr">
        <is>
          <t>카페24</t>
        </is>
      </c>
      <c r="G13661" s="93" t="inlineStr">
        <is>
          <t>어성초 약산성 클렌징폼클렌징폼=어성초 약산성 클렌징폼 3개 -31%off (무료배송)</t>
        </is>
      </c>
      <c r="H13661" s="93" t="n">
        <v>3</v>
      </c>
      <c r="J13661" s="87" t="n">
        <v>201208</v>
      </c>
      <c r="K13661" s="93" t="n"/>
      <c r="L13661" s="87" t="n">
        <v>99000</v>
      </c>
      <c r="M13661" s="87" t="n">
        <v>93208.5</v>
      </c>
      <c r="N13661" s="87" t="n">
        <v>11070</v>
      </c>
      <c r="O13661" s="144" t="n">
        <v>90000</v>
      </c>
      <c r="P13661" s="87" t="inlineStr">
        <is>
          <t>카페24클렌징폼어성초 약산성 클렌징폼클렌징폼=어성초 약산성 클렌징폼 3개 -31%off (무료배송)201208</t>
        </is>
      </c>
    </row>
    <row r="13662">
      <c r="B13662" s="127" t="n">
        <v>44209</v>
      </c>
      <c r="C13662" s="87">
        <f>TEXT(B13662,"aaa")</f>
        <v/>
      </c>
      <c r="D13662" s="93" t="n"/>
      <c r="E13662" s="87">
        <f>INDEX(매칭테이블!C:D,MATCH(RD!G13662,매칭테이블!D:D,0),1)</f>
        <v/>
      </c>
      <c r="F13662" s="93" t="inlineStr">
        <is>
          <t>카페24</t>
        </is>
      </c>
      <c r="G13662" s="93" t="inlineStr">
        <is>
          <t>어성초 크림마스크 나이트 솔루션옵션=어성초 크림마스크 나이트 솔루션 1장</t>
        </is>
      </c>
      <c r="H13662" s="93" t="n">
        <v>1</v>
      </c>
      <c r="J13662" s="87" t="n">
        <v>201208</v>
      </c>
      <c r="K13662" s="93" t="n"/>
      <c r="L13662" s="87" t="n">
        <v>4000</v>
      </c>
      <c r="M13662" s="87" t="n">
        <v>3766</v>
      </c>
      <c r="N13662" s="87" t="n">
        <v>310</v>
      </c>
      <c r="O13662" s="144" t="n">
        <v>3636.363636363636</v>
      </c>
      <c r="P13662" s="87" t="inlineStr">
        <is>
          <t>카페24크림마스크어성초 크림마스크 나이트 솔루션옵션=어성초 크림마스크 나이트 솔루션 1장201208</t>
        </is>
      </c>
    </row>
    <row r="13663">
      <c r="B13663" s="127" t="n">
        <v>44209</v>
      </c>
      <c r="C13663" s="87">
        <f>TEXT(B13663,"aaa")</f>
        <v/>
      </c>
      <c r="D13663" s="93" t="n"/>
      <c r="E13663" s="87">
        <f>INDEX(매칭테이블!C:D,MATCH(RD!G13663,매칭테이블!D:D,0),1)</f>
        <v/>
      </c>
      <c r="F13663" s="93" t="inlineStr">
        <is>
          <t>카페24</t>
        </is>
      </c>
      <c r="G13663" s="93" t="inlineStr">
        <is>
          <t>어성초 크림마스크 나이트 솔루션옵션=어성초 크림마스크 나이트 솔루션 10장 (-50%)</t>
        </is>
      </c>
      <c r="H13663" s="93" t="n">
        <v>2</v>
      </c>
      <c r="J13663" s="87" t="n">
        <v>201208</v>
      </c>
      <c r="K13663" s="93" t="n"/>
      <c r="L13663" s="87" t="n">
        <v>40000</v>
      </c>
      <c r="M13663" s="87" t="n">
        <v>37660</v>
      </c>
      <c r="N13663" s="87" t="n">
        <v>6214</v>
      </c>
      <c r="O13663" s="144" t="n">
        <v>36363.63636363636</v>
      </c>
      <c r="P13663" s="87" t="inlineStr">
        <is>
          <t>카페24크림마스크어성초 크림마스크 나이트 솔루션옵션=어성초 크림마스크 나이트 솔루션 10장 (-50%)201208</t>
        </is>
      </c>
    </row>
    <row r="13664">
      <c r="B13664" s="127" t="n">
        <v>44209</v>
      </c>
      <c r="C13664" s="87">
        <f>TEXT(B13664,"aaa")</f>
        <v/>
      </c>
      <c r="D13664" s="93" t="n"/>
      <c r="E13664" s="87">
        <f>INDEX(매칭테이블!C:D,MATCH(RD!G13664,매칭테이블!D:D,0),1)</f>
        <v/>
      </c>
      <c r="F13664" s="93" t="inlineStr">
        <is>
          <t>카페24</t>
        </is>
      </c>
      <c r="G13664" s="93" t="inlineStr">
        <is>
          <t>청귤 비타 잡티 마스크옵션=청귤 비타 잡티 마스크 10장(50% off)</t>
        </is>
      </c>
      <c r="H13664" s="93" t="n">
        <v>8</v>
      </c>
      <c r="J13664" s="87" t="n">
        <v>201208</v>
      </c>
      <c r="K13664" s="93" t="n"/>
      <c r="L13664" s="87" t="n">
        <v>160000</v>
      </c>
      <c r="M13664" s="87" t="n">
        <v>150640</v>
      </c>
      <c r="N13664" s="87" t="n">
        <v>25336</v>
      </c>
      <c r="O13664" s="144" t="n">
        <v>145454.5454545454</v>
      </c>
      <c r="P13664" s="87" t="inlineStr">
        <is>
          <t>카페24마스크팩청귤 비타 잡티 마스크옵션=청귤 비타 잡티 마스크 10장(50% off)201208</t>
        </is>
      </c>
    </row>
    <row r="13665">
      <c r="B13665" s="127" t="n">
        <v>44209</v>
      </c>
      <c r="C13665" s="87">
        <f>TEXT(B13665,"aaa")</f>
        <v/>
      </c>
      <c r="D13665" s="93" t="n"/>
      <c r="E13665" s="87">
        <f>INDEX(매칭테이블!C:D,MATCH(RD!G13665,매칭테이블!D:D,0),1)</f>
        <v/>
      </c>
      <c r="F13665" s="93" t="inlineStr">
        <is>
          <t>카페24</t>
        </is>
      </c>
      <c r="G13665" s="93" t="inlineStr">
        <is>
          <t>촉촉 스킨팩 화장솜</t>
        </is>
      </c>
      <c r="H13665" s="93" t="n">
        <v>46</v>
      </c>
      <c r="J13665" s="87" t="n">
        <v>201208</v>
      </c>
      <c r="K13665" s="93" t="n"/>
      <c r="L13665" s="87" t="n">
        <v>138000</v>
      </c>
      <c r="M13665" s="87" t="n">
        <v>129927</v>
      </c>
      <c r="N13665" s="87" t="n">
        <v>51060</v>
      </c>
      <c r="O13665" s="144" t="n">
        <v>125454.5454545454</v>
      </c>
      <c r="P13665" s="87" t="inlineStr">
        <is>
          <t>카페24화장솜촉촉 스킨팩 화장솜201208</t>
        </is>
      </c>
    </row>
    <row r="13666">
      <c r="B13666" s="127" t="n">
        <v>44209</v>
      </c>
      <c r="C13666" s="87">
        <f>TEXT(B13666,"aaa")</f>
        <v/>
      </c>
      <c r="D13666" s="93" t="n"/>
      <c r="E13666" s="87">
        <f>INDEX(매칭테이블!C:D,MATCH(RD!G13666,매칭테이블!D:D,0),1)</f>
        <v/>
      </c>
      <c r="F13666" s="93" t="inlineStr">
        <is>
          <t>카페24</t>
        </is>
      </c>
      <c r="G13666" s="93" t="inlineStr">
        <is>
          <t>촉촉 스킨팩 화장솜</t>
        </is>
      </c>
      <c r="H13666" s="93" t="n">
        <v>1</v>
      </c>
      <c r="J13666" s="87" t="n">
        <v>201208</v>
      </c>
      <c r="K13666" s="93" t="n"/>
      <c r="L13666" s="87" t="n">
        <v>3000</v>
      </c>
      <c r="M13666" s="87" t="n">
        <v>2824.5</v>
      </c>
      <c r="N13666" s="87" t="n">
        <v>1110</v>
      </c>
      <c r="O13666" s="144" t="n">
        <v>2727.272727272727</v>
      </c>
      <c r="P13666" s="87" t="inlineStr">
        <is>
          <t>카페24화장솜촉촉 스킨팩 화장솜201208</t>
        </is>
      </c>
    </row>
    <row r="13667">
      <c r="B13667" s="127" t="n">
        <v>44210</v>
      </c>
      <c r="C13667" s="87">
        <f>TEXT(B13667,"aaa")</f>
        <v/>
      </c>
      <c r="D13667" s="93" t="n"/>
      <c r="E13667" s="87">
        <f>INDEX(매칭테이블!C:D,MATCH(RD!G13667,매칭테이블!D:D,0),1)</f>
        <v/>
      </c>
      <c r="F13667" s="93" t="inlineStr">
        <is>
          <t>W컨셉</t>
        </is>
      </c>
      <c r="G13667" s="93" t="inlineStr">
        <is>
          <t>어성초 77토너 HEARTLEAF 77% SOOTHING TONER 250ml250ml</t>
        </is>
      </c>
      <c r="H13667" s="93" t="n">
        <v>1</v>
      </c>
      <c r="J13667" s="87" t="n">
        <v>201208</v>
      </c>
      <c r="K13667" s="93" t="n"/>
      <c r="L13667" s="87" t="n">
        <v>20000</v>
      </c>
      <c r="M13667" s="87" t="n">
        <v>14400</v>
      </c>
      <c r="N13667" s="87" t="n">
        <v>3080</v>
      </c>
      <c r="O13667" s="144" t="n">
        <v>18181.81818181818</v>
      </c>
      <c r="P13667" s="87" t="inlineStr">
        <is>
          <t>W컨셉토너어성초 77토너 HEARTLEAF 77% SOOTHING TONER 250ml250ml201208</t>
        </is>
      </c>
    </row>
    <row r="13668">
      <c r="B13668" s="127" t="n">
        <v>44210</v>
      </c>
      <c r="C13668" s="87">
        <f>TEXT(B13668,"aaa")</f>
        <v/>
      </c>
      <c r="D13668" s="93" t="n"/>
      <c r="E13668" s="87">
        <f>INDEX(매칭테이블!C:D,MATCH(RD!G13668,매칭테이블!D:D,0),1)</f>
        <v/>
      </c>
      <c r="F13668" s="93" t="inlineStr">
        <is>
          <t>아누아 CS</t>
        </is>
      </c>
      <c r="G13668" s="93" t="inlineStr">
        <is>
          <t>어성초 77 토너 250ml</t>
        </is>
      </c>
      <c r="H13668" s="93" t="n">
        <v>6</v>
      </c>
      <c r="J13668" s="87" t="n">
        <v>201208</v>
      </c>
      <c r="K13668" s="93" t="n"/>
      <c r="L13668" s="87" t="n">
        <v>0</v>
      </c>
      <c r="M13668" s="87" t="n">
        <v>0</v>
      </c>
      <c r="N13668" s="87" t="n">
        <v>19560</v>
      </c>
      <c r="O13668" s="144" t="n">
        <v>0</v>
      </c>
      <c r="P13668" s="87" t="inlineStr">
        <is>
          <t>아누아 CS토너어성초 77 토너 250ml201208</t>
        </is>
      </c>
    </row>
    <row r="13669">
      <c r="B13669" s="127" t="n">
        <v>44210</v>
      </c>
      <c r="C13669" s="87">
        <f>TEXT(B13669,"aaa")</f>
        <v/>
      </c>
      <c r="D13669" s="93" t="n"/>
      <c r="E13669" s="87">
        <f>INDEX(매칭테이블!C:D,MATCH(RD!G13669,매칭테이블!D:D,0),1)</f>
        <v/>
      </c>
      <c r="F13669" s="93" t="inlineStr">
        <is>
          <t>카페24</t>
        </is>
      </c>
      <c r="G13669" s="93" t="inlineStr">
        <is>
          <t>5 제로 무기자차 선크림옵션=5제로 무기자차 선크림 1개-20% off</t>
        </is>
      </c>
      <c r="H13669" s="93" t="n">
        <v>2</v>
      </c>
      <c r="J13669" s="87" t="n">
        <v>201208</v>
      </c>
      <c r="K13669" s="93" t="n"/>
      <c r="L13669" s="87" t="n">
        <v>40000</v>
      </c>
      <c r="M13669" s="87" t="n">
        <v>37660</v>
      </c>
      <c r="N13669" s="87" t="n">
        <v>4690</v>
      </c>
      <c r="O13669" s="144" t="n">
        <v>36363.63636363636</v>
      </c>
      <c r="P13669" s="87" t="inlineStr">
        <is>
          <t>카페24선크림5 제로 무기자차 선크림옵션=5제로 무기자차 선크림 1개-20% off201208</t>
        </is>
      </c>
    </row>
    <row r="13670">
      <c r="B13670" s="127" t="n">
        <v>44210</v>
      </c>
      <c r="C13670" s="87">
        <f>TEXT(B13670,"aaa")</f>
        <v/>
      </c>
      <c r="D13670" s="93" t="n"/>
      <c r="E13670" s="87">
        <f>INDEX(매칭테이블!C:D,MATCH(RD!G13670,매칭테이블!D:D,0),1)</f>
        <v/>
      </c>
      <c r="F13670" s="93" t="inlineStr">
        <is>
          <t>카페24</t>
        </is>
      </c>
      <c r="G13670" s="93" t="inlineStr">
        <is>
          <t>[수분 보충 세트] 어성초 77 토너 + 어성초 70 로션옵션=어성초 77 토너 250ml + 어성초 70 로션 200ml -30%</t>
        </is>
      </c>
      <c r="H13670" s="93" t="n">
        <v>72</v>
      </c>
      <c r="J13670" s="87" t="n">
        <v>201208</v>
      </c>
      <c r="K13670" s="93" t="n"/>
      <c r="L13670" s="87" t="n">
        <v>2671200</v>
      </c>
      <c r="M13670" s="87" t="n">
        <v>2514934.8</v>
      </c>
      <c r="N13670" s="87" t="n">
        <v>534096</v>
      </c>
      <c r="O13670" s="144" t="n">
        <v>2428363.636363636</v>
      </c>
      <c r="P13670" s="87" t="inlineStr">
        <is>
          <t>카페24수분 보충 세트[수분 보충 세트] 어성초 77 토너 + 어성초 70 로션옵션=어성초 77 토너 250ml + 어성초 70 로션 200ml -30%201208</t>
        </is>
      </c>
    </row>
    <row r="13671">
      <c r="B13671" s="127" t="n">
        <v>44210</v>
      </c>
      <c r="C13671" s="87">
        <f>TEXT(B13671,"aaa")</f>
        <v/>
      </c>
      <c r="D13671" s="93" t="n"/>
      <c r="E13671" s="87">
        <f>INDEX(매칭테이블!C:D,MATCH(RD!G13671,매칭테이블!D:D,0),1)</f>
        <v/>
      </c>
      <c r="F13671" s="93" t="inlineStr">
        <is>
          <t>카페24</t>
        </is>
      </c>
      <c r="G13671" s="93" t="inlineStr">
        <is>
          <t>[어성초 진정 패키지 세트] 대용량 토너 + 앰플 + 수딩 크림 + 마스크팩 10장</t>
        </is>
      </c>
      <c r="H13671" s="93" t="n">
        <v>2</v>
      </c>
      <c r="J13671" s="87" t="n">
        <v>201208</v>
      </c>
      <c r="K13671" s="93" t="n"/>
      <c r="L13671" s="87" t="n">
        <v>198000</v>
      </c>
      <c r="M13671" s="87" t="n">
        <v>186417</v>
      </c>
      <c r="N13671" s="87" t="n">
        <v>30274</v>
      </c>
      <c r="O13671" s="144" t="n">
        <v>180000</v>
      </c>
      <c r="P13671" s="87" t="inlineStr">
        <is>
          <t>카페24어성초진정패키지[어성초 진정 패키지 세트] 대용량 토너 + 앰플 + 수딩 크림 + 마스크팩 10장201208</t>
        </is>
      </c>
    </row>
    <row r="13672">
      <c r="B13672" s="127" t="n">
        <v>44210</v>
      </c>
      <c r="C13672" s="87">
        <f>TEXT(B13672,"aaa")</f>
        <v/>
      </c>
      <c r="D13672" s="93" t="n"/>
      <c r="E13672" s="87">
        <f>INDEX(매칭테이블!C:D,MATCH(RD!G13672,매칭테이블!D:D,0),1)</f>
        <v/>
      </c>
      <c r="F13672" s="93" t="inlineStr">
        <is>
          <t>카페24</t>
        </is>
      </c>
      <c r="G13672" s="93" t="inlineStr">
        <is>
          <t>대용량 어성초 77 수딩 토너 500ml</t>
        </is>
      </c>
      <c r="H13672" s="93" t="n">
        <v>28</v>
      </c>
      <c r="J13672" s="87" t="n">
        <v>201208</v>
      </c>
      <c r="K13672" s="93" t="n"/>
      <c r="L13672" s="87" t="n">
        <v>924000</v>
      </c>
      <c r="M13672" s="87" t="n">
        <v>869946</v>
      </c>
      <c r="N13672" s="87" t="n">
        <v>121240</v>
      </c>
      <c r="O13672" s="144" t="n">
        <v>839999.9999999999</v>
      </c>
      <c r="P13672" s="87" t="inlineStr">
        <is>
          <t>카페24토너대용량 어성초 77 수딩 토너 500ml201208</t>
        </is>
      </c>
    </row>
    <row r="13673">
      <c r="B13673" s="127" t="n">
        <v>44210</v>
      </c>
      <c r="C13673" s="87">
        <f>TEXT(B13673,"aaa")</f>
        <v/>
      </c>
      <c r="D13673" s="93" t="n"/>
      <c r="E13673" s="87">
        <f>INDEX(매칭테이블!C:D,MATCH(RD!G13673,매칭테이블!D:D,0),1)</f>
        <v/>
      </c>
      <c r="F13673" s="93" t="inlineStr">
        <is>
          <t>카페24</t>
        </is>
      </c>
      <c r="G13673" s="93" t="inlineStr">
        <is>
          <t>대용량 어성초 77 수딩 토너 500ml옵션=대용량 어성초 77 토너 1개 - 27% OFF</t>
        </is>
      </c>
      <c r="H13673" s="93" t="n">
        <v>10</v>
      </c>
      <c r="J13673" s="87" t="n">
        <v>201208</v>
      </c>
      <c r="K13673" s="93" t="n"/>
      <c r="L13673" s="87" t="n">
        <v>330000</v>
      </c>
      <c r="M13673" s="87" t="n">
        <v>310695</v>
      </c>
      <c r="N13673" s="87" t="n">
        <v>43300</v>
      </c>
      <c r="O13673" s="144" t="n">
        <v>300000</v>
      </c>
      <c r="P13673" s="87" t="inlineStr">
        <is>
          <t>카페24토너대용량 어성초 77 수딩 토너 500ml옵션=대용량 어성초 77 토너 1개 - 27% OFF201208</t>
        </is>
      </c>
    </row>
    <row r="13674">
      <c r="B13674" s="127" t="n">
        <v>44210</v>
      </c>
      <c r="C13674" s="87">
        <f>TEXT(B13674,"aaa")</f>
        <v/>
      </c>
      <c r="D13674" s="93" t="n"/>
      <c r="E13674" s="87">
        <f>INDEX(매칭테이블!C:D,MATCH(RD!G13674,매칭테이블!D:D,0),1)</f>
        <v/>
      </c>
      <c r="F13674" s="93" t="inlineStr">
        <is>
          <t>카페24</t>
        </is>
      </c>
      <c r="G13674" s="93" t="inlineStr">
        <is>
          <t>대용량 어성초 77 수딩 토너 500ml화장솜(선택)=촉촉 스킨팩 화장솜</t>
        </is>
      </c>
      <c r="H13674" s="93" t="n">
        <v>1</v>
      </c>
      <c r="J13674" s="87" t="n">
        <v>201208</v>
      </c>
      <c r="K13674" s="93" t="n"/>
      <c r="L13674" s="87" t="n">
        <v>38000</v>
      </c>
      <c r="M13674" s="87" t="n">
        <v>35777</v>
      </c>
      <c r="N13674" s="87" t="n">
        <v>1110</v>
      </c>
      <c r="O13674" s="144" t="n">
        <v>34545.45454545454</v>
      </c>
      <c r="P13674" s="87" t="inlineStr">
        <is>
          <t>카페24토너대용량 어성초 77 수딩 토너 500ml화장솜(선택)=촉촉 스킨팩 화장솜201208</t>
        </is>
      </c>
    </row>
    <row r="13675">
      <c r="B13675" s="127" t="n">
        <v>44210</v>
      </c>
      <c r="C13675" s="87">
        <f>TEXT(B13675,"aaa")</f>
        <v/>
      </c>
      <c r="D13675" s="93" t="n"/>
      <c r="E13675" s="87">
        <f>INDEX(매칭테이블!C:D,MATCH(RD!G13675,매칭테이블!D:D,0),1)</f>
        <v/>
      </c>
      <c r="F13675" s="93" t="inlineStr">
        <is>
          <t>카페24</t>
        </is>
      </c>
      <c r="G13675" s="93" t="inlineStr">
        <is>
          <t>아누아 어성초 77 수딩 토너토너(필수)=어성초 77 토너 2개-30% off (무료배송)</t>
        </is>
      </c>
      <c r="H13675" s="93" t="n">
        <v>2</v>
      </c>
      <c r="J13675" s="87" t="n">
        <v>201208</v>
      </c>
      <c r="K13675" s="93" t="n"/>
      <c r="L13675" s="87" t="n">
        <v>70000</v>
      </c>
      <c r="M13675" s="87" t="n">
        <v>65905</v>
      </c>
      <c r="N13675" s="87" t="n">
        <v>12320</v>
      </c>
      <c r="O13675" s="144" t="n">
        <v>63636.36363636363</v>
      </c>
      <c r="P13675" s="87" t="inlineStr">
        <is>
          <t>카페24토너아누아 어성초 77 수딩 토너토너(필수)=어성초 77 토너 2개-30% off (무료배송)201208</t>
        </is>
      </c>
    </row>
    <row r="13676">
      <c r="B13676" s="127" t="n">
        <v>44210</v>
      </c>
      <c r="C13676" s="87">
        <f>TEXT(B13676,"aaa")</f>
        <v/>
      </c>
      <c r="D13676" s="93" t="n"/>
      <c r="E13676" s="87">
        <f>INDEX(매칭테이블!C:D,MATCH(RD!G13676,매칭테이블!D:D,0),1)</f>
        <v/>
      </c>
      <c r="F13676" s="93" t="inlineStr">
        <is>
          <t>카페24</t>
        </is>
      </c>
      <c r="G13676" s="93" t="inlineStr">
        <is>
          <t>아누아 어성초 77 수딩 토너화장솜(선택)=촉촉 스킨팩 화장솜</t>
        </is>
      </c>
      <c r="H13676" s="93" t="n">
        <v>1</v>
      </c>
      <c r="J13676" s="87" t="n">
        <v>201208</v>
      </c>
      <c r="K13676" s="93" t="n"/>
      <c r="L13676" s="87" t="n">
        <v>3000</v>
      </c>
      <c r="M13676" s="87" t="n">
        <v>2824.5</v>
      </c>
      <c r="N13676" s="87" t="n">
        <v>1110</v>
      </c>
      <c r="O13676" s="144" t="n">
        <v>2727.272727272727</v>
      </c>
      <c r="P13676" s="87" t="inlineStr">
        <is>
          <t>카페24토너아누아 어성초 77 수딩 토너화장솜(선택)=촉촉 스킨팩 화장솜201208</t>
        </is>
      </c>
    </row>
    <row r="13677">
      <c r="B13677" s="127" t="n">
        <v>44210</v>
      </c>
      <c r="C13677" s="87">
        <f>TEXT(B13677,"aaa")</f>
        <v/>
      </c>
      <c r="D13677" s="93" t="n"/>
      <c r="E13677" s="87">
        <f>INDEX(매칭테이블!C:D,MATCH(RD!G13677,매칭테이블!D:D,0),1)</f>
        <v/>
      </c>
      <c r="F13677" s="93" t="inlineStr">
        <is>
          <t>카페24</t>
        </is>
      </c>
      <c r="G13677" s="93" t="inlineStr">
        <is>
          <t>어성초 70 데일리 릴리프 로션로션=어성초 70 데일리 릴리프 로션 1개 -20% off</t>
        </is>
      </c>
      <c r="H13677" s="93" t="n">
        <v>12</v>
      </c>
      <c r="J13677" s="87" t="n">
        <v>201208</v>
      </c>
      <c r="K13677" s="93" t="n"/>
      <c r="L13677" s="87" t="n">
        <v>268800</v>
      </c>
      <c r="M13677" s="87" t="n">
        <v>253075.2</v>
      </c>
      <c r="N13677" s="87" t="n">
        <v>52056</v>
      </c>
      <c r="O13677" s="144" t="n">
        <v>244363.6363636364</v>
      </c>
      <c r="P13677" s="87" t="inlineStr">
        <is>
          <t>카페24로션어성초 70 데일리 릴리프 로션로션=어성초 70 데일리 릴리프 로션 1개 -20% off201208</t>
        </is>
      </c>
    </row>
    <row r="13678">
      <c r="B13678" s="127" t="n">
        <v>44210</v>
      </c>
      <c r="C13678" s="87">
        <f>TEXT(B13678,"aaa")</f>
        <v/>
      </c>
      <c r="D13678" s="93" t="n"/>
      <c r="E13678" s="87">
        <f>INDEX(매칭테이블!C:D,MATCH(RD!G13678,매칭테이블!D:D,0),1)</f>
        <v/>
      </c>
      <c r="F13678" s="93" t="inlineStr">
        <is>
          <t>카페24</t>
        </is>
      </c>
      <c r="G13678" s="93" t="inlineStr">
        <is>
          <t>어성초 70 데일리 릴리프 로션로션=어성초 70 데일리 릴리프 로션 2개 -30% off</t>
        </is>
      </c>
      <c r="H13678" s="93" t="n">
        <v>5</v>
      </c>
      <c r="J13678" s="87" t="n">
        <v>201208</v>
      </c>
      <c r="K13678" s="93" t="n"/>
      <c r="L13678" s="87" t="n">
        <v>196000</v>
      </c>
      <c r="M13678" s="87" t="n">
        <v>184534</v>
      </c>
      <c r="N13678" s="87" t="n">
        <v>43380</v>
      </c>
      <c r="O13678" s="144" t="n">
        <v>178181.8181818182</v>
      </c>
      <c r="P13678" s="87" t="inlineStr">
        <is>
          <t>카페24로션어성초 70 데일리 릴리프 로션로션=어성초 70 데일리 릴리프 로션 2개 -30% off201208</t>
        </is>
      </c>
    </row>
    <row r="13679">
      <c r="B13679" s="127" t="n">
        <v>44210</v>
      </c>
      <c r="C13679" s="87">
        <f>TEXT(B13679,"aaa")</f>
        <v/>
      </c>
      <c r="D13679" s="93" t="n"/>
      <c r="E13679" s="87">
        <f>INDEX(매칭테이블!C:D,MATCH(RD!G13679,매칭테이블!D:D,0),1)</f>
        <v/>
      </c>
      <c r="F13679" s="93" t="inlineStr">
        <is>
          <t>카페24</t>
        </is>
      </c>
      <c r="G13679" s="93" t="inlineStr">
        <is>
          <t>어성초 70 데일리 릴리프 로션로션=어성초 77토너 + 어성초 70 로션 수분 보충 세트 -30% off</t>
        </is>
      </c>
      <c r="H13679" s="93" t="n">
        <v>4</v>
      </c>
      <c r="J13679" s="87" t="n">
        <v>201208</v>
      </c>
      <c r="K13679" s="93" t="n"/>
      <c r="L13679" s="87" t="n">
        <v>148400</v>
      </c>
      <c r="M13679" s="87" t="n">
        <v>139718.6</v>
      </c>
      <c r="N13679" s="87" t="n">
        <v>29672</v>
      </c>
      <c r="O13679" s="144" t="n">
        <v>134909.0909090909</v>
      </c>
      <c r="P13679" s="87" t="inlineStr">
        <is>
          <t>카페24수분 보충 세트어성초 70 데일리 릴리프 로션로션=어성초 77토너 + 어성초 70 로션 수분 보충 세트 -30% off201208</t>
        </is>
      </c>
    </row>
    <row r="13680">
      <c r="B13680" s="127" t="n">
        <v>44210</v>
      </c>
      <c r="C13680" s="87">
        <f>TEXT(B13680,"aaa")</f>
        <v/>
      </c>
      <c r="D13680" s="93" t="n"/>
      <c r="E13680" s="87">
        <f>INDEX(매칭테이블!C:D,MATCH(RD!G13680,매칭테이블!D:D,0),1)</f>
        <v/>
      </c>
      <c r="F13680" s="93" t="inlineStr">
        <is>
          <t>카페24</t>
        </is>
      </c>
      <c r="G13680" s="93" t="inlineStr">
        <is>
          <t>어성초 70 머드 크림 마스크옵션=어성초 70 머드 크림 마스크-20% off</t>
        </is>
      </c>
      <c r="H13680" s="93" t="n">
        <v>4</v>
      </c>
      <c r="J13680" s="87" t="n">
        <v>201208</v>
      </c>
      <c r="K13680" s="93" t="n"/>
      <c r="L13680" s="87" t="n">
        <v>80000</v>
      </c>
      <c r="M13680" s="87" t="n">
        <v>75320</v>
      </c>
      <c r="N13680" s="87" t="n">
        <v>5768</v>
      </c>
      <c r="O13680" s="144" t="n">
        <v>72727.27272727272</v>
      </c>
      <c r="P13680" s="87" t="inlineStr">
        <is>
          <t>카페24머드크림마스크어성초 70 머드 크림 마스크옵션=어성초 70 머드 크림 마스크-20% off201208</t>
        </is>
      </c>
    </row>
    <row r="13681">
      <c r="B13681" s="127" t="n">
        <v>44210</v>
      </c>
      <c r="C13681" s="87">
        <f>TEXT(B13681,"aaa")</f>
        <v/>
      </c>
      <c r="D13681" s="93" t="n"/>
      <c r="E13681" s="87">
        <f>INDEX(매칭테이블!C:D,MATCH(RD!G13681,매칭테이블!D:D,0),1)</f>
        <v/>
      </c>
      <c r="F13681" s="93" t="inlineStr">
        <is>
          <t>카페24</t>
        </is>
      </c>
      <c r="G13681" s="93" t="inlineStr">
        <is>
          <t>어성초 70 인텐스 카밍 크림크림=어성초 70 인텐스 카밍 크림 1개 (-20%)</t>
        </is>
      </c>
      <c r="H13681" s="93" t="n">
        <v>1</v>
      </c>
      <c r="J13681" s="87" t="n">
        <v>201208</v>
      </c>
      <c r="K13681" s="93" t="n"/>
      <c r="L13681" s="87" t="n">
        <v>28000</v>
      </c>
      <c r="M13681" s="87" t="n">
        <v>26362</v>
      </c>
      <c r="N13681" s="87" t="n">
        <v>3882</v>
      </c>
      <c r="O13681" s="144" t="n">
        <v>25454.54545454545</v>
      </c>
      <c r="P13681" s="87" t="inlineStr">
        <is>
          <t>카페24카밍크림어성초 70 인텐스 카밍 크림크림=어성초 70 인텐스 카밍 크림 1개 (-20%)201208</t>
        </is>
      </c>
    </row>
    <row r="13682">
      <c r="B13682" s="127" t="n">
        <v>44210</v>
      </c>
      <c r="C13682" s="87">
        <f>TEXT(B13682,"aaa")</f>
        <v/>
      </c>
      <c r="D13682" s="93" t="n"/>
      <c r="E13682" s="87">
        <f>INDEX(매칭테이블!C:D,MATCH(RD!G13682,매칭테이블!D:D,0),1)</f>
        <v/>
      </c>
      <c r="F13682" s="93" t="inlineStr">
        <is>
          <t>카페24</t>
        </is>
      </c>
      <c r="G13682" s="93" t="inlineStr">
        <is>
          <t>어성초 70 인텐스 카밍 크림크림=어성초 70 인텐스 카밍 크림 2개 (-30%)</t>
        </is>
      </c>
      <c r="H13682" s="93" t="n">
        <v>2</v>
      </c>
      <c r="J13682" s="87" t="n">
        <v>201208</v>
      </c>
      <c r="K13682" s="93" t="n"/>
      <c r="L13682" s="87" t="n">
        <v>98000</v>
      </c>
      <c r="M13682" s="87" t="n">
        <v>92267</v>
      </c>
      <c r="N13682" s="87" t="n">
        <v>15528</v>
      </c>
      <c r="O13682" s="144" t="n">
        <v>89090.90909090909</v>
      </c>
      <c r="P13682" s="87" t="inlineStr">
        <is>
          <t>카페24카밍크림어성초 70 인텐스 카밍 크림크림=어성초 70 인텐스 카밍 크림 2개 (-30%)201208</t>
        </is>
      </c>
    </row>
    <row r="13683">
      <c r="B13683" s="127" t="n">
        <v>44210</v>
      </c>
      <c r="C13683" s="87">
        <f>TEXT(B13683,"aaa")</f>
        <v/>
      </c>
      <c r="D13683" s="93" t="n"/>
      <c r="E13683" s="87">
        <f>INDEX(매칭테이블!C:D,MATCH(RD!G13683,매칭테이블!D:D,0),1)</f>
        <v/>
      </c>
      <c r="F13683" s="93" t="inlineStr">
        <is>
          <t>카페24</t>
        </is>
      </c>
      <c r="G13683" s="93" t="inlineStr">
        <is>
          <t>어성초 77 수딩 토너옵션=어성초 77 토너 1개-20% off</t>
        </is>
      </c>
      <c r="H13683" s="93" t="n">
        <v>74</v>
      </c>
      <c r="J13683" s="87" t="n">
        <v>201208</v>
      </c>
      <c r="K13683" s="93" t="n"/>
      <c r="L13683" s="87" t="n">
        <v>1480000</v>
      </c>
      <c r="M13683" s="87" t="n">
        <v>1393420</v>
      </c>
      <c r="N13683" s="87" t="n">
        <v>227920</v>
      </c>
      <c r="O13683" s="144" t="n">
        <v>1345454.545454545</v>
      </c>
      <c r="P13683" s="87" t="inlineStr">
        <is>
          <t>카페24토너어성초 77 수딩 토너옵션=어성초 77 토너 1개-20% off201208</t>
        </is>
      </c>
    </row>
    <row r="13684">
      <c r="B13684" s="127" t="n">
        <v>44210</v>
      </c>
      <c r="C13684" s="87">
        <f>TEXT(B13684,"aaa")</f>
        <v/>
      </c>
      <c r="D13684" s="93" t="n"/>
      <c r="E13684" s="87">
        <f>INDEX(매칭테이블!C:D,MATCH(RD!G13684,매칭테이블!D:D,0),1)</f>
        <v/>
      </c>
      <c r="F13684" s="93" t="inlineStr">
        <is>
          <t>카페24</t>
        </is>
      </c>
      <c r="G13684" s="93" t="inlineStr">
        <is>
          <t>어성초 77 수딩 토너옵션=어성초 77 토너 2개-30% off (무료배송)</t>
        </is>
      </c>
      <c r="H13684" s="93" t="n">
        <v>58</v>
      </c>
      <c r="J13684" s="87" t="n">
        <v>201208</v>
      </c>
      <c r="K13684" s="93" t="n"/>
      <c r="L13684" s="87" t="n">
        <v>2030000</v>
      </c>
      <c r="M13684" s="87" t="n">
        <v>1911245</v>
      </c>
      <c r="N13684" s="87" t="n">
        <v>357280</v>
      </c>
      <c r="O13684" s="144" t="n">
        <v>1845454.545454545</v>
      </c>
      <c r="P13684" s="87" t="inlineStr">
        <is>
          <t>카페24토너어성초 77 수딩 토너옵션=어성초 77 토너 2개-30% off (무료배송)201208</t>
        </is>
      </c>
    </row>
    <row r="13685">
      <c r="B13685" s="127" t="n">
        <v>44210</v>
      </c>
      <c r="C13685" s="87">
        <f>TEXT(B13685,"aaa")</f>
        <v/>
      </c>
      <c r="D13685" s="93" t="n"/>
      <c r="E13685" s="87">
        <f>INDEX(매칭테이블!C:D,MATCH(RD!G13685,매칭테이블!D:D,0),1)</f>
        <v/>
      </c>
      <c r="F13685" s="93" t="inlineStr">
        <is>
          <t>카페24</t>
        </is>
      </c>
      <c r="G13685" s="93" t="inlineStr">
        <is>
          <t>어성초 77 수딩 토너옵션=어성초 77토너1개 + 어성초77패드1개 -30% off (무료배송)</t>
        </is>
      </c>
      <c r="H13685" s="93" t="n">
        <v>39</v>
      </c>
      <c r="J13685" s="87" t="n">
        <v>201208</v>
      </c>
      <c r="K13685" s="93" t="n"/>
      <c r="L13685" s="87" t="n">
        <v>1446900</v>
      </c>
      <c r="M13685" s="87" t="n">
        <v>1362256.35</v>
      </c>
      <c r="N13685" s="87" t="n">
        <v>315588</v>
      </c>
      <c r="O13685" s="144" t="n">
        <v>1315363.636363636</v>
      </c>
      <c r="P13685" s="87" t="inlineStr">
        <is>
          <t>카페24토너+패드 세트어성초 77 수딩 토너옵션=어성초 77토너1개 + 어성초77패드1개 -30% off (무료배송)201208</t>
        </is>
      </c>
    </row>
    <row r="13686">
      <c r="B13686" s="127" t="n">
        <v>44210</v>
      </c>
      <c r="C13686" s="87">
        <f>TEXT(B13686,"aaa")</f>
        <v/>
      </c>
      <c r="D13686" s="93" t="n"/>
      <c r="E13686" s="87">
        <f>INDEX(매칭테이블!C:D,MATCH(RD!G13686,매칭테이블!D:D,0),1)</f>
        <v/>
      </c>
      <c r="F13686" s="93" t="inlineStr">
        <is>
          <t>카페24</t>
        </is>
      </c>
      <c r="G13686" s="93" t="inlineStr">
        <is>
          <t>어성초 77 수딩 토너화장솜(선택)=촉촉 스킨팩 화장솜</t>
        </is>
      </c>
      <c r="H13686" s="93" t="n">
        <v>60</v>
      </c>
      <c r="J13686" s="87" t="n">
        <v>201208</v>
      </c>
      <c r="K13686" s="93" t="n"/>
      <c r="L13686" s="87" t="n">
        <v>180000</v>
      </c>
      <c r="M13686" s="87" t="n">
        <v>169470</v>
      </c>
      <c r="N13686" s="87" t="n">
        <v>66600</v>
      </c>
      <c r="O13686" s="144" t="n">
        <v>163636.3636363636</v>
      </c>
      <c r="P13686" s="87" t="inlineStr">
        <is>
          <t>카페24화장솜어성초 77 수딩 토너화장솜(선택)=촉촉 스킨팩 화장솜201208</t>
        </is>
      </c>
    </row>
    <row r="13687">
      <c r="B13687" s="127" t="n">
        <v>44210</v>
      </c>
      <c r="C13687" s="87">
        <f>TEXT(B13687,"aaa")</f>
        <v/>
      </c>
      <c r="D13687" s="93" t="n"/>
      <c r="E13687" s="87">
        <f>INDEX(매칭테이블!C:D,MATCH(RD!G13687,매칭테이블!D:D,0),1)</f>
        <v/>
      </c>
      <c r="F13687" s="93" t="inlineStr">
        <is>
          <t>카페24</t>
        </is>
      </c>
      <c r="G13687" s="93" t="inlineStr">
        <is>
          <t>어성초 77 수딩 토너토너(필수)=(대용량) 어성초 77 토너 500ml (무료배송)</t>
        </is>
      </c>
      <c r="H13687" s="93" t="n">
        <v>2</v>
      </c>
      <c r="J13687" s="87" t="n">
        <v>201208</v>
      </c>
      <c r="K13687" s="93" t="n"/>
      <c r="L13687" s="87" t="n">
        <v>66000</v>
      </c>
      <c r="M13687" s="87" t="n">
        <v>62139</v>
      </c>
      <c r="N13687" s="87" t="n">
        <v>8660</v>
      </c>
      <c r="O13687" s="144" t="n">
        <v>59999.99999999999</v>
      </c>
      <c r="P13687" s="87" t="inlineStr">
        <is>
          <t>카페24토너어성초 77 수딩 토너토너(필수)=(대용량) 어성초 77 토너 500ml (무료배송)201208</t>
        </is>
      </c>
    </row>
    <row r="13688">
      <c r="B13688" s="127" t="n">
        <v>44210</v>
      </c>
      <c r="C13688" s="87">
        <f>TEXT(B13688,"aaa")</f>
        <v/>
      </c>
      <c r="D13688" s="93" t="n"/>
      <c r="E13688" s="87">
        <f>INDEX(매칭테이블!C:D,MATCH(RD!G13688,매칭테이블!D:D,0),1)</f>
        <v/>
      </c>
      <c r="F13688" s="93" t="inlineStr">
        <is>
          <t>카페24</t>
        </is>
      </c>
      <c r="G13688" s="93" t="inlineStr">
        <is>
          <t>어성초 77 진정 마스크옵션=어성초 77 진정 마스크팩 10장-50% off</t>
        </is>
      </c>
      <c r="H13688" s="93" t="n">
        <v>4</v>
      </c>
      <c r="J13688" s="87" t="n">
        <v>201208</v>
      </c>
      <c r="K13688" s="93" t="n"/>
      <c r="L13688" s="87" t="n">
        <v>80000</v>
      </c>
      <c r="M13688" s="87" t="n">
        <v>75320</v>
      </c>
      <c r="N13688" s="87" t="n">
        <v>15880</v>
      </c>
      <c r="O13688" s="144" t="n">
        <v>72727.27272727272</v>
      </c>
      <c r="P13688" s="87" t="inlineStr">
        <is>
          <t>카페24마스크팩어성초 77 진정 마스크옵션=어성초 77 진정 마스크팩 10장-50% off201208</t>
        </is>
      </c>
    </row>
    <row r="13689">
      <c r="B13689" s="127" t="n">
        <v>44210</v>
      </c>
      <c r="C13689" s="87">
        <f>TEXT(B13689,"aaa")</f>
        <v/>
      </c>
      <c r="D13689" s="93" t="n"/>
      <c r="E13689" s="87">
        <f>INDEX(매칭테이블!C:D,MATCH(RD!G13689,매칭테이블!D:D,0),1)</f>
        <v/>
      </c>
      <c r="F13689" s="93" t="inlineStr">
        <is>
          <t>카페24</t>
        </is>
      </c>
      <c r="G13689" s="93" t="inlineStr">
        <is>
          <t>어성초 77 진정 마스크</t>
        </is>
      </c>
      <c r="H13689" s="93" t="n">
        <v>1</v>
      </c>
      <c r="J13689" s="87" t="n">
        <v>201208</v>
      </c>
      <c r="K13689" s="93" t="n"/>
      <c r="L13689" s="87" t="n">
        <v>4000</v>
      </c>
      <c r="M13689" s="87" t="n">
        <v>3766</v>
      </c>
      <c r="N13689" s="87" t="n">
        <v>397</v>
      </c>
      <c r="O13689" s="144" t="n">
        <v>3636.363636363636</v>
      </c>
      <c r="P13689" s="87" t="inlineStr">
        <is>
          <t>카페24마스크팩어성초 77 진정 마스크201208</t>
        </is>
      </c>
    </row>
    <row r="13690">
      <c r="B13690" s="127" t="n">
        <v>44210</v>
      </c>
      <c r="C13690" s="87">
        <f>TEXT(B13690,"aaa")</f>
        <v/>
      </c>
      <c r="D13690" s="93" t="n"/>
      <c r="E13690" s="87">
        <f>INDEX(매칭테이블!C:D,MATCH(RD!G13690,매칭테이블!D:D,0),1)</f>
        <v/>
      </c>
      <c r="F13690" s="93" t="inlineStr">
        <is>
          <t>카페24</t>
        </is>
      </c>
      <c r="G13690" s="93" t="inlineStr">
        <is>
          <t>어성초 77 클리어 패드옵션=어성초 77 클리어 패드 1개-20% off</t>
        </is>
      </c>
      <c r="H13690" s="93" t="n">
        <v>70</v>
      </c>
      <c r="J13690" s="87" t="n">
        <v>201208</v>
      </c>
      <c r="K13690" s="93" t="n"/>
      <c r="L13690" s="87" t="n">
        <v>1568000</v>
      </c>
      <c r="M13690" s="87" t="n">
        <v>1476272</v>
      </c>
      <c r="N13690" s="87" t="n">
        <v>350840</v>
      </c>
      <c r="O13690" s="144" t="n">
        <v>1425454.545454545</v>
      </c>
      <c r="P13690" s="87" t="inlineStr">
        <is>
          <t>카페24클리어 패드어성초 77 클리어 패드옵션=어성초 77 클리어 패드 1개-20% off201208</t>
        </is>
      </c>
    </row>
    <row r="13691">
      <c r="B13691" s="127" t="n">
        <v>44210</v>
      </c>
      <c r="C13691" s="87">
        <f>TEXT(B13691,"aaa")</f>
        <v/>
      </c>
      <c r="D13691" s="93" t="n"/>
      <c r="E13691" s="87">
        <f>INDEX(매칭테이블!C:D,MATCH(RD!G13691,매칭테이블!D:D,0),1)</f>
        <v/>
      </c>
      <c r="F13691" s="93" t="inlineStr">
        <is>
          <t>카페24</t>
        </is>
      </c>
      <c r="G13691" s="93" t="inlineStr">
        <is>
          <t>어성초 77 클리어 패드옵션=어성초 77 클리어 패드 2개-30% off (무료배송)</t>
        </is>
      </c>
      <c r="H13691" s="93" t="n">
        <v>87</v>
      </c>
      <c r="J13691" s="87" t="n">
        <v>201208</v>
      </c>
      <c r="K13691" s="93" t="n"/>
      <c r="L13691" s="87" t="n">
        <v>3410400</v>
      </c>
      <c r="M13691" s="87" t="n">
        <v>3210891.6</v>
      </c>
      <c r="N13691" s="87" t="n">
        <v>872088</v>
      </c>
      <c r="O13691" s="144" t="n">
        <v>3100363.636363636</v>
      </c>
      <c r="P13691" s="87" t="inlineStr">
        <is>
          <t>카페24클리어 패드어성초 77 클리어 패드옵션=어성초 77 클리어 패드 2개-30% off (무료배송)201208</t>
        </is>
      </c>
    </row>
    <row r="13692">
      <c r="B13692" s="127" t="n">
        <v>44210</v>
      </c>
      <c r="C13692" s="87">
        <f>TEXT(B13692,"aaa")</f>
        <v/>
      </c>
      <c r="D13692" s="93" t="n"/>
      <c r="E13692" s="87">
        <f>INDEX(매칭테이블!C:D,MATCH(RD!G13692,매칭테이블!D:D,0),1)</f>
        <v/>
      </c>
      <c r="F13692" s="93" t="inlineStr">
        <is>
          <t>카페24</t>
        </is>
      </c>
      <c r="G13692" s="93" t="inlineStr">
        <is>
          <t>어성초 77 클리어 패드옵션=어성초 77 클리어 패드 3개-35% off (무료배송)</t>
        </is>
      </c>
      <c r="H13692" s="93" t="n">
        <v>18</v>
      </c>
      <c r="J13692" s="87" t="n">
        <v>201208</v>
      </c>
      <c r="K13692" s="93" t="n"/>
      <c r="L13692" s="87" t="n">
        <v>982800</v>
      </c>
      <c r="M13692" s="87" t="n">
        <v>925306.2</v>
      </c>
      <c r="N13692" s="87" t="n">
        <v>166320</v>
      </c>
      <c r="O13692" s="144" t="n">
        <v>893454.5454545454</v>
      </c>
      <c r="P13692" s="87" t="inlineStr">
        <is>
          <t>카페24클리어 패드어성초 77 클리어 패드옵션=어성초 77 클리어 패드 3개-35% off (무료배송)201208</t>
        </is>
      </c>
    </row>
    <row r="13693">
      <c r="B13693" s="127" t="n">
        <v>44210</v>
      </c>
      <c r="C13693" s="87">
        <f>TEXT(B13693,"aaa")</f>
        <v/>
      </c>
      <c r="D13693" s="93" t="n"/>
      <c r="E13693" s="87">
        <f>INDEX(매칭테이블!C:D,MATCH(RD!G13693,매칭테이블!D:D,0),1)</f>
        <v/>
      </c>
      <c r="F13693" s="93" t="inlineStr">
        <is>
          <t>카페24</t>
        </is>
      </c>
      <c r="G13693" s="93" t="inlineStr">
        <is>
          <t>어성초 77 클리어 패드옵션=어성초77토너1개+어성초77패드1개-30% off (무료배송)</t>
        </is>
      </c>
      <c r="H13693" s="93" t="n">
        <v>25</v>
      </c>
      <c r="J13693" s="87" t="n">
        <v>201208</v>
      </c>
      <c r="K13693" s="93" t="n"/>
      <c r="L13693" s="87" t="n">
        <v>927500</v>
      </c>
      <c r="M13693" s="87" t="n">
        <v>873241.25</v>
      </c>
      <c r="N13693" s="87" t="n">
        <v>202300</v>
      </c>
      <c r="O13693" s="144" t="n">
        <v>843181.8181818181</v>
      </c>
      <c r="P13693" s="87" t="inlineStr">
        <is>
          <t>카페24토너+패드 세트어성초 77 클리어 패드옵션=어성초77토너1개+어성초77패드1개-30% off (무료배송)201208</t>
        </is>
      </c>
    </row>
    <row r="13694">
      <c r="B13694" s="127" t="n">
        <v>44210</v>
      </c>
      <c r="C13694" s="87">
        <f>TEXT(B13694,"aaa")</f>
        <v/>
      </c>
      <c r="D13694" s="93" t="n"/>
      <c r="E13694" s="87">
        <f>INDEX(매칭테이블!C:D,MATCH(RD!G13694,매칭테이블!D:D,0),1)</f>
        <v/>
      </c>
      <c r="F13694" s="93" t="inlineStr">
        <is>
          <t>카페24</t>
        </is>
      </c>
      <c r="G13694" s="93" t="inlineStr">
        <is>
          <t>어성초 77 클리어 패드 (1/11 순차발송 예정)옵션=어성초 77 클리어 패드 1개-20% off</t>
        </is>
      </c>
      <c r="H13694" s="93" t="n">
        <v>1</v>
      </c>
      <c r="J13694" s="87" t="n">
        <v>201208</v>
      </c>
      <c r="K13694" s="93" t="n"/>
      <c r="L13694" s="87" t="n">
        <v>22400</v>
      </c>
      <c r="M13694" s="87" t="n">
        <v>21089.6</v>
      </c>
      <c r="N13694" s="87" t="n">
        <v>5012</v>
      </c>
      <c r="O13694" s="144" t="n">
        <v>20363.63636363636</v>
      </c>
      <c r="P13694" s="87" t="inlineStr">
        <is>
          <t>카페24클리어 패드어성초 77 클리어 패드 (1/11 순차발송 예정)옵션=어성초 77 클리어 패드 1개-20% off201208</t>
        </is>
      </c>
    </row>
    <row r="13695">
      <c r="B13695" s="127" t="n">
        <v>44210</v>
      </c>
      <c r="C13695" s="87">
        <f>TEXT(B13695,"aaa")</f>
        <v/>
      </c>
      <c r="D13695" s="93" t="n"/>
      <c r="E13695" s="87">
        <f>INDEX(매칭테이블!C:D,MATCH(RD!G13695,매칭테이블!D:D,0),1)</f>
        <v/>
      </c>
      <c r="F13695" s="93" t="inlineStr">
        <is>
          <t>카페24</t>
        </is>
      </c>
      <c r="G13695" s="93" t="inlineStr">
        <is>
          <t>어성초 77 포어 클리어 패드옵션=어성초 77 클리어 패드 1개-20% off</t>
        </is>
      </c>
      <c r="H13695" s="93" t="n">
        <v>7</v>
      </c>
      <c r="J13695" s="87" t="n">
        <v>201208</v>
      </c>
      <c r="K13695" s="93" t="n"/>
      <c r="L13695" s="87" t="n">
        <v>156800</v>
      </c>
      <c r="M13695" s="87" t="n">
        <v>147627.2</v>
      </c>
      <c r="N13695" s="87" t="n">
        <v>35084</v>
      </c>
      <c r="O13695" s="144" t="n">
        <v>142545.4545454545</v>
      </c>
      <c r="P13695" s="87" t="inlineStr">
        <is>
          <t>카페24클리어 패드어성초 77 포어 클리어 패드옵션=어성초 77 클리어 패드 1개-20% off201208</t>
        </is>
      </c>
    </row>
    <row r="13696">
      <c r="B13696" s="127" t="n">
        <v>44210</v>
      </c>
      <c r="C13696" s="87">
        <f>TEXT(B13696,"aaa")</f>
        <v/>
      </c>
      <c r="D13696" s="93" t="n"/>
      <c r="E13696" s="87">
        <f>INDEX(매칭테이블!C:D,MATCH(RD!G13696,매칭테이블!D:D,0),1)</f>
        <v/>
      </c>
      <c r="F13696" s="93" t="inlineStr">
        <is>
          <t>카페24</t>
        </is>
      </c>
      <c r="G13696" s="93" t="inlineStr">
        <is>
          <t>어성초 77 포어 클리어 패드옵션=어성초 77 클리어 패드 2개-30% off (무료배송)</t>
        </is>
      </c>
      <c r="H13696" s="93" t="n">
        <v>11</v>
      </c>
      <c r="J13696" s="87" t="n">
        <v>201208</v>
      </c>
      <c r="K13696" s="93" t="n"/>
      <c r="L13696" s="87" t="n">
        <v>431200</v>
      </c>
      <c r="M13696" s="87" t="n">
        <v>405974.8</v>
      </c>
      <c r="N13696" s="87" t="n">
        <v>110264</v>
      </c>
      <c r="O13696" s="144" t="n">
        <v>391999.9999999999</v>
      </c>
      <c r="P13696" s="87" t="inlineStr">
        <is>
          <t>카페24클리어 패드어성초 77 포어 클리어 패드옵션=어성초 77 클리어 패드 2개-30% off (무료배송)201208</t>
        </is>
      </c>
    </row>
    <row r="13697">
      <c r="B13697" s="127" t="n">
        <v>44210</v>
      </c>
      <c r="C13697" s="87">
        <f>TEXT(B13697,"aaa")</f>
        <v/>
      </c>
      <c r="D13697" s="93" t="n"/>
      <c r="E13697" s="87">
        <f>INDEX(매칭테이블!C:D,MATCH(RD!G13697,매칭테이블!D:D,0),1)</f>
        <v/>
      </c>
      <c r="F13697" s="93" t="inlineStr">
        <is>
          <t>카페24</t>
        </is>
      </c>
      <c r="G13697" s="93" t="inlineStr">
        <is>
          <t>어성초 77 포어 클리어 패드옵션=어성초 77 클리어 패드 3개-35% off (무료배송)</t>
        </is>
      </c>
      <c r="H13697" s="93" t="n">
        <v>3</v>
      </c>
      <c r="J13697" s="87" t="n">
        <v>201208</v>
      </c>
      <c r="K13697" s="93" t="n"/>
      <c r="L13697" s="87" t="n">
        <v>163800</v>
      </c>
      <c r="M13697" s="87" t="n">
        <v>154217.7</v>
      </c>
      <c r="N13697" s="87" t="n">
        <v>27720</v>
      </c>
      <c r="O13697" s="144" t="n">
        <v>148909.0909090909</v>
      </c>
      <c r="P13697" s="87" t="inlineStr">
        <is>
          <t>카페24클리어 패드어성초 77 포어 클리어 패드옵션=어성초 77 클리어 패드 3개-35% off (무료배송)201208</t>
        </is>
      </c>
    </row>
    <row r="13698">
      <c r="B13698" s="127" t="n">
        <v>44210</v>
      </c>
      <c r="C13698" s="87">
        <f>TEXT(B13698,"aaa")</f>
        <v/>
      </c>
      <c r="D13698" s="93" t="n"/>
      <c r="E13698" s="87">
        <f>INDEX(매칭테이블!C:D,MATCH(RD!G13698,매칭테이블!D:D,0),1)</f>
        <v/>
      </c>
      <c r="F13698" s="93" t="inlineStr">
        <is>
          <t>카페24</t>
        </is>
      </c>
      <c r="G13698" s="93" t="inlineStr">
        <is>
          <t>어성초 77 포어 클리어 패드옵션=어성초77토너1개+어성초77패드1개-30% off (무료배송)</t>
        </is>
      </c>
      <c r="H13698" s="93" t="n">
        <v>2</v>
      </c>
      <c r="J13698" s="87" t="n">
        <v>201208</v>
      </c>
      <c r="K13698" s="93" t="n"/>
      <c r="L13698" s="87" t="n">
        <v>74200</v>
      </c>
      <c r="M13698" s="87" t="n">
        <v>69859.3</v>
      </c>
      <c r="N13698" s="87" t="n">
        <v>16184</v>
      </c>
      <c r="O13698" s="144" t="n">
        <v>67454.54545454546</v>
      </c>
      <c r="P13698" s="87" t="inlineStr">
        <is>
          <t>카페24토너+패드 세트어성초 77 포어 클리어 패드옵션=어성초77토너1개+어성초77패드1개-30% off (무료배송)201208</t>
        </is>
      </c>
    </row>
    <row r="13699">
      <c r="B13699" s="127" t="n">
        <v>44210</v>
      </c>
      <c r="C13699" s="87">
        <f>TEXT(B13699,"aaa")</f>
        <v/>
      </c>
      <c r="D13699" s="93" t="n"/>
      <c r="E13699" s="87">
        <f>INDEX(매칭테이블!C:D,MATCH(RD!G13699,매칭테이블!D:D,0),1)</f>
        <v/>
      </c>
      <c r="F13699" s="93" t="inlineStr">
        <is>
          <t>카페24</t>
        </is>
      </c>
      <c r="G13699" s="93" t="inlineStr">
        <is>
          <t>어성초 77% 패드옵션=어성초 77 클리어 패드 1개-20% off</t>
        </is>
      </c>
      <c r="H13699" s="93" t="n">
        <v>70</v>
      </c>
      <c r="J13699" s="87" t="n">
        <v>201208</v>
      </c>
      <c r="K13699" s="93" t="n"/>
      <c r="L13699" s="87" t="n">
        <v>1568000</v>
      </c>
      <c r="M13699" s="87" t="n">
        <v>1476272</v>
      </c>
      <c r="N13699" s="87" t="n">
        <v>350840</v>
      </c>
      <c r="O13699" s="144" t="n">
        <v>1425454.545454545</v>
      </c>
      <c r="P13699" s="87" t="inlineStr">
        <is>
          <t>카페24클리어 패드어성초 77% 패드옵션=어성초 77 클리어 패드 1개-20% off201208</t>
        </is>
      </c>
    </row>
    <row r="13700">
      <c r="B13700" s="127" t="n">
        <v>44210</v>
      </c>
      <c r="C13700" s="87">
        <f>TEXT(B13700,"aaa")</f>
        <v/>
      </c>
      <c r="D13700" s="93" t="n"/>
      <c r="E13700" s="87">
        <f>INDEX(매칭테이블!C:D,MATCH(RD!G13700,매칭테이블!D:D,0),1)</f>
        <v/>
      </c>
      <c r="F13700" s="93" t="inlineStr">
        <is>
          <t>카페24</t>
        </is>
      </c>
      <c r="G13700" s="93" t="inlineStr">
        <is>
          <t>어성초 77% 패드옵션=어성초 77 클리어 패드 2개-30% off (무료배송)</t>
        </is>
      </c>
      <c r="H13700" s="93" t="n">
        <v>77</v>
      </c>
      <c r="J13700" s="87" t="n">
        <v>201208</v>
      </c>
      <c r="K13700" s="93" t="n"/>
      <c r="L13700" s="87" t="n">
        <v>3018400</v>
      </c>
      <c r="M13700" s="87" t="n">
        <v>2841823.6</v>
      </c>
      <c r="N13700" s="87" t="n">
        <v>771848</v>
      </c>
      <c r="O13700" s="144" t="n">
        <v>2744000</v>
      </c>
      <c r="P13700" s="87" t="inlineStr">
        <is>
          <t>카페24클리어 패드어성초 77% 패드옵션=어성초 77 클리어 패드 2개-30% off (무료배송)201208</t>
        </is>
      </c>
    </row>
    <row r="13701">
      <c r="B13701" s="127" t="n">
        <v>44210</v>
      </c>
      <c r="C13701" s="87">
        <f>TEXT(B13701,"aaa")</f>
        <v/>
      </c>
      <c r="D13701" s="93" t="n"/>
      <c r="E13701" s="87">
        <f>INDEX(매칭테이블!C:D,MATCH(RD!G13701,매칭테이블!D:D,0),1)</f>
        <v/>
      </c>
      <c r="F13701" s="93" t="inlineStr">
        <is>
          <t>카페24</t>
        </is>
      </c>
      <c r="G13701" s="93" t="inlineStr">
        <is>
          <t>어성초 77% 패드옵션=어성초 77 클리어 패드 3개-35% off (무료배송)</t>
        </is>
      </c>
      <c r="H13701" s="93" t="n">
        <v>8</v>
      </c>
      <c r="J13701" s="87" t="n">
        <v>201208</v>
      </c>
      <c r="K13701" s="93" t="n"/>
      <c r="L13701" s="87" t="n">
        <v>436800</v>
      </c>
      <c r="M13701" s="87" t="n">
        <v>411247.2</v>
      </c>
      <c r="N13701" s="87" t="n">
        <v>73920</v>
      </c>
      <c r="O13701" s="144" t="n">
        <v>397090.9090909091</v>
      </c>
      <c r="P13701" s="87" t="inlineStr">
        <is>
          <t>카페24클리어 패드어성초 77% 패드옵션=어성초 77 클리어 패드 3개-35% off (무료배송)201208</t>
        </is>
      </c>
    </row>
    <row r="13702">
      <c r="B13702" s="127" t="n">
        <v>44210</v>
      </c>
      <c r="C13702" s="87">
        <f>TEXT(B13702,"aaa")</f>
        <v/>
      </c>
      <c r="D13702" s="93" t="n"/>
      <c r="E13702" s="87">
        <f>INDEX(매칭테이블!C:D,MATCH(RD!G13702,매칭테이블!D:D,0),1)</f>
        <v/>
      </c>
      <c r="F13702" s="93" t="inlineStr">
        <is>
          <t>카페24</t>
        </is>
      </c>
      <c r="G13702" s="93" t="inlineStr">
        <is>
          <t>어성초 77% 패드옵션=어성초77토너1개+어성초77패드1개-30% off (무료배송)</t>
        </is>
      </c>
      <c r="H13702" s="93" t="n">
        <v>21</v>
      </c>
      <c r="J13702" s="87" t="n">
        <v>201208</v>
      </c>
      <c r="K13702" s="93" t="n"/>
      <c r="L13702" s="87" t="n">
        <v>779100</v>
      </c>
      <c r="M13702" s="87" t="n">
        <v>733522.65</v>
      </c>
      <c r="N13702" s="87" t="n">
        <v>169932</v>
      </c>
      <c r="O13702" s="144" t="n">
        <v>708272.7272727272</v>
      </c>
      <c r="P13702" s="87" t="inlineStr">
        <is>
          <t>카페24토너+패드 세트어성초 77% 패드옵션=어성초77토너1개+어성초77패드1개-30% off (무료배송)201208</t>
        </is>
      </c>
    </row>
    <row r="13703">
      <c r="B13703" s="127" t="n">
        <v>44210</v>
      </c>
      <c r="C13703" s="87">
        <f>TEXT(B13703,"aaa")</f>
        <v/>
      </c>
      <c r="D13703" s="93" t="n"/>
      <c r="E13703" s="87">
        <f>INDEX(매칭테이블!C:D,MATCH(RD!G13703,매칭테이블!D:D,0),1)</f>
        <v/>
      </c>
      <c r="F13703" s="93" t="inlineStr">
        <is>
          <t>카페24</t>
        </is>
      </c>
      <c r="G13703" s="93" t="inlineStr">
        <is>
          <t>어성초 77% 패드 (1/11 순차발송 예정)옵션=어성초 77 클리어 패드 1개-20% off</t>
        </is>
      </c>
      <c r="H13703" s="93" t="n">
        <v>1</v>
      </c>
      <c r="J13703" s="87" t="n">
        <v>201208</v>
      </c>
      <c r="K13703" s="93" t="n"/>
      <c r="L13703" s="87" t="n">
        <v>22400</v>
      </c>
      <c r="M13703" s="87" t="n">
        <v>21089.6</v>
      </c>
      <c r="N13703" s="87" t="n">
        <v>5012</v>
      </c>
      <c r="O13703" s="144" t="n">
        <v>20363.63636363636</v>
      </c>
      <c r="P13703" s="87" t="inlineStr">
        <is>
          <t>카페24클리어 패드어성초 77% 패드 (1/11 순차발송 예정)옵션=어성초 77 클리어 패드 1개-20% off201208</t>
        </is>
      </c>
    </row>
    <row r="13704">
      <c r="B13704" s="127" t="n">
        <v>44210</v>
      </c>
      <c r="C13704" s="87">
        <f>TEXT(B13704,"aaa")</f>
        <v/>
      </c>
      <c r="D13704" s="93" t="n"/>
      <c r="E13704" s="87">
        <f>INDEX(매칭테이블!C:D,MATCH(RD!G13704,매칭테이블!D:D,0),1)</f>
        <v/>
      </c>
      <c r="F13704" s="93" t="inlineStr">
        <is>
          <t>카페24</t>
        </is>
      </c>
      <c r="G13704" s="93" t="inlineStr">
        <is>
          <t>어성초 77% 패드 (1/11 순차발송 예정)옵션=어성초 77 클리어 패드 3개-35% off (무료배송)</t>
        </is>
      </c>
      <c r="H13704" s="93" t="n">
        <v>1</v>
      </c>
      <c r="J13704" s="87" t="n">
        <v>201208</v>
      </c>
      <c r="K13704" s="93" t="n"/>
      <c r="L13704" s="87" t="n">
        <v>54600</v>
      </c>
      <c r="M13704" s="87" t="n">
        <v>51405.9</v>
      </c>
      <c r="N13704" s="87" t="n">
        <v>9240</v>
      </c>
      <c r="O13704" s="144" t="n">
        <v>49636.36363636363</v>
      </c>
      <c r="P13704" s="87" t="inlineStr">
        <is>
          <t>카페24클리어 패드어성초 77% 패드 (1/11 순차발송 예정)옵션=어성초 77 클리어 패드 3개-35% off (무료배송)201208</t>
        </is>
      </c>
    </row>
    <row r="13705">
      <c r="B13705" s="127" t="n">
        <v>44210</v>
      </c>
      <c r="C13705" s="87">
        <f>TEXT(B13705,"aaa")</f>
        <v/>
      </c>
      <c r="D13705" s="93" t="n"/>
      <c r="E13705" s="87">
        <f>INDEX(매칭테이블!C:D,MATCH(RD!G13705,매칭테이블!D:D,0),1)</f>
        <v/>
      </c>
      <c r="F13705" s="93" t="inlineStr">
        <is>
          <t>카페24</t>
        </is>
      </c>
      <c r="G13705" s="93" t="inlineStr">
        <is>
          <t>어성초 78 수딩 크림</t>
        </is>
      </c>
      <c r="H13705" s="93" t="n">
        <v>9</v>
      </c>
      <c r="J13705" s="87" t="n">
        <v>201208</v>
      </c>
      <c r="K13705" s="93" t="n"/>
      <c r="L13705" s="87" t="n">
        <v>342000</v>
      </c>
      <c r="M13705" s="87" t="n">
        <v>321993</v>
      </c>
      <c r="N13705" s="87" t="n">
        <v>27405</v>
      </c>
      <c r="O13705" s="144" t="n">
        <v>310909.0909090909</v>
      </c>
      <c r="P13705" s="87" t="inlineStr">
        <is>
          <t>카페24수딩크림어성초 78 수딩 크림201208</t>
        </is>
      </c>
    </row>
    <row r="13706">
      <c r="B13706" s="127" t="n">
        <v>44210</v>
      </c>
      <c r="C13706" s="87">
        <f>TEXT(B13706,"aaa")</f>
        <v/>
      </c>
      <c r="D13706" s="93" t="n"/>
      <c r="E13706" s="87">
        <f>INDEX(매칭테이블!C:D,MATCH(RD!G13706,매칭테이블!D:D,0),1)</f>
        <v/>
      </c>
      <c r="F13706" s="93" t="inlineStr">
        <is>
          <t>카페24</t>
        </is>
      </c>
      <c r="G13706" s="93" t="inlineStr">
        <is>
          <t>어성초 78 수딩 크림</t>
        </is>
      </c>
      <c r="H13706" s="93" t="n">
        <v>8</v>
      </c>
      <c r="J13706" s="87" t="n">
        <v>201208</v>
      </c>
      <c r="K13706" s="93" t="n"/>
      <c r="L13706" s="87" t="n">
        <v>304000</v>
      </c>
      <c r="M13706" s="87" t="n">
        <v>286216</v>
      </c>
      <c r="N13706" s="87" t="n">
        <v>24360</v>
      </c>
      <c r="O13706" s="144" t="n">
        <v>276363.6363636364</v>
      </c>
      <c r="P13706" s="87" t="inlineStr">
        <is>
          <t>카페24수딩크림어성초 78 수딩 크림201208</t>
        </is>
      </c>
    </row>
    <row r="13707">
      <c r="B13707" s="127" t="n">
        <v>44210</v>
      </c>
      <c r="C13707" s="87">
        <f>TEXT(B13707,"aaa")</f>
        <v/>
      </c>
      <c r="D13707" s="93" t="n"/>
      <c r="E13707" s="87">
        <f>INDEX(매칭테이블!C:D,MATCH(RD!G13707,매칭테이블!D:D,0),1)</f>
        <v/>
      </c>
      <c r="F13707" s="93" t="inlineStr">
        <is>
          <t>카페24</t>
        </is>
      </c>
      <c r="G13707" s="93" t="inlineStr">
        <is>
          <t>어성초 80 수분 진정 앰플앰플=어성초 80 앰플 1개-15%off</t>
        </is>
      </c>
      <c r="H13707" s="93" t="n">
        <v>21</v>
      </c>
      <c r="J13707" s="87" t="n">
        <v>201208</v>
      </c>
      <c r="K13707" s="93" t="n"/>
      <c r="L13707" s="87" t="n">
        <v>588000</v>
      </c>
      <c r="M13707" s="87" t="n">
        <v>553602</v>
      </c>
      <c r="N13707" s="87" t="n">
        <v>71337</v>
      </c>
      <c r="O13707" s="144" t="n">
        <v>534545.4545454545</v>
      </c>
      <c r="P13707" s="87" t="inlineStr">
        <is>
          <t>카페24앰플어성초 80 수분 진정 앰플앰플=어성초 80 앰플 1개-15%off201208</t>
        </is>
      </c>
    </row>
    <row r="13708">
      <c r="B13708" s="127" t="n">
        <v>44210</v>
      </c>
      <c r="C13708" s="87">
        <f>TEXT(B13708,"aaa")</f>
        <v/>
      </c>
      <c r="D13708" s="93" t="n"/>
      <c r="E13708" s="87">
        <f>INDEX(매칭테이블!C:D,MATCH(RD!G13708,매칭테이블!D:D,0),1)</f>
        <v/>
      </c>
      <c r="F13708" s="93" t="inlineStr">
        <is>
          <t>카페24</t>
        </is>
      </c>
      <c r="G13708" s="93" t="inlineStr">
        <is>
          <t>어성초 80 수분 진정 앰플앰플=어성초 80 앰플 2개-27%off (무료배송)</t>
        </is>
      </c>
      <c r="H13708" s="93" t="n">
        <v>10</v>
      </c>
      <c r="J13708" s="87" t="n">
        <v>201208</v>
      </c>
      <c r="K13708" s="93" t="n"/>
      <c r="L13708" s="87" t="n">
        <v>480000</v>
      </c>
      <c r="M13708" s="87" t="n">
        <v>451920</v>
      </c>
      <c r="N13708" s="87" t="n">
        <v>67940</v>
      </c>
      <c r="O13708" s="144" t="n">
        <v>436363.6363636364</v>
      </c>
      <c r="P13708" s="87" t="inlineStr">
        <is>
          <t>카페24앰플어성초 80 수분 진정 앰플앰플=어성초 80 앰플 2개-27%off (무료배송)201208</t>
        </is>
      </c>
    </row>
    <row r="13709">
      <c r="B13709" s="127" t="n">
        <v>44210</v>
      </c>
      <c r="C13709" s="87">
        <f>TEXT(B13709,"aaa")</f>
        <v/>
      </c>
      <c r="D13709" s="93" t="n"/>
      <c r="E13709" s="87">
        <f>INDEX(매칭테이블!C:D,MATCH(RD!G13709,매칭테이블!D:D,0),1)</f>
        <v/>
      </c>
      <c r="F13709" s="93" t="inlineStr">
        <is>
          <t>카페24</t>
        </is>
      </c>
      <c r="G13709" s="93" t="inlineStr">
        <is>
          <t>어성초 80 수분 진정 앰플</t>
        </is>
      </c>
      <c r="H13709" s="93" t="n">
        <v>6</v>
      </c>
      <c r="J13709" s="87" t="n">
        <v>201208</v>
      </c>
      <c r="K13709" s="93" t="n"/>
      <c r="L13709" s="87" t="n">
        <v>168000</v>
      </c>
      <c r="M13709" s="87" t="n">
        <v>158172</v>
      </c>
      <c r="N13709" s="87" t="n">
        <v>20382</v>
      </c>
      <c r="O13709" s="144" t="n">
        <v>152727.2727272727</v>
      </c>
      <c r="P13709" s="87" t="inlineStr">
        <is>
          <t>카페24앰플어성초 80 수분 진정 앰플201208</t>
        </is>
      </c>
    </row>
    <row r="13710">
      <c r="B13710" s="127" t="n">
        <v>44210</v>
      </c>
      <c r="C13710" s="87">
        <f>TEXT(B13710,"aaa")</f>
        <v/>
      </c>
      <c r="D13710" s="93" t="n"/>
      <c r="E13710" s="87">
        <f>INDEX(매칭테이블!C:D,MATCH(RD!G13710,매칭테이블!D:D,0),1)</f>
        <v/>
      </c>
      <c r="F13710" s="93" t="inlineStr">
        <is>
          <t>카페24</t>
        </is>
      </c>
      <c r="G13710" s="93" t="inlineStr">
        <is>
          <t>어성초 80 수분 진정 앰플옵션=어성초 80 앰플 2개 - 27%off (무료배송)</t>
        </is>
      </c>
      <c r="H13710" s="93" t="n">
        <v>1</v>
      </c>
      <c r="J13710" s="87" t="n">
        <v>201208</v>
      </c>
      <c r="K13710" s="93" t="n"/>
      <c r="L13710" s="87" t="n">
        <v>48000</v>
      </c>
      <c r="M13710" s="87" t="n">
        <v>45192</v>
      </c>
      <c r="N13710" s="87" t="n">
        <v>6794</v>
      </c>
      <c r="O13710" s="144" t="n">
        <v>43636.36363636363</v>
      </c>
      <c r="P13710" s="87" t="inlineStr">
        <is>
          <t>카페24앰플어성초 80 수분 진정 앰플옵션=어성초 80 앰플 2개 - 27%off (무료배송)201208</t>
        </is>
      </c>
    </row>
    <row r="13711">
      <c r="B13711" s="127" t="n">
        <v>44210</v>
      </c>
      <c r="C13711" s="87">
        <f>TEXT(B13711,"aaa")</f>
        <v/>
      </c>
      <c r="D13711" s="93" t="n"/>
      <c r="E13711" s="87">
        <f>INDEX(매칭테이블!C:D,MATCH(RD!G13711,매칭테이블!D:D,0),1)</f>
        <v/>
      </c>
      <c r="F13711" s="93" t="inlineStr">
        <is>
          <t>카페24</t>
        </is>
      </c>
      <c r="G13711" s="93" t="inlineStr">
        <is>
          <t>어성초 아크네 바디워시옵션=어성초 아크네 바디워시 1개 -30% off</t>
        </is>
      </c>
      <c r="H13711" s="93" t="n">
        <v>2</v>
      </c>
      <c r="J13711" s="87" t="n">
        <v>201208</v>
      </c>
      <c r="K13711" s="93" t="n"/>
      <c r="L13711" s="87" t="n">
        <v>36400</v>
      </c>
      <c r="M13711" s="87" t="n">
        <v>34270.6</v>
      </c>
      <c r="N13711" s="87" t="n">
        <v>8170</v>
      </c>
      <c r="O13711" s="144" t="n">
        <v>33090.90909090909</v>
      </c>
      <c r="P13711" s="87" t="inlineStr">
        <is>
          <t>카페24바디워시어성초 아크네 바디워시옵션=어성초 아크네 바디워시 1개 -30% off201208</t>
        </is>
      </c>
    </row>
    <row r="13712">
      <c r="B13712" s="127" t="n">
        <v>44210</v>
      </c>
      <c r="C13712" s="87">
        <f>TEXT(B13712,"aaa")</f>
        <v/>
      </c>
      <c r="D13712" s="93" t="n"/>
      <c r="E13712" s="87">
        <f>INDEX(매칭테이블!C:D,MATCH(RD!G13712,매칭테이블!D:D,0),1)</f>
        <v/>
      </c>
      <c r="F13712" s="93" t="inlineStr">
        <is>
          <t>카페24</t>
        </is>
      </c>
      <c r="G13712" s="93" t="inlineStr">
        <is>
          <t>어성초 약산성 클렌징폼클렌징폼=어성초 약산성 클렌징폼 1개 -19%off</t>
        </is>
      </c>
      <c r="H13712" s="93" t="n">
        <v>28</v>
      </c>
      <c r="J13712" s="87" t="n">
        <v>201208</v>
      </c>
      <c r="K13712" s="93" t="n"/>
      <c r="L13712" s="87" t="n">
        <v>364000</v>
      </c>
      <c r="M13712" s="87" t="n">
        <v>342706</v>
      </c>
      <c r="N13712" s="87" t="n">
        <v>77000</v>
      </c>
      <c r="O13712" s="144" t="n">
        <v>330909.0909090909</v>
      </c>
      <c r="P13712" s="87" t="inlineStr">
        <is>
          <t>카페24클렌징폼어성초 약산성 클렌징폼클렌징폼=어성초 약산성 클렌징폼 1개 -19%off201208</t>
        </is>
      </c>
    </row>
    <row r="13713">
      <c r="B13713" s="127" t="n">
        <v>44210</v>
      </c>
      <c r="C13713" s="87">
        <f>TEXT(B13713,"aaa")</f>
        <v/>
      </c>
      <c r="D13713" s="93" t="n"/>
      <c r="E13713" s="87">
        <f>INDEX(매칭테이블!C:D,MATCH(RD!G13713,매칭테이블!D:D,0),1)</f>
        <v/>
      </c>
      <c r="F13713" s="93" t="inlineStr">
        <is>
          <t>카페24</t>
        </is>
      </c>
      <c r="G13713" s="93" t="inlineStr">
        <is>
          <t>어성초 약산성 클렌징폼클렌징폼=어성초 약산성 클렌징폼 2개 -25%off</t>
        </is>
      </c>
      <c r="H13713" s="93" t="n">
        <v>5</v>
      </c>
      <c r="J13713" s="87" t="n">
        <v>201208</v>
      </c>
      <c r="K13713" s="93" t="n"/>
      <c r="L13713" s="87" t="n">
        <v>120000</v>
      </c>
      <c r="M13713" s="87" t="n">
        <v>112980</v>
      </c>
      <c r="N13713" s="87" t="n">
        <v>12300</v>
      </c>
      <c r="O13713" s="144" t="n">
        <v>109090.9090909091</v>
      </c>
      <c r="P13713" s="87" t="inlineStr">
        <is>
          <t>카페24클렌징폼어성초 약산성 클렌징폼클렌징폼=어성초 약산성 클렌징폼 2개 -25%off201208</t>
        </is>
      </c>
    </row>
    <row r="13714">
      <c r="B13714" s="127" t="n">
        <v>44210</v>
      </c>
      <c r="C13714" s="87">
        <f>TEXT(B13714,"aaa")</f>
        <v/>
      </c>
      <c r="D13714" s="93" t="n"/>
      <c r="E13714" s="87">
        <f>INDEX(매칭테이블!C:D,MATCH(RD!G13714,매칭테이블!D:D,0),1)</f>
        <v/>
      </c>
      <c r="F13714" s="93" t="inlineStr">
        <is>
          <t>카페24</t>
        </is>
      </c>
      <c r="G13714" s="93" t="inlineStr">
        <is>
          <t>어성초 약산성 클렌징폼클렌징폼=어성초 약산성 클렌징폼 3개 -31%off (무료배송)</t>
        </is>
      </c>
      <c r="H13714" s="93" t="n">
        <v>5</v>
      </c>
      <c r="J13714" s="87" t="n">
        <v>201208</v>
      </c>
      <c r="K13714" s="93" t="n"/>
      <c r="L13714" s="87" t="n">
        <v>165000</v>
      </c>
      <c r="M13714" s="87" t="n">
        <v>155347.5</v>
      </c>
      <c r="N13714" s="87" t="n">
        <v>18450</v>
      </c>
      <c r="O13714" s="144" t="n">
        <v>150000</v>
      </c>
      <c r="P13714" s="87" t="inlineStr">
        <is>
          <t>카페24클렌징폼어성초 약산성 클렌징폼클렌징폼=어성초 약산성 클렌징폼 3개 -31%off (무료배송)201208</t>
        </is>
      </c>
    </row>
    <row r="13715">
      <c r="B13715" s="127" t="n">
        <v>44210</v>
      </c>
      <c r="C13715" s="87">
        <f>TEXT(B13715,"aaa")</f>
        <v/>
      </c>
      <c r="D13715" s="93" t="n"/>
      <c r="E13715" s="87">
        <f>INDEX(매칭테이블!C:D,MATCH(RD!G13715,매칭테이블!D:D,0),1)</f>
        <v/>
      </c>
      <c r="F13715" s="93" t="inlineStr">
        <is>
          <t>카페24</t>
        </is>
      </c>
      <c r="G13715" s="93" t="inlineStr">
        <is>
          <t>어성초 약산성 클렌징폼</t>
        </is>
      </c>
      <c r="H13715" s="93" t="n">
        <v>3</v>
      </c>
      <c r="J13715" s="87" t="n">
        <v>201208</v>
      </c>
      <c r="K13715" s="93" t="n"/>
      <c r="L13715" s="87" t="n">
        <v>39000</v>
      </c>
      <c r="M13715" s="87" t="n">
        <v>36718.5</v>
      </c>
      <c r="N13715" s="87" t="n">
        <v>8250</v>
      </c>
      <c r="O13715" s="144" t="n">
        <v>35454.54545454545</v>
      </c>
      <c r="P13715" s="87" t="inlineStr">
        <is>
          <t>카페24클렌징폼어성초 약산성 클렌징폼201208</t>
        </is>
      </c>
    </row>
    <row r="13716">
      <c r="B13716" s="127" t="n">
        <v>44210</v>
      </c>
      <c r="C13716" s="87">
        <f>TEXT(B13716,"aaa")</f>
        <v/>
      </c>
      <c r="D13716" s="93" t="n"/>
      <c r="E13716" s="87">
        <f>INDEX(매칭테이블!C:D,MATCH(RD!G13716,매칭테이블!D:D,0),1)</f>
        <v/>
      </c>
      <c r="F13716" s="93" t="inlineStr">
        <is>
          <t>카페24</t>
        </is>
      </c>
      <c r="G13716" s="93" t="inlineStr">
        <is>
          <t>어성초 크림마스크 나이트 솔루션옵션=어성초 크림마스크 나이트 솔루션 10장 (-50%)</t>
        </is>
      </c>
      <c r="H13716" s="93" t="n">
        <v>2</v>
      </c>
      <c r="J13716" s="87" t="n">
        <v>201208</v>
      </c>
      <c r="K13716" s="93" t="n"/>
      <c r="L13716" s="87" t="n">
        <v>40000</v>
      </c>
      <c r="M13716" s="87" t="n">
        <v>37660</v>
      </c>
      <c r="N13716" s="87" t="n">
        <v>6214</v>
      </c>
      <c r="O13716" s="144" t="n">
        <v>36363.63636363636</v>
      </c>
      <c r="P13716" s="87" t="inlineStr">
        <is>
          <t>카페24크림마스크어성초 크림마스크 나이트 솔루션옵션=어성초 크림마스크 나이트 솔루션 10장 (-50%)201208</t>
        </is>
      </c>
    </row>
    <row r="13717">
      <c r="B13717" s="127" t="n">
        <v>44210</v>
      </c>
      <c r="C13717" s="87">
        <f>TEXT(B13717,"aaa")</f>
        <v/>
      </c>
      <c r="D13717" s="93" t="n"/>
      <c r="E13717" s="87">
        <f>INDEX(매칭테이블!C:D,MATCH(RD!G13717,매칭테이블!D:D,0),1)</f>
        <v/>
      </c>
      <c r="F13717" s="93" t="inlineStr">
        <is>
          <t>카페24</t>
        </is>
      </c>
      <c r="G13717" s="93" t="inlineStr">
        <is>
          <t>청귤 비타 잡티 마스크옵션=청귤 비타 잡티 마스크 1장</t>
        </is>
      </c>
      <c r="H13717" s="93" t="n">
        <v>1</v>
      </c>
      <c r="J13717" s="87" t="n">
        <v>201208</v>
      </c>
      <c r="K13717" s="93" t="n"/>
      <c r="L13717" s="87" t="n">
        <v>4000</v>
      </c>
      <c r="M13717" s="87" t="n">
        <v>3766</v>
      </c>
      <c r="N13717" s="87" t="n">
        <v>317</v>
      </c>
      <c r="O13717" s="144" t="n">
        <v>3636.363636363636</v>
      </c>
      <c r="P13717" s="87" t="inlineStr">
        <is>
          <t>카페24마스크팩청귤 비타 잡티 마스크옵션=청귤 비타 잡티 마스크 1장201208</t>
        </is>
      </c>
    </row>
    <row r="13718">
      <c r="B13718" s="127" t="n">
        <v>44210</v>
      </c>
      <c r="C13718" s="87">
        <f>TEXT(B13718,"aaa")</f>
        <v/>
      </c>
      <c r="D13718" s="93" t="n"/>
      <c r="E13718" s="87">
        <f>INDEX(매칭테이블!C:D,MATCH(RD!G13718,매칭테이블!D:D,0),1)</f>
        <v/>
      </c>
      <c r="F13718" s="93" t="inlineStr">
        <is>
          <t>카페24</t>
        </is>
      </c>
      <c r="G13718" s="93" t="inlineStr">
        <is>
          <t>청귤 비타 잡티 마스크옵션=청귤 비타 잡티 마스크 10장(50% off)</t>
        </is>
      </c>
      <c r="H13718" s="93" t="n">
        <v>3</v>
      </c>
      <c r="J13718" s="87" t="n">
        <v>201208</v>
      </c>
      <c r="K13718" s="93" t="n"/>
      <c r="L13718" s="87" t="n">
        <v>60000</v>
      </c>
      <c r="M13718" s="87" t="n">
        <v>56490</v>
      </c>
      <c r="N13718" s="87" t="n">
        <v>9501</v>
      </c>
      <c r="O13718" s="144" t="n">
        <v>54545.45454545454</v>
      </c>
      <c r="P13718" s="87" t="inlineStr">
        <is>
          <t>카페24마스크팩청귤 비타 잡티 마스크옵션=청귤 비타 잡티 마스크 10장(50% off)201208</t>
        </is>
      </c>
    </row>
    <row r="13719">
      <c r="B13719" s="127" t="n">
        <v>44210</v>
      </c>
      <c r="C13719" s="87">
        <f>TEXT(B13719,"aaa")</f>
        <v/>
      </c>
      <c r="D13719" s="93" t="n"/>
      <c r="E13719" s="87">
        <f>INDEX(매칭테이블!C:D,MATCH(RD!G13719,매칭테이블!D:D,0),1)</f>
        <v/>
      </c>
      <c r="F13719" s="93" t="inlineStr">
        <is>
          <t>카페24</t>
        </is>
      </c>
      <c r="G13719" s="93" t="inlineStr">
        <is>
          <t>촉촉 스킨팩 화장솜</t>
        </is>
      </c>
      <c r="H13719" s="93" t="n">
        <v>18</v>
      </c>
      <c r="J13719" s="87" t="n">
        <v>201208</v>
      </c>
      <c r="K13719" s="93" t="n"/>
      <c r="L13719" s="87" t="n">
        <v>54000</v>
      </c>
      <c r="M13719" s="87" t="n">
        <v>50841</v>
      </c>
      <c r="N13719" s="87" t="n">
        <v>19980</v>
      </c>
      <c r="O13719" s="144" t="n">
        <v>49090.90909090909</v>
      </c>
      <c r="P13719" s="87" t="inlineStr">
        <is>
          <t>카페24화장솜촉촉 스킨팩 화장솜201208</t>
        </is>
      </c>
    </row>
    <row r="13720">
      <c r="B13720" s="127" t="n">
        <v>44210</v>
      </c>
      <c r="C13720" s="87">
        <f>TEXT(B13720,"aaa")</f>
        <v/>
      </c>
      <c r="D13720" s="93" t="n"/>
      <c r="E13720" s="87">
        <f>INDEX(매칭테이블!C:D,MATCH(RD!G13720,매칭테이블!D:D,0),1)</f>
        <v/>
      </c>
      <c r="F13720" s="93" t="inlineStr">
        <is>
          <t>카페24</t>
        </is>
      </c>
      <c r="G13720" s="93" t="inlineStr">
        <is>
          <t>촉촉 스킨팩 화장솜</t>
        </is>
      </c>
      <c r="H13720" s="93" t="n">
        <v>4</v>
      </c>
      <c r="J13720" s="87" t="n">
        <v>201208</v>
      </c>
      <c r="K13720" s="93" t="n"/>
      <c r="L13720" s="87" t="n">
        <v>12000</v>
      </c>
      <c r="M13720" s="87" t="n">
        <v>11298</v>
      </c>
      <c r="N13720" s="87" t="n">
        <v>4440</v>
      </c>
      <c r="O13720" s="144" t="n">
        <v>10909.09090909091</v>
      </c>
      <c r="P13720" s="87" t="inlineStr">
        <is>
          <t>카페24화장솜촉촉 스킨팩 화장솜201208</t>
        </is>
      </c>
    </row>
    <row r="13721">
      <c r="B13721" s="127" t="n">
        <v>44210</v>
      </c>
      <c r="C13721" s="87">
        <f>TEXT(B13721,"aaa")</f>
        <v/>
      </c>
      <c r="D13721" s="93" t="n"/>
      <c r="E13721" s="87">
        <f>INDEX(매칭테이블!C:D,MATCH(RD!G13721,매칭테이블!D:D,0),1)</f>
        <v/>
      </c>
      <c r="F13721" s="93" t="inlineStr">
        <is>
          <t>화해</t>
        </is>
      </c>
      <c r="G13721" s="93" t="inlineStr">
        <is>
          <t>어성초 77 클리어 패드 70매어성초 77 클리어 패드 70매</t>
        </is>
      </c>
      <c r="H13721" s="93" t="n">
        <v>1</v>
      </c>
      <c r="J13721" s="87" t="n">
        <v>201208</v>
      </c>
      <c r="K13721" s="93" t="n"/>
      <c r="L13721" s="87" t="n">
        <v>22400</v>
      </c>
      <c r="M13721" s="87" t="n">
        <v>16352</v>
      </c>
      <c r="N13721" s="87" t="n">
        <v>5012</v>
      </c>
      <c r="O13721" s="144" t="n">
        <v>20363.63636363636</v>
      </c>
      <c r="P13721" s="87" t="inlineStr">
        <is>
          <t>화해클리어 패드어성초 77 클리어 패드 70매어성초 77 클리어 패드 70매201208</t>
        </is>
      </c>
    </row>
    <row r="13722">
      <c r="B13722" s="127" t="n">
        <v>44210</v>
      </c>
      <c r="C13722" s="87">
        <f>TEXT(B13722,"aaa")</f>
        <v/>
      </c>
      <c r="D13722" s="93" t="n"/>
      <c r="E13722" s="87">
        <f>INDEX(매칭테이블!C:D,MATCH(RD!G13722,매칭테이블!D:D,0),1)</f>
        <v/>
      </c>
      <c r="F13722" s="93" t="inlineStr">
        <is>
          <t>화해</t>
        </is>
      </c>
      <c r="G13722" s="93" t="inlineStr">
        <is>
          <t>어성초 78 수딩 크림 100ml어성초 78 수딩 크림 100ml</t>
        </is>
      </c>
      <c r="H13722" s="93" t="n">
        <v>1</v>
      </c>
      <c r="J13722" s="87" t="n">
        <v>201208</v>
      </c>
      <c r="K13722" s="93" t="n"/>
      <c r="L13722" s="87" t="n">
        <v>38000</v>
      </c>
      <c r="M13722" s="87" t="n">
        <v>26600</v>
      </c>
      <c r="N13722" s="87" t="n">
        <v>3045</v>
      </c>
      <c r="O13722" s="144" t="n">
        <v>34545.45454545454</v>
      </c>
      <c r="P13722" s="87" t="inlineStr">
        <is>
          <t>화해수딩 크림어성초 78 수딩 크림 100ml어성초 78 수딩 크림 100ml201208</t>
        </is>
      </c>
    </row>
    <row r="13723">
      <c r="B13723" s="127" t="n">
        <v>44211</v>
      </c>
      <c r="C13723" s="87">
        <f>TEXT(B13723,"aaa")</f>
        <v/>
      </c>
      <c r="D13723" s="93" t="n"/>
      <c r="E13723" s="87">
        <f>INDEX(매칭테이블!C:D,MATCH(RD!G13723,매칭테이블!D:D,0),1)</f>
        <v/>
      </c>
      <c r="F13723" s="93" t="inlineStr">
        <is>
          <t>W컨셉</t>
        </is>
      </c>
      <c r="G13723" s="93" t="inlineStr">
        <is>
          <t>어성초 77토너 (2 SET) HEARTLEAF 77% SOOTHING TONER 250ml250ml 2set</t>
        </is>
      </c>
      <c r="H13723" s="93" t="n">
        <v>2</v>
      </c>
      <c r="J13723" s="87" t="n">
        <v>201208</v>
      </c>
      <c r="K13723" s="93" t="n"/>
      <c r="L13723" s="87" t="n">
        <v>70000</v>
      </c>
      <c r="M13723" s="87" t="n">
        <v>50400</v>
      </c>
      <c r="N13723" s="87" t="n">
        <v>12320</v>
      </c>
      <c r="O13723" s="144" t="n">
        <v>63636.36363636363</v>
      </c>
      <c r="P13723" s="87" t="inlineStr">
        <is>
          <t>W컨셉토너어성초 77토너 (2 SET) HEARTLEAF 77% SOOTHING TONER 250ml250ml 2set201208</t>
        </is>
      </c>
    </row>
    <row r="13724">
      <c r="B13724" s="127" t="n">
        <v>44211</v>
      </c>
      <c r="C13724" s="87">
        <f>TEXT(B13724,"aaa")</f>
        <v/>
      </c>
      <c r="D13724" s="93" t="n"/>
      <c r="E13724" s="87">
        <f>INDEX(매칭테이블!C:D,MATCH(RD!G13724,매칭테이블!D:D,0),1)</f>
        <v/>
      </c>
      <c r="F13724" s="93" t="inlineStr">
        <is>
          <t>스타일쉐어</t>
        </is>
      </c>
      <c r="G13724" s="93" t="inlineStr">
        <is>
          <t>아누아 어성초 77 토너 250ml</t>
        </is>
      </c>
      <c r="H13724" s="93" t="n">
        <v>1</v>
      </c>
      <c r="J13724" s="87" t="n">
        <v>201208</v>
      </c>
      <c r="K13724" s="93" t="n"/>
      <c r="L13724" s="87" t="n">
        <v>20000</v>
      </c>
      <c r="M13724" s="87" t="n">
        <v>15000</v>
      </c>
      <c r="N13724" s="87" t="n">
        <v>3260</v>
      </c>
      <c r="O13724" s="144" t="n">
        <v>18181.81818181818</v>
      </c>
      <c r="P13724" s="87" t="inlineStr">
        <is>
          <t>스타일쉐어토너아누아 어성초 77 토너 250ml201208</t>
        </is>
      </c>
    </row>
    <row r="13725">
      <c r="B13725" s="127" t="n">
        <v>44211</v>
      </c>
      <c r="C13725" s="87">
        <f>TEXT(B13725,"aaa")</f>
        <v/>
      </c>
      <c r="D13725" s="93" t="n"/>
      <c r="E13725" s="87">
        <f>INDEX(매칭테이블!C:D,MATCH(RD!G13725,매칭테이블!D:D,0),1)</f>
        <v/>
      </c>
      <c r="F13725" s="93" t="inlineStr">
        <is>
          <t>카페24</t>
        </is>
      </c>
      <c r="G13725" s="93" t="inlineStr">
        <is>
          <t>5 제로 무기자차 선크림옵션=5제로 무기자차 선크림 1개-20% off</t>
        </is>
      </c>
      <c r="H13725" s="93" t="n">
        <v>1</v>
      </c>
      <c r="J13725" s="87" t="n">
        <v>201208</v>
      </c>
      <c r="K13725" s="93" t="n"/>
      <c r="L13725" s="87" t="n">
        <v>20000</v>
      </c>
      <c r="M13725" s="87" t="n">
        <v>18830</v>
      </c>
      <c r="N13725" s="87" t="n">
        <v>2345</v>
      </c>
      <c r="O13725" s="144" t="n">
        <v>18181.81818181818</v>
      </c>
      <c r="P13725" s="87" t="inlineStr">
        <is>
          <t>카페24선크림5 제로 무기자차 선크림옵션=5제로 무기자차 선크림 1개-20% off201208</t>
        </is>
      </c>
    </row>
    <row r="13726">
      <c r="B13726" s="127" t="n">
        <v>44211</v>
      </c>
      <c r="C13726" s="87">
        <f>TEXT(B13726,"aaa")</f>
        <v/>
      </c>
      <c r="D13726" s="93" t="n"/>
      <c r="E13726" s="87">
        <f>INDEX(매칭테이블!C:D,MATCH(RD!G13726,매칭테이블!D:D,0),1)</f>
        <v/>
      </c>
      <c r="F13726" s="93" t="inlineStr">
        <is>
          <t>카페24</t>
        </is>
      </c>
      <c r="G13726" s="93" t="inlineStr">
        <is>
          <t>5 제로 무기자차 선크림옵션=5제로 무기자차 선크림 2개-30% off (무료배송)</t>
        </is>
      </c>
      <c r="H13726" s="93" t="n">
        <v>2</v>
      </c>
      <c r="J13726" s="87" t="n">
        <v>201208</v>
      </c>
      <c r="K13726" s="93" t="n"/>
      <c r="L13726" s="87" t="n">
        <v>70000</v>
      </c>
      <c r="M13726" s="87" t="n">
        <v>65905</v>
      </c>
      <c r="N13726" s="87" t="n">
        <v>9380</v>
      </c>
      <c r="O13726" s="144" t="n">
        <v>63636.36363636363</v>
      </c>
      <c r="P13726" s="87" t="inlineStr">
        <is>
          <t>카페24선크림5 제로 무기자차 선크림옵션=5제로 무기자차 선크림 2개-30% off (무료배송)201208</t>
        </is>
      </c>
    </row>
    <row r="13727">
      <c r="B13727" s="127" t="n">
        <v>44211</v>
      </c>
      <c r="C13727" s="87">
        <f>TEXT(B13727,"aaa")</f>
        <v/>
      </c>
      <c r="D13727" s="93" t="n"/>
      <c r="E13727" s="87">
        <f>INDEX(매칭테이블!C:D,MATCH(RD!G13727,매칭테이블!D:D,0),1)</f>
        <v/>
      </c>
      <c r="F13727" s="93" t="inlineStr">
        <is>
          <t>카페24</t>
        </is>
      </c>
      <c r="G13727" s="93" t="inlineStr">
        <is>
          <t>[01/27 순차발송] 어성초 77 클리어 패드옵션=어성초 77 클리어 패드 1개-20% off</t>
        </is>
      </c>
      <c r="H13727" s="93" t="n">
        <v>22</v>
      </c>
      <c r="J13727" s="87" t="n">
        <v>201208</v>
      </c>
      <c r="K13727" s="93" t="n"/>
      <c r="L13727" s="87" t="n">
        <v>492800</v>
      </c>
      <c r="M13727" s="87" t="n">
        <v>463971.2</v>
      </c>
      <c r="N13727" s="87" t="n">
        <v>110264</v>
      </c>
      <c r="O13727" s="144" t="n">
        <v>447999.9999999999</v>
      </c>
      <c r="P13727" s="87" t="inlineStr">
        <is>
          <t>카페24클리어 패드[01/27 순차발송] 어성초 77 클리어 패드옵션=어성초 77 클리어 패드 1개-20% off201208</t>
        </is>
      </c>
    </row>
    <row r="13728">
      <c r="B13728" s="127" t="n">
        <v>44211</v>
      </c>
      <c r="C13728" s="87">
        <f>TEXT(B13728,"aaa")</f>
        <v/>
      </c>
      <c r="D13728" s="93" t="n"/>
      <c r="E13728" s="87">
        <f>INDEX(매칭테이블!C:D,MATCH(RD!G13728,매칭테이블!D:D,0),1)</f>
        <v/>
      </c>
      <c r="F13728" s="93" t="inlineStr">
        <is>
          <t>카페24</t>
        </is>
      </c>
      <c r="G13728" s="93" t="inlineStr">
        <is>
          <t>[01/27 순차발송] 어성초 77 클리어 패드옵션=어성초 77 클리어 패드 2개-30% off (무료배송)</t>
        </is>
      </c>
      <c r="H13728" s="93" t="n">
        <v>11</v>
      </c>
      <c r="J13728" s="87" t="n">
        <v>201208</v>
      </c>
      <c r="K13728" s="93" t="n"/>
      <c r="L13728" s="87" t="n">
        <v>431200</v>
      </c>
      <c r="M13728" s="87" t="n">
        <v>405974.8</v>
      </c>
      <c r="N13728" s="87" t="n">
        <v>110264</v>
      </c>
      <c r="O13728" s="144" t="n">
        <v>391999.9999999999</v>
      </c>
      <c r="P13728" s="87" t="inlineStr">
        <is>
          <t>카페24클리어 패드[01/27 순차발송] 어성초 77 클리어 패드옵션=어성초 77 클리어 패드 2개-30% off (무료배송)201208</t>
        </is>
      </c>
    </row>
    <row r="13729">
      <c r="B13729" s="127" t="n">
        <v>44211</v>
      </c>
      <c r="C13729" s="87">
        <f>TEXT(B13729,"aaa")</f>
        <v/>
      </c>
      <c r="D13729" s="93" t="n"/>
      <c r="E13729" s="87">
        <f>INDEX(매칭테이블!C:D,MATCH(RD!G13729,매칭테이블!D:D,0),1)</f>
        <v/>
      </c>
      <c r="F13729" s="93" t="inlineStr">
        <is>
          <t>카페24</t>
        </is>
      </c>
      <c r="G13729" s="93" t="inlineStr">
        <is>
          <t>[01/27 순차발송] 어성초 77 클리어 패드옵션=어성초 77 클리어 패드 2+1 EVENT (무료배송)</t>
        </is>
      </c>
      <c r="H13729" s="93" t="n">
        <v>10</v>
      </c>
      <c r="J13729" s="87" t="n">
        <v>201208</v>
      </c>
      <c r="K13729" s="93" t="n"/>
      <c r="L13729" s="87" t="n">
        <v>546000</v>
      </c>
      <c r="M13729" s="87" t="n">
        <v>514059</v>
      </c>
      <c r="N13729" s="87" t="n">
        <v>92400</v>
      </c>
      <c r="O13729" s="144" t="n">
        <v>496363.6363636363</v>
      </c>
      <c r="P13729" s="87" t="inlineStr">
        <is>
          <t>카페24클리어 패드[01/27 순차발송] 어성초 77 클리어 패드옵션=어성초 77 클리어 패드 2+1 EVENT (무료배송)201208</t>
        </is>
      </c>
    </row>
    <row r="13730">
      <c r="B13730" s="127" t="n">
        <v>44211</v>
      </c>
      <c r="C13730" s="87">
        <f>TEXT(B13730,"aaa")</f>
        <v/>
      </c>
      <c r="D13730" s="93" t="n"/>
      <c r="E13730" s="87">
        <f>INDEX(매칭테이블!C:D,MATCH(RD!G13730,매칭테이블!D:D,0),1)</f>
        <v/>
      </c>
      <c r="F13730" s="93" t="inlineStr">
        <is>
          <t>카페24</t>
        </is>
      </c>
      <c r="G13730" s="93" t="inlineStr">
        <is>
          <t>[01/27 순차발송] 어성초 77 클리어 패드옵션=어성초77토너1개+어성초77패드1개-30% off (무료배송)</t>
        </is>
      </c>
      <c r="H13730" s="93" t="n">
        <v>7</v>
      </c>
      <c r="J13730" s="87" t="n">
        <v>201208</v>
      </c>
      <c r="K13730" s="93" t="n"/>
      <c r="L13730" s="87" t="n">
        <v>259700</v>
      </c>
      <c r="M13730" s="87" t="n">
        <v>244507.55</v>
      </c>
      <c r="N13730" s="87" t="n">
        <v>56644</v>
      </c>
      <c r="O13730" s="144" t="n">
        <v>236090.9090909091</v>
      </c>
      <c r="P13730" s="87" t="inlineStr">
        <is>
          <t>카페24토너+패드 세트[01/27 순차발송] 어성초 77 클리어 패드옵션=어성초77토너1개+어성초77패드1개-30% off (무료배송)201208</t>
        </is>
      </c>
    </row>
    <row r="13731">
      <c r="B13731" s="127" t="n">
        <v>44211</v>
      </c>
      <c r="C13731" s="87">
        <f>TEXT(B13731,"aaa")</f>
        <v/>
      </c>
      <c r="D13731" s="93" t="n"/>
      <c r="E13731" s="87">
        <f>INDEX(매칭테이블!C:D,MATCH(RD!G13731,매칭테이블!D:D,0),1)</f>
        <v/>
      </c>
      <c r="F13731" s="93" t="inlineStr">
        <is>
          <t>카페24</t>
        </is>
      </c>
      <c r="G13731" s="93" t="inlineStr">
        <is>
          <t>[01/27 순차발송] 어성초 77 포어 클리어 패드옵션=어성초 77 클리어 패드 1개-20% off</t>
        </is>
      </c>
      <c r="H13731" s="93" t="n">
        <v>1</v>
      </c>
      <c r="J13731" s="87" t="n">
        <v>201208</v>
      </c>
      <c r="K13731" s="93" t="n"/>
      <c r="L13731" s="87" t="n">
        <v>22400</v>
      </c>
      <c r="M13731" s="87" t="n">
        <v>21089.6</v>
      </c>
      <c r="N13731" s="87" t="n">
        <v>5012</v>
      </c>
      <c r="O13731" s="144" t="n">
        <v>20363.63636363636</v>
      </c>
      <c r="P13731" s="87" t="inlineStr">
        <is>
          <t>카페24클리어 패드[01/27 순차발송] 어성초 77 포어 클리어 패드옵션=어성초 77 클리어 패드 1개-20% off201208</t>
        </is>
      </c>
    </row>
    <row r="13732">
      <c r="B13732" s="127" t="n">
        <v>44211</v>
      </c>
      <c r="C13732" s="87">
        <f>TEXT(B13732,"aaa")</f>
        <v/>
      </c>
      <c r="D13732" s="93" t="n"/>
      <c r="E13732" s="87">
        <f>INDEX(매칭테이블!C:D,MATCH(RD!G13732,매칭테이블!D:D,0),1)</f>
        <v/>
      </c>
      <c r="F13732" s="93" t="inlineStr">
        <is>
          <t>카페24</t>
        </is>
      </c>
      <c r="G13732" s="93" t="inlineStr">
        <is>
          <t>[01/27 순차발송] 어성초 77 포어 클리어 패드옵션=어성초 77 클리어 패드 2개-30% off (무료배송)</t>
        </is>
      </c>
      <c r="H13732" s="93" t="n">
        <v>2</v>
      </c>
      <c r="J13732" s="87" t="n">
        <v>201208</v>
      </c>
      <c r="K13732" s="93" t="n"/>
      <c r="L13732" s="87" t="n">
        <v>78400</v>
      </c>
      <c r="M13732" s="87" t="n">
        <v>73813.60000000001</v>
      </c>
      <c r="N13732" s="87" t="n">
        <v>20048</v>
      </c>
      <c r="O13732" s="144" t="n">
        <v>71272.72727272726</v>
      </c>
      <c r="P13732" s="87" t="inlineStr">
        <is>
          <t>카페24클리어 패드[01/27 순차발송] 어성초 77 포어 클리어 패드옵션=어성초 77 클리어 패드 2개-30% off (무료배송)201208</t>
        </is>
      </c>
    </row>
    <row r="13733">
      <c r="B13733" s="127" t="n">
        <v>44211</v>
      </c>
      <c r="C13733" s="87">
        <f>TEXT(B13733,"aaa")</f>
        <v/>
      </c>
      <c r="D13733" s="93" t="n"/>
      <c r="E13733" s="87">
        <f>INDEX(매칭테이블!C:D,MATCH(RD!G13733,매칭테이블!D:D,0),1)</f>
        <v/>
      </c>
      <c r="F13733" s="93" t="inlineStr">
        <is>
          <t>카페24</t>
        </is>
      </c>
      <c r="G13733" s="93" t="inlineStr">
        <is>
          <t>[01/27 순차발송] 어성초 77 포어 클리어 패드옵션=어성초 77 클리어 패드 2+1 EVENT (무료배송)</t>
        </is>
      </c>
      <c r="H13733" s="93" t="n">
        <v>1</v>
      </c>
      <c r="J13733" s="87" t="n">
        <v>201208</v>
      </c>
      <c r="K13733" s="93" t="n"/>
      <c r="L13733" s="87" t="n">
        <v>54600</v>
      </c>
      <c r="M13733" s="87" t="n">
        <v>51405.9</v>
      </c>
      <c r="N13733" s="87" t="n">
        <v>9240</v>
      </c>
      <c r="O13733" s="144" t="n">
        <v>49636.36363636363</v>
      </c>
      <c r="P13733" s="87" t="inlineStr">
        <is>
          <t>카페24클리어 패드[01/27 순차발송] 어성초 77 포어 클리어 패드옵션=어성초 77 클리어 패드 2+1 EVENT (무료배송)201208</t>
        </is>
      </c>
    </row>
    <row r="13734">
      <c r="B13734" s="127" t="n">
        <v>44211</v>
      </c>
      <c r="C13734" s="87">
        <f>TEXT(B13734,"aaa")</f>
        <v/>
      </c>
      <c r="D13734" s="93" t="n"/>
      <c r="E13734" s="87">
        <f>INDEX(매칭테이블!C:D,MATCH(RD!G13734,매칭테이블!D:D,0),1)</f>
        <v/>
      </c>
      <c r="F13734" s="93" t="inlineStr">
        <is>
          <t>카페24</t>
        </is>
      </c>
      <c r="G13734" s="93" t="inlineStr">
        <is>
          <t>[01/27 순차발송] 어성초 77 포어 클리어 패드옵션=어성초77토너1개+어성초77패드1개-30% off (무료배송)</t>
        </is>
      </c>
      <c r="H13734" s="93" t="n">
        <v>1</v>
      </c>
      <c r="J13734" s="87" t="n">
        <v>201208</v>
      </c>
      <c r="K13734" s="93" t="n"/>
      <c r="L13734" s="87" t="n">
        <v>37100</v>
      </c>
      <c r="M13734" s="87" t="n">
        <v>34929.65</v>
      </c>
      <c r="N13734" s="87" t="n">
        <v>8092</v>
      </c>
      <c r="O13734" s="144" t="n">
        <v>33727.27272727273</v>
      </c>
      <c r="P13734" s="87" t="inlineStr">
        <is>
          <t>카페24토너+패드 세트[01/27 순차발송] 어성초 77 포어 클리어 패드옵션=어성초77토너1개+어성초77패드1개-30% off (무료배송)201208</t>
        </is>
      </c>
    </row>
    <row r="13735">
      <c r="B13735" s="127" t="n">
        <v>44211</v>
      </c>
      <c r="C13735" s="87">
        <f>TEXT(B13735,"aaa")</f>
        <v/>
      </c>
      <c r="D13735" s="93" t="n"/>
      <c r="E13735" s="87">
        <f>INDEX(매칭테이블!C:D,MATCH(RD!G13735,매칭테이블!D:D,0),1)</f>
        <v/>
      </c>
      <c r="F13735" s="93" t="inlineStr">
        <is>
          <t>카페24</t>
        </is>
      </c>
      <c r="G13735" s="93" t="inlineStr">
        <is>
          <t>[01/27 순차발송] 어성초 77% 패드옵션=어성초 77 클리어 패드 1개-20% off</t>
        </is>
      </c>
      <c r="H13735" s="93" t="n">
        <v>9</v>
      </c>
      <c r="J13735" s="87" t="n">
        <v>201208</v>
      </c>
      <c r="K13735" s="93" t="n"/>
      <c r="L13735" s="87" t="n">
        <v>201600</v>
      </c>
      <c r="M13735" s="87" t="n">
        <v>189806.4</v>
      </c>
      <c r="N13735" s="87" t="n">
        <v>45108</v>
      </c>
      <c r="O13735" s="144" t="n">
        <v>183272.7272727273</v>
      </c>
      <c r="P13735" s="87" t="inlineStr">
        <is>
          <t>카페24클리어 패드[01/27 순차발송] 어성초 77% 패드옵션=어성초 77 클리어 패드 1개-20% off201208</t>
        </is>
      </c>
    </row>
    <row r="13736">
      <c r="B13736" s="127" t="n">
        <v>44211</v>
      </c>
      <c r="C13736" s="87">
        <f>TEXT(B13736,"aaa")</f>
        <v/>
      </c>
      <c r="D13736" s="93" t="n"/>
      <c r="E13736" s="87">
        <f>INDEX(매칭테이블!C:D,MATCH(RD!G13736,매칭테이블!D:D,0),1)</f>
        <v/>
      </c>
      <c r="F13736" s="93" t="inlineStr">
        <is>
          <t>카페24</t>
        </is>
      </c>
      <c r="G13736" s="93" t="inlineStr">
        <is>
          <t>[01/27 순차발송] 어성초 77% 패드옵션=어성초 77 클리어 패드 2개-30% off (무료배송)</t>
        </is>
      </c>
      <c r="H13736" s="93" t="n">
        <v>14</v>
      </c>
      <c r="J13736" s="87" t="n">
        <v>201208</v>
      </c>
      <c r="K13736" s="93" t="n"/>
      <c r="L13736" s="87" t="n">
        <v>548800</v>
      </c>
      <c r="M13736" s="87" t="n">
        <v>516695.2</v>
      </c>
      <c r="N13736" s="87" t="n">
        <v>140336</v>
      </c>
      <c r="O13736" s="144" t="n">
        <v>498909.0909090909</v>
      </c>
      <c r="P13736" s="87" t="inlineStr">
        <is>
          <t>카페24클리어 패드[01/27 순차발송] 어성초 77% 패드옵션=어성초 77 클리어 패드 2개-30% off (무료배송)201208</t>
        </is>
      </c>
    </row>
    <row r="13737">
      <c r="B13737" s="127" t="n">
        <v>44211</v>
      </c>
      <c r="C13737" s="87">
        <f>TEXT(B13737,"aaa")</f>
        <v/>
      </c>
      <c r="D13737" s="93" t="n"/>
      <c r="E13737" s="87">
        <f>INDEX(매칭테이블!C:D,MATCH(RD!G13737,매칭테이블!D:D,0),1)</f>
        <v/>
      </c>
      <c r="F13737" s="93" t="inlineStr">
        <is>
          <t>카페24</t>
        </is>
      </c>
      <c r="G13737" s="93" t="inlineStr">
        <is>
          <t>[01/27 순차발송] 어성초 77% 패드옵션=어성초 77 클리어 패드 2+1 EVENT (무료배송)</t>
        </is>
      </c>
      <c r="H13737" s="93" t="n">
        <v>7</v>
      </c>
      <c r="J13737" s="87" t="n">
        <v>201208</v>
      </c>
      <c r="K13737" s="93" t="n"/>
      <c r="L13737" s="87" t="n">
        <v>382200</v>
      </c>
      <c r="M13737" s="87" t="n">
        <v>359841.3</v>
      </c>
      <c r="N13737" s="87" t="n">
        <v>64680</v>
      </c>
      <c r="O13737" s="144" t="n">
        <v>347454.5454545454</v>
      </c>
      <c r="P13737" s="87" t="inlineStr">
        <is>
          <t>카페24클리어 패드[01/27 순차발송] 어성초 77% 패드옵션=어성초 77 클리어 패드 2+1 EVENT (무료배송)201208</t>
        </is>
      </c>
    </row>
    <row r="13738">
      <c r="B13738" s="127" t="n">
        <v>44211</v>
      </c>
      <c r="C13738" s="87">
        <f>TEXT(B13738,"aaa")</f>
        <v/>
      </c>
      <c r="D13738" s="93" t="n"/>
      <c r="E13738" s="87">
        <f>INDEX(매칭테이블!C:D,MATCH(RD!G13738,매칭테이블!D:D,0),1)</f>
        <v/>
      </c>
      <c r="F13738" s="93" t="inlineStr">
        <is>
          <t>카페24</t>
        </is>
      </c>
      <c r="G13738" s="93" t="inlineStr">
        <is>
          <t>[01/27 순차발송] 어성초 77% 패드옵션=어성초77토너1개+어성초77패드1개-30% off (무료배송)</t>
        </is>
      </c>
      <c r="H13738" s="93" t="n">
        <v>6</v>
      </c>
      <c r="J13738" s="87" t="n">
        <v>201208</v>
      </c>
      <c r="K13738" s="93" t="n"/>
      <c r="L13738" s="87" t="n">
        <v>222600</v>
      </c>
      <c r="M13738" s="87" t="n">
        <v>209577.9</v>
      </c>
      <c r="N13738" s="87" t="n">
        <v>48552</v>
      </c>
      <c r="O13738" s="144" t="n">
        <v>202363.6363636364</v>
      </c>
      <c r="P13738" s="87" t="inlineStr">
        <is>
          <t>카페24토너+패드 세트[01/27 순차발송] 어성초 77% 패드옵션=어성초77토너1개+어성초77패드1개-30% off (무료배송)201208</t>
        </is>
      </c>
    </row>
    <row r="13739">
      <c r="B13739" s="127" t="n">
        <v>44211</v>
      </c>
      <c r="C13739" s="87">
        <f>TEXT(B13739,"aaa")</f>
        <v/>
      </c>
      <c r="D13739" s="93" t="n"/>
      <c r="E13739" s="87">
        <f>INDEX(매칭테이블!C:D,MATCH(RD!G13739,매칭테이블!D:D,0),1)</f>
        <v/>
      </c>
      <c r="F13739" s="93" t="inlineStr">
        <is>
          <t>카페24</t>
        </is>
      </c>
      <c r="G13739" s="93" t="inlineStr">
        <is>
          <t>[수분 보충 세트] 어성초 77 토너 + 어성초 70 로션옵션=어성초 77 토너 250ml + 어성초 70 로션 200ml -30%</t>
        </is>
      </c>
      <c r="H13739" s="93" t="n">
        <v>52</v>
      </c>
      <c r="J13739" s="87" t="n">
        <v>201208</v>
      </c>
      <c r="K13739" s="93" t="n"/>
      <c r="L13739" s="87" t="n">
        <v>1929200</v>
      </c>
      <c r="M13739" s="87" t="n">
        <v>1816341.8</v>
      </c>
      <c r="N13739" s="87" t="n">
        <v>385736</v>
      </c>
      <c r="O13739" s="144" t="n">
        <v>1753818.181818182</v>
      </c>
      <c r="P13739" s="87" t="inlineStr">
        <is>
          <t>카페24수분 보충 세트[수분 보충 세트] 어성초 77 토너 + 어성초 70 로션옵션=어성초 77 토너 250ml + 어성초 70 로션 200ml -30%201208</t>
        </is>
      </c>
    </row>
    <row r="13740">
      <c r="B13740" s="127" t="n">
        <v>44211</v>
      </c>
      <c r="C13740" s="87">
        <f>TEXT(B13740,"aaa")</f>
        <v/>
      </c>
      <c r="D13740" s="93" t="n"/>
      <c r="E13740" s="87">
        <f>INDEX(매칭테이블!C:D,MATCH(RD!G13740,매칭테이블!D:D,0),1)</f>
        <v/>
      </c>
      <c r="F13740" s="93" t="inlineStr">
        <is>
          <t>카페24</t>
        </is>
      </c>
      <c r="G13740" s="93" t="inlineStr">
        <is>
          <t>[어성초 진정 패키지 세트] 대용량 토너 + 앰플 + 수딩 크림 + 마스크팩 10장</t>
        </is>
      </c>
      <c r="H13740" s="93" t="n">
        <v>3</v>
      </c>
      <c r="J13740" s="87" t="n">
        <v>201208</v>
      </c>
      <c r="K13740" s="93" t="n"/>
      <c r="L13740" s="87" t="n">
        <v>297000</v>
      </c>
      <c r="M13740" s="87" t="n">
        <v>279625.5</v>
      </c>
      <c r="N13740" s="87" t="n">
        <v>45411</v>
      </c>
      <c r="O13740" s="144" t="n">
        <v>270000</v>
      </c>
      <c r="P13740" s="87" t="inlineStr">
        <is>
          <t>카페24어성초진정패키지[어성초 진정 패키지 세트] 대용량 토너 + 앰플 + 수딩 크림 + 마스크팩 10장201208</t>
        </is>
      </c>
    </row>
    <row r="13741">
      <c r="B13741" s="127" t="n">
        <v>44211</v>
      </c>
      <c r="C13741" s="87">
        <f>TEXT(B13741,"aaa")</f>
        <v/>
      </c>
      <c r="D13741" s="93" t="n"/>
      <c r="E13741" s="87">
        <f>INDEX(매칭테이블!C:D,MATCH(RD!G13741,매칭테이블!D:D,0),1)</f>
        <v/>
      </c>
      <c r="F13741" s="93" t="inlineStr">
        <is>
          <t>카페24</t>
        </is>
      </c>
      <c r="G13741" s="93" t="inlineStr">
        <is>
          <t>대용량 어성초 77 수딩 토너 500ml옵션=대용량 어성초 77 토너 1개 - 27% OFF</t>
        </is>
      </c>
      <c r="H13741" s="93" t="n">
        <v>37</v>
      </c>
      <c r="J13741" s="87" t="n">
        <v>201208</v>
      </c>
      <c r="K13741" s="93" t="n"/>
      <c r="L13741" s="87" t="n">
        <v>1221000</v>
      </c>
      <c r="M13741" s="87" t="n">
        <v>1149571.5</v>
      </c>
      <c r="N13741" s="87" t="n">
        <v>160210</v>
      </c>
      <c r="O13741" s="144" t="n">
        <v>1110000</v>
      </c>
      <c r="P13741" s="87" t="inlineStr">
        <is>
          <t>카페24토너대용량 어성초 77 수딩 토너 500ml옵션=대용량 어성초 77 토너 1개 - 27% OFF201208</t>
        </is>
      </c>
    </row>
    <row r="13742">
      <c r="B13742" s="127" t="n">
        <v>44211</v>
      </c>
      <c r="C13742" s="87">
        <f>TEXT(B13742,"aaa")</f>
        <v/>
      </c>
      <c r="D13742" s="93" t="n"/>
      <c r="E13742" s="87">
        <f>INDEX(매칭테이블!C:D,MATCH(RD!G13742,매칭테이블!D:D,0),1)</f>
        <v/>
      </c>
      <c r="F13742" s="93" t="inlineStr">
        <is>
          <t>카페24</t>
        </is>
      </c>
      <c r="G13742" s="93" t="inlineStr">
        <is>
          <t>대용량 어성초 77 수딩 토너 500ml화장솜(선택)=촉촉 스킨팩 화장솜</t>
        </is>
      </c>
      <c r="H13742" s="93" t="n">
        <v>12</v>
      </c>
      <c r="J13742" s="87" t="n">
        <v>201208</v>
      </c>
      <c r="K13742" s="93" t="n"/>
      <c r="L13742" s="87" t="n">
        <v>456000</v>
      </c>
      <c r="M13742" s="87" t="n">
        <v>429324</v>
      </c>
      <c r="N13742" s="87" t="n">
        <v>13320</v>
      </c>
      <c r="O13742" s="144" t="n">
        <v>414545.4545454545</v>
      </c>
      <c r="P13742" s="87" t="inlineStr">
        <is>
          <t>카페24토너대용량 어성초 77 수딩 토너 500ml화장솜(선택)=촉촉 스킨팩 화장솜201208</t>
        </is>
      </c>
    </row>
    <row r="13743">
      <c r="B13743" s="127" t="n">
        <v>44211</v>
      </c>
      <c r="C13743" s="87">
        <f>TEXT(B13743,"aaa")</f>
        <v/>
      </c>
      <c r="D13743" s="93" t="n"/>
      <c r="E13743" s="87">
        <f>INDEX(매칭테이블!C:D,MATCH(RD!G13743,매칭테이블!D:D,0),1)</f>
        <v/>
      </c>
      <c r="F13743" s="93" t="inlineStr">
        <is>
          <t>카페24</t>
        </is>
      </c>
      <c r="G13743" s="93" t="inlineStr">
        <is>
          <t>아누아 어성초 77 수딩 토너토너(필수)=어성초 77 토너 1개-20% off</t>
        </is>
      </c>
      <c r="H13743" s="93" t="n">
        <v>1</v>
      </c>
      <c r="J13743" s="87" t="n">
        <v>201208</v>
      </c>
      <c r="K13743" s="93" t="n"/>
      <c r="L13743" s="87" t="n">
        <v>20000</v>
      </c>
      <c r="M13743" s="87" t="n">
        <v>18830</v>
      </c>
      <c r="N13743" s="87" t="n">
        <v>3080</v>
      </c>
      <c r="O13743" s="144" t="n">
        <v>18181.81818181818</v>
      </c>
      <c r="P13743" s="87" t="inlineStr">
        <is>
          <t>카페24토너아누아 어성초 77 수딩 토너토너(필수)=어성초 77 토너 1개-20% off201208</t>
        </is>
      </c>
    </row>
    <row r="13744">
      <c r="B13744" s="127" t="n">
        <v>44211</v>
      </c>
      <c r="C13744" s="87">
        <f>TEXT(B13744,"aaa")</f>
        <v/>
      </c>
      <c r="D13744" s="93" t="n"/>
      <c r="E13744" s="87">
        <f>INDEX(매칭테이블!C:D,MATCH(RD!G13744,매칭테이블!D:D,0),1)</f>
        <v/>
      </c>
      <c r="F13744" s="93" t="inlineStr">
        <is>
          <t>카페24</t>
        </is>
      </c>
      <c r="G13744" s="93" t="inlineStr">
        <is>
          <t>아누아 어성초 77 수딩 토너화장솜(선택)=촉촉 스킨팩 화장솜</t>
        </is>
      </c>
      <c r="H13744" s="93" t="n">
        <v>2</v>
      </c>
      <c r="J13744" s="87" t="n">
        <v>201208</v>
      </c>
      <c r="K13744" s="93" t="n"/>
      <c r="L13744" s="87" t="n">
        <v>6000</v>
      </c>
      <c r="M13744" s="87" t="n">
        <v>5649</v>
      </c>
      <c r="N13744" s="87" t="n">
        <v>2220</v>
      </c>
      <c r="O13744" s="144" t="n">
        <v>5454.545454545454</v>
      </c>
      <c r="P13744" s="87" t="inlineStr">
        <is>
          <t>카페24토너아누아 어성초 77 수딩 토너화장솜(선택)=촉촉 스킨팩 화장솜201208</t>
        </is>
      </c>
    </row>
    <row r="13745">
      <c r="B13745" s="127" t="n">
        <v>44211</v>
      </c>
      <c r="C13745" s="87">
        <f>TEXT(B13745,"aaa")</f>
        <v/>
      </c>
      <c r="D13745" s="93" t="n"/>
      <c r="E13745" s="87">
        <f>INDEX(매칭테이블!C:D,MATCH(RD!G13745,매칭테이블!D:D,0),1)</f>
        <v/>
      </c>
      <c r="F13745" s="93" t="inlineStr">
        <is>
          <t>카페24</t>
        </is>
      </c>
      <c r="G13745" s="93" t="inlineStr">
        <is>
          <t>어성초 70 데일리 릴리프 로션로션=어성초 70 데일리 릴리프 로션 1개 -20% off</t>
        </is>
      </c>
      <c r="H13745" s="93" t="n">
        <v>13</v>
      </c>
      <c r="J13745" s="87" t="n">
        <v>201208</v>
      </c>
      <c r="K13745" s="93" t="n"/>
      <c r="L13745" s="87" t="n">
        <v>291200</v>
      </c>
      <c r="M13745" s="87" t="n">
        <v>274164.8</v>
      </c>
      <c r="N13745" s="87" t="n">
        <v>56394</v>
      </c>
      <c r="O13745" s="144" t="n">
        <v>264727.2727272727</v>
      </c>
      <c r="P13745" s="87" t="inlineStr">
        <is>
          <t>카페24로션어성초 70 데일리 릴리프 로션로션=어성초 70 데일리 릴리프 로션 1개 -20% off201208</t>
        </is>
      </c>
    </row>
    <row r="13746">
      <c r="B13746" s="127" t="n">
        <v>44211</v>
      </c>
      <c r="C13746" s="87">
        <f>TEXT(B13746,"aaa")</f>
        <v/>
      </c>
      <c r="D13746" s="93" t="n"/>
      <c r="E13746" s="87">
        <f>INDEX(매칭테이블!C:D,MATCH(RD!G13746,매칭테이블!D:D,0),1)</f>
        <v/>
      </c>
      <c r="F13746" s="93" t="inlineStr">
        <is>
          <t>카페24</t>
        </is>
      </c>
      <c r="G13746" s="93" t="inlineStr">
        <is>
          <t>어성초 70 데일리 릴리프 로션로션=어성초 70 데일리 릴리프 로션 2개 -30% off</t>
        </is>
      </c>
      <c r="H13746" s="93" t="n">
        <v>7</v>
      </c>
      <c r="J13746" s="87" t="n">
        <v>201208</v>
      </c>
      <c r="K13746" s="93" t="n"/>
      <c r="L13746" s="87" t="n">
        <v>274400</v>
      </c>
      <c r="M13746" s="87" t="n">
        <v>258347.6</v>
      </c>
      <c r="N13746" s="87" t="n">
        <v>60732</v>
      </c>
      <c r="O13746" s="144" t="n">
        <v>249454.5454545454</v>
      </c>
      <c r="P13746" s="87" t="inlineStr">
        <is>
          <t>카페24로션어성초 70 데일리 릴리프 로션로션=어성초 70 데일리 릴리프 로션 2개 -30% off201208</t>
        </is>
      </c>
    </row>
    <row r="13747">
      <c r="B13747" s="127" t="n">
        <v>44211</v>
      </c>
      <c r="C13747" s="87">
        <f>TEXT(B13747,"aaa")</f>
        <v/>
      </c>
      <c r="D13747" s="93" t="n"/>
      <c r="E13747" s="87">
        <f>INDEX(매칭테이블!C:D,MATCH(RD!G13747,매칭테이블!D:D,0),1)</f>
        <v/>
      </c>
      <c r="F13747" s="93" t="inlineStr">
        <is>
          <t>카페24</t>
        </is>
      </c>
      <c r="G13747" s="93" t="inlineStr">
        <is>
          <t>어성초 70 데일리 릴리프 로션로션=어성초 77토너 + 어성초 70 로션 수분 보충 세트 -30% off</t>
        </is>
      </c>
      <c r="H13747" s="93" t="n">
        <v>2</v>
      </c>
      <c r="J13747" s="87" t="n">
        <v>201208</v>
      </c>
      <c r="K13747" s="93" t="n"/>
      <c r="L13747" s="87" t="n">
        <v>74200</v>
      </c>
      <c r="M13747" s="87" t="n">
        <v>69859.3</v>
      </c>
      <c r="N13747" s="87" t="n">
        <v>14836</v>
      </c>
      <c r="O13747" s="144" t="n">
        <v>67454.54545454546</v>
      </c>
      <c r="P13747" s="87" t="inlineStr">
        <is>
          <t>카페24수분 보충 세트어성초 70 데일리 릴리프 로션로션=어성초 77토너 + 어성초 70 로션 수분 보충 세트 -30% off201208</t>
        </is>
      </c>
    </row>
    <row r="13748">
      <c r="B13748" s="127" t="n">
        <v>44211</v>
      </c>
      <c r="C13748" s="87">
        <f>TEXT(B13748,"aaa")</f>
        <v/>
      </c>
      <c r="D13748" s="93" t="n"/>
      <c r="E13748" s="87">
        <f>INDEX(매칭테이블!C:D,MATCH(RD!G13748,매칭테이블!D:D,0),1)</f>
        <v/>
      </c>
      <c r="F13748" s="93" t="inlineStr">
        <is>
          <t>카페24</t>
        </is>
      </c>
      <c r="G13748" s="93" t="inlineStr">
        <is>
          <t>어성초 70 머드 크림 마스크옵션=어성초 70 머드 크림 마스크-20% off</t>
        </is>
      </c>
      <c r="H13748" s="93" t="n">
        <v>3</v>
      </c>
      <c r="J13748" s="87" t="n">
        <v>201208</v>
      </c>
      <c r="K13748" s="93" t="n"/>
      <c r="L13748" s="87" t="n">
        <v>60000</v>
      </c>
      <c r="M13748" s="87" t="n">
        <v>56490</v>
      </c>
      <c r="N13748" s="87" t="n">
        <v>4326</v>
      </c>
      <c r="O13748" s="144" t="n">
        <v>54545.45454545454</v>
      </c>
      <c r="P13748" s="87" t="inlineStr">
        <is>
          <t>카페24머드크림마스크어성초 70 머드 크림 마스크옵션=어성초 70 머드 크림 마스크-20% off201208</t>
        </is>
      </c>
    </row>
    <row r="13749">
      <c r="B13749" s="127" t="n">
        <v>44211</v>
      </c>
      <c r="C13749" s="87">
        <f>TEXT(B13749,"aaa")</f>
        <v/>
      </c>
      <c r="D13749" s="93" t="n"/>
      <c r="E13749" s="87">
        <f>INDEX(매칭테이블!C:D,MATCH(RD!G13749,매칭테이블!D:D,0),1)</f>
        <v/>
      </c>
      <c r="F13749" s="93" t="inlineStr">
        <is>
          <t>카페24</t>
        </is>
      </c>
      <c r="G13749" s="93" t="inlineStr">
        <is>
          <t>어성초 70 머드 크림 마스크옵션=어성초 70 머드 크림 마스크 2개-30% off (무료배송)</t>
        </is>
      </c>
      <c r="H13749" s="93" t="n">
        <v>1</v>
      </c>
      <c r="J13749" s="87" t="n">
        <v>201208</v>
      </c>
      <c r="K13749" s="93" t="n"/>
      <c r="L13749" s="87" t="n">
        <v>35000</v>
      </c>
      <c r="M13749" s="87" t="n">
        <v>32952.5</v>
      </c>
      <c r="N13749" s="87" t="n">
        <v>2884</v>
      </c>
      <c r="O13749" s="144" t="n">
        <v>31818.18181818182</v>
      </c>
      <c r="P13749" s="87" t="inlineStr">
        <is>
          <t>카페24머드크림마스크어성초 70 머드 크림 마스크옵션=어성초 70 머드 크림 마스크 2개-30% off (무료배송)201208</t>
        </is>
      </c>
    </row>
    <row r="13750">
      <c r="B13750" s="127" t="n">
        <v>44211</v>
      </c>
      <c r="C13750" s="87">
        <f>TEXT(B13750,"aaa")</f>
        <v/>
      </c>
      <c r="D13750" s="93" t="n"/>
      <c r="E13750" s="87">
        <f>INDEX(매칭테이블!C:D,MATCH(RD!G13750,매칭테이블!D:D,0),1)</f>
        <v/>
      </c>
      <c r="F13750" s="93" t="inlineStr">
        <is>
          <t>카페24</t>
        </is>
      </c>
      <c r="G13750" s="93" t="inlineStr">
        <is>
          <t>어성초 70 인텐스 카밍 크림크림=어성초 70 인텐스 카밍 크림 1개 (-20%)</t>
        </is>
      </c>
      <c r="H13750" s="93" t="n">
        <v>5</v>
      </c>
      <c r="J13750" s="87" t="n">
        <v>201208</v>
      </c>
      <c r="K13750" s="93" t="n"/>
      <c r="L13750" s="87" t="n">
        <v>140000</v>
      </c>
      <c r="M13750" s="87" t="n">
        <v>131810</v>
      </c>
      <c r="N13750" s="87" t="n">
        <v>19410</v>
      </c>
      <c r="O13750" s="144" t="n">
        <v>127272.7272727273</v>
      </c>
      <c r="P13750" s="87" t="inlineStr">
        <is>
          <t>카페24카밍크림어성초 70 인텐스 카밍 크림크림=어성초 70 인텐스 카밍 크림 1개 (-20%)201208</t>
        </is>
      </c>
    </row>
    <row r="13751">
      <c r="B13751" s="127" t="n">
        <v>44211</v>
      </c>
      <c r="C13751" s="87">
        <f>TEXT(B13751,"aaa")</f>
        <v/>
      </c>
      <c r="D13751" s="93" t="n"/>
      <c r="E13751" s="87">
        <f>INDEX(매칭테이블!C:D,MATCH(RD!G13751,매칭테이블!D:D,0),1)</f>
        <v/>
      </c>
      <c r="F13751" s="93" t="inlineStr">
        <is>
          <t>카페24</t>
        </is>
      </c>
      <c r="G13751" s="93" t="inlineStr">
        <is>
          <t>어성초 70 인텐스 카밍 크림크림=어성초 70 인텐스 카밍 크림 2개 (-30%)</t>
        </is>
      </c>
      <c r="H13751" s="93" t="n">
        <v>1</v>
      </c>
      <c r="J13751" s="87" t="n">
        <v>201208</v>
      </c>
      <c r="K13751" s="93" t="n"/>
      <c r="L13751" s="87" t="n">
        <v>49000</v>
      </c>
      <c r="M13751" s="87" t="n">
        <v>46133.5</v>
      </c>
      <c r="N13751" s="87" t="n">
        <v>7764</v>
      </c>
      <c r="O13751" s="144" t="n">
        <v>44545.45454545454</v>
      </c>
      <c r="P13751" s="87" t="inlineStr">
        <is>
          <t>카페24카밍크림어성초 70 인텐스 카밍 크림크림=어성초 70 인텐스 카밍 크림 2개 (-30%)201208</t>
        </is>
      </c>
    </row>
    <row r="13752">
      <c r="B13752" s="127" t="n">
        <v>44211</v>
      </c>
      <c r="C13752" s="87">
        <f>TEXT(B13752,"aaa")</f>
        <v/>
      </c>
      <c r="D13752" s="93" t="n"/>
      <c r="E13752" s="87">
        <f>INDEX(매칭테이블!C:D,MATCH(RD!G13752,매칭테이블!D:D,0),1)</f>
        <v/>
      </c>
      <c r="F13752" s="93" t="inlineStr">
        <is>
          <t>카페24</t>
        </is>
      </c>
      <c r="G13752" s="93" t="inlineStr">
        <is>
          <t>어성초 77 수딩 토너옵션=어성초 77 토너 1개-20% off</t>
        </is>
      </c>
      <c r="H13752" s="93" t="n">
        <v>68</v>
      </c>
      <c r="J13752" s="87" t="n">
        <v>201208</v>
      </c>
      <c r="K13752" s="93" t="n"/>
      <c r="L13752" s="87" t="n">
        <v>1360000</v>
      </c>
      <c r="M13752" s="87" t="n">
        <v>1280440</v>
      </c>
      <c r="N13752" s="87" t="n">
        <v>209440</v>
      </c>
      <c r="O13752" s="144" t="n">
        <v>1236363.636363636</v>
      </c>
      <c r="P13752" s="87" t="inlineStr">
        <is>
          <t>카페24토너어성초 77 수딩 토너옵션=어성초 77 토너 1개-20% off201208</t>
        </is>
      </c>
    </row>
    <row r="13753">
      <c r="B13753" s="127" t="n">
        <v>44211</v>
      </c>
      <c r="C13753" s="87">
        <f>TEXT(B13753,"aaa")</f>
        <v/>
      </c>
      <c r="D13753" s="93" t="n"/>
      <c r="E13753" s="87">
        <f>INDEX(매칭테이블!C:D,MATCH(RD!G13753,매칭테이블!D:D,0),1)</f>
        <v/>
      </c>
      <c r="F13753" s="93" t="inlineStr">
        <is>
          <t>카페24</t>
        </is>
      </c>
      <c r="G13753" s="93" t="inlineStr">
        <is>
          <t>어성초 77 수딩 토너옵션=</t>
        </is>
      </c>
      <c r="H13753" s="93" t="n">
        <v>11</v>
      </c>
      <c r="J13753" s="87" t="n">
        <v>201208</v>
      </c>
      <c r="K13753" s="93" t="n"/>
      <c r="L13753" s="87" t="n">
        <v>220000</v>
      </c>
      <c r="M13753" s="87" t="n">
        <v>207130</v>
      </c>
      <c r="N13753" s="87" t="n">
        <v>33880</v>
      </c>
      <c r="O13753" s="144" t="n">
        <v>200000</v>
      </c>
      <c r="P13753" s="87" t="inlineStr">
        <is>
          <t>카페24토너어성초 77 수딩 토너옵션=201208</t>
        </is>
      </c>
    </row>
    <row r="13754">
      <c r="B13754" s="127" t="n">
        <v>44211</v>
      </c>
      <c r="C13754" s="87">
        <f>TEXT(B13754,"aaa")</f>
        <v/>
      </c>
      <c r="D13754" s="93" t="n"/>
      <c r="E13754" s="87">
        <f>INDEX(매칭테이블!C:D,MATCH(RD!G13754,매칭테이블!D:D,0),1)</f>
        <v/>
      </c>
      <c r="F13754" s="93" t="inlineStr">
        <is>
          <t>카페24</t>
        </is>
      </c>
      <c r="G13754" s="93" t="inlineStr">
        <is>
          <t>어성초 77 수딩 토너옵션=BEST어성초 77 토너 2개-30% off (무료배송)</t>
        </is>
      </c>
      <c r="H13754" s="93" t="n">
        <v>15</v>
      </c>
      <c r="J13754" s="87" t="n">
        <v>201208</v>
      </c>
      <c r="K13754" s="93" t="n"/>
      <c r="L13754" s="87" t="n">
        <v>525000</v>
      </c>
      <c r="M13754" s="87" t="n">
        <v>494287.5</v>
      </c>
      <c r="N13754" s="87" t="n">
        <v>92400</v>
      </c>
      <c r="O13754" s="144" t="n">
        <v>477272.7272727272</v>
      </c>
      <c r="P13754" s="87" t="inlineStr">
        <is>
          <t>카페24토너어성초 77 수딩 토너옵션=BEST어성초 77 토너 2개-30% off (무료배송)201208</t>
        </is>
      </c>
    </row>
    <row r="13755">
      <c r="B13755" s="127" t="n">
        <v>44211</v>
      </c>
      <c r="C13755" s="87">
        <f>TEXT(B13755,"aaa")</f>
        <v/>
      </c>
      <c r="D13755" s="93" t="n"/>
      <c r="E13755" s="87">
        <f>INDEX(매칭테이블!C:D,MATCH(RD!G13755,매칭테이블!D:D,0),1)</f>
        <v/>
      </c>
      <c r="F13755" s="93" t="inlineStr">
        <is>
          <t>카페24</t>
        </is>
      </c>
      <c r="G13755" s="93" t="inlineStr">
        <is>
          <t>어성초 77 수딩 토너옵션=어성초 77 토너 2개-30% off (무료배송)</t>
        </is>
      </c>
      <c r="H13755" s="93" t="n">
        <v>31</v>
      </c>
      <c r="J13755" s="87" t="n">
        <v>201208</v>
      </c>
      <c r="K13755" s="93" t="n"/>
      <c r="L13755" s="87" t="n">
        <v>1085000</v>
      </c>
      <c r="M13755" s="87" t="n">
        <v>1021527.5</v>
      </c>
      <c r="N13755" s="87" t="n">
        <v>190960</v>
      </c>
      <c r="O13755" s="144" t="n">
        <v>986363.6363636362</v>
      </c>
      <c r="P13755" s="87" t="inlineStr">
        <is>
          <t>카페24토너어성초 77 수딩 토너옵션=어성초 77 토너 2개-30% off (무료배송)201208</t>
        </is>
      </c>
    </row>
    <row r="13756">
      <c r="B13756" s="127" t="n">
        <v>44211</v>
      </c>
      <c r="C13756" s="87">
        <f>TEXT(B13756,"aaa")</f>
        <v/>
      </c>
      <c r="D13756" s="93" t="n"/>
      <c r="E13756" s="87">
        <f>INDEX(매칭테이블!C:D,MATCH(RD!G13756,매칭테이블!D:D,0),1)</f>
        <v/>
      </c>
      <c r="F13756" s="93" t="inlineStr">
        <is>
          <t>카페24</t>
        </is>
      </c>
      <c r="G13756" s="93" t="inlineStr">
        <is>
          <t>어성초 77 수딩 토너옵션=어성초 77토너1개 + 어성초77패드1개 -30% off (무료배송)</t>
        </is>
      </c>
      <c r="H13756" s="93" t="n">
        <v>41</v>
      </c>
      <c r="J13756" s="87" t="n">
        <v>201208</v>
      </c>
      <c r="K13756" s="93" t="n"/>
      <c r="L13756" s="87" t="n">
        <v>1521100</v>
      </c>
      <c r="M13756" s="87" t="n">
        <v>1432115.65</v>
      </c>
      <c r="N13756" s="87" t="n">
        <v>331772</v>
      </c>
      <c r="O13756" s="144" t="n">
        <v>1382818.181818182</v>
      </c>
      <c r="P13756" s="87" t="inlineStr">
        <is>
          <t>카페24토너+패드 세트어성초 77 수딩 토너옵션=어성초 77토너1개 + 어성초77패드1개 -30% off (무료배송)201208</t>
        </is>
      </c>
    </row>
    <row r="13757">
      <c r="B13757" s="127" t="n">
        <v>44211</v>
      </c>
      <c r="C13757" s="87">
        <f>TEXT(B13757,"aaa")</f>
        <v/>
      </c>
      <c r="D13757" s="93" t="n"/>
      <c r="E13757" s="87">
        <f>INDEX(매칭테이블!C:D,MATCH(RD!G13757,매칭테이블!D:D,0),1)</f>
        <v/>
      </c>
      <c r="F13757" s="93" t="inlineStr">
        <is>
          <t>카페24</t>
        </is>
      </c>
      <c r="G13757" s="93" t="inlineStr">
        <is>
          <t>어성초 77 수딩 토너화장솜(선택)=촉촉 스킨팩 화장솜</t>
        </is>
      </c>
      <c r="H13757" s="93" t="n">
        <v>63</v>
      </c>
      <c r="J13757" s="87" t="n">
        <v>201208</v>
      </c>
      <c r="K13757" s="93" t="n"/>
      <c r="L13757" s="87" t="n">
        <v>189000</v>
      </c>
      <c r="M13757" s="87" t="n">
        <v>177943.5</v>
      </c>
      <c r="N13757" s="87" t="n">
        <v>69930</v>
      </c>
      <c r="O13757" s="144" t="n">
        <v>171818.1818181818</v>
      </c>
      <c r="P13757" s="87" t="inlineStr">
        <is>
          <t>카페24화장솜어성초 77 수딩 토너화장솜(선택)=촉촉 스킨팩 화장솜201208</t>
        </is>
      </c>
    </row>
    <row r="13758">
      <c r="B13758" s="127" t="n">
        <v>44211</v>
      </c>
      <c r="C13758" s="87">
        <f>TEXT(B13758,"aaa")</f>
        <v/>
      </c>
      <c r="D13758" s="93" t="n"/>
      <c r="E13758" s="87">
        <f>INDEX(매칭테이블!C:D,MATCH(RD!G13758,매칭테이블!D:D,0),1)</f>
        <v/>
      </c>
      <c r="F13758" s="93" t="inlineStr">
        <is>
          <t>카페24</t>
        </is>
      </c>
      <c r="G13758" s="93" t="inlineStr">
        <is>
          <t>어성초 77 수딩 토너토너(필수)=어성초 77 토너 1개-20% off</t>
        </is>
      </c>
      <c r="H13758" s="93" t="n">
        <v>1</v>
      </c>
      <c r="J13758" s="87" t="n">
        <v>201208</v>
      </c>
      <c r="K13758" s="93" t="n"/>
      <c r="L13758" s="87" t="n">
        <v>20000</v>
      </c>
      <c r="M13758" s="87" t="n">
        <v>18830</v>
      </c>
      <c r="N13758" s="87" t="n">
        <v>3080</v>
      </c>
      <c r="O13758" s="144" t="n">
        <v>18181.81818181818</v>
      </c>
      <c r="P13758" s="87" t="inlineStr">
        <is>
          <t>카페24토너어성초 77 수딩 토너토너(필수)=어성초 77 토너 1개-20% off201208</t>
        </is>
      </c>
    </row>
    <row r="13759">
      <c r="B13759" s="127" t="n">
        <v>44211</v>
      </c>
      <c r="C13759" s="87">
        <f>TEXT(B13759,"aaa")</f>
        <v/>
      </c>
      <c r="D13759" s="93" t="n"/>
      <c r="E13759" s="87">
        <f>INDEX(매칭테이블!C:D,MATCH(RD!G13759,매칭테이블!D:D,0),1)</f>
        <v/>
      </c>
      <c r="F13759" s="93" t="inlineStr">
        <is>
          <t>카페24</t>
        </is>
      </c>
      <c r="G13759" s="93" t="inlineStr">
        <is>
          <t>어성초 77 수딩 토너토너(필수)=(대용량) 어성초 77 토너 500ml (무료배송)</t>
        </is>
      </c>
      <c r="H13759" s="93" t="n">
        <v>2</v>
      </c>
      <c r="J13759" s="87" t="n">
        <v>201208</v>
      </c>
      <c r="K13759" s="93" t="n"/>
      <c r="L13759" s="87" t="n">
        <v>66000</v>
      </c>
      <c r="M13759" s="87" t="n">
        <v>62139</v>
      </c>
      <c r="N13759" s="87" t="n">
        <v>8660</v>
      </c>
      <c r="O13759" s="144" t="n">
        <v>59999.99999999999</v>
      </c>
      <c r="P13759" s="87" t="inlineStr">
        <is>
          <t>카페24토너어성초 77 수딩 토너토너(필수)=(대용량) 어성초 77 토너 500ml (무료배송)201208</t>
        </is>
      </c>
    </row>
    <row r="13760">
      <c r="B13760" s="127" t="n">
        <v>44211</v>
      </c>
      <c r="C13760" s="87">
        <f>TEXT(B13760,"aaa")</f>
        <v/>
      </c>
      <c r="D13760" s="93" t="n"/>
      <c r="E13760" s="87">
        <f>INDEX(매칭테이블!C:D,MATCH(RD!G13760,매칭테이블!D:D,0),1)</f>
        <v/>
      </c>
      <c r="F13760" s="93" t="inlineStr">
        <is>
          <t>카페24</t>
        </is>
      </c>
      <c r="G13760" s="93" t="inlineStr">
        <is>
          <t>어성초 77 수딩 토너 (클리어패드 세트 구매시 1/11 순차발송 예정)옵션=어성초 77토너1개 + 어성초77패드1개 -30% off (무료배송)</t>
        </is>
      </c>
      <c r="H13760" s="93" t="n">
        <v>2</v>
      </c>
      <c r="J13760" s="87" t="n">
        <v>201208</v>
      </c>
      <c r="K13760" s="93" t="n"/>
      <c r="L13760" s="87" t="n">
        <v>74200</v>
      </c>
      <c r="M13760" s="87" t="n">
        <v>69859.3</v>
      </c>
      <c r="N13760" s="87" t="n">
        <v>16184</v>
      </c>
      <c r="O13760" s="144" t="n">
        <v>67454.54545454546</v>
      </c>
      <c r="P13760" s="87" t="inlineStr">
        <is>
          <t>카페24토너+패드 세트어성초 77 수딩 토너 (클리어패드 세트 구매시 1/11 순차발송 예정)옵션=어성초 77토너1개 + 어성초77패드1개 -30% off (무료배송)201208</t>
        </is>
      </c>
    </row>
    <row r="13761">
      <c r="B13761" s="127" t="n">
        <v>44211</v>
      </c>
      <c r="C13761" s="87">
        <f>TEXT(B13761,"aaa")</f>
        <v/>
      </c>
      <c r="D13761" s="93" t="n"/>
      <c r="E13761" s="87">
        <f>INDEX(매칭테이블!C:D,MATCH(RD!G13761,매칭테이블!D:D,0),1)</f>
        <v/>
      </c>
      <c r="F13761" s="93" t="inlineStr">
        <is>
          <t>카페24</t>
        </is>
      </c>
      <c r="G13761" s="93" t="inlineStr">
        <is>
          <t>어성초 77 수딩 토너 (클리어패드 세트 구매시 1/11 순차발송 예정)화장솜(선택)=촉촉 스킨팩 화장솜</t>
        </is>
      </c>
      <c r="H13761" s="93" t="n">
        <v>1</v>
      </c>
      <c r="J13761" s="87" t="n">
        <v>201208</v>
      </c>
      <c r="K13761" s="93" t="n"/>
      <c r="L13761" s="87" t="n">
        <v>3000</v>
      </c>
      <c r="M13761" s="87" t="n">
        <v>2824.5</v>
      </c>
      <c r="N13761" s="87" t="n">
        <v>1110</v>
      </c>
      <c r="O13761" s="144" t="n">
        <v>2727.272727272727</v>
      </c>
      <c r="P13761" s="87" t="inlineStr">
        <is>
          <t>카페24토너어성초 77 수딩 토너 (클리어패드 세트 구매시 1/11 순차발송 예정)화장솜(선택)=촉촉 스킨팩 화장솜201208</t>
        </is>
      </c>
    </row>
    <row r="13762">
      <c r="B13762" s="127" t="n">
        <v>44211</v>
      </c>
      <c r="C13762" s="87">
        <f>TEXT(B13762,"aaa")</f>
        <v/>
      </c>
      <c r="D13762" s="93" t="n"/>
      <c r="E13762" s="87">
        <f>INDEX(매칭테이블!C:D,MATCH(RD!G13762,매칭테이블!D:D,0),1)</f>
        <v/>
      </c>
      <c r="F13762" s="93" t="inlineStr">
        <is>
          <t>카페24</t>
        </is>
      </c>
      <c r="G13762" s="93" t="inlineStr">
        <is>
          <t>어성초 77 진정 마스크옵션=어성초 77 진정 마스크팩 1장</t>
        </is>
      </c>
      <c r="H13762" s="93" t="n">
        <v>1</v>
      </c>
      <c r="J13762" s="87" t="n">
        <v>201208</v>
      </c>
      <c r="K13762" s="93" t="n"/>
      <c r="L13762" s="87" t="n">
        <v>4000</v>
      </c>
      <c r="M13762" s="87" t="n">
        <v>3766</v>
      </c>
      <c r="N13762" s="87" t="n">
        <v>397</v>
      </c>
      <c r="O13762" s="144" t="n">
        <v>3636.363636363636</v>
      </c>
      <c r="P13762" s="87" t="inlineStr">
        <is>
          <t>카페24마스크팩어성초 77 진정 마스크옵션=어성초 77 진정 마스크팩 1장201208</t>
        </is>
      </c>
    </row>
    <row r="13763">
      <c r="B13763" s="127" t="n">
        <v>44211</v>
      </c>
      <c r="C13763" s="87">
        <f>TEXT(B13763,"aaa")</f>
        <v/>
      </c>
      <c r="D13763" s="93" t="n"/>
      <c r="E13763" s="87">
        <f>INDEX(매칭테이블!C:D,MATCH(RD!G13763,매칭테이블!D:D,0),1)</f>
        <v/>
      </c>
      <c r="F13763" s="93" t="inlineStr">
        <is>
          <t>카페24</t>
        </is>
      </c>
      <c r="G13763" s="93" t="inlineStr">
        <is>
          <t>어성초 77 진정 마스크옵션=어성초 77 진정 마스크팩 10장-50% off</t>
        </is>
      </c>
      <c r="H13763" s="93" t="n">
        <v>4</v>
      </c>
      <c r="J13763" s="87" t="n">
        <v>201208</v>
      </c>
      <c r="K13763" s="93" t="n"/>
      <c r="L13763" s="87" t="n">
        <v>80000</v>
      </c>
      <c r="M13763" s="87" t="n">
        <v>75320</v>
      </c>
      <c r="N13763" s="87" t="n">
        <v>15880</v>
      </c>
      <c r="O13763" s="144" t="n">
        <v>72727.27272727272</v>
      </c>
      <c r="P13763" s="87" t="inlineStr">
        <is>
          <t>카페24마스크팩어성초 77 진정 마스크옵션=어성초 77 진정 마스크팩 10장-50% off201208</t>
        </is>
      </c>
    </row>
    <row r="13764">
      <c r="B13764" s="127" t="n">
        <v>44211</v>
      </c>
      <c r="C13764" s="87">
        <f>TEXT(B13764,"aaa")</f>
        <v/>
      </c>
      <c r="D13764" s="93" t="n"/>
      <c r="E13764" s="87">
        <f>INDEX(매칭테이블!C:D,MATCH(RD!G13764,매칭테이블!D:D,0),1)</f>
        <v/>
      </c>
      <c r="F13764" s="93" t="inlineStr">
        <is>
          <t>카페24</t>
        </is>
      </c>
      <c r="G13764" s="93" t="inlineStr">
        <is>
          <t>어성초 77 진정 마스크</t>
        </is>
      </c>
      <c r="H13764" s="93" t="n">
        <v>8</v>
      </c>
      <c r="J13764" s="87" t="n">
        <v>201208</v>
      </c>
      <c r="K13764" s="93" t="n"/>
      <c r="L13764" s="87" t="n">
        <v>32000</v>
      </c>
      <c r="M13764" s="87" t="n">
        <v>30128</v>
      </c>
      <c r="N13764" s="87" t="n">
        <v>3176</v>
      </c>
      <c r="O13764" s="144" t="n">
        <v>29090.90909090909</v>
      </c>
      <c r="P13764" s="87" t="inlineStr">
        <is>
          <t>카페24마스크팩어성초 77 진정 마스크201208</t>
        </is>
      </c>
    </row>
    <row r="13765">
      <c r="B13765" s="127" t="n">
        <v>44211</v>
      </c>
      <c r="C13765" s="87">
        <f>TEXT(B13765,"aaa")</f>
        <v/>
      </c>
      <c r="D13765" s="93" t="n"/>
      <c r="E13765" s="87">
        <f>INDEX(매칭테이블!C:D,MATCH(RD!G13765,매칭테이블!D:D,0),1)</f>
        <v/>
      </c>
      <c r="F13765" s="93" t="inlineStr">
        <is>
          <t>카페24</t>
        </is>
      </c>
      <c r="G13765" s="93" t="inlineStr">
        <is>
          <t>어성초 77 클리어 패드옵션=어성초 77 클리어 패드 1개-20% off</t>
        </is>
      </c>
      <c r="H13765" s="93" t="n">
        <v>36</v>
      </c>
      <c r="J13765" s="87" t="n">
        <v>201208</v>
      </c>
      <c r="K13765" s="93" t="n"/>
      <c r="L13765" s="87" t="n">
        <v>806400</v>
      </c>
      <c r="M13765" s="87" t="n">
        <v>759225.6</v>
      </c>
      <c r="N13765" s="87" t="n">
        <v>180432</v>
      </c>
      <c r="O13765" s="144" t="n">
        <v>733090.9090909091</v>
      </c>
      <c r="P13765" s="87" t="inlineStr">
        <is>
          <t>카페24클리어 패드어성초 77 클리어 패드옵션=어성초 77 클리어 패드 1개-20% off201208</t>
        </is>
      </c>
    </row>
    <row r="13766">
      <c r="B13766" s="127" t="n">
        <v>44211</v>
      </c>
      <c r="C13766" s="87">
        <f>TEXT(B13766,"aaa")</f>
        <v/>
      </c>
      <c r="D13766" s="93" t="n"/>
      <c r="E13766" s="87">
        <f>INDEX(매칭테이블!C:D,MATCH(RD!G13766,매칭테이블!D:D,0),1)</f>
        <v/>
      </c>
      <c r="F13766" s="93" t="inlineStr">
        <is>
          <t>카페24</t>
        </is>
      </c>
      <c r="G13766" s="93" t="inlineStr">
        <is>
          <t>어성초 77 클리어 패드옵션=어성초 77 클리어 패드 2개-30% off (무료배송)</t>
        </is>
      </c>
      <c r="H13766" s="93" t="n">
        <v>34</v>
      </c>
      <c r="J13766" s="87" t="n">
        <v>201208</v>
      </c>
      <c r="K13766" s="93" t="n"/>
      <c r="L13766" s="87" t="n">
        <v>1332800</v>
      </c>
      <c r="M13766" s="87" t="n">
        <v>1254831.2</v>
      </c>
      <c r="N13766" s="87" t="n">
        <v>340816</v>
      </c>
      <c r="O13766" s="144" t="n">
        <v>1211636.363636364</v>
      </c>
      <c r="P13766" s="87" t="inlineStr">
        <is>
          <t>카페24클리어 패드어성초 77 클리어 패드옵션=어성초 77 클리어 패드 2개-30% off (무료배송)201208</t>
        </is>
      </c>
    </row>
    <row r="13767">
      <c r="B13767" s="127" t="n">
        <v>44211</v>
      </c>
      <c r="C13767" s="87">
        <f>TEXT(B13767,"aaa")</f>
        <v/>
      </c>
      <c r="D13767" s="93" t="n"/>
      <c r="E13767" s="87">
        <f>INDEX(매칭테이블!C:D,MATCH(RD!G13767,매칭테이블!D:D,0),1)</f>
        <v/>
      </c>
      <c r="F13767" s="93" t="inlineStr">
        <is>
          <t>카페24</t>
        </is>
      </c>
      <c r="G13767" s="93" t="inlineStr">
        <is>
          <t>어성초 77 클리어 패드옵션=어성초 77 클리어 패드 3개-35% off (무료배송)</t>
        </is>
      </c>
      <c r="H13767" s="93" t="n">
        <v>5</v>
      </c>
      <c r="J13767" s="87" t="n">
        <v>201208</v>
      </c>
      <c r="K13767" s="93" t="n"/>
      <c r="L13767" s="87" t="n">
        <v>273000</v>
      </c>
      <c r="M13767" s="87" t="n">
        <v>257029.5</v>
      </c>
      <c r="N13767" s="87" t="n">
        <v>46200</v>
      </c>
      <c r="O13767" s="144" t="n">
        <v>248181.8181818181</v>
      </c>
      <c r="P13767" s="87" t="inlineStr">
        <is>
          <t>카페24클리어 패드어성초 77 클리어 패드옵션=어성초 77 클리어 패드 3개-35% off (무료배송)201208</t>
        </is>
      </c>
    </row>
    <row r="13768">
      <c r="B13768" s="127" t="n">
        <v>44211</v>
      </c>
      <c r="C13768" s="87">
        <f>TEXT(B13768,"aaa")</f>
        <v/>
      </c>
      <c r="D13768" s="93" t="n"/>
      <c r="E13768" s="87">
        <f>INDEX(매칭테이블!C:D,MATCH(RD!G13768,매칭테이블!D:D,0),1)</f>
        <v/>
      </c>
      <c r="F13768" s="93" t="inlineStr">
        <is>
          <t>카페24</t>
        </is>
      </c>
      <c r="G13768" s="93" t="inlineStr">
        <is>
          <t>어성초 77 클리어 패드옵션=어성초77토너1개+어성초77패드1개-30% off (무료배송)</t>
        </is>
      </c>
      <c r="H13768" s="93" t="n">
        <v>15</v>
      </c>
      <c r="J13768" s="87" t="n">
        <v>201208</v>
      </c>
      <c r="K13768" s="93" t="n"/>
      <c r="L13768" s="87" t="n">
        <v>556500</v>
      </c>
      <c r="M13768" s="87" t="n">
        <v>523944.75</v>
      </c>
      <c r="N13768" s="87" t="n">
        <v>121380</v>
      </c>
      <c r="O13768" s="144" t="n">
        <v>505909.0909090909</v>
      </c>
      <c r="P13768" s="87" t="inlineStr">
        <is>
          <t>카페24토너+패드 세트어성초 77 클리어 패드옵션=어성초77토너1개+어성초77패드1개-30% off (무료배송)201208</t>
        </is>
      </c>
    </row>
    <row r="13769">
      <c r="B13769" s="127" t="n">
        <v>44211</v>
      </c>
      <c r="C13769" s="87">
        <f>TEXT(B13769,"aaa")</f>
        <v/>
      </c>
      <c r="D13769" s="93" t="n"/>
      <c r="E13769" s="87">
        <f>INDEX(매칭테이블!C:D,MATCH(RD!G13769,매칭테이블!D:D,0),1)</f>
        <v/>
      </c>
      <c r="F13769" s="93" t="inlineStr">
        <is>
          <t>카페24</t>
        </is>
      </c>
      <c r="G13769" s="93" t="inlineStr">
        <is>
          <t>어성초 77 클리어 패드 (1/11 순차발송 예정)옵션=어성초 77 클리어 패드 1개-20% off</t>
        </is>
      </c>
      <c r="H13769" s="93" t="n">
        <v>1</v>
      </c>
      <c r="J13769" s="87" t="n">
        <v>201208</v>
      </c>
      <c r="K13769" s="93" t="n"/>
      <c r="L13769" s="87" t="n">
        <v>22400</v>
      </c>
      <c r="M13769" s="87" t="n">
        <v>21089.6</v>
      </c>
      <c r="N13769" s="87" t="n">
        <v>5012</v>
      </c>
      <c r="O13769" s="144" t="n">
        <v>20363.63636363636</v>
      </c>
      <c r="P13769" s="87" t="inlineStr">
        <is>
          <t>카페24클리어 패드어성초 77 클리어 패드 (1/11 순차발송 예정)옵션=어성초 77 클리어 패드 1개-20% off201208</t>
        </is>
      </c>
    </row>
    <row r="13770">
      <c r="B13770" s="127" t="n">
        <v>44211</v>
      </c>
      <c r="C13770" s="87">
        <f>TEXT(B13770,"aaa")</f>
        <v/>
      </c>
      <c r="D13770" s="93" t="n"/>
      <c r="E13770" s="87">
        <f>INDEX(매칭테이블!C:D,MATCH(RD!G13770,매칭테이블!D:D,0),1)</f>
        <v/>
      </c>
      <c r="F13770" s="93" t="inlineStr">
        <is>
          <t>카페24</t>
        </is>
      </c>
      <c r="G13770" s="93" t="inlineStr">
        <is>
          <t>어성초 77 토너</t>
        </is>
      </c>
      <c r="H13770" s="93" t="n">
        <v>2</v>
      </c>
      <c r="J13770" s="87" t="n">
        <v>201208</v>
      </c>
      <c r="K13770" s="93" t="n"/>
      <c r="L13770" s="87" t="n">
        <v>40000</v>
      </c>
      <c r="M13770" s="87" t="n">
        <v>37660</v>
      </c>
      <c r="N13770" s="87" t="n">
        <v>6160</v>
      </c>
      <c r="O13770" s="144" t="n">
        <v>36363.63636363636</v>
      </c>
      <c r="P13770" s="87" t="inlineStr">
        <is>
          <t>카페24토너어성초 77 토너201208</t>
        </is>
      </c>
    </row>
    <row r="13771">
      <c r="B13771" s="127" t="n">
        <v>44211</v>
      </c>
      <c r="C13771" s="87">
        <f>TEXT(B13771,"aaa")</f>
        <v/>
      </c>
      <c r="D13771" s="93" t="n"/>
      <c r="E13771" s="87">
        <f>INDEX(매칭테이블!C:D,MATCH(RD!G13771,매칭테이블!D:D,0),1)</f>
        <v/>
      </c>
      <c r="F13771" s="93" t="inlineStr">
        <is>
          <t>카페24</t>
        </is>
      </c>
      <c r="G13771" s="93" t="inlineStr">
        <is>
          <t>어성초 77 포어 클리어 패드옵션=어성초 77 클리어 패드 1개-20% off</t>
        </is>
      </c>
      <c r="H13771" s="93" t="n">
        <v>3</v>
      </c>
      <c r="J13771" s="87" t="n">
        <v>201208</v>
      </c>
      <c r="K13771" s="93" t="n"/>
      <c r="L13771" s="87" t="n">
        <v>67200</v>
      </c>
      <c r="M13771" s="87" t="n">
        <v>63268.8</v>
      </c>
      <c r="N13771" s="87" t="n">
        <v>15036</v>
      </c>
      <c r="O13771" s="144" t="n">
        <v>61090.90909090909</v>
      </c>
      <c r="P13771" s="87" t="inlineStr">
        <is>
          <t>카페24클리어 패드어성초 77 포어 클리어 패드옵션=어성초 77 클리어 패드 1개-20% off201208</t>
        </is>
      </c>
    </row>
    <row r="13772">
      <c r="B13772" s="127" t="n">
        <v>44211</v>
      </c>
      <c r="C13772" s="87">
        <f>TEXT(B13772,"aaa")</f>
        <v/>
      </c>
      <c r="D13772" s="93" t="n"/>
      <c r="E13772" s="87">
        <f>INDEX(매칭테이블!C:D,MATCH(RD!G13772,매칭테이블!D:D,0),1)</f>
        <v/>
      </c>
      <c r="F13772" s="93" t="inlineStr">
        <is>
          <t>카페24</t>
        </is>
      </c>
      <c r="G13772" s="93" t="inlineStr">
        <is>
          <t>어성초 77 포어 클리어 패드옵션=어성초 77 클리어 패드 2개-30% off (무료배송)</t>
        </is>
      </c>
      <c r="H13772" s="93" t="n">
        <v>4</v>
      </c>
      <c r="J13772" s="87" t="n">
        <v>201208</v>
      </c>
      <c r="K13772" s="93" t="n"/>
      <c r="L13772" s="87" t="n">
        <v>156800</v>
      </c>
      <c r="M13772" s="87" t="n">
        <v>147627.2</v>
      </c>
      <c r="N13772" s="87" t="n">
        <v>40096</v>
      </c>
      <c r="O13772" s="144" t="n">
        <v>142545.4545454545</v>
      </c>
      <c r="P13772" s="87" t="inlineStr">
        <is>
          <t>카페24클리어 패드어성초 77 포어 클리어 패드옵션=어성초 77 클리어 패드 2개-30% off (무료배송)201208</t>
        </is>
      </c>
    </row>
    <row r="13773">
      <c r="B13773" s="127" t="n">
        <v>44211</v>
      </c>
      <c r="C13773" s="87">
        <f>TEXT(B13773,"aaa")</f>
        <v/>
      </c>
      <c r="D13773" s="93" t="n"/>
      <c r="E13773" s="87">
        <f>INDEX(매칭테이블!C:D,MATCH(RD!G13773,매칭테이블!D:D,0),1)</f>
        <v/>
      </c>
      <c r="F13773" s="93" t="inlineStr">
        <is>
          <t>카페24</t>
        </is>
      </c>
      <c r="G13773" s="93" t="inlineStr">
        <is>
          <t>어성초 77% 패드옵션=어성초 77 클리어 패드 1개-20% off</t>
        </is>
      </c>
      <c r="H13773" s="93" t="n">
        <v>35</v>
      </c>
      <c r="J13773" s="87" t="n">
        <v>201208</v>
      </c>
      <c r="K13773" s="93" t="n"/>
      <c r="L13773" s="87" t="n">
        <v>784000</v>
      </c>
      <c r="M13773" s="87" t="n">
        <v>738136</v>
      </c>
      <c r="N13773" s="87" t="n">
        <v>175420</v>
      </c>
      <c r="O13773" s="144" t="n">
        <v>712727.2727272727</v>
      </c>
      <c r="P13773" s="87" t="inlineStr">
        <is>
          <t>카페24클리어 패드어성초 77% 패드옵션=어성초 77 클리어 패드 1개-20% off201208</t>
        </is>
      </c>
    </row>
    <row r="13774">
      <c r="B13774" s="127" t="n">
        <v>44211</v>
      </c>
      <c r="C13774" s="87">
        <f>TEXT(B13774,"aaa")</f>
        <v/>
      </c>
      <c r="D13774" s="93" t="n"/>
      <c r="E13774" s="87">
        <f>INDEX(매칭테이블!C:D,MATCH(RD!G13774,매칭테이블!D:D,0),1)</f>
        <v/>
      </c>
      <c r="F13774" s="93" t="inlineStr">
        <is>
          <t>카페24</t>
        </is>
      </c>
      <c r="G13774" s="93" t="inlineStr">
        <is>
          <t>어성초 77% 패드옵션=어성초 77 클리어 패드 2개-30% off (무료배송)</t>
        </is>
      </c>
      <c r="H13774" s="93" t="n">
        <v>27</v>
      </c>
      <c r="J13774" s="87" t="n">
        <v>201208</v>
      </c>
      <c r="K13774" s="93" t="n"/>
      <c r="L13774" s="87" t="n">
        <v>1058400</v>
      </c>
      <c r="M13774" s="87" t="n">
        <v>996483.6</v>
      </c>
      <c r="N13774" s="87" t="n">
        <v>270648</v>
      </c>
      <c r="O13774" s="144" t="n">
        <v>962181.8181818181</v>
      </c>
      <c r="P13774" s="87" t="inlineStr">
        <is>
          <t>카페24클리어 패드어성초 77% 패드옵션=어성초 77 클리어 패드 2개-30% off (무료배송)201208</t>
        </is>
      </c>
    </row>
    <row r="13775">
      <c r="B13775" s="127" t="n">
        <v>44211</v>
      </c>
      <c r="C13775" s="87">
        <f>TEXT(B13775,"aaa")</f>
        <v/>
      </c>
      <c r="D13775" s="93" t="n"/>
      <c r="E13775" s="87">
        <f>INDEX(매칭테이블!C:D,MATCH(RD!G13775,매칭테이블!D:D,0),1)</f>
        <v/>
      </c>
      <c r="F13775" s="93" t="inlineStr">
        <is>
          <t>카페24</t>
        </is>
      </c>
      <c r="G13775" s="93" t="inlineStr">
        <is>
          <t>어성초 77% 패드옵션=어성초 77 클리어 패드 3개-35% off (무료배송)</t>
        </is>
      </c>
      <c r="H13775" s="93" t="n">
        <v>4</v>
      </c>
      <c r="J13775" s="87" t="n">
        <v>201208</v>
      </c>
      <c r="K13775" s="93" t="n"/>
      <c r="L13775" s="87" t="n">
        <v>218400</v>
      </c>
      <c r="M13775" s="87" t="n">
        <v>205623.6</v>
      </c>
      <c r="N13775" s="87" t="n">
        <v>36960</v>
      </c>
      <c r="O13775" s="144" t="n">
        <v>198545.4545454545</v>
      </c>
      <c r="P13775" s="87" t="inlineStr">
        <is>
          <t>카페24클리어 패드어성초 77% 패드옵션=어성초 77 클리어 패드 3개-35% off (무료배송)201208</t>
        </is>
      </c>
    </row>
    <row r="13776">
      <c r="B13776" s="127" t="n">
        <v>44211</v>
      </c>
      <c r="C13776" s="87">
        <f>TEXT(B13776,"aaa")</f>
        <v/>
      </c>
      <c r="D13776" s="93" t="n"/>
      <c r="E13776" s="87">
        <f>INDEX(매칭테이블!C:D,MATCH(RD!G13776,매칭테이블!D:D,0),1)</f>
        <v/>
      </c>
      <c r="F13776" s="93" t="inlineStr">
        <is>
          <t>카페24</t>
        </is>
      </c>
      <c r="G13776" s="93" t="inlineStr">
        <is>
          <t>어성초 77% 패드옵션=어성초77토너1개+어성초77패드1개-30% off (무료배송)</t>
        </is>
      </c>
      <c r="H13776" s="93" t="n">
        <v>13</v>
      </c>
      <c r="J13776" s="87" t="n">
        <v>201208</v>
      </c>
      <c r="K13776" s="93" t="n"/>
      <c r="L13776" s="87" t="n">
        <v>482300</v>
      </c>
      <c r="M13776" s="87" t="n">
        <v>454085.45</v>
      </c>
      <c r="N13776" s="87" t="n">
        <v>105196</v>
      </c>
      <c r="O13776" s="144" t="n">
        <v>438454.5454545454</v>
      </c>
      <c r="P13776" s="87" t="inlineStr">
        <is>
          <t>카페24토너+패드 세트어성초 77% 패드옵션=어성초77토너1개+어성초77패드1개-30% off (무료배송)201208</t>
        </is>
      </c>
    </row>
    <row r="13777">
      <c r="B13777" s="127" t="n">
        <v>44211</v>
      </c>
      <c r="C13777" s="87">
        <f>TEXT(B13777,"aaa")</f>
        <v/>
      </c>
      <c r="D13777" s="93" t="n"/>
      <c r="E13777" s="87">
        <f>INDEX(매칭테이블!C:D,MATCH(RD!G13777,매칭테이블!D:D,0),1)</f>
        <v/>
      </c>
      <c r="F13777" s="93" t="inlineStr">
        <is>
          <t>카페24</t>
        </is>
      </c>
      <c r="G13777" s="93" t="inlineStr">
        <is>
          <t>어성초 78 수딩 크림</t>
        </is>
      </c>
      <c r="H13777" s="93" t="n">
        <v>9</v>
      </c>
      <c r="J13777" s="87" t="n">
        <v>201208</v>
      </c>
      <c r="K13777" s="93" t="n"/>
      <c r="L13777" s="87" t="n">
        <v>342000</v>
      </c>
      <c r="M13777" s="87" t="n">
        <v>321993</v>
      </c>
      <c r="N13777" s="87" t="n">
        <v>27405</v>
      </c>
      <c r="O13777" s="144" t="n">
        <v>310909.0909090909</v>
      </c>
      <c r="P13777" s="87" t="inlineStr">
        <is>
          <t>카페24수딩크림어성초 78 수딩 크림201208</t>
        </is>
      </c>
    </row>
    <row r="13778">
      <c r="B13778" s="127" t="n">
        <v>44211</v>
      </c>
      <c r="C13778" s="87">
        <f>TEXT(B13778,"aaa")</f>
        <v/>
      </c>
      <c r="D13778" s="93" t="n"/>
      <c r="E13778" s="87">
        <f>INDEX(매칭테이블!C:D,MATCH(RD!G13778,매칭테이블!D:D,0),1)</f>
        <v/>
      </c>
      <c r="F13778" s="93" t="inlineStr">
        <is>
          <t>카페24</t>
        </is>
      </c>
      <c r="G13778" s="93" t="inlineStr">
        <is>
          <t>어성초 78 수딩 크림</t>
        </is>
      </c>
      <c r="H13778" s="93" t="n">
        <v>7</v>
      </c>
      <c r="J13778" s="87" t="n">
        <v>201208</v>
      </c>
      <c r="K13778" s="93" t="n"/>
      <c r="L13778" s="87" t="n">
        <v>266000</v>
      </c>
      <c r="M13778" s="87" t="n">
        <v>250439</v>
      </c>
      <c r="N13778" s="87" t="n">
        <v>21315</v>
      </c>
      <c r="O13778" s="144" t="n">
        <v>241818.1818181818</v>
      </c>
      <c r="P13778" s="87" t="inlineStr">
        <is>
          <t>카페24수딩크림어성초 78 수딩 크림201208</t>
        </is>
      </c>
    </row>
    <row r="13779">
      <c r="B13779" s="127" t="n">
        <v>44211</v>
      </c>
      <c r="C13779" s="87">
        <f>TEXT(B13779,"aaa")</f>
        <v/>
      </c>
      <c r="D13779" s="93" t="n"/>
      <c r="E13779" s="87">
        <f>INDEX(매칭테이블!C:D,MATCH(RD!G13779,매칭테이블!D:D,0),1)</f>
        <v/>
      </c>
      <c r="F13779" s="93" t="inlineStr">
        <is>
          <t>카페24</t>
        </is>
      </c>
      <c r="G13779" s="93" t="inlineStr">
        <is>
          <t>어성초 80 수분 진정 앰플앰플=어성초 80 앰플 1개-15%off</t>
        </is>
      </c>
      <c r="H13779" s="93" t="n">
        <v>24</v>
      </c>
      <c r="J13779" s="87" t="n">
        <v>201208</v>
      </c>
      <c r="K13779" s="93" t="n"/>
      <c r="L13779" s="87" t="n">
        <v>672000</v>
      </c>
      <c r="M13779" s="87" t="n">
        <v>632688</v>
      </c>
      <c r="N13779" s="87" t="n">
        <v>81528</v>
      </c>
      <c r="O13779" s="144" t="n">
        <v>610909.0909090908</v>
      </c>
      <c r="P13779" s="87" t="inlineStr">
        <is>
          <t>카페24앰플어성초 80 수분 진정 앰플앰플=어성초 80 앰플 1개-15%off201208</t>
        </is>
      </c>
    </row>
    <row r="13780">
      <c r="B13780" s="127" t="n">
        <v>44211</v>
      </c>
      <c r="C13780" s="87">
        <f>TEXT(B13780,"aaa")</f>
        <v/>
      </c>
      <c r="D13780" s="93" t="n"/>
      <c r="E13780" s="87">
        <f>INDEX(매칭테이블!C:D,MATCH(RD!G13780,매칭테이블!D:D,0),1)</f>
        <v/>
      </c>
      <c r="F13780" s="93" t="inlineStr">
        <is>
          <t>카페24</t>
        </is>
      </c>
      <c r="G13780" s="93" t="inlineStr">
        <is>
          <t>어성초 80 수분 진정 앰플앰플=어성초 80 앰플 2개-27%off (무료배송)</t>
        </is>
      </c>
      <c r="H13780" s="93" t="n">
        <v>5</v>
      </c>
      <c r="J13780" s="87" t="n">
        <v>201208</v>
      </c>
      <c r="K13780" s="93" t="n"/>
      <c r="L13780" s="87" t="n">
        <v>240000</v>
      </c>
      <c r="M13780" s="87" t="n">
        <v>225960</v>
      </c>
      <c r="N13780" s="87" t="n">
        <v>33970</v>
      </c>
      <c r="O13780" s="144" t="n">
        <v>218181.8181818182</v>
      </c>
      <c r="P13780" s="87" t="inlineStr">
        <is>
          <t>카페24앰플어성초 80 수분 진정 앰플앰플=어성초 80 앰플 2개-27%off (무료배송)201208</t>
        </is>
      </c>
    </row>
    <row r="13781">
      <c r="B13781" s="127" t="n">
        <v>44211</v>
      </c>
      <c r="C13781" s="87">
        <f>TEXT(B13781,"aaa")</f>
        <v/>
      </c>
      <c r="D13781" s="93" t="n"/>
      <c r="E13781" s="87">
        <f>INDEX(매칭테이블!C:D,MATCH(RD!G13781,매칭테이블!D:D,0),1)</f>
        <v/>
      </c>
      <c r="F13781" s="93" t="inlineStr">
        <is>
          <t>카페24</t>
        </is>
      </c>
      <c r="G13781" s="93" t="inlineStr">
        <is>
          <t>어성초 80 수분 진정 앰플</t>
        </is>
      </c>
      <c r="H13781" s="93" t="n">
        <v>13</v>
      </c>
      <c r="J13781" s="87" t="n">
        <v>201208</v>
      </c>
      <c r="K13781" s="93" t="n"/>
      <c r="L13781" s="87" t="n">
        <v>364000</v>
      </c>
      <c r="M13781" s="87" t="n">
        <v>342706</v>
      </c>
      <c r="N13781" s="87" t="n">
        <v>44161</v>
      </c>
      <c r="O13781" s="144" t="n">
        <v>330909.0909090909</v>
      </c>
      <c r="P13781" s="87" t="inlineStr">
        <is>
          <t>카페24앰플어성초 80 수분 진정 앰플201208</t>
        </is>
      </c>
    </row>
    <row r="13782">
      <c r="B13782" s="127" t="n">
        <v>44211</v>
      </c>
      <c r="C13782" s="87">
        <f>TEXT(B13782,"aaa")</f>
        <v/>
      </c>
      <c r="D13782" s="93" t="n"/>
      <c r="E13782" s="87">
        <f>INDEX(매칭테이블!C:D,MATCH(RD!G13782,매칭테이블!D:D,0),1)</f>
        <v/>
      </c>
      <c r="F13782" s="93" t="inlineStr">
        <is>
          <t>카페24</t>
        </is>
      </c>
      <c r="G13782" s="93" t="inlineStr">
        <is>
          <t>어성초 아크네 바디워시옵션=어성초 아크네 바디워시 1개 -30% off</t>
        </is>
      </c>
      <c r="H13782" s="93" t="n">
        <v>2</v>
      </c>
      <c r="J13782" s="87" t="n">
        <v>201208</v>
      </c>
      <c r="K13782" s="93" t="n"/>
      <c r="L13782" s="87" t="n">
        <v>36400</v>
      </c>
      <c r="M13782" s="87" t="n">
        <v>34270.6</v>
      </c>
      <c r="N13782" s="87" t="n">
        <v>8170</v>
      </c>
      <c r="O13782" s="144" t="n">
        <v>33090.90909090909</v>
      </c>
      <c r="P13782" s="87" t="inlineStr">
        <is>
          <t>카페24바디워시어성초 아크네 바디워시옵션=어성초 아크네 바디워시 1개 -30% off201208</t>
        </is>
      </c>
    </row>
    <row r="13783">
      <c r="B13783" s="127" t="n">
        <v>44211</v>
      </c>
      <c r="C13783" s="87">
        <f>TEXT(B13783,"aaa")</f>
        <v/>
      </c>
      <c r="D13783" s="93" t="n"/>
      <c r="E13783" s="87">
        <f>INDEX(매칭테이블!C:D,MATCH(RD!G13783,매칭테이블!D:D,0),1)</f>
        <v/>
      </c>
      <c r="F13783" s="93" t="inlineStr">
        <is>
          <t>카페24</t>
        </is>
      </c>
      <c r="G13783" s="93" t="inlineStr">
        <is>
          <t>어성초 아크네 바디워시옵션=어성초 아크네 바디워시 2개 -35% off (무료배송)</t>
        </is>
      </c>
      <c r="H13783" s="93" t="n">
        <v>2</v>
      </c>
      <c r="J13783" s="87" t="n">
        <v>201208</v>
      </c>
      <c r="K13783" s="93" t="n"/>
      <c r="L13783" s="87" t="n">
        <v>67600</v>
      </c>
      <c r="M13783" s="87" t="n">
        <v>63645.4</v>
      </c>
      <c r="N13783" s="87" t="n">
        <v>16340</v>
      </c>
      <c r="O13783" s="144" t="n">
        <v>61454.54545454545</v>
      </c>
      <c r="P13783" s="87" t="inlineStr">
        <is>
          <t>카페24바디워시어성초 아크네 바디워시옵션=어성초 아크네 바디워시 2개 -35% off (무료배송)201208</t>
        </is>
      </c>
    </row>
    <row r="13784">
      <c r="B13784" s="127" t="n">
        <v>44211</v>
      </c>
      <c r="C13784" s="87">
        <f>TEXT(B13784,"aaa")</f>
        <v/>
      </c>
      <c r="D13784" s="93" t="n"/>
      <c r="E13784" s="87">
        <f>INDEX(매칭테이블!C:D,MATCH(RD!G13784,매칭테이블!D:D,0),1)</f>
        <v/>
      </c>
      <c r="F13784" s="93" t="inlineStr">
        <is>
          <t>카페24</t>
        </is>
      </c>
      <c r="G13784" s="93" t="inlineStr">
        <is>
          <t>어성초 약산성 클렌징폼클렌징폼=어성초 약산성 클렌징폼 1개 -19%off</t>
        </is>
      </c>
      <c r="H13784" s="93" t="n">
        <v>19</v>
      </c>
      <c r="J13784" s="87" t="n">
        <v>201208</v>
      </c>
      <c r="K13784" s="93" t="n"/>
      <c r="L13784" s="87" t="n">
        <v>247000</v>
      </c>
      <c r="M13784" s="87" t="n">
        <v>232550.5</v>
      </c>
      <c r="N13784" s="87" t="n">
        <v>52250</v>
      </c>
      <c r="O13784" s="144" t="n">
        <v>224545.4545454545</v>
      </c>
      <c r="P13784" s="87" t="inlineStr">
        <is>
          <t>카페24클렌징폼어성초 약산성 클렌징폼클렌징폼=어성초 약산성 클렌징폼 1개 -19%off201208</t>
        </is>
      </c>
    </row>
    <row r="13785">
      <c r="B13785" s="127" t="n">
        <v>44211</v>
      </c>
      <c r="C13785" s="87">
        <f>TEXT(B13785,"aaa")</f>
        <v/>
      </c>
      <c r="D13785" s="93" t="n"/>
      <c r="E13785" s="87">
        <f>INDEX(매칭테이블!C:D,MATCH(RD!G13785,매칭테이블!D:D,0),1)</f>
        <v/>
      </c>
      <c r="F13785" s="93" t="inlineStr">
        <is>
          <t>카페24</t>
        </is>
      </c>
      <c r="G13785" s="93" t="inlineStr">
        <is>
          <t>어성초 약산성 클렌징폼클렌징폼=어성초 약산성 클렌징폼 2개 -25%off</t>
        </is>
      </c>
      <c r="H13785" s="93" t="n">
        <v>7</v>
      </c>
      <c r="J13785" s="87" t="n">
        <v>201208</v>
      </c>
      <c r="K13785" s="93" t="n"/>
      <c r="L13785" s="87" t="n">
        <v>168000</v>
      </c>
      <c r="M13785" s="87" t="n">
        <v>158172</v>
      </c>
      <c r="N13785" s="87" t="n">
        <v>17220</v>
      </c>
      <c r="O13785" s="144" t="n">
        <v>152727.2727272727</v>
      </c>
      <c r="P13785" s="87" t="inlineStr">
        <is>
          <t>카페24클렌징폼어성초 약산성 클렌징폼클렌징폼=어성초 약산성 클렌징폼 2개 -25%off201208</t>
        </is>
      </c>
    </row>
    <row r="13786">
      <c r="B13786" s="127" t="n">
        <v>44211</v>
      </c>
      <c r="C13786" s="87">
        <f>TEXT(B13786,"aaa")</f>
        <v/>
      </c>
      <c r="D13786" s="93" t="n"/>
      <c r="E13786" s="87">
        <f>INDEX(매칭테이블!C:D,MATCH(RD!G13786,매칭테이블!D:D,0),1)</f>
        <v/>
      </c>
      <c r="F13786" s="93" t="inlineStr">
        <is>
          <t>카페24</t>
        </is>
      </c>
      <c r="G13786" s="93" t="inlineStr">
        <is>
          <t>어성초 약산성 클렌징폼클렌징폼=어성초 약산성 클렌징폼 3개 -31%off (무료배송)</t>
        </is>
      </c>
      <c r="H13786" s="93" t="n">
        <v>3</v>
      </c>
      <c r="J13786" s="87" t="n">
        <v>201208</v>
      </c>
      <c r="K13786" s="93" t="n"/>
      <c r="L13786" s="87" t="n">
        <v>99000</v>
      </c>
      <c r="M13786" s="87" t="n">
        <v>93208.5</v>
      </c>
      <c r="N13786" s="87" t="n">
        <v>11070</v>
      </c>
      <c r="O13786" s="144" t="n">
        <v>90000</v>
      </c>
      <c r="P13786" s="87" t="inlineStr">
        <is>
          <t>카페24클렌징폼어성초 약산성 클렌징폼클렌징폼=어성초 약산성 클렌징폼 3개 -31%off (무료배송)201208</t>
        </is>
      </c>
    </row>
    <row r="13787">
      <c r="B13787" s="127" t="n">
        <v>44211</v>
      </c>
      <c r="C13787" s="87">
        <f>TEXT(B13787,"aaa")</f>
        <v/>
      </c>
      <c r="D13787" s="93" t="n"/>
      <c r="E13787" s="87">
        <f>INDEX(매칭테이블!C:D,MATCH(RD!G13787,매칭테이블!D:D,0),1)</f>
        <v/>
      </c>
      <c r="F13787" s="93" t="inlineStr">
        <is>
          <t>카페24</t>
        </is>
      </c>
      <c r="G13787" s="93" t="inlineStr">
        <is>
          <t>어성초 약산성 클렌징폼</t>
        </is>
      </c>
      <c r="H13787" s="93" t="n">
        <v>1</v>
      </c>
      <c r="J13787" s="87" t="n">
        <v>201208</v>
      </c>
      <c r="K13787" s="93" t="n"/>
      <c r="L13787" s="87" t="n">
        <v>13000</v>
      </c>
      <c r="M13787" s="87" t="n">
        <v>12239.5</v>
      </c>
      <c r="N13787" s="87" t="n">
        <v>2750</v>
      </c>
      <c r="O13787" s="144" t="n">
        <v>11818.18181818182</v>
      </c>
      <c r="P13787" s="87" t="inlineStr">
        <is>
          <t>카페24클렌징폼어성초 약산성 클렌징폼201208</t>
        </is>
      </c>
    </row>
    <row r="13788">
      <c r="B13788" s="127" t="n">
        <v>44211</v>
      </c>
      <c r="C13788" s="87">
        <f>TEXT(B13788,"aaa")</f>
        <v/>
      </c>
      <c r="D13788" s="93" t="n"/>
      <c r="E13788" s="87">
        <f>INDEX(매칭테이블!C:D,MATCH(RD!G13788,매칭테이블!D:D,0),1)</f>
        <v/>
      </c>
      <c r="F13788" s="93" t="inlineStr">
        <is>
          <t>카페24</t>
        </is>
      </c>
      <c r="G13788" s="93" t="inlineStr">
        <is>
          <t>어성초 크림마스크 나이트 솔루션옵션=어성초 크림마스크 나이트 솔루션 1장</t>
        </is>
      </c>
      <c r="H13788" s="93" t="n">
        <v>1</v>
      </c>
      <c r="J13788" s="87" t="n">
        <v>201208</v>
      </c>
      <c r="K13788" s="93" t="n"/>
      <c r="L13788" s="87" t="n">
        <v>4000</v>
      </c>
      <c r="M13788" s="87" t="n">
        <v>3766</v>
      </c>
      <c r="N13788" s="87" t="n">
        <v>310</v>
      </c>
      <c r="O13788" s="144" t="n">
        <v>3636.363636363636</v>
      </c>
      <c r="P13788" s="87" t="inlineStr">
        <is>
          <t>카페24크림마스크어성초 크림마스크 나이트 솔루션옵션=어성초 크림마스크 나이트 솔루션 1장201208</t>
        </is>
      </c>
    </row>
    <row r="13789">
      <c r="B13789" s="127" t="n">
        <v>44211</v>
      </c>
      <c r="C13789" s="87">
        <f>TEXT(B13789,"aaa")</f>
        <v/>
      </c>
      <c r="D13789" s="93" t="n"/>
      <c r="E13789" s="87">
        <f>INDEX(매칭테이블!C:D,MATCH(RD!G13789,매칭테이블!D:D,0),1)</f>
        <v/>
      </c>
      <c r="F13789" s="93" t="inlineStr">
        <is>
          <t>카페24</t>
        </is>
      </c>
      <c r="G13789" s="93" t="inlineStr">
        <is>
          <t>어성초 크림마스크 나이트 솔루션옵션=어성초 크림마스크 나이트 솔루션 10장 (-50%)</t>
        </is>
      </c>
      <c r="H13789" s="93" t="n">
        <v>4</v>
      </c>
      <c r="J13789" s="87" t="n">
        <v>201208</v>
      </c>
      <c r="K13789" s="93" t="n"/>
      <c r="L13789" s="87" t="n">
        <v>80000</v>
      </c>
      <c r="M13789" s="87" t="n">
        <v>75320</v>
      </c>
      <c r="N13789" s="87" t="n">
        <v>12428</v>
      </c>
      <c r="O13789" s="144" t="n">
        <v>72727.27272727272</v>
      </c>
      <c r="P13789" s="87" t="inlineStr">
        <is>
          <t>카페24크림마스크어성초 크림마스크 나이트 솔루션옵션=어성초 크림마스크 나이트 솔루션 10장 (-50%)201208</t>
        </is>
      </c>
    </row>
    <row r="13790">
      <c r="B13790" s="127" t="n">
        <v>44211</v>
      </c>
      <c r="C13790" s="87">
        <f>TEXT(B13790,"aaa")</f>
        <v/>
      </c>
      <c r="D13790" s="93" t="n"/>
      <c r="E13790" s="87">
        <f>INDEX(매칭테이블!C:D,MATCH(RD!G13790,매칭테이블!D:D,0),1)</f>
        <v/>
      </c>
      <c r="F13790" s="93" t="inlineStr">
        <is>
          <t>카페24</t>
        </is>
      </c>
      <c r="G13790" s="93" t="inlineStr">
        <is>
          <t>청귤 비타 잡티 마스크옵션=청귤 비타 잡티 마스크 10장 (50% off)</t>
        </is>
      </c>
      <c r="H13790" s="93" t="n">
        <v>1</v>
      </c>
      <c r="J13790" s="87" t="n">
        <v>201208</v>
      </c>
      <c r="K13790" s="93" t="n"/>
      <c r="L13790" s="87" t="n">
        <v>20000</v>
      </c>
      <c r="M13790" s="87" t="n">
        <v>18830</v>
      </c>
      <c r="N13790" s="87" t="n">
        <v>3167</v>
      </c>
      <c r="O13790" s="144" t="n">
        <v>18181.81818181818</v>
      </c>
      <c r="P13790" s="87" t="inlineStr">
        <is>
          <t>카페24마스크팩청귤 비타 잡티 마스크옵션=청귤 비타 잡티 마스크 10장 (50% off)201208</t>
        </is>
      </c>
    </row>
    <row r="13791">
      <c r="B13791" s="127" t="n">
        <v>44211</v>
      </c>
      <c r="C13791" s="87">
        <f>TEXT(B13791,"aaa")</f>
        <v/>
      </c>
      <c r="D13791" s="93" t="n"/>
      <c r="E13791" s="87">
        <f>INDEX(매칭테이블!C:D,MATCH(RD!G13791,매칭테이블!D:D,0),1)</f>
        <v/>
      </c>
      <c r="F13791" s="93" t="inlineStr">
        <is>
          <t>카페24</t>
        </is>
      </c>
      <c r="G13791" s="93" t="inlineStr">
        <is>
          <t>청귤 비타 잡티 마스크옵션=청귤 비타 잡티 마스크 10장(50% off)</t>
        </is>
      </c>
      <c r="H13791" s="93" t="n">
        <v>1</v>
      </c>
      <c r="J13791" s="87" t="n">
        <v>201208</v>
      </c>
      <c r="K13791" s="93" t="n"/>
      <c r="L13791" s="87" t="n">
        <v>20000</v>
      </c>
      <c r="M13791" s="87" t="n">
        <v>18830</v>
      </c>
      <c r="N13791" s="87" t="n">
        <v>3167</v>
      </c>
      <c r="O13791" s="144" t="n">
        <v>18181.81818181818</v>
      </c>
      <c r="P13791" s="87" t="inlineStr">
        <is>
          <t>카페24마스크팩청귤 비타 잡티 마스크옵션=청귤 비타 잡티 마스크 10장(50% off)201208</t>
        </is>
      </c>
    </row>
    <row r="13792">
      <c r="B13792" s="127" t="n">
        <v>44211</v>
      </c>
      <c r="C13792" s="87">
        <f>TEXT(B13792,"aaa")</f>
        <v/>
      </c>
      <c r="D13792" s="93" t="n"/>
      <c r="E13792" s="87">
        <f>INDEX(매칭테이블!C:D,MATCH(RD!G13792,매칭테이블!D:D,0),1)</f>
        <v/>
      </c>
      <c r="F13792" s="93" t="inlineStr">
        <is>
          <t>카페24</t>
        </is>
      </c>
      <c r="G13792" s="93" t="inlineStr">
        <is>
          <t>촉촉 스킨팩 화장솜</t>
        </is>
      </c>
      <c r="H13792" s="93" t="n">
        <v>16</v>
      </c>
      <c r="J13792" s="87" t="n">
        <v>201208</v>
      </c>
      <c r="K13792" s="93" t="n"/>
      <c r="L13792" s="87" t="n">
        <v>48000</v>
      </c>
      <c r="M13792" s="87" t="n">
        <v>45192</v>
      </c>
      <c r="N13792" s="87" t="n">
        <v>17760</v>
      </c>
      <c r="O13792" s="144" t="n">
        <v>43636.36363636363</v>
      </c>
      <c r="P13792" s="87" t="inlineStr">
        <is>
          <t>카페24화장솜촉촉 스킨팩 화장솜201208</t>
        </is>
      </c>
    </row>
    <row r="13793">
      <c r="B13793" s="127" t="n">
        <v>44211</v>
      </c>
      <c r="C13793" s="87">
        <f>TEXT(B13793,"aaa")</f>
        <v/>
      </c>
      <c r="D13793" s="93" t="n"/>
      <c r="E13793" s="87">
        <f>INDEX(매칭테이블!C:D,MATCH(RD!G13793,매칭테이블!D:D,0),1)</f>
        <v/>
      </c>
      <c r="F13793" s="93" t="inlineStr">
        <is>
          <t>카페24</t>
        </is>
      </c>
      <c r="G13793" s="93" t="inlineStr">
        <is>
          <t>촉촉 스킨팩 화장솜</t>
        </is>
      </c>
      <c r="H13793" s="93" t="n">
        <v>1</v>
      </c>
      <c r="J13793" s="87" t="n">
        <v>201208</v>
      </c>
      <c r="K13793" s="93" t="n"/>
      <c r="L13793" s="87" t="n">
        <v>3000</v>
      </c>
      <c r="M13793" s="87" t="n">
        <v>2824.5</v>
      </c>
      <c r="N13793" s="87" t="n">
        <v>1110</v>
      </c>
      <c r="O13793" s="144" t="n">
        <v>2727.272727272727</v>
      </c>
      <c r="P13793" s="87" t="inlineStr">
        <is>
          <t>카페24화장솜촉촉 스킨팩 화장솜201208</t>
        </is>
      </c>
    </row>
    <row r="13794">
      <c r="B13794" s="127" t="n">
        <v>44212</v>
      </c>
      <c r="C13794" s="87">
        <f>TEXT(B13794,"aaa")</f>
        <v/>
      </c>
      <c r="D13794" s="93" t="n"/>
      <c r="E13794" s="87">
        <f>INDEX(매칭테이블!C:D,MATCH(RD!G13794,매칭테이블!D:D,0),1)</f>
        <v/>
      </c>
      <c r="F13794" s="93" t="inlineStr">
        <is>
          <t>스타일쉐어</t>
        </is>
      </c>
      <c r="G13794" s="93" t="inlineStr">
        <is>
          <t>아누아 어성초 77 토너 250ml</t>
        </is>
      </c>
      <c r="H13794" s="93" t="n">
        <v>3</v>
      </c>
      <c r="J13794" s="87" t="n">
        <v>201208</v>
      </c>
      <c r="K13794" s="93" t="n"/>
      <c r="L13794" s="87" t="n">
        <v>60000</v>
      </c>
      <c r="M13794" s="87" t="n">
        <v>45000</v>
      </c>
      <c r="N13794" s="87" t="n">
        <v>9780</v>
      </c>
      <c r="O13794" s="144" t="n">
        <v>54545.45454545454</v>
      </c>
      <c r="P13794" s="87" t="inlineStr">
        <is>
          <t>스타일쉐어토너아누아 어성초 77 토너 250ml201208</t>
        </is>
      </c>
    </row>
    <row r="13795">
      <c r="B13795" s="127" t="n">
        <v>44212</v>
      </c>
      <c r="C13795" s="87">
        <f>TEXT(B13795,"aaa")</f>
        <v/>
      </c>
      <c r="D13795" s="93" t="n"/>
      <c r="E13795" s="87">
        <f>INDEX(매칭테이블!C:D,MATCH(RD!G13795,매칭테이블!D:D,0),1)</f>
        <v/>
      </c>
      <c r="F13795" s="93" t="inlineStr">
        <is>
          <t>카페24</t>
        </is>
      </c>
      <c r="G13795" s="93" t="inlineStr">
        <is>
          <t>5 제로 무기자차 선크림옵션=5제로 무기자차 선크림 1개-20% off</t>
        </is>
      </c>
      <c r="H13795" s="93" t="n">
        <v>1</v>
      </c>
      <c r="J13795" s="87" t="n">
        <v>201208</v>
      </c>
      <c r="K13795" s="93" t="n"/>
      <c r="L13795" s="87" t="n">
        <v>20000</v>
      </c>
      <c r="M13795" s="87" t="n">
        <v>18830</v>
      </c>
      <c r="N13795" s="87" t="n">
        <v>2345</v>
      </c>
      <c r="O13795" s="144" t="n">
        <v>18181.81818181818</v>
      </c>
      <c r="P13795" s="87" t="inlineStr">
        <is>
          <t>카페24선크림5 제로 무기자차 선크림옵션=5제로 무기자차 선크림 1개-20% off201208</t>
        </is>
      </c>
    </row>
    <row r="13796">
      <c r="B13796" s="127" t="n">
        <v>44212</v>
      </c>
      <c r="C13796" s="87">
        <f>TEXT(B13796,"aaa")</f>
        <v/>
      </c>
      <c r="D13796" s="93" t="n"/>
      <c r="E13796" s="87">
        <f>INDEX(매칭테이블!C:D,MATCH(RD!G13796,매칭테이블!D:D,0),1)</f>
        <v/>
      </c>
      <c r="F13796" s="93" t="inlineStr">
        <is>
          <t>카페24</t>
        </is>
      </c>
      <c r="G13796" s="93" t="inlineStr">
        <is>
          <t>5 제로 무기자차 선크림옵션=5제로 무기자차 선크림 2개-30% off (무료배송)</t>
        </is>
      </c>
      <c r="H13796" s="93" t="n">
        <v>2</v>
      </c>
      <c r="J13796" s="87" t="n">
        <v>201208</v>
      </c>
      <c r="K13796" s="93" t="n"/>
      <c r="L13796" s="87" t="n">
        <v>70000</v>
      </c>
      <c r="M13796" s="87" t="n">
        <v>65905</v>
      </c>
      <c r="N13796" s="87" t="n">
        <v>9380</v>
      </c>
      <c r="O13796" s="144" t="n">
        <v>63636.36363636363</v>
      </c>
      <c r="P13796" s="87" t="inlineStr">
        <is>
          <t>카페24선크림5 제로 무기자차 선크림옵션=5제로 무기자차 선크림 2개-30% off (무료배송)201208</t>
        </is>
      </c>
    </row>
    <row r="13797">
      <c r="B13797" s="127" t="n">
        <v>44212</v>
      </c>
      <c r="C13797" s="87">
        <f>TEXT(B13797,"aaa")</f>
        <v/>
      </c>
      <c r="D13797" s="93" t="n"/>
      <c r="E13797" s="87">
        <f>INDEX(매칭테이블!C:D,MATCH(RD!G13797,매칭테이블!D:D,0),1)</f>
        <v/>
      </c>
      <c r="F13797" s="93" t="inlineStr">
        <is>
          <t>카페24</t>
        </is>
      </c>
      <c r="G13797" s="93" t="inlineStr">
        <is>
          <t>[01/27 순차발송] 어성초 77 클리어 패드옵션=어성초 77 클리어 패드 1개-20% off</t>
        </is>
      </c>
      <c r="H13797" s="93" t="n">
        <v>31</v>
      </c>
      <c r="J13797" s="87" t="n">
        <v>201208</v>
      </c>
      <c r="K13797" s="93" t="n"/>
      <c r="L13797" s="87" t="n">
        <v>694400</v>
      </c>
      <c r="M13797" s="87" t="n">
        <v>653777.6</v>
      </c>
      <c r="N13797" s="87" t="n">
        <v>155372</v>
      </c>
      <c r="O13797" s="144" t="n">
        <v>631272.7272727272</v>
      </c>
      <c r="P13797" s="87" t="inlineStr">
        <is>
          <t>카페24클리어 패드[01/27 순차발송] 어성초 77 클리어 패드옵션=어성초 77 클리어 패드 1개-20% off201208</t>
        </is>
      </c>
    </row>
    <row r="13798">
      <c r="B13798" s="127" t="n">
        <v>44212</v>
      </c>
      <c r="C13798" s="87">
        <f>TEXT(B13798,"aaa")</f>
        <v/>
      </c>
      <c r="D13798" s="93" t="n"/>
      <c r="E13798" s="87">
        <f>INDEX(매칭테이블!C:D,MATCH(RD!G13798,매칭테이블!D:D,0),1)</f>
        <v/>
      </c>
      <c r="F13798" s="93" t="inlineStr">
        <is>
          <t>카페24</t>
        </is>
      </c>
      <c r="G13798" s="93" t="inlineStr">
        <is>
          <t>[01/27 순차발송] 어성초 77 클리어 패드옵션=어성초 77 클리어 패드 2개-30% off (무료배송)</t>
        </is>
      </c>
      <c r="H13798" s="93" t="n">
        <v>35</v>
      </c>
      <c r="J13798" s="87" t="n">
        <v>201208</v>
      </c>
      <c r="K13798" s="93" t="n"/>
      <c r="L13798" s="87" t="n">
        <v>1372000</v>
      </c>
      <c r="M13798" s="87" t="n">
        <v>1291738</v>
      </c>
      <c r="N13798" s="87" t="n">
        <v>350840</v>
      </c>
      <c r="O13798" s="144" t="n">
        <v>1247272.727272727</v>
      </c>
      <c r="P13798" s="87" t="inlineStr">
        <is>
          <t>카페24클리어 패드[01/27 순차발송] 어성초 77 클리어 패드옵션=어성초 77 클리어 패드 2개-30% off (무료배송)201208</t>
        </is>
      </c>
    </row>
    <row r="13799">
      <c r="B13799" s="127" t="n">
        <v>44212</v>
      </c>
      <c r="C13799" s="87">
        <f>TEXT(B13799,"aaa")</f>
        <v/>
      </c>
      <c r="D13799" s="93" t="n"/>
      <c r="E13799" s="87">
        <f>INDEX(매칭테이블!C:D,MATCH(RD!G13799,매칭테이블!D:D,0),1)</f>
        <v/>
      </c>
      <c r="F13799" s="93" t="inlineStr">
        <is>
          <t>카페24</t>
        </is>
      </c>
      <c r="G13799" s="93" t="inlineStr">
        <is>
          <t>[01/27 순차발송] 어성초 77 클리어 패드옵션=어성초 77 클리어 패드 2+1 EVENT (무료배송)</t>
        </is>
      </c>
      <c r="H13799" s="93" t="n">
        <v>28</v>
      </c>
      <c r="J13799" s="87" t="n">
        <v>201208</v>
      </c>
      <c r="K13799" s="93" t="n"/>
      <c r="L13799" s="87" t="n">
        <v>1528800</v>
      </c>
      <c r="M13799" s="87" t="n">
        <v>1439365.2</v>
      </c>
      <c r="N13799" s="87" t="n">
        <v>258720</v>
      </c>
      <c r="O13799" s="144" t="n">
        <v>1389818.181818182</v>
      </c>
      <c r="P13799" s="87" t="inlineStr">
        <is>
          <t>카페24클리어 패드[01/27 순차발송] 어성초 77 클리어 패드옵션=어성초 77 클리어 패드 2+1 EVENT (무료배송)201208</t>
        </is>
      </c>
    </row>
    <row r="13800">
      <c r="B13800" s="127" t="n">
        <v>44212</v>
      </c>
      <c r="C13800" s="87">
        <f>TEXT(B13800,"aaa")</f>
        <v/>
      </c>
      <c r="D13800" s="93" t="n"/>
      <c r="E13800" s="87">
        <f>INDEX(매칭테이블!C:D,MATCH(RD!G13800,매칭테이블!D:D,0),1)</f>
        <v/>
      </c>
      <c r="F13800" s="93" t="inlineStr">
        <is>
          <t>카페24</t>
        </is>
      </c>
      <c r="G13800" s="93" t="inlineStr">
        <is>
          <t>[01/27 순차발송] 어성초 77 클리어 패드옵션=어성초77토너1개+어성초77패드1개-30% off (무료배송)</t>
        </is>
      </c>
      <c r="H13800" s="93" t="n">
        <v>10</v>
      </c>
      <c r="J13800" s="87" t="n">
        <v>201208</v>
      </c>
      <c r="K13800" s="93" t="n"/>
      <c r="L13800" s="87" t="n">
        <v>371000</v>
      </c>
      <c r="M13800" s="87" t="n">
        <v>349296.5</v>
      </c>
      <c r="N13800" s="87" t="n">
        <v>80920</v>
      </c>
      <c r="O13800" s="144" t="n">
        <v>337272.7272727272</v>
      </c>
      <c r="P13800" s="87" t="inlineStr">
        <is>
          <t>카페24토너+패드 세트[01/27 순차발송] 어성초 77 클리어 패드옵션=어성초77토너1개+어성초77패드1개-30% off (무료배송)201208</t>
        </is>
      </c>
    </row>
    <row r="13801">
      <c r="B13801" s="127" t="n">
        <v>44212</v>
      </c>
      <c r="C13801" s="87">
        <f>TEXT(B13801,"aaa")</f>
        <v/>
      </c>
      <c r="D13801" s="93" t="n"/>
      <c r="E13801" s="87">
        <f>INDEX(매칭테이블!C:D,MATCH(RD!G13801,매칭테이블!D:D,0),1)</f>
        <v/>
      </c>
      <c r="F13801" s="93" t="inlineStr">
        <is>
          <t>카페24</t>
        </is>
      </c>
      <c r="G13801" s="93" t="inlineStr">
        <is>
          <t>[01/27 순차발송] 어성초 77 포어 클리어 패드옵션=어성초 77 클리어 패드 1개-20% off</t>
        </is>
      </c>
      <c r="H13801" s="93" t="n">
        <v>6</v>
      </c>
      <c r="J13801" s="87" t="n">
        <v>201208</v>
      </c>
      <c r="K13801" s="93" t="n"/>
      <c r="L13801" s="87" t="n">
        <v>134400</v>
      </c>
      <c r="M13801" s="87" t="n">
        <v>126537.6</v>
      </c>
      <c r="N13801" s="87" t="n">
        <v>30072</v>
      </c>
      <c r="O13801" s="144" t="n">
        <v>122181.8181818182</v>
      </c>
      <c r="P13801" s="87" t="inlineStr">
        <is>
          <t>카페24클리어 패드[01/27 순차발송] 어성초 77 포어 클리어 패드옵션=어성초 77 클리어 패드 1개-20% off201208</t>
        </is>
      </c>
    </row>
    <row r="13802">
      <c r="B13802" s="127" t="n">
        <v>44212</v>
      </c>
      <c r="C13802" s="87">
        <f>TEXT(B13802,"aaa")</f>
        <v/>
      </c>
      <c r="D13802" s="93" t="n"/>
      <c r="E13802" s="87">
        <f>INDEX(매칭테이블!C:D,MATCH(RD!G13802,매칭테이블!D:D,0),1)</f>
        <v/>
      </c>
      <c r="F13802" s="93" t="inlineStr">
        <is>
          <t>카페24</t>
        </is>
      </c>
      <c r="G13802" s="93" t="inlineStr">
        <is>
          <t>[01/27 순차발송] 어성초 77 포어 클리어 패드옵션=어성초 77 클리어 패드 2개-30% off (무료배송)</t>
        </is>
      </c>
      <c r="H13802" s="93" t="n">
        <v>4</v>
      </c>
      <c r="J13802" s="87" t="n">
        <v>201208</v>
      </c>
      <c r="K13802" s="93" t="n"/>
      <c r="L13802" s="87" t="n">
        <v>156800</v>
      </c>
      <c r="M13802" s="87" t="n">
        <v>147627.2</v>
      </c>
      <c r="N13802" s="87" t="n">
        <v>40096</v>
      </c>
      <c r="O13802" s="144" t="n">
        <v>142545.4545454545</v>
      </c>
      <c r="P13802" s="87" t="inlineStr">
        <is>
          <t>카페24클리어 패드[01/27 순차발송] 어성초 77 포어 클리어 패드옵션=어성초 77 클리어 패드 2개-30% off (무료배송)201208</t>
        </is>
      </c>
    </row>
    <row r="13803">
      <c r="B13803" s="127" t="n">
        <v>44212</v>
      </c>
      <c r="C13803" s="87">
        <f>TEXT(B13803,"aaa")</f>
        <v/>
      </c>
      <c r="D13803" s="93" t="n"/>
      <c r="E13803" s="87">
        <f>INDEX(매칭테이블!C:D,MATCH(RD!G13803,매칭테이블!D:D,0),1)</f>
        <v/>
      </c>
      <c r="F13803" s="93" t="inlineStr">
        <is>
          <t>카페24</t>
        </is>
      </c>
      <c r="G13803" s="93" t="inlineStr">
        <is>
          <t>[01/27 순차발송] 어성초 77 포어 클리어 패드옵션=어성초 77 클리어 패드 2+1 EVENT (무료배송)</t>
        </is>
      </c>
      <c r="H13803" s="93" t="n">
        <v>3</v>
      </c>
      <c r="J13803" s="87" t="n">
        <v>201208</v>
      </c>
      <c r="K13803" s="93" t="n"/>
      <c r="L13803" s="87" t="n">
        <v>163800</v>
      </c>
      <c r="M13803" s="87" t="n">
        <v>154217.7</v>
      </c>
      <c r="N13803" s="87" t="n">
        <v>27720</v>
      </c>
      <c r="O13803" s="144" t="n">
        <v>148909.0909090909</v>
      </c>
      <c r="P13803" s="87" t="inlineStr">
        <is>
          <t>카페24클리어 패드[01/27 순차발송] 어성초 77 포어 클리어 패드옵션=어성초 77 클리어 패드 2+1 EVENT (무료배송)201208</t>
        </is>
      </c>
    </row>
    <row r="13804">
      <c r="B13804" s="127" t="n">
        <v>44212</v>
      </c>
      <c r="C13804" s="87">
        <f>TEXT(B13804,"aaa")</f>
        <v/>
      </c>
      <c r="D13804" s="93" t="n"/>
      <c r="E13804" s="87">
        <f>INDEX(매칭테이블!C:D,MATCH(RD!G13804,매칭테이블!D:D,0),1)</f>
        <v/>
      </c>
      <c r="F13804" s="93" t="inlineStr">
        <is>
          <t>카페24</t>
        </is>
      </c>
      <c r="G13804" s="93" t="inlineStr">
        <is>
          <t>[01/27 순차발송] 어성초 77 포어 클리어 패드옵션=어성초77토너1개+어성초77패드1개-30% off (무료배송)</t>
        </is>
      </c>
      <c r="H13804" s="93" t="n">
        <v>2</v>
      </c>
      <c r="J13804" s="87" t="n">
        <v>201208</v>
      </c>
      <c r="K13804" s="93" t="n"/>
      <c r="L13804" s="87" t="n">
        <v>74200</v>
      </c>
      <c r="M13804" s="87" t="n">
        <v>69859.3</v>
      </c>
      <c r="N13804" s="87" t="n">
        <v>16184</v>
      </c>
      <c r="O13804" s="144" t="n">
        <v>67454.54545454546</v>
      </c>
      <c r="P13804" s="87" t="inlineStr">
        <is>
          <t>카페24토너+패드 세트[01/27 순차발송] 어성초 77 포어 클리어 패드옵션=어성초77토너1개+어성초77패드1개-30% off (무료배송)201208</t>
        </is>
      </c>
    </row>
    <row r="13805">
      <c r="B13805" s="127" t="n">
        <v>44212</v>
      </c>
      <c r="C13805" s="87">
        <f>TEXT(B13805,"aaa")</f>
        <v/>
      </c>
      <c r="D13805" s="93" t="n"/>
      <c r="E13805" s="87">
        <f>INDEX(매칭테이블!C:D,MATCH(RD!G13805,매칭테이블!D:D,0),1)</f>
        <v/>
      </c>
      <c r="F13805" s="93" t="inlineStr">
        <is>
          <t>카페24</t>
        </is>
      </c>
      <c r="G13805" s="93" t="inlineStr">
        <is>
          <t>[01/27 순차발송] 어성초 77% 패드옵션=어성초 77 클리어 패드 1개-20% off</t>
        </is>
      </c>
      <c r="H13805" s="93" t="n">
        <v>37</v>
      </c>
      <c r="J13805" s="87" t="n">
        <v>201208</v>
      </c>
      <c r="K13805" s="93" t="n"/>
      <c r="L13805" s="87" t="n">
        <v>828800</v>
      </c>
      <c r="M13805" s="87" t="n">
        <v>780315.2</v>
      </c>
      <c r="N13805" s="87" t="n">
        <v>185444</v>
      </c>
      <c r="O13805" s="144" t="n">
        <v>753454.5454545454</v>
      </c>
      <c r="P13805" s="87" t="inlineStr">
        <is>
          <t>카페24클리어 패드[01/27 순차발송] 어성초 77% 패드옵션=어성초 77 클리어 패드 1개-20% off201208</t>
        </is>
      </c>
    </row>
    <row r="13806">
      <c r="B13806" s="127" t="n">
        <v>44212</v>
      </c>
      <c r="C13806" s="87">
        <f>TEXT(B13806,"aaa")</f>
        <v/>
      </c>
      <c r="D13806" s="93" t="n"/>
      <c r="E13806" s="87">
        <f>INDEX(매칭테이블!C:D,MATCH(RD!G13806,매칭테이블!D:D,0),1)</f>
        <v/>
      </c>
      <c r="F13806" s="93" t="inlineStr">
        <is>
          <t>카페24</t>
        </is>
      </c>
      <c r="G13806" s="93" t="inlineStr">
        <is>
          <t>[01/27 순차발송] 어성초 77% 패드옵션=어성초 77 클리어 패드 2개-30% off (무료배송)</t>
        </is>
      </c>
      <c r="H13806" s="93" t="n">
        <v>25</v>
      </c>
      <c r="J13806" s="87" t="n">
        <v>201208</v>
      </c>
      <c r="K13806" s="93" t="n"/>
      <c r="L13806" s="87" t="n">
        <v>980000</v>
      </c>
      <c r="M13806" s="87" t="n">
        <v>922670</v>
      </c>
      <c r="N13806" s="87" t="n">
        <v>250600</v>
      </c>
      <c r="O13806" s="144" t="n">
        <v>890909.0909090908</v>
      </c>
      <c r="P13806" s="87" t="inlineStr">
        <is>
          <t>카페24클리어 패드[01/27 순차발송] 어성초 77% 패드옵션=어성초 77 클리어 패드 2개-30% off (무료배송)201208</t>
        </is>
      </c>
    </row>
    <row r="13807">
      <c r="B13807" s="127" t="n">
        <v>44212</v>
      </c>
      <c r="C13807" s="87">
        <f>TEXT(B13807,"aaa")</f>
        <v/>
      </c>
      <c r="D13807" s="93" t="n"/>
      <c r="E13807" s="87">
        <f>INDEX(매칭테이블!C:D,MATCH(RD!G13807,매칭테이블!D:D,0),1)</f>
        <v/>
      </c>
      <c r="F13807" s="93" t="inlineStr">
        <is>
          <t>카페24</t>
        </is>
      </c>
      <c r="G13807" s="93" t="inlineStr">
        <is>
          <t>[01/27 순차발송] 어성초 77% 패드옵션=어성초 77 클리어 패드 2+1 EVENT (무료배송)</t>
        </is>
      </c>
      <c r="H13807" s="93" t="n">
        <v>21</v>
      </c>
      <c r="J13807" s="87" t="n">
        <v>201208</v>
      </c>
      <c r="K13807" s="93" t="n"/>
      <c r="L13807" s="87" t="n">
        <v>1146600</v>
      </c>
      <c r="M13807" s="87" t="n">
        <v>1079523.9</v>
      </c>
      <c r="N13807" s="87" t="n">
        <v>194040</v>
      </c>
      <c r="O13807" s="144" t="n">
        <v>1042363.636363636</v>
      </c>
      <c r="P13807" s="87" t="inlineStr">
        <is>
          <t>카페24클리어 패드[01/27 순차발송] 어성초 77% 패드옵션=어성초 77 클리어 패드 2+1 EVENT (무료배송)201208</t>
        </is>
      </c>
    </row>
    <row r="13808">
      <c r="B13808" s="127" t="n">
        <v>44212</v>
      </c>
      <c r="C13808" s="87">
        <f>TEXT(B13808,"aaa")</f>
        <v/>
      </c>
      <c r="D13808" s="93" t="n"/>
      <c r="E13808" s="87">
        <f>INDEX(매칭테이블!C:D,MATCH(RD!G13808,매칭테이블!D:D,0),1)</f>
        <v/>
      </c>
      <c r="F13808" s="93" t="inlineStr">
        <is>
          <t>카페24</t>
        </is>
      </c>
      <c r="G13808" s="93" t="inlineStr">
        <is>
          <t>[01/27 순차발송] 어성초 77% 패드옵션=어성초77토너1개+어성초77패드1개-30% off (무료배송)</t>
        </is>
      </c>
      <c r="H13808" s="93" t="n">
        <v>10</v>
      </c>
      <c r="J13808" s="87" t="n">
        <v>201208</v>
      </c>
      <c r="K13808" s="93" t="n"/>
      <c r="L13808" s="87" t="n">
        <v>371000</v>
      </c>
      <c r="M13808" s="87" t="n">
        <v>349296.5</v>
      </c>
      <c r="N13808" s="87" t="n">
        <v>80920</v>
      </c>
      <c r="O13808" s="144" t="n">
        <v>337272.7272727272</v>
      </c>
      <c r="P13808" s="87" t="inlineStr">
        <is>
          <t>카페24토너+패드 세트[01/27 순차발송] 어성초 77% 패드옵션=어성초77토너1개+어성초77패드1개-30% off (무료배송)201208</t>
        </is>
      </c>
    </row>
    <row r="13809">
      <c r="B13809" s="127" t="n">
        <v>44212</v>
      </c>
      <c r="C13809" s="87">
        <f>TEXT(B13809,"aaa")</f>
        <v/>
      </c>
      <c r="D13809" s="93" t="n"/>
      <c r="E13809" s="87">
        <f>INDEX(매칭테이블!C:D,MATCH(RD!G13809,매칭테이블!D:D,0),1)</f>
        <v/>
      </c>
      <c r="F13809" s="93" t="inlineStr">
        <is>
          <t>카페24</t>
        </is>
      </c>
      <c r="G13809" s="93" t="inlineStr">
        <is>
          <t>[수분 보충 세트] 어성초 77 토너 + 어성초 70 로션옵션=어성초 77 토너 250ml + 어성초 70 로션 200ml -30%</t>
        </is>
      </c>
      <c r="H13809" s="93" t="n">
        <v>35</v>
      </c>
      <c r="J13809" s="87" t="n">
        <v>201208</v>
      </c>
      <c r="K13809" s="93" t="n"/>
      <c r="L13809" s="87" t="n">
        <v>1298500</v>
      </c>
      <c r="M13809" s="87" t="n">
        <v>1222537.75</v>
      </c>
      <c r="N13809" s="87" t="n">
        <v>259630</v>
      </c>
      <c r="O13809" s="144" t="n">
        <v>1180454.545454545</v>
      </c>
      <c r="P13809" s="87" t="inlineStr">
        <is>
          <t>카페24수분 보충 세트[수분 보충 세트] 어성초 77 토너 + 어성초 70 로션옵션=어성초 77 토너 250ml + 어성초 70 로션 200ml -30%201208</t>
        </is>
      </c>
    </row>
    <row r="13810">
      <c r="B13810" s="127" t="n">
        <v>44212</v>
      </c>
      <c r="C13810" s="87">
        <f>TEXT(B13810,"aaa")</f>
        <v/>
      </c>
      <c r="D13810" s="93" t="n"/>
      <c r="E13810" s="87">
        <f>INDEX(매칭테이블!C:D,MATCH(RD!G13810,매칭테이블!D:D,0),1)</f>
        <v/>
      </c>
      <c r="F13810" s="93" t="inlineStr">
        <is>
          <t>카페24</t>
        </is>
      </c>
      <c r="G13810" s="93" t="inlineStr">
        <is>
          <t>[어성초 진정 패키지 세트] 대용량 토너 + 앰플 + 수딩 크림 + 마스크팩 10장</t>
        </is>
      </c>
      <c r="H13810" s="93" t="n">
        <v>3</v>
      </c>
      <c r="J13810" s="87" t="n">
        <v>201208</v>
      </c>
      <c r="K13810" s="93" t="n"/>
      <c r="L13810" s="87" t="n">
        <v>297000</v>
      </c>
      <c r="M13810" s="87" t="n">
        <v>279625.5</v>
      </c>
      <c r="N13810" s="87" t="n">
        <v>45411</v>
      </c>
      <c r="O13810" s="144" t="n">
        <v>270000</v>
      </c>
      <c r="P13810" s="87" t="inlineStr">
        <is>
          <t>카페24어성초진정패키지[어성초 진정 패키지 세트] 대용량 토너 + 앰플 + 수딩 크림 + 마스크팩 10장201208</t>
        </is>
      </c>
    </row>
    <row r="13811">
      <c r="B13811" s="127" t="n">
        <v>44212</v>
      </c>
      <c r="C13811" s="87">
        <f>TEXT(B13811,"aaa")</f>
        <v/>
      </c>
      <c r="D13811" s="93" t="n"/>
      <c r="E13811" s="87">
        <f>INDEX(매칭테이블!C:D,MATCH(RD!G13811,매칭테이블!D:D,0),1)</f>
        <v/>
      </c>
      <c r="F13811" s="93" t="inlineStr">
        <is>
          <t>카페24</t>
        </is>
      </c>
      <c r="G13811" s="93" t="inlineStr">
        <is>
          <t>대용량 어성초 77 수딩 토너 500ml옵션=대용량 어성초 77 토너 1개 - 27% OFF</t>
        </is>
      </c>
      <c r="H13811" s="93" t="n">
        <v>21</v>
      </c>
      <c r="J13811" s="87" t="n">
        <v>201208</v>
      </c>
      <c r="K13811" s="93" t="n"/>
      <c r="L13811" s="87" t="n">
        <v>693000</v>
      </c>
      <c r="M13811" s="87" t="n">
        <v>652459.5</v>
      </c>
      <c r="N13811" s="87" t="n">
        <v>90930</v>
      </c>
      <c r="O13811" s="144" t="n">
        <v>630000</v>
      </c>
      <c r="P13811" s="87" t="inlineStr">
        <is>
          <t>카페24토너대용량 어성초 77 수딩 토너 500ml옵션=대용량 어성초 77 토너 1개 - 27% OFF201208</t>
        </is>
      </c>
    </row>
    <row r="13812">
      <c r="B13812" s="127" t="n">
        <v>44212</v>
      </c>
      <c r="C13812" s="87">
        <f>TEXT(B13812,"aaa")</f>
        <v/>
      </c>
      <c r="D13812" s="93" t="n"/>
      <c r="E13812" s="87">
        <f>INDEX(매칭테이블!C:D,MATCH(RD!G13812,매칭테이블!D:D,0),1)</f>
        <v/>
      </c>
      <c r="F13812" s="93" t="inlineStr">
        <is>
          <t>카페24</t>
        </is>
      </c>
      <c r="G13812" s="93" t="inlineStr">
        <is>
          <t>대용량 어성초 77 수딩 토너 500ml화장솜(선택)=촉촉 스킨팩 화장솜</t>
        </is>
      </c>
      <c r="H13812" s="93" t="n">
        <v>6</v>
      </c>
      <c r="J13812" s="87" t="n">
        <v>201208</v>
      </c>
      <c r="K13812" s="93" t="n"/>
      <c r="L13812" s="87" t="n">
        <v>228000</v>
      </c>
      <c r="M13812" s="87" t="n">
        <v>214662</v>
      </c>
      <c r="N13812" s="87" t="n">
        <v>6660</v>
      </c>
      <c r="O13812" s="144" t="n">
        <v>207272.7272727273</v>
      </c>
      <c r="P13812" s="87" t="inlineStr">
        <is>
          <t>카페24토너대용량 어성초 77 수딩 토너 500ml화장솜(선택)=촉촉 스킨팩 화장솜201208</t>
        </is>
      </c>
    </row>
    <row r="13813">
      <c r="B13813" s="127" t="n">
        <v>44212</v>
      </c>
      <c r="C13813" s="87">
        <f>TEXT(B13813,"aaa")</f>
        <v/>
      </c>
      <c r="D13813" s="93" t="n"/>
      <c r="E13813" s="87">
        <f>INDEX(매칭테이블!C:D,MATCH(RD!G13813,매칭테이블!D:D,0),1)</f>
        <v/>
      </c>
      <c r="F13813" s="93" t="inlineStr">
        <is>
          <t>카페24</t>
        </is>
      </c>
      <c r="G13813" s="93" t="inlineStr">
        <is>
          <t>아누아 어성초 77 수딩 토너토너(필수)=어성초 77 토너 2개-30% off (무료배송)</t>
        </is>
      </c>
      <c r="H13813" s="93" t="n">
        <v>1</v>
      </c>
      <c r="J13813" s="87" t="n">
        <v>201208</v>
      </c>
      <c r="K13813" s="93" t="n"/>
      <c r="L13813" s="87" t="n">
        <v>35000</v>
      </c>
      <c r="M13813" s="87" t="n">
        <v>32952.5</v>
      </c>
      <c r="N13813" s="87" t="n">
        <v>6160</v>
      </c>
      <c r="O13813" s="144" t="n">
        <v>31818.18181818182</v>
      </c>
      <c r="P13813" s="87" t="inlineStr">
        <is>
          <t>카페24토너아누아 어성초 77 수딩 토너토너(필수)=어성초 77 토너 2개-30% off (무료배송)201208</t>
        </is>
      </c>
    </row>
    <row r="13814">
      <c r="B13814" s="127" t="n">
        <v>44212</v>
      </c>
      <c r="C13814" s="87">
        <f>TEXT(B13814,"aaa")</f>
        <v/>
      </c>
      <c r="D13814" s="93" t="n"/>
      <c r="E13814" s="87">
        <f>INDEX(매칭테이블!C:D,MATCH(RD!G13814,매칭테이블!D:D,0),1)</f>
        <v/>
      </c>
      <c r="F13814" s="93" t="inlineStr">
        <is>
          <t>카페24</t>
        </is>
      </c>
      <c r="G13814" s="93" t="inlineStr">
        <is>
          <t>어성초 70 데일리 릴리프 로션로션=어성초 70 데일리 릴리프 로션 1개 -20% off</t>
        </is>
      </c>
      <c r="H13814" s="93" t="n">
        <v>11</v>
      </c>
      <c r="J13814" s="87" t="n">
        <v>201208</v>
      </c>
      <c r="K13814" s="93" t="n"/>
      <c r="L13814" s="87" t="n">
        <v>246400</v>
      </c>
      <c r="M13814" s="87" t="n">
        <v>231985.6</v>
      </c>
      <c r="N13814" s="87" t="n">
        <v>47718</v>
      </c>
      <c r="O13814" s="144" t="n">
        <v>224000</v>
      </c>
      <c r="P13814" s="87" t="inlineStr">
        <is>
          <t>카페24로션어성초 70 데일리 릴리프 로션로션=어성초 70 데일리 릴리프 로션 1개 -20% off201208</t>
        </is>
      </c>
    </row>
    <row r="13815">
      <c r="B13815" s="127" t="n">
        <v>44212</v>
      </c>
      <c r="C13815" s="87">
        <f>TEXT(B13815,"aaa")</f>
        <v/>
      </c>
      <c r="D13815" s="93" t="n"/>
      <c r="E13815" s="87">
        <f>INDEX(매칭테이블!C:D,MATCH(RD!G13815,매칭테이블!D:D,0),1)</f>
        <v/>
      </c>
      <c r="F13815" s="93" t="inlineStr">
        <is>
          <t>카페24</t>
        </is>
      </c>
      <c r="G13815" s="93" t="inlineStr">
        <is>
          <t>어성초 70 데일리 릴리프 로션로션=어성초 77토너 + 어성초 70 로션 수분 보충 세트 -30% off</t>
        </is>
      </c>
      <c r="H13815" s="93" t="n">
        <v>3</v>
      </c>
      <c r="J13815" s="87" t="n">
        <v>201208</v>
      </c>
      <c r="K13815" s="93" t="n"/>
      <c r="L13815" s="87" t="n">
        <v>111300</v>
      </c>
      <c r="M13815" s="87" t="n">
        <v>104788.95</v>
      </c>
      <c r="N13815" s="87" t="n">
        <v>22254</v>
      </c>
      <c r="O13815" s="144" t="n">
        <v>101181.8181818182</v>
      </c>
      <c r="P13815" s="87" t="inlineStr">
        <is>
          <t>카페24수분 보충 세트어성초 70 데일리 릴리프 로션로션=어성초 77토너 + 어성초 70 로션 수분 보충 세트 -30% off201208</t>
        </is>
      </c>
    </row>
    <row r="13816">
      <c r="B13816" s="127" t="n">
        <v>44212</v>
      </c>
      <c r="C13816" s="87">
        <f>TEXT(B13816,"aaa")</f>
        <v/>
      </c>
      <c r="D13816" s="93" t="n"/>
      <c r="E13816" s="87">
        <f>INDEX(매칭테이블!C:D,MATCH(RD!G13816,매칭테이블!D:D,0),1)</f>
        <v/>
      </c>
      <c r="F13816" s="93" t="inlineStr">
        <is>
          <t>카페24</t>
        </is>
      </c>
      <c r="G13816" s="93" t="inlineStr">
        <is>
          <t>어성초 70 머드 크림 마스크옵션=어성초 70 머드 크림 마스크-20% off</t>
        </is>
      </c>
      <c r="H13816" s="93" t="n">
        <v>2</v>
      </c>
      <c r="J13816" s="87" t="n">
        <v>201208</v>
      </c>
      <c r="K13816" s="93" t="n"/>
      <c r="L13816" s="87" t="n">
        <v>40000</v>
      </c>
      <c r="M13816" s="87" t="n">
        <v>37660</v>
      </c>
      <c r="N13816" s="87" t="n">
        <v>2884</v>
      </c>
      <c r="O13816" s="144" t="n">
        <v>36363.63636363636</v>
      </c>
      <c r="P13816" s="87" t="inlineStr">
        <is>
          <t>카페24머드크림마스크어성초 70 머드 크림 마스크옵션=어성초 70 머드 크림 마스크-20% off201208</t>
        </is>
      </c>
    </row>
    <row r="13817">
      <c r="B13817" s="127" t="n">
        <v>44212</v>
      </c>
      <c r="C13817" s="87">
        <f>TEXT(B13817,"aaa")</f>
        <v/>
      </c>
      <c r="D13817" s="93" t="n"/>
      <c r="E13817" s="87">
        <f>INDEX(매칭테이블!C:D,MATCH(RD!G13817,매칭테이블!D:D,0),1)</f>
        <v/>
      </c>
      <c r="F13817" s="93" t="inlineStr">
        <is>
          <t>카페24</t>
        </is>
      </c>
      <c r="G13817" s="93" t="inlineStr">
        <is>
          <t>어성초 70 머드 크림 마스크옵션=어성초 70 머드 크림 마스크 2개-30% off (무료배송)</t>
        </is>
      </c>
      <c r="H13817" s="93" t="n">
        <v>1</v>
      </c>
      <c r="J13817" s="87" t="n">
        <v>201208</v>
      </c>
      <c r="K13817" s="93" t="n"/>
      <c r="L13817" s="87" t="n">
        <v>35000</v>
      </c>
      <c r="M13817" s="87" t="n">
        <v>32952.5</v>
      </c>
      <c r="N13817" s="87" t="n">
        <v>2884</v>
      </c>
      <c r="O13817" s="144" t="n">
        <v>31818.18181818182</v>
      </c>
      <c r="P13817" s="87" t="inlineStr">
        <is>
          <t>카페24머드크림마스크어성초 70 머드 크림 마스크옵션=어성초 70 머드 크림 마스크 2개-30% off (무료배송)201208</t>
        </is>
      </c>
    </row>
    <row r="13818">
      <c r="B13818" s="127" t="n">
        <v>44212</v>
      </c>
      <c r="C13818" s="87">
        <f>TEXT(B13818,"aaa")</f>
        <v/>
      </c>
      <c r="D13818" s="93" t="n"/>
      <c r="E13818" s="87">
        <f>INDEX(매칭테이블!C:D,MATCH(RD!G13818,매칭테이블!D:D,0),1)</f>
        <v/>
      </c>
      <c r="F13818" s="93" t="inlineStr">
        <is>
          <t>카페24</t>
        </is>
      </c>
      <c r="G13818" s="93" t="inlineStr">
        <is>
          <t>어성초 70 인텐스 카밍 크림크림=어성초 70 인텐스 카밍 크림 1개 (-20%)</t>
        </is>
      </c>
      <c r="H13818" s="93" t="n">
        <v>2</v>
      </c>
      <c r="J13818" s="87" t="n">
        <v>201208</v>
      </c>
      <c r="K13818" s="93" t="n"/>
      <c r="L13818" s="87" t="n">
        <v>56000</v>
      </c>
      <c r="M13818" s="87" t="n">
        <v>52724</v>
      </c>
      <c r="N13818" s="87" t="n">
        <v>7764</v>
      </c>
      <c r="O13818" s="144" t="n">
        <v>50909.0909090909</v>
      </c>
      <c r="P13818" s="87" t="inlineStr">
        <is>
          <t>카페24카밍크림어성초 70 인텐스 카밍 크림크림=어성초 70 인텐스 카밍 크림 1개 (-20%)201208</t>
        </is>
      </c>
    </row>
    <row r="13819">
      <c r="B13819" s="127" t="n">
        <v>44212</v>
      </c>
      <c r="C13819" s="87">
        <f>TEXT(B13819,"aaa")</f>
        <v/>
      </c>
      <c r="D13819" s="93" t="n"/>
      <c r="E13819" s="87">
        <f>INDEX(매칭테이블!C:D,MATCH(RD!G13819,매칭테이블!D:D,0),1)</f>
        <v/>
      </c>
      <c r="F13819" s="93" t="inlineStr">
        <is>
          <t>카페24</t>
        </is>
      </c>
      <c r="G13819" s="93" t="inlineStr">
        <is>
          <t>어성초 77 수딩 토너옵션=어성초 77 토너 1개-20% off</t>
        </is>
      </c>
      <c r="H13819" s="93" t="n">
        <v>48</v>
      </c>
      <c r="J13819" s="87" t="n">
        <v>201208</v>
      </c>
      <c r="K13819" s="93" t="n"/>
      <c r="L13819" s="87" t="n">
        <v>960000</v>
      </c>
      <c r="M13819" s="87" t="n">
        <v>903840</v>
      </c>
      <c r="N13819" s="87" t="n">
        <v>147840</v>
      </c>
      <c r="O13819" s="144" t="n">
        <v>872727.2727272727</v>
      </c>
      <c r="P13819" s="87" t="inlineStr">
        <is>
          <t>카페24토너어성초 77 수딩 토너옵션=어성초 77 토너 1개-20% off201208</t>
        </is>
      </c>
    </row>
    <row r="13820">
      <c r="B13820" s="127" t="n">
        <v>44212</v>
      </c>
      <c r="C13820" s="87">
        <f>TEXT(B13820,"aaa")</f>
        <v/>
      </c>
      <c r="D13820" s="93" t="n"/>
      <c r="E13820" s="87">
        <f>INDEX(매칭테이블!C:D,MATCH(RD!G13820,매칭테이블!D:D,0),1)</f>
        <v/>
      </c>
      <c r="F13820" s="93" t="inlineStr">
        <is>
          <t>카페24</t>
        </is>
      </c>
      <c r="G13820" s="93" t="inlineStr">
        <is>
          <t>어성초 77 수딩 토너옵션=</t>
        </is>
      </c>
      <c r="H13820" s="93" t="n">
        <v>18</v>
      </c>
      <c r="J13820" s="87" t="n">
        <v>201208</v>
      </c>
      <c r="K13820" s="93" t="n"/>
      <c r="L13820" s="87" t="n">
        <v>360000</v>
      </c>
      <c r="M13820" s="87" t="n">
        <v>338940</v>
      </c>
      <c r="N13820" s="87" t="n">
        <v>55440</v>
      </c>
      <c r="O13820" s="144" t="n">
        <v>327272.7272727272</v>
      </c>
      <c r="P13820" s="87" t="inlineStr">
        <is>
          <t>카페24토너어성초 77 수딩 토너옵션=201208</t>
        </is>
      </c>
    </row>
    <row r="13821">
      <c r="B13821" s="127" t="n">
        <v>44212</v>
      </c>
      <c r="C13821" s="87">
        <f>TEXT(B13821,"aaa")</f>
        <v/>
      </c>
      <c r="D13821" s="93" t="n"/>
      <c r="E13821" s="87">
        <f>INDEX(매칭테이블!C:D,MATCH(RD!G13821,매칭테이블!D:D,0),1)</f>
        <v/>
      </c>
      <c r="F13821" s="93" t="inlineStr">
        <is>
          <t>카페24</t>
        </is>
      </c>
      <c r="G13821" s="93" t="inlineStr">
        <is>
          <t>어성초 77 수딩 토너옵션=BEST어성초 77 토너 2개-30% off (무료배송)</t>
        </is>
      </c>
      <c r="H13821" s="93" t="n">
        <v>25</v>
      </c>
      <c r="J13821" s="87" t="n">
        <v>201208</v>
      </c>
      <c r="K13821" s="93" t="n"/>
      <c r="L13821" s="87" t="n">
        <v>875000</v>
      </c>
      <c r="M13821" s="87" t="n">
        <v>823812.5</v>
      </c>
      <c r="N13821" s="87" t="n">
        <v>154000</v>
      </c>
      <c r="O13821" s="144" t="n">
        <v>795454.5454545454</v>
      </c>
      <c r="P13821" s="87" t="inlineStr">
        <is>
          <t>카페24토너어성초 77 수딩 토너옵션=BEST어성초 77 토너 2개-30% off (무료배송)201208</t>
        </is>
      </c>
    </row>
    <row r="13822">
      <c r="B13822" s="127" t="n">
        <v>44212</v>
      </c>
      <c r="C13822" s="87">
        <f>TEXT(B13822,"aaa")</f>
        <v/>
      </c>
      <c r="D13822" s="93" t="n"/>
      <c r="E13822" s="87">
        <f>INDEX(매칭테이블!C:D,MATCH(RD!G13822,매칭테이블!D:D,0),1)</f>
        <v/>
      </c>
      <c r="F13822" s="93" t="inlineStr">
        <is>
          <t>카페24</t>
        </is>
      </c>
      <c r="G13822" s="93" t="inlineStr">
        <is>
          <t>어성초 77 수딩 토너옵션=어성초 77토너1개 + 어성초77패드1개 -30% off (무료배송)</t>
        </is>
      </c>
      <c r="H13822" s="93" t="n">
        <v>12</v>
      </c>
      <c r="J13822" s="87" t="n">
        <v>201208</v>
      </c>
      <c r="K13822" s="93" t="n"/>
      <c r="L13822" s="87" t="n">
        <v>445200</v>
      </c>
      <c r="M13822" s="87" t="n">
        <v>419155.8</v>
      </c>
      <c r="N13822" s="87" t="n">
        <v>97104</v>
      </c>
      <c r="O13822" s="144" t="n">
        <v>404727.2727272727</v>
      </c>
      <c r="P13822" s="87" t="inlineStr">
        <is>
          <t>카페24토너+패드 세트어성초 77 수딩 토너옵션=어성초 77토너1개 + 어성초77패드1개 -30% off (무료배송)201208</t>
        </is>
      </c>
    </row>
    <row r="13823">
      <c r="B13823" s="127" t="n">
        <v>44212</v>
      </c>
      <c r="C13823" s="87">
        <f>TEXT(B13823,"aaa")</f>
        <v/>
      </c>
      <c r="D13823" s="93" t="n"/>
      <c r="E13823" s="87">
        <f>INDEX(매칭테이블!C:D,MATCH(RD!G13823,매칭테이블!D:D,0),1)</f>
        <v/>
      </c>
      <c r="F13823" s="93" t="inlineStr">
        <is>
          <t>카페24</t>
        </is>
      </c>
      <c r="G13823" s="93" t="inlineStr">
        <is>
          <t>어성초 77 수딩 토너화장솜(선택)=촉촉 스킨팩 화장솜</t>
        </is>
      </c>
      <c r="H13823" s="93" t="n">
        <v>20</v>
      </c>
      <c r="J13823" s="87" t="n">
        <v>201208</v>
      </c>
      <c r="K13823" s="93" t="n"/>
      <c r="L13823" s="87" t="n">
        <v>60000</v>
      </c>
      <c r="M13823" s="87" t="n">
        <v>56490</v>
      </c>
      <c r="N13823" s="87" t="n">
        <v>22200</v>
      </c>
      <c r="O13823" s="144" t="n">
        <v>54545.45454545454</v>
      </c>
      <c r="P13823" s="87" t="inlineStr">
        <is>
          <t>카페24화장솜어성초 77 수딩 토너화장솜(선택)=촉촉 스킨팩 화장솜201208</t>
        </is>
      </c>
    </row>
    <row r="13824">
      <c r="B13824" s="127" t="n">
        <v>44212</v>
      </c>
      <c r="C13824" s="87">
        <f>TEXT(B13824,"aaa")</f>
        <v/>
      </c>
      <c r="D13824" s="93" t="n"/>
      <c r="E13824" s="87">
        <f>INDEX(매칭테이블!C:D,MATCH(RD!G13824,매칭테이블!D:D,0),1)</f>
        <v/>
      </c>
      <c r="F13824" s="93" t="inlineStr">
        <is>
          <t>카페24</t>
        </is>
      </c>
      <c r="G13824" s="93" t="inlineStr">
        <is>
          <t>어성초 77 수딩 토너토너(필수)=어성초 77 토너 2개-30% off (무료배송)</t>
        </is>
      </c>
      <c r="H13824" s="93" t="n">
        <v>1</v>
      </c>
      <c r="J13824" s="87" t="n">
        <v>201208</v>
      </c>
      <c r="K13824" s="93" t="n"/>
      <c r="L13824" s="87" t="n">
        <v>35000</v>
      </c>
      <c r="M13824" s="87" t="n">
        <v>32952.5</v>
      </c>
      <c r="N13824" s="87" t="n">
        <v>6160</v>
      </c>
      <c r="O13824" s="144" t="n">
        <v>31818.18181818182</v>
      </c>
      <c r="P13824" s="87" t="inlineStr">
        <is>
          <t>카페24토너어성초 77 수딩 토너토너(필수)=어성초 77 토너 2개-30% off (무료배송)201208</t>
        </is>
      </c>
    </row>
    <row r="13825">
      <c r="B13825" s="127" t="n">
        <v>44212</v>
      </c>
      <c r="C13825" s="87">
        <f>TEXT(B13825,"aaa")</f>
        <v/>
      </c>
      <c r="D13825" s="93" t="n"/>
      <c r="E13825" s="87">
        <f>INDEX(매칭테이블!C:D,MATCH(RD!G13825,매칭테이블!D:D,0),1)</f>
        <v/>
      </c>
      <c r="F13825" s="93" t="inlineStr">
        <is>
          <t>카페24</t>
        </is>
      </c>
      <c r="G13825" s="93" t="inlineStr">
        <is>
          <t>어성초 77 진정 마스크옵션=어성초 77 진정 마스크팩 10장-50% off</t>
        </is>
      </c>
      <c r="H13825" s="93" t="n">
        <v>6</v>
      </c>
      <c r="J13825" s="87" t="n">
        <v>201208</v>
      </c>
      <c r="K13825" s="93" t="n"/>
      <c r="L13825" s="87" t="n">
        <v>120000</v>
      </c>
      <c r="M13825" s="87" t="n">
        <v>112980</v>
      </c>
      <c r="N13825" s="87" t="n">
        <v>23820</v>
      </c>
      <c r="O13825" s="144" t="n">
        <v>109090.9090909091</v>
      </c>
      <c r="P13825" s="87" t="inlineStr">
        <is>
          <t>카페24마스크팩어성초 77 진정 마스크옵션=어성초 77 진정 마스크팩 10장-50% off201208</t>
        </is>
      </c>
    </row>
    <row r="13826">
      <c r="B13826" s="127" t="n">
        <v>44212</v>
      </c>
      <c r="C13826" s="87">
        <f>TEXT(B13826,"aaa")</f>
        <v/>
      </c>
      <c r="D13826" s="93" t="n"/>
      <c r="E13826" s="87">
        <f>INDEX(매칭테이블!C:D,MATCH(RD!G13826,매칭테이블!D:D,0),1)</f>
        <v/>
      </c>
      <c r="F13826" s="93" t="inlineStr">
        <is>
          <t>카페24</t>
        </is>
      </c>
      <c r="G13826" s="93" t="inlineStr">
        <is>
          <t>어성초 77 진정 마스크</t>
        </is>
      </c>
      <c r="H13826" s="93" t="n">
        <v>12</v>
      </c>
      <c r="J13826" s="87" t="n">
        <v>201208</v>
      </c>
      <c r="K13826" s="93" t="n"/>
      <c r="L13826" s="87" t="n">
        <v>48000</v>
      </c>
      <c r="M13826" s="87" t="n">
        <v>45192</v>
      </c>
      <c r="N13826" s="87" t="n">
        <v>4764</v>
      </c>
      <c r="O13826" s="144" t="n">
        <v>43636.36363636363</v>
      </c>
      <c r="P13826" s="87" t="inlineStr">
        <is>
          <t>카페24마스크팩어성초 77 진정 마스크201208</t>
        </is>
      </c>
    </row>
    <row r="13827">
      <c r="B13827" s="127" t="n">
        <v>44212</v>
      </c>
      <c r="C13827" s="87">
        <f>TEXT(B13827,"aaa")</f>
        <v/>
      </c>
      <c r="D13827" s="93" t="n"/>
      <c r="E13827" s="87">
        <f>INDEX(매칭테이블!C:D,MATCH(RD!G13827,매칭테이블!D:D,0),1)</f>
        <v/>
      </c>
      <c r="F13827" s="93" t="inlineStr">
        <is>
          <t>카페24</t>
        </is>
      </c>
      <c r="G13827" s="93" t="inlineStr">
        <is>
          <t>어성초 77 클리어 패드옵션=어성초 77 클리어 패드 1개-20% off</t>
        </is>
      </c>
      <c r="H13827" s="93" t="n">
        <v>3</v>
      </c>
      <c r="J13827" s="87" t="n">
        <v>201208</v>
      </c>
      <c r="K13827" s="93" t="n"/>
      <c r="L13827" s="87" t="n">
        <v>67200</v>
      </c>
      <c r="M13827" s="87" t="n">
        <v>63268.8</v>
      </c>
      <c r="N13827" s="87" t="n">
        <v>15036</v>
      </c>
      <c r="O13827" s="144" t="n">
        <v>61090.90909090909</v>
      </c>
      <c r="P13827" s="87" t="inlineStr">
        <is>
          <t>카페24클리어 패드어성초 77 클리어 패드옵션=어성초 77 클리어 패드 1개-20% off201208</t>
        </is>
      </c>
    </row>
    <row r="13828">
      <c r="B13828" s="127" t="n">
        <v>44212</v>
      </c>
      <c r="C13828" s="87">
        <f>TEXT(B13828,"aaa")</f>
        <v/>
      </c>
      <c r="D13828" s="93" t="n"/>
      <c r="E13828" s="87">
        <f>INDEX(매칭테이블!C:D,MATCH(RD!G13828,매칭테이블!D:D,0),1)</f>
        <v/>
      </c>
      <c r="F13828" s="93" t="inlineStr">
        <is>
          <t>카페24</t>
        </is>
      </c>
      <c r="G13828" s="93" t="inlineStr">
        <is>
          <t>어성초 78 수딩 크림</t>
        </is>
      </c>
      <c r="H13828" s="93" t="n">
        <v>9</v>
      </c>
      <c r="J13828" s="87" t="n">
        <v>201208</v>
      </c>
      <c r="K13828" s="93" t="n"/>
      <c r="L13828" s="87" t="n">
        <v>342000</v>
      </c>
      <c r="M13828" s="87" t="n">
        <v>321993</v>
      </c>
      <c r="N13828" s="87" t="n">
        <v>27405</v>
      </c>
      <c r="O13828" s="144" t="n">
        <v>310909.0909090909</v>
      </c>
      <c r="P13828" s="87" t="inlineStr">
        <is>
          <t>카페24수딩크림어성초 78 수딩 크림201208</t>
        </is>
      </c>
    </row>
    <row r="13829">
      <c r="B13829" s="127" t="n">
        <v>44212</v>
      </c>
      <c r="C13829" s="87">
        <f>TEXT(B13829,"aaa")</f>
        <v/>
      </c>
      <c r="D13829" s="93" t="n"/>
      <c r="E13829" s="87">
        <f>INDEX(매칭테이블!C:D,MATCH(RD!G13829,매칭테이블!D:D,0),1)</f>
        <v/>
      </c>
      <c r="F13829" s="93" t="inlineStr">
        <is>
          <t>카페24</t>
        </is>
      </c>
      <c r="G13829" s="93" t="inlineStr">
        <is>
          <t>어성초 78 수딩 크림</t>
        </is>
      </c>
      <c r="H13829" s="93" t="n">
        <v>4</v>
      </c>
      <c r="J13829" s="87" t="n">
        <v>201208</v>
      </c>
      <c r="K13829" s="93" t="n"/>
      <c r="L13829" s="87" t="n">
        <v>152000</v>
      </c>
      <c r="M13829" s="87" t="n">
        <v>143108</v>
      </c>
      <c r="N13829" s="87" t="n">
        <v>12180</v>
      </c>
      <c r="O13829" s="144" t="n">
        <v>138181.8181818182</v>
      </c>
      <c r="P13829" s="87" t="inlineStr">
        <is>
          <t>카페24수딩크림어성초 78 수딩 크림201208</t>
        </is>
      </c>
    </row>
    <row r="13830">
      <c r="B13830" s="127" t="n">
        <v>44212</v>
      </c>
      <c r="C13830" s="87">
        <f>TEXT(B13830,"aaa")</f>
        <v/>
      </c>
      <c r="D13830" s="93" t="n"/>
      <c r="E13830" s="87">
        <f>INDEX(매칭테이블!C:D,MATCH(RD!G13830,매칭테이블!D:D,0),1)</f>
        <v/>
      </c>
      <c r="F13830" s="93" t="inlineStr">
        <is>
          <t>카페24</t>
        </is>
      </c>
      <c r="G13830" s="93" t="inlineStr">
        <is>
          <t>어성초 80 수분 진정 앰플앰플=어성초 80 앰플 1개-15%off</t>
        </is>
      </c>
      <c r="H13830" s="93" t="n">
        <v>19</v>
      </c>
      <c r="J13830" s="87" t="n">
        <v>201208</v>
      </c>
      <c r="K13830" s="93" t="n"/>
      <c r="L13830" s="87" t="n">
        <v>532000</v>
      </c>
      <c r="M13830" s="87" t="n">
        <v>500878</v>
      </c>
      <c r="N13830" s="87" t="n">
        <v>64543</v>
      </c>
      <c r="O13830" s="144" t="n">
        <v>483636.3636363636</v>
      </c>
      <c r="P13830" s="87" t="inlineStr">
        <is>
          <t>카페24앰플어성초 80 수분 진정 앰플앰플=어성초 80 앰플 1개-15%off201208</t>
        </is>
      </c>
    </row>
    <row r="13831">
      <c r="B13831" s="127" t="n">
        <v>44212</v>
      </c>
      <c r="C13831" s="87">
        <f>TEXT(B13831,"aaa")</f>
        <v/>
      </c>
      <c r="D13831" s="93" t="n"/>
      <c r="E13831" s="87">
        <f>INDEX(매칭테이블!C:D,MATCH(RD!G13831,매칭테이블!D:D,0),1)</f>
        <v/>
      </c>
      <c r="F13831" s="93" t="inlineStr">
        <is>
          <t>카페24</t>
        </is>
      </c>
      <c r="G13831" s="93" t="inlineStr">
        <is>
          <t>어성초 80 수분 진정 앰플앰플=어성초 80 앰플 2개-27%off (무료배송)</t>
        </is>
      </c>
      <c r="H13831" s="93" t="n">
        <v>2</v>
      </c>
      <c r="J13831" s="87" t="n">
        <v>201208</v>
      </c>
      <c r="K13831" s="93" t="n"/>
      <c r="L13831" s="87" t="n">
        <v>96000</v>
      </c>
      <c r="M13831" s="87" t="n">
        <v>90384</v>
      </c>
      <c r="N13831" s="87" t="n">
        <v>13588</v>
      </c>
      <c r="O13831" s="144" t="n">
        <v>87272.72727272726</v>
      </c>
      <c r="P13831" s="87" t="inlineStr">
        <is>
          <t>카페24앰플어성초 80 수분 진정 앰플앰플=어성초 80 앰플 2개-27%off (무료배송)201208</t>
        </is>
      </c>
    </row>
    <row r="13832">
      <c r="B13832" s="127" t="n">
        <v>44212</v>
      </c>
      <c r="C13832" s="87">
        <f>TEXT(B13832,"aaa")</f>
        <v/>
      </c>
      <c r="D13832" s="93" t="n"/>
      <c r="E13832" s="87">
        <f>INDEX(매칭테이블!C:D,MATCH(RD!G13832,매칭테이블!D:D,0),1)</f>
        <v/>
      </c>
      <c r="F13832" s="93" t="inlineStr">
        <is>
          <t>카페24</t>
        </is>
      </c>
      <c r="G13832" s="93" t="inlineStr">
        <is>
          <t>어성초 80 수분 진정 앰플</t>
        </is>
      </c>
      <c r="H13832" s="93" t="n">
        <v>2</v>
      </c>
      <c r="J13832" s="87" t="n">
        <v>201208</v>
      </c>
      <c r="K13832" s="93" t="n"/>
      <c r="L13832" s="87" t="n">
        <v>56000</v>
      </c>
      <c r="M13832" s="87" t="n">
        <v>52724</v>
      </c>
      <c r="N13832" s="87" t="n">
        <v>6794</v>
      </c>
      <c r="O13832" s="144" t="n">
        <v>50909.0909090909</v>
      </c>
      <c r="P13832" s="87" t="inlineStr">
        <is>
          <t>카페24앰플어성초 80 수분 진정 앰플201208</t>
        </is>
      </c>
    </row>
    <row r="13833">
      <c r="B13833" s="127" t="n">
        <v>44212</v>
      </c>
      <c r="C13833" s="87">
        <f>TEXT(B13833,"aaa")</f>
        <v/>
      </c>
      <c r="D13833" s="93" t="n"/>
      <c r="E13833" s="87">
        <f>INDEX(매칭테이블!C:D,MATCH(RD!G13833,매칭테이블!D:D,0),1)</f>
        <v/>
      </c>
      <c r="F13833" s="93" t="inlineStr">
        <is>
          <t>카페24</t>
        </is>
      </c>
      <c r="G13833" s="93" t="inlineStr">
        <is>
          <t>어성초 아크네 바디워시옵션=어성초 아크네 바디워시 1개 -30% off</t>
        </is>
      </c>
      <c r="H13833" s="93" t="n">
        <v>3</v>
      </c>
      <c r="J13833" s="87" t="n">
        <v>201208</v>
      </c>
      <c r="K13833" s="93" t="n"/>
      <c r="L13833" s="87" t="n">
        <v>54600</v>
      </c>
      <c r="M13833" s="87" t="n">
        <v>51405.9</v>
      </c>
      <c r="N13833" s="87" t="n">
        <v>12255</v>
      </c>
      <c r="O13833" s="144" t="n">
        <v>49636.36363636363</v>
      </c>
      <c r="P13833" s="87" t="inlineStr">
        <is>
          <t>카페24바디워시어성초 아크네 바디워시옵션=어성초 아크네 바디워시 1개 -30% off201208</t>
        </is>
      </c>
    </row>
    <row r="13834">
      <c r="B13834" s="127" t="n">
        <v>44212</v>
      </c>
      <c r="C13834" s="87">
        <f>TEXT(B13834,"aaa")</f>
        <v/>
      </c>
      <c r="D13834" s="93" t="n"/>
      <c r="E13834" s="87">
        <f>INDEX(매칭테이블!C:D,MATCH(RD!G13834,매칭테이블!D:D,0),1)</f>
        <v/>
      </c>
      <c r="F13834" s="93" t="inlineStr">
        <is>
          <t>카페24</t>
        </is>
      </c>
      <c r="G13834" s="93" t="inlineStr">
        <is>
          <t>어성초 아크네 바디워시옵션=어성초 아크네 바디워시 2개 -35% off (무료배송)</t>
        </is>
      </c>
      <c r="H13834" s="93" t="n">
        <v>1</v>
      </c>
      <c r="J13834" s="87" t="n">
        <v>201208</v>
      </c>
      <c r="K13834" s="93" t="n"/>
      <c r="L13834" s="87" t="n">
        <v>33800</v>
      </c>
      <c r="M13834" s="87" t="n">
        <v>31822.7</v>
      </c>
      <c r="N13834" s="87" t="n">
        <v>8170</v>
      </c>
      <c r="O13834" s="144" t="n">
        <v>30727.27272727272</v>
      </c>
      <c r="P13834" s="87" t="inlineStr">
        <is>
          <t>카페24바디워시어성초 아크네 바디워시옵션=어성초 아크네 바디워시 2개 -35% off (무료배송)201208</t>
        </is>
      </c>
    </row>
    <row r="13835">
      <c r="B13835" s="127" t="n">
        <v>44212</v>
      </c>
      <c r="C13835" s="87">
        <f>TEXT(B13835,"aaa")</f>
        <v/>
      </c>
      <c r="D13835" s="93" t="n"/>
      <c r="E13835" s="87">
        <f>INDEX(매칭테이블!C:D,MATCH(RD!G13835,매칭테이블!D:D,0),1)</f>
        <v/>
      </c>
      <c r="F13835" s="93" t="inlineStr">
        <is>
          <t>카페24</t>
        </is>
      </c>
      <c r="G13835" s="93" t="inlineStr">
        <is>
          <t>어성초 약산성 클렌징폼클렌징폼=어성초 약산성 클렌징폼 1개 -19%off</t>
        </is>
      </c>
      <c r="H13835" s="93" t="n">
        <v>16</v>
      </c>
      <c r="J13835" s="87" t="n">
        <v>201208</v>
      </c>
      <c r="K13835" s="93" t="n"/>
      <c r="L13835" s="87" t="n">
        <v>208000</v>
      </c>
      <c r="M13835" s="87" t="n">
        <v>195832</v>
      </c>
      <c r="N13835" s="87" t="n">
        <v>44000</v>
      </c>
      <c r="O13835" s="144" t="n">
        <v>189090.9090909091</v>
      </c>
      <c r="P13835" s="87" t="inlineStr">
        <is>
          <t>카페24클렌징폼어성초 약산성 클렌징폼클렌징폼=어성초 약산성 클렌징폼 1개 -19%off201208</t>
        </is>
      </c>
    </row>
    <row r="13836">
      <c r="B13836" s="127" t="n">
        <v>44212</v>
      </c>
      <c r="C13836" s="87">
        <f>TEXT(B13836,"aaa")</f>
        <v/>
      </c>
      <c r="D13836" s="93" t="n"/>
      <c r="E13836" s="87">
        <f>INDEX(매칭테이블!C:D,MATCH(RD!G13836,매칭테이블!D:D,0),1)</f>
        <v/>
      </c>
      <c r="F13836" s="93" t="inlineStr">
        <is>
          <t>카페24</t>
        </is>
      </c>
      <c r="G13836" s="93" t="inlineStr">
        <is>
          <t>어성초 약산성 클렌징폼클렌징폼=어성초 약산성 클렌징폼 2개 -25%off</t>
        </is>
      </c>
      <c r="H13836" s="93" t="n">
        <v>3</v>
      </c>
      <c r="J13836" s="87" t="n">
        <v>201208</v>
      </c>
      <c r="K13836" s="93" t="n"/>
      <c r="L13836" s="87" t="n">
        <v>72000</v>
      </c>
      <c r="M13836" s="87" t="n">
        <v>67788</v>
      </c>
      <c r="N13836" s="87" t="n">
        <v>7380</v>
      </c>
      <c r="O13836" s="144" t="n">
        <v>65454.54545454545</v>
      </c>
      <c r="P13836" s="87" t="inlineStr">
        <is>
          <t>카페24클렌징폼어성초 약산성 클렌징폼클렌징폼=어성초 약산성 클렌징폼 2개 -25%off201208</t>
        </is>
      </c>
    </row>
    <row r="13837">
      <c r="B13837" s="127" t="n">
        <v>44212</v>
      </c>
      <c r="C13837" s="87">
        <f>TEXT(B13837,"aaa")</f>
        <v/>
      </c>
      <c r="D13837" s="93" t="n"/>
      <c r="E13837" s="87">
        <f>INDEX(매칭테이블!C:D,MATCH(RD!G13837,매칭테이블!D:D,0),1)</f>
        <v/>
      </c>
      <c r="F13837" s="93" t="inlineStr">
        <is>
          <t>카페24</t>
        </is>
      </c>
      <c r="G13837" s="93" t="inlineStr">
        <is>
          <t>어성초 약산성 클렌징폼클렌징폼=어성초 약산성 클렌징폼 3개 -31%off (무료배송)</t>
        </is>
      </c>
      <c r="H13837" s="93" t="n">
        <v>2</v>
      </c>
      <c r="J13837" s="87" t="n">
        <v>201208</v>
      </c>
      <c r="K13837" s="93" t="n"/>
      <c r="L13837" s="87" t="n">
        <v>66000</v>
      </c>
      <c r="M13837" s="87" t="n">
        <v>62139</v>
      </c>
      <c r="N13837" s="87" t="n">
        <v>7380</v>
      </c>
      <c r="O13837" s="144" t="n">
        <v>59999.99999999999</v>
      </c>
      <c r="P13837" s="87" t="inlineStr">
        <is>
          <t>카페24클렌징폼어성초 약산성 클렌징폼클렌징폼=어성초 약산성 클렌징폼 3개 -31%off (무료배송)201208</t>
        </is>
      </c>
    </row>
    <row r="13838">
      <c r="B13838" s="127" t="n">
        <v>44212</v>
      </c>
      <c r="C13838" s="87">
        <f>TEXT(B13838,"aaa")</f>
        <v/>
      </c>
      <c r="D13838" s="93" t="n"/>
      <c r="E13838" s="87">
        <f>INDEX(매칭테이블!C:D,MATCH(RD!G13838,매칭테이블!D:D,0),1)</f>
        <v/>
      </c>
      <c r="F13838" s="93" t="inlineStr">
        <is>
          <t>카페24</t>
        </is>
      </c>
      <c r="G13838" s="93" t="inlineStr">
        <is>
          <t>자작나무 수분 마스크옵션=자작나무 수분 마스크 10장 (50% off)</t>
        </is>
      </c>
      <c r="H13838" s="93" t="n">
        <v>1</v>
      </c>
      <c r="J13838" s="87" t="n">
        <v>201208</v>
      </c>
      <c r="K13838" s="93" t="n"/>
      <c r="L13838" s="87" t="n">
        <v>20000</v>
      </c>
      <c r="M13838" s="87" t="n">
        <v>18830</v>
      </c>
      <c r="N13838" s="87" t="n">
        <v>3187</v>
      </c>
      <c r="O13838" s="144" t="n">
        <v>18181.81818181818</v>
      </c>
      <c r="P13838" s="87" t="inlineStr">
        <is>
          <t>카페24마스크팩자작나무 수분 마스크옵션=자작나무 수분 마스크 10장 (50% off)201208</t>
        </is>
      </c>
    </row>
    <row r="13839">
      <c r="B13839" s="127" t="n">
        <v>44212</v>
      </c>
      <c r="C13839" s="87">
        <f>TEXT(B13839,"aaa")</f>
        <v/>
      </c>
      <c r="D13839" s="93" t="n"/>
      <c r="E13839" s="87">
        <f>INDEX(매칭테이블!C:D,MATCH(RD!G13839,매칭테이블!D:D,0),1)</f>
        <v/>
      </c>
      <c r="F13839" s="93" t="inlineStr">
        <is>
          <t>카페24</t>
        </is>
      </c>
      <c r="G13839" s="93" t="inlineStr">
        <is>
          <t>청귤 비타 잡티 마스크옵션=청귤 비타 잡티 마스크 10장 (50% off)</t>
        </is>
      </c>
      <c r="H13839" s="93" t="n">
        <v>1</v>
      </c>
      <c r="J13839" s="87" t="n">
        <v>201208</v>
      </c>
      <c r="K13839" s="93" t="n"/>
      <c r="L13839" s="87" t="n">
        <v>20000</v>
      </c>
      <c r="M13839" s="87" t="n">
        <v>18830</v>
      </c>
      <c r="N13839" s="87" t="n">
        <v>3167</v>
      </c>
      <c r="O13839" s="144" t="n">
        <v>18181.81818181818</v>
      </c>
      <c r="P13839" s="87" t="inlineStr">
        <is>
          <t>카페24마스크팩청귤 비타 잡티 마스크옵션=청귤 비타 잡티 마스크 10장 (50% off)201208</t>
        </is>
      </c>
    </row>
    <row r="13840">
      <c r="B13840" s="127" t="n">
        <v>44212</v>
      </c>
      <c r="C13840" s="87">
        <f>TEXT(B13840,"aaa")</f>
        <v/>
      </c>
      <c r="D13840" s="93" t="n"/>
      <c r="E13840" s="87">
        <f>INDEX(매칭테이블!C:D,MATCH(RD!G13840,매칭테이블!D:D,0),1)</f>
        <v/>
      </c>
      <c r="F13840" s="93" t="inlineStr">
        <is>
          <t>카페24</t>
        </is>
      </c>
      <c r="G13840" s="93" t="inlineStr">
        <is>
          <t>촉촉 스킨팩 화장솜</t>
        </is>
      </c>
      <c r="H13840" s="93" t="n">
        <v>21</v>
      </c>
      <c r="J13840" s="87" t="n">
        <v>201208</v>
      </c>
      <c r="K13840" s="93" t="n"/>
      <c r="L13840" s="87" t="n">
        <v>63000</v>
      </c>
      <c r="M13840" s="87" t="n">
        <v>59314.5</v>
      </c>
      <c r="N13840" s="87" t="n">
        <v>23310</v>
      </c>
      <c r="O13840" s="144" t="n">
        <v>57272.72727272726</v>
      </c>
      <c r="P13840" s="87" t="inlineStr">
        <is>
          <t>카페24화장솜촉촉 스킨팩 화장솜201208</t>
        </is>
      </c>
    </row>
    <row r="13841">
      <c r="B13841" s="127" t="n">
        <v>44212</v>
      </c>
      <c r="C13841" s="87">
        <f>TEXT(B13841,"aaa")</f>
        <v/>
      </c>
      <c r="D13841" s="93" t="n"/>
      <c r="E13841" s="87">
        <f>INDEX(매칭테이블!C:D,MATCH(RD!G13841,매칭테이블!D:D,0),1)</f>
        <v/>
      </c>
      <c r="F13841" s="93" t="inlineStr">
        <is>
          <t>카페24</t>
        </is>
      </c>
      <c r="G13841" s="93" t="inlineStr">
        <is>
          <t>촉촉 스킨팩 화장솜</t>
        </is>
      </c>
      <c r="H13841" s="93" t="n">
        <v>2</v>
      </c>
      <c r="J13841" s="87" t="n">
        <v>201208</v>
      </c>
      <c r="K13841" s="93" t="n"/>
      <c r="L13841" s="87" t="n">
        <v>6000</v>
      </c>
      <c r="M13841" s="87" t="n">
        <v>5649</v>
      </c>
      <c r="N13841" s="87" t="n">
        <v>2220</v>
      </c>
      <c r="O13841" s="144" t="n">
        <v>5454.545454545454</v>
      </c>
      <c r="P13841" s="87" t="inlineStr">
        <is>
          <t>카페24화장솜촉촉 스킨팩 화장솜201208</t>
        </is>
      </c>
    </row>
    <row r="13842">
      <c r="B13842" s="127" t="n">
        <v>44213</v>
      </c>
      <c r="C13842" s="87">
        <f>TEXT(B13842,"aaa")</f>
        <v/>
      </c>
      <c r="D13842" s="93" t="n"/>
      <c r="E13842" s="87">
        <f>INDEX(매칭테이블!C:D,MATCH(RD!G13842,매칭테이블!D:D,0),1)</f>
        <v/>
      </c>
      <c r="F13842" s="93" t="inlineStr">
        <is>
          <t>스타일쉐어</t>
        </is>
      </c>
      <c r="G13842" s="93" t="inlineStr">
        <is>
          <t>아누아 어성초 77 토너 250ml</t>
        </is>
      </c>
      <c r="H13842" s="93" t="n">
        <v>2</v>
      </c>
      <c r="J13842" s="87" t="n">
        <v>201208</v>
      </c>
      <c r="K13842" s="93" t="n"/>
      <c r="L13842" s="87" t="n">
        <v>40000</v>
      </c>
      <c r="M13842" s="87" t="n">
        <v>30000</v>
      </c>
      <c r="N13842" s="87" t="n">
        <v>6520</v>
      </c>
      <c r="O13842" s="144" t="n">
        <v>36363.63636363636</v>
      </c>
      <c r="P13842" s="87" t="inlineStr">
        <is>
          <t>스타일쉐어토너아누아 어성초 77 토너 250ml201208</t>
        </is>
      </c>
    </row>
    <row r="13843">
      <c r="B13843" s="127" t="n">
        <v>44213</v>
      </c>
      <c r="C13843" s="87">
        <f>TEXT(B13843,"aaa")</f>
        <v/>
      </c>
      <c r="D13843" s="93" t="n"/>
      <c r="E13843" s="87">
        <f>INDEX(매칭테이블!C:D,MATCH(RD!G13843,매칭테이블!D:D,0),1)</f>
        <v/>
      </c>
      <c r="F13843" s="93" t="inlineStr">
        <is>
          <t>카페24</t>
        </is>
      </c>
      <c r="G13843" s="93" t="inlineStr">
        <is>
          <t>5 제로 무기자차 선크림옵션=5제로 무기자차 선크림 1개-20% off</t>
        </is>
      </c>
      <c r="H13843" s="93" t="n">
        <v>2</v>
      </c>
      <c r="J13843" s="87" t="n">
        <v>201208</v>
      </c>
      <c r="K13843" s="93" t="n"/>
      <c r="L13843" s="87" t="n">
        <v>40000</v>
      </c>
      <c r="M13843" s="87" t="n">
        <v>37660</v>
      </c>
      <c r="N13843" s="87" t="n">
        <v>4690</v>
      </c>
      <c r="O13843" s="144" t="n">
        <v>36363.63636363636</v>
      </c>
      <c r="P13843" s="87" t="inlineStr">
        <is>
          <t>카페24선크림5 제로 무기자차 선크림옵션=5제로 무기자차 선크림 1개-20% off201208</t>
        </is>
      </c>
    </row>
    <row r="13844">
      <c r="B13844" s="127" t="n">
        <v>44213</v>
      </c>
      <c r="C13844" s="87">
        <f>TEXT(B13844,"aaa")</f>
        <v/>
      </c>
      <c r="D13844" s="93" t="n"/>
      <c r="E13844" s="87">
        <f>INDEX(매칭테이블!C:D,MATCH(RD!G13844,매칭테이블!D:D,0),1)</f>
        <v/>
      </c>
      <c r="F13844" s="93" t="inlineStr">
        <is>
          <t>카페24</t>
        </is>
      </c>
      <c r="G13844" s="93" t="inlineStr">
        <is>
          <t>5 제로 무기자차 선크림옵션=5제로 무기자차 선크림 2개-30% off (무료배송)</t>
        </is>
      </c>
      <c r="H13844" s="93" t="n">
        <v>1</v>
      </c>
      <c r="J13844" s="87" t="n">
        <v>201208</v>
      </c>
      <c r="K13844" s="93" t="n"/>
      <c r="L13844" s="87" t="n">
        <v>35000</v>
      </c>
      <c r="M13844" s="87" t="n">
        <v>32952.5</v>
      </c>
      <c r="N13844" s="87" t="n">
        <v>4690</v>
      </c>
      <c r="O13844" s="144" t="n">
        <v>31818.18181818182</v>
      </c>
      <c r="P13844" s="87" t="inlineStr">
        <is>
          <t>카페24선크림5 제로 무기자차 선크림옵션=5제로 무기자차 선크림 2개-30% off (무료배송)201208</t>
        </is>
      </c>
    </row>
    <row r="13845">
      <c r="B13845" s="127" t="n">
        <v>44213</v>
      </c>
      <c r="C13845" s="87">
        <f>TEXT(B13845,"aaa")</f>
        <v/>
      </c>
      <c r="D13845" s="93" t="n"/>
      <c r="E13845" s="87">
        <f>INDEX(매칭테이블!C:D,MATCH(RD!G13845,매칭테이블!D:D,0),1)</f>
        <v/>
      </c>
      <c r="F13845" s="93" t="inlineStr">
        <is>
          <t>카페24</t>
        </is>
      </c>
      <c r="G13845" s="93" t="inlineStr">
        <is>
          <t>[01/27 순차발송] 어성초 77 클리어 패드옵션=어성초 77 클리어 패드 1개-20% off</t>
        </is>
      </c>
      <c r="H13845" s="93" t="n">
        <v>37</v>
      </c>
      <c r="J13845" s="87" t="n">
        <v>201208</v>
      </c>
      <c r="K13845" s="93" t="n"/>
      <c r="L13845" s="87" t="n">
        <v>828800</v>
      </c>
      <c r="M13845" s="87" t="n">
        <v>780315.2</v>
      </c>
      <c r="N13845" s="87" t="n">
        <v>185444</v>
      </c>
      <c r="O13845" s="144" t="n">
        <v>753454.5454545454</v>
      </c>
      <c r="P13845" s="87" t="inlineStr">
        <is>
          <t>카페24클리어 패드[01/27 순차발송] 어성초 77 클리어 패드옵션=어성초 77 클리어 패드 1개-20% off201208</t>
        </is>
      </c>
    </row>
    <row r="13846">
      <c r="B13846" s="127" t="n">
        <v>44213</v>
      </c>
      <c r="C13846" s="87">
        <f>TEXT(B13846,"aaa")</f>
        <v/>
      </c>
      <c r="D13846" s="93" t="n"/>
      <c r="E13846" s="87">
        <f>INDEX(매칭테이블!C:D,MATCH(RD!G13846,매칭테이블!D:D,0),1)</f>
        <v/>
      </c>
      <c r="F13846" s="93" t="inlineStr">
        <is>
          <t>카페24</t>
        </is>
      </c>
      <c r="G13846" s="93" t="inlineStr">
        <is>
          <t>[01/27 순차발송] 어성초 77 클리어 패드옵션=어성초 77 클리어 패드 2개-30% off (무료배송)</t>
        </is>
      </c>
      <c r="H13846" s="93" t="n">
        <v>38</v>
      </c>
      <c r="J13846" s="87" t="n">
        <v>201208</v>
      </c>
      <c r="K13846" s="93" t="n"/>
      <c r="L13846" s="87" t="n">
        <v>1489600</v>
      </c>
      <c r="M13846" s="87" t="n">
        <v>1402458.4</v>
      </c>
      <c r="N13846" s="87" t="n">
        <v>380912</v>
      </c>
      <c r="O13846" s="144" t="n">
        <v>1354181.818181818</v>
      </c>
      <c r="P13846" s="87" t="inlineStr">
        <is>
          <t>카페24클리어 패드[01/27 순차발송] 어성초 77 클리어 패드옵션=어성초 77 클리어 패드 2개-30% off (무료배송)201208</t>
        </is>
      </c>
    </row>
    <row r="13847">
      <c r="B13847" s="127" t="n">
        <v>44213</v>
      </c>
      <c r="C13847" s="87">
        <f>TEXT(B13847,"aaa")</f>
        <v/>
      </c>
      <c r="D13847" s="93" t="n"/>
      <c r="E13847" s="87">
        <f>INDEX(매칭테이블!C:D,MATCH(RD!G13847,매칭테이블!D:D,0),1)</f>
        <v/>
      </c>
      <c r="F13847" s="93" t="inlineStr">
        <is>
          <t>카페24</t>
        </is>
      </c>
      <c r="G13847" s="93" t="inlineStr">
        <is>
          <t>[01/27 순차발송] 어성초 77 클리어 패드옵션=어성초 77 클리어 패드 2+1 EVENT (무료배송)</t>
        </is>
      </c>
      <c r="H13847" s="93" t="n">
        <v>31</v>
      </c>
      <c r="J13847" s="87" t="n">
        <v>201208</v>
      </c>
      <c r="K13847" s="93" t="n"/>
      <c r="L13847" s="87" t="n">
        <v>1692600</v>
      </c>
      <c r="M13847" s="87" t="n">
        <v>1593582.9</v>
      </c>
      <c r="N13847" s="87" t="n">
        <v>286440</v>
      </c>
      <c r="O13847" s="144" t="n">
        <v>1538727.272727273</v>
      </c>
      <c r="P13847" s="87" t="inlineStr">
        <is>
          <t>카페24클리어 패드[01/27 순차발송] 어성초 77 클리어 패드옵션=어성초 77 클리어 패드 2+1 EVENT (무료배송)201208</t>
        </is>
      </c>
    </row>
    <row r="13848">
      <c r="B13848" s="127" t="n">
        <v>44213</v>
      </c>
      <c r="C13848" s="87">
        <f>TEXT(B13848,"aaa")</f>
        <v/>
      </c>
      <c r="D13848" s="93" t="n"/>
      <c r="E13848" s="87">
        <f>INDEX(매칭테이블!C:D,MATCH(RD!G13848,매칭테이블!D:D,0),1)</f>
        <v/>
      </c>
      <c r="F13848" s="93" t="inlineStr">
        <is>
          <t>카페24</t>
        </is>
      </c>
      <c r="G13848" s="93" t="inlineStr">
        <is>
          <t>[01/27 순차발송] 어성초 77 클리어 패드옵션=어성초77토너1개+어성초77패드1개-30% off (무료배송)</t>
        </is>
      </c>
      <c r="H13848" s="93" t="n">
        <v>16</v>
      </c>
      <c r="J13848" s="87" t="n">
        <v>201208</v>
      </c>
      <c r="K13848" s="93" t="n"/>
      <c r="L13848" s="87" t="n">
        <v>593600</v>
      </c>
      <c r="M13848" s="87" t="n">
        <v>558874.4</v>
      </c>
      <c r="N13848" s="87" t="n">
        <v>129472</v>
      </c>
      <c r="O13848" s="144" t="n">
        <v>539636.3636363636</v>
      </c>
      <c r="P13848" s="87" t="inlineStr">
        <is>
          <t>카페24토너+패드 세트[01/27 순차발송] 어성초 77 클리어 패드옵션=어성초77토너1개+어성초77패드1개-30% off (무료배송)201208</t>
        </is>
      </c>
    </row>
    <row r="13849">
      <c r="B13849" s="127" t="n">
        <v>44213</v>
      </c>
      <c r="C13849" s="87">
        <f>TEXT(B13849,"aaa")</f>
        <v/>
      </c>
      <c r="D13849" s="93" t="n"/>
      <c r="E13849" s="87">
        <f>INDEX(매칭테이블!C:D,MATCH(RD!G13849,매칭테이블!D:D,0),1)</f>
        <v/>
      </c>
      <c r="F13849" s="93" t="inlineStr">
        <is>
          <t>카페24</t>
        </is>
      </c>
      <c r="G13849" s="93" t="inlineStr">
        <is>
          <t>[01/27 순차발송] 어성초 77 포어 클리어 패드옵션=어성초 77 클리어 패드 1개-20% off</t>
        </is>
      </c>
      <c r="H13849" s="93" t="n">
        <v>6</v>
      </c>
      <c r="J13849" s="87" t="n">
        <v>201208</v>
      </c>
      <c r="K13849" s="93" t="n"/>
      <c r="L13849" s="87" t="n">
        <v>134400</v>
      </c>
      <c r="M13849" s="87" t="n">
        <v>126537.6</v>
      </c>
      <c r="N13849" s="87" t="n">
        <v>30072</v>
      </c>
      <c r="O13849" s="144" t="n">
        <v>122181.8181818182</v>
      </c>
      <c r="P13849" s="87" t="inlineStr">
        <is>
          <t>카페24클리어 패드[01/27 순차발송] 어성초 77 포어 클리어 패드옵션=어성초 77 클리어 패드 1개-20% off201208</t>
        </is>
      </c>
    </row>
    <row r="13850">
      <c r="B13850" s="127" t="n">
        <v>44213</v>
      </c>
      <c r="C13850" s="87">
        <f>TEXT(B13850,"aaa")</f>
        <v/>
      </c>
      <c r="D13850" s="93" t="n"/>
      <c r="E13850" s="87">
        <f>INDEX(매칭테이블!C:D,MATCH(RD!G13850,매칭테이블!D:D,0),1)</f>
        <v/>
      </c>
      <c r="F13850" s="93" t="inlineStr">
        <is>
          <t>카페24</t>
        </is>
      </c>
      <c r="G13850" s="93" t="inlineStr">
        <is>
          <t>[01/27 순차발송] 어성초 77 포어 클리어 패드옵션=어성초 77 클리어 패드 2개-30% off (무료배송)</t>
        </is>
      </c>
      <c r="H13850" s="93" t="n">
        <v>7</v>
      </c>
      <c r="J13850" s="87" t="n">
        <v>201208</v>
      </c>
      <c r="K13850" s="93" t="n"/>
      <c r="L13850" s="87" t="n">
        <v>274400</v>
      </c>
      <c r="M13850" s="87" t="n">
        <v>258347.6</v>
      </c>
      <c r="N13850" s="87" t="n">
        <v>70168</v>
      </c>
      <c r="O13850" s="144" t="n">
        <v>249454.5454545454</v>
      </c>
      <c r="P13850" s="87" t="inlineStr">
        <is>
          <t>카페24클리어 패드[01/27 순차발송] 어성초 77 포어 클리어 패드옵션=어성초 77 클리어 패드 2개-30% off (무료배송)201208</t>
        </is>
      </c>
    </row>
    <row r="13851">
      <c r="B13851" s="127" t="n">
        <v>44213</v>
      </c>
      <c r="C13851" s="87">
        <f>TEXT(B13851,"aaa")</f>
        <v/>
      </c>
      <c r="D13851" s="93" t="n"/>
      <c r="E13851" s="87">
        <f>INDEX(매칭테이블!C:D,MATCH(RD!G13851,매칭테이블!D:D,0),1)</f>
        <v/>
      </c>
      <c r="F13851" s="93" t="inlineStr">
        <is>
          <t>카페24</t>
        </is>
      </c>
      <c r="G13851" s="93" t="inlineStr">
        <is>
          <t>[01/27 순차발송] 어성초 77 포어 클리어 패드옵션=어성초 77 클리어 패드 2+1 EVENT (무료배송)</t>
        </is>
      </c>
      <c r="H13851" s="93" t="n">
        <v>4</v>
      </c>
      <c r="J13851" s="87" t="n">
        <v>201208</v>
      </c>
      <c r="K13851" s="93" t="n"/>
      <c r="L13851" s="87" t="n">
        <v>218400</v>
      </c>
      <c r="M13851" s="87" t="n">
        <v>205623.6</v>
      </c>
      <c r="N13851" s="87" t="n">
        <v>36960</v>
      </c>
      <c r="O13851" s="144" t="n">
        <v>198545.4545454545</v>
      </c>
      <c r="P13851" s="87" t="inlineStr">
        <is>
          <t>카페24클리어 패드[01/27 순차발송] 어성초 77 포어 클리어 패드옵션=어성초 77 클리어 패드 2+1 EVENT (무료배송)201208</t>
        </is>
      </c>
    </row>
    <row r="13852">
      <c r="B13852" s="127" t="n">
        <v>44213</v>
      </c>
      <c r="C13852" s="87">
        <f>TEXT(B13852,"aaa")</f>
        <v/>
      </c>
      <c r="D13852" s="93" t="n"/>
      <c r="E13852" s="87">
        <f>INDEX(매칭테이블!C:D,MATCH(RD!G13852,매칭테이블!D:D,0),1)</f>
        <v/>
      </c>
      <c r="F13852" s="93" t="inlineStr">
        <is>
          <t>카페24</t>
        </is>
      </c>
      <c r="G13852" s="93" t="inlineStr">
        <is>
          <t>[01/27 순차발송] 어성초 77 포어 클리어 패드옵션=어성초77토너1개+어성초77패드1개-30% off (무료배송)</t>
        </is>
      </c>
      <c r="H13852" s="93" t="n">
        <v>3</v>
      </c>
      <c r="J13852" s="87" t="n">
        <v>201208</v>
      </c>
      <c r="K13852" s="93" t="n"/>
      <c r="L13852" s="87" t="n">
        <v>111300</v>
      </c>
      <c r="M13852" s="87" t="n">
        <v>104788.95</v>
      </c>
      <c r="N13852" s="87" t="n">
        <v>24276</v>
      </c>
      <c r="O13852" s="144" t="n">
        <v>101181.8181818182</v>
      </c>
      <c r="P13852" s="87" t="inlineStr">
        <is>
          <t>카페24토너+패드 세트[01/27 순차발송] 어성초 77 포어 클리어 패드옵션=어성초77토너1개+어성초77패드1개-30% off (무료배송)201208</t>
        </is>
      </c>
    </row>
    <row r="13853">
      <c r="B13853" s="127" t="n">
        <v>44213</v>
      </c>
      <c r="C13853" s="87">
        <f>TEXT(B13853,"aaa")</f>
        <v/>
      </c>
      <c r="D13853" s="93" t="n"/>
      <c r="E13853" s="87">
        <f>INDEX(매칭테이블!C:D,MATCH(RD!G13853,매칭테이블!D:D,0),1)</f>
        <v/>
      </c>
      <c r="F13853" s="93" t="inlineStr">
        <is>
          <t>카페24</t>
        </is>
      </c>
      <c r="G13853" s="93" t="inlineStr">
        <is>
          <t>[01/27 순차발송] 어성초 77% 패드옵션=어성초 77 클리어 패드 1개-20% off</t>
        </is>
      </c>
      <c r="H13853" s="93" t="n">
        <v>36</v>
      </c>
      <c r="J13853" s="87" t="n">
        <v>201208</v>
      </c>
      <c r="K13853" s="93" t="n"/>
      <c r="L13853" s="87" t="n">
        <v>806400</v>
      </c>
      <c r="M13853" s="87" t="n">
        <v>759225.6</v>
      </c>
      <c r="N13853" s="87" t="n">
        <v>180432</v>
      </c>
      <c r="O13853" s="144" t="n">
        <v>733090.9090909091</v>
      </c>
      <c r="P13853" s="87" t="inlineStr">
        <is>
          <t>카페24클리어 패드[01/27 순차발송] 어성초 77% 패드옵션=어성초 77 클리어 패드 1개-20% off201208</t>
        </is>
      </c>
    </row>
    <row r="13854">
      <c r="B13854" s="127" t="n">
        <v>44213</v>
      </c>
      <c r="C13854" s="87">
        <f>TEXT(B13854,"aaa")</f>
        <v/>
      </c>
      <c r="D13854" s="93" t="n"/>
      <c r="E13854" s="87">
        <f>INDEX(매칭테이블!C:D,MATCH(RD!G13854,매칭테이블!D:D,0),1)</f>
        <v/>
      </c>
      <c r="F13854" s="93" t="inlineStr">
        <is>
          <t>카페24</t>
        </is>
      </c>
      <c r="G13854" s="93" t="inlineStr">
        <is>
          <t>[01/27 순차발송] 어성초 77% 패드옵션=어성초 77 클리어 패드 2개-30% off (무료배송)</t>
        </is>
      </c>
      <c r="H13854" s="93" t="n">
        <v>26</v>
      </c>
      <c r="J13854" s="87" t="n">
        <v>201208</v>
      </c>
      <c r="K13854" s="93" t="n"/>
      <c r="L13854" s="87" t="n">
        <v>1019200</v>
      </c>
      <c r="M13854" s="87" t="n">
        <v>959576.8</v>
      </c>
      <c r="N13854" s="87" t="n">
        <v>260624</v>
      </c>
      <c r="O13854" s="144" t="n">
        <v>926545.4545454545</v>
      </c>
      <c r="P13854" s="87" t="inlineStr">
        <is>
          <t>카페24클리어 패드[01/27 순차발송] 어성초 77% 패드옵션=어성초 77 클리어 패드 2개-30% off (무료배송)201208</t>
        </is>
      </c>
    </row>
    <row r="13855">
      <c r="B13855" s="127" t="n">
        <v>44213</v>
      </c>
      <c r="C13855" s="87">
        <f>TEXT(B13855,"aaa")</f>
        <v/>
      </c>
      <c r="D13855" s="93" t="n"/>
      <c r="E13855" s="87">
        <f>INDEX(매칭테이블!C:D,MATCH(RD!G13855,매칭테이블!D:D,0),1)</f>
        <v/>
      </c>
      <c r="F13855" s="93" t="inlineStr">
        <is>
          <t>카페24</t>
        </is>
      </c>
      <c r="G13855" s="93" t="inlineStr">
        <is>
          <t>[01/27 순차발송] 어성초 77% 패드옵션=어성초 77 클리어 패드 2+1 EVENT (무료배송)</t>
        </is>
      </c>
      <c r="H13855" s="93" t="n">
        <v>23</v>
      </c>
      <c r="J13855" s="87" t="n">
        <v>201208</v>
      </c>
      <c r="K13855" s="93" t="n"/>
      <c r="L13855" s="87" t="n">
        <v>1255800</v>
      </c>
      <c r="M13855" s="87" t="n">
        <v>1182335.7</v>
      </c>
      <c r="N13855" s="87" t="n">
        <v>212520</v>
      </c>
      <c r="O13855" s="144" t="n">
        <v>1141636.363636364</v>
      </c>
      <c r="P13855" s="87" t="inlineStr">
        <is>
          <t>카페24클리어 패드[01/27 순차발송] 어성초 77% 패드옵션=어성초 77 클리어 패드 2+1 EVENT (무료배송)201208</t>
        </is>
      </c>
    </row>
    <row r="13856">
      <c r="B13856" s="127" t="n">
        <v>44213</v>
      </c>
      <c r="C13856" s="87">
        <f>TEXT(B13856,"aaa")</f>
        <v/>
      </c>
      <c r="D13856" s="93" t="n"/>
      <c r="E13856" s="87">
        <f>INDEX(매칭테이블!C:D,MATCH(RD!G13856,매칭테이블!D:D,0),1)</f>
        <v/>
      </c>
      <c r="F13856" s="93" t="inlineStr">
        <is>
          <t>카페24</t>
        </is>
      </c>
      <c r="G13856" s="93" t="inlineStr">
        <is>
          <t>[01/27 순차발송] 어성초 77% 패드옵션=어성초77토너1개+어성초77패드1개-30% off (무료배송)</t>
        </is>
      </c>
      <c r="H13856" s="93" t="n">
        <v>11</v>
      </c>
      <c r="J13856" s="87" t="n">
        <v>201208</v>
      </c>
      <c r="K13856" s="93" t="n"/>
      <c r="L13856" s="87" t="n">
        <v>408100</v>
      </c>
      <c r="M13856" s="87" t="n">
        <v>384226.15</v>
      </c>
      <c r="N13856" s="87" t="n">
        <v>89012</v>
      </c>
      <c r="O13856" s="144" t="n">
        <v>370999.9999999999</v>
      </c>
      <c r="P13856" s="87" t="inlineStr">
        <is>
          <t>카페24토너+패드 세트[01/27 순차발송] 어성초 77% 패드옵션=어성초77토너1개+어성초77패드1개-30% off (무료배송)201208</t>
        </is>
      </c>
    </row>
    <row r="13857">
      <c r="B13857" s="127" t="n">
        <v>44213</v>
      </c>
      <c r="C13857" s="87">
        <f>TEXT(B13857,"aaa")</f>
        <v/>
      </c>
      <c r="D13857" s="93" t="n"/>
      <c r="E13857" s="87">
        <f>INDEX(매칭테이블!C:D,MATCH(RD!G13857,매칭테이블!D:D,0),1)</f>
        <v/>
      </c>
      <c r="F13857" s="93" t="inlineStr">
        <is>
          <t>카페24</t>
        </is>
      </c>
      <c r="G13857" s="93" t="inlineStr">
        <is>
          <t>[수분 보충 세트] 어성초 77 토너 + 어성초 70 로션옵션=어성초 77 토너 250ml + 어성초 70 로션 200ml -30%</t>
        </is>
      </c>
      <c r="H13857" s="93" t="n">
        <v>45</v>
      </c>
      <c r="J13857" s="87" t="n">
        <v>201208</v>
      </c>
      <c r="K13857" s="93" t="n"/>
      <c r="L13857" s="87" t="n">
        <v>1669500</v>
      </c>
      <c r="M13857" s="87" t="n">
        <v>1571834.25</v>
      </c>
      <c r="N13857" s="87" t="n">
        <v>333810</v>
      </c>
      <c r="O13857" s="144" t="n">
        <v>1517727.272727273</v>
      </c>
      <c r="P13857" s="87" t="inlineStr">
        <is>
          <t>카페24수분 보충 세트[수분 보충 세트] 어성초 77 토너 + 어성초 70 로션옵션=어성초 77 토너 250ml + 어성초 70 로션 200ml -30%201208</t>
        </is>
      </c>
    </row>
    <row r="13858">
      <c r="B13858" s="127" t="n">
        <v>44213</v>
      </c>
      <c r="C13858" s="87">
        <f>TEXT(B13858,"aaa")</f>
        <v/>
      </c>
      <c r="D13858" s="93" t="n"/>
      <c r="E13858" s="87">
        <f>INDEX(매칭테이블!C:D,MATCH(RD!G13858,매칭테이블!D:D,0),1)</f>
        <v/>
      </c>
      <c r="F13858" s="93" t="inlineStr">
        <is>
          <t>카페24</t>
        </is>
      </c>
      <c r="G13858" s="93" t="inlineStr">
        <is>
          <t>[어성초 진정 패키지 세트] 대용량 토너 + 앰플 + 수딩 크림 + 마스크팩 10장</t>
        </is>
      </c>
      <c r="H13858" s="93" t="n">
        <v>4</v>
      </c>
      <c r="J13858" s="87" t="n">
        <v>201208</v>
      </c>
      <c r="K13858" s="93" t="n"/>
      <c r="L13858" s="87" t="n">
        <v>396000</v>
      </c>
      <c r="M13858" s="87" t="n">
        <v>372834</v>
      </c>
      <c r="N13858" s="87" t="n">
        <v>60548</v>
      </c>
      <c r="O13858" s="144" t="n">
        <v>360000</v>
      </c>
      <c r="P13858" s="87" t="inlineStr">
        <is>
          <t>카페24어성초진정패키지[어성초 진정 패키지 세트] 대용량 토너 + 앰플 + 수딩 크림 + 마스크팩 10장201208</t>
        </is>
      </c>
    </row>
    <row r="13859">
      <c r="B13859" s="127" t="n">
        <v>44213</v>
      </c>
      <c r="C13859" s="87">
        <f>TEXT(B13859,"aaa")</f>
        <v/>
      </c>
      <c r="D13859" s="93" t="n"/>
      <c r="E13859" s="87">
        <f>INDEX(매칭테이블!C:D,MATCH(RD!G13859,매칭테이블!D:D,0),1)</f>
        <v/>
      </c>
      <c r="F13859" s="93" t="inlineStr">
        <is>
          <t>카페24</t>
        </is>
      </c>
      <c r="G13859" s="93" t="inlineStr">
        <is>
          <t>대용량 어성초 77 수딩 토너 500ml옵션=대용량 어성초 77 토너 1개 - 27% OFF</t>
        </is>
      </c>
      <c r="H13859" s="93" t="n">
        <v>42</v>
      </c>
      <c r="J13859" s="87" t="n">
        <v>201208</v>
      </c>
      <c r="K13859" s="93" t="n"/>
      <c r="L13859" s="87" t="n">
        <v>1386000</v>
      </c>
      <c r="M13859" s="87" t="n">
        <v>1304919</v>
      </c>
      <c r="N13859" s="87" t="n">
        <v>181860</v>
      </c>
      <c r="O13859" s="144" t="n">
        <v>1260000</v>
      </c>
      <c r="P13859" s="87" t="inlineStr">
        <is>
          <t>카페24토너대용량 어성초 77 수딩 토너 500ml옵션=대용량 어성초 77 토너 1개 - 27% OFF201208</t>
        </is>
      </c>
    </row>
    <row r="13860">
      <c r="B13860" s="127" t="n">
        <v>44213</v>
      </c>
      <c r="C13860" s="87">
        <f>TEXT(B13860,"aaa")</f>
        <v/>
      </c>
      <c r="D13860" s="93" t="n"/>
      <c r="E13860" s="87">
        <f>INDEX(매칭테이블!C:D,MATCH(RD!G13860,매칭테이블!D:D,0),1)</f>
        <v/>
      </c>
      <c r="F13860" s="93" t="inlineStr">
        <is>
          <t>카페24</t>
        </is>
      </c>
      <c r="G13860" s="93" t="inlineStr">
        <is>
          <t>대용량 어성초 77 수딩 토너 500ml화장솜(선택)=촉촉 스킨팩 화장솜</t>
        </is>
      </c>
      <c r="H13860" s="93" t="n">
        <v>10</v>
      </c>
      <c r="J13860" s="87" t="n">
        <v>201208</v>
      </c>
      <c r="K13860" s="93" t="n"/>
      <c r="L13860" s="87" t="n">
        <v>380000</v>
      </c>
      <c r="M13860" s="87" t="n">
        <v>357770</v>
      </c>
      <c r="N13860" s="87" t="n">
        <v>11100</v>
      </c>
      <c r="O13860" s="144" t="n">
        <v>345454.5454545454</v>
      </c>
      <c r="P13860" s="87" t="inlineStr">
        <is>
          <t>카페24토너대용량 어성초 77 수딩 토너 500ml화장솜(선택)=촉촉 스킨팩 화장솜201208</t>
        </is>
      </c>
    </row>
    <row r="13861">
      <c r="B13861" s="127" t="n">
        <v>44213</v>
      </c>
      <c r="C13861" s="87">
        <f>TEXT(B13861,"aaa")</f>
        <v/>
      </c>
      <c r="D13861" s="93" t="n"/>
      <c r="E13861" s="87">
        <f>INDEX(매칭테이블!C:D,MATCH(RD!G13861,매칭테이블!D:D,0),1)</f>
        <v/>
      </c>
      <c r="F13861" s="93" t="inlineStr">
        <is>
          <t>카페24</t>
        </is>
      </c>
      <c r="G13861" s="93" t="inlineStr">
        <is>
          <t>아누아 어성초 77 수딩 토너토너(필수)=어성초 77 토너 1개-20% off</t>
        </is>
      </c>
      <c r="H13861" s="93" t="n">
        <v>1</v>
      </c>
      <c r="J13861" s="87" t="n">
        <v>201208</v>
      </c>
      <c r="K13861" s="93" t="n"/>
      <c r="L13861" s="87" t="n">
        <v>20000</v>
      </c>
      <c r="M13861" s="87" t="n">
        <v>18830</v>
      </c>
      <c r="N13861" s="87" t="n">
        <v>3080</v>
      </c>
      <c r="O13861" s="144" t="n">
        <v>18181.81818181818</v>
      </c>
      <c r="P13861" s="87" t="inlineStr">
        <is>
          <t>카페24토너아누아 어성초 77 수딩 토너토너(필수)=어성초 77 토너 1개-20% off201208</t>
        </is>
      </c>
    </row>
    <row r="13862">
      <c r="B13862" s="127" t="n">
        <v>44213</v>
      </c>
      <c r="C13862" s="87">
        <f>TEXT(B13862,"aaa")</f>
        <v/>
      </c>
      <c r="D13862" s="93" t="n"/>
      <c r="E13862" s="87">
        <f>INDEX(매칭테이블!C:D,MATCH(RD!G13862,매칭테이블!D:D,0),1)</f>
        <v/>
      </c>
      <c r="F13862" s="93" t="inlineStr">
        <is>
          <t>카페24</t>
        </is>
      </c>
      <c r="G13862" s="93" t="inlineStr">
        <is>
          <t>아누아 어성초 77 수딩 토너화장솜(선택)=촉촉 스킨팩 화장솜</t>
        </is>
      </c>
      <c r="H13862" s="93" t="n">
        <v>1</v>
      </c>
      <c r="J13862" s="87" t="n">
        <v>201208</v>
      </c>
      <c r="K13862" s="93" t="n"/>
      <c r="L13862" s="87" t="n">
        <v>3000</v>
      </c>
      <c r="M13862" s="87" t="n">
        <v>2824.5</v>
      </c>
      <c r="N13862" s="87" t="n">
        <v>1110</v>
      </c>
      <c r="O13862" s="144" t="n">
        <v>2727.272727272727</v>
      </c>
      <c r="P13862" s="87" t="inlineStr">
        <is>
          <t>카페24토너아누아 어성초 77 수딩 토너화장솜(선택)=촉촉 스킨팩 화장솜201208</t>
        </is>
      </c>
    </row>
    <row r="13863">
      <c r="B13863" s="127" t="n">
        <v>44213</v>
      </c>
      <c r="C13863" s="87">
        <f>TEXT(B13863,"aaa")</f>
        <v/>
      </c>
      <c r="D13863" s="93" t="n"/>
      <c r="E13863" s="87">
        <f>INDEX(매칭테이블!C:D,MATCH(RD!G13863,매칭테이블!D:D,0),1)</f>
        <v/>
      </c>
      <c r="F13863" s="93" t="inlineStr">
        <is>
          <t>카페24</t>
        </is>
      </c>
      <c r="G13863" s="93" t="inlineStr">
        <is>
          <t>어성초 70 데일리 릴리프 로션로션=어성초 70 데일리 릴리프 로션 1개 -20% off</t>
        </is>
      </c>
      <c r="H13863" s="93" t="n">
        <v>10</v>
      </c>
      <c r="J13863" s="87" t="n">
        <v>201208</v>
      </c>
      <c r="K13863" s="93" t="n"/>
      <c r="L13863" s="87" t="n">
        <v>224000</v>
      </c>
      <c r="M13863" s="87" t="n">
        <v>210896</v>
      </c>
      <c r="N13863" s="87" t="n">
        <v>43380</v>
      </c>
      <c r="O13863" s="144" t="n">
        <v>203636.3636363636</v>
      </c>
      <c r="P13863" s="87" t="inlineStr">
        <is>
          <t>카페24로션어성초 70 데일리 릴리프 로션로션=어성초 70 데일리 릴리프 로션 1개 -20% off201208</t>
        </is>
      </c>
    </row>
    <row r="13864">
      <c r="B13864" s="127" t="n">
        <v>44213</v>
      </c>
      <c r="C13864" s="87">
        <f>TEXT(B13864,"aaa")</f>
        <v/>
      </c>
      <c r="D13864" s="93" t="n"/>
      <c r="E13864" s="87">
        <f>INDEX(매칭테이블!C:D,MATCH(RD!G13864,매칭테이블!D:D,0),1)</f>
        <v/>
      </c>
      <c r="F13864" s="93" t="inlineStr">
        <is>
          <t>카페24</t>
        </is>
      </c>
      <c r="G13864" s="93" t="inlineStr">
        <is>
          <t>어성초 70 데일리 릴리프 로션로션=어성초 70 데일리 릴리프 로션 2개 -30% off</t>
        </is>
      </c>
      <c r="H13864" s="93" t="n">
        <v>4</v>
      </c>
      <c r="J13864" s="87" t="n">
        <v>201208</v>
      </c>
      <c r="K13864" s="93" t="n"/>
      <c r="L13864" s="87" t="n">
        <v>156800</v>
      </c>
      <c r="M13864" s="87" t="n">
        <v>147627.2</v>
      </c>
      <c r="N13864" s="87" t="n">
        <v>34704</v>
      </c>
      <c r="O13864" s="144" t="n">
        <v>142545.4545454545</v>
      </c>
      <c r="P13864" s="87" t="inlineStr">
        <is>
          <t>카페24로션어성초 70 데일리 릴리프 로션로션=어성초 70 데일리 릴리프 로션 2개 -30% off201208</t>
        </is>
      </c>
    </row>
    <row r="13865">
      <c r="B13865" s="127" t="n">
        <v>44213</v>
      </c>
      <c r="C13865" s="87">
        <f>TEXT(B13865,"aaa")</f>
        <v/>
      </c>
      <c r="D13865" s="93" t="n"/>
      <c r="E13865" s="87">
        <f>INDEX(매칭테이블!C:D,MATCH(RD!G13865,매칭테이블!D:D,0),1)</f>
        <v/>
      </c>
      <c r="F13865" s="93" t="inlineStr">
        <is>
          <t>카페24</t>
        </is>
      </c>
      <c r="G13865" s="93" t="inlineStr">
        <is>
          <t>어성초 70 데일리 릴리프 로션로션=어성초 77토너 + 어성초 70 로션 수분 보충 세트 -30% off</t>
        </is>
      </c>
      <c r="H13865" s="93" t="n">
        <v>1</v>
      </c>
      <c r="J13865" s="87" t="n">
        <v>201208</v>
      </c>
      <c r="K13865" s="93" t="n"/>
      <c r="L13865" s="87" t="n">
        <v>37100</v>
      </c>
      <c r="M13865" s="87" t="n">
        <v>34929.65</v>
      </c>
      <c r="N13865" s="87" t="n">
        <v>7418</v>
      </c>
      <c r="O13865" s="144" t="n">
        <v>33727.27272727273</v>
      </c>
      <c r="P13865" s="87" t="inlineStr">
        <is>
          <t>카페24수분 보충 세트어성초 70 데일리 릴리프 로션로션=어성초 77토너 + 어성초 70 로션 수분 보충 세트 -30% off201208</t>
        </is>
      </c>
    </row>
    <row r="13866">
      <c r="B13866" s="127" t="n">
        <v>44213</v>
      </c>
      <c r="C13866" s="87">
        <f>TEXT(B13866,"aaa")</f>
        <v/>
      </c>
      <c r="D13866" s="93" t="n"/>
      <c r="E13866" s="87">
        <f>INDEX(매칭테이블!C:D,MATCH(RD!G13866,매칭테이블!D:D,0),1)</f>
        <v/>
      </c>
      <c r="F13866" s="93" t="inlineStr">
        <is>
          <t>카페24</t>
        </is>
      </c>
      <c r="G13866" s="93" t="inlineStr">
        <is>
          <t>어성초 70 머드 크림 마스크옵션=어성초 70 머드 크림 마스크-20% off</t>
        </is>
      </c>
      <c r="H13866" s="93" t="n">
        <v>6</v>
      </c>
      <c r="J13866" s="87" t="n">
        <v>201208</v>
      </c>
      <c r="K13866" s="93" t="n"/>
      <c r="L13866" s="87" t="n">
        <v>120000</v>
      </c>
      <c r="M13866" s="87" t="n">
        <v>112980</v>
      </c>
      <c r="N13866" s="87" t="n">
        <v>8652</v>
      </c>
      <c r="O13866" s="144" t="n">
        <v>109090.9090909091</v>
      </c>
      <c r="P13866" s="87" t="inlineStr">
        <is>
          <t>카페24머드크림마스크어성초 70 머드 크림 마스크옵션=어성초 70 머드 크림 마스크-20% off201208</t>
        </is>
      </c>
    </row>
    <row r="13867">
      <c r="B13867" s="127" t="n">
        <v>44213</v>
      </c>
      <c r="C13867" s="87">
        <f>TEXT(B13867,"aaa")</f>
        <v/>
      </c>
      <c r="D13867" s="93" t="n"/>
      <c r="E13867" s="87">
        <f>INDEX(매칭테이블!C:D,MATCH(RD!G13867,매칭테이블!D:D,0),1)</f>
        <v/>
      </c>
      <c r="F13867" s="93" t="inlineStr">
        <is>
          <t>카페24</t>
        </is>
      </c>
      <c r="G13867" s="93" t="inlineStr">
        <is>
          <t>어성초 70 인텐스 카밍 크림크림=어성초 70 인텐스 카밍 크림 1개 (-20%)</t>
        </is>
      </c>
      <c r="H13867" s="93" t="n">
        <v>5</v>
      </c>
      <c r="J13867" s="87" t="n">
        <v>201208</v>
      </c>
      <c r="K13867" s="93" t="n"/>
      <c r="L13867" s="87" t="n">
        <v>140000</v>
      </c>
      <c r="M13867" s="87" t="n">
        <v>131810</v>
      </c>
      <c r="N13867" s="87" t="n">
        <v>19410</v>
      </c>
      <c r="O13867" s="144" t="n">
        <v>127272.7272727273</v>
      </c>
      <c r="P13867" s="87" t="inlineStr">
        <is>
          <t>카페24카밍크림어성초 70 인텐스 카밍 크림크림=어성초 70 인텐스 카밍 크림 1개 (-20%)201208</t>
        </is>
      </c>
    </row>
    <row r="13868">
      <c r="B13868" s="127" t="n">
        <v>44213</v>
      </c>
      <c r="C13868" s="87">
        <f>TEXT(B13868,"aaa")</f>
        <v/>
      </c>
      <c r="D13868" s="93" t="n"/>
      <c r="E13868" s="87">
        <f>INDEX(매칭테이블!C:D,MATCH(RD!G13868,매칭테이블!D:D,0),1)</f>
        <v/>
      </c>
      <c r="F13868" s="93" t="inlineStr">
        <is>
          <t>카페24</t>
        </is>
      </c>
      <c r="G13868" s="93" t="inlineStr">
        <is>
          <t>어성초 77 수딩 토너옵션=어성초 77 토너 1개-20% off</t>
        </is>
      </c>
      <c r="H13868" s="93" t="n">
        <v>65</v>
      </c>
      <c r="J13868" s="87" t="n">
        <v>201208</v>
      </c>
      <c r="K13868" s="93" t="n"/>
      <c r="L13868" s="87" t="n">
        <v>1300000</v>
      </c>
      <c r="M13868" s="87" t="n">
        <v>1223950</v>
      </c>
      <c r="N13868" s="87" t="n">
        <v>200200</v>
      </c>
      <c r="O13868" s="144" t="n">
        <v>1181818.181818182</v>
      </c>
      <c r="P13868" s="87" t="inlineStr">
        <is>
          <t>카페24토너어성초 77 수딩 토너옵션=어성초 77 토너 1개-20% off201208</t>
        </is>
      </c>
    </row>
    <row r="13869">
      <c r="B13869" s="127" t="n">
        <v>44213</v>
      </c>
      <c r="C13869" s="87">
        <f>TEXT(B13869,"aaa")</f>
        <v/>
      </c>
      <c r="D13869" s="93" t="n"/>
      <c r="E13869" s="87">
        <f>INDEX(매칭테이블!C:D,MATCH(RD!G13869,매칭테이블!D:D,0),1)</f>
        <v/>
      </c>
      <c r="F13869" s="93" t="inlineStr">
        <is>
          <t>카페24</t>
        </is>
      </c>
      <c r="G13869" s="93" t="inlineStr">
        <is>
          <t>어성초 77 수딩 토너옵션=</t>
        </is>
      </c>
      <c r="H13869" s="93" t="n">
        <v>20</v>
      </c>
      <c r="J13869" s="87" t="n">
        <v>201208</v>
      </c>
      <c r="K13869" s="93" t="n"/>
      <c r="L13869" s="87" t="n">
        <v>400000</v>
      </c>
      <c r="M13869" s="87" t="n">
        <v>376600</v>
      </c>
      <c r="N13869" s="87" t="n">
        <v>61600</v>
      </c>
      <c r="O13869" s="144" t="n">
        <v>363636.3636363636</v>
      </c>
      <c r="P13869" s="87" t="inlineStr">
        <is>
          <t>카페24토너어성초 77 수딩 토너옵션=201208</t>
        </is>
      </c>
    </row>
    <row r="13870">
      <c r="B13870" s="127" t="n">
        <v>44213</v>
      </c>
      <c r="C13870" s="87">
        <f>TEXT(B13870,"aaa")</f>
        <v/>
      </c>
      <c r="D13870" s="93" t="n"/>
      <c r="E13870" s="87">
        <f>INDEX(매칭테이블!C:D,MATCH(RD!G13870,매칭테이블!D:D,0),1)</f>
        <v/>
      </c>
      <c r="F13870" s="93" t="inlineStr">
        <is>
          <t>카페24</t>
        </is>
      </c>
      <c r="G13870" s="93" t="inlineStr">
        <is>
          <t>어성초 77 수딩 토너옵션=BEST어성초 77 토너 2개-30% off (무료배송)</t>
        </is>
      </c>
      <c r="H13870" s="93" t="n">
        <v>32</v>
      </c>
      <c r="J13870" s="87" t="n">
        <v>201208</v>
      </c>
      <c r="K13870" s="93" t="n"/>
      <c r="L13870" s="87" t="n">
        <v>1120000</v>
      </c>
      <c r="M13870" s="87" t="n">
        <v>1054480</v>
      </c>
      <c r="N13870" s="87" t="n">
        <v>197120</v>
      </c>
      <c r="O13870" s="144" t="n">
        <v>1018181.818181818</v>
      </c>
      <c r="P13870" s="87" t="inlineStr">
        <is>
          <t>카페24토너어성초 77 수딩 토너옵션=BEST어성초 77 토너 2개-30% off (무료배송)201208</t>
        </is>
      </c>
    </row>
    <row r="13871">
      <c r="B13871" s="127" t="n">
        <v>44213</v>
      </c>
      <c r="C13871" s="87">
        <f>TEXT(B13871,"aaa")</f>
        <v/>
      </c>
      <c r="D13871" s="93" t="n"/>
      <c r="E13871" s="87">
        <f>INDEX(매칭테이블!C:D,MATCH(RD!G13871,매칭테이블!D:D,0),1)</f>
        <v/>
      </c>
      <c r="F13871" s="93" t="inlineStr">
        <is>
          <t>카페24</t>
        </is>
      </c>
      <c r="G13871" s="93" t="inlineStr">
        <is>
          <t>어성초 77 수딩 토너옵션=어성초 77토너1개 + 어성초77패드1개 -30% off (무료배송)</t>
        </is>
      </c>
      <c r="H13871" s="93" t="n">
        <v>30</v>
      </c>
      <c r="J13871" s="87" t="n">
        <v>201208</v>
      </c>
      <c r="K13871" s="93" t="n"/>
      <c r="L13871" s="87" t="n">
        <v>1113000</v>
      </c>
      <c r="M13871" s="87" t="n">
        <v>1047889.5</v>
      </c>
      <c r="N13871" s="87" t="n">
        <v>242760</v>
      </c>
      <c r="O13871" s="144" t="n">
        <v>1011818.181818182</v>
      </c>
      <c r="P13871" s="87" t="inlineStr">
        <is>
          <t>카페24토너+패드 세트어성초 77 수딩 토너옵션=어성초 77토너1개 + 어성초77패드1개 -30% off (무료배송)201208</t>
        </is>
      </c>
    </row>
    <row r="13872">
      <c r="B13872" s="127" t="n">
        <v>44213</v>
      </c>
      <c r="C13872" s="87">
        <f>TEXT(B13872,"aaa")</f>
        <v/>
      </c>
      <c r="D13872" s="93" t="n"/>
      <c r="E13872" s="87">
        <f>INDEX(매칭테이블!C:D,MATCH(RD!G13872,매칭테이블!D:D,0),1)</f>
        <v/>
      </c>
      <c r="F13872" s="93" t="inlineStr">
        <is>
          <t>카페24</t>
        </is>
      </c>
      <c r="G13872" s="93" t="inlineStr">
        <is>
          <t>어성초 77 수딩 토너화장솜(선택)=촉촉 스킨팩 화장솜</t>
        </is>
      </c>
      <c r="H13872" s="93" t="n">
        <v>52</v>
      </c>
      <c r="J13872" s="87" t="n">
        <v>201208</v>
      </c>
      <c r="K13872" s="93" t="n"/>
      <c r="L13872" s="87" t="n">
        <v>156000</v>
      </c>
      <c r="M13872" s="87" t="n">
        <v>146874</v>
      </c>
      <c r="N13872" s="87" t="n">
        <v>57720</v>
      </c>
      <c r="O13872" s="144" t="n">
        <v>141818.1818181818</v>
      </c>
      <c r="P13872" s="87" t="inlineStr">
        <is>
          <t>카페24화장솜어성초 77 수딩 토너화장솜(선택)=촉촉 스킨팩 화장솜201208</t>
        </is>
      </c>
    </row>
    <row r="13873">
      <c r="B13873" s="127" t="n">
        <v>44213</v>
      </c>
      <c r="C13873" s="87">
        <f>TEXT(B13873,"aaa")</f>
        <v/>
      </c>
      <c r="D13873" s="93" t="n"/>
      <c r="E13873" s="87">
        <f>INDEX(매칭테이블!C:D,MATCH(RD!G13873,매칭테이블!D:D,0),1)</f>
        <v/>
      </c>
      <c r="F13873" s="93" t="inlineStr">
        <is>
          <t>카페24</t>
        </is>
      </c>
      <c r="G13873" s="93" t="inlineStr">
        <is>
          <t>어성초 77 진정 마스크옵션=어성초 77 진정 마스크팩 1장</t>
        </is>
      </c>
      <c r="H13873" s="93" t="n">
        <v>2</v>
      </c>
      <c r="J13873" s="87" t="n">
        <v>201208</v>
      </c>
      <c r="K13873" s="93" t="n"/>
      <c r="L13873" s="87" t="n">
        <v>8000</v>
      </c>
      <c r="M13873" s="87" t="n">
        <v>7532</v>
      </c>
      <c r="N13873" s="87" t="n">
        <v>794</v>
      </c>
      <c r="O13873" s="144" t="n">
        <v>7272.727272727272</v>
      </c>
      <c r="P13873" s="87" t="inlineStr">
        <is>
          <t>카페24마스크팩어성초 77 진정 마스크옵션=어성초 77 진정 마스크팩 1장201208</t>
        </is>
      </c>
    </row>
    <row r="13874">
      <c r="B13874" s="127" t="n">
        <v>44213</v>
      </c>
      <c r="C13874" s="87">
        <f>TEXT(B13874,"aaa")</f>
        <v/>
      </c>
      <c r="D13874" s="93" t="n"/>
      <c r="E13874" s="87">
        <f>INDEX(매칭테이블!C:D,MATCH(RD!G13874,매칭테이블!D:D,0),1)</f>
        <v/>
      </c>
      <c r="F13874" s="93" t="inlineStr">
        <is>
          <t>카페24</t>
        </is>
      </c>
      <c r="G13874" s="93" t="inlineStr">
        <is>
          <t>어성초 77 진정 마스크옵션=어성초 77 진정 마스크팩 10장-50% off</t>
        </is>
      </c>
      <c r="H13874" s="93" t="n">
        <v>5</v>
      </c>
      <c r="J13874" s="87" t="n">
        <v>201208</v>
      </c>
      <c r="K13874" s="93" t="n"/>
      <c r="L13874" s="87" t="n">
        <v>100000</v>
      </c>
      <c r="M13874" s="87" t="n">
        <v>94150</v>
      </c>
      <c r="N13874" s="87" t="n">
        <v>19850</v>
      </c>
      <c r="O13874" s="144" t="n">
        <v>90909.0909090909</v>
      </c>
      <c r="P13874" s="87" t="inlineStr">
        <is>
          <t>카페24마스크팩어성초 77 진정 마스크옵션=어성초 77 진정 마스크팩 10장-50% off201208</t>
        </is>
      </c>
    </row>
    <row r="13875">
      <c r="B13875" s="127" t="n">
        <v>44213</v>
      </c>
      <c r="C13875" s="87">
        <f>TEXT(B13875,"aaa")</f>
        <v/>
      </c>
      <c r="D13875" s="93" t="n"/>
      <c r="E13875" s="87">
        <f>INDEX(매칭테이블!C:D,MATCH(RD!G13875,매칭테이블!D:D,0),1)</f>
        <v/>
      </c>
      <c r="F13875" s="93" t="inlineStr">
        <is>
          <t>카페24</t>
        </is>
      </c>
      <c r="G13875" s="93" t="inlineStr">
        <is>
          <t>어성초 77 진정 마스크</t>
        </is>
      </c>
      <c r="H13875" s="93" t="n">
        <v>5</v>
      </c>
      <c r="J13875" s="87" t="n">
        <v>201208</v>
      </c>
      <c r="K13875" s="93" t="n"/>
      <c r="L13875" s="87" t="n">
        <v>20000</v>
      </c>
      <c r="M13875" s="87" t="n">
        <v>18830</v>
      </c>
      <c r="N13875" s="87" t="n">
        <v>1985</v>
      </c>
      <c r="O13875" s="144" t="n">
        <v>18181.81818181818</v>
      </c>
      <c r="P13875" s="87" t="inlineStr">
        <is>
          <t>카페24마스크팩어성초 77 진정 마스크201208</t>
        </is>
      </c>
    </row>
    <row r="13876">
      <c r="B13876" s="127" t="n">
        <v>44213</v>
      </c>
      <c r="C13876" s="87">
        <f>TEXT(B13876,"aaa")</f>
        <v/>
      </c>
      <c r="D13876" s="93" t="n"/>
      <c r="E13876" s="87">
        <f>INDEX(매칭테이블!C:D,MATCH(RD!G13876,매칭테이블!D:D,0),1)</f>
        <v/>
      </c>
      <c r="F13876" s="93" t="inlineStr">
        <is>
          <t>카페24</t>
        </is>
      </c>
      <c r="G13876" s="93" t="inlineStr">
        <is>
          <t>어성초 77 클리어 패드옵션=어성초 77 클리어 패드 2개-30% off (무료배송)</t>
        </is>
      </c>
      <c r="H13876" s="93" t="n">
        <v>1</v>
      </c>
      <c r="J13876" s="87" t="n">
        <v>201208</v>
      </c>
      <c r="K13876" s="93" t="n"/>
      <c r="L13876" s="87" t="n">
        <v>39200</v>
      </c>
      <c r="M13876" s="87" t="n">
        <v>36906.8</v>
      </c>
      <c r="N13876" s="87" t="n">
        <v>10024</v>
      </c>
      <c r="O13876" s="144" t="n">
        <v>35636.36363636363</v>
      </c>
      <c r="P13876" s="87" t="inlineStr">
        <is>
          <t>카페24클리어 패드어성초 77 클리어 패드옵션=어성초 77 클리어 패드 2개-30% off (무료배송)201208</t>
        </is>
      </c>
    </row>
    <row r="13877">
      <c r="B13877" s="127" t="n">
        <v>44213</v>
      </c>
      <c r="C13877" s="87">
        <f>TEXT(B13877,"aaa")</f>
        <v/>
      </c>
      <c r="D13877" s="93" t="n"/>
      <c r="E13877" s="87">
        <f>INDEX(매칭테이블!C:D,MATCH(RD!G13877,매칭테이블!D:D,0),1)</f>
        <v/>
      </c>
      <c r="F13877" s="93" t="inlineStr">
        <is>
          <t>카페24</t>
        </is>
      </c>
      <c r="G13877" s="93" t="inlineStr">
        <is>
          <t>어성초 78 수딩 크림</t>
        </is>
      </c>
      <c r="H13877" s="93" t="n">
        <v>9</v>
      </c>
      <c r="J13877" s="87" t="n">
        <v>201208</v>
      </c>
      <c r="K13877" s="93" t="n"/>
      <c r="L13877" s="87" t="n">
        <v>342000</v>
      </c>
      <c r="M13877" s="87" t="n">
        <v>321993</v>
      </c>
      <c r="N13877" s="87" t="n">
        <v>27405</v>
      </c>
      <c r="O13877" s="144" t="n">
        <v>310909.0909090909</v>
      </c>
      <c r="P13877" s="87" t="inlineStr">
        <is>
          <t>카페24수딩크림어성초 78 수딩 크림201208</t>
        </is>
      </c>
    </row>
    <row r="13878">
      <c r="B13878" s="127" t="n">
        <v>44213</v>
      </c>
      <c r="C13878" s="87">
        <f>TEXT(B13878,"aaa")</f>
        <v/>
      </c>
      <c r="D13878" s="93" t="n"/>
      <c r="E13878" s="87">
        <f>INDEX(매칭테이블!C:D,MATCH(RD!G13878,매칭테이블!D:D,0),1)</f>
        <v/>
      </c>
      <c r="F13878" s="93" t="inlineStr">
        <is>
          <t>카페24</t>
        </is>
      </c>
      <c r="G13878" s="93" t="inlineStr">
        <is>
          <t>어성초 78 수딩 크림</t>
        </is>
      </c>
      <c r="H13878" s="93" t="n">
        <v>4</v>
      </c>
      <c r="J13878" s="87" t="n">
        <v>201208</v>
      </c>
      <c r="K13878" s="93" t="n"/>
      <c r="L13878" s="87" t="n">
        <v>152000</v>
      </c>
      <c r="M13878" s="87" t="n">
        <v>143108</v>
      </c>
      <c r="N13878" s="87" t="n">
        <v>12180</v>
      </c>
      <c r="O13878" s="144" t="n">
        <v>138181.8181818182</v>
      </c>
      <c r="P13878" s="87" t="inlineStr">
        <is>
          <t>카페24수딩크림어성초 78 수딩 크림201208</t>
        </is>
      </c>
    </row>
    <row r="13879">
      <c r="B13879" s="127" t="n">
        <v>44213</v>
      </c>
      <c r="C13879" s="87">
        <f>TEXT(B13879,"aaa")</f>
        <v/>
      </c>
      <c r="D13879" s="93" t="n"/>
      <c r="E13879" s="87">
        <f>INDEX(매칭테이블!C:D,MATCH(RD!G13879,매칭테이블!D:D,0),1)</f>
        <v/>
      </c>
      <c r="F13879" s="93" t="inlineStr">
        <is>
          <t>카페24</t>
        </is>
      </c>
      <c r="G13879" s="93" t="inlineStr">
        <is>
          <t>어성초 80 수분 진정 앰플앰플=어성초 80 앰플 1개-15%off</t>
        </is>
      </c>
      <c r="H13879" s="93" t="n">
        <v>21</v>
      </c>
      <c r="J13879" s="87" t="n">
        <v>201208</v>
      </c>
      <c r="K13879" s="93" t="n"/>
      <c r="L13879" s="87" t="n">
        <v>588000</v>
      </c>
      <c r="M13879" s="87" t="n">
        <v>553602</v>
      </c>
      <c r="N13879" s="87" t="n">
        <v>71337</v>
      </c>
      <c r="O13879" s="144" t="n">
        <v>534545.4545454545</v>
      </c>
      <c r="P13879" s="87" t="inlineStr">
        <is>
          <t>카페24앰플어성초 80 수분 진정 앰플앰플=어성초 80 앰플 1개-15%off201208</t>
        </is>
      </c>
    </row>
    <row r="13880">
      <c r="B13880" s="127" t="n">
        <v>44213</v>
      </c>
      <c r="C13880" s="87">
        <f>TEXT(B13880,"aaa")</f>
        <v/>
      </c>
      <c r="D13880" s="93" t="n"/>
      <c r="E13880" s="87">
        <f>INDEX(매칭테이블!C:D,MATCH(RD!G13880,매칭테이블!D:D,0),1)</f>
        <v/>
      </c>
      <c r="F13880" s="93" t="inlineStr">
        <is>
          <t>카페24</t>
        </is>
      </c>
      <c r="G13880" s="93" t="inlineStr">
        <is>
          <t>어성초 80 수분 진정 앰플앰플=어성초 80 앰플 2개-27%off (무료배송)</t>
        </is>
      </c>
      <c r="H13880" s="93" t="n">
        <v>13</v>
      </c>
      <c r="J13880" s="87" t="n">
        <v>201208</v>
      </c>
      <c r="K13880" s="93" t="n"/>
      <c r="L13880" s="87" t="n">
        <v>624000</v>
      </c>
      <c r="M13880" s="87" t="n">
        <v>587496</v>
      </c>
      <c r="N13880" s="87" t="n">
        <v>88322</v>
      </c>
      <c r="O13880" s="144" t="n">
        <v>567272.7272727272</v>
      </c>
      <c r="P13880" s="87" t="inlineStr">
        <is>
          <t>카페24앰플어성초 80 수분 진정 앰플앰플=어성초 80 앰플 2개-27%off (무료배송)201208</t>
        </is>
      </c>
    </row>
    <row r="13881">
      <c r="B13881" s="127" t="n">
        <v>44213</v>
      </c>
      <c r="C13881" s="87">
        <f>TEXT(B13881,"aaa")</f>
        <v/>
      </c>
      <c r="D13881" s="93" t="n"/>
      <c r="E13881" s="87">
        <f>INDEX(매칭테이블!C:D,MATCH(RD!G13881,매칭테이블!D:D,0),1)</f>
        <v/>
      </c>
      <c r="F13881" s="93" t="inlineStr">
        <is>
          <t>카페24</t>
        </is>
      </c>
      <c r="G13881" s="93" t="inlineStr">
        <is>
          <t>어성초 80 수분 진정 앰플</t>
        </is>
      </c>
      <c r="H13881" s="93" t="n">
        <v>6</v>
      </c>
      <c r="J13881" s="87" t="n">
        <v>201208</v>
      </c>
      <c r="K13881" s="93" t="n"/>
      <c r="L13881" s="87" t="n">
        <v>168000</v>
      </c>
      <c r="M13881" s="87" t="n">
        <v>158172</v>
      </c>
      <c r="N13881" s="87" t="n">
        <v>20382</v>
      </c>
      <c r="O13881" s="144" t="n">
        <v>152727.2727272727</v>
      </c>
      <c r="P13881" s="87" t="inlineStr">
        <is>
          <t>카페24앰플어성초 80 수분 진정 앰플201208</t>
        </is>
      </c>
    </row>
    <row r="13882">
      <c r="B13882" s="127" t="n">
        <v>44213</v>
      </c>
      <c r="C13882" s="87">
        <f>TEXT(B13882,"aaa")</f>
        <v/>
      </c>
      <c r="D13882" s="93" t="n"/>
      <c r="E13882" s="87">
        <f>INDEX(매칭테이블!C:D,MATCH(RD!G13882,매칭테이블!D:D,0),1)</f>
        <v/>
      </c>
      <c r="F13882" s="93" t="inlineStr">
        <is>
          <t>카페24</t>
        </is>
      </c>
      <c r="G13882" s="93" t="inlineStr">
        <is>
          <t>어성초 아크네 바디워시옵션=어성초 아크네 바디워시 1개 -30% off</t>
        </is>
      </c>
      <c r="H13882" s="93" t="n">
        <v>2</v>
      </c>
      <c r="J13882" s="87" t="n">
        <v>201208</v>
      </c>
      <c r="K13882" s="93" t="n"/>
      <c r="L13882" s="87" t="n">
        <v>36400</v>
      </c>
      <c r="M13882" s="87" t="n">
        <v>34270.6</v>
      </c>
      <c r="N13882" s="87" t="n">
        <v>8170</v>
      </c>
      <c r="O13882" s="144" t="n">
        <v>33090.90909090909</v>
      </c>
      <c r="P13882" s="87" t="inlineStr">
        <is>
          <t>카페24바디워시어성초 아크네 바디워시옵션=어성초 아크네 바디워시 1개 -30% off201208</t>
        </is>
      </c>
    </row>
    <row r="13883">
      <c r="B13883" s="127" t="n">
        <v>44213</v>
      </c>
      <c r="C13883" s="87">
        <f>TEXT(B13883,"aaa")</f>
        <v/>
      </c>
      <c r="D13883" s="93" t="n"/>
      <c r="E13883" s="87">
        <f>INDEX(매칭테이블!C:D,MATCH(RD!G13883,매칭테이블!D:D,0),1)</f>
        <v/>
      </c>
      <c r="F13883" s="93" t="inlineStr">
        <is>
          <t>카페24</t>
        </is>
      </c>
      <c r="G13883" s="93" t="inlineStr">
        <is>
          <t>어성초 아크네 바디워시옵션=어성초 아크네 바디워시 2개 -35% off (무료배송)</t>
        </is>
      </c>
      <c r="H13883" s="93" t="n">
        <v>2</v>
      </c>
      <c r="J13883" s="87" t="n">
        <v>201208</v>
      </c>
      <c r="K13883" s="93" t="n"/>
      <c r="L13883" s="87" t="n">
        <v>67600</v>
      </c>
      <c r="M13883" s="87" t="n">
        <v>63645.4</v>
      </c>
      <c r="N13883" s="87" t="n">
        <v>16340</v>
      </c>
      <c r="O13883" s="144" t="n">
        <v>61454.54545454545</v>
      </c>
      <c r="P13883" s="87" t="inlineStr">
        <is>
          <t>카페24바디워시어성초 아크네 바디워시옵션=어성초 아크네 바디워시 2개 -35% off (무료배송)201208</t>
        </is>
      </c>
    </row>
    <row r="13884">
      <c r="B13884" s="127" t="n">
        <v>44213</v>
      </c>
      <c r="C13884" s="87">
        <f>TEXT(B13884,"aaa")</f>
        <v/>
      </c>
      <c r="D13884" s="93" t="n"/>
      <c r="E13884" s="87">
        <f>INDEX(매칭테이블!C:D,MATCH(RD!G13884,매칭테이블!D:D,0),1)</f>
        <v/>
      </c>
      <c r="F13884" s="93" t="inlineStr">
        <is>
          <t>카페24</t>
        </is>
      </c>
      <c r="G13884" s="93" t="inlineStr">
        <is>
          <t>어성초 약산성 클렌징폼클렌징폼=어성초 약산성 클렌징폼 1개 -19%off</t>
        </is>
      </c>
      <c r="H13884" s="93" t="n">
        <v>18</v>
      </c>
      <c r="J13884" s="87" t="n">
        <v>201208</v>
      </c>
      <c r="K13884" s="93" t="n"/>
      <c r="L13884" s="87" t="n">
        <v>234000</v>
      </c>
      <c r="M13884" s="87" t="n">
        <v>220311</v>
      </c>
      <c r="N13884" s="87" t="n">
        <v>49500</v>
      </c>
      <c r="O13884" s="144" t="n">
        <v>212727.2727272727</v>
      </c>
      <c r="P13884" s="87" t="inlineStr">
        <is>
          <t>카페24클렌징폼어성초 약산성 클렌징폼클렌징폼=어성초 약산성 클렌징폼 1개 -19%off201208</t>
        </is>
      </c>
    </row>
    <row r="13885">
      <c r="B13885" s="127" t="n">
        <v>44213</v>
      </c>
      <c r="C13885" s="87">
        <f>TEXT(B13885,"aaa")</f>
        <v/>
      </c>
      <c r="D13885" s="93" t="n"/>
      <c r="E13885" s="87">
        <f>INDEX(매칭테이블!C:D,MATCH(RD!G13885,매칭테이블!D:D,0),1)</f>
        <v/>
      </c>
      <c r="F13885" s="93" t="inlineStr">
        <is>
          <t>카페24</t>
        </is>
      </c>
      <c r="G13885" s="93" t="inlineStr">
        <is>
          <t>어성초 약산성 클렌징폼클렌징폼=어성초 약산성 클렌징폼 2개 -25%off</t>
        </is>
      </c>
      <c r="H13885" s="93" t="n">
        <v>7</v>
      </c>
      <c r="J13885" s="87" t="n">
        <v>201208</v>
      </c>
      <c r="K13885" s="93" t="n"/>
      <c r="L13885" s="87" t="n">
        <v>168000</v>
      </c>
      <c r="M13885" s="87" t="n">
        <v>158172</v>
      </c>
      <c r="N13885" s="87" t="n">
        <v>17220</v>
      </c>
      <c r="O13885" s="144" t="n">
        <v>152727.2727272727</v>
      </c>
      <c r="P13885" s="87" t="inlineStr">
        <is>
          <t>카페24클렌징폼어성초 약산성 클렌징폼클렌징폼=어성초 약산성 클렌징폼 2개 -25%off201208</t>
        </is>
      </c>
    </row>
    <row r="13886">
      <c r="B13886" s="127" t="n">
        <v>44213</v>
      </c>
      <c r="C13886" s="87">
        <f>TEXT(B13886,"aaa")</f>
        <v/>
      </c>
      <c r="D13886" s="93" t="n"/>
      <c r="E13886" s="87">
        <f>INDEX(매칭테이블!C:D,MATCH(RD!G13886,매칭테이블!D:D,0),1)</f>
        <v/>
      </c>
      <c r="F13886" s="93" t="inlineStr">
        <is>
          <t>카페24</t>
        </is>
      </c>
      <c r="G13886" s="93" t="inlineStr">
        <is>
          <t>어성초 약산성 클렌징폼클렌징폼=어성초 약산성 클렌징폼 3개 -31%off (무료배송)</t>
        </is>
      </c>
      <c r="H13886" s="93" t="n">
        <v>2</v>
      </c>
      <c r="J13886" s="87" t="n">
        <v>201208</v>
      </c>
      <c r="K13886" s="93" t="n"/>
      <c r="L13886" s="87" t="n">
        <v>66000</v>
      </c>
      <c r="M13886" s="87" t="n">
        <v>62139</v>
      </c>
      <c r="N13886" s="87" t="n">
        <v>7380</v>
      </c>
      <c r="O13886" s="144" t="n">
        <v>59999.99999999999</v>
      </c>
      <c r="P13886" s="87" t="inlineStr">
        <is>
          <t>카페24클렌징폼어성초 약산성 클렌징폼클렌징폼=어성초 약산성 클렌징폼 3개 -31%off (무료배송)201208</t>
        </is>
      </c>
    </row>
    <row r="13887">
      <c r="B13887" s="127" t="n">
        <v>44213</v>
      </c>
      <c r="C13887" s="87">
        <f>TEXT(B13887,"aaa")</f>
        <v/>
      </c>
      <c r="D13887" s="93" t="n"/>
      <c r="E13887" s="87">
        <f>INDEX(매칭테이블!C:D,MATCH(RD!G13887,매칭테이블!D:D,0),1)</f>
        <v/>
      </c>
      <c r="F13887" s="93" t="inlineStr">
        <is>
          <t>카페24</t>
        </is>
      </c>
      <c r="G13887" s="93" t="inlineStr">
        <is>
          <t>어성초 크림마스크 나이트 솔루션옵션=어성초 크림마스크 나이트 솔루션 1장</t>
        </is>
      </c>
      <c r="H13887" s="93" t="n">
        <v>2</v>
      </c>
      <c r="J13887" s="87" t="n">
        <v>201208</v>
      </c>
      <c r="K13887" s="93" t="n"/>
      <c r="L13887" s="87" t="n">
        <v>8000</v>
      </c>
      <c r="M13887" s="87" t="n">
        <v>7532</v>
      </c>
      <c r="N13887" s="87" t="n">
        <v>620</v>
      </c>
      <c r="O13887" s="144" t="n">
        <v>7272.727272727272</v>
      </c>
      <c r="P13887" s="87" t="inlineStr">
        <is>
          <t>카페24크림마스크어성초 크림마스크 나이트 솔루션옵션=어성초 크림마스크 나이트 솔루션 1장201208</t>
        </is>
      </c>
    </row>
    <row r="13888">
      <c r="B13888" s="127" t="n">
        <v>44213</v>
      </c>
      <c r="C13888" s="87">
        <f>TEXT(B13888,"aaa")</f>
        <v/>
      </c>
      <c r="D13888" s="93" t="n"/>
      <c r="E13888" s="87">
        <f>INDEX(매칭테이블!C:D,MATCH(RD!G13888,매칭테이블!D:D,0),1)</f>
        <v/>
      </c>
      <c r="F13888" s="93" t="inlineStr">
        <is>
          <t>카페24</t>
        </is>
      </c>
      <c r="G13888" s="93" t="inlineStr">
        <is>
          <t>자작나무 수분 마스크옵션=자작나무 수분 마스크 10장 (50% off)</t>
        </is>
      </c>
      <c r="H13888" s="93" t="n">
        <v>1</v>
      </c>
      <c r="J13888" s="87" t="n">
        <v>201208</v>
      </c>
      <c r="K13888" s="93" t="n"/>
      <c r="L13888" s="87" t="n">
        <v>20000</v>
      </c>
      <c r="M13888" s="87" t="n">
        <v>18830</v>
      </c>
      <c r="N13888" s="87" t="n">
        <v>3187</v>
      </c>
      <c r="O13888" s="144" t="n">
        <v>18181.81818181818</v>
      </c>
      <c r="P13888" s="87" t="inlineStr">
        <is>
          <t>카페24마스크팩자작나무 수분 마스크옵션=자작나무 수분 마스크 10장 (50% off)201208</t>
        </is>
      </c>
    </row>
    <row r="13889">
      <c r="B13889" s="127" t="n">
        <v>44213</v>
      </c>
      <c r="C13889" s="87">
        <f>TEXT(B13889,"aaa")</f>
        <v/>
      </c>
      <c r="D13889" s="93" t="n"/>
      <c r="E13889" s="87">
        <f>INDEX(매칭테이블!C:D,MATCH(RD!G13889,매칭테이블!D:D,0),1)</f>
        <v/>
      </c>
      <c r="F13889" s="93" t="inlineStr">
        <is>
          <t>카페24</t>
        </is>
      </c>
      <c r="G13889" s="93" t="inlineStr">
        <is>
          <t>청귤 비타 잡티 마스크옵션=청귤 비타 잡티 마스크 10장 (50% off)</t>
        </is>
      </c>
      <c r="H13889" s="93" t="n">
        <v>4</v>
      </c>
      <c r="J13889" s="87" t="n">
        <v>201208</v>
      </c>
      <c r="K13889" s="93" t="n"/>
      <c r="L13889" s="87" t="n">
        <v>80000</v>
      </c>
      <c r="M13889" s="87" t="n">
        <v>75320</v>
      </c>
      <c r="N13889" s="87" t="n">
        <v>12668</v>
      </c>
      <c r="O13889" s="144" t="n">
        <v>72727.27272727272</v>
      </c>
      <c r="P13889" s="87" t="inlineStr">
        <is>
          <t>카페24마스크팩청귤 비타 잡티 마스크옵션=청귤 비타 잡티 마스크 10장 (50% off)201208</t>
        </is>
      </c>
    </row>
    <row r="13890">
      <c r="B13890" s="127" t="n">
        <v>44213</v>
      </c>
      <c r="C13890" s="87">
        <f>TEXT(B13890,"aaa")</f>
        <v/>
      </c>
      <c r="D13890" s="93" t="n"/>
      <c r="E13890" s="87">
        <f>INDEX(매칭테이블!C:D,MATCH(RD!G13890,매칭테이블!D:D,0),1)</f>
        <v/>
      </c>
      <c r="F13890" s="93" t="inlineStr">
        <is>
          <t>카페24</t>
        </is>
      </c>
      <c r="G13890" s="93" t="inlineStr">
        <is>
          <t>촉촉 스킨팩 화장솜</t>
        </is>
      </c>
      <c r="H13890" s="93" t="n">
        <v>15</v>
      </c>
      <c r="J13890" s="87" t="n">
        <v>201208</v>
      </c>
      <c r="K13890" s="93" t="n"/>
      <c r="L13890" s="87" t="n">
        <v>45000</v>
      </c>
      <c r="M13890" s="87" t="n">
        <v>42367.5</v>
      </c>
      <c r="N13890" s="87" t="n">
        <v>16650</v>
      </c>
      <c r="O13890" s="144" t="n">
        <v>40909.0909090909</v>
      </c>
      <c r="P13890" s="87" t="inlineStr">
        <is>
          <t>카페24화장솜촉촉 스킨팩 화장솜201208</t>
        </is>
      </c>
    </row>
    <row r="13891">
      <c r="B13891" s="127" t="n">
        <v>44214</v>
      </c>
      <c r="C13891" s="87">
        <f>TEXT(B13891,"aaa")</f>
        <v/>
      </c>
      <c r="D13891" s="93" t="n"/>
      <c r="E13891" s="87">
        <f>INDEX(매칭테이블!C:D,MATCH(RD!G13891,매칭테이블!D:D,0),1)</f>
        <v/>
      </c>
      <c r="F13891" s="93" t="inlineStr">
        <is>
          <t>W컨셉</t>
        </is>
      </c>
      <c r="G13891" s="93" t="inlineStr">
        <is>
          <t>어성초 77토너 (2 SET) HEARTLEAF 77% SOOTHING TONER 250ml250ml 2set</t>
        </is>
      </c>
      <c r="H13891" s="93" t="n">
        <v>3</v>
      </c>
      <c r="J13891" s="87" t="n">
        <v>201208</v>
      </c>
      <c r="K13891" s="93" t="n"/>
      <c r="L13891" s="87" t="n">
        <v>105000</v>
      </c>
      <c r="M13891" s="87" t="n">
        <v>75600</v>
      </c>
      <c r="N13891" s="87" t="n">
        <v>18480</v>
      </c>
      <c r="O13891" s="144" t="n">
        <v>95454.54545454544</v>
      </c>
      <c r="P13891" s="87" t="inlineStr">
        <is>
          <t>W컨셉토너어성초 77토너 (2 SET) HEARTLEAF 77% SOOTHING TONER 250ml250ml 2set201208</t>
        </is>
      </c>
    </row>
    <row r="13892">
      <c r="B13892" s="127" t="n">
        <v>44214</v>
      </c>
      <c r="C13892" s="87">
        <f>TEXT(B13892,"aaa")</f>
        <v/>
      </c>
      <c r="D13892" s="93" t="n"/>
      <c r="E13892" s="87">
        <f>INDEX(매칭테이블!C:D,MATCH(RD!G13892,매칭테이블!D:D,0),1)</f>
        <v/>
      </c>
      <c r="F13892" s="93" t="inlineStr">
        <is>
          <t>W컨셉</t>
        </is>
      </c>
      <c r="G13892" s="93" t="inlineStr">
        <is>
          <t>어성초 77토너 HEARTLEAF 77% SOOTHING TONER 250ml250ml</t>
        </is>
      </c>
      <c r="H13892" s="93" t="n">
        <v>2</v>
      </c>
      <c r="J13892" s="87" t="n">
        <v>201208</v>
      </c>
      <c r="K13892" s="93" t="n"/>
      <c r="L13892" s="87" t="n">
        <v>40000</v>
      </c>
      <c r="M13892" s="87" t="n">
        <v>28800</v>
      </c>
      <c r="N13892" s="87" t="n">
        <v>6160</v>
      </c>
      <c r="O13892" s="144" t="n">
        <v>36363.63636363636</v>
      </c>
      <c r="P13892" s="87" t="inlineStr">
        <is>
          <t>W컨셉토너어성초 77토너 HEARTLEAF 77% SOOTHING TONER 250ml250ml201208</t>
        </is>
      </c>
    </row>
    <row r="13893">
      <c r="B13893" s="127" t="n">
        <v>44214</v>
      </c>
      <c r="C13893" s="87">
        <f>TEXT(B13893,"aaa")</f>
        <v/>
      </c>
      <c r="D13893" s="93" t="n"/>
      <c r="E13893" s="87">
        <f>INDEX(매칭테이블!C:D,MATCH(RD!G13893,매칭테이블!D:D,0),1)</f>
        <v/>
      </c>
      <c r="F13893" s="93" t="inlineStr">
        <is>
          <t>스타일쉐어</t>
        </is>
      </c>
      <c r="G13893" s="93" t="inlineStr">
        <is>
          <t>아누아 어성초 77 토너 250ml</t>
        </is>
      </c>
      <c r="H13893" s="93" t="n">
        <v>2</v>
      </c>
      <c r="J13893" s="87" t="n">
        <v>201208</v>
      </c>
      <c r="K13893" s="93" t="n"/>
      <c r="L13893" s="87" t="n">
        <v>40000</v>
      </c>
      <c r="M13893" s="87" t="n">
        <v>30000</v>
      </c>
      <c r="N13893" s="87" t="n">
        <v>6520</v>
      </c>
      <c r="O13893" s="144" t="n">
        <v>36363.63636363636</v>
      </c>
      <c r="P13893" s="87" t="inlineStr">
        <is>
          <t>스타일쉐어토너아누아 어성초 77 토너 250ml201208</t>
        </is>
      </c>
    </row>
    <row r="13894">
      <c r="B13894" s="127" t="n">
        <v>44214</v>
      </c>
      <c r="C13894" s="87">
        <f>TEXT(B13894,"aaa")</f>
        <v/>
      </c>
      <c r="D13894" s="93" t="n"/>
      <c r="E13894" s="87">
        <f>INDEX(매칭테이블!C:D,MATCH(RD!G13894,매칭테이블!D:D,0),1)</f>
        <v/>
      </c>
      <c r="F13894" s="93" t="inlineStr">
        <is>
          <t>아누아 CS</t>
        </is>
      </c>
      <c r="G13894" s="93" t="inlineStr">
        <is>
          <t>어성초 클리어패드 70P</t>
        </is>
      </c>
      <c r="H13894" s="93" t="n">
        <v>1</v>
      </c>
      <c r="J13894" s="87" t="n">
        <v>201208</v>
      </c>
      <c r="K13894" s="93" t="n"/>
      <c r="L13894" s="87" t="n">
        <v>0</v>
      </c>
      <c r="M13894" s="87" t="n">
        <v>0</v>
      </c>
      <c r="N13894" s="87" t="n">
        <v>5012</v>
      </c>
      <c r="O13894" s="144" t="n">
        <v>0</v>
      </c>
      <c r="P13894" s="87" t="inlineStr">
        <is>
          <t>아누아 CS클리어 패드어성초 클리어패드 70P201208</t>
        </is>
      </c>
    </row>
    <row r="13895">
      <c r="B13895" s="127" t="n">
        <v>44214</v>
      </c>
      <c r="C13895" s="87">
        <f>TEXT(B13895,"aaa")</f>
        <v/>
      </c>
      <c r="D13895" s="93" t="n"/>
      <c r="E13895" s="87">
        <f>INDEX(매칭테이블!C:D,MATCH(RD!G13895,매칭테이블!D:D,0),1)</f>
        <v/>
      </c>
      <c r="F13895" s="93" t="inlineStr">
        <is>
          <t>카페24</t>
        </is>
      </c>
      <c r="G13895" s="93" t="inlineStr">
        <is>
          <t>5 제로 무기자차 선크림옵션=5제로 무기자차 선크림 1개-20% off</t>
        </is>
      </c>
      <c r="H13895" s="93" t="n">
        <v>3</v>
      </c>
      <c r="J13895" s="87" t="n">
        <v>201208</v>
      </c>
      <c r="K13895" s="93" t="n"/>
      <c r="L13895" s="87" t="n">
        <v>60000</v>
      </c>
      <c r="M13895" s="87" t="n">
        <v>56490</v>
      </c>
      <c r="N13895" s="87" t="n">
        <v>7035</v>
      </c>
      <c r="O13895" s="144" t="n">
        <v>54545.45454545454</v>
      </c>
      <c r="P13895" s="87" t="inlineStr">
        <is>
          <t>카페24선크림5 제로 무기자차 선크림옵션=5제로 무기자차 선크림 1개-20% off201208</t>
        </is>
      </c>
    </row>
    <row r="13896">
      <c r="B13896" s="127" t="n">
        <v>44214</v>
      </c>
      <c r="C13896" s="87">
        <f>TEXT(B13896,"aaa")</f>
        <v/>
      </c>
      <c r="D13896" s="93" t="n"/>
      <c r="E13896" s="87">
        <f>INDEX(매칭테이블!C:D,MATCH(RD!G13896,매칭테이블!D:D,0),1)</f>
        <v/>
      </c>
      <c r="F13896" s="93" t="inlineStr">
        <is>
          <t>카페24</t>
        </is>
      </c>
      <c r="G13896" s="93" t="inlineStr">
        <is>
          <t>5 제로 무기자차 선크림옵션=5제로 무기자차 선크림 2개-30% off (무료배송)</t>
        </is>
      </c>
      <c r="H13896" s="93" t="n">
        <v>1</v>
      </c>
      <c r="J13896" s="87" t="n">
        <v>201208</v>
      </c>
      <c r="K13896" s="93" t="n"/>
      <c r="L13896" s="87" t="n">
        <v>35000</v>
      </c>
      <c r="M13896" s="87" t="n">
        <v>32952.5</v>
      </c>
      <c r="N13896" s="87" t="n">
        <v>4690</v>
      </c>
      <c r="O13896" s="144" t="n">
        <v>31818.18181818182</v>
      </c>
      <c r="P13896" s="87" t="inlineStr">
        <is>
          <t>카페24선크림5 제로 무기자차 선크림옵션=5제로 무기자차 선크림 2개-30% off (무료배송)201208</t>
        </is>
      </c>
    </row>
    <row r="13897">
      <c r="B13897" s="127" t="n">
        <v>44214</v>
      </c>
      <c r="C13897" s="87">
        <f>TEXT(B13897,"aaa")</f>
        <v/>
      </c>
      <c r="D13897" s="93" t="n"/>
      <c r="E13897" s="87">
        <f>INDEX(매칭테이블!C:D,MATCH(RD!G13897,매칭테이블!D:D,0),1)</f>
        <v/>
      </c>
      <c r="F13897" s="93" t="inlineStr">
        <is>
          <t>카페24</t>
        </is>
      </c>
      <c r="G13897" s="93" t="inlineStr">
        <is>
          <t>[01/27 순차발송] 어성초 77 클리어 패드옵션=어성초 77 클리어 패드 1개-20% off</t>
        </is>
      </c>
      <c r="H13897" s="93" t="n">
        <v>39</v>
      </c>
      <c r="J13897" s="87" t="n">
        <v>201208</v>
      </c>
      <c r="K13897" s="93" t="n"/>
      <c r="L13897" s="87" t="n">
        <v>873600</v>
      </c>
      <c r="M13897" s="87" t="n">
        <v>822494.4</v>
      </c>
      <c r="N13897" s="87" t="n">
        <v>195468</v>
      </c>
      <c r="O13897" s="144" t="n">
        <v>794181.8181818181</v>
      </c>
      <c r="P13897" s="87" t="inlineStr">
        <is>
          <t>카페24클리어 패드[01/27 순차발송] 어성초 77 클리어 패드옵션=어성초 77 클리어 패드 1개-20% off201208</t>
        </is>
      </c>
    </row>
    <row r="13898">
      <c r="B13898" s="127" t="n">
        <v>44214</v>
      </c>
      <c r="C13898" s="87">
        <f>TEXT(B13898,"aaa")</f>
        <v/>
      </c>
      <c r="D13898" s="93" t="n"/>
      <c r="E13898" s="87">
        <f>INDEX(매칭테이블!C:D,MATCH(RD!G13898,매칭테이블!D:D,0),1)</f>
        <v/>
      </c>
      <c r="F13898" s="93" t="inlineStr">
        <is>
          <t>카페24</t>
        </is>
      </c>
      <c r="G13898" s="93" t="inlineStr">
        <is>
          <t>[01/27 순차발송] 어성초 77 클리어 패드옵션=어성초 77 클리어 패드 2개-30% off (무료배송)</t>
        </is>
      </c>
      <c r="H13898" s="93" t="n">
        <v>27</v>
      </c>
      <c r="J13898" s="87" t="n">
        <v>201208</v>
      </c>
      <c r="K13898" s="93" t="n"/>
      <c r="L13898" s="87" t="n">
        <v>1058400</v>
      </c>
      <c r="M13898" s="87" t="n">
        <v>996483.6</v>
      </c>
      <c r="N13898" s="87" t="n">
        <v>270648</v>
      </c>
      <c r="O13898" s="144" t="n">
        <v>962181.8181818181</v>
      </c>
      <c r="P13898" s="87" t="inlineStr">
        <is>
          <t>카페24클리어 패드[01/27 순차발송] 어성초 77 클리어 패드옵션=어성초 77 클리어 패드 2개-30% off (무료배송)201208</t>
        </is>
      </c>
    </row>
    <row r="13899">
      <c r="B13899" s="127" t="n">
        <v>44214</v>
      </c>
      <c r="C13899" s="87">
        <f>TEXT(B13899,"aaa")</f>
        <v/>
      </c>
      <c r="D13899" s="93" t="n"/>
      <c r="E13899" s="87">
        <f>INDEX(매칭테이블!C:D,MATCH(RD!G13899,매칭테이블!D:D,0),1)</f>
        <v/>
      </c>
      <c r="F13899" s="93" t="inlineStr">
        <is>
          <t>카페24</t>
        </is>
      </c>
      <c r="G13899" s="93" t="inlineStr">
        <is>
          <t>[01/27 순차발송] 어성초 77 클리어 패드옵션=어성초 77 클리어 패드 2+1 EVENT (무료배송)</t>
        </is>
      </c>
      <c r="H13899" s="93" t="n">
        <v>24</v>
      </c>
      <c r="J13899" s="87" t="n">
        <v>201208</v>
      </c>
      <c r="K13899" s="93" t="n"/>
      <c r="L13899" s="87" t="n">
        <v>1310400</v>
      </c>
      <c r="M13899" s="87" t="n">
        <v>1233741.6</v>
      </c>
      <c r="N13899" s="87" t="n">
        <v>221760</v>
      </c>
      <c r="O13899" s="144" t="n">
        <v>1191272.727272727</v>
      </c>
      <c r="P13899" s="87" t="inlineStr">
        <is>
          <t>카페24클리어 패드[01/27 순차발송] 어성초 77 클리어 패드옵션=어성초 77 클리어 패드 2+1 EVENT (무료배송)201208</t>
        </is>
      </c>
    </row>
    <row r="13900">
      <c r="B13900" s="127" t="n">
        <v>44214</v>
      </c>
      <c r="C13900" s="87">
        <f>TEXT(B13900,"aaa")</f>
        <v/>
      </c>
      <c r="D13900" s="93" t="n"/>
      <c r="E13900" s="87">
        <f>INDEX(매칭테이블!C:D,MATCH(RD!G13900,매칭테이블!D:D,0),1)</f>
        <v/>
      </c>
      <c r="F13900" s="93" t="inlineStr">
        <is>
          <t>카페24</t>
        </is>
      </c>
      <c r="G13900" s="93" t="inlineStr">
        <is>
          <t>[01/27 순차발송] 어성초 77 클리어 패드옵션=어성초77토너1개+어성초77패드1개-30% off (무료배송)</t>
        </is>
      </c>
      <c r="H13900" s="93" t="n">
        <v>10</v>
      </c>
      <c r="J13900" s="87" t="n">
        <v>201208</v>
      </c>
      <c r="K13900" s="93" t="n"/>
      <c r="L13900" s="87" t="n">
        <v>371000</v>
      </c>
      <c r="M13900" s="87" t="n">
        <v>349296.5</v>
      </c>
      <c r="N13900" s="87" t="n">
        <v>80920</v>
      </c>
      <c r="O13900" s="144" t="n">
        <v>337272.7272727272</v>
      </c>
      <c r="P13900" s="87" t="inlineStr">
        <is>
          <t>카페24토너+패드 세트[01/27 순차발송] 어성초 77 클리어 패드옵션=어성초77토너1개+어성초77패드1개-30% off (무료배송)201208</t>
        </is>
      </c>
    </row>
    <row r="13901">
      <c r="B13901" s="127" t="n">
        <v>44214</v>
      </c>
      <c r="C13901" s="87">
        <f>TEXT(B13901,"aaa")</f>
        <v/>
      </c>
      <c r="D13901" s="93" t="n"/>
      <c r="E13901" s="87">
        <f>INDEX(매칭테이블!C:D,MATCH(RD!G13901,매칭테이블!D:D,0),1)</f>
        <v/>
      </c>
      <c r="F13901" s="93" t="inlineStr">
        <is>
          <t>카페24</t>
        </is>
      </c>
      <c r="G13901" s="93" t="inlineStr">
        <is>
          <t>[01/27 순차발송] 어성초 77 포어 클리어 패드옵션=어성초 77 클리어 패드 1개-20% off</t>
        </is>
      </c>
      <c r="H13901" s="93" t="n">
        <v>6</v>
      </c>
      <c r="J13901" s="87" t="n">
        <v>201208</v>
      </c>
      <c r="K13901" s="93" t="n"/>
      <c r="L13901" s="87" t="n">
        <v>134400</v>
      </c>
      <c r="M13901" s="87" t="n">
        <v>126537.6</v>
      </c>
      <c r="N13901" s="87" t="n">
        <v>30072</v>
      </c>
      <c r="O13901" s="144" t="n">
        <v>122181.8181818182</v>
      </c>
      <c r="P13901" s="87" t="inlineStr">
        <is>
          <t>카페24클리어 패드[01/27 순차발송] 어성초 77 포어 클리어 패드옵션=어성초 77 클리어 패드 1개-20% off201208</t>
        </is>
      </c>
    </row>
    <row r="13902">
      <c r="B13902" s="127" t="n">
        <v>44214</v>
      </c>
      <c r="C13902" s="87">
        <f>TEXT(B13902,"aaa")</f>
        <v/>
      </c>
      <c r="D13902" s="93" t="n"/>
      <c r="E13902" s="87">
        <f>INDEX(매칭테이블!C:D,MATCH(RD!G13902,매칭테이블!D:D,0),1)</f>
        <v/>
      </c>
      <c r="F13902" s="93" t="inlineStr">
        <is>
          <t>카페24</t>
        </is>
      </c>
      <c r="G13902" s="93" t="inlineStr">
        <is>
          <t>[01/27 순차발송] 어성초 77 포어 클리어 패드옵션=어성초 77 클리어 패드 2개-30% off (무료배송)</t>
        </is>
      </c>
      <c r="H13902" s="93" t="n">
        <v>4</v>
      </c>
      <c r="J13902" s="87" t="n">
        <v>201208</v>
      </c>
      <c r="K13902" s="93" t="n"/>
      <c r="L13902" s="87" t="n">
        <v>156800</v>
      </c>
      <c r="M13902" s="87" t="n">
        <v>147627.2</v>
      </c>
      <c r="N13902" s="87" t="n">
        <v>40096</v>
      </c>
      <c r="O13902" s="144" t="n">
        <v>142545.4545454545</v>
      </c>
      <c r="P13902" s="87" t="inlineStr">
        <is>
          <t>카페24클리어 패드[01/27 순차발송] 어성초 77 포어 클리어 패드옵션=어성초 77 클리어 패드 2개-30% off (무료배송)201208</t>
        </is>
      </c>
    </row>
    <row r="13903">
      <c r="B13903" s="127" t="n">
        <v>44214</v>
      </c>
      <c r="C13903" s="87">
        <f>TEXT(B13903,"aaa")</f>
        <v/>
      </c>
      <c r="D13903" s="93" t="n"/>
      <c r="E13903" s="87">
        <f>INDEX(매칭테이블!C:D,MATCH(RD!G13903,매칭테이블!D:D,0),1)</f>
        <v/>
      </c>
      <c r="F13903" s="93" t="inlineStr">
        <is>
          <t>카페24</t>
        </is>
      </c>
      <c r="G13903" s="93" t="inlineStr">
        <is>
          <t>[01/27 순차발송] 어성초 77 포어 클리어 패드옵션=어성초 77 클리어 패드 2+1 EVENT (무료배송)</t>
        </is>
      </c>
      <c r="H13903" s="93" t="n">
        <v>7</v>
      </c>
      <c r="J13903" s="87" t="n">
        <v>201208</v>
      </c>
      <c r="K13903" s="93" t="n"/>
      <c r="L13903" s="87" t="n">
        <v>382200</v>
      </c>
      <c r="M13903" s="87" t="n">
        <v>359841.3</v>
      </c>
      <c r="N13903" s="87" t="n">
        <v>64680</v>
      </c>
      <c r="O13903" s="144" t="n">
        <v>347454.5454545454</v>
      </c>
      <c r="P13903" s="87" t="inlineStr">
        <is>
          <t>카페24클리어 패드[01/27 순차발송] 어성초 77 포어 클리어 패드옵션=어성초 77 클리어 패드 2+1 EVENT (무료배송)201208</t>
        </is>
      </c>
    </row>
    <row r="13904">
      <c r="B13904" s="127" t="n">
        <v>44214</v>
      </c>
      <c r="C13904" s="87">
        <f>TEXT(B13904,"aaa")</f>
        <v/>
      </c>
      <c r="D13904" s="93" t="n"/>
      <c r="E13904" s="87">
        <f>INDEX(매칭테이블!C:D,MATCH(RD!G13904,매칭테이블!D:D,0),1)</f>
        <v/>
      </c>
      <c r="F13904" s="93" t="inlineStr">
        <is>
          <t>카페24</t>
        </is>
      </c>
      <c r="G13904" s="93" t="inlineStr">
        <is>
          <t>[01/27 순차발송] 어성초 77 포어 클리어 패드옵션=어성초77토너1개+어성초77패드1개-30% off (무료배송)</t>
        </is>
      </c>
      <c r="H13904" s="93" t="n">
        <v>1</v>
      </c>
      <c r="J13904" s="87" t="n">
        <v>201208</v>
      </c>
      <c r="K13904" s="93" t="n"/>
      <c r="L13904" s="87" t="n">
        <v>37100</v>
      </c>
      <c r="M13904" s="87" t="n">
        <v>34929.65</v>
      </c>
      <c r="N13904" s="87" t="n">
        <v>8092</v>
      </c>
      <c r="O13904" s="144" t="n">
        <v>33727.27272727273</v>
      </c>
      <c r="P13904" s="87" t="inlineStr">
        <is>
          <t>카페24토너+패드 세트[01/27 순차발송] 어성초 77 포어 클리어 패드옵션=어성초77토너1개+어성초77패드1개-30% off (무료배송)201208</t>
        </is>
      </c>
    </row>
    <row r="13905">
      <c r="B13905" s="127" t="n">
        <v>44214</v>
      </c>
      <c r="C13905" s="87">
        <f>TEXT(B13905,"aaa")</f>
        <v/>
      </c>
      <c r="D13905" s="93" t="n"/>
      <c r="E13905" s="87">
        <f>INDEX(매칭테이블!C:D,MATCH(RD!G13905,매칭테이블!D:D,0),1)</f>
        <v/>
      </c>
      <c r="F13905" s="93" t="inlineStr">
        <is>
          <t>카페24</t>
        </is>
      </c>
      <c r="G13905" s="93" t="inlineStr">
        <is>
          <t>[01/27 순차발송] 어성초 77% 패드옵션=어성초 77 클리어 패드 1개-20% off</t>
        </is>
      </c>
      <c r="H13905" s="93" t="n">
        <v>21</v>
      </c>
      <c r="J13905" s="87" t="n">
        <v>201208</v>
      </c>
      <c r="K13905" s="93" t="n"/>
      <c r="L13905" s="87" t="n">
        <v>470400</v>
      </c>
      <c r="M13905" s="87" t="n">
        <v>442881.6</v>
      </c>
      <c r="N13905" s="87" t="n">
        <v>105252</v>
      </c>
      <c r="O13905" s="144" t="n">
        <v>427636.3636363636</v>
      </c>
      <c r="P13905" s="87" t="inlineStr">
        <is>
          <t>카페24클리어 패드[01/27 순차발송] 어성초 77% 패드옵션=어성초 77 클리어 패드 1개-20% off201208</t>
        </is>
      </c>
    </row>
    <row r="13906">
      <c r="B13906" s="127" t="n">
        <v>44214</v>
      </c>
      <c r="C13906" s="87">
        <f>TEXT(B13906,"aaa")</f>
        <v/>
      </c>
      <c r="D13906" s="93" t="n"/>
      <c r="E13906" s="87">
        <f>INDEX(매칭테이블!C:D,MATCH(RD!G13906,매칭테이블!D:D,0),1)</f>
        <v/>
      </c>
      <c r="F13906" s="93" t="inlineStr">
        <is>
          <t>카페24</t>
        </is>
      </c>
      <c r="G13906" s="93" t="inlineStr">
        <is>
          <t>[01/27 순차발송] 어성초 77% 패드옵션=어성초 77 클리어 패드 2개-30% off (무료배송)</t>
        </is>
      </c>
      <c r="H13906" s="93" t="n">
        <v>17</v>
      </c>
      <c r="J13906" s="87" t="n">
        <v>201208</v>
      </c>
      <c r="K13906" s="93" t="n"/>
      <c r="L13906" s="87" t="n">
        <v>666400</v>
      </c>
      <c r="M13906" s="87" t="n">
        <v>627415.6</v>
      </c>
      <c r="N13906" s="87" t="n">
        <v>170408</v>
      </c>
      <c r="O13906" s="144" t="n">
        <v>605818.1818181818</v>
      </c>
      <c r="P13906" s="87" t="inlineStr">
        <is>
          <t>카페24클리어 패드[01/27 순차발송] 어성초 77% 패드옵션=어성초 77 클리어 패드 2개-30% off (무료배송)201208</t>
        </is>
      </c>
    </row>
    <row r="13907">
      <c r="B13907" s="127" t="n">
        <v>44214</v>
      </c>
      <c r="C13907" s="87">
        <f>TEXT(B13907,"aaa")</f>
        <v/>
      </c>
      <c r="D13907" s="93" t="n"/>
      <c r="E13907" s="87">
        <f>INDEX(매칭테이블!C:D,MATCH(RD!G13907,매칭테이블!D:D,0),1)</f>
        <v/>
      </c>
      <c r="F13907" s="93" t="inlineStr">
        <is>
          <t>카페24</t>
        </is>
      </c>
      <c r="G13907" s="93" t="inlineStr">
        <is>
          <t>[01/27 순차발송] 어성초 77% 패드옵션=어성초 77 클리어 패드 2+1 EVENT (무료배송)</t>
        </is>
      </c>
      <c r="H13907" s="93" t="n">
        <v>8</v>
      </c>
      <c r="J13907" s="87" t="n">
        <v>201208</v>
      </c>
      <c r="K13907" s="93" t="n"/>
      <c r="L13907" s="87" t="n">
        <v>436800</v>
      </c>
      <c r="M13907" s="87" t="n">
        <v>411247.2</v>
      </c>
      <c r="N13907" s="87" t="n">
        <v>73920</v>
      </c>
      <c r="O13907" s="144" t="n">
        <v>397090.9090909091</v>
      </c>
      <c r="P13907" s="87" t="inlineStr">
        <is>
          <t>카페24클리어 패드[01/27 순차발송] 어성초 77% 패드옵션=어성초 77 클리어 패드 2+1 EVENT (무료배송)201208</t>
        </is>
      </c>
    </row>
    <row r="13908">
      <c r="B13908" s="127" t="n">
        <v>44214</v>
      </c>
      <c r="C13908" s="87">
        <f>TEXT(B13908,"aaa")</f>
        <v/>
      </c>
      <c r="D13908" s="93" t="n"/>
      <c r="E13908" s="87">
        <f>INDEX(매칭테이블!C:D,MATCH(RD!G13908,매칭테이블!D:D,0),1)</f>
        <v/>
      </c>
      <c r="F13908" s="93" t="inlineStr">
        <is>
          <t>카페24</t>
        </is>
      </c>
      <c r="G13908" s="93" t="inlineStr">
        <is>
          <t>[01/27 순차발송] 어성초 77% 패드옵션=어성초77토너1개+어성초77패드1개-30% off (무료배송)</t>
        </is>
      </c>
      <c r="H13908" s="93" t="n">
        <v>9</v>
      </c>
      <c r="J13908" s="87" t="n">
        <v>201208</v>
      </c>
      <c r="K13908" s="93" t="n"/>
      <c r="L13908" s="87" t="n">
        <v>333900</v>
      </c>
      <c r="M13908" s="87" t="n">
        <v>314366.85</v>
      </c>
      <c r="N13908" s="87" t="n">
        <v>72828</v>
      </c>
      <c r="O13908" s="144" t="n">
        <v>303545.4545454545</v>
      </c>
      <c r="P13908" s="87" t="inlineStr">
        <is>
          <t>카페24토너+패드 세트[01/27 순차발송] 어성초 77% 패드옵션=어성초77토너1개+어성초77패드1개-30% off (무료배송)201208</t>
        </is>
      </c>
    </row>
    <row r="13909">
      <c r="B13909" s="127" t="n">
        <v>44214</v>
      </c>
      <c r="C13909" s="87">
        <f>TEXT(B13909,"aaa")</f>
        <v/>
      </c>
      <c r="D13909" s="93" t="n"/>
      <c r="E13909" s="87">
        <f>INDEX(매칭테이블!C:D,MATCH(RD!G13909,매칭테이블!D:D,0),1)</f>
        <v/>
      </c>
      <c r="F13909" s="93" t="inlineStr">
        <is>
          <t>카페24</t>
        </is>
      </c>
      <c r="G13909" s="93" t="inlineStr">
        <is>
          <t>[수분 보충 세트] 어성초 77 토너 + 어성초 70 로션옵션=어성초 77 토너 250ml + 어성초 70 로션 200ml -30%</t>
        </is>
      </c>
      <c r="H13909" s="93" t="n">
        <v>57</v>
      </c>
      <c r="J13909" s="87" t="n">
        <v>201208</v>
      </c>
      <c r="K13909" s="93" t="n"/>
      <c r="L13909" s="87" t="n">
        <v>2114700</v>
      </c>
      <c r="M13909" s="87" t="n">
        <v>1990990.05</v>
      </c>
      <c r="N13909" s="87" t="n">
        <v>422826</v>
      </c>
      <c r="O13909" s="144" t="n">
        <v>1922454.545454545</v>
      </c>
      <c r="P13909" s="87" t="inlineStr">
        <is>
          <t>카페24수분 보충 세트[수분 보충 세트] 어성초 77 토너 + 어성초 70 로션옵션=어성초 77 토너 250ml + 어성초 70 로션 200ml -30%201208</t>
        </is>
      </c>
    </row>
    <row r="13910">
      <c r="B13910" s="127" t="n">
        <v>44214</v>
      </c>
      <c r="C13910" s="87">
        <f>TEXT(B13910,"aaa")</f>
        <v/>
      </c>
      <c r="D13910" s="93" t="n"/>
      <c r="E13910" s="87">
        <f>INDEX(매칭테이블!C:D,MATCH(RD!G13910,매칭테이블!D:D,0),1)</f>
        <v/>
      </c>
      <c r="F13910" s="93" t="inlineStr">
        <is>
          <t>카페24</t>
        </is>
      </c>
      <c r="G13910" s="93" t="inlineStr">
        <is>
          <t>[어성초 진정 패키지 세트] 대용량 토너 + 앰플 + 수딩 크림 + 마스크팩 10장</t>
        </is>
      </c>
      <c r="H13910" s="93" t="n">
        <v>6</v>
      </c>
      <c r="J13910" s="87" t="n">
        <v>201208</v>
      </c>
      <c r="K13910" s="93" t="n"/>
      <c r="L13910" s="87" t="n">
        <v>594000</v>
      </c>
      <c r="M13910" s="87" t="n">
        <v>559251</v>
      </c>
      <c r="N13910" s="87" t="n">
        <v>90822</v>
      </c>
      <c r="O13910" s="144" t="n">
        <v>540000</v>
      </c>
      <c r="P13910" s="87" t="inlineStr">
        <is>
          <t>카페24어성초진정패키지[어성초 진정 패키지 세트] 대용량 토너 + 앰플 + 수딩 크림 + 마스크팩 10장201208</t>
        </is>
      </c>
    </row>
    <row r="13911">
      <c r="B13911" s="127" t="n">
        <v>44214</v>
      </c>
      <c r="C13911" s="87">
        <f>TEXT(B13911,"aaa")</f>
        <v/>
      </c>
      <c r="D13911" s="93" t="n"/>
      <c r="E13911" s="87">
        <f>INDEX(매칭테이블!C:D,MATCH(RD!G13911,매칭테이블!D:D,0),1)</f>
        <v/>
      </c>
      <c r="F13911" s="93" t="inlineStr">
        <is>
          <t>카페24</t>
        </is>
      </c>
      <c r="G13911" s="93" t="inlineStr">
        <is>
          <t>대용량 어성초 77 수딩 토너 500ml옵션=대용량 어성초 77 토너 1개 - 27% OFF</t>
        </is>
      </c>
      <c r="H13911" s="93" t="n">
        <v>45</v>
      </c>
      <c r="J13911" s="87" t="n">
        <v>201208</v>
      </c>
      <c r="K13911" s="93" t="n"/>
      <c r="L13911" s="87" t="n">
        <v>1485000</v>
      </c>
      <c r="M13911" s="87" t="n">
        <v>1398127.5</v>
      </c>
      <c r="N13911" s="87" t="n">
        <v>194850</v>
      </c>
      <c r="O13911" s="144" t="n">
        <v>1350000</v>
      </c>
      <c r="P13911" s="87" t="inlineStr">
        <is>
          <t>카페24토너대용량 어성초 77 수딩 토너 500ml옵션=대용량 어성초 77 토너 1개 - 27% OFF201208</t>
        </is>
      </c>
    </row>
    <row r="13912">
      <c r="B13912" s="127" t="n">
        <v>44214</v>
      </c>
      <c r="C13912" s="87">
        <f>TEXT(B13912,"aaa")</f>
        <v/>
      </c>
      <c r="D13912" s="93" t="n"/>
      <c r="E13912" s="87">
        <f>INDEX(매칭테이블!C:D,MATCH(RD!G13912,매칭테이블!D:D,0),1)</f>
        <v/>
      </c>
      <c r="F13912" s="93" t="inlineStr">
        <is>
          <t>카페24</t>
        </is>
      </c>
      <c r="G13912" s="93" t="inlineStr">
        <is>
          <t>대용량 어성초 77 수딩 토너 500ml화장솜(선택)=촉촉 스킨팩 화장솜</t>
        </is>
      </c>
      <c r="H13912" s="93" t="n">
        <v>18</v>
      </c>
      <c r="J13912" s="87" t="n">
        <v>201208</v>
      </c>
      <c r="K13912" s="93" t="n"/>
      <c r="L13912" s="87" t="n">
        <v>684000</v>
      </c>
      <c r="M13912" s="87" t="n">
        <v>643986</v>
      </c>
      <c r="N13912" s="87" t="n">
        <v>19980</v>
      </c>
      <c r="O13912" s="144" t="n">
        <v>621818.1818181818</v>
      </c>
      <c r="P13912" s="87" t="inlineStr">
        <is>
          <t>카페24토너대용량 어성초 77 수딩 토너 500ml화장솜(선택)=촉촉 스킨팩 화장솜201208</t>
        </is>
      </c>
    </row>
    <row r="13913">
      <c r="B13913" s="127" t="n">
        <v>44214</v>
      </c>
      <c r="C13913" s="87">
        <f>TEXT(B13913,"aaa")</f>
        <v/>
      </c>
      <c r="D13913" s="93" t="n"/>
      <c r="E13913" s="87">
        <f>INDEX(매칭테이블!C:D,MATCH(RD!G13913,매칭테이블!D:D,0),1)</f>
        <v/>
      </c>
      <c r="F13913" s="93" t="inlineStr">
        <is>
          <t>카페24</t>
        </is>
      </c>
      <c r="G13913" s="93" t="inlineStr">
        <is>
          <t>대용량 어성초 77 토너 500ml</t>
        </is>
      </c>
      <c r="H13913" s="93" t="n">
        <v>2</v>
      </c>
      <c r="J13913" s="87" t="n">
        <v>201208</v>
      </c>
      <c r="K13913" s="93" t="n"/>
      <c r="L13913" s="87" t="n">
        <v>66000</v>
      </c>
      <c r="M13913" s="87" t="n">
        <v>62139</v>
      </c>
      <c r="N13913" s="87" t="n">
        <v>8660</v>
      </c>
      <c r="O13913" s="144" t="n">
        <v>59999.99999999999</v>
      </c>
      <c r="P13913" s="87" t="inlineStr">
        <is>
          <t>카페24토너대용량 어성초 77 토너 500ml201208</t>
        </is>
      </c>
    </row>
    <row r="13914">
      <c r="B13914" s="127" t="n">
        <v>44214</v>
      </c>
      <c r="C13914" s="87">
        <f>TEXT(B13914,"aaa")</f>
        <v/>
      </c>
      <c r="D13914" s="93" t="n"/>
      <c r="E13914" s="87">
        <f>INDEX(매칭테이블!C:D,MATCH(RD!G13914,매칭테이블!D:D,0),1)</f>
        <v/>
      </c>
      <c r="F13914" s="93" t="inlineStr">
        <is>
          <t>카페24</t>
        </is>
      </c>
      <c r="G13914" s="93" t="inlineStr">
        <is>
          <t>어성초 70 데일리 릴리프 로션로션=어성초 70 데일리 릴리프 로션 1개 -20% off</t>
        </is>
      </c>
      <c r="H13914" s="93" t="n">
        <v>13</v>
      </c>
      <c r="J13914" s="87" t="n">
        <v>201208</v>
      </c>
      <c r="K13914" s="93" t="n"/>
      <c r="L13914" s="87" t="n">
        <v>291200</v>
      </c>
      <c r="M13914" s="87" t="n">
        <v>274164.8</v>
      </c>
      <c r="N13914" s="87" t="n">
        <v>56394</v>
      </c>
      <c r="O13914" s="144" t="n">
        <v>264727.2727272727</v>
      </c>
      <c r="P13914" s="87" t="inlineStr">
        <is>
          <t>카페24로션어성초 70 데일리 릴리프 로션로션=어성초 70 데일리 릴리프 로션 1개 -20% off201208</t>
        </is>
      </c>
    </row>
    <row r="13915">
      <c r="B13915" s="127" t="n">
        <v>44214</v>
      </c>
      <c r="C13915" s="87">
        <f>TEXT(B13915,"aaa")</f>
        <v/>
      </c>
      <c r="D13915" s="93" t="n"/>
      <c r="E13915" s="87">
        <f>INDEX(매칭테이블!C:D,MATCH(RD!G13915,매칭테이블!D:D,0),1)</f>
        <v/>
      </c>
      <c r="F13915" s="93" t="inlineStr">
        <is>
          <t>카페24</t>
        </is>
      </c>
      <c r="G13915" s="93" t="inlineStr">
        <is>
          <t>어성초 70 데일리 릴리프 로션로션=어성초 70 데일리 릴리프 로션 2개 -30% off</t>
        </is>
      </c>
      <c r="H13915" s="93" t="n">
        <v>2</v>
      </c>
      <c r="J13915" s="87" t="n">
        <v>201208</v>
      </c>
      <c r="K13915" s="93" t="n"/>
      <c r="L13915" s="87" t="n">
        <v>78400</v>
      </c>
      <c r="M13915" s="87" t="n">
        <v>73813.60000000001</v>
      </c>
      <c r="N13915" s="87" t="n">
        <v>17352</v>
      </c>
      <c r="O13915" s="144" t="n">
        <v>71272.72727272726</v>
      </c>
      <c r="P13915" s="87" t="inlineStr">
        <is>
          <t>카페24로션어성초 70 데일리 릴리프 로션로션=어성초 70 데일리 릴리프 로션 2개 -30% off201208</t>
        </is>
      </c>
    </row>
    <row r="13916">
      <c r="B13916" s="127" t="n">
        <v>44214</v>
      </c>
      <c r="C13916" s="87">
        <f>TEXT(B13916,"aaa")</f>
        <v/>
      </c>
      <c r="D13916" s="93" t="n"/>
      <c r="E13916" s="87">
        <f>INDEX(매칭테이블!C:D,MATCH(RD!G13916,매칭테이블!D:D,0),1)</f>
        <v/>
      </c>
      <c r="F13916" s="93" t="inlineStr">
        <is>
          <t>카페24</t>
        </is>
      </c>
      <c r="G13916" s="93" t="inlineStr">
        <is>
          <t>어성초 70 데일리 릴리프 로션로션=어성초 77토너 + 어성초 70 로션 수분 보충 세트 -30% off</t>
        </is>
      </c>
      <c r="H13916" s="93" t="n">
        <v>2</v>
      </c>
      <c r="J13916" s="87" t="n">
        <v>201208</v>
      </c>
      <c r="K13916" s="93" t="n"/>
      <c r="L13916" s="87" t="n">
        <v>74200</v>
      </c>
      <c r="M13916" s="87" t="n">
        <v>69859.3</v>
      </c>
      <c r="N13916" s="87" t="n">
        <v>14836</v>
      </c>
      <c r="O13916" s="144" t="n">
        <v>67454.54545454546</v>
      </c>
      <c r="P13916" s="87" t="inlineStr">
        <is>
          <t>카페24수분 보충 세트어성초 70 데일리 릴리프 로션로션=어성초 77토너 + 어성초 70 로션 수분 보충 세트 -30% off201208</t>
        </is>
      </c>
    </row>
    <row r="13917">
      <c r="B13917" s="127" t="n">
        <v>44214</v>
      </c>
      <c r="C13917" s="87">
        <f>TEXT(B13917,"aaa")</f>
        <v/>
      </c>
      <c r="D13917" s="93" t="n"/>
      <c r="E13917" s="87">
        <f>INDEX(매칭테이블!C:D,MATCH(RD!G13917,매칭테이블!D:D,0),1)</f>
        <v/>
      </c>
      <c r="F13917" s="93" t="inlineStr">
        <is>
          <t>카페24</t>
        </is>
      </c>
      <c r="G13917" s="93" t="inlineStr">
        <is>
          <t>어성초 70 머드 크림 마스크옵션=어성초 70 머드 크림 마스크-20% off</t>
        </is>
      </c>
      <c r="H13917" s="93" t="n">
        <v>2</v>
      </c>
      <c r="J13917" s="87" t="n">
        <v>201208</v>
      </c>
      <c r="K13917" s="93" t="n"/>
      <c r="L13917" s="87" t="n">
        <v>40000</v>
      </c>
      <c r="M13917" s="87" t="n">
        <v>37660</v>
      </c>
      <c r="N13917" s="87" t="n">
        <v>2884</v>
      </c>
      <c r="O13917" s="144" t="n">
        <v>36363.63636363636</v>
      </c>
      <c r="P13917" s="87" t="inlineStr">
        <is>
          <t>카페24머드크림마스크어성초 70 머드 크림 마스크옵션=어성초 70 머드 크림 마스크-20% off201208</t>
        </is>
      </c>
    </row>
    <row r="13918">
      <c r="B13918" s="127" t="n">
        <v>44214</v>
      </c>
      <c r="C13918" s="87">
        <f>TEXT(B13918,"aaa")</f>
        <v/>
      </c>
      <c r="D13918" s="93" t="n"/>
      <c r="E13918" s="87">
        <f>INDEX(매칭테이블!C:D,MATCH(RD!G13918,매칭테이블!D:D,0),1)</f>
        <v/>
      </c>
      <c r="F13918" s="93" t="inlineStr">
        <is>
          <t>카페24</t>
        </is>
      </c>
      <c r="G13918" s="93" t="inlineStr">
        <is>
          <t>어성초 70 인텐스 카밍 크림크림=어성초 70 인텐스 카밍 크림 1개 (-20%)</t>
        </is>
      </c>
      <c r="H13918" s="93" t="n">
        <v>4</v>
      </c>
      <c r="J13918" s="87" t="n">
        <v>201208</v>
      </c>
      <c r="K13918" s="93" t="n"/>
      <c r="L13918" s="87" t="n">
        <v>112000</v>
      </c>
      <c r="M13918" s="87" t="n">
        <v>105448</v>
      </c>
      <c r="N13918" s="87" t="n">
        <v>15528</v>
      </c>
      <c r="O13918" s="144" t="n">
        <v>101818.1818181818</v>
      </c>
      <c r="P13918" s="87" t="inlineStr">
        <is>
          <t>카페24카밍크림어성초 70 인텐스 카밍 크림크림=어성초 70 인텐스 카밍 크림 1개 (-20%)201208</t>
        </is>
      </c>
    </row>
    <row r="13919">
      <c r="B13919" s="127" t="n">
        <v>44214</v>
      </c>
      <c r="C13919" s="87">
        <f>TEXT(B13919,"aaa")</f>
        <v/>
      </c>
      <c r="D13919" s="93" t="n"/>
      <c r="E13919" s="87">
        <f>INDEX(매칭테이블!C:D,MATCH(RD!G13919,매칭테이블!D:D,0),1)</f>
        <v/>
      </c>
      <c r="F13919" s="93" t="inlineStr">
        <is>
          <t>카페24</t>
        </is>
      </c>
      <c r="G13919" s="93" t="inlineStr">
        <is>
          <t>어성초 77 수딩 토너옵션=어성초 77 토너 1개-20% off</t>
        </is>
      </c>
      <c r="H13919" s="93" t="n">
        <v>73</v>
      </c>
      <c r="J13919" s="87" t="n">
        <v>201208</v>
      </c>
      <c r="K13919" s="93" t="n"/>
      <c r="L13919" s="87" t="n">
        <v>1460000</v>
      </c>
      <c r="M13919" s="87" t="n">
        <v>1374590</v>
      </c>
      <c r="N13919" s="87" t="n">
        <v>224840</v>
      </c>
      <c r="O13919" s="144" t="n">
        <v>1327272.727272727</v>
      </c>
      <c r="P13919" s="87" t="inlineStr">
        <is>
          <t>카페24토너어성초 77 수딩 토너옵션=어성초 77 토너 1개-20% off201208</t>
        </is>
      </c>
    </row>
    <row r="13920">
      <c r="B13920" s="127" t="n">
        <v>44214</v>
      </c>
      <c r="C13920" s="87">
        <f>TEXT(B13920,"aaa")</f>
        <v/>
      </c>
      <c r="D13920" s="93" t="n"/>
      <c r="E13920" s="87">
        <f>INDEX(매칭테이블!C:D,MATCH(RD!G13920,매칭테이블!D:D,0),1)</f>
        <v/>
      </c>
      <c r="F13920" s="93" t="inlineStr">
        <is>
          <t>카페24</t>
        </is>
      </c>
      <c r="G13920" s="93" t="inlineStr">
        <is>
          <t>어성초 77 수딩 토너옵션=</t>
        </is>
      </c>
      <c r="H13920" s="93" t="n">
        <v>36</v>
      </c>
      <c r="J13920" s="87" t="n">
        <v>201208</v>
      </c>
      <c r="K13920" s="93" t="n"/>
      <c r="L13920" s="87" t="n">
        <v>720000</v>
      </c>
      <c r="M13920" s="87" t="n">
        <v>677880</v>
      </c>
      <c r="N13920" s="87" t="n">
        <v>110880</v>
      </c>
      <c r="O13920" s="144" t="n">
        <v>654545.4545454545</v>
      </c>
      <c r="P13920" s="87" t="inlineStr">
        <is>
          <t>카페24토너어성초 77 수딩 토너옵션=201208</t>
        </is>
      </c>
    </row>
    <row r="13921">
      <c r="B13921" s="127" t="n">
        <v>44214</v>
      </c>
      <c r="C13921" s="87">
        <f>TEXT(B13921,"aaa")</f>
        <v/>
      </c>
      <c r="D13921" s="93" t="n"/>
      <c r="E13921" s="87">
        <f>INDEX(매칭테이블!C:D,MATCH(RD!G13921,매칭테이블!D:D,0),1)</f>
        <v/>
      </c>
      <c r="F13921" s="93" t="inlineStr">
        <is>
          <t>카페24</t>
        </is>
      </c>
      <c r="G13921" s="93" t="inlineStr">
        <is>
          <t>어성초 77 수딩 토너옵션=BEST어성초 77 토너 2개-30% off (무료배송)</t>
        </is>
      </c>
      <c r="H13921" s="93" t="n">
        <v>48</v>
      </c>
      <c r="J13921" s="87" t="n">
        <v>201208</v>
      </c>
      <c r="K13921" s="93" t="n"/>
      <c r="L13921" s="87" t="n">
        <v>1680000</v>
      </c>
      <c r="M13921" s="87" t="n">
        <v>1581720</v>
      </c>
      <c r="N13921" s="87" t="n">
        <v>295680</v>
      </c>
      <c r="O13921" s="144" t="n">
        <v>1527272.727272727</v>
      </c>
      <c r="P13921" s="87" t="inlineStr">
        <is>
          <t>카페24토너어성초 77 수딩 토너옵션=BEST어성초 77 토너 2개-30% off (무료배송)201208</t>
        </is>
      </c>
    </row>
    <row r="13922">
      <c r="B13922" s="127" t="n">
        <v>44214</v>
      </c>
      <c r="C13922" s="87">
        <f>TEXT(B13922,"aaa")</f>
        <v/>
      </c>
      <c r="D13922" s="93" t="n"/>
      <c r="E13922" s="87">
        <f>INDEX(매칭테이블!C:D,MATCH(RD!G13922,매칭테이블!D:D,0),1)</f>
        <v/>
      </c>
      <c r="F13922" s="93" t="inlineStr">
        <is>
          <t>카페24</t>
        </is>
      </c>
      <c r="G13922" s="93" t="inlineStr">
        <is>
          <t>어성초 77 수딩 토너옵션=어성초 77 토너 2개-30% off (무료배송)</t>
        </is>
      </c>
      <c r="H13922" s="93" t="n">
        <v>1</v>
      </c>
      <c r="J13922" s="87" t="n">
        <v>201208</v>
      </c>
      <c r="K13922" s="93" t="n"/>
      <c r="L13922" s="87" t="n">
        <v>35000</v>
      </c>
      <c r="M13922" s="87" t="n">
        <v>32952.5</v>
      </c>
      <c r="N13922" s="87" t="n">
        <v>6160</v>
      </c>
      <c r="O13922" s="144" t="n">
        <v>31818.18181818182</v>
      </c>
      <c r="P13922" s="87" t="inlineStr">
        <is>
          <t>카페24토너어성초 77 수딩 토너옵션=어성초 77 토너 2개-30% off (무료배송)201208</t>
        </is>
      </c>
    </row>
    <row r="13923">
      <c r="B13923" s="127" t="n">
        <v>44214</v>
      </c>
      <c r="C13923" s="87">
        <f>TEXT(B13923,"aaa")</f>
        <v/>
      </c>
      <c r="D13923" s="93" t="n"/>
      <c r="E13923" s="87">
        <f>INDEX(매칭테이블!C:D,MATCH(RD!G13923,매칭테이블!D:D,0),1)</f>
        <v/>
      </c>
      <c r="F13923" s="93" t="inlineStr">
        <is>
          <t>카페24</t>
        </is>
      </c>
      <c r="G13923" s="93" t="inlineStr">
        <is>
          <t>어성초 77 수딩 토너옵션=어성초 77토너1개 + 어성초77패드1개 -30% off (무료배송)</t>
        </is>
      </c>
      <c r="H13923" s="93" t="n">
        <v>47</v>
      </c>
      <c r="J13923" s="87" t="n">
        <v>201208</v>
      </c>
      <c r="K13923" s="93" t="n"/>
      <c r="L13923" s="87" t="n">
        <v>1743700</v>
      </c>
      <c r="M13923" s="87" t="n">
        <v>1641693.55</v>
      </c>
      <c r="N13923" s="87" t="n">
        <v>380324</v>
      </c>
      <c r="O13923" s="144" t="n">
        <v>1585181.818181818</v>
      </c>
      <c r="P13923" s="87" t="inlineStr">
        <is>
          <t>카페24토너+패드 세트어성초 77 수딩 토너옵션=어성초 77토너1개 + 어성초77패드1개 -30% off (무료배송)201208</t>
        </is>
      </c>
    </row>
    <row r="13924">
      <c r="B13924" s="127" t="n">
        <v>44214</v>
      </c>
      <c r="C13924" s="87">
        <f>TEXT(B13924,"aaa")</f>
        <v/>
      </c>
      <c r="D13924" s="93" t="n"/>
      <c r="E13924" s="87">
        <f>INDEX(매칭테이블!C:D,MATCH(RD!G13924,매칭테이블!D:D,0),1)</f>
        <v/>
      </c>
      <c r="F13924" s="93" t="inlineStr">
        <is>
          <t>카페24</t>
        </is>
      </c>
      <c r="G13924" s="93" t="inlineStr">
        <is>
          <t>어성초 77 수딩 토너화장솜(선택)=촉촉 스킨팩 화장솜</t>
        </is>
      </c>
      <c r="H13924" s="93" t="n">
        <v>54</v>
      </c>
      <c r="J13924" s="87" t="n">
        <v>201208</v>
      </c>
      <c r="K13924" s="93" t="n"/>
      <c r="L13924" s="87" t="n">
        <v>162000</v>
      </c>
      <c r="M13924" s="87" t="n">
        <v>152523</v>
      </c>
      <c r="N13924" s="87" t="n">
        <v>59940</v>
      </c>
      <c r="O13924" s="144" t="n">
        <v>147272.7272727273</v>
      </c>
      <c r="P13924" s="87" t="inlineStr">
        <is>
          <t>카페24화장솜어성초 77 수딩 토너화장솜(선택)=촉촉 스킨팩 화장솜201208</t>
        </is>
      </c>
    </row>
    <row r="13925">
      <c r="B13925" s="127" t="n">
        <v>44214</v>
      </c>
      <c r="C13925" s="87">
        <f>TEXT(B13925,"aaa")</f>
        <v/>
      </c>
      <c r="D13925" s="93" t="n"/>
      <c r="E13925" s="87">
        <f>INDEX(매칭테이블!C:D,MATCH(RD!G13925,매칭테이블!D:D,0),1)</f>
        <v/>
      </c>
      <c r="F13925" s="93" t="inlineStr">
        <is>
          <t>카페24</t>
        </is>
      </c>
      <c r="G13925" s="93" t="inlineStr">
        <is>
          <t>어성초 77 수딩 토너토너(필수)=어성초 77 토너 1개-20% off</t>
        </is>
      </c>
      <c r="H13925" s="93" t="n">
        <v>1</v>
      </c>
      <c r="J13925" s="87" t="n">
        <v>201208</v>
      </c>
      <c r="K13925" s="93" t="n"/>
      <c r="L13925" s="87" t="n">
        <v>20000</v>
      </c>
      <c r="M13925" s="87" t="n">
        <v>18830</v>
      </c>
      <c r="N13925" s="87" t="n">
        <v>3080</v>
      </c>
      <c r="O13925" s="144" t="n">
        <v>18181.81818181818</v>
      </c>
      <c r="P13925" s="87" t="inlineStr">
        <is>
          <t>카페24토너어성초 77 수딩 토너토너(필수)=어성초 77 토너 1개-20% off201208</t>
        </is>
      </c>
    </row>
    <row r="13926">
      <c r="B13926" s="127" t="n">
        <v>44214</v>
      </c>
      <c r="C13926" s="87">
        <f>TEXT(B13926,"aaa")</f>
        <v/>
      </c>
      <c r="D13926" s="93" t="n"/>
      <c r="E13926" s="87">
        <f>INDEX(매칭테이블!C:D,MATCH(RD!G13926,매칭테이블!D:D,0),1)</f>
        <v/>
      </c>
      <c r="F13926" s="93" t="inlineStr">
        <is>
          <t>카페24</t>
        </is>
      </c>
      <c r="G13926" s="93" t="inlineStr">
        <is>
          <t>어성초 77 진정 마스크옵션=어성초 77 진정 마스크팩 10장-50% off</t>
        </is>
      </c>
      <c r="H13926" s="93" t="n">
        <v>12</v>
      </c>
      <c r="J13926" s="87" t="n">
        <v>201208</v>
      </c>
      <c r="K13926" s="93" t="n"/>
      <c r="L13926" s="87" t="n">
        <v>240000</v>
      </c>
      <c r="M13926" s="87" t="n">
        <v>225960</v>
      </c>
      <c r="N13926" s="87" t="n">
        <v>47640</v>
      </c>
      <c r="O13926" s="144" t="n">
        <v>218181.8181818182</v>
      </c>
      <c r="P13926" s="87" t="inlineStr">
        <is>
          <t>카페24마스크팩어성초 77 진정 마스크옵션=어성초 77 진정 마스크팩 10장-50% off201208</t>
        </is>
      </c>
    </row>
    <row r="13927">
      <c r="B13927" s="127" t="n">
        <v>44214</v>
      </c>
      <c r="C13927" s="87">
        <f>TEXT(B13927,"aaa")</f>
        <v/>
      </c>
      <c r="D13927" s="93" t="n"/>
      <c r="E13927" s="87">
        <f>INDEX(매칭테이블!C:D,MATCH(RD!G13927,매칭테이블!D:D,0),1)</f>
        <v/>
      </c>
      <c r="F13927" s="93" t="inlineStr">
        <is>
          <t>카페24</t>
        </is>
      </c>
      <c r="G13927" s="93" t="inlineStr">
        <is>
          <t>어성초 77 클리어 패드옵션=어성초 77 클리어 패드 1개-20% off</t>
        </is>
      </c>
      <c r="H13927" s="93" t="n">
        <v>1</v>
      </c>
      <c r="J13927" s="87" t="n">
        <v>201208</v>
      </c>
      <c r="K13927" s="93" t="n"/>
      <c r="L13927" s="87" t="n">
        <v>22400</v>
      </c>
      <c r="M13927" s="87" t="n">
        <v>21089.6</v>
      </c>
      <c r="N13927" s="87" t="n">
        <v>5012</v>
      </c>
      <c r="O13927" s="144" t="n">
        <v>20363.63636363636</v>
      </c>
      <c r="P13927" s="87" t="inlineStr">
        <is>
          <t>카페24클리어 패드어성초 77 클리어 패드옵션=어성초 77 클리어 패드 1개-20% off201208</t>
        </is>
      </c>
    </row>
    <row r="13928">
      <c r="B13928" s="127" t="n">
        <v>44214</v>
      </c>
      <c r="C13928" s="87">
        <f>TEXT(B13928,"aaa")</f>
        <v/>
      </c>
      <c r="D13928" s="93" t="n"/>
      <c r="E13928" s="87">
        <f>INDEX(매칭테이블!C:D,MATCH(RD!G13928,매칭테이블!D:D,0),1)</f>
        <v/>
      </c>
      <c r="F13928" s="93" t="inlineStr">
        <is>
          <t>카페24</t>
        </is>
      </c>
      <c r="G13928" s="93" t="inlineStr">
        <is>
          <t>어성초 77 토너</t>
        </is>
      </c>
      <c r="H13928" s="93" t="n">
        <v>1</v>
      </c>
      <c r="J13928" s="87" t="n">
        <v>201208</v>
      </c>
      <c r="K13928" s="93" t="n"/>
      <c r="L13928" s="87" t="n">
        <v>20000</v>
      </c>
      <c r="M13928" s="87" t="n">
        <v>18830</v>
      </c>
      <c r="N13928" s="87" t="n">
        <v>3080</v>
      </c>
      <c r="O13928" s="144" t="n">
        <v>18181.81818181818</v>
      </c>
      <c r="P13928" s="87" t="inlineStr">
        <is>
          <t>카페24토너어성초 77 토너201208</t>
        </is>
      </c>
    </row>
    <row r="13929">
      <c r="B13929" s="127" t="n">
        <v>44214</v>
      </c>
      <c r="C13929" s="87">
        <f>TEXT(B13929,"aaa")</f>
        <v/>
      </c>
      <c r="D13929" s="93" t="n"/>
      <c r="E13929" s="87">
        <f>INDEX(매칭테이블!C:D,MATCH(RD!G13929,매칭테이블!D:D,0),1)</f>
        <v/>
      </c>
      <c r="F13929" s="93" t="inlineStr">
        <is>
          <t>카페24</t>
        </is>
      </c>
      <c r="G13929" s="93" t="inlineStr">
        <is>
          <t>어성초 78 수딩 크림</t>
        </is>
      </c>
      <c r="H13929" s="93" t="n">
        <v>10</v>
      </c>
      <c r="J13929" s="87" t="n">
        <v>201208</v>
      </c>
      <c r="K13929" s="93" t="n"/>
      <c r="L13929" s="87" t="n">
        <v>380000</v>
      </c>
      <c r="M13929" s="87" t="n">
        <v>357770</v>
      </c>
      <c r="N13929" s="87" t="n">
        <v>30450</v>
      </c>
      <c r="O13929" s="144" t="n">
        <v>345454.5454545454</v>
      </c>
      <c r="P13929" s="87" t="inlineStr">
        <is>
          <t>카페24수딩크림어성초 78 수딩 크림201208</t>
        </is>
      </c>
    </row>
    <row r="13930">
      <c r="B13930" s="127" t="n">
        <v>44214</v>
      </c>
      <c r="C13930" s="87">
        <f>TEXT(B13930,"aaa")</f>
        <v/>
      </c>
      <c r="D13930" s="93" t="n"/>
      <c r="E13930" s="87">
        <f>INDEX(매칭테이블!C:D,MATCH(RD!G13930,매칭테이블!D:D,0),1)</f>
        <v/>
      </c>
      <c r="F13930" s="93" t="inlineStr">
        <is>
          <t>카페24</t>
        </is>
      </c>
      <c r="G13930" s="93" t="inlineStr">
        <is>
          <t>어성초 78 수딩 크림</t>
        </is>
      </c>
      <c r="H13930" s="93" t="n">
        <v>5</v>
      </c>
      <c r="J13930" s="87" t="n">
        <v>201208</v>
      </c>
      <c r="K13930" s="93" t="n"/>
      <c r="L13930" s="87" t="n">
        <v>190000</v>
      </c>
      <c r="M13930" s="87" t="n">
        <v>178885</v>
      </c>
      <c r="N13930" s="87" t="n">
        <v>15225</v>
      </c>
      <c r="O13930" s="144" t="n">
        <v>172727.2727272727</v>
      </c>
      <c r="P13930" s="87" t="inlineStr">
        <is>
          <t>카페24수딩크림어성초 78 수딩 크림201208</t>
        </is>
      </c>
    </row>
    <row r="13931">
      <c r="B13931" s="127" t="n">
        <v>44214</v>
      </c>
      <c r="C13931" s="87">
        <f>TEXT(B13931,"aaa")</f>
        <v/>
      </c>
      <c r="D13931" s="93" t="n"/>
      <c r="E13931" s="87">
        <f>INDEX(매칭테이블!C:D,MATCH(RD!G13931,매칭테이블!D:D,0),1)</f>
        <v/>
      </c>
      <c r="F13931" s="93" t="inlineStr">
        <is>
          <t>카페24</t>
        </is>
      </c>
      <c r="G13931" s="93" t="inlineStr">
        <is>
          <t>어성초 80 수분 진정 앰플앰플=어성초 80 앰플 1개-15%off</t>
        </is>
      </c>
      <c r="H13931" s="93" t="n">
        <v>17</v>
      </c>
      <c r="J13931" s="87" t="n">
        <v>201208</v>
      </c>
      <c r="K13931" s="93" t="n"/>
      <c r="L13931" s="87" t="n">
        <v>476000</v>
      </c>
      <c r="M13931" s="87" t="n">
        <v>448154</v>
      </c>
      <c r="N13931" s="87" t="n">
        <v>57749</v>
      </c>
      <c r="O13931" s="144" t="n">
        <v>432727.2727272727</v>
      </c>
      <c r="P13931" s="87" t="inlineStr">
        <is>
          <t>카페24앰플어성초 80 수분 진정 앰플앰플=어성초 80 앰플 1개-15%off201208</t>
        </is>
      </c>
    </row>
    <row r="13932">
      <c r="B13932" s="127" t="n">
        <v>44214</v>
      </c>
      <c r="C13932" s="87">
        <f>TEXT(B13932,"aaa")</f>
        <v/>
      </c>
      <c r="D13932" s="93" t="n"/>
      <c r="E13932" s="87">
        <f>INDEX(매칭테이블!C:D,MATCH(RD!G13932,매칭테이블!D:D,0),1)</f>
        <v/>
      </c>
      <c r="F13932" s="93" t="inlineStr">
        <is>
          <t>카페24</t>
        </is>
      </c>
      <c r="G13932" s="93" t="inlineStr">
        <is>
          <t>어성초 80 수분 진정 앰플앰플=어성초 80 앰플 2개-27%off (무료배송)</t>
        </is>
      </c>
      <c r="H13932" s="93" t="n">
        <v>4</v>
      </c>
      <c r="J13932" s="87" t="n">
        <v>201208</v>
      </c>
      <c r="K13932" s="93" t="n"/>
      <c r="L13932" s="87" t="n">
        <v>192000</v>
      </c>
      <c r="M13932" s="87" t="n">
        <v>180768</v>
      </c>
      <c r="N13932" s="87" t="n">
        <v>27176</v>
      </c>
      <c r="O13932" s="144" t="n">
        <v>174545.4545454545</v>
      </c>
      <c r="P13932" s="87" t="inlineStr">
        <is>
          <t>카페24앰플어성초 80 수분 진정 앰플앰플=어성초 80 앰플 2개-27%off (무료배송)201208</t>
        </is>
      </c>
    </row>
    <row r="13933">
      <c r="B13933" s="127" t="n">
        <v>44214</v>
      </c>
      <c r="C13933" s="87">
        <f>TEXT(B13933,"aaa")</f>
        <v/>
      </c>
      <c r="D13933" s="93" t="n"/>
      <c r="E13933" s="87">
        <f>INDEX(매칭테이블!C:D,MATCH(RD!G13933,매칭테이블!D:D,0),1)</f>
        <v/>
      </c>
      <c r="F13933" s="93" t="inlineStr">
        <is>
          <t>카페24</t>
        </is>
      </c>
      <c r="G13933" s="93" t="inlineStr">
        <is>
          <t>어성초 80 수분 진정 앰플</t>
        </is>
      </c>
      <c r="H13933" s="93" t="n">
        <v>13</v>
      </c>
      <c r="J13933" s="87" t="n">
        <v>201208</v>
      </c>
      <c r="K13933" s="93" t="n"/>
      <c r="L13933" s="87" t="n">
        <v>364000</v>
      </c>
      <c r="M13933" s="87" t="n">
        <v>342706</v>
      </c>
      <c r="N13933" s="87" t="n">
        <v>44161</v>
      </c>
      <c r="O13933" s="144" t="n">
        <v>330909.0909090909</v>
      </c>
      <c r="P13933" s="87" t="inlineStr">
        <is>
          <t>카페24앰플어성초 80 수분 진정 앰플201208</t>
        </is>
      </c>
    </row>
    <row r="13934">
      <c r="B13934" s="127" t="n">
        <v>44214</v>
      </c>
      <c r="C13934" s="87">
        <f>TEXT(B13934,"aaa")</f>
        <v/>
      </c>
      <c r="D13934" s="93" t="n"/>
      <c r="E13934" s="87">
        <f>INDEX(매칭테이블!C:D,MATCH(RD!G13934,매칭테이블!D:D,0),1)</f>
        <v/>
      </c>
      <c r="F13934" s="93" t="inlineStr">
        <is>
          <t>카페24</t>
        </is>
      </c>
      <c r="G13934" s="93" t="inlineStr">
        <is>
          <t>어성초 아크네 바디워시옵션=어성초 아크네 바디워시 1개 -30% off</t>
        </is>
      </c>
      <c r="H13934" s="93" t="n">
        <v>3</v>
      </c>
      <c r="J13934" s="87" t="n">
        <v>201208</v>
      </c>
      <c r="K13934" s="93" t="n"/>
      <c r="L13934" s="87" t="n">
        <v>54600</v>
      </c>
      <c r="M13934" s="87" t="n">
        <v>51405.9</v>
      </c>
      <c r="N13934" s="87" t="n">
        <v>12255</v>
      </c>
      <c r="O13934" s="144" t="n">
        <v>49636.36363636363</v>
      </c>
      <c r="P13934" s="87" t="inlineStr">
        <is>
          <t>카페24바디워시어성초 아크네 바디워시옵션=어성초 아크네 바디워시 1개 -30% off201208</t>
        </is>
      </c>
    </row>
    <row r="13935">
      <c r="B13935" s="127" t="n">
        <v>44214</v>
      </c>
      <c r="C13935" s="87">
        <f>TEXT(B13935,"aaa")</f>
        <v/>
      </c>
      <c r="D13935" s="93" t="n"/>
      <c r="E13935" s="87">
        <f>INDEX(매칭테이블!C:D,MATCH(RD!G13935,매칭테이블!D:D,0),1)</f>
        <v/>
      </c>
      <c r="F13935" s="93" t="inlineStr">
        <is>
          <t>카페24</t>
        </is>
      </c>
      <c r="G13935" s="93" t="inlineStr">
        <is>
          <t>어성초 아크네 바디워시옵션=어성초 아크네 바디워시 2개 -35% off (무료배송)</t>
        </is>
      </c>
      <c r="H13935" s="93" t="n">
        <v>1</v>
      </c>
      <c r="J13935" s="87" t="n">
        <v>201208</v>
      </c>
      <c r="K13935" s="93" t="n"/>
      <c r="L13935" s="87" t="n">
        <v>33800</v>
      </c>
      <c r="M13935" s="87" t="n">
        <v>31822.7</v>
      </c>
      <c r="N13935" s="87" t="n">
        <v>8170</v>
      </c>
      <c r="O13935" s="144" t="n">
        <v>30727.27272727272</v>
      </c>
      <c r="P13935" s="87" t="inlineStr">
        <is>
          <t>카페24바디워시어성초 아크네 바디워시옵션=어성초 아크네 바디워시 2개 -35% off (무료배송)201208</t>
        </is>
      </c>
    </row>
    <row r="13936">
      <c r="B13936" s="127" t="n">
        <v>44214</v>
      </c>
      <c r="C13936" s="87">
        <f>TEXT(B13936,"aaa")</f>
        <v/>
      </c>
      <c r="D13936" s="93" t="n"/>
      <c r="E13936" s="87">
        <f>INDEX(매칭테이블!C:D,MATCH(RD!G13936,매칭테이블!D:D,0),1)</f>
        <v/>
      </c>
      <c r="F13936" s="93" t="inlineStr">
        <is>
          <t>카페24</t>
        </is>
      </c>
      <c r="G13936" s="93" t="inlineStr">
        <is>
          <t>어성초 약산성 클렌징폼클렌징폼=어성초 약산성 클렌징폼 1개 -19%off</t>
        </is>
      </c>
      <c r="H13936" s="93" t="n">
        <v>24</v>
      </c>
      <c r="J13936" s="87" t="n">
        <v>201208</v>
      </c>
      <c r="K13936" s="93" t="n"/>
      <c r="L13936" s="87" t="n">
        <v>312000</v>
      </c>
      <c r="M13936" s="87" t="n">
        <v>293748</v>
      </c>
      <c r="N13936" s="87" t="n">
        <v>66000</v>
      </c>
      <c r="O13936" s="144" t="n">
        <v>283636.3636363636</v>
      </c>
      <c r="P13936" s="87" t="inlineStr">
        <is>
          <t>카페24클렌징폼어성초 약산성 클렌징폼클렌징폼=어성초 약산성 클렌징폼 1개 -19%off201208</t>
        </is>
      </c>
    </row>
    <row r="13937">
      <c r="B13937" s="127" t="n">
        <v>44214</v>
      </c>
      <c r="C13937" s="87">
        <f>TEXT(B13937,"aaa")</f>
        <v/>
      </c>
      <c r="D13937" s="93" t="n"/>
      <c r="E13937" s="87">
        <f>INDEX(매칭테이블!C:D,MATCH(RD!G13937,매칭테이블!D:D,0),1)</f>
        <v/>
      </c>
      <c r="F13937" s="93" t="inlineStr">
        <is>
          <t>카페24</t>
        </is>
      </c>
      <c r="G13937" s="93" t="inlineStr">
        <is>
          <t>어성초 약산성 클렌징폼클렌징폼=어성초 약산성 클렌징폼 2개 -25%off</t>
        </is>
      </c>
      <c r="H13937" s="93" t="n">
        <v>5</v>
      </c>
      <c r="J13937" s="87" t="n">
        <v>201208</v>
      </c>
      <c r="K13937" s="93" t="n"/>
      <c r="L13937" s="87" t="n">
        <v>120000</v>
      </c>
      <c r="M13937" s="87" t="n">
        <v>112980</v>
      </c>
      <c r="N13937" s="87" t="n">
        <v>12300</v>
      </c>
      <c r="O13937" s="144" t="n">
        <v>109090.9090909091</v>
      </c>
      <c r="P13937" s="87" t="inlineStr">
        <is>
          <t>카페24클렌징폼어성초 약산성 클렌징폼클렌징폼=어성초 약산성 클렌징폼 2개 -25%off201208</t>
        </is>
      </c>
    </row>
    <row r="13938">
      <c r="B13938" s="127" t="n">
        <v>44214</v>
      </c>
      <c r="C13938" s="87">
        <f>TEXT(B13938,"aaa")</f>
        <v/>
      </c>
      <c r="D13938" s="93" t="n"/>
      <c r="E13938" s="87">
        <f>INDEX(매칭테이블!C:D,MATCH(RD!G13938,매칭테이블!D:D,0),1)</f>
        <v/>
      </c>
      <c r="F13938" s="93" t="inlineStr">
        <is>
          <t>카페24</t>
        </is>
      </c>
      <c r="G13938" s="93" t="inlineStr">
        <is>
          <t>어성초 약산성 클렌징폼클렌징폼=어성초 약산성 클렌징폼 3개 -31%off (무료배송)</t>
        </is>
      </c>
      <c r="H13938" s="93" t="n">
        <v>4</v>
      </c>
      <c r="J13938" s="87" t="n">
        <v>201208</v>
      </c>
      <c r="K13938" s="93" t="n"/>
      <c r="L13938" s="87" t="n">
        <v>132000</v>
      </c>
      <c r="M13938" s="87" t="n">
        <v>124278</v>
      </c>
      <c r="N13938" s="87" t="n">
        <v>14760</v>
      </c>
      <c r="O13938" s="144" t="n">
        <v>120000</v>
      </c>
      <c r="P13938" s="87" t="inlineStr">
        <is>
          <t>카페24클렌징폼어성초 약산성 클렌징폼클렌징폼=어성초 약산성 클렌징폼 3개 -31%off (무료배송)201208</t>
        </is>
      </c>
    </row>
    <row r="13939">
      <c r="B13939" s="127" t="n">
        <v>44214</v>
      </c>
      <c r="C13939" s="87">
        <f>TEXT(B13939,"aaa")</f>
        <v/>
      </c>
      <c r="D13939" s="93" t="n"/>
      <c r="E13939" s="87">
        <f>INDEX(매칭테이블!C:D,MATCH(RD!G13939,매칭테이블!D:D,0),1)</f>
        <v/>
      </c>
      <c r="F13939" s="93" t="inlineStr">
        <is>
          <t>카페24</t>
        </is>
      </c>
      <c r="G13939" s="93" t="inlineStr">
        <is>
          <t>어성초 크림마스크 나이트 솔루션옵션=어성초 크림마스크 나이트 솔루션 10장 (-50%)</t>
        </is>
      </c>
      <c r="H13939" s="93" t="n">
        <v>3</v>
      </c>
      <c r="J13939" s="87" t="n">
        <v>201208</v>
      </c>
      <c r="K13939" s="93" t="n"/>
      <c r="L13939" s="87" t="n">
        <v>60000</v>
      </c>
      <c r="M13939" s="87" t="n">
        <v>56490</v>
      </c>
      <c r="N13939" s="87" t="n">
        <v>9321</v>
      </c>
      <c r="O13939" s="144" t="n">
        <v>54545.45454545454</v>
      </c>
      <c r="P13939" s="87" t="inlineStr">
        <is>
          <t>카페24크림마스크어성초 크림마스크 나이트 솔루션옵션=어성초 크림마스크 나이트 솔루션 10장 (-50%)201208</t>
        </is>
      </c>
    </row>
    <row r="13940">
      <c r="B13940" s="127" t="n">
        <v>44214</v>
      </c>
      <c r="C13940" s="87">
        <f>TEXT(B13940,"aaa")</f>
        <v/>
      </c>
      <c r="D13940" s="93" t="n"/>
      <c r="E13940" s="87">
        <f>INDEX(매칭테이블!C:D,MATCH(RD!G13940,매칭테이블!D:D,0),1)</f>
        <v/>
      </c>
      <c r="F13940" s="93" t="inlineStr">
        <is>
          <t>카페24</t>
        </is>
      </c>
      <c r="G13940" s="93" t="inlineStr">
        <is>
          <t>자작나무 수분 마스크옵션=자작나무 수분 마스크 1장</t>
        </is>
      </c>
      <c r="H13940" s="93" t="n">
        <v>2</v>
      </c>
      <c r="J13940" s="87" t="n">
        <v>201208</v>
      </c>
      <c r="K13940" s="93" t="n"/>
      <c r="L13940" s="87" t="n">
        <v>8000</v>
      </c>
      <c r="M13940" s="87" t="n">
        <v>7532</v>
      </c>
      <c r="N13940" s="87" t="n">
        <v>638</v>
      </c>
      <c r="O13940" s="144" t="n">
        <v>7272.727272727272</v>
      </c>
      <c r="P13940" s="87" t="inlineStr">
        <is>
          <t>카페24마스크팩자작나무 수분 마스크옵션=자작나무 수분 마스크 1장201208</t>
        </is>
      </c>
    </row>
    <row r="13941">
      <c r="B13941" s="127" t="n">
        <v>44214</v>
      </c>
      <c r="C13941" s="87">
        <f>TEXT(B13941,"aaa")</f>
        <v/>
      </c>
      <c r="D13941" s="93" t="n"/>
      <c r="E13941" s="87">
        <f>INDEX(매칭테이블!C:D,MATCH(RD!G13941,매칭테이블!D:D,0),1)</f>
        <v/>
      </c>
      <c r="F13941" s="93" t="inlineStr">
        <is>
          <t>카페24</t>
        </is>
      </c>
      <c r="G13941" s="93" t="inlineStr">
        <is>
          <t>자작나무 수분 마스크옵션=자작나무 수분 마스크 10장 (50% off)</t>
        </is>
      </c>
      <c r="H13941" s="93" t="n">
        <v>2</v>
      </c>
      <c r="J13941" s="87" t="n">
        <v>201208</v>
      </c>
      <c r="K13941" s="93" t="n"/>
      <c r="L13941" s="87" t="n">
        <v>40000</v>
      </c>
      <c r="M13941" s="87" t="n">
        <v>37660</v>
      </c>
      <c r="N13941" s="87" t="n">
        <v>6374</v>
      </c>
      <c r="O13941" s="144" t="n">
        <v>36363.63636363636</v>
      </c>
      <c r="P13941" s="87" t="inlineStr">
        <is>
          <t>카페24마스크팩자작나무 수분 마스크옵션=자작나무 수분 마스크 10장 (50% off)201208</t>
        </is>
      </c>
    </row>
    <row r="13942">
      <c r="B13942" s="127" t="n">
        <v>44214</v>
      </c>
      <c r="C13942" s="87">
        <f>TEXT(B13942,"aaa")</f>
        <v/>
      </c>
      <c r="D13942" s="93" t="n"/>
      <c r="E13942" s="87">
        <f>INDEX(매칭테이블!C:D,MATCH(RD!G13942,매칭테이블!D:D,0),1)</f>
        <v/>
      </c>
      <c r="F13942" s="93" t="inlineStr">
        <is>
          <t>카페24</t>
        </is>
      </c>
      <c r="G13942" s="93" t="inlineStr">
        <is>
          <t>청귤 비타 잡티 마스크옵션=청귤 비타 잡티 마스크 1장</t>
        </is>
      </c>
      <c r="H13942" s="93" t="n">
        <v>2</v>
      </c>
      <c r="J13942" s="87" t="n">
        <v>201208</v>
      </c>
      <c r="K13942" s="93" t="n"/>
      <c r="L13942" s="87" t="n">
        <v>8000</v>
      </c>
      <c r="M13942" s="87" t="n">
        <v>7532</v>
      </c>
      <c r="N13942" s="87" t="n">
        <v>634</v>
      </c>
      <c r="O13942" s="144" t="n">
        <v>7272.727272727272</v>
      </c>
      <c r="P13942" s="87" t="inlineStr">
        <is>
          <t>카페24마스크팩청귤 비타 잡티 마스크옵션=청귤 비타 잡티 마스크 1장201208</t>
        </is>
      </c>
    </row>
    <row r="13943">
      <c r="B13943" s="127" t="n">
        <v>44214</v>
      </c>
      <c r="C13943" s="87">
        <f>TEXT(B13943,"aaa")</f>
        <v/>
      </c>
      <c r="D13943" s="93" t="n"/>
      <c r="E13943" s="87">
        <f>INDEX(매칭테이블!C:D,MATCH(RD!G13943,매칭테이블!D:D,0),1)</f>
        <v/>
      </c>
      <c r="F13943" s="93" t="inlineStr">
        <is>
          <t>카페24</t>
        </is>
      </c>
      <c r="G13943" s="93" t="inlineStr">
        <is>
          <t>청귤 비타 잡티 마스크옵션=청귤 비타 잡티 마스크 10장 (50% off)</t>
        </is>
      </c>
      <c r="H13943" s="93" t="n">
        <v>4</v>
      </c>
      <c r="J13943" s="87" t="n">
        <v>201208</v>
      </c>
      <c r="K13943" s="93" t="n"/>
      <c r="L13943" s="87" t="n">
        <v>80000</v>
      </c>
      <c r="M13943" s="87" t="n">
        <v>75320</v>
      </c>
      <c r="N13943" s="87" t="n">
        <v>12668</v>
      </c>
      <c r="O13943" s="144" t="n">
        <v>72727.27272727272</v>
      </c>
      <c r="P13943" s="87" t="inlineStr">
        <is>
          <t>카페24마스크팩청귤 비타 잡티 마스크옵션=청귤 비타 잡티 마스크 10장 (50% off)201208</t>
        </is>
      </c>
    </row>
    <row r="13944">
      <c r="B13944" s="127" t="n">
        <v>44214</v>
      </c>
      <c r="C13944" s="87">
        <f>TEXT(B13944,"aaa")</f>
        <v/>
      </c>
      <c r="D13944" s="93" t="n"/>
      <c r="E13944" s="87">
        <f>INDEX(매칭테이블!C:D,MATCH(RD!G13944,매칭테이블!D:D,0),1)</f>
        <v/>
      </c>
      <c r="F13944" s="93" t="inlineStr">
        <is>
          <t>카페24</t>
        </is>
      </c>
      <c r="G13944" s="93" t="inlineStr">
        <is>
          <t>촉촉 스킨팩 화장솜</t>
        </is>
      </c>
      <c r="H13944" s="93" t="n">
        <v>22</v>
      </c>
      <c r="J13944" s="87" t="n">
        <v>201208</v>
      </c>
      <c r="K13944" s="93" t="n"/>
      <c r="L13944" s="87" t="n">
        <v>66000</v>
      </c>
      <c r="M13944" s="87" t="n">
        <v>62139</v>
      </c>
      <c r="N13944" s="87" t="n">
        <v>24420</v>
      </c>
      <c r="O13944" s="144" t="n">
        <v>59999.99999999999</v>
      </c>
      <c r="P13944" s="87" t="inlineStr">
        <is>
          <t>카페24화장솜촉촉 스킨팩 화장솜201208</t>
        </is>
      </c>
    </row>
    <row r="13945">
      <c r="B13945" s="127" t="n">
        <v>44214</v>
      </c>
      <c r="C13945" s="87">
        <f>TEXT(B13945,"aaa")</f>
        <v/>
      </c>
      <c r="D13945" s="93" t="n"/>
      <c r="E13945" s="87">
        <f>INDEX(매칭테이블!C:D,MATCH(RD!G13945,매칭테이블!D:D,0),1)</f>
        <v/>
      </c>
      <c r="F13945" s="93" t="inlineStr">
        <is>
          <t>화해</t>
        </is>
      </c>
      <c r="G13945" s="93" t="inlineStr">
        <is>
          <t>어성초 아크네 바디워시 500ml어성초 아크네 바디워시 500ml</t>
        </is>
      </c>
      <c r="H13945" s="93" t="n">
        <v>1</v>
      </c>
      <c r="J13945" s="87" t="n">
        <v>201208</v>
      </c>
      <c r="K13945" s="93" t="n"/>
      <c r="L13945" s="87" t="n">
        <v>18200</v>
      </c>
      <c r="M13945" s="87" t="n">
        <v>13286</v>
      </c>
      <c r="N13945" s="87" t="n">
        <v>4085</v>
      </c>
      <c r="O13945" s="144" t="n">
        <v>16545.45454545454</v>
      </c>
      <c r="P13945" s="87" t="inlineStr">
        <is>
          <t>화해바디워시어성초 아크네 바디워시 500ml어성초 아크네 바디워시 500ml201208</t>
        </is>
      </c>
    </row>
    <row r="13946">
      <c r="B13946" s="127" t="n">
        <v>44215</v>
      </c>
      <c r="C13946" s="87">
        <f>TEXT(B13946,"aaa")</f>
        <v/>
      </c>
      <c r="D13946" s="93" t="n"/>
      <c r="E13946" s="87">
        <f>INDEX(매칭테이블!C:D,MATCH(RD!G13946,매칭테이블!D:D,0),1)</f>
        <v/>
      </c>
      <c r="F13946" s="93" t="inlineStr">
        <is>
          <t>W컨셉</t>
        </is>
      </c>
      <c r="G13946" s="93" t="inlineStr">
        <is>
          <t>어성초 77토너 (2 SET) HEARTLEAF 77% SOOTHING TONER 250ml250ml 2set</t>
        </is>
      </c>
      <c r="H13946" s="93" t="n">
        <v>2</v>
      </c>
      <c r="J13946" s="87" t="n">
        <v>201208</v>
      </c>
      <c r="K13946" s="93" t="n"/>
      <c r="L13946" s="87" t="n">
        <v>70000</v>
      </c>
      <c r="M13946" s="87" t="n">
        <v>50400</v>
      </c>
      <c r="N13946" s="87" t="n">
        <v>12320</v>
      </c>
      <c r="O13946" s="144" t="n">
        <v>63636.36363636363</v>
      </c>
      <c r="P13946" s="87" t="inlineStr">
        <is>
          <t>W컨셉토너어성초 77토너 (2 SET) HEARTLEAF 77% SOOTHING TONER 250ml250ml 2set201208</t>
        </is>
      </c>
    </row>
    <row r="13947">
      <c r="B13947" s="127" t="n">
        <v>44215</v>
      </c>
      <c r="C13947" s="87">
        <f>TEXT(B13947,"aaa")</f>
        <v/>
      </c>
      <c r="D13947" s="93" t="n"/>
      <c r="E13947" s="87">
        <f>INDEX(매칭테이블!C:D,MATCH(RD!G13947,매칭테이블!D:D,0),1)</f>
        <v/>
      </c>
      <c r="F13947" s="93" t="inlineStr">
        <is>
          <t>스타일쉐어</t>
        </is>
      </c>
      <c r="G13947" s="93" t="inlineStr">
        <is>
          <t>아누아 어성초 77 토너 250ml</t>
        </is>
      </c>
      <c r="H13947" s="93" t="n">
        <v>4</v>
      </c>
      <c r="J13947" s="87" t="n">
        <v>201208</v>
      </c>
      <c r="K13947" s="93" t="n"/>
      <c r="L13947" s="87" t="n">
        <v>80000</v>
      </c>
      <c r="M13947" s="87" t="n">
        <v>60000</v>
      </c>
      <c r="N13947" s="87" t="n">
        <v>13040</v>
      </c>
      <c r="O13947" s="144" t="n">
        <v>72727.27272727272</v>
      </c>
      <c r="P13947" s="87" t="inlineStr">
        <is>
          <t>스타일쉐어토너아누아 어성초 77 토너 250ml201208</t>
        </is>
      </c>
    </row>
    <row r="13948">
      <c r="B13948" s="127" t="n">
        <v>44215</v>
      </c>
      <c r="C13948" s="87">
        <f>TEXT(B13948,"aaa")</f>
        <v/>
      </c>
      <c r="D13948" s="93" t="n"/>
      <c r="E13948" s="87">
        <f>INDEX(매칭테이블!C:D,MATCH(RD!G13948,매칭테이블!D:D,0),1)</f>
        <v/>
      </c>
      <c r="F13948" s="93" t="inlineStr">
        <is>
          <t>아누아 CS</t>
        </is>
      </c>
      <c r="G13948" s="93" t="inlineStr">
        <is>
          <t>어성초 77 토너 250ml</t>
        </is>
      </c>
      <c r="H13948" s="93" t="n">
        <v>4</v>
      </c>
      <c r="J13948" s="87" t="n">
        <v>201208</v>
      </c>
      <c r="K13948" s="93" t="n"/>
      <c r="L13948" s="87" t="n">
        <v>0</v>
      </c>
      <c r="M13948" s="87" t="n">
        <v>0</v>
      </c>
      <c r="N13948" s="87" t="n">
        <v>13040</v>
      </c>
      <c r="O13948" s="144" t="n">
        <v>0</v>
      </c>
      <c r="P13948" s="87" t="inlineStr">
        <is>
          <t>아누아 CS토너어성초 77 토너 250ml201208</t>
        </is>
      </c>
    </row>
    <row r="13949">
      <c r="B13949" s="127" t="n">
        <v>44215</v>
      </c>
      <c r="C13949" s="87">
        <f>TEXT(B13949,"aaa")</f>
        <v/>
      </c>
      <c r="D13949" s="93" t="n"/>
      <c r="E13949" s="87">
        <f>INDEX(매칭테이블!C:D,MATCH(RD!G13949,매칭테이블!D:D,0),1)</f>
        <v/>
      </c>
      <c r="F13949" s="93" t="inlineStr">
        <is>
          <t>카페24</t>
        </is>
      </c>
      <c r="G13949" s="93" t="inlineStr">
        <is>
          <t>5 제로 무기자차 선크림옵션=5제로 무기자차 선크림 1개-20% off</t>
        </is>
      </c>
      <c r="H13949" s="93" t="n">
        <v>4</v>
      </c>
      <c r="J13949" s="87" t="n">
        <v>201208</v>
      </c>
      <c r="K13949" s="93" t="n"/>
      <c r="L13949" s="87" t="n">
        <v>80000</v>
      </c>
      <c r="M13949" s="87" t="n">
        <v>75320</v>
      </c>
      <c r="N13949" s="87" t="n">
        <v>9380</v>
      </c>
      <c r="O13949" s="144" t="n">
        <v>72727.27272727272</v>
      </c>
      <c r="P13949" s="87" t="inlineStr">
        <is>
          <t>카페24선크림5 제로 무기자차 선크림옵션=5제로 무기자차 선크림 1개-20% off201208</t>
        </is>
      </c>
    </row>
    <row r="13950">
      <c r="B13950" s="127" t="n">
        <v>44215</v>
      </c>
      <c r="C13950" s="87">
        <f>TEXT(B13950,"aaa")</f>
        <v/>
      </c>
      <c r="D13950" s="93" t="n"/>
      <c r="E13950" s="87">
        <f>INDEX(매칭테이블!C:D,MATCH(RD!G13950,매칭테이블!D:D,0),1)</f>
        <v/>
      </c>
      <c r="F13950" s="93" t="inlineStr">
        <is>
          <t>카페24</t>
        </is>
      </c>
      <c r="G13950" s="93" t="inlineStr">
        <is>
          <t>5 제로 무기자차 선크림옵션=5제로 무기자차 선크림 2개-30% off (무료배송)</t>
        </is>
      </c>
      <c r="H13950" s="93" t="n">
        <v>1</v>
      </c>
      <c r="J13950" s="87" t="n">
        <v>201208</v>
      </c>
      <c r="K13950" s="93" t="n"/>
      <c r="L13950" s="87" t="n">
        <v>35000</v>
      </c>
      <c r="M13950" s="87" t="n">
        <v>32952.5</v>
      </c>
      <c r="N13950" s="87" t="n">
        <v>4690</v>
      </c>
      <c r="O13950" s="144" t="n">
        <v>31818.18181818182</v>
      </c>
      <c r="P13950" s="87" t="inlineStr">
        <is>
          <t>카페24선크림5 제로 무기자차 선크림옵션=5제로 무기자차 선크림 2개-30% off (무료배송)201208</t>
        </is>
      </c>
    </row>
    <row r="13951">
      <c r="B13951" s="127" t="n">
        <v>44215</v>
      </c>
      <c r="C13951" s="87">
        <f>TEXT(B13951,"aaa")</f>
        <v/>
      </c>
      <c r="D13951" s="93" t="n"/>
      <c r="E13951" s="87">
        <f>INDEX(매칭테이블!C:D,MATCH(RD!G13951,매칭테이블!D:D,0),1)</f>
        <v/>
      </c>
      <c r="F13951" s="93" t="inlineStr">
        <is>
          <t>카페24</t>
        </is>
      </c>
      <c r="G13951" s="93" t="inlineStr">
        <is>
          <t>[01/27 순차발송] 어성초 77 클리어 패드옵션=어성초 77 클리어 패드 1개-20% off</t>
        </is>
      </c>
      <c r="H13951" s="93" t="n">
        <v>30</v>
      </c>
      <c r="J13951" s="87" t="n">
        <v>201208</v>
      </c>
      <c r="K13951" s="93" t="n"/>
      <c r="L13951" s="87" t="n">
        <v>672000</v>
      </c>
      <c r="M13951" s="87" t="n">
        <v>632688</v>
      </c>
      <c r="N13951" s="87" t="n">
        <v>150360</v>
      </c>
      <c r="O13951" s="144" t="n">
        <v>610909.0909090908</v>
      </c>
      <c r="P13951" s="87" t="inlineStr">
        <is>
          <t>카페24클리어 패드[01/27 순차발송] 어성초 77 클리어 패드옵션=어성초 77 클리어 패드 1개-20% off201208</t>
        </is>
      </c>
    </row>
    <row r="13952">
      <c r="B13952" s="127" t="n">
        <v>44215</v>
      </c>
      <c r="C13952" s="87">
        <f>TEXT(B13952,"aaa")</f>
        <v/>
      </c>
      <c r="D13952" s="93" t="n"/>
      <c r="E13952" s="87">
        <f>INDEX(매칭테이블!C:D,MATCH(RD!G13952,매칭테이블!D:D,0),1)</f>
        <v/>
      </c>
      <c r="F13952" s="93" t="inlineStr">
        <is>
          <t>카페24</t>
        </is>
      </c>
      <c r="G13952" s="93" t="inlineStr">
        <is>
          <t>[01/27 순차발송] 어성초 77 클리어 패드옵션=어성초 77 클리어 패드 2개-30% off (무료배송)</t>
        </is>
      </c>
      <c r="H13952" s="93" t="n">
        <v>26</v>
      </c>
      <c r="J13952" s="87" t="n">
        <v>201208</v>
      </c>
      <c r="K13952" s="93" t="n"/>
      <c r="L13952" s="87" t="n">
        <v>1019200</v>
      </c>
      <c r="M13952" s="87" t="n">
        <v>959576.8</v>
      </c>
      <c r="N13952" s="87" t="n">
        <v>260624</v>
      </c>
      <c r="O13952" s="144" t="n">
        <v>926545.4545454545</v>
      </c>
      <c r="P13952" s="87" t="inlineStr">
        <is>
          <t>카페24클리어 패드[01/27 순차발송] 어성초 77 클리어 패드옵션=어성초 77 클리어 패드 2개-30% off (무료배송)201208</t>
        </is>
      </c>
    </row>
    <row r="13953">
      <c r="B13953" s="127" t="n">
        <v>44215</v>
      </c>
      <c r="C13953" s="87">
        <f>TEXT(B13953,"aaa")</f>
        <v/>
      </c>
      <c r="D13953" s="93" t="n"/>
      <c r="E13953" s="87">
        <f>INDEX(매칭테이블!C:D,MATCH(RD!G13953,매칭테이블!D:D,0),1)</f>
        <v/>
      </c>
      <c r="F13953" s="93" t="inlineStr">
        <is>
          <t>카페24</t>
        </is>
      </c>
      <c r="G13953" s="93" t="inlineStr">
        <is>
          <t>[01/27 순차발송] 어성초 77 클리어 패드옵션=어성초 77 클리어 패드 2+1 EVENT (무료배송)</t>
        </is>
      </c>
      <c r="H13953" s="93" t="n">
        <v>26</v>
      </c>
      <c r="J13953" s="87" t="n">
        <v>201208</v>
      </c>
      <c r="K13953" s="93" t="n"/>
      <c r="L13953" s="87" t="n">
        <v>1419600</v>
      </c>
      <c r="M13953" s="87" t="n">
        <v>1336553.4</v>
      </c>
      <c r="N13953" s="87" t="n">
        <v>240240</v>
      </c>
      <c r="O13953" s="144" t="n">
        <v>1290545.454545454</v>
      </c>
      <c r="P13953" s="87" t="inlineStr">
        <is>
          <t>카페24클리어 패드[01/27 순차발송] 어성초 77 클리어 패드옵션=어성초 77 클리어 패드 2+1 EVENT (무료배송)201208</t>
        </is>
      </c>
    </row>
    <row r="13954">
      <c r="B13954" s="127" t="n">
        <v>44215</v>
      </c>
      <c r="C13954" s="87">
        <f>TEXT(B13954,"aaa")</f>
        <v/>
      </c>
      <c r="D13954" s="93" t="n"/>
      <c r="E13954" s="87">
        <f>INDEX(매칭테이블!C:D,MATCH(RD!G13954,매칭테이블!D:D,0),1)</f>
        <v/>
      </c>
      <c r="F13954" s="93" t="inlineStr">
        <is>
          <t>카페24</t>
        </is>
      </c>
      <c r="G13954" s="93" t="inlineStr">
        <is>
          <t>[01/27 순차발송] 어성초 77 클리어 패드옵션=어성초77토너1개+어성초77패드1개-30% off (무료배송)</t>
        </is>
      </c>
      <c r="H13954" s="93" t="n">
        <v>8</v>
      </c>
      <c r="J13954" s="87" t="n">
        <v>201208</v>
      </c>
      <c r="K13954" s="93" t="n"/>
      <c r="L13954" s="87" t="n">
        <v>296800</v>
      </c>
      <c r="M13954" s="87" t="n">
        <v>279437.2</v>
      </c>
      <c r="N13954" s="87" t="n">
        <v>64736</v>
      </c>
      <c r="O13954" s="144" t="n">
        <v>269818.1818181818</v>
      </c>
      <c r="P13954" s="87" t="inlineStr">
        <is>
          <t>카페24토너+패드 세트[01/27 순차발송] 어성초 77 클리어 패드옵션=어성초77토너1개+어성초77패드1개-30% off (무료배송)201208</t>
        </is>
      </c>
    </row>
    <row r="13955">
      <c r="B13955" s="127" t="n">
        <v>44215</v>
      </c>
      <c r="C13955" s="87">
        <f>TEXT(B13955,"aaa")</f>
        <v/>
      </c>
      <c r="D13955" s="93" t="n"/>
      <c r="E13955" s="87">
        <f>INDEX(매칭테이블!C:D,MATCH(RD!G13955,매칭테이블!D:D,0),1)</f>
        <v/>
      </c>
      <c r="F13955" s="93" t="inlineStr">
        <is>
          <t>카페24</t>
        </is>
      </c>
      <c r="G13955" s="93" t="inlineStr">
        <is>
          <t>[01/27 순차발송] 어성초 77 포어 클리어 패드옵션=어성초 77 클리어 패드 1개-20% off</t>
        </is>
      </c>
      <c r="H13955" s="93" t="n">
        <v>4</v>
      </c>
      <c r="J13955" s="87" t="n">
        <v>201208</v>
      </c>
      <c r="K13955" s="93" t="n"/>
      <c r="L13955" s="87" t="n">
        <v>89600</v>
      </c>
      <c r="M13955" s="87" t="n">
        <v>84358.39999999999</v>
      </c>
      <c r="N13955" s="87" t="n">
        <v>20048</v>
      </c>
      <c r="O13955" s="144" t="n">
        <v>81454.54545454544</v>
      </c>
      <c r="P13955" s="87" t="inlineStr">
        <is>
          <t>카페24클리어 패드[01/27 순차발송] 어성초 77 포어 클리어 패드옵션=어성초 77 클리어 패드 1개-20% off201208</t>
        </is>
      </c>
    </row>
    <row r="13956">
      <c r="B13956" s="127" t="n">
        <v>44215</v>
      </c>
      <c r="C13956" s="87">
        <f>TEXT(B13956,"aaa")</f>
        <v/>
      </c>
      <c r="D13956" s="93" t="n"/>
      <c r="E13956" s="87">
        <f>INDEX(매칭테이블!C:D,MATCH(RD!G13956,매칭테이블!D:D,0),1)</f>
        <v/>
      </c>
      <c r="F13956" s="93" t="inlineStr">
        <is>
          <t>카페24</t>
        </is>
      </c>
      <c r="G13956" s="93" t="inlineStr">
        <is>
          <t>[01/27 순차발송] 어성초 77 포어 클리어 패드옵션=어성초 77 클리어 패드 2개-30% off (무료배송)</t>
        </is>
      </c>
      <c r="H13956" s="93" t="n">
        <v>1</v>
      </c>
      <c r="J13956" s="87" t="n">
        <v>201208</v>
      </c>
      <c r="K13956" s="93" t="n"/>
      <c r="L13956" s="87" t="n">
        <v>39200</v>
      </c>
      <c r="M13956" s="87" t="n">
        <v>36906.8</v>
      </c>
      <c r="N13956" s="87" t="n">
        <v>10024</v>
      </c>
      <c r="O13956" s="144" t="n">
        <v>35636.36363636363</v>
      </c>
      <c r="P13956" s="87" t="inlineStr">
        <is>
          <t>카페24클리어 패드[01/27 순차발송] 어성초 77 포어 클리어 패드옵션=어성초 77 클리어 패드 2개-30% off (무료배송)201208</t>
        </is>
      </c>
    </row>
    <row r="13957">
      <c r="B13957" s="127" t="n">
        <v>44215</v>
      </c>
      <c r="C13957" s="87">
        <f>TEXT(B13957,"aaa")</f>
        <v/>
      </c>
      <c r="D13957" s="93" t="n"/>
      <c r="E13957" s="87">
        <f>INDEX(매칭테이블!C:D,MATCH(RD!G13957,매칭테이블!D:D,0),1)</f>
        <v/>
      </c>
      <c r="F13957" s="93" t="inlineStr">
        <is>
          <t>카페24</t>
        </is>
      </c>
      <c r="G13957" s="93" t="inlineStr">
        <is>
          <t>[01/27 순차발송] 어성초 77 포어 클리어 패드옵션=어성초 77 클리어 패드 2+1 EVENT (무료배송)</t>
        </is>
      </c>
      <c r="H13957" s="93" t="n">
        <v>5</v>
      </c>
      <c r="J13957" s="87" t="n">
        <v>201208</v>
      </c>
      <c r="K13957" s="93" t="n"/>
      <c r="L13957" s="87" t="n">
        <v>273000</v>
      </c>
      <c r="M13957" s="87" t="n">
        <v>257029.5</v>
      </c>
      <c r="N13957" s="87" t="n">
        <v>46200</v>
      </c>
      <c r="O13957" s="144" t="n">
        <v>248181.8181818181</v>
      </c>
      <c r="P13957" s="87" t="inlineStr">
        <is>
          <t>카페24클리어 패드[01/27 순차발송] 어성초 77 포어 클리어 패드옵션=어성초 77 클리어 패드 2+1 EVENT (무료배송)201208</t>
        </is>
      </c>
    </row>
    <row r="13958">
      <c r="B13958" s="127" t="n">
        <v>44215</v>
      </c>
      <c r="C13958" s="87">
        <f>TEXT(B13958,"aaa")</f>
        <v/>
      </c>
      <c r="D13958" s="93" t="n"/>
      <c r="E13958" s="87">
        <f>INDEX(매칭테이블!C:D,MATCH(RD!G13958,매칭테이블!D:D,0),1)</f>
        <v/>
      </c>
      <c r="F13958" s="93" t="inlineStr">
        <is>
          <t>카페24</t>
        </is>
      </c>
      <c r="G13958" s="93" t="inlineStr">
        <is>
          <t>[01/27 순차발송] 어성초 77% 패드옵션=어성초 77 클리어 패드 1개-20% off</t>
        </is>
      </c>
      <c r="H13958" s="93" t="n">
        <v>15</v>
      </c>
      <c r="J13958" s="87" t="n">
        <v>201208</v>
      </c>
      <c r="K13958" s="93" t="n"/>
      <c r="L13958" s="87" t="n">
        <v>336000</v>
      </c>
      <c r="M13958" s="87" t="n">
        <v>316344</v>
      </c>
      <c r="N13958" s="87" t="n">
        <v>75180</v>
      </c>
      <c r="O13958" s="144" t="n">
        <v>305454.5454545454</v>
      </c>
      <c r="P13958" s="87" t="inlineStr">
        <is>
          <t>카페24클리어 패드[01/27 순차발송] 어성초 77% 패드옵션=어성초 77 클리어 패드 1개-20% off201208</t>
        </is>
      </c>
    </row>
    <row r="13959">
      <c r="B13959" s="127" t="n">
        <v>44215</v>
      </c>
      <c r="C13959" s="87">
        <f>TEXT(B13959,"aaa")</f>
        <v/>
      </c>
      <c r="D13959" s="93" t="n"/>
      <c r="E13959" s="87">
        <f>INDEX(매칭테이블!C:D,MATCH(RD!G13959,매칭테이블!D:D,0),1)</f>
        <v/>
      </c>
      <c r="F13959" s="93" t="inlineStr">
        <is>
          <t>카페24</t>
        </is>
      </c>
      <c r="G13959" s="93" t="inlineStr">
        <is>
          <t>[01/27 순차발송] 어성초 77% 패드옵션=어성초 77 클리어 패드 2개-30% off (무료배송)</t>
        </is>
      </c>
      <c r="H13959" s="93" t="n">
        <v>18</v>
      </c>
      <c r="J13959" s="87" t="n">
        <v>201208</v>
      </c>
      <c r="K13959" s="93" t="n"/>
      <c r="L13959" s="87" t="n">
        <v>705600</v>
      </c>
      <c r="M13959" s="87" t="n">
        <v>664322.4</v>
      </c>
      <c r="N13959" s="87" t="n">
        <v>180432</v>
      </c>
      <c r="O13959" s="144" t="n">
        <v>641454.5454545454</v>
      </c>
      <c r="P13959" s="87" t="inlineStr">
        <is>
          <t>카페24클리어 패드[01/27 순차발송] 어성초 77% 패드옵션=어성초 77 클리어 패드 2개-30% off (무료배송)201208</t>
        </is>
      </c>
    </row>
    <row r="13960">
      <c r="B13960" s="127" t="n">
        <v>44215</v>
      </c>
      <c r="C13960" s="87">
        <f>TEXT(B13960,"aaa")</f>
        <v/>
      </c>
      <c r="D13960" s="93" t="n"/>
      <c r="E13960" s="87">
        <f>INDEX(매칭테이블!C:D,MATCH(RD!G13960,매칭테이블!D:D,0),1)</f>
        <v/>
      </c>
      <c r="F13960" s="93" t="inlineStr">
        <is>
          <t>카페24</t>
        </is>
      </c>
      <c r="G13960" s="93" t="inlineStr">
        <is>
          <t>[01/27 순차발송] 어성초 77% 패드옵션=어성초 77 클리어 패드 2+1 EVENT (무료배송)</t>
        </is>
      </c>
      <c r="H13960" s="93" t="n">
        <v>10</v>
      </c>
      <c r="J13960" s="87" t="n">
        <v>201208</v>
      </c>
      <c r="K13960" s="93" t="n"/>
      <c r="L13960" s="87" t="n">
        <v>546000</v>
      </c>
      <c r="M13960" s="87" t="n">
        <v>514059</v>
      </c>
      <c r="N13960" s="87" t="n">
        <v>92400</v>
      </c>
      <c r="O13960" s="144" t="n">
        <v>496363.6363636363</v>
      </c>
      <c r="P13960" s="87" t="inlineStr">
        <is>
          <t>카페24클리어 패드[01/27 순차발송] 어성초 77% 패드옵션=어성초 77 클리어 패드 2+1 EVENT (무료배송)201208</t>
        </is>
      </c>
    </row>
    <row r="13961">
      <c r="B13961" s="127" t="n">
        <v>44215</v>
      </c>
      <c r="C13961" s="87">
        <f>TEXT(B13961,"aaa")</f>
        <v/>
      </c>
      <c r="D13961" s="93" t="n"/>
      <c r="E13961" s="87">
        <f>INDEX(매칭테이블!C:D,MATCH(RD!G13961,매칭테이블!D:D,0),1)</f>
        <v/>
      </c>
      <c r="F13961" s="93" t="inlineStr">
        <is>
          <t>카페24</t>
        </is>
      </c>
      <c r="G13961" s="93" t="inlineStr">
        <is>
          <t>[01/27 순차발송] 어성초 77% 패드옵션=어성초77토너1개+어성초77패드1개-30% off (무료배송)</t>
        </is>
      </c>
      <c r="H13961" s="93" t="n">
        <v>4</v>
      </c>
      <c r="J13961" s="87" t="n">
        <v>201208</v>
      </c>
      <c r="K13961" s="93" t="n"/>
      <c r="L13961" s="87" t="n">
        <v>148400</v>
      </c>
      <c r="M13961" s="87" t="n">
        <v>139718.6</v>
      </c>
      <c r="N13961" s="87" t="n">
        <v>32368</v>
      </c>
      <c r="O13961" s="144" t="n">
        <v>134909.0909090909</v>
      </c>
      <c r="P13961" s="87" t="inlineStr">
        <is>
          <t>카페24토너+패드 세트[01/27 순차발송] 어성초 77% 패드옵션=어성초77토너1개+어성초77패드1개-30% off (무료배송)201208</t>
        </is>
      </c>
    </row>
    <row r="13962">
      <c r="B13962" s="127" t="n">
        <v>44215</v>
      </c>
      <c r="C13962" s="87">
        <f>TEXT(B13962,"aaa")</f>
        <v/>
      </c>
      <c r="D13962" s="93" t="n"/>
      <c r="E13962" s="87">
        <f>INDEX(매칭테이블!C:D,MATCH(RD!G13962,매칭테이블!D:D,0),1)</f>
        <v/>
      </c>
      <c r="F13962" s="93" t="inlineStr">
        <is>
          <t>카페24</t>
        </is>
      </c>
      <c r="G13962" s="93" t="inlineStr">
        <is>
          <t>[수분 보충 세트] 어성초 77 토너 + 어성초 70 로션옵션=어성초 77 토너 250ml + 어성초 70 로션 200ml -30%</t>
        </is>
      </c>
      <c r="H13962" s="93" t="n">
        <v>40</v>
      </c>
      <c r="J13962" s="87" t="n">
        <v>201208</v>
      </c>
      <c r="K13962" s="93" t="n"/>
      <c r="L13962" s="87" t="n">
        <v>1484000</v>
      </c>
      <c r="M13962" s="87" t="n">
        <v>1397186</v>
      </c>
      <c r="N13962" s="87" t="n">
        <v>296720</v>
      </c>
      <c r="O13962" s="144" t="n">
        <v>1349090.909090909</v>
      </c>
      <c r="P13962" s="87" t="inlineStr">
        <is>
          <t>카페24수분 보충 세트[수분 보충 세트] 어성초 77 토너 + 어성초 70 로션옵션=어성초 77 토너 250ml + 어성초 70 로션 200ml -30%201208</t>
        </is>
      </c>
    </row>
    <row r="13963">
      <c r="B13963" s="127" t="n">
        <v>44215</v>
      </c>
      <c r="C13963" s="87">
        <f>TEXT(B13963,"aaa")</f>
        <v/>
      </c>
      <c r="D13963" s="93" t="n"/>
      <c r="E13963" s="87">
        <f>INDEX(매칭테이블!C:D,MATCH(RD!G13963,매칭테이블!D:D,0),1)</f>
        <v/>
      </c>
      <c r="F13963" s="93" t="inlineStr">
        <is>
          <t>카페24</t>
        </is>
      </c>
      <c r="G13963" s="93" t="inlineStr">
        <is>
          <t>[어성초 진정 패키지 세트] 대용량 토너 + 앰플 + 수딩 크림 + 마스크팩 10장</t>
        </is>
      </c>
      <c r="H13963" s="93" t="n">
        <v>3</v>
      </c>
      <c r="J13963" s="87" t="n">
        <v>201208</v>
      </c>
      <c r="K13963" s="93" t="n"/>
      <c r="L13963" s="87" t="n">
        <v>297000</v>
      </c>
      <c r="M13963" s="87" t="n">
        <v>279625.5</v>
      </c>
      <c r="N13963" s="87" t="n">
        <v>45411</v>
      </c>
      <c r="O13963" s="144" t="n">
        <v>270000</v>
      </c>
      <c r="P13963" s="87" t="inlineStr">
        <is>
          <t>카페24어성초진정패키지[어성초 진정 패키지 세트] 대용량 토너 + 앰플 + 수딩 크림 + 마스크팩 10장201208</t>
        </is>
      </c>
    </row>
    <row r="13964">
      <c r="B13964" s="127" t="n">
        <v>44215</v>
      </c>
      <c r="C13964" s="87">
        <f>TEXT(B13964,"aaa")</f>
        <v/>
      </c>
      <c r="D13964" s="93" t="n"/>
      <c r="E13964" s="87">
        <f>INDEX(매칭테이블!C:D,MATCH(RD!G13964,매칭테이블!D:D,0),1)</f>
        <v/>
      </c>
      <c r="F13964" s="93" t="inlineStr">
        <is>
          <t>카페24</t>
        </is>
      </c>
      <c r="G13964" s="93" t="inlineStr">
        <is>
          <t>대용량 어성초 77 수딩 토너 500ml옵션=대용량 어성초 77 토너 1개 - 27% OFF</t>
        </is>
      </c>
      <c r="H13964" s="93" t="n">
        <v>42</v>
      </c>
      <c r="J13964" s="87" t="n">
        <v>201208</v>
      </c>
      <c r="K13964" s="93" t="n"/>
      <c r="L13964" s="87" t="n">
        <v>1386000</v>
      </c>
      <c r="M13964" s="87" t="n">
        <v>1304919</v>
      </c>
      <c r="N13964" s="87" t="n">
        <v>181860</v>
      </c>
      <c r="O13964" s="144" t="n">
        <v>1260000</v>
      </c>
      <c r="P13964" s="87" t="inlineStr">
        <is>
          <t>카페24토너대용량 어성초 77 수딩 토너 500ml옵션=대용량 어성초 77 토너 1개 - 27% OFF201208</t>
        </is>
      </c>
    </row>
    <row r="13965">
      <c r="B13965" s="127" t="n">
        <v>44215</v>
      </c>
      <c r="C13965" s="87">
        <f>TEXT(B13965,"aaa")</f>
        <v/>
      </c>
      <c r="D13965" s="93" t="n"/>
      <c r="E13965" s="87">
        <f>INDEX(매칭테이블!C:D,MATCH(RD!G13965,매칭테이블!D:D,0),1)</f>
        <v/>
      </c>
      <c r="F13965" s="93" t="inlineStr">
        <is>
          <t>카페24</t>
        </is>
      </c>
      <c r="G13965" s="93" t="inlineStr">
        <is>
          <t>대용량 어성초 77 수딩 토너 500ml화장솜(선택)=촉촉 스킨팩 화장솜</t>
        </is>
      </c>
      <c r="H13965" s="93" t="n">
        <v>12</v>
      </c>
      <c r="J13965" s="87" t="n">
        <v>201208</v>
      </c>
      <c r="K13965" s="93" t="n"/>
      <c r="L13965" s="87" t="n">
        <v>456000</v>
      </c>
      <c r="M13965" s="87" t="n">
        <v>429324</v>
      </c>
      <c r="N13965" s="87" t="n">
        <v>13320</v>
      </c>
      <c r="O13965" s="144" t="n">
        <v>414545.4545454545</v>
      </c>
      <c r="P13965" s="87" t="inlineStr">
        <is>
          <t>카페24토너대용량 어성초 77 수딩 토너 500ml화장솜(선택)=촉촉 스킨팩 화장솜201208</t>
        </is>
      </c>
    </row>
    <row r="13966">
      <c r="B13966" s="127" t="n">
        <v>44215</v>
      </c>
      <c r="C13966" s="87">
        <f>TEXT(B13966,"aaa")</f>
        <v/>
      </c>
      <c r="D13966" s="93" t="n"/>
      <c r="E13966" s="87">
        <f>INDEX(매칭테이블!C:D,MATCH(RD!G13966,매칭테이블!D:D,0),1)</f>
        <v/>
      </c>
      <c r="F13966" s="93" t="inlineStr">
        <is>
          <t>카페24</t>
        </is>
      </c>
      <c r="G13966" s="93" t="inlineStr">
        <is>
          <t>대용량 어성초 77 토너 500ml</t>
        </is>
      </c>
      <c r="H13966" s="93" t="n">
        <v>1</v>
      </c>
      <c r="J13966" s="87" t="n">
        <v>201208</v>
      </c>
      <c r="K13966" s="93" t="n"/>
      <c r="L13966" s="87" t="n">
        <v>33000</v>
      </c>
      <c r="M13966" s="87" t="n">
        <v>31069.5</v>
      </c>
      <c r="N13966" s="87" t="n">
        <v>4330</v>
      </c>
      <c r="O13966" s="144" t="n">
        <v>30000</v>
      </c>
      <c r="P13966" s="87" t="inlineStr">
        <is>
          <t>카페24토너대용량 어성초 77 토너 500ml201208</t>
        </is>
      </c>
    </row>
    <row r="13967">
      <c r="B13967" s="127" t="n">
        <v>44215</v>
      </c>
      <c r="C13967" s="87">
        <f>TEXT(B13967,"aaa")</f>
        <v/>
      </c>
      <c r="D13967" s="93" t="n"/>
      <c r="E13967" s="87">
        <f>INDEX(매칭테이블!C:D,MATCH(RD!G13967,매칭테이블!D:D,0),1)</f>
        <v/>
      </c>
      <c r="F13967" s="93" t="inlineStr">
        <is>
          <t>카페24</t>
        </is>
      </c>
      <c r="G13967" s="93" t="inlineStr">
        <is>
          <t>아누아 어성초 77 수딩 토너토너(필수)=어성초 77 토너 1개-20% off</t>
        </is>
      </c>
      <c r="H13967" s="93" t="n">
        <v>1</v>
      </c>
      <c r="J13967" s="87" t="n">
        <v>201208</v>
      </c>
      <c r="K13967" s="93" t="n"/>
      <c r="L13967" s="87" t="n">
        <v>20000</v>
      </c>
      <c r="M13967" s="87" t="n">
        <v>18830</v>
      </c>
      <c r="N13967" s="87" t="n">
        <v>3080</v>
      </c>
      <c r="O13967" s="144" t="n">
        <v>18181.81818181818</v>
      </c>
      <c r="P13967" s="87" t="inlineStr">
        <is>
          <t>카페24토너아누아 어성초 77 수딩 토너토너(필수)=어성초 77 토너 1개-20% off201208</t>
        </is>
      </c>
    </row>
    <row r="13968">
      <c r="B13968" s="127" t="n">
        <v>44215</v>
      </c>
      <c r="C13968" s="87">
        <f>TEXT(B13968,"aaa")</f>
        <v/>
      </c>
      <c r="D13968" s="93" t="n"/>
      <c r="E13968" s="87">
        <f>INDEX(매칭테이블!C:D,MATCH(RD!G13968,매칭테이블!D:D,0),1)</f>
        <v/>
      </c>
      <c r="F13968" s="93" t="inlineStr">
        <is>
          <t>카페24</t>
        </is>
      </c>
      <c r="G13968" s="93" t="inlineStr">
        <is>
          <t>아누아 어성초 77 수딩 토너토너(필수)=어성초 77 토너 2개-30% off (무료배송)</t>
        </is>
      </c>
      <c r="H13968" s="93" t="n">
        <v>1</v>
      </c>
      <c r="J13968" s="87" t="n">
        <v>201208</v>
      </c>
      <c r="K13968" s="93" t="n"/>
      <c r="L13968" s="87" t="n">
        <v>35000</v>
      </c>
      <c r="M13968" s="87" t="n">
        <v>32952.5</v>
      </c>
      <c r="N13968" s="87" t="n">
        <v>6160</v>
      </c>
      <c r="O13968" s="144" t="n">
        <v>31818.18181818182</v>
      </c>
      <c r="P13968" s="87" t="inlineStr">
        <is>
          <t>카페24토너아누아 어성초 77 수딩 토너토너(필수)=어성초 77 토너 2개-30% off (무료배송)201208</t>
        </is>
      </c>
    </row>
    <row r="13969">
      <c r="B13969" s="127" t="n">
        <v>44215</v>
      </c>
      <c r="C13969" s="87">
        <f>TEXT(B13969,"aaa")</f>
        <v/>
      </c>
      <c r="D13969" s="93" t="n"/>
      <c r="E13969" s="87">
        <f>INDEX(매칭테이블!C:D,MATCH(RD!G13969,매칭테이블!D:D,0),1)</f>
        <v/>
      </c>
      <c r="F13969" s="93" t="inlineStr">
        <is>
          <t>카페24</t>
        </is>
      </c>
      <c r="G13969" s="93" t="inlineStr">
        <is>
          <t>아누아 어성초 77 수딩 토너화장솜(선택)=촉촉 스킨팩 화장솜</t>
        </is>
      </c>
      <c r="H13969" s="93" t="n">
        <v>1</v>
      </c>
      <c r="J13969" s="87" t="n">
        <v>201208</v>
      </c>
      <c r="K13969" s="93" t="n"/>
      <c r="L13969" s="87" t="n">
        <v>3000</v>
      </c>
      <c r="M13969" s="87" t="n">
        <v>2824.5</v>
      </c>
      <c r="N13969" s="87" t="n">
        <v>1110</v>
      </c>
      <c r="O13969" s="144" t="n">
        <v>2727.272727272727</v>
      </c>
      <c r="P13969" s="87" t="inlineStr">
        <is>
          <t>카페24토너아누아 어성초 77 수딩 토너화장솜(선택)=촉촉 스킨팩 화장솜201208</t>
        </is>
      </c>
    </row>
    <row r="13970">
      <c r="B13970" s="127" t="n">
        <v>44215</v>
      </c>
      <c r="C13970" s="87">
        <f>TEXT(B13970,"aaa")</f>
        <v/>
      </c>
      <c r="D13970" s="93" t="n"/>
      <c r="E13970" s="87">
        <f>INDEX(매칭테이블!C:D,MATCH(RD!G13970,매칭테이블!D:D,0),1)</f>
        <v/>
      </c>
      <c r="F13970" s="93" t="inlineStr">
        <is>
          <t>카페24</t>
        </is>
      </c>
      <c r="G13970" s="93" t="inlineStr">
        <is>
          <t>어성초 70 데일리 릴리프 로션로션=어성초 70 데일리 릴리프 로션 1개 -20% off</t>
        </is>
      </c>
      <c r="H13970" s="93" t="n">
        <v>7</v>
      </c>
      <c r="J13970" s="87" t="n">
        <v>201208</v>
      </c>
      <c r="K13970" s="93" t="n"/>
      <c r="L13970" s="87" t="n">
        <v>156800</v>
      </c>
      <c r="M13970" s="87" t="n">
        <v>147627.2</v>
      </c>
      <c r="N13970" s="87" t="n">
        <v>30366</v>
      </c>
      <c r="O13970" s="144" t="n">
        <v>142545.4545454545</v>
      </c>
      <c r="P13970" s="87" t="inlineStr">
        <is>
          <t>카페24로션어성초 70 데일리 릴리프 로션로션=어성초 70 데일리 릴리프 로션 1개 -20% off201208</t>
        </is>
      </c>
    </row>
    <row r="13971">
      <c r="B13971" s="127" t="n">
        <v>44215</v>
      </c>
      <c r="C13971" s="87">
        <f>TEXT(B13971,"aaa")</f>
        <v/>
      </c>
      <c r="D13971" s="93" t="n"/>
      <c r="E13971" s="87">
        <f>INDEX(매칭테이블!C:D,MATCH(RD!G13971,매칭테이블!D:D,0),1)</f>
        <v/>
      </c>
      <c r="F13971" s="93" t="inlineStr">
        <is>
          <t>카페24</t>
        </is>
      </c>
      <c r="G13971" s="93" t="inlineStr">
        <is>
          <t>어성초 70 데일리 릴리프 로션로션=어성초 70 데일리 릴리프 로션 2개 -30% off</t>
        </is>
      </c>
      <c r="H13971" s="93" t="n">
        <v>3</v>
      </c>
      <c r="J13971" s="87" t="n">
        <v>201208</v>
      </c>
      <c r="K13971" s="93" t="n"/>
      <c r="L13971" s="87" t="n">
        <v>117600</v>
      </c>
      <c r="M13971" s="87" t="n">
        <v>110720.4</v>
      </c>
      <c r="N13971" s="87" t="n">
        <v>26028</v>
      </c>
      <c r="O13971" s="144" t="n">
        <v>106909.0909090909</v>
      </c>
      <c r="P13971" s="87" t="inlineStr">
        <is>
          <t>카페24로션어성초 70 데일리 릴리프 로션로션=어성초 70 데일리 릴리프 로션 2개 -30% off201208</t>
        </is>
      </c>
    </row>
    <row r="13972">
      <c r="B13972" s="127" t="n">
        <v>44215</v>
      </c>
      <c r="C13972" s="87">
        <f>TEXT(B13972,"aaa")</f>
        <v/>
      </c>
      <c r="D13972" s="93" t="n"/>
      <c r="E13972" s="87">
        <f>INDEX(매칭테이블!C:D,MATCH(RD!G13972,매칭테이블!D:D,0),1)</f>
        <v/>
      </c>
      <c r="F13972" s="93" t="inlineStr">
        <is>
          <t>카페24</t>
        </is>
      </c>
      <c r="G13972" s="93" t="inlineStr">
        <is>
          <t>어성초 70 데일리 릴리프 로션로션=어성초 77토너 + 어성초 70 로션 수분 보충 세트 -30% off</t>
        </is>
      </c>
      <c r="H13972" s="93" t="n">
        <v>3</v>
      </c>
      <c r="J13972" s="87" t="n">
        <v>201208</v>
      </c>
      <c r="K13972" s="93" t="n"/>
      <c r="L13972" s="87" t="n">
        <v>111300</v>
      </c>
      <c r="M13972" s="87" t="n">
        <v>104788.95</v>
      </c>
      <c r="N13972" s="87" t="n">
        <v>22254</v>
      </c>
      <c r="O13972" s="144" t="n">
        <v>101181.8181818182</v>
      </c>
      <c r="P13972" s="87" t="inlineStr">
        <is>
          <t>카페24수분 보충 세트어성초 70 데일리 릴리프 로션로션=어성초 77토너 + 어성초 70 로션 수분 보충 세트 -30% off201208</t>
        </is>
      </c>
    </row>
    <row r="13973">
      <c r="B13973" s="127" t="n">
        <v>44215</v>
      </c>
      <c r="C13973" s="87">
        <f>TEXT(B13973,"aaa")</f>
        <v/>
      </c>
      <c r="D13973" s="93" t="n"/>
      <c r="E13973" s="87">
        <f>INDEX(매칭테이블!C:D,MATCH(RD!G13973,매칭테이블!D:D,0),1)</f>
        <v/>
      </c>
      <c r="F13973" s="93" t="inlineStr">
        <is>
          <t>카페24</t>
        </is>
      </c>
      <c r="G13973" s="93" t="inlineStr">
        <is>
          <t>어성초 70 머드 크림 마스크옵션=어성초 70 머드 크림 마스크-20% off</t>
        </is>
      </c>
      <c r="H13973" s="93" t="n">
        <v>5</v>
      </c>
      <c r="J13973" s="87" t="n">
        <v>201208</v>
      </c>
      <c r="K13973" s="93" t="n"/>
      <c r="L13973" s="87" t="n">
        <v>100000</v>
      </c>
      <c r="M13973" s="87" t="n">
        <v>94150</v>
      </c>
      <c r="N13973" s="87" t="n">
        <v>7210</v>
      </c>
      <c r="O13973" s="144" t="n">
        <v>90909.0909090909</v>
      </c>
      <c r="P13973" s="87" t="inlineStr">
        <is>
          <t>카페24머드크림마스크어성초 70 머드 크림 마스크옵션=어성초 70 머드 크림 마스크-20% off201208</t>
        </is>
      </c>
    </row>
    <row r="13974">
      <c r="B13974" s="127" t="n">
        <v>44215</v>
      </c>
      <c r="C13974" s="87">
        <f>TEXT(B13974,"aaa")</f>
        <v/>
      </c>
      <c r="D13974" s="93" t="n"/>
      <c r="E13974" s="87">
        <f>INDEX(매칭테이블!C:D,MATCH(RD!G13974,매칭테이블!D:D,0),1)</f>
        <v/>
      </c>
      <c r="F13974" s="93" t="inlineStr">
        <is>
          <t>카페24</t>
        </is>
      </c>
      <c r="G13974" s="93" t="inlineStr">
        <is>
          <t>어성초 70 머드 크림 마스크옵션=어성초 70 머드 크림 마스크 2개-30% off (무료배송)</t>
        </is>
      </c>
      <c r="H13974" s="93" t="n">
        <v>1</v>
      </c>
      <c r="J13974" s="87" t="n">
        <v>201208</v>
      </c>
      <c r="K13974" s="93" t="n"/>
      <c r="L13974" s="87" t="n">
        <v>35000</v>
      </c>
      <c r="M13974" s="87" t="n">
        <v>32952.5</v>
      </c>
      <c r="N13974" s="87" t="n">
        <v>2884</v>
      </c>
      <c r="O13974" s="144" t="n">
        <v>31818.18181818182</v>
      </c>
      <c r="P13974" s="87" t="inlineStr">
        <is>
          <t>카페24머드크림마스크어성초 70 머드 크림 마스크옵션=어성초 70 머드 크림 마스크 2개-30% off (무료배송)201208</t>
        </is>
      </c>
    </row>
    <row r="13975">
      <c r="B13975" s="127" t="n">
        <v>44215</v>
      </c>
      <c r="C13975" s="87">
        <f>TEXT(B13975,"aaa")</f>
        <v/>
      </c>
      <c r="D13975" s="93" t="n"/>
      <c r="E13975" s="87">
        <f>INDEX(매칭테이블!C:D,MATCH(RD!G13975,매칭테이블!D:D,0),1)</f>
        <v/>
      </c>
      <c r="F13975" s="93" t="inlineStr">
        <is>
          <t>카페24</t>
        </is>
      </c>
      <c r="G13975" s="93" t="inlineStr">
        <is>
          <t>어성초 70 인텐스 카밍 크림크림=어성초 70 인텐스 카밍 크림 1개 (-20%)</t>
        </is>
      </c>
      <c r="H13975" s="93" t="n">
        <v>2</v>
      </c>
      <c r="J13975" s="87" t="n">
        <v>201208</v>
      </c>
      <c r="K13975" s="93" t="n"/>
      <c r="L13975" s="87" t="n">
        <v>56000</v>
      </c>
      <c r="M13975" s="87" t="n">
        <v>52724</v>
      </c>
      <c r="N13975" s="87" t="n">
        <v>7764</v>
      </c>
      <c r="O13975" s="144" t="n">
        <v>50909.0909090909</v>
      </c>
      <c r="P13975" s="87" t="inlineStr">
        <is>
          <t>카페24카밍크림어성초 70 인텐스 카밍 크림크림=어성초 70 인텐스 카밍 크림 1개 (-20%)201208</t>
        </is>
      </c>
    </row>
    <row r="13976">
      <c r="B13976" s="127" t="n">
        <v>44215</v>
      </c>
      <c r="C13976" s="87">
        <f>TEXT(B13976,"aaa")</f>
        <v/>
      </c>
      <c r="D13976" s="93" t="n"/>
      <c r="E13976" s="87">
        <f>INDEX(매칭테이블!C:D,MATCH(RD!G13976,매칭테이블!D:D,0),1)</f>
        <v/>
      </c>
      <c r="F13976" s="93" t="inlineStr">
        <is>
          <t>카페24</t>
        </is>
      </c>
      <c r="G13976" s="93" t="inlineStr">
        <is>
          <t>어성초 70 인텐스 카밍 크림크림=어성초 70 인텐스 카밍 크림 2개 (-30%)</t>
        </is>
      </c>
      <c r="H13976" s="93" t="n">
        <v>2</v>
      </c>
      <c r="J13976" s="87" t="n">
        <v>201208</v>
      </c>
      <c r="K13976" s="93" t="n"/>
      <c r="L13976" s="87" t="n">
        <v>98000</v>
      </c>
      <c r="M13976" s="87" t="n">
        <v>92267</v>
      </c>
      <c r="N13976" s="87" t="n">
        <v>15528</v>
      </c>
      <c r="O13976" s="144" t="n">
        <v>89090.90909090909</v>
      </c>
      <c r="P13976" s="87" t="inlineStr">
        <is>
          <t>카페24카밍크림어성초 70 인텐스 카밍 크림크림=어성초 70 인텐스 카밍 크림 2개 (-30%)201208</t>
        </is>
      </c>
    </row>
    <row r="13977">
      <c r="B13977" s="127" t="n">
        <v>44215</v>
      </c>
      <c r="C13977" s="87">
        <f>TEXT(B13977,"aaa")</f>
        <v/>
      </c>
      <c r="D13977" s="93" t="n"/>
      <c r="E13977" s="87">
        <f>INDEX(매칭테이블!C:D,MATCH(RD!G13977,매칭테이블!D:D,0),1)</f>
        <v/>
      </c>
      <c r="F13977" s="93" t="inlineStr">
        <is>
          <t>카페24</t>
        </is>
      </c>
      <c r="G13977" s="93" t="inlineStr">
        <is>
          <t>어성초 70 인텐스 카밍 크림크림=어성초 토너 250ml + 카밍 크림 50ml (-30%)</t>
        </is>
      </c>
      <c r="H13977" s="93" t="n">
        <v>2</v>
      </c>
      <c r="J13977" s="87" t="n">
        <v>201208</v>
      </c>
      <c r="K13977" s="93" t="n"/>
      <c r="L13977" s="87" t="n">
        <v>84000</v>
      </c>
      <c r="M13977" s="87" t="n">
        <v>79086</v>
      </c>
      <c r="N13977" s="87" t="n">
        <v>13924</v>
      </c>
      <c r="O13977" s="144" t="n">
        <v>76363.63636363635</v>
      </c>
      <c r="P13977" s="87" t="inlineStr">
        <is>
          <t>카페24카밍크림어성초 70 인텐스 카밍 크림크림=어성초 토너 250ml + 카밍 크림 50ml (-30%)201208</t>
        </is>
      </c>
    </row>
    <row r="13978">
      <c r="B13978" s="127" t="n">
        <v>44215</v>
      </c>
      <c r="C13978" s="87">
        <f>TEXT(B13978,"aaa")</f>
        <v/>
      </c>
      <c r="D13978" s="93" t="n"/>
      <c r="E13978" s="87">
        <f>INDEX(매칭테이블!C:D,MATCH(RD!G13978,매칭테이블!D:D,0),1)</f>
        <v/>
      </c>
      <c r="F13978" s="93" t="inlineStr">
        <is>
          <t>카페24</t>
        </is>
      </c>
      <c r="G13978" s="93" t="inlineStr">
        <is>
          <t>어성초 77 수딩 토너옵션=어성초 77 토너 1개-20% off</t>
        </is>
      </c>
      <c r="H13978" s="93" t="n">
        <v>62</v>
      </c>
      <c r="J13978" s="87" t="n">
        <v>201208</v>
      </c>
      <c r="K13978" s="93" t="n"/>
      <c r="L13978" s="87" t="n">
        <v>1240000</v>
      </c>
      <c r="M13978" s="87" t="n">
        <v>1167460</v>
      </c>
      <c r="N13978" s="87" t="n">
        <v>190960</v>
      </c>
      <c r="O13978" s="144" t="n">
        <v>1127272.727272727</v>
      </c>
      <c r="P13978" s="87" t="inlineStr">
        <is>
          <t>카페24토너어성초 77 수딩 토너옵션=어성초 77 토너 1개-20% off201208</t>
        </is>
      </c>
    </row>
    <row r="13979">
      <c r="B13979" s="127" t="n">
        <v>44215</v>
      </c>
      <c r="C13979" s="87">
        <f>TEXT(B13979,"aaa")</f>
        <v/>
      </c>
      <c r="D13979" s="93" t="n"/>
      <c r="E13979" s="87">
        <f>INDEX(매칭테이블!C:D,MATCH(RD!G13979,매칭테이블!D:D,0),1)</f>
        <v/>
      </c>
      <c r="F13979" s="93" t="inlineStr">
        <is>
          <t>카페24</t>
        </is>
      </c>
      <c r="G13979" s="93" t="inlineStr">
        <is>
          <t>어성초 77 수딩 토너옵션=</t>
        </is>
      </c>
      <c r="H13979" s="93" t="n">
        <v>9</v>
      </c>
      <c r="J13979" s="87" t="n">
        <v>201208</v>
      </c>
      <c r="K13979" s="93" t="n"/>
      <c r="L13979" s="87" t="n">
        <v>180000</v>
      </c>
      <c r="M13979" s="87" t="n">
        <v>169470</v>
      </c>
      <c r="N13979" s="87" t="n">
        <v>27720</v>
      </c>
      <c r="O13979" s="144" t="n">
        <v>163636.3636363636</v>
      </c>
      <c r="P13979" s="87" t="inlineStr">
        <is>
          <t>카페24토너어성초 77 수딩 토너옵션=201208</t>
        </is>
      </c>
    </row>
    <row r="13980">
      <c r="B13980" s="127" t="n">
        <v>44215</v>
      </c>
      <c r="C13980" s="87">
        <f>TEXT(B13980,"aaa")</f>
        <v/>
      </c>
      <c r="D13980" s="93" t="n"/>
      <c r="E13980" s="87">
        <f>INDEX(매칭테이블!C:D,MATCH(RD!G13980,매칭테이블!D:D,0),1)</f>
        <v/>
      </c>
      <c r="F13980" s="93" t="inlineStr">
        <is>
          <t>카페24</t>
        </is>
      </c>
      <c r="G13980" s="93" t="inlineStr">
        <is>
          <t>어성초 77 수딩 토너옵션=BEST어성초 77 토너 2개-30% off (무료배송)</t>
        </is>
      </c>
      <c r="H13980" s="93" t="n">
        <v>32</v>
      </c>
      <c r="J13980" s="87" t="n">
        <v>201208</v>
      </c>
      <c r="K13980" s="93" t="n"/>
      <c r="L13980" s="87" t="n">
        <v>1120000</v>
      </c>
      <c r="M13980" s="87" t="n">
        <v>1054480</v>
      </c>
      <c r="N13980" s="87" t="n">
        <v>197120</v>
      </c>
      <c r="O13980" s="144" t="n">
        <v>1018181.818181818</v>
      </c>
      <c r="P13980" s="87" t="inlineStr">
        <is>
          <t>카페24토너어성초 77 수딩 토너옵션=BEST어성초 77 토너 2개-30% off (무료배송)201208</t>
        </is>
      </c>
    </row>
    <row r="13981">
      <c r="B13981" s="127" t="n">
        <v>44215</v>
      </c>
      <c r="C13981" s="87">
        <f>TEXT(B13981,"aaa")</f>
        <v/>
      </c>
      <c r="D13981" s="93" t="n"/>
      <c r="E13981" s="87">
        <f>INDEX(매칭테이블!C:D,MATCH(RD!G13981,매칭테이블!D:D,0),1)</f>
        <v/>
      </c>
      <c r="F13981" s="93" t="inlineStr">
        <is>
          <t>카페24</t>
        </is>
      </c>
      <c r="G13981" s="93" t="inlineStr">
        <is>
          <t>어성초 77 수딩 토너옵션=어성초 77토너1개 + 어성초77패드1개 -30% off (무료배송)</t>
        </is>
      </c>
      <c r="H13981" s="93" t="n">
        <v>18</v>
      </c>
      <c r="J13981" s="87" t="n">
        <v>201208</v>
      </c>
      <c r="K13981" s="93" t="n"/>
      <c r="L13981" s="87" t="n">
        <v>667800</v>
      </c>
      <c r="M13981" s="87" t="n">
        <v>628733.7</v>
      </c>
      <c r="N13981" s="87" t="n">
        <v>145656</v>
      </c>
      <c r="O13981" s="144" t="n">
        <v>607090.9090909091</v>
      </c>
      <c r="P13981" s="87" t="inlineStr">
        <is>
          <t>카페24토너+패드 세트어성초 77 수딩 토너옵션=어성초 77토너1개 + 어성초77패드1개 -30% off (무료배송)201208</t>
        </is>
      </c>
    </row>
    <row r="13982">
      <c r="B13982" s="127" t="n">
        <v>44215</v>
      </c>
      <c r="C13982" s="87">
        <f>TEXT(B13982,"aaa")</f>
        <v/>
      </c>
      <c r="D13982" s="93" t="n"/>
      <c r="E13982" s="87">
        <f>INDEX(매칭테이블!C:D,MATCH(RD!G13982,매칭테이블!D:D,0),1)</f>
        <v/>
      </c>
      <c r="F13982" s="93" t="inlineStr">
        <is>
          <t>카페24</t>
        </is>
      </c>
      <c r="G13982" s="93" t="inlineStr">
        <is>
          <t>어성초 77 수딩 토너화장솜(선택)=촉촉 스킨팩 화장솜</t>
        </is>
      </c>
      <c r="H13982" s="93" t="n">
        <v>32</v>
      </c>
      <c r="J13982" s="87" t="n">
        <v>201208</v>
      </c>
      <c r="K13982" s="93" t="n"/>
      <c r="L13982" s="87" t="n">
        <v>96000</v>
      </c>
      <c r="M13982" s="87" t="n">
        <v>90384</v>
      </c>
      <c r="N13982" s="87" t="n">
        <v>35520</v>
      </c>
      <c r="O13982" s="144" t="n">
        <v>87272.72727272726</v>
      </c>
      <c r="P13982" s="87" t="inlineStr">
        <is>
          <t>카페24화장솜어성초 77 수딩 토너화장솜(선택)=촉촉 스킨팩 화장솜201208</t>
        </is>
      </c>
    </row>
    <row r="13983">
      <c r="B13983" s="127" t="n">
        <v>44215</v>
      </c>
      <c r="C13983" s="87">
        <f>TEXT(B13983,"aaa")</f>
        <v/>
      </c>
      <c r="D13983" s="93" t="n"/>
      <c r="E13983" s="87">
        <f>INDEX(매칭테이블!C:D,MATCH(RD!G13983,매칭테이블!D:D,0),1)</f>
        <v/>
      </c>
      <c r="F13983" s="93" t="inlineStr">
        <is>
          <t>카페24</t>
        </is>
      </c>
      <c r="G13983" s="93" t="inlineStr">
        <is>
          <t>어성초 77 진정 마스크옵션=어성초 77 진정 마스크팩 10장-50% off</t>
        </is>
      </c>
      <c r="H13983" s="93" t="n">
        <v>1</v>
      </c>
      <c r="J13983" s="87" t="n">
        <v>201208</v>
      </c>
      <c r="K13983" s="93" t="n"/>
      <c r="L13983" s="87" t="n">
        <v>20000</v>
      </c>
      <c r="M13983" s="87" t="n">
        <v>18830</v>
      </c>
      <c r="N13983" s="87" t="n">
        <v>3970</v>
      </c>
      <c r="O13983" s="144" t="n">
        <v>18181.81818181818</v>
      </c>
      <c r="P13983" s="87" t="inlineStr">
        <is>
          <t>카페24마스크팩어성초 77 진정 마스크옵션=어성초 77 진정 마스크팩 10장-50% off201208</t>
        </is>
      </c>
    </row>
    <row r="13984">
      <c r="B13984" s="127" t="n">
        <v>44215</v>
      </c>
      <c r="C13984" s="87">
        <f>TEXT(B13984,"aaa")</f>
        <v/>
      </c>
      <c r="D13984" s="93" t="n"/>
      <c r="E13984" s="87">
        <f>INDEX(매칭테이블!C:D,MATCH(RD!G13984,매칭테이블!D:D,0),1)</f>
        <v/>
      </c>
      <c r="F13984" s="93" t="inlineStr">
        <is>
          <t>카페24</t>
        </is>
      </c>
      <c r="G13984" s="93" t="inlineStr">
        <is>
          <t>어성초 77 진정 마스크</t>
        </is>
      </c>
      <c r="H13984" s="93" t="n">
        <v>3</v>
      </c>
      <c r="J13984" s="87" t="n">
        <v>201208</v>
      </c>
      <c r="K13984" s="93" t="n"/>
      <c r="L13984" s="87" t="n">
        <v>12000</v>
      </c>
      <c r="M13984" s="87" t="n">
        <v>11298</v>
      </c>
      <c r="N13984" s="87" t="n">
        <v>1191</v>
      </c>
      <c r="O13984" s="144" t="n">
        <v>10909.09090909091</v>
      </c>
      <c r="P13984" s="87" t="inlineStr">
        <is>
          <t>카페24마스크팩어성초 77 진정 마스크201208</t>
        </is>
      </c>
    </row>
    <row r="13985">
      <c r="B13985" s="127" t="n">
        <v>44215</v>
      </c>
      <c r="C13985" s="87">
        <f>TEXT(B13985,"aaa")</f>
        <v/>
      </c>
      <c r="D13985" s="93" t="n"/>
      <c r="E13985" s="87">
        <f>INDEX(매칭테이블!C:D,MATCH(RD!G13985,매칭테이블!D:D,0),1)</f>
        <v/>
      </c>
      <c r="F13985" s="93" t="inlineStr">
        <is>
          <t>카페24</t>
        </is>
      </c>
      <c r="G13985" s="93" t="inlineStr">
        <is>
          <t>어성초 78 수딩 크림</t>
        </is>
      </c>
      <c r="H13985" s="93" t="n">
        <v>8</v>
      </c>
      <c r="J13985" s="87" t="n">
        <v>201208</v>
      </c>
      <c r="K13985" s="93" t="n"/>
      <c r="L13985" s="87" t="n">
        <v>304000</v>
      </c>
      <c r="M13985" s="87" t="n">
        <v>286216</v>
      </c>
      <c r="N13985" s="87" t="n">
        <v>24360</v>
      </c>
      <c r="O13985" s="144" t="n">
        <v>276363.6363636364</v>
      </c>
      <c r="P13985" s="87" t="inlineStr">
        <is>
          <t>카페24수딩크림어성초 78 수딩 크림201208</t>
        </is>
      </c>
    </row>
    <row r="13986">
      <c r="B13986" s="127" t="n">
        <v>44215</v>
      </c>
      <c r="C13986" s="87">
        <f>TEXT(B13986,"aaa")</f>
        <v/>
      </c>
      <c r="D13986" s="93" t="n"/>
      <c r="E13986" s="87">
        <f>INDEX(매칭테이블!C:D,MATCH(RD!G13986,매칭테이블!D:D,0),1)</f>
        <v/>
      </c>
      <c r="F13986" s="93" t="inlineStr">
        <is>
          <t>카페24</t>
        </is>
      </c>
      <c r="G13986" s="93" t="inlineStr">
        <is>
          <t>어성초 78 수딩 크림</t>
        </is>
      </c>
      <c r="H13986" s="93" t="n">
        <v>3</v>
      </c>
      <c r="J13986" s="87" t="n">
        <v>201208</v>
      </c>
      <c r="K13986" s="93" t="n"/>
      <c r="L13986" s="87" t="n">
        <v>114000</v>
      </c>
      <c r="M13986" s="87" t="n">
        <v>107331</v>
      </c>
      <c r="N13986" s="87" t="n">
        <v>9135</v>
      </c>
      <c r="O13986" s="144" t="n">
        <v>103636.3636363636</v>
      </c>
      <c r="P13986" s="87" t="inlineStr">
        <is>
          <t>카페24수딩크림어성초 78 수딩 크림201208</t>
        </is>
      </c>
    </row>
    <row r="13987">
      <c r="B13987" s="127" t="n">
        <v>44215</v>
      </c>
      <c r="C13987" s="87">
        <f>TEXT(B13987,"aaa")</f>
        <v/>
      </c>
      <c r="D13987" s="93" t="n"/>
      <c r="E13987" s="87">
        <f>INDEX(매칭테이블!C:D,MATCH(RD!G13987,매칭테이블!D:D,0),1)</f>
        <v/>
      </c>
      <c r="F13987" s="93" t="inlineStr">
        <is>
          <t>카페24</t>
        </is>
      </c>
      <c r="G13987" s="93" t="inlineStr">
        <is>
          <t>어성초 80 수분 진정 앰플앰플=어성초 80 앰플 1개-15%off</t>
        </is>
      </c>
      <c r="H13987" s="93" t="n">
        <v>12</v>
      </c>
      <c r="J13987" s="87" t="n">
        <v>201208</v>
      </c>
      <c r="K13987" s="93" t="n"/>
      <c r="L13987" s="87" t="n">
        <v>336000</v>
      </c>
      <c r="M13987" s="87" t="n">
        <v>316344</v>
      </c>
      <c r="N13987" s="87" t="n">
        <v>40764</v>
      </c>
      <c r="O13987" s="144" t="n">
        <v>305454.5454545454</v>
      </c>
      <c r="P13987" s="87" t="inlineStr">
        <is>
          <t>카페24앰플어성초 80 수분 진정 앰플앰플=어성초 80 앰플 1개-15%off201208</t>
        </is>
      </c>
    </row>
    <row r="13988">
      <c r="B13988" s="127" t="n">
        <v>44215</v>
      </c>
      <c r="C13988" s="87">
        <f>TEXT(B13988,"aaa")</f>
        <v/>
      </c>
      <c r="D13988" s="93" t="n"/>
      <c r="E13988" s="87">
        <f>INDEX(매칭테이블!C:D,MATCH(RD!G13988,매칭테이블!D:D,0),1)</f>
        <v/>
      </c>
      <c r="F13988" s="93" t="inlineStr">
        <is>
          <t>카페24</t>
        </is>
      </c>
      <c r="G13988" s="93" t="inlineStr">
        <is>
          <t>어성초 80 수분 진정 앰플앰플=어성초 80 앰플 2개-27%off (무료배송)</t>
        </is>
      </c>
      <c r="H13988" s="93" t="n">
        <v>7</v>
      </c>
      <c r="J13988" s="87" t="n">
        <v>201208</v>
      </c>
      <c r="K13988" s="93" t="n"/>
      <c r="L13988" s="87" t="n">
        <v>336000</v>
      </c>
      <c r="M13988" s="87" t="n">
        <v>316344</v>
      </c>
      <c r="N13988" s="87" t="n">
        <v>47558</v>
      </c>
      <c r="O13988" s="144" t="n">
        <v>305454.5454545454</v>
      </c>
      <c r="P13988" s="87" t="inlineStr">
        <is>
          <t>카페24앰플어성초 80 수분 진정 앰플앰플=어성초 80 앰플 2개-27%off (무료배송)201208</t>
        </is>
      </c>
    </row>
    <row r="13989">
      <c r="B13989" s="127" t="n">
        <v>44215</v>
      </c>
      <c r="C13989" s="87">
        <f>TEXT(B13989,"aaa")</f>
        <v/>
      </c>
      <c r="D13989" s="93" t="n"/>
      <c r="E13989" s="87">
        <f>INDEX(매칭테이블!C:D,MATCH(RD!G13989,매칭테이블!D:D,0),1)</f>
        <v/>
      </c>
      <c r="F13989" s="93" t="inlineStr">
        <is>
          <t>카페24</t>
        </is>
      </c>
      <c r="G13989" s="93" t="inlineStr">
        <is>
          <t>어성초 80 수분 진정 앰플</t>
        </is>
      </c>
      <c r="H13989" s="93" t="n">
        <v>3</v>
      </c>
      <c r="J13989" s="87" t="n">
        <v>201208</v>
      </c>
      <c r="K13989" s="93" t="n"/>
      <c r="L13989" s="87" t="n">
        <v>84000</v>
      </c>
      <c r="M13989" s="87" t="n">
        <v>79086</v>
      </c>
      <c r="N13989" s="87" t="n">
        <v>10191</v>
      </c>
      <c r="O13989" s="144" t="n">
        <v>76363.63636363635</v>
      </c>
      <c r="P13989" s="87" t="inlineStr">
        <is>
          <t>카페24앰플어성초 80 수분 진정 앰플201208</t>
        </is>
      </c>
    </row>
    <row r="13990">
      <c r="B13990" s="127" t="n">
        <v>44215</v>
      </c>
      <c r="C13990" s="87">
        <f>TEXT(B13990,"aaa")</f>
        <v/>
      </c>
      <c r="D13990" s="93" t="n"/>
      <c r="E13990" s="87">
        <f>INDEX(매칭테이블!C:D,MATCH(RD!G13990,매칭테이블!D:D,0),1)</f>
        <v/>
      </c>
      <c r="F13990" s="93" t="inlineStr">
        <is>
          <t>카페24</t>
        </is>
      </c>
      <c r="G13990" s="93" t="inlineStr">
        <is>
          <t>어성초 아크네 바디워시옵션=어성초 아크네 바디워시 1개 -30% off</t>
        </is>
      </c>
      <c r="H13990" s="93" t="n">
        <v>3</v>
      </c>
      <c r="J13990" s="87" t="n">
        <v>201208</v>
      </c>
      <c r="K13990" s="93" t="n"/>
      <c r="L13990" s="87" t="n">
        <v>54600</v>
      </c>
      <c r="M13990" s="87" t="n">
        <v>51405.9</v>
      </c>
      <c r="N13990" s="87" t="n">
        <v>12255</v>
      </c>
      <c r="O13990" s="144" t="n">
        <v>49636.36363636363</v>
      </c>
      <c r="P13990" s="87" t="inlineStr">
        <is>
          <t>카페24바디워시어성초 아크네 바디워시옵션=어성초 아크네 바디워시 1개 -30% off201208</t>
        </is>
      </c>
    </row>
    <row r="13991">
      <c r="B13991" s="127" t="n">
        <v>44215</v>
      </c>
      <c r="C13991" s="87">
        <f>TEXT(B13991,"aaa")</f>
        <v/>
      </c>
      <c r="D13991" s="93" t="n"/>
      <c r="E13991" s="87">
        <f>INDEX(매칭테이블!C:D,MATCH(RD!G13991,매칭테이블!D:D,0),1)</f>
        <v/>
      </c>
      <c r="F13991" s="93" t="inlineStr">
        <is>
          <t>카페24</t>
        </is>
      </c>
      <c r="G13991" s="93" t="inlineStr">
        <is>
          <t>어성초 아크네 바디워시옵션=어성초 아크네 바디워시 2개 -35% off (무료배송)</t>
        </is>
      </c>
      <c r="H13991" s="93" t="n">
        <v>2</v>
      </c>
      <c r="J13991" s="87" t="n">
        <v>201208</v>
      </c>
      <c r="K13991" s="93" t="n"/>
      <c r="L13991" s="87" t="n">
        <v>67600</v>
      </c>
      <c r="M13991" s="87" t="n">
        <v>63645.4</v>
      </c>
      <c r="N13991" s="87" t="n">
        <v>16340</v>
      </c>
      <c r="O13991" s="144" t="n">
        <v>61454.54545454545</v>
      </c>
      <c r="P13991" s="87" t="inlineStr">
        <is>
          <t>카페24바디워시어성초 아크네 바디워시옵션=어성초 아크네 바디워시 2개 -35% off (무료배송)201208</t>
        </is>
      </c>
    </row>
    <row r="13992">
      <c r="B13992" s="127" t="n">
        <v>44215</v>
      </c>
      <c r="C13992" s="87">
        <f>TEXT(B13992,"aaa")</f>
        <v/>
      </c>
      <c r="D13992" s="93" t="n"/>
      <c r="E13992" s="87">
        <f>INDEX(매칭테이블!C:D,MATCH(RD!G13992,매칭테이블!D:D,0),1)</f>
        <v/>
      </c>
      <c r="F13992" s="93" t="inlineStr">
        <is>
          <t>카페24</t>
        </is>
      </c>
      <c r="G13992" s="93" t="inlineStr">
        <is>
          <t>어성초 약산성 클렌징폼클렌징폼=어성초 약산성 클렌징폼 1개 -19%off</t>
        </is>
      </c>
      <c r="H13992" s="93" t="n">
        <v>20</v>
      </c>
      <c r="J13992" s="87" t="n">
        <v>201208</v>
      </c>
      <c r="K13992" s="93" t="n"/>
      <c r="L13992" s="87" t="n">
        <v>260000</v>
      </c>
      <c r="M13992" s="87" t="n">
        <v>244790</v>
      </c>
      <c r="N13992" s="87" t="n">
        <v>55000</v>
      </c>
      <c r="O13992" s="144" t="n">
        <v>236363.6363636364</v>
      </c>
      <c r="P13992" s="87" t="inlineStr">
        <is>
          <t>카페24클렌징폼어성초 약산성 클렌징폼클렌징폼=어성초 약산성 클렌징폼 1개 -19%off201208</t>
        </is>
      </c>
    </row>
    <row r="13993">
      <c r="B13993" s="127" t="n">
        <v>44215</v>
      </c>
      <c r="C13993" s="87">
        <f>TEXT(B13993,"aaa")</f>
        <v/>
      </c>
      <c r="D13993" s="93" t="n"/>
      <c r="E13993" s="87">
        <f>INDEX(매칭테이블!C:D,MATCH(RD!G13993,매칭테이블!D:D,0),1)</f>
        <v/>
      </c>
      <c r="F13993" s="93" t="inlineStr">
        <is>
          <t>카페24</t>
        </is>
      </c>
      <c r="G13993" s="93" t="inlineStr">
        <is>
          <t>어성초 약산성 클렌징폼클렌징폼=어성초 약산성 클렌징폼 2개 -25%off</t>
        </is>
      </c>
      <c r="H13993" s="93" t="n">
        <v>5</v>
      </c>
      <c r="J13993" s="87" t="n">
        <v>201208</v>
      </c>
      <c r="K13993" s="93" t="n"/>
      <c r="L13993" s="87" t="n">
        <v>120000</v>
      </c>
      <c r="M13993" s="87" t="n">
        <v>112980</v>
      </c>
      <c r="N13993" s="87" t="n">
        <v>12300</v>
      </c>
      <c r="O13993" s="144" t="n">
        <v>109090.9090909091</v>
      </c>
      <c r="P13993" s="87" t="inlineStr">
        <is>
          <t>카페24클렌징폼어성초 약산성 클렌징폼클렌징폼=어성초 약산성 클렌징폼 2개 -25%off201208</t>
        </is>
      </c>
    </row>
    <row r="13994">
      <c r="B13994" s="127" t="n">
        <v>44215</v>
      </c>
      <c r="C13994" s="87">
        <f>TEXT(B13994,"aaa")</f>
        <v/>
      </c>
      <c r="D13994" s="93" t="n"/>
      <c r="E13994" s="87">
        <f>INDEX(매칭테이블!C:D,MATCH(RD!G13994,매칭테이블!D:D,0),1)</f>
        <v/>
      </c>
      <c r="F13994" s="93" t="inlineStr">
        <is>
          <t>카페24</t>
        </is>
      </c>
      <c r="G13994" s="93" t="inlineStr">
        <is>
          <t>어성초 약산성 클렌징폼클렌징폼=어성초 약산성 클렌징폼 3개 -31%off (무료배송)</t>
        </is>
      </c>
      <c r="H13994" s="93" t="n">
        <v>3</v>
      </c>
      <c r="J13994" s="87" t="n">
        <v>201208</v>
      </c>
      <c r="K13994" s="93" t="n"/>
      <c r="L13994" s="87" t="n">
        <v>99000</v>
      </c>
      <c r="M13994" s="87" t="n">
        <v>93208.5</v>
      </c>
      <c r="N13994" s="87" t="n">
        <v>11070</v>
      </c>
      <c r="O13994" s="144" t="n">
        <v>90000</v>
      </c>
      <c r="P13994" s="87" t="inlineStr">
        <is>
          <t>카페24클렌징폼어성초 약산성 클렌징폼클렌징폼=어성초 약산성 클렌징폼 3개 -31%off (무료배송)201208</t>
        </is>
      </c>
    </row>
    <row r="13995">
      <c r="B13995" s="127" t="n">
        <v>44215</v>
      </c>
      <c r="C13995" s="87">
        <f>TEXT(B13995,"aaa")</f>
        <v/>
      </c>
      <c r="D13995" s="93" t="n"/>
      <c r="E13995" s="87">
        <f>INDEX(매칭테이블!C:D,MATCH(RD!G13995,매칭테이블!D:D,0),1)</f>
        <v/>
      </c>
      <c r="F13995" s="93" t="inlineStr">
        <is>
          <t>카페24</t>
        </is>
      </c>
      <c r="G13995" s="93" t="inlineStr">
        <is>
          <t>어성초 크림마스크 나이트 솔루션옵션=어성초 크림마스크 나이트 솔루션 10장 (-50%)</t>
        </is>
      </c>
      <c r="H13995" s="93" t="n">
        <v>2</v>
      </c>
      <c r="J13995" s="87" t="n">
        <v>201208</v>
      </c>
      <c r="K13995" s="93" t="n"/>
      <c r="L13995" s="87" t="n">
        <v>40000</v>
      </c>
      <c r="M13995" s="87" t="n">
        <v>37660</v>
      </c>
      <c r="N13995" s="87" t="n">
        <v>6214</v>
      </c>
      <c r="O13995" s="144" t="n">
        <v>36363.63636363636</v>
      </c>
      <c r="P13995" s="87" t="inlineStr">
        <is>
          <t>카페24크림마스크어성초 크림마스크 나이트 솔루션옵션=어성초 크림마스크 나이트 솔루션 10장 (-50%)201208</t>
        </is>
      </c>
    </row>
    <row r="13996">
      <c r="B13996" s="127" t="n">
        <v>44215</v>
      </c>
      <c r="C13996" s="87">
        <f>TEXT(B13996,"aaa")</f>
        <v/>
      </c>
      <c r="D13996" s="93" t="n"/>
      <c r="E13996" s="87">
        <f>INDEX(매칭테이블!C:D,MATCH(RD!G13996,매칭테이블!D:D,0),1)</f>
        <v/>
      </c>
      <c r="F13996" s="93" t="inlineStr">
        <is>
          <t>카페24</t>
        </is>
      </c>
      <c r="G13996" s="93" t="inlineStr">
        <is>
          <t>자작나무 수분 마스크옵션=자작나무 수분 마스크 10장 (50% off)</t>
        </is>
      </c>
      <c r="H13996" s="93" t="n">
        <v>2</v>
      </c>
      <c r="J13996" s="87" t="n">
        <v>201208</v>
      </c>
      <c r="K13996" s="93" t="n"/>
      <c r="L13996" s="87" t="n">
        <v>40000</v>
      </c>
      <c r="M13996" s="87" t="n">
        <v>37660</v>
      </c>
      <c r="N13996" s="87" t="n">
        <v>6374</v>
      </c>
      <c r="O13996" s="144" t="n">
        <v>36363.63636363636</v>
      </c>
      <c r="P13996" s="87" t="inlineStr">
        <is>
          <t>카페24마스크팩자작나무 수분 마스크옵션=자작나무 수분 마스크 10장 (50% off)201208</t>
        </is>
      </c>
    </row>
    <row r="13997">
      <c r="B13997" s="127" t="n">
        <v>44215</v>
      </c>
      <c r="C13997" s="87">
        <f>TEXT(B13997,"aaa")</f>
        <v/>
      </c>
      <c r="D13997" s="93" t="n"/>
      <c r="E13997" s="87">
        <f>INDEX(매칭테이블!C:D,MATCH(RD!G13997,매칭테이블!D:D,0),1)</f>
        <v/>
      </c>
      <c r="F13997" s="93" t="inlineStr">
        <is>
          <t>카페24</t>
        </is>
      </c>
      <c r="G13997" s="93" t="inlineStr">
        <is>
          <t>촉촉 스킨팩 화장솜</t>
        </is>
      </c>
      <c r="H13997" s="93" t="n">
        <v>9</v>
      </c>
      <c r="J13997" s="87" t="n">
        <v>201208</v>
      </c>
      <c r="K13997" s="93" t="n"/>
      <c r="L13997" s="87" t="n">
        <v>27000</v>
      </c>
      <c r="M13997" s="87" t="n">
        <v>25420.5</v>
      </c>
      <c r="N13997" s="87" t="n">
        <v>9990</v>
      </c>
      <c r="O13997" s="144" t="n">
        <v>24545.45454545454</v>
      </c>
      <c r="P13997" s="87" t="inlineStr">
        <is>
          <t>카페24화장솜촉촉 스킨팩 화장솜201208</t>
        </is>
      </c>
    </row>
    <row r="13998">
      <c r="B13998" s="127" t="n">
        <v>44216</v>
      </c>
      <c r="C13998" s="87">
        <f>TEXT(B13998,"aaa")</f>
        <v/>
      </c>
      <c r="D13998" s="93" t="n"/>
      <c r="E13998" s="87">
        <f>INDEX(매칭테이블!C:D,MATCH(RD!G13998,매칭테이블!D:D,0),1)</f>
        <v/>
      </c>
      <c r="F13998" s="93" t="inlineStr">
        <is>
          <t>W컨셉</t>
        </is>
      </c>
      <c r="G13998" s="93" t="inlineStr">
        <is>
          <t>어성초 77토너 HEARTLEAF 77% SOOTHING TONER 250ml250ml</t>
        </is>
      </c>
      <c r="H13998" s="93" t="n">
        <v>2</v>
      </c>
      <c r="J13998" s="87" t="n">
        <v>201208</v>
      </c>
      <c r="K13998" s="93" t="n"/>
      <c r="L13998" s="87" t="n">
        <v>40000</v>
      </c>
      <c r="M13998" s="87" t="n">
        <v>28800</v>
      </c>
      <c r="N13998" s="87" t="n">
        <v>6160</v>
      </c>
      <c r="O13998" s="144" t="n">
        <v>36363.63636363636</v>
      </c>
      <c r="P13998" s="87" t="inlineStr">
        <is>
          <t>W컨셉토너어성초 77토너 HEARTLEAF 77% SOOTHING TONER 250ml250ml201208</t>
        </is>
      </c>
    </row>
    <row r="13999">
      <c r="B13999" s="127" t="n">
        <v>44216</v>
      </c>
      <c r="C13999" s="87">
        <f>TEXT(B13999,"aaa")</f>
        <v/>
      </c>
      <c r="D13999" s="93" t="n"/>
      <c r="E13999" s="87">
        <f>INDEX(매칭테이블!C:D,MATCH(RD!G13999,매칭테이블!D:D,0),1)</f>
        <v/>
      </c>
      <c r="F13999" s="93" t="inlineStr">
        <is>
          <t>글로우데이즈 시코르</t>
        </is>
      </c>
      <c r="G13999" s="93" t="inlineStr">
        <is>
          <t>5제로 무기자차 선크림 50ml</t>
        </is>
      </c>
      <c r="H13999" s="93" t="n">
        <v>20</v>
      </c>
      <c r="J13999" s="87" t="n">
        <v>201208</v>
      </c>
      <c r="K13999" s="93" t="n"/>
      <c r="L13999" s="87" t="n">
        <v>400000</v>
      </c>
      <c r="M13999" s="87" t="n">
        <v>400000</v>
      </c>
      <c r="N13999" s="87" t="n">
        <v>46900</v>
      </c>
      <c r="O13999" s="144" t="n">
        <v>363636.3636363636</v>
      </c>
      <c r="P13999" s="87" t="inlineStr">
        <is>
          <t>글로우데이즈 시코르선크림5제로 무기자차 선크림 50ml201208</t>
        </is>
      </c>
    </row>
    <row r="14000">
      <c r="B14000" s="127" t="n">
        <v>44216</v>
      </c>
      <c r="C14000" s="87">
        <f>TEXT(B14000,"aaa")</f>
        <v/>
      </c>
      <c r="D14000" s="93" t="n"/>
      <c r="E14000" s="87">
        <f>INDEX(매칭테이블!C:D,MATCH(RD!G14000,매칭테이블!D:D,0),1)</f>
        <v/>
      </c>
      <c r="F14000" s="93" t="inlineStr">
        <is>
          <t>스타일쉐어</t>
        </is>
      </c>
      <c r="G14000" s="93" t="inlineStr">
        <is>
          <t>아누아 어성초 77 토너 250ml</t>
        </is>
      </c>
      <c r="H14000" s="93" t="n">
        <v>6</v>
      </c>
      <c r="J14000" s="87" t="n">
        <v>201208</v>
      </c>
      <c r="K14000" s="93" t="n"/>
      <c r="L14000" s="87" t="n">
        <v>120000</v>
      </c>
      <c r="M14000" s="87" t="n">
        <v>90000</v>
      </c>
      <c r="N14000" s="87" t="n">
        <v>19560</v>
      </c>
      <c r="O14000" s="144" t="n">
        <v>109090.9090909091</v>
      </c>
      <c r="P14000" s="87" t="inlineStr">
        <is>
          <t>스타일쉐어토너아누아 어성초 77 토너 250ml201208</t>
        </is>
      </c>
    </row>
    <row r="14001">
      <c r="B14001" s="127" t="n">
        <v>44216</v>
      </c>
      <c r="C14001" s="87">
        <f>TEXT(B14001,"aaa")</f>
        <v/>
      </c>
      <c r="D14001" s="93" t="n"/>
      <c r="E14001" s="87">
        <f>INDEX(매칭테이블!C:D,MATCH(RD!G14001,매칭테이블!D:D,0),1)</f>
        <v/>
      </c>
      <c r="F14001" s="93" t="inlineStr">
        <is>
          <t>아누아 CS</t>
        </is>
      </c>
      <c r="G14001" s="93" t="inlineStr">
        <is>
          <t>어성초 클리어패드 2P</t>
        </is>
      </c>
      <c r="H14001" s="93" t="n">
        <v>900</v>
      </c>
      <c r="J14001" s="87" t="n">
        <v>201208</v>
      </c>
      <c r="K14001" s="93" t="n"/>
      <c r="L14001" s="87" t="n">
        <v>0</v>
      </c>
      <c r="M14001" s="87" t="n">
        <v>0</v>
      </c>
      <c r="N14001" s="87" t="n">
        <v>4510800</v>
      </c>
      <c r="O14001" s="144" t="n">
        <v>0</v>
      </c>
      <c r="P14001" s="87" t="inlineStr">
        <is>
          <t>아누아 CS클리어 패드어성초 클리어패드 2P201208</t>
        </is>
      </c>
    </row>
    <row r="14002">
      <c r="B14002" s="127" t="n">
        <v>44216</v>
      </c>
      <c r="C14002" s="87">
        <f>TEXT(B14002,"aaa")</f>
        <v/>
      </c>
      <c r="D14002" s="93" t="n"/>
      <c r="E14002" s="87">
        <f>INDEX(매칭테이블!C:D,MATCH(RD!G14002,매칭테이블!D:D,0),1)</f>
        <v/>
      </c>
      <c r="F14002" s="93" t="inlineStr">
        <is>
          <t>카페24</t>
        </is>
      </c>
      <c r="G14002" s="93" t="inlineStr">
        <is>
          <t>5 제로 무기자차 선크림옵션=5제로 무기자차 선크림 1개-20% off</t>
        </is>
      </c>
      <c r="H14002" s="93" t="n">
        <v>2</v>
      </c>
      <c r="J14002" s="87" t="n">
        <v>201208</v>
      </c>
      <c r="K14002" s="93" t="n"/>
      <c r="L14002" s="87" t="n">
        <v>40000</v>
      </c>
      <c r="M14002" s="87" t="n">
        <v>37660</v>
      </c>
      <c r="N14002" s="87" t="n">
        <v>4690</v>
      </c>
      <c r="O14002" s="144" t="n">
        <v>36363.63636363636</v>
      </c>
      <c r="P14002" s="87" t="inlineStr">
        <is>
          <t>카페24선크림5 제로 무기자차 선크림옵션=5제로 무기자차 선크림 1개-20% off201208</t>
        </is>
      </c>
    </row>
    <row r="14003">
      <c r="B14003" s="127" t="n">
        <v>44216</v>
      </c>
      <c r="C14003" s="87">
        <f>TEXT(B14003,"aaa")</f>
        <v/>
      </c>
      <c r="D14003" s="93" t="n"/>
      <c r="E14003" s="87">
        <f>INDEX(매칭테이블!C:D,MATCH(RD!G14003,매칭테이블!D:D,0),1)</f>
        <v/>
      </c>
      <c r="F14003" s="93" t="inlineStr">
        <is>
          <t>카페24</t>
        </is>
      </c>
      <c r="G14003" s="93" t="inlineStr">
        <is>
          <t>5 제로 무기자차 선크림옵션=5제로 무기자차 선크림 2개-30% off (무료배송)</t>
        </is>
      </c>
      <c r="H14003" s="93" t="n">
        <v>2</v>
      </c>
      <c r="J14003" s="87" t="n">
        <v>201208</v>
      </c>
      <c r="K14003" s="93" t="n"/>
      <c r="L14003" s="87" t="n">
        <v>70000</v>
      </c>
      <c r="M14003" s="87" t="n">
        <v>65905</v>
      </c>
      <c r="N14003" s="87" t="n">
        <v>9380</v>
      </c>
      <c r="O14003" s="144" t="n">
        <v>63636.36363636363</v>
      </c>
      <c r="P14003" s="87" t="inlineStr">
        <is>
          <t>카페24선크림5 제로 무기자차 선크림옵션=5제로 무기자차 선크림 2개-30% off (무료배송)201208</t>
        </is>
      </c>
    </row>
    <row r="14004">
      <c r="B14004" s="127" t="n">
        <v>44216</v>
      </c>
      <c r="C14004" s="87">
        <f>TEXT(B14004,"aaa")</f>
        <v/>
      </c>
      <c r="D14004" s="93" t="n"/>
      <c r="E14004" s="87">
        <f>INDEX(매칭테이블!C:D,MATCH(RD!G14004,매칭테이블!D:D,0),1)</f>
        <v/>
      </c>
      <c r="F14004" s="93" t="inlineStr">
        <is>
          <t>카페24</t>
        </is>
      </c>
      <c r="G14004" s="93" t="inlineStr">
        <is>
          <t>[01/27 순차발송] 어성초 77 클리어 패드옵션=어성초 77 클리어 패드 1개-20% off</t>
        </is>
      </c>
      <c r="H14004" s="93" t="n">
        <v>39</v>
      </c>
      <c r="J14004" s="87" t="n">
        <v>201208</v>
      </c>
      <c r="K14004" s="93" t="n"/>
      <c r="L14004" s="87" t="n">
        <v>873600</v>
      </c>
      <c r="M14004" s="87" t="n">
        <v>822494.4</v>
      </c>
      <c r="N14004" s="87" t="n">
        <v>195468</v>
      </c>
      <c r="O14004" s="144" t="n">
        <v>794181.8181818181</v>
      </c>
      <c r="P14004" s="87" t="inlineStr">
        <is>
          <t>카페24클리어 패드[01/27 순차발송] 어성초 77 클리어 패드옵션=어성초 77 클리어 패드 1개-20% off201208</t>
        </is>
      </c>
    </row>
    <row r="14005">
      <c r="B14005" s="127" t="n">
        <v>44216</v>
      </c>
      <c r="C14005" s="87">
        <f>TEXT(B14005,"aaa")</f>
        <v/>
      </c>
      <c r="D14005" s="93" t="n"/>
      <c r="E14005" s="87">
        <f>INDEX(매칭테이블!C:D,MATCH(RD!G14005,매칭테이블!D:D,0),1)</f>
        <v/>
      </c>
      <c r="F14005" s="93" t="inlineStr">
        <is>
          <t>카페24</t>
        </is>
      </c>
      <c r="G14005" s="93" t="inlineStr">
        <is>
          <t>[01/27 순차발송] 어성초 77 클리어 패드옵션=어성초 77 클리어 패드 2개-30% off (무료배송)</t>
        </is>
      </c>
      <c r="H14005" s="93" t="n">
        <v>23</v>
      </c>
      <c r="J14005" s="87" t="n">
        <v>201208</v>
      </c>
      <c r="K14005" s="93" t="n"/>
      <c r="L14005" s="87" t="n">
        <v>901600</v>
      </c>
      <c r="M14005" s="87" t="n">
        <v>848856.4</v>
      </c>
      <c r="N14005" s="87" t="n">
        <v>230552</v>
      </c>
      <c r="O14005" s="144" t="n">
        <v>819636.3636363635</v>
      </c>
      <c r="P14005" s="87" t="inlineStr">
        <is>
          <t>카페24클리어 패드[01/27 순차발송] 어성초 77 클리어 패드옵션=어성초 77 클리어 패드 2개-30% off (무료배송)201208</t>
        </is>
      </c>
    </row>
    <row r="14006">
      <c r="B14006" s="127" t="n">
        <v>44216</v>
      </c>
      <c r="C14006" s="87">
        <f>TEXT(B14006,"aaa")</f>
        <v/>
      </c>
      <c r="D14006" s="93" t="n"/>
      <c r="E14006" s="87">
        <f>INDEX(매칭테이블!C:D,MATCH(RD!G14006,매칭테이블!D:D,0),1)</f>
        <v/>
      </c>
      <c r="F14006" s="93" t="inlineStr">
        <is>
          <t>카페24</t>
        </is>
      </c>
      <c r="G14006" s="93" t="inlineStr">
        <is>
          <t>[01/27 순차발송] 어성초 77 클리어 패드옵션=어성초 77 클리어 패드 2+1 EVENT (무료배송)</t>
        </is>
      </c>
      <c r="H14006" s="93" t="n">
        <v>28</v>
      </c>
      <c r="J14006" s="87" t="n">
        <v>201208</v>
      </c>
      <c r="K14006" s="93" t="n"/>
      <c r="L14006" s="87" t="n">
        <v>1528800</v>
      </c>
      <c r="M14006" s="87" t="n">
        <v>1439365.2</v>
      </c>
      <c r="N14006" s="87" t="n">
        <v>258720</v>
      </c>
      <c r="O14006" s="144" t="n">
        <v>1389818.181818182</v>
      </c>
      <c r="P14006" s="87" t="inlineStr">
        <is>
          <t>카페24클리어 패드[01/27 순차발송] 어성초 77 클리어 패드옵션=어성초 77 클리어 패드 2+1 EVENT (무료배송)201208</t>
        </is>
      </c>
    </row>
    <row r="14007">
      <c r="B14007" s="127" t="n">
        <v>44216</v>
      </c>
      <c r="C14007" s="87">
        <f>TEXT(B14007,"aaa")</f>
        <v/>
      </c>
      <c r="D14007" s="93" t="n"/>
      <c r="E14007" s="87">
        <f>INDEX(매칭테이블!C:D,MATCH(RD!G14007,매칭테이블!D:D,0),1)</f>
        <v/>
      </c>
      <c r="F14007" s="93" t="inlineStr">
        <is>
          <t>카페24</t>
        </is>
      </c>
      <c r="G14007" s="93" t="inlineStr">
        <is>
          <t>[01/27 순차발송] 어성초 77 클리어 패드옵션=어성초77토너1개+어성초77패드1개-30% off (무료배송)</t>
        </is>
      </c>
      <c r="H14007" s="93" t="n">
        <v>8</v>
      </c>
      <c r="J14007" s="87" t="n">
        <v>201208</v>
      </c>
      <c r="K14007" s="93" t="n"/>
      <c r="L14007" s="87" t="n">
        <v>296800</v>
      </c>
      <c r="M14007" s="87" t="n">
        <v>279437.2</v>
      </c>
      <c r="N14007" s="87" t="n">
        <v>64736</v>
      </c>
      <c r="O14007" s="144" t="n">
        <v>269818.1818181818</v>
      </c>
      <c r="P14007" s="87" t="inlineStr">
        <is>
          <t>카페24토너+패드 세트[01/27 순차발송] 어성초 77 클리어 패드옵션=어성초77토너1개+어성초77패드1개-30% off (무료배송)201208</t>
        </is>
      </c>
    </row>
    <row r="14008">
      <c r="B14008" s="127" t="n">
        <v>44216</v>
      </c>
      <c r="C14008" s="87">
        <f>TEXT(B14008,"aaa")</f>
        <v/>
      </c>
      <c r="D14008" s="93" t="n"/>
      <c r="E14008" s="87">
        <f>INDEX(매칭테이블!C:D,MATCH(RD!G14008,매칭테이블!D:D,0),1)</f>
        <v/>
      </c>
      <c r="F14008" s="93" t="inlineStr">
        <is>
          <t>카페24</t>
        </is>
      </c>
      <c r="G14008" s="93" t="inlineStr">
        <is>
          <t>[01/27 순차발송] 어성초 77 포어 클리어 패드옵션=어성초 77 클리어 패드 1개-20% off</t>
        </is>
      </c>
      <c r="H14008" s="93" t="n">
        <v>1</v>
      </c>
      <c r="J14008" s="87" t="n">
        <v>201208</v>
      </c>
      <c r="K14008" s="93" t="n"/>
      <c r="L14008" s="87" t="n">
        <v>22400</v>
      </c>
      <c r="M14008" s="87" t="n">
        <v>21089.6</v>
      </c>
      <c r="N14008" s="87" t="n">
        <v>5012</v>
      </c>
      <c r="O14008" s="144" t="n">
        <v>20363.63636363636</v>
      </c>
      <c r="P14008" s="87" t="inlineStr">
        <is>
          <t>카페24클리어 패드[01/27 순차발송] 어성초 77 포어 클리어 패드옵션=어성초 77 클리어 패드 1개-20% off201208</t>
        </is>
      </c>
    </row>
    <row r="14009">
      <c r="B14009" s="127" t="n">
        <v>44216</v>
      </c>
      <c r="C14009" s="87">
        <f>TEXT(B14009,"aaa")</f>
        <v/>
      </c>
      <c r="D14009" s="93" t="n"/>
      <c r="E14009" s="87">
        <f>INDEX(매칭테이블!C:D,MATCH(RD!G14009,매칭테이블!D:D,0),1)</f>
        <v/>
      </c>
      <c r="F14009" s="93" t="inlineStr">
        <is>
          <t>카페24</t>
        </is>
      </c>
      <c r="G14009" s="93" t="inlineStr">
        <is>
          <t>[01/27 순차발송] 어성초 77 포어 클리어 패드옵션=어성초 77 클리어 패드 2개-30% off (무료배송)</t>
        </is>
      </c>
      <c r="H14009" s="93" t="n">
        <v>4</v>
      </c>
      <c r="J14009" s="87" t="n">
        <v>201208</v>
      </c>
      <c r="K14009" s="93" t="n"/>
      <c r="L14009" s="87" t="n">
        <v>156800</v>
      </c>
      <c r="M14009" s="87" t="n">
        <v>147627.2</v>
      </c>
      <c r="N14009" s="87" t="n">
        <v>40096</v>
      </c>
      <c r="O14009" s="144" t="n">
        <v>142545.4545454545</v>
      </c>
      <c r="P14009" s="87" t="inlineStr">
        <is>
          <t>카페24클리어 패드[01/27 순차발송] 어성초 77 포어 클리어 패드옵션=어성초 77 클리어 패드 2개-30% off (무료배송)201208</t>
        </is>
      </c>
    </row>
    <row r="14010">
      <c r="B14010" s="127" t="n">
        <v>44216</v>
      </c>
      <c r="C14010" s="87">
        <f>TEXT(B14010,"aaa")</f>
        <v/>
      </c>
      <c r="D14010" s="93" t="n"/>
      <c r="E14010" s="87">
        <f>INDEX(매칭테이블!C:D,MATCH(RD!G14010,매칭테이블!D:D,0),1)</f>
        <v/>
      </c>
      <c r="F14010" s="93" t="inlineStr">
        <is>
          <t>카페24</t>
        </is>
      </c>
      <c r="G14010" s="93" t="inlineStr">
        <is>
          <t>[01/27 순차발송] 어성초 77 포어 클리어 패드옵션=어성초 77 클리어 패드 2+1 EVENT (무료배송)</t>
        </is>
      </c>
      <c r="H14010" s="93" t="n">
        <v>5</v>
      </c>
      <c r="J14010" s="87" t="n">
        <v>201208</v>
      </c>
      <c r="K14010" s="93" t="n"/>
      <c r="L14010" s="87" t="n">
        <v>273000</v>
      </c>
      <c r="M14010" s="87" t="n">
        <v>257029.5</v>
      </c>
      <c r="N14010" s="87" t="n">
        <v>46200</v>
      </c>
      <c r="O14010" s="144" t="n">
        <v>248181.8181818181</v>
      </c>
      <c r="P14010" s="87" t="inlineStr">
        <is>
          <t>카페24클리어 패드[01/27 순차발송] 어성초 77 포어 클리어 패드옵션=어성초 77 클리어 패드 2+1 EVENT (무료배송)201208</t>
        </is>
      </c>
    </row>
    <row r="14011">
      <c r="B14011" s="127" t="n">
        <v>44216</v>
      </c>
      <c r="C14011" s="87">
        <f>TEXT(B14011,"aaa")</f>
        <v/>
      </c>
      <c r="D14011" s="93" t="n"/>
      <c r="E14011" s="87">
        <f>INDEX(매칭테이블!C:D,MATCH(RD!G14011,매칭테이블!D:D,0),1)</f>
        <v/>
      </c>
      <c r="F14011" s="93" t="inlineStr">
        <is>
          <t>카페24</t>
        </is>
      </c>
      <c r="G14011" s="93" t="inlineStr">
        <is>
          <t>[01/27 순차발송] 어성초 77 포어 클리어 패드옵션=어성초77토너1개+어성초77패드1개-30% off (무료배송)</t>
        </is>
      </c>
      <c r="H14011" s="93" t="n">
        <v>1</v>
      </c>
      <c r="J14011" s="87" t="n">
        <v>201208</v>
      </c>
      <c r="K14011" s="93" t="n"/>
      <c r="L14011" s="87" t="n">
        <v>37100</v>
      </c>
      <c r="M14011" s="87" t="n">
        <v>34929.65</v>
      </c>
      <c r="N14011" s="87" t="n">
        <v>8092</v>
      </c>
      <c r="O14011" s="144" t="n">
        <v>33727.27272727273</v>
      </c>
      <c r="P14011" s="87" t="inlineStr">
        <is>
          <t>카페24토너+패드 세트[01/27 순차발송] 어성초 77 포어 클리어 패드옵션=어성초77토너1개+어성초77패드1개-30% off (무료배송)201208</t>
        </is>
      </c>
    </row>
    <row r="14012">
      <c r="B14012" s="127" t="n">
        <v>44216</v>
      </c>
      <c r="C14012" s="87">
        <f>TEXT(B14012,"aaa")</f>
        <v/>
      </c>
      <c r="D14012" s="93" t="n"/>
      <c r="E14012" s="87">
        <f>INDEX(매칭테이블!C:D,MATCH(RD!G14012,매칭테이블!D:D,0),1)</f>
        <v/>
      </c>
      <c r="F14012" s="93" t="inlineStr">
        <is>
          <t>카페24</t>
        </is>
      </c>
      <c r="G14012" s="93" t="inlineStr">
        <is>
          <t>[01/27 순차발송] 어성초 77% 패드옵션=어성초 77 클리어 패드 1개-20% off</t>
        </is>
      </c>
      <c r="H14012" s="93" t="n">
        <v>15</v>
      </c>
      <c r="J14012" s="87" t="n">
        <v>201208</v>
      </c>
      <c r="K14012" s="93" t="n"/>
      <c r="L14012" s="87" t="n">
        <v>336000</v>
      </c>
      <c r="M14012" s="87" t="n">
        <v>316344</v>
      </c>
      <c r="N14012" s="87" t="n">
        <v>75180</v>
      </c>
      <c r="O14012" s="144" t="n">
        <v>305454.5454545454</v>
      </c>
      <c r="P14012" s="87" t="inlineStr">
        <is>
          <t>카페24클리어 패드[01/27 순차발송] 어성초 77% 패드옵션=어성초 77 클리어 패드 1개-20% off201208</t>
        </is>
      </c>
    </row>
    <row r="14013">
      <c r="B14013" s="127" t="n">
        <v>44216</v>
      </c>
      <c r="C14013" s="87">
        <f>TEXT(B14013,"aaa")</f>
        <v/>
      </c>
      <c r="D14013" s="93" t="n"/>
      <c r="E14013" s="87">
        <f>INDEX(매칭테이블!C:D,MATCH(RD!G14013,매칭테이블!D:D,0),1)</f>
        <v/>
      </c>
      <c r="F14013" s="93" t="inlineStr">
        <is>
          <t>카페24</t>
        </is>
      </c>
      <c r="G14013" s="93" t="inlineStr">
        <is>
          <t>[01/27 순차발송] 어성초 77% 패드옵션=어성초 77 클리어 패드 2개-30% off (무료배송)</t>
        </is>
      </c>
      <c r="H14013" s="93" t="n">
        <v>15</v>
      </c>
      <c r="J14013" s="87" t="n">
        <v>201208</v>
      </c>
      <c r="K14013" s="93" t="n"/>
      <c r="L14013" s="87" t="n">
        <v>588000</v>
      </c>
      <c r="M14013" s="87" t="n">
        <v>553602</v>
      </c>
      <c r="N14013" s="87" t="n">
        <v>150360</v>
      </c>
      <c r="O14013" s="144" t="n">
        <v>534545.4545454545</v>
      </c>
      <c r="P14013" s="87" t="inlineStr">
        <is>
          <t>카페24클리어 패드[01/27 순차발송] 어성초 77% 패드옵션=어성초 77 클리어 패드 2개-30% off (무료배송)201208</t>
        </is>
      </c>
    </row>
    <row r="14014">
      <c r="B14014" s="127" t="n">
        <v>44216</v>
      </c>
      <c r="C14014" s="87">
        <f>TEXT(B14014,"aaa")</f>
        <v/>
      </c>
      <c r="D14014" s="93" t="n"/>
      <c r="E14014" s="87">
        <f>INDEX(매칭테이블!C:D,MATCH(RD!G14014,매칭테이블!D:D,0),1)</f>
        <v/>
      </c>
      <c r="F14014" s="93" t="inlineStr">
        <is>
          <t>카페24</t>
        </is>
      </c>
      <c r="G14014" s="93" t="inlineStr">
        <is>
          <t>[01/27 순차발송] 어성초 77% 패드옵션=어성초 77 클리어 패드 2+1 EVENT (무료배송)</t>
        </is>
      </c>
      <c r="H14014" s="93" t="n">
        <v>8</v>
      </c>
      <c r="J14014" s="87" t="n">
        <v>201208</v>
      </c>
      <c r="K14014" s="93" t="n"/>
      <c r="L14014" s="87" t="n">
        <v>436800</v>
      </c>
      <c r="M14014" s="87" t="n">
        <v>411247.2</v>
      </c>
      <c r="N14014" s="87" t="n">
        <v>73920</v>
      </c>
      <c r="O14014" s="144" t="n">
        <v>397090.9090909091</v>
      </c>
      <c r="P14014" s="87" t="inlineStr">
        <is>
          <t>카페24클리어 패드[01/27 순차발송] 어성초 77% 패드옵션=어성초 77 클리어 패드 2+1 EVENT (무료배송)201208</t>
        </is>
      </c>
    </row>
    <row r="14015">
      <c r="B14015" s="127" t="n">
        <v>44216</v>
      </c>
      <c r="C14015" s="87">
        <f>TEXT(B14015,"aaa")</f>
        <v/>
      </c>
      <c r="D14015" s="93" t="n"/>
      <c r="E14015" s="87">
        <f>INDEX(매칭테이블!C:D,MATCH(RD!G14015,매칭테이블!D:D,0),1)</f>
        <v/>
      </c>
      <c r="F14015" s="93" t="inlineStr">
        <is>
          <t>카페24</t>
        </is>
      </c>
      <c r="G14015" s="93" t="inlineStr">
        <is>
          <t>[01/27 순차발송] 어성초 77% 패드옵션=어성초77토너1개+어성초77패드1개-30% off (무료배송)</t>
        </is>
      </c>
      <c r="H14015" s="93" t="n">
        <v>5</v>
      </c>
      <c r="J14015" s="87" t="n">
        <v>201208</v>
      </c>
      <c r="K14015" s="93" t="n"/>
      <c r="L14015" s="87" t="n">
        <v>185500</v>
      </c>
      <c r="M14015" s="87" t="n">
        <v>174648.25</v>
      </c>
      <c r="N14015" s="87" t="n">
        <v>40460</v>
      </c>
      <c r="O14015" s="144" t="n">
        <v>168636.3636363636</v>
      </c>
      <c r="P14015" s="87" t="inlineStr">
        <is>
          <t>카페24토너+패드 세트[01/27 순차발송] 어성초 77% 패드옵션=어성초77토너1개+어성초77패드1개-30% off (무료배송)201208</t>
        </is>
      </c>
    </row>
    <row r="14016">
      <c r="B14016" s="127" t="n">
        <v>44216</v>
      </c>
      <c r="C14016" s="87">
        <f>TEXT(B14016,"aaa")</f>
        <v/>
      </c>
      <c r="D14016" s="93" t="n"/>
      <c r="E14016" s="87">
        <f>INDEX(매칭테이블!C:D,MATCH(RD!G14016,매칭테이블!D:D,0),1)</f>
        <v/>
      </c>
      <c r="F14016" s="93" t="inlineStr">
        <is>
          <t>카페24</t>
        </is>
      </c>
      <c r="G14016" s="93" t="inlineStr">
        <is>
          <t>[수분 보충 세트] 어성초 77 토너 + 어성초 70 로션옵션=어성초 77 토너 250ml + 어성초 70 로션 200ml -30%</t>
        </is>
      </c>
      <c r="H14016" s="93" t="n">
        <v>60</v>
      </c>
      <c r="J14016" s="87" t="n">
        <v>201208</v>
      </c>
      <c r="K14016" s="93" t="n"/>
      <c r="L14016" s="87" t="n">
        <v>2226000</v>
      </c>
      <c r="M14016" s="87" t="n">
        <v>2095779</v>
      </c>
      <c r="N14016" s="87" t="n">
        <v>445080</v>
      </c>
      <c r="O14016" s="144" t="n">
        <v>2023636.363636364</v>
      </c>
      <c r="P14016" s="87" t="inlineStr">
        <is>
          <t>카페24수분 보충 세트[수분 보충 세트] 어성초 77 토너 + 어성초 70 로션옵션=어성초 77 토너 250ml + 어성초 70 로션 200ml -30%201208</t>
        </is>
      </c>
    </row>
    <row r="14017">
      <c r="B14017" s="127" t="n">
        <v>44216</v>
      </c>
      <c r="C14017" s="87">
        <f>TEXT(B14017,"aaa")</f>
        <v/>
      </c>
      <c r="D14017" s="93" t="n"/>
      <c r="E14017" s="87">
        <f>INDEX(매칭테이블!C:D,MATCH(RD!G14017,매칭테이블!D:D,0),1)</f>
        <v/>
      </c>
      <c r="F14017" s="93" t="inlineStr">
        <is>
          <t>카페24</t>
        </is>
      </c>
      <c r="G14017" s="93" t="inlineStr">
        <is>
          <t>[어성초 진정 패키지 세트] 대용량 토너 + 앰플 + 수딩 크림 + 마스크팩 10장</t>
        </is>
      </c>
      <c r="H14017" s="93" t="n">
        <v>2</v>
      </c>
      <c r="J14017" s="87" t="n">
        <v>201208</v>
      </c>
      <c r="K14017" s="93" t="n"/>
      <c r="L14017" s="87" t="n">
        <v>198000</v>
      </c>
      <c r="M14017" s="87" t="n">
        <v>186417</v>
      </c>
      <c r="N14017" s="87" t="n">
        <v>30274</v>
      </c>
      <c r="O14017" s="144" t="n">
        <v>180000</v>
      </c>
      <c r="P14017" s="87" t="inlineStr">
        <is>
          <t>카페24어성초진정패키지[어성초 진정 패키지 세트] 대용량 토너 + 앰플 + 수딩 크림 + 마스크팩 10장201208</t>
        </is>
      </c>
    </row>
    <row r="14018">
      <c r="B14018" s="127" t="n">
        <v>44216</v>
      </c>
      <c r="C14018" s="87">
        <f>TEXT(B14018,"aaa")</f>
        <v/>
      </c>
      <c r="D14018" s="93" t="n"/>
      <c r="E14018" s="87">
        <f>INDEX(매칭테이블!C:D,MATCH(RD!G14018,매칭테이블!D:D,0),1)</f>
        <v/>
      </c>
      <c r="F14018" s="93" t="inlineStr">
        <is>
          <t>카페24</t>
        </is>
      </c>
      <c r="G14018" s="93" t="inlineStr">
        <is>
          <t>[플친단독] 어성초 80 수분 진정 앰플옵션=어성초 80 앰플 1개 - 28%off</t>
        </is>
      </c>
      <c r="H14018" s="93" t="n">
        <v>55</v>
      </c>
      <c r="J14018" s="87" t="n">
        <v>201208</v>
      </c>
      <c r="K14018" s="93" t="n"/>
      <c r="L14018" s="87" t="n">
        <v>1540000</v>
      </c>
      <c r="M14018" s="87" t="n">
        <v>1449910</v>
      </c>
      <c r="N14018" s="87" t="n">
        <v>186835</v>
      </c>
      <c r="O14018" s="144" t="n">
        <v>1400000</v>
      </c>
      <c r="P14018" s="87" t="inlineStr">
        <is>
          <t>카페24앰플[플친단독] 어성초 80 수분 진정 앰플옵션=어성초 80 앰플 1개 - 28%off201208</t>
        </is>
      </c>
    </row>
    <row r="14019">
      <c r="B14019" s="127" t="n">
        <v>44216</v>
      </c>
      <c r="C14019" s="87">
        <f>TEXT(B14019,"aaa")</f>
        <v/>
      </c>
      <c r="D14019" s="93" t="n"/>
      <c r="E14019" s="87">
        <f>INDEX(매칭테이블!C:D,MATCH(RD!G14019,매칭테이블!D:D,0),1)</f>
        <v/>
      </c>
      <c r="F14019" s="93" t="inlineStr">
        <is>
          <t>카페24</t>
        </is>
      </c>
      <c r="G14019" s="93" t="inlineStr">
        <is>
          <t>[플친단독] 어성초 80 수분 진정 앰플옵션=어성초 80 앰플 2+1 EVENT (무료배송)</t>
        </is>
      </c>
      <c r="H14019" s="93" t="n">
        <v>81</v>
      </c>
      <c r="J14019" s="87" t="n">
        <v>201208</v>
      </c>
      <c r="K14019" s="93" t="n"/>
      <c r="L14019" s="87" t="n">
        <v>2268000</v>
      </c>
      <c r="M14019" s="87" t="n">
        <v>2135322</v>
      </c>
      <c r="N14019" s="87" t="n">
        <v>275157</v>
      </c>
      <c r="O14019" s="144" t="n">
        <v>2061818.181818182</v>
      </c>
      <c r="P14019" s="87" t="inlineStr">
        <is>
          <t>카페24앰플[플친단독] 어성초 80 수분 진정 앰플옵션=어성초 80 앰플 2+1 EVENT (무료배송)201208</t>
        </is>
      </c>
    </row>
    <row r="14020">
      <c r="B14020" s="127" t="n">
        <v>44216</v>
      </c>
      <c r="C14020" s="87">
        <f>TEXT(B14020,"aaa")</f>
        <v/>
      </c>
      <c r="D14020" s="93" t="n"/>
      <c r="E14020" s="87">
        <f>INDEX(매칭테이블!C:D,MATCH(RD!G14020,매칭테이블!D:D,0),1)</f>
        <v/>
      </c>
      <c r="F14020" s="93" t="inlineStr">
        <is>
          <t>카페24</t>
        </is>
      </c>
      <c r="G14020" s="93" t="inlineStr">
        <is>
          <t>대용량 어성초 77 수딩 토너 500ml옵션=대용량 어성초 77 토너 1개 - 27% OFF</t>
        </is>
      </c>
      <c r="H14020" s="93" t="n">
        <v>64</v>
      </c>
      <c r="J14020" s="87" t="n">
        <v>201208</v>
      </c>
      <c r="K14020" s="93" t="n"/>
      <c r="L14020" s="87" t="n">
        <v>2112000</v>
      </c>
      <c r="M14020" s="87" t="n">
        <v>1988448</v>
      </c>
      <c r="N14020" s="87" t="n">
        <v>277120</v>
      </c>
      <c r="O14020" s="144" t="n">
        <v>1920000</v>
      </c>
      <c r="P14020" s="87" t="inlineStr">
        <is>
          <t>카페24토너대용량 어성초 77 수딩 토너 500ml옵션=대용량 어성초 77 토너 1개 - 27% OFF201208</t>
        </is>
      </c>
    </row>
    <row r="14021">
      <c r="B14021" s="127" t="n">
        <v>44216</v>
      </c>
      <c r="C14021" s="87">
        <f>TEXT(B14021,"aaa")</f>
        <v/>
      </c>
      <c r="D14021" s="93" t="n"/>
      <c r="E14021" s="87">
        <f>INDEX(매칭테이블!C:D,MATCH(RD!G14021,매칭테이블!D:D,0),1)</f>
        <v/>
      </c>
      <c r="F14021" s="93" t="inlineStr">
        <is>
          <t>카페24</t>
        </is>
      </c>
      <c r="G14021" s="93" t="inlineStr">
        <is>
          <t>대용량 어성초 77 수딩 토너 500ml화장솜(선택)=촉촉 스킨팩 화장솜</t>
        </is>
      </c>
      <c r="H14021" s="93" t="n">
        <v>25</v>
      </c>
      <c r="J14021" s="87" t="n">
        <v>201208</v>
      </c>
      <c r="K14021" s="93" t="n"/>
      <c r="L14021" s="87" t="n">
        <v>950000</v>
      </c>
      <c r="M14021" s="87" t="n">
        <v>894425</v>
      </c>
      <c r="N14021" s="87" t="n">
        <v>27750</v>
      </c>
      <c r="O14021" s="144" t="n">
        <v>863636.3636363635</v>
      </c>
      <c r="P14021" s="87" t="inlineStr">
        <is>
          <t>카페24토너대용량 어성초 77 수딩 토너 500ml화장솜(선택)=촉촉 스킨팩 화장솜201208</t>
        </is>
      </c>
    </row>
    <row r="14022">
      <c r="B14022" s="127" t="n">
        <v>44216</v>
      </c>
      <c r="C14022" s="87">
        <f>TEXT(B14022,"aaa")</f>
        <v/>
      </c>
      <c r="D14022" s="93" t="n"/>
      <c r="E14022" s="87">
        <f>INDEX(매칭테이블!C:D,MATCH(RD!G14022,매칭테이블!D:D,0),1)</f>
        <v/>
      </c>
      <c r="F14022" s="93" t="inlineStr">
        <is>
          <t>카페24</t>
        </is>
      </c>
      <c r="G14022" s="93" t="inlineStr">
        <is>
          <t>아누아 어성초 77 수딩 토너토너(필수)=어성초 77 토너 1개-20% off</t>
        </is>
      </c>
      <c r="H14022" s="93" t="n">
        <v>2</v>
      </c>
      <c r="J14022" s="87" t="n">
        <v>201208</v>
      </c>
      <c r="K14022" s="93" t="n"/>
      <c r="L14022" s="87" t="n">
        <v>40000</v>
      </c>
      <c r="M14022" s="87" t="n">
        <v>37660</v>
      </c>
      <c r="N14022" s="87" t="n">
        <v>6160</v>
      </c>
      <c r="O14022" s="144" t="n">
        <v>36363.63636363636</v>
      </c>
      <c r="P14022" s="87" t="inlineStr">
        <is>
          <t>카페24토너아누아 어성초 77 수딩 토너토너(필수)=어성초 77 토너 1개-20% off201208</t>
        </is>
      </c>
    </row>
    <row r="14023">
      <c r="B14023" s="127" t="n">
        <v>44216</v>
      </c>
      <c r="C14023" s="87">
        <f>TEXT(B14023,"aaa")</f>
        <v/>
      </c>
      <c r="D14023" s="93" t="n"/>
      <c r="E14023" s="87">
        <f>INDEX(매칭테이블!C:D,MATCH(RD!G14023,매칭테이블!D:D,0),1)</f>
        <v/>
      </c>
      <c r="F14023" s="93" t="inlineStr">
        <is>
          <t>카페24</t>
        </is>
      </c>
      <c r="G14023" s="93" t="inlineStr">
        <is>
          <t>아누아 어성초 77 수딩 토너화장솜(선택)=촉촉 스킨팩 화장솜</t>
        </is>
      </c>
      <c r="H14023" s="93" t="n">
        <v>1</v>
      </c>
      <c r="J14023" s="87" t="n">
        <v>201208</v>
      </c>
      <c r="K14023" s="93" t="n"/>
      <c r="L14023" s="87" t="n">
        <v>3000</v>
      </c>
      <c r="M14023" s="87" t="n">
        <v>2824.5</v>
      </c>
      <c r="N14023" s="87" t="n">
        <v>1110</v>
      </c>
      <c r="O14023" s="144" t="n">
        <v>2727.272727272727</v>
      </c>
      <c r="P14023" s="87" t="inlineStr">
        <is>
          <t>카페24토너아누아 어성초 77 수딩 토너화장솜(선택)=촉촉 스킨팩 화장솜201208</t>
        </is>
      </c>
    </row>
    <row r="14024">
      <c r="B14024" s="127" t="n">
        <v>44216</v>
      </c>
      <c r="C14024" s="87">
        <f>TEXT(B14024,"aaa")</f>
        <v/>
      </c>
      <c r="D14024" s="93" t="n"/>
      <c r="E14024" s="87">
        <f>INDEX(매칭테이블!C:D,MATCH(RD!G14024,매칭테이블!D:D,0),1)</f>
        <v/>
      </c>
      <c r="F14024" s="93" t="inlineStr">
        <is>
          <t>카페24</t>
        </is>
      </c>
      <c r="G14024" s="93" t="inlineStr">
        <is>
          <t>어성초 70 데일리 릴리프 로션로션=어성초 70 데일리 릴리프 로션 1개 -20% off</t>
        </is>
      </c>
      <c r="H14024" s="93" t="n">
        <v>13</v>
      </c>
      <c r="J14024" s="87" t="n">
        <v>201208</v>
      </c>
      <c r="K14024" s="93" t="n"/>
      <c r="L14024" s="87" t="n">
        <v>291200</v>
      </c>
      <c r="M14024" s="87" t="n">
        <v>274164.8</v>
      </c>
      <c r="N14024" s="87" t="n">
        <v>56394</v>
      </c>
      <c r="O14024" s="144" t="n">
        <v>264727.2727272727</v>
      </c>
      <c r="P14024" s="87" t="inlineStr">
        <is>
          <t>카페24로션어성초 70 데일리 릴리프 로션로션=어성초 70 데일리 릴리프 로션 1개 -20% off201208</t>
        </is>
      </c>
    </row>
    <row r="14025">
      <c r="B14025" s="127" t="n">
        <v>44216</v>
      </c>
      <c r="C14025" s="87">
        <f>TEXT(B14025,"aaa")</f>
        <v/>
      </c>
      <c r="D14025" s="93" t="n"/>
      <c r="E14025" s="87">
        <f>INDEX(매칭테이블!C:D,MATCH(RD!G14025,매칭테이블!D:D,0),1)</f>
        <v/>
      </c>
      <c r="F14025" s="93" t="inlineStr">
        <is>
          <t>카페24</t>
        </is>
      </c>
      <c r="G14025" s="93" t="inlineStr">
        <is>
          <t>어성초 70 데일리 릴리프 로션로션=어성초 70 데일리 릴리프 로션 2개 -30% off</t>
        </is>
      </c>
      <c r="H14025" s="93" t="n">
        <v>2</v>
      </c>
      <c r="J14025" s="87" t="n">
        <v>201208</v>
      </c>
      <c r="K14025" s="93" t="n"/>
      <c r="L14025" s="87" t="n">
        <v>78400</v>
      </c>
      <c r="M14025" s="87" t="n">
        <v>73813.60000000001</v>
      </c>
      <c r="N14025" s="87" t="n">
        <v>17352</v>
      </c>
      <c r="O14025" s="144" t="n">
        <v>71272.72727272726</v>
      </c>
      <c r="P14025" s="87" t="inlineStr">
        <is>
          <t>카페24로션어성초 70 데일리 릴리프 로션로션=어성초 70 데일리 릴리프 로션 2개 -30% off201208</t>
        </is>
      </c>
    </row>
    <row r="14026">
      <c r="B14026" s="127" t="n">
        <v>44216</v>
      </c>
      <c r="C14026" s="87">
        <f>TEXT(B14026,"aaa")</f>
        <v/>
      </c>
      <c r="D14026" s="93" t="n"/>
      <c r="E14026" s="87">
        <f>INDEX(매칭테이블!C:D,MATCH(RD!G14026,매칭테이블!D:D,0),1)</f>
        <v/>
      </c>
      <c r="F14026" s="93" t="inlineStr">
        <is>
          <t>카페24</t>
        </is>
      </c>
      <c r="G14026" s="93" t="inlineStr">
        <is>
          <t>어성초 70 데일리 릴리프 로션로션=어성초 77토너 + 어성초 70 로션 수분 보충 세트 -30% off</t>
        </is>
      </c>
      <c r="H14026" s="93" t="n">
        <v>6</v>
      </c>
      <c r="J14026" s="87" t="n">
        <v>201208</v>
      </c>
      <c r="K14026" s="93" t="n"/>
      <c r="L14026" s="87" t="n">
        <v>222600</v>
      </c>
      <c r="M14026" s="87" t="n">
        <v>209577.9</v>
      </c>
      <c r="N14026" s="87" t="n">
        <v>44508</v>
      </c>
      <c r="O14026" s="144" t="n">
        <v>202363.6363636364</v>
      </c>
      <c r="P14026" s="87" t="inlineStr">
        <is>
          <t>카페24수분 보충 세트어성초 70 데일리 릴리프 로션로션=어성초 77토너 + 어성초 70 로션 수분 보충 세트 -30% off201208</t>
        </is>
      </c>
    </row>
    <row r="14027">
      <c r="B14027" s="127" t="n">
        <v>44216</v>
      </c>
      <c r="C14027" s="87">
        <f>TEXT(B14027,"aaa")</f>
        <v/>
      </c>
      <c r="D14027" s="93" t="n"/>
      <c r="E14027" s="87">
        <f>INDEX(매칭테이블!C:D,MATCH(RD!G14027,매칭테이블!D:D,0),1)</f>
        <v/>
      </c>
      <c r="F14027" s="93" t="inlineStr">
        <is>
          <t>카페24</t>
        </is>
      </c>
      <c r="G14027" s="93" t="inlineStr">
        <is>
          <t>어성초 70 머드 크림 마스크옵션=어성초 70 머드 크림 마스크-20% off</t>
        </is>
      </c>
      <c r="H14027" s="93" t="n">
        <v>5</v>
      </c>
      <c r="J14027" s="87" t="n">
        <v>201208</v>
      </c>
      <c r="K14027" s="93" t="n"/>
      <c r="L14027" s="87" t="n">
        <v>100000</v>
      </c>
      <c r="M14027" s="87" t="n">
        <v>94150</v>
      </c>
      <c r="N14027" s="87" t="n">
        <v>7210</v>
      </c>
      <c r="O14027" s="144" t="n">
        <v>90909.0909090909</v>
      </c>
      <c r="P14027" s="87" t="inlineStr">
        <is>
          <t>카페24머드크림마스크어성초 70 머드 크림 마스크옵션=어성초 70 머드 크림 마스크-20% off201208</t>
        </is>
      </c>
    </row>
    <row r="14028">
      <c r="B14028" s="127" t="n">
        <v>44216</v>
      </c>
      <c r="C14028" s="87">
        <f>TEXT(B14028,"aaa")</f>
        <v/>
      </c>
      <c r="D14028" s="93" t="n"/>
      <c r="E14028" s="87">
        <f>INDEX(매칭테이블!C:D,MATCH(RD!G14028,매칭테이블!D:D,0),1)</f>
        <v/>
      </c>
      <c r="F14028" s="93" t="inlineStr">
        <is>
          <t>카페24</t>
        </is>
      </c>
      <c r="G14028" s="93" t="inlineStr">
        <is>
          <t>어성초 70 인텐스 카밍 크림크림=어성초 70 인텐스 카밍 크림 1개 (-20%)</t>
        </is>
      </c>
      <c r="H14028" s="93" t="n">
        <v>10</v>
      </c>
      <c r="J14028" s="87" t="n">
        <v>201208</v>
      </c>
      <c r="K14028" s="93" t="n"/>
      <c r="L14028" s="87" t="n">
        <v>280000</v>
      </c>
      <c r="M14028" s="87" t="n">
        <v>263620</v>
      </c>
      <c r="N14028" s="87" t="n">
        <v>38820</v>
      </c>
      <c r="O14028" s="144" t="n">
        <v>254545.4545454545</v>
      </c>
      <c r="P14028" s="87" t="inlineStr">
        <is>
          <t>카페24카밍크림어성초 70 인텐스 카밍 크림크림=어성초 70 인텐스 카밍 크림 1개 (-20%)201208</t>
        </is>
      </c>
    </row>
    <row r="14029">
      <c r="B14029" s="127" t="n">
        <v>44216</v>
      </c>
      <c r="C14029" s="87">
        <f>TEXT(B14029,"aaa")</f>
        <v/>
      </c>
      <c r="D14029" s="93" t="n"/>
      <c r="E14029" s="87">
        <f>INDEX(매칭테이블!C:D,MATCH(RD!G14029,매칭테이블!D:D,0),1)</f>
        <v/>
      </c>
      <c r="F14029" s="93" t="inlineStr">
        <is>
          <t>카페24</t>
        </is>
      </c>
      <c r="G14029" s="93" t="inlineStr">
        <is>
          <t>어성초 70 인텐스 카밍 크림크림=어성초 토너 250ml + 카밍 크림 50ml (-30%)</t>
        </is>
      </c>
      <c r="H14029" s="93" t="n">
        <v>2</v>
      </c>
      <c r="J14029" s="87" t="n">
        <v>201208</v>
      </c>
      <c r="K14029" s="93" t="n"/>
      <c r="L14029" s="87" t="n">
        <v>84000</v>
      </c>
      <c r="M14029" s="87" t="n">
        <v>79086</v>
      </c>
      <c r="N14029" s="87" t="n">
        <v>13924</v>
      </c>
      <c r="O14029" s="144" t="n">
        <v>76363.63636363635</v>
      </c>
      <c r="P14029" s="87" t="inlineStr">
        <is>
          <t>카페24카밍크림어성초 70 인텐스 카밍 크림크림=어성초 토너 250ml + 카밍 크림 50ml (-30%)201208</t>
        </is>
      </c>
    </row>
    <row r="14030">
      <c r="B14030" s="127" t="n">
        <v>44216</v>
      </c>
      <c r="C14030" s="87">
        <f>TEXT(B14030,"aaa")</f>
        <v/>
      </c>
      <c r="D14030" s="93" t="n"/>
      <c r="E14030" s="87">
        <f>INDEX(매칭테이블!C:D,MATCH(RD!G14030,매칭테이블!D:D,0),1)</f>
        <v/>
      </c>
      <c r="F14030" s="93" t="inlineStr">
        <is>
          <t>카페24</t>
        </is>
      </c>
      <c r="G14030" s="93" t="inlineStr">
        <is>
          <t>어성초 77 수딩 토너옵션=어성초 77 토너 1개-20% off</t>
        </is>
      </c>
      <c r="H14030" s="93" t="n">
        <v>71</v>
      </c>
      <c r="J14030" s="87" t="n">
        <v>201208</v>
      </c>
      <c r="K14030" s="93" t="n"/>
      <c r="L14030" s="87" t="n">
        <v>1420000</v>
      </c>
      <c r="M14030" s="87" t="n">
        <v>1336930</v>
      </c>
      <c r="N14030" s="87" t="n">
        <v>218680</v>
      </c>
      <c r="O14030" s="144" t="n">
        <v>1290909.090909091</v>
      </c>
      <c r="P14030" s="87" t="inlineStr">
        <is>
          <t>카페24토너어성초 77 수딩 토너옵션=어성초 77 토너 1개-20% off201208</t>
        </is>
      </c>
    </row>
    <row r="14031">
      <c r="B14031" s="127" t="n">
        <v>44216</v>
      </c>
      <c r="C14031" s="87">
        <f>TEXT(B14031,"aaa")</f>
        <v/>
      </c>
      <c r="D14031" s="93" t="n"/>
      <c r="E14031" s="87">
        <f>INDEX(매칭테이블!C:D,MATCH(RD!G14031,매칭테이블!D:D,0),1)</f>
        <v/>
      </c>
      <c r="F14031" s="93" t="inlineStr">
        <is>
          <t>카페24</t>
        </is>
      </c>
      <c r="G14031" s="93" t="inlineStr">
        <is>
          <t>어성초 77 수딩 토너옵션=BEST어성초 77 토너 2개-30% off (무료배송)</t>
        </is>
      </c>
      <c r="H14031" s="93" t="n">
        <v>61</v>
      </c>
      <c r="J14031" s="87" t="n">
        <v>201208</v>
      </c>
      <c r="K14031" s="93" t="n"/>
      <c r="L14031" s="87" t="n">
        <v>2135000</v>
      </c>
      <c r="M14031" s="87" t="n">
        <v>2010102.5</v>
      </c>
      <c r="N14031" s="87" t="n">
        <v>375760</v>
      </c>
      <c r="O14031" s="144" t="n">
        <v>1940909.090909091</v>
      </c>
      <c r="P14031" s="87" t="inlineStr">
        <is>
          <t>카페24토너어성초 77 수딩 토너옵션=BEST어성초 77 토너 2개-30% off (무료배송)201208</t>
        </is>
      </c>
    </row>
    <row r="14032">
      <c r="B14032" s="127" t="n">
        <v>44216</v>
      </c>
      <c r="C14032" s="87">
        <f>TEXT(B14032,"aaa")</f>
        <v/>
      </c>
      <c r="D14032" s="93" t="n"/>
      <c r="E14032" s="87">
        <f>INDEX(매칭테이블!C:D,MATCH(RD!G14032,매칭테이블!D:D,0),1)</f>
        <v/>
      </c>
      <c r="F14032" s="93" t="inlineStr">
        <is>
          <t>카페24</t>
        </is>
      </c>
      <c r="G14032" s="93" t="inlineStr">
        <is>
          <t>어성초 77 수딩 토너옵션=어성초 77토너1개 + 어성초77패드1개 -30% off (무료배송)</t>
        </is>
      </c>
      <c r="H14032" s="93" t="n">
        <v>29</v>
      </c>
      <c r="J14032" s="87" t="n">
        <v>201208</v>
      </c>
      <c r="K14032" s="93" t="n"/>
      <c r="L14032" s="87" t="n">
        <v>1075900</v>
      </c>
      <c r="M14032" s="87" t="n">
        <v>1012959.85</v>
      </c>
      <c r="N14032" s="87" t="n">
        <v>234668</v>
      </c>
      <c r="O14032" s="144" t="n">
        <v>978090.9090909091</v>
      </c>
      <c r="P14032" s="87" t="inlineStr">
        <is>
          <t>카페24토너+패드 세트어성초 77 수딩 토너옵션=어성초 77토너1개 + 어성초77패드1개 -30% off (무료배송)201208</t>
        </is>
      </c>
    </row>
    <row r="14033">
      <c r="B14033" s="127" t="n">
        <v>44216</v>
      </c>
      <c r="C14033" s="87">
        <f>TEXT(B14033,"aaa")</f>
        <v/>
      </c>
      <c r="D14033" s="93" t="n"/>
      <c r="E14033" s="87">
        <f>INDEX(매칭테이블!C:D,MATCH(RD!G14033,매칭테이블!D:D,0),1)</f>
        <v/>
      </c>
      <c r="F14033" s="93" t="inlineStr">
        <is>
          <t>카페24</t>
        </is>
      </c>
      <c r="G14033" s="93" t="inlineStr">
        <is>
          <t>어성초 77 수딩 토너화장솜(선택)=촉촉 스킨팩 화장솜</t>
        </is>
      </c>
      <c r="H14033" s="93" t="n">
        <v>55</v>
      </c>
      <c r="J14033" s="87" t="n">
        <v>201208</v>
      </c>
      <c r="K14033" s="93" t="n"/>
      <c r="L14033" s="87" t="n">
        <v>165000</v>
      </c>
      <c r="M14033" s="87" t="n">
        <v>155347.5</v>
      </c>
      <c r="N14033" s="87" t="n">
        <v>61050</v>
      </c>
      <c r="O14033" s="144" t="n">
        <v>150000</v>
      </c>
      <c r="P14033" s="87" t="inlineStr">
        <is>
          <t>카페24화장솜어성초 77 수딩 토너화장솜(선택)=촉촉 스킨팩 화장솜201208</t>
        </is>
      </c>
    </row>
    <row r="14034">
      <c r="B14034" s="127" t="n">
        <v>44216</v>
      </c>
      <c r="C14034" s="87">
        <f>TEXT(B14034,"aaa")</f>
        <v/>
      </c>
      <c r="D14034" s="93" t="n"/>
      <c r="E14034" s="87">
        <f>INDEX(매칭테이블!C:D,MATCH(RD!G14034,매칭테이블!D:D,0),1)</f>
        <v/>
      </c>
      <c r="F14034" s="93" t="inlineStr">
        <is>
          <t>카페24</t>
        </is>
      </c>
      <c r="G14034" s="93" t="inlineStr">
        <is>
          <t>어성초 77 수딩 토너토너(필수)=(대용량) 어성초 77 토너 500ml (무료배송)</t>
        </is>
      </c>
      <c r="H14034" s="93" t="n">
        <v>3</v>
      </c>
      <c r="J14034" s="87" t="n">
        <v>201208</v>
      </c>
      <c r="K14034" s="93" t="n"/>
      <c r="L14034" s="87" t="n">
        <v>99000</v>
      </c>
      <c r="M14034" s="87" t="n">
        <v>93208.5</v>
      </c>
      <c r="N14034" s="87" t="n">
        <v>12990</v>
      </c>
      <c r="O14034" s="144" t="n">
        <v>90000</v>
      </c>
      <c r="P14034" s="87" t="inlineStr">
        <is>
          <t>카페24토너어성초 77 수딩 토너토너(필수)=(대용량) 어성초 77 토너 500ml (무료배송)201208</t>
        </is>
      </c>
    </row>
    <row r="14035">
      <c r="B14035" s="127" t="n">
        <v>44216</v>
      </c>
      <c r="C14035" s="87">
        <f>TEXT(B14035,"aaa")</f>
        <v/>
      </c>
      <c r="D14035" s="93" t="n"/>
      <c r="E14035" s="87">
        <f>INDEX(매칭테이블!C:D,MATCH(RD!G14035,매칭테이블!D:D,0),1)</f>
        <v/>
      </c>
      <c r="F14035" s="93" t="inlineStr">
        <is>
          <t>카페24</t>
        </is>
      </c>
      <c r="G14035" s="93" t="inlineStr">
        <is>
          <t>어성초 77 진정 마스크옵션=어성초 77 진정 마스크팩 1장</t>
        </is>
      </c>
      <c r="H14035" s="93" t="n">
        <v>1</v>
      </c>
      <c r="J14035" s="87" t="n">
        <v>201208</v>
      </c>
      <c r="K14035" s="93" t="n"/>
      <c r="L14035" s="87" t="n">
        <v>4000</v>
      </c>
      <c r="M14035" s="87" t="n">
        <v>3766</v>
      </c>
      <c r="N14035" s="87" t="n">
        <v>397</v>
      </c>
      <c r="O14035" s="144" t="n">
        <v>3636.363636363636</v>
      </c>
      <c r="P14035" s="87" t="inlineStr">
        <is>
          <t>카페24마스크팩어성초 77 진정 마스크옵션=어성초 77 진정 마스크팩 1장201208</t>
        </is>
      </c>
    </row>
    <row r="14036">
      <c r="B14036" s="127" t="n">
        <v>44216</v>
      </c>
      <c r="C14036" s="87">
        <f>TEXT(B14036,"aaa")</f>
        <v/>
      </c>
      <c r="D14036" s="93" t="n"/>
      <c r="E14036" s="87">
        <f>INDEX(매칭테이블!C:D,MATCH(RD!G14036,매칭테이블!D:D,0),1)</f>
        <v/>
      </c>
      <c r="F14036" s="93" t="inlineStr">
        <is>
          <t>카페24</t>
        </is>
      </c>
      <c r="G14036" s="93" t="inlineStr">
        <is>
          <t>어성초 77 진정 마스크옵션=어성초 77 진정 마스크팩 10장-50% off</t>
        </is>
      </c>
      <c r="H14036" s="93" t="n">
        <v>19</v>
      </c>
      <c r="J14036" s="87" t="n">
        <v>201208</v>
      </c>
      <c r="K14036" s="93" t="n"/>
      <c r="L14036" s="87" t="n">
        <v>380000</v>
      </c>
      <c r="M14036" s="87" t="n">
        <v>357770</v>
      </c>
      <c r="N14036" s="87" t="n">
        <v>75430</v>
      </c>
      <c r="O14036" s="144" t="n">
        <v>345454.5454545454</v>
      </c>
      <c r="P14036" s="87" t="inlineStr">
        <is>
          <t>카페24마스크팩어성초 77 진정 마스크옵션=어성초 77 진정 마스크팩 10장-50% off201208</t>
        </is>
      </c>
    </row>
    <row r="14037">
      <c r="B14037" s="127" t="n">
        <v>44216</v>
      </c>
      <c r="C14037" s="87">
        <f>TEXT(B14037,"aaa")</f>
        <v/>
      </c>
      <c r="D14037" s="93" t="n"/>
      <c r="E14037" s="87">
        <f>INDEX(매칭테이블!C:D,MATCH(RD!G14037,매칭테이블!D:D,0),1)</f>
        <v/>
      </c>
      <c r="F14037" s="93" t="inlineStr">
        <is>
          <t>카페24</t>
        </is>
      </c>
      <c r="G14037" s="93" t="inlineStr">
        <is>
          <t>어성초 77 토너 250ml</t>
        </is>
      </c>
      <c r="H14037" s="93" t="n">
        <v>1</v>
      </c>
      <c r="J14037" s="87" t="n">
        <v>201208</v>
      </c>
      <c r="K14037" s="93" t="n"/>
      <c r="L14037" s="87" t="n">
        <v>20000</v>
      </c>
      <c r="M14037" s="87" t="n">
        <v>18830</v>
      </c>
      <c r="N14037" s="87" t="n">
        <v>3080</v>
      </c>
      <c r="O14037" s="144" t="n">
        <v>18181.81818181818</v>
      </c>
      <c r="P14037" s="87" t="inlineStr">
        <is>
          <t>카페24토너어성초 77 토너 250ml201208</t>
        </is>
      </c>
    </row>
    <row r="14038">
      <c r="B14038" s="127" t="n">
        <v>44216</v>
      </c>
      <c r="C14038" s="87">
        <f>TEXT(B14038,"aaa")</f>
        <v/>
      </c>
      <c r="D14038" s="93" t="n"/>
      <c r="E14038" s="87">
        <f>INDEX(매칭테이블!C:D,MATCH(RD!G14038,매칭테이블!D:D,0),1)</f>
        <v/>
      </c>
      <c r="F14038" s="93" t="inlineStr">
        <is>
          <t>카페24</t>
        </is>
      </c>
      <c r="G14038" s="93" t="inlineStr">
        <is>
          <t>어성초 78 수딩 크림</t>
        </is>
      </c>
      <c r="H14038" s="93" t="n">
        <v>15</v>
      </c>
      <c r="J14038" s="87" t="n">
        <v>201208</v>
      </c>
      <c r="K14038" s="93" t="n"/>
      <c r="L14038" s="87" t="n">
        <v>570000</v>
      </c>
      <c r="M14038" s="87" t="n">
        <v>536655</v>
      </c>
      <c r="N14038" s="87" t="n">
        <v>45675</v>
      </c>
      <c r="O14038" s="144" t="n">
        <v>518181.8181818181</v>
      </c>
      <c r="P14038" s="87" t="inlineStr">
        <is>
          <t>카페24수딩크림어성초 78 수딩 크림201208</t>
        </is>
      </c>
    </row>
    <row r="14039">
      <c r="B14039" s="127" t="n">
        <v>44216</v>
      </c>
      <c r="C14039" s="87">
        <f>TEXT(B14039,"aaa")</f>
        <v/>
      </c>
      <c r="D14039" s="93" t="n"/>
      <c r="E14039" s="87">
        <f>INDEX(매칭테이블!C:D,MATCH(RD!G14039,매칭테이블!D:D,0),1)</f>
        <v/>
      </c>
      <c r="F14039" s="93" t="inlineStr">
        <is>
          <t>카페24</t>
        </is>
      </c>
      <c r="G14039" s="93" t="inlineStr">
        <is>
          <t>어성초 78 수딩 크림</t>
        </is>
      </c>
      <c r="H14039" s="93" t="n">
        <v>8</v>
      </c>
      <c r="J14039" s="87" t="n">
        <v>201208</v>
      </c>
      <c r="K14039" s="93" t="n"/>
      <c r="L14039" s="87" t="n">
        <v>304000</v>
      </c>
      <c r="M14039" s="87" t="n">
        <v>286216</v>
      </c>
      <c r="N14039" s="87" t="n">
        <v>24360</v>
      </c>
      <c r="O14039" s="144" t="n">
        <v>276363.6363636364</v>
      </c>
      <c r="P14039" s="87" t="inlineStr">
        <is>
          <t>카페24수딩크림어성초 78 수딩 크림201208</t>
        </is>
      </c>
    </row>
    <row r="14040">
      <c r="B14040" s="127" t="n">
        <v>44216</v>
      </c>
      <c r="C14040" s="87">
        <f>TEXT(B14040,"aaa")</f>
        <v/>
      </c>
      <c r="D14040" s="93" t="n"/>
      <c r="E14040" s="87">
        <f>INDEX(매칭테이블!C:D,MATCH(RD!G14040,매칭테이블!D:D,0),1)</f>
        <v/>
      </c>
      <c r="F14040" s="93" t="inlineStr">
        <is>
          <t>카페24</t>
        </is>
      </c>
      <c r="G14040" s="93" t="inlineStr">
        <is>
          <t>어성초 80 수분 진정 앰플앰플=어성초 80 앰플 1개-15%off</t>
        </is>
      </c>
      <c r="H14040" s="93" t="n">
        <v>28</v>
      </c>
      <c r="J14040" s="87" t="n">
        <v>201208</v>
      </c>
      <c r="K14040" s="93" t="n"/>
      <c r="L14040" s="87" t="n">
        <v>784000</v>
      </c>
      <c r="M14040" s="87" t="n">
        <v>738136</v>
      </c>
      <c r="N14040" s="87" t="n">
        <v>95116</v>
      </c>
      <c r="O14040" s="144" t="n">
        <v>712727.2727272727</v>
      </c>
      <c r="P14040" s="87" t="inlineStr">
        <is>
          <t>카페24앰플어성초 80 수분 진정 앰플앰플=어성초 80 앰플 1개-15%off201208</t>
        </is>
      </c>
    </row>
    <row r="14041">
      <c r="B14041" s="127" t="n">
        <v>44216</v>
      </c>
      <c r="C14041" s="87">
        <f>TEXT(B14041,"aaa")</f>
        <v/>
      </c>
      <c r="D14041" s="93" t="n"/>
      <c r="E14041" s="87">
        <f>INDEX(매칭테이블!C:D,MATCH(RD!G14041,매칭테이블!D:D,0),1)</f>
        <v/>
      </c>
      <c r="F14041" s="93" t="inlineStr">
        <is>
          <t>카페24</t>
        </is>
      </c>
      <c r="G14041" s="93" t="inlineStr">
        <is>
          <t>어성초 80 수분 진정 앰플앰플=어성초 80 앰플 2개-27%off (무료배송)</t>
        </is>
      </c>
      <c r="H14041" s="93" t="n">
        <v>16</v>
      </c>
      <c r="J14041" s="87" t="n">
        <v>201208</v>
      </c>
      <c r="K14041" s="93" t="n"/>
      <c r="L14041" s="87" t="n">
        <v>768000</v>
      </c>
      <c r="M14041" s="87" t="n">
        <v>723072</v>
      </c>
      <c r="N14041" s="87" t="n">
        <v>108704</v>
      </c>
      <c r="O14041" s="144" t="n">
        <v>698181.8181818181</v>
      </c>
      <c r="P14041" s="87" t="inlineStr">
        <is>
          <t>카페24앰플어성초 80 수분 진정 앰플앰플=어성초 80 앰플 2개-27%off (무료배송)201208</t>
        </is>
      </c>
    </row>
    <row r="14042">
      <c r="B14042" s="127" t="n">
        <v>44216</v>
      </c>
      <c r="C14042" s="87">
        <f>TEXT(B14042,"aaa")</f>
        <v/>
      </c>
      <c r="D14042" s="93" t="n"/>
      <c r="E14042" s="87">
        <f>INDEX(매칭테이블!C:D,MATCH(RD!G14042,매칭테이블!D:D,0),1)</f>
        <v/>
      </c>
      <c r="F14042" s="93" t="inlineStr">
        <is>
          <t>카페24</t>
        </is>
      </c>
      <c r="G14042" s="93" t="inlineStr">
        <is>
          <t>어성초 80 수분 진정 앰플</t>
        </is>
      </c>
      <c r="H14042" s="93" t="n">
        <v>8</v>
      </c>
      <c r="J14042" s="87" t="n">
        <v>201208</v>
      </c>
      <c r="K14042" s="93" t="n"/>
      <c r="L14042" s="87" t="n">
        <v>224000</v>
      </c>
      <c r="M14042" s="87" t="n">
        <v>210896</v>
      </c>
      <c r="N14042" s="87" t="n">
        <v>27176</v>
      </c>
      <c r="O14042" s="144" t="n">
        <v>203636.3636363636</v>
      </c>
      <c r="P14042" s="87" t="inlineStr">
        <is>
          <t>카페24앰플어성초 80 수분 진정 앰플201208</t>
        </is>
      </c>
    </row>
    <row r="14043">
      <c r="B14043" s="127" t="n">
        <v>44216</v>
      </c>
      <c r="C14043" s="87">
        <f>TEXT(B14043,"aaa")</f>
        <v/>
      </c>
      <c r="D14043" s="93" t="n"/>
      <c r="E14043" s="87">
        <f>INDEX(매칭테이블!C:D,MATCH(RD!G14043,매칭테이블!D:D,0),1)</f>
        <v/>
      </c>
      <c r="F14043" s="93" t="inlineStr">
        <is>
          <t>카페24</t>
        </is>
      </c>
      <c r="G14043" s="93" t="inlineStr">
        <is>
          <t>어성초 아크네 바디워시옵션=어성초 아크네 바디워시 1개 -30% off</t>
        </is>
      </c>
      <c r="H14043" s="93" t="n">
        <v>6</v>
      </c>
      <c r="J14043" s="87" t="n">
        <v>201208</v>
      </c>
      <c r="K14043" s="93" t="n"/>
      <c r="L14043" s="87" t="n">
        <v>109200</v>
      </c>
      <c r="M14043" s="87" t="n">
        <v>102811.8</v>
      </c>
      <c r="N14043" s="87" t="n">
        <v>24510</v>
      </c>
      <c r="O14043" s="144" t="n">
        <v>99272.72727272726</v>
      </c>
      <c r="P14043" s="87" t="inlineStr">
        <is>
          <t>카페24바디워시어성초 아크네 바디워시옵션=어성초 아크네 바디워시 1개 -30% off201208</t>
        </is>
      </c>
    </row>
    <row r="14044">
      <c r="B14044" s="127" t="n">
        <v>44216</v>
      </c>
      <c r="C14044" s="87">
        <f>TEXT(B14044,"aaa")</f>
        <v/>
      </c>
      <c r="D14044" s="93" t="n"/>
      <c r="E14044" s="87">
        <f>INDEX(매칭테이블!C:D,MATCH(RD!G14044,매칭테이블!D:D,0),1)</f>
        <v/>
      </c>
      <c r="F14044" s="93" t="inlineStr">
        <is>
          <t>카페24</t>
        </is>
      </c>
      <c r="G14044" s="93" t="inlineStr">
        <is>
          <t>어성초 약산성 클렌징폼클렌징폼=어성초 약산성 클렌징폼 1개 -19%off</t>
        </is>
      </c>
      <c r="H14044" s="93" t="n">
        <v>26</v>
      </c>
      <c r="J14044" s="87" t="n">
        <v>201208</v>
      </c>
      <c r="K14044" s="93" t="n"/>
      <c r="L14044" s="87" t="n">
        <v>338000</v>
      </c>
      <c r="M14044" s="87" t="n">
        <v>318227</v>
      </c>
      <c r="N14044" s="87" t="n">
        <v>71500</v>
      </c>
      <c r="O14044" s="144" t="n">
        <v>307272.7272727272</v>
      </c>
      <c r="P14044" s="87" t="inlineStr">
        <is>
          <t>카페24클렌징폼어성초 약산성 클렌징폼클렌징폼=어성초 약산성 클렌징폼 1개 -19%off201208</t>
        </is>
      </c>
    </row>
    <row r="14045">
      <c r="B14045" s="127" t="n">
        <v>44216</v>
      </c>
      <c r="C14045" s="87">
        <f>TEXT(B14045,"aaa")</f>
        <v/>
      </c>
      <c r="D14045" s="93" t="n"/>
      <c r="E14045" s="87">
        <f>INDEX(매칭테이블!C:D,MATCH(RD!G14045,매칭테이블!D:D,0),1)</f>
        <v/>
      </c>
      <c r="F14045" s="93" t="inlineStr">
        <is>
          <t>카페24</t>
        </is>
      </c>
      <c r="G14045" s="93" t="inlineStr">
        <is>
          <t>어성초 약산성 클렌징폼클렌징폼=어성초 약산성 클렌징폼 2개 -25%off</t>
        </is>
      </c>
      <c r="H14045" s="93" t="n">
        <v>6</v>
      </c>
      <c r="J14045" s="87" t="n">
        <v>201208</v>
      </c>
      <c r="K14045" s="93" t="n"/>
      <c r="L14045" s="87" t="n">
        <v>144000</v>
      </c>
      <c r="M14045" s="87" t="n">
        <v>135576</v>
      </c>
      <c r="N14045" s="87" t="n">
        <v>14760</v>
      </c>
      <c r="O14045" s="144" t="n">
        <v>130909.0909090909</v>
      </c>
      <c r="P14045" s="87" t="inlineStr">
        <is>
          <t>카페24클렌징폼어성초 약산성 클렌징폼클렌징폼=어성초 약산성 클렌징폼 2개 -25%off201208</t>
        </is>
      </c>
    </row>
    <row r="14046">
      <c r="B14046" s="127" t="n">
        <v>44216</v>
      </c>
      <c r="C14046" s="87">
        <f>TEXT(B14046,"aaa")</f>
        <v/>
      </c>
      <c r="D14046" s="93" t="n"/>
      <c r="E14046" s="87">
        <f>INDEX(매칭테이블!C:D,MATCH(RD!G14046,매칭테이블!D:D,0),1)</f>
        <v/>
      </c>
      <c r="F14046" s="93" t="inlineStr">
        <is>
          <t>카페24</t>
        </is>
      </c>
      <c r="G14046" s="93" t="inlineStr">
        <is>
          <t>어성초 약산성 클렌징폼클렌징폼=어성초 약산성 클렌징폼 3개 -31%off (무료배송)</t>
        </is>
      </c>
      <c r="H14046" s="93" t="n">
        <v>5</v>
      </c>
      <c r="J14046" s="87" t="n">
        <v>201208</v>
      </c>
      <c r="K14046" s="93" t="n"/>
      <c r="L14046" s="87" t="n">
        <v>165000</v>
      </c>
      <c r="M14046" s="87" t="n">
        <v>155347.5</v>
      </c>
      <c r="N14046" s="87" t="n">
        <v>18450</v>
      </c>
      <c r="O14046" s="144" t="n">
        <v>150000</v>
      </c>
      <c r="P14046" s="87" t="inlineStr">
        <is>
          <t>카페24클렌징폼어성초 약산성 클렌징폼클렌징폼=어성초 약산성 클렌징폼 3개 -31%off (무료배송)201208</t>
        </is>
      </c>
    </row>
    <row r="14047">
      <c r="B14047" s="127" t="n">
        <v>44216</v>
      </c>
      <c r="C14047" s="87">
        <f>TEXT(B14047,"aaa")</f>
        <v/>
      </c>
      <c r="D14047" s="93" t="n"/>
      <c r="E14047" s="87">
        <f>INDEX(매칭테이블!C:D,MATCH(RD!G14047,매칭테이블!D:D,0),1)</f>
        <v/>
      </c>
      <c r="F14047" s="93" t="inlineStr">
        <is>
          <t>카페24</t>
        </is>
      </c>
      <c r="G14047" s="93" t="inlineStr">
        <is>
          <t>어성초 크림마스크 나이트 솔루션옵션=어성초 크림마스크 나이트 솔루션 1장</t>
        </is>
      </c>
      <c r="H14047" s="93" t="n">
        <v>3</v>
      </c>
      <c r="J14047" s="87" t="n">
        <v>201208</v>
      </c>
      <c r="K14047" s="93" t="n"/>
      <c r="L14047" s="87" t="n">
        <v>12000</v>
      </c>
      <c r="M14047" s="87" t="n">
        <v>11298</v>
      </c>
      <c r="N14047" s="87" t="n">
        <v>930</v>
      </c>
      <c r="O14047" s="144" t="n">
        <v>10909.09090909091</v>
      </c>
      <c r="P14047" s="87" t="inlineStr">
        <is>
          <t>카페24크림마스크어성초 크림마스크 나이트 솔루션옵션=어성초 크림마스크 나이트 솔루션 1장201208</t>
        </is>
      </c>
    </row>
    <row r="14048">
      <c r="B14048" s="127" t="n">
        <v>44216</v>
      </c>
      <c r="C14048" s="87">
        <f>TEXT(B14048,"aaa")</f>
        <v/>
      </c>
      <c r="D14048" s="93" t="n"/>
      <c r="E14048" s="87">
        <f>INDEX(매칭테이블!C:D,MATCH(RD!G14048,매칭테이블!D:D,0),1)</f>
        <v/>
      </c>
      <c r="F14048" s="93" t="inlineStr">
        <is>
          <t>카페24</t>
        </is>
      </c>
      <c r="G14048" s="93" t="inlineStr">
        <is>
          <t>어성초 크림마스크 나이트 솔루션옵션=어성초 크림마스크 나이트 솔루션 10장 (-50%)</t>
        </is>
      </c>
      <c r="H14048" s="93" t="n">
        <v>2</v>
      </c>
      <c r="J14048" s="87" t="n">
        <v>201208</v>
      </c>
      <c r="K14048" s="93" t="n"/>
      <c r="L14048" s="87" t="n">
        <v>40000</v>
      </c>
      <c r="M14048" s="87" t="n">
        <v>37660</v>
      </c>
      <c r="N14048" s="87" t="n">
        <v>6214</v>
      </c>
      <c r="O14048" s="144" t="n">
        <v>36363.63636363636</v>
      </c>
      <c r="P14048" s="87" t="inlineStr">
        <is>
          <t>카페24크림마스크어성초 크림마스크 나이트 솔루션옵션=어성초 크림마스크 나이트 솔루션 10장 (-50%)201208</t>
        </is>
      </c>
    </row>
    <row r="14049">
      <c r="B14049" s="127" t="n">
        <v>44216</v>
      </c>
      <c r="C14049" s="87">
        <f>TEXT(B14049,"aaa")</f>
        <v/>
      </c>
      <c r="D14049" s="93" t="n"/>
      <c r="E14049" s="87">
        <f>INDEX(매칭테이블!C:D,MATCH(RD!G14049,매칭테이블!D:D,0),1)</f>
        <v/>
      </c>
      <c r="F14049" s="93" t="inlineStr">
        <is>
          <t>카페24</t>
        </is>
      </c>
      <c r="G14049" s="93" t="inlineStr">
        <is>
          <t>자작나무 수분 마스크옵션=자작나무 수분 마스크 1장</t>
        </is>
      </c>
      <c r="H14049" s="93" t="n">
        <v>4</v>
      </c>
      <c r="J14049" s="87" t="n">
        <v>201208</v>
      </c>
      <c r="K14049" s="93" t="n"/>
      <c r="L14049" s="87" t="n">
        <v>16000</v>
      </c>
      <c r="M14049" s="87" t="n">
        <v>15064</v>
      </c>
      <c r="N14049" s="87" t="n">
        <v>1276</v>
      </c>
      <c r="O14049" s="144" t="n">
        <v>14545.45454545454</v>
      </c>
      <c r="P14049" s="87" t="inlineStr">
        <is>
          <t>카페24마스크팩자작나무 수분 마스크옵션=자작나무 수분 마스크 1장201208</t>
        </is>
      </c>
    </row>
    <row r="14050">
      <c r="B14050" s="127" t="n">
        <v>44216</v>
      </c>
      <c r="C14050" s="87">
        <f>TEXT(B14050,"aaa")</f>
        <v/>
      </c>
      <c r="D14050" s="93" t="n"/>
      <c r="E14050" s="87">
        <f>INDEX(매칭테이블!C:D,MATCH(RD!G14050,매칭테이블!D:D,0),1)</f>
        <v/>
      </c>
      <c r="F14050" s="93" t="inlineStr">
        <is>
          <t>카페24</t>
        </is>
      </c>
      <c r="G14050" s="93" t="inlineStr">
        <is>
          <t>자작나무 수분 마스크옵션=자작나무 수분 마스크 10장 (50% off)</t>
        </is>
      </c>
      <c r="H14050" s="93" t="n">
        <v>1</v>
      </c>
      <c r="J14050" s="87" t="n">
        <v>201208</v>
      </c>
      <c r="K14050" s="93" t="n"/>
      <c r="L14050" s="87" t="n">
        <v>20000</v>
      </c>
      <c r="M14050" s="87" t="n">
        <v>18830</v>
      </c>
      <c r="N14050" s="87" t="n">
        <v>3187</v>
      </c>
      <c r="O14050" s="144" t="n">
        <v>18181.81818181818</v>
      </c>
      <c r="P14050" s="87" t="inlineStr">
        <is>
          <t>카페24마스크팩자작나무 수분 마스크옵션=자작나무 수분 마스크 10장 (50% off)201208</t>
        </is>
      </c>
    </row>
    <row r="14051">
      <c r="B14051" s="127" t="n">
        <v>44216</v>
      </c>
      <c r="C14051" s="87">
        <f>TEXT(B14051,"aaa")</f>
        <v/>
      </c>
      <c r="D14051" s="93" t="n"/>
      <c r="E14051" s="87">
        <f>INDEX(매칭테이블!C:D,MATCH(RD!G14051,매칭테이블!D:D,0),1)</f>
        <v/>
      </c>
      <c r="F14051" s="93" t="inlineStr">
        <is>
          <t>카페24</t>
        </is>
      </c>
      <c r="G14051" s="93" t="inlineStr">
        <is>
          <t>청귤 비타 잡티 마스크옵션=청귤 비타 잡티 마스크 1장</t>
        </is>
      </c>
      <c r="H14051" s="93" t="n">
        <v>6</v>
      </c>
      <c r="J14051" s="87" t="n">
        <v>201208</v>
      </c>
      <c r="K14051" s="93" t="n"/>
      <c r="L14051" s="87" t="n">
        <v>24000</v>
      </c>
      <c r="M14051" s="87" t="n">
        <v>22596</v>
      </c>
      <c r="N14051" s="87" t="n">
        <v>1902</v>
      </c>
      <c r="O14051" s="144" t="n">
        <v>21818.18181818182</v>
      </c>
      <c r="P14051" s="87" t="inlineStr">
        <is>
          <t>카페24마스크팩청귤 비타 잡티 마스크옵션=청귤 비타 잡티 마스크 1장201208</t>
        </is>
      </c>
    </row>
    <row r="14052">
      <c r="B14052" s="127" t="n">
        <v>44216</v>
      </c>
      <c r="C14052" s="87">
        <f>TEXT(B14052,"aaa")</f>
        <v/>
      </c>
      <c r="D14052" s="93" t="n"/>
      <c r="E14052" s="87">
        <f>INDEX(매칭테이블!C:D,MATCH(RD!G14052,매칭테이블!D:D,0),1)</f>
        <v/>
      </c>
      <c r="F14052" s="93" t="inlineStr">
        <is>
          <t>카페24</t>
        </is>
      </c>
      <c r="G14052" s="93" t="inlineStr">
        <is>
          <t>청귤 비타 잡티 마스크옵션=청귤 비타 잡티 마스크 10장 (50% off)</t>
        </is>
      </c>
      <c r="H14052" s="93" t="n">
        <v>4</v>
      </c>
      <c r="J14052" s="87" t="n">
        <v>201208</v>
      </c>
      <c r="K14052" s="93" t="n"/>
      <c r="L14052" s="87" t="n">
        <v>80000</v>
      </c>
      <c r="M14052" s="87" t="n">
        <v>75320</v>
      </c>
      <c r="N14052" s="87" t="n">
        <v>12668</v>
      </c>
      <c r="O14052" s="144" t="n">
        <v>72727.27272727272</v>
      </c>
      <c r="P14052" s="87" t="inlineStr">
        <is>
          <t>카페24마스크팩청귤 비타 잡티 마스크옵션=청귤 비타 잡티 마스크 10장 (50% off)201208</t>
        </is>
      </c>
    </row>
    <row r="14053">
      <c r="B14053" s="127" t="n">
        <v>44216</v>
      </c>
      <c r="C14053" s="87">
        <f>TEXT(B14053,"aaa")</f>
        <v/>
      </c>
      <c r="D14053" s="93" t="n"/>
      <c r="E14053" s="87">
        <f>INDEX(매칭테이블!C:D,MATCH(RD!G14053,매칭테이블!D:D,0),1)</f>
        <v/>
      </c>
      <c r="F14053" s="93" t="inlineStr">
        <is>
          <t>카페24</t>
        </is>
      </c>
      <c r="G14053" s="93" t="inlineStr">
        <is>
          <t>촉촉 스킨팩 화장솜</t>
        </is>
      </c>
      <c r="H14053" s="93" t="n">
        <v>34</v>
      </c>
      <c r="J14053" s="87" t="n">
        <v>201208</v>
      </c>
      <c r="K14053" s="93" t="n"/>
      <c r="L14053" s="87" t="n">
        <v>102000</v>
      </c>
      <c r="M14053" s="87" t="n">
        <v>96033</v>
      </c>
      <c r="N14053" s="87" t="n">
        <v>37740</v>
      </c>
      <c r="O14053" s="144" t="n">
        <v>92727.27272727272</v>
      </c>
      <c r="P14053" s="87" t="inlineStr">
        <is>
          <t>카페24화장솜촉촉 스킨팩 화장솜201208</t>
        </is>
      </c>
    </row>
    <row r="14054">
      <c r="B14054" s="127" t="n">
        <v>44216</v>
      </c>
      <c r="C14054" s="87">
        <f>TEXT(B14054,"aaa")</f>
        <v/>
      </c>
      <c r="D14054" s="93" t="n"/>
      <c r="E14054" s="87">
        <f>INDEX(매칭테이블!C:D,MATCH(RD!G14054,매칭테이블!D:D,0),1)</f>
        <v/>
      </c>
      <c r="F14054" s="93" t="inlineStr">
        <is>
          <t>카페24</t>
        </is>
      </c>
      <c r="G14054" s="93" t="inlineStr">
        <is>
          <t>촉촉 스킨팩 화장솜</t>
        </is>
      </c>
      <c r="H14054" s="93" t="n">
        <v>6</v>
      </c>
      <c r="J14054" s="87" t="n">
        <v>201208</v>
      </c>
      <c r="K14054" s="93" t="n"/>
      <c r="L14054" s="87" t="n">
        <v>18000</v>
      </c>
      <c r="M14054" s="87" t="n">
        <v>16947</v>
      </c>
      <c r="N14054" s="87" t="n">
        <v>6660</v>
      </c>
      <c r="O14054" s="144" t="n">
        <v>16363.63636363636</v>
      </c>
      <c r="P14054" s="87" t="inlineStr">
        <is>
          <t>카페24화장솜촉촉 스킨팩 화장솜201208</t>
        </is>
      </c>
    </row>
    <row r="14055" customFormat="1" s="93">
      <c r="B14055" s="127" t="n">
        <v>44217</v>
      </c>
      <c r="C14055" s="87">
        <f>TEXT(B14055,"aaa")</f>
        <v/>
      </c>
      <c r="E14055" s="87">
        <f>INDEX(매칭테이블!C:D,MATCH(RD!G14055,매칭테이블!D:D,0),1)</f>
        <v/>
      </c>
      <c r="F14055" s="93" t="inlineStr">
        <is>
          <t>스타일쉐어</t>
        </is>
      </c>
      <c r="G14055" s="93" t="inlineStr">
        <is>
          <t>아누아 어성초 77 토너 250ml</t>
        </is>
      </c>
      <c r="H14055" s="93" t="n">
        <v>3</v>
      </c>
      <c r="J14055" s="87" t="n">
        <v>201208</v>
      </c>
      <c r="L14055" s="87" t="n">
        <v>60000</v>
      </c>
      <c r="M14055" s="87" t="n">
        <v>45000</v>
      </c>
      <c r="N14055" s="87" t="n">
        <v>9780</v>
      </c>
      <c r="O14055" s="144" t="n">
        <v>54545.45454545454</v>
      </c>
      <c r="P14055" s="87" t="inlineStr">
        <is>
          <t>스타일쉐어토너아누아 어성초 77 토너 250ml201208</t>
        </is>
      </c>
    </row>
    <row r="14056">
      <c r="B14056" s="127" t="n">
        <v>44217</v>
      </c>
      <c r="C14056" s="87">
        <f>TEXT(B14056,"aaa")</f>
        <v/>
      </c>
      <c r="D14056" s="93" t="n"/>
      <c r="E14056" s="87">
        <f>INDEX(매칭테이블!C:D,MATCH(RD!G14056,매칭테이블!D:D,0),1)</f>
        <v/>
      </c>
      <c r="F14056" s="93" t="inlineStr">
        <is>
          <t>카페24</t>
        </is>
      </c>
      <c r="G14056" s="93" t="inlineStr">
        <is>
          <t>5 제로 무기자차 선크림옵션=5제로 무기자차 선크림 1개-20% off</t>
        </is>
      </c>
      <c r="H14056" s="93" t="n">
        <v>7</v>
      </c>
      <c r="J14056" s="87" t="n">
        <v>201208</v>
      </c>
      <c r="K14056" s="93" t="n"/>
      <c r="L14056" s="87" t="n">
        <v>140000</v>
      </c>
      <c r="M14056" s="87" t="n">
        <v>131810</v>
      </c>
      <c r="N14056" s="87" t="n">
        <v>16415</v>
      </c>
      <c r="O14056" s="144" t="n">
        <v>127272.7272727273</v>
      </c>
      <c r="P14056" s="87" t="inlineStr">
        <is>
          <t>카페24선크림5 제로 무기자차 선크림옵션=5제로 무기자차 선크림 1개-20% off201208</t>
        </is>
      </c>
    </row>
    <row r="14057">
      <c r="B14057" s="127" t="n">
        <v>44217</v>
      </c>
      <c r="C14057" s="87">
        <f>TEXT(B14057,"aaa")</f>
        <v/>
      </c>
      <c r="D14057" s="93" t="n"/>
      <c r="E14057" s="87">
        <f>INDEX(매칭테이블!C:D,MATCH(RD!G14057,매칭테이블!D:D,0),1)</f>
        <v/>
      </c>
      <c r="F14057" s="93" t="inlineStr">
        <is>
          <t>카페24</t>
        </is>
      </c>
      <c r="G14057" s="93" t="inlineStr">
        <is>
          <t>[01/27 순차발송] 어성초 77 클리어 패드옵션=어성초 77 클리어 패드 1개-20% off</t>
        </is>
      </c>
      <c r="H14057" s="93" t="n">
        <v>28</v>
      </c>
      <c r="J14057" s="87" t="n">
        <v>201208</v>
      </c>
      <c r="K14057" s="93" t="n"/>
      <c r="L14057" s="87" t="n">
        <v>627200</v>
      </c>
      <c r="M14057" s="87" t="n">
        <v>590508.8</v>
      </c>
      <c r="N14057" s="87" t="n">
        <v>140336</v>
      </c>
      <c r="O14057" s="144" t="n">
        <v>570181.8181818181</v>
      </c>
      <c r="P14057" s="87" t="inlineStr">
        <is>
          <t>카페24클리어 패드[01/27 순차발송] 어성초 77 클리어 패드옵션=어성초 77 클리어 패드 1개-20% off201208</t>
        </is>
      </c>
    </row>
    <row r="14058">
      <c r="B14058" s="127" t="n">
        <v>44217</v>
      </c>
      <c r="C14058" s="87">
        <f>TEXT(B14058,"aaa")</f>
        <v/>
      </c>
      <c r="D14058" s="93" t="n"/>
      <c r="E14058" s="87">
        <f>INDEX(매칭테이블!C:D,MATCH(RD!G14058,매칭테이블!D:D,0),1)</f>
        <v/>
      </c>
      <c r="F14058" s="93" t="inlineStr">
        <is>
          <t>카페24</t>
        </is>
      </c>
      <c r="G14058" s="93" t="inlineStr">
        <is>
          <t>[01/27 순차발송] 어성초 77 클리어 패드옵션=어성초 77 클리어 패드 2개-30% off (무료배송)</t>
        </is>
      </c>
      <c r="H14058" s="93" t="n">
        <v>32</v>
      </c>
      <c r="J14058" s="87" t="n">
        <v>201208</v>
      </c>
      <c r="K14058" s="93" t="n"/>
      <c r="L14058" s="87" t="n">
        <v>1254400</v>
      </c>
      <c r="M14058" s="87" t="n">
        <v>1181017.6</v>
      </c>
      <c r="N14058" s="87" t="n">
        <v>320768</v>
      </c>
      <c r="O14058" s="144" t="n">
        <v>1140363.636363636</v>
      </c>
      <c r="P14058" s="87" t="inlineStr">
        <is>
          <t>카페24클리어 패드[01/27 순차발송] 어성초 77 클리어 패드옵션=어성초 77 클리어 패드 2개-30% off (무료배송)201208</t>
        </is>
      </c>
    </row>
    <row r="14059">
      <c r="B14059" s="127" t="n">
        <v>44217</v>
      </c>
      <c r="C14059" s="87">
        <f>TEXT(B14059,"aaa")</f>
        <v/>
      </c>
      <c r="D14059" s="93" t="n"/>
      <c r="E14059" s="87">
        <f>INDEX(매칭테이블!C:D,MATCH(RD!G14059,매칭테이블!D:D,0),1)</f>
        <v/>
      </c>
      <c r="F14059" s="93" t="inlineStr">
        <is>
          <t>카페24</t>
        </is>
      </c>
      <c r="G14059" s="93" t="inlineStr">
        <is>
          <t>[01/27 순차발송] 어성초 77 클리어 패드옵션=어성초 77 클리어 패드 2+1 EVENT (무료배송)</t>
        </is>
      </c>
      <c r="H14059" s="93" t="n">
        <v>27</v>
      </c>
      <c r="J14059" s="87" t="n">
        <v>201208</v>
      </c>
      <c r="K14059" s="93" t="n"/>
      <c r="L14059" s="87" t="n">
        <v>1474200</v>
      </c>
      <c r="M14059" s="87" t="n">
        <v>1387959.3</v>
      </c>
      <c r="N14059" s="87" t="n">
        <v>249480</v>
      </c>
      <c r="O14059" s="144" t="n">
        <v>1340181.818181818</v>
      </c>
      <c r="P14059" s="87" t="inlineStr">
        <is>
          <t>카페24클리어 패드[01/27 순차발송] 어성초 77 클리어 패드옵션=어성초 77 클리어 패드 2+1 EVENT (무료배송)201208</t>
        </is>
      </c>
    </row>
    <row r="14060">
      <c r="B14060" s="127" t="n">
        <v>44217</v>
      </c>
      <c r="C14060" s="87">
        <f>TEXT(B14060,"aaa")</f>
        <v/>
      </c>
      <c r="D14060" s="93" t="n"/>
      <c r="E14060" s="87">
        <f>INDEX(매칭테이블!C:D,MATCH(RD!G14060,매칭테이블!D:D,0),1)</f>
        <v/>
      </c>
      <c r="F14060" s="93" t="inlineStr">
        <is>
          <t>카페24</t>
        </is>
      </c>
      <c r="G14060" s="93" t="inlineStr">
        <is>
          <t>[01/27 순차발송] 어성초 77 클리어 패드옵션=어성초77토너1개+어성초77패드1개-30% off (무료배송)</t>
        </is>
      </c>
      <c r="H14060" s="93" t="n">
        <v>13</v>
      </c>
      <c r="J14060" s="87" t="n">
        <v>201208</v>
      </c>
      <c r="K14060" s="93" t="n"/>
      <c r="L14060" s="87" t="n">
        <v>482300</v>
      </c>
      <c r="M14060" s="87" t="n">
        <v>454085.45</v>
      </c>
      <c r="N14060" s="87" t="n">
        <v>105196</v>
      </c>
      <c r="O14060" s="144" t="n">
        <v>438454.5454545454</v>
      </c>
      <c r="P14060" s="87" t="inlineStr">
        <is>
          <t>카페24토너+패드 세트[01/27 순차발송] 어성초 77 클리어 패드옵션=어성초77토너1개+어성초77패드1개-30% off (무료배송)201208</t>
        </is>
      </c>
    </row>
    <row r="14061">
      <c r="B14061" s="127" t="n">
        <v>44217</v>
      </c>
      <c r="C14061" s="87">
        <f>TEXT(B14061,"aaa")</f>
        <v/>
      </c>
      <c r="D14061" s="93" t="n"/>
      <c r="E14061" s="87">
        <f>INDEX(매칭테이블!C:D,MATCH(RD!G14061,매칭테이블!D:D,0),1)</f>
        <v/>
      </c>
      <c r="F14061" s="93" t="inlineStr">
        <is>
          <t>카페24</t>
        </is>
      </c>
      <c r="G14061" s="93" t="inlineStr">
        <is>
          <t>[01/27 순차발송] 어성초 77 포어 클리어 패드옵션=어성초 77 클리어 패드 1개-20% off</t>
        </is>
      </c>
      <c r="H14061" s="93" t="n">
        <v>3</v>
      </c>
      <c r="J14061" s="87" t="n">
        <v>201208</v>
      </c>
      <c r="K14061" s="93" t="n"/>
      <c r="L14061" s="87" t="n">
        <v>67200</v>
      </c>
      <c r="M14061" s="87" t="n">
        <v>63268.8</v>
      </c>
      <c r="N14061" s="87" t="n">
        <v>15036</v>
      </c>
      <c r="O14061" s="144" t="n">
        <v>61090.90909090909</v>
      </c>
      <c r="P14061" s="87" t="inlineStr">
        <is>
          <t>카페24클리어 패드[01/27 순차발송] 어성초 77 포어 클리어 패드옵션=어성초 77 클리어 패드 1개-20% off201208</t>
        </is>
      </c>
    </row>
    <row r="14062">
      <c r="B14062" s="127" t="n">
        <v>44217</v>
      </c>
      <c r="C14062" s="87">
        <f>TEXT(B14062,"aaa")</f>
        <v/>
      </c>
      <c r="D14062" s="93" t="n"/>
      <c r="E14062" s="87">
        <f>INDEX(매칭테이블!C:D,MATCH(RD!G14062,매칭테이블!D:D,0),1)</f>
        <v/>
      </c>
      <c r="F14062" s="93" t="inlineStr">
        <is>
          <t>카페24</t>
        </is>
      </c>
      <c r="G14062" s="93" t="inlineStr">
        <is>
          <t>[01/27 순차발송] 어성초 77 포어 클리어 패드옵션=어성초 77 클리어 패드 2개-30% off (무료배송)</t>
        </is>
      </c>
      <c r="H14062" s="93" t="n">
        <v>6</v>
      </c>
      <c r="J14062" s="87" t="n">
        <v>201208</v>
      </c>
      <c r="K14062" s="93" t="n"/>
      <c r="L14062" s="87" t="n">
        <v>235200</v>
      </c>
      <c r="M14062" s="87" t="n">
        <v>221440.8</v>
      </c>
      <c r="N14062" s="87" t="n">
        <v>60144</v>
      </c>
      <c r="O14062" s="144" t="n">
        <v>213818.1818181818</v>
      </c>
      <c r="P14062" s="87" t="inlineStr">
        <is>
          <t>카페24클리어 패드[01/27 순차발송] 어성초 77 포어 클리어 패드옵션=어성초 77 클리어 패드 2개-30% off (무료배송)201208</t>
        </is>
      </c>
    </row>
    <row r="14063">
      <c r="B14063" s="127" t="n">
        <v>44217</v>
      </c>
      <c r="C14063" s="87">
        <f>TEXT(B14063,"aaa")</f>
        <v/>
      </c>
      <c r="D14063" s="93" t="n"/>
      <c r="E14063" s="87">
        <f>INDEX(매칭테이블!C:D,MATCH(RD!G14063,매칭테이블!D:D,0),1)</f>
        <v/>
      </c>
      <c r="F14063" s="93" t="inlineStr">
        <is>
          <t>카페24</t>
        </is>
      </c>
      <c r="G14063" s="93" t="inlineStr">
        <is>
          <t>[01/27 순차발송] 어성초 77 포어 클리어 패드옵션=어성초 77 클리어 패드 2+1 EVENT (무료배송)</t>
        </is>
      </c>
      <c r="H14063" s="93" t="n">
        <v>1</v>
      </c>
      <c r="J14063" s="87" t="n">
        <v>201208</v>
      </c>
      <c r="K14063" s="93" t="n"/>
      <c r="L14063" s="87" t="n">
        <v>54600</v>
      </c>
      <c r="M14063" s="87" t="n">
        <v>51405.9</v>
      </c>
      <c r="N14063" s="87" t="n">
        <v>9240</v>
      </c>
      <c r="O14063" s="144" t="n">
        <v>49636.36363636363</v>
      </c>
      <c r="P14063" s="87" t="inlineStr">
        <is>
          <t>카페24클리어 패드[01/27 순차발송] 어성초 77 포어 클리어 패드옵션=어성초 77 클리어 패드 2+1 EVENT (무료배송)201208</t>
        </is>
      </c>
    </row>
    <row r="14064">
      <c r="B14064" s="127" t="n">
        <v>44217</v>
      </c>
      <c r="C14064" s="87">
        <f>TEXT(B14064,"aaa")</f>
        <v/>
      </c>
      <c r="D14064" s="93" t="n"/>
      <c r="E14064" s="87">
        <f>INDEX(매칭테이블!C:D,MATCH(RD!G14064,매칭테이블!D:D,0),1)</f>
        <v/>
      </c>
      <c r="F14064" s="93" t="inlineStr">
        <is>
          <t>카페24</t>
        </is>
      </c>
      <c r="G14064" s="93" t="inlineStr">
        <is>
          <t>[01/27 순차발송] 어성초 77% 패드옵션=어성초 77 클리어 패드 1개-20% off</t>
        </is>
      </c>
      <c r="H14064" s="93" t="n">
        <v>13</v>
      </c>
      <c r="J14064" s="87" t="n">
        <v>201208</v>
      </c>
      <c r="K14064" s="93" t="n"/>
      <c r="L14064" s="87" t="n">
        <v>291200</v>
      </c>
      <c r="M14064" s="87" t="n">
        <v>274164.8</v>
      </c>
      <c r="N14064" s="87" t="n">
        <v>65156</v>
      </c>
      <c r="O14064" s="144" t="n">
        <v>264727.2727272727</v>
      </c>
      <c r="P14064" s="87" t="inlineStr">
        <is>
          <t>카페24클리어 패드[01/27 순차발송] 어성초 77% 패드옵션=어성초 77 클리어 패드 1개-20% off201208</t>
        </is>
      </c>
    </row>
    <row r="14065">
      <c r="B14065" s="127" t="n">
        <v>44217</v>
      </c>
      <c r="C14065" s="87">
        <f>TEXT(B14065,"aaa")</f>
        <v/>
      </c>
      <c r="D14065" s="93" t="n"/>
      <c r="E14065" s="87">
        <f>INDEX(매칭테이블!C:D,MATCH(RD!G14065,매칭테이블!D:D,0),1)</f>
        <v/>
      </c>
      <c r="F14065" s="93" t="inlineStr">
        <is>
          <t>카페24</t>
        </is>
      </c>
      <c r="G14065" s="93" t="inlineStr">
        <is>
          <t>[01/27 순차발송] 어성초 77% 패드옵션=어성초 77 클리어 패드 2개-30% off (무료배송)</t>
        </is>
      </c>
      <c r="H14065" s="93" t="n">
        <v>9</v>
      </c>
      <c r="J14065" s="87" t="n">
        <v>201208</v>
      </c>
      <c r="K14065" s="93" t="n"/>
      <c r="L14065" s="87" t="n">
        <v>352800</v>
      </c>
      <c r="M14065" s="87" t="n">
        <v>332161.2</v>
      </c>
      <c r="N14065" s="87" t="n">
        <v>90216</v>
      </c>
      <c r="O14065" s="144" t="n">
        <v>320727.2727272727</v>
      </c>
      <c r="P14065" s="87" t="inlineStr">
        <is>
          <t>카페24클리어 패드[01/27 순차발송] 어성초 77% 패드옵션=어성초 77 클리어 패드 2개-30% off (무료배송)201208</t>
        </is>
      </c>
    </row>
    <row r="14066">
      <c r="B14066" s="127" t="n">
        <v>44217</v>
      </c>
      <c r="C14066" s="87">
        <f>TEXT(B14066,"aaa")</f>
        <v/>
      </c>
      <c r="D14066" s="93" t="n"/>
      <c r="E14066" s="87">
        <f>INDEX(매칭테이블!C:D,MATCH(RD!G14066,매칭테이블!D:D,0),1)</f>
        <v/>
      </c>
      <c r="F14066" s="93" t="inlineStr">
        <is>
          <t>카페24</t>
        </is>
      </c>
      <c r="G14066" s="93" t="inlineStr">
        <is>
          <t>[01/27 순차발송] 어성초 77% 패드옵션=어성초 77 클리어 패드 2+1 EVENT (무료배송)</t>
        </is>
      </c>
      <c r="H14066" s="93" t="n">
        <v>9</v>
      </c>
      <c r="J14066" s="87" t="n">
        <v>201208</v>
      </c>
      <c r="K14066" s="93" t="n"/>
      <c r="L14066" s="87" t="n">
        <v>491400</v>
      </c>
      <c r="M14066" s="87" t="n">
        <v>462653.1</v>
      </c>
      <c r="N14066" s="87" t="n">
        <v>83160</v>
      </c>
      <c r="O14066" s="144" t="n">
        <v>446727.2727272727</v>
      </c>
      <c r="P14066" s="87" t="inlineStr">
        <is>
          <t>카페24클리어 패드[01/27 순차발송] 어성초 77% 패드옵션=어성초 77 클리어 패드 2+1 EVENT (무료배송)201208</t>
        </is>
      </c>
    </row>
    <row r="14067">
      <c r="B14067" s="127" t="n">
        <v>44217</v>
      </c>
      <c r="C14067" s="87">
        <f>TEXT(B14067,"aaa")</f>
        <v/>
      </c>
      <c r="D14067" s="93" t="n"/>
      <c r="E14067" s="87">
        <f>INDEX(매칭테이블!C:D,MATCH(RD!G14067,매칭테이블!D:D,0),1)</f>
        <v/>
      </c>
      <c r="F14067" s="93" t="inlineStr">
        <is>
          <t>카페24</t>
        </is>
      </c>
      <c r="G14067" s="93" t="inlineStr">
        <is>
          <t>[01/27 순차발송] 어성초 77% 패드옵션=어성초77토너1개+어성초77패드1개-30% off (무료배송)</t>
        </is>
      </c>
      <c r="H14067" s="93" t="n">
        <v>8</v>
      </c>
      <c r="J14067" s="87" t="n">
        <v>201208</v>
      </c>
      <c r="K14067" s="93" t="n"/>
      <c r="L14067" s="87" t="n">
        <v>296800</v>
      </c>
      <c r="M14067" s="87" t="n">
        <v>279437.2</v>
      </c>
      <c r="N14067" s="87" t="n">
        <v>64736</v>
      </c>
      <c r="O14067" s="144" t="n">
        <v>269818.1818181818</v>
      </c>
      <c r="P14067" s="87" t="inlineStr">
        <is>
          <t>카페24토너+패드 세트[01/27 순차발송] 어성초 77% 패드옵션=어성초77토너1개+어성초77패드1개-30% off (무료배송)201208</t>
        </is>
      </c>
    </row>
    <row r="14068">
      <c r="B14068" s="127" t="n">
        <v>44217</v>
      </c>
      <c r="C14068" s="87">
        <f>TEXT(B14068,"aaa")</f>
        <v/>
      </c>
      <c r="D14068" s="93" t="n"/>
      <c r="E14068" s="87">
        <f>INDEX(매칭테이블!C:D,MATCH(RD!G14068,매칭테이블!D:D,0),1)</f>
        <v/>
      </c>
      <c r="F14068" s="93" t="inlineStr">
        <is>
          <t>카페24</t>
        </is>
      </c>
      <c r="G14068" s="93" t="inlineStr">
        <is>
          <t>[수분 보충 세트] 어성초 77 토너 + 어성초 70 로션옵션=어성초 77 토너 250ml + 어성초 70 로션 200ml -30%</t>
        </is>
      </c>
      <c r="H14068" s="93" t="n">
        <v>53</v>
      </c>
      <c r="J14068" s="87" t="n">
        <v>201208</v>
      </c>
      <c r="K14068" s="93" t="n"/>
      <c r="L14068" s="87" t="n">
        <v>1966300</v>
      </c>
      <c r="M14068" s="87" t="n">
        <v>1851271.45</v>
      </c>
      <c r="N14068" s="87" t="n">
        <v>393154</v>
      </c>
      <c r="O14068" s="144" t="n">
        <v>1787545.454545454</v>
      </c>
      <c r="P14068" s="87" t="inlineStr">
        <is>
          <t>카페24수분 보충 세트[수분 보충 세트] 어성초 77 토너 + 어성초 70 로션옵션=어성초 77 토너 250ml + 어성초 70 로션 200ml -30%201208</t>
        </is>
      </c>
    </row>
    <row r="14069">
      <c r="B14069" s="127" t="n">
        <v>44217</v>
      </c>
      <c r="C14069" s="87">
        <f>TEXT(B14069,"aaa")</f>
        <v/>
      </c>
      <c r="D14069" s="93" t="n"/>
      <c r="E14069" s="87">
        <f>INDEX(매칭테이블!C:D,MATCH(RD!G14069,매칭테이블!D:D,0),1)</f>
        <v/>
      </c>
      <c r="F14069" s="93" t="inlineStr">
        <is>
          <t>카페24</t>
        </is>
      </c>
      <c r="G14069" s="93" t="inlineStr">
        <is>
          <t>[어성초 진정 패키지 세트] 대용량 토너 + 앰플 + 수딩 크림 + 마스크팩 10장</t>
        </is>
      </c>
      <c r="H14069" s="93" t="n">
        <v>6</v>
      </c>
      <c r="J14069" s="87" t="n">
        <v>201208</v>
      </c>
      <c r="K14069" s="93" t="n"/>
      <c r="L14069" s="87" t="n">
        <v>594000</v>
      </c>
      <c r="M14069" s="87" t="n">
        <v>559251</v>
      </c>
      <c r="N14069" s="87" t="n">
        <v>90822</v>
      </c>
      <c r="O14069" s="144" t="n">
        <v>540000</v>
      </c>
      <c r="P14069" s="87" t="inlineStr">
        <is>
          <t>카페24어성초진정패키지[어성초 진정 패키지 세트] 대용량 토너 + 앰플 + 수딩 크림 + 마스크팩 10장201208</t>
        </is>
      </c>
    </row>
    <row r="14070">
      <c r="B14070" s="127" t="n">
        <v>44217</v>
      </c>
      <c r="C14070" s="87">
        <f>TEXT(B14070,"aaa")</f>
        <v/>
      </c>
      <c r="D14070" s="93" t="n"/>
      <c r="E14070" s="87">
        <f>INDEX(매칭테이블!C:D,MATCH(RD!G14070,매칭테이블!D:D,0),1)</f>
        <v/>
      </c>
      <c r="F14070" s="93" t="inlineStr">
        <is>
          <t>카페24</t>
        </is>
      </c>
      <c r="G14070" s="93" t="inlineStr">
        <is>
          <t>[플친단독] 어성초 80 수분 진정 앰플옵션=어성초 80 앰플 1개 - 28%off</t>
        </is>
      </c>
      <c r="H14070" s="93" t="n">
        <v>12</v>
      </c>
      <c r="J14070" s="87" t="n">
        <v>201208</v>
      </c>
      <c r="K14070" s="93" t="n"/>
      <c r="L14070" s="87" t="n">
        <v>336000</v>
      </c>
      <c r="M14070" s="87" t="n">
        <v>316344</v>
      </c>
      <c r="N14070" s="87" t="n">
        <v>40764</v>
      </c>
      <c r="O14070" s="144" t="n">
        <v>305454.5454545454</v>
      </c>
      <c r="P14070" s="87" t="inlineStr">
        <is>
          <t>카페24앰플[플친단독] 어성초 80 수분 진정 앰플옵션=어성초 80 앰플 1개 - 28%off201208</t>
        </is>
      </c>
    </row>
    <row r="14071">
      <c r="B14071" s="127" t="n">
        <v>44217</v>
      </c>
      <c r="C14071" s="87">
        <f>TEXT(B14071,"aaa")</f>
        <v/>
      </c>
      <c r="D14071" s="93" t="n"/>
      <c r="E14071" s="87">
        <f>INDEX(매칭테이블!C:D,MATCH(RD!G14071,매칭테이블!D:D,0),1)</f>
        <v/>
      </c>
      <c r="F14071" s="93" t="inlineStr">
        <is>
          <t>카페24</t>
        </is>
      </c>
      <c r="G14071" s="93" t="inlineStr">
        <is>
          <t>[플친단독] 어성초 80 수분 진정 앰플옵션=어성초 80 앰플 2+1 EVENT (무료배송)</t>
        </is>
      </c>
      <c r="H14071" s="93" t="n">
        <v>19</v>
      </c>
      <c r="J14071" s="87" t="n">
        <v>201208</v>
      </c>
      <c r="K14071" s="93" t="n"/>
      <c r="L14071" s="87" t="n">
        <v>532000</v>
      </c>
      <c r="M14071" s="87" t="n">
        <v>500878</v>
      </c>
      <c r="N14071" s="87" t="n">
        <v>64543</v>
      </c>
      <c r="O14071" s="144" t="n">
        <v>483636.3636363636</v>
      </c>
      <c r="P14071" s="87" t="inlineStr">
        <is>
          <t>카페24앰플[플친단독] 어성초 80 수분 진정 앰플옵션=어성초 80 앰플 2+1 EVENT (무료배송)201208</t>
        </is>
      </c>
    </row>
    <row r="14072">
      <c r="B14072" s="127" t="n">
        <v>44217</v>
      </c>
      <c r="C14072" s="87">
        <f>TEXT(B14072,"aaa")</f>
        <v/>
      </c>
      <c r="D14072" s="93" t="n"/>
      <c r="E14072" s="87">
        <f>INDEX(매칭테이블!C:D,MATCH(RD!G14072,매칭테이블!D:D,0),1)</f>
        <v/>
      </c>
      <c r="F14072" s="93" t="inlineStr">
        <is>
          <t>카페24</t>
        </is>
      </c>
      <c r="G14072" s="93" t="inlineStr">
        <is>
          <t>대용량 어성초 77 수딩 토너 500ml옵션=대용량 어성초 77 토너 1개 - 27% OFF</t>
        </is>
      </c>
      <c r="H14072" s="93" t="n">
        <v>30</v>
      </c>
      <c r="J14072" s="87" t="n">
        <v>201208</v>
      </c>
      <c r="K14072" s="93" t="n"/>
      <c r="L14072" s="87" t="n">
        <v>990000</v>
      </c>
      <c r="M14072" s="87" t="n">
        <v>932085</v>
      </c>
      <c r="N14072" s="87" t="n">
        <v>129900</v>
      </c>
      <c r="O14072" s="144" t="n">
        <v>899999.9999999999</v>
      </c>
      <c r="P14072" s="87" t="inlineStr">
        <is>
          <t>카페24토너대용량 어성초 77 수딩 토너 500ml옵션=대용량 어성초 77 토너 1개 - 27% OFF201208</t>
        </is>
      </c>
    </row>
    <row r="14073">
      <c r="B14073" s="127" t="n">
        <v>44217</v>
      </c>
      <c r="C14073" s="87">
        <f>TEXT(B14073,"aaa")</f>
        <v/>
      </c>
      <c r="D14073" s="93" t="n"/>
      <c r="E14073" s="87">
        <f>INDEX(매칭테이블!C:D,MATCH(RD!G14073,매칭테이블!D:D,0),1)</f>
        <v/>
      </c>
      <c r="F14073" s="93" t="inlineStr">
        <is>
          <t>카페24</t>
        </is>
      </c>
      <c r="G14073" s="93" t="inlineStr">
        <is>
          <t>대용량 어성초 77 수딩 토너 500ml화장솜(선택)=촉촉 스킨팩 화장솜</t>
        </is>
      </c>
      <c r="H14073" s="93" t="n">
        <v>10</v>
      </c>
      <c r="J14073" s="87" t="n">
        <v>201208</v>
      </c>
      <c r="K14073" s="93" t="n"/>
      <c r="L14073" s="87" t="n">
        <v>380000</v>
      </c>
      <c r="M14073" s="87" t="n">
        <v>357770</v>
      </c>
      <c r="N14073" s="87" t="n">
        <v>11100</v>
      </c>
      <c r="O14073" s="144" t="n">
        <v>345454.5454545454</v>
      </c>
      <c r="P14073" s="87" t="inlineStr">
        <is>
          <t>카페24토너대용량 어성초 77 수딩 토너 500ml화장솜(선택)=촉촉 스킨팩 화장솜201208</t>
        </is>
      </c>
    </row>
    <row r="14074">
      <c r="B14074" s="127" t="n">
        <v>44217</v>
      </c>
      <c r="C14074" s="87">
        <f>TEXT(B14074,"aaa")</f>
        <v/>
      </c>
      <c r="D14074" s="93" t="n"/>
      <c r="E14074" s="87">
        <f>INDEX(매칭테이블!C:D,MATCH(RD!G14074,매칭테이블!D:D,0),1)</f>
        <v/>
      </c>
      <c r="F14074" s="93" t="inlineStr">
        <is>
          <t>카페24</t>
        </is>
      </c>
      <c r="G14074" s="93" t="inlineStr">
        <is>
          <t>아누아 어성초 77 수딩 토너토너(필수)=어성초 77 토너 2개-30% off (무료배송)</t>
        </is>
      </c>
      <c r="H14074" s="93" t="n">
        <v>1</v>
      </c>
      <c r="J14074" s="87" t="n">
        <v>201208</v>
      </c>
      <c r="K14074" s="93" t="n"/>
      <c r="L14074" s="87" t="n">
        <v>35000</v>
      </c>
      <c r="M14074" s="87" t="n">
        <v>32952.5</v>
      </c>
      <c r="N14074" s="87" t="n">
        <v>6160</v>
      </c>
      <c r="O14074" s="144" t="n">
        <v>31818.18181818182</v>
      </c>
      <c r="P14074" s="87" t="inlineStr">
        <is>
          <t>카페24토너아누아 어성초 77 수딩 토너토너(필수)=어성초 77 토너 2개-30% off (무료배송)201208</t>
        </is>
      </c>
    </row>
    <row r="14075">
      <c r="B14075" s="127" t="n">
        <v>44217</v>
      </c>
      <c r="C14075" s="87">
        <f>TEXT(B14075,"aaa")</f>
        <v/>
      </c>
      <c r="D14075" s="93" t="n"/>
      <c r="E14075" s="87">
        <f>INDEX(매칭테이블!C:D,MATCH(RD!G14075,매칭테이블!D:D,0),1)</f>
        <v/>
      </c>
      <c r="F14075" s="93" t="inlineStr">
        <is>
          <t>카페24</t>
        </is>
      </c>
      <c r="G14075" s="93" t="inlineStr">
        <is>
          <t>어성초 70 데일리 릴리프 로션로션=어성초 70 데일리 릴리프 로션 1개 -20% off</t>
        </is>
      </c>
      <c r="H14075" s="93" t="n">
        <v>14</v>
      </c>
      <c r="J14075" s="87" t="n">
        <v>201208</v>
      </c>
      <c r="K14075" s="93" t="n"/>
      <c r="L14075" s="87" t="n">
        <v>313600</v>
      </c>
      <c r="M14075" s="87" t="n">
        <v>295254.4</v>
      </c>
      <c r="N14075" s="87" t="n">
        <v>60732</v>
      </c>
      <c r="O14075" s="144" t="n">
        <v>285090.9090909091</v>
      </c>
      <c r="P14075" s="87" t="inlineStr">
        <is>
          <t>카페24로션어성초 70 데일리 릴리프 로션로션=어성초 70 데일리 릴리프 로션 1개 -20% off201208</t>
        </is>
      </c>
    </row>
    <row r="14076">
      <c r="B14076" s="127" t="n">
        <v>44217</v>
      </c>
      <c r="C14076" s="87">
        <f>TEXT(B14076,"aaa")</f>
        <v/>
      </c>
      <c r="D14076" s="93" t="n"/>
      <c r="E14076" s="87">
        <f>INDEX(매칭테이블!C:D,MATCH(RD!G14076,매칭테이블!D:D,0),1)</f>
        <v/>
      </c>
      <c r="F14076" s="93" t="inlineStr">
        <is>
          <t>카페24</t>
        </is>
      </c>
      <c r="G14076" s="93" t="inlineStr">
        <is>
          <t>어성초 70 데일리 릴리프 로션로션=어성초 77토너 + 어성초 70 로션 수분 보충 세트 -30% off</t>
        </is>
      </c>
      <c r="H14076" s="93" t="n">
        <v>2</v>
      </c>
      <c r="J14076" s="87" t="n">
        <v>201208</v>
      </c>
      <c r="K14076" s="93" t="n"/>
      <c r="L14076" s="87" t="n">
        <v>74200</v>
      </c>
      <c r="M14076" s="87" t="n">
        <v>69859.3</v>
      </c>
      <c r="N14076" s="87" t="n">
        <v>14836</v>
      </c>
      <c r="O14076" s="144" t="n">
        <v>67454.54545454546</v>
      </c>
      <c r="P14076" s="87" t="inlineStr">
        <is>
          <t>카페24수분 보충 세트어성초 70 데일리 릴리프 로션로션=어성초 77토너 + 어성초 70 로션 수분 보충 세트 -30% off201208</t>
        </is>
      </c>
    </row>
    <row r="14077">
      <c r="B14077" s="127" t="n">
        <v>44217</v>
      </c>
      <c r="C14077" s="87">
        <f>TEXT(B14077,"aaa")</f>
        <v/>
      </c>
      <c r="D14077" s="93" t="n"/>
      <c r="E14077" s="87">
        <f>INDEX(매칭테이블!C:D,MATCH(RD!G14077,매칭테이블!D:D,0),1)</f>
        <v/>
      </c>
      <c r="F14077" s="93" t="inlineStr">
        <is>
          <t>카페24</t>
        </is>
      </c>
      <c r="G14077" s="93" t="inlineStr">
        <is>
          <t>어성초 70 머드 크림 마스크옵션=어성초 70 머드 크림 마스크-20% off</t>
        </is>
      </c>
      <c r="H14077" s="93" t="n">
        <v>1</v>
      </c>
      <c r="J14077" s="87" t="n">
        <v>201208</v>
      </c>
      <c r="K14077" s="93" t="n"/>
      <c r="L14077" s="87" t="n">
        <v>20000</v>
      </c>
      <c r="M14077" s="87" t="n">
        <v>18830</v>
      </c>
      <c r="N14077" s="87" t="n">
        <v>1442</v>
      </c>
      <c r="O14077" s="144" t="n">
        <v>18181.81818181818</v>
      </c>
      <c r="P14077" s="87" t="inlineStr">
        <is>
          <t>카페24머드크림마스크어성초 70 머드 크림 마스크옵션=어성초 70 머드 크림 마스크-20% off201208</t>
        </is>
      </c>
    </row>
    <row r="14078">
      <c r="B14078" s="127" t="n">
        <v>44217</v>
      </c>
      <c r="C14078" s="87">
        <f>TEXT(B14078,"aaa")</f>
        <v/>
      </c>
      <c r="D14078" s="93" t="n"/>
      <c r="E14078" s="87">
        <f>INDEX(매칭테이블!C:D,MATCH(RD!G14078,매칭테이블!D:D,0),1)</f>
        <v/>
      </c>
      <c r="F14078" s="93" t="inlineStr">
        <is>
          <t>카페24</t>
        </is>
      </c>
      <c r="G14078" s="93" t="inlineStr">
        <is>
          <t>어성초 70 머드 크림 마스크옵션=어성초 70 머드 크림 마스크 2개-30% off (무료배송)</t>
        </is>
      </c>
      <c r="H14078" s="93" t="n">
        <v>1</v>
      </c>
      <c r="J14078" s="87" t="n">
        <v>201208</v>
      </c>
      <c r="K14078" s="93" t="n"/>
      <c r="L14078" s="87" t="n">
        <v>35000</v>
      </c>
      <c r="M14078" s="87" t="n">
        <v>32952.5</v>
      </c>
      <c r="N14078" s="87" t="n">
        <v>2884</v>
      </c>
      <c r="O14078" s="144" t="n">
        <v>31818.18181818182</v>
      </c>
      <c r="P14078" s="87" t="inlineStr">
        <is>
          <t>카페24머드크림마스크어성초 70 머드 크림 마스크옵션=어성초 70 머드 크림 마스크 2개-30% off (무료배송)201208</t>
        </is>
      </c>
    </row>
    <row r="14079">
      <c r="B14079" s="127" t="n">
        <v>44217</v>
      </c>
      <c r="C14079" s="87">
        <f>TEXT(B14079,"aaa")</f>
        <v/>
      </c>
      <c r="D14079" s="93" t="n"/>
      <c r="E14079" s="87">
        <f>INDEX(매칭테이블!C:D,MATCH(RD!G14079,매칭테이블!D:D,0),1)</f>
        <v/>
      </c>
      <c r="F14079" s="93" t="inlineStr">
        <is>
          <t>카페24</t>
        </is>
      </c>
      <c r="G14079" s="93" t="inlineStr">
        <is>
          <t>어성초 70 인텐스 카밍 크림크림=어성초 70 인텐스 카밍 크림 1개 (-20%)</t>
        </is>
      </c>
      <c r="H14079" s="93" t="n">
        <v>6</v>
      </c>
      <c r="J14079" s="87" t="n">
        <v>201208</v>
      </c>
      <c r="K14079" s="93" t="n"/>
      <c r="L14079" s="87" t="n">
        <v>168000</v>
      </c>
      <c r="M14079" s="87" t="n">
        <v>158172</v>
      </c>
      <c r="N14079" s="87" t="n">
        <v>23292</v>
      </c>
      <c r="O14079" s="144" t="n">
        <v>152727.2727272727</v>
      </c>
      <c r="P14079" s="87" t="inlineStr">
        <is>
          <t>카페24카밍크림어성초 70 인텐스 카밍 크림크림=어성초 70 인텐스 카밍 크림 1개 (-20%)201208</t>
        </is>
      </c>
    </row>
    <row r="14080">
      <c r="B14080" s="127" t="n">
        <v>44217</v>
      </c>
      <c r="C14080" s="87">
        <f>TEXT(B14080,"aaa")</f>
        <v/>
      </c>
      <c r="D14080" s="93" t="n"/>
      <c r="E14080" s="87">
        <f>INDEX(매칭테이블!C:D,MATCH(RD!G14080,매칭테이블!D:D,0),1)</f>
        <v/>
      </c>
      <c r="F14080" s="93" t="inlineStr">
        <is>
          <t>카페24</t>
        </is>
      </c>
      <c r="G14080" s="93" t="inlineStr">
        <is>
          <t>어성초 70 인텐스 카밍 크림크림=어성초 70 인텐스 카밍 크림 2개 (-30%)</t>
        </is>
      </c>
      <c r="H14080" s="93" t="n">
        <v>2</v>
      </c>
      <c r="J14080" s="87" t="n">
        <v>201208</v>
      </c>
      <c r="K14080" s="93" t="n"/>
      <c r="L14080" s="87" t="n">
        <v>98000</v>
      </c>
      <c r="M14080" s="87" t="n">
        <v>92267</v>
      </c>
      <c r="N14080" s="87" t="n">
        <v>15528</v>
      </c>
      <c r="O14080" s="144" t="n">
        <v>89090.90909090909</v>
      </c>
      <c r="P14080" s="87" t="inlineStr">
        <is>
          <t>카페24카밍크림어성초 70 인텐스 카밍 크림크림=어성초 70 인텐스 카밍 크림 2개 (-30%)201208</t>
        </is>
      </c>
    </row>
    <row r="14081">
      <c r="B14081" s="127" t="n">
        <v>44217</v>
      </c>
      <c r="C14081" s="87">
        <f>TEXT(B14081,"aaa")</f>
        <v/>
      </c>
      <c r="D14081" s="93" t="n"/>
      <c r="E14081" s="87">
        <f>INDEX(매칭테이블!C:D,MATCH(RD!G14081,매칭테이블!D:D,0),1)</f>
        <v/>
      </c>
      <c r="F14081" s="93" t="inlineStr">
        <is>
          <t>카페24</t>
        </is>
      </c>
      <c r="G14081" s="93" t="inlineStr">
        <is>
          <t>어성초 77 수딩 토너옵션=어성초 77 토너 1개-20% off</t>
        </is>
      </c>
      <c r="H14081" s="93" t="n">
        <v>71</v>
      </c>
      <c r="J14081" s="87" t="n">
        <v>201208</v>
      </c>
      <c r="K14081" s="93" t="n"/>
      <c r="L14081" s="87" t="n">
        <v>1420000</v>
      </c>
      <c r="M14081" s="87" t="n">
        <v>1336930</v>
      </c>
      <c r="N14081" s="87" t="n">
        <v>218680</v>
      </c>
      <c r="O14081" s="144" t="n">
        <v>1290909.090909091</v>
      </c>
      <c r="P14081" s="87" t="inlineStr">
        <is>
          <t>카페24토너어성초 77 수딩 토너옵션=어성초 77 토너 1개-20% off201208</t>
        </is>
      </c>
    </row>
    <row r="14082">
      <c r="B14082" s="127" t="n">
        <v>44217</v>
      </c>
      <c r="C14082" s="87">
        <f>TEXT(B14082,"aaa")</f>
        <v/>
      </c>
      <c r="D14082" s="93" t="n"/>
      <c r="E14082" s="87">
        <f>INDEX(매칭테이블!C:D,MATCH(RD!G14082,매칭테이블!D:D,0),1)</f>
        <v/>
      </c>
      <c r="F14082" s="93" t="inlineStr">
        <is>
          <t>카페24</t>
        </is>
      </c>
      <c r="G14082" s="93" t="inlineStr">
        <is>
          <t>어성초 77 수딩 토너옵션=BEST어성초 77 토너 2개-30% off (무료배송)</t>
        </is>
      </c>
      <c r="H14082" s="93" t="n">
        <v>46</v>
      </c>
      <c r="J14082" s="87" t="n">
        <v>201208</v>
      </c>
      <c r="K14082" s="93" t="n"/>
      <c r="L14082" s="87" t="n">
        <v>1610000</v>
      </c>
      <c r="M14082" s="87" t="n">
        <v>1515815</v>
      </c>
      <c r="N14082" s="87" t="n">
        <v>283360</v>
      </c>
      <c r="O14082" s="144" t="n">
        <v>1463636.363636364</v>
      </c>
      <c r="P14082" s="87" t="inlineStr">
        <is>
          <t>카페24토너어성초 77 수딩 토너옵션=BEST어성초 77 토너 2개-30% off (무료배송)201208</t>
        </is>
      </c>
    </row>
    <row r="14083">
      <c r="B14083" s="127" t="n">
        <v>44217</v>
      </c>
      <c r="C14083" s="87">
        <f>TEXT(B14083,"aaa")</f>
        <v/>
      </c>
      <c r="D14083" s="93" t="n"/>
      <c r="E14083" s="87">
        <f>INDEX(매칭테이블!C:D,MATCH(RD!G14083,매칭테이블!D:D,0),1)</f>
        <v/>
      </c>
      <c r="F14083" s="93" t="inlineStr">
        <is>
          <t>카페24</t>
        </is>
      </c>
      <c r="G14083" s="93" t="inlineStr">
        <is>
          <t>어성초 77 수딩 토너옵션=어성초 77 토너 2개-30% off (무료배송)</t>
        </is>
      </c>
      <c r="H14083" s="93" t="n">
        <v>1</v>
      </c>
      <c r="J14083" s="87" t="n">
        <v>201208</v>
      </c>
      <c r="K14083" s="93" t="n"/>
      <c r="L14083" s="87" t="n">
        <v>35000</v>
      </c>
      <c r="M14083" s="87" t="n">
        <v>32952.5</v>
      </c>
      <c r="N14083" s="87" t="n">
        <v>6160</v>
      </c>
      <c r="O14083" s="144" t="n">
        <v>31818.18181818182</v>
      </c>
      <c r="P14083" s="87" t="inlineStr">
        <is>
          <t>카페24토너어성초 77 수딩 토너옵션=어성초 77 토너 2개-30% off (무료배송)201208</t>
        </is>
      </c>
    </row>
    <row r="14084">
      <c r="B14084" s="127" t="n">
        <v>44217</v>
      </c>
      <c r="C14084" s="87">
        <f>TEXT(B14084,"aaa")</f>
        <v/>
      </c>
      <c r="D14084" s="93" t="n"/>
      <c r="E14084" s="87">
        <f>INDEX(매칭테이블!C:D,MATCH(RD!G14084,매칭테이블!D:D,0),1)</f>
        <v/>
      </c>
      <c r="F14084" s="93" t="inlineStr">
        <is>
          <t>카페24</t>
        </is>
      </c>
      <c r="G14084" s="93" t="inlineStr">
        <is>
          <t>어성초 77 수딩 토너옵션=어성초 77토너1개 + 어성초77패드1개 -30% off (무료배송)</t>
        </is>
      </c>
      <c r="H14084" s="93" t="n">
        <v>21</v>
      </c>
      <c r="J14084" s="87" t="n">
        <v>201208</v>
      </c>
      <c r="K14084" s="93" t="n"/>
      <c r="L14084" s="87" t="n">
        <v>779100</v>
      </c>
      <c r="M14084" s="87" t="n">
        <v>733522.65</v>
      </c>
      <c r="N14084" s="87" t="n">
        <v>169932</v>
      </c>
      <c r="O14084" s="144" t="n">
        <v>708272.7272727272</v>
      </c>
      <c r="P14084" s="87" t="inlineStr">
        <is>
          <t>카페24토너+패드 세트어성초 77 수딩 토너옵션=어성초 77토너1개 + 어성초77패드1개 -30% off (무료배송)201208</t>
        </is>
      </c>
    </row>
    <row r="14085">
      <c r="B14085" s="127" t="n">
        <v>44217</v>
      </c>
      <c r="C14085" s="87">
        <f>TEXT(B14085,"aaa")</f>
        <v/>
      </c>
      <c r="D14085" s="93" t="n"/>
      <c r="E14085" s="87">
        <f>INDEX(매칭테이블!C:D,MATCH(RD!G14085,매칭테이블!D:D,0),1)</f>
        <v/>
      </c>
      <c r="F14085" s="93" t="inlineStr">
        <is>
          <t>카페24</t>
        </is>
      </c>
      <c r="G14085" s="93" t="inlineStr">
        <is>
          <t>어성초 77 수딩 토너화장솜(선택)=촉촉 스킨팩 화장솜</t>
        </is>
      </c>
      <c r="H14085" s="93" t="n">
        <v>49</v>
      </c>
      <c r="J14085" s="87" t="n">
        <v>201208</v>
      </c>
      <c r="K14085" s="93" t="n"/>
      <c r="L14085" s="87" t="n">
        <v>147000</v>
      </c>
      <c r="M14085" s="87" t="n">
        <v>138400.5</v>
      </c>
      <c r="N14085" s="87" t="n">
        <v>54390</v>
      </c>
      <c r="O14085" s="144" t="n">
        <v>133636.3636363636</v>
      </c>
      <c r="P14085" s="87" t="inlineStr">
        <is>
          <t>카페24화장솜어성초 77 수딩 토너화장솜(선택)=촉촉 스킨팩 화장솜201208</t>
        </is>
      </c>
    </row>
    <row r="14086">
      <c r="B14086" s="127" t="n">
        <v>44217</v>
      </c>
      <c r="C14086" s="87">
        <f>TEXT(B14086,"aaa")</f>
        <v/>
      </c>
      <c r="D14086" s="93" t="n"/>
      <c r="E14086" s="87">
        <f>INDEX(매칭테이블!C:D,MATCH(RD!G14086,매칭테이블!D:D,0),1)</f>
        <v/>
      </c>
      <c r="F14086" s="93" t="inlineStr">
        <is>
          <t>카페24</t>
        </is>
      </c>
      <c r="G14086" s="93" t="inlineStr">
        <is>
          <t>어성초 77 진정 마스크옵션=어성초 77 진정 마스크팩 1장</t>
        </is>
      </c>
      <c r="H14086" s="93" t="n">
        <v>4</v>
      </c>
      <c r="J14086" s="87" t="n">
        <v>201208</v>
      </c>
      <c r="K14086" s="93" t="n"/>
      <c r="L14086" s="87" t="n">
        <v>16000</v>
      </c>
      <c r="M14086" s="87" t="n">
        <v>15064</v>
      </c>
      <c r="N14086" s="87" t="n">
        <v>1588</v>
      </c>
      <c r="O14086" s="144" t="n">
        <v>14545.45454545454</v>
      </c>
      <c r="P14086" s="87" t="inlineStr">
        <is>
          <t>카페24마스크팩어성초 77 진정 마스크옵션=어성초 77 진정 마스크팩 1장201208</t>
        </is>
      </c>
    </row>
    <row r="14087">
      <c r="B14087" s="127" t="n">
        <v>44217</v>
      </c>
      <c r="C14087" s="87">
        <f>TEXT(B14087,"aaa")</f>
        <v/>
      </c>
      <c r="D14087" s="93" t="n"/>
      <c r="E14087" s="87">
        <f>INDEX(매칭테이블!C:D,MATCH(RD!G14087,매칭테이블!D:D,0),1)</f>
        <v/>
      </c>
      <c r="F14087" s="93" t="inlineStr">
        <is>
          <t>카페24</t>
        </is>
      </c>
      <c r="G14087" s="93" t="inlineStr">
        <is>
          <t>어성초 77 진정 마스크옵션=어성초 77 진정 마스크팩 10장-50% off</t>
        </is>
      </c>
      <c r="H14087" s="93" t="n">
        <v>4</v>
      </c>
      <c r="J14087" s="87" t="n">
        <v>201208</v>
      </c>
      <c r="K14087" s="93" t="n"/>
      <c r="L14087" s="87" t="n">
        <v>80000</v>
      </c>
      <c r="M14087" s="87" t="n">
        <v>75320</v>
      </c>
      <c r="N14087" s="87" t="n">
        <v>15880</v>
      </c>
      <c r="O14087" s="144" t="n">
        <v>72727.27272727272</v>
      </c>
      <c r="P14087" s="87" t="inlineStr">
        <is>
          <t>카페24마스크팩어성초 77 진정 마스크옵션=어성초 77 진정 마스크팩 10장-50% off201208</t>
        </is>
      </c>
    </row>
    <row r="14088">
      <c r="B14088" s="127" t="n">
        <v>44217</v>
      </c>
      <c r="C14088" s="87">
        <f>TEXT(B14088,"aaa")</f>
        <v/>
      </c>
      <c r="D14088" s="93" t="n"/>
      <c r="E14088" s="87">
        <f>INDEX(매칭테이블!C:D,MATCH(RD!G14088,매칭테이블!D:D,0),1)</f>
        <v/>
      </c>
      <c r="F14088" s="93" t="inlineStr">
        <is>
          <t>카페24</t>
        </is>
      </c>
      <c r="G14088" s="93" t="inlineStr">
        <is>
          <t>어성초 77 진정 마스크</t>
        </is>
      </c>
      <c r="H14088" s="93" t="n">
        <v>8</v>
      </c>
      <c r="J14088" s="87" t="n">
        <v>201208</v>
      </c>
      <c r="K14088" s="93" t="n"/>
      <c r="L14088" s="87" t="n">
        <v>32000</v>
      </c>
      <c r="M14088" s="87" t="n">
        <v>30128</v>
      </c>
      <c r="N14088" s="87" t="n">
        <v>3176</v>
      </c>
      <c r="O14088" s="144" t="n">
        <v>29090.90909090909</v>
      </c>
      <c r="P14088" s="87" t="inlineStr">
        <is>
          <t>카페24마스크팩어성초 77 진정 마스크201208</t>
        </is>
      </c>
    </row>
    <row r="14089">
      <c r="B14089" s="127" t="n">
        <v>44217</v>
      </c>
      <c r="C14089" s="87">
        <f>TEXT(B14089,"aaa")</f>
        <v/>
      </c>
      <c r="D14089" s="93" t="n"/>
      <c r="E14089" s="87">
        <f>INDEX(매칭테이블!C:D,MATCH(RD!G14089,매칭테이블!D:D,0),1)</f>
        <v/>
      </c>
      <c r="F14089" s="93" t="inlineStr">
        <is>
          <t>카페24</t>
        </is>
      </c>
      <c r="G14089" s="93" t="inlineStr">
        <is>
          <t>어성초 77 토너</t>
        </is>
      </c>
      <c r="H14089" s="93" t="n">
        <v>1</v>
      </c>
      <c r="J14089" s="87" t="n">
        <v>201208</v>
      </c>
      <c r="K14089" s="93" t="n"/>
      <c r="L14089" s="87" t="n">
        <v>20000</v>
      </c>
      <c r="M14089" s="87" t="n">
        <v>18830</v>
      </c>
      <c r="N14089" s="87" t="n">
        <v>3080</v>
      </c>
      <c r="O14089" s="144" t="n">
        <v>18181.81818181818</v>
      </c>
      <c r="P14089" s="87" t="inlineStr">
        <is>
          <t>카페24토너어성초 77 토너201208</t>
        </is>
      </c>
    </row>
    <row r="14090">
      <c r="B14090" s="127" t="n">
        <v>44217</v>
      </c>
      <c r="C14090" s="87">
        <f>TEXT(B14090,"aaa")</f>
        <v/>
      </c>
      <c r="D14090" s="93" t="n"/>
      <c r="E14090" s="87">
        <f>INDEX(매칭테이블!C:D,MATCH(RD!G14090,매칭테이블!D:D,0),1)</f>
        <v/>
      </c>
      <c r="F14090" s="93" t="inlineStr">
        <is>
          <t>카페24</t>
        </is>
      </c>
      <c r="G14090" s="93" t="inlineStr">
        <is>
          <t>어성초 78 수딩 크림</t>
        </is>
      </c>
      <c r="H14090" s="93" t="n">
        <v>5</v>
      </c>
      <c r="J14090" s="87" t="n">
        <v>201208</v>
      </c>
      <c r="K14090" s="93" t="n"/>
      <c r="L14090" s="87" t="n">
        <v>190000</v>
      </c>
      <c r="M14090" s="87" t="n">
        <v>178885</v>
      </c>
      <c r="N14090" s="87" t="n">
        <v>15225</v>
      </c>
      <c r="O14090" s="144" t="n">
        <v>172727.2727272727</v>
      </c>
      <c r="P14090" s="87" t="inlineStr">
        <is>
          <t>카페24수딩크림어성초 78 수딩 크림201208</t>
        </is>
      </c>
    </row>
    <row r="14091">
      <c r="B14091" s="127" t="n">
        <v>44217</v>
      </c>
      <c r="C14091" s="87">
        <f>TEXT(B14091,"aaa")</f>
        <v/>
      </c>
      <c r="D14091" s="93" t="n"/>
      <c r="E14091" s="87">
        <f>INDEX(매칭테이블!C:D,MATCH(RD!G14091,매칭테이블!D:D,0),1)</f>
        <v/>
      </c>
      <c r="F14091" s="93" t="inlineStr">
        <is>
          <t>카페24</t>
        </is>
      </c>
      <c r="G14091" s="93" t="inlineStr">
        <is>
          <t>어성초 78 수딩 크림</t>
        </is>
      </c>
      <c r="H14091" s="93" t="n">
        <v>4</v>
      </c>
      <c r="J14091" s="87" t="n">
        <v>201208</v>
      </c>
      <c r="K14091" s="93" t="n"/>
      <c r="L14091" s="87" t="n">
        <v>152000</v>
      </c>
      <c r="M14091" s="87" t="n">
        <v>143108</v>
      </c>
      <c r="N14091" s="87" t="n">
        <v>12180</v>
      </c>
      <c r="O14091" s="144" t="n">
        <v>138181.8181818182</v>
      </c>
      <c r="P14091" s="87" t="inlineStr">
        <is>
          <t>카페24수딩크림어성초 78 수딩 크림201208</t>
        </is>
      </c>
    </row>
    <row r="14092">
      <c r="B14092" s="127" t="n">
        <v>44217</v>
      </c>
      <c r="C14092" s="87">
        <f>TEXT(B14092,"aaa")</f>
        <v/>
      </c>
      <c r="D14092" s="93" t="n"/>
      <c r="E14092" s="87">
        <f>INDEX(매칭테이블!C:D,MATCH(RD!G14092,매칭테이블!D:D,0),1)</f>
        <v/>
      </c>
      <c r="F14092" s="93" t="inlineStr">
        <is>
          <t>카페24</t>
        </is>
      </c>
      <c r="G14092" s="93" t="inlineStr">
        <is>
          <t>어성초 80 수분 진정 앰플앰플=어성초 80 앰플 1개-15%off</t>
        </is>
      </c>
      <c r="H14092" s="93" t="n">
        <v>19</v>
      </c>
      <c r="J14092" s="87" t="n">
        <v>201208</v>
      </c>
      <c r="K14092" s="93" t="n"/>
      <c r="L14092" s="87" t="n">
        <v>532000</v>
      </c>
      <c r="M14092" s="87" t="n">
        <v>500878</v>
      </c>
      <c r="N14092" s="87" t="n">
        <v>64543</v>
      </c>
      <c r="O14092" s="144" t="n">
        <v>483636.3636363636</v>
      </c>
      <c r="P14092" s="87" t="inlineStr">
        <is>
          <t>카페24앰플어성초 80 수분 진정 앰플앰플=어성초 80 앰플 1개-15%off201208</t>
        </is>
      </c>
    </row>
    <row r="14093">
      <c r="B14093" s="127" t="n">
        <v>44217</v>
      </c>
      <c r="C14093" s="87">
        <f>TEXT(B14093,"aaa")</f>
        <v/>
      </c>
      <c r="D14093" s="93" t="n"/>
      <c r="E14093" s="87">
        <f>INDEX(매칭테이블!C:D,MATCH(RD!G14093,매칭테이블!D:D,0),1)</f>
        <v/>
      </c>
      <c r="F14093" s="93" t="inlineStr">
        <is>
          <t>카페24</t>
        </is>
      </c>
      <c r="G14093" s="93" t="inlineStr">
        <is>
          <t>어성초 80 수분 진정 앰플앰플=어성초 80 앰플 2개-27%off (무료배송)</t>
        </is>
      </c>
      <c r="H14093" s="93" t="n">
        <v>4</v>
      </c>
      <c r="J14093" s="87" t="n">
        <v>201208</v>
      </c>
      <c r="K14093" s="93" t="n"/>
      <c r="L14093" s="87" t="n">
        <v>192000</v>
      </c>
      <c r="M14093" s="87" t="n">
        <v>180768</v>
      </c>
      <c r="N14093" s="87" t="n">
        <v>27176</v>
      </c>
      <c r="O14093" s="144" t="n">
        <v>174545.4545454545</v>
      </c>
      <c r="P14093" s="87" t="inlineStr">
        <is>
          <t>카페24앰플어성초 80 수분 진정 앰플앰플=어성초 80 앰플 2개-27%off (무료배송)201208</t>
        </is>
      </c>
    </row>
    <row r="14094">
      <c r="B14094" s="127" t="n">
        <v>44217</v>
      </c>
      <c r="C14094" s="87">
        <f>TEXT(B14094,"aaa")</f>
        <v/>
      </c>
      <c r="D14094" s="93" t="n"/>
      <c r="E14094" s="87">
        <f>INDEX(매칭테이블!C:D,MATCH(RD!G14094,매칭테이블!D:D,0),1)</f>
        <v/>
      </c>
      <c r="F14094" s="93" t="inlineStr">
        <is>
          <t>카페24</t>
        </is>
      </c>
      <c r="G14094" s="93" t="inlineStr">
        <is>
          <t>어성초 80 수분 진정 앰플</t>
        </is>
      </c>
      <c r="H14094" s="93" t="n">
        <v>3</v>
      </c>
      <c r="J14094" s="87" t="n">
        <v>201208</v>
      </c>
      <c r="K14094" s="93" t="n"/>
      <c r="L14094" s="87" t="n">
        <v>84000</v>
      </c>
      <c r="M14094" s="87" t="n">
        <v>79086</v>
      </c>
      <c r="N14094" s="87" t="n">
        <v>10191</v>
      </c>
      <c r="O14094" s="144" t="n">
        <v>76363.63636363635</v>
      </c>
      <c r="P14094" s="87" t="inlineStr">
        <is>
          <t>카페24앰플어성초 80 수분 진정 앰플201208</t>
        </is>
      </c>
    </row>
    <row r="14095">
      <c r="B14095" s="127" t="n">
        <v>44217</v>
      </c>
      <c r="C14095" s="87">
        <f>TEXT(B14095,"aaa")</f>
        <v/>
      </c>
      <c r="D14095" s="93" t="n"/>
      <c r="E14095" s="87">
        <f>INDEX(매칭테이블!C:D,MATCH(RD!G14095,매칭테이블!D:D,0),1)</f>
        <v/>
      </c>
      <c r="F14095" s="93" t="inlineStr">
        <is>
          <t>카페24</t>
        </is>
      </c>
      <c r="G14095" s="93" t="inlineStr">
        <is>
          <t>어성초 아크네 바디워시옵션=어성초 아크네 바디워시 1개 -30% off</t>
        </is>
      </c>
      <c r="H14095" s="93" t="n">
        <v>3</v>
      </c>
      <c r="J14095" s="87" t="n">
        <v>201208</v>
      </c>
      <c r="K14095" s="93" t="n"/>
      <c r="L14095" s="87" t="n">
        <v>54600</v>
      </c>
      <c r="M14095" s="87" t="n">
        <v>51405.9</v>
      </c>
      <c r="N14095" s="87" t="n">
        <v>12255</v>
      </c>
      <c r="O14095" s="144" t="n">
        <v>49636.36363636363</v>
      </c>
      <c r="P14095" s="87" t="inlineStr">
        <is>
          <t>카페24바디워시어성초 아크네 바디워시옵션=어성초 아크네 바디워시 1개 -30% off201208</t>
        </is>
      </c>
    </row>
    <row r="14096">
      <c r="B14096" s="127" t="n">
        <v>44217</v>
      </c>
      <c r="C14096" s="87">
        <f>TEXT(B14096,"aaa")</f>
        <v/>
      </c>
      <c r="D14096" s="93" t="n"/>
      <c r="E14096" s="87">
        <f>INDEX(매칭테이블!C:D,MATCH(RD!G14096,매칭테이블!D:D,0),1)</f>
        <v/>
      </c>
      <c r="F14096" s="93" t="inlineStr">
        <is>
          <t>카페24</t>
        </is>
      </c>
      <c r="G14096" s="93" t="inlineStr">
        <is>
          <t>어성초 약산성 클렌징폼클렌징폼=어성초 약산성 클렌징폼 1개 -19%off</t>
        </is>
      </c>
      <c r="H14096" s="93" t="n">
        <v>16</v>
      </c>
      <c r="J14096" s="87" t="n">
        <v>201208</v>
      </c>
      <c r="K14096" s="93" t="n"/>
      <c r="L14096" s="87" t="n">
        <v>208000</v>
      </c>
      <c r="M14096" s="87" t="n">
        <v>195832</v>
      </c>
      <c r="N14096" s="87" t="n">
        <v>44000</v>
      </c>
      <c r="O14096" s="144" t="n">
        <v>189090.9090909091</v>
      </c>
      <c r="P14096" s="87" t="inlineStr">
        <is>
          <t>카페24클렌징폼어성초 약산성 클렌징폼클렌징폼=어성초 약산성 클렌징폼 1개 -19%off201208</t>
        </is>
      </c>
    </row>
    <row r="14097">
      <c r="B14097" s="127" t="n">
        <v>44217</v>
      </c>
      <c r="C14097" s="87">
        <f>TEXT(B14097,"aaa")</f>
        <v/>
      </c>
      <c r="D14097" s="93" t="n"/>
      <c r="E14097" s="87">
        <f>INDEX(매칭테이블!C:D,MATCH(RD!G14097,매칭테이블!D:D,0),1)</f>
        <v/>
      </c>
      <c r="F14097" s="93" t="inlineStr">
        <is>
          <t>카페24</t>
        </is>
      </c>
      <c r="G14097" s="93" t="inlineStr">
        <is>
          <t>어성초 약산성 클렌징폼클렌징폼=어성초 약산성 클렌징폼 2개 -25%off</t>
        </is>
      </c>
      <c r="H14097" s="93" t="n">
        <v>9</v>
      </c>
      <c r="J14097" s="87" t="n">
        <v>201208</v>
      </c>
      <c r="K14097" s="93" t="n"/>
      <c r="L14097" s="87" t="n">
        <v>216000</v>
      </c>
      <c r="M14097" s="87" t="n">
        <v>203364</v>
      </c>
      <c r="N14097" s="87" t="n">
        <v>22140</v>
      </c>
      <c r="O14097" s="144" t="n">
        <v>196363.6363636364</v>
      </c>
      <c r="P14097" s="87" t="inlineStr">
        <is>
          <t>카페24클렌징폼어성초 약산성 클렌징폼클렌징폼=어성초 약산성 클렌징폼 2개 -25%off201208</t>
        </is>
      </c>
    </row>
    <row r="14098">
      <c r="B14098" s="127" t="n">
        <v>44217</v>
      </c>
      <c r="C14098" s="87">
        <f>TEXT(B14098,"aaa")</f>
        <v/>
      </c>
      <c r="D14098" s="93" t="n"/>
      <c r="E14098" s="87">
        <f>INDEX(매칭테이블!C:D,MATCH(RD!G14098,매칭테이블!D:D,0),1)</f>
        <v/>
      </c>
      <c r="F14098" s="93" t="inlineStr">
        <is>
          <t>카페24</t>
        </is>
      </c>
      <c r="G14098" s="93" t="inlineStr">
        <is>
          <t>어성초 약산성 클렌징폼클렌징폼=어성초 약산성 클렌징폼 3개 -31%off (무료배송)</t>
        </is>
      </c>
      <c r="H14098" s="93" t="n">
        <v>2</v>
      </c>
      <c r="J14098" s="87" t="n">
        <v>201208</v>
      </c>
      <c r="K14098" s="93" t="n"/>
      <c r="L14098" s="87" t="n">
        <v>66000</v>
      </c>
      <c r="M14098" s="87" t="n">
        <v>62139</v>
      </c>
      <c r="N14098" s="87" t="n">
        <v>7380</v>
      </c>
      <c r="O14098" s="144" t="n">
        <v>59999.99999999999</v>
      </c>
      <c r="P14098" s="87" t="inlineStr">
        <is>
          <t>카페24클렌징폼어성초 약산성 클렌징폼클렌징폼=어성초 약산성 클렌징폼 3개 -31%off (무료배송)201208</t>
        </is>
      </c>
    </row>
    <row r="14099">
      <c r="B14099" s="127" t="n">
        <v>44217</v>
      </c>
      <c r="C14099" s="87">
        <f>TEXT(B14099,"aaa")</f>
        <v/>
      </c>
      <c r="D14099" s="93" t="n"/>
      <c r="E14099" s="87">
        <f>INDEX(매칭테이블!C:D,MATCH(RD!G14099,매칭테이블!D:D,0),1)</f>
        <v/>
      </c>
      <c r="F14099" s="93" t="inlineStr">
        <is>
          <t>카페24</t>
        </is>
      </c>
      <c r="G14099" s="93" t="inlineStr">
        <is>
          <t>어성초 크림마스크 나이트 솔루션옵션=어성초 크림마스크 나이트 솔루션 1장</t>
        </is>
      </c>
      <c r="H14099" s="93" t="n">
        <v>2</v>
      </c>
      <c r="J14099" s="87" t="n">
        <v>201208</v>
      </c>
      <c r="K14099" s="93" t="n"/>
      <c r="L14099" s="87" t="n">
        <v>8000</v>
      </c>
      <c r="M14099" s="87" t="n">
        <v>7532</v>
      </c>
      <c r="N14099" s="87" t="n">
        <v>620</v>
      </c>
      <c r="O14099" s="144" t="n">
        <v>7272.727272727272</v>
      </c>
      <c r="P14099" s="87" t="inlineStr">
        <is>
          <t>카페24크림마스크어성초 크림마스크 나이트 솔루션옵션=어성초 크림마스크 나이트 솔루션 1장201208</t>
        </is>
      </c>
    </row>
    <row r="14100">
      <c r="B14100" s="127" t="n">
        <v>44217</v>
      </c>
      <c r="C14100" s="87">
        <f>TEXT(B14100,"aaa")</f>
        <v/>
      </c>
      <c r="D14100" s="93" t="n"/>
      <c r="E14100" s="87">
        <f>INDEX(매칭테이블!C:D,MATCH(RD!G14100,매칭테이블!D:D,0),1)</f>
        <v/>
      </c>
      <c r="F14100" s="93" t="inlineStr">
        <is>
          <t>카페24</t>
        </is>
      </c>
      <c r="G14100" s="93" t="inlineStr">
        <is>
          <t>어성초 크림마스크 나이트 솔루션옵션=어성초 크림마스크 나이트 솔루션 10장 (-50%)</t>
        </is>
      </c>
      <c r="H14100" s="93" t="n">
        <v>3</v>
      </c>
      <c r="J14100" s="87" t="n">
        <v>201208</v>
      </c>
      <c r="K14100" s="93" t="n"/>
      <c r="L14100" s="87" t="n">
        <v>60000</v>
      </c>
      <c r="M14100" s="87" t="n">
        <v>56490</v>
      </c>
      <c r="N14100" s="87" t="n">
        <v>9321</v>
      </c>
      <c r="O14100" s="144" t="n">
        <v>54545.45454545454</v>
      </c>
      <c r="P14100" s="87" t="inlineStr">
        <is>
          <t>카페24크림마스크어성초 크림마스크 나이트 솔루션옵션=어성초 크림마스크 나이트 솔루션 10장 (-50%)201208</t>
        </is>
      </c>
    </row>
    <row r="14101">
      <c r="B14101" s="127" t="n">
        <v>44217</v>
      </c>
      <c r="C14101" s="87">
        <f>TEXT(B14101,"aaa")</f>
        <v/>
      </c>
      <c r="D14101" s="93" t="n"/>
      <c r="E14101" s="87">
        <f>INDEX(매칭테이블!C:D,MATCH(RD!G14101,매칭테이블!D:D,0),1)</f>
        <v/>
      </c>
      <c r="F14101" s="93" t="inlineStr">
        <is>
          <t>카페24</t>
        </is>
      </c>
      <c r="G14101" s="93" t="inlineStr">
        <is>
          <t>자작나무 수분 마스크옵션=자작나무 수분 마스크 10장 (50% off)</t>
        </is>
      </c>
      <c r="H14101" s="93" t="n">
        <v>1</v>
      </c>
      <c r="J14101" s="87" t="n">
        <v>201208</v>
      </c>
      <c r="K14101" s="93" t="n"/>
      <c r="L14101" s="87" t="n">
        <v>20000</v>
      </c>
      <c r="M14101" s="87" t="n">
        <v>18830</v>
      </c>
      <c r="N14101" s="87" t="n">
        <v>3187</v>
      </c>
      <c r="O14101" s="144" t="n">
        <v>18181.81818181818</v>
      </c>
      <c r="P14101" s="87" t="inlineStr">
        <is>
          <t>카페24마스크팩자작나무 수분 마스크옵션=자작나무 수분 마스크 10장 (50% off)201208</t>
        </is>
      </c>
    </row>
    <row r="14102">
      <c r="B14102" s="127" t="n">
        <v>44217</v>
      </c>
      <c r="C14102" s="87">
        <f>TEXT(B14102,"aaa")</f>
        <v/>
      </c>
      <c r="D14102" s="93" t="n"/>
      <c r="E14102" s="87">
        <f>INDEX(매칭테이블!C:D,MATCH(RD!G14102,매칭테이블!D:D,0),1)</f>
        <v/>
      </c>
      <c r="F14102" s="93" t="inlineStr">
        <is>
          <t>카페24</t>
        </is>
      </c>
      <c r="G14102" s="93" t="inlineStr">
        <is>
          <t>청귤 비타 잡티 마스크옵션=청귤 비타 잡티 마스크 1장</t>
        </is>
      </c>
      <c r="H14102" s="93" t="n">
        <v>4</v>
      </c>
      <c r="J14102" s="87" t="n">
        <v>201208</v>
      </c>
      <c r="K14102" s="93" t="n"/>
      <c r="L14102" s="87" t="n">
        <v>16000</v>
      </c>
      <c r="M14102" s="87" t="n">
        <v>15064</v>
      </c>
      <c r="N14102" s="87" t="n">
        <v>1268</v>
      </c>
      <c r="O14102" s="144" t="n">
        <v>14545.45454545454</v>
      </c>
      <c r="P14102" s="87" t="inlineStr">
        <is>
          <t>카페24마스크팩청귤 비타 잡티 마스크옵션=청귤 비타 잡티 마스크 1장201208</t>
        </is>
      </c>
    </row>
    <row r="14103">
      <c r="B14103" s="127" t="n">
        <v>44217</v>
      </c>
      <c r="C14103" s="87">
        <f>TEXT(B14103,"aaa")</f>
        <v/>
      </c>
      <c r="D14103" s="93" t="n"/>
      <c r="E14103" s="87">
        <f>INDEX(매칭테이블!C:D,MATCH(RD!G14103,매칭테이블!D:D,0),1)</f>
        <v/>
      </c>
      <c r="F14103" s="93" t="inlineStr">
        <is>
          <t>카페24</t>
        </is>
      </c>
      <c r="G14103" s="93" t="inlineStr">
        <is>
          <t>청귤 비타 잡티 마스크옵션=청귤 비타 잡티 마스크 10장 (50% off)</t>
        </is>
      </c>
      <c r="H14103" s="93" t="n">
        <v>2</v>
      </c>
      <c r="J14103" s="87" t="n">
        <v>201208</v>
      </c>
      <c r="K14103" s="93" t="n"/>
      <c r="L14103" s="87" t="n">
        <v>40000</v>
      </c>
      <c r="M14103" s="87" t="n">
        <v>37660</v>
      </c>
      <c r="N14103" s="87" t="n">
        <v>6334</v>
      </c>
      <c r="O14103" s="144" t="n">
        <v>36363.63636363636</v>
      </c>
      <c r="P14103" s="87" t="inlineStr">
        <is>
          <t>카페24마스크팩청귤 비타 잡티 마스크옵션=청귤 비타 잡티 마스크 10장 (50% off)201208</t>
        </is>
      </c>
    </row>
    <row r="14104">
      <c r="B14104" s="127" t="n">
        <v>44217</v>
      </c>
      <c r="C14104" s="87">
        <f>TEXT(B14104,"aaa")</f>
        <v/>
      </c>
      <c r="D14104" s="93" t="n"/>
      <c r="E14104" s="87">
        <f>INDEX(매칭테이블!C:D,MATCH(RD!G14104,매칭테이블!D:D,0),1)</f>
        <v/>
      </c>
      <c r="F14104" s="93" t="inlineStr">
        <is>
          <t>카페24</t>
        </is>
      </c>
      <c r="G14104" s="93" t="inlineStr">
        <is>
          <t>촉촉 스킨팩 화장솜</t>
        </is>
      </c>
      <c r="H14104" s="93" t="n">
        <v>21</v>
      </c>
      <c r="J14104" s="87" t="n">
        <v>201208</v>
      </c>
      <c r="K14104" s="93" t="n"/>
      <c r="L14104" s="87" t="n">
        <v>63000</v>
      </c>
      <c r="M14104" s="87" t="n">
        <v>59314.5</v>
      </c>
      <c r="N14104" s="87" t="n">
        <v>23310</v>
      </c>
      <c r="O14104" s="144" t="n">
        <v>57272.72727272726</v>
      </c>
      <c r="P14104" s="87" t="inlineStr">
        <is>
          <t>카페24화장솜촉촉 스킨팩 화장솜201208</t>
        </is>
      </c>
    </row>
    <row r="14105">
      <c r="B14105" s="127" t="n">
        <v>44217</v>
      </c>
      <c r="C14105" s="87">
        <f>TEXT(B14105,"aaa")</f>
        <v/>
      </c>
      <c r="D14105" s="93" t="n"/>
      <c r="E14105" s="87">
        <f>INDEX(매칭테이블!C:D,MATCH(RD!G14105,매칭테이블!D:D,0),1)</f>
        <v/>
      </c>
      <c r="F14105" s="93" t="inlineStr">
        <is>
          <t>카페24</t>
        </is>
      </c>
      <c r="G14105" s="93" t="inlineStr">
        <is>
          <t>촉촉 스킨팩 화장솜</t>
        </is>
      </c>
      <c r="H14105" s="93" t="n">
        <v>4</v>
      </c>
      <c r="J14105" s="87" t="n">
        <v>201208</v>
      </c>
      <c r="K14105" s="93" t="n"/>
      <c r="L14105" s="87" t="n">
        <v>12000</v>
      </c>
      <c r="M14105" s="87" t="n">
        <v>11298</v>
      </c>
      <c r="N14105" s="87" t="n">
        <v>4440</v>
      </c>
      <c r="O14105" s="144" t="n">
        <v>10909.09090909091</v>
      </c>
      <c r="P14105" s="87" t="inlineStr">
        <is>
          <t>카페24화장솜촉촉 스킨팩 화장솜201208</t>
        </is>
      </c>
    </row>
    <row r="14106">
      <c r="B14106" s="127" t="n">
        <v>44217</v>
      </c>
      <c r="C14106" s="87">
        <f>TEXT(B14106,"aaa")</f>
        <v/>
      </c>
      <c r="D14106" s="93" t="n"/>
      <c r="E14106" s="87">
        <f>INDEX(매칭테이블!C:D,MATCH(RD!G14106,매칭테이블!D:D,0),1)</f>
        <v/>
      </c>
      <c r="F14106" s="93" t="inlineStr">
        <is>
          <t>화해</t>
        </is>
      </c>
      <c r="G14106" s="93" t="inlineStr">
        <is>
          <t>5 제로 무기자차 선크림 50ml5 제로 무기자차 선크림 50ml</t>
        </is>
      </c>
      <c r="H14106" s="93" t="n">
        <v>1</v>
      </c>
      <c r="J14106" s="87" t="n">
        <v>201208</v>
      </c>
      <c r="K14106" s="93" t="n"/>
      <c r="L14106" s="87" t="n">
        <v>20000</v>
      </c>
      <c r="M14106" s="87" t="n">
        <v>14400</v>
      </c>
      <c r="N14106" s="87" t="n">
        <v>2345</v>
      </c>
      <c r="O14106" s="144" t="n">
        <v>18181.81818181818</v>
      </c>
      <c r="P14106" s="87" t="inlineStr">
        <is>
          <t>화해선크림5 제로 무기자차 선크림 50ml5 제로 무기자차 선크림 50ml201208</t>
        </is>
      </c>
    </row>
    <row r="14107">
      <c r="B14107" s="127" t="n">
        <v>44218</v>
      </c>
      <c r="C14107" s="87">
        <f>TEXT(B14107,"aaa")</f>
        <v/>
      </c>
      <c r="D14107" s="93" t="n"/>
      <c r="E14107" s="87">
        <f>INDEX(매칭테이블!C:D,MATCH(RD!G14107,매칭테이블!D:D,0),1)</f>
        <v/>
      </c>
      <c r="F14107" s="93" t="inlineStr">
        <is>
          <t>W컨셉</t>
        </is>
      </c>
      <c r="G14107" s="93" t="inlineStr">
        <is>
          <t>어성초 77토너 (2 SET) HEARTLEAF 77% SOOTHING TONER 250ml250ml 2set</t>
        </is>
      </c>
      <c r="H14107" s="93" t="n">
        <v>1</v>
      </c>
      <c r="J14107" s="87" t="n">
        <v>201208</v>
      </c>
      <c r="K14107" s="93" t="n"/>
      <c r="L14107" s="87" t="n">
        <v>35000</v>
      </c>
      <c r="M14107" s="87" t="n">
        <v>25200</v>
      </c>
      <c r="N14107" s="87" t="n">
        <v>6160</v>
      </c>
      <c r="O14107" s="144" t="n">
        <v>31818.18181818182</v>
      </c>
      <c r="P14107" s="87" t="inlineStr">
        <is>
          <t>W컨셉토너어성초 77토너 (2 SET) HEARTLEAF 77% SOOTHING TONER 250ml250ml 2set201208</t>
        </is>
      </c>
    </row>
    <row r="14108">
      <c r="B14108" s="127" t="n">
        <v>44218</v>
      </c>
      <c r="C14108" s="87">
        <f>TEXT(B14108,"aaa")</f>
        <v/>
      </c>
      <c r="D14108" s="93" t="n"/>
      <c r="E14108" s="87">
        <f>INDEX(매칭테이블!C:D,MATCH(RD!G14108,매칭테이블!D:D,0),1)</f>
        <v/>
      </c>
      <c r="F14108" s="93" t="inlineStr">
        <is>
          <t>W컨셉</t>
        </is>
      </c>
      <c r="G14108" s="93" t="inlineStr">
        <is>
          <t>어성초 77토너 HEARTLEAF 77% SOOTHING TONER 250ml250ml</t>
        </is>
      </c>
      <c r="H14108" s="93" t="n">
        <v>1</v>
      </c>
      <c r="J14108" s="87" t="n">
        <v>201208</v>
      </c>
      <c r="K14108" s="93" t="n"/>
      <c r="L14108" s="87" t="n">
        <v>20000</v>
      </c>
      <c r="M14108" s="87" t="n">
        <v>14400</v>
      </c>
      <c r="N14108" s="87" t="n">
        <v>3080</v>
      </c>
      <c r="O14108" s="144" t="n">
        <v>18181.81818181818</v>
      </c>
      <c r="P14108" s="87" t="inlineStr">
        <is>
          <t>W컨셉토너어성초 77토너 HEARTLEAF 77% SOOTHING TONER 250ml250ml201208</t>
        </is>
      </c>
    </row>
    <row r="14109">
      <c r="B14109" s="127" t="n">
        <v>44218</v>
      </c>
      <c r="C14109" s="87">
        <f>TEXT(B14109,"aaa")</f>
        <v/>
      </c>
      <c r="D14109" s="93" t="n"/>
      <c r="E14109" s="87">
        <f>INDEX(매칭테이블!C:D,MATCH(RD!G14109,매칭테이블!D:D,0),1)</f>
        <v/>
      </c>
      <c r="F14109" s="93" t="inlineStr">
        <is>
          <t>스타일쉐어</t>
        </is>
      </c>
      <c r="G14109" s="93" t="inlineStr">
        <is>
          <t>아누아 어성초 77 토너 250ml</t>
        </is>
      </c>
      <c r="H14109" s="93" t="n">
        <v>1</v>
      </c>
      <c r="J14109" s="87" t="n">
        <v>201208</v>
      </c>
      <c r="K14109" s="93" t="n"/>
      <c r="L14109" s="87" t="n">
        <v>20000</v>
      </c>
      <c r="M14109" s="87" t="n">
        <v>15000</v>
      </c>
      <c r="N14109" s="87" t="n">
        <v>3260</v>
      </c>
      <c r="O14109" s="144" t="n">
        <v>18181.81818181818</v>
      </c>
      <c r="P14109" s="87" t="inlineStr">
        <is>
          <t>스타일쉐어토너아누아 어성초 77 토너 250ml201208</t>
        </is>
      </c>
    </row>
    <row r="14110">
      <c r="B14110" s="127" t="n">
        <v>44218</v>
      </c>
      <c r="C14110" s="87">
        <f>TEXT(B14110,"aaa")</f>
        <v/>
      </c>
      <c r="D14110" s="93" t="n"/>
      <c r="E14110" s="87">
        <f>INDEX(매칭테이블!C:D,MATCH(RD!G14110,매칭테이블!D:D,0),1)</f>
        <v/>
      </c>
      <c r="F14110" s="93" t="inlineStr">
        <is>
          <t>카페24</t>
        </is>
      </c>
      <c r="G14110" s="93" t="inlineStr">
        <is>
          <t>5 제로 무기자차 선크림옵션=5제로 무기자차 선크림 1개-20% off</t>
        </is>
      </c>
      <c r="H14110" s="93" t="n">
        <v>1</v>
      </c>
      <c r="J14110" s="87" t="n">
        <v>201208</v>
      </c>
      <c r="K14110" s="93" t="n"/>
      <c r="L14110" s="87" t="n">
        <v>20000</v>
      </c>
      <c r="M14110" s="87" t="n">
        <v>18830</v>
      </c>
      <c r="N14110" s="87" t="n">
        <v>2345</v>
      </c>
      <c r="O14110" s="144" t="n">
        <v>18181.81818181818</v>
      </c>
      <c r="P14110" s="87" t="inlineStr">
        <is>
          <t>카페24선크림5 제로 무기자차 선크림옵션=5제로 무기자차 선크림 1개-20% off201208</t>
        </is>
      </c>
    </row>
    <row r="14111">
      <c r="B14111" s="127" t="n">
        <v>44218</v>
      </c>
      <c r="C14111" s="87">
        <f>TEXT(B14111,"aaa")</f>
        <v/>
      </c>
      <c r="D14111" s="93" t="n"/>
      <c r="E14111" s="87">
        <f>INDEX(매칭테이블!C:D,MATCH(RD!G14111,매칭테이블!D:D,0),1)</f>
        <v/>
      </c>
      <c r="F14111" s="93" t="inlineStr">
        <is>
          <t>카페24</t>
        </is>
      </c>
      <c r="G14111" s="93" t="inlineStr">
        <is>
          <t>5 제로 무기자차 선크림옵션=5제로 무기자차 선크림 2개-30% off (무료배송)</t>
        </is>
      </c>
      <c r="H14111" s="93" t="n">
        <v>1</v>
      </c>
      <c r="J14111" s="87" t="n">
        <v>201208</v>
      </c>
      <c r="K14111" s="93" t="n"/>
      <c r="L14111" s="87" t="n">
        <v>35000</v>
      </c>
      <c r="M14111" s="87" t="n">
        <v>32952.5</v>
      </c>
      <c r="N14111" s="87" t="n">
        <v>4690</v>
      </c>
      <c r="O14111" s="144" t="n">
        <v>31818.18181818182</v>
      </c>
      <c r="P14111" s="87" t="inlineStr">
        <is>
          <t>카페24선크림5 제로 무기자차 선크림옵션=5제로 무기자차 선크림 2개-30% off (무료배송)201208</t>
        </is>
      </c>
    </row>
    <row r="14112">
      <c r="B14112" s="127" t="n">
        <v>44218</v>
      </c>
      <c r="C14112" s="87">
        <f>TEXT(B14112,"aaa")</f>
        <v/>
      </c>
      <c r="D14112" s="93" t="n"/>
      <c r="E14112" s="87">
        <f>INDEX(매칭테이블!C:D,MATCH(RD!G14112,매칭테이블!D:D,0),1)</f>
        <v/>
      </c>
      <c r="F14112" s="93" t="inlineStr">
        <is>
          <t>카페24</t>
        </is>
      </c>
      <c r="G14112" s="93" t="inlineStr">
        <is>
          <t>[01/27 순차발송] 어성초 77 클리어 패드옵션=어성초 77 클리어 패드 1개-20% off</t>
        </is>
      </c>
      <c r="H14112" s="93" t="n">
        <v>34</v>
      </c>
      <c r="J14112" s="87" t="n">
        <v>201208</v>
      </c>
      <c r="K14112" s="93" t="n"/>
      <c r="L14112" s="87" t="n">
        <v>761600</v>
      </c>
      <c r="M14112" s="87" t="n">
        <v>717046.4</v>
      </c>
      <c r="N14112" s="87" t="n">
        <v>170408</v>
      </c>
      <c r="O14112" s="144" t="n">
        <v>692363.6363636364</v>
      </c>
      <c r="P14112" s="87" t="inlineStr">
        <is>
          <t>카페24클리어 패드[01/27 순차발송] 어성초 77 클리어 패드옵션=어성초 77 클리어 패드 1개-20% off201208</t>
        </is>
      </c>
    </row>
    <row r="14113">
      <c r="B14113" s="127" t="n">
        <v>44218</v>
      </c>
      <c r="C14113" s="87">
        <f>TEXT(B14113,"aaa")</f>
        <v/>
      </c>
      <c r="D14113" s="93" t="n"/>
      <c r="E14113" s="87">
        <f>INDEX(매칭테이블!C:D,MATCH(RD!G14113,매칭테이블!D:D,0),1)</f>
        <v/>
      </c>
      <c r="F14113" s="93" t="inlineStr">
        <is>
          <t>카페24</t>
        </is>
      </c>
      <c r="G14113" s="93" t="inlineStr">
        <is>
          <t>[01/27 순차발송] 어성초 77 클리어 패드옵션=어성초 77 클리어 패드 2개-30% off (무료배송)</t>
        </is>
      </c>
      <c r="H14113" s="93" t="n">
        <v>31</v>
      </c>
      <c r="J14113" s="87" t="n">
        <v>201208</v>
      </c>
      <c r="K14113" s="93" t="n"/>
      <c r="L14113" s="87" t="n">
        <v>1215200</v>
      </c>
      <c r="M14113" s="87" t="n">
        <v>1144110.8</v>
      </c>
      <c r="N14113" s="87" t="n">
        <v>310744</v>
      </c>
      <c r="O14113" s="144" t="n">
        <v>1104727.272727273</v>
      </c>
      <c r="P14113" s="87" t="inlineStr">
        <is>
          <t>카페24클리어 패드[01/27 순차발송] 어성초 77 클리어 패드옵션=어성초 77 클리어 패드 2개-30% off (무료배송)201208</t>
        </is>
      </c>
    </row>
    <row r="14114">
      <c r="B14114" s="127" t="n">
        <v>44218</v>
      </c>
      <c r="C14114" s="87">
        <f>TEXT(B14114,"aaa")</f>
        <v/>
      </c>
      <c r="D14114" s="93" t="n"/>
      <c r="E14114" s="87">
        <f>INDEX(매칭테이블!C:D,MATCH(RD!G14114,매칭테이블!D:D,0),1)</f>
        <v/>
      </c>
      <c r="F14114" s="93" t="inlineStr">
        <is>
          <t>카페24</t>
        </is>
      </c>
      <c r="G14114" s="93" t="inlineStr">
        <is>
          <t>[01/27 순차발송] 어성초 77 클리어 패드옵션=어성초 77 클리어 패드 2+1 EVENT (무료배송)</t>
        </is>
      </c>
      <c r="H14114" s="93" t="n">
        <v>28</v>
      </c>
      <c r="J14114" s="87" t="n">
        <v>201208</v>
      </c>
      <c r="K14114" s="93" t="n"/>
      <c r="L14114" s="87" t="n">
        <v>1528800</v>
      </c>
      <c r="M14114" s="87" t="n">
        <v>1439365.2</v>
      </c>
      <c r="N14114" s="87" t="n">
        <v>258720</v>
      </c>
      <c r="O14114" s="144" t="n">
        <v>1389818.181818182</v>
      </c>
      <c r="P14114" s="87" t="inlineStr">
        <is>
          <t>카페24클리어 패드[01/27 순차발송] 어성초 77 클리어 패드옵션=어성초 77 클리어 패드 2+1 EVENT (무료배송)201208</t>
        </is>
      </c>
    </row>
    <row r="14115">
      <c r="B14115" s="127" t="n">
        <v>44218</v>
      </c>
      <c r="C14115" s="87">
        <f>TEXT(B14115,"aaa")</f>
        <v/>
      </c>
      <c r="D14115" s="93" t="n"/>
      <c r="E14115" s="87">
        <f>INDEX(매칭테이블!C:D,MATCH(RD!G14115,매칭테이블!D:D,0),1)</f>
        <v/>
      </c>
      <c r="F14115" s="93" t="inlineStr">
        <is>
          <t>카페24</t>
        </is>
      </c>
      <c r="G14115" s="93" t="inlineStr">
        <is>
          <t>[01/27 순차발송] 어성초 77 클리어 패드옵션=어성초77토너1개+어성초77패드1개-30% off (무료배송)</t>
        </is>
      </c>
      <c r="H14115" s="93" t="n">
        <v>15</v>
      </c>
      <c r="J14115" s="87" t="n">
        <v>201208</v>
      </c>
      <c r="K14115" s="93" t="n"/>
      <c r="L14115" s="87" t="n">
        <v>556500</v>
      </c>
      <c r="M14115" s="87" t="n">
        <v>523944.75</v>
      </c>
      <c r="N14115" s="87" t="n">
        <v>121380</v>
      </c>
      <c r="O14115" s="144" t="n">
        <v>505909.0909090909</v>
      </c>
      <c r="P14115" s="87" t="inlineStr">
        <is>
          <t>카페24토너+패드 세트[01/27 순차발송] 어성초 77 클리어 패드옵션=어성초77토너1개+어성초77패드1개-30% off (무료배송)201208</t>
        </is>
      </c>
    </row>
    <row r="14116">
      <c r="B14116" s="127" t="n">
        <v>44218</v>
      </c>
      <c r="C14116" s="87">
        <f>TEXT(B14116,"aaa")</f>
        <v/>
      </c>
      <c r="D14116" s="93" t="n"/>
      <c r="E14116" s="87">
        <f>INDEX(매칭테이블!C:D,MATCH(RD!G14116,매칭테이블!D:D,0),1)</f>
        <v/>
      </c>
      <c r="F14116" s="93" t="inlineStr">
        <is>
          <t>카페24</t>
        </is>
      </c>
      <c r="G14116" s="93" t="inlineStr">
        <is>
          <t>[01/27 순차발송] 어성초 77 포어 클리어 패드옵션=어성초 77 클리어 패드 1개-20% off</t>
        </is>
      </c>
      <c r="H14116" s="93" t="n">
        <v>1</v>
      </c>
      <c r="J14116" s="87" t="n">
        <v>201208</v>
      </c>
      <c r="K14116" s="93" t="n"/>
      <c r="L14116" s="87" t="n">
        <v>22400</v>
      </c>
      <c r="M14116" s="87" t="n">
        <v>21089.6</v>
      </c>
      <c r="N14116" s="87" t="n">
        <v>5012</v>
      </c>
      <c r="O14116" s="144" t="n">
        <v>20363.63636363636</v>
      </c>
      <c r="P14116" s="87" t="inlineStr">
        <is>
          <t>카페24클리어 패드[01/27 순차발송] 어성초 77 포어 클리어 패드옵션=어성초 77 클리어 패드 1개-20% off201208</t>
        </is>
      </c>
    </row>
    <row r="14117">
      <c r="B14117" s="127" t="n">
        <v>44218</v>
      </c>
      <c r="C14117" s="87">
        <f>TEXT(B14117,"aaa")</f>
        <v/>
      </c>
      <c r="D14117" s="93" t="n"/>
      <c r="E14117" s="87">
        <f>INDEX(매칭테이블!C:D,MATCH(RD!G14117,매칭테이블!D:D,0),1)</f>
        <v/>
      </c>
      <c r="F14117" s="93" t="inlineStr">
        <is>
          <t>카페24</t>
        </is>
      </c>
      <c r="G14117" s="93" t="inlineStr">
        <is>
          <t>[01/27 순차발송] 어성초 77 포어 클리어 패드옵션=어성초 77 클리어 패드 2개-30% off (무료배송)</t>
        </is>
      </c>
      <c r="H14117" s="93" t="n">
        <v>1</v>
      </c>
      <c r="J14117" s="87" t="n">
        <v>201208</v>
      </c>
      <c r="K14117" s="93" t="n"/>
      <c r="L14117" s="87" t="n">
        <v>39200</v>
      </c>
      <c r="M14117" s="87" t="n">
        <v>36906.8</v>
      </c>
      <c r="N14117" s="87" t="n">
        <v>10024</v>
      </c>
      <c r="O14117" s="144" t="n">
        <v>35636.36363636363</v>
      </c>
      <c r="P14117" s="87" t="inlineStr">
        <is>
          <t>카페24클리어 패드[01/27 순차발송] 어성초 77 포어 클리어 패드옵션=어성초 77 클리어 패드 2개-30% off (무료배송)201208</t>
        </is>
      </c>
    </row>
    <row r="14118">
      <c r="B14118" s="127" t="n">
        <v>44218</v>
      </c>
      <c r="C14118" s="87">
        <f>TEXT(B14118,"aaa")</f>
        <v/>
      </c>
      <c r="D14118" s="93" t="n"/>
      <c r="E14118" s="87">
        <f>INDEX(매칭테이블!C:D,MATCH(RD!G14118,매칭테이블!D:D,0),1)</f>
        <v/>
      </c>
      <c r="F14118" s="93" t="inlineStr">
        <is>
          <t>카페24</t>
        </is>
      </c>
      <c r="G14118" s="93" t="inlineStr">
        <is>
          <t>[01/27 순차발송] 어성초 77 포어 클리어 패드옵션=어성초 77 클리어 패드 2+1 EVENT (무료배송)</t>
        </is>
      </c>
      <c r="H14118" s="93" t="n">
        <v>2</v>
      </c>
      <c r="J14118" s="87" t="n">
        <v>201208</v>
      </c>
      <c r="K14118" s="93" t="n"/>
      <c r="L14118" s="87" t="n">
        <v>109200</v>
      </c>
      <c r="M14118" s="87" t="n">
        <v>102811.8</v>
      </c>
      <c r="N14118" s="87" t="n">
        <v>18480</v>
      </c>
      <c r="O14118" s="144" t="n">
        <v>99272.72727272726</v>
      </c>
      <c r="P14118" s="87" t="inlineStr">
        <is>
          <t>카페24클리어 패드[01/27 순차발송] 어성초 77 포어 클리어 패드옵션=어성초 77 클리어 패드 2+1 EVENT (무료배송)201208</t>
        </is>
      </c>
    </row>
    <row r="14119">
      <c r="B14119" s="127" t="n">
        <v>44218</v>
      </c>
      <c r="C14119" s="87">
        <f>TEXT(B14119,"aaa")</f>
        <v/>
      </c>
      <c r="D14119" s="93" t="n"/>
      <c r="E14119" s="87">
        <f>INDEX(매칭테이블!C:D,MATCH(RD!G14119,매칭테이블!D:D,0),1)</f>
        <v/>
      </c>
      <c r="F14119" s="93" t="inlineStr">
        <is>
          <t>카페24</t>
        </is>
      </c>
      <c r="G14119" s="93" t="inlineStr">
        <is>
          <t>[01/27 순차발송] 어성초 77 포어 클리어 패드옵션=어성초77토너1개+어성초77패드1개-30% off (무료배송)</t>
        </is>
      </c>
      <c r="H14119" s="93" t="n">
        <v>1</v>
      </c>
      <c r="J14119" s="87" t="n">
        <v>201208</v>
      </c>
      <c r="K14119" s="93" t="n"/>
      <c r="L14119" s="87" t="n">
        <v>37100</v>
      </c>
      <c r="M14119" s="87" t="n">
        <v>34929.65</v>
      </c>
      <c r="N14119" s="87" t="n">
        <v>8092</v>
      </c>
      <c r="O14119" s="144" t="n">
        <v>33727.27272727273</v>
      </c>
      <c r="P14119" s="87" t="inlineStr">
        <is>
          <t>카페24토너+패드 세트[01/27 순차발송] 어성초 77 포어 클리어 패드옵션=어성초77토너1개+어성초77패드1개-30% off (무료배송)201208</t>
        </is>
      </c>
    </row>
    <row r="14120">
      <c r="B14120" s="127" t="n">
        <v>44218</v>
      </c>
      <c r="C14120" s="87">
        <f>TEXT(B14120,"aaa")</f>
        <v/>
      </c>
      <c r="D14120" s="93" t="n"/>
      <c r="E14120" s="87">
        <f>INDEX(매칭테이블!C:D,MATCH(RD!G14120,매칭테이블!D:D,0),1)</f>
        <v/>
      </c>
      <c r="F14120" s="93" t="inlineStr">
        <is>
          <t>카페24</t>
        </is>
      </c>
      <c r="G14120" s="93" t="inlineStr">
        <is>
          <t>[01/27 순차발송] 어성초 77% 패드옵션=어성초 77 클리어 패드 1개-20% off</t>
        </is>
      </c>
      <c r="H14120" s="93" t="n">
        <v>12</v>
      </c>
      <c r="J14120" s="87" t="n">
        <v>201208</v>
      </c>
      <c r="K14120" s="93" t="n"/>
      <c r="L14120" s="87" t="n">
        <v>268800</v>
      </c>
      <c r="M14120" s="87" t="n">
        <v>253075.2</v>
      </c>
      <c r="N14120" s="87" t="n">
        <v>60144</v>
      </c>
      <c r="O14120" s="144" t="n">
        <v>244363.6363636364</v>
      </c>
      <c r="P14120" s="87" t="inlineStr">
        <is>
          <t>카페24클리어 패드[01/27 순차발송] 어성초 77% 패드옵션=어성초 77 클리어 패드 1개-20% off201208</t>
        </is>
      </c>
    </row>
    <row r="14121">
      <c r="B14121" s="127" t="n">
        <v>44218</v>
      </c>
      <c r="C14121" s="87">
        <f>TEXT(B14121,"aaa")</f>
        <v/>
      </c>
      <c r="D14121" s="93" t="n"/>
      <c r="E14121" s="87">
        <f>INDEX(매칭테이블!C:D,MATCH(RD!G14121,매칭테이블!D:D,0),1)</f>
        <v/>
      </c>
      <c r="F14121" s="93" t="inlineStr">
        <is>
          <t>카페24</t>
        </is>
      </c>
      <c r="G14121" s="93" t="inlineStr">
        <is>
          <t>[01/27 순차발송] 어성초 77% 패드옵션=어성초 77 클리어 패드 2개-30% off (무료배송)</t>
        </is>
      </c>
      <c r="H14121" s="93" t="n">
        <v>7</v>
      </c>
      <c r="J14121" s="87" t="n">
        <v>201208</v>
      </c>
      <c r="K14121" s="93" t="n"/>
      <c r="L14121" s="87" t="n">
        <v>274400</v>
      </c>
      <c r="M14121" s="87" t="n">
        <v>258347.6</v>
      </c>
      <c r="N14121" s="87" t="n">
        <v>70168</v>
      </c>
      <c r="O14121" s="144" t="n">
        <v>249454.5454545454</v>
      </c>
      <c r="P14121" s="87" t="inlineStr">
        <is>
          <t>카페24클리어 패드[01/27 순차발송] 어성초 77% 패드옵션=어성초 77 클리어 패드 2개-30% off (무료배송)201208</t>
        </is>
      </c>
    </row>
    <row r="14122">
      <c r="B14122" s="127" t="n">
        <v>44218</v>
      </c>
      <c r="C14122" s="87">
        <f>TEXT(B14122,"aaa")</f>
        <v/>
      </c>
      <c r="D14122" s="93" t="n"/>
      <c r="E14122" s="87">
        <f>INDEX(매칭테이블!C:D,MATCH(RD!G14122,매칭테이블!D:D,0),1)</f>
        <v/>
      </c>
      <c r="F14122" s="93" t="inlineStr">
        <is>
          <t>카페24</t>
        </is>
      </c>
      <c r="G14122" s="93" t="inlineStr">
        <is>
          <t>[01/27 순차발송] 어성초 77% 패드옵션=어성초 77 클리어 패드 2+1 EVENT (무료배송)</t>
        </is>
      </c>
      <c r="H14122" s="93" t="n">
        <v>5</v>
      </c>
      <c r="J14122" s="87" t="n">
        <v>201208</v>
      </c>
      <c r="K14122" s="93" t="n"/>
      <c r="L14122" s="87" t="n">
        <v>273000</v>
      </c>
      <c r="M14122" s="87" t="n">
        <v>257029.5</v>
      </c>
      <c r="N14122" s="87" t="n">
        <v>46200</v>
      </c>
      <c r="O14122" s="144" t="n">
        <v>248181.8181818181</v>
      </c>
      <c r="P14122" s="87" t="inlineStr">
        <is>
          <t>카페24클리어 패드[01/27 순차발송] 어성초 77% 패드옵션=어성초 77 클리어 패드 2+1 EVENT (무료배송)201208</t>
        </is>
      </c>
    </row>
    <row r="14123">
      <c r="B14123" s="127" t="n">
        <v>44218</v>
      </c>
      <c r="C14123" s="87">
        <f>TEXT(B14123,"aaa")</f>
        <v/>
      </c>
      <c r="D14123" s="93" t="n"/>
      <c r="E14123" s="87">
        <f>INDEX(매칭테이블!C:D,MATCH(RD!G14123,매칭테이블!D:D,0),1)</f>
        <v/>
      </c>
      <c r="F14123" s="93" t="inlineStr">
        <is>
          <t>카페24</t>
        </is>
      </c>
      <c r="G14123" s="93" t="inlineStr">
        <is>
          <t>[01/27 순차발송] 어성초 77% 패드옵션=어성초77토너1개+어성초77패드1개-30% off (무료배송)</t>
        </is>
      </c>
      <c r="H14123" s="93" t="n">
        <v>4</v>
      </c>
      <c r="J14123" s="87" t="n">
        <v>201208</v>
      </c>
      <c r="K14123" s="93" t="n"/>
      <c r="L14123" s="87" t="n">
        <v>148400</v>
      </c>
      <c r="M14123" s="87" t="n">
        <v>139718.6</v>
      </c>
      <c r="N14123" s="87" t="n">
        <v>32368</v>
      </c>
      <c r="O14123" s="144" t="n">
        <v>134909.0909090909</v>
      </c>
      <c r="P14123" s="87" t="inlineStr">
        <is>
          <t>카페24토너+패드 세트[01/27 순차발송] 어성초 77% 패드옵션=어성초77토너1개+어성초77패드1개-30% off (무료배송)201208</t>
        </is>
      </c>
    </row>
    <row r="14124">
      <c r="B14124" s="127" t="n">
        <v>44218</v>
      </c>
      <c r="C14124" s="87">
        <f>TEXT(B14124,"aaa")</f>
        <v/>
      </c>
      <c r="D14124" s="93" t="n"/>
      <c r="E14124" s="87">
        <f>INDEX(매칭테이블!C:D,MATCH(RD!G14124,매칭테이블!D:D,0),1)</f>
        <v/>
      </c>
      <c r="F14124" s="93" t="inlineStr">
        <is>
          <t>카페24</t>
        </is>
      </c>
      <c r="G14124" s="93" t="inlineStr">
        <is>
          <t>[수분 보충 세트] 어성초 77 토너 + 어성초 70 로션옵션=어성초 77 토너 250ml + 어성초 70 로션 200ml -30%</t>
        </is>
      </c>
      <c r="H14124" s="93" t="n">
        <v>38</v>
      </c>
      <c r="J14124" s="87" t="n">
        <v>201208</v>
      </c>
      <c r="K14124" s="93" t="n"/>
      <c r="L14124" s="87" t="n">
        <v>1409800</v>
      </c>
      <c r="M14124" s="87" t="n">
        <v>1327326.7</v>
      </c>
      <c r="N14124" s="87" t="n">
        <v>281884</v>
      </c>
      <c r="O14124" s="144" t="n">
        <v>1281636.363636364</v>
      </c>
      <c r="P14124" s="87" t="inlineStr">
        <is>
          <t>카페24수분 보충 세트[수분 보충 세트] 어성초 77 토너 + 어성초 70 로션옵션=어성초 77 토너 250ml + 어성초 70 로션 200ml -30%201208</t>
        </is>
      </c>
    </row>
    <row r="14125">
      <c r="B14125" s="127" t="n">
        <v>44218</v>
      </c>
      <c r="C14125" s="87">
        <f>TEXT(B14125,"aaa")</f>
        <v/>
      </c>
      <c r="D14125" s="93" t="n"/>
      <c r="E14125" s="87">
        <f>INDEX(매칭테이블!C:D,MATCH(RD!G14125,매칭테이블!D:D,0),1)</f>
        <v/>
      </c>
      <c r="F14125" s="93" t="inlineStr">
        <is>
          <t>카페24</t>
        </is>
      </c>
      <c r="G14125" s="93" t="inlineStr">
        <is>
          <t>[어성초 진정 패키지 세트] 대용량 토너 + 앰플 + 수딩 크림 + 마스크팩 10장</t>
        </is>
      </c>
      <c r="H14125" s="93" t="n">
        <v>2</v>
      </c>
      <c r="J14125" s="87" t="n">
        <v>201208</v>
      </c>
      <c r="K14125" s="93" t="n"/>
      <c r="L14125" s="87" t="n">
        <v>198000</v>
      </c>
      <c r="M14125" s="87" t="n">
        <v>186417</v>
      </c>
      <c r="N14125" s="87" t="n">
        <v>30274</v>
      </c>
      <c r="O14125" s="144" t="n">
        <v>180000</v>
      </c>
      <c r="P14125" s="87" t="inlineStr">
        <is>
          <t>카페24어성초진정패키지[어성초 진정 패키지 세트] 대용량 토너 + 앰플 + 수딩 크림 + 마스크팩 10장201208</t>
        </is>
      </c>
    </row>
    <row r="14126">
      <c r="B14126" s="127" t="n">
        <v>44218</v>
      </c>
      <c r="C14126" s="87">
        <f>TEXT(B14126,"aaa")</f>
        <v/>
      </c>
      <c r="D14126" s="93" t="n"/>
      <c r="E14126" s="87">
        <f>INDEX(매칭테이블!C:D,MATCH(RD!G14126,매칭테이블!D:D,0),1)</f>
        <v/>
      </c>
      <c r="F14126" s="93" t="inlineStr">
        <is>
          <t>카페24</t>
        </is>
      </c>
      <c r="G14126" s="93" t="inlineStr">
        <is>
          <t>[플친단독] 어성초 80 수분 진정 앰플옵션=어성초 80 앰플 1개 - 28%off</t>
        </is>
      </c>
      <c r="H14126" s="93" t="n">
        <v>13</v>
      </c>
      <c r="J14126" s="87" t="n">
        <v>201208</v>
      </c>
      <c r="K14126" s="93" t="n"/>
      <c r="L14126" s="87" t="n">
        <v>364000</v>
      </c>
      <c r="M14126" s="87" t="n">
        <v>342706</v>
      </c>
      <c r="N14126" s="87" t="n">
        <v>44161</v>
      </c>
      <c r="O14126" s="144" t="n">
        <v>330909.0909090909</v>
      </c>
      <c r="P14126" s="87" t="inlineStr">
        <is>
          <t>카페24앰플[플친단독] 어성초 80 수분 진정 앰플옵션=어성초 80 앰플 1개 - 28%off201208</t>
        </is>
      </c>
    </row>
    <row r="14127">
      <c r="B14127" s="127" t="n">
        <v>44218</v>
      </c>
      <c r="C14127" s="87">
        <f>TEXT(B14127,"aaa")</f>
        <v/>
      </c>
      <c r="D14127" s="93" t="n"/>
      <c r="E14127" s="87">
        <f>INDEX(매칭테이블!C:D,MATCH(RD!G14127,매칭테이블!D:D,0),1)</f>
        <v/>
      </c>
      <c r="F14127" s="93" t="inlineStr">
        <is>
          <t>카페24</t>
        </is>
      </c>
      <c r="G14127" s="93" t="inlineStr">
        <is>
          <t>[플친단독] 어성초 80 수분 진정 앰플옵션=어성초 80 앰플 2+1 EVENT (무료배송)</t>
        </is>
      </c>
      <c r="H14127" s="93" t="n">
        <v>5</v>
      </c>
      <c r="J14127" s="87" t="n">
        <v>201208</v>
      </c>
      <c r="K14127" s="93" t="n"/>
      <c r="L14127" s="87" t="n">
        <v>140000</v>
      </c>
      <c r="M14127" s="87" t="n">
        <v>131810</v>
      </c>
      <c r="N14127" s="87" t="n">
        <v>16985</v>
      </c>
      <c r="O14127" s="144" t="n">
        <v>127272.7272727273</v>
      </c>
      <c r="P14127" s="87" t="inlineStr">
        <is>
          <t>카페24앰플[플친단독] 어성초 80 수분 진정 앰플옵션=어성초 80 앰플 2+1 EVENT (무료배송)201208</t>
        </is>
      </c>
    </row>
    <row r="14128">
      <c r="B14128" s="127" t="n">
        <v>44218</v>
      </c>
      <c r="C14128" s="87">
        <f>TEXT(B14128,"aaa")</f>
        <v/>
      </c>
      <c r="D14128" s="93" t="n"/>
      <c r="E14128" s="87">
        <f>INDEX(매칭테이블!C:D,MATCH(RD!G14128,매칭테이블!D:D,0),1)</f>
        <v/>
      </c>
      <c r="F14128" s="93" t="inlineStr">
        <is>
          <t>카페24</t>
        </is>
      </c>
      <c r="G14128" s="93" t="inlineStr">
        <is>
          <t>대용량 어성초 77 수딩 토너 500ml옵션=대용량 어성초 77 토너 1개 - 27% OFF</t>
        </is>
      </c>
      <c r="H14128" s="93" t="n">
        <v>24</v>
      </c>
      <c r="J14128" s="87" t="n">
        <v>201208</v>
      </c>
      <c r="K14128" s="93" t="n"/>
      <c r="L14128" s="87" t="n">
        <v>792000</v>
      </c>
      <c r="M14128" s="87" t="n">
        <v>745668</v>
      </c>
      <c r="N14128" s="87" t="n">
        <v>103920</v>
      </c>
      <c r="O14128" s="144" t="n">
        <v>720000</v>
      </c>
      <c r="P14128" s="87" t="inlineStr">
        <is>
          <t>카페24토너대용량 어성초 77 수딩 토너 500ml옵션=대용량 어성초 77 토너 1개 - 27% OFF201208</t>
        </is>
      </c>
    </row>
    <row r="14129">
      <c r="B14129" s="127" t="n">
        <v>44218</v>
      </c>
      <c r="C14129" s="87">
        <f>TEXT(B14129,"aaa")</f>
        <v/>
      </c>
      <c r="D14129" s="93" t="n"/>
      <c r="E14129" s="87">
        <f>INDEX(매칭테이블!C:D,MATCH(RD!G14129,매칭테이블!D:D,0),1)</f>
        <v/>
      </c>
      <c r="F14129" s="93" t="inlineStr">
        <is>
          <t>카페24</t>
        </is>
      </c>
      <c r="G14129" s="93" t="inlineStr">
        <is>
          <t>대용량 어성초 77 수딩 토너 500ml화장솜(선택)=촉촉 스킨팩 화장솜</t>
        </is>
      </c>
      <c r="H14129" s="93" t="n">
        <v>12</v>
      </c>
      <c r="J14129" s="87" t="n">
        <v>201208</v>
      </c>
      <c r="K14129" s="93" t="n"/>
      <c r="L14129" s="87" t="n">
        <v>456000</v>
      </c>
      <c r="M14129" s="87" t="n">
        <v>429324</v>
      </c>
      <c r="N14129" s="87" t="n">
        <v>13320</v>
      </c>
      <c r="O14129" s="144" t="n">
        <v>414545.4545454545</v>
      </c>
      <c r="P14129" s="87" t="inlineStr">
        <is>
          <t>카페24토너대용량 어성초 77 수딩 토너 500ml화장솜(선택)=촉촉 스킨팩 화장솜201208</t>
        </is>
      </c>
    </row>
    <row r="14130">
      <c r="B14130" s="127" t="n">
        <v>44218</v>
      </c>
      <c r="C14130" s="87">
        <f>TEXT(B14130,"aaa")</f>
        <v/>
      </c>
      <c r="D14130" s="93" t="n"/>
      <c r="E14130" s="87">
        <f>INDEX(매칭테이블!C:D,MATCH(RD!G14130,매칭테이블!D:D,0),1)</f>
        <v/>
      </c>
      <c r="F14130" s="93" t="inlineStr">
        <is>
          <t>카페24</t>
        </is>
      </c>
      <c r="G14130" s="93" t="inlineStr">
        <is>
          <t>어성초 70 데일리 릴리프 로션로션=어성초 70 데일리 릴리프 로션 1개 -20% off</t>
        </is>
      </c>
      <c r="H14130" s="93" t="n">
        <v>10</v>
      </c>
      <c r="J14130" s="87" t="n">
        <v>201208</v>
      </c>
      <c r="K14130" s="93" t="n"/>
      <c r="L14130" s="87" t="n">
        <v>224000</v>
      </c>
      <c r="M14130" s="87" t="n">
        <v>210896</v>
      </c>
      <c r="N14130" s="87" t="n">
        <v>43380</v>
      </c>
      <c r="O14130" s="144" t="n">
        <v>203636.3636363636</v>
      </c>
      <c r="P14130" s="87" t="inlineStr">
        <is>
          <t>카페24로션어성초 70 데일리 릴리프 로션로션=어성초 70 데일리 릴리프 로션 1개 -20% off201208</t>
        </is>
      </c>
    </row>
    <row r="14131">
      <c r="B14131" s="127" t="n">
        <v>44218</v>
      </c>
      <c r="C14131" s="87">
        <f>TEXT(B14131,"aaa")</f>
        <v/>
      </c>
      <c r="D14131" s="93" t="n"/>
      <c r="E14131" s="87">
        <f>INDEX(매칭테이블!C:D,MATCH(RD!G14131,매칭테이블!D:D,0),1)</f>
        <v/>
      </c>
      <c r="F14131" s="93" t="inlineStr">
        <is>
          <t>카페24</t>
        </is>
      </c>
      <c r="G14131" s="93" t="inlineStr">
        <is>
          <t>어성초 70 데일리 릴리프 로션로션=어성초 70 데일리 릴리프 로션 2개 -30% off</t>
        </is>
      </c>
      <c r="H14131" s="93" t="n">
        <v>1</v>
      </c>
      <c r="J14131" s="87" t="n">
        <v>201208</v>
      </c>
      <c r="K14131" s="93" t="n"/>
      <c r="L14131" s="87" t="n">
        <v>39200</v>
      </c>
      <c r="M14131" s="87" t="n">
        <v>36906.8</v>
      </c>
      <c r="N14131" s="87" t="n">
        <v>8676</v>
      </c>
      <c r="O14131" s="144" t="n">
        <v>35636.36363636363</v>
      </c>
      <c r="P14131" s="87" t="inlineStr">
        <is>
          <t>카페24로션어성초 70 데일리 릴리프 로션로션=어성초 70 데일리 릴리프 로션 2개 -30% off201208</t>
        </is>
      </c>
    </row>
    <row r="14132">
      <c r="B14132" s="127" t="n">
        <v>44218</v>
      </c>
      <c r="C14132" s="87">
        <f>TEXT(B14132,"aaa")</f>
        <v/>
      </c>
      <c r="D14132" s="93" t="n"/>
      <c r="E14132" s="87">
        <f>INDEX(매칭테이블!C:D,MATCH(RD!G14132,매칭테이블!D:D,0),1)</f>
        <v/>
      </c>
      <c r="F14132" s="93" t="inlineStr">
        <is>
          <t>카페24</t>
        </is>
      </c>
      <c r="G14132" s="93" t="inlineStr">
        <is>
          <t>어성초 70 데일리 릴리프 로션로션=어성초 77토너 + 어성초 70 로션 수분 보충 세트 -30% off</t>
        </is>
      </c>
      <c r="H14132" s="93" t="n">
        <v>1</v>
      </c>
      <c r="J14132" s="87" t="n">
        <v>201208</v>
      </c>
      <c r="K14132" s="93" t="n"/>
      <c r="L14132" s="87" t="n">
        <v>37100</v>
      </c>
      <c r="M14132" s="87" t="n">
        <v>34929.65</v>
      </c>
      <c r="N14132" s="87" t="n">
        <v>7418</v>
      </c>
      <c r="O14132" s="144" t="n">
        <v>33727.27272727273</v>
      </c>
      <c r="P14132" s="87" t="inlineStr">
        <is>
          <t>카페24수분 보충 세트어성초 70 데일리 릴리프 로션로션=어성초 77토너 + 어성초 70 로션 수분 보충 세트 -30% off201208</t>
        </is>
      </c>
    </row>
    <row r="14133">
      <c r="B14133" s="127" t="n">
        <v>44218</v>
      </c>
      <c r="C14133" s="87">
        <f>TEXT(B14133,"aaa")</f>
        <v/>
      </c>
      <c r="D14133" s="93" t="n"/>
      <c r="E14133" s="87">
        <f>INDEX(매칭테이블!C:D,MATCH(RD!G14133,매칭테이블!D:D,0),1)</f>
        <v/>
      </c>
      <c r="F14133" s="93" t="inlineStr">
        <is>
          <t>카페24</t>
        </is>
      </c>
      <c r="G14133" s="93" t="inlineStr">
        <is>
          <t>어성초 70 머드 크림 마스크옵션=어성초 70 머드 크림 마스크-20% off</t>
        </is>
      </c>
      <c r="H14133" s="93" t="n">
        <v>4</v>
      </c>
      <c r="J14133" s="87" t="n">
        <v>201208</v>
      </c>
      <c r="K14133" s="93" t="n"/>
      <c r="L14133" s="87" t="n">
        <v>80000</v>
      </c>
      <c r="M14133" s="87" t="n">
        <v>75320</v>
      </c>
      <c r="N14133" s="87" t="n">
        <v>5768</v>
      </c>
      <c r="O14133" s="144" t="n">
        <v>72727.27272727272</v>
      </c>
      <c r="P14133" s="87" t="inlineStr">
        <is>
          <t>카페24머드크림마스크어성초 70 머드 크림 마스크옵션=어성초 70 머드 크림 마스크-20% off201208</t>
        </is>
      </c>
    </row>
    <row r="14134">
      <c r="B14134" s="127" t="n">
        <v>44218</v>
      </c>
      <c r="C14134" s="87">
        <f>TEXT(B14134,"aaa")</f>
        <v/>
      </c>
      <c r="D14134" s="93" t="n"/>
      <c r="E14134" s="87">
        <f>INDEX(매칭테이블!C:D,MATCH(RD!G14134,매칭테이블!D:D,0),1)</f>
        <v/>
      </c>
      <c r="F14134" s="93" t="inlineStr">
        <is>
          <t>카페24</t>
        </is>
      </c>
      <c r="G14134" s="93" t="inlineStr">
        <is>
          <t>어성초 70 인텐스 카밍 크림크림=어성초 70 인텐스 카밍 크림 1개 (-20%)</t>
        </is>
      </c>
      <c r="H14134" s="93" t="n">
        <v>3</v>
      </c>
      <c r="J14134" s="87" t="n">
        <v>201208</v>
      </c>
      <c r="K14134" s="93" t="n"/>
      <c r="L14134" s="87" t="n">
        <v>84000</v>
      </c>
      <c r="M14134" s="87" t="n">
        <v>79086</v>
      </c>
      <c r="N14134" s="87" t="n">
        <v>11646</v>
      </c>
      <c r="O14134" s="144" t="n">
        <v>76363.63636363635</v>
      </c>
      <c r="P14134" s="87" t="inlineStr">
        <is>
          <t>카페24카밍크림어성초 70 인텐스 카밍 크림크림=어성초 70 인텐스 카밍 크림 1개 (-20%)201208</t>
        </is>
      </c>
    </row>
    <row r="14135">
      <c r="B14135" s="127" t="n">
        <v>44218</v>
      </c>
      <c r="C14135" s="87">
        <f>TEXT(B14135,"aaa")</f>
        <v/>
      </c>
      <c r="D14135" s="93" t="n"/>
      <c r="E14135" s="87">
        <f>INDEX(매칭테이블!C:D,MATCH(RD!G14135,매칭테이블!D:D,0),1)</f>
        <v/>
      </c>
      <c r="F14135" s="93" t="inlineStr">
        <is>
          <t>카페24</t>
        </is>
      </c>
      <c r="G14135" s="93" t="inlineStr">
        <is>
          <t>어성초 70 인텐스 카밍 크림크림=어성초 토너 250ml + 카밍 크림 50ml (-30%)</t>
        </is>
      </c>
      <c r="H14135" s="93" t="n">
        <v>2</v>
      </c>
      <c r="J14135" s="87" t="n">
        <v>201208</v>
      </c>
      <c r="K14135" s="93" t="n"/>
      <c r="L14135" s="87" t="n">
        <v>84000</v>
      </c>
      <c r="M14135" s="87" t="n">
        <v>79086</v>
      </c>
      <c r="N14135" s="87" t="n">
        <v>13924</v>
      </c>
      <c r="O14135" s="144" t="n">
        <v>76363.63636363635</v>
      </c>
      <c r="P14135" s="87" t="inlineStr">
        <is>
          <t>카페24카밍크림어성초 70 인텐스 카밍 크림크림=어성초 토너 250ml + 카밍 크림 50ml (-30%)201208</t>
        </is>
      </c>
    </row>
    <row r="14136">
      <c r="B14136" s="127" t="n">
        <v>44218</v>
      </c>
      <c r="C14136" s="87">
        <f>TEXT(B14136,"aaa")</f>
        <v/>
      </c>
      <c r="D14136" s="93" t="n"/>
      <c r="E14136" s="87">
        <f>INDEX(매칭테이블!C:D,MATCH(RD!G14136,매칭테이블!D:D,0),1)</f>
        <v/>
      </c>
      <c r="F14136" s="93" t="inlineStr">
        <is>
          <t>카페24</t>
        </is>
      </c>
      <c r="G14136" s="93" t="inlineStr">
        <is>
          <t>어성초 77 수딩 토너옵션=어성초 77 토너 1개-20% off</t>
        </is>
      </c>
      <c r="H14136" s="93" t="n">
        <v>39</v>
      </c>
      <c r="J14136" s="87" t="n">
        <v>201208</v>
      </c>
      <c r="K14136" s="93" t="n"/>
      <c r="L14136" s="87" t="n">
        <v>780000</v>
      </c>
      <c r="M14136" s="87" t="n">
        <v>734370</v>
      </c>
      <c r="N14136" s="87" t="n">
        <v>120120</v>
      </c>
      <c r="O14136" s="144" t="n">
        <v>709090.9090909091</v>
      </c>
      <c r="P14136" s="87" t="inlineStr">
        <is>
          <t>카페24토너어성초 77 수딩 토너옵션=어성초 77 토너 1개-20% off201208</t>
        </is>
      </c>
    </row>
    <row r="14137">
      <c r="B14137" s="127" t="n">
        <v>44218</v>
      </c>
      <c r="C14137" s="87">
        <f>TEXT(B14137,"aaa")</f>
        <v/>
      </c>
      <c r="D14137" s="93" t="n"/>
      <c r="E14137" s="87">
        <f>INDEX(매칭테이블!C:D,MATCH(RD!G14137,매칭테이블!D:D,0),1)</f>
        <v/>
      </c>
      <c r="F14137" s="93" t="inlineStr">
        <is>
          <t>카페24</t>
        </is>
      </c>
      <c r="G14137" s="93" t="inlineStr">
        <is>
          <t>어성초 77 수딩 토너옵션=BEST어성초 77 토너 2개-30% off (무료배송)</t>
        </is>
      </c>
      <c r="H14137" s="93" t="n">
        <v>42</v>
      </c>
      <c r="J14137" s="87" t="n">
        <v>201208</v>
      </c>
      <c r="K14137" s="93" t="n"/>
      <c r="L14137" s="87" t="n">
        <v>1470000</v>
      </c>
      <c r="M14137" s="87" t="n">
        <v>1384005</v>
      </c>
      <c r="N14137" s="87" t="n">
        <v>258720</v>
      </c>
      <c r="O14137" s="144" t="n">
        <v>1336363.636363636</v>
      </c>
      <c r="P14137" s="87" t="inlineStr">
        <is>
          <t>카페24토너어성초 77 수딩 토너옵션=BEST어성초 77 토너 2개-30% off (무료배송)201208</t>
        </is>
      </c>
    </row>
    <row r="14138">
      <c r="B14138" s="127" t="n">
        <v>44218</v>
      </c>
      <c r="C14138" s="87">
        <f>TEXT(B14138,"aaa")</f>
        <v/>
      </c>
      <c r="D14138" s="93" t="n"/>
      <c r="E14138" s="87">
        <f>INDEX(매칭테이블!C:D,MATCH(RD!G14138,매칭테이블!D:D,0),1)</f>
        <v/>
      </c>
      <c r="F14138" s="93" t="inlineStr">
        <is>
          <t>카페24</t>
        </is>
      </c>
      <c r="G14138" s="93" t="inlineStr">
        <is>
          <t>어성초 77 수딩 토너옵션=어성초 77토너1개 + 어성초77패드1개 -30% off (무료배송)</t>
        </is>
      </c>
      <c r="H14138" s="93" t="n">
        <v>14</v>
      </c>
      <c r="J14138" s="87" t="n">
        <v>201208</v>
      </c>
      <c r="K14138" s="93" t="n"/>
      <c r="L14138" s="87" t="n">
        <v>519400</v>
      </c>
      <c r="M14138" s="87" t="n">
        <v>489015.1</v>
      </c>
      <c r="N14138" s="87" t="n">
        <v>113288</v>
      </c>
      <c r="O14138" s="144" t="n">
        <v>472181.8181818181</v>
      </c>
      <c r="P14138" s="87" t="inlineStr">
        <is>
          <t>카페24토너+패드 세트어성초 77 수딩 토너옵션=어성초 77토너1개 + 어성초77패드1개 -30% off (무료배송)201208</t>
        </is>
      </c>
    </row>
    <row r="14139">
      <c r="B14139" s="127" t="n">
        <v>44218</v>
      </c>
      <c r="C14139" s="87">
        <f>TEXT(B14139,"aaa")</f>
        <v/>
      </c>
      <c r="D14139" s="93" t="n"/>
      <c r="E14139" s="87">
        <f>INDEX(매칭테이블!C:D,MATCH(RD!G14139,매칭테이블!D:D,0),1)</f>
        <v/>
      </c>
      <c r="F14139" s="93" t="inlineStr">
        <is>
          <t>카페24</t>
        </is>
      </c>
      <c r="G14139" s="93" t="inlineStr">
        <is>
          <t>어성초 77 수딩 토너화장솜(선택)=촉촉 스킨팩 화장솜</t>
        </is>
      </c>
      <c r="H14139" s="93" t="n">
        <v>32</v>
      </c>
      <c r="J14139" s="87" t="n">
        <v>201208</v>
      </c>
      <c r="K14139" s="93" t="n"/>
      <c r="L14139" s="87" t="n">
        <v>96000</v>
      </c>
      <c r="M14139" s="87" t="n">
        <v>90384</v>
      </c>
      <c r="N14139" s="87" t="n">
        <v>35520</v>
      </c>
      <c r="O14139" s="144" t="n">
        <v>87272.72727272726</v>
      </c>
      <c r="P14139" s="87" t="inlineStr">
        <is>
          <t>카페24화장솜어성초 77 수딩 토너화장솜(선택)=촉촉 스킨팩 화장솜201208</t>
        </is>
      </c>
    </row>
    <row r="14140">
      <c r="B14140" s="127" t="n">
        <v>44218</v>
      </c>
      <c r="C14140" s="87">
        <f>TEXT(B14140,"aaa")</f>
        <v/>
      </c>
      <c r="D14140" s="93" t="n"/>
      <c r="E14140" s="87">
        <f>INDEX(매칭테이블!C:D,MATCH(RD!G14140,매칭테이블!D:D,0),1)</f>
        <v/>
      </c>
      <c r="F14140" s="93" t="inlineStr">
        <is>
          <t>카페24</t>
        </is>
      </c>
      <c r="G14140" s="93" t="inlineStr">
        <is>
          <t>어성초 77 수딩 토너토너(필수)=(대용량) 어성초 77 토너 500ml (무료배송)</t>
        </is>
      </c>
      <c r="H14140" s="93" t="n">
        <v>1</v>
      </c>
      <c r="J14140" s="87" t="n">
        <v>201208</v>
      </c>
      <c r="K14140" s="93" t="n"/>
      <c r="L14140" s="87" t="n">
        <v>33000</v>
      </c>
      <c r="M14140" s="87" t="n">
        <v>31069.5</v>
      </c>
      <c r="N14140" s="87" t="n">
        <v>4330</v>
      </c>
      <c r="O14140" s="144" t="n">
        <v>30000</v>
      </c>
      <c r="P14140" s="87" t="inlineStr">
        <is>
          <t>카페24토너어성초 77 수딩 토너토너(필수)=(대용량) 어성초 77 토너 500ml (무료배송)201208</t>
        </is>
      </c>
    </row>
    <row r="14141">
      <c r="B14141" s="127" t="n">
        <v>44218</v>
      </c>
      <c r="C14141" s="87">
        <f>TEXT(B14141,"aaa")</f>
        <v/>
      </c>
      <c r="D14141" s="93" t="n"/>
      <c r="E14141" s="87">
        <f>INDEX(매칭테이블!C:D,MATCH(RD!G14141,매칭테이블!D:D,0),1)</f>
        <v/>
      </c>
      <c r="F14141" s="93" t="inlineStr">
        <is>
          <t>카페24</t>
        </is>
      </c>
      <c r="G14141" s="93" t="inlineStr">
        <is>
          <t>어성초 77 진정 마스크옵션=어성초 77 진정 마스크팩 1장</t>
        </is>
      </c>
      <c r="H14141" s="93" t="n">
        <v>3</v>
      </c>
      <c r="J14141" s="87" t="n">
        <v>201208</v>
      </c>
      <c r="K14141" s="93" t="n"/>
      <c r="L14141" s="87" t="n">
        <v>12000</v>
      </c>
      <c r="M14141" s="87" t="n">
        <v>11298</v>
      </c>
      <c r="N14141" s="87" t="n">
        <v>1191</v>
      </c>
      <c r="O14141" s="144" t="n">
        <v>10909.09090909091</v>
      </c>
      <c r="P14141" s="87" t="inlineStr">
        <is>
          <t>카페24마스크팩어성초 77 진정 마스크옵션=어성초 77 진정 마스크팩 1장201208</t>
        </is>
      </c>
    </row>
    <row r="14142">
      <c r="B14142" s="127" t="n">
        <v>44218</v>
      </c>
      <c r="C14142" s="87">
        <f>TEXT(B14142,"aaa")</f>
        <v/>
      </c>
      <c r="D14142" s="93" t="n"/>
      <c r="E14142" s="87">
        <f>INDEX(매칭테이블!C:D,MATCH(RD!G14142,매칭테이블!D:D,0),1)</f>
        <v/>
      </c>
      <c r="F14142" s="93" t="inlineStr">
        <is>
          <t>카페24</t>
        </is>
      </c>
      <c r="G14142" s="93" t="inlineStr">
        <is>
          <t>어성초 77 진정 마스크옵션=어성초 77 진정 마스크팩 10장-50% off</t>
        </is>
      </c>
      <c r="H14142" s="93" t="n">
        <v>14</v>
      </c>
      <c r="J14142" s="87" t="n">
        <v>201208</v>
      </c>
      <c r="K14142" s="93" t="n"/>
      <c r="L14142" s="87" t="n">
        <v>280000</v>
      </c>
      <c r="M14142" s="87" t="n">
        <v>263620</v>
      </c>
      <c r="N14142" s="87" t="n">
        <v>55580</v>
      </c>
      <c r="O14142" s="144" t="n">
        <v>254545.4545454545</v>
      </c>
      <c r="P14142" s="87" t="inlineStr">
        <is>
          <t>카페24마스크팩어성초 77 진정 마스크옵션=어성초 77 진정 마스크팩 10장-50% off201208</t>
        </is>
      </c>
    </row>
    <row r="14143">
      <c r="B14143" s="127" t="n">
        <v>44218</v>
      </c>
      <c r="C14143" s="87">
        <f>TEXT(B14143,"aaa")</f>
        <v/>
      </c>
      <c r="D14143" s="93" t="n"/>
      <c r="E14143" s="87">
        <f>INDEX(매칭테이블!C:D,MATCH(RD!G14143,매칭테이블!D:D,0),1)</f>
        <v/>
      </c>
      <c r="F14143" s="93" t="inlineStr">
        <is>
          <t>카페24</t>
        </is>
      </c>
      <c r="G14143" s="93" t="inlineStr">
        <is>
          <t>어성초 77 토너</t>
        </is>
      </c>
      <c r="H14143" s="93" t="n">
        <v>1</v>
      </c>
      <c r="J14143" s="87" t="n">
        <v>201208</v>
      </c>
      <c r="K14143" s="93" t="n"/>
      <c r="L14143" s="87" t="n">
        <v>20000</v>
      </c>
      <c r="M14143" s="87" t="n">
        <v>18830</v>
      </c>
      <c r="N14143" s="87" t="n">
        <v>3080</v>
      </c>
      <c r="O14143" s="144" t="n">
        <v>18181.81818181818</v>
      </c>
      <c r="P14143" s="87" t="inlineStr">
        <is>
          <t>카페24토너어성초 77 토너201208</t>
        </is>
      </c>
    </row>
    <row r="14144">
      <c r="B14144" s="127" t="n">
        <v>44218</v>
      </c>
      <c r="C14144" s="87">
        <f>TEXT(B14144,"aaa")</f>
        <v/>
      </c>
      <c r="D14144" s="93" t="n"/>
      <c r="E14144" s="87">
        <f>INDEX(매칭테이블!C:D,MATCH(RD!G14144,매칭테이블!D:D,0),1)</f>
        <v/>
      </c>
      <c r="F14144" s="93" t="inlineStr">
        <is>
          <t>카페24</t>
        </is>
      </c>
      <c r="G14144" s="93" t="inlineStr">
        <is>
          <t>어성초 78 수딩 크림</t>
        </is>
      </c>
      <c r="H14144" s="93" t="n">
        <v>6</v>
      </c>
      <c r="J14144" s="87" t="n">
        <v>201208</v>
      </c>
      <c r="K14144" s="93" t="n"/>
      <c r="L14144" s="87" t="n">
        <v>228000</v>
      </c>
      <c r="M14144" s="87" t="n">
        <v>214662</v>
      </c>
      <c r="N14144" s="87" t="n">
        <v>18270</v>
      </c>
      <c r="O14144" s="144" t="n">
        <v>207272.7272727273</v>
      </c>
      <c r="P14144" s="87" t="inlineStr">
        <is>
          <t>카페24수딩크림어성초 78 수딩 크림201208</t>
        </is>
      </c>
    </row>
    <row r="14145">
      <c r="B14145" s="127" t="n">
        <v>44218</v>
      </c>
      <c r="C14145" s="87">
        <f>TEXT(B14145,"aaa")</f>
        <v/>
      </c>
      <c r="D14145" s="93" t="n"/>
      <c r="E14145" s="87">
        <f>INDEX(매칭테이블!C:D,MATCH(RD!G14145,매칭테이블!D:D,0),1)</f>
        <v/>
      </c>
      <c r="F14145" s="93" t="inlineStr">
        <is>
          <t>카페24</t>
        </is>
      </c>
      <c r="G14145" s="93" t="inlineStr">
        <is>
          <t>어성초 78 수딩 크림</t>
        </is>
      </c>
      <c r="H14145" s="93" t="n">
        <v>1</v>
      </c>
      <c r="J14145" s="87" t="n">
        <v>201208</v>
      </c>
      <c r="K14145" s="93" t="n"/>
      <c r="L14145" s="87" t="n">
        <v>38000</v>
      </c>
      <c r="M14145" s="87" t="n">
        <v>35777</v>
      </c>
      <c r="N14145" s="87" t="n">
        <v>3045</v>
      </c>
      <c r="O14145" s="144" t="n">
        <v>34545.45454545454</v>
      </c>
      <c r="P14145" s="87" t="inlineStr">
        <is>
          <t>카페24수딩크림어성초 78 수딩 크림201208</t>
        </is>
      </c>
    </row>
    <row r="14146">
      <c r="B14146" s="127" t="n">
        <v>44218</v>
      </c>
      <c r="C14146" s="87">
        <f>TEXT(B14146,"aaa")</f>
        <v/>
      </c>
      <c r="D14146" s="93" t="n"/>
      <c r="E14146" s="87">
        <f>INDEX(매칭테이블!C:D,MATCH(RD!G14146,매칭테이블!D:D,0),1)</f>
        <v/>
      </c>
      <c r="F14146" s="93" t="inlineStr">
        <is>
          <t>카페24</t>
        </is>
      </c>
      <c r="G14146" s="93" t="inlineStr">
        <is>
          <t>어성초 80 수분 진정 앰플앰플=어성초 80 앰플 1개-15%off</t>
        </is>
      </c>
      <c r="H14146" s="93" t="n">
        <v>29</v>
      </c>
      <c r="J14146" s="87" t="n">
        <v>201208</v>
      </c>
      <c r="K14146" s="93" t="n"/>
      <c r="L14146" s="87" t="n">
        <v>812000</v>
      </c>
      <c r="M14146" s="87" t="n">
        <v>764498</v>
      </c>
      <c r="N14146" s="87" t="n">
        <v>98513</v>
      </c>
      <c r="O14146" s="144" t="n">
        <v>738181.8181818181</v>
      </c>
      <c r="P14146" s="87" t="inlineStr">
        <is>
          <t>카페24앰플어성초 80 수분 진정 앰플앰플=어성초 80 앰플 1개-15%off201208</t>
        </is>
      </c>
    </row>
    <row r="14147">
      <c r="B14147" s="127" t="n">
        <v>44218</v>
      </c>
      <c r="C14147" s="87">
        <f>TEXT(B14147,"aaa")</f>
        <v/>
      </c>
      <c r="D14147" s="93" t="n"/>
      <c r="E14147" s="87">
        <f>INDEX(매칭테이블!C:D,MATCH(RD!G14147,매칭테이블!D:D,0),1)</f>
        <v/>
      </c>
      <c r="F14147" s="93" t="inlineStr">
        <is>
          <t>카페24</t>
        </is>
      </c>
      <c r="G14147" s="93" t="inlineStr">
        <is>
          <t>어성초 80 수분 진정 앰플앰플=어성초 80 앰플 2개-27%off (무료배송)</t>
        </is>
      </c>
      <c r="H14147" s="93" t="n">
        <v>5</v>
      </c>
      <c r="J14147" s="87" t="n">
        <v>201208</v>
      </c>
      <c r="K14147" s="93" t="n"/>
      <c r="L14147" s="87" t="n">
        <v>240000</v>
      </c>
      <c r="M14147" s="87" t="n">
        <v>225960</v>
      </c>
      <c r="N14147" s="87" t="n">
        <v>33970</v>
      </c>
      <c r="O14147" s="144" t="n">
        <v>218181.8181818182</v>
      </c>
      <c r="P14147" s="87" t="inlineStr">
        <is>
          <t>카페24앰플어성초 80 수분 진정 앰플앰플=어성초 80 앰플 2개-27%off (무료배송)201208</t>
        </is>
      </c>
    </row>
    <row r="14148">
      <c r="B14148" s="127" t="n">
        <v>44218</v>
      </c>
      <c r="C14148" s="87">
        <f>TEXT(B14148,"aaa")</f>
        <v/>
      </c>
      <c r="D14148" s="93" t="n"/>
      <c r="E14148" s="87">
        <f>INDEX(매칭테이블!C:D,MATCH(RD!G14148,매칭테이블!D:D,0),1)</f>
        <v/>
      </c>
      <c r="F14148" s="93" t="inlineStr">
        <is>
          <t>카페24</t>
        </is>
      </c>
      <c r="G14148" s="93" t="inlineStr">
        <is>
          <t>어성초 80 수분 진정 앰플</t>
        </is>
      </c>
      <c r="H14148" s="93" t="n">
        <v>4</v>
      </c>
      <c r="J14148" s="87" t="n">
        <v>201208</v>
      </c>
      <c r="K14148" s="93" t="n"/>
      <c r="L14148" s="87" t="n">
        <v>112000</v>
      </c>
      <c r="M14148" s="87" t="n">
        <v>105448</v>
      </c>
      <c r="N14148" s="87" t="n">
        <v>13588</v>
      </c>
      <c r="O14148" s="144" t="n">
        <v>101818.1818181818</v>
      </c>
      <c r="P14148" s="87" t="inlineStr">
        <is>
          <t>카페24앰플어성초 80 수분 진정 앰플201208</t>
        </is>
      </c>
    </row>
    <row r="14149">
      <c r="B14149" s="127" t="n">
        <v>44218</v>
      </c>
      <c r="C14149" s="87">
        <f>TEXT(B14149,"aaa")</f>
        <v/>
      </c>
      <c r="D14149" s="93" t="n"/>
      <c r="E14149" s="87">
        <f>INDEX(매칭테이블!C:D,MATCH(RD!G14149,매칭테이블!D:D,0),1)</f>
        <v/>
      </c>
      <c r="F14149" s="93" t="inlineStr">
        <is>
          <t>카페24</t>
        </is>
      </c>
      <c r="G14149" s="93" t="inlineStr">
        <is>
          <t>어성초 아크네 바디워시옵션=어성초 아크네 바디워시 1개 -30% off</t>
        </is>
      </c>
      <c r="H14149" s="93" t="n">
        <v>4</v>
      </c>
      <c r="J14149" s="87" t="n">
        <v>201208</v>
      </c>
      <c r="K14149" s="93" t="n"/>
      <c r="L14149" s="87" t="n">
        <v>72800</v>
      </c>
      <c r="M14149" s="87" t="n">
        <v>68541.2</v>
      </c>
      <c r="N14149" s="87" t="n">
        <v>16340</v>
      </c>
      <c r="O14149" s="144" t="n">
        <v>66181.81818181818</v>
      </c>
      <c r="P14149" s="87" t="inlineStr">
        <is>
          <t>카페24바디워시어성초 아크네 바디워시옵션=어성초 아크네 바디워시 1개 -30% off201208</t>
        </is>
      </c>
    </row>
    <row r="14150">
      <c r="B14150" s="127" t="n">
        <v>44218</v>
      </c>
      <c r="C14150" s="87">
        <f>TEXT(B14150,"aaa")</f>
        <v/>
      </c>
      <c r="D14150" s="93" t="n"/>
      <c r="E14150" s="87">
        <f>INDEX(매칭테이블!C:D,MATCH(RD!G14150,매칭테이블!D:D,0),1)</f>
        <v/>
      </c>
      <c r="F14150" s="93" t="inlineStr">
        <is>
          <t>카페24</t>
        </is>
      </c>
      <c r="G14150" s="93" t="inlineStr">
        <is>
          <t>어성초 약산성 클렌징폼클렌징폼=어성초 약산성 클렌징폼 1개 -19%off</t>
        </is>
      </c>
      <c r="H14150" s="93" t="n">
        <v>20</v>
      </c>
      <c r="J14150" s="87" t="n">
        <v>201208</v>
      </c>
      <c r="K14150" s="93" t="n"/>
      <c r="L14150" s="87" t="n">
        <v>260000</v>
      </c>
      <c r="M14150" s="87" t="n">
        <v>244790</v>
      </c>
      <c r="N14150" s="87" t="n">
        <v>55000</v>
      </c>
      <c r="O14150" s="144" t="n">
        <v>236363.6363636364</v>
      </c>
      <c r="P14150" s="87" t="inlineStr">
        <is>
          <t>카페24클렌징폼어성초 약산성 클렌징폼클렌징폼=어성초 약산성 클렌징폼 1개 -19%off201208</t>
        </is>
      </c>
    </row>
    <row r="14151">
      <c r="B14151" s="127" t="n">
        <v>44218</v>
      </c>
      <c r="C14151" s="87">
        <f>TEXT(B14151,"aaa")</f>
        <v/>
      </c>
      <c r="D14151" s="93" t="n"/>
      <c r="E14151" s="87">
        <f>INDEX(매칭테이블!C:D,MATCH(RD!G14151,매칭테이블!D:D,0),1)</f>
        <v/>
      </c>
      <c r="F14151" s="93" t="inlineStr">
        <is>
          <t>카페24</t>
        </is>
      </c>
      <c r="G14151" s="93" t="inlineStr">
        <is>
          <t>어성초 약산성 클렌징폼클렌징폼=어성초 약산성 클렌징폼 2개 -25%off</t>
        </is>
      </c>
      <c r="H14151" s="93" t="n">
        <v>4</v>
      </c>
      <c r="J14151" s="87" t="n">
        <v>201208</v>
      </c>
      <c r="K14151" s="93" t="n"/>
      <c r="L14151" s="87" t="n">
        <v>96000</v>
      </c>
      <c r="M14151" s="87" t="n">
        <v>90384</v>
      </c>
      <c r="N14151" s="87" t="n">
        <v>9840</v>
      </c>
      <c r="O14151" s="144" t="n">
        <v>87272.72727272726</v>
      </c>
      <c r="P14151" s="87" t="inlineStr">
        <is>
          <t>카페24클렌징폼어성초 약산성 클렌징폼클렌징폼=어성초 약산성 클렌징폼 2개 -25%off201208</t>
        </is>
      </c>
    </row>
    <row r="14152">
      <c r="B14152" s="127" t="n">
        <v>44218</v>
      </c>
      <c r="C14152" s="87">
        <f>TEXT(B14152,"aaa")</f>
        <v/>
      </c>
      <c r="D14152" s="93" t="n"/>
      <c r="E14152" s="87">
        <f>INDEX(매칭테이블!C:D,MATCH(RD!G14152,매칭테이블!D:D,0),1)</f>
        <v/>
      </c>
      <c r="F14152" s="93" t="inlineStr">
        <is>
          <t>카페24</t>
        </is>
      </c>
      <c r="G14152" s="93" t="inlineStr">
        <is>
          <t>어성초 약산성 클렌징폼클렌징폼=어성초 약산성 클렌징폼 3개 -31%off (무료배송)</t>
        </is>
      </c>
      <c r="H14152" s="93" t="n">
        <v>2</v>
      </c>
      <c r="J14152" s="87" t="n">
        <v>201208</v>
      </c>
      <c r="K14152" s="93" t="n"/>
      <c r="L14152" s="87" t="n">
        <v>66000</v>
      </c>
      <c r="M14152" s="87" t="n">
        <v>62139</v>
      </c>
      <c r="N14152" s="87" t="n">
        <v>7380</v>
      </c>
      <c r="O14152" s="144" t="n">
        <v>59999.99999999999</v>
      </c>
      <c r="P14152" s="87" t="inlineStr">
        <is>
          <t>카페24클렌징폼어성초 약산성 클렌징폼클렌징폼=어성초 약산성 클렌징폼 3개 -31%off (무료배송)201208</t>
        </is>
      </c>
    </row>
    <row r="14153">
      <c r="B14153" s="127" t="n">
        <v>44218</v>
      </c>
      <c r="C14153" s="87">
        <f>TEXT(B14153,"aaa")</f>
        <v/>
      </c>
      <c r="D14153" s="93" t="n"/>
      <c r="E14153" s="87">
        <f>INDEX(매칭테이블!C:D,MATCH(RD!G14153,매칭테이블!D:D,0),1)</f>
        <v/>
      </c>
      <c r="F14153" s="93" t="inlineStr">
        <is>
          <t>카페24</t>
        </is>
      </c>
      <c r="G14153" s="93" t="inlineStr">
        <is>
          <t>어성초 약산성 클렌징폼</t>
        </is>
      </c>
      <c r="H14153" s="93" t="n">
        <v>1</v>
      </c>
      <c r="J14153" s="87" t="n">
        <v>201208</v>
      </c>
      <c r="K14153" s="93" t="n"/>
      <c r="L14153" s="87" t="n">
        <v>13000</v>
      </c>
      <c r="M14153" s="87" t="n">
        <v>12239.5</v>
      </c>
      <c r="N14153" s="87" t="n">
        <v>2750</v>
      </c>
      <c r="O14153" s="144" t="n">
        <v>11818.18181818182</v>
      </c>
      <c r="P14153" s="87" t="inlineStr">
        <is>
          <t>카페24클렌징폼어성초 약산성 클렌징폼201208</t>
        </is>
      </c>
    </row>
    <row r="14154">
      <c r="B14154" s="127" t="n">
        <v>44218</v>
      </c>
      <c r="C14154" s="87">
        <f>TEXT(B14154,"aaa")</f>
        <v/>
      </c>
      <c r="D14154" s="93" t="n"/>
      <c r="E14154" s="87">
        <f>INDEX(매칭테이블!C:D,MATCH(RD!G14154,매칭테이블!D:D,0),1)</f>
        <v/>
      </c>
      <c r="F14154" s="93" t="inlineStr">
        <is>
          <t>카페24</t>
        </is>
      </c>
      <c r="G14154" s="93" t="inlineStr">
        <is>
          <t>어성초 크림마스크 나이트 솔루션옵션=어성초 크림마스크 나이트 솔루션 10장 (-50%)</t>
        </is>
      </c>
      <c r="H14154" s="93" t="n">
        <v>4</v>
      </c>
      <c r="J14154" s="87" t="n">
        <v>201208</v>
      </c>
      <c r="K14154" s="93" t="n"/>
      <c r="L14154" s="87" t="n">
        <v>80000</v>
      </c>
      <c r="M14154" s="87" t="n">
        <v>75320</v>
      </c>
      <c r="N14154" s="87" t="n">
        <v>12428</v>
      </c>
      <c r="O14154" s="144" t="n">
        <v>72727.27272727272</v>
      </c>
      <c r="P14154" s="87" t="inlineStr">
        <is>
          <t>카페24크림마스크어성초 크림마스크 나이트 솔루션옵션=어성초 크림마스크 나이트 솔루션 10장 (-50%)201208</t>
        </is>
      </c>
    </row>
    <row r="14155">
      <c r="B14155" s="127" t="n">
        <v>44218</v>
      </c>
      <c r="C14155" s="87">
        <f>TEXT(B14155,"aaa")</f>
        <v/>
      </c>
      <c r="D14155" s="93" t="n"/>
      <c r="E14155" s="87">
        <f>INDEX(매칭테이블!C:D,MATCH(RD!G14155,매칭테이블!D:D,0),1)</f>
        <v/>
      </c>
      <c r="F14155" s="93" t="inlineStr">
        <is>
          <t>카페24</t>
        </is>
      </c>
      <c r="G14155" s="93" t="inlineStr">
        <is>
          <t>청귤 비타 잡티 마스크옵션=청귤 비타 잡티 마스크 10장 (50% off)</t>
        </is>
      </c>
      <c r="H14155" s="93" t="n">
        <v>3</v>
      </c>
      <c r="J14155" s="87" t="n">
        <v>201208</v>
      </c>
      <c r="K14155" s="93" t="n"/>
      <c r="L14155" s="87" t="n">
        <v>60000</v>
      </c>
      <c r="M14155" s="87" t="n">
        <v>56490</v>
      </c>
      <c r="N14155" s="87" t="n">
        <v>9501</v>
      </c>
      <c r="O14155" s="144" t="n">
        <v>54545.45454545454</v>
      </c>
      <c r="P14155" s="87" t="inlineStr">
        <is>
          <t>카페24마스크팩청귤 비타 잡티 마스크옵션=청귤 비타 잡티 마스크 10장 (50% off)201208</t>
        </is>
      </c>
    </row>
    <row r="14156">
      <c r="B14156" s="127" t="n">
        <v>44218</v>
      </c>
      <c r="C14156" s="87">
        <f>TEXT(B14156,"aaa")</f>
        <v/>
      </c>
      <c r="D14156" s="93" t="n"/>
      <c r="E14156" s="87">
        <f>INDEX(매칭테이블!C:D,MATCH(RD!G14156,매칭테이블!D:D,0),1)</f>
        <v/>
      </c>
      <c r="F14156" s="93" t="inlineStr">
        <is>
          <t>카페24</t>
        </is>
      </c>
      <c r="G14156" s="93" t="inlineStr">
        <is>
          <t>촉촉 스킨팩 화장솜</t>
        </is>
      </c>
      <c r="H14156" s="93" t="n">
        <v>17</v>
      </c>
      <c r="J14156" s="87" t="n">
        <v>201208</v>
      </c>
      <c r="K14156" s="93" t="n"/>
      <c r="L14156" s="87" t="n">
        <v>51000</v>
      </c>
      <c r="M14156" s="87" t="n">
        <v>48016.5</v>
      </c>
      <c r="N14156" s="87" t="n">
        <v>18870</v>
      </c>
      <c r="O14156" s="144" t="n">
        <v>46363.63636363636</v>
      </c>
      <c r="P14156" s="87" t="inlineStr">
        <is>
          <t>카페24화장솜촉촉 스킨팩 화장솜201208</t>
        </is>
      </c>
    </row>
    <row r="14157">
      <c r="B14157" s="127" t="n">
        <v>44218</v>
      </c>
      <c r="C14157" s="87">
        <f>TEXT(B14157,"aaa")</f>
        <v/>
      </c>
      <c r="D14157" s="93" t="n"/>
      <c r="E14157" s="87">
        <f>INDEX(매칭테이블!C:D,MATCH(RD!G14157,매칭테이블!D:D,0),1)</f>
        <v/>
      </c>
      <c r="F14157" s="93" t="inlineStr">
        <is>
          <t>카페24</t>
        </is>
      </c>
      <c r="G14157" s="93" t="inlineStr">
        <is>
          <t>촉촉 스킨팩 화장솜</t>
        </is>
      </c>
      <c r="H14157" s="93" t="n">
        <v>2</v>
      </c>
      <c r="J14157" s="87" t="n">
        <v>201208</v>
      </c>
      <c r="K14157" s="93" t="n"/>
      <c r="L14157" s="87" t="n">
        <v>6000</v>
      </c>
      <c r="M14157" s="87" t="n">
        <v>5649</v>
      </c>
      <c r="N14157" s="87" t="n">
        <v>2220</v>
      </c>
      <c r="O14157" s="144" t="n">
        <v>5454.545454545454</v>
      </c>
      <c r="P14157" s="87" t="inlineStr">
        <is>
          <t>카페24화장솜촉촉 스킨팩 화장솜201208</t>
        </is>
      </c>
    </row>
    <row r="14158" customFormat="1" s="93">
      <c r="B14158" s="127" t="n">
        <v>44219</v>
      </c>
      <c r="C14158" s="87">
        <f>TEXT(B14158,"aaa")</f>
        <v/>
      </c>
      <c r="E14158" s="87">
        <f>INDEX(매칭테이블!C:D,MATCH(RD!G14158,매칭테이블!D:D,0),1)</f>
        <v/>
      </c>
      <c r="F14158" s="93" t="inlineStr">
        <is>
          <t>스타일쉐어</t>
        </is>
      </c>
      <c r="G14158" s="93" t="inlineStr">
        <is>
          <t>아누아 어성초 77 토너 250ml</t>
        </is>
      </c>
      <c r="H14158" s="93" t="n">
        <v>4</v>
      </c>
      <c r="J14158" s="87" t="n">
        <v>201208</v>
      </c>
      <c r="L14158" s="87" t="n">
        <v>80000</v>
      </c>
      <c r="M14158" s="87" t="n">
        <v>60000</v>
      </c>
      <c r="N14158" s="87" t="n">
        <v>13040</v>
      </c>
      <c r="O14158" s="144" t="n">
        <v>72727.27272727272</v>
      </c>
      <c r="P14158" s="87" t="inlineStr">
        <is>
          <t>스타일쉐어토너아누아 어성초 77 토너 250ml201208</t>
        </is>
      </c>
    </row>
    <row r="14159">
      <c r="B14159" s="127" t="n">
        <v>44219</v>
      </c>
      <c r="C14159" s="87">
        <f>TEXT(B14159,"aaa")</f>
        <v/>
      </c>
      <c r="D14159" s="93" t="n"/>
      <c r="E14159" s="87">
        <f>INDEX(매칭테이블!C:D,MATCH(RD!G14159,매칭테이블!D:D,0),1)</f>
        <v/>
      </c>
      <c r="F14159" s="93" t="inlineStr">
        <is>
          <t>카페24</t>
        </is>
      </c>
      <c r="G14159" s="93" t="inlineStr">
        <is>
          <t>[01/27 순차발송] 어성초 77 클리어 패드옵션=어성초 77 클리어 패드 1개-20% off</t>
        </is>
      </c>
      <c r="H14159" s="93" t="n">
        <v>32</v>
      </c>
      <c r="J14159" s="87" t="n">
        <v>201208</v>
      </c>
      <c r="K14159" s="93" t="n"/>
      <c r="L14159" s="87" t="n">
        <v>716800</v>
      </c>
      <c r="M14159" s="87" t="n">
        <v>674867.2</v>
      </c>
      <c r="N14159" s="87" t="n">
        <v>160384</v>
      </c>
      <c r="O14159" s="144" t="n">
        <v>651636.3636363635</v>
      </c>
      <c r="P14159" s="87" t="inlineStr">
        <is>
          <t>카페24클리어 패드[01/27 순차발송] 어성초 77 클리어 패드옵션=어성초 77 클리어 패드 1개-20% off201208</t>
        </is>
      </c>
    </row>
    <row r="14160">
      <c r="B14160" s="127" t="n">
        <v>44219</v>
      </c>
      <c r="C14160" s="87">
        <f>TEXT(B14160,"aaa")</f>
        <v/>
      </c>
      <c r="D14160" s="93" t="n"/>
      <c r="E14160" s="87">
        <f>INDEX(매칭테이블!C:D,MATCH(RD!G14160,매칭테이블!D:D,0),1)</f>
        <v/>
      </c>
      <c r="F14160" s="93" t="inlineStr">
        <is>
          <t>카페24</t>
        </is>
      </c>
      <c r="G14160" s="93" t="inlineStr">
        <is>
          <t>[01/27 순차발송] 어성초 77 클리어 패드옵션=어성초 77 클리어 패드 2개-30% off (무료배송)</t>
        </is>
      </c>
      <c r="H14160" s="93" t="n">
        <v>25</v>
      </c>
      <c r="J14160" s="87" t="n">
        <v>201208</v>
      </c>
      <c r="K14160" s="93" t="n"/>
      <c r="L14160" s="87" t="n">
        <v>980000</v>
      </c>
      <c r="M14160" s="87" t="n">
        <v>922670</v>
      </c>
      <c r="N14160" s="87" t="n">
        <v>250600</v>
      </c>
      <c r="O14160" s="144" t="n">
        <v>890909.0909090908</v>
      </c>
      <c r="P14160" s="87" t="inlineStr">
        <is>
          <t>카페24클리어 패드[01/27 순차발송] 어성초 77 클리어 패드옵션=어성초 77 클리어 패드 2개-30% off (무료배송)201208</t>
        </is>
      </c>
    </row>
    <row r="14161">
      <c r="B14161" s="127" t="n">
        <v>44219</v>
      </c>
      <c r="C14161" s="87">
        <f>TEXT(B14161,"aaa")</f>
        <v/>
      </c>
      <c r="D14161" s="93" t="n"/>
      <c r="E14161" s="87">
        <f>INDEX(매칭테이블!C:D,MATCH(RD!G14161,매칭테이블!D:D,0),1)</f>
        <v/>
      </c>
      <c r="F14161" s="93" t="inlineStr">
        <is>
          <t>카페24</t>
        </is>
      </c>
      <c r="G14161" s="93" t="inlineStr">
        <is>
          <t>[01/27 순차발송] 어성초 77 클리어 패드옵션=어성초 77 클리어 패드 2+1 EVENT (무료배송)</t>
        </is>
      </c>
      <c r="H14161" s="93" t="n">
        <v>26</v>
      </c>
      <c r="J14161" s="87" t="n">
        <v>201208</v>
      </c>
      <c r="K14161" s="93" t="n"/>
      <c r="L14161" s="87" t="n">
        <v>1419600</v>
      </c>
      <c r="M14161" s="87" t="n">
        <v>1336553.4</v>
      </c>
      <c r="N14161" s="87" t="n">
        <v>240240</v>
      </c>
      <c r="O14161" s="144" t="n">
        <v>1290545.454545454</v>
      </c>
      <c r="P14161" s="87" t="inlineStr">
        <is>
          <t>카페24클리어 패드[01/27 순차발송] 어성초 77 클리어 패드옵션=어성초 77 클리어 패드 2+1 EVENT (무료배송)201208</t>
        </is>
      </c>
    </row>
    <row r="14162">
      <c r="B14162" s="127" t="n">
        <v>44219</v>
      </c>
      <c r="C14162" s="87">
        <f>TEXT(B14162,"aaa")</f>
        <v/>
      </c>
      <c r="D14162" s="93" t="n"/>
      <c r="E14162" s="87">
        <f>INDEX(매칭테이블!C:D,MATCH(RD!G14162,매칭테이블!D:D,0),1)</f>
        <v/>
      </c>
      <c r="F14162" s="93" t="inlineStr">
        <is>
          <t>카페24</t>
        </is>
      </c>
      <c r="G14162" s="93" t="inlineStr">
        <is>
          <t>[01/27 순차발송] 어성초 77 클리어 패드옵션=어성초77토너1개+어성초77패드1개-30% off (무료배송)</t>
        </is>
      </c>
      <c r="H14162" s="93" t="n">
        <v>8</v>
      </c>
      <c r="J14162" s="87" t="n">
        <v>201208</v>
      </c>
      <c r="K14162" s="93" t="n"/>
      <c r="L14162" s="87" t="n">
        <v>296800</v>
      </c>
      <c r="M14162" s="87" t="n">
        <v>279437.2</v>
      </c>
      <c r="N14162" s="87" t="n">
        <v>64736</v>
      </c>
      <c r="O14162" s="144" t="n">
        <v>269818.1818181818</v>
      </c>
      <c r="P14162" s="87" t="inlineStr">
        <is>
          <t>카페24토너+패드 세트[01/27 순차발송] 어성초 77 클리어 패드옵션=어성초77토너1개+어성초77패드1개-30% off (무료배송)201208</t>
        </is>
      </c>
    </row>
    <row r="14163">
      <c r="B14163" s="127" t="n">
        <v>44219</v>
      </c>
      <c r="C14163" s="87">
        <f>TEXT(B14163,"aaa")</f>
        <v/>
      </c>
      <c r="D14163" s="93" t="n"/>
      <c r="E14163" s="87">
        <f>INDEX(매칭테이블!C:D,MATCH(RD!G14163,매칭테이블!D:D,0),1)</f>
        <v/>
      </c>
      <c r="F14163" s="93" t="inlineStr">
        <is>
          <t>카페24</t>
        </is>
      </c>
      <c r="G14163" s="93" t="inlineStr">
        <is>
          <t>[01/27 순차발송] 어성초 77 포어 클리어 패드옵션=어성초 77 클리어 패드 2개-30% off (무료배송)</t>
        </is>
      </c>
      <c r="H14163" s="93" t="n">
        <v>2</v>
      </c>
      <c r="J14163" s="87" t="n">
        <v>201208</v>
      </c>
      <c r="K14163" s="93" t="n"/>
      <c r="L14163" s="87" t="n">
        <v>78400</v>
      </c>
      <c r="M14163" s="87" t="n">
        <v>73813.60000000001</v>
      </c>
      <c r="N14163" s="87" t="n">
        <v>20048</v>
      </c>
      <c r="O14163" s="144" t="n">
        <v>71272.72727272726</v>
      </c>
      <c r="P14163" s="87" t="inlineStr">
        <is>
          <t>카페24클리어 패드[01/27 순차발송] 어성초 77 포어 클리어 패드옵션=어성초 77 클리어 패드 2개-30% off (무료배송)201208</t>
        </is>
      </c>
    </row>
    <row r="14164">
      <c r="B14164" s="127" t="n">
        <v>44219</v>
      </c>
      <c r="C14164" s="87">
        <f>TEXT(B14164,"aaa")</f>
        <v/>
      </c>
      <c r="D14164" s="93" t="n"/>
      <c r="E14164" s="87">
        <f>INDEX(매칭테이블!C:D,MATCH(RD!G14164,매칭테이블!D:D,0),1)</f>
        <v/>
      </c>
      <c r="F14164" s="93" t="inlineStr">
        <is>
          <t>카페24</t>
        </is>
      </c>
      <c r="G14164" s="93" t="inlineStr">
        <is>
          <t>[01/27 순차발송] 어성초 77 포어 클리어 패드옵션=어성초 77 클리어 패드 2+1 EVENT (무료배송)</t>
        </is>
      </c>
      <c r="H14164" s="93" t="n">
        <v>3</v>
      </c>
      <c r="J14164" s="87" t="n">
        <v>201208</v>
      </c>
      <c r="K14164" s="93" t="n"/>
      <c r="L14164" s="87" t="n">
        <v>163800</v>
      </c>
      <c r="M14164" s="87" t="n">
        <v>154217.7</v>
      </c>
      <c r="N14164" s="87" t="n">
        <v>27720</v>
      </c>
      <c r="O14164" s="144" t="n">
        <v>148909.0909090909</v>
      </c>
      <c r="P14164" s="87" t="inlineStr">
        <is>
          <t>카페24클리어 패드[01/27 순차발송] 어성초 77 포어 클리어 패드옵션=어성초 77 클리어 패드 2+1 EVENT (무료배송)201208</t>
        </is>
      </c>
    </row>
    <row r="14165">
      <c r="B14165" s="127" t="n">
        <v>44219</v>
      </c>
      <c r="C14165" s="87">
        <f>TEXT(B14165,"aaa")</f>
        <v/>
      </c>
      <c r="D14165" s="93" t="n"/>
      <c r="E14165" s="87">
        <f>INDEX(매칭테이블!C:D,MATCH(RD!G14165,매칭테이블!D:D,0),1)</f>
        <v/>
      </c>
      <c r="F14165" s="93" t="inlineStr">
        <is>
          <t>카페24</t>
        </is>
      </c>
      <c r="G14165" s="93" t="inlineStr">
        <is>
          <t>[01/27 순차발송] 어성초 77 포어 클리어 패드옵션=어성초77토너1개+어성초77패드1개-30% off (무료배송)</t>
        </is>
      </c>
      <c r="H14165" s="93" t="n">
        <v>1</v>
      </c>
      <c r="J14165" s="87" t="n">
        <v>201208</v>
      </c>
      <c r="K14165" s="93" t="n"/>
      <c r="L14165" s="87" t="n">
        <v>37100</v>
      </c>
      <c r="M14165" s="87" t="n">
        <v>34929.65</v>
      </c>
      <c r="N14165" s="87" t="n">
        <v>8092</v>
      </c>
      <c r="O14165" s="144" t="n">
        <v>33727.27272727273</v>
      </c>
      <c r="P14165" s="87" t="inlineStr">
        <is>
          <t>카페24토너+패드 세트[01/27 순차발송] 어성초 77 포어 클리어 패드옵션=어성초77토너1개+어성초77패드1개-30% off (무료배송)201208</t>
        </is>
      </c>
    </row>
    <row r="14166">
      <c r="B14166" s="127" t="n">
        <v>44219</v>
      </c>
      <c r="C14166" s="87">
        <f>TEXT(B14166,"aaa")</f>
        <v/>
      </c>
      <c r="D14166" s="93" t="n"/>
      <c r="E14166" s="87">
        <f>INDEX(매칭테이블!C:D,MATCH(RD!G14166,매칭테이블!D:D,0),1)</f>
        <v/>
      </c>
      <c r="F14166" s="93" t="inlineStr">
        <is>
          <t>카페24</t>
        </is>
      </c>
      <c r="G14166" s="93" t="inlineStr">
        <is>
          <t>[01/27 순차발송] 어성초 77% 패드옵션=어성초 77 클리어 패드 1개-20% off</t>
        </is>
      </c>
      <c r="H14166" s="93" t="n">
        <v>15</v>
      </c>
      <c r="J14166" s="87" t="n">
        <v>201208</v>
      </c>
      <c r="K14166" s="93" t="n"/>
      <c r="L14166" s="87" t="n">
        <v>336000</v>
      </c>
      <c r="M14166" s="87" t="n">
        <v>316344</v>
      </c>
      <c r="N14166" s="87" t="n">
        <v>75180</v>
      </c>
      <c r="O14166" s="144" t="n">
        <v>305454.5454545454</v>
      </c>
      <c r="P14166" s="87" t="inlineStr">
        <is>
          <t>카페24클리어 패드[01/27 순차발송] 어성초 77% 패드옵션=어성초 77 클리어 패드 1개-20% off201208</t>
        </is>
      </c>
    </row>
    <row r="14167">
      <c r="B14167" s="127" t="n">
        <v>44219</v>
      </c>
      <c r="C14167" s="87">
        <f>TEXT(B14167,"aaa")</f>
        <v/>
      </c>
      <c r="D14167" s="93" t="n"/>
      <c r="E14167" s="87">
        <f>INDEX(매칭테이블!C:D,MATCH(RD!G14167,매칭테이블!D:D,0),1)</f>
        <v/>
      </c>
      <c r="F14167" s="93" t="inlineStr">
        <is>
          <t>카페24</t>
        </is>
      </c>
      <c r="G14167" s="93" t="inlineStr">
        <is>
          <t>[01/27 순차발송] 어성초 77% 패드옵션=어성초 77 클리어 패드 2개-30% off (무료배송)</t>
        </is>
      </c>
      <c r="H14167" s="93" t="n">
        <v>16</v>
      </c>
      <c r="J14167" s="87" t="n">
        <v>201208</v>
      </c>
      <c r="K14167" s="93" t="n"/>
      <c r="L14167" s="87" t="n">
        <v>627200</v>
      </c>
      <c r="M14167" s="87" t="n">
        <v>590508.8</v>
      </c>
      <c r="N14167" s="87" t="n">
        <v>160384</v>
      </c>
      <c r="O14167" s="144" t="n">
        <v>570181.8181818181</v>
      </c>
      <c r="P14167" s="87" t="inlineStr">
        <is>
          <t>카페24클리어 패드[01/27 순차발송] 어성초 77% 패드옵션=어성초 77 클리어 패드 2개-30% off (무료배송)201208</t>
        </is>
      </c>
    </row>
    <row r="14168">
      <c r="B14168" s="127" t="n">
        <v>44219</v>
      </c>
      <c r="C14168" s="87">
        <f>TEXT(B14168,"aaa")</f>
        <v/>
      </c>
      <c r="D14168" s="93" t="n"/>
      <c r="E14168" s="87">
        <f>INDEX(매칭테이블!C:D,MATCH(RD!G14168,매칭테이블!D:D,0),1)</f>
        <v/>
      </c>
      <c r="F14168" s="93" t="inlineStr">
        <is>
          <t>카페24</t>
        </is>
      </c>
      <c r="G14168" s="93" t="inlineStr">
        <is>
          <t>[01/27 순차발송] 어성초 77% 패드옵션=어성초 77 클리어 패드 2+1 EVENT (무료배송)</t>
        </is>
      </c>
      <c r="H14168" s="93" t="n">
        <v>12</v>
      </c>
      <c r="J14168" s="87" t="n">
        <v>201208</v>
      </c>
      <c r="K14168" s="93" t="n"/>
      <c r="L14168" s="87" t="n">
        <v>655200</v>
      </c>
      <c r="M14168" s="87" t="n">
        <v>616870.8</v>
      </c>
      <c r="N14168" s="87" t="n">
        <v>110880</v>
      </c>
      <c r="O14168" s="144" t="n">
        <v>595636.3636363635</v>
      </c>
      <c r="P14168" s="87" t="inlineStr">
        <is>
          <t>카페24클리어 패드[01/27 순차발송] 어성초 77% 패드옵션=어성초 77 클리어 패드 2+1 EVENT (무료배송)201208</t>
        </is>
      </c>
    </row>
    <row r="14169">
      <c r="B14169" s="127" t="n">
        <v>44219</v>
      </c>
      <c r="C14169" s="87">
        <f>TEXT(B14169,"aaa")</f>
        <v/>
      </c>
      <c r="D14169" s="93" t="n"/>
      <c r="E14169" s="87">
        <f>INDEX(매칭테이블!C:D,MATCH(RD!G14169,매칭테이블!D:D,0),1)</f>
        <v/>
      </c>
      <c r="F14169" s="93" t="inlineStr">
        <is>
          <t>카페24</t>
        </is>
      </c>
      <c r="G14169" s="93" t="inlineStr">
        <is>
          <t>[01/27 순차발송] 어성초 77% 패드옵션=어성초77토너1개+어성초77패드1개-30% off (무료배송)</t>
        </is>
      </c>
      <c r="H14169" s="93" t="n">
        <v>9</v>
      </c>
      <c r="J14169" s="87" t="n">
        <v>201208</v>
      </c>
      <c r="K14169" s="93" t="n"/>
      <c r="L14169" s="87" t="n">
        <v>333900</v>
      </c>
      <c r="M14169" s="87" t="n">
        <v>314366.85</v>
      </c>
      <c r="N14169" s="87" t="n">
        <v>72828</v>
      </c>
      <c r="O14169" s="144" t="n">
        <v>303545.4545454545</v>
      </c>
      <c r="P14169" s="87" t="inlineStr">
        <is>
          <t>카페24토너+패드 세트[01/27 순차발송] 어성초 77% 패드옵션=어성초77토너1개+어성초77패드1개-30% off (무료배송)201208</t>
        </is>
      </c>
    </row>
    <row r="14170">
      <c r="B14170" s="127" t="n">
        <v>44219</v>
      </c>
      <c r="C14170" s="87">
        <f>TEXT(B14170,"aaa")</f>
        <v/>
      </c>
      <c r="D14170" s="93" t="n"/>
      <c r="E14170" s="87">
        <f>INDEX(매칭테이블!C:D,MATCH(RD!G14170,매칭테이블!D:D,0),1)</f>
        <v/>
      </c>
      <c r="F14170" s="93" t="inlineStr">
        <is>
          <t>카페24</t>
        </is>
      </c>
      <c r="G14170" s="93" t="inlineStr">
        <is>
          <t>[수분 보충 세트] 어성초 77 토너 + 어성초 70 로션옵션=어성초 77 토너 250ml + 어성초 70 로션 200ml -30%</t>
        </is>
      </c>
      <c r="H14170" s="93" t="n">
        <v>23</v>
      </c>
      <c r="J14170" s="87" t="n">
        <v>201208</v>
      </c>
      <c r="K14170" s="93" t="n"/>
      <c r="L14170" s="87" t="n">
        <v>853300</v>
      </c>
      <c r="M14170" s="87" t="n">
        <v>803381.95</v>
      </c>
      <c r="N14170" s="87" t="n">
        <v>170614</v>
      </c>
      <c r="O14170" s="144" t="n">
        <v>775727.2727272727</v>
      </c>
      <c r="P14170" s="87" t="inlineStr">
        <is>
          <t>카페24수분 보충 세트[수분 보충 세트] 어성초 77 토너 + 어성초 70 로션옵션=어성초 77 토너 250ml + 어성초 70 로션 200ml -30%201208</t>
        </is>
      </c>
    </row>
    <row r="14171">
      <c r="B14171" s="127" t="n">
        <v>44219</v>
      </c>
      <c r="C14171" s="87">
        <f>TEXT(B14171,"aaa")</f>
        <v/>
      </c>
      <c r="D14171" s="93" t="n"/>
      <c r="E14171" s="87">
        <f>INDEX(매칭테이블!C:D,MATCH(RD!G14171,매칭테이블!D:D,0),1)</f>
        <v/>
      </c>
      <c r="F14171" s="93" t="inlineStr">
        <is>
          <t>카페24</t>
        </is>
      </c>
      <c r="G14171" s="93" t="inlineStr">
        <is>
          <t>[어성초 진정 패키지 세트] 대용량 토너 + 앰플 + 수딩 크림 + 마스크팩 10장</t>
        </is>
      </c>
      <c r="H14171" s="93" t="n">
        <v>5</v>
      </c>
      <c r="J14171" s="87" t="n">
        <v>201208</v>
      </c>
      <c r="K14171" s="93" t="n"/>
      <c r="L14171" s="87" t="n">
        <v>495000</v>
      </c>
      <c r="M14171" s="87" t="n">
        <v>466042.5</v>
      </c>
      <c r="N14171" s="87" t="n">
        <v>75685</v>
      </c>
      <c r="O14171" s="144" t="n">
        <v>449999.9999999999</v>
      </c>
      <c r="P14171" s="87" t="inlineStr">
        <is>
          <t>카페24어성초진정패키지[어성초 진정 패키지 세트] 대용량 토너 + 앰플 + 수딩 크림 + 마스크팩 10장201208</t>
        </is>
      </c>
    </row>
    <row r="14172">
      <c r="B14172" s="127" t="n">
        <v>44219</v>
      </c>
      <c r="C14172" s="87">
        <f>TEXT(B14172,"aaa")</f>
        <v/>
      </c>
      <c r="D14172" s="93" t="n"/>
      <c r="E14172" s="87">
        <f>INDEX(매칭테이블!C:D,MATCH(RD!G14172,매칭테이블!D:D,0),1)</f>
        <v/>
      </c>
      <c r="F14172" s="93" t="inlineStr">
        <is>
          <t>카페24</t>
        </is>
      </c>
      <c r="G14172" s="93" t="inlineStr">
        <is>
          <t>[플친단독] 어성초 80 수분 진정 앰플옵션=어성초 80 앰플 1개 - 28%off</t>
        </is>
      </c>
      <c r="H14172" s="93" t="n">
        <v>4</v>
      </c>
      <c r="J14172" s="87" t="n">
        <v>201208</v>
      </c>
      <c r="K14172" s="93" t="n"/>
      <c r="L14172" s="87" t="n">
        <v>112000</v>
      </c>
      <c r="M14172" s="87" t="n">
        <v>105448</v>
      </c>
      <c r="N14172" s="87" t="n">
        <v>13588</v>
      </c>
      <c r="O14172" s="144" t="n">
        <v>101818.1818181818</v>
      </c>
      <c r="P14172" s="87" t="inlineStr">
        <is>
          <t>카페24앰플[플친단독] 어성초 80 수분 진정 앰플옵션=어성초 80 앰플 1개 - 28%off201208</t>
        </is>
      </c>
    </row>
    <row r="14173">
      <c r="B14173" s="127" t="n">
        <v>44219</v>
      </c>
      <c r="C14173" s="87">
        <f>TEXT(B14173,"aaa")</f>
        <v/>
      </c>
      <c r="D14173" s="93" t="n"/>
      <c r="E14173" s="87">
        <f>INDEX(매칭테이블!C:D,MATCH(RD!G14173,매칭테이블!D:D,0),1)</f>
        <v/>
      </c>
      <c r="F14173" s="93" t="inlineStr">
        <is>
          <t>카페24</t>
        </is>
      </c>
      <c r="G14173" s="93" t="inlineStr">
        <is>
          <t>[플친단독] 어성초 80 수분 진정 앰플옵션=어성초 80 앰플 2+1 EVENT (무료배송)</t>
        </is>
      </c>
      <c r="H14173" s="93" t="n">
        <v>3</v>
      </c>
      <c r="J14173" s="87" t="n">
        <v>201208</v>
      </c>
      <c r="K14173" s="93" t="n"/>
      <c r="L14173" s="87" t="n">
        <v>84000</v>
      </c>
      <c r="M14173" s="87" t="n">
        <v>79086</v>
      </c>
      <c r="N14173" s="87" t="n">
        <v>10191</v>
      </c>
      <c r="O14173" s="144" t="n">
        <v>76363.63636363635</v>
      </c>
      <c r="P14173" s="87" t="inlineStr">
        <is>
          <t>카페24앰플[플친단독] 어성초 80 수분 진정 앰플옵션=어성초 80 앰플 2+1 EVENT (무료배송)201208</t>
        </is>
      </c>
    </row>
    <row r="14174">
      <c r="B14174" s="127" t="n">
        <v>44219</v>
      </c>
      <c r="C14174" s="87">
        <f>TEXT(B14174,"aaa")</f>
        <v/>
      </c>
      <c r="D14174" s="93" t="n"/>
      <c r="E14174" s="87">
        <f>INDEX(매칭테이블!C:D,MATCH(RD!G14174,매칭테이블!D:D,0),1)</f>
        <v/>
      </c>
      <c r="F14174" s="93" t="inlineStr">
        <is>
          <t>카페24</t>
        </is>
      </c>
      <c r="G14174" s="93" t="inlineStr">
        <is>
          <t>대용량 어성초 77 수딩 토너 500ml옵션=대용량 어성초 77 토너 1개 - 27% OFF</t>
        </is>
      </c>
      <c r="H14174" s="93" t="n">
        <v>20</v>
      </c>
      <c r="J14174" s="87" t="n">
        <v>201208</v>
      </c>
      <c r="K14174" s="93" t="n"/>
      <c r="L14174" s="87" t="n">
        <v>660000</v>
      </c>
      <c r="M14174" s="87" t="n">
        <v>621390</v>
      </c>
      <c r="N14174" s="87" t="n">
        <v>86600</v>
      </c>
      <c r="O14174" s="144" t="n">
        <v>600000</v>
      </c>
      <c r="P14174" s="87" t="inlineStr">
        <is>
          <t>카페24토너대용량 어성초 77 수딩 토너 500ml옵션=대용량 어성초 77 토너 1개 - 27% OFF201208</t>
        </is>
      </c>
    </row>
    <row r="14175">
      <c r="B14175" s="127" t="n">
        <v>44219</v>
      </c>
      <c r="C14175" s="87">
        <f>TEXT(B14175,"aaa")</f>
        <v/>
      </c>
      <c r="D14175" s="93" t="n"/>
      <c r="E14175" s="87">
        <f>INDEX(매칭테이블!C:D,MATCH(RD!G14175,매칭테이블!D:D,0),1)</f>
        <v/>
      </c>
      <c r="F14175" s="93" t="inlineStr">
        <is>
          <t>카페24</t>
        </is>
      </c>
      <c r="G14175" s="93" t="inlineStr">
        <is>
          <t>대용량 어성초 77 수딩 토너 500ml화장솜(선택)=촉촉 스킨팩 화장솜</t>
        </is>
      </c>
      <c r="H14175" s="93" t="n">
        <v>7</v>
      </c>
      <c r="J14175" s="87" t="n">
        <v>201208</v>
      </c>
      <c r="K14175" s="93" t="n"/>
      <c r="L14175" s="87" t="n">
        <v>266000</v>
      </c>
      <c r="M14175" s="87" t="n">
        <v>250439</v>
      </c>
      <c r="N14175" s="87" t="n">
        <v>7770</v>
      </c>
      <c r="O14175" s="144" t="n">
        <v>241818.1818181818</v>
      </c>
      <c r="P14175" s="87" t="inlineStr">
        <is>
          <t>카페24토너대용량 어성초 77 수딩 토너 500ml화장솜(선택)=촉촉 스킨팩 화장솜201208</t>
        </is>
      </c>
    </row>
    <row r="14176">
      <c r="B14176" s="127" t="n">
        <v>44219</v>
      </c>
      <c r="C14176" s="87">
        <f>TEXT(B14176,"aaa")</f>
        <v/>
      </c>
      <c r="D14176" s="93" t="n"/>
      <c r="E14176" s="87">
        <f>INDEX(매칭테이블!C:D,MATCH(RD!G14176,매칭테이블!D:D,0),1)</f>
        <v/>
      </c>
      <c r="F14176" s="93" t="inlineStr">
        <is>
          <t>카페24</t>
        </is>
      </c>
      <c r="G14176" s="93" t="inlineStr">
        <is>
          <t>어성초 70 데일리 릴리프 로션로션=어성초 70 데일리 릴리프 로션 1개 -20% off</t>
        </is>
      </c>
      <c r="H14176" s="93" t="n">
        <v>6</v>
      </c>
      <c r="J14176" s="87" t="n">
        <v>201208</v>
      </c>
      <c r="K14176" s="93" t="n"/>
      <c r="L14176" s="87" t="n">
        <v>134400</v>
      </c>
      <c r="M14176" s="87" t="n">
        <v>126537.6</v>
      </c>
      <c r="N14176" s="87" t="n">
        <v>26028</v>
      </c>
      <c r="O14176" s="144" t="n">
        <v>122181.8181818182</v>
      </c>
      <c r="P14176" s="87" t="inlineStr">
        <is>
          <t>카페24로션어성초 70 데일리 릴리프 로션로션=어성초 70 데일리 릴리프 로션 1개 -20% off201208</t>
        </is>
      </c>
    </row>
    <row r="14177">
      <c r="B14177" s="127" t="n">
        <v>44219</v>
      </c>
      <c r="C14177" s="87">
        <f>TEXT(B14177,"aaa")</f>
        <v/>
      </c>
      <c r="D14177" s="93" t="n"/>
      <c r="E14177" s="87">
        <f>INDEX(매칭테이블!C:D,MATCH(RD!G14177,매칭테이블!D:D,0),1)</f>
        <v/>
      </c>
      <c r="F14177" s="93" t="inlineStr">
        <is>
          <t>카페24</t>
        </is>
      </c>
      <c r="G14177" s="93" t="inlineStr">
        <is>
          <t>어성초 70 데일리 릴리프 로션로션=어성초 70 데일리 릴리프 로션 2개 -30% off</t>
        </is>
      </c>
      <c r="H14177" s="93" t="n">
        <v>3</v>
      </c>
      <c r="J14177" s="87" t="n">
        <v>201208</v>
      </c>
      <c r="K14177" s="93" t="n"/>
      <c r="L14177" s="87" t="n">
        <v>117600</v>
      </c>
      <c r="M14177" s="87" t="n">
        <v>110720.4</v>
      </c>
      <c r="N14177" s="87" t="n">
        <v>26028</v>
      </c>
      <c r="O14177" s="144" t="n">
        <v>106909.0909090909</v>
      </c>
      <c r="P14177" s="87" t="inlineStr">
        <is>
          <t>카페24로션어성초 70 데일리 릴리프 로션로션=어성초 70 데일리 릴리프 로션 2개 -30% off201208</t>
        </is>
      </c>
    </row>
    <row r="14178">
      <c r="B14178" s="127" t="n">
        <v>44219</v>
      </c>
      <c r="C14178" s="87">
        <f>TEXT(B14178,"aaa")</f>
        <v/>
      </c>
      <c r="D14178" s="93" t="n"/>
      <c r="E14178" s="87">
        <f>INDEX(매칭테이블!C:D,MATCH(RD!G14178,매칭테이블!D:D,0),1)</f>
        <v/>
      </c>
      <c r="F14178" s="93" t="inlineStr">
        <is>
          <t>카페24</t>
        </is>
      </c>
      <c r="G14178" s="93" t="inlineStr">
        <is>
          <t>어성초 70 머드 크림 마스크옵션=어성초 70 머드 크림 마스크-20% off</t>
        </is>
      </c>
      <c r="H14178" s="93" t="n">
        <v>1</v>
      </c>
      <c r="J14178" s="87" t="n">
        <v>201208</v>
      </c>
      <c r="K14178" s="93" t="n"/>
      <c r="L14178" s="87" t="n">
        <v>20000</v>
      </c>
      <c r="M14178" s="87" t="n">
        <v>18830</v>
      </c>
      <c r="N14178" s="87" t="n">
        <v>1442</v>
      </c>
      <c r="O14178" s="144" t="n">
        <v>18181.81818181818</v>
      </c>
      <c r="P14178" s="87" t="inlineStr">
        <is>
          <t>카페24머드크림마스크어성초 70 머드 크림 마스크옵션=어성초 70 머드 크림 마스크-20% off201208</t>
        </is>
      </c>
    </row>
    <row r="14179">
      <c r="B14179" s="127" t="n">
        <v>44219</v>
      </c>
      <c r="C14179" s="87">
        <f>TEXT(B14179,"aaa")</f>
        <v/>
      </c>
      <c r="D14179" s="93" t="n"/>
      <c r="E14179" s="87">
        <f>INDEX(매칭테이블!C:D,MATCH(RD!G14179,매칭테이블!D:D,0),1)</f>
        <v/>
      </c>
      <c r="F14179" s="93" t="inlineStr">
        <is>
          <t>카페24</t>
        </is>
      </c>
      <c r="G14179" s="93" t="inlineStr">
        <is>
          <t>어성초 70 머드 크림 마스크옵션=어성초 70 머드 크림 마스크 2개-30% off (무료배송)</t>
        </is>
      </c>
      <c r="H14179" s="93" t="n">
        <v>1</v>
      </c>
      <c r="J14179" s="87" t="n">
        <v>201208</v>
      </c>
      <c r="K14179" s="93" t="n"/>
      <c r="L14179" s="87" t="n">
        <v>35000</v>
      </c>
      <c r="M14179" s="87" t="n">
        <v>32952.5</v>
      </c>
      <c r="N14179" s="87" t="n">
        <v>2884</v>
      </c>
      <c r="O14179" s="144" t="n">
        <v>31818.18181818182</v>
      </c>
      <c r="P14179" s="87" t="inlineStr">
        <is>
          <t>카페24머드크림마스크어성초 70 머드 크림 마스크옵션=어성초 70 머드 크림 마스크 2개-30% off (무료배송)201208</t>
        </is>
      </c>
    </row>
    <row r="14180">
      <c r="B14180" s="127" t="n">
        <v>44219</v>
      </c>
      <c r="C14180" s="87">
        <f>TEXT(B14180,"aaa")</f>
        <v/>
      </c>
      <c r="D14180" s="93" t="n"/>
      <c r="E14180" s="87">
        <f>INDEX(매칭테이블!C:D,MATCH(RD!G14180,매칭테이블!D:D,0),1)</f>
        <v/>
      </c>
      <c r="F14180" s="93" t="inlineStr">
        <is>
          <t>카페24</t>
        </is>
      </c>
      <c r="G14180" s="93" t="inlineStr">
        <is>
          <t>어성초 70 머드 크림 마스크</t>
        </is>
      </c>
      <c r="H14180" s="93" t="n">
        <v>1</v>
      </c>
      <c r="J14180" s="87" t="n">
        <v>201208</v>
      </c>
      <c r="K14180" s="93" t="n"/>
      <c r="L14180" s="87" t="n">
        <v>17500</v>
      </c>
      <c r="M14180" s="87" t="n">
        <v>16476.25</v>
      </c>
      <c r="N14180" s="87" t="n">
        <v>1442</v>
      </c>
      <c r="O14180" s="144" t="n">
        <v>15909.09090909091</v>
      </c>
      <c r="P14180" s="87" t="inlineStr">
        <is>
          <t>카페24머드크림마스크어성초 70 머드 크림 마스크201208</t>
        </is>
      </c>
    </row>
    <row r="14181">
      <c r="B14181" s="127" t="n">
        <v>44219</v>
      </c>
      <c r="C14181" s="87">
        <f>TEXT(B14181,"aaa")</f>
        <v/>
      </c>
      <c r="D14181" s="93" t="n"/>
      <c r="E14181" s="87">
        <f>INDEX(매칭테이블!C:D,MATCH(RD!G14181,매칭테이블!D:D,0),1)</f>
        <v/>
      </c>
      <c r="F14181" s="93" t="inlineStr">
        <is>
          <t>카페24</t>
        </is>
      </c>
      <c r="G14181" s="93" t="inlineStr">
        <is>
          <t>어성초 70 인텐스 카밍 크림크림=어성초 70 인텐스 카밍 크림 1개 (-20%)</t>
        </is>
      </c>
      <c r="H14181" s="93" t="n">
        <v>2</v>
      </c>
      <c r="J14181" s="87" t="n">
        <v>201208</v>
      </c>
      <c r="K14181" s="93" t="n"/>
      <c r="L14181" s="87" t="n">
        <v>56000</v>
      </c>
      <c r="M14181" s="87" t="n">
        <v>52724</v>
      </c>
      <c r="N14181" s="87" t="n">
        <v>7764</v>
      </c>
      <c r="O14181" s="144" t="n">
        <v>50909.0909090909</v>
      </c>
      <c r="P14181" s="87" t="inlineStr">
        <is>
          <t>카페24카밍크림어성초 70 인텐스 카밍 크림크림=어성초 70 인텐스 카밍 크림 1개 (-20%)201208</t>
        </is>
      </c>
    </row>
    <row r="14182">
      <c r="B14182" s="127" t="n">
        <v>44219</v>
      </c>
      <c r="C14182" s="87">
        <f>TEXT(B14182,"aaa")</f>
        <v/>
      </c>
      <c r="D14182" s="93" t="n"/>
      <c r="E14182" s="87">
        <f>INDEX(매칭테이블!C:D,MATCH(RD!G14182,매칭테이블!D:D,0),1)</f>
        <v/>
      </c>
      <c r="F14182" s="93" t="inlineStr">
        <is>
          <t>카페24</t>
        </is>
      </c>
      <c r="G14182" s="93" t="inlineStr">
        <is>
          <t>어성초 77 수딩 토너옵션=어성초 77 토너 1개-20% off</t>
        </is>
      </c>
      <c r="H14182" s="93" t="n">
        <v>40</v>
      </c>
      <c r="J14182" s="87" t="n">
        <v>201208</v>
      </c>
      <c r="K14182" s="93" t="n"/>
      <c r="L14182" s="87" t="n">
        <v>800000</v>
      </c>
      <c r="M14182" s="87" t="n">
        <v>753200</v>
      </c>
      <c r="N14182" s="87" t="n">
        <v>123200</v>
      </c>
      <c r="O14182" s="144" t="n">
        <v>727272.7272727272</v>
      </c>
      <c r="P14182" s="87" t="inlineStr">
        <is>
          <t>카페24토너어성초 77 수딩 토너옵션=어성초 77 토너 1개-20% off201208</t>
        </is>
      </c>
    </row>
    <row r="14183">
      <c r="B14183" s="127" t="n">
        <v>44219</v>
      </c>
      <c r="C14183" s="87">
        <f>TEXT(B14183,"aaa")</f>
        <v/>
      </c>
      <c r="D14183" s="93" t="n"/>
      <c r="E14183" s="87">
        <f>INDEX(매칭테이블!C:D,MATCH(RD!G14183,매칭테이블!D:D,0),1)</f>
        <v/>
      </c>
      <c r="F14183" s="93" t="inlineStr">
        <is>
          <t>카페24</t>
        </is>
      </c>
      <c r="G14183" s="93" t="inlineStr">
        <is>
          <t>어성초 77 수딩 토너옵션=BEST어성초 77 토너 2개-30% off (무료배송)</t>
        </is>
      </c>
      <c r="H14183" s="93" t="n">
        <v>36</v>
      </c>
      <c r="J14183" s="87" t="n">
        <v>201208</v>
      </c>
      <c r="K14183" s="93" t="n"/>
      <c r="L14183" s="87" t="n">
        <v>1260000</v>
      </c>
      <c r="M14183" s="87" t="n">
        <v>1186290</v>
      </c>
      <c r="N14183" s="87" t="n">
        <v>221760</v>
      </c>
      <c r="O14183" s="144" t="n">
        <v>1145454.545454545</v>
      </c>
      <c r="P14183" s="87" t="inlineStr">
        <is>
          <t>카페24토너어성초 77 수딩 토너옵션=BEST어성초 77 토너 2개-30% off (무료배송)201208</t>
        </is>
      </c>
    </row>
    <row r="14184">
      <c r="B14184" s="127" t="n">
        <v>44219</v>
      </c>
      <c r="C14184" s="87">
        <f>TEXT(B14184,"aaa")</f>
        <v/>
      </c>
      <c r="D14184" s="93" t="n"/>
      <c r="E14184" s="87">
        <f>INDEX(매칭테이블!C:D,MATCH(RD!G14184,매칭테이블!D:D,0),1)</f>
        <v/>
      </c>
      <c r="F14184" s="93" t="inlineStr">
        <is>
          <t>카페24</t>
        </is>
      </c>
      <c r="G14184" s="93" t="inlineStr">
        <is>
          <t>어성초 77 수딩 토너옵션=어성초 77토너1개 + 어성초77패드1개 -30% off (무료배송)</t>
        </is>
      </c>
      <c r="H14184" s="93" t="n">
        <v>11</v>
      </c>
      <c r="J14184" s="87" t="n">
        <v>201208</v>
      </c>
      <c r="K14184" s="93" t="n"/>
      <c r="L14184" s="87" t="n">
        <v>408100</v>
      </c>
      <c r="M14184" s="87" t="n">
        <v>384226.15</v>
      </c>
      <c r="N14184" s="87" t="n">
        <v>89012</v>
      </c>
      <c r="O14184" s="144" t="n">
        <v>370999.9999999999</v>
      </c>
      <c r="P14184" s="87" t="inlineStr">
        <is>
          <t>카페24토너+패드 세트어성초 77 수딩 토너옵션=어성초 77토너1개 + 어성초77패드1개 -30% off (무료배송)201208</t>
        </is>
      </c>
    </row>
    <row r="14185">
      <c r="B14185" s="127" t="n">
        <v>44219</v>
      </c>
      <c r="C14185" s="87">
        <f>TEXT(B14185,"aaa")</f>
        <v/>
      </c>
      <c r="D14185" s="93" t="n"/>
      <c r="E14185" s="87">
        <f>INDEX(매칭테이블!C:D,MATCH(RD!G14185,매칭테이블!D:D,0),1)</f>
        <v/>
      </c>
      <c r="F14185" s="93" t="inlineStr">
        <is>
          <t>카페24</t>
        </is>
      </c>
      <c r="G14185" s="93" t="inlineStr">
        <is>
          <t>어성초 77 수딩 토너화장솜(선택)=촉촉 스킨팩 화장솜</t>
        </is>
      </c>
      <c r="H14185" s="93" t="n">
        <v>22</v>
      </c>
      <c r="J14185" s="87" t="n">
        <v>201208</v>
      </c>
      <c r="K14185" s="93" t="n"/>
      <c r="L14185" s="87" t="n">
        <v>66000</v>
      </c>
      <c r="M14185" s="87" t="n">
        <v>62139</v>
      </c>
      <c r="N14185" s="87" t="n">
        <v>24420</v>
      </c>
      <c r="O14185" s="144" t="n">
        <v>59999.99999999999</v>
      </c>
      <c r="P14185" s="87" t="inlineStr">
        <is>
          <t>카페24화장솜어성초 77 수딩 토너화장솜(선택)=촉촉 스킨팩 화장솜201208</t>
        </is>
      </c>
    </row>
    <row r="14186">
      <c r="B14186" s="127" t="n">
        <v>44219</v>
      </c>
      <c r="C14186" s="87">
        <f>TEXT(B14186,"aaa")</f>
        <v/>
      </c>
      <c r="D14186" s="93" t="n"/>
      <c r="E14186" s="87">
        <f>INDEX(매칭테이블!C:D,MATCH(RD!G14186,매칭테이블!D:D,0),1)</f>
        <v/>
      </c>
      <c r="F14186" s="93" t="inlineStr">
        <is>
          <t>카페24</t>
        </is>
      </c>
      <c r="G14186" s="93" t="inlineStr">
        <is>
          <t>어성초 77 수딩 토너토너(필수)=어성초 77 토너 1개-20% off</t>
        </is>
      </c>
      <c r="H14186" s="93" t="n">
        <v>1</v>
      </c>
      <c r="J14186" s="87" t="n">
        <v>201208</v>
      </c>
      <c r="K14186" s="93" t="n"/>
      <c r="L14186" s="87" t="n">
        <v>20000</v>
      </c>
      <c r="M14186" s="87" t="n">
        <v>18830</v>
      </c>
      <c r="N14186" s="87" t="n">
        <v>3080</v>
      </c>
      <c r="O14186" s="144" t="n">
        <v>18181.81818181818</v>
      </c>
      <c r="P14186" s="87" t="inlineStr">
        <is>
          <t>카페24토너어성초 77 수딩 토너토너(필수)=어성초 77 토너 1개-20% off201208</t>
        </is>
      </c>
    </row>
    <row r="14187">
      <c r="B14187" s="127" t="n">
        <v>44219</v>
      </c>
      <c r="C14187" s="87">
        <f>TEXT(B14187,"aaa")</f>
        <v/>
      </c>
      <c r="D14187" s="93" t="n"/>
      <c r="E14187" s="87">
        <f>INDEX(매칭테이블!C:D,MATCH(RD!G14187,매칭테이블!D:D,0),1)</f>
        <v/>
      </c>
      <c r="F14187" s="93" t="inlineStr">
        <is>
          <t>카페24</t>
        </is>
      </c>
      <c r="G14187" s="93" t="inlineStr">
        <is>
          <t>어성초 77 진정 마스크옵션=어성초 77 진정 마스크팩 1장</t>
        </is>
      </c>
      <c r="H14187" s="93" t="n">
        <v>2</v>
      </c>
      <c r="J14187" s="87" t="n">
        <v>201208</v>
      </c>
      <c r="K14187" s="93" t="n"/>
      <c r="L14187" s="87" t="n">
        <v>8000</v>
      </c>
      <c r="M14187" s="87" t="n">
        <v>7532</v>
      </c>
      <c r="N14187" s="87" t="n">
        <v>794</v>
      </c>
      <c r="O14187" s="144" t="n">
        <v>7272.727272727272</v>
      </c>
      <c r="P14187" s="87" t="inlineStr">
        <is>
          <t>카페24마스크팩어성초 77 진정 마스크옵션=어성초 77 진정 마스크팩 1장201208</t>
        </is>
      </c>
    </row>
    <row r="14188">
      <c r="B14188" s="127" t="n">
        <v>44219</v>
      </c>
      <c r="C14188" s="87">
        <f>TEXT(B14188,"aaa")</f>
        <v/>
      </c>
      <c r="D14188" s="93" t="n"/>
      <c r="E14188" s="87">
        <f>INDEX(매칭테이블!C:D,MATCH(RD!G14188,매칭테이블!D:D,0),1)</f>
        <v/>
      </c>
      <c r="F14188" s="93" t="inlineStr">
        <is>
          <t>카페24</t>
        </is>
      </c>
      <c r="G14188" s="93" t="inlineStr">
        <is>
          <t>어성초 77 진정 마스크옵션=어성초 77 진정 마스크팩 10장-50% off</t>
        </is>
      </c>
      <c r="H14188" s="93" t="n">
        <v>6</v>
      </c>
      <c r="J14188" s="87" t="n">
        <v>201208</v>
      </c>
      <c r="K14188" s="93" t="n"/>
      <c r="L14188" s="87" t="n">
        <v>120000</v>
      </c>
      <c r="M14188" s="87" t="n">
        <v>112980</v>
      </c>
      <c r="N14188" s="87" t="n">
        <v>23820</v>
      </c>
      <c r="O14188" s="144" t="n">
        <v>109090.9090909091</v>
      </c>
      <c r="P14188" s="87" t="inlineStr">
        <is>
          <t>카페24마스크팩어성초 77 진정 마스크옵션=어성초 77 진정 마스크팩 10장-50% off201208</t>
        </is>
      </c>
    </row>
    <row r="14189">
      <c r="B14189" s="127" t="n">
        <v>44219</v>
      </c>
      <c r="C14189" s="87">
        <f>TEXT(B14189,"aaa")</f>
        <v/>
      </c>
      <c r="D14189" s="93" t="n"/>
      <c r="E14189" s="87">
        <f>INDEX(매칭테이블!C:D,MATCH(RD!G14189,매칭테이블!D:D,0),1)</f>
        <v/>
      </c>
      <c r="F14189" s="93" t="inlineStr">
        <is>
          <t>카페24</t>
        </is>
      </c>
      <c r="G14189" s="93" t="inlineStr">
        <is>
          <t>어성초 77 진정 마스크</t>
        </is>
      </c>
      <c r="H14189" s="93" t="n">
        <v>2</v>
      </c>
      <c r="J14189" s="87" t="n">
        <v>201208</v>
      </c>
      <c r="K14189" s="93" t="n"/>
      <c r="L14189" s="87" t="n">
        <v>8000</v>
      </c>
      <c r="M14189" s="87" t="n">
        <v>7532</v>
      </c>
      <c r="N14189" s="87" t="n">
        <v>794</v>
      </c>
      <c r="O14189" s="144" t="n">
        <v>7272.727272727272</v>
      </c>
      <c r="P14189" s="87" t="inlineStr">
        <is>
          <t>카페24마스크팩어성초 77 진정 마스크201208</t>
        </is>
      </c>
    </row>
    <row r="14190">
      <c r="B14190" s="127" t="n">
        <v>44219</v>
      </c>
      <c r="C14190" s="87">
        <f>TEXT(B14190,"aaa")</f>
        <v/>
      </c>
      <c r="D14190" s="93" t="n"/>
      <c r="E14190" s="87">
        <f>INDEX(매칭테이블!C:D,MATCH(RD!G14190,매칭테이블!D:D,0),1)</f>
        <v/>
      </c>
      <c r="F14190" s="93" t="inlineStr">
        <is>
          <t>카페24</t>
        </is>
      </c>
      <c r="G14190" s="93" t="inlineStr">
        <is>
          <t>어성초 78 수딩 크림</t>
        </is>
      </c>
      <c r="H14190" s="93" t="n">
        <v>5</v>
      </c>
      <c r="J14190" s="87" t="n">
        <v>201208</v>
      </c>
      <c r="K14190" s="93" t="n"/>
      <c r="L14190" s="87" t="n">
        <v>190000</v>
      </c>
      <c r="M14190" s="87" t="n">
        <v>178885</v>
      </c>
      <c r="N14190" s="87" t="n">
        <v>15225</v>
      </c>
      <c r="O14190" s="144" t="n">
        <v>172727.2727272727</v>
      </c>
      <c r="P14190" s="87" t="inlineStr">
        <is>
          <t>카페24수딩크림어성초 78 수딩 크림201208</t>
        </is>
      </c>
    </row>
    <row r="14191">
      <c r="B14191" s="127" t="n">
        <v>44219</v>
      </c>
      <c r="C14191" s="87">
        <f>TEXT(B14191,"aaa")</f>
        <v/>
      </c>
      <c r="D14191" s="93" t="n"/>
      <c r="E14191" s="87">
        <f>INDEX(매칭테이블!C:D,MATCH(RD!G14191,매칭테이블!D:D,0),1)</f>
        <v/>
      </c>
      <c r="F14191" s="93" t="inlineStr">
        <is>
          <t>카페24</t>
        </is>
      </c>
      <c r="G14191" s="93" t="inlineStr">
        <is>
          <t>어성초 78 수딩 크림</t>
        </is>
      </c>
      <c r="H14191" s="93" t="n">
        <v>8</v>
      </c>
      <c r="J14191" s="87" t="n">
        <v>201208</v>
      </c>
      <c r="K14191" s="93" t="n"/>
      <c r="L14191" s="87" t="n">
        <v>304000</v>
      </c>
      <c r="M14191" s="87" t="n">
        <v>286216</v>
      </c>
      <c r="N14191" s="87" t="n">
        <v>24360</v>
      </c>
      <c r="O14191" s="144" t="n">
        <v>276363.6363636364</v>
      </c>
      <c r="P14191" s="87" t="inlineStr">
        <is>
          <t>카페24수딩크림어성초 78 수딩 크림201208</t>
        </is>
      </c>
    </row>
    <row r="14192">
      <c r="B14192" s="127" t="n">
        <v>44219</v>
      </c>
      <c r="C14192" s="87">
        <f>TEXT(B14192,"aaa")</f>
        <v/>
      </c>
      <c r="D14192" s="93" t="n"/>
      <c r="E14192" s="87">
        <f>INDEX(매칭테이블!C:D,MATCH(RD!G14192,매칭테이블!D:D,0),1)</f>
        <v/>
      </c>
      <c r="F14192" s="93" t="inlineStr">
        <is>
          <t>카페24</t>
        </is>
      </c>
      <c r="G14192" s="93" t="inlineStr">
        <is>
          <t>어성초 80 수분 진정 앰플앰플=어성초 80 앰플 1개-15%off</t>
        </is>
      </c>
      <c r="H14192" s="93" t="n">
        <v>12</v>
      </c>
      <c r="J14192" s="87" t="n">
        <v>201208</v>
      </c>
      <c r="K14192" s="93" t="n"/>
      <c r="L14192" s="87" t="n">
        <v>336000</v>
      </c>
      <c r="M14192" s="87" t="n">
        <v>316344</v>
      </c>
      <c r="N14192" s="87" t="n">
        <v>40764</v>
      </c>
      <c r="O14192" s="144" t="n">
        <v>305454.5454545454</v>
      </c>
      <c r="P14192" s="87" t="inlineStr">
        <is>
          <t>카페24앰플어성초 80 수분 진정 앰플앰플=어성초 80 앰플 1개-15%off201208</t>
        </is>
      </c>
    </row>
    <row r="14193">
      <c r="B14193" s="127" t="n">
        <v>44219</v>
      </c>
      <c r="C14193" s="87">
        <f>TEXT(B14193,"aaa")</f>
        <v/>
      </c>
      <c r="D14193" s="93" t="n"/>
      <c r="E14193" s="87">
        <f>INDEX(매칭테이블!C:D,MATCH(RD!G14193,매칭테이블!D:D,0),1)</f>
        <v/>
      </c>
      <c r="F14193" s="93" t="inlineStr">
        <is>
          <t>카페24</t>
        </is>
      </c>
      <c r="G14193" s="93" t="inlineStr">
        <is>
          <t>어성초 80 수분 진정 앰플앰플=어성초 80 앰플 2개-27%off (무료배송)</t>
        </is>
      </c>
      <c r="H14193" s="93" t="n">
        <v>4</v>
      </c>
      <c r="J14193" s="87" t="n">
        <v>201208</v>
      </c>
      <c r="K14193" s="93" t="n"/>
      <c r="L14193" s="87" t="n">
        <v>192000</v>
      </c>
      <c r="M14193" s="87" t="n">
        <v>180768</v>
      </c>
      <c r="N14193" s="87" t="n">
        <v>27176</v>
      </c>
      <c r="O14193" s="144" t="n">
        <v>174545.4545454545</v>
      </c>
      <c r="P14193" s="87" t="inlineStr">
        <is>
          <t>카페24앰플어성초 80 수분 진정 앰플앰플=어성초 80 앰플 2개-27%off (무료배송)201208</t>
        </is>
      </c>
    </row>
    <row r="14194">
      <c r="B14194" s="127" t="n">
        <v>44219</v>
      </c>
      <c r="C14194" s="87">
        <f>TEXT(B14194,"aaa")</f>
        <v/>
      </c>
      <c r="D14194" s="93" t="n"/>
      <c r="E14194" s="87">
        <f>INDEX(매칭테이블!C:D,MATCH(RD!G14194,매칭테이블!D:D,0),1)</f>
        <v/>
      </c>
      <c r="F14194" s="93" t="inlineStr">
        <is>
          <t>카페24</t>
        </is>
      </c>
      <c r="G14194" s="93" t="inlineStr">
        <is>
          <t>어성초 80 수분 진정 앰플</t>
        </is>
      </c>
      <c r="H14194" s="93" t="n">
        <v>7</v>
      </c>
      <c r="J14194" s="87" t="n">
        <v>201208</v>
      </c>
      <c r="K14194" s="93" t="n"/>
      <c r="L14194" s="87" t="n">
        <v>196000</v>
      </c>
      <c r="M14194" s="87" t="n">
        <v>184534</v>
      </c>
      <c r="N14194" s="87" t="n">
        <v>23779</v>
      </c>
      <c r="O14194" s="144" t="n">
        <v>178181.8181818182</v>
      </c>
      <c r="P14194" s="87" t="inlineStr">
        <is>
          <t>카페24앰플어성초 80 수분 진정 앰플201208</t>
        </is>
      </c>
    </row>
    <row r="14195">
      <c r="B14195" s="127" t="n">
        <v>44219</v>
      </c>
      <c r="C14195" s="87">
        <f>TEXT(B14195,"aaa")</f>
        <v/>
      </c>
      <c r="D14195" s="93" t="n"/>
      <c r="E14195" s="87">
        <f>INDEX(매칭테이블!C:D,MATCH(RD!G14195,매칭테이블!D:D,0),1)</f>
        <v/>
      </c>
      <c r="F14195" s="93" t="inlineStr">
        <is>
          <t>카페24</t>
        </is>
      </c>
      <c r="G14195" s="93" t="inlineStr">
        <is>
          <t>어성초 아크네 바디워시옵션=어성초 아크네 바디워시 2개 -35% off (무료배송)</t>
        </is>
      </c>
      <c r="H14195" s="93" t="n">
        <v>3</v>
      </c>
      <c r="J14195" s="87" t="n">
        <v>201208</v>
      </c>
      <c r="K14195" s="93" t="n"/>
      <c r="L14195" s="87" t="n">
        <v>101400</v>
      </c>
      <c r="M14195" s="87" t="n">
        <v>95468.10000000001</v>
      </c>
      <c r="N14195" s="87" t="n">
        <v>24510</v>
      </c>
      <c r="O14195" s="144" t="n">
        <v>92181.81818181818</v>
      </c>
      <c r="P14195" s="87" t="inlineStr">
        <is>
          <t>카페24바디워시어성초 아크네 바디워시옵션=어성초 아크네 바디워시 2개 -35% off (무료배송)201208</t>
        </is>
      </c>
    </row>
    <row r="14196">
      <c r="B14196" s="127" t="n">
        <v>44219</v>
      </c>
      <c r="C14196" s="87">
        <f>TEXT(B14196,"aaa")</f>
        <v/>
      </c>
      <c r="D14196" s="93" t="n"/>
      <c r="E14196" s="87">
        <f>INDEX(매칭테이블!C:D,MATCH(RD!G14196,매칭테이블!D:D,0),1)</f>
        <v/>
      </c>
      <c r="F14196" s="93" t="inlineStr">
        <is>
          <t>카페24</t>
        </is>
      </c>
      <c r="G14196" s="93" t="inlineStr">
        <is>
          <t>어성초 약산성 클렌징폼클렌징폼=어성초 약산성 클렌징폼 1개 -19%off</t>
        </is>
      </c>
      <c r="H14196" s="93" t="n">
        <v>12</v>
      </c>
      <c r="J14196" s="87" t="n">
        <v>201208</v>
      </c>
      <c r="K14196" s="93" t="n"/>
      <c r="L14196" s="87" t="n">
        <v>156000</v>
      </c>
      <c r="M14196" s="87" t="n">
        <v>146874</v>
      </c>
      <c r="N14196" s="87" t="n">
        <v>33000</v>
      </c>
      <c r="O14196" s="144" t="n">
        <v>141818.1818181818</v>
      </c>
      <c r="P14196" s="87" t="inlineStr">
        <is>
          <t>카페24클렌징폼어성초 약산성 클렌징폼클렌징폼=어성초 약산성 클렌징폼 1개 -19%off201208</t>
        </is>
      </c>
    </row>
    <row r="14197">
      <c r="B14197" s="127" t="n">
        <v>44219</v>
      </c>
      <c r="C14197" s="87">
        <f>TEXT(B14197,"aaa")</f>
        <v/>
      </c>
      <c r="D14197" s="93" t="n"/>
      <c r="E14197" s="87">
        <f>INDEX(매칭테이블!C:D,MATCH(RD!G14197,매칭테이블!D:D,0),1)</f>
        <v/>
      </c>
      <c r="F14197" s="93" t="inlineStr">
        <is>
          <t>카페24</t>
        </is>
      </c>
      <c r="G14197" s="93" t="inlineStr">
        <is>
          <t>어성초 약산성 클렌징폼클렌징폼=어성초 약산성 클렌징폼 2개 -25%off</t>
        </is>
      </c>
      <c r="H14197" s="93" t="n">
        <v>1</v>
      </c>
      <c r="J14197" s="87" t="n">
        <v>201208</v>
      </c>
      <c r="K14197" s="93" t="n"/>
      <c r="L14197" s="87" t="n">
        <v>24000</v>
      </c>
      <c r="M14197" s="87" t="n">
        <v>22596</v>
      </c>
      <c r="N14197" s="87" t="n">
        <v>2460</v>
      </c>
      <c r="O14197" s="144" t="n">
        <v>21818.18181818182</v>
      </c>
      <c r="P14197" s="87" t="inlineStr">
        <is>
          <t>카페24클렌징폼어성초 약산성 클렌징폼클렌징폼=어성초 약산성 클렌징폼 2개 -25%off201208</t>
        </is>
      </c>
    </row>
    <row r="14198">
      <c r="B14198" s="127" t="n">
        <v>44219</v>
      </c>
      <c r="C14198" s="87">
        <f>TEXT(B14198,"aaa")</f>
        <v/>
      </c>
      <c r="D14198" s="93" t="n"/>
      <c r="E14198" s="87">
        <f>INDEX(매칭테이블!C:D,MATCH(RD!G14198,매칭테이블!D:D,0),1)</f>
        <v/>
      </c>
      <c r="F14198" s="93" t="inlineStr">
        <is>
          <t>카페24</t>
        </is>
      </c>
      <c r="G14198" s="93" t="inlineStr">
        <is>
          <t>어성초 약산성 클렌징폼클렌징폼=어성초 약산성 클렌징폼 3개 -31%off (무료배송)</t>
        </is>
      </c>
      <c r="H14198" s="93" t="n">
        <v>2</v>
      </c>
      <c r="J14198" s="87" t="n">
        <v>201208</v>
      </c>
      <c r="K14198" s="93" t="n"/>
      <c r="L14198" s="87" t="n">
        <v>66000</v>
      </c>
      <c r="M14198" s="87" t="n">
        <v>62139</v>
      </c>
      <c r="N14198" s="87" t="n">
        <v>7380</v>
      </c>
      <c r="O14198" s="144" t="n">
        <v>59999.99999999999</v>
      </c>
      <c r="P14198" s="87" t="inlineStr">
        <is>
          <t>카페24클렌징폼어성초 약산성 클렌징폼클렌징폼=어성초 약산성 클렌징폼 3개 -31%off (무료배송)201208</t>
        </is>
      </c>
    </row>
    <row r="14199">
      <c r="B14199" s="127" t="n">
        <v>44219</v>
      </c>
      <c r="C14199" s="87">
        <f>TEXT(B14199,"aaa")</f>
        <v/>
      </c>
      <c r="D14199" s="93" t="n"/>
      <c r="E14199" s="87">
        <f>INDEX(매칭테이블!C:D,MATCH(RD!G14199,매칭테이블!D:D,0),1)</f>
        <v/>
      </c>
      <c r="F14199" s="93" t="inlineStr">
        <is>
          <t>카페24</t>
        </is>
      </c>
      <c r="G14199" s="93" t="inlineStr">
        <is>
          <t>어성초 크림마스크 나이트 솔루션옵션=어성초 크림마스크 나이트 솔루션 10장 (-50%)</t>
        </is>
      </c>
      <c r="H14199" s="93" t="n">
        <v>3</v>
      </c>
      <c r="J14199" s="87" t="n">
        <v>201208</v>
      </c>
      <c r="K14199" s="93" t="n"/>
      <c r="L14199" s="87" t="n">
        <v>60000</v>
      </c>
      <c r="M14199" s="87" t="n">
        <v>56490</v>
      </c>
      <c r="N14199" s="87" t="n">
        <v>9321</v>
      </c>
      <c r="O14199" s="144" t="n">
        <v>54545.45454545454</v>
      </c>
      <c r="P14199" s="87" t="inlineStr">
        <is>
          <t>카페24크림마스크어성초 크림마스크 나이트 솔루션옵션=어성초 크림마스크 나이트 솔루션 10장 (-50%)201208</t>
        </is>
      </c>
    </row>
    <row r="14200">
      <c r="B14200" s="127" t="n">
        <v>44219</v>
      </c>
      <c r="C14200" s="87">
        <f>TEXT(B14200,"aaa")</f>
        <v/>
      </c>
      <c r="D14200" s="93" t="n"/>
      <c r="E14200" s="87">
        <f>INDEX(매칭테이블!C:D,MATCH(RD!G14200,매칭테이블!D:D,0),1)</f>
        <v/>
      </c>
      <c r="F14200" s="93" t="inlineStr">
        <is>
          <t>카페24</t>
        </is>
      </c>
      <c r="G14200" s="93" t="inlineStr">
        <is>
          <t>촉촉 스킨팩 화장솜</t>
        </is>
      </c>
      <c r="H14200" s="93" t="n">
        <v>4</v>
      </c>
      <c r="J14200" s="87" t="n">
        <v>201208</v>
      </c>
      <c r="K14200" s="93" t="n"/>
      <c r="L14200" s="87" t="n">
        <v>12000</v>
      </c>
      <c r="M14200" s="87" t="n">
        <v>11298</v>
      </c>
      <c r="N14200" s="87" t="n">
        <v>4440</v>
      </c>
      <c r="O14200" s="144" t="n">
        <v>10909.09090909091</v>
      </c>
      <c r="P14200" s="87" t="inlineStr">
        <is>
          <t>카페24화장솜촉촉 스킨팩 화장솜201208</t>
        </is>
      </c>
    </row>
    <row r="14201" customFormat="1" s="93">
      <c r="B14201" s="127" t="n">
        <v>44220</v>
      </c>
      <c r="C14201" s="87">
        <f>TEXT(B14201,"aaa")</f>
        <v/>
      </c>
      <c r="E14201" s="87">
        <f>INDEX(매칭테이블!C:D,MATCH(RD!G14201,매칭테이블!D:D,0),1)</f>
        <v/>
      </c>
      <c r="F14201" s="93" t="inlineStr">
        <is>
          <t>스타일쉐어</t>
        </is>
      </c>
      <c r="G14201" s="93" t="inlineStr">
        <is>
          <t>아누아 어성초 77 토너 250ml</t>
        </is>
      </c>
      <c r="H14201" s="93" t="n">
        <v>4</v>
      </c>
      <c r="J14201" s="87" t="n">
        <v>201208</v>
      </c>
      <c r="L14201" s="87" t="n">
        <v>80000</v>
      </c>
      <c r="M14201" s="87" t="n">
        <v>60000</v>
      </c>
      <c r="N14201" s="87" t="n">
        <v>13040</v>
      </c>
      <c r="O14201" s="144" t="n">
        <v>72727.27272727272</v>
      </c>
      <c r="P14201" s="87" t="inlineStr">
        <is>
          <t>스타일쉐어토너아누아 어성초 77 토너 250ml201208</t>
        </is>
      </c>
    </row>
    <row r="14202">
      <c r="B14202" s="127" t="n">
        <v>44220</v>
      </c>
      <c r="C14202" s="87">
        <f>TEXT(B14202,"aaa")</f>
        <v/>
      </c>
      <c r="D14202" s="93" t="n"/>
      <c r="E14202" s="87">
        <f>INDEX(매칭테이블!C:D,MATCH(RD!G14202,매칭테이블!D:D,0),1)</f>
        <v/>
      </c>
      <c r="F14202" s="93" t="inlineStr">
        <is>
          <t>카페24</t>
        </is>
      </c>
      <c r="G14202" s="93" t="inlineStr">
        <is>
          <t>5 제로 무기자차 선크림옵션=5제로 무기자차 선크림 1개-20% off</t>
        </is>
      </c>
      <c r="H14202" s="93" t="n">
        <v>3</v>
      </c>
      <c r="J14202" s="87" t="n">
        <v>201208</v>
      </c>
      <c r="K14202" s="93" t="n"/>
      <c r="L14202" s="87" t="n">
        <v>60000</v>
      </c>
      <c r="M14202" s="87" t="n">
        <v>56490</v>
      </c>
      <c r="N14202" s="87" t="n">
        <v>7035</v>
      </c>
      <c r="O14202" s="144" t="n">
        <v>54545.45454545454</v>
      </c>
      <c r="P14202" s="87" t="inlineStr">
        <is>
          <t>카페24선크림5 제로 무기자차 선크림옵션=5제로 무기자차 선크림 1개-20% off201208</t>
        </is>
      </c>
    </row>
    <row r="14203">
      <c r="B14203" s="127" t="n">
        <v>44220</v>
      </c>
      <c r="C14203" s="87">
        <f>TEXT(B14203,"aaa")</f>
        <v/>
      </c>
      <c r="D14203" s="93" t="n"/>
      <c r="E14203" s="87">
        <f>INDEX(매칭테이블!C:D,MATCH(RD!G14203,매칭테이블!D:D,0),1)</f>
        <v/>
      </c>
      <c r="F14203" s="93" t="inlineStr">
        <is>
          <t>카페24</t>
        </is>
      </c>
      <c r="G14203" s="93" t="inlineStr">
        <is>
          <t>[01/27 순차발송] 어성초 77 클리어 패드옵션=어성초 77 클리어 패드 1개-20% off</t>
        </is>
      </c>
      <c r="H14203" s="93" t="n">
        <v>34</v>
      </c>
      <c r="J14203" s="87" t="n">
        <v>201208</v>
      </c>
      <c r="K14203" s="93" t="n"/>
      <c r="L14203" s="87" t="n">
        <v>761600</v>
      </c>
      <c r="M14203" s="87" t="n">
        <v>717046.4</v>
      </c>
      <c r="N14203" s="87" t="n">
        <v>170408</v>
      </c>
      <c r="O14203" s="144" t="n">
        <v>692363.6363636364</v>
      </c>
      <c r="P14203" s="87" t="inlineStr">
        <is>
          <t>카페24클리어 패드[01/27 순차발송] 어성초 77 클리어 패드옵션=어성초 77 클리어 패드 1개-20% off201208</t>
        </is>
      </c>
    </row>
    <row r="14204">
      <c r="B14204" s="127" t="n">
        <v>44220</v>
      </c>
      <c r="C14204" s="87">
        <f>TEXT(B14204,"aaa")</f>
        <v/>
      </c>
      <c r="D14204" s="93" t="n"/>
      <c r="E14204" s="87">
        <f>INDEX(매칭테이블!C:D,MATCH(RD!G14204,매칭테이블!D:D,0),1)</f>
        <v/>
      </c>
      <c r="F14204" s="93" t="inlineStr">
        <is>
          <t>카페24</t>
        </is>
      </c>
      <c r="G14204" s="93" t="inlineStr">
        <is>
          <t>[01/27 순차발송] 어성초 77 클리어 패드옵션=어성초 77 클리어 패드 2개-30% off (무료배송)</t>
        </is>
      </c>
      <c r="H14204" s="93" t="n">
        <v>33</v>
      </c>
      <c r="J14204" s="87" t="n">
        <v>201208</v>
      </c>
      <c r="K14204" s="93" t="n"/>
      <c r="L14204" s="87" t="n">
        <v>1293600</v>
      </c>
      <c r="M14204" s="87" t="n">
        <v>1217924.4</v>
      </c>
      <c r="N14204" s="87" t="n">
        <v>330792</v>
      </c>
      <c r="O14204" s="144" t="n">
        <v>1176000</v>
      </c>
      <c r="P14204" s="87" t="inlineStr">
        <is>
          <t>카페24클리어 패드[01/27 순차발송] 어성초 77 클리어 패드옵션=어성초 77 클리어 패드 2개-30% off (무료배송)201208</t>
        </is>
      </c>
    </row>
    <row r="14205">
      <c r="B14205" s="127" t="n">
        <v>44220</v>
      </c>
      <c r="C14205" s="87">
        <f>TEXT(B14205,"aaa")</f>
        <v/>
      </c>
      <c r="D14205" s="93" t="n"/>
      <c r="E14205" s="87">
        <f>INDEX(매칭테이블!C:D,MATCH(RD!G14205,매칭테이블!D:D,0),1)</f>
        <v/>
      </c>
      <c r="F14205" s="93" t="inlineStr">
        <is>
          <t>카페24</t>
        </is>
      </c>
      <c r="G14205" s="93" t="inlineStr">
        <is>
          <t>[01/27 순차발송] 어성초 77 클리어 패드옵션=어성초 77 클리어 패드 2+1 EVENT (무료배송)</t>
        </is>
      </c>
      <c r="H14205" s="93" t="n">
        <v>33</v>
      </c>
      <c r="J14205" s="87" t="n">
        <v>201208</v>
      </c>
      <c r="K14205" s="93" t="n"/>
      <c r="L14205" s="87" t="n">
        <v>1801800</v>
      </c>
      <c r="M14205" s="87" t="n">
        <v>1696394.7</v>
      </c>
      <c r="N14205" s="87" t="n">
        <v>304920</v>
      </c>
      <c r="O14205" s="144" t="n">
        <v>1638000</v>
      </c>
      <c r="P14205" s="87" t="inlineStr">
        <is>
          <t>카페24클리어 패드[01/27 순차발송] 어성초 77 클리어 패드옵션=어성초 77 클리어 패드 2+1 EVENT (무료배송)201208</t>
        </is>
      </c>
    </row>
    <row r="14206">
      <c r="B14206" s="127" t="n">
        <v>44220</v>
      </c>
      <c r="C14206" s="87">
        <f>TEXT(B14206,"aaa")</f>
        <v/>
      </c>
      <c r="D14206" s="93" t="n"/>
      <c r="E14206" s="87">
        <f>INDEX(매칭테이블!C:D,MATCH(RD!G14206,매칭테이블!D:D,0),1)</f>
        <v/>
      </c>
      <c r="F14206" s="93" t="inlineStr">
        <is>
          <t>카페24</t>
        </is>
      </c>
      <c r="G14206" s="93" t="inlineStr">
        <is>
          <t>[01/27 순차발송] 어성초 77 클리어 패드옵션=어성초77토너1개+어성초77패드1개-30% off (무료배송)</t>
        </is>
      </c>
      <c r="H14206" s="93" t="n">
        <v>5</v>
      </c>
      <c r="J14206" s="87" t="n">
        <v>201208</v>
      </c>
      <c r="K14206" s="93" t="n"/>
      <c r="L14206" s="87" t="n">
        <v>185500</v>
      </c>
      <c r="M14206" s="87" t="n">
        <v>174648.25</v>
      </c>
      <c r="N14206" s="87" t="n">
        <v>40460</v>
      </c>
      <c r="O14206" s="144" t="n">
        <v>168636.3636363636</v>
      </c>
      <c r="P14206" s="87" t="inlineStr">
        <is>
          <t>카페24토너+패드 세트[01/27 순차발송] 어성초 77 클리어 패드옵션=어성초77토너1개+어성초77패드1개-30% off (무료배송)201208</t>
        </is>
      </c>
    </row>
    <row r="14207">
      <c r="B14207" s="127" t="n">
        <v>44220</v>
      </c>
      <c r="C14207" s="87">
        <f>TEXT(B14207,"aaa")</f>
        <v/>
      </c>
      <c r="D14207" s="93" t="n"/>
      <c r="E14207" s="87">
        <f>INDEX(매칭테이블!C:D,MATCH(RD!G14207,매칭테이블!D:D,0),1)</f>
        <v/>
      </c>
      <c r="F14207" s="93" t="inlineStr">
        <is>
          <t>카페24</t>
        </is>
      </c>
      <c r="G14207" s="93" t="inlineStr">
        <is>
          <t>[01/27 순차발송] 어성초 77 포어 클리어 패드옵션=어성초 77 클리어 패드 1개-20% off</t>
        </is>
      </c>
      <c r="H14207" s="93" t="n">
        <v>5</v>
      </c>
      <c r="J14207" s="87" t="n">
        <v>201208</v>
      </c>
      <c r="K14207" s="93" t="n"/>
      <c r="L14207" s="87" t="n">
        <v>112000</v>
      </c>
      <c r="M14207" s="87" t="n">
        <v>105448</v>
      </c>
      <c r="N14207" s="87" t="n">
        <v>25060</v>
      </c>
      <c r="O14207" s="144" t="n">
        <v>101818.1818181818</v>
      </c>
      <c r="P14207" s="87" t="inlineStr">
        <is>
          <t>카페24클리어 패드[01/27 순차발송] 어성초 77 포어 클리어 패드옵션=어성초 77 클리어 패드 1개-20% off201208</t>
        </is>
      </c>
    </row>
    <row r="14208">
      <c r="B14208" s="127" t="n">
        <v>44220</v>
      </c>
      <c r="C14208" s="87">
        <f>TEXT(B14208,"aaa")</f>
        <v/>
      </c>
      <c r="D14208" s="93" t="n"/>
      <c r="E14208" s="87">
        <f>INDEX(매칭테이블!C:D,MATCH(RD!G14208,매칭테이블!D:D,0),1)</f>
        <v/>
      </c>
      <c r="F14208" s="93" t="inlineStr">
        <is>
          <t>카페24</t>
        </is>
      </c>
      <c r="G14208" s="93" t="inlineStr">
        <is>
          <t>[01/27 순차발송] 어성초 77 포어 클리어 패드옵션=어성초 77 클리어 패드 2개-30% off (무료배송)</t>
        </is>
      </c>
      <c r="H14208" s="93" t="n">
        <v>1</v>
      </c>
      <c r="J14208" s="87" t="n">
        <v>201208</v>
      </c>
      <c r="K14208" s="93" t="n"/>
      <c r="L14208" s="87" t="n">
        <v>39200</v>
      </c>
      <c r="M14208" s="87" t="n">
        <v>36906.8</v>
      </c>
      <c r="N14208" s="87" t="n">
        <v>10024</v>
      </c>
      <c r="O14208" s="144" t="n">
        <v>35636.36363636363</v>
      </c>
      <c r="P14208" s="87" t="inlineStr">
        <is>
          <t>카페24클리어 패드[01/27 순차발송] 어성초 77 포어 클리어 패드옵션=어성초 77 클리어 패드 2개-30% off (무료배송)201208</t>
        </is>
      </c>
    </row>
    <row r="14209">
      <c r="B14209" s="127" t="n">
        <v>44220</v>
      </c>
      <c r="C14209" s="87">
        <f>TEXT(B14209,"aaa")</f>
        <v/>
      </c>
      <c r="D14209" s="93" t="n"/>
      <c r="E14209" s="87">
        <f>INDEX(매칭테이블!C:D,MATCH(RD!G14209,매칭테이블!D:D,0),1)</f>
        <v/>
      </c>
      <c r="F14209" s="93" t="inlineStr">
        <is>
          <t>카페24</t>
        </is>
      </c>
      <c r="G14209" s="93" t="inlineStr">
        <is>
          <t>[01/27 순차발송] 어성초 77 포어 클리어 패드옵션=어성초77토너1개+어성초77패드1개-30% off (무료배송)</t>
        </is>
      </c>
      <c r="H14209" s="93" t="n">
        <v>1</v>
      </c>
      <c r="J14209" s="87" t="n">
        <v>201208</v>
      </c>
      <c r="K14209" s="93" t="n"/>
      <c r="L14209" s="87" t="n">
        <v>37100</v>
      </c>
      <c r="M14209" s="87" t="n">
        <v>34929.65</v>
      </c>
      <c r="N14209" s="87" t="n">
        <v>8092</v>
      </c>
      <c r="O14209" s="144" t="n">
        <v>33727.27272727273</v>
      </c>
      <c r="P14209" s="87" t="inlineStr">
        <is>
          <t>카페24토너+패드 세트[01/27 순차발송] 어성초 77 포어 클리어 패드옵션=어성초77토너1개+어성초77패드1개-30% off (무료배송)201208</t>
        </is>
      </c>
    </row>
    <row r="14210">
      <c r="B14210" s="127" t="n">
        <v>44220</v>
      </c>
      <c r="C14210" s="87">
        <f>TEXT(B14210,"aaa")</f>
        <v/>
      </c>
      <c r="D14210" s="93" t="n"/>
      <c r="E14210" s="87">
        <f>INDEX(매칭테이블!C:D,MATCH(RD!G14210,매칭테이블!D:D,0),1)</f>
        <v/>
      </c>
      <c r="F14210" s="93" t="inlineStr">
        <is>
          <t>카페24</t>
        </is>
      </c>
      <c r="G14210" s="93" t="inlineStr">
        <is>
          <t>[01/27 순차발송] 어성초 77% 패드옵션=어성초 77 클리어 패드 1개-20% off</t>
        </is>
      </c>
      <c r="H14210" s="93" t="n">
        <v>21</v>
      </c>
      <c r="J14210" s="87" t="n">
        <v>201208</v>
      </c>
      <c r="K14210" s="93" t="n"/>
      <c r="L14210" s="87" t="n">
        <v>470400</v>
      </c>
      <c r="M14210" s="87" t="n">
        <v>442881.6</v>
      </c>
      <c r="N14210" s="87" t="n">
        <v>105252</v>
      </c>
      <c r="O14210" s="144" t="n">
        <v>427636.3636363636</v>
      </c>
      <c r="P14210" s="87" t="inlineStr">
        <is>
          <t>카페24클리어 패드[01/27 순차발송] 어성초 77% 패드옵션=어성초 77 클리어 패드 1개-20% off201208</t>
        </is>
      </c>
    </row>
    <row r="14211">
      <c r="B14211" s="127" t="n">
        <v>44220</v>
      </c>
      <c r="C14211" s="87">
        <f>TEXT(B14211,"aaa")</f>
        <v/>
      </c>
      <c r="D14211" s="93" t="n"/>
      <c r="E14211" s="87">
        <f>INDEX(매칭테이블!C:D,MATCH(RD!G14211,매칭테이블!D:D,0),1)</f>
        <v/>
      </c>
      <c r="F14211" s="93" t="inlineStr">
        <is>
          <t>카페24</t>
        </is>
      </c>
      <c r="G14211" s="93" t="inlineStr">
        <is>
          <t>[01/27 순차발송] 어성초 77% 패드옵션=어성초 77 클리어 패드 2개-30% off (무료배송)</t>
        </is>
      </c>
      <c r="H14211" s="93" t="n">
        <v>17</v>
      </c>
      <c r="J14211" s="87" t="n">
        <v>201208</v>
      </c>
      <c r="K14211" s="93" t="n"/>
      <c r="L14211" s="87" t="n">
        <v>666400</v>
      </c>
      <c r="M14211" s="87" t="n">
        <v>627415.6</v>
      </c>
      <c r="N14211" s="87" t="n">
        <v>170408</v>
      </c>
      <c r="O14211" s="144" t="n">
        <v>605818.1818181818</v>
      </c>
      <c r="P14211" s="87" t="inlineStr">
        <is>
          <t>카페24클리어 패드[01/27 순차발송] 어성초 77% 패드옵션=어성초 77 클리어 패드 2개-30% off (무료배송)201208</t>
        </is>
      </c>
    </row>
    <row r="14212">
      <c r="B14212" s="127" t="n">
        <v>44220</v>
      </c>
      <c r="C14212" s="87">
        <f>TEXT(B14212,"aaa")</f>
        <v/>
      </c>
      <c r="D14212" s="93" t="n"/>
      <c r="E14212" s="87">
        <f>INDEX(매칭테이블!C:D,MATCH(RD!G14212,매칭테이블!D:D,0),1)</f>
        <v/>
      </c>
      <c r="F14212" s="93" t="inlineStr">
        <is>
          <t>카페24</t>
        </is>
      </c>
      <c r="G14212" s="93" t="inlineStr">
        <is>
          <t>[01/27 순차발송] 어성초 77% 패드옵션=어성초 77 클리어 패드 2+1 EVENT (무료배송)</t>
        </is>
      </c>
      <c r="H14212" s="93" t="n">
        <v>28</v>
      </c>
      <c r="J14212" s="87" t="n">
        <v>201208</v>
      </c>
      <c r="K14212" s="93" t="n"/>
      <c r="L14212" s="87" t="n">
        <v>1528800</v>
      </c>
      <c r="M14212" s="87" t="n">
        <v>1439365.2</v>
      </c>
      <c r="N14212" s="87" t="n">
        <v>258720</v>
      </c>
      <c r="O14212" s="144" t="n">
        <v>1389818.181818182</v>
      </c>
      <c r="P14212" s="87" t="inlineStr">
        <is>
          <t>카페24클리어 패드[01/27 순차발송] 어성초 77% 패드옵션=어성초 77 클리어 패드 2+1 EVENT (무료배송)201208</t>
        </is>
      </c>
    </row>
    <row r="14213">
      <c r="B14213" s="127" t="n">
        <v>44220</v>
      </c>
      <c r="C14213" s="87">
        <f>TEXT(B14213,"aaa")</f>
        <v/>
      </c>
      <c r="D14213" s="93" t="n"/>
      <c r="E14213" s="87">
        <f>INDEX(매칭테이블!C:D,MATCH(RD!G14213,매칭테이블!D:D,0),1)</f>
        <v/>
      </c>
      <c r="F14213" s="93" t="inlineStr">
        <is>
          <t>카페24</t>
        </is>
      </c>
      <c r="G14213" s="93" t="inlineStr">
        <is>
          <t>[01/27 순차발송] 어성초 77% 패드옵션=어성초77토너1개+어성초77패드1개-30% off (무료배송)</t>
        </is>
      </c>
      <c r="H14213" s="93" t="n">
        <v>7</v>
      </c>
      <c r="J14213" s="87" t="n">
        <v>201208</v>
      </c>
      <c r="K14213" s="93" t="n"/>
      <c r="L14213" s="87" t="n">
        <v>259700</v>
      </c>
      <c r="M14213" s="87" t="n">
        <v>244507.55</v>
      </c>
      <c r="N14213" s="87" t="n">
        <v>56644</v>
      </c>
      <c r="O14213" s="144" t="n">
        <v>236090.9090909091</v>
      </c>
      <c r="P14213" s="87" t="inlineStr">
        <is>
          <t>카페24토너+패드 세트[01/27 순차발송] 어성초 77% 패드옵션=어성초77토너1개+어성초77패드1개-30% off (무료배송)201208</t>
        </is>
      </c>
    </row>
    <row r="14214">
      <c r="B14214" s="127" t="n">
        <v>44220</v>
      </c>
      <c r="C14214" s="87">
        <f>TEXT(B14214,"aaa")</f>
        <v/>
      </c>
      <c r="D14214" s="93" t="n"/>
      <c r="E14214" s="87">
        <f>INDEX(매칭테이블!C:D,MATCH(RD!G14214,매칭테이블!D:D,0),1)</f>
        <v/>
      </c>
      <c r="F14214" s="93" t="inlineStr">
        <is>
          <t>카페24</t>
        </is>
      </c>
      <c r="G14214" s="93" t="inlineStr">
        <is>
          <t>[수분 보충 세트] 어성초 77 토너 + 어성초 70 로션옵션=어성초 77 토너 250ml + 어성초 70 로션 200ml -30%</t>
        </is>
      </c>
      <c r="H14214" s="93" t="n">
        <v>55</v>
      </c>
      <c r="J14214" s="87" t="n">
        <v>201208</v>
      </c>
      <c r="K14214" s="93" t="n"/>
      <c r="L14214" s="87" t="n">
        <v>2040500</v>
      </c>
      <c r="M14214" s="87" t="n">
        <v>1921130.75</v>
      </c>
      <c r="N14214" s="87" t="n">
        <v>407990</v>
      </c>
      <c r="O14214" s="144" t="n">
        <v>1855000</v>
      </c>
      <c r="P14214" s="87" t="inlineStr">
        <is>
          <t>카페24수분 보충 세트[수분 보충 세트] 어성초 77 토너 + 어성초 70 로션옵션=어성초 77 토너 250ml + 어성초 70 로션 200ml -30%201208</t>
        </is>
      </c>
    </row>
    <row r="14215">
      <c r="B14215" s="127" t="n">
        <v>44220</v>
      </c>
      <c r="C14215" s="87">
        <f>TEXT(B14215,"aaa")</f>
        <v/>
      </c>
      <c r="D14215" s="93" t="n"/>
      <c r="E14215" s="87">
        <f>INDEX(매칭테이블!C:D,MATCH(RD!G14215,매칭테이블!D:D,0),1)</f>
        <v/>
      </c>
      <c r="F14215" s="93" t="inlineStr">
        <is>
          <t>카페24</t>
        </is>
      </c>
      <c r="G14215" s="93" t="inlineStr">
        <is>
          <t>[어성초 진정 패키지 세트] 대용량 토너 + 앰플 + 수딩 크림 + 마스크팩 10장</t>
        </is>
      </c>
      <c r="H14215" s="93" t="n">
        <v>1</v>
      </c>
      <c r="J14215" s="87" t="n">
        <v>201208</v>
      </c>
      <c r="K14215" s="93" t="n"/>
      <c r="L14215" s="87" t="n">
        <v>99000</v>
      </c>
      <c r="M14215" s="87" t="n">
        <v>93208.5</v>
      </c>
      <c r="N14215" s="87" t="n">
        <v>15137</v>
      </c>
      <c r="O14215" s="144" t="n">
        <v>90000</v>
      </c>
      <c r="P14215" s="87" t="inlineStr">
        <is>
          <t>카페24어성초진정패키지[어성초 진정 패키지 세트] 대용량 토너 + 앰플 + 수딩 크림 + 마스크팩 10장201208</t>
        </is>
      </c>
    </row>
    <row r="14216">
      <c r="B14216" s="127" t="n">
        <v>44220</v>
      </c>
      <c r="C14216" s="87">
        <f>TEXT(B14216,"aaa")</f>
        <v/>
      </c>
      <c r="D14216" s="93" t="n"/>
      <c r="E14216" s="87">
        <f>INDEX(매칭테이블!C:D,MATCH(RD!G14216,매칭테이블!D:D,0),1)</f>
        <v/>
      </c>
      <c r="F14216" s="93" t="inlineStr">
        <is>
          <t>카페24</t>
        </is>
      </c>
      <c r="G14216" s="93" t="inlineStr">
        <is>
          <t>[플친단독] 어성초 80 수분 진정 앰플옵션=어성초 80 앰플 1개 - 28%off</t>
        </is>
      </c>
      <c r="H14216" s="93" t="n">
        <v>48</v>
      </c>
      <c r="J14216" s="87" t="n">
        <v>201208</v>
      </c>
      <c r="K14216" s="93" t="n"/>
      <c r="L14216" s="87" t="n">
        <v>1344000</v>
      </c>
      <c r="M14216" s="87" t="n">
        <v>1265376</v>
      </c>
      <c r="N14216" s="87" t="n">
        <v>163056</v>
      </c>
      <c r="O14216" s="144" t="n">
        <v>1221818.181818182</v>
      </c>
      <c r="P14216" s="87" t="inlineStr">
        <is>
          <t>카페24앰플[플친단독] 어성초 80 수분 진정 앰플옵션=어성초 80 앰플 1개 - 28%off201208</t>
        </is>
      </c>
    </row>
    <row r="14217">
      <c r="B14217" s="127" t="n">
        <v>44220</v>
      </c>
      <c r="C14217" s="87">
        <f>TEXT(B14217,"aaa")</f>
        <v/>
      </c>
      <c r="D14217" s="93" t="n"/>
      <c r="E14217" s="87">
        <f>INDEX(매칭테이블!C:D,MATCH(RD!G14217,매칭테이블!D:D,0),1)</f>
        <v/>
      </c>
      <c r="F14217" s="93" t="inlineStr">
        <is>
          <t>카페24</t>
        </is>
      </c>
      <c r="G14217" s="93" t="inlineStr">
        <is>
          <t>[플친단독] 어성초 80 수분 진정 앰플옵션=어성초 80 앰플 2+1 EVENT (무료배송)</t>
        </is>
      </c>
      <c r="H14217" s="93" t="n">
        <v>62</v>
      </c>
      <c r="J14217" s="87" t="n">
        <v>201208</v>
      </c>
      <c r="K14217" s="93" t="n"/>
      <c r="L14217" s="87" t="n">
        <v>1736000</v>
      </c>
      <c r="M14217" s="87" t="n">
        <v>1634444</v>
      </c>
      <c r="N14217" s="87" t="n">
        <v>210614</v>
      </c>
      <c r="O14217" s="144" t="n">
        <v>1578181.818181818</v>
      </c>
      <c r="P14217" s="87" t="inlineStr">
        <is>
          <t>카페24앰플[플친단독] 어성초 80 수분 진정 앰플옵션=어성초 80 앰플 2+1 EVENT (무료배송)201208</t>
        </is>
      </c>
    </row>
    <row r="14218">
      <c r="B14218" s="127" t="n">
        <v>44220</v>
      </c>
      <c r="C14218" s="87">
        <f>TEXT(B14218,"aaa")</f>
        <v/>
      </c>
      <c r="D14218" s="93" t="n"/>
      <c r="E14218" s="87">
        <f>INDEX(매칭테이블!C:D,MATCH(RD!G14218,매칭테이블!D:D,0),1)</f>
        <v/>
      </c>
      <c r="F14218" s="93" t="inlineStr">
        <is>
          <t>카페24</t>
        </is>
      </c>
      <c r="G14218" s="93" t="inlineStr">
        <is>
          <t>대용량 어성초 77 수딩 토너 500ml옵션=대용량 어성초 77 토너 1개 - 27% OFF</t>
        </is>
      </c>
      <c r="H14218" s="93" t="n">
        <v>42</v>
      </c>
      <c r="J14218" s="87" t="n">
        <v>201208</v>
      </c>
      <c r="K14218" s="93" t="n"/>
      <c r="L14218" s="87" t="n">
        <v>1386000</v>
      </c>
      <c r="M14218" s="87" t="n">
        <v>1304919</v>
      </c>
      <c r="N14218" s="87" t="n">
        <v>181860</v>
      </c>
      <c r="O14218" s="144" t="n">
        <v>1260000</v>
      </c>
      <c r="P14218" s="87" t="inlineStr">
        <is>
          <t>카페24토너대용량 어성초 77 수딩 토너 500ml옵션=대용량 어성초 77 토너 1개 - 27% OFF201208</t>
        </is>
      </c>
    </row>
    <row r="14219">
      <c r="B14219" s="127" t="n">
        <v>44220</v>
      </c>
      <c r="C14219" s="87">
        <f>TEXT(B14219,"aaa")</f>
        <v/>
      </c>
      <c r="D14219" s="93" t="n"/>
      <c r="E14219" s="87">
        <f>INDEX(매칭테이블!C:D,MATCH(RD!G14219,매칭테이블!D:D,0),1)</f>
        <v/>
      </c>
      <c r="F14219" s="93" t="inlineStr">
        <is>
          <t>카페24</t>
        </is>
      </c>
      <c r="G14219" s="93" t="inlineStr">
        <is>
          <t>대용량 어성초 77 수딩 토너 500ml화장솜(선택)=촉촉 스킨팩 화장솜</t>
        </is>
      </c>
      <c r="H14219" s="93" t="n">
        <v>10</v>
      </c>
      <c r="J14219" s="87" t="n">
        <v>201208</v>
      </c>
      <c r="K14219" s="93" t="n"/>
      <c r="L14219" s="87" t="n">
        <v>380000</v>
      </c>
      <c r="M14219" s="87" t="n">
        <v>357770</v>
      </c>
      <c r="N14219" s="87" t="n">
        <v>11100</v>
      </c>
      <c r="O14219" s="144" t="n">
        <v>345454.5454545454</v>
      </c>
      <c r="P14219" s="87" t="inlineStr">
        <is>
          <t>카페24토너대용량 어성초 77 수딩 토너 500ml화장솜(선택)=촉촉 스킨팩 화장솜201208</t>
        </is>
      </c>
    </row>
    <row r="14220">
      <c r="B14220" s="127" t="n">
        <v>44220</v>
      </c>
      <c r="C14220" s="87">
        <f>TEXT(B14220,"aaa")</f>
        <v/>
      </c>
      <c r="D14220" s="93" t="n"/>
      <c r="E14220" s="87">
        <f>INDEX(매칭테이블!C:D,MATCH(RD!G14220,매칭테이블!D:D,0),1)</f>
        <v/>
      </c>
      <c r="F14220" s="93" t="inlineStr">
        <is>
          <t>카페24</t>
        </is>
      </c>
      <c r="G14220" s="93" t="inlineStr">
        <is>
          <t>어성초 70 데일리 릴리프 로션로션=어성초 70 데일리 릴리프 로션 1개 -20% off</t>
        </is>
      </c>
      <c r="H14220" s="93" t="n">
        <v>17</v>
      </c>
      <c r="J14220" s="87" t="n">
        <v>201208</v>
      </c>
      <c r="K14220" s="93" t="n"/>
      <c r="L14220" s="87" t="n">
        <v>380800</v>
      </c>
      <c r="M14220" s="87" t="n">
        <v>358523.2</v>
      </c>
      <c r="N14220" s="87" t="n">
        <v>73746</v>
      </c>
      <c r="O14220" s="144" t="n">
        <v>346181.8181818182</v>
      </c>
      <c r="P14220" s="87" t="inlineStr">
        <is>
          <t>카페24로션어성초 70 데일리 릴리프 로션로션=어성초 70 데일리 릴리프 로션 1개 -20% off201208</t>
        </is>
      </c>
    </row>
    <row r="14221">
      <c r="B14221" s="127" t="n">
        <v>44220</v>
      </c>
      <c r="C14221" s="87">
        <f>TEXT(B14221,"aaa")</f>
        <v/>
      </c>
      <c r="D14221" s="93" t="n"/>
      <c r="E14221" s="87">
        <f>INDEX(매칭테이블!C:D,MATCH(RD!G14221,매칭테이블!D:D,0),1)</f>
        <v/>
      </c>
      <c r="F14221" s="93" t="inlineStr">
        <is>
          <t>카페24</t>
        </is>
      </c>
      <c r="G14221" s="93" t="inlineStr">
        <is>
          <t>어성초 70 데일리 릴리프 로션로션=어성초 70 데일리 릴리프 로션 2개 -30% off</t>
        </is>
      </c>
      <c r="H14221" s="93" t="n">
        <v>3</v>
      </c>
      <c r="J14221" s="87" t="n">
        <v>201208</v>
      </c>
      <c r="K14221" s="93" t="n"/>
      <c r="L14221" s="87" t="n">
        <v>117600</v>
      </c>
      <c r="M14221" s="87" t="n">
        <v>110720.4</v>
      </c>
      <c r="N14221" s="87" t="n">
        <v>26028</v>
      </c>
      <c r="O14221" s="144" t="n">
        <v>106909.0909090909</v>
      </c>
      <c r="P14221" s="87" t="inlineStr">
        <is>
          <t>카페24로션어성초 70 데일리 릴리프 로션로션=어성초 70 데일리 릴리프 로션 2개 -30% off201208</t>
        </is>
      </c>
    </row>
    <row r="14222">
      <c r="B14222" s="127" t="n">
        <v>44220</v>
      </c>
      <c r="C14222" s="87">
        <f>TEXT(B14222,"aaa")</f>
        <v/>
      </c>
      <c r="D14222" s="93" t="n"/>
      <c r="E14222" s="87">
        <f>INDEX(매칭테이블!C:D,MATCH(RD!G14222,매칭테이블!D:D,0),1)</f>
        <v/>
      </c>
      <c r="F14222" s="93" t="inlineStr">
        <is>
          <t>카페24</t>
        </is>
      </c>
      <c r="G14222" s="93" t="inlineStr">
        <is>
          <t>어성초 70 데일리 릴리프 로션로션=어성초 77토너 + 어성초 70 로션 수분 보충 세트 -30% off</t>
        </is>
      </c>
      <c r="H14222" s="93" t="n">
        <v>7</v>
      </c>
      <c r="J14222" s="87" t="n">
        <v>201208</v>
      </c>
      <c r="K14222" s="93" t="n"/>
      <c r="L14222" s="87" t="n">
        <v>259700</v>
      </c>
      <c r="M14222" s="87" t="n">
        <v>244507.55</v>
      </c>
      <c r="N14222" s="87" t="n">
        <v>51926</v>
      </c>
      <c r="O14222" s="144" t="n">
        <v>236090.9090909091</v>
      </c>
      <c r="P14222" s="87" t="inlineStr">
        <is>
          <t>카페24수분 보충 세트어성초 70 데일리 릴리프 로션로션=어성초 77토너 + 어성초 70 로션 수분 보충 세트 -30% off201208</t>
        </is>
      </c>
    </row>
    <row r="14223">
      <c r="B14223" s="127" t="n">
        <v>44220</v>
      </c>
      <c r="C14223" s="87">
        <f>TEXT(B14223,"aaa")</f>
        <v/>
      </c>
      <c r="D14223" s="93" t="n"/>
      <c r="E14223" s="87">
        <f>INDEX(매칭테이블!C:D,MATCH(RD!G14223,매칭테이블!D:D,0),1)</f>
        <v/>
      </c>
      <c r="F14223" s="93" t="inlineStr">
        <is>
          <t>카페24</t>
        </is>
      </c>
      <c r="G14223" s="93" t="inlineStr">
        <is>
          <t>어성초 70 머드 크림 마스크옵션=어성초 70 머드 크림 마스크-20% off</t>
        </is>
      </c>
      <c r="H14223" s="93" t="n">
        <v>4</v>
      </c>
      <c r="J14223" s="87" t="n">
        <v>201208</v>
      </c>
      <c r="K14223" s="93" t="n"/>
      <c r="L14223" s="87" t="n">
        <v>80000</v>
      </c>
      <c r="M14223" s="87" t="n">
        <v>75320</v>
      </c>
      <c r="N14223" s="87" t="n">
        <v>5768</v>
      </c>
      <c r="O14223" s="144" t="n">
        <v>72727.27272727272</v>
      </c>
      <c r="P14223" s="87" t="inlineStr">
        <is>
          <t>카페24머드크림마스크어성초 70 머드 크림 마스크옵션=어성초 70 머드 크림 마스크-20% off201208</t>
        </is>
      </c>
    </row>
    <row r="14224">
      <c r="B14224" s="127" t="n">
        <v>44220</v>
      </c>
      <c r="C14224" s="87">
        <f>TEXT(B14224,"aaa")</f>
        <v/>
      </c>
      <c r="D14224" s="93" t="n"/>
      <c r="E14224" s="87">
        <f>INDEX(매칭테이블!C:D,MATCH(RD!G14224,매칭테이블!D:D,0),1)</f>
        <v/>
      </c>
      <c r="F14224" s="93" t="inlineStr">
        <is>
          <t>카페24</t>
        </is>
      </c>
      <c r="G14224" s="93" t="inlineStr">
        <is>
          <t>어성초 70 인텐스 카밍 크림크림=어성초 70 인텐스 카밍 크림 1개 (-20%)</t>
        </is>
      </c>
      <c r="H14224" s="93" t="n">
        <v>4</v>
      </c>
      <c r="J14224" s="87" t="n">
        <v>201208</v>
      </c>
      <c r="K14224" s="93" t="n"/>
      <c r="L14224" s="87" t="n">
        <v>112000</v>
      </c>
      <c r="M14224" s="87" t="n">
        <v>105448</v>
      </c>
      <c r="N14224" s="87" t="n">
        <v>15528</v>
      </c>
      <c r="O14224" s="144" t="n">
        <v>101818.1818181818</v>
      </c>
      <c r="P14224" s="87" t="inlineStr">
        <is>
          <t>카페24카밍크림어성초 70 인텐스 카밍 크림크림=어성초 70 인텐스 카밍 크림 1개 (-20%)201208</t>
        </is>
      </c>
    </row>
    <row r="14225">
      <c r="B14225" s="127" t="n">
        <v>44220</v>
      </c>
      <c r="C14225" s="87">
        <f>TEXT(B14225,"aaa")</f>
        <v/>
      </c>
      <c r="D14225" s="93" t="n"/>
      <c r="E14225" s="87">
        <f>INDEX(매칭테이블!C:D,MATCH(RD!G14225,매칭테이블!D:D,0),1)</f>
        <v/>
      </c>
      <c r="F14225" s="93" t="inlineStr">
        <is>
          <t>카페24</t>
        </is>
      </c>
      <c r="G14225" s="93" t="inlineStr">
        <is>
          <t>어성초 70 인텐스 카밍 크림크림=어성초 토너 250ml + 카밍 크림 50ml (-30%)</t>
        </is>
      </c>
      <c r="H14225" s="93" t="n">
        <v>2</v>
      </c>
      <c r="J14225" s="87" t="n">
        <v>201208</v>
      </c>
      <c r="K14225" s="93" t="n"/>
      <c r="L14225" s="87" t="n">
        <v>84000</v>
      </c>
      <c r="M14225" s="87" t="n">
        <v>79086</v>
      </c>
      <c r="N14225" s="87" t="n">
        <v>13924</v>
      </c>
      <c r="O14225" s="144" t="n">
        <v>76363.63636363635</v>
      </c>
      <c r="P14225" s="87" t="inlineStr">
        <is>
          <t>카페24카밍크림어성초 70 인텐스 카밍 크림크림=어성초 토너 250ml + 카밍 크림 50ml (-30%)201208</t>
        </is>
      </c>
    </row>
    <row r="14226">
      <c r="B14226" s="127" t="n">
        <v>44220</v>
      </c>
      <c r="C14226" s="87">
        <f>TEXT(B14226,"aaa")</f>
        <v/>
      </c>
      <c r="D14226" s="93" t="n"/>
      <c r="E14226" s="87">
        <f>INDEX(매칭테이블!C:D,MATCH(RD!G14226,매칭테이블!D:D,0),1)</f>
        <v/>
      </c>
      <c r="F14226" s="93" t="inlineStr">
        <is>
          <t>카페24</t>
        </is>
      </c>
      <c r="G14226" s="93" t="inlineStr">
        <is>
          <t>어성초 77 수딩 토너옵션=어성초 77 토너 1개-20% off</t>
        </is>
      </c>
      <c r="H14226" s="93" t="n">
        <v>67</v>
      </c>
      <c r="J14226" s="87" t="n">
        <v>201208</v>
      </c>
      <c r="K14226" s="93" t="n"/>
      <c r="L14226" s="87" t="n">
        <v>1340000</v>
      </c>
      <c r="M14226" s="87" t="n">
        <v>1261610</v>
      </c>
      <c r="N14226" s="87" t="n">
        <v>206360</v>
      </c>
      <c r="O14226" s="144" t="n">
        <v>1218181.818181818</v>
      </c>
      <c r="P14226" s="87" t="inlineStr">
        <is>
          <t>카페24토너어성초 77 수딩 토너옵션=어성초 77 토너 1개-20% off201208</t>
        </is>
      </c>
    </row>
    <row r="14227">
      <c r="B14227" s="127" t="n">
        <v>44220</v>
      </c>
      <c r="C14227" s="87">
        <f>TEXT(B14227,"aaa")</f>
        <v/>
      </c>
      <c r="D14227" s="93" t="n"/>
      <c r="E14227" s="87">
        <f>INDEX(매칭테이블!C:D,MATCH(RD!G14227,매칭테이블!D:D,0),1)</f>
        <v/>
      </c>
      <c r="F14227" s="93" t="inlineStr">
        <is>
          <t>카페24</t>
        </is>
      </c>
      <c r="G14227" s="93" t="inlineStr">
        <is>
          <t>어성초 77 수딩 토너옵션=BEST어성초 77 토너 2개-30% off (무료배송)</t>
        </is>
      </c>
      <c r="H14227" s="93" t="n">
        <v>45</v>
      </c>
      <c r="J14227" s="87" t="n">
        <v>201208</v>
      </c>
      <c r="K14227" s="93" t="n"/>
      <c r="L14227" s="87" t="n">
        <v>1575000</v>
      </c>
      <c r="M14227" s="87" t="n">
        <v>1482862.5</v>
      </c>
      <c r="N14227" s="87" t="n">
        <v>277200</v>
      </c>
      <c r="O14227" s="144" t="n">
        <v>1431818.181818182</v>
      </c>
      <c r="P14227" s="87" t="inlineStr">
        <is>
          <t>카페24토너어성초 77 수딩 토너옵션=BEST어성초 77 토너 2개-30% off (무료배송)201208</t>
        </is>
      </c>
    </row>
    <row r="14228">
      <c r="B14228" s="127" t="n">
        <v>44220</v>
      </c>
      <c r="C14228" s="87">
        <f>TEXT(B14228,"aaa")</f>
        <v/>
      </c>
      <c r="D14228" s="93" t="n"/>
      <c r="E14228" s="87">
        <f>INDEX(매칭테이블!C:D,MATCH(RD!G14228,매칭테이블!D:D,0),1)</f>
        <v/>
      </c>
      <c r="F14228" s="93" t="inlineStr">
        <is>
          <t>카페24</t>
        </is>
      </c>
      <c r="G14228" s="93" t="inlineStr">
        <is>
          <t>어성초 77 수딩 토너옵션=어성초 77토너1개 + 어성초77패드1개 -30% off (무료배송)</t>
        </is>
      </c>
      <c r="H14228" s="93" t="n">
        <v>23</v>
      </c>
      <c r="J14228" s="87" t="n">
        <v>201208</v>
      </c>
      <c r="K14228" s="93" t="n"/>
      <c r="L14228" s="87" t="n">
        <v>853300</v>
      </c>
      <c r="M14228" s="87" t="n">
        <v>803381.95</v>
      </c>
      <c r="N14228" s="87" t="n">
        <v>186116</v>
      </c>
      <c r="O14228" s="144" t="n">
        <v>775727.2727272727</v>
      </c>
      <c r="P14228" s="87" t="inlineStr">
        <is>
          <t>카페24토너+패드 세트어성초 77 수딩 토너옵션=어성초 77토너1개 + 어성초77패드1개 -30% off (무료배송)201208</t>
        </is>
      </c>
    </row>
    <row r="14229">
      <c r="B14229" s="127" t="n">
        <v>44220</v>
      </c>
      <c r="C14229" s="87">
        <f>TEXT(B14229,"aaa")</f>
        <v/>
      </c>
      <c r="D14229" s="93" t="n"/>
      <c r="E14229" s="87">
        <f>INDEX(매칭테이블!C:D,MATCH(RD!G14229,매칭테이블!D:D,0),1)</f>
        <v/>
      </c>
      <c r="F14229" s="93" t="inlineStr">
        <is>
          <t>카페24</t>
        </is>
      </c>
      <c r="G14229" s="93" t="inlineStr">
        <is>
          <t>어성초 77 수딩 토너화장솜(선택)=촉촉 스킨팩 화장솜</t>
        </is>
      </c>
      <c r="H14229" s="93" t="n">
        <v>26</v>
      </c>
      <c r="J14229" s="87" t="n">
        <v>201208</v>
      </c>
      <c r="K14229" s="93" t="n"/>
      <c r="L14229" s="87" t="n">
        <v>78000</v>
      </c>
      <c r="M14229" s="87" t="n">
        <v>73437</v>
      </c>
      <c r="N14229" s="87" t="n">
        <v>28860</v>
      </c>
      <c r="O14229" s="144" t="n">
        <v>70909.0909090909</v>
      </c>
      <c r="P14229" s="87" t="inlineStr">
        <is>
          <t>카페24화장솜어성초 77 수딩 토너화장솜(선택)=촉촉 스킨팩 화장솜201208</t>
        </is>
      </c>
    </row>
    <row r="14230">
      <c r="B14230" s="127" t="n">
        <v>44220</v>
      </c>
      <c r="C14230" s="87">
        <f>TEXT(B14230,"aaa")</f>
        <v/>
      </c>
      <c r="D14230" s="93" t="n"/>
      <c r="E14230" s="87">
        <f>INDEX(매칭테이블!C:D,MATCH(RD!G14230,매칭테이블!D:D,0),1)</f>
        <v/>
      </c>
      <c r="F14230" s="93" t="inlineStr">
        <is>
          <t>카페24</t>
        </is>
      </c>
      <c r="G14230" s="93" t="inlineStr">
        <is>
          <t>어성초 77 수딩 토너토너(필수)=(대용량) 어성초 77 토너 500ml (무료배송)</t>
        </is>
      </c>
      <c r="H14230" s="93" t="n">
        <v>1</v>
      </c>
      <c r="J14230" s="87" t="n">
        <v>201208</v>
      </c>
      <c r="K14230" s="93" t="n"/>
      <c r="L14230" s="87" t="n">
        <v>33000</v>
      </c>
      <c r="M14230" s="87" t="n">
        <v>31069.5</v>
      </c>
      <c r="N14230" s="87" t="n">
        <v>4330</v>
      </c>
      <c r="O14230" s="144" t="n">
        <v>30000</v>
      </c>
      <c r="P14230" s="87" t="inlineStr">
        <is>
          <t>카페24토너어성초 77 수딩 토너토너(필수)=(대용량) 어성초 77 토너 500ml (무료배송)201208</t>
        </is>
      </c>
    </row>
    <row r="14231">
      <c r="B14231" s="127" t="n">
        <v>44220</v>
      </c>
      <c r="C14231" s="87">
        <f>TEXT(B14231,"aaa")</f>
        <v/>
      </c>
      <c r="D14231" s="93" t="n"/>
      <c r="E14231" s="87">
        <f>INDEX(매칭테이블!C:D,MATCH(RD!G14231,매칭테이블!D:D,0),1)</f>
        <v/>
      </c>
      <c r="F14231" s="93" t="inlineStr">
        <is>
          <t>카페24</t>
        </is>
      </c>
      <c r="G14231" s="93" t="inlineStr">
        <is>
          <t>어성초 77 진정 마스크옵션=어성초 77 진정 마스크팩 1장</t>
        </is>
      </c>
      <c r="H14231" s="93" t="n">
        <v>2</v>
      </c>
      <c r="J14231" s="87" t="n">
        <v>201208</v>
      </c>
      <c r="K14231" s="93" t="n"/>
      <c r="L14231" s="87" t="n">
        <v>8000</v>
      </c>
      <c r="M14231" s="87" t="n">
        <v>7532</v>
      </c>
      <c r="N14231" s="87" t="n">
        <v>794</v>
      </c>
      <c r="O14231" s="144" t="n">
        <v>7272.727272727272</v>
      </c>
      <c r="P14231" s="87" t="inlineStr">
        <is>
          <t>카페24마스크팩어성초 77 진정 마스크옵션=어성초 77 진정 마스크팩 1장201208</t>
        </is>
      </c>
    </row>
    <row r="14232">
      <c r="B14232" s="127" t="n">
        <v>44220</v>
      </c>
      <c r="C14232" s="87">
        <f>TEXT(B14232,"aaa")</f>
        <v/>
      </c>
      <c r="D14232" s="93" t="n"/>
      <c r="E14232" s="87">
        <f>INDEX(매칭테이블!C:D,MATCH(RD!G14232,매칭테이블!D:D,0),1)</f>
        <v/>
      </c>
      <c r="F14232" s="93" t="inlineStr">
        <is>
          <t>카페24</t>
        </is>
      </c>
      <c r="G14232" s="93" t="inlineStr">
        <is>
          <t>어성초 77 진정 마스크옵션=어성초 77 진정 마스크팩 10장-50% off</t>
        </is>
      </c>
      <c r="H14232" s="93" t="n">
        <v>10</v>
      </c>
      <c r="J14232" s="87" t="n">
        <v>201208</v>
      </c>
      <c r="K14232" s="93" t="n"/>
      <c r="L14232" s="87" t="n">
        <v>200000</v>
      </c>
      <c r="M14232" s="87" t="n">
        <v>188300</v>
      </c>
      <c r="N14232" s="87" t="n">
        <v>39700</v>
      </c>
      <c r="O14232" s="144" t="n">
        <v>181818.1818181818</v>
      </c>
      <c r="P14232" s="87" t="inlineStr">
        <is>
          <t>카페24마스크팩어성초 77 진정 마스크옵션=어성초 77 진정 마스크팩 10장-50% off201208</t>
        </is>
      </c>
    </row>
    <row r="14233">
      <c r="B14233" s="127" t="n">
        <v>44220</v>
      </c>
      <c r="C14233" s="87">
        <f>TEXT(B14233,"aaa")</f>
        <v/>
      </c>
      <c r="D14233" s="93" t="n"/>
      <c r="E14233" s="87">
        <f>INDEX(매칭테이블!C:D,MATCH(RD!G14233,매칭테이블!D:D,0),1)</f>
        <v/>
      </c>
      <c r="F14233" s="93" t="inlineStr">
        <is>
          <t>카페24</t>
        </is>
      </c>
      <c r="G14233" s="93" t="inlineStr">
        <is>
          <t>어성초 77 진정 마스크</t>
        </is>
      </c>
      <c r="H14233" s="93" t="n">
        <v>1</v>
      </c>
      <c r="J14233" s="87" t="n">
        <v>201208</v>
      </c>
      <c r="K14233" s="93" t="n"/>
      <c r="L14233" s="87" t="n">
        <v>4000</v>
      </c>
      <c r="M14233" s="87" t="n">
        <v>3766</v>
      </c>
      <c r="N14233" s="87" t="n">
        <v>397</v>
      </c>
      <c r="O14233" s="144" t="n">
        <v>3636.363636363636</v>
      </c>
      <c r="P14233" s="87" t="inlineStr">
        <is>
          <t>카페24마스크팩어성초 77 진정 마스크201208</t>
        </is>
      </c>
    </row>
    <row r="14234">
      <c r="B14234" s="127" t="n">
        <v>44220</v>
      </c>
      <c r="C14234" s="87">
        <f>TEXT(B14234,"aaa")</f>
        <v/>
      </c>
      <c r="D14234" s="93" t="n"/>
      <c r="E14234" s="87">
        <f>INDEX(매칭테이블!C:D,MATCH(RD!G14234,매칭테이블!D:D,0),1)</f>
        <v/>
      </c>
      <c r="F14234" s="93" t="inlineStr">
        <is>
          <t>카페24</t>
        </is>
      </c>
      <c r="G14234" s="93" t="inlineStr">
        <is>
          <t>어성초 77 토너</t>
        </is>
      </c>
      <c r="H14234" s="93" t="n">
        <v>1</v>
      </c>
      <c r="J14234" s="87" t="n">
        <v>201208</v>
      </c>
      <c r="K14234" s="93" t="n"/>
      <c r="L14234" s="87" t="n">
        <v>20000</v>
      </c>
      <c r="M14234" s="87" t="n">
        <v>18830</v>
      </c>
      <c r="N14234" s="87" t="n">
        <v>3080</v>
      </c>
      <c r="O14234" s="144" t="n">
        <v>18181.81818181818</v>
      </c>
      <c r="P14234" s="87" t="inlineStr">
        <is>
          <t>카페24토너어성초 77 토너201208</t>
        </is>
      </c>
    </row>
    <row r="14235">
      <c r="B14235" s="127" t="n">
        <v>44220</v>
      </c>
      <c r="C14235" s="87">
        <f>TEXT(B14235,"aaa")</f>
        <v/>
      </c>
      <c r="D14235" s="93" t="n"/>
      <c r="E14235" s="87">
        <f>INDEX(매칭테이블!C:D,MATCH(RD!G14235,매칭테이블!D:D,0),1)</f>
        <v/>
      </c>
      <c r="F14235" s="93" t="inlineStr">
        <is>
          <t>카페24</t>
        </is>
      </c>
      <c r="G14235" s="93" t="inlineStr">
        <is>
          <t>어성초 78 수딩 크림</t>
        </is>
      </c>
      <c r="H14235" s="93" t="n">
        <v>9</v>
      </c>
      <c r="J14235" s="87" t="n">
        <v>201208</v>
      </c>
      <c r="K14235" s="93" t="n"/>
      <c r="L14235" s="87" t="n">
        <v>342000</v>
      </c>
      <c r="M14235" s="87" t="n">
        <v>321993</v>
      </c>
      <c r="N14235" s="87" t="n">
        <v>27405</v>
      </c>
      <c r="O14235" s="144" t="n">
        <v>310909.0909090909</v>
      </c>
      <c r="P14235" s="87" t="inlineStr">
        <is>
          <t>카페24수딩크림어성초 78 수딩 크림201208</t>
        </is>
      </c>
    </row>
    <row r="14236">
      <c r="B14236" s="127" t="n">
        <v>44220</v>
      </c>
      <c r="C14236" s="87">
        <f>TEXT(B14236,"aaa")</f>
        <v/>
      </c>
      <c r="D14236" s="93" t="n"/>
      <c r="E14236" s="87">
        <f>INDEX(매칭테이블!C:D,MATCH(RD!G14236,매칭테이블!D:D,0),1)</f>
        <v/>
      </c>
      <c r="F14236" s="93" t="inlineStr">
        <is>
          <t>카페24</t>
        </is>
      </c>
      <c r="G14236" s="93" t="inlineStr">
        <is>
          <t>어성초 78 수딩 크림</t>
        </is>
      </c>
      <c r="H14236" s="93" t="n">
        <v>3</v>
      </c>
      <c r="J14236" s="87" t="n">
        <v>201208</v>
      </c>
      <c r="K14236" s="93" t="n"/>
      <c r="L14236" s="87" t="n">
        <v>114000</v>
      </c>
      <c r="M14236" s="87" t="n">
        <v>107331</v>
      </c>
      <c r="N14236" s="87" t="n">
        <v>9135</v>
      </c>
      <c r="O14236" s="144" t="n">
        <v>103636.3636363636</v>
      </c>
      <c r="P14236" s="87" t="inlineStr">
        <is>
          <t>카페24수딩크림어성초 78 수딩 크림201208</t>
        </is>
      </c>
    </row>
    <row r="14237">
      <c r="B14237" s="127" t="n">
        <v>44220</v>
      </c>
      <c r="C14237" s="87">
        <f>TEXT(B14237,"aaa")</f>
        <v/>
      </c>
      <c r="D14237" s="93" t="n"/>
      <c r="E14237" s="87">
        <f>INDEX(매칭테이블!C:D,MATCH(RD!G14237,매칭테이블!D:D,0),1)</f>
        <v/>
      </c>
      <c r="F14237" s="93" t="inlineStr">
        <is>
          <t>카페24</t>
        </is>
      </c>
      <c r="G14237" s="93" t="inlineStr">
        <is>
          <t>어성초 80 수분 진정 앰플앰플=어성초 80 앰플 1개-15%off</t>
        </is>
      </c>
      <c r="H14237" s="93" t="n">
        <v>35</v>
      </c>
      <c r="J14237" s="87" t="n">
        <v>201208</v>
      </c>
      <c r="K14237" s="93" t="n"/>
      <c r="L14237" s="87" t="n">
        <v>980000</v>
      </c>
      <c r="M14237" s="87" t="n">
        <v>922670</v>
      </c>
      <c r="N14237" s="87" t="n">
        <v>118895</v>
      </c>
      <c r="O14237" s="144" t="n">
        <v>890909.0909090908</v>
      </c>
      <c r="P14237" s="87" t="inlineStr">
        <is>
          <t>카페24앰플어성초 80 수분 진정 앰플앰플=어성초 80 앰플 1개-15%off201208</t>
        </is>
      </c>
    </row>
    <row r="14238">
      <c r="B14238" s="127" t="n">
        <v>44220</v>
      </c>
      <c r="C14238" s="87">
        <f>TEXT(B14238,"aaa")</f>
        <v/>
      </c>
      <c r="D14238" s="93" t="n"/>
      <c r="E14238" s="87">
        <f>INDEX(매칭테이블!C:D,MATCH(RD!G14238,매칭테이블!D:D,0),1)</f>
        <v/>
      </c>
      <c r="F14238" s="93" t="inlineStr">
        <is>
          <t>카페24</t>
        </is>
      </c>
      <c r="G14238" s="93" t="inlineStr">
        <is>
          <t>어성초 80 수분 진정 앰플앰플=어성초 80 앰플 2개-27%off (무료배송)</t>
        </is>
      </c>
      <c r="H14238" s="93" t="n">
        <v>9</v>
      </c>
      <c r="J14238" s="87" t="n">
        <v>201208</v>
      </c>
      <c r="K14238" s="93" t="n"/>
      <c r="L14238" s="87" t="n">
        <v>432000</v>
      </c>
      <c r="M14238" s="87" t="n">
        <v>406728</v>
      </c>
      <c r="N14238" s="87" t="n">
        <v>61146</v>
      </c>
      <c r="O14238" s="144" t="n">
        <v>392727.2727272727</v>
      </c>
      <c r="P14238" s="87" t="inlineStr">
        <is>
          <t>카페24앰플어성초 80 수분 진정 앰플앰플=어성초 80 앰플 2개-27%off (무료배송)201208</t>
        </is>
      </c>
    </row>
    <row r="14239">
      <c r="B14239" s="127" t="n">
        <v>44220</v>
      </c>
      <c r="C14239" s="87">
        <f>TEXT(B14239,"aaa")</f>
        <v/>
      </c>
      <c r="D14239" s="93" t="n"/>
      <c r="E14239" s="87">
        <f>INDEX(매칭테이블!C:D,MATCH(RD!G14239,매칭테이블!D:D,0),1)</f>
        <v/>
      </c>
      <c r="F14239" s="93" t="inlineStr">
        <is>
          <t>카페24</t>
        </is>
      </c>
      <c r="G14239" s="93" t="inlineStr">
        <is>
          <t>어성초 80 수분 진정 앰플</t>
        </is>
      </c>
      <c r="H14239" s="93" t="n">
        <v>2</v>
      </c>
      <c r="J14239" s="87" t="n">
        <v>201208</v>
      </c>
      <c r="K14239" s="93" t="n"/>
      <c r="L14239" s="87" t="n">
        <v>56000</v>
      </c>
      <c r="M14239" s="87" t="n">
        <v>52724</v>
      </c>
      <c r="N14239" s="87" t="n">
        <v>6794</v>
      </c>
      <c r="O14239" s="144" t="n">
        <v>50909.0909090909</v>
      </c>
      <c r="P14239" s="87" t="inlineStr">
        <is>
          <t>카페24앰플어성초 80 수분 진정 앰플201208</t>
        </is>
      </c>
    </row>
    <row r="14240">
      <c r="B14240" s="127" t="n">
        <v>44220</v>
      </c>
      <c r="C14240" s="87">
        <f>TEXT(B14240,"aaa")</f>
        <v/>
      </c>
      <c r="D14240" s="93" t="n"/>
      <c r="E14240" s="87">
        <f>INDEX(매칭테이블!C:D,MATCH(RD!G14240,매칭테이블!D:D,0),1)</f>
        <v/>
      </c>
      <c r="F14240" s="93" t="inlineStr">
        <is>
          <t>카페24</t>
        </is>
      </c>
      <c r="G14240" s="93" t="inlineStr">
        <is>
          <t>어성초 아크네 바디워시옵션=어성초 아크네 바디워시 1개 -30% off</t>
        </is>
      </c>
      <c r="H14240" s="93" t="n">
        <v>5</v>
      </c>
      <c r="J14240" s="87" t="n">
        <v>201208</v>
      </c>
      <c r="K14240" s="93" t="n"/>
      <c r="L14240" s="87" t="n">
        <v>91000</v>
      </c>
      <c r="M14240" s="87" t="n">
        <v>85676.5</v>
      </c>
      <c r="N14240" s="87" t="n">
        <v>20425</v>
      </c>
      <c r="O14240" s="144" t="n">
        <v>82727.27272727272</v>
      </c>
      <c r="P14240" s="87" t="inlineStr">
        <is>
          <t>카페24바디워시어성초 아크네 바디워시옵션=어성초 아크네 바디워시 1개 -30% off201208</t>
        </is>
      </c>
    </row>
    <row r="14241">
      <c r="B14241" s="127" t="n">
        <v>44220</v>
      </c>
      <c r="C14241" s="87">
        <f>TEXT(B14241,"aaa")</f>
        <v/>
      </c>
      <c r="D14241" s="93" t="n"/>
      <c r="E14241" s="87">
        <f>INDEX(매칭테이블!C:D,MATCH(RD!G14241,매칭테이블!D:D,0),1)</f>
        <v/>
      </c>
      <c r="F14241" s="93" t="inlineStr">
        <is>
          <t>카페24</t>
        </is>
      </c>
      <c r="G14241" s="93" t="inlineStr">
        <is>
          <t>어성초 아크네 바디워시옵션=어성초 아크네 바디워시 2개 -35% off (무료배송)</t>
        </is>
      </c>
      <c r="H14241" s="93" t="n">
        <v>3</v>
      </c>
      <c r="J14241" s="87" t="n">
        <v>201208</v>
      </c>
      <c r="K14241" s="93" t="n"/>
      <c r="L14241" s="87" t="n">
        <v>101400</v>
      </c>
      <c r="M14241" s="87" t="n">
        <v>95468.10000000001</v>
      </c>
      <c r="N14241" s="87" t="n">
        <v>24510</v>
      </c>
      <c r="O14241" s="144" t="n">
        <v>92181.81818181818</v>
      </c>
      <c r="P14241" s="87" t="inlineStr">
        <is>
          <t>카페24바디워시어성초 아크네 바디워시옵션=어성초 아크네 바디워시 2개 -35% off (무료배송)201208</t>
        </is>
      </c>
    </row>
    <row r="14242">
      <c r="B14242" s="127" t="n">
        <v>44220</v>
      </c>
      <c r="C14242" s="87">
        <f>TEXT(B14242,"aaa")</f>
        <v/>
      </c>
      <c r="D14242" s="93" t="n"/>
      <c r="E14242" s="87">
        <f>INDEX(매칭테이블!C:D,MATCH(RD!G14242,매칭테이블!D:D,0),1)</f>
        <v/>
      </c>
      <c r="F14242" s="93" t="inlineStr">
        <is>
          <t>카페24</t>
        </is>
      </c>
      <c r="G14242" s="93" t="inlineStr">
        <is>
          <t>어성초 약산성 클렌징폼클렌징폼=어성초 약산성 클렌징폼 1개 -19%off</t>
        </is>
      </c>
      <c r="H14242" s="93" t="n">
        <v>23</v>
      </c>
      <c r="J14242" s="87" t="n">
        <v>201208</v>
      </c>
      <c r="K14242" s="93" t="n"/>
      <c r="L14242" s="87" t="n">
        <v>299000</v>
      </c>
      <c r="M14242" s="87" t="n">
        <v>281508.5</v>
      </c>
      <c r="N14242" s="87" t="n">
        <v>63250</v>
      </c>
      <c r="O14242" s="144" t="n">
        <v>271818.1818181818</v>
      </c>
      <c r="P14242" s="87" t="inlineStr">
        <is>
          <t>카페24클렌징폼어성초 약산성 클렌징폼클렌징폼=어성초 약산성 클렌징폼 1개 -19%off201208</t>
        </is>
      </c>
    </row>
    <row r="14243">
      <c r="B14243" s="127" t="n">
        <v>44220</v>
      </c>
      <c r="C14243" s="87">
        <f>TEXT(B14243,"aaa")</f>
        <v/>
      </c>
      <c r="D14243" s="93" t="n"/>
      <c r="E14243" s="87">
        <f>INDEX(매칭테이블!C:D,MATCH(RD!G14243,매칭테이블!D:D,0),1)</f>
        <v/>
      </c>
      <c r="F14243" s="93" t="inlineStr">
        <is>
          <t>카페24</t>
        </is>
      </c>
      <c r="G14243" s="93" t="inlineStr">
        <is>
          <t>어성초 약산성 클렌징폼클렌징폼=어성초 약산성 클렌징폼 2개 -25%off</t>
        </is>
      </c>
      <c r="H14243" s="93" t="n">
        <v>5</v>
      </c>
      <c r="J14243" s="87" t="n">
        <v>201208</v>
      </c>
      <c r="K14243" s="93" t="n"/>
      <c r="L14243" s="87" t="n">
        <v>120000</v>
      </c>
      <c r="M14243" s="87" t="n">
        <v>112980</v>
      </c>
      <c r="N14243" s="87" t="n">
        <v>12300</v>
      </c>
      <c r="O14243" s="144" t="n">
        <v>109090.9090909091</v>
      </c>
      <c r="P14243" s="87" t="inlineStr">
        <is>
          <t>카페24클렌징폼어성초 약산성 클렌징폼클렌징폼=어성초 약산성 클렌징폼 2개 -25%off201208</t>
        </is>
      </c>
    </row>
    <row r="14244">
      <c r="B14244" s="127" t="n">
        <v>44220</v>
      </c>
      <c r="C14244" s="87">
        <f>TEXT(B14244,"aaa")</f>
        <v/>
      </c>
      <c r="D14244" s="93" t="n"/>
      <c r="E14244" s="87">
        <f>INDEX(매칭테이블!C:D,MATCH(RD!G14244,매칭테이블!D:D,0),1)</f>
        <v/>
      </c>
      <c r="F14244" s="93" t="inlineStr">
        <is>
          <t>카페24</t>
        </is>
      </c>
      <c r="G14244" s="93" t="inlineStr">
        <is>
          <t>어성초 약산성 클렌징폼클렌징폼=어성초 약산성 클렌징폼 3개 -31%off (무료배송)</t>
        </is>
      </c>
      <c r="H14244" s="93" t="n">
        <v>2</v>
      </c>
      <c r="J14244" s="87" t="n">
        <v>201208</v>
      </c>
      <c r="K14244" s="93" t="n"/>
      <c r="L14244" s="87" t="n">
        <v>66000</v>
      </c>
      <c r="M14244" s="87" t="n">
        <v>62139</v>
      </c>
      <c r="N14244" s="87" t="n">
        <v>7380</v>
      </c>
      <c r="O14244" s="144" t="n">
        <v>59999.99999999999</v>
      </c>
      <c r="P14244" s="87" t="inlineStr">
        <is>
          <t>카페24클렌징폼어성초 약산성 클렌징폼클렌징폼=어성초 약산성 클렌징폼 3개 -31%off (무료배송)201208</t>
        </is>
      </c>
    </row>
    <row r="14245">
      <c r="B14245" s="127" t="n">
        <v>44220</v>
      </c>
      <c r="C14245" s="87">
        <f>TEXT(B14245,"aaa")</f>
        <v/>
      </c>
      <c r="D14245" s="93" t="n"/>
      <c r="E14245" s="87">
        <f>INDEX(매칭테이블!C:D,MATCH(RD!G14245,매칭테이블!D:D,0),1)</f>
        <v/>
      </c>
      <c r="F14245" s="93" t="inlineStr">
        <is>
          <t>카페24</t>
        </is>
      </c>
      <c r="G14245" s="93" t="inlineStr">
        <is>
          <t>어성초 약산성 클렌징폼</t>
        </is>
      </c>
      <c r="H14245" s="93" t="n">
        <v>2</v>
      </c>
      <c r="J14245" s="87" t="n">
        <v>201208</v>
      </c>
      <c r="K14245" s="93" t="n"/>
      <c r="L14245" s="87" t="n">
        <v>26000</v>
      </c>
      <c r="M14245" s="87" t="n">
        <v>24479</v>
      </c>
      <c r="N14245" s="87" t="n">
        <v>5500</v>
      </c>
      <c r="O14245" s="144" t="n">
        <v>23636.36363636364</v>
      </c>
      <c r="P14245" s="87" t="inlineStr">
        <is>
          <t>카페24클렌징폼어성초 약산성 클렌징폼201208</t>
        </is>
      </c>
    </row>
    <row r="14246">
      <c r="B14246" s="127" t="n">
        <v>44220</v>
      </c>
      <c r="C14246" s="87">
        <f>TEXT(B14246,"aaa")</f>
        <v/>
      </c>
      <c r="D14246" s="93" t="n"/>
      <c r="E14246" s="87">
        <f>INDEX(매칭테이블!C:D,MATCH(RD!G14246,매칭테이블!D:D,0),1)</f>
        <v/>
      </c>
      <c r="F14246" s="93" t="inlineStr">
        <is>
          <t>카페24</t>
        </is>
      </c>
      <c r="G14246" s="93" t="inlineStr">
        <is>
          <t>어성초 크림마스크 나이트 솔루션옵션=어성초 크림마스크 나이트 솔루션 1장</t>
        </is>
      </c>
      <c r="H14246" s="93" t="n">
        <v>1</v>
      </c>
      <c r="J14246" s="87" t="n">
        <v>201208</v>
      </c>
      <c r="K14246" s="93" t="n"/>
      <c r="L14246" s="87" t="n">
        <v>4000</v>
      </c>
      <c r="M14246" s="87" t="n">
        <v>3766</v>
      </c>
      <c r="N14246" s="87" t="n">
        <v>310</v>
      </c>
      <c r="O14246" s="144" t="n">
        <v>3636.363636363636</v>
      </c>
      <c r="P14246" s="87" t="inlineStr">
        <is>
          <t>카페24크림마스크어성초 크림마스크 나이트 솔루션옵션=어성초 크림마스크 나이트 솔루션 1장201208</t>
        </is>
      </c>
    </row>
    <row r="14247">
      <c r="B14247" s="127" t="n">
        <v>44220</v>
      </c>
      <c r="C14247" s="87">
        <f>TEXT(B14247,"aaa")</f>
        <v/>
      </c>
      <c r="D14247" s="93" t="n"/>
      <c r="E14247" s="87">
        <f>INDEX(매칭테이블!C:D,MATCH(RD!G14247,매칭테이블!D:D,0),1)</f>
        <v/>
      </c>
      <c r="F14247" s="93" t="inlineStr">
        <is>
          <t>카페24</t>
        </is>
      </c>
      <c r="G14247" s="93" t="inlineStr">
        <is>
          <t>어성초 크림마스크 나이트 솔루션옵션=어성초 크림마스크 나이트 솔루션 10장 (-50%)</t>
        </is>
      </c>
      <c r="H14247" s="93" t="n">
        <v>1</v>
      </c>
      <c r="J14247" s="87" t="n">
        <v>201208</v>
      </c>
      <c r="K14247" s="93" t="n"/>
      <c r="L14247" s="87" t="n">
        <v>20000</v>
      </c>
      <c r="M14247" s="87" t="n">
        <v>18830</v>
      </c>
      <c r="N14247" s="87" t="n">
        <v>3107</v>
      </c>
      <c r="O14247" s="144" t="n">
        <v>18181.81818181818</v>
      </c>
      <c r="P14247" s="87" t="inlineStr">
        <is>
          <t>카페24크림마스크어성초 크림마스크 나이트 솔루션옵션=어성초 크림마스크 나이트 솔루션 10장 (-50%)201208</t>
        </is>
      </c>
    </row>
    <row r="14248">
      <c r="B14248" s="127" t="n">
        <v>44220</v>
      </c>
      <c r="C14248" s="87">
        <f>TEXT(B14248,"aaa")</f>
        <v/>
      </c>
      <c r="D14248" s="93" t="n"/>
      <c r="E14248" s="87">
        <f>INDEX(매칭테이블!C:D,MATCH(RD!G14248,매칭테이블!D:D,0),1)</f>
        <v/>
      </c>
      <c r="F14248" s="93" t="inlineStr">
        <is>
          <t>카페24</t>
        </is>
      </c>
      <c r="G14248" s="93" t="inlineStr">
        <is>
          <t>자작나무 수분 마스크옵션=자작나무 수분 마스크 1장</t>
        </is>
      </c>
      <c r="H14248" s="93" t="n">
        <v>4</v>
      </c>
      <c r="J14248" s="87" t="n">
        <v>201208</v>
      </c>
      <c r="K14248" s="93" t="n"/>
      <c r="L14248" s="87" t="n">
        <v>16000</v>
      </c>
      <c r="M14248" s="87" t="n">
        <v>15064</v>
      </c>
      <c r="N14248" s="87" t="n">
        <v>1276</v>
      </c>
      <c r="O14248" s="144" t="n">
        <v>14545.45454545454</v>
      </c>
      <c r="P14248" s="87" t="inlineStr">
        <is>
          <t>카페24마스크팩자작나무 수분 마스크옵션=자작나무 수분 마스크 1장201208</t>
        </is>
      </c>
    </row>
    <row r="14249">
      <c r="B14249" s="127" t="n">
        <v>44220</v>
      </c>
      <c r="C14249" s="87">
        <f>TEXT(B14249,"aaa")</f>
        <v/>
      </c>
      <c r="D14249" s="93" t="n"/>
      <c r="E14249" s="87">
        <f>INDEX(매칭테이블!C:D,MATCH(RD!G14249,매칭테이블!D:D,0),1)</f>
        <v/>
      </c>
      <c r="F14249" s="93" t="inlineStr">
        <is>
          <t>카페24</t>
        </is>
      </c>
      <c r="G14249" s="93" t="inlineStr">
        <is>
          <t>청귤 비타 잡티 마스크옵션=청귤 비타 잡티 마스크 10장 (50% off)</t>
        </is>
      </c>
      <c r="H14249" s="93" t="n">
        <v>7</v>
      </c>
      <c r="J14249" s="87" t="n">
        <v>201208</v>
      </c>
      <c r="K14249" s="93" t="n"/>
      <c r="L14249" s="87" t="n">
        <v>140000</v>
      </c>
      <c r="M14249" s="87" t="n">
        <v>131810</v>
      </c>
      <c r="N14249" s="87" t="n">
        <v>22169</v>
      </c>
      <c r="O14249" s="144" t="n">
        <v>127272.7272727273</v>
      </c>
      <c r="P14249" s="87" t="inlineStr">
        <is>
          <t>카페24마스크팩청귤 비타 잡티 마스크옵션=청귤 비타 잡티 마스크 10장 (50% off)201208</t>
        </is>
      </c>
    </row>
    <row r="14250">
      <c r="B14250" s="127" t="n">
        <v>44220</v>
      </c>
      <c r="C14250" s="87">
        <f>TEXT(B14250,"aaa")</f>
        <v/>
      </c>
      <c r="D14250" s="93" t="n"/>
      <c r="E14250" s="87">
        <f>INDEX(매칭테이블!C:D,MATCH(RD!G14250,매칭테이블!D:D,0),1)</f>
        <v/>
      </c>
      <c r="F14250" s="93" t="inlineStr">
        <is>
          <t>카페24</t>
        </is>
      </c>
      <c r="G14250" s="93" t="inlineStr">
        <is>
          <t>촉촉 스킨팩 화장솜</t>
        </is>
      </c>
      <c r="H14250" s="93" t="n">
        <v>28</v>
      </c>
      <c r="J14250" s="87" t="n">
        <v>201208</v>
      </c>
      <c r="K14250" s="93" t="n"/>
      <c r="L14250" s="87" t="n">
        <v>84000</v>
      </c>
      <c r="M14250" s="87" t="n">
        <v>79086</v>
      </c>
      <c r="N14250" s="87" t="n">
        <v>31080</v>
      </c>
      <c r="O14250" s="144" t="n">
        <v>76363.63636363635</v>
      </c>
      <c r="P14250" s="87" t="inlineStr">
        <is>
          <t>카페24화장솜촉촉 스킨팩 화장솜201208</t>
        </is>
      </c>
    </row>
    <row r="14251">
      <c r="B14251" s="127" t="n">
        <v>44220</v>
      </c>
      <c r="C14251" s="87">
        <f>TEXT(B14251,"aaa")</f>
        <v/>
      </c>
      <c r="D14251" s="93" t="n"/>
      <c r="E14251" s="87">
        <f>INDEX(매칭테이블!C:D,MATCH(RD!G14251,매칭테이블!D:D,0),1)</f>
        <v/>
      </c>
      <c r="F14251" s="93" t="inlineStr">
        <is>
          <t>카페24</t>
        </is>
      </c>
      <c r="G14251" s="93" t="inlineStr">
        <is>
          <t>촉촉 스킨팩 화장솜</t>
        </is>
      </c>
      <c r="H14251" s="93" t="n">
        <v>2</v>
      </c>
      <c r="J14251" s="87" t="n">
        <v>201208</v>
      </c>
      <c r="K14251" s="93" t="n"/>
      <c r="L14251" s="87" t="n">
        <v>6000</v>
      </c>
      <c r="M14251" s="87" t="n">
        <v>5649</v>
      </c>
      <c r="N14251" s="87" t="n">
        <v>2220</v>
      </c>
      <c r="O14251" s="144" t="n">
        <v>5454.545454545454</v>
      </c>
      <c r="P14251" s="87" t="inlineStr">
        <is>
          <t>카페24화장솜촉촉 스킨팩 화장솜201208</t>
        </is>
      </c>
    </row>
    <row r="14252" customFormat="1" s="93">
      <c r="B14252" s="127" t="n">
        <v>44221</v>
      </c>
      <c r="C14252" s="87">
        <f>TEXT(B14252,"aaa")</f>
        <v/>
      </c>
      <c r="E14252" s="87">
        <f>INDEX(매칭테이블!C:D,MATCH(RD!G14252,매칭테이블!D:D,0),1)</f>
        <v/>
      </c>
      <c r="F14252" s="93" t="inlineStr">
        <is>
          <t>W컨셉</t>
        </is>
      </c>
      <c r="G14252" s="93" t="inlineStr">
        <is>
          <t>어성초 77토너 (2 SET) HEARTLEAF 77% SOOTHING TONER 250ml250ml 2set</t>
        </is>
      </c>
      <c r="H14252" s="93" t="n">
        <v>2</v>
      </c>
      <c r="J14252" s="87" t="n">
        <v>201208</v>
      </c>
      <c r="L14252" s="87" t="n">
        <v>70000</v>
      </c>
      <c r="M14252" s="87" t="n">
        <v>50400</v>
      </c>
      <c r="N14252" s="87" t="n">
        <v>12320</v>
      </c>
      <c r="O14252" s="144" t="n">
        <v>63636.36363636363</v>
      </c>
      <c r="P14252" s="87" t="inlineStr">
        <is>
          <t>W컨셉토너어성초 77토너 (2 SET) HEARTLEAF 77% SOOTHING TONER 250ml250ml 2set201208</t>
        </is>
      </c>
    </row>
    <row r="14253">
      <c r="B14253" s="127" t="n">
        <v>44221</v>
      </c>
      <c r="C14253" s="87">
        <f>TEXT(B14253,"aaa")</f>
        <v/>
      </c>
      <c r="D14253" s="93" t="n"/>
      <c r="E14253" s="87">
        <f>INDEX(매칭테이블!C:D,MATCH(RD!G14253,매칭테이블!D:D,0),1)</f>
        <v/>
      </c>
      <c r="F14253" s="93" t="inlineStr">
        <is>
          <t>스타일쉐어</t>
        </is>
      </c>
      <c r="G14253" s="93" t="inlineStr">
        <is>
          <t>아누아 어성초 77 토너 250ml</t>
        </is>
      </c>
      <c r="H14253" s="93" t="n">
        <v>9</v>
      </c>
      <c r="J14253" s="87" t="n">
        <v>201208</v>
      </c>
      <c r="K14253" s="93" t="n"/>
      <c r="L14253" s="87" t="n">
        <v>180000</v>
      </c>
      <c r="M14253" s="87" t="n">
        <v>135000</v>
      </c>
      <c r="N14253" s="87" t="n">
        <v>29340</v>
      </c>
      <c r="O14253" s="144" t="n">
        <v>163636.3636363636</v>
      </c>
      <c r="P14253" s="87" t="inlineStr">
        <is>
          <t>스타일쉐어토너아누아 어성초 77 토너 250ml201208</t>
        </is>
      </c>
    </row>
    <row r="14254">
      <c r="B14254" s="127" t="n">
        <v>44221</v>
      </c>
      <c r="C14254" s="87">
        <f>TEXT(B14254,"aaa")</f>
        <v/>
      </c>
      <c r="D14254" s="93" t="n"/>
      <c r="E14254" s="87">
        <f>INDEX(매칭테이블!C:D,MATCH(RD!G14254,매칭테이블!D:D,0),1)</f>
        <v/>
      </c>
      <c r="F14254" s="93" t="inlineStr">
        <is>
          <t>아누아 CS</t>
        </is>
      </c>
      <c r="G14254" s="93" t="inlineStr">
        <is>
          <t>스킨팩 화장솜 60P</t>
        </is>
      </c>
      <c r="H14254" s="93" t="n">
        <v>250</v>
      </c>
      <c r="J14254" s="87" t="n">
        <v>201208</v>
      </c>
      <c r="K14254" s="93" t="n"/>
      <c r="L14254" s="87" t="n">
        <v>0</v>
      </c>
      <c r="M14254" s="87" t="n">
        <v>0</v>
      </c>
      <c r="N14254" s="87" t="n">
        <v>277500</v>
      </c>
      <c r="O14254" s="144" t="n">
        <v>0</v>
      </c>
      <c r="P14254" s="87" t="inlineStr">
        <is>
          <t>아누아 CS화장솜스킨팩 화장솜 60P201208</t>
        </is>
      </c>
    </row>
    <row r="14255">
      <c r="B14255" s="127" t="n">
        <v>44221</v>
      </c>
      <c r="C14255" s="87">
        <f>TEXT(B14255,"aaa")</f>
        <v/>
      </c>
      <c r="D14255" s="93" t="n"/>
      <c r="E14255" s="87">
        <f>INDEX(매칭테이블!C:D,MATCH(RD!G14255,매칭테이블!D:D,0),1)</f>
        <v/>
      </c>
      <c r="F14255" s="93" t="inlineStr">
        <is>
          <t>아누아 CS</t>
        </is>
      </c>
      <c r="G14255" s="93" t="inlineStr">
        <is>
          <t>어성초 70 인텐스 카밍 크림 50ml</t>
        </is>
      </c>
      <c r="H14255" s="93" t="n">
        <v>1</v>
      </c>
      <c r="J14255" s="87" t="n">
        <v>201208</v>
      </c>
      <c r="K14255" s="93" t="n"/>
      <c r="L14255" s="87" t="n">
        <v>0</v>
      </c>
      <c r="M14255" s="87" t="n">
        <v>0</v>
      </c>
      <c r="N14255" s="87" t="n">
        <v>3882</v>
      </c>
      <c r="O14255" s="144" t="n">
        <v>0</v>
      </c>
      <c r="P14255" s="87" t="inlineStr">
        <is>
          <t>아누아 CS카밍크림어성초 70 인텐스 카밍 크림 50ml201208</t>
        </is>
      </c>
    </row>
    <row r="14256">
      <c r="B14256" s="127" t="n">
        <v>44221</v>
      </c>
      <c r="C14256" s="87">
        <f>TEXT(B14256,"aaa")</f>
        <v/>
      </c>
      <c r="D14256" s="93" t="n"/>
      <c r="E14256" s="87">
        <f>INDEX(매칭테이블!C:D,MATCH(RD!G14256,매칭테이블!D:D,0),1)</f>
        <v/>
      </c>
      <c r="F14256" s="93" t="inlineStr">
        <is>
          <t>카페24</t>
        </is>
      </c>
      <c r="G14256" s="93" t="inlineStr">
        <is>
          <t>5 제로 무기자차 선크림옵션=5제로 무기자차 선크림 1개-20% off</t>
        </is>
      </c>
      <c r="H14256" s="93" t="n">
        <v>3</v>
      </c>
      <c r="J14256" s="87" t="n">
        <v>201208</v>
      </c>
      <c r="K14256" s="93" t="n"/>
      <c r="L14256" s="87" t="n">
        <v>60000</v>
      </c>
      <c r="M14256" s="87" t="n">
        <v>56490</v>
      </c>
      <c r="N14256" s="87" t="n">
        <v>7035</v>
      </c>
      <c r="O14256" s="144" t="n">
        <v>54545.45454545454</v>
      </c>
      <c r="P14256" s="87" t="inlineStr">
        <is>
          <t>카페24선크림5 제로 무기자차 선크림옵션=5제로 무기자차 선크림 1개-20% off201208</t>
        </is>
      </c>
    </row>
    <row r="14257">
      <c r="B14257" s="127" t="n">
        <v>44221</v>
      </c>
      <c r="C14257" s="87">
        <f>TEXT(B14257,"aaa")</f>
        <v/>
      </c>
      <c r="D14257" s="93" t="n"/>
      <c r="E14257" s="87">
        <f>INDEX(매칭테이블!C:D,MATCH(RD!G14257,매칭테이블!D:D,0),1)</f>
        <v/>
      </c>
      <c r="F14257" s="93" t="inlineStr">
        <is>
          <t>카페24</t>
        </is>
      </c>
      <c r="G14257" s="93" t="inlineStr">
        <is>
          <t>[01/27 순차발송] 어성초 77 클리어 패드옵션=어성초 77 클리어 패드 1개-20% off</t>
        </is>
      </c>
      <c r="H14257" s="93" t="n">
        <v>50</v>
      </c>
      <c r="J14257" s="87" t="n">
        <v>201208</v>
      </c>
      <c r="K14257" s="93" t="n"/>
      <c r="L14257" s="87" t="n">
        <v>1120000</v>
      </c>
      <c r="M14257" s="87" t="n">
        <v>1054480</v>
      </c>
      <c r="N14257" s="87" t="n">
        <v>250600</v>
      </c>
      <c r="O14257" s="144" t="n">
        <v>1018181.818181818</v>
      </c>
      <c r="P14257" s="87" t="inlineStr">
        <is>
          <t>카페24클리어 패드[01/27 순차발송] 어성초 77 클리어 패드옵션=어성초 77 클리어 패드 1개-20% off201208</t>
        </is>
      </c>
    </row>
    <row r="14258">
      <c r="B14258" s="127" t="n">
        <v>44221</v>
      </c>
      <c r="C14258" s="87">
        <f>TEXT(B14258,"aaa")</f>
        <v/>
      </c>
      <c r="D14258" s="93" t="n"/>
      <c r="E14258" s="87">
        <f>INDEX(매칭테이블!C:D,MATCH(RD!G14258,매칭테이블!D:D,0),1)</f>
        <v/>
      </c>
      <c r="F14258" s="93" t="inlineStr">
        <is>
          <t>카페24</t>
        </is>
      </c>
      <c r="G14258" s="93" t="inlineStr">
        <is>
          <t>[01/27 순차발송] 어성초 77 클리어 패드옵션=어성초 77 클리어 패드 2개-30% off (무료배송)</t>
        </is>
      </c>
      <c r="H14258" s="93" t="n">
        <v>32</v>
      </c>
      <c r="J14258" s="87" t="n">
        <v>201208</v>
      </c>
      <c r="K14258" s="93" t="n"/>
      <c r="L14258" s="87" t="n">
        <v>1254400</v>
      </c>
      <c r="M14258" s="87" t="n">
        <v>1181017.6</v>
      </c>
      <c r="N14258" s="87" t="n">
        <v>320768</v>
      </c>
      <c r="O14258" s="144" t="n">
        <v>1140363.636363636</v>
      </c>
      <c r="P14258" s="87" t="inlineStr">
        <is>
          <t>카페24클리어 패드[01/27 순차발송] 어성초 77 클리어 패드옵션=어성초 77 클리어 패드 2개-30% off (무료배송)201208</t>
        </is>
      </c>
    </row>
    <row r="14259">
      <c r="B14259" s="127" t="n">
        <v>44221</v>
      </c>
      <c r="C14259" s="87">
        <f>TEXT(B14259,"aaa")</f>
        <v/>
      </c>
      <c r="D14259" s="93" t="n"/>
      <c r="E14259" s="87">
        <f>INDEX(매칭테이블!C:D,MATCH(RD!G14259,매칭테이블!D:D,0),1)</f>
        <v/>
      </c>
      <c r="F14259" s="93" t="inlineStr">
        <is>
          <t>카페24</t>
        </is>
      </c>
      <c r="G14259" s="93" t="inlineStr">
        <is>
          <t>[01/27 순차발송] 어성초 77 클리어 패드옵션=어성초 77 클리어 패드 2+1 EVENT (무료배송)</t>
        </is>
      </c>
      <c r="H14259" s="93" t="n">
        <v>35</v>
      </c>
      <c r="J14259" s="87" t="n">
        <v>201208</v>
      </c>
      <c r="K14259" s="93" t="n"/>
      <c r="L14259" s="87" t="n">
        <v>1911000</v>
      </c>
      <c r="M14259" s="87" t="n">
        <v>1799206.5</v>
      </c>
      <c r="N14259" s="87" t="n">
        <v>323400</v>
      </c>
      <c r="O14259" s="144" t="n">
        <v>1737272.727272727</v>
      </c>
      <c r="P14259" s="87" t="inlineStr">
        <is>
          <t>카페24클리어 패드[01/27 순차발송] 어성초 77 클리어 패드옵션=어성초 77 클리어 패드 2+1 EVENT (무료배송)201208</t>
        </is>
      </c>
    </row>
    <row r="14260">
      <c r="B14260" s="127" t="n">
        <v>44221</v>
      </c>
      <c r="C14260" s="87">
        <f>TEXT(B14260,"aaa")</f>
        <v/>
      </c>
      <c r="D14260" s="93" t="n"/>
      <c r="E14260" s="87">
        <f>INDEX(매칭테이블!C:D,MATCH(RD!G14260,매칭테이블!D:D,0),1)</f>
        <v/>
      </c>
      <c r="F14260" s="93" t="inlineStr">
        <is>
          <t>카페24</t>
        </is>
      </c>
      <c r="G14260" s="93" t="inlineStr">
        <is>
          <t>[01/27 순차발송] 어성초 77 클리어 패드옵션=어성초77토너1개+어성초77패드1개-30% off (무료배송)</t>
        </is>
      </c>
      <c r="H14260" s="93" t="n">
        <v>17</v>
      </c>
      <c r="J14260" s="87" t="n">
        <v>201208</v>
      </c>
      <c r="K14260" s="93" t="n"/>
      <c r="L14260" s="87" t="n">
        <v>630700</v>
      </c>
      <c r="M14260" s="87" t="n">
        <v>593804.05</v>
      </c>
      <c r="N14260" s="87" t="n">
        <v>137564</v>
      </c>
      <c r="O14260" s="144" t="n">
        <v>573363.6363636364</v>
      </c>
      <c r="P14260" s="87" t="inlineStr">
        <is>
          <t>카페24토너+패드 세트[01/27 순차발송] 어성초 77 클리어 패드옵션=어성초77토너1개+어성초77패드1개-30% off (무료배송)201208</t>
        </is>
      </c>
    </row>
    <row r="14261">
      <c r="B14261" s="127" t="n">
        <v>44221</v>
      </c>
      <c r="C14261" s="87">
        <f>TEXT(B14261,"aaa")</f>
        <v/>
      </c>
      <c r="D14261" s="93" t="n"/>
      <c r="E14261" s="87">
        <f>INDEX(매칭테이블!C:D,MATCH(RD!G14261,매칭테이블!D:D,0),1)</f>
        <v/>
      </c>
      <c r="F14261" s="93" t="inlineStr">
        <is>
          <t>카페24</t>
        </is>
      </c>
      <c r="G14261" s="93" t="inlineStr">
        <is>
          <t>[01/27 순차발송] 어성초 77 포어 클리어 패드옵션=어성초 77 클리어 패드 2개-30% off (무료배송)</t>
        </is>
      </c>
      <c r="H14261" s="93" t="n">
        <v>1</v>
      </c>
      <c r="J14261" s="87" t="n">
        <v>201208</v>
      </c>
      <c r="K14261" s="93" t="n"/>
      <c r="L14261" s="87" t="n">
        <v>39200</v>
      </c>
      <c r="M14261" s="87" t="n">
        <v>36906.8</v>
      </c>
      <c r="N14261" s="87" t="n">
        <v>10024</v>
      </c>
      <c r="O14261" s="144" t="n">
        <v>35636.36363636363</v>
      </c>
      <c r="P14261" s="87" t="inlineStr">
        <is>
          <t>카페24클리어 패드[01/27 순차발송] 어성초 77 포어 클리어 패드옵션=어성초 77 클리어 패드 2개-30% off (무료배송)201208</t>
        </is>
      </c>
    </row>
    <row r="14262">
      <c r="B14262" s="127" t="n">
        <v>44221</v>
      </c>
      <c r="C14262" s="87">
        <f>TEXT(B14262,"aaa")</f>
        <v/>
      </c>
      <c r="D14262" s="93" t="n"/>
      <c r="E14262" s="87">
        <f>INDEX(매칭테이블!C:D,MATCH(RD!G14262,매칭테이블!D:D,0),1)</f>
        <v/>
      </c>
      <c r="F14262" s="93" t="inlineStr">
        <is>
          <t>카페24</t>
        </is>
      </c>
      <c r="G14262" s="93" t="inlineStr">
        <is>
          <t>[01/27 순차발송] 어성초 77 포어 클리어 패드옵션=어성초77토너1개+어성초77패드1개-30% off (무료배송)</t>
        </is>
      </c>
      <c r="H14262" s="93" t="n">
        <v>1</v>
      </c>
      <c r="J14262" s="87" t="n">
        <v>201208</v>
      </c>
      <c r="K14262" s="93" t="n"/>
      <c r="L14262" s="87" t="n">
        <v>37100</v>
      </c>
      <c r="M14262" s="87" t="n">
        <v>34929.65</v>
      </c>
      <c r="N14262" s="87" t="n">
        <v>8092</v>
      </c>
      <c r="O14262" s="144" t="n">
        <v>33727.27272727273</v>
      </c>
      <c r="P14262" s="87" t="inlineStr">
        <is>
          <t>카페24토너+패드 세트[01/27 순차발송] 어성초 77 포어 클리어 패드옵션=어성초77토너1개+어성초77패드1개-30% off (무료배송)201208</t>
        </is>
      </c>
    </row>
    <row r="14263">
      <c r="B14263" s="127" t="n">
        <v>44221</v>
      </c>
      <c r="C14263" s="87">
        <f>TEXT(B14263,"aaa")</f>
        <v/>
      </c>
      <c r="D14263" s="93" t="n"/>
      <c r="E14263" s="87">
        <f>INDEX(매칭테이블!C:D,MATCH(RD!G14263,매칭테이블!D:D,0),1)</f>
        <v/>
      </c>
      <c r="F14263" s="93" t="inlineStr">
        <is>
          <t>카페24</t>
        </is>
      </c>
      <c r="G14263" s="93" t="inlineStr">
        <is>
          <t>[01/27 순차발송] 어성초 77% 패드옵션=어성초 77 클리어 패드 1개-20% off</t>
        </is>
      </c>
      <c r="H14263" s="93" t="n">
        <v>38</v>
      </c>
      <c r="J14263" s="87" t="n">
        <v>201208</v>
      </c>
      <c r="K14263" s="93" t="n"/>
      <c r="L14263" s="87" t="n">
        <v>851200</v>
      </c>
      <c r="M14263" s="87" t="n">
        <v>801404.8</v>
      </c>
      <c r="N14263" s="87" t="n">
        <v>190456</v>
      </c>
      <c r="O14263" s="144" t="n">
        <v>773818.1818181818</v>
      </c>
      <c r="P14263" s="87" t="inlineStr">
        <is>
          <t>카페24클리어 패드[01/27 순차발송] 어성초 77% 패드옵션=어성초 77 클리어 패드 1개-20% off201208</t>
        </is>
      </c>
    </row>
    <row r="14264">
      <c r="B14264" s="127" t="n">
        <v>44221</v>
      </c>
      <c r="C14264" s="87">
        <f>TEXT(B14264,"aaa")</f>
        <v/>
      </c>
      <c r="D14264" s="93" t="n"/>
      <c r="E14264" s="87">
        <f>INDEX(매칭테이블!C:D,MATCH(RD!G14264,매칭테이블!D:D,0),1)</f>
        <v/>
      </c>
      <c r="F14264" s="93" t="inlineStr">
        <is>
          <t>카페24</t>
        </is>
      </c>
      <c r="G14264" s="93" t="inlineStr">
        <is>
          <t>[01/27 순차발송] 어성초 77% 패드옵션=어성초 77 클리어 패드 2개-30% off (무료배송)</t>
        </is>
      </c>
      <c r="H14264" s="93" t="n">
        <v>39</v>
      </c>
      <c r="J14264" s="87" t="n">
        <v>201208</v>
      </c>
      <c r="K14264" s="93" t="n"/>
      <c r="L14264" s="87" t="n">
        <v>1528800</v>
      </c>
      <c r="M14264" s="87" t="n">
        <v>1439365.2</v>
      </c>
      <c r="N14264" s="87" t="n">
        <v>390936</v>
      </c>
      <c r="O14264" s="144" t="n">
        <v>1389818.181818182</v>
      </c>
      <c r="P14264" s="87" t="inlineStr">
        <is>
          <t>카페24클리어 패드[01/27 순차발송] 어성초 77% 패드옵션=어성초 77 클리어 패드 2개-30% off (무료배송)201208</t>
        </is>
      </c>
    </row>
    <row r="14265">
      <c r="B14265" s="127" t="n">
        <v>44221</v>
      </c>
      <c r="C14265" s="87">
        <f>TEXT(B14265,"aaa")</f>
        <v/>
      </c>
      <c r="D14265" s="93" t="n"/>
      <c r="E14265" s="87">
        <f>INDEX(매칭테이블!C:D,MATCH(RD!G14265,매칭테이블!D:D,0),1)</f>
        <v/>
      </c>
      <c r="F14265" s="93" t="inlineStr">
        <is>
          <t>카페24</t>
        </is>
      </c>
      <c r="G14265" s="93" t="inlineStr">
        <is>
          <t>[01/27 순차발송] 어성초 77% 패드옵션=어성초 77 클리어 패드 2+1 EVENT (무료배송)</t>
        </is>
      </c>
      <c r="H14265" s="93" t="n">
        <v>20</v>
      </c>
      <c r="J14265" s="87" t="n">
        <v>201208</v>
      </c>
      <c r="K14265" s="93" t="n"/>
      <c r="L14265" s="87" t="n">
        <v>1092000</v>
      </c>
      <c r="M14265" s="87" t="n">
        <v>1028118</v>
      </c>
      <c r="N14265" s="87" t="n">
        <v>184800</v>
      </c>
      <c r="O14265" s="144" t="n">
        <v>992727.2727272726</v>
      </c>
      <c r="P14265" s="87" t="inlineStr">
        <is>
          <t>카페24클리어 패드[01/27 순차발송] 어성초 77% 패드옵션=어성초 77 클리어 패드 2+1 EVENT (무료배송)201208</t>
        </is>
      </c>
    </row>
    <row r="14266">
      <c r="B14266" s="127" t="n">
        <v>44221</v>
      </c>
      <c r="C14266" s="87">
        <f>TEXT(B14266,"aaa")</f>
        <v/>
      </c>
      <c r="D14266" s="93" t="n"/>
      <c r="E14266" s="87">
        <f>INDEX(매칭테이블!C:D,MATCH(RD!G14266,매칭테이블!D:D,0),1)</f>
        <v/>
      </c>
      <c r="F14266" s="93" t="inlineStr">
        <is>
          <t>카페24</t>
        </is>
      </c>
      <c r="G14266" s="93" t="inlineStr">
        <is>
          <t>[01/27 순차발송] 어성초 77% 패드옵션=어성초77토너1개+어성초77패드1개-30% off (무료배송)</t>
        </is>
      </c>
      <c r="H14266" s="93" t="n">
        <v>15</v>
      </c>
      <c r="J14266" s="87" t="n">
        <v>201208</v>
      </c>
      <c r="K14266" s="93" t="n"/>
      <c r="L14266" s="87" t="n">
        <v>556500</v>
      </c>
      <c r="M14266" s="87" t="n">
        <v>523944.75</v>
      </c>
      <c r="N14266" s="87" t="n">
        <v>121380</v>
      </c>
      <c r="O14266" s="144" t="n">
        <v>505909.0909090909</v>
      </c>
      <c r="P14266" s="87" t="inlineStr">
        <is>
          <t>카페24토너+패드 세트[01/27 순차발송] 어성초 77% 패드옵션=어성초77토너1개+어성초77패드1개-30% off (무료배송)201208</t>
        </is>
      </c>
    </row>
    <row r="14267">
      <c r="B14267" s="127" t="n">
        <v>44221</v>
      </c>
      <c r="C14267" s="87">
        <f>TEXT(B14267,"aaa")</f>
        <v/>
      </c>
      <c r="D14267" s="93" t="n"/>
      <c r="E14267" s="87">
        <f>INDEX(매칭테이블!C:D,MATCH(RD!G14267,매칭테이블!D:D,0),1)</f>
        <v/>
      </c>
      <c r="F14267" s="93" t="inlineStr">
        <is>
          <t>카페24</t>
        </is>
      </c>
      <c r="G14267" s="93" t="inlineStr">
        <is>
          <t>[수분 보충 세트] 어성초 77 토너 + 어성초 70 로션옵션=어성초 77 토너 250ml + 어성초 70 로션 200ml -30%</t>
        </is>
      </c>
      <c r="H14267" s="93" t="n">
        <v>48</v>
      </c>
      <c r="J14267" s="87" t="n">
        <v>201208</v>
      </c>
      <c r="K14267" s="93" t="n"/>
      <c r="L14267" s="87" t="n">
        <v>1780800</v>
      </c>
      <c r="M14267" s="87" t="n">
        <v>1676623.2</v>
      </c>
      <c r="N14267" s="87" t="n">
        <v>356064</v>
      </c>
      <c r="O14267" s="144" t="n">
        <v>1618909.090909091</v>
      </c>
      <c r="P14267" s="87" t="inlineStr">
        <is>
          <t>카페24수분 보충 세트[수분 보충 세트] 어성초 77 토너 + 어성초 70 로션옵션=어성초 77 토너 250ml + 어성초 70 로션 200ml -30%201208</t>
        </is>
      </c>
    </row>
    <row r="14268">
      <c r="B14268" s="127" t="n">
        <v>44221</v>
      </c>
      <c r="C14268" s="87">
        <f>TEXT(B14268,"aaa")</f>
        <v/>
      </c>
      <c r="D14268" s="93" t="n"/>
      <c r="E14268" s="87">
        <f>INDEX(매칭테이블!C:D,MATCH(RD!G14268,매칭테이블!D:D,0),1)</f>
        <v/>
      </c>
      <c r="F14268" s="93" t="inlineStr">
        <is>
          <t>카페24</t>
        </is>
      </c>
      <c r="G14268" s="93" t="inlineStr">
        <is>
          <t>[어성초 진정 패키지 세트] 대용량 토너 + 앰플 + 수딩 크림 + 마스크팩 10장</t>
        </is>
      </c>
      <c r="H14268" s="93" t="n">
        <v>6</v>
      </c>
      <c r="J14268" s="87" t="n">
        <v>201208</v>
      </c>
      <c r="K14268" s="93" t="n"/>
      <c r="L14268" s="87" t="n">
        <v>594000</v>
      </c>
      <c r="M14268" s="87" t="n">
        <v>559251</v>
      </c>
      <c r="N14268" s="87" t="n">
        <v>90822</v>
      </c>
      <c r="O14268" s="144" t="n">
        <v>540000</v>
      </c>
      <c r="P14268" s="87" t="inlineStr">
        <is>
          <t>카페24어성초진정패키지[어성초 진정 패키지 세트] 대용량 토너 + 앰플 + 수딩 크림 + 마스크팩 10장201208</t>
        </is>
      </c>
    </row>
    <row r="14269">
      <c r="B14269" s="127" t="n">
        <v>44221</v>
      </c>
      <c r="C14269" s="87">
        <f>TEXT(B14269,"aaa")</f>
        <v/>
      </c>
      <c r="D14269" s="93" t="n"/>
      <c r="E14269" s="87">
        <f>INDEX(매칭테이블!C:D,MATCH(RD!G14269,매칭테이블!D:D,0),1)</f>
        <v/>
      </c>
      <c r="F14269" s="93" t="inlineStr">
        <is>
          <t>카페24</t>
        </is>
      </c>
      <c r="G14269" s="93" t="inlineStr">
        <is>
          <t>[플친단독] 어성초 80 수분 진정 앰플옵션=어성초 80 앰플 1개 - 28%off</t>
        </is>
      </c>
      <c r="H14269" s="93" t="n">
        <v>7</v>
      </c>
      <c r="J14269" s="87" t="n">
        <v>201208</v>
      </c>
      <c r="K14269" s="93" t="n"/>
      <c r="L14269" s="87" t="n">
        <v>196000</v>
      </c>
      <c r="M14269" s="87" t="n">
        <v>184534</v>
      </c>
      <c r="N14269" s="87" t="n">
        <v>23779</v>
      </c>
      <c r="O14269" s="144" t="n">
        <v>178181.8181818182</v>
      </c>
      <c r="P14269" s="87" t="inlineStr">
        <is>
          <t>카페24앰플[플친단독] 어성초 80 수분 진정 앰플옵션=어성초 80 앰플 1개 - 28%off201208</t>
        </is>
      </c>
    </row>
    <row r="14270">
      <c r="B14270" s="127" t="n">
        <v>44221</v>
      </c>
      <c r="C14270" s="87">
        <f>TEXT(B14270,"aaa")</f>
        <v/>
      </c>
      <c r="D14270" s="93" t="n"/>
      <c r="E14270" s="87">
        <f>INDEX(매칭테이블!C:D,MATCH(RD!G14270,매칭테이블!D:D,0),1)</f>
        <v/>
      </c>
      <c r="F14270" s="93" t="inlineStr">
        <is>
          <t>카페24</t>
        </is>
      </c>
      <c r="G14270" s="93" t="inlineStr">
        <is>
          <t>[플친단독] 어성초 80 수분 진정 앰플옵션=어성초 80 앰플 2+1 EVENT (무료배송)</t>
        </is>
      </c>
      <c r="H14270" s="93" t="n">
        <v>11</v>
      </c>
      <c r="J14270" s="87" t="n">
        <v>201208</v>
      </c>
      <c r="K14270" s="93" t="n"/>
      <c r="L14270" s="87" t="n">
        <v>308000</v>
      </c>
      <c r="M14270" s="87" t="n">
        <v>289982</v>
      </c>
      <c r="N14270" s="87" t="n">
        <v>37367</v>
      </c>
      <c r="O14270" s="144" t="n">
        <v>280000</v>
      </c>
      <c r="P14270" s="87" t="inlineStr">
        <is>
          <t>카페24앰플[플친단독] 어성초 80 수분 진정 앰플옵션=어성초 80 앰플 2+1 EVENT (무료배송)201208</t>
        </is>
      </c>
    </row>
    <row r="14271">
      <c r="B14271" s="127" t="n">
        <v>44221</v>
      </c>
      <c r="C14271" s="87">
        <f>TEXT(B14271,"aaa")</f>
        <v/>
      </c>
      <c r="D14271" s="93" t="n"/>
      <c r="E14271" s="87">
        <f>INDEX(매칭테이블!C:D,MATCH(RD!G14271,매칭테이블!D:D,0),1)</f>
        <v/>
      </c>
      <c r="F14271" s="93" t="inlineStr">
        <is>
          <t>카페24</t>
        </is>
      </c>
      <c r="G14271" s="93" t="inlineStr">
        <is>
          <t>대용량 어성초 77 수딩 토너 500ml옵션=대용량 어성초 77 토너 1개 - 27% OFF</t>
        </is>
      </c>
      <c r="H14271" s="93" t="n">
        <v>47</v>
      </c>
      <c r="J14271" s="87" t="n">
        <v>201208</v>
      </c>
      <c r="K14271" s="93" t="n"/>
      <c r="L14271" s="87" t="n">
        <v>1551000</v>
      </c>
      <c r="M14271" s="87" t="n">
        <v>1460266.5</v>
      </c>
      <c r="N14271" s="87" t="n">
        <v>203510</v>
      </c>
      <c r="O14271" s="144" t="n">
        <v>1410000</v>
      </c>
      <c r="P14271" s="87" t="inlineStr">
        <is>
          <t>카페24토너대용량 어성초 77 수딩 토너 500ml옵션=대용량 어성초 77 토너 1개 - 27% OFF201208</t>
        </is>
      </c>
    </row>
    <row r="14272">
      <c r="B14272" s="127" t="n">
        <v>44221</v>
      </c>
      <c r="C14272" s="87">
        <f>TEXT(B14272,"aaa")</f>
        <v/>
      </c>
      <c r="D14272" s="93" t="n"/>
      <c r="E14272" s="87">
        <f>INDEX(매칭테이블!C:D,MATCH(RD!G14272,매칭테이블!D:D,0),1)</f>
        <v/>
      </c>
      <c r="F14272" s="93" t="inlineStr">
        <is>
          <t>카페24</t>
        </is>
      </c>
      <c r="G14272" s="93" t="inlineStr">
        <is>
          <t>대용량 어성초 77 수딩 토너 500ml화장솜(선택)=촉촉 스킨팩 화장솜</t>
        </is>
      </c>
      <c r="H14272" s="93" t="n">
        <v>15</v>
      </c>
      <c r="J14272" s="87" t="n">
        <v>201208</v>
      </c>
      <c r="K14272" s="93" t="n"/>
      <c r="L14272" s="87" t="n">
        <v>570000</v>
      </c>
      <c r="M14272" s="87" t="n">
        <v>536655</v>
      </c>
      <c r="N14272" s="87" t="n">
        <v>16650</v>
      </c>
      <c r="O14272" s="144" t="n">
        <v>518181.8181818181</v>
      </c>
      <c r="P14272" s="87" t="inlineStr">
        <is>
          <t>카페24토너대용량 어성초 77 수딩 토너 500ml화장솜(선택)=촉촉 스킨팩 화장솜201208</t>
        </is>
      </c>
    </row>
    <row r="14273">
      <c r="B14273" s="127" t="n">
        <v>44221</v>
      </c>
      <c r="C14273" s="87">
        <f>TEXT(B14273,"aaa")</f>
        <v/>
      </c>
      <c r="D14273" s="93" t="n"/>
      <c r="E14273" s="87">
        <f>INDEX(매칭테이블!C:D,MATCH(RD!G14273,매칭테이블!D:D,0),1)</f>
        <v/>
      </c>
      <c r="F14273" s="93" t="inlineStr">
        <is>
          <t>카페24</t>
        </is>
      </c>
      <c r="G14273" s="93" t="inlineStr">
        <is>
          <t>대용량 어성초 77 토너 500ml</t>
        </is>
      </c>
      <c r="H14273" s="93" t="n">
        <v>1</v>
      </c>
      <c r="J14273" s="87" t="n">
        <v>201208</v>
      </c>
      <c r="K14273" s="93" t="n"/>
      <c r="L14273" s="87" t="n">
        <v>33000</v>
      </c>
      <c r="M14273" s="87" t="n">
        <v>31069.5</v>
      </c>
      <c r="N14273" s="87" t="n">
        <v>4330</v>
      </c>
      <c r="O14273" s="144" t="n">
        <v>30000</v>
      </c>
      <c r="P14273" s="87" t="inlineStr">
        <is>
          <t>카페24토너대용량 어성초 77 토너 500ml201208</t>
        </is>
      </c>
    </row>
    <row r="14274">
      <c r="B14274" s="127" t="n">
        <v>44221</v>
      </c>
      <c r="C14274" s="87">
        <f>TEXT(B14274,"aaa")</f>
        <v/>
      </c>
      <c r="D14274" s="93" t="n"/>
      <c r="E14274" s="87">
        <f>INDEX(매칭테이블!C:D,MATCH(RD!G14274,매칭테이블!D:D,0),1)</f>
        <v/>
      </c>
      <c r="F14274" s="93" t="inlineStr">
        <is>
          <t>카페24</t>
        </is>
      </c>
      <c r="G14274" s="93" t="inlineStr">
        <is>
          <t>어성초 70 데일리 릴리프 로션로션=어성초 70 데일리 릴리프 로션 1개 -20% off</t>
        </is>
      </c>
      <c r="H14274" s="93" t="n">
        <v>13</v>
      </c>
      <c r="J14274" s="87" t="n">
        <v>201208</v>
      </c>
      <c r="K14274" s="93" t="n"/>
      <c r="L14274" s="87" t="n">
        <v>291200</v>
      </c>
      <c r="M14274" s="87" t="n">
        <v>274164.8</v>
      </c>
      <c r="N14274" s="87" t="n">
        <v>56394</v>
      </c>
      <c r="O14274" s="144" t="n">
        <v>264727.2727272727</v>
      </c>
      <c r="P14274" s="87" t="inlineStr">
        <is>
          <t>카페24로션어성초 70 데일리 릴리프 로션로션=어성초 70 데일리 릴리프 로션 1개 -20% off201208</t>
        </is>
      </c>
    </row>
    <row r="14275">
      <c r="B14275" s="127" t="n">
        <v>44221</v>
      </c>
      <c r="C14275" s="87">
        <f>TEXT(B14275,"aaa")</f>
        <v/>
      </c>
      <c r="D14275" s="93" t="n"/>
      <c r="E14275" s="87">
        <f>INDEX(매칭테이블!C:D,MATCH(RD!G14275,매칭테이블!D:D,0),1)</f>
        <v/>
      </c>
      <c r="F14275" s="93" t="inlineStr">
        <is>
          <t>카페24</t>
        </is>
      </c>
      <c r="G14275" s="93" t="inlineStr">
        <is>
          <t>어성초 70 데일리 릴리프 로션로션=어성초 70 데일리 릴리프 로션 2개 -30% off</t>
        </is>
      </c>
      <c r="H14275" s="93" t="n">
        <v>3</v>
      </c>
      <c r="J14275" s="87" t="n">
        <v>201208</v>
      </c>
      <c r="K14275" s="93" t="n"/>
      <c r="L14275" s="87" t="n">
        <v>117600</v>
      </c>
      <c r="M14275" s="87" t="n">
        <v>110720.4</v>
      </c>
      <c r="N14275" s="87" t="n">
        <v>26028</v>
      </c>
      <c r="O14275" s="144" t="n">
        <v>106909.0909090909</v>
      </c>
      <c r="P14275" s="87" t="inlineStr">
        <is>
          <t>카페24로션어성초 70 데일리 릴리프 로션로션=어성초 70 데일리 릴리프 로션 2개 -30% off201208</t>
        </is>
      </c>
    </row>
    <row r="14276">
      <c r="B14276" s="127" t="n">
        <v>44221</v>
      </c>
      <c r="C14276" s="87">
        <f>TEXT(B14276,"aaa")</f>
        <v/>
      </c>
      <c r="D14276" s="93" t="n"/>
      <c r="E14276" s="87">
        <f>INDEX(매칭테이블!C:D,MATCH(RD!G14276,매칭테이블!D:D,0),1)</f>
        <v/>
      </c>
      <c r="F14276" s="93" t="inlineStr">
        <is>
          <t>카페24</t>
        </is>
      </c>
      <c r="G14276" s="93" t="inlineStr">
        <is>
          <t>어성초 70 데일리 릴리프 로션로션=어성초 77토너 + 어성초 70 로션 수분 보충 세트 -30% off</t>
        </is>
      </c>
      <c r="H14276" s="93" t="n">
        <v>1</v>
      </c>
      <c r="J14276" s="87" t="n">
        <v>201208</v>
      </c>
      <c r="K14276" s="93" t="n"/>
      <c r="L14276" s="87" t="n">
        <v>37100</v>
      </c>
      <c r="M14276" s="87" t="n">
        <v>34929.65</v>
      </c>
      <c r="N14276" s="87" t="n">
        <v>7418</v>
      </c>
      <c r="O14276" s="144" t="n">
        <v>33727.27272727273</v>
      </c>
      <c r="P14276" s="87" t="inlineStr">
        <is>
          <t>카페24수분 보충 세트어성초 70 데일리 릴리프 로션로션=어성초 77토너 + 어성초 70 로션 수분 보충 세트 -30% off201208</t>
        </is>
      </c>
    </row>
    <row r="14277">
      <c r="B14277" s="127" t="n">
        <v>44221</v>
      </c>
      <c r="C14277" s="87">
        <f>TEXT(B14277,"aaa")</f>
        <v/>
      </c>
      <c r="D14277" s="93" t="n"/>
      <c r="E14277" s="87">
        <f>INDEX(매칭테이블!C:D,MATCH(RD!G14277,매칭테이블!D:D,0),1)</f>
        <v/>
      </c>
      <c r="F14277" s="93" t="inlineStr">
        <is>
          <t>카페24</t>
        </is>
      </c>
      <c r="G14277" s="93" t="inlineStr">
        <is>
          <t>어성초 70 머드 크림 마스크옵션=어성초 70 머드 크림 마스크-20% off</t>
        </is>
      </c>
      <c r="H14277" s="93" t="n">
        <v>1</v>
      </c>
      <c r="J14277" s="87" t="n">
        <v>201208</v>
      </c>
      <c r="K14277" s="93" t="n"/>
      <c r="L14277" s="87" t="n">
        <v>20000</v>
      </c>
      <c r="M14277" s="87" t="n">
        <v>18830</v>
      </c>
      <c r="N14277" s="87" t="n">
        <v>1442</v>
      </c>
      <c r="O14277" s="144" t="n">
        <v>18181.81818181818</v>
      </c>
      <c r="P14277" s="87" t="inlineStr">
        <is>
          <t>카페24머드크림마스크어성초 70 머드 크림 마스크옵션=어성초 70 머드 크림 마스크-20% off201208</t>
        </is>
      </c>
    </row>
    <row r="14278">
      <c r="B14278" s="127" t="n">
        <v>44221</v>
      </c>
      <c r="C14278" s="87">
        <f>TEXT(B14278,"aaa")</f>
        <v/>
      </c>
      <c r="D14278" s="93" t="n"/>
      <c r="E14278" s="87">
        <f>INDEX(매칭테이블!C:D,MATCH(RD!G14278,매칭테이블!D:D,0),1)</f>
        <v/>
      </c>
      <c r="F14278" s="93" t="inlineStr">
        <is>
          <t>카페24</t>
        </is>
      </c>
      <c r="G14278" s="93" t="inlineStr">
        <is>
          <t>어성초 70 머드 크림 마스크옵션=어성초 70 머드 크림 마스크 2개-30% off (무료배송)</t>
        </is>
      </c>
      <c r="H14278" s="93" t="n">
        <v>1</v>
      </c>
      <c r="J14278" s="87" t="n">
        <v>201208</v>
      </c>
      <c r="K14278" s="93" t="n"/>
      <c r="L14278" s="87" t="n">
        <v>35000</v>
      </c>
      <c r="M14278" s="87" t="n">
        <v>32952.5</v>
      </c>
      <c r="N14278" s="87" t="n">
        <v>2884</v>
      </c>
      <c r="O14278" s="144" t="n">
        <v>31818.18181818182</v>
      </c>
      <c r="P14278" s="87" t="inlineStr">
        <is>
          <t>카페24머드크림마스크어성초 70 머드 크림 마스크옵션=어성초 70 머드 크림 마스크 2개-30% off (무료배송)201208</t>
        </is>
      </c>
    </row>
    <row r="14279">
      <c r="B14279" s="127" t="n">
        <v>44221</v>
      </c>
      <c r="C14279" s="87">
        <f>TEXT(B14279,"aaa")</f>
        <v/>
      </c>
      <c r="D14279" s="93" t="n"/>
      <c r="E14279" s="87">
        <f>INDEX(매칭테이블!C:D,MATCH(RD!G14279,매칭테이블!D:D,0),1)</f>
        <v/>
      </c>
      <c r="F14279" s="93" t="inlineStr">
        <is>
          <t>카페24</t>
        </is>
      </c>
      <c r="G14279" s="93" t="inlineStr">
        <is>
          <t>어성초 70 인텐스 카밍 크림크림=어성초 70 인텐스 카밍 크림 1개 (-20%)</t>
        </is>
      </c>
      <c r="H14279" s="93" t="n">
        <v>4</v>
      </c>
      <c r="J14279" s="87" t="n">
        <v>201208</v>
      </c>
      <c r="K14279" s="93" t="n"/>
      <c r="L14279" s="87" t="n">
        <v>112000</v>
      </c>
      <c r="M14279" s="87" t="n">
        <v>105448</v>
      </c>
      <c r="N14279" s="87" t="n">
        <v>15528</v>
      </c>
      <c r="O14279" s="144" t="n">
        <v>101818.1818181818</v>
      </c>
      <c r="P14279" s="87" t="inlineStr">
        <is>
          <t>카페24카밍크림어성초 70 인텐스 카밍 크림크림=어성초 70 인텐스 카밍 크림 1개 (-20%)201208</t>
        </is>
      </c>
    </row>
    <row r="14280">
      <c r="B14280" s="127" t="n">
        <v>44221</v>
      </c>
      <c r="C14280" s="87">
        <f>TEXT(B14280,"aaa")</f>
        <v/>
      </c>
      <c r="D14280" s="93" t="n"/>
      <c r="E14280" s="87">
        <f>INDEX(매칭테이블!C:D,MATCH(RD!G14280,매칭테이블!D:D,0),1)</f>
        <v/>
      </c>
      <c r="F14280" s="93" t="inlineStr">
        <is>
          <t>카페24</t>
        </is>
      </c>
      <c r="G14280" s="93" t="inlineStr">
        <is>
          <t>어성초 70 인텐스 카밍 크림크림=어성초 70 인텐스 카밍 크림 2개 (-30%)</t>
        </is>
      </c>
      <c r="H14280" s="93" t="n">
        <v>2</v>
      </c>
      <c r="J14280" s="87" t="n">
        <v>201208</v>
      </c>
      <c r="K14280" s="93" t="n"/>
      <c r="L14280" s="87" t="n">
        <v>98000</v>
      </c>
      <c r="M14280" s="87" t="n">
        <v>92267</v>
      </c>
      <c r="N14280" s="87" t="n">
        <v>15528</v>
      </c>
      <c r="O14280" s="144" t="n">
        <v>89090.90909090909</v>
      </c>
      <c r="P14280" s="87" t="inlineStr">
        <is>
          <t>카페24카밍크림어성초 70 인텐스 카밍 크림크림=어성초 70 인텐스 카밍 크림 2개 (-30%)201208</t>
        </is>
      </c>
    </row>
    <row r="14281">
      <c r="B14281" s="127" t="n">
        <v>44221</v>
      </c>
      <c r="C14281" s="87">
        <f>TEXT(B14281,"aaa")</f>
        <v/>
      </c>
      <c r="D14281" s="93" t="n"/>
      <c r="E14281" s="87">
        <f>INDEX(매칭테이블!C:D,MATCH(RD!G14281,매칭테이블!D:D,0),1)</f>
        <v/>
      </c>
      <c r="F14281" s="93" t="inlineStr">
        <is>
          <t>카페24</t>
        </is>
      </c>
      <c r="G14281" s="93" t="inlineStr">
        <is>
          <t>어성초 70 인텐스 카밍 크림크림=어성초 토너 250ml + 카밍 크림 50ml (-30%)</t>
        </is>
      </c>
      <c r="H14281" s="93" t="n">
        <v>2</v>
      </c>
      <c r="J14281" s="87" t="n">
        <v>201208</v>
      </c>
      <c r="K14281" s="93" t="n"/>
      <c r="L14281" s="87" t="n">
        <v>84000</v>
      </c>
      <c r="M14281" s="87" t="n">
        <v>79086</v>
      </c>
      <c r="N14281" s="87" t="n">
        <v>13924</v>
      </c>
      <c r="O14281" s="144" t="n">
        <v>76363.63636363635</v>
      </c>
      <c r="P14281" s="87" t="inlineStr">
        <is>
          <t>카페24카밍크림어성초 70 인텐스 카밍 크림크림=어성초 토너 250ml + 카밍 크림 50ml (-30%)201208</t>
        </is>
      </c>
    </row>
    <row r="14282">
      <c r="B14282" s="127" t="n">
        <v>44221</v>
      </c>
      <c r="C14282" s="87">
        <f>TEXT(B14282,"aaa")</f>
        <v/>
      </c>
      <c r="D14282" s="93" t="n"/>
      <c r="E14282" s="87">
        <f>INDEX(매칭테이블!C:D,MATCH(RD!G14282,매칭테이블!D:D,0),1)</f>
        <v/>
      </c>
      <c r="F14282" s="93" t="inlineStr">
        <is>
          <t>카페24</t>
        </is>
      </c>
      <c r="G14282" s="93" t="inlineStr">
        <is>
          <t>어성초 77 수딩 토너옵션=어성초 77 토너 1개-20% off</t>
        </is>
      </c>
      <c r="H14282" s="93" t="n">
        <v>76</v>
      </c>
      <c r="J14282" s="87" t="n">
        <v>201208</v>
      </c>
      <c r="K14282" s="93" t="n"/>
      <c r="L14282" s="87" t="n">
        <v>1520000</v>
      </c>
      <c r="M14282" s="87" t="n">
        <v>1431080</v>
      </c>
      <c r="N14282" s="87" t="n">
        <v>234080</v>
      </c>
      <c r="O14282" s="144" t="n">
        <v>1381818.181818182</v>
      </c>
      <c r="P14282" s="87" t="inlineStr">
        <is>
          <t>카페24토너어성초 77 수딩 토너옵션=어성초 77 토너 1개-20% off201208</t>
        </is>
      </c>
    </row>
    <row r="14283">
      <c r="B14283" s="127" t="n">
        <v>44221</v>
      </c>
      <c r="C14283" s="87">
        <f>TEXT(B14283,"aaa")</f>
        <v/>
      </c>
      <c r="D14283" s="93" t="n"/>
      <c r="E14283" s="87">
        <f>INDEX(매칭테이블!C:D,MATCH(RD!G14283,매칭테이블!D:D,0),1)</f>
        <v/>
      </c>
      <c r="F14283" s="93" t="inlineStr">
        <is>
          <t>카페24</t>
        </is>
      </c>
      <c r="G14283" s="93" t="inlineStr">
        <is>
          <t>어성초 77 수딩 토너옵션=BEST어성초 77 토너 2개-30% off (무료배송)</t>
        </is>
      </c>
      <c r="H14283" s="93" t="n">
        <v>55</v>
      </c>
      <c r="J14283" s="87" t="n">
        <v>201208</v>
      </c>
      <c r="K14283" s="93" t="n"/>
      <c r="L14283" s="87" t="n">
        <v>1925000</v>
      </c>
      <c r="M14283" s="87" t="n">
        <v>1812387.5</v>
      </c>
      <c r="N14283" s="87" t="n">
        <v>338800</v>
      </c>
      <c r="O14283" s="144" t="n">
        <v>1750000</v>
      </c>
      <c r="P14283" s="87" t="inlineStr">
        <is>
          <t>카페24토너어성초 77 수딩 토너옵션=BEST어성초 77 토너 2개-30% off (무료배송)201208</t>
        </is>
      </c>
    </row>
    <row r="14284">
      <c r="B14284" s="127" t="n">
        <v>44221</v>
      </c>
      <c r="C14284" s="87">
        <f>TEXT(B14284,"aaa")</f>
        <v/>
      </c>
      <c r="D14284" s="93" t="n"/>
      <c r="E14284" s="87">
        <f>INDEX(매칭테이블!C:D,MATCH(RD!G14284,매칭테이블!D:D,0),1)</f>
        <v/>
      </c>
      <c r="F14284" s="93" t="inlineStr">
        <is>
          <t>카페24</t>
        </is>
      </c>
      <c r="G14284" s="93" t="inlineStr">
        <is>
          <t>어성초 77 수딩 토너옵션=어성초 77토너1개 + 어성초77패드1개 -30% off (무료배송)</t>
        </is>
      </c>
      <c r="H14284" s="93" t="n">
        <v>29</v>
      </c>
      <c r="J14284" s="87" t="n">
        <v>201208</v>
      </c>
      <c r="K14284" s="93" t="n"/>
      <c r="L14284" s="87" t="n">
        <v>1075900</v>
      </c>
      <c r="M14284" s="87" t="n">
        <v>1012959.85</v>
      </c>
      <c r="N14284" s="87" t="n">
        <v>234668</v>
      </c>
      <c r="O14284" s="144" t="n">
        <v>978090.9090909091</v>
      </c>
      <c r="P14284" s="87" t="inlineStr">
        <is>
          <t>카페24토너+패드 세트어성초 77 수딩 토너옵션=어성초 77토너1개 + 어성초77패드1개 -30% off (무료배송)201208</t>
        </is>
      </c>
    </row>
    <row r="14285">
      <c r="B14285" s="127" t="n">
        <v>44221</v>
      </c>
      <c r="C14285" s="87">
        <f>TEXT(B14285,"aaa")</f>
        <v/>
      </c>
      <c r="D14285" s="93" t="n"/>
      <c r="E14285" s="87">
        <f>INDEX(매칭테이블!C:D,MATCH(RD!G14285,매칭테이블!D:D,0),1)</f>
        <v/>
      </c>
      <c r="F14285" s="93" t="inlineStr">
        <is>
          <t>카페24</t>
        </is>
      </c>
      <c r="G14285" s="93" t="inlineStr">
        <is>
          <t>어성초 77 수딩 토너화장솜(선택)=촉촉 스킨팩 화장솜</t>
        </is>
      </c>
      <c r="H14285" s="93" t="n">
        <v>54</v>
      </c>
      <c r="J14285" s="87" t="n">
        <v>201208</v>
      </c>
      <c r="K14285" s="93" t="n"/>
      <c r="L14285" s="87" t="n">
        <v>162000</v>
      </c>
      <c r="M14285" s="87" t="n">
        <v>152523</v>
      </c>
      <c r="N14285" s="87" t="n">
        <v>59940</v>
      </c>
      <c r="O14285" s="144" t="n">
        <v>147272.7272727273</v>
      </c>
      <c r="P14285" s="87" t="inlineStr">
        <is>
          <t>카페24화장솜어성초 77 수딩 토너화장솜(선택)=촉촉 스킨팩 화장솜201208</t>
        </is>
      </c>
    </row>
    <row r="14286">
      <c r="B14286" s="127" t="n">
        <v>44221</v>
      </c>
      <c r="C14286" s="87">
        <f>TEXT(B14286,"aaa")</f>
        <v/>
      </c>
      <c r="D14286" s="93" t="n"/>
      <c r="E14286" s="87">
        <f>INDEX(매칭테이블!C:D,MATCH(RD!G14286,매칭테이블!D:D,0),1)</f>
        <v/>
      </c>
      <c r="F14286" s="93" t="inlineStr">
        <is>
          <t>카페24</t>
        </is>
      </c>
      <c r="G14286" s="93" t="inlineStr">
        <is>
          <t>어성초 77 진정 마스크옵션=어성초 77 진정 마스크팩 1장</t>
        </is>
      </c>
      <c r="H14286" s="93" t="n">
        <v>4</v>
      </c>
      <c r="J14286" s="87" t="n">
        <v>201208</v>
      </c>
      <c r="K14286" s="93" t="n"/>
      <c r="L14286" s="87" t="n">
        <v>16000</v>
      </c>
      <c r="M14286" s="87" t="n">
        <v>15064</v>
      </c>
      <c r="N14286" s="87" t="n">
        <v>1588</v>
      </c>
      <c r="O14286" s="144" t="n">
        <v>14545.45454545454</v>
      </c>
      <c r="P14286" s="87" t="inlineStr">
        <is>
          <t>카페24마스크팩어성초 77 진정 마스크옵션=어성초 77 진정 마스크팩 1장201208</t>
        </is>
      </c>
    </row>
    <row r="14287">
      <c r="B14287" s="127" t="n">
        <v>44221</v>
      </c>
      <c r="C14287" s="87">
        <f>TEXT(B14287,"aaa")</f>
        <v/>
      </c>
      <c r="D14287" s="93" t="n"/>
      <c r="E14287" s="87">
        <f>INDEX(매칭테이블!C:D,MATCH(RD!G14287,매칭테이블!D:D,0),1)</f>
        <v/>
      </c>
      <c r="F14287" s="93" t="inlineStr">
        <is>
          <t>카페24</t>
        </is>
      </c>
      <c r="G14287" s="93" t="inlineStr">
        <is>
          <t>어성초 77 진정 마스크옵션=어성초 77 진정 마스크팩 10장-50% off</t>
        </is>
      </c>
      <c r="H14287" s="93" t="n">
        <v>6</v>
      </c>
      <c r="J14287" s="87" t="n">
        <v>201208</v>
      </c>
      <c r="K14287" s="93" t="n"/>
      <c r="L14287" s="87" t="n">
        <v>120000</v>
      </c>
      <c r="M14287" s="87" t="n">
        <v>112980</v>
      </c>
      <c r="N14287" s="87" t="n">
        <v>23820</v>
      </c>
      <c r="O14287" s="144" t="n">
        <v>109090.9090909091</v>
      </c>
      <c r="P14287" s="87" t="inlineStr">
        <is>
          <t>카페24마스크팩어성초 77 진정 마스크옵션=어성초 77 진정 마스크팩 10장-50% off201208</t>
        </is>
      </c>
    </row>
    <row r="14288">
      <c r="B14288" s="127" t="n">
        <v>44221</v>
      </c>
      <c r="C14288" s="87">
        <f>TEXT(B14288,"aaa")</f>
        <v/>
      </c>
      <c r="D14288" s="93" t="n"/>
      <c r="E14288" s="87">
        <f>INDEX(매칭테이블!C:D,MATCH(RD!G14288,매칭테이블!D:D,0),1)</f>
        <v/>
      </c>
      <c r="F14288" s="93" t="inlineStr">
        <is>
          <t>카페24</t>
        </is>
      </c>
      <c r="G14288" s="93" t="inlineStr">
        <is>
          <t>어성초 77 진정 마스크</t>
        </is>
      </c>
      <c r="H14288" s="93" t="n">
        <v>22</v>
      </c>
      <c r="J14288" s="87" t="n">
        <v>201208</v>
      </c>
      <c r="K14288" s="93" t="n"/>
      <c r="L14288" s="87" t="n">
        <v>88000</v>
      </c>
      <c r="M14288" s="87" t="n">
        <v>82852</v>
      </c>
      <c r="N14288" s="87" t="n">
        <v>8734</v>
      </c>
      <c r="O14288" s="144" t="n">
        <v>80000</v>
      </c>
      <c r="P14288" s="87" t="inlineStr">
        <is>
          <t>카페24마스크팩어성초 77 진정 마스크201208</t>
        </is>
      </c>
    </row>
    <row r="14289">
      <c r="B14289" s="127" t="n">
        <v>44221</v>
      </c>
      <c r="C14289" s="87">
        <f>TEXT(B14289,"aaa")</f>
        <v/>
      </c>
      <c r="D14289" s="93" t="n"/>
      <c r="E14289" s="87">
        <f>INDEX(매칭테이블!C:D,MATCH(RD!G14289,매칭테이블!D:D,0),1)</f>
        <v/>
      </c>
      <c r="F14289" s="93" t="inlineStr">
        <is>
          <t>카페24</t>
        </is>
      </c>
      <c r="G14289" s="93" t="inlineStr">
        <is>
          <t>어성초 77 토너</t>
        </is>
      </c>
      <c r="H14289" s="93" t="n">
        <v>1</v>
      </c>
      <c r="J14289" s="87" t="n">
        <v>201208</v>
      </c>
      <c r="K14289" s="93" t="n"/>
      <c r="L14289" s="87" t="n">
        <v>20000</v>
      </c>
      <c r="M14289" s="87" t="n">
        <v>18830</v>
      </c>
      <c r="N14289" s="87" t="n">
        <v>3080</v>
      </c>
      <c r="O14289" s="144" t="n">
        <v>18181.81818181818</v>
      </c>
      <c r="P14289" s="87" t="inlineStr">
        <is>
          <t>카페24토너어성초 77 토너201208</t>
        </is>
      </c>
    </row>
    <row r="14290">
      <c r="B14290" s="127" t="n">
        <v>44221</v>
      </c>
      <c r="C14290" s="87">
        <f>TEXT(B14290,"aaa")</f>
        <v/>
      </c>
      <c r="D14290" s="93" t="n"/>
      <c r="E14290" s="87">
        <f>INDEX(매칭테이블!C:D,MATCH(RD!G14290,매칭테이블!D:D,0),1)</f>
        <v/>
      </c>
      <c r="F14290" s="93" t="inlineStr">
        <is>
          <t>카페24</t>
        </is>
      </c>
      <c r="G14290" s="93" t="inlineStr">
        <is>
          <t>어성초 78 수딩 크림</t>
        </is>
      </c>
      <c r="H14290" s="93" t="n">
        <v>11</v>
      </c>
      <c r="J14290" s="87" t="n">
        <v>201208</v>
      </c>
      <c r="K14290" s="93" t="n"/>
      <c r="L14290" s="87" t="n">
        <v>418000</v>
      </c>
      <c r="M14290" s="87" t="n">
        <v>393547</v>
      </c>
      <c r="N14290" s="87" t="n">
        <v>33495</v>
      </c>
      <c r="O14290" s="144" t="n">
        <v>379999.9999999999</v>
      </c>
      <c r="P14290" s="87" t="inlineStr">
        <is>
          <t>카페24수딩크림어성초 78 수딩 크림201208</t>
        </is>
      </c>
    </row>
    <row r="14291">
      <c r="B14291" s="127" t="n">
        <v>44221</v>
      </c>
      <c r="C14291" s="87">
        <f>TEXT(B14291,"aaa")</f>
        <v/>
      </c>
      <c r="D14291" s="93" t="n"/>
      <c r="E14291" s="87">
        <f>INDEX(매칭테이블!C:D,MATCH(RD!G14291,매칭테이블!D:D,0),1)</f>
        <v/>
      </c>
      <c r="F14291" s="93" t="inlineStr">
        <is>
          <t>카페24</t>
        </is>
      </c>
      <c r="G14291" s="93" t="inlineStr">
        <is>
          <t>어성초 78 수딩 크림</t>
        </is>
      </c>
      <c r="H14291" s="93" t="n">
        <v>4</v>
      </c>
      <c r="J14291" s="87" t="n">
        <v>201208</v>
      </c>
      <c r="K14291" s="93" t="n"/>
      <c r="L14291" s="87" t="n">
        <v>152000</v>
      </c>
      <c r="M14291" s="87" t="n">
        <v>143108</v>
      </c>
      <c r="N14291" s="87" t="n">
        <v>12180</v>
      </c>
      <c r="O14291" s="144" t="n">
        <v>138181.8181818182</v>
      </c>
      <c r="P14291" s="87" t="inlineStr">
        <is>
          <t>카페24수딩크림어성초 78 수딩 크림201208</t>
        </is>
      </c>
    </row>
    <row r="14292">
      <c r="B14292" s="127" t="n">
        <v>44221</v>
      </c>
      <c r="C14292" s="87">
        <f>TEXT(B14292,"aaa")</f>
        <v/>
      </c>
      <c r="D14292" s="93" t="n"/>
      <c r="E14292" s="87">
        <f>INDEX(매칭테이블!C:D,MATCH(RD!G14292,매칭테이블!D:D,0),1)</f>
        <v/>
      </c>
      <c r="F14292" s="93" t="inlineStr">
        <is>
          <t>카페24</t>
        </is>
      </c>
      <c r="G14292" s="93" t="inlineStr">
        <is>
          <t>어성초 80 수분 진정 앰플앰플=어성초 80 앰플 1개-15%off</t>
        </is>
      </c>
      <c r="H14292" s="93" t="n">
        <v>27</v>
      </c>
      <c r="J14292" s="87" t="n">
        <v>201208</v>
      </c>
      <c r="K14292" s="93" t="n"/>
      <c r="L14292" s="87" t="n">
        <v>756000</v>
      </c>
      <c r="M14292" s="87" t="n">
        <v>711774</v>
      </c>
      <c r="N14292" s="87" t="n">
        <v>91719</v>
      </c>
      <c r="O14292" s="144" t="n">
        <v>687272.7272727272</v>
      </c>
      <c r="P14292" s="87" t="inlineStr">
        <is>
          <t>카페24앰플어성초 80 수분 진정 앰플앰플=어성초 80 앰플 1개-15%off201208</t>
        </is>
      </c>
    </row>
    <row r="14293">
      <c r="B14293" s="127" t="n">
        <v>44221</v>
      </c>
      <c r="C14293" s="87">
        <f>TEXT(B14293,"aaa")</f>
        <v/>
      </c>
      <c r="D14293" s="93" t="n"/>
      <c r="E14293" s="87">
        <f>INDEX(매칭테이블!C:D,MATCH(RD!G14293,매칭테이블!D:D,0),1)</f>
        <v/>
      </c>
      <c r="F14293" s="93" t="inlineStr">
        <is>
          <t>카페24</t>
        </is>
      </c>
      <c r="G14293" s="93" t="inlineStr">
        <is>
          <t>어성초 80 수분 진정 앰플앰플=어성초 80 앰플 2개-27%off (무료배송)</t>
        </is>
      </c>
      <c r="H14293" s="93" t="n">
        <v>8</v>
      </c>
      <c r="J14293" s="87" t="n">
        <v>201208</v>
      </c>
      <c r="K14293" s="93" t="n"/>
      <c r="L14293" s="87" t="n">
        <v>384000</v>
      </c>
      <c r="M14293" s="87" t="n">
        <v>361536</v>
      </c>
      <c r="N14293" s="87" t="n">
        <v>54352</v>
      </c>
      <c r="O14293" s="144" t="n">
        <v>349090.9090909091</v>
      </c>
      <c r="P14293" s="87" t="inlineStr">
        <is>
          <t>카페24앰플어성초 80 수분 진정 앰플앰플=어성초 80 앰플 2개-27%off (무료배송)201208</t>
        </is>
      </c>
    </row>
    <row r="14294">
      <c r="B14294" s="127" t="n">
        <v>44221</v>
      </c>
      <c r="C14294" s="87">
        <f>TEXT(B14294,"aaa")</f>
        <v/>
      </c>
      <c r="D14294" s="93" t="n"/>
      <c r="E14294" s="87">
        <f>INDEX(매칭테이블!C:D,MATCH(RD!G14294,매칭테이블!D:D,0),1)</f>
        <v/>
      </c>
      <c r="F14294" s="93" t="inlineStr">
        <is>
          <t>카페24</t>
        </is>
      </c>
      <c r="G14294" s="93" t="inlineStr">
        <is>
          <t>어성초 80 수분 진정 앰플</t>
        </is>
      </c>
      <c r="H14294" s="93" t="n">
        <v>10</v>
      </c>
      <c r="J14294" s="87" t="n">
        <v>201208</v>
      </c>
      <c r="K14294" s="93" t="n"/>
      <c r="L14294" s="87" t="n">
        <v>280000</v>
      </c>
      <c r="M14294" s="87" t="n">
        <v>263620</v>
      </c>
      <c r="N14294" s="87" t="n">
        <v>33970</v>
      </c>
      <c r="O14294" s="144" t="n">
        <v>254545.4545454545</v>
      </c>
      <c r="P14294" s="87" t="inlineStr">
        <is>
          <t>카페24앰플어성초 80 수분 진정 앰플201208</t>
        </is>
      </c>
    </row>
    <row r="14295">
      <c r="B14295" s="127" t="n">
        <v>44221</v>
      </c>
      <c r="C14295" s="87">
        <f>TEXT(B14295,"aaa")</f>
        <v/>
      </c>
      <c r="D14295" s="93" t="n"/>
      <c r="E14295" s="87">
        <f>INDEX(매칭테이블!C:D,MATCH(RD!G14295,매칭테이블!D:D,0),1)</f>
        <v/>
      </c>
      <c r="F14295" s="93" t="inlineStr">
        <is>
          <t>카페24</t>
        </is>
      </c>
      <c r="G14295" s="93" t="inlineStr">
        <is>
          <t>어성초 아크네 바디워시옵션=어성초 아크네 바디워시 1개 -30% off</t>
        </is>
      </c>
      <c r="H14295" s="93" t="n">
        <v>1</v>
      </c>
      <c r="J14295" s="87" t="n">
        <v>201208</v>
      </c>
      <c r="K14295" s="93" t="n"/>
      <c r="L14295" s="87" t="n">
        <v>18200</v>
      </c>
      <c r="M14295" s="87" t="n">
        <v>17135.3</v>
      </c>
      <c r="N14295" s="87" t="n">
        <v>4085</v>
      </c>
      <c r="O14295" s="144" t="n">
        <v>16545.45454545454</v>
      </c>
      <c r="P14295" s="87" t="inlineStr">
        <is>
          <t>카페24바디워시어성초 아크네 바디워시옵션=어성초 아크네 바디워시 1개 -30% off201208</t>
        </is>
      </c>
    </row>
    <row r="14296">
      <c r="B14296" s="127" t="n">
        <v>44221</v>
      </c>
      <c r="C14296" s="87">
        <f>TEXT(B14296,"aaa")</f>
        <v/>
      </c>
      <c r="D14296" s="93" t="n"/>
      <c r="E14296" s="87">
        <f>INDEX(매칭테이블!C:D,MATCH(RD!G14296,매칭테이블!D:D,0),1)</f>
        <v/>
      </c>
      <c r="F14296" s="93" t="inlineStr">
        <is>
          <t>카페24</t>
        </is>
      </c>
      <c r="G14296" s="93" t="inlineStr">
        <is>
          <t>어성초 약산성 클렌징폼클렌징폼=어성초 약산성 클렌징폼 1개 -19%off</t>
        </is>
      </c>
      <c r="H14296" s="93" t="n">
        <v>21</v>
      </c>
      <c r="J14296" s="87" t="n">
        <v>201208</v>
      </c>
      <c r="K14296" s="93" t="n"/>
      <c r="L14296" s="87" t="n">
        <v>273000</v>
      </c>
      <c r="M14296" s="87" t="n">
        <v>257029.5</v>
      </c>
      <c r="N14296" s="87" t="n">
        <v>57750</v>
      </c>
      <c r="O14296" s="144" t="n">
        <v>248181.8181818181</v>
      </c>
      <c r="P14296" s="87" t="inlineStr">
        <is>
          <t>카페24클렌징폼어성초 약산성 클렌징폼클렌징폼=어성초 약산성 클렌징폼 1개 -19%off201208</t>
        </is>
      </c>
    </row>
    <row r="14297">
      <c r="B14297" s="127" t="n">
        <v>44221</v>
      </c>
      <c r="C14297" s="87">
        <f>TEXT(B14297,"aaa")</f>
        <v/>
      </c>
      <c r="D14297" s="93" t="n"/>
      <c r="E14297" s="87">
        <f>INDEX(매칭테이블!C:D,MATCH(RD!G14297,매칭테이블!D:D,0),1)</f>
        <v/>
      </c>
      <c r="F14297" s="93" t="inlineStr">
        <is>
          <t>카페24</t>
        </is>
      </c>
      <c r="G14297" s="93" t="inlineStr">
        <is>
          <t>어성초 약산성 클렌징폼클렌징폼=어성초 약산성 클렌징폼 2개 -25%off</t>
        </is>
      </c>
      <c r="H14297" s="93" t="n">
        <v>5</v>
      </c>
      <c r="J14297" s="87" t="n">
        <v>201208</v>
      </c>
      <c r="K14297" s="93" t="n"/>
      <c r="L14297" s="87" t="n">
        <v>120000</v>
      </c>
      <c r="M14297" s="87" t="n">
        <v>112980</v>
      </c>
      <c r="N14297" s="87" t="n">
        <v>12300</v>
      </c>
      <c r="O14297" s="144" t="n">
        <v>109090.9090909091</v>
      </c>
      <c r="P14297" s="87" t="inlineStr">
        <is>
          <t>카페24클렌징폼어성초 약산성 클렌징폼클렌징폼=어성초 약산성 클렌징폼 2개 -25%off201208</t>
        </is>
      </c>
    </row>
    <row r="14298">
      <c r="B14298" s="127" t="n">
        <v>44221</v>
      </c>
      <c r="C14298" s="87">
        <f>TEXT(B14298,"aaa")</f>
        <v/>
      </c>
      <c r="D14298" s="93" t="n"/>
      <c r="E14298" s="87">
        <f>INDEX(매칭테이블!C:D,MATCH(RD!G14298,매칭테이블!D:D,0),1)</f>
        <v/>
      </c>
      <c r="F14298" s="93" t="inlineStr">
        <is>
          <t>카페24</t>
        </is>
      </c>
      <c r="G14298" s="93" t="inlineStr">
        <is>
          <t>어성초 약산성 클렌징폼클렌징폼=어성초 약산성 클렌징폼 3개 -31%off (무료배송)</t>
        </is>
      </c>
      <c r="H14298" s="93" t="n">
        <v>7</v>
      </c>
      <c r="J14298" s="87" t="n">
        <v>201208</v>
      </c>
      <c r="K14298" s="93" t="n"/>
      <c r="L14298" s="87" t="n">
        <v>231000</v>
      </c>
      <c r="M14298" s="87" t="n">
        <v>217486.5</v>
      </c>
      <c r="N14298" s="87" t="n">
        <v>25830</v>
      </c>
      <c r="O14298" s="144" t="n">
        <v>210000</v>
      </c>
      <c r="P14298" s="87" t="inlineStr">
        <is>
          <t>카페24클렌징폼어성초 약산성 클렌징폼클렌징폼=어성초 약산성 클렌징폼 3개 -31%off (무료배송)201208</t>
        </is>
      </c>
    </row>
    <row r="14299">
      <c r="B14299" s="127" t="n">
        <v>44221</v>
      </c>
      <c r="C14299" s="87">
        <f>TEXT(B14299,"aaa")</f>
        <v/>
      </c>
      <c r="D14299" s="93" t="n"/>
      <c r="E14299" s="87">
        <f>INDEX(매칭테이블!C:D,MATCH(RD!G14299,매칭테이블!D:D,0),1)</f>
        <v/>
      </c>
      <c r="F14299" s="93" t="inlineStr">
        <is>
          <t>카페24</t>
        </is>
      </c>
      <c r="G14299" s="93" t="inlineStr">
        <is>
          <t>어성초 약산성 클렌징폼</t>
        </is>
      </c>
      <c r="H14299" s="93" t="n">
        <v>1</v>
      </c>
      <c r="J14299" s="87" t="n">
        <v>201208</v>
      </c>
      <c r="K14299" s="93" t="n"/>
      <c r="L14299" s="87" t="n">
        <v>13000</v>
      </c>
      <c r="M14299" s="87" t="n">
        <v>12239.5</v>
      </c>
      <c r="N14299" s="87" t="n">
        <v>2750</v>
      </c>
      <c r="O14299" s="144" t="n">
        <v>11818.18181818182</v>
      </c>
      <c r="P14299" s="87" t="inlineStr">
        <is>
          <t>카페24클렌징폼어성초 약산성 클렌징폼201208</t>
        </is>
      </c>
    </row>
    <row r="14300">
      <c r="B14300" s="127" t="n">
        <v>44221</v>
      </c>
      <c r="C14300" s="87">
        <f>TEXT(B14300,"aaa")</f>
        <v/>
      </c>
      <c r="D14300" s="93" t="n"/>
      <c r="E14300" s="87">
        <f>INDEX(매칭테이블!C:D,MATCH(RD!G14300,매칭테이블!D:D,0),1)</f>
        <v/>
      </c>
      <c r="F14300" s="93" t="inlineStr">
        <is>
          <t>카페24</t>
        </is>
      </c>
      <c r="G14300" s="93" t="inlineStr">
        <is>
          <t>어성초 크림마스크 나이트 솔루션옵션=어성초 크림마스크 나이트 솔루션 10장 (-50%)</t>
        </is>
      </c>
      <c r="H14300" s="93" t="n">
        <v>1</v>
      </c>
      <c r="J14300" s="87" t="n">
        <v>201208</v>
      </c>
      <c r="K14300" s="93" t="n"/>
      <c r="L14300" s="87" t="n">
        <v>20000</v>
      </c>
      <c r="M14300" s="87" t="n">
        <v>18830</v>
      </c>
      <c r="N14300" s="87" t="n">
        <v>3107</v>
      </c>
      <c r="O14300" s="144" t="n">
        <v>18181.81818181818</v>
      </c>
      <c r="P14300" s="87" t="inlineStr">
        <is>
          <t>카페24크림마스크어성초 크림마스크 나이트 솔루션옵션=어성초 크림마스크 나이트 솔루션 10장 (-50%)201208</t>
        </is>
      </c>
    </row>
    <row r="14301">
      <c r="B14301" s="127" t="n">
        <v>44221</v>
      </c>
      <c r="C14301" s="87">
        <f>TEXT(B14301,"aaa")</f>
        <v/>
      </c>
      <c r="D14301" s="93" t="n"/>
      <c r="E14301" s="87">
        <f>INDEX(매칭테이블!C:D,MATCH(RD!G14301,매칭테이블!D:D,0),1)</f>
        <v/>
      </c>
      <c r="F14301" s="93" t="inlineStr">
        <is>
          <t>카페24</t>
        </is>
      </c>
      <c r="G14301" s="93" t="inlineStr">
        <is>
          <t>자작나무 수분 마스크옵션=자작나무 수분 마스크 10장 (50% off)</t>
        </is>
      </c>
      <c r="H14301" s="93" t="n">
        <v>2</v>
      </c>
      <c r="J14301" s="87" t="n">
        <v>201208</v>
      </c>
      <c r="K14301" s="93" t="n"/>
      <c r="L14301" s="87" t="n">
        <v>40000</v>
      </c>
      <c r="M14301" s="87" t="n">
        <v>37660</v>
      </c>
      <c r="N14301" s="87" t="n">
        <v>6374</v>
      </c>
      <c r="O14301" s="144" t="n">
        <v>36363.63636363636</v>
      </c>
      <c r="P14301" s="87" t="inlineStr">
        <is>
          <t>카페24마스크팩자작나무 수분 마스크옵션=자작나무 수분 마스크 10장 (50% off)201208</t>
        </is>
      </c>
    </row>
    <row r="14302">
      <c r="B14302" s="127" t="n">
        <v>44221</v>
      </c>
      <c r="C14302" s="87">
        <f>TEXT(B14302,"aaa")</f>
        <v/>
      </c>
      <c r="D14302" s="93" t="n"/>
      <c r="E14302" s="87">
        <f>INDEX(매칭테이블!C:D,MATCH(RD!G14302,매칭테이블!D:D,0),1)</f>
        <v/>
      </c>
      <c r="F14302" s="93" t="inlineStr">
        <is>
          <t>카페24</t>
        </is>
      </c>
      <c r="G14302" s="93" t="inlineStr">
        <is>
          <t>청귤 비타 잡티 마스크옵션=청귤 비타 잡티 마스크 10장 (50% off)</t>
        </is>
      </c>
      <c r="H14302" s="93" t="n">
        <v>4</v>
      </c>
      <c r="J14302" s="87" t="n">
        <v>201208</v>
      </c>
      <c r="K14302" s="93" t="n"/>
      <c r="L14302" s="87" t="n">
        <v>80000</v>
      </c>
      <c r="M14302" s="87" t="n">
        <v>75320</v>
      </c>
      <c r="N14302" s="87" t="n">
        <v>12668</v>
      </c>
      <c r="O14302" s="144" t="n">
        <v>72727.27272727272</v>
      </c>
      <c r="P14302" s="87" t="inlineStr">
        <is>
          <t>카페24마스크팩청귤 비타 잡티 마스크옵션=청귤 비타 잡티 마스크 10장 (50% off)201208</t>
        </is>
      </c>
    </row>
    <row r="14303">
      <c r="B14303" s="127" t="n">
        <v>44221</v>
      </c>
      <c r="C14303" s="87">
        <f>TEXT(B14303,"aaa")</f>
        <v/>
      </c>
      <c r="D14303" s="93" t="n"/>
      <c r="E14303" s="87">
        <f>INDEX(매칭테이블!C:D,MATCH(RD!G14303,매칭테이블!D:D,0),1)</f>
        <v/>
      </c>
      <c r="F14303" s="93" t="inlineStr">
        <is>
          <t>카페24</t>
        </is>
      </c>
      <c r="G14303" s="93" t="inlineStr">
        <is>
          <t>촉촉 스킨팩 화장솜</t>
        </is>
      </c>
      <c r="H14303" s="93" t="n">
        <v>18</v>
      </c>
      <c r="J14303" s="87" t="n">
        <v>201208</v>
      </c>
      <c r="K14303" s="93" t="n"/>
      <c r="L14303" s="87" t="n">
        <v>54000</v>
      </c>
      <c r="M14303" s="87" t="n">
        <v>50841</v>
      </c>
      <c r="N14303" s="87" t="n">
        <v>19980</v>
      </c>
      <c r="O14303" s="144" t="n">
        <v>49090.90909090909</v>
      </c>
      <c r="P14303" s="87" t="inlineStr">
        <is>
          <t>카페24화장솜촉촉 스킨팩 화장솜201208</t>
        </is>
      </c>
    </row>
    <row r="14304">
      <c r="B14304" s="127" t="n">
        <v>44221</v>
      </c>
      <c r="C14304" s="87">
        <f>TEXT(B14304,"aaa")</f>
        <v/>
      </c>
      <c r="D14304" s="93" t="n"/>
      <c r="E14304" s="87">
        <f>INDEX(매칭테이블!C:D,MATCH(RD!G14304,매칭테이블!D:D,0),1)</f>
        <v/>
      </c>
      <c r="F14304" s="93" t="inlineStr">
        <is>
          <t>카페24</t>
        </is>
      </c>
      <c r="G14304" s="93" t="inlineStr">
        <is>
          <t>촉촉 스킨팩 화장솜</t>
        </is>
      </c>
      <c r="H14304" s="93" t="n">
        <v>1</v>
      </c>
      <c r="J14304" s="87" t="n">
        <v>201208</v>
      </c>
      <c r="K14304" s="93" t="n"/>
      <c r="L14304" s="87" t="n">
        <v>3000</v>
      </c>
      <c r="M14304" s="87" t="n">
        <v>2824.5</v>
      </c>
      <c r="N14304" s="87" t="n">
        <v>1110</v>
      </c>
      <c r="O14304" s="144" t="n">
        <v>2727.272727272727</v>
      </c>
      <c r="P14304" s="87" t="inlineStr">
        <is>
          <t>카페24화장솜촉촉 스킨팩 화장솜201208</t>
        </is>
      </c>
    </row>
    <row r="14305">
      <c r="B14305" s="127" t="n">
        <v>44222</v>
      </c>
      <c r="C14305" s="87">
        <f>TEXT(B14305,"aaa")</f>
        <v/>
      </c>
      <c r="D14305" s="93" t="n"/>
      <c r="E14305" s="87">
        <f>INDEX(매칭테이블!C:D,MATCH(RD!G14305,매칭테이블!D:D,0),1)</f>
        <v/>
      </c>
      <c r="F14305" s="93" t="inlineStr">
        <is>
          <t>W컨셉</t>
        </is>
      </c>
      <c r="G14305" s="93" t="inlineStr">
        <is>
          <t>어성초 77토너 (2 SET) HEARTLEAF 77% SOOTHING TONER 250ml250ml 2set</t>
        </is>
      </c>
      <c r="H14305" s="93" t="n">
        <v>2</v>
      </c>
      <c r="J14305" s="87" t="n">
        <v>201208</v>
      </c>
      <c r="K14305" s="93" t="n"/>
      <c r="L14305" s="87" t="n">
        <v>70000</v>
      </c>
      <c r="M14305" s="87" t="n">
        <v>50400</v>
      </c>
      <c r="N14305" s="87" t="n">
        <v>12320</v>
      </c>
      <c r="O14305" s="144" t="n">
        <v>63636.36363636363</v>
      </c>
      <c r="P14305" s="87" t="inlineStr">
        <is>
          <t>W컨셉토너어성초 77토너 (2 SET) HEARTLEAF 77% SOOTHING TONER 250ml250ml 2set201208</t>
        </is>
      </c>
    </row>
    <row r="14306">
      <c r="B14306" s="127" t="n">
        <v>44222</v>
      </c>
      <c r="C14306" s="87">
        <f>TEXT(B14306,"aaa")</f>
        <v/>
      </c>
      <c r="D14306" s="93" t="n"/>
      <c r="E14306" s="87">
        <f>INDEX(매칭테이블!C:D,MATCH(RD!G14306,매칭테이블!D:D,0),1)</f>
        <v/>
      </c>
      <c r="F14306" s="93" t="inlineStr">
        <is>
          <t>W컨셉</t>
        </is>
      </c>
      <c r="G14306" s="93" t="inlineStr">
        <is>
          <t>어성초 77토너 HEARTLEAF 77% SOOTHING TONER 250ml250ml</t>
        </is>
      </c>
      <c r="H14306" s="93" t="n">
        <v>1</v>
      </c>
      <c r="J14306" s="87" t="n">
        <v>201208</v>
      </c>
      <c r="K14306" s="93" t="n"/>
      <c r="L14306" s="87" t="n">
        <v>20000</v>
      </c>
      <c r="M14306" s="87" t="n">
        <v>14400</v>
      </c>
      <c r="N14306" s="87" t="n">
        <v>3080</v>
      </c>
      <c r="O14306" s="144" t="n">
        <v>18181.81818181818</v>
      </c>
      <c r="P14306" s="87" t="inlineStr">
        <is>
          <t>W컨셉토너어성초 77토너 HEARTLEAF 77% SOOTHING TONER 250ml250ml201208</t>
        </is>
      </c>
    </row>
    <row r="14307">
      <c r="B14307" s="127" t="n">
        <v>44222</v>
      </c>
      <c r="C14307" s="87">
        <f>TEXT(B14307,"aaa")</f>
        <v/>
      </c>
      <c r="D14307" s="93" t="n"/>
      <c r="E14307" s="87">
        <f>INDEX(매칭테이블!C:D,MATCH(RD!G14307,매칭테이블!D:D,0),1)</f>
        <v/>
      </c>
      <c r="F14307" s="93" t="inlineStr">
        <is>
          <t>스타일쉐어</t>
        </is>
      </c>
      <c r="G14307" s="93" t="inlineStr">
        <is>
          <t>아누아 어성초 77 토너 250ml</t>
        </is>
      </c>
      <c r="H14307" s="93" t="n">
        <v>3</v>
      </c>
      <c r="J14307" s="87" t="n">
        <v>201208</v>
      </c>
      <c r="K14307" s="93" t="n"/>
      <c r="L14307" s="87" t="n">
        <v>60000</v>
      </c>
      <c r="M14307" s="87" t="n">
        <v>45000</v>
      </c>
      <c r="N14307" s="87" t="n">
        <v>9780</v>
      </c>
      <c r="O14307" s="144" t="n">
        <v>54545.45454545454</v>
      </c>
      <c r="P14307" s="87" t="inlineStr">
        <is>
          <t>스타일쉐어토너아누아 어성초 77 토너 250ml201208</t>
        </is>
      </c>
    </row>
    <row r="14308">
      <c r="B14308" s="127" t="n">
        <v>44222</v>
      </c>
      <c r="C14308" s="87">
        <f>TEXT(B14308,"aaa")</f>
        <v/>
      </c>
      <c r="D14308" s="93" t="n"/>
      <c r="E14308" s="87">
        <f>INDEX(매칭테이블!C:D,MATCH(RD!G14308,매칭테이블!D:D,0),1)</f>
        <v/>
      </c>
      <c r="F14308" s="93" t="inlineStr">
        <is>
          <t>아누아 CS</t>
        </is>
      </c>
      <c r="G14308" s="93" t="inlineStr">
        <is>
          <t>어성초 77 토너 250ml</t>
        </is>
      </c>
      <c r="H14308" s="93" t="n">
        <v>1</v>
      </c>
      <c r="J14308" s="87" t="n">
        <v>201208</v>
      </c>
      <c r="K14308" s="93" t="n"/>
      <c r="L14308" s="87" t="n">
        <v>0</v>
      </c>
      <c r="M14308" s="87" t="n">
        <v>0</v>
      </c>
      <c r="N14308" s="87" t="n">
        <v>3260</v>
      </c>
      <c r="O14308" s="144" t="n">
        <v>0</v>
      </c>
      <c r="P14308" s="87" t="inlineStr">
        <is>
          <t>아누아 CS토너어성초 77 토너 250ml201208</t>
        </is>
      </c>
    </row>
    <row r="14309">
      <c r="B14309" s="127" t="n">
        <v>44222</v>
      </c>
      <c r="C14309" s="87">
        <f>TEXT(B14309,"aaa")</f>
        <v/>
      </c>
      <c r="D14309" s="93" t="n"/>
      <c r="E14309" s="87">
        <f>INDEX(매칭테이블!C:D,MATCH(RD!G14309,매칭테이블!D:D,0),1)</f>
        <v/>
      </c>
      <c r="F14309" s="93" t="inlineStr">
        <is>
          <t>카페24</t>
        </is>
      </c>
      <c r="G14309" s="93" t="inlineStr">
        <is>
          <t>5 제로 무기자차 선크림옵션=5제로 무기자차 선크림 1개-20% off</t>
        </is>
      </c>
      <c r="H14309" s="93" t="n">
        <v>5</v>
      </c>
      <c r="J14309" s="87" t="n">
        <v>201208</v>
      </c>
      <c r="K14309" s="93" t="n"/>
      <c r="L14309" s="87" t="n">
        <v>100000</v>
      </c>
      <c r="M14309" s="87" t="n">
        <v>94150</v>
      </c>
      <c r="N14309" s="87" t="n">
        <v>11725</v>
      </c>
      <c r="O14309" s="144" t="n">
        <v>90909.0909090909</v>
      </c>
      <c r="P14309" s="87" t="inlineStr">
        <is>
          <t>카페24선크림5 제로 무기자차 선크림옵션=5제로 무기자차 선크림 1개-20% off201208</t>
        </is>
      </c>
    </row>
    <row r="14310">
      <c r="B14310" s="127" t="n">
        <v>44222</v>
      </c>
      <c r="C14310" s="87">
        <f>TEXT(B14310,"aaa")</f>
        <v/>
      </c>
      <c r="D14310" s="93" t="n"/>
      <c r="E14310" s="87">
        <f>INDEX(매칭테이블!C:D,MATCH(RD!G14310,매칭테이블!D:D,0),1)</f>
        <v/>
      </c>
      <c r="F14310" s="93" t="inlineStr">
        <is>
          <t>카페24</t>
        </is>
      </c>
      <c r="G14310" s="93" t="inlineStr">
        <is>
          <t>5 제로 무기자차 선크림옵션=5제로 무기자차 선크림 2개-30% off (무료배송)</t>
        </is>
      </c>
      <c r="H14310" s="93" t="n">
        <v>2</v>
      </c>
      <c r="J14310" s="87" t="n">
        <v>201208</v>
      </c>
      <c r="K14310" s="93" t="n"/>
      <c r="L14310" s="87" t="n">
        <v>70000</v>
      </c>
      <c r="M14310" s="87" t="n">
        <v>65905</v>
      </c>
      <c r="N14310" s="87" t="n">
        <v>9380</v>
      </c>
      <c r="O14310" s="144" t="n">
        <v>63636.36363636363</v>
      </c>
      <c r="P14310" s="87" t="inlineStr">
        <is>
          <t>카페24선크림5 제로 무기자차 선크림옵션=5제로 무기자차 선크림 2개-30% off (무료배송)201208</t>
        </is>
      </c>
    </row>
    <row r="14311">
      <c r="B14311" s="127" t="n">
        <v>44222</v>
      </c>
      <c r="C14311" s="87">
        <f>TEXT(B14311,"aaa")</f>
        <v/>
      </c>
      <c r="D14311" s="93" t="n"/>
      <c r="E14311" s="87">
        <f>INDEX(매칭테이블!C:D,MATCH(RD!G14311,매칭테이블!D:D,0),1)</f>
        <v/>
      </c>
      <c r="F14311" s="93" t="inlineStr">
        <is>
          <t>카페24</t>
        </is>
      </c>
      <c r="G14311" s="93" t="inlineStr">
        <is>
          <t>[01/27 순차발송] 어성초 77 클리어 패드옵션=어성초 77 클리어 패드 1개-20% off</t>
        </is>
      </c>
      <c r="H14311" s="93" t="n">
        <v>54</v>
      </c>
      <c r="J14311" s="87" t="n">
        <v>201208</v>
      </c>
      <c r="K14311" s="93" t="n"/>
      <c r="L14311" s="87" t="n">
        <v>1209600</v>
      </c>
      <c r="M14311" s="87" t="n">
        <v>1138838.4</v>
      </c>
      <c r="N14311" s="87" t="n">
        <v>270648</v>
      </c>
      <c r="O14311" s="144" t="n">
        <v>1099636.363636364</v>
      </c>
      <c r="P14311" s="87" t="inlineStr">
        <is>
          <t>카페24클리어 패드[01/27 순차발송] 어성초 77 클리어 패드옵션=어성초 77 클리어 패드 1개-20% off201208</t>
        </is>
      </c>
    </row>
    <row r="14312">
      <c r="B14312" s="127" t="n">
        <v>44222</v>
      </c>
      <c r="C14312" s="87">
        <f>TEXT(B14312,"aaa")</f>
        <v/>
      </c>
      <c r="D14312" s="93" t="n"/>
      <c r="E14312" s="87">
        <f>INDEX(매칭테이블!C:D,MATCH(RD!G14312,매칭테이블!D:D,0),1)</f>
        <v/>
      </c>
      <c r="F14312" s="93" t="inlineStr">
        <is>
          <t>카페24</t>
        </is>
      </c>
      <c r="G14312" s="93" t="inlineStr">
        <is>
          <t>[01/27 순차발송] 어성초 77 클리어 패드옵션=어성초 77 클리어 패드 2개-30% off (무료배송)</t>
        </is>
      </c>
      <c r="H14312" s="93" t="n">
        <v>38</v>
      </c>
      <c r="J14312" s="87" t="n">
        <v>201208</v>
      </c>
      <c r="K14312" s="93" t="n"/>
      <c r="L14312" s="87" t="n">
        <v>1489600</v>
      </c>
      <c r="M14312" s="87" t="n">
        <v>1402458.4</v>
      </c>
      <c r="N14312" s="87" t="n">
        <v>380912</v>
      </c>
      <c r="O14312" s="144" t="n">
        <v>1354181.818181818</v>
      </c>
      <c r="P14312" s="87" t="inlineStr">
        <is>
          <t>카페24클리어 패드[01/27 순차발송] 어성초 77 클리어 패드옵션=어성초 77 클리어 패드 2개-30% off (무료배송)201208</t>
        </is>
      </c>
    </row>
    <row r="14313">
      <c r="B14313" s="127" t="n">
        <v>44222</v>
      </c>
      <c r="C14313" s="87">
        <f>TEXT(B14313,"aaa")</f>
        <v/>
      </c>
      <c r="D14313" s="93" t="n"/>
      <c r="E14313" s="87">
        <f>INDEX(매칭테이블!C:D,MATCH(RD!G14313,매칭테이블!D:D,0),1)</f>
        <v/>
      </c>
      <c r="F14313" s="93" t="inlineStr">
        <is>
          <t>카페24</t>
        </is>
      </c>
      <c r="G14313" s="93" t="inlineStr">
        <is>
          <t>[01/27 순차발송] 어성초 77 클리어 패드옵션=어성초 77 클리어 패드 2+1 EVENT (무료배송)</t>
        </is>
      </c>
      <c r="H14313" s="93" t="n">
        <v>35</v>
      </c>
      <c r="J14313" s="87" t="n">
        <v>201208</v>
      </c>
      <c r="K14313" s="93" t="n"/>
      <c r="L14313" s="87" t="n">
        <v>1911000</v>
      </c>
      <c r="M14313" s="87" t="n">
        <v>1799206.5</v>
      </c>
      <c r="N14313" s="87" t="n">
        <v>323400</v>
      </c>
      <c r="O14313" s="144" t="n">
        <v>1737272.727272727</v>
      </c>
      <c r="P14313" s="87" t="inlineStr">
        <is>
          <t>카페24클리어 패드[01/27 순차발송] 어성초 77 클리어 패드옵션=어성초 77 클리어 패드 2+1 EVENT (무료배송)201208</t>
        </is>
      </c>
    </row>
    <row r="14314">
      <c r="B14314" s="127" t="n">
        <v>44222</v>
      </c>
      <c r="C14314" s="87">
        <f>TEXT(B14314,"aaa")</f>
        <v/>
      </c>
      <c r="D14314" s="93" t="n"/>
      <c r="E14314" s="87">
        <f>INDEX(매칭테이블!C:D,MATCH(RD!G14314,매칭테이블!D:D,0),1)</f>
        <v/>
      </c>
      <c r="F14314" s="93" t="inlineStr">
        <is>
          <t>카페24</t>
        </is>
      </c>
      <c r="G14314" s="93" t="inlineStr">
        <is>
          <t>[01/27 순차발송] 어성초 77 클리어 패드옵션=어성초77토너1개+어성초77패드1개-30% off (무료배송)</t>
        </is>
      </c>
      <c r="H14314" s="93" t="n">
        <v>30</v>
      </c>
      <c r="J14314" s="87" t="n">
        <v>201208</v>
      </c>
      <c r="K14314" s="93" t="n"/>
      <c r="L14314" s="87" t="n">
        <v>1113000</v>
      </c>
      <c r="M14314" s="87" t="n">
        <v>1047889.5</v>
      </c>
      <c r="N14314" s="87" t="n">
        <v>242760</v>
      </c>
      <c r="O14314" s="144" t="n">
        <v>1011818.181818182</v>
      </c>
      <c r="P14314" s="87" t="inlineStr">
        <is>
          <t>카페24토너+패드 세트[01/27 순차발송] 어성초 77 클리어 패드옵션=어성초77토너1개+어성초77패드1개-30% off (무료배송)201208</t>
        </is>
      </c>
    </row>
    <row r="14315">
      <c r="B14315" s="127" t="n">
        <v>44222</v>
      </c>
      <c r="C14315" s="87">
        <f>TEXT(B14315,"aaa")</f>
        <v/>
      </c>
      <c r="D14315" s="93" t="n"/>
      <c r="E14315" s="87">
        <f>INDEX(매칭테이블!C:D,MATCH(RD!G14315,매칭테이블!D:D,0),1)</f>
        <v/>
      </c>
      <c r="F14315" s="93" t="inlineStr">
        <is>
          <t>카페24</t>
        </is>
      </c>
      <c r="G14315" s="93" t="inlineStr">
        <is>
          <t>[01/27 순차발송] 어성초 77 포어 클리어 패드옵션=어성초 77 클리어 패드 1개-20% off</t>
        </is>
      </c>
      <c r="H14315" s="93" t="n">
        <v>1</v>
      </c>
      <c r="J14315" s="87" t="n">
        <v>201208</v>
      </c>
      <c r="K14315" s="93" t="n"/>
      <c r="L14315" s="87" t="n">
        <v>22400</v>
      </c>
      <c r="M14315" s="87" t="n">
        <v>21089.6</v>
      </c>
      <c r="N14315" s="87" t="n">
        <v>5012</v>
      </c>
      <c r="O14315" s="144" t="n">
        <v>20363.63636363636</v>
      </c>
      <c r="P14315" s="87" t="inlineStr">
        <is>
          <t>카페24클리어 패드[01/27 순차발송] 어성초 77 포어 클리어 패드옵션=어성초 77 클리어 패드 1개-20% off201208</t>
        </is>
      </c>
    </row>
    <row r="14316">
      <c r="B14316" s="127" t="n">
        <v>44222</v>
      </c>
      <c r="C14316" s="87">
        <f>TEXT(B14316,"aaa")</f>
        <v/>
      </c>
      <c r="D14316" s="93" t="n"/>
      <c r="E14316" s="87">
        <f>INDEX(매칭테이블!C:D,MATCH(RD!G14316,매칭테이블!D:D,0),1)</f>
        <v/>
      </c>
      <c r="F14316" s="93" t="inlineStr">
        <is>
          <t>카페24</t>
        </is>
      </c>
      <c r="G14316" s="93" t="inlineStr">
        <is>
          <t>[01/27 순차발송] 어성초 77 포어 클리어 패드옵션=어성초 77 클리어 패드 2개-30% off (무료배송)</t>
        </is>
      </c>
      <c r="H14316" s="93" t="n">
        <v>1</v>
      </c>
      <c r="J14316" s="87" t="n">
        <v>201208</v>
      </c>
      <c r="K14316" s="93" t="n"/>
      <c r="L14316" s="87" t="n">
        <v>39200</v>
      </c>
      <c r="M14316" s="87" t="n">
        <v>36906.8</v>
      </c>
      <c r="N14316" s="87" t="n">
        <v>10024</v>
      </c>
      <c r="O14316" s="144" t="n">
        <v>35636.36363636363</v>
      </c>
      <c r="P14316" s="87" t="inlineStr">
        <is>
          <t>카페24클리어 패드[01/27 순차발송] 어성초 77 포어 클리어 패드옵션=어성초 77 클리어 패드 2개-30% off (무료배송)201208</t>
        </is>
      </c>
    </row>
    <row r="14317">
      <c r="B14317" s="127" t="n">
        <v>44222</v>
      </c>
      <c r="C14317" s="87">
        <f>TEXT(B14317,"aaa")</f>
        <v/>
      </c>
      <c r="D14317" s="93" t="n"/>
      <c r="E14317" s="87">
        <f>INDEX(매칭테이블!C:D,MATCH(RD!G14317,매칭테이블!D:D,0),1)</f>
        <v/>
      </c>
      <c r="F14317" s="93" t="inlineStr">
        <is>
          <t>카페24</t>
        </is>
      </c>
      <c r="G14317" s="93" t="inlineStr">
        <is>
          <t>[01/27 순차발송] 어성초 77% 패드옵션=어성초 77 클리어 패드 1개-20% off</t>
        </is>
      </c>
      <c r="H14317" s="93" t="n">
        <v>49</v>
      </c>
      <c r="J14317" s="87" t="n">
        <v>201208</v>
      </c>
      <c r="K14317" s="93" t="n"/>
      <c r="L14317" s="87" t="n">
        <v>1097600</v>
      </c>
      <c r="M14317" s="87" t="n">
        <v>1033390.4</v>
      </c>
      <c r="N14317" s="87" t="n">
        <v>245588</v>
      </c>
      <c r="O14317" s="144" t="n">
        <v>997818.1818181818</v>
      </c>
      <c r="P14317" s="87" t="inlineStr">
        <is>
          <t>카페24클리어 패드[01/27 순차발송] 어성초 77% 패드옵션=어성초 77 클리어 패드 1개-20% off201208</t>
        </is>
      </c>
    </row>
    <row r="14318">
      <c r="B14318" s="127" t="n">
        <v>44222</v>
      </c>
      <c r="C14318" s="87">
        <f>TEXT(B14318,"aaa")</f>
        <v/>
      </c>
      <c r="D14318" s="93" t="n"/>
      <c r="E14318" s="87">
        <f>INDEX(매칭테이블!C:D,MATCH(RD!G14318,매칭테이블!D:D,0),1)</f>
        <v/>
      </c>
      <c r="F14318" s="93" t="inlineStr">
        <is>
          <t>카페24</t>
        </is>
      </c>
      <c r="G14318" s="93" t="inlineStr">
        <is>
          <t>[01/27 순차발송] 어성초 77% 패드옵션=어성초 77 클리어 패드 2개-30% off (무료배송)</t>
        </is>
      </c>
      <c r="H14318" s="93" t="n">
        <v>48</v>
      </c>
      <c r="J14318" s="87" t="n">
        <v>201208</v>
      </c>
      <c r="K14318" s="93" t="n"/>
      <c r="L14318" s="87" t="n">
        <v>1881600</v>
      </c>
      <c r="M14318" s="87" t="n">
        <v>1771526.4</v>
      </c>
      <c r="N14318" s="87" t="n">
        <v>481152</v>
      </c>
      <c r="O14318" s="144" t="n">
        <v>1710545.454545454</v>
      </c>
      <c r="P14318" s="87" t="inlineStr">
        <is>
          <t>카페24클리어 패드[01/27 순차발송] 어성초 77% 패드옵션=어성초 77 클리어 패드 2개-30% off (무료배송)201208</t>
        </is>
      </c>
    </row>
    <row r="14319">
      <c r="B14319" s="127" t="n">
        <v>44222</v>
      </c>
      <c r="C14319" s="87">
        <f>TEXT(B14319,"aaa")</f>
        <v/>
      </c>
      <c r="D14319" s="93" t="n"/>
      <c r="E14319" s="87">
        <f>INDEX(매칭테이블!C:D,MATCH(RD!G14319,매칭테이블!D:D,0),1)</f>
        <v/>
      </c>
      <c r="F14319" s="93" t="inlineStr">
        <is>
          <t>카페24</t>
        </is>
      </c>
      <c r="G14319" s="93" t="inlineStr">
        <is>
          <t>[01/27 순차발송] 어성초 77% 패드옵션=어성초 77 클리어 패드 2+1 EVENT (무료배송)</t>
        </is>
      </c>
      <c r="H14319" s="93" t="n">
        <v>32</v>
      </c>
      <c r="J14319" s="87" t="n">
        <v>201208</v>
      </c>
      <c r="K14319" s="93" t="n"/>
      <c r="L14319" s="87" t="n">
        <v>1747200</v>
      </c>
      <c r="M14319" s="87" t="n">
        <v>1644988.8</v>
      </c>
      <c r="N14319" s="87" t="n">
        <v>295680</v>
      </c>
      <c r="O14319" s="144" t="n">
        <v>1588363.636363636</v>
      </c>
      <c r="P14319" s="87" t="inlineStr">
        <is>
          <t>카페24클리어 패드[01/27 순차발송] 어성초 77% 패드옵션=어성초 77 클리어 패드 2+1 EVENT (무료배송)201208</t>
        </is>
      </c>
    </row>
    <row r="14320">
      <c r="B14320" s="127" t="n">
        <v>44222</v>
      </c>
      <c r="C14320" s="87">
        <f>TEXT(B14320,"aaa")</f>
        <v/>
      </c>
      <c r="D14320" s="93" t="n"/>
      <c r="E14320" s="87">
        <f>INDEX(매칭테이블!C:D,MATCH(RD!G14320,매칭테이블!D:D,0),1)</f>
        <v/>
      </c>
      <c r="F14320" s="93" t="inlineStr">
        <is>
          <t>카페24</t>
        </is>
      </c>
      <c r="G14320" s="93" t="inlineStr">
        <is>
          <t>[01/27 순차발송] 어성초 77% 패드옵션=어성초77토너1개+어성초77패드1개-30% off (무료배송)</t>
        </is>
      </c>
      <c r="H14320" s="93" t="n">
        <v>8</v>
      </c>
      <c r="J14320" s="87" t="n">
        <v>201208</v>
      </c>
      <c r="K14320" s="93" t="n"/>
      <c r="L14320" s="87" t="n">
        <v>296800</v>
      </c>
      <c r="M14320" s="87" t="n">
        <v>279437.2</v>
      </c>
      <c r="N14320" s="87" t="n">
        <v>64736</v>
      </c>
      <c r="O14320" s="144" t="n">
        <v>269818.1818181818</v>
      </c>
      <c r="P14320" s="87" t="inlineStr">
        <is>
          <t>카페24토너+패드 세트[01/27 순차발송] 어성초 77% 패드옵션=어성초77토너1개+어성초77패드1개-30% off (무료배송)201208</t>
        </is>
      </c>
    </row>
    <row r="14321">
      <c r="B14321" s="127" t="n">
        <v>44222</v>
      </c>
      <c r="C14321" s="87">
        <f>TEXT(B14321,"aaa")</f>
        <v/>
      </c>
      <c r="D14321" s="93" t="n"/>
      <c r="E14321" s="87">
        <f>INDEX(매칭테이블!C:D,MATCH(RD!G14321,매칭테이블!D:D,0),1)</f>
        <v/>
      </c>
      <c r="F14321" s="93" t="inlineStr">
        <is>
          <t>카페24</t>
        </is>
      </c>
      <c r="G14321" s="93" t="inlineStr">
        <is>
          <t>[수분 보충 세트] 어성초 77 토너 + 어성초 70 로션옵션=어성초 77 토너 250ml + 어성초 70 로션 200ml -30%</t>
        </is>
      </c>
      <c r="H14321" s="93" t="n">
        <v>38</v>
      </c>
      <c r="J14321" s="87" t="n">
        <v>201208</v>
      </c>
      <c r="K14321" s="93" t="n"/>
      <c r="L14321" s="87" t="n">
        <v>1409800</v>
      </c>
      <c r="M14321" s="87" t="n">
        <v>1327326.7</v>
      </c>
      <c r="N14321" s="87" t="n">
        <v>281884</v>
      </c>
      <c r="O14321" s="144" t="n">
        <v>1281636.363636364</v>
      </c>
      <c r="P14321" s="87" t="inlineStr">
        <is>
          <t>카페24수분 보충 세트[수분 보충 세트] 어성초 77 토너 + 어성초 70 로션옵션=어성초 77 토너 250ml + 어성초 70 로션 200ml -30%201208</t>
        </is>
      </c>
    </row>
    <row r="14322">
      <c r="B14322" s="127" t="n">
        <v>44222</v>
      </c>
      <c r="C14322" s="87">
        <f>TEXT(B14322,"aaa")</f>
        <v/>
      </c>
      <c r="D14322" s="93" t="n"/>
      <c r="E14322" s="87">
        <f>INDEX(매칭테이블!C:D,MATCH(RD!G14322,매칭테이블!D:D,0),1)</f>
        <v/>
      </c>
      <c r="F14322" s="93" t="inlineStr">
        <is>
          <t>카페24</t>
        </is>
      </c>
      <c r="G14322" s="93" t="inlineStr">
        <is>
          <t>[어성초 진정 패키지 세트] 대용량 토너 + 앰플 + 수딩 크림 + 마스크팩 10장</t>
        </is>
      </c>
      <c r="H14322" s="93" t="n">
        <v>4</v>
      </c>
      <c r="J14322" s="87" t="n">
        <v>201208</v>
      </c>
      <c r="K14322" s="93" t="n"/>
      <c r="L14322" s="87" t="n">
        <v>396000</v>
      </c>
      <c r="M14322" s="87" t="n">
        <v>372834</v>
      </c>
      <c r="N14322" s="87" t="n">
        <v>60548</v>
      </c>
      <c r="O14322" s="144" t="n">
        <v>360000</v>
      </c>
      <c r="P14322" s="87" t="inlineStr">
        <is>
          <t>카페24어성초진정패키지[어성초 진정 패키지 세트] 대용량 토너 + 앰플 + 수딩 크림 + 마스크팩 10장201208</t>
        </is>
      </c>
    </row>
    <row r="14323">
      <c r="B14323" s="127" t="n">
        <v>44222</v>
      </c>
      <c r="C14323" s="87">
        <f>TEXT(B14323,"aaa")</f>
        <v/>
      </c>
      <c r="D14323" s="93" t="n"/>
      <c r="E14323" s="87">
        <f>INDEX(매칭테이블!C:D,MATCH(RD!G14323,매칭테이블!D:D,0),1)</f>
        <v/>
      </c>
      <c r="F14323" s="93" t="inlineStr">
        <is>
          <t>카페24</t>
        </is>
      </c>
      <c r="G14323" s="93" t="inlineStr">
        <is>
          <t>[플친단독] 어성초 80 수분 진정 앰플옵션=어성초 80 앰플 2+1 EVENT (무료배송)</t>
        </is>
      </c>
      <c r="H14323" s="93" t="n">
        <v>1</v>
      </c>
      <c r="J14323" s="87" t="n">
        <v>201208</v>
      </c>
      <c r="K14323" s="93" t="n"/>
      <c r="L14323" s="87" t="n">
        <v>28000</v>
      </c>
      <c r="M14323" s="87" t="n">
        <v>26362</v>
      </c>
      <c r="N14323" s="87" t="n">
        <v>3397</v>
      </c>
      <c r="O14323" s="144" t="n">
        <v>25454.54545454545</v>
      </c>
      <c r="P14323" s="87" t="inlineStr">
        <is>
          <t>카페24앰플[플친단독] 어성초 80 수분 진정 앰플옵션=어성초 80 앰플 2+1 EVENT (무료배송)201208</t>
        </is>
      </c>
    </row>
    <row r="14324">
      <c r="B14324" s="127" t="n">
        <v>44222</v>
      </c>
      <c r="C14324" s="87">
        <f>TEXT(B14324,"aaa")</f>
        <v/>
      </c>
      <c r="D14324" s="93" t="n"/>
      <c r="E14324" s="87">
        <f>INDEX(매칭테이블!C:D,MATCH(RD!G14324,매칭테이블!D:D,0),1)</f>
        <v/>
      </c>
      <c r="F14324" s="93" t="inlineStr">
        <is>
          <t>카페24</t>
        </is>
      </c>
      <c r="G14324" s="93" t="inlineStr">
        <is>
          <t>대용량 어성초 77 수딩 토너 500ml옵션=대용량 어성초 77 토너 1개 - 27% OFF</t>
        </is>
      </c>
      <c r="H14324" s="93" t="n">
        <v>27</v>
      </c>
      <c r="J14324" s="87" t="n">
        <v>201208</v>
      </c>
      <c r="K14324" s="93" t="n"/>
      <c r="L14324" s="87" t="n">
        <v>891000</v>
      </c>
      <c r="M14324" s="87" t="n">
        <v>838876.5</v>
      </c>
      <c r="N14324" s="87" t="n">
        <v>116910</v>
      </c>
      <c r="O14324" s="144" t="n">
        <v>809999.9999999999</v>
      </c>
      <c r="P14324" s="87" t="inlineStr">
        <is>
          <t>카페24토너대용량 어성초 77 수딩 토너 500ml옵션=대용량 어성초 77 토너 1개 - 27% OFF201208</t>
        </is>
      </c>
    </row>
    <row r="14325">
      <c r="B14325" s="127" t="n">
        <v>44222</v>
      </c>
      <c r="C14325" s="87">
        <f>TEXT(B14325,"aaa")</f>
        <v/>
      </c>
      <c r="D14325" s="93" t="n"/>
      <c r="E14325" s="87">
        <f>INDEX(매칭테이블!C:D,MATCH(RD!G14325,매칭테이블!D:D,0),1)</f>
        <v/>
      </c>
      <c r="F14325" s="93" t="inlineStr">
        <is>
          <t>카페24</t>
        </is>
      </c>
      <c r="G14325" s="93" t="inlineStr">
        <is>
          <t>대용량 어성초 77 수딩 토너 500ml화장솜(선택)=촉촉 스킨팩 화장솜</t>
        </is>
      </c>
      <c r="H14325" s="93" t="n">
        <v>7</v>
      </c>
      <c r="J14325" s="87" t="n">
        <v>201208</v>
      </c>
      <c r="K14325" s="93" t="n"/>
      <c r="L14325" s="87" t="n">
        <v>266000</v>
      </c>
      <c r="M14325" s="87" t="n">
        <v>250439</v>
      </c>
      <c r="N14325" s="87" t="n">
        <v>7770</v>
      </c>
      <c r="O14325" s="144" t="n">
        <v>241818.1818181818</v>
      </c>
      <c r="P14325" s="87" t="inlineStr">
        <is>
          <t>카페24토너대용량 어성초 77 수딩 토너 500ml화장솜(선택)=촉촉 스킨팩 화장솜201208</t>
        </is>
      </c>
    </row>
    <row r="14326">
      <c r="B14326" s="127" t="n">
        <v>44222</v>
      </c>
      <c r="C14326" s="87">
        <f>TEXT(B14326,"aaa")</f>
        <v/>
      </c>
      <c r="D14326" s="93" t="n"/>
      <c r="E14326" s="87">
        <f>INDEX(매칭테이블!C:D,MATCH(RD!G14326,매칭테이블!D:D,0),1)</f>
        <v/>
      </c>
      <c r="F14326" s="93" t="inlineStr">
        <is>
          <t>카페24</t>
        </is>
      </c>
      <c r="G14326" s="93" t="inlineStr">
        <is>
          <t>아누아 어성초 77 수딩 토너토너(필수)=어성초 77 토너 1개-20% off</t>
        </is>
      </c>
      <c r="H14326" s="93" t="n">
        <v>1</v>
      </c>
      <c r="J14326" s="87" t="n">
        <v>201208</v>
      </c>
      <c r="K14326" s="93" t="n"/>
      <c r="L14326" s="87" t="n">
        <v>20000</v>
      </c>
      <c r="M14326" s="87" t="n">
        <v>18830</v>
      </c>
      <c r="N14326" s="87" t="n">
        <v>3080</v>
      </c>
      <c r="O14326" s="144" t="n">
        <v>18181.81818181818</v>
      </c>
      <c r="P14326" s="87" t="inlineStr">
        <is>
          <t>카페24토너아누아 어성초 77 수딩 토너토너(필수)=어성초 77 토너 1개-20% off201208</t>
        </is>
      </c>
    </row>
    <row r="14327">
      <c r="B14327" s="127" t="n">
        <v>44222</v>
      </c>
      <c r="C14327" s="87">
        <f>TEXT(B14327,"aaa")</f>
        <v/>
      </c>
      <c r="D14327" s="93" t="n"/>
      <c r="E14327" s="87">
        <f>INDEX(매칭테이블!C:D,MATCH(RD!G14327,매칭테이블!D:D,0),1)</f>
        <v/>
      </c>
      <c r="F14327" s="93" t="inlineStr">
        <is>
          <t>카페24</t>
        </is>
      </c>
      <c r="G14327" s="93" t="inlineStr">
        <is>
          <t>어성초 70 데일리 릴리프 로션로션=어성초 70 데일리 릴리프 로션 1개 -20% off</t>
        </is>
      </c>
      <c r="H14327" s="93" t="n">
        <v>17</v>
      </c>
      <c r="J14327" s="87" t="n">
        <v>201208</v>
      </c>
      <c r="K14327" s="93" t="n"/>
      <c r="L14327" s="87" t="n">
        <v>380800</v>
      </c>
      <c r="M14327" s="87" t="n">
        <v>358523.2</v>
      </c>
      <c r="N14327" s="87" t="n">
        <v>73746</v>
      </c>
      <c r="O14327" s="144" t="n">
        <v>346181.8181818182</v>
      </c>
      <c r="P14327" s="87" t="inlineStr">
        <is>
          <t>카페24로션어성초 70 데일리 릴리프 로션로션=어성초 70 데일리 릴리프 로션 1개 -20% off201208</t>
        </is>
      </c>
    </row>
    <row r="14328">
      <c r="B14328" s="127" t="n">
        <v>44222</v>
      </c>
      <c r="C14328" s="87">
        <f>TEXT(B14328,"aaa")</f>
        <v/>
      </c>
      <c r="D14328" s="93" t="n"/>
      <c r="E14328" s="87">
        <f>INDEX(매칭테이블!C:D,MATCH(RD!G14328,매칭테이블!D:D,0),1)</f>
        <v/>
      </c>
      <c r="F14328" s="93" t="inlineStr">
        <is>
          <t>카페24</t>
        </is>
      </c>
      <c r="G14328" s="93" t="inlineStr">
        <is>
          <t>어성초 70 데일리 릴리프 로션로션=어성초 70 데일리 릴리프 로션 2개 -30% off</t>
        </is>
      </c>
      <c r="H14328" s="93" t="n">
        <v>3</v>
      </c>
      <c r="J14328" s="87" t="n">
        <v>201208</v>
      </c>
      <c r="K14328" s="93" t="n"/>
      <c r="L14328" s="87" t="n">
        <v>117600</v>
      </c>
      <c r="M14328" s="87" t="n">
        <v>110720.4</v>
      </c>
      <c r="N14328" s="87" t="n">
        <v>26028</v>
      </c>
      <c r="O14328" s="144" t="n">
        <v>106909.0909090909</v>
      </c>
      <c r="P14328" s="87" t="inlineStr">
        <is>
          <t>카페24로션어성초 70 데일리 릴리프 로션로션=어성초 70 데일리 릴리프 로션 2개 -30% off201208</t>
        </is>
      </c>
    </row>
    <row r="14329">
      <c r="B14329" s="127" t="n">
        <v>44222</v>
      </c>
      <c r="C14329" s="87">
        <f>TEXT(B14329,"aaa")</f>
        <v/>
      </c>
      <c r="D14329" s="93" t="n"/>
      <c r="E14329" s="87">
        <f>INDEX(매칭테이블!C:D,MATCH(RD!G14329,매칭테이블!D:D,0),1)</f>
        <v/>
      </c>
      <c r="F14329" s="93" t="inlineStr">
        <is>
          <t>카페24</t>
        </is>
      </c>
      <c r="G14329" s="93" t="inlineStr">
        <is>
          <t>어성초 70 데일리 릴리프 로션로션=어성초 77토너 + 어성초 70 로션 수분 보충 세트 -30% off</t>
        </is>
      </c>
      <c r="H14329" s="93" t="n">
        <v>3</v>
      </c>
      <c r="J14329" s="87" t="n">
        <v>201208</v>
      </c>
      <c r="K14329" s="93" t="n"/>
      <c r="L14329" s="87" t="n">
        <v>111300</v>
      </c>
      <c r="M14329" s="87" t="n">
        <v>104788.95</v>
      </c>
      <c r="N14329" s="87" t="n">
        <v>22254</v>
      </c>
      <c r="O14329" s="144" t="n">
        <v>101181.8181818182</v>
      </c>
      <c r="P14329" s="87" t="inlineStr">
        <is>
          <t>카페24수분 보충 세트어성초 70 데일리 릴리프 로션로션=어성초 77토너 + 어성초 70 로션 수분 보충 세트 -30% off201208</t>
        </is>
      </c>
    </row>
    <row r="14330">
      <c r="B14330" s="127" t="n">
        <v>44222</v>
      </c>
      <c r="C14330" s="87">
        <f>TEXT(B14330,"aaa")</f>
        <v/>
      </c>
      <c r="D14330" s="93" t="n"/>
      <c r="E14330" s="87">
        <f>INDEX(매칭테이블!C:D,MATCH(RD!G14330,매칭테이블!D:D,0),1)</f>
        <v/>
      </c>
      <c r="F14330" s="93" t="inlineStr">
        <is>
          <t>카페24</t>
        </is>
      </c>
      <c r="G14330" s="93" t="inlineStr">
        <is>
          <t>어성초 70 머드 크림 마스크옵션=어성초 70 머드 크림 마스크-20% off</t>
        </is>
      </c>
      <c r="H14330" s="93" t="n">
        <v>1</v>
      </c>
      <c r="J14330" s="87" t="n">
        <v>201208</v>
      </c>
      <c r="K14330" s="93" t="n"/>
      <c r="L14330" s="87" t="n">
        <v>20000</v>
      </c>
      <c r="M14330" s="87" t="n">
        <v>18830</v>
      </c>
      <c r="N14330" s="87" t="n">
        <v>1442</v>
      </c>
      <c r="O14330" s="144" t="n">
        <v>18181.81818181818</v>
      </c>
      <c r="P14330" s="87" t="inlineStr">
        <is>
          <t>카페24머드크림마스크어성초 70 머드 크림 마스크옵션=어성초 70 머드 크림 마스크-20% off201208</t>
        </is>
      </c>
    </row>
    <row r="14331">
      <c r="B14331" s="127" t="n">
        <v>44222</v>
      </c>
      <c r="C14331" s="87">
        <f>TEXT(B14331,"aaa")</f>
        <v/>
      </c>
      <c r="D14331" s="93" t="n"/>
      <c r="E14331" s="87">
        <f>INDEX(매칭테이블!C:D,MATCH(RD!G14331,매칭테이블!D:D,0),1)</f>
        <v/>
      </c>
      <c r="F14331" s="93" t="inlineStr">
        <is>
          <t>카페24</t>
        </is>
      </c>
      <c r="G14331" s="93" t="inlineStr">
        <is>
          <t>어성초 70 머드 크림 마스크옵션=어성초 70 머드 크림 마스크 2개-30% off (무료배송)</t>
        </is>
      </c>
      <c r="H14331" s="93" t="n">
        <v>2</v>
      </c>
      <c r="J14331" s="87" t="n">
        <v>201208</v>
      </c>
      <c r="K14331" s="93" t="n"/>
      <c r="L14331" s="87" t="n">
        <v>70000</v>
      </c>
      <c r="M14331" s="87" t="n">
        <v>65905</v>
      </c>
      <c r="N14331" s="87" t="n">
        <v>5768</v>
      </c>
      <c r="O14331" s="144" t="n">
        <v>63636.36363636363</v>
      </c>
      <c r="P14331" s="87" t="inlineStr">
        <is>
          <t>카페24머드크림마스크어성초 70 머드 크림 마스크옵션=어성초 70 머드 크림 마스크 2개-30% off (무료배송)201208</t>
        </is>
      </c>
    </row>
    <row r="14332">
      <c r="B14332" s="127" t="n">
        <v>44222</v>
      </c>
      <c r="C14332" s="87">
        <f>TEXT(B14332,"aaa")</f>
        <v/>
      </c>
      <c r="D14332" s="93" t="n"/>
      <c r="E14332" s="87">
        <f>INDEX(매칭테이블!C:D,MATCH(RD!G14332,매칭테이블!D:D,0),1)</f>
        <v/>
      </c>
      <c r="F14332" s="93" t="inlineStr">
        <is>
          <t>카페24</t>
        </is>
      </c>
      <c r="G14332" s="93" t="inlineStr">
        <is>
          <t>어성초 70 인텐스 카밍 크림크림=어성초 70 인텐스 카밍 크림 1개 (-20%)</t>
        </is>
      </c>
      <c r="H14332" s="93" t="n">
        <v>8</v>
      </c>
      <c r="J14332" s="87" t="n">
        <v>201208</v>
      </c>
      <c r="K14332" s="93" t="n"/>
      <c r="L14332" s="87" t="n">
        <v>224000</v>
      </c>
      <c r="M14332" s="87" t="n">
        <v>210896</v>
      </c>
      <c r="N14332" s="87" t="n">
        <v>31056</v>
      </c>
      <c r="O14332" s="144" t="n">
        <v>203636.3636363636</v>
      </c>
      <c r="P14332" s="87" t="inlineStr">
        <is>
          <t>카페24카밍크림어성초 70 인텐스 카밍 크림크림=어성초 70 인텐스 카밍 크림 1개 (-20%)201208</t>
        </is>
      </c>
    </row>
    <row r="14333">
      <c r="B14333" s="127" t="n">
        <v>44222</v>
      </c>
      <c r="C14333" s="87">
        <f>TEXT(B14333,"aaa")</f>
        <v/>
      </c>
      <c r="D14333" s="93" t="n"/>
      <c r="E14333" s="87">
        <f>INDEX(매칭테이블!C:D,MATCH(RD!G14333,매칭테이블!D:D,0),1)</f>
        <v/>
      </c>
      <c r="F14333" s="93" t="inlineStr">
        <is>
          <t>카페24</t>
        </is>
      </c>
      <c r="G14333" s="93" t="inlineStr">
        <is>
          <t>어성초 70 인텐스 카밍 크림크림=어성초 토너 250ml + 카밍 크림 50ml (-30%)</t>
        </is>
      </c>
      <c r="H14333" s="93" t="n">
        <v>2</v>
      </c>
      <c r="J14333" s="87" t="n">
        <v>201208</v>
      </c>
      <c r="K14333" s="93" t="n"/>
      <c r="L14333" s="87" t="n">
        <v>84000</v>
      </c>
      <c r="M14333" s="87" t="n">
        <v>79086</v>
      </c>
      <c r="N14333" s="87" t="n">
        <v>13924</v>
      </c>
      <c r="O14333" s="144" t="n">
        <v>76363.63636363635</v>
      </c>
      <c r="P14333" s="87" t="inlineStr">
        <is>
          <t>카페24카밍크림어성초 70 인텐스 카밍 크림크림=어성초 토너 250ml + 카밍 크림 50ml (-30%)201208</t>
        </is>
      </c>
    </row>
    <row r="14334">
      <c r="B14334" s="127" t="n">
        <v>44222</v>
      </c>
      <c r="C14334" s="87">
        <f>TEXT(B14334,"aaa")</f>
        <v/>
      </c>
      <c r="D14334" s="93" t="n"/>
      <c r="E14334" s="87">
        <f>INDEX(매칭테이블!C:D,MATCH(RD!G14334,매칭테이블!D:D,0),1)</f>
        <v/>
      </c>
      <c r="F14334" s="93" t="inlineStr">
        <is>
          <t>카페24</t>
        </is>
      </c>
      <c r="G14334" s="93" t="inlineStr">
        <is>
          <t>어성초 77 수딩 토너옵션=어성초 77 토너 1개-20% off</t>
        </is>
      </c>
      <c r="H14334" s="93" t="n">
        <v>78</v>
      </c>
      <c r="J14334" s="87" t="n">
        <v>201208</v>
      </c>
      <c r="K14334" s="93" t="n"/>
      <c r="L14334" s="87" t="n">
        <v>1560000</v>
      </c>
      <c r="M14334" s="87" t="n">
        <v>1468740</v>
      </c>
      <c r="N14334" s="87" t="n">
        <v>240240</v>
      </c>
      <c r="O14334" s="144" t="n">
        <v>1418181.818181818</v>
      </c>
      <c r="P14334" s="87" t="inlineStr">
        <is>
          <t>카페24토너어성초 77 수딩 토너옵션=어성초 77 토너 1개-20% off201208</t>
        </is>
      </c>
    </row>
    <row r="14335">
      <c r="B14335" s="127" t="n">
        <v>44222</v>
      </c>
      <c r="C14335" s="87">
        <f>TEXT(B14335,"aaa")</f>
        <v/>
      </c>
      <c r="D14335" s="93" t="n"/>
      <c r="E14335" s="87">
        <f>INDEX(매칭테이블!C:D,MATCH(RD!G14335,매칭테이블!D:D,0),1)</f>
        <v/>
      </c>
      <c r="F14335" s="93" t="inlineStr">
        <is>
          <t>카페24</t>
        </is>
      </c>
      <c r="G14335" s="93" t="inlineStr">
        <is>
          <t>어성초 77 수딩 토너옵션=BEST어성초 77 토너 2개-30% off (무료배송)</t>
        </is>
      </c>
      <c r="H14335" s="93" t="n">
        <v>67</v>
      </c>
      <c r="J14335" s="87" t="n">
        <v>201208</v>
      </c>
      <c r="K14335" s="93" t="n"/>
      <c r="L14335" s="87" t="n">
        <v>2345000</v>
      </c>
      <c r="M14335" s="87" t="n">
        <v>2207817.5</v>
      </c>
      <c r="N14335" s="87" t="n">
        <v>412720</v>
      </c>
      <c r="O14335" s="144" t="n">
        <v>2131818.181818182</v>
      </c>
      <c r="P14335" s="87" t="inlineStr">
        <is>
          <t>카페24토너어성초 77 수딩 토너옵션=BEST어성초 77 토너 2개-30% off (무료배송)201208</t>
        </is>
      </c>
    </row>
    <row r="14336">
      <c r="B14336" s="127" t="n">
        <v>44222</v>
      </c>
      <c r="C14336" s="87">
        <f>TEXT(B14336,"aaa")</f>
        <v/>
      </c>
      <c r="D14336" s="93" t="n"/>
      <c r="E14336" s="87">
        <f>INDEX(매칭테이블!C:D,MATCH(RD!G14336,매칭테이블!D:D,0),1)</f>
        <v/>
      </c>
      <c r="F14336" s="93" t="inlineStr">
        <is>
          <t>카페24</t>
        </is>
      </c>
      <c r="G14336" s="93" t="inlineStr">
        <is>
          <t>어성초 77 수딩 토너옵션=어성초 77토너1개 + 어성초77패드1개 -30% off (무료배송)</t>
        </is>
      </c>
      <c r="H14336" s="93" t="n">
        <v>27</v>
      </c>
      <c r="J14336" s="87" t="n">
        <v>201208</v>
      </c>
      <c r="K14336" s="93" t="n"/>
      <c r="L14336" s="87" t="n">
        <v>1001700</v>
      </c>
      <c r="M14336" s="87" t="n">
        <v>943100.55</v>
      </c>
      <c r="N14336" s="87" t="n">
        <v>218484</v>
      </c>
      <c r="O14336" s="144" t="n">
        <v>910636.3636363635</v>
      </c>
      <c r="P14336" s="87" t="inlineStr">
        <is>
          <t>카페24토너+패드 세트어성초 77 수딩 토너옵션=어성초 77토너1개 + 어성초77패드1개 -30% off (무료배송)201208</t>
        </is>
      </c>
    </row>
    <row r="14337">
      <c r="B14337" s="127" t="n">
        <v>44222</v>
      </c>
      <c r="C14337" s="87">
        <f>TEXT(B14337,"aaa")</f>
        <v/>
      </c>
      <c r="D14337" s="93" t="n"/>
      <c r="E14337" s="87">
        <f>INDEX(매칭테이블!C:D,MATCH(RD!G14337,매칭테이블!D:D,0),1)</f>
        <v/>
      </c>
      <c r="F14337" s="93" t="inlineStr">
        <is>
          <t>카페24</t>
        </is>
      </c>
      <c r="G14337" s="93" t="inlineStr">
        <is>
          <t>어성초 77 수딩 토너화장솜(선택)=촉촉 스킨팩 화장솜</t>
        </is>
      </c>
      <c r="H14337" s="93" t="n">
        <v>54</v>
      </c>
      <c r="J14337" s="87" t="n">
        <v>201208</v>
      </c>
      <c r="K14337" s="93" t="n"/>
      <c r="L14337" s="87" t="n">
        <v>162000</v>
      </c>
      <c r="M14337" s="87" t="n">
        <v>152523</v>
      </c>
      <c r="N14337" s="87" t="n">
        <v>59940</v>
      </c>
      <c r="O14337" s="144" t="n">
        <v>147272.7272727273</v>
      </c>
      <c r="P14337" s="87" t="inlineStr">
        <is>
          <t>카페24화장솜어성초 77 수딩 토너화장솜(선택)=촉촉 스킨팩 화장솜201208</t>
        </is>
      </c>
    </row>
    <row r="14338">
      <c r="B14338" s="127" t="n">
        <v>44222</v>
      </c>
      <c r="C14338" s="87">
        <f>TEXT(B14338,"aaa")</f>
        <v/>
      </c>
      <c r="D14338" s="93" t="n"/>
      <c r="E14338" s="87">
        <f>INDEX(매칭테이블!C:D,MATCH(RD!G14338,매칭테이블!D:D,0),1)</f>
        <v/>
      </c>
      <c r="F14338" s="93" t="inlineStr">
        <is>
          <t>카페24</t>
        </is>
      </c>
      <c r="G14338" s="93" t="inlineStr">
        <is>
          <t>어성초 77 수딩 토너토너(필수)=(대용량) 어성초 77 토너 500ml (무료배송)</t>
        </is>
      </c>
      <c r="H14338" s="93" t="n">
        <v>1</v>
      </c>
      <c r="J14338" s="87" t="n">
        <v>201208</v>
      </c>
      <c r="K14338" s="93" t="n"/>
      <c r="L14338" s="87" t="n">
        <v>33000</v>
      </c>
      <c r="M14338" s="87" t="n">
        <v>31069.5</v>
      </c>
      <c r="N14338" s="87" t="n">
        <v>4330</v>
      </c>
      <c r="O14338" s="144" t="n">
        <v>30000</v>
      </c>
      <c r="P14338" s="87" t="inlineStr">
        <is>
          <t>카페24토너어성초 77 수딩 토너토너(필수)=(대용량) 어성초 77 토너 500ml (무료배송)201208</t>
        </is>
      </c>
    </row>
    <row r="14339">
      <c r="B14339" s="127" t="n">
        <v>44222</v>
      </c>
      <c r="C14339" s="87">
        <f>TEXT(B14339,"aaa")</f>
        <v/>
      </c>
      <c r="D14339" s="93" t="n"/>
      <c r="E14339" s="87">
        <f>INDEX(매칭테이블!C:D,MATCH(RD!G14339,매칭테이블!D:D,0),1)</f>
        <v/>
      </c>
      <c r="F14339" s="93" t="inlineStr">
        <is>
          <t>카페24</t>
        </is>
      </c>
      <c r="G14339" s="93" t="inlineStr">
        <is>
          <t>어성초 77 진정 마스크옵션=어성초 77 진정 마스크팩 1장</t>
        </is>
      </c>
      <c r="H14339" s="93" t="n">
        <v>2</v>
      </c>
      <c r="J14339" s="87" t="n">
        <v>201208</v>
      </c>
      <c r="K14339" s="93" t="n"/>
      <c r="L14339" s="87" t="n">
        <v>8000</v>
      </c>
      <c r="M14339" s="87" t="n">
        <v>7532</v>
      </c>
      <c r="N14339" s="87" t="n">
        <v>794</v>
      </c>
      <c r="O14339" s="144" t="n">
        <v>7272.727272727272</v>
      </c>
      <c r="P14339" s="87" t="inlineStr">
        <is>
          <t>카페24마스크팩어성초 77 진정 마스크옵션=어성초 77 진정 마스크팩 1장201208</t>
        </is>
      </c>
    </row>
    <row r="14340">
      <c r="B14340" s="127" t="n">
        <v>44222</v>
      </c>
      <c r="C14340" s="87">
        <f>TEXT(B14340,"aaa")</f>
        <v/>
      </c>
      <c r="D14340" s="93" t="n"/>
      <c r="E14340" s="87">
        <f>INDEX(매칭테이블!C:D,MATCH(RD!G14340,매칭테이블!D:D,0),1)</f>
        <v/>
      </c>
      <c r="F14340" s="93" t="inlineStr">
        <is>
          <t>카페24</t>
        </is>
      </c>
      <c r="G14340" s="93" t="inlineStr">
        <is>
          <t>어성초 77 진정 마스크옵션=어성초 77 진정 마스크팩 10장-50% off</t>
        </is>
      </c>
      <c r="H14340" s="93" t="n">
        <v>9</v>
      </c>
      <c r="J14340" s="87" t="n">
        <v>201208</v>
      </c>
      <c r="K14340" s="93" t="n"/>
      <c r="L14340" s="87" t="n">
        <v>180000</v>
      </c>
      <c r="M14340" s="87" t="n">
        <v>169470</v>
      </c>
      <c r="N14340" s="87" t="n">
        <v>35730</v>
      </c>
      <c r="O14340" s="144" t="n">
        <v>163636.3636363636</v>
      </c>
      <c r="P14340" s="87" t="inlineStr">
        <is>
          <t>카페24마스크팩어성초 77 진정 마스크옵션=어성초 77 진정 마스크팩 10장-50% off201208</t>
        </is>
      </c>
    </row>
    <row r="14341">
      <c r="B14341" s="127" t="n">
        <v>44222</v>
      </c>
      <c r="C14341" s="87">
        <f>TEXT(B14341,"aaa")</f>
        <v/>
      </c>
      <c r="D14341" s="93" t="n"/>
      <c r="E14341" s="87">
        <f>INDEX(매칭테이블!C:D,MATCH(RD!G14341,매칭테이블!D:D,0),1)</f>
        <v/>
      </c>
      <c r="F14341" s="93" t="inlineStr">
        <is>
          <t>카페24</t>
        </is>
      </c>
      <c r="G14341" s="93" t="inlineStr">
        <is>
          <t>어성초 77 진정 마스크</t>
        </is>
      </c>
      <c r="H14341" s="93" t="n">
        <v>5</v>
      </c>
      <c r="J14341" s="87" t="n">
        <v>201208</v>
      </c>
      <c r="K14341" s="93" t="n"/>
      <c r="L14341" s="87" t="n">
        <v>20000</v>
      </c>
      <c r="M14341" s="87" t="n">
        <v>18830</v>
      </c>
      <c r="N14341" s="87" t="n">
        <v>1985</v>
      </c>
      <c r="O14341" s="144" t="n">
        <v>18181.81818181818</v>
      </c>
      <c r="P14341" s="87" t="inlineStr">
        <is>
          <t>카페24마스크팩어성초 77 진정 마스크201208</t>
        </is>
      </c>
    </row>
    <row r="14342">
      <c r="B14342" s="127" t="n">
        <v>44222</v>
      </c>
      <c r="C14342" s="87">
        <f>TEXT(B14342,"aaa")</f>
        <v/>
      </c>
      <c r="D14342" s="93" t="n"/>
      <c r="E14342" s="87">
        <f>INDEX(매칭테이블!C:D,MATCH(RD!G14342,매칭테이블!D:D,0),1)</f>
        <v/>
      </c>
      <c r="F14342" s="93" t="inlineStr">
        <is>
          <t>카페24</t>
        </is>
      </c>
      <c r="G14342" s="93" t="inlineStr">
        <is>
          <t>어성초 77 토너</t>
        </is>
      </c>
      <c r="H14342" s="93" t="n">
        <v>2</v>
      </c>
      <c r="J14342" s="87" t="n">
        <v>201208</v>
      </c>
      <c r="K14342" s="93" t="n"/>
      <c r="L14342" s="87" t="n">
        <v>40000</v>
      </c>
      <c r="M14342" s="87" t="n">
        <v>37660</v>
      </c>
      <c r="N14342" s="87" t="n">
        <v>6160</v>
      </c>
      <c r="O14342" s="144" t="n">
        <v>36363.63636363636</v>
      </c>
      <c r="P14342" s="87" t="inlineStr">
        <is>
          <t>카페24토너어성초 77 토너201208</t>
        </is>
      </c>
    </row>
    <row r="14343">
      <c r="B14343" s="127" t="n">
        <v>44222</v>
      </c>
      <c r="C14343" s="87">
        <f>TEXT(B14343,"aaa")</f>
        <v/>
      </c>
      <c r="D14343" s="93" t="n"/>
      <c r="E14343" s="87">
        <f>INDEX(매칭테이블!C:D,MATCH(RD!G14343,매칭테이블!D:D,0),1)</f>
        <v/>
      </c>
      <c r="F14343" s="93" t="inlineStr">
        <is>
          <t>카페24</t>
        </is>
      </c>
      <c r="G14343" s="93" t="inlineStr">
        <is>
          <t>어성초 78 수딩 크림</t>
        </is>
      </c>
      <c r="H14343" s="93" t="n">
        <v>12</v>
      </c>
      <c r="J14343" s="87" t="n">
        <v>201208</v>
      </c>
      <c r="K14343" s="93" t="n"/>
      <c r="L14343" s="87" t="n">
        <v>456000</v>
      </c>
      <c r="M14343" s="87" t="n">
        <v>429324</v>
      </c>
      <c r="N14343" s="87" t="n">
        <v>36540</v>
      </c>
      <c r="O14343" s="144" t="n">
        <v>414545.4545454545</v>
      </c>
      <c r="P14343" s="87" t="inlineStr">
        <is>
          <t>카페24수딩크림어성초 78 수딩 크림201208</t>
        </is>
      </c>
    </row>
    <row r="14344">
      <c r="B14344" s="127" t="n">
        <v>44222</v>
      </c>
      <c r="C14344" s="87">
        <f>TEXT(B14344,"aaa")</f>
        <v/>
      </c>
      <c r="D14344" s="93" t="n"/>
      <c r="E14344" s="87">
        <f>INDEX(매칭테이블!C:D,MATCH(RD!G14344,매칭테이블!D:D,0),1)</f>
        <v/>
      </c>
      <c r="F14344" s="93" t="inlineStr">
        <is>
          <t>카페24</t>
        </is>
      </c>
      <c r="G14344" s="93" t="inlineStr">
        <is>
          <t>어성초 78 수딩 크림</t>
        </is>
      </c>
      <c r="H14344" s="93" t="n">
        <v>4</v>
      </c>
      <c r="J14344" s="87" t="n">
        <v>201208</v>
      </c>
      <c r="K14344" s="93" t="n"/>
      <c r="L14344" s="87" t="n">
        <v>152000</v>
      </c>
      <c r="M14344" s="87" t="n">
        <v>143108</v>
      </c>
      <c r="N14344" s="87" t="n">
        <v>12180</v>
      </c>
      <c r="O14344" s="144" t="n">
        <v>138181.8181818182</v>
      </c>
      <c r="P14344" s="87" t="inlineStr">
        <is>
          <t>카페24수딩크림어성초 78 수딩 크림201208</t>
        </is>
      </c>
    </row>
    <row r="14345">
      <c r="B14345" s="127" t="n">
        <v>44222</v>
      </c>
      <c r="C14345" s="87">
        <f>TEXT(B14345,"aaa")</f>
        <v/>
      </c>
      <c r="D14345" s="93" t="n"/>
      <c r="E14345" s="87">
        <f>INDEX(매칭테이블!C:D,MATCH(RD!G14345,매칭테이블!D:D,0),1)</f>
        <v/>
      </c>
      <c r="F14345" s="93" t="inlineStr">
        <is>
          <t>카페24</t>
        </is>
      </c>
      <c r="G14345" s="93" t="inlineStr">
        <is>
          <t>어성초 80 수분 진정 앰플앰플=어성초 80 앰플 1개-15%off</t>
        </is>
      </c>
      <c r="H14345" s="93" t="n">
        <v>21</v>
      </c>
      <c r="J14345" s="87" t="n">
        <v>201208</v>
      </c>
      <c r="K14345" s="93" t="n"/>
      <c r="L14345" s="87" t="n">
        <v>588000</v>
      </c>
      <c r="M14345" s="87" t="n">
        <v>553602</v>
      </c>
      <c r="N14345" s="87" t="n">
        <v>71337</v>
      </c>
      <c r="O14345" s="144" t="n">
        <v>534545.4545454545</v>
      </c>
      <c r="P14345" s="87" t="inlineStr">
        <is>
          <t>카페24앰플어성초 80 수분 진정 앰플앰플=어성초 80 앰플 1개-15%off201208</t>
        </is>
      </c>
    </row>
    <row r="14346">
      <c r="B14346" s="127" t="n">
        <v>44222</v>
      </c>
      <c r="C14346" s="87">
        <f>TEXT(B14346,"aaa")</f>
        <v/>
      </c>
      <c r="D14346" s="93" t="n"/>
      <c r="E14346" s="87">
        <f>INDEX(매칭테이블!C:D,MATCH(RD!G14346,매칭테이블!D:D,0),1)</f>
        <v/>
      </c>
      <c r="F14346" s="93" t="inlineStr">
        <is>
          <t>카페24</t>
        </is>
      </c>
      <c r="G14346" s="93" t="inlineStr">
        <is>
          <t>어성초 80 수분 진정 앰플앰플=어성초 80 앰플 2개-27%off (무료배송)</t>
        </is>
      </c>
      <c r="H14346" s="93" t="n">
        <v>11</v>
      </c>
      <c r="J14346" s="87" t="n">
        <v>201208</v>
      </c>
      <c r="K14346" s="93" t="n"/>
      <c r="L14346" s="87" t="n">
        <v>528000</v>
      </c>
      <c r="M14346" s="87" t="n">
        <v>497112</v>
      </c>
      <c r="N14346" s="87" t="n">
        <v>74734</v>
      </c>
      <c r="O14346" s="144" t="n">
        <v>479999.9999999999</v>
      </c>
      <c r="P14346" s="87" t="inlineStr">
        <is>
          <t>카페24앰플어성초 80 수분 진정 앰플앰플=어성초 80 앰플 2개-27%off (무료배송)201208</t>
        </is>
      </c>
    </row>
    <row r="14347">
      <c r="B14347" s="127" t="n">
        <v>44222</v>
      </c>
      <c r="C14347" s="87">
        <f>TEXT(B14347,"aaa")</f>
        <v/>
      </c>
      <c r="D14347" s="93" t="n"/>
      <c r="E14347" s="87">
        <f>INDEX(매칭테이블!C:D,MATCH(RD!G14347,매칭테이블!D:D,0),1)</f>
        <v/>
      </c>
      <c r="F14347" s="93" t="inlineStr">
        <is>
          <t>카페24</t>
        </is>
      </c>
      <c r="G14347" s="93" t="inlineStr">
        <is>
          <t>어성초 80 수분 진정 앰플</t>
        </is>
      </c>
      <c r="H14347" s="93" t="n">
        <v>4</v>
      </c>
      <c r="J14347" s="87" t="n">
        <v>201208</v>
      </c>
      <c r="K14347" s="93" t="n"/>
      <c r="L14347" s="87" t="n">
        <v>112000</v>
      </c>
      <c r="M14347" s="87" t="n">
        <v>105448</v>
      </c>
      <c r="N14347" s="87" t="n">
        <v>13588</v>
      </c>
      <c r="O14347" s="144" t="n">
        <v>101818.1818181818</v>
      </c>
      <c r="P14347" s="87" t="inlineStr">
        <is>
          <t>카페24앰플어성초 80 수분 진정 앰플201208</t>
        </is>
      </c>
    </row>
    <row r="14348">
      <c r="B14348" s="127" t="n">
        <v>44222</v>
      </c>
      <c r="C14348" s="87">
        <f>TEXT(B14348,"aaa")</f>
        <v/>
      </c>
      <c r="D14348" s="93" t="n"/>
      <c r="E14348" s="87">
        <f>INDEX(매칭테이블!C:D,MATCH(RD!G14348,매칭테이블!D:D,0),1)</f>
        <v/>
      </c>
      <c r="F14348" s="93" t="inlineStr">
        <is>
          <t>카페24</t>
        </is>
      </c>
      <c r="G14348" s="93" t="inlineStr">
        <is>
          <t>어성초 아크네 바디워시옵션=어성초 아크네 바디워시 1개 -30% off</t>
        </is>
      </c>
      <c r="H14348" s="93" t="n">
        <v>7</v>
      </c>
      <c r="J14348" s="87" t="n">
        <v>201208</v>
      </c>
      <c r="K14348" s="93" t="n"/>
      <c r="L14348" s="87" t="n">
        <v>127400</v>
      </c>
      <c r="M14348" s="87" t="n">
        <v>119947.1</v>
      </c>
      <c r="N14348" s="87" t="n">
        <v>28595</v>
      </c>
      <c r="O14348" s="144" t="n">
        <v>115818.1818181818</v>
      </c>
      <c r="P14348" s="87" t="inlineStr">
        <is>
          <t>카페24바디워시어성초 아크네 바디워시옵션=어성초 아크네 바디워시 1개 -30% off201208</t>
        </is>
      </c>
    </row>
    <row r="14349">
      <c r="B14349" s="127" t="n">
        <v>44222</v>
      </c>
      <c r="C14349" s="87">
        <f>TEXT(B14349,"aaa")</f>
        <v/>
      </c>
      <c r="D14349" s="93" t="n"/>
      <c r="E14349" s="87">
        <f>INDEX(매칭테이블!C:D,MATCH(RD!G14349,매칭테이블!D:D,0),1)</f>
        <v/>
      </c>
      <c r="F14349" s="93" t="inlineStr">
        <is>
          <t>카페24</t>
        </is>
      </c>
      <c r="G14349" s="93" t="inlineStr">
        <is>
          <t>어성초 아크네 바디워시옵션=어성초 아크네 바디워시 2개 -35% off (무료배송)</t>
        </is>
      </c>
      <c r="H14349" s="93" t="n">
        <v>3</v>
      </c>
      <c r="J14349" s="87" t="n">
        <v>201208</v>
      </c>
      <c r="K14349" s="93" t="n"/>
      <c r="L14349" s="87" t="n">
        <v>101400</v>
      </c>
      <c r="M14349" s="87" t="n">
        <v>95468.10000000001</v>
      </c>
      <c r="N14349" s="87" t="n">
        <v>24510</v>
      </c>
      <c r="O14349" s="144" t="n">
        <v>92181.81818181818</v>
      </c>
      <c r="P14349" s="87" t="inlineStr">
        <is>
          <t>카페24바디워시어성초 아크네 바디워시옵션=어성초 아크네 바디워시 2개 -35% off (무료배송)201208</t>
        </is>
      </c>
    </row>
    <row r="14350">
      <c r="B14350" s="127" t="n">
        <v>44222</v>
      </c>
      <c r="C14350" s="87">
        <f>TEXT(B14350,"aaa")</f>
        <v/>
      </c>
      <c r="D14350" s="93" t="n"/>
      <c r="E14350" s="87">
        <f>INDEX(매칭테이블!C:D,MATCH(RD!G14350,매칭테이블!D:D,0),1)</f>
        <v/>
      </c>
      <c r="F14350" s="93" t="inlineStr">
        <is>
          <t>카페24</t>
        </is>
      </c>
      <c r="G14350" s="93" t="inlineStr">
        <is>
          <t>어성초 약산성 클렌징폼클렌징폼=어성초 약산성 클렌징폼 1개 -19%off</t>
        </is>
      </c>
      <c r="H14350" s="93" t="n">
        <v>24</v>
      </c>
      <c r="J14350" s="87" t="n">
        <v>201208</v>
      </c>
      <c r="K14350" s="93" t="n"/>
      <c r="L14350" s="87" t="n">
        <v>312000</v>
      </c>
      <c r="M14350" s="87" t="n">
        <v>293748</v>
      </c>
      <c r="N14350" s="87" t="n">
        <v>66000</v>
      </c>
      <c r="O14350" s="144" t="n">
        <v>283636.3636363636</v>
      </c>
      <c r="P14350" s="87" t="inlineStr">
        <is>
          <t>카페24클렌징폼어성초 약산성 클렌징폼클렌징폼=어성초 약산성 클렌징폼 1개 -19%off201208</t>
        </is>
      </c>
    </row>
    <row r="14351">
      <c r="B14351" s="127" t="n">
        <v>44222</v>
      </c>
      <c r="C14351" s="87">
        <f>TEXT(B14351,"aaa")</f>
        <v/>
      </c>
      <c r="D14351" s="93" t="n"/>
      <c r="E14351" s="87">
        <f>INDEX(매칭테이블!C:D,MATCH(RD!G14351,매칭테이블!D:D,0),1)</f>
        <v/>
      </c>
      <c r="F14351" s="93" t="inlineStr">
        <is>
          <t>카페24</t>
        </is>
      </c>
      <c r="G14351" s="93" t="inlineStr">
        <is>
          <t>어성초 약산성 클렌징폼클렌징폼=어성초 약산성 클렌징폼 2개 -25%off</t>
        </is>
      </c>
      <c r="H14351" s="93" t="n">
        <v>6</v>
      </c>
      <c r="J14351" s="87" t="n">
        <v>201208</v>
      </c>
      <c r="K14351" s="93" t="n"/>
      <c r="L14351" s="87" t="n">
        <v>144000</v>
      </c>
      <c r="M14351" s="87" t="n">
        <v>135576</v>
      </c>
      <c r="N14351" s="87" t="n">
        <v>14760</v>
      </c>
      <c r="O14351" s="144" t="n">
        <v>130909.0909090909</v>
      </c>
      <c r="P14351" s="87" t="inlineStr">
        <is>
          <t>카페24클렌징폼어성초 약산성 클렌징폼클렌징폼=어성초 약산성 클렌징폼 2개 -25%off201208</t>
        </is>
      </c>
    </row>
    <row r="14352">
      <c r="B14352" s="127" t="n">
        <v>44222</v>
      </c>
      <c r="C14352" s="87">
        <f>TEXT(B14352,"aaa")</f>
        <v/>
      </c>
      <c r="D14352" s="93" t="n"/>
      <c r="E14352" s="87">
        <f>INDEX(매칭테이블!C:D,MATCH(RD!G14352,매칭테이블!D:D,0),1)</f>
        <v/>
      </c>
      <c r="F14352" s="93" t="inlineStr">
        <is>
          <t>카페24</t>
        </is>
      </c>
      <c r="G14352" s="93" t="inlineStr">
        <is>
          <t>어성초 약산성 클렌징폼클렌징폼=어성초 약산성 클렌징폼 3개 -31%off (무료배송)</t>
        </is>
      </c>
      <c r="H14352" s="93" t="n">
        <v>4</v>
      </c>
      <c r="J14352" s="87" t="n">
        <v>201208</v>
      </c>
      <c r="K14352" s="93" t="n"/>
      <c r="L14352" s="87" t="n">
        <v>132000</v>
      </c>
      <c r="M14352" s="87" t="n">
        <v>124278</v>
      </c>
      <c r="N14352" s="87" t="n">
        <v>14760</v>
      </c>
      <c r="O14352" s="144" t="n">
        <v>120000</v>
      </c>
      <c r="P14352" s="87" t="inlineStr">
        <is>
          <t>카페24클렌징폼어성초 약산성 클렌징폼클렌징폼=어성초 약산성 클렌징폼 3개 -31%off (무료배송)201208</t>
        </is>
      </c>
    </row>
    <row r="14353">
      <c r="B14353" s="127" t="n">
        <v>44222</v>
      </c>
      <c r="C14353" s="87">
        <f>TEXT(B14353,"aaa")</f>
        <v/>
      </c>
      <c r="D14353" s="93" t="n"/>
      <c r="E14353" s="87">
        <f>INDEX(매칭테이블!C:D,MATCH(RD!G14353,매칭테이블!D:D,0),1)</f>
        <v/>
      </c>
      <c r="F14353" s="93" t="inlineStr">
        <is>
          <t>카페24</t>
        </is>
      </c>
      <c r="G14353" s="93" t="inlineStr">
        <is>
          <t>어성초 크림마스크 나이트 솔루션옵션=어성초 크림마스크 나이트 솔루션 10장 (-50%)</t>
        </is>
      </c>
      <c r="H14353" s="93" t="n">
        <v>2</v>
      </c>
      <c r="J14353" s="87" t="n">
        <v>201208</v>
      </c>
      <c r="K14353" s="93" t="n"/>
      <c r="L14353" s="87" t="n">
        <v>40000</v>
      </c>
      <c r="M14353" s="87" t="n">
        <v>37660</v>
      </c>
      <c r="N14353" s="87" t="n">
        <v>6214</v>
      </c>
      <c r="O14353" s="144" t="n">
        <v>36363.63636363636</v>
      </c>
      <c r="P14353" s="87" t="inlineStr">
        <is>
          <t>카페24크림마스크어성초 크림마스크 나이트 솔루션옵션=어성초 크림마스크 나이트 솔루션 10장 (-50%)201208</t>
        </is>
      </c>
    </row>
    <row r="14354">
      <c r="B14354" s="127" t="n">
        <v>44222</v>
      </c>
      <c r="C14354" s="87">
        <f>TEXT(B14354,"aaa")</f>
        <v/>
      </c>
      <c r="D14354" s="93" t="n"/>
      <c r="E14354" s="87">
        <f>INDEX(매칭테이블!C:D,MATCH(RD!G14354,매칭테이블!D:D,0),1)</f>
        <v/>
      </c>
      <c r="F14354" s="93" t="inlineStr">
        <is>
          <t>카페24</t>
        </is>
      </c>
      <c r="G14354" s="93" t="inlineStr">
        <is>
          <t>자작나무 수분 마스크옵션=자작나무 수분 마스크 10장 (50% off)</t>
        </is>
      </c>
      <c r="H14354" s="93" t="n">
        <v>1</v>
      </c>
      <c r="J14354" s="87" t="n">
        <v>201208</v>
      </c>
      <c r="K14354" s="93" t="n"/>
      <c r="L14354" s="87" t="n">
        <v>20000</v>
      </c>
      <c r="M14354" s="87" t="n">
        <v>18830</v>
      </c>
      <c r="N14354" s="87" t="n">
        <v>3187</v>
      </c>
      <c r="O14354" s="144" t="n">
        <v>18181.81818181818</v>
      </c>
      <c r="P14354" s="87" t="inlineStr">
        <is>
          <t>카페24마스크팩자작나무 수분 마스크옵션=자작나무 수분 마스크 10장 (50% off)201208</t>
        </is>
      </c>
    </row>
    <row r="14355">
      <c r="B14355" s="127" t="n">
        <v>44222</v>
      </c>
      <c r="C14355" s="87">
        <f>TEXT(B14355,"aaa")</f>
        <v/>
      </c>
      <c r="D14355" s="93" t="n"/>
      <c r="E14355" s="87">
        <f>INDEX(매칭테이블!C:D,MATCH(RD!G14355,매칭테이블!D:D,0),1)</f>
        <v/>
      </c>
      <c r="F14355" s="93" t="inlineStr">
        <is>
          <t>카페24</t>
        </is>
      </c>
      <c r="G14355" s="93" t="inlineStr">
        <is>
          <t>청귤 비타 잡티 마스크옵션=청귤 비타 잡티 마스크 1장</t>
        </is>
      </c>
      <c r="H14355" s="93" t="n">
        <v>2</v>
      </c>
      <c r="J14355" s="87" t="n">
        <v>201208</v>
      </c>
      <c r="K14355" s="93" t="n"/>
      <c r="L14355" s="87" t="n">
        <v>8000</v>
      </c>
      <c r="M14355" s="87" t="n">
        <v>7532</v>
      </c>
      <c r="N14355" s="87" t="n">
        <v>634</v>
      </c>
      <c r="O14355" s="144" t="n">
        <v>7272.727272727272</v>
      </c>
      <c r="P14355" s="87" t="inlineStr">
        <is>
          <t>카페24마스크팩청귤 비타 잡티 마스크옵션=청귤 비타 잡티 마스크 1장201208</t>
        </is>
      </c>
    </row>
    <row r="14356">
      <c r="B14356" s="127" t="n">
        <v>44222</v>
      </c>
      <c r="C14356" s="87">
        <f>TEXT(B14356,"aaa")</f>
        <v/>
      </c>
      <c r="D14356" s="93" t="n"/>
      <c r="E14356" s="87">
        <f>INDEX(매칭테이블!C:D,MATCH(RD!G14356,매칭테이블!D:D,0),1)</f>
        <v/>
      </c>
      <c r="F14356" s="93" t="inlineStr">
        <is>
          <t>카페24</t>
        </is>
      </c>
      <c r="G14356" s="93" t="inlineStr">
        <is>
          <t>청귤 비타 잡티 마스크옵션=청귤 비타 잡티 마스크 10장 (50% off)</t>
        </is>
      </c>
      <c r="H14356" s="93" t="n">
        <v>10</v>
      </c>
      <c r="J14356" s="87" t="n">
        <v>201208</v>
      </c>
      <c r="K14356" s="93" t="n"/>
      <c r="L14356" s="87" t="n">
        <v>200000</v>
      </c>
      <c r="M14356" s="87" t="n">
        <v>188300</v>
      </c>
      <c r="N14356" s="87" t="n">
        <v>31670</v>
      </c>
      <c r="O14356" s="144" t="n">
        <v>181818.1818181818</v>
      </c>
      <c r="P14356" s="87" t="inlineStr">
        <is>
          <t>카페24마스크팩청귤 비타 잡티 마스크옵션=청귤 비타 잡티 마스크 10장 (50% off)201208</t>
        </is>
      </c>
    </row>
    <row r="14357">
      <c r="B14357" s="127" t="n">
        <v>44222</v>
      </c>
      <c r="C14357" s="87">
        <f>TEXT(B14357,"aaa")</f>
        <v/>
      </c>
      <c r="D14357" s="93" t="n"/>
      <c r="E14357" s="87">
        <f>INDEX(매칭테이블!C:D,MATCH(RD!G14357,매칭테이블!D:D,0),1)</f>
        <v/>
      </c>
      <c r="F14357" s="93" t="inlineStr">
        <is>
          <t>카페24</t>
        </is>
      </c>
      <c r="G14357" s="93" t="inlineStr">
        <is>
          <t>촉촉 스킨팩 화장솜</t>
        </is>
      </c>
      <c r="H14357" s="93" t="n">
        <v>24</v>
      </c>
      <c r="J14357" s="87" t="n">
        <v>201208</v>
      </c>
      <c r="K14357" s="93" t="n"/>
      <c r="L14357" s="87" t="n">
        <v>72000</v>
      </c>
      <c r="M14357" s="87" t="n">
        <v>67788</v>
      </c>
      <c r="N14357" s="87" t="n">
        <v>26640</v>
      </c>
      <c r="O14357" s="144" t="n">
        <v>65454.54545454545</v>
      </c>
      <c r="P14357" s="87" t="inlineStr">
        <is>
          <t>카페24화장솜촉촉 스킨팩 화장솜201208</t>
        </is>
      </c>
    </row>
    <row r="14358">
      <c r="B14358" s="127" t="n">
        <v>44223</v>
      </c>
      <c r="C14358" s="87">
        <f>TEXT(B14358,"aaa")</f>
        <v/>
      </c>
      <c r="D14358" s="93" t="n"/>
      <c r="E14358" s="87">
        <f>INDEX(매칭테이블!C:D,MATCH(RD!G14358,매칭테이블!D:D,0),1)</f>
        <v/>
      </c>
      <c r="F14358" s="93" t="inlineStr">
        <is>
          <t>W컨셉</t>
        </is>
      </c>
      <c r="G14358" s="93" t="inlineStr">
        <is>
          <t>어성초 77토너 (2 SET) HEARTLEAF 77% SOOTHING TONER 250ml250ml 2set</t>
        </is>
      </c>
      <c r="H14358" s="93" t="n">
        <v>1</v>
      </c>
      <c r="J14358" s="87" t="n">
        <v>201208</v>
      </c>
      <c r="K14358" s="93" t="n"/>
      <c r="L14358" s="87" t="n">
        <v>35000</v>
      </c>
      <c r="M14358" s="87" t="n">
        <v>25200</v>
      </c>
      <c r="N14358" s="87" t="n">
        <v>6160</v>
      </c>
      <c r="O14358" s="144" t="n">
        <v>31818.18181818182</v>
      </c>
      <c r="P14358" s="87" t="inlineStr">
        <is>
          <t>W컨셉토너어성초 77토너 (2 SET) HEARTLEAF 77% SOOTHING TONER 250ml250ml 2set201208</t>
        </is>
      </c>
    </row>
    <row r="14359">
      <c r="B14359" s="127" t="n">
        <v>44223</v>
      </c>
      <c r="C14359" s="87">
        <f>TEXT(B14359,"aaa")</f>
        <v/>
      </c>
      <c r="D14359" s="93" t="n"/>
      <c r="E14359" s="87">
        <f>INDEX(매칭테이블!C:D,MATCH(RD!G14359,매칭테이블!D:D,0),1)</f>
        <v/>
      </c>
      <c r="F14359" s="93" t="inlineStr">
        <is>
          <t>W컨셉</t>
        </is>
      </c>
      <c r="G14359" s="93" t="inlineStr">
        <is>
          <t>어성초 77토너 HEARTLEAF 77% SOOTHING TONER 250ml250ml</t>
        </is>
      </c>
      <c r="H14359" s="93" t="n">
        <v>2</v>
      </c>
      <c r="J14359" s="87" t="n">
        <v>201208</v>
      </c>
      <c r="K14359" s="93" t="n"/>
      <c r="L14359" s="87" t="n">
        <v>40000</v>
      </c>
      <c r="M14359" s="87" t="n">
        <v>28800</v>
      </c>
      <c r="N14359" s="87" t="n">
        <v>6160</v>
      </c>
      <c r="O14359" s="144" t="n">
        <v>36363.63636363636</v>
      </c>
      <c r="P14359" s="87" t="inlineStr">
        <is>
          <t>W컨셉토너어성초 77토너 HEARTLEAF 77% SOOTHING TONER 250ml250ml201208</t>
        </is>
      </c>
    </row>
    <row r="14360">
      <c r="B14360" s="127" t="n">
        <v>44223</v>
      </c>
      <c r="C14360" s="87">
        <f>TEXT(B14360,"aaa")</f>
        <v/>
      </c>
      <c r="D14360" s="93" t="n"/>
      <c r="E14360" s="87">
        <f>INDEX(매칭테이블!C:D,MATCH(RD!G14360,매칭테이블!D:D,0),1)</f>
        <v/>
      </c>
      <c r="F14360" s="93" t="inlineStr">
        <is>
          <t>스타일쉐어</t>
        </is>
      </c>
      <c r="G14360" s="93" t="inlineStr">
        <is>
          <t>아누아 어성초 77 토너 250ml</t>
        </is>
      </c>
      <c r="H14360" s="93" t="n">
        <v>2</v>
      </c>
      <c r="J14360" s="87" t="n">
        <v>201208</v>
      </c>
      <c r="K14360" s="93" t="n"/>
      <c r="L14360" s="87" t="n">
        <v>40000</v>
      </c>
      <c r="M14360" s="87" t="n">
        <v>30000</v>
      </c>
      <c r="N14360" s="87" t="n">
        <v>6520</v>
      </c>
      <c r="O14360" s="144" t="n">
        <v>36363.63636363636</v>
      </c>
      <c r="P14360" s="87" t="inlineStr">
        <is>
          <t>스타일쉐어토너아누아 어성초 77 토너 250ml201208</t>
        </is>
      </c>
    </row>
    <row r="14361">
      <c r="B14361" s="127" t="n">
        <v>44223</v>
      </c>
      <c r="C14361" s="87">
        <f>TEXT(B14361,"aaa")</f>
        <v/>
      </c>
      <c r="D14361" s="93" t="n"/>
      <c r="E14361" s="87">
        <f>INDEX(매칭테이블!C:D,MATCH(RD!G14361,매칭테이블!D:D,0),1)</f>
        <v/>
      </c>
      <c r="F14361" s="93" t="inlineStr">
        <is>
          <t>아누아 CS</t>
        </is>
      </c>
      <c r="G14361" s="93" t="inlineStr">
        <is>
          <t>어성초 77 토너 250ml</t>
        </is>
      </c>
      <c r="H14361" s="93" t="n">
        <v>162</v>
      </c>
      <c r="J14361" s="87" t="n">
        <v>201208</v>
      </c>
      <c r="K14361" s="93" t="n"/>
      <c r="L14361" s="87" t="n">
        <v>0</v>
      </c>
      <c r="M14361" s="87" t="n">
        <v>0</v>
      </c>
      <c r="N14361" s="87" t="n">
        <v>528120</v>
      </c>
      <c r="O14361" s="144" t="n">
        <v>0</v>
      </c>
      <c r="P14361" s="87" t="inlineStr">
        <is>
          <t>아누아 CS토너어성초 77 토너 250ml201208</t>
        </is>
      </c>
    </row>
    <row r="14362">
      <c r="B14362" s="127" t="n">
        <v>44223</v>
      </c>
      <c r="C14362" s="87">
        <f>TEXT(B14362,"aaa")</f>
        <v/>
      </c>
      <c r="D14362" s="93" t="n"/>
      <c r="E14362" s="87">
        <f>INDEX(매칭테이블!C:D,MATCH(RD!G14362,매칭테이블!D:D,0),1)</f>
        <v/>
      </c>
      <c r="F14362" s="93" t="inlineStr">
        <is>
          <t>아누아 CS</t>
        </is>
      </c>
      <c r="G14362" s="93" t="inlineStr">
        <is>
          <t>어성초 클리어패드 70P</t>
        </is>
      </c>
      <c r="H14362" s="93" t="n">
        <v>40</v>
      </c>
      <c r="J14362" s="87" t="n">
        <v>201208</v>
      </c>
      <c r="K14362" s="93" t="n"/>
      <c r="L14362" s="87" t="n">
        <v>0</v>
      </c>
      <c r="M14362" s="87" t="n">
        <v>0</v>
      </c>
      <c r="N14362" s="87" t="n">
        <v>200480</v>
      </c>
      <c r="O14362" s="144" t="n">
        <v>0</v>
      </c>
      <c r="P14362" s="87" t="inlineStr">
        <is>
          <t>아누아 CS클리어 패드어성초 클리어패드 70P201208</t>
        </is>
      </c>
    </row>
    <row r="14363">
      <c r="B14363" s="127" t="n">
        <v>44223</v>
      </c>
      <c r="C14363" s="87">
        <f>TEXT(B14363,"aaa")</f>
        <v/>
      </c>
      <c r="D14363" s="93" t="n"/>
      <c r="E14363" s="87">
        <f>INDEX(매칭테이블!C:D,MATCH(RD!G14363,매칭테이블!D:D,0),1)</f>
        <v/>
      </c>
      <c r="F14363" s="93" t="inlineStr">
        <is>
          <t>카페24</t>
        </is>
      </c>
      <c r="G14363" s="93" t="inlineStr">
        <is>
          <t>5 제로 무기자차 선크림옵션=5제로 무기자차 선크림 1개-20% off</t>
        </is>
      </c>
      <c r="H14363" s="93" t="n">
        <v>5</v>
      </c>
      <c r="J14363" s="87" t="n">
        <v>201208</v>
      </c>
      <c r="K14363" s="93" t="n"/>
      <c r="L14363" s="87" t="n">
        <v>100000</v>
      </c>
      <c r="M14363" s="87" t="n">
        <v>94150</v>
      </c>
      <c r="N14363" s="87" t="n">
        <v>11725</v>
      </c>
      <c r="O14363" s="144" t="n">
        <v>90909.0909090909</v>
      </c>
      <c r="P14363" s="87" t="inlineStr">
        <is>
          <t>카페24선크림5 제로 무기자차 선크림옵션=5제로 무기자차 선크림 1개-20% off201208</t>
        </is>
      </c>
    </row>
    <row r="14364">
      <c r="B14364" s="127" t="n">
        <v>44223</v>
      </c>
      <c r="C14364" s="87">
        <f>TEXT(B14364,"aaa")</f>
        <v/>
      </c>
      <c r="D14364" s="93" t="n"/>
      <c r="E14364" s="87">
        <f>INDEX(매칭테이블!C:D,MATCH(RD!G14364,매칭테이블!D:D,0),1)</f>
        <v/>
      </c>
      <c r="F14364" s="93" t="inlineStr">
        <is>
          <t>카페24</t>
        </is>
      </c>
      <c r="G14364" s="93" t="inlineStr">
        <is>
          <t>5 제로 무기자차 선크림옵션=5제로 무기자차 선크림 2개-30% off (무료배송)</t>
        </is>
      </c>
      <c r="H14364" s="93" t="n">
        <v>3</v>
      </c>
      <c r="J14364" s="87" t="n">
        <v>201208</v>
      </c>
      <c r="K14364" s="93" t="n"/>
      <c r="L14364" s="87" t="n">
        <v>105000</v>
      </c>
      <c r="M14364" s="87" t="n">
        <v>98857.5</v>
      </c>
      <c r="N14364" s="87" t="n">
        <v>14070</v>
      </c>
      <c r="O14364" s="144" t="n">
        <v>95454.54545454544</v>
      </c>
      <c r="P14364" s="87" t="inlineStr">
        <is>
          <t>카페24선크림5 제로 무기자차 선크림옵션=5제로 무기자차 선크림 2개-30% off (무료배송)201208</t>
        </is>
      </c>
    </row>
    <row r="14365">
      <c r="B14365" s="127" t="n">
        <v>44223</v>
      </c>
      <c r="C14365" s="87">
        <f>TEXT(B14365,"aaa")</f>
        <v/>
      </c>
      <c r="D14365" s="93" t="n"/>
      <c r="E14365" s="87">
        <f>INDEX(매칭테이블!C:D,MATCH(RD!G14365,매칭테이블!D:D,0),1)</f>
        <v/>
      </c>
      <c r="F14365" s="93" t="inlineStr">
        <is>
          <t>카페24</t>
        </is>
      </c>
      <c r="G14365" s="93" t="inlineStr">
        <is>
          <t>[01/27 순차발송] 어성초 77 클리어 패드옵션=어성초 77 클리어 패드 1개-20% off</t>
        </is>
      </c>
      <c r="H14365" s="93" t="n">
        <v>32</v>
      </c>
      <c r="J14365" s="87" t="n">
        <v>201208</v>
      </c>
      <c r="K14365" s="93" t="n"/>
      <c r="L14365" s="87" t="n">
        <v>716800</v>
      </c>
      <c r="M14365" s="87" t="n">
        <v>674867.2</v>
      </c>
      <c r="N14365" s="87" t="n">
        <v>160384</v>
      </c>
      <c r="O14365" s="144" t="n">
        <v>651636.3636363635</v>
      </c>
      <c r="P14365" s="87" t="inlineStr">
        <is>
          <t>카페24클리어 패드[01/27 순차발송] 어성초 77 클리어 패드옵션=어성초 77 클리어 패드 1개-20% off201208</t>
        </is>
      </c>
    </row>
    <row r="14366">
      <c r="B14366" s="127" t="n">
        <v>44223</v>
      </c>
      <c r="C14366" s="87">
        <f>TEXT(B14366,"aaa")</f>
        <v/>
      </c>
      <c r="D14366" s="93" t="n"/>
      <c r="E14366" s="87">
        <f>INDEX(매칭테이블!C:D,MATCH(RD!G14366,매칭테이블!D:D,0),1)</f>
        <v/>
      </c>
      <c r="F14366" s="93" t="inlineStr">
        <is>
          <t>카페24</t>
        </is>
      </c>
      <c r="G14366" s="93" t="inlineStr">
        <is>
          <t>[01/27 순차발송] 어성초 77 클리어 패드옵션=어성초 77 클리어 패드 2개-30% off (무료배송)</t>
        </is>
      </c>
      <c r="H14366" s="93" t="n">
        <v>33</v>
      </c>
      <c r="J14366" s="87" t="n">
        <v>201208</v>
      </c>
      <c r="K14366" s="93" t="n"/>
      <c r="L14366" s="87" t="n">
        <v>1293600</v>
      </c>
      <c r="M14366" s="87" t="n">
        <v>1217924.4</v>
      </c>
      <c r="N14366" s="87" t="n">
        <v>330792</v>
      </c>
      <c r="O14366" s="144" t="n">
        <v>1176000</v>
      </c>
      <c r="P14366" s="87" t="inlineStr">
        <is>
          <t>카페24클리어 패드[01/27 순차발송] 어성초 77 클리어 패드옵션=어성초 77 클리어 패드 2개-30% off (무료배송)201208</t>
        </is>
      </c>
    </row>
    <row r="14367">
      <c r="B14367" s="127" t="n">
        <v>44223</v>
      </c>
      <c r="C14367" s="87">
        <f>TEXT(B14367,"aaa")</f>
        <v/>
      </c>
      <c r="D14367" s="93" t="n"/>
      <c r="E14367" s="87">
        <f>INDEX(매칭테이블!C:D,MATCH(RD!G14367,매칭테이블!D:D,0),1)</f>
        <v/>
      </c>
      <c r="F14367" s="93" t="inlineStr">
        <is>
          <t>카페24</t>
        </is>
      </c>
      <c r="G14367" s="93" t="inlineStr">
        <is>
          <t>[01/27 순차발송] 어성초 77 클리어 패드옵션=어성초 77 클리어 패드 2+1 EVENT (무료배송)</t>
        </is>
      </c>
      <c r="H14367" s="93" t="n">
        <v>15</v>
      </c>
      <c r="J14367" s="87" t="n">
        <v>201208</v>
      </c>
      <c r="K14367" s="93" t="n"/>
      <c r="L14367" s="87" t="n">
        <v>819000</v>
      </c>
      <c r="M14367" s="87" t="n">
        <v>771088.5</v>
      </c>
      <c r="N14367" s="87" t="n">
        <v>138600</v>
      </c>
      <c r="O14367" s="144" t="n">
        <v>744545.4545454545</v>
      </c>
      <c r="P14367" s="87" t="inlineStr">
        <is>
          <t>카페24클리어 패드[01/27 순차발송] 어성초 77 클리어 패드옵션=어성초 77 클리어 패드 2+1 EVENT (무료배송)201208</t>
        </is>
      </c>
    </row>
    <row r="14368">
      <c r="B14368" s="127" t="n">
        <v>44223</v>
      </c>
      <c r="C14368" s="87">
        <f>TEXT(B14368,"aaa")</f>
        <v/>
      </c>
      <c r="D14368" s="93" t="n"/>
      <c r="E14368" s="87">
        <f>INDEX(매칭테이블!C:D,MATCH(RD!G14368,매칭테이블!D:D,0),1)</f>
        <v/>
      </c>
      <c r="F14368" s="93" t="inlineStr">
        <is>
          <t>카페24</t>
        </is>
      </c>
      <c r="G14368" s="93" t="inlineStr">
        <is>
          <t>[01/27 순차발송] 어성초 77 클리어 패드옵션=어성초77토너1개+어성초77패드1개-30% off (무료배송)</t>
        </is>
      </c>
      <c r="H14368" s="93" t="n">
        <v>12</v>
      </c>
      <c r="J14368" s="87" t="n">
        <v>201208</v>
      </c>
      <c r="K14368" s="93" t="n"/>
      <c r="L14368" s="87" t="n">
        <v>445200</v>
      </c>
      <c r="M14368" s="87" t="n">
        <v>419155.8</v>
      </c>
      <c r="N14368" s="87" t="n">
        <v>97104</v>
      </c>
      <c r="O14368" s="144" t="n">
        <v>404727.2727272727</v>
      </c>
      <c r="P14368" s="87" t="inlineStr">
        <is>
          <t>카페24토너+패드 세트[01/27 순차발송] 어성초 77 클리어 패드옵션=어성초77토너1개+어성초77패드1개-30% off (무료배송)201208</t>
        </is>
      </c>
    </row>
    <row r="14369">
      <c r="B14369" s="127" t="n">
        <v>44223</v>
      </c>
      <c r="C14369" s="87">
        <f>TEXT(B14369,"aaa")</f>
        <v/>
      </c>
      <c r="D14369" s="93" t="n"/>
      <c r="E14369" s="87">
        <f>INDEX(매칭테이블!C:D,MATCH(RD!G14369,매칭테이블!D:D,0),1)</f>
        <v/>
      </c>
      <c r="F14369" s="93" t="inlineStr">
        <is>
          <t>카페24</t>
        </is>
      </c>
      <c r="G14369" s="93" t="inlineStr">
        <is>
          <t>[01/27 순차발송] 어성초 77 포어 클리어 패드옵션=어성초 77 클리어 패드 2+1 EVENT (무료배송)</t>
        </is>
      </c>
      <c r="H14369" s="93" t="n">
        <v>1</v>
      </c>
      <c r="J14369" s="87" t="n">
        <v>201208</v>
      </c>
      <c r="K14369" s="93" t="n"/>
      <c r="L14369" s="87" t="n">
        <v>54600</v>
      </c>
      <c r="M14369" s="87" t="n">
        <v>51405.9</v>
      </c>
      <c r="N14369" s="87" t="n">
        <v>9240</v>
      </c>
      <c r="O14369" s="144" t="n">
        <v>49636.36363636363</v>
      </c>
      <c r="P14369" s="87" t="inlineStr">
        <is>
          <t>카페24클리어 패드[01/27 순차발송] 어성초 77 포어 클리어 패드옵션=어성초 77 클리어 패드 2+1 EVENT (무료배송)201208</t>
        </is>
      </c>
    </row>
    <row r="14370">
      <c r="B14370" s="127" t="n">
        <v>44223</v>
      </c>
      <c r="C14370" s="87">
        <f>TEXT(B14370,"aaa")</f>
        <v/>
      </c>
      <c r="D14370" s="93" t="n"/>
      <c r="E14370" s="87">
        <f>INDEX(매칭테이블!C:D,MATCH(RD!G14370,매칭테이블!D:D,0),1)</f>
        <v/>
      </c>
      <c r="F14370" s="93" t="inlineStr">
        <is>
          <t>카페24</t>
        </is>
      </c>
      <c r="G14370" s="93" t="inlineStr">
        <is>
          <t>[01/27 순차발송] 어성초 77% 패드옵션=어성초 77 클리어 패드 1개-20% off</t>
        </is>
      </c>
      <c r="H14370" s="93" t="n">
        <v>51</v>
      </c>
      <c r="J14370" s="87" t="n">
        <v>201208</v>
      </c>
      <c r="K14370" s="93" t="n"/>
      <c r="L14370" s="87" t="n">
        <v>1142400</v>
      </c>
      <c r="M14370" s="87" t="n">
        <v>1075569.6</v>
      </c>
      <c r="N14370" s="87" t="n">
        <v>255612</v>
      </c>
      <c r="O14370" s="144" t="n">
        <v>1038545.454545454</v>
      </c>
      <c r="P14370" s="87" t="inlineStr">
        <is>
          <t>카페24클리어 패드[01/27 순차발송] 어성초 77% 패드옵션=어성초 77 클리어 패드 1개-20% off201208</t>
        </is>
      </c>
    </row>
    <row r="14371">
      <c r="B14371" s="127" t="n">
        <v>44223</v>
      </c>
      <c r="C14371" s="87">
        <f>TEXT(B14371,"aaa")</f>
        <v/>
      </c>
      <c r="D14371" s="93" t="n"/>
      <c r="E14371" s="87">
        <f>INDEX(매칭테이블!C:D,MATCH(RD!G14371,매칭테이블!D:D,0),1)</f>
        <v/>
      </c>
      <c r="F14371" s="93" t="inlineStr">
        <is>
          <t>카페24</t>
        </is>
      </c>
      <c r="G14371" s="93" t="inlineStr">
        <is>
          <t>[01/27 순차발송] 어성초 77% 패드옵션=어성초 77 클리어 패드 2개-30% off (무료배송)</t>
        </is>
      </c>
      <c r="H14371" s="93" t="n">
        <v>28</v>
      </c>
      <c r="J14371" s="87" t="n">
        <v>201208</v>
      </c>
      <c r="K14371" s="93" t="n"/>
      <c r="L14371" s="87" t="n">
        <v>1097600</v>
      </c>
      <c r="M14371" s="87" t="n">
        <v>1033390.4</v>
      </c>
      <c r="N14371" s="87" t="n">
        <v>280672</v>
      </c>
      <c r="O14371" s="144" t="n">
        <v>997818.1818181818</v>
      </c>
      <c r="P14371" s="87" t="inlineStr">
        <is>
          <t>카페24클리어 패드[01/27 순차발송] 어성초 77% 패드옵션=어성초 77 클리어 패드 2개-30% off (무료배송)201208</t>
        </is>
      </c>
    </row>
    <row r="14372">
      <c r="B14372" s="127" t="n">
        <v>44223</v>
      </c>
      <c r="C14372" s="87">
        <f>TEXT(B14372,"aaa")</f>
        <v/>
      </c>
      <c r="D14372" s="93" t="n"/>
      <c r="E14372" s="87">
        <f>INDEX(매칭테이블!C:D,MATCH(RD!G14372,매칭테이블!D:D,0),1)</f>
        <v/>
      </c>
      <c r="F14372" s="93" t="inlineStr">
        <is>
          <t>카페24</t>
        </is>
      </c>
      <c r="G14372" s="93" t="inlineStr">
        <is>
          <t>[01/27 순차발송] 어성초 77% 패드옵션=어성초 77 클리어 패드 2+1 EVENT (무료배송)</t>
        </is>
      </c>
      <c r="H14372" s="93" t="n">
        <v>18</v>
      </c>
      <c r="J14372" s="87" t="n">
        <v>201208</v>
      </c>
      <c r="K14372" s="93" t="n"/>
      <c r="L14372" s="87" t="n">
        <v>982800</v>
      </c>
      <c r="M14372" s="87" t="n">
        <v>925306.2</v>
      </c>
      <c r="N14372" s="87" t="n">
        <v>166320</v>
      </c>
      <c r="O14372" s="144" t="n">
        <v>893454.5454545454</v>
      </c>
      <c r="P14372" s="87" t="inlineStr">
        <is>
          <t>카페24클리어 패드[01/27 순차발송] 어성초 77% 패드옵션=어성초 77 클리어 패드 2+1 EVENT (무료배송)201208</t>
        </is>
      </c>
    </row>
    <row r="14373">
      <c r="B14373" s="127" t="n">
        <v>44223</v>
      </c>
      <c r="C14373" s="87">
        <f>TEXT(B14373,"aaa")</f>
        <v/>
      </c>
      <c r="D14373" s="93" t="n"/>
      <c r="E14373" s="87">
        <f>INDEX(매칭테이블!C:D,MATCH(RD!G14373,매칭테이블!D:D,0),1)</f>
        <v/>
      </c>
      <c r="F14373" s="93" t="inlineStr">
        <is>
          <t>카페24</t>
        </is>
      </c>
      <c r="G14373" s="93" t="inlineStr">
        <is>
          <t>[01/27 순차발송] 어성초 77% 패드옵션=어성초77토너1개+어성초77패드1개-30% off (무료배송)</t>
        </is>
      </c>
      <c r="H14373" s="93" t="n">
        <v>8</v>
      </c>
      <c r="J14373" s="87" t="n">
        <v>201208</v>
      </c>
      <c r="K14373" s="93" t="n"/>
      <c r="L14373" s="87" t="n">
        <v>296800</v>
      </c>
      <c r="M14373" s="87" t="n">
        <v>279437.2</v>
      </c>
      <c r="N14373" s="87" t="n">
        <v>64736</v>
      </c>
      <c r="O14373" s="144" t="n">
        <v>269818.1818181818</v>
      </c>
      <c r="P14373" s="87" t="inlineStr">
        <is>
          <t>카페24토너+패드 세트[01/27 순차발송] 어성초 77% 패드옵션=어성초77토너1개+어성초77패드1개-30% off (무료배송)201208</t>
        </is>
      </c>
    </row>
    <row r="14374">
      <c r="B14374" s="127" t="n">
        <v>44223</v>
      </c>
      <c r="C14374" s="87">
        <f>TEXT(B14374,"aaa")</f>
        <v/>
      </c>
      <c r="D14374" s="93" t="n"/>
      <c r="E14374" s="87">
        <f>INDEX(매칭테이블!C:D,MATCH(RD!G14374,매칭테이블!D:D,0),1)</f>
        <v/>
      </c>
      <c r="F14374" s="93" t="inlineStr">
        <is>
          <t>카페24</t>
        </is>
      </c>
      <c r="G14374" s="93" t="inlineStr">
        <is>
          <t>[수분 보충 세트] 어성초 77 토너 + 어성초 70 로션옵션=어성초 77 토너 250ml + 어성초 70 로션 200ml -30%</t>
        </is>
      </c>
      <c r="H14374" s="93" t="n">
        <v>64</v>
      </c>
      <c r="J14374" s="87" t="n">
        <v>201208</v>
      </c>
      <c r="K14374" s="93" t="n"/>
      <c r="L14374" s="87" t="n">
        <v>2374400</v>
      </c>
      <c r="M14374" s="87" t="n">
        <v>2235497.6</v>
      </c>
      <c r="N14374" s="87" t="n">
        <v>474752</v>
      </c>
      <c r="O14374" s="144" t="n">
        <v>2158545.454545455</v>
      </c>
      <c r="P14374" s="87" t="inlineStr">
        <is>
          <t>카페24수분 보충 세트[수분 보충 세트] 어성초 77 토너 + 어성초 70 로션옵션=어성초 77 토너 250ml + 어성초 70 로션 200ml -30%201208</t>
        </is>
      </c>
    </row>
    <row r="14375">
      <c r="B14375" s="127" t="n">
        <v>44223</v>
      </c>
      <c r="C14375" s="87">
        <f>TEXT(B14375,"aaa")</f>
        <v/>
      </c>
      <c r="D14375" s="93" t="n"/>
      <c r="E14375" s="87">
        <f>INDEX(매칭테이블!C:D,MATCH(RD!G14375,매칭테이블!D:D,0),1)</f>
        <v/>
      </c>
      <c r="F14375" s="93" t="inlineStr">
        <is>
          <t>카페24</t>
        </is>
      </c>
      <c r="G14375" s="93" t="inlineStr">
        <is>
          <t>[어성초 진정 패키지 세트] 대용량 토너 + 앰플 + 수딩 크림 + 마스크팩 10장</t>
        </is>
      </c>
      <c r="H14375" s="93" t="n">
        <v>3</v>
      </c>
      <c r="J14375" s="87" t="n">
        <v>201208</v>
      </c>
      <c r="K14375" s="93" t="n"/>
      <c r="L14375" s="87" t="n">
        <v>297000</v>
      </c>
      <c r="M14375" s="87" t="n">
        <v>279625.5</v>
      </c>
      <c r="N14375" s="87" t="n">
        <v>45411</v>
      </c>
      <c r="O14375" s="144" t="n">
        <v>270000</v>
      </c>
      <c r="P14375" s="87" t="inlineStr">
        <is>
          <t>카페24어성초진정패키지[어성초 진정 패키지 세트] 대용량 토너 + 앰플 + 수딩 크림 + 마스크팩 10장201208</t>
        </is>
      </c>
    </row>
    <row r="14376">
      <c r="B14376" s="127" t="n">
        <v>44223</v>
      </c>
      <c r="C14376" s="87">
        <f>TEXT(B14376,"aaa")</f>
        <v/>
      </c>
      <c r="D14376" s="93" t="n"/>
      <c r="E14376" s="87">
        <f>INDEX(매칭테이블!C:D,MATCH(RD!G14376,매칭테이블!D:D,0),1)</f>
        <v/>
      </c>
      <c r="F14376" s="93" t="inlineStr">
        <is>
          <t>카페24</t>
        </is>
      </c>
      <c r="G14376" s="93" t="inlineStr">
        <is>
          <t>대용량 어성초 77 수딩 토너 500ml옵션=대용량 어성초 77 토너 1개 - 27% OFF</t>
        </is>
      </c>
      <c r="H14376" s="93" t="n">
        <v>36</v>
      </c>
      <c r="J14376" s="87" t="n">
        <v>201208</v>
      </c>
      <c r="K14376" s="93" t="n"/>
      <c r="L14376" s="87" t="n">
        <v>1188000</v>
      </c>
      <c r="M14376" s="87" t="n">
        <v>1118502</v>
      </c>
      <c r="N14376" s="87" t="n">
        <v>155880</v>
      </c>
      <c r="O14376" s="144" t="n">
        <v>1080000</v>
      </c>
      <c r="P14376" s="87" t="inlineStr">
        <is>
          <t>카페24토너대용량 어성초 77 수딩 토너 500ml옵션=대용량 어성초 77 토너 1개 - 27% OFF201208</t>
        </is>
      </c>
    </row>
    <row r="14377">
      <c r="B14377" s="127" t="n">
        <v>44223</v>
      </c>
      <c r="C14377" s="87">
        <f>TEXT(B14377,"aaa")</f>
        <v/>
      </c>
      <c r="D14377" s="93" t="n"/>
      <c r="E14377" s="87">
        <f>INDEX(매칭테이블!C:D,MATCH(RD!G14377,매칭테이블!D:D,0),1)</f>
        <v/>
      </c>
      <c r="F14377" s="93" t="inlineStr">
        <is>
          <t>카페24</t>
        </is>
      </c>
      <c r="G14377" s="93" t="inlineStr">
        <is>
          <t>대용량 어성초 77 수딩 토너 500ml화장솜(선택)=촉촉 스킨팩 화장솜</t>
        </is>
      </c>
      <c r="H14377" s="93" t="n">
        <v>17</v>
      </c>
      <c r="J14377" s="87" t="n">
        <v>201208</v>
      </c>
      <c r="K14377" s="93" t="n"/>
      <c r="L14377" s="87" t="n">
        <v>646000</v>
      </c>
      <c r="M14377" s="87" t="n">
        <v>608209</v>
      </c>
      <c r="N14377" s="87" t="n">
        <v>18870</v>
      </c>
      <c r="O14377" s="144" t="n">
        <v>587272.7272727272</v>
      </c>
      <c r="P14377" s="87" t="inlineStr">
        <is>
          <t>카페24토너대용량 어성초 77 수딩 토너 500ml화장솜(선택)=촉촉 스킨팩 화장솜201208</t>
        </is>
      </c>
    </row>
    <row r="14378">
      <c r="B14378" s="127" t="n">
        <v>44223</v>
      </c>
      <c r="C14378" s="87">
        <f>TEXT(B14378,"aaa")</f>
        <v/>
      </c>
      <c r="D14378" s="93" t="n"/>
      <c r="E14378" s="87">
        <f>INDEX(매칭테이블!C:D,MATCH(RD!G14378,매칭테이블!D:D,0),1)</f>
        <v/>
      </c>
      <c r="F14378" s="93" t="inlineStr">
        <is>
          <t>카페24</t>
        </is>
      </c>
      <c r="G14378" s="93" t="inlineStr">
        <is>
          <t>어성초 70 데일리 릴리프 로션로션=어성초 70 데일리 릴리프 로션 1개 -20% off</t>
        </is>
      </c>
      <c r="H14378" s="93" t="n">
        <v>13</v>
      </c>
      <c r="J14378" s="87" t="n">
        <v>201208</v>
      </c>
      <c r="K14378" s="93" t="n"/>
      <c r="L14378" s="87" t="n">
        <v>291200</v>
      </c>
      <c r="M14378" s="87" t="n">
        <v>274164.8</v>
      </c>
      <c r="N14378" s="87" t="n">
        <v>56394</v>
      </c>
      <c r="O14378" s="144" t="n">
        <v>264727.2727272727</v>
      </c>
      <c r="P14378" s="87" t="inlineStr">
        <is>
          <t>카페24로션어성초 70 데일리 릴리프 로션로션=어성초 70 데일리 릴리프 로션 1개 -20% off201208</t>
        </is>
      </c>
    </row>
    <row r="14379">
      <c r="B14379" s="127" t="n">
        <v>44223</v>
      </c>
      <c r="C14379" s="87">
        <f>TEXT(B14379,"aaa")</f>
        <v/>
      </c>
      <c r="D14379" s="93" t="n"/>
      <c r="E14379" s="87">
        <f>INDEX(매칭테이블!C:D,MATCH(RD!G14379,매칭테이블!D:D,0),1)</f>
        <v/>
      </c>
      <c r="F14379" s="93" t="inlineStr">
        <is>
          <t>카페24</t>
        </is>
      </c>
      <c r="G14379" s="93" t="inlineStr">
        <is>
          <t>어성초 70 데일리 릴리프 로션로션=어성초 77토너 + 어성초 70 로션 수분 보충 세트 -30% off</t>
        </is>
      </c>
      <c r="H14379" s="93" t="n">
        <v>1</v>
      </c>
      <c r="J14379" s="87" t="n">
        <v>201208</v>
      </c>
      <c r="K14379" s="93" t="n"/>
      <c r="L14379" s="87" t="n">
        <v>37100</v>
      </c>
      <c r="M14379" s="87" t="n">
        <v>34929.65</v>
      </c>
      <c r="N14379" s="87" t="n">
        <v>7418</v>
      </c>
      <c r="O14379" s="144" t="n">
        <v>33727.27272727273</v>
      </c>
      <c r="P14379" s="87" t="inlineStr">
        <is>
          <t>카페24수분 보충 세트어성초 70 데일리 릴리프 로션로션=어성초 77토너 + 어성초 70 로션 수분 보충 세트 -30% off201208</t>
        </is>
      </c>
    </row>
    <row r="14380">
      <c r="B14380" s="127" t="n">
        <v>44223</v>
      </c>
      <c r="C14380" s="87">
        <f>TEXT(B14380,"aaa")</f>
        <v/>
      </c>
      <c r="D14380" s="93" t="n"/>
      <c r="E14380" s="87">
        <f>INDEX(매칭테이블!C:D,MATCH(RD!G14380,매칭테이블!D:D,0),1)</f>
        <v/>
      </c>
      <c r="F14380" s="93" t="inlineStr">
        <is>
          <t>카페24</t>
        </is>
      </c>
      <c r="G14380" s="93" t="inlineStr">
        <is>
          <t>어성초 70 머드 크림 마스크옵션=어성초 70 머드 크림 마스크 2개-30% off (무료배송)</t>
        </is>
      </c>
      <c r="H14380" s="93" t="n">
        <v>2</v>
      </c>
      <c r="J14380" s="87" t="n">
        <v>201208</v>
      </c>
      <c r="K14380" s="93" t="n"/>
      <c r="L14380" s="87" t="n">
        <v>70000</v>
      </c>
      <c r="M14380" s="87" t="n">
        <v>65905</v>
      </c>
      <c r="N14380" s="87" t="n">
        <v>5768</v>
      </c>
      <c r="O14380" s="144" t="n">
        <v>63636.36363636363</v>
      </c>
      <c r="P14380" s="87" t="inlineStr">
        <is>
          <t>카페24머드크림마스크어성초 70 머드 크림 마스크옵션=어성초 70 머드 크림 마스크 2개-30% off (무료배송)201208</t>
        </is>
      </c>
    </row>
    <row r="14381">
      <c r="B14381" s="127" t="n">
        <v>44223</v>
      </c>
      <c r="C14381" s="87">
        <f>TEXT(B14381,"aaa")</f>
        <v/>
      </c>
      <c r="D14381" s="93" t="n"/>
      <c r="E14381" s="87">
        <f>INDEX(매칭테이블!C:D,MATCH(RD!G14381,매칭테이블!D:D,0),1)</f>
        <v/>
      </c>
      <c r="F14381" s="93" t="inlineStr">
        <is>
          <t>카페24</t>
        </is>
      </c>
      <c r="G14381" s="93" t="inlineStr">
        <is>
          <t>어성초 70 인텐스 카밍 크림크림=어성초 70 인텐스 카밍 크림 1개 (-20%)</t>
        </is>
      </c>
      <c r="H14381" s="93" t="n">
        <v>8</v>
      </c>
      <c r="J14381" s="87" t="n">
        <v>201208</v>
      </c>
      <c r="K14381" s="93" t="n"/>
      <c r="L14381" s="87" t="n">
        <v>224000</v>
      </c>
      <c r="M14381" s="87" t="n">
        <v>210896</v>
      </c>
      <c r="N14381" s="87" t="n">
        <v>31056</v>
      </c>
      <c r="O14381" s="144" t="n">
        <v>203636.3636363636</v>
      </c>
      <c r="P14381" s="87" t="inlineStr">
        <is>
          <t>카페24카밍크림어성초 70 인텐스 카밍 크림크림=어성초 70 인텐스 카밍 크림 1개 (-20%)201208</t>
        </is>
      </c>
    </row>
    <row r="14382">
      <c r="B14382" s="127" t="n">
        <v>44223</v>
      </c>
      <c r="C14382" s="87">
        <f>TEXT(B14382,"aaa")</f>
        <v/>
      </c>
      <c r="D14382" s="93" t="n"/>
      <c r="E14382" s="87">
        <f>INDEX(매칭테이블!C:D,MATCH(RD!G14382,매칭테이블!D:D,0),1)</f>
        <v/>
      </c>
      <c r="F14382" s="93" t="inlineStr">
        <is>
          <t>카페24</t>
        </is>
      </c>
      <c r="G14382" s="93" t="inlineStr">
        <is>
          <t>어성초 77 수딩 토너옵션=어성초 77 토너 1개-20% off</t>
        </is>
      </c>
      <c r="H14382" s="93" t="n">
        <v>117</v>
      </c>
      <c r="J14382" s="87" t="n">
        <v>201208</v>
      </c>
      <c r="K14382" s="93" t="n"/>
      <c r="L14382" s="87" t="n">
        <v>2340000</v>
      </c>
      <c r="M14382" s="87" t="n">
        <v>2203110</v>
      </c>
      <c r="N14382" s="87" t="n">
        <v>360360</v>
      </c>
      <c r="O14382" s="144" t="n">
        <v>2127272.727272727</v>
      </c>
      <c r="P14382" s="87" t="inlineStr">
        <is>
          <t>카페24토너어성초 77 수딩 토너옵션=어성초 77 토너 1개-20% off201208</t>
        </is>
      </c>
    </row>
    <row r="14383">
      <c r="B14383" s="127" t="n">
        <v>44223</v>
      </c>
      <c r="C14383" s="87">
        <f>TEXT(B14383,"aaa")</f>
        <v/>
      </c>
      <c r="D14383" s="93" t="n"/>
      <c r="E14383" s="87">
        <f>INDEX(매칭테이블!C:D,MATCH(RD!G14383,매칭테이블!D:D,0),1)</f>
        <v/>
      </c>
      <c r="F14383" s="93" t="inlineStr">
        <is>
          <t>카페24</t>
        </is>
      </c>
      <c r="G14383" s="93" t="inlineStr">
        <is>
          <t>어성초 77 수딩 토너옵션=BEST어성초 77 토너 2개-30% off (무료배송)</t>
        </is>
      </c>
      <c r="H14383" s="93" t="n">
        <v>60</v>
      </c>
      <c r="J14383" s="87" t="n">
        <v>201208</v>
      </c>
      <c r="K14383" s="93" t="n"/>
      <c r="L14383" s="87" t="n">
        <v>2100000</v>
      </c>
      <c r="M14383" s="87" t="n">
        <v>1977150</v>
      </c>
      <c r="N14383" s="87" t="n">
        <v>369600</v>
      </c>
      <c r="O14383" s="144" t="n">
        <v>1909090.909090909</v>
      </c>
      <c r="P14383" s="87" t="inlineStr">
        <is>
          <t>카페24토너어성초 77 수딩 토너옵션=BEST어성초 77 토너 2개-30% off (무료배송)201208</t>
        </is>
      </c>
    </row>
    <row r="14384">
      <c r="B14384" s="127" t="n">
        <v>44223</v>
      </c>
      <c r="C14384" s="87">
        <f>TEXT(B14384,"aaa")</f>
        <v/>
      </c>
      <c r="D14384" s="93" t="n"/>
      <c r="E14384" s="87">
        <f>INDEX(매칭테이블!C:D,MATCH(RD!G14384,매칭테이블!D:D,0),1)</f>
        <v/>
      </c>
      <c r="F14384" s="93" t="inlineStr">
        <is>
          <t>카페24</t>
        </is>
      </c>
      <c r="G14384" s="93" t="inlineStr">
        <is>
          <t>어성초 77 수딩 토너옵션=어성초 77토너1개 + 어성초77패드1개 -30% off (무료배송)</t>
        </is>
      </c>
      <c r="H14384" s="93" t="n">
        <v>41</v>
      </c>
      <c r="J14384" s="87" t="n">
        <v>201208</v>
      </c>
      <c r="K14384" s="93" t="n"/>
      <c r="L14384" s="87" t="n">
        <v>1521100</v>
      </c>
      <c r="M14384" s="87" t="n">
        <v>1432115.65</v>
      </c>
      <c r="N14384" s="87" t="n">
        <v>331772</v>
      </c>
      <c r="O14384" s="144" t="n">
        <v>1382818.181818182</v>
      </c>
      <c r="P14384" s="87" t="inlineStr">
        <is>
          <t>카페24토너+패드 세트어성초 77 수딩 토너옵션=어성초 77토너1개 + 어성초77패드1개 -30% off (무료배송)201208</t>
        </is>
      </c>
    </row>
    <row r="14385">
      <c r="B14385" s="127" t="n">
        <v>44223</v>
      </c>
      <c r="C14385" s="87">
        <f>TEXT(B14385,"aaa")</f>
        <v/>
      </c>
      <c r="D14385" s="93" t="n"/>
      <c r="E14385" s="87">
        <f>INDEX(매칭테이블!C:D,MATCH(RD!G14385,매칭테이블!D:D,0),1)</f>
        <v/>
      </c>
      <c r="F14385" s="93" t="inlineStr">
        <is>
          <t>카페24</t>
        </is>
      </c>
      <c r="G14385" s="93" t="inlineStr">
        <is>
          <t>어성초 77 수딩 토너화장솜(선택)=촉촉 스킨팩 화장솜</t>
        </is>
      </c>
      <c r="H14385" s="93" t="n">
        <v>67</v>
      </c>
      <c r="J14385" s="87" t="n">
        <v>201208</v>
      </c>
      <c r="K14385" s="93" t="n"/>
      <c r="L14385" s="87" t="n">
        <v>201000</v>
      </c>
      <c r="M14385" s="87" t="n">
        <v>189241.5</v>
      </c>
      <c r="N14385" s="87" t="n">
        <v>74370</v>
      </c>
      <c r="O14385" s="144" t="n">
        <v>182727.2727272727</v>
      </c>
      <c r="P14385" s="87" t="inlineStr">
        <is>
          <t>카페24화장솜어성초 77 수딩 토너화장솜(선택)=촉촉 스킨팩 화장솜201208</t>
        </is>
      </c>
    </row>
    <row r="14386">
      <c r="B14386" s="127" t="n">
        <v>44223</v>
      </c>
      <c r="C14386" s="87">
        <f>TEXT(B14386,"aaa")</f>
        <v/>
      </c>
      <c r="D14386" s="93" t="n"/>
      <c r="E14386" s="87">
        <f>INDEX(매칭테이블!C:D,MATCH(RD!G14386,매칭테이블!D:D,0),1)</f>
        <v/>
      </c>
      <c r="F14386" s="93" t="inlineStr">
        <is>
          <t>카페24</t>
        </is>
      </c>
      <c r="G14386" s="93" t="inlineStr">
        <is>
          <t>어성초 77 수딩 토너토너(필수)=어성초 77 토너 1개-20% off</t>
        </is>
      </c>
      <c r="H14386" s="93" t="n">
        <v>1</v>
      </c>
      <c r="J14386" s="87" t="n">
        <v>201208</v>
      </c>
      <c r="K14386" s="93" t="n"/>
      <c r="L14386" s="87" t="n">
        <v>20000</v>
      </c>
      <c r="M14386" s="87" t="n">
        <v>18830</v>
      </c>
      <c r="N14386" s="87" t="n">
        <v>3080</v>
      </c>
      <c r="O14386" s="144" t="n">
        <v>18181.81818181818</v>
      </c>
      <c r="P14386" s="87" t="inlineStr">
        <is>
          <t>카페24토너어성초 77 수딩 토너토너(필수)=어성초 77 토너 1개-20% off201208</t>
        </is>
      </c>
    </row>
    <row r="14387">
      <c r="B14387" s="127" t="n">
        <v>44223</v>
      </c>
      <c r="C14387" s="87">
        <f>TEXT(B14387,"aaa")</f>
        <v/>
      </c>
      <c r="D14387" s="93" t="n"/>
      <c r="E14387" s="87">
        <f>INDEX(매칭테이블!C:D,MATCH(RD!G14387,매칭테이블!D:D,0),1)</f>
        <v/>
      </c>
      <c r="F14387" s="93" t="inlineStr">
        <is>
          <t>카페24</t>
        </is>
      </c>
      <c r="G14387" s="93" t="inlineStr">
        <is>
          <t>어성초 77 수딩 토너토너(필수)=어성초 77 토너 2개-30% off (무료배송)</t>
        </is>
      </c>
      <c r="H14387" s="93" t="n">
        <v>1</v>
      </c>
      <c r="J14387" s="87" t="n">
        <v>201208</v>
      </c>
      <c r="K14387" s="93" t="n"/>
      <c r="L14387" s="87" t="n">
        <v>35000</v>
      </c>
      <c r="M14387" s="87" t="n">
        <v>32952.5</v>
      </c>
      <c r="N14387" s="87" t="n">
        <v>6160</v>
      </c>
      <c r="O14387" s="144" t="n">
        <v>31818.18181818182</v>
      </c>
      <c r="P14387" s="87" t="inlineStr">
        <is>
          <t>카페24토너어성초 77 수딩 토너토너(필수)=어성초 77 토너 2개-30% off (무료배송)201208</t>
        </is>
      </c>
    </row>
    <row r="14388">
      <c r="B14388" s="127" t="n">
        <v>44223</v>
      </c>
      <c r="C14388" s="87">
        <f>TEXT(B14388,"aaa")</f>
        <v/>
      </c>
      <c r="D14388" s="93" t="n"/>
      <c r="E14388" s="87">
        <f>INDEX(매칭테이블!C:D,MATCH(RD!G14388,매칭테이블!D:D,0),1)</f>
        <v/>
      </c>
      <c r="F14388" s="93" t="inlineStr">
        <is>
          <t>카페24</t>
        </is>
      </c>
      <c r="G14388" s="93" t="inlineStr">
        <is>
          <t>어성초 77 수딩 토너토너(필수)=(대용량) 어성초 77 토너 500ml (무료배송)</t>
        </is>
      </c>
      <c r="H14388" s="93" t="n">
        <v>1</v>
      </c>
      <c r="J14388" s="87" t="n">
        <v>201208</v>
      </c>
      <c r="K14388" s="93" t="n"/>
      <c r="L14388" s="87" t="n">
        <v>33000</v>
      </c>
      <c r="M14388" s="87" t="n">
        <v>31069.5</v>
      </c>
      <c r="N14388" s="87" t="n">
        <v>4330</v>
      </c>
      <c r="O14388" s="144" t="n">
        <v>30000</v>
      </c>
      <c r="P14388" s="87" t="inlineStr">
        <is>
          <t>카페24토너어성초 77 수딩 토너토너(필수)=(대용량) 어성초 77 토너 500ml (무료배송)201208</t>
        </is>
      </c>
    </row>
    <row r="14389">
      <c r="B14389" s="127" t="n">
        <v>44223</v>
      </c>
      <c r="C14389" s="87">
        <f>TEXT(B14389,"aaa")</f>
        <v/>
      </c>
      <c r="D14389" s="93" t="n"/>
      <c r="E14389" s="87">
        <f>INDEX(매칭테이블!C:D,MATCH(RD!G14389,매칭테이블!D:D,0),1)</f>
        <v/>
      </c>
      <c r="F14389" s="93" t="inlineStr">
        <is>
          <t>카페24</t>
        </is>
      </c>
      <c r="G14389" s="93" t="inlineStr">
        <is>
          <t>어성초 77 진정 마스크옵션=어성초 77 진정 마스크팩 1장</t>
        </is>
      </c>
      <c r="H14389" s="93" t="n">
        <v>2</v>
      </c>
      <c r="J14389" s="87" t="n">
        <v>201208</v>
      </c>
      <c r="K14389" s="93" t="n"/>
      <c r="L14389" s="87" t="n">
        <v>8000</v>
      </c>
      <c r="M14389" s="87" t="n">
        <v>7532</v>
      </c>
      <c r="N14389" s="87" t="n">
        <v>794</v>
      </c>
      <c r="O14389" s="144" t="n">
        <v>7272.727272727272</v>
      </c>
      <c r="P14389" s="87" t="inlineStr">
        <is>
          <t>카페24마스크팩어성초 77 진정 마스크옵션=어성초 77 진정 마스크팩 1장201208</t>
        </is>
      </c>
    </row>
    <row r="14390">
      <c r="B14390" s="127" t="n">
        <v>44223</v>
      </c>
      <c r="C14390" s="87">
        <f>TEXT(B14390,"aaa")</f>
        <v/>
      </c>
      <c r="D14390" s="93" t="n"/>
      <c r="E14390" s="87">
        <f>INDEX(매칭테이블!C:D,MATCH(RD!G14390,매칭테이블!D:D,0),1)</f>
        <v/>
      </c>
      <c r="F14390" s="93" t="inlineStr">
        <is>
          <t>카페24</t>
        </is>
      </c>
      <c r="G14390" s="93" t="inlineStr">
        <is>
          <t>어성초 77 진정 마스크옵션=어성초 77 진정 마스크팩 10장-50% off</t>
        </is>
      </c>
      <c r="H14390" s="93" t="n">
        <v>7</v>
      </c>
      <c r="J14390" s="87" t="n">
        <v>201208</v>
      </c>
      <c r="K14390" s="93" t="n"/>
      <c r="L14390" s="87" t="n">
        <v>140000</v>
      </c>
      <c r="M14390" s="87" t="n">
        <v>131810</v>
      </c>
      <c r="N14390" s="87" t="n">
        <v>27790</v>
      </c>
      <c r="O14390" s="144" t="n">
        <v>127272.7272727273</v>
      </c>
      <c r="P14390" s="87" t="inlineStr">
        <is>
          <t>카페24마스크팩어성초 77 진정 마스크옵션=어성초 77 진정 마스크팩 10장-50% off201208</t>
        </is>
      </c>
    </row>
    <row r="14391">
      <c r="B14391" s="127" t="n">
        <v>44223</v>
      </c>
      <c r="C14391" s="87">
        <f>TEXT(B14391,"aaa")</f>
        <v/>
      </c>
      <c r="D14391" s="93" t="n"/>
      <c r="E14391" s="87">
        <f>INDEX(매칭테이블!C:D,MATCH(RD!G14391,매칭테이블!D:D,0),1)</f>
        <v/>
      </c>
      <c r="F14391" s="93" t="inlineStr">
        <is>
          <t>카페24</t>
        </is>
      </c>
      <c r="G14391" s="93" t="inlineStr">
        <is>
          <t>어성초 77 진정 마스크</t>
        </is>
      </c>
      <c r="H14391" s="93" t="n">
        <v>18</v>
      </c>
      <c r="J14391" s="87" t="n">
        <v>201208</v>
      </c>
      <c r="K14391" s="93" t="n"/>
      <c r="L14391" s="87" t="n">
        <v>72000</v>
      </c>
      <c r="M14391" s="87" t="n">
        <v>67788</v>
      </c>
      <c r="N14391" s="87" t="n">
        <v>7146</v>
      </c>
      <c r="O14391" s="144" t="n">
        <v>65454.54545454545</v>
      </c>
      <c r="P14391" s="87" t="inlineStr">
        <is>
          <t>카페24마스크팩어성초 77 진정 마스크201208</t>
        </is>
      </c>
    </row>
    <row r="14392">
      <c r="B14392" s="127" t="n">
        <v>44223</v>
      </c>
      <c r="C14392" s="87">
        <f>TEXT(B14392,"aaa")</f>
        <v/>
      </c>
      <c r="D14392" s="93" t="n"/>
      <c r="E14392" s="87">
        <f>INDEX(매칭테이블!C:D,MATCH(RD!G14392,매칭테이블!D:D,0),1)</f>
        <v/>
      </c>
      <c r="F14392" s="93" t="inlineStr">
        <is>
          <t>카페24</t>
        </is>
      </c>
      <c r="G14392" s="93" t="inlineStr">
        <is>
          <t>어성초 77 클리어 패드옵션=어성초 77 클리어 패드 1개-20% off</t>
        </is>
      </c>
      <c r="H14392" s="93" t="n">
        <v>23</v>
      </c>
      <c r="J14392" s="87" t="n">
        <v>201208</v>
      </c>
      <c r="K14392" s="93" t="n"/>
      <c r="L14392" s="87" t="n">
        <v>515200</v>
      </c>
      <c r="M14392" s="87" t="n">
        <v>485060.8</v>
      </c>
      <c r="N14392" s="87" t="n">
        <v>115276</v>
      </c>
      <c r="O14392" s="144" t="n">
        <v>468363.6363636364</v>
      </c>
      <c r="P14392" s="87" t="inlineStr">
        <is>
          <t>카페24클리어 패드어성초 77 클리어 패드옵션=어성초 77 클리어 패드 1개-20% off201208</t>
        </is>
      </c>
    </row>
    <row r="14393">
      <c r="B14393" s="127" t="n">
        <v>44223</v>
      </c>
      <c r="C14393" s="87">
        <f>TEXT(B14393,"aaa")</f>
        <v/>
      </c>
      <c r="D14393" s="93" t="n"/>
      <c r="E14393" s="87">
        <f>INDEX(매칭테이블!C:D,MATCH(RD!G14393,매칭테이블!D:D,0),1)</f>
        <v/>
      </c>
      <c r="F14393" s="93" t="inlineStr">
        <is>
          <t>카페24</t>
        </is>
      </c>
      <c r="G14393" s="93" t="inlineStr">
        <is>
          <t>어성초 77 클리어 패드옵션=어성초 77 클리어 패드 2개-30% off (무료배송)</t>
        </is>
      </c>
      <c r="H14393" s="93" t="n">
        <v>20</v>
      </c>
      <c r="J14393" s="87" t="n">
        <v>201208</v>
      </c>
      <c r="K14393" s="93" t="n"/>
      <c r="L14393" s="87" t="n">
        <v>784000</v>
      </c>
      <c r="M14393" s="87" t="n">
        <v>738136</v>
      </c>
      <c r="N14393" s="87" t="n">
        <v>200480</v>
      </c>
      <c r="O14393" s="144" t="n">
        <v>712727.2727272727</v>
      </c>
      <c r="P14393" s="87" t="inlineStr">
        <is>
          <t>카페24클리어 패드어성초 77 클리어 패드옵션=어성초 77 클리어 패드 2개-30% off (무료배송)201208</t>
        </is>
      </c>
    </row>
    <row r="14394">
      <c r="B14394" s="127" t="n">
        <v>44223</v>
      </c>
      <c r="C14394" s="87">
        <f>TEXT(B14394,"aaa")</f>
        <v/>
      </c>
      <c r="D14394" s="93" t="n"/>
      <c r="E14394" s="87">
        <f>INDEX(매칭테이블!C:D,MATCH(RD!G14394,매칭테이블!D:D,0),1)</f>
        <v/>
      </c>
      <c r="F14394" s="93" t="inlineStr">
        <is>
          <t>카페24</t>
        </is>
      </c>
      <c r="G14394" s="93" t="inlineStr">
        <is>
          <t>어성초 77 클리어 패드옵션=어성초 77 클리어 패드 2+1 EVENT (무료배송)</t>
        </is>
      </c>
      <c r="H14394" s="93" t="n">
        <v>9</v>
      </c>
      <c r="J14394" s="87" t="n">
        <v>201208</v>
      </c>
      <c r="K14394" s="93" t="n"/>
      <c r="L14394" s="87" t="n">
        <v>491400</v>
      </c>
      <c r="M14394" s="87" t="n">
        <v>462653.1</v>
      </c>
      <c r="N14394" s="87" t="n">
        <v>83160</v>
      </c>
      <c r="O14394" s="144" t="n">
        <v>446727.2727272727</v>
      </c>
      <c r="P14394" s="87" t="inlineStr">
        <is>
          <t>카페24클리어 패드어성초 77 클리어 패드옵션=어성초 77 클리어 패드 2+1 EVENT (무료배송)201208</t>
        </is>
      </c>
    </row>
    <row r="14395">
      <c r="B14395" s="127" t="n">
        <v>44223</v>
      </c>
      <c r="C14395" s="87">
        <f>TEXT(B14395,"aaa")</f>
        <v/>
      </c>
      <c r="D14395" s="93" t="n"/>
      <c r="E14395" s="87">
        <f>INDEX(매칭테이블!C:D,MATCH(RD!G14395,매칭테이블!D:D,0),1)</f>
        <v/>
      </c>
      <c r="F14395" s="93" t="inlineStr">
        <is>
          <t>카페24</t>
        </is>
      </c>
      <c r="G14395" s="93" t="inlineStr">
        <is>
          <t>어성초 77 클리어 패드옵션=어성초77토너1개+어성초77패드1개-30% off (무료배송)</t>
        </is>
      </c>
      <c r="H14395" s="93" t="n">
        <v>3</v>
      </c>
      <c r="J14395" s="87" t="n">
        <v>201208</v>
      </c>
      <c r="K14395" s="93" t="n"/>
      <c r="L14395" s="87" t="n">
        <v>111300</v>
      </c>
      <c r="M14395" s="87" t="n">
        <v>104788.95</v>
      </c>
      <c r="N14395" s="87" t="n">
        <v>24276</v>
      </c>
      <c r="O14395" s="144" t="n">
        <v>101181.8181818182</v>
      </c>
      <c r="P14395" s="87" t="inlineStr">
        <is>
          <t>카페24토너+패드 세트어성초 77 클리어 패드옵션=어성초77토너1개+어성초77패드1개-30% off (무료배송)201208</t>
        </is>
      </c>
    </row>
    <row r="14396">
      <c r="B14396" s="127" t="n">
        <v>44223</v>
      </c>
      <c r="C14396" s="87">
        <f>TEXT(B14396,"aaa")</f>
        <v/>
      </c>
      <c r="D14396" s="93" t="n"/>
      <c r="E14396" s="87">
        <f>INDEX(매칭테이블!C:D,MATCH(RD!G14396,매칭테이블!D:D,0),1)</f>
        <v/>
      </c>
      <c r="F14396" s="93" t="inlineStr">
        <is>
          <t>카페24</t>
        </is>
      </c>
      <c r="G14396" s="93" t="inlineStr">
        <is>
          <t>어성초 77 토너</t>
        </is>
      </c>
      <c r="H14396" s="93" t="n">
        <v>1</v>
      </c>
      <c r="J14396" s="87" t="n">
        <v>201208</v>
      </c>
      <c r="K14396" s="93" t="n"/>
      <c r="L14396" s="87" t="n">
        <v>20000</v>
      </c>
      <c r="M14396" s="87" t="n">
        <v>18830</v>
      </c>
      <c r="N14396" s="87" t="n">
        <v>3080</v>
      </c>
      <c r="O14396" s="144" t="n">
        <v>18181.81818181818</v>
      </c>
      <c r="P14396" s="87" t="inlineStr">
        <is>
          <t>카페24토너어성초 77 토너201208</t>
        </is>
      </c>
    </row>
    <row r="14397">
      <c r="B14397" s="127" t="n">
        <v>44223</v>
      </c>
      <c r="C14397" s="87">
        <f>TEXT(B14397,"aaa")</f>
        <v/>
      </c>
      <c r="D14397" s="93" t="n"/>
      <c r="E14397" s="87">
        <f>INDEX(매칭테이블!C:D,MATCH(RD!G14397,매칭테이블!D:D,0),1)</f>
        <v/>
      </c>
      <c r="F14397" s="93" t="inlineStr">
        <is>
          <t>카페24</t>
        </is>
      </c>
      <c r="G14397" s="93" t="inlineStr">
        <is>
          <t>어성초 77% 수딩 토너토너(필수)=어성초 77 토너 1개-20% off</t>
        </is>
      </c>
      <c r="H14397" s="93" t="n">
        <v>4</v>
      </c>
      <c r="J14397" s="87" t="n">
        <v>201208</v>
      </c>
      <c r="K14397" s="93" t="n"/>
      <c r="L14397" s="87" t="n">
        <v>80000</v>
      </c>
      <c r="M14397" s="87" t="n">
        <v>75320</v>
      </c>
      <c r="N14397" s="87" t="n">
        <v>12320</v>
      </c>
      <c r="O14397" s="144" t="n">
        <v>72727.27272727272</v>
      </c>
      <c r="P14397" s="87" t="inlineStr">
        <is>
          <t>카페24토너어성초 77% 수딩 토너토너(필수)=어성초 77 토너 1개-20% off201208</t>
        </is>
      </c>
    </row>
    <row r="14398">
      <c r="B14398" s="127" t="n">
        <v>44223</v>
      </c>
      <c r="C14398" s="87">
        <f>TEXT(B14398,"aaa")</f>
        <v/>
      </c>
      <c r="D14398" s="93" t="n"/>
      <c r="E14398" s="87">
        <f>INDEX(매칭테이블!C:D,MATCH(RD!G14398,매칭테이블!D:D,0),1)</f>
        <v/>
      </c>
      <c r="F14398" s="93" t="inlineStr">
        <is>
          <t>카페24</t>
        </is>
      </c>
      <c r="G14398" s="93" t="inlineStr">
        <is>
          <t>어성초 77% 수딩 토너토너(필수)=어성초 77 토너 2개-30% off (무료배송)</t>
        </is>
      </c>
      <c r="H14398" s="93" t="n">
        <v>2</v>
      </c>
      <c r="J14398" s="87" t="n">
        <v>201208</v>
      </c>
      <c r="K14398" s="93" t="n"/>
      <c r="L14398" s="87" t="n">
        <v>70000</v>
      </c>
      <c r="M14398" s="87" t="n">
        <v>65905</v>
      </c>
      <c r="N14398" s="87" t="n">
        <v>12320</v>
      </c>
      <c r="O14398" s="144" t="n">
        <v>63636.36363636363</v>
      </c>
      <c r="P14398" s="87" t="inlineStr">
        <is>
          <t>카페24토너어성초 77% 수딩 토너토너(필수)=어성초 77 토너 2개-30% off (무료배송)201208</t>
        </is>
      </c>
    </row>
    <row r="14399">
      <c r="B14399" s="127" t="n">
        <v>44223</v>
      </c>
      <c r="C14399" s="87">
        <f>TEXT(B14399,"aaa")</f>
        <v/>
      </c>
      <c r="D14399" s="93" t="n"/>
      <c r="E14399" s="87">
        <f>INDEX(매칭테이블!C:D,MATCH(RD!G14399,매칭테이블!D:D,0),1)</f>
        <v/>
      </c>
      <c r="F14399" s="93" t="inlineStr">
        <is>
          <t>카페24</t>
        </is>
      </c>
      <c r="G14399" s="93" t="inlineStr">
        <is>
          <t>어성초 77% 수딩 토너화장솜(선택)=촉촉 스킨팩 화장솜</t>
        </is>
      </c>
      <c r="H14399" s="93" t="n">
        <v>3</v>
      </c>
      <c r="J14399" s="87" t="n">
        <v>201208</v>
      </c>
      <c r="K14399" s="93" t="n"/>
      <c r="L14399" s="87" t="n">
        <v>9000</v>
      </c>
      <c r="M14399" s="87" t="n">
        <v>8473.5</v>
      </c>
      <c r="N14399" s="87" t="n">
        <v>3330</v>
      </c>
      <c r="O14399" s="144" t="n">
        <v>8181.818181818181</v>
      </c>
      <c r="P14399" s="87" t="inlineStr">
        <is>
          <t>카페24화장솜어성초 77% 수딩 토너화장솜(선택)=촉촉 스킨팩 화장솜201208</t>
        </is>
      </c>
    </row>
    <row r="14400">
      <c r="B14400" s="127" t="n">
        <v>44223</v>
      </c>
      <c r="C14400" s="87">
        <f>TEXT(B14400,"aaa")</f>
        <v/>
      </c>
      <c r="D14400" s="93" t="n"/>
      <c r="E14400" s="87">
        <f>INDEX(매칭테이블!C:D,MATCH(RD!G14400,매칭테이블!D:D,0),1)</f>
        <v/>
      </c>
      <c r="F14400" s="93" t="inlineStr">
        <is>
          <t>카페24</t>
        </is>
      </c>
      <c r="G14400" s="93" t="inlineStr">
        <is>
          <t>어성초 77% 패드옵션=어성초 77 클리어 패드 1개-20% off</t>
        </is>
      </c>
      <c r="H14400" s="93" t="n">
        <v>12</v>
      </c>
      <c r="J14400" s="87" t="n">
        <v>201208</v>
      </c>
      <c r="K14400" s="93" t="n"/>
      <c r="L14400" s="87" t="n">
        <v>268800</v>
      </c>
      <c r="M14400" s="87" t="n">
        <v>253075.2</v>
      </c>
      <c r="N14400" s="87" t="n">
        <v>60144</v>
      </c>
      <c r="O14400" s="144" t="n">
        <v>244363.6363636364</v>
      </c>
      <c r="P14400" s="87" t="inlineStr">
        <is>
          <t>카페24클리어 패드어성초 77% 패드옵션=어성초 77 클리어 패드 1개-20% off201208</t>
        </is>
      </c>
    </row>
    <row r="14401">
      <c r="B14401" s="127" t="n">
        <v>44223</v>
      </c>
      <c r="C14401" s="87">
        <f>TEXT(B14401,"aaa")</f>
        <v/>
      </c>
      <c r="D14401" s="93" t="n"/>
      <c r="E14401" s="87">
        <f>INDEX(매칭테이블!C:D,MATCH(RD!G14401,매칭테이블!D:D,0),1)</f>
        <v/>
      </c>
      <c r="F14401" s="93" t="inlineStr">
        <is>
          <t>카페24</t>
        </is>
      </c>
      <c r="G14401" s="93" t="inlineStr">
        <is>
          <t>어성초 77% 패드옵션=어성초 77 클리어 패드 2개-30% off (무료배송)</t>
        </is>
      </c>
      <c r="H14401" s="93" t="n">
        <v>13</v>
      </c>
      <c r="J14401" s="87" t="n">
        <v>201208</v>
      </c>
      <c r="K14401" s="93" t="n"/>
      <c r="L14401" s="87" t="n">
        <v>509600</v>
      </c>
      <c r="M14401" s="87" t="n">
        <v>479788.4</v>
      </c>
      <c r="N14401" s="87" t="n">
        <v>130312</v>
      </c>
      <c r="O14401" s="144" t="n">
        <v>463272.7272727272</v>
      </c>
      <c r="P14401" s="87" t="inlineStr">
        <is>
          <t>카페24클리어 패드어성초 77% 패드옵션=어성초 77 클리어 패드 2개-30% off (무료배송)201208</t>
        </is>
      </c>
    </row>
    <row r="14402">
      <c r="B14402" s="127" t="n">
        <v>44223</v>
      </c>
      <c r="C14402" s="87">
        <f>TEXT(B14402,"aaa")</f>
        <v/>
      </c>
      <c r="D14402" s="93" t="n"/>
      <c r="E14402" s="87">
        <f>INDEX(매칭테이블!C:D,MATCH(RD!G14402,매칭테이블!D:D,0),1)</f>
        <v/>
      </c>
      <c r="F14402" s="93" t="inlineStr">
        <is>
          <t>카페24</t>
        </is>
      </c>
      <c r="G14402" s="93" t="inlineStr">
        <is>
          <t>어성초 77% 패드옵션=어성초77토너1개+어성초77패드1개-30% off (무료배송)</t>
        </is>
      </c>
      <c r="H14402" s="93" t="n">
        <v>3</v>
      </c>
      <c r="J14402" s="87" t="n">
        <v>201208</v>
      </c>
      <c r="K14402" s="93" t="n"/>
      <c r="L14402" s="87" t="n">
        <v>111300</v>
      </c>
      <c r="M14402" s="87" t="n">
        <v>104788.95</v>
      </c>
      <c r="N14402" s="87" t="n">
        <v>24276</v>
      </c>
      <c r="O14402" s="144" t="n">
        <v>101181.8181818182</v>
      </c>
      <c r="P14402" s="87" t="inlineStr">
        <is>
          <t>카페24토너+패드 세트어성초 77% 패드옵션=어성초77토너1개+어성초77패드1개-30% off (무료배송)201208</t>
        </is>
      </c>
    </row>
    <row r="14403">
      <c r="B14403" s="127" t="n">
        <v>44223</v>
      </c>
      <c r="C14403" s="87">
        <f>TEXT(B14403,"aaa")</f>
        <v/>
      </c>
      <c r="D14403" s="93" t="n"/>
      <c r="E14403" s="87">
        <f>INDEX(매칭테이블!C:D,MATCH(RD!G14403,매칭테이블!D:D,0),1)</f>
        <v/>
      </c>
      <c r="F14403" s="93" t="inlineStr">
        <is>
          <t>카페24</t>
        </is>
      </c>
      <c r="G14403" s="93" t="inlineStr">
        <is>
          <t>어성초 78 수딩 크림</t>
        </is>
      </c>
      <c r="H14403" s="93" t="n">
        <v>5</v>
      </c>
      <c r="J14403" s="87" t="n">
        <v>201208</v>
      </c>
      <c r="K14403" s="93" t="n"/>
      <c r="L14403" s="87" t="n">
        <v>190000</v>
      </c>
      <c r="M14403" s="87" t="n">
        <v>178885</v>
      </c>
      <c r="N14403" s="87" t="n">
        <v>15225</v>
      </c>
      <c r="O14403" s="144" t="n">
        <v>172727.2727272727</v>
      </c>
      <c r="P14403" s="87" t="inlineStr">
        <is>
          <t>카페24수딩크림어성초 78 수딩 크림201208</t>
        </is>
      </c>
    </row>
    <row r="14404">
      <c r="B14404" s="127" t="n">
        <v>44223</v>
      </c>
      <c r="C14404" s="87">
        <f>TEXT(B14404,"aaa")</f>
        <v/>
      </c>
      <c r="D14404" s="93" t="n"/>
      <c r="E14404" s="87">
        <f>INDEX(매칭테이블!C:D,MATCH(RD!G14404,매칭테이블!D:D,0),1)</f>
        <v/>
      </c>
      <c r="F14404" s="93" t="inlineStr">
        <is>
          <t>카페24</t>
        </is>
      </c>
      <c r="G14404" s="93" t="inlineStr">
        <is>
          <t>어성초 78 수딩 크림</t>
        </is>
      </c>
      <c r="H14404" s="93" t="n">
        <v>10</v>
      </c>
      <c r="J14404" s="87" t="n">
        <v>201208</v>
      </c>
      <c r="K14404" s="93" t="n"/>
      <c r="L14404" s="87" t="n">
        <v>380000</v>
      </c>
      <c r="M14404" s="87" t="n">
        <v>357770</v>
      </c>
      <c r="N14404" s="87" t="n">
        <v>30450</v>
      </c>
      <c r="O14404" s="144" t="n">
        <v>345454.5454545454</v>
      </c>
      <c r="P14404" s="87" t="inlineStr">
        <is>
          <t>카페24수딩크림어성초 78 수딩 크림201208</t>
        </is>
      </c>
    </row>
    <row r="14405">
      <c r="B14405" s="127" t="n">
        <v>44223</v>
      </c>
      <c r="C14405" s="87">
        <f>TEXT(B14405,"aaa")</f>
        <v/>
      </c>
      <c r="D14405" s="93" t="n"/>
      <c r="E14405" s="87">
        <f>INDEX(매칭테이블!C:D,MATCH(RD!G14405,매칭테이블!D:D,0),1)</f>
        <v/>
      </c>
      <c r="F14405" s="93" t="inlineStr">
        <is>
          <t>카페24</t>
        </is>
      </c>
      <c r="G14405" s="93" t="inlineStr">
        <is>
          <t>어성초 80 수분 진정 앰플앰플=어성초 80 앰플 1개-15%off</t>
        </is>
      </c>
      <c r="H14405" s="93" t="n">
        <v>25</v>
      </c>
      <c r="J14405" s="87" t="n">
        <v>201208</v>
      </c>
      <c r="K14405" s="93" t="n"/>
      <c r="L14405" s="87" t="n">
        <v>700000</v>
      </c>
      <c r="M14405" s="87" t="n">
        <v>659050</v>
      </c>
      <c r="N14405" s="87" t="n">
        <v>84925</v>
      </c>
      <c r="O14405" s="144" t="n">
        <v>636363.6363636364</v>
      </c>
      <c r="P14405" s="87" t="inlineStr">
        <is>
          <t>카페24앰플어성초 80 수분 진정 앰플앰플=어성초 80 앰플 1개-15%off201208</t>
        </is>
      </c>
    </row>
    <row r="14406">
      <c r="B14406" s="127" t="n">
        <v>44223</v>
      </c>
      <c r="C14406" s="87">
        <f>TEXT(B14406,"aaa")</f>
        <v/>
      </c>
      <c r="D14406" s="93" t="n"/>
      <c r="E14406" s="87">
        <f>INDEX(매칭테이블!C:D,MATCH(RD!G14406,매칭테이블!D:D,0),1)</f>
        <v/>
      </c>
      <c r="F14406" s="93" t="inlineStr">
        <is>
          <t>카페24</t>
        </is>
      </c>
      <c r="G14406" s="93" t="inlineStr">
        <is>
          <t>어성초 80 수분 진정 앰플앰플=어성초 80 앰플 2개-27%off (무료배송)</t>
        </is>
      </c>
      <c r="H14406" s="93" t="n">
        <v>9</v>
      </c>
      <c r="J14406" s="87" t="n">
        <v>201208</v>
      </c>
      <c r="K14406" s="93" t="n"/>
      <c r="L14406" s="87" t="n">
        <v>432000</v>
      </c>
      <c r="M14406" s="87" t="n">
        <v>406728</v>
      </c>
      <c r="N14406" s="87" t="n">
        <v>61146</v>
      </c>
      <c r="O14406" s="144" t="n">
        <v>392727.2727272727</v>
      </c>
      <c r="P14406" s="87" t="inlineStr">
        <is>
          <t>카페24앰플어성초 80 수분 진정 앰플앰플=어성초 80 앰플 2개-27%off (무료배송)201208</t>
        </is>
      </c>
    </row>
    <row r="14407">
      <c r="B14407" s="127" t="n">
        <v>44223</v>
      </c>
      <c r="C14407" s="87">
        <f>TEXT(B14407,"aaa")</f>
        <v/>
      </c>
      <c r="D14407" s="93" t="n"/>
      <c r="E14407" s="87">
        <f>INDEX(매칭테이블!C:D,MATCH(RD!G14407,매칭테이블!D:D,0),1)</f>
        <v/>
      </c>
      <c r="F14407" s="93" t="inlineStr">
        <is>
          <t>카페24</t>
        </is>
      </c>
      <c r="G14407" s="93" t="inlineStr">
        <is>
          <t>어성초 80 수분 진정 앰플</t>
        </is>
      </c>
      <c r="H14407" s="93" t="n">
        <v>14</v>
      </c>
      <c r="J14407" s="87" t="n">
        <v>201208</v>
      </c>
      <c r="K14407" s="93" t="n"/>
      <c r="L14407" s="87" t="n">
        <v>392000</v>
      </c>
      <c r="M14407" s="87" t="n">
        <v>369068</v>
      </c>
      <c r="N14407" s="87" t="n">
        <v>47558</v>
      </c>
      <c r="O14407" s="144" t="n">
        <v>356363.6363636364</v>
      </c>
      <c r="P14407" s="87" t="inlineStr">
        <is>
          <t>카페24앰플어성초 80 수분 진정 앰플201208</t>
        </is>
      </c>
    </row>
    <row r="14408">
      <c r="B14408" s="127" t="n">
        <v>44223</v>
      </c>
      <c r="C14408" s="87">
        <f>TEXT(B14408,"aaa")</f>
        <v/>
      </c>
      <c r="D14408" s="93" t="n"/>
      <c r="E14408" s="87">
        <f>INDEX(매칭테이블!C:D,MATCH(RD!G14408,매칭테이블!D:D,0),1)</f>
        <v/>
      </c>
      <c r="F14408" s="93" t="inlineStr">
        <is>
          <t>카페24</t>
        </is>
      </c>
      <c r="G14408" s="93" t="inlineStr">
        <is>
          <t>어성초 아크네 바디워시옵션=어성초 아크네 바디워시 1개 -30% off</t>
        </is>
      </c>
      <c r="H14408" s="93" t="n">
        <v>2</v>
      </c>
      <c r="J14408" s="87" t="n">
        <v>201208</v>
      </c>
      <c r="K14408" s="93" t="n"/>
      <c r="L14408" s="87" t="n">
        <v>36400</v>
      </c>
      <c r="M14408" s="87" t="n">
        <v>34270.6</v>
      </c>
      <c r="N14408" s="87" t="n">
        <v>8170</v>
      </c>
      <c r="O14408" s="144" t="n">
        <v>33090.90909090909</v>
      </c>
      <c r="P14408" s="87" t="inlineStr">
        <is>
          <t>카페24바디워시어성초 아크네 바디워시옵션=어성초 아크네 바디워시 1개 -30% off201208</t>
        </is>
      </c>
    </row>
    <row r="14409">
      <c r="B14409" s="127" t="n">
        <v>44223</v>
      </c>
      <c r="C14409" s="87">
        <f>TEXT(B14409,"aaa")</f>
        <v/>
      </c>
      <c r="D14409" s="93" t="n"/>
      <c r="E14409" s="87">
        <f>INDEX(매칭테이블!C:D,MATCH(RD!G14409,매칭테이블!D:D,0),1)</f>
        <v/>
      </c>
      <c r="F14409" s="93" t="inlineStr">
        <is>
          <t>카페24</t>
        </is>
      </c>
      <c r="G14409" s="93" t="inlineStr">
        <is>
          <t>어성초 아크네 바디워시옵션=어성초 아크네 바디워시 2개 -35% off (무료배송)</t>
        </is>
      </c>
      <c r="H14409" s="93" t="n">
        <v>3</v>
      </c>
      <c r="J14409" s="87" t="n">
        <v>201208</v>
      </c>
      <c r="K14409" s="93" t="n"/>
      <c r="L14409" s="87" t="n">
        <v>101400</v>
      </c>
      <c r="M14409" s="87" t="n">
        <v>95468.10000000001</v>
      </c>
      <c r="N14409" s="87" t="n">
        <v>24510</v>
      </c>
      <c r="O14409" s="144" t="n">
        <v>92181.81818181818</v>
      </c>
      <c r="P14409" s="87" t="inlineStr">
        <is>
          <t>카페24바디워시어성초 아크네 바디워시옵션=어성초 아크네 바디워시 2개 -35% off (무료배송)201208</t>
        </is>
      </c>
    </row>
    <row r="14410">
      <c r="B14410" s="127" t="n">
        <v>44223</v>
      </c>
      <c r="C14410" s="87">
        <f>TEXT(B14410,"aaa")</f>
        <v/>
      </c>
      <c r="D14410" s="93" t="n"/>
      <c r="E14410" s="87">
        <f>INDEX(매칭테이블!C:D,MATCH(RD!G14410,매칭테이블!D:D,0),1)</f>
        <v/>
      </c>
      <c r="F14410" s="93" t="inlineStr">
        <is>
          <t>카페24</t>
        </is>
      </c>
      <c r="G14410" s="93" t="inlineStr">
        <is>
          <t>어성초 약산성 클렌징폼클렌징폼=어성초 약산성 클렌징폼 1개 -19%off</t>
        </is>
      </c>
      <c r="H14410" s="93" t="n">
        <v>19</v>
      </c>
      <c r="J14410" s="87" t="n">
        <v>201208</v>
      </c>
      <c r="K14410" s="93" t="n"/>
      <c r="L14410" s="87" t="n">
        <v>247000</v>
      </c>
      <c r="M14410" s="87" t="n">
        <v>232550.5</v>
      </c>
      <c r="N14410" s="87" t="n">
        <v>52250</v>
      </c>
      <c r="O14410" s="144" t="n">
        <v>224545.4545454545</v>
      </c>
      <c r="P14410" s="87" t="inlineStr">
        <is>
          <t>카페24클렌징폼어성초 약산성 클렌징폼클렌징폼=어성초 약산성 클렌징폼 1개 -19%off201208</t>
        </is>
      </c>
    </row>
    <row r="14411">
      <c r="B14411" s="127" t="n">
        <v>44223</v>
      </c>
      <c r="C14411" s="87">
        <f>TEXT(B14411,"aaa")</f>
        <v/>
      </c>
      <c r="D14411" s="93" t="n"/>
      <c r="E14411" s="87">
        <f>INDEX(매칭테이블!C:D,MATCH(RD!G14411,매칭테이블!D:D,0),1)</f>
        <v/>
      </c>
      <c r="F14411" s="93" t="inlineStr">
        <is>
          <t>카페24</t>
        </is>
      </c>
      <c r="G14411" s="93" t="inlineStr">
        <is>
          <t>어성초 약산성 클렌징폼클렌징폼=어성초 약산성 클렌징폼 2개 -25%off</t>
        </is>
      </c>
      <c r="H14411" s="93" t="n">
        <v>5</v>
      </c>
      <c r="J14411" s="87" t="n">
        <v>201208</v>
      </c>
      <c r="K14411" s="93" t="n"/>
      <c r="L14411" s="87" t="n">
        <v>120000</v>
      </c>
      <c r="M14411" s="87" t="n">
        <v>112980</v>
      </c>
      <c r="N14411" s="87" t="n">
        <v>12300</v>
      </c>
      <c r="O14411" s="144" t="n">
        <v>109090.9090909091</v>
      </c>
      <c r="P14411" s="87" t="inlineStr">
        <is>
          <t>카페24클렌징폼어성초 약산성 클렌징폼클렌징폼=어성초 약산성 클렌징폼 2개 -25%off201208</t>
        </is>
      </c>
    </row>
    <row r="14412">
      <c r="B14412" s="127" t="n">
        <v>44223</v>
      </c>
      <c r="C14412" s="87">
        <f>TEXT(B14412,"aaa")</f>
        <v/>
      </c>
      <c r="D14412" s="93" t="n"/>
      <c r="E14412" s="87">
        <f>INDEX(매칭테이블!C:D,MATCH(RD!G14412,매칭테이블!D:D,0),1)</f>
        <v/>
      </c>
      <c r="F14412" s="93" t="inlineStr">
        <is>
          <t>카페24</t>
        </is>
      </c>
      <c r="G14412" s="93" t="inlineStr">
        <is>
          <t>어성초 크림마스크 나이트 솔루션옵션=어성초 크림마스크 나이트 솔루션 1장</t>
        </is>
      </c>
      <c r="H14412" s="93" t="n">
        <v>1</v>
      </c>
      <c r="J14412" s="87" t="n">
        <v>201208</v>
      </c>
      <c r="K14412" s="93" t="n"/>
      <c r="L14412" s="87" t="n">
        <v>4000</v>
      </c>
      <c r="M14412" s="87" t="n">
        <v>3766</v>
      </c>
      <c r="N14412" s="87" t="n">
        <v>310</v>
      </c>
      <c r="O14412" s="144" t="n">
        <v>3636.363636363636</v>
      </c>
      <c r="P14412" s="87" t="inlineStr">
        <is>
          <t>카페24크림마스크어성초 크림마스크 나이트 솔루션옵션=어성초 크림마스크 나이트 솔루션 1장201208</t>
        </is>
      </c>
    </row>
    <row r="14413">
      <c r="B14413" s="127" t="n">
        <v>44223</v>
      </c>
      <c r="C14413" s="87">
        <f>TEXT(B14413,"aaa")</f>
        <v/>
      </c>
      <c r="D14413" s="93" t="n"/>
      <c r="E14413" s="87">
        <f>INDEX(매칭테이블!C:D,MATCH(RD!G14413,매칭테이블!D:D,0),1)</f>
        <v/>
      </c>
      <c r="F14413" s="93" t="inlineStr">
        <is>
          <t>카페24</t>
        </is>
      </c>
      <c r="G14413" s="93" t="inlineStr">
        <is>
          <t>자작나무 수분 마스크옵션=자작나무 수분 마스크 1장</t>
        </is>
      </c>
      <c r="H14413" s="93" t="n">
        <v>2</v>
      </c>
      <c r="J14413" s="87" t="n">
        <v>201208</v>
      </c>
      <c r="K14413" s="93" t="n"/>
      <c r="L14413" s="87" t="n">
        <v>8000</v>
      </c>
      <c r="M14413" s="87" t="n">
        <v>7532</v>
      </c>
      <c r="N14413" s="87" t="n">
        <v>638</v>
      </c>
      <c r="O14413" s="144" t="n">
        <v>7272.727272727272</v>
      </c>
      <c r="P14413" s="87" t="inlineStr">
        <is>
          <t>카페24마스크팩자작나무 수분 마스크옵션=자작나무 수분 마스크 1장201208</t>
        </is>
      </c>
    </row>
    <row r="14414">
      <c r="B14414" s="127" t="n">
        <v>44223</v>
      </c>
      <c r="C14414" s="87">
        <f>TEXT(B14414,"aaa")</f>
        <v/>
      </c>
      <c r="D14414" s="93" t="n"/>
      <c r="E14414" s="87">
        <f>INDEX(매칭테이블!C:D,MATCH(RD!G14414,매칭테이블!D:D,0),1)</f>
        <v/>
      </c>
      <c r="F14414" s="93" t="inlineStr">
        <is>
          <t>카페24</t>
        </is>
      </c>
      <c r="G14414" s="93" t="inlineStr">
        <is>
          <t>자작나무 수분 마스크옵션=자작나무 수분 마스크 10장 (50% off)</t>
        </is>
      </c>
      <c r="H14414" s="93" t="n">
        <v>2</v>
      </c>
      <c r="J14414" s="87" t="n">
        <v>201208</v>
      </c>
      <c r="K14414" s="93" t="n"/>
      <c r="L14414" s="87" t="n">
        <v>40000</v>
      </c>
      <c r="M14414" s="87" t="n">
        <v>37660</v>
      </c>
      <c r="N14414" s="87" t="n">
        <v>6374</v>
      </c>
      <c r="O14414" s="144" t="n">
        <v>36363.63636363636</v>
      </c>
      <c r="P14414" s="87" t="inlineStr">
        <is>
          <t>카페24마스크팩자작나무 수분 마스크옵션=자작나무 수분 마스크 10장 (50% off)201208</t>
        </is>
      </c>
    </row>
    <row r="14415">
      <c r="B14415" s="127" t="n">
        <v>44223</v>
      </c>
      <c r="C14415" s="87">
        <f>TEXT(B14415,"aaa")</f>
        <v/>
      </c>
      <c r="D14415" s="93" t="n"/>
      <c r="E14415" s="87">
        <f>INDEX(매칭테이블!C:D,MATCH(RD!G14415,매칭테이블!D:D,0),1)</f>
        <v/>
      </c>
      <c r="F14415" s="93" t="inlineStr">
        <is>
          <t>카페24</t>
        </is>
      </c>
      <c r="G14415" s="93" t="inlineStr">
        <is>
          <t>청귤 비타 잡티 마스크옵션=청귤 비타 잡티 마스크 1장</t>
        </is>
      </c>
      <c r="H14415" s="93" t="n">
        <v>2</v>
      </c>
      <c r="J14415" s="87" t="n">
        <v>201208</v>
      </c>
      <c r="K14415" s="93" t="n"/>
      <c r="L14415" s="87" t="n">
        <v>8000</v>
      </c>
      <c r="M14415" s="87" t="n">
        <v>7532</v>
      </c>
      <c r="N14415" s="87" t="n">
        <v>634</v>
      </c>
      <c r="O14415" s="144" t="n">
        <v>7272.727272727272</v>
      </c>
      <c r="P14415" s="87" t="inlineStr">
        <is>
          <t>카페24마스크팩청귤 비타 잡티 마스크옵션=청귤 비타 잡티 마스크 1장201208</t>
        </is>
      </c>
    </row>
    <row r="14416">
      <c r="B14416" s="127" t="n">
        <v>44223</v>
      </c>
      <c r="C14416" s="87">
        <f>TEXT(B14416,"aaa")</f>
        <v/>
      </c>
      <c r="D14416" s="93" t="n"/>
      <c r="E14416" s="87">
        <f>INDEX(매칭테이블!C:D,MATCH(RD!G14416,매칭테이블!D:D,0),1)</f>
        <v/>
      </c>
      <c r="F14416" s="93" t="inlineStr">
        <is>
          <t>카페24</t>
        </is>
      </c>
      <c r="G14416" s="93" t="inlineStr">
        <is>
          <t>촉촉 스킨팩 화장솜</t>
        </is>
      </c>
      <c r="H14416" s="93" t="n">
        <v>16</v>
      </c>
      <c r="J14416" s="87" t="n">
        <v>201208</v>
      </c>
      <c r="K14416" s="93" t="n"/>
      <c r="L14416" s="87" t="n">
        <v>48000</v>
      </c>
      <c r="M14416" s="87" t="n">
        <v>45192</v>
      </c>
      <c r="N14416" s="87" t="n">
        <v>17760</v>
      </c>
      <c r="O14416" s="144" t="n">
        <v>43636.36363636363</v>
      </c>
      <c r="P14416" s="87" t="inlineStr">
        <is>
          <t>카페24화장솜촉촉 스킨팩 화장솜201208</t>
        </is>
      </c>
    </row>
    <row r="14417">
      <c r="B14417" s="127" t="n">
        <v>44223</v>
      </c>
      <c r="C14417" s="87">
        <f>TEXT(B14417,"aaa")</f>
        <v/>
      </c>
      <c r="D14417" s="93" t="n"/>
      <c r="E14417" s="87">
        <f>INDEX(매칭테이블!C:D,MATCH(RD!G14417,매칭테이블!D:D,0),1)</f>
        <v/>
      </c>
      <c r="F14417" s="93" t="inlineStr">
        <is>
          <t>카페24</t>
        </is>
      </c>
      <c r="G14417" s="93" t="inlineStr">
        <is>
          <t>촉촉 스킨팩 화장솜</t>
        </is>
      </c>
      <c r="H14417" s="93" t="n">
        <v>1</v>
      </c>
      <c r="J14417" s="87" t="n">
        <v>201208</v>
      </c>
      <c r="K14417" s="93" t="n"/>
      <c r="L14417" s="87" t="n">
        <v>3000</v>
      </c>
      <c r="M14417" s="87" t="n">
        <v>2824.5</v>
      </c>
      <c r="N14417" s="87" t="n">
        <v>1110</v>
      </c>
      <c r="O14417" s="144" t="n">
        <v>2727.272727272727</v>
      </c>
      <c r="P14417" s="87" t="inlineStr">
        <is>
          <t>카페24화장솜촉촉 스킨팩 화장솜201208</t>
        </is>
      </c>
    </row>
    <row r="14418" customFormat="1" s="93">
      <c r="B14418" s="127" t="n">
        <v>44224</v>
      </c>
      <c r="C14418" s="87">
        <f>TEXT(B14418,"aaa")</f>
        <v/>
      </c>
      <c r="E14418" s="87">
        <f>INDEX(매칭테이블!C:D,MATCH(RD!G14418,매칭테이블!D:D,0),1)</f>
        <v/>
      </c>
      <c r="F14418" s="93" t="inlineStr">
        <is>
          <t>W컨셉</t>
        </is>
      </c>
      <c r="G14418" s="93" t="inlineStr">
        <is>
          <t>어성초 77토너 (2 SET) HEARTLEAF 77% SOOTHING TONER 250ml250ml 2set</t>
        </is>
      </c>
      <c r="H14418" s="93" t="n">
        <v>1</v>
      </c>
      <c r="J14418" s="87" t="n">
        <v>201208</v>
      </c>
      <c r="L14418" s="87" t="n">
        <v>35000</v>
      </c>
      <c r="M14418" s="87" t="n">
        <v>25200</v>
      </c>
      <c r="N14418" s="87" t="n">
        <v>6160</v>
      </c>
      <c r="O14418" s="144" t="n">
        <v>31818.18181818182</v>
      </c>
      <c r="P14418" s="87" t="inlineStr">
        <is>
          <t>W컨셉토너어성초 77토너 (2 SET) HEARTLEAF 77% SOOTHING TONER 250ml250ml 2set201208</t>
        </is>
      </c>
    </row>
    <row r="14419">
      <c r="B14419" s="127" t="n">
        <v>44224</v>
      </c>
      <c r="C14419" s="87">
        <f>TEXT(B14419,"aaa")</f>
        <v/>
      </c>
      <c r="D14419" s="93" t="n"/>
      <c r="E14419" s="87">
        <f>INDEX(매칭테이블!C:D,MATCH(RD!G14419,매칭테이블!D:D,0),1)</f>
        <v/>
      </c>
      <c r="F14419" s="93" t="inlineStr">
        <is>
          <t>카페24</t>
        </is>
      </c>
      <c r="G14419" s="93" t="inlineStr">
        <is>
          <t>5 제로 무기자차 선크림옵션=5제로 무기자차 선크림 1개-20% off</t>
        </is>
      </c>
      <c r="H14419" s="93" t="n">
        <v>4</v>
      </c>
      <c r="J14419" s="87" t="n">
        <v>201208</v>
      </c>
      <c r="K14419" s="93" t="n"/>
      <c r="L14419" s="87" t="n">
        <v>80000</v>
      </c>
      <c r="M14419" s="87" t="n">
        <v>75320</v>
      </c>
      <c r="N14419" s="87" t="n">
        <v>9380</v>
      </c>
      <c r="O14419" s="144" t="n">
        <v>72727.27272727272</v>
      </c>
      <c r="P14419" s="87" t="inlineStr">
        <is>
          <t>카페24선크림5 제로 무기자차 선크림옵션=5제로 무기자차 선크림 1개-20% off201208</t>
        </is>
      </c>
    </row>
    <row r="14420">
      <c r="B14420" s="127" t="n">
        <v>44224</v>
      </c>
      <c r="C14420" s="87">
        <f>TEXT(B14420,"aaa")</f>
        <v/>
      </c>
      <c r="D14420" s="93" t="n"/>
      <c r="E14420" s="87">
        <f>INDEX(매칭테이블!C:D,MATCH(RD!G14420,매칭테이블!D:D,0),1)</f>
        <v/>
      </c>
      <c r="F14420" s="93" t="inlineStr">
        <is>
          <t>카페24</t>
        </is>
      </c>
      <c r="G14420" s="93" t="inlineStr">
        <is>
          <t>5 제로 무기자차 선크림옵션=5제로 무기자차 선크림 2개-30% off (무료배송)</t>
        </is>
      </c>
      <c r="H14420" s="93" t="n">
        <v>1</v>
      </c>
      <c r="J14420" s="87" t="n">
        <v>201208</v>
      </c>
      <c r="K14420" s="93" t="n"/>
      <c r="L14420" s="87" t="n">
        <v>35000</v>
      </c>
      <c r="M14420" s="87" t="n">
        <v>32952.5</v>
      </c>
      <c r="N14420" s="87" t="n">
        <v>4690</v>
      </c>
      <c r="O14420" s="144" t="n">
        <v>31818.18181818182</v>
      </c>
      <c r="P14420" s="87" t="inlineStr">
        <is>
          <t>카페24선크림5 제로 무기자차 선크림옵션=5제로 무기자차 선크림 2개-30% off (무료배송)201208</t>
        </is>
      </c>
    </row>
    <row r="14421">
      <c r="B14421" s="127" t="n">
        <v>44224</v>
      </c>
      <c r="C14421" s="87">
        <f>TEXT(B14421,"aaa")</f>
        <v/>
      </c>
      <c r="D14421" s="93" t="n"/>
      <c r="E14421" s="87">
        <f>INDEX(매칭테이블!C:D,MATCH(RD!G14421,매칭테이블!D:D,0),1)</f>
        <v/>
      </c>
      <c r="F14421" s="93" t="inlineStr">
        <is>
          <t>카페24</t>
        </is>
      </c>
      <c r="G14421" s="93" t="inlineStr">
        <is>
          <t>[01/27 순차발송] 어성초 77 클리어 패드옵션=어성초77토너1개+어성초77패드1개-30% off (무료배송)</t>
        </is>
      </c>
      <c r="H14421" s="93" t="n">
        <v>1</v>
      </c>
      <c r="J14421" s="87" t="n">
        <v>201208</v>
      </c>
      <c r="K14421" s="93" t="n"/>
      <c r="L14421" s="87" t="n">
        <v>37100</v>
      </c>
      <c r="M14421" s="87" t="n">
        <v>34929.65</v>
      </c>
      <c r="N14421" s="87" t="n">
        <v>8092</v>
      </c>
      <c r="O14421" s="144" t="n">
        <v>33727.27272727273</v>
      </c>
      <c r="P14421" s="87" t="inlineStr">
        <is>
          <t>카페24토너+패드 세트[01/27 순차발송] 어성초 77 클리어 패드옵션=어성초77토너1개+어성초77패드1개-30% off (무료배송)201208</t>
        </is>
      </c>
    </row>
    <row r="14422">
      <c r="B14422" s="127" t="n">
        <v>44224</v>
      </c>
      <c r="C14422" s="87">
        <f>TEXT(B14422,"aaa")</f>
        <v/>
      </c>
      <c r="D14422" s="93" t="n"/>
      <c r="E14422" s="87">
        <f>INDEX(매칭테이블!C:D,MATCH(RD!G14422,매칭테이블!D:D,0),1)</f>
        <v/>
      </c>
      <c r="F14422" s="93" t="inlineStr">
        <is>
          <t>카페24</t>
        </is>
      </c>
      <c r="G14422" s="93" t="inlineStr">
        <is>
          <t>[01/27 순차발송] 어성초 77% 패드옵션=어성초 77 클리어 패드 1개-20% off</t>
        </is>
      </c>
      <c r="H14422" s="93" t="n">
        <v>1</v>
      </c>
      <c r="J14422" s="87" t="n">
        <v>201208</v>
      </c>
      <c r="K14422" s="93" t="n"/>
      <c r="L14422" s="87" t="n">
        <v>22400</v>
      </c>
      <c r="M14422" s="87" t="n">
        <v>21089.6</v>
      </c>
      <c r="N14422" s="87" t="n">
        <v>5012</v>
      </c>
      <c r="O14422" s="144" t="n">
        <v>20363.63636363636</v>
      </c>
      <c r="P14422" s="87" t="inlineStr">
        <is>
          <t>카페24클리어 패드[01/27 순차발송] 어성초 77% 패드옵션=어성초 77 클리어 패드 1개-20% off201208</t>
        </is>
      </c>
    </row>
    <row r="14423">
      <c r="B14423" s="127" t="n">
        <v>44224</v>
      </c>
      <c r="C14423" s="87">
        <f>TEXT(B14423,"aaa")</f>
        <v/>
      </c>
      <c r="D14423" s="93" t="n"/>
      <c r="E14423" s="87">
        <f>INDEX(매칭테이블!C:D,MATCH(RD!G14423,매칭테이블!D:D,0),1)</f>
        <v/>
      </c>
      <c r="F14423" s="93" t="inlineStr">
        <is>
          <t>카페24</t>
        </is>
      </c>
      <c r="G14423" s="93" t="inlineStr">
        <is>
          <t>[01/27 순차발송] 어성초 77% 패드옵션=어성초 77 클리어 패드 2+1 EVENT (무료배송)</t>
        </is>
      </c>
      <c r="H14423" s="93" t="n">
        <v>1</v>
      </c>
      <c r="J14423" s="87" t="n">
        <v>201208</v>
      </c>
      <c r="K14423" s="93" t="n"/>
      <c r="L14423" s="87" t="n">
        <v>54600</v>
      </c>
      <c r="M14423" s="87" t="n">
        <v>51405.9</v>
      </c>
      <c r="N14423" s="87" t="n">
        <v>9240</v>
      </c>
      <c r="O14423" s="144" t="n">
        <v>49636.36363636363</v>
      </c>
      <c r="P14423" s="87" t="inlineStr">
        <is>
          <t>카페24클리어 패드[01/27 순차발송] 어성초 77% 패드옵션=어성초 77 클리어 패드 2+1 EVENT (무료배송)201208</t>
        </is>
      </c>
    </row>
    <row r="14424">
      <c r="B14424" s="127" t="n">
        <v>44224</v>
      </c>
      <c r="C14424" s="87">
        <f>TEXT(B14424,"aaa")</f>
        <v/>
      </c>
      <c r="D14424" s="93" t="n"/>
      <c r="E14424" s="87">
        <f>INDEX(매칭테이블!C:D,MATCH(RD!G14424,매칭테이블!D:D,0),1)</f>
        <v/>
      </c>
      <c r="F14424" s="93" t="inlineStr">
        <is>
          <t>카페24</t>
        </is>
      </c>
      <c r="G14424" s="93" t="inlineStr">
        <is>
          <t>[수분 보충 세트] 어성초 77 토너 + 어성초 70 로션옵션=어성초 77 토너 250ml + 어성초 70 로션 200ml -30%</t>
        </is>
      </c>
      <c r="H14424" s="93" t="n">
        <v>59</v>
      </c>
      <c r="J14424" s="87" t="n">
        <v>201208</v>
      </c>
      <c r="K14424" s="93" t="n"/>
      <c r="L14424" s="87" t="n">
        <v>2188900</v>
      </c>
      <c r="M14424" s="87" t="n">
        <v>2060849.35</v>
      </c>
      <c r="N14424" s="87" t="n">
        <v>437662</v>
      </c>
      <c r="O14424" s="144" t="n">
        <v>1989909.090909091</v>
      </c>
      <c r="P14424" s="87" t="inlineStr">
        <is>
          <t>카페24수분 보충 세트[수분 보충 세트] 어성초 77 토너 + 어성초 70 로션옵션=어성초 77 토너 250ml + 어성초 70 로션 200ml -30%201208</t>
        </is>
      </c>
    </row>
    <row r="14425">
      <c r="B14425" s="127" t="n">
        <v>44224</v>
      </c>
      <c r="C14425" s="87">
        <f>TEXT(B14425,"aaa")</f>
        <v/>
      </c>
      <c r="D14425" s="93" t="n"/>
      <c r="E14425" s="87">
        <f>INDEX(매칭테이블!C:D,MATCH(RD!G14425,매칭테이블!D:D,0),1)</f>
        <v/>
      </c>
      <c r="F14425" s="93" t="inlineStr">
        <is>
          <t>카페24</t>
        </is>
      </c>
      <c r="G14425" s="93" t="inlineStr">
        <is>
          <t>[어성초 진정 패키지 세트] 대용량 토너 + 앰플 + 수딩 크림 + 마스크팩 10장</t>
        </is>
      </c>
      <c r="H14425" s="93" t="n">
        <v>5</v>
      </c>
      <c r="J14425" s="87" t="n">
        <v>201208</v>
      </c>
      <c r="K14425" s="93" t="n"/>
      <c r="L14425" s="87" t="n">
        <v>495000</v>
      </c>
      <c r="M14425" s="87" t="n">
        <v>466042.5</v>
      </c>
      <c r="N14425" s="87" t="n">
        <v>75685</v>
      </c>
      <c r="O14425" s="144" t="n">
        <v>449999.9999999999</v>
      </c>
      <c r="P14425" s="87" t="inlineStr">
        <is>
          <t>카페24어성초진정패키지[어성초 진정 패키지 세트] 대용량 토너 + 앰플 + 수딩 크림 + 마스크팩 10장201208</t>
        </is>
      </c>
    </row>
    <row r="14426">
      <c r="B14426" s="127" t="n">
        <v>44224</v>
      </c>
      <c r="C14426" s="87">
        <f>TEXT(B14426,"aaa")</f>
        <v/>
      </c>
      <c r="D14426" s="93" t="n"/>
      <c r="E14426" s="87">
        <f>INDEX(매칭테이블!C:D,MATCH(RD!G14426,매칭테이블!D:D,0),1)</f>
        <v/>
      </c>
      <c r="F14426" s="93" t="inlineStr">
        <is>
          <t>카페24</t>
        </is>
      </c>
      <c r="G14426" s="93" t="inlineStr">
        <is>
          <t>[플친단독] 어성초 80 수분 진정 앰플옵션=어성초 80 앰플 1개 - 28%off</t>
        </is>
      </c>
      <c r="H14426" s="93" t="n">
        <v>1</v>
      </c>
      <c r="J14426" s="87" t="n">
        <v>201208</v>
      </c>
      <c r="K14426" s="93" t="n"/>
      <c r="L14426" s="87" t="n">
        <v>28000</v>
      </c>
      <c r="M14426" s="87" t="n">
        <v>26362</v>
      </c>
      <c r="N14426" s="87" t="n">
        <v>3397</v>
      </c>
      <c r="O14426" s="144" t="n">
        <v>25454.54545454545</v>
      </c>
      <c r="P14426" s="87" t="inlineStr">
        <is>
          <t>카페24앰플[플친단독] 어성초 80 수분 진정 앰플옵션=어성초 80 앰플 1개 - 28%off201208</t>
        </is>
      </c>
    </row>
    <row r="14427">
      <c r="B14427" s="127" t="n">
        <v>44224</v>
      </c>
      <c r="C14427" s="87">
        <f>TEXT(B14427,"aaa")</f>
        <v/>
      </c>
      <c r="D14427" s="93" t="n"/>
      <c r="E14427" s="87">
        <f>INDEX(매칭테이블!C:D,MATCH(RD!G14427,매칭테이블!D:D,0),1)</f>
        <v/>
      </c>
      <c r="F14427" s="93" t="inlineStr">
        <is>
          <t>카페24</t>
        </is>
      </c>
      <c r="G14427" s="93" t="inlineStr">
        <is>
          <t>대용량 어성초 77 수딩 토너 500ml옵션=대용량 어성초 77 토너 1개 - 27% OFF</t>
        </is>
      </c>
      <c r="H14427" s="93" t="n">
        <v>40</v>
      </c>
      <c r="J14427" s="87" t="n">
        <v>201208</v>
      </c>
      <c r="K14427" s="93" t="n"/>
      <c r="L14427" s="87" t="n">
        <v>1320000</v>
      </c>
      <c r="M14427" s="87" t="n">
        <v>1242780</v>
      </c>
      <c r="N14427" s="87" t="n">
        <v>173200</v>
      </c>
      <c r="O14427" s="144" t="n">
        <v>1200000</v>
      </c>
      <c r="P14427" s="87" t="inlineStr">
        <is>
          <t>카페24토너대용량 어성초 77 수딩 토너 500ml옵션=대용량 어성초 77 토너 1개 - 27% OFF201208</t>
        </is>
      </c>
    </row>
    <row r="14428">
      <c r="B14428" s="127" t="n">
        <v>44224</v>
      </c>
      <c r="C14428" s="87">
        <f>TEXT(B14428,"aaa")</f>
        <v/>
      </c>
      <c r="D14428" s="93" t="n"/>
      <c r="E14428" s="87">
        <f>INDEX(매칭테이블!C:D,MATCH(RD!G14428,매칭테이블!D:D,0),1)</f>
        <v/>
      </c>
      <c r="F14428" s="93" t="inlineStr">
        <is>
          <t>카페24</t>
        </is>
      </c>
      <c r="G14428" s="93" t="inlineStr">
        <is>
          <t>대용량 어성초 77 수딩 토너 500ml화장솜(선택)=촉촉 스킨팩 화장솜</t>
        </is>
      </c>
      <c r="H14428" s="93" t="n">
        <v>9</v>
      </c>
      <c r="J14428" s="87" t="n">
        <v>201208</v>
      </c>
      <c r="K14428" s="93" t="n"/>
      <c r="L14428" s="87" t="n">
        <v>342000</v>
      </c>
      <c r="M14428" s="87" t="n">
        <v>321993</v>
      </c>
      <c r="N14428" s="87" t="n">
        <v>9990</v>
      </c>
      <c r="O14428" s="144" t="n">
        <v>310909.0909090909</v>
      </c>
      <c r="P14428" s="87" t="inlineStr">
        <is>
          <t>카페24토너대용량 어성초 77 수딩 토너 500ml화장솜(선택)=촉촉 스킨팩 화장솜201208</t>
        </is>
      </c>
    </row>
    <row r="14429">
      <c r="B14429" s="127" t="n">
        <v>44224</v>
      </c>
      <c r="C14429" s="87">
        <f>TEXT(B14429,"aaa")</f>
        <v/>
      </c>
      <c r="D14429" s="93" t="n"/>
      <c r="E14429" s="87">
        <f>INDEX(매칭테이블!C:D,MATCH(RD!G14429,매칭테이블!D:D,0),1)</f>
        <v/>
      </c>
      <c r="F14429" s="93" t="inlineStr">
        <is>
          <t>카페24</t>
        </is>
      </c>
      <c r="G14429" s="93" t="inlineStr">
        <is>
          <t>어성초 70 데일리 릴리프 로션로션=어성초 70 데일리 릴리프 로션 1개 -20% off</t>
        </is>
      </c>
      <c r="H14429" s="93" t="n">
        <v>10</v>
      </c>
      <c r="J14429" s="87" t="n">
        <v>201208</v>
      </c>
      <c r="K14429" s="93" t="n"/>
      <c r="L14429" s="87" t="n">
        <v>224000</v>
      </c>
      <c r="M14429" s="87" t="n">
        <v>210896</v>
      </c>
      <c r="N14429" s="87" t="n">
        <v>43380</v>
      </c>
      <c r="O14429" s="144" t="n">
        <v>203636.3636363636</v>
      </c>
      <c r="P14429" s="87" t="inlineStr">
        <is>
          <t>카페24로션어성초 70 데일리 릴리프 로션로션=어성초 70 데일리 릴리프 로션 1개 -20% off201208</t>
        </is>
      </c>
    </row>
    <row r="14430">
      <c r="B14430" s="127" t="n">
        <v>44224</v>
      </c>
      <c r="C14430" s="87">
        <f>TEXT(B14430,"aaa")</f>
        <v/>
      </c>
      <c r="D14430" s="93" t="n"/>
      <c r="E14430" s="87">
        <f>INDEX(매칭테이블!C:D,MATCH(RD!G14430,매칭테이블!D:D,0),1)</f>
        <v/>
      </c>
      <c r="F14430" s="93" t="inlineStr">
        <is>
          <t>카페24</t>
        </is>
      </c>
      <c r="G14430" s="93" t="inlineStr">
        <is>
          <t>어성초 70 데일리 릴리프 로션로션=어성초 70 데일리 릴리프 로션 2개 -30% off</t>
        </is>
      </c>
      <c r="H14430" s="93" t="n">
        <v>2</v>
      </c>
      <c r="J14430" s="87" t="n">
        <v>201208</v>
      </c>
      <c r="K14430" s="93" t="n"/>
      <c r="L14430" s="87" t="n">
        <v>78400</v>
      </c>
      <c r="M14430" s="87" t="n">
        <v>73813.60000000001</v>
      </c>
      <c r="N14430" s="87" t="n">
        <v>17352</v>
      </c>
      <c r="O14430" s="144" t="n">
        <v>71272.72727272726</v>
      </c>
      <c r="P14430" s="87" t="inlineStr">
        <is>
          <t>카페24로션어성초 70 데일리 릴리프 로션로션=어성초 70 데일리 릴리프 로션 2개 -30% off201208</t>
        </is>
      </c>
    </row>
    <row r="14431">
      <c r="B14431" s="127" t="n">
        <v>44224</v>
      </c>
      <c r="C14431" s="87">
        <f>TEXT(B14431,"aaa")</f>
        <v/>
      </c>
      <c r="D14431" s="93" t="n"/>
      <c r="E14431" s="87">
        <f>INDEX(매칭테이블!C:D,MATCH(RD!G14431,매칭테이블!D:D,0),1)</f>
        <v/>
      </c>
      <c r="F14431" s="93" t="inlineStr">
        <is>
          <t>카페24</t>
        </is>
      </c>
      <c r="G14431" s="93" t="inlineStr">
        <is>
          <t>어성초 70 데일리 릴리프 로션로션=어성초 77토너 + 어성초 70 로션 수분 보충 세트 -30% off</t>
        </is>
      </c>
      <c r="H14431" s="93" t="n">
        <v>3</v>
      </c>
      <c r="J14431" s="87" t="n">
        <v>201208</v>
      </c>
      <c r="K14431" s="93" t="n"/>
      <c r="L14431" s="87" t="n">
        <v>111300</v>
      </c>
      <c r="M14431" s="87" t="n">
        <v>104788.95</v>
      </c>
      <c r="N14431" s="87" t="n">
        <v>22254</v>
      </c>
      <c r="O14431" s="144" t="n">
        <v>101181.8181818182</v>
      </c>
      <c r="P14431" s="87" t="inlineStr">
        <is>
          <t>카페24수분 보충 세트어성초 70 데일리 릴리프 로션로션=어성초 77토너 + 어성초 70 로션 수분 보충 세트 -30% off201208</t>
        </is>
      </c>
    </row>
    <row r="14432">
      <c r="B14432" s="127" t="n">
        <v>44224</v>
      </c>
      <c r="C14432" s="87">
        <f>TEXT(B14432,"aaa")</f>
        <v/>
      </c>
      <c r="D14432" s="93" t="n"/>
      <c r="E14432" s="87">
        <f>INDEX(매칭테이블!C:D,MATCH(RD!G14432,매칭테이블!D:D,0),1)</f>
        <v/>
      </c>
      <c r="F14432" s="93" t="inlineStr">
        <is>
          <t>카페24</t>
        </is>
      </c>
      <c r="G14432" s="93" t="inlineStr">
        <is>
          <t>어성초 70 머드 크림 마스크옵션=어성초 70 머드 크림 마스크-20% off</t>
        </is>
      </c>
      <c r="H14432" s="93" t="n">
        <v>3</v>
      </c>
      <c r="J14432" s="87" t="n">
        <v>201208</v>
      </c>
      <c r="K14432" s="93" t="n"/>
      <c r="L14432" s="87" t="n">
        <v>60000</v>
      </c>
      <c r="M14432" s="87" t="n">
        <v>56490</v>
      </c>
      <c r="N14432" s="87" t="n">
        <v>4326</v>
      </c>
      <c r="O14432" s="144" t="n">
        <v>54545.45454545454</v>
      </c>
      <c r="P14432" s="87" t="inlineStr">
        <is>
          <t>카페24머드크림마스크어성초 70 머드 크림 마스크옵션=어성초 70 머드 크림 마스크-20% off201208</t>
        </is>
      </c>
    </row>
    <row r="14433">
      <c r="B14433" s="127" t="n">
        <v>44224</v>
      </c>
      <c r="C14433" s="87">
        <f>TEXT(B14433,"aaa")</f>
        <v/>
      </c>
      <c r="D14433" s="93" t="n"/>
      <c r="E14433" s="87">
        <f>INDEX(매칭테이블!C:D,MATCH(RD!G14433,매칭테이블!D:D,0),1)</f>
        <v/>
      </c>
      <c r="F14433" s="93" t="inlineStr">
        <is>
          <t>카페24</t>
        </is>
      </c>
      <c r="G14433" s="93" t="inlineStr">
        <is>
          <t>어성초 70 인텐스 카밍 크림크림=어성초 70 인텐스 카밍 크림 1개 (-20%)</t>
        </is>
      </c>
      <c r="H14433" s="93" t="n">
        <v>4</v>
      </c>
      <c r="J14433" s="87" t="n">
        <v>201208</v>
      </c>
      <c r="K14433" s="93" t="n"/>
      <c r="L14433" s="87" t="n">
        <v>112000</v>
      </c>
      <c r="M14433" s="87" t="n">
        <v>105448</v>
      </c>
      <c r="N14433" s="87" t="n">
        <v>15528</v>
      </c>
      <c r="O14433" s="144" t="n">
        <v>101818.1818181818</v>
      </c>
      <c r="P14433" s="87" t="inlineStr">
        <is>
          <t>카페24카밍크림어성초 70 인텐스 카밍 크림크림=어성초 70 인텐스 카밍 크림 1개 (-20%)201208</t>
        </is>
      </c>
    </row>
    <row r="14434">
      <c r="B14434" s="127" t="n">
        <v>44224</v>
      </c>
      <c r="C14434" s="87">
        <f>TEXT(B14434,"aaa")</f>
        <v/>
      </c>
      <c r="D14434" s="93" t="n"/>
      <c r="E14434" s="87">
        <f>INDEX(매칭테이블!C:D,MATCH(RD!G14434,매칭테이블!D:D,0),1)</f>
        <v/>
      </c>
      <c r="F14434" s="93" t="inlineStr">
        <is>
          <t>카페24</t>
        </is>
      </c>
      <c r="G14434" s="93" t="inlineStr">
        <is>
          <t>어성초 70 인텐스 카밍 크림크림=어성초 70 인텐스 카밍 크림 2개 (-30%)</t>
        </is>
      </c>
      <c r="H14434" s="93" t="n">
        <v>2</v>
      </c>
      <c r="J14434" s="87" t="n">
        <v>201208</v>
      </c>
      <c r="K14434" s="93" t="n"/>
      <c r="L14434" s="87" t="n">
        <v>98000</v>
      </c>
      <c r="M14434" s="87" t="n">
        <v>92267</v>
      </c>
      <c r="N14434" s="87" t="n">
        <v>15528</v>
      </c>
      <c r="O14434" s="144" t="n">
        <v>89090.90909090909</v>
      </c>
      <c r="P14434" s="87" t="inlineStr">
        <is>
          <t>카페24카밍크림어성초 70 인텐스 카밍 크림크림=어성초 70 인텐스 카밍 크림 2개 (-30%)201208</t>
        </is>
      </c>
    </row>
    <row r="14435">
      <c r="B14435" s="127" t="n">
        <v>44224</v>
      </c>
      <c r="C14435" s="87">
        <f>TEXT(B14435,"aaa")</f>
        <v/>
      </c>
      <c r="D14435" s="93" t="n"/>
      <c r="E14435" s="87">
        <f>INDEX(매칭테이블!C:D,MATCH(RD!G14435,매칭테이블!D:D,0),1)</f>
        <v/>
      </c>
      <c r="F14435" s="93" t="inlineStr">
        <is>
          <t>카페24</t>
        </is>
      </c>
      <c r="G14435" s="93" t="inlineStr">
        <is>
          <t>어성초 70 인텐스 카밍 크림크림=어성초 토너 250ml + 카밍 크림 50ml (-30%)</t>
        </is>
      </c>
      <c r="H14435" s="93" t="n">
        <v>2</v>
      </c>
      <c r="J14435" s="87" t="n">
        <v>201208</v>
      </c>
      <c r="K14435" s="93" t="n"/>
      <c r="L14435" s="87" t="n">
        <v>84000</v>
      </c>
      <c r="M14435" s="87" t="n">
        <v>79086</v>
      </c>
      <c r="N14435" s="87" t="n">
        <v>13924</v>
      </c>
      <c r="O14435" s="144" t="n">
        <v>76363.63636363635</v>
      </c>
      <c r="P14435" s="87" t="inlineStr">
        <is>
          <t>카페24카밍크림어성초 70 인텐스 카밍 크림크림=어성초 토너 250ml + 카밍 크림 50ml (-30%)201208</t>
        </is>
      </c>
    </row>
    <row r="14436">
      <c r="B14436" s="127" t="n">
        <v>44224</v>
      </c>
      <c r="C14436" s="87">
        <f>TEXT(B14436,"aaa")</f>
        <v/>
      </c>
      <c r="D14436" s="93" t="n"/>
      <c r="E14436" s="87">
        <f>INDEX(매칭테이블!C:D,MATCH(RD!G14436,매칭테이블!D:D,0),1)</f>
        <v/>
      </c>
      <c r="F14436" s="93" t="inlineStr">
        <is>
          <t>카페24</t>
        </is>
      </c>
      <c r="G14436" s="93" t="inlineStr">
        <is>
          <t>어성초 77 수딩 토너옵션=어성초 77 토너 1개-20% off</t>
        </is>
      </c>
      <c r="H14436" s="93" t="n">
        <v>112</v>
      </c>
      <c r="J14436" s="87" t="n">
        <v>201208</v>
      </c>
      <c r="K14436" s="93" t="n"/>
      <c r="L14436" s="87" t="n">
        <v>2240000</v>
      </c>
      <c r="M14436" s="87" t="n">
        <v>2108960</v>
      </c>
      <c r="N14436" s="87" t="n">
        <v>344960</v>
      </c>
      <c r="O14436" s="144" t="n">
        <v>2036363.636363636</v>
      </c>
      <c r="P14436" s="87" t="inlineStr">
        <is>
          <t>카페24토너어성초 77 수딩 토너옵션=어성초 77 토너 1개-20% off201208</t>
        </is>
      </c>
    </row>
    <row r="14437">
      <c r="B14437" s="127" t="n">
        <v>44224</v>
      </c>
      <c r="C14437" s="87">
        <f>TEXT(B14437,"aaa")</f>
        <v/>
      </c>
      <c r="D14437" s="93" t="n"/>
      <c r="E14437" s="87">
        <f>INDEX(매칭테이블!C:D,MATCH(RD!G14437,매칭테이블!D:D,0),1)</f>
        <v/>
      </c>
      <c r="F14437" s="93" t="inlineStr">
        <is>
          <t>카페24</t>
        </is>
      </c>
      <c r="G14437" s="93" t="inlineStr">
        <is>
          <t>어성초 77 수딩 토너옵션=BEST어성초 77 토너 2개-30% off (무료배송)</t>
        </is>
      </c>
      <c r="H14437" s="93" t="n">
        <v>91</v>
      </c>
      <c r="J14437" s="87" t="n">
        <v>201208</v>
      </c>
      <c r="K14437" s="93" t="n"/>
      <c r="L14437" s="87" t="n">
        <v>3185000</v>
      </c>
      <c r="M14437" s="87" t="n">
        <v>2998677.5</v>
      </c>
      <c r="N14437" s="87" t="n">
        <v>560560</v>
      </c>
      <c r="O14437" s="144" t="n">
        <v>2895454.545454545</v>
      </c>
      <c r="P14437" s="87" t="inlineStr">
        <is>
          <t>카페24토너어성초 77 수딩 토너옵션=BEST어성초 77 토너 2개-30% off (무료배송)201208</t>
        </is>
      </c>
    </row>
    <row r="14438">
      <c r="B14438" s="127" t="n">
        <v>44224</v>
      </c>
      <c r="C14438" s="87">
        <f>TEXT(B14438,"aaa")</f>
        <v/>
      </c>
      <c r="D14438" s="93" t="n"/>
      <c r="E14438" s="87">
        <f>INDEX(매칭테이블!C:D,MATCH(RD!G14438,매칭테이블!D:D,0),1)</f>
        <v/>
      </c>
      <c r="F14438" s="93" t="inlineStr">
        <is>
          <t>카페24</t>
        </is>
      </c>
      <c r="G14438" s="93" t="inlineStr">
        <is>
          <t>어성초 77 수딩 토너옵션=어성초 77토너1개 + 어성초77패드1개 -30% off (무료배송)</t>
        </is>
      </c>
      <c r="H14438" s="93" t="n">
        <v>46</v>
      </c>
      <c r="J14438" s="87" t="n">
        <v>201208</v>
      </c>
      <c r="K14438" s="93" t="n"/>
      <c r="L14438" s="87" t="n">
        <v>1706600</v>
      </c>
      <c r="M14438" s="87" t="n">
        <v>1606763.9</v>
      </c>
      <c r="N14438" s="87" t="n">
        <v>372232</v>
      </c>
      <c r="O14438" s="144" t="n">
        <v>1551454.545454545</v>
      </c>
      <c r="P14438" s="87" t="inlineStr">
        <is>
          <t>카페24토너+패드 세트어성초 77 수딩 토너옵션=어성초 77토너1개 + 어성초77패드1개 -30% off (무료배송)201208</t>
        </is>
      </c>
    </row>
    <row r="14439">
      <c r="B14439" s="127" t="n">
        <v>44224</v>
      </c>
      <c r="C14439" s="87">
        <f>TEXT(B14439,"aaa")</f>
        <v/>
      </c>
      <c r="D14439" s="93" t="n"/>
      <c r="E14439" s="87">
        <f>INDEX(매칭테이블!C:D,MATCH(RD!G14439,매칭테이블!D:D,0),1)</f>
        <v/>
      </c>
      <c r="F14439" s="93" t="inlineStr">
        <is>
          <t>카페24</t>
        </is>
      </c>
      <c r="G14439" s="93" t="inlineStr">
        <is>
          <t>어성초 77 수딩 토너화장솜(선택)=촉촉 스킨팩 화장솜</t>
        </is>
      </c>
      <c r="H14439" s="93" t="n">
        <v>86</v>
      </c>
      <c r="J14439" s="87" t="n">
        <v>201208</v>
      </c>
      <c r="K14439" s="93" t="n"/>
      <c r="L14439" s="87" t="n">
        <v>258000</v>
      </c>
      <c r="M14439" s="87" t="n">
        <v>242907</v>
      </c>
      <c r="N14439" s="87" t="n">
        <v>95460</v>
      </c>
      <c r="O14439" s="144" t="n">
        <v>234545.4545454545</v>
      </c>
      <c r="P14439" s="87" t="inlineStr">
        <is>
          <t>카페24화장솜어성초 77 수딩 토너화장솜(선택)=촉촉 스킨팩 화장솜201208</t>
        </is>
      </c>
    </row>
    <row r="14440">
      <c r="B14440" s="127" t="n">
        <v>44224</v>
      </c>
      <c r="C14440" s="87">
        <f>TEXT(B14440,"aaa")</f>
        <v/>
      </c>
      <c r="D14440" s="93" t="n"/>
      <c r="E14440" s="87">
        <f>INDEX(매칭테이블!C:D,MATCH(RD!G14440,매칭테이블!D:D,0),1)</f>
        <v/>
      </c>
      <c r="F14440" s="93" t="inlineStr">
        <is>
          <t>카페24</t>
        </is>
      </c>
      <c r="G14440" s="93" t="inlineStr">
        <is>
          <t>어성초 77 수딩 토너토너(필수)=어성초 77 토너 2개-30% off (무료배송)</t>
        </is>
      </c>
      <c r="H14440" s="93" t="n">
        <v>1</v>
      </c>
      <c r="J14440" s="87" t="n">
        <v>201208</v>
      </c>
      <c r="K14440" s="93" t="n"/>
      <c r="L14440" s="87" t="n">
        <v>35000</v>
      </c>
      <c r="M14440" s="87" t="n">
        <v>32952.5</v>
      </c>
      <c r="N14440" s="87" t="n">
        <v>6160</v>
      </c>
      <c r="O14440" s="144" t="n">
        <v>31818.18181818182</v>
      </c>
      <c r="P14440" s="87" t="inlineStr">
        <is>
          <t>카페24토너어성초 77 수딩 토너토너(필수)=어성초 77 토너 2개-30% off (무료배송)201208</t>
        </is>
      </c>
    </row>
    <row r="14441">
      <c r="B14441" s="127" t="n">
        <v>44224</v>
      </c>
      <c r="C14441" s="87">
        <f>TEXT(B14441,"aaa")</f>
        <v/>
      </c>
      <c r="D14441" s="93" t="n"/>
      <c r="E14441" s="87">
        <f>INDEX(매칭테이블!C:D,MATCH(RD!G14441,매칭테이블!D:D,0),1)</f>
        <v/>
      </c>
      <c r="F14441" s="93" t="inlineStr">
        <is>
          <t>카페24</t>
        </is>
      </c>
      <c r="G14441" s="93" t="inlineStr">
        <is>
          <t>어성초 77 수딩 토너토너(필수)=(대용량) 어성초 77 토너 500ml (무료배송)</t>
        </is>
      </c>
      <c r="H14441" s="93" t="n">
        <v>1</v>
      </c>
      <c r="J14441" s="87" t="n">
        <v>201208</v>
      </c>
      <c r="K14441" s="93" t="n"/>
      <c r="L14441" s="87" t="n">
        <v>33000</v>
      </c>
      <c r="M14441" s="87" t="n">
        <v>31069.5</v>
      </c>
      <c r="N14441" s="87" t="n">
        <v>4330</v>
      </c>
      <c r="O14441" s="144" t="n">
        <v>30000</v>
      </c>
      <c r="P14441" s="87" t="inlineStr">
        <is>
          <t>카페24토너어성초 77 수딩 토너토너(필수)=(대용량) 어성초 77 토너 500ml (무료배송)201208</t>
        </is>
      </c>
    </row>
    <row r="14442">
      <c r="B14442" s="127" t="n">
        <v>44224</v>
      </c>
      <c r="C14442" s="87">
        <f>TEXT(B14442,"aaa")</f>
        <v/>
      </c>
      <c r="D14442" s="93" t="n"/>
      <c r="E14442" s="87">
        <f>INDEX(매칭테이블!C:D,MATCH(RD!G14442,매칭테이블!D:D,0),1)</f>
        <v/>
      </c>
      <c r="F14442" s="93" t="inlineStr">
        <is>
          <t>카페24</t>
        </is>
      </c>
      <c r="G14442" s="93" t="inlineStr">
        <is>
          <t>어성초 77 진정 마스크옵션=어성초 77 진정 마스크팩 1장</t>
        </is>
      </c>
      <c r="H14442" s="93" t="n">
        <v>5</v>
      </c>
      <c r="J14442" s="87" t="n">
        <v>201208</v>
      </c>
      <c r="K14442" s="93" t="n"/>
      <c r="L14442" s="87" t="n">
        <v>20000</v>
      </c>
      <c r="M14442" s="87" t="n">
        <v>18830</v>
      </c>
      <c r="N14442" s="87" t="n">
        <v>1985</v>
      </c>
      <c r="O14442" s="144" t="n">
        <v>18181.81818181818</v>
      </c>
      <c r="P14442" s="87" t="inlineStr">
        <is>
          <t>카페24마스크팩어성초 77 진정 마스크옵션=어성초 77 진정 마스크팩 1장201208</t>
        </is>
      </c>
    </row>
    <row r="14443">
      <c r="B14443" s="127" t="n">
        <v>44224</v>
      </c>
      <c r="C14443" s="87">
        <f>TEXT(B14443,"aaa")</f>
        <v/>
      </c>
      <c r="D14443" s="93" t="n"/>
      <c r="E14443" s="87">
        <f>INDEX(매칭테이블!C:D,MATCH(RD!G14443,매칭테이블!D:D,0),1)</f>
        <v/>
      </c>
      <c r="F14443" s="93" t="inlineStr">
        <is>
          <t>카페24</t>
        </is>
      </c>
      <c r="G14443" s="93" t="inlineStr">
        <is>
          <t>어성초 77 진정 마스크옵션=어성초 77 진정 마스크팩 10장-50% off</t>
        </is>
      </c>
      <c r="H14443" s="93" t="n">
        <v>8</v>
      </c>
      <c r="J14443" s="87" t="n">
        <v>201208</v>
      </c>
      <c r="K14443" s="93" t="n"/>
      <c r="L14443" s="87" t="n">
        <v>160000</v>
      </c>
      <c r="M14443" s="87" t="n">
        <v>150640</v>
      </c>
      <c r="N14443" s="87" t="n">
        <v>31760</v>
      </c>
      <c r="O14443" s="144" t="n">
        <v>145454.5454545454</v>
      </c>
      <c r="P14443" s="87" t="inlineStr">
        <is>
          <t>카페24마스크팩어성초 77 진정 마스크옵션=어성초 77 진정 마스크팩 10장-50% off201208</t>
        </is>
      </c>
    </row>
    <row r="14444">
      <c r="B14444" s="127" t="n">
        <v>44224</v>
      </c>
      <c r="C14444" s="87">
        <f>TEXT(B14444,"aaa")</f>
        <v/>
      </c>
      <c r="D14444" s="93" t="n"/>
      <c r="E14444" s="87">
        <f>INDEX(매칭테이블!C:D,MATCH(RD!G14444,매칭테이블!D:D,0),1)</f>
        <v/>
      </c>
      <c r="F14444" s="93" t="inlineStr">
        <is>
          <t>카페24</t>
        </is>
      </c>
      <c r="G14444" s="93" t="inlineStr">
        <is>
          <t>어성초 77 진정 마스크</t>
        </is>
      </c>
      <c r="H14444" s="93" t="n">
        <v>7</v>
      </c>
      <c r="J14444" s="87" t="n">
        <v>201208</v>
      </c>
      <c r="K14444" s="93" t="n"/>
      <c r="L14444" s="87" t="n">
        <v>28000</v>
      </c>
      <c r="M14444" s="87" t="n">
        <v>26362</v>
      </c>
      <c r="N14444" s="87" t="n">
        <v>2779</v>
      </c>
      <c r="O14444" s="144" t="n">
        <v>25454.54545454545</v>
      </c>
      <c r="P14444" s="87" t="inlineStr">
        <is>
          <t>카페24마스크팩어성초 77 진정 마스크201208</t>
        </is>
      </c>
    </row>
    <row r="14445">
      <c r="B14445" s="127" t="n">
        <v>44224</v>
      </c>
      <c r="C14445" s="87">
        <f>TEXT(B14445,"aaa")</f>
        <v/>
      </c>
      <c r="D14445" s="93" t="n"/>
      <c r="E14445" s="87">
        <f>INDEX(매칭테이블!C:D,MATCH(RD!G14445,매칭테이블!D:D,0),1)</f>
        <v/>
      </c>
      <c r="F14445" s="93" t="inlineStr">
        <is>
          <t>카페24</t>
        </is>
      </c>
      <c r="G14445" s="93" t="inlineStr">
        <is>
          <t>어성초 77 클리어 패드옵션=어성초 77 클리어 패드 1개-20% off</t>
        </is>
      </c>
      <c r="H14445" s="93" t="n">
        <v>43</v>
      </c>
      <c r="J14445" s="87" t="n">
        <v>201208</v>
      </c>
      <c r="K14445" s="93" t="n"/>
      <c r="L14445" s="87" t="n">
        <v>963200</v>
      </c>
      <c r="M14445" s="87" t="n">
        <v>906852.8</v>
      </c>
      <c r="N14445" s="87" t="n">
        <v>215516</v>
      </c>
      <c r="O14445" s="144" t="n">
        <v>875636.3636363635</v>
      </c>
      <c r="P14445" s="87" t="inlineStr">
        <is>
          <t>카페24클리어 패드어성초 77 클리어 패드옵션=어성초 77 클리어 패드 1개-20% off201208</t>
        </is>
      </c>
    </row>
    <row r="14446">
      <c r="B14446" s="127" t="n">
        <v>44224</v>
      </c>
      <c r="C14446" s="87">
        <f>TEXT(B14446,"aaa")</f>
        <v/>
      </c>
      <c r="D14446" s="93" t="n"/>
      <c r="E14446" s="87">
        <f>INDEX(매칭테이블!C:D,MATCH(RD!G14446,매칭테이블!D:D,0),1)</f>
        <v/>
      </c>
      <c r="F14446" s="93" t="inlineStr">
        <is>
          <t>카페24</t>
        </is>
      </c>
      <c r="G14446" s="93" t="inlineStr">
        <is>
          <t>어성초 77 클리어 패드옵션=어성초 77 클리어 패드 2개-30% off (무료배송)</t>
        </is>
      </c>
      <c r="H14446" s="93" t="n">
        <v>40</v>
      </c>
      <c r="J14446" s="87" t="n">
        <v>201208</v>
      </c>
      <c r="K14446" s="93" t="n"/>
      <c r="L14446" s="87" t="n">
        <v>1568000</v>
      </c>
      <c r="M14446" s="87" t="n">
        <v>1476272</v>
      </c>
      <c r="N14446" s="87" t="n">
        <v>400960</v>
      </c>
      <c r="O14446" s="144" t="n">
        <v>1425454.545454545</v>
      </c>
      <c r="P14446" s="87" t="inlineStr">
        <is>
          <t>카페24클리어 패드어성초 77 클리어 패드옵션=어성초 77 클리어 패드 2개-30% off (무료배송)201208</t>
        </is>
      </c>
    </row>
    <row r="14447">
      <c r="B14447" s="127" t="n">
        <v>44224</v>
      </c>
      <c r="C14447" s="87">
        <f>TEXT(B14447,"aaa")</f>
        <v/>
      </c>
      <c r="D14447" s="93" t="n"/>
      <c r="E14447" s="87">
        <f>INDEX(매칭테이블!C:D,MATCH(RD!G14447,매칭테이블!D:D,0),1)</f>
        <v/>
      </c>
      <c r="F14447" s="93" t="inlineStr">
        <is>
          <t>카페24</t>
        </is>
      </c>
      <c r="G14447" s="93" t="inlineStr">
        <is>
          <t>어성초 77 클리어 패드옵션=어성초 77 클리어 패드 2+1 EVENT (무료배송)</t>
        </is>
      </c>
      <c r="H14447" s="93" t="n">
        <v>37</v>
      </c>
      <c r="J14447" s="87" t="n">
        <v>201208</v>
      </c>
      <c r="K14447" s="93" t="n"/>
      <c r="L14447" s="87" t="n">
        <v>2020200</v>
      </c>
      <c r="M14447" s="87" t="n">
        <v>1902018.3</v>
      </c>
      <c r="N14447" s="87" t="n">
        <v>341880</v>
      </c>
      <c r="O14447" s="144" t="n">
        <v>1836545.454545454</v>
      </c>
      <c r="P14447" s="87" t="inlineStr">
        <is>
          <t>카페24클리어 패드어성초 77 클리어 패드옵션=어성초 77 클리어 패드 2+1 EVENT (무료배송)201208</t>
        </is>
      </c>
    </row>
    <row r="14448">
      <c r="B14448" s="127" t="n">
        <v>44224</v>
      </c>
      <c r="C14448" s="87">
        <f>TEXT(B14448,"aaa")</f>
        <v/>
      </c>
      <c r="D14448" s="93" t="n"/>
      <c r="E14448" s="87">
        <f>INDEX(매칭테이블!C:D,MATCH(RD!G14448,매칭테이블!D:D,0),1)</f>
        <v/>
      </c>
      <c r="F14448" s="93" t="inlineStr">
        <is>
          <t>카페24</t>
        </is>
      </c>
      <c r="G14448" s="93" t="inlineStr">
        <is>
          <t>어성초 77 클리어 패드옵션=어성초77토너1개+어성초77패드1개-30% off (무료배송)</t>
        </is>
      </c>
      <c r="H14448" s="93" t="n">
        <v>11</v>
      </c>
      <c r="J14448" s="87" t="n">
        <v>201208</v>
      </c>
      <c r="K14448" s="93" t="n"/>
      <c r="L14448" s="87" t="n">
        <v>408100</v>
      </c>
      <c r="M14448" s="87" t="n">
        <v>384226.15</v>
      </c>
      <c r="N14448" s="87" t="n">
        <v>89012</v>
      </c>
      <c r="O14448" s="144" t="n">
        <v>370999.9999999999</v>
      </c>
      <c r="P14448" s="87" t="inlineStr">
        <is>
          <t>카페24토너+패드 세트어성초 77 클리어 패드옵션=어성초77토너1개+어성초77패드1개-30% off (무료배송)201208</t>
        </is>
      </c>
    </row>
    <row r="14449">
      <c r="B14449" s="127" t="n">
        <v>44224</v>
      </c>
      <c r="C14449" s="87">
        <f>TEXT(B14449,"aaa")</f>
        <v/>
      </c>
      <c r="D14449" s="93" t="n"/>
      <c r="E14449" s="87">
        <f>INDEX(매칭테이블!C:D,MATCH(RD!G14449,매칭테이블!D:D,0),1)</f>
        <v/>
      </c>
      <c r="F14449" s="93" t="inlineStr">
        <is>
          <t>카페24</t>
        </is>
      </c>
      <c r="G14449" s="93" t="inlineStr">
        <is>
          <t>어성초 77 토너</t>
        </is>
      </c>
      <c r="H14449" s="93" t="n">
        <v>1</v>
      </c>
      <c r="J14449" s="87" t="n">
        <v>201208</v>
      </c>
      <c r="K14449" s="93" t="n"/>
      <c r="L14449" s="87" t="n">
        <v>20000</v>
      </c>
      <c r="M14449" s="87" t="n">
        <v>18830</v>
      </c>
      <c r="N14449" s="87" t="n">
        <v>3080</v>
      </c>
      <c r="O14449" s="144" t="n">
        <v>18181.81818181818</v>
      </c>
      <c r="P14449" s="87" t="inlineStr">
        <is>
          <t>카페24토너어성초 77 토너201208</t>
        </is>
      </c>
    </row>
    <row r="14450">
      <c r="B14450" s="127" t="n">
        <v>44224</v>
      </c>
      <c r="C14450" s="87">
        <f>TEXT(B14450,"aaa")</f>
        <v/>
      </c>
      <c r="D14450" s="93" t="n"/>
      <c r="E14450" s="87">
        <f>INDEX(매칭테이블!C:D,MATCH(RD!G14450,매칭테이블!D:D,0),1)</f>
        <v/>
      </c>
      <c r="F14450" s="93" t="inlineStr">
        <is>
          <t>카페24</t>
        </is>
      </c>
      <c r="G14450" s="93" t="inlineStr">
        <is>
          <t>어성초 77 포어 클리어 패드옵션=어성초 77 클리어 패드 1개-20% off</t>
        </is>
      </c>
      <c r="H14450" s="93" t="n">
        <v>1</v>
      </c>
      <c r="J14450" s="87" t="n">
        <v>201208</v>
      </c>
      <c r="K14450" s="93" t="n"/>
      <c r="L14450" s="87" t="n">
        <v>22400</v>
      </c>
      <c r="M14450" s="87" t="n">
        <v>21089.6</v>
      </c>
      <c r="N14450" s="87" t="n">
        <v>5012</v>
      </c>
      <c r="O14450" s="144" t="n">
        <v>20363.63636363636</v>
      </c>
      <c r="P14450" s="87" t="inlineStr">
        <is>
          <t>카페24클리어 패드어성초 77 포어 클리어 패드옵션=어성초 77 클리어 패드 1개-20% off201208</t>
        </is>
      </c>
    </row>
    <row r="14451">
      <c r="B14451" s="127" t="n">
        <v>44224</v>
      </c>
      <c r="C14451" s="87">
        <f>TEXT(B14451,"aaa")</f>
        <v/>
      </c>
      <c r="D14451" s="93" t="n"/>
      <c r="E14451" s="87">
        <f>INDEX(매칭테이블!C:D,MATCH(RD!G14451,매칭테이블!D:D,0),1)</f>
        <v/>
      </c>
      <c r="F14451" s="93" t="inlineStr">
        <is>
          <t>카페24</t>
        </is>
      </c>
      <c r="G14451" s="93" t="inlineStr">
        <is>
          <t>어성초 77 포어 클리어 패드옵션=어성초 77 클리어 패드 2+1 EVENT (무료배송)</t>
        </is>
      </c>
      <c r="H14451" s="93" t="n">
        <v>1</v>
      </c>
      <c r="J14451" s="87" t="n">
        <v>201208</v>
      </c>
      <c r="K14451" s="93" t="n"/>
      <c r="L14451" s="87" t="n">
        <v>54600</v>
      </c>
      <c r="M14451" s="87" t="n">
        <v>51405.9</v>
      </c>
      <c r="N14451" s="87" t="n">
        <v>9240</v>
      </c>
      <c r="O14451" s="144" t="n">
        <v>49636.36363636363</v>
      </c>
      <c r="P14451" s="87" t="inlineStr">
        <is>
          <t>카페24클리어 패드어성초 77 포어 클리어 패드옵션=어성초 77 클리어 패드 2+1 EVENT (무료배송)201208</t>
        </is>
      </c>
    </row>
    <row r="14452">
      <c r="B14452" s="127" t="n">
        <v>44224</v>
      </c>
      <c r="C14452" s="87">
        <f>TEXT(B14452,"aaa")</f>
        <v/>
      </c>
      <c r="D14452" s="93" t="n"/>
      <c r="E14452" s="87">
        <f>INDEX(매칭테이블!C:D,MATCH(RD!G14452,매칭테이블!D:D,0),1)</f>
        <v/>
      </c>
      <c r="F14452" s="93" t="inlineStr">
        <is>
          <t>카페24</t>
        </is>
      </c>
      <c r="G14452" s="93" t="inlineStr">
        <is>
          <t>어성초 77% 수딩 토너토너(필수)=어성초 77 토너 1개-20% off</t>
        </is>
      </c>
      <c r="H14452" s="93" t="n">
        <v>7</v>
      </c>
      <c r="J14452" s="87" t="n">
        <v>201208</v>
      </c>
      <c r="K14452" s="93" t="n"/>
      <c r="L14452" s="87" t="n">
        <v>140000</v>
      </c>
      <c r="M14452" s="87" t="n">
        <v>131810</v>
      </c>
      <c r="N14452" s="87" t="n">
        <v>21560</v>
      </c>
      <c r="O14452" s="144" t="n">
        <v>127272.7272727273</v>
      </c>
      <c r="P14452" s="87" t="inlineStr">
        <is>
          <t>카페24토너어성초 77% 수딩 토너토너(필수)=어성초 77 토너 1개-20% off201208</t>
        </is>
      </c>
    </row>
    <row r="14453">
      <c r="B14453" s="127" t="n">
        <v>44224</v>
      </c>
      <c r="C14453" s="87">
        <f>TEXT(B14453,"aaa")</f>
        <v/>
      </c>
      <c r="D14453" s="93" t="n"/>
      <c r="E14453" s="87">
        <f>INDEX(매칭테이블!C:D,MATCH(RD!G14453,매칭테이블!D:D,0),1)</f>
        <v/>
      </c>
      <c r="F14453" s="93" t="inlineStr">
        <is>
          <t>카페24</t>
        </is>
      </c>
      <c r="G14453" s="93" t="inlineStr">
        <is>
          <t>어성초 77% 수딩 토너토너(필수)=어성초 77 토너 2개-30% off (무료배송)</t>
        </is>
      </c>
      <c r="H14453" s="93" t="n">
        <v>3</v>
      </c>
      <c r="J14453" s="87" t="n">
        <v>201208</v>
      </c>
      <c r="K14453" s="93" t="n"/>
      <c r="L14453" s="87" t="n">
        <v>105000</v>
      </c>
      <c r="M14453" s="87" t="n">
        <v>98857.5</v>
      </c>
      <c r="N14453" s="87" t="n">
        <v>18480</v>
      </c>
      <c r="O14453" s="144" t="n">
        <v>95454.54545454544</v>
      </c>
      <c r="P14453" s="87" t="inlineStr">
        <is>
          <t>카페24토너어성초 77% 수딩 토너토너(필수)=어성초 77 토너 2개-30% off (무료배송)201208</t>
        </is>
      </c>
    </row>
    <row r="14454">
      <c r="B14454" s="127" t="n">
        <v>44224</v>
      </c>
      <c r="C14454" s="87">
        <f>TEXT(B14454,"aaa")</f>
        <v/>
      </c>
      <c r="D14454" s="93" t="n"/>
      <c r="E14454" s="87">
        <f>INDEX(매칭테이블!C:D,MATCH(RD!G14454,매칭테이블!D:D,0),1)</f>
        <v/>
      </c>
      <c r="F14454" s="93" t="inlineStr">
        <is>
          <t>카페24</t>
        </is>
      </c>
      <c r="G14454" s="93" t="inlineStr">
        <is>
          <t>어성초 77% 수딩 토너토너(필수)=어성초77토너1개 + 어성초77패드1개 -30% off (무료배송)</t>
        </is>
      </c>
      <c r="H14454" s="93" t="n">
        <v>2</v>
      </c>
      <c r="J14454" s="87" t="n">
        <v>201208</v>
      </c>
      <c r="K14454" s="93" t="n"/>
      <c r="L14454" s="87" t="n">
        <v>74200</v>
      </c>
      <c r="M14454" s="87" t="n">
        <v>69859.3</v>
      </c>
      <c r="N14454" s="87" t="n">
        <v>16184</v>
      </c>
      <c r="O14454" s="144" t="n">
        <v>67454.54545454546</v>
      </c>
      <c r="P14454" s="87" t="inlineStr">
        <is>
          <t>카페24토너+패드 세트어성초 77% 수딩 토너토너(필수)=어성초77토너1개 + 어성초77패드1개 -30% off (무료배송)201208</t>
        </is>
      </c>
    </row>
    <row r="14455">
      <c r="B14455" s="127" t="n">
        <v>44224</v>
      </c>
      <c r="C14455" s="87">
        <f>TEXT(B14455,"aaa")</f>
        <v/>
      </c>
      <c r="D14455" s="93" t="n"/>
      <c r="E14455" s="87">
        <f>INDEX(매칭테이블!C:D,MATCH(RD!G14455,매칭테이블!D:D,0),1)</f>
        <v/>
      </c>
      <c r="F14455" s="93" t="inlineStr">
        <is>
          <t>카페24</t>
        </is>
      </c>
      <c r="G14455" s="93" t="inlineStr">
        <is>
          <t>어성초 77% 수딩 토너화장솜(선택)=촉촉 스킨팩 화장솜</t>
        </is>
      </c>
      <c r="H14455" s="93" t="n">
        <v>4</v>
      </c>
      <c r="J14455" s="87" t="n">
        <v>201208</v>
      </c>
      <c r="K14455" s="93" t="n"/>
      <c r="L14455" s="87" t="n">
        <v>12000</v>
      </c>
      <c r="M14455" s="87" t="n">
        <v>11298</v>
      </c>
      <c r="N14455" s="87" t="n">
        <v>4440</v>
      </c>
      <c r="O14455" s="144" t="n">
        <v>10909.09090909091</v>
      </c>
      <c r="P14455" s="87" t="inlineStr">
        <is>
          <t>카페24화장솜어성초 77% 수딩 토너화장솜(선택)=촉촉 스킨팩 화장솜201208</t>
        </is>
      </c>
    </row>
    <row r="14456">
      <c r="B14456" s="127" t="n">
        <v>44224</v>
      </c>
      <c r="C14456" s="87">
        <f>TEXT(B14456,"aaa")</f>
        <v/>
      </c>
      <c r="D14456" s="93" t="n"/>
      <c r="E14456" s="87">
        <f>INDEX(매칭테이블!C:D,MATCH(RD!G14456,매칭테이블!D:D,0),1)</f>
        <v/>
      </c>
      <c r="F14456" s="93" t="inlineStr">
        <is>
          <t>카페24</t>
        </is>
      </c>
      <c r="G14456" s="93" t="inlineStr">
        <is>
          <t>어성초 77% 패드옵션=어성초 77 클리어 패드 1개-20% off</t>
        </is>
      </c>
      <c r="H14456" s="93" t="n">
        <v>46</v>
      </c>
      <c r="J14456" s="87" t="n">
        <v>201208</v>
      </c>
      <c r="K14456" s="93" t="n"/>
      <c r="L14456" s="87" t="n">
        <v>1030400</v>
      </c>
      <c r="M14456" s="87" t="n">
        <v>970121.6</v>
      </c>
      <c r="N14456" s="87" t="n">
        <v>230552</v>
      </c>
      <c r="O14456" s="144" t="n">
        <v>936727.2727272727</v>
      </c>
      <c r="P14456" s="87" t="inlineStr">
        <is>
          <t>카페24클리어 패드어성초 77% 패드옵션=어성초 77 클리어 패드 1개-20% off201208</t>
        </is>
      </c>
    </row>
    <row r="14457">
      <c r="B14457" s="127" t="n">
        <v>44224</v>
      </c>
      <c r="C14457" s="87">
        <f>TEXT(B14457,"aaa")</f>
        <v/>
      </c>
      <c r="D14457" s="93" t="n"/>
      <c r="E14457" s="87">
        <f>INDEX(매칭테이블!C:D,MATCH(RD!G14457,매칭테이블!D:D,0),1)</f>
        <v/>
      </c>
      <c r="F14457" s="93" t="inlineStr">
        <is>
          <t>카페24</t>
        </is>
      </c>
      <c r="G14457" s="93" t="inlineStr">
        <is>
          <t>어성초 77% 패드옵션=어성초 77 클리어 패드 2개-30% off (무료배송)</t>
        </is>
      </c>
      <c r="H14457" s="93" t="n">
        <v>35</v>
      </c>
      <c r="J14457" s="87" t="n">
        <v>201208</v>
      </c>
      <c r="K14457" s="93" t="n"/>
      <c r="L14457" s="87" t="n">
        <v>1372000</v>
      </c>
      <c r="M14457" s="87" t="n">
        <v>1291738</v>
      </c>
      <c r="N14457" s="87" t="n">
        <v>350840</v>
      </c>
      <c r="O14457" s="144" t="n">
        <v>1247272.727272727</v>
      </c>
      <c r="P14457" s="87" t="inlineStr">
        <is>
          <t>카페24클리어 패드어성초 77% 패드옵션=어성초 77 클리어 패드 2개-30% off (무료배송)201208</t>
        </is>
      </c>
    </row>
    <row r="14458">
      <c r="B14458" s="127" t="n">
        <v>44224</v>
      </c>
      <c r="C14458" s="87">
        <f>TEXT(B14458,"aaa")</f>
        <v/>
      </c>
      <c r="D14458" s="93" t="n"/>
      <c r="E14458" s="87">
        <f>INDEX(매칭테이블!C:D,MATCH(RD!G14458,매칭테이블!D:D,0),1)</f>
        <v/>
      </c>
      <c r="F14458" s="93" t="inlineStr">
        <is>
          <t>카페24</t>
        </is>
      </c>
      <c r="G14458" s="93" t="inlineStr">
        <is>
          <t>어성초 77% 패드옵션=어성초 77 클리어 패드 2+1 EVENT (무료배송)</t>
        </is>
      </c>
      <c r="H14458" s="93" t="n">
        <v>27</v>
      </c>
      <c r="J14458" s="87" t="n">
        <v>201208</v>
      </c>
      <c r="K14458" s="93" t="n"/>
      <c r="L14458" s="87" t="n">
        <v>1474200</v>
      </c>
      <c r="M14458" s="87" t="n">
        <v>1387959.3</v>
      </c>
      <c r="N14458" s="87" t="n">
        <v>249480</v>
      </c>
      <c r="O14458" s="144" t="n">
        <v>1340181.818181818</v>
      </c>
      <c r="P14458" s="87" t="inlineStr">
        <is>
          <t>카페24클리어 패드어성초 77% 패드옵션=어성초 77 클리어 패드 2+1 EVENT (무료배송)201208</t>
        </is>
      </c>
    </row>
    <row r="14459">
      <c r="B14459" s="127" t="n">
        <v>44224</v>
      </c>
      <c r="C14459" s="87">
        <f>TEXT(B14459,"aaa")</f>
        <v/>
      </c>
      <c r="D14459" s="93" t="n"/>
      <c r="E14459" s="87">
        <f>INDEX(매칭테이블!C:D,MATCH(RD!G14459,매칭테이블!D:D,0),1)</f>
        <v/>
      </c>
      <c r="F14459" s="93" t="inlineStr">
        <is>
          <t>카페24</t>
        </is>
      </c>
      <c r="G14459" s="93" t="inlineStr">
        <is>
          <t>어성초 77% 패드옵션=어성초77토너1개+어성초77패드1개-30% off (무료배송)</t>
        </is>
      </c>
      <c r="H14459" s="93" t="n">
        <v>14</v>
      </c>
      <c r="J14459" s="87" t="n">
        <v>201208</v>
      </c>
      <c r="K14459" s="93" t="n"/>
      <c r="L14459" s="87" t="n">
        <v>519400</v>
      </c>
      <c r="M14459" s="87" t="n">
        <v>489015.1</v>
      </c>
      <c r="N14459" s="87" t="n">
        <v>113288</v>
      </c>
      <c r="O14459" s="144" t="n">
        <v>472181.8181818181</v>
      </c>
      <c r="P14459" s="87" t="inlineStr">
        <is>
          <t>카페24토너+패드 세트어성초 77% 패드옵션=어성초77토너1개+어성초77패드1개-30% off (무료배송)201208</t>
        </is>
      </c>
    </row>
    <row r="14460">
      <c r="B14460" s="127" t="n">
        <v>44224</v>
      </c>
      <c r="C14460" s="87">
        <f>TEXT(B14460,"aaa")</f>
        <v/>
      </c>
      <c r="D14460" s="93" t="n"/>
      <c r="E14460" s="87">
        <f>INDEX(매칭테이블!C:D,MATCH(RD!G14460,매칭테이블!D:D,0),1)</f>
        <v/>
      </c>
      <c r="F14460" s="93" t="inlineStr">
        <is>
          <t>카페24</t>
        </is>
      </c>
      <c r="G14460" s="93" t="inlineStr">
        <is>
          <t>어성초 78 수딩 크림</t>
        </is>
      </c>
      <c r="H14460" s="93" t="n">
        <v>8</v>
      </c>
      <c r="J14460" s="87" t="n">
        <v>201208</v>
      </c>
      <c r="K14460" s="93" t="n"/>
      <c r="L14460" s="87" t="n">
        <v>304000</v>
      </c>
      <c r="M14460" s="87" t="n">
        <v>286216</v>
      </c>
      <c r="N14460" s="87" t="n">
        <v>24360</v>
      </c>
      <c r="O14460" s="144" t="n">
        <v>276363.6363636364</v>
      </c>
      <c r="P14460" s="87" t="inlineStr">
        <is>
          <t>카페24수딩크림어성초 78 수딩 크림201208</t>
        </is>
      </c>
    </row>
    <row r="14461">
      <c r="B14461" s="127" t="n">
        <v>44224</v>
      </c>
      <c r="C14461" s="87">
        <f>TEXT(B14461,"aaa")</f>
        <v/>
      </c>
      <c r="D14461" s="93" t="n"/>
      <c r="E14461" s="87">
        <f>INDEX(매칭테이블!C:D,MATCH(RD!G14461,매칭테이블!D:D,0),1)</f>
        <v/>
      </c>
      <c r="F14461" s="93" t="inlineStr">
        <is>
          <t>카페24</t>
        </is>
      </c>
      <c r="G14461" s="93" t="inlineStr">
        <is>
          <t>어성초 78 수딩 크림</t>
        </is>
      </c>
      <c r="H14461" s="93" t="n">
        <v>11</v>
      </c>
      <c r="J14461" s="87" t="n">
        <v>201208</v>
      </c>
      <c r="K14461" s="93" t="n"/>
      <c r="L14461" s="87" t="n">
        <v>418000</v>
      </c>
      <c r="M14461" s="87" t="n">
        <v>393547</v>
      </c>
      <c r="N14461" s="87" t="n">
        <v>33495</v>
      </c>
      <c r="O14461" s="144" t="n">
        <v>379999.9999999999</v>
      </c>
      <c r="P14461" s="87" t="inlineStr">
        <is>
          <t>카페24수딩크림어성초 78 수딩 크림201208</t>
        </is>
      </c>
    </row>
    <row r="14462">
      <c r="B14462" s="127" t="n">
        <v>44224</v>
      </c>
      <c r="C14462" s="87">
        <f>TEXT(B14462,"aaa")</f>
        <v/>
      </c>
      <c r="D14462" s="93" t="n"/>
      <c r="E14462" s="87">
        <f>INDEX(매칭테이블!C:D,MATCH(RD!G14462,매칭테이블!D:D,0),1)</f>
        <v/>
      </c>
      <c r="F14462" s="93" t="inlineStr">
        <is>
          <t>카페24</t>
        </is>
      </c>
      <c r="G14462" s="93" t="inlineStr">
        <is>
          <t>어성초 80 수분 진정 앰플앰플=어성초 80 앰플 1개-15%off</t>
        </is>
      </c>
      <c r="H14462" s="93" t="n">
        <v>23</v>
      </c>
      <c r="J14462" s="87" t="n">
        <v>201208</v>
      </c>
      <c r="K14462" s="93" t="n"/>
      <c r="L14462" s="87" t="n">
        <v>644000</v>
      </c>
      <c r="M14462" s="87" t="n">
        <v>606326</v>
      </c>
      <c r="N14462" s="87" t="n">
        <v>78131</v>
      </c>
      <c r="O14462" s="144" t="n">
        <v>585454.5454545454</v>
      </c>
      <c r="P14462" s="87" t="inlineStr">
        <is>
          <t>카페24앰플어성초 80 수분 진정 앰플앰플=어성초 80 앰플 1개-15%off201208</t>
        </is>
      </c>
    </row>
    <row r="14463">
      <c r="B14463" s="127" t="n">
        <v>44224</v>
      </c>
      <c r="C14463" s="87">
        <f>TEXT(B14463,"aaa")</f>
        <v/>
      </c>
      <c r="D14463" s="93" t="n"/>
      <c r="E14463" s="87">
        <f>INDEX(매칭테이블!C:D,MATCH(RD!G14463,매칭테이블!D:D,0),1)</f>
        <v/>
      </c>
      <c r="F14463" s="93" t="inlineStr">
        <is>
          <t>카페24</t>
        </is>
      </c>
      <c r="G14463" s="93" t="inlineStr">
        <is>
          <t>어성초 80 수분 진정 앰플앰플=어성초 80 앰플 2개-27%off (무료배송)</t>
        </is>
      </c>
      <c r="H14463" s="93" t="n">
        <v>7</v>
      </c>
      <c r="J14463" s="87" t="n">
        <v>201208</v>
      </c>
      <c r="K14463" s="93" t="n"/>
      <c r="L14463" s="87" t="n">
        <v>336000</v>
      </c>
      <c r="M14463" s="87" t="n">
        <v>316344</v>
      </c>
      <c r="N14463" s="87" t="n">
        <v>47558</v>
      </c>
      <c r="O14463" s="144" t="n">
        <v>305454.5454545454</v>
      </c>
      <c r="P14463" s="87" t="inlineStr">
        <is>
          <t>카페24앰플어성초 80 수분 진정 앰플앰플=어성초 80 앰플 2개-27%off (무료배송)201208</t>
        </is>
      </c>
    </row>
    <row r="14464">
      <c r="B14464" s="127" t="n">
        <v>44224</v>
      </c>
      <c r="C14464" s="87">
        <f>TEXT(B14464,"aaa")</f>
        <v/>
      </c>
      <c r="D14464" s="93" t="n"/>
      <c r="E14464" s="87">
        <f>INDEX(매칭테이블!C:D,MATCH(RD!G14464,매칭테이블!D:D,0),1)</f>
        <v/>
      </c>
      <c r="F14464" s="93" t="inlineStr">
        <is>
          <t>카페24</t>
        </is>
      </c>
      <c r="G14464" s="93" t="inlineStr">
        <is>
          <t>어성초 80 수분 진정 앰플</t>
        </is>
      </c>
      <c r="H14464" s="93" t="n">
        <v>11</v>
      </c>
      <c r="J14464" s="87" t="n">
        <v>201208</v>
      </c>
      <c r="K14464" s="93" t="n"/>
      <c r="L14464" s="87" t="n">
        <v>308000</v>
      </c>
      <c r="M14464" s="87" t="n">
        <v>289982</v>
      </c>
      <c r="N14464" s="87" t="n">
        <v>37367</v>
      </c>
      <c r="O14464" s="144" t="n">
        <v>280000</v>
      </c>
      <c r="P14464" s="87" t="inlineStr">
        <is>
          <t>카페24앰플어성초 80 수분 진정 앰플201208</t>
        </is>
      </c>
    </row>
    <row r="14465">
      <c r="B14465" s="127" t="n">
        <v>44224</v>
      </c>
      <c r="C14465" s="87">
        <f>TEXT(B14465,"aaa")</f>
        <v/>
      </c>
      <c r="D14465" s="93" t="n"/>
      <c r="E14465" s="87">
        <f>INDEX(매칭테이블!C:D,MATCH(RD!G14465,매칭테이블!D:D,0),1)</f>
        <v/>
      </c>
      <c r="F14465" s="93" t="inlineStr">
        <is>
          <t>카페24</t>
        </is>
      </c>
      <c r="G14465" s="93" t="inlineStr">
        <is>
          <t>어성초 아크네 바디워시옵션=어성초 아크네 바디워시 1개 -30% off</t>
        </is>
      </c>
      <c r="H14465" s="93" t="n">
        <v>5</v>
      </c>
      <c r="J14465" s="87" t="n">
        <v>201208</v>
      </c>
      <c r="K14465" s="93" t="n"/>
      <c r="L14465" s="87" t="n">
        <v>91000</v>
      </c>
      <c r="M14465" s="87" t="n">
        <v>85676.5</v>
      </c>
      <c r="N14465" s="87" t="n">
        <v>20425</v>
      </c>
      <c r="O14465" s="144" t="n">
        <v>82727.27272727272</v>
      </c>
      <c r="P14465" s="87" t="inlineStr">
        <is>
          <t>카페24바디워시어성초 아크네 바디워시옵션=어성초 아크네 바디워시 1개 -30% off201208</t>
        </is>
      </c>
    </row>
    <row r="14466">
      <c r="B14466" s="127" t="n">
        <v>44224</v>
      </c>
      <c r="C14466" s="87">
        <f>TEXT(B14466,"aaa")</f>
        <v/>
      </c>
      <c r="D14466" s="93" t="n"/>
      <c r="E14466" s="87">
        <f>INDEX(매칭테이블!C:D,MATCH(RD!G14466,매칭테이블!D:D,0),1)</f>
        <v/>
      </c>
      <c r="F14466" s="93" t="inlineStr">
        <is>
          <t>카페24</t>
        </is>
      </c>
      <c r="G14466" s="93" t="inlineStr">
        <is>
          <t>어성초 아크네 바디워시옵션=어성초 아크네 바디워시 2개 -35% off (무료배송)</t>
        </is>
      </c>
      <c r="H14466" s="93" t="n">
        <v>1</v>
      </c>
      <c r="J14466" s="87" t="n">
        <v>201208</v>
      </c>
      <c r="K14466" s="93" t="n"/>
      <c r="L14466" s="87" t="n">
        <v>33800</v>
      </c>
      <c r="M14466" s="87" t="n">
        <v>31822.7</v>
      </c>
      <c r="N14466" s="87" t="n">
        <v>8170</v>
      </c>
      <c r="O14466" s="144" t="n">
        <v>30727.27272727272</v>
      </c>
      <c r="P14466" s="87" t="inlineStr">
        <is>
          <t>카페24바디워시어성초 아크네 바디워시옵션=어성초 아크네 바디워시 2개 -35% off (무료배송)201208</t>
        </is>
      </c>
    </row>
    <row r="14467">
      <c r="B14467" s="127" t="n">
        <v>44224</v>
      </c>
      <c r="C14467" s="87">
        <f>TEXT(B14467,"aaa")</f>
        <v/>
      </c>
      <c r="D14467" s="93" t="n"/>
      <c r="E14467" s="87">
        <f>INDEX(매칭테이블!C:D,MATCH(RD!G14467,매칭테이블!D:D,0),1)</f>
        <v/>
      </c>
      <c r="F14467" s="93" t="inlineStr">
        <is>
          <t>카페24</t>
        </is>
      </c>
      <c r="G14467" s="93" t="inlineStr">
        <is>
          <t>어성초 약산성 클렌징폼클렌징폼=어성초 약산성 클렌징폼 1개 -19%off</t>
        </is>
      </c>
      <c r="H14467" s="93" t="n">
        <v>31</v>
      </c>
      <c r="J14467" s="87" t="n">
        <v>201208</v>
      </c>
      <c r="K14467" s="93" t="n"/>
      <c r="L14467" s="87" t="n">
        <v>403000</v>
      </c>
      <c r="M14467" s="87" t="n">
        <v>379424.5</v>
      </c>
      <c r="N14467" s="87" t="n">
        <v>85250</v>
      </c>
      <c r="O14467" s="144" t="n">
        <v>366363.6363636364</v>
      </c>
      <c r="P14467" s="87" t="inlineStr">
        <is>
          <t>카페24클렌징폼어성초 약산성 클렌징폼클렌징폼=어성초 약산성 클렌징폼 1개 -19%off201208</t>
        </is>
      </c>
    </row>
    <row r="14468">
      <c r="B14468" s="127" t="n">
        <v>44224</v>
      </c>
      <c r="C14468" s="87">
        <f>TEXT(B14468,"aaa")</f>
        <v/>
      </c>
      <c r="D14468" s="93" t="n"/>
      <c r="E14468" s="87">
        <f>INDEX(매칭테이블!C:D,MATCH(RD!G14468,매칭테이블!D:D,0),1)</f>
        <v/>
      </c>
      <c r="F14468" s="93" t="inlineStr">
        <is>
          <t>카페24</t>
        </is>
      </c>
      <c r="G14468" s="93" t="inlineStr">
        <is>
          <t>어성초 약산성 클렌징폼클렌징폼=어성초 약산성 클렌징폼 2개 -25%off</t>
        </is>
      </c>
      <c r="H14468" s="93" t="n">
        <v>8</v>
      </c>
      <c r="J14468" s="87" t="n">
        <v>201208</v>
      </c>
      <c r="K14468" s="93" t="n"/>
      <c r="L14468" s="87" t="n">
        <v>192000</v>
      </c>
      <c r="M14468" s="87" t="n">
        <v>180768</v>
      </c>
      <c r="N14468" s="87" t="n">
        <v>19680</v>
      </c>
      <c r="O14468" s="144" t="n">
        <v>174545.4545454545</v>
      </c>
      <c r="P14468" s="87" t="inlineStr">
        <is>
          <t>카페24클렌징폼어성초 약산성 클렌징폼클렌징폼=어성초 약산성 클렌징폼 2개 -25%off201208</t>
        </is>
      </c>
    </row>
    <row r="14469">
      <c r="B14469" s="127" t="n">
        <v>44224</v>
      </c>
      <c r="C14469" s="87">
        <f>TEXT(B14469,"aaa")</f>
        <v/>
      </c>
      <c r="D14469" s="93" t="n"/>
      <c r="E14469" s="87">
        <f>INDEX(매칭테이블!C:D,MATCH(RD!G14469,매칭테이블!D:D,0),1)</f>
        <v/>
      </c>
      <c r="F14469" s="93" t="inlineStr">
        <is>
          <t>카페24</t>
        </is>
      </c>
      <c r="G14469" s="93" t="inlineStr">
        <is>
          <t>어성초 약산성 클렌징폼클렌징폼=어성초 약산성 클렌징폼 3개 -31%off (무료배송)</t>
        </is>
      </c>
      <c r="H14469" s="93" t="n">
        <v>3</v>
      </c>
      <c r="J14469" s="87" t="n">
        <v>201208</v>
      </c>
      <c r="K14469" s="93" t="n"/>
      <c r="L14469" s="87" t="n">
        <v>99000</v>
      </c>
      <c r="M14469" s="87" t="n">
        <v>93208.5</v>
      </c>
      <c r="N14469" s="87" t="n">
        <v>11070</v>
      </c>
      <c r="O14469" s="144" t="n">
        <v>90000</v>
      </c>
      <c r="P14469" s="87" t="inlineStr">
        <is>
          <t>카페24클렌징폼어성초 약산성 클렌징폼클렌징폼=어성초 약산성 클렌징폼 3개 -31%off (무료배송)201208</t>
        </is>
      </c>
    </row>
    <row r="14470">
      <c r="B14470" s="127" t="n">
        <v>44224</v>
      </c>
      <c r="C14470" s="87">
        <f>TEXT(B14470,"aaa")</f>
        <v/>
      </c>
      <c r="D14470" s="93" t="n"/>
      <c r="E14470" s="87">
        <f>INDEX(매칭테이블!C:D,MATCH(RD!G14470,매칭테이블!D:D,0),1)</f>
        <v/>
      </c>
      <c r="F14470" s="93" t="inlineStr">
        <is>
          <t>카페24</t>
        </is>
      </c>
      <c r="G14470" s="93" t="inlineStr">
        <is>
          <t>어성초 약산성 클렌징폼</t>
        </is>
      </c>
      <c r="H14470" s="93" t="n">
        <v>1</v>
      </c>
      <c r="J14470" s="87" t="n">
        <v>201208</v>
      </c>
      <c r="K14470" s="93" t="n"/>
      <c r="L14470" s="87" t="n">
        <v>13000</v>
      </c>
      <c r="M14470" s="87" t="n">
        <v>12239.5</v>
      </c>
      <c r="N14470" s="87" t="n">
        <v>2750</v>
      </c>
      <c r="O14470" s="144" t="n">
        <v>11818.18181818182</v>
      </c>
      <c r="P14470" s="87" t="inlineStr">
        <is>
          <t>카페24클렌징폼어성초 약산성 클렌징폼201208</t>
        </is>
      </c>
    </row>
    <row r="14471">
      <c r="B14471" s="127" t="n">
        <v>44224</v>
      </c>
      <c r="C14471" s="87">
        <f>TEXT(B14471,"aaa")</f>
        <v/>
      </c>
      <c r="D14471" s="93" t="n"/>
      <c r="E14471" s="87">
        <f>INDEX(매칭테이블!C:D,MATCH(RD!G14471,매칭테이블!D:D,0),1)</f>
        <v/>
      </c>
      <c r="F14471" s="93" t="inlineStr">
        <is>
          <t>카페24</t>
        </is>
      </c>
      <c r="G14471" s="93" t="inlineStr">
        <is>
          <t>어성초 크림마스크 나이트 솔루션옵션=어성초 크림마스크 나이트 솔루션 10장 (-50%)</t>
        </is>
      </c>
      <c r="H14471" s="93" t="n">
        <v>1</v>
      </c>
      <c r="J14471" s="87" t="n">
        <v>201208</v>
      </c>
      <c r="K14471" s="93" t="n"/>
      <c r="L14471" s="87" t="n">
        <v>20000</v>
      </c>
      <c r="M14471" s="87" t="n">
        <v>18830</v>
      </c>
      <c r="N14471" s="87" t="n">
        <v>3107</v>
      </c>
      <c r="O14471" s="144" t="n">
        <v>18181.81818181818</v>
      </c>
      <c r="P14471" s="87" t="inlineStr">
        <is>
          <t>카페24크림마스크어성초 크림마스크 나이트 솔루션옵션=어성초 크림마스크 나이트 솔루션 10장 (-50%)201208</t>
        </is>
      </c>
    </row>
    <row r="14472">
      <c r="B14472" s="127" t="n">
        <v>44224</v>
      </c>
      <c r="C14472" s="87">
        <f>TEXT(B14472,"aaa")</f>
        <v/>
      </c>
      <c r="D14472" s="93" t="n"/>
      <c r="E14472" s="87">
        <f>INDEX(매칭테이블!C:D,MATCH(RD!G14472,매칭테이블!D:D,0),1)</f>
        <v/>
      </c>
      <c r="F14472" s="93" t="inlineStr">
        <is>
          <t>카페24</t>
        </is>
      </c>
      <c r="G14472" s="93" t="inlineStr">
        <is>
          <t>청귤 비타 잡티 마스크옵션=청귤 비타 잡티 마스크 10장 (50% off)</t>
        </is>
      </c>
      <c r="H14472" s="93" t="n">
        <v>3</v>
      </c>
      <c r="J14472" s="87" t="n">
        <v>201208</v>
      </c>
      <c r="K14472" s="93" t="n"/>
      <c r="L14472" s="87" t="n">
        <v>60000</v>
      </c>
      <c r="M14472" s="87" t="n">
        <v>56490</v>
      </c>
      <c r="N14472" s="87" t="n">
        <v>9501</v>
      </c>
      <c r="O14472" s="144" t="n">
        <v>54545.45454545454</v>
      </c>
      <c r="P14472" s="87" t="inlineStr">
        <is>
          <t>카페24마스크팩청귤 비타 잡티 마스크옵션=청귤 비타 잡티 마스크 10장 (50% off)201208</t>
        </is>
      </c>
    </row>
    <row r="14473">
      <c r="B14473" s="127" t="n">
        <v>44224</v>
      </c>
      <c r="C14473" s="87">
        <f>TEXT(B14473,"aaa")</f>
        <v/>
      </c>
      <c r="D14473" s="93" t="n"/>
      <c r="E14473" s="87">
        <f>INDEX(매칭테이블!C:D,MATCH(RD!G14473,매칭테이블!D:D,0),1)</f>
        <v/>
      </c>
      <c r="F14473" s="93" t="inlineStr">
        <is>
          <t>카페24</t>
        </is>
      </c>
      <c r="G14473" s="93" t="inlineStr">
        <is>
          <t>촉촉 스킨팩 화장솜</t>
        </is>
      </c>
      <c r="H14473" s="93" t="n">
        <v>32</v>
      </c>
      <c r="J14473" s="87" t="n">
        <v>201208</v>
      </c>
      <c r="K14473" s="93" t="n"/>
      <c r="L14473" s="87" t="n">
        <v>96000</v>
      </c>
      <c r="M14473" s="87" t="n">
        <v>90384</v>
      </c>
      <c r="N14473" s="87" t="n">
        <v>35520</v>
      </c>
      <c r="O14473" s="144" t="n">
        <v>87272.72727272726</v>
      </c>
      <c r="P14473" s="87" t="inlineStr">
        <is>
          <t>카페24화장솜촉촉 스킨팩 화장솜201208</t>
        </is>
      </c>
    </row>
    <row r="14474">
      <c r="B14474" s="127" t="n">
        <v>44224</v>
      </c>
      <c r="C14474" s="87">
        <f>TEXT(B14474,"aaa")</f>
        <v/>
      </c>
      <c r="D14474" s="93" t="n"/>
      <c r="E14474" s="87">
        <f>INDEX(매칭테이블!C:D,MATCH(RD!G14474,매칭테이블!D:D,0),1)</f>
        <v/>
      </c>
      <c r="F14474" s="93" t="inlineStr">
        <is>
          <t>카페24</t>
        </is>
      </c>
      <c r="G14474" s="93" t="inlineStr">
        <is>
          <t>촉촉 스킨팩 화장솜</t>
        </is>
      </c>
      <c r="H14474" s="93" t="n">
        <v>1</v>
      </c>
      <c r="J14474" s="87" t="n">
        <v>201208</v>
      </c>
      <c r="K14474" s="93" t="n"/>
      <c r="L14474" s="87" t="n">
        <v>3000</v>
      </c>
      <c r="M14474" s="87" t="n">
        <v>2824.5</v>
      </c>
      <c r="N14474" s="87" t="n">
        <v>1110</v>
      </c>
      <c r="O14474" s="144" t="n">
        <v>2727.272727272727</v>
      </c>
      <c r="P14474" s="87" t="inlineStr">
        <is>
          <t>카페24화장솜촉촉 스킨팩 화장솜201208</t>
        </is>
      </c>
    </row>
    <row r="14475" customFormat="1" s="93">
      <c r="B14475" s="127" t="n">
        <v>44225</v>
      </c>
      <c r="C14475" s="87">
        <f>TEXT(B14475,"aaa")</f>
        <v/>
      </c>
      <c r="E14475" s="87">
        <f>INDEX(매칭테이블!C:D,MATCH(RD!G14475,매칭테이블!D:D,0),1)</f>
        <v/>
      </c>
      <c r="F14475" s="93" t="inlineStr">
        <is>
          <t>스타일쉐어</t>
        </is>
      </c>
      <c r="G14475" s="93" t="inlineStr">
        <is>
          <t>아누아 어성초 77 토너 250ml</t>
        </is>
      </c>
      <c r="H14475" s="93" t="n">
        <v>6</v>
      </c>
      <c r="J14475" s="87" t="n">
        <v>201208</v>
      </c>
      <c r="L14475" s="87" t="n">
        <v>120000</v>
      </c>
      <c r="M14475" s="87" t="n">
        <v>90000</v>
      </c>
      <c r="N14475" s="87" t="n">
        <v>19560</v>
      </c>
      <c r="O14475" s="144" t="n">
        <v>109090.9090909091</v>
      </c>
      <c r="P14475" s="87" t="inlineStr">
        <is>
          <t>스타일쉐어토너아누아 어성초 77 토너 250ml201208</t>
        </is>
      </c>
    </row>
    <row r="14476">
      <c r="B14476" s="127" t="n">
        <v>44225</v>
      </c>
      <c r="C14476" s="87">
        <f>TEXT(B14476,"aaa")</f>
        <v/>
      </c>
      <c r="D14476" s="93" t="n"/>
      <c r="E14476" s="87">
        <f>INDEX(매칭테이블!C:D,MATCH(RD!G14476,매칭테이블!D:D,0),1)</f>
        <v/>
      </c>
      <c r="F14476" s="93" t="inlineStr">
        <is>
          <t>카페24</t>
        </is>
      </c>
      <c r="G14476" s="93" t="inlineStr">
        <is>
          <t>5 제로 무기자차 선크림옵션=5제로 무기자차 선크림 1개-20% off</t>
        </is>
      </c>
      <c r="H14476" s="93" t="n">
        <v>3</v>
      </c>
      <c r="J14476" s="87" t="n">
        <v>201208</v>
      </c>
      <c r="K14476" s="93" t="n"/>
      <c r="L14476" s="87" t="n">
        <v>60000</v>
      </c>
      <c r="M14476" s="87" t="n">
        <v>56490</v>
      </c>
      <c r="N14476" s="87" t="n">
        <v>7035</v>
      </c>
      <c r="O14476" s="144" t="n">
        <v>54545.45454545454</v>
      </c>
      <c r="P14476" s="87" t="inlineStr">
        <is>
          <t>카페24선크림5 제로 무기자차 선크림옵션=5제로 무기자차 선크림 1개-20% off201208</t>
        </is>
      </c>
    </row>
    <row r="14477">
      <c r="B14477" s="127" t="n">
        <v>44225</v>
      </c>
      <c r="C14477" s="87">
        <f>TEXT(B14477,"aaa")</f>
        <v/>
      </c>
      <c r="D14477" s="93" t="n"/>
      <c r="E14477" s="87">
        <f>INDEX(매칭테이블!C:D,MATCH(RD!G14477,매칭테이블!D:D,0),1)</f>
        <v/>
      </c>
      <c r="F14477" s="93" t="inlineStr">
        <is>
          <t>카페24</t>
        </is>
      </c>
      <c r="G14477" s="93" t="inlineStr">
        <is>
          <t>[01/27 순차발송] 어성초 77 클리어 패드옵션=어성초77토너1개+어성초77패드1개-30% off (무료배송)</t>
        </is>
      </c>
      <c r="H14477" s="93" t="n">
        <v>1</v>
      </c>
      <c r="J14477" s="87" t="n">
        <v>201208</v>
      </c>
      <c r="K14477" s="93" t="n"/>
      <c r="L14477" s="87" t="n">
        <v>37100</v>
      </c>
      <c r="M14477" s="87" t="n">
        <v>34929.65</v>
      </c>
      <c r="N14477" s="87" t="n">
        <v>8092</v>
      </c>
      <c r="O14477" s="144" t="n">
        <v>33727.27272727273</v>
      </c>
      <c r="P14477" s="87" t="inlineStr">
        <is>
          <t>카페24토너+패드 세트[01/27 순차발송] 어성초 77 클리어 패드옵션=어성초77토너1개+어성초77패드1개-30% off (무료배송)201208</t>
        </is>
      </c>
    </row>
    <row r="14478">
      <c r="B14478" s="127" t="n">
        <v>44225</v>
      </c>
      <c r="C14478" s="87">
        <f>TEXT(B14478,"aaa")</f>
        <v/>
      </c>
      <c r="D14478" s="93" t="n"/>
      <c r="E14478" s="87">
        <f>INDEX(매칭테이블!C:D,MATCH(RD!G14478,매칭테이블!D:D,0),1)</f>
        <v/>
      </c>
      <c r="F14478" s="93" t="inlineStr">
        <is>
          <t>카페24</t>
        </is>
      </c>
      <c r="G14478" s="93" t="inlineStr">
        <is>
          <t>[수분 보충 세트] 어성초 77 토너 + 어성초 70 로션옵션=어성초 77 토너 250ml + 어성초 70 로션 200ml -30%</t>
        </is>
      </c>
      <c r="H14478" s="93" t="n">
        <v>57</v>
      </c>
      <c r="J14478" s="87" t="n">
        <v>201208</v>
      </c>
      <c r="K14478" s="93" t="n"/>
      <c r="L14478" s="87" t="n">
        <v>2114700</v>
      </c>
      <c r="M14478" s="87" t="n">
        <v>1990990.05</v>
      </c>
      <c r="N14478" s="87" t="n">
        <v>422826</v>
      </c>
      <c r="O14478" s="144" t="n">
        <v>1922454.545454545</v>
      </c>
      <c r="P14478" s="87" t="inlineStr">
        <is>
          <t>카페24수분 보충 세트[수분 보충 세트] 어성초 77 토너 + 어성초 70 로션옵션=어성초 77 토너 250ml + 어성초 70 로션 200ml -30%201208</t>
        </is>
      </c>
    </row>
    <row r="14479">
      <c r="B14479" s="127" t="n">
        <v>44225</v>
      </c>
      <c r="C14479" s="87">
        <f>TEXT(B14479,"aaa")</f>
        <v/>
      </c>
      <c r="D14479" s="93" t="n"/>
      <c r="E14479" s="87">
        <f>INDEX(매칭테이블!C:D,MATCH(RD!G14479,매칭테이블!D:D,0),1)</f>
        <v/>
      </c>
      <c r="F14479" s="93" t="inlineStr">
        <is>
          <t>카페24</t>
        </is>
      </c>
      <c r="G14479" s="93" t="inlineStr">
        <is>
          <t>[어성초 진정 패키지 세트] 대용량 토너 + 앰플 + 수딩 크림 + 마스크팩 10장</t>
        </is>
      </c>
      <c r="H14479" s="93" t="n">
        <v>5</v>
      </c>
      <c r="J14479" s="87" t="n">
        <v>201208</v>
      </c>
      <c r="K14479" s="93" t="n"/>
      <c r="L14479" s="87" t="n">
        <v>495000</v>
      </c>
      <c r="M14479" s="87" t="n">
        <v>466042.5</v>
      </c>
      <c r="N14479" s="87" t="n">
        <v>75685</v>
      </c>
      <c r="O14479" s="144" t="n">
        <v>449999.9999999999</v>
      </c>
      <c r="P14479" s="87" t="inlineStr">
        <is>
          <t>카페24어성초진정패키지[어성초 진정 패키지 세트] 대용량 토너 + 앰플 + 수딩 크림 + 마스크팩 10장201208</t>
        </is>
      </c>
    </row>
    <row r="14480">
      <c r="B14480" s="127" t="n">
        <v>44225</v>
      </c>
      <c r="C14480" s="87">
        <f>TEXT(B14480,"aaa")</f>
        <v/>
      </c>
      <c r="D14480" s="93" t="n"/>
      <c r="E14480" s="87">
        <f>INDEX(매칭테이블!C:D,MATCH(RD!G14480,매칭테이블!D:D,0),1)</f>
        <v/>
      </c>
      <c r="F14480" s="93" t="inlineStr">
        <is>
          <t>카페24</t>
        </is>
      </c>
      <c r="G14480" s="93" t="inlineStr">
        <is>
          <t>대용량 어성초 77 수딩 토너 500ml옵션=대용량 어성초 77 토너 1개 - 27% OFF</t>
        </is>
      </c>
      <c r="H14480" s="93" t="n">
        <v>47</v>
      </c>
      <c r="J14480" s="87" t="n">
        <v>201208</v>
      </c>
      <c r="K14480" s="93" t="n"/>
      <c r="L14480" s="87" t="n">
        <v>1551000</v>
      </c>
      <c r="M14480" s="87" t="n">
        <v>1460266.5</v>
      </c>
      <c r="N14480" s="87" t="n">
        <v>203510</v>
      </c>
      <c r="O14480" s="144" t="n">
        <v>1410000</v>
      </c>
      <c r="P14480" s="87" t="inlineStr">
        <is>
          <t>카페24토너대용량 어성초 77 수딩 토너 500ml옵션=대용량 어성초 77 토너 1개 - 27% OFF201208</t>
        </is>
      </c>
    </row>
    <row r="14481">
      <c r="B14481" s="127" t="n">
        <v>44225</v>
      </c>
      <c r="C14481" s="87">
        <f>TEXT(B14481,"aaa")</f>
        <v/>
      </c>
      <c r="D14481" s="93" t="n"/>
      <c r="E14481" s="87">
        <f>INDEX(매칭테이블!C:D,MATCH(RD!G14481,매칭테이블!D:D,0),1)</f>
        <v/>
      </c>
      <c r="F14481" s="93" t="inlineStr">
        <is>
          <t>카페24</t>
        </is>
      </c>
      <c r="G14481" s="93" t="inlineStr">
        <is>
          <t>대용량 어성초 77 수딩 토너 500ml화장솜(선택)=촉촉 스킨팩 화장솜</t>
        </is>
      </c>
      <c r="H14481" s="93" t="n">
        <v>15</v>
      </c>
      <c r="J14481" s="87" t="n">
        <v>201208</v>
      </c>
      <c r="K14481" s="93" t="n"/>
      <c r="L14481" s="87" t="n">
        <v>570000</v>
      </c>
      <c r="M14481" s="87" t="n">
        <v>536655</v>
      </c>
      <c r="N14481" s="87" t="n">
        <v>16650</v>
      </c>
      <c r="O14481" s="144" t="n">
        <v>518181.8181818181</v>
      </c>
      <c r="P14481" s="87" t="inlineStr">
        <is>
          <t>카페24토너대용량 어성초 77 수딩 토너 500ml화장솜(선택)=촉촉 스킨팩 화장솜201208</t>
        </is>
      </c>
    </row>
    <row r="14482">
      <c r="B14482" s="127" t="n">
        <v>44225</v>
      </c>
      <c r="C14482" s="87">
        <f>TEXT(B14482,"aaa")</f>
        <v/>
      </c>
      <c r="D14482" s="93" t="n"/>
      <c r="E14482" s="87">
        <f>INDEX(매칭테이블!C:D,MATCH(RD!G14482,매칭테이블!D:D,0),1)</f>
        <v/>
      </c>
      <c r="F14482" s="93" t="inlineStr">
        <is>
          <t>카페24</t>
        </is>
      </c>
      <c r="G14482" s="93" t="inlineStr">
        <is>
          <t>어성초 70 데일리 릴리프 로션로션=어성초 70 데일리 릴리프 로션 1개 -20% off</t>
        </is>
      </c>
      <c r="H14482" s="93" t="n">
        <v>10</v>
      </c>
      <c r="J14482" s="87" t="n">
        <v>201208</v>
      </c>
      <c r="K14482" s="93" t="n"/>
      <c r="L14482" s="87" t="n">
        <v>224000</v>
      </c>
      <c r="M14482" s="87" t="n">
        <v>210896</v>
      </c>
      <c r="N14482" s="87" t="n">
        <v>43380</v>
      </c>
      <c r="O14482" s="144" t="n">
        <v>203636.3636363636</v>
      </c>
      <c r="P14482" s="87" t="inlineStr">
        <is>
          <t>카페24로션어성초 70 데일리 릴리프 로션로션=어성초 70 데일리 릴리프 로션 1개 -20% off201208</t>
        </is>
      </c>
    </row>
    <row r="14483">
      <c r="B14483" s="127" t="n">
        <v>44225</v>
      </c>
      <c r="C14483" s="87">
        <f>TEXT(B14483,"aaa")</f>
        <v/>
      </c>
      <c r="D14483" s="93" t="n"/>
      <c r="E14483" s="87">
        <f>INDEX(매칭테이블!C:D,MATCH(RD!G14483,매칭테이블!D:D,0),1)</f>
        <v/>
      </c>
      <c r="F14483" s="93" t="inlineStr">
        <is>
          <t>카페24</t>
        </is>
      </c>
      <c r="G14483" s="93" t="inlineStr">
        <is>
          <t>어성초 70 데일리 릴리프 로션로션=어성초 70 데일리 릴리프 로션 2개 -30% off</t>
        </is>
      </c>
      <c r="H14483" s="93" t="n">
        <v>3</v>
      </c>
      <c r="J14483" s="87" t="n">
        <v>201208</v>
      </c>
      <c r="K14483" s="93" t="n"/>
      <c r="L14483" s="87" t="n">
        <v>117600</v>
      </c>
      <c r="M14483" s="87" t="n">
        <v>110720.4</v>
      </c>
      <c r="N14483" s="87" t="n">
        <v>26028</v>
      </c>
      <c r="O14483" s="144" t="n">
        <v>106909.0909090909</v>
      </c>
      <c r="P14483" s="87" t="inlineStr">
        <is>
          <t>카페24로션어성초 70 데일리 릴리프 로션로션=어성초 70 데일리 릴리프 로션 2개 -30% off201208</t>
        </is>
      </c>
    </row>
    <row r="14484">
      <c r="B14484" s="127" t="n">
        <v>44225</v>
      </c>
      <c r="C14484" s="87">
        <f>TEXT(B14484,"aaa")</f>
        <v/>
      </c>
      <c r="D14484" s="93" t="n"/>
      <c r="E14484" s="87">
        <f>INDEX(매칭테이블!C:D,MATCH(RD!G14484,매칭테이블!D:D,0),1)</f>
        <v/>
      </c>
      <c r="F14484" s="93" t="inlineStr">
        <is>
          <t>카페24</t>
        </is>
      </c>
      <c r="G14484" s="93" t="inlineStr">
        <is>
          <t>어성초 70 데일리 릴리프 로션로션=어성초 77토너 + 어성초 70 로션 수분 보충 세트 -30% off</t>
        </is>
      </c>
      <c r="H14484" s="93" t="n">
        <v>3</v>
      </c>
      <c r="J14484" s="87" t="n">
        <v>201208</v>
      </c>
      <c r="K14484" s="93" t="n"/>
      <c r="L14484" s="87" t="n">
        <v>111300</v>
      </c>
      <c r="M14484" s="87" t="n">
        <v>104788.95</v>
      </c>
      <c r="N14484" s="87" t="n">
        <v>22254</v>
      </c>
      <c r="O14484" s="144" t="n">
        <v>101181.8181818182</v>
      </c>
      <c r="P14484" s="87" t="inlineStr">
        <is>
          <t>카페24수분 보충 세트어성초 70 데일리 릴리프 로션로션=어성초 77토너 + 어성초 70 로션 수분 보충 세트 -30% off201208</t>
        </is>
      </c>
    </row>
    <row r="14485">
      <c r="B14485" s="127" t="n">
        <v>44225</v>
      </c>
      <c r="C14485" s="87">
        <f>TEXT(B14485,"aaa")</f>
        <v/>
      </c>
      <c r="D14485" s="93" t="n"/>
      <c r="E14485" s="87">
        <f>INDEX(매칭테이블!C:D,MATCH(RD!G14485,매칭테이블!D:D,0),1)</f>
        <v/>
      </c>
      <c r="F14485" s="93" t="inlineStr">
        <is>
          <t>카페24</t>
        </is>
      </c>
      <c r="G14485" s="93" t="inlineStr">
        <is>
          <t>어성초 70 머드 크림 마스크옵션=어성초 70 머드 크림 마스크-20% off</t>
        </is>
      </c>
      <c r="H14485" s="93" t="n">
        <v>5</v>
      </c>
      <c r="J14485" s="87" t="n">
        <v>201208</v>
      </c>
      <c r="K14485" s="93" t="n"/>
      <c r="L14485" s="87" t="n">
        <v>100000</v>
      </c>
      <c r="M14485" s="87" t="n">
        <v>94150</v>
      </c>
      <c r="N14485" s="87" t="n">
        <v>7210</v>
      </c>
      <c r="O14485" s="144" t="n">
        <v>90909.0909090909</v>
      </c>
      <c r="P14485" s="87" t="inlineStr">
        <is>
          <t>카페24머드크림마스크어성초 70 머드 크림 마스크옵션=어성초 70 머드 크림 마스크-20% off201208</t>
        </is>
      </c>
    </row>
    <row r="14486">
      <c r="B14486" s="127" t="n">
        <v>44225</v>
      </c>
      <c r="C14486" s="87">
        <f>TEXT(B14486,"aaa")</f>
        <v/>
      </c>
      <c r="D14486" s="93" t="n"/>
      <c r="E14486" s="87">
        <f>INDEX(매칭테이블!C:D,MATCH(RD!G14486,매칭테이블!D:D,0),1)</f>
        <v/>
      </c>
      <c r="F14486" s="93" t="inlineStr">
        <is>
          <t>카페24</t>
        </is>
      </c>
      <c r="G14486" s="93" t="inlineStr">
        <is>
          <t>어성초 70 머드 크림 마스크옵션=어성초 70 머드 크림 마스크 2개-30% off (무료배송)</t>
        </is>
      </c>
      <c r="H14486" s="93" t="n">
        <v>1</v>
      </c>
      <c r="J14486" s="87" t="n">
        <v>201208</v>
      </c>
      <c r="K14486" s="93" t="n"/>
      <c r="L14486" s="87" t="n">
        <v>35000</v>
      </c>
      <c r="M14486" s="87" t="n">
        <v>32952.5</v>
      </c>
      <c r="N14486" s="87" t="n">
        <v>2884</v>
      </c>
      <c r="O14486" s="144" t="n">
        <v>31818.18181818182</v>
      </c>
      <c r="P14486" s="87" t="inlineStr">
        <is>
          <t>카페24머드크림마스크어성초 70 머드 크림 마스크옵션=어성초 70 머드 크림 마스크 2개-30% off (무료배송)201208</t>
        </is>
      </c>
    </row>
    <row r="14487">
      <c r="B14487" s="127" t="n">
        <v>44225</v>
      </c>
      <c r="C14487" s="87">
        <f>TEXT(B14487,"aaa")</f>
        <v/>
      </c>
      <c r="D14487" s="93" t="n"/>
      <c r="E14487" s="87">
        <f>INDEX(매칭테이블!C:D,MATCH(RD!G14487,매칭테이블!D:D,0),1)</f>
        <v/>
      </c>
      <c r="F14487" s="93" t="inlineStr">
        <is>
          <t>카페24</t>
        </is>
      </c>
      <c r="G14487" s="93" t="inlineStr">
        <is>
          <t>어성초 70 머드 크림 마스크</t>
        </is>
      </c>
      <c r="H14487" s="93" t="n">
        <v>1</v>
      </c>
      <c r="J14487" s="87" t="n">
        <v>201208</v>
      </c>
      <c r="K14487" s="93" t="n"/>
      <c r="L14487" s="87" t="n">
        <v>17500</v>
      </c>
      <c r="M14487" s="87" t="n">
        <v>16476.25</v>
      </c>
      <c r="N14487" s="87" t="n">
        <v>1442</v>
      </c>
      <c r="O14487" s="144" t="n">
        <v>15909.09090909091</v>
      </c>
      <c r="P14487" s="87" t="inlineStr">
        <is>
          <t>카페24머드크림마스크어성초 70 머드 크림 마스크201208</t>
        </is>
      </c>
    </row>
    <row r="14488">
      <c r="B14488" s="127" t="n">
        <v>44225</v>
      </c>
      <c r="C14488" s="87">
        <f>TEXT(B14488,"aaa")</f>
        <v/>
      </c>
      <c r="D14488" s="93" t="n"/>
      <c r="E14488" s="87">
        <f>INDEX(매칭테이블!C:D,MATCH(RD!G14488,매칭테이블!D:D,0),1)</f>
        <v/>
      </c>
      <c r="F14488" s="93" t="inlineStr">
        <is>
          <t>카페24</t>
        </is>
      </c>
      <c r="G14488" s="93" t="inlineStr">
        <is>
          <t>어성초 70 인텐스 카밍 크림크림=어성초 70 인텐스 카밍 크림 1개 (-20%)</t>
        </is>
      </c>
      <c r="H14488" s="93" t="n">
        <v>10</v>
      </c>
      <c r="J14488" s="87" t="n">
        <v>201208</v>
      </c>
      <c r="K14488" s="93" t="n"/>
      <c r="L14488" s="87" t="n">
        <v>280000</v>
      </c>
      <c r="M14488" s="87" t="n">
        <v>263620</v>
      </c>
      <c r="N14488" s="87" t="n">
        <v>38820</v>
      </c>
      <c r="O14488" s="144" t="n">
        <v>254545.4545454545</v>
      </c>
      <c r="P14488" s="87" t="inlineStr">
        <is>
          <t>카페24카밍크림어성초 70 인텐스 카밍 크림크림=어성초 70 인텐스 카밍 크림 1개 (-20%)201208</t>
        </is>
      </c>
    </row>
    <row r="14489">
      <c r="B14489" s="127" t="n">
        <v>44225</v>
      </c>
      <c r="C14489" s="87">
        <f>TEXT(B14489,"aaa")</f>
        <v/>
      </c>
      <c r="D14489" s="93" t="n"/>
      <c r="E14489" s="87">
        <f>INDEX(매칭테이블!C:D,MATCH(RD!G14489,매칭테이블!D:D,0),1)</f>
        <v/>
      </c>
      <c r="F14489" s="93" t="inlineStr">
        <is>
          <t>카페24</t>
        </is>
      </c>
      <c r="G14489" s="93" t="inlineStr">
        <is>
          <t>어성초 70 인텐스 카밍 크림크림=어성초 토너 250ml + 카밍 크림 50ml (-30%)</t>
        </is>
      </c>
      <c r="H14489" s="93" t="n">
        <v>3</v>
      </c>
      <c r="J14489" s="87" t="n">
        <v>201208</v>
      </c>
      <c r="K14489" s="93" t="n"/>
      <c r="L14489" s="87" t="n">
        <v>126000</v>
      </c>
      <c r="M14489" s="87" t="n">
        <v>118629</v>
      </c>
      <c r="N14489" s="87" t="n">
        <v>20886</v>
      </c>
      <c r="O14489" s="144" t="n">
        <v>114545.4545454545</v>
      </c>
      <c r="P14489" s="87" t="inlineStr">
        <is>
          <t>카페24카밍크림어성초 70 인텐스 카밍 크림크림=어성초 토너 250ml + 카밍 크림 50ml (-30%)201208</t>
        </is>
      </c>
    </row>
    <row r="14490">
      <c r="B14490" s="127" t="n">
        <v>44225</v>
      </c>
      <c r="C14490" s="87">
        <f>TEXT(B14490,"aaa")</f>
        <v/>
      </c>
      <c r="D14490" s="93" t="n"/>
      <c r="E14490" s="87">
        <f>INDEX(매칭테이블!C:D,MATCH(RD!G14490,매칭테이블!D:D,0),1)</f>
        <v/>
      </c>
      <c r="F14490" s="93" t="inlineStr">
        <is>
          <t>카페24</t>
        </is>
      </c>
      <c r="G14490" s="93" t="inlineStr">
        <is>
          <t>어성초 77 수딩 토너옵션=어성초 77 토너 1개-20% off</t>
        </is>
      </c>
      <c r="H14490" s="93" t="n">
        <v>127</v>
      </c>
      <c r="J14490" s="87" t="n">
        <v>201208</v>
      </c>
      <c r="K14490" s="93" t="n"/>
      <c r="L14490" s="87" t="n">
        <v>2540000</v>
      </c>
      <c r="M14490" s="87" t="n">
        <v>2391410</v>
      </c>
      <c r="N14490" s="87" t="n">
        <v>391160</v>
      </c>
      <c r="O14490" s="144" t="n">
        <v>2309090.909090909</v>
      </c>
      <c r="P14490" s="87" t="inlineStr">
        <is>
          <t>카페24토너어성초 77 수딩 토너옵션=어성초 77 토너 1개-20% off201208</t>
        </is>
      </c>
    </row>
    <row r="14491">
      <c r="B14491" s="127" t="n">
        <v>44225</v>
      </c>
      <c r="C14491" s="87">
        <f>TEXT(B14491,"aaa")</f>
        <v/>
      </c>
      <c r="D14491" s="93" t="n"/>
      <c r="E14491" s="87">
        <f>INDEX(매칭테이블!C:D,MATCH(RD!G14491,매칭테이블!D:D,0),1)</f>
        <v/>
      </c>
      <c r="F14491" s="93" t="inlineStr">
        <is>
          <t>카페24</t>
        </is>
      </c>
      <c r="G14491" s="93" t="inlineStr">
        <is>
          <t>어성초 77 수딩 토너옵션=BEST어성초 77 토너 2개-30% off (무료배송)</t>
        </is>
      </c>
      <c r="H14491" s="93" t="n">
        <v>73</v>
      </c>
      <c r="J14491" s="87" t="n">
        <v>201208</v>
      </c>
      <c r="K14491" s="93" t="n"/>
      <c r="L14491" s="87" t="n">
        <v>2555000</v>
      </c>
      <c r="M14491" s="87" t="n">
        <v>2405532.5</v>
      </c>
      <c r="N14491" s="87" t="n">
        <v>449680</v>
      </c>
      <c r="O14491" s="144" t="n">
        <v>2322727.272727272</v>
      </c>
      <c r="P14491" s="87" t="inlineStr">
        <is>
          <t>카페24토너어성초 77 수딩 토너옵션=BEST어성초 77 토너 2개-30% off (무료배송)201208</t>
        </is>
      </c>
    </row>
    <row r="14492">
      <c r="B14492" s="127" t="n">
        <v>44225</v>
      </c>
      <c r="C14492" s="87">
        <f>TEXT(B14492,"aaa")</f>
        <v/>
      </c>
      <c r="D14492" s="93" t="n"/>
      <c r="E14492" s="87">
        <f>INDEX(매칭테이블!C:D,MATCH(RD!G14492,매칭테이블!D:D,0),1)</f>
        <v/>
      </c>
      <c r="F14492" s="93" t="inlineStr">
        <is>
          <t>카페24</t>
        </is>
      </c>
      <c r="G14492" s="93" t="inlineStr">
        <is>
          <t>어성초 77 수딩 토너옵션=어성초 77토너1개 + 어성초77패드1개 -30% off (무료배송)</t>
        </is>
      </c>
      <c r="H14492" s="93" t="n">
        <v>33</v>
      </c>
      <c r="J14492" s="87" t="n">
        <v>201208</v>
      </c>
      <c r="K14492" s="93" t="n"/>
      <c r="L14492" s="87" t="n">
        <v>1224300</v>
      </c>
      <c r="M14492" s="87" t="n">
        <v>1152678.45</v>
      </c>
      <c r="N14492" s="87" t="n">
        <v>267036</v>
      </c>
      <c r="O14492" s="144" t="n">
        <v>1113000</v>
      </c>
      <c r="P14492" s="87" t="inlineStr">
        <is>
          <t>카페24토너+패드 세트어성초 77 수딩 토너옵션=어성초 77토너1개 + 어성초77패드1개 -30% off (무료배송)201208</t>
        </is>
      </c>
    </row>
    <row r="14493">
      <c r="B14493" s="127" t="n">
        <v>44225</v>
      </c>
      <c r="C14493" s="87">
        <f>TEXT(B14493,"aaa")</f>
        <v/>
      </c>
      <c r="D14493" s="93" t="n"/>
      <c r="E14493" s="87">
        <f>INDEX(매칭테이블!C:D,MATCH(RD!G14493,매칭테이블!D:D,0),1)</f>
        <v/>
      </c>
      <c r="F14493" s="93" t="inlineStr">
        <is>
          <t>카페24</t>
        </is>
      </c>
      <c r="G14493" s="93" t="inlineStr">
        <is>
          <t>어성초 77 수딩 토너화장솜(선택)=촉촉 스킨팩 화장솜</t>
        </is>
      </c>
      <c r="H14493" s="93" t="n">
        <v>82</v>
      </c>
      <c r="J14493" s="87" t="n">
        <v>201208</v>
      </c>
      <c r="K14493" s="93" t="n"/>
      <c r="L14493" s="87" t="n">
        <v>246000</v>
      </c>
      <c r="M14493" s="87" t="n">
        <v>231609</v>
      </c>
      <c r="N14493" s="87" t="n">
        <v>91020</v>
      </c>
      <c r="O14493" s="144" t="n">
        <v>223636.3636363636</v>
      </c>
      <c r="P14493" s="87" t="inlineStr">
        <is>
          <t>카페24화장솜어성초 77 수딩 토너화장솜(선택)=촉촉 스킨팩 화장솜201208</t>
        </is>
      </c>
    </row>
    <row r="14494">
      <c r="B14494" s="127" t="n">
        <v>44225</v>
      </c>
      <c r="C14494" s="87">
        <f>TEXT(B14494,"aaa")</f>
        <v/>
      </c>
      <c r="D14494" s="93" t="n"/>
      <c r="E14494" s="87">
        <f>INDEX(매칭테이블!C:D,MATCH(RD!G14494,매칭테이블!D:D,0),1)</f>
        <v/>
      </c>
      <c r="F14494" s="93" t="inlineStr">
        <is>
          <t>카페24</t>
        </is>
      </c>
      <c r="G14494" s="93" t="inlineStr">
        <is>
          <t>어성초 77 수딩 토너토너(필수)=어성초 77 토너 1개-20% off</t>
        </is>
      </c>
      <c r="H14494" s="93" t="n">
        <v>1</v>
      </c>
      <c r="J14494" s="87" t="n">
        <v>201208</v>
      </c>
      <c r="K14494" s="93" t="n"/>
      <c r="L14494" s="87" t="n">
        <v>20000</v>
      </c>
      <c r="M14494" s="87" t="n">
        <v>18830</v>
      </c>
      <c r="N14494" s="87" t="n">
        <v>3080</v>
      </c>
      <c r="O14494" s="144" t="n">
        <v>18181.81818181818</v>
      </c>
      <c r="P14494" s="87" t="inlineStr">
        <is>
          <t>카페24토너어성초 77 수딩 토너토너(필수)=어성초 77 토너 1개-20% off201208</t>
        </is>
      </c>
    </row>
    <row r="14495">
      <c r="B14495" s="127" t="n">
        <v>44225</v>
      </c>
      <c r="C14495" s="87">
        <f>TEXT(B14495,"aaa")</f>
        <v/>
      </c>
      <c r="D14495" s="93" t="n"/>
      <c r="E14495" s="87">
        <f>INDEX(매칭테이블!C:D,MATCH(RD!G14495,매칭테이블!D:D,0),1)</f>
        <v/>
      </c>
      <c r="F14495" s="93" t="inlineStr">
        <is>
          <t>카페24</t>
        </is>
      </c>
      <c r="G14495" s="93" t="inlineStr">
        <is>
          <t>어성초 77 진정 마스크옵션=어성초 77 진정 마스크팩 1장</t>
        </is>
      </c>
      <c r="H14495" s="93" t="n">
        <v>3</v>
      </c>
      <c r="J14495" s="87" t="n">
        <v>201208</v>
      </c>
      <c r="K14495" s="93" t="n"/>
      <c r="L14495" s="87" t="n">
        <v>12000</v>
      </c>
      <c r="M14495" s="87" t="n">
        <v>11298</v>
      </c>
      <c r="N14495" s="87" t="n">
        <v>1191</v>
      </c>
      <c r="O14495" s="144" t="n">
        <v>10909.09090909091</v>
      </c>
      <c r="P14495" s="87" t="inlineStr">
        <is>
          <t>카페24마스크팩어성초 77 진정 마스크옵션=어성초 77 진정 마스크팩 1장201208</t>
        </is>
      </c>
    </row>
    <row r="14496">
      <c r="B14496" s="127" t="n">
        <v>44225</v>
      </c>
      <c r="C14496" s="87">
        <f>TEXT(B14496,"aaa")</f>
        <v/>
      </c>
      <c r="D14496" s="93" t="n"/>
      <c r="E14496" s="87">
        <f>INDEX(매칭테이블!C:D,MATCH(RD!G14496,매칭테이블!D:D,0),1)</f>
        <v/>
      </c>
      <c r="F14496" s="93" t="inlineStr">
        <is>
          <t>카페24</t>
        </is>
      </c>
      <c r="G14496" s="93" t="inlineStr">
        <is>
          <t>어성초 77 진정 마스크옵션=어성초 77 진정 마스크팩 10장-50% off</t>
        </is>
      </c>
      <c r="H14496" s="93" t="n">
        <v>16</v>
      </c>
      <c r="J14496" s="87" t="n">
        <v>201208</v>
      </c>
      <c r="K14496" s="93" t="n"/>
      <c r="L14496" s="87" t="n">
        <v>320000</v>
      </c>
      <c r="M14496" s="87" t="n">
        <v>301280</v>
      </c>
      <c r="N14496" s="87" t="n">
        <v>63520</v>
      </c>
      <c r="O14496" s="144" t="n">
        <v>290909.0909090909</v>
      </c>
      <c r="P14496" s="87" t="inlineStr">
        <is>
          <t>카페24마스크팩어성초 77 진정 마스크옵션=어성초 77 진정 마스크팩 10장-50% off201208</t>
        </is>
      </c>
    </row>
    <row r="14497">
      <c r="B14497" s="127" t="n">
        <v>44225</v>
      </c>
      <c r="C14497" s="87">
        <f>TEXT(B14497,"aaa")</f>
        <v/>
      </c>
      <c r="D14497" s="93" t="n"/>
      <c r="E14497" s="87">
        <f>INDEX(매칭테이블!C:D,MATCH(RD!G14497,매칭테이블!D:D,0),1)</f>
        <v/>
      </c>
      <c r="F14497" s="93" t="inlineStr">
        <is>
          <t>카페24</t>
        </is>
      </c>
      <c r="G14497" s="93" t="inlineStr">
        <is>
          <t>어성초 77 클리어 패드옵션=어성초 77 클리어 패드 1개-20% off</t>
        </is>
      </c>
      <c r="H14497" s="93" t="n">
        <v>43</v>
      </c>
      <c r="J14497" s="87" t="n">
        <v>201208</v>
      </c>
      <c r="K14497" s="93" t="n"/>
      <c r="L14497" s="87" t="n">
        <v>963200</v>
      </c>
      <c r="M14497" s="87" t="n">
        <v>906852.8</v>
      </c>
      <c r="N14497" s="87" t="n">
        <v>215516</v>
      </c>
      <c r="O14497" s="144" t="n">
        <v>875636.3636363635</v>
      </c>
      <c r="P14497" s="87" t="inlineStr">
        <is>
          <t>카페24클리어 패드어성초 77 클리어 패드옵션=어성초 77 클리어 패드 1개-20% off201208</t>
        </is>
      </c>
    </row>
    <row r="14498">
      <c r="B14498" s="127" t="n">
        <v>44225</v>
      </c>
      <c r="C14498" s="87">
        <f>TEXT(B14498,"aaa")</f>
        <v/>
      </c>
      <c r="D14498" s="93" t="n"/>
      <c r="E14498" s="87">
        <f>INDEX(매칭테이블!C:D,MATCH(RD!G14498,매칭테이블!D:D,0),1)</f>
        <v/>
      </c>
      <c r="F14498" s="93" t="inlineStr">
        <is>
          <t>카페24</t>
        </is>
      </c>
      <c r="G14498" s="93" t="inlineStr">
        <is>
          <t>어성초 77 클리어 패드옵션=어성초 77 클리어 패드 2개-30% off (무료배송)</t>
        </is>
      </c>
      <c r="H14498" s="93" t="n">
        <v>39</v>
      </c>
      <c r="J14498" s="87" t="n">
        <v>201208</v>
      </c>
      <c r="K14498" s="93" t="n"/>
      <c r="L14498" s="87" t="n">
        <v>1528800</v>
      </c>
      <c r="M14498" s="87" t="n">
        <v>1439365.2</v>
      </c>
      <c r="N14498" s="87" t="n">
        <v>390936</v>
      </c>
      <c r="O14498" s="144" t="n">
        <v>1389818.181818182</v>
      </c>
      <c r="P14498" s="87" t="inlineStr">
        <is>
          <t>카페24클리어 패드어성초 77 클리어 패드옵션=어성초 77 클리어 패드 2개-30% off (무료배송)201208</t>
        </is>
      </c>
    </row>
    <row r="14499">
      <c r="B14499" s="127" t="n">
        <v>44225</v>
      </c>
      <c r="C14499" s="87">
        <f>TEXT(B14499,"aaa")</f>
        <v/>
      </c>
      <c r="D14499" s="93" t="n"/>
      <c r="E14499" s="87">
        <f>INDEX(매칭테이블!C:D,MATCH(RD!G14499,매칭테이블!D:D,0),1)</f>
        <v/>
      </c>
      <c r="F14499" s="93" t="inlineStr">
        <is>
          <t>카페24</t>
        </is>
      </c>
      <c r="G14499" s="93" t="inlineStr">
        <is>
          <t>어성초 77 클리어 패드옵션=어성초 77 클리어 패드 2+1 EVENT (무료배송)</t>
        </is>
      </c>
      <c r="H14499" s="93" t="n">
        <v>23</v>
      </c>
      <c r="J14499" s="87" t="n">
        <v>201208</v>
      </c>
      <c r="K14499" s="93" t="n"/>
      <c r="L14499" s="87" t="n">
        <v>1255800</v>
      </c>
      <c r="M14499" s="87" t="n">
        <v>1182335.7</v>
      </c>
      <c r="N14499" s="87" t="n">
        <v>212520</v>
      </c>
      <c r="O14499" s="144" t="n">
        <v>1141636.363636364</v>
      </c>
      <c r="P14499" s="87" t="inlineStr">
        <is>
          <t>카페24클리어 패드어성초 77 클리어 패드옵션=어성초 77 클리어 패드 2+1 EVENT (무료배송)201208</t>
        </is>
      </c>
    </row>
    <row r="14500">
      <c r="B14500" s="127" t="n">
        <v>44225</v>
      </c>
      <c r="C14500" s="87">
        <f>TEXT(B14500,"aaa")</f>
        <v/>
      </c>
      <c r="D14500" s="93" t="n"/>
      <c r="E14500" s="87">
        <f>INDEX(매칭테이블!C:D,MATCH(RD!G14500,매칭테이블!D:D,0),1)</f>
        <v/>
      </c>
      <c r="F14500" s="93" t="inlineStr">
        <is>
          <t>카페24</t>
        </is>
      </c>
      <c r="G14500" s="93" t="inlineStr">
        <is>
          <t>어성초 77 클리어 패드옵션=어성초77토너1개+어성초77패드1개-30% off (무료배송)</t>
        </is>
      </c>
      <c r="H14500" s="93" t="n">
        <v>19</v>
      </c>
      <c r="J14500" s="87" t="n">
        <v>201208</v>
      </c>
      <c r="K14500" s="93" t="n"/>
      <c r="L14500" s="87" t="n">
        <v>704900</v>
      </c>
      <c r="M14500" s="87" t="n">
        <v>663663.35</v>
      </c>
      <c r="N14500" s="87" t="n">
        <v>153748</v>
      </c>
      <c r="O14500" s="144" t="n">
        <v>640818.1818181818</v>
      </c>
      <c r="P14500" s="87" t="inlineStr">
        <is>
          <t>카페24토너+패드 세트어성초 77 클리어 패드옵션=어성초77토너1개+어성초77패드1개-30% off (무료배송)201208</t>
        </is>
      </c>
    </row>
    <row r="14501">
      <c r="B14501" s="127" t="n">
        <v>44225</v>
      </c>
      <c r="C14501" s="87">
        <f>TEXT(B14501,"aaa")</f>
        <v/>
      </c>
      <c r="D14501" s="93" t="n"/>
      <c r="E14501" s="87">
        <f>INDEX(매칭테이블!C:D,MATCH(RD!G14501,매칭테이블!D:D,0),1)</f>
        <v/>
      </c>
      <c r="F14501" s="93" t="inlineStr">
        <is>
          <t>카페24</t>
        </is>
      </c>
      <c r="G14501" s="93" t="inlineStr">
        <is>
          <t>어성초 77 포어 클리어 패드옵션=어성초 77 클리어 패드 2개-30% off (무료배송)</t>
        </is>
      </c>
      <c r="H14501" s="93" t="n">
        <v>1</v>
      </c>
      <c r="J14501" s="87" t="n">
        <v>201208</v>
      </c>
      <c r="K14501" s="93" t="n"/>
      <c r="L14501" s="87" t="n">
        <v>39200</v>
      </c>
      <c r="M14501" s="87" t="n">
        <v>36906.8</v>
      </c>
      <c r="N14501" s="87" t="n">
        <v>10024</v>
      </c>
      <c r="O14501" s="144" t="n">
        <v>35636.36363636363</v>
      </c>
      <c r="P14501" s="87" t="inlineStr">
        <is>
          <t>카페24클리어 패드어성초 77 포어 클리어 패드옵션=어성초 77 클리어 패드 2개-30% off (무료배송)201208</t>
        </is>
      </c>
    </row>
    <row r="14502">
      <c r="B14502" s="127" t="n">
        <v>44225</v>
      </c>
      <c r="C14502" s="87">
        <f>TEXT(B14502,"aaa")</f>
        <v/>
      </c>
      <c r="D14502" s="93" t="n"/>
      <c r="E14502" s="87">
        <f>INDEX(매칭테이블!C:D,MATCH(RD!G14502,매칭테이블!D:D,0),1)</f>
        <v/>
      </c>
      <c r="F14502" s="93" t="inlineStr">
        <is>
          <t>카페24</t>
        </is>
      </c>
      <c r="G14502" s="93" t="inlineStr">
        <is>
          <t>어성초 77 포어 클리어 패드옵션=어성초 77 클리어 패드 2+1 EVENT (무료배송)</t>
        </is>
      </c>
      <c r="H14502" s="93" t="n">
        <v>1</v>
      </c>
      <c r="J14502" s="87" t="n">
        <v>201208</v>
      </c>
      <c r="K14502" s="93" t="n"/>
      <c r="L14502" s="87" t="n">
        <v>54600</v>
      </c>
      <c r="M14502" s="87" t="n">
        <v>51405.9</v>
      </c>
      <c r="N14502" s="87" t="n">
        <v>9240</v>
      </c>
      <c r="O14502" s="144" t="n">
        <v>49636.36363636363</v>
      </c>
      <c r="P14502" s="87" t="inlineStr">
        <is>
          <t>카페24클리어 패드어성초 77 포어 클리어 패드옵션=어성초 77 클리어 패드 2+1 EVENT (무료배송)201208</t>
        </is>
      </c>
    </row>
    <row r="14503">
      <c r="B14503" s="127" t="n">
        <v>44225</v>
      </c>
      <c r="C14503" s="87">
        <f>TEXT(B14503,"aaa")</f>
        <v/>
      </c>
      <c r="D14503" s="93" t="n"/>
      <c r="E14503" s="87">
        <f>INDEX(매칭테이블!C:D,MATCH(RD!G14503,매칭테이블!D:D,0),1)</f>
        <v/>
      </c>
      <c r="F14503" s="93" t="inlineStr">
        <is>
          <t>카페24</t>
        </is>
      </c>
      <c r="G14503" s="93" t="inlineStr">
        <is>
          <t>어성초 77% 수딩 토너토너(필수)=어성초 77 토너 1개-20% off</t>
        </is>
      </c>
      <c r="H14503" s="93" t="n">
        <v>3</v>
      </c>
      <c r="J14503" s="87" t="n">
        <v>201208</v>
      </c>
      <c r="K14503" s="93" t="n"/>
      <c r="L14503" s="87" t="n">
        <v>60000</v>
      </c>
      <c r="M14503" s="87" t="n">
        <v>56490</v>
      </c>
      <c r="N14503" s="87" t="n">
        <v>9240</v>
      </c>
      <c r="O14503" s="144" t="n">
        <v>54545.45454545454</v>
      </c>
      <c r="P14503" s="87" t="inlineStr">
        <is>
          <t>카페24토너어성초 77% 수딩 토너토너(필수)=어성초 77 토너 1개-20% off201208</t>
        </is>
      </c>
    </row>
    <row r="14504">
      <c r="B14504" s="127" t="n">
        <v>44225</v>
      </c>
      <c r="C14504" s="87">
        <f>TEXT(B14504,"aaa")</f>
        <v/>
      </c>
      <c r="D14504" s="93" t="n"/>
      <c r="E14504" s="87">
        <f>INDEX(매칭테이블!C:D,MATCH(RD!G14504,매칭테이블!D:D,0),1)</f>
        <v/>
      </c>
      <c r="F14504" s="93" t="inlineStr">
        <is>
          <t>카페24</t>
        </is>
      </c>
      <c r="G14504" s="93" t="inlineStr">
        <is>
          <t>어성초 77% 수딩 토너토너(필수)=어성초 77 토너 2개-30% off (무료배송)</t>
        </is>
      </c>
      <c r="H14504" s="93" t="n">
        <v>8</v>
      </c>
      <c r="J14504" s="87" t="n">
        <v>201208</v>
      </c>
      <c r="K14504" s="93" t="n"/>
      <c r="L14504" s="87" t="n">
        <v>280000</v>
      </c>
      <c r="M14504" s="87" t="n">
        <v>263620</v>
      </c>
      <c r="N14504" s="87" t="n">
        <v>49280</v>
      </c>
      <c r="O14504" s="144" t="n">
        <v>254545.4545454545</v>
      </c>
      <c r="P14504" s="87" t="inlineStr">
        <is>
          <t>카페24토너어성초 77% 수딩 토너토너(필수)=어성초 77 토너 2개-30% off (무료배송)201208</t>
        </is>
      </c>
    </row>
    <row r="14505">
      <c r="B14505" s="127" t="n">
        <v>44225</v>
      </c>
      <c r="C14505" s="87">
        <f>TEXT(B14505,"aaa")</f>
        <v/>
      </c>
      <c r="D14505" s="93" t="n"/>
      <c r="E14505" s="87">
        <f>INDEX(매칭테이블!C:D,MATCH(RD!G14505,매칭테이블!D:D,0),1)</f>
        <v/>
      </c>
      <c r="F14505" s="93" t="inlineStr">
        <is>
          <t>카페24</t>
        </is>
      </c>
      <c r="G14505" s="93" t="inlineStr">
        <is>
          <t>어성초 77% 수딩 토너토너(필수)=어성초77토너1개 + 어성초77패드1개 -30% off (무료배송)</t>
        </is>
      </c>
      <c r="H14505" s="93" t="n">
        <v>1</v>
      </c>
      <c r="J14505" s="87" t="n">
        <v>201208</v>
      </c>
      <c r="K14505" s="93" t="n"/>
      <c r="L14505" s="87" t="n">
        <v>37100</v>
      </c>
      <c r="M14505" s="87" t="n">
        <v>34929.65</v>
      </c>
      <c r="N14505" s="87" t="n">
        <v>8092</v>
      </c>
      <c r="O14505" s="144" t="n">
        <v>33727.27272727273</v>
      </c>
      <c r="P14505" s="87" t="inlineStr">
        <is>
          <t>카페24토너+패드 세트어성초 77% 수딩 토너토너(필수)=어성초77토너1개 + 어성초77패드1개 -30% off (무료배송)201208</t>
        </is>
      </c>
    </row>
    <row r="14506">
      <c r="B14506" s="127" t="n">
        <v>44225</v>
      </c>
      <c r="C14506" s="87">
        <f>TEXT(B14506,"aaa")</f>
        <v/>
      </c>
      <c r="D14506" s="93" t="n"/>
      <c r="E14506" s="87">
        <f>INDEX(매칭테이블!C:D,MATCH(RD!G14506,매칭테이블!D:D,0),1)</f>
        <v/>
      </c>
      <c r="F14506" s="93" t="inlineStr">
        <is>
          <t>카페24</t>
        </is>
      </c>
      <c r="G14506" s="93" t="inlineStr">
        <is>
          <t>어성초 77% 수딩 토너화장솜(선택)=촉촉 스킨팩 화장솜</t>
        </is>
      </c>
      <c r="H14506" s="93" t="n">
        <v>3</v>
      </c>
      <c r="J14506" s="87" t="n">
        <v>201208</v>
      </c>
      <c r="K14506" s="93" t="n"/>
      <c r="L14506" s="87" t="n">
        <v>9000</v>
      </c>
      <c r="M14506" s="87" t="n">
        <v>8473.5</v>
      </c>
      <c r="N14506" s="87" t="n">
        <v>3330</v>
      </c>
      <c r="O14506" s="144" t="n">
        <v>8181.818181818181</v>
      </c>
      <c r="P14506" s="87" t="inlineStr">
        <is>
          <t>카페24화장솜어성초 77% 수딩 토너화장솜(선택)=촉촉 스킨팩 화장솜201208</t>
        </is>
      </c>
    </row>
    <row r="14507">
      <c r="B14507" s="127" t="n">
        <v>44225</v>
      </c>
      <c r="C14507" s="87">
        <f>TEXT(B14507,"aaa")</f>
        <v/>
      </c>
      <c r="D14507" s="93" t="n"/>
      <c r="E14507" s="87">
        <f>INDEX(매칭테이블!C:D,MATCH(RD!G14507,매칭테이블!D:D,0),1)</f>
        <v/>
      </c>
      <c r="F14507" s="93" t="inlineStr">
        <is>
          <t>카페24</t>
        </is>
      </c>
      <c r="G14507" s="93" t="inlineStr">
        <is>
          <t>어성초 77% 패드옵션=어성초 77 클리어 패드 1개-20% off</t>
        </is>
      </c>
      <c r="H14507" s="93" t="n">
        <v>38</v>
      </c>
      <c r="J14507" s="87" t="n">
        <v>201208</v>
      </c>
      <c r="K14507" s="93" t="n"/>
      <c r="L14507" s="87" t="n">
        <v>851200</v>
      </c>
      <c r="M14507" s="87" t="n">
        <v>801404.8</v>
      </c>
      <c r="N14507" s="87" t="n">
        <v>190456</v>
      </c>
      <c r="O14507" s="144" t="n">
        <v>773818.1818181818</v>
      </c>
      <c r="P14507" s="87" t="inlineStr">
        <is>
          <t>카페24클리어 패드어성초 77% 패드옵션=어성초 77 클리어 패드 1개-20% off201208</t>
        </is>
      </c>
    </row>
    <row r="14508">
      <c r="B14508" s="127" t="n">
        <v>44225</v>
      </c>
      <c r="C14508" s="87">
        <f>TEXT(B14508,"aaa")</f>
        <v/>
      </c>
      <c r="D14508" s="93" t="n"/>
      <c r="E14508" s="87">
        <f>INDEX(매칭테이블!C:D,MATCH(RD!G14508,매칭테이블!D:D,0),1)</f>
        <v/>
      </c>
      <c r="F14508" s="93" t="inlineStr">
        <is>
          <t>카페24</t>
        </is>
      </c>
      <c r="G14508" s="93" t="inlineStr">
        <is>
          <t>어성초 77% 패드옵션=어성초 77 클리어 패드 2개-30% off (무료배송)</t>
        </is>
      </c>
      <c r="H14508" s="93" t="n">
        <v>22</v>
      </c>
      <c r="J14508" s="87" t="n">
        <v>201208</v>
      </c>
      <c r="K14508" s="93" t="n"/>
      <c r="L14508" s="87" t="n">
        <v>862400</v>
      </c>
      <c r="M14508" s="87" t="n">
        <v>811949.6</v>
      </c>
      <c r="N14508" s="87" t="n">
        <v>220528</v>
      </c>
      <c r="O14508" s="144" t="n">
        <v>783999.9999999999</v>
      </c>
      <c r="P14508" s="87" t="inlineStr">
        <is>
          <t>카페24클리어 패드어성초 77% 패드옵션=어성초 77 클리어 패드 2개-30% off (무료배송)201208</t>
        </is>
      </c>
    </row>
    <row r="14509">
      <c r="B14509" s="127" t="n">
        <v>44225</v>
      </c>
      <c r="C14509" s="87">
        <f>TEXT(B14509,"aaa")</f>
        <v/>
      </c>
      <c r="D14509" s="93" t="n"/>
      <c r="E14509" s="87">
        <f>INDEX(매칭테이블!C:D,MATCH(RD!G14509,매칭테이블!D:D,0),1)</f>
        <v/>
      </c>
      <c r="F14509" s="93" t="inlineStr">
        <is>
          <t>카페24</t>
        </is>
      </c>
      <c r="G14509" s="93" t="inlineStr">
        <is>
          <t>어성초 77% 패드옵션=어성초 77 클리어 패드 2+1 EVENT (무료배송)</t>
        </is>
      </c>
      <c r="H14509" s="93" t="n">
        <v>9</v>
      </c>
      <c r="J14509" s="87" t="n">
        <v>201208</v>
      </c>
      <c r="K14509" s="93" t="n"/>
      <c r="L14509" s="87" t="n">
        <v>491400</v>
      </c>
      <c r="M14509" s="87" t="n">
        <v>462653.1</v>
      </c>
      <c r="N14509" s="87" t="n">
        <v>83160</v>
      </c>
      <c r="O14509" s="144" t="n">
        <v>446727.2727272727</v>
      </c>
      <c r="P14509" s="87" t="inlineStr">
        <is>
          <t>카페24클리어 패드어성초 77% 패드옵션=어성초 77 클리어 패드 2+1 EVENT (무료배송)201208</t>
        </is>
      </c>
    </row>
    <row r="14510">
      <c r="B14510" s="127" t="n">
        <v>44225</v>
      </c>
      <c r="C14510" s="87">
        <f>TEXT(B14510,"aaa")</f>
        <v/>
      </c>
      <c r="D14510" s="93" t="n"/>
      <c r="E14510" s="87">
        <f>INDEX(매칭테이블!C:D,MATCH(RD!G14510,매칭테이블!D:D,0),1)</f>
        <v/>
      </c>
      <c r="F14510" s="93" t="inlineStr">
        <is>
          <t>카페24</t>
        </is>
      </c>
      <c r="G14510" s="93" t="inlineStr">
        <is>
          <t>어성초 77% 패드옵션=어성초77토너1개+어성초77패드1개-30% off (무료배송)</t>
        </is>
      </c>
      <c r="H14510" s="93" t="n">
        <v>7</v>
      </c>
      <c r="J14510" s="87" t="n">
        <v>201208</v>
      </c>
      <c r="K14510" s="93" t="n"/>
      <c r="L14510" s="87" t="n">
        <v>259700</v>
      </c>
      <c r="M14510" s="87" t="n">
        <v>244507.55</v>
      </c>
      <c r="N14510" s="87" t="n">
        <v>56644</v>
      </c>
      <c r="O14510" s="144" t="n">
        <v>236090.9090909091</v>
      </c>
      <c r="P14510" s="87" t="inlineStr">
        <is>
          <t>카페24토너+패드 세트어성초 77% 패드옵션=어성초77토너1개+어성초77패드1개-30% off (무료배송)201208</t>
        </is>
      </c>
    </row>
    <row r="14511">
      <c r="B14511" s="127" t="n">
        <v>44225</v>
      </c>
      <c r="C14511" s="87">
        <f>TEXT(B14511,"aaa")</f>
        <v/>
      </c>
      <c r="D14511" s="93" t="n"/>
      <c r="E14511" s="87">
        <f>INDEX(매칭테이블!C:D,MATCH(RD!G14511,매칭테이블!D:D,0),1)</f>
        <v/>
      </c>
      <c r="F14511" s="93" t="inlineStr">
        <is>
          <t>카페24</t>
        </is>
      </c>
      <c r="G14511" s="93" t="inlineStr">
        <is>
          <t>어성초 78 수딩 크림</t>
        </is>
      </c>
      <c r="H14511" s="93" t="n">
        <v>11</v>
      </c>
      <c r="J14511" s="87" t="n">
        <v>201208</v>
      </c>
      <c r="K14511" s="93" t="n"/>
      <c r="L14511" s="87" t="n">
        <v>418000</v>
      </c>
      <c r="M14511" s="87" t="n">
        <v>393547</v>
      </c>
      <c r="N14511" s="87" t="n">
        <v>33495</v>
      </c>
      <c r="O14511" s="144" t="n">
        <v>379999.9999999999</v>
      </c>
      <c r="P14511" s="87" t="inlineStr">
        <is>
          <t>카페24수딩크림어성초 78 수딩 크림201208</t>
        </is>
      </c>
    </row>
    <row r="14512">
      <c r="B14512" s="127" t="n">
        <v>44225</v>
      </c>
      <c r="C14512" s="87">
        <f>TEXT(B14512,"aaa")</f>
        <v/>
      </c>
      <c r="D14512" s="93" t="n"/>
      <c r="E14512" s="87">
        <f>INDEX(매칭테이블!C:D,MATCH(RD!G14512,매칭테이블!D:D,0),1)</f>
        <v/>
      </c>
      <c r="F14512" s="93" t="inlineStr">
        <is>
          <t>카페24</t>
        </is>
      </c>
      <c r="G14512" s="93" t="inlineStr">
        <is>
          <t>어성초 78 수딩 크림</t>
        </is>
      </c>
      <c r="H14512" s="93" t="n">
        <v>9</v>
      </c>
      <c r="J14512" s="87" t="n">
        <v>201208</v>
      </c>
      <c r="K14512" s="93" t="n"/>
      <c r="L14512" s="87" t="n">
        <v>342000</v>
      </c>
      <c r="M14512" s="87" t="n">
        <v>321993</v>
      </c>
      <c r="N14512" s="87" t="n">
        <v>27405</v>
      </c>
      <c r="O14512" s="144" t="n">
        <v>310909.0909090909</v>
      </c>
      <c r="P14512" s="87" t="inlineStr">
        <is>
          <t>카페24수딩크림어성초 78 수딩 크림201208</t>
        </is>
      </c>
    </row>
    <row r="14513">
      <c r="B14513" s="127" t="n">
        <v>44225</v>
      </c>
      <c r="C14513" s="87">
        <f>TEXT(B14513,"aaa")</f>
        <v/>
      </c>
      <c r="D14513" s="93" t="n"/>
      <c r="E14513" s="87">
        <f>INDEX(매칭테이블!C:D,MATCH(RD!G14513,매칭테이블!D:D,0),1)</f>
        <v/>
      </c>
      <c r="F14513" s="93" t="inlineStr">
        <is>
          <t>카페24</t>
        </is>
      </c>
      <c r="G14513" s="93" t="inlineStr">
        <is>
          <t>어성초 80 수분 진정 앰플앰플=어성초 80 앰플 1개-15%off</t>
        </is>
      </c>
      <c r="H14513" s="93" t="n">
        <v>22</v>
      </c>
      <c r="J14513" s="87" t="n">
        <v>201208</v>
      </c>
      <c r="K14513" s="93" t="n"/>
      <c r="L14513" s="87" t="n">
        <v>616000</v>
      </c>
      <c r="M14513" s="87" t="n">
        <v>579964</v>
      </c>
      <c r="N14513" s="87" t="n">
        <v>74734</v>
      </c>
      <c r="O14513" s="144" t="n">
        <v>560000</v>
      </c>
      <c r="P14513" s="87" t="inlineStr">
        <is>
          <t>카페24앰플어성초 80 수분 진정 앰플앰플=어성초 80 앰플 1개-15%off201208</t>
        </is>
      </c>
    </row>
    <row r="14514">
      <c r="B14514" s="127" t="n">
        <v>44225</v>
      </c>
      <c r="C14514" s="87">
        <f>TEXT(B14514,"aaa")</f>
        <v/>
      </c>
      <c r="D14514" s="93" t="n"/>
      <c r="E14514" s="87">
        <f>INDEX(매칭테이블!C:D,MATCH(RD!G14514,매칭테이블!D:D,0),1)</f>
        <v/>
      </c>
      <c r="F14514" s="93" t="inlineStr">
        <is>
          <t>카페24</t>
        </is>
      </c>
      <c r="G14514" s="93" t="inlineStr">
        <is>
          <t>어성초 80 수분 진정 앰플앰플=어성초 80 앰플 2개-27%off (무료배송)</t>
        </is>
      </c>
      <c r="H14514" s="93" t="n">
        <v>10</v>
      </c>
      <c r="J14514" s="87" t="n">
        <v>201208</v>
      </c>
      <c r="K14514" s="93" t="n"/>
      <c r="L14514" s="87" t="n">
        <v>480000</v>
      </c>
      <c r="M14514" s="87" t="n">
        <v>451920</v>
      </c>
      <c r="N14514" s="87" t="n">
        <v>67940</v>
      </c>
      <c r="O14514" s="144" t="n">
        <v>436363.6363636364</v>
      </c>
      <c r="P14514" s="87" t="inlineStr">
        <is>
          <t>카페24앰플어성초 80 수분 진정 앰플앰플=어성초 80 앰플 2개-27%off (무료배송)201208</t>
        </is>
      </c>
    </row>
    <row r="14515">
      <c r="B14515" s="127" t="n">
        <v>44225</v>
      </c>
      <c r="C14515" s="87">
        <f>TEXT(B14515,"aaa")</f>
        <v/>
      </c>
      <c r="D14515" s="93" t="n"/>
      <c r="E14515" s="87">
        <f>INDEX(매칭테이블!C:D,MATCH(RD!G14515,매칭테이블!D:D,0),1)</f>
        <v/>
      </c>
      <c r="F14515" s="93" t="inlineStr">
        <is>
          <t>카페24</t>
        </is>
      </c>
      <c r="G14515" s="93" t="inlineStr">
        <is>
          <t>어성초 80 수분 진정 앰플</t>
        </is>
      </c>
      <c r="H14515" s="93" t="n">
        <v>9</v>
      </c>
      <c r="J14515" s="87" t="n">
        <v>201208</v>
      </c>
      <c r="K14515" s="93" t="n"/>
      <c r="L14515" s="87" t="n">
        <v>252000</v>
      </c>
      <c r="M14515" s="87" t="n">
        <v>237258</v>
      </c>
      <c r="N14515" s="87" t="n">
        <v>30573</v>
      </c>
      <c r="O14515" s="144" t="n">
        <v>229090.9090909091</v>
      </c>
      <c r="P14515" s="87" t="inlineStr">
        <is>
          <t>카페24앰플어성초 80 수분 진정 앰플201208</t>
        </is>
      </c>
    </row>
    <row r="14516">
      <c r="B14516" s="127" t="n">
        <v>44225</v>
      </c>
      <c r="C14516" s="87">
        <f>TEXT(B14516,"aaa")</f>
        <v/>
      </c>
      <c r="D14516" s="93" t="n"/>
      <c r="E14516" s="87">
        <f>INDEX(매칭테이블!C:D,MATCH(RD!G14516,매칭테이블!D:D,0),1)</f>
        <v/>
      </c>
      <c r="F14516" s="93" t="inlineStr">
        <is>
          <t>카페24</t>
        </is>
      </c>
      <c r="G14516" s="93" t="inlineStr">
        <is>
          <t>어성초 아크네 바디워시옵션=어성초 아크네 바디워시 1개 -30% off</t>
        </is>
      </c>
      <c r="H14516" s="93" t="n">
        <v>4</v>
      </c>
      <c r="J14516" s="87" t="n">
        <v>201208</v>
      </c>
      <c r="K14516" s="93" t="n"/>
      <c r="L14516" s="87" t="n">
        <v>72800</v>
      </c>
      <c r="M14516" s="87" t="n">
        <v>68541.2</v>
      </c>
      <c r="N14516" s="87" t="n">
        <v>16340</v>
      </c>
      <c r="O14516" s="144" t="n">
        <v>66181.81818181818</v>
      </c>
      <c r="P14516" s="87" t="inlineStr">
        <is>
          <t>카페24바디워시어성초 아크네 바디워시옵션=어성초 아크네 바디워시 1개 -30% off201208</t>
        </is>
      </c>
    </row>
    <row r="14517">
      <c r="B14517" s="127" t="n">
        <v>44225</v>
      </c>
      <c r="C14517" s="87">
        <f>TEXT(B14517,"aaa")</f>
        <v/>
      </c>
      <c r="D14517" s="93" t="n"/>
      <c r="E14517" s="87">
        <f>INDEX(매칭테이블!C:D,MATCH(RD!G14517,매칭테이블!D:D,0),1)</f>
        <v/>
      </c>
      <c r="F14517" s="93" t="inlineStr">
        <is>
          <t>카페24</t>
        </is>
      </c>
      <c r="G14517" s="93" t="inlineStr">
        <is>
          <t>어성초 약산성 클렌징폼클렌징폼=어성초 약산성 클렌징폼 1개 -19%off</t>
        </is>
      </c>
      <c r="H14517" s="93" t="n">
        <v>31</v>
      </c>
      <c r="J14517" s="87" t="n">
        <v>201208</v>
      </c>
      <c r="K14517" s="93" t="n"/>
      <c r="L14517" s="87" t="n">
        <v>403000</v>
      </c>
      <c r="M14517" s="87" t="n">
        <v>379424.5</v>
      </c>
      <c r="N14517" s="87" t="n">
        <v>85250</v>
      </c>
      <c r="O14517" s="144" t="n">
        <v>366363.6363636364</v>
      </c>
      <c r="P14517" s="87" t="inlineStr">
        <is>
          <t>카페24클렌징폼어성초 약산성 클렌징폼클렌징폼=어성초 약산성 클렌징폼 1개 -19%off201208</t>
        </is>
      </c>
    </row>
    <row r="14518">
      <c r="B14518" s="127" t="n">
        <v>44225</v>
      </c>
      <c r="C14518" s="87">
        <f>TEXT(B14518,"aaa")</f>
        <v/>
      </c>
      <c r="D14518" s="93" t="n"/>
      <c r="E14518" s="87">
        <f>INDEX(매칭테이블!C:D,MATCH(RD!G14518,매칭테이블!D:D,0),1)</f>
        <v/>
      </c>
      <c r="F14518" s="93" t="inlineStr">
        <is>
          <t>카페24</t>
        </is>
      </c>
      <c r="G14518" s="93" t="inlineStr">
        <is>
          <t>어성초 약산성 클렌징폼클렌징폼=어성초 약산성 클렌징폼 2개 -25%off</t>
        </is>
      </c>
      <c r="H14518" s="93" t="n">
        <v>4</v>
      </c>
      <c r="J14518" s="87" t="n">
        <v>201208</v>
      </c>
      <c r="K14518" s="93" t="n"/>
      <c r="L14518" s="87" t="n">
        <v>96000</v>
      </c>
      <c r="M14518" s="87" t="n">
        <v>90384</v>
      </c>
      <c r="N14518" s="87" t="n">
        <v>9840</v>
      </c>
      <c r="O14518" s="144" t="n">
        <v>87272.72727272726</v>
      </c>
      <c r="P14518" s="87" t="inlineStr">
        <is>
          <t>카페24클렌징폼어성초 약산성 클렌징폼클렌징폼=어성초 약산성 클렌징폼 2개 -25%off201208</t>
        </is>
      </c>
    </row>
    <row r="14519">
      <c r="B14519" s="127" t="n">
        <v>44225</v>
      </c>
      <c r="C14519" s="87">
        <f>TEXT(B14519,"aaa")</f>
        <v/>
      </c>
      <c r="D14519" s="93" t="n"/>
      <c r="E14519" s="87">
        <f>INDEX(매칭테이블!C:D,MATCH(RD!G14519,매칭테이블!D:D,0),1)</f>
        <v/>
      </c>
      <c r="F14519" s="93" t="inlineStr">
        <is>
          <t>카페24</t>
        </is>
      </c>
      <c r="G14519" s="93" t="inlineStr">
        <is>
          <t>어성초 약산성 클렌징폼클렌징폼=어성초 약산성 클렌징폼 3개 -31%off (무료배송)</t>
        </is>
      </c>
      <c r="H14519" s="93" t="n">
        <v>3</v>
      </c>
      <c r="J14519" s="87" t="n">
        <v>201208</v>
      </c>
      <c r="K14519" s="93" t="n"/>
      <c r="L14519" s="87" t="n">
        <v>99000</v>
      </c>
      <c r="M14519" s="87" t="n">
        <v>93208.5</v>
      </c>
      <c r="N14519" s="87" t="n">
        <v>11070</v>
      </c>
      <c r="O14519" s="144" t="n">
        <v>90000</v>
      </c>
      <c r="P14519" s="87" t="inlineStr">
        <is>
          <t>카페24클렌징폼어성초 약산성 클렌징폼클렌징폼=어성초 약산성 클렌징폼 3개 -31%off (무료배송)201208</t>
        </is>
      </c>
    </row>
    <row r="14520">
      <c r="B14520" s="127" t="n">
        <v>44225</v>
      </c>
      <c r="C14520" s="87">
        <f>TEXT(B14520,"aaa")</f>
        <v/>
      </c>
      <c r="D14520" s="93" t="n"/>
      <c r="E14520" s="87">
        <f>INDEX(매칭테이블!C:D,MATCH(RD!G14520,매칭테이블!D:D,0),1)</f>
        <v/>
      </c>
      <c r="F14520" s="93" t="inlineStr">
        <is>
          <t>카페24</t>
        </is>
      </c>
      <c r="G14520" s="93" t="inlineStr">
        <is>
          <t>어성초 약산성 클렌징폼</t>
        </is>
      </c>
      <c r="H14520" s="93" t="n">
        <v>2</v>
      </c>
      <c r="J14520" s="87" t="n">
        <v>201208</v>
      </c>
      <c r="K14520" s="93" t="n"/>
      <c r="L14520" s="87" t="n">
        <v>26000</v>
      </c>
      <c r="M14520" s="87" t="n">
        <v>24479</v>
      </c>
      <c r="N14520" s="87" t="n">
        <v>5500</v>
      </c>
      <c r="O14520" s="144" t="n">
        <v>23636.36363636364</v>
      </c>
      <c r="P14520" s="87" t="inlineStr">
        <is>
          <t>카페24클렌징폼어성초 약산성 클렌징폼201208</t>
        </is>
      </c>
    </row>
    <row r="14521">
      <c r="B14521" s="127" t="n">
        <v>44225</v>
      </c>
      <c r="C14521" s="87">
        <f>TEXT(B14521,"aaa")</f>
        <v/>
      </c>
      <c r="D14521" s="93" t="n"/>
      <c r="E14521" s="87">
        <f>INDEX(매칭테이블!C:D,MATCH(RD!G14521,매칭테이블!D:D,0),1)</f>
        <v/>
      </c>
      <c r="F14521" s="93" t="inlineStr">
        <is>
          <t>카페24</t>
        </is>
      </c>
      <c r="G14521" s="93" t="inlineStr">
        <is>
          <t>어성초 크림마스크 나이트 솔루션옵션=어성초 크림마스크 나이트 솔루션 10장 (-50%)</t>
        </is>
      </c>
      <c r="H14521" s="93" t="n">
        <v>3</v>
      </c>
      <c r="J14521" s="87" t="n">
        <v>201208</v>
      </c>
      <c r="K14521" s="93" t="n"/>
      <c r="L14521" s="87" t="n">
        <v>60000</v>
      </c>
      <c r="M14521" s="87" t="n">
        <v>56490</v>
      </c>
      <c r="N14521" s="87" t="n">
        <v>9321</v>
      </c>
      <c r="O14521" s="144" t="n">
        <v>54545.45454545454</v>
      </c>
      <c r="P14521" s="87" t="inlineStr">
        <is>
          <t>카페24크림마스크어성초 크림마스크 나이트 솔루션옵션=어성초 크림마스크 나이트 솔루션 10장 (-50%)201208</t>
        </is>
      </c>
    </row>
    <row r="14522">
      <c r="B14522" s="127" t="n">
        <v>44225</v>
      </c>
      <c r="C14522" s="87">
        <f>TEXT(B14522,"aaa")</f>
        <v/>
      </c>
      <c r="D14522" s="93" t="n"/>
      <c r="E14522" s="87">
        <f>INDEX(매칭테이블!C:D,MATCH(RD!G14522,매칭테이블!D:D,0),1)</f>
        <v/>
      </c>
      <c r="F14522" s="93" t="inlineStr">
        <is>
          <t>카페24</t>
        </is>
      </c>
      <c r="G14522" s="93" t="inlineStr">
        <is>
          <t>청귤 비타 잡티 마스크옵션=청귤 비타 잡티 마스크 10장 (50% off)</t>
        </is>
      </c>
      <c r="H14522" s="93" t="n">
        <v>3</v>
      </c>
      <c r="J14522" s="87" t="n">
        <v>201208</v>
      </c>
      <c r="K14522" s="93" t="n"/>
      <c r="L14522" s="87" t="n">
        <v>60000</v>
      </c>
      <c r="M14522" s="87" t="n">
        <v>56490</v>
      </c>
      <c r="N14522" s="87" t="n">
        <v>9501</v>
      </c>
      <c r="O14522" s="144" t="n">
        <v>54545.45454545454</v>
      </c>
      <c r="P14522" s="87" t="inlineStr">
        <is>
          <t>카페24마스크팩청귤 비타 잡티 마스크옵션=청귤 비타 잡티 마스크 10장 (50% off)201208</t>
        </is>
      </c>
    </row>
    <row r="14523">
      <c r="B14523" s="127" t="n">
        <v>44225</v>
      </c>
      <c r="C14523" s="87">
        <f>TEXT(B14523,"aaa")</f>
        <v/>
      </c>
      <c r="D14523" s="93" t="n"/>
      <c r="E14523" s="87">
        <f>INDEX(매칭테이블!C:D,MATCH(RD!G14523,매칭테이블!D:D,0),1)</f>
        <v/>
      </c>
      <c r="F14523" s="93" t="inlineStr">
        <is>
          <t>카페24</t>
        </is>
      </c>
      <c r="G14523" s="93" t="inlineStr">
        <is>
          <t>촉촉 스킨팩 화장솜</t>
        </is>
      </c>
      <c r="H14523" s="93" t="n">
        <v>26</v>
      </c>
      <c r="J14523" s="87" t="n">
        <v>201208</v>
      </c>
      <c r="K14523" s="93" t="n"/>
      <c r="L14523" s="87" t="n">
        <v>78000</v>
      </c>
      <c r="M14523" s="87" t="n">
        <v>73437</v>
      </c>
      <c r="N14523" s="87" t="n">
        <v>28860</v>
      </c>
      <c r="O14523" s="144" t="n">
        <v>70909.0909090909</v>
      </c>
      <c r="P14523" s="87" t="inlineStr">
        <is>
          <t>카페24화장솜촉촉 스킨팩 화장솜201208</t>
        </is>
      </c>
    </row>
    <row r="14524">
      <c r="B14524" s="127" t="n">
        <v>44225</v>
      </c>
      <c r="C14524" s="87">
        <f>TEXT(B14524,"aaa")</f>
        <v/>
      </c>
      <c r="D14524" s="93" t="n"/>
      <c r="E14524" s="87">
        <f>INDEX(매칭테이블!C:D,MATCH(RD!G14524,매칭테이블!D:D,0),1)</f>
        <v/>
      </c>
      <c r="F14524" s="93" t="inlineStr">
        <is>
          <t>카페24</t>
        </is>
      </c>
      <c r="G14524" s="93" t="inlineStr">
        <is>
          <t>촉촉 스킨팩 화장솜</t>
        </is>
      </c>
      <c r="H14524" s="93" t="n">
        <v>3</v>
      </c>
      <c r="J14524" s="87" t="n">
        <v>201208</v>
      </c>
      <c r="K14524" s="93" t="n"/>
      <c r="L14524" s="87" t="n">
        <v>9000</v>
      </c>
      <c r="M14524" s="87" t="n">
        <v>8473.5</v>
      </c>
      <c r="N14524" s="87" t="n">
        <v>3330</v>
      </c>
      <c r="O14524" s="144" t="n">
        <v>8181.818181818181</v>
      </c>
      <c r="P14524" s="87" t="inlineStr">
        <is>
          <t>카페24화장솜촉촉 스킨팩 화장솜201208</t>
        </is>
      </c>
    </row>
    <row r="14525" customFormat="1" s="93">
      <c r="B14525" s="127" t="n">
        <v>44226</v>
      </c>
      <c r="C14525" s="87">
        <f>TEXT(B14525,"aaa")</f>
        <v/>
      </c>
      <c r="E14525" s="87">
        <f>INDEX(매칭테이블!C:D,MATCH(RD!G14525,매칭테이블!D:D,0),1)</f>
        <v/>
      </c>
      <c r="F14525" s="93" t="inlineStr">
        <is>
          <t>스타일쉐어</t>
        </is>
      </c>
      <c r="G14525" s="93" t="inlineStr">
        <is>
          <t>아누아 어성초 77 토너 250ml</t>
        </is>
      </c>
      <c r="H14525" s="93" t="n">
        <v>3</v>
      </c>
      <c r="J14525" s="87" t="n">
        <v>201208</v>
      </c>
      <c r="L14525" s="87" t="n">
        <v>60000</v>
      </c>
      <c r="M14525" s="87" t="n">
        <v>45000</v>
      </c>
      <c r="N14525" s="87" t="n">
        <v>9780</v>
      </c>
      <c r="O14525" s="144" t="n">
        <v>54545.45454545454</v>
      </c>
      <c r="P14525" s="87" t="inlineStr">
        <is>
          <t>스타일쉐어토너아누아 어성초 77 토너 250ml201208</t>
        </is>
      </c>
    </row>
    <row r="14526">
      <c r="B14526" s="127" t="n">
        <v>44226</v>
      </c>
      <c r="C14526" s="87">
        <f>TEXT(B14526,"aaa")</f>
        <v/>
      </c>
      <c r="D14526" s="93" t="n"/>
      <c r="E14526" s="87">
        <f>INDEX(매칭테이블!C:D,MATCH(RD!G14526,매칭테이블!D:D,0),1)</f>
        <v/>
      </c>
      <c r="F14526" s="93" t="inlineStr">
        <is>
          <t>카페24</t>
        </is>
      </c>
      <c r="G14526" s="93" t="inlineStr">
        <is>
          <t>5 제로 무기자차 선크림옵션=5제로 무기자차 선크림 1개-20% off</t>
        </is>
      </c>
      <c r="H14526" s="93" t="n">
        <v>2</v>
      </c>
      <c r="J14526" s="87" t="n">
        <v>201208</v>
      </c>
      <c r="K14526" s="93" t="n"/>
      <c r="L14526" s="87" t="n">
        <v>40000</v>
      </c>
      <c r="M14526" s="87" t="n">
        <v>37660</v>
      </c>
      <c r="N14526" s="87" t="n">
        <v>4690</v>
      </c>
      <c r="O14526" s="144" t="n">
        <v>36363.63636363636</v>
      </c>
      <c r="P14526" s="87" t="inlineStr">
        <is>
          <t>카페24선크림5 제로 무기자차 선크림옵션=5제로 무기자차 선크림 1개-20% off201208</t>
        </is>
      </c>
    </row>
    <row r="14527">
      <c r="B14527" s="127" t="n">
        <v>44226</v>
      </c>
      <c r="C14527" s="87">
        <f>TEXT(B14527,"aaa")</f>
        <v/>
      </c>
      <c r="D14527" s="93" t="n"/>
      <c r="E14527" s="87">
        <f>INDEX(매칭테이블!C:D,MATCH(RD!G14527,매칭테이블!D:D,0),1)</f>
        <v/>
      </c>
      <c r="F14527" s="93" t="inlineStr">
        <is>
          <t>카페24</t>
        </is>
      </c>
      <c r="G14527" s="93" t="inlineStr">
        <is>
          <t>5 제로 무기자차 선크림옵션=5제로 무기자차 선크림 2개-30% off (무료배송)</t>
        </is>
      </c>
      <c r="H14527" s="93" t="n">
        <v>1</v>
      </c>
      <c r="J14527" s="87" t="n">
        <v>201208</v>
      </c>
      <c r="K14527" s="93" t="n"/>
      <c r="L14527" s="87" t="n">
        <v>35000</v>
      </c>
      <c r="M14527" s="87" t="n">
        <v>32952.5</v>
      </c>
      <c r="N14527" s="87" t="n">
        <v>4690</v>
      </c>
      <c r="O14527" s="144" t="n">
        <v>31818.18181818182</v>
      </c>
      <c r="P14527" s="87" t="inlineStr">
        <is>
          <t>카페24선크림5 제로 무기자차 선크림옵션=5제로 무기자차 선크림 2개-30% off (무료배송)201208</t>
        </is>
      </c>
    </row>
    <row r="14528">
      <c r="B14528" s="127" t="n">
        <v>44226</v>
      </c>
      <c r="C14528" s="87">
        <f>TEXT(B14528,"aaa")</f>
        <v/>
      </c>
      <c r="D14528" s="93" t="n"/>
      <c r="E14528" s="87">
        <f>INDEX(매칭테이블!C:D,MATCH(RD!G14528,매칭테이블!D:D,0),1)</f>
        <v/>
      </c>
      <c r="F14528" s="93" t="inlineStr">
        <is>
          <t>카페24</t>
        </is>
      </c>
      <c r="G14528" s="93" t="inlineStr">
        <is>
          <t>[수분 보충 세트] 어성초 77 토너 + 어성초 70 로션옵션=어성초 77 토너 250ml + 어성초 70 로션 200ml -30%</t>
        </is>
      </c>
      <c r="H14528" s="93" t="n">
        <v>74</v>
      </c>
      <c r="J14528" s="87" t="n">
        <v>201208</v>
      </c>
      <c r="K14528" s="93" t="n"/>
      <c r="L14528" s="87" t="n">
        <v>2745400</v>
      </c>
      <c r="M14528" s="87" t="n">
        <v>2584794.1</v>
      </c>
      <c r="N14528" s="87" t="n">
        <v>548932</v>
      </c>
      <c r="O14528" s="144" t="n">
        <v>2495818.181818182</v>
      </c>
      <c r="P14528" s="87" t="inlineStr">
        <is>
          <t>카페24수분 보충 세트[수분 보충 세트] 어성초 77 토너 + 어성초 70 로션옵션=어성초 77 토너 250ml + 어성초 70 로션 200ml -30%201208</t>
        </is>
      </c>
    </row>
    <row r="14529">
      <c r="B14529" s="127" t="n">
        <v>44226</v>
      </c>
      <c r="C14529" s="87">
        <f>TEXT(B14529,"aaa")</f>
        <v/>
      </c>
      <c r="D14529" s="93" t="n"/>
      <c r="E14529" s="87">
        <f>INDEX(매칭테이블!C:D,MATCH(RD!G14529,매칭테이블!D:D,0),1)</f>
        <v/>
      </c>
      <c r="F14529" s="93" t="inlineStr">
        <is>
          <t>카페24</t>
        </is>
      </c>
      <c r="G14529" s="93" t="inlineStr">
        <is>
          <t>[어성초 진정 패키지 세트] 대용량 토너 + 앰플 + 수딩 크림 + 마스크팩 10장</t>
        </is>
      </c>
      <c r="H14529" s="93" t="n">
        <v>4</v>
      </c>
      <c r="J14529" s="87" t="n">
        <v>201208</v>
      </c>
      <c r="K14529" s="93" t="n"/>
      <c r="L14529" s="87" t="n">
        <v>396000</v>
      </c>
      <c r="M14529" s="87" t="n">
        <v>372834</v>
      </c>
      <c r="N14529" s="87" t="n">
        <v>60548</v>
      </c>
      <c r="O14529" s="144" t="n">
        <v>360000</v>
      </c>
      <c r="P14529" s="87" t="inlineStr">
        <is>
          <t>카페24어성초진정패키지[어성초 진정 패키지 세트] 대용량 토너 + 앰플 + 수딩 크림 + 마스크팩 10장201208</t>
        </is>
      </c>
    </row>
    <row r="14530">
      <c r="B14530" s="127" t="n">
        <v>44226</v>
      </c>
      <c r="C14530" s="87">
        <f>TEXT(B14530,"aaa")</f>
        <v/>
      </c>
      <c r="D14530" s="93" t="n"/>
      <c r="E14530" s="87">
        <f>INDEX(매칭테이블!C:D,MATCH(RD!G14530,매칭테이블!D:D,0),1)</f>
        <v/>
      </c>
      <c r="F14530" s="93" t="inlineStr">
        <is>
          <t>카페24</t>
        </is>
      </c>
      <c r="G14530" s="93" t="inlineStr">
        <is>
          <t>대용량 어성초 77 수딩 토너 500ml옵션=대용량 어성초 77 토너 1개 - 27% OFF</t>
        </is>
      </c>
      <c r="H14530" s="93" t="n">
        <v>39</v>
      </c>
      <c r="J14530" s="87" t="n">
        <v>201208</v>
      </c>
      <c r="K14530" s="93" t="n"/>
      <c r="L14530" s="87" t="n">
        <v>1287000</v>
      </c>
      <c r="M14530" s="87" t="n">
        <v>1211710.5</v>
      </c>
      <c r="N14530" s="87" t="n">
        <v>168870</v>
      </c>
      <c r="O14530" s="144" t="n">
        <v>1170000</v>
      </c>
      <c r="P14530" s="87" t="inlineStr">
        <is>
          <t>카페24토너대용량 어성초 77 수딩 토너 500ml옵션=대용량 어성초 77 토너 1개 - 27% OFF201208</t>
        </is>
      </c>
    </row>
    <row r="14531">
      <c r="B14531" s="127" t="n">
        <v>44226</v>
      </c>
      <c r="C14531" s="87">
        <f>TEXT(B14531,"aaa")</f>
        <v/>
      </c>
      <c r="D14531" s="93" t="n"/>
      <c r="E14531" s="87">
        <f>INDEX(매칭테이블!C:D,MATCH(RD!G14531,매칭테이블!D:D,0),1)</f>
        <v/>
      </c>
      <c r="F14531" s="93" t="inlineStr">
        <is>
          <t>카페24</t>
        </is>
      </c>
      <c r="G14531" s="93" t="inlineStr">
        <is>
          <t>대용량 어성초 77 수딩 토너 500ml화장솜(선택)=촉촉 스킨팩 화장솜</t>
        </is>
      </c>
      <c r="H14531" s="93" t="n">
        <v>18</v>
      </c>
      <c r="J14531" s="87" t="n">
        <v>201208</v>
      </c>
      <c r="K14531" s="93" t="n"/>
      <c r="L14531" s="87" t="n">
        <v>684000</v>
      </c>
      <c r="M14531" s="87" t="n">
        <v>643986</v>
      </c>
      <c r="N14531" s="87" t="n">
        <v>19980</v>
      </c>
      <c r="O14531" s="144" t="n">
        <v>621818.1818181818</v>
      </c>
      <c r="P14531" s="87" t="inlineStr">
        <is>
          <t>카페24토너대용량 어성초 77 수딩 토너 500ml화장솜(선택)=촉촉 스킨팩 화장솜201208</t>
        </is>
      </c>
    </row>
    <row r="14532">
      <c r="B14532" s="127" t="n">
        <v>44226</v>
      </c>
      <c r="C14532" s="87">
        <f>TEXT(B14532,"aaa")</f>
        <v/>
      </c>
      <c r="D14532" s="93" t="n"/>
      <c r="E14532" s="87">
        <f>INDEX(매칭테이블!C:D,MATCH(RD!G14532,매칭테이블!D:D,0),1)</f>
        <v/>
      </c>
      <c r="F14532" s="93" t="inlineStr">
        <is>
          <t>카페24</t>
        </is>
      </c>
      <c r="G14532" s="93" t="inlineStr">
        <is>
          <t>어성초 70 데일리 릴리프 로션로션=어성초 70 데일리 릴리프 로션 1개 -20% off</t>
        </is>
      </c>
      <c r="H14532" s="93" t="n">
        <v>17</v>
      </c>
      <c r="J14532" s="87" t="n">
        <v>201208</v>
      </c>
      <c r="K14532" s="93" t="n"/>
      <c r="L14532" s="87" t="n">
        <v>380800</v>
      </c>
      <c r="M14532" s="87" t="n">
        <v>358523.2</v>
      </c>
      <c r="N14532" s="87" t="n">
        <v>73746</v>
      </c>
      <c r="O14532" s="144" t="n">
        <v>346181.8181818182</v>
      </c>
      <c r="P14532" s="87" t="inlineStr">
        <is>
          <t>카페24로션어성초 70 데일리 릴리프 로션로션=어성초 70 데일리 릴리프 로션 1개 -20% off201208</t>
        </is>
      </c>
    </row>
    <row r="14533">
      <c r="B14533" s="127" t="n">
        <v>44226</v>
      </c>
      <c r="C14533" s="87">
        <f>TEXT(B14533,"aaa")</f>
        <v/>
      </c>
      <c r="D14533" s="93" t="n"/>
      <c r="E14533" s="87">
        <f>INDEX(매칭테이블!C:D,MATCH(RD!G14533,매칭테이블!D:D,0),1)</f>
        <v/>
      </c>
      <c r="F14533" s="93" t="inlineStr">
        <is>
          <t>카페24</t>
        </is>
      </c>
      <c r="G14533" s="93" t="inlineStr">
        <is>
          <t>어성초 70 데일리 릴리프 로션로션=어성초 70 데일리 릴리프 로션 2개 -30% off</t>
        </is>
      </c>
      <c r="H14533" s="93" t="n">
        <v>3</v>
      </c>
      <c r="J14533" s="87" t="n">
        <v>201208</v>
      </c>
      <c r="K14533" s="93" t="n"/>
      <c r="L14533" s="87" t="n">
        <v>117600</v>
      </c>
      <c r="M14533" s="87" t="n">
        <v>110720.4</v>
      </c>
      <c r="N14533" s="87" t="n">
        <v>26028</v>
      </c>
      <c r="O14533" s="144" t="n">
        <v>106909.0909090909</v>
      </c>
      <c r="P14533" s="87" t="inlineStr">
        <is>
          <t>카페24로션어성초 70 데일리 릴리프 로션로션=어성초 70 데일리 릴리프 로션 2개 -30% off201208</t>
        </is>
      </c>
    </row>
    <row r="14534">
      <c r="B14534" s="127" t="n">
        <v>44226</v>
      </c>
      <c r="C14534" s="87">
        <f>TEXT(B14534,"aaa")</f>
        <v/>
      </c>
      <c r="D14534" s="93" t="n"/>
      <c r="E14534" s="87">
        <f>INDEX(매칭테이블!C:D,MATCH(RD!G14534,매칭테이블!D:D,0),1)</f>
        <v/>
      </c>
      <c r="F14534" s="93" t="inlineStr">
        <is>
          <t>카페24</t>
        </is>
      </c>
      <c r="G14534" s="93" t="inlineStr">
        <is>
          <t>어성초 70 데일리 릴리프 로션로션=어성초 77토너 + 어성초 70 로션 수분 보충 세트 -30% off</t>
        </is>
      </c>
      <c r="H14534" s="93" t="n">
        <v>5</v>
      </c>
      <c r="J14534" s="87" t="n">
        <v>201208</v>
      </c>
      <c r="K14534" s="93" t="n"/>
      <c r="L14534" s="87" t="n">
        <v>185500</v>
      </c>
      <c r="M14534" s="87" t="n">
        <v>174648.25</v>
      </c>
      <c r="N14534" s="87" t="n">
        <v>37090</v>
      </c>
      <c r="O14534" s="144" t="n">
        <v>168636.3636363636</v>
      </c>
      <c r="P14534" s="87" t="inlineStr">
        <is>
          <t>카페24수분 보충 세트어성초 70 데일리 릴리프 로션로션=어성초 77토너 + 어성초 70 로션 수분 보충 세트 -30% off201208</t>
        </is>
      </c>
    </row>
    <row r="14535">
      <c r="B14535" s="127" t="n">
        <v>44226</v>
      </c>
      <c r="C14535" s="87">
        <f>TEXT(B14535,"aaa")</f>
        <v/>
      </c>
      <c r="D14535" s="93" t="n"/>
      <c r="E14535" s="87">
        <f>INDEX(매칭테이블!C:D,MATCH(RD!G14535,매칭테이블!D:D,0),1)</f>
        <v/>
      </c>
      <c r="F14535" s="93" t="inlineStr">
        <is>
          <t>카페24</t>
        </is>
      </c>
      <c r="G14535" s="93" t="inlineStr">
        <is>
          <t>어성초 70 머드 크림 마스크옵션=어성초 70 머드 크림 마스크-20% off</t>
        </is>
      </c>
      <c r="H14535" s="93" t="n">
        <v>3</v>
      </c>
      <c r="J14535" s="87" t="n">
        <v>201208</v>
      </c>
      <c r="K14535" s="93" t="n"/>
      <c r="L14535" s="87" t="n">
        <v>60000</v>
      </c>
      <c r="M14535" s="87" t="n">
        <v>56490</v>
      </c>
      <c r="N14535" s="87" t="n">
        <v>4326</v>
      </c>
      <c r="O14535" s="144" t="n">
        <v>54545.45454545454</v>
      </c>
      <c r="P14535" s="87" t="inlineStr">
        <is>
          <t>카페24머드크림마스크어성초 70 머드 크림 마스크옵션=어성초 70 머드 크림 마스크-20% off201208</t>
        </is>
      </c>
    </row>
    <row r="14536">
      <c r="B14536" s="127" t="n">
        <v>44226</v>
      </c>
      <c r="C14536" s="87">
        <f>TEXT(B14536,"aaa")</f>
        <v/>
      </c>
      <c r="D14536" s="93" t="n"/>
      <c r="E14536" s="87">
        <f>INDEX(매칭테이블!C:D,MATCH(RD!G14536,매칭테이블!D:D,0),1)</f>
        <v/>
      </c>
      <c r="F14536" s="93" t="inlineStr">
        <is>
          <t>카페24</t>
        </is>
      </c>
      <c r="G14536" s="93" t="inlineStr">
        <is>
          <t>어성초 70 인텐스 카밍 크림크림=어성초 70 인텐스 카밍 크림 1개 (-20%)</t>
        </is>
      </c>
      <c r="H14536" s="93" t="n">
        <v>6</v>
      </c>
      <c r="J14536" s="87" t="n">
        <v>201208</v>
      </c>
      <c r="K14536" s="93" t="n"/>
      <c r="L14536" s="87" t="n">
        <v>168000</v>
      </c>
      <c r="M14536" s="87" t="n">
        <v>158172</v>
      </c>
      <c r="N14536" s="87" t="n">
        <v>23292</v>
      </c>
      <c r="O14536" s="144" t="n">
        <v>152727.2727272727</v>
      </c>
      <c r="P14536" s="87" t="inlineStr">
        <is>
          <t>카페24카밍크림어성초 70 인텐스 카밍 크림크림=어성초 70 인텐스 카밍 크림 1개 (-20%)201208</t>
        </is>
      </c>
    </row>
    <row r="14537">
      <c r="B14537" s="127" t="n">
        <v>44226</v>
      </c>
      <c r="C14537" s="87">
        <f>TEXT(B14537,"aaa")</f>
        <v/>
      </c>
      <c r="D14537" s="93" t="n"/>
      <c r="E14537" s="87">
        <f>INDEX(매칭테이블!C:D,MATCH(RD!G14537,매칭테이블!D:D,0),1)</f>
        <v/>
      </c>
      <c r="F14537" s="93" t="inlineStr">
        <is>
          <t>카페24</t>
        </is>
      </c>
      <c r="G14537" s="93" t="inlineStr">
        <is>
          <t>어성초 70 인텐스 카밍 크림크림=어성초 토너 250ml + 카밍 크림 50ml (-30%)</t>
        </is>
      </c>
      <c r="H14537" s="93" t="n">
        <v>2</v>
      </c>
      <c r="J14537" s="87" t="n">
        <v>201208</v>
      </c>
      <c r="K14537" s="93" t="n"/>
      <c r="L14537" s="87" t="n">
        <v>84000</v>
      </c>
      <c r="M14537" s="87" t="n">
        <v>79086</v>
      </c>
      <c r="N14537" s="87" t="n">
        <v>13924</v>
      </c>
      <c r="O14537" s="144" t="n">
        <v>76363.63636363635</v>
      </c>
      <c r="P14537" s="87" t="inlineStr">
        <is>
          <t>카페24카밍크림어성초 70 인텐스 카밍 크림크림=어성초 토너 250ml + 카밍 크림 50ml (-30%)201208</t>
        </is>
      </c>
    </row>
    <row r="14538">
      <c r="B14538" s="127" t="n">
        <v>44226</v>
      </c>
      <c r="C14538" s="87">
        <f>TEXT(B14538,"aaa")</f>
        <v/>
      </c>
      <c r="D14538" s="93" t="n"/>
      <c r="E14538" s="87">
        <f>INDEX(매칭테이블!C:D,MATCH(RD!G14538,매칭테이블!D:D,0),1)</f>
        <v/>
      </c>
      <c r="F14538" s="93" t="inlineStr">
        <is>
          <t>카페24</t>
        </is>
      </c>
      <c r="G14538" s="93" t="inlineStr">
        <is>
          <t>어성초 77 수딩 토너옵션=어성초 77 토너 1개-20% off</t>
        </is>
      </c>
      <c r="H14538" s="93" t="n">
        <v>143</v>
      </c>
      <c r="J14538" s="87" t="n">
        <v>201208</v>
      </c>
      <c r="K14538" s="93" t="n"/>
      <c r="L14538" s="87" t="n">
        <v>2860000</v>
      </c>
      <c r="M14538" s="87" t="n">
        <v>2692690</v>
      </c>
      <c r="N14538" s="87" t="n">
        <v>440440</v>
      </c>
      <c r="O14538" s="144" t="n">
        <v>2600000</v>
      </c>
      <c r="P14538" s="87" t="inlineStr">
        <is>
          <t>카페24토너어성초 77 수딩 토너옵션=어성초 77 토너 1개-20% off201208</t>
        </is>
      </c>
    </row>
    <row r="14539">
      <c r="B14539" s="127" t="n">
        <v>44226</v>
      </c>
      <c r="C14539" s="87">
        <f>TEXT(B14539,"aaa")</f>
        <v/>
      </c>
      <c r="D14539" s="93" t="n"/>
      <c r="E14539" s="87">
        <f>INDEX(매칭테이블!C:D,MATCH(RD!G14539,매칭테이블!D:D,0),1)</f>
        <v/>
      </c>
      <c r="F14539" s="93" t="inlineStr">
        <is>
          <t>카페24</t>
        </is>
      </c>
      <c r="G14539" s="93" t="inlineStr">
        <is>
          <t>어성초 77 수딩 토너옵션=BEST어성초 77 토너 2개-30% off (무료배송)</t>
        </is>
      </c>
      <c r="H14539" s="93" t="n">
        <v>92</v>
      </c>
      <c r="J14539" s="87" t="n">
        <v>201208</v>
      </c>
      <c r="K14539" s="93" t="n"/>
      <c r="L14539" s="87" t="n">
        <v>3220000</v>
      </c>
      <c r="M14539" s="87" t="n">
        <v>3031630</v>
      </c>
      <c r="N14539" s="87" t="n">
        <v>566720</v>
      </c>
      <c r="O14539" s="144" t="n">
        <v>2927272.727272727</v>
      </c>
      <c r="P14539" s="87" t="inlineStr">
        <is>
          <t>카페24토너어성초 77 수딩 토너옵션=BEST어성초 77 토너 2개-30% off (무료배송)201208</t>
        </is>
      </c>
    </row>
    <row r="14540">
      <c r="B14540" s="127" t="n">
        <v>44226</v>
      </c>
      <c r="C14540" s="87">
        <f>TEXT(B14540,"aaa")</f>
        <v/>
      </c>
      <c r="D14540" s="93" t="n"/>
      <c r="E14540" s="87">
        <f>INDEX(매칭테이블!C:D,MATCH(RD!G14540,매칭테이블!D:D,0),1)</f>
        <v/>
      </c>
      <c r="F14540" s="93" t="inlineStr">
        <is>
          <t>카페24</t>
        </is>
      </c>
      <c r="G14540" s="93" t="inlineStr">
        <is>
          <t>어성초 77 수딩 토너옵션=어성초 77토너1개 + 어성초77패드1개 -30% off (무료배송)</t>
        </is>
      </c>
      <c r="H14540" s="93" t="n">
        <v>42</v>
      </c>
      <c r="J14540" s="87" t="n">
        <v>201208</v>
      </c>
      <c r="K14540" s="93" t="n"/>
      <c r="L14540" s="87" t="n">
        <v>1558200</v>
      </c>
      <c r="M14540" s="87" t="n">
        <v>1467045.3</v>
      </c>
      <c r="N14540" s="87" t="n">
        <v>339864</v>
      </c>
      <c r="O14540" s="144" t="n">
        <v>1416545.454545454</v>
      </c>
      <c r="P14540" s="87" t="inlineStr">
        <is>
          <t>카페24토너+패드 세트어성초 77 수딩 토너옵션=어성초 77토너1개 + 어성초77패드1개 -30% off (무료배송)201208</t>
        </is>
      </c>
    </row>
    <row r="14541">
      <c r="B14541" s="127" t="n">
        <v>44226</v>
      </c>
      <c r="C14541" s="87">
        <f>TEXT(B14541,"aaa")</f>
        <v/>
      </c>
      <c r="D14541" s="93" t="n"/>
      <c r="E14541" s="87">
        <f>INDEX(매칭테이블!C:D,MATCH(RD!G14541,매칭테이블!D:D,0),1)</f>
        <v/>
      </c>
      <c r="F14541" s="93" t="inlineStr">
        <is>
          <t>카페24</t>
        </is>
      </c>
      <c r="G14541" s="93" t="inlineStr">
        <is>
          <t>어성초 77 수딩 토너화장솜(선택)=촉촉 스킨팩 화장솜</t>
        </is>
      </c>
      <c r="H14541" s="93" t="n">
        <v>101</v>
      </c>
      <c r="J14541" s="87" t="n">
        <v>201208</v>
      </c>
      <c r="K14541" s="93" t="n"/>
      <c r="L14541" s="87" t="n">
        <v>303000</v>
      </c>
      <c r="M14541" s="87" t="n">
        <v>285274.5</v>
      </c>
      <c r="N14541" s="87" t="n">
        <v>112110</v>
      </c>
      <c r="O14541" s="144" t="n">
        <v>275454.5454545454</v>
      </c>
      <c r="P14541" s="87" t="inlineStr">
        <is>
          <t>카페24화장솜어성초 77 수딩 토너화장솜(선택)=촉촉 스킨팩 화장솜201208</t>
        </is>
      </c>
    </row>
    <row r="14542">
      <c r="B14542" s="127" t="n">
        <v>44226</v>
      </c>
      <c r="C14542" s="87">
        <f>TEXT(B14542,"aaa")</f>
        <v/>
      </c>
      <c r="D14542" s="93" t="n"/>
      <c r="E14542" s="87">
        <f>INDEX(매칭테이블!C:D,MATCH(RD!G14542,매칭테이블!D:D,0),1)</f>
        <v/>
      </c>
      <c r="F14542" s="93" t="inlineStr">
        <is>
          <t>카페24</t>
        </is>
      </c>
      <c r="G14542" s="93" t="inlineStr">
        <is>
          <t>어성초 77 진정 마스크옵션=어성초 77 진정 마스크팩 1장</t>
        </is>
      </c>
      <c r="H14542" s="93" t="n">
        <v>1</v>
      </c>
      <c r="J14542" s="87" t="n">
        <v>201208</v>
      </c>
      <c r="K14542" s="93" t="n"/>
      <c r="L14542" s="87" t="n">
        <v>4000</v>
      </c>
      <c r="M14542" s="87" t="n">
        <v>3766</v>
      </c>
      <c r="N14542" s="87" t="n">
        <v>397</v>
      </c>
      <c r="O14542" s="144" t="n">
        <v>3636.363636363636</v>
      </c>
      <c r="P14542" s="87" t="inlineStr">
        <is>
          <t>카페24마스크팩어성초 77 진정 마스크옵션=어성초 77 진정 마스크팩 1장201208</t>
        </is>
      </c>
    </row>
    <row r="14543">
      <c r="B14543" s="127" t="n">
        <v>44226</v>
      </c>
      <c r="C14543" s="87">
        <f>TEXT(B14543,"aaa")</f>
        <v/>
      </c>
      <c r="D14543" s="93" t="n"/>
      <c r="E14543" s="87">
        <f>INDEX(매칭테이블!C:D,MATCH(RD!G14543,매칭테이블!D:D,0),1)</f>
        <v/>
      </c>
      <c r="F14543" s="93" t="inlineStr">
        <is>
          <t>카페24</t>
        </is>
      </c>
      <c r="G14543" s="93" t="inlineStr">
        <is>
          <t>어성초 77 진정 마스크옵션=어성초 77 진정 마스크팩 10장-50% off</t>
        </is>
      </c>
      <c r="H14543" s="93" t="n">
        <v>5</v>
      </c>
      <c r="J14543" s="87" t="n">
        <v>201208</v>
      </c>
      <c r="K14543" s="93" t="n"/>
      <c r="L14543" s="87" t="n">
        <v>100000</v>
      </c>
      <c r="M14543" s="87" t="n">
        <v>94150</v>
      </c>
      <c r="N14543" s="87" t="n">
        <v>19850</v>
      </c>
      <c r="O14543" s="144" t="n">
        <v>90909.0909090909</v>
      </c>
      <c r="P14543" s="87" t="inlineStr">
        <is>
          <t>카페24마스크팩어성초 77 진정 마스크옵션=어성초 77 진정 마스크팩 10장-50% off201208</t>
        </is>
      </c>
    </row>
    <row r="14544">
      <c r="B14544" s="127" t="n">
        <v>44226</v>
      </c>
      <c r="C14544" s="87">
        <f>TEXT(B14544,"aaa")</f>
        <v/>
      </c>
      <c r="D14544" s="93" t="n"/>
      <c r="E14544" s="87">
        <f>INDEX(매칭테이블!C:D,MATCH(RD!G14544,매칭테이블!D:D,0),1)</f>
        <v/>
      </c>
      <c r="F14544" s="93" t="inlineStr">
        <is>
          <t>카페24</t>
        </is>
      </c>
      <c r="G14544" s="93" t="inlineStr">
        <is>
          <t>어성초 77 진정 마스크</t>
        </is>
      </c>
      <c r="H14544" s="93" t="n">
        <v>6</v>
      </c>
      <c r="J14544" s="87" t="n">
        <v>201208</v>
      </c>
      <c r="K14544" s="93" t="n"/>
      <c r="L14544" s="87" t="n">
        <v>24000</v>
      </c>
      <c r="M14544" s="87" t="n">
        <v>22596</v>
      </c>
      <c r="N14544" s="87" t="n">
        <v>2382</v>
      </c>
      <c r="O14544" s="144" t="n">
        <v>21818.18181818182</v>
      </c>
      <c r="P14544" s="87" t="inlineStr">
        <is>
          <t>카페24마스크팩어성초 77 진정 마스크201208</t>
        </is>
      </c>
    </row>
    <row r="14545">
      <c r="B14545" s="127" t="n">
        <v>44226</v>
      </c>
      <c r="C14545" s="87">
        <f>TEXT(B14545,"aaa")</f>
        <v/>
      </c>
      <c r="D14545" s="93" t="n"/>
      <c r="E14545" s="87">
        <f>INDEX(매칭테이블!C:D,MATCH(RD!G14545,매칭테이블!D:D,0),1)</f>
        <v/>
      </c>
      <c r="F14545" s="93" t="inlineStr">
        <is>
          <t>카페24</t>
        </is>
      </c>
      <c r="G14545" s="93" t="inlineStr">
        <is>
          <t>어성초 77 클리어 패드옵션=어성초 77 클리어 패드 1개-20% off</t>
        </is>
      </c>
      <c r="H14545" s="93" t="n">
        <v>49</v>
      </c>
      <c r="J14545" s="87" t="n">
        <v>201208</v>
      </c>
      <c r="K14545" s="93" t="n"/>
      <c r="L14545" s="87" t="n">
        <v>1097600</v>
      </c>
      <c r="M14545" s="87" t="n">
        <v>1033390.4</v>
      </c>
      <c r="N14545" s="87" t="n">
        <v>245588</v>
      </c>
      <c r="O14545" s="144" t="n">
        <v>997818.1818181818</v>
      </c>
      <c r="P14545" s="87" t="inlineStr">
        <is>
          <t>카페24클리어 패드어성초 77 클리어 패드옵션=어성초 77 클리어 패드 1개-20% off201208</t>
        </is>
      </c>
    </row>
    <row r="14546">
      <c r="B14546" s="127" t="n">
        <v>44226</v>
      </c>
      <c r="C14546" s="87">
        <f>TEXT(B14546,"aaa")</f>
        <v/>
      </c>
      <c r="D14546" s="93" t="n"/>
      <c r="E14546" s="87">
        <f>INDEX(매칭테이블!C:D,MATCH(RD!G14546,매칭테이블!D:D,0),1)</f>
        <v/>
      </c>
      <c r="F14546" s="93" t="inlineStr">
        <is>
          <t>카페24</t>
        </is>
      </c>
      <c r="G14546" s="93" t="inlineStr">
        <is>
          <t>어성초 77 클리어 패드옵션=어성초 77 클리어 패드 2개-30% off (무료배송)</t>
        </is>
      </c>
      <c r="H14546" s="93" t="n">
        <v>35</v>
      </c>
      <c r="J14546" s="87" t="n">
        <v>201208</v>
      </c>
      <c r="K14546" s="93" t="n"/>
      <c r="L14546" s="87" t="n">
        <v>1372000</v>
      </c>
      <c r="M14546" s="87" t="n">
        <v>1291738</v>
      </c>
      <c r="N14546" s="87" t="n">
        <v>350840</v>
      </c>
      <c r="O14546" s="144" t="n">
        <v>1247272.727272727</v>
      </c>
      <c r="P14546" s="87" t="inlineStr">
        <is>
          <t>카페24클리어 패드어성초 77 클리어 패드옵션=어성초 77 클리어 패드 2개-30% off (무료배송)201208</t>
        </is>
      </c>
    </row>
    <row r="14547">
      <c r="B14547" s="127" t="n">
        <v>44226</v>
      </c>
      <c r="C14547" s="87">
        <f>TEXT(B14547,"aaa")</f>
        <v/>
      </c>
      <c r="D14547" s="93" t="n"/>
      <c r="E14547" s="87">
        <f>INDEX(매칭테이블!C:D,MATCH(RD!G14547,매칭테이블!D:D,0),1)</f>
        <v/>
      </c>
      <c r="F14547" s="93" t="inlineStr">
        <is>
          <t>카페24</t>
        </is>
      </c>
      <c r="G14547" s="93" t="inlineStr">
        <is>
          <t>어성초 77 클리어 패드옵션=어성초 77 클리어 패드 2+1 EVENT (무료배송)</t>
        </is>
      </c>
      <c r="H14547" s="93" t="n">
        <v>26</v>
      </c>
      <c r="J14547" s="87" t="n">
        <v>201208</v>
      </c>
      <c r="K14547" s="93" t="n"/>
      <c r="L14547" s="87" t="n">
        <v>1419600</v>
      </c>
      <c r="M14547" s="87" t="n">
        <v>1336553.4</v>
      </c>
      <c r="N14547" s="87" t="n">
        <v>240240</v>
      </c>
      <c r="O14547" s="144" t="n">
        <v>1290545.454545454</v>
      </c>
      <c r="P14547" s="87" t="inlineStr">
        <is>
          <t>카페24클리어 패드어성초 77 클리어 패드옵션=어성초 77 클리어 패드 2+1 EVENT (무료배송)201208</t>
        </is>
      </c>
    </row>
    <row r="14548">
      <c r="B14548" s="127" t="n">
        <v>44226</v>
      </c>
      <c r="C14548" s="87">
        <f>TEXT(B14548,"aaa")</f>
        <v/>
      </c>
      <c r="D14548" s="93" t="n"/>
      <c r="E14548" s="87">
        <f>INDEX(매칭테이블!C:D,MATCH(RD!G14548,매칭테이블!D:D,0),1)</f>
        <v/>
      </c>
      <c r="F14548" s="93" t="inlineStr">
        <is>
          <t>카페24</t>
        </is>
      </c>
      <c r="G14548" s="93" t="inlineStr">
        <is>
          <t>어성초 77 클리어 패드옵션=어성초77토너1개+어성초77패드1개-30% off (무료배송)</t>
        </is>
      </c>
      <c r="H14548" s="93" t="n">
        <v>10</v>
      </c>
      <c r="J14548" s="87" t="n">
        <v>201208</v>
      </c>
      <c r="K14548" s="93" t="n"/>
      <c r="L14548" s="87" t="n">
        <v>371000</v>
      </c>
      <c r="M14548" s="87" t="n">
        <v>349296.5</v>
      </c>
      <c r="N14548" s="87" t="n">
        <v>80920</v>
      </c>
      <c r="O14548" s="144" t="n">
        <v>337272.7272727272</v>
      </c>
      <c r="P14548" s="87" t="inlineStr">
        <is>
          <t>카페24토너+패드 세트어성초 77 클리어 패드옵션=어성초77토너1개+어성초77패드1개-30% off (무료배송)201208</t>
        </is>
      </c>
    </row>
    <row r="14549">
      <c r="B14549" s="127" t="n">
        <v>44226</v>
      </c>
      <c r="C14549" s="87">
        <f>TEXT(B14549,"aaa")</f>
        <v/>
      </c>
      <c r="D14549" s="93" t="n"/>
      <c r="E14549" s="87">
        <f>INDEX(매칭테이블!C:D,MATCH(RD!G14549,매칭테이블!D:D,0),1)</f>
        <v/>
      </c>
      <c r="F14549" s="93" t="inlineStr">
        <is>
          <t>카페24</t>
        </is>
      </c>
      <c r="G14549" s="93" t="inlineStr">
        <is>
          <t>어성초 77 토너</t>
        </is>
      </c>
      <c r="H14549" s="93" t="n">
        <v>3</v>
      </c>
      <c r="J14549" s="87" t="n">
        <v>201208</v>
      </c>
      <c r="K14549" s="93" t="n"/>
      <c r="L14549" s="87" t="n">
        <v>60000</v>
      </c>
      <c r="M14549" s="87" t="n">
        <v>56490</v>
      </c>
      <c r="N14549" s="87" t="n">
        <v>9240</v>
      </c>
      <c r="O14549" s="144" t="n">
        <v>54545.45454545454</v>
      </c>
      <c r="P14549" s="87" t="inlineStr">
        <is>
          <t>카페24토너어성초 77 토너201208</t>
        </is>
      </c>
    </row>
    <row r="14550">
      <c r="B14550" s="127" t="n">
        <v>44226</v>
      </c>
      <c r="C14550" s="87">
        <f>TEXT(B14550,"aaa")</f>
        <v/>
      </c>
      <c r="D14550" s="93" t="n"/>
      <c r="E14550" s="87">
        <f>INDEX(매칭테이블!C:D,MATCH(RD!G14550,매칭테이블!D:D,0),1)</f>
        <v/>
      </c>
      <c r="F14550" s="93" t="inlineStr">
        <is>
          <t>카페24</t>
        </is>
      </c>
      <c r="G14550" s="93" t="inlineStr">
        <is>
          <t>어성초 77% 수딩 토너토너(필수)=어성초 77 토너 1개-20% off</t>
        </is>
      </c>
      <c r="H14550" s="93" t="n">
        <v>3</v>
      </c>
      <c r="J14550" s="87" t="n">
        <v>201208</v>
      </c>
      <c r="K14550" s="93" t="n"/>
      <c r="L14550" s="87" t="n">
        <v>60000</v>
      </c>
      <c r="M14550" s="87" t="n">
        <v>56490</v>
      </c>
      <c r="N14550" s="87" t="n">
        <v>9240</v>
      </c>
      <c r="O14550" s="144" t="n">
        <v>54545.45454545454</v>
      </c>
      <c r="P14550" s="87" t="inlineStr">
        <is>
          <t>카페24토너어성초 77% 수딩 토너토너(필수)=어성초 77 토너 1개-20% off201208</t>
        </is>
      </c>
    </row>
    <row r="14551">
      <c r="B14551" s="127" t="n">
        <v>44226</v>
      </c>
      <c r="C14551" s="87">
        <f>TEXT(B14551,"aaa")</f>
        <v/>
      </c>
      <c r="D14551" s="93" t="n"/>
      <c r="E14551" s="87">
        <f>INDEX(매칭테이블!C:D,MATCH(RD!G14551,매칭테이블!D:D,0),1)</f>
        <v/>
      </c>
      <c r="F14551" s="93" t="inlineStr">
        <is>
          <t>카페24</t>
        </is>
      </c>
      <c r="G14551" s="93" t="inlineStr">
        <is>
          <t>어성초 77% 수딩 토너토너(필수)=어성초 77 토너 2개-30% off (무료배송)</t>
        </is>
      </c>
      <c r="H14551" s="93" t="n">
        <v>6</v>
      </c>
      <c r="J14551" s="87" t="n">
        <v>201208</v>
      </c>
      <c r="K14551" s="93" t="n"/>
      <c r="L14551" s="87" t="n">
        <v>210000</v>
      </c>
      <c r="M14551" s="87" t="n">
        <v>197715</v>
      </c>
      <c r="N14551" s="87" t="n">
        <v>36960</v>
      </c>
      <c r="O14551" s="144" t="n">
        <v>190909.0909090909</v>
      </c>
      <c r="P14551" s="87" t="inlineStr">
        <is>
          <t>카페24토너어성초 77% 수딩 토너토너(필수)=어성초 77 토너 2개-30% off (무료배송)201208</t>
        </is>
      </c>
    </row>
    <row r="14552">
      <c r="B14552" s="127" t="n">
        <v>44226</v>
      </c>
      <c r="C14552" s="87">
        <f>TEXT(B14552,"aaa")</f>
        <v/>
      </c>
      <c r="D14552" s="93" t="n"/>
      <c r="E14552" s="87">
        <f>INDEX(매칭테이블!C:D,MATCH(RD!G14552,매칭테이블!D:D,0),1)</f>
        <v/>
      </c>
      <c r="F14552" s="93" t="inlineStr">
        <is>
          <t>카페24</t>
        </is>
      </c>
      <c r="G14552" s="93" t="inlineStr">
        <is>
          <t>어성초 77% 수딩 토너토너(필수)=어성초77토너1개 + 어성초77패드1개 -30% off (무료배송)</t>
        </is>
      </c>
      <c r="H14552" s="93" t="n">
        <v>3</v>
      </c>
      <c r="J14552" s="87" t="n">
        <v>201208</v>
      </c>
      <c r="K14552" s="93" t="n"/>
      <c r="L14552" s="87" t="n">
        <v>111300</v>
      </c>
      <c r="M14552" s="87" t="n">
        <v>104788.95</v>
      </c>
      <c r="N14552" s="87" t="n">
        <v>24276</v>
      </c>
      <c r="O14552" s="144" t="n">
        <v>101181.8181818182</v>
      </c>
      <c r="P14552" s="87" t="inlineStr">
        <is>
          <t>카페24토너+패드 세트어성초 77% 수딩 토너토너(필수)=어성초77토너1개 + 어성초77패드1개 -30% off (무료배송)201208</t>
        </is>
      </c>
    </row>
    <row r="14553">
      <c r="B14553" s="127" t="n">
        <v>44226</v>
      </c>
      <c r="C14553" s="87">
        <f>TEXT(B14553,"aaa")</f>
        <v/>
      </c>
      <c r="D14553" s="93" t="n"/>
      <c r="E14553" s="87">
        <f>INDEX(매칭테이블!C:D,MATCH(RD!G14553,매칭테이블!D:D,0),1)</f>
        <v/>
      </c>
      <c r="F14553" s="93" t="inlineStr">
        <is>
          <t>카페24</t>
        </is>
      </c>
      <c r="G14553" s="93" t="inlineStr">
        <is>
          <t>어성초 77% 수딩 토너화장솜(선택)=촉촉 스킨팩 화장솜</t>
        </is>
      </c>
      <c r="H14553" s="93" t="n">
        <v>5</v>
      </c>
      <c r="J14553" s="87" t="n">
        <v>201208</v>
      </c>
      <c r="K14553" s="93" t="n"/>
      <c r="L14553" s="87" t="n">
        <v>15000</v>
      </c>
      <c r="M14553" s="87" t="n">
        <v>14122.5</v>
      </c>
      <c r="N14553" s="87" t="n">
        <v>5550</v>
      </c>
      <c r="O14553" s="144" t="n">
        <v>13636.36363636364</v>
      </c>
      <c r="P14553" s="87" t="inlineStr">
        <is>
          <t>카페24화장솜어성초 77% 수딩 토너화장솜(선택)=촉촉 스킨팩 화장솜201208</t>
        </is>
      </c>
    </row>
    <row r="14554">
      <c r="B14554" s="127" t="n">
        <v>44226</v>
      </c>
      <c r="C14554" s="87">
        <f>TEXT(B14554,"aaa")</f>
        <v/>
      </c>
      <c r="D14554" s="93" t="n"/>
      <c r="E14554" s="87">
        <f>INDEX(매칭테이블!C:D,MATCH(RD!G14554,매칭테이블!D:D,0),1)</f>
        <v/>
      </c>
      <c r="F14554" s="93" t="inlineStr">
        <is>
          <t>카페24</t>
        </is>
      </c>
      <c r="G14554" s="93" t="inlineStr">
        <is>
          <t>어성초 77% 패드옵션=어성초 77 클리어 패드 1개-20% off</t>
        </is>
      </c>
      <c r="H14554" s="93" t="n">
        <v>46</v>
      </c>
      <c r="J14554" s="87" t="n">
        <v>201208</v>
      </c>
      <c r="K14554" s="93" t="n"/>
      <c r="L14554" s="87" t="n">
        <v>1030400</v>
      </c>
      <c r="M14554" s="87" t="n">
        <v>970121.6</v>
      </c>
      <c r="N14554" s="87" t="n">
        <v>230552</v>
      </c>
      <c r="O14554" s="144" t="n">
        <v>936727.2727272727</v>
      </c>
      <c r="P14554" s="87" t="inlineStr">
        <is>
          <t>카페24클리어 패드어성초 77% 패드옵션=어성초 77 클리어 패드 1개-20% off201208</t>
        </is>
      </c>
    </row>
    <row r="14555">
      <c r="B14555" s="127" t="n">
        <v>44226</v>
      </c>
      <c r="C14555" s="87">
        <f>TEXT(B14555,"aaa")</f>
        <v/>
      </c>
      <c r="D14555" s="93" t="n"/>
      <c r="E14555" s="87">
        <f>INDEX(매칭테이블!C:D,MATCH(RD!G14555,매칭테이블!D:D,0),1)</f>
        <v/>
      </c>
      <c r="F14555" s="93" t="inlineStr">
        <is>
          <t>카페24</t>
        </is>
      </c>
      <c r="G14555" s="93" t="inlineStr">
        <is>
          <t>어성초 77% 패드옵션=어성초 77 클리어 패드 2개-30% off (무료배송)</t>
        </is>
      </c>
      <c r="H14555" s="93" t="n">
        <v>39</v>
      </c>
      <c r="J14555" s="87" t="n">
        <v>201208</v>
      </c>
      <c r="K14555" s="93" t="n"/>
      <c r="L14555" s="87" t="n">
        <v>1528800</v>
      </c>
      <c r="M14555" s="87" t="n">
        <v>1439365.2</v>
      </c>
      <c r="N14555" s="87" t="n">
        <v>390936</v>
      </c>
      <c r="O14555" s="144" t="n">
        <v>1389818.181818182</v>
      </c>
      <c r="P14555" s="87" t="inlineStr">
        <is>
          <t>카페24클리어 패드어성초 77% 패드옵션=어성초 77 클리어 패드 2개-30% off (무료배송)201208</t>
        </is>
      </c>
    </row>
    <row r="14556">
      <c r="B14556" s="127" t="n">
        <v>44226</v>
      </c>
      <c r="C14556" s="87">
        <f>TEXT(B14556,"aaa")</f>
        <v/>
      </c>
      <c r="D14556" s="93" t="n"/>
      <c r="E14556" s="87">
        <f>INDEX(매칭테이블!C:D,MATCH(RD!G14556,매칭테이블!D:D,0),1)</f>
        <v/>
      </c>
      <c r="F14556" s="93" t="inlineStr">
        <is>
          <t>카페24</t>
        </is>
      </c>
      <c r="G14556" s="93" t="inlineStr">
        <is>
          <t>어성초 77% 패드옵션=어성초 77 클리어 패드 2+1 EVENT (무료배송)</t>
        </is>
      </c>
      <c r="H14556" s="93" t="n">
        <v>24</v>
      </c>
      <c r="J14556" s="87" t="n">
        <v>201208</v>
      </c>
      <c r="K14556" s="93" t="n"/>
      <c r="L14556" s="87" t="n">
        <v>1310400</v>
      </c>
      <c r="M14556" s="87" t="n">
        <v>1233741.6</v>
      </c>
      <c r="N14556" s="87" t="n">
        <v>221760</v>
      </c>
      <c r="O14556" s="144" t="n">
        <v>1191272.727272727</v>
      </c>
      <c r="P14556" s="87" t="inlineStr">
        <is>
          <t>카페24클리어 패드어성초 77% 패드옵션=어성초 77 클리어 패드 2+1 EVENT (무료배송)201208</t>
        </is>
      </c>
    </row>
    <row r="14557">
      <c r="B14557" s="127" t="n">
        <v>44226</v>
      </c>
      <c r="C14557" s="87">
        <f>TEXT(B14557,"aaa")</f>
        <v/>
      </c>
      <c r="D14557" s="93" t="n"/>
      <c r="E14557" s="87">
        <f>INDEX(매칭테이블!C:D,MATCH(RD!G14557,매칭테이블!D:D,0),1)</f>
        <v/>
      </c>
      <c r="F14557" s="93" t="inlineStr">
        <is>
          <t>카페24</t>
        </is>
      </c>
      <c r="G14557" s="93" t="inlineStr">
        <is>
          <t>어성초 77% 패드옵션=어성초77토너1개+어성초77패드1개-30% off (무료배송)</t>
        </is>
      </c>
      <c r="H14557" s="93" t="n">
        <v>15</v>
      </c>
      <c r="J14557" s="87" t="n">
        <v>201208</v>
      </c>
      <c r="K14557" s="93" t="n"/>
      <c r="L14557" s="87" t="n">
        <v>556500</v>
      </c>
      <c r="M14557" s="87" t="n">
        <v>523944.75</v>
      </c>
      <c r="N14557" s="87" t="n">
        <v>121380</v>
      </c>
      <c r="O14557" s="144" t="n">
        <v>505909.0909090909</v>
      </c>
      <c r="P14557" s="87" t="inlineStr">
        <is>
          <t>카페24토너+패드 세트어성초 77% 패드옵션=어성초77토너1개+어성초77패드1개-30% off (무료배송)201208</t>
        </is>
      </c>
    </row>
    <row r="14558">
      <c r="B14558" s="127" t="n">
        <v>44226</v>
      </c>
      <c r="C14558" s="87">
        <f>TEXT(B14558,"aaa")</f>
        <v/>
      </c>
      <c r="D14558" s="93" t="n"/>
      <c r="E14558" s="87">
        <f>INDEX(매칭테이블!C:D,MATCH(RD!G14558,매칭테이블!D:D,0),1)</f>
        <v/>
      </c>
      <c r="F14558" s="93" t="inlineStr">
        <is>
          <t>카페24</t>
        </is>
      </c>
      <c r="G14558" s="93" t="inlineStr">
        <is>
          <t>어성초 78 수딩 크림</t>
        </is>
      </c>
      <c r="H14558" s="93" t="n">
        <v>9</v>
      </c>
      <c r="J14558" s="87" t="n">
        <v>201208</v>
      </c>
      <c r="K14558" s="93" t="n"/>
      <c r="L14558" s="87" t="n">
        <v>342000</v>
      </c>
      <c r="M14558" s="87" t="n">
        <v>321993</v>
      </c>
      <c r="N14558" s="87" t="n">
        <v>27405</v>
      </c>
      <c r="O14558" s="144" t="n">
        <v>310909.0909090909</v>
      </c>
      <c r="P14558" s="87" t="inlineStr">
        <is>
          <t>카페24수딩크림어성초 78 수딩 크림201208</t>
        </is>
      </c>
    </row>
    <row r="14559">
      <c r="B14559" s="127" t="n">
        <v>44226</v>
      </c>
      <c r="C14559" s="87">
        <f>TEXT(B14559,"aaa")</f>
        <v/>
      </c>
      <c r="D14559" s="93" t="n"/>
      <c r="E14559" s="87">
        <f>INDEX(매칭테이블!C:D,MATCH(RD!G14559,매칭테이블!D:D,0),1)</f>
        <v/>
      </c>
      <c r="F14559" s="93" t="inlineStr">
        <is>
          <t>카페24</t>
        </is>
      </c>
      <c r="G14559" s="93" t="inlineStr">
        <is>
          <t>어성초 78 수딩 크림</t>
        </is>
      </c>
      <c r="H14559" s="93" t="n">
        <v>21</v>
      </c>
      <c r="J14559" s="87" t="n">
        <v>201208</v>
      </c>
      <c r="K14559" s="93" t="n"/>
      <c r="L14559" s="87" t="n">
        <v>798000</v>
      </c>
      <c r="M14559" s="87" t="n">
        <v>751317</v>
      </c>
      <c r="N14559" s="87" t="n">
        <v>63945</v>
      </c>
      <c r="O14559" s="144" t="n">
        <v>725454.5454545454</v>
      </c>
      <c r="P14559" s="87" t="inlineStr">
        <is>
          <t>카페24수딩크림어성초 78 수딩 크림201208</t>
        </is>
      </c>
    </row>
    <row r="14560">
      <c r="B14560" s="127" t="n">
        <v>44226</v>
      </c>
      <c r="C14560" s="87">
        <f>TEXT(B14560,"aaa")</f>
        <v/>
      </c>
      <c r="D14560" s="93" t="n"/>
      <c r="E14560" s="87">
        <f>INDEX(매칭테이블!C:D,MATCH(RD!G14560,매칭테이블!D:D,0),1)</f>
        <v/>
      </c>
      <c r="F14560" s="93" t="inlineStr">
        <is>
          <t>카페24</t>
        </is>
      </c>
      <c r="G14560" s="93" t="inlineStr">
        <is>
          <t>어성초 80 수분 진정 앰플앰플=어성초 80 앰플 1개-15%off</t>
        </is>
      </c>
      <c r="H14560" s="93" t="n">
        <v>24</v>
      </c>
      <c r="J14560" s="87" t="n">
        <v>201208</v>
      </c>
      <c r="K14560" s="93" t="n"/>
      <c r="L14560" s="87" t="n">
        <v>672000</v>
      </c>
      <c r="M14560" s="87" t="n">
        <v>632688</v>
      </c>
      <c r="N14560" s="87" t="n">
        <v>81528</v>
      </c>
      <c r="O14560" s="144" t="n">
        <v>610909.0909090908</v>
      </c>
      <c r="P14560" s="87" t="inlineStr">
        <is>
          <t>카페24앰플어성초 80 수분 진정 앰플앰플=어성초 80 앰플 1개-15%off201208</t>
        </is>
      </c>
    </row>
    <row r="14561">
      <c r="B14561" s="127" t="n">
        <v>44226</v>
      </c>
      <c r="C14561" s="87">
        <f>TEXT(B14561,"aaa")</f>
        <v/>
      </c>
      <c r="D14561" s="93" t="n"/>
      <c r="E14561" s="87">
        <f>INDEX(매칭테이블!C:D,MATCH(RD!G14561,매칭테이블!D:D,0),1)</f>
        <v/>
      </c>
      <c r="F14561" s="93" t="inlineStr">
        <is>
          <t>카페24</t>
        </is>
      </c>
      <c r="G14561" s="93" t="inlineStr">
        <is>
          <t>어성초 80 수분 진정 앰플앰플=어성초 80 앰플 2개-27%off (무료배송)</t>
        </is>
      </c>
      <c r="H14561" s="93" t="n">
        <v>9</v>
      </c>
      <c r="J14561" s="87" t="n">
        <v>201208</v>
      </c>
      <c r="K14561" s="93" t="n"/>
      <c r="L14561" s="87" t="n">
        <v>432000</v>
      </c>
      <c r="M14561" s="87" t="n">
        <v>406728</v>
      </c>
      <c r="N14561" s="87" t="n">
        <v>61146</v>
      </c>
      <c r="O14561" s="144" t="n">
        <v>392727.2727272727</v>
      </c>
      <c r="P14561" s="87" t="inlineStr">
        <is>
          <t>카페24앰플어성초 80 수분 진정 앰플앰플=어성초 80 앰플 2개-27%off (무료배송)201208</t>
        </is>
      </c>
    </row>
    <row r="14562">
      <c r="B14562" s="127" t="n">
        <v>44226</v>
      </c>
      <c r="C14562" s="87">
        <f>TEXT(B14562,"aaa")</f>
        <v/>
      </c>
      <c r="D14562" s="93" t="n"/>
      <c r="E14562" s="87">
        <f>INDEX(매칭테이블!C:D,MATCH(RD!G14562,매칭테이블!D:D,0),1)</f>
        <v/>
      </c>
      <c r="F14562" s="93" t="inlineStr">
        <is>
          <t>카페24</t>
        </is>
      </c>
      <c r="G14562" s="93" t="inlineStr">
        <is>
          <t>어성초 80 수분 진정 앰플</t>
        </is>
      </c>
      <c r="H14562" s="93" t="n">
        <v>14</v>
      </c>
      <c r="J14562" s="87" t="n">
        <v>201208</v>
      </c>
      <c r="K14562" s="93" t="n"/>
      <c r="L14562" s="87" t="n">
        <v>392000</v>
      </c>
      <c r="M14562" s="87" t="n">
        <v>369068</v>
      </c>
      <c r="N14562" s="87" t="n">
        <v>47558</v>
      </c>
      <c r="O14562" s="144" t="n">
        <v>356363.6363636364</v>
      </c>
      <c r="P14562" s="87" t="inlineStr">
        <is>
          <t>카페24앰플어성초 80 수분 진정 앰플201208</t>
        </is>
      </c>
    </row>
    <row r="14563">
      <c r="B14563" s="127" t="n">
        <v>44226</v>
      </c>
      <c r="C14563" s="87">
        <f>TEXT(B14563,"aaa")</f>
        <v/>
      </c>
      <c r="D14563" s="93" t="n"/>
      <c r="E14563" s="87">
        <f>INDEX(매칭테이블!C:D,MATCH(RD!G14563,매칭테이블!D:D,0),1)</f>
        <v/>
      </c>
      <c r="F14563" s="93" t="inlineStr">
        <is>
          <t>카페24</t>
        </is>
      </c>
      <c r="G14563" s="93" t="inlineStr">
        <is>
          <t>어성초 아크네 바디워시옵션=어성초 아크네 바디워시 1개 -30% off</t>
        </is>
      </c>
      <c r="H14563" s="93" t="n">
        <v>3</v>
      </c>
      <c r="J14563" s="87" t="n">
        <v>201208</v>
      </c>
      <c r="K14563" s="93" t="n"/>
      <c r="L14563" s="87" t="n">
        <v>54600</v>
      </c>
      <c r="M14563" s="87" t="n">
        <v>51405.9</v>
      </c>
      <c r="N14563" s="87" t="n">
        <v>12255</v>
      </c>
      <c r="O14563" s="144" t="n">
        <v>49636.36363636363</v>
      </c>
      <c r="P14563" s="87" t="inlineStr">
        <is>
          <t>카페24바디워시어성초 아크네 바디워시옵션=어성초 아크네 바디워시 1개 -30% off201208</t>
        </is>
      </c>
    </row>
    <row r="14564">
      <c r="B14564" s="127" t="n">
        <v>44226</v>
      </c>
      <c r="C14564" s="87">
        <f>TEXT(B14564,"aaa")</f>
        <v/>
      </c>
      <c r="D14564" s="93" t="n"/>
      <c r="E14564" s="87">
        <f>INDEX(매칭테이블!C:D,MATCH(RD!G14564,매칭테이블!D:D,0),1)</f>
        <v/>
      </c>
      <c r="F14564" s="93" t="inlineStr">
        <is>
          <t>카페24</t>
        </is>
      </c>
      <c r="G14564" s="93" t="inlineStr">
        <is>
          <t>어성초 아크네 바디워시옵션=어성초 아크네 바디워시 2개 -35% off (무료배송)</t>
        </is>
      </c>
      <c r="H14564" s="93" t="n">
        <v>2</v>
      </c>
      <c r="J14564" s="87" t="n">
        <v>201208</v>
      </c>
      <c r="K14564" s="93" t="n"/>
      <c r="L14564" s="87" t="n">
        <v>67600</v>
      </c>
      <c r="M14564" s="87" t="n">
        <v>63645.4</v>
      </c>
      <c r="N14564" s="87" t="n">
        <v>16340</v>
      </c>
      <c r="O14564" s="144" t="n">
        <v>61454.54545454545</v>
      </c>
      <c r="P14564" s="87" t="inlineStr">
        <is>
          <t>카페24바디워시어성초 아크네 바디워시옵션=어성초 아크네 바디워시 2개 -35% off (무료배송)201208</t>
        </is>
      </c>
    </row>
    <row r="14565">
      <c r="B14565" s="127" t="n">
        <v>44226</v>
      </c>
      <c r="C14565" s="87">
        <f>TEXT(B14565,"aaa")</f>
        <v/>
      </c>
      <c r="D14565" s="93" t="n"/>
      <c r="E14565" s="87">
        <f>INDEX(매칭테이블!C:D,MATCH(RD!G14565,매칭테이블!D:D,0),1)</f>
        <v/>
      </c>
      <c r="F14565" s="93" t="inlineStr">
        <is>
          <t>카페24</t>
        </is>
      </c>
      <c r="G14565" s="93" t="inlineStr">
        <is>
          <t>어성초 약산성 클렌징폼클렌징폼=어성초 약산성 클렌징폼 1개 -19%off</t>
        </is>
      </c>
      <c r="H14565" s="93" t="n">
        <v>33</v>
      </c>
      <c r="J14565" s="87" t="n">
        <v>201208</v>
      </c>
      <c r="K14565" s="93" t="n"/>
      <c r="L14565" s="87" t="n">
        <v>429000</v>
      </c>
      <c r="M14565" s="87" t="n">
        <v>403903.5</v>
      </c>
      <c r="N14565" s="87" t="n">
        <v>90750</v>
      </c>
      <c r="O14565" s="144" t="n">
        <v>389999.9999999999</v>
      </c>
      <c r="P14565" s="87" t="inlineStr">
        <is>
          <t>카페24클렌징폼어성초 약산성 클렌징폼클렌징폼=어성초 약산성 클렌징폼 1개 -19%off201208</t>
        </is>
      </c>
    </row>
    <row r="14566">
      <c r="B14566" s="127" t="n">
        <v>44226</v>
      </c>
      <c r="C14566" s="87">
        <f>TEXT(B14566,"aaa")</f>
        <v/>
      </c>
      <c r="D14566" s="93" t="n"/>
      <c r="E14566" s="87">
        <f>INDEX(매칭테이블!C:D,MATCH(RD!G14566,매칭테이블!D:D,0),1)</f>
        <v/>
      </c>
      <c r="F14566" s="93" t="inlineStr">
        <is>
          <t>카페24</t>
        </is>
      </c>
      <c r="G14566" s="93" t="inlineStr">
        <is>
          <t>어성초 약산성 클렌징폼클렌징폼=어성초 약산성 클렌징폼 2개 -25%off</t>
        </is>
      </c>
      <c r="H14566" s="93" t="n">
        <v>6</v>
      </c>
      <c r="J14566" s="87" t="n">
        <v>201208</v>
      </c>
      <c r="K14566" s="93" t="n"/>
      <c r="L14566" s="87" t="n">
        <v>144000</v>
      </c>
      <c r="M14566" s="87" t="n">
        <v>135576</v>
      </c>
      <c r="N14566" s="87" t="n">
        <v>14760</v>
      </c>
      <c r="O14566" s="144" t="n">
        <v>130909.0909090909</v>
      </c>
      <c r="P14566" s="87" t="inlineStr">
        <is>
          <t>카페24클렌징폼어성초 약산성 클렌징폼클렌징폼=어성초 약산성 클렌징폼 2개 -25%off201208</t>
        </is>
      </c>
    </row>
    <row r="14567">
      <c r="B14567" s="127" t="n">
        <v>44226</v>
      </c>
      <c r="C14567" s="87">
        <f>TEXT(B14567,"aaa")</f>
        <v/>
      </c>
      <c r="D14567" s="93" t="n"/>
      <c r="E14567" s="87">
        <f>INDEX(매칭테이블!C:D,MATCH(RD!G14567,매칭테이블!D:D,0),1)</f>
        <v/>
      </c>
      <c r="F14567" s="93" t="inlineStr">
        <is>
          <t>카페24</t>
        </is>
      </c>
      <c r="G14567" s="93" t="inlineStr">
        <is>
          <t>어성초 약산성 클렌징폼클렌징폼=어성초 약산성 클렌징폼 3개 -31%off (무료배송)</t>
        </is>
      </c>
      <c r="H14567" s="93" t="n">
        <v>3</v>
      </c>
      <c r="J14567" s="87" t="n">
        <v>201208</v>
      </c>
      <c r="K14567" s="93" t="n"/>
      <c r="L14567" s="87" t="n">
        <v>99000</v>
      </c>
      <c r="M14567" s="87" t="n">
        <v>93208.5</v>
      </c>
      <c r="N14567" s="87" t="n">
        <v>11070</v>
      </c>
      <c r="O14567" s="144" t="n">
        <v>90000</v>
      </c>
      <c r="P14567" s="87" t="inlineStr">
        <is>
          <t>카페24클렌징폼어성초 약산성 클렌징폼클렌징폼=어성초 약산성 클렌징폼 3개 -31%off (무료배송)201208</t>
        </is>
      </c>
    </row>
    <row r="14568">
      <c r="B14568" s="127" t="n">
        <v>44226</v>
      </c>
      <c r="C14568" s="87">
        <f>TEXT(B14568,"aaa")</f>
        <v/>
      </c>
      <c r="D14568" s="93" t="n"/>
      <c r="E14568" s="87">
        <f>INDEX(매칭테이블!C:D,MATCH(RD!G14568,매칭테이블!D:D,0),1)</f>
        <v/>
      </c>
      <c r="F14568" s="93" t="inlineStr">
        <is>
          <t>카페24</t>
        </is>
      </c>
      <c r="G14568" s="93" t="inlineStr">
        <is>
          <t>어성초 약산성 클렌징폼</t>
        </is>
      </c>
      <c r="H14568" s="93" t="n">
        <v>1</v>
      </c>
      <c r="J14568" s="87" t="n">
        <v>201208</v>
      </c>
      <c r="K14568" s="93" t="n"/>
      <c r="L14568" s="87" t="n">
        <v>13000</v>
      </c>
      <c r="M14568" s="87" t="n">
        <v>12239.5</v>
      </c>
      <c r="N14568" s="87" t="n">
        <v>2750</v>
      </c>
      <c r="O14568" s="144" t="n">
        <v>11818.18181818182</v>
      </c>
      <c r="P14568" s="87" t="inlineStr">
        <is>
          <t>카페24클렌징폼어성초 약산성 클렌징폼201208</t>
        </is>
      </c>
    </row>
    <row r="14569">
      <c r="B14569" s="127" t="n">
        <v>44226</v>
      </c>
      <c r="C14569" s="87">
        <f>TEXT(B14569,"aaa")</f>
        <v/>
      </c>
      <c r="D14569" s="93" t="n"/>
      <c r="E14569" s="87">
        <f>INDEX(매칭테이블!C:D,MATCH(RD!G14569,매칭테이블!D:D,0),1)</f>
        <v/>
      </c>
      <c r="F14569" s="93" t="inlineStr">
        <is>
          <t>카페24</t>
        </is>
      </c>
      <c r="G14569" s="93" t="inlineStr">
        <is>
          <t>청귤 비타 잡티 마스크옵션=청귤 비타 잡티 마스크 1장</t>
        </is>
      </c>
      <c r="H14569" s="93" t="n">
        <v>1</v>
      </c>
      <c r="J14569" s="87" t="n">
        <v>201208</v>
      </c>
      <c r="K14569" s="93" t="n"/>
      <c r="L14569" s="87" t="n">
        <v>4000</v>
      </c>
      <c r="M14569" s="87" t="n">
        <v>3766</v>
      </c>
      <c r="N14569" s="87" t="n">
        <v>317</v>
      </c>
      <c r="O14569" s="144" t="n">
        <v>3636.363636363636</v>
      </c>
      <c r="P14569" s="87" t="inlineStr">
        <is>
          <t>카페24마스크팩청귤 비타 잡티 마스크옵션=청귤 비타 잡티 마스크 1장201208</t>
        </is>
      </c>
    </row>
    <row r="14570">
      <c r="B14570" s="127" t="n">
        <v>44226</v>
      </c>
      <c r="C14570" s="87">
        <f>TEXT(B14570,"aaa")</f>
        <v/>
      </c>
      <c r="D14570" s="93" t="n"/>
      <c r="E14570" s="87">
        <f>INDEX(매칭테이블!C:D,MATCH(RD!G14570,매칭테이블!D:D,0),1)</f>
        <v/>
      </c>
      <c r="F14570" s="93" t="inlineStr">
        <is>
          <t>카페24</t>
        </is>
      </c>
      <c r="G14570" s="93" t="inlineStr">
        <is>
          <t>청귤 비타 잡티 마스크옵션=청귤 비타 잡티 마스크 10장 (50% off)</t>
        </is>
      </c>
      <c r="H14570" s="93" t="n">
        <v>1</v>
      </c>
      <c r="J14570" s="87" t="n">
        <v>201208</v>
      </c>
      <c r="K14570" s="93" t="n"/>
      <c r="L14570" s="87" t="n">
        <v>20000</v>
      </c>
      <c r="M14570" s="87" t="n">
        <v>18830</v>
      </c>
      <c r="N14570" s="87" t="n">
        <v>3167</v>
      </c>
      <c r="O14570" s="144" t="n">
        <v>18181.81818181818</v>
      </c>
      <c r="P14570" s="87" t="inlineStr">
        <is>
          <t>카페24마스크팩청귤 비타 잡티 마스크옵션=청귤 비타 잡티 마스크 10장 (50% off)201208</t>
        </is>
      </c>
    </row>
    <row r="14571">
      <c r="B14571" s="127" t="n">
        <v>44226</v>
      </c>
      <c r="C14571" s="87">
        <f>TEXT(B14571,"aaa")</f>
        <v/>
      </c>
      <c r="D14571" s="93" t="n"/>
      <c r="E14571" s="87">
        <f>INDEX(매칭테이블!C:D,MATCH(RD!G14571,매칭테이블!D:D,0),1)</f>
        <v/>
      </c>
      <c r="F14571" s="93" t="inlineStr">
        <is>
          <t>카페24</t>
        </is>
      </c>
      <c r="G14571" s="93" t="inlineStr">
        <is>
          <t>촉촉 스킨팩 화장솜</t>
        </is>
      </c>
      <c r="H14571" s="93" t="n">
        <v>17</v>
      </c>
      <c r="J14571" s="87" t="n">
        <v>201208</v>
      </c>
      <c r="K14571" s="93" t="n"/>
      <c r="L14571" s="87" t="n">
        <v>51000</v>
      </c>
      <c r="M14571" s="87" t="n">
        <v>48016.5</v>
      </c>
      <c r="N14571" s="87" t="n">
        <v>18870</v>
      </c>
      <c r="O14571" s="144" t="n">
        <v>46363.63636363636</v>
      </c>
      <c r="P14571" s="87" t="inlineStr">
        <is>
          <t>카페24화장솜촉촉 스킨팩 화장솜201208</t>
        </is>
      </c>
    </row>
    <row r="14572">
      <c r="B14572" s="127" t="n">
        <v>44226</v>
      </c>
      <c r="C14572" s="87">
        <f>TEXT(B14572,"aaa")</f>
        <v/>
      </c>
      <c r="D14572" s="93" t="n"/>
      <c r="E14572" s="87">
        <f>INDEX(매칭테이블!C:D,MATCH(RD!G14572,매칭테이블!D:D,0),1)</f>
        <v/>
      </c>
      <c r="F14572" s="93" t="inlineStr">
        <is>
          <t>카페24</t>
        </is>
      </c>
      <c r="G14572" s="93" t="inlineStr">
        <is>
          <t>촉촉 스킨팩 화장솜</t>
        </is>
      </c>
      <c r="H14572" s="93" t="n">
        <v>1</v>
      </c>
      <c r="J14572" s="87" t="n">
        <v>201208</v>
      </c>
      <c r="K14572" s="93" t="n"/>
      <c r="L14572" s="87" t="n">
        <v>3000</v>
      </c>
      <c r="M14572" s="87" t="n">
        <v>2824.5</v>
      </c>
      <c r="N14572" s="87" t="n">
        <v>1110</v>
      </c>
      <c r="O14572" s="144" t="n">
        <v>2727.272727272727</v>
      </c>
      <c r="P14572" s="87" t="inlineStr">
        <is>
          <t>카페24화장솜촉촉 스킨팩 화장솜201208</t>
        </is>
      </c>
    </row>
    <row r="14573" customFormat="1" s="93">
      <c r="B14573" s="127" t="n">
        <v>44227</v>
      </c>
      <c r="C14573" s="87">
        <f>TEXT(B14573,"aaa")</f>
        <v/>
      </c>
      <c r="E14573" s="87">
        <f>INDEX(매칭테이블!C:D,MATCH(RD!G14573,매칭테이블!D:D,0),1)</f>
        <v/>
      </c>
      <c r="F14573" s="93" t="inlineStr">
        <is>
          <t>스타일쉐어</t>
        </is>
      </c>
      <c r="G14573" s="93" t="inlineStr">
        <is>
          <t>아누아 어성초 77 토너 250ml</t>
        </is>
      </c>
      <c r="H14573" s="93" t="n">
        <v>4</v>
      </c>
      <c r="J14573" s="87" t="n">
        <v>201208</v>
      </c>
      <c r="L14573" s="87" t="n">
        <v>80000</v>
      </c>
      <c r="M14573" s="87" t="n">
        <v>60000</v>
      </c>
      <c r="N14573" s="87" t="n">
        <v>13040</v>
      </c>
      <c r="O14573" s="144" t="n">
        <v>72727.27272727272</v>
      </c>
      <c r="P14573" s="87" t="inlineStr">
        <is>
          <t>스타일쉐어토너아누아 어성초 77 토너 250ml201208</t>
        </is>
      </c>
    </row>
    <row r="14574">
      <c r="B14574" s="127" t="n">
        <v>44227</v>
      </c>
      <c r="C14574" s="87">
        <f>TEXT(B14574,"aaa")</f>
        <v/>
      </c>
      <c r="D14574" s="93" t="n"/>
      <c r="E14574" s="87">
        <f>INDEX(매칭테이블!C:D,MATCH(RD!G14574,매칭테이블!D:D,0),1)</f>
        <v/>
      </c>
      <c r="F14574" s="93" t="inlineStr">
        <is>
          <t>카페24</t>
        </is>
      </c>
      <c r="G14574" s="93" t="inlineStr">
        <is>
          <t>5 제로 무기자차 선크림옵션=5제로 무기자차 선크림 1개-20% off</t>
        </is>
      </c>
      <c r="H14574" s="93" t="n">
        <v>6</v>
      </c>
      <c r="J14574" s="87" t="n">
        <v>201208</v>
      </c>
      <c r="K14574" s="93" t="n"/>
      <c r="L14574" s="87" t="n">
        <v>120000</v>
      </c>
      <c r="M14574" s="87" t="n">
        <v>112980</v>
      </c>
      <c r="N14574" s="87" t="n">
        <v>14070</v>
      </c>
      <c r="O14574" s="144" t="n">
        <v>109090.9090909091</v>
      </c>
      <c r="P14574" s="87" t="inlineStr">
        <is>
          <t>카페24선크림5 제로 무기자차 선크림옵션=5제로 무기자차 선크림 1개-20% off201208</t>
        </is>
      </c>
    </row>
    <row r="14575">
      <c r="B14575" s="127" t="n">
        <v>44227</v>
      </c>
      <c r="C14575" s="87">
        <f>TEXT(B14575,"aaa")</f>
        <v/>
      </c>
      <c r="D14575" s="93" t="n"/>
      <c r="E14575" s="87">
        <f>INDEX(매칭테이블!C:D,MATCH(RD!G14575,매칭테이블!D:D,0),1)</f>
        <v/>
      </c>
      <c r="F14575" s="93" t="inlineStr">
        <is>
          <t>카페24</t>
        </is>
      </c>
      <c r="G14575" s="93" t="inlineStr">
        <is>
          <t>[수분 보충 세트] 어성초 77 토너 + 어성초 70 로션옵션=어성초 77 토너 250ml + 어성초 70 로션 200ml -30%</t>
        </is>
      </c>
      <c r="H14575" s="93" t="n">
        <v>82</v>
      </c>
      <c r="J14575" s="87" t="n">
        <v>201208</v>
      </c>
      <c r="K14575" s="93" t="n"/>
      <c r="L14575" s="87" t="n">
        <v>3042200</v>
      </c>
      <c r="M14575" s="87" t="n">
        <v>2864231.3</v>
      </c>
      <c r="N14575" s="87" t="n">
        <v>608276</v>
      </c>
      <c r="O14575" s="144" t="n">
        <v>2765636.363636363</v>
      </c>
      <c r="P14575" s="87" t="inlineStr">
        <is>
          <t>카페24수분 보충 세트[수분 보충 세트] 어성초 77 토너 + 어성초 70 로션옵션=어성초 77 토너 250ml + 어성초 70 로션 200ml -30%201208</t>
        </is>
      </c>
    </row>
    <row r="14576">
      <c r="B14576" s="127" t="n">
        <v>44227</v>
      </c>
      <c r="C14576" s="87">
        <f>TEXT(B14576,"aaa")</f>
        <v/>
      </c>
      <c r="D14576" s="93" t="n"/>
      <c r="E14576" s="87">
        <f>INDEX(매칭테이블!C:D,MATCH(RD!G14576,매칭테이블!D:D,0),1)</f>
        <v/>
      </c>
      <c r="F14576" s="93" t="inlineStr">
        <is>
          <t>카페24</t>
        </is>
      </c>
      <c r="G14576" s="93" t="inlineStr">
        <is>
          <t>[어성초 진정 패키지 세트] 대용량 토너 + 앰플 + 수딩 크림 + 마스크팩 10장</t>
        </is>
      </c>
      <c r="H14576" s="93" t="n">
        <v>6</v>
      </c>
      <c r="J14576" s="87" t="n">
        <v>201208</v>
      </c>
      <c r="K14576" s="93" t="n"/>
      <c r="L14576" s="87" t="n">
        <v>594000</v>
      </c>
      <c r="M14576" s="87" t="n">
        <v>559251</v>
      </c>
      <c r="N14576" s="87" t="n">
        <v>90822</v>
      </c>
      <c r="O14576" s="144" t="n">
        <v>540000</v>
      </c>
      <c r="P14576" s="87" t="inlineStr">
        <is>
          <t>카페24어성초진정패키지[어성초 진정 패키지 세트] 대용량 토너 + 앰플 + 수딩 크림 + 마스크팩 10장201208</t>
        </is>
      </c>
    </row>
    <row r="14577">
      <c r="B14577" s="127" t="n">
        <v>44227</v>
      </c>
      <c r="C14577" s="87">
        <f>TEXT(B14577,"aaa")</f>
        <v/>
      </c>
      <c r="D14577" s="93" t="n"/>
      <c r="E14577" s="87">
        <f>INDEX(매칭테이블!C:D,MATCH(RD!G14577,매칭테이블!D:D,0),1)</f>
        <v/>
      </c>
      <c r="F14577" s="93" t="inlineStr">
        <is>
          <t>카페24</t>
        </is>
      </c>
      <c r="G14577" s="93" t="inlineStr">
        <is>
          <t>대용량 어성초 77 수딩 토너 500ml옵션=대용량 어성초 77 토너 1개 - 27% OFF</t>
        </is>
      </c>
      <c r="H14577" s="93" t="n">
        <v>41</v>
      </c>
      <c r="J14577" s="87" t="n">
        <v>201208</v>
      </c>
      <c r="K14577" s="93" t="n"/>
      <c r="L14577" s="87" t="n">
        <v>1353000</v>
      </c>
      <c r="M14577" s="87" t="n">
        <v>1273849.5</v>
      </c>
      <c r="N14577" s="87" t="n">
        <v>177530</v>
      </c>
      <c r="O14577" s="144" t="n">
        <v>1230000</v>
      </c>
      <c r="P14577" s="87" t="inlineStr">
        <is>
          <t>카페24토너대용량 어성초 77 수딩 토너 500ml옵션=대용량 어성초 77 토너 1개 - 27% OFF201208</t>
        </is>
      </c>
    </row>
    <row r="14578">
      <c r="B14578" s="127" t="n">
        <v>44227</v>
      </c>
      <c r="C14578" s="87">
        <f>TEXT(B14578,"aaa")</f>
        <v/>
      </c>
      <c r="D14578" s="93" t="n"/>
      <c r="E14578" s="87">
        <f>INDEX(매칭테이블!C:D,MATCH(RD!G14578,매칭테이블!D:D,0),1)</f>
        <v/>
      </c>
      <c r="F14578" s="93" t="inlineStr">
        <is>
          <t>카페24</t>
        </is>
      </c>
      <c r="G14578" s="93" t="inlineStr">
        <is>
          <t>대용량 어성초 77 수딩 토너 500ml화장솜(선택)=촉촉 스킨팩 화장솜</t>
        </is>
      </c>
      <c r="H14578" s="93" t="n">
        <v>6</v>
      </c>
      <c r="J14578" s="87" t="n">
        <v>201208</v>
      </c>
      <c r="K14578" s="93" t="n"/>
      <c r="L14578" s="87" t="n">
        <v>228000</v>
      </c>
      <c r="M14578" s="87" t="n">
        <v>214662</v>
      </c>
      <c r="N14578" s="87" t="n">
        <v>6660</v>
      </c>
      <c r="O14578" s="144" t="n">
        <v>207272.7272727273</v>
      </c>
      <c r="P14578" s="87" t="inlineStr">
        <is>
          <t>카페24토너대용량 어성초 77 수딩 토너 500ml화장솜(선택)=촉촉 스킨팩 화장솜201208</t>
        </is>
      </c>
    </row>
    <row r="14579">
      <c r="B14579" s="127" t="n">
        <v>44227</v>
      </c>
      <c r="C14579" s="87">
        <f>TEXT(B14579,"aaa")</f>
        <v/>
      </c>
      <c r="D14579" s="93" t="n"/>
      <c r="E14579" s="87">
        <f>INDEX(매칭테이블!C:D,MATCH(RD!G14579,매칭테이블!D:D,0),1)</f>
        <v/>
      </c>
      <c r="F14579" s="93" t="inlineStr">
        <is>
          <t>카페24</t>
        </is>
      </c>
      <c r="G14579" s="93" t="inlineStr">
        <is>
          <t>어성초 70 데일리 릴리프 로션로션=어성초 70 데일리 릴리프 로션 1개 -20% off</t>
        </is>
      </c>
      <c r="H14579" s="93" t="n">
        <v>12</v>
      </c>
      <c r="J14579" s="87" t="n">
        <v>201208</v>
      </c>
      <c r="K14579" s="93" t="n"/>
      <c r="L14579" s="87" t="n">
        <v>268800</v>
      </c>
      <c r="M14579" s="87" t="n">
        <v>253075.2</v>
      </c>
      <c r="N14579" s="87" t="n">
        <v>52056</v>
      </c>
      <c r="O14579" s="144" t="n">
        <v>244363.6363636364</v>
      </c>
      <c r="P14579" s="87" t="inlineStr">
        <is>
          <t>카페24로션어성초 70 데일리 릴리프 로션로션=어성초 70 데일리 릴리프 로션 1개 -20% off201208</t>
        </is>
      </c>
    </row>
    <row r="14580">
      <c r="B14580" s="127" t="n">
        <v>44227</v>
      </c>
      <c r="C14580" s="87">
        <f>TEXT(B14580,"aaa")</f>
        <v/>
      </c>
      <c r="D14580" s="93" t="n"/>
      <c r="E14580" s="87">
        <f>INDEX(매칭테이블!C:D,MATCH(RD!G14580,매칭테이블!D:D,0),1)</f>
        <v/>
      </c>
      <c r="F14580" s="93" t="inlineStr">
        <is>
          <t>카페24</t>
        </is>
      </c>
      <c r="G14580" s="93" t="inlineStr">
        <is>
          <t>어성초 70 데일리 릴리프 로션로션=어성초 70 데일리 릴리프 로션 2개 -30% off</t>
        </is>
      </c>
      <c r="H14580" s="93" t="n">
        <v>1</v>
      </c>
      <c r="J14580" s="87" t="n">
        <v>201208</v>
      </c>
      <c r="K14580" s="93" t="n"/>
      <c r="L14580" s="87" t="n">
        <v>39200</v>
      </c>
      <c r="M14580" s="87" t="n">
        <v>36906.8</v>
      </c>
      <c r="N14580" s="87" t="n">
        <v>8676</v>
      </c>
      <c r="O14580" s="144" t="n">
        <v>35636.36363636363</v>
      </c>
      <c r="P14580" s="87" t="inlineStr">
        <is>
          <t>카페24로션어성초 70 데일리 릴리프 로션로션=어성초 70 데일리 릴리프 로션 2개 -30% off201208</t>
        </is>
      </c>
    </row>
    <row r="14581">
      <c r="B14581" s="127" t="n">
        <v>44227</v>
      </c>
      <c r="C14581" s="87">
        <f>TEXT(B14581,"aaa")</f>
        <v/>
      </c>
      <c r="D14581" s="93" t="n"/>
      <c r="E14581" s="87">
        <f>INDEX(매칭테이블!C:D,MATCH(RD!G14581,매칭테이블!D:D,0),1)</f>
        <v/>
      </c>
      <c r="F14581" s="93" t="inlineStr">
        <is>
          <t>카페24</t>
        </is>
      </c>
      <c r="G14581" s="93" t="inlineStr">
        <is>
          <t>어성초 70 데일리 릴리프 로션로션=어성초 77토너 + 어성초 70 로션 수분 보충 세트 -30% off</t>
        </is>
      </c>
      <c r="H14581" s="93" t="n">
        <v>2</v>
      </c>
      <c r="J14581" s="87" t="n">
        <v>201208</v>
      </c>
      <c r="K14581" s="93" t="n"/>
      <c r="L14581" s="87" t="n">
        <v>74200</v>
      </c>
      <c r="M14581" s="87" t="n">
        <v>69859.3</v>
      </c>
      <c r="N14581" s="87" t="n">
        <v>14836</v>
      </c>
      <c r="O14581" s="144" t="n">
        <v>67454.54545454546</v>
      </c>
      <c r="P14581" s="87" t="inlineStr">
        <is>
          <t>카페24수분 보충 세트어성초 70 데일리 릴리프 로션로션=어성초 77토너 + 어성초 70 로션 수분 보충 세트 -30% off201208</t>
        </is>
      </c>
    </row>
    <row r="14582">
      <c r="B14582" s="127" t="n">
        <v>44227</v>
      </c>
      <c r="C14582" s="87">
        <f>TEXT(B14582,"aaa")</f>
        <v/>
      </c>
      <c r="D14582" s="93" t="n"/>
      <c r="E14582" s="87">
        <f>INDEX(매칭테이블!C:D,MATCH(RD!G14582,매칭테이블!D:D,0),1)</f>
        <v/>
      </c>
      <c r="F14582" s="93" t="inlineStr">
        <is>
          <t>카페24</t>
        </is>
      </c>
      <c r="G14582" s="93" t="inlineStr">
        <is>
          <t>어성초 70 머드 크림 마스크옵션=어성초 70 머드 크림 마스크-20% off</t>
        </is>
      </c>
      <c r="H14582" s="93" t="n">
        <v>33</v>
      </c>
      <c r="J14582" s="87" t="n">
        <v>201208</v>
      </c>
      <c r="K14582" s="93" t="n"/>
      <c r="L14582" s="87" t="n">
        <v>660000</v>
      </c>
      <c r="M14582" s="87" t="n">
        <v>621390</v>
      </c>
      <c r="N14582" s="87" t="n">
        <v>47586</v>
      </c>
      <c r="O14582" s="144" t="n">
        <v>600000</v>
      </c>
      <c r="P14582" s="87" t="inlineStr">
        <is>
          <t>카페24머드크림마스크어성초 70 머드 크림 마스크옵션=어성초 70 머드 크림 마스크-20% off201208</t>
        </is>
      </c>
    </row>
    <row r="14583">
      <c r="B14583" s="127" t="n">
        <v>44227</v>
      </c>
      <c r="C14583" s="87">
        <f>TEXT(B14583,"aaa")</f>
        <v/>
      </c>
      <c r="D14583" s="93" t="n"/>
      <c r="E14583" s="87">
        <f>INDEX(매칭테이블!C:D,MATCH(RD!G14583,매칭테이블!D:D,0),1)</f>
        <v/>
      </c>
      <c r="F14583" s="93" t="inlineStr">
        <is>
          <t>카페24</t>
        </is>
      </c>
      <c r="G14583" s="93" t="inlineStr">
        <is>
          <t>어성초 70 머드 크림 마스크옵션=어성초 70 머드 크림 마스크 2개-30% off (무료배송)</t>
        </is>
      </c>
      <c r="H14583" s="93" t="n">
        <v>32</v>
      </c>
      <c r="J14583" s="87" t="n">
        <v>201208</v>
      </c>
      <c r="K14583" s="93" t="n"/>
      <c r="L14583" s="87" t="n">
        <v>1120000</v>
      </c>
      <c r="M14583" s="87" t="n">
        <v>1054480</v>
      </c>
      <c r="N14583" s="87" t="n">
        <v>92288</v>
      </c>
      <c r="O14583" s="144" t="n">
        <v>1018181.818181818</v>
      </c>
      <c r="P14583" s="87" t="inlineStr">
        <is>
          <t>카페24머드크림마스크어성초 70 머드 크림 마스크옵션=어성초 70 머드 크림 마스크 2개-30% off (무료배송)201208</t>
        </is>
      </c>
    </row>
    <row r="14584">
      <c r="B14584" s="127" t="n">
        <v>44227</v>
      </c>
      <c r="C14584" s="87">
        <f>TEXT(B14584,"aaa")</f>
        <v/>
      </c>
      <c r="D14584" s="93" t="n"/>
      <c r="E14584" s="87">
        <f>INDEX(매칭테이블!C:D,MATCH(RD!G14584,매칭테이블!D:D,0),1)</f>
        <v/>
      </c>
      <c r="F14584" s="93" t="inlineStr">
        <is>
          <t>카페24</t>
        </is>
      </c>
      <c r="G14584" s="93" t="inlineStr">
        <is>
          <t>어성초 70 머드 크림 마스크</t>
        </is>
      </c>
      <c r="H14584" s="93" t="n">
        <v>3</v>
      </c>
      <c r="J14584" s="87" t="n">
        <v>201208</v>
      </c>
      <c r="K14584" s="93" t="n"/>
      <c r="L14584" s="87" t="n">
        <v>52500</v>
      </c>
      <c r="M14584" s="87" t="n">
        <v>49428.75</v>
      </c>
      <c r="N14584" s="87" t="n">
        <v>4326</v>
      </c>
      <c r="O14584" s="144" t="n">
        <v>47727.27272727272</v>
      </c>
      <c r="P14584" s="87" t="inlineStr">
        <is>
          <t>카페24머드크림마스크어성초 70 머드 크림 마스크201208</t>
        </is>
      </c>
    </row>
    <row r="14585">
      <c r="B14585" s="127" t="n">
        <v>44227</v>
      </c>
      <c r="C14585" s="87">
        <f>TEXT(B14585,"aaa")</f>
        <v/>
      </c>
      <c r="D14585" s="93" t="n"/>
      <c r="E14585" s="87">
        <f>INDEX(매칭테이블!C:D,MATCH(RD!G14585,매칭테이블!D:D,0),1)</f>
        <v/>
      </c>
      <c r="F14585" s="93" t="inlineStr">
        <is>
          <t>카페24</t>
        </is>
      </c>
      <c r="G14585" s="93" t="inlineStr">
        <is>
          <t>어성초 70 인텐스 카밍 크림크림=어성초 70 인텐스 카밍 크림 1개 (-20%)</t>
        </is>
      </c>
      <c r="H14585" s="93" t="n">
        <v>3</v>
      </c>
      <c r="J14585" s="87" t="n">
        <v>201208</v>
      </c>
      <c r="K14585" s="93" t="n"/>
      <c r="L14585" s="87" t="n">
        <v>84000</v>
      </c>
      <c r="M14585" s="87" t="n">
        <v>79086</v>
      </c>
      <c r="N14585" s="87" t="n">
        <v>11646</v>
      </c>
      <c r="O14585" s="144" t="n">
        <v>76363.63636363635</v>
      </c>
      <c r="P14585" s="87" t="inlineStr">
        <is>
          <t>카페24카밍크림어성초 70 인텐스 카밍 크림크림=어성초 70 인텐스 카밍 크림 1개 (-20%)201208</t>
        </is>
      </c>
    </row>
    <row r="14586">
      <c r="B14586" s="127" t="n">
        <v>44227</v>
      </c>
      <c r="C14586" s="87">
        <f>TEXT(B14586,"aaa")</f>
        <v/>
      </c>
      <c r="D14586" s="93" t="n"/>
      <c r="E14586" s="87">
        <f>INDEX(매칭테이블!C:D,MATCH(RD!G14586,매칭테이블!D:D,0),1)</f>
        <v/>
      </c>
      <c r="F14586" s="93" t="inlineStr">
        <is>
          <t>카페24</t>
        </is>
      </c>
      <c r="G14586" s="93" t="inlineStr">
        <is>
          <t>어성초 77 수딩 토너옵션=어성초 77 토너 1개-20% off</t>
        </is>
      </c>
      <c r="H14586" s="93" t="n">
        <v>113</v>
      </c>
      <c r="J14586" s="87" t="n">
        <v>201208</v>
      </c>
      <c r="K14586" s="93" t="n"/>
      <c r="L14586" s="87" t="n">
        <v>2260000</v>
      </c>
      <c r="M14586" s="87" t="n">
        <v>2127790</v>
      </c>
      <c r="N14586" s="87" t="n">
        <v>348040</v>
      </c>
      <c r="O14586" s="144" t="n">
        <v>2054545.454545454</v>
      </c>
      <c r="P14586" s="87" t="inlineStr">
        <is>
          <t>카페24토너어성초 77 수딩 토너옵션=어성초 77 토너 1개-20% off201208</t>
        </is>
      </c>
    </row>
    <row r="14587">
      <c r="B14587" s="127" t="n">
        <v>44227</v>
      </c>
      <c r="C14587" s="87">
        <f>TEXT(B14587,"aaa")</f>
        <v/>
      </c>
      <c r="D14587" s="93" t="n"/>
      <c r="E14587" s="87">
        <f>INDEX(매칭테이블!C:D,MATCH(RD!G14587,매칭테이블!D:D,0),1)</f>
        <v/>
      </c>
      <c r="F14587" s="93" t="inlineStr">
        <is>
          <t>카페24</t>
        </is>
      </c>
      <c r="G14587" s="93" t="inlineStr">
        <is>
          <t>어성초 77 수딩 토너옵션=BEST어성초 77 토너 2개-30% off (무료배송)</t>
        </is>
      </c>
      <c r="H14587" s="93" t="n">
        <v>74</v>
      </c>
      <c r="J14587" s="87" t="n">
        <v>201208</v>
      </c>
      <c r="K14587" s="93" t="n"/>
      <c r="L14587" s="87" t="n">
        <v>2590000</v>
      </c>
      <c r="M14587" s="87" t="n">
        <v>2438485</v>
      </c>
      <c r="N14587" s="87" t="n">
        <v>455840</v>
      </c>
      <c r="O14587" s="144" t="n">
        <v>2354545.454545455</v>
      </c>
      <c r="P14587" s="87" t="inlineStr">
        <is>
          <t>카페24토너어성초 77 수딩 토너옵션=BEST어성초 77 토너 2개-30% off (무료배송)201208</t>
        </is>
      </c>
    </row>
    <row r="14588">
      <c r="B14588" s="127" t="n">
        <v>44227</v>
      </c>
      <c r="C14588" s="87">
        <f>TEXT(B14588,"aaa")</f>
        <v/>
      </c>
      <c r="D14588" s="93" t="n"/>
      <c r="E14588" s="87">
        <f>INDEX(매칭테이블!C:D,MATCH(RD!G14588,매칭테이블!D:D,0),1)</f>
        <v/>
      </c>
      <c r="F14588" s="93" t="inlineStr">
        <is>
          <t>카페24</t>
        </is>
      </c>
      <c r="G14588" s="93" t="inlineStr">
        <is>
          <t>어성초 77 수딩 토너옵션=어성초 77토너1개 + 어성초77패드1개 -30% off (무료배송)</t>
        </is>
      </c>
      <c r="H14588" s="93" t="n">
        <v>28</v>
      </c>
      <c r="J14588" s="87" t="n">
        <v>201208</v>
      </c>
      <c r="K14588" s="93" t="n"/>
      <c r="L14588" s="87" t="n">
        <v>1038800</v>
      </c>
      <c r="M14588" s="87" t="n">
        <v>978030.2</v>
      </c>
      <c r="N14588" s="87" t="n">
        <v>226576</v>
      </c>
      <c r="O14588" s="144" t="n">
        <v>944363.6363636362</v>
      </c>
      <c r="P14588" s="87" t="inlineStr">
        <is>
          <t>카페24토너+패드 세트어성초 77 수딩 토너옵션=어성초 77토너1개 + 어성초77패드1개 -30% off (무료배송)201208</t>
        </is>
      </c>
    </row>
    <row r="14589">
      <c r="B14589" s="127" t="n">
        <v>44227</v>
      </c>
      <c r="C14589" s="87">
        <f>TEXT(B14589,"aaa")</f>
        <v/>
      </c>
      <c r="D14589" s="93" t="n"/>
      <c r="E14589" s="87">
        <f>INDEX(매칭테이블!C:D,MATCH(RD!G14589,매칭테이블!D:D,0),1)</f>
        <v/>
      </c>
      <c r="F14589" s="93" t="inlineStr">
        <is>
          <t>카페24</t>
        </is>
      </c>
      <c r="G14589" s="93" t="inlineStr">
        <is>
          <t>어성초 77 수딩 토너화장솜(선택)=촉촉 스킨팩 화장솜</t>
        </is>
      </c>
      <c r="H14589" s="93" t="n">
        <v>60</v>
      </c>
      <c r="J14589" s="87" t="n">
        <v>201208</v>
      </c>
      <c r="K14589" s="93" t="n"/>
      <c r="L14589" s="87" t="n">
        <v>180000</v>
      </c>
      <c r="M14589" s="87" t="n">
        <v>169470</v>
      </c>
      <c r="N14589" s="87" t="n">
        <v>66600</v>
      </c>
      <c r="O14589" s="144" t="n">
        <v>163636.3636363636</v>
      </c>
      <c r="P14589" s="87" t="inlineStr">
        <is>
          <t>카페24화장솜어성초 77 수딩 토너화장솜(선택)=촉촉 스킨팩 화장솜201208</t>
        </is>
      </c>
    </row>
    <row r="14590">
      <c r="B14590" s="127" t="n">
        <v>44227</v>
      </c>
      <c r="C14590" s="87">
        <f>TEXT(B14590,"aaa")</f>
        <v/>
      </c>
      <c r="D14590" s="93" t="n"/>
      <c r="E14590" s="87">
        <f>INDEX(매칭테이블!C:D,MATCH(RD!G14590,매칭테이블!D:D,0),1)</f>
        <v/>
      </c>
      <c r="F14590" s="93" t="inlineStr">
        <is>
          <t>카페24</t>
        </is>
      </c>
      <c r="G14590" s="93" t="inlineStr">
        <is>
          <t>어성초 77 수딩 토너토너(필수)=어성초 77 토너 2개-30% off (무료배송)</t>
        </is>
      </c>
      <c r="H14590" s="93" t="n">
        <v>1</v>
      </c>
      <c r="J14590" s="87" t="n">
        <v>201208</v>
      </c>
      <c r="K14590" s="93" t="n"/>
      <c r="L14590" s="87" t="n">
        <v>35000</v>
      </c>
      <c r="M14590" s="87" t="n">
        <v>32952.5</v>
      </c>
      <c r="N14590" s="87" t="n">
        <v>6160</v>
      </c>
      <c r="O14590" s="144" t="n">
        <v>31818.18181818182</v>
      </c>
      <c r="P14590" s="87" t="inlineStr">
        <is>
          <t>카페24토너어성초 77 수딩 토너토너(필수)=어성초 77 토너 2개-30% off (무료배송)201208</t>
        </is>
      </c>
    </row>
    <row r="14591">
      <c r="B14591" s="127" t="n">
        <v>44227</v>
      </c>
      <c r="C14591" s="87">
        <f>TEXT(B14591,"aaa")</f>
        <v/>
      </c>
      <c r="D14591" s="93" t="n"/>
      <c r="E14591" s="87">
        <f>INDEX(매칭테이블!C:D,MATCH(RD!G14591,매칭테이블!D:D,0),1)</f>
        <v/>
      </c>
      <c r="F14591" s="93" t="inlineStr">
        <is>
          <t>카페24</t>
        </is>
      </c>
      <c r="G14591" s="93" t="inlineStr">
        <is>
          <t>어성초 77 진정 마스크옵션=어성초 77 진정 마스크팩 1장</t>
        </is>
      </c>
      <c r="H14591" s="93" t="n">
        <v>2</v>
      </c>
      <c r="J14591" s="87" t="n">
        <v>201208</v>
      </c>
      <c r="K14591" s="93" t="n"/>
      <c r="L14591" s="87" t="n">
        <v>8000</v>
      </c>
      <c r="M14591" s="87" t="n">
        <v>7532</v>
      </c>
      <c r="N14591" s="87" t="n">
        <v>794</v>
      </c>
      <c r="O14591" s="144" t="n">
        <v>7272.727272727272</v>
      </c>
      <c r="P14591" s="87" t="inlineStr">
        <is>
          <t>카페24마스크팩어성초 77 진정 마스크옵션=어성초 77 진정 마스크팩 1장201208</t>
        </is>
      </c>
    </row>
    <row r="14592">
      <c r="B14592" s="127" t="n">
        <v>44227</v>
      </c>
      <c r="C14592" s="87">
        <f>TEXT(B14592,"aaa")</f>
        <v/>
      </c>
      <c r="D14592" s="93" t="n"/>
      <c r="E14592" s="87">
        <f>INDEX(매칭테이블!C:D,MATCH(RD!G14592,매칭테이블!D:D,0),1)</f>
        <v/>
      </c>
      <c r="F14592" s="93" t="inlineStr">
        <is>
          <t>카페24</t>
        </is>
      </c>
      <c r="G14592" s="93" t="inlineStr">
        <is>
          <t>어성초 77 진정 마스크옵션=어성초 77 진정 마스크팩 10장-50% off</t>
        </is>
      </c>
      <c r="H14592" s="93" t="n">
        <v>7</v>
      </c>
      <c r="J14592" s="87" t="n">
        <v>201208</v>
      </c>
      <c r="K14592" s="93" t="n"/>
      <c r="L14592" s="87" t="n">
        <v>140000</v>
      </c>
      <c r="M14592" s="87" t="n">
        <v>131810</v>
      </c>
      <c r="N14592" s="87" t="n">
        <v>27790</v>
      </c>
      <c r="O14592" s="144" t="n">
        <v>127272.7272727273</v>
      </c>
      <c r="P14592" s="87" t="inlineStr">
        <is>
          <t>카페24마스크팩어성초 77 진정 마스크옵션=어성초 77 진정 마스크팩 10장-50% off201208</t>
        </is>
      </c>
    </row>
    <row r="14593">
      <c r="B14593" s="127" t="n">
        <v>44227</v>
      </c>
      <c r="C14593" s="87">
        <f>TEXT(B14593,"aaa")</f>
        <v/>
      </c>
      <c r="D14593" s="93" t="n"/>
      <c r="E14593" s="87">
        <f>INDEX(매칭테이블!C:D,MATCH(RD!G14593,매칭테이블!D:D,0),1)</f>
        <v/>
      </c>
      <c r="F14593" s="93" t="inlineStr">
        <is>
          <t>카페24</t>
        </is>
      </c>
      <c r="G14593" s="93" t="inlineStr">
        <is>
          <t>어성초 77 진정 마스크</t>
        </is>
      </c>
      <c r="H14593" s="93" t="n">
        <v>2</v>
      </c>
      <c r="J14593" s="87" t="n">
        <v>201208</v>
      </c>
      <c r="K14593" s="93" t="n"/>
      <c r="L14593" s="87" t="n">
        <v>8000</v>
      </c>
      <c r="M14593" s="87" t="n">
        <v>7532</v>
      </c>
      <c r="N14593" s="87" t="n">
        <v>794</v>
      </c>
      <c r="O14593" s="144" t="n">
        <v>7272.727272727272</v>
      </c>
      <c r="P14593" s="87" t="inlineStr">
        <is>
          <t>카페24마스크팩어성초 77 진정 마스크201208</t>
        </is>
      </c>
    </row>
    <row r="14594">
      <c r="B14594" s="127" t="n">
        <v>44227</v>
      </c>
      <c r="C14594" s="87">
        <f>TEXT(B14594,"aaa")</f>
        <v/>
      </c>
      <c r="D14594" s="93" t="n"/>
      <c r="E14594" s="87">
        <f>INDEX(매칭테이블!C:D,MATCH(RD!G14594,매칭테이블!D:D,0),1)</f>
        <v/>
      </c>
      <c r="F14594" s="93" t="inlineStr">
        <is>
          <t>카페24</t>
        </is>
      </c>
      <c r="G14594" s="93" t="inlineStr">
        <is>
          <t>어성초 77 클리어 패드옵션=어성초 77 클리어 패드 1개-20% off</t>
        </is>
      </c>
      <c r="H14594" s="93" t="n">
        <v>45</v>
      </c>
      <c r="J14594" s="87" t="n">
        <v>201208</v>
      </c>
      <c r="K14594" s="93" t="n"/>
      <c r="L14594" s="87" t="n">
        <v>1008000</v>
      </c>
      <c r="M14594" s="87" t="n">
        <v>949032</v>
      </c>
      <c r="N14594" s="87" t="n">
        <v>225540</v>
      </c>
      <c r="O14594" s="144" t="n">
        <v>916363.6363636362</v>
      </c>
      <c r="P14594" s="87" t="inlineStr">
        <is>
          <t>카페24클리어 패드어성초 77 클리어 패드옵션=어성초 77 클리어 패드 1개-20% off201208</t>
        </is>
      </c>
    </row>
    <row r="14595">
      <c r="B14595" s="127" t="n">
        <v>44227</v>
      </c>
      <c r="C14595" s="87">
        <f>TEXT(B14595,"aaa")</f>
        <v/>
      </c>
      <c r="D14595" s="93" t="n"/>
      <c r="E14595" s="87">
        <f>INDEX(매칭테이블!C:D,MATCH(RD!G14595,매칭테이블!D:D,0),1)</f>
        <v/>
      </c>
      <c r="F14595" s="93" t="inlineStr">
        <is>
          <t>카페24</t>
        </is>
      </c>
      <c r="G14595" s="93" t="inlineStr">
        <is>
          <t>어성초 77 클리어 패드옵션=어성초 77 클리어 패드 2개-30% off (무료배송)</t>
        </is>
      </c>
      <c r="H14595" s="93" t="n">
        <v>40</v>
      </c>
      <c r="J14595" s="87" t="n">
        <v>201208</v>
      </c>
      <c r="K14595" s="93" t="n"/>
      <c r="L14595" s="87" t="n">
        <v>1568000</v>
      </c>
      <c r="M14595" s="87" t="n">
        <v>1476272</v>
      </c>
      <c r="N14595" s="87" t="n">
        <v>400960</v>
      </c>
      <c r="O14595" s="144" t="n">
        <v>1425454.545454545</v>
      </c>
      <c r="P14595" s="87" t="inlineStr">
        <is>
          <t>카페24클리어 패드어성초 77 클리어 패드옵션=어성초 77 클리어 패드 2개-30% off (무료배송)201208</t>
        </is>
      </c>
    </row>
    <row r="14596">
      <c r="B14596" s="127" t="n">
        <v>44227</v>
      </c>
      <c r="C14596" s="87">
        <f>TEXT(B14596,"aaa")</f>
        <v/>
      </c>
      <c r="D14596" s="93" t="n"/>
      <c r="E14596" s="87">
        <f>INDEX(매칭테이블!C:D,MATCH(RD!G14596,매칭테이블!D:D,0),1)</f>
        <v/>
      </c>
      <c r="F14596" s="93" t="inlineStr">
        <is>
          <t>카페24</t>
        </is>
      </c>
      <c r="G14596" s="93" t="inlineStr">
        <is>
          <t>어성초 77 클리어 패드옵션=어성초 77 클리어 패드 2+1 EVENT (무료배송)</t>
        </is>
      </c>
      <c r="H14596" s="93" t="n">
        <v>34</v>
      </c>
      <c r="J14596" s="87" t="n">
        <v>201208</v>
      </c>
      <c r="K14596" s="93" t="n"/>
      <c r="L14596" s="87" t="n">
        <v>1856400</v>
      </c>
      <c r="M14596" s="87" t="n">
        <v>1747800.6</v>
      </c>
      <c r="N14596" s="87" t="n">
        <v>314160</v>
      </c>
      <c r="O14596" s="144" t="n">
        <v>1687636.363636364</v>
      </c>
      <c r="P14596" s="87" t="inlineStr">
        <is>
          <t>카페24클리어 패드어성초 77 클리어 패드옵션=어성초 77 클리어 패드 2+1 EVENT (무료배송)201208</t>
        </is>
      </c>
    </row>
    <row r="14597">
      <c r="B14597" s="127" t="n">
        <v>44227</v>
      </c>
      <c r="C14597" s="87">
        <f>TEXT(B14597,"aaa")</f>
        <v/>
      </c>
      <c r="D14597" s="93" t="n"/>
      <c r="E14597" s="87">
        <f>INDEX(매칭테이블!C:D,MATCH(RD!G14597,매칭테이블!D:D,0),1)</f>
        <v/>
      </c>
      <c r="F14597" s="93" t="inlineStr">
        <is>
          <t>카페24</t>
        </is>
      </c>
      <c r="G14597" s="93" t="inlineStr">
        <is>
          <t>어성초 77 클리어 패드옵션=어성초77토너1개+어성초77패드1개-30% off (무료배송)</t>
        </is>
      </c>
      <c r="H14597" s="93" t="n">
        <v>16</v>
      </c>
      <c r="J14597" s="87" t="n">
        <v>201208</v>
      </c>
      <c r="K14597" s="93" t="n"/>
      <c r="L14597" s="87" t="n">
        <v>593600</v>
      </c>
      <c r="M14597" s="87" t="n">
        <v>558874.4</v>
      </c>
      <c r="N14597" s="87" t="n">
        <v>129472</v>
      </c>
      <c r="O14597" s="144" t="n">
        <v>539636.3636363636</v>
      </c>
      <c r="P14597" s="87" t="inlineStr">
        <is>
          <t>카페24토너+패드 세트어성초 77 클리어 패드옵션=어성초77토너1개+어성초77패드1개-30% off (무료배송)201208</t>
        </is>
      </c>
    </row>
    <row r="14598">
      <c r="B14598" s="127" t="n">
        <v>44227</v>
      </c>
      <c r="C14598" s="87">
        <f>TEXT(B14598,"aaa")</f>
        <v/>
      </c>
      <c r="D14598" s="93" t="n"/>
      <c r="E14598" s="87">
        <f>INDEX(매칭테이블!C:D,MATCH(RD!G14598,매칭테이블!D:D,0),1)</f>
        <v/>
      </c>
      <c r="F14598" s="93" t="inlineStr">
        <is>
          <t>카페24</t>
        </is>
      </c>
      <c r="G14598" s="93" t="inlineStr">
        <is>
          <t>어성초 77 토너</t>
        </is>
      </c>
      <c r="H14598" s="93" t="n">
        <v>2</v>
      </c>
      <c r="J14598" s="87" t="n">
        <v>201208</v>
      </c>
      <c r="K14598" s="93" t="n"/>
      <c r="L14598" s="87" t="n">
        <v>40000</v>
      </c>
      <c r="M14598" s="87" t="n">
        <v>37660</v>
      </c>
      <c r="N14598" s="87" t="n">
        <v>6160</v>
      </c>
      <c r="O14598" s="144" t="n">
        <v>36363.63636363636</v>
      </c>
      <c r="P14598" s="87" t="inlineStr">
        <is>
          <t>카페24토너어성초 77 토너201208</t>
        </is>
      </c>
    </row>
    <row r="14599">
      <c r="B14599" s="127" t="n">
        <v>44227</v>
      </c>
      <c r="C14599" s="87">
        <f>TEXT(B14599,"aaa")</f>
        <v/>
      </c>
      <c r="D14599" s="93" t="n"/>
      <c r="E14599" s="87">
        <f>INDEX(매칭테이블!C:D,MATCH(RD!G14599,매칭테이블!D:D,0),1)</f>
        <v/>
      </c>
      <c r="F14599" s="93" t="inlineStr">
        <is>
          <t>카페24</t>
        </is>
      </c>
      <c r="G14599" s="93" t="inlineStr">
        <is>
          <t>어성초 77 포어 클리어 패드옵션=어성초 77 클리어 패드 1개-20% off</t>
        </is>
      </c>
      <c r="H14599" s="93" t="n">
        <v>1</v>
      </c>
      <c r="J14599" s="87" t="n">
        <v>201208</v>
      </c>
      <c r="K14599" s="93" t="n"/>
      <c r="L14599" s="87" t="n">
        <v>22400</v>
      </c>
      <c r="M14599" s="87" t="n">
        <v>21089.6</v>
      </c>
      <c r="N14599" s="87" t="n">
        <v>5012</v>
      </c>
      <c r="O14599" s="144" t="n">
        <v>20363.63636363636</v>
      </c>
      <c r="P14599" s="87" t="inlineStr">
        <is>
          <t>카페24클리어 패드어성초 77 포어 클리어 패드옵션=어성초 77 클리어 패드 1개-20% off201208</t>
        </is>
      </c>
    </row>
    <row r="14600">
      <c r="B14600" s="127" t="n">
        <v>44227</v>
      </c>
      <c r="C14600" s="87">
        <f>TEXT(B14600,"aaa")</f>
        <v/>
      </c>
      <c r="D14600" s="93" t="n"/>
      <c r="E14600" s="87">
        <f>INDEX(매칭테이블!C:D,MATCH(RD!G14600,매칭테이블!D:D,0),1)</f>
        <v/>
      </c>
      <c r="F14600" s="93" t="inlineStr">
        <is>
          <t>카페24</t>
        </is>
      </c>
      <c r="G14600" s="93" t="inlineStr">
        <is>
          <t>어성초 77 포어 클리어 패드옵션=어성초 77 클리어 패드 2개-30% off (무료배송)</t>
        </is>
      </c>
      <c r="H14600" s="93" t="n">
        <v>1</v>
      </c>
      <c r="J14600" s="87" t="n">
        <v>201208</v>
      </c>
      <c r="K14600" s="93" t="n"/>
      <c r="L14600" s="87" t="n">
        <v>39200</v>
      </c>
      <c r="M14600" s="87" t="n">
        <v>36906.8</v>
      </c>
      <c r="N14600" s="87" t="n">
        <v>10024</v>
      </c>
      <c r="O14600" s="144" t="n">
        <v>35636.36363636363</v>
      </c>
      <c r="P14600" s="87" t="inlineStr">
        <is>
          <t>카페24클리어 패드어성초 77 포어 클리어 패드옵션=어성초 77 클리어 패드 2개-30% off (무료배송)201208</t>
        </is>
      </c>
    </row>
    <row r="14601">
      <c r="B14601" s="127" t="n">
        <v>44227</v>
      </c>
      <c r="C14601" s="87">
        <f>TEXT(B14601,"aaa")</f>
        <v/>
      </c>
      <c r="D14601" s="93" t="n"/>
      <c r="E14601" s="87">
        <f>INDEX(매칭테이블!C:D,MATCH(RD!G14601,매칭테이블!D:D,0),1)</f>
        <v/>
      </c>
      <c r="F14601" s="93" t="inlineStr">
        <is>
          <t>카페24</t>
        </is>
      </c>
      <c r="G14601" s="93" t="inlineStr">
        <is>
          <t>어성초 77% 수딩 토너토너(필수)=어성초 77 토너 1개-20% off</t>
        </is>
      </c>
      <c r="H14601" s="93" t="n">
        <v>3</v>
      </c>
      <c r="J14601" s="87" t="n">
        <v>201208</v>
      </c>
      <c r="K14601" s="93" t="n"/>
      <c r="L14601" s="87" t="n">
        <v>60000</v>
      </c>
      <c r="M14601" s="87" t="n">
        <v>56490</v>
      </c>
      <c r="N14601" s="87" t="n">
        <v>9240</v>
      </c>
      <c r="O14601" s="144" t="n">
        <v>54545.45454545454</v>
      </c>
      <c r="P14601" s="87" t="inlineStr">
        <is>
          <t>카페24토너어성초 77% 수딩 토너토너(필수)=어성초 77 토너 1개-20% off201208</t>
        </is>
      </c>
    </row>
    <row r="14602">
      <c r="B14602" s="127" t="n">
        <v>44227</v>
      </c>
      <c r="C14602" s="87">
        <f>TEXT(B14602,"aaa")</f>
        <v/>
      </c>
      <c r="D14602" s="93" t="n"/>
      <c r="E14602" s="87">
        <f>INDEX(매칭테이블!C:D,MATCH(RD!G14602,매칭테이블!D:D,0),1)</f>
        <v/>
      </c>
      <c r="F14602" s="93" t="inlineStr">
        <is>
          <t>카페24</t>
        </is>
      </c>
      <c r="G14602" s="93" t="inlineStr">
        <is>
          <t>어성초 77% 수딩 토너토너(필수)=어성초 77 토너 2개-30% off (무료배송)</t>
        </is>
      </c>
      <c r="H14602" s="93" t="n">
        <v>5</v>
      </c>
      <c r="J14602" s="87" t="n">
        <v>201208</v>
      </c>
      <c r="K14602" s="93" t="n"/>
      <c r="L14602" s="87" t="n">
        <v>175000</v>
      </c>
      <c r="M14602" s="87" t="n">
        <v>164762.5</v>
      </c>
      <c r="N14602" s="87" t="n">
        <v>30800</v>
      </c>
      <c r="O14602" s="144" t="n">
        <v>159090.9090909091</v>
      </c>
      <c r="P14602" s="87" t="inlineStr">
        <is>
          <t>카페24토너어성초 77% 수딩 토너토너(필수)=어성초 77 토너 2개-30% off (무료배송)201208</t>
        </is>
      </c>
    </row>
    <row r="14603">
      <c r="B14603" s="127" t="n">
        <v>44227</v>
      </c>
      <c r="C14603" s="87">
        <f>TEXT(B14603,"aaa")</f>
        <v/>
      </c>
      <c r="D14603" s="93" t="n"/>
      <c r="E14603" s="87">
        <f>INDEX(매칭테이블!C:D,MATCH(RD!G14603,매칭테이블!D:D,0),1)</f>
        <v/>
      </c>
      <c r="F14603" s="93" t="inlineStr">
        <is>
          <t>카페24</t>
        </is>
      </c>
      <c r="G14603" s="93" t="inlineStr">
        <is>
          <t>어성초 77% 수딩 토너토너(필수)=어성초77토너1개 + 어성초77패드1개 -30% off (무료배송)</t>
        </is>
      </c>
      <c r="H14603" s="93" t="n">
        <v>1</v>
      </c>
      <c r="J14603" s="87" t="n">
        <v>201208</v>
      </c>
      <c r="K14603" s="93" t="n"/>
      <c r="L14603" s="87" t="n">
        <v>37100</v>
      </c>
      <c r="M14603" s="87" t="n">
        <v>34929.65</v>
      </c>
      <c r="N14603" s="87" t="n">
        <v>8092</v>
      </c>
      <c r="O14603" s="144" t="n">
        <v>33727.27272727273</v>
      </c>
      <c r="P14603" s="87" t="inlineStr">
        <is>
          <t>카페24토너+패드 세트어성초 77% 수딩 토너토너(필수)=어성초77토너1개 + 어성초77패드1개 -30% off (무료배송)201208</t>
        </is>
      </c>
    </row>
    <row r="14604">
      <c r="B14604" s="127" t="n">
        <v>44227</v>
      </c>
      <c r="C14604" s="87">
        <f>TEXT(B14604,"aaa")</f>
        <v/>
      </c>
      <c r="D14604" s="93" t="n"/>
      <c r="E14604" s="87">
        <f>INDEX(매칭테이블!C:D,MATCH(RD!G14604,매칭테이블!D:D,0),1)</f>
        <v/>
      </c>
      <c r="F14604" s="93" t="inlineStr">
        <is>
          <t>카페24</t>
        </is>
      </c>
      <c r="G14604" s="93" t="inlineStr">
        <is>
          <t>어성초 77% 수딩 토너화장솜(선택)=촉촉 스킨팩 화장솜</t>
        </is>
      </c>
      <c r="H14604" s="93" t="n">
        <v>3</v>
      </c>
      <c r="J14604" s="87" t="n">
        <v>201208</v>
      </c>
      <c r="K14604" s="93" t="n"/>
      <c r="L14604" s="87" t="n">
        <v>9000</v>
      </c>
      <c r="M14604" s="87" t="n">
        <v>8473.5</v>
      </c>
      <c r="N14604" s="87" t="n">
        <v>3330</v>
      </c>
      <c r="O14604" s="144" t="n">
        <v>8181.818181818181</v>
      </c>
      <c r="P14604" s="87" t="inlineStr">
        <is>
          <t>카페24화장솜어성초 77% 수딩 토너화장솜(선택)=촉촉 스킨팩 화장솜201208</t>
        </is>
      </c>
    </row>
    <row r="14605">
      <c r="B14605" s="127" t="n">
        <v>44227</v>
      </c>
      <c r="C14605" s="87">
        <f>TEXT(B14605,"aaa")</f>
        <v/>
      </c>
      <c r="D14605" s="93" t="n"/>
      <c r="E14605" s="87">
        <f>INDEX(매칭테이블!C:D,MATCH(RD!G14605,매칭테이블!D:D,0),1)</f>
        <v/>
      </c>
      <c r="F14605" s="93" t="inlineStr">
        <is>
          <t>카페24</t>
        </is>
      </c>
      <c r="G14605" s="93" t="inlineStr">
        <is>
          <t>어성초 77% 패드옵션=어성초 77 클리어 패드 1개-20% off</t>
        </is>
      </c>
      <c r="H14605" s="93" t="n">
        <v>38</v>
      </c>
      <c r="J14605" s="87" t="n">
        <v>201208</v>
      </c>
      <c r="K14605" s="93" t="n"/>
      <c r="L14605" s="87" t="n">
        <v>851200</v>
      </c>
      <c r="M14605" s="87" t="n">
        <v>801404.8</v>
      </c>
      <c r="N14605" s="87" t="n">
        <v>190456</v>
      </c>
      <c r="O14605" s="144" t="n">
        <v>773818.1818181818</v>
      </c>
      <c r="P14605" s="87" t="inlineStr">
        <is>
          <t>카페24클리어 패드어성초 77% 패드옵션=어성초 77 클리어 패드 1개-20% off201208</t>
        </is>
      </c>
    </row>
    <row r="14606">
      <c r="B14606" s="127" t="n">
        <v>44227</v>
      </c>
      <c r="C14606" s="87">
        <f>TEXT(B14606,"aaa")</f>
        <v/>
      </c>
      <c r="D14606" s="93" t="n"/>
      <c r="E14606" s="87">
        <f>INDEX(매칭테이블!C:D,MATCH(RD!G14606,매칭테이블!D:D,0),1)</f>
        <v/>
      </c>
      <c r="F14606" s="93" t="inlineStr">
        <is>
          <t>카페24</t>
        </is>
      </c>
      <c r="G14606" s="93" t="inlineStr">
        <is>
          <t>어성초 77% 패드옵션=어성초 77 클리어 패드 2개-30% off (무료배송)</t>
        </is>
      </c>
      <c r="H14606" s="93" t="n">
        <v>35</v>
      </c>
      <c r="J14606" s="87" t="n">
        <v>201208</v>
      </c>
      <c r="K14606" s="93" t="n"/>
      <c r="L14606" s="87" t="n">
        <v>1372000</v>
      </c>
      <c r="M14606" s="87" t="n">
        <v>1291738</v>
      </c>
      <c r="N14606" s="87" t="n">
        <v>350840</v>
      </c>
      <c r="O14606" s="144" t="n">
        <v>1247272.727272727</v>
      </c>
      <c r="P14606" s="87" t="inlineStr">
        <is>
          <t>카페24클리어 패드어성초 77% 패드옵션=어성초 77 클리어 패드 2개-30% off (무료배송)201208</t>
        </is>
      </c>
    </row>
    <row r="14607">
      <c r="B14607" s="127" t="n">
        <v>44227</v>
      </c>
      <c r="C14607" s="87">
        <f>TEXT(B14607,"aaa")</f>
        <v/>
      </c>
      <c r="D14607" s="93" t="n"/>
      <c r="E14607" s="87">
        <f>INDEX(매칭테이블!C:D,MATCH(RD!G14607,매칭테이블!D:D,0),1)</f>
        <v/>
      </c>
      <c r="F14607" s="93" t="inlineStr">
        <is>
          <t>카페24</t>
        </is>
      </c>
      <c r="G14607" s="93" t="inlineStr">
        <is>
          <t>어성초 77% 패드옵션=어성초 77 클리어 패드 2+1 EVENT (무료배송)</t>
        </is>
      </c>
      <c r="H14607" s="93" t="n">
        <v>14</v>
      </c>
      <c r="J14607" s="87" t="n">
        <v>201208</v>
      </c>
      <c r="K14607" s="93" t="n"/>
      <c r="L14607" s="87" t="n">
        <v>764400</v>
      </c>
      <c r="M14607" s="87" t="n">
        <v>719682.6</v>
      </c>
      <c r="N14607" s="87" t="n">
        <v>129360</v>
      </c>
      <c r="O14607" s="144" t="n">
        <v>694909.0909090908</v>
      </c>
      <c r="P14607" s="87" t="inlineStr">
        <is>
          <t>카페24클리어 패드어성초 77% 패드옵션=어성초 77 클리어 패드 2+1 EVENT (무료배송)201208</t>
        </is>
      </c>
    </row>
    <row r="14608">
      <c r="B14608" s="127" t="n">
        <v>44227</v>
      </c>
      <c r="C14608" s="87">
        <f>TEXT(B14608,"aaa")</f>
        <v/>
      </c>
      <c r="D14608" s="93" t="n"/>
      <c r="E14608" s="87">
        <f>INDEX(매칭테이블!C:D,MATCH(RD!G14608,매칭테이블!D:D,0),1)</f>
        <v/>
      </c>
      <c r="F14608" s="93" t="inlineStr">
        <is>
          <t>카페24</t>
        </is>
      </c>
      <c r="G14608" s="93" t="inlineStr">
        <is>
          <t>어성초 77% 패드옵션=어성초77토너1개+어성초77패드1개-30% off (무료배송)</t>
        </is>
      </c>
      <c r="H14608" s="93" t="n">
        <v>9</v>
      </c>
      <c r="J14608" s="87" t="n">
        <v>201208</v>
      </c>
      <c r="K14608" s="93" t="n"/>
      <c r="L14608" s="87" t="n">
        <v>333900</v>
      </c>
      <c r="M14608" s="87" t="n">
        <v>314366.85</v>
      </c>
      <c r="N14608" s="87" t="n">
        <v>72828</v>
      </c>
      <c r="O14608" s="144" t="n">
        <v>303545.4545454545</v>
      </c>
      <c r="P14608" s="87" t="inlineStr">
        <is>
          <t>카페24토너+패드 세트어성초 77% 패드옵션=어성초77토너1개+어성초77패드1개-30% off (무료배송)201208</t>
        </is>
      </c>
    </row>
    <row r="14609">
      <c r="B14609" s="127" t="n">
        <v>44227</v>
      </c>
      <c r="C14609" s="87">
        <f>TEXT(B14609,"aaa")</f>
        <v/>
      </c>
      <c r="D14609" s="93" t="n"/>
      <c r="E14609" s="87">
        <f>INDEX(매칭테이블!C:D,MATCH(RD!G14609,매칭테이블!D:D,0),1)</f>
        <v/>
      </c>
      <c r="F14609" s="93" t="inlineStr">
        <is>
          <t>카페24</t>
        </is>
      </c>
      <c r="G14609" s="93" t="inlineStr">
        <is>
          <t>어성초 78 수딩 크림</t>
        </is>
      </c>
      <c r="H14609" s="93" t="n">
        <v>7</v>
      </c>
      <c r="J14609" s="87" t="n">
        <v>201208</v>
      </c>
      <c r="K14609" s="93" t="n"/>
      <c r="L14609" s="87" t="n">
        <v>266000</v>
      </c>
      <c r="M14609" s="87" t="n">
        <v>250439</v>
      </c>
      <c r="N14609" s="87" t="n">
        <v>21315</v>
      </c>
      <c r="O14609" s="144" t="n">
        <v>241818.1818181818</v>
      </c>
      <c r="P14609" s="87" t="inlineStr">
        <is>
          <t>카페24수딩크림어성초 78 수딩 크림201208</t>
        </is>
      </c>
    </row>
    <row r="14610">
      <c r="B14610" s="127" t="n">
        <v>44227</v>
      </c>
      <c r="C14610" s="87">
        <f>TEXT(B14610,"aaa")</f>
        <v/>
      </c>
      <c r="D14610" s="93" t="n"/>
      <c r="E14610" s="87">
        <f>INDEX(매칭테이블!C:D,MATCH(RD!G14610,매칭테이블!D:D,0),1)</f>
        <v/>
      </c>
      <c r="F14610" s="93" t="inlineStr">
        <is>
          <t>카페24</t>
        </is>
      </c>
      <c r="G14610" s="93" t="inlineStr">
        <is>
          <t>어성초 78 수딩 크림</t>
        </is>
      </c>
      <c r="H14610" s="93" t="n">
        <v>8</v>
      </c>
      <c r="J14610" s="87" t="n">
        <v>201208</v>
      </c>
      <c r="K14610" s="93" t="n"/>
      <c r="L14610" s="87" t="n">
        <v>304000</v>
      </c>
      <c r="M14610" s="87" t="n">
        <v>286216</v>
      </c>
      <c r="N14610" s="87" t="n">
        <v>24360</v>
      </c>
      <c r="O14610" s="144" t="n">
        <v>276363.6363636364</v>
      </c>
      <c r="P14610" s="87" t="inlineStr">
        <is>
          <t>카페24수딩크림어성초 78 수딩 크림201208</t>
        </is>
      </c>
    </row>
    <row r="14611">
      <c r="B14611" s="127" t="n">
        <v>44227</v>
      </c>
      <c r="C14611" s="87">
        <f>TEXT(B14611,"aaa")</f>
        <v/>
      </c>
      <c r="D14611" s="93" t="n"/>
      <c r="E14611" s="87">
        <f>INDEX(매칭테이블!C:D,MATCH(RD!G14611,매칭테이블!D:D,0),1)</f>
        <v/>
      </c>
      <c r="F14611" s="93" t="inlineStr">
        <is>
          <t>카페24</t>
        </is>
      </c>
      <c r="G14611" s="93" t="inlineStr">
        <is>
          <t>어성초 80 수분 진정 앰플앰플=어성초 80 앰플 1개-15%off</t>
        </is>
      </c>
      <c r="H14611" s="93" t="n">
        <v>25</v>
      </c>
      <c r="J14611" s="87" t="n">
        <v>201208</v>
      </c>
      <c r="K14611" s="93" t="n"/>
      <c r="L14611" s="87" t="n">
        <v>700000</v>
      </c>
      <c r="M14611" s="87" t="n">
        <v>659050</v>
      </c>
      <c r="N14611" s="87" t="n">
        <v>84925</v>
      </c>
      <c r="O14611" s="144" t="n">
        <v>636363.6363636364</v>
      </c>
      <c r="P14611" s="87" t="inlineStr">
        <is>
          <t>카페24앰플어성초 80 수분 진정 앰플앰플=어성초 80 앰플 1개-15%off201208</t>
        </is>
      </c>
    </row>
    <row r="14612">
      <c r="B14612" s="127" t="n">
        <v>44227</v>
      </c>
      <c r="C14612" s="87">
        <f>TEXT(B14612,"aaa")</f>
        <v/>
      </c>
      <c r="D14612" s="93" t="n"/>
      <c r="E14612" s="87">
        <f>INDEX(매칭테이블!C:D,MATCH(RD!G14612,매칭테이블!D:D,0),1)</f>
        <v/>
      </c>
      <c r="F14612" s="93" t="inlineStr">
        <is>
          <t>카페24</t>
        </is>
      </c>
      <c r="G14612" s="93" t="inlineStr">
        <is>
          <t>어성초 80 수분 진정 앰플앰플=어성초 80 앰플 2개-27%off (무료배송)</t>
        </is>
      </c>
      <c r="H14612" s="93" t="n">
        <v>6</v>
      </c>
      <c r="J14612" s="87" t="n">
        <v>201208</v>
      </c>
      <c r="K14612" s="93" t="n"/>
      <c r="L14612" s="87" t="n">
        <v>288000</v>
      </c>
      <c r="M14612" s="87" t="n">
        <v>271152</v>
      </c>
      <c r="N14612" s="87" t="n">
        <v>40764</v>
      </c>
      <c r="O14612" s="144" t="n">
        <v>261818.1818181818</v>
      </c>
      <c r="P14612" s="87" t="inlineStr">
        <is>
          <t>카페24앰플어성초 80 수분 진정 앰플앰플=어성초 80 앰플 2개-27%off (무료배송)201208</t>
        </is>
      </c>
    </row>
    <row r="14613">
      <c r="B14613" s="127" t="n">
        <v>44227</v>
      </c>
      <c r="C14613" s="87">
        <f>TEXT(B14613,"aaa")</f>
        <v/>
      </c>
      <c r="D14613" s="93" t="n"/>
      <c r="E14613" s="87">
        <f>INDEX(매칭테이블!C:D,MATCH(RD!G14613,매칭테이블!D:D,0),1)</f>
        <v/>
      </c>
      <c r="F14613" s="93" t="inlineStr">
        <is>
          <t>카페24</t>
        </is>
      </c>
      <c r="G14613" s="93" t="inlineStr">
        <is>
          <t>어성초 80 수분 진정 앰플</t>
        </is>
      </c>
      <c r="H14613" s="93" t="n">
        <v>11</v>
      </c>
      <c r="J14613" s="87" t="n">
        <v>201208</v>
      </c>
      <c r="K14613" s="93" t="n"/>
      <c r="L14613" s="87" t="n">
        <v>308000</v>
      </c>
      <c r="M14613" s="87" t="n">
        <v>289982</v>
      </c>
      <c r="N14613" s="87" t="n">
        <v>37367</v>
      </c>
      <c r="O14613" s="144" t="n">
        <v>280000</v>
      </c>
      <c r="P14613" s="87" t="inlineStr">
        <is>
          <t>카페24앰플어성초 80 수분 진정 앰플201208</t>
        </is>
      </c>
    </row>
    <row r="14614">
      <c r="B14614" s="127" t="n">
        <v>44227</v>
      </c>
      <c r="C14614" s="87">
        <f>TEXT(B14614,"aaa")</f>
        <v/>
      </c>
      <c r="D14614" s="93" t="n"/>
      <c r="E14614" s="87">
        <f>INDEX(매칭테이블!C:D,MATCH(RD!G14614,매칭테이블!D:D,0),1)</f>
        <v/>
      </c>
      <c r="F14614" s="93" t="inlineStr">
        <is>
          <t>카페24</t>
        </is>
      </c>
      <c r="G14614" s="93" t="inlineStr">
        <is>
          <t>어성초 아크네 바디워시옵션=어성초 아크네 바디워시 1개 -30% off</t>
        </is>
      </c>
      <c r="H14614" s="93" t="n">
        <v>2</v>
      </c>
      <c r="J14614" s="87" t="n">
        <v>201208</v>
      </c>
      <c r="K14614" s="93" t="n"/>
      <c r="L14614" s="87" t="n">
        <v>36400</v>
      </c>
      <c r="M14614" s="87" t="n">
        <v>34270.6</v>
      </c>
      <c r="N14614" s="87" t="n">
        <v>8170</v>
      </c>
      <c r="O14614" s="144" t="n">
        <v>33090.90909090909</v>
      </c>
      <c r="P14614" s="87" t="inlineStr">
        <is>
          <t>카페24바디워시어성초 아크네 바디워시옵션=어성초 아크네 바디워시 1개 -30% off201208</t>
        </is>
      </c>
    </row>
    <row r="14615">
      <c r="B14615" s="127" t="n">
        <v>44227</v>
      </c>
      <c r="C14615" s="87">
        <f>TEXT(B14615,"aaa")</f>
        <v/>
      </c>
      <c r="D14615" s="93" t="n"/>
      <c r="E14615" s="87">
        <f>INDEX(매칭테이블!C:D,MATCH(RD!G14615,매칭테이블!D:D,0),1)</f>
        <v/>
      </c>
      <c r="F14615" s="93" t="inlineStr">
        <is>
          <t>카페24</t>
        </is>
      </c>
      <c r="G14615" s="93" t="inlineStr">
        <is>
          <t>어성초 약산성 클렌징폼클렌징폼=어성초 약산성 클렌징폼 1개 -19%off</t>
        </is>
      </c>
      <c r="H14615" s="93" t="n">
        <v>28</v>
      </c>
      <c r="J14615" s="87" t="n">
        <v>201208</v>
      </c>
      <c r="K14615" s="93" t="n"/>
      <c r="L14615" s="87" t="n">
        <v>364000</v>
      </c>
      <c r="M14615" s="87" t="n">
        <v>342706</v>
      </c>
      <c r="N14615" s="87" t="n">
        <v>77000</v>
      </c>
      <c r="O14615" s="144" t="n">
        <v>330909.0909090909</v>
      </c>
      <c r="P14615" s="87" t="inlineStr">
        <is>
          <t>카페24클렌징폼어성초 약산성 클렌징폼클렌징폼=어성초 약산성 클렌징폼 1개 -19%off201208</t>
        </is>
      </c>
    </row>
    <row r="14616">
      <c r="B14616" s="127" t="n">
        <v>44227</v>
      </c>
      <c r="C14616" s="87">
        <f>TEXT(B14616,"aaa")</f>
        <v/>
      </c>
      <c r="D14616" s="93" t="n"/>
      <c r="E14616" s="87">
        <f>INDEX(매칭테이블!C:D,MATCH(RD!G14616,매칭테이블!D:D,0),1)</f>
        <v/>
      </c>
      <c r="F14616" s="93" t="inlineStr">
        <is>
          <t>카페24</t>
        </is>
      </c>
      <c r="G14616" s="93" t="inlineStr">
        <is>
          <t>어성초 약산성 클렌징폼클렌징폼=어성초 약산성 클렌징폼 2개 -25%off</t>
        </is>
      </c>
      <c r="H14616" s="93" t="n">
        <v>3</v>
      </c>
      <c r="J14616" s="87" t="n">
        <v>201208</v>
      </c>
      <c r="K14616" s="93" t="n"/>
      <c r="L14616" s="87" t="n">
        <v>72000</v>
      </c>
      <c r="M14616" s="87" t="n">
        <v>67788</v>
      </c>
      <c r="N14616" s="87" t="n">
        <v>7380</v>
      </c>
      <c r="O14616" s="144" t="n">
        <v>65454.54545454545</v>
      </c>
      <c r="P14616" s="87" t="inlineStr">
        <is>
          <t>카페24클렌징폼어성초 약산성 클렌징폼클렌징폼=어성초 약산성 클렌징폼 2개 -25%off201208</t>
        </is>
      </c>
    </row>
    <row r="14617">
      <c r="B14617" s="127" t="n">
        <v>44227</v>
      </c>
      <c r="C14617" s="87">
        <f>TEXT(B14617,"aaa")</f>
        <v/>
      </c>
      <c r="D14617" s="93" t="n"/>
      <c r="E14617" s="87">
        <f>INDEX(매칭테이블!C:D,MATCH(RD!G14617,매칭테이블!D:D,0),1)</f>
        <v/>
      </c>
      <c r="F14617" s="93" t="inlineStr">
        <is>
          <t>카페24</t>
        </is>
      </c>
      <c r="G14617" s="93" t="inlineStr">
        <is>
          <t>어성초 약산성 클렌징폼클렌징폼=어성초 약산성 클렌징폼 3개 -31%off (무료배송)</t>
        </is>
      </c>
      <c r="H14617" s="93" t="n">
        <v>1</v>
      </c>
      <c r="J14617" s="87" t="n">
        <v>201208</v>
      </c>
      <c r="K14617" s="93" t="n"/>
      <c r="L14617" s="87" t="n">
        <v>33000</v>
      </c>
      <c r="M14617" s="87" t="n">
        <v>31069.5</v>
      </c>
      <c r="N14617" s="87" t="n">
        <v>3690</v>
      </c>
      <c r="O14617" s="144" t="n">
        <v>30000</v>
      </c>
      <c r="P14617" s="87" t="inlineStr">
        <is>
          <t>카페24클렌징폼어성초 약산성 클렌징폼클렌징폼=어성초 약산성 클렌징폼 3개 -31%off (무료배송)201208</t>
        </is>
      </c>
    </row>
    <row r="14618">
      <c r="B14618" s="127" t="n">
        <v>44227</v>
      </c>
      <c r="C14618" s="87">
        <f>TEXT(B14618,"aaa")</f>
        <v/>
      </c>
      <c r="D14618" s="93" t="n"/>
      <c r="E14618" s="87">
        <f>INDEX(매칭테이블!C:D,MATCH(RD!G14618,매칭테이블!D:D,0),1)</f>
        <v/>
      </c>
      <c r="F14618" s="93" t="inlineStr">
        <is>
          <t>카페24</t>
        </is>
      </c>
      <c r="G14618" s="93" t="inlineStr">
        <is>
          <t>어성초 약산성 클렌징폼</t>
        </is>
      </c>
      <c r="H14618" s="93" t="n">
        <v>2</v>
      </c>
      <c r="J14618" s="87" t="n">
        <v>201208</v>
      </c>
      <c r="K14618" s="93" t="n"/>
      <c r="L14618" s="87" t="n">
        <v>26000</v>
      </c>
      <c r="M14618" s="87" t="n">
        <v>24479</v>
      </c>
      <c r="N14618" s="87" t="n">
        <v>5500</v>
      </c>
      <c r="O14618" s="144" t="n">
        <v>23636.36363636364</v>
      </c>
      <c r="P14618" s="87" t="inlineStr">
        <is>
          <t>카페24클렌징폼어성초 약산성 클렌징폼201208</t>
        </is>
      </c>
    </row>
    <row r="14619">
      <c r="B14619" s="127" t="n">
        <v>44227</v>
      </c>
      <c r="C14619" s="87">
        <f>TEXT(B14619,"aaa")</f>
        <v/>
      </c>
      <c r="D14619" s="93" t="n"/>
      <c r="E14619" s="87">
        <f>INDEX(매칭테이블!C:D,MATCH(RD!G14619,매칭테이블!D:D,0),1)</f>
        <v/>
      </c>
      <c r="F14619" s="93" t="inlineStr">
        <is>
          <t>카페24</t>
        </is>
      </c>
      <c r="G14619" s="93" t="inlineStr">
        <is>
          <t>어성초 크림마스크 나이트 솔루션옵션=어성초 크림마스크 나이트 솔루션 1장</t>
        </is>
      </c>
      <c r="H14619" s="93" t="n">
        <v>4</v>
      </c>
      <c r="J14619" s="87" t="n">
        <v>201208</v>
      </c>
      <c r="K14619" s="93" t="n"/>
      <c r="L14619" s="87" t="n">
        <v>16000</v>
      </c>
      <c r="M14619" s="87" t="n">
        <v>15064</v>
      </c>
      <c r="N14619" s="87" t="n">
        <v>1240</v>
      </c>
      <c r="O14619" s="144" t="n">
        <v>14545.45454545454</v>
      </c>
      <c r="P14619" s="87" t="inlineStr">
        <is>
          <t>카페24크림마스크어성초 크림마스크 나이트 솔루션옵션=어성초 크림마스크 나이트 솔루션 1장201208</t>
        </is>
      </c>
    </row>
    <row r="14620">
      <c r="B14620" s="127" t="n">
        <v>44227</v>
      </c>
      <c r="C14620" s="87">
        <f>TEXT(B14620,"aaa")</f>
        <v/>
      </c>
      <c r="D14620" s="93" t="n"/>
      <c r="E14620" s="87">
        <f>INDEX(매칭테이블!C:D,MATCH(RD!G14620,매칭테이블!D:D,0),1)</f>
        <v/>
      </c>
      <c r="F14620" s="93" t="inlineStr">
        <is>
          <t>카페24</t>
        </is>
      </c>
      <c r="G14620" s="93" t="inlineStr">
        <is>
          <t>어성초 크림마스크 나이트 솔루션옵션=어성초 크림마스크 나이트 솔루션 10장 (-50%)</t>
        </is>
      </c>
      <c r="H14620" s="93" t="n">
        <v>2</v>
      </c>
      <c r="J14620" s="87" t="n">
        <v>201208</v>
      </c>
      <c r="K14620" s="93" t="n"/>
      <c r="L14620" s="87" t="n">
        <v>40000</v>
      </c>
      <c r="M14620" s="87" t="n">
        <v>37660</v>
      </c>
      <c r="N14620" s="87" t="n">
        <v>6214</v>
      </c>
      <c r="O14620" s="144" t="n">
        <v>36363.63636363636</v>
      </c>
      <c r="P14620" s="87" t="inlineStr">
        <is>
          <t>카페24크림마스크어성초 크림마스크 나이트 솔루션옵션=어성초 크림마스크 나이트 솔루션 10장 (-50%)201208</t>
        </is>
      </c>
    </row>
    <row r="14621">
      <c r="B14621" s="127" t="n">
        <v>44227</v>
      </c>
      <c r="C14621" s="87">
        <f>TEXT(B14621,"aaa")</f>
        <v/>
      </c>
      <c r="D14621" s="93" t="n"/>
      <c r="E14621" s="87">
        <f>INDEX(매칭테이블!C:D,MATCH(RD!G14621,매칭테이블!D:D,0),1)</f>
        <v/>
      </c>
      <c r="F14621" s="93" t="inlineStr">
        <is>
          <t>카페24</t>
        </is>
      </c>
      <c r="G14621" s="93" t="inlineStr">
        <is>
          <t>자작나무 수분 마스크옵션=자작나무 수분 마스크 1장</t>
        </is>
      </c>
      <c r="H14621" s="93" t="n">
        <v>1</v>
      </c>
      <c r="J14621" s="87" t="n">
        <v>201208</v>
      </c>
      <c r="K14621" s="93" t="n"/>
      <c r="L14621" s="87" t="n">
        <v>4000</v>
      </c>
      <c r="M14621" s="87" t="n">
        <v>3766</v>
      </c>
      <c r="N14621" s="87" t="n">
        <v>319</v>
      </c>
      <c r="O14621" s="144" t="n">
        <v>3636.363636363636</v>
      </c>
      <c r="P14621" s="87" t="inlineStr">
        <is>
          <t>카페24마스크팩자작나무 수분 마스크옵션=자작나무 수분 마스크 1장201208</t>
        </is>
      </c>
    </row>
    <row r="14622">
      <c r="B14622" s="127" t="n">
        <v>44227</v>
      </c>
      <c r="C14622" s="87">
        <f>TEXT(B14622,"aaa")</f>
        <v/>
      </c>
      <c r="D14622" s="93" t="n"/>
      <c r="E14622" s="87">
        <f>INDEX(매칭테이블!C:D,MATCH(RD!G14622,매칭테이블!D:D,0),1)</f>
        <v/>
      </c>
      <c r="F14622" s="93" t="inlineStr">
        <is>
          <t>카페24</t>
        </is>
      </c>
      <c r="G14622" s="93" t="inlineStr">
        <is>
          <t>청귤 비타 잡티 마스크옵션=청귤 비타 잡티 마스크 1장</t>
        </is>
      </c>
      <c r="H14622" s="93" t="n">
        <v>1</v>
      </c>
      <c r="J14622" s="87" t="n">
        <v>201208</v>
      </c>
      <c r="K14622" s="93" t="n"/>
      <c r="L14622" s="87" t="n">
        <v>4000</v>
      </c>
      <c r="M14622" s="87" t="n">
        <v>3766</v>
      </c>
      <c r="N14622" s="87" t="n">
        <v>317</v>
      </c>
      <c r="O14622" s="144" t="n">
        <v>3636.363636363636</v>
      </c>
      <c r="P14622" s="87" t="inlineStr">
        <is>
          <t>카페24마스크팩청귤 비타 잡티 마스크옵션=청귤 비타 잡티 마스크 1장201208</t>
        </is>
      </c>
    </row>
    <row r="14623">
      <c r="B14623" s="127" t="n">
        <v>44227</v>
      </c>
      <c r="C14623" s="87">
        <f>TEXT(B14623,"aaa")</f>
        <v/>
      </c>
      <c r="D14623" s="93" t="n"/>
      <c r="E14623" s="87">
        <f>INDEX(매칭테이블!C:D,MATCH(RD!G14623,매칭테이블!D:D,0),1)</f>
        <v/>
      </c>
      <c r="F14623" s="93" t="inlineStr">
        <is>
          <t>카페24</t>
        </is>
      </c>
      <c r="G14623" s="93" t="inlineStr">
        <is>
          <t>청귤 비타 잡티 마스크옵션=청귤 비타 잡티 마스크 10장 (50% off)</t>
        </is>
      </c>
      <c r="H14623" s="93" t="n">
        <v>2</v>
      </c>
      <c r="J14623" s="87" t="n">
        <v>201208</v>
      </c>
      <c r="K14623" s="93" t="n"/>
      <c r="L14623" s="87" t="n">
        <v>40000</v>
      </c>
      <c r="M14623" s="87" t="n">
        <v>37660</v>
      </c>
      <c r="N14623" s="87" t="n">
        <v>6334</v>
      </c>
      <c r="O14623" s="144" t="n">
        <v>36363.63636363636</v>
      </c>
      <c r="P14623" s="87" t="inlineStr">
        <is>
          <t>카페24마스크팩청귤 비타 잡티 마스크옵션=청귤 비타 잡티 마스크 10장 (50% off)201208</t>
        </is>
      </c>
    </row>
    <row r="14624">
      <c r="B14624" s="127" t="n">
        <v>44227</v>
      </c>
      <c r="C14624" s="87">
        <f>TEXT(B14624,"aaa")</f>
        <v/>
      </c>
      <c r="D14624" s="93" t="n"/>
      <c r="E14624" s="87">
        <f>INDEX(매칭테이블!C:D,MATCH(RD!G14624,매칭테이블!D:D,0),1)</f>
        <v/>
      </c>
      <c r="F14624" s="93" t="inlineStr">
        <is>
          <t>카페24</t>
        </is>
      </c>
      <c r="G14624" s="93" t="inlineStr">
        <is>
          <t>촉촉 스킨팩 화장솜</t>
        </is>
      </c>
      <c r="H14624" s="93" t="n">
        <v>14</v>
      </c>
      <c r="J14624" s="87" t="n">
        <v>201208</v>
      </c>
      <c r="K14624" s="93" t="n"/>
      <c r="L14624" s="87" t="n">
        <v>42000</v>
      </c>
      <c r="M14624" s="87" t="n">
        <v>39543</v>
      </c>
      <c r="N14624" s="87" t="n">
        <v>15540</v>
      </c>
      <c r="O14624" s="144" t="n">
        <v>38181.81818181818</v>
      </c>
      <c r="P14624" s="87" t="inlineStr">
        <is>
          <t>카페24화장솜촉촉 스킨팩 화장솜201208</t>
        </is>
      </c>
    </row>
    <row r="14625">
      <c r="B14625" s="127" t="n">
        <v>44227</v>
      </c>
      <c r="C14625" s="87">
        <f>TEXT(B14625,"aaa")</f>
        <v/>
      </c>
      <c r="D14625" s="93" t="n"/>
      <c r="E14625" s="87">
        <f>INDEX(매칭테이블!C:D,MATCH(RD!G14625,매칭테이블!D:D,0),1)</f>
        <v/>
      </c>
      <c r="F14625" s="93" t="inlineStr">
        <is>
          <t>카페24</t>
        </is>
      </c>
      <c r="G14625" s="93" t="inlineStr">
        <is>
          <t>촉촉 스킨팩 화장솜</t>
        </is>
      </c>
      <c r="H14625" s="93" t="n">
        <v>1</v>
      </c>
      <c r="J14625" s="87" t="n">
        <v>201208</v>
      </c>
      <c r="K14625" s="93" t="n"/>
      <c r="L14625" s="87" t="n">
        <v>3000</v>
      </c>
      <c r="M14625" s="87" t="n">
        <v>2824.5</v>
      </c>
      <c r="N14625" s="87" t="n">
        <v>1110</v>
      </c>
      <c r="O14625" s="144" t="n">
        <v>2727.272727272727</v>
      </c>
      <c r="P14625" s="87" t="inlineStr">
        <is>
          <t>카페24화장솜촉촉 스킨팩 화장솜201208</t>
        </is>
      </c>
    </row>
    <row r="14626" customFormat="1" s="93">
      <c r="B14626" s="127" t="n">
        <v>44228</v>
      </c>
      <c r="C14626" s="87">
        <f>TEXT(B14626,"aaa")</f>
        <v/>
      </c>
      <c r="E14626" s="87">
        <f>INDEX(매칭테이블!C:D,MATCH(RD!G14626,매칭테이블!D:D,0),1)</f>
        <v/>
      </c>
      <c r="F14626" s="93" t="inlineStr">
        <is>
          <t>W컨셉</t>
        </is>
      </c>
      <c r="G14626" s="93" t="inlineStr">
        <is>
          <t>어성초 77토너 (2 SET) HEARTLEAF 77% SOOTHING TONER 250ml250ml 2set</t>
        </is>
      </c>
      <c r="H14626" s="93" t="n">
        <v>12</v>
      </c>
      <c r="I14626" s="93">
        <f>VLOOKUP(G14626,매칭테이블!D:E,2,0)</f>
        <v/>
      </c>
      <c r="J14626" s="87" t="n">
        <v>201208</v>
      </c>
      <c r="L14626" s="87">
        <f>VLOOKUP($P14626,매칭테이블!$G:$J,2,0)*H14626</f>
        <v/>
      </c>
      <c r="M14626" s="87">
        <f>L14626-L14626*VLOOKUP($P14626,매칭테이블!$G:$J,3,0)</f>
        <v/>
      </c>
      <c r="N14626" s="87">
        <f>VLOOKUP($P14626,매칭테이블!$G:$J,4,0)*H14626</f>
        <v/>
      </c>
      <c r="O14626" s="144">
        <f>L14626/1.1</f>
        <v/>
      </c>
      <c r="P14626" s="87">
        <f>F14626&amp;E14626&amp;G14626&amp;J14626</f>
        <v/>
      </c>
    </row>
    <row r="14627">
      <c r="B14627" s="127" t="n">
        <v>44228</v>
      </c>
      <c r="C14627" s="87">
        <f>TEXT(B14627,"aaa")</f>
        <v/>
      </c>
      <c r="D14627" s="93" t="n"/>
      <c r="E14627" s="87">
        <f>INDEX(매칭테이블!C:D,MATCH(RD!G14627,매칭테이블!D:D,0),1)</f>
        <v/>
      </c>
      <c r="F14627" s="93" t="inlineStr">
        <is>
          <t>W컨셉</t>
        </is>
      </c>
      <c r="G14627" s="93" t="inlineStr">
        <is>
          <t>어성초 77토너 HEARTLEAF 77% SOOTHING TONER 250ml250ml</t>
        </is>
      </c>
      <c r="H14627" s="93" t="n">
        <v>4</v>
      </c>
      <c r="I14627" s="93">
        <f>VLOOKUP(G14627,매칭테이블!D:E,2,0)</f>
        <v/>
      </c>
      <c r="J14627" s="87" t="n">
        <v>201208</v>
      </c>
      <c r="K14627" s="93" t="n"/>
      <c r="L14627" s="87">
        <f>VLOOKUP($P14627,매칭테이블!$G:$J,2,0)*H14627</f>
        <v/>
      </c>
      <c r="M14627" s="87">
        <f>L14627-L14627*VLOOKUP($P14627,매칭테이블!$G:$J,3,0)</f>
        <v/>
      </c>
      <c r="N14627" s="87">
        <f>VLOOKUP($P14627,매칭테이블!$G:$J,4,0)*H14627</f>
        <v/>
      </c>
      <c r="O14627" s="144">
        <f>L14627/1.1</f>
        <v/>
      </c>
      <c r="P14627" s="87">
        <f>F14627&amp;E14627&amp;G14627&amp;J14627</f>
        <v/>
      </c>
    </row>
    <row r="14628">
      <c r="B14628" s="127" t="n">
        <v>44228</v>
      </c>
      <c r="C14628" s="87">
        <f>TEXT(B14628,"aaa")</f>
        <v/>
      </c>
      <c r="D14628" s="93" t="n"/>
      <c r="E14628" s="87">
        <f>INDEX(매칭테이블!C:D,MATCH(RD!G14628,매칭테이블!D:D,0),1)</f>
        <v/>
      </c>
      <c r="F14628" s="93" t="inlineStr">
        <is>
          <t>스타일쉐어</t>
        </is>
      </c>
      <c r="G14628" s="93" t="inlineStr">
        <is>
          <t>아누아 어성초 77 토너 250ml</t>
        </is>
      </c>
      <c r="H14628" s="93" t="n">
        <v>3</v>
      </c>
      <c r="I14628" s="93">
        <f>VLOOKUP(G14628,매칭테이블!D:E,2,0)</f>
        <v/>
      </c>
      <c r="J14628" s="87" t="n">
        <v>201208</v>
      </c>
      <c r="K14628" s="93" t="n"/>
      <c r="L14628" s="87">
        <f>VLOOKUP($P14628,매칭테이블!$G:$J,2,0)*H14628</f>
        <v/>
      </c>
      <c r="M14628" s="87">
        <f>L14628-L14628*VLOOKUP($P14628,매칭테이블!$G:$J,3,0)</f>
        <v/>
      </c>
      <c r="N14628" s="87">
        <f>VLOOKUP($P14628,매칭테이블!$G:$J,4,0)*H14628</f>
        <v/>
      </c>
      <c r="O14628" s="144">
        <f>L14628/1.1</f>
        <v/>
      </c>
      <c r="P14628" s="87">
        <f>F14628&amp;E14628&amp;G14628&amp;J14628</f>
        <v/>
      </c>
    </row>
    <row r="14629">
      <c r="B14629" s="127" t="n">
        <v>44228</v>
      </c>
      <c r="C14629" s="87">
        <f>TEXT(B14629,"aaa")</f>
        <v/>
      </c>
      <c r="D14629" s="93" t="n"/>
      <c r="E14629" s="87">
        <f>INDEX(매칭테이블!C:D,MATCH(RD!G14629,매칭테이블!D:D,0),1)</f>
        <v/>
      </c>
      <c r="F14629" s="93" t="inlineStr">
        <is>
          <t>아누아 CS</t>
        </is>
      </c>
      <c r="G14629" s="93" t="inlineStr">
        <is>
          <t>어성초 77 토너 250ml</t>
        </is>
      </c>
      <c r="H14629" s="93" t="n">
        <v>2</v>
      </c>
      <c r="I14629" s="93">
        <f>VLOOKUP(G14629,매칭테이블!D:E,2,0)</f>
        <v/>
      </c>
      <c r="J14629" s="87" t="n">
        <v>201208</v>
      </c>
      <c r="K14629" s="93" t="n"/>
      <c r="L14629" s="87">
        <f>VLOOKUP($P14629,매칭테이블!$G:$J,2,0)*H14629</f>
        <v/>
      </c>
      <c r="M14629" s="87">
        <f>L14629-L14629*VLOOKUP($P14629,매칭테이블!$G:$J,3,0)</f>
        <v/>
      </c>
      <c r="N14629" s="87">
        <f>VLOOKUP($P14629,매칭테이블!$G:$J,4,0)*H14629</f>
        <v/>
      </c>
      <c r="O14629" s="144">
        <f>L14629/1.1</f>
        <v/>
      </c>
      <c r="P14629" s="87">
        <f>F14629&amp;E14629&amp;G14629&amp;J14629</f>
        <v/>
      </c>
    </row>
    <row r="14630">
      <c r="B14630" s="127" t="n">
        <v>44228</v>
      </c>
      <c r="C14630" s="87">
        <f>TEXT(B14630,"aaa")</f>
        <v/>
      </c>
      <c r="D14630" s="93" t="n"/>
      <c r="E14630" s="87">
        <f>INDEX(매칭테이블!C:D,MATCH(RD!G14630,매칭테이블!D:D,0),1)</f>
        <v/>
      </c>
      <c r="F14630" s="93" t="inlineStr">
        <is>
          <t>아누아 CS</t>
        </is>
      </c>
      <c r="G14630" s="93" t="inlineStr">
        <is>
          <t>어성초 77 토너 350ml</t>
        </is>
      </c>
      <c r="H14630" s="93" t="n">
        <v>2</v>
      </c>
      <c r="I14630" s="93">
        <f>VLOOKUP(G14630,매칭테이블!D:E,2,0)</f>
        <v/>
      </c>
      <c r="J14630" s="87" t="n">
        <v>201208</v>
      </c>
      <c r="K14630" s="93" t="n"/>
      <c r="L14630" s="87">
        <f>VLOOKUP($P14630,매칭테이블!$G:$J,2,0)*H14630</f>
        <v/>
      </c>
      <c r="M14630" s="87">
        <f>L14630-L14630*VLOOKUP($P14630,매칭테이블!$G:$J,3,0)</f>
        <v/>
      </c>
      <c r="N14630" s="87">
        <f>VLOOKUP($P14630,매칭테이블!$G:$J,4,0)*H14630</f>
        <v/>
      </c>
      <c r="O14630" s="144">
        <f>L14630/1.1</f>
        <v/>
      </c>
      <c r="P14630" s="87">
        <f>F14630&amp;E14630&amp;G14630&amp;J14630</f>
        <v/>
      </c>
    </row>
    <row r="14631">
      <c r="B14631" s="127" t="n">
        <v>44228</v>
      </c>
      <c r="C14631" s="87">
        <f>TEXT(B14631,"aaa")</f>
        <v/>
      </c>
      <c r="D14631" s="93" t="n"/>
      <c r="E14631" s="87">
        <f>INDEX(매칭테이블!C:D,MATCH(RD!G14631,매칭테이블!D:D,0),1)</f>
        <v/>
      </c>
      <c r="F14631" s="93" t="inlineStr">
        <is>
          <t>아누아 CS</t>
        </is>
      </c>
      <c r="G14631" s="93" t="inlineStr">
        <is>
          <t>어성초 클리어패드 70P</t>
        </is>
      </c>
      <c r="H14631" s="93" t="n">
        <v>1</v>
      </c>
      <c r="I14631" s="93">
        <f>VLOOKUP(G14631,매칭테이블!D:E,2,0)</f>
        <v/>
      </c>
      <c r="J14631" s="87" t="n">
        <v>201208</v>
      </c>
      <c r="K14631" s="93" t="n"/>
      <c r="L14631" s="87">
        <f>VLOOKUP($P14631,매칭테이블!$G:$J,2,0)*H14631</f>
        <v/>
      </c>
      <c r="M14631" s="87">
        <f>L14631-L14631*VLOOKUP($P14631,매칭테이블!$G:$J,3,0)</f>
        <v/>
      </c>
      <c r="N14631" s="87">
        <f>VLOOKUP($P14631,매칭테이블!$G:$J,4,0)*H14631</f>
        <v/>
      </c>
      <c r="O14631" s="144">
        <f>L14631/1.1</f>
        <v/>
      </c>
      <c r="P14631" s="87">
        <f>F14631&amp;E14631&amp;G14631&amp;J14631</f>
        <v/>
      </c>
    </row>
    <row r="14632">
      <c r="B14632" s="127" t="n">
        <v>44228</v>
      </c>
      <c r="C14632" s="87">
        <f>TEXT(B14632,"aaa")</f>
        <v/>
      </c>
      <c r="D14632" s="93" t="n"/>
      <c r="E14632" s="87">
        <f>INDEX(매칭테이블!C:D,MATCH(RD!G14632,매칭테이블!D:D,0),1)</f>
        <v/>
      </c>
      <c r="F14632" s="93" t="inlineStr">
        <is>
          <t>카페24</t>
        </is>
      </c>
      <c r="G14632" s="93" t="inlineStr">
        <is>
          <t>5 제로 무기자차 선크림옵션=5제로 무기자차 선크림 1개-20% off</t>
        </is>
      </c>
      <c r="H14632" s="93" t="n">
        <v>8</v>
      </c>
      <c r="I14632" s="93">
        <f>VLOOKUP(G14632,매칭테이블!D:E,2,0)</f>
        <v/>
      </c>
      <c r="J14632" s="87" t="n">
        <v>201208</v>
      </c>
      <c r="K14632" s="93" t="n"/>
      <c r="L14632" s="87">
        <f>VLOOKUP($P14632,매칭테이블!$G:$J,2,0)*H14632</f>
        <v/>
      </c>
      <c r="M14632" s="87">
        <f>L14632-L14632*VLOOKUP($P14632,매칭테이블!$G:$J,3,0)</f>
        <v/>
      </c>
      <c r="N14632" s="87">
        <f>VLOOKUP($P14632,매칭테이블!$G:$J,4,0)*H14632</f>
        <v/>
      </c>
      <c r="O14632" s="144">
        <f>L14632/1.1</f>
        <v/>
      </c>
      <c r="P14632" s="87">
        <f>F14632&amp;E14632&amp;G14632&amp;J14632</f>
        <v/>
      </c>
    </row>
    <row r="14633">
      <c r="B14633" s="127" t="n">
        <v>44228</v>
      </c>
      <c r="C14633" s="87">
        <f>TEXT(B14633,"aaa")</f>
        <v/>
      </c>
      <c r="D14633" s="93" t="n"/>
      <c r="E14633" s="87">
        <f>INDEX(매칭테이블!C:D,MATCH(RD!G14633,매칭테이블!D:D,0),1)</f>
        <v/>
      </c>
      <c r="F14633" s="93" t="inlineStr">
        <is>
          <t>카페24</t>
        </is>
      </c>
      <c r="G14633" s="93" t="inlineStr">
        <is>
          <t>5 제로 무기자차 선크림옵션=5제로 무기자차 선크림 2개-30% off (무료배송)</t>
        </is>
      </c>
      <c r="H14633" s="93" t="n">
        <v>2</v>
      </c>
      <c r="I14633" s="93">
        <f>VLOOKUP(G14633,매칭테이블!D:E,2,0)</f>
        <v/>
      </c>
      <c r="J14633" s="87" t="n">
        <v>201208</v>
      </c>
      <c r="K14633" s="93" t="n"/>
      <c r="L14633" s="87">
        <f>VLOOKUP($P14633,매칭테이블!$G:$J,2,0)*H14633</f>
        <v/>
      </c>
      <c r="M14633" s="87">
        <f>L14633-L14633*VLOOKUP($P14633,매칭테이블!$G:$J,3,0)</f>
        <v/>
      </c>
      <c r="N14633" s="87">
        <f>VLOOKUP($P14633,매칭테이블!$G:$J,4,0)*H14633</f>
        <v/>
      </c>
      <c r="O14633" s="144">
        <f>L14633/1.1</f>
        <v/>
      </c>
      <c r="P14633" s="87">
        <f>F14633&amp;E14633&amp;G14633&amp;J14633</f>
        <v/>
      </c>
    </row>
    <row r="14634">
      <c r="B14634" s="127" t="n">
        <v>44228</v>
      </c>
      <c r="C14634" s="87">
        <f>TEXT(B14634,"aaa")</f>
        <v/>
      </c>
      <c r="D14634" s="93" t="n"/>
      <c r="E14634" s="87">
        <f>INDEX(매칭테이블!C:D,MATCH(RD!G14634,매칭테이블!D:D,0),1)</f>
        <v/>
      </c>
      <c r="F14634" s="93" t="inlineStr">
        <is>
          <t>카페24</t>
        </is>
      </c>
      <c r="G14634" s="93" t="inlineStr">
        <is>
          <t>[수분 보충 세트] 어성초 77 토너 + 어성초 70 로션옵션=어성초 77 토너 250ml + 어성초 70 로션 200ml -30%</t>
        </is>
      </c>
      <c r="H14634" s="93" t="n">
        <v>102</v>
      </c>
      <c r="I14634" s="93">
        <f>VLOOKUP(G14634,매칭테이블!D:E,2,0)</f>
        <v/>
      </c>
      <c r="J14634" s="87" t="n">
        <v>201208</v>
      </c>
      <c r="K14634" s="93" t="n"/>
      <c r="L14634" s="87">
        <f>VLOOKUP($P14634,매칭테이블!$G:$J,2,0)*H14634</f>
        <v/>
      </c>
      <c r="M14634" s="87">
        <f>L14634-L14634*VLOOKUP($P14634,매칭테이블!$G:$J,3,0)</f>
        <v/>
      </c>
      <c r="N14634" s="87">
        <f>VLOOKUP($P14634,매칭테이블!$G:$J,4,0)*H14634</f>
        <v/>
      </c>
      <c r="O14634" s="144">
        <f>L14634/1.1</f>
        <v/>
      </c>
      <c r="P14634" s="87">
        <f>F14634&amp;E14634&amp;G14634&amp;J14634</f>
        <v/>
      </c>
    </row>
    <row r="14635">
      <c r="B14635" s="127" t="n">
        <v>44228</v>
      </c>
      <c r="C14635" s="87">
        <f>TEXT(B14635,"aaa")</f>
        <v/>
      </c>
      <c r="D14635" s="93" t="n"/>
      <c r="E14635" s="87">
        <f>INDEX(매칭테이블!C:D,MATCH(RD!G14635,매칭테이블!D:D,0),1)</f>
        <v/>
      </c>
      <c r="F14635" s="93" t="inlineStr">
        <is>
          <t>카페24</t>
        </is>
      </c>
      <c r="G14635" s="93" t="inlineStr">
        <is>
          <t>[어성초 진정 패키지 세트] 대용량 토너 + 앰플 + 수딩 크림 + 마스크팩 10장</t>
        </is>
      </c>
      <c r="H14635" s="93" t="n">
        <v>5</v>
      </c>
      <c r="I14635" s="93">
        <f>VLOOKUP(G14635,매칭테이블!D:E,2,0)</f>
        <v/>
      </c>
      <c r="J14635" s="87" t="n">
        <v>201208</v>
      </c>
      <c r="K14635" s="93" t="n"/>
      <c r="L14635" s="87">
        <f>VLOOKUP($P14635,매칭테이블!$G:$J,2,0)*H14635</f>
        <v/>
      </c>
      <c r="M14635" s="87">
        <f>L14635-L14635*VLOOKUP($P14635,매칭테이블!$G:$J,3,0)</f>
        <v/>
      </c>
      <c r="N14635" s="87">
        <f>VLOOKUP($P14635,매칭테이블!$G:$J,4,0)*H14635</f>
        <v/>
      </c>
      <c r="O14635" s="144">
        <f>L14635/1.1</f>
        <v/>
      </c>
      <c r="P14635" s="87">
        <f>F14635&amp;E14635&amp;G14635&amp;J14635</f>
        <v/>
      </c>
    </row>
    <row r="14636">
      <c r="B14636" s="127" t="n">
        <v>44228</v>
      </c>
      <c r="C14636" s="87">
        <f>TEXT(B14636,"aaa")</f>
        <v/>
      </c>
      <c r="D14636" s="93" t="n"/>
      <c r="E14636" s="87">
        <f>INDEX(매칭테이블!C:D,MATCH(RD!G14636,매칭테이블!D:D,0),1)</f>
        <v/>
      </c>
      <c r="F14636" s="93" t="inlineStr">
        <is>
          <t>카페24</t>
        </is>
      </c>
      <c r="G14636" s="93" t="inlineStr">
        <is>
          <t>대용량 어성초 77 수딩 토너 500ml옵션=대용량 어성초 77 토너 1개 - 27% OFF</t>
        </is>
      </c>
      <c r="H14636" s="93" t="n">
        <v>70</v>
      </c>
      <c r="I14636" s="93">
        <f>VLOOKUP(G14636,매칭테이블!D:E,2,0)</f>
        <v/>
      </c>
      <c r="J14636" s="87" t="n">
        <v>201208</v>
      </c>
      <c r="K14636" s="93" t="n"/>
      <c r="L14636" s="87">
        <f>VLOOKUP($P14636,매칭테이블!$G:$J,2,0)*H14636</f>
        <v/>
      </c>
      <c r="M14636" s="87">
        <f>L14636-L14636*VLOOKUP($P14636,매칭테이블!$G:$J,3,0)</f>
        <v/>
      </c>
      <c r="N14636" s="87">
        <f>VLOOKUP($P14636,매칭테이블!$G:$J,4,0)*H14636</f>
        <v/>
      </c>
      <c r="O14636" s="144">
        <f>L14636/1.1</f>
        <v/>
      </c>
      <c r="P14636" s="87">
        <f>F14636&amp;E14636&amp;G14636&amp;J14636</f>
        <v/>
      </c>
    </row>
    <row r="14637">
      <c r="B14637" s="127" t="n">
        <v>44228</v>
      </c>
      <c r="C14637" s="87">
        <f>TEXT(B14637,"aaa")</f>
        <v/>
      </c>
      <c r="D14637" s="93" t="n"/>
      <c r="E14637" s="87">
        <f>INDEX(매칭테이블!C:D,MATCH(RD!G14637,매칭테이블!D:D,0),1)</f>
        <v/>
      </c>
      <c r="F14637" s="93" t="inlineStr">
        <is>
          <t>카페24</t>
        </is>
      </c>
      <c r="G14637" s="93" t="inlineStr">
        <is>
          <t>대용량 어성초 77 수딩 토너 500ml화장솜(선택)=촉촉 스킨팩 화장솜</t>
        </is>
      </c>
      <c r="H14637" s="93" t="n">
        <v>15</v>
      </c>
      <c r="I14637" s="93">
        <f>VLOOKUP(G14637,매칭테이블!D:E,2,0)</f>
        <v/>
      </c>
      <c r="J14637" s="87" t="n">
        <v>201208</v>
      </c>
      <c r="K14637" s="93" t="n"/>
      <c r="L14637" s="87">
        <f>VLOOKUP($P14637,매칭테이블!$G:$J,2,0)*H14637</f>
        <v/>
      </c>
      <c r="M14637" s="87">
        <f>L14637-L14637*VLOOKUP($P14637,매칭테이블!$G:$J,3,0)</f>
        <v/>
      </c>
      <c r="N14637" s="87">
        <f>VLOOKUP($P14637,매칭테이블!$G:$J,4,0)*H14637</f>
        <v/>
      </c>
      <c r="O14637" s="144">
        <f>L14637/1.1</f>
        <v/>
      </c>
      <c r="P14637" s="87">
        <f>F14637&amp;E14637&amp;G14637&amp;J14637</f>
        <v/>
      </c>
    </row>
    <row r="14638">
      <c r="B14638" s="127" t="n">
        <v>44228</v>
      </c>
      <c r="C14638" s="87">
        <f>TEXT(B14638,"aaa")</f>
        <v/>
      </c>
      <c r="D14638" s="93" t="n"/>
      <c r="E14638" s="87">
        <f>INDEX(매칭테이블!C:D,MATCH(RD!G14638,매칭테이블!D:D,0),1)</f>
        <v/>
      </c>
      <c r="F14638" s="93" t="inlineStr">
        <is>
          <t>카페24</t>
        </is>
      </c>
      <c r="G14638" s="93" t="inlineStr">
        <is>
          <t>대용량 어성초 77 토너 500ml</t>
        </is>
      </c>
      <c r="H14638" s="93" t="n">
        <v>2</v>
      </c>
      <c r="I14638" s="93">
        <f>VLOOKUP(G14638,매칭테이블!D:E,2,0)</f>
        <v/>
      </c>
      <c r="J14638" s="87" t="n">
        <v>201208</v>
      </c>
      <c r="K14638" s="93" t="n"/>
      <c r="L14638" s="87">
        <f>VLOOKUP($P14638,매칭테이블!$G:$J,2,0)*H14638</f>
        <v/>
      </c>
      <c r="M14638" s="87">
        <f>L14638-L14638*VLOOKUP($P14638,매칭테이블!$G:$J,3,0)</f>
        <v/>
      </c>
      <c r="N14638" s="87">
        <f>VLOOKUP($P14638,매칭테이블!$G:$J,4,0)*H14638</f>
        <v/>
      </c>
      <c r="O14638" s="144">
        <f>L14638/1.1</f>
        <v/>
      </c>
      <c r="P14638" s="87">
        <f>F14638&amp;E14638&amp;G14638&amp;J14638</f>
        <v/>
      </c>
    </row>
    <row r="14639">
      <c r="B14639" s="127" t="n">
        <v>44228</v>
      </c>
      <c r="C14639" s="87">
        <f>TEXT(B14639,"aaa")</f>
        <v/>
      </c>
      <c r="D14639" s="93" t="n"/>
      <c r="E14639" s="87">
        <f>INDEX(매칭테이블!C:D,MATCH(RD!G14639,매칭테이블!D:D,0),1)</f>
        <v/>
      </c>
      <c r="F14639" s="93" t="inlineStr">
        <is>
          <t>카페24</t>
        </is>
      </c>
      <c r="G14639" s="93" t="inlineStr">
        <is>
          <t>어성초 70 데일리 릴리프 로션로션=어성초 70 데일리 릴리프 로션 1개 -20% off</t>
        </is>
      </c>
      <c r="H14639" s="93" t="n">
        <v>18</v>
      </c>
      <c r="I14639" s="93">
        <f>VLOOKUP(G14639,매칭테이블!D:E,2,0)</f>
        <v/>
      </c>
      <c r="J14639" s="87" t="n">
        <v>201208</v>
      </c>
      <c r="K14639" s="93" t="n"/>
      <c r="L14639" s="87">
        <f>VLOOKUP($P14639,매칭테이블!$G:$J,2,0)*H14639</f>
        <v/>
      </c>
      <c r="M14639" s="87">
        <f>L14639-L14639*VLOOKUP($P14639,매칭테이블!$G:$J,3,0)</f>
        <v/>
      </c>
      <c r="N14639" s="87">
        <f>VLOOKUP($P14639,매칭테이블!$G:$J,4,0)*H14639</f>
        <v/>
      </c>
      <c r="O14639" s="144">
        <f>L14639/1.1</f>
        <v/>
      </c>
      <c r="P14639" s="87">
        <f>F14639&amp;E14639&amp;G14639&amp;J14639</f>
        <v/>
      </c>
    </row>
    <row r="14640">
      <c r="B14640" s="127" t="n">
        <v>44228</v>
      </c>
      <c r="C14640" s="87">
        <f>TEXT(B14640,"aaa")</f>
        <v/>
      </c>
      <c r="D14640" s="93" t="n"/>
      <c r="E14640" s="87">
        <f>INDEX(매칭테이블!C:D,MATCH(RD!G14640,매칭테이블!D:D,0),1)</f>
        <v/>
      </c>
      <c r="F14640" s="93" t="inlineStr">
        <is>
          <t>카페24</t>
        </is>
      </c>
      <c r="G14640" s="93" t="inlineStr">
        <is>
          <t>어성초 70 데일리 릴리프 로션로션=어성초 70 데일리 릴리프 로션 2개 -30% off</t>
        </is>
      </c>
      <c r="H14640" s="93" t="n">
        <v>6</v>
      </c>
      <c r="I14640" s="93">
        <f>VLOOKUP(G14640,매칭테이블!D:E,2,0)</f>
        <v/>
      </c>
      <c r="J14640" s="87" t="n">
        <v>201208</v>
      </c>
      <c r="K14640" s="93" t="n"/>
      <c r="L14640" s="87">
        <f>VLOOKUP($P14640,매칭테이블!$G:$J,2,0)*H14640</f>
        <v/>
      </c>
      <c r="M14640" s="87">
        <f>L14640-L14640*VLOOKUP($P14640,매칭테이블!$G:$J,3,0)</f>
        <v/>
      </c>
      <c r="N14640" s="87">
        <f>VLOOKUP($P14640,매칭테이블!$G:$J,4,0)*H14640</f>
        <v/>
      </c>
      <c r="O14640" s="144">
        <f>L14640/1.1</f>
        <v/>
      </c>
      <c r="P14640" s="87">
        <f>F14640&amp;E14640&amp;G14640&amp;J14640</f>
        <v/>
      </c>
    </row>
    <row r="14641">
      <c r="B14641" s="127" t="n">
        <v>44228</v>
      </c>
      <c r="C14641" s="87">
        <f>TEXT(B14641,"aaa")</f>
        <v/>
      </c>
      <c r="D14641" s="93" t="n"/>
      <c r="E14641" s="87">
        <f>INDEX(매칭테이블!C:D,MATCH(RD!G14641,매칭테이블!D:D,0),1)</f>
        <v/>
      </c>
      <c r="F14641" s="93" t="inlineStr">
        <is>
          <t>카페24</t>
        </is>
      </c>
      <c r="G14641" s="93" t="inlineStr">
        <is>
          <t>어성초 70 데일리 릴리프 로션로션=어성초 77토너 + 어성초 70 로션 수분 보충 세트 -30% off</t>
        </is>
      </c>
      <c r="H14641" s="93" t="n">
        <v>4</v>
      </c>
      <c r="I14641" s="93">
        <f>VLOOKUP(G14641,매칭테이블!D:E,2,0)</f>
        <v/>
      </c>
      <c r="J14641" s="87" t="n">
        <v>201208</v>
      </c>
      <c r="K14641" s="93" t="n"/>
      <c r="L14641" s="87">
        <f>VLOOKUP($P14641,매칭테이블!$G:$J,2,0)*H14641</f>
        <v/>
      </c>
      <c r="M14641" s="87">
        <f>L14641-L14641*VLOOKUP($P14641,매칭테이블!$G:$J,3,0)</f>
        <v/>
      </c>
      <c r="N14641" s="87">
        <f>VLOOKUP($P14641,매칭테이블!$G:$J,4,0)*H14641</f>
        <v/>
      </c>
      <c r="O14641" s="144">
        <f>L14641/1.1</f>
        <v/>
      </c>
      <c r="P14641" s="87">
        <f>F14641&amp;E14641&amp;G14641&amp;J14641</f>
        <v/>
      </c>
    </row>
    <row r="14642">
      <c r="B14642" s="127" t="n">
        <v>44228</v>
      </c>
      <c r="C14642" s="87">
        <f>TEXT(B14642,"aaa")</f>
        <v/>
      </c>
      <c r="D14642" s="93" t="n"/>
      <c r="E14642" s="87">
        <f>INDEX(매칭테이블!C:D,MATCH(RD!G14642,매칭테이블!D:D,0),1)</f>
        <v/>
      </c>
      <c r="F14642" s="93" t="inlineStr">
        <is>
          <t>카페24</t>
        </is>
      </c>
      <c r="G14642" s="93" t="inlineStr">
        <is>
          <t>어성초 70 머드 크림 마스크옵션=어성초 70 머드 크림 마스크-20% off</t>
        </is>
      </c>
      <c r="H14642" s="93" t="n">
        <v>49</v>
      </c>
      <c r="I14642" s="93">
        <f>VLOOKUP(G14642,매칭테이블!D:E,2,0)</f>
        <v/>
      </c>
      <c r="J14642" s="87" t="n">
        <v>201208</v>
      </c>
      <c r="K14642" s="93" t="n"/>
      <c r="L14642" s="87">
        <f>VLOOKUP($P14642,매칭테이블!$G:$J,2,0)*H14642</f>
        <v/>
      </c>
      <c r="M14642" s="87">
        <f>L14642-L14642*VLOOKUP($P14642,매칭테이블!$G:$J,3,0)</f>
        <v/>
      </c>
      <c r="N14642" s="87">
        <f>VLOOKUP($P14642,매칭테이블!$G:$J,4,0)*H14642</f>
        <v/>
      </c>
      <c r="O14642" s="144">
        <f>L14642/1.1</f>
        <v/>
      </c>
      <c r="P14642" s="87">
        <f>F14642&amp;E14642&amp;G14642&amp;J14642</f>
        <v/>
      </c>
    </row>
    <row r="14643">
      <c r="B14643" s="127" t="n">
        <v>44228</v>
      </c>
      <c r="C14643" s="87">
        <f>TEXT(B14643,"aaa")</f>
        <v/>
      </c>
      <c r="D14643" s="93" t="n"/>
      <c r="E14643" s="87">
        <f>INDEX(매칭테이블!C:D,MATCH(RD!G14643,매칭테이블!D:D,0),1)</f>
        <v/>
      </c>
      <c r="F14643" s="93" t="inlineStr">
        <is>
          <t>카페24</t>
        </is>
      </c>
      <c r="G14643" s="93" t="inlineStr">
        <is>
          <t>어성초 70 머드 크림 마스크옵션=어성초 70 머드 크림 마스크 2개-30% off (무료배송)</t>
        </is>
      </c>
      <c r="H14643" s="93" t="n">
        <v>52</v>
      </c>
      <c r="I14643" s="93">
        <f>VLOOKUP(G14643,매칭테이블!D:E,2,0)</f>
        <v/>
      </c>
      <c r="J14643" s="87" t="n">
        <v>201208</v>
      </c>
      <c r="K14643" s="93" t="n"/>
      <c r="L14643" s="87">
        <f>VLOOKUP($P14643,매칭테이블!$G:$J,2,0)*H14643</f>
        <v/>
      </c>
      <c r="M14643" s="87">
        <f>L14643-L14643*VLOOKUP($P14643,매칭테이블!$G:$J,3,0)</f>
        <v/>
      </c>
      <c r="N14643" s="87">
        <f>VLOOKUP($P14643,매칭테이블!$G:$J,4,0)*H14643</f>
        <v/>
      </c>
      <c r="O14643" s="144">
        <f>L14643/1.1</f>
        <v/>
      </c>
      <c r="P14643" s="87">
        <f>F14643&amp;E14643&amp;G14643&amp;J14643</f>
        <v/>
      </c>
    </row>
    <row r="14644">
      <c r="B14644" s="127" t="n">
        <v>44228</v>
      </c>
      <c r="C14644" s="87">
        <f>TEXT(B14644,"aaa")</f>
        <v/>
      </c>
      <c r="D14644" s="93" t="n"/>
      <c r="E14644" s="87">
        <f>INDEX(매칭테이블!C:D,MATCH(RD!G14644,매칭테이블!D:D,0),1)</f>
        <v/>
      </c>
      <c r="F14644" s="93" t="inlineStr">
        <is>
          <t>카페24</t>
        </is>
      </c>
      <c r="G14644" s="93" t="inlineStr">
        <is>
          <t>어성초 70 머드 크림 마스크</t>
        </is>
      </c>
      <c r="H14644" s="93" t="n">
        <v>1</v>
      </c>
      <c r="I14644" s="93">
        <f>VLOOKUP(G14644,매칭테이블!D:E,2,0)</f>
        <v/>
      </c>
      <c r="J14644" s="87" t="n">
        <v>201208</v>
      </c>
      <c r="K14644" s="93" t="n"/>
      <c r="L14644" s="87">
        <f>VLOOKUP($P14644,매칭테이블!$G:$J,2,0)*H14644</f>
        <v/>
      </c>
      <c r="M14644" s="87">
        <f>L14644-L14644*VLOOKUP($P14644,매칭테이블!$G:$J,3,0)</f>
        <v/>
      </c>
      <c r="N14644" s="87">
        <f>VLOOKUP($P14644,매칭테이블!$G:$J,4,0)*H14644</f>
        <v/>
      </c>
      <c r="O14644" s="144">
        <f>L14644/1.1</f>
        <v/>
      </c>
      <c r="P14644" s="87">
        <f>F14644&amp;E14644&amp;G14644&amp;J14644</f>
        <v/>
      </c>
    </row>
    <row r="14645">
      <c r="B14645" s="127" t="n">
        <v>44228</v>
      </c>
      <c r="C14645" s="87">
        <f>TEXT(B14645,"aaa")</f>
        <v/>
      </c>
      <c r="D14645" s="93" t="n"/>
      <c r="E14645" s="87">
        <f>INDEX(매칭테이블!C:D,MATCH(RD!G14645,매칭테이블!D:D,0),1)</f>
        <v/>
      </c>
      <c r="F14645" s="93" t="inlineStr">
        <is>
          <t>카페24</t>
        </is>
      </c>
      <c r="G14645" s="93" t="inlineStr">
        <is>
          <t>어성초 70 인텐스 카밍 크림크림=어성초 70 인텐스 카밍 크림 1개 (-20%)</t>
        </is>
      </c>
      <c r="H14645" s="93" t="n">
        <v>13</v>
      </c>
      <c r="I14645" s="93">
        <f>VLOOKUP(G14645,매칭테이블!D:E,2,0)</f>
        <v/>
      </c>
      <c r="J14645" s="87" t="n">
        <v>201208</v>
      </c>
      <c r="K14645" s="93" t="n"/>
      <c r="L14645" s="87">
        <f>VLOOKUP($P14645,매칭테이블!$G:$J,2,0)*H14645</f>
        <v/>
      </c>
      <c r="M14645" s="87">
        <f>L14645-L14645*VLOOKUP($P14645,매칭테이블!$G:$J,3,0)</f>
        <v/>
      </c>
      <c r="N14645" s="87">
        <f>VLOOKUP($P14645,매칭테이블!$G:$J,4,0)*H14645</f>
        <v/>
      </c>
      <c r="O14645" s="144">
        <f>L14645/1.1</f>
        <v/>
      </c>
      <c r="P14645" s="87">
        <f>F14645&amp;E14645&amp;G14645&amp;J14645</f>
        <v/>
      </c>
    </row>
    <row r="14646">
      <c r="B14646" s="127" t="n">
        <v>44228</v>
      </c>
      <c r="C14646" s="87">
        <f>TEXT(B14646,"aaa")</f>
        <v/>
      </c>
      <c r="D14646" s="93" t="n"/>
      <c r="E14646" s="87">
        <f>INDEX(매칭테이블!C:D,MATCH(RD!G14646,매칭테이블!D:D,0),1)</f>
        <v/>
      </c>
      <c r="F14646" s="93" t="inlineStr">
        <is>
          <t>카페24</t>
        </is>
      </c>
      <c r="G14646" s="93" t="inlineStr">
        <is>
          <t>어성초 70 인텐스 카밍 크림크림=어성초 70 인텐스 카밍 크림 2개 (-30%)</t>
        </is>
      </c>
      <c r="H14646" s="93" t="n">
        <v>1</v>
      </c>
      <c r="I14646" s="93">
        <f>VLOOKUP(G14646,매칭테이블!D:E,2,0)</f>
        <v/>
      </c>
      <c r="J14646" s="87" t="n">
        <v>201208</v>
      </c>
      <c r="K14646" s="93" t="n"/>
      <c r="L14646" s="87">
        <f>VLOOKUP($P14646,매칭테이블!$G:$J,2,0)*H14646</f>
        <v/>
      </c>
      <c r="M14646" s="87">
        <f>L14646-L14646*VLOOKUP($P14646,매칭테이블!$G:$J,3,0)</f>
        <v/>
      </c>
      <c r="N14646" s="87">
        <f>VLOOKUP($P14646,매칭테이블!$G:$J,4,0)*H14646</f>
        <v/>
      </c>
      <c r="O14646" s="144">
        <f>L14646/1.1</f>
        <v/>
      </c>
      <c r="P14646" s="87">
        <f>F14646&amp;E14646&amp;G14646&amp;J14646</f>
        <v/>
      </c>
    </row>
    <row r="14647">
      <c r="B14647" s="127" t="n">
        <v>44228</v>
      </c>
      <c r="C14647" s="87">
        <f>TEXT(B14647,"aaa")</f>
        <v/>
      </c>
      <c r="D14647" s="93" t="n"/>
      <c r="E14647" s="87">
        <f>INDEX(매칭테이블!C:D,MATCH(RD!G14647,매칭테이블!D:D,0),1)</f>
        <v/>
      </c>
      <c r="F14647" s="93" t="inlineStr">
        <is>
          <t>카페24</t>
        </is>
      </c>
      <c r="G14647" s="93" t="inlineStr">
        <is>
          <t>어성초 70 인텐스 카밍 크림크림=어성초 토너 250ml + 카밍 크림 50ml (-30%)</t>
        </is>
      </c>
      <c r="H14647" s="93" t="n">
        <v>1</v>
      </c>
      <c r="I14647" s="93">
        <f>VLOOKUP(G14647,매칭테이블!D:E,2,0)</f>
        <v/>
      </c>
      <c r="J14647" s="87" t="n">
        <v>201208</v>
      </c>
      <c r="K14647" s="93" t="n"/>
      <c r="L14647" s="87">
        <f>VLOOKUP($P14647,매칭테이블!$G:$J,2,0)*H14647</f>
        <v/>
      </c>
      <c r="M14647" s="87">
        <f>L14647-L14647*VLOOKUP($P14647,매칭테이블!$G:$J,3,0)</f>
        <v/>
      </c>
      <c r="N14647" s="87">
        <f>VLOOKUP($P14647,매칭테이블!$G:$J,4,0)*H14647</f>
        <v/>
      </c>
      <c r="O14647" s="144">
        <f>L14647/1.1</f>
        <v/>
      </c>
      <c r="P14647" s="87">
        <f>F14647&amp;E14647&amp;G14647&amp;J14647</f>
        <v/>
      </c>
    </row>
    <row r="14648">
      <c r="B14648" s="127" t="n">
        <v>44228</v>
      </c>
      <c r="C14648" s="87">
        <f>TEXT(B14648,"aaa")</f>
        <v/>
      </c>
      <c r="D14648" s="93" t="n"/>
      <c r="E14648" s="87">
        <f>INDEX(매칭테이블!C:D,MATCH(RD!G14648,매칭테이블!D:D,0),1)</f>
        <v/>
      </c>
      <c r="F14648" s="93" t="inlineStr">
        <is>
          <t>카페24</t>
        </is>
      </c>
      <c r="G14648" s="93" t="inlineStr">
        <is>
          <t>어성초 77 수딩 토너옵션=어성초 77 토너 1개-20% off</t>
        </is>
      </c>
      <c r="H14648" s="93" t="n">
        <v>121</v>
      </c>
      <c r="I14648" s="93">
        <f>VLOOKUP(G14648,매칭테이블!D:E,2,0)</f>
        <v/>
      </c>
      <c r="J14648" s="87" t="n">
        <v>201208</v>
      </c>
      <c r="K14648" s="93" t="n"/>
      <c r="L14648" s="87">
        <f>VLOOKUP($P14648,매칭테이블!$G:$J,2,0)*H14648</f>
        <v/>
      </c>
      <c r="M14648" s="87">
        <f>L14648-L14648*VLOOKUP($P14648,매칭테이블!$G:$J,3,0)</f>
        <v/>
      </c>
      <c r="N14648" s="87">
        <f>VLOOKUP($P14648,매칭테이블!$G:$J,4,0)*H14648</f>
        <v/>
      </c>
      <c r="O14648" s="144">
        <f>L14648/1.1</f>
        <v/>
      </c>
      <c r="P14648" s="87">
        <f>F14648&amp;E14648&amp;G14648&amp;J14648</f>
        <v/>
      </c>
    </row>
    <row r="14649">
      <c r="B14649" s="127" t="n">
        <v>44228</v>
      </c>
      <c r="C14649" s="87">
        <f>TEXT(B14649,"aaa")</f>
        <v/>
      </c>
      <c r="D14649" s="93" t="n"/>
      <c r="E14649" s="87">
        <f>INDEX(매칭테이블!C:D,MATCH(RD!G14649,매칭테이블!D:D,0),1)</f>
        <v/>
      </c>
      <c r="F14649" s="93" t="inlineStr">
        <is>
          <t>카페24</t>
        </is>
      </c>
      <c r="G14649" s="93" t="inlineStr">
        <is>
          <t>어성초 77 수딩 토너옵션=BEST어성초 77 토너 2개-30% off (무료배송)</t>
        </is>
      </c>
      <c r="H14649" s="93" t="n">
        <v>101</v>
      </c>
      <c r="I14649" s="93">
        <f>VLOOKUP(G14649,매칭테이블!D:E,2,0)</f>
        <v/>
      </c>
      <c r="J14649" s="87" t="n">
        <v>201208</v>
      </c>
      <c r="K14649" s="93" t="n"/>
      <c r="L14649" s="87">
        <f>VLOOKUP($P14649,매칭테이블!$G:$J,2,0)*H14649</f>
        <v/>
      </c>
      <c r="M14649" s="87">
        <f>L14649-L14649*VLOOKUP($P14649,매칭테이블!$G:$J,3,0)</f>
        <v/>
      </c>
      <c r="N14649" s="87">
        <f>VLOOKUP($P14649,매칭테이블!$G:$J,4,0)*H14649</f>
        <v/>
      </c>
      <c r="O14649" s="144">
        <f>L14649/1.1</f>
        <v/>
      </c>
      <c r="P14649" s="87">
        <f>F14649&amp;E14649&amp;G14649&amp;J14649</f>
        <v/>
      </c>
    </row>
    <row r="14650">
      <c r="B14650" s="127" t="n">
        <v>44228</v>
      </c>
      <c r="C14650" s="87">
        <f>TEXT(B14650,"aaa")</f>
        <v/>
      </c>
      <c r="D14650" s="93" t="n"/>
      <c r="E14650" s="87">
        <f>INDEX(매칭테이블!C:D,MATCH(RD!G14650,매칭테이블!D:D,0),1)</f>
        <v/>
      </c>
      <c r="F14650" s="93" t="inlineStr">
        <is>
          <t>카페24</t>
        </is>
      </c>
      <c r="G14650" s="93" t="inlineStr">
        <is>
          <t>어성초 77 수딩 토너옵션=어성초 77토너1개 + 어성초77패드1개 -30% off (무료배송)</t>
        </is>
      </c>
      <c r="H14650" s="93" t="n">
        <v>47</v>
      </c>
      <c r="I14650" s="93">
        <f>VLOOKUP(G14650,매칭테이블!D:E,2,0)</f>
        <v/>
      </c>
      <c r="J14650" s="87" t="n">
        <v>201208</v>
      </c>
      <c r="K14650" s="93" t="n"/>
      <c r="L14650" s="87">
        <f>VLOOKUP($P14650,매칭테이블!$G:$J,2,0)*H14650</f>
        <v/>
      </c>
      <c r="M14650" s="87">
        <f>L14650-L14650*VLOOKUP($P14650,매칭테이블!$G:$J,3,0)</f>
        <v/>
      </c>
      <c r="N14650" s="87">
        <f>VLOOKUP($P14650,매칭테이블!$G:$J,4,0)*H14650</f>
        <v/>
      </c>
      <c r="O14650" s="144">
        <f>L14650/1.1</f>
        <v/>
      </c>
      <c r="P14650" s="87">
        <f>F14650&amp;E14650&amp;G14650&amp;J14650</f>
        <v/>
      </c>
    </row>
    <row r="14651">
      <c r="B14651" s="127" t="n">
        <v>44228</v>
      </c>
      <c r="C14651" s="87">
        <f>TEXT(B14651,"aaa")</f>
        <v/>
      </c>
      <c r="D14651" s="93" t="n"/>
      <c r="E14651" s="87">
        <f>INDEX(매칭테이블!C:D,MATCH(RD!G14651,매칭테이블!D:D,0),1)</f>
        <v/>
      </c>
      <c r="F14651" s="93" t="inlineStr">
        <is>
          <t>카페24</t>
        </is>
      </c>
      <c r="G14651" s="93" t="inlineStr">
        <is>
          <t>어성초 77 수딩 토너화장솜(선택)=촉촉 스킨팩 화장솜</t>
        </is>
      </c>
      <c r="H14651" s="93" t="n">
        <v>83</v>
      </c>
      <c r="I14651" s="93">
        <f>VLOOKUP(G14651,매칭테이블!D:E,2,0)</f>
        <v/>
      </c>
      <c r="J14651" s="87" t="n">
        <v>201208</v>
      </c>
      <c r="K14651" s="93" t="n"/>
      <c r="L14651" s="87">
        <f>VLOOKUP($P14651,매칭테이블!$G:$J,2,0)*H14651</f>
        <v/>
      </c>
      <c r="M14651" s="87">
        <f>L14651-L14651*VLOOKUP($P14651,매칭테이블!$G:$J,3,0)</f>
        <v/>
      </c>
      <c r="N14651" s="87">
        <f>VLOOKUP($P14651,매칭테이블!$G:$J,4,0)*H14651</f>
        <v/>
      </c>
      <c r="O14651" s="144">
        <f>L14651/1.1</f>
        <v/>
      </c>
      <c r="P14651" s="87">
        <f>F14651&amp;E14651&amp;G14651&amp;J14651</f>
        <v/>
      </c>
    </row>
    <row r="14652">
      <c r="B14652" s="127" t="n">
        <v>44228</v>
      </c>
      <c r="C14652" s="87">
        <f>TEXT(B14652,"aaa")</f>
        <v/>
      </c>
      <c r="D14652" s="93" t="n"/>
      <c r="E14652" s="87">
        <f>INDEX(매칭테이블!C:D,MATCH(RD!G14652,매칭테이블!D:D,0),1)</f>
        <v/>
      </c>
      <c r="F14652" s="93" t="inlineStr">
        <is>
          <t>카페24</t>
        </is>
      </c>
      <c r="G14652" s="93" t="inlineStr">
        <is>
          <t>어성초 77 수딩 토너토너(필수)=어성초 77 토너 1개-20% off</t>
        </is>
      </c>
      <c r="H14652" s="93" t="n">
        <v>2</v>
      </c>
      <c r="I14652" s="93">
        <f>VLOOKUP(G14652,매칭테이블!D:E,2,0)</f>
        <v/>
      </c>
      <c r="J14652" s="87" t="n">
        <v>201208</v>
      </c>
      <c r="K14652" s="93" t="n"/>
      <c r="L14652" s="87">
        <f>VLOOKUP($P14652,매칭테이블!$G:$J,2,0)*H14652</f>
        <v/>
      </c>
      <c r="M14652" s="87">
        <f>L14652-L14652*VLOOKUP($P14652,매칭테이블!$G:$J,3,0)</f>
        <v/>
      </c>
      <c r="N14652" s="87">
        <f>VLOOKUP($P14652,매칭테이블!$G:$J,4,0)*H14652</f>
        <v/>
      </c>
      <c r="O14652" s="144">
        <f>L14652/1.1</f>
        <v/>
      </c>
      <c r="P14652" s="87">
        <f>F14652&amp;E14652&amp;G14652&amp;J14652</f>
        <v/>
      </c>
    </row>
    <row r="14653">
      <c r="B14653" s="127" t="n">
        <v>44228</v>
      </c>
      <c r="C14653" s="87">
        <f>TEXT(B14653,"aaa")</f>
        <v/>
      </c>
      <c r="D14653" s="93" t="n"/>
      <c r="E14653" s="87">
        <f>INDEX(매칭테이블!C:D,MATCH(RD!G14653,매칭테이블!D:D,0),1)</f>
        <v/>
      </c>
      <c r="F14653" s="93" t="inlineStr">
        <is>
          <t>카페24</t>
        </is>
      </c>
      <c r="G14653" s="93" t="inlineStr">
        <is>
          <t>어성초 77 진정 마스크옵션=어성초 77 진정 마스크팩 1장</t>
        </is>
      </c>
      <c r="H14653" s="93" t="n">
        <v>2</v>
      </c>
      <c r="I14653" s="93">
        <f>VLOOKUP(G14653,매칭테이블!D:E,2,0)</f>
        <v/>
      </c>
      <c r="J14653" s="87" t="n">
        <v>201208</v>
      </c>
      <c r="K14653" s="93" t="n"/>
      <c r="L14653" s="87">
        <f>VLOOKUP($P14653,매칭테이블!$G:$J,2,0)*H14653</f>
        <v/>
      </c>
      <c r="M14653" s="87">
        <f>L14653-L14653*VLOOKUP($P14653,매칭테이블!$G:$J,3,0)</f>
        <v/>
      </c>
      <c r="N14653" s="87">
        <f>VLOOKUP($P14653,매칭테이블!$G:$J,4,0)*H14653</f>
        <v/>
      </c>
      <c r="O14653" s="144">
        <f>L14653/1.1</f>
        <v/>
      </c>
      <c r="P14653" s="87">
        <f>F14653&amp;E14653&amp;G14653&amp;J14653</f>
        <v/>
      </c>
    </row>
    <row r="14654">
      <c r="B14654" s="127" t="n">
        <v>44228</v>
      </c>
      <c r="C14654" s="87">
        <f>TEXT(B14654,"aaa")</f>
        <v/>
      </c>
      <c r="D14654" s="93" t="n"/>
      <c r="E14654" s="87">
        <f>INDEX(매칭테이블!C:D,MATCH(RD!G14654,매칭테이블!D:D,0),1)</f>
        <v/>
      </c>
      <c r="F14654" s="93" t="inlineStr">
        <is>
          <t>카페24</t>
        </is>
      </c>
      <c r="G14654" s="93" t="inlineStr">
        <is>
          <t>어성초 77 진정 마스크옵션=어성초 77 진정 마스크팩 10장-50% off</t>
        </is>
      </c>
      <c r="H14654" s="93" t="n">
        <v>18</v>
      </c>
      <c r="I14654" s="93">
        <f>VLOOKUP(G14654,매칭테이블!D:E,2,0)</f>
        <v/>
      </c>
      <c r="J14654" s="87" t="n">
        <v>201208</v>
      </c>
      <c r="K14654" s="93" t="n"/>
      <c r="L14654" s="87">
        <f>VLOOKUP($P14654,매칭테이블!$G:$J,2,0)*H14654</f>
        <v/>
      </c>
      <c r="M14654" s="87">
        <f>L14654-L14654*VLOOKUP($P14654,매칭테이블!$G:$J,3,0)</f>
        <v/>
      </c>
      <c r="N14654" s="87">
        <f>VLOOKUP($P14654,매칭테이블!$G:$J,4,0)*H14654</f>
        <v/>
      </c>
      <c r="O14654" s="144">
        <f>L14654/1.1</f>
        <v/>
      </c>
      <c r="P14654" s="87">
        <f>F14654&amp;E14654&amp;G14654&amp;J14654</f>
        <v/>
      </c>
    </row>
    <row r="14655">
      <c r="B14655" s="127" t="n">
        <v>44228</v>
      </c>
      <c r="C14655" s="87">
        <f>TEXT(B14655,"aaa")</f>
        <v/>
      </c>
      <c r="D14655" s="93" t="n"/>
      <c r="E14655" s="87">
        <f>INDEX(매칭테이블!C:D,MATCH(RD!G14655,매칭테이블!D:D,0),1)</f>
        <v/>
      </c>
      <c r="F14655" s="93" t="inlineStr">
        <is>
          <t>카페24</t>
        </is>
      </c>
      <c r="G14655" s="93" t="inlineStr">
        <is>
          <t>어성초 77 진정 마스크</t>
        </is>
      </c>
      <c r="H14655" s="93" t="n">
        <v>8</v>
      </c>
      <c r="I14655" s="93">
        <f>VLOOKUP(G14655,매칭테이블!D:E,2,0)</f>
        <v/>
      </c>
      <c r="J14655" s="87" t="n">
        <v>201208</v>
      </c>
      <c r="K14655" s="93" t="n"/>
      <c r="L14655" s="87">
        <f>VLOOKUP($P14655,매칭테이블!$G:$J,2,0)*H14655</f>
        <v/>
      </c>
      <c r="M14655" s="87">
        <f>L14655-L14655*VLOOKUP($P14655,매칭테이블!$G:$J,3,0)</f>
        <v/>
      </c>
      <c r="N14655" s="87">
        <f>VLOOKUP($P14655,매칭테이블!$G:$J,4,0)*H14655</f>
        <v/>
      </c>
      <c r="O14655" s="144">
        <f>L14655/1.1</f>
        <v/>
      </c>
      <c r="P14655" s="87">
        <f>F14655&amp;E14655&amp;G14655&amp;J14655</f>
        <v/>
      </c>
    </row>
    <row r="14656">
      <c r="B14656" s="127" t="n">
        <v>44228</v>
      </c>
      <c r="C14656" s="87">
        <f>TEXT(B14656,"aaa")</f>
        <v/>
      </c>
      <c r="D14656" s="93" t="n"/>
      <c r="E14656" s="87">
        <f>INDEX(매칭테이블!C:D,MATCH(RD!G14656,매칭테이블!D:D,0),1)</f>
        <v/>
      </c>
      <c r="F14656" s="93" t="inlineStr">
        <is>
          <t>카페24</t>
        </is>
      </c>
      <c r="G14656" s="93" t="inlineStr">
        <is>
          <t>어성초 77 클리어 패드옵션=어성초 77 클리어 패드 1개-20% off</t>
        </is>
      </c>
      <c r="H14656" s="93" t="n">
        <v>72</v>
      </c>
      <c r="I14656" s="93">
        <f>VLOOKUP(G14656,매칭테이블!D:E,2,0)</f>
        <v/>
      </c>
      <c r="J14656" s="87" t="n">
        <v>201208</v>
      </c>
      <c r="K14656" s="93" t="n"/>
      <c r="L14656" s="87">
        <f>VLOOKUP($P14656,매칭테이블!$G:$J,2,0)*H14656</f>
        <v/>
      </c>
      <c r="M14656" s="87">
        <f>L14656-L14656*VLOOKUP($P14656,매칭테이블!$G:$J,3,0)</f>
        <v/>
      </c>
      <c r="N14656" s="87">
        <f>VLOOKUP($P14656,매칭테이블!$G:$J,4,0)*H14656</f>
        <v/>
      </c>
      <c r="O14656" s="144">
        <f>L14656/1.1</f>
        <v/>
      </c>
      <c r="P14656" s="87">
        <f>F14656&amp;E14656&amp;G14656&amp;J14656</f>
        <v/>
      </c>
    </row>
    <row r="14657">
      <c r="B14657" s="127" t="n">
        <v>44228</v>
      </c>
      <c r="C14657" s="87">
        <f>TEXT(B14657,"aaa")</f>
        <v/>
      </c>
      <c r="D14657" s="93" t="n"/>
      <c r="E14657" s="87">
        <f>INDEX(매칭테이블!C:D,MATCH(RD!G14657,매칭테이블!D:D,0),1)</f>
        <v/>
      </c>
      <c r="F14657" s="93" t="inlineStr">
        <is>
          <t>카페24</t>
        </is>
      </c>
      <c r="G14657" s="93" t="inlineStr">
        <is>
          <t>어성초 77 클리어 패드옵션=어성초 77 클리어 패드 2개-30% off (무료배송)</t>
        </is>
      </c>
      <c r="H14657" s="93" t="n">
        <v>78</v>
      </c>
      <c r="I14657" s="93">
        <f>VLOOKUP(G14657,매칭테이블!D:E,2,0)</f>
        <v/>
      </c>
      <c r="J14657" s="87" t="n">
        <v>201208</v>
      </c>
      <c r="K14657" s="93" t="n"/>
      <c r="L14657" s="87">
        <f>VLOOKUP($P14657,매칭테이블!$G:$J,2,0)*H14657</f>
        <v/>
      </c>
      <c r="M14657" s="87">
        <f>L14657-L14657*VLOOKUP($P14657,매칭테이블!$G:$J,3,0)</f>
        <v/>
      </c>
      <c r="N14657" s="87">
        <f>VLOOKUP($P14657,매칭테이블!$G:$J,4,0)*H14657</f>
        <v/>
      </c>
      <c r="O14657" s="144">
        <f>L14657/1.1</f>
        <v/>
      </c>
      <c r="P14657" s="87">
        <f>F14657&amp;E14657&amp;G14657&amp;J14657</f>
        <v/>
      </c>
    </row>
    <row r="14658">
      <c r="B14658" s="127" t="n">
        <v>44228</v>
      </c>
      <c r="C14658" s="87">
        <f>TEXT(B14658,"aaa")</f>
        <v/>
      </c>
      <c r="D14658" s="93" t="n"/>
      <c r="E14658" s="87">
        <f>INDEX(매칭테이블!C:D,MATCH(RD!G14658,매칭테이블!D:D,0),1)</f>
        <v/>
      </c>
      <c r="F14658" s="93" t="inlineStr">
        <is>
          <t>카페24</t>
        </is>
      </c>
      <c r="G14658" s="93" t="inlineStr">
        <is>
          <t>어성초 77 클리어 패드옵션=어성초 77 클리어 패드 2+1 EVENT (무료배송)</t>
        </is>
      </c>
      <c r="H14658" s="93" t="n">
        <v>44</v>
      </c>
      <c r="I14658" s="93">
        <f>VLOOKUP(G14658,매칭테이블!D:E,2,0)</f>
        <v/>
      </c>
      <c r="J14658" s="87" t="n">
        <v>201208</v>
      </c>
      <c r="K14658" s="93" t="n"/>
      <c r="L14658" s="87">
        <f>VLOOKUP($P14658,매칭테이블!$G:$J,2,0)*H14658</f>
        <v/>
      </c>
      <c r="M14658" s="87">
        <f>L14658-L14658*VLOOKUP($P14658,매칭테이블!$G:$J,3,0)</f>
        <v/>
      </c>
      <c r="N14658" s="87">
        <f>VLOOKUP($P14658,매칭테이블!$G:$J,4,0)*H14658</f>
        <v/>
      </c>
      <c r="O14658" s="144">
        <f>L14658/1.1</f>
        <v/>
      </c>
      <c r="P14658" s="87">
        <f>F14658&amp;E14658&amp;G14658&amp;J14658</f>
        <v/>
      </c>
    </row>
    <row r="14659">
      <c r="B14659" s="127" t="n">
        <v>44228</v>
      </c>
      <c r="C14659" s="87">
        <f>TEXT(B14659,"aaa")</f>
        <v/>
      </c>
      <c r="D14659" s="93" t="n"/>
      <c r="E14659" s="87">
        <f>INDEX(매칭테이블!C:D,MATCH(RD!G14659,매칭테이블!D:D,0),1)</f>
        <v/>
      </c>
      <c r="F14659" s="93" t="inlineStr">
        <is>
          <t>카페24</t>
        </is>
      </c>
      <c r="G14659" s="93" t="inlineStr">
        <is>
          <t>어성초 77 클리어 패드옵션=어성초77토너1개+어성초77패드1개-30% off (무료배송)</t>
        </is>
      </c>
      <c r="H14659" s="93" t="n">
        <v>23</v>
      </c>
      <c r="I14659" s="93">
        <f>VLOOKUP(G14659,매칭테이블!D:E,2,0)</f>
        <v/>
      </c>
      <c r="J14659" s="87" t="n">
        <v>201208</v>
      </c>
      <c r="K14659" s="93" t="n"/>
      <c r="L14659" s="87">
        <f>VLOOKUP($P14659,매칭테이블!$G:$J,2,0)*H14659</f>
        <v/>
      </c>
      <c r="M14659" s="87">
        <f>L14659-L14659*VLOOKUP($P14659,매칭테이블!$G:$J,3,0)</f>
        <v/>
      </c>
      <c r="N14659" s="87">
        <f>VLOOKUP($P14659,매칭테이블!$G:$J,4,0)*H14659</f>
        <v/>
      </c>
      <c r="O14659" s="144">
        <f>L14659/1.1</f>
        <v/>
      </c>
      <c r="P14659" s="87">
        <f>F14659&amp;E14659&amp;G14659&amp;J14659</f>
        <v/>
      </c>
    </row>
    <row r="14660">
      <c r="B14660" s="127" t="n">
        <v>44228</v>
      </c>
      <c r="C14660" s="87">
        <f>TEXT(B14660,"aaa")</f>
        <v/>
      </c>
      <c r="D14660" s="93" t="n"/>
      <c r="E14660" s="87">
        <f>INDEX(매칭테이블!C:D,MATCH(RD!G14660,매칭테이블!D:D,0),1)</f>
        <v/>
      </c>
      <c r="F14660" s="93" t="inlineStr">
        <is>
          <t>카페24</t>
        </is>
      </c>
      <c r="G14660" s="93" t="inlineStr">
        <is>
          <t>어성초 77 토너</t>
        </is>
      </c>
      <c r="H14660" s="93" t="n">
        <v>6</v>
      </c>
      <c r="I14660" s="93">
        <f>VLOOKUP(G14660,매칭테이블!D:E,2,0)</f>
        <v/>
      </c>
      <c r="J14660" s="87" t="n">
        <v>201208</v>
      </c>
      <c r="K14660" s="93" t="n"/>
      <c r="L14660" s="87">
        <f>VLOOKUP($P14660,매칭테이블!$G:$J,2,0)*H14660</f>
        <v/>
      </c>
      <c r="M14660" s="87">
        <f>L14660-L14660*VLOOKUP($P14660,매칭테이블!$G:$J,3,0)</f>
        <v/>
      </c>
      <c r="N14660" s="87">
        <f>VLOOKUP($P14660,매칭테이블!$G:$J,4,0)*H14660</f>
        <v/>
      </c>
      <c r="O14660" s="144">
        <f>L14660/1.1</f>
        <v/>
      </c>
      <c r="P14660" s="87">
        <f>F14660&amp;E14660&amp;G14660&amp;J14660</f>
        <v/>
      </c>
    </row>
    <row r="14661">
      <c r="B14661" s="127" t="n">
        <v>44228</v>
      </c>
      <c r="C14661" s="87">
        <f>TEXT(B14661,"aaa")</f>
        <v/>
      </c>
      <c r="D14661" s="93" t="n"/>
      <c r="E14661" s="87">
        <f>INDEX(매칭테이블!C:D,MATCH(RD!G14661,매칭테이블!D:D,0),1)</f>
        <v/>
      </c>
      <c r="F14661" s="93" t="inlineStr">
        <is>
          <t>카페24</t>
        </is>
      </c>
      <c r="G14661" s="93" t="inlineStr">
        <is>
          <t>어성초 77 포어 클리어 패드옵션=어성초 77 클리어 패드 1개-20% off</t>
        </is>
      </c>
      <c r="H14661" s="93" t="n">
        <v>1</v>
      </c>
      <c r="I14661" s="93">
        <f>VLOOKUP(G14661,매칭테이블!D:E,2,0)</f>
        <v/>
      </c>
      <c r="J14661" s="87" t="n">
        <v>201208</v>
      </c>
      <c r="K14661" s="93" t="n"/>
      <c r="L14661" s="87">
        <f>VLOOKUP($P14661,매칭테이블!$G:$J,2,0)*H14661</f>
        <v/>
      </c>
      <c r="M14661" s="87">
        <f>L14661-L14661*VLOOKUP($P14661,매칭테이블!$G:$J,3,0)</f>
        <v/>
      </c>
      <c r="N14661" s="87">
        <f>VLOOKUP($P14661,매칭테이블!$G:$J,4,0)*H14661</f>
        <v/>
      </c>
      <c r="O14661" s="144">
        <f>L14661/1.1</f>
        <v/>
      </c>
      <c r="P14661" s="87">
        <f>F14661&amp;E14661&amp;G14661&amp;J14661</f>
        <v/>
      </c>
    </row>
    <row r="14662">
      <c r="B14662" s="127" t="n">
        <v>44228</v>
      </c>
      <c r="C14662" s="87">
        <f>TEXT(B14662,"aaa")</f>
        <v/>
      </c>
      <c r="D14662" s="93" t="n"/>
      <c r="E14662" s="87">
        <f>INDEX(매칭테이블!C:D,MATCH(RD!G14662,매칭테이블!D:D,0),1)</f>
        <v/>
      </c>
      <c r="F14662" s="93" t="inlineStr">
        <is>
          <t>카페24</t>
        </is>
      </c>
      <c r="G14662" s="93" t="inlineStr">
        <is>
          <t>어성초 77 포어 클리어 패드옵션=어성초 77 클리어 패드 2개-30% off (무료배송)</t>
        </is>
      </c>
      <c r="H14662" s="93" t="n">
        <v>1</v>
      </c>
      <c r="I14662" s="93">
        <f>VLOOKUP(G14662,매칭테이블!D:E,2,0)</f>
        <v/>
      </c>
      <c r="J14662" s="87" t="n">
        <v>201208</v>
      </c>
      <c r="K14662" s="93" t="n"/>
      <c r="L14662" s="87">
        <f>VLOOKUP($P14662,매칭테이블!$G:$J,2,0)*H14662</f>
        <v/>
      </c>
      <c r="M14662" s="87">
        <f>L14662-L14662*VLOOKUP($P14662,매칭테이블!$G:$J,3,0)</f>
        <v/>
      </c>
      <c r="N14662" s="87">
        <f>VLOOKUP($P14662,매칭테이블!$G:$J,4,0)*H14662</f>
        <v/>
      </c>
      <c r="O14662" s="144">
        <f>L14662/1.1</f>
        <v/>
      </c>
      <c r="P14662" s="87">
        <f>F14662&amp;E14662&amp;G14662&amp;J14662</f>
        <v/>
      </c>
    </row>
    <row r="14663">
      <c r="B14663" s="127" t="n">
        <v>44228</v>
      </c>
      <c r="C14663" s="87">
        <f>TEXT(B14663,"aaa")</f>
        <v/>
      </c>
      <c r="D14663" s="93" t="n"/>
      <c r="E14663" s="87">
        <f>INDEX(매칭테이블!C:D,MATCH(RD!G14663,매칭테이블!D:D,0),1)</f>
        <v/>
      </c>
      <c r="F14663" s="93" t="inlineStr">
        <is>
          <t>카페24</t>
        </is>
      </c>
      <c r="G14663" s="93" t="inlineStr">
        <is>
          <t>어성초 77 포어 클리어 패드옵션=어성초 77 클리어 패드 2+1 EVENT (무료배송)</t>
        </is>
      </c>
      <c r="H14663" s="93" t="n">
        <v>1</v>
      </c>
      <c r="I14663" s="93">
        <f>VLOOKUP(G14663,매칭테이블!D:E,2,0)</f>
        <v/>
      </c>
      <c r="J14663" s="87" t="n">
        <v>201208</v>
      </c>
      <c r="K14663" s="93" t="n"/>
      <c r="L14663" s="87">
        <f>VLOOKUP($P14663,매칭테이블!$G:$J,2,0)*H14663</f>
        <v/>
      </c>
      <c r="M14663" s="87">
        <f>L14663-L14663*VLOOKUP($P14663,매칭테이블!$G:$J,3,0)</f>
        <v/>
      </c>
      <c r="N14663" s="87">
        <f>VLOOKUP($P14663,매칭테이블!$G:$J,4,0)*H14663</f>
        <v/>
      </c>
      <c r="O14663" s="144">
        <f>L14663/1.1</f>
        <v/>
      </c>
      <c r="P14663" s="87">
        <f>F14663&amp;E14663&amp;G14663&amp;J14663</f>
        <v/>
      </c>
    </row>
    <row r="14664">
      <c r="B14664" s="127" t="n">
        <v>44228</v>
      </c>
      <c r="C14664" s="87">
        <f>TEXT(B14664,"aaa")</f>
        <v/>
      </c>
      <c r="D14664" s="93" t="n"/>
      <c r="E14664" s="87">
        <f>INDEX(매칭테이블!C:D,MATCH(RD!G14664,매칭테이블!D:D,0),1)</f>
        <v/>
      </c>
      <c r="F14664" s="93" t="inlineStr">
        <is>
          <t>카페24</t>
        </is>
      </c>
      <c r="G14664" s="93" t="inlineStr">
        <is>
          <t>어성초 77% 수딩 토너토너(필수)=어성초 77 토너 1개-20% off</t>
        </is>
      </c>
      <c r="H14664" s="93" t="n">
        <v>3</v>
      </c>
      <c r="I14664" s="93">
        <f>VLOOKUP(G14664,매칭테이블!D:E,2,0)</f>
        <v/>
      </c>
      <c r="J14664" s="87" t="n">
        <v>201208</v>
      </c>
      <c r="K14664" s="93" t="n"/>
      <c r="L14664" s="87">
        <f>VLOOKUP($P14664,매칭테이블!$G:$J,2,0)*H14664</f>
        <v/>
      </c>
      <c r="M14664" s="87">
        <f>L14664-L14664*VLOOKUP($P14664,매칭테이블!$G:$J,3,0)</f>
        <v/>
      </c>
      <c r="N14664" s="87">
        <f>VLOOKUP($P14664,매칭테이블!$G:$J,4,0)*H14664</f>
        <v/>
      </c>
      <c r="O14664" s="144">
        <f>L14664/1.1</f>
        <v/>
      </c>
      <c r="P14664" s="87">
        <f>F14664&amp;E14664&amp;G14664&amp;J14664</f>
        <v/>
      </c>
    </row>
    <row r="14665">
      <c r="B14665" s="127" t="n">
        <v>44228</v>
      </c>
      <c r="C14665" s="87">
        <f>TEXT(B14665,"aaa")</f>
        <v/>
      </c>
      <c r="D14665" s="93" t="n"/>
      <c r="E14665" s="87">
        <f>INDEX(매칭테이블!C:D,MATCH(RD!G14665,매칭테이블!D:D,0),1)</f>
        <v/>
      </c>
      <c r="F14665" s="93" t="inlineStr">
        <is>
          <t>카페24</t>
        </is>
      </c>
      <c r="G14665" s="93" t="inlineStr">
        <is>
          <t>어성초 77% 수딩 토너토너(필수)=어성초 77 토너 2개-30% off (무료배송)</t>
        </is>
      </c>
      <c r="H14665" s="93" t="n">
        <v>1</v>
      </c>
      <c r="I14665" s="93">
        <f>VLOOKUP(G14665,매칭테이블!D:E,2,0)</f>
        <v/>
      </c>
      <c r="J14665" s="87" t="n">
        <v>201208</v>
      </c>
      <c r="K14665" s="93" t="n"/>
      <c r="L14665" s="87">
        <f>VLOOKUP($P14665,매칭테이블!$G:$J,2,0)*H14665</f>
        <v/>
      </c>
      <c r="M14665" s="87">
        <f>L14665-L14665*VLOOKUP($P14665,매칭테이블!$G:$J,3,0)</f>
        <v/>
      </c>
      <c r="N14665" s="87">
        <f>VLOOKUP($P14665,매칭테이블!$G:$J,4,0)*H14665</f>
        <v/>
      </c>
      <c r="O14665" s="144">
        <f>L14665/1.1</f>
        <v/>
      </c>
      <c r="P14665" s="87">
        <f>F14665&amp;E14665&amp;G14665&amp;J14665</f>
        <v/>
      </c>
    </row>
    <row r="14666">
      <c r="B14666" s="127" t="n">
        <v>44228</v>
      </c>
      <c r="C14666" s="87">
        <f>TEXT(B14666,"aaa")</f>
        <v/>
      </c>
      <c r="D14666" s="93" t="n"/>
      <c r="E14666" s="87">
        <f>INDEX(매칭테이블!C:D,MATCH(RD!G14666,매칭테이블!D:D,0),1)</f>
        <v/>
      </c>
      <c r="F14666" s="93" t="inlineStr">
        <is>
          <t>카페24</t>
        </is>
      </c>
      <c r="G14666" s="93" t="inlineStr">
        <is>
          <t>어성초 77% 패드옵션=어성초 77 클리어 패드 1개-20% off</t>
        </is>
      </c>
      <c r="H14666" s="93" t="n">
        <v>41</v>
      </c>
      <c r="I14666" s="93">
        <f>VLOOKUP(G14666,매칭테이블!D:E,2,0)</f>
        <v/>
      </c>
      <c r="J14666" s="87" t="n">
        <v>201208</v>
      </c>
      <c r="K14666" s="93" t="n"/>
      <c r="L14666" s="87">
        <f>VLOOKUP($P14666,매칭테이블!$G:$J,2,0)*H14666</f>
        <v/>
      </c>
      <c r="M14666" s="87">
        <f>L14666-L14666*VLOOKUP($P14666,매칭테이블!$G:$J,3,0)</f>
        <v/>
      </c>
      <c r="N14666" s="87">
        <f>VLOOKUP($P14666,매칭테이블!$G:$J,4,0)*H14666</f>
        <v/>
      </c>
      <c r="O14666" s="144">
        <f>L14666/1.1</f>
        <v/>
      </c>
      <c r="P14666" s="87">
        <f>F14666&amp;E14666&amp;G14666&amp;J14666</f>
        <v/>
      </c>
    </row>
    <row r="14667">
      <c r="B14667" s="127" t="n">
        <v>44228</v>
      </c>
      <c r="C14667" s="87">
        <f>TEXT(B14667,"aaa")</f>
        <v/>
      </c>
      <c r="D14667" s="93" t="n"/>
      <c r="E14667" s="87">
        <f>INDEX(매칭테이블!C:D,MATCH(RD!G14667,매칭테이블!D:D,0),1)</f>
        <v/>
      </c>
      <c r="F14667" s="93" t="inlineStr">
        <is>
          <t>카페24</t>
        </is>
      </c>
      <c r="G14667" s="93" t="inlineStr">
        <is>
          <t>어성초 77% 패드옵션=어성초 77 클리어 패드 2개-30% off (무료배송)</t>
        </is>
      </c>
      <c r="H14667" s="93" t="n">
        <v>53</v>
      </c>
      <c r="I14667" s="93">
        <f>VLOOKUP(G14667,매칭테이블!D:E,2,0)</f>
        <v/>
      </c>
      <c r="J14667" s="87" t="n">
        <v>201208</v>
      </c>
      <c r="K14667" s="93" t="n"/>
      <c r="L14667" s="87">
        <f>VLOOKUP($P14667,매칭테이블!$G:$J,2,0)*H14667</f>
        <v/>
      </c>
      <c r="M14667" s="87">
        <f>L14667-L14667*VLOOKUP($P14667,매칭테이블!$G:$J,3,0)</f>
        <v/>
      </c>
      <c r="N14667" s="87">
        <f>VLOOKUP($P14667,매칭테이블!$G:$J,4,0)*H14667</f>
        <v/>
      </c>
      <c r="O14667" s="144">
        <f>L14667/1.1</f>
        <v/>
      </c>
      <c r="P14667" s="87">
        <f>F14667&amp;E14667&amp;G14667&amp;J14667</f>
        <v/>
      </c>
    </row>
    <row r="14668">
      <c r="B14668" s="127" t="n">
        <v>44228</v>
      </c>
      <c r="C14668" s="87">
        <f>TEXT(B14668,"aaa")</f>
        <v/>
      </c>
      <c r="D14668" s="93" t="n"/>
      <c r="E14668" s="87">
        <f>INDEX(매칭테이블!C:D,MATCH(RD!G14668,매칭테이블!D:D,0),1)</f>
        <v/>
      </c>
      <c r="F14668" s="93" t="inlineStr">
        <is>
          <t>카페24</t>
        </is>
      </c>
      <c r="G14668" s="93" t="inlineStr">
        <is>
          <t>어성초 77% 패드옵션=어성초 77 클리어 패드 2+1 EVENT (무료배송)</t>
        </is>
      </c>
      <c r="H14668" s="93" t="n">
        <v>27</v>
      </c>
      <c r="I14668" s="93">
        <f>VLOOKUP(G14668,매칭테이블!D:E,2,0)</f>
        <v/>
      </c>
      <c r="J14668" s="87" t="n">
        <v>201208</v>
      </c>
      <c r="K14668" s="93" t="n"/>
      <c r="L14668" s="87">
        <f>VLOOKUP($P14668,매칭테이블!$G:$J,2,0)*H14668</f>
        <v/>
      </c>
      <c r="M14668" s="87">
        <f>L14668-L14668*VLOOKUP($P14668,매칭테이블!$G:$J,3,0)</f>
        <v/>
      </c>
      <c r="N14668" s="87">
        <f>VLOOKUP($P14668,매칭테이블!$G:$J,4,0)*H14668</f>
        <v/>
      </c>
      <c r="O14668" s="144">
        <f>L14668/1.1</f>
        <v/>
      </c>
      <c r="P14668" s="87">
        <f>F14668&amp;E14668&amp;G14668&amp;J14668</f>
        <v/>
      </c>
    </row>
    <row r="14669">
      <c r="B14669" s="127" t="n">
        <v>44228</v>
      </c>
      <c r="C14669" s="87">
        <f>TEXT(B14669,"aaa")</f>
        <v/>
      </c>
      <c r="D14669" s="93" t="n"/>
      <c r="E14669" s="87">
        <f>INDEX(매칭테이블!C:D,MATCH(RD!G14669,매칭테이블!D:D,0),1)</f>
        <v/>
      </c>
      <c r="F14669" s="93" t="inlineStr">
        <is>
          <t>카페24</t>
        </is>
      </c>
      <c r="G14669" s="93" t="inlineStr">
        <is>
          <t>어성초 77% 패드옵션=어성초77토너1개+어성초77패드1개-30% off (무료배송)</t>
        </is>
      </c>
      <c r="H14669" s="93" t="n">
        <v>16</v>
      </c>
      <c r="I14669" s="93">
        <f>VLOOKUP(G14669,매칭테이블!D:E,2,0)</f>
        <v/>
      </c>
      <c r="J14669" s="87" t="n">
        <v>201208</v>
      </c>
      <c r="K14669" s="93" t="n"/>
      <c r="L14669" s="87">
        <f>VLOOKUP($P14669,매칭테이블!$G:$J,2,0)*H14669</f>
        <v/>
      </c>
      <c r="M14669" s="87">
        <f>L14669-L14669*VLOOKUP($P14669,매칭테이블!$G:$J,3,0)</f>
        <v/>
      </c>
      <c r="N14669" s="87">
        <f>VLOOKUP($P14669,매칭테이블!$G:$J,4,0)*H14669</f>
        <v/>
      </c>
      <c r="O14669" s="144">
        <f>L14669/1.1</f>
        <v/>
      </c>
      <c r="P14669" s="87">
        <f>F14669&amp;E14669&amp;G14669&amp;J14669</f>
        <v/>
      </c>
    </row>
    <row r="14670">
      <c r="B14670" s="127" t="n">
        <v>44228</v>
      </c>
      <c r="C14670" s="87">
        <f>TEXT(B14670,"aaa")</f>
        <v/>
      </c>
      <c r="D14670" s="93" t="n"/>
      <c r="E14670" s="87">
        <f>INDEX(매칭테이블!C:D,MATCH(RD!G14670,매칭테이블!D:D,0),1)</f>
        <v/>
      </c>
      <c r="F14670" s="93" t="inlineStr">
        <is>
          <t>카페24</t>
        </is>
      </c>
      <c r="G14670" s="93" t="inlineStr">
        <is>
          <t>어성초 78 수딩 크림</t>
        </is>
      </c>
      <c r="H14670" s="93" t="n">
        <v>10</v>
      </c>
      <c r="I14670" s="93">
        <f>VLOOKUP(G14670,매칭테이블!D:E,2,0)</f>
        <v/>
      </c>
      <c r="J14670" s="87" t="n">
        <v>201208</v>
      </c>
      <c r="K14670" s="93" t="n"/>
      <c r="L14670" s="87">
        <f>VLOOKUP($P14670,매칭테이블!$G:$J,2,0)*H14670</f>
        <v/>
      </c>
      <c r="M14670" s="87">
        <f>L14670-L14670*VLOOKUP($P14670,매칭테이블!$G:$J,3,0)</f>
        <v/>
      </c>
      <c r="N14670" s="87">
        <f>VLOOKUP($P14670,매칭테이블!$G:$J,4,0)*H14670</f>
        <v/>
      </c>
      <c r="O14670" s="144">
        <f>L14670/1.1</f>
        <v/>
      </c>
      <c r="P14670" s="87">
        <f>F14670&amp;E14670&amp;G14670&amp;J14670</f>
        <v/>
      </c>
    </row>
    <row r="14671">
      <c r="B14671" s="127" t="n">
        <v>44228</v>
      </c>
      <c r="C14671" s="87">
        <f>TEXT(B14671,"aaa")</f>
        <v/>
      </c>
      <c r="D14671" s="93" t="n"/>
      <c r="E14671" s="87">
        <f>INDEX(매칭테이블!C:D,MATCH(RD!G14671,매칭테이블!D:D,0),1)</f>
        <v/>
      </c>
      <c r="F14671" s="93" t="inlineStr">
        <is>
          <t>카페24</t>
        </is>
      </c>
      <c r="G14671" s="93" t="inlineStr">
        <is>
          <t>어성초 78 수딩 크림</t>
        </is>
      </c>
      <c r="H14671" s="93" t="n">
        <v>12</v>
      </c>
      <c r="I14671" s="93">
        <f>VLOOKUP(G14671,매칭테이블!D:E,2,0)</f>
        <v/>
      </c>
      <c r="J14671" s="87" t="n">
        <v>201208</v>
      </c>
      <c r="K14671" s="93" t="n"/>
      <c r="L14671" s="87">
        <f>VLOOKUP($P14671,매칭테이블!$G:$J,2,0)*H14671</f>
        <v/>
      </c>
      <c r="M14671" s="87">
        <f>L14671-L14671*VLOOKUP($P14671,매칭테이블!$G:$J,3,0)</f>
        <v/>
      </c>
      <c r="N14671" s="87">
        <f>VLOOKUP($P14671,매칭테이블!$G:$J,4,0)*H14671</f>
        <v/>
      </c>
      <c r="O14671" s="144">
        <f>L14671/1.1</f>
        <v/>
      </c>
      <c r="P14671" s="87">
        <f>F14671&amp;E14671&amp;G14671&amp;J14671</f>
        <v/>
      </c>
    </row>
    <row r="14672">
      <c r="B14672" s="127" t="n">
        <v>44228</v>
      </c>
      <c r="C14672" s="87">
        <f>TEXT(B14672,"aaa")</f>
        <v/>
      </c>
      <c r="D14672" s="93" t="n"/>
      <c r="E14672" s="87">
        <f>INDEX(매칭테이블!C:D,MATCH(RD!G14672,매칭테이블!D:D,0),1)</f>
        <v/>
      </c>
      <c r="F14672" s="93" t="inlineStr">
        <is>
          <t>카페24</t>
        </is>
      </c>
      <c r="G14672" s="93" t="inlineStr">
        <is>
          <t>어성초 80 수분 진정 앰플앰플=어성초 80 앰플 1개-15%off</t>
        </is>
      </c>
      <c r="H14672" s="93" t="n">
        <v>42</v>
      </c>
      <c r="I14672" s="93">
        <f>VLOOKUP(G14672,매칭테이블!D:E,2,0)</f>
        <v/>
      </c>
      <c r="J14672" s="87" t="n">
        <v>201208</v>
      </c>
      <c r="K14672" s="93" t="n"/>
      <c r="L14672" s="87">
        <f>VLOOKUP($P14672,매칭테이블!$G:$J,2,0)*H14672</f>
        <v/>
      </c>
      <c r="M14672" s="87">
        <f>L14672-L14672*VLOOKUP($P14672,매칭테이블!$G:$J,3,0)</f>
        <v/>
      </c>
      <c r="N14672" s="87">
        <f>VLOOKUP($P14672,매칭테이블!$G:$J,4,0)*H14672</f>
        <v/>
      </c>
      <c r="O14672" s="144">
        <f>L14672/1.1</f>
        <v/>
      </c>
      <c r="P14672" s="87">
        <f>F14672&amp;E14672&amp;G14672&amp;J14672</f>
        <v/>
      </c>
    </row>
    <row r="14673">
      <c r="B14673" s="127" t="n">
        <v>44228</v>
      </c>
      <c r="C14673" s="87">
        <f>TEXT(B14673,"aaa")</f>
        <v/>
      </c>
      <c r="D14673" s="93" t="n"/>
      <c r="E14673" s="87">
        <f>INDEX(매칭테이블!C:D,MATCH(RD!G14673,매칭테이블!D:D,0),1)</f>
        <v/>
      </c>
      <c r="F14673" s="93" t="inlineStr">
        <is>
          <t>카페24</t>
        </is>
      </c>
      <c r="G14673" s="93" t="inlineStr">
        <is>
          <t>어성초 80 수분 진정 앰플앰플=어성초 80 앰플 2개-27%off (무료배송)</t>
        </is>
      </c>
      <c r="H14673" s="93" t="n">
        <v>11</v>
      </c>
      <c r="I14673" s="93">
        <f>VLOOKUP(G14673,매칭테이블!D:E,2,0)</f>
        <v/>
      </c>
      <c r="J14673" s="87" t="n">
        <v>201208</v>
      </c>
      <c r="K14673" s="93" t="n"/>
      <c r="L14673" s="87">
        <f>VLOOKUP($P14673,매칭테이블!$G:$J,2,0)*H14673</f>
        <v/>
      </c>
      <c r="M14673" s="87">
        <f>L14673-L14673*VLOOKUP($P14673,매칭테이블!$G:$J,3,0)</f>
        <v/>
      </c>
      <c r="N14673" s="87">
        <f>VLOOKUP($P14673,매칭테이블!$G:$J,4,0)*H14673</f>
        <v/>
      </c>
      <c r="O14673" s="144">
        <f>L14673/1.1</f>
        <v/>
      </c>
      <c r="P14673" s="87">
        <f>F14673&amp;E14673&amp;G14673&amp;J14673</f>
        <v/>
      </c>
    </row>
    <row r="14674">
      <c r="B14674" s="127" t="n">
        <v>44228</v>
      </c>
      <c r="C14674" s="87">
        <f>TEXT(B14674,"aaa")</f>
        <v/>
      </c>
      <c r="D14674" s="93" t="n"/>
      <c r="E14674" s="87">
        <f>INDEX(매칭테이블!C:D,MATCH(RD!G14674,매칭테이블!D:D,0),1)</f>
        <v/>
      </c>
      <c r="F14674" s="93" t="inlineStr">
        <is>
          <t>카페24</t>
        </is>
      </c>
      <c r="G14674" s="93" t="inlineStr">
        <is>
          <t>어성초 80 수분 진정 앰플</t>
        </is>
      </c>
      <c r="H14674" s="93" t="n">
        <v>10</v>
      </c>
      <c r="I14674" s="93">
        <f>VLOOKUP(G14674,매칭테이블!D:E,2,0)</f>
        <v/>
      </c>
      <c r="J14674" s="87" t="n">
        <v>201208</v>
      </c>
      <c r="K14674" s="93" t="n"/>
      <c r="L14674" s="87">
        <f>VLOOKUP($P14674,매칭테이블!$G:$J,2,0)*H14674</f>
        <v/>
      </c>
      <c r="M14674" s="87">
        <f>L14674-L14674*VLOOKUP($P14674,매칭테이블!$G:$J,3,0)</f>
        <v/>
      </c>
      <c r="N14674" s="87">
        <f>VLOOKUP($P14674,매칭테이블!$G:$J,4,0)*H14674</f>
        <v/>
      </c>
      <c r="O14674" s="144">
        <f>L14674/1.1</f>
        <v/>
      </c>
      <c r="P14674" s="87">
        <f>F14674&amp;E14674&amp;G14674&amp;J14674</f>
        <v/>
      </c>
    </row>
    <row r="14675">
      <c r="B14675" s="127" t="n">
        <v>44228</v>
      </c>
      <c r="C14675" s="87">
        <f>TEXT(B14675,"aaa")</f>
        <v/>
      </c>
      <c r="D14675" s="93" t="n"/>
      <c r="E14675" s="87">
        <f>INDEX(매칭테이블!C:D,MATCH(RD!G14675,매칭테이블!D:D,0),1)</f>
        <v/>
      </c>
      <c r="F14675" s="93" t="inlineStr">
        <is>
          <t>카페24</t>
        </is>
      </c>
      <c r="G14675" s="93" t="inlineStr">
        <is>
          <t>어성초 아크네 바디워시옵션=어성초 아크네 바디워시 1개 -30% off</t>
        </is>
      </c>
      <c r="H14675" s="93" t="n">
        <v>6</v>
      </c>
      <c r="I14675" s="93">
        <f>VLOOKUP(G14675,매칭테이블!D:E,2,0)</f>
        <v/>
      </c>
      <c r="J14675" s="87" t="n">
        <v>201208</v>
      </c>
      <c r="K14675" s="93" t="n"/>
      <c r="L14675" s="87">
        <f>VLOOKUP($P14675,매칭테이블!$G:$J,2,0)*H14675</f>
        <v/>
      </c>
      <c r="M14675" s="87">
        <f>L14675-L14675*VLOOKUP($P14675,매칭테이블!$G:$J,3,0)</f>
        <v/>
      </c>
      <c r="N14675" s="87">
        <f>VLOOKUP($P14675,매칭테이블!$G:$J,4,0)*H14675</f>
        <v/>
      </c>
      <c r="O14675" s="144">
        <f>L14675/1.1</f>
        <v/>
      </c>
      <c r="P14675" s="87">
        <f>F14675&amp;E14675&amp;G14675&amp;J14675</f>
        <v/>
      </c>
    </row>
    <row r="14676">
      <c r="B14676" s="127" t="n">
        <v>44228</v>
      </c>
      <c r="C14676" s="87">
        <f>TEXT(B14676,"aaa")</f>
        <v/>
      </c>
      <c r="D14676" s="93" t="n"/>
      <c r="E14676" s="87">
        <f>INDEX(매칭테이블!C:D,MATCH(RD!G14676,매칭테이블!D:D,0),1)</f>
        <v/>
      </c>
      <c r="F14676" s="93" t="inlineStr">
        <is>
          <t>카페24</t>
        </is>
      </c>
      <c r="G14676" s="93" t="inlineStr">
        <is>
          <t>어성초 아크네 바디워시옵션=어성초 아크네 바디워시 2개 -35% off (무료배송)</t>
        </is>
      </c>
      <c r="H14676" s="93" t="n">
        <v>3</v>
      </c>
      <c r="I14676" s="93">
        <f>VLOOKUP(G14676,매칭테이블!D:E,2,0)</f>
        <v/>
      </c>
      <c r="J14676" s="87" t="n">
        <v>201208</v>
      </c>
      <c r="K14676" s="93" t="n"/>
      <c r="L14676" s="87">
        <f>VLOOKUP($P14676,매칭테이블!$G:$J,2,0)*H14676</f>
        <v/>
      </c>
      <c r="M14676" s="87">
        <f>L14676-L14676*VLOOKUP($P14676,매칭테이블!$G:$J,3,0)</f>
        <v/>
      </c>
      <c r="N14676" s="87">
        <f>VLOOKUP($P14676,매칭테이블!$G:$J,4,0)*H14676</f>
        <v/>
      </c>
      <c r="O14676" s="144">
        <f>L14676/1.1</f>
        <v/>
      </c>
      <c r="P14676" s="87">
        <f>F14676&amp;E14676&amp;G14676&amp;J14676</f>
        <v/>
      </c>
    </row>
    <row r="14677">
      <c r="B14677" s="127" t="n">
        <v>44228</v>
      </c>
      <c r="C14677" s="87">
        <f>TEXT(B14677,"aaa")</f>
        <v/>
      </c>
      <c r="D14677" s="93" t="n"/>
      <c r="E14677" s="87">
        <f>INDEX(매칭테이블!C:D,MATCH(RD!G14677,매칭테이블!D:D,0),1)</f>
        <v/>
      </c>
      <c r="F14677" s="93" t="inlineStr">
        <is>
          <t>카페24</t>
        </is>
      </c>
      <c r="G14677" s="93" t="inlineStr">
        <is>
          <t>어성초 약산성 클렌징폼클렌징폼=어성초 약산성 클렌징폼 1개 -19%off</t>
        </is>
      </c>
      <c r="H14677" s="93" t="n">
        <v>26</v>
      </c>
      <c r="I14677" s="93">
        <f>VLOOKUP(G14677,매칭테이블!D:E,2,0)</f>
        <v/>
      </c>
      <c r="J14677" s="87" t="n">
        <v>201208</v>
      </c>
      <c r="K14677" s="93" t="n"/>
      <c r="L14677" s="87">
        <f>VLOOKUP($P14677,매칭테이블!$G:$J,2,0)*H14677</f>
        <v/>
      </c>
      <c r="M14677" s="87">
        <f>L14677-L14677*VLOOKUP($P14677,매칭테이블!$G:$J,3,0)</f>
        <v/>
      </c>
      <c r="N14677" s="87">
        <f>VLOOKUP($P14677,매칭테이블!$G:$J,4,0)*H14677</f>
        <v/>
      </c>
      <c r="O14677" s="144">
        <f>L14677/1.1</f>
        <v/>
      </c>
      <c r="P14677" s="87">
        <f>F14677&amp;E14677&amp;G14677&amp;J14677</f>
        <v/>
      </c>
    </row>
    <row r="14678">
      <c r="B14678" s="127" t="n">
        <v>44228</v>
      </c>
      <c r="C14678" s="87">
        <f>TEXT(B14678,"aaa")</f>
        <v/>
      </c>
      <c r="D14678" s="93" t="n"/>
      <c r="E14678" s="87">
        <f>INDEX(매칭테이블!C:D,MATCH(RD!G14678,매칭테이블!D:D,0),1)</f>
        <v/>
      </c>
      <c r="F14678" s="93" t="inlineStr">
        <is>
          <t>카페24</t>
        </is>
      </c>
      <c r="G14678" s="93" t="inlineStr">
        <is>
          <t>어성초 약산성 클렌징폼클렌징폼=어성초 약산성 클렌징폼 2개 -25%off</t>
        </is>
      </c>
      <c r="H14678" s="93" t="n">
        <v>9</v>
      </c>
      <c r="I14678" s="93">
        <f>VLOOKUP(G14678,매칭테이블!D:E,2,0)</f>
        <v/>
      </c>
      <c r="J14678" s="87" t="n">
        <v>201208</v>
      </c>
      <c r="K14678" s="93" t="n"/>
      <c r="L14678" s="87">
        <f>VLOOKUP($P14678,매칭테이블!$G:$J,2,0)*H14678</f>
        <v/>
      </c>
      <c r="M14678" s="87">
        <f>L14678-L14678*VLOOKUP($P14678,매칭테이블!$G:$J,3,0)</f>
        <v/>
      </c>
      <c r="N14678" s="87">
        <f>VLOOKUP($P14678,매칭테이블!$G:$J,4,0)*H14678</f>
        <v/>
      </c>
      <c r="O14678" s="144">
        <f>L14678/1.1</f>
        <v/>
      </c>
      <c r="P14678" s="87">
        <f>F14678&amp;E14678&amp;G14678&amp;J14678</f>
        <v/>
      </c>
    </row>
    <row r="14679">
      <c r="B14679" s="127" t="n">
        <v>44228</v>
      </c>
      <c r="C14679" s="87">
        <f>TEXT(B14679,"aaa")</f>
        <v/>
      </c>
      <c r="D14679" s="93" t="n"/>
      <c r="E14679" s="87">
        <f>INDEX(매칭테이블!C:D,MATCH(RD!G14679,매칭테이블!D:D,0),1)</f>
        <v/>
      </c>
      <c r="F14679" s="93" t="inlineStr">
        <is>
          <t>카페24</t>
        </is>
      </c>
      <c r="G14679" s="93" t="inlineStr">
        <is>
          <t>어성초 약산성 클렌징폼클렌징폼=어성초 약산성 클렌징폼 3개 -31%off (무료배송)</t>
        </is>
      </c>
      <c r="H14679" s="93" t="n">
        <v>8</v>
      </c>
      <c r="I14679" s="93">
        <f>VLOOKUP(G14679,매칭테이블!D:E,2,0)</f>
        <v/>
      </c>
      <c r="J14679" s="87" t="n">
        <v>201208</v>
      </c>
      <c r="K14679" s="93" t="n"/>
      <c r="L14679" s="87">
        <f>VLOOKUP($P14679,매칭테이블!$G:$J,2,0)*H14679</f>
        <v/>
      </c>
      <c r="M14679" s="87">
        <f>L14679-L14679*VLOOKUP($P14679,매칭테이블!$G:$J,3,0)</f>
        <v/>
      </c>
      <c r="N14679" s="87">
        <f>VLOOKUP($P14679,매칭테이블!$G:$J,4,0)*H14679</f>
        <v/>
      </c>
      <c r="O14679" s="144">
        <f>L14679/1.1</f>
        <v/>
      </c>
      <c r="P14679" s="87">
        <f>F14679&amp;E14679&amp;G14679&amp;J14679</f>
        <v/>
      </c>
    </row>
    <row r="14680">
      <c r="B14680" s="127" t="n">
        <v>44228</v>
      </c>
      <c r="C14680" s="87">
        <f>TEXT(B14680,"aaa")</f>
        <v/>
      </c>
      <c r="D14680" s="93" t="n"/>
      <c r="E14680" s="87">
        <f>INDEX(매칭테이블!C:D,MATCH(RD!G14680,매칭테이블!D:D,0),1)</f>
        <v/>
      </c>
      <c r="F14680" s="93" t="inlineStr">
        <is>
          <t>카페24</t>
        </is>
      </c>
      <c r="G14680" s="93" t="inlineStr">
        <is>
          <t>어성초 약산성 클렌징폼</t>
        </is>
      </c>
      <c r="H14680" s="93" t="n">
        <v>2</v>
      </c>
      <c r="I14680" s="93">
        <f>VLOOKUP(G14680,매칭테이블!D:E,2,0)</f>
        <v/>
      </c>
      <c r="J14680" s="87" t="n">
        <v>201208</v>
      </c>
      <c r="K14680" s="93" t="n"/>
      <c r="L14680" s="87">
        <f>VLOOKUP($P14680,매칭테이블!$G:$J,2,0)*H14680</f>
        <v/>
      </c>
      <c r="M14680" s="87">
        <f>L14680-L14680*VLOOKUP($P14680,매칭테이블!$G:$J,3,0)</f>
        <v/>
      </c>
      <c r="N14680" s="87">
        <f>VLOOKUP($P14680,매칭테이블!$G:$J,4,0)*H14680</f>
        <v/>
      </c>
      <c r="O14680" s="144">
        <f>L14680/1.1</f>
        <v/>
      </c>
      <c r="P14680" s="87">
        <f>F14680&amp;E14680&amp;G14680&amp;J14680</f>
        <v/>
      </c>
    </row>
    <row r="14681">
      <c r="B14681" s="127" t="n">
        <v>44228</v>
      </c>
      <c r="C14681" s="87">
        <f>TEXT(B14681,"aaa")</f>
        <v/>
      </c>
      <c r="D14681" s="93" t="n"/>
      <c r="E14681" s="87">
        <f>INDEX(매칭테이블!C:D,MATCH(RD!G14681,매칭테이블!D:D,0),1)</f>
        <v/>
      </c>
      <c r="F14681" s="93" t="inlineStr">
        <is>
          <t>카페24</t>
        </is>
      </c>
      <c r="G14681" s="93" t="inlineStr">
        <is>
          <t>어성초 크림마스크 나이트 솔루션옵션=어성초 크림마스크 나이트 솔루션 1장</t>
        </is>
      </c>
      <c r="H14681" s="93" t="n">
        <v>2</v>
      </c>
      <c r="I14681" s="93">
        <f>VLOOKUP(G14681,매칭테이블!D:E,2,0)</f>
        <v/>
      </c>
      <c r="J14681" s="87" t="n">
        <v>201208</v>
      </c>
      <c r="K14681" s="93" t="n"/>
      <c r="L14681" s="87">
        <f>VLOOKUP($P14681,매칭테이블!$G:$J,2,0)*H14681</f>
        <v/>
      </c>
      <c r="M14681" s="87">
        <f>L14681-L14681*VLOOKUP($P14681,매칭테이블!$G:$J,3,0)</f>
        <v/>
      </c>
      <c r="N14681" s="87">
        <f>VLOOKUP($P14681,매칭테이블!$G:$J,4,0)*H14681</f>
        <v/>
      </c>
      <c r="O14681" s="144">
        <f>L14681/1.1</f>
        <v/>
      </c>
      <c r="P14681" s="87">
        <f>F14681&amp;E14681&amp;G14681&amp;J14681</f>
        <v/>
      </c>
    </row>
    <row r="14682">
      <c r="B14682" s="127" t="n">
        <v>44228</v>
      </c>
      <c r="C14682" s="87">
        <f>TEXT(B14682,"aaa")</f>
        <v/>
      </c>
      <c r="D14682" s="93" t="n"/>
      <c r="E14682" s="87">
        <f>INDEX(매칭테이블!C:D,MATCH(RD!G14682,매칭테이블!D:D,0),1)</f>
        <v/>
      </c>
      <c r="F14682" s="93" t="inlineStr">
        <is>
          <t>카페24</t>
        </is>
      </c>
      <c r="G14682" s="93" t="inlineStr">
        <is>
          <t>어성초 크림마스크 나이트 솔루션옵션=어성초 크림마스크 나이트 솔루션 10장 (-50%)</t>
        </is>
      </c>
      <c r="H14682" s="93" t="n">
        <v>4</v>
      </c>
      <c r="I14682" s="93">
        <f>VLOOKUP(G14682,매칭테이블!D:E,2,0)</f>
        <v/>
      </c>
      <c r="J14682" s="87" t="n">
        <v>201208</v>
      </c>
      <c r="K14682" s="93" t="n"/>
      <c r="L14682" s="87">
        <f>VLOOKUP($P14682,매칭테이블!$G:$J,2,0)*H14682</f>
        <v/>
      </c>
      <c r="M14682" s="87">
        <f>L14682-L14682*VLOOKUP($P14682,매칭테이블!$G:$J,3,0)</f>
        <v/>
      </c>
      <c r="N14682" s="87">
        <f>VLOOKUP($P14682,매칭테이블!$G:$J,4,0)*H14682</f>
        <v/>
      </c>
      <c r="O14682" s="144">
        <f>L14682/1.1</f>
        <v/>
      </c>
      <c r="P14682" s="87">
        <f>F14682&amp;E14682&amp;G14682&amp;J14682</f>
        <v/>
      </c>
    </row>
    <row r="14683">
      <c r="B14683" s="127" t="n">
        <v>44228</v>
      </c>
      <c r="C14683" s="87">
        <f>TEXT(B14683,"aaa")</f>
        <v/>
      </c>
      <c r="D14683" s="93" t="n"/>
      <c r="E14683" s="87">
        <f>INDEX(매칭테이블!C:D,MATCH(RD!G14683,매칭테이블!D:D,0),1)</f>
        <v/>
      </c>
      <c r="F14683" s="93" t="inlineStr">
        <is>
          <t>카페24</t>
        </is>
      </c>
      <c r="G14683" s="93" t="inlineStr">
        <is>
          <t>자작나무 수분 마스크옵션=자작나무 수분 마스크 10장 (50% off)</t>
        </is>
      </c>
      <c r="H14683" s="93" t="n">
        <v>4</v>
      </c>
      <c r="I14683" s="93">
        <f>VLOOKUP(G14683,매칭테이블!D:E,2,0)</f>
        <v/>
      </c>
      <c r="J14683" s="87" t="n">
        <v>201208</v>
      </c>
      <c r="K14683" s="93" t="n"/>
      <c r="L14683" s="87">
        <f>VLOOKUP($P14683,매칭테이블!$G:$J,2,0)*H14683</f>
        <v/>
      </c>
      <c r="M14683" s="87">
        <f>L14683-L14683*VLOOKUP($P14683,매칭테이블!$G:$J,3,0)</f>
        <v/>
      </c>
      <c r="N14683" s="87">
        <f>VLOOKUP($P14683,매칭테이블!$G:$J,4,0)*H14683</f>
        <v/>
      </c>
      <c r="O14683" s="144">
        <f>L14683/1.1</f>
        <v/>
      </c>
      <c r="P14683" s="87">
        <f>F14683&amp;E14683&amp;G14683&amp;J14683</f>
        <v/>
      </c>
    </row>
    <row r="14684">
      <c r="B14684" s="127" t="n">
        <v>44228</v>
      </c>
      <c r="C14684" s="87">
        <f>TEXT(B14684,"aaa")</f>
        <v/>
      </c>
      <c r="D14684" s="93" t="n"/>
      <c r="E14684" s="87">
        <f>INDEX(매칭테이블!C:D,MATCH(RD!G14684,매칭테이블!D:D,0),1)</f>
        <v/>
      </c>
      <c r="F14684" s="93" t="inlineStr">
        <is>
          <t>카페24</t>
        </is>
      </c>
      <c r="G14684" s="93" t="inlineStr">
        <is>
          <t>청귤 비타 잡티 마스크옵션=청귤 비타 잡티 마스크 1장</t>
        </is>
      </c>
      <c r="H14684" s="93" t="n">
        <v>1</v>
      </c>
      <c r="I14684" s="93">
        <f>VLOOKUP(G14684,매칭테이블!D:E,2,0)</f>
        <v/>
      </c>
      <c r="J14684" s="87" t="n">
        <v>201208</v>
      </c>
      <c r="K14684" s="93" t="n"/>
      <c r="L14684" s="87">
        <f>VLOOKUP($P14684,매칭테이블!$G:$J,2,0)*H14684</f>
        <v/>
      </c>
      <c r="M14684" s="87">
        <f>L14684-L14684*VLOOKUP($P14684,매칭테이블!$G:$J,3,0)</f>
        <v/>
      </c>
      <c r="N14684" s="87">
        <f>VLOOKUP($P14684,매칭테이블!$G:$J,4,0)*H14684</f>
        <v/>
      </c>
      <c r="O14684" s="144">
        <f>L14684/1.1</f>
        <v/>
      </c>
      <c r="P14684" s="87">
        <f>F14684&amp;E14684&amp;G14684&amp;J14684</f>
        <v/>
      </c>
    </row>
    <row r="14685">
      <c r="B14685" s="127" t="n">
        <v>44228</v>
      </c>
      <c r="C14685" s="87">
        <f>TEXT(B14685,"aaa")</f>
        <v/>
      </c>
      <c r="D14685" s="93" t="n"/>
      <c r="E14685" s="87">
        <f>INDEX(매칭테이블!C:D,MATCH(RD!G14685,매칭테이블!D:D,0),1)</f>
        <v/>
      </c>
      <c r="F14685" s="93" t="inlineStr">
        <is>
          <t>카페24</t>
        </is>
      </c>
      <c r="G14685" s="93" t="inlineStr">
        <is>
          <t>청귤 비타 잡티 마스크옵션=청귤 비타 잡티 마스크 10장 (50% off)</t>
        </is>
      </c>
      <c r="H14685" s="93" t="n">
        <v>4</v>
      </c>
      <c r="I14685" s="93">
        <f>VLOOKUP(G14685,매칭테이블!D:E,2,0)</f>
        <v/>
      </c>
      <c r="J14685" s="87" t="n">
        <v>201208</v>
      </c>
      <c r="K14685" s="93" t="n"/>
      <c r="L14685" s="87">
        <f>VLOOKUP($P14685,매칭테이블!$G:$J,2,0)*H14685</f>
        <v/>
      </c>
      <c r="M14685" s="87">
        <f>L14685-L14685*VLOOKUP($P14685,매칭테이블!$G:$J,3,0)</f>
        <v/>
      </c>
      <c r="N14685" s="87">
        <f>VLOOKUP($P14685,매칭테이블!$G:$J,4,0)*H14685</f>
        <v/>
      </c>
      <c r="O14685" s="144">
        <f>L14685/1.1</f>
        <v/>
      </c>
      <c r="P14685" s="87">
        <f>F14685&amp;E14685&amp;G14685&amp;J14685</f>
        <v/>
      </c>
    </row>
    <row r="14686">
      <c r="B14686" s="127" t="n">
        <v>44228</v>
      </c>
      <c r="C14686" s="87">
        <f>TEXT(B14686,"aaa")</f>
        <v/>
      </c>
      <c r="D14686" s="93" t="n"/>
      <c r="E14686" s="87">
        <f>INDEX(매칭테이블!C:D,MATCH(RD!G14686,매칭테이블!D:D,0),1)</f>
        <v/>
      </c>
      <c r="F14686" s="93" t="inlineStr">
        <is>
          <t>카페24</t>
        </is>
      </c>
      <c r="G14686" s="93" t="inlineStr">
        <is>
          <t>촉촉 스킨팩 화장솜</t>
        </is>
      </c>
      <c r="H14686" s="93" t="n">
        <v>47</v>
      </c>
      <c r="I14686" s="93">
        <f>VLOOKUP(G14686,매칭테이블!D:E,2,0)</f>
        <v/>
      </c>
      <c r="J14686" s="87" t="n">
        <v>201208</v>
      </c>
      <c r="K14686" s="93" t="n"/>
      <c r="L14686" s="87">
        <f>VLOOKUP($P14686,매칭테이블!$G:$J,2,0)*H14686</f>
        <v/>
      </c>
      <c r="M14686" s="87">
        <f>L14686-L14686*VLOOKUP($P14686,매칭테이블!$G:$J,3,0)</f>
        <v/>
      </c>
      <c r="N14686" s="87">
        <f>VLOOKUP($P14686,매칭테이블!$G:$J,4,0)*H14686</f>
        <v/>
      </c>
      <c r="O14686" s="144">
        <f>L14686/1.1</f>
        <v/>
      </c>
      <c r="P14686" s="87">
        <f>F14686&amp;E14686&amp;G14686&amp;J14686</f>
        <v/>
      </c>
    </row>
    <row r="14687">
      <c r="B14687" s="127" t="n">
        <v>44228</v>
      </c>
      <c r="C14687" s="87">
        <f>TEXT(B14687,"aaa")</f>
        <v/>
      </c>
      <c r="D14687" s="93" t="n"/>
      <c r="E14687" s="87">
        <f>INDEX(매칭테이블!C:D,MATCH(RD!G14687,매칭테이블!D:D,0),1)</f>
        <v/>
      </c>
      <c r="F14687" s="93" t="inlineStr">
        <is>
          <t>카페24</t>
        </is>
      </c>
      <c r="G14687" s="93" t="inlineStr">
        <is>
          <t>촉촉 스킨팩 화장솜</t>
        </is>
      </c>
      <c r="H14687" s="93" t="n">
        <v>6</v>
      </c>
      <c r="I14687" s="93">
        <f>VLOOKUP(G14687,매칭테이블!D:E,2,0)</f>
        <v/>
      </c>
      <c r="J14687" s="87" t="n">
        <v>201208</v>
      </c>
      <c r="K14687" s="93" t="n"/>
      <c r="L14687" s="87">
        <f>VLOOKUP($P14687,매칭테이블!$G:$J,2,0)*H14687</f>
        <v/>
      </c>
      <c r="M14687" s="87">
        <f>L14687-L14687*VLOOKUP($P14687,매칭테이블!$G:$J,3,0)</f>
        <v/>
      </c>
      <c r="N14687" s="87">
        <f>VLOOKUP($P14687,매칭테이블!$G:$J,4,0)*H14687</f>
        <v/>
      </c>
      <c r="O14687" s="144">
        <f>L14687/1.1</f>
        <v/>
      </c>
      <c r="P14687" s="87">
        <f>F14687&amp;E14687&amp;G14687&amp;J14687</f>
        <v/>
      </c>
    </row>
    <row r="14688">
      <c r="B14688" s="127" t="n">
        <v>44228</v>
      </c>
      <c r="C14688" s="87">
        <f>TEXT(B14688,"aaa")</f>
        <v/>
      </c>
      <c r="D14688" s="93" t="n"/>
      <c r="E14688" s="87">
        <f>INDEX(매칭테이블!C:D,MATCH(RD!G14688,매칭테이블!D:D,0),1)</f>
        <v/>
      </c>
      <c r="F14688" s="93" t="inlineStr">
        <is>
          <t>화해</t>
        </is>
      </c>
      <c r="G14688" s="93" t="inlineStr">
        <is>
          <t>어성초 77 진정 마스크 25ml 1매/10매1매어성초 77 진정 마스크 25ml 1매/10매1매</t>
        </is>
      </c>
      <c r="H14688" s="93" t="n">
        <v>2</v>
      </c>
      <c r="I14688" s="93">
        <f>VLOOKUP(G14688,매칭테이블!D:E,2,0)</f>
        <v/>
      </c>
      <c r="J14688" s="87" t="n">
        <v>201208</v>
      </c>
      <c r="K14688" s="93" t="n"/>
      <c r="L14688" s="87">
        <f>VLOOKUP($P14688,매칭테이블!$G:$J,2,0)*H14688</f>
        <v/>
      </c>
      <c r="M14688" s="87">
        <f>L14688-L14688*VLOOKUP($P14688,매칭테이블!$G:$J,3,0)</f>
        <v/>
      </c>
      <c r="N14688" s="87">
        <f>VLOOKUP($P14688,매칭테이블!$G:$J,4,0)*H14688</f>
        <v/>
      </c>
      <c r="O14688" s="144">
        <f>L14688/1.1</f>
        <v/>
      </c>
      <c r="P14688" s="87">
        <f>F14688&amp;E14688&amp;G14688&amp;J14688</f>
        <v/>
      </c>
    </row>
    <row r="14689">
      <c r="B14689" s="127" t="n">
        <v>44228</v>
      </c>
      <c r="C14689" s="87">
        <f>TEXT(B14689,"aaa")</f>
        <v/>
      </c>
      <c r="D14689" s="93" t="n"/>
      <c r="E14689" s="87">
        <f>INDEX(매칭테이블!C:D,MATCH(RD!G14689,매칭테이블!D:D,0),1)</f>
        <v/>
      </c>
      <c r="F14689" s="93" t="inlineStr">
        <is>
          <t>화해</t>
        </is>
      </c>
      <c r="G14689" s="93" t="inlineStr">
        <is>
          <t>어성초 77 클리어 패드 70매어성초 77 클리어 패드 70매</t>
        </is>
      </c>
      <c r="H14689" s="93" t="n">
        <v>1</v>
      </c>
      <c r="I14689" s="93">
        <f>VLOOKUP(G14689,매칭테이블!D:E,2,0)</f>
        <v/>
      </c>
      <c r="J14689" s="87" t="n">
        <v>201208</v>
      </c>
      <c r="K14689" s="93" t="n"/>
      <c r="L14689" s="87">
        <f>VLOOKUP($P14689,매칭테이블!$G:$J,2,0)*H14689</f>
        <v/>
      </c>
      <c r="M14689" s="87">
        <f>L14689-L14689*VLOOKUP($P14689,매칭테이블!$G:$J,3,0)</f>
        <v/>
      </c>
      <c r="N14689" s="87">
        <f>VLOOKUP($P14689,매칭테이블!$G:$J,4,0)*H14689</f>
        <v/>
      </c>
      <c r="O14689" s="144">
        <f>L14689/1.1</f>
        <v/>
      </c>
      <c r="P14689" s="87">
        <f>F14689&amp;E14689&amp;G14689&amp;J14689</f>
        <v/>
      </c>
    </row>
    <row r="14690">
      <c r="B14690" s="127" t="n">
        <v>44229</v>
      </c>
      <c r="C14690" s="87">
        <f>TEXT(B14690,"aaa")</f>
        <v/>
      </c>
      <c r="D14690" s="93" t="n"/>
      <c r="E14690" s="87">
        <f>INDEX(매칭테이블!C:D,MATCH(RD!G14690,매칭테이블!D:D,0),1)</f>
        <v/>
      </c>
      <c r="F14690" s="93" t="inlineStr">
        <is>
          <t>W컨셉</t>
        </is>
      </c>
      <c r="G14690" s="93" t="inlineStr">
        <is>
          <t>어성초 77토너 (2 SET) HEARTLEAF 77% SOOTHING TONER 250ml250ml 2set</t>
        </is>
      </c>
      <c r="H14690" s="93" t="n">
        <v>3</v>
      </c>
      <c r="I14690" s="93">
        <f>VLOOKUP(G14690,매칭테이블!D:E,2,0)</f>
        <v/>
      </c>
      <c r="J14690" s="87" t="n">
        <v>201208</v>
      </c>
      <c r="K14690" s="93" t="n"/>
      <c r="L14690" s="87">
        <f>VLOOKUP($P14690,매칭테이블!$G:$J,2,0)*H14690</f>
        <v/>
      </c>
      <c r="M14690" s="87">
        <f>L14690-L14690*VLOOKUP($P14690,매칭테이블!$G:$J,3,0)</f>
        <v/>
      </c>
      <c r="N14690" s="87">
        <f>VLOOKUP($P14690,매칭테이블!$G:$J,4,0)*H14690</f>
        <v/>
      </c>
      <c r="O14690" s="144">
        <f>L14690/1.1</f>
        <v/>
      </c>
      <c r="P14690" s="87">
        <f>F14690&amp;E14690&amp;G14690&amp;J14690</f>
        <v/>
      </c>
    </row>
    <row r="14691">
      <c r="B14691" s="127" t="n">
        <v>44229</v>
      </c>
      <c r="C14691" s="87">
        <f>TEXT(B14691,"aaa")</f>
        <v/>
      </c>
      <c r="D14691" s="93" t="n"/>
      <c r="E14691" s="87">
        <f>INDEX(매칭테이블!C:D,MATCH(RD!G14691,매칭테이블!D:D,0),1)</f>
        <v/>
      </c>
      <c r="F14691" s="93" t="inlineStr">
        <is>
          <t>W컨셉</t>
        </is>
      </c>
      <c r="G14691" s="93" t="inlineStr">
        <is>
          <t>어성초 77토너 HEARTLEAF 77% SOOTHING TONER 250ml250ml</t>
        </is>
      </c>
      <c r="H14691" s="93" t="n">
        <v>1</v>
      </c>
      <c r="I14691" s="93">
        <f>VLOOKUP(G14691,매칭테이블!D:E,2,0)</f>
        <v/>
      </c>
      <c r="J14691" s="87" t="n">
        <v>201208</v>
      </c>
      <c r="K14691" s="93" t="n"/>
      <c r="L14691" s="87">
        <f>VLOOKUP($P14691,매칭테이블!$G:$J,2,0)*H14691</f>
        <v/>
      </c>
      <c r="M14691" s="87">
        <f>L14691-L14691*VLOOKUP($P14691,매칭테이블!$G:$J,3,0)</f>
        <v/>
      </c>
      <c r="N14691" s="87">
        <f>VLOOKUP($P14691,매칭테이블!$G:$J,4,0)*H14691</f>
        <v/>
      </c>
      <c r="O14691" s="144">
        <f>L14691/1.1</f>
        <v/>
      </c>
      <c r="P14691" s="87">
        <f>F14691&amp;E14691&amp;G14691&amp;J14691</f>
        <v/>
      </c>
    </row>
    <row r="14692">
      <c r="B14692" s="127" t="n">
        <v>44229</v>
      </c>
      <c r="C14692" s="87">
        <f>TEXT(B14692,"aaa")</f>
        <v/>
      </c>
      <c r="D14692" s="93" t="n"/>
      <c r="E14692" s="87">
        <f>INDEX(매칭테이블!C:D,MATCH(RD!G14692,매칭테이블!D:D,0),1)</f>
        <v/>
      </c>
      <c r="F14692" s="93" t="inlineStr">
        <is>
          <t>스타일쉐어</t>
        </is>
      </c>
      <c r="G14692" s="93" t="inlineStr">
        <is>
          <t>아누아 어성초 77 토너 250ml</t>
        </is>
      </c>
      <c r="H14692" s="93" t="n">
        <v>1</v>
      </c>
      <c r="I14692" s="93">
        <f>VLOOKUP(G14692,매칭테이블!D:E,2,0)</f>
        <v/>
      </c>
      <c r="J14692" s="87" t="n">
        <v>201208</v>
      </c>
      <c r="K14692" s="93" t="n"/>
      <c r="L14692" s="87">
        <f>VLOOKUP($P14692,매칭테이블!$G:$J,2,0)*H14692</f>
        <v/>
      </c>
      <c r="M14692" s="87">
        <f>L14692-L14692*VLOOKUP($P14692,매칭테이블!$G:$J,3,0)</f>
        <v/>
      </c>
      <c r="N14692" s="87">
        <f>VLOOKUP($P14692,매칭테이블!$G:$J,4,0)*H14692</f>
        <v/>
      </c>
      <c r="O14692" s="144">
        <f>L14692/1.1</f>
        <v/>
      </c>
      <c r="P14692" s="87">
        <f>F14692&amp;E14692&amp;G14692&amp;J14692</f>
        <v/>
      </c>
    </row>
    <row r="14693">
      <c r="B14693" s="127" t="n">
        <v>44229</v>
      </c>
      <c r="C14693" s="87">
        <f>TEXT(B14693,"aaa")</f>
        <v/>
      </c>
      <c r="D14693" s="93" t="n"/>
      <c r="E14693" s="87">
        <f>INDEX(매칭테이블!C:D,MATCH(RD!G14693,매칭테이블!D:D,0),1)</f>
        <v/>
      </c>
      <c r="F14693" s="93" t="inlineStr">
        <is>
          <t>아누아 CS</t>
        </is>
      </c>
      <c r="G14693" s="93" t="inlineStr">
        <is>
          <t>어성초 77 토너 350ml</t>
        </is>
      </c>
      <c r="H14693" s="93" t="n">
        <v>2</v>
      </c>
      <c r="I14693" s="93">
        <f>VLOOKUP(G14693,매칭테이블!D:E,2,0)</f>
        <v/>
      </c>
      <c r="J14693" s="87" t="n">
        <v>201208</v>
      </c>
      <c r="K14693" s="93" t="n"/>
      <c r="L14693" s="87">
        <f>VLOOKUP($P14693,매칭테이블!$G:$J,2,0)*H14693</f>
        <v/>
      </c>
      <c r="M14693" s="87">
        <f>L14693-L14693*VLOOKUP($P14693,매칭테이블!$G:$J,3,0)</f>
        <v/>
      </c>
      <c r="N14693" s="87">
        <f>VLOOKUP($P14693,매칭테이블!$G:$J,4,0)*H14693</f>
        <v/>
      </c>
      <c r="O14693" s="144">
        <f>L14693/1.1</f>
        <v/>
      </c>
      <c r="P14693" s="87">
        <f>F14693&amp;E14693&amp;G14693&amp;J14693</f>
        <v/>
      </c>
    </row>
    <row r="14694">
      <c r="B14694" s="127" t="n">
        <v>44229</v>
      </c>
      <c r="C14694" s="87">
        <f>TEXT(B14694,"aaa")</f>
        <v/>
      </c>
      <c r="D14694" s="93" t="n"/>
      <c r="E14694" s="87">
        <f>INDEX(매칭테이블!C:D,MATCH(RD!G14694,매칭테이블!D:D,0),1)</f>
        <v/>
      </c>
      <c r="F14694" s="93" t="inlineStr">
        <is>
          <t>카페24</t>
        </is>
      </c>
      <c r="G14694" s="93" t="inlineStr">
        <is>
          <t>5 제로 무기자차 선크림옵션=5제로 무기자차 선크림 1개-20% off</t>
        </is>
      </c>
      <c r="H14694" s="93" t="n">
        <v>5</v>
      </c>
      <c r="I14694" s="93">
        <f>VLOOKUP(G14694,매칭테이블!D:E,2,0)</f>
        <v/>
      </c>
      <c r="J14694" s="87" t="n">
        <v>201208</v>
      </c>
      <c r="K14694" s="93" t="n"/>
      <c r="L14694" s="87">
        <f>VLOOKUP($P14694,매칭테이블!$G:$J,2,0)*H14694</f>
        <v/>
      </c>
      <c r="M14694" s="87">
        <f>L14694-L14694*VLOOKUP($P14694,매칭테이블!$G:$J,3,0)</f>
        <v/>
      </c>
      <c r="N14694" s="87">
        <f>VLOOKUP($P14694,매칭테이블!$G:$J,4,0)*H14694</f>
        <v/>
      </c>
      <c r="O14694" s="144">
        <f>L14694/1.1</f>
        <v/>
      </c>
      <c r="P14694" s="87">
        <f>F14694&amp;E14694&amp;G14694&amp;J14694</f>
        <v/>
      </c>
    </row>
    <row r="14695">
      <c r="B14695" s="127" t="n">
        <v>44229</v>
      </c>
      <c r="C14695" s="87">
        <f>TEXT(B14695,"aaa")</f>
        <v/>
      </c>
      <c r="D14695" s="93" t="n"/>
      <c r="E14695" s="87">
        <f>INDEX(매칭테이블!C:D,MATCH(RD!G14695,매칭테이블!D:D,0),1)</f>
        <v/>
      </c>
      <c r="F14695" s="93" t="inlineStr">
        <is>
          <t>카페24</t>
        </is>
      </c>
      <c r="G14695" s="93" t="inlineStr">
        <is>
          <t>[수분 보충 세트] 어성초 77 토너 + 어성초 70 로션옵션=어성초 77 토너 250ml + 어성초 70 로션 200ml -30%</t>
        </is>
      </c>
      <c r="H14695" s="93" t="n">
        <v>60</v>
      </c>
      <c r="I14695" s="93">
        <f>VLOOKUP(G14695,매칭테이블!D:E,2,0)</f>
        <v/>
      </c>
      <c r="J14695" s="87" t="n">
        <v>201208</v>
      </c>
      <c r="K14695" s="93" t="n"/>
      <c r="L14695" s="87">
        <f>VLOOKUP($P14695,매칭테이블!$G:$J,2,0)*H14695</f>
        <v/>
      </c>
      <c r="M14695" s="87">
        <f>L14695-L14695*VLOOKUP($P14695,매칭테이블!$G:$J,3,0)</f>
        <v/>
      </c>
      <c r="N14695" s="87">
        <f>VLOOKUP($P14695,매칭테이블!$G:$J,4,0)*H14695</f>
        <v/>
      </c>
      <c r="O14695" s="144">
        <f>L14695/1.1</f>
        <v/>
      </c>
      <c r="P14695" s="87">
        <f>F14695&amp;E14695&amp;G14695&amp;J14695</f>
        <v/>
      </c>
    </row>
    <row r="14696">
      <c r="B14696" s="127" t="n">
        <v>44229</v>
      </c>
      <c r="C14696" s="87">
        <f>TEXT(B14696,"aaa")</f>
        <v/>
      </c>
      <c r="D14696" s="93" t="n"/>
      <c r="E14696" s="87">
        <f>INDEX(매칭테이블!C:D,MATCH(RD!G14696,매칭테이블!D:D,0),1)</f>
        <v/>
      </c>
      <c r="F14696" s="93" t="inlineStr">
        <is>
          <t>카페24</t>
        </is>
      </c>
      <c r="G14696" s="93" t="inlineStr">
        <is>
          <t>[어성초 진정 패키지 세트] 대용량 토너 + 앰플 + 수딩 크림 + 마스크팩 10장</t>
        </is>
      </c>
      <c r="H14696" s="93" t="n">
        <v>1</v>
      </c>
      <c r="I14696" s="93">
        <f>VLOOKUP(G14696,매칭테이블!D:E,2,0)</f>
        <v/>
      </c>
      <c r="J14696" s="87" t="n">
        <v>201208</v>
      </c>
      <c r="K14696" s="93" t="n"/>
      <c r="L14696" s="87">
        <f>VLOOKUP($P14696,매칭테이블!$G:$J,2,0)*H14696</f>
        <v/>
      </c>
      <c r="M14696" s="87">
        <f>L14696-L14696*VLOOKUP($P14696,매칭테이블!$G:$J,3,0)</f>
        <v/>
      </c>
      <c r="N14696" s="87">
        <f>VLOOKUP($P14696,매칭테이블!$G:$J,4,0)*H14696</f>
        <v/>
      </c>
      <c r="O14696" s="144">
        <f>L14696/1.1</f>
        <v/>
      </c>
      <c r="P14696" s="87">
        <f>F14696&amp;E14696&amp;G14696&amp;J14696</f>
        <v/>
      </c>
    </row>
    <row r="14697">
      <c r="B14697" s="127" t="n">
        <v>44229</v>
      </c>
      <c r="C14697" s="87">
        <f>TEXT(B14697,"aaa")</f>
        <v/>
      </c>
      <c r="D14697" s="93" t="n"/>
      <c r="E14697" s="87">
        <f>INDEX(매칭테이블!C:D,MATCH(RD!G14697,매칭테이블!D:D,0),1)</f>
        <v/>
      </c>
      <c r="F14697" s="93" t="inlineStr">
        <is>
          <t>카페24</t>
        </is>
      </c>
      <c r="G14697" s="93" t="inlineStr">
        <is>
          <t>대용량 어성초 77 수딩 토너 500ml옵션=대용량 어성초 77 토너 1개 - 27% OFF</t>
        </is>
      </c>
      <c r="H14697" s="93" t="n">
        <v>36</v>
      </c>
      <c r="I14697" s="93">
        <f>VLOOKUP(G14697,매칭테이블!D:E,2,0)</f>
        <v/>
      </c>
      <c r="J14697" s="87" t="n">
        <v>201208</v>
      </c>
      <c r="K14697" s="93" t="n"/>
      <c r="L14697" s="87">
        <f>VLOOKUP($P14697,매칭테이블!$G:$J,2,0)*H14697</f>
        <v/>
      </c>
      <c r="M14697" s="87">
        <f>L14697-L14697*VLOOKUP($P14697,매칭테이블!$G:$J,3,0)</f>
        <v/>
      </c>
      <c r="N14697" s="87">
        <f>VLOOKUP($P14697,매칭테이블!$G:$J,4,0)*H14697</f>
        <v/>
      </c>
      <c r="O14697" s="144">
        <f>L14697/1.1</f>
        <v/>
      </c>
      <c r="P14697" s="87">
        <f>F14697&amp;E14697&amp;G14697&amp;J14697</f>
        <v/>
      </c>
    </row>
    <row r="14698">
      <c r="B14698" s="127" t="n">
        <v>44229</v>
      </c>
      <c r="C14698" s="87">
        <f>TEXT(B14698,"aaa")</f>
        <v/>
      </c>
      <c r="D14698" s="93" t="n"/>
      <c r="E14698" s="87">
        <f>INDEX(매칭테이블!C:D,MATCH(RD!G14698,매칭테이블!D:D,0),1)</f>
        <v/>
      </c>
      <c r="F14698" s="93" t="inlineStr">
        <is>
          <t>카페24</t>
        </is>
      </c>
      <c r="G14698" s="93" t="inlineStr">
        <is>
          <t>대용량 어성초 77 수딩 토너 500ml화장솜(선택)=촉촉 스킨팩 화장솜</t>
        </is>
      </c>
      <c r="H14698" s="93" t="n">
        <v>10</v>
      </c>
      <c r="I14698" s="93">
        <f>VLOOKUP(G14698,매칭테이블!D:E,2,0)</f>
        <v/>
      </c>
      <c r="J14698" s="87" t="n">
        <v>201208</v>
      </c>
      <c r="K14698" s="93" t="n"/>
      <c r="L14698" s="87">
        <f>VLOOKUP($P14698,매칭테이블!$G:$J,2,0)*H14698</f>
        <v/>
      </c>
      <c r="M14698" s="87">
        <f>L14698-L14698*VLOOKUP($P14698,매칭테이블!$G:$J,3,0)</f>
        <v/>
      </c>
      <c r="N14698" s="87">
        <f>VLOOKUP($P14698,매칭테이블!$G:$J,4,0)*H14698</f>
        <v/>
      </c>
      <c r="O14698" s="144">
        <f>L14698/1.1</f>
        <v/>
      </c>
      <c r="P14698" s="87">
        <f>F14698&amp;E14698&amp;G14698&amp;J14698</f>
        <v/>
      </c>
    </row>
    <row r="14699">
      <c r="B14699" s="127" t="n">
        <v>44229</v>
      </c>
      <c r="C14699" s="87">
        <f>TEXT(B14699,"aaa")</f>
        <v/>
      </c>
      <c r="D14699" s="93" t="n"/>
      <c r="E14699" s="87">
        <f>INDEX(매칭테이블!C:D,MATCH(RD!G14699,매칭테이블!D:D,0),1)</f>
        <v/>
      </c>
      <c r="F14699" s="93" t="inlineStr">
        <is>
          <t>카페24</t>
        </is>
      </c>
      <c r="G14699" s="93" t="inlineStr">
        <is>
          <t>어성초 70 데일리 릴리프 로션로션=어성초 70 데일리 릴리프 로션 1개 -20% off</t>
        </is>
      </c>
      <c r="H14699" s="93" t="n">
        <v>11</v>
      </c>
      <c r="I14699" s="93">
        <f>VLOOKUP(G14699,매칭테이블!D:E,2,0)</f>
        <v/>
      </c>
      <c r="J14699" s="87" t="n">
        <v>201208</v>
      </c>
      <c r="K14699" s="93" t="n"/>
      <c r="L14699" s="87">
        <f>VLOOKUP($P14699,매칭테이블!$G:$J,2,0)*H14699</f>
        <v/>
      </c>
      <c r="M14699" s="87">
        <f>L14699-L14699*VLOOKUP($P14699,매칭테이블!$G:$J,3,0)</f>
        <v/>
      </c>
      <c r="N14699" s="87">
        <f>VLOOKUP($P14699,매칭테이블!$G:$J,4,0)*H14699</f>
        <v/>
      </c>
      <c r="O14699" s="144">
        <f>L14699/1.1</f>
        <v/>
      </c>
      <c r="P14699" s="87">
        <f>F14699&amp;E14699&amp;G14699&amp;J14699</f>
        <v/>
      </c>
    </row>
    <row r="14700">
      <c r="B14700" s="127" t="n">
        <v>44229</v>
      </c>
      <c r="C14700" s="87">
        <f>TEXT(B14700,"aaa")</f>
        <v/>
      </c>
      <c r="D14700" s="93" t="n"/>
      <c r="E14700" s="87">
        <f>INDEX(매칭테이블!C:D,MATCH(RD!G14700,매칭테이블!D:D,0),1)</f>
        <v/>
      </c>
      <c r="F14700" s="93" t="inlineStr">
        <is>
          <t>카페24</t>
        </is>
      </c>
      <c r="G14700" s="93" t="inlineStr">
        <is>
          <t>어성초 70 데일리 릴리프 로션로션=어성초 70 데일리 릴리프 로션 2개 -30% off</t>
        </is>
      </c>
      <c r="H14700" s="93" t="n">
        <v>2</v>
      </c>
      <c r="I14700" s="93">
        <f>VLOOKUP(G14700,매칭테이블!D:E,2,0)</f>
        <v/>
      </c>
      <c r="J14700" s="87" t="n">
        <v>201208</v>
      </c>
      <c r="K14700" s="93" t="n"/>
      <c r="L14700" s="87">
        <f>VLOOKUP($P14700,매칭테이블!$G:$J,2,0)*H14700</f>
        <v/>
      </c>
      <c r="M14700" s="87">
        <f>L14700-L14700*VLOOKUP($P14700,매칭테이블!$G:$J,3,0)</f>
        <v/>
      </c>
      <c r="N14700" s="87">
        <f>VLOOKUP($P14700,매칭테이블!$G:$J,4,0)*H14700</f>
        <v/>
      </c>
      <c r="O14700" s="144">
        <f>L14700/1.1</f>
        <v/>
      </c>
      <c r="P14700" s="87">
        <f>F14700&amp;E14700&amp;G14700&amp;J14700</f>
        <v/>
      </c>
    </row>
    <row r="14701">
      <c r="B14701" s="127" t="n">
        <v>44229</v>
      </c>
      <c r="C14701" s="87">
        <f>TEXT(B14701,"aaa")</f>
        <v/>
      </c>
      <c r="D14701" s="93" t="n"/>
      <c r="E14701" s="87">
        <f>INDEX(매칭테이블!C:D,MATCH(RD!G14701,매칭테이블!D:D,0),1)</f>
        <v/>
      </c>
      <c r="F14701" s="93" t="inlineStr">
        <is>
          <t>카페24</t>
        </is>
      </c>
      <c r="G14701" s="93" t="inlineStr">
        <is>
          <t>어성초 70 데일리 릴리프 로션로션=어성초 77토너 + 어성초 70 로션 수분 보충 세트 -30% off</t>
        </is>
      </c>
      <c r="H14701" s="93" t="n">
        <v>3</v>
      </c>
      <c r="I14701" s="93">
        <f>VLOOKUP(G14701,매칭테이블!D:E,2,0)</f>
        <v/>
      </c>
      <c r="J14701" s="87" t="n">
        <v>201208</v>
      </c>
      <c r="K14701" s="93" t="n"/>
      <c r="L14701" s="87">
        <f>VLOOKUP($P14701,매칭테이블!$G:$J,2,0)*H14701</f>
        <v/>
      </c>
      <c r="M14701" s="87">
        <f>L14701-L14701*VLOOKUP($P14701,매칭테이블!$G:$J,3,0)</f>
        <v/>
      </c>
      <c r="N14701" s="87">
        <f>VLOOKUP($P14701,매칭테이블!$G:$J,4,0)*H14701</f>
        <v/>
      </c>
      <c r="O14701" s="144">
        <f>L14701/1.1</f>
        <v/>
      </c>
      <c r="P14701" s="87">
        <f>F14701&amp;E14701&amp;G14701&amp;J14701</f>
        <v/>
      </c>
    </row>
    <row r="14702">
      <c r="B14702" s="127" t="n">
        <v>44229</v>
      </c>
      <c r="C14702" s="87">
        <f>TEXT(B14702,"aaa")</f>
        <v/>
      </c>
      <c r="D14702" s="93" t="n"/>
      <c r="E14702" s="87">
        <f>INDEX(매칭테이블!C:D,MATCH(RD!G14702,매칭테이블!D:D,0),1)</f>
        <v/>
      </c>
      <c r="F14702" s="93" t="inlineStr">
        <is>
          <t>카페24</t>
        </is>
      </c>
      <c r="G14702" s="93" t="inlineStr">
        <is>
          <t>어성초 70 머드 크림 마스크옵션=어성초 70 머드 크림 마스크-20% off</t>
        </is>
      </c>
      <c r="H14702" s="93" t="n">
        <v>25</v>
      </c>
      <c r="I14702" s="93">
        <f>VLOOKUP(G14702,매칭테이블!D:E,2,0)</f>
        <v/>
      </c>
      <c r="J14702" s="87" t="n">
        <v>201208</v>
      </c>
      <c r="K14702" s="93" t="n"/>
      <c r="L14702" s="87">
        <f>VLOOKUP($P14702,매칭테이블!$G:$J,2,0)*H14702</f>
        <v/>
      </c>
      <c r="M14702" s="87">
        <f>L14702-L14702*VLOOKUP($P14702,매칭테이블!$G:$J,3,0)</f>
        <v/>
      </c>
      <c r="N14702" s="87">
        <f>VLOOKUP($P14702,매칭테이블!$G:$J,4,0)*H14702</f>
        <v/>
      </c>
      <c r="O14702" s="144">
        <f>L14702/1.1</f>
        <v/>
      </c>
      <c r="P14702" s="87">
        <f>F14702&amp;E14702&amp;G14702&amp;J14702</f>
        <v/>
      </c>
    </row>
    <row r="14703">
      <c r="B14703" s="127" t="n">
        <v>44229</v>
      </c>
      <c r="C14703" s="87">
        <f>TEXT(B14703,"aaa")</f>
        <v/>
      </c>
      <c r="D14703" s="93" t="n"/>
      <c r="E14703" s="87">
        <f>INDEX(매칭테이블!C:D,MATCH(RD!G14703,매칭테이블!D:D,0),1)</f>
        <v/>
      </c>
      <c r="F14703" s="93" t="inlineStr">
        <is>
          <t>카페24</t>
        </is>
      </c>
      <c r="G14703" s="93" t="inlineStr">
        <is>
          <t>어성초 70 머드 크림 마스크옵션=어성초 70 머드 크림 마스크 2개-30% off (무료배송)</t>
        </is>
      </c>
      <c r="H14703" s="93" t="n">
        <v>17</v>
      </c>
      <c r="I14703" s="93">
        <f>VLOOKUP(G14703,매칭테이블!D:E,2,0)</f>
        <v/>
      </c>
      <c r="J14703" s="87" t="n">
        <v>201208</v>
      </c>
      <c r="K14703" s="93" t="n"/>
      <c r="L14703" s="87">
        <f>VLOOKUP($P14703,매칭테이블!$G:$J,2,0)*H14703</f>
        <v/>
      </c>
      <c r="M14703" s="87">
        <f>L14703-L14703*VLOOKUP($P14703,매칭테이블!$G:$J,3,0)</f>
        <v/>
      </c>
      <c r="N14703" s="87">
        <f>VLOOKUP($P14703,매칭테이블!$G:$J,4,0)*H14703</f>
        <v/>
      </c>
      <c r="O14703" s="144">
        <f>L14703/1.1</f>
        <v/>
      </c>
      <c r="P14703" s="87">
        <f>F14703&amp;E14703&amp;G14703&amp;J14703</f>
        <v/>
      </c>
    </row>
    <row r="14704">
      <c r="B14704" s="127" t="n">
        <v>44229</v>
      </c>
      <c r="C14704" s="87">
        <f>TEXT(B14704,"aaa")</f>
        <v/>
      </c>
      <c r="D14704" s="93" t="n"/>
      <c r="E14704" s="87">
        <f>INDEX(매칭테이블!C:D,MATCH(RD!G14704,매칭테이블!D:D,0),1)</f>
        <v/>
      </c>
      <c r="F14704" s="93" t="inlineStr">
        <is>
          <t>카페24</t>
        </is>
      </c>
      <c r="G14704" s="93" t="inlineStr">
        <is>
          <t>어성초 70 인텐스 카밍 크림크림=어성초 70 인텐스 카밍 크림 1개 (-20%)</t>
        </is>
      </c>
      <c r="H14704" s="93" t="n">
        <v>8</v>
      </c>
      <c r="I14704" s="93">
        <f>VLOOKUP(G14704,매칭테이블!D:E,2,0)</f>
        <v/>
      </c>
      <c r="J14704" s="87" t="n">
        <v>201208</v>
      </c>
      <c r="K14704" s="93" t="n"/>
      <c r="L14704" s="87">
        <f>VLOOKUP($P14704,매칭테이블!$G:$J,2,0)*H14704</f>
        <v/>
      </c>
      <c r="M14704" s="87">
        <f>L14704-L14704*VLOOKUP($P14704,매칭테이블!$G:$J,3,0)</f>
        <v/>
      </c>
      <c r="N14704" s="87">
        <f>VLOOKUP($P14704,매칭테이블!$G:$J,4,0)*H14704</f>
        <v/>
      </c>
      <c r="O14704" s="144">
        <f>L14704/1.1</f>
        <v/>
      </c>
      <c r="P14704" s="87">
        <f>F14704&amp;E14704&amp;G14704&amp;J14704</f>
        <v/>
      </c>
    </row>
    <row r="14705">
      <c r="B14705" s="127" t="n">
        <v>44229</v>
      </c>
      <c r="C14705" s="87">
        <f>TEXT(B14705,"aaa")</f>
        <v/>
      </c>
      <c r="D14705" s="93" t="n"/>
      <c r="E14705" s="87">
        <f>INDEX(매칭테이블!C:D,MATCH(RD!G14705,매칭테이블!D:D,0),1)</f>
        <v/>
      </c>
      <c r="F14705" s="93" t="inlineStr">
        <is>
          <t>카페24</t>
        </is>
      </c>
      <c r="G14705" s="93" t="inlineStr">
        <is>
          <t>어성초 70 인텐스 카밍 크림크림=어성초 70 인텐스 카밍 크림 2개 (-30%)</t>
        </is>
      </c>
      <c r="H14705" s="93" t="n">
        <v>2</v>
      </c>
      <c r="I14705" s="93">
        <f>VLOOKUP(G14705,매칭테이블!D:E,2,0)</f>
        <v/>
      </c>
      <c r="J14705" s="87" t="n">
        <v>201208</v>
      </c>
      <c r="K14705" s="93" t="n"/>
      <c r="L14705" s="87">
        <f>VLOOKUP($P14705,매칭테이블!$G:$J,2,0)*H14705</f>
        <v/>
      </c>
      <c r="M14705" s="87">
        <f>L14705-L14705*VLOOKUP($P14705,매칭테이블!$G:$J,3,0)</f>
        <v/>
      </c>
      <c r="N14705" s="87">
        <f>VLOOKUP($P14705,매칭테이블!$G:$J,4,0)*H14705</f>
        <v/>
      </c>
      <c r="O14705" s="144">
        <f>L14705/1.1</f>
        <v/>
      </c>
      <c r="P14705" s="87">
        <f>F14705&amp;E14705&amp;G14705&amp;J14705</f>
        <v/>
      </c>
    </row>
    <row r="14706">
      <c r="B14706" s="127" t="n">
        <v>44229</v>
      </c>
      <c r="C14706" s="87">
        <f>TEXT(B14706,"aaa")</f>
        <v/>
      </c>
      <c r="D14706" s="93" t="n"/>
      <c r="E14706" s="87">
        <f>INDEX(매칭테이블!C:D,MATCH(RD!G14706,매칭테이블!D:D,0),1)</f>
        <v/>
      </c>
      <c r="F14706" s="93" t="inlineStr">
        <is>
          <t>카페24</t>
        </is>
      </c>
      <c r="G14706" s="93" t="inlineStr">
        <is>
          <t>어성초 77 수딩 토너옵션=어성초 77 토너 1개-20% off</t>
        </is>
      </c>
      <c r="H14706" s="93" t="n">
        <v>50</v>
      </c>
      <c r="I14706" s="93">
        <f>VLOOKUP(G14706,매칭테이블!D:E,2,0)</f>
        <v/>
      </c>
      <c r="J14706" s="87" t="n">
        <v>201208</v>
      </c>
      <c r="K14706" s="93" t="n"/>
      <c r="L14706" s="87">
        <f>VLOOKUP($P14706,매칭테이블!$G:$J,2,0)*H14706</f>
        <v/>
      </c>
      <c r="M14706" s="87">
        <f>L14706-L14706*VLOOKUP($P14706,매칭테이블!$G:$J,3,0)</f>
        <v/>
      </c>
      <c r="N14706" s="87">
        <f>VLOOKUP($P14706,매칭테이블!$G:$J,4,0)*H14706</f>
        <v/>
      </c>
      <c r="O14706" s="144">
        <f>L14706/1.1</f>
        <v/>
      </c>
      <c r="P14706" s="87">
        <f>F14706&amp;E14706&amp;G14706&amp;J14706</f>
        <v/>
      </c>
    </row>
    <row r="14707">
      <c r="B14707" s="127" t="n">
        <v>44229</v>
      </c>
      <c r="C14707" s="87">
        <f>TEXT(B14707,"aaa")</f>
        <v/>
      </c>
      <c r="D14707" s="93" t="n"/>
      <c r="E14707" s="87">
        <f>INDEX(매칭테이블!C:D,MATCH(RD!G14707,매칭테이블!D:D,0),1)</f>
        <v/>
      </c>
      <c r="F14707" s="93" t="inlineStr">
        <is>
          <t>카페24</t>
        </is>
      </c>
      <c r="G14707" s="93" t="inlineStr">
        <is>
          <t>어성초 77 수딩 토너옵션=BEST어성초 77 토너 2개-30% off (무료배송)</t>
        </is>
      </c>
      <c r="H14707" s="93" t="n">
        <v>46</v>
      </c>
      <c r="I14707" s="93">
        <f>VLOOKUP(G14707,매칭테이블!D:E,2,0)</f>
        <v/>
      </c>
      <c r="J14707" s="87" t="n">
        <v>201208</v>
      </c>
      <c r="K14707" s="93" t="n"/>
      <c r="L14707" s="87">
        <f>VLOOKUP($P14707,매칭테이블!$G:$J,2,0)*H14707</f>
        <v/>
      </c>
      <c r="M14707" s="87">
        <f>L14707-L14707*VLOOKUP($P14707,매칭테이블!$G:$J,3,0)</f>
        <v/>
      </c>
      <c r="N14707" s="87">
        <f>VLOOKUP($P14707,매칭테이블!$G:$J,4,0)*H14707</f>
        <v/>
      </c>
      <c r="O14707" s="144">
        <f>L14707/1.1</f>
        <v/>
      </c>
      <c r="P14707" s="87">
        <f>F14707&amp;E14707&amp;G14707&amp;J14707</f>
        <v/>
      </c>
    </row>
    <row r="14708">
      <c r="B14708" s="127" t="n">
        <v>44229</v>
      </c>
      <c r="C14708" s="87">
        <f>TEXT(B14708,"aaa")</f>
        <v/>
      </c>
      <c r="D14708" s="93" t="n"/>
      <c r="E14708" s="87">
        <f>INDEX(매칭테이블!C:D,MATCH(RD!G14708,매칭테이블!D:D,0),1)</f>
        <v/>
      </c>
      <c r="F14708" s="93" t="inlineStr">
        <is>
          <t>카페24</t>
        </is>
      </c>
      <c r="G14708" s="93" t="inlineStr">
        <is>
          <t>어성초 77 수딩 토너옵션=어성초 77토너1개 + 어성초77패드1개 -30% off (무료배송)</t>
        </is>
      </c>
      <c r="H14708" s="93" t="n">
        <v>16</v>
      </c>
      <c r="I14708" s="93">
        <f>VLOOKUP(G14708,매칭테이블!D:E,2,0)</f>
        <v/>
      </c>
      <c r="J14708" s="87" t="n">
        <v>201208</v>
      </c>
      <c r="K14708" s="93" t="n"/>
      <c r="L14708" s="87">
        <f>VLOOKUP($P14708,매칭테이블!$G:$J,2,0)*H14708</f>
        <v/>
      </c>
      <c r="M14708" s="87">
        <f>L14708-L14708*VLOOKUP($P14708,매칭테이블!$G:$J,3,0)</f>
        <v/>
      </c>
      <c r="N14708" s="87">
        <f>VLOOKUP($P14708,매칭테이블!$G:$J,4,0)*H14708</f>
        <v/>
      </c>
      <c r="O14708" s="144">
        <f>L14708/1.1</f>
        <v/>
      </c>
      <c r="P14708" s="87">
        <f>F14708&amp;E14708&amp;G14708&amp;J14708</f>
        <v/>
      </c>
    </row>
    <row r="14709">
      <c r="B14709" s="127" t="n">
        <v>44229</v>
      </c>
      <c r="C14709" s="87">
        <f>TEXT(B14709,"aaa")</f>
        <v/>
      </c>
      <c r="D14709" s="93" t="n"/>
      <c r="E14709" s="87">
        <f>INDEX(매칭테이블!C:D,MATCH(RD!G14709,매칭테이블!D:D,0),1)</f>
        <v/>
      </c>
      <c r="F14709" s="93" t="inlineStr">
        <is>
          <t>카페24</t>
        </is>
      </c>
      <c r="G14709" s="93" t="inlineStr">
        <is>
          <t>어성초 77 수딩 토너화장솜(선택)=촉촉 스킨팩 화장솜</t>
        </is>
      </c>
      <c r="H14709" s="93" t="n">
        <v>45</v>
      </c>
      <c r="I14709" s="93">
        <f>VLOOKUP(G14709,매칭테이블!D:E,2,0)</f>
        <v/>
      </c>
      <c r="J14709" s="87" t="n">
        <v>201208</v>
      </c>
      <c r="K14709" s="93" t="n"/>
      <c r="L14709" s="87">
        <f>VLOOKUP($P14709,매칭테이블!$G:$J,2,0)*H14709</f>
        <v/>
      </c>
      <c r="M14709" s="87">
        <f>L14709-L14709*VLOOKUP($P14709,매칭테이블!$G:$J,3,0)</f>
        <v/>
      </c>
      <c r="N14709" s="87">
        <f>VLOOKUP($P14709,매칭테이블!$G:$J,4,0)*H14709</f>
        <v/>
      </c>
      <c r="O14709" s="144">
        <f>L14709/1.1</f>
        <v/>
      </c>
      <c r="P14709" s="87">
        <f>F14709&amp;E14709&amp;G14709&amp;J14709</f>
        <v/>
      </c>
    </row>
    <row r="14710">
      <c r="B14710" s="127" t="n">
        <v>44229</v>
      </c>
      <c r="C14710" s="87">
        <f>TEXT(B14710,"aaa")</f>
        <v/>
      </c>
      <c r="D14710" s="93" t="n"/>
      <c r="E14710" s="87">
        <f>INDEX(매칭테이블!C:D,MATCH(RD!G14710,매칭테이블!D:D,0),1)</f>
        <v/>
      </c>
      <c r="F14710" s="93" t="inlineStr">
        <is>
          <t>카페24</t>
        </is>
      </c>
      <c r="G14710" s="93" t="inlineStr">
        <is>
          <t>어성초 77 수딩 토너토너(필수)=어성초 77 토너 1개-20% off</t>
        </is>
      </c>
      <c r="H14710" s="93" t="n">
        <v>1</v>
      </c>
      <c r="I14710" s="93">
        <f>VLOOKUP(G14710,매칭테이블!D:E,2,0)</f>
        <v/>
      </c>
      <c r="J14710" s="87" t="n">
        <v>201208</v>
      </c>
      <c r="K14710" s="93" t="n"/>
      <c r="L14710" s="87">
        <f>VLOOKUP($P14710,매칭테이블!$G:$J,2,0)*H14710</f>
        <v/>
      </c>
      <c r="M14710" s="87">
        <f>L14710-L14710*VLOOKUP($P14710,매칭테이블!$G:$J,3,0)</f>
        <v/>
      </c>
      <c r="N14710" s="87">
        <f>VLOOKUP($P14710,매칭테이블!$G:$J,4,0)*H14710</f>
        <v/>
      </c>
      <c r="O14710" s="144">
        <f>L14710/1.1</f>
        <v/>
      </c>
      <c r="P14710" s="87">
        <f>F14710&amp;E14710&amp;G14710&amp;J14710</f>
        <v/>
      </c>
    </row>
    <row r="14711">
      <c r="B14711" s="127" t="n">
        <v>44229</v>
      </c>
      <c r="C14711" s="87">
        <f>TEXT(B14711,"aaa")</f>
        <v/>
      </c>
      <c r="D14711" s="93" t="n"/>
      <c r="E14711" s="87">
        <f>INDEX(매칭테이블!C:D,MATCH(RD!G14711,매칭테이블!D:D,0),1)</f>
        <v/>
      </c>
      <c r="F14711" s="93" t="inlineStr">
        <is>
          <t>카페24</t>
        </is>
      </c>
      <c r="G14711" s="93" t="inlineStr">
        <is>
          <t>어성초 77 수딩 토너토너(필수)=어성초 77 토너 2개-30% off (무료배송)</t>
        </is>
      </c>
      <c r="H14711" s="93" t="n">
        <v>1</v>
      </c>
      <c r="I14711" s="93">
        <f>VLOOKUP(G14711,매칭테이블!D:E,2,0)</f>
        <v/>
      </c>
      <c r="J14711" s="87" t="n">
        <v>201208</v>
      </c>
      <c r="K14711" s="93" t="n"/>
      <c r="L14711" s="87">
        <f>VLOOKUP($P14711,매칭테이블!$G:$J,2,0)*H14711</f>
        <v/>
      </c>
      <c r="M14711" s="87">
        <f>L14711-L14711*VLOOKUP($P14711,매칭테이블!$G:$J,3,0)</f>
        <v/>
      </c>
      <c r="N14711" s="87">
        <f>VLOOKUP($P14711,매칭테이블!$G:$J,4,0)*H14711</f>
        <v/>
      </c>
      <c r="O14711" s="144">
        <f>L14711/1.1</f>
        <v/>
      </c>
      <c r="P14711" s="87">
        <f>F14711&amp;E14711&amp;G14711&amp;J14711</f>
        <v/>
      </c>
    </row>
    <row r="14712">
      <c r="B14712" s="127" t="n">
        <v>44229</v>
      </c>
      <c r="C14712" s="87">
        <f>TEXT(B14712,"aaa")</f>
        <v/>
      </c>
      <c r="D14712" s="93" t="n"/>
      <c r="E14712" s="87">
        <f>INDEX(매칭테이블!C:D,MATCH(RD!G14712,매칭테이블!D:D,0),1)</f>
        <v/>
      </c>
      <c r="F14712" s="93" t="inlineStr">
        <is>
          <t>카페24</t>
        </is>
      </c>
      <c r="G14712" s="93" t="inlineStr">
        <is>
          <t>어성초 77 수딩 토너토너(필수)=(대용량) 어성초 77 토너 500ml (무료배송)</t>
        </is>
      </c>
      <c r="H14712" s="93" t="n">
        <v>1</v>
      </c>
      <c r="I14712" s="93">
        <f>VLOOKUP(G14712,매칭테이블!D:E,2,0)</f>
        <v/>
      </c>
      <c r="J14712" s="87" t="n">
        <v>201208</v>
      </c>
      <c r="K14712" s="93" t="n"/>
      <c r="L14712" s="87">
        <f>VLOOKUP($P14712,매칭테이블!$G:$J,2,0)*H14712</f>
        <v/>
      </c>
      <c r="M14712" s="87">
        <f>L14712-L14712*VLOOKUP($P14712,매칭테이블!$G:$J,3,0)</f>
        <v/>
      </c>
      <c r="N14712" s="87">
        <f>VLOOKUP($P14712,매칭테이블!$G:$J,4,0)*H14712</f>
        <v/>
      </c>
      <c r="O14712" s="144">
        <f>L14712/1.1</f>
        <v/>
      </c>
      <c r="P14712" s="87">
        <f>F14712&amp;E14712&amp;G14712&amp;J14712</f>
        <v/>
      </c>
    </row>
    <row r="14713">
      <c r="B14713" s="127" t="n">
        <v>44229</v>
      </c>
      <c r="C14713" s="87">
        <f>TEXT(B14713,"aaa")</f>
        <v/>
      </c>
      <c r="D14713" s="93" t="n"/>
      <c r="E14713" s="87">
        <f>INDEX(매칭테이블!C:D,MATCH(RD!G14713,매칭테이블!D:D,0),1)</f>
        <v/>
      </c>
      <c r="F14713" s="93" t="inlineStr">
        <is>
          <t>카페24</t>
        </is>
      </c>
      <c r="G14713" s="93" t="inlineStr">
        <is>
          <t>어성초 77 진정 마스크옵션=어성초 77 진정 마스크팩 10장-50% off</t>
        </is>
      </c>
      <c r="H14713" s="93" t="n">
        <v>9</v>
      </c>
      <c r="I14713" s="93">
        <f>VLOOKUP(G14713,매칭테이블!D:E,2,0)</f>
        <v/>
      </c>
      <c r="J14713" s="87" t="n">
        <v>201208</v>
      </c>
      <c r="K14713" s="93" t="n"/>
      <c r="L14713" s="87">
        <f>VLOOKUP($P14713,매칭테이블!$G:$J,2,0)*H14713</f>
        <v/>
      </c>
      <c r="M14713" s="87">
        <f>L14713-L14713*VLOOKUP($P14713,매칭테이블!$G:$J,3,0)</f>
        <v/>
      </c>
      <c r="N14713" s="87">
        <f>VLOOKUP($P14713,매칭테이블!$G:$J,4,0)*H14713</f>
        <v/>
      </c>
      <c r="O14713" s="144">
        <f>L14713/1.1</f>
        <v/>
      </c>
      <c r="P14713" s="87">
        <f>F14713&amp;E14713&amp;G14713&amp;J14713</f>
        <v/>
      </c>
    </row>
    <row r="14714">
      <c r="B14714" s="127" t="n">
        <v>44229</v>
      </c>
      <c r="C14714" s="87">
        <f>TEXT(B14714,"aaa")</f>
        <v/>
      </c>
      <c r="D14714" s="93" t="n"/>
      <c r="E14714" s="87">
        <f>INDEX(매칭테이블!C:D,MATCH(RD!G14714,매칭테이블!D:D,0),1)</f>
        <v/>
      </c>
      <c r="F14714" s="93" t="inlineStr">
        <is>
          <t>카페24</t>
        </is>
      </c>
      <c r="G14714" s="93" t="inlineStr">
        <is>
          <t>어성초 77 진정 마스크</t>
        </is>
      </c>
      <c r="H14714" s="93" t="n">
        <v>3</v>
      </c>
      <c r="I14714" s="93">
        <f>VLOOKUP(G14714,매칭테이블!D:E,2,0)</f>
        <v/>
      </c>
      <c r="J14714" s="87" t="n">
        <v>201208</v>
      </c>
      <c r="K14714" s="93" t="n"/>
      <c r="L14714" s="87">
        <f>VLOOKUP($P14714,매칭테이블!$G:$J,2,0)*H14714</f>
        <v/>
      </c>
      <c r="M14714" s="87">
        <f>L14714-L14714*VLOOKUP($P14714,매칭테이블!$G:$J,3,0)</f>
        <v/>
      </c>
      <c r="N14714" s="87">
        <f>VLOOKUP($P14714,매칭테이블!$G:$J,4,0)*H14714</f>
        <v/>
      </c>
      <c r="O14714" s="144">
        <f>L14714/1.1</f>
        <v/>
      </c>
      <c r="P14714" s="87">
        <f>F14714&amp;E14714&amp;G14714&amp;J14714</f>
        <v/>
      </c>
    </row>
    <row r="14715">
      <c r="B14715" s="127" t="n">
        <v>44229</v>
      </c>
      <c r="C14715" s="87">
        <f>TEXT(B14715,"aaa")</f>
        <v/>
      </c>
      <c r="D14715" s="93" t="n"/>
      <c r="E14715" s="87">
        <f>INDEX(매칭테이블!C:D,MATCH(RD!G14715,매칭테이블!D:D,0),1)</f>
        <v/>
      </c>
      <c r="F14715" s="93" t="inlineStr">
        <is>
          <t>카페24</t>
        </is>
      </c>
      <c r="G14715" s="93" t="inlineStr">
        <is>
          <t>어성초 77 진정 토너옵션=어성초 77 토너 1개-20% off</t>
        </is>
      </c>
      <c r="H14715" s="93" t="n">
        <v>31</v>
      </c>
      <c r="I14715" s="93">
        <f>VLOOKUP(G14715,매칭테이블!D:E,2,0)</f>
        <v/>
      </c>
      <c r="J14715" s="87" t="n">
        <v>201208</v>
      </c>
      <c r="K14715" s="93" t="n"/>
      <c r="L14715" s="87">
        <f>VLOOKUP($P14715,매칭테이블!$G:$J,2,0)*H14715</f>
        <v/>
      </c>
      <c r="M14715" s="87">
        <f>L14715-L14715*VLOOKUP($P14715,매칭테이블!$G:$J,3,0)</f>
        <v/>
      </c>
      <c r="N14715" s="87">
        <f>VLOOKUP($P14715,매칭테이블!$G:$J,4,0)*H14715</f>
        <v/>
      </c>
      <c r="O14715" s="144">
        <f>L14715/1.1</f>
        <v/>
      </c>
      <c r="P14715" s="87">
        <f>F14715&amp;E14715&amp;G14715&amp;J14715</f>
        <v/>
      </c>
    </row>
    <row r="14716">
      <c r="B14716" s="127" t="n">
        <v>44229</v>
      </c>
      <c r="C14716" s="87">
        <f>TEXT(B14716,"aaa")</f>
        <v/>
      </c>
      <c r="D14716" s="93" t="n"/>
      <c r="E14716" s="87">
        <f>INDEX(매칭테이블!C:D,MATCH(RD!G14716,매칭테이블!D:D,0),1)</f>
        <v/>
      </c>
      <c r="F14716" s="93" t="inlineStr">
        <is>
          <t>카페24</t>
        </is>
      </c>
      <c r="G14716" s="93" t="inlineStr">
        <is>
          <t>어성초 77 진정 토너옵션=BEST어성초 77 토너 2개-30% off (무료배송)</t>
        </is>
      </c>
      <c r="H14716" s="93" t="n">
        <v>40</v>
      </c>
      <c r="I14716" s="93">
        <f>VLOOKUP(G14716,매칭테이블!D:E,2,0)</f>
        <v/>
      </c>
      <c r="J14716" s="87" t="n">
        <v>201208</v>
      </c>
      <c r="K14716" s="93" t="n"/>
      <c r="L14716" s="87">
        <f>VLOOKUP($P14716,매칭테이블!$G:$J,2,0)*H14716</f>
        <v/>
      </c>
      <c r="M14716" s="87">
        <f>L14716-L14716*VLOOKUP($P14716,매칭테이블!$G:$J,3,0)</f>
        <v/>
      </c>
      <c r="N14716" s="87">
        <f>VLOOKUP($P14716,매칭테이블!$G:$J,4,0)*H14716</f>
        <v/>
      </c>
      <c r="O14716" s="144">
        <f>L14716/1.1</f>
        <v/>
      </c>
      <c r="P14716" s="87">
        <f>F14716&amp;E14716&amp;G14716&amp;J14716</f>
        <v/>
      </c>
    </row>
    <row r="14717">
      <c r="B14717" s="127" t="n">
        <v>44229</v>
      </c>
      <c r="C14717" s="87">
        <f>TEXT(B14717,"aaa")</f>
        <v/>
      </c>
      <c r="D14717" s="93" t="n"/>
      <c r="E14717" s="87">
        <f>INDEX(매칭테이블!C:D,MATCH(RD!G14717,매칭테이블!D:D,0),1)</f>
        <v/>
      </c>
      <c r="F14717" s="93" t="inlineStr">
        <is>
          <t>카페24</t>
        </is>
      </c>
      <c r="G14717" s="93" t="inlineStr">
        <is>
          <t>어성초 77 진정 토너옵션=어성초 77토너1개 + 어성초77패드1개 -30% off (무료배송)</t>
        </is>
      </c>
      <c r="H14717" s="93" t="n">
        <v>17</v>
      </c>
      <c r="I14717" s="93">
        <f>VLOOKUP(G14717,매칭테이블!D:E,2,0)</f>
        <v/>
      </c>
      <c r="J14717" s="87" t="n">
        <v>201208</v>
      </c>
      <c r="K14717" s="93" t="n"/>
      <c r="L14717" s="87">
        <f>VLOOKUP($P14717,매칭테이블!$G:$J,2,0)*H14717</f>
        <v/>
      </c>
      <c r="M14717" s="87">
        <f>L14717-L14717*VLOOKUP($P14717,매칭테이블!$G:$J,3,0)</f>
        <v/>
      </c>
      <c r="N14717" s="87">
        <f>VLOOKUP($P14717,매칭테이블!$G:$J,4,0)*H14717</f>
        <v/>
      </c>
      <c r="O14717" s="144">
        <f>L14717/1.1</f>
        <v/>
      </c>
      <c r="P14717" s="87">
        <f>F14717&amp;E14717&amp;G14717&amp;J14717</f>
        <v/>
      </c>
    </row>
    <row r="14718">
      <c r="B14718" s="127" t="n">
        <v>44229</v>
      </c>
      <c r="C14718" s="87">
        <f>TEXT(B14718,"aaa")</f>
        <v/>
      </c>
      <c r="D14718" s="93" t="n"/>
      <c r="E14718" s="87">
        <f>INDEX(매칭테이블!C:D,MATCH(RD!G14718,매칭테이블!D:D,0),1)</f>
        <v/>
      </c>
      <c r="F14718" s="93" t="inlineStr">
        <is>
          <t>카페24</t>
        </is>
      </c>
      <c r="G14718" s="93" t="inlineStr">
        <is>
          <t>어성초 77 진정 토너화장솜(선택)=촉촉 스킨팩 화장솜</t>
        </is>
      </c>
      <c r="H14718" s="93" t="n">
        <v>22</v>
      </c>
      <c r="I14718" s="93">
        <f>VLOOKUP(G14718,매칭테이블!D:E,2,0)</f>
        <v/>
      </c>
      <c r="J14718" s="87" t="n">
        <v>201208</v>
      </c>
      <c r="K14718" s="93" t="n"/>
      <c r="L14718" s="87">
        <f>VLOOKUP($P14718,매칭테이블!$G:$J,2,0)*H14718</f>
        <v/>
      </c>
      <c r="M14718" s="87">
        <f>L14718-L14718*VLOOKUP($P14718,매칭테이블!$G:$J,3,0)</f>
        <v/>
      </c>
      <c r="N14718" s="87">
        <f>VLOOKUP($P14718,매칭테이블!$G:$J,4,0)*H14718</f>
        <v/>
      </c>
      <c r="O14718" s="144">
        <f>L14718/1.1</f>
        <v/>
      </c>
      <c r="P14718" s="87">
        <f>F14718&amp;E14718&amp;G14718&amp;J14718</f>
        <v/>
      </c>
    </row>
    <row r="14719">
      <c r="B14719" s="127" t="n">
        <v>44229</v>
      </c>
      <c r="C14719" s="87">
        <f>TEXT(B14719,"aaa")</f>
        <v/>
      </c>
      <c r="D14719" s="93" t="n"/>
      <c r="E14719" s="87">
        <f>INDEX(매칭테이블!C:D,MATCH(RD!G14719,매칭테이블!D:D,0),1)</f>
        <v/>
      </c>
      <c r="F14719" s="93" t="inlineStr">
        <is>
          <t>카페24</t>
        </is>
      </c>
      <c r="G14719" s="93" t="inlineStr">
        <is>
          <t>어성초 77 클리어 패드옵션=어성초 77 클리어 패드 1개-20% off</t>
        </is>
      </c>
      <c r="H14719" s="93" t="n">
        <v>49</v>
      </c>
      <c r="I14719" s="93">
        <f>VLOOKUP(G14719,매칭테이블!D:E,2,0)</f>
        <v/>
      </c>
      <c r="J14719" s="87" t="n">
        <v>201208</v>
      </c>
      <c r="K14719" s="93" t="n"/>
      <c r="L14719" s="87">
        <f>VLOOKUP($P14719,매칭테이블!$G:$J,2,0)*H14719</f>
        <v/>
      </c>
      <c r="M14719" s="87">
        <f>L14719-L14719*VLOOKUP($P14719,매칭테이블!$G:$J,3,0)</f>
        <v/>
      </c>
      <c r="N14719" s="87">
        <f>VLOOKUP($P14719,매칭테이블!$G:$J,4,0)*H14719</f>
        <v/>
      </c>
      <c r="O14719" s="144">
        <f>L14719/1.1</f>
        <v/>
      </c>
      <c r="P14719" s="87">
        <f>F14719&amp;E14719&amp;G14719&amp;J14719</f>
        <v/>
      </c>
    </row>
    <row r="14720">
      <c r="B14720" s="127" t="n">
        <v>44229</v>
      </c>
      <c r="C14720" s="87">
        <f>TEXT(B14720,"aaa")</f>
        <v/>
      </c>
      <c r="D14720" s="93" t="n"/>
      <c r="E14720" s="87">
        <f>INDEX(매칭테이블!C:D,MATCH(RD!G14720,매칭테이블!D:D,0),1)</f>
        <v/>
      </c>
      <c r="F14720" s="93" t="inlineStr">
        <is>
          <t>카페24</t>
        </is>
      </c>
      <c r="G14720" s="93" t="inlineStr">
        <is>
          <t>어성초 77 클리어 패드옵션=어성초 77 클리어 패드 2개-30% off (무료배송)</t>
        </is>
      </c>
      <c r="H14720" s="93" t="n">
        <v>49</v>
      </c>
      <c r="I14720" s="93">
        <f>VLOOKUP(G14720,매칭테이블!D:E,2,0)</f>
        <v/>
      </c>
      <c r="J14720" s="87" t="n">
        <v>201208</v>
      </c>
      <c r="K14720" s="93" t="n"/>
      <c r="L14720" s="87">
        <f>VLOOKUP($P14720,매칭테이블!$G:$J,2,0)*H14720</f>
        <v/>
      </c>
      <c r="M14720" s="87">
        <f>L14720-L14720*VLOOKUP($P14720,매칭테이블!$G:$J,3,0)</f>
        <v/>
      </c>
      <c r="N14720" s="87">
        <f>VLOOKUP($P14720,매칭테이블!$G:$J,4,0)*H14720</f>
        <v/>
      </c>
      <c r="O14720" s="144">
        <f>L14720/1.1</f>
        <v/>
      </c>
      <c r="P14720" s="87">
        <f>F14720&amp;E14720&amp;G14720&amp;J14720</f>
        <v/>
      </c>
    </row>
    <row r="14721">
      <c r="B14721" s="127" t="n">
        <v>44229</v>
      </c>
      <c r="C14721" s="87">
        <f>TEXT(B14721,"aaa")</f>
        <v/>
      </c>
      <c r="D14721" s="93" t="n"/>
      <c r="E14721" s="87">
        <f>INDEX(매칭테이블!C:D,MATCH(RD!G14721,매칭테이블!D:D,0),1)</f>
        <v/>
      </c>
      <c r="F14721" s="93" t="inlineStr">
        <is>
          <t>카페24</t>
        </is>
      </c>
      <c r="G14721" s="93" t="inlineStr">
        <is>
          <t>어성초 77 클리어 패드옵션=어성초 77 클리어 패드 2+1 EVENT (무료배송)</t>
        </is>
      </c>
      <c r="H14721" s="93" t="n">
        <v>35</v>
      </c>
      <c r="I14721" s="93">
        <f>VLOOKUP(G14721,매칭테이블!D:E,2,0)</f>
        <v/>
      </c>
      <c r="J14721" s="87" t="n">
        <v>201208</v>
      </c>
      <c r="K14721" s="93" t="n"/>
      <c r="L14721" s="87">
        <f>VLOOKUP($P14721,매칭테이블!$G:$J,2,0)*H14721</f>
        <v/>
      </c>
      <c r="M14721" s="87">
        <f>L14721-L14721*VLOOKUP($P14721,매칭테이블!$G:$J,3,0)</f>
        <v/>
      </c>
      <c r="N14721" s="87">
        <f>VLOOKUP($P14721,매칭테이블!$G:$J,4,0)*H14721</f>
        <v/>
      </c>
      <c r="O14721" s="144">
        <f>L14721/1.1</f>
        <v/>
      </c>
      <c r="P14721" s="87">
        <f>F14721&amp;E14721&amp;G14721&amp;J14721</f>
        <v/>
      </c>
    </row>
    <row r="14722">
      <c r="B14722" s="127" t="n">
        <v>44229</v>
      </c>
      <c r="C14722" s="87">
        <f>TEXT(B14722,"aaa")</f>
        <v/>
      </c>
      <c r="D14722" s="93" t="n"/>
      <c r="E14722" s="87">
        <f>INDEX(매칭테이블!C:D,MATCH(RD!G14722,매칭테이블!D:D,0),1)</f>
        <v/>
      </c>
      <c r="F14722" s="93" t="inlineStr">
        <is>
          <t>카페24</t>
        </is>
      </c>
      <c r="G14722" s="93" t="inlineStr">
        <is>
          <t>어성초 77 클리어 패드옵션=어성초77토너1개+어성초77패드1개-30% off (무료배송)</t>
        </is>
      </c>
      <c r="H14722" s="93" t="n">
        <v>18</v>
      </c>
      <c r="I14722" s="93">
        <f>VLOOKUP(G14722,매칭테이블!D:E,2,0)</f>
        <v/>
      </c>
      <c r="J14722" s="87" t="n">
        <v>201208</v>
      </c>
      <c r="K14722" s="93" t="n"/>
      <c r="L14722" s="87">
        <f>VLOOKUP($P14722,매칭테이블!$G:$J,2,0)*H14722</f>
        <v/>
      </c>
      <c r="M14722" s="87">
        <f>L14722-L14722*VLOOKUP($P14722,매칭테이블!$G:$J,3,0)</f>
        <v/>
      </c>
      <c r="N14722" s="87">
        <f>VLOOKUP($P14722,매칭테이블!$G:$J,4,0)*H14722</f>
        <v/>
      </c>
      <c r="O14722" s="144">
        <f>L14722/1.1</f>
        <v/>
      </c>
      <c r="P14722" s="87">
        <f>F14722&amp;E14722&amp;G14722&amp;J14722</f>
        <v/>
      </c>
    </row>
    <row r="14723">
      <c r="B14723" s="127" t="n">
        <v>44229</v>
      </c>
      <c r="C14723" s="87">
        <f>TEXT(B14723,"aaa")</f>
        <v/>
      </c>
      <c r="D14723" s="93" t="n"/>
      <c r="E14723" s="87">
        <f>INDEX(매칭테이블!C:D,MATCH(RD!G14723,매칭테이블!D:D,0),1)</f>
        <v/>
      </c>
      <c r="F14723" s="93" t="inlineStr">
        <is>
          <t>카페24</t>
        </is>
      </c>
      <c r="G14723" s="93" t="inlineStr">
        <is>
          <t>어성초 77 토너</t>
        </is>
      </c>
      <c r="H14723" s="93" t="n">
        <v>2</v>
      </c>
      <c r="I14723" s="93">
        <f>VLOOKUP(G14723,매칭테이블!D:E,2,0)</f>
        <v/>
      </c>
      <c r="J14723" s="87" t="n">
        <v>201208</v>
      </c>
      <c r="K14723" s="93" t="n"/>
      <c r="L14723" s="87">
        <f>VLOOKUP($P14723,매칭테이블!$G:$J,2,0)*H14723</f>
        <v/>
      </c>
      <c r="M14723" s="87">
        <f>L14723-L14723*VLOOKUP($P14723,매칭테이블!$G:$J,3,0)</f>
        <v/>
      </c>
      <c r="N14723" s="87">
        <f>VLOOKUP($P14723,매칭테이블!$G:$J,4,0)*H14723</f>
        <v/>
      </c>
      <c r="O14723" s="144">
        <f>L14723/1.1</f>
        <v/>
      </c>
      <c r="P14723" s="87">
        <f>F14723&amp;E14723&amp;G14723&amp;J14723</f>
        <v/>
      </c>
    </row>
    <row r="14724">
      <c r="B14724" s="127" t="n">
        <v>44229</v>
      </c>
      <c r="C14724" s="87">
        <f>TEXT(B14724,"aaa")</f>
        <v/>
      </c>
      <c r="D14724" s="93" t="n"/>
      <c r="E14724" s="87">
        <f>INDEX(매칭테이블!C:D,MATCH(RD!G14724,매칭테이블!D:D,0),1)</f>
        <v/>
      </c>
      <c r="F14724" s="93" t="inlineStr">
        <is>
          <t>카페24</t>
        </is>
      </c>
      <c r="G14724" s="93" t="inlineStr">
        <is>
          <t>어성초 77 포어 클리어 패드옵션=어성초 77 클리어 패드 1개-20% off</t>
        </is>
      </c>
      <c r="H14724" s="93" t="n">
        <v>1</v>
      </c>
      <c r="I14724" s="93">
        <f>VLOOKUP(G14724,매칭테이블!D:E,2,0)</f>
        <v/>
      </c>
      <c r="J14724" s="87" t="n">
        <v>201208</v>
      </c>
      <c r="K14724" s="93" t="n"/>
      <c r="L14724" s="87">
        <f>VLOOKUP($P14724,매칭테이블!$G:$J,2,0)*H14724</f>
        <v/>
      </c>
      <c r="M14724" s="87">
        <f>L14724-L14724*VLOOKUP($P14724,매칭테이블!$G:$J,3,0)</f>
        <v/>
      </c>
      <c r="N14724" s="87">
        <f>VLOOKUP($P14724,매칭테이블!$G:$J,4,0)*H14724</f>
        <v/>
      </c>
      <c r="O14724" s="144">
        <f>L14724/1.1</f>
        <v/>
      </c>
      <c r="P14724" s="87">
        <f>F14724&amp;E14724&amp;G14724&amp;J14724</f>
        <v/>
      </c>
    </row>
    <row r="14725">
      <c r="B14725" s="127" t="n">
        <v>44229</v>
      </c>
      <c r="C14725" s="87">
        <f>TEXT(B14725,"aaa")</f>
        <v/>
      </c>
      <c r="D14725" s="93" t="n"/>
      <c r="E14725" s="87">
        <f>INDEX(매칭테이블!C:D,MATCH(RD!G14725,매칭테이블!D:D,0),1)</f>
        <v/>
      </c>
      <c r="F14725" s="93" t="inlineStr">
        <is>
          <t>카페24</t>
        </is>
      </c>
      <c r="G14725" s="93" t="inlineStr">
        <is>
          <t>어성초 77 포어 클리어 패드옵션=어성초 77 클리어 패드 2개-30% off (무료배송)</t>
        </is>
      </c>
      <c r="H14725" s="93" t="n">
        <v>1</v>
      </c>
      <c r="I14725" s="93">
        <f>VLOOKUP(G14725,매칭테이블!D:E,2,0)</f>
        <v/>
      </c>
      <c r="J14725" s="87" t="n">
        <v>201208</v>
      </c>
      <c r="K14725" s="93" t="n"/>
      <c r="L14725" s="87">
        <f>VLOOKUP($P14725,매칭테이블!$G:$J,2,0)*H14725</f>
        <v/>
      </c>
      <c r="M14725" s="87">
        <f>L14725-L14725*VLOOKUP($P14725,매칭테이블!$G:$J,3,0)</f>
        <v/>
      </c>
      <c r="N14725" s="87">
        <f>VLOOKUP($P14725,매칭테이블!$G:$J,4,0)*H14725</f>
        <v/>
      </c>
      <c r="O14725" s="144">
        <f>L14725/1.1</f>
        <v/>
      </c>
      <c r="P14725" s="87">
        <f>F14725&amp;E14725&amp;G14725&amp;J14725</f>
        <v/>
      </c>
    </row>
    <row r="14726">
      <c r="B14726" s="127" t="n">
        <v>44229</v>
      </c>
      <c r="C14726" s="87">
        <f>TEXT(B14726,"aaa")</f>
        <v/>
      </c>
      <c r="D14726" s="93" t="n"/>
      <c r="E14726" s="87">
        <f>INDEX(매칭테이블!C:D,MATCH(RD!G14726,매칭테이블!D:D,0),1)</f>
        <v/>
      </c>
      <c r="F14726" s="93" t="inlineStr">
        <is>
          <t>카페24</t>
        </is>
      </c>
      <c r="G14726" s="93" t="inlineStr">
        <is>
          <t>어성초 77% 패드옵션=어성초 77 클리어 패드 1개-20% off</t>
        </is>
      </c>
      <c r="H14726" s="93" t="n">
        <v>34</v>
      </c>
      <c r="I14726" s="93">
        <f>VLOOKUP(G14726,매칭테이블!D:E,2,0)</f>
        <v/>
      </c>
      <c r="J14726" s="87" t="n">
        <v>201208</v>
      </c>
      <c r="K14726" s="93" t="n"/>
      <c r="L14726" s="87">
        <f>VLOOKUP($P14726,매칭테이블!$G:$J,2,0)*H14726</f>
        <v/>
      </c>
      <c r="M14726" s="87">
        <f>L14726-L14726*VLOOKUP($P14726,매칭테이블!$G:$J,3,0)</f>
        <v/>
      </c>
      <c r="N14726" s="87">
        <f>VLOOKUP($P14726,매칭테이블!$G:$J,4,0)*H14726</f>
        <v/>
      </c>
      <c r="O14726" s="144">
        <f>L14726/1.1</f>
        <v/>
      </c>
      <c r="P14726" s="87">
        <f>F14726&amp;E14726&amp;G14726&amp;J14726</f>
        <v/>
      </c>
    </row>
    <row r="14727">
      <c r="B14727" s="127" t="n">
        <v>44229</v>
      </c>
      <c r="C14727" s="87">
        <f>TEXT(B14727,"aaa")</f>
        <v/>
      </c>
      <c r="D14727" s="93" t="n"/>
      <c r="E14727" s="87">
        <f>INDEX(매칭테이블!C:D,MATCH(RD!G14727,매칭테이블!D:D,0),1)</f>
        <v/>
      </c>
      <c r="F14727" s="93" t="inlineStr">
        <is>
          <t>카페24</t>
        </is>
      </c>
      <c r="G14727" s="93" t="inlineStr">
        <is>
          <t>어성초 77% 패드옵션=어성초 77 클리어 패드 2개-30% off (무료배송)</t>
        </is>
      </c>
      <c r="H14727" s="93" t="n">
        <v>32</v>
      </c>
      <c r="I14727" s="93">
        <f>VLOOKUP(G14727,매칭테이블!D:E,2,0)</f>
        <v/>
      </c>
      <c r="J14727" s="87" t="n">
        <v>201208</v>
      </c>
      <c r="K14727" s="93" t="n"/>
      <c r="L14727" s="87">
        <f>VLOOKUP($P14727,매칭테이블!$G:$J,2,0)*H14727</f>
        <v/>
      </c>
      <c r="M14727" s="87">
        <f>L14727-L14727*VLOOKUP($P14727,매칭테이블!$G:$J,3,0)</f>
        <v/>
      </c>
      <c r="N14727" s="87">
        <f>VLOOKUP($P14727,매칭테이블!$G:$J,4,0)*H14727</f>
        <v/>
      </c>
      <c r="O14727" s="144">
        <f>L14727/1.1</f>
        <v/>
      </c>
      <c r="P14727" s="87">
        <f>F14727&amp;E14727&amp;G14727&amp;J14727</f>
        <v/>
      </c>
    </row>
    <row r="14728">
      <c r="B14728" s="127" t="n">
        <v>44229</v>
      </c>
      <c r="C14728" s="87">
        <f>TEXT(B14728,"aaa")</f>
        <v/>
      </c>
      <c r="D14728" s="93" t="n"/>
      <c r="E14728" s="87">
        <f>INDEX(매칭테이블!C:D,MATCH(RD!G14728,매칭테이블!D:D,0),1)</f>
        <v/>
      </c>
      <c r="F14728" s="93" t="inlineStr">
        <is>
          <t>카페24</t>
        </is>
      </c>
      <c r="G14728" s="93" t="inlineStr">
        <is>
          <t>어성초 77% 패드옵션=어성초 77 클리어 패드 2+1 EVENT (무료배송)</t>
        </is>
      </c>
      <c r="H14728" s="93" t="n">
        <v>19</v>
      </c>
      <c r="I14728" s="93">
        <f>VLOOKUP(G14728,매칭테이블!D:E,2,0)</f>
        <v/>
      </c>
      <c r="J14728" s="87" t="n">
        <v>201208</v>
      </c>
      <c r="K14728" s="93" t="n"/>
      <c r="L14728" s="87">
        <f>VLOOKUP($P14728,매칭테이블!$G:$J,2,0)*H14728</f>
        <v/>
      </c>
      <c r="M14728" s="87">
        <f>L14728-L14728*VLOOKUP($P14728,매칭테이블!$G:$J,3,0)</f>
        <v/>
      </c>
      <c r="N14728" s="87">
        <f>VLOOKUP($P14728,매칭테이블!$G:$J,4,0)*H14728</f>
        <v/>
      </c>
      <c r="O14728" s="144">
        <f>L14728/1.1</f>
        <v/>
      </c>
      <c r="P14728" s="87">
        <f>F14728&amp;E14728&amp;G14728&amp;J14728</f>
        <v/>
      </c>
    </row>
    <row r="14729">
      <c r="B14729" s="127" t="n">
        <v>44229</v>
      </c>
      <c r="C14729" s="87">
        <f>TEXT(B14729,"aaa")</f>
        <v/>
      </c>
      <c r="D14729" s="93" t="n"/>
      <c r="E14729" s="87">
        <f>INDEX(매칭테이블!C:D,MATCH(RD!G14729,매칭테이블!D:D,0),1)</f>
        <v/>
      </c>
      <c r="F14729" s="93" t="inlineStr">
        <is>
          <t>카페24</t>
        </is>
      </c>
      <c r="G14729" s="93" t="inlineStr">
        <is>
          <t>어성초 77% 패드옵션=어성초77토너1개+어성초77패드1개-30% off (무료배송)</t>
        </is>
      </c>
      <c r="H14729" s="93" t="n">
        <v>12</v>
      </c>
      <c r="I14729" s="93">
        <f>VLOOKUP(G14729,매칭테이블!D:E,2,0)</f>
        <v/>
      </c>
      <c r="J14729" s="87" t="n">
        <v>201208</v>
      </c>
      <c r="K14729" s="93" t="n"/>
      <c r="L14729" s="87">
        <f>VLOOKUP($P14729,매칭테이블!$G:$J,2,0)*H14729</f>
        <v/>
      </c>
      <c r="M14729" s="87">
        <f>L14729-L14729*VLOOKUP($P14729,매칭테이블!$G:$J,3,0)</f>
        <v/>
      </c>
      <c r="N14729" s="87">
        <f>VLOOKUP($P14729,매칭테이블!$G:$J,4,0)*H14729</f>
        <v/>
      </c>
      <c r="O14729" s="144">
        <f>L14729/1.1</f>
        <v/>
      </c>
      <c r="P14729" s="87">
        <f>F14729&amp;E14729&amp;G14729&amp;J14729</f>
        <v/>
      </c>
    </row>
    <row r="14730">
      <c r="B14730" s="127" t="n">
        <v>44229</v>
      </c>
      <c r="C14730" s="87">
        <f>TEXT(B14730,"aaa")</f>
        <v/>
      </c>
      <c r="D14730" s="93" t="n"/>
      <c r="E14730" s="87">
        <f>INDEX(매칭테이블!C:D,MATCH(RD!G14730,매칭테이블!D:D,0),1)</f>
        <v/>
      </c>
      <c r="F14730" s="93" t="inlineStr">
        <is>
          <t>카페24</t>
        </is>
      </c>
      <c r="G14730" s="93" t="inlineStr">
        <is>
          <t>어성초 78 수딩 크림</t>
        </is>
      </c>
      <c r="H14730" s="93" t="n">
        <v>14</v>
      </c>
      <c r="I14730" s="93">
        <f>VLOOKUP(G14730,매칭테이블!D:E,2,0)</f>
        <v/>
      </c>
      <c r="J14730" s="87" t="n">
        <v>201208</v>
      </c>
      <c r="K14730" s="93" t="n"/>
      <c r="L14730" s="87">
        <f>VLOOKUP($P14730,매칭테이블!$G:$J,2,0)*H14730</f>
        <v/>
      </c>
      <c r="M14730" s="87">
        <f>L14730-L14730*VLOOKUP($P14730,매칭테이블!$G:$J,3,0)</f>
        <v/>
      </c>
      <c r="N14730" s="87">
        <f>VLOOKUP($P14730,매칭테이블!$G:$J,4,0)*H14730</f>
        <v/>
      </c>
      <c r="O14730" s="144">
        <f>L14730/1.1</f>
        <v/>
      </c>
      <c r="P14730" s="87">
        <f>F14730&amp;E14730&amp;G14730&amp;J14730</f>
        <v/>
      </c>
    </row>
    <row r="14731">
      <c r="B14731" s="127" t="n">
        <v>44229</v>
      </c>
      <c r="C14731" s="87">
        <f>TEXT(B14731,"aaa")</f>
        <v/>
      </c>
      <c r="D14731" s="93" t="n"/>
      <c r="E14731" s="87">
        <f>INDEX(매칭테이블!C:D,MATCH(RD!G14731,매칭테이블!D:D,0),1)</f>
        <v/>
      </c>
      <c r="F14731" s="93" t="inlineStr">
        <is>
          <t>카페24</t>
        </is>
      </c>
      <c r="G14731" s="93" t="inlineStr">
        <is>
          <t>어성초 78 수딩 크림</t>
        </is>
      </c>
      <c r="H14731" s="93" t="n">
        <v>6</v>
      </c>
      <c r="I14731" s="93">
        <f>VLOOKUP(G14731,매칭테이블!D:E,2,0)</f>
        <v/>
      </c>
      <c r="J14731" s="87" t="n">
        <v>201208</v>
      </c>
      <c r="K14731" s="93" t="n"/>
      <c r="L14731" s="87">
        <f>VLOOKUP($P14731,매칭테이블!$G:$J,2,0)*H14731</f>
        <v/>
      </c>
      <c r="M14731" s="87">
        <f>L14731-L14731*VLOOKUP($P14731,매칭테이블!$G:$J,3,0)</f>
        <v/>
      </c>
      <c r="N14731" s="87">
        <f>VLOOKUP($P14731,매칭테이블!$G:$J,4,0)*H14731</f>
        <v/>
      </c>
      <c r="O14731" s="144">
        <f>L14731/1.1</f>
        <v/>
      </c>
      <c r="P14731" s="87">
        <f>F14731&amp;E14731&amp;G14731&amp;J14731</f>
        <v/>
      </c>
    </row>
    <row r="14732">
      <c r="B14732" s="127" t="n">
        <v>44229</v>
      </c>
      <c r="C14732" s="87">
        <f>TEXT(B14732,"aaa")</f>
        <v/>
      </c>
      <c r="D14732" s="93" t="n"/>
      <c r="E14732" s="87">
        <f>INDEX(매칭테이블!C:D,MATCH(RD!G14732,매칭테이블!D:D,0),1)</f>
        <v/>
      </c>
      <c r="F14732" s="93" t="inlineStr">
        <is>
          <t>카페24</t>
        </is>
      </c>
      <c r="G14732" s="93" t="inlineStr">
        <is>
          <t>어성초 80 수분 진정 앰플앰플=어성초 80 앰플 1개-15%off</t>
        </is>
      </c>
      <c r="H14732" s="93" t="n">
        <v>27</v>
      </c>
      <c r="I14732" s="93">
        <f>VLOOKUP(G14732,매칭테이블!D:E,2,0)</f>
        <v/>
      </c>
      <c r="J14732" s="87" t="n">
        <v>201208</v>
      </c>
      <c r="K14732" s="93" t="n"/>
      <c r="L14732" s="87">
        <f>VLOOKUP($P14732,매칭테이블!$G:$J,2,0)*H14732</f>
        <v/>
      </c>
      <c r="M14732" s="87">
        <f>L14732-L14732*VLOOKUP($P14732,매칭테이블!$G:$J,3,0)</f>
        <v/>
      </c>
      <c r="N14732" s="87">
        <f>VLOOKUP($P14732,매칭테이블!$G:$J,4,0)*H14732</f>
        <v/>
      </c>
      <c r="O14732" s="144">
        <f>L14732/1.1</f>
        <v/>
      </c>
      <c r="P14732" s="87">
        <f>F14732&amp;E14732&amp;G14732&amp;J14732</f>
        <v/>
      </c>
    </row>
    <row r="14733">
      <c r="B14733" s="127" t="n">
        <v>44229</v>
      </c>
      <c r="C14733" s="87">
        <f>TEXT(B14733,"aaa")</f>
        <v/>
      </c>
      <c r="D14733" s="93" t="n"/>
      <c r="E14733" s="87">
        <f>INDEX(매칭테이블!C:D,MATCH(RD!G14733,매칭테이블!D:D,0),1)</f>
        <v/>
      </c>
      <c r="F14733" s="93" t="inlineStr">
        <is>
          <t>카페24</t>
        </is>
      </c>
      <c r="G14733" s="93" t="inlineStr">
        <is>
          <t>어성초 80 수분 진정 앰플앰플=어성초 80 앰플 2개-27%off (무료배송)</t>
        </is>
      </c>
      <c r="H14733" s="93" t="n">
        <v>5</v>
      </c>
      <c r="I14733" s="93">
        <f>VLOOKUP(G14733,매칭테이블!D:E,2,0)</f>
        <v/>
      </c>
      <c r="J14733" s="87" t="n">
        <v>201208</v>
      </c>
      <c r="K14733" s="93" t="n"/>
      <c r="L14733" s="87">
        <f>VLOOKUP($P14733,매칭테이블!$G:$J,2,0)*H14733</f>
        <v/>
      </c>
      <c r="M14733" s="87">
        <f>L14733-L14733*VLOOKUP($P14733,매칭테이블!$G:$J,3,0)</f>
        <v/>
      </c>
      <c r="N14733" s="87">
        <f>VLOOKUP($P14733,매칭테이블!$G:$J,4,0)*H14733</f>
        <v/>
      </c>
      <c r="O14733" s="144">
        <f>L14733/1.1</f>
        <v/>
      </c>
      <c r="P14733" s="87">
        <f>F14733&amp;E14733&amp;G14733&amp;J14733</f>
        <v/>
      </c>
    </row>
    <row r="14734">
      <c r="B14734" s="127" t="n">
        <v>44229</v>
      </c>
      <c r="C14734" s="87">
        <f>TEXT(B14734,"aaa")</f>
        <v/>
      </c>
      <c r="D14734" s="93" t="n"/>
      <c r="E14734" s="87">
        <f>INDEX(매칭테이블!C:D,MATCH(RD!G14734,매칭테이블!D:D,0),1)</f>
        <v/>
      </c>
      <c r="F14734" s="93" t="inlineStr">
        <is>
          <t>카페24</t>
        </is>
      </c>
      <c r="G14734" s="93" t="inlineStr">
        <is>
          <t>어성초 80 수분 진정 앰플</t>
        </is>
      </c>
      <c r="H14734" s="93" t="n">
        <v>6</v>
      </c>
      <c r="I14734" s="93">
        <f>VLOOKUP(G14734,매칭테이블!D:E,2,0)</f>
        <v/>
      </c>
      <c r="J14734" s="87" t="n">
        <v>201208</v>
      </c>
      <c r="K14734" s="93" t="n"/>
      <c r="L14734" s="87">
        <f>VLOOKUP($P14734,매칭테이블!$G:$J,2,0)*H14734</f>
        <v/>
      </c>
      <c r="M14734" s="87">
        <f>L14734-L14734*VLOOKUP($P14734,매칭테이블!$G:$J,3,0)</f>
        <v/>
      </c>
      <c r="N14734" s="87">
        <f>VLOOKUP($P14734,매칭테이블!$G:$J,4,0)*H14734</f>
        <v/>
      </c>
      <c r="O14734" s="144">
        <f>L14734/1.1</f>
        <v/>
      </c>
      <c r="P14734" s="87">
        <f>F14734&amp;E14734&amp;G14734&amp;J14734</f>
        <v/>
      </c>
    </row>
    <row r="14735">
      <c r="B14735" s="127" t="n">
        <v>44229</v>
      </c>
      <c r="C14735" s="87">
        <f>TEXT(B14735,"aaa")</f>
        <v/>
      </c>
      <c r="D14735" s="93" t="n"/>
      <c r="E14735" s="87">
        <f>INDEX(매칭테이블!C:D,MATCH(RD!G14735,매칭테이블!D:D,0),1)</f>
        <v/>
      </c>
      <c r="F14735" s="93" t="inlineStr">
        <is>
          <t>카페24</t>
        </is>
      </c>
      <c r="G14735" s="93" t="inlineStr">
        <is>
          <t>어성초 아크네 바디워시옵션=어성초 아크네 바디워시 1개 -30% off</t>
        </is>
      </c>
      <c r="H14735" s="93" t="n">
        <v>4</v>
      </c>
      <c r="I14735" s="93">
        <f>VLOOKUP(G14735,매칭테이블!D:E,2,0)</f>
        <v/>
      </c>
      <c r="J14735" s="87" t="n">
        <v>201208</v>
      </c>
      <c r="K14735" s="93" t="n"/>
      <c r="L14735" s="87">
        <f>VLOOKUP($P14735,매칭테이블!$G:$J,2,0)*H14735</f>
        <v/>
      </c>
      <c r="M14735" s="87">
        <f>L14735-L14735*VLOOKUP($P14735,매칭테이블!$G:$J,3,0)</f>
        <v/>
      </c>
      <c r="N14735" s="87">
        <f>VLOOKUP($P14735,매칭테이블!$G:$J,4,0)*H14735</f>
        <v/>
      </c>
      <c r="O14735" s="144">
        <f>L14735/1.1</f>
        <v/>
      </c>
      <c r="P14735" s="87">
        <f>F14735&amp;E14735&amp;G14735&amp;J14735</f>
        <v/>
      </c>
    </row>
    <row r="14736">
      <c r="B14736" s="127" t="n">
        <v>44229</v>
      </c>
      <c r="C14736" s="87">
        <f>TEXT(B14736,"aaa")</f>
        <v/>
      </c>
      <c r="D14736" s="93" t="n"/>
      <c r="E14736" s="87">
        <f>INDEX(매칭테이블!C:D,MATCH(RD!G14736,매칭테이블!D:D,0),1)</f>
        <v/>
      </c>
      <c r="F14736" s="93" t="inlineStr">
        <is>
          <t>카페24</t>
        </is>
      </c>
      <c r="G14736" s="93" t="inlineStr">
        <is>
          <t>어성초 아크네 바디워시옵션=어성초 아크네 바디워시 2개 -35% off (무료배송)</t>
        </is>
      </c>
      <c r="H14736" s="93" t="n">
        <v>1</v>
      </c>
      <c r="I14736" s="93">
        <f>VLOOKUP(G14736,매칭테이블!D:E,2,0)</f>
        <v/>
      </c>
      <c r="J14736" s="87" t="n">
        <v>201208</v>
      </c>
      <c r="K14736" s="93" t="n"/>
      <c r="L14736" s="87">
        <f>VLOOKUP($P14736,매칭테이블!$G:$J,2,0)*H14736</f>
        <v/>
      </c>
      <c r="M14736" s="87">
        <f>L14736-L14736*VLOOKUP($P14736,매칭테이블!$G:$J,3,0)</f>
        <v/>
      </c>
      <c r="N14736" s="87">
        <f>VLOOKUP($P14736,매칭테이블!$G:$J,4,0)*H14736</f>
        <v/>
      </c>
      <c r="O14736" s="144">
        <f>L14736/1.1</f>
        <v/>
      </c>
      <c r="P14736" s="87">
        <f>F14736&amp;E14736&amp;G14736&amp;J14736</f>
        <v/>
      </c>
    </row>
    <row r="14737">
      <c r="B14737" s="127" t="n">
        <v>44229</v>
      </c>
      <c r="C14737" s="87">
        <f>TEXT(B14737,"aaa")</f>
        <v/>
      </c>
      <c r="D14737" s="93" t="n"/>
      <c r="E14737" s="87">
        <f>INDEX(매칭테이블!C:D,MATCH(RD!G14737,매칭테이블!D:D,0),1)</f>
        <v/>
      </c>
      <c r="F14737" s="93" t="inlineStr">
        <is>
          <t>카페24</t>
        </is>
      </c>
      <c r="G14737" s="93" t="inlineStr">
        <is>
          <t>어성초 약산성 클렌징폼클렌징폼=어성초 약산성 클렌징폼 1개 -19%off</t>
        </is>
      </c>
      <c r="H14737" s="93" t="n">
        <v>23</v>
      </c>
      <c r="I14737" s="93">
        <f>VLOOKUP(G14737,매칭테이블!D:E,2,0)</f>
        <v/>
      </c>
      <c r="J14737" s="87" t="n">
        <v>201208</v>
      </c>
      <c r="K14737" s="93" t="n"/>
      <c r="L14737" s="87">
        <f>VLOOKUP($P14737,매칭테이블!$G:$J,2,0)*H14737</f>
        <v/>
      </c>
      <c r="M14737" s="87">
        <f>L14737-L14737*VLOOKUP($P14737,매칭테이블!$G:$J,3,0)</f>
        <v/>
      </c>
      <c r="N14737" s="87">
        <f>VLOOKUP($P14737,매칭테이블!$G:$J,4,0)*H14737</f>
        <v/>
      </c>
      <c r="O14737" s="144">
        <f>L14737/1.1</f>
        <v/>
      </c>
      <c r="P14737" s="87">
        <f>F14737&amp;E14737&amp;G14737&amp;J14737</f>
        <v/>
      </c>
    </row>
    <row r="14738">
      <c r="B14738" s="127" t="n">
        <v>44229</v>
      </c>
      <c r="C14738" s="87">
        <f>TEXT(B14738,"aaa")</f>
        <v/>
      </c>
      <c r="D14738" s="93" t="n"/>
      <c r="E14738" s="87">
        <f>INDEX(매칭테이블!C:D,MATCH(RD!G14738,매칭테이블!D:D,0),1)</f>
        <v/>
      </c>
      <c r="F14738" s="93" t="inlineStr">
        <is>
          <t>카페24</t>
        </is>
      </c>
      <c r="G14738" s="93" t="inlineStr">
        <is>
          <t>어성초 약산성 클렌징폼클렌징폼=어성초 약산성 클렌징폼 2개 -25%off</t>
        </is>
      </c>
      <c r="H14738" s="93" t="n">
        <v>8</v>
      </c>
      <c r="I14738" s="93">
        <f>VLOOKUP(G14738,매칭테이블!D:E,2,0)</f>
        <v/>
      </c>
      <c r="J14738" s="87" t="n">
        <v>201208</v>
      </c>
      <c r="K14738" s="93" t="n"/>
      <c r="L14738" s="87">
        <f>VLOOKUP($P14738,매칭테이블!$G:$J,2,0)*H14738</f>
        <v/>
      </c>
      <c r="M14738" s="87">
        <f>L14738-L14738*VLOOKUP($P14738,매칭테이블!$G:$J,3,0)</f>
        <v/>
      </c>
      <c r="N14738" s="87">
        <f>VLOOKUP($P14738,매칭테이블!$G:$J,4,0)*H14738</f>
        <v/>
      </c>
      <c r="O14738" s="144">
        <f>L14738/1.1</f>
        <v/>
      </c>
      <c r="P14738" s="87">
        <f>F14738&amp;E14738&amp;G14738&amp;J14738</f>
        <v/>
      </c>
    </row>
    <row r="14739">
      <c r="B14739" s="127" t="n">
        <v>44229</v>
      </c>
      <c r="C14739" s="87">
        <f>TEXT(B14739,"aaa")</f>
        <v/>
      </c>
      <c r="D14739" s="93" t="n"/>
      <c r="E14739" s="87">
        <f>INDEX(매칭테이블!C:D,MATCH(RD!G14739,매칭테이블!D:D,0),1)</f>
        <v/>
      </c>
      <c r="F14739" s="93" t="inlineStr">
        <is>
          <t>카페24</t>
        </is>
      </c>
      <c r="G14739" s="93" t="inlineStr">
        <is>
          <t>어성초 약산성 클렌징폼클렌징폼=어성초 약산성 클렌징폼 3개 -31%off (무료배송)</t>
        </is>
      </c>
      <c r="H14739" s="93" t="n">
        <v>5</v>
      </c>
      <c r="I14739" s="93">
        <f>VLOOKUP(G14739,매칭테이블!D:E,2,0)</f>
        <v/>
      </c>
      <c r="J14739" s="87" t="n">
        <v>201208</v>
      </c>
      <c r="K14739" s="93" t="n"/>
      <c r="L14739" s="87">
        <f>VLOOKUP($P14739,매칭테이블!$G:$J,2,0)*H14739</f>
        <v/>
      </c>
      <c r="M14739" s="87">
        <f>L14739-L14739*VLOOKUP($P14739,매칭테이블!$G:$J,3,0)</f>
        <v/>
      </c>
      <c r="N14739" s="87">
        <f>VLOOKUP($P14739,매칭테이블!$G:$J,4,0)*H14739</f>
        <v/>
      </c>
      <c r="O14739" s="144">
        <f>L14739/1.1</f>
        <v/>
      </c>
      <c r="P14739" s="87">
        <f>F14739&amp;E14739&amp;G14739&amp;J14739</f>
        <v/>
      </c>
    </row>
    <row r="14740">
      <c r="B14740" s="127" t="n">
        <v>44229</v>
      </c>
      <c r="C14740" s="87">
        <f>TEXT(B14740,"aaa")</f>
        <v/>
      </c>
      <c r="D14740" s="93" t="n"/>
      <c r="E14740" s="87">
        <f>INDEX(매칭테이블!C:D,MATCH(RD!G14740,매칭테이블!D:D,0),1)</f>
        <v/>
      </c>
      <c r="F14740" s="93" t="inlineStr">
        <is>
          <t>카페24</t>
        </is>
      </c>
      <c r="G14740" s="93" t="inlineStr">
        <is>
          <t>어성초 약산성 클렌징폼</t>
        </is>
      </c>
      <c r="H14740" s="93" t="n">
        <v>2</v>
      </c>
      <c r="I14740" s="93">
        <f>VLOOKUP(G14740,매칭테이블!D:E,2,0)</f>
        <v/>
      </c>
      <c r="J14740" s="87" t="n">
        <v>201208</v>
      </c>
      <c r="K14740" s="93" t="n"/>
      <c r="L14740" s="87">
        <f>VLOOKUP($P14740,매칭테이블!$G:$J,2,0)*H14740</f>
        <v/>
      </c>
      <c r="M14740" s="87">
        <f>L14740-L14740*VLOOKUP($P14740,매칭테이블!$G:$J,3,0)</f>
        <v/>
      </c>
      <c r="N14740" s="87">
        <f>VLOOKUP($P14740,매칭테이블!$G:$J,4,0)*H14740</f>
        <v/>
      </c>
      <c r="O14740" s="144">
        <f>L14740/1.1</f>
        <v/>
      </c>
      <c r="P14740" s="87">
        <f>F14740&amp;E14740&amp;G14740&amp;J14740</f>
        <v/>
      </c>
    </row>
    <row r="14741">
      <c r="B14741" s="127" t="n">
        <v>44229</v>
      </c>
      <c r="C14741" s="87">
        <f>TEXT(B14741,"aaa")</f>
        <v/>
      </c>
      <c r="D14741" s="93" t="n"/>
      <c r="E14741" s="87">
        <f>INDEX(매칭테이블!C:D,MATCH(RD!G14741,매칭테이블!D:D,0),1)</f>
        <v/>
      </c>
      <c r="F14741" s="93" t="inlineStr">
        <is>
          <t>카페24</t>
        </is>
      </c>
      <c r="G14741" s="93" t="inlineStr">
        <is>
          <t>어성초 크림마스크 나이트 솔루션옵션=어성초 크림마스크 나이트 솔루션 1장</t>
        </is>
      </c>
      <c r="H14741" s="93" t="n">
        <v>1</v>
      </c>
      <c r="I14741" s="93">
        <f>VLOOKUP(G14741,매칭테이블!D:E,2,0)</f>
        <v/>
      </c>
      <c r="J14741" s="87" t="n">
        <v>201208</v>
      </c>
      <c r="K14741" s="93" t="n"/>
      <c r="L14741" s="87">
        <f>VLOOKUP($P14741,매칭테이블!$G:$J,2,0)*H14741</f>
        <v/>
      </c>
      <c r="M14741" s="87">
        <f>L14741-L14741*VLOOKUP($P14741,매칭테이블!$G:$J,3,0)</f>
        <v/>
      </c>
      <c r="N14741" s="87">
        <f>VLOOKUP($P14741,매칭테이블!$G:$J,4,0)*H14741</f>
        <v/>
      </c>
      <c r="O14741" s="144">
        <f>L14741/1.1</f>
        <v/>
      </c>
      <c r="P14741" s="87">
        <f>F14741&amp;E14741&amp;G14741&amp;J14741</f>
        <v/>
      </c>
    </row>
    <row r="14742">
      <c r="B14742" s="127" t="n">
        <v>44229</v>
      </c>
      <c r="C14742" s="87">
        <f>TEXT(B14742,"aaa")</f>
        <v/>
      </c>
      <c r="D14742" s="93" t="n"/>
      <c r="E14742" s="87">
        <f>INDEX(매칭테이블!C:D,MATCH(RD!G14742,매칭테이블!D:D,0),1)</f>
        <v/>
      </c>
      <c r="F14742" s="93" t="inlineStr">
        <is>
          <t>카페24</t>
        </is>
      </c>
      <c r="G14742" s="93" t="inlineStr">
        <is>
          <t>어성초 크림마스크 나이트 솔루션옵션=어성초 크림마스크 나이트 솔루션 10장 (-50%)</t>
        </is>
      </c>
      <c r="H14742" s="93" t="n">
        <v>1</v>
      </c>
      <c r="I14742" s="93">
        <f>VLOOKUP(G14742,매칭테이블!D:E,2,0)</f>
        <v/>
      </c>
      <c r="J14742" s="87" t="n">
        <v>201208</v>
      </c>
      <c r="K14742" s="93" t="n"/>
      <c r="L14742" s="87">
        <f>VLOOKUP($P14742,매칭테이블!$G:$J,2,0)*H14742</f>
        <v/>
      </c>
      <c r="M14742" s="87">
        <f>L14742-L14742*VLOOKUP($P14742,매칭테이블!$G:$J,3,0)</f>
        <v/>
      </c>
      <c r="N14742" s="87">
        <f>VLOOKUP($P14742,매칭테이블!$G:$J,4,0)*H14742</f>
        <v/>
      </c>
      <c r="O14742" s="144">
        <f>L14742/1.1</f>
        <v/>
      </c>
      <c r="P14742" s="87">
        <f>F14742&amp;E14742&amp;G14742&amp;J14742</f>
        <v/>
      </c>
    </row>
    <row r="14743">
      <c r="B14743" s="127" t="n">
        <v>44229</v>
      </c>
      <c r="C14743" s="87">
        <f>TEXT(B14743,"aaa")</f>
        <v/>
      </c>
      <c r="D14743" s="93" t="n"/>
      <c r="E14743" s="87">
        <f>INDEX(매칭테이블!C:D,MATCH(RD!G14743,매칭테이블!D:D,0),1)</f>
        <v/>
      </c>
      <c r="F14743" s="93" t="inlineStr">
        <is>
          <t>카페24</t>
        </is>
      </c>
      <c r="G14743" s="93" t="inlineStr">
        <is>
          <t>자작나무 수분 마스크옵션=자작나무 수분 마스크 1장</t>
        </is>
      </c>
      <c r="H14743" s="93" t="n">
        <v>2</v>
      </c>
      <c r="I14743" s="93">
        <f>VLOOKUP(G14743,매칭테이블!D:E,2,0)</f>
        <v/>
      </c>
      <c r="J14743" s="87" t="n">
        <v>201208</v>
      </c>
      <c r="K14743" s="93" t="n"/>
      <c r="L14743" s="87">
        <f>VLOOKUP($P14743,매칭테이블!$G:$J,2,0)*H14743</f>
        <v/>
      </c>
      <c r="M14743" s="87">
        <f>L14743-L14743*VLOOKUP($P14743,매칭테이블!$G:$J,3,0)</f>
        <v/>
      </c>
      <c r="N14743" s="87">
        <f>VLOOKUP($P14743,매칭테이블!$G:$J,4,0)*H14743</f>
        <v/>
      </c>
      <c r="O14743" s="144">
        <f>L14743/1.1</f>
        <v/>
      </c>
      <c r="P14743" s="87">
        <f>F14743&amp;E14743&amp;G14743&amp;J14743</f>
        <v/>
      </c>
    </row>
    <row r="14744">
      <c r="B14744" s="127" t="n">
        <v>44229</v>
      </c>
      <c r="C14744" s="87">
        <f>TEXT(B14744,"aaa")</f>
        <v/>
      </c>
      <c r="D14744" s="93" t="n"/>
      <c r="E14744" s="87">
        <f>INDEX(매칭테이블!C:D,MATCH(RD!G14744,매칭테이블!D:D,0),1)</f>
        <v/>
      </c>
      <c r="F14744" s="93" t="inlineStr">
        <is>
          <t>카페24</t>
        </is>
      </c>
      <c r="G14744" s="93" t="inlineStr">
        <is>
          <t>자작나무 수분 마스크옵션=자작나무 수분 마스크 10장 (50% off)</t>
        </is>
      </c>
      <c r="H14744" s="93" t="n">
        <v>1</v>
      </c>
      <c r="I14744" s="93">
        <f>VLOOKUP(G14744,매칭테이블!D:E,2,0)</f>
        <v/>
      </c>
      <c r="J14744" s="87" t="n">
        <v>201208</v>
      </c>
      <c r="K14744" s="93" t="n"/>
      <c r="L14744" s="87">
        <f>VLOOKUP($P14744,매칭테이블!$G:$J,2,0)*H14744</f>
        <v/>
      </c>
      <c r="M14744" s="87">
        <f>L14744-L14744*VLOOKUP($P14744,매칭테이블!$G:$J,3,0)</f>
        <v/>
      </c>
      <c r="N14744" s="87">
        <f>VLOOKUP($P14744,매칭테이블!$G:$J,4,0)*H14744</f>
        <v/>
      </c>
      <c r="O14744" s="144">
        <f>L14744/1.1</f>
        <v/>
      </c>
      <c r="P14744" s="87">
        <f>F14744&amp;E14744&amp;G14744&amp;J14744</f>
        <v/>
      </c>
    </row>
    <row r="14745">
      <c r="B14745" s="127" t="n">
        <v>44229</v>
      </c>
      <c r="C14745" s="87">
        <f>TEXT(B14745,"aaa")</f>
        <v/>
      </c>
      <c r="D14745" s="93" t="n"/>
      <c r="E14745" s="87">
        <f>INDEX(매칭테이블!C:D,MATCH(RD!G14745,매칭테이블!D:D,0),1)</f>
        <v/>
      </c>
      <c r="F14745" s="93" t="inlineStr">
        <is>
          <t>카페24</t>
        </is>
      </c>
      <c r="G14745" s="93" t="inlineStr">
        <is>
          <t>청귤 비타 잡티 마스크옵션=청귤 비타 잡티 마스크 1장</t>
        </is>
      </c>
      <c r="H14745" s="93" t="n">
        <v>4</v>
      </c>
      <c r="I14745" s="93">
        <f>VLOOKUP(G14745,매칭테이블!D:E,2,0)</f>
        <v/>
      </c>
      <c r="J14745" s="87" t="n">
        <v>201208</v>
      </c>
      <c r="K14745" s="93" t="n"/>
      <c r="L14745" s="87">
        <f>VLOOKUP($P14745,매칭테이블!$G:$J,2,0)*H14745</f>
        <v/>
      </c>
      <c r="M14745" s="87">
        <f>L14745-L14745*VLOOKUP($P14745,매칭테이블!$G:$J,3,0)</f>
        <v/>
      </c>
      <c r="N14745" s="87">
        <f>VLOOKUP($P14745,매칭테이블!$G:$J,4,0)*H14745</f>
        <v/>
      </c>
      <c r="O14745" s="144">
        <f>L14745/1.1</f>
        <v/>
      </c>
      <c r="P14745" s="87">
        <f>F14745&amp;E14745&amp;G14745&amp;J14745</f>
        <v/>
      </c>
    </row>
    <row r="14746">
      <c r="B14746" s="127" t="n">
        <v>44229</v>
      </c>
      <c r="C14746" s="87">
        <f>TEXT(B14746,"aaa")</f>
        <v/>
      </c>
      <c r="D14746" s="93" t="n"/>
      <c r="E14746" s="87">
        <f>INDEX(매칭테이블!C:D,MATCH(RD!G14746,매칭테이블!D:D,0),1)</f>
        <v/>
      </c>
      <c r="F14746" s="93" t="inlineStr">
        <is>
          <t>카페24</t>
        </is>
      </c>
      <c r="G14746" s="93" t="inlineStr">
        <is>
          <t>청귤 비타 잡티 마스크옵션=청귤 비타 잡티 마스크 10장 (50% off)</t>
        </is>
      </c>
      <c r="H14746" s="93" t="n">
        <v>3</v>
      </c>
      <c r="I14746" s="93">
        <f>VLOOKUP(G14746,매칭테이블!D:E,2,0)</f>
        <v/>
      </c>
      <c r="J14746" s="87" t="n">
        <v>201208</v>
      </c>
      <c r="K14746" s="93" t="n"/>
      <c r="L14746" s="87">
        <f>VLOOKUP($P14746,매칭테이블!$G:$J,2,0)*H14746</f>
        <v/>
      </c>
      <c r="M14746" s="87">
        <f>L14746-L14746*VLOOKUP($P14746,매칭테이블!$G:$J,3,0)</f>
        <v/>
      </c>
      <c r="N14746" s="87">
        <f>VLOOKUP($P14746,매칭테이블!$G:$J,4,0)*H14746</f>
        <v/>
      </c>
      <c r="O14746" s="144">
        <f>L14746/1.1</f>
        <v/>
      </c>
      <c r="P14746" s="87">
        <f>F14746&amp;E14746&amp;G14746&amp;J14746</f>
        <v/>
      </c>
    </row>
    <row r="14747">
      <c r="B14747" s="127" t="n">
        <v>44229</v>
      </c>
      <c r="C14747" s="87">
        <f>TEXT(B14747,"aaa")</f>
        <v/>
      </c>
      <c r="D14747" s="93" t="n"/>
      <c r="E14747" s="87">
        <f>INDEX(매칭테이블!C:D,MATCH(RD!G14747,매칭테이블!D:D,0),1)</f>
        <v/>
      </c>
      <c r="F14747" s="93" t="inlineStr">
        <is>
          <t>카페24</t>
        </is>
      </c>
      <c r="G14747" s="93" t="inlineStr">
        <is>
          <t>촉촉 스킨팩 화장솜</t>
        </is>
      </c>
      <c r="H14747" s="93" t="n">
        <v>26</v>
      </c>
      <c r="I14747" s="93">
        <f>VLOOKUP(G14747,매칭테이블!D:E,2,0)</f>
        <v/>
      </c>
      <c r="J14747" s="87" t="n">
        <v>201208</v>
      </c>
      <c r="K14747" s="93" t="n"/>
      <c r="L14747" s="87">
        <f>VLOOKUP($P14747,매칭테이블!$G:$J,2,0)*H14747</f>
        <v/>
      </c>
      <c r="M14747" s="87">
        <f>L14747-L14747*VLOOKUP($P14747,매칭테이블!$G:$J,3,0)</f>
        <v/>
      </c>
      <c r="N14747" s="87">
        <f>VLOOKUP($P14747,매칭테이블!$G:$J,4,0)*H14747</f>
        <v/>
      </c>
      <c r="O14747" s="144">
        <f>L14747/1.1</f>
        <v/>
      </c>
      <c r="P14747" s="87">
        <f>F14747&amp;E14747&amp;G14747&amp;J14747</f>
        <v/>
      </c>
    </row>
    <row r="14748">
      <c r="B14748" s="127" t="n">
        <v>44229</v>
      </c>
      <c r="C14748" s="87">
        <f>TEXT(B14748,"aaa")</f>
        <v/>
      </c>
      <c r="D14748" s="93" t="n"/>
      <c r="E14748" s="87">
        <f>INDEX(매칭테이블!C:D,MATCH(RD!G14748,매칭테이블!D:D,0),1)</f>
        <v/>
      </c>
      <c r="F14748" s="93" t="inlineStr">
        <is>
          <t>화해</t>
        </is>
      </c>
      <c r="G14748" s="93" t="inlineStr">
        <is>
          <t>어성초 70 머드크림 마스크 100ml어성초 70 머드크림 마스크 100ml</t>
        </is>
      </c>
      <c r="H14748" s="93" t="n">
        <v>1</v>
      </c>
      <c r="I14748" s="93">
        <f>VLOOKUP(G14748,매칭테이블!D:E,2,0)</f>
        <v/>
      </c>
      <c r="J14748" s="87" t="n">
        <v>201208</v>
      </c>
      <c r="K14748" s="93" t="n"/>
      <c r="L14748" s="87">
        <f>VLOOKUP($P14748,매칭테이블!$G:$J,2,0)*H14748</f>
        <v/>
      </c>
      <c r="M14748" s="87">
        <f>L14748-L14748*VLOOKUP($P14748,매칭테이블!$G:$J,3,0)</f>
        <v/>
      </c>
      <c r="N14748" s="87">
        <f>VLOOKUP($P14748,매칭테이블!$G:$J,4,0)*H14748</f>
        <v/>
      </c>
      <c r="O14748" s="144">
        <f>L14748/1.1</f>
        <v/>
      </c>
      <c r="P14748" s="87">
        <f>F14748&amp;E14748&amp;G14748&amp;J14748</f>
        <v/>
      </c>
    </row>
    <row r="14749">
      <c r="B14749" s="127" t="n">
        <v>44229</v>
      </c>
      <c r="C14749" s="87">
        <f>TEXT(B14749,"aaa")</f>
        <v/>
      </c>
      <c r="D14749" s="93" t="n"/>
      <c r="E14749" s="87">
        <f>INDEX(매칭테이블!C:D,MATCH(RD!G14749,매칭테이블!D:D,0),1)</f>
        <v/>
      </c>
      <c r="F14749" s="93" t="inlineStr">
        <is>
          <t>화해</t>
        </is>
      </c>
      <c r="G14749" s="93" t="inlineStr">
        <is>
          <t>어성초 77 클리어 패드 70매어성초 77 클리어 패드 70매</t>
        </is>
      </c>
      <c r="H14749" s="93" t="n">
        <v>1</v>
      </c>
      <c r="I14749" s="93">
        <f>VLOOKUP(G14749,매칭테이블!D:E,2,0)</f>
        <v/>
      </c>
      <c r="J14749" s="87" t="n">
        <v>201208</v>
      </c>
      <c r="K14749" s="93" t="n"/>
      <c r="L14749" s="87">
        <f>VLOOKUP($P14749,매칭테이블!$G:$J,2,0)*H14749</f>
        <v/>
      </c>
      <c r="M14749" s="87">
        <f>L14749-L14749*VLOOKUP($P14749,매칭테이블!$G:$J,3,0)</f>
        <v/>
      </c>
      <c r="N14749" s="87">
        <f>VLOOKUP($P14749,매칭테이블!$G:$J,4,0)*H14749</f>
        <v/>
      </c>
      <c r="O14749" s="144">
        <f>L14749/1.1</f>
        <v/>
      </c>
      <c r="P14749" s="87">
        <f>F14749&amp;E14749&amp;G14749&amp;J14749</f>
        <v/>
      </c>
    </row>
    <row r="14750" customFormat="1" s="93">
      <c r="B14750" s="127" t="n">
        <v>44230</v>
      </c>
      <c r="C14750" s="87">
        <f>TEXT(B14750,"aaa")</f>
        <v/>
      </c>
      <c r="E14750" s="87">
        <f>INDEX(매칭테이블!C:D,MATCH(RD!G14750,매칭테이블!D:D,0),1)</f>
        <v/>
      </c>
      <c r="F14750" s="93" t="inlineStr">
        <is>
          <t>W컨셉</t>
        </is>
      </c>
      <c r="G14750" s="93" t="inlineStr">
        <is>
          <t>어성초 77토너 (2 SET) HEARTLEAF 77% SOOTHING TONER 250ml250ml 2set</t>
        </is>
      </c>
      <c r="H14750" s="93" t="n">
        <v>5</v>
      </c>
      <c r="I14750" s="93">
        <f>VLOOKUP(G14750,매칭테이블!D:E,2,0)</f>
        <v/>
      </c>
      <c r="J14750" s="87" t="n">
        <v>201208</v>
      </c>
      <c r="L14750" s="87">
        <f>VLOOKUP($P14750,매칭테이블!$G:$J,2,0)*H14750</f>
        <v/>
      </c>
      <c r="M14750" s="87">
        <f>L14750-L14750*VLOOKUP($P14750,매칭테이블!$G:$J,3,0)</f>
        <v/>
      </c>
      <c r="N14750" s="87">
        <f>VLOOKUP($P14750,매칭테이블!$G:$J,4,0)*H14750</f>
        <v/>
      </c>
      <c r="O14750" s="144">
        <f>L14750/1.1</f>
        <v/>
      </c>
      <c r="P14750" s="87">
        <f>F14750&amp;E14750&amp;G14750&amp;J14750</f>
        <v/>
      </c>
    </row>
    <row r="14751">
      <c r="B14751" s="127" t="n">
        <v>44230</v>
      </c>
      <c r="C14751" s="87">
        <f>TEXT(B14751,"aaa")</f>
        <v/>
      </c>
      <c r="D14751" s="93" t="n"/>
      <c r="E14751" s="87">
        <f>INDEX(매칭테이블!C:D,MATCH(RD!G14751,매칭테이블!D:D,0),1)</f>
        <v/>
      </c>
      <c r="F14751" s="93" t="inlineStr">
        <is>
          <t>스타일쉐어</t>
        </is>
      </c>
      <c r="G14751" s="93" t="inlineStr">
        <is>
          <t>아누아 어성초 77 토너 250ml</t>
        </is>
      </c>
      <c r="H14751" s="93" t="n">
        <v>1</v>
      </c>
      <c r="I14751" s="93">
        <f>VLOOKUP(G14751,매칭테이블!D:E,2,0)</f>
        <v/>
      </c>
      <c r="J14751" s="87" t="n">
        <v>201208</v>
      </c>
      <c r="K14751" s="93" t="n"/>
      <c r="L14751" s="87">
        <f>VLOOKUP($P14751,매칭테이블!$G:$J,2,0)*H14751</f>
        <v/>
      </c>
      <c r="M14751" s="87">
        <f>L14751-L14751*VLOOKUP($P14751,매칭테이블!$G:$J,3,0)</f>
        <v/>
      </c>
      <c r="N14751" s="87">
        <f>VLOOKUP($P14751,매칭테이블!$G:$J,4,0)*H14751</f>
        <v/>
      </c>
      <c r="O14751" s="144">
        <f>L14751/1.1</f>
        <v/>
      </c>
      <c r="P14751" s="87">
        <f>F14751&amp;E14751&amp;G14751&amp;J14751</f>
        <v/>
      </c>
    </row>
    <row r="14752">
      <c r="B14752" s="127" t="n">
        <v>44230</v>
      </c>
      <c r="C14752" s="87">
        <f>TEXT(B14752,"aaa")</f>
        <v/>
      </c>
      <c r="D14752" s="93" t="n"/>
      <c r="E14752" s="87">
        <f>INDEX(매칭테이블!C:D,MATCH(RD!G14752,매칭테이블!D:D,0),1)</f>
        <v/>
      </c>
      <c r="F14752" s="93" t="inlineStr">
        <is>
          <t>아누아 CS</t>
        </is>
      </c>
      <c r="G14752" s="93" t="inlineStr">
        <is>
          <t>어성초 77 토너 350ml</t>
        </is>
      </c>
      <c r="H14752" s="93" t="n">
        <v>3</v>
      </c>
      <c r="I14752" s="93">
        <f>VLOOKUP(G14752,매칭테이블!D:E,2,0)</f>
        <v/>
      </c>
      <c r="J14752" s="87" t="n">
        <v>201208</v>
      </c>
      <c r="K14752" s="93" t="n"/>
      <c r="L14752" s="87">
        <f>VLOOKUP($P14752,매칭테이블!$G:$J,2,0)*H14752</f>
        <v/>
      </c>
      <c r="M14752" s="87">
        <f>L14752-L14752*VLOOKUP($P14752,매칭테이블!$G:$J,3,0)</f>
        <v/>
      </c>
      <c r="N14752" s="87">
        <f>VLOOKUP($P14752,매칭테이블!$G:$J,4,0)*H14752</f>
        <v/>
      </c>
      <c r="O14752" s="144">
        <f>L14752/1.1</f>
        <v/>
      </c>
      <c r="P14752" s="87">
        <f>F14752&amp;E14752&amp;G14752&amp;J14752</f>
        <v/>
      </c>
    </row>
    <row r="14753">
      <c r="B14753" s="127" t="n">
        <v>44230</v>
      </c>
      <c r="C14753" s="87">
        <f>TEXT(B14753,"aaa")</f>
        <v/>
      </c>
      <c r="D14753" s="93" t="n"/>
      <c r="E14753" s="87">
        <f>INDEX(매칭테이블!C:D,MATCH(RD!G14753,매칭테이블!D:D,0),1)</f>
        <v/>
      </c>
      <c r="F14753" s="93" t="inlineStr">
        <is>
          <t>카페24</t>
        </is>
      </c>
      <c r="G14753" s="93" t="inlineStr">
        <is>
          <t>5 제로 무기자차 선크림옵션=5제로 무기자차 선크림 1개-20% off</t>
        </is>
      </c>
      <c r="H14753" s="93" t="n">
        <v>2</v>
      </c>
      <c r="I14753" s="93">
        <f>VLOOKUP(G14753,매칭테이블!D:E,2,0)</f>
        <v/>
      </c>
      <c r="J14753" s="87" t="n">
        <v>201208</v>
      </c>
      <c r="K14753" s="93" t="n"/>
      <c r="L14753" s="87">
        <f>VLOOKUP($P14753,매칭테이블!$G:$J,2,0)*H14753</f>
        <v/>
      </c>
      <c r="M14753" s="87">
        <f>L14753-L14753*VLOOKUP($P14753,매칭테이블!$G:$J,3,0)</f>
        <v/>
      </c>
      <c r="N14753" s="87">
        <f>VLOOKUP($P14753,매칭테이블!$G:$J,4,0)*H14753</f>
        <v/>
      </c>
      <c r="O14753" s="144">
        <f>L14753/1.1</f>
        <v/>
      </c>
      <c r="P14753" s="87">
        <f>F14753&amp;E14753&amp;G14753&amp;J14753</f>
        <v/>
      </c>
    </row>
    <row r="14754">
      <c r="B14754" s="127" t="n">
        <v>44230</v>
      </c>
      <c r="C14754" s="87">
        <f>TEXT(B14754,"aaa")</f>
        <v/>
      </c>
      <c r="D14754" s="93" t="n"/>
      <c r="E14754" s="87">
        <f>INDEX(매칭테이블!C:D,MATCH(RD!G14754,매칭테이블!D:D,0),1)</f>
        <v/>
      </c>
      <c r="F14754" s="93" t="inlineStr">
        <is>
          <t>카페24</t>
        </is>
      </c>
      <c r="G14754" s="93" t="inlineStr">
        <is>
          <t>5 제로 무기자차 선크림옵션=5제로 무기자차 선크림 2개-30% off (무료배송)</t>
        </is>
      </c>
      <c r="H14754" s="93" t="n">
        <v>1</v>
      </c>
      <c r="I14754" s="93">
        <f>VLOOKUP(G14754,매칭테이블!D:E,2,0)</f>
        <v/>
      </c>
      <c r="J14754" s="87" t="n">
        <v>201208</v>
      </c>
      <c r="K14754" s="93" t="n"/>
      <c r="L14754" s="87">
        <f>VLOOKUP($P14754,매칭테이블!$G:$J,2,0)*H14754</f>
        <v/>
      </c>
      <c r="M14754" s="87">
        <f>L14754-L14754*VLOOKUP($P14754,매칭테이블!$G:$J,3,0)</f>
        <v/>
      </c>
      <c r="N14754" s="87">
        <f>VLOOKUP($P14754,매칭테이블!$G:$J,4,0)*H14754</f>
        <v/>
      </c>
      <c r="O14754" s="144">
        <f>L14754/1.1</f>
        <v/>
      </c>
      <c r="P14754" s="87">
        <f>F14754&amp;E14754&amp;G14754&amp;J14754</f>
        <v/>
      </c>
    </row>
    <row r="14755">
      <c r="B14755" s="127" t="n">
        <v>44230</v>
      </c>
      <c r="C14755" s="87">
        <f>TEXT(B14755,"aaa")</f>
        <v/>
      </c>
      <c r="D14755" s="93" t="n"/>
      <c r="E14755" s="87">
        <f>INDEX(매칭테이블!C:D,MATCH(RD!G14755,매칭테이블!D:D,0),1)</f>
        <v/>
      </c>
      <c r="F14755" s="93" t="inlineStr">
        <is>
          <t>카페24</t>
        </is>
      </c>
      <c r="G14755" s="93" t="inlineStr">
        <is>
          <t>[수분 보충 세트] 어성초 77 토너 + 어성초 70 로션옵션=어성초 77 토너 250ml + 어성초 70 로션 200ml -30%</t>
        </is>
      </c>
      <c r="H14755" s="93" t="n">
        <v>62</v>
      </c>
      <c r="I14755" s="93">
        <f>VLOOKUP(G14755,매칭테이블!D:E,2,0)</f>
        <v/>
      </c>
      <c r="J14755" s="87" t="n">
        <v>201208</v>
      </c>
      <c r="K14755" s="93" t="n"/>
      <c r="L14755" s="87">
        <f>VLOOKUP($P14755,매칭테이블!$G:$J,2,0)*H14755</f>
        <v/>
      </c>
      <c r="M14755" s="87">
        <f>L14755-L14755*VLOOKUP($P14755,매칭테이블!$G:$J,3,0)</f>
        <v/>
      </c>
      <c r="N14755" s="87">
        <f>VLOOKUP($P14755,매칭테이블!$G:$J,4,0)*H14755</f>
        <v/>
      </c>
      <c r="O14755" s="144">
        <f>L14755/1.1</f>
        <v/>
      </c>
      <c r="P14755" s="87">
        <f>F14755&amp;E14755&amp;G14755&amp;J14755</f>
        <v/>
      </c>
    </row>
    <row r="14756">
      <c r="B14756" s="127" t="n">
        <v>44230</v>
      </c>
      <c r="C14756" s="87">
        <f>TEXT(B14756,"aaa")</f>
        <v/>
      </c>
      <c r="D14756" s="93" t="n"/>
      <c r="E14756" s="87">
        <f>INDEX(매칭테이블!C:D,MATCH(RD!G14756,매칭테이블!D:D,0),1)</f>
        <v/>
      </c>
      <c r="F14756" s="93" t="inlineStr">
        <is>
          <t>카페24</t>
        </is>
      </c>
      <c r="G14756" s="93" t="inlineStr">
        <is>
          <t>[어성초 진정 패키지 세트] 대용량 토너 + 앰플 + 수딩 크림 + 마스크팩 10장</t>
        </is>
      </c>
      <c r="H14756" s="93" t="n">
        <v>1</v>
      </c>
      <c r="I14756" s="93">
        <f>VLOOKUP(G14756,매칭테이블!D:E,2,0)</f>
        <v/>
      </c>
      <c r="J14756" s="87" t="n">
        <v>201208</v>
      </c>
      <c r="K14756" s="93" t="n"/>
      <c r="L14756" s="87">
        <f>VLOOKUP($P14756,매칭테이블!$G:$J,2,0)*H14756</f>
        <v/>
      </c>
      <c r="M14756" s="87">
        <f>L14756-L14756*VLOOKUP($P14756,매칭테이블!$G:$J,3,0)</f>
        <v/>
      </c>
      <c r="N14756" s="87">
        <f>VLOOKUP($P14756,매칭테이블!$G:$J,4,0)*H14756</f>
        <v/>
      </c>
      <c r="O14756" s="144">
        <f>L14756/1.1</f>
        <v/>
      </c>
      <c r="P14756" s="87">
        <f>F14756&amp;E14756&amp;G14756&amp;J14756</f>
        <v/>
      </c>
    </row>
    <row r="14757">
      <c r="B14757" s="127" t="n">
        <v>44230</v>
      </c>
      <c r="C14757" s="87">
        <f>TEXT(B14757,"aaa")</f>
        <v/>
      </c>
      <c r="D14757" s="93" t="n"/>
      <c r="E14757" s="87">
        <f>INDEX(매칭테이블!C:D,MATCH(RD!G14757,매칭테이블!D:D,0),1)</f>
        <v/>
      </c>
      <c r="F14757" s="93" t="inlineStr">
        <is>
          <t>카페24</t>
        </is>
      </c>
      <c r="G14757" s="93" t="inlineStr">
        <is>
          <t>대용량 어성초 77 수딩 토너 500ml옵션=대용량 어성초 77 토너 1개 - 27% OFF</t>
        </is>
      </c>
      <c r="H14757" s="93" t="n">
        <v>30</v>
      </c>
      <c r="I14757" s="93">
        <f>VLOOKUP(G14757,매칭테이블!D:E,2,0)</f>
        <v/>
      </c>
      <c r="J14757" s="87" t="n">
        <v>201208</v>
      </c>
      <c r="K14757" s="93" t="n"/>
      <c r="L14757" s="87">
        <f>VLOOKUP($P14757,매칭테이블!$G:$J,2,0)*H14757</f>
        <v/>
      </c>
      <c r="M14757" s="87">
        <f>L14757-L14757*VLOOKUP($P14757,매칭테이블!$G:$J,3,0)</f>
        <v/>
      </c>
      <c r="N14757" s="87">
        <f>VLOOKUP($P14757,매칭테이블!$G:$J,4,0)*H14757</f>
        <v/>
      </c>
      <c r="O14757" s="144">
        <f>L14757/1.1</f>
        <v/>
      </c>
      <c r="P14757" s="87">
        <f>F14757&amp;E14757&amp;G14757&amp;J14757</f>
        <v/>
      </c>
    </row>
    <row r="14758">
      <c r="B14758" s="127" t="n">
        <v>44230</v>
      </c>
      <c r="C14758" s="87">
        <f>TEXT(B14758,"aaa")</f>
        <v/>
      </c>
      <c r="D14758" s="93" t="n"/>
      <c r="E14758" s="87">
        <f>INDEX(매칭테이블!C:D,MATCH(RD!G14758,매칭테이블!D:D,0),1)</f>
        <v/>
      </c>
      <c r="F14758" s="93" t="inlineStr">
        <is>
          <t>카페24</t>
        </is>
      </c>
      <c r="G14758" s="93" t="inlineStr">
        <is>
          <t>대용량 어성초 77 수딩 토너 500ml화장솜(선택)=촉촉 스킨팩 화장솜</t>
        </is>
      </c>
      <c r="H14758" s="93" t="n">
        <v>4</v>
      </c>
      <c r="I14758" s="93">
        <f>VLOOKUP(G14758,매칭테이블!D:E,2,0)</f>
        <v/>
      </c>
      <c r="J14758" s="87" t="n">
        <v>201208</v>
      </c>
      <c r="K14758" s="93" t="n"/>
      <c r="L14758" s="87">
        <f>VLOOKUP($P14758,매칭테이블!$G:$J,2,0)*H14758</f>
        <v/>
      </c>
      <c r="M14758" s="87">
        <f>L14758-L14758*VLOOKUP($P14758,매칭테이블!$G:$J,3,0)</f>
        <v/>
      </c>
      <c r="N14758" s="87">
        <f>VLOOKUP($P14758,매칭테이블!$G:$J,4,0)*H14758</f>
        <v/>
      </c>
      <c r="O14758" s="144">
        <f>L14758/1.1</f>
        <v/>
      </c>
      <c r="P14758" s="87">
        <f>F14758&amp;E14758&amp;G14758&amp;J14758</f>
        <v/>
      </c>
    </row>
    <row r="14759">
      <c r="B14759" s="127" t="n">
        <v>44230</v>
      </c>
      <c r="C14759" s="87">
        <f>TEXT(B14759,"aaa")</f>
        <v/>
      </c>
      <c r="D14759" s="93" t="n"/>
      <c r="E14759" s="87">
        <f>INDEX(매칭테이블!C:D,MATCH(RD!G14759,매칭테이블!D:D,0),1)</f>
        <v/>
      </c>
      <c r="F14759" s="93" t="inlineStr">
        <is>
          <t>카페24</t>
        </is>
      </c>
      <c r="G14759" s="93" t="inlineStr">
        <is>
          <t>대용량 어성초 77 토너 500ml</t>
        </is>
      </c>
      <c r="H14759" s="93" t="n">
        <v>1</v>
      </c>
      <c r="I14759" s="93">
        <f>VLOOKUP(G14759,매칭테이블!D:E,2,0)</f>
        <v/>
      </c>
      <c r="J14759" s="87" t="n">
        <v>201208</v>
      </c>
      <c r="K14759" s="93" t="n"/>
      <c r="L14759" s="87">
        <f>VLOOKUP($P14759,매칭테이블!$G:$J,2,0)*H14759</f>
        <v/>
      </c>
      <c r="M14759" s="87">
        <f>L14759-L14759*VLOOKUP($P14759,매칭테이블!$G:$J,3,0)</f>
        <v/>
      </c>
      <c r="N14759" s="87">
        <f>VLOOKUP($P14759,매칭테이블!$G:$J,4,0)*H14759</f>
        <v/>
      </c>
      <c r="O14759" s="144">
        <f>L14759/1.1</f>
        <v/>
      </c>
      <c r="P14759" s="87">
        <f>F14759&amp;E14759&amp;G14759&amp;J14759</f>
        <v/>
      </c>
    </row>
    <row r="14760">
      <c r="B14760" s="127" t="n">
        <v>44230</v>
      </c>
      <c r="C14760" s="87">
        <f>TEXT(B14760,"aaa")</f>
        <v/>
      </c>
      <c r="D14760" s="93" t="n"/>
      <c r="E14760" s="87">
        <f>INDEX(매칭테이블!C:D,MATCH(RD!G14760,매칭테이블!D:D,0),1)</f>
        <v/>
      </c>
      <c r="F14760" s="93" t="inlineStr">
        <is>
          <t>카페24</t>
        </is>
      </c>
      <c r="G14760" s="93" t="inlineStr">
        <is>
          <t>어성초 70 데일리 릴리프 로션로션=어성초 70 데일리 릴리프 로션 1개 -20% off</t>
        </is>
      </c>
      <c r="H14760" s="93" t="n">
        <v>9</v>
      </c>
      <c r="I14760" s="93">
        <f>VLOOKUP(G14760,매칭테이블!D:E,2,0)</f>
        <v/>
      </c>
      <c r="J14760" s="87" t="n">
        <v>201208</v>
      </c>
      <c r="K14760" s="93" t="n"/>
      <c r="L14760" s="87">
        <f>VLOOKUP($P14760,매칭테이블!$G:$J,2,0)*H14760</f>
        <v/>
      </c>
      <c r="M14760" s="87">
        <f>L14760-L14760*VLOOKUP($P14760,매칭테이블!$G:$J,3,0)</f>
        <v/>
      </c>
      <c r="N14760" s="87">
        <f>VLOOKUP($P14760,매칭테이블!$G:$J,4,0)*H14760</f>
        <v/>
      </c>
      <c r="O14760" s="144">
        <f>L14760/1.1</f>
        <v/>
      </c>
      <c r="P14760" s="87">
        <f>F14760&amp;E14760&amp;G14760&amp;J14760</f>
        <v/>
      </c>
    </row>
    <row r="14761">
      <c r="B14761" s="127" t="n">
        <v>44230</v>
      </c>
      <c r="C14761" s="87">
        <f>TEXT(B14761,"aaa")</f>
        <v/>
      </c>
      <c r="D14761" s="93" t="n"/>
      <c r="E14761" s="87">
        <f>INDEX(매칭테이블!C:D,MATCH(RD!G14761,매칭테이블!D:D,0),1)</f>
        <v/>
      </c>
      <c r="F14761" s="93" t="inlineStr">
        <is>
          <t>카페24</t>
        </is>
      </c>
      <c r="G14761" s="93" t="inlineStr">
        <is>
          <t>어성초 70 데일리 릴리프 로션로션=어성초 70 데일리 릴리프 로션 2개 -30% off</t>
        </is>
      </c>
      <c r="H14761" s="93" t="n">
        <v>4</v>
      </c>
      <c r="I14761" s="93">
        <f>VLOOKUP(G14761,매칭테이블!D:E,2,0)</f>
        <v/>
      </c>
      <c r="J14761" s="87" t="n">
        <v>201208</v>
      </c>
      <c r="K14761" s="93" t="n"/>
      <c r="L14761" s="87">
        <f>VLOOKUP($P14761,매칭테이블!$G:$J,2,0)*H14761</f>
        <v/>
      </c>
      <c r="M14761" s="87">
        <f>L14761-L14761*VLOOKUP($P14761,매칭테이블!$G:$J,3,0)</f>
        <v/>
      </c>
      <c r="N14761" s="87">
        <f>VLOOKUP($P14761,매칭테이블!$G:$J,4,0)*H14761</f>
        <v/>
      </c>
      <c r="O14761" s="144">
        <f>L14761/1.1</f>
        <v/>
      </c>
      <c r="P14761" s="87">
        <f>F14761&amp;E14761&amp;G14761&amp;J14761</f>
        <v/>
      </c>
    </row>
    <row r="14762">
      <c r="B14762" s="127" t="n">
        <v>44230</v>
      </c>
      <c r="C14762" s="87">
        <f>TEXT(B14762,"aaa")</f>
        <v/>
      </c>
      <c r="D14762" s="93" t="n"/>
      <c r="E14762" s="87">
        <f>INDEX(매칭테이블!C:D,MATCH(RD!G14762,매칭테이블!D:D,0),1)</f>
        <v/>
      </c>
      <c r="F14762" s="93" t="inlineStr">
        <is>
          <t>카페24</t>
        </is>
      </c>
      <c r="G14762" s="93" t="inlineStr">
        <is>
          <t>어성초 70 데일리 릴리프 로션로션=어성초 77토너 + 어성초 70 로션 수분 보충 세트 -30% off</t>
        </is>
      </c>
      <c r="H14762" s="93" t="n">
        <v>3</v>
      </c>
      <c r="I14762" s="93">
        <f>VLOOKUP(G14762,매칭테이블!D:E,2,0)</f>
        <v/>
      </c>
      <c r="J14762" s="87" t="n">
        <v>201208</v>
      </c>
      <c r="K14762" s="93" t="n"/>
      <c r="L14762" s="87">
        <f>VLOOKUP($P14762,매칭테이블!$G:$J,2,0)*H14762</f>
        <v/>
      </c>
      <c r="M14762" s="87">
        <f>L14762-L14762*VLOOKUP($P14762,매칭테이블!$G:$J,3,0)</f>
        <v/>
      </c>
      <c r="N14762" s="87">
        <f>VLOOKUP($P14762,매칭테이블!$G:$J,4,0)*H14762</f>
        <v/>
      </c>
      <c r="O14762" s="144">
        <f>L14762/1.1</f>
        <v/>
      </c>
      <c r="P14762" s="87">
        <f>F14762&amp;E14762&amp;G14762&amp;J14762</f>
        <v/>
      </c>
    </row>
    <row r="14763">
      <c r="B14763" s="127" t="n">
        <v>44230</v>
      </c>
      <c r="C14763" s="87">
        <f>TEXT(B14763,"aaa")</f>
        <v/>
      </c>
      <c r="D14763" s="93" t="n"/>
      <c r="E14763" s="87">
        <f>INDEX(매칭테이블!C:D,MATCH(RD!G14763,매칭테이블!D:D,0),1)</f>
        <v/>
      </c>
      <c r="F14763" s="93" t="inlineStr">
        <is>
          <t>카페24</t>
        </is>
      </c>
      <c r="G14763" s="93" t="inlineStr">
        <is>
          <t>어성초 70 머드 크림 마스크옵션=어성초 70 머드 크림 마스크-20% off</t>
        </is>
      </c>
      <c r="H14763" s="93" t="n">
        <v>9</v>
      </c>
      <c r="I14763" s="93">
        <f>VLOOKUP(G14763,매칭테이블!D:E,2,0)</f>
        <v/>
      </c>
      <c r="J14763" s="87" t="n">
        <v>201208</v>
      </c>
      <c r="K14763" s="93" t="n"/>
      <c r="L14763" s="87">
        <f>VLOOKUP($P14763,매칭테이블!$G:$J,2,0)*H14763</f>
        <v/>
      </c>
      <c r="M14763" s="87">
        <f>L14763-L14763*VLOOKUP($P14763,매칭테이블!$G:$J,3,0)</f>
        <v/>
      </c>
      <c r="N14763" s="87">
        <f>VLOOKUP($P14763,매칭테이블!$G:$J,4,0)*H14763</f>
        <v/>
      </c>
      <c r="O14763" s="144">
        <f>L14763/1.1</f>
        <v/>
      </c>
      <c r="P14763" s="87">
        <f>F14763&amp;E14763&amp;G14763&amp;J14763</f>
        <v/>
      </c>
    </row>
    <row r="14764">
      <c r="B14764" s="127" t="n">
        <v>44230</v>
      </c>
      <c r="C14764" s="87">
        <f>TEXT(B14764,"aaa")</f>
        <v/>
      </c>
      <c r="D14764" s="93" t="n"/>
      <c r="E14764" s="87">
        <f>INDEX(매칭테이블!C:D,MATCH(RD!G14764,매칭테이블!D:D,0),1)</f>
        <v/>
      </c>
      <c r="F14764" s="93" t="inlineStr">
        <is>
          <t>카페24</t>
        </is>
      </c>
      <c r="G14764" s="93" t="inlineStr">
        <is>
          <t>어성초 70 머드 크림 마스크옵션=어성초 70 머드 크림 마스크 2개-30% off (무료배송)</t>
        </is>
      </c>
      <c r="H14764" s="93" t="n">
        <v>12</v>
      </c>
      <c r="I14764" s="93">
        <f>VLOOKUP(G14764,매칭테이블!D:E,2,0)</f>
        <v/>
      </c>
      <c r="J14764" s="87" t="n">
        <v>201208</v>
      </c>
      <c r="K14764" s="93" t="n"/>
      <c r="L14764" s="87">
        <f>VLOOKUP($P14764,매칭테이블!$G:$J,2,0)*H14764</f>
        <v/>
      </c>
      <c r="M14764" s="87">
        <f>L14764-L14764*VLOOKUP($P14764,매칭테이블!$G:$J,3,0)</f>
        <v/>
      </c>
      <c r="N14764" s="87">
        <f>VLOOKUP($P14764,매칭테이블!$G:$J,4,0)*H14764</f>
        <v/>
      </c>
      <c r="O14764" s="144">
        <f>L14764/1.1</f>
        <v/>
      </c>
      <c r="P14764" s="87">
        <f>F14764&amp;E14764&amp;G14764&amp;J14764</f>
        <v/>
      </c>
    </row>
    <row r="14765">
      <c r="B14765" s="127" t="n">
        <v>44230</v>
      </c>
      <c r="C14765" s="87">
        <f>TEXT(B14765,"aaa")</f>
        <v/>
      </c>
      <c r="D14765" s="93" t="n"/>
      <c r="E14765" s="87">
        <f>INDEX(매칭테이블!C:D,MATCH(RD!G14765,매칭테이블!D:D,0),1)</f>
        <v/>
      </c>
      <c r="F14765" s="93" t="inlineStr">
        <is>
          <t>카페24</t>
        </is>
      </c>
      <c r="G14765" s="93" t="inlineStr">
        <is>
          <t>어성초 70 인텐스 카밍 크림크림=어성초 70 인텐스 카밍 크림 1개 (-20%)</t>
        </is>
      </c>
      <c r="H14765" s="93" t="n">
        <v>5</v>
      </c>
      <c r="I14765" s="93">
        <f>VLOOKUP(G14765,매칭테이블!D:E,2,0)</f>
        <v/>
      </c>
      <c r="J14765" s="87" t="n">
        <v>201208</v>
      </c>
      <c r="K14765" s="93" t="n"/>
      <c r="L14765" s="87">
        <f>VLOOKUP($P14765,매칭테이블!$G:$J,2,0)*H14765</f>
        <v/>
      </c>
      <c r="M14765" s="87">
        <f>L14765-L14765*VLOOKUP($P14765,매칭테이블!$G:$J,3,0)</f>
        <v/>
      </c>
      <c r="N14765" s="87">
        <f>VLOOKUP($P14765,매칭테이블!$G:$J,4,0)*H14765</f>
        <v/>
      </c>
      <c r="O14765" s="144">
        <f>L14765/1.1</f>
        <v/>
      </c>
      <c r="P14765" s="87">
        <f>F14765&amp;E14765&amp;G14765&amp;J14765</f>
        <v/>
      </c>
    </row>
    <row r="14766">
      <c r="B14766" s="127" t="n">
        <v>44230</v>
      </c>
      <c r="C14766" s="87">
        <f>TEXT(B14766,"aaa")</f>
        <v/>
      </c>
      <c r="D14766" s="93" t="n"/>
      <c r="E14766" s="87">
        <f>INDEX(매칭테이블!C:D,MATCH(RD!G14766,매칭테이블!D:D,0),1)</f>
        <v/>
      </c>
      <c r="F14766" s="93" t="inlineStr">
        <is>
          <t>카페24</t>
        </is>
      </c>
      <c r="G14766" s="93" t="inlineStr">
        <is>
          <t>어성초 70 인텐스 카밍 크림크림=어성초 토너 250ml + 카밍 크림 50ml (-30%)</t>
        </is>
      </c>
      <c r="H14766" s="93" t="n">
        <v>1</v>
      </c>
      <c r="I14766" s="93">
        <f>VLOOKUP(G14766,매칭테이블!D:E,2,0)</f>
        <v/>
      </c>
      <c r="J14766" s="87" t="n">
        <v>201208</v>
      </c>
      <c r="K14766" s="93" t="n"/>
      <c r="L14766" s="87">
        <f>VLOOKUP($P14766,매칭테이블!$G:$J,2,0)*H14766</f>
        <v/>
      </c>
      <c r="M14766" s="87">
        <f>L14766-L14766*VLOOKUP($P14766,매칭테이블!$G:$J,3,0)</f>
        <v/>
      </c>
      <c r="N14766" s="87">
        <f>VLOOKUP($P14766,매칭테이블!$G:$J,4,0)*H14766</f>
        <v/>
      </c>
      <c r="O14766" s="144">
        <f>L14766/1.1</f>
        <v/>
      </c>
      <c r="P14766" s="87">
        <f>F14766&amp;E14766&amp;G14766&amp;J14766</f>
        <v/>
      </c>
    </row>
    <row r="14767">
      <c r="B14767" s="127" t="n">
        <v>44230</v>
      </c>
      <c r="C14767" s="87">
        <f>TEXT(B14767,"aaa")</f>
        <v/>
      </c>
      <c r="D14767" s="93" t="n"/>
      <c r="E14767" s="87">
        <f>INDEX(매칭테이블!C:D,MATCH(RD!G14767,매칭테이블!D:D,0),1)</f>
        <v/>
      </c>
      <c r="F14767" s="93" t="inlineStr">
        <is>
          <t>카페24</t>
        </is>
      </c>
      <c r="G14767" s="93" t="inlineStr">
        <is>
          <t>어성초 77 수딩 토너옵션=BEST어성초 77 토너 2개-30% off (무료배송)</t>
        </is>
      </c>
      <c r="H14767" s="93" t="n">
        <v>3</v>
      </c>
      <c r="I14767" s="93">
        <f>VLOOKUP(G14767,매칭테이블!D:E,2,0)</f>
        <v/>
      </c>
      <c r="J14767" s="87" t="n">
        <v>201208</v>
      </c>
      <c r="K14767" s="93" t="n"/>
      <c r="L14767" s="87">
        <f>VLOOKUP($P14767,매칭테이블!$G:$J,2,0)*H14767</f>
        <v/>
      </c>
      <c r="M14767" s="87">
        <f>L14767-L14767*VLOOKUP($P14767,매칭테이블!$G:$J,3,0)</f>
        <v/>
      </c>
      <c r="N14767" s="87">
        <f>VLOOKUP($P14767,매칭테이블!$G:$J,4,0)*H14767</f>
        <v/>
      </c>
      <c r="O14767" s="144">
        <f>L14767/1.1</f>
        <v/>
      </c>
      <c r="P14767" s="87">
        <f>F14767&amp;E14767&amp;G14767&amp;J14767</f>
        <v/>
      </c>
    </row>
    <row r="14768">
      <c r="B14768" s="127" t="n">
        <v>44230</v>
      </c>
      <c r="C14768" s="87">
        <f>TEXT(B14768,"aaa")</f>
        <v/>
      </c>
      <c r="D14768" s="93" t="n"/>
      <c r="E14768" s="87">
        <f>INDEX(매칭테이블!C:D,MATCH(RD!G14768,매칭테이블!D:D,0),1)</f>
        <v/>
      </c>
      <c r="F14768" s="93" t="inlineStr">
        <is>
          <t>카페24</t>
        </is>
      </c>
      <c r="G14768" s="93" t="inlineStr">
        <is>
          <t>어성초 77 수딩 토너화장솜(선택)=촉촉 스킨팩 화장솜</t>
        </is>
      </c>
      <c r="H14768" s="93" t="n">
        <v>2</v>
      </c>
      <c r="I14768" s="93">
        <f>VLOOKUP(G14768,매칭테이블!D:E,2,0)</f>
        <v/>
      </c>
      <c r="J14768" s="87" t="n">
        <v>201208</v>
      </c>
      <c r="K14768" s="93" t="n"/>
      <c r="L14768" s="87">
        <f>VLOOKUP($P14768,매칭테이블!$G:$J,2,0)*H14768</f>
        <v/>
      </c>
      <c r="M14768" s="87">
        <f>L14768-L14768*VLOOKUP($P14768,매칭테이블!$G:$J,3,0)</f>
        <v/>
      </c>
      <c r="N14768" s="87">
        <f>VLOOKUP($P14768,매칭테이블!$G:$J,4,0)*H14768</f>
        <v/>
      </c>
      <c r="O14768" s="144">
        <f>L14768/1.1</f>
        <v/>
      </c>
      <c r="P14768" s="87">
        <f>F14768&amp;E14768&amp;G14768&amp;J14768</f>
        <v/>
      </c>
    </row>
    <row r="14769">
      <c r="B14769" s="127" t="n">
        <v>44230</v>
      </c>
      <c r="C14769" s="87">
        <f>TEXT(B14769,"aaa")</f>
        <v/>
      </c>
      <c r="D14769" s="93" t="n"/>
      <c r="E14769" s="87">
        <f>INDEX(매칭테이블!C:D,MATCH(RD!G14769,매칭테이블!D:D,0),1)</f>
        <v/>
      </c>
      <c r="F14769" s="93" t="inlineStr">
        <is>
          <t>카페24</t>
        </is>
      </c>
      <c r="G14769" s="93" t="inlineStr">
        <is>
          <t>어성초 77 수딩 토너토너(필수)=어성초 77 토너 1개-20% off</t>
        </is>
      </c>
      <c r="H14769" s="93" t="n">
        <v>1</v>
      </c>
      <c r="I14769" s="93">
        <f>VLOOKUP(G14769,매칭테이블!D:E,2,0)</f>
        <v/>
      </c>
      <c r="J14769" s="87" t="n">
        <v>201208</v>
      </c>
      <c r="K14769" s="93" t="n"/>
      <c r="L14769" s="87">
        <f>VLOOKUP($P14769,매칭테이블!$G:$J,2,0)*H14769</f>
        <v/>
      </c>
      <c r="M14769" s="87">
        <f>L14769-L14769*VLOOKUP($P14769,매칭테이블!$G:$J,3,0)</f>
        <v/>
      </c>
      <c r="N14769" s="87">
        <f>VLOOKUP($P14769,매칭테이블!$G:$J,4,0)*H14769</f>
        <v/>
      </c>
      <c r="O14769" s="144">
        <f>L14769/1.1</f>
        <v/>
      </c>
      <c r="P14769" s="87">
        <f>F14769&amp;E14769&amp;G14769&amp;J14769</f>
        <v/>
      </c>
    </row>
    <row r="14770">
      <c r="B14770" s="127" t="n">
        <v>44230</v>
      </c>
      <c r="C14770" s="87">
        <f>TEXT(B14770,"aaa")</f>
        <v/>
      </c>
      <c r="D14770" s="93" t="n"/>
      <c r="E14770" s="87">
        <f>INDEX(매칭테이블!C:D,MATCH(RD!G14770,매칭테이블!D:D,0),1)</f>
        <v/>
      </c>
      <c r="F14770" s="93" t="inlineStr">
        <is>
          <t>카페24</t>
        </is>
      </c>
      <c r="G14770" s="93" t="inlineStr">
        <is>
          <t>어성초 77 수딩 토너토너(필수)=(대용량) 어성초 77 토너 500ml (무료배송)</t>
        </is>
      </c>
      <c r="H14770" s="93" t="n">
        <v>2</v>
      </c>
      <c r="I14770" s="93">
        <f>VLOOKUP(G14770,매칭테이블!D:E,2,0)</f>
        <v/>
      </c>
      <c r="J14770" s="87" t="n">
        <v>201208</v>
      </c>
      <c r="K14770" s="93" t="n"/>
      <c r="L14770" s="87">
        <f>VLOOKUP($P14770,매칭테이블!$G:$J,2,0)*H14770</f>
        <v/>
      </c>
      <c r="M14770" s="87">
        <f>L14770-L14770*VLOOKUP($P14770,매칭테이블!$G:$J,3,0)</f>
        <v/>
      </c>
      <c r="N14770" s="87">
        <f>VLOOKUP($P14770,매칭테이블!$G:$J,4,0)*H14770</f>
        <v/>
      </c>
      <c r="O14770" s="144">
        <f>L14770/1.1</f>
        <v/>
      </c>
      <c r="P14770" s="87">
        <f>F14770&amp;E14770&amp;G14770&amp;J14770</f>
        <v/>
      </c>
    </row>
    <row r="14771">
      <c r="B14771" s="127" t="n">
        <v>44230</v>
      </c>
      <c r="C14771" s="87">
        <f>TEXT(B14771,"aaa")</f>
        <v/>
      </c>
      <c r="D14771" s="93" t="n"/>
      <c r="E14771" s="87">
        <f>INDEX(매칭테이블!C:D,MATCH(RD!G14771,매칭테이블!D:D,0),1)</f>
        <v/>
      </c>
      <c r="F14771" s="93" t="inlineStr">
        <is>
          <t>카페24</t>
        </is>
      </c>
      <c r="G14771" s="93" t="inlineStr">
        <is>
          <t>어성초 77 진정 마스크옵션=어성초 77 진정 마스크팩 1장</t>
        </is>
      </c>
      <c r="H14771" s="93" t="n">
        <v>1</v>
      </c>
      <c r="I14771" s="93">
        <f>VLOOKUP(G14771,매칭테이블!D:E,2,0)</f>
        <v/>
      </c>
      <c r="J14771" s="87" t="n">
        <v>201208</v>
      </c>
      <c r="K14771" s="93" t="n"/>
      <c r="L14771" s="87">
        <f>VLOOKUP($P14771,매칭테이블!$G:$J,2,0)*H14771</f>
        <v/>
      </c>
      <c r="M14771" s="87">
        <f>L14771-L14771*VLOOKUP($P14771,매칭테이블!$G:$J,3,0)</f>
        <v/>
      </c>
      <c r="N14771" s="87">
        <f>VLOOKUP($P14771,매칭테이블!$G:$J,4,0)*H14771</f>
        <v/>
      </c>
      <c r="O14771" s="144">
        <f>L14771/1.1</f>
        <v/>
      </c>
      <c r="P14771" s="87">
        <f>F14771&amp;E14771&amp;G14771&amp;J14771</f>
        <v/>
      </c>
    </row>
    <row r="14772">
      <c r="B14772" s="127" t="n">
        <v>44230</v>
      </c>
      <c r="C14772" s="87">
        <f>TEXT(B14772,"aaa")</f>
        <v/>
      </c>
      <c r="D14772" s="93" t="n"/>
      <c r="E14772" s="87">
        <f>INDEX(매칭테이블!C:D,MATCH(RD!G14772,매칭테이블!D:D,0),1)</f>
        <v/>
      </c>
      <c r="F14772" s="93" t="inlineStr">
        <is>
          <t>카페24</t>
        </is>
      </c>
      <c r="G14772" s="93" t="inlineStr">
        <is>
          <t>어성초 77 진정 마스크옵션=어성초 77 진정 마스크팩 10장-50% off</t>
        </is>
      </c>
      <c r="H14772" s="93" t="n">
        <v>10</v>
      </c>
      <c r="I14772" s="93">
        <f>VLOOKUP(G14772,매칭테이블!D:E,2,0)</f>
        <v/>
      </c>
      <c r="J14772" s="87" t="n">
        <v>201208</v>
      </c>
      <c r="K14772" s="93" t="n"/>
      <c r="L14772" s="87">
        <f>VLOOKUP($P14772,매칭테이블!$G:$J,2,0)*H14772</f>
        <v/>
      </c>
      <c r="M14772" s="87">
        <f>L14772-L14772*VLOOKUP($P14772,매칭테이블!$G:$J,3,0)</f>
        <v/>
      </c>
      <c r="N14772" s="87">
        <f>VLOOKUP($P14772,매칭테이블!$G:$J,4,0)*H14772</f>
        <v/>
      </c>
      <c r="O14772" s="144">
        <f>L14772/1.1</f>
        <v/>
      </c>
      <c r="P14772" s="87">
        <f>F14772&amp;E14772&amp;G14772&amp;J14772</f>
        <v/>
      </c>
    </row>
    <row r="14773">
      <c r="B14773" s="127" t="n">
        <v>44230</v>
      </c>
      <c r="C14773" s="87">
        <f>TEXT(B14773,"aaa")</f>
        <v/>
      </c>
      <c r="D14773" s="93" t="n"/>
      <c r="E14773" s="87">
        <f>INDEX(매칭테이블!C:D,MATCH(RD!G14773,매칭테이블!D:D,0),1)</f>
        <v/>
      </c>
      <c r="F14773" s="93" t="inlineStr">
        <is>
          <t>카페24</t>
        </is>
      </c>
      <c r="G14773" s="93" t="inlineStr">
        <is>
          <t>어성초 77 진정 토너옵션=어성초 77 토너 1개-20% off</t>
        </is>
      </c>
      <c r="H14773" s="93" t="n">
        <v>55</v>
      </c>
      <c r="I14773" s="93">
        <f>VLOOKUP(G14773,매칭테이블!D:E,2,0)</f>
        <v/>
      </c>
      <c r="J14773" s="87" t="n">
        <v>201208</v>
      </c>
      <c r="K14773" s="93" t="n"/>
      <c r="L14773" s="87">
        <f>VLOOKUP($P14773,매칭테이블!$G:$J,2,0)*H14773</f>
        <v/>
      </c>
      <c r="M14773" s="87">
        <f>L14773-L14773*VLOOKUP($P14773,매칭테이블!$G:$J,3,0)</f>
        <v/>
      </c>
      <c r="N14773" s="87">
        <f>VLOOKUP($P14773,매칭테이블!$G:$J,4,0)*H14773</f>
        <v/>
      </c>
      <c r="O14773" s="144">
        <f>L14773/1.1</f>
        <v/>
      </c>
      <c r="P14773" s="87">
        <f>F14773&amp;E14773&amp;G14773&amp;J14773</f>
        <v/>
      </c>
    </row>
    <row r="14774">
      <c r="B14774" s="127" t="n">
        <v>44230</v>
      </c>
      <c r="C14774" s="87">
        <f>TEXT(B14774,"aaa")</f>
        <v/>
      </c>
      <c r="D14774" s="93" t="n"/>
      <c r="E14774" s="87">
        <f>INDEX(매칭테이블!C:D,MATCH(RD!G14774,매칭테이블!D:D,0),1)</f>
        <v/>
      </c>
      <c r="F14774" s="93" t="inlineStr">
        <is>
          <t>카페24</t>
        </is>
      </c>
      <c r="G14774" s="93" t="inlineStr">
        <is>
          <t>어성초 77 진정 토너옵션=BEST어성초 77 토너 2개-30% off (무료배송)</t>
        </is>
      </c>
      <c r="H14774" s="93" t="n">
        <v>83</v>
      </c>
      <c r="I14774" s="93">
        <f>VLOOKUP(G14774,매칭테이블!D:E,2,0)</f>
        <v/>
      </c>
      <c r="J14774" s="87" t="n">
        <v>201208</v>
      </c>
      <c r="K14774" s="93" t="n"/>
      <c r="L14774" s="87">
        <f>VLOOKUP($P14774,매칭테이블!$G:$J,2,0)*H14774</f>
        <v/>
      </c>
      <c r="M14774" s="87">
        <f>L14774-L14774*VLOOKUP($P14774,매칭테이블!$G:$J,3,0)</f>
        <v/>
      </c>
      <c r="N14774" s="87">
        <f>VLOOKUP($P14774,매칭테이블!$G:$J,4,0)*H14774</f>
        <v/>
      </c>
      <c r="O14774" s="144">
        <f>L14774/1.1</f>
        <v/>
      </c>
      <c r="P14774" s="87">
        <f>F14774&amp;E14774&amp;G14774&amp;J14774</f>
        <v/>
      </c>
    </row>
    <row r="14775">
      <c r="B14775" s="127" t="n">
        <v>44230</v>
      </c>
      <c r="C14775" s="87">
        <f>TEXT(B14775,"aaa")</f>
        <v/>
      </c>
      <c r="D14775" s="93" t="n"/>
      <c r="E14775" s="87">
        <f>INDEX(매칭테이블!C:D,MATCH(RD!G14775,매칭테이블!D:D,0),1)</f>
        <v/>
      </c>
      <c r="F14775" s="93" t="inlineStr">
        <is>
          <t>카페24</t>
        </is>
      </c>
      <c r="G14775" s="93" t="inlineStr">
        <is>
          <t>어성초 77 진정 토너옵션=어성초 77토너1개 + 어성초77패드1개 -30% off (무료배송)</t>
        </is>
      </c>
      <c r="H14775" s="93" t="n">
        <v>34</v>
      </c>
      <c r="I14775" s="93">
        <f>VLOOKUP(G14775,매칭테이블!D:E,2,0)</f>
        <v/>
      </c>
      <c r="J14775" s="87" t="n">
        <v>201208</v>
      </c>
      <c r="K14775" s="93" t="n"/>
      <c r="L14775" s="87">
        <f>VLOOKUP($P14775,매칭테이블!$G:$J,2,0)*H14775</f>
        <v/>
      </c>
      <c r="M14775" s="87">
        <f>L14775-L14775*VLOOKUP($P14775,매칭테이블!$G:$J,3,0)</f>
        <v/>
      </c>
      <c r="N14775" s="87">
        <f>VLOOKUP($P14775,매칭테이블!$G:$J,4,0)*H14775</f>
        <v/>
      </c>
      <c r="O14775" s="144">
        <f>L14775/1.1</f>
        <v/>
      </c>
      <c r="P14775" s="87">
        <f>F14775&amp;E14775&amp;G14775&amp;J14775</f>
        <v/>
      </c>
    </row>
    <row r="14776">
      <c r="B14776" s="127" t="n">
        <v>44230</v>
      </c>
      <c r="C14776" s="87">
        <f>TEXT(B14776,"aaa")</f>
        <v/>
      </c>
      <c r="D14776" s="93" t="n"/>
      <c r="E14776" s="87">
        <f>INDEX(매칭테이블!C:D,MATCH(RD!G14776,매칭테이블!D:D,0),1)</f>
        <v/>
      </c>
      <c r="F14776" s="93" t="inlineStr">
        <is>
          <t>카페24</t>
        </is>
      </c>
      <c r="G14776" s="93" t="inlineStr">
        <is>
          <t>어성초 77 진정 토너화장솜(선택)=촉촉 스킨팩 화장솜</t>
        </is>
      </c>
      <c r="H14776" s="93" t="n">
        <v>44</v>
      </c>
      <c r="I14776" s="93">
        <f>VLOOKUP(G14776,매칭테이블!D:E,2,0)</f>
        <v/>
      </c>
      <c r="J14776" s="87" t="n">
        <v>201208</v>
      </c>
      <c r="K14776" s="93" t="n"/>
      <c r="L14776" s="87">
        <f>VLOOKUP($P14776,매칭테이블!$G:$J,2,0)*H14776</f>
        <v/>
      </c>
      <c r="M14776" s="87">
        <f>L14776-L14776*VLOOKUP($P14776,매칭테이블!$G:$J,3,0)</f>
        <v/>
      </c>
      <c r="N14776" s="87">
        <f>VLOOKUP($P14776,매칭테이블!$G:$J,4,0)*H14776</f>
        <v/>
      </c>
      <c r="O14776" s="144">
        <f>L14776/1.1</f>
        <v/>
      </c>
      <c r="P14776" s="87">
        <f>F14776&amp;E14776&amp;G14776&amp;J14776</f>
        <v/>
      </c>
    </row>
    <row r="14777">
      <c r="B14777" s="127" t="n">
        <v>44230</v>
      </c>
      <c r="C14777" s="87">
        <f>TEXT(B14777,"aaa")</f>
        <v/>
      </c>
      <c r="D14777" s="93" t="n"/>
      <c r="E14777" s="87">
        <f>INDEX(매칭테이블!C:D,MATCH(RD!G14777,매칭테이블!D:D,0),1)</f>
        <v/>
      </c>
      <c r="F14777" s="93" t="inlineStr">
        <is>
          <t>카페24</t>
        </is>
      </c>
      <c r="G14777" s="93" t="inlineStr">
        <is>
          <t>어성초 77 클리어 패드옵션=어성초 77 클리어 패드 1개-20% off</t>
        </is>
      </c>
      <c r="H14777" s="93" t="n">
        <v>53</v>
      </c>
      <c r="I14777" s="93">
        <f>VLOOKUP(G14777,매칭테이블!D:E,2,0)</f>
        <v/>
      </c>
      <c r="J14777" s="87" t="n">
        <v>201208</v>
      </c>
      <c r="K14777" s="93" t="n"/>
      <c r="L14777" s="87">
        <f>VLOOKUP($P14777,매칭테이블!$G:$J,2,0)*H14777</f>
        <v/>
      </c>
      <c r="M14777" s="87">
        <f>L14777-L14777*VLOOKUP($P14777,매칭테이블!$G:$J,3,0)</f>
        <v/>
      </c>
      <c r="N14777" s="87">
        <f>VLOOKUP($P14777,매칭테이블!$G:$J,4,0)*H14777</f>
        <v/>
      </c>
      <c r="O14777" s="144">
        <f>L14777/1.1</f>
        <v/>
      </c>
      <c r="P14777" s="87">
        <f>F14777&amp;E14777&amp;G14777&amp;J14777</f>
        <v/>
      </c>
    </row>
    <row r="14778">
      <c r="B14778" s="127" t="n">
        <v>44230</v>
      </c>
      <c r="C14778" s="87">
        <f>TEXT(B14778,"aaa")</f>
        <v/>
      </c>
      <c r="D14778" s="93" t="n"/>
      <c r="E14778" s="87">
        <f>INDEX(매칭테이블!C:D,MATCH(RD!G14778,매칭테이블!D:D,0),1)</f>
        <v/>
      </c>
      <c r="F14778" s="93" t="inlineStr">
        <is>
          <t>카페24</t>
        </is>
      </c>
      <c r="G14778" s="93" t="inlineStr">
        <is>
          <t>어성초 77 클리어 패드옵션=어성초 77 클리어 패드 2개-30% off (무료배송)</t>
        </is>
      </c>
      <c r="H14778" s="93" t="n">
        <v>46</v>
      </c>
      <c r="I14778" s="93">
        <f>VLOOKUP(G14778,매칭테이블!D:E,2,0)</f>
        <v/>
      </c>
      <c r="J14778" s="87" t="n">
        <v>201208</v>
      </c>
      <c r="K14778" s="93" t="n"/>
      <c r="L14778" s="87">
        <f>VLOOKUP($P14778,매칭테이블!$G:$J,2,0)*H14778</f>
        <v/>
      </c>
      <c r="M14778" s="87">
        <f>L14778-L14778*VLOOKUP($P14778,매칭테이블!$G:$J,3,0)</f>
        <v/>
      </c>
      <c r="N14778" s="87">
        <f>VLOOKUP($P14778,매칭테이블!$G:$J,4,0)*H14778</f>
        <v/>
      </c>
      <c r="O14778" s="144">
        <f>L14778/1.1</f>
        <v/>
      </c>
      <c r="P14778" s="87">
        <f>F14778&amp;E14778&amp;G14778&amp;J14778</f>
        <v/>
      </c>
    </row>
    <row r="14779">
      <c r="B14779" s="127" t="n">
        <v>44230</v>
      </c>
      <c r="C14779" s="87">
        <f>TEXT(B14779,"aaa")</f>
        <v/>
      </c>
      <c r="D14779" s="93" t="n"/>
      <c r="E14779" s="87">
        <f>INDEX(매칭테이블!C:D,MATCH(RD!G14779,매칭테이블!D:D,0),1)</f>
        <v/>
      </c>
      <c r="F14779" s="93" t="inlineStr">
        <is>
          <t>카페24</t>
        </is>
      </c>
      <c r="G14779" s="93" t="inlineStr">
        <is>
          <t>어성초 77 클리어 패드옵션=어성초 77 클리어 패드 2+1 EVENT (무료배송)</t>
        </is>
      </c>
      <c r="H14779" s="93" t="n">
        <v>29</v>
      </c>
      <c r="I14779" s="93">
        <f>VLOOKUP(G14779,매칭테이블!D:E,2,0)</f>
        <v/>
      </c>
      <c r="J14779" s="87" t="n">
        <v>201208</v>
      </c>
      <c r="K14779" s="93" t="n"/>
      <c r="L14779" s="87">
        <f>VLOOKUP($P14779,매칭테이블!$G:$J,2,0)*H14779</f>
        <v/>
      </c>
      <c r="M14779" s="87">
        <f>L14779-L14779*VLOOKUP($P14779,매칭테이블!$G:$J,3,0)</f>
        <v/>
      </c>
      <c r="N14779" s="87">
        <f>VLOOKUP($P14779,매칭테이블!$G:$J,4,0)*H14779</f>
        <v/>
      </c>
      <c r="O14779" s="144">
        <f>L14779/1.1</f>
        <v/>
      </c>
      <c r="P14779" s="87">
        <f>F14779&amp;E14779&amp;G14779&amp;J14779</f>
        <v/>
      </c>
    </row>
    <row r="14780">
      <c r="B14780" s="127" t="n">
        <v>44230</v>
      </c>
      <c r="C14780" s="87">
        <f>TEXT(B14780,"aaa")</f>
        <v/>
      </c>
      <c r="D14780" s="93" t="n"/>
      <c r="E14780" s="87">
        <f>INDEX(매칭테이블!C:D,MATCH(RD!G14780,매칭테이블!D:D,0),1)</f>
        <v/>
      </c>
      <c r="F14780" s="93" t="inlineStr">
        <is>
          <t>카페24</t>
        </is>
      </c>
      <c r="G14780" s="93" t="inlineStr">
        <is>
          <t>어성초 77 클리어 패드옵션=어성초77토너1개+어성초77패드1개-30% off (무료배송)</t>
        </is>
      </c>
      <c r="H14780" s="93" t="n">
        <v>15</v>
      </c>
      <c r="I14780" s="93">
        <f>VLOOKUP(G14780,매칭테이블!D:E,2,0)</f>
        <v/>
      </c>
      <c r="J14780" s="87" t="n">
        <v>201208</v>
      </c>
      <c r="K14780" s="93" t="n"/>
      <c r="L14780" s="87">
        <f>VLOOKUP($P14780,매칭테이블!$G:$J,2,0)*H14780</f>
        <v/>
      </c>
      <c r="M14780" s="87">
        <f>L14780-L14780*VLOOKUP($P14780,매칭테이블!$G:$J,3,0)</f>
        <v/>
      </c>
      <c r="N14780" s="87">
        <f>VLOOKUP($P14780,매칭테이블!$G:$J,4,0)*H14780</f>
        <v/>
      </c>
      <c r="O14780" s="144">
        <f>L14780/1.1</f>
        <v/>
      </c>
      <c r="P14780" s="87">
        <f>F14780&amp;E14780&amp;G14780&amp;J14780</f>
        <v/>
      </c>
    </row>
    <row r="14781">
      <c r="B14781" s="127" t="n">
        <v>44230</v>
      </c>
      <c r="C14781" s="87">
        <f>TEXT(B14781,"aaa")</f>
        <v/>
      </c>
      <c r="D14781" s="93" t="n"/>
      <c r="E14781" s="87">
        <f>INDEX(매칭테이블!C:D,MATCH(RD!G14781,매칭테이블!D:D,0),1)</f>
        <v/>
      </c>
      <c r="F14781" s="93" t="inlineStr">
        <is>
          <t>카페24</t>
        </is>
      </c>
      <c r="G14781" s="93" t="inlineStr">
        <is>
          <t>어성초 77% 수딩 토너토너(필수)=어성초77토너1개 + 어성초77패드1개 -30% off (무료배송)</t>
        </is>
      </c>
      <c r="H14781" s="93" t="n">
        <v>1</v>
      </c>
      <c r="I14781" s="93">
        <f>VLOOKUP(G14781,매칭테이블!D:E,2,0)</f>
        <v/>
      </c>
      <c r="J14781" s="87" t="n">
        <v>201208</v>
      </c>
      <c r="K14781" s="93" t="n"/>
      <c r="L14781" s="87">
        <f>VLOOKUP($P14781,매칭테이블!$G:$J,2,0)*H14781</f>
        <v/>
      </c>
      <c r="M14781" s="87">
        <f>L14781-L14781*VLOOKUP($P14781,매칭테이블!$G:$J,3,0)</f>
        <v/>
      </c>
      <c r="N14781" s="87">
        <f>VLOOKUP($P14781,매칭테이블!$G:$J,4,0)*H14781</f>
        <v/>
      </c>
      <c r="O14781" s="144">
        <f>L14781/1.1</f>
        <v/>
      </c>
      <c r="P14781" s="87">
        <f>F14781&amp;E14781&amp;G14781&amp;J14781</f>
        <v/>
      </c>
    </row>
    <row r="14782">
      <c r="B14782" s="127" t="n">
        <v>44230</v>
      </c>
      <c r="C14782" s="87">
        <f>TEXT(B14782,"aaa")</f>
        <v/>
      </c>
      <c r="D14782" s="93" t="n"/>
      <c r="E14782" s="87">
        <f>INDEX(매칭테이블!C:D,MATCH(RD!G14782,매칭테이블!D:D,0),1)</f>
        <v/>
      </c>
      <c r="F14782" s="93" t="inlineStr">
        <is>
          <t>카페24</t>
        </is>
      </c>
      <c r="G14782" s="93" t="inlineStr">
        <is>
          <t>어성초 77% 수딩 토너화장솜(선택)=촉촉 스킨팩 화장솜</t>
        </is>
      </c>
      <c r="H14782" s="93" t="n">
        <v>1</v>
      </c>
      <c r="I14782" s="93">
        <f>VLOOKUP(G14782,매칭테이블!D:E,2,0)</f>
        <v/>
      </c>
      <c r="J14782" s="87" t="n">
        <v>201208</v>
      </c>
      <c r="K14782" s="93" t="n"/>
      <c r="L14782" s="87">
        <f>VLOOKUP($P14782,매칭테이블!$G:$J,2,0)*H14782</f>
        <v/>
      </c>
      <c r="M14782" s="87">
        <f>L14782-L14782*VLOOKUP($P14782,매칭테이블!$G:$J,3,0)</f>
        <v/>
      </c>
      <c r="N14782" s="87">
        <f>VLOOKUP($P14782,매칭테이블!$G:$J,4,0)*H14782</f>
        <v/>
      </c>
      <c r="O14782" s="144">
        <f>L14782/1.1</f>
        <v/>
      </c>
      <c r="P14782" s="87">
        <f>F14782&amp;E14782&amp;G14782&amp;J14782</f>
        <v/>
      </c>
    </row>
    <row r="14783">
      <c r="B14783" s="127" t="n">
        <v>44230</v>
      </c>
      <c r="C14783" s="87">
        <f>TEXT(B14783,"aaa")</f>
        <v/>
      </c>
      <c r="D14783" s="93" t="n"/>
      <c r="E14783" s="87">
        <f>INDEX(매칭테이블!C:D,MATCH(RD!G14783,매칭테이블!D:D,0),1)</f>
        <v/>
      </c>
      <c r="F14783" s="93" t="inlineStr">
        <is>
          <t>카페24</t>
        </is>
      </c>
      <c r="G14783" s="93" t="inlineStr">
        <is>
          <t>어성초 77% 패드옵션=어성초 77 클리어 패드 1개-20% off</t>
        </is>
      </c>
      <c r="H14783" s="93" t="n">
        <v>27</v>
      </c>
      <c r="I14783" s="93">
        <f>VLOOKUP(G14783,매칭테이블!D:E,2,0)</f>
        <v/>
      </c>
      <c r="J14783" s="87" t="n">
        <v>201208</v>
      </c>
      <c r="K14783" s="93" t="n"/>
      <c r="L14783" s="87">
        <f>VLOOKUP($P14783,매칭테이블!$G:$J,2,0)*H14783</f>
        <v/>
      </c>
      <c r="M14783" s="87">
        <f>L14783-L14783*VLOOKUP($P14783,매칭테이블!$G:$J,3,0)</f>
        <v/>
      </c>
      <c r="N14783" s="87">
        <f>VLOOKUP($P14783,매칭테이블!$G:$J,4,0)*H14783</f>
        <v/>
      </c>
      <c r="O14783" s="144">
        <f>L14783/1.1</f>
        <v/>
      </c>
      <c r="P14783" s="87">
        <f>F14783&amp;E14783&amp;G14783&amp;J14783</f>
        <v/>
      </c>
    </row>
    <row r="14784">
      <c r="B14784" s="127" t="n">
        <v>44230</v>
      </c>
      <c r="C14784" s="87">
        <f>TEXT(B14784,"aaa")</f>
        <v/>
      </c>
      <c r="D14784" s="93" t="n"/>
      <c r="E14784" s="87">
        <f>INDEX(매칭테이블!C:D,MATCH(RD!G14784,매칭테이블!D:D,0),1)</f>
        <v/>
      </c>
      <c r="F14784" s="93" t="inlineStr">
        <is>
          <t>카페24</t>
        </is>
      </c>
      <c r="G14784" s="93" t="inlineStr">
        <is>
          <t>어성초 77% 패드옵션=어성초 77 클리어 패드 2개-30% off (무료배송)</t>
        </is>
      </c>
      <c r="H14784" s="93" t="n">
        <v>32</v>
      </c>
      <c r="I14784" s="93">
        <f>VLOOKUP(G14784,매칭테이블!D:E,2,0)</f>
        <v/>
      </c>
      <c r="J14784" s="87" t="n">
        <v>201208</v>
      </c>
      <c r="K14784" s="93" t="n"/>
      <c r="L14784" s="87">
        <f>VLOOKUP($P14784,매칭테이블!$G:$J,2,0)*H14784</f>
        <v/>
      </c>
      <c r="M14784" s="87">
        <f>L14784-L14784*VLOOKUP($P14784,매칭테이블!$G:$J,3,0)</f>
        <v/>
      </c>
      <c r="N14784" s="87">
        <f>VLOOKUP($P14784,매칭테이블!$G:$J,4,0)*H14784</f>
        <v/>
      </c>
      <c r="O14784" s="144">
        <f>L14784/1.1</f>
        <v/>
      </c>
      <c r="P14784" s="87">
        <f>F14784&amp;E14784&amp;G14784&amp;J14784</f>
        <v/>
      </c>
    </row>
    <row r="14785">
      <c r="B14785" s="127" t="n">
        <v>44230</v>
      </c>
      <c r="C14785" s="87">
        <f>TEXT(B14785,"aaa")</f>
        <v/>
      </c>
      <c r="D14785" s="93" t="n"/>
      <c r="E14785" s="87">
        <f>INDEX(매칭테이블!C:D,MATCH(RD!G14785,매칭테이블!D:D,0),1)</f>
        <v/>
      </c>
      <c r="F14785" s="93" t="inlineStr">
        <is>
          <t>카페24</t>
        </is>
      </c>
      <c r="G14785" s="93" t="inlineStr">
        <is>
          <t>어성초 77% 패드옵션=어성초 77 클리어 패드 2+1 EVENT (무료배송)</t>
        </is>
      </c>
      <c r="H14785" s="93" t="n">
        <v>10</v>
      </c>
      <c r="I14785" s="93">
        <f>VLOOKUP(G14785,매칭테이블!D:E,2,0)</f>
        <v/>
      </c>
      <c r="J14785" s="87" t="n">
        <v>201208</v>
      </c>
      <c r="K14785" s="93" t="n"/>
      <c r="L14785" s="87">
        <f>VLOOKUP($P14785,매칭테이블!$G:$J,2,0)*H14785</f>
        <v/>
      </c>
      <c r="M14785" s="87">
        <f>L14785-L14785*VLOOKUP($P14785,매칭테이블!$G:$J,3,0)</f>
        <v/>
      </c>
      <c r="N14785" s="87">
        <f>VLOOKUP($P14785,매칭테이블!$G:$J,4,0)*H14785</f>
        <v/>
      </c>
      <c r="O14785" s="144">
        <f>L14785/1.1</f>
        <v/>
      </c>
      <c r="P14785" s="87">
        <f>F14785&amp;E14785&amp;G14785&amp;J14785</f>
        <v/>
      </c>
    </row>
    <row r="14786">
      <c r="B14786" s="127" t="n">
        <v>44230</v>
      </c>
      <c r="C14786" s="87">
        <f>TEXT(B14786,"aaa")</f>
        <v/>
      </c>
      <c r="D14786" s="93" t="n"/>
      <c r="E14786" s="87">
        <f>INDEX(매칭테이블!C:D,MATCH(RD!G14786,매칭테이블!D:D,0),1)</f>
        <v/>
      </c>
      <c r="F14786" s="93" t="inlineStr">
        <is>
          <t>카페24</t>
        </is>
      </c>
      <c r="G14786" s="93" t="inlineStr">
        <is>
          <t>어성초 77% 패드옵션=어성초77토너1개+어성초77패드1개-30% off (무료배송)</t>
        </is>
      </c>
      <c r="H14786" s="93" t="n">
        <v>3</v>
      </c>
      <c r="I14786" s="93">
        <f>VLOOKUP(G14786,매칭테이블!D:E,2,0)</f>
        <v/>
      </c>
      <c r="J14786" s="87" t="n">
        <v>201208</v>
      </c>
      <c r="K14786" s="93" t="n"/>
      <c r="L14786" s="87">
        <f>VLOOKUP($P14786,매칭테이블!$G:$J,2,0)*H14786</f>
        <v/>
      </c>
      <c r="M14786" s="87">
        <f>L14786-L14786*VLOOKUP($P14786,매칭테이블!$G:$J,3,0)</f>
        <v/>
      </c>
      <c r="N14786" s="87">
        <f>VLOOKUP($P14786,매칭테이블!$G:$J,4,0)*H14786</f>
        <v/>
      </c>
      <c r="O14786" s="144">
        <f>L14786/1.1</f>
        <v/>
      </c>
      <c r="P14786" s="87">
        <f>F14786&amp;E14786&amp;G14786&amp;J14786</f>
        <v/>
      </c>
    </row>
    <row r="14787">
      <c r="B14787" s="127" t="n">
        <v>44230</v>
      </c>
      <c r="C14787" s="87">
        <f>TEXT(B14787,"aaa")</f>
        <v/>
      </c>
      <c r="D14787" s="93" t="n"/>
      <c r="E14787" s="87">
        <f>INDEX(매칭테이블!C:D,MATCH(RD!G14787,매칭테이블!D:D,0),1)</f>
        <v/>
      </c>
      <c r="F14787" s="93" t="inlineStr">
        <is>
          <t>카페24</t>
        </is>
      </c>
      <c r="G14787" s="93" t="inlineStr">
        <is>
          <t>어성초 78 수딩 크림</t>
        </is>
      </c>
      <c r="H14787" s="93" t="n">
        <v>6</v>
      </c>
      <c r="I14787" s="93">
        <f>VLOOKUP(G14787,매칭테이블!D:E,2,0)</f>
        <v/>
      </c>
      <c r="J14787" s="87" t="n">
        <v>201208</v>
      </c>
      <c r="K14787" s="93" t="n"/>
      <c r="L14787" s="87">
        <f>VLOOKUP($P14787,매칭테이블!$G:$J,2,0)*H14787</f>
        <v/>
      </c>
      <c r="M14787" s="87">
        <f>L14787-L14787*VLOOKUP($P14787,매칭테이블!$G:$J,3,0)</f>
        <v/>
      </c>
      <c r="N14787" s="87">
        <f>VLOOKUP($P14787,매칭테이블!$G:$J,4,0)*H14787</f>
        <v/>
      </c>
      <c r="O14787" s="144">
        <f>L14787/1.1</f>
        <v/>
      </c>
      <c r="P14787" s="87">
        <f>F14787&amp;E14787&amp;G14787&amp;J14787</f>
        <v/>
      </c>
    </row>
    <row r="14788">
      <c r="B14788" s="127" t="n">
        <v>44230</v>
      </c>
      <c r="C14788" s="87">
        <f>TEXT(B14788,"aaa")</f>
        <v/>
      </c>
      <c r="D14788" s="93" t="n"/>
      <c r="E14788" s="87">
        <f>INDEX(매칭테이블!C:D,MATCH(RD!G14788,매칭테이블!D:D,0),1)</f>
        <v/>
      </c>
      <c r="F14788" s="93" t="inlineStr">
        <is>
          <t>카페24</t>
        </is>
      </c>
      <c r="G14788" s="93" t="inlineStr">
        <is>
          <t>어성초 78 수딩 크림</t>
        </is>
      </c>
      <c r="H14788" s="93" t="n">
        <v>6</v>
      </c>
      <c r="I14788" s="93">
        <f>VLOOKUP(G14788,매칭테이블!D:E,2,0)</f>
        <v/>
      </c>
      <c r="J14788" s="87" t="n">
        <v>201208</v>
      </c>
      <c r="K14788" s="93" t="n"/>
      <c r="L14788" s="87">
        <f>VLOOKUP($P14788,매칭테이블!$G:$J,2,0)*H14788</f>
        <v/>
      </c>
      <c r="M14788" s="87">
        <f>L14788-L14788*VLOOKUP($P14788,매칭테이블!$G:$J,3,0)</f>
        <v/>
      </c>
      <c r="N14788" s="87">
        <f>VLOOKUP($P14788,매칭테이블!$G:$J,4,0)*H14788</f>
        <v/>
      </c>
      <c r="O14788" s="144">
        <f>L14788/1.1</f>
        <v/>
      </c>
      <c r="P14788" s="87">
        <f>F14788&amp;E14788&amp;G14788&amp;J14788</f>
        <v/>
      </c>
    </row>
    <row r="14789">
      <c r="B14789" s="127" t="n">
        <v>44230</v>
      </c>
      <c r="C14789" s="87">
        <f>TEXT(B14789,"aaa")</f>
        <v/>
      </c>
      <c r="D14789" s="93" t="n"/>
      <c r="E14789" s="87">
        <f>INDEX(매칭테이블!C:D,MATCH(RD!G14789,매칭테이블!D:D,0),1)</f>
        <v/>
      </c>
      <c r="F14789" s="93" t="inlineStr">
        <is>
          <t>카페24</t>
        </is>
      </c>
      <c r="G14789" s="93" t="inlineStr">
        <is>
          <t>어성초 80 수분 진정 앰플앰플=어성초 80 앰플 1개-15%off</t>
        </is>
      </c>
      <c r="H14789" s="93" t="n">
        <v>23</v>
      </c>
      <c r="I14789" s="93">
        <f>VLOOKUP(G14789,매칭테이블!D:E,2,0)</f>
        <v/>
      </c>
      <c r="J14789" s="87" t="n">
        <v>201208</v>
      </c>
      <c r="K14789" s="93" t="n"/>
      <c r="L14789" s="87">
        <f>VLOOKUP($P14789,매칭테이블!$G:$J,2,0)*H14789</f>
        <v/>
      </c>
      <c r="M14789" s="87">
        <f>L14789-L14789*VLOOKUP($P14789,매칭테이블!$G:$J,3,0)</f>
        <v/>
      </c>
      <c r="N14789" s="87">
        <f>VLOOKUP($P14789,매칭테이블!$G:$J,4,0)*H14789</f>
        <v/>
      </c>
      <c r="O14789" s="144">
        <f>L14789/1.1</f>
        <v/>
      </c>
      <c r="P14789" s="87">
        <f>F14789&amp;E14789&amp;G14789&amp;J14789</f>
        <v/>
      </c>
    </row>
    <row r="14790">
      <c r="B14790" s="127" t="n">
        <v>44230</v>
      </c>
      <c r="C14790" s="87">
        <f>TEXT(B14790,"aaa")</f>
        <v/>
      </c>
      <c r="D14790" s="93" t="n"/>
      <c r="E14790" s="87">
        <f>INDEX(매칭테이블!C:D,MATCH(RD!G14790,매칭테이블!D:D,0),1)</f>
        <v/>
      </c>
      <c r="F14790" s="93" t="inlineStr">
        <is>
          <t>카페24</t>
        </is>
      </c>
      <c r="G14790" s="93" t="inlineStr">
        <is>
          <t>어성초 80 수분 진정 앰플앰플=어성초 80 앰플 2개-27%off (무료배송)</t>
        </is>
      </c>
      <c r="H14790" s="93" t="n">
        <v>6</v>
      </c>
      <c r="I14790" s="93">
        <f>VLOOKUP(G14790,매칭테이블!D:E,2,0)</f>
        <v/>
      </c>
      <c r="J14790" s="87" t="n">
        <v>201208</v>
      </c>
      <c r="K14790" s="93" t="n"/>
      <c r="L14790" s="87">
        <f>VLOOKUP($P14790,매칭테이블!$G:$J,2,0)*H14790</f>
        <v/>
      </c>
      <c r="M14790" s="87">
        <f>L14790-L14790*VLOOKUP($P14790,매칭테이블!$G:$J,3,0)</f>
        <v/>
      </c>
      <c r="N14790" s="87">
        <f>VLOOKUP($P14790,매칭테이블!$G:$J,4,0)*H14790</f>
        <v/>
      </c>
      <c r="O14790" s="144">
        <f>L14790/1.1</f>
        <v/>
      </c>
      <c r="P14790" s="87">
        <f>F14790&amp;E14790&amp;G14790&amp;J14790</f>
        <v/>
      </c>
    </row>
    <row r="14791">
      <c r="B14791" s="127" t="n">
        <v>44230</v>
      </c>
      <c r="C14791" s="87">
        <f>TEXT(B14791,"aaa")</f>
        <v/>
      </c>
      <c r="D14791" s="93" t="n"/>
      <c r="E14791" s="87">
        <f>INDEX(매칭테이블!C:D,MATCH(RD!G14791,매칭테이블!D:D,0),1)</f>
        <v/>
      </c>
      <c r="F14791" s="93" t="inlineStr">
        <is>
          <t>카페24</t>
        </is>
      </c>
      <c r="G14791" s="93" t="inlineStr">
        <is>
          <t>어성초 80 수분 진정 앰플</t>
        </is>
      </c>
      <c r="H14791" s="93" t="n">
        <v>6</v>
      </c>
      <c r="I14791" s="93">
        <f>VLOOKUP(G14791,매칭테이블!D:E,2,0)</f>
        <v/>
      </c>
      <c r="J14791" s="87" t="n">
        <v>201208</v>
      </c>
      <c r="K14791" s="93" t="n"/>
      <c r="L14791" s="87">
        <f>VLOOKUP($P14791,매칭테이블!$G:$J,2,0)*H14791</f>
        <v/>
      </c>
      <c r="M14791" s="87">
        <f>L14791-L14791*VLOOKUP($P14791,매칭테이블!$G:$J,3,0)</f>
        <v/>
      </c>
      <c r="N14791" s="87">
        <f>VLOOKUP($P14791,매칭테이블!$G:$J,4,0)*H14791</f>
        <v/>
      </c>
      <c r="O14791" s="144">
        <f>L14791/1.1</f>
        <v/>
      </c>
      <c r="P14791" s="87">
        <f>F14791&amp;E14791&amp;G14791&amp;J14791</f>
        <v/>
      </c>
    </row>
    <row r="14792">
      <c r="B14792" s="127" t="n">
        <v>44230</v>
      </c>
      <c r="C14792" s="87">
        <f>TEXT(B14792,"aaa")</f>
        <v/>
      </c>
      <c r="D14792" s="93" t="n"/>
      <c r="E14792" s="87">
        <f>INDEX(매칭테이블!C:D,MATCH(RD!G14792,매칭테이블!D:D,0),1)</f>
        <v/>
      </c>
      <c r="F14792" s="93" t="inlineStr">
        <is>
          <t>카페24</t>
        </is>
      </c>
      <c r="G14792" s="93" t="inlineStr">
        <is>
          <t>어성초 아크네 바디워시옵션=어성초 아크네 바디워시 1개 -30% off</t>
        </is>
      </c>
      <c r="H14792" s="93" t="n">
        <v>2</v>
      </c>
      <c r="I14792" s="93">
        <f>VLOOKUP(G14792,매칭테이블!D:E,2,0)</f>
        <v/>
      </c>
      <c r="J14792" s="87" t="n">
        <v>201208</v>
      </c>
      <c r="K14792" s="93" t="n"/>
      <c r="L14792" s="87">
        <f>VLOOKUP($P14792,매칭테이블!$G:$J,2,0)*H14792</f>
        <v/>
      </c>
      <c r="M14792" s="87">
        <f>L14792-L14792*VLOOKUP($P14792,매칭테이블!$G:$J,3,0)</f>
        <v/>
      </c>
      <c r="N14792" s="87">
        <f>VLOOKUP($P14792,매칭테이블!$G:$J,4,0)*H14792</f>
        <v/>
      </c>
      <c r="O14792" s="144">
        <f>L14792/1.1</f>
        <v/>
      </c>
      <c r="P14792" s="87">
        <f>F14792&amp;E14792&amp;G14792&amp;J14792</f>
        <v/>
      </c>
    </row>
    <row r="14793">
      <c r="B14793" s="127" t="n">
        <v>44230</v>
      </c>
      <c r="C14793" s="87">
        <f>TEXT(B14793,"aaa")</f>
        <v/>
      </c>
      <c r="D14793" s="93" t="n"/>
      <c r="E14793" s="87">
        <f>INDEX(매칭테이블!C:D,MATCH(RD!G14793,매칭테이블!D:D,0),1)</f>
        <v/>
      </c>
      <c r="F14793" s="93" t="inlineStr">
        <is>
          <t>카페24</t>
        </is>
      </c>
      <c r="G14793" s="93" t="inlineStr">
        <is>
          <t>어성초 약산성 클렌징폼클렌징폼=어성초 약산성 클렌징폼 1개 -19%off</t>
        </is>
      </c>
      <c r="H14793" s="93" t="n">
        <v>19</v>
      </c>
      <c r="I14793" s="93">
        <f>VLOOKUP(G14793,매칭테이블!D:E,2,0)</f>
        <v/>
      </c>
      <c r="J14793" s="87" t="n">
        <v>201208</v>
      </c>
      <c r="K14793" s="93" t="n"/>
      <c r="L14793" s="87">
        <f>VLOOKUP($P14793,매칭테이블!$G:$J,2,0)*H14793</f>
        <v/>
      </c>
      <c r="M14793" s="87">
        <f>L14793-L14793*VLOOKUP($P14793,매칭테이블!$G:$J,3,0)</f>
        <v/>
      </c>
      <c r="N14793" s="87">
        <f>VLOOKUP($P14793,매칭테이블!$G:$J,4,0)*H14793</f>
        <v/>
      </c>
      <c r="O14793" s="144">
        <f>L14793/1.1</f>
        <v/>
      </c>
      <c r="P14793" s="87">
        <f>F14793&amp;E14793&amp;G14793&amp;J14793</f>
        <v/>
      </c>
    </row>
    <row r="14794">
      <c r="B14794" s="127" t="n">
        <v>44230</v>
      </c>
      <c r="C14794" s="87">
        <f>TEXT(B14794,"aaa")</f>
        <v/>
      </c>
      <c r="D14794" s="93" t="n"/>
      <c r="E14794" s="87">
        <f>INDEX(매칭테이블!C:D,MATCH(RD!G14794,매칭테이블!D:D,0),1)</f>
        <v/>
      </c>
      <c r="F14794" s="93" t="inlineStr">
        <is>
          <t>카페24</t>
        </is>
      </c>
      <c r="G14794" s="93" t="inlineStr">
        <is>
          <t>어성초 약산성 클렌징폼클렌징폼=어성초 약산성 클렌징폼 2개 -25%off</t>
        </is>
      </c>
      <c r="H14794" s="93" t="n">
        <v>6</v>
      </c>
      <c r="I14794" s="93">
        <f>VLOOKUP(G14794,매칭테이블!D:E,2,0)</f>
        <v/>
      </c>
      <c r="J14794" s="87" t="n">
        <v>201208</v>
      </c>
      <c r="K14794" s="93" t="n"/>
      <c r="L14794" s="87">
        <f>VLOOKUP($P14794,매칭테이블!$G:$J,2,0)*H14794</f>
        <v/>
      </c>
      <c r="M14794" s="87">
        <f>L14794-L14794*VLOOKUP($P14794,매칭테이블!$G:$J,3,0)</f>
        <v/>
      </c>
      <c r="N14794" s="87">
        <f>VLOOKUP($P14794,매칭테이블!$G:$J,4,0)*H14794</f>
        <v/>
      </c>
      <c r="O14794" s="144">
        <f>L14794/1.1</f>
        <v/>
      </c>
      <c r="P14794" s="87">
        <f>F14794&amp;E14794&amp;G14794&amp;J14794</f>
        <v/>
      </c>
    </row>
    <row r="14795">
      <c r="B14795" s="127" t="n">
        <v>44230</v>
      </c>
      <c r="C14795" s="87">
        <f>TEXT(B14795,"aaa")</f>
        <v/>
      </c>
      <c r="D14795" s="93" t="n"/>
      <c r="E14795" s="87">
        <f>INDEX(매칭테이블!C:D,MATCH(RD!G14795,매칭테이블!D:D,0),1)</f>
        <v/>
      </c>
      <c r="F14795" s="93" t="inlineStr">
        <is>
          <t>카페24</t>
        </is>
      </c>
      <c r="G14795" s="93" t="inlineStr">
        <is>
          <t>어성초 약산성 클렌징폼클렌징폼=어성초 약산성 클렌징폼 3개 -31%off (무료배송)</t>
        </is>
      </c>
      <c r="H14795" s="93" t="n">
        <v>4</v>
      </c>
      <c r="I14795" s="93">
        <f>VLOOKUP(G14795,매칭테이블!D:E,2,0)</f>
        <v/>
      </c>
      <c r="J14795" s="87" t="n">
        <v>201208</v>
      </c>
      <c r="K14795" s="93" t="n"/>
      <c r="L14795" s="87">
        <f>VLOOKUP($P14795,매칭테이블!$G:$J,2,0)*H14795</f>
        <v/>
      </c>
      <c r="M14795" s="87">
        <f>L14795-L14795*VLOOKUP($P14795,매칭테이블!$G:$J,3,0)</f>
        <v/>
      </c>
      <c r="N14795" s="87">
        <f>VLOOKUP($P14795,매칭테이블!$G:$J,4,0)*H14795</f>
        <v/>
      </c>
      <c r="O14795" s="144">
        <f>L14795/1.1</f>
        <v/>
      </c>
      <c r="P14795" s="87">
        <f>F14795&amp;E14795&amp;G14795&amp;J14795</f>
        <v/>
      </c>
    </row>
    <row r="14796">
      <c r="B14796" s="127" t="n">
        <v>44230</v>
      </c>
      <c r="C14796" s="87">
        <f>TEXT(B14796,"aaa")</f>
        <v/>
      </c>
      <c r="D14796" s="93" t="n"/>
      <c r="E14796" s="87">
        <f>INDEX(매칭테이블!C:D,MATCH(RD!G14796,매칭테이블!D:D,0),1)</f>
        <v/>
      </c>
      <c r="F14796" s="93" t="inlineStr">
        <is>
          <t>카페24</t>
        </is>
      </c>
      <c r="G14796" s="93" t="inlineStr">
        <is>
          <t>어성초 약산성 클렌징폼</t>
        </is>
      </c>
      <c r="H14796" s="93" t="n">
        <v>1</v>
      </c>
      <c r="I14796" s="93">
        <f>VLOOKUP(G14796,매칭테이블!D:E,2,0)</f>
        <v/>
      </c>
      <c r="J14796" s="87" t="n">
        <v>201208</v>
      </c>
      <c r="K14796" s="93" t="n"/>
      <c r="L14796" s="87">
        <f>VLOOKUP($P14796,매칭테이블!$G:$J,2,0)*H14796</f>
        <v/>
      </c>
      <c r="M14796" s="87">
        <f>L14796-L14796*VLOOKUP($P14796,매칭테이블!$G:$J,3,0)</f>
        <v/>
      </c>
      <c r="N14796" s="87">
        <f>VLOOKUP($P14796,매칭테이블!$G:$J,4,0)*H14796</f>
        <v/>
      </c>
      <c r="O14796" s="144">
        <f>L14796/1.1</f>
        <v/>
      </c>
      <c r="P14796" s="87">
        <f>F14796&amp;E14796&amp;G14796&amp;J14796</f>
        <v/>
      </c>
    </row>
    <row r="14797">
      <c r="B14797" s="127" t="n">
        <v>44230</v>
      </c>
      <c r="C14797" s="87">
        <f>TEXT(B14797,"aaa")</f>
        <v/>
      </c>
      <c r="D14797" s="93" t="n"/>
      <c r="E14797" s="87">
        <f>INDEX(매칭테이블!C:D,MATCH(RD!G14797,매칭테이블!D:D,0),1)</f>
        <v/>
      </c>
      <c r="F14797" s="93" t="inlineStr">
        <is>
          <t>카페24</t>
        </is>
      </c>
      <c r="G14797" s="93" t="inlineStr">
        <is>
          <t>어성초 크림마스크 나이트 솔루션옵션=어성초 크림마스크 나이트 솔루션 1장</t>
        </is>
      </c>
      <c r="H14797" s="93" t="n">
        <v>1</v>
      </c>
      <c r="I14797" s="93">
        <f>VLOOKUP(G14797,매칭테이블!D:E,2,0)</f>
        <v/>
      </c>
      <c r="J14797" s="87" t="n">
        <v>201208</v>
      </c>
      <c r="K14797" s="93" t="n"/>
      <c r="L14797" s="87">
        <f>VLOOKUP($P14797,매칭테이블!$G:$J,2,0)*H14797</f>
        <v/>
      </c>
      <c r="M14797" s="87">
        <f>L14797-L14797*VLOOKUP($P14797,매칭테이블!$G:$J,3,0)</f>
        <v/>
      </c>
      <c r="N14797" s="87">
        <f>VLOOKUP($P14797,매칭테이블!$G:$J,4,0)*H14797</f>
        <v/>
      </c>
      <c r="O14797" s="144">
        <f>L14797/1.1</f>
        <v/>
      </c>
      <c r="P14797" s="87">
        <f>F14797&amp;E14797&amp;G14797&amp;J14797</f>
        <v/>
      </c>
    </row>
    <row r="14798">
      <c r="B14798" s="127" t="n">
        <v>44230</v>
      </c>
      <c r="C14798" s="87">
        <f>TEXT(B14798,"aaa")</f>
        <v/>
      </c>
      <c r="D14798" s="93" t="n"/>
      <c r="E14798" s="87">
        <f>INDEX(매칭테이블!C:D,MATCH(RD!G14798,매칭테이블!D:D,0),1)</f>
        <v/>
      </c>
      <c r="F14798" s="93" t="inlineStr">
        <is>
          <t>카페24</t>
        </is>
      </c>
      <c r="G14798" s="93" t="inlineStr">
        <is>
          <t>어성초 크림마스크 나이트 솔루션옵션=어성초 크림마스크 나이트 솔루션 10장 (-50%)</t>
        </is>
      </c>
      <c r="H14798" s="93" t="n">
        <v>1</v>
      </c>
      <c r="I14798" s="93">
        <f>VLOOKUP(G14798,매칭테이블!D:E,2,0)</f>
        <v/>
      </c>
      <c r="J14798" s="87" t="n">
        <v>201208</v>
      </c>
      <c r="K14798" s="93" t="n"/>
      <c r="L14798" s="87">
        <f>VLOOKUP($P14798,매칭테이블!$G:$J,2,0)*H14798</f>
        <v/>
      </c>
      <c r="M14798" s="87">
        <f>L14798-L14798*VLOOKUP($P14798,매칭테이블!$G:$J,3,0)</f>
        <v/>
      </c>
      <c r="N14798" s="87">
        <f>VLOOKUP($P14798,매칭테이블!$G:$J,4,0)*H14798</f>
        <v/>
      </c>
      <c r="O14798" s="144">
        <f>L14798/1.1</f>
        <v/>
      </c>
      <c r="P14798" s="87">
        <f>F14798&amp;E14798&amp;G14798&amp;J14798</f>
        <v/>
      </c>
    </row>
    <row r="14799">
      <c r="B14799" s="127" t="n">
        <v>44230</v>
      </c>
      <c r="C14799" s="87">
        <f>TEXT(B14799,"aaa")</f>
        <v/>
      </c>
      <c r="D14799" s="93" t="n"/>
      <c r="E14799" s="87">
        <f>INDEX(매칭테이블!C:D,MATCH(RD!G14799,매칭테이블!D:D,0),1)</f>
        <v/>
      </c>
      <c r="F14799" s="93" t="inlineStr">
        <is>
          <t>카페24</t>
        </is>
      </c>
      <c r="G14799" s="93" t="inlineStr">
        <is>
          <t>청귤 비타 잡티 마스크옵션=청귤 비타 잡티 마스크 10장 (50% off)</t>
        </is>
      </c>
      <c r="H14799" s="93" t="n">
        <v>1</v>
      </c>
      <c r="I14799" s="93">
        <f>VLOOKUP(G14799,매칭테이블!D:E,2,0)</f>
        <v/>
      </c>
      <c r="J14799" s="87" t="n">
        <v>201208</v>
      </c>
      <c r="K14799" s="93" t="n"/>
      <c r="L14799" s="87">
        <f>VLOOKUP($P14799,매칭테이블!$G:$J,2,0)*H14799</f>
        <v/>
      </c>
      <c r="M14799" s="87">
        <f>L14799-L14799*VLOOKUP($P14799,매칭테이블!$G:$J,3,0)</f>
        <v/>
      </c>
      <c r="N14799" s="87">
        <f>VLOOKUP($P14799,매칭테이블!$G:$J,4,0)*H14799</f>
        <v/>
      </c>
      <c r="O14799" s="144">
        <f>L14799/1.1</f>
        <v/>
      </c>
      <c r="P14799" s="87">
        <f>F14799&amp;E14799&amp;G14799&amp;J14799</f>
        <v/>
      </c>
    </row>
    <row r="14800">
      <c r="B14800" s="127" t="n">
        <v>44230</v>
      </c>
      <c r="C14800" s="87">
        <f>TEXT(B14800,"aaa")</f>
        <v/>
      </c>
      <c r="D14800" s="93" t="n"/>
      <c r="E14800" s="87">
        <f>INDEX(매칭테이블!C:D,MATCH(RD!G14800,매칭테이블!D:D,0),1)</f>
        <v/>
      </c>
      <c r="F14800" s="93" t="inlineStr">
        <is>
          <t>카페24</t>
        </is>
      </c>
      <c r="G14800" s="93" t="inlineStr">
        <is>
          <t>촉촉 스킨팩 화장솜</t>
        </is>
      </c>
      <c r="H14800" s="93" t="n">
        <v>22</v>
      </c>
      <c r="I14800" s="93">
        <f>VLOOKUP(G14800,매칭테이블!D:E,2,0)</f>
        <v/>
      </c>
      <c r="J14800" s="87" t="n">
        <v>201208</v>
      </c>
      <c r="K14800" s="93" t="n"/>
      <c r="L14800" s="87">
        <f>VLOOKUP($P14800,매칭테이블!$G:$J,2,0)*H14800</f>
        <v/>
      </c>
      <c r="M14800" s="87">
        <f>L14800-L14800*VLOOKUP($P14800,매칭테이블!$G:$J,3,0)</f>
        <v/>
      </c>
      <c r="N14800" s="87">
        <f>VLOOKUP($P14800,매칭테이블!$G:$J,4,0)*H14800</f>
        <v/>
      </c>
      <c r="O14800" s="144">
        <f>L14800/1.1</f>
        <v/>
      </c>
      <c r="P14800" s="87">
        <f>F14800&amp;E14800&amp;G14800&amp;J14800</f>
        <v/>
      </c>
    </row>
    <row r="14801">
      <c r="B14801" s="127" t="n">
        <v>44230</v>
      </c>
      <c r="C14801" s="87">
        <f>TEXT(B14801,"aaa")</f>
        <v/>
      </c>
      <c r="D14801" s="93" t="n"/>
      <c r="E14801" s="87">
        <f>INDEX(매칭테이블!C:D,MATCH(RD!G14801,매칭테이블!D:D,0),1)</f>
        <v/>
      </c>
      <c r="F14801" s="93" t="inlineStr">
        <is>
          <t>카페24</t>
        </is>
      </c>
      <c r="G14801" s="93" t="inlineStr">
        <is>
          <t>촉촉 스킨팩 화장솜</t>
        </is>
      </c>
      <c r="H14801" s="93" t="n">
        <v>3</v>
      </c>
      <c r="I14801" s="93">
        <f>VLOOKUP(G14801,매칭테이블!D:E,2,0)</f>
        <v/>
      </c>
      <c r="J14801" s="87" t="n">
        <v>201208</v>
      </c>
      <c r="K14801" s="93" t="n"/>
      <c r="L14801" s="87">
        <f>VLOOKUP($P14801,매칭테이블!$G:$J,2,0)*H14801</f>
        <v/>
      </c>
      <c r="M14801" s="87">
        <f>L14801-L14801*VLOOKUP($P14801,매칭테이블!$G:$J,3,0)</f>
        <v/>
      </c>
      <c r="N14801" s="87">
        <f>VLOOKUP($P14801,매칭테이블!$G:$J,4,0)*H14801</f>
        <v/>
      </c>
      <c r="O14801" s="144">
        <f>L14801/1.1</f>
        <v/>
      </c>
      <c r="P14801" s="87">
        <f>F14801&amp;E14801&amp;G14801&amp;J14801</f>
        <v/>
      </c>
    </row>
    <row r="14802">
      <c r="B14802" s="127" t="n">
        <v>44230</v>
      </c>
      <c r="C14802" s="87">
        <f>TEXT(B14802,"aaa")</f>
        <v/>
      </c>
      <c r="D14802" s="93" t="n"/>
      <c r="E14802" s="87">
        <f>INDEX(매칭테이블!C:D,MATCH(RD!G14802,매칭테이블!D:D,0),1)</f>
        <v/>
      </c>
      <c r="F14802" s="93" t="inlineStr">
        <is>
          <t>화해</t>
        </is>
      </c>
      <c r="G14802" s="93" t="inlineStr">
        <is>
          <t>어성초 70 머드크림 마스크 100ml어성초 70 머드크림 마스크 100ml</t>
        </is>
      </c>
      <c r="H14802" s="93" t="n">
        <v>1</v>
      </c>
      <c r="I14802" s="93">
        <f>VLOOKUP(G14802,매칭테이블!D:E,2,0)</f>
        <v/>
      </c>
      <c r="J14802" s="87" t="n">
        <v>201208</v>
      </c>
      <c r="K14802" s="93" t="n"/>
      <c r="L14802" s="87">
        <f>VLOOKUP($P14802,매칭테이블!$G:$J,2,0)*H14802</f>
        <v/>
      </c>
      <c r="M14802" s="87">
        <f>L14802-L14802*VLOOKUP($P14802,매칭테이블!$G:$J,3,0)</f>
        <v/>
      </c>
      <c r="N14802" s="87">
        <f>VLOOKUP($P14802,매칭테이블!$G:$J,4,0)*H14802</f>
        <v/>
      </c>
      <c r="O14802" s="144">
        <f>L14802/1.1</f>
        <v/>
      </c>
      <c r="P14802" s="87">
        <f>F14802&amp;E14802&amp;G14802&amp;J14802</f>
        <v/>
      </c>
    </row>
    <row r="14803">
      <c r="B14803" s="127" t="n">
        <v>44230</v>
      </c>
      <c r="C14803" s="87">
        <f>TEXT(B14803,"aaa")</f>
        <v/>
      </c>
      <c r="D14803" s="93" t="n"/>
      <c r="E14803" s="87">
        <f>INDEX(매칭테이블!C:D,MATCH(RD!G14803,매칭테이블!D:D,0),1)</f>
        <v/>
      </c>
      <c r="F14803" s="93" t="inlineStr">
        <is>
          <t>화해</t>
        </is>
      </c>
      <c r="G14803" s="93" t="inlineStr">
        <is>
          <t>어성초 약산성 클렌징폼 120ml어성초 약산성 클렌징폼 120ml</t>
        </is>
      </c>
      <c r="H14803" s="93" t="n">
        <v>2</v>
      </c>
      <c r="I14803" s="93">
        <f>VLOOKUP(G14803,매칭테이블!D:E,2,0)</f>
        <v/>
      </c>
      <c r="J14803" s="87" t="n">
        <v>201208</v>
      </c>
      <c r="K14803" s="93" t="n"/>
      <c r="L14803" s="87">
        <f>VLOOKUP($P14803,매칭테이블!$G:$J,2,0)*H14803</f>
        <v/>
      </c>
      <c r="M14803" s="87">
        <f>L14803-L14803*VLOOKUP($P14803,매칭테이블!$G:$J,3,0)</f>
        <v/>
      </c>
      <c r="N14803" s="87">
        <f>VLOOKUP($P14803,매칭테이블!$G:$J,4,0)*H14803</f>
        <v/>
      </c>
      <c r="O14803" s="144">
        <f>L14803/1.1</f>
        <v/>
      </c>
      <c r="P14803" s="87">
        <f>F14803&amp;E14803&amp;G14803&amp;J14803</f>
        <v/>
      </c>
    </row>
    <row r="14804">
      <c r="B14804" s="127" t="n">
        <v>44231</v>
      </c>
      <c r="C14804" s="87">
        <f>TEXT(B14804,"aaa")</f>
        <v/>
      </c>
      <c r="D14804" s="93" t="n"/>
      <c r="E14804" s="87">
        <f>INDEX(매칭테이블!C:D,MATCH(RD!G14804,매칭테이블!D:D,0),1)</f>
        <v/>
      </c>
      <c r="F14804" s="93" t="inlineStr">
        <is>
          <t>W컨셉</t>
        </is>
      </c>
      <c r="G14804" s="93" t="inlineStr">
        <is>
          <t>어성초 77토너 (2 SET) HEARTLEAF 77% SOOTHING TONER 250ml250ml 2set</t>
        </is>
      </c>
      <c r="H14804" s="93" t="n">
        <v>8</v>
      </c>
      <c r="I14804" s="93">
        <f>VLOOKUP(G14804,매칭테이블!D:E,2,0)</f>
        <v/>
      </c>
      <c r="J14804" s="87" t="n">
        <v>201208</v>
      </c>
      <c r="K14804" s="93" t="n"/>
      <c r="L14804" s="87">
        <f>VLOOKUP($P14804,매칭테이블!$G:$J,2,0)*H14804</f>
        <v/>
      </c>
      <c r="M14804" s="87">
        <f>L14804-L14804*VLOOKUP($P14804,매칭테이블!$G:$J,3,0)</f>
        <v/>
      </c>
      <c r="N14804" s="87">
        <f>VLOOKUP($P14804,매칭테이블!$G:$J,4,0)*H14804</f>
        <v/>
      </c>
      <c r="O14804" s="144">
        <f>L14804/1.1</f>
        <v/>
      </c>
      <c r="P14804" s="87">
        <f>F14804&amp;E14804&amp;G14804&amp;J14804</f>
        <v/>
      </c>
    </row>
    <row r="14805">
      <c r="B14805" s="127" t="n">
        <v>44231</v>
      </c>
      <c r="C14805" s="87">
        <f>TEXT(B14805,"aaa")</f>
        <v/>
      </c>
      <c r="D14805" s="93" t="n"/>
      <c r="E14805" s="87">
        <f>INDEX(매칭테이블!C:D,MATCH(RD!G14805,매칭테이블!D:D,0),1)</f>
        <v/>
      </c>
      <c r="F14805" s="93" t="inlineStr">
        <is>
          <t>글로우데이즈 시코르</t>
        </is>
      </c>
      <c r="G14805" s="93" t="inlineStr">
        <is>
          <t>어성초 70 로션 200ml</t>
        </is>
      </c>
      <c r="H14805" s="93" t="n">
        <v>40</v>
      </c>
      <c r="I14805" s="93">
        <f>VLOOKUP(G14805,매칭테이블!D:E,2,0)</f>
        <v/>
      </c>
      <c r="J14805" s="87" t="n">
        <v>201208</v>
      </c>
      <c r="K14805" s="93" t="n"/>
      <c r="L14805" s="87">
        <f>VLOOKUP($P14805,매칭테이블!$G:$J,2,0)*H14805</f>
        <v/>
      </c>
      <c r="M14805" s="87">
        <f>L14805-L14805*VLOOKUP($P14805,매칭테이블!$G:$J,3,0)</f>
        <v/>
      </c>
      <c r="N14805" s="87">
        <f>VLOOKUP($P14805,매칭테이블!$G:$J,4,0)*H14805</f>
        <v/>
      </c>
      <c r="O14805" s="144">
        <f>L14805/1.1</f>
        <v/>
      </c>
      <c r="P14805" s="87">
        <f>F14805&amp;E14805&amp;G14805&amp;J14805</f>
        <v/>
      </c>
    </row>
    <row r="14806">
      <c r="B14806" s="127" t="n">
        <v>44231</v>
      </c>
      <c r="C14806" s="87">
        <f>TEXT(B14806,"aaa")</f>
        <v/>
      </c>
      <c r="D14806" s="93" t="n"/>
      <c r="E14806" s="87">
        <f>INDEX(매칭테이블!C:D,MATCH(RD!G14806,매칭테이블!D:D,0),1)</f>
        <v/>
      </c>
      <c r="F14806" s="93" t="inlineStr">
        <is>
          <t>스타일쉐어</t>
        </is>
      </c>
      <c r="G14806" s="93" t="inlineStr">
        <is>
          <t>아누아 어성초 77 토너 250ml</t>
        </is>
      </c>
      <c r="H14806" s="93" t="n">
        <v>3</v>
      </c>
      <c r="I14806" s="93">
        <f>VLOOKUP(G14806,매칭테이블!D:E,2,0)</f>
        <v/>
      </c>
      <c r="J14806" s="87" t="n">
        <v>201208</v>
      </c>
      <c r="K14806" s="93" t="n"/>
      <c r="L14806" s="87">
        <f>VLOOKUP($P14806,매칭테이블!$G:$J,2,0)*H14806</f>
        <v/>
      </c>
      <c r="M14806" s="87">
        <f>L14806-L14806*VLOOKUP($P14806,매칭테이블!$G:$J,3,0)</f>
        <v/>
      </c>
      <c r="N14806" s="87">
        <f>VLOOKUP($P14806,매칭테이블!$G:$J,4,0)*H14806</f>
        <v/>
      </c>
      <c r="O14806" s="144">
        <f>L14806/1.1</f>
        <v/>
      </c>
      <c r="P14806" s="87">
        <f>F14806&amp;E14806&amp;G14806&amp;J14806</f>
        <v/>
      </c>
    </row>
    <row r="14807">
      <c r="B14807" s="127" t="n">
        <v>44231</v>
      </c>
      <c r="C14807" s="87">
        <f>TEXT(B14807,"aaa")</f>
        <v/>
      </c>
      <c r="D14807" s="93" t="n"/>
      <c r="E14807" s="87">
        <f>INDEX(매칭테이블!C:D,MATCH(RD!G14807,매칭테이블!D:D,0),1)</f>
        <v/>
      </c>
      <c r="F14807" s="93" t="inlineStr">
        <is>
          <t>아누아 CS</t>
        </is>
      </c>
      <c r="G14807" s="93" t="inlineStr">
        <is>
          <t>어성초 77 토너 250ml</t>
        </is>
      </c>
      <c r="H14807" s="93" t="n">
        <v>10</v>
      </c>
      <c r="I14807" s="93">
        <f>VLOOKUP(G14807,매칭테이블!D:E,2,0)</f>
        <v/>
      </c>
      <c r="J14807" s="87" t="n">
        <v>201208</v>
      </c>
      <c r="K14807" s="93" t="n"/>
      <c r="L14807" s="87">
        <f>VLOOKUP($P14807,매칭테이블!$G:$J,2,0)*H14807</f>
        <v/>
      </c>
      <c r="M14807" s="87">
        <f>L14807-L14807*VLOOKUP($P14807,매칭테이블!$G:$J,3,0)</f>
        <v/>
      </c>
      <c r="N14807" s="87">
        <f>VLOOKUP($P14807,매칭테이블!$G:$J,4,0)*H14807</f>
        <v/>
      </c>
      <c r="O14807" s="144">
        <f>L14807/1.1</f>
        <v/>
      </c>
      <c r="P14807" s="87">
        <f>F14807&amp;E14807&amp;G14807&amp;J14807</f>
        <v/>
      </c>
    </row>
    <row r="14808">
      <c r="B14808" s="127" t="n">
        <v>44231</v>
      </c>
      <c r="C14808" s="87">
        <f>TEXT(B14808,"aaa")</f>
        <v/>
      </c>
      <c r="D14808" s="93" t="n"/>
      <c r="E14808" s="87">
        <f>INDEX(매칭테이블!C:D,MATCH(RD!G14808,매칭테이블!D:D,0),1)</f>
        <v/>
      </c>
      <c r="F14808" s="93" t="inlineStr">
        <is>
          <t>카페24</t>
        </is>
      </c>
      <c r="G14808" s="93" t="inlineStr">
        <is>
          <t>5 제로 무기자차 선크림옵션=5제로 무기자차 선크림 1개-20% off</t>
        </is>
      </c>
      <c r="H14808" s="93" t="n">
        <v>3</v>
      </c>
      <c r="I14808" s="93">
        <f>VLOOKUP(G14808,매칭테이블!D:E,2,0)</f>
        <v/>
      </c>
      <c r="J14808" s="87" t="n">
        <v>201208</v>
      </c>
      <c r="K14808" s="93" t="n"/>
      <c r="L14808" s="87">
        <f>VLOOKUP($P14808,매칭테이블!$G:$J,2,0)*H14808</f>
        <v/>
      </c>
      <c r="M14808" s="87">
        <f>L14808-L14808*VLOOKUP($P14808,매칭테이블!$G:$J,3,0)</f>
        <v/>
      </c>
      <c r="N14808" s="87">
        <f>VLOOKUP($P14808,매칭테이블!$G:$J,4,0)*H14808</f>
        <v/>
      </c>
      <c r="O14808" s="144">
        <f>L14808/1.1</f>
        <v/>
      </c>
      <c r="P14808" s="87">
        <f>F14808&amp;E14808&amp;G14808&amp;J14808</f>
        <v/>
      </c>
    </row>
    <row r="14809">
      <c r="B14809" s="127" t="n">
        <v>44231</v>
      </c>
      <c r="C14809" s="87">
        <f>TEXT(B14809,"aaa")</f>
        <v/>
      </c>
      <c r="D14809" s="93" t="n"/>
      <c r="E14809" s="87">
        <f>INDEX(매칭테이블!C:D,MATCH(RD!G14809,매칭테이블!D:D,0),1)</f>
        <v/>
      </c>
      <c r="F14809" s="93" t="inlineStr">
        <is>
          <t>카페24</t>
        </is>
      </c>
      <c r="G14809" s="93" t="inlineStr">
        <is>
          <t>[수분 보충 세트] 어성초 77 토너 + 어성초 70 로션옵션=어성초 77 토너 250ml + 어성초 70 로션 200ml -30%</t>
        </is>
      </c>
      <c r="H14809" s="93" t="n">
        <v>54</v>
      </c>
      <c r="I14809" s="93">
        <f>VLOOKUP(G14809,매칭테이블!D:E,2,0)</f>
        <v/>
      </c>
      <c r="J14809" s="87" t="n">
        <v>201208</v>
      </c>
      <c r="K14809" s="93" t="n"/>
      <c r="L14809" s="87">
        <f>VLOOKUP($P14809,매칭테이블!$G:$J,2,0)*H14809</f>
        <v/>
      </c>
      <c r="M14809" s="87">
        <f>L14809-L14809*VLOOKUP($P14809,매칭테이블!$G:$J,3,0)</f>
        <v/>
      </c>
      <c r="N14809" s="87">
        <f>VLOOKUP($P14809,매칭테이블!$G:$J,4,0)*H14809</f>
        <v/>
      </c>
      <c r="O14809" s="144">
        <f>L14809/1.1</f>
        <v/>
      </c>
      <c r="P14809" s="87">
        <f>F14809&amp;E14809&amp;G14809&amp;J14809</f>
        <v/>
      </c>
    </row>
    <row r="14810">
      <c r="B14810" s="127" t="n">
        <v>44231</v>
      </c>
      <c r="C14810" s="87">
        <f>TEXT(B14810,"aaa")</f>
        <v/>
      </c>
      <c r="D14810" s="93" t="n"/>
      <c r="E14810" s="87">
        <f>INDEX(매칭테이블!C:D,MATCH(RD!G14810,매칭테이블!D:D,0),1)</f>
        <v/>
      </c>
      <c r="F14810" s="93" t="inlineStr">
        <is>
          <t>카페24</t>
        </is>
      </c>
      <c r="G14810" s="93" t="inlineStr">
        <is>
          <t>[어성초 진정 패키지 세트] 대용량 토너 + 앰플 + 수딩 크림 + 마스크팩 10장</t>
        </is>
      </c>
      <c r="H14810" s="93" t="n">
        <v>1</v>
      </c>
      <c r="I14810" s="93">
        <f>VLOOKUP(G14810,매칭테이블!D:E,2,0)</f>
        <v/>
      </c>
      <c r="J14810" s="87" t="n">
        <v>201208</v>
      </c>
      <c r="K14810" s="93" t="n"/>
      <c r="L14810" s="87">
        <f>VLOOKUP($P14810,매칭테이블!$G:$J,2,0)*H14810</f>
        <v/>
      </c>
      <c r="M14810" s="87">
        <f>L14810-L14810*VLOOKUP($P14810,매칭테이블!$G:$J,3,0)</f>
        <v/>
      </c>
      <c r="N14810" s="87">
        <f>VLOOKUP($P14810,매칭테이블!$G:$J,4,0)*H14810</f>
        <v/>
      </c>
      <c r="O14810" s="144">
        <f>L14810/1.1</f>
        <v/>
      </c>
      <c r="P14810" s="87">
        <f>F14810&amp;E14810&amp;G14810&amp;J14810</f>
        <v/>
      </c>
    </row>
    <row r="14811">
      <c r="B14811" s="127" t="n">
        <v>44231</v>
      </c>
      <c r="C14811" s="87">
        <f>TEXT(B14811,"aaa")</f>
        <v/>
      </c>
      <c r="D14811" s="93" t="n"/>
      <c r="E14811" s="87">
        <f>INDEX(매칭테이블!C:D,MATCH(RD!G14811,매칭테이블!D:D,0),1)</f>
        <v/>
      </c>
      <c r="F14811" s="93" t="inlineStr">
        <is>
          <t>카페24</t>
        </is>
      </c>
      <c r="G14811" s="93" t="inlineStr">
        <is>
          <t>대용량 어성초 77 수딩 토너 500ml옵션=대용량 어성초 77 토너 1개 - 27% OFF</t>
        </is>
      </c>
      <c r="H14811" s="93" t="n">
        <v>34</v>
      </c>
      <c r="I14811" s="93">
        <f>VLOOKUP(G14811,매칭테이블!D:E,2,0)</f>
        <v/>
      </c>
      <c r="J14811" s="87" t="n">
        <v>201208</v>
      </c>
      <c r="K14811" s="93" t="n"/>
      <c r="L14811" s="87">
        <f>VLOOKUP($P14811,매칭테이블!$G:$J,2,0)*H14811</f>
        <v/>
      </c>
      <c r="M14811" s="87">
        <f>L14811-L14811*VLOOKUP($P14811,매칭테이블!$G:$J,3,0)</f>
        <v/>
      </c>
      <c r="N14811" s="87">
        <f>VLOOKUP($P14811,매칭테이블!$G:$J,4,0)*H14811</f>
        <v/>
      </c>
      <c r="O14811" s="144">
        <f>L14811/1.1</f>
        <v/>
      </c>
      <c r="P14811" s="87">
        <f>F14811&amp;E14811&amp;G14811&amp;J14811</f>
        <v/>
      </c>
    </row>
    <row r="14812">
      <c r="B14812" s="127" t="n">
        <v>44231</v>
      </c>
      <c r="C14812" s="87">
        <f>TEXT(B14812,"aaa")</f>
        <v/>
      </c>
      <c r="D14812" s="93" t="n"/>
      <c r="E14812" s="87">
        <f>INDEX(매칭테이블!C:D,MATCH(RD!G14812,매칭테이블!D:D,0),1)</f>
        <v/>
      </c>
      <c r="F14812" s="93" t="inlineStr">
        <is>
          <t>카페24</t>
        </is>
      </c>
      <c r="G14812" s="93" t="inlineStr">
        <is>
          <t>대용량 어성초 77 수딩 토너 500ml화장솜(선택)=촉촉 스킨팩 화장솜</t>
        </is>
      </c>
      <c r="H14812" s="93" t="n">
        <v>9</v>
      </c>
      <c r="I14812" s="93">
        <f>VLOOKUP(G14812,매칭테이블!D:E,2,0)</f>
        <v/>
      </c>
      <c r="J14812" s="87" t="n">
        <v>201208</v>
      </c>
      <c r="K14812" s="93" t="n"/>
      <c r="L14812" s="87">
        <f>VLOOKUP($P14812,매칭테이블!$G:$J,2,0)*H14812</f>
        <v/>
      </c>
      <c r="M14812" s="87">
        <f>L14812-L14812*VLOOKUP($P14812,매칭테이블!$G:$J,3,0)</f>
        <v/>
      </c>
      <c r="N14812" s="87">
        <f>VLOOKUP($P14812,매칭테이블!$G:$J,4,0)*H14812</f>
        <v/>
      </c>
      <c r="O14812" s="144">
        <f>L14812/1.1</f>
        <v/>
      </c>
      <c r="P14812" s="87">
        <f>F14812&amp;E14812&amp;G14812&amp;J14812</f>
        <v/>
      </c>
    </row>
    <row r="14813">
      <c r="B14813" s="127" t="n">
        <v>44231</v>
      </c>
      <c r="C14813" s="87">
        <f>TEXT(B14813,"aaa")</f>
        <v/>
      </c>
      <c r="D14813" s="93" t="n"/>
      <c r="E14813" s="87">
        <f>INDEX(매칭테이블!C:D,MATCH(RD!G14813,매칭테이블!D:D,0),1)</f>
        <v/>
      </c>
      <c r="F14813" s="93" t="inlineStr">
        <is>
          <t>카페24</t>
        </is>
      </c>
      <c r="G14813" s="93" t="inlineStr">
        <is>
          <t>어성초 70 데일리 릴리프 로션로션=어성초 70 데일리 릴리프 로션 1개 -20% off</t>
        </is>
      </c>
      <c r="H14813" s="93" t="n">
        <v>14</v>
      </c>
      <c r="I14813" s="93">
        <f>VLOOKUP(G14813,매칭테이블!D:E,2,0)</f>
        <v/>
      </c>
      <c r="J14813" s="87" t="n">
        <v>201208</v>
      </c>
      <c r="K14813" s="93" t="n"/>
      <c r="L14813" s="87">
        <f>VLOOKUP($P14813,매칭테이블!$G:$J,2,0)*H14813</f>
        <v/>
      </c>
      <c r="M14813" s="87">
        <f>L14813-L14813*VLOOKUP($P14813,매칭테이블!$G:$J,3,0)</f>
        <v/>
      </c>
      <c r="N14813" s="87">
        <f>VLOOKUP($P14813,매칭테이블!$G:$J,4,0)*H14813</f>
        <v/>
      </c>
      <c r="O14813" s="144">
        <f>L14813/1.1</f>
        <v/>
      </c>
      <c r="P14813" s="87">
        <f>F14813&amp;E14813&amp;G14813&amp;J14813</f>
        <v/>
      </c>
    </row>
    <row r="14814">
      <c r="B14814" s="127" t="n">
        <v>44231</v>
      </c>
      <c r="C14814" s="87">
        <f>TEXT(B14814,"aaa")</f>
        <v/>
      </c>
      <c r="D14814" s="93" t="n"/>
      <c r="E14814" s="87">
        <f>INDEX(매칭테이블!C:D,MATCH(RD!G14814,매칭테이블!D:D,0),1)</f>
        <v/>
      </c>
      <c r="F14814" s="93" t="inlineStr">
        <is>
          <t>카페24</t>
        </is>
      </c>
      <c r="G14814" s="93" t="inlineStr">
        <is>
          <t>어성초 70 데일리 릴리프 로션로션=어성초 70 데일리 릴리프 로션 2개 -30% off</t>
        </is>
      </c>
      <c r="H14814" s="93" t="n">
        <v>3</v>
      </c>
      <c r="I14814" s="93">
        <f>VLOOKUP(G14814,매칭테이블!D:E,2,0)</f>
        <v/>
      </c>
      <c r="J14814" s="87" t="n">
        <v>201208</v>
      </c>
      <c r="K14814" s="93" t="n"/>
      <c r="L14814" s="87">
        <f>VLOOKUP($P14814,매칭테이블!$G:$J,2,0)*H14814</f>
        <v/>
      </c>
      <c r="M14814" s="87">
        <f>L14814-L14814*VLOOKUP($P14814,매칭테이블!$G:$J,3,0)</f>
        <v/>
      </c>
      <c r="N14814" s="87">
        <f>VLOOKUP($P14814,매칭테이블!$G:$J,4,0)*H14814</f>
        <v/>
      </c>
      <c r="O14814" s="144">
        <f>L14814/1.1</f>
        <v/>
      </c>
      <c r="P14814" s="87">
        <f>F14814&amp;E14814&amp;G14814&amp;J14814</f>
        <v/>
      </c>
    </row>
    <row r="14815">
      <c r="B14815" s="127" t="n">
        <v>44231</v>
      </c>
      <c r="C14815" s="87">
        <f>TEXT(B14815,"aaa")</f>
        <v/>
      </c>
      <c r="D14815" s="93" t="n"/>
      <c r="E14815" s="87">
        <f>INDEX(매칭테이블!C:D,MATCH(RD!G14815,매칭테이블!D:D,0),1)</f>
        <v/>
      </c>
      <c r="F14815" s="93" t="inlineStr">
        <is>
          <t>카페24</t>
        </is>
      </c>
      <c r="G14815" s="93" t="inlineStr">
        <is>
          <t>어성초 70 데일리 릴리프 로션로션=어성초 77토너 + 어성초 70 로션 수분 보충 세트 -30% off</t>
        </is>
      </c>
      <c r="H14815" s="93" t="n">
        <v>1</v>
      </c>
      <c r="I14815" s="93">
        <f>VLOOKUP(G14815,매칭테이블!D:E,2,0)</f>
        <v/>
      </c>
      <c r="J14815" s="87" t="n">
        <v>201208</v>
      </c>
      <c r="K14815" s="93" t="n"/>
      <c r="L14815" s="87">
        <f>VLOOKUP($P14815,매칭테이블!$G:$J,2,0)*H14815</f>
        <v/>
      </c>
      <c r="M14815" s="87">
        <f>L14815-L14815*VLOOKUP($P14815,매칭테이블!$G:$J,3,0)</f>
        <v/>
      </c>
      <c r="N14815" s="87">
        <f>VLOOKUP($P14815,매칭테이블!$G:$J,4,0)*H14815</f>
        <v/>
      </c>
      <c r="O14815" s="144">
        <f>L14815/1.1</f>
        <v/>
      </c>
      <c r="P14815" s="87">
        <f>F14815&amp;E14815&amp;G14815&amp;J14815</f>
        <v/>
      </c>
    </row>
    <row r="14816">
      <c r="B14816" s="127" t="n">
        <v>44231</v>
      </c>
      <c r="C14816" s="87">
        <f>TEXT(B14816,"aaa")</f>
        <v/>
      </c>
      <c r="D14816" s="93" t="n"/>
      <c r="E14816" s="87">
        <f>INDEX(매칭테이블!C:D,MATCH(RD!G14816,매칭테이블!D:D,0),1)</f>
        <v/>
      </c>
      <c r="F14816" s="93" t="inlineStr">
        <is>
          <t>카페24</t>
        </is>
      </c>
      <c r="G14816" s="93" t="inlineStr">
        <is>
          <t>어성초 70 머드 크림 마스크옵션=어성초 70 머드 크림 마스크-20% off</t>
        </is>
      </c>
      <c r="H14816" s="93" t="n">
        <v>15</v>
      </c>
      <c r="I14816" s="93">
        <f>VLOOKUP(G14816,매칭테이블!D:E,2,0)</f>
        <v/>
      </c>
      <c r="J14816" s="87" t="n">
        <v>201208</v>
      </c>
      <c r="K14816" s="93" t="n"/>
      <c r="L14816" s="87">
        <f>VLOOKUP($P14816,매칭테이블!$G:$J,2,0)*H14816</f>
        <v/>
      </c>
      <c r="M14816" s="87">
        <f>L14816-L14816*VLOOKUP($P14816,매칭테이블!$G:$J,3,0)</f>
        <v/>
      </c>
      <c r="N14816" s="87">
        <f>VLOOKUP($P14816,매칭테이블!$G:$J,4,0)*H14816</f>
        <v/>
      </c>
      <c r="O14816" s="144">
        <f>L14816/1.1</f>
        <v/>
      </c>
      <c r="P14816" s="87">
        <f>F14816&amp;E14816&amp;G14816&amp;J14816</f>
        <v/>
      </c>
    </row>
    <row r="14817">
      <c r="B14817" s="127" t="n">
        <v>44231</v>
      </c>
      <c r="C14817" s="87">
        <f>TEXT(B14817,"aaa")</f>
        <v/>
      </c>
      <c r="D14817" s="93" t="n"/>
      <c r="E14817" s="87">
        <f>INDEX(매칭테이블!C:D,MATCH(RD!G14817,매칭테이블!D:D,0),1)</f>
        <v/>
      </c>
      <c r="F14817" s="93" t="inlineStr">
        <is>
          <t>카페24</t>
        </is>
      </c>
      <c r="G14817" s="93" t="inlineStr">
        <is>
          <t>어성초 70 머드 크림 마스크옵션=어성초 70 머드 크림 마스크 2개-30% off (무료배송)</t>
        </is>
      </c>
      <c r="H14817" s="93" t="n">
        <v>12</v>
      </c>
      <c r="I14817" s="93">
        <f>VLOOKUP(G14817,매칭테이블!D:E,2,0)</f>
        <v/>
      </c>
      <c r="J14817" s="87" t="n">
        <v>201208</v>
      </c>
      <c r="K14817" s="93" t="n"/>
      <c r="L14817" s="87">
        <f>VLOOKUP($P14817,매칭테이블!$G:$J,2,0)*H14817</f>
        <v/>
      </c>
      <c r="M14817" s="87">
        <f>L14817-L14817*VLOOKUP($P14817,매칭테이블!$G:$J,3,0)</f>
        <v/>
      </c>
      <c r="N14817" s="87">
        <f>VLOOKUP($P14817,매칭테이블!$G:$J,4,0)*H14817</f>
        <v/>
      </c>
      <c r="O14817" s="144">
        <f>L14817/1.1</f>
        <v/>
      </c>
      <c r="P14817" s="87">
        <f>F14817&amp;E14817&amp;G14817&amp;J14817</f>
        <v/>
      </c>
    </row>
    <row r="14818">
      <c r="B14818" s="127" t="n">
        <v>44231</v>
      </c>
      <c r="C14818" s="87">
        <f>TEXT(B14818,"aaa")</f>
        <v/>
      </c>
      <c r="D14818" s="93" t="n"/>
      <c r="E14818" s="87">
        <f>INDEX(매칭테이블!C:D,MATCH(RD!G14818,매칭테이블!D:D,0),1)</f>
        <v/>
      </c>
      <c r="F14818" s="93" t="inlineStr">
        <is>
          <t>카페24</t>
        </is>
      </c>
      <c r="G14818" s="93" t="inlineStr">
        <is>
          <t>어성초 70 머드 크림 마스크</t>
        </is>
      </c>
      <c r="H14818" s="93" t="n">
        <v>1</v>
      </c>
      <c r="I14818" s="93">
        <f>VLOOKUP(G14818,매칭테이블!D:E,2,0)</f>
        <v/>
      </c>
      <c r="J14818" s="87" t="n">
        <v>201208</v>
      </c>
      <c r="K14818" s="93" t="n"/>
      <c r="L14818" s="87">
        <f>VLOOKUP($P14818,매칭테이블!$G:$J,2,0)*H14818</f>
        <v/>
      </c>
      <c r="M14818" s="87">
        <f>L14818-L14818*VLOOKUP($P14818,매칭테이블!$G:$J,3,0)</f>
        <v/>
      </c>
      <c r="N14818" s="87">
        <f>VLOOKUP($P14818,매칭테이블!$G:$J,4,0)*H14818</f>
        <v/>
      </c>
      <c r="O14818" s="144">
        <f>L14818/1.1</f>
        <v/>
      </c>
      <c r="P14818" s="87">
        <f>F14818&amp;E14818&amp;G14818&amp;J14818</f>
        <v/>
      </c>
    </row>
    <row r="14819">
      <c r="B14819" s="127" t="n">
        <v>44231</v>
      </c>
      <c r="C14819" s="87">
        <f>TEXT(B14819,"aaa")</f>
        <v/>
      </c>
      <c r="D14819" s="93" t="n"/>
      <c r="E14819" s="87">
        <f>INDEX(매칭테이블!C:D,MATCH(RD!G14819,매칭테이블!D:D,0),1)</f>
        <v/>
      </c>
      <c r="F14819" s="93" t="inlineStr">
        <is>
          <t>카페24</t>
        </is>
      </c>
      <c r="G14819" s="93" t="inlineStr">
        <is>
          <t>어성초 70 인텐스 카밍 크림크림=어성초 70 인텐스 카밍 크림 1개 (-20%)</t>
        </is>
      </c>
      <c r="H14819" s="93" t="n">
        <v>7</v>
      </c>
      <c r="I14819" s="93">
        <f>VLOOKUP(G14819,매칭테이블!D:E,2,0)</f>
        <v/>
      </c>
      <c r="J14819" s="87" t="n">
        <v>201208</v>
      </c>
      <c r="K14819" s="93" t="n"/>
      <c r="L14819" s="87">
        <f>VLOOKUP($P14819,매칭테이블!$G:$J,2,0)*H14819</f>
        <v/>
      </c>
      <c r="M14819" s="87">
        <f>L14819-L14819*VLOOKUP($P14819,매칭테이블!$G:$J,3,0)</f>
        <v/>
      </c>
      <c r="N14819" s="87">
        <f>VLOOKUP($P14819,매칭테이블!$G:$J,4,0)*H14819</f>
        <v/>
      </c>
      <c r="O14819" s="144">
        <f>L14819/1.1</f>
        <v/>
      </c>
      <c r="P14819" s="87">
        <f>F14819&amp;E14819&amp;G14819&amp;J14819</f>
        <v/>
      </c>
    </row>
    <row r="14820">
      <c r="B14820" s="127" t="n">
        <v>44231</v>
      </c>
      <c r="C14820" s="87">
        <f>TEXT(B14820,"aaa")</f>
        <v/>
      </c>
      <c r="D14820" s="93" t="n"/>
      <c r="E14820" s="87">
        <f>INDEX(매칭테이블!C:D,MATCH(RD!G14820,매칭테이블!D:D,0),1)</f>
        <v/>
      </c>
      <c r="F14820" s="93" t="inlineStr">
        <is>
          <t>카페24</t>
        </is>
      </c>
      <c r="G14820" s="93" t="inlineStr">
        <is>
          <t>어성초 77 수딩 토너옵션=어성초 77 토너 1개-20% off</t>
        </is>
      </c>
      <c r="H14820" s="93" t="n">
        <v>2</v>
      </c>
      <c r="I14820" s="93">
        <f>VLOOKUP(G14820,매칭테이블!D:E,2,0)</f>
        <v/>
      </c>
      <c r="J14820" s="87" t="n">
        <v>201208</v>
      </c>
      <c r="K14820" s="93" t="n"/>
      <c r="L14820" s="87">
        <f>VLOOKUP($P14820,매칭테이블!$G:$J,2,0)*H14820</f>
        <v/>
      </c>
      <c r="M14820" s="87">
        <f>L14820-L14820*VLOOKUP($P14820,매칭테이블!$G:$J,3,0)</f>
        <v/>
      </c>
      <c r="N14820" s="87">
        <f>VLOOKUP($P14820,매칭테이블!$G:$J,4,0)*H14820</f>
        <v/>
      </c>
      <c r="O14820" s="144">
        <f>L14820/1.1</f>
        <v/>
      </c>
      <c r="P14820" s="87">
        <f>F14820&amp;E14820&amp;G14820&amp;J14820</f>
        <v/>
      </c>
    </row>
    <row r="14821">
      <c r="B14821" s="127" t="n">
        <v>44231</v>
      </c>
      <c r="C14821" s="87">
        <f>TEXT(B14821,"aaa")</f>
        <v/>
      </c>
      <c r="D14821" s="93" t="n"/>
      <c r="E14821" s="87">
        <f>INDEX(매칭테이블!C:D,MATCH(RD!G14821,매칭테이블!D:D,0),1)</f>
        <v/>
      </c>
      <c r="F14821" s="93" t="inlineStr">
        <is>
          <t>카페24</t>
        </is>
      </c>
      <c r="G14821" s="93" t="inlineStr">
        <is>
          <t>어성초 77 수딩 토너화장솜(선택)=촉촉 스킨팩 화장솜</t>
        </is>
      </c>
      <c r="H14821" s="93" t="n">
        <v>1</v>
      </c>
      <c r="I14821" s="93">
        <f>VLOOKUP(G14821,매칭테이블!D:E,2,0)</f>
        <v/>
      </c>
      <c r="J14821" s="87" t="n">
        <v>201208</v>
      </c>
      <c r="K14821" s="93" t="n"/>
      <c r="L14821" s="87">
        <f>VLOOKUP($P14821,매칭테이블!$G:$J,2,0)*H14821</f>
        <v/>
      </c>
      <c r="M14821" s="87">
        <f>L14821-L14821*VLOOKUP($P14821,매칭테이블!$G:$J,3,0)</f>
        <v/>
      </c>
      <c r="N14821" s="87">
        <f>VLOOKUP($P14821,매칭테이블!$G:$J,4,0)*H14821</f>
        <v/>
      </c>
      <c r="O14821" s="144">
        <f>L14821/1.1</f>
        <v/>
      </c>
      <c r="P14821" s="87">
        <f>F14821&amp;E14821&amp;G14821&amp;J14821</f>
        <v/>
      </c>
    </row>
    <row r="14822">
      <c r="B14822" s="127" t="n">
        <v>44231</v>
      </c>
      <c r="C14822" s="87">
        <f>TEXT(B14822,"aaa")</f>
        <v/>
      </c>
      <c r="D14822" s="93" t="n"/>
      <c r="E14822" s="87">
        <f>INDEX(매칭테이블!C:D,MATCH(RD!G14822,매칭테이블!D:D,0),1)</f>
        <v/>
      </c>
      <c r="F14822" s="93" t="inlineStr">
        <is>
          <t>카페24</t>
        </is>
      </c>
      <c r="G14822" s="93" t="inlineStr">
        <is>
          <t>어성초 77 수딩 토너토너(필수)=(대용량) 어성초 77 토너 500ml (무료배송)</t>
        </is>
      </c>
      <c r="H14822" s="93" t="n">
        <v>1</v>
      </c>
      <c r="I14822" s="93">
        <f>VLOOKUP(G14822,매칭테이블!D:E,2,0)</f>
        <v/>
      </c>
      <c r="J14822" s="87" t="n">
        <v>201208</v>
      </c>
      <c r="K14822" s="93" t="n"/>
      <c r="L14822" s="87">
        <f>VLOOKUP($P14822,매칭테이블!$G:$J,2,0)*H14822</f>
        <v/>
      </c>
      <c r="M14822" s="87">
        <f>L14822-L14822*VLOOKUP($P14822,매칭테이블!$G:$J,3,0)</f>
        <v/>
      </c>
      <c r="N14822" s="87">
        <f>VLOOKUP($P14822,매칭테이블!$G:$J,4,0)*H14822</f>
        <v/>
      </c>
      <c r="O14822" s="144">
        <f>L14822/1.1</f>
        <v/>
      </c>
      <c r="P14822" s="87">
        <f>F14822&amp;E14822&amp;G14822&amp;J14822</f>
        <v/>
      </c>
    </row>
    <row r="14823">
      <c r="B14823" s="127" t="n">
        <v>44231</v>
      </c>
      <c r="C14823" s="87">
        <f>TEXT(B14823,"aaa")</f>
        <v/>
      </c>
      <c r="D14823" s="93" t="n"/>
      <c r="E14823" s="87">
        <f>INDEX(매칭테이블!C:D,MATCH(RD!G14823,매칭테이블!D:D,0),1)</f>
        <v/>
      </c>
      <c r="F14823" s="93" t="inlineStr">
        <is>
          <t>카페24</t>
        </is>
      </c>
      <c r="G14823" s="93" t="inlineStr">
        <is>
          <t>어성초 77 진정 마스크옵션=어성초 77 진정 마스크팩 1장</t>
        </is>
      </c>
      <c r="H14823" s="93" t="n">
        <v>3</v>
      </c>
      <c r="I14823" s="93">
        <f>VLOOKUP(G14823,매칭테이블!D:E,2,0)</f>
        <v/>
      </c>
      <c r="J14823" s="87" t="n">
        <v>201208</v>
      </c>
      <c r="K14823" s="93" t="n"/>
      <c r="L14823" s="87">
        <f>VLOOKUP($P14823,매칭테이블!$G:$J,2,0)*H14823</f>
        <v/>
      </c>
      <c r="M14823" s="87">
        <f>L14823-L14823*VLOOKUP($P14823,매칭테이블!$G:$J,3,0)</f>
        <v/>
      </c>
      <c r="N14823" s="87">
        <f>VLOOKUP($P14823,매칭테이블!$G:$J,4,0)*H14823</f>
        <v/>
      </c>
      <c r="O14823" s="144">
        <f>L14823/1.1</f>
        <v/>
      </c>
      <c r="P14823" s="87">
        <f>F14823&amp;E14823&amp;G14823&amp;J14823</f>
        <v/>
      </c>
    </row>
    <row r="14824">
      <c r="B14824" s="127" t="n">
        <v>44231</v>
      </c>
      <c r="C14824" s="87">
        <f>TEXT(B14824,"aaa")</f>
        <v/>
      </c>
      <c r="D14824" s="93" t="n"/>
      <c r="E14824" s="87">
        <f>INDEX(매칭테이블!C:D,MATCH(RD!G14824,매칭테이블!D:D,0),1)</f>
        <v/>
      </c>
      <c r="F14824" s="93" t="inlineStr">
        <is>
          <t>카페24</t>
        </is>
      </c>
      <c r="G14824" s="93" t="inlineStr">
        <is>
          <t>어성초 77 진정 마스크옵션=어성초 77 진정 마스크팩 10장-50% off</t>
        </is>
      </c>
      <c r="H14824" s="93" t="n">
        <v>5</v>
      </c>
      <c r="I14824" s="93">
        <f>VLOOKUP(G14824,매칭테이블!D:E,2,0)</f>
        <v/>
      </c>
      <c r="J14824" s="87" t="n">
        <v>201208</v>
      </c>
      <c r="K14824" s="93" t="n"/>
      <c r="L14824" s="87">
        <f>VLOOKUP($P14824,매칭테이블!$G:$J,2,0)*H14824</f>
        <v/>
      </c>
      <c r="M14824" s="87">
        <f>L14824-L14824*VLOOKUP($P14824,매칭테이블!$G:$J,3,0)</f>
        <v/>
      </c>
      <c r="N14824" s="87">
        <f>VLOOKUP($P14824,매칭테이블!$G:$J,4,0)*H14824</f>
        <v/>
      </c>
      <c r="O14824" s="144">
        <f>L14824/1.1</f>
        <v/>
      </c>
      <c r="P14824" s="87">
        <f>F14824&amp;E14824&amp;G14824&amp;J14824</f>
        <v/>
      </c>
    </row>
    <row r="14825">
      <c r="B14825" s="127" t="n">
        <v>44231</v>
      </c>
      <c r="C14825" s="87">
        <f>TEXT(B14825,"aaa")</f>
        <v/>
      </c>
      <c r="D14825" s="93" t="n"/>
      <c r="E14825" s="87">
        <f>INDEX(매칭테이블!C:D,MATCH(RD!G14825,매칭테이블!D:D,0),1)</f>
        <v/>
      </c>
      <c r="F14825" s="93" t="inlineStr">
        <is>
          <t>카페24</t>
        </is>
      </c>
      <c r="G14825" s="93" t="inlineStr">
        <is>
          <t>어성초 77 진정 마스크</t>
        </is>
      </c>
      <c r="H14825" s="93" t="n">
        <v>6</v>
      </c>
      <c r="I14825" s="93">
        <f>VLOOKUP(G14825,매칭테이블!D:E,2,0)</f>
        <v/>
      </c>
      <c r="J14825" s="87" t="n">
        <v>201208</v>
      </c>
      <c r="K14825" s="93" t="n"/>
      <c r="L14825" s="87">
        <f>VLOOKUP($P14825,매칭테이블!$G:$J,2,0)*H14825</f>
        <v/>
      </c>
      <c r="M14825" s="87">
        <f>L14825-L14825*VLOOKUP($P14825,매칭테이블!$G:$J,3,0)</f>
        <v/>
      </c>
      <c r="N14825" s="87">
        <f>VLOOKUP($P14825,매칭테이블!$G:$J,4,0)*H14825</f>
        <v/>
      </c>
      <c r="O14825" s="144">
        <f>L14825/1.1</f>
        <v/>
      </c>
      <c r="P14825" s="87">
        <f>F14825&amp;E14825&amp;G14825&amp;J14825</f>
        <v/>
      </c>
    </row>
    <row r="14826">
      <c r="B14826" s="127" t="n">
        <v>44231</v>
      </c>
      <c r="C14826" s="87">
        <f>TEXT(B14826,"aaa")</f>
        <v/>
      </c>
      <c r="D14826" s="93" t="n"/>
      <c r="E14826" s="87">
        <f>INDEX(매칭테이블!C:D,MATCH(RD!G14826,매칭테이블!D:D,0),1)</f>
        <v/>
      </c>
      <c r="F14826" s="93" t="inlineStr">
        <is>
          <t>카페24</t>
        </is>
      </c>
      <c r="G14826" s="93" t="inlineStr">
        <is>
          <t>어성초 77 진정 토너옵션=어성초 77 토너 1개-20% off</t>
        </is>
      </c>
      <c r="H14826" s="93" t="n">
        <v>47</v>
      </c>
      <c r="I14826" s="93">
        <f>VLOOKUP(G14826,매칭테이블!D:E,2,0)</f>
        <v/>
      </c>
      <c r="J14826" s="87" t="n">
        <v>201208</v>
      </c>
      <c r="K14826" s="93" t="n"/>
      <c r="L14826" s="87">
        <f>VLOOKUP($P14826,매칭테이블!$G:$J,2,0)*H14826</f>
        <v/>
      </c>
      <c r="M14826" s="87">
        <f>L14826-L14826*VLOOKUP($P14826,매칭테이블!$G:$J,3,0)</f>
        <v/>
      </c>
      <c r="N14826" s="87">
        <f>VLOOKUP($P14826,매칭테이블!$G:$J,4,0)*H14826</f>
        <v/>
      </c>
      <c r="O14826" s="144">
        <f>L14826/1.1</f>
        <v/>
      </c>
      <c r="P14826" s="87">
        <f>F14826&amp;E14826&amp;G14826&amp;J14826</f>
        <v/>
      </c>
    </row>
    <row r="14827">
      <c r="B14827" s="127" t="n">
        <v>44231</v>
      </c>
      <c r="C14827" s="87">
        <f>TEXT(B14827,"aaa")</f>
        <v/>
      </c>
      <c r="D14827" s="93" t="n"/>
      <c r="E14827" s="87">
        <f>INDEX(매칭테이블!C:D,MATCH(RD!G14827,매칭테이블!D:D,0),1)</f>
        <v/>
      </c>
      <c r="F14827" s="93" t="inlineStr">
        <is>
          <t>카페24</t>
        </is>
      </c>
      <c r="G14827" s="93" t="inlineStr">
        <is>
          <t>어성초 77 진정 토너옵션=BEST어성초 77 토너 2개-30% off (무료배송)</t>
        </is>
      </c>
      <c r="H14827" s="93" t="n">
        <v>54</v>
      </c>
      <c r="I14827" s="93">
        <f>VLOOKUP(G14827,매칭테이블!D:E,2,0)</f>
        <v/>
      </c>
      <c r="J14827" s="87" t="n">
        <v>201208</v>
      </c>
      <c r="K14827" s="93" t="n"/>
      <c r="L14827" s="87">
        <f>VLOOKUP($P14827,매칭테이블!$G:$J,2,0)*H14827</f>
        <v/>
      </c>
      <c r="M14827" s="87">
        <f>L14827-L14827*VLOOKUP($P14827,매칭테이블!$G:$J,3,0)</f>
        <v/>
      </c>
      <c r="N14827" s="87">
        <f>VLOOKUP($P14827,매칭테이블!$G:$J,4,0)*H14827</f>
        <v/>
      </c>
      <c r="O14827" s="144">
        <f>L14827/1.1</f>
        <v/>
      </c>
      <c r="P14827" s="87">
        <f>F14827&amp;E14827&amp;G14827&amp;J14827</f>
        <v/>
      </c>
    </row>
    <row r="14828">
      <c r="B14828" s="127" t="n">
        <v>44231</v>
      </c>
      <c r="C14828" s="87">
        <f>TEXT(B14828,"aaa")</f>
        <v/>
      </c>
      <c r="D14828" s="93" t="n"/>
      <c r="E14828" s="87">
        <f>INDEX(매칭테이블!C:D,MATCH(RD!G14828,매칭테이블!D:D,0),1)</f>
        <v/>
      </c>
      <c r="F14828" s="93" t="inlineStr">
        <is>
          <t>카페24</t>
        </is>
      </c>
      <c r="G14828" s="93" t="inlineStr">
        <is>
          <t>어성초 77 진정 토너옵션=어성초 77토너1개 + 어성초77패드1개 -30% off (무료배송)</t>
        </is>
      </c>
      <c r="H14828" s="93" t="n">
        <v>24</v>
      </c>
      <c r="I14828" s="93">
        <f>VLOOKUP(G14828,매칭테이블!D:E,2,0)</f>
        <v/>
      </c>
      <c r="J14828" s="87" t="n">
        <v>201208</v>
      </c>
      <c r="K14828" s="93" t="n"/>
      <c r="L14828" s="87">
        <f>VLOOKUP($P14828,매칭테이블!$G:$J,2,0)*H14828</f>
        <v/>
      </c>
      <c r="M14828" s="87">
        <f>L14828-L14828*VLOOKUP($P14828,매칭테이블!$G:$J,3,0)</f>
        <v/>
      </c>
      <c r="N14828" s="87">
        <f>VLOOKUP($P14828,매칭테이블!$G:$J,4,0)*H14828</f>
        <v/>
      </c>
      <c r="O14828" s="144">
        <f>L14828/1.1</f>
        <v/>
      </c>
      <c r="P14828" s="87">
        <f>F14828&amp;E14828&amp;G14828&amp;J14828</f>
        <v/>
      </c>
    </row>
    <row r="14829">
      <c r="B14829" s="127" t="n">
        <v>44231</v>
      </c>
      <c r="C14829" s="87">
        <f>TEXT(B14829,"aaa")</f>
        <v/>
      </c>
      <c r="D14829" s="93" t="n"/>
      <c r="E14829" s="87">
        <f>INDEX(매칭테이블!C:D,MATCH(RD!G14829,매칭테이블!D:D,0),1)</f>
        <v/>
      </c>
      <c r="F14829" s="93" t="inlineStr">
        <is>
          <t>카페24</t>
        </is>
      </c>
      <c r="G14829" s="93" t="inlineStr">
        <is>
          <t>어성초 77 진정 토너화장솜(선택)=촉촉 스킨팩 화장솜</t>
        </is>
      </c>
      <c r="H14829" s="93" t="n">
        <v>30</v>
      </c>
      <c r="I14829" s="93">
        <f>VLOOKUP(G14829,매칭테이블!D:E,2,0)</f>
        <v/>
      </c>
      <c r="J14829" s="87" t="n">
        <v>201208</v>
      </c>
      <c r="K14829" s="93" t="n"/>
      <c r="L14829" s="87">
        <f>VLOOKUP($P14829,매칭테이블!$G:$J,2,0)*H14829</f>
        <v/>
      </c>
      <c r="M14829" s="87">
        <f>L14829-L14829*VLOOKUP($P14829,매칭테이블!$G:$J,3,0)</f>
        <v/>
      </c>
      <c r="N14829" s="87">
        <f>VLOOKUP($P14829,매칭테이블!$G:$J,4,0)*H14829</f>
        <v/>
      </c>
      <c r="O14829" s="144">
        <f>L14829/1.1</f>
        <v/>
      </c>
      <c r="P14829" s="87">
        <f>F14829&amp;E14829&amp;G14829&amp;J14829</f>
        <v/>
      </c>
    </row>
    <row r="14830">
      <c r="B14830" s="127" t="n">
        <v>44231</v>
      </c>
      <c r="C14830" s="87">
        <f>TEXT(B14830,"aaa")</f>
        <v/>
      </c>
      <c r="D14830" s="93" t="n"/>
      <c r="E14830" s="87">
        <f>INDEX(매칭테이블!C:D,MATCH(RD!G14830,매칭테이블!D:D,0),1)</f>
        <v/>
      </c>
      <c r="F14830" s="93" t="inlineStr">
        <is>
          <t>카페24</t>
        </is>
      </c>
      <c r="G14830" s="93" t="inlineStr">
        <is>
          <t>어성초 77 클리어 패드옵션=어성초 77 클리어 패드 1개-20% off</t>
        </is>
      </c>
      <c r="H14830" s="93" t="n">
        <v>51</v>
      </c>
      <c r="I14830" s="93">
        <f>VLOOKUP(G14830,매칭테이블!D:E,2,0)</f>
        <v/>
      </c>
      <c r="J14830" s="87" t="n">
        <v>201208</v>
      </c>
      <c r="K14830" s="93" t="n"/>
      <c r="L14830" s="87">
        <f>VLOOKUP($P14830,매칭테이블!$G:$J,2,0)*H14830</f>
        <v/>
      </c>
      <c r="M14830" s="87">
        <f>L14830-L14830*VLOOKUP($P14830,매칭테이블!$G:$J,3,0)</f>
        <v/>
      </c>
      <c r="N14830" s="87">
        <f>VLOOKUP($P14830,매칭테이블!$G:$J,4,0)*H14830</f>
        <v/>
      </c>
      <c r="O14830" s="144">
        <f>L14830/1.1</f>
        <v/>
      </c>
      <c r="P14830" s="87">
        <f>F14830&amp;E14830&amp;G14830&amp;J14830</f>
        <v/>
      </c>
    </row>
    <row r="14831">
      <c r="B14831" s="127" t="n">
        <v>44231</v>
      </c>
      <c r="C14831" s="87">
        <f>TEXT(B14831,"aaa")</f>
        <v/>
      </c>
      <c r="D14831" s="93" t="n"/>
      <c r="E14831" s="87">
        <f>INDEX(매칭테이블!C:D,MATCH(RD!G14831,매칭테이블!D:D,0),1)</f>
        <v/>
      </c>
      <c r="F14831" s="93" t="inlineStr">
        <is>
          <t>카페24</t>
        </is>
      </c>
      <c r="G14831" s="93" t="inlineStr">
        <is>
          <t>어성초 77 클리어 패드옵션=어성초 77 클리어 패드 2개-30% off (무료배송)</t>
        </is>
      </c>
      <c r="H14831" s="93" t="n">
        <v>52</v>
      </c>
      <c r="I14831" s="93">
        <f>VLOOKUP(G14831,매칭테이블!D:E,2,0)</f>
        <v/>
      </c>
      <c r="J14831" s="87" t="n">
        <v>201208</v>
      </c>
      <c r="K14831" s="93" t="n"/>
      <c r="L14831" s="87">
        <f>VLOOKUP($P14831,매칭테이블!$G:$J,2,0)*H14831</f>
        <v/>
      </c>
      <c r="M14831" s="87">
        <f>L14831-L14831*VLOOKUP($P14831,매칭테이블!$G:$J,3,0)</f>
        <v/>
      </c>
      <c r="N14831" s="87">
        <f>VLOOKUP($P14831,매칭테이블!$G:$J,4,0)*H14831</f>
        <v/>
      </c>
      <c r="O14831" s="144">
        <f>L14831/1.1</f>
        <v/>
      </c>
      <c r="P14831" s="87">
        <f>F14831&amp;E14831&amp;G14831&amp;J14831</f>
        <v/>
      </c>
    </row>
    <row r="14832">
      <c r="B14832" s="127" t="n">
        <v>44231</v>
      </c>
      <c r="C14832" s="87">
        <f>TEXT(B14832,"aaa")</f>
        <v/>
      </c>
      <c r="D14832" s="93" t="n"/>
      <c r="E14832" s="87">
        <f>INDEX(매칭테이블!C:D,MATCH(RD!G14832,매칭테이블!D:D,0),1)</f>
        <v/>
      </c>
      <c r="F14832" s="93" t="inlineStr">
        <is>
          <t>카페24</t>
        </is>
      </c>
      <c r="G14832" s="93" t="inlineStr">
        <is>
          <t>어성초 77 클리어 패드옵션=어성초 77 클리어 패드 2+1 EVENT (무료배송)</t>
        </is>
      </c>
      <c r="H14832" s="93" t="n">
        <v>38</v>
      </c>
      <c r="I14832" s="93">
        <f>VLOOKUP(G14832,매칭테이블!D:E,2,0)</f>
        <v/>
      </c>
      <c r="J14832" s="87" t="n">
        <v>201208</v>
      </c>
      <c r="K14832" s="93" t="n"/>
      <c r="L14832" s="87">
        <f>VLOOKUP($P14832,매칭테이블!$G:$J,2,0)*H14832</f>
        <v/>
      </c>
      <c r="M14832" s="87">
        <f>L14832-L14832*VLOOKUP($P14832,매칭테이블!$G:$J,3,0)</f>
        <v/>
      </c>
      <c r="N14832" s="87">
        <f>VLOOKUP($P14832,매칭테이블!$G:$J,4,0)*H14832</f>
        <v/>
      </c>
      <c r="O14832" s="144">
        <f>L14832/1.1</f>
        <v/>
      </c>
      <c r="P14832" s="87">
        <f>F14832&amp;E14832&amp;G14832&amp;J14832</f>
        <v/>
      </c>
    </row>
    <row r="14833">
      <c r="B14833" s="127" t="n">
        <v>44231</v>
      </c>
      <c r="C14833" s="87">
        <f>TEXT(B14833,"aaa")</f>
        <v/>
      </c>
      <c r="D14833" s="93" t="n"/>
      <c r="E14833" s="87">
        <f>INDEX(매칭테이블!C:D,MATCH(RD!G14833,매칭테이블!D:D,0),1)</f>
        <v/>
      </c>
      <c r="F14833" s="93" t="inlineStr">
        <is>
          <t>카페24</t>
        </is>
      </c>
      <c r="G14833" s="93" t="inlineStr">
        <is>
          <t>어성초 77 클리어 패드옵션=어성초77토너1개+어성초77패드1개-30% off (무료배송)</t>
        </is>
      </c>
      <c r="H14833" s="93" t="n">
        <v>13</v>
      </c>
      <c r="I14833" s="93">
        <f>VLOOKUP(G14833,매칭테이블!D:E,2,0)</f>
        <v/>
      </c>
      <c r="J14833" s="87" t="n">
        <v>201208</v>
      </c>
      <c r="K14833" s="93" t="n"/>
      <c r="L14833" s="87">
        <f>VLOOKUP($P14833,매칭테이블!$G:$J,2,0)*H14833</f>
        <v/>
      </c>
      <c r="M14833" s="87">
        <f>L14833-L14833*VLOOKUP($P14833,매칭테이블!$G:$J,3,0)</f>
        <v/>
      </c>
      <c r="N14833" s="87">
        <f>VLOOKUP($P14833,매칭테이블!$G:$J,4,0)*H14833</f>
        <v/>
      </c>
      <c r="O14833" s="144">
        <f>L14833/1.1</f>
        <v/>
      </c>
      <c r="P14833" s="87">
        <f>F14833&amp;E14833&amp;G14833&amp;J14833</f>
        <v/>
      </c>
    </row>
    <row r="14834">
      <c r="B14834" s="127" t="n">
        <v>44231</v>
      </c>
      <c r="C14834" s="87">
        <f>TEXT(B14834,"aaa")</f>
        <v/>
      </c>
      <c r="D14834" s="93" t="n"/>
      <c r="E14834" s="87">
        <f>INDEX(매칭테이블!C:D,MATCH(RD!G14834,매칭테이블!D:D,0),1)</f>
        <v/>
      </c>
      <c r="F14834" s="93" t="inlineStr">
        <is>
          <t>카페24</t>
        </is>
      </c>
      <c r="G14834" s="93" t="inlineStr">
        <is>
          <t>어성초 77 포어 클리어 패드옵션=어성초 77 클리어 패드 2개-30% off (무료배송)</t>
        </is>
      </c>
      <c r="H14834" s="93" t="n">
        <v>1</v>
      </c>
      <c r="I14834" s="93">
        <f>VLOOKUP(G14834,매칭테이블!D:E,2,0)</f>
        <v/>
      </c>
      <c r="J14834" s="87" t="n">
        <v>201208</v>
      </c>
      <c r="K14834" s="93" t="n"/>
      <c r="L14834" s="87">
        <f>VLOOKUP($P14834,매칭테이블!$G:$J,2,0)*H14834</f>
        <v/>
      </c>
      <c r="M14834" s="87">
        <f>L14834-L14834*VLOOKUP($P14834,매칭테이블!$G:$J,3,0)</f>
        <v/>
      </c>
      <c r="N14834" s="87">
        <f>VLOOKUP($P14834,매칭테이블!$G:$J,4,0)*H14834</f>
        <v/>
      </c>
      <c r="O14834" s="144">
        <f>L14834/1.1</f>
        <v/>
      </c>
      <c r="P14834" s="87">
        <f>F14834&amp;E14834&amp;G14834&amp;J14834</f>
        <v/>
      </c>
    </row>
    <row r="14835">
      <c r="B14835" s="127" t="n">
        <v>44231</v>
      </c>
      <c r="C14835" s="87">
        <f>TEXT(B14835,"aaa")</f>
        <v/>
      </c>
      <c r="D14835" s="93" t="n"/>
      <c r="E14835" s="87">
        <f>INDEX(매칭테이블!C:D,MATCH(RD!G14835,매칭테이블!D:D,0),1)</f>
        <v/>
      </c>
      <c r="F14835" s="93" t="inlineStr">
        <is>
          <t>카페24</t>
        </is>
      </c>
      <c r="G14835" s="93" t="inlineStr">
        <is>
          <t>어성초 77% 패드옵션=어성초 77 클리어 패드 1개-20% off</t>
        </is>
      </c>
      <c r="H14835" s="93" t="n">
        <v>43</v>
      </c>
      <c r="I14835" s="93">
        <f>VLOOKUP(G14835,매칭테이블!D:E,2,0)</f>
        <v/>
      </c>
      <c r="J14835" s="87" t="n">
        <v>201208</v>
      </c>
      <c r="K14835" s="93" t="n"/>
      <c r="L14835" s="87">
        <f>VLOOKUP($P14835,매칭테이블!$G:$J,2,0)*H14835</f>
        <v/>
      </c>
      <c r="M14835" s="87">
        <f>L14835-L14835*VLOOKUP($P14835,매칭테이블!$G:$J,3,0)</f>
        <v/>
      </c>
      <c r="N14835" s="87">
        <f>VLOOKUP($P14835,매칭테이블!$G:$J,4,0)*H14835</f>
        <v/>
      </c>
      <c r="O14835" s="144">
        <f>L14835/1.1</f>
        <v/>
      </c>
      <c r="P14835" s="87">
        <f>F14835&amp;E14835&amp;G14835&amp;J14835</f>
        <v/>
      </c>
    </row>
    <row r="14836">
      <c r="B14836" s="127" t="n">
        <v>44231</v>
      </c>
      <c r="C14836" s="87">
        <f>TEXT(B14836,"aaa")</f>
        <v/>
      </c>
      <c r="D14836" s="93" t="n"/>
      <c r="E14836" s="87">
        <f>INDEX(매칭테이블!C:D,MATCH(RD!G14836,매칭테이블!D:D,0),1)</f>
        <v/>
      </c>
      <c r="F14836" s="93" t="inlineStr">
        <is>
          <t>카페24</t>
        </is>
      </c>
      <c r="G14836" s="93" t="inlineStr">
        <is>
          <t>어성초 77% 패드옵션=어성초 77 클리어 패드 2개-30% off (무료배송)</t>
        </is>
      </c>
      <c r="H14836" s="93" t="n">
        <v>37</v>
      </c>
      <c r="I14836" s="93">
        <f>VLOOKUP(G14836,매칭테이블!D:E,2,0)</f>
        <v/>
      </c>
      <c r="J14836" s="87" t="n">
        <v>201208</v>
      </c>
      <c r="K14836" s="93" t="n"/>
      <c r="L14836" s="87">
        <f>VLOOKUP($P14836,매칭테이블!$G:$J,2,0)*H14836</f>
        <v/>
      </c>
      <c r="M14836" s="87">
        <f>L14836-L14836*VLOOKUP($P14836,매칭테이블!$G:$J,3,0)</f>
        <v/>
      </c>
      <c r="N14836" s="87">
        <f>VLOOKUP($P14836,매칭테이블!$G:$J,4,0)*H14836</f>
        <v/>
      </c>
      <c r="O14836" s="144">
        <f>L14836/1.1</f>
        <v/>
      </c>
      <c r="P14836" s="87">
        <f>F14836&amp;E14836&amp;G14836&amp;J14836</f>
        <v/>
      </c>
    </row>
    <row r="14837">
      <c r="B14837" s="127" t="n">
        <v>44231</v>
      </c>
      <c r="C14837" s="87">
        <f>TEXT(B14837,"aaa")</f>
        <v/>
      </c>
      <c r="D14837" s="93" t="n"/>
      <c r="E14837" s="87">
        <f>INDEX(매칭테이블!C:D,MATCH(RD!G14837,매칭테이블!D:D,0),1)</f>
        <v/>
      </c>
      <c r="F14837" s="93" t="inlineStr">
        <is>
          <t>카페24</t>
        </is>
      </c>
      <c r="G14837" s="93" t="inlineStr">
        <is>
          <t>어성초 77% 패드옵션=어성초 77 클리어 패드 2+1 EVENT (무료배송)</t>
        </is>
      </c>
      <c r="H14837" s="93" t="n">
        <v>25</v>
      </c>
      <c r="I14837" s="93">
        <f>VLOOKUP(G14837,매칭테이블!D:E,2,0)</f>
        <v/>
      </c>
      <c r="J14837" s="87" t="n">
        <v>201208</v>
      </c>
      <c r="K14837" s="93" t="n"/>
      <c r="L14837" s="87">
        <f>VLOOKUP($P14837,매칭테이블!$G:$J,2,0)*H14837</f>
        <v/>
      </c>
      <c r="M14837" s="87">
        <f>L14837-L14837*VLOOKUP($P14837,매칭테이블!$G:$J,3,0)</f>
        <v/>
      </c>
      <c r="N14837" s="87">
        <f>VLOOKUP($P14837,매칭테이블!$G:$J,4,0)*H14837</f>
        <v/>
      </c>
      <c r="O14837" s="144">
        <f>L14837/1.1</f>
        <v/>
      </c>
      <c r="P14837" s="87">
        <f>F14837&amp;E14837&amp;G14837&amp;J14837</f>
        <v/>
      </c>
    </row>
    <row r="14838">
      <c r="B14838" s="127" t="n">
        <v>44231</v>
      </c>
      <c r="C14838" s="87">
        <f>TEXT(B14838,"aaa")</f>
        <v/>
      </c>
      <c r="D14838" s="93" t="n"/>
      <c r="E14838" s="87">
        <f>INDEX(매칭테이블!C:D,MATCH(RD!G14838,매칭테이블!D:D,0),1)</f>
        <v/>
      </c>
      <c r="F14838" s="93" t="inlineStr">
        <is>
          <t>카페24</t>
        </is>
      </c>
      <c r="G14838" s="93" t="inlineStr">
        <is>
          <t>어성초 77% 패드옵션=어성초77토너1개+어성초77패드1개-30% off (무료배송)</t>
        </is>
      </c>
      <c r="H14838" s="93" t="n">
        <v>19</v>
      </c>
      <c r="I14838" s="93">
        <f>VLOOKUP(G14838,매칭테이블!D:E,2,0)</f>
        <v/>
      </c>
      <c r="J14838" s="87" t="n">
        <v>201208</v>
      </c>
      <c r="K14838" s="93" t="n"/>
      <c r="L14838" s="87">
        <f>VLOOKUP($P14838,매칭테이블!$G:$J,2,0)*H14838</f>
        <v/>
      </c>
      <c r="M14838" s="87">
        <f>L14838-L14838*VLOOKUP($P14838,매칭테이블!$G:$J,3,0)</f>
        <v/>
      </c>
      <c r="N14838" s="87">
        <f>VLOOKUP($P14838,매칭테이블!$G:$J,4,0)*H14838</f>
        <v/>
      </c>
      <c r="O14838" s="144">
        <f>L14838/1.1</f>
        <v/>
      </c>
      <c r="P14838" s="87">
        <f>F14838&amp;E14838&amp;G14838&amp;J14838</f>
        <v/>
      </c>
    </row>
    <row r="14839">
      <c r="B14839" s="127" t="n">
        <v>44231</v>
      </c>
      <c r="C14839" s="87">
        <f>TEXT(B14839,"aaa")</f>
        <v/>
      </c>
      <c r="D14839" s="93" t="n"/>
      <c r="E14839" s="87">
        <f>INDEX(매칭테이블!C:D,MATCH(RD!G14839,매칭테이블!D:D,0),1)</f>
        <v/>
      </c>
      <c r="F14839" s="93" t="inlineStr">
        <is>
          <t>카페24</t>
        </is>
      </c>
      <c r="G14839" s="93" t="inlineStr">
        <is>
          <t>어성초 78 수딩 크림</t>
        </is>
      </c>
      <c r="H14839" s="93" t="n">
        <v>6</v>
      </c>
      <c r="I14839" s="93">
        <f>VLOOKUP(G14839,매칭테이블!D:E,2,0)</f>
        <v/>
      </c>
      <c r="J14839" s="87" t="n">
        <v>201208</v>
      </c>
      <c r="K14839" s="93" t="n"/>
      <c r="L14839" s="87">
        <f>VLOOKUP($P14839,매칭테이블!$G:$J,2,0)*H14839</f>
        <v/>
      </c>
      <c r="M14839" s="87">
        <f>L14839-L14839*VLOOKUP($P14839,매칭테이블!$G:$J,3,0)</f>
        <v/>
      </c>
      <c r="N14839" s="87">
        <f>VLOOKUP($P14839,매칭테이블!$G:$J,4,0)*H14839</f>
        <v/>
      </c>
      <c r="O14839" s="144">
        <f>L14839/1.1</f>
        <v/>
      </c>
      <c r="P14839" s="87">
        <f>F14839&amp;E14839&amp;G14839&amp;J14839</f>
        <v/>
      </c>
    </row>
    <row r="14840">
      <c r="B14840" s="127" t="n">
        <v>44231</v>
      </c>
      <c r="C14840" s="87">
        <f>TEXT(B14840,"aaa")</f>
        <v/>
      </c>
      <c r="D14840" s="93" t="n"/>
      <c r="E14840" s="87">
        <f>INDEX(매칭테이블!C:D,MATCH(RD!G14840,매칭테이블!D:D,0),1)</f>
        <v/>
      </c>
      <c r="F14840" s="93" t="inlineStr">
        <is>
          <t>카페24</t>
        </is>
      </c>
      <c r="G14840" s="93" t="inlineStr">
        <is>
          <t>어성초 78 수딩 크림</t>
        </is>
      </c>
      <c r="H14840" s="93" t="n">
        <v>3</v>
      </c>
      <c r="I14840" s="93">
        <f>VLOOKUP(G14840,매칭테이블!D:E,2,0)</f>
        <v/>
      </c>
      <c r="J14840" s="87" t="n">
        <v>201208</v>
      </c>
      <c r="K14840" s="93" t="n"/>
      <c r="L14840" s="87">
        <f>VLOOKUP($P14840,매칭테이블!$G:$J,2,0)*H14840</f>
        <v/>
      </c>
      <c r="M14840" s="87">
        <f>L14840-L14840*VLOOKUP($P14840,매칭테이블!$G:$J,3,0)</f>
        <v/>
      </c>
      <c r="N14840" s="87">
        <f>VLOOKUP($P14840,매칭테이블!$G:$J,4,0)*H14840</f>
        <v/>
      </c>
      <c r="O14840" s="144">
        <f>L14840/1.1</f>
        <v/>
      </c>
      <c r="P14840" s="87">
        <f>F14840&amp;E14840&amp;G14840&amp;J14840</f>
        <v/>
      </c>
    </row>
    <row r="14841">
      <c r="B14841" s="127" t="n">
        <v>44231</v>
      </c>
      <c r="C14841" s="87">
        <f>TEXT(B14841,"aaa")</f>
        <v/>
      </c>
      <c r="D14841" s="93" t="n"/>
      <c r="E14841" s="87">
        <f>INDEX(매칭테이블!C:D,MATCH(RD!G14841,매칭테이블!D:D,0),1)</f>
        <v/>
      </c>
      <c r="F14841" s="93" t="inlineStr">
        <is>
          <t>카페24</t>
        </is>
      </c>
      <c r="G14841" s="93" t="inlineStr">
        <is>
          <t>어성초 80 수분 진정 앰플앰플=어성초 80 앰플 1개-15%off</t>
        </is>
      </c>
      <c r="H14841" s="93" t="n">
        <v>11</v>
      </c>
      <c r="I14841" s="93">
        <f>VLOOKUP(G14841,매칭테이블!D:E,2,0)</f>
        <v/>
      </c>
      <c r="J14841" s="87" t="n">
        <v>201208</v>
      </c>
      <c r="K14841" s="93" t="n"/>
      <c r="L14841" s="87">
        <f>VLOOKUP($P14841,매칭테이블!$G:$J,2,0)*H14841</f>
        <v/>
      </c>
      <c r="M14841" s="87">
        <f>L14841-L14841*VLOOKUP($P14841,매칭테이블!$G:$J,3,0)</f>
        <v/>
      </c>
      <c r="N14841" s="87">
        <f>VLOOKUP($P14841,매칭테이블!$G:$J,4,0)*H14841</f>
        <v/>
      </c>
      <c r="O14841" s="144">
        <f>L14841/1.1</f>
        <v/>
      </c>
      <c r="P14841" s="87">
        <f>F14841&amp;E14841&amp;G14841&amp;J14841</f>
        <v/>
      </c>
    </row>
    <row r="14842">
      <c r="B14842" s="127" t="n">
        <v>44231</v>
      </c>
      <c r="C14842" s="87">
        <f>TEXT(B14842,"aaa")</f>
        <v/>
      </c>
      <c r="D14842" s="93" t="n"/>
      <c r="E14842" s="87">
        <f>INDEX(매칭테이블!C:D,MATCH(RD!G14842,매칭테이블!D:D,0),1)</f>
        <v/>
      </c>
      <c r="F14842" s="93" t="inlineStr">
        <is>
          <t>카페24</t>
        </is>
      </c>
      <c r="G14842" s="93" t="inlineStr">
        <is>
          <t>어성초 80 수분 진정 앰플앰플=어성초 80 앰플 2개-27%off (무료배송)</t>
        </is>
      </c>
      <c r="H14842" s="93" t="n">
        <v>8</v>
      </c>
      <c r="I14842" s="93">
        <f>VLOOKUP(G14842,매칭테이블!D:E,2,0)</f>
        <v/>
      </c>
      <c r="J14842" s="87" t="n">
        <v>201208</v>
      </c>
      <c r="K14842" s="93" t="n"/>
      <c r="L14842" s="87">
        <f>VLOOKUP($P14842,매칭테이블!$G:$J,2,0)*H14842</f>
        <v/>
      </c>
      <c r="M14842" s="87">
        <f>L14842-L14842*VLOOKUP($P14842,매칭테이블!$G:$J,3,0)</f>
        <v/>
      </c>
      <c r="N14842" s="87">
        <f>VLOOKUP($P14842,매칭테이블!$G:$J,4,0)*H14842</f>
        <v/>
      </c>
      <c r="O14842" s="144">
        <f>L14842/1.1</f>
        <v/>
      </c>
      <c r="P14842" s="87">
        <f>F14842&amp;E14842&amp;G14842&amp;J14842</f>
        <v/>
      </c>
    </row>
    <row r="14843">
      <c r="B14843" s="127" t="n">
        <v>44231</v>
      </c>
      <c r="C14843" s="87">
        <f>TEXT(B14843,"aaa")</f>
        <v/>
      </c>
      <c r="D14843" s="93" t="n"/>
      <c r="E14843" s="87">
        <f>INDEX(매칭테이블!C:D,MATCH(RD!G14843,매칭테이블!D:D,0),1)</f>
        <v/>
      </c>
      <c r="F14843" s="93" t="inlineStr">
        <is>
          <t>카페24</t>
        </is>
      </c>
      <c r="G14843" s="93" t="inlineStr">
        <is>
          <t>어성초 80 수분 진정 앰플</t>
        </is>
      </c>
      <c r="H14843" s="93" t="n">
        <v>6</v>
      </c>
      <c r="I14843" s="93">
        <f>VLOOKUP(G14843,매칭테이블!D:E,2,0)</f>
        <v/>
      </c>
      <c r="J14843" s="87" t="n">
        <v>201208</v>
      </c>
      <c r="K14843" s="93" t="n"/>
      <c r="L14843" s="87">
        <f>VLOOKUP($P14843,매칭테이블!$G:$J,2,0)*H14843</f>
        <v/>
      </c>
      <c r="M14843" s="87">
        <f>L14843-L14843*VLOOKUP($P14843,매칭테이블!$G:$J,3,0)</f>
        <v/>
      </c>
      <c r="N14843" s="87">
        <f>VLOOKUP($P14843,매칭테이블!$G:$J,4,0)*H14843</f>
        <v/>
      </c>
      <c r="O14843" s="144">
        <f>L14843/1.1</f>
        <v/>
      </c>
      <c r="P14843" s="87">
        <f>F14843&amp;E14843&amp;G14843&amp;J14843</f>
        <v/>
      </c>
    </row>
    <row r="14844">
      <c r="B14844" s="127" t="n">
        <v>44231</v>
      </c>
      <c r="C14844" s="87">
        <f>TEXT(B14844,"aaa")</f>
        <v/>
      </c>
      <c r="D14844" s="93" t="n"/>
      <c r="E14844" s="87">
        <f>INDEX(매칭테이블!C:D,MATCH(RD!G14844,매칭테이블!D:D,0),1)</f>
        <v/>
      </c>
      <c r="F14844" s="93" t="inlineStr">
        <is>
          <t>카페24</t>
        </is>
      </c>
      <c r="G14844" s="93" t="inlineStr">
        <is>
          <t>어성초 아크네 바디워시옵션=어성초 아크네 바디워시 1개 -30% off</t>
        </is>
      </c>
      <c r="H14844" s="93" t="n">
        <v>2</v>
      </c>
      <c r="I14844" s="93">
        <f>VLOOKUP(G14844,매칭테이블!D:E,2,0)</f>
        <v/>
      </c>
      <c r="J14844" s="87" t="n">
        <v>201208</v>
      </c>
      <c r="K14844" s="93" t="n"/>
      <c r="L14844" s="87">
        <f>VLOOKUP($P14844,매칭테이블!$G:$J,2,0)*H14844</f>
        <v/>
      </c>
      <c r="M14844" s="87">
        <f>L14844-L14844*VLOOKUP($P14844,매칭테이블!$G:$J,3,0)</f>
        <v/>
      </c>
      <c r="N14844" s="87">
        <f>VLOOKUP($P14844,매칭테이블!$G:$J,4,0)*H14844</f>
        <v/>
      </c>
      <c r="O14844" s="144">
        <f>L14844/1.1</f>
        <v/>
      </c>
      <c r="P14844" s="87">
        <f>F14844&amp;E14844&amp;G14844&amp;J14844</f>
        <v/>
      </c>
    </row>
    <row r="14845">
      <c r="B14845" s="127" t="n">
        <v>44231</v>
      </c>
      <c r="C14845" s="87">
        <f>TEXT(B14845,"aaa")</f>
        <v/>
      </c>
      <c r="D14845" s="93" t="n"/>
      <c r="E14845" s="87">
        <f>INDEX(매칭테이블!C:D,MATCH(RD!G14845,매칭테이블!D:D,0),1)</f>
        <v/>
      </c>
      <c r="F14845" s="93" t="inlineStr">
        <is>
          <t>카페24</t>
        </is>
      </c>
      <c r="G14845" s="93" t="inlineStr">
        <is>
          <t>어성초 아크네 바디워시옵션=어성초 아크네 바디워시 2개 -35% off (무료배송)</t>
        </is>
      </c>
      <c r="H14845" s="93" t="n">
        <v>1</v>
      </c>
      <c r="I14845" s="93">
        <f>VLOOKUP(G14845,매칭테이블!D:E,2,0)</f>
        <v/>
      </c>
      <c r="J14845" s="87" t="n">
        <v>201208</v>
      </c>
      <c r="K14845" s="93" t="n"/>
      <c r="L14845" s="87">
        <f>VLOOKUP($P14845,매칭테이블!$G:$J,2,0)*H14845</f>
        <v/>
      </c>
      <c r="M14845" s="87">
        <f>L14845-L14845*VLOOKUP($P14845,매칭테이블!$G:$J,3,0)</f>
        <v/>
      </c>
      <c r="N14845" s="87">
        <f>VLOOKUP($P14845,매칭테이블!$G:$J,4,0)*H14845</f>
        <v/>
      </c>
      <c r="O14845" s="144">
        <f>L14845/1.1</f>
        <v/>
      </c>
      <c r="P14845" s="87">
        <f>F14845&amp;E14845&amp;G14845&amp;J14845</f>
        <v/>
      </c>
    </row>
    <row r="14846">
      <c r="B14846" s="127" t="n">
        <v>44231</v>
      </c>
      <c r="C14846" s="87">
        <f>TEXT(B14846,"aaa")</f>
        <v/>
      </c>
      <c r="D14846" s="93" t="n"/>
      <c r="E14846" s="87">
        <f>INDEX(매칭테이블!C:D,MATCH(RD!G14846,매칭테이블!D:D,0),1)</f>
        <v/>
      </c>
      <c r="F14846" s="93" t="inlineStr">
        <is>
          <t>카페24</t>
        </is>
      </c>
      <c r="G14846" s="93" t="inlineStr">
        <is>
          <t>어성초 약산성 클렌징폼클렌징폼=어성초 약산성 클렌징폼 1개 -19%off</t>
        </is>
      </c>
      <c r="H14846" s="93" t="n">
        <v>18</v>
      </c>
      <c r="I14846" s="93">
        <f>VLOOKUP(G14846,매칭테이블!D:E,2,0)</f>
        <v/>
      </c>
      <c r="J14846" s="87" t="n">
        <v>201208</v>
      </c>
      <c r="K14846" s="93" t="n"/>
      <c r="L14846" s="87">
        <f>VLOOKUP($P14846,매칭테이블!$G:$J,2,0)*H14846</f>
        <v/>
      </c>
      <c r="M14846" s="87">
        <f>L14846-L14846*VLOOKUP($P14846,매칭테이블!$G:$J,3,0)</f>
        <v/>
      </c>
      <c r="N14846" s="87">
        <f>VLOOKUP($P14846,매칭테이블!$G:$J,4,0)*H14846</f>
        <v/>
      </c>
      <c r="O14846" s="144">
        <f>L14846/1.1</f>
        <v/>
      </c>
      <c r="P14846" s="87">
        <f>F14846&amp;E14846&amp;G14846&amp;J14846</f>
        <v/>
      </c>
    </row>
    <row r="14847">
      <c r="B14847" s="127" t="n">
        <v>44231</v>
      </c>
      <c r="C14847" s="87">
        <f>TEXT(B14847,"aaa")</f>
        <v/>
      </c>
      <c r="D14847" s="93" t="n"/>
      <c r="E14847" s="87">
        <f>INDEX(매칭테이블!C:D,MATCH(RD!G14847,매칭테이블!D:D,0),1)</f>
        <v/>
      </c>
      <c r="F14847" s="93" t="inlineStr">
        <is>
          <t>카페24</t>
        </is>
      </c>
      <c r="G14847" s="93" t="inlineStr">
        <is>
          <t>어성초 약산성 클렌징폼클렌징폼=어성초 약산성 클렌징폼 2개 -25%off</t>
        </is>
      </c>
      <c r="H14847" s="93" t="n">
        <v>4</v>
      </c>
      <c r="I14847" s="93">
        <f>VLOOKUP(G14847,매칭테이블!D:E,2,0)</f>
        <v/>
      </c>
      <c r="J14847" s="87" t="n">
        <v>201208</v>
      </c>
      <c r="K14847" s="93" t="n"/>
      <c r="L14847" s="87">
        <f>VLOOKUP($P14847,매칭테이블!$G:$J,2,0)*H14847</f>
        <v/>
      </c>
      <c r="M14847" s="87">
        <f>L14847-L14847*VLOOKUP($P14847,매칭테이블!$G:$J,3,0)</f>
        <v/>
      </c>
      <c r="N14847" s="87">
        <f>VLOOKUP($P14847,매칭테이블!$G:$J,4,0)*H14847</f>
        <v/>
      </c>
      <c r="O14847" s="144">
        <f>L14847/1.1</f>
        <v/>
      </c>
      <c r="P14847" s="87">
        <f>F14847&amp;E14847&amp;G14847&amp;J14847</f>
        <v/>
      </c>
    </row>
    <row r="14848">
      <c r="B14848" s="127" t="n">
        <v>44231</v>
      </c>
      <c r="C14848" s="87">
        <f>TEXT(B14848,"aaa")</f>
        <v/>
      </c>
      <c r="D14848" s="93" t="n"/>
      <c r="E14848" s="87">
        <f>INDEX(매칭테이블!C:D,MATCH(RD!G14848,매칭테이블!D:D,0),1)</f>
        <v/>
      </c>
      <c r="F14848" s="93" t="inlineStr">
        <is>
          <t>카페24</t>
        </is>
      </c>
      <c r="G14848" s="93" t="inlineStr">
        <is>
          <t>어성초 약산성 클렌징폼클렌징폼=어성초 약산성 클렌징폼 3개 -31%off (무료배송)</t>
        </is>
      </c>
      <c r="H14848" s="93" t="n">
        <v>5</v>
      </c>
      <c r="I14848" s="93">
        <f>VLOOKUP(G14848,매칭테이블!D:E,2,0)</f>
        <v/>
      </c>
      <c r="J14848" s="87" t="n">
        <v>201208</v>
      </c>
      <c r="K14848" s="93" t="n"/>
      <c r="L14848" s="87">
        <f>VLOOKUP($P14848,매칭테이블!$G:$J,2,0)*H14848</f>
        <v/>
      </c>
      <c r="M14848" s="87">
        <f>L14848-L14848*VLOOKUP($P14848,매칭테이블!$G:$J,3,0)</f>
        <v/>
      </c>
      <c r="N14848" s="87">
        <f>VLOOKUP($P14848,매칭테이블!$G:$J,4,0)*H14848</f>
        <v/>
      </c>
      <c r="O14848" s="144">
        <f>L14848/1.1</f>
        <v/>
      </c>
      <c r="P14848" s="87">
        <f>F14848&amp;E14848&amp;G14848&amp;J14848</f>
        <v/>
      </c>
    </row>
    <row r="14849">
      <c r="B14849" s="127" t="n">
        <v>44231</v>
      </c>
      <c r="C14849" s="87">
        <f>TEXT(B14849,"aaa")</f>
        <v/>
      </c>
      <c r="D14849" s="93" t="n"/>
      <c r="E14849" s="87">
        <f>INDEX(매칭테이블!C:D,MATCH(RD!G14849,매칭테이블!D:D,0),1)</f>
        <v/>
      </c>
      <c r="F14849" s="93" t="inlineStr">
        <is>
          <t>카페24</t>
        </is>
      </c>
      <c r="G14849" s="93" t="inlineStr">
        <is>
          <t>어성초 크림마스크 나이트 솔루션옵션=어성초 크림마스크 나이트 솔루션 1장</t>
        </is>
      </c>
      <c r="H14849" s="93" t="n">
        <v>3</v>
      </c>
      <c r="I14849" s="93">
        <f>VLOOKUP(G14849,매칭테이블!D:E,2,0)</f>
        <v/>
      </c>
      <c r="J14849" s="87" t="n">
        <v>201208</v>
      </c>
      <c r="K14849" s="93" t="n"/>
      <c r="L14849" s="87">
        <f>VLOOKUP($P14849,매칭테이블!$G:$J,2,0)*H14849</f>
        <v/>
      </c>
      <c r="M14849" s="87">
        <f>L14849-L14849*VLOOKUP($P14849,매칭테이블!$G:$J,3,0)</f>
        <v/>
      </c>
      <c r="N14849" s="87">
        <f>VLOOKUP($P14849,매칭테이블!$G:$J,4,0)*H14849</f>
        <v/>
      </c>
      <c r="O14849" s="144">
        <f>L14849/1.1</f>
        <v/>
      </c>
      <c r="P14849" s="87">
        <f>F14849&amp;E14849&amp;G14849&amp;J14849</f>
        <v/>
      </c>
    </row>
    <row r="14850">
      <c r="B14850" s="127" t="n">
        <v>44231</v>
      </c>
      <c r="C14850" s="87">
        <f>TEXT(B14850,"aaa")</f>
        <v/>
      </c>
      <c r="D14850" s="93" t="n"/>
      <c r="E14850" s="87">
        <f>INDEX(매칭테이블!C:D,MATCH(RD!G14850,매칭테이블!D:D,0),1)</f>
        <v/>
      </c>
      <c r="F14850" s="93" t="inlineStr">
        <is>
          <t>카페24</t>
        </is>
      </c>
      <c r="G14850" s="93" t="inlineStr">
        <is>
          <t>어성초 크림마스크 나이트 솔루션옵션=어성초 크림마스크 나이트 솔루션 10장 (-50%)</t>
        </is>
      </c>
      <c r="H14850" s="93" t="n">
        <v>2</v>
      </c>
      <c r="I14850" s="93">
        <f>VLOOKUP(G14850,매칭테이블!D:E,2,0)</f>
        <v/>
      </c>
      <c r="J14850" s="87" t="n">
        <v>201208</v>
      </c>
      <c r="K14850" s="93" t="n"/>
      <c r="L14850" s="87">
        <f>VLOOKUP($P14850,매칭테이블!$G:$J,2,0)*H14850</f>
        <v/>
      </c>
      <c r="M14850" s="87">
        <f>L14850-L14850*VLOOKUP($P14850,매칭테이블!$G:$J,3,0)</f>
        <v/>
      </c>
      <c r="N14850" s="87">
        <f>VLOOKUP($P14850,매칭테이블!$G:$J,4,0)*H14850</f>
        <v/>
      </c>
      <c r="O14850" s="144">
        <f>L14850/1.1</f>
        <v/>
      </c>
      <c r="P14850" s="87">
        <f>F14850&amp;E14850&amp;G14850&amp;J14850</f>
        <v/>
      </c>
    </row>
    <row r="14851">
      <c r="B14851" s="127" t="n">
        <v>44231</v>
      </c>
      <c r="C14851" s="87">
        <f>TEXT(B14851,"aaa")</f>
        <v/>
      </c>
      <c r="D14851" s="93" t="n"/>
      <c r="E14851" s="87">
        <f>INDEX(매칭테이블!C:D,MATCH(RD!G14851,매칭테이블!D:D,0),1)</f>
        <v/>
      </c>
      <c r="F14851" s="93" t="inlineStr">
        <is>
          <t>카페24</t>
        </is>
      </c>
      <c r="G14851" s="93" t="inlineStr">
        <is>
          <t>청귤 비타 잡티 마스크옵션=청귤 비타 잡티 마스크 1장</t>
        </is>
      </c>
      <c r="H14851" s="93" t="n">
        <v>2</v>
      </c>
      <c r="I14851" s="93">
        <f>VLOOKUP(G14851,매칭테이블!D:E,2,0)</f>
        <v/>
      </c>
      <c r="J14851" s="87" t="n">
        <v>201208</v>
      </c>
      <c r="K14851" s="93" t="n"/>
      <c r="L14851" s="87">
        <f>VLOOKUP($P14851,매칭테이블!$G:$J,2,0)*H14851</f>
        <v/>
      </c>
      <c r="M14851" s="87">
        <f>L14851-L14851*VLOOKUP($P14851,매칭테이블!$G:$J,3,0)</f>
        <v/>
      </c>
      <c r="N14851" s="87">
        <f>VLOOKUP($P14851,매칭테이블!$G:$J,4,0)*H14851</f>
        <v/>
      </c>
      <c r="O14851" s="144">
        <f>L14851/1.1</f>
        <v/>
      </c>
      <c r="P14851" s="87">
        <f>F14851&amp;E14851&amp;G14851&amp;J14851</f>
        <v/>
      </c>
    </row>
    <row r="14852">
      <c r="B14852" s="127" t="n">
        <v>44231</v>
      </c>
      <c r="C14852" s="87">
        <f>TEXT(B14852,"aaa")</f>
        <v/>
      </c>
      <c r="D14852" s="93" t="n"/>
      <c r="E14852" s="87">
        <f>INDEX(매칭테이블!C:D,MATCH(RD!G14852,매칭테이블!D:D,0),1)</f>
        <v/>
      </c>
      <c r="F14852" s="93" t="inlineStr">
        <is>
          <t>카페24</t>
        </is>
      </c>
      <c r="G14852" s="93" t="inlineStr">
        <is>
          <t>청귤 비타 잡티 마스크옵션=청귤 비타 잡티 마스크 10장 (50% off)</t>
        </is>
      </c>
      <c r="H14852" s="93" t="n">
        <v>1</v>
      </c>
      <c r="I14852" s="93">
        <f>VLOOKUP(G14852,매칭테이블!D:E,2,0)</f>
        <v/>
      </c>
      <c r="J14852" s="87" t="n">
        <v>201208</v>
      </c>
      <c r="K14852" s="93" t="n"/>
      <c r="L14852" s="87">
        <f>VLOOKUP($P14852,매칭테이블!$G:$J,2,0)*H14852</f>
        <v/>
      </c>
      <c r="M14852" s="87">
        <f>L14852-L14852*VLOOKUP($P14852,매칭테이블!$G:$J,3,0)</f>
        <v/>
      </c>
      <c r="N14852" s="87">
        <f>VLOOKUP($P14852,매칭테이블!$G:$J,4,0)*H14852</f>
        <v/>
      </c>
      <c r="O14852" s="144">
        <f>L14852/1.1</f>
        <v/>
      </c>
      <c r="P14852" s="87">
        <f>F14852&amp;E14852&amp;G14852&amp;J14852</f>
        <v/>
      </c>
    </row>
    <row r="14853">
      <c r="B14853" s="127" t="n">
        <v>44231</v>
      </c>
      <c r="C14853" s="87">
        <f>TEXT(B14853,"aaa")</f>
        <v/>
      </c>
      <c r="D14853" s="93" t="n"/>
      <c r="E14853" s="87">
        <f>INDEX(매칭테이블!C:D,MATCH(RD!G14853,매칭테이블!D:D,0),1)</f>
        <v/>
      </c>
      <c r="F14853" s="93" t="inlineStr">
        <is>
          <t>카페24</t>
        </is>
      </c>
      <c r="G14853" s="93" t="inlineStr">
        <is>
          <t>촉촉 스킨팩 화장솜</t>
        </is>
      </c>
      <c r="H14853" s="93" t="n">
        <v>20</v>
      </c>
      <c r="I14853" s="93">
        <f>VLOOKUP(G14853,매칭테이블!D:E,2,0)</f>
        <v/>
      </c>
      <c r="J14853" s="87" t="n">
        <v>201208</v>
      </c>
      <c r="K14853" s="93" t="n"/>
      <c r="L14853" s="87">
        <f>VLOOKUP($P14853,매칭테이블!$G:$J,2,0)*H14853</f>
        <v/>
      </c>
      <c r="M14853" s="87">
        <f>L14853-L14853*VLOOKUP($P14853,매칭테이블!$G:$J,3,0)</f>
        <v/>
      </c>
      <c r="N14853" s="87">
        <f>VLOOKUP($P14853,매칭테이블!$G:$J,4,0)*H14853</f>
        <v/>
      </c>
      <c r="O14853" s="144">
        <f>L14853/1.1</f>
        <v/>
      </c>
      <c r="P14853" s="87">
        <f>F14853&amp;E14853&amp;G14853&amp;J14853</f>
        <v/>
      </c>
    </row>
    <row r="14854">
      <c r="B14854" s="127" t="n">
        <v>44231</v>
      </c>
      <c r="C14854" s="87">
        <f>TEXT(B14854,"aaa")</f>
        <v/>
      </c>
      <c r="D14854" s="93" t="n"/>
      <c r="E14854" s="87">
        <f>INDEX(매칭테이블!C:D,MATCH(RD!G14854,매칭테이블!D:D,0),1)</f>
        <v/>
      </c>
      <c r="F14854" s="93" t="inlineStr">
        <is>
          <t>카페24</t>
        </is>
      </c>
      <c r="G14854" s="93" t="inlineStr">
        <is>
          <t>촉촉 스킨팩 화장솜</t>
        </is>
      </c>
      <c r="H14854" s="93" t="n">
        <v>2</v>
      </c>
      <c r="I14854" s="93">
        <f>VLOOKUP(G14854,매칭테이블!D:E,2,0)</f>
        <v/>
      </c>
      <c r="J14854" s="87" t="n">
        <v>201208</v>
      </c>
      <c r="K14854" s="93" t="n"/>
      <c r="L14854" s="87">
        <f>VLOOKUP($P14854,매칭테이블!$G:$J,2,0)*H14854</f>
        <v/>
      </c>
      <c r="M14854" s="87">
        <f>L14854-L14854*VLOOKUP($P14854,매칭테이블!$G:$J,3,0)</f>
        <v/>
      </c>
      <c r="N14854" s="87">
        <f>VLOOKUP($P14854,매칭테이블!$G:$J,4,0)*H14854</f>
        <v/>
      </c>
      <c r="O14854" s="144">
        <f>L14854/1.1</f>
        <v/>
      </c>
      <c r="P14854" s="87">
        <f>F14854&amp;E14854&amp;G14854&amp;J14854</f>
        <v/>
      </c>
    </row>
    <row r="14855">
      <c r="B14855" s="127" t="n">
        <v>44231</v>
      </c>
      <c r="C14855" s="87">
        <f>TEXT(B14855,"aaa")</f>
        <v/>
      </c>
      <c r="D14855" s="93" t="n"/>
      <c r="E14855" s="87">
        <f>INDEX(매칭테이블!C:D,MATCH(RD!G14855,매칭테이블!D:D,0),1)</f>
        <v/>
      </c>
      <c r="F14855" s="93" t="inlineStr">
        <is>
          <t>화해</t>
        </is>
      </c>
      <c r="G14855" s="93" t="inlineStr">
        <is>
          <t>어성초 70 데일리 릴리프 로션 200ml어성초 70 데일리 릴리프 로션 200ml</t>
        </is>
      </c>
      <c r="H14855" s="93" t="n">
        <v>1</v>
      </c>
      <c r="I14855" s="93">
        <f>VLOOKUP(G14855,매칭테이블!D:E,2,0)</f>
        <v/>
      </c>
      <c r="J14855" s="87" t="n">
        <v>201208</v>
      </c>
      <c r="K14855" s="93" t="n"/>
      <c r="L14855" s="87">
        <f>VLOOKUP($P14855,매칭테이블!$G:$J,2,0)*H14855</f>
        <v/>
      </c>
      <c r="M14855" s="87">
        <f>L14855-L14855*VLOOKUP($P14855,매칭테이블!$G:$J,3,0)</f>
        <v/>
      </c>
      <c r="N14855" s="87">
        <f>VLOOKUP($P14855,매칭테이블!$G:$J,4,0)*H14855</f>
        <v/>
      </c>
      <c r="O14855" s="144">
        <f>L14855/1.1</f>
        <v/>
      </c>
      <c r="P14855" s="87">
        <f>F14855&amp;E14855&amp;G14855&amp;J14855</f>
        <v/>
      </c>
    </row>
    <row r="14856">
      <c r="B14856" s="127" t="n">
        <v>44231</v>
      </c>
      <c r="C14856" s="87">
        <f>TEXT(B14856,"aaa")</f>
        <v/>
      </c>
      <c r="D14856" s="93" t="n"/>
      <c r="E14856" s="87">
        <f>INDEX(매칭테이블!C:D,MATCH(RD!G14856,매칭테이블!D:D,0),1)</f>
        <v/>
      </c>
      <c r="F14856" s="93" t="inlineStr">
        <is>
          <t>화해</t>
        </is>
      </c>
      <c r="G14856" s="93" t="inlineStr">
        <is>
          <t>어성초 77 클리어 패드 70매어성초 77 클리어 패드 70매</t>
        </is>
      </c>
      <c r="H14856" s="93" t="n">
        <v>1</v>
      </c>
      <c r="I14856" s="93">
        <f>VLOOKUP(G14856,매칭테이블!D:E,2,0)</f>
        <v/>
      </c>
      <c r="J14856" s="87" t="n">
        <v>201208</v>
      </c>
      <c r="K14856" s="93" t="n"/>
      <c r="L14856" s="87">
        <f>VLOOKUP($P14856,매칭테이블!$G:$J,2,0)*H14856</f>
        <v/>
      </c>
      <c r="M14856" s="87">
        <f>L14856-L14856*VLOOKUP($P14856,매칭테이블!$G:$J,3,0)</f>
        <v/>
      </c>
      <c r="N14856" s="87">
        <f>VLOOKUP($P14856,매칭테이블!$G:$J,4,0)*H14856</f>
        <v/>
      </c>
      <c r="O14856" s="144">
        <f>L14856/1.1</f>
        <v/>
      </c>
      <c r="P14856" s="87">
        <f>F14856&amp;E14856&amp;G14856&amp;J14856</f>
        <v/>
      </c>
    </row>
    <row r="14857" customFormat="1" s="93">
      <c r="B14857" s="127" t="n">
        <v>44232</v>
      </c>
      <c r="C14857" s="87">
        <f>TEXT(B14857,"aaa")</f>
        <v/>
      </c>
      <c r="E14857" s="87">
        <f>INDEX(매칭테이블!C:D,MATCH(RD!G14857,매칭테이블!D:D,0),1)</f>
        <v/>
      </c>
      <c r="F14857" s="93" t="inlineStr">
        <is>
          <t>W컨셉</t>
        </is>
      </c>
      <c r="G14857" s="93" t="inlineStr">
        <is>
          <t>어성초 77토너 (2 SET) HEARTLEAF 77% SOOTHING TONER 250ml250ml 2set</t>
        </is>
      </c>
      <c r="H14857" s="93" t="n">
        <v>7</v>
      </c>
      <c r="I14857" s="93">
        <f>VLOOKUP(G14857,매칭테이블!D:E,2,0)</f>
        <v/>
      </c>
      <c r="J14857" s="87" t="n">
        <v>201208</v>
      </c>
      <c r="L14857" s="87">
        <f>VLOOKUP($P14857,매칭테이블!$G:$J,2,0)*H14857</f>
        <v/>
      </c>
      <c r="M14857" s="87">
        <f>L14857-L14857*VLOOKUP($P14857,매칭테이블!$G:$J,3,0)</f>
        <v/>
      </c>
      <c r="N14857" s="87">
        <f>VLOOKUP($P14857,매칭테이블!$G:$J,4,0)*H14857</f>
        <v/>
      </c>
      <c r="O14857" s="144">
        <f>L14857/1.1</f>
        <v/>
      </c>
      <c r="P14857" s="87">
        <f>F14857&amp;E14857&amp;G14857&amp;J14857</f>
        <v/>
      </c>
    </row>
    <row r="14858">
      <c r="B14858" s="127" t="n">
        <v>44232</v>
      </c>
      <c r="C14858" s="87">
        <f>TEXT(B14858,"aaa")</f>
        <v/>
      </c>
      <c r="D14858" s="93" t="n"/>
      <c r="E14858" s="87">
        <f>INDEX(매칭테이블!C:D,MATCH(RD!G14858,매칭테이블!D:D,0),1)</f>
        <v/>
      </c>
      <c r="F14858" s="93" t="inlineStr">
        <is>
          <t>카페24</t>
        </is>
      </c>
      <c r="G14858" s="93" t="inlineStr">
        <is>
          <t>5 제로 무기자차 선크림옵션=5제로 무기자차 선크림 1개-20% off</t>
        </is>
      </c>
      <c r="H14858" s="93" t="n">
        <v>6</v>
      </c>
      <c r="I14858" s="93">
        <f>VLOOKUP(G14858,매칭테이블!D:E,2,0)</f>
        <v/>
      </c>
      <c r="J14858" s="87" t="n">
        <v>201208</v>
      </c>
      <c r="K14858" s="93" t="n"/>
      <c r="L14858" s="87">
        <f>VLOOKUP($P14858,매칭테이블!$G:$J,2,0)*H14858</f>
        <v/>
      </c>
      <c r="M14858" s="87">
        <f>L14858-L14858*VLOOKUP($P14858,매칭테이블!$G:$J,3,0)</f>
        <v/>
      </c>
      <c r="N14858" s="87">
        <f>VLOOKUP($P14858,매칭테이블!$G:$J,4,0)*H14858</f>
        <v/>
      </c>
      <c r="O14858" s="144">
        <f>L14858/1.1</f>
        <v/>
      </c>
      <c r="P14858" s="87">
        <f>F14858&amp;E14858&amp;G14858&amp;J14858</f>
        <v/>
      </c>
    </row>
    <row r="14859">
      <c r="B14859" s="127" t="n">
        <v>44232</v>
      </c>
      <c r="C14859" s="87">
        <f>TEXT(B14859,"aaa")</f>
        <v/>
      </c>
      <c r="D14859" s="93" t="n"/>
      <c r="E14859" s="87">
        <f>INDEX(매칭테이블!C:D,MATCH(RD!G14859,매칭테이블!D:D,0),1)</f>
        <v/>
      </c>
      <c r="F14859" s="93" t="inlineStr">
        <is>
          <t>카페24</t>
        </is>
      </c>
      <c r="G14859" s="93" t="inlineStr">
        <is>
          <t>[수분 보충 세트] 어성초 77 토너 + 어성초 70 로션옵션=어성초 77 토너 250ml + 어성초 70 로션 200ml -30%</t>
        </is>
      </c>
      <c r="H14859" s="93" t="n">
        <v>41</v>
      </c>
      <c r="I14859" s="93">
        <f>VLOOKUP(G14859,매칭테이블!D:E,2,0)</f>
        <v/>
      </c>
      <c r="J14859" s="87" t="n">
        <v>201208</v>
      </c>
      <c r="K14859" s="93" t="n"/>
      <c r="L14859" s="87">
        <f>VLOOKUP($P14859,매칭테이블!$G:$J,2,0)*H14859</f>
        <v/>
      </c>
      <c r="M14859" s="87">
        <f>L14859-L14859*VLOOKUP($P14859,매칭테이블!$G:$J,3,0)</f>
        <v/>
      </c>
      <c r="N14859" s="87">
        <f>VLOOKUP($P14859,매칭테이블!$G:$J,4,0)*H14859</f>
        <v/>
      </c>
      <c r="O14859" s="144">
        <f>L14859/1.1</f>
        <v/>
      </c>
      <c r="P14859" s="87">
        <f>F14859&amp;E14859&amp;G14859&amp;J14859</f>
        <v/>
      </c>
    </row>
    <row r="14860">
      <c r="B14860" s="127" t="n">
        <v>44232</v>
      </c>
      <c r="C14860" s="87">
        <f>TEXT(B14860,"aaa")</f>
        <v/>
      </c>
      <c r="D14860" s="93" t="n"/>
      <c r="E14860" s="87">
        <f>INDEX(매칭테이블!C:D,MATCH(RD!G14860,매칭테이블!D:D,0),1)</f>
        <v/>
      </c>
      <c r="F14860" s="93" t="inlineStr">
        <is>
          <t>카페24</t>
        </is>
      </c>
      <c r="G14860" s="93" t="inlineStr">
        <is>
          <t>대용량 어성초 77 수딩 토너 500ml옵션=대용량 어성초 77 토너 1개 - 27% OFF</t>
        </is>
      </c>
      <c r="H14860" s="93" t="n">
        <v>28</v>
      </c>
      <c r="I14860" s="93">
        <f>VLOOKUP(G14860,매칭테이블!D:E,2,0)</f>
        <v/>
      </c>
      <c r="J14860" s="87" t="n">
        <v>201208</v>
      </c>
      <c r="K14860" s="93" t="n"/>
      <c r="L14860" s="87">
        <f>VLOOKUP($P14860,매칭테이블!$G:$J,2,0)*H14860</f>
        <v/>
      </c>
      <c r="M14860" s="87">
        <f>L14860-L14860*VLOOKUP($P14860,매칭테이블!$G:$J,3,0)</f>
        <v/>
      </c>
      <c r="N14860" s="87">
        <f>VLOOKUP($P14860,매칭테이블!$G:$J,4,0)*H14860</f>
        <v/>
      </c>
      <c r="O14860" s="144">
        <f>L14860/1.1</f>
        <v/>
      </c>
      <c r="P14860" s="87">
        <f>F14860&amp;E14860&amp;G14860&amp;J14860</f>
        <v/>
      </c>
    </row>
    <row r="14861">
      <c r="B14861" s="127" t="n">
        <v>44232</v>
      </c>
      <c r="C14861" s="87">
        <f>TEXT(B14861,"aaa")</f>
        <v/>
      </c>
      <c r="D14861" s="93" t="n"/>
      <c r="E14861" s="87">
        <f>INDEX(매칭테이블!C:D,MATCH(RD!G14861,매칭테이블!D:D,0),1)</f>
        <v/>
      </c>
      <c r="F14861" s="93" t="inlineStr">
        <is>
          <t>카페24</t>
        </is>
      </c>
      <c r="G14861" s="93" t="inlineStr">
        <is>
          <t>대용량 어성초 77 수딩 토너 500ml화장솜(선택)=촉촉 스킨팩 화장솜</t>
        </is>
      </c>
      <c r="H14861" s="93" t="n">
        <v>6</v>
      </c>
      <c r="I14861" s="93">
        <f>VLOOKUP(G14861,매칭테이블!D:E,2,0)</f>
        <v/>
      </c>
      <c r="J14861" s="87" t="n">
        <v>201208</v>
      </c>
      <c r="K14861" s="93" t="n"/>
      <c r="L14861" s="87">
        <f>VLOOKUP($P14861,매칭테이블!$G:$J,2,0)*H14861</f>
        <v/>
      </c>
      <c r="M14861" s="87">
        <f>L14861-L14861*VLOOKUP($P14861,매칭테이블!$G:$J,3,0)</f>
        <v/>
      </c>
      <c r="N14861" s="87">
        <f>VLOOKUP($P14861,매칭테이블!$G:$J,4,0)*H14861</f>
        <v/>
      </c>
      <c r="O14861" s="144">
        <f>L14861/1.1</f>
        <v/>
      </c>
      <c r="P14861" s="87">
        <f>F14861&amp;E14861&amp;G14861&amp;J14861</f>
        <v/>
      </c>
    </row>
    <row r="14862">
      <c r="B14862" s="127" t="n">
        <v>44232</v>
      </c>
      <c r="C14862" s="87">
        <f>TEXT(B14862,"aaa")</f>
        <v/>
      </c>
      <c r="D14862" s="93" t="n"/>
      <c r="E14862" s="87">
        <f>INDEX(매칭테이블!C:D,MATCH(RD!G14862,매칭테이블!D:D,0),1)</f>
        <v/>
      </c>
      <c r="F14862" s="93" t="inlineStr">
        <is>
          <t>카페24</t>
        </is>
      </c>
      <c r="G14862" s="93" t="inlineStr">
        <is>
          <t>어성초 70 데일리 릴리프 로션로션=어성초 70 데일리 릴리프 로션 1개 -20% off</t>
        </is>
      </c>
      <c r="H14862" s="93" t="n">
        <v>12</v>
      </c>
      <c r="I14862" s="93">
        <f>VLOOKUP(G14862,매칭테이블!D:E,2,0)</f>
        <v/>
      </c>
      <c r="J14862" s="87" t="n">
        <v>201208</v>
      </c>
      <c r="K14862" s="93" t="n"/>
      <c r="L14862" s="87">
        <f>VLOOKUP($P14862,매칭테이블!$G:$J,2,0)*H14862</f>
        <v/>
      </c>
      <c r="M14862" s="87">
        <f>L14862-L14862*VLOOKUP($P14862,매칭테이블!$G:$J,3,0)</f>
        <v/>
      </c>
      <c r="N14862" s="87">
        <f>VLOOKUP($P14862,매칭테이블!$G:$J,4,0)*H14862</f>
        <v/>
      </c>
      <c r="O14862" s="144">
        <f>L14862/1.1</f>
        <v/>
      </c>
      <c r="P14862" s="87">
        <f>F14862&amp;E14862&amp;G14862&amp;J14862</f>
        <v/>
      </c>
    </row>
    <row r="14863">
      <c r="B14863" s="127" t="n">
        <v>44232</v>
      </c>
      <c r="C14863" s="87">
        <f>TEXT(B14863,"aaa")</f>
        <v/>
      </c>
      <c r="D14863" s="93" t="n"/>
      <c r="E14863" s="87">
        <f>INDEX(매칭테이블!C:D,MATCH(RD!G14863,매칭테이블!D:D,0),1)</f>
        <v/>
      </c>
      <c r="F14863" s="93" t="inlineStr">
        <is>
          <t>카페24</t>
        </is>
      </c>
      <c r="G14863" s="93" t="inlineStr">
        <is>
          <t>어성초 70 데일리 릴리프 로션로션=어성초 70 데일리 릴리프 로션 2개 -30% off</t>
        </is>
      </c>
      <c r="H14863" s="93" t="n">
        <v>3</v>
      </c>
      <c r="I14863" s="93">
        <f>VLOOKUP(G14863,매칭테이블!D:E,2,0)</f>
        <v/>
      </c>
      <c r="J14863" s="87" t="n">
        <v>201208</v>
      </c>
      <c r="K14863" s="93" t="n"/>
      <c r="L14863" s="87">
        <f>VLOOKUP($P14863,매칭테이블!$G:$J,2,0)*H14863</f>
        <v/>
      </c>
      <c r="M14863" s="87">
        <f>L14863-L14863*VLOOKUP($P14863,매칭테이블!$G:$J,3,0)</f>
        <v/>
      </c>
      <c r="N14863" s="87">
        <f>VLOOKUP($P14863,매칭테이블!$G:$J,4,0)*H14863</f>
        <v/>
      </c>
      <c r="O14863" s="144">
        <f>L14863/1.1</f>
        <v/>
      </c>
      <c r="P14863" s="87">
        <f>F14863&amp;E14863&amp;G14863&amp;J14863</f>
        <v/>
      </c>
    </row>
    <row r="14864">
      <c r="B14864" s="127" t="n">
        <v>44232</v>
      </c>
      <c r="C14864" s="87">
        <f>TEXT(B14864,"aaa")</f>
        <v/>
      </c>
      <c r="D14864" s="93" t="n"/>
      <c r="E14864" s="87">
        <f>INDEX(매칭테이블!C:D,MATCH(RD!G14864,매칭테이블!D:D,0),1)</f>
        <v/>
      </c>
      <c r="F14864" s="93" t="inlineStr">
        <is>
          <t>카페24</t>
        </is>
      </c>
      <c r="G14864" s="93" t="inlineStr">
        <is>
          <t>어성초 70 머드 크림 마스크옵션=어성초 70 머드 크림 마스크-20% off</t>
        </is>
      </c>
      <c r="H14864" s="93" t="n">
        <v>12</v>
      </c>
      <c r="I14864" s="93">
        <f>VLOOKUP(G14864,매칭테이블!D:E,2,0)</f>
        <v/>
      </c>
      <c r="J14864" s="87" t="n">
        <v>201208</v>
      </c>
      <c r="K14864" s="93" t="n"/>
      <c r="L14864" s="87">
        <f>VLOOKUP($P14864,매칭테이블!$G:$J,2,0)*H14864</f>
        <v/>
      </c>
      <c r="M14864" s="87">
        <f>L14864-L14864*VLOOKUP($P14864,매칭테이블!$G:$J,3,0)</f>
        <v/>
      </c>
      <c r="N14864" s="87">
        <f>VLOOKUP($P14864,매칭테이블!$G:$J,4,0)*H14864</f>
        <v/>
      </c>
      <c r="O14864" s="144">
        <f>L14864/1.1</f>
        <v/>
      </c>
      <c r="P14864" s="87">
        <f>F14864&amp;E14864&amp;G14864&amp;J14864</f>
        <v/>
      </c>
    </row>
    <row r="14865">
      <c r="B14865" s="127" t="n">
        <v>44232</v>
      </c>
      <c r="C14865" s="87">
        <f>TEXT(B14865,"aaa")</f>
        <v/>
      </c>
      <c r="D14865" s="93" t="n"/>
      <c r="E14865" s="87">
        <f>INDEX(매칭테이블!C:D,MATCH(RD!G14865,매칭테이블!D:D,0),1)</f>
        <v/>
      </c>
      <c r="F14865" s="93" t="inlineStr">
        <is>
          <t>카페24</t>
        </is>
      </c>
      <c r="G14865" s="93" t="inlineStr">
        <is>
          <t>어성초 70 머드 크림 마스크옵션=어성초 70 머드 크림 마스크 2개-30% off (무료배송)</t>
        </is>
      </c>
      <c r="H14865" s="93" t="n">
        <v>10</v>
      </c>
      <c r="I14865" s="93">
        <f>VLOOKUP(G14865,매칭테이블!D:E,2,0)</f>
        <v/>
      </c>
      <c r="J14865" s="87" t="n">
        <v>201208</v>
      </c>
      <c r="K14865" s="93" t="n"/>
      <c r="L14865" s="87">
        <f>VLOOKUP($P14865,매칭테이블!$G:$J,2,0)*H14865</f>
        <v/>
      </c>
      <c r="M14865" s="87">
        <f>L14865-L14865*VLOOKUP($P14865,매칭테이블!$G:$J,3,0)</f>
        <v/>
      </c>
      <c r="N14865" s="87">
        <f>VLOOKUP($P14865,매칭테이블!$G:$J,4,0)*H14865</f>
        <v/>
      </c>
      <c r="O14865" s="144">
        <f>L14865/1.1</f>
        <v/>
      </c>
      <c r="P14865" s="87">
        <f>F14865&amp;E14865&amp;G14865&amp;J14865</f>
        <v/>
      </c>
    </row>
    <row r="14866">
      <c r="B14866" s="127" t="n">
        <v>44232</v>
      </c>
      <c r="C14866" s="87">
        <f>TEXT(B14866,"aaa")</f>
        <v/>
      </c>
      <c r="D14866" s="93" t="n"/>
      <c r="E14866" s="87">
        <f>INDEX(매칭테이블!C:D,MATCH(RD!G14866,매칭테이블!D:D,0),1)</f>
        <v/>
      </c>
      <c r="F14866" s="93" t="inlineStr">
        <is>
          <t>카페24</t>
        </is>
      </c>
      <c r="G14866" s="93" t="inlineStr">
        <is>
          <t>어성초 70 인텐스 카밍 크림크림=어성초 70 인텐스 카밍 크림 1개 (-20%)</t>
        </is>
      </c>
      <c r="H14866" s="93" t="n">
        <v>7</v>
      </c>
      <c r="I14866" s="93">
        <f>VLOOKUP(G14866,매칭테이블!D:E,2,0)</f>
        <v/>
      </c>
      <c r="J14866" s="87" t="n">
        <v>201208</v>
      </c>
      <c r="K14866" s="93" t="n"/>
      <c r="L14866" s="87">
        <f>VLOOKUP($P14866,매칭테이블!$G:$J,2,0)*H14866</f>
        <v/>
      </c>
      <c r="M14866" s="87">
        <f>L14866-L14866*VLOOKUP($P14866,매칭테이블!$G:$J,3,0)</f>
        <v/>
      </c>
      <c r="N14866" s="87">
        <f>VLOOKUP($P14866,매칭테이블!$G:$J,4,0)*H14866</f>
        <v/>
      </c>
      <c r="O14866" s="144">
        <f>L14866/1.1</f>
        <v/>
      </c>
      <c r="P14866" s="87">
        <f>F14866&amp;E14866&amp;G14866&amp;J14866</f>
        <v/>
      </c>
    </row>
    <row r="14867">
      <c r="B14867" s="127" t="n">
        <v>44232</v>
      </c>
      <c r="C14867" s="87">
        <f>TEXT(B14867,"aaa")</f>
        <v/>
      </c>
      <c r="D14867" s="93" t="n"/>
      <c r="E14867" s="87">
        <f>INDEX(매칭테이블!C:D,MATCH(RD!G14867,매칭테이블!D:D,0),1)</f>
        <v/>
      </c>
      <c r="F14867" s="93" t="inlineStr">
        <is>
          <t>카페24</t>
        </is>
      </c>
      <c r="G14867" s="93" t="inlineStr">
        <is>
          <t>어성초 77 수딩 토너옵션=어성초 77 토너 1개-20% off</t>
        </is>
      </c>
      <c r="H14867" s="93" t="n">
        <v>1</v>
      </c>
      <c r="I14867" s="93">
        <f>VLOOKUP(G14867,매칭테이블!D:E,2,0)</f>
        <v/>
      </c>
      <c r="J14867" s="87" t="n">
        <v>201208</v>
      </c>
      <c r="K14867" s="93" t="n"/>
      <c r="L14867" s="87">
        <f>VLOOKUP($P14867,매칭테이블!$G:$J,2,0)*H14867</f>
        <v/>
      </c>
      <c r="M14867" s="87">
        <f>L14867-L14867*VLOOKUP($P14867,매칭테이블!$G:$J,3,0)</f>
        <v/>
      </c>
      <c r="N14867" s="87">
        <f>VLOOKUP($P14867,매칭테이블!$G:$J,4,0)*H14867</f>
        <v/>
      </c>
      <c r="O14867" s="144">
        <f>L14867/1.1</f>
        <v/>
      </c>
      <c r="P14867" s="87">
        <f>F14867&amp;E14867&amp;G14867&amp;J14867</f>
        <v/>
      </c>
    </row>
    <row r="14868">
      <c r="B14868" s="127" t="n">
        <v>44232</v>
      </c>
      <c r="C14868" s="87">
        <f>TEXT(B14868,"aaa")</f>
        <v/>
      </c>
      <c r="D14868" s="93" t="n"/>
      <c r="E14868" s="87">
        <f>INDEX(매칭테이블!C:D,MATCH(RD!G14868,매칭테이블!D:D,0),1)</f>
        <v/>
      </c>
      <c r="F14868" s="93" t="inlineStr">
        <is>
          <t>카페24</t>
        </is>
      </c>
      <c r="G14868" s="93" t="inlineStr">
        <is>
          <t>어성초 77 진정 마스크옵션=어성초 77 진정 마스크팩 1장</t>
        </is>
      </c>
      <c r="H14868" s="93" t="n">
        <v>3</v>
      </c>
      <c r="I14868" s="93">
        <f>VLOOKUP(G14868,매칭테이블!D:E,2,0)</f>
        <v/>
      </c>
      <c r="J14868" s="87" t="n">
        <v>201208</v>
      </c>
      <c r="K14868" s="93" t="n"/>
      <c r="L14868" s="87">
        <f>VLOOKUP($P14868,매칭테이블!$G:$J,2,0)*H14868</f>
        <v/>
      </c>
      <c r="M14868" s="87">
        <f>L14868-L14868*VLOOKUP($P14868,매칭테이블!$G:$J,3,0)</f>
        <v/>
      </c>
      <c r="N14868" s="87">
        <f>VLOOKUP($P14868,매칭테이블!$G:$J,4,0)*H14868</f>
        <v/>
      </c>
      <c r="O14868" s="144">
        <f>L14868/1.1</f>
        <v/>
      </c>
      <c r="P14868" s="87">
        <f>F14868&amp;E14868&amp;G14868&amp;J14868</f>
        <v/>
      </c>
    </row>
    <row r="14869">
      <c r="B14869" s="127" t="n">
        <v>44232</v>
      </c>
      <c r="C14869" s="87">
        <f>TEXT(B14869,"aaa")</f>
        <v/>
      </c>
      <c r="D14869" s="93" t="n"/>
      <c r="E14869" s="87">
        <f>INDEX(매칭테이블!C:D,MATCH(RD!G14869,매칭테이블!D:D,0),1)</f>
        <v/>
      </c>
      <c r="F14869" s="93" t="inlineStr">
        <is>
          <t>카페24</t>
        </is>
      </c>
      <c r="G14869" s="93" t="inlineStr">
        <is>
          <t>어성초 77 진정 마스크옵션=어성초 77 진정 마스크팩 10장-50% off</t>
        </is>
      </c>
      <c r="H14869" s="93" t="n">
        <v>7</v>
      </c>
      <c r="I14869" s="93">
        <f>VLOOKUP(G14869,매칭테이블!D:E,2,0)</f>
        <v/>
      </c>
      <c r="J14869" s="87" t="n">
        <v>201208</v>
      </c>
      <c r="K14869" s="93" t="n"/>
      <c r="L14869" s="87">
        <f>VLOOKUP($P14869,매칭테이블!$G:$J,2,0)*H14869</f>
        <v/>
      </c>
      <c r="M14869" s="87">
        <f>L14869-L14869*VLOOKUP($P14869,매칭테이블!$G:$J,3,0)</f>
        <v/>
      </c>
      <c r="N14869" s="87">
        <f>VLOOKUP($P14869,매칭테이블!$G:$J,4,0)*H14869</f>
        <v/>
      </c>
      <c r="O14869" s="144">
        <f>L14869/1.1</f>
        <v/>
      </c>
      <c r="P14869" s="87">
        <f>F14869&amp;E14869&amp;G14869&amp;J14869</f>
        <v/>
      </c>
    </row>
    <row r="14870">
      <c r="B14870" s="127" t="n">
        <v>44232</v>
      </c>
      <c r="C14870" s="87">
        <f>TEXT(B14870,"aaa")</f>
        <v/>
      </c>
      <c r="D14870" s="93" t="n"/>
      <c r="E14870" s="87">
        <f>INDEX(매칭테이블!C:D,MATCH(RD!G14870,매칭테이블!D:D,0),1)</f>
        <v/>
      </c>
      <c r="F14870" s="93" t="inlineStr">
        <is>
          <t>카페24</t>
        </is>
      </c>
      <c r="G14870" s="93" t="inlineStr">
        <is>
          <t>어성초 77 진정 마스크</t>
        </is>
      </c>
      <c r="H14870" s="93" t="n">
        <v>4</v>
      </c>
      <c r="I14870" s="93">
        <f>VLOOKUP(G14870,매칭테이블!D:E,2,0)</f>
        <v/>
      </c>
      <c r="J14870" s="87" t="n">
        <v>201208</v>
      </c>
      <c r="K14870" s="93" t="n"/>
      <c r="L14870" s="87">
        <f>VLOOKUP($P14870,매칭테이블!$G:$J,2,0)*H14870</f>
        <v/>
      </c>
      <c r="M14870" s="87">
        <f>L14870-L14870*VLOOKUP($P14870,매칭테이블!$G:$J,3,0)</f>
        <v/>
      </c>
      <c r="N14870" s="87">
        <f>VLOOKUP($P14870,매칭테이블!$G:$J,4,0)*H14870</f>
        <v/>
      </c>
      <c r="O14870" s="144">
        <f>L14870/1.1</f>
        <v/>
      </c>
      <c r="P14870" s="87">
        <f>F14870&amp;E14870&amp;G14870&amp;J14870</f>
        <v/>
      </c>
    </row>
    <row r="14871">
      <c r="B14871" s="127" t="n">
        <v>44232</v>
      </c>
      <c r="C14871" s="87">
        <f>TEXT(B14871,"aaa")</f>
        <v/>
      </c>
      <c r="D14871" s="93" t="n"/>
      <c r="E14871" s="87">
        <f>INDEX(매칭테이블!C:D,MATCH(RD!G14871,매칭테이블!D:D,0),1)</f>
        <v/>
      </c>
      <c r="F14871" s="93" t="inlineStr">
        <is>
          <t>카페24</t>
        </is>
      </c>
      <c r="G14871" s="93" t="inlineStr">
        <is>
          <t>어성초 77 진정 토너옵션=어성초 77 토너 1개-20% off</t>
        </is>
      </c>
      <c r="H14871" s="93" t="n">
        <v>35</v>
      </c>
      <c r="I14871" s="93">
        <f>VLOOKUP(G14871,매칭테이블!D:E,2,0)</f>
        <v/>
      </c>
      <c r="J14871" s="87" t="n">
        <v>201208</v>
      </c>
      <c r="K14871" s="93" t="n"/>
      <c r="L14871" s="87">
        <f>VLOOKUP($P14871,매칭테이블!$G:$J,2,0)*H14871</f>
        <v/>
      </c>
      <c r="M14871" s="87">
        <f>L14871-L14871*VLOOKUP($P14871,매칭테이블!$G:$J,3,0)</f>
        <v/>
      </c>
      <c r="N14871" s="87">
        <f>VLOOKUP($P14871,매칭테이블!$G:$J,4,0)*H14871</f>
        <v/>
      </c>
      <c r="O14871" s="144">
        <f>L14871/1.1</f>
        <v/>
      </c>
      <c r="P14871" s="87">
        <f>F14871&amp;E14871&amp;G14871&amp;J14871</f>
        <v/>
      </c>
    </row>
    <row r="14872">
      <c r="B14872" s="127" t="n">
        <v>44232</v>
      </c>
      <c r="C14872" s="87">
        <f>TEXT(B14872,"aaa")</f>
        <v/>
      </c>
      <c r="D14872" s="93" t="n"/>
      <c r="E14872" s="87">
        <f>INDEX(매칭테이블!C:D,MATCH(RD!G14872,매칭테이블!D:D,0),1)</f>
        <v/>
      </c>
      <c r="F14872" s="93" t="inlineStr">
        <is>
          <t>카페24</t>
        </is>
      </c>
      <c r="G14872" s="93" t="inlineStr">
        <is>
          <t>어성초 77 진정 토너옵션=BEST어성초 77 토너 2개-30% off (무료배송)</t>
        </is>
      </c>
      <c r="H14872" s="93" t="n">
        <v>20</v>
      </c>
      <c r="I14872" s="93">
        <f>VLOOKUP(G14872,매칭테이블!D:E,2,0)</f>
        <v/>
      </c>
      <c r="J14872" s="87" t="n">
        <v>201208</v>
      </c>
      <c r="K14872" s="93" t="n"/>
      <c r="L14872" s="87">
        <f>VLOOKUP($P14872,매칭테이블!$G:$J,2,0)*H14872</f>
        <v/>
      </c>
      <c r="M14872" s="87">
        <f>L14872-L14872*VLOOKUP($P14872,매칭테이블!$G:$J,3,0)</f>
        <v/>
      </c>
      <c r="N14872" s="87">
        <f>VLOOKUP($P14872,매칭테이블!$G:$J,4,0)*H14872</f>
        <v/>
      </c>
      <c r="O14872" s="144">
        <f>L14872/1.1</f>
        <v/>
      </c>
      <c r="P14872" s="87">
        <f>F14872&amp;E14872&amp;G14872&amp;J14872</f>
        <v/>
      </c>
    </row>
    <row r="14873">
      <c r="B14873" s="127" t="n">
        <v>44232</v>
      </c>
      <c r="C14873" s="87">
        <f>TEXT(B14873,"aaa")</f>
        <v/>
      </c>
      <c r="D14873" s="93" t="n"/>
      <c r="E14873" s="87">
        <f>INDEX(매칭테이블!C:D,MATCH(RD!G14873,매칭테이블!D:D,0),1)</f>
        <v/>
      </c>
      <c r="F14873" s="93" t="inlineStr">
        <is>
          <t>카페24</t>
        </is>
      </c>
      <c r="G14873" s="93" t="inlineStr">
        <is>
          <t>어성초 77 진정 토너옵션=어성초 77토너1개 + 어성초77패드1개 -30% off (무료배송)</t>
        </is>
      </c>
      <c r="H14873" s="93" t="n">
        <v>20</v>
      </c>
      <c r="I14873" s="93">
        <f>VLOOKUP(G14873,매칭테이블!D:E,2,0)</f>
        <v/>
      </c>
      <c r="J14873" s="87" t="n">
        <v>201208</v>
      </c>
      <c r="K14873" s="93" t="n"/>
      <c r="L14873" s="87">
        <f>VLOOKUP($P14873,매칭테이블!$G:$J,2,0)*H14873</f>
        <v/>
      </c>
      <c r="M14873" s="87">
        <f>L14873-L14873*VLOOKUP($P14873,매칭테이블!$G:$J,3,0)</f>
        <v/>
      </c>
      <c r="N14873" s="87">
        <f>VLOOKUP($P14873,매칭테이블!$G:$J,4,0)*H14873</f>
        <v/>
      </c>
      <c r="O14873" s="144">
        <f>L14873/1.1</f>
        <v/>
      </c>
      <c r="P14873" s="87">
        <f>F14873&amp;E14873&amp;G14873&amp;J14873</f>
        <v/>
      </c>
    </row>
    <row r="14874">
      <c r="B14874" s="127" t="n">
        <v>44232</v>
      </c>
      <c r="C14874" s="87">
        <f>TEXT(B14874,"aaa")</f>
        <v/>
      </c>
      <c r="D14874" s="93" t="n"/>
      <c r="E14874" s="87">
        <f>INDEX(매칭테이블!C:D,MATCH(RD!G14874,매칭테이블!D:D,0),1)</f>
        <v/>
      </c>
      <c r="F14874" s="93" t="inlineStr">
        <is>
          <t>카페24</t>
        </is>
      </c>
      <c r="G14874" s="93" t="inlineStr">
        <is>
          <t>어성초 77 진정 토너화장솜(선택)=촉촉 스킨팩 화장솜</t>
        </is>
      </c>
      <c r="H14874" s="93" t="n">
        <v>18</v>
      </c>
      <c r="I14874" s="93">
        <f>VLOOKUP(G14874,매칭테이블!D:E,2,0)</f>
        <v/>
      </c>
      <c r="J14874" s="87" t="n">
        <v>201208</v>
      </c>
      <c r="K14874" s="93" t="n"/>
      <c r="L14874" s="87">
        <f>VLOOKUP($P14874,매칭테이블!$G:$J,2,0)*H14874</f>
        <v/>
      </c>
      <c r="M14874" s="87">
        <f>L14874-L14874*VLOOKUP($P14874,매칭테이블!$G:$J,3,0)</f>
        <v/>
      </c>
      <c r="N14874" s="87">
        <f>VLOOKUP($P14874,매칭테이블!$G:$J,4,0)*H14874</f>
        <v/>
      </c>
      <c r="O14874" s="144">
        <f>L14874/1.1</f>
        <v/>
      </c>
      <c r="P14874" s="87">
        <f>F14874&amp;E14874&amp;G14874&amp;J14874</f>
        <v/>
      </c>
    </row>
    <row r="14875">
      <c r="B14875" s="127" t="n">
        <v>44232</v>
      </c>
      <c r="C14875" s="87">
        <f>TEXT(B14875,"aaa")</f>
        <v/>
      </c>
      <c r="D14875" s="93" t="n"/>
      <c r="E14875" s="87">
        <f>INDEX(매칭테이블!C:D,MATCH(RD!G14875,매칭테이블!D:D,0),1)</f>
        <v/>
      </c>
      <c r="F14875" s="93" t="inlineStr">
        <is>
          <t>카페24</t>
        </is>
      </c>
      <c r="G14875" s="93" t="inlineStr">
        <is>
          <t>어성초 77 클리어 패드옵션=어성초 77 클리어 패드 1개-20% off</t>
        </is>
      </c>
      <c r="H14875" s="93" t="n">
        <v>37</v>
      </c>
      <c r="I14875" s="93">
        <f>VLOOKUP(G14875,매칭테이블!D:E,2,0)</f>
        <v/>
      </c>
      <c r="J14875" s="87" t="n">
        <v>201208</v>
      </c>
      <c r="K14875" s="93" t="n"/>
      <c r="L14875" s="87">
        <f>VLOOKUP($P14875,매칭테이블!$G:$J,2,0)*H14875</f>
        <v/>
      </c>
      <c r="M14875" s="87">
        <f>L14875-L14875*VLOOKUP($P14875,매칭테이블!$G:$J,3,0)</f>
        <v/>
      </c>
      <c r="N14875" s="87">
        <f>VLOOKUP($P14875,매칭테이블!$G:$J,4,0)*H14875</f>
        <v/>
      </c>
      <c r="O14875" s="144">
        <f>L14875/1.1</f>
        <v/>
      </c>
      <c r="P14875" s="87">
        <f>F14875&amp;E14875&amp;G14875&amp;J14875</f>
        <v/>
      </c>
    </row>
    <row r="14876">
      <c r="B14876" s="127" t="n">
        <v>44232</v>
      </c>
      <c r="C14876" s="87">
        <f>TEXT(B14876,"aaa")</f>
        <v/>
      </c>
      <c r="D14876" s="93" t="n"/>
      <c r="E14876" s="87">
        <f>INDEX(매칭테이블!C:D,MATCH(RD!G14876,매칭테이블!D:D,0),1)</f>
        <v/>
      </c>
      <c r="F14876" s="93" t="inlineStr">
        <is>
          <t>카페24</t>
        </is>
      </c>
      <c r="G14876" s="93" t="inlineStr">
        <is>
          <t>어성초 77 클리어 패드옵션=어성초 77 클리어 패드 2개-30% off (무료배송)</t>
        </is>
      </c>
      <c r="H14876" s="93" t="n">
        <v>28</v>
      </c>
      <c r="I14876" s="93">
        <f>VLOOKUP(G14876,매칭테이블!D:E,2,0)</f>
        <v/>
      </c>
      <c r="J14876" s="87" t="n">
        <v>201208</v>
      </c>
      <c r="K14876" s="93" t="n"/>
      <c r="L14876" s="87">
        <f>VLOOKUP($P14876,매칭테이블!$G:$J,2,0)*H14876</f>
        <v/>
      </c>
      <c r="M14876" s="87">
        <f>L14876-L14876*VLOOKUP($P14876,매칭테이블!$G:$J,3,0)</f>
        <v/>
      </c>
      <c r="N14876" s="87">
        <f>VLOOKUP($P14876,매칭테이블!$G:$J,4,0)*H14876</f>
        <v/>
      </c>
      <c r="O14876" s="144">
        <f>L14876/1.1</f>
        <v/>
      </c>
      <c r="P14876" s="87">
        <f>F14876&amp;E14876&amp;G14876&amp;J14876</f>
        <v/>
      </c>
    </row>
    <row r="14877">
      <c r="B14877" s="127" t="n">
        <v>44232</v>
      </c>
      <c r="C14877" s="87">
        <f>TEXT(B14877,"aaa")</f>
        <v/>
      </c>
      <c r="D14877" s="93" t="n"/>
      <c r="E14877" s="87">
        <f>INDEX(매칭테이블!C:D,MATCH(RD!G14877,매칭테이블!D:D,0),1)</f>
        <v/>
      </c>
      <c r="F14877" s="93" t="inlineStr">
        <is>
          <t>카페24</t>
        </is>
      </c>
      <c r="G14877" s="93" t="inlineStr">
        <is>
          <t>어성초 77 클리어 패드옵션=어성초 77 클리어 패드 2+1 EVENT (무료배송)</t>
        </is>
      </c>
      <c r="H14877" s="93" t="n">
        <v>28</v>
      </c>
      <c r="I14877" s="93">
        <f>VLOOKUP(G14877,매칭테이블!D:E,2,0)</f>
        <v/>
      </c>
      <c r="J14877" s="87" t="n">
        <v>201208</v>
      </c>
      <c r="K14877" s="93" t="n"/>
      <c r="L14877" s="87">
        <f>VLOOKUP($P14877,매칭테이블!$G:$J,2,0)*H14877</f>
        <v/>
      </c>
      <c r="M14877" s="87">
        <f>L14877-L14877*VLOOKUP($P14877,매칭테이블!$G:$J,3,0)</f>
        <v/>
      </c>
      <c r="N14877" s="87">
        <f>VLOOKUP($P14877,매칭테이블!$G:$J,4,0)*H14877</f>
        <v/>
      </c>
      <c r="O14877" s="144">
        <f>L14877/1.1</f>
        <v/>
      </c>
      <c r="P14877" s="87">
        <f>F14877&amp;E14877&amp;G14877&amp;J14877</f>
        <v/>
      </c>
    </row>
    <row r="14878">
      <c r="B14878" s="127" t="n">
        <v>44232</v>
      </c>
      <c r="C14878" s="87">
        <f>TEXT(B14878,"aaa")</f>
        <v/>
      </c>
      <c r="D14878" s="93" t="n"/>
      <c r="E14878" s="87">
        <f>INDEX(매칭테이블!C:D,MATCH(RD!G14878,매칭테이블!D:D,0),1)</f>
        <v/>
      </c>
      <c r="F14878" s="93" t="inlineStr">
        <is>
          <t>카페24</t>
        </is>
      </c>
      <c r="G14878" s="93" t="inlineStr">
        <is>
          <t>어성초 77 클리어 패드옵션=어성초77토너1개+어성초77패드1개-30% off (무료배송)</t>
        </is>
      </c>
      <c r="H14878" s="93" t="n">
        <v>12</v>
      </c>
      <c r="I14878" s="93">
        <f>VLOOKUP(G14878,매칭테이블!D:E,2,0)</f>
        <v/>
      </c>
      <c r="J14878" s="87" t="n">
        <v>201208</v>
      </c>
      <c r="K14878" s="93" t="n"/>
      <c r="L14878" s="87">
        <f>VLOOKUP($P14878,매칭테이블!$G:$J,2,0)*H14878</f>
        <v/>
      </c>
      <c r="M14878" s="87">
        <f>L14878-L14878*VLOOKUP($P14878,매칭테이블!$G:$J,3,0)</f>
        <v/>
      </c>
      <c r="N14878" s="87">
        <f>VLOOKUP($P14878,매칭테이블!$G:$J,4,0)*H14878</f>
        <v/>
      </c>
      <c r="O14878" s="144">
        <f>L14878/1.1</f>
        <v/>
      </c>
      <c r="P14878" s="87">
        <f>F14878&amp;E14878&amp;G14878&amp;J14878</f>
        <v/>
      </c>
    </row>
    <row r="14879">
      <c r="B14879" s="127" t="n">
        <v>44232</v>
      </c>
      <c r="C14879" s="87">
        <f>TEXT(B14879,"aaa")</f>
        <v/>
      </c>
      <c r="D14879" s="93" t="n"/>
      <c r="E14879" s="87">
        <f>INDEX(매칭테이블!C:D,MATCH(RD!G14879,매칭테이블!D:D,0),1)</f>
        <v/>
      </c>
      <c r="F14879" s="93" t="inlineStr">
        <is>
          <t>카페24</t>
        </is>
      </c>
      <c r="G14879" s="93" t="inlineStr">
        <is>
          <t>어성초 77 토너</t>
        </is>
      </c>
      <c r="H14879" s="93" t="n">
        <v>1</v>
      </c>
      <c r="I14879" s="93">
        <f>VLOOKUP(G14879,매칭테이블!D:E,2,0)</f>
        <v/>
      </c>
      <c r="J14879" s="87" t="n">
        <v>201208</v>
      </c>
      <c r="K14879" s="93" t="n"/>
      <c r="L14879" s="87">
        <f>VLOOKUP($P14879,매칭테이블!$G:$J,2,0)*H14879</f>
        <v/>
      </c>
      <c r="M14879" s="87">
        <f>L14879-L14879*VLOOKUP($P14879,매칭테이블!$G:$J,3,0)</f>
        <v/>
      </c>
      <c r="N14879" s="87">
        <f>VLOOKUP($P14879,매칭테이블!$G:$J,4,0)*H14879</f>
        <v/>
      </c>
      <c r="O14879" s="144">
        <f>L14879/1.1</f>
        <v/>
      </c>
      <c r="P14879" s="87">
        <f>F14879&amp;E14879&amp;G14879&amp;J14879</f>
        <v/>
      </c>
    </row>
    <row r="14880">
      <c r="B14880" s="127" t="n">
        <v>44232</v>
      </c>
      <c r="C14880" s="87">
        <f>TEXT(B14880,"aaa")</f>
        <v/>
      </c>
      <c r="D14880" s="93" t="n"/>
      <c r="E14880" s="87">
        <f>INDEX(매칭테이블!C:D,MATCH(RD!G14880,매칭테이블!D:D,0),1)</f>
        <v/>
      </c>
      <c r="F14880" s="93" t="inlineStr">
        <is>
          <t>카페24</t>
        </is>
      </c>
      <c r="G14880" s="93" t="inlineStr">
        <is>
          <t>어성초 77 포어 클리어 패드옵션=어성초 77 클리어 패드 1개-20% off</t>
        </is>
      </c>
      <c r="H14880" s="93" t="n">
        <v>1</v>
      </c>
      <c r="I14880" s="93">
        <f>VLOOKUP(G14880,매칭테이블!D:E,2,0)</f>
        <v/>
      </c>
      <c r="J14880" s="87" t="n">
        <v>201208</v>
      </c>
      <c r="K14880" s="93" t="n"/>
      <c r="L14880" s="87">
        <f>VLOOKUP($P14880,매칭테이블!$G:$J,2,0)*H14880</f>
        <v/>
      </c>
      <c r="M14880" s="87">
        <f>L14880-L14880*VLOOKUP($P14880,매칭테이블!$G:$J,3,0)</f>
        <v/>
      </c>
      <c r="N14880" s="87">
        <f>VLOOKUP($P14880,매칭테이블!$G:$J,4,0)*H14880</f>
        <v/>
      </c>
      <c r="O14880" s="144">
        <f>L14880/1.1</f>
        <v/>
      </c>
      <c r="P14880" s="87">
        <f>F14880&amp;E14880&amp;G14880&amp;J14880</f>
        <v/>
      </c>
    </row>
    <row r="14881">
      <c r="B14881" s="127" t="n">
        <v>44232</v>
      </c>
      <c r="C14881" s="87">
        <f>TEXT(B14881,"aaa")</f>
        <v/>
      </c>
      <c r="D14881" s="93" t="n"/>
      <c r="E14881" s="87">
        <f>INDEX(매칭테이블!C:D,MATCH(RD!G14881,매칭테이블!D:D,0),1)</f>
        <v/>
      </c>
      <c r="F14881" s="93" t="inlineStr">
        <is>
          <t>카페24</t>
        </is>
      </c>
      <c r="G14881" s="93" t="inlineStr">
        <is>
          <t>어성초 77% 패드옵션=어성초 77 클리어 패드 1개-20% off</t>
        </is>
      </c>
      <c r="H14881" s="93" t="n">
        <v>23</v>
      </c>
      <c r="I14881" s="93">
        <f>VLOOKUP(G14881,매칭테이블!D:E,2,0)</f>
        <v/>
      </c>
      <c r="J14881" s="87" t="n">
        <v>201208</v>
      </c>
      <c r="K14881" s="93" t="n"/>
      <c r="L14881" s="87">
        <f>VLOOKUP($P14881,매칭테이블!$G:$J,2,0)*H14881</f>
        <v/>
      </c>
      <c r="M14881" s="87">
        <f>L14881-L14881*VLOOKUP($P14881,매칭테이블!$G:$J,3,0)</f>
        <v/>
      </c>
      <c r="N14881" s="87">
        <f>VLOOKUP($P14881,매칭테이블!$G:$J,4,0)*H14881</f>
        <v/>
      </c>
      <c r="O14881" s="144">
        <f>L14881/1.1</f>
        <v/>
      </c>
      <c r="P14881" s="87">
        <f>F14881&amp;E14881&amp;G14881&amp;J14881</f>
        <v/>
      </c>
    </row>
    <row r="14882">
      <c r="B14882" s="127" t="n">
        <v>44232</v>
      </c>
      <c r="C14882" s="87">
        <f>TEXT(B14882,"aaa")</f>
        <v/>
      </c>
      <c r="D14882" s="93" t="n"/>
      <c r="E14882" s="87">
        <f>INDEX(매칭테이블!C:D,MATCH(RD!G14882,매칭테이블!D:D,0),1)</f>
        <v/>
      </c>
      <c r="F14882" s="93" t="inlineStr">
        <is>
          <t>카페24</t>
        </is>
      </c>
      <c r="G14882" s="93" t="inlineStr">
        <is>
          <t>어성초 77% 패드옵션=어성초 77 클리어 패드 2개-30% off (무료배송)</t>
        </is>
      </c>
      <c r="H14882" s="93" t="n">
        <v>25</v>
      </c>
      <c r="I14882" s="93">
        <f>VLOOKUP(G14882,매칭테이블!D:E,2,0)</f>
        <v/>
      </c>
      <c r="J14882" s="87" t="n">
        <v>201208</v>
      </c>
      <c r="K14882" s="93" t="n"/>
      <c r="L14882" s="87">
        <f>VLOOKUP($P14882,매칭테이블!$G:$J,2,0)*H14882</f>
        <v/>
      </c>
      <c r="M14882" s="87">
        <f>L14882-L14882*VLOOKUP($P14882,매칭테이블!$G:$J,3,0)</f>
        <v/>
      </c>
      <c r="N14882" s="87">
        <f>VLOOKUP($P14882,매칭테이블!$G:$J,4,0)*H14882</f>
        <v/>
      </c>
      <c r="O14882" s="144">
        <f>L14882/1.1</f>
        <v/>
      </c>
      <c r="P14882" s="87">
        <f>F14882&amp;E14882&amp;G14882&amp;J14882</f>
        <v/>
      </c>
    </row>
    <row r="14883">
      <c r="B14883" s="127" t="n">
        <v>44232</v>
      </c>
      <c r="C14883" s="87">
        <f>TEXT(B14883,"aaa")</f>
        <v/>
      </c>
      <c r="D14883" s="93" t="n"/>
      <c r="E14883" s="87">
        <f>INDEX(매칭테이블!C:D,MATCH(RD!G14883,매칭테이블!D:D,0),1)</f>
        <v/>
      </c>
      <c r="F14883" s="93" t="inlineStr">
        <is>
          <t>카페24</t>
        </is>
      </c>
      <c r="G14883" s="93" t="inlineStr">
        <is>
          <t>어성초 77% 패드옵션=어성초 77 클리어 패드 2+1 EVENT (무료배송)</t>
        </is>
      </c>
      <c r="H14883" s="93" t="n">
        <v>18</v>
      </c>
      <c r="I14883" s="93">
        <f>VLOOKUP(G14883,매칭테이블!D:E,2,0)</f>
        <v/>
      </c>
      <c r="J14883" s="87" t="n">
        <v>201208</v>
      </c>
      <c r="K14883" s="93" t="n"/>
      <c r="L14883" s="87">
        <f>VLOOKUP($P14883,매칭테이블!$G:$J,2,0)*H14883</f>
        <v/>
      </c>
      <c r="M14883" s="87">
        <f>L14883-L14883*VLOOKUP($P14883,매칭테이블!$G:$J,3,0)</f>
        <v/>
      </c>
      <c r="N14883" s="87">
        <f>VLOOKUP($P14883,매칭테이블!$G:$J,4,0)*H14883</f>
        <v/>
      </c>
      <c r="O14883" s="144">
        <f>L14883/1.1</f>
        <v/>
      </c>
      <c r="P14883" s="87">
        <f>F14883&amp;E14883&amp;G14883&amp;J14883</f>
        <v/>
      </c>
    </row>
    <row r="14884">
      <c r="B14884" s="127" t="n">
        <v>44232</v>
      </c>
      <c r="C14884" s="87">
        <f>TEXT(B14884,"aaa")</f>
        <v/>
      </c>
      <c r="D14884" s="93" t="n"/>
      <c r="E14884" s="87">
        <f>INDEX(매칭테이블!C:D,MATCH(RD!G14884,매칭테이블!D:D,0),1)</f>
        <v/>
      </c>
      <c r="F14884" s="93" t="inlineStr">
        <is>
          <t>카페24</t>
        </is>
      </c>
      <c r="G14884" s="93" t="inlineStr">
        <is>
          <t>어성초 77% 패드옵션=어성초77토너1개+어성초77패드1개-30% off (무료배송)</t>
        </is>
      </c>
      <c r="H14884" s="93" t="n">
        <v>15</v>
      </c>
      <c r="I14884" s="93">
        <f>VLOOKUP(G14884,매칭테이블!D:E,2,0)</f>
        <v/>
      </c>
      <c r="J14884" s="87" t="n">
        <v>201208</v>
      </c>
      <c r="K14884" s="93" t="n"/>
      <c r="L14884" s="87">
        <f>VLOOKUP($P14884,매칭테이블!$G:$J,2,0)*H14884</f>
        <v/>
      </c>
      <c r="M14884" s="87">
        <f>L14884-L14884*VLOOKUP($P14884,매칭테이블!$G:$J,3,0)</f>
        <v/>
      </c>
      <c r="N14884" s="87">
        <f>VLOOKUP($P14884,매칭테이블!$G:$J,4,0)*H14884</f>
        <v/>
      </c>
      <c r="O14884" s="144">
        <f>L14884/1.1</f>
        <v/>
      </c>
      <c r="P14884" s="87">
        <f>F14884&amp;E14884&amp;G14884&amp;J14884</f>
        <v/>
      </c>
    </row>
    <row r="14885">
      <c r="B14885" s="127" t="n">
        <v>44232</v>
      </c>
      <c r="C14885" s="87">
        <f>TEXT(B14885,"aaa")</f>
        <v/>
      </c>
      <c r="D14885" s="93" t="n"/>
      <c r="E14885" s="87">
        <f>INDEX(매칭테이블!C:D,MATCH(RD!G14885,매칭테이블!D:D,0),1)</f>
        <v/>
      </c>
      <c r="F14885" s="93" t="inlineStr">
        <is>
          <t>카페24</t>
        </is>
      </c>
      <c r="G14885" s="93" t="inlineStr">
        <is>
          <t>어성초 78 수딩 크림</t>
        </is>
      </c>
      <c r="H14885" s="93" t="n">
        <v>9</v>
      </c>
      <c r="I14885" s="93">
        <f>VLOOKUP(G14885,매칭테이블!D:E,2,0)</f>
        <v/>
      </c>
      <c r="J14885" s="87" t="n">
        <v>201208</v>
      </c>
      <c r="K14885" s="93" t="n"/>
      <c r="L14885" s="87">
        <f>VLOOKUP($P14885,매칭테이블!$G:$J,2,0)*H14885</f>
        <v/>
      </c>
      <c r="M14885" s="87">
        <f>L14885-L14885*VLOOKUP($P14885,매칭테이블!$G:$J,3,0)</f>
        <v/>
      </c>
      <c r="N14885" s="87">
        <f>VLOOKUP($P14885,매칭테이블!$G:$J,4,0)*H14885</f>
        <v/>
      </c>
      <c r="O14885" s="144">
        <f>L14885/1.1</f>
        <v/>
      </c>
      <c r="P14885" s="87">
        <f>F14885&amp;E14885&amp;G14885&amp;J14885</f>
        <v/>
      </c>
    </row>
    <row r="14886">
      <c r="B14886" s="127" t="n">
        <v>44232</v>
      </c>
      <c r="C14886" s="87">
        <f>TEXT(B14886,"aaa")</f>
        <v/>
      </c>
      <c r="D14886" s="93" t="n"/>
      <c r="E14886" s="87">
        <f>INDEX(매칭테이블!C:D,MATCH(RD!G14886,매칭테이블!D:D,0),1)</f>
        <v/>
      </c>
      <c r="F14886" s="93" t="inlineStr">
        <is>
          <t>카페24</t>
        </is>
      </c>
      <c r="G14886" s="93" t="inlineStr">
        <is>
          <t>어성초 78 수딩 크림</t>
        </is>
      </c>
      <c r="H14886" s="93" t="n">
        <v>5</v>
      </c>
      <c r="I14886" s="93">
        <f>VLOOKUP(G14886,매칭테이블!D:E,2,0)</f>
        <v/>
      </c>
      <c r="J14886" s="87" t="n">
        <v>201208</v>
      </c>
      <c r="K14886" s="93" t="n"/>
      <c r="L14886" s="87">
        <f>VLOOKUP($P14886,매칭테이블!$G:$J,2,0)*H14886</f>
        <v/>
      </c>
      <c r="M14886" s="87">
        <f>L14886-L14886*VLOOKUP($P14886,매칭테이블!$G:$J,3,0)</f>
        <v/>
      </c>
      <c r="N14886" s="87">
        <f>VLOOKUP($P14886,매칭테이블!$G:$J,4,0)*H14886</f>
        <v/>
      </c>
      <c r="O14886" s="144">
        <f>L14886/1.1</f>
        <v/>
      </c>
      <c r="P14886" s="87">
        <f>F14886&amp;E14886&amp;G14886&amp;J14886</f>
        <v/>
      </c>
    </row>
    <row r="14887">
      <c r="B14887" s="127" t="n">
        <v>44232</v>
      </c>
      <c r="C14887" s="87">
        <f>TEXT(B14887,"aaa")</f>
        <v/>
      </c>
      <c r="D14887" s="93" t="n"/>
      <c r="E14887" s="87">
        <f>INDEX(매칭테이블!C:D,MATCH(RD!G14887,매칭테이블!D:D,0),1)</f>
        <v/>
      </c>
      <c r="F14887" s="93" t="inlineStr">
        <is>
          <t>카페24</t>
        </is>
      </c>
      <c r="G14887" s="93" t="inlineStr">
        <is>
          <t>어성초 80 수분 진정 앰플앰플=어성초 80 앰플 1개-15%off</t>
        </is>
      </c>
      <c r="H14887" s="93" t="n">
        <v>22</v>
      </c>
      <c r="I14887" s="93">
        <f>VLOOKUP(G14887,매칭테이블!D:E,2,0)</f>
        <v/>
      </c>
      <c r="J14887" s="87" t="n">
        <v>201208</v>
      </c>
      <c r="K14887" s="93" t="n"/>
      <c r="L14887" s="87">
        <f>VLOOKUP($P14887,매칭테이블!$G:$J,2,0)*H14887</f>
        <v/>
      </c>
      <c r="M14887" s="87">
        <f>L14887-L14887*VLOOKUP($P14887,매칭테이블!$G:$J,3,0)</f>
        <v/>
      </c>
      <c r="N14887" s="87">
        <f>VLOOKUP($P14887,매칭테이블!$G:$J,4,0)*H14887</f>
        <v/>
      </c>
      <c r="O14887" s="144">
        <f>L14887/1.1</f>
        <v/>
      </c>
      <c r="P14887" s="87">
        <f>F14887&amp;E14887&amp;G14887&amp;J14887</f>
        <v/>
      </c>
    </row>
    <row r="14888">
      <c r="B14888" s="127" t="n">
        <v>44232</v>
      </c>
      <c r="C14888" s="87">
        <f>TEXT(B14888,"aaa")</f>
        <v/>
      </c>
      <c r="D14888" s="93" t="n"/>
      <c r="E14888" s="87">
        <f>INDEX(매칭테이블!C:D,MATCH(RD!G14888,매칭테이블!D:D,0),1)</f>
        <v/>
      </c>
      <c r="F14888" s="93" t="inlineStr">
        <is>
          <t>카페24</t>
        </is>
      </c>
      <c r="G14888" s="93" t="inlineStr">
        <is>
          <t>어성초 80 수분 진정 앰플앰플=어성초 80 앰플 2개-27%off (무료배송)</t>
        </is>
      </c>
      <c r="H14888" s="93" t="n">
        <v>4</v>
      </c>
      <c r="I14888" s="93">
        <f>VLOOKUP(G14888,매칭테이블!D:E,2,0)</f>
        <v/>
      </c>
      <c r="J14888" s="87" t="n">
        <v>201208</v>
      </c>
      <c r="K14888" s="93" t="n"/>
      <c r="L14888" s="87">
        <f>VLOOKUP($P14888,매칭테이블!$G:$J,2,0)*H14888</f>
        <v/>
      </c>
      <c r="M14888" s="87">
        <f>L14888-L14888*VLOOKUP($P14888,매칭테이블!$G:$J,3,0)</f>
        <v/>
      </c>
      <c r="N14888" s="87">
        <f>VLOOKUP($P14888,매칭테이블!$G:$J,4,0)*H14888</f>
        <v/>
      </c>
      <c r="O14888" s="144">
        <f>L14888/1.1</f>
        <v/>
      </c>
      <c r="P14888" s="87">
        <f>F14888&amp;E14888&amp;G14888&amp;J14888</f>
        <v/>
      </c>
    </row>
    <row r="14889">
      <c r="B14889" s="127" t="n">
        <v>44232</v>
      </c>
      <c r="C14889" s="87">
        <f>TEXT(B14889,"aaa")</f>
        <v/>
      </c>
      <c r="D14889" s="93" t="n"/>
      <c r="E14889" s="87">
        <f>INDEX(매칭테이블!C:D,MATCH(RD!G14889,매칭테이블!D:D,0),1)</f>
        <v/>
      </c>
      <c r="F14889" s="93" t="inlineStr">
        <is>
          <t>카페24</t>
        </is>
      </c>
      <c r="G14889" s="93" t="inlineStr">
        <is>
          <t>어성초 80 수분 진정 앰플</t>
        </is>
      </c>
      <c r="H14889" s="93" t="n">
        <v>3</v>
      </c>
      <c r="I14889" s="93">
        <f>VLOOKUP(G14889,매칭테이블!D:E,2,0)</f>
        <v/>
      </c>
      <c r="J14889" s="87" t="n">
        <v>201208</v>
      </c>
      <c r="K14889" s="93" t="n"/>
      <c r="L14889" s="87">
        <f>VLOOKUP($P14889,매칭테이블!$G:$J,2,0)*H14889</f>
        <v/>
      </c>
      <c r="M14889" s="87">
        <f>L14889-L14889*VLOOKUP($P14889,매칭테이블!$G:$J,3,0)</f>
        <v/>
      </c>
      <c r="N14889" s="87">
        <f>VLOOKUP($P14889,매칭테이블!$G:$J,4,0)*H14889</f>
        <v/>
      </c>
      <c r="O14889" s="144">
        <f>L14889/1.1</f>
        <v/>
      </c>
      <c r="P14889" s="87">
        <f>F14889&amp;E14889&amp;G14889&amp;J14889</f>
        <v/>
      </c>
    </row>
    <row r="14890">
      <c r="B14890" s="127" t="n">
        <v>44232</v>
      </c>
      <c r="C14890" s="87">
        <f>TEXT(B14890,"aaa")</f>
        <v/>
      </c>
      <c r="D14890" s="93" t="n"/>
      <c r="E14890" s="87">
        <f>INDEX(매칭테이블!C:D,MATCH(RD!G14890,매칭테이블!D:D,0),1)</f>
        <v/>
      </c>
      <c r="F14890" s="93" t="inlineStr">
        <is>
          <t>카페24</t>
        </is>
      </c>
      <c r="G14890" s="93" t="inlineStr">
        <is>
          <t>어성초 아크네 바디워시옵션=어성초 아크네 바디워시 1개 -30% off</t>
        </is>
      </c>
      <c r="H14890" s="93" t="n">
        <v>3</v>
      </c>
      <c r="I14890" s="93">
        <f>VLOOKUP(G14890,매칭테이블!D:E,2,0)</f>
        <v/>
      </c>
      <c r="J14890" s="87" t="n">
        <v>201208</v>
      </c>
      <c r="K14890" s="93" t="n"/>
      <c r="L14890" s="87">
        <f>VLOOKUP($P14890,매칭테이블!$G:$J,2,0)*H14890</f>
        <v/>
      </c>
      <c r="M14890" s="87">
        <f>L14890-L14890*VLOOKUP($P14890,매칭테이블!$G:$J,3,0)</f>
        <v/>
      </c>
      <c r="N14890" s="87">
        <f>VLOOKUP($P14890,매칭테이블!$G:$J,4,0)*H14890</f>
        <v/>
      </c>
      <c r="O14890" s="144">
        <f>L14890/1.1</f>
        <v/>
      </c>
      <c r="P14890" s="87">
        <f>F14890&amp;E14890&amp;G14890&amp;J14890</f>
        <v/>
      </c>
    </row>
    <row r="14891">
      <c r="B14891" s="127" t="n">
        <v>44232</v>
      </c>
      <c r="C14891" s="87">
        <f>TEXT(B14891,"aaa")</f>
        <v/>
      </c>
      <c r="D14891" s="93" t="n"/>
      <c r="E14891" s="87">
        <f>INDEX(매칭테이블!C:D,MATCH(RD!G14891,매칭테이블!D:D,0),1)</f>
        <v/>
      </c>
      <c r="F14891" s="93" t="inlineStr">
        <is>
          <t>카페24</t>
        </is>
      </c>
      <c r="G14891" s="93" t="inlineStr">
        <is>
          <t>어성초 약산성 클렌징폼클렌징폼=어성초 약산성 클렌징폼 1개 -19%off</t>
        </is>
      </c>
      <c r="H14891" s="93" t="n">
        <v>18</v>
      </c>
      <c r="I14891" s="93">
        <f>VLOOKUP(G14891,매칭테이블!D:E,2,0)</f>
        <v/>
      </c>
      <c r="J14891" s="87" t="n">
        <v>201208</v>
      </c>
      <c r="K14891" s="93" t="n"/>
      <c r="L14891" s="87">
        <f>VLOOKUP($P14891,매칭테이블!$G:$J,2,0)*H14891</f>
        <v/>
      </c>
      <c r="M14891" s="87">
        <f>L14891-L14891*VLOOKUP($P14891,매칭테이블!$G:$J,3,0)</f>
        <v/>
      </c>
      <c r="N14891" s="87">
        <f>VLOOKUP($P14891,매칭테이블!$G:$J,4,0)*H14891</f>
        <v/>
      </c>
      <c r="O14891" s="144">
        <f>L14891/1.1</f>
        <v/>
      </c>
      <c r="P14891" s="87">
        <f>F14891&amp;E14891&amp;G14891&amp;J14891</f>
        <v/>
      </c>
    </row>
    <row r="14892">
      <c r="B14892" s="127" t="n">
        <v>44232</v>
      </c>
      <c r="C14892" s="87">
        <f>TEXT(B14892,"aaa")</f>
        <v/>
      </c>
      <c r="D14892" s="93" t="n"/>
      <c r="E14892" s="87">
        <f>INDEX(매칭테이블!C:D,MATCH(RD!G14892,매칭테이블!D:D,0),1)</f>
        <v/>
      </c>
      <c r="F14892" s="93" t="inlineStr">
        <is>
          <t>카페24</t>
        </is>
      </c>
      <c r="G14892" s="93" t="inlineStr">
        <is>
          <t>어성초 약산성 클렌징폼클렌징폼=어성초 약산성 클렌징폼 2개 -25%off</t>
        </is>
      </c>
      <c r="H14892" s="93" t="n">
        <v>4</v>
      </c>
      <c r="I14892" s="93">
        <f>VLOOKUP(G14892,매칭테이블!D:E,2,0)</f>
        <v/>
      </c>
      <c r="J14892" s="87" t="n">
        <v>201208</v>
      </c>
      <c r="K14892" s="93" t="n"/>
      <c r="L14892" s="87">
        <f>VLOOKUP($P14892,매칭테이블!$G:$J,2,0)*H14892</f>
        <v/>
      </c>
      <c r="M14892" s="87">
        <f>L14892-L14892*VLOOKUP($P14892,매칭테이블!$G:$J,3,0)</f>
        <v/>
      </c>
      <c r="N14892" s="87">
        <f>VLOOKUP($P14892,매칭테이블!$G:$J,4,0)*H14892</f>
        <v/>
      </c>
      <c r="O14892" s="144">
        <f>L14892/1.1</f>
        <v/>
      </c>
      <c r="P14892" s="87">
        <f>F14892&amp;E14892&amp;G14892&amp;J14892</f>
        <v/>
      </c>
    </row>
    <row r="14893">
      <c r="B14893" s="127" t="n">
        <v>44232</v>
      </c>
      <c r="C14893" s="87">
        <f>TEXT(B14893,"aaa")</f>
        <v/>
      </c>
      <c r="D14893" s="93" t="n"/>
      <c r="E14893" s="87">
        <f>INDEX(매칭테이블!C:D,MATCH(RD!G14893,매칭테이블!D:D,0),1)</f>
        <v/>
      </c>
      <c r="F14893" s="93" t="inlineStr">
        <is>
          <t>카페24</t>
        </is>
      </c>
      <c r="G14893" s="93" t="inlineStr">
        <is>
          <t>어성초 약산성 클렌징폼클렌징폼=어성초 약산성 클렌징폼 3개 -31%off (무료배송)</t>
        </is>
      </c>
      <c r="H14893" s="93" t="n">
        <v>1</v>
      </c>
      <c r="I14893" s="93">
        <f>VLOOKUP(G14893,매칭테이블!D:E,2,0)</f>
        <v/>
      </c>
      <c r="J14893" s="87" t="n">
        <v>201208</v>
      </c>
      <c r="K14893" s="93" t="n"/>
      <c r="L14893" s="87">
        <f>VLOOKUP($P14893,매칭테이블!$G:$J,2,0)*H14893</f>
        <v/>
      </c>
      <c r="M14893" s="87">
        <f>L14893-L14893*VLOOKUP($P14893,매칭테이블!$G:$J,3,0)</f>
        <v/>
      </c>
      <c r="N14893" s="87">
        <f>VLOOKUP($P14893,매칭테이블!$G:$J,4,0)*H14893</f>
        <v/>
      </c>
      <c r="O14893" s="144">
        <f>L14893/1.1</f>
        <v/>
      </c>
      <c r="P14893" s="87">
        <f>F14893&amp;E14893&amp;G14893&amp;J14893</f>
        <v/>
      </c>
    </row>
    <row r="14894">
      <c r="B14894" s="127" t="n">
        <v>44232</v>
      </c>
      <c r="C14894" s="87">
        <f>TEXT(B14894,"aaa")</f>
        <v/>
      </c>
      <c r="D14894" s="93" t="n"/>
      <c r="E14894" s="87">
        <f>INDEX(매칭테이블!C:D,MATCH(RD!G14894,매칭테이블!D:D,0),1)</f>
        <v/>
      </c>
      <c r="F14894" s="93" t="inlineStr">
        <is>
          <t>카페24</t>
        </is>
      </c>
      <c r="G14894" s="93" t="inlineStr">
        <is>
          <t>어성초 약산성 클렌징폼</t>
        </is>
      </c>
      <c r="H14894" s="93" t="n">
        <v>2</v>
      </c>
      <c r="I14894" s="93">
        <f>VLOOKUP(G14894,매칭테이블!D:E,2,0)</f>
        <v/>
      </c>
      <c r="J14894" s="87" t="n">
        <v>201208</v>
      </c>
      <c r="K14894" s="93" t="n"/>
      <c r="L14894" s="87">
        <f>VLOOKUP($P14894,매칭테이블!$G:$J,2,0)*H14894</f>
        <v/>
      </c>
      <c r="M14894" s="87">
        <f>L14894-L14894*VLOOKUP($P14894,매칭테이블!$G:$J,3,0)</f>
        <v/>
      </c>
      <c r="N14894" s="87">
        <f>VLOOKUP($P14894,매칭테이블!$G:$J,4,0)*H14894</f>
        <v/>
      </c>
      <c r="O14894" s="144">
        <f>L14894/1.1</f>
        <v/>
      </c>
      <c r="P14894" s="87">
        <f>F14894&amp;E14894&amp;G14894&amp;J14894</f>
        <v/>
      </c>
    </row>
    <row r="14895">
      <c r="B14895" s="127" t="n">
        <v>44232</v>
      </c>
      <c r="C14895" s="87">
        <f>TEXT(B14895,"aaa")</f>
        <v/>
      </c>
      <c r="D14895" s="93" t="n"/>
      <c r="E14895" s="87">
        <f>INDEX(매칭테이블!C:D,MATCH(RD!G14895,매칭테이블!D:D,0),1)</f>
        <v/>
      </c>
      <c r="F14895" s="93" t="inlineStr">
        <is>
          <t>카페24</t>
        </is>
      </c>
      <c r="G14895" s="93" t="inlineStr">
        <is>
          <t>어성초 크림마스크 나이트 솔루션옵션=어성초 크림마스크 나이트 솔루션 1장</t>
        </is>
      </c>
      <c r="H14895" s="93" t="n">
        <v>4</v>
      </c>
      <c r="I14895" s="93">
        <f>VLOOKUP(G14895,매칭테이블!D:E,2,0)</f>
        <v/>
      </c>
      <c r="J14895" s="87" t="n">
        <v>201208</v>
      </c>
      <c r="K14895" s="93" t="n"/>
      <c r="L14895" s="87">
        <f>VLOOKUP($P14895,매칭테이블!$G:$J,2,0)*H14895</f>
        <v/>
      </c>
      <c r="M14895" s="87">
        <f>L14895-L14895*VLOOKUP($P14895,매칭테이블!$G:$J,3,0)</f>
        <v/>
      </c>
      <c r="N14895" s="87">
        <f>VLOOKUP($P14895,매칭테이블!$G:$J,4,0)*H14895</f>
        <v/>
      </c>
      <c r="O14895" s="144">
        <f>L14895/1.1</f>
        <v/>
      </c>
      <c r="P14895" s="87">
        <f>F14895&amp;E14895&amp;G14895&amp;J14895</f>
        <v/>
      </c>
    </row>
    <row r="14896">
      <c r="B14896" s="127" t="n">
        <v>44232</v>
      </c>
      <c r="C14896" s="87">
        <f>TEXT(B14896,"aaa")</f>
        <v/>
      </c>
      <c r="D14896" s="93" t="n"/>
      <c r="E14896" s="87">
        <f>INDEX(매칭테이블!C:D,MATCH(RD!G14896,매칭테이블!D:D,0),1)</f>
        <v/>
      </c>
      <c r="F14896" s="93" t="inlineStr">
        <is>
          <t>카페24</t>
        </is>
      </c>
      <c r="G14896" s="93" t="inlineStr">
        <is>
          <t>어성초 크림마스크 나이트 솔루션옵션=어성초 크림마스크 나이트 솔루션 10장 (-50%)</t>
        </is>
      </c>
      <c r="H14896" s="93" t="n">
        <v>4</v>
      </c>
      <c r="I14896" s="93">
        <f>VLOOKUP(G14896,매칭테이블!D:E,2,0)</f>
        <v/>
      </c>
      <c r="J14896" s="87" t="n">
        <v>201208</v>
      </c>
      <c r="K14896" s="93" t="n"/>
      <c r="L14896" s="87">
        <f>VLOOKUP($P14896,매칭테이블!$G:$J,2,0)*H14896</f>
        <v/>
      </c>
      <c r="M14896" s="87">
        <f>L14896-L14896*VLOOKUP($P14896,매칭테이블!$G:$J,3,0)</f>
        <v/>
      </c>
      <c r="N14896" s="87">
        <f>VLOOKUP($P14896,매칭테이블!$G:$J,4,0)*H14896</f>
        <v/>
      </c>
      <c r="O14896" s="144">
        <f>L14896/1.1</f>
        <v/>
      </c>
      <c r="P14896" s="87">
        <f>F14896&amp;E14896&amp;G14896&amp;J14896</f>
        <v/>
      </c>
    </row>
    <row r="14897">
      <c r="B14897" s="127" t="n">
        <v>44232</v>
      </c>
      <c r="C14897" s="87">
        <f>TEXT(B14897,"aaa")</f>
        <v/>
      </c>
      <c r="D14897" s="93" t="n"/>
      <c r="E14897" s="87">
        <f>INDEX(매칭테이블!C:D,MATCH(RD!G14897,매칭테이블!D:D,0),1)</f>
        <v/>
      </c>
      <c r="F14897" s="93" t="inlineStr">
        <is>
          <t>카페24</t>
        </is>
      </c>
      <c r="G14897" s="93" t="inlineStr">
        <is>
          <t>자작나무 수분 마스크옵션=자작나무 수분 마스크 1장</t>
        </is>
      </c>
      <c r="H14897" s="93" t="n">
        <v>4</v>
      </c>
      <c r="I14897" s="93">
        <f>VLOOKUP(G14897,매칭테이블!D:E,2,0)</f>
        <v/>
      </c>
      <c r="J14897" s="87" t="n">
        <v>201208</v>
      </c>
      <c r="K14897" s="93" t="n"/>
      <c r="L14897" s="87">
        <f>VLOOKUP($P14897,매칭테이블!$G:$J,2,0)*H14897</f>
        <v/>
      </c>
      <c r="M14897" s="87">
        <f>L14897-L14897*VLOOKUP($P14897,매칭테이블!$G:$J,3,0)</f>
        <v/>
      </c>
      <c r="N14897" s="87">
        <f>VLOOKUP($P14897,매칭테이블!$G:$J,4,0)*H14897</f>
        <v/>
      </c>
      <c r="O14897" s="144">
        <f>L14897/1.1</f>
        <v/>
      </c>
      <c r="P14897" s="87">
        <f>F14897&amp;E14897&amp;G14897&amp;J14897</f>
        <v/>
      </c>
    </row>
    <row r="14898">
      <c r="B14898" s="127" t="n">
        <v>44232</v>
      </c>
      <c r="C14898" s="87">
        <f>TEXT(B14898,"aaa")</f>
        <v/>
      </c>
      <c r="D14898" s="93" t="n"/>
      <c r="E14898" s="87">
        <f>INDEX(매칭테이블!C:D,MATCH(RD!G14898,매칭테이블!D:D,0),1)</f>
        <v/>
      </c>
      <c r="F14898" s="93" t="inlineStr">
        <is>
          <t>카페24</t>
        </is>
      </c>
      <c r="G14898" s="93" t="inlineStr">
        <is>
          <t>청귤 비타 잡티 마스크옵션=청귤 비타 잡티 마스크 1장</t>
        </is>
      </c>
      <c r="H14898" s="93" t="n">
        <v>2</v>
      </c>
      <c r="I14898" s="93">
        <f>VLOOKUP(G14898,매칭테이블!D:E,2,0)</f>
        <v/>
      </c>
      <c r="J14898" s="87" t="n">
        <v>201208</v>
      </c>
      <c r="K14898" s="93" t="n"/>
      <c r="L14898" s="87">
        <f>VLOOKUP($P14898,매칭테이블!$G:$J,2,0)*H14898</f>
        <v/>
      </c>
      <c r="M14898" s="87">
        <f>L14898-L14898*VLOOKUP($P14898,매칭테이블!$G:$J,3,0)</f>
        <v/>
      </c>
      <c r="N14898" s="87">
        <f>VLOOKUP($P14898,매칭테이블!$G:$J,4,0)*H14898</f>
        <v/>
      </c>
      <c r="O14898" s="144">
        <f>L14898/1.1</f>
        <v/>
      </c>
      <c r="P14898" s="87">
        <f>F14898&amp;E14898&amp;G14898&amp;J14898</f>
        <v/>
      </c>
    </row>
    <row r="14899">
      <c r="B14899" s="127" t="n">
        <v>44232</v>
      </c>
      <c r="C14899" s="87">
        <f>TEXT(B14899,"aaa")</f>
        <v/>
      </c>
      <c r="D14899" s="93" t="n"/>
      <c r="E14899" s="87">
        <f>INDEX(매칭테이블!C:D,MATCH(RD!G14899,매칭테이블!D:D,0),1)</f>
        <v/>
      </c>
      <c r="F14899" s="93" t="inlineStr">
        <is>
          <t>카페24</t>
        </is>
      </c>
      <c r="G14899" s="93" t="inlineStr">
        <is>
          <t>청귤 비타 잡티 마스크옵션=청귤 비타 잡티 마스크 10장 (50% off)</t>
        </is>
      </c>
      <c r="H14899" s="93" t="n">
        <v>2</v>
      </c>
      <c r="I14899" s="93">
        <f>VLOOKUP(G14899,매칭테이블!D:E,2,0)</f>
        <v/>
      </c>
      <c r="J14899" s="87" t="n">
        <v>201208</v>
      </c>
      <c r="K14899" s="93" t="n"/>
      <c r="L14899" s="87">
        <f>VLOOKUP($P14899,매칭테이블!$G:$J,2,0)*H14899</f>
        <v/>
      </c>
      <c r="M14899" s="87">
        <f>L14899-L14899*VLOOKUP($P14899,매칭테이블!$G:$J,3,0)</f>
        <v/>
      </c>
      <c r="N14899" s="87">
        <f>VLOOKUP($P14899,매칭테이블!$G:$J,4,0)*H14899</f>
        <v/>
      </c>
      <c r="O14899" s="144">
        <f>L14899/1.1</f>
        <v/>
      </c>
      <c r="P14899" s="87">
        <f>F14899&amp;E14899&amp;G14899&amp;J14899</f>
        <v/>
      </c>
    </row>
    <row r="14900">
      <c r="B14900" s="127" t="n">
        <v>44232</v>
      </c>
      <c r="C14900" s="87">
        <f>TEXT(B14900,"aaa")</f>
        <v/>
      </c>
      <c r="D14900" s="93" t="n"/>
      <c r="E14900" s="87">
        <f>INDEX(매칭테이블!C:D,MATCH(RD!G14900,매칭테이블!D:D,0),1)</f>
        <v/>
      </c>
      <c r="F14900" s="93" t="inlineStr">
        <is>
          <t>카페24</t>
        </is>
      </c>
      <c r="G14900" s="93" t="inlineStr">
        <is>
          <t>촉촉 스킨팩 화장솜</t>
        </is>
      </c>
      <c r="H14900" s="93" t="n">
        <v>12</v>
      </c>
      <c r="I14900" s="93">
        <f>VLOOKUP(G14900,매칭테이블!D:E,2,0)</f>
        <v/>
      </c>
      <c r="J14900" s="87" t="n">
        <v>201208</v>
      </c>
      <c r="K14900" s="93" t="n"/>
      <c r="L14900" s="87">
        <f>VLOOKUP($P14900,매칭테이블!$G:$J,2,0)*H14900</f>
        <v/>
      </c>
      <c r="M14900" s="87">
        <f>L14900-L14900*VLOOKUP($P14900,매칭테이블!$G:$J,3,0)</f>
        <v/>
      </c>
      <c r="N14900" s="87">
        <f>VLOOKUP($P14900,매칭테이블!$G:$J,4,0)*H14900</f>
        <v/>
      </c>
      <c r="O14900" s="144">
        <f>L14900/1.1</f>
        <v/>
      </c>
      <c r="P14900" s="87">
        <f>F14900&amp;E14900&amp;G14900&amp;J14900</f>
        <v/>
      </c>
    </row>
    <row r="14901">
      <c r="B14901" s="127" t="n">
        <v>44233</v>
      </c>
      <c r="C14901" s="87">
        <f>TEXT(B14901,"aaa")</f>
        <v/>
      </c>
      <c r="D14901" s="93" t="n"/>
      <c r="E14901" s="87">
        <f>INDEX(매칭테이블!C:D,MATCH(RD!G14901,매칭테이블!D:D,0),1)</f>
        <v/>
      </c>
      <c r="F14901" s="93" t="inlineStr">
        <is>
          <t>스타일쉐어</t>
        </is>
      </c>
      <c r="G14901" s="93" t="inlineStr">
        <is>
          <t>아누아 어성초 77 토너 250ml</t>
        </is>
      </c>
      <c r="H14901" s="93" t="n">
        <v>4</v>
      </c>
      <c r="I14901" s="93">
        <f>VLOOKUP(G14901,매칭테이블!D:E,2,0)</f>
        <v/>
      </c>
      <c r="J14901" s="87" t="n">
        <v>201208</v>
      </c>
      <c r="K14901" s="93" t="n"/>
      <c r="L14901" s="87">
        <f>VLOOKUP($P14901,매칭테이블!$G:$J,2,0)*H14901</f>
        <v/>
      </c>
      <c r="M14901" s="87">
        <f>L14901-L14901*VLOOKUP($P14901,매칭테이블!$G:$J,3,0)</f>
        <v/>
      </c>
      <c r="N14901" s="87">
        <f>VLOOKUP($P14901,매칭테이블!$G:$J,4,0)*H14901</f>
        <v/>
      </c>
      <c r="O14901" s="144">
        <f>L14901/1.1</f>
        <v/>
      </c>
      <c r="P14901" s="87">
        <f>F14901&amp;E14901&amp;G14901&amp;J14901</f>
        <v/>
      </c>
    </row>
    <row r="14902">
      <c r="B14902" s="127" t="n">
        <v>44233</v>
      </c>
      <c r="C14902" s="87">
        <f>TEXT(B14902,"aaa")</f>
        <v/>
      </c>
      <c r="D14902" s="93" t="n"/>
      <c r="E14902" s="87">
        <f>INDEX(매칭테이블!C:D,MATCH(RD!G14902,매칭테이블!D:D,0),1)</f>
        <v/>
      </c>
      <c r="F14902" s="93" t="inlineStr">
        <is>
          <t>카페24</t>
        </is>
      </c>
      <c r="G14902" s="93" t="inlineStr">
        <is>
          <t>5 제로 무기자차 선크림옵션=5제로 무기자차 선크림 1개-20% off</t>
        </is>
      </c>
      <c r="H14902" s="93" t="n">
        <v>1</v>
      </c>
      <c r="I14902" s="93">
        <f>VLOOKUP(G14902,매칭테이블!D:E,2,0)</f>
        <v/>
      </c>
      <c r="J14902" s="87" t="n">
        <v>201208</v>
      </c>
      <c r="K14902" s="93" t="n"/>
      <c r="L14902" s="87">
        <f>VLOOKUP($P14902,매칭테이블!$G:$J,2,0)*H14902</f>
        <v/>
      </c>
      <c r="M14902" s="87">
        <f>L14902-L14902*VLOOKUP($P14902,매칭테이블!$G:$J,3,0)</f>
        <v/>
      </c>
      <c r="N14902" s="87">
        <f>VLOOKUP($P14902,매칭테이블!$G:$J,4,0)*H14902</f>
        <v/>
      </c>
      <c r="O14902" s="144">
        <f>L14902/1.1</f>
        <v/>
      </c>
      <c r="P14902" s="87">
        <f>F14902&amp;E14902&amp;G14902&amp;J14902</f>
        <v/>
      </c>
    </row>
    <row r="14903">
      <c r="B14903" s="127" t="n">
        <v>44233</v>
      </c>
      <c r="C14903" s="87">
        <f>TEXT(B14903,"aaa")</f>
        <v/>
      </c>
      <c r="D14903" s="93" t="n"/>
      <c r="E14903" s="87">
        <f>INDEX(매칭테이블!C:D,MATCH(RD!G14903,매칭테이블!D:D,0),1)</f>
        <v/>
      </c>
      <c r="F14903" s="93" t="inlineStr">
        <is>
          <t>카페24</t>
        </is>
      </c>
      <c r="G14903" s="93" t="inlineStr">
        <is>
          <t>5 제로 무기자차 선크림옵션=5제로 무기자차 선크림 2개-30% off (무료배송)</t>
        </is>
      </c>
      <c r="H14903" s="93" t="n">
        <v>1</v>
      </c>
      <c r="I14903" s="93">
        <f>VLOOKUP(G14903,매칭테이블!D:E,2,0)</f>
        <v/>
      </c>
      <c r="J14903" s="87" t="n">
        <v>201208</v>
      </c>
      <c r="K14903" s="93" t="n"/>
      <c r="L14903" s="87">
        <f>VLOOKUP($P14903,매칭테이블!$G:$J,2,0)*H14903</f>
        <v/>
      </c>
      <c r="M14903" s="87">
        <f>L14903-L14903*VLOOKUP($P14903,매칭테이블!$G:$J,3,0)</f>
        <v/>
      </c>
      <c r="N14903" s="87">
        <f>VLOOKUP($P14903,매칭테이블!$G:$J,4,0)*H14903</f>
        <v/>
      </c>
      <c r="O14903" s="144">
        <f>L14903/1.1</f>
        <v/>
      </c>
      <c r="P14903" s="87">
        <f>F14903&amp;E14903&amp;G14903&amp;J14903</f>
        <v/>
      </c>
    </row>
    <row r="14904">
      <c r="B14904" s="127" t="n">
        <v>44233</v>
      </c>
      <c r="C14904" s="87">
        <f>TEXT(B14904,"aaa")</f>
        <v/>
      </c>
      <c r="D14904" s="93" t="n"/>
      <c r="E14904" s="87">
        <f>INDEX(매칭테이블!C:D,MATCH(RD!G14904,매칭테이블!D:D,0),1)</f>
        <v/>
      </c>
      <c r="F14904" s="93" t="inlineStr">
        <is>
          <t>카페24</t>
        </is>
      </c>
      <c r="G14904" s="93" t="inlineStr">
        <is>
          <t>[수분 보충 세트] 어성초 77 토너 + 어성초 70 로션옵션=어성초 77 토너 250ml + 어성초 70 로션 200ml -30%</t>
        </is>
      </c>
      <c r="H14904" s="93" t="n">
        <v>33</v>
      </c>
      <c r="I14904" s="93">
        <f>VLOOKUP(G14904,매칭테이블!D:E,2,0)</f>
        <v/>
      </c>
      <c r="J14904" s="87" t="n">
        <v>201208</v>
      </c>
      <c r="K14904" s="93" t="n"/>
      <c r="L14904" s="87">
        <f>VLOOKUP($P14904,매칭테이블!$G:$J,2,0)*H14904</f>
        <v/>
      </c>
      <c r="M14904" s="87">
        <f>L14904-L14904*VLOOKUP($P14904,매칭테이블!$G:$J,3,0)</f>
        <v/>
      </c>
      <c r="N14904" s="87">
        <f>VLOOKUP($P14904,매칭테이블!$G:$J,4,0)*H14904</f>
        <v/>
      </c>
      <c r="O14904" s="144">
        <f>L14904/1.1</f>
        <v/>
      </c>
      <c r="P14904" s="87">
        <f>F14904&amp;E14904&amp;G14904&amp;J14904</f>
        <v/>
      </c>
    </row>
    <row r="14905">
      <c r="B14905" s="127" t="n">
        <v>44233</v>
      </c>
      <c r="C14905" s="87">
        <f>TEXT(B14905,"aaa")</f>
        <v/>
      </c>
      <c r="D14905" s="93" t="n"/>
      <c r="E14905" s="87">
        <f>INDEX(매칭테이블!C:D,MATCH(RD!G14905,매칭테이블!D:D,0),1)</f>
        <v/>
      </c>
      <c r="F14905" s="93" t="inlineStr">
        <is>
          <t>카페24</t>
        </is>
      </c>
      <c r="G14905" s="93" t="inlineStr">
        <is>
          <t>대용량 어성초 77 수딩 토너 500ml옵션=대용량 어성초 77 토너 1개 - 27% OFF</t>
        </is>
      </c>
      <c r="H14905" s="93" t="n">
        <v>21</v>
      </c>
      <c r="I14905" s="93">
        <f>VLOOKUP(G14905,매칭테이블!D:E,2,0)</f>
        <v/>
      </c>
      <c r="J14905" s="87" t="n">
        <v>201208</v>
      </c>
      <c r="K14905" s="93" t="n"/>
      <c r="L14905" s="87">
        <f>VLOOKUP($P14905,매칭테이블!$G:$J,2,0)*H14905</f>
        <v/>
      </c>
      <c r="M14905" s="87">
        <f>L14905-L14905*VLOOKUP($P14905,매칭테이블!$G:$J,3,0)</f>
        <v/>
      </c>
      <c r="N14905" s="87">
        <f>VLOOKUP($P14905,매칭테이블!$G:$J,4,0)*H14905</f>
        <v/>
      </c>
      <c r="O14905" s="144">
        <f>L14905/1.1</f>
        <v/>
      </c>
      <c r="P14905" s="87">
        <f>F14905&amp;E14905&amp;G14905&amp;J14905</f>
        <v/>
      </c>
    </row>
    <row r="14906">
      <c r="B14906" s="127" t="n">
        <v>44233</v>
      </c>
      <c r="C14906" s="87">
        <f>TEXT(B14906,"aaa")</f>
        <v/>
      </c>
      <c r="D14906" s="93" t="n"/>
      <c r="E14906" s="87">
        <f>INDEX(매칭테이블!C:D,MATCH(RD!G14906,매칭테이블!D:D,0),1)</f>
        <v/>
      </c>
      <c r="F14906" s="93" t="inlineStr">
        <is>
          <t>카페24</t>
        </is>
      </c>
      <c r="G14906" s="93" t="inlineStr">
        <is>
          <t>대용량 어성초 77 수딩 토너 500ml화장솜(선택)=촉촉 스킨팩 화장솜</t>
        </is>
      </c>
      <c r="H14906" s="93" t="n">
        <v>8</v>
      </c>
      <c r="I14906" s="93">
        <f>VLOOKUP(G14906,매칭테이블!D:E,2,0)</f>
        <v/>
      </c>
      <c r="J14906" s="87" t="n">
        <v>201208</v>
      </c>
      <c r="K14906" s="93" t="n"/>
      <c r="L14906" s="87">
        <f>VLOOKUP($P14906,매칭테이블!$G:$J,2,0)*H14906</f>
        <v/>
      </c>
      <c r="M14906" s="87">
        <f>L14906-L14906*VLOOKUP($P14906,매칭테이블!$G:$J,3,0)</f>
        <v/>
      </c>
      <c r="N14906" s="87">
        <f>VLOOKUP($P14906,매칭테이블!$G:$J,4,0)*H14906</f>
        <v/>
      </c>
      <c r="O14906" s="144">
        <f>L14906/1.1</f>
        <v/>
      </c>
      <c r="P14906" s="87">
        <f>F14906&amp;E14906&amp;G14906&amp;J14906</f>
        <v/>
      </c>
    </row>
    <row r="14907">
      <c r="B14907" s="127" t="n">
        <v>44233</v>
      </c>
      <c r="C14907" s="87">
        <f>TEXT(B14907,"aaa")</f>
        <v/>
      </c>
      <c r="D14907" s="93" t="n"/>
      <c r="E14907" s="87">
        <f>INDEX(매칭테이블!C:D,MATCH(RD!G14907,매칭테이블!D:D,0),1)</f>
        <v/>
      </c>
      <c r="F14907" s="93" t="inlineStr">
        <is>
          <t>카페24</t>
        </is>
      </c>
      <c r="G14907" s="93" t="inlineStr">
        <is>
          <t>어성초 70 데일리 릴리프 로션로션=어성초 70 데일리 릴리프 로션 1개 -20% off</t>
        </is>
      </c>
      <c r="H14907" s="93" t="n">
        <v>7</v>
      </c>
      <c r="I14907" s="93">
        <f>VLOOKUP(G14907,매칭테이블!D:E,2,0)</f>
        <v/>
      </c>
      <c r="J14907" s="87" t="n">
        <v>201208</v>
      </c>
      <c r="K14907" s="93" t="n"/>
      <c r="L14907" s="87">
        <f>VLOOKUP($P14907,매칭테이블!$G:$J,2,0)*H14907</f>
        <v/>
      </c>
      <c r="M14907" s="87">
        <f>L14907-L14907*VLOOKUP($P14907,매칭테이블!$G:$J,3,0)</f>
        <v/>
      </c>
      <c r="N14907" s="87">
        <f>VLOOKUP($P14907,매칭테이블!$G:$J,4,0)*H14907</f>
        <v/>
      </c>
      <c r="O14907" s="144">
        <f>L14907/1.1</f>
        <v/>
      </c>
      <c r="P14907" s="87">
        <f>F14907&amp;E14907&amp;G14907&amp;J14907</f>
        <v/>
      </c>
    </row>
    <row r="14908">
      <c r="B14908" s="127" t="n">
        <v>44233</v>
      </c>
      <c r="C14908" s="87">
        <f>TEXT(B14908,"aaa")</f>
        <v/>
      </c>
      <c r="D14908" s="93" t="n"/>
      <c r="E14908" s="87">
        <f>INDEX(매칭테이블!C:D,MATCH(RD!G14908,매칭테이블!D:D,0),1)</f>
        <v/>
      </c>
      <c r="F14908" s="93" t="inlineStr">
        <is>
          <t>카페24</t>
        </is>
      </c>
      <c r="G14908" s="93" t="inlineStr">
        <is>
          <t>어성초 70 데일리 릴리프 로션로션=어성초 70 데일리 릴리프 로션 2개 -30% off</t>
        </is>
      </c>
      <c r="H14908" s="93" t="n">
        <v>1</v>
      </c>
      <c r="I14908" s="93">
        <f>VLOOKUP(G14908,매칭테이블!D:E,2,0)</f>
        <v/>
      </c>
      <c r="J14908" s="87" t="n">
        <v>201208</v>
      </c>
      <c r="K14908" s="93" t="n"/>
      <c r="L14908" s="87">
        <f>VLOOKUP($P14908,매칭테이블!$G:$J,2,0)*H14908</f>
        <v/>
      </c>
      <c r="M14908" s="87">
        <f>L14908-L14908*VLOOKUP($P14908,매칭테이블!$G:$J,3,0)</f>
        <v/>
      </c>
      <c r="N14908" s="87">
        <f>VLOOKUP($P14908,매칭테이블!$G:$J,4,0)*H14908</f>
        <v/>
      </c>
      <c r="O14908" s="144">
        <f>L14908/1.1</f>
        <v/>
      </c>
      <c r="P14908" s="87">
        <f>F14908&amp;E14908&amp;G14908&amp;J14908</f>
        <v/>
      </c>
    </row>
    <row r="14909">
      <c r="B14909" s="127" t="n">
        <v>44233</v>
      </c>
      <c r="C14909" s="87">
        <f>TEXT(B14909,"aaa")</f>
        <v/>
      </c>
      <c r="D14909" s="93" t="n"/>
      <c r="E14909" s="87">
        <f>INDEX(매칭테이블!C:D,MATCH(RD!G14909,매칭테이블!D:D,0),1)</f>
        <v/>
      </c>
      <c r="F14909" s="93" t="inlineStr">
        <is>
          <t>카페24</t>
        </is>
      </c>
      <c r="G14909" s="93" t="inlineStr">
        <is>
          <t>어성초 70 데일리 릴리프 로션로션=어성초 77토너 + 어성초 70 로션 수분 보충 세트 -30% off</t>
        </is>
      </c>
      <c r="H14909" s="93" t="n">
        <v>1</v>
      </c>
      <c r="I14909" s="93">
        <f>VLOOKUP(G14909,매칭테이블!D:E,2,0)</f>
        <v/>
      </c>
      <c r="J14909" s="87" t="n">
        <v>201208</v>
      </c>
      <c r="K14909" s="93" t="n"/>
      <c r="L14909" s="87">
        <f>VLOOKUP($P14909,매칭테이블!$G:$J,2,0)*H14909</f>
        <v/>
      </c>
      <c r="M14909" s="87">
        <f>L14909-L14909*VLOOKUP($P14909,매칭테이블!$G:$J,3,0)</f>
        <v/>
      </c>
      <c r="N14909" s="87">
        <f>VLOOKUP($P14909,매칭테이블!$G:$J,4,0)*H14909</f>
        <v/>
      </c>
      <c r="O14909" s="144">
        <f>L14909/1.1</f>
        <v/>
      </c>
      <c r="P14909" s="87">
        <f>F14909&amp;E14909&amp;G14909&amp;J14909</f>
        <v/>
      </c>
    </row>
    <row r="14910">
      <c r="B14910" s="127" t="n">
        <v>44233</v>
      </c>
      <c r="C14910" s="87">
        <f>TEXT(B14910,"aaa")</f>
        <v/>
      </c>
      <c r="D14910" s="93" t="n"/>
      <c r="E14910" s="87">
        <f>INDEX(매칭테이블!C:D,MATCH(RD!G14910,매칭테이블!D:D,0),1)</f>
        <v/>
      </c>
      <c r="F14910" s="93" t="inlineStr">
        <is>
          <t>카페24</t>
        </is>
      </c>
      <c r="G14910" s="93" t="inlineStr">
        <is>
          <t>어성초 70 머드 크림 마스크옵션=어성초 70 머드 크림 마스크-20% off</t>
        </is>
      </c>
      <c r="H14910" s="93" t="n">
        <v>8</v>
      </c>
      <c r="I14910" s="93">
        <f>VLOOKUP(G14910,매칭테이블!D:E,2,0)</f>
        <v/>
      </c>
      <c r="J14910" s="87" t="n">
        <v>201208</v>
      </c>
      <c r="K14910" s="93" t="n"/>
      <c r="L14910" s="87">
        <f>VLOOKUP($P14910,매칭테이블!$G:$J,2,0)*H14910</f>
        <v/>
      </c>
      <c r="M14910" s="87">
        <f>L14910-L14910*VLOOKUP($P14910,매칭테이블!$G:$J,3,0)</f>
        <v/>
      </c>
      <c r="N14910" s="87">
        <f>VLOOKUP($P14910,매칭테이블!$G:$J,4,0)*H14910</f>
        <v/>
      </c>
      <c r="O14910" s="144">
        <f>L14910/1.1</f>
        <v/>
      </c>
      <c r="P14910" s="87">
        <f>F14910&amp;E14910&amp;G14910&amp;J14910</f>
        <v/>
      </c>
    </row>
    <row r="14911">
      <c r="B14911" s="127" t="n">
        <v>44233</v>
      </c>
      <c r="C14911" s="87">
        <f>TEXT(B14911,"aaa")</f>
        <v/>
      </c>
      <c r="D14911" s="93" t="n"/>
      <c r="E14911" s="87">
        <f>INDEX(매칭테이블!C:D,MATCH(RD!G14911,매칭테이블!D:D,0),1)</f>
        <v/>
      </c>
      <c r="F14911" s="93" t="inlineStr">
        <is>
          <t>카페24</t>
        </is>
      </c>
      <c r="G14911" s="93" t="inlineStr">
        <is>
          <t>어성초 70 머드 크림 마스크옵션=어성초 70 머드 크림 마스크 2개-30% off (무료배송)</t>
        </is>
      </c>
      <c r="H14911" s="93" t="n">
        <v>5</v>
      </c>
      <c r="I14911" s="93">
        <f>VLOOKUP(G14911,매칭테이블!D:E,2,0)</f>
        <v/>
      </c>
      <c r="J14911" s="87" t="n">
        <v>201208</v>
      </c>
      <c r="K14911" s="93" t="n"/>
      <c r="L14911" s="87">
        <f>VLOOKUP($P14911,매칭테이블!$G:$J,2,0)*H14911</f>
        <v/>
      </c>
      <c r="M14911" s="87">
        <f>L14911-L14911*VLOOKUP($P14911,매칭테이블!$G:$J,3,0)</f>
        <v/>
      </c>
      <c r="N14911" s="87">
        <f>VLOOKUP($P14911,매칭테이블!$G:$J,4,0)*H14911</f>
        <v/>
      </c>
      <c r="O14911" s="144">
        <f>L14911/1.1</f>
        <v/>
      </c>
      <c r="P14911" s="87">
        <f>F14911&amp;E14911&amp;G14911&amp;J14911</f>
        <v/>
      </c>
    </row>
    <row r="14912">
      <c r="B14912" s="127" t="n">
        <v>44233</v>
      </c>
      <c r="C14912" s="87">
        <f>TEXT(B14912,"aaa")</f>
        <v/>
      </c>
      <c r="D14912" s="93" t="n"/>
      <c r="E14912" s="87">
        <f>INDEX(매칭테이블!C:D,MATCH(RD!G14912,매칭테이블!D:D,0),1)</f>
        <v/>
      </c>
      <c r="F14912" s="93" t="inlineStr">
        <is>
          <t>카페24</t>
        </is>
      </c>
      <c r="G14912" s="93" t="inlineStr">
        <is>
          <t>어성초 70 인텐스 카밍 크림크림=어성초 70 인텐스 카밍 크림 1개 (-20%)</t>
        </is>
      </c>
      <c r="H14912" s="93" t="n">
        <v>3</v>
      </c>
      <c r="I14912" s="93">
        <f>VLOOKUP(G14912,매칭테이블!D:E,2,0)</f>
        <v/>
      </c>
      <c r="J14912" s="87" t="n">
        <v>201208</v>
      </c>
      <c r="K14912" s="93" t="n"/>
      <c r="L14912" s="87">
        <f>VLOOKUP($P14912,매칭테이블!$G:$J,2,0)*H14912</f>
        <v/>
      </c>
      <c r="M14912" s="87">
        <f>L14912-L14912*VLOOKUP($P14912,매칭테이블!$G:$J,3,0)</f>
        <v/>
      </c>
      <c r="N14912" s="87">
        <f>VLOOKUP($P14912,매칭테이블!$G:$J,4,0)*H14912</f>
        <v/>
      </c>
      <c r="O14912" s="144">
        <f>L14912/1.1</f>
        <v/>
      </c>
      <c r="P14912" s="87">
        <f>F14912&amp;E14912&amp;G14912&amp;J14912</f>
        <v/>
      </c>
    </row>
    <row r="14913">
      <c r="B14913" s="127" t="n">
        <v>44233</v>
      </c>
      <c r="C14913" s="87">
        <f>TEXT(B14913,"aaa")</f>
        <v/>
      </c>
      <c r="D14913" s="93" t="n"/>
      <c r="E14913" s="87">
        <f>INDEX(매칭테이블!C:D,MATCH(RD!G14913,매칭테이블!D:D,0),1)</f>
        <v/>
      </c>
      <c r="F14913" s="93" t="inlineStr">
        <is>
          <t>카페24</t>
        </is>
      </c>
      <c r="G14913" s="93" t="inlineStr">
        <is>
          <t>어성초 77 수딩 토너토너(필수)=어성초 77 토너 2개-30% off (무료배송)</t>
        </is>
      </c>
      <c r="H14913" s="93" t="n">
        <v>1</v>
      </c>
      <c r="I14913" s="93">
        <f>VLOOKUP(G14913,매칭테이블!D:E,2,0)</f>
        <v/>
      </c>
      <c r="J14913" s="87" t="n">
        <v>201208</v>
      </c>
      <c r="K14913" s="93" t="n"/>
      <c r="L14913" s="87">
        <f>VLOOKUP($P14913,매칭테이블!$G:$J,2,0)*H14913</f>
        <v/>
      </c>
      <c r="M14913" s="87">
        <f>L14913-L14913*VLOOKUP($P14913,매칭테이블!$G:$J,3,0)</f>
        <v/>
      </c>
      <c r="N14913" s="87">
        <f>VLOOKUP($P14913,매칭테이블!$G:$J,4,0)*H14913</f>
        <v/>
      </c>
      <c r="O14913" s="144">
        <f>L14913/1.1</f>
        <v/>
      </c>
      <c r="P14913" s="87">
        <f>F14913&amp;E14913&amp;G14913&amp;J14913</f>
        <v/>
      </c>
    </row>
    <row r="14914">
      <c r="B14914" s="127" t="n">
        <v>44233</v>
      </c>
      <c r="C14914" s="87">
        <f>TEXT(B14914,"aaa")</f>
        <v/>
      </c>
      <c r="D14914" s="93" t="n"/>
      <c r="E14914" s="87">
        <f>INDEX(매칭테이블!C:D,MATCH(RD!G14914,매칭테이블!D:D,0),1)</f>
        <v/>
      </c>
      <c r="F14914" s="93" t="inlineStr">
        <is>
          <t>카페24</t>
        </is>
      </c>
      <c r="G14914" s="93" t="inlineStr">
        <is>
          <t>어성초 77 진정 마스크옵션=어성초 77 진정 마스크팩 10장-50% off</t>
        </is>
      </c>
      <c r="H14914" s="93" t="n">
        <v>4</v>
      </c>
      <c r="I14914" s="93">
        <f>VLOOKUP(G14914,매칭테이블!D:E,2,0)</f>
        <v/>
      </c>
      <c r="J14914" s="87" t="n">
        <v>201208</v>
      </c>
      <c r="K14914" s="93" t="n"/>
      <c r="L14914" s="87">
        <f>VLOOKUP($P14914,매칭테이블!$G:$J,2,0)*H14914</f>
        <v/>
      </c>
      <c r="M14914" s="87">
        <f>L14914-L14914*VLOOKUP($P14914,매칭테이블!$G:$J,3,0)</f>
        <v/>
      </c>
      <c r="N14914" s="87">
        <f>VLOOKUP($P14914,매칭테이블!$G:$J,4,0)*H14914</f>
        <v/>
      </c>
      <c r="O14914" s="144">
        <f>L14914/1.1</f>
        <v/>
      </c>
      <c r="P14914" s="87">
        <f>F14914&amp;E14914&amp;G14914&amp;J14914</f>
        <v/>
      </c>
    </row>
    <row r="14915">
      <c r="B14915" s="127" t="n">
        <v>44233</v>
      </c>
      <c r="C14915" s="87">
        <f>TEXT(B14915,"aaa")</f>
        <v/>
      </c>
      <c r="D14915" s="93" t="n"/>
      <c r="E14915" s="87">
        <f>INDEX(매칭테이블!C:D,MATCH(RD!G14915,매칭테이블!D:D,0),1)</f>
        <v/>
      </c>
      <c r="F14915" s="93" t="inlineStr">
        <is>
          <t>카페24</t>
        </is>
      </c>
      <c r="G14915" s="93" t="inlineStr">
        <is>
          <t>어성초 77 진정 토너옵션=어성초 77 토너 1개-20% off</t>
        </is>
      </c>
      <c r="H14915" s="93" t="n">
        <v>23</v>
      </c>
      <c r="I14915" s="93">
        <f>VLOOKUP(G14915,매칭테이블!D:E,2,0)</f>
        <v/>
      </c>
      <c r="J14915" s="87" t="n">
        <v>201208</v>
      </c>
      <c r="K14915" s="93" t="n"/>
      <c r="L14915" s="87">
        <f>VLOOKUP($P14915,매칭테이블!$G:$J,2,0)*H14915</f>
        <v/>
      </c>
      <c r="M14915" s="87">
        <f>L14915-L14915*VLOOKUP($P14915,매칭테이블!$G:$J,3,0)</f>
        <v/>
      </c>
      <c r="N14915" s="87">
        <f>VLOOKUP($P14915,매칭테이블!$G:$J,4,0)*H14915</f>
        <v/>
      </c>
      <c r="O14915" s="144">
        <f>L14915/1.1</f>
        <v/>
      </c>
      <c r="P14915" s="87">
        <f>F14915&amp;E14915&amp;G14915&amp;J14915</f>
        <v/>
      </c>
    </row>
    <row r="14916">
      <c r="B14916" s="127" t="n">
        <v>44233</v>
      </c>
      <c r="C14916" s="87">
        <f>TEXT(B14916,"aaa")</f>
        <v/>
      </c>
      <c r="D14916" s="93" t="n"/>
      <c r="E14916" s="87">
        <f>INDEX(매칭테이블!C:D,MATCH(RD!G14916,매칭테이블!D:D,0),1)</f>
        <v/>
      </c>
      <c r="F14916" s="93" t="inlineStr">
        <is>
          <t>카페24</t>
        </is>
      </c>
      <c r="G14916" s="93" t="inlineStr">
        <is>
          <t>어성초 77 진정 토너옵션=BEST어성초 77 토너 2개-30% off (무료배송)</t>
        </is>
      </c>
      <c r="H14916" s="93" t="n">
        <v>14</v>
      </c>
      <c r="I14916" s="93">
        <f>VLOOKUP(G14916,매칭테이블!D:E,2,0)</f>
        <v/>
      </c>
      <c r="J14916" s="87" t="n">
        <v>201208</v>
      </c>
      <c r="K14916" s="93" t="n"/>
      <c r="L14916" s="87">
        <f>VLOOKUP($P14916,매칭테이블!$G:$J,2,0)*H14916</f>
        <v/>
      </c>
      <c r="M14916" s="87">
        <f>L14916-L14916*VLOOKUP($P14916,매칭테이블!$G:$J,3,0)</f>
        <v/>
      </c>
      <c r="N14916" s="87">
        <f>VLOOKUP($P14916,매칭테이블!$G:$J,4,0)*H14916</f>
        <v/>
      </c>
      <c r="O14916" s="144">
        <f>L14916/1.1</f>
        <v/>
      </c>
      <c r="P14916" s="87">
        <f>F14916&amp;E14916&amp;G14916&amp;J14916</f>
        <v/>
      </c>
    </row>
    <row r="14917">
      <c r="B14917" s="127" t="n">
        <v>44233</v>
      </c>
      <c r="C14917" s="87">
        <f>TEXT(B14917,"aaa")</f>
        <v/>
      </c>
      <c r="D14917" s="93" t="n"/>
      <c r="E14917" s="87">
        <f>INDEX(매칭테이블!C:D,MATCH(RD!G14917,매칭테이블!D:D,0),1)</f>
        <v/>
      </c>
      <c r="F14917" s="93" t="inlineStr">
        <is>
          <t>카페24</t>
        </is>
      </c>
      <c r="G14917" s="93" t="inlineStr">
        <is>
          <t>어성초 77 진정 토너옵션=어성초 77토너1개 + 어성초77패드1개 -30% off (무료배송)</t>
        </is>
      </c>
      <c r="H14917" s="93" t="n">
        <v>11</v>
      </c>
      <c r="I14917" s="93">
        <f>VLOOKUP(G14917,매칭테이블!D:E,2,0)</f>
        <v/>
      </c>
      <c r="J14917" s="87" t="n">
        <v>201208</v>
      </c>
      <c r="K14917" s="93" t="n"/>
      <c r="L14917" s="87">
        <f>VLOOKUP($P14917,매칭테이블!$G:$J,2,0)*H14917</f>
        <v/>
      </c>
      <c r="M14917" s="87">
        <f>L14917-L14917*VLOOKUP($P14917,매칭테이블!$G:$J,3,0)</f>
        <v/>
      </c>
      <c r="N14917" s="87">
        <f>VLOOKUP($P14917,매칭테이블!$G:$J,4,0)*H14917</f>
        <v/>
      </c>
      <c r="O14917" s="144">
        <f>L14917/1.1</f>
        <v/>
      </c>
      <c r="P14917" s="87">
        <f>F14917&amp;E14917&amp;G14917&amp;J14917</f>
        <v/>
      </c>
    </row>
    <row r="14918">
      <c r="B14918" s="127" t="n">
        <v>44233</v>
      </c>
      <c r="C14918" s="87">
        <f>TEXT(B14918,"aaa")</f>
        <v/>
      </c>
      <c r="D14918" s="93" t="n"/>
      <c r="E14918" s="87">
        <f>INDEX(매칭테이블!C:D,MATCH(RD!G14918,매칭테이블!D:D,0),1)</f>
        <v/>
      </c>
      <c r="F14918" s="93" t="inlineStr">
        <is>
          <t>카페24</t>
        </is>
      </c>
      <c r="G14918" s="93" t="inlineStr">
        <is>
          <t>어성초 77 진정 토너화장솜(선택)=촉촉 스킨팩 화장솜</t>
        </is>
      </c>
      <c r="H14918" s="93" t="n">
        <v>10</v>
      </c>
      <c r="I14918" s="93">
        <f>VLOOKUP(G14918,매칭테이블!D:E,2,0)</f>
        <v/>
      </c>
      <c r="J14918" s="87" t="n">
        <v>201208</v>
      </c>
      <c r="K14918" s="93" t="n"/>
      <c r="L14918" s="87">
        <f>VLOOKUP($P14918,매칭테이블!$G:$J,2,0)*H14918</f>
        <v/>
      </c>
      <c r="M14918" s="87">
        <f>L14918-L14918*VLOOKUP($P14918,매칭테이블!$G:$J,3,0)</f>
        <v/>
      </c>
      <c r="N14918" s="87">
        <f>VLOOKUP($P14918,매칭테이블!$G:$J,4,0)*H14918</f>
        <v/>
      </c>
      <c r="O14918" s="144">
        <f>L14918/1.1</f>
        <v/>
      </c>
      <c r="P14918" s="87">
        <f>F14918&amp;E14918&amp;G14918&amp;J14918</f>
        <v/>
      </c>
    </row>
    <row r="14919">
      <c r="B14919" s="127" t="n">
        <v>44233</v>
      </c>
      <c r="C14919" s="87">
        <f>TEXT(B14919,"aaa")</f>
        <v/>
      </c>
      <c r="D14919" s="93" t="n"/>
      <c r="E14919" s="87">
        <f>INDEX(매칭테이블!C:D,MATCH(RD!G14919,매칭테이블!D:D,0),1)</f>
        <v/>
      </c>
      <c r="F14919" s="93" t="inlineStr">
        <is>
          <t>카페24</t>
        </is>
      </c>
      <c r="G14919" s="93" t="inlineStr">
        <is>
          <t>어성초 77 클리어 패드옵션=어성초 77 클리어 패드 1개-20% off</t>
        </is>
      </c>
      <c r="H14919" s="93" t="n">
        <v>24</v>
      </c>
      <c r="I14919" s="93">
        <f>VLOOKUP(G14919,매칭테이블!D:E,2,0)</f>
        <v/>
      </c>
      <c r="J14919" s="87" t="n">
        <v>201208</v>
      </c>
      <c r="K14919" s="93" t="n"/>
      <c r="L14919" s="87">
        <f>VLOOKUP($P14919,매칭테이블!$G:$J,2,0)*H14919</f>
        <v/>
      </c>
      <c r="M14919" s="87">
        <f>L14919-L14919*VLOOKUP($P14919,매칭테이블!$G:$J,3,0)</f>
        <v/>
      </c>
      <c r="N14919" s="87">
        <f>VLOOKUP($P14919,매칭테이블!$G:$J,4,0)*H14919</f>
        <v/>
      </c>
      <c r="O14919" s="144">
        <f>L14919/1.1</f>
        <v/>
      </c>
      <c r="P14919" s="87">
        <f>F14919&amp;E14919&amp;G14919&amp;J14919</f>
        <v/>
      </c>
    </row>
    <row r="14920">
      <c r="B14920" s="127" t="n">
        <v>44233</v>
      </c>
      <c r="C14920" s="87">
        <f>TEXT(B14920,"aaa")</f>
        <v/>
      </c>
      <c r="D14920" s="93" t="n"/>
      <c r="E14920" s="87">
        <f>INDEX(매칭테이블!C:D,MATCH(RD!G14920,매칭테이블!D:D,0),1)</f>
        <v/>
      </c>
      <c r="F14920" s="93" t="inlineStr">
        <is>
          <t>카페24</t>
        </is>
      </c>
      <c r="G14920" s="93" t="inlineStr">
        <is>
          <t>어성초 77 클리어 패드옵션=어성초 77 클리어 패드 2개-30% off (무료배송)</t>
        </is>
      </c>
      <c r="H14920" s="93" t="n">
        <v>25</v>
      </c>
      <c r="I14920" s="93">
        <f>VLOOKUP(G14920,매칭테이블!D:E,2,0)</f>
        <v/>
      </c>
      <c r="J14920" s="87" t="n">
        <v>201208</v>
      </c>
      <c r="K14920" s="93" t="n"/>
      <c r="L14920" s="87">
        <f>VLOOKUP($P14920,매칭테이블!$G:$J,2,0)*H14920</f>
        <v/>
      </c>
      <c r="M14920" s="87">
        <f>L14920-L14920*VLOOKUP($P14920,매칭테이블!$G:$J,3,0)</f>
        <v/>
      </c>
      <c r="N14920" s="87">
        <f>VLOOKUP($P14920,매칭테이블!$G:$J,4,0)*H14920</f>
        <v/>
      </c>
      <c r="O14920" s="144">
        <f>L14920/1.1</f>
        <v/>
      </c>
      <c r="P14920" s="87">
        <f>F14920&amp;E14920&amp;G14920&amp;J14920</f>
        <v/>
      </c>
    </row>
    <row r="14921">
      <c r="B14921" s="127" t="n">
        <v>44233</v>
      </c>
      <c r="C14921" s="87">
        <f>TEXT(B14921,"aaa")</f>
        <v/>
      </c>
      <c r="D14921" s="93" t="n"/>
      <c r="E14921" s="87">
        <f>INDEX(매칭테이블!C:D,MATCH(RD!G14921,매칭테이블!D:D,0),1)</f>
        <v/>
      </c>
      <c r="F14921" s="93" t="inlineStr">
        <is>
          <t>카페24</t>
        </is>
      </c>
      <c r="G14921" s="93" t="inlineStr">
        <is>
          <t>어성초 77 클리어 패드옵션=어성초 77 클리어 패드 2+1 EVENT (무료배송)</t>
        </is>
      </c>
      <c r="H14921" s="93" t="n">
        <v>27</v>
      </c>
      <c r="I14921" s="93">
        <f>VLOOKUP(G14921,매칭테이블!D:E,2,0)</f>
        <v/>
      </c>
      <c r="J14921" s="87" t="n">
        <v>201208</v>
      </c>
      <c r="K14921" s="93" t="n"/>
      <c r="L14921" s="87">
        <f>VLOOKUP($P14921,매칭테이블!$G:$J,2,0)*H14921</f>
        <v/>
      </c>
      <c r="M14921" s="87">
        <f>L14921-L14921*VLOOKUP($P14921,매칭테이블!$G:$J,3,0)</f>
        <v/>
      </c>
      <c r="N14921" s="87">
        <f>VLOOKUP($P14921,매칭테이블!$G:$J,4,0)*H14921</f>
        <v/>
      </c>
      <c r="O14921" s="144">
        <f>L14921/1.1</f>
        <v/>
      </c>
      <c r="P14921" s="87">
        <f>F14921&amp;E14921&amp;G14921&amp;J14921</f>
        <v/>
      </c>
    </row>
    <row r="14922">
      <c r="B14922" s="127" t="n">
        <v>44233</v>
      </c>
      <c r="C14922" s="87">
        <f>TEXT(B14922,"aaa")</f>
        <v/>
      </c>
      <c r="D14922" s="93" t="n"/>
      <c r="E14922" s="87">
        <f>INDEX(매칭테이블!C:D,MATCH(RD!G14922,매칭테이블!D:D,0),1)</f>
        <v/>
      </c>
      <c r="F14922" s="93" t="inlineStr">
        <is>
          <t>카페24</t>
        </is>
      </c>
      <c r="G14922" s="93" t="inlineStr">
        <is>
          <t>어성초 77 클리어 패드옵션=어성초77토너1개+어성초77패드1개-30% off (무료배송)</t>
        </is>
      </c>
      <c r="H14922" s="93" t="n">
        <v>15</v>
      </c>
      <c r="I14922" s="93">
        <f>VLOOKUP(G14922,매칭테이블!D:E,2,0)</f>
        <v/>
      </c>
      <c r="J14922" s="87" t="n">
        <v>201208</v>
      </c>
      <c r="K14922" s="93" t="n"/>
      <c r="L14922" s="87">
        <f>VLOOKUP($P14922,매칭테이블!$G:$J,2,0)*H14922</f>
        <v/>
      </c>
      <c r="M14922" s="87">
        <f>L14922-L14922*VLOOKUP($P14922,매칭테이블!$G:$J,3,0)</f>
        <v/>
      </c>
      <c r="N14922" s="87">
        <f>VLOOKUP($P14922,매칭테이블!$G:$J,4,0)*H14922</f>
        <v/>
      </c>
      <c r="O14922" s="144">
        <f>L14922/1.1</f>
        <v/>
      </c>
      <c r="P14922" s="87">
        <f>F14922&amp;E14922&amp;G14922&amp;J14922</f>
        <v/>
      </c>
    </row>
    <row r="14923">
      <c r="B14923" s="127" t="n">
        <v>44233</v>
      </c>
      <c r="C14923" s="87">
        <f>TEXT(B14923,"aaa")</f>
        <v/>
      </c>
      <c r="D14923" s="93" t="n"/>
      <c r="E14923" s="87">
        <f>INDEX(매칭테이블!C:D,MATCH(RD!G14923,매칭테이블!D:D,0),1)</f>
        <v/>
      </c>
      <c r="F14923" s="93" t="inlineStr">
        <is>
          <t>카페24</t>
        </is>
      </c>
      <c r="G14923" s="93" t="inlineStr">
        <is>
          <t>어성초 77 토너</t>
        </is>
      </c>
      <c r="H14923" s="93" t="n">
        <v>2</v>
      </c>
      <c r="I14923" s="93">
        <f>VLOOKUP(G14923,매칭테이블!D:E,2,0)</f>
        <v/>
      </c>
      <c r="J14923" s="87" t="n">
        <v>201208</v>
      </c>
      <c r="K14923" s="93" t="n"/>
      <c r="L14923" s="87">
        <f>VLOOKUP($P14923,매칭테이블!$G:$J,2,0)*H14923</f>
        <v/>
      </c>
      <c r="M14923" s="87">
        <f>L14923-L14923*VLOOKUP($P14923,매칭테이블!$G:$J,3,0)</f>
        <v/>
      </c>
      <c r="N14923" s="87">
        <f>VLOOKUP($P14923,매칭테이블!$G:$J,4,0)*H14923</f>
        <v/>
      </c>
      <c r="O14923" s="144">
        <f>L14923/1.1</f>
        <v/>
      </c>
      <c r="P14923" s="87">
        <f>F14923&amp;E14923&amp;G14923&amp;J14923</f>
        <v/>
      </c>
    </row>
    <row r="14924">
      <c r="B14924" s="127" t="n">
        <v>44233</v>
      </c>
      <c r="C14924" s="87">
        <f>TEXT(B14924,"aaa")</f>
        <v/>
      </c>
      <c r="D14924" s="93" t="n"/>
      <c r="E14924" s="87">
        <f>INDEX(매칭테이블!C:D,MATCH(RD!G14924,매칭테이블!D:D,0),1)</f>
        <v/>
      </c>
      <c r="F14924" s="93" t="inlineStr">
        <is>
          <t>카페24</t>
        </is>
      </c>
      <c r="G14924" s="93" t="inlineStr">
        <is>
          <t>어성초 77% 패드옵션=어성초 77 클리어 패드 1개-20% off</t>
        </is>
      </c>
      <c r="H14924" s="93" t="n">
        <v>17</v>
      </c>
      <c r="I14924" s="93">
        <f>VLOOKUP(G14924,매칭테이블!D:E,2,0)</f>
        <v/>
      </c>
      <c r="J14924" s="87" t="n">
        <v>201208</v>
      </c>
      <c r="K14924" s="93" t="n"/>
      <c r="L14924" s="87">
        <f>VLOOKUP($P14924,매칭테이블!$G:$J,2,0)*H14924</f>
        <v/>
      </c>
      <c r="M14924" s="87">
        <f>L14924-L14924*VLOOKUP($P14924,매칭테이블!$G:$J,3,0)</f>
        <v/>
      </c>
      <c r="N14924" s="87">
        <f>VLOOKUP($P14924,매칭테이블!$G:$J,4,0)*H14924</f>
        <v/>
      </c>
      <c r="O14924" s="144">
        <f>L14924/1.1</f>
        <v/>
      </c>
      <c r="P14924" s="87">
        <f>F14924&amp;E14924&amp;G14924&amp;J14924</f>
        <v/>
      </c>
    </row>
    <row r="14925">
      <c r="B14925" s="127" t="n">
        <v>44233</v>
      </c>
      <c r="C14925" s="87">
        <f>TEXT(B14925,"aaa")</f>
        <v/>
      </c>
      <c r="D14925" s="93" t="n"/>
      <c r="E14925" s="87">
        <f>INDEX(매칭테이블!C:D,MATCH(RD!G14925,매칭테이블!D:D,0),1)</f>
        <v/>
      </c>
      <c r="F14925" s="93" t="inlineStr">
        <is>
          <t>카페24</t>
        </is>
      </c>
      <c r="G14925" s="93" t="inlineStr">
        <is>
          <t>어성초 77% 패드옵션=어성초 77 클리어 패드 2개-30% off (무료배송)</t>
        </is>
      </c>
      <c r="H14925" s="93" t="n">
        <v>23</v>
      </c>
      <c r="I14925" s="93">
        <f>VLOOKUP(G14925,매칭테이블!D:E,2,0)</f>
        <v/>
      </c>
      <c r="J14925" s="87" t="n">
        <v>201208</v>
      </c>
      <c r="K14925" s="93" t="n"/>
      <c r="L14925" s="87">
        <f>VLOOKUP($P14925,매칭테이블!$G:$J,2,0)*H14925</f>
        <v/>
      </c>
      <c r="M14925" s="87">
        <f>L14925-L14925*VLOOKUP($P14925,매칭테이블!$G:$J,3,0)</f>
        <v/>
      </c>
      <c r="N14925" s="87">
        <f>VLOOKUP($P14925,매칭테이블!$G:$J,4,0)*H14925</f>
        <v/>
      </c>
      <c r="O14925" s="144">
        <f>L14925/1.1</f>
        <v/>
      </c>
      <c r="P14925" s="87">
        <f>F14925&amp;E14925&amp;G14925&amp;J14925</f>
        <v/>
      </c>
    </row>
    <row r="14926">
      <c r="B14926" s="127" t="n">
        <v>44233</v>
      </c>
      <c r="C14926" s="87">
        <f>TEXT(B14926,"aaa")</f>
        <v/>
      </c>
      <c r="D14926" s="93" t="n"/>
      <c r="E14926" s="87">
        <f>INDEX(매칭테이블!C:D,MATCH(RD!G14926,매칭테이블!D:D,0),1)</f>
        <v/>
      </c>
      <c r="F14926" s="93" t="inlineStr">
        <is>
          <t>카페24</t>
        </is>
      </c>
      <c r="G14926" s="93" t="inlineStr">
        <is>
          <t>어성초 77% 패드옵션=어성초 77 클리어 패드 2+1 EVENT (무료배송)</t>
        </is>
      </c>
      <c r="H14926" s="93" t="n">
        <v>15</v>
      </c>
      <c r="I14926" s="93">
        <f>VLOOKUP(G14926,매칭테이블!D:E,2,0)</f>
        <v/>
      </c>
      <c r="J14926" s="87" t="n">
        <v>201208</v>
      </c>
      <c r="K14926" s="93" t="n"/>
      <c r="L14926" s="87">
        <f>VLOOKUP($P14926,매칭테이블!$G:$J,2,0)*H14926</f>
        <v/>
      </c>
      <c r="M14926" s="87">
        <f>L14926-L14926*VLOOKUP($P14926,매칭테이블!$G:$J,3,0)</f>
        <v/>
      </c>
      <c r="N14926" s="87">
        <f>VLOOKUP($P14926,매칭테이블!$G:$J,4,0)*H14926</f>
        <v/>
      </c>
      <c r="O14926" s="144">
        <f>L14926/1.1</f>
        <v/>
      </c>
      <c r="P14926" s="87">
        <f>F14926&amp;E14926&amp;G14926&amp;J14926</f>
        <v/>
      </c>
    </row>
    <row r="14927">
      <c r="B14927" s="127" t="n">
        <v>44233</v>
      </c>
      <c r="C14927" s="87">
        <f>TEXT(B14927,"aaa")</f>
        <v/>
      </c>
      <c r="D14927" s="93" t="n"/>
      <c r="E14927" s="87">
        <f>INDEX(매칭테이블!C:D,MATCH(RD!G14927,매칭테이블!D:D,0),1)</f>
        <v/>
      </c>
      <c r="F14927" s="93" t="inlineStr">
        <is>
          <t>카페24</t>
        </is>
      </c>
      <c r="G14927" s="93" t="inlineStr">
        <is>
          <t>어성초 77% 패드옵션=어성초77토너1개+어성초77패드1개-30% off (무료배송)</t>
        </is>
      </c>
      <c r="H14927" s="93" t="n">
        <v>8</v>
      </c>
      <c r="I14927" s="93">
        <f>VLOOKUP(G14927,매칭테이블!D:E,2,0)</f>
        <v/>
      </c>
      <c r="J14927" s="87" t="n">
        <v>201208</v>
      </c>
      <c r="K14927" s="93" t="n"/>
      <c r="L14927" s="87">
        <f>VLOOKUP($P14927,매칭테이블!$G:$J,2,0)*H14927</f>
        <v/>
      </c>
      <c r="M14927" s="87">
        <f>L14927-L14927*VLOOKUP($P14927,매칭테이블!$G:$J,3,0)</f>
        <v/>
      </c>
      <c r="N14927" s="87">
        <f>VLOOKUP($P14927,매칭테이블!$G:$J,4,0)*H14927</f>
        <v/>
      </c>
      <c r="O14927" s="144">
        <f>L14927/1.1</f>
        <v/>
      </c>
      <c r="P14927" s="87">
        <f>F14927&amp;E14927&amp;G14927&amp;J14927</f>
        <v/>
      </c>
    </row>
    <row r="14928">
      <c r="B14928" s="127" t="n">
        <v>44233</v>
      </c>
      <c r="C14928" s="87">
        <f>TEXT(B14928,"aaa")</f>
        <v/>
      </c>
      <c r="D14928" s="93" t="n"/>
      <c r="E14928" s="87">
        <f>INDEX(매칭테이블!C:D,MATCH(RD!G14928,매칭테이블!D:D,0),1)</f>
        <v/>
      </c>
      <c r="F14928" s="93" t="inlineStr">
        <is>
          <t>카페24</t>
        </is>
      </c>
      <c r="G14928" s="93" t="inlineStr">
        <is>
          <t>어성초 78 수딩 크림</t>
        </is>
      </c>
      <c r="H14928" s="93" t="n">
        <v>2</v>
      </c>
      <c r="I14928" s="93">
        <f>VLOOKUP(G14928,매칭테이블!D:E,2,0)</f>
        <v/>
      </c>
      <c r="J14928" s="87" t="n">
        <v>201208</v>
      </c>
      <c r="K14928" s="93" t="n"/>
      <c r="L14928" s="87">
        <f>VLOOKUP($P14928,매칭테이블!$G:$J,2,0)*H14928</f>
        <v/>
      </c>
      <c r="M14928" s="87">
        <f>L14928-L14928*VLOOKUP($P14928,매칭테이블!$G:$J,3,0)</f>
        <v/>
      </c>
      <c r="N14928" s="87">
        <f>VLOOKUP($P14928,매칭테이블!$G:$J,4,0)*H14928</f>
        <v/>
      </c>
      <c r="O14928" s="144">
        <f>L14928/1.1</f>
        <v/>
      </c>
      <c r="P14928" s="87">
        <f>F14928&amp;E14928&amp;G14928&amp;J14928</f>
        <v/>
      </c>
    </row>
    <row r="14929">
      <c r="B14929" s="127" t="n">
        <v>44233</v>
      </c>
      <c r="C14929" s="87">
        <f>TEXT(B14929,"aaa")</f>
        <v/>
      </c>
      <c r="D14929" s="93" t="n"/>
      <c r="E14929" s="87">
        <f>INDEX(매칭테이블!C:D,MATCH(RD!G14929,매칭테이블!D:D,0),1)</f>
        <v/>
      </c>
      <c r="F14929" s="93" t="inlineStr">
        <is>
          <t>카페24</t>
        </is>
      </c>
      <c r="G14929" s="93" t="inlineStr">
        <is>
          <t>어성초 78 수딩 크림</t>
        </is>
      </c>
      <c r="H14929" s="93" t="n">
        <v>1</v>
      </c>
      <c r="I14929" s="93">
        <f>VLOOKUP(G14929,매칭테이블!D:E,2,0)</f>
        <v/>
      </c>
      <c r="J14929" s="87" t="n">
        <v>201208</v>
      </c>
      <c r="K14929" s="93" t="n"/>
      <c r="L14929" s="87">
        <f>VLOOKUP($P14929,매칭테이블!$G:$J,2,0)*H14929</f>
        <v/>
      </c>
      <c r="M14929" s="87">
        <f>L14929-L14929*VLOOKUP($P14929,매칭테이블!$G:$J,3,0)</f>
        <v/>
      </c>
      <c r="N14929" s="87">
        <f>VLOOKUP($P14929,매칭테이블!$G:$J,4,0)*H14929</f>
        <v/>
      </c>
      <c r="O14929" s="144">
        <f>L14929/1.1</f>
        <v/>
      </c>
      <c r="P14929" s="87">
        <f>F14929&amp;E14929&amp;G14929&amp;J14929</f>
        <v/>
      </c>
    </row>
    <row r="14930">
      <c r="B14930" s="127" t="n">
        <v>44233</v>
      </c>
      <c r="C14930" s="87">
        <f>TEXT(B14930,"aaa")</f>
        <v/>
      </c>
      <c r="D14930" s="93" t="n"/>
      <c r="E14930" s="87">
        <f>INDEX(매칭테이블!C:D,MATCH(RD!G14930,매칭테이블!D:D,0),1)</f>
        <v/>
      </c>
      <c r="F14930" s="93" t="inlineStr">
        <is>
          <t>카페24</t>
        </is>
      </c>
      <c r="G14930" s="93" t="inlineStr">
        <is>
          <t>어성초 80 수분 진정 앰플앰플=어성초 80 앰플 1개-15%off</t>
        </is>
      </c>
      <c r="H14930" s="93" t="n">
        <v>16</v>
      </c>
      <c r="I14930" s="93">
        <f>VLOOKUP(G14930,매칭테이블!D:E,2,0)</f>
        <v/>
      </c>
      <c r="J14930" s="87" t="n">
        <v>201208</v>
      </c>
      <c r="K14930" s="93" t="n"/>
      <c r="L14930" s="87">
        <f>VLOOKUP($P14930,매칭테이블!$G:$J,2,0)*H14930</f>
        <v/>
      </c>
      <c r="M14930" s="87">
        <f>L14930-L14930*VLOOKUP($P14930,매칭테이블!$G:$J,3,0)</f>
        <v/>
      </c>
      <c r="N14930" s="87">
        <f>VLOOKUP($P14930,매칭테이블!$G:$J,4,0)*H14930</f>
        <v/>
      </c>
      <c r="O14930" s="144">
        <f>L14930/1.1</f>
        <v/>
      </c>
      <c r="P14930" s="87">
        <f>F14930&amp;E14930&amp;G14930&amp;J14930</f>
        <v/>
      </c>
    </row>
    <row r="14931">
      <c r="B14931" s="127" t="n">
        <v>44233</v>
      </c>
      <c r="C14931" s="87">
        <f>TEXT(B14931,"aaa")</f>
        <v/>
      </c>
      <c r="D14931" s="93" t="n"/>
      <c r="E14931" s="87">
        <f>INDEX(매칭테이블!C:D,MATCH(RD!G14931,매칭테이블!D:D,0),1)</f>
        <v/>
      </c>
      <c r="F14931" s="93" t="inlineStr">
        <is>
          <t>카페24</t>
        </is>
      </c>
      <c r="G14931" s="93" t="inlineStr">
        <is>
          <t>어성초 80 수분 진정 앰플앰플=어성초 80 앰플 2개-27%off (무료배송)</t>
        </is>
      </c>
      <c r="H14931" s="93" t="n">
        <v>6</v>
      </c>
      <c r="I14931" s="93">
        <f>VLOOKUP(G14931,매칭테이블!D:E,2,0)</f>
        <v/>
      </c>
      <c r="J14931" s="87" t="n">
        <v>201208</v>
      </c>
      <c r="K14931" s="93" t="n"/>
      <c r="L14931" s="87">
        <f>VLOOKUP($P14931,매칭테이블!$G:$J,2,0)*H14931</f>
        <v/>
      </c>
      <c r="M14931" s="87">
        <f>L14931-L14931*VLOOKUP($P14931,매칭테이블!$G:$J,3,0)</f>
        <v/>
      </c>
      <c r="N14931" s="87">
        <f>VLOOKUP($P14931,매칭테이블!$G:$J,4,0)*H14931</f>
        <v/>
      </c>
      <c r="O14931" s="144">
        <f>L14931/1.1</f>
        <v/>
      </c>
      <c r="P14931" s="87">
        <f>F14931&amp;E14931&amp;G14931&amp;J14931</f>
        <v/>
      </c>
    </row>
    <row r="14932">
      <c r="B14932" s="127" t="n">
        <v>44233</v>
      </c>
      <c r="C14932" s="87">
        <f>TEXT(B14932,"aaa")</f>
        <v/>
      </c>
      <c r="D14932" s="93" t="n"/>
      <c r="E14932" s="87">
        <f>INDEX(매칭테이블!C:D,MATCH(RD!G14932,매칭테이블!D:D,0),1)</f>
        <v/>
      </c>
      <c r="F14932" s="93" t="inlineStr">
        <is>
          <t>카페24</t>
        </is>
      </c>
      <c r="G14932" s="93" t="inlineStr">
        <is>
          <t>어성초 80 수분 진정 앰플</t>
        </is>
      </c>
      <c r="H14932" s="93" t="n">
        <v>1</v>
      </c>
      <c r="I14932" s="93">
        <f>VLOOKUP(G14932,매칭테이블!D:E,2,0)</f>
        <v/>
      </c>
      <c r="J14932" s="87" t="n">
        <v>201208</v>
      </c>
      <c r="K14932" s="93" t="n"/>
      <c r="L14932" s="87">
        <f>VLOOKUP($P14932,매칭테이블!$G:$J,2,0)*H14932</f>
        <v/>
      </c>
      <c r="M14932" s="87">
        <f>L14932-L14932*VLOOKUP($P14932,매칭테이블!$G:$J,3,0)</f>
        <v/>
      </c>
      <c r="N14932" s="87">
        <f>VLOOKUP($P14932,매칭테이블!$G:$J,4,0)*H14932</f>
        <v/>
      </c>
      <c r="O14932" s="144">
        <f>L14932/1.1</f>
        <v/>
      </c>
      <c r="P14932" s="87">
        <f>F14932&amp;E14932&amp;G14932&amp;J14932</f>
        <v/>
      </c>
    </row>
    <row r="14933">
      <c r="B14933" s="127" t="n">
        <v>44233</v>
      </c>
      <c r="C14933" s="87">
        <f>TEXT(B14933,"aaa")</f>
        <v/>
      </c>
      <c r="D14933" s="93" t="n"/>
      <c r="E14933" s="87">
        <f>INDEX(매칭테이블!C:D,MATCH(RD!G14933,매칭테이블!D:D,0),1)</f>
        <v/>
      </c>
      <c r="F14933" s="93" t="inlineStr">
        <is>
          <t>카페24</t>
        </is>
      </c>
      <c r="G14933" s="93" t="inlineStr">
        <is>
          <t>어성초 아크네 바디워시옵션=어성초 아크네 바디워시 1개 -30% off</t>
        </is>
      </c>
      <c r="H14933" s="93" t="n">
        <v>5</v>
      </c>
      <c r="I14933" s="93">
        <f>VLOOKUP(G14933,매칭테이블!D:E,2,0)</f>
        <v/>
      </c>
      <c r="J14933" s="87" t="n">
        <v>201208</v>
      </c>
      <c r="K14933" s="93" t="n"/>
      <c r="L14933" s="87">
        <f>VLOOKUP($P14933,매칭테이블!$G:$J,2,0)*H14933</f>
        <v/>
      </c>
      <c r="M14933" s="87">
        <f>L14933-L14933*VLOOKUP($P14933,매칭테이블!$G:$J,3,0)</f>
        <v/>
      </c>
      <c r="N14933" s="87">
        <f>VLOOKUP($P14933,매칭테이블!$G:$J,4,0)*H14933</f>
        <v/>
      </c>
      <c r="O14933" s="144">
        <f>L14933/1.1</f>
        <v/>
      </c>
      <c r="P14933" s="87">
        <f>F14933&amp;E14933&amp;G14933&amp;J14933</f>
        <v/>
      </c>
    </row>
    <row r="14934">
      <c r="B14934" s="127" t="n">
        <v>44233</v>
      </c>
      <c r="C14934" s="87">
        <f>TEXT(B14934,"aaa")</f>
        <v/>
      </c>
      <c r="D14934" s="93" t="n"/>
      <c r="E14934" s="87">
        <f>INDEX(매칭테이블!C:D,MATCH(RD!G14934,매칭테이블!D:D,0),1)</f>
        <v/>
      </c>
      <c r="F14934" s="93" t="inlineStr">
        <is>
          <t>카페24</t>
        </is>
      </c>
      <c r="G14934" s="93" t="inlineStr">
        <is>
          <t>어성초 약산성 클렌징폼클렌징폼=어성초 약산성 클렌징폼 1개 -19%off</t>
        </is>
      </c>
      <c r="H14934" s="93" t="n">
        <v>14</v>
      </c>
      <c r="I14934" s="93">
        <f>VLOOKUP(G14934,매칭테이블!D:E,2,0)</f>
        <v/>
      </c>
      <c r="J14934" s="87" t="n">
        <v>201208</v>
      </c>
      <c r="K14934" s="93" t="n"/>
      <c r="L14934" s="87">
        <f>VLOOKUP($P14934,매칭테이블!$G:$J,2,0)*H14934</f>
        <v/>
      </c>
      <c r="M14934" s="87">
        <f>L14934-L14934*VLOOKUP($P14934,매칭테이블!$G:$J,3,0)</f>
        <v/>
      </c>
      <c r="N14934" s="87">
        <f>VLOOKUP($P14934,매칭테이블!$G:$J,4,0)*H14934</f>
        <v/>
      </c>
      <c r="O14934" s="144">
        <f>L14934/1.1</f>
        <v/>
      </c>
      <c r="P14934" s="87">
        <f>F14934&amp;E14934&amp;G14934&amp;J14934</f>
        <v/>
      </c>
    </row>
    <row r="14935">
      <c r="B14935" s="127" t="n">
        <v>44233</v>
      </c>
      <c r="C14935" s="87">
        <f>TEXT(B14935,"aaa")</f>
        <v/>
      </c>
      <c r="D14935" s="93" t="n"/>
      <c r="E14935" s="87">
        <f>INDEX(매칭테이블!C:D,MATCH(RD!G14935,매칭테이블!D:D,0),1)</f>
        <v/>
      </c>
      <c r="F14935" s="93" t="inlineStr">
        <is>
          <t>카페24</t>
        </is>
      </c>
      <c r="G14935" s="93" t="inlineStr">
        <is>
          <t>어성초 약산성 클렌징폼클렌징폼=어성초 약산성 클렌징폼 2개 -25%off</t>
        </is>
      </c>
      <c r="H14935" s="93" t="n">
        <v>2</v>
      </c>
      <c r="I14935" s="93">
        <f>VLOOKUP(G14935,매칭테이블!D:E,2,0)</f>
        <v/>
      </c>
      <c r="J14935" s="87" t="n">
        <v>201208</v>
      </c>
      <c r="K14935" s="93" t="n"/>
      <c r="L14935" s="87">
        <f>VLOOKUP($P14935,매칭테이블!$G:$J,2,0)*H14935</f>
        <v/>
      </c>
      <c r="M14935" s="87">
        <f>L14935-L14935*VLOOKUP($P14935,매칭테이블!$G:$J,3,0)</f>
        <v/>
      </c>
      <c r="N14935" s="87">
        <f>VLOOKUP($P14935,매칭테이블!$G:$J,4,0)*H14935</f>
        <v/>
      </c>
      <c r="O14935" s="144">
        <f>L14935/1.1</f>
        <v/>
      </c>
      <c r="P14935" s="87">
        <f>F14935&amp;E14935&amp;G14935&amp;J14935</f>
        <v/>
      </c>
    </row>
    <row r="14936">
      <c r="B14936" s="127" t="n">
        <v>44233</v>
      </c>
      <c r="C14936" s="87">
        <f>TEXT(B14936,"aaa")</f>
        <v/>
      </c>
      <c r="D14936" s="93" t="n"/>
      <c r="E14936" s="87">
        <f>INDEX(매칭테이블!C:D,MATCH(RD!G14936,매칭테이블!D:D,0),1)</f>
        <v/>
      </c>
      <c r="F14936" s="93" t="inlineStr">
        <is>
          <t>카페24</t>
        </is>
      </c>
      <c r="G14936" s="93" t="inlineStr">
        <is>
          <t>어성초 약산성 클렌징폼클렌징폼=어성초 약산성 클렌징폼 3개 -31%off (무료배송)</t>
        </is>
      </c>
      <c r="H14936" s="93" t="n">
        <v>2</v>
      </c>
      <c r="I14936" s="93">
        <f>VLOOKUP(G14936,매칭테이블!D:E,2,0)</f>
        <v/>
      </c>
      <c r="J14936" s="87" t="n">
        <v>201208</v>
      </c>
      <c r="K14936" s="93" t="n"/>
      <c r="L14936" s="87">
        <f>VLOOKUP($P14936,매칭테이블!$G:$J,2,0)*H14936</f>
        <v/>
      </c>
      <c r="M14936" s="87">
        <f>L14936-L14936*VLOOKUP($P14936,매칭테이블!$G:$J,3,0)</f>
        <v/>
      </c>
      <c r="N14936" s="87">
        <f>VLOOKUP($P14936,매칭테이블!$G:$J,4,0)*H14936</f>
        <v/>
      </c>
      <c r="O14936" s="144">
        <f>L14936/1.1</f>
        <v/>
      </c>
      <c r="P14936" s="87">
        <f>F14936&amp;E14936&amp;G14936&amp;J14936</f>
        <v/>
      </c>
    </row>
    <row r="14937">
      <c r="B14937" s="127" t="n">
        <v>44233</v>
      </c>
      <c r="C14937" s="87">
        <f>TEXT(B14937,"aaa")</f>
        <v/>
      </c>
      <c r="D14937" s="93" t="n"/>
      <c r="E14937" s="87">
        <f>INDEX(매칭테이블!C:D,MATCH(RD!G14937,매칭테이블!D:D,0),1)</f>
        <v/>
      </c>
      <c r="F14937" s="93" t="inlineStr">
        <is>
          <t>카페24</t>
        </is>
      </c>
      <c r="G14937" s="93" t="inlineStr">
        <is>
          <t>어성초 크림마스크 나이트 솔루션옵션=어성초 크림마스크 나이트 솔루션 10장 (-50%)</t>
        </is>
      </c>
      <c r="H14937" s="93" t="n">
        <v>1</v>
      </c>
      <c r="I14937" s="93">
        <f>VLOOKUP(G14937,매칭테이블!D:E,2,0)</f>
        <v/>
      </c>
      <c r="J14937" s="87" t="n">
        <v>201208</v>
      </c>
      <c r="K14937" s="93" t="n"/>
      <c r="L14937" s="87">
        <f>VLOOKUP($P14937,매칭테이블!$G:$J,2,0)*H14937</f>
        <v/>
      </c>
      <c r="M14937" s="87">
        <f>L14937-L14937*VLOOKUP($P14937,매칭테이블!$G:$J,3,0)</f>
        <v/>
      </c>
      <c r="N14937" s="87">
        <f>VLOOKUP($P14937,매칭테이블!$G:$J,4,0)*H14937</f>
        <v/>
      </c>
      <c r="O14937" s="144">
        <f>L14937/1.1</f>
        <v/>
      </c>
      <c r="P14937" s="87">
        <f>F14937&amp;E14937&amp;G14937&amp;J14937</f>
        <v/>
      </c>
    </row>
    <row r="14938">
      <c r="B14938" s="127" t="n">
        <v>44233</v>
      </c>
      <c r="C14938" s="87">
        <f>TEXT(B14938,"aaa")</f>
        <v/>
      </c>
      <c r="D14938" s="93" t="n"/>
      <c r="E14938" s="87">
        <f>INDEX(매칭테이블!C:D,MATCH(RD!G14938,매칭테이블!D:D,0),1)</f>
        <v/>
      </c>
      <c r="F14938" s="93" t="inlineStr">
        <is>
          <t>카페24</t>
        </is>
      </c>
      <c r="G14938" s="93" t="inlineStr">
        <is>
          <t>자작나무 수분 마스크옵션=자작나무 수분 마스크 10장 (50% off)</t>
        </is>
      </c>
      <c r="H14938" s="93" t="n">
        <v>1</v>
      </c>
      <c r="I14938" s="93">
        <f>VLOOKUP(G14938,매칭테이블!D:E,2,0)</f>
        <v/>
      </c>
      <c r="J14938" s="87" t="n">
        <v>201208</v>
      </c>
      <c r="K14938" s="93" t="n"/>
      <c r="L14938" s="87">
        <f>VLOOKUP($P14938,매칭테이블!$G:$J,2,0)*H14938</f>
        <v/>
      </c>
      <c r="M14938" s="87">
        <f>L14938-L14938*VLOOKUP($P14938,매칭테이블!$G:$J,3,0)</f>
        <v/>
      </c>
      <c r="N14938" s="87">
        <f>VLOOKUP($P14938,매칭테이블!$G:$J,4,0)*H14938</f>
        <v/>
      </c>
      <c r="O14938" s="144">
        <f>L14938/1.1</f>
        <v/>
      </c>
      <c r="P14938" s="87">
        <f>F14938&amp;E14938&amp;G14938&amp;J14938</f>
        <v/>
      </c>
    </row>
    <row r="14939">
      <c r="B14939" s="127" t="n">
        <v>44233</v>
      </c>
      <c r="C14939" s="87">
        <f>TEXT(B14939,"aaa")</f>
        <v/>
      </c>
      <c r="D14939" s="93" t="n"/>
      <c r="E14939" s="87">
        <f>INDEX(매칭테이블!C:D,MATCH(RD!G14939,매칭테이블!D:D,0),1)</f>
        <v/>
      </c>
      <c r="F14939" s="93" t="inlineStr">
        <is>
          <t>카페24</t>
        </is>
      </c>
      <c r="G14939" s="93" t="inlineStr">
        <is>
          <t>청귤 비타 잡티 마스크옵션=청귤 비타 잡티 마스크 10장 (50% off)</t>
        </is>
      </c>
      <c r="H14939" s="93" t="n">
        <v>2</v>
      </c>
      <c r="I14939" s="93">
        <f>VLOOKUP(G14939,매칭테이블!D:E,2,0)</f>
        <v/>
      </c>
      <c r="J14939" s="87" t="n">
        <v>201208</v>
      </c>
      <c r="K14939" s="93" t="n"/>
      <c r="L14939" s="87">
        <f>VLOOKUP($P14939,매칭테이블!$G:$J,2,0)*H14939</f>
        <v/>
      </c>
      <c r="M14939" s="87">
        <f>L14939-L14939*VLOOKUP($P14939,매칭테이블!$G:$J,3,0)</f>
        <v/>
      </c>
      <c r="N14939" s="87">
        <f>VLOOKUP($P14939,매칭테이블!$G:$J,4,0)*H14939</f>
        <v/>
      </c>
      <c r="O14939" s="144">
        <f>L14939/1.1</f>
        <v/>
      </c>
      <c r="P14939" s="87">
        <f>F14939&amp;E14939&amp;G14939&amp;J14939</f>
        <v/>
      </c>
    </row>
    <row r="14940">
      <c r="B14940" s="127" t="n">
        <v>44233</v>
      </c>
      <c r="C14940" s="87">
        <f>TEXT(B14940,"aaa")</f>
        <v/>
      </c>
      <c r="D14940" s="93" t="n"/>
      <c r="E14940" s="87">
        <f>INDEX(매칭테이블!C:D,MATCH(RD!G14940,매칭테이블!D:D,0),1)</f>
        <v/>
      </c>
      <c r="F14940" s="93" t="inlineStr">
        <is>
          <t>카페24</t>
        </is>
      </c>
      <c r="G14940" s="93" t="inlineStr">
        <is>
          <t>촉촉 스킨팩 화장솜</t>
        </is>
      </c>
      <c r="H14940" s="93" t="n">
        <v>16</v>
      </c>
      <c r="I14940" s="93">
        <f>VLOOKUP(G14940,매칭테이블!D:E,2,0)</f>
        <v/>
      </c>
      <c r="J14940" s="87" t="n">
        <v>201208</v>
      </c>
      <c r="K14940" s="93" t="n"/>
      <c r="L14940" s="87">
        <f>VLOOKUP($P14940,매칭테이블!$G:$J,2,0)*H14940</f>
        <v/>
      </c>
      <c r="M14940" s="87">
        <f>L14940-L14940*VLOOKUP($P14940,매칭테이블!$G:$J,3,0)</f>
        <v/>
      </c>
      <c r="N14940" s="87">
        <f>VLOOKUP($P14940,매칭테이블!$G:$J,4,0)*H14940</f>
        <v/>
      </c>
      <c r="O14940" s="144">
        <f>L14940/1.1</f>
        <v/>
      </c>
      <c r="P14940" s="87">
        <f>F14940&amp;E14940&amp;G14940&amp;J14940</f>
        <v/>
      </c>
    </row>
    <row r="14941">
      <c r="B14941" s="127" t="n">
        <v>44233</v>
      </c>
      <c r="C14941" s="87">
        <f>TEXT(B14941,"aaa")</f>
        <v/>
      </c>
      <c r="D14941" s="93" t="n"/>
      <c r="E14941" s="87">
        <f>INDEX(매칭테이블!C:D,MATCH(RD!G14941,매칭테이블!D:D,0),1)</f>
        <v/>
      </c>
      <c r="F14941" s="93" t="inlineStr">
        <is>
          <t>카페24</t>
        </is>
      </c>
      <c r="G14941" s="93" t="inlineStr">
        <is>
          <t>촉촉 스킨팩 화장솜</t>
        </is>
      </c>
      <c r="H14941" s="93" t="n">
        <v>1</v>
      </c>
      <c r="I14941" s="93">
        <f>VLOOKUP(G14941,매칭테이블!D:E,2,0)</f>
        <v/>
      </c>
      <c r="J14941" s="87" t="n">
        <v>201208</v>
      </c>
      <c r="K14941" s="93" t="n"/>
      <c r="L14941" s="87">
        <f>VLOOKUP($P14941,매칭테이블!$G:$J,2,0)*H14941</f>
        <v/>
      </c>
      <c r="M14941" s="87">
        <f>L14941-L14941*VLOOKUP($P14941,매칭테이블!$G:$J,3,0)</f>
        <v/>
      </c>
      <c r="N14941" s="87">
        <f>VLOOKUP($P14941,매칭테이블!$G:$J,4,0)*H14941</f>
        <v/>
      </c>
      <c r="O14941" s="144">
        <f>L14941/1.1</f>
        <v/>
      </c>
      <c r="P14941" s="87">
        <f>F14941&amp;E14941&amp;G14941&amp;J14941</f>
        <v/>
      </c>
    </row>
    <row r="14942" customFormat="1" s="93">
      <c r="B14942" s="127" t="n">
        <v>44234</v>
      </c>
      <c r="C14942" s="87">
        <f>TEXT(B14942,"aaa")</f>
        <v/>
      </c>
      <c r="E14942" s="87">
        <f>INDEX(매칭테이블!C:D,MATCH(RD!G14942,매칭테이블!D:D,0),1)</f>
        <v/>
      </c>
      <c r="F14942" s="93" t="inlineStr">
        <is>
          <t>스타일쉐어</t>
        </is>
      </c>
      <c r="G14942" s="93" t="inlineStr">
        <is>
          <t>아누아 어성초 77 토너 250ml</t>
        </is>
      </c>
      <c r="H14942" s="93" t="n">
        <v>1</v>
      </c>
      <c r="I14942" s="93">
        <f>VLOOKUP(G14942,매칭테이블!D:E,2,0)</f>
        <v/>
      </c>
      <c r="J14942" s="87" t="n">
        <v>201208</v>
      </c>
      <c r="L14942" s="87">
        <f>VLOOKUP($P14942,매칭테이블!$G:$J,2,0)*H14942</f>
        <v/>
      </c>
      <c r="M14942" s="87">
        <f>L14942-L14942*VLOOKUP($P14942,매칭테이블!$G:$J,3,0)</f>
        <v/>
      </c>
      <c r="N14942" s="87">
        <f>VLOOKUP($P14942,매칭테이블!$G:$J,4,0)*H14942</f>
        <v/>
      </c>
      <c r="O14942" s="144">
        <f>L14942/1.1</f>
        <v/>
      </c>
      <c r="P14942" s="87">
        <f>F14942&amp;E14942&amp;G14942&amp;J14942</f>
        <v/>
      </c>
    </row>
    <row r="14943">
      <c r="B14943" s="127" t="n">
        <v>44234</v>
      </c>
      <c r="C14943" s="87">
        <f>TEXT(B14943,"aaa")</f>
        <v/>
      </c>
      <c r="D14943" s="93" t="n"/>
      <c r="E14943" s="87">
        <f>INDEX(매칭테이블!C:D,MATCH(RD!G14943,매칭테이블!D:D,0),1)</f>
        <v/>
      </c>
      <c r="F14943" s="93" t="inlineStr">
        <is>
          <t>카페24</t>
        </is>
      </c>
      <c r="G14943" s="93" t="inlineStr">
        <is>
          <t>5 제로 무기자차 선크림옵션=5제로 무기자차 선크림 1개-20% off</t>
        </is>
      </c>
      <c r="H14943" s="93" t="n">
        <v>1</v>
      </c>
      <c r="I14943" s="93">
        <f>VLOOKUP(G14943,매칭테이블!D:E,2,0)</f>
        <v/>
      </c>
      <c r="J14943" s="87" t="n">
        <v>201208</v>
      </c>
      <c r="K14943" s="93" t="n"/>
      <c r="L14943" s="87">
        <f>VLOOKUP($P14943,매칭테이블!$G:$J,2,0)*H14943</f>
        <v/>
      </c>
      <c r="M14943" s="87">
        <f>L14943-L14943*VLOOKUP($P14943,매칭테이블!$G:$J,3,0)</f>
        <v/>
      </c>
      <c r="N14943" s="87">
        <f>VLOOKUP($P14943,매칭테이블!$G:$J,4,0)*H14943</f>
        <v/>
      </c>
      <c r="O14943" s="144">
        <f>L14943/1.1</f>
        <v/>
      </c>
      <c r="P14943" s="87">
        <f>F14943&amp;E14943&amp;G14943&amp;J14943</f>
        <v/>
      </c>
    </row>
    <row r="14944">
      <c r="B14944" s="127" t="n">
        <v>44234</v>
      </c>
      <c r="C14944" s="87">
        <f>TEXT(B14944,"aaa")</f>
        <v/>
      </c>
      <c r="D14944" s="93" t="n"/>
      <c r="E14944" s="87">
        <f>INDEX(매칭테이블!C:D,MATCH(RD!G14944,매칭테이블!D:D,0),1)</f>
        <v/>
      </c>
      <c r="F14944" s="93" t="inlineStr">
        <is>
          <t>카페24</t>
        </is>
      </c>
      <c r="G14944" s="93" t="inlineStr">
        <is>
          <t>5 제로 무기자차 선크림옵션=5제로 무기자차 선크림 2개-30% off (무료배송)</t>
        </is>
      </c>
      <c r="H14944" s="93" t="n">
        <v>2</v>
      </c>
      <c r="I14944" s="93">
        <f>VLOOKUP(G14944,매칭테이블!D:E,2,0)</f>
        <v/>
      </c>
      <c r="J14944" s="87" t="n">
        <v>201208</v>
      </c>
      <c r="K14944" s="93" t="n"/>
      <c r="L14944" s="87">
        <f>VLOOKUP($P14944,매칭테이블!$G:$J,2,0)*H14944</f>
        <v/>
      </c>
      <c r="M14944" s="87">
        <f>L14944-L14944*VLOOKUP($P14944,매칭테이블!$G:$J,3,0)</f>
        <v/>
      </c>
      <c r="N14944" s="87">
        <f>VLOOKUP($P14944,매칭테이블!$G:$J,4,0)*H14944</f>
        <v/>
      </c>
      <c r="O14944" s="144">
        <f>L14944/1.1</f>
        <v/>
      </c>
      <c r="P14944" s="87">
        <f>F14944&amp;E14944&amp;G14944&amp;J14944</f>
        <v/>
      </c>
    </row>
    <row r="14945">
      <c r="B14945" s="127" t="n">
        <v>44234</v>
      </c>
      <c r="C14945" s="87">
        <f>TEXT(B14945,"aaa")</f>
        <v/>
      </c>
      <c r="D14945" s="93" t="n"/>
      <c r="E14945" s="87">
        <f>INDEX(매칭테이블!C:D,MATCH(RD!G14945,매칭테이블!D:D,0),1)</f>
        <v/>
      </c>
      <c r="F14945" s="93" t="inlineStr">
        <is>
          <t>카페24</t>
        </is>
      </c>
      <c r="G14945" s="93" t="inlineStr">
        <is>
          <t>[수분 보충 세트] 어성초 77 토너 + 어성초 70 로션옵션=어성초 77 토너 250ml + 어성초 70 로션 200ml -30%</t>
        </is>
      </c>
      <c r="H14945" s="93" t="n">
        <v>40</v>
      </c>
      <c r="I14945" s="93">
        <f>VLOOKUP(G14945,매칭테이블!D:E,2,0)</f>
        <v/>
      </c>
      <c r="J14945" s="87" t="n">
        <v>201208</v>
      </c>
      <c r="K14945" s="93" t="n"/>
      <c r="L14945" s="87">
        <f>VLOOKUP($P14945,매칭테이블!$G:$J,2,0)*H14945</f>
        <v/>
      </c>
      <c r="M14945" s="87">
        <f>L14945-L14945*VLOOKUP($P14945,매칭테이블!$G:$J,3,0)</f>
        <v/>
      </c>
      <c r="N14945" s="87">
        <f>VLOOKUP($P14945,매칭테이블!$G:$J,4,0)*H14945</f>
        <v/>
      </c>
      <c r="O14945" s="144">
        <f>L14945/1.1</f>
        <v/>
      </c>
      <c r="P14945" s="87">
        <f>F14945&amp;E14945&amp;G14945&amp;J14945</f>
        <v/>
      </c>
    </row>
    <row r="14946">
      <c r="B14946" s="127" t="n">
        <v>44234</v>
      </c>
      <c r="C14946" s="87">
        <f>TEXT(B14946,"aaa")</f>
        <v/>
      </c>
      <c r="D14946" s="93" t="n"/>
      <c r="E14946" s="87">
        <f>INDEX(매칭테이블!C:D,MATCH(RD!G14946,매칭테이블!D:D,0),1)</f>
        <v/>
      </c>
      <c r="F14946" s="93" t="inlineStr">
        <is>
          <t>카페24</t>
        </is>
      </c>
      <c r="G14946" s="93" t="inlineStr">
        <is>
          <t>[어성초 진정 패키지 세트] 대용량 토너 + 앰플 + 수딩 크림 + 마스크팩 10장</t>
        </is>
      </c>
      <c r="H14946" s="93" t="n">
        <v>2</v>
      </c>
      <c r="I14946" s="93">
        <f>VLOOKUP(G14946,매칭테이블!D:E,2,0)</f>
        <v/>
      </c>
      <c r="J14946" s="87" t="n">
        <v>201208</v>
      </c>
      <c r="K14946" s="93" t="n"/>
      <c r="L14946" s="87">
        <f>VLOOKUP($P14946,매칭테이블!$G:$J,2,0)*H14946</f>
        <v/>
      </c>
      <c r="M14946" s="87">
        <f>L14946-L14946*VLOOKUP($P14946,매칭테이블!$G:$J,3,0)</f>
        <v/>
      </c>
      <c r="N14946" s="87">
        <f>VLOOKUP($P14946,매칭테이블!$G:$J,4,0)*H14946</f>
        <v/>
      </c>
      <c r="O14946" s="144">
        <f>L14946/1.1</f>
        <v/>
      </c>
      <c r="P14946" s="87">
        <f>F14946&amp;E14946&amp;G14946&amp;J14946</f>
        <v/>
      </c>
    </row>
    <row r="14947">
      <c r="B14947" s="127" t="n">
        <v>44234</v>
      </c>
      <c r="C14947" s="87">
        <f>TEXT(B14947,"aaa")</f>
        <v/>
      </c>
      <c r="D14947" s="93" t="n"/>
      <c r="E14947" s="87">
        <f>INDEX(매칭테이블!C:D,MATCH(RD!G14947,매칭테이블!D:D,0),1)</f>
        <v/>
      </c>
      <c r="F14947" s="93" t="inlineStr">
        <is>
          <t>카페24</t>
        </is>
      </c>
      <c r="G14947" s="93" t="inlineStr">
        <is>
          <t>대용량 어성초 77 수딩 토너 500ml옵션=대용량 어성초 77 토너 1개 - 27% OFF</t>
        </is>
      </c>
      <c r="H14947" s="93" t="n">
        <v>21</v>
      </c>
      <c r="I14947" s="93">
        <f>VLOOKUP(G14947,매칭테이블!D:E,2,0)</f>
        <v/>
      </c>
      <c r="J14947" s="87" t="n">
        <v>201208</v>
      </c>
      <c r="K14947" s="93" t="n"/>
      <c r="L14947" s="87">
        <f>VLOOKUP($P14947,매칭테이블!$G:$J,2,0)*H14947</f>
        <v/>
      </c>
      <c r="M14947" s="87">
        <f>L14947-L14947*VLOOKUP($P14947,매칭테이블!$G:$J,3,0)</f>
        <v/>
      </c>
      <c r="N14947" s="87">
        <f>VLOOKUP($P14947,매칭테이블!$G:$J,4,0)*H14947</f>
        <v/>
      </c>
      <c r="O14947" s="144">
        <f>L14947/1.1</f>
        <v/>
      </c>
      <c r="P14947" s="87">
        <f>F14947&amp;E14947&amp;G14947&amp;J14947</f>
        <v/>
      </c>
    </row>
    <row r="14948">
      <c r="B14948" s="127" t="n">
        <v>44234</v>
      </c>
      <c r="C14948" s="87">
        <f>TEXT(B14948,"aaa")</f>
        <v/>
      </c>
      <c r="D14948" s="93" t="n"/>
      <c r="E14948" s="87">
        <f>INDEX(매칭테이블!C:D,MATCH(RD!G14948,매칭테이블!D:D,0),1)</f>
        <v/>
      </c>
      <c r="F14948" s="93" t="inlineStr">
        <is>
          <t>카페24</t>
        </is>
      </c>
      <c r="G14948" s="93" t="inlineStr">
        <is>
          <t>대용량 어성초 77 수딩 토너 500ml화장솜(선택)=촉촉 스킨팩 화장솜</t>
        </is>
      </c>
      <c r="H14948" s="93" t="n">
        <v>8</v>
      </c>
      <c r="I14948" s="93">
        <f>VLOOKUP(G14948,매칭테이블!D:E,2,0)</f>
        <v/>
      </c>
      <c r="J14948" s="87" t="n">
        <v>201208</v>
      </c>
      <c r="K14948" s="93" t="n"/>
      <c r="L14948" s="87">
        <f>VLOOKUP($P14948,매칭테이블!$G:$J,2,0)*H14948</f>
        <v/>
      </c>
      <c r="M14948" s="87">
        <f>L14948-L14948*VLOOKUP($P14948,매칭테이블!$G:$J,3,0)</f>
        <v/>
      </c>
      <c r="N14948" s="87">
        <f>VLOOKUP($P14948,매칭테이블!$G:$J,4,0)*H14948</f>
        <v/>
      </c>
      <c r="O14948" s="144">
        <f>L14948/1.1</f>
        <v/>
      </c>
      <c r="P14948" s="87">
        <f>F14948&amp;E14948&amp;G14948&amp;J14948</f>
        <v/>
      </c>
    </row>
    <row r="14949">
      <c r="B14949" s="127" t="n">
        <v>44234</v>
      </c>
      <c r="C14949" s="87">
        <f>TEXT(B14949,"aaa")</f>
        <v/>
      </c>
      <c r="D14949" s="93" t="n"/>
      <c r="E14949" s="87">
        <f>INDEX(매칭테이블!C:D,MATCH(RD!G14949,매칭테이블!D:D,0),1)</f>
        <v/>
      </c>
      <c r="F14949" s="93" t="inlineStr">
        <is>
          <t>카페24</t>
        </is>
      </c>
      <c r="G14949" s="93" t="inlineStr">
        <is>
          <t>어성초 70 데일리 릴리프 로션로션=어성초 70 데일리 릴리프 로션 1개 -20% off</t>
        </is>
      </c>
      <c r="H14949" s="93" t="n">
        <v>6</v>
      </c>
      <c r="I14949" s="93">
        <f>VLOOKUP(G14949,매칭테이블!D:E,2,0)</f>
        <v/>
      </c>
      <c r="J14949" s="87" t="n">
        <v>201208</v>
      </c>
      <c r="K14949" s="93" t="n"/>
      <c r="L14949" s="87">
        <f>VLOOKUP($P14949,매칭테이블!$G:$J,2,0)*H14949</f>
        <v/>
      </c>
      <c r="M14949" s="87">
        <f>L14949-L14949*VLOOKUP($P14949,매칭테이블!$G:$J,3,0)</f>
        <v/>
      </c>
      <c r="N14949" s="87">
        <f>VLOOKUP($P14949,매칭테이블!$G:$J,4,0)*H14949</f>
        <v/>
      </c>
      <c r="O14949" s="144">
        <f>L14949/1.1</f>
        <v/>
      </c>
      <c r="P14949" s="87">
        <f>F14949&amp;E14949&amp;G14949&amp;J14949</f>
        <v/>
      </c>
    </row>
    <row r="14950">
      <c r="B14950" s="127" t="n">
        <v>44234</v>
      </c>
      <c r="C14950" s="87">
        <f>TEXT(B14950,"aaa")</f>
        <v/>
      </c>
      <c r="D14950" s="93" t="n"/>
      <c r="E14950" s="87">
        <f>INDEX(매칭테이블!C:D,MATCH(RD!G14950,매칭테이블!D:D,0),1)</f>
        <v/>
      </c>
      <c r="F14950" s="93" t="inlineStr">
        <is>
          <t>카페24</t>
        </is>
      </c>
      <c r="G14950" s="93" t="inlineStr">
        <is>
          <t>어성초 70 데일리 릴리프 로션로션=어성초 70 데일리 릴리프 로션 2개 -30% off</t>
        </is>
      </c>
      <c r="H14950" s="93" t="n">
        <v>3</v>
      </c>
      <c r="I14950" s="93">
        <f>VLOOKUP(G14950,매칭테이블!D:E,2,0)</f>
        <v/>
      </c>
      <c r="J14950" s="87" t="n">
        <v>201208</v>
      </c>
      <c r="K14950" s="93" t="n"/>
      <c r="L14950" s="87">
        <f>VLOOKUP($P14950,매칭테이블!$G:$J,2,0)*H14950</f>
        <v/>
      </c>
      <c r="M14950" s="87">
        <f>L14950-L14950*VLOOKUP($P14950,매칭테이블!$G:$J,3,0)</f>
        <v/>
      </c>
      <c r="N14950" s="87">
        <f>VLOOKUP($P14950,매칭테이블!$G:$J,4,0)*H14950</f>
        <v/>
      </c>
      <c r="O14950" s="144">
        <f>L14950/1.1</f>
        <v/>
      </c>
      <c r="P14950" s="87">
        <f>F14950&amp;E14950&amp;G14950&amp;J14950</f>
        <v/>
      </c>
    </row>
    <row r="14951">
      <c r="B14951" s="127" t="n">
        <v>44234</v>
      </c>
      <c r="C14951" s="87">
        <f>TEXT(B14951,"aaa")</f>
        <v/>
      </c>
      <c r="D14951" s="93" t="n"/>
      <c r="E14951" s="87">
        <f>INDEX(매칭테이블!C:D,MATCH(RD!G14951,매칭테이블!D:D,0),1)</f>
        <v/>
      </c>
      <c r="F14951" s="93" t="inlineStr">
        <is>
          <t>카페24</t>
        </is>
      </c>
      <c r="G14951" s="93" t="inlineStr">
        <is>
          <t>어성초 70 데일리 릴리프 로션로션=어성초 77토너 + 어성초 70 로션 수분 보충 세트 -30% off</t>
        </is>
      </c>
      <c r="H14951" s="93" t="n">
        <v>1</v>
      </c>
      <c r="I14951" s="93">
        <f>VLOOKUP(G14951,매칭테이블!D:E,2,0)</f>
        <v/>
      </c>
      <c r="J14951" s="87" t="n">
        <v>201208</v>
      </c>
      <c r="K14951" s="93" t="n"/>
      <c r="L14951" s="87">
        <f>VLOOKUP($P14951,매칭테이블!$G:$J,2,0)*H14951</f>
        <v/>
      </c>
      <c r="M14951" s="87">
        <f>L14951-L14951*VLOOKUP($P14951,매칭테이블!$G:$J,3,0)</f>
        <v/>
      </c>
      <c r="N14951" s="87">
        <f>VLOOKUP($P14951,매칭테이블!$G:$J,4,0)*H14951</f>
        <v/>
      </c>
      <c r="O14951" s="144">
        <f>L14951/1.1</f>
        <v/>
      </c>
      <c r="P14951" s="87">
        <f>F14951&amp;E14951&amp;G14951&amp;J14951</f>
        <v/>
      </c>
    </row>
    <row r="14952">
      <c r="B14952" s="127" t="n">
        <v>44234</v>
      </c>
      <c r="C14952" s="87">
        <f>TEXT(B14952,"aaa")</f>
        <v/>
      </c>
      <c r="D14952" s="93" t="n"/>
      <c r="E14952" s="87">
        <f>INDEX(매칭테이블!C:D,MATCH(RD!G14952,매칭테이블!D:D,0),1)</f>
        <v/>
      </c>
      <c r="F14952" s="93" t="inlineStr">
        <is>
          <t>카페24</t>
        </is>
      </c>
      <c r="G14952" s="93" t="inlineStr">
        <is>
          <t>어성초 70 머드 크림 마스크옵션=어성초 70 머드 크림 마스크-20% off</t>
        </is>
      </c>
      <c r="H14952" s="93" t="n">
        <v>5</v>
      </c>
      <c r="I14952" s="93">
        <f>VLOOKUP(G14952,매칭테이블!D:E,2,0)</f>
        <v/>
      </c>
      <c r="J14952" s="87" t="n">
        <v>201208</v>
      </c>
      <c r="K14952" s="93" t="n"/>
      <c r="L14952" s="87">
        <f>VLOOKUP($P14952,매칭테이블!$G:$J,2,0)*H14952</f>
        <v/>
      </c>
      <c r="M14952" s="87">
        <f>L14952-L14952*VLOOKUP($P14952,매칭테이블!$G:$J,3,0)</f>
        <v/>
      </c>
      <c r="N14952" s="87">
        <f>VLOOKUP($P14952,매칭테이블!$G:$J,4,0)*H14952</f>
        <v/>
      </c>
      <c r="O14952" s="144">
        <f>L14952/1.1</f>
        <v/>
      </c>
      <c r="P14952" s="87">
        <f>F14952&amp;E14952&amp;G14952&amp;J14952</f>
        <v/>
      </c>
    </row>
    <row r="14953">
      <c r="B14953" s="127" t="n">
        <v>44234</v>
      </c>
      <c r="C14953" s="87">
        <f>TEXT(B14953,"aaa")</f>
        <v/>
      </c>
      <c r="D14953" s="93" t="n"/>
      <c r="E14953" s="87">
        <f>INDEX(매칭테이블!C:D,MATCH(RD!G14953,매칭테이블!D:D,0),1)</f>
        <v/>
      </c>
      <c r="F14953" s="93" t="inlineStr">
        <is>
          <t>카페24</t>
        </is>
      </c>
      <c r="G14953" s="93" t="inlineStr">
        <is>
          <t>어성초 70 머드 크림 마스크옵션=어성초 70 머드 크림 마스크 2개-30% off (무료배송)</t>
        </is>
      </c>
      <c r="H14953" s="93" t="n">
        <v>7</v>
      </c>
      <c r="I14953" s="93">
        <f>VLOOKUP(G14953,매칭테이블!D:E,2,0)</f>
        <v/>
      </c>
      <c r="J14953" s="87" t="n">
        <v>201208</v>
      </c>
      <c r="K14953" s="93" t="n"/>
      <c r="L14953" s="87">
        <f>VLOOKUP($P14953,매칭테이블!$G:$J,2,0)*H14953</f>
        <v/>
      </c>
      <c r="M14953" s="87">
        <f>L14953-L14953*VLOOKUP($P14953,매칭테이블!$G:$J,3,0)</f>
        <v/>
      </c>
      <c r="N14953" s="87">
        <f>VLOOKUP($P14953,매칭테이블!$G:$J,4,0)*H14953</f>
        <v/>
      </c>
      <c r="O14953" s="144">
        <f>L14953/1.1</f>
        <v/>
      </c>
      <c r="P14953" s="87">
        <f>F14953&amp;E14953&amp;G14953&amp;J14953</f>
        <v/>
      </c>
    </row>
    <row r="14954">
      <c r="B14954" s="127" t="n">
        <v>44234</v>
      </c>
      <c r="C14954" s="87">
        <f>TEXT(B14954,"aaa")</f>
        <v/>
      </c>
      <c r="D14954" s="93" t="n"/>
      <c r="E14954" s="87">
        <f>INDEX(매칭테이블!C:D,MATCH(RD!G14954,매칭테이블!D:D,0),1)</f>
        <v/>
      </c>
      <c r="F14954" s="93" t="inlineStr">
        <is>
          <t>카페24</t>
        </is>
      </c>
      <c r="G14954" s="93" t="inlineStr">
        <is>
          <t>어성초 70 인텐스 카밍 크림크림=어성초 70 인텐스 카밍 크림 1개 (-20%)</t>
        </is>
      </c>
      <c r="H14954" s="93" t="n">
        <v>1</v>
      </c>
      <c r="I14954" s="93">
        <f>VLOOKUP(G14954,매칭테이블!D:E,2,0)</f>
        <v/>
      </c>
      <c r="J14954" s="87" t="n">
        <v>201208</v>
      </c>
      <c r="K14954" s="93" t="n"/>
      <c r="L14954" s="87">
        <f>VLOOKUP($P14954,매칭테이블!$G:$J,2,0)*H14954</f>
        <v/>
      </c>
      <c r="M14954" s="87">
        <f>L14954-L14954*VLOOKUP($P14954,매칭테이블!$G:$J,3,0)</f>
        <v/>
      </c>
      <c r="N14954" s="87">
        <f>VLOOKUP($P14954,매칭테이블!$G:$J,4,0)*H14954</f>
        <v/>
      </c>
      <c r="O14954" s="144">
        <f>L14954/1.1</f>
        <v/>
      </c>
      <c r="P14954" s="87">
        <f>F14954&amp;E14954&amp;G14954&amp;J14954</f>
        <v/>
      </c>
    </row>
    <row r="14955">
      <c r="B14955" s="127" t="n">
        <v>44234</v>
      </c>
      <c r="C14955" s="87">
        <f>TEXT(B14955,"aaa")</f>
        <v/>
      </c>
      <c r="D14955" s="93" t="n"/>
      <c r="E14955" s="87">
        <f>INDEX(매칭테이블!C:D,MATCH(RD!G14955,매칭테이블!D:D,0),1)</f>
        <v/>
      </c>
      <c r="F14955" s="93" t="inlineStr">
        <is>
          <t>카페24</t>
        </is>
      </c>
      <c r="G14955" s="93" t="inlineStr">
        <is>
          <t>어성초 70 인텐스 카밍 크림크림=어성초 70 인텐스 카밍 크림 2개 (-30%)</t>
        </is>
      </c>
      <c r="H14955" s="93" t="n">
        <v>1</v>
      </c>
      <c r="I14955" s="93">
        <f>VLOOKUP(G14955,매칭테이블!D:E,2,0)</f>
        <v/>
      </c>
      <c r="J14955" s="87" t="n">
        <v>201208</v>
      </c>
      <c r="K14955" s="93" t="n"/>
      <c r="L14955" s="87">
        <f>VLOOKUP($P14955,매칭테이블!$G:$J,2,0)*H14955</f>
        <v/>
      </c>
      <c r="M14955" s="87">
        <f>L14955-L14955*VLOOKUP($P14955,매칭테이블!$G:$J,3,0)</f>
        <v/>
      </c>
      <c r="N14955" s="87">
        <f>VLOOKUP($P14955,매칭테이블!$G:$J,4,0)*H14955</f>
        <v/>
      </c>
      <c r="O14955" s="144">
        <f>L14955/1.1</f>
        <v/>
      </c>
      <c r="P14955" s="87">
        <f>F14955&amp;E14955&amp;G14955&amp;J14955</f>
        <v/>
      </c>
    </row>
    <row r="14956">
      <c r="B14956" s="127" t="n">
        <v>44234</v>
      </c>
      <c r="C14956" s="87">
        <f>TEXT(B14956,"aaa")</f>
        <v/>
      </c>
      <c r="D14956" s="93" t="n"/>
      <c r="E14956" s="87">
        <f>INDEX(매칭테이블!C:D,MATCH(RD!G14956,매칭테이블!D:D,0),1)</f>
        <v/>
      </c>
      <c r="F14956" s="93" t="inlineStr">
        <is>
          <t>카페24</t>
        </is>
      </c>
      <c r="G14956" s="93" t="inlineStr">
        <is>
          <t>어성초 77 진정 마스크옵션=어성초 77 진정 마스크팩 1장</t>
        </is>
      </c>
      <c r="H14956" s="93" t="n">
        <v>2</v>
      </c>
      <c r="I14956" s="93">
        <f>VLOOKUP(G14956,매칭테이블!D:E,2,0)</f>
        <v/>
      </c>
      <c r="J14956" s="87" t="n">
        <v>201208</v>
      </c>
      <c r="K14956" s="93" t="n"/>
      <c r="L14956" s="87">
        <f>VLOOKUP($P14956,매칭테이블!$G:$J,2,0)*H14956</f>
        <v/>
      </c>
      <c r="M14956" s="87">
        <f>L14956-L14956*VLOOKUP($P14956,매칭테이블!$G:$J,3,0)</f>
        <v/>
      </c>
      <c r="N14956" s="87">
        <f>VLOOKUP($P14956,매칭테이블!$G:$J,4,0)*H14956</f>
        <v/>
      </c>
      <c r="O14956" s="144">
        <f>L14956/1.1</f>
        <v/>
      </c>
      <c r="P14956" s="87">
        <f>F14956&amp;E14956&amp;G14956&amp;J14956</f>
        <v/>
      </c>
    </row>
    <row r="14957">
      <c r="B14957" s="127" t="n">
        <v>44234</v>
      </c>
      <c r="C14957" s="87">
        <f>TEXT(B14957,"aaa")</f>
        <v/>
      </c>
      <c r="D14957" s="93" t="n"/>
      <c r="E14957" s="87">
        <f>INDEX(매칭테이블!C:D,MATCH(RD!G14957,매칭테이블!D:D,0),1)</f>
        <v/>
      </c>
      <c r="F14957" s="93" t="inlineStr">
        <is>
          <t>카페24</t>
        </is>
      </c>
      <c r="G14957" s="93" t="inlineStr">
        <is>
          <t>어성초 77 진정 마스크옵션=어성초 77 진정 마스크팩 10장-50% off</t>
        </is>
      </c>
      <c r="H14957" s="93" t="n">
        <v>4</v>
      </c>
      <c r="I14957" s="93">
        <f>VLOOKUP(G14957,매칭테이블!D:E,2,0)</f>
        <v/>
      </c>
      <c r="J14957" s="87" t="n">
        <v>201208</v>
      </c>
      <c r="K14957" s="93" t="n"/>
      <c r="L14957" s="87">
        <f>VLOOKUP($P14957,매칭테이블!$G:$J,2,0)*H14957</f>
        <v/>
      </c>
      <c r="M14957" s="87">
        <f>L14957-L14957*VLOOKUP($P14957,매칭테이블!$G:$J,3,0)</f>
        <v/>
      </c>
      <c r="N14957" s="87">
        <f>VLOOKUP($P14957,매칭테이블!$G:$J,4,0)*H14957</f>
        <v/>
      </c>
      <c r="O14957" s="144">
        <f>L14957/1.1</f>
        <v/>
      </c>
      <c r="P14957" s="87">
        <f>F14957&amp;E14957&amp;G14957&amp;J14957</f>
        <v/>
      </c>
    </row>
    <row r="14958">
      <c r="B14958" s="127" t="n">
        <v>44234</v>
      </c>
      <c r="C14958" s="87">
        <f>TEXT(B14958,"aaa")</f>
        <v/>
      </c>
      <c r="D14958" s="93" t="n"/>
      <c r="E14958" s="87">
        <f>INDEX(매칭테이블!C:D,MATCH(RD!G14958,매칭테이블!D:D,0),1)</f>
        <v/>
      </c>
      <c r="F14958" s="93" t="inlineStr">
        <is>
          <t>카페24</t>
        </is>
      </c>
      <c r="G14958" s="93" t="inlineStr">
        <is>
          <t>어성초 77 진정 토너옵션=어성초 77 토너 1개-20% off</t>
        </is>
      </c>
      <c r="H14958" s="93" t="n">
        <v>23</v>
      </c>
      <c r="I14958" s="93">
        <f>VLOOKUP(G14958,매칭테이블!D:E,2,0)</f>
        <v/>
      </c>
      <c r="J14958" s="87" t="n">
        <v>201208</v>
      </c>
      <c r="K14958" s="93" t="n"/>
      <c r="L14958" s="87">
        <f>VLOOKUP($P14958,매칭테이블!$G:$J,2,0)*H14958</f>
        <v/>
      </c>
      <c r="M14958" s="87">
        <f>L14958-L14958*VLOOKUP($P14958,매칭테이블!$G:$J,3,0)</f>
        <v/>
      </c>
      <c r="N14958" s="87">
        <f>VLOOKUP($P14958,매칭테이블!$G:$J,4,0)*H14958</f>
        <v/>
      </c>
      <c r="O14958" s="144">
        <f>L14958/1.1</f>
        <v/>
      </c>
      <c r="P14958" s="87">
        <f>F14958&amp;E14958&amp;G14958&amp;J14958</f>
        <v/>
      </c>
    </row>
    <row r="14959">
      <c r="B14959" s="127" t="n">
        <v>44234</v>
      </c>
      <c r="C14959" s="87">
        <f>TEXT(B14959,"aaa")</f>
        <v/>
      </c>
      <c r="D14959" s="93" t="n"/>
      <c r="E14959" s="87">
        <f>INDEX(매칭테이블!C:D,MATCH(RD!G14959,매칭테이블!D:D,0),1)</f>
        <v/>
      </c>
      <c r="F14959" s="93" t="inlineStr">
        <is>
          <t>카페24</t>
        </is>
      </c>
      <c r="G14959" s="93" t="inlineStr">
        <is>
          <t>어성초 77 진정 토너옵션=BEST어성초 77 토너 2개-30% off (무료배송)</t>
        </is>
      </c>
      <c r="H14959" s="93" t="n">
        <v>45</v>
      </c>
      <c r="I14959" s="93">
        <f>VLOOKUP(G14959,매칭테이블!D:E,2,0)</f>
        <v/>
      </c>
      <c r="J14959" s="87" t="n">
        <v>201208</v>
      </c>
      <c r="K14959" s="93" t="n"/>
      <c r="L14959" s="87">
        <f>VLOOKUP($P14959,매칭테이블!$G:$J,2,0)*H14959</f>
        <v/>
      </c>
      <c r="M14959" s="87">
        <f>L14959-L14959*VLOOKUP($P14959,매칭테이블!$G:$J,3,0)</f>
        <v/>
      </c>
      <c r="N14959" s="87">
        <f>VLOOKUP($P14959,매칭테이블!$G:$J,4,0)*H14959</f>
        <v/>
      </c>
      <c r="O14959" s="144">
        <f>L14959/1.1</f>
        <v/>
      </c>
      <c r="P14959" s="87">
        <f>F14959&amp;E14959&amp;G14959&amp;J14959</f>
        <v/>
      </c>
    </row>
    <row r="14960">
      <c r="B14960" s="127" t="n">
        <v>44234</v>
      </c>
      <c r="C14960" s="87">
        <f>TEXT(B14960,"aaa")</f>
        <v/>
      </c>
      <c r="D14960" s="93" t="n"/>
      <c r="E14960" s="87">
        <f>INDEX(매칭테이블!C:D,MATCH(RD!G14960,매칭테이블!D:D,0),1)</f>
        <v/>
      </c>
      <c r="F14960" s="93" t="inlineStr">
        <is>
          <t>카페24</t>
        </is>
      </c>
      <c r="G14960" s="93" t="inlineStr">
        <is>
          <t>어성초 77 진정 토너옵션=어성초 77토너1개 + 어성초77패드1개 -30% off (무료배송)</t>
        </is>
      </c>
      <c r="H14960" s="93" t="n">
        <v>24</v>
      </c>
      <c r="I14960" s="93">
        <f>VLOOKUP(G14960,매칭테이블!D:E,2,0)</f>
        <v/>
      </c>
      <c r="J14960" s="87" t="n">
        <v>201208</v>
      </c>
      <c r="K14960" s="93" t="n"/>
      <c r="L14960" s="87">
        <f>VLOOKUP($P14960,매칭테이블!$G:$J,2,0)*H14960</f>
        <v/>
      </c>
      <c r="M14960" s="87">
        <f>L14960-L14960*VLOOKUP($P14960,매칭테이블!$G:$J,3,0)</f>
        <v/>
      </c>
      <c r="N14960" s="87">
        <f>VLOOKUP($P14960,매칭테이블!$G:$J,4,0)*H14960</f>
        <v/>
      </c>
      <c r="O14960" s="144">
        <f>L14960/1.1</f>
        <v/>
      </c>
      <c r="P14960" s="87">
        <f>F14960&amp;E14960&amp;G14960&amp;J14960</f>
        <v/>
      </c>
    </row>
    <row r="14961">
      <c r="B14961" s="127" t="n">
        <v>44234</v>
      </c>
      <c r="C14961" s="87">
        <f>TEXT(B14961,"aaa")</f>
        <v/>
      </c>
      <c r="D14961" s="93" t="n"/>
      <c r="E14961" s="87">
        <f>INDEX(매칭테이블!C:D,MATCH(RD!G14961,매칭테이블!D:D,0),1)</f>
        <v/>
      </c>
      <c r="F14961" s="93" t="inlineStr">
        <is>
          <t>카페24</t>
        </is>
      </c>
      <c r="G14961" s="93" t="inlineStr">
        <is>
          <t>어성초 77 진정 토너화장솜(선택)=촉촉 스킨팩 화장솜</t>
        </is>
      </c>
      <c r="H14961" s="93" t="n">
        <v>26</v>
      </c>
      <c r="I14961" s="93">
        <f>VLOOKUP(G14961,매칭테이블!D:E,2,0)</f>
        <v/>
      </c>
      <c r="J14961" s="87" t="n">
        <v>201208</v>
      </c>
      <c r="K14961" s="93" t="n"/>
      <c r="L14961" s="87">
        <f>VLOOKUP($P14961,매칭테이블!$G:$J,2,0)*H14961</f>
        <v/>
      </c>
      <c r="M14961" s="87">
        <f>L14961-L14961*VLOOKUP($P14961,매칭테이블!$G:$J,3,0)</f>
        <v/>
      </c>
      <c r="N14961" s="87">
        <f>VLOOKUP($P14961,매칭테이블!$G:$J,4,0)*H14961</f>
        <v/>
      </c>
      <c r="O14961" s="144">
        <f>L14961/1.1</f>
        <v/>
      </c>
      <c r="P14961" s="87">
        <f>F14961&amp;E14961&amp;G14961&amp;J14961</f>
        <v/>
      </c>
    </row>
    <row r="14962">
      <c r="B14962" s="127" t="n">
        <v>44234</v>
      </c>
      <c r="C14962" s="87">
        <f>TEXT(B14962,"aaa")</f>
        <v/>
      </c>
      <c r="D14962" s="93" t="n"/>
      <c r="E14962" s="87">
        <f>INDEX(매칭테이블!C:D,MATCH(RD!G14962,매칭테이블!D:D,0),1)</f>
        <v/>
      </c>
      <c r="F14962" s="93" t="inlineStr">
        <is>
          <t>카페24</t>
        </is>
      </c>
      <c r="G14962" s="93" t="inlineStr">
        <is>
          <t>어성초 77 클리어 패드옵션=어성초 77 클리어 패드 1개-20% off</t>
        </is>
      </c>
      <c r="H14962" s="93" t="n">
        <v>25</v>
      </c>
      <c r="I14962" s="93">
        <f>VLOOKUP(G14962,매칭테이블!D:E,2,0)</f>
        <v/>
      </c>
      <c r="J14962" s="87" t="n">
        <v>201208</v>
      </c>
      <c r="K14962" s="93" t="n"/>
      <c r="L14962" s="87">
        <f>VLOOKUP($P14962,매칭테이블!$G:$J,2,0)*H14962</f>
        <v/>
      </c>
      <c r="M14962" s="87">
        <f>L14962-L14962*VLOOKUP($P14962,매칭테이블!$G:$J,3,0)</f>
        <v/>
      </c>
      <c r="N14962" s="87">
        <f>VLOOKUP($P14962,매칭테이블!$G:$J,4,0)*H14962</f>
        <v/>
      </c>
      <c r="O14962" s="144">
        <f>L14962/1.1</f>
        <v/>
      </c>
      <c r="P14962" s="87">
        <f>F14962&amp;E14962&amp;G14962&amp;J14962</f>
        <v/>
      </c>
    </row>
    <row r="14963">
      <c r="B14963" s="127" t="n">
        <v>44234</v>
      </c>
      <c r="C14963" s="87">
        <f>TEXT(B14963,"aaa")</f>
        <v/>
      </c>
      <c r="D14963" s="93" t="n"/>
      <c r="E14963" s="87">
        <f>INDEX(매칭테이블!C:D,MATCH(RD!G14963,매칭테이블!D:D,0),1)</f>
        <v/>
      </c>
      <c r="F14963" s="93" t="inlineStr">
        <is>
          <t>카페24</t>
        </is>
      </c>
      <c r="G14963" s="93" t="inlineStr">
        <is>
          <t>어성초 77 클리어 패드옵션=어성초 77 클리어 패드 2개-30% off (무료배송)</t>
        </is>
      </c>
      <c r="H14963" s="93" t="n">
        <v>23</v>
      </c>
      <c r="I14963" s="93">
        <f>VLOOKUP(G14963,매칭테이블!D:E,2,0)</f>
        <v/>
      </c>
      <c r="J14963" s="87" t="n">
        <v>201208</v>
      </c>
      <c r="K14963" s="93" t="n"/>
      <c r="L14963" s="87">
        <f>VLOOKUP($P14963,매칭테이블!$G:$J,2,0)*H14963</f>
        <v/>
      </c>
      <c r="M14963" s="87">
        <f>L14963-L14963*VLOOKUP($P14963,매칭테이블!$G:$J,3,0)</f>
        <v/>
      </c>
      <c r="N14963" s="87">
        <f>VLOOKUP($P14963,매칭테이블!$G:$J,4,0)*H14963</f>
        <v/>
      </c>
      <c r="O14963" s="144">
        <f>L14963/1.1</f>
        <v/>
      </c>
      <c r="P14963" s="87">
        <f>F14963&amp;E14963&amp;G14963&amp;J14963</f>
        <v/>
      </c>
    </row>
    <row r="14964">
      <c r="B14964" s="127" t="n">
        <v>44234</v>
      </c>
      <c r="C14964" s="87">
        <f>TEXT(B14964,"aaa")</f>
        <v/>
      </c>
      <c r="D14964" s="93" t="n"/>
      <c r="E14964" s="87">
        <f>INDEX(매칭테이블!C:D,MATCH(RD!G14964,매칭테이블!D:D,0),1)</f>
        <v/>
      </c>
      <c r="F14964" s="93" t="inlineStr">
        <is>
          <t>카페24</t>
        </is>
      </c>
      <c r="G14964" s="93" t="inlineStr">
        <is>
          <t>어성초 77 클리어 패드옵션=어성초 77 클리어 패드 2+1 EVENT (무료배송)</t>
        </is>
      </c>
      <c r="H14964" s="93" t="n">
        <v>25</v>
      </c>
      <c r="I14964" s="93">
        <f>VLOOKUP(G14964,매칭테이블!D:E,2,0)</f>
        <v/>
      </c>
      <c r="J14964" s="87" t="n">
        <v>201208</v>
      </c>
      <c r="K14964" s="93" t="n"/>
      <c r="L14964" s="87">
        <f>VLOOKUP($P14964,매칭테이블!$G:$J,2,0)*H14964</f>
        <v/>
      </c>
      <c r="M14964" s="87">
        <f>L14964-L14964*VLOOKUP($P14964,매칭테이블!$G:$J,3,0)</f>
        <v/>
      </c>
      <c r="N14964" s="87">
        <f>VLOOKUP($P14964,매칭테이블!$G:$J,4,0)*H14964</f>
        <v/>
      </c>
      <c r="O14964" s="144">
        <f>L14964/1.1</f>
        <v/>
      </c>
      <c r="P14964" s="87">
        <f>F14964&amp;E14964&amp;G14964&amp;J14964</f>
        <v/>
      </c>
    </row>
    <row r="14965">
      <c r="B14965" s="127" t="n">
        <v>44234</v>
      </c>
      <c r="C14965" s="87">
        <f>TEXT(B14965,"aaa")</f>
        <v/>
      </c>
      <c r="D14965" s="93" t="n"/>
      <c r="E14965" s="87">
        <f>INDEX(매칭테이블!C:D,MATCH(RD!G14965,매칭테이블!D:D,0),1)</f>
        <v/>
      </c>
      <c r="F14965" s="93" t="inlineStr">
        <is>
          <t>카페24</t>
        </is>
      </c>
      <c r="G14965" s="93" t="inlineStr">
        <is>
          <t>어성초 77 클리어 패드옵션=어성초77토너1개+어성초77패드1개-30% off (무료배송)</t>
        </is>
      </c>
      <c r="H14965" s="93" t="n">
        <v>11</v>
      </c>
      <c r="I14965" s="93">
        <f>VLOOKUP(G14965,매칭테이블!D:E,2,0)</f>
        <v/>
      </c>
      <c r="J14965" s="87" t="n">
        <v>201208</v>
      </c>
      <c r="K14965" s="93" t="n"/>
      <c r="L14965" s="87">
        <f>VLOOKUP($P14965,매칭테이블!$G:$J,2,0)*H14965</f>
        <v/>
      </c>
      <c r="M14965" s="87">
        <f>L14965-L14965*VLOOKUP($P14965,매칭테이블!$G:$J,3,0)</f>
        <v/>
      </c>
      <c r="N14965" s="87">
        <f>VLOOKUP($P14965,매칭테이블!$G:$J,4,0)*H14965</f>
        <v/>
      </c>
      <c r="O14965" s="144">
        <f>L14965/1.1</f>
        <v/>
      </c>
      <c r="P14965" s="87">
        <f>F14965&amp;E14965&amp;G14965&amp;J14965</f>
        <v/>
      </c>
    </row>
    <row r="14966">
      <c r="B14966" s="127" t="n">
        <v>44234</v>
      </c>
      <c r="C14966" s="87">
        <f>TEXT(B14966,"aaa")</f>
        <v/>
      </c>
      <c r="D14966" s="93" t="n"/>
      <c r="E14966" s="87">
        <f>INDEX(매칭테이블!C:D,MATCH(RD!G14966,매칭테이블!D:D,0),1)</f>
        <v/>
      </c>
      <c r="F14966" s="93" t="inlineStr">
        <is>
          <t>카페24</t>
        </is>
      </c>
      <c r="G14966" s="93" t="inlineStr">
        <is>
          <t>어성초 77 토너</t>
        </is>
      </c>
      <c r="H14966" s="93" t="n">
        <v>2</v>
      </c>
      <c r="I14966" s="93">
        <f>VLOOKUP(G14966,매칭테이블!D:E,2,0)</f>
        <v/>
      </c>
      <c r="J14966" s="87" t="n">
        <v>201208</v>
      </c>
      <c r="K14966" s="93" t="n"/>
      <c r="L14966" s="87">
        <f>VLOOKUP($P14966,매칭테이블!$G:$J,2,0)*H14966</f>
        <v/>
      </c>
      <c r="M14966" s="87">
        <f>L14966-L14966*VLOOKUP($P14966,매칭테이블!$G:$J,3,0)</f>
        <v/>
      </c>
      <c r="N14966" s="87">
        <f>VLOOKUP($P14966,매칭테이블!$G:$J,4,0)*H14966</f>
        <v/>
      </c>
      <c r="O14966" s="144">
        <f>L14966/1.1</f>
        <v/>
      </c>
      <c r="P14966" s="87">
        <f>F14966&amp;E14966&amp;G14966&amp;J14966</f>
        <v/>
      </c>
    </row>
    <row r="14967">
      <c r="B14967" s="127" t="n">
        <v>44234</v>
      </c>
      <c r="C14967" s="87">
        <f>TEXT(B14967,"aaa")</f>
        <v/>
      </c>
      <c r="D14967" s="93" t="n"/>
      <c r="E14967" s="87">
        <f>INDEX(매칭테이블!C:D,MATCH(RD!G14967,매칭테이블!D:D,0),1)</f>
        <v/>
      </c>
      <c r="F14967" s="93" t="inlineStr">
        <is>
          <t>카페24</t>
        </is>
      </c>
      <c r="G14967" s="93" t="inlineStr">
        <is>
          <t>어성초 77% 패드옵션=어성초 77 클리어 패드 1개-20% off</t>
        </is>
      </c>
      <c r="H14967" s="93" t="n">
        <v>16</v>
      </c>
      <c r="I14967" s="93">
        <f>VLOOKUP(G14967,매칭테이블!D:E,2,0)</f>
        <v/>
      </c>
      <c r="J14967" s="87" t="n">
        <v>201208</v>
      </c>
      <c r="K14967" s="93" t="n"/>
      <c r="L14967" s="87">
        <f>VLOOKUP($P14967,매칭테이블!$G:$J,2,0)*H14967</f>
        <v/>
      </c>
      <c r="M14967" s="87">
        <f>L14967-L14967*VLOOKUP($P14967,매칭테이블!$G:$J,3,0)</f>
        <v/>
      </c>
      <c r="N14967" s="87">
        <f>VLOOKUP($P14967,매칭테이블!$G:$J,4,0)*H14967</f>
        <v/>
      </c>
      <c r="O14967" s="144">
        <f>L14967/1.1</f>
        <v/>
      </c>
      <c r="P14967" s="87">
        <f>F14967&amp;E14967&amp;G14967&amp;J14967</f>
        <v/>
      </c>
    </row>
    <row r="14968">
      <c r="B14968" s="127" t="n">
        <v>44234</v>
      </c>
      <c r="C14968" s="87">
        <f>TEXT(B14968,"aaa")</f>
        <v/>
      </c>
      <c r="D14968" s="93" t="n"/>
      <c r="E14968" s="87">
        <f>INDEX(매칭테이블!C:D,MATCH(RD!G14968,매칭테이블!D:D,0),1)</f>
        <v/>
      </c>
      <c r="F14968" s="93" t="inlineStr">
        <is>
          <t>카페24</t>
        </is>
      </c>
      <c r="G14968" s="93" t="inlineStr">
        <is>
          <t>어성초 77% 패드옵션=어성초 77 클리어 패드 2개-30% off (무료배송)</t>
        </is>
      </c>
      <c r="H14968" s="93" t="n">
        <v>25</v>
      </c>
      <c r="I14968" s="93">
        <f>VLOOKUP(G14968,매칭테이블!D:E,2,0)</f>
        <v/>
      </c>
      <c r="J14968" s="87" t="n">
        <v>201208</v>
      </c>
      <c r="K14968" s="93" t="n"/>
      <c r="L14968" s="87">
        <f>VLOOKUP($P14968,매칭테이블!$G:$J,2,0)*H14968</f>
        <v/>
      </c>
      <c r="M14968" s="87">
        <f>L14968-L14968*VLOOKUP($P14968,매칭테이블!$G:$J,3,0)</f>
        <v/>
      </c>
      <c r="N14968" s="87">
        <f>VLOOKUP($P14968,매칭테이블!$G:$J,4,0)*H14968</f>
        <v/>
      </c>
      <c r="O14968" s="144">
        <f>L14968/1.1</f>
        <v/>
      </c>
      <c r="P14968" s="87">
        <f>F14968&amp;E14968&amp;G14968&amp;J14968</f>
        <v/>
      </c>
    </row>
    <row r="14969">
      <c r="B14969" s="127" t="n">
        <v>44234</v>
      </c>
      <c r="C14969" s="87">
        <f>TEXT(B14969,"aaa")</f>
        <v/>
      </c>
      <c r="D14969" s="93" t="n"/>
      <c r="E14969" s="87">
        <f>INDEX(매칭테이블!C:D,MATCH(RD!G14969,매칭테이블!D:D,0),1)</f>
        <v/>
      </c>
      <c r="F14969" s="93" t="inlineStr">
        <is>
          <t>카페24</t>
        </is>
      </c>
      <c r="G14969" s="93" t="inlineStr">
        <is>
          <t>어성초 77% 패드옵션=어성초 77 클리어 패드 2+1 EVENT (무료배송)</t>
        </is>
      </c>
      <c r="H14969" s="93" t="n">
        <v>18</v>
      </c>
      <c r="I14969" s="93">
        <f>VLOOKUP(G14969,매칭테이블!D:E,2,0)</f>
        <v/>
      </c>
      <c r="J14969" s="87" t="n">
        <v>201208</v>
      </c>
      <c r="K14969" s="93" t="n"/>
      <c r="L14969" s="87">
        <f>VLOOKUP($P14969,매칭테이블!$G:$J,2,0)*H14969</f>
        <v/>
      </c>
      <c r="M14969" s="87">
        <f>L14969-L14969*VLOOKUP($P14969,매칭테이블!$G:$J,3,0)</f>
        <v/>
      </c>
      <c r="N14969" s="87">
        <f>VLOOKUP($P14969,매칭테이블!$G:$J,4,0)*H14969</f>
        <v/>
      </c>
      <c r="O14969" s="144">
        <f>L14969/1.1</f>
        <v/>
      </c>
      <c r="P14969" s="87">
        <f>F14969&amp;E14969&amp;G14969&amp;J14969</f>
        <v/>
      </c>
    </row>
    <row r="14970">
      <c r="B14970" s="127" t="n">
        <v>44234</v>
      </c>
      <c r="C14970" s="87">
        <f>TEXT(B14970,"aaa")</f>
        <v/>
      </c>
      <c r="D14970" s="93" t="n"/>
      <c r="E14970" s="87">
        <f>INDEX(매칭테이블!C:D,MATCH(RD!G14970,매칭테이블!D:D,0),1)</f>
        <v/>
      </c>
      <c r="F14970" s="93" t="inlineStr">
        <is>
          <t>카페24</t>
        </is>
      </c>
      <c r="G14970" s="93" t="inlineStr">
        <is>
          <t>어성초 77% 패드옵션=어성초77토너1개+어성초77패드1개-30% off (무료배송)</t>
        </is>
      </c>
      <c r="H14970" s="93" t="n">
        <v>9</v>
      </c>
      <c r="I14970" s="93">
        <f>VLOOKUP(G14970,매칭테이블!D:E,2,0)</f>
        <v/>
      </c>
      <c r="J14970" s="87" t="n">
        <v>201208</v>
      </c>
      <c r="K14970" s="93" t="n"/>
      <c r="L14970" s="87">
        <f>VLOOKUP($P14970,매칭테이블!$G:$J,2,0)*H14970</f>
        <v/>
      </c>
      <c r="M14970" s="87">
        <f>L14970-L14970*VLOOKUP($P14970,매칭테이블!$G:$J,3,0)</f>
        <v/>
      </c>
      <c r="N14970" s="87">
        <f>VLOOKUP($P14970,매칭테이블!$G:$J,4,0)*H14970</f>
        <v/>
      </c>
      <c r="O14970" s="144">
        <f>L14970/1.1</f>
        <v/>
      </c>
      <c r="P14970" s="87">
        <f>F14970&amp;E14970&amp;G14970&amp;J14970</f>
        <v/>
      </c>
    </row>
    <row r="14971">
      <c r="B14971" s="127" t="n">
        <v>44234</v>
      </c>
      <c r="C14971" s="87">
        <f>TEXT(B14971,"aaa")</f>
        <v/>
      </c>
      <c r="D14971" s="93" t="n"/>
      <c r="E14971" s="87">
        <f>INDEX(매칭테이블!C:D,MATCH(RD!G14971,매칭테이블!D:D,0),1)</f>
        <v/>
      </c>
      <c r="F14971" s="93" t="inlineStr">
        <is>
          <t>카페24</t>
        </is>
      </c>
      <c r="G14971" s="93" t="inlineStr">
        <is>
          <t>어성초 78 수딩 크림</t>
        </is>
      </c>
      <c r="H14971" s="93" t="n">
        <v>6</v>
      </c>
      <c r="I14971" s="93">
        <f>VLOOKUP(G14971,매칭테이블!D:E,2,0)</f>
        <v/>
      </c>
      <c r="J14971" s="87" t="n">
        <v>201208</v>
      </c>
      <c r="K14971" s="93" t="n"/>
      <c r="L14971" s="87">
        <f>VLOOKUP($P14971,매칭테이블!$G:$J,2,0)*H14971</f>
        <v/>
      </c>
      <c r="M14971" s="87">
        <f>L14971-L14971*VLOOKUP($P14971,매칭테이블!$G:$J,3,0)</f>
        <v/>
      </c>
      <c r="N14971" s="87">
        <f>VLOOKUP($P14971,매칭테이블!$G:$J,4,0)*H14971</f>
        <v/>
      </c>
      <c r="O14971" s="144">
        <f>L14971/1.1</f>
        <v/>
      </c>
      <c r="P14971" s="87">
        <f>F14971&amp;E14971&amp;G14971&amp;J14971</f>
        <v/>
      </c>
    </row>
    <row r="14972">
      <c r="B14972" s="127" t="n">
        <v>44234</v>
      </c>
      <c r="C14972" s="87">
        <f>TEXT(B14972,"aaa")</f>
        <v/>
      </c>
      <c r="D14972" s="93" t="n"/>
      <c r="E14972" s="87">
        <f>INDEX(매칭테이블!C:D,MATCH(RD!G14972,매칭테이블!D:D,0),1)</f>
        <v/>
      </c>
      <c r="F14972" s="93" t="inlineStr">
        <is>
          <t>카페24</t>
        </is>
      </c>
      <c r="G14972" s="93" t="inlineStr">
        <is>
          <t>어성초 78 수딩 크림</t>
        </is>
      </c>
      <c r="H14972" s="93" t="n">
        <v>4</v>
      </c>
      <c r="I14972" s="93">
        <f>VLOOKUP(G14972,매칭테이블!D:E,2,0)</f>
        <v/>
      </c>
      <c r="J14972" s="87" t="n">
        <v>201208</v>
      </c>
      <c r="K14972" s="93" t="n"/>
      <c r="L14972" s="87">
        <f>VLOOKUP($P14972,매칭테이블!$G:$J,2,0)*H14972</f>
        <v/>
      </c>
      <c r="M14972" s="87">
        <f>L14972-L14972*VLOOKUP($P14972,매칭테이블!$G:$J,3,0)</f>
        <v/>
      </c>
      <c r="N14972" s="87">
        <f>VLOOKUP($P14972,매칭테이블!$G:$J,4,0)*H14972</f>
        <v/>
      </c>
      <c r="O14972" s="144">
        <f>L14972/1.1</f>
        <v/>
      </c>
      <c r="P14972" s="87">
        <f>F14972&amp;E14972&amp;G14972&amp;J14972</f>
        <v/>
      </c>
    </row>
    <row r="14973">
      <c r="B14973" s="127" t="n">
        <v>44234</v>
      </c>
      <c r="C14973" s="87">
        <f>TEXT(B14973,"aaa")</f>
        <v/>
      </c>
      <c r="D14973" s="93" t="n"/>
      <c r="E14973" s="87">
        <f>INDEX(매칭테이블!C:D,MATCH(RD!G14973,매칭테이블!D:D,0),1)</f>
        <v/>
      </c>
      <c r="F14973" s="93" t="inlineStr">
        <is>
          <t>카페24</t>
        </is>
      </c>
      <c r="G14973" s="93" t="inlineStr">
        <is>
          <t>어성초 80 수분 진정 앰플앰플=어성초 80 앰플 1개-15%off</t>
        </is>
      </c>
      <c r="H14973" s="93" t="n">
        <v>16</v>
      </c>
      <c r="I14973" s="93">
        <f>VLOOKUP(G14973,매칭테이블!D:E,2,0)</f>
        <v/>
      </c>
      <c r="J14973" s="87" t="n">
        <v>201208</v>
      </c>
      <c r="K14973" s="93" t="n"/>
      <c r="L14973" s="87">
        <f>VLOOKUP($P14973,매칭테이블!$G:$J,2,0)*H14973</f>
        <v/>
      </c>
      <c r="M14973" s="87">
        <f>L14973-L14973*VLOOKUP($P14973,매칭테이블!$G:$J,3,0)</f>
        <v/>
      </c>
      <c r="N14973" s="87">
        <f>VLOOKUP($P14973,매칭테이블!$G:$J,4,0)*H14973</f>
        <v/>
      </c>
      <c r="O14973" s="144">
        <f>L14973/1.1</f>
        <v/>
      </c>
      <c r="P14973" s="87">
        <f>F14973&amp;E14973&amp;G14973&amp;J14973</f>
        <v/>
      </c>
    </row>
    <row r="14974">
      <c r="B14974" s="127" t="n">
        <v>44234</v>
      </c>
      <c r="C14974" s="87">
        <f>TEXT(B14974,"aaa")</f>
        <v/>
      </c>
      <c r="D14974" s="93" t="n"/>
      <c r="E14974" s="87">
        <f>INDEX(매칭테이블!C:D,MATCH(RD!G14974,매칭테이블!D:D,0),1)</f>
        <v/>
      </c>
      <c r="F14974" s="93" t="inlineStr">
        <is>
          <t>카페24</t>
        </is>
      </c>
      <c r="G14974" s="93" t="inlineStr">
        <is>
          <t>어성초 80 수분 진정 앰플앰플=어성초 80 앰플 2개-27%off (무료배송)</t>
        </is>
      </c>
      <c r="H14974" s="93" t="n">
        <v>8</v>
      </c>
      <c r="I14974" s="93">
        <f>VLOOKUP(G14974,매칭테이블!D:E,2,0)</f>
        <v/>
      </c>
      <c r="J14974" s="87" t="n">
        <v>201208</v>
      </c>
      <c r="K14974" s="93" t="n"/>
      <c r="L14974" s="87">
        <f>VLOOKUP($P14974,매칭테이블!$G:$J,2,0)*H14974</f>
        <v/>
      </c>
      <c r="M14974" s="87">
        <f>L14974-L14974*VLOOKUP($P14974,매칭테이블!$G:$J,3,0)</f>
        <v/>
      </c>
      <c r="N14974" s="87">
        <f>VLOOKUP($P14974,매칭테이블!$G:$J,4,0)*H14974</f>
        <v/>
      </c>
      <c r="O14974" s="144">
        <f>L14974/1.1</f>
        <v/>
      </c>
      <c r="P14974" s="87">
        <f>F14974&amp;E14974&amp;G14974&amp;J14974</f>
        <v/>
      </c>
    </row>
    <row r="14975">
      <c r="B14975" s="127" t="n">
        <v>44234</v>
      </c>
      <c r="C14975" s="87">
        <f>TEXT(B14975,"aaa")</f>
        <v/>
      </c>
      <c r="D14975" s="93" t="n"/>
      <c r="E14975" s="87">
        <f>INDEX(매칭테이블!C:D,MATCH(RD!G14975,매칭테이블!D:D,0),1)</f>
        <v/>
      </c>
      <c r="F14975" s="93" t="inlineStr">
        <is>
          <t>카페24</t>
        </is>
      </c>
      <c r="G14975" s="93" t="inlineStr">
        <is>
          <t>어성초 80 수분 진정 앰플</t>
        </is>
      </c>
      <c r="H14975" s="93" t="n">
        <v>6</v>
      </c>
      <c r="I14975" s="93">
        <f>VLOOKUP(G14975,매칭테이블!D:E,2,0)</f>
        <v/>
      </c>
      <c r="J14975" s="87" t="n">
        <v>201208</v>
      </c>
      <c r="K14975" s="93" t="n"/>
      <c r="L14975" s="87">
        <f>VLOOKUP($P14975,매칭테이블!$G:$J,2,0)*H14975</f>
        <v/>
      </c>
      <c r="M14975" s="87">
        <f>L14975-L14975*VLOOKUP($P14975,매칭테이블!$G:$J,3,0)</f>
        <v/>
      </c>
      <c r="N14975" s="87">
        <f>VLOOKUP($P14975,매칭테이블!$G:$J,4,0)*H14975</f>
        <v/>
      </c>
      <c r="O14975" s="144">
        <f>L14975/1.1</f>
        <v/>
      </c>
      <c r="P14975" s="87">
        <f>F14975&amp;E14975&amp;G14975&amp;J14975</f>
        <v/>
      </c>
    </row>
    <row r="14976">
      <c r="B14976" s="127" t="n">
        <v>44234</v>
      </c>
      <c r="C14976" s="87">
        <f>TEXT(B14976,"aaa")</f>
        <v/>
      </c>
      <c r="D14976" s="93" t="n"/>
      <c r="E14976" s="87">
        <f>INDEX(매칭테이블!C:D,MATCH(RD!G14976,매칭테이블!D:D,0),1)</f>
        <v/>
      </c>
      <c r="F14976" s="93" t="inlineStr">
        <is>
          <t>카페24</t>
        </is>
      </c>
      <c r="G14976" s="93" t="inlineStr">
        <is>
          <t>어성초 아크네 바디워시옵션=어성초 아크네 바디워시 1개 -30% off</t>
        </is>
      </c>
      <c r="H14976" s="93" t="n">
        <v>1</v>
      </c>
      <c r="I14976" s="93">
        <f>VLOOKUP(G14976,매칭테이블!D:E,2,0)</f>
        <v/>
      </c>
      <c r="J14976" s="87" t="n">
        <v>201208</v>
      </c>
      <c r="K14976" s="93" t="n"/>
      <c r="L14976" s="87">
        <f>VLOOKUP($P14976,매칭테이블!$G:$J,2,0)*H14976</f>
        <v/>
      </c>
      <c r="M14976" s="87">
        <f>L14976-L14976*VLOOKUP($P14976,매칭테이블!$G:$J,3,0)</f>
        <v/>
      </c>
      <c r="N14976" s="87">
        <f>VLOOKUP($P14976,매칭테이블!$G:$J,4,0)*H14976</f>
        <v/>
      </c>
      <c r="O14976" s="144">
        <f>L14976/1.1</f>
        <v/>
      </c>
      <c r="P14976" s="87">
        <f>F14976&amp;E14976&amp;G14976&amp;J14976</f>
        <v/>
      </c>
    </row>
    <row r="14977">
      <c r="B14977" s="127" t="n">
        <v>44234</v>
      </c>
      <c r="C14977" s="87">
        <f>TEXT(B14977,"aaa")</f>
        <v/>
      </c>
      <c r="D14977" s="93" t="n"/>
      <c r="E14977" s="87">
        <f>INDEX(매칭테이블!C:D,MATCH(RD!G14977,매칭테이블!D:D,0),1)</f>
        <v/>
      </c>
      <c r="F14977" s="93" t="inlineStr">
        <is>
          <t>카페24</t>
        </is>
      </c>
      <c r="G14977" s="93" t="inlineStr">
        <is>
          <t>어성초 아크네 바디워시옵션=어성초 아크네 바디워시 2개 -35% off (무료배송)</t>
        </is>
      </c>
      <c r="H14977" s="93" t="n">
        <v>1</v>
      </c>
      <c r="I14977" s="93">
        <f>VLOOKUP(G14977,매칭테이블!D:E,2,0)</f>
        <v/>
      </c>
      <c r="J14977" s="87" t="n">
        <v>201208</v>
      </c>
      <c r="K14977" s="93" t="n"/>
      <c r="L14977" s="87">
        <f>VLOOKUP($P14977,매칭테이블!$G:$J,2,0)*H14977</f>
        <v/>
      </c>
      <c r="M14977" s="87">
        <f>L14977-L14977*VLOOKUP($P14977,매칭테이블!$G:$J,3,0)</f>
        <v/>
      </c>
      <c r="N14977" s="87">
        <f>VLOOKUP($P14977,매칭테이블!$G:$J,4,0)*H14977</f>
        <v/>
      </c>
      <c r="O14977" s="144">
        <f>L14977/1.1</f>
        <v/>
      </c>
      <c r="P14977" s="87">
        <f>F14977&amp;E14977&amp;G14977&amp;J14977</f>
        <v/>
      </c>
    </row>
    <row r="14978">
      <c r="B14978" s="127" t="n">
        <v>44234</v>
      </c>
      <c r="C14978" s="87">
        <f>TEXT(B14978,"aaa")</f>
        <v/>
      </c>
      <c r="D14978" s="93" t="n"/>
      <c r="E14978" s="87">
        <f>INDEX(매칭테이블!C:D,MATCH(RD!G14978,매칭테이블!D:D,0),1)</f>
        <v/>
      </c>
      <c r="F14978" s="93" t="inlineStr">
        <is>
          <t>카페24</t>
        </is>
      </c>
      <c r="G14978" s="93" t="inlineStr">
        <is>
          <t>어성초 약산성 클렌징폼클렌징폼=어성초 약산성 클렌징폼 1개 -19%off</t>
        </is>
      </c>
      <c r="H14978" s="93" t="n">
        <v>10</v>
      </c>
      <c r="I14978" s="93">
        <f>VLOOKUP(G14978,매칭테이블!D:E,2,0)</f>
        <v/>
      </c>
      <c r="J14978" s="87" t="n">
        <v>201208</v>
      </c>
      <c r="K14978" s="93" t="n"/>
      <c r="L14978" s="87">
        <f>VLOOKUP($P14978,매칭테이블!$G:$J,2,0)*H14978</f>
        <v/>
      </c>
      <c r="M14978" s="87">
        <f>L14978-L14978*VLOOKUP($P14978,매칭테이블!$G:$J,3,0)</f>
        <v/>
      </c>
      <c r="N14978" s="87">
        <f>VLOOKUP($P14978,매칭테이블!$G:$J,4,0)*H14978</f>
        <v/>
      </c>
      <c r="O14978" s="144">
        <f>L14978/1.1</f>
        <v/>
      </c>
      <c r="P14978" s="87">
        <f>F14978&amp;E14978&amp;G14978&amp;J14978</f>
        <v/>
      </c>
    </row>
    <row r="14979">
      <c r="B14979" s="127" t="n">
        <v>44234</v>
      </c>
      <c r="C14979" s="87">
        <f>TEXT(B14979,"aaa")</f>
        <v/>
      </c>
      <c r="D14979" s="93" t="n"/>
      <c r="E14979" s="87">
        <f>INDEX(매칭테이블!C:D,MATCH(RD!G14979,매칭테이블!D:D,0),1)</f>
        <v/>
      </c>
      <c r="F14979" s="93" t="inlineStr">
        <is>
          <t>카페24</t>
        </is>
      </c>
      <c r="G14979" s="93" t="inlineStr">
        <is>
          <t>어성초 약산성 클렌징폼클렌징폼=어성초 약산성 클렌징폼 2개 -25%off</t>
        </is>
      </c>
      <c r="H14979" s="93" t="n">
        <v>2</v>
      </c>
      <c r="I14979" s="93">
        <f>VLOOKUP(G14979,매칭테이블!D:E,2,0)</f>
        <v/>
      </c>
      <c r="J14979" s="87" t="n">
        <v>201208</v>
      </c>
      <c r="K14979" s="93" t="n"/>
      <c r="L14979" s="87">
        <f>VLOOKUP($P14979,매칭테이블!$G:$J,2,0)*H14979</f>
        <v/>
      </c>
      <c r="M14979" s="87">
        <f>L14979-L14979*VLOOKUP($P14979,매칭테이블!$G:$J,3,0)</f>
        <v/>
      </c>
      <c r="N14979" s="87">
        <f>VLOOKUP($P14979,매칭테이블!$G:$J,4,0)*H14979</f>
        <v/>
      </c>
      <c r="O14979" s="144">
        <f>L14979/1.1</f>
        <v/>
      </c>
      <c r="P14979" s="87">
        <f>F14979&amp;E14979&amp;G14979&amp;J14979</f>
        <v/>
      </c>
    </row>
    <row r="14980">
      <c r="B14980" s="127" t="n">
        <v>44234</v>
      </c>
      <c r="C14980" s="87">
        <f>TEXT(B14980,"aaa")</f>
        <v/>
      </c>
      <c r="D14980" s="93" t="n"/>
      <c r="E14980" s="87">
        <f>INDEX(매칭테이블!C:D,MATCH(RD!G14980,매칭테이블!D:D,0),1)</f>
        <v/>
      </c>
      <c r="F14980" s="93" t="inlineStr">
        <is>
          <t>카페24</t>
        </is>
      </c>
      <c r="G14980" s="93" t="inlineStr">
        <is>
          <t>어성초 약산성 클렌징폼클렌징폼=어성초 약산성 클렌징폼 3개 -31%off (무료배송)</t>
        </is>
      </c>
      <c r="H14980" s="93" t="n">
        <v>3</v>
      </c>
      <c r="I14980" s="93">
        <f>VLOOKUP(G14980,매칭테이블!D:E,2,0)</f>
        <v/>
      </c>
      <c r="J14980" s="87" t="n">
        <v>201208</v>
      </c>
      <c r="K14980" s="93" t="n"/>
      <c r="L14980" s="87">
        <f>VLOOKUP($P14980,매칭테이블!$G:$J,2,0)*H14980</f>
        <v/>
      </c>
      <c r="M14980" s="87">
        <f>L14980-L14980*VLOOKUP($P14980,매칭테이블!$G:$J,3,0)</f>
        <v/>
      </c>
      <c r="N14980" s="87">
        <f>VLOOKUP($P14980,매칭테이블!$G:$J,4,0)*H14980</f>
        <v/>
      </c>
      <c r="O14980" s="144">
        <f>L14980/1.1</f>
        <v/>
      </c>
      <c r="P14980" s="87">
        <f>F14980&amp;E14980&amp;G14980&amp;J14980</f>
        <v/>
      </c>
    </row>
    <row r="14981">
      <c r="B14981" s="127" t="n">
        <v>44234</v>
      </c>
      <c r="C14981" s="87">
        <f>TEXT(B14981,"aaa")</f>
        <v/>
      </c>
      <c r="D14981" s="93" t="n"/>
      <c r="E14981" s="87">
        <f>INDEX(매칭테이블!C:D,MATCH(RD!G14981,매칭테이블!D:D,0),1)</f>
        <v/>
      </c>
      <c r="F14981" s="93" t="inlineStr">
        <is>
          <t>카페24</t>
        </is>
      </c>
      <c r="G14981" s="93" t="inlineStr">
        <is>
          <t>어성초 크림마스크 나이트 솔루션옵션=어성초 크림마스크 나이트 솔루션 1장</t>
        </is>
      </c>
      <c r="H14981" s="93" t="n">
        <v>1</v>
      </c>
      <c r="I14981" s="93">
        <f>VLOOKUP(G14981,매칭테이블!D:E,2,0)</f>
        <v/>
      </c>
      <c r="J14981" s="87" t="n">
        <v>201208</v>
      </c>
      <c r="K14981" s="93" t="n"/>
      <c r="L14981" s="87">
        <f>VLOOKUP($P14981,매칭테이블!$G:$J,2,0)*H14981</f>
        <v/>
      </c>
      <c r="M14981" s="87">
        <f>L14981-L14981*VLOOKUP($P14981,매칭테이블!$G:$J,3,0)</f>
        <v/>
      </c>
      <c r="N14981" s="87">
        <f>VLOOKUP($P14981,매칭테이블!$G:$J,4,0)*H14981</f>
        <v/>
      </c>
      <c r="O14981" s="144">
        <f>L14981/1.1</f>
        <v/>
      </c>
      <c r="P14981" s="87">
        <f>F14981&amp;E14981&amp;G14981&amp;J14981</f>
        <v/>
      </c>
    </row>
    <row r="14982">
      <c r="B14982" s="127" t="n">
        <v>44234</v>
      </c>
      <c r="C14982" s="87">
        <f>TEXT(B14982,"aaa")</f>
        <v/>
      </c>
      <c r="D14982" s="93" t="n"/>
      <c r="E14982" s="87">
        <f>INDEX(매칭테이블!C:D,MATCH(RD!G14982,매칭테이블!D:D,0),1)</f>
        <v/>
      </c>
      <c r="F14982" s="93" t="inlineStr">
        <is>
          <t>카페24</t>
        </is>
      </c>
      <c r="G14982" s="93" t="inlineStr">
        <is>
          <t>어성초 크림마스크 나이트 솔루션옵션=어성초 크림마스크 나이트 솔루션 10장 (-50%)</t>
        </is>
      </c>
      <c r="H14982" s="93" t="n">
        <v>4</v>
      </c>
      <c r="I14982" s="93">
        <f>VLOOKUP(G14982,매칭테이블!D:E,2,0)</f>
        <v/>
      </c>
      <c r="J14982" s="87" t="n">
        <v>201208</v>
      </c>
      <c r="K14982" s="93" t="n"/>
      <c r="L14982" s="87">
        <f>VLOOKUP($P14982,매칭테이블!$G:$J,2,0)*H14982</f>
        <v/>
      </c>
      <c r="M14982" s="87">
        <f>L14982-L14982*VLOOKUP($P14982,매칭테이블!$G:$J,3,0)</f>
        <v/>
      </c>
      <c r="N14982" s="87">
        <f>VLOOKUP($P14982,매칭테이블!$G:$J,4,0)*H14982</f>
        <v/>
      </c>
      <c r="O14982" s="144">
        <f>L14982/1.1</f>
        <v/>
      </c>
      <c r="P14982" s="87">
        <f>F14982&amp;E14982&amp;G14982&amp;J14982</f>
        <v/>
      </c>
    </row>
    <row r="14983">
      <c r="B14983" s="127" t="n">
        <v>44234</v>
      </c>
      <c r="C14983" s="87">
        <f>TEXT(B14983,"aaa")</f>
        <v/>
      </c>
      <c r="D14983" s="93" t="n"/>
      <c r="E14983" s="87">
        <f>INDEX(매칭테이블!C:D,MATCH(RD!G14983,매칭테이블!D:D,0),1)</f>
        <v/>
      </c>
      <c r="F14983" s="93" t="inlineStr">
        <is>
          <t>카페24</t>
        </is>
      </c>
      <c r="G14983" s="93" t="inlineStr">
        <is>
          <t>청귤 비타 잡티 마스크옵션=청귤 비타 잡티 마스크 10장 (50% off)</t>
        </is>
      </c>
      <c r="H14983" s="93" t="n">
        <v>1</v>
      </c>
      <c r="I14983" s="93">
        <f>VLOOKUP(G14983,매칭테이블!D:E,2,0)</f>
        <v/>
      </c>
      <c r="J14983" s="87" t="n">
        <v>201208</v>
      </c>
      <c r="K14983" s="93" t="n"/>
      <c r="L14983" s="87">
        <f>VLOOKUP($P14983,매칭테이블!$G:$J,2,0)*H14983</f>
        <v/>
      </c>
      <c r="M14983" s="87">
        <f>L14983-L14983*VLOOKUP($P14983,매칭테이블!$G:$J,3,0)</f>
        <v/>
      </c>
      <c r="N14983" s="87">
        <f>VLOOKUP($P14983,매칭테이블!$G:$J,4,0)*H14983</f>
        <v/>
      </c>
      <c r="O14983" s="144">
        <f>L14983/1.1</f>
        <v/>
      </c>
      <c r="P14983" s="87">
        <f>F14983&amp;E14983&amp;G14983&amp;J14983</f>
        <v/>
      </c>
    </row>
    <row r="14984">
      <c r="B14984" s="127" t="n">
        <v>44234</v>
      </c>
      <c r="C14984" s="87">
        <f>TEXT(B14984,"aaa")</f>
        <v/>
      </c>
      <c r="D14984" s="93" t="n"/>
      <c r="E14984" s="87">
        <f>INDEX(매칭테이블!C:D,MATCH(RD!G14984,매칭테이블!D:D,0),1)</f>
        <v/>
      </c>
      <c r="F14984" s="93" t="inlineStr">
        <is>
          <t>카페24</t>
        </is>
      </c>
      <c r="G14984" s="93" t="inlineStr">
        <is>
          <t>촉촉 스킨팩 화장솜</t>
        </is>
      </c>
      <c r="H14984" s="93" t="n">
        <v>19</v>
      </c>
      <c r="I14984" s="93">
        <f>VLOOKUP(G14984,매칭테이블!D:E,2,0)</f>
        <v/>
      </c>
      <c r="J14984" s="87" t="n">
        <v>201208</v>
      </c>
      <c r="K14984" s="93" t="n"/>
      <c r="L14984" s="87">
        <f>VLOOKUP($P14984,매칭테이블!$G:$J,2,0)*H14984</f>
        <v/>
      </c>
      <c r="M14984" s="87">
        <f>L14984-L14984*VLOOKUP($P14984,매칭테이블!$G:$J,3,0)</f>
        <v/>
      </c>
      <c r="N14984" s="87">
        <f>VLOOKUP($P14984,매칭테이블!$G:$J,4,0)*H14984</f>
        <v/>
      </c>
      <c r="O14984" s="144">
        <f>L14984/1.1</f>
        <v/>
      </c>
      <c r="P14984" s="87">
        <f>F14984&amp;E14984&amp;G14984&amp;J14984</f>
        <v/>
      </c>
    </row>
    <row r="14985" customFormat="1" s="93">
      <c r="B14985" s="127" t="n">
        <v>44235</v>
      </c>
      <c r="C14985" s="87">
        <f>TEXT(B14985,"aaa")</f>
        <v/>
      </c>
      <c r="E14985" s="87">
        <f>INDEX(매칭테이블!C:D,MATCH(RD!G14985,매칭테이블!D:D,0),1)</f>
        <v/>
      </c>
      <c r="F14985" s="93" t="inlineStr">
        <is>
          <t>W컨셉</t>
        </is>
      </c>
      <c r="G14985" s="93" t="inlineStr">
        <is>
          <t>어성초 77토너 (2 SET) HEARTLEAF 77% SOOTHING TONER 250ml250ml 2set</t>
        </is>
      </c>
      <c r="H14985" s="93" t="n">
        <v>27</v>
      </c>
      <c r="I14985" s="93">
        <f>VLOOKUP(G14985,매칭테이블!D:E,2,0)</f>
        <v/>
      </c>
      <c r="J14985" s="87" t="n">
        <v>201208</v>
      </c>
      <c r="L14985" s="87">
        <f>VLOOKUP($P14985,매칭테이블!$G:$J,2,0)*H14985</f>
        <v/>
      </c>
      <c r="M14985" s="87">
        <f>L14985-L14985*VLOOKUP($P14985,매칭테이블!$G:$J,3,0)</f>
        <v/>
      </c>
      <c r="N14985" s="87">
        <f>VLOOKUP($P14985,매칭테이블!$G:$J,4,0)*H14985</f>
        <v/>
      </c>
      <c r="O14985" s="144">
        <f>L14985/1.1</f>
        <v/>
      </c>
      <c r="P14985" s="87">
        <f>F14985&amp;E14985&amp;G14985&amp;J14985</f>
        <v/>
      </c>
    </row>
    <row r="14986">
      <c r="B14986" s="127" t="n">
        <v>44235</v>
      </c>
      <c r="C14986" s="87">
        <f>TEXT(B14986,"aaa")</f>
        <v/>
      </c>
      <c r="D14986" s="93" t="n"/>
      <c r="E14986" s="87">
        <f>INDEX(매칭테이블!C:D,MATCH(RD!G14986,매칭테이블!D:D,0),1)</f>
        <v/>
      </c>
      <c r="F14986" s="93" t="inlineStr">
        <is>
          <t>W컨셉</t>
        </is>
      </c>
      <c r="G14986" s="93" t="inlineStr">
        <is>
          <t>어성초 77토너 HEARTLEAF 77% SOOTHING TONER 250ml250ml</t>
        </is>
      </c>
      <c r="H14986" s="93" t="n">
        <v>1</v>
      </c>
      <c r="I14986" s="93">
        <f>VLOOKUP(G14986,매칭테이블!D:E,2,0)</f>
        <v/>
      </c>
      <c r="J14986" s="87" t="n">
        <v>201208</v>
      </c>
      <c r="K14986" s="93" t="n"/>
      <c r="L14986" s="87">
        <f>VLOOKUP($P14986,매칭테이블!$G:$J,2,0)*H14986</f>
        <v/>
      </c>
      <c r="M14986" s="87">
        <f>L14986-L14986*VLOOKUP($P14986,매칭테이블!$G:$J,3,0)</f>
        <v/>
      </c>
      <c r="N14986" s="87">
        <f>VLOOKUP($P14986,매칭테이블!$G:$J,4,0)*H14986</f>
        <v/>
      </c>
      <c r="O14986" s="144">
        <f>L14986/1.1</f>
        <v/>
      </c>
      <c r="P14986" s="87">
        <f>F14986&amp;E14986&amp;G14986&amp;J14986</f>
        <v/>
      </c>
    </row>
    <row r="14987">
      <c r="B14987" s="127" t="n">
        <v>44235</v>
      </c>
      <c r="C14987" s="87">
        <f>TEXT(B14987,"aaa")</f>
        <v/>
      </c>
      <c r="D14987" s="93" t="n"/>
      <c r="E14987" s="87">
        <f>INDEX(매칭테이블!C:D,MATCH(RD!G14987,매칭테이블!D:D,0),1)</f>
        <v/>
      </c>
      <c r="F14987" s="93" t="inlineStr">
        <is>
          <t>스타일쉐어</t>
        </is>
      </c>
      <c r="G14987" s="93" t="inlineStr">
        <is>
          <t>아누아 어성초 77 토너 250ml</t>
        </is>
      </c>
      <c r="H14987" s="93" t="n">
        <v>6</v>
      </c>
      <c r="I14987" s="93">
        <f>VLOOKUP(G14987,매칭테이블!D:E,2,0)</f>
        <v/>
      </c>
      <c r="J14987" s="87" t="n">
        <v>201208</v>
      </c>
      <c r="K14987" s="93" t="n"/>
      <c r="L14987" s="87">
        <f>VLOOKUP($P14987,매칭테이블!$G:$J,2,0)*H14987</f>
        <v/>
      </c>
      <c r="M14987" s="87">
        <f>L14987-L14987*VLOOKUP($P14987,매칭테이블!$G:$J,3,0)</f>
        <v/>
      </c>
      <c r="N14987" s="87">
        <f>VLOOKUP($P14987,매칭테이블!$G:$J,4,0)*H14987</f>
        <v/>
      </c>
      <c r="O14987" s="144">
        <f>L14987/1.1</f>
        <v/>
      </c>
      <c r="P14987" s="87">
        <f>F14987&amp;E14987&amp;G14987&amp;J14987</f>
        <v/>
      </c>
    </row>
    <row r="14988">
      <c r="B14988" s="127" t="n">
        <v>44235</v>
      </c>
      <c r="C14988" s="87">
        <f>TEXT(B14988,"aaa")</f>
        <v/>
      </c>
      <c r="D14988" s="93" t="n"/>
      <c r="E14988" s="87">
        <f>INDEX(매칭테이블!C:D,MATCH(RD!G14988,매칭테이블!D:D,0),1)</f>
        <v/>
      </c>
      <c r="F14988" s="93" t="inlineStr">
        <is>
          <t>카페24</t>
        </is>
      </c>
      <c r="G14988" s="93" t="inlineStr">
        <is>
          <t>5 제로 무기자차 선크림옵션=5제로 무기자차 선크림 1개-20% off</t>
        </is>
      </c>
      <c r="H14988" s="93" t="n">
        <v>4</v>
      </c>
      <c r="I14988" s="93">
        <f>VLOOKUP(G14988,매칭테이블!D:E,2,0)</f>
        <v/>
      </c>
      <c r="J14988" s="87" t="n">
        <v>201208</v>
      </c>
      <c r="K14988" s="93" t="n"/>
      <c r="L14988" s="87">
        <f>VLOOKUP($P14988,매칭테이블!$G:$J,2,0)*H14988</f>
        <v/>
      </c>
      <c r="M14988" s="87">
        <f>L14988-L14988*VLOOKUP($P14988,매칭테이블!$G:$J,3,0)</f>
        <v/>
      </c>
      <c r="N14988" s="87">
        <f>VLOOKUP($P14988,매칭테이블!$G:$J,4,0)*H14988</f>
        <v/>
      </c>
      <c r="O14988" s="144">
        <f>L14988/1.1</f>
        <v/>
      </c>
      <c r="P14988" s="87">
        <f>F14988&amp;E14988&amp;G14988&amp;J14988</f>
        <v/>
      </c>
    </row>
    <row r="14989">
      <c r="B14989" s="127" t="n">
        <v>44235</v>
      </c>
      <c r="C14989" s="87">
        <f>TEXT(B14989,"aaa")</f>
        <v/>
      </c>
      <c r="D14989" s="93" t="n"/>
      <c r="E14989" s="87">
        <f>INDEX(매칭테이블!C:D,MATCH(RD!G14989,매칭테이블!D:D,0),1)</f>
        <v/>
      </c>
      <c r="F14989" s="93" t="inlineStr">
        <is>
          <t>카페24</t>
        </is>
      </c>
      <c r="G14989" s="93" t="inlineStr">
        <is>
          <t>5 제로 무기자차 선크림옵션=5제로 무기자차 선크림 2개-30% off (무료배송)</t>
        </is>
      </c>
      <c r="H14989" s="93" t="n">
        <v>2</v>
      </c>
      <c r="I14989" s="93">
        <f>VLOOKUP(G14989,매칭테이블!D:E,2,0)</f>
        <v/>
      </c>
      <c r="J14989" s="87" t="n">
        <v>201208</v>
      </c>
      <c r="K14989" s="93" t="n"/>
      <c r="L14989" s="87">
        <f>VLOOKUP($P14989,매칭테이블!$G:$J,2,0)*H14989</f>
        <v/>
      </c>
      <c r="M14989" s="87">
        <f>L14989-L14989*VLOOKUP($P14989,매칭테이블!$G:$J,3,0)</f>
        <v/>
      </c>
      <c r="N14989" s="87">
        <f>VLOOKUP($P14989,매칭테이블!$G:$J,4,0)*H14989</f>
        <v/>
      </c>
      <c r="O14989" s="144">
        <f>L14989/1.1</f>
        <v/>
      </c>
      <c r="P14989" s="87">
        <f>F14989&amp;E14989&amp;G14989&amp;J14989</f>
        <v/>
      </c>
    </row>
    <row r="14990">
      <c r="B14990" s="127" t="n">
        <v>44235</v>
      </c>
      <c r="C14990" s="87">
        <f>TEXT(B14990,"aaa")</f>
        <v/>
      </c>
      <c r="D14990" s="93" t="n"/>
      <c r="E14990" s="87">
        <f>INDEX(매칭테이블!C:D,MATCH(RD!G14990,매칭테이블!D:D,0),1)</f>
        <v/>
      </c>
      <c r="F14990" s="93" t="inlineStr">
        <is>
          <t>카페24</t>
        </is>
      </c>
      <c r="G14990" s="93" t="inlineStr">
        <is>
          <t>[수분 보충 세트] 어성초 77 토너 + 어성초 70 로션옵션=어성초 77 토너 250ml + 어성초 70 로션 200ml -30%</t>
        </is>
      </c>
      <c r="H14990" s="93" t="n">
        <v>37</v>
      </c>
      <c r="I14990" s="93">
        <f>VLOOKUP(G14990,매칭테이블!D:E,2,0)</f>
        <v/>
      </c>
      <c r="J14990" s="87" t="n">
        <v>201208</v>
      </c>
      <c r="K14990" s="93" t="n"/>
      <c r="L14990" s="87">
        <f>VLOOKUP($P14990,매칭테이블!$G:$J,2,0)*H14990</f>
        <v/>
      </c>
      <c r="M14990" s="87">
        <f>L14990-L14990*VLOOKUP($P14990,매칭테이블!$G:$J,3,0)</f>
        <v/>
      </c>
      <c r="N14990" s="87">
        <f>VLOOKUP($P14990,매칭테이블!$G:$J,4,0)*H14990</f>
        <v/>
      </c>
      <c r="O14990" s="144">
        <f>L14990/1.1</f>
        <v/>
      </c>
      <c r="P14990" s="87">
        <f>F14990&amp;E14990&amp;G14990&amp;J14990</f>
        <v/>
      </c>
    </row>
    <row r="14991">
      <c r="B14991" s="127" t="n">
        <v>44235</v>
      </c>
      <c r="C14991" s="87">
        <f>TEXT(B14991,"aaa")</f>
        <v/>
      </c>
      <c r="D14991" s="93" t="n"/>
      <c r="E14991" s="87">
        <f>INDEX(매칭테이블!C:D,MATCH(RD!G14991,매칭테이블!D:D,0),1)</f>
        <v/>
      </c>
      <c r="F14991" s="93" t="inlineStr">
        <is>
          <t>카페24</t>
        </is>
      </c>
      <c r="G14991" s="93" t="inlineStr">
        <is>
          <t>[어성초 진정 패키지 세트] 대용량 토너 + 앰플 + 수딩 크림 + 마스크팩 10장</t>
        </is>
      </c>
      <c r="H14991" s="93" t="n">
        <v>1</v>
      </c>
      <c r="I14991" s="93">
        <f>VLOOKUP(G14991,매칭테이블!D:E,2,0)</f>
        <v/>
      </c>
      <c r="J14991" s="87" t="n">
        <v>201208</v>
      </c>
      <c r="K14991" s="93" t="n"/>
      <c r="L14991" s="87">
        <f>VLOOKUP($P14991,매칭테이블!$G:$J,2,0)*H14991</f>
        <v/>
      </c>
      <c r="M14991" s="87">
        <f>L14991-L14991*VLOOKUP($P14991,매칭테이블!$G:$J,3,0)</f>
        <v/>
      </c>
      <c r="N14991" s="87">
        <f>VLOOKUP($P14991,매칭테이블!$G:$J,4,0)*H14991</f>
        <v/>
      </c>
      <c r="O14991" s="144">
        <f>L14991/1.1</f>
        <v/>
      </c>
      <c r="P14991" s="87">
        <f>F14991&amp;E14991&amp;G14991&amp;J14991</f>
        <v/>
      </c>
    </row>
    <row r="14992">
      <c r="B14992" s="127" t="n">
        <v>44235</v>
      </c>
      <c r="C14992" s="87">
        <f>TEXT(B14992,"aaa")</f>
        <v/>
      </c>
      <c r="D14992" s="93" t="n"/>
      <c r="E14992" s="87">
        <f>INDEX(매칭테이블!C:D,MATCH(RD!G14992,매칭테이블!D:D,0),1)</f>
        <v/>
      </c>
      <c r="F14992" s="93" t="inlineStr">
        <is>
          <t>카페24</t>
        </is>
      </c>
      <c r="G14992" s="93" t="inlineStr">
        <is>
          <t>대용량 어성초 77 수딩 토너 500ml옵션=대용량 어성초 77 토너 1개 - 27% OFF</t>
        </is>
      </c>
      <c r="H14992" s="93" t="n">
        <v>6</v>
      </c>
      <c r="I14992" s="93">
        <f>VLOOKUP(G14992,매칭테이블!D:E,2,0)</f>
        <v/>
      </c>
      <c r="J14992" s="87" t="n">
        <v>201208</v>
      </c>
      <c r="K14992" s="93" t="n"/>
      <c r="L14992" s="87">
        <f>VLOOKUP($P14992,매칭테이블!$G:$J,2,0)*H14992</f>
        <v/>
      </c>
      <c r="M14992" s="87">
        <f>L14992-L14992*VLOOKUP($P14992,매칭테이블!$G:$J,3,0)</f>
        <v/>
      </c>
      <c r="N14992" s="87">
        <f>VLOOKUP($P14992,매칭테이블!$G:$J,4,0)*H14992</f>
        <v/>
      </c>
      <c r="O14992" s="144">
        <f>L14992/1.1</f>
        <v/>
      </c>
      <c r="P14992" s="87">
        <f>F14992&amp;E14992&amp;G14992&amp;J14992</f>
        <v/>
      </c>
    </row>
    <row r="14993">
      <c r="B14993" s="127" t="n">
        <v>44235</v>
      </c>
      <c r="C14993" s="87">
        <f>TEXT(B14993,"aaa")</f>
        <v/>
      </c>
      <c r="D14993" s="93" t="n"/>
      <c r="E14993" s="87">
        <f>INDEX(매칭테이블!C:D,MATCH(RD!G14993,매칭테이블!D:D,0),1)</f>
        <v/>
      </c>
      <c r="F14993" s="93" t="inlineStr">
        <is>
          <t>카페24</t>
        </is>
      </c>
      <c r="G14993" s="93" t="inlineStr">
        <is>
          <t>대용량 어성초 77 수딩 토너 500ml화장솜(선택)=촉촉 스킨팩 화장솜</t>
        </is>
      </c>
      <c r="H14993" s="93" t="n">
        <v>6</v>
      </c>
      <c r="I14993" s="93">
        <f>VLOOKUP(G14993,매칭테이블!D:E,2,0)</f>
        <v/>
      </c>
      <c r="J14993" s="87" t="n">
        <v>201208</v>
      </c>
      <c r="K14993" s="93" t="n"/>
      <c r="L14993" s="87">
        <f>VLOOKUP($P14993,매칭테이블!$G:$J,2,0)*H14993</f>
        <v/>
      </c>
      <c r="M14993" s="87">
        <f>L14993-L14993*VLOOKUP($P14993,매칭테이블!$G:$J,3,0)</f>
        <v/>
      </c>
      <c r="N14993" s="87">
        <f>VLOOKUP($P14993,매칭테이블!$G:$J,4,0)*H14993</f>
        <v/>
      </c>
      <c r="O14993" s="144">
        <f>L14993/1.1</f>
        <v/>
      </c>
      <c r="P14993" s="87">
        <f>F14993&amp;E14993&amp;G14993&amp;J14993</f>
        <v/>
      </c>
    </row>
    <row r="14994">
      <c r="B14994" s="127" t="n">
        <v>44235</v>
      </c>
      <c r="C14994" s="87">
        <f>TEXT(B14994,"aaa")</f>
        <v/>
      </c>
      <c r="D14994" s="93" t="n"/>
      <c r="E14994" s="87">
        <f>INDEX(매칭테이블!C:D,MATCH(RD!G14994,매칭테이블!D:D,0),1)</f>
        <v/>
      </c>
      <c r="F14994" s="93" t="inlineStr">
        <is>
          <t>카페24</t>
        </is>
      </c>
      <c r="G14994" s="93" t="inlineStr">
        <is>
          <t>대용량 어성초 77 토너 500ml옵션=대용량 어성초 77 토너 1개 - 27% OFF</t>
        </is>
      </c>
      <c r="H14994" s="93" t="n">
        <v>12</v>
      </c>
      <c r="I14994" s="93">
        <f>VLOOKUP(G14994,매칭테이블!D:E,2,0)</f>
        <v/>
      </c>
      <c r="J14994" s="87" t="n">
        <v>201208</v>
      </c>
      <c r="K14994" s="93" t="n"/>
      <c r="L14994" s="87">
        <f>VLOOKUP($P14994,매칭테이블!$G:$J,2,0)*H14994</f>
        <v/>
      </c>
      <c r="M14994" s="87">
        <f>L14994-L14994*VLOOKUP($P14994,매칭테이블!$G:$J,3,0)</f>
        <v/>
      </c>
      <c r="N14994" s="87">
        <f>VLOOKUP($P14994,매칭테이블!$G:$J,4,0)*H14994</f>
        <v/>
      </c>
      <c r="O14994" s="144">
        <f>L14994/1.1</f>
        <v/>
      </c>
      <c r="P14994" s="87">
        <f>F14994&amp;E14994&amp;G14994&amp;J14994</f>
        <v/>
      </c>
    </row>
    <row r="14995">
      <c r="B14995" s="127" t="n">
        <v>44235</v>
      </c>
      <c r="C14995" s="87">
        <f>TEXT(B14995,"aaa")</f>
        <v/>
      </c>
      <c r="D14995" s="93" t="n"/>
      <c r="E14995" s="87">
        <f>INDEX(매칭테이블!C:D,MATCH(RD!G14995,매칭테이블!D:D,0),1)</f>
        <v/>
      </c>
      <c r="F14995" s="93" t="inlineStr">
        <is>
          <t>카페24</t>
        </is>
      </c>
      <c r="G14995" s="93" t="inlineStr">
        <is>
          <t>대용량 어성초 77 토너 500ml화장솜(선택)=촉촉 스킨팩 화장솜</t>
        </is>
      </c>
      <c r="H14995" s="93" t="n">
        <v>6</v>
      </c>
      <c r="I14995" s="93">
        <f>VLOOKUP(G14995,매칭테이블!D:E,2,0)</f>
        <v/>
      </c>
      <c r="J14995" s="87" t="n">
        <v>201208</v>
      </c>
      <c r="K14995" s="93" t="n"/>
      <c r="L14995" s="87">
        <f>VLOOKUP($P14995,매칭테이블!$G:$J,2,0)*H14995</f>
        <v/>
      </c>
      <c r="M14995" s="87">
        <f>L14995-L14995*VLOOKUP($P14995,매칭테이블!$G:$J,3,0)</f>
        <v/>
      </c>
      <c r="N14995" s="87">
        <f>VLOOKUP($P14995,매칭테이블!$G:$J,4,0)*H14995</f>
        <v/>
      </c>
      <c r="O14995" s="144">
        <f>L14995/1.1</f>
        <v/>
      </c>
      <c r="P14995" s="87">
        <f>F14995&amp;E14995&amp;G14995&amp;J14995</f>
        <v/>
      </c>
    </row>
    <row r="14996">
      <c r="B14996" s="127" t="n">
        <v>44235</v>
      </c>
      <c r="C14996" s="87">
        <f>TEXT(B14996,"aaa")</f>
        <v/>
      </c>
      <c r="D14996" s="93" t="n"/>
      <c r="E14996" s="87">
        <f>INDEX(매칭테이블!C:D,MATCH(RD!G14996,매칭테이블!D:D,0),1)</f>
        <v/>
      </c>
      <c r="F14996" s="93" t="inlineStr">
        <is>
          <t>카페24</t>
        </is>
      </c>
      <c r="G14996" s="93" t="inlineStr">
        <is>
          <t>어성초 70 데일리 릴리프 로션로션=어성초 70 데일리 릴리프 로션 1개 -20% off</t>
        </is>
      </c>
      <c r="H14996" s="93" t="n">
        <v>7</v>
      </c>
      <c r="I14996" s="93">
        <f>VLOOKUP(G14996,매칭테이블!D:E,2,0)</f>
        <v/>
      </c>
      <c r="J14996" s="87" t="n">
        <v>201208</v>
      </c>
      <c r="K14996" s="93" t="n"/>
      <c r="L14996" s="87">
        <f>VLOOKUP($P14996,매칭테이블!$G:$J,2,0)*H14996</f>
        <v/>
      </c>
      <c r="M14996" s="87">
        <f>L14996-L14996*VLOOKUP($P14996,매칭테이블!$G:$J,3,0)</f>
        <v/>
      </c>
      <c r="N14996" s="87">
        <f>VLOOKUP($P14996,매칭테이블!$G:$J,4,0)*H14996</f>
        <v/>
      </c>
      <c r="O14996" s="144">
        <f>L14996/1.1</f>
        <v/>
      </c>
      <c r="P14996" s="87">
        <f>F14996&amp;E14996&amp;G14996&amp;J14996</f>
        <v/>
      </c>
    </row>
    <row r="14997">
      <c r="B14997" s="127" t="n">
        <v>44235</v>
      </c>
      <c r="C14997" s="87">
        <f>TEXT(B14997,"aaa")</f>
        <v/>
      </c>
      <c r="D14997" s="93" t="n"/>
      <c r="E14997" s="87">
        <f>INDEX(매칭테이블!C:D,MATCH(RD!G14997,매칭테이블!D:D,0),1)</f>
        <v/>
      </c>
      <c r="F14997" s="93" t="inlineStr">
        <is>
          <t>카페24</t>
        </is>
      </c>
      <c r="G14997" s="93" t="inlineStr">
        <is>
          <t>어성초 70 데일리 릴리프 로션로션=어성초 70 데일리 릴리프 로션 2개 -30% off</t>
        </is>
      </c>
      <c r="H14997" s="93" t="n">
        <v>5</v>
      </c>
      <c r="I14997" s="93">
        <f>VLOOKUP(G14997,매칭테이블!D:E,2,0)</f>
        <v/>
      </c>
      <c r="J14997" s="87" t="n">
        <v>201208</v>
      </c>
      <c r="K14997" s="93" t="n"/>
      <c r="L14997" s="87">
        <f>VLOOKUP($P14997,매칭테이블!$G:$J,2,0)*H14997</f>
        <v/>
      </c>
      <c r="M14997" s="87">
        <f>L14997-L14997*VLOOKUP($P14997,매칭테이블!$G:$J,3,0)</f>
        <v/>
      </c>
      <c r="N14997" s="87">
        <f>VLOOKUP($P14997,매칭테이블!$G:$J,4,0)*H14997</f>
        <v/>
      </c>
      <c r="O14997" s="144">
        <f>L14997/1.1</f>
        <v/>
      </c>
      <c r="P14997" s="87">
        <f>F14997&amp;E14997&amp;G14997&amp;J14997</f>
        <v/>
      </c>
    </row>
    <row r="14998">
      <c r="B14998" s="127" t="n">
        <v>44235</v>
      </c>
      <c r="C14998" s="87">
        <f>TEXT(B14998,"aaa")</f>
        <v/>
      </c>
      <c r="D14998" s="93" t="n"/>
      <c r="E14998" s="87">
        <f>INDEX(매칭테이블!C:D,MATCH(RD!G14998,매칭테이블!D:D,0),1)</f>
        <v/>
      </c>
      <c r="F14998" s="93" t="inlineStr">
        <is>
          <t>카페24</t>
        </is>
      </c>
      <c r="G14998" s="93" t="inlineStr">
        <is>
          <t>어성초 70 머드 크림 마스크옵션=어성초 70 머드 크림 마스크-20% off</t>
        </is>
      </c>
      <c r="H14998" s="93" t="n">
        <v>13</v>
      </c>
      <c r="I14998" s="93">
        <f>VLOOKUP(G14998,매칭테이블!D:E,2,0)</f>
        <v/>
      </c>
      <c r="J14998" s="87" t="n">
        <v>201208</v>
      </c>
      <c r="K14998" s="93" t="n"/>
      <c r="L14998" s="87">
        <f>VLOOKUP($P14998,매칭테이블!$G:$J,2,0)*H14998</f>
        <v/>
      </c>
      <c r="M14998" s="87">
        <f>L14998-L14998*VLOOKUP($P14998,매칭테이블!$G:$J,3,0)</f>
        <v/>
      </c>
      <c r="N14998" s="87">
        <f>VLOOKUP($P14998,매칭테이블!$G:$J,4,0)*H14998</f>
        <v/>
      </c>
      <c r="O14998" s="144">
        <f>L14998/1.1</f>
        <v/>
      </c>
      <c r="P14998" s="87">
        <f>F14998&amp;E14998&amp;G14998&amp;J14998</f>
        <v/>
      </c>
    </row>
    <row r="14999">
      <c r="B14999" s="127" t="n">
        <v>44235</v>
      </c>
      <c r="C14999" s="87">
        <f>TEXT(B14999,"aaa")</f>
        <v/>
      </c>
      <c r="D14999" s="93" t="n"/>
      <c r="E14999" s="87">
        <f>INDEX(매칭테이블!C:D,MATCH(RD!G14999,매칭테이블!D:D,0),1)</f>
        <v/>
      </c>
      <c r="F14999" s="93" t="inlineStr">
        <is>
          <t>카페24</t>
        </is>
      </c>
      <c r="G14999" s="93" t="inlineStr">
        <is>
          <t>어성초 70 머드 크림 마스크옵션=어성초 70 머드 크림 마스크 2개-30% off (무료배송)</t>
        </is>
      </c>
      <c r="H14999" s="93" t="n">
        <v>8</v>
      </c>
      <c r="I14999" s="93">
        <f>VLOOKUP(G14999,매칭테이블!D:E,2,0)</f>
        <v/>
      </c>
      <c r="J14999" s="87" t="n">
        <v>201208</v>
      </c>
      <c r="K14999" s="93" t="n"/>
      <c r="L14999" s="87">
        <f>VLOOKUP($P14999,매칭테이블!$G:$J,2,0)*H14999</f>
        <v/>
      </c>
      <c r="M14999" s="87">
        <f>L14999-L14999*VLOOKUP($P14999,매칭테이블!$G:$J,3,0)</f>
        <v/>
      </c>
      <c r="N14999" s="87">
        <f>VLOOKUP($P14999,매칭테이블!$G:$J,4,0)*H14999</f>
        <v/>
      </c>
      <c r="O14999" s="144">
        <f>L14999/1.1</f>
        <v/>
      </c>
      <c r="P14999" s="87">
        <f>F14999&amp;E14999&amp;G14999&amp;J14999</f>
        <v/>
      </c>
    </row>
    <row r="15000">
      <c r="B15000" s="127" t="n">
        <v>44235</v>
      </c>
      <c r="C15000" s="87">
        <f>TEXT(B15000,"aaa")</f>
        <v/>
      </c>
      <c r="D15000" s="93" t="n"/>
      <c r="E15000" s="87">
        <f>INDEX(매칭테이블!C:D,MATCH(RD!G15000,매칭테이블!D:D,0),1)</f>
        <v/>
      </c>
      <c r="F15000" s="93" t="inlineStr">
        <is>
          <t>카페24</t>
        </is>
      </c>
      <c r="G15000" s="93" t="inlineStr">
        <is>
          <t>어성초 70 인텐스 카밍 크림크림=어성초 70 인텐스 카밍 크림 1개 (-20%)</t>
        </is>
      </c>
      <c r="H15000" s="93" t="n">
        <v>7</v>
      </c>
      <c r="I15000" s="93">
        <f>VLOOKUP(G15000,매칭테이블!D:E,2,0)</f>
        <v/>
      </c>
      <c r="J15000" s="87" t="n">
        <v>201208</v>
      </c>
      <c r="K15000" s="93" t="n"/>
      <c r="L15000" s="87">
        <f>VLOOKUP($P15000,매칭테이블!$G:$J,2,0)*H15000</f>
        <v/>
      </c>
      <c r="M15000" s="87">
        <f>L15000-L15000*VLOOKUP($P15000,매칭테이블!$G:$J,3,0)</f>
        <v/>
      </c>
      <c r="N15000" s="87">
        <f>VLOOKUP($P15000,매칭테이블!$G:$J,4,0)*H15000</f>
        <v/>
      </c>
      <c r="O15000" s="144">
        <f>L15000/1.1</f>
        <v/>
      </c>
      <c r="P15000" s="87">
        <f>F15000&amp;E15000&amp;G15000&amp;J15000</f>
        <v/>
      </c>
    </row>
    <row r="15001">
      <c r="B15001" s="127" t="n">
        <v>44235</v>
      </c>
      <c r="C15001" s="87">
        <f>TEXT(B15001,"aaa")</f>
        <v/>
      </c>
      <c r="D15001" s="93" t="n"/>
      <c r="E15001" s="87">
        <f>INDEX(매칭테이블!C:D,MATCH(RD!G15001,매칭테이블!D:D,0),1)</f>
        <v/>
      </c>
      <c r="F15001" s="93" t="inlineStr">
        <is>
          <t>카페24</t>
        </is>
      </c>
      <c r="G15001" s="93" t="inlineStr">
        <is>
          <t>어성초 70 인텐스 카밍 크림크림=어성초 토너 250ml + 카밍 크림 50ml (-30%)</t>
        </is>
      </c>
      <c r="H15001" s="93" t="n">
        <v>2</v>
      </c>
      <c r="I15001" s="93">
        <f>VLOOKUP(G15001,매칭테이블!D:E,2,0)</f>
        <v/>
      </c>
      <c r="J15001" s="87" t="n">
        <v>201208</v>
      </c>
      <c r="K15001" s="93" t="n"/>
      <c r="L15001" s="87">
        <f>VLOOKUP($P15001,매칭테이블!$G:$J,2,0)*H15001</f>
        <v/>
      </c>
      <c r="M15001" s="87">
        <f>L15001-L15001*VLOOKUP($P15001,매칭테이블!$G:$J,3,0)</f>
        <v/>
      </c>
      <c r="N15001" s="87">
        <f>VLOOKUP($P15001,매칭테이블!$G:$J,4,0)*H15001</f>
        <v/>
      </c>
      <c r="O15001" s="144">
        <f>L15001/1.1</f>
        <v/>
      </c>
      <c r="P15001" s="87">
        <f>F15001&amp;E15001&amp;G15001&amp;J15001</f>
        <v/>
      </c>
    </row>
    <row r="15002">
      <c r="B15002" s="127" t="n">
        <v>44235</v>
      </c>
      <c r="C15002" s="87">
        <f>TEXT(B15002,"aaa")</f>
        <v/>
      </c>
      <c r="D15002" s="93" t="n"/>
      <c r="E15002" s="87">
        <f>INDEX(매칭테이블!C:D,MATCH(RD!G15002,매칭테이블!D:D,0),1)</f>
        <v/>
      </c>
      <c r="F15002" s="93" t="inlineStr">
        <is>
          <t>카페24</t>
        </is>
      </c>
      <c r="G15002" s="93" t="inlineStr">
        <is>
          <t>어성초 77 진정 마스크옵션=어성초 77 진정 마스크팩 1장</t>
        </is>
      </c>
      <c r="H15002" s="93" t="n">
        <v>2</v>
      </c>
      <c r="I15002" s="93">
        <f>VLOOKUP(G15002,매칭테이블!D:E,2,0)</f>
        <v/>
      </c>
      <c r="J15002" s="87" t="n">
        <v>201208</v>
      </c>
      <c r="K15002" s="93" t="n"/>
      <c r="L15002" s="87">
        <f>VLOOKUP($P15002,매칭테이블!$G:$J,2,0)*H15002</f>
        <v/>
      </c>
      <c r="M15002" s="87">
        <f>L15002-L15002*VLOOKUP($P15002,매칭테이블!$G:$J,3,0)</f>
        <v/>
      </c>
      <c r="N15002" s="87">
        <f>VLOOKUP($P15002,매칭테이블!$G:$J,4,0)*H15002</f>
        <v/>
      </c>
      <c r="O15002" s="144">
        <f>L15002/1.1</f>
        <v/>
      </c>
      <c r="P15002" s="87">
        <f>F15002&amp;E15002&amp;G15002&amp;J15002</f>
        <v/>
      </c>
    </row>
    <row r="15003">
      <c r="B15003" s="127" t="n">
        <v>44235</v>
      </c>
      <c r="C15003" s="87">
        <f>TEXT(B15003,"aaa")</f>
        <v/>
      </c>
      <c r="D15003" s="93" t="n"/>
      <c r="E15003" s="87">
        <f>INDEX(매칭테이블!C:D,MATCH(RD!G15003,매칭테이블!D:D,0),1)</f>
        <v/>
      </c>
      <c r="F15003" s="93" t="inlineStr">
        <is>
          <t>카페24</t>
        </is>
      </c>
      <c r="G15003" s="93" t="inlineStr">
        <is>
          <t>어성초 77 진정 마스크옵션=어성초 77 진정 마스크팩 10장-50% off</t>
        </is>
      </c>
      <c r="H15003" s="93" t="n">
        <v>1</v>
      </c>
      <c r="I15003" s="93">
        <f>VLOOKUP(G15003,매칭테이블!D:E,2,0)</f>
        <v/>
      </c>
      <c r="J15003" s="87" t="n">
        <v>201208</v>
      </c>
      <c r="K15003" s="93" t="n"/>
      <c r="L15003" s="87">
        <f>VLOOKUP($P15003,매칭테이블!$G:$J,2,0)*H15003</f>
        <v/>
      </c>
      <c r="M15003" s="87">
        <f>L15003-L15003*VLOOKUP($P15003,매칭테이블!$G:$J,3,0)</f>
        <v/>
      </c>
      <c r="N15003" s="87">
        <f>VLOOKUP($P15003,매칭테이블!$G:$J,4,0)*H15003</f>
        <v/>
      </c>
      <c r="O15003" s="144">
        <f>L15003/1.1</f>
        <v/>
      </c>
      <c r="P15003" s="87">
        <f>F15003&amp;E15003&amp;G15003&amp;J15003</f>
        <v/>
      </c>
    </row>
    <row r="15004">
      <c r="B15004" s="127" t="n">
        <v>44235</v>
      </c>
      <c r="C15004" s="87">
        <f>TEXT(B15004,"aaa")</f>
        <v/>
      </c>
      <c r="D15004" s="93" t="n"/>
      <c r="E15004" s="87">
        <f>INDEX(매칭테이블!C:D,MATCH(RD!G15004,매칭테이블!D:D,0),1)</f>
        <v/>
      </c>
      <c r="F15004" s="93" t="inlineStr">
        <is>
          <t>카페24</t>
        </is>
      </c>
      <c r="G15004" s="93" t="inlineStr">
        <is>
          <t>어성초 77 진정 마스크</t>
        </is>
      </c>
      <c r="H15004" s="93" t="n">
        <v>10</v>
      </c>
      <c r="I15004" s="93">
        <f>VLOOKUP(G15004,매칭테이블!D:E,2,0)</f>
        <v/>
      </c>
      <c r="J15004" s="87" t="n">
        <v>201208</v>
      </c>
      <c r="K15004" s="93" t="n"/>
      <c r="L15004" s="87">
        <f>VLOOKUP($P15004,매칭테이블!$G:$J,2,0)*H15004</f>
        <v/>
      </c>
      <c r="M15004" s="87">
        <f>L15004-L15004*VLOOKUP($P15004,매칭테이블!$G:$J,3,0)</f>
        <v/>
      </c>
      <c r="N15004" s="87">
        <f>VLOOKUP($P15004,매칭테이블!$G:$J,4,0)*H15004</f>
        <v/>
      </c>
      <c r="O15004" s="144">
        <f>L15004/1.1</f>
        <v/>
      </c>
      <c r="P15004" s="87">
        <f>F15004&amp;E15004&amp;G15004&amp;J15004</f>
        <v/>
      </c>
    </row>
    <row r="15005">
      <c r="B15005" s="127" t="n">
        <v>44235</v>
      </c>
      <c r="C15005" s="87">
        <f>TEXT(B15005,"aaa")</f>
        <v/>
      </c>
      <c r="D15005" s="93" t="n"/>
      <c r="E15005" s="87">
        <f>INDEX(매칭테이블!C:D,MATCH(RD!G15005,매칭테이블!D:D,0),1)</f>
        <v/>
      </c>
      <c r="F15005" s="93" t="inlineStr">
        <is>
          <t>카페24</t>
        </is>
      </c>
      <c r="G15005" s="93" t="inlineStr">
        <is>
          <t>어성초 77 진정 토너옵션=어성초 77 토너 1개-20% off</t>
        </is>
      </c>
      <c r="H15005" s="93" t="n">
        <v>34</v>
      </c>
      <c r="I15005" s="93">
        <f>VLOOKUP(G15005,매칭테이블!D:E,2,0)</f>
        <v/>
      </c>
      <c r="J15005" s="87" t="n">
        <v>201208</v>
      </c>
      <c r="K15005" s="93" t="n"/>
      <c r="L15005" s="87">
        <f>VLOOKUP($P15005,매칭테이블!$G:$J,2,0)*H15005</f>
        <v/>
      </c>
      <c r="M15005" s="87">
        <f>L15005-L15005*VLOOKUP($P15005,매칭테이블!$G:$J,3,0)</f>
        <v/>
      </c>
      <c r="N15005" s="87">
        <f>VLOOKUP($P15005,매칭테이블!$G:$J,4,0)*H15005</f>
        <v/>
      </c>
      <c r="O15005" s="144">
        <f>L15005/1.1</f>
        <v/>
      </c>
      <c r="P15005" s="87">
        <f>F15005&amp;E15005&amp;G15005&amp;J15005</f>
        <v/>
      </c>
    </row>
    <row r="15006">
      <c r="B15006" s="127" t="n">
        <v>44235</v>
      </c>
      <c r="C15006" s="87">
        <f>TEXT(B15006,"aaa")</f>
        <v/>
      </c>
      <c r="D15006" s="93" t="n"/>
      <c r="E15006" s="87">
        <f>INDEX(매칭테이블!C:D,MATCH(RD!G15006,매칭테이블!D:D,0),1)</f>
        <v/>
      </c>
      <c r="F15006" s="93" t="inlineStr">
        <is>
          <t>카페24</t>
        </is>
      </c>
      <c r="G15006" s="93" t="inlineStr">
        <is>
          <t>어성초 77 진정 토너옵션=BEST어성초 77 토너 2개-30% off (무료배송)</t>
        </is>
      </c>
      <c r="H15006" s="93" t="n">
        <v>19</v>
      </c>
      <c r="I15006" s="93">
        <f>VLOOKUP(G15006,매칭테이블!D:E,2,0)</f>
        <v/>
      </c>
      <c r="J15006" s="87" t="n">
        <v>201208</v>
      </c>
      <c r="K15006" s="93" t="n"/>
      <c r="L15006" s="87">
        <f>VLOOKUP($P15006,매칭테이블!$G:$J,2,0)*H15006</f>
        <v/>
      </c>
      <c r="M15006" s="87">
        <f>L15006-L15006*VLOOKUP($P15006,매칭테이블!$G:$J,3,0)</f>
        <v/>
      </c>
      <c r="N15006" s="87">
        <f>VLOOKUP($P15006,매칭테이블!$G:$J,4,0)*H15006</f>
        <v/>
      </c>
      <c r="O15006" s="144">
        <f>L15006/1.1</f>
        <v/>
      </c>
      <c r="P15006" s="87">
        <f>F15006&amp;E15006&amp;G15006&amp;J15006</f>
        <v/>
      </c>
    </row>
    <row r="15007">
      <c r="B15007" s="127" t="n">
        <v>44235</v>
      </c>
      <c r="C15007" s="87">
        <f>TEXT(B15007,"aaa")</f>
        <v/>
      </c>
      <c r="D15007" s="93" t="n"/>
      <c r="E15007" s="87">
        <f>INDEX(매칭테이블!C:D,MATCH(RD!G15007,매칭테이블!D:D,0),1)</f>
        <v/>
      </c>
      <c r="F15007" s="93" t="inlineStr">
        <is>
          <t>카페24</t>
        </is>
      </c>
      <c r="G15007" s="93" t="inlineStr">
        <is>
          <t>어성초 77 진정 토너옵션=어성초 77토너1개 + 어성초77패드1개 -30% off (무료배송)</t>
        </is>
      </c>
      <c r="H15007" s="93" t="n">
        <v>18</v>
      </c>
      <c r="I15007" s="93">
        <f>VLOOKUP(G15007,매칭테이블!D:E,2,0)</f>
        <v/>
      </c>
      <c r="J15007" s="87" t="n">
        <v>201208</v>
      </c>
      <c r="K15007" s="93" t="n"/>
      <c r="L15007" s="87">
        <f>VLOOKUP($P15007,매칭테이블!$G:$J,2,0)*H15007</f>
        <v/>
      </c>
      <c r="M15007" s="87">
        <f>L15007-L15007*VLOOKUP($P15007,매칭테이블!$G:$J,3,0)</f>
        <v/>
      </c>
      <c r="N15007" s="87">
        <f>VLOOKUP($P15007,매칭테이블!$G:$J,4,0)*H15007</f>
        <v/>
      </c>
      <c r="O15007" s="144">
        <f>L15007/1.1</f>
        <v/>
      </c>
      <c r="P15007" s="87">
        <f>F15007&amp;E15007&amp;G15007&amp;J15007</f>
        <v/>
      </c>
    </row>
    <row r="15008">
      <c r="B15008" s="127" t="n">
        <v>44235</v>
      </c>
      <c r="C15008" s="87">
        <f>TEXT(B15008,"aaa")</f>
        <v/>
      </c>
      <c r="D15008" s="93" t="n"/>
      <c r="E15008" s="87">
        <f>INDEX(매칭테이블!C:D,MATCH(RD!G15008,매칭테이블!D:D,0),1)</f>
        <v/>
      </c>
      <c r="F15008" s="93" t="inlineStr">
        <is>
          <t>카페24</t>
        </is>
      </c>
      <c r="G15008" s="93" t="inlineStr">
        <is>
          <t>어성초 77 진정 토너화장솜(선택)=촉촉 스킨팩 화장솜</t>
        </is>
      </c>
      <c r="H15008" s="93" t="n">
        <v>19</v>
      </c>
      <c r="I15008" s="93">
        <f>VLOOKUP(G15008,매칭테이블!D:E,2,0)</f>
        <v/>
      </c>
      <c r="J15008" s="87" t="n">
        <v>201208</v>
      </c>
      <c r="K15008" s="93" t="n"/>
      <c r="L15008" s="87">
        <f>VLOOKUP($P15008,매칭테이블!$G:$J,2,0)*H15008</f>
        <v/>
      </c>
      <c r="M15008" s="87">
        <f>L15008-L15008*VLOOKUP($P15008,매칭테이블!$G:$J,3,0)</f>
        <v/>
      </c>
      <c r="N15008" s="87">
        <f>VLOOKUP($P15008,매칭테이블!$G:$J,4,0)*H15008</f>
        <v/>
      </c>
      <c r="O15008" s="144">
        <f>L15008/1.1</f>
        <v/>
      </c>
      <c r="P15008" s="87">
        <f>F15008&amp;E15008&amp;G15008&amp;J15008</f>
        <v/>
      </c>
    </row>
    <row r="15009">
      <c r="B15009" s="127" t="n">
        <v>44235</v>
      </c>
      <c r="C15009" s="87">
        <f>TEXT(B15009,"aaa")</f>
        <v/>
      </c>
      <c r="D15009" s="93" t="n"/>
      <c r="E15009" s="87">
        <f>INDEX(매칭테이블!C:D,MATCH(RD!G15009,매칭테이블!D:D,0),1)</f>
        <v/>
      </c>
      <c r="F15009" s="93" t="inlineStr">
        <is>
          <t>카페24</t>
        </is>
      </c>
      <c r="G15009" s="93" t="inlineStr">
        <is>
          <t>어성초 77 클리어 패드옵션=어성초 77 클리어 패드 1개-20% off</t>
        </is>
      </c>
      <c r="H15009" s="93" t="n">
        <v>30</v>
      </c>
      <c r="I15009" s="93">
        <f>VLOOKUP(G15009,매칭테이블!D:E,2,0)</f>
        <v/>
      </c>
      <c r="J15009" s="87" t="n">
        <v>201208</v>
      </c>
      <c r="K15009" s="93" t="n"/>
      <c r="L15009" s="87">
        <f>VLOOKUP($P15009,매칭테이블!$G:$J,2,0)*H15009</f>
        <v/>
      </c>
      <c r="M15009" s="87">
        <f>L15009-L15009*VLOOKUP($P15009,매칭테이블!$G:$J,3,0)</f>
        <v/>
      </c>
      <c r="N15009" s="87">
        <f>VLOOKUP($P15009,매칭테이블!$G:$J,4,0)*H15009</f>
        <v/>
      </c>
      <c r="O15009" s="144">
        <f>L15009/1.1</f>
        <v/>
      </c>
      <c r="P15009" s="87">
        <f>F15009&amp;E15009&amp;G15009&amp;J15009</f>
        <v/>
      </c>
    </row>
    <row r="15010">
      <c r="B15010" s="127" t="n">
        <v>44235</v>
      </c>
      <c r="C15010" s="87">
        <f>TEXT(B15010,"aaa")</f>
        <v/>
      </c>
      <c r="D15010" s="93" t="n"/>
      <c r="E15010" s="87">
        <f>INDEX(매칭테이블!C:D,MATCH(RD!G15010,매칭테이블!D:D,0),1)</f>
        <v/>
      </c>
      <c r="F15010" s="93" t="inlineStr">
        <is>
          <t>카페24</t>
        </is>
      </c>
      <c r="G15010" s="93" t="inlineStr">
        <is>
          <t>어성초 77 클리어 패드옵션=어성초 77 클리어 패드 2개-30% off (무료배송)</t>
        </is>
      </c>
      <c r="H15010" s="93" t="n">
        <v>41</v>
      </c>
      <c r="I15010" s="93">
        <f>VLOOKUP(G15010,매칭테이블!D:E,2,0)</f>
        <v/>
      </c>
      <c r="J15010" s="87" t="n">
        <v>201208</v>
      </c>
      <c r="K15010" s="93" t="n"/>
      <c r="L15010" s="87">
        <f>VLOOKUP($P15010,매칭테이블!$G:$J,2,0)*H15010</f>
        <v/>
      </c>
      <c r="M15010" s="87">
        <f>L15010-L15010*VLOOKUP($P15010,매칭테이블!$G:$J,3,0)</f>
        <v/>
      </c>
      <c r="N15010" s="87">
        <f>VLOOKUP($P15010,매칭테이블!$G:$J,4,0)*H15010</f>
        <v/>
      </c>
      <c r="O15010" s="144">
        <f>L15010/1.1</f>
        <v/>
      </c>
      <c r="P15010" s="87">
        <f>F15010&amp;E15010&amp;G15010&amp;J15010</f>
        <v/>
      </c>
    </row>
    <row r="15011">
      <c r="B15011" s="127" t="n">
        <v>44235</v>
      </c>
      <c r="C15011" s="87">
        <f>TEXT(B15011,"aaa")</f>
        <v/>
      </c>
      <c r="D15011" s="93" t="n"/>
      <c r="E15011" s="87">
        <f>INDEX(매칭테이블!C:D,MATCH(RD!G15011,매칭테이블!D:D,0),1)</f>
        <v/>
      </c>
      <c r="F15011" s="93" t="inlineStr">
        <is>
          <t>카페24</t>
        </is>
      </c>
      <c r="G15011" s="93" t="inlineStr">
        <is>
          <t>어성초 77 클리어 패드옵션=어성초 77 클리어 패드 2+1 EVENT (무료배송)</t>
        </is>
      </c>
      <c r="H15011" s="93" t="n">
        <v>21</v>
      </c>
      <c r="I15011" s="93">
        <f>VLOOKUP(G15011,매칭테이블!D:E,2,0)</f>
        <v/>
      </c>
      <c r="J15011" s="87" t="n">
        <v>201208</v>
      </c>
      <c r="K15011" s="93" t="n"/>
      <c r="L15011" s="87">
        <f>VLOOKUP($P15011,매칭테이블!$G:$J,2,0)*H15011</f>
        <v/>
      </c>
      <c r="M15011" s="87">
        <f>L15011-L15011*VLOOKUP($P15011,매칭테이블!$G:$J,3,0)</f>
        <v/>
      </c>
      <c r="N15011" s="87">
        <f>VLOOKUP($P15011,매칭테이블!$G:$J,4,0)*H15011</f>
        <v/>
      </c>
      <c r="O15011" s="144">
        <f>L15011/1.1</f>
        <v/>
      </c>
      <c r="P15011" s="87">
        <f>F15011&amp;E15011&amp;G15011&amp;J15011</f>
        <v/>
      </c>
    </row>
    <row r="15012">
      <c r="B15012" s="127" t="n">
        <v>44235</v>
      </c>
      <c r="C15012" s="87">
        <f>TEXT(B15012,"aaa")</f>
        <v/>
      </c>
      <c r="D15012" s="93" t="n"/>
      <c r="E15012" s="87">
        <f>INDEX(매칭테이블!C:D,MATCH(RD!G15012,매칭테이블!D:D,0),1)</f>
        <v/>
      </c>
      <c r="F15012" s="93" t="inlineStr">
        <is>
          <t>카페24</t>
        </is>
      </c>
      <c r="G15012" s="93" t="inlineStr">
        <is>
          <t>어성초 77 클리어 패드옵션=어성초77토너1개+어성초77패드1개-30% off (무료배송)</t>
        </is>
      </c>
      <c r="H15012" s="93" t="n">
        <v>4</v>
      </c>
      <c r="I15012" s="93">
        <f>VLOOKUP(G15012,매칭테이블!D:E,2,0)</f>
        <v/>
      </c>
      <c r="J15012" s="87" t="n">
        <v>201208</v>
      </c>
      <c r="K15012" s="93" t="n"/>
      <c r="L15012" s="87">
        <f>VLOOKUP($P15012,매칭테이블!$G:$J,2,0)*H15012</f>
        <v/>
      </c>
      <c r="M15012" s="87">
        <f>L15012-L15012*VLOOKUP($P15012,매칭테이블!$G:$J,3,0)</f>
        <v/>
      </c>
      <c r="N15012" s="87">
        <f>VLOOKUP($P15012,매칭테이블!$G:$J,4,0)*H15012</f>
        <v/>
      </c>
      <c r="O15012" s="144">
        <f>L15012/1.1</f>
        <v/>
      </c>
      <c r="P15012" s="87">
        <f>F15012&amp;E15012&amp;G15012&amp;J15012</f>
        <v/>
      </c>
    </row>
    <row r="15013">
      <c r="B15013" s="127" t="n">
        <v>44235</v>
      </c>
      <c r="C15013" s="87">
        <f>TEXT(B15013,"aaa")</f>
        <v/>
      </c>
      <c r="D15013" s="93" t="n"/>
      <c r="E15013" s="87">
        <f>INDEX(매칭테이블!C:D,MATCH(RD!G15013,매칭테이블!D:D,0),1)</f>
        <v/>
      </c>
      <c r="F15013" s="93" t="inlineStr">
        <is>
          <t>카페24</t>
        </is>
      </c>
      <c r="G15013" s="93" t="inlineStr">
        <is>
          <t>어성초 77 토너</t>
        </is>
      </c>
      <c r="H15013" s="93" t="n">
        <v>1</v>
      </c>
      <c r="I15013" s="93">
        <f>VLOOKUP(G15013,매칭테이블!D:E,2,0)</f>
        <v/>
      </c>
      <c r="J15013" s="87" t="n">
        <v>201208</v>
      </c>
      <c r="K15013" s="93" t="n"/>
      <c r="L15013" s="87">
        <f>VLOOKUP($P15013,매칭테이블!$G:$J,2,0)*H15013</f>
        <v/>
      </c>
      <c r="M15013" s="87">
        <f>L15013-L15013*VLOOKUP($P15013,매칭테이블!$G:$J,3,0)</f>
        <v/>
      </c>
      <c r="N15013" s="87">
        <f>VLOOKUP($P15013,매칭테이블!$G:$J,4,0)*H15013</f>
        <v/>
      </c>
      <c r="O15013" s="144">
        <f>L15013/1.1</f>
        <v/>
      </c>
      <c r="P15013" s="87">
        <f>F15013&amp;E15013&amp;G15013&amp;J15013</f>
        <v/>
      </c>
    </row>
    <row r="15014">
      <c r="B15014" s="127" t="n">
        <v>44235</v>
      </c>
      <c r="C15014" s="87">
        <f>TEXT(B15014,"aaa")</f>
        <v/>
      </c>
      <c r="D15014" s="93" t="n"/>
      <c r="E15014" s="87">
        <f>INDEX(매칭테이블!C:D,MATCH(RD!G15014,매칭테이블!D:D,0),1)</f>
        <v/>
      </c>
      <c r="F15014" s="93" t="inlineStr">
        <is>
          <t>카페24</t>
        </is>
      </c>
      <c r="G15014" s="93" t="inlineStr">
        <is>
          <t>어성초 77 포어 클리어 패드옵션=어성초 77 클리어 패드 2개-30% off (무료배송)</t>
        </is>
      </c>
      <c r="H15014" s="93" t="n">
        <v>1</v>
      </c>
      <c r="I15014" s="93">
        <f>VLOOKUP(G15014,매칭테이블!D:E,2,0)</f>
        <v/>
      </c>
      <c r="J15014" s="87" t="n">
        <v>201208</v>
      </c>
      <c r="K15014" s="93" t="n"/>
      <c r="L15014" s="87">
        <f>VLOOKUP($P15014,매칭테이블!$G:$J,2,0)*H15014</f>
        <v/>
      </c>
      <c r="M15014" s="87">
        <f>L15014-L15014*VLOOKUP($P15014,매칭테이블!$G:$J,3,0)</f>
        <v/>
      </c>
      <c r="N15014" s="87">
        <f>VLOOKUP($P15014,매칭테이블!$G:$J,4,0)*H15014</f>
        <v/>
      </c>
      <c r="O15014" s="144">
        <f>L15014/1.1</f>
        <v/>
      </c>
      <c r="P15014" s="87">
        <f>F15014&amp;E15014&amp;G15014&amp;J15014</f>
        <v/>
      </c>
    </row>
    <row r="15015">
      <c r="B15015" s="127" t="n">
        <v>44235</v>
      </c>
      <c r="C15015" s="87">
        <f>TEXT(B15015,"aaa")</f>
        <v/>
      </c>
      <c r="D15015" s="93" t="n"/>
      <c r="E15015" s="87">
        <f>INDEX(매칭테이블!C:D,MATCH(RD!G15015,매칭테이블!D:D,0),1)</f>
        <v/>
      </c>
      <c r="F15015" s="93" t="inlineStr">
        <is>
          <t>카페24</t>
        </is>
      </c>
      <c r="G15015" s="93" t="inlineStr">
        <is>
          <t>어성초 77% 패드옵션=어성초 77 클리어 패드 1개-20% off</t>
        </is>
      </c>
      <c r="H15015" s="93" t="n">
        <v>26</v>
      </c>
      <c r="I15015" s="93">
        <f>VLOOKUP(G15015,매칭테이블!D:E,2,0)</f>
        <v/>
      </c>
      <c r="J15015" s="87" t="n">
        <v>201208</v>
      </c>
      <c r="K15015" s="93" t="n"/>
      <c r="L15015" s="87">
        <f>VLOOKUP($P15015,매칭테이블!$G:$J,2,0)*H15015</f>
        <v/>
      </c>
      <c r="M15015" s="87">
        <f>L15015-L15015*VLOOKUP($P15015,매칭테이블!$G:$J,3,0)</f>
        <v/>
      </c>
      <c r="N15015" s="87">
        <f>VLOOKUP($P15015,매칭테이블!$G:$J,4,0)*H15015</f>
        <v/>
      </c>
      <c r="O15015" s="144">
        <f>L15015/1.1</f>
        <v/>
      </c>
      <c r="P15015" s="87">
        <f>F15015&amp;E15015&amp;G15015&amp;J15015</f>
        <v/>
      </c>
    </row>
    <row r="15016">
      <c r="B15016" s="127" t="n">
        <v>44235</v>
      </c>
      <c r="C15016" s="87">
        <f>TEXT(B15016,"aaa")</f>
        <v/>
      </c>
      <c r="D15016" s="93" t="n"/>
      <c r="E15016" s="87">
        <f>INDEX(매칭테이블!C:D,MATCH(RD!G15016,매칭테이블!D:D,0),1)</f>
        <v/>
      </c>
      <c r="F15016" s="93" t="inlineStr">
        <is>
          <t>카페24</t>
        </is>
      </c>
      <c r="G15016" s="93" t="inlineStr">
        <is>
          <t>어성초 77% 패드옵션=어성초 77 클리어 패드 2개-30% off (무료배송)</t>
        </is>
      </c>
      <c r="H15016" s="93" t="n">
        <v>24</v>
      </c>
      <c r="I15016" s="93">
        <f>VLOOKUP(G15016,매칭테이블!D:E,2,0)</f>
        <v/>
      </c>
      <c r="J15016" s="87" t="n">
        <v>201208</v>
      </c>
      <c r="K15016" s="93" t="n"/>
      <c r="L15016" s="87">
        <f>VLOOKUP($P15016,매칭테이블!$G:$J,2,0)*H15016</f>
        <v/>
      </c>
      <c r="M15016" s="87">
        <f>L15016-L15016*VLOOKUP($P15016,매칭테이블!$G:$J,3,0)</f>
        <v/>
      </c>
      <c r="N15016" s="87">
        <f>VLOOKUP($P15016,매칭테이블!$G:$J,4,0)*H15016</f>
        <v/>
      </c>
      <c r="O15016" s="144">
        <f>L15016/1.1</f>
        <v/>
      </c>
      <c r="P15016" s="87">
        <f>F15016&amp;E15016&amp;G15016&amp;J15016</f>
        <v/>
      </c>
    </row>
    <row r="15017">
      <c r="B15017" s="127" t="n">
        <v>44235</v>
      </c>
      <c r="C15017" s="87">
        <f>TEXT(B15017,"aaa")</f>
        <v/>
      </c>
      <c r="D15017" s="93" t="n"/>
      <c r="E15017" s="87">
        <f>INDEX(매칭테이블!C:D,MATCH(RD!G15017,매칭테이블!D:D,0),1)</f>
        <v/>
      </c>
      <c r="F15017" s="93" t="inlineStr">
        <is>
          <t>카페24</t>
        </is>
      </c>
      <c r="G15017" s="93" t="inlineStr">
        <is>
          <t>어성초 77% 패드옵션=어성초 77 클리어 패드 2+1 EVENT (무료배송)</t>
        </is>
      </c>
      <c r="H15017" s="93" t="n">
        <v>16</v>
      </c>
      <c r="I15017" s="93">
        <f>VLOOKUP(G15017,매칭테이블!D:E,2,0)</f>
        <v/>
      </c>
      <c r="J15017" s="87" t="n">
        <v>201208</v>
      </c>
      <c r="K15017" s="93" t="n"/>
      <c r="L15017" s="87">
        <f>VLOOKUP($P15017,매칭테이블!$G:$J,2,0)*H15017</f>
        <v/>
      </c>
      <c r="M15017" s="87">
        <f>L15017-L15017*VLOOKUP($P15017,매칭테이블!$G:$J,3,0)</f>
        <v/>
      </c>
      <c r="N15017" s="87">
        <f>VLOOKUP($P15017,매칭테이블!$G:$J,4,0)*H15017</f>
        <v/>
      </c>
      <c r="O15017" s="144">
        <f>L15017/1.1</f>
        <v/>
      </c>
      <c r="P15017" s="87">
        <f>F15017&amp;E15017&amp;G15017&amp;J15017</f>
        <v/>
      </c>
    </row>
    <row r="15018">
      <c r="B15018" s="127" t="n">
        <v>44235</v>
      </c>
      <c r="C15018" s="87">
        <f>TEXT(B15018,"aaa")</f>
        <v/>
      </c>
      <c r="D15018" s="93" t="n"/>
      <c r="E15018" s="87">
        <f>INDEX(매칭테이블!C:D,MATCH(RD!G15018,매칭테이블!D:D,0),1)</f>
        <v/>
      </c>
      <c r="F15018" s="93" t="inlineStr">
        <is>
          <t>카페24</t>
        </is>
      </c>
      <c r="G15018" s="93" t="inlineStr">
        <is>
          <t>어성초 77% 패드옵션=어성초77토너1개+어성초77패드1개-30% off (무료배송)</t>
        </is>
      </c>
      <c r="H15018" s="93" t="n">
        <v>7</v>
      </c>
      <c r="I15018" s="93">
        <f>VLOOKUP(G15018,매칭테이블!D:E,2,0)</f>
        <v/>
      </c>
      <c r="J15018" s="87" t="n">
        <v>201208</v>
      </c>
      <c r="K15018" s="93" t="n"/>
      <c r="L15018" s="87">
        <f>VLOOKUP($P15018,매칭테이블!$G:$J,2,0)*H15018</f>
        <v/>
      </c>
      <c r="M15018" s="87">
        <f>L15018-L15018*VLOOKUP($P15018,매칭테이블!$G:$J,3,0)</f>
        <v/>
      </c>
      <c r="N15018" s="87">
        <f>VLOOKUP($P15018,매칭테이블!$G:$J,4,0)*H15018</f>
        <v/>
      </c>
      <c r="O15018" s="144">
        <f>L15018/1.1</f>
        <v/>
      </c>
      <c r="P15018" s="87">
        <f>F15018&amp;E15018&amp;G15018&amp;J15018</f>
        <v/>
      </c>
    </row>
    <row r="15019">
      <c r="B15019" s="127" t="n">
        <v>44235</v>
      </c>
      <c r="C15019" s="87">
        <f>TEXT(B15019,"aaa")</f>
        <v/>
      </c>
      <c r="D15019" s="93" t="n"/>
      <c r="E15019" s="87">
        <f>INDEX(매칭테이블!C:D,MATCH(RD!G15019,매칭테이블!D:D,0),1)</f>
        <v/>
      </c>
      <c r="F15019" s="93" t="inlineStr">
        <is>
          <t>카페24</t>
        </is>
      </c>
      <c r="G15019" s="93" t="inlineStr">
        <is>
          <t>어성초 78 수딩 크림</t>
        </is>
      </c>
      <c r="H15019" s="93" t="n">
        <v>10</v>
      </c>
      <c r="I15019" s="93">
        <f>VLOOKUP(G15019,매칭테이블!D:E,2,0)</f>
        <v/>
      </c>
      <c r="J15019" s="87" t="n">
        <v>201208</v>
      </c>
      <c r="K15019" s="93" t="n"/>
      <c r="L15019" s="87">
        <f>VLOOKUP($P15019,매칭테이블!$G:$J,2,0)*H15019</f>
        <v/>
      </c>
      <c r="M15019" s="87">
        <f>L15019-L15019*VLOOKUP($P15019,매칭테이블!$G:$J,3,0)</f>
        <v/>
      </c>
      <c r="N15019" s="87">
        <f>VLOOKUP($P15019,매칭테이블!$G:$J,4,0)*H15019</f>
        <v/>
      </c>
      <c r="O15019" s="144">
        <f>L15019/1.1</f>
        <v/>
      </c>
      <c r="P15019" s="87">
        <f>F15019&amp;E15019&amp;G15019&amp;J15019</f>
        <v/>
      </c>
    </row>
    <row r="15020">
      <c r="B15020" s="127" t="n">
        <v>44235</v>
      </c>
      <c r="C15020" s="87">
        <f>TEXT(B15020,"aaa")</f>
        <v/>
      </c>
      <c r="D15020" s="93" t="n"/>
      <c r="E15020" s="87">
        <f>INDEX(매칭테이블!C:D,MATCH(RD!G15020,매칭테이블!D:D,0),1)</f>
        <v/>
      </c>
      <c r="F15020" s="93" t="inlineStr">
        <is>
          <t>카페24</t>
        </is>
      </c>
      <c r="G15020" s="93" t="inlineStr">
        <is>
          <t>어성초 78 수딩 크림</t>
        </is>
      </c>
      <c r="H15020" s="93" t="n">
        <v>7</v>
      </c>
      <c r="I15020" s="93">
        <f>VLOOKUP(G15020,매칭테이블!D:E,2,0)</f>
        <v/>
      </c>
      <c r="J15020" s="87" t="n">
        <v>201208</v>
      </c>
      <c r="K15020" s="93" t="n"/>
      <c r="L15020" s="87">
        <f>VLOOKUP($P15020,매칭테이블!$G:$J,2,0)*H15020</f>
        <v/>
      </c>
      <c r="M15020" s="87">
        <f>L15020-L15020*VLOOKUP($P15020,매칭테이블!$G:$J,3,0)</f>
        <v/>
      </c>
      <c r="N15020" s="87">
        <f>VLOOKUP($P15020,매칭테이블!$G:$J,4,0)*H15020</f>
        <v/>
      </c>
      <c r="O15020" s="144">
        <f>L15020/1.1</f>
        <v/>
      </c>
      <c r="P15020" s="87">
        <f>F15020&amp;E15020&amp;G15020&amp;J15020</f>
        <v/>
      </c>
    </row>
    <row r="15021">
      <c r="B15021" s="127" t="n">
        <v>44235</v>
      </c>
      <c r="C15021" s="87">
        <f>TEXT(B15021,"aaa")</f>
        <v/>
      </c>
      <c r="D15021" s="93" t="n"/>
      <c r="E15021" s="87">
        <f>INDEX(매칭테이블!C:D,MATCH(RD!G15021,매칭테이블!D:D,0),1)</f>
        <v/>
      </c>
      <c r="F15021" s="93" t="inlineStr">
        <is>
          <t>카페24</t>
        </is>
      </c>
      <c r="G15021" s="93" t="inlineStr">
        <is>
          <t>어성초 80 수분 진정 앰플앰플=어성초 80 앰플 1개-15%off</t>
        </is>
      </c>
      <c r="H15021" s="93" t="n">
        <v>13</v>
      </c>
      <c r="I15021" s="93">
        <f>VLOOKUP(G15021,매칭테이블!D:E,2,0)</f>
        <v/>
      </c>
      <c r="J15021" s="87" t="n">
        <v>201208</v>
      </c>
      <c r="K15021" s="93" t="n"/>
      <c r="L15021" s="87">
        <f>VLOOKUP($P15021,매칭테이블!$G:$J,2,0)*H15021</f>
        <v/>
      </c>
      <c r="M15021" s="87">
        <f>L15021-L15021*VLOOKUP($P15021,매칭테이블!$G:$J,3,0)</f>
        <v/>
      </c>
      <c r="N15021" s="87">
        <f>VLOOKUP($P15021,매칭테이블!$G:$J,4,0)*H15021</f>
        <v/>
      </c>
      <c r="O15021" s="144">
        <f>L15021/1.1</f>
        <v/>
      </c>
      <c r="P15021" s="87">
        <f>F15021&amp;E15021&amp;G15021&amp;J15021</f>
        <v/>
      </c>
    </row>
    <row r="15022">
      <c r="B15022" s="127" t="n">
        <v>44235</v>
      </c>
      <c r="C15022" s="87">
        <f>TEXT(B15022,"aaa")</f>
        <v/>
      </c>
      <c r="D15022" s="93" t="n"/>
      <c r="E15022" s="87">
        <f>INDEX(매칭테이블!C:D,MATCH(RD!G15022,매칭테이블!D:D,0),1)</f>
        <v/>
      </c>
      <c r="F15022" s="93" t="inlineStr">
        <is>
          <t>카페24</t>
        </is>
      </c>
      <c r="G15022" s="93" t="inlineStr">
        <is>
          <t>어성초 80 수분 진정 앰플앰플=어성초 80 앰플 2개-27%off (무료배송)</t>
        </is>
      </c>
      <c r="H15022" s="93" t="n">
        <v>15</v>
      </c>
      <c r="I15022" s="93">
        <f>VLOOKUP(G15022,매칭테이블!D:E,2,0)</f>
        <v/>
      </c>
      <c r="J15022" s="87" t="n">
        <v>201208</v>
      </c>
      <c r="K15022" s="93" t="n"/>
      <c r="L15022" s="87">
        <f>VLOOKUP($P15022,매칭테이블!$G:$J,2,0)*H15022</f>
        <v/>
      </c>
      <c r="M15022" s="87">
        <f>L15022-L15022*VLOOKUP($P15022,매칭테이블!$G:$J,3,0)</f>
        <v/>
      </c>
      <c r="N15022" s="87">
        <f>VLOOKUP($P15022,매칭테이블!$G:$J,4,0)*H15022</f>
        <v/>
      </c>
      <c r="O15022" s="144">
        <f>L15022/1.1</f>
        <v/>
      </c>
      <c r="P15022" s="87">
        <f>F15022&amp;E15022&amp;G15022&amp;J15022</f>
        <v/>
      </c>
    </row>
    <row r="15023">
      <c r="B15023" s="127" t="n">
        <v>44235</v>
      </c>
      <c r="C15023" s="87">
        <f>TEXT(B15023,"aaa")</f>
        <v/>
      </c>
      <c r="D15023" s="93" t="n"/>
      <c r="E15023" s="87">
        <f>INDEX(매칭테이블!C:D,MATCH(RD!G15023,매칭테이블!D:D,0),1)</f>
        <v/>
      </c>
      <c r="F15023" s="93" t="inlineStr">
        <is>
          <t>카페24</t>
        </is>
      </c>
      <c r="G15023" s="93" t="inlineStr">
        <is>
          <t>어성초 80 수분 진정 앰플</t>
        </is>
      </c>
      <c r="H15023" s="93" t="n">
        <v>4</v>
      </c>
      <c r="I15023" s="93">
        <f>VLOOKUP(G15023,매칭테이블!D:E,2,0)</f>
        <v/>
      </c>
      <c r="J15023" s="87" t="n">
        <v>201208</v>
      </c>
      <c r="K15023" s="93" t="n"/>
      <c r="L15023" s="87">
        <f>VLOOKUP($P15023,매칭테이블!$G:$J,2,0)*H15023</f>
        <v/>
      </c>
      <c r="M15023" s="87">
        <f>L15023-L15023*VLOOKUP($P15023,매칭테이블!$G:$J,3,0)</f>
        <v/>
      </c>
      <c r="N15023" s="87">
        <f>VLOOKUP($P15023,매칭테이블!$G:$J,4,0)*H15023</f>
        <v/>
      </c>
      <c r="O15023" s="144">
        <f>L15023/1.1</f>
        <v/>
      </c>
      <c r="P15023" s="87">
        <f>F15023&amp;E15023&amp;G15023&amp;J15023</f>
        <v/>
      </c>
    </row>
    <row r="15024">
      <c r="B15024" s="127" t="n">
        <v>44235</v>
      </c>
      <c r="C15024" s="87">
        <f>TEXT(B15024,"aaa")</f>
        <v/>
      </c>
      <c r="D15024" s="93" t="n"/>
      <c r="E15024" s="87">
        <f>INDEX(매칭테이블!C:D,MATCH(RD!G15024,매칭테이블!D:D,0),1)</f>
        <v/>
      </c>
      <c r="F15024" s="93" t="inlineStr">
        <is>
          <t>카페24</t>
        </is>
      </c>
      <c r="G15024" s="93" t="inlineStr">
        <is>
          <t>어성초 아크네 바디워시옵션=어성초 아크네 바디워시 1개 -30% off</t>
        </is>
      </c>
      <c r="H15024" s="93" t="n">
        <v>5</v>
      </c>
      <c r="I15024" s="93">
        <f>VLOOKUP(G15024,매칭테이블!D:E,2,0)</f>
        <v/>
      </c>
      <c r="J15024" s="87" t="n">
        <v>201208</v>
      </c>
      <c r="K15024" s="93" t="n"/>
      <c r="L15024" s="87">
        <f>VLOOKUP($P15024,매칭테이블!$G:$J,2,0)*H15024</f>
        <v/>
      </c>
      <c r="M15024" s="87">
        <f>L15024-L15024*VLOOKUP($P15024,매칭테이블!$G:$J,3,0)</f>
        <v/>
      </c>
      <c r="N15024" s="87">
        <f>VLOOKUP($P15024,매칭테이블!$G:$J,4,0)*H15024</f>
        <v/>
      </c>
      <c r="O15024" s="144">
        <f>L15024/1.1</f>
        <v/>
      </c>
      <c r="P15024" s="87">
        <f>F15024&amp;E15024&amp;G15024&amp;J15024</f>
        <v/>
      </c>
    </row>
    <row r="15025">
      <c r="B15025" s="127" t="n">
        <v>44235</v>
      </c>
      <c r="C15025" s="87">
        <f>TEXT(B15025,"aaa")</f>
        <v/>
      </c>
      <c r="D15025" s="93" t="n"/>
      <c r="E15025" s="87">
        <f>INDEX(매칭테이블!C:D,MATCH(RD!G15025,매칭테이블!D:D,0),1)</f>
        <v/>
      </c>
      <c r="F15025" s="93" t="inlineStr">
        <is>
          <t>카페24</t>
        </is>
      </c>
      <c r="G15025" s="93" t="inlineStr">
        <is>
          <t>어성초 약산성 클렌징폼클렌징폼=어성초 약산성 클렌징폼 1개 -19%off</t>
        </is>
      </c>
      <c r="H15025" s="93" t="n">
        <v>10</v>
      </c>
      <c r="I15025" s="93">
        <f>VLOOKUP(G15025,매칭테이블!D:E,2,0)</f>
        <v/>
      </c>
      <c r="J15025" s="87" t="n">
        <v>201208</v>
      </c>
      <c r="K15025" s="93" t="n"/>
      <c r="L15025" s="87">
        <f>VLOOKUP($P15025,매칭테이블!$G:$J,2,0)*H15025</f>
        <v/>
      </c>
      <c r="M15025" s="87">
        <f>L15025-L15025*VLOOKUP($P15025,매칭테이블!$G:$J,3,0)</f>
        <v/>
      </c>
      <c r="N15025" s="87">
        <f>VLOOKUP($P15025,매칭테이블!$G:$J,4,0)*H15025</f>
        <v/>
      </c>
      <c r="O15025" s="144">
        <f>L15025/1.1</f>
        <v/>
      </c>
      <c r="P15025" s="87">
        <f>F15025&amp;E15025&amp;G15025&amp;J15025</f>
        <v/>
      </c>
    </row>
    <row r="15026">
      <c r="B15026" s="127" t="n">
        <v>44235</v>
      </c>
      <c r="C15026" s="87">
        <f>TEXT(B15026,"aaa")</f>
        <v/>
      </c>
      <c r="D15026" s="93" t="n"/>
      <c r="E15026" s="87">
        <f>INDEX(매칭테이블!C:D,MATCH(RD!G15026,매칭테이블!D:D,0),1)</f>
        <v/>
      </c>
      <c r="F15026" s="93" t="inlineStr">
        <is>
          <t>카페24</t>
        </is>
      </c>
      <c r="G15026" s="93" t="inlineStr">
        <is>
          <t>어성초 약산성 클렌징폼클렌징폼=어성초 약산성 클렌징폼 2개 -25%off</t>
        </is>
      </c>
      <c r="H15026" s="93" t="n">
        <v>5</v>
      </c>
      <c r="I15026" s="93">
        <f>VLOOKUP(G15026,매칭테이블!D:E,2,0)</f>
        <v/>
      </c>
      <c r="J15026" s="87" t="n">
        <v>201208</v>
      </c>
      <c r="K15026" s="93" t="n"/>
      <c r="L15026" s="87">
        <f>VLOOKUP($P15026,매칭테이블!$G:$J,2,0)*H15026</f>
        <v/>
      </c>
      <c r="M15026" s="87">
        <f>L15026-L15026*VLOOKUP($P15026,매칭테이블!$G:$J,3,0)</f>
        <v/>
      </c>
      <c r="N15026" s="87">
        <f>VLOOKUP($P15026,매칭테이블!$G:$J,4,0)*H15026</f>
        <v/>
      </c>
      <c r="O15026" s="144">
        <f>L15026/1.1</f>
        <v/>
      </c>
      <c r="P15026" s="87">
        <f>F15026&amp;E15026&amp;G15026&amp;J15026</f>
        <v/>
      </c>
    </row>
    <row r="15027">
      <c r="B15027" s="127" t="n">
        <v>44235</v>
      </c>
      <c r="C15027" s="87">
        <f>TEXT(B15027,"aaa")</f>
        <v/>
      </c>
      <c r="D15027" s="93" t="n"/>
      <c r="E15027" s="87">
        <f>INDEX(매칭테이블!C:D,MATCH(RD!G15027,매칭테이블!D:D,0),1)</f>
        <v/>
      </c>
      <c r="F15027" s="93" t="inlineStr">
        <is>
          <t>카페24</t>
        </is>
      </c>
      <c r="G15027" s="93" t="inlineStr">
        <is>
          <t>어성초 약산성 클렌징폼클렌징폼=어성초 약산성 클렌징폼 3개 -31%off (무료배송)</t>
        </is>
      </c>
      <c r="H15027" s="93" t="n">
        <v>3</v>
      </c>
      <c r="I15027" s="93">
        <f>VLOOKUP(G15027,매칭테이블!D:E,2,0)</f>
        <v/>
      </c>
      <c r="J15027" s="87" t="n">
        <v>201208</v>
      </c>
      <c r="K15027" s="93" t="n"/>
      <c r="L15027" s="87">
        <f>VLOOKUP($P15027,매칭테이블!$G:$J,2,0)*H15027</f>
        <v/>
      </c>
      <c r="M15027" s="87">
        <f>L15027-L15027*VLOOKUP($P15027,매칭테이블!$G:$J,3,0)</f>
        <v/>
      </c>
      <c r="N15027" s="87">
        <f>VLOOKUP($P15027,매칭테이블!$G:$J,4,0)*H15027</f>
        <v/>
      </c>
      <c r="O15027" s="144">
        <f>L15027/1.1</f>
        <v/>
      </c>
      <c r="P15027" s="87">
        <f>F15027&amp;E15027&amp;G15027&amp;J15027</f>
        <v/>
      </c>
    </row>
    <row r="15028">
      <c r="B15028" s="127" t="n">
        <v>44235</v>
      </c>
      <c r="C15028" s="87">
        <f>TEXT(B15028,"aaa")</f>
        <v/>
      </c>
      <c r="D15028" s="93" t="n"/>
      <c r="E15028" s="87">
        <f>INDEX(매칭테이블!C:D,MATCH(RD!G15028,매칭테이블!D:D,0),1)</f>
        <v/>
      </c>
      <c r="F15028" s="93" t="inlineStr">
        <is>
          <t>카페24</t>
        </is>
      </c>
      <c r="G15028" s="93" t="inlineStr">
        <is>
          <t>어성초 크림마스크 나이트 솔루션옵션=어성초 크림마스크 나이트 솔루션 1장</t>
        </is>
      </c>
      <c r="H15028" s="93" t="n">
        <v>1</v>
      </c>
      <c r="I15028" s="93">
        <f>VLOOKUP(G15028,매칭테이블!D:E,2,0)</f>
        <v/>
      </c>
      <c r="J15028" s="87" t="n">
        <v>201208</v>
      </c>
      <c r="K15028" s="93" t="n"/>
      <c r="L15028" s="87">
        <f>VLOOKUP($P15028,매칭테이블!$G:$J,2,0)*H15028</f>
        <v/>
      </c>
      <c r="M15028" s="87">
        <f>L15028-L15028*VLOOKUP($P15028,매칭테이블!$G:$J,3,0)</f>
        <v/>
      </c>
      <c r="N15028" s="87">
        <f>VLOOKUP($P15028,매칭테이블!$G:$J,4,0)*H15028</f>
        <v/>
      </c>
      <c r="O15028" s="144">
        <f>L15028/1.1</f>
        <v/>
      </c>
      <c r="P15028" s="87">
        <f>F15028&amp;E15028&amp;G15028&amp;J15028</f>
        <v/>
      </c>
    </row>
    <row r="15029">
      <c r="B15029" s="127" t="n">
        <v>44235</v>
      </c>
      <c r="C15029" s="87">
        <f>TEXT(B15029,"aaa")</f>
        <v/>
      </c>
      <c r="D15029" s="93" t="n"/>
      <c r="E15029" s="87">
        <f>INDEX(매칭테이블!C:D,MATCH(RD!G15029,매칭테이블!D:D,0),1)</f>
        <v/>
      </c>
      <c r="F15029" s="93" t="inlineStr">
        <is>
          <t>카페24</t>
        </is>
      </c>
      <c r="G15029" s="93" t="inlineStr">
        <is>
          <t>어성초 크림마스크 나이트 솔루션옵션=어성초 크림마스크 나이트 솔루션 10장 (-50%)</t>
        </is>
      </c>
      <c r="H15029" s="93" t="n">
        <v>3</v>
      </c>
      <c r="I15029" s="93">
        <f>VLOOKUP(G15029,매칭테이블!D:E,2,0)</f>
        <v/>
      </c>
      <c r="J15029" s="87" t="n">
        <v>201208</v>
      </c>
      <c r="K15029" s="93" t="n"/>
      <c r="L15029" s="87">
        <f>VLOOKUP($P15029,매칭테이블!$G:$J,2,0)*H15029</f>
        <v/>
      </c>
      <c r="M15029" s="87">
        <f>L15029-L15029*VLOOKUP($P15029,매칭테이블!$G:$J,3,0)</f>
        <v/>
      </c>
      <c r="N15029" s="87">
        <f>VLOOKUP($P15029,매칭테이블!$G:$J,4,0)*H15029</f>
        <v/>
      </c>
      <c r="O15029" s="144">
        <f>L15029/1.1</f>
        <v/>
      </c>
      <c r="P15029" s="87">
        <f>F15029&amp;E15029&amp;G15029&amp;J15029</f>
        <v/>
      </c>
    </row>
    <row r="15030">
      <c r="B15030" s="127" t="n">
        <v>44235</v>
      </c>
      <c r="C15030" s="87">
        <f>TEXT(B15030,"aaa")</f>
        <v/>
      </c>
      <c r="D15030" s="93" t="n"/>
      <c r="E15030" s="87">
        <f>INDEX(매칭테이블!C:D,MATCH(RD!G15030,매칭테이블!D:D,0),1)</f>
        <v/>
      </c>
      <c r="F15030" s="93" t="inlineStr">
        <is>
          <t>카페24</t>
        </is>
      </c>
      <c r="G15030" s="93" t="inlineStr">
        <is>
          <t>자작나무 수분 마스크옵션=자작나무 수분 마스크 10장 (50% off)</t>
        </is>
      </c>
      <c r="H15030" s="93" t="n">
        <v>1</v>
      </c>
      <c r="I15030" s="93">
        <f>VLOOKUP(G15030,매칭테이블!D:E,2,0)</f>
        <v/>
      </c>
      <c r="J15030" s="87" t="n">
        <v>201208</v>
      </c>
      <c r="K15030" s="93" t="n"/>
      <c r="L15030" s="87">
        <f>VLOOKUP($P15030,매칭테이블!$G:$J,2,0)*H15030</f>
        <v/>
      </c>
      <c r="M15030" s="87">
        <f>L15030-L15030*VLOOKUP($P15030,매칭테이블!$G:$J,3,0)</f>
        <v/>
      </c>
      <c r="N15030" s="87">
        <f>VLOOKUP($P15030,매칭테이블!$G:$J,4,0)*H15030</f>
        <v/>
      </c>
      <c r="O15030" s="144">
        <f>L15030/1.1</f>
        <v/>
      </c>
      <c r="P15030" s="87">
        <f>F15030&amp;E15030&amp;G15030&amp;J15030</f>
        <v/>
      </c>
    </row>
    <row r="15031">
      <c r="B15031" s="127" t="n">
        <v>44235</v>
      </c>
      <c r="C15031" s="87">
        <f>TEXT(B15031,"aaa")</f>
        <v/>
      </c>
      <c r="D15031" s="93" t="n"/>
      <c r="E15031" s="87">
        <f>INDEX(매칭테이블!C:D,MATCH(RD!G15031,매칭테이블!D:D,0),1)</f>
        <v/>
      </c>
      <c r="F15031" s="93" t="inlineStr">
        <is>
          <t>카페24</t>
        </is>
      </c>
      <c r="G15031" s="93" t="inlineStr">
        <is>
          <t>청귤 비타 잡티 마스크옵션=청귤 비타 잡티 마스크 1장</t>
        </is>
      </c>
      <c r="H15031" s="93" t="n">
        <v>3</v>
      </c>
      <c r="I15031" s="93">
        <f>VLOOKUP(G15031,매칭테이블!D:E,2,0)</f>
        <v/>
      </c>
      <c r="J15031" s="87" t="n">
        <v>201208</v>
      </c>
      <c r="K15031" s="93" t="n"/>
      <c r="L15031" s="87">
        <f>VLOOKUP($P15031,매칭테이블!$G:$J,2,0)*H15031</f>
        <v/>
      </c>
      <c r="M15031" s="87">
        <f>L15031-L15031*VLOOKUP($P15031,매칭테이블!$G:$J,3,0)</f>
        <v/>
      </c>
      <c r="N15031" s="87">
        <f>VLOOKUP($P15031,매칭테이블!$G:$J,4,0)*H15031</f>
        <v/>
      </c>
      <c r="O15031" s="144">
        <f>L15031/1.1</f>
        <v/>
      </c>
      <c r="P15031" s="87">
        <f>F15031&amp;E15031&amp;G15031&amp;J15031</f>
        <v/>
      </c>
    </row>
    <row r="15032">
      <c r="B15032" s="127" t="n">
        <v>44235</v>
      </c>
      <c r="C15032" s="87">
        <f>TEXT(B15032,"aaa")</f>
        <v/>
      </c>
      <c r="D15032" s="93" t="n"/>
      <c r="E15032" s="87">
        <f>INDEX(매칭테이블!C:D,MATCH(RD!G15032,매칭테이블!D:D,0),1)</f>
        <v/>
      </c>
      <c r="F15032" s="93" t="inlineStr">
        <is>
          <t>카페24</t>
        </is>
      </c>
      <c r="G15032" s="93" t="inlineStr">
        <is>
          <t>청귤 비타 잡티 마스크옵션=청귤 비타 잡티 마스크 10장 (50% off)</t>
        </is>
      </c>
      <c r="H15032" s="93" t="n">
        <v>1</v>
      </c>
      <c r="I15032" s="93">
        <f>VLOOKUP(G15032,매칭테이블!D:E,2,0)</f>
        <v/>
      </c>
      <c r="J15032" s="87" t="n">
        <v>201208</v>
      </c>
      <c r="K15032" s="93" t="n"/>
      <c r="L15032" s="87">
        <f>VLOOKUP($P15032,매칭테이블!$G:$J,2,0)*H15032</f>
        <v/>
      </c>
      <c r="M15032" s="87">
        <f>L15032-L15032*VLOOKUP($P15032,매칭테이블!$G:$J,3,0)</f>
        <v/>
      </c>
      <c r="N15032" s="87">
        <f>VLOOKUP($P15032,매칭테이블!$G:$J,4,0)*H15032</f>
        <v/>
      </c>
      <c r="O15032" s="144">
        <f>L15032/1.1</f>
        <v/>
      </c>
      <c r="P15032" s="87">
        <f>F15032&amp;E15032&amp;G15032&amp;J15032</f>
        <v/>
      </c>
    </row>
    <row r="15033">
      <c r="B15033" s="127" t="n">
        <v>44235</v>
      </c>
      <c r="C15033" s="87">
        <f>TEXT(B15033,"aaa")</f>
        <v/>
      </c>
      <c r="D15033" s="93" t="n"/>
      <c r="E15033" s="87">
        <f>INDEX(매칭테이블!C:D,MATCH(RD!G15033,매칭테이블!D:D,0),1)</f>
        <v/>
      </c>
      <c r="F15033" s="93" t="inlineStr">
        <is>
          <t>카페24</t>
        </is>
      </c>
      <c r="G15033" s="93" t="inlineStr">
        <is>
          <t>촉촉 스킨팩 화장솜</t>
        </is>
      </c>
      <c r="H15033" s="93" t="n">
        <v>11</v>
      </c>
      <c r="I15033" s="93">
        <f>VLOOKUP(G15033,매칭테이블!D:E,2,0)</f>
        <v/>
      </c>
      <c r="J15033" s="87" t="n">
        <v>201208</v>
      </c>
      <c r="K15033" s="93" t="n"/>
      <c r="L15033" s="87">
        <f>VLOOKUP($P15033,매칭테이블!$G:$J,2,0)*H15033</f>
        <v/>
      </c>
      <c r="M15033" s="87">
        <f>L15033-L15033*VLOOKUP($P15033,매칭테이블!$G:$J,3,0)</f>
        <v/>
      </c>
      <c r="N15033" s="87">
        <f>VLOOKUP($P15033,매칭테이블!$G:$J,4,0)*H15033</f>
        <v/>
      </c>
      <c r="O15033" s="144">
        <f>L15033/1.1</f>
        <v/>
      </c>
      <c r="P15033" s="87">
        <f>F15033&amp;E15033&amp;G15033&amp;J15033</f>
        <v/>
      </c>
    </row>
    <row r="15034">
      <c r="B15034" s="127" t="n">
        <v>44235</v>
      </c>
      <c r="C15034" s="87">
        <f>TEXT(B15034,"aaa")</f>
        <v/>
      </c>
      <c r="D15034" s="93" t="n"/>
      <c r="E15034" s="87">
        <f>INDEX(매칭테이블!C:D,MATCH(RD!G15034,매칭테이블!D:D,0),1)</f>
        <v/>
      </c>
      <c r="F15034" s="93" t="inlineStr">
        <is>
          <t>카페24</t>
        </is>
      </c>
      <c r="G15034" s="93" t="inlineStr">
        <is>
          <t>촉촉 스킨팩 화장솜</t>
        </is>
      </c>
      <c r="H15034" s="93" t="n">
        <v>3</v>
      </c>
      <c r="I15034" s="93">
        <f>VLOOKUP(G15034,매칭테이블!D:E,2,0)</f>
        <v/>
      </c>
      <c r="J15034" s="87" t="n">
        <v>201208</v>
      </c>
      <c r="K15034" s="93" t="n"/>
      <c r="L15034" s="87">
        <f>VLOOKUP($P15034,매칭테이블!$G:$J,2,0)*H15034</f>
        <v/>
      </c>
      <c r="M15034" s="87">
        <f>L15034-L15034*VLOOKUP($P15034,매칭테이블!$G:$J,3,0)</f>
        <v/>
      </c>
      <c r="N15034" s="87">
        <f>VLOOKUP($P15034,매칭테이블!$G:$J,4,0)*H15034</f>
        <v/>
      </c>
      <c r="O15034" s="144">
        <f>L15034/1.1</f>
        <v/>
      </c>
      <c r="P15034" s="87">
        <f>F15034&amp;E15034&amp;G15034&amp;J15034</f>
        <v/>
      </c>
    </row>
    <row r="15035" customFormat="1" s="93">
      <c r="B15035" s="127" t="n">
        <v>44236</v>
      </c>
      <c r="C15035" s="87">
        <f>TEXT(B15035,"aaa")</f>
        <v/>
      </c>
      <c r="E15035" s="87">
        <f>INDEX(매칭테이블!C:D,MATCH(RD!G15035,매칭테이블!D:D,0),1)</f>
        <v/>
      </c>
      <c r="F15035" s="93" t="inlineStr">
        <is>
          <t>W컨셉</t>
        </is>
      </c>
      <c r="G15035" s="93" t="inlineStr">
        <is>
          <t>어성초 77토너 (2 SET) HEARTLEAF 77% SOOTHING TONER 250ml250ml 2set</t>
        </is>
      </c>
      <c r="H15035" s="93" t="n">
        <v>7</v>
      </c>
      <c r="I15035" s="93">
        <f>VLOOKUP(G15035,매칭테이블!D:E,2,0)</f>
        <v/>
      </c>
      <c r="J15035" s="87" t="n">
        <v>201208</v>
      </c>
      <c r="L15035" s="87">
        <f>VLOOKUP($P15035,매칭테이블!$G:$J,2,0)*H15035</f>
        <v/>
      </c>
      <c r="M15035" s="87">
        <f>L15035-L15035*VLOOKUP($P15035,매칭테이블!$G:$J,3,0)</f>
        <v/>
      </c>
      <c r="N15035" s="87">
        <f>VLOOKUP($P15035,매칭테이블!$G:$J,4,0)*H15035</f>
        <v/>
      </c>
      <c r="O15035" s="144">
        <f>L15035/1.1</f>
        <v/>
      </c>
      <c r="P15035" s="87">
        <f>F15035&amp;E15035&amp;G15035&amp;J15035</f>
        <v/>
      </c>
    </row>
    <row r="15036">
      <c r="B15036" s="127" t="n">
        <v>44236</v>
      </c>
      <c r="C15036" s="87">
        <f>TEXT(B15036,"aaa")</f>
        <v/>
      </c>
      <c r="D15036" s="93" t="n"/>
      <c r="E15036" s="87">
        <f>INDEX(매칭테이블!C:D,MATCH(RD!G15036,매칭테이블!D:D,0),1)</f>
        <v/>
      </c>
      <c r="F15036" s="93" t="inlineStr">
        <is>
          <t>W컨셉</t>
        </is>
      </c>
      <c r="G15036" s="93" t="inlineStr">
        <is>
          <t>어성초 77토너 HEARTLEAF 77% SOOTHING TONER 250ml250ml</t>
        </is>
      </c>
      <c r="H15036" s="93" t="n">
        <v>1</v>
      </c>
      <c r="I15036" s="93">
        <f>VLOOKUP(G15036,매칭테이블!D:E,2,0)</f>
        <v/>
      </c>
      <c r="J15036" s="87" t="n">
        <v>201208</v>
      </c>
      <c r="L15036" s="87">
        <f>VLOOKUP($P15036,매칭테이블!$G:$J,2,0)*H15036</f>
        <v/>
      </c>
      <c r="M15036" s="87">
        <f>L15036-L15036*VLOOKUP($P15036,매칭테이블!$G:$J,3,0)</f>
        <v/>
      </c>
      <c r="N15036" s="87">
        <f>VLOOKUP($P15036,매칭테이블!$G:$J,4,0)*H15036</f>
        <v/>
      </c>
      <c r="O15036" s="144">
        <f>L15036/1.1</f>
        <v/>
      </c>
      <c r="P15036" s="87">
        <f>F15036&amp;E15036&amp;G15036&amp;J15036</f>
        <v/>
      </c>
    </row>
    <row r="15037">
      <c r="B15037" s="127" t="n">
        <v>44236</v>
      </c>
      <c r="C15037" s="87">
        <f>TEXT(B15037,"aaa")</f>
        <v/>
      </c>
      <c r="D15037" s="93" t="n"/>
      <c r="E15037" s="87">
        <f>INDEX(매칭테이블!C:D,MATCH(RD!G15037,매칭테이블!D:D,0),1)</f>
        <v/>
      </c>
      <c r="F15037" s="93" t="inlineStr">
        <is>
          <t>스타일쉐어</t>
        </is>
      </c>
      <c r="G15037" s="93" t="inlineStr">
        <is>
          <t>아누아 어성초 77 토너 250ml</t>
        </is>
      </c>
      <c r="H15037" s="93" t="n">
        <v>4</v>
      </c>
      <c r="I15037" s="93">
        <f>VLOOKUP(G15037,매칭테이블!D:E,2,0)</f>
        <v/>
      </c>
      <c r="J15037" s="87" t="n">
        <v>201208</v>
      </c>
      <c r="L15037" s="87">
        <f>VLOOKUP($P15037,매칭테이블!$G:$J,2,0)*H15037</f>
        <v/>
      </c>
      <c r="M15037" s="87">
        <f>L15037-L15037*VLOOKUP($P15037,매칭테이블!$G:$J,3,0)</f>
        <v/>
      </c>
      <c r="N15037" s="87">
        <f>VLOOKUP($P15037,매칭테이블!$G:$J,4,0)*H15037</f>
        <v/>
      </c>
      <c r="O15037" s="144">
        <f>L15037/1.1</f>
        <v/>
      </c>
      <c r="P15037" s="87">
        <f>F15037&amp;E15037&amp;G15037&amp;J15037</f>
        <v/>
      </c>
    </row>
    <row r="15038">
      <c r="B15038" s="127" t="n">
        <v>44236</v>
      </c>
      <c r="C15038" s="87">
        <f>TEXT(B15038,"aaa")</f>
        <v/>
      </c>
      <c r="D15038" s="93" t="n"/>
      <c r="E15038" s="87">
        <f>INDEX(매칭테이블!C:D,MATCH(RD!G15038,매칭테이블!D:D,0),1)</f>
        <v/>
      </c>
      <c r="F15038" s="93" t="inlineStr">
        <is>
          <t>아누아 CS</t>
        </is>
      </c>
      <c r="G15038" s="93" t="inlineStr">
        <is>
          <t>어성초 머드 크림 마스크 100ml</t>
        </is>
      </c>
      <c r="H15038" s="93" t="n">
        <v>3</v>
      </c>
      <c r="I15038" s="93">
        <f>VLOOKUP(G15038,매칭테이블!D:E,2,0)</f>
        <v/>
      </c>
      <c r="J15038" s="87" t="n">
        <v>201208</v>
      </c>
      <c r="L15038" s="87">
        <f>VLOOKUP($P15038,매칭테이블!$G:$J,2,0)*H15038</f>
        <v/>
      </c>
      <c r="M15038" s="87">
        <f>L15038-L15038*VLOOKUP($P15038,매칭테이블!$G:$J,3,0)</f>
        <v/>
      </c>
      <c r="N15038" s="87">
        <f>VLOOKUP($P15038,매칭테이블!$G:$J,4,0)*H15038</f>
        <v/>
      </c>
      <c r="O15038" s="144">
        <f>L15038/1.1</f>
        <v/>
      </c>
      <c r="P15038" s="87">
        <f>F15038&amp;E15038&amp;G15038&amp;J15038</f>
        <v/>
      </c>
    </row>
    <row r="15039">
      <c r="B15039" s="127" t="n">
        <v>44236</v>
      </c>
      <c r="C15039" s="87">
        <f>TEXT(B15039,"aaa")</f>
        <v/>
      </c>
      <c r="D15039" s="93" t="n"/>
      <c r="E15039" s="87">
        <f>INDEX(매칭테이블!C:D,MATCH(RD!G15039,매칭테이블!D:D,0),1)</f>
        <v/>
      </c>
      <c r="F15039" s="93" t="inlineStr">
        <is>
          <t>아누아 CS</t>
        </is>
      </c>
      <c r="G15039" s="93" t="inlineStr">
        <is>
          <t>어성초 클리어패드 70P</t>
        </is>
      </c>
      <c r="H15039" s="93" t="n">
        <v>17</v>
      </c>
      <c r="I15039" s="93">
        <f>VLOOKUP(G15039,매칭테이블!D:E,2,0)</f>
        <v/>
      </c>
      <c r="J15039" s="87" t="n">
        <v>201208</v>
      </c>
      <c r="L15039" s="87">
        <f>VLOOKUP($P15039,매칭테이블!$G:$J,2,0)*H15039</f>
        <v/>
      </c>
      <c r="M15039" s="87">
        <f>L15039-L15039*VLOOKUP($P15039,매칭테이블!$G:$J,3,0)</f>
        <v/>
      </c>
      <c r="N15039" s="87">
        <f>VLOOKUP($P15039,매칭테이블!$G:$J,4,0)*H15039</f>
        <v/>
      </c>
      <c r="O15039" s="144">
        <f>L15039/1.1</f>
        <v/>
      </c>
      <c r="P15039" s="87">
        <f>F15039&amp;E15039&amp;G15039&amp;J15039</f>
        <v/>
      </c>
    </row>
    <row r="15040">
      <c r="B15040" s="127" t="n">
        <v>44236</v>
      </c>
      <c r="C15040" s="87">
        <f>TEXT(B15040,"aaa")</f>
        <v/>
      </c>
      <c r="D15040" s="93" t="n"/>
      <c r="E15040" s="87">
        <f>INDEX(매칭테이블!C:D,MATCH(RD!G15040,매칭테이블!D:D,0),1)</f>
        <v/>
      </c>
      <c r="F15040" s="93" t="inlineStr">
        <is>
          <t>카페24</t>
        </is>
      </c>
      <c r="G15040" s="93" t="inlineStr">
        <is>
          <t>5 제로 무기자차 선크림옵션=5제로 무기자차 선크림 1개-20% off</t>
        </is>
      </c>
      <c r="H15040" s="93" t="n">
        <v>3</v>
      </c>
      <c r="I15040" s="93">
        <f>VLOOKUP(G15040,매칭테이블!D:E,2,0)</f>
        <v/>
      </c>
      <c r="J15040" s="87" t="n">
        <v>201208</v>
      </c>
      <c r="L15040" s="87">
        <f>VLOOKUP($P15040,매칭테이블!$G:$J,2,0)*H15040</f>
        <v/>
      </c>
      <c r="M15040" s="87">
        <f>L15040-L15040*VLOOKUP($P15040,매칭테이블!$G:$J,3,0)</f>
        <v/>
      </c>
      <c r="N15040" s="87">
        <f>VLOOKUP($P15040,매칭테이블!$G:$J,4,0)*H15040</f>
        <v/>
      </c>
      <c r="O15040" s="144">
        <f>L15040/1.1</f>
        <v/>
      </c>
      <c r="P15040" s="87">
        <f>F15040&amp;E15040&amp;G15040&amp;J15040</f>
        <v/>
      </c>
    </row>
    <row r="15041">
      <c r="B15041" s="127" t="n">
        <v>44236</v>
      </c>
      <c r="C15041" s="87">
        <f>TEXT(B15041,"aaa")</f>
        <v/>
      </c>
      <c r="D15041" s="93" t="n"/>
      <c r="E15041" s="87">
        <f>INDEX(매칭테이블!C:D,MATCH(RD!G15041,매칭테이블!D:D,0),1)</f>
        <v/>
      </c>
      <c r="F15041" s="93" t="inlineStr">
        <is>
          <t>카페24</t>
        </is>
      </c>
      <c r="G15041" s="93" t="inlineStr">
        <is>
          <t>[수분 보충 세트] 어성초 77 토너 + 어성초 70 로션옵션=어성초 77 토너 250ml + 어성초 70 로션 200ml -30%</t>
        </is>
      </c>
      <c r="H15041" s="93" t="n">
        <v>24</v>
      </c>
      <c r="I15041" s="93">
        <f>VLOOKUP(G15041,매칭테이블!D:E,2,0)</f>
        <v/>
      </c>
      <c r="J15041" s="87" t="n">
        <v>201208</v>
      </c>
      <c r="L15041" s="87">
        <f>VLOOKUP($P15041,매칭테이블!$G:$J,2,0)*H15041</f>
        <v/>
      </c>
      <c r="M15041" s="87">
        <f>L15041-L15041*VLOOKUP($P15041,매칭테이블!$G:$J,3,0)</f>
        <v/>
      </c>
      <c r="N15041" s="87">
        <f>VLOOKUP($P15041,매칭테이블!$G:$J,4,0)*H15041</f>
        <v/>
      </c>
      <c r="O15041" s="144">
        <f>L15041/1.1</f>
        <v/>
      </c>
      <c r="P15041" s="87">
        <f>F15041&amp;E15041&amp;G15041&amp;J15041</f>
        <v/>
      </c>
    </row>
    <row r="15042">
      <c r="B15042" s="127" t="n">
        <v>44236</v>
      </c>
      <c r="C15042" s="87">
        <f>TEXT(B15042,"aaa")</f>
        <v/>
      </c>
      <c r="D15042" s="93" t="n"/>
      <c r="E15042" s="87">
        <f>INDEX(매칭테이블!C:D,MATCH(RD!G15042,매칭테이블!D:D,0),1)</f>
        <v/>
      </c>
      <c r="F15042" s="93" t="inlineStr">
        <is>
          <t>카페24</t>
        </is>
      </c>
      <c r="G15042" s="93" t="inlineStr">
        <is>
          <t>대용량 어성초 77 토너 500ml</t>
        </is>
      </c>
      <c r="H15042" s="93" t="n">
        <v>1</v>
      </c>
      <c r="I15042" s="93">
        <f>VLOOKUP(G15042,매칭테이블!D:E,2,0)</f>
        <v/>
      </c>
      <c r="J15042" s="87" t="n">
        <v>201208</v>
      </c>
      <c r="L15042" s="87">
        <f>VLOOKUP($P15042,매칭테이블!$G:$J,2,0)*H15042</f>
        <v/>
      </c>
      <c r="M15042" s="87">
        <f>L15042-L15042*VLOOKUP($P15042,매칭테이블!$G:$J,3,0)</f>
        <v/>
      </c>
      <c r="N15042" s="87">
        <f>VLOOKUP($P15042,매칭테이블!$G:$J,4,0)*H15042</f>
        <v/>
      </c>
      <c r="O15042" s="144">
        <f>L15042/1.1</f>
        <v/>
      </c>
      <c r="P15042" s="87">
        <f>F15042&amp;E15042&amp;G15042&amp;J15042</f>
        <v/>
      </c>
    </row>
    <row r="15043">
      <c r="B15043" s="127" t="n">
        <v>44236</v>
      </c>
      <c r="C15043" s="87">
        <f>TEXT(B15043,"aaa")</f>
        <v/>
      </c>
      <c r="D15043" s="93" t="n"/>
      <c r="E15043" s="87">
        <f>INDEX(매칭테이블!C:D,MATCH(RD!G15043,매칭테이블!D:D,0),1)</f>
        <v/>
      </c>
      <c r="F15043" s="93" t="inlineStr">
        <is>
          <t>카페24</t>
        </is>
      </c>
      <c r="G15043" s="93" t="inlineStr">
        <is>
          <t>대용량 어성초 77 토너 500ml옵션=대용량 어성초 77 토너 1개 - 27% OFF</t>
        </is>
      </c>
      <c r="H15043" s="93" t="n">
        <v>14</v>
      </c>
      <c r="I15043" s="93">
        <f>VLOOKUP(G15043,매칭테이블!D:E,2,0)</f>
        <v/>
      </c>
      <c r="J15043" s="87" t="n">
        <v>201208</v>
      </c>
      <c r="L15043" s="87">
        <f>VLOOKUP($P15043,매칭테이블!$G:$J,2,0)*H15043</f>
        <v/>
      </c>
      <c r="M15043" s="87">
        <f>L15043-L15043*VLOOKUP($P15043,매칭테이블!$G:$J,3,0)</f>
        <v/>
      </c>
      <c r="N15043" s="87">
        <f>VLOOKUP($P15043,매칭테이블!$G:$J,4,0)*H15043</f>
        <v/>
      </c>
      <c r="O15043" s="144">
        <f>L15043/1.1</f>
        <v/>
      </c>
      <c r="P15043" s="87">
        <f>F15043&amp;E15043&amp;G15043&amp;J15043</f>
        <v/>
      </c>
    </row>
    <row r="15044">
      <c r="B15044" s="127" t="n">
        <v>44236</v>
      </c>
      <c r="C15044" s="87">
        <f>TEXT(B15044,"aaa")</f>
        <v/>
      </c>
      <c r="D15044" s="93" t="n"/>
      <c r="E15044" s="87">
        <f>INDEX(매칭테이블!C:D,MATCH(RD!G15044,매칭테이블!D:D,0),1)</f>
        <v/>
      </c>
      <c r="F15044" s="93" t="inlineStr">
        <is>
          <t>카페24</t>
        </is>
      </c>
      <c r="G15044" s="93" t="inlineStr">
        <is>
          <t>대용량 어성초 77 토너 500ml화장솜(선택)=촉촉 스킨팩 화장솜</t>
        </is>
      </c>
      <c r="H15044" s="93" t="n">
        <v>2</v>
      </c>
      <c r="I15044" s="93">
        <f>VLOOKUP(G15044,매칭테이블!D:E,2,0)</f>
        <v/>
      </c>
      <c r="J15044" s="87" t="n">
        <v>201208</v>
      </c>
      <c r="L15044" s="87">
        <f>VLOOKUP($P15044,매칭테이블!$G:$J,2,0)*H15044</f>
        <v/>
      </c>
      <c r="M15044" s="87">
        <f>L15044-L15044*VLOOKUP($P15044,매칭테이블!$G:$J,3,0)</f>
        <v/>
      </c>
      <c r="N15044" s="87">
        <f>VLOOKUP($P15044,매칭테이블!$G:$J,4,0)*H15044</f>
        <v/>
      </c>
      <c r="O15044" s="144">
        <f>L15044/1.1</f>
        <v/>
      </c>
      <c r="P15044" s="87">
        <f>F15044&amp;E15044&amp;G15044&amp;J15044</f>
        <v/>
      </c>
    </row>
    <row r="15045">
      <c r="B15045" s="127" t="n">
        <v>44236</v>
      </c>
      <c r="C15045" s="87">
        <f>TEXT(B15045,"aaa")</f>
        <v/>
      </c>
      <c r="D15045" s="93" t="n"/>
      <c r="E15045" s="87">
        <f>INDEX(매칭테이블!C:D,MATCH(RD!G15045,매칭테이블!D:D,0),1)</f>
        <v/>
      </c>
      <c r="F15045" s="93" t="inlineStr">
        <is>
          <t>카페24</t>
        </is>
      </c>
      <c r="G15045" s="93" t="inlineStr">
        <is>
          <t>어성초 70 데일리 릴리프 로션로션=어성초 70 데일리 릴리프 로션 1개 -20% off</t>
        </is>
      </c>
      <c r="H15045" s="93" t="n">
        <v>7</v>
      </c>
      <c r="I15045" s="93">
        <f>VLOOKUP(G15045,매칭테이블!D:E,2,0)</f>
        <v/>
      </c>
      <c r="J15045" s="87" t="n">
        <v>201208</v>
      </c>
      <c r="L15045" s="87">
        <f>VLOOKUP($P15045,매칭테이블!$G:$J,2,0)*H15045</f>
        <v/>
      </c>
      <c r="M15045" s="87">
        <f>L15045-L15045*VLOOKUP($P15045,매칭테이블!$G:$J,3,0)</f>
        <v/>
      </c>
      <c r="N15045" s="87">
        <f>VLOOKUP($P15045,매칭테이블!$G:$J,4,0)*H15045</f>
        <v/>
      </c>
      <c r="O15045" s="144">
        <f>L15045/1.1</f>
        <v/>
      </c>
      <c r="P15045" s="87">
        <f>F15045&amp;E15045&amp;G15045&amp;J15045</f>
        <v/>
      </c>
    </row>
    <row r="15046">
      <c r="B15046" s="127" t="n">
        <v>44236</v>
      </c>
      <c r="C15046" s="87">
        <f>TEXT(B15046,"aaa")</f>
        <v/>
      </c>
      <c r="D15046" s="93" t="n"/>
      <c r="E15046" s="87">
        <f>INDEX(매칭테이블!C:D,MATCH(RD!G15046,매칭테이블!D:D,0),1)</f>
        <v/>
      </c>
      <c r="F15046" s="93" t="inlineStr">
        <is>
          <t>카페24</t>
        </is>
      </c>
      <c r="G15046" s="93" t="inlineStr">
        <is>
          <t>어성초 70 데일리 릴리프 로션로션=어성초 70 데일리 릴리프 로션 2개 -30% off</t>
        </is>
      </c>
      <c r="H15046" s="93" t="n">
        <v>1</v>
      </c>
      <c r="I15046" s="93">
        <f>VLOOKUP(G15046,매칭테이블!D:E,2,0)</f>
        <v/>
      </c>
      <c r="J15046" s="87" t="n">
        <v>201208</v>
      </c>
      <c r="L15046" s="87">
        <f>VLOOKUP($P15046,매칭테이블!$G:$J,2,0)*H15046</f>
        <v/>
      </c>
      <c r="M15046" s="87">
        <f>L15046-L15046*VLOOKUP($P15046,매칭테이블!$G:$J,3,0)</f>
        <v/>
      </c>
      <c r="N15046" s="87">
        <f>VLOOKUP($P15046,매칭테이블!$G:$J,4,0)*H15046</f>
        <v/>
      </c>
      <c r="O15046" s="144">
        <f>L15046/1.1</f>
        <v/>
      </c>
      <c r="P15046" s="87">
        <f>F15046&amp;E15046&amp;G15046&amp;J15046</f>
        <v/>
      </c>
    </row>
    <row r="15047">
      <c r="B15047" s="127" t="n">
        <v>44236</v>
      </c>
      <c r="C15047" s="87">
        <f>TEXT(B15047,"aaa")</f>
        <v/>
      </c>
      <c r="D15047" s="93" t="n"/>
      <c r="E15047" s="87">
        <f>INDEX(매칭테이블!C:D,MATCH(RD!G15047,매칭테이블!D:D,0),1)</f>
        <v/>
      </c>
      <c r="F15047" s="93" t="inlineStr">
        <is>
          <t>카페24</t>
        </is>
      </c>
      <c r="G15047" s="93" t="inlineStr">
        <is>
          <t>어성초 70 데일리 릴리프 로션로션=어성초 77토너 + 어성초 70 로션 수분 보충 세트 -30% off</t>
        </is>
      </c>
      <c r="H15047" s="93" t="n">
        <v>6</v>
      </c>
      <c r="I15047" s="93">
        <f>VLOOKUP(G15047,매칭테이블!D:E,2,0)</f>
        <v/>
      </c>
      <c r="J15047" s="87" t="n">
        <v>201208</v>
      </c>
      <c r="L15047" s="87">
        <f>VLOOKUP($P15047,매칭테이블!$G:$J,2,0)*H15047</f>
        <v/>
      </c>
      <c r="M15047" s="87">
        <f>L15047-L15047*VLOOKUP($P15047,매칭테이블!$G:$J,3,0)</f>
        <v/>
      </c>
      <c r="N15047" s="87">
        <f>VLOOKUP($P15047,매칭테이블!$G:$J,4,0)*H15047</f>
        <v/>
      </c>
      <c r="O15047" s="144">
        <f>L15047/1.1</f>
        <v/>
      </c>
      <c r="P15047" s="87">
        <f>F15047&amp;E15047&amp;G15047&amp;J15047</f>
        <v/>
      </c>
    </row>
    <row r="15048">
      <c r="B15048" s="127" t="n">
        <v>44236</v>
      </c>
      <c r="C15048" s="87">
        <f>TEXT(B15048,"aaa")</f>
        <v/>
      </c>
      <c r="D15048" s="93" t="n"/>
      <c r="E15048" s="87">
        <f>INDEX(매칭테이블!C:D,MATCH(RD!G15048,매칭테이블!D:D,0),1)</f>
        <v/>
      </c>
      <c r="F15048" s="93" t="inlineStr">
        <is>
          <t>카페24</t>
        </is>
      </c>
      <c r="G15048" s="93" t="inlineStr">
        <is>
          <t>어성초 70 머드 크림 마스크옵션=어성초 70 머드 크림 마스크-20% off</t>
        </is>
      </c>
      <c r="H15048" s="93" t="n">
        <v>6</v>
      </c>
      <c r="I15048" s="93">
        <f>VLOOKUP(G15048,매칭테이블!D:E,2,0)</f>
        <v/>
      </c>
      <c r="J15048" s="87" t="n">
        <v>201208</v>
      </c>
      <c r="L15048" s="87">
        <f>VLOOKUP($P15048,매칭테이블!$G:$J,2,0)*H15048</f>
        <v/>
      </c>
      <c r="M15048" s="87">
        <f>L15048-L15048*VLOOKUP($P15048,매칭테이블!$G:$J,3,0)</f>
        <v/>
      </c>
      <c r="N15048" s="87">
        <f>VLOOKUP($P15048,매칭테이블!$G:$J,4,0)*H15048</f>
        <v/>
      </c>
      <c r="O15048" s="144">
        <f>L15048/1.1</f>
        <v/>
      </c>
      <c r="P15048" s="87">
        <f>F15048&amp;E15048&amp;G15048&amp;J15048</f>
        <v/>
      </c>
    </row>
    <row r="15049">
      <c r="B15049" s="127" t="n">
        <v>44236</v>
      </c>
      <c r="C15049" s="87">
        <f>TEXT(B15049,"aaa")</f>
        <v/>
      </c>
      <c r="D15049" s="93" t="n"/>
      <c r="E15049" s="87">
        <f>INDEX(매칭테이블!C:D,MATCH(RD!G15049,매칭테이블!D:D,0),1)</f>
        <v/>
      </c>
      <c r="F15049" s="93" t="inlineStr">
        <is>
          <t>카페24</t>
        </is>
      </c>
      <c r="G15049" s="93" t="inlineStr">
        <is>
          <t>어성초 70 머드 크림 마스크옵션=어성초 70 머드 크림 마스크 2개-30% off (무료배송)</t>
        </is>
      </c>
      <c r="H15049" s="93" t="n">
        <v>4</v>
      </c>
      <c r="I15049" s="93">
        <f>VLOOKUP(G15049,매칭테이블!D:E,2,0)</f>
        <v/>
      </c>
      <c r="J15049" s="87" t="n">
        <v>201208</v>
      </c>
      <c r="L15049" s="87">
        <f>VLOOKUP($P15049,매칭테이블!$G:$J,2,0)*H15049</f>
        <v/>
      </c>
      <c r="M15049" s="87">
        <f>L15049-L15049*VLOOKUP($P15049,매칭테이블!$G:$J,3,0)</f>
        <v/>
      </c>
      <c r="N15049" s="87">
        <f>VLOOKUP($P15049,매칭테이블!$G:$J,4,0)*H15049</f>
        <v/>
      </c>
      <c r="O15049" s="144">
        <f>L15049/1.1</f>
        <v/>
      </c>
      <c r="P15049" s="87">
        <f>F15049&amp;E15049&amp;G15049&amp;J15049</f>
        <v/>
      </c>
    </row>
    <row r="15050">
      <c r="B15050" s="127" t="n">
        <v>44236</v>
      </c>
      <c r="C15050" s="87">
        <f>TEXT(B15050,"aaa")</f>
        <v/>
      </c>
      <c r="D15050" s="93" t="n"/>
      <c r="E15050" s="87">
        <f>INDEX(매칭테이블!C:D,MATCH(RD!G15050,매칭테이블!D:D,0),1)</f>
        <v/>
      </c>
      <c r="F15050" s="93" t="inlineStr">
        <is>
          <t>카페24</t>
        </is>
      </c>
      <c r="G15050" s="93" t="inlineStr">
        <is>
          <t>어성초 70 인텐스 카밍 크림크림=어성초 70 인텐스 카밍 크림 1개 (-20%)</t>
        </is>
      </c>
      <c r="H15050" s="93" t="n">
        <v>2</v>
      </c>
      <c r="I15050" s="93">
        <f>VLOOKUP(G15050,매칭테이블!D:E,2,0)</f>
        <v/>
      </c>
      <c r="J15050" s="87" t="n">
        <v>201208</v>
      </c>
      <c r="L15050" s="87">
        <f>VLOOKUP($P15050,매칭테이블!$G:$J,2,0)*H15050</f>
        <v/>
      </c>
      <c r="M15050" s="87">
        <f>L15050-L15050*VLOOKUP($P15050,매칭테이블!$G:$J,3,0)</f>
        <v/>
      </c>
      <c r="N15050" s="87">
        <f>VLOOKUP($P15050,매칭테이블!$G:$J,4,0)*H15050</f>
        <v/>
      </c>
      <c r="O15050" s="144">
        <f>L15050/1.1</f>
        <v/>
      </c>
      <c r="P15050" s="87">
        <f>F15050&amp;E15050&amp;G15050&amp;J15050</f>
        <v/>
      </c>
    </row>
    <row r="15051">
      <c r="B15051" s="127" t="n">
        <v>44236</v>
      </c>
      <c r="C15051" s="87">
        <f>TEXT(B15051,"aaa")</f>
        <v/>
      </c>
      <c r="D15051" s="93" t="n"/>
      <c r="E15051" s="87">
        <f>INDEX(매칭테이블!C:D,MATCH(RD!G15051,매칭테이블!D:D,0),1)</f>
        <v/>
      </c>
      <c r="F15051" s="93" t="inlineStr">
        <is>
          <t>카페24</t>
        </is>
      </c>
      <c r="G15051" s="93" t="inlineStr">
        <is>
          <t>어성초 70 인텐스 카밍 크림크림=어성초 토너 250ml + 카밍 크림 50ml (-30%)</t>
        </is>
      </c>
      <c r="H15051" s="93" t="n">
        <v>1</v>
      </c>
      <c r="I15051" s="93">
        <f>VLOOKUP(G15051,매칭테이블!D:E,2,0)</f>
        <v/>
      </c>
      <c r="J15051" s="87" t="n">
        <v>201208</v>
      </c>
      <c r="L15051" s="87">
        <f>VLOOKUP($P15051,매칭테이블!$G:$J,2,0)*H15051</f>
        <v/>
      </c>
      <c r="M15051" s="87">
        <f>L15051-L15051*VLOOKUP($P15051,매칭테이블!$G:$J,3,0)</f>
        <v/>
      </c>
      <c r="N15051" s="87">
        <f>VLOOKUP($P15051,매칭테이블!$G:$J,4,0)*H15051</f>
        <v/>
      </c>
      <c r="O15051" s="144">
        <f>L15051/1.1</f>
        <v/>
      </c>
      <c r="P15051" s="87">
        <f>F15051&amp;E15051&amp;G15051&amp;J15051</f>
        <v/>
      </c>
    </row>
    <row r="15052">
      <c r="B15052" s="127" t="n">
        <v>44236</v>
      </c>
      <c r="C15052" s="87">
        <f>TEXT(B15052,"aaa")</f>
        <v/>
      </c>
      <c r="D15052" s="93" t="n"/>
      <c r="E15052" s="87">
        <f>INDEX(매칭테이블!C:D,MATCH(RD!G15052,매칭테이블!D:D,0),1)</f>
        <v/>
      </c>
      <c r="F15052" s="93" t="inlineStr">
        <is>
          <t>카페24</t>
        </is>
      </c>
      <c r="G15052" s="93" t="inlineStr">
        <is>
          <t>어성초 77 수딩 토너토너(필수)=(대용량) 어성초 77 토너 500ml (무료배송)</t>
        </is>
      </c>
      <c r="H15052" s="93" t="n">
        <v>1</v>
      </c>
      <c r="I15052" s="93">
        <f>VLOOKUP(G15052,매칭테이블!D:E,2,0)</f>
        <v/>
      </c>
      <c r="J15052" s="87" t="n">
        <v>201208</v>
      </c>
      <c r="L15052" s="87">
        <f>VLOOKUP($P15052,매칭테이블!$G:$J,2,0)*H15052</f>
        <v/>
      </c>
      <c r="M15052" s="87">
        <f>L15052-L15052*VLOOKUP($P15052,매칭테이블!$G:$J,3,0)</f>
        <v/>
      </c>
      <c r="N15052" s="87">
        <f>VLOOKUP($P15052,매칭테이블!$G:$J,4,0)*H15052</f>
        <v/>
      </c>
      <c r="O15052" s="144">
        <f>L15052/1.1</f>
        <v/>
      </c>
      <c r="P15052" s="87">
        <f>F15052&amp;E15052&amp;G15052&amp;J15052</f>
        <v/>
      </c>
    </row>
    <row r="15053">
      <c r="B15053" s="127" t="n">
        <v>44236</v>
      </c>
      <c r="C15053" s="87">
        <f>TEXT(B15053,"aaa")</f>
        <v/>
      </c>
      <c r="D15053" s="93" t="n"/>
      <c r="E15053" s="87">
        <f>INDEX(매칭테이블!C:D,MATCH(RD!G15053,매칭테이블!D:D,0),1)</f>
        <v/>
      </c>
      <c r="F15053" s="93" t="inlineStr">
        <is>
          <t>카페24</t>
        </is>
      </c>
      <c r="G15053" s="93" t="inlineStr">
        <is>
          <t>어성초 77 진정 마스크옵션=어성초 77 진정 마스크팩 1장</t>
        </is>
      </c>
      <c r="H15053" s="93" t="n">
        <v>1</v>
      </c>
      <c r="I15053" s="93">
        <f>VLOOKUP(G15053,매칭테이블!D:E,2,0)</f>
        <v/>
      </c>
      <c r="J15053" s="87" t="n">
        <v>201208</v>
      </c>
      <c r="L15053" s="87">
        <f>VLOOKUP($P15053,매칭테이블!$G:$J,2,0)*H15053</f>
        <v/>
      </c>
      <c r="M15053" s="87">
        <f>L15053-L15053*VLOOKUP($P15053,매칭테이블!$G:$J,3,0)</f>
        <v/>
      </c>
      <c r="N15053" s="87">
        <f>VLOOKUP($P15053,매칭테이블!$G:$J,4,0)*H15053</f>
        <v/>
      </c>
      <c r="O15053" s="144">
        <f>L15053/1.1</f>
        <v/>
      </c>
      <c r="P15053" s="87">
        <f>F15053&amp;E15053&amp;G15053&amp;J15053</f>
        <v/>
      </c>
    </row>
    <row r="15054">
      <c r="B15054" s="127" t="n">
        <v>44236</v>
      </c>
      <c r="C15054" s="87">
        <f>TEXT(B15054,"aaa")</f>
        <v/>
      </c>
      <c r="D15054" s="93" t="n"/>
      <c r="E15054" s="87">
        <f>INDEX(매칭테이블!C:D,MATCH(RD!G15054,매칭테이블!D:D,0),1)</f>
        <v/>
      </c>
      <c r="F15054" s="93" t="inlineStr">
        <is>
          <t>카페24</t>
        </is>
      </c>
      <c r="G15054" s="93" t="inlineStr">
        <is>
          <t>어성초 77 진정 마스크옵션=어성초 77 진정 마스크팩 10장-50% off</t>
        </is>
      </c>
      <c r="H15054" s="93" t="n">
        <v>2</v>
      </c>
      <c r="I15054" s="93">
        <f>VLOOKUP(G15054,매칭테이블!D:E,2,0)</f>
        <v/>
      </c>
      <c r="J15054" s="87" t="n">
        <v>201208</v>
      </c>
      <c r="L15054" s="87">
        <f>VLOOKUP($P15054,매칭테이블!$G:$J,2,0)*H15054</f>
        <v/>
      </c>
      <c r="M15054" s="87">
        <f>L15054-L15054*VLOOKUP($P15054,매칭테이블!$G:$J,3,0)</f>
        <v/>
      </c>
      <c r="N15054" s="87">
        <f>VLOOKUP($P15054,매칭테이블!$G:$J,4,0)*H15054</f>
        <v/>
      </c>
      <c r="O15054" s="144">
        <f>L15054/1.1</f>
        <v/>
      </c>
      <c r="P15054" s="87">
        <f>F15054&amp;E15054&amp;G15054&amp;J15054</f>
        <v/>
      </c>
    </row>
    <row r="15055">
      <c r="B15055" s="127" t="n">
        <v>44236</v>
      </c>
      <c r="C15055" s="87">
        <f>TEXT(B15055,"aaa")</f>
        <v/>
      </c>
      <c r="D15055" s="93" t="n"/>
      <c r="E15055" s="87">
        <f>INDEX(매칭테이블!C:D,MATCH(RD!G15055,매칭테이블!D:D,0),1)</f>
        <v/>
      </c>
      <c r="F15055" s="93" t="inlineStr">
        <is>
          <t>카페24</t>
        </is>
      </c>
      <c r="G15055" s="93" t="inlineStr">
        <is>
          <t>어성초 77 진정 토너옵션=어성초 77 토너 1개-20% off</t>
        </is>
      </c>
      <c r="H15055" s="93" t="n">
        <v>24</v>
      </c>
      <c r="I15055" s="93">
        <f>VLOOKUP(G15055,매칭테이블!D:E,2,0)</f>
        <v/>
      </c>
      <c r="J15055" s="87" t="n">
        <v>201208</v>
      </c>
      <c r="L15055" s="87">
        <f>VLOOKUP($P15055,매칭테이블!$G:$J,2,0)*H15055</f>
        <v/>
      </c>
      <c r="M15055" s="87">
        <f>L15055-L15055*VLOOKUP($P15055,매칭테이블!$G:$J,3,0)</f>
        <v/>
      </c>
      <c r="N15055" s="87">
        <f>VLOOKUP($P15055,매칭테이블!$G:$J,4,0)*H15055</f>
        <v/>
      </c>
      <c r="O15055" s="144">
        <f>L15055/1.1</f>
        <v/>
      </c>
      <c r="P15055" s="87">
        <f>F15055&amp;E15055&amp;G15055&amp;J15055</f>
        <v/>
      </c>
    </row>
    <row r="15056">
      <c r="B15056" s="127" t="n">
        <v>44236</v>
      </c>
      <c r="C15056" s="87">
        <f>TEXT(B15056,"aaa")</f>
        <v/>
      </c>
      <c r="D15056" s="93" t="n"/>
      <c r="E15056" s="87">
        <f>INDEX(매칭테이블!C:D,MATCH(RD!G15056,매칭테이블!D:D,0),1)</f>
        <v/>
      </c>
      <c r="F15056" s="93" t="inlineStr">
        <is>
          <t>카페24</t>
        </is>
      </c>
      <c r="G15056" s="93" t="inlineStr">
        <is>
          <t>어성초 77 진정 토너옵션=BEST어성초 77 토너 2개-30% off (무료배송)</t>
        </is>
      </c>
      <c r="H15056" s="93" t="n">
        <v>25</v>
      </c>
      <c r="I15056" s="93">
        <f>VLOOKUP(G15056,매칭테이블!D:E,2,0)</f>
        <v/>
      </c>
      <c r="J15056" s="87" t="n">
        <v>201208</v>
      </c>
      <c r="L15056" s="87">
        <f>VLOOKUP($P15056,매칭테이블!$G:$J,2,0)*H15056</f>
        <v/>
      </c>
      <c r="M15056" s="87">
        <f>L15056-L15056*VLOOKUP($P15056,매칭테이블!$G:$J,3,0)</f>
        <v/>
      </c>
      <c r="N15056" s="87">
        <f>VLOOKUP($P15056,매칭테이블!$G:$J,4,0)*H15056</f>
        <v/>
      </c>
      <c r="O15056" s="144">
        <f>L15056/1.1</f>
        <v/>
      </c>
      <c r="P15056" s="87">
        <f>F15056&amp;E15056&amp;G15056&amp;J15056</f>
        <v/>
      </c>
    </row>
    <row r="15057">
      <c r="B15057" s="127" t="n">
        <v>44236</v>
      </c>
      <c r="C15057" s="87">
        <f>TEXT(B15057,"aaa")</f>
        <v/>
      </c>
      <c r="D15057" s="93" t="n"/>
      <c r="E15057" s="87">
        <f>INDEX(매칭테이블!C:D,MATCH(RD!G15057,매칭테이블!D:D,0),1)</f>
        <v/>
      </c>
      <c r="F15057" s="93" t="inlineStr">
        <is>
          <t>카페24</t>
        </is>
      </c>
      <c r="G15057" s="93" t="inlineStr">
        <is>
          <t>어성초 77 진정 토너옵션=어성초 77토너1개 + 어성초77패드1개 -30% off (무료배송)</t>
        </is>
      </c>
      <c r="H15057" s="93" t="n">
        <v>9</v>
      </c>
      <c r="I15057" s="93">
        <f>VLOOKUP(G15057,매칭테이블!D:E,2,0)</f>
        <v/>
      </c>
      <c r="J15057" s="87" t="n">
        <v>201208</v>
      </c>
      <c r="L15057" s="87">
        <f>VLOOKUP($P15057,매칭테이블!$G:$J,2,0)*H15057</f>
        <v/>
      </c>
      <c r="M15057" s="87">
        <f>L15057-L15057*VLOOKUP($P15057,매칭테이블!$G:$J,3,0)</f>
        <v/>
      </c>
      <c r="N15057" s="87">
        <f>VLOOKUP($P15057,매칭테이블!$G:$J,4,0)*H15057</f>
        <v/>
      </c>
      <c r="O15057" s="144">
        <f>L15057/1.1</f>
        <v/>
      </c>
      <c r="P15057" s="87">
        <f>F15057&amp;E15057&amp;G15057&amp;J15057</f>
        <v/>
      </c>
    </row>
    <row r="15058">
      <c r="B15058" s="127" t="n">
        <v>44236</v>
      </c>
      <c r="C15058" s="87">
        <f>TEXT(B15058,"aaa")</f>
        <v/>
      </c>
      <c r="D15058" s="93" t="n"/>
      <c r="E15058" s="87">
        <f>INDEX(매칭테이블!C:D,MATCH(RD!G15058,매칭테이블!D:D,0),1)</f>
        <v/>
      </c>
      <c r="F15058" s="93" t="inlineStr">
        <is>
          <t>카페24</t>
        </is>
      </c>
      <c r="G15058" s="93" t="inlineStr">
        <is>
          <t>어성초 77 진정 토너화장솜(선택)=촉촉 스킨팩 화장솜</t>
        </is>
      </c>
      <c r="H15058" s="93" t="n">
        <v>23</v>
      </c>
      <c r="I15058" s="93">
        <f>VLOOKUP(G15058,매칭테이블!D:E,2,0)</f>
        <v/>
      </c>
      <c r="J15058" s="87" t="n">
        <v>201208</v>
      </c>
      <c r="L15058" s="87">
        <f>VLOOKUP($P15058,매칭테이블!$G:$J,2,0)*H15058</f>
        <v/>
      </c>
      <c r="M15058" s="87">
        <f>L15058-L15058*VLOOKUP($P15058,매칭테이블!$G:$J,3,0)</f>
        <v/>
      </c>
      <c r="N15058" s="87">
        <f>VLOOKUP($P15058,매칭테이블!$G:$J,4,0)*H15058</f>
        <v/>
      </c>
      <c r="O15058" s="144">
        <f>L15058/1.1</f>
        <v/>
      </c>
      <c r="P15058" s="87">
        <f>F15058&amp;E15058&amp;G15058&amp;J15058</f>
        <v/>
      </c>
    </row>
    <row r="15059">
      <c r="B15059" s="127" t="n">
        <v>44236</v>
      </c>
      <c r="C15059" s="87">
        <f>TEXT(B15059,"aaa")</f>
        <v/>
      </c>
      <c r="D15059" s="93" t="n"/>
      <c r="E15059" s="87">
        <f>INDEX(매칭테이블!C:D,MATCH(RD!G15059,매칭테이블!D:D,0),1)</f>
        <v/>
      </c>
      <c r="F15059" s="93" t="inlineStr">
        <is>
          <t>카페24</t>
        </is>
      </c>
      <c r="G15059" s="93" t="inlineStr">
        <is>
          <t>어성초 77 클리어 패드옵션=어성초 77 클리어 패드 1개-20% off</t>
        </is>
      </c>
      <c r="H15059" s="93" t="n">
        <v>21</v>
      </c>
      <c r="I15059" s="93">
        <f>VLOOKUP(G15059,매칭테이블!D:E,2,0)</f>
        <v/>
      </c>
      <c r="J15059" s="87" t="n">
        <v>201208</v>
      </c>
      <c r="L15059" s="87">
        <f>VLOOKUP($P15059,매칭테이블!$G:$J,2,0)*H15059</f>
        <v/>
      </c>
      <c r="M15059" s="87">
        <f>L15059-L15059*VLOOKUP($P15059,매칭테이블!$G:$J,3,0)</f>
        <v/>
      </c>
      <c r="N15059" s="87">
        <f>VLOOKUP($P15059,매칭테이블!$G:$J,4,0)*H15059</f>
        <v/>
      </c>
      <c r="O15059" s="144">
        <f>L15059/1.1</f>
        <v/>
      </c>
      <c r="P15059" s="87">
        <f>F15059&amp;E15059&amp;G15059&amp;J15059</f>
        <v/>
      </c>
    </row>
    <row r="15060">
      <c r="B15060" s="127" t="n">
        <v>44236</v>
      </c>
      <c r="C15060" s="87">
        <f>TEXT(B15060,"aaa")</f>
        <v/>
      </c>
      <c r="D15060" s="93" t="n"/>
      <c r="E15060" s="87">
        <f>INDEX(매칭테이블!C:D,MATCH(RD!G15060,매칭테이블!D:D,0),1)</f>
        <v/>
      </c>
      <c r="F15060" s="93" t="inlineStr">
        <is>
          <t>카페24</t>
        </is>
      </c>
      <c r="G15060" s="93" t="inlineStr">
        <is>
          <t>어성초 77 클리어 패드옵션=어성초 77 클리어 패드 2개-30% off (무료배송)</t>
        </is>
      </c>
      <c r="H15060" s="93" t="n">
        <v>21</v>
      </c>
      <c r="I15060" s="93">
        <f>VLOOKUP(G15060,매칭테이블!D:E,2,0)</f>
        <v/>
      </c>
      <c r="J15060" s="87" t="n">
        <v>201208</v>
      </c>
      <c r="L15060" s="87">
        <f>VLOOKUP($P15060,매칭테이블!$G:$J,2,0)*H15060</f>
        <v/>
      </c>
      <c r="M15060" s="87">
        <f>L15060-L15060*VLOOKUP($P15060,매칭테이블!$G:$J,3,0)</f>
        <v/>
      </c>
      <c r="N15060" s="87">
        <f>VLOOKUP($P15060,매칭테이블!$G:$J,4,0)*H15060</f>
        <v/>
      </c>
      <c r="O15060" s="144">
        <f>L15060/1.1</f>
        <v/>
      </c>
      <c r="P15060" s="87">
        <f>F15060&amp;E15060&amp;G15060&amp;J15060</f>
        <v/>
      </c>
    </row>
    <row r="15061">
      <c r="B15061" s="127" t="n">
        <v>44236</v>
      </c>
      <c r="C15061" s="87">
        <f>TEXT(B15061,"aaa")</f>
        <v/>
      </c>
      <c r="D15061" s="93" t="n"/>
      <c r="E15061" s="87">
        <f>INDEX(매칭테이블!C:D,MATCH(RD!G15061,매칭테이블!D:D,0),1)</f>
        <v/>
      </c>
      <c r="F15061" s="93" t="inlineStr">
        <is>
          <t>카페24</t>
        </is>
      </c>
      <c r="G15061" s="93" t="inlineStr">
        <is>
          <t>어성초 77 클리어 패드옵션=어성초 77 클리어 패드 2+1 EVENT (무료배송)</t>
        </is>
      </c>
      <c r="H15061" s="93" t="n">
        <v>20</v>
      </c>
      <c r="I15061" s="93">
        <f>VLOOKUP(G15061,매칭테이블!D:E,2,0)</f>
        <v/>
      </c>
      <c r="J15061" s="87" t="n">
        <v>201208</v>
      </c>
      <c r="L15061" s="87">
        <f>VLOOKUP($P15061,매칭테이블!$G:$J,2,0)*H15061</f>
        <v/>
      </c>
      <c r="M15061" s="87">
        <f>L15061-L15061*VLOOKUP($P15061,매칭테이블!$G:$J,3,0)</f>
        <v/>
      </c>
      <c r="N15061" s="87">
        <f>VLOOKUP($P15061,매칭테이블!$G:$J,4,0)*H15061</f>
        <v/>
      </c>
      <c r="O15061" s="144">
        <f>L15061/1.1</f>
        <v/>
      </c>
      <c r="P15061" s="87">
        <f>F15061&amp;E15061&amp;G15061&amp;J15061</f>
        <v/>
      </c>
    </row>
    <row r="15062">
      <c r="B15062" s="127" t="n">
        <v>44236</v>
      </c>
      <c r="C15062" s="87">
        <f>TEXT(B15062,"aaa")</f>
        <v/>
      </c>
      <c r="D15062" s="93" t="n"/>
      <c r="E15062" s="87">
        <f>INDEX(매칭테이블!C:D,MATCH(RD!G15062,매칭테이블!D:D,0),1)</f>
        <v/>
      </c>
      <c r="F15062" s="93" t="inlineStr">
        <is>
          <t>카페24</t>
        </is>
      </c>
      <c r="G15062" s="93" t="inlineStr">
        <is>
          <t>어성초 77 클리어 패드옵션=어성초77토너1개+어성초77패드1개-30% off (무료배송)</t>
        </is>
      </c>
      <c r="H15062" s="93" t="n">
        <v>7</v>
      </c>
      <c r="I15062" s="93">
        <f>VLOOKUP(G15062,매칭테이블!D:E,2,0)</f>
        <v/>
      </c>
      <c r="J15062" s="87" t="n">
        <v>201208</v>
      </c>
      <c r="L15062" s="87">
        <f>VLOOKUP($P15062,매칭테이블!$G:$J,2,0)*H15062</f>
        <v/>
      </c>
      <c r="M15062" s="87">
        <f>L15062-L15062*VLOOKUP($P15062,매칭테이블!$G:$J,3,0)</f>
        <v/>
      </c>
      <c r="N15062" s="87">
        <f>VLOOKUP($P15062,매칭테이블!$G:$J,4,0)*H15062</f>
        <v/>
      </c>
      <c r="O15062" s="144">
        <f>L15062/1.1</f>
        <v/>
      </c>
      <c r="P15062" s="87">
        <f>F15062&amp;E15062&amp;G15062&amp;J15062</f>
        <v/>
      </c>
    </row>
    <row r="15063">
      <c r="B15063" s="127" t="n">
        <v>44236</v>
      </c>
      <c r="C15063" s="87">
        <f>TEXT(B15063,"aaa")</f>
        <v/>
      </c>
      <c r="D15063" s="93" t="n"/>
      <c r="E15063" s="87">
        <f>INDEX(매칭테이블!C:D,MATCH(RD!G15063,매칭테이블!D:D,0),1)</f>
        <v/>
      </c>
      <c r="F15063" s="93" t="inlineStr">
        <is>
          <t>카페24</t>
        </is>
      </c>
      <c r="G15063" s="93" t="inlineStr">
        <is>
          <t>어성초 77 토너</t>
        </is>
      </c>
      <c r="H15063" s="93" t="n">
        <v>2</v>
      </c>
      <c r="I15063" s="93">
        <f>VLOOKUP(G15063,매칭테이블!D:E,2,0)</f>
        <v/>
      </c>
      <c r="J15063" s="87" t="n">
        <v>201208</v>
      </c>
      <c r="L15063" s="87">
        <f>VLOOKUP($P15063,매칭테이블!$G:$J,2,0)*H15063</f>
        <v/>
      </c>
      <c r="M15063" s="87">
        <f>L15063-L15063*VLOOKUP($P15063,매칭테이블!$G:$J,3,0)</f>
        <v/>
      </c>
      <c r="N15063" s="87">
        <f>VLOOKUP($P15063,매칭테이블!$G:$J,4,0)*H15063</f>
        <v/>
      </c>
      <c r="O15063" s="144">
        <f>L15063/1.1</f>
        <v/>
      </c>
      <c r="P15063" s="87">
        <f>F15063&amp;E15063&amp;G15063&amp;J15063</f>
        <v/>
      </c>
    </row>
    <row r="15064">
      <c r="B15064" s="127" t="n">
        <v>44236</v>
      </c>
      <c r="C15064" s="87">
        <f>TEXT(B15064,"aaa")</f>
        <v/>
      </c>
      <c r="D15064" s="93" t="n"/>
      <c r="E15064" s="87">
        <f>INDEX(매칭테이블!C:D,MATCH(RD!G15064,매칭테이블!D:D,0),1)</f>
        <v/>
      </c>
      <c r="F15064" s="93" t="inlineStr">
        <is>
          <t>카페24</t>
        </is>
      </c>
      <c r="G15064" s="93" t="inlineStr">
        <is>
          <t>어성초 77 포어 클리어 패드옵션=어성초 77 클리어 패드 1개-20% off</t>
        </is>
      </c>
      <c r="H15064" s="93" t="n">
        <v>1</v>
      </c>
      <c r="I15064" s="93">
        <f>VLOOKUP(G15064,매칭테이블!D:E,2,0)</f>
        <v/>
      </c>
      <c r="J15064" s="87" t="n">
        <v>201208</v>
      </c>
      <c r="L15064" s="87">
        <f>VLOOKUP($P15064,매칭테이블!$G:$J,2,0)*H15064</f>
        <v/>
      </c>
      <c r="M15064" s="87">
        <f>L15064-L15064*VLOOKUP($P15064,매칭테이블!$G:$J,3,0)</f>
        <v/>
      </c>
      <c r="N15064" s="87">
        <f>VLOOKUP($P15064,매칭테이블!$G:$J,4,0)*H15064</f>
        <v/>
      </c>
      <c r="O15064" s="144">
        <f>L15064/1.1</f>
        <v/>
      </c>
      <c r="P15064" s="87">
        <f>F15064&amp;E15064&amp;G15064&amp;J15064</f>
        <v/>
      </c>
    </row>
    <row r="15065">
      <c r="B15065" s="127" t="n">
        <v>44236</v>
      </c>
      <c r="C15065" s="87">
        <f>TEXT(B15065,"aaa")</f>
        <v/>
      </c>
      <c r="D15065" s="93" t="n"/>
      <c r="E15065" s="87">
        <f>INDEX(매칭테이블!C:D,MATCH(RD!G15065,매칭테이블!D:D,0),1)</f>
        <v/>
      </c>
      <c r="F15065" s="93" t="inlineStr">
        <is>
          <t>카페24</t>
        </is>
      </c>
      <c r="G15065" s="93" t="inlineStr">
        <is>
          <t>어성초 77% 패드옵션=어성초 77 클리어 패드 1개-20% off</t>
        </is>
      </c>
      <c r="H15065" s="93" t="n">
        <v>17</v>
      </c>
      <c r="I15065" s="93">
        <f>VLOOKUP(G15065,매칭테이블!D:E,2,0)</f>
        <v/>
      </c>
      <c r="J15065" s="87" t="n">
        <v>201208</v>
      </c>
      <c r="L15065" s="87">
        <f>VLOOKUP($P15065,매칭테이블!$G:$J,2,0)*H15065</f>
        <v/>
      </c>
      <c r="M15065" s="87">
        <f>L15065-L15065*VLOOKUP($P15065,매칭테이블!$G:$J,3,0)</f>
        <v/>
      </c>
      <c r="N15065" s="87">
        <f>VLOOKUP($P15065,매칭테이블!$G:$J,4,0)*H15065</f>
        <v/>
      </c>
      <c r="O15065" s="144">
        <f>L15065/1.1</f>
        <v/>
      </c>
      <c r="P15065" s="87">
        <f>F15065&amp;E15065&amp;G15065&amp;J15065</f>
        <v/>
      </c>
    </row>
    <row r="15066">
      <c r="B15066" s="127" t="n">
        <v>44236</v>
      </c>
      <c r="C15066" s="87">
        <f>TEXT(B15066,"aaa")</f>
        <v/>
      </c>
      <c r="D15066" s="93" t="n"/>
      <c r="E15066" s="87">
        <f>INDEX(매칭테이블!C:D,MATCH(RD!G15066,매칭테이블!D:D,0),1)</f>
        <v/>
      </c>
      <c r="F15066" s="93" t="inlineStr">
        <is>
          <t>카페24</t>
        </is>
      </c>
      <c r="G15066" s="93" t="inlineStr">
        <is>
          <t>어성초 77% 패드옵션=어성초 77 클리어 패드 2개-30% off (무료배송)</t>
        </is>
      </c>
      <c r="H15066" s="93" t="n">
        <v>22</v>
      </c>
      <c r="I15066" s="93">
        <f>VLOOKUP(G15066,매칭테이블!D:E,2,0)</f>
        <v/>
      </c>
      <c r="J15066" s="87" t="n">
        <v>201208</v>
      </c>
      <c r="L15066" s="87">
        <f>VLOOKUP($P15066,매칭테이블!$G:$J,2,0)*H15066</f>
        <v/>
      </c>
      <c r="M15066" s="87">
        <f>L15066-L15066*VLOOKUP($P15066,매칭테이블!$G:$J,3,0)</f>
        <v/>
      </c>
      <c r="N15066" s="87">
        <f>VLOOKUP($P15066,매칭테이블!$G:$J,4,0)*H15066</f>
        <v/>
      </c>
      <c r="O15066" s="144">
        <f>L15066/1.1</f>
        <v/>
      </c>
      <c r="P15066" s="87">
        <f>F15066&amp;E15066&amp;G15066&amp;J15066</f>
        <v/>
      </c>
    </row>
    <row r="15067">
      <c r="B15067" s="127" t="n">
        <v>44236</v>
      </c>
      <c r="C15067" s="87">
        <f>TEXT(B15067,"aaa")</f>
        <v/>
      </c>
      <c r="D15067" s="93" t="n"/>
      <c r="E15067" s="87">
        <f>INDEX(매칭테이블!C:D,MATCH(RD!G15067,매칭테이블!D:D,0),1)</f>
        <v/>
      </c>
      <c r="F15067" s="93" t="inlineStr">
        <is>
          <t>카페24</t>
        </is>
      </c>
      <c r="G15067" s="93" t="inlineStr">
        <is>
          <t>어성초 77% 패드옵션=어성초 77 클리어 패드 2+1 EVENT (무료배송)</t>
        </is>
      </c>
      <c r="H15067" s="93" t="n">
        <v>5</v>
      </c>
      <c r="I15067" s="93">
        <f>VLOOKUP(G15067,매칭테이블!D:E,2,0)</f>
        <v/>
      </c>
      <c r="J15067" s="87" t="n">
        <v>201208</v>
      </c>
      <c r="L15067" s="87">
        <f>VLOOKUP($P15067,매칭테이블!$G:$J,2,0)*H15067</f>
        <v/>
      </c>
      <c r="M15067" s="87">
        <f>L15067-L15067*VLOOKUP($P15067,매칭테이블!$G:$J,3,0)</f>
        <v/>
      </c>
      <c r="N15067" s="87">
        <f>VLOOKUP($P15067,매칭테이블!$G:$J,4,0)*H15067</f>
        <v/>
      </c>
      <c r="O15067" s="144">
        <f>L15067/1.1</f>
        <v/>
      </c>
      <c r="P15067" s="87">
        <f>F15067&amp;E15067&amp;G15067&amp;J15067</f>
        <v/>
      </c>
    </row>
    <row r="15068">
      <c r="B15068" s="127" t="n">
        <v>44236</v>
      </c>
      <c r="C15068" s="87">
        <f>TEXT(B15068,"aaa")</f>
        <v/>
      </c>
      <c r="D15068" s="93" t="n"/>
      <c r="E15068" s="87">
        <f>INDEX(매칭테이블!C:D,MATCH(RD!G15068,매칭테이블!D:D,0),1)</f>
        <v/>
      </c>
      <c r="F15068" s="93" t="inlineStr">
        <is>
          <t>카페24</t>
        </is>
      </c>
      <c r="G15068" s="93" t="inlineStr">
        <is>
          <t>어성초 77% 패드옵션=어성초77토너1개+어성초77패드1개-30% off (무료배송)</t>
        </is>
      </c>
      <c r="H15068" s="93" t="n">
        <v>9</v>
      </c>
      <c r="I15068" s="93">
        <f>VLOOKUP(G15068,매칭테이블!D:E,2,0)</f>
        <v/>
      </c>
      <c r="J15068" s="87" t="n">
        <v>201208</v>
      </c>
      <c r="L15068" s="87">
        <f>VLOOKUP($P15068,매칭테이블!$G:$J,2,0)*H15068</f>
        <v/>
      </c>
      <c r="M15068" s="87">
        <f>L15068-L15068*VLOOKUP($P15068,매칭테이블!$G:$J,3,0)</f>
        <v/>
      </c>
      <c r="N15068" s="87">
        <f>VLOOKUP($P15068,매칭테이블!$G:$J,4,0)*H15068</f>
        <v/>
      </c>
      <c r="O15068" s="144">
        <f>L15068/1.1</f>
        <v/>
      </c>
      <c r="P15068" s="87">
        <f>F15068&amp;E15068&amp;G15068&amp;J15068</f>
        <v/>
      </c>
    </row>
    <row r="15069">
      <c r="B15069" s="127" t="n">
        <v>44236</v>
      </c>
      <c r="C15069" s="87">
        <f>TEXT(B15069,"aaa")</f>
        <v/>
      </c>
      <c r="D15069" s="93" t="n"/>
      <c r="E15069" s="87">
        <f>INDEX(매칭테이블!C:D,MATCH(RD!G15069,매칭테이블!D:D,0),1)</f>
        <v/>
      </c>
      <c r="F15069" s="93" t="inlineStr">
        <is>
          <t>카페24</t>
        </is>
      </c>
      <c r="G15069" s="93" t="inlineStr">
        <is>
          <t>어성초 78 수딩 크림</t>
        </is>
      </c>
      <c r="H15069" s="93" t="n">
        <v>6</v>
      </c>
      <c r="I15069" s="93">
        <f>VLOOKUP(G15069,매칭테이블!D:E,2,0)</f>
        <v/>
      </c>
      <c r="J15069" s="87" t="n">
        <v>201208</v>
      </c>
      <c r="L15069" s="87">
        <f>VLOOKUP($P15069,매칭테이블!$G:$J,2,0)*H15069</f>
        <v/>
      </c>
      <c r="M15069" s="87">
        <f>L15069-L15069*VLOOKUP($P15069,매칭테이블!$G:$J,3,0)</f>
        <v/>
      </c>
      <c r="N15069" s="87">
        <f>VLOOKUP($P15069,매칭테이블!$G:$J,4,0)*H15069</f>
        <v/>
      </c>
      <c r="O15069" s="144">
        <f>L15069/1.1</f>
        <v/>
      </c>
      <c r="P15069" s="87">
        <f>F15069&amp;E15069&amp;G15069&amp;J15069</f>
        <v/>
      </c>
    </row>
    <row r="15070">
      <c r="B15070" s="127" t="n">
        <v>44236</v>
      </c>
      <c r="C15070" s="87">
        <f>TEXT(B15070,"aaa")</f>
        <v/>
      </c>
      <c r="D15070" s="93" t="n"/>
      <c r="E15070" s="87">
        <f>INDEX(매칭테이블!C:D,MATCH(RD!G15070,매칭테이블!D:D,0),1)</f>
        <v/>
      </c>
      <c r="F15070" s="93" t="inlineStr">
        <is>
          <t>카페24</t>
        </is>
      </c>
      <c r="G15070" s="93" t="inlineStr">
        <is>
          <t>어성초 78 수딩 크림</t>
        </is>
      </c>
      <c r="H15070" s="93" t="n">
        <v>2</v>
      </c>
      <c r="I15070" s="93">
        <f>VLOOKUP(G15070,매칭테이블!D:E,2,0)</f>
        <v/>
      </c>
      <c r="J15070" s="87" t="n">
        <v>201208</v>
      </c>
      <c r="L15070" s="87">
        <f>VLOOKUP($P15070,매칭테이블!$G:$J,2,0)*H15070</f>
        <v/>
      </c>
      <c r="M15070" s="87">
        <f>L15070-L15070*VLOOKUP($P15070,매칭테이블!$G:$J,3,0)</f>
        <v/>
      </c>
      <c r="N15070" s="87">
        <f>VLOOKUP($P15070,매칭테이블!$G:$J,4,0)*H15070</f>
        <v/>
      </c>
      <c r="O15070" s="144">
        <f>L15070/1.1</f>
        <v/>
      </c>
      <c r="P15070" s="87">
        <f>F15070&amp;E15070&amp;G15070&amp;J15070</f>
        <v/>
      </c>
    </row>
    <row r="15071">
      <c r="B15071" s="127" t="n">
        <v>44236</v>
      </c>
      <c r="C15071" s="87">
        <f>TEXT(B15071,"aaa")</f>
        <v/>
      </c>
      <c r="D15071" s="93" t="n"/>
      <c r="E15071" s="87">
        <f>INDEX(매칭테이블!C:D,MATCH(RD!G15071,매칭테이블!D:D,0),1)</f>
        <v/>
      </c>
      <c r="F15071" s="93" t="inlineStr">
        <is>
          <t>카페24</t>
        </is>
      </c>
      <c r="G15071" s="93" t="inlineStr">
        <is>
          <t>어성초 80 수분 진정 앰플앰플=어성초 80 앰플 1개-15%off</t>
        </is>
      </c>
      <c r="H15071" s="93" t="n">
        <v>15</v>
      </c>
      <c r="I15071" s="93">
        <f>VLOOKUP(G15071,매칭테이블!D:E,2,0)</f>
        <v/>
      </c>
      <c r="J15071" s="87" t="n">
        <v>201208</v>
      </c>
      <c r="L15071" s="87">
        <f>VLOOKUP($P15071,매칭테이블!$G:$J,2,0)*H15071</f>
        <v/>
      </c>
      <c r="M15071" s="87">
        <f>L15071-L15071*VLOOKUP($P15071,매칭테이블!$G:$J,3,0)</f>
        <v/>
      </c>
      <c r="N15071" s="87">
        <f>VLOOKUP($P15071,매칭테이블!$G:$J,4,0)*H15071</f>
        <v/>
      </c>
      <c r="O15071" s="144">
        <f>L15071/1.1</f>
        <v/>
      </c>
      <c r="P15071" s="87">
        <f>F15071&amp;E15071&amp;G15071&amp;J15071</f>
        <v/>
      </c>
    </row>
    <row r="15072">
      <c r="B15072" s="127" t="n">
        <v>44236</v>
      </c>
      <c r="C15072" s="87">
        <f>TEXT(B15072,"aaa")</f>
        <v/>
      </c>
      <c r="D15072" s="93" t="n"/>
      <c r="E15072" s="87">
        <f>INDEX(매칭테이블!C:D,MATCH(RD!G15072,매칭테이블!D:D,0),1)</f>
        <v/>
      </c>
      <c r="F15072" s="93" t="inlineStr">
        <is>
          <t>카페24</t>
        </is>
      </c>
      <c r="G15072" s="93" t="inlineStr">
        <is>
          <t>어성초 80 수분 진정 앰플앰플=어성초 80 앰플 2개-27%off (무료배송)</t>
        </is>
      </c>
      <c r="H15072" s="93" t="n">
        <v>7</v>
      </c>
      <c r="I15072" s="93">
        <f>VLOOKUP(G15072,매칭테이블!D:E,2,0)</f>
        <v/>
      </c>
      <c r="J15072" s="87" t="n">
        <v>201208</v>
      </c>
      <c r="L15072" s="87">
        <f>VLOOKUP($P15072,매칭테이블!$G:$J,2,0)*H15072</f>
        <v/>
      </c>
      <c r="M15072" s="87">
        <f>L15072-L15072*VLOOKUP($P15072,매칭테이블!$G:$J,3,0)</f>
        <v/>
      </c>
      <c r="N15072" s="87">
        <f>VLOOKUP($P15072,매칭테이블!$G:$J,4,0)*H15072</f>
        <v/>
      </c>
      <c r="O15072" s="144">
        <f>L15072/1.1</f>
        <v/>
      </c>
      <c r="P15072" s="87">
        <f>F15072&amp;E15072&amp;G15072&amp;J15072</f>
        <v/>
      </c>
    </row>
    <row r="15073">
      <c r="B15073" s="127" t="n">
        <v>44236</v>
      </c>
      <c r="C15073" s="87">
        <f>TEXT(B15073,"aaa")</f>
        <v/>
      </c>
      <c r="D15073" s="93" t="n"/>
      <c r="E15073" s="87">
        <f>INDEX(매칭테이블!C:D,MATCH(RD!G15073,매칭테이블!D:D,0),1)</f>
        <v/>
      </c>
      <c r="F15073" s="93" t="inlineStr">
        <is>
          <t>카페24</t>
        </is>
      </c>
      <c r="G15073" s="93" t="inlineStr">
        <is>
          <t>어성초 아크네 바디워시옵션=어성초 아크네 바디워시 1개 -30% off</t>
        </is>
      </c>
      <c r="H15073" s="93" t="n">
        <v>1</v>
      </c>
      <c r="I15073" s="93">
        <f>VLOOKUP(G15073,매칭테이블!D:E,2,0)</f>
        <v/>
      </c>
      <c r="J15073" s="87" t="n">
        <v>201208</v>
      </c>
      <c r="L15073" s="87">
        <f>VLOOKUP($P15073,매칭테이블!$G:$J,2,0)*H15073</f>
        <v/>
      </c>
      <c r="M15073" s="87">
        <f>L15073-L15073*VLOOKUP($P15073,매칭테이블!$G:$J,3,0)</f>
        <v/>
      </c>
      <c r="N15073" s="87">
        <f>VLOOKUP($P15073,매칭테이블!$G:$J,4,0)*H15073</f>
        <v/>
      </c>
      <c r="O15073" s="144">
        <f>L15073/1.1</f>
        <v/>
      </c>
      <c r="P15073" s="87">
        <f>F15073&amp;E15073&amp;G15073&amp;J15073</f>
        <v/>
      </c>
    </row>
    <row r="15074">
      <c r="B15074" s="127" t="n">
        <v>44236</v>
      </c>
      <c r="C15074" s="87">
        <f>TEXT(B15074,"aaa")</f>
        <v/>
      </c>
      <c r="D15074" s="93" t="n"/>
      <c r="E15074" s="87">
        <f>INDEX(매칭테이블!C:D,MATCH(RD!G15074,매칭테이블!D:D,0),1)</f>
        <v/>
      </c>
      <c r="F15074" s="93" t="inlineStr">
        <is>
          <t>카페24</t>
        </is>
      </c>
      <c r="G15074" s="93" t="inlineStr">
        <is>
          <t>어성초 약산성 클렌징폼클렌징폼=어성초 약산성 클렌징폼 1개 -19%off</t>
        </is>
      </c>
      <c r="H15074" s="93" t="n">
        <v>8</v>
      </c>
      <c r="I15074" s="93">
        <f>VLOOKUP(G15074,매칭테이블!D:E,2,0)</f>
        <v/>
      </c>
      <c r="J15074" s="87" t="n">
        <v>201208</v>
      </c>
      <c r="L15074" s="87">
        <f>VLOOKUP($P15074,매칭테이블!$G:$J,2,0)*H15074</f>
        <v/>
      </c>
      <c r="M15074" s="87">
        <f>L15074-L15074*VLOOKUP($P15074,매칭테이블!$G:$J,3,0)</f>
        <v/>
      </c>
      <c r="N15074" s="87">
        <f>VLOOKUP($P15074,매칭테이블!$G:$J,4,0)*H15074</f>
        <v/>
      </c>
      <c r="O15074" s="144">
        <f>L15074/1.1</f>
        <v/>
      </c>
      <c r="P15074" s="87">
        <f>F15074&amp;E15074&amp;G15074&amp;J15074</f>
        <v/>
      </c>
    </row>
    <row r="15075">
      <c r="B15075" s="127" t="n">
        <v>44236</v>
      </c>
      <c r="C15075" s="87">
        <f>TEXT(B15075,"aaa")</f>
        <v/>
      </c>
      <c r="D15075" s="93" t="n"/>
      <c r="E15075" s="87">
        <f>INDEX(매칭테이블!C:D,MATCH(RD!G15075,매칭테이블!D:D,0),1)</f>
        <v/>
      </c>
      <c r="F15075" s="93" t="inlineStr">
        <is>
          <t>카페24</t>
        </is>
      </c>
      <c r="G15075" s="93" t="inlineStr">
        <is>
          <t>어성초 약산성 클렌징폼클렌징폼=어성초 약산성 클렌징폼 2개 -25%off</t>
        </is>
      </c>
      <c r="H15075" s="93" t="n">
        <v>5</v>
      </c>
      <c r="I15075" s="93">
        <f>VLOOKUP(G15075,매칭테이블!D:E,2,0)</f>
        <v/>
      </c>
      <c r="J15075" s="87" t="n">
        <v>201208</v>
      </c>
      <c r="L15075" s="87">
        <f>VLOOKUP($P15075,매칭테이블!$G:$J,2,0)*H15075</f>
        <v/>
      </c>
      <c r="M15075" s="87">
        <f>L15075-L15075*VLOOKUP($P15075,매칭테이블!$G:$J,3,0)</f>
        <v/>
      </c>
      <c r="N15075" s="87">
        <f>VLOOKUP($P15075,매칭테이블!$G:$J,4,0)*H15075</f>
        <v/>
      </c>
      <c r="O15075" s="144">
        <f>L15075/1.1</f>
        <v/>
      </c>
      <c r="P15075" s="87">
        <f>F15075&amp;E15075&amp;G15075&amp;J15075</f>
        <v/>
      </c>
    </row>
    <row r="15076">
      <c r="B15076" s="127" t="n">
        <v>44236</v>
      </c>
      <c r="C15076" s="87">
        <f>TEXT(B15076,"aaa")</f>
        <v/>
      </c>
      <c r="D15076" s="93" t="n"/>
      <c r="E15076" s="87">
        <f>INDEX(매칭테이블!C:D,MATCH(RD!G15076,매칭테이블!D:D,0),1)</f>
        <v/>
      </c>
      <c r="F15076" s="93" t="inlineStr">
        <is>
          <t>카페24</t>
        </is>
      </c>
      <c r="G15076" s="93" t="inlineStr">
        <is>
          <t>어성초 크림마스크 나이트 솔루션옵션=어성초 크림마스크 나이트 솔루션 1장</t>
        </is>
      </c>
      <c r="H15076" s="93" t="n">
        <v>1</v>
      </c>
      <c r="I15076" s="93">
        <f>VLOOKUP(G15076,매칭테이블!D:E,2,0)</f>
        <v/>
      </c>
      <c r="J15076" s="87" t="n">
        <v>201208</v>
      </c>
      <c r="L15076" s="87">
        <f>VLOOKUP($P15076,매칭테이블!$G:$J,2,0)*H15076</f>
        <v/>
      </c>
      <c r="M15076" s="87">
        <f>L15076-L15076*VLOOKUP($P15076,매칭테이블!$G:$J,3,0)</f>
        <v/>
      </c>
      <c r="N15076" s="87">
        <f>VLOOKUP($P15076,매칭테이블!$G:$J,4,0)*H15076</f>
        <v/>
      </c>
      <c r="O15076" s="144">
        <f>L15076/1.1</f>
        <v/>
      </c>
      <c r="P15076" s="87">
        <f>F15076&amp;E15076&amp;G15076&amp;J15076</f>
        <v/>
      </c>
    </row>
    <row r="15077">
      <c r="B15077" s="127" t="n">
        <v>44236</v>
      </c>
      <c r="C15077" s="87">
        <f>TEXT(B15077,"aaa")</f>
        <v/>
      </c>
      <c r="D15077" s="93" t="n"/>
      <c r="E15077" s="87">
        <f>INDEX(매칭테이블!C:D,MATCH(RD!G15077,매칭테이블!D:D,0),1)</f>
        <v/>
      </c>
      <c r="F15077" s="93" t="inlineStr">
        <is>
          <t>카페24</t>
        </is>
      </c>
      <c r="G15077" s="93" t="inlineStr">
        <is>
          <t>촉촉 스킨팩 화장솜</t>
        </is>
      </c>
      <c r="H15077" s="93" t="n">
        <v>9</v>
      </c>
      <c r="I15077" s="93">
        <f>VLOOKUP(G15077,매칭테이블!D:E,2,0)</f>
        <v/>
      </c>
      <c r="J15077" s="87" t="n">
        <v>201208</v>
      </c>
      <c r="L15077" s="87">
        <f>VLOOKUP($P15077,매칭테이블!$G:$J,2,0)*H15077</f>
        <v/>
      </c>
      <c r="M15077" s="87">
        <f>L15077-L15077*VLOOKUP($P15077,매칭테이블!$G:$J,3,0)</f>
        <v/>
      </c>
      <c r="N15077" s="87">
        <f>VLOOKUP($P15077,매칭테이블!$G:$J,4,0)*H15077</f>
        <v/>
      </c>
      <c r="O15077" s="144">
        <f>L15077/1.1</f>
        <v/>
      </c>
      <c r="P15077" s="87">
        <f>F15077&amp;E15077&amp;G15077&amp;J15077</f>
        <v/>
      </c>
    </row>
    <row r="15078">
      <c r="B15078" s="127" t="n">
        <v>44236</v>
      </c>
      <c r="C15078" s="87">
        <f>TEXT(B15078,"aaa")</f>
        <v/>
      </c>
      <c r="D15078" s="93" t="n"/>
      <c r="E15078" s="87">
        <f>INDEX(매칭테이블!C:D,MATCH(RD!G15078,매칭테이블!D:D,0),1)</f>
        <v/>
      </c>
      <c r="F15078" s="93" t="inlineStr">
        <is>
          <t>카페24</t>
        </is>
      </c>
      <c r="G15078" s="93" t="inlineStr">
        <is>
          <t>촉촉 스킨팩 화장솜</t>
        </is>
      </c>
      <c r="H15078" s="93" t="n">
        <v>10</v>
      </c>
      <c r="I15078" s="93">
        <f>VLOOKUP(G15078,매칭테이블!D:E,2,0)</f>
        <v/>
      </c>
      <c r="J15078" s="87" t="n">
        <v>201208</v>
      </c>
      <c r="L15078" s="87">
        <f>VLOOKUP($P15078,매칭테이블!$G:$J,2,0)*H15078</f>
        <v/>
      </c>
      <c r="M15078" s="87">
        <f>L15078-L15078*VLOOKUP($P15078,매칭테이블!$G:$J,3,0)</f>
        <v/>
      </c>
      <c r="N15078" s="87">
        <f>VLOOKUP($P15078,매칭테이블!$G:$J,4,0)*H15078</f>
        <v/>
      </c>
      <c r="O15078" s="144">
        <f>L15078/1.1</f>
        <v/>
      </c>
      <c r="P15078" s="87">
        <f>F15078&amp;E15078&amp;G15078&amp;J15078</f>
        <v/>
      </c>
    </row>
    <row r="15079">
      <c r="A15079" t="inlineStr">
        <is>
          <t>전환_토너패드</t>
        </is>
      </c>
      <c r="B15079" t="inlineStr">
        <is>
          <t>2021-02-12</t>
        </is>
      </c>
      <c r="C15079" t="inlineStr">
        <is>
          <t>금</t>
        </is>
      </c>
      <c r="D15079" t="inlineStr">
        <is>
          <t>페이스북/인스타그램</t>
        </is>
      </c>
      <c r="E15079" t="inlineStr">
        <is>
          <t>토너패드</t>
        </is>
      </c>
      <c r="K15079" t="n">
        <v>195514.5454545454</v>
      </c>
    </row>
    <row r="15080">
      <c r="A15080" t="inlineStr">
        <is>
          <t>전환</t>
        </is>
      </c>
      <c r="B15080" t="inlineStr">
        <is>
          <t>2021-02-12</t>
        </is>
      </c>
      <c r="C15080" t="inlineStr">
        <is>
          <t>금</t>
        </is>
      </c>
      <c r="D15080" t="inlineStr">
        <is>
          <t>페이스북/인스타그램</t>
        </is>
      </c>
      <c r="E15080" t="inlineStr">
        <is>
          <t>토너</t>
        </is>
      </c>
      <c r="K15080" t="n">
        <v>319534.5454545454</v>
      </c>
    </row>
    <row r="15081">
      <c r="A15081" t="inlineStr">
        <is>
          <t>전환_토너패드</t>
        </is>
      </c>
      <c r="B15081" t="inlineStr">
        <is>
          <t>2021-02-13</t>
        </is>
      </c>
      <c r="C15081" t="inlineStr">
        <is>
          <t>토</t>
        </is>
      </c>
      <c r="D15081" t="inlineStr">
        <is>
          <t>페이스북/인스타그램</t>
        </is>
      </c>
      <c r="E15081" t="inlineStr">
        <is>
          <t>토너패드</t>
        </is>
      </c>
      <c r="K15081" t="n">
        <v>140921.8181818182</v>
      </c>
    </row>
    <row r="15082">
      <c r="A15082" t="inlineStr">
        <is>
          <t>전환</t>
        </is>
      </c>
      <c r="B15082" t="inlineStr">
        <is>
          <t>2021-02-13</t>
        </is>
      </c>
      <c r="C15082" t="inlineStr">
        <is>
          <t>토</t>
        </is>
      </c>
      <c r="D15082" t="inlineStr">
        <is>
          <t>페이스북/인스타그램</t>
        </is>
      </c>
      <c r="E15082" t="inlineStr">
        <is>
          <t>토너</t>
        </is>
      </c>
      <c r="K15082" t="n">
        <v>323805.4545454545</v>
      </c>
    </row>
    <row r="15083">
      <c r="A15083" t="inlineStr">
        <is>
          <t>전환_토너패드</t>
        </is>
      </c>
      <c r="B15083" t="inlineStr">
        <is>
          <t>2021-02-14</t>
        </is>
      </c>
      <c r="C15083" t="inlineStr">
        <is>
          <t>일</t>
        </is>
      </c>
      <c r="D15083" t="inlineStr">
        <is>
          <t>페이스북/인스타그램</t>
        </is>
      </c>
      <c r="E15083" t="inlineStr">
        <is>
          <t>토너패드</t>
        </is>
      </c>
      <c r="K15083" t="n">
        <v>164300</v>
      </c>
    </row>
    <row r="15084">
      <c r="A15084" t="inlineStr">
        <is>
          <t>전환</t>
        </is>
      </c>
      <c r="B15084" t="inlineStr">
        <is>
          <t>2021-02-14</t>
        </is>
      </c>
      <c r="C15084" t="inlineStr">
        <is>
          <t>일</t>
        </is>
      </c>
      <c r="D15084" t="inlineStr">
        <is>
          <t>페이스북/인스타그램</t>
        </is>
      </c>
      <c r="E15084" t="inlineStr">
        <is>
          <t>토너</t>
        </is>
      </c>
      <c r="K15084" t="n">
        <v>443714.5454545454</v>
      </c>
    </row>
    <row r="15085">
      <c r="A15085" t="inlineStr">
        <is>
          <t>디스커버리_천서영님_썸네일테스트 #3</t>
        </is>
      </c>
      <c r="B15085" t="inlineStr">
        <is>
          <t>2021-02-12</t>
        </is>
      </c>
      <c r="C15085" t="inlineStr">
        <is>
          <t>금</t>
        </is>
      </c>
      <c r="D15085" t="inlineStr">
        <is>
          <t>유튜브 디스커버리</t>
        </is>
      </c>
      <c r="E15085" t="inlineStr">
        <is>
          <t>토너</t>
        </is>
      </c>
      <c r="K15085" t="n">
        <v>61996</v>
      </c>
    </row>
    <row r="15086">
      <c r="A15086" t="inlineStr">
        <is>
          <t>디스커버리_채우</t>
        </is>
      </c>
      <c r="B15086" t="inlineStr">
        <is>
          <t>2021-02-12</t>
        </is>
      </c>
      <c r="C15086" t="inlineStr">
        <is>
          <t>금</t>
        </is>
      </c>
      <c r="D15086" t="inlineStr">
        <is>
          <t>유튜브 디스커버리</t>
        </is>
      </c>
      <c r="E15086" t="inlineStr">
        <is>
          <t>토너</t>
        </is>
      </c>
      <c r="K15086" t="n">
        <v>91252</v>
      </c>
    </row>
    <row r="15087">
      <c r="A15087" t="inlineStr">
        <is>
          <t>디스커버리_소히방2</t>
        </is>
      </c>
      <c r="B15087" t="inlineStr">
        <is>
          <t>2021-02-12</t>
        </is>
      </c>
      <c r="C15087" t="inlineStr">
        <is>
          <t>금</t>
        </is>
      </c>
      <c r="D15087" t="inlineStr">
        <is>
          <t>유튜브 디스커버리</t>
        </is>
      </c>
      <c r="E15087" t="inlineStr">
        <is>
          <t>토너</t>
        </is>
      </c>
      <c r="K15087" t="n">
        <v>362</v>
      </c>
    </row>
    <row r="15088">
      <c r="A15088" t="inlineStr">
        <is>
          <t>디스커버리_미닝님</t>
        </is>
      </c>
      <c r="B15088" t="inlineStr">
        <is>
          <t>2021-02-12</t>
        </is>
      </c>
      <c r="C15088" t="inlineStr">
        <is>
          <t>금</t>
        </is>
      </c>
      <c r="D15088" t="inlineStr">
        <is>
          <t>유튜브 디스커버리</t>
        </is>
      </c>
      <c r="E15088" t="inlineStr">
        <is>
          <t>토너</t>
        </is>
      </c>
      <c r="K15088" t="n">
        <v>100201</v>
      </c>
    </row>
    <row r="15089">
      <c r="A15089" t="inlineStr">
        <is>
          <t>디스커버리_미닝님_4554알수없음</t>
        </is>
      </c>
      <c r="B15089" t="inlineStr">
        <is>
          <t>2021-02-12</t>
        </is>
      </c>
      <c r="C15089" t="inlineStr">
        <is>
          <t>금</t>
        </is>
      </c>
      <c r="D15089" t="inlineStr">
        <is>
          <t>유튜브 디스커버리</t>
        </is>
      </c>
      <c r="E15089" t="inlineStr">
        <is>
          <t>토너</t>
        </is>
      </c>
      <c r="K15089" t="n">
        <v>49746</v>
      </c>
    </row>
    <row r="15090">
      <c r="A15090" t="inlineStr">
        <is>
          <t>토너_관심사1_엄마잘컨</t>
        </is>
      </c>
      <c r="B15090" t="inlineStr">
        <is>
          <t>2021-02-12</t>
        </is>
      </c>
      <c r="C15090" t="inlineStr">
        <is>
          <t>금</t>
        </is>
      </c>
      <c r="D15090" t="inlineStr">
        <is>
          <t>유튜브 디스커버리</t>
        </is>
      </c>
      <c r="E15090" t="inlineStr">
        <is>
          <t>토너</t>
        </is>
      </c>
      <c r="K15090" t="n">
        <v>4912</v>
      </c>
    </row>
    <row r="15091">
      <c r="A15091" t="inlineStr">
        <is>
          <t>디스커버리_최모나토너편집</t>
        </is>
      </c>
      <c r="B15091" t="inlineStr">
        <is>
          <t>2021-02-12</t>
        </is>
      </c>
      <c r="C15091" t="inlineStr">
        <is>
          <t>금</t>
        </is>
      </c>
      <c r="D15091" t="inlineStr">
        <is>
          <t>유튜브 디스커버리</t>
        </is>
      </c>
      <c r="E15091" t="inlineStr">
        <is>
          <t>토너</t>
        </is>
      </c>
      <c r="K15091" t="n">
        <v>29857</v>
      </c>
    </row>
    <row r="15092">
      <c r="A15092" t="inlineStr">
        <is>
          <t>디스커버리_DP_관심사2_2+1강조</t>
        </is>
      </c>
      <c r="B15092" t="inlineStr">
        <is>
          <t>2021-02-12</t>
        </is>
      </c>
      <c r="C15092" t="inlineStr">
        <is>
          <t>금</t>
        </is>
      </c>
      <c r="D15092" t="inlineStr">
        <is>
          <t>유튜브 디스커버리</t>
        </is>
      </c>
      <c r="E15092" t="inlineStr">
        <is>
          <t>토너패드</t>
        </is>
      </c>
      <c r="K15092" t="n">
        <v>91607</v>
      </c>
    </row>
    <row r="15093">
      <c r="A15093" t="inlineStr">
        <is>
          <t>GDN_토너로션_리타게팅</t>
        </is>
      </c>
      <c r="B15093" t="inlineStr">
        <is>
          <t>2021-02-12</t>
        </is>
      </c>
      <c r="C15093" t="inlineStr">
        <is>
          <t>금</t>
        </is>
      </c>
      <c r="D15093" t="inlineStr">
        <is>
          <t>유튜브 디스커버리</t>
        </is>
      </c>
      <c r="E15093" t="inlineStr">
        <is>
          <t>토너</t>
        </is>
      </c>
      <c r="K15093" t="n">
        <v>108980</v>
      </c>
    </row>
    <row r="15094">
      <c r="A15094" t="inlineStr">
        <is>
          <t>디스커버리_티벳동생ppl</t>
        </is>
      </c>
      <c r="B15094" t="inlineStr">
        <is>
          <t>2021-02-12</t>
        </is>
      </c>
      <c r="C15094" t="inlineStr">
        <is>
          <t>금</t>
        </is>
      </c>
      <c r="D15094" t="inlineStr">
        <is>
          <t>유튜브 디스커버리</t>
        </is>
      </c>
      <c r="E15094" t="inlineStr">
        <is>
          <t>토너</t>
        </is>
      </c>
      <c r="K15094" t="n">
        <v>14224</v>
      </c>
    </row>
    <row r="15095">
      <c r="A15095" t="inlineStr">
        <is>
          <t>디스커버리_채우ppl</t>
        </is>
      </c>
      <c r="B15095" t="inlineStr">
        <is>
          <t>2021-02-12</t>
        </is>
      </c>
      <c r="C15095" t="inlineStr">
        <is>
          <t>금</t>
        </is>
      </c>
      <c r="D15095" t="inlineStr">
        <is>
          <t>유튜브 디스커버리</t>
        </is>
      </c>
      <c r="E15095" t="inlineStr">
        <is>
          <t>토너</t>
        </is>
      </c>
      <c r="K15095" t="n">
        <v>329</v>
      </c>
    </row>
    <row r="15096">
      <c r="A15096" t="inlineStr">
        <is>
          <t>올리브영_자사랜딩</t>
        </is>
      </c>
      <c r="B15096" t="inlineStr">
        <is>
          <t>2021-02-12</t>
        </is>
      </c>
      <c r="C15096" t="inlineStr">
        <is>
          <t>금</t>
        </is>
      </c>
      <c r="D15096" t="inlineStr">
        <is>
          <t>유튜브 디스커버리</t>
        </is>
      </c>
      <c r="E15096" t="inlineStr">
        <is>
          <t>토너</t>
        </is>
      </c>
      <c r="K15096" t="n">
        <v>64841</v>
      </c>
    </row>
    <row r="15097">
      <c r="A15097" t="inlineStr">
        <is>
          <t>디스커버리_민델리ppl</t>
        </is>
      </c>
      <c r="B15097" t="inlineStr">
        <is>
          <t>2021-02-12</t>
        </is>
      </c>
      <c r="C15097" t="inlineStr">
        <is>
          <t>금</t>
        </is>
      </c>
      <c r="D15097" t="inlineStr">
        <is>
          <t>유튜브 디스커버리</t>
        </is>
      </c>
      <c r="E15097" t="inlineStr">
        <is>
          <t>토너</t>
        </is>
      </c>
      <c r="K15097" t="n">
        <v>50117</v>
      </c>
    </row>
    <row r="15098">
      <c r="A15098" t="inlineStr">
        <is>
          <t>동영상_반응형_올영애니_1</t>
        </is>
      </c>
      <c r="B15098" t="inlineStr">
        <is>
          <t>2021-02-12</t>
        </is>
      </c>
      <c r="C15098" t="inlineStr">
        <is>
          <t>금</t>
        </is>
      </c>
      <c r="D15098" t="inlineStr">
        <is>
          <t>유튜브 디스커버리</t>
        </is>
      </c>
      <c r="E15098" t="inlineStr">
        <is>
          <t>토너</t>
        </is>
      </c>
      <c r="K15098" t="n">
        <v>43</v>
      </c>
    </row>
    <row r="15099">
      <c r="A15099" t="inlineStr">
        <is>
          <t>동영상_판매인스트림_올영애니2</t>
        </is>
      </c>
      <c r="B15099" t="inlineStr">
        <is>
          <t>2021-02-12</t>
        </is>
      </c>
      <c r="C15099" t="inlineStr">
        <is>
          <t>금</t>
        </is>
      </c>
      <c r="D15099" t="inlineStr">
        <is>
          <t>유튜브 디스커버리</t>
        </is>
      </c>
      <c r="E15099" t="inlineStr">
        <is>
          <t>토너</t>
        </is>
      </c>
      <c r="K15099" t="n">
        <v>49831</v>
      </c>
    </row>
    <row r="15100">
      <c r="A15100" t="inlineStr">
        <is>
          <t>GDN_토너로션_관심사</t>
        </is>
      </c>
      <c r="B15100" t="inlineStr">
        <is>
          <t>2021-02-12</t>
        </is>
      </c>
      <c r="C15100" t="inlineStr">
        <is>
          <t>금</t>
        </is>
      </c>
      <c r="D15100" t="inlineStr">
        <is>
          <t>유튜브 디스커버리</t>
        </is>
      </c>
      <c r="E15100" t="inlineStr">
        <is>
          <t>토너</t>
        </is>
      </c>
      <c r="K15100" t="n">
        <v>99901</v>
      </c>
    </row>
    <row r="15101">
      <c r="A15101" t="inlineStr">
        <is>
          <t>동영상_디스커버리_올영애니 피드</t>
        </is>
      </c>
      <c r="B15101" t="inlineStr">
        <is>
          <t>2021-02-12</t>
        </is>
      </c>
      <c r="C15101" t="inlineStr">
        <is>
          <t>금</t>
        </is>
      </c>
      <c r="D15101" t="inlineStr">
        <is>
          <t>유튜브 디스커버리</t>
        </is>
      </c>
      <c r="E15101" t="inlineStr">
        <is>
          <t>토너</t>
        </is>
      </c>
      <c r="K15101" t="n">
        <v>4977</v>
      </c>
    </row>
    <row r="15102">
      <c r="A15102" t="inlineStr">
        <is>
          <t>디스커버리_꿀랄라ppl</t>
        </is>
      </c>
      <c r="B15102" t="inlineStr">
        <is>
          <t>2021-02-12</t>
        </is>
      </c>
      <c r="C15102" t="inlineStr">
        <is>
          <t>금</t>
        </is>
      </c>
      <c r="D15102" t="inlineStr">
        <is>
          <t>유튜브 디스커버리</t>
        </is>
      </c>
      <c r="E15102" t="inlineStr">
        <is>
          <t>토너</t>
        </is>
      </c>
      <c r="K15102" t="n">
        <v>50074</v>
      </c>
    </row>
    <row r="15103">
      <c r="A15103" t="inlineStr">
        <is>
          <t>디스커버리_아름하다</t>
        </is>
      </c>
      <c r="B15103" t="inlineStr">
        <is>
          <t>2021-02-12</t>
        </is>
      </c>
      <c r="C15103" t="inlineStr">
        <is>
          <t>금</t>
        </is>
      </c>
      <c r="D15103" t="inlineStr">
        <is>
          <t>유튜브 디스커버리</t>
        </is>
      </c>
      <c r="E15103" t="inlineStr">
        <is>
          <t>토너</t>
        </is>
      </c>
      <c r="K15103" t="n">
        <v>2906</v>
      </c>
    </row>
    <row r="15104">
      <c r="A15104" t="inlineStr">
        <is>
          <t>동영상_트래픽_올영애니</t>
        </is>
      </c>
      <c r="B15104" t="inlineStr">
        <is>
          <t>2021-02-12</t>
        </is>
      </c>
      <c r="C15104" t="inlineStr">
        <is>
          <t>금</t>
        </is>
      </c>
      <c r="D15104" t="inlineStr">
        <is>
          <t>유튜브 디스커버리</t>
        </is>
      </c>
      <c r="E15104" t="inlineStr">
        <is>
          <t>토너</t>
        </is>
      </c>
      <c r="K15104" t="n">
        <v>18090</v>
      </c>
    </row>
    <row r="15105">
      <c r="A15105" t="inlineStr">
        <is>
          <t>올리브영_자사랜딩_관심사1</t>
        </is>
      </c>
      <c r="B15105" t="inlineStr">
        <is>
          <t>2021-02-12</t>
        </is>
      </c>
      <c r="C15105" t="inlineStr">
        <is>
          <t>금</t>
        </is>
      </c>
      <c r="D15105" t="inlineStr"/>
      <c r="E15105" t="inlineStr"/>
      <c r="K15105" t="n">
        <v>21174</v>
      </c>
    </row>
    <row r="15106">
      <c r="A15106" t="inlineStr">
        <is>
          <t>올리브영_자사랜딩_논타겟</t>
        </is>
      </c>
      <c r="B15106" t="inlineStr">
        <is>
          <t>2021-02-12</t>
        </is>
      </c>
      <c r="C15106" t="inlineStr">
        <is>
          <t>금</t>
        </is>
      </c>
      <c r="D15106" t="inlineStr"/>
      <c r="E15106" t="inlineStr"/>
      <c r="K15106" t="n">
        <v>68319</v>
      </c>
    </row>
    <row r="15107">
      <c r="A15107" t="inlineStr">
        <is>
          <t>디스커버리_천서영님_썸네일테스트 #3</t>
        </is>
      </c>
      <c r="B15107" t="inlineStr">
        <is>
          <t>2021-02-13</t>
        </is>
      </c>
      <c r="C15107" t="inlineStr">
        <is>
          <t>토</t>
        </is>
      </c>
      <c r="D15107" t="inlineStr">
        <is>
          <t>유튜브 디스커버리</t>
        </is>
      </c>
      <c r="E15107" t="inlineStr">
        <is>
          <t>토너</t>
        </is>
      </c>
      <c r="K15107" t="n">
        <v>89</v>
      </c>
    </row>
    <row r="15108">
      <c r="A15108" t="inlineStr">
        <is>
          <t>디스커버리_채우</t>
        </is>
      </c>
      <c r="B15108" t="inlineStr">
        <is>
          <t>2021-02-13</t>
        </is>
      </c>
      <c r="C15108" t="inlineStr">
        <is>
          <t>토</t>
        </is>
      </c>
      <c r="D15108" t="inlineStr">
        <is>
          <t>유튜브 디스커버리</t>
        </is>
      </c>
      <c r="E15108" t="inlineStr">
        <is>
          <t>토너</t>
        </is>
      </c>
      <c r="K15108" t="n">
        <v>5325</v>
      </c>
    </row>
    <row r="15109">
      <c r="A15109" t="inlineStr">
        <is>
          <t>디스커버리_미닝님</t>
        </is>
      </c>
      <c r="B15109" t="inlineStr">
        <is>
          <t>2021-02-13</t>
        </is>
      </c>
      <c r="C15109" t="inlineStr">
        <is>
          <t>토</t>
        </is>
      </c>
      <c r="D15109" t="inlineStr">
        <is>
          <t>유튜브 디스커버리</t>
        </is>
      </c>
      <c r="E15109" t="inlineStr">
        <is>
          <t>토너</t>
        </is>
      </c>
      <c r="K15109" t="n">
        <v>85384</v>
      </c>
    </row>
    <row r="15110">
      <c r="A15110" t="inlineStr">
        <is>
          <t>디스커버리_미닝님_4554알수없음</t>
        </is>
      </c>
      <c r="B15110" t="inlineStr">
        <is>
          <t>2021-02-13</t>
        </is>
      </c>
      <c r="C15110" t="inlineStr">
        <is>
          <t>토</t>
        </is>
      </c>
      <c r="D15110" t="inlineStr">
        <is>
          <t>유튜브 디스커버리</t>
        </is>
      </c>
      <c r="E15110" t="inlineStr">
        <is>
          <t>토너</t>
        </is>
      </c>
      <c r="K15110" t="n">
        <v>48452</v>
      </c>
    </row>
    <row r="15111">
      <c r="A15111" t="inlineStr">
        <is>
          <t>토너_관심사1_엄마잘컨</t>
        </is>
      </c>
      <c r="B15111" t="inlineStr">
        <is>
          <t>2021-02-13</t>
        </is>
      </c>
      <c r="C15111" t="inlineStr">
        <is>
          <t>토</t>
        </is>
      </c>
      <c r="D15111" t="inlineStr">
        <is>
          <t>유튜브 디스커버리</t>
        </is>
      </c>
      <c r="E15111" t="inlineStr">
        <is>
          <t>토너</t>
        </is>
      </c>
      <c r="K15111" t="n">
        <v>20539</v>
      </c>
    </row>
    <row r="15112">
      <c r="A15112" t="inlineStr">
        <is>
          <t>디스커버리_최모나토너편집</t>
        </is>
      </c>
      <c r="B15112" t="inlineStr">
        <is>
          <t>2021-02-13</t>
        </is>
      </c>
      <c r="C15112" t="inlineStr">
        <is>
          <t>토</t>
        </is>
      </c>
      <c r="D15112" t="inlineStr">
        <is>
          <t>유튜브 디스커버리</t>
        </is>
      </c>
      <c r="E15112" t="inlineStr">
        <is>
          <t>토너</t>
        </is>
      </c>
      <c r="K15112" t="n">
        <v>99</v>
      </c>
    </row>
    <row r="15113">
      <c r="A15113" t="inlineStr">
        <is>
          <t>디스커버리_DP_관심사2_2+1강조</t>
        </is>
      </c>
      <c r="B15113" t="inlineStr">
        <is>
          <t>2021-02-13</t>
        </is>
      </c>
      <c r="C15113" t="inlineStr">
        <is>
          <t>토</t>
        </is>
      </c>
      <c r="D15113" t="inlineStr">
        <is>
          <t>유튜브 디스커버리</t>
        </is>
      </c>
      <c r="E15113" t="inlineStr">
        <is>
          <t>토너패드</t>
        </is>
      </c>
      <c r="K15113" t="n">
        <v>36420</v>
      </c>
    </row>
    <row r="15114">
      <c r="A15114" t="inlineStr">
        <is>
          <t>GDN_토너로션_리타게팅</t>
        </is>
      </c>
      <c r="B15114" t="inlineStr">
        <is>
          <t>2021-02-13</t>
        </is>
      </c>
      <c r="C15114" t="inlineStr">
        <is>
          <t>토</t>
        </is>
      </c>
      <c r="D15114" t="inlineStr">
        <is>
          <t>유튜브 디스커버리</t>
        </is>
      </c>
      <c r="E15114" t="inlineStr">
        <is>
          <t>토너</t>
        </is>
      </c>
      <c r="K15114" t="n">
        <v>125620</v>
      </c>
    </row>
    <row r="15115">
      <c r="A15115" t="inlineStr">
        <is>
          <t>올리브영_자사랜딩</t>
        </is>
      </c>
      <c r="B15115" t="inlineStr">
        <is>
          <t>2021-02-13</t>
        </is>
      </c>
      <c r="C15115" t="inlineStr">
        <is>
          <t>토</t>
        </is>
      </c>
      <c r="D15115" t="inlineStr">
        <is>
          <t>유튜브 디스커버리</t>
        </is>
      </c>
      <c r="E15115" t="inlineStr">
        <is>
          <t>토너</t>
        </is>
      </c>
      <c r="K15115" t="n">
        <v>50692</v>
      </c>
    </row>
    <row r="15116">
      <c r="A15116" t="inlineStr">
        <is>
          <t>디스커버리_민델리ppl</t>
        </is>
      </c>
      <c r="B15116" t="inlineStr">
        <is>
          <t>2021-02-13</t>
        </is>
      </c>
      <c r="C15116" t="inlineStr">
        <is>
          <t>토</t>
        </is>
      </c>
      <c r="D15116" t="inlineStr">
        <is>
          <t>유튜브 디스커버리</t>
        </is>
      </c>
      <c r="E15116" t="inlineStr">
        <is>
          <t>토너</t>
        </is>
      </c>
      <c r="K15116" t="n">
        <v>50013</v>
      </c>
    </row>
    <row r="15117">
      <c r="A15117" t="inlineStr">
        <is>
          <t>동영상_반응형_올영애니_1</t>
        </is>
      </c>
      <c r="B15117" t="inlineStr">
        <is>
          <t>2021-02-13</t>
        </is>
      </c>
      <c r="C15117" t="inlineStr">
        <is>
          <t>토</t>
        </is>
      </c>
      <c r="D15117" t="inlineStr">
        <is>
          <t>유튜브 디스커버리</t>
        </is>
      </c>
      <c r="E15117" t="inlineStr">
        <is>
          <t>토너</t>
        </is>
      </c>
      <c r="K15117" t="n">
        <v>14</v>
      </c>
    </row>
    <row r="15118">
      <c r="A15118" t="inlineStr">
        <is>
          <t>동영상_판매인스트림_올영애니2</t>
        </is>
      </c>
      <c r="B15118" t="inlineStr">
        <is>
          <t>2021-02-13</t>
        </is>
      </c>
      <c r="C15118" t="inlineStr">
        <is>
          <t>토</t>
        </is>
      </c>
      <c r="D15118" t="inlineStr">
        <is>
          <t>유튜브 디스커버리</t>
        </is>
      </c>
      <c r="E15118" t="inlineStr">
        <is>
          <t>토너</t>
        </is>
      </c>
      <c r="K15118" t="n">
        <v>50017</v>
      </c>
    </row>
    <row r="15119">
      <c r="A15119" t="inlineStr">
        <is>
          <t>GDN_토너로션_관심사</t>
        </is>
      </c>
      <c r="B15119" t="inlineStr">
        <is>
          <t>2021-02-13</t>
        </is>
      </c>
      <c r="C15119" t="inlineStr">
        <is>
          <t>토</t>
        </is>
      </c>
      <c r="D15119" t="inlineStr">
        <is>
          <t>유튜브 디스커버리</t>
        </is>
      </c>
      <c r="E15119" t="inlineStr">
        <is>
          <t>토너</t>
        </is>
      </c>
      <c r="K15119" t="n">
        <v>100363</v>
      </c>
    </row>
    <row r="15120">
      <c r="A15120" t="inlineStr">
        <is>
          <t>동영상_디스커버리_올영애니 피드</t>
        </is>
      </c>
      <c r="B15120" t="inlineStr">
        <is>
          <t>2021-02-13</t>
        </is>
      </c>
      <c r="C15120" t="inlineStr">
        <is>
          <t>토</t>
        </is>
      </c>
      <c r="D15120" t="inlineStr">
        <is>
          <t>유튜브 디스커버리</t>
        </is>
      </c>
      <c r="E15120" t="inlineStr">
        <is>
          <t>토너</t>
        </is>
      </c>
      <c r="K15120" t="n">
        <v>10732</v>
      </c>
    </row>
    <row r="15121">
      <c r="A15121" t="inlineStr">
        <is>
          <t>디스커버리_꿀랄라ppl</t>
        </is>
      </c>
      <c r="B15121" t="inlineStr">
        <is>
          <t>2021-02-13</t>
        </is>
      </c>
      <c r="C15121" t="inlineStr">
        <is>
          <t>토</t>
        </is>
      </c>
      <c r="D15121" t="inlineStr">
        <is>
          <t>유튜브 디스커버리</t>
        </is>
      </c>
      <c r="E15121" t="inlineStr">
        <is>
          <t>토너</t>
        </is>
      </c>
      <c r="K15121" t="n">
        <v>50255</v>
      </c>
    </row>
    <row r="15122">
      <c r="A15122" t="inlineStr">
        <is>
          <t>동영상_트래픽_올영애니</t>
        </is>
      </c>
      <c r="B15122" t="inlineStr">
        <is>
          <t>2021-02-13</t>
        </is>
      </c>
      <c r="C15122" t="inlineStr">
        <is>
          <t>토</t>
        </is>
      </c>
      <c r="D15122" t="inlineStr">
        <is>
          <t>유튜브 디스커버리</t>
        </is>
      </c>
      <c r="E15122" t="inlineStr">
        <is>
          <t>토너</t>
        </is>
      </c>
      <c r="K15122" t="n">
        <v>3155</v>
      </c>
    </row>
    <row r="15123">
      <c r="A15123" t="inlineStr">
        <is>
          <t>올리브영_자사랜딩_관심사1</t>
        </is>
      </c>
      <c r="B15123" t="inlineStr">
        <is>
          <t>2021-02-13</t>
        </is>
      </c>
      <c r="C15123" t="inlineStr">
        <is>
          <t>토</t>
        </is>
      </c>
      <c r="D15123" t="inlineStr"/>
      <c r="E15123" t="inlineStr"/>
      <c r="K15123" t="n">
        <v>101391</v>
      </c>
    </row>
    <row r="15124">
      <c r="A15124" t="inlineStr">
        <is>
          <t>올리브영_자사랜딩_논타겟</t>
        </is>
      </c>
      <c r="B15124" t="inlineStr">
        <is>
          <t>2021-02-13</t>
        </is>
      </c>
      <c r="C15124" t="inlineStr">
        <is>
          <t>토</t>
        </is>
      </c>
      <c r="D15124" t="inlineStr"/>
      <c r="E15124" t="inlineStr"/>
      <c r="K15124" t="n">
        <v>201185</v>
      </c>
    </row>
    <row r="15125">
      <c r="A15125" t="inlineStr">
        <is>
          <t>디스커버리_천서영님_썸네일테스트 #3</t>
        </is>
      </c>
      <c r="B15125" t="inlineStr">
        <is>
          <t>2021-02-14</t>
        </is>
      </c>
      <c r="C15125" t="inlineStr">
        <is>
          <t>일</t>
        </is>
      </c>
      <c r="D15125" t="inlineStr">
        <is>
          <t>유튜브 디스커버리</t>
        </is>
      </c>
      <c r="E15125" t="inlineStr">
        <is>
          <t>토너</t>
        </is>
      </c>
      <c r="K15125" t="n">
        <v>201735</v>
      </c>
    </row>
    <row r="15126">
      <c r="A15126" t="inlineStr">
        <is>
          <t>디스커버리_채우</t>
        </is>
      </c>
      <c r="B15126" t="inlineStr">
        <is>
          <t>2021-02-14</t>
        </is>
      </c>
      <c r="C15126" t="inlineStr">
        <is>
          <t>일</t>
        </is>
      </c>
      <c r="D15126" t="inlineStr">
        <is>
          <t>유튜브 디스커버리</t>
        </is>
      </c>
      <c r="E15126" t="inlineStr">
        <is>
          <t>토너</t>
        </is>
      </c>
      <c r="K15126" t="n">
        <v>304861</v>
      </c>
    </row>
    <row r="15127">
      <c r="A15127" t="inlineStr">
        <is>
          <t>디스커버리_소히방2</t>
        </is>
      </c>
      <c r="B15127" t="inlineStr">
        <is>
          <t>2021-02-14</t>
        </is>
      </c>
      <c r="C15127" t="inlineStr">
        <is>
          <t>일</t>
        </is>
      </c>
      <c r="D15127" t="inlineStr">
        <is>
          <t>유튜브 디스커버리</t>
        </is>
      </c>
      <c r="E15127" t="inlineStr">
        <is>
          <t>토너</t>
        </is>
      </c>
      <c r="K15127" t="n">
        <v>786</v>
      </c>
    </row>
    <row r="15128">
      <c r="A15128" t="inlineStr">
        <is>
          <t>디스커버리_미닝님</t>
        </is>
      </c>
      <c r="B15128" t="inlineStr">
        <is>
          <t>2021-02-14</t>
        </is>
      </c>
      <c r="C15128" t="inlineStr">
        <is>
          <t>일</t>
        </is>
      </c>
      <c r="D15128" t="inlineStr">
        <is>
          <t>유튜브 디스커버리</t>
        </is>
      </c>
      <c r="E15128" t="inlineStr">
        <is>
          <t>토너</t>
        </is>
      </c>
      <c r="K15128" t="n">
        <v>112853</v>
      </c>
    </row>
    <row r="15129">
      <c r="A15129" t="inlineStr">
        <is>
          <t>디스커버리_미닝님_4554알수없음</t>
        </is>
      </c>
      <c r="B15129" t="inlineStr">
        <is>
          <t>2021-02-14</t>
        </is>
      </c>
      <c r="C15129" t="inlineStr">
        <is>
          <t>일</t>
        </is>
      </c>
      <c r="D15129" t="inlineStr">
        <is>
          <t>유튜브 디스커버리</t>
        </is>
      </c>
      <c r="E15129" t="inlineStr">
        <is>
          <t>토너</t>
        </is>
      </c>
      <c r="K15129" t="n">
        <v>51183</v>
      </c>
    </row>
    <row r="15130">
      <c r="A15130" t="inlineStr">
        <is>
          <t>토너_관심사1_엄마잘컨</t>
        </is>
      </c>
      <c r="B15130" t="inlineStr">
        <is>
          <t>2021-02-14</t>
        </is>
      </c>
      <c r="C15130" t="inlineStr">
        <is>
          <t>일</t>
        </is>
      </c>
      <c r="D15130" t="inlineStr">
        <is>
          <t>유튜브 디스커버리</t>
        </is>
      </c>
      <c r="E15130" t="inlineStr">
        <is>
          <t>토너</t>
        </is>
      </c>
      <c r="K15130" t="n">
        <v>22022</v>
      </c>
    </row>
    <row r="15131">
      <c r="A15131" t="inlineStr">
        <is>
          <t>디스커버리_최모나토너편집</t>
        </is>
      </c>
      <c r="B15131" t="inlineStr">
        <is>
          <t>2021-02-14</t>
        </is>
      </c>
      <c r="C15131" t="inlineStr">
        <is>
          <t>일</t>
        </is>
      </c>
      <c r="D15131" t="inlineStr">
        <is>
          <t>유튜브 디스커버리</t>
        </is>
      </c>
      <c r="E15131" t="inlineStr">
        <is>
          <t>토너</t>
        </is>
      </c>
      <c r="K15131" t="n">
        <v>100746</v>
      </c>
    </row>
    <row r="15132">
      <c r="A15132" t="inlineStr">
        <is>
          <t>디스커버리_DP_관심사2_2+1강조</t>
        </is>
      </c>
      <c r="B15132" t="inlineStr">
        <is>
          <t>2021-02-14</t>
        </is>
      </c>
      <c r="C15132" t="inlineStr">
        <is>
          <t>일</t>
        </is>
      </c>
      <c r="D15132" t="inlineStr">
        <is>
          <t>유튜브 디스커버리</t>
        </is>
      </c>
      <c r="E15132" t="inlineStr">
        <is>
          <t>토너패드</t>
        </is>
      </c>
      <c r="K15132" t="n">
        <v>14731</v>
      </c>
    </row>
    <row r="15133">
      <c r="A15133" t="inlineStr">
        <is>
          <t>디스커버리_티벳동생ppl</t>
        </is>
      </c>
      <c r="B15133" t="inlineStr">
        <is>
          <t>2021-02-14</t>
        </is>
      </c>
      <c r="C15133" t="inlineStr">
        <is>
          <t>일</t>
        </is>
      </c>
      <c r="D15133" t="inlineStr">
        <is>
          <t>유튜브 디스커버리</t>
        </is>
      </c>
      <c r="E15133" t="inlineStr">
        <is>
          <t>토너</t>
        </is>
      </c>
      <c r="K15133" t="n">
        <v>213289</v>
      </c>
    </row>
    <row r="15134">
      <c r="A15134" t="inlineStr">
        <is>
          <t>디스커버리_채우ppl</t>
        </is>
      </c>
      <c r="B15134" t="inlineStr">
        <is>
          <t>2021-02-14</t>
        </is>
      </c>
      <c r="C15134" t="inlineStr">
        <is>
          <t>일</t>
        </is>
      </c>
      <c r="D15134" t="inlineStr">
        <is>
          <t>유튜브 디스커버리</t>
        </is>
      </c>
      <c r="E15134" t="inlineStr">
        <is>
          <t>토너</t>
        </is>
      </c>
      <c r="K15134" t="n">
        <v>2469</v>
      </c>
    </row>
    <row r="15135">
      <c r="A15135" t="inlineStr">
        <is>
          <t>올리브영_자사랜딩</t>
        </is>
      </c>
      <c r="B15135" t="inlineStr">
        <is>
          <t>2021-02-14</t>
        </is>
      </c>
      <c r="C15135" t="inlineStr">
        <is>
          <t>일</t>
        </is>
      </c>
      <c r="D15135" t="inlineStr">
        <is>
          <t>유튜브 디스커버리</t>
        </is>
      </c>
      <c r="E15135" t="inlineStr">
        <is>
          <t>토너</t>
        </is>
      </c>
      <c r="K15135" t="n">
        <v>63399</v>
      </c>
    </row>
    <row r="15136">
      <c r="A15136" t="inlineStr">
        <is>
          <t>디스커버리_민델리ppl</t>
        </is>
      </c>
      <c r="B15136" t="inlineStr">
        <is>
          <t>2021-02-14</t>
        </is>
      </c>
      <c r="C15136" t="inlineStr">
        <is>
          <t>일</t>
        </is>
      </c>
      <c r="D15136" t="inlineStr">
        <is>
          <t>유튜브 디스커버리</t>
        </is>
      </c>
      <c r="E15136" t="inlineStr">
        <is>
          <t>토너</t>
        </is>
      </c>
      <c r="K15136" t="n">
        <v>50176</v>
      </c>
    </row>
    <row r="15137">
      <c r="A15137" t="inlineStr">
        <is>
          <t>동영상_반응형_올영애니_1</t>
        </is>
      </c>
      <c r="B15137" t="inlineStr">
        <is>
          <t>2021-02-14</t>
        </is>
      </c>
      <c r="C15137" t="inlineStr">
        <is>
          <t>일</t>
        </is>
      </c>
      <c r="D15137" t="inlineStr">
        <is>
          <t>유튜브 디스커버리</t>
        </is>
      </c>
      <c r="E15137" t="inlineStr">
        <is>
          <t>토너</t>
        </is>
      </c>
      <c r="K15137" t="n">
        <v>4</v>
      </c>
    </row>
    <row r="15138">
      <c r="A15138" t="inlineStr">
        <is>
          <t>동영상_판매인스트림_올영애니2</t>
        </is>
      </c>
      <c r="B15138" t="inlineStr">
        <is>
          <t>2021-02-14</t>
        </is>
      </c>
      <c r="C15138" t="inlineStr">
        <is>
          <t>일</t>
        </is>
      </c>
      <c r="D15138" t="inlineStr">
        <is>
          <t>유튜브 디스커버리</t>
        </is>
      </c>
      <c r="E15138" t="inlineStr">
        <is>
          <t>토너</t>
        </is>
      </c>
      <c r="K15138" t="n">
        <v>49863</v>
      </c>
    </row>
    <row r="15139">
      <c r="A15139" t="inlineStr">
        <is>
          <t>GDN_토너로션_관심사</t>
        </is>
      </c>
      <c r="B15139" t="inlineStr">
        <is>
          <t>2021-02-14</t>
        </is>
      </c>
      <c r="C15139" t="inlineStr">
        <is>
          <t>일</t>
        </is>
      </c>
      <c r="D15139" t="inlineStr">
        <is>
          <t>유튜브 디스커버리</t>
        </is>
      </c>
      <c r="E15139" t="inlineStr">
        <is>
          <t>토너</t>
        </is>
      </c>
      <c r="K15139" t="n">
        <v>100562</v>
      </c>
    </row>
    <row r="15140">
      <c r="A15140" t="inlineStr">
        <is>
          <t>동영상_디스커버리_올영애니 피드</t>
        </is>
      </c>
      <c r="B15140" t="inlineStr">
        <is>
          <t>2021-02-14</t>
        </is>
      </c>
      <c r="C15140" t="inlineStr">
        <is>
          <t>일</t>
        </is>
      </c>
      <c r="D15140" t="inlineStr">
        <is>
          <t>유튜브 디스커버리</t>
        </is>
      </c>
      <c r="E15140" t="inlineStr">
        <is>
          <t>토너</t>
        </is>
      </c>
      <c r="K15140" t="n">
        <v>7202</v>
      </c>
    </row>
    <row r="15141">
      <c r="A15141" t="inlineStr">
        <is>
          <t>디스커버리_꿀랄라ppl</t>
        </is>
      </c>
      <c r="B15141" t="inlineStr">
        <is>
          <t>2021-02-14</t>
        </is>
      </c>
      <c r="C15141" t="inlineStr">
        <is>
          <t>일</t>
        </is>
      </c>
      <c r="D15141" t="inlineStr">
        <is>
          <t>유튜브 디스커버리</t>
        </is>
      </c>
      <c r="E15141" t="inlineStr">
        <is>
          <t>토너</t>
        </is>
      </c>
      <c r="K15141" t="n">
        <v>50789</v>
      </c>
    </row>
    <row r="15142">
      <c r="A15142" t="inlineStr">
        <is>
          <t>디스커버리_아름하다</t>
        </is>
      </c>
      <c r="B15142" t="inlineStr">
        <is>
          <t>2021-02-14</t>
        </is>
      </c>
      <c r="C15142" t="inlineStr">
        <is>
          <t>일</t>
        </is>
      </c>
      <c r="D15142" t="inlineStr">
        <is>
          <t>유튜브 디스커버리</t>
        </is>
      </c>
      <c r="E15142" t="inlineStr">
        <is>
          <t>토너</t>
        </is>
      </c>
      <c r="K15142" t="n">
        <v>106046</v>
      </c>
    </row>
    <row r="15143">
      <c r="A15143" t="inlineStr">
        <is>
          <t>동영상_트래픽_올영애니</t>
        </is>
      </c>
      <c r="B15143" t="inlineStr">
        <is>
          <t>2021-02-14</t>
        </is>
      </c>
      <c r="C15143" t="inlineStr">
        <is>
          <t>일</t>
        </is>
      </c>
      <c r="D15143" t="inlineStr">
        <is>
          <t>유튜브 디스커버리</t>
        </is>
      </c>
      <c r="E15143" t="inlineStr">
        <is>
          <t>토너</t>
        </is>
      </c>
      <c r="K15143" t="n">
        <v>75686</v>
      </c>
    </row>
    <row r="15144">
      <c r="A15144" t="inlineStr">
        <is>
          <t>올리브영_자사랜딩_관심사1</t>
        </is>
      </c>
      <c r="B15144" t="inlineStr">
        <is>
          <t>2021-02-14</t>
        </is>
      </c>
      <c r="C15144" t="inlineStr">
        <is>
          <t>일</t>
        </is>
      </c>
      <c r="D15144" t="inlineStr"/>
      <c r="E15144" t="inlineStr"/>
      <c r="K15144" t="n">
        <v>100611</v>
      </c>
    </row>
    <row r="15145">
      <c r="A15145" t="inlineStr">
        <is>
          <t>올리브영_자사랜딩_논타겟</t>
        </is>
      </c>
      <c r="B15145" t="inlineStr">
        <is>
          <t>2021-02-14</t>
        </is>
      </c>
      <c r="C15145" t="inlineStr">
        <is>
          <t>일</t>
        </is>
      </c>
      <c r="D15145" t="inlineStr"/>
      <c r="E15145" t="inlineStr"/>
      <c r="K15145" t="n">
        <v>201669</v>
      </c>
    </row>
    <row r="15146">
      <c r="A15146" t="inlineStr">
        <is>
          <t>아누아_쇼핑M</t>
        </is>
      </c>
      <c r="B15146" t="inlineStr">
        <is>
          <t>2021-02-14</t>
        </is>
      </c>
      <c r="C15146" t="inlineStr">
        <is>
          <t>일</t>
        </is>
      </c>
      <c r="D15146" t="inlineStr">
        <is>
          <t>네이버 쇼핑검색</t>
        </is>
      </c>
      <c r="K15146" t="n">
        <v>0</v>
      </c>
    </row>
    <row r="15147">
      <c r="A15147" t="inlineStr">
        <is>
          <t>아누아_쇼핑M</t>
        </is>
      </c>
      <c r="B15147" t="inlineStr">
        <is>
          <t>2021-02-13</t>
        </is>
      </c>
      <c r="C15147" t="inlineStr">
        <is>
          <t>토</t>
        </is>
      </c>
      <c r="D15147" t="inlineStr">
        <is>
          <t>네이버 쇼핑검색</t>
        </is>
      </c>
      <c r="K15147" t="n">
        <v>0</v>
      </c>
    </row>
    <row r="15148">
      <c r="A15148" t="inlineStr">
        <is>
          <t>아누아_쇼핑M</t>
        </is>
      </c>
      <c r="B15148" t="inlineStr">
        <is>
          <t>2021-02-12</t>
        </is>
      </c>
      <c r="C15148" t="inlineStr">
        <is>
          <t>금</t>
        </is>
      </c>
      <c r="D15148" t="inlineStr">
        <is>
          <t>네이버 쇼핑검색</t>
        </is>
      </c>
      <c r="K15148" t="n">
        <v>0</v>
      </c>
    </row>
    <row r="15149">
      <c r="A15149" t="inlineStr">
        <is>
          <t>0209_스토리DP_맘타겟</t>
        </is>
      </c>
      <c r="B15149" t="inlineStr">
        <is>
          <t>2021-02-12</t>
        </is>
      </c>
      <c r="C15149" t="inlineStr">
        <is>
          <t>금</t>
        </is>
      </c>
      <c r="D15149" t="inlineStr">
        <is>
          <t>카카오모먼트(리타게팅)</t>
        </is>
      </c>
      <c r="E15149" t="inlineStr">
        <is>
          <t>토너</t>
        </is>
      </c>
      <c r="J15149" t="n">
        <v>919.9999999999999</v>
      </c>
    </row>
    <row r="15150">
      <c r="A15150" t="inlineStr">
        <is>
          <t>도달_올리브영소재</t>
        </is>
      </c>
      <c r="B15150" t="inlineStr">
        <is>
          <t>2021-02-12</t>
        </is>
      </c>
      <c r="C15150" t="inlineStr">
        <is>
          <t>금</t>
        </is>
      </c>
      <c r="D15150" t="inlineStr">
        <is>
          <t>카카오모먼트(리타게팅)</t>
        </is>
      </c>
      <c r="E15150" t="inlineStr">
        <is>
          <t>토너</t>
        </is>
      </c>
      <c r="J15150" t="n">
        <v>91479.99999999999</v>
      </c>
    </row>
    <row r="15151">
      <c r="A15151" t="inlineStr">
        <is>
          <t>아누아_비즈보드_리타게팅</t>
        </is>
      </c>
      <c r="B15151" t="inlineStr">
        <is>
          <t>2021-02-12</t>
        </is>
      </c>
      <c r="C15151" t="inlineStr">
        <is>
          <t>금</t>
        </is>
      </c>
      <c r="D15151" t="inlineStr">
        <is>
          <t>카카오모먼트(리타게팅)</t>
        </is>
      </c>
      <c r="E15151" t="inlineStr">
        <is>
          <t>토너</t>
        </is>
      </c>
      <c r="J15151" t="n">
        <v>0</v>
      </c>
    </row>
    <row r="15152">
      <c r="A15152" t="inlineStr">
        <is>
          <t>아누아_올영입점이벤트_플친발송_210201</t>
        </is>
      </c>
      <c r="B15152" t="inlineStr">
        <is>
          <t>2021-02-12</t>
        </is>
      </c>
      <c r="C15152" t="inlineStr">
        <is>
          <t>금</t>
        </is>
      </c>
      <c r="D15152" t="inlineStr">
        <is>
          <t>카카오모먼트(리타게팅)</t>
        </is>
      </c>
      <c r="E15152" t="inlineStr">
        <is>
          <t>토너</t>
        </is>
      </c>
      <c r="J15152" t="n">
        <v>3225</v>
      </c>
    </row>
    <row r="15153">
      <c r="A15153" t="inlineStr">
        <is>
          <t>아누아_패드_지면테스트</t>
        </is>
      </c>
      <c r="B15153" t="inlineStr">
        <is>
          <t>2021-02-12</t>
        </is>
      </c>
      <c r="C15153" t="inlineStr">
        <is>
          <t>금</t>
        </is>
      </c>
      <c r="D15153" t="inlineStr">
        <is>
          <t>카카오모먼트(리타게팅)</t>
        </is>
      </c>
      <c r="E15153" t="inlineStr">
        <is>
          <t>패드</t>
        </is>
      </c>
      <c r="J15153" t="n">
        <v>40110</v>
      </c>
    </row>
    <row r="15154">
      <c r="A15154" t="inlineStr">
        <is>
          <t>토너_여성3150_1200x600</t>
        </is>
      </c>
      <c r="B15154" t="inlineStr">
        <is>
          <t>2021-02-12</t>
        </is>
      </c>
      <c r="C15154" t="inlineStr">
        <is>
          <t>금</t>
        </is>
      </c>
      <c r="D15154" t="inlineStr">
        <is>
          <t>카카오모먼트(리타게팅)</t>
        </is>
      </c>
      <c r="E15154" t="inlineStr">
        <is>
          <t>토너</t>
        </is>
      </c>
      <c r="J15154" t="n">
        <v>160230</v>
      </c>
    </row>
    <row r="15155">
      <c r="A15155" t="inlineStr">
        <is>
          <t>0209_스토리DP_맘타겟</t>
        </is>
      </c>
      <c r="B15155" t="inlineStr">
        <is>
          <t>2021-02-13</t>
        </is>
      </c>
      <c r="C15155" t="inlineStr">
        <is>
          <t>토</t>
        </is>
      </c>
      <c r="D15155" t="inlineStr">
        <is>
          <t>카카오모먼트(리타게팅)</t>
        </is>
      </c>
      <c r="E15155" t="inlineStr">
        <is>
          <t>토너</t>
        </is>
      </c>
      <c r="J15155" t="n">
        <v>3590</v>
      </c>
    </row>
    <row r="15156">
      <c r="A15156" t="inlineStr">
        <is>
          <t>도달_올리브영소재</t>
        </is>
      </c>
      <c r="B15156" t="inlineStr">
        <is>
          <t>2021-02-13</t>
        </is>
      </c>
      <c r="C15156" t="inlineStr">
        <is>
          <t>토</t>
        </is>
      </c>
      <c r="D15156" t="inlineStr">
        <is>
          <t>카카오모먼트(리타게팅)</t>
        </is>
      </c>
      <c r="E15156" t="inlineStr">
        <is>
          <t>토너</t>
        </is>
      </c>
      <c r="J15156" t="n">
        <v>91669.99999999999</v>
      </c>
    </row>
    <row r="15157">
      <c r="A15157" t="inlineStr">
        <is>
          <t>아누아_비즈보드_리타게팅</t>
        </is>
      </c>
      <c r="B15157" t="inlineStr">
        <is>
          <t>2021-02-13</t>
        </is>
      </c>
      <c r="C15157" t="inlineStr">
        <is>
          <t>토</t>
        </is>
      </c>
      <c r="D15157" t="inlineStr">
        <is>
          <t>카카오모먼트(리타게팅)</t>
        </is>
      </c>
      <c r="E15157" t="inlineStr">
        <is>
          <t>토너</t>
        </is>
      </c>
      <c r="J15157" t="n">
        <v>0</v>
      </c>
    </row>
    <row r="15158">
      <c r="A15158" t="inlineStr">
        <is>
          <t>아누아_올영입점이벤트_플친발송_210201</t>
        </is>
      </c>
      <c r="B15158" t="inlineStr">
        <is>
          <t>2021-02-13</t>
        </is>
      </c>
      <c r="C15158" t="inlineStr">
        <is>
          <t>토</t>
        </is>
      </c>
      <c r="D15158" t="inlineStr">
        <is>
          <t>카카오모먼트(리타게팅)</t>
        </is>
      </c>
      <c r="E15158" t="inlineStr">
        <is>
          <t>토너</t>
        </is>
      </c>
      <c r="J15158" t="n">
        <v>2925</v>
      </c>
    </row>
    <row r="15159">
      <c r="A15159" t="inlineStr">
        <is>
          <t>아누아_패드_지면테스트</t>
        </is>
      </c>
      <c r="B15159" t="inlineStr">
        <is>
          <t>2021-02-13</t>
        </is>
      </c>
      <c r="C15159" t="inlineStr">
        <is>
          <t>토</t>
        </is>
      </c>
      <c r="D15159" t="inlineStr">
        <is>
          <t>카카오모먼트(리타게팅)</t>
        </is>
      </c>
      <c r="E15159" t="inlineStr">
        <is>
          <t>패드</t>
        </is>
      </c>
      <c r="J15159" t="n">
        <v>92179.99999999999</v>
      </c>
    </row>
    <row r="15160">
      <c r="A15160" t="inlineStr">
        <is>
          <t>토너_여성3150_1200x600</t>
        </is>
      </c>
      <c r="B15160" t="inlineStr">
        <is>
          <t>2021-02-13</t>
        </is>
      </c>
      <c r="C15160" t="inlineStr">
        <is>
          <t>토</t>
        </is>
      </c>
      <c r="D15160" t="inlineStr">
        <is>
          <t>카카오모먼트(리타게팅)</t>
        </is>
      </c>
      <c r="E15160" t="inlineStr">
        <is>
          <t>토너</t>
        </is>
      </c>
      <c r="J15160" t="n">
        <v>86890</v>
      </c>
    </row>
    <row r="15161">
      <c r="A15161" t="inlineStr">
        <is>
          <t>0209_스토리DP_맘타겟</t>
        </is>
      </c>
      <c r="B15161" t="inlineStr">
        <is>
          <t>2021-02-14</t>
        </is>
      </c>
      <c r="C15161" t="inlineStr">
        <is>
          <t>일</t>
        </is>
      </c>
      <c r="D15161" t="inlineStr">
        <is>
          <t>카카오모먼트(리타게팅)</t>
        </is>
      </c>
      <c r="E15161" t="inlineStr">
        <is>
          <t>토너</t>
        </is>
      </c>
      <c r="J15161" t="n">
        <v>2690</v>
      </c>
    </row>
    <row r="15162">
      <c r="A15162" t="inlineStr">
        <is>
          <t>도달_올리브영소재</t>
        </is>
      </c>
      <c r="B15162" t="inlineStr">
        <is>
          <t>2021-02-14</t>
        </is>
      </c>
      <c r="C15162" t="inlineStr">
        <is>
          <t>일</t>
        </is>
      </c>
      <c r="D15162" t="inlineStr">
        <is>
          <t>카카오모먼트(리타게팅)</t>
        </is>
      </c>
      <c r="E15162" t="inlineStr">
        <is>
          <t>토너</t>
        </is>
      </c>
      <c r="J15162" t="n">
        <v>137290</v>
      </c>
    </row>
    <row r="15163">
      <c r="A15163" t="inlineStr">
        <is>
          <t>아누아_비즈보드_리타게팅</t>
        </is>
      </c>
      <c r="B15163" t="inlineStr">
        <is>
          <t>2021-02-14</t>
        </is>
      </c>
      <c r="C15163" t="inlineStr">
        <is>
          <t>일</t>
        </is>
      </c>
      <c r="D15163" t="inlineStr">
        <is>
          <t>카카오모먼트(리타게팅)</t>
        </is>
      </c>
      <c r="E15163" t="inlineStr">
        <is>
          <t>토너</t>
        </is>
      </c>
      <c r="J15163" t="n">
        <v>0</v>
      </c>
    </row>
    <row r="15164">
      <c r="A15164" t="inlineStr">
        <is>
          <t>아누아_올영입점이벤트_플친발송_210201</t>
        </is>
      </c>
      <c r="B15164" t="inlineStr">
        <is>
          <t>2021-02-14</t>
        </is>
      </c>
      <c r="C15164" t="inlineStr">
        <is>
          <t>일</t>
        </is>
      </c>
      <c r="D15164" t="inlineStr">
        <is>
          <t>카카오모먼트(리타게팅)</t>
        </is>
      </c>
      <c r="E15164" t="inlineStr">
        <is>
          <t>토너</t>
        </is>
      </c>
      <c r="J15164" t="n">
        <v>3390</v>
      </c>
    </row>
    <row r="15165">
      <c r="A15165" t="inlineStr">
        <is>
          <t>아누아_패드_지면테스트</t>
        </is>
      </c>
      <c r="B15165" t="inlineStr">
        <is>
          <t>2021-02-14</t>
        </is>
      </c>
      <c r="C15165" t="inlineStr">
        <is>
          <t>일</t>
        </is>
      </c>
      <c r="D15165" t="inlineStr">
        <is>
          <t>카카오모먼트(리타게팅)</t>
        </is>
      </c>
      <c r="E15165" t="inlineStr">
        <is>
          <t>패드</t>
        </is>
      </c>
      <c r="J15165" t="n">
        <v>44680</v>
      </c>
    </row>
    <row r="15166">
      <c r="A15166" t="inlineStr">
        <is>
          <t>토너_여성3150_1200x600</t>
        </is>
      </c>
      <c r="B15166" t="inlineStr">
        <is>
          <t>2021-02-14</t>
        </is>
      </c>
      <c r="C15166" t="inlineStr">
        <is>
          <t>일</t>
        </is>
      </c>
      <c r="D15166" t="inlineStr">
        <is>
          <t>카카오모먼트(리타게팅)</t>
        </is>
      </c>
      <c r="E15166" t="inlineStr">
        <is>
          <t>토너</t>
        </is>
      </c>
      <c r="J15166" t="n">
        <v>112800</v>
      </c>
    </row>
    <row r="15167">
      <c r="B15167" t="inlineStr">
        <is>
          <t>2021-02-12</t>
        </is>
      </c>
      <c r="C15167" t="inlineStr">
        <is>
          <t>금</t>
        </is>
      </c>
      <c r="E15167" t="inlineStr">
        <is>
          <t>0</t>
        </is>
      </c>
      <c r="F15167" t="inlineStr">
        <is>
          <t>스타일쉐어</t>
        </is>
      </c>
      <c r="G15167" t="inlineStr">
        <is>
          <t>아누아 어성초 77 토너 250ml5</t>
        </is>
      </c>
      <c r="H15167" t="n">
        <v>16000</v>
      </c>
      <c r="I15167" t="inlineStr">
        <is>
          <t>0</t>
        </is>
      </c>
      <c r="J15167" t="inlineStr">
        <is>
          <t>210201</t>
        </is>
      </c>
      <c r="L15167" t="n">
        <v>0</v>
      </c>
      <c r="M15167" t="n">
        <v>0</v>
      </c>
      <c r="N15167" t="n">
        <v>0</v>
      </c>
      <c r="O15167" t="n">
        <v>0</v>
      </c>
      <c r="P15167" t="inlineStr">
        <is>
          <t>스타일쉐어0아누아 어성초 77 토너 250ml5210201</t>
        </is>
      </c>
    </row>
    <row r="15168">
      <c r="B15168" t="inlineStr">
        <is>
          <t>2021-02-12</t>
        </is>
      </c>
      <c r="C15168" t="inlineStr">
        <is>
          <t>금</t>
        </is>
      </c>
      <c r="E15168" t="inlineStr">
        <is>
          <t>0</t>
        </is>
      </c>
      <c r="F15168" t="inlineStr">
        <is>
          <t>카페24</t>
        </is>
      </c>
      <c r="G15168" t="inlineStr">
        <is>
          <t>5 제로 무기자차 선크림옵션=5제로 무기자차 선크림 1개-20% off</t>
        </is>
      </c>
      <c r="H15168" t="n">
        <v>7</v>
      </c>
      <c r="I15168" t="inlineStr">
        <is>
          <t>0</t>
        </is>
      </c>
      <c r="J15168" t="inlineStr">
        <is>
          <t>210201</t>
        </is>
      </c>
      <c r="L15168" t="n">
        <v>0</v>
      </c>
      <c r="M15168" t="n">
        <v>0</v>
      </c>
      <c r="N15168" t="n">
        <v>0</v>
      </c>
      <c r="O15168" t="n">
        <v>0</v>
      </c>
      <c r="P15168" t="inlineStr">
        <is>
          <t>카페2405 제로 무기자차 선크림옵션=5제로 무기자차 선크림 1개-20% off210201</t>
        </is>
      </c>
    </row>
    <row r="15169">
      <c r="B15169" t="inlineStr">
        <is>
          <t>2021-02-12</t>
        </is>
      </c>
      <c r="C15169" t="inlineStr">
        <is>
          <t>금</t>
        </is>
      </c>
      <c r="E15169" t="inlineStr">
        <is>
          <t>0</t>
        </is>
      </c>
      <c r="F15169" t="inlineStr">
        <is>
          <t>카페24</t>
        </is>
      </c>
      <c r="G15169" t="inlineStr">
        <is>
          <t>5 제로 무기자차 선크림옵션=5제로 무기자차 선크림 2개-30% off (무료배송)</t>
        </is>
      </c>
      <c r="H15169" t="n">
        <v>2</v>
      </c>
      <c r="I15169" t="inlineStr">
        <is>
          <t>0</t>
        </is>
      </c>
      <c r="J15169" t="inlineStr">
        <is>
          <t>210201</t>
        </is>
      </c>
      <c r="L15169" t="n">
        <v>0</v>
      </c>
      <c r="M15169" t="n">
        <v>0</v>
      </c>
      <c r="N15169" t="n">
        <v>0</v>
      </c>
      <c r="O15169" t="n">
        <v>0</v>
      </c>
      <c r="P15169" t="inlineStr">
        <is>
          <t>카페2405 제로 무기자차 선크림옵션=5제로 무기자차 선크림 2개-30% off (무료배송)210201</t>
        </is>
      </c>
    </row>
    <row r="15170">
      <c r="B15170" t="inlineStr">
        <is>
          <t>2021-02-12</t>
        </is>
      </c>
      <c r="C15170" t="inlineStr">
        <is>
          <t>금</t>
        </is>
      </c>
      <c r="E15170" t="inlineStr">
        <is>
          <t>0</t>
        </is>
      </c>
      <c r="F15170" t="inlineStr">
        <is>
          <t>카페24</t>
        </is>
      </c>
      <c r="G15170" t="inlineStr">
        <is>
          <t>[수분 보충 세트] 어성초 77 토너 + 어성초 70 로션옵션=어성초 77 토너 250ml + 어성초 70 로션 200ml -30%</t>
        </is>
      </c>
      <c r="H15170" t="n">
        <v>76</v>
      </c>
      <c r="I15170" t="inlineStr">
        <is>
          <t>0</t>
        </is>
      </c>
      <c r="J15170" t="inlineStr">
        <is>
          <t>210201</t>
        </is>
      </c>
      <c r="L15170" t="n">
        <v>0</v>
      </c>
      <c r="M15170" t="n">
        <v>0</v>
      </c>
      <c r="N15170" t="n">
        <v>0</v>
      </c>
      <c r="O15170" t="n">
        <v>0</v>
      </c>
      <c r="P15170" t="inlineStr">
        <is>
          <t>카페240[수분 보충 세트] 어성초 77 토너 + 어성초 70 로션옵션=어성초 77 토너 250ml + 어성초 70 로션 200ml -30%210201</t>
        </is>
      </c>
    </row>
    <row r="15171">
      <c r="B15171" t="inlineStr">
        <is>
          <t>2021-02-12</t>
        </is>
      </c>
      <c r="C15171" t="inlineStr">
        <is>
          <t>금</t>
        </is>
      </c>
      <c r="E15171" t="inlineStr">
        <is>
          <t>0</t>
        </is>
      </c>
      <c r="F15171" t="inlineStr">
        <is>
          <t>카페24</t>
        </is>
      </c>
      <c r="G15171" t="inlineStr">
        <is>
          <t>[어성초 진정 패키지 세트] 대용량 토너 + 앰플 + 수딩 크림 + 마스크팩 10장2</t>
        </is>
      </c>
      <c r="H15171" t="n">
        <v>24750</v>
      </c>
      <c r="I15171" t="inlineStr">
        <is>
          <t>0</t>
        </is>
      </c>
      <c r="J15171" t="inlineStr">
        <is>
          <t>210201</t>
        </is>
      </c>
      <c r="L15171" t="n">
        <v>0</v>
      </c>
      <c r="M15171" t="n">
        <v>0</v>
      </c>
      <c r="N15171" t="n">
        <v>0</v>
      </c>
      <c r="O15171" t="n">
        <v>0</v>
      </c>
      <c r="P15171" t="inlineStr">
        <is>
          <t>카페240[어성초 진정 패키지 세트] 대용량 토너 + 앰플 + 수딩 크림 + 마스크팩 10장2210201</t>
        </is>
      </c>
    </row>
    <row r="15172">
      <c r="B15172" t="inlineStr">
        <is>
          <t>2021-02-12</t>
        </is>
      </c>
      <c r="C15172" t="inlineStr">
        <is>
          <t>금</t>
        </is>
      </c>
      <c r="E15172" t="inlineStr">
        <is>
          <t>0</t>
        </is>
      </c>
      <c r="F15172" t="inlineStr">
        <is>
          <t>카페24</t>
        </is>
      </c>
      <c r="G15172" t="inlineStr">
        <is>
          <t>대용량 어성초 77 토너 500ml1</t>
        </is>
      </c>
      <c r="H15172" t="n">
        <v>33000</v>
      </c>
      <c r="I15172" t="inlineStr">
        <is>
          <t>0</t>
        </is>
      </c>
      <c r="J15172" t="inlineStr">
        <is>
          <t>210201</t>
        </is>
      </c>
      <c r="L15172" t="n">
        <v>0</v>
      </c>
      <c r="M15172" t="n">
        <v>0</v>
      </c>
      <c r="N15172" t="n">
        <v>0</v>
      </c>
      <c r="O15172" t="n">
        <v>0</v>
      </c>
      <c r="P15172" t="inlineStr">
        <is>
          <t>카페240대용량 어성초 77 토너 500ml1210201</t>
        </is>
      </c>
    </row>
    <row r="15173">
      <c r="B15173" t="inlineStr">
        <is>
          <t>2021-02-12</t>
        </is>
      </c>
      <c r="C15173" t="inlineStr">
        <is>
          <t>금</t>
        </is>
      </c>
      <c r="E15173" t="inlineStr">
        <is>
          <t>0</t>
        </is>
      </c>
      <c r="F15173" t="inlineStr">
        <is>
          <t>카페24</t>
        </is>
      </c>
      <c r="G15173" t="inlineStr">
        <is>
          <t>대용량 어성초 77 토너 500ml옵션=대용량 어성초 77 토너 1개 - 27% OFF</t>
        </is>
      </c>
      <c r="H15173" t="n">
        <v>26</v>
      </c>
      <c r="I15173" t="inlineStr">
        <is>
          <t>0</t>
        </is>
      </c>
      <c r="J15173" t="inlineStr">
        <is>
          <t>210201</t>
        </is>
      </c>
      <c r="L15173" t="n">
        <v>0</v>
      </c>
      <c r="M15173" t="n">
        <v>0</v>
      </c>
      <c r="N15173" t="n">
        <v>0</v>
      </c>
      <c r="O15173" t="n">
        <v>0</v>
      </c>
      <c r="P15173" t="inlineStr">
        <is>
          <t>카페240대용량 어성초 77 토너 500ml옵션=대용량 어성초 77 토너 1개 - 27% OFF210201</t>
        </is>
      </c>
    </row>
    <row r="15174">
      <c r="B15174" t="inlineStr">
        <is>
          <t>2021-02-12</t>
        </is>
      </c>
      <c r="C15174" t="inlineStr">
        <is>
          <t>금</t>
        </is>
      </c>
      <c r="E15174" t="inlineStr">
        <is>
          <t>0</t>
        </is>
      </c>
      <c r="F15174" t="inlineStr">
        <is>
          <t>카페24</t>
        </is>
      </c>
      <c r="G15174" t="inlineStr">
        <is>
          <t>대용량 어성초 77 토너 500ml화장솜(선택)=촉촉 스킨팩 화장솜</t>
        </is>
      </c>
      <c r="H15174" t="n">
        <v>9</v>
      </c>
      <c r="I15174" t="inlineStr">
        <is>
          <t>0</t>
        </is>
      </c>
      <c r="J15174" t="inlineStr">
        <is>
          <t>210201</t>
        </is>
      </c>
      <c r="L15174" t="n">
        <v>0</v>
      </c>
      <c r="M15174" t="n">
        <v>0</v>
      </c>
      <c r="N15174" t="n">
        <v>0</v>
      </c>
      <c r="O15174" t="n">
        <v>0</v>
      </c>
      <c r="P15174" t="inlineStr">
        <is>
          <t>카페240대용량 어성초 77 토너 500ml화장솜(선택)=촉촉 스킨팩 화장솜210201</t>
        </is>
      </c>
    </row>
    <row r="15175">
      <c r="B15175" t="inlineStr">
        <is>
          <t>2021-02-12</t>
        </is>
      </c>
      <c r="C15175" t="inlineStr">
        <is>
          <t>금</t>
        </is>
      </c>
      <c r="E15175" t="inlineStr">
        <is>
          <t>0</t>
        </is>
      </c>
      <c r="F15175" t="inlineStr">
        <is>
          <t>카페24</t>
        </is>
      </c>
      <c r="G15175" t="inlineStr">
        <is>
          <t>아누아 어성초 77 수딩 토너토너(필수)=어성초 77 토너 2개-30% off (무료배송)</t>
        </is>
      </c>
      <c r="H15175" t="n">
        <v>2</v>
      </c>
      <c r="I15175" t="inlineStr">
        <is>
          <t>0</t>
        </is>
      </c>
      <c r="J15175" t="inlineStr">
        <is>
          <t>210201</t>
        </is>
      </c>
      <c r="L15175" t="n">
        <v>0</v>
      </c>
      <c r="M15175" t="n">
        <v>0</v>
      </c>
      <c r="N15175" t="n">
        <v>0</v>
      </c>
      <c r="O15175" t="n">
        <v>0</v>
      </c>
      <c r="P15175" t="inlineStr">
        <is>
          <t>카페240아누아 어성초 77 수딩 토너토너(필수)=어성초 77 토너 2개-30% off (무료배송)210201</t>
        </is>
      </c>
    </row>
    <row r="15176">
      <c r="B15176" t="inlineStr">
        <is>
          <t>2021-02-12</t>
        </is>
      </c>
      <c r="C15176" t="inlineStr">
        <is>
          <t>금</t>
        </is>
      </c>
      <c r="E15176" t="inlineStr">
        <is>
          <t>0</t>
        </is>
      </c>
      <c r="F15176" t="inlineStr">
        <is>
          <t>카페24</t>
        </is>
      </c>
      <c r="G15176" t="inlineStr">
        <is>
          <t>어성초 70 데일리 릴리프 로션로션=어성초 70 데일리 릴리프 로션 1개 -20% off</t>
        </is>
      </c>
      <c r="H15176" t="n">
        <v>20</v>
      </c>
      <c r="I15176" t="inlineStr">
        <is>
          <t>0</t>
        </is>
      </c>
      <c r="J15176" t="inlineStr">
        <is>
          <t>210201</t>
        </is>
      </c>
      <c r="L15176" t="n">
        <v>0</v>
      </c>
      <c r="M15176" t="n">
        <v>0</v>
      </c>
      <c r="N15176" t="n">
        <v>0</v>
      </c>
      <c r="O15176" t="n">
        <v>0</v>
      </c>
      <c r="P15176" t="inlineStr">
        <is>
          <t>카페240어성초 70 데일리 릴리프 로션로션=어성초 70 데일리 릴리프 로션 1개 -20% off210201</t>
        </is>
      </c>
    </row>
    <row r="15177">
      <c r="B15177" t="inlineStr">
        <is>
          <t>2021-02-12</t>
        </is>
      </c>
      <c r="C15177" t="inlineStr">
        <is>
          <t>금</t>
        </is>
      </c>
      <c r="E15177" t="inlineStr">
        <is>
          <t>0</t>
        </is>
      </c>
      <c r="F15177" t="inlineStr">
        <is>
          <t>카페24</t>
        </is>
      </c>
      <c r="G15177" t="inlineStr">
        <is>
          <t>어성초 70 데일리 릴리프 로션로션=어성초 70 데일리 릴리프 로션 2개 -30% off</t>
        </is>
      </c>
      <c r="H15177" t="n">
        <v>14</v>
      </c>
      <c r="I15177" t="inlineStr">
        <is>
          <t>0</t>
        </is>
      </c>
      <c r="J15177" t="inlineStr">
        <is>
          <t>210201</t>
        </is>
      </c>
      <c r="L15177" t="n">
        <v>0</v>
      </c>
      <c r="M15177" t="n">
        <v>0</v>
      </c>
      <c r="N15177" t="n">
        <v>0</v>
      </c>
      <c r="O15177" t="n">
        <v>0</v>
      </c>
      <c r="P15177" t="inlineStr">
        <is>
          <t>카페240어성초 70 데일리 릴리프 로션로션=어성초 70 데일리 릴리프 로션 2개 -30% off210201</t>
        </is>
      </c>
    </row>
    <row r="15178">
      <c r="B15178" t="inlineStr">
        <is>
          <t>2021-02-12</t>
        </is>
      </c>
      <c r="C15178" t="inlineStr">
        <is>
          <t>금</t>
        </is>
      </c>
      <c r="E15178" t="inlineStr">
        <is>
          <t>0</t>
        </is>
      </c>
      <c r="F15178" t="inlineStr">
        <is>
          <t>카페24</t>
        </is>
      </c>
      <c r="G15178" t="inlineStr">
        <is>
          <t>어성초 70 데일리 릴리프 로션로션=어성초 77토너 + 어성초 70 로션 수분 보충 세트 -30% off</t>
        </is>
      </c>
      <c r="H15178" t="n">
        <v>6</v>
      </c>
      <c r="I15178" t="inlineStr">
        <is>
          <t>0</t>
        </is>
      </c>
      <c r="J15178" t="inlineStr">
        <is>
          <t>210201</t>
        </is>
      </c>
      <c r="L15178" t="n">
        <v>0</v>
      </c>
      <c r="M15178" t="n">
        <v>0</v>
      </c>
      <c r="N15178" t="n">
        <v>0</v>
      </c>
      <c r="O15178" t="n">
        <v>0</v>
      </c>
      <c r="P15178" t="inlineStr">
        <is>
          <t>카페240어성초 70 데일리 릴리프 로션로션=어성초 77토너 + 어성초 70 로션 수분 보충 세트 -30% off210201</t>
        </is>
      </c>
    </row>
    <row r="15179">
      <c r="B15179" t="inlineStr">
        <is>
          <t>2021-02-12</t>
        </is>
      </c>
      <c r="C15179" t="inlineStr">
        <is>
          <t>금</t>
        </is>
      </c>
      <c r="E15179" t="inlineStr">
        <is>
          <t>0</t>
        </is>
      </c>
      <c r="F15179" t="inlineStr">
        <is>
          <t>카페24</t>
        </is>
      </c>
      <c r="G15179" t="inlineStr">
        <is>
          <t>어성초 70 머드 크림 마스크옵션=어성초 70 머드 크림 마스크-20% off</t>
        </is>
      </c>
      <c r="H15179" t="n">
        <v>19</v>
      </c>
      <c r="I15179" t="inlineStr">
        <is>
          <t>0</t>
        </is>
      </c>
      <c r="J15179" t="inlineStr">
        <is>
          <t>210201</t>
        </is>
      </c>
      <c r="L15179" t="n">
        <v>0</v>
      </c>
      <c r="M15179" t="n">
        <v>0</v>
      </c>
      <c r="N15179" t="n">
        <v>0</v>
      </c>
      <c r="O15179" t="n">
        <v>0</v>
      </c>
      <c r="P15179" t="inlineStr">
        <is>
          <t>카페240어성초 70 머드 크림 마스크옵션=어성초 70 머드 크림 마스크-20% off210201</t>
        </is>
      </c>
    </row>
    <row r="15180">
      <c r="B15180" t="inlineStr">
        <is>
          <t>2021-02-12</t>
        </is>
      </c>
      <c r="C15180" t="inlineStr">
        <is>
          <t>금</t>
        </is>
      </c>
      <c r="E15180" t="inlineStr">
        <is>
          <t>0</t>
        </is>
      </c>
      <c r="F15180" t="inlineStr">
        <is>
          <t>카페24</t>
        </is>
      </c>
      <c r="G15180" t="inlineStr">
        <is>
          <t>어성초 70 머드 크림 마스크옵션=어성초 70 머드 크림 마스크 2개-30% off (무료배송)</t>
        </is>
      </c>
      <c r="H15180" t="n">
        <v>10</v>
      </c>
      <c r="I15180" t="inlineStr">
        <is>
          <t>0</t>
        </is>
      </c>
      <c r="J15180" t="inlineStr">
        <is>
          <t>210201</t>
        </is>
      </c>
      <c r="L15180" t="n">
        <v>0</v>
      </c>
      <c r="M15180" t="n">
        <v>0</v>
      </c>
      <c r="N15180" t="n">
        <v>0</v>
      </c>
      <c r="O15180" t="n">
        <v>0</v>
      </c>
      <c r="P15180" t="inlineStr">
        <is>
          <t>카페240어성초 70 머드 크림 마스크옵션=어성초 70 머드 크림 마스크 2개-30% off (무료배송)210201</t>
        </is>
      </c>
    </row>
    <row r="15181">
      <c r="B15181" t="inlineStr">
        <is>
          <t>2021-02-12</t>
        </is>
      </c>
      <c r="C15181" t="inlineStr">
        <is>
          <t>금</t>
        </is>
      </c>
      <c r="E15181" t="inlineStr">
        <is>
          <t>0</t>
        </is>
      </c>
      <c r="F15181" t="inlineStr">
        <is>
          <t>카페24</t>
        </is>
      </c>
      <c r="G15181" t="inlineStr">
        <is>
          <t>어성초 70 인텐스 카밍 크림크림=어성초 70 인텐스 카밍 크림 1개 (-20%)</t>
        </is>
      </c>
      <c r="H15181" t="n">
        <v>10</v>
      </c>
      <c r="I15181" t="inlineStr">
        <is>
          <t>0</t>
        </is>
      </c>
      <c r="J15181" t="inlineStr">
        <is>
          <t>210201</t>
        </is>
      </c>
      <c r="L15181" t="n">
        <v>0</v>
      </c>
      <c r="M15181" t="n">
        <v>0</v>
      </c>
      <c r="N15181" t="n">
        <v>0</v>
      </c>
      <c r="O15181" t="n">
        <v>0</v>
      </c>
      <c r="P15181" t="inlineStr">
        <is>
          <t>카페240어성초 70 인텐스 카밍 크림크림=어성초 70 인텐스 카밍 크림 1개 (-20%)210201</t>
        </is>
      </c>
    </row>
    <row r="15182">
      <c r="B15182" t="inlineStr">
        <is>
          <t>2021-02-12</t>
        </is>
      </c>
      <c r="C15182" t="inlineStr">
        <is>
          <t>금</t>
        </is>
      </c>
      <c r="E15182" t="inlineStr">
        <is>
          <t>0</t>
        </is>
      </c>
      <c r="F15182" t="inlineStr">
        <is>
          <t>카페24</t>
        </is>
      </c>
      <c r="G15182" t="inlineStr">
        <is>
          <t>어성초 70 인텐스 카밍 크림크림=어성초 70 인텐스 카밍 크림 2개 (-30%)</t>
        </is>
      </c>
      <c r="H15182" t="n">
        <v>6</v>
      </c>
      <c r="I15182" t="inlineStr">
        <is>
          <t>0</t>
        </is>
      </c>
      <c r="J15182" t="inlineStr">
        <is>
          <t>210201</t>
        </is>
      </c>
      <c r="L15182" t="n">
        <v>0</v>
      </c>
      <c r="M15182" t="n">
        <v>0</v>
      </c>
      <c r="N15182" t="n">
        <v>0</v>
      </c>
      <c r="O15182" t="n">
        <v>0</v>
      </c>
      <c r="P15182" t="inlineStr">
        <is>
          <t>카페240어성초 70 인텐스 카밍 크림크림=어성초 70 인텐스 카밍 크림 2개 (-30%)210201</t>
        </is>
      </c>
    </row>
    <row r="15183">
      <c r="B15183" t="inlineStr">
        <is>
          <t>2021-02-12</t>
        </is>
      </c>
      <c r="C15183" t="inlineStr">
        <is>
          <t>금</t>
        </is>
      </c>
      <c r="E15183" t="inlineStr">
        <is>
          <t>0</t>
        </is>
      </c>
      <c r="F15183" t="inlineStr">
        <is>
          <t>카페24</t>
        </is>
      </c>
      <c r="G15183" t="inlineStr">
        <is>
          <t>어성초 70 인텐스 카밍 크림크림=어성초 토너 250ml + 카밍 크림 50ml (-30%)</t>
        </is>
      </c>
      <c r="H15183" t="n">
        <v>6</v>
      </c>
      <c r="I15183" t="inlineStr">
        <is>
          <t>0</t>
        </is>
      </c>
      <c r="J15183" t="inlineStr">
        <is>
          <t>210201</t>
        </is>
      </c>
      <c r="L15183" t="n">
        <v>0</v>
      </c>
      <c r="M15183" t="n">
        <v>0</v>
      </c>
      <c r="N15183" t="n">
        <v>0</v>
      </c>
      <c r="O15183" t="n">
        <v>0</v>
      </c>
      <c r="P15183" t="inlineStr">
        <is>
          <t>카페240어성초 70 인텐스 카밍 크림크림=어성초 토너 250ml + 카밍 크림 50ml (-30%)210201</t>
        </is>
      </c>
    </row>
    <row r="15184">
      <c r="B15184" t="inlineStr">
        <is>
          <t>2021-02-12</t>
        </is>
      </c>
      <c r="C15184" t="inlineStr">
        <is>
          <t>금</t>
        </is>
      </c>
      <c r="E15184" t="inlineStr">
        <is>
          <t>0</t>
        </is>
      </c>
      <c r="F15184" t="inlineStr">
        <is>
          <t>카페24</t>
        </is>
      </c>
      <c r="G15184" t="inlineStr">
        <is>
          <t>어성초 77 수딩 토너토너(필수)=어성초 77 토너 1개-20% off</t>
        </is>
      </c>
      <c r="H15184" t="n">
        <v>1</v>
      </c>
      <c r="I15184" t="inlineStr">
        <is>
          <t>0</t>
        </is>
      </c>
      <c r="J15184" t="inlineStr">
        <is>
          <t>210201</t>
        </is>
      </c>
      <c r="L15184" t="n">
        <v>0</v>
      </c>
      <c r="M15184" t="n">
        <v>0</v>
      </c>
      <c r="N15184" t="n">
        <v>0</v>
      </c>
      <c r="O15184" t="n">
        <v>0</v>
      </c>
      <c r="P15184" t="inlineStr">
        <is>
          <t>카페240어성초 77 수딩 토너토너(필수)=어성초 77 토너 1개-20% off210201</t>
        </is>
      </c>
    </row>
    <row r="15185">
      <c r="B15185" t="inlineStr">
        <is>
          <t>2021-02-12</t>
        </is>
      </c>
      <c r="C15185" t="inlineStr">
        <is>
          <t>금</t>
        </is>
      </c>
      <c r="E15185" t="inlineStr">
        <is>
          <t>0</t>
        </is>
      </c>
      <c r="F15185" t="inlineStr">
        <is>
          <t>카페24</t>
        </is>
      </c>
      <c r="G15185" t="inlineStr">
        <is>
          <t>어성초 77 진정 마스크옵션=어성초 77 진정 마스크팩 1장</t>
        </is>
      </c>
      <c r="H15185" t="n">
        <v>2</v>
      </c>
      <c r="I15185" t="inlineStr">
        <is>
          <t>0</t>
        </is>
      </c>
      <c r="J15185" t="inlineStr">
        <is>
          <t>210201</t>
        </is>
      </c>
      <c r="L15185" t="n">
        <v>0</v>
      </c>
      <c r="M15185" t="n">
        <v>0</v>
      </c>
      <c r="N15185" t="n">
        <v>0</v>
      </c>
      <c r="O15185" t="n">
        <v>0</v>
      </c>
      <c r="P15185" t="inlineStr">
        <is>
          <t>카페240어성초 77 진정 마스크옵션=어성초 77 진정 마스크팩 1장210201</t>
        </is>
      </c>
    </row>
    <row r="15186">
      <c r="B15186" t="inlineStr">
        <is>
          <t>2021-02-12</t>
        </is>
      </c>
      <c r="C15186" t="inlineStr">
        <is>
          <t>금</t>
        </is>
      </c>
      <c r="E15186" t="inlineStr">
        <is>
          <t>0</t>
        </is>
      </c>
      <c r="F15186" t="inlineStr">
        <is>
          <t>카페24</t>
        </is>
      </c>
      <c r="G15186" t="inlineStr">
        <is>
          <t>어성초 77 진정 마스크옵션=어성초 77 진정 마스크팩 10장-50% off</t>
        </is>
      </c>
      <c r="H15186" t="n">
        <v>11</v>
      </c>
      <c r="I15186" t="inlineStr">
        <is>
          <t>0</t>
        </is>
      </c>
      <c r="J15186" t="inlineStr">
        <is>
          <t>210201</t>
        </is>
      </c>
      <c r="L15186" t="n">
        <v>0</v>
      </c>
      <c r="M15186" t="n">
        <v>0</v>
      </c>
      <c r="N15186" t="n">
        <v>0</v>
      </c>
      <c r="O15186" t="n">
        <v>0</v>
      </c>
      <c r="P15186" t="inlineStr">
        <is>
          <t>카페240어성초 77 진정 마스크옵션=어성초 77 진정 마스크팩 10장-50% off210201</t>
        </is>
      </c>
    </row>
    <row r="15187">
      <c r="B15187" t="inlineStr">
        <is>
          <t>2021-02-12</t>
        </is>
      </c>
      <c r="C15187" t="inlineStr">
        <is>
          <t>금</t>
        </is>
      </c>
      <c r="E15187" t="inlineStr">
        <is>
          <t>0</t>
        </is>
      </c>
      <c r="F15187" t="inlineStr">
        <is>
          <t>카페24</t>
        </is>
      </c>
      <c r="G15187" t="inlineStr">
        <is>
          <t>어성초 77 진정 마스크7</t>
        </is>
      </c>
      <c r="H15187" t="n">
        <v>5286</v>
      </c>
      <c r="I15187" t="inlineStr">
        <is>
          <t>0</t>
        </is>
      </c>
      <c r="J15187" t="inlineStr">
        <is>
          <t>210201</t>
        </is>
      </c>
      <c r="L15187" t="n">
        <v>0</v>
      </c>
      <c r="M15187" t="n">
        <v>0</v>
      </c>
      <c r="N15187" t="n">
        <v>0</v>
      </c>
      <c r="O15187" t="n">
        <v>0</v>
      </c>
      <c r="P15187" t="inlineStr">
        <is>
          <t>카페240어성초 77 진정 마스크7210201</t>
        </is>
      </c>
    </row>
    <row r="15188">
      <c r="B15188" t="inlineStr">
        <is>
          <t>2021-02-12</t>
        </is>
      </c>
      <c r="C15188" t="inlineStr">
        <is>
          <t>금</t>
        </is>
      </c>
      <c r="E15188" t="inlineStr">
        <is>
          <t>0</t>
        </is>
      </c>
      <c r="F15188" t="inlineStr">
        <is>
          <t>카페24</t>
        </is>
      </c>
      <c r="G15188" t="inlineStr">
        <is>
          <t>어성초 77 진정 토너옵션=어성초 77 토너 1개-20% off</t>
        </is>
      </c>
      <c r="H15188" t="n">
        <v>34</v>
      </c>
      <c r="I15188" t="inlineStr">
        <is>
          <t>0</t>
        </is>
      </c>
      <c r="J15188" t="inlineStr">
        <is>
          <t>210201</t>
        </is>
      </c>
      <c r="L15188" t="n">
        <v>0</v>
      </c>
      <c r="M15188" t="n">
        <v>0</v>
      </c>
      <c r="N15188" t="n">
        <v>0</v>
      </c>
      <c r="O15188" t="n">
        <v>0</v>
      </c>
      <c r="P15188" t="inlineStr">
        <is>
          <t>카페240어성초 77 진정 토너옵션=어성초 77 토너 1개-20% off210201</t>
        </is>
      </c>
    </row>
    <row r="15189">
      <c r="B15189" t="inlineStr">
        <is>
          <t>2021-02-12</t>
        </is>
      </c>
      <c r="C15189" t="inlineStr">
        <is>
          <t>금</t>
        </is>
      </c>
      <c r="E15189" t="inlineStr">
        <is>
          <t>0</t>
        </is>
      </c>
      <c r="F15189" t="inlineStr">
        <is>
          <t>카페24</t>
        </is>
      </c>
      <c r="G15189" t="inlineStr">
        <is>
          <t>어성초 77 진정 토너옵션=BEST어성초 77 토너 2개-30% off (무료배송)</t>
        </is>
      </c>
      <c r="H15189" t="n">
        <v>62</v>
      </c>
      <c r="I15189" t="inlineStr">
        <is>
          <t>0</t>
        </is>
      </c>
      <c r="J15189" t="inlineStr">
        <is>
          <t>210201</t>
        </is>
      </c>
      <c r="L15189" t="n">
        <v>0</v>
      </c>
      <c r="M15189" t="n">
        <v>0</v>
      </c>
      <c r="N15189" t="n">
        <v>0</v>
      </c>
      <c r="O15189" t="n">
        <v>0</v>
      </c>
      <c r="P15189" t="inlineStr">
        <is>
          <t>카페240어성초 77 진정 토너옵션=BEST어성초 77 토너 2개-30% off (무료배송)210201</t>
        </is>
      </c>
    </row>
    <row r="15190">
      <c r="B15190" t="inlineStr">
        <is>
          <t>2021-02-12</t>
        </is>
      </c>
      <c r="C15190" t="inlineStr">
        <is>
          <t>금</t>
        </is>
      </c>
      <c r="E15190" t="inlineStr">
        <is>
          <t>0</t>
        </is>
      </c>
      <c r="F15190" t="inlineStr">
        <is>
          <t>카페24</t>
        </is>
      </c>
      <c r="G15190" t="inlineStr">
        <is>
          <t>어성초 77 진정 토너옵션=어성초 77토너1개 + 어성초77패드1개 -30% off (무료배송)</t>
        </is>
      </c>
      <c r="H15190" t="n">
        <v>38</v>
      </c>
      <c r="I15190" t="inlineStr">
        <is>
          <t>0</t>
        </is>
      </c>
      <c r="J15190" t="inlineStr">
        <is>
          <t>210201</t>
        </is>
      </c>
      <c r="L15190" t="n">
        <v>0</v>
      </c>
      <c r="M15190" t="n">
        <v>0</v>
      </c>
      <c r="N15190" t="n">
        <v>0</v>
      </c>
      <c r="O15190" t="n">
        <v>0</v>
      </c>
      <c r="P15190" t="inlineStr">
        <is>
          <t>카페240어성초 77 진정 토너옵션=어성초 77토너1개 + 어성초77패드1개 -30% off (무료배송)210201</t>
        </is>
      </c>
    </row>
    <row r="15191">
      <c r="B15191" t="inlineStr">
        <is>
          <t>2021-02-12</t>
        </is>
      </c>
      <c r="C15191" t="inlineStr">
        <is>
          <t>금</t>
        </is>
      </c>
      <c r="E15191" t="inlineStr">
        <is>
          <t>0</t>
        </is>
      </c>
      <c r="F15191" t="inlineStr">
        <is>
          <t>카페24</t>
        </is>
      </c>
      <c r="G15191" t="inlineStr">
        <is>
          <t>어성초 77 진정 토너화장솜(선택)=촉촉 스킨팩 화장솜</t>
        </is>
      </c>
      <c r="H15191" t="n">
        <v>20</v>
      </c>
      <c r="I15191" t="inlineStr">
        <is>
          <t>0</t>
        </is>
      </c>
      <c r="J15191" t="inlineStr">
        <is>
          <t>210201</t>
        </is>
      </c>
      <c r="L15191" t="n">
        <v>0</v>
      </c>
      <c r="M15191" t="n">
        <v>0</v>
      </c>
      <c r="N15191" t="n">
        <v>0</v>
      </c>
      <c r="O15191" t="n">
        <v>0</v>
      </c>
      <c r="P15191" t="inlineStr">
        <is>
          <t>카페240어성초 77 진정 토너화장솜(선택)=촉촉 스킨팩 화장솜210201</t>
        </is>
      </c>
    </row>
    <row r="15192">
      <c r="B15192" t="inlineStr">
        <is>
          <t>2021-02-12</t>
        </is>
      </c>
      <c r="C15192" t="inlineStr">
        <is>
          <t>금</t>
        </is>
      </c>
      <c r="E15192" t="inlineStr">
        <is>
          <t>0</t>
        </is>
      </c>
      <c r="F15192" t="inlineStr">
        <is>
          <t>카페24</t>
        </is>
      </c>
      <c r="G15192" t="inlineStr">
        <is>
          <t>어성초 77 클리어 패드옵션=어성초 77 클리어 패드 1개-20% off</t>
        </is>
      </c>
      <c r="H15192" t="n">
        <v>44</v>
      </c>
      <c r="I15192" t="inlineStr">
        <is>
          <t>0</t>
        </is>
      </c>
      <c r="J15192" t="inlineStr">
        <is>
          <t>210201</t>
        </is>
      </c>
      <c r="L15192" t="n">
        <v>0</v>
      </c>
      <c r="M15192" t="n">
        <v>0</v>
      </c>
      <c r="N15192" t="n">
        <v>0</v>
      </c>
      <c r="O15192" t="n">
        <v>0</v>
      </c>
      <c r="P15192" t="inlineStr">
        <is>
          <t>카페240어성초 77 클리어 패드옵션=어성초 77 클리어 패드 1개-20% off210201</t>
        </is>
      </c>
    </row>
    <row r="15193">
      <c r="B15193" t="inlineStr">
        <is>
          <t>2021-02-12</t>
        </is>
      </c>
      <c r="C15193" t="inlineStr">
        <is>
          <t>금</t>
        </is>
      </c>
      <c r="E15193" t="inlineStr">
        <is>
          <t>0</t>
        </is>
      </c>
      <c r="F15193" t="inlineStr">
        <is>
          <t>카페24</t>
        </is>
      </c>
      <c r="G15193" t="inlineStr">
        <is>
          <t>어성초 77 클리어 패드옵션=어성초 77 클리어 패드 2개-30% off (무료배송)</t>
        </is>
      </c>
      <c r="H15193" t="n">
        <v>64</v>
      </c>
      <c r="I15193" t="inlineStr">
        <is>
          <t>0</t>
        </is>
      </c>
      <c r="J15193" t="inlineStr">
        <is>
          <t>210201</t>
        </is>
      </c>
      <c r="L15193" t="n">
        <v>0</v>
      </c>
      <c r="M15193" t="n">
        <v>0</v>
      </c>
      <c r="N15193" t="n">
        <v>0</v>
      </c>
      <c r="O15193" t="n">
        <v>0</v>
      </c>
      <c r="P15193" t="inlineStr">
        <is>
          <t>카페240어성초 77 클리어 패드옵션=어성초 77 클리어 패드 2개-30% off (무료배송)210201</t>
        </is>
      </c>
    </row>
    <row r="15194">
      <c r="B15194" t="inlineStr">
        <is>
          <t>2021-02-12</t>
        </is>
      </c>
      <c r="C15194" t="inlineStr">
        <is>
          <t>금</t>
        </is>
      </c>
      <c r="E15194" t="inlineStr">
        <is>
          <t>0</t>
        </is>
      </c>
      <c r="F15194" t="inlineStr">
        <is>
          <t>카페24</t>
        </is>
      </c>
      <c r="G15194" t="inlineStr">
        <is>
          <t>어성초 77 클리어 패드옵션=어성초 77 클리어 패드 2+1 EVENT (무료배송)</t>
        </is>
      </c>
      <c r="H15194" t="n">
        <v>81</v>
      </c>
      <c r="I15194" t="inlineStr">
        <is>
          <t>0</t>
        </is>
      </c>
      <c r="J15194" t="inlineStr">
        <is>
          <t>210201</t>
        </is>
      </c>
      <c r="L15194" t="n">
        <v>0</v>
      </c>
      <c r="M15194" t="n">
        <v>0</v>
      </c>
      <c r="N15194" t="n">
        <v>0</v>
      </c>
      <c r="O15194" t="n">
        <v>0</v>
      </c>
      <c r="P15194" t="inlineStr">
        <is>
          <t>카페240어성초 77 클리어 패드옵션=어성초 77 클리어 패드 2+1 EVENT (무료배송)210201</t>
        </is>
      </c>
    </row>
    <row r="15195">
      <c r="B15195" t="inlineStr">
        <is>
          <t>2021-02-12</t>
        </is>
      </c>
      <c r="C15195" t="inlineStr">
        <is>
          <t>금</t>
        </is>
      </c>
      <c r="E15195" t="inlineStr">
        <is>
          <t>0</t>
        </is>
      </c>
      <c r="F15195" t="inlineStr">
        <is>
          <t>카페24</t>
        </is>
      </c>
      <c r="G15195" t="inlineStr">
        <is>
          <t>어성초 77 클리어 패드옵션=어성초77토너1개+어성초77패드1개-30% off (무료배송)</t>
        </is>
      </c>
      <c r="H15195" t="n">
        <v>16</v>
      </c>
      <c r="I15195" t="inlineStr">
        <is>
          <t>0</t>
        </is>
      </c>
      <c r="J15195" t="inlineStr">
        <is>
          <t>210201</t>
        </is>
      </c>
      <c r="L15195" t="n">
        <v>0</v>
      </c>
      <c r="M15195" t="n">
        <v>0</v>
      </c>
      <c r="N15195" t="n">
        <v>0</v>
      </c>
      <c r="O15195" t="n">
        <v>0</v>
      </c>
      <c r="P15195" t="inlineStr">
        <is>
          <t>카페240어성초 77 클리어 패드옵션=어성초77토너1개+어성초77패드1개-30% off (무료배송)210201</t>
        </is>
      </c>
    </row>
    <row r="15196">
      <c r="B15196" t="inlineStr">
        <is>
          <t>2021-02-12</t>
        </is>
      </c>
      <c r="C15196" t="inlineStr">
        <is>
          <t>금</t>
        </is>
      </c>
      <c r="E15196" t="inlineStr">
        <is>
          <t>0</t>
        </is>
      </c>
      <c r="F15196" t="inlineStr">
        <is>
          <t>카페24</t>
        </is>
      </c>
      <c r="G15196" t="inlineStr">
        <is>
          <t>어성초 77 토너1</t>
        </is>
      </c>
      <c r="H15196" t="n">
        <v>20000</v>
      </c>
      <c r="I15196" t="inlineStr">
        <is>
          <t>0</t>
        </is>
      </c>
      <c r="J15196" t="inlineStr">
        <is>
          <t>210201</t>
        </is>
      </c>
      <c r="L15196" t="n">
        <v>0</v>
      </c>
      <c r="M15196" t="n">
        <v>0</v>
      </c>
      <c r="N15196" t="n">
        <v>0</v>
      </c>
      <c r="O15196" t="n">
        <v>0</v>
      </c>
      <c r="P15196" t="inlineStr">
        <is>
          <t>카페240어성초 77 토너1210201</t>
        </is>
      </c>
    </row>
    <row r="15197">
      <c r="B15197" t="inlineStr">
        <is>
          <t>2021-02-12</t>
        </is>
      </c>
      <c r="C15197" t="inlineStr">
        <is>
          <t>금</t>
        </is>
      </c>
      <c r="E15197" t="inlineStr">
        <is>
          <t>0</t>
        </is>
      </c>
      <c r="F15197" t="inlineStr">
        <is>
          <t>카페24</t>
        </is>
      </c>
      <c r="G15197" t="inlineStr">
        <is>
          <t>어성초 77% 패드옵션=어성초 77 클리어 패드 1개-20% off</t>
        </is>
      </c>
      <c r="H15197" t="n">
        <v>14</v>
      </c>
      <c r="I15197" t="inlineStr">
        <is>
          <t>0</t>
        </is>
      </c>
      <c r="J15197" t="inlineStr">
        <is>
          <t>210201</t>
        </is>
      </c>
      <c r="L15197" t="n">
        <v>0</v>
      </c>
      <c r="M15197" t="n">
        <v>0</v>
      </c>
      <c r="N15197" t="n">
        <v>0</v>
      </c>
      <c r="O15197" t="n">
        <v>0</v>
      </c>
      <c r="P15197" t="inlineStr">
        <is>
          <t>카페240어성초 77% 패드옵션=어성초 77 클리어 패드 1개-20% off210201</t>
        </is>
      </c>
    </row>
    <row r="15198">
      <c r="B15198" t="inlineStr">
        <is>
          <t>2021-02-12</t>
        </is>
      </c>
      <c r="C15198" t="inlineStr">
        <is>
          <t>금</t>
        </is>
      </c>
      <c r="E15198" t="inlineStr">
        <is>
          <t>0</t>
        </is>
      </c>
      <c r="F15198" t="inlineStr">
        <is>
          <t>카페24</t>
        </is>
      </c>
      <c r="G15198" t="inlineStr">
        <is>
          <t>어성초 77% 패드옵션=어성초 77 클리어 패드 2개-30% off (무료배송)</t>
        </is>
      </c>
      <c r="H15198" t="n">
        <v>40</v>
      </c>
      <c r="I15198" t="inlineStr">
        <is>
          <t>0</t>
        </is>
      </c>
      <c r="J15198" t="inlineStr">
        <is>
          <t>210201</t>
        </is>
      </c>
      <c r="L15198" t="n">
        <v>0</v>
      </c>
      <c r="M15198" t="n">
        <v>0</v>
      </c>
      <c r="N15198" t="n">
        <v>0</v>
      </c>
      <c r="O15198" t="n">
        <v>0</v>
      </c>
      <c r="P15198" t="inlineStr">
        <is>
          <t>카페240어성초 77% 패드옵션=어성초 77 클리어 패드 2개-30% off (무료배송)210201</t>
        </is>
      </c>
    </row>
    <row r="15199">
      <c r="B15199" t="inlineStr">
        <is>
          <t>2021-02-12</t>
        </is>
      </c>
      <c r="C15199" t="inlineStr">
        <is>
          <t>금</t>
        </is>
      </c>
      <c r="E15199" t="inlineStr">
        <is>
          <t>0</t>
        </is>
      </c>
      <c r="F15199" t="inlineStr">
        <is>
          <t>카페24</t>
        </is>
      </c>
      <c r="G15199" t="inlineStr">
        <is>
          <t>어성초 77% 패드옵션=어성초 77 클리어 패드 2+1 EVENT (무료배송)</t>
        </is>
      </c>
      <c r="H15199" t="n">
        <v>45</v>
      </c>
      <c r="I15199" t="inlineStr">
        <is>
          <t>0</t>
        </is>
      </c>
      <c r="J15199" t="inlineStr">
        <is>
          <t>210201</t>
        </is>
      </c>
      <c r="L15199" t="n">
        <v>0</v>
      </c>
      <c r="M15199" t="n">
        <v>0</v>
      </c>
      <c r="N15199" t="n">
        <v>0</v>
      </c>
      <c r="O15199" t="n">
        <v>0</v>
      </c>
      <c r="P15199" t="inlineStr">
        <is>
          <t>카페240어성초 77% 패드옵션=어성초 77 클리어 패드 2+1 EVENT (무료배송)210201</t>
        </is>
      </c>
    </row>
    <row r="15200">
      <c r="B15200" t="inlineStr">
        <is>
          <t>2021-02-12</t>
        </is>
      </c>
      <c r="C15200" t="inlineStr">
        <is>
          <t>금</t>
        </is>
      </c>
      <c r="E15200" t="inlineStr">
        <is>
          <t>0</t>
        </is>
      </c>
      <c r="F15200" t="inlineStr">
        <is>
          <t>카페24</t>
        </is>
      </c>
      <c r="G15200" t="inlineStr">
        <is>
          <t>어성초 77% 패드옵션=어성초77토너1개+어성초77패드1개-30% off (무료배송)</t>
        </is>
      </c>
      <c r="H15200" t="n">
        <v>8</v>
      </c>
      <c r="I15200" t="inlineStr">
        <is>
          <t>0</t>
        </is>
      </c>
      <c r="J15200" t="inlineStr">
        <is>
          <t>210201</t>
        </is>
      </c>
      <c r="L15200" t="n">
        <v>0</v>
      </c>
      <c r="M15200" t="n">
        <v>0</v>
      </c>
      <c r="N15200" t="n">
        <v>0</v>
      </c>
      <c r="O15200" t="n">
        <v>0</v>
      </c>
      <c r="P15200" t="inlineStr">
        <is>
          <t>카페240어성초 77% 패드옵션=어성초77토너1개+어성초77패드1개-30% off (무료배송)210201</t>
        </is>
      </c>
    </row>
    <row r="15201">
      <c r="B15201" t="inlineStr">
        <is>
          <t>2021-02-12</t>
        </is>
      </c>
      <c r="C15201" t="inlineStr">
        <is>
          <t>금</t>
        </is>
      </c>
      <c r="E15201" t="inlineStr">
        <is>
          <t>0</t>
        </is>
      </c>
      <c r="F15201" t="inlineStr">
        <is>
          <t>카페24</t>
        </is>
      </c>
      <c r="G15201" t="inlineStr">
        <is>
          <t>어성초 78 수딩 크림8</t>
        </is>
      </c>
      <c r="H15201" t="n">
        <v>38000</v>
      </c>
      <c r="I15201" t="inlineStr">
        <is>
          <t>0</t>
        </is>
      </c>
      <c r="J15201" t="inlineStr">
        <is>
          <t>210201</t>
        </is>
      </c>
      <c r="L15201" t="n">
        <v>0</v>
      </c>
      <c r="M15201" t="n">
        <v>0</v>
      </c>
      <c r="N15201" t="n">
        <v>0</v>
      </c>
      <c r="O15201" t="n">
        <v>0</v>
      </c>
      <c r="P15201" t="inlineStr">
        <is>
          <t>카페240어성초 78 수딩 크림8210201</t>
        </is>
      </c>
    </row>
    <row r="15202">
      <c r="B15202" t="inlineStr">
        <is>
          <t>2021-02-12</t>
        </is>
      </c>
      <c r="C15202" t="inlineStr">
        <is>
          <t>금</t>
        </is>
      </c>
      <c r="E15202" t="inlineStr">
        <is>
          <t>0</t>
        </is>
      </c>
      <c r="F15202" t="inlineStr">
        <is>
          <t>카페24</t>
        </is>
      </c>
      <c r="G15202" t="inlineStr">
        <is>
          <t>어성초 78 수딩 크림7</t>
        </is>
      </c>
      <c r="H15202" t="n">
        <v>38000</v>
      </c>
      <c r="I15202" t="inlineStr">
        <is>
          <t>0</t>
        </is>
      </c>
      <c r="J15202" t="inlineStr">
        <is>
          <t>210201</t>
        </is>
      </c>
      <c r="L15202" t="n">
        <v>0</v>
      </c>
      <c r="M15202" t="n">
        <v>0</v>
      </c>
      <c r="N15202" t="n">
        <v>0</v>
      </c>
      <c r="O15202" t="n">
        <v>0</v>
      </c>
      <c r="P15202" t="inlineStr">
        <is>
          <t>카페240어성초 78 수딩 크림7210201</t>
        </is>
      </c>
    </row>
    <row r="15203">
      <c r="B15203" t="inlineStr">
        <is>
          <t>2021-02-12</t>
        </is>
      </c>
      <c r="C15203" t="inlineStr">
        <is>
          <t>금</t>
        </is>
      </c>
      <c r="E15203" t="inlineStr">
        <is>
          <t>0</t>
        </is>
      </c>
      <c r="F15203" t="inlineStr">
        <is>
          <t>카페24</t>
        </is>
      </c>
      <c r="G15203" t="inlineStr">
        <is>
          <t>어성초 80 수분 진정 앰플앰플=어성초 80 앰플 1개-15%off</t>
        </is>
      </c>
      <c r="H15203" t="n">
        <v>23</v>
      </c>
      <c r="I15203" t="inlineStr">
        <is>
          <t>0</t>
        </is>
      </c>
      <c r="J15203" t="inlineStr">
        <is>
          <t>210201</t>
        </is>
      </c>
      <c r="L15203" t="n">
        <v>0</v>
      </c>
      <c r="M15203" t="n">
        <v>0</v>
      </c>
      <c r="N15203" t="n">
        <v>0</v>
      </c>
      <c r="O15203" t="n">
        <v>0</v>
      </c>
      <c r="P15203" t="inlineStr">
        <is>
          <t>카페240어성초 80 수분 진정 앰플앰플=어성초 80 앰플 1개-15%off210201</t>
        </is>
      </c>
    </row>
    <row r="15204">
      <c r="B15204" t="inlineStr">
        <is>
          <t>2021-02-12</t>
        </is>
      </c>
      <c r="C15204" t="inlineStr">
        <is>
          <t>금</t>
        </is>
      </c>
      <c r="E15204" t="inlineStr">
        <is>
          <t>0</t>
        </is>
      </c>
      <c r="F15204" t="inlineStr">
        <is>
          <t>카페24</t>
        </is>
      </c>
      <c r="G15204" t="inlineStr">
        <is>
          <t>어성초 80 수분 진정 앰플앰플=어성초 80 앰플 2개-27%off (무료배송)</t>
        </is>
      </c>
      <c r="H15204" t="n">
        <v>28</v>
      </c>
      <c r="I15204" t="inlineStr">
        <is>
          <t>0</t>
        </is>
      </c>
      <c r="J15204" t="inlineStr">
        <is>
          <t>210201</t>
        </is>
      </c>
      <c r="L15204" t="n">
        <v>0</v>
      </c>
      <c r="M15204" t="n">
        <v>0</v>
      </c>
      <c r="N15204" t="n">
        <v>0</v>
      </c>
      <c r="O15204" t="n">
        <v>0</v>
      </c>
      <c r="P15204" t="inlineStr">
        <is>
          <t>카페240어성초 80 수분 진정 앰플앰플=어성초 80 앰플 2개-27%off (무료배송)210201</t>
        </is>
      </c>
    </row>
    <row r="15205">
      <c r="B15205" t="inlineStr">
        <is>
          <t>2021-02-12</t>
        </is>
      </c>
      <c r="C15205" t="inlineStr">
        <is>
          <t>금</t>
        </is>
      </c>
      <c r="E15205" t="inlineStr">
        <is>
          <t>0</t>
        </is>
      </c>
      <c r="F15205" t="inlineStr">
        <is>
          <t>카페24</t>
        </is>
      </c>
      <c r="G15205" t="inlineStr">
        <is>
          <t>어성초 80 수분 진정 앰플4</t>
        </is>
      </c>
      <c r="H15205" t="n">
        <v>28750</v>
      </c>
      <c r="I15205" t="inlineStr">
        <is>
          <t>0</t>
        </is>
      </c>
      <c r="J15205" t="inlineStr">
        <is>
          <t>210201</t>
        </is>
      </c>
      <c r="L15205" t="n">
        <v>0</v>
      </c>
      <c r="M15205" t="n">
        <v>0</v>
      </c>
      <c r="N15205" t="n">
        <v>0</v>
      </c>
      <c r="O15205" t="n">
        <v>0</v>
      </c>
      <c r="P15205" t="inlineStr">
        <is>
          <t>카페240어성초 80 수분 진정 앰플4210201</t>
        </is>
      </c>
    </row>
    <row r="15206">
      <c r="B15206" t="inlineStr">
        <is>
          <t>2021-02-12</t>
        </is>
      </c>
      <c r="C15206" t="inlineStr">
        <is>
          <t>금</t>
        </is>
      </c>
      <c r="E15206" t="inlineStr">
        <is>
          <t>0</t>
        </is>
      </c>
      <c r="F15206" t="inlineStr">
        <is>
          <t>카페24</t>
        </is>
      </c>
      <c r="G15206" t="inlineStr">
        <is>
          <t>어성초 아크네 바디워시옵션=어성초 아크네 바디워시 1개 -30% off</t>
        </is>
      </c>
      <c r="H15206" t="n">
        <v>8</v>
      </c>
      <c r="I15206" t="inlineStr">
        <is>
          <t>0</t>
        </is>
      </c>
      <c r="J15206" t="inlineStr">
        <is>
          <t>210201</t>
        </is>
      </c>
      <c r="L15206" t="n">
        <v>0</v>
      </c>
      <c r="M15206" t="n">
        <v>0</v>
      </c>
      <c r="N15206" t="n">
        <v>0</v>
      </c>
      <c r="O15206" t="n">
        <v>0</v>
      </c>
      <c r="P15206" t="inlineStr">
        <is>
          <t>카페240어성초 아크네 바디워시옵션=어성초 아크네 바디워시 1개 -30% off210201</t>
        </is>
      </c>
    </row>
    <row r="15207">
      <c r="B15207" t="inlineStr">
        <is>
          <t>2021-02-12</t>
        </is>
      </c>
      <c r="C15207" t="inlineStr">
        <is>
          <t>금</t>
        </is>
      </c>
      <c r="E15207" t="inlineStr">
        <is>
          <t>0</t>
        </is>
      </c>
      <c r="F15207" t="inlineStr">
        <is>
          <t>카페24</t>
        </is>
      </c>
      <c r="G15207" t="inlineStr">
        <is>
          <t>어성초 약산성 클렌징폼클렌징폼=어성초 약산성 클렌징폼 1개 -19%off</t>
        </is>
      </c>
      <c r="H15207" t="n">
        <v>21</v>
      </c>
      <c r="I15207" t="inlineStr">
        <is>
          <t>0</t>
        </is>
      </c>
      <c r="J15207" t="inlineStr">
        <is>
          <t>210201</t>
        </is>
      </c>
      <c r="L15207" t="n">
        <v>0</v>
      </c>
      <c r="M15207" t="n">
        <v>0</v>
      </c>
      <c r="N15207" t="n">
        <v>0</v>
      </c>
      <c r="O15207" t="n">
        <v>0</v>
      </c>
      <c r="P15207" t="inlineStr">
        <is>
          <t>카페240어성초 약산성 클렌징폼클렌징폼=어성초 약산성 클렌징폼 1개 -19%off210201</t>
        </is>
      </c>
    </row>
    <row r="15208">
      <c r="B15208" t="inlineStr">
        <is>
          <t>2021-02-12</t>
        </is>
      </c>
      <c r="C15208" t="inlineStr">
        <is>
          <t>금</t>
        </is>
      </c>
      <c r="E15208" t="inlineStr">
        <is>
          <t>0</t>
        </is>
      </c>
      <c r="F15208" t="inlineStr">
        <is>
          <t>카페24</t>
        </is>
      </c>
      <c r="G15208" t="inlineStr">
        <is>
          <t>어성초 약산성 클렌징폼클렌징폼=어성초 약산성 클렌징폼 2개 -25%off</t>
        </is>
      </c>
      <c r="H15208" t="n">
        <v>16</v>
      </c>
      <c r="I15208" t="inlineStr">
        <is>
          <t>0</t>
        </is>
      </c>
      <c r="J15208" t="inlineStr">
        <is>
          <t>210201</t>
        </is>
      </c>
      <c r="L15208" t="n">
        <v>0</v>
      </c>
      <c r="M15208" t="n">
        <v>0</v>
      </c>
      <c r="N15208" t="n">
        <v>0</v>
      </c>
      <c r="O15208" t="n">
        <v>0</v>
      </c>
      <c r="P15208" t="inlineStr">
        <is>
          <t>카페240어성초 약산성 클렌징폼클렌징폼=어성초 약산성 클렌징폼 2개 -25%off210201</t>
        </is>
      </c>
    </row>
    <row r="15209">
      <c r="B15209" t="inlineStr">
        <is>
          <t>2021-02-12</t>
        </is>
      </c>
      <c r="C15209" t="inlineStr">
        <is>
          <t>금</t>
        </is>
      </c>
      <c r="E15209" t="inlineStr">
        <is>
          <t>0</t>
        </is>
      </c>
      <c r="F15209" t="inlineStr">
        <is>
          <t>카페24</t>
        </is>
      </c>
      <c r="G15209" t="inlineStr">
        <is>
          <t>어성초 약산성 클렌징폼클렌징폼=어성초 약산성 클렌징폼 3개 -31%off (무료배송)</t>
        </is>
      </c>
      <c r="H15209" t="n">
        <v>9</v>
      </c>
      <c r="I15209" t="inlineStr">
        <is>
          <t>0</t>
        </is>
      </c>
      <c r="J15209" t="inlineStr">
        <is>
          <t>210201</t>
        </is>
      </c>
      <c r="L15209" t="n">
        <v>0</v>
      </c>
      <c r="M15209" t="n">
        <v>0</v>
      </c>
      <c r="N15209" t="n">
        <v>0</v>
      </c>
      <c r="O15209" t="n">
        <v>0</v>
      </c>
      <c r="P15209" t="inlineStr">
        <is>
          <t>카페240어성초 약산성 클렌징폼클렌징폼=어성초 약산성 클렌징폼 3개 -31%off (무료배송)210201</t>
        </is>
      </c>
    </row>
    <row r="15210">
      <c r="B15210" t="inlineStr">
        <is>
          <t>2021-02-12</t>
        </is>
      </c>
      <c r="C15210" t="inlineStr">
        <is>
          <t>금</t>
        </is>
      </c>
      <c r="E15210" t="inlineStr">
        <is>
          <t>0</t>
        </is>
      </c>
      <c r="F15210" t="inlineStr">
        <is>
          <t>카페24</t>
        </is>
      </c>
      <c r="G15210" t="inlineStr">
        <is>
          <t>어성초 크림마스크 나이트 솔루션옵션=어성초 크림마스크 나이트 솔루션 1장</t>
        </is>
      </c>
      <c r="H15210" t="n">
        <v>4</v>
      </c>
      <c r="I15210" t="inlineStr">
        <is>
          <t>0</t>
        </is>
      </c>
      <c r="J15210" t="inlineStr">
        <is>
          <t>210201</t>
        </is>
      </c>
      <c r="L15210" t="n">
        <v>0</v>
      </c>
      <c r="M15210" t="n">
        <v>0</v>
      </c>
      <c r="N15210" t="n">
        <v>0</v>
      </c>
      <c r="O15210" t="n">
        <v>0</v>
      </c>
      <c r="P15210" t="inlineStr">
        <is>
          <t>카페240어성초 크림마스크 나이트 솔루션옵션=어성초 크림마스크 나이트 솔루션 1장210201</t>
        </is>
      </c>
    </row>
    <row r="15211">
      <c r="B15211" t="inlineStr">
        <is>
          <t>2021-02-12</t>
        </is>
      </c>
      <c r="C15211" t="inlineStr">
        <is>
          <t>금</t>
        </is>
      </c>
      <c r="E15211" t="inlineStr">
        <is>
          <t>0</t>
        </is>
      </c>
      <c r="F15211" t="inlineStr">
        <is>
          <t>카페24</t>
        </is>
      </c>
      <c r="G15211" t="inlineStr">
        <is>
          <t>어성초 크림마스크 나이트 솔루션옵션=어성초 크림마스크 나이트 솔루션 10장 (-50%)</t>
        </is>
      </c>
      <c r="H15211" t="n">
        <v>2</v>
      </c>
      <c r="I15211" t="inlineStr">
        <is>
          <t>0</t>
        </is>
      </c>
      <c r="J15211" t="inlineStr">
        <is>
          <t>210201</t>
        </is>
      </c>
      <c r="L15211" t="n">
        <v>0</v>
      </c>
      <c r="M15211" t="n">
        <v>0</v>
      </c>
      <c r="N15211" t="n">
        <v>0</v>
      </c>
      <c r="O15211" t="n">
        <v>0</v>
      </c>
      <c r="P15211" t="inlineStr">
        <is>
          <t>카페240어성초 크림마스크 나이트 솔루션옵션=어성초 크림마스크 나이트 솔루션 10장 (-50%)210201</t>
        </is>
      </c>
    </row>
    <row r="15212">
      <c r="B15212" t="inlineStr">
        <is>
          <t>2021-02-12</t>
        </is>
      </c>
      <c r="C15212" t="inlineStr">
        <is>
          <t>금</t>
        </is>
      </c>
      <c r="E15212" t="inlineStr">
        <is>
          <t>0</t>
        </is>
      </c>
      <c r="F15212" t="inlineStr">
        <is>
          <t>카페24</t>
        </is>
      </c>
      <c r="G15212" t="inlineStr">
        <is>
          <t>자작나무 수분 마스크옵션=자작나무 수분 마스크 1장</t>
        </is>
      </c>
      <c r="H15212" t="n">
        <v>2</v>
      </c>
      <c r="I15212" t="inlineStr">
        <is>
          <t>0</t>
        </is>
      </c>
      <c r="J15212" t="inlineStr">
        <is>
          <t>210201</t>
        </is>
      </c>
      <c r="L15212" t="n">
        <v>0</v>
      </c>
      <c r="M15212" t="n">
        <v>0</v>
      </c>
      <c r="N15212" t="n">
        <v>0</v>
      </c>
      <c r="O15212" t="n">
        <v>0</v>
      </c>
      <c r="P15212" t="inlineStr">
        <is>
          <t>카페240자작나무 수분 마스크옵션=자작나무 수분 마스크 1장210201</t>
        </is>
      </c>
    </row>
    <row r="15213">
      <c r="B15213" t="inlineStr">
        <is>
          <t>2021-02-12</t>
        </is>
      </c>
      <c r="C15213" t="inlineStr">
        <is>
          <t>금</t>
        </is>
      </c>
      <c r="E15213" t="inlineStr">
        <is>
          <t>0</t>
        </is>
      </c>
      <c r="F15213" t="inlineStr">
        <is>
          <t>카페24</t>
        </is>
      </c>
      <c r="G15213" t="inlineStr">
        <is>
          <t>자작나무 수분 마스크옵션=자작나무 수분  마스크 10장 (50% off)</t>
        </is>
      </c>
      <c r="H15213" t="n">
        <v>1</v>
      </c>
      <c r="I15213" t="inlineStr">
        <is>
          <t>0</t>
        </is>
      </c>
      <c r="J15213" t="inlineStr">
        <is>
          <t>210201</t>
        </is>
      </c>
      <c r="L15213" t="n">
        <v>0</v>
      </c>
      <c r="M15213" t="n">
        <v>0</v>
      </c>
      <c r="N15213" t="n">
        <v>0</v>
      </c>
      <c r="O15213" t="n">
        <v>0</v>
      </c>
      <c r="P15213" t="inlineStr">
        <is>
          <t>카페240자작나무 수분 마스크옵션=자작나무 수분  마스크 10장 (50% off)210201</t>
        </is>
      </c>
    </row>
    <row r="15214">
      <c r="B15214" t="inlineStr">
        <is>
          <t>2021-02-12</t>
        </is>
      </c>
      <c r="C15214" t="inlineStr">
        <is>
          <t>금</t>
        </is>
      </c>
      <c r="E15214" t="inlineStr">
        <is>
          <t>0</t>
        </is>
      </c>
      <c r="F15214" t="inlineStr">
        <is>
          <t>카페24</t>
        </is>
      </c>
      <c r="G15214" t="inlineStr">
        <is>
          <t>청귤 비타 잡티 마스크옵션=청귤 비타 잡티 마스크 10장 (50% off)</t>
        </is>
      </c>
      <c r="H15214" t="n">
        <v>5</v>
      </c>
      <c r="I15214" t="inlineStr">
        <is>
          <t>0</t>
        </is>
      </c>
      <c r="J15214" t="inlineStr">
        <is>
          <t>210201</t>
        </is>
      </c>
      <c r="L15214" t="n">
        <v>0</v>
      </c>
      <c r="M15214" t="n">
        <v>0</v>
      </c>
      <c r="N15214" t="n">
        <v>0</v>
      </c>
      <c r="O15214" t="n">
        <v>0</v>
      </c>
      <c r="P15214" t="inlineStr">
        <is>
          <t>카페240청귤 비타 잡티 마스크옵션=청귤 비타 잡티 마스크 10장 (50% off)210201</t>
        </is>
      </c>
    </row>
    <row r="15215">
      <c r="B15215" t="inlineStr">
        <is>
          <t>2021-02-12</t>
        </is>
      </c>
      <c r="C15215" t="inlineStr">
        <is>
          <t>금</t>
        </is>
      </c>
      <c r="E15215" t="inlineStr">
        <is>
          <t>0</t>
        </is>
      </c>
      <c r="F15215" t="inlineStr">
        <is>
          <t>카페24</t>
        </is>
      </c>
      <c r="G15215" t="inlineStr">
        <is>
          <t>촉촉 스킨팩 화장솜36</t>
        </is>
      </c>
      <c r="H15215" t="n">
        <v>3084</v>
      </c>
      <c r="I15215" t="inlineStr">
        <is>
          <t>0</t>
        </is>
      </c>
      <c r="J15215" t="inlineStr">
        <is>
          <t>210201</t>
        </is>
      </c>
      <c r="L15215" t="n">
        <v>0</v>
      </c>
      <c r="M15215" t="n">
        <v>0</v>
      </c>
      <c r="N15215" t="n">
        <v>0</v>
      </c>
      <c r="O15215" t="n">
        <v>0</v>
      </c>
      <c r="P15215" t="inlineStr">
        <is>
          <t>카페240촉촉 스킨팩 화장솜36210201</t>
        </is>
      </c>
    </row>
    <row r="15216">
      <c r="B15216" t="inlineStr">
        <is>
          <t>2021-02-13</t>
        </is>
      </c>
      <c r="C15216" t="inlineStr">
        <is>
          <t>토</t>
        </is>
      </c>
      <c r="E15216" t="inlineStr">
        <is>
          <t>0</t>
        </is>
      </c>
      <c r="F15216" t="inlineStr">
        <is>
          <t>스타일쉐어</t>
        </is>
      </c>
      <c r="G15216" t="inlineStr">
        <is>
          <t>아누아 어성초 77 토너 250ml4</t>
        </is>
      </c>
      <c r="H15216" t="n">
        <v>15000</v>
      </c>
      <c r="I15216" t="inlineStr">
        <is>
          <t>0</t>
        </is>
      </c>
      <c r="J15216" t="inlineStr">
        <is>
          <t>210201</t>
        </is>
      </c>
      <c r="L15216" t="n">
        <v>0</v>
      </c>
      <c r="M15216" t="n">
        <v>0</v>
      </c>
      <c r="N15216" t="n">
        <v>0</v>
      </c>
      <c r="O15216" t="n">
        <v>0</v>
      </c>
      <c r="P15216" t="inlineStr">
        <is>
          <t>스타일쉐어0아누아 어성초 77 토너 250ml4210201</t>
        </is>
      </c>
    </row>
    <row r="15217">
      <c r="B15217" t="inlineStr">
        <is>
          <t>2021-02-13</t>
        </is>
      </c>
      <c r="C15217" t="inlineStr">
        <is>
          <t>토</t>
        </is>
      </c>
      <c r="E15217" t="inlineStr">
        <is>
          <t>0</t>
        </is>
      </c>
      <c r="F15217" t="inlineStr">
        <is>
          <t>카페24</t>
        </is>
      </c>
      <c r="G15217" t="inlineStr">
        <is>
          <t>5 제로 무기자차 선크림옵션=5제로 무기자차 선크림 1개-20% off</t>
        </is>
      </c>
      <c r="H15217" t="n">
        <v>3</v>
      </c>
      <c r="I15217" t="inlineStr">
        <is>
          <t>0</t>
        </is>
      </c>
      <c r="J15217" t="inlineStr">
        <is>
          <t>210201</t>
        </is>
      </c>
      <c r="L15217" t="n">
        <v>0</v>
      </c>
      <c r="M15217" t="n">
        <v>0</v>
      </c>
      <c r="N15217" t="n">
        <v>0</v>
      </c>
      <c r="O15217" t="n">
        <v>0</v>
      </c>
      <c r="P15217" t="inlineStr">
        <is>
          <t>카페2405 제로 무기자차 선크림옵션=5제로 무기자차 선크림 1개-20% off210201</t>
        </is>
      </c>
    </row>
    <row r="15218">
      <c r="B15218" t="inlineStr">
        <is>
          <t>2021-02-13</t>
        </is>
      </c>
      <c r="C15218" t="inlineStr">
        <is>
          <t>토</t>
        </is>
      </c>
      <c r="E15218" t="inlineStr">
        <is>
          <t>0</t>
        </is>
      </c>
      <c r="F15218" t="inlineStr">
        <is>
          <t>카페24</t>
        </is>
      </c>
      <c r="G15218" t="inlineStr">
        <is>
          <t>5 제로 무기자차 선크림옵션=5제로 무기자차 선크림 2개-30% off (무료배송)</t>
        </is>
      </c>
      <c r="H15218" t="n">
        <v>2</v>
      </c>
      <c r="I15218" t="inlineStr">
        <is>
          <t>0</t>
        </is>
      </c>
      <c r="J15218" t="inlineStr">
        <is>
          <t>210201</t>
        </is>
      </c>
      <c r="L15218" t="n">
        <v>0</v>
      </c>
      <c r="M15218" t="n">
        <v>0</v>
      </c>
      <c r="N15218" t="n">
        <v>0</v>
      </c>
      <c r="O15218" t="n">
        <v>0</v>
      </c>
      <c r="P15218" t="inlineStr">
        <is>
          <t>카페2405 제로 무기자차 선크림옵션=5제로 무기자차 선크림 2개-30% off (무료배송)210201</t>
        </is>
      </c>
    </row>
    <row r="15219">
      <c r="B15219" t="inlineStr">
        <is>
          <t>2021-02-13</t>
        </is>
      </c>
      <c r="C15219" t="inlineStr">
        <is>
          <t>토</t>
        </is>
      </c>
      <c r="E15219" t="inlineStr">
        <is>
          <t>0</t>
        </is>
      </c>
      <c r="F15219" t="inlineStr">
        <is>
          <t>카페24</t>
        </is>
      </c>
      <c r="G15219" t="inlineStr">
        <is>
          <t>[수분 보충 세트] 어성초 77 토너 + 어성초 70 로션옵션=어성초 77 토너 250ml + 어성초 70 로션 200ml -30%</t>
        </is>
      </c>
      <c r="H15219" t="n">
        <v>78</v>
      </c>
      <c r="I15219" t="inlineStr">
        <is>
          <t>0</t>
        </is>
      </c>
      <c r="J15219" t="inlineStr">
        <is>
          <t>210201</t>
        </is>
      </c>
      <c r="L15219" t="n">
        <v>0</v>
      </c>
      <c r="M15219" t="n">
        <v>0</v>
      </c>
      <c r="N15219" t="n">
        <v>0</v>
      </c>
      <c r="O15219" t="n">
        <v>0</v>
      </c>
      <c r="P15219" t="inlineStr">
        <is>
          <t>카페240[수분 보충 세트] 어성초 77 토너 + 어성초 70 로션옵션=어성초 77 토너 250ml + 어성초 70 로션 200ml -30%210201</t>
        </is>
      </c>
    </row>
    <row r="15220">
      <c r="B15220" t="inlineStr">
        <is>
          <t>2021-02-13</t>
        </is>
      </c>
      <c r="C15220" t="inlineStr">
        <is>
          <t>토</t>
        </is>
      </c>
      <c r="E15220" t="inlineStr">
        <is>
          <t>0</t>
        </is>
      </c>
      <c r="F15220" t="inlineStr">
        <is>
          <t>카페24</t>
        </is>
      </c>
      <c r="G15220" t="inlineStr">
        <is>
          <t>[어성초 진정 패키지 세트] 대용량 토너 + 앰플 + 수딩 크림 + 마스크팩 10장1</t>
        </is>
      </c>
      <c r="H15220" t="n">
        <v>24750</v>
      </c>
      <c r="I15220" t="inlineStr">
        <is>
          <t>0</t>
        </is>
      </c>
      <c r="J15220" t="inlineStr">
        <is>
          <t>210201</t>
        </is>
      </c>
      <c r="L15220" t="n">
        <v>0</v>
      </c>
      <c r="M15220" t="n">
        <v>0</v>
      </c>
      <c r="N15220" t="n">
        <v>0</v>
      </c>
      <c r="O15220" t="n">
        <v>0</v>
      </c>
      <c r="P15220" t="inlineStr">
        <is>
          <t>카페240[어성초 진정 패키지 세트] 대용량 토너 + 앰플 + 수딩 크림 + 마스크팩 10장1210201</t>
        </is>
      </c>
    </row>
    <row r="15221">
      <c r="B15221" t="inlineStr">
        <is>
          <t>2021-02-13</t>
        </is>
      </c>
      <c r="C15221" t="inlineStr">
        <is>
          <t>토</t>
        </is>
      </c>
      <c r="E15221" t="inlineStr">
        <is>
          <t>0</t>
        </is>
      </c>
      <c r="F15221" t="inlineStr">
        <is>
          <t>카페24</t>
        </is>
      </c>
      <c r="G15221" t="inlineStr">
        <is>
          <t>대용량 어성초 77 토너 500ml옵션=대용량 어성초 77 토너 1개 - 27% OFF</t>
        </is>
      </c>
      <c r="H15221" t="n">
        <v>28</v>
      </c>
      <c r="I15221" t="inlineStr">
        <is>
          <t>0</t>
        </is>
      </c>
      <c r="J15221" t="inlineStr">
        <is>
          <t>210201</t>
        </is>
      </c>
      <c r="L15221" t="n">
        <v>0</v>
      </c>
      <c r="M15221" t="n">
        <v>0</v>
      </c>
      <c r="N15221" t="n">
        <v>0</v>
      </c>
      <c r="O15221" t="n">
        <v>0</v>
      </c>
      <c r="P15221" t="inlineStr">
        <is>
          <t>카페240대용량 어성초 77 토너 500ml옵션=대용량 어성초 77 토너 1개 - 27% OFF210201</t>
        </is>
      </c>
    </row>
    <row r="15222">
      <c r="B15222" t="inlineStr">
        <is>
          <t>2021-02-13</t>
        </is>
      </c>
      <c r="C15222" t="inlineStr">
        <is>
          <t>토</t>
        </is>
      </c>
      <c r="E15222" t="inlineStr">
        <is>
          <t>0</t>
        </is>
      </c>
      <c r="F15222" t="inlineStr">
        <is>
          <t>카페24</t>
        </is>
      </c>
      <c r="G15222" t="inlineStr">
        <is>
          <t>대용량 어성초 77 토너 500ml화장솜(선택)=촉촉 스킨팩 화장솜</t>
        </is>
      </c>
      <c r="H15222" t="n">
        <v>8</v>
      </c>
      <c r="I15222" t="inlineStr">
        <is>
          <t>0</t>
        </is>
      </c>
      <c r="J15222" t="inlineStr">
        <is>
          <t>210201</t>
        </is>
      </c>
      <c r="L15222" t="n">
        <v>0</v>
      </c>
      <c r="M15222" t="n">
        <v>0</v>
      </c>
      <c r="N15222" t="n">
        <v>0</v>
      </c>
      <c r="O15222" t="n">
        <v>0</v>
      </c>
      <c r="P15222" t="inlineStr">
        <is>
          <t>카페240대용량 어성초 77 토너 500ml화장솜(선택)=촉촉 스킨팩 화장솜210201</t>
        </is>
      </c>
    </row>
    <row r="15223">
      <c r="B15223" t="inlineStr">
        <is>
          <t>2021-02-13</t>
        </is>
      </c>
      <c r="C15223" t="inlineStr">
        <is>
          <t>토</t>
        </is>
      </c>
      <c r="E15223" t="inlineStr">
        <is>
          <t>0</t>
        </is>
      </c>
      <c r="F15223" t="inlineStr">
        <is>
          <t>카페24</t>
        </is>
      </c>
      <c r="G15223" t="inlineStr">
        <is>
          <t>아누아 어성초 77 수딩 토너토너(필수)=어성초 77 토너 1개-20% off</t>
        </is>
      </c>
      <c r="H15223" t="n">
        <v>1</v>
      </c>
      <c r="I15223" t="inlineStr">
        <is>
          <t>0</t>
        </is>
      </c>
      <c r="J15223" t="inlineStr">
        <is>
          <t>210201</t>
        </is>
      </c>
      <c r="L15223" t="n">
        <v>0</v>
      </c>
      <c r="M15223" t="n">
        <v>0</v>
      </c>
      <c r="N15223" t="n">
        <v>0</v>
      </c>
      <c r="O15223" t="n">
        <v>0</v>
      </c>
      <c r="P15223" t="inlineStr">
        <is>
          <t>카페240아누아 어성초 77 수딩 토너토너(필수)=어성초 77 토너 1개-20% off210201</t>
        </is>
      </c>
    </row>
    <row r="15224">
      <c r="B15224" t="inlineStr">
        <is>
          <t>2021-02-13</t>
        </is>
      </c>
      <c r="C15224" t="inlineStr">
        <is>
          <t>토</t>
        </is>
      </c>
      <c r="E15224" t="inlineStr">
        <is>
          <t>0</t>
        </is>
      </c>
      <c r="F15224" t="inlineStr">
        <is>
          <t>카페24</t>
        </is>
      </c>
      <c r="G15224" t="inlineStr">
        <is>
          <t>아누아 어성초 77 수딩 토너토너(필수)=어성초 77 토너 2개-30% off (무료배송)</t>
        </is>
      </c>
      <c r="H15224" t="n">
        <v>2</v>
      </c>
      <c r="I15224" t="inlineStr">
        <is>
          <t>0</t>
        </is>
      </c>
      <c r="J15224" t="inlineStr">
        <is>
          <t>210201</t>
        </is>
      </c>
      <c r="L15224" t="n">
        <v>0</v>
      </c>
      <c r="M15224" t="n">
        <v>0</v>
      </c>
      <c r="N15224" t="n">
        <v>0</v>
      </c>
      <c r="O15224" t="n">
        <v>0</v>
      </c>
      <c r="P15224" t="inlineStr">
        <is>
          <t>카페240아누아 어성초 77 수딩 토너토너(필수)=어성초 77 토너 2개-30% off (무료배송)210201</t>
        </is>
      </c>
    </row>
    <row r="15225">
      <c r="B15225" t="inlineStr">
        <is>
          <t>2021-02-13</t>
        </is>
      </c>
      <c r="C15225" t="inlineStr">
        <is>
          <t>토</t>
        </is>
      </c>
      <c r="E15225" t="inlineStr">
        <is>
          <t>0</t>
        </is>
      </c>
      <c r="F15225" t="inlineStr">
        <is>
          <t>카페24</t>
        </is>
      </c>
      <c r="G15225" t="inlineStr">
        <is>
          <t>아누아 어성초 77 수딩 토너화장솜(선택)=촉촉 스킨팩 화장솜</t>
        </is>
      </c>
      <c r="H15225" t="n">
        <v>1</v>
      </c>
      <c r="I15225" t="inlineStr">
        <is>
          <t>0</t>
        </is>
      </c>
      <c r="J15225" t="inlineStr">
        <is>
          <t>210201</t>
        </is>
      </c>
      <c r="L15225" t="n">
        <v>0</v>
      </c>
      <c r="M15225" t="n">
        <v>0</v>
      </c>
      <c r="N15225" t="n">
        <v>0</v>
      </c>
      <c r="O15225" t="n">
        <v>0</v>
      </c>
      <c r="P15225" t="inlineStr">
        <is>
          <t>카페240아누아 어성초 77 수딩 토너화장솜(선택)=촉촉 스킨팩 화장솜210201</t>
        </is>
      </c>
    </row>
    <row r="15226">
      <c r="B15226" t="inlineStr">
        <is>
          <t>2021-02-13</t>
        </is>
      </c>
      <c r="C15226" t="inlineStr">
        <is>
          <t>토</t>
        </is>
      </c>
      <c r="E15226" t="inlineStr">
        <is>
          <t>0</t>
        </is>
      </c>
      <c r="F15226" t="inlineStr">
        <is>
          <t>카페24</t>
        </is>
      </c>
      <c r="G15226" t="inlineStr">
        <is>
          <t>어성초 70 데일리 릴리프 로션로션=어성초 70 데일리 릴리프 로션 1개 -20% off</t>
        </is>
      </c>
      <c r="H15226" t="n">
        <v>11</v>
      </c>
      <c r="I15226" t="inlineStr">
        <is>
          <t>0</t>
        </is>
      </c>
      <c r="J15226" t="inlineStr">
        <is>
          <t>210201</t>
        </is>
      </c>
      <c r="L15226" t="n">
        <v>0</v>
      </c>
      <c r="M15226" t="n">
        <v>0</v>
      </c>
      <c r="N15226" t="n">
        <v>0</v>
      </c>
      <c r="O15226" t="n">
        <v>0</v>
      </c>
      <c r="P15226" t="inlineStr">
        <is>
          <t>카페240어성초 70 데일리 릴리프 로션로션=어성초 70 데일리 릴리프 로션 1개 -20% off210201</t>
        </is>
      </c>
    </row>
    <row r="15227">
      <c r="B15227" t="inlineStr">
        <is>
          <t>2021-02-13</t>
        </is>
      </c>
      <c r="C15227" t="inlineStr">
        <is>
          <t>토</t>
        </is>
      </c>
      <c r="E15227" t="inlineStr">
        <is>
          <t>0</t>
        </is>
      </c>
      <c r="F15227" t="inlineStr">
        <is>
          <t>카페24</t>
        </is>
      </c>
      <c r="G15227" t="inlineStr">
        <is>
          <t>어성초 70 데일리 릴리프 로션로션=어성초 70 데일리 릴리프 로션 2개 -30% off</t>
        </is>
      </c>
      <c r="H15227" t="n">
        <v>8</v>
      </c>
      <c r="I15227" t="inlineStr">
        <is>
          <t>0</t>
        </is>
      </c>
      <c r="J15227" t="inlineStr">
        <is>
          <t>210201</t>
        </is>
      </c>
      <c r="L15227" t="n">
        <v>0</v>
      </c>
      <c r="M15227" t="n">
        <v>0</v>
      </c>
      <c r="N15227" t="n">
        <v>0</v>
      </c>
      <c r="O15227" t="n">
        <v>0</v>
      </c>
      <c r="P15227" t="inlineStr">
        <is>
          <t>카페240어성초 70 데일리 릴리프 로션로션=어성초 70 데일리 릴리프 로션 2개 -30% off210201</t>
        </is>
      </c>
    </row>
    <row r="15228">
      <c r="B15228" t="inlineStr">
        <is>
          <t>2021-02-13</t>
        </is>
      </c>
      <c r="C15228" t="inlineStr">
        <is>
          <t>토</t>
        </is>
      </c>
      <c r="E15228" t="inlineStr">
        <is>
          <t>0</t>
        </is>
      </c>
      <c r="F15228" t="inlineStr">
        <is>
          <t>카페24</t>
        </is>
      </c>
      <c r="G15228" t="inlineStr">
        <is>
          <t>어성초 70 데일리 릴리프 로션로션=어성초 77토너 + 어성초 70 로션 수분 보충 세트 -30% off</t>
        </is>
      </c>
      <c r="H15228" t="n">
        <v>2</v>
      </c>
      <c r="I15228" t="inlineStr">
        <is>
          <t>0</t>
        </is>
      </c>
      <c r="J15228" t="inlineStr">
        <is>
          <t>210201</t>
        </is>
      </c>
      <c r="L15228" t="n">
        <v>0</v>
      </c>
      <c r="M15228" t="n">
        <v>0</v>
      </c>
      <c r="N15228" t="n">
        <v>0</v>
      </c>
      <c r="O15228" t="n">
        <v>0</v>
      </c>
      <c r="P15228" t="inlineStr">
        <is>
          <t>카페240어성초 70 데일리 릴리프 로션로션=어성초 77토너 + 어성초 70 로션 수분 보충 세트 -30% off210201</t>
        </is>
      </c>
    </row>
    <row r="15229">
      <c r="B15229" t="inlineStr">
        <is>
          <t>2021-02-13</t>
        </is>
      </c>
      <c r="C15229" t="inlineStr">
        <is>
          <t>토</t>
        </is>
      </c>
      <c r="E15229" t="inlineStr">
        <is>
          <t>0</t>
        </is>
      </c>
      <c r="F15229" t="inlineStr">
        <is>
          <t>카페24</t>
        </is>
      </c>
      <c r="G15229" t="inlineStr">
        <is>
          <t>어성초 70 머드 크림 마스크옵션=어성초 70 머드 크림 마스크-20% off</t>
        </is>
      </c>
      <c r="H15229" t="n">
        <v>9</v>
      </c>
      <c r="I15229" t="inlineStr">
        <is>
          <t>0</t>
        </is>
      </c>
      <c r="J15229" t="inlineStr">
        <is>
          <t>210201</t>
        </is>
      </c>
      <c r="L15229" t="n">
        <v>0</v>
      </c>
      <c r="M15229" t="n">
        <v>0</v>
      </c>
      <c r="N15229" t="n">
        <v>0</v>
      </c>
      <c r="O15229" t="n">
        <v>0</v>
      </c>
      <c r="P15229" t="inlineStr">
        <is>
          <t>카페240어성초 70 머드 크림 마스크옵션=어성초 70 머드 크림 마스크-20% off210201</t>
        </is>
      </c>
    </row>
    <row r="15230">
      <c r="B15230" t="inlineStr">
        <is>
          <t>2021-02-13</t>
        </is>
      </c>
      <c r="C15230" t="inlineStr">
        <is>
          <t>토</t>
        </is>
      </c>
      <c r="E15230" t="inlineStr">
        <is>
          <t>0</t>
        </is>
      </c>
      <c r="F15230" t="inlineStr">
        <is>
          <t>카페24</t>
        </is>
      </c>
      <c r="G15230" t="inlineStr">
        <is>
          <t>어성초 70 머드 크림 마스크옵션=어성초 70 머드 크림 마스크 2개-30% off (무료배송)</t>
        </is>
      </c>
      <c r="H15230" t="n">
        <v>6</v>
      </c>
      <c r="I15230" t="inlineStr">
        <is>
          <t>0</t>
        </is>
      </c>
      <c r="J15230" t="inlineStr">
        <is>
          <t>210201</t>
        </is>
      </c>
      <c r="L15230" t="n">
        <v>0</v>
      </c>
      <c r="M15230" t="n">
        <v>0</v>
      </c>
      <c r="N15230" t="n">
        <v>0</v>
      </c>
      <c r="O15230" t="n">
        <v>0</v>
      </c>
      <c r="P15230" t="inlineStr">
        <is>
          <t>카페240어성초 70 머드 크림 마스크옵션=어성초 70 머드 크림 마스크 2개-30% off (무료배송)210201</t>
        </is>
      </c>
    </row>
    <row r="15231">
      <c r="B15231" t="inlineStr">
        <is>
          <t>2021-02-13</t>
        </is>
      </c>
      <c r="C15231" t="inlineStr">
        <is>
          <t>토</t>
        </is>
      </c>
      <c r="E15231" t="inlineStr">
        <is>
          <t>0</t>
        </is>
      </c>
      <c r="F15231" t="inlineStr">
        <is>
          <t>카페24</t>
        </is>
      </c>
      <c r="G15231" t="inlineStr">
        <is>
          <t>어성초 70 인텐스 카밍 크림크림=어성초 70 인텐스 카밍 크림 1개 (-20%)</t>
        </is>
      </c>
      <c r="H15231" t="n">
        <v>6</v>
      </c>
      <c r="I15231" t="inlineStr">
        <is>
          <t>0</t>
        </is>
      </c>
      <c r="J15231" t="inlineStr">
        <is>
          <t>210201</t>
        </is>
      </c>
      <c r="L15231" t="n">
        <v>0</v>
      </c>
      <c r="M15231" t="n">
        <v>0</v>
      </c>
      <c r="N15231" t="n">
        <v>0</v>
      </c>
      <c r="O15231" t="n">
        <v>0</v>
      </c>
      <c r="P15231" t="inlineStr">
        <is>
          <t>카페240어성초 70 인텐스 카밍 크림크림=어성초 70 인텐스 카밍 크림 1개 (-20%)210201</t>
        </is>
      </c>
    </row>
    <row r="15232">
      <c r="B15232" t="inlineStr">
        <is>
          <t>2021-02-13</t>
        </is>
      </c>
      <c r="C15232" t="inlineStr">
        <is>
          <t>토</t>
        </is>
      </c>
      <c r="E15232" t="inlineStr">
        <is>
          <t>0</t>
        </is>
      </c>
      <c r="F15232" t="inlineStr">
        <is>
          <t>카페24</t>
        </is>
      </c>
      <c r="G15232" t="inlineStr">
        <is>
          <t>어성초 70 인텐스 카밍 크림크림=어성초 70 인텐스 카밍 크림 2개 (-30%)</t>
        </is>
      </c>
      <c r="H15232" t="n">
        <v>2</v>
      </c>
      <c r="I15232" t="inlineStr">
        <is>
          <t>0</t>
        </is>
      </c>
      <c r="J15232" t="inlineStr">
        <is>
          <t>210201</t>
        </is>
      </c>
      <c r="L15232" t="n">
        <v>0</v>
      </c>
      <c r="M15232" t="n">
        <v>0</v>
      </c>
      <c r="N15232" t="n">
        <v>0</v>
      </c>
      <c r="O15232" t="n">
        <v>0</v>
      </c>
      <c r="P15232" t="inlineStr">
        <is>
          <t>카페240어성초 70 인텐스 카밍 크림크림=어성초 70 인텐스 카밍 크림 2개 (-30%)210201</t>
        </is>
      </c>
    </row>
    <row r="15233">
      <c r="B15233" t="inlineStr">
        <is>
          <t>2021-02-13</t>
        </is>
      </c>
      <c r="C15233" t="inlineStr">
        <is>
          <t>토</t>
        </is>
      </c>
      <c r="E15233" t="inlineStr">
        <is>
          <t>0</t>
        </is>
      </c>
      <c r="F15233" t="inlineStr">
        <is>
          <t>카페24</t>
        </is>
      </c>
      <c r="G15233" t="inlineStr">
        <is>
          <t>어성초 70 인텐스 카밍 크림크림=어성초 토너 250ml + 카밍 크림 50ml (-30%)</t>
        </is>
      </c>
      <c r="H15233" t="n">
        <v>8</v>
      </c>
      <c r="I15233" t="inlineStr">
        <is>
          <t>0</t>
        </is>
      </c>
      <c r="J15233" t="inlineStr">
        <is>
          <t>210201</t>
        </is>
      </c>
      <c r="L15233" t="n">
        <v>0</v>
      </c>
      <c r="M15233" t="n">
        <v>0</v>
      </c>
      <c r="N15233" t="n">
        <v>0</v>
      </c>
      <c r="O15233" t="n">
        <v>0</v>
      </c>
      <c r="P15233" t="inlineStr">
        <is>
          <t>카페240어성초 70 인텐스 카밍 크림크림=어성초 토너 250ml + 카밍 크림 50ml (-30%)210201</t>
        </is>
      </c>
    </row>
    <row r="15234">
      <c r="B15234" t="inlineStr">
        <is>
          <t>2021-02-13</t>
        </is>
      </c>
      <c r="C15234" t="inlineStr">
        <is>
          <t>토</t>
        </is>
      </c>
      <c r="E15234" t="inlineStr">
        <is>
          <t>0</t>
        </is>
      </c>
      <c r="F15234" t="inlineStr">
        <is>
          <t>카페24</t>
        </is>
      </c>
      <c r="G15234" t="inlineStr">
        <is>
          <t>어성초 77 수딩 토너토너(필수)=(대용량)  어성초 77 토너 500ml (무료배송)</t>
        </is>
      </c>
      <c r="H15234" t="n">
        <v>1</v>
      </c>
      <c r="I15234" t="inlineStr">
        <is>
          <t>0</t>
        </is>
      </c>
      <c r="J15234" t="inlineStr">
        <is>
          <t>210201</t>
        </is>
      </c>
      <c r="L15234" t="n">
        <v>0</v>
      </c>
      <c r="M15234" t="n">
        <v>0</v>
      </c>
      <c r="N15234" t="n">
        <v>0</v>
      </c>
      <c r="O15234" t="n">
        <v>0</v>
      </c>
      <c r="P15234" t="inlineStr">
        <is>
          <t>카페240어성초 77 수딩 토너토너(필수)=(대용량)  어성초 77 토너 500ml (무료배송)210201</t>
        </is>
      </c>
    </row>
    <row r="15235">
      <c r="B15235" t="inlineStr">
        <is>
          <t>2021-02-13</t>
        </is>
      </c>
      <c r="C15235" t="inlineStr">
        <is>
          <t>토</t>
        </is>
      </c>
      <c r="E15235" t="inlineStr">
        <is>
          <t>0</t>
        </is>
      </c>
      <c r="F15235" t="inlineStr">
        <is>
          <t>카페24</t>
        </is>
      </c>
      <c r="G15235" t="inlineStr">
        <is>
          <t>어성초 77 진정 마스크옵션=어성초 77 진정 마스크팩 1장</t>
        </is>
      </c>
      <c r="H15235" t="n">
        <v>5</v>
      </c>
      <c r="I15235" t="inlineStr">
        <is>
          <t>0</t>
        </is>
      </c>
      <c r="J15235" t="inlineStr">
        <is>
          <t>210201</t>
        </is>
      </c>
      <c r="L15235" t="n">
        <v>0</v>
      </c>
      <c r="M15235" t="n">
        <v>0</v>
      </c>
      <c r="N15235" t="n">
        <v>0</v>
      </c>
      <c r="O15235" t="n">
        <v>0</v>
      </c>
      <c r="P15235" t="inlineStr">
        <is>
          <t>카페240어성초 77 진정 마스크옵션=어성초 77 진정 마스크팩 1장210201</t>
        </is>
      </c>
    </row>
    <row r="15236">
      <c r="B15236" t="inlineStr">
        <is>
          <t>2021-02-13</t>
        </is>
      </c>
      <c r="C15236" t="inlineStr">
        <is>
          <t>토</t>
        </is>
      </c>
      <c r="E15236" t="inlineStr">
        <is>
          <t>0</t>
        </is>
      </c>
      <c r="F15236" t="inlineStr">
        <is>
          <t>카페24</t>
        </is>
      </c>
      <c r="G15236" t="inlineStr">
        <is>
          <t>어성초 77 진정 마스크옵션=어성초 77 진정 마스크팩 10장-50% off</t>
        </is>
      </c>
      <c r="H15236" t="n">
        <v>7</v>
      </c>
      <c r="I15236" t="inlineStr">
        <is>
          <t>0</t>
        </is>
      </c>
      <c r="J15236" t="inlineStr">
        <is>
          <t>210201</t>
        </is>
      </c>
      <c r="L15236" t="n">
        <v>0</v>
      </c>
      <c r="M15236" t="n">
        <v>0</v>
      </c>
      <c r="N15236" t="n">
        <v>0</v>
      </c>
      <c r="O15236" t="n">
        <v>0</v>
      </c>
      <c r="P15236" t="inlineStr">
        <is>
          <t>카페240어성초 77 진정 마스크옵션=어성초 77 진정 마스크팩 10장-50% off210201</t>
        </is>
      </c>
    </row>
    <row r="15237">
      <c r="B15237" t="inlineStr">
        <is>
          <t>2021-02-13</t>
        </is>
      </c>
      <c r="C15237" t="inlineStr">
        <is>
          <t>토</t>
        </is>
      </c>
      <c r="E15237" t="inlineStr">
        <is>
          <t>0</t>
        </is>
      </c>
      <c r="F15237" t="inlineStr">
        <is>
          <t>카페24</t>
        </is>
      </c>
      <c r="G15237" t="inlineStr">
        <is>
          <t>어성초 77 진정 토너옵션=어성초 77 토너 1개-20% off</t>
        </is>
      </c>
      <c r="H15237" t="n">
        <v>30</v>
      </c>
      <c r="I15237" t="inlineStr">
        <is>
          <t>0</t>
        </is>
      </c>
      <c r="J15237" t="inlineStr">
        <is>
          <t>210201</t>
        </is>
      </c>
      <c r="L15237" t="n">
        <v>0</v>
      </c>
      <c r="M15237" t="n">
        <v>0</v>
      </c>
      <c r="N15237" t="n">
        <v>0</v>
      </c>
      <c r="O15237" t="n">
        <v>0</v>
      </c>
      <c r="P15237" t="inlineStr">
        <is>
          <t>카페240어성초 77 진정 토너옵션=어성초 77 토너 1개-20% off210201</t>
        </is>
      </c>
    </row>
    <row r="15238">
      <c r="B15238" t="inlineStr">
        <is>
          <t>2021-02-13</t>
        </is>
      </c>
      <c r="C15238" t="inlineStr">
        <is>
          <t>토</t>
        </is>
      </c>
      <c r="E15238" t="inlineStr">
        <is>
          <t>0</t>
        </is>
      </c>
      <c r="F15238" t="inlineStr">
        <is>
          <t>카페24</t>
        </is>
      </c>
      <c r="G15238" t="inlineStr">
        <is>
          <t>어성초 77 진정 토너옵션=BEST어성초 77 토너 2개-30% off (무료배송)</t>
        </is>
      </c>
      <c r="H15238" t="n">
        <v>38</v>
      </c>
      <c r="I15238" t="inlineStr">
        <is>
          <t>0</t>
        </is>
      </c>
      <c r="J15238" t="inlineStr">
        <is>
          <t>210201</t>
        </is>
      </c>
      <c r="L15238" t="n">
        <v>0</v>
      </c>
      <c r="M15238" t="n">
        <v>0</v>
      </c>
      <c r="N15238" t="n">
        <v>0</v>
      </c>
      <c r="O15238" t="n">
        <v>0</v>
      </c>
      <c r="P15238" t="inlineStr">
        <is>
          <t>카페240어성초 77 진정 토너옵션=BEST어성초 77 토너 2개-30% off (무료배송)210201</t>
        </is>
      </c>
    </row>
    <row r="15239">
      <c r="B15239" t="inlineStr">
        <is>
          <t>2021-02-13</t>
        </is>
      </c>
      <c r="C15239" t="inlineStr">
        <is>
          <t>토</t>
        </is>
      </c>
      <c r="E15239" t="inlineStr">
        <is>
          <t>0</t>
        </is>
      </c>
      <c r="F15239" t="inlineStr">
        <is>
          <t>카페24</t>
        </is>
      </c>
      <c r="G15239" t="inlineStr">
        <is>
          <t>어성초 77 진정 토너옵션=어성초 77토너1개 + 어성초77패드1개 -30% off (무료배송)</t>
        </is>
      </c>
      <c r="H15239" t="n">
        <v>24</v>
      </c>
      <c r="I15239" t="inlineStr">
        <is>
          <t>0</t>
        </is>
      </c>
      <c r="J15239" t="inlineStr">
        <is>
          <t>210201</t>
        </is>
      </c>
      <c r="L15239" t="n">
        <v>0</v>
      </c>
      <c r="M15239" t="n">
        <v>0</v>
      </c>
      <c r="N15239" t="n">
        <v>0</v>
      </c>
      <c r="O15239" t="n">
        <v>0</v>
      </c>
      <c r="P15239" t="inlineStr">
        <is>
          <t>카페240어성초 77 진정 토너옵션=어성초 77토너1개 + 어성초77패드1개 -30% off (무료배송)210201</t>
        </is>
      </c>
    </row>
    <row r="15240">
      <c r="B15240" t="inlineStr">
        <is>
          <t>2021-02-13</t>
        </is>
      </c>
      <c r="C15240" t="inlineStr">
        <is>
          <t>토</t>
        </is>
      </c>
      <c r="E15240" t="inlineStr">
        <is>
          <t>0</t>
        </is>
      </c>
      <c r="F15240" t="inlineStr">
        <is>
          <t>카페24</t>
        </is>
      </c>
      <c r="G15240" t="inlineStr">
        <is>
          <t>어성초 77 진정 토너화장솜(선택)=촉촉 스킨팩 화장솜</t>
        </is>
      </c>
      <c r="H15240" t="n">
        <v>13</v>
      </c>
      <c r="I15240" t="inlineStr">
        <is>
          <t>0</t>
        </is>
      </c>
      <c r="J15240" t="inlineStr">
        <is>
          <t>210201</t>
        </is>
      </c>
      <c r="L15240" t="n">
        <v>0</v>
      </c>
      <c r="M15240" t="n">
        <v>0</v>
      </c>
      <c r="N15240" t="n">
        <v>0</v>
      </c>
      <c r="O15240" t="n">
        <v>0</v>
      </c>
      <c r="P15240" t="inlineStr">
        <is>
          <t>카페240어성초 77 진정 토너화장솜(선택)=촉촉 스킨팩 화장솜210201</t>
        </is>
      </c>
    </row>
    <row r="15241">
      <c r="B15241" t="inlineStr">
        <is>
          <t>2021-02-13</t>
        </is>
      </c>
      <c r="C15241" t="inlineStr">
        <is>
          <t>토</t>
        </is>
      </c>
      <c r="E15241" t="inlineStr">
        <is>
          <t>0</t>
        </is>
      </c>
      <c r="F15241" t="inlineStr">
        <is>
          <t>카페24</t>
        </is>
      </c>
      <c r="G15241" t="inlineStr">
        <is>
          <t>어성초 77 클리어 패드옵션=어성초 77 클리어 패드 1개-20% off</t>
        </is>
      </c>
      <c r="H15241" t="n">
        <v>32</v>
      </c>
      <c r="I15241" t="inlineStr">
        <is>
          <t>0</t>
        </is>
      </c>
      <c r="J15241" t="inlineStr">
        <is>
          <t>210201</t>
        </is>
      </c>
      <c r="L15241" t="n">
        <v>0</v>
      </c>
      <c r="M15241" t="n">
        <v>0</v>
      </c>
      <c r="N15241" t="n">
        <v>0</v>
      </c>
      <c r="O15241" t="n">
        <v>0</v>
      </c>
      <c r="P15241" t="inlineStr">
        <is>
          <t>카페240어성초 77 클리어 패드옵션=어성초 77 클리어 패드 1개-20% off210201</t>
        </is>
      </c>
    </row>
    <row r="15242">
      <c r="B15242" t="inlineStr">
        <is>
          <t>2021-02-13</t>
        </is>
      </c>
      <c r="C15242" t="inlineStr">
        <is>
          <t>토</t>
        </is>
      </c>
      <c r="E15242" t="inlineStr">
        <is>
          <t>0</t>
        </is>
      </c>
      <c r="F15242" t="inlineStr">
        <is>
          <t>카페24</t>
        </is>
      </c>
      <c r="G15242" t="inlineStr">
        <is>
          <t>어성초 77 클리어 패드옵션=어성초 77 클리어 패드 2개-30% off (무료배송)</t>
        </is>
      </c>
      <c r="H15242" t="n">
        <v>64</v>
      </c>
      <c r="I15242" t="inlineStr">
        <is>
          <t>0</t>
        </is>
      </c>
      <c r="J15242" t="inlineStr">
        <is>
          <t>210201</t>
        </is>
      </c>
      <c r="L15242" t="n">
        <v>0</v>
      </c>
      <c r="M15242" t="n">
        <v>0</v>
      </c>
      <c r="N15242" t="n">
        <v>0</v>
      </c>
      <c r="O15242" t="n">
        <v>0</v>
      </c>
      <c r="P15242" t="inlineStr">
        <is>
          <t>카페240어성초 77 클리어 패드옵션=어성초 77 클리어 패드 2개-30% off (무료배송)210201</t>
        </is>
      </c>
    </row>
    <row r="15243">
      <c r="B15243" t="inlineStr">
        <is>
          <t>2021-02-13</t>
        </is>
      </c>
      <c r="C15243" t="inlineStr">
        <is>
          <t>토</t>
        </is>
      </c>
      <c r="E15243" t="inlineStr">
        <is>
          <t>0</t>
        </is>
      </c>
      <c r="F15243" t="inlineStr">
        <is>
          <t>카페24</t>
        </is>
      </c>
      <c r="G15243" t="inlineStr">
        <is>
          <t>어성초 77 클리어 패드옵션=어성초 77 클리어 패드 2+1 EVENT (무료배송)</t>
        </is>
      </c>
      <c r="H15243" t="n">
        <v>51</v>
      </c>
      <c r="I15243" t="inlineStr">
        <is>
          <t>0</t>
        </is>
      </c>
      <c r="J15243" t="inlineStr">
        <is>
          <t>210201</t>
        </is>
      </c>
      <c r="L15243" t="n">
        <v>0</v>
      </c>
      <c r="M15243" t="n">
        <v>0</v>
      </c>
      <c r="N15243" t="n">
        <v>0</v>
      </c>
      <c r="O15243" t="n">
        <v>0</v>
      </c>
      <c r="P15243" t="inlineStr">
        <is>
          <t>카페240어성초 77 클리어 패드옵션=어성초 77 클리어 패드 2+1 EVENT (무료배송)210201</t>
        </is>
      </c>
    </row>
    <row r="15244">
      <c r="B15244" t="inlineStr">
        <is>
          <t>2021-02-13</t>
        </is>
      </c>
      <c r="C15244" t="inlineStr">
        <is>
          <t>토</t>
        </is>
      </c>
      <c r="E15244" t="inlineStr">
        <is>
          <t>0</t>
        </is>
      </c>
      <c r="F15244" t="inlineStr">
        <is>
          <t>카페24</t>
        </is>
      </c>
      <c r="G15244" t="inlineStr">
        <is>
          <t>어성초 77 클리어 패드옵션=어성초77토너1개+어성초77패드1개-30% off (무료배송)</t>
        </is>
      </c>
      <c r="H15244" t="n">
        <v>12</v>
      </c>
      <c r="I15244" t="inlineStr">
        <is>
          <t>0</t>
        </is>
      </c>
      <c r="J15244" t="inlineStr">
        <is>
          <t>210201</t>
        </is>
      </c>
      <c r="L15244" t="n">
        <v>0</v>
      </c>
      <c r="M15244" t="n">
        <v>0</v>
      </c>
      <c r="N15244" t="n">
        <v>0</v>
      </c>
      <c r="O15244" t="n">
        <v>0</v>
      </c>
      <c r="P15244" t="inlineStr">
        <is>
          <t>카페240어성초 77 클리어 패드옵션=어성초77토너1개+어성초77패드1개-30% off (무료배송)210201</t>
        </is>
      </c>
    </row>
    <row r="15245">
      <c r="B15245" t="inlineStr">
        <is>
          <t>2021-02-13</t>
        </is>
      </c>
      <c r="C15245" t="inlineStr">
        <is>
          <t>토</t>
        </is>
      </c>
      <c r="E15245" t="inlineStr">
        <is>
          <t>0</t>
        </is>
      </c>
      <c r="F15245" t="inlineStr">
        <is>
          <t>카페24</t>
        </is>
      </c>
      <c r="G15245" t="inlineStr">
        <is>
          <t>어성초 77 포어 클리어 패드옵션=어성초 77 클리어 패드 1개-20% off</t>
        </is>
      </c>
      <c r="H15245" t="n">
        <v>1</v>
      </c>
      <c r="I15245" t="inlineStr">
        <is>
          <t>0</t>
        </is>
      </c>
      <c r="J15245" t="inlineStr">
        <is>
          <t>210201</t>
        </is>
      </c>
      <c r="L15245" t="n">
        <v>0</v>
      </c>
      <c r="M15245" t="n">
        <v>0</v>
      </c>
      <c r="N15245" t="n">
        <v>0</v>
      </c>
      <c r="O15245" t="n">
        <v>0</v>
      </c>
      <c r="P15245" t="inlineStr">
        <is>
          <t>카페240어성초 77 포어 클리어 패드옵션=어성초 77 클리어 패드 1개-20% off210201</t>
        </is>
      </c>
    </row>
    <row r="15246">
      <c r="B15246" t="inlineStr">
        <is>
          <t>2021-02-13</t>
        </is>
      </c>
      <c r="C15246" t="inlineStr">
        <is>
          <t>토</t>
        </is>
      </c>
      <c r="E15246" t="inlineStr">
        <is>
          <t>0</t>
        </is>
      </c>
      <c r="F15246" t="inlineStr">
        <is>
          <t>카페24</t>
        </is>
      </c>
      <c r="G15246" t="inlineStr">
        <is>
          <t>어성초 77% 수딩 토너토너(필수)=어성초77토너1개 + 어성초77패드1개 -30% off (무료배송)</t>
        </is>
      </c>
      <c r="H15246" t="n">
        <v>2</v>
      </c>
      <c r="I15246" t="inlineStr">
        <is>
          <t>0</t>
        </is>
      </c>
      <c r="J15246" t="inlineStr">
        <is>
          <t>210201</t>
        </is>
      </c>
      <c r="L15246" t="n">
        <v>0</v>
      </c>
      <c r="M15246" t="n">
        <v>0</v>
      </c>
      <c r="N15246" t="n">
        <v>0</v>
      </c>
      <c r="O15246" t="n">
        <v>0</v>
      </c>
      <c r="P15246" t="inlineStr">
        <is>
          <t>카페240어성초 77% 수딩 토너토너(필수)=어성초77토너1개 + 어성초77패드1개 -30% off (무료배송)210201</t>
        </is>
      </c>
    </row>
    <row r="15247">
      <c r="B15247" t="inlineStr">
        <is>
          <t>2021-02-13</t>
        </is>
      </c>
      <c r="C15247" t="inlineStr">
        <is>
          <t>토</t>
        </is>
      </c>
      <c r="E15247" t="inlineStr">
        <is>
          <t>0</t>
        </is>
      </c>
      <c r="F15247" t="inlineStr">
        <is>
          <t>카페24</t>
        </is>
      </c>
      <c r="G15247" t="inlineStr">
        <is>
          <t>어성초 77% 수딩 토너화장솜(선택)=촉촉 스킨팩 화장솜</t>
        </is>
      </c>
      <c r="H15247" t="n">
        <v>1</v>
      </c>
      <c r="I15247" t="inlineStr">
        <is>
          <t>0</t>
        </is>
      </c>
      <c r="J15247" t="inlineStr">
        <is>
          <t>210201</t>
        </is>
      </c>
      <c r="L15247" t="n">
        <v>0</v>
      </c>
      <c r="M15247" t="n">
        <v>0</v>
      </c>
      <c r="N15247" t="n">
        <v>0</v>
      </c>
      <c r="O15247" t="n">
        <v>0</v>
      </c>
      <c r="P15247" t="inlineStr">
        <is>
          <t>카페240어성초 77% 수딩 토너화장솜(선택)=촉촉 스킨팩 화장솜210201</t>
        </is>
      </c>
    </row>
    <row r="15248">
      <c r="B15248" t="inlineStr">
        <is>
          <t>2021-02-13</t>
        </is>
      </c>
      <c r="C15248" t="inlineStr">
        <is>
          <t>토</t>
        </is>
      </c>
      <c r="E15248" t="inlineStr">
        <is>
          <t>0</t>
        </is>
      </c>
      <c r="F15248" t="inlineStr">
        <is>
          <t>카페24</t>
        </is>
      </c>
      <c r="G15248" t="inlineStr">
        <is>
          <t>어성초 77% 패드옵션=어성초 77 클리어 패드 1개-20% off</t>
        </is>
      </c>
      <c r="H15248" t="n">
        <v>22</v>
      </c>
      <c r="I15248" t="inlineStr">
        <is>
          <t>0</t>
        </is>
      </c>
      <c r="J15248" t="inlineStr">
        <is>
          <t>210201</t>
        </is>
      </c>
      <c r="L15248" t="n">
        <v>0</v>
      </c>
      <c r="M15248" t="n">
        <v>0</v>
      </c>
      <c r="N15248" t="n">
        <v>0</v>
      </c>
      <c r="O15248" t="n">
        <v>0</v>
      </c>
      <c r="P15248" t="inlineStr">
        <is>
          <t>카페240어성초 77% 패드옵션=어성초 77 클리어 패드 1개-20% off210201</t>
        </is>
      </c>
    </row>
    <row r="15249">
      <c r="B15249" t="inlineStr">
        <is>
          <t>2021-02-13</t>
        </is>
      </c>
      <c r="C15249" t="inlineStr">
        <is>
          <t>토</t>
        </is>
      </c>
      <c r="E15249" t="inlineStr">
        <is>
          <t>0</t>
        </is>
      </c>
      <c r="F15249" t="inlineStr">
        <is>
          <t>카페24</t>
        </is>
      </c>
      <c r="G15249" t="inlineStr">
        <is>
          <t>어성초 77% 패드옵션=어성초 77 클리어 패드 2개-30% off (무료배송)</t>
        </is>
      </c>
      <c r="H15249" t="n">
        <v>34</v>
      </c>
      <c r="I15249" t="inlineStr">
        <is>
          <t>0</t>
        </is>
      </c>
      <c r="J15249" t="inlineStr">
        <is>
          <t>210201</t>
        </is>
      </c>
      <c r="L15249" t="n">
        <v>0</v>
      </c>
      <c r="M15249" t="n">
        <v>0</v>
      </c>
      <c r="N15249" t="n">
        <v>0</v>
      </c>
      <c r="O15249" t="n">
        <v>0</v>
      </c>
      <c r="P15249" t="inlineStr">
        <is>
          <t>카페240어성초 77% 패드옵션=어성초 77 클리어 패드 2개-30% off (무료배송)210201</t>
        </is>
      </c>
    </row>
    <row r="15250">
      <c r="B15250" t="inlineStr">
        <is>
          <t>2021-02-13</t>
        </is>
      </c>
      <c r="C15250" t="inlineStr">
        <is>
          <t>토</t>
        </is>
      </c>
      <c r="E15250" t="inlineStr">
        <is>
          <t>0</t>
        </is>
      </c>
      <c r="F15250" t="inlineStr">
        <is>
          <t>카페24</t>
        </is>
      </c>
      <c r="G15250" t="inlineStr">
        <is>
          <t>어성초 77% 패드옵션=어성초 77 클리어 패드 2+1 EVENT (무료배송)</t>
        </is>
      </c>
      <c r="H15250" t="n">
        <v>39</v>
      </c>
      <c r="I15250" t="inlineStr">
        <is>
          <t>0</t>
        </is>
      </c>
      <c r="J15250" t="inlineStr">
        <is>
          <t>210201</t>
        </is>
      </c>
      <c r="L15250" t="n">
        <v>0</v>
      </c>
      <c r="M15250" t="n">
        <v>0</v>
      </c>
      <c r="N15250" t="n">
        <v>0</v>
      </c>
      <c r="O15250" t="n">
        <v>0</v>
      </c>
      <c r="P15250" t="inlineStr">
        <is>
          <t>카페240어성초 77% 패드옵션=어성초 77 클리어 패드 2+1 EVENT (무료배송)210201</t>
        </is>
      </c>
    </row>
    <row r="15251">
      <c r="B15251" t="inlineStr">
        <is>
          <t>2021-02-13</t>
        </is>
      </c>
      <c r="C15251" t="inlineStr">
        <is>
          <t>토</t>
        </is>
      </c>
      <c r="E15251" t="inlineStr">
        <is>
          <t>0</t>
        </is>
      </c>
      <c r="F15251" t="inlineStr">
        <is>
          <t>카페24</t>
        </is>
      </c>
      <c r="G15251" t="inlineStr">
        <is>
          <t>어성초 77% 패드옵션=어성초77토너1개+어성초77패드1개-30% off (무료배송)</t>
        </is>
      </c>
      <c r="H15251" t="n">
        <v>12</v>
      </c>
      <c r="I15251" t="inlineStr">
        <is>
          <t>0</t>
        </is>
      </c>
      <c r="J15251" t="inlineStr">
        <is>
          <t>210201</t>
        </is>
      </c>
      <c r="L15251" t="n">
        <v>0</v>
      </c>
      <c r="M15251" t="n">
        <v>0</v>
      </c>
      <c r="N15251" t="n">
        <v>0</v>
      </c>
      <c r="O15251" t="n">
        <v>0</v>
      </c>
      <c r="P15251" t="inlineStr">
        <is>
          <t>카페240어성초 77% 패드옵션=어성초77토너1개+어성초77패드1개-30% off (무료배송)210201</t>
        </is>
      </c>
    </row>
    <row r="15252">
      <c r="B15252" t="inlineStr">
        <is>
          <t>2021-02-13</t>
        </is>
      </c>
      <c r="C15252" t="inlineStr">
        <is>
          <t>토</t>
        </is>
      </c>
      <c r="E15252" t="inlineStr">
        <is>
          <t>0</t>
        </is>
      </c>
      <c r="F15252" t="inlineStr">
        <is>
          <t>카페24</t>
        </is>
      </c>
      <c r="G15252" t="inlineStr">
        <is>
          <t>어성초 78 수딩 크림6</t>
        </is>
      </c>
      <c r="H15252" t="n">
        <v>38000</v>
      </c>
      <c r="I15252" t="inlineStr">
        <is>
          <t>0</t>
        </is>
      </c>
      <c r="J15252" t="inlineStr">
        <is>
          <t>210201</t>
        </is>
      </c>
      <c r="L15252" t="n">
        <v>0</v>
      </c>
      <c r="M15252" t="n">
        <v>0</v>
      </c>
      <c r="N15252" t="n">
        <v>0</v>
      </c>
      <c r="O15252" t="n">
        <v>0</v>
      </c>
      <c r="P15252" t="inlineStr">
        <is>
          <t>카페240어성초 78 수딩 크림6210201</t>
        </is>
      </c>
    </row>
    <row r="15253">
      <c r="B15253" t="inlineStr">
        <is>
          <t>2021-02-13</t>
        </is>
      </c>
      <c r="C15253" t="inlineStr">
        <is>
          <t>토</t>
        </is>
      </c>
      <c r="E15253" t="inlineStr">
        <is>
          <t>0</t>
        </is>
      </c>
      <c r="F15253" t="inlineStr">
        <is>
          <t>카페24</t>
        </is>
      </c>
      <c r="G15253" t="inlineStr">
        <is>
          <t>어성초 78 수딩 크림2</t>
        </is>
      </c>
      <c r="H15253" t="n">
        <v>38000</v>
      </c>
      <c r="I15253" t="inlineStr">
        <is>
          <t>0</t>
        </is>
      </c>
      <c r="J15253" t="inlineStr">
        <is>
          <t>210201</t>
        </is>
      </c>
      <c r="L15253" t="n">
        <v>0</v>
      </c>
      <c r="M15253" t="n">
        <v>0</v>
      </c>
      <c r="N15253" t="n">
        <v>0</v>
      </c>
      <c r="O15253" t="n">
        <v>0</v>
      </c>
      <c r="P15253" t="inlineStr">
        <is>
          <t>카페240어성초 78 수딩 크림2210201</t>
        </is>
      </c>
    </row>
    <row r="15254">
      <c r="B15254" t="inlineStr">
        <is>
          <t>2021-02-13</t>
        </is>
      </c>
      <c r="C15254" t="inlineStr">
        <is>
          <t>토</t>
        </is>
      </c>
      <c r="E15254" t="inlineStr">
        <is>
          <t>0</t>
        </is>
      </c>
      <c r="F15254" t="inlineStr">
        <is>
          <t>카페24</t>
        </is>
      </c>
      <c r="G15254" t="inlineStr">
        <is>
          <t>어성초 80 수분 진정 앰플앰플=어성초 80 앰플 1개-15%off</t>
        </is>
      </c>
      <c r="H15254" t="n">
        <v>21</v>
      </c>
      <c r="I15254" t="inlineStr">
        <is>
          <t>0</t>
        </is>
      </c>
      <c r="J15254" t="inlineStr">
        <is>
          <t>210201</t>
        </is>
      </c>
      <c r="L15254" t="n">
        <v>0</v>
      </c>
      <c r="M15254" t="n">
        <v>0</v>
      </c>
      <c r="N15254" t="n">
        <v>0</v>
      </c>
      <c r="O15254" t="n">
        <v>0</v>
      </c>
      <c r="P15254" t="inlineStr">
        <is>
          <t>카페240어성초 80 수분 진정 앰플앰플=어성초 80 앰플 1개-15%off210201</t>
        </is>
      </c>
    </row>
    <row r="15255">
      <c r="B15255" t="inlineStr">
        <is>
          <t>2021-02-13</t>
        </is>
      </c>
      <c r="C15255" t="inlineStr">
        <is>
          <t>토</t>
        </is>
      </c>
      <c r="E15255" t="inlineStr">
        <is>
          <t>0</t>
        </is>
      </c>
      <c r="F15255" t="inlineStr">
        <is>
          <t>카페24</t>
        </is>
      </c>
      <c r="G15255" t="inlineStr">
        <is>
          <t>어성초 80 수분 진정 앰플앰플=어성초 80 앰플 2개-27%off (무료배송)</t>
        </is>
      </c>
      <c r="H15255" t="n">
        <v>12</v>
      </c>
      <c r="I15255" t="inlineStr">
        <is>
          <t>0</t>
        </is>
      </c>
      <c r="J15255" t="inlineStr">
        <is>
          <t>210201</t>
        </is>
      </c>
      <c r="L15255" t="n">
        <v>0</v>
      </c>
      <c r="M15255" t="n">
        <v>0</v>
      </c>
      <c r="N15255" t="n">
        <v>0</v>
      </c>
      <c r="O15255" t="n">
        <v>0</v>
      </c>
      <c r="P15255" t="inlineStr">
        <is>
          <t>카페240어성초 80 수분 진정 앰플앰플=어성초 80 앰플 2개-27%off (무료배송)210201</t>
        </is>
      </c>
    </row>
    <row r="15256">
      <c r="B15256" t="inlineStr">
        <is>
          <t>2021-02-13</t>
        </is>
      </c>
      <c r="C15256" t="inlineStr">
        <is>
          <t>토</t>
        </is>
      </c>
      <c r="E15256" t="inlineStr">
        <is>
          <t>0</t>
        </is>
      </c>
      <c r="F15256" t="inlineStr">
        <is>
          <t>카페24</t>
        </is>
      </c>
      <c r="G15256" t="inlineStr">
        <is>
          <t>어성초 80 수분 진정 앰플1</t>
        </is>
      </c>
      <c r="H15256" t="n">
        <v>28000</v>
      </c>
      <c r="I15256" t="inlineStr">
        <is>
          <t>0</t>
        </is>
      </c>
      <c r="J15256" t="inlineStr">
        <is>
          <t>210201</t>
        </is>
      </c>
      <c r="L15256" t="n">
        <v>0</v>
      </c>
      <c r="M15256" t="n">
        <v>0</v>
      </c>
      <c r="N15256" t="n">
        <v>0</v>
      </c>
      <c r="O15256" t="n">
        <v>0</v>
      </c>
      <c r="P15256" t="inlineStr">
        <is>
          <t>카페240어성초 80 수분 진정 앰플1210201</t>
        </is>
      </c>
    </row>
    <row r="15257">
      <c r="B15257" t="inlineStr">
        <is>
          <t>2021-02-13</t>
        </is>
      </c>
      <c r="C15257" t="inlineStr">
        <is>
          <t>토</t>
        </is>
      </c>
      <c r="E15257" t="inlineStr">
        <is>
          <t>0</t>
        </is>
      </c>
      <c r="F15257" t="inlineStr">
        <is>
          <t>카페24</t>
        </is>
      </c>
      <c r="G15257" t="inlineStr">
        <is>
          <t>어성초 아크네 바디워시옵션=어성초 아크네 바디워시 1개 -30% off</t>
        </is>
      </c>
      <c r="H15257" t="n">
        <v>1</v>
      </c>
      <c r="I15257" t="inlineStr">
        <is>
          <t>0</t>
        </is>
      </c>
      <c r="J15257" t="inlineStr">
        <is>
          <t>210201</t>
        </is>
      </c>
      <c r="L15257" t="n">
        <v>0</v>
      </c>
      <c r="M15257" t="n">
        <v>0</v>
      </c>
      <c r="N15257" t="n">
        <v>0</v>
      </c>
      <c r="O15257" t="n">
        <v>0</v>
      </c>
      <c r="P15257" t="inlineStr">
        <is>
          <t>카페240어성초 아크네 바디워시옵션=어성초 아크네 바디워시 1개 -30% off210201</t>
        </is>
      </c>
    </row>
    <row r="15258">
      <c r="B15258" t="inlineStr">
        <is>
          <t>2021-02-13</t>
        </is>
      </c>
      <c r="C15258" t="inlineStr">
        <is>
          <t>토</t>
        </is>
      </c>
      <c r="E15258" t="inlineStr">
        <is>
          <t>0</t>
        </is>
      </c>
      <c r="F15258" t="inlineStr">
        <is>
          <t>카페24</t>
        </is>
      </c>
      <c r="G15258" t="inlineStr">
        <is>
          <t>어성초 아크네 바디워시옵션=어성초 아크네 바디워시 2개 -35% off (무료배송)</t>
        </is>
      </c>
      <c r="H15258" t="n">
        <v>2</v>
      </c>
      <c r="I15258" t="inlineStr">
        <is>
          <t>0</t>
        </is>
      </c>
      <c r="J15258" t="inlineStr">
        <is>
          <t>210201</t>
        </is>
      </c>
      <c r="L15258" t="n">
        <v>0</v>
      </c>
      <c r="M15258" t="n">
        <v>0</v>
      </c>
      <c r="N15258" t="n">
        <v>0</v>
      </c>
      <c r="O15258" t="n">
        <v>0</v>
      </c>
      <c r="P15258" t="inlineStr">
        <is>
          <t>카페240어성초 아크네 바디워시옵션=어성초 아크네 바디워시 2개 -35% off (무료배송)210201</t>
        </is>
      </c>
    </row>
    <row r="15259">
      <c r="B15259" t="inlineStr">
        <is>
          <t>2021-02-13</t>
        </is>
      </c>
      <c r="C15259" t="inlineStr">
        <is>
          <t>토</t>
        </is>
      </c>
      <c r="E15259" t="inlineStr">
        <is>
          <t>0</t>
        </is>
      </c>
      <c r="F15259" t="inlineStr">
        <is>
          <t>카페24</t>
        </is>
      </c>
      <c r="G15259" t="inlineStr">
        <is>
          <t>어성초 약산성 클렌징폼클렌징폼=어성초 약산성 클렌징폼 1개 -19%off</t>
        </is>
      </c>
      <c r="H15259" t="n">
        <v>21</v>
      </c>
      <c r="I15259" t="inlineStr">
        <is>
          <t>0</t>
        </is>
      </c>
      <c r="J15259" t="inlineStr">
        <is>
          <t>210201</t>
        </is>
      </c>
      <c r="L15259" t="n">
        <v>0</v>
      </c>
      <c r="M15259" t="n">
        <v>0</v>
      </c>
      <c r="N15259" t="n">
        <v>0</v>
      </c>
      <c r="O15259" t="n">
        <v>0</v>
      </c>
      <c r="P15259" t="inlineStr">
        <is>
          <t>카페240어성초 약산성 클렌징폼클렌징폼=어성초 약산성 클렌징폼 1개 -19%off210201</t>
        </is>
      </c>
    </row>
    <row r="15260">
      <c r="B15260" t="inlineStr">
        <is>
          <t>2021-02-13</t>
        </is>
      </c>
      <c r="C15260" t="inlineStr">
        <is>
          <t>토</t>
        </is>
      </c>
      <c r="E15260" t="inlineStr">
        <is>
          <t>0</t>
        </is>
      </c>
      <c r="F15260" t="inlineStr">
        <is>
          <t>카페24</t>
        </is>
      </c>
      <c r="G15260" t="inlineStr">
        <is>
          <t>어성초 약산성 클렌징폼클렌징폼=어성초 약산성 클렌징폼 2개 -25%off</t>
        </is>
      </c>
      <c r="H15260" t="n">
        <v>14</v>
      </c>
      <c r="I15260" t="inlineStr">
        <is>
          <t>0</t>
        </is>
      </c>
      <c r="J15260" t="inlineStr">
        <is>
          <t>210201</t>
        </is>
      </c>
      <c r="L15260" t="n">
        <v>0</v>
      </c>
      <c r="M15260" t="n">
        <v>0</v>
      </c>
      <c r="N15260" t="n">
        <v>0</v>
      </c>
      <c r="O15260" t="n">
        <v>0</v>
      </c>
      <c r="P15260" t="inlineStr">
        <is>
          <t>카페240어성초 약산성 클렌징폼클렌징폼=어성초 약산성 클렌징폼 2개 -25%off210201</t>
        </is>
      </c>
    </row>
    <row r="15261">
      <c r="B15261" t="inlineStr">
        <is>
          <t>2021-02-13</t>
        </is>
      </c>
      <c r="C15261" t="inlineStr">
        <is>
          <t>토</t>
        </is>
      </c>
      <c r="E15261" t="inlineStr">
        <is>
          <t>0</t>
        </is>
      </c>
      <c r="F15261" t="inlineStr">
        <is>
          <t>카페24</t>
        </is>
      </c>
      <c r="G15261" t="inlineStr">
        <is>
          <t>어성초 약산성 클렌징폼클렌징폼=어성초 약산성 클렌징폼 3개 -31%off (무료배송)</t>
        </is>
      </c>
      <c r="H15261" t="n">
        <v>18</v>
      </c>
      <c r="I15261" t="inlineStr">
        <is>
          <t>0</t>
        </is>
      </c>
      <c r="J15261" t="inlineStr">
        <is>
          <t>210201</t>
        </is>
      </c>
      <c r="L15261" t="n">
        <v>0</v>
      </c>
      <c r="M15261" t="n">
        <v>0</v>
      </c>
      <c r="N15261" t="n">
        <v>0</v>
      </c>
      <c r="O15261" t="n">
        <v>0</v>
      </c>
      <c r="P15261" t="inlineStr">
        <is>
          <t>카페240어성초 약산성 클렌징폼클렌징폼=어성초 약산성 클렌징폼 3개 -31%off (무료배송)210201</t>
        </is>
      </c>
    </row>
    <row r="15262">
      <c r="B15262" t="inlineStr">
        <is>
          <t>2021-02-13</t>
        </is>
      </c>
      <c r="C15262" t="inlineStr">
        <is>
          <t>토</t>
        </is>
      </c>
      <c r="E15262" t="inlineStr">
        <is>
          <t>0</t>
        </is>
      </c>
      <c r="F15262" t="inlineStr">
        <is>
          <t>카페24</t>
        </is>
      </c>
      <c r="G15262" t="inlineStr">
        <is>
          <t>어성초 크림마스크 나이트 솔루션옵션=어성초 크림마스크 나이트 솔루션 1장</t>
        </is>
      </c>
      <c r="H15262" t="n">
        <v>1</v>
      </c>
      <c r="I15262" t="inlineStr">
        <is>
          <t>0</t>
        </is>
      </c>
      <c r="J15262" t="inlineStr">
        <is>
          <t>210201</t>
        </is>
      </c>
      <c r="L15262" t="n">
        <v>0</v>
      </c>
      <c r="M15262" t="n">
        <v>0</v>
      </c>
      <c r="N15262" t="n">
        <v>0</v>
      </c>
      <c r="O15262" t="n">
        <v>0</v>
      </c>
      <c r="P15262" t="inlineStr">
        <is>
          <t>카페240어성초 크림마스크 나이트 솔루션옵션=어성초 크림마스크 나이트 솔루션 1장210201</t>
        </is>
      </c>
    </row>
    <row r="15263">
      <c r="B15263" t="inlineStr">
        <is>
          <t>2021-02-13</t>
        </is>
      </c>
      <c r="C15263" t="inlineStr">
        <is>
          <t>토</t>
        </is>
      </c>
      <c r="E15263" t="inlineStr">
        <is>
          <t>0</t>
        </is>
      </c>
      <c r="F15263" t="inlineStr">
        <is>
          <t>카페24</t>
        </is>
      </c>
      <c r="G15263" t="inlineStr">
        <is>
          <t>어성초 크림마스크 나이트 솔루션옵션=어성초 크림마스크 나이트 솔루션 10장 (-50%)</t>
        </is>
      </c>
      <c r="H15263" t="n">
        <v>2</v>
      </c>
      <c r="I15263" t="inlineStr">
        <is>
          <t>0</t>
        </is>
      </c>
      <c r="J15263" t="inlineStr">
        <is>
          <t>210201</t>
        </is>
      </c>
      <c r="L15263" t="n">
        <v>0</v>
      </c>
      <c r="M15263" t="n">
        <v>0</v>
      </c>
      <c r="N15263" t="n">
        <v>0</v>
      </c>
      <c r="O15263" t="n">
        <v>0</v>
      </c>
      <c r="P15263" t="inlineStr">
        <is>
          <t>카페240어성초 크림마스크 나이트 솔루션옵션=어성초 크림마스크 나이트 솔루션 10장 (-50%)210201</t>
        </is>
      </c>
    </row>
    <row r="15264">
      <c r="B15264" t="inlineStr">
        <is>
          <t>2021-02-13</t>
        </is>
      </c>
      <c r="C15264" t="inlineStr">
        <is>
          <t>토</t>
        </is>
      </c>
      <c r="E15264" t="inlineStr">
        <is>
          <t>0</t>
        </is>
      </c>
      <c r="F15264" t="inlineStr">
        <is>
          <t>카페24</t>
        </is>
      </c>
      <c r="G15264" t="inlineStr">
        <is>
          <t>자작나무 수분 마스크옵션=자작나무 수분  마스크 10장 (50% off)</t>
        </is>
      </c>
      <c r="H15264" t="n">
        <v>1</v>
      </c>
      <c r="I15264" t="inlineStr">
        <is>
          <t>0</t>
        </is>
      </c>
      <c r="J15264" t="inlineStr">
        <is>
          <t>210201</t>
        </is>
      </c>
      <c r="L15264" t="n">
        <v>0</v>
      </c>
      <c r="M15264" t="n">
        <v>0</v>
      </c>
      <c r="N15264" t="n">
        <v>0</v>
      </c>
      <c r="O15264" t="n">
        <v>0</v>
      </c>
      <c r="P15264" t="inlineStr">
        <is>
          <t>카페240자작나무 수분 마스크옵션=자작나무 수분  마스크 10장 (50% off)210201</t>
        </is>
      </c>
    </row>
    <row r="15265">
      <c r="B15265" t="inlineStr">
        <is>
          <t>2021-02-13</t>
        </is>
      </c>
      <c r="C15265" t="inlineStr">
        <is>
          <t>토</t>
        </is>
      </c>
      <c r="E15265" t="inlineStr">
        <is>
          <t>0</t>
        </is>
      </c>
      <c r="F15265" t="inlineStr">
        <is>
          <t>카페24</t>
        </is>
      </c>
      <c r="G15265" t="inlineStr">
        <is>
          <t>청귤 비타 잡티 마스크옵션=청귤 비타 잡티 마스크 1장</t>
        </is>
      </c>
      <c r="H15265" t="n">
        <v>1</v>
      </c>
      <c r="I15265" t="inlineStr">
        <is>
          <t>0</t>
        </is>
      </c>
      <c r="J15265" t="inlineStr">
        <is>
          <t>210201</t>
        </is>
      </c>
      <c r="L15265" t="n">
        <v>0</v>
      </c>
      <c r="M15265" t="n">
        <v>0</v>
      </c>
      <c r="N15265" t="n">
        <v>0</v>
      </c>
      <c r="O15265" t="n">
        <v>0</v>
      </c>
      <c r="P15265" t="inlineStr">
        <is>
          <t>카페240청귤 비타 잡티 마스크옵션=청귤 비타 잡티 마스크 1장210201</t>
        </is>
      </c>
    </row>
    <row r="15266">
      <c r="B15266" t="inlineStr">
        <is>
          <t>2021-02-13</t>
        </is>
      </c>
      <c r="C15266" t="inlineStr">
        <is>
          <t>토</t>
        </is>
      </c>
      <c r="E15266" t="inlineStr">
        <is>
          <t>0</t>
        </is>
      </c>
      <c r="F15266" t="inlineStr">
        <is>
          <t>카페24</t>
        </is>
      </c>
      <c r="G15266" t="inlineStr">
        <is>
          <t>청귤 비타 잡티 마스크옵션=청귤 비타 잡티 마스크 10장 (50% off)</t>
        </is>
      </c>
      <c r="H15266" t="n">
        <v>5</v>
      </c>
      <c r="I15266" t="inlineStr">
        <is>
          <t>0</t>
        </is>
      </c>
      <c r="J15266" t="inlineStr">
        <is>
          <t>210201</t>
        </is>
      </c>
      <c r="L15266" t="n">
        <v>0</v>
      </c>
      <c r="M15266" t="n">
        <v>0</v>
      </c>
      <c r="N15266" t="n">
        <v>0</v>
      </c>
      <c r="O15266" t="n">
        <v>0</v>
      </c>
      <c r="P15266" t="inlineStr">
        <is>
          <t>카페240청귤 비타 잡티 마스크옵션=청귤 비타 잡티 마스크 10장 (50% off)210201</t>
        </is>
      </c>
    </row>
    <row r="15267">
      <c r="B15267" t="inlineStr">
        <is>
          <t>2021-02-13</t>
        </is>
      </c>
      <c r="C15267" t="inlineStr">
        <is>
          <t>토</t>
        </is>
      </c>
      <c r="E15267" t="inlineStr">
        <is>
          <t>0</t>
        </is>
      </c>
      <c r="F15267" t="inlineStr">
        <is>
          <t>카페24</t>
        </is>
      </c>
      <c r="G15267" t="inlineStr">
        <is>
          <t>촉촉 스킨팩 화장솜18</t>
        </is>
      </c>
      <c r="H15267" t="n">
        <v>3167</v>
      </c>
      <c r="I15267" t="inlineStr">
        <is>
          <t>0</t>
        </is>
      </c>
      <c r="J15267" t="inlineStr">
        <is>
          <t>210201</t>
        </is>
      </c>
      <c r="L15267" t="n">
        <v>0</v>
      </c>
      <c r="M15267" t="n">
        <v>0</v>
      </c>
      <c r="N15267" t="n">
        <v>0</v>
      </c>
      <c r="O15267" t="n">
        <v>0</v>
      </c>
      <c r="P15267" t="inlineStr">
        <is>
          <t>카페240촉촉 스킨팩 화장솜18210201</t>
        </is>
      </c>
    </row>
    <row r="15268">
      <c r="B15268" t="inlineStr">
        <is>
          <t>2021-02-14</t>
        </is>
      </c>
      <c r="C15268" t="inlineStr">
        <is>
          <t>일</t>
        </is>
      </c>
      <c r="E15268" t="inlineStr">
        <is>
          <t>0</t>
        </is>
      </c>
      <c r="F15268" t="inlineStr">
        <is>
          <t>스타일쉐어</t>
        </is>
      </c>
      <c r="G15268" t="inlineStr">
        <is>
          <t>아누아 어성초 77 토너 250ml7</t>
        </is>
      </c>
      <c r="H15268" t="n">
        <v>20000</v>
      </c>
      <c r="I15268" t="inlineStr">
        <is>
          <t>0</t>
        </is>
      </c>
      <c r="J15268" t="inlineStr">
        <is>
          <t>210201</t>
        </is>
      </c>
      <c r="L15268" t="n">
        <v>0</v>
      </c>
      <c r="M15268" t="n">
        <v>0</v>
      </c>
      <c r="N15268" t="n">
        <v>0</v>
      </c>
      <c r="O15268" t="n">
        <v>0</v>
      </c>
      <c r="P15268" t="inlineStr">
        <is>
          <t>스타일쉐어0아누아 어성초 77 토너 250ml7210201</t>
        </is>
      </c>
    </row>
    <row r="15269">
      <c r="B15269" t="inlineStr">
        <is>
          <t>2021-02-14</t>
        </is>
      </c>
      <c r="C15269" t="inlineStr">
        <is>
          <t>일</t>
        </is>
      </c>
      <c r="E15269" t="inlineStr">
        <is>
          <t>0</t>
        </is>
      </c>
      <c r="F15269" t="inlineStr">
        <is>
          <t>카페24</t>
        </is>
      </c>
      <c r="G15269" t="inlineStr">
        <is>
          <t>5 제로 무기자차 선크림옵션=5제로 무기자차 선크림 1개-20% off</t>
        </is>
      </c>
      <c r="H15269" t="n">
        <v>5</v>
      </c>
      <c r="I15269" t="inlineStr">
        <is>
          <t>0</t>
        </is>
      </c>
      <c r="J15269" t="inlineStr">
        <is>
          <t>210201</t>
        </is>
      </c>
      <c r="L15269" t="n">
        <v>0</v>
      </c>
      <c r="M15269" t="n">
        <v>0</v>
      </c>
      <c r="N15269" t="n">
        <v>0</v>
      </c>
      <c r="O15269" t="n">
        <v>0</v>
      </c>
      <c r="P15269" t="inlineStr">
        <is>
          <t>카페2405 제로 무기자차 선크림옵션=5제로 무기자차 선크림 1개-20% off210201</t>
        </is>
      </c>
    </row>
    <row r="15270">
      <c r="B15270" t="inlineStr">
        <is>
          <t>2021-02-14</t>
        </is>
      </c>
      <c r="C15270" t="inlineStr">
        <is>
          <t>일</t>
        </is>
      </c>
      <c r="E15270" t="inlineStr">
        <is>
          <t>0</t>
        </is>
      </c>
      <c r="F15270" t="inlineStr">
        <is>
          <t>카페24</t>
        </is>
      </c>
      <c r="G15270" t="inlineStr">
        <is>
          <t>[수분 보충 세트] 어성초 77 토너 + 어성초 70 로션옵션=어성초 77 토너 250ml + 어성초 70 로션 200ml -30%</t>
        </is>
      </c>
      <c r="H15270" t="n">
        <v>134</v>
      </c>
      <c r="I15270" t="inlineStr">
        <is>
          <t>0</t>
        </is>
      </c>
      <c r="J15270" t="inlineStr">
        <is>
          <t>210201</t>
        </is>
      </c>
      <c r="L15270" t="n">
        <v>0</v>
      </c>
      <c r="M15270" t="n">
        <v>0</v>
      </c>
      <c r="N15270" t="n">
        <v>0</v>
      </c>
      <c r="O15270" t="n">
        <v>0</v>
      </c>
      <c r="P15270" t="inlineStr">
        <is>
          <t>카페240[수분 보충 세트] 어성초 77 토너 + 어성초 70 로션옵션=어성초 77 토너 250ml + 어성초 70 로션 200ml -30%210201</t>
        </is>
      </c>
    </row>
    <row r="15271">
      <c r="B15271" t="inlineStr">
        <is>
          <t>2021-02-14</t>
        </is>
      </c>
      <c r="C15271" t="inlineStr">
        <is>
          <t>일</t>
        </is>
      </c>
      <c r="E15271" t="inlineStr">
        <is>
          <t>0</t>
        </is>
      </c>
      <c r="F15271" t="inlineStr">
        <is>
          <t>카페24</t>
        </is>
      </c>
      <c r="G15271" t="inlineStr">
        <is>
          <t>[어성초 진정 패키지 세트] 대용량 토너 + 앰플 + 수딩 크림 + 마스크팩 10장2</t>
        </is>
      </c>
      <c r="H15271" t="n">
        <v>24750</v>
      </c>
      <c r="I15271" t="inlineStr">
        <is>
          <t>0</t>
        </is>
      </c>
      <c r="J15271" t="inlineStr">
        <is>
          <t>210201</t>
        </is>
      </c>
      <c r="L15271" t="n">
        <v>0</v>
      </c>
      <c r="M15271" t="n">
        <v>0</v>
      </c>
      <c r="N15271" t="n">
        <v>0</v>
      </c>
      <c r="O15271" t="n">
        <v>0</v>
      </c>
      <c r="P15271" t="inlineStr">
        <is>
          <t>카페240[어성초 진정 패키지 세트] 대용량 토너 + 앰플 + 수딩 크림 + 마스크팩 10장2210201</t>
        </is>
      </c>
    </row>
    <row r="15272">
      <c r="B15272" t="inlineStr">
        <is>
          <t>2021-02-14</t>
        </is>
      </c>
      <c r="C15272" t="inlineStr">
        <is>
          <t>일</t>
        </is>
      </c>
      <c r="E15272" t="inlineStr">
        <is>
          <t>0</t>
        </is>
      </c>
      <c r="F15272" t="inlineStr">
        <is>
          <t>카페24</t>
        </is>
      </c>
      <c r="G15272" t="inlineStr">
        <is>
          <t>대용량 어성초 77 토너 500ml옵션=대용량 어성초 77 토너 1개 - 27% OFF</t>
        </is>
      </c>
      <c r="H15272" t="n">
        <v>24</v>
      </c>
      <c r="I15272" t="inlineStr">
        <is>
          <t>0</t>
        </is>
      </c>
      <c r="J15272" t="inlineStr">
        <is>
          <t>210201</t>
        </is>
      </c>
      <c r="L15272" t="n">
        <v>0</v>
      </c>
      <c r="M15272" t="n">
        <v>0</v>
      </c>
      <c r="N15272" t="n">
        <v>0</v>
      </c>
      <c r="O15272" t="n">
        <v>0</v>
      </c>
      <c r="P15272" t="inlineStr">
        <is>
          <t>카페240대용량 어성초 77 토너 500ml옵션=대용량 어성초 77 토너 1개 - 27% OFF210201</t>
        </is>
      </c>
    </row>
    <row r="15273">
      <c r="B15273" t="inlineStr">
        <is>
          <t>2021-02-14</t>
        </is>
      </c>
      <c r="C15273" t="inlineStr">
        <is>
          <t>일</t>
        </is>
      </c>
      <c r="E15273" t="inlineStr">
        <is>
          <t>0</t>
        </is>
      </c>
      <c r="F15273" t="inlineStr">
        <is>
          <t>카페24</t>
        </is>
      </c>
      <c r="G15273" t="inlineStr">
        <is>
          <t>대용량 어성초 77 토너 500ml화장솜(선택)=촉촉 스킨팩 화장솜</t>
        </is>
      </c>
      <c r="H15273" t="n">
        <v>10</v>
      </c>
      <c r="I15273" t="inlineStr">
        <is>
          <t>0</t>
        </is>
      </c>
      <c r="J15273" t="inlineStr">
        <is>
          <t>210201</t>
        </is>
      </c>
      <c r="L15273" t="n">
        <v>0</v>
      </c>
      <c r="M15273" t="n">
        <v>0</v>
      </c>
      <c r="N15273" t="n">
        <v>0</v>
      </c>
      <c r="O15273" t="n">
        <v>0</v>
      </c>
      <c r="P15273" t="inlineStr">
        <is>
          <t>카페240대용량 어성초 77 토너 500ml화장솜(선택)=촉촉 스킨팩 화장솜210201</t>
        </is>
      </c>
    </row>
    <row r="15274">
      <c r="B15274" t="inlineStr">
        <is>
          <t>2021-02-14</t>
        </is>
      </c>
      <c r="C15274" t="inlineStr">
        <is>
          <t>일</t>
        </is>
      </c>
      <c r="E15274" t="inlineStr">
        <is>
          <t>0</t>
        </is>
      </c>
      <c r="F15274" t="inlineStr">
        <is>
          <t>카페24</t>
        </is>
      </c>
      <c r="G15274" t="inlineStr">
        <is>
          <t>아누아 어성초 77 수딩 토너토너(필수)=어성초 77 토너 1개-20% off</t>
        </is>
      </c>
      <c r="H15274" t="n">
        <v>1</v>
      </c>
      <c r="I15274" t="inlineStr">
        <is>
          <t>0</t>
        </is>
      </c>
      <c r="J15274" t="inlineStr">
        <is>
          <t>210201</t>
        </is>
      </c>
      <c r="L15274" t="n">
        <v>0</v>
      </c>
      <c r="M15274" t="n">
        <v>0</v>
      </c>
      <c r="N15274" t="n">
        <v>0</v>
      </c>
      <c r="O15274" t="n">
        <v>0</v>
      </c>
      <c r="P15274" t="inlineStr">
        <is>
          <t>카페240아누아 어성초 77 수딩 토너토너(필수)=어성초 77 토너 1개-20% off210201</t>
        </is>
      </c>
    </row>
    <row r="15275">
      <c r="B15275" t="inlineStr">
        <is>
          <t>2021-02-14</t>
        </is>
      </c>
      <c r="C15275" t="inlineStr">
        <is>
          <t>일</t>
        </is>
      </c>
      <c r="E15275" t="inlineStr">
        <is>
          <t>0</t>
        </is>
      </c>
      <c r="F15275" t="inlineStr">
        <is>
          <t>카페24</t>
        </is>
      </c>
      <c r="G15275" t="inlineStr">
        <is>
          <t>어성초 70 데일리 릴리프 로션로션=어성초 70 데일리 릴리프 로션 1개 -20% off</t>
        </is>
      </c>
      <c r="H15275" t="n">
        <v>17</v>
      </c>
      <c r="I15275" t="inlineStr">
        <is>
          <t>0</t>
        </is>
      </c>
      <c r="J15275" t="inlineStr">
        <is>
          <t>210201</t>
        </is>
      </c>
      <c r="L15275" t="n">
        <v>0</v>
      </c>
      <c r="M15275" t="n">
        <v>0</v>
      </c>
      <c r="N15275" t="n">
        <v>0</v>
      </c>
      <c r="O15275" t="n">
        <v>0</v>
      </c>
      <c r="P15275" t="inlineStr">
        <is>
          <t>카페240어성초 70 데일리 릴리프 로션로션=어성초 70 데일리 릴리프 로션 1개 -20% off210201</t>
        </is>
      </c>
    </row>
    <row r="15276">
      <c r="B15276" t="inlineStr">
        <is>
          <t>2021-02-14</t>
        </is>
      </c>
      <c r="C15276" t="inlineStr">
        <is>
          <t>일</t>
        </is>
      </c>
      <c r="E15276" t="inlineStr">
        <is>
          <t>0</t>
        </is>
      </c>
      <c r="F15276" t="inlineStr">
        <is>
          <t>카페24</t>
        </is>
      </c>
      <c r="G15276" t="inlineStr">
        <is>
          <t>어성초 70 데일리 릴리프 로션로션=어성초 70 데일리 릴리프 로션 2개 -30% off</t>
        </is>
      </c>
      <c r="H15276" t="n">
        <v>10</v>
      </c>
      <c r="I15276" t="inlineStr">
        <is>
          <t>0</t>
        </is>
      </c>
      <c r="J15276" t="inlineStr">
        <is>
          <t>210201</t>
        </is>
      </c>
      <c r="L15276" t="n">
        <v>0</v>
      </c>
      <c r="M15276" t="n">
        <v>0</v>
      </c>
      <c r="N15276" t="n">
        <v>0</v>
      </c>
      <c r="O15276" t="n">
        <v>0</v>
      </c>
      <c r="P15276" t="inlineStr">
        <is>
          <t>카페240어성초 70 데일리 릴리프 로션로션=어성초 70 데일리 릴리프 로션 2개 -30% off210201</t>
        </is>
      </c>
    </row>
    <row r="15277">
      <c r="B15277" t="inlineStr">
        <is>
          <t>2021-02-14</t>
        </is>
      </c>
      <c r="C15277" t="inlineStr">
        <is>
          <t>일</t>
        </is>
      </c>
      <c r="E15277" t="inlineStr">
        <is>
          <t>0</t>
        </is>
      </c>
      <c r="F15277" t="inlineStr">
        <is>
          <t>카페24</t>
        </is>
      </c>
      <c r="G15277" t="inlineStr">
        <is>
          <t>어성초 70 데일리 릴리프 로션로션=어성초 77토너 + 어성초 70 로션 수분 보충 세트 -30% off</t>
        </is>
      </c>
      <c r="H15277" t="n">
        <v>8</v>
      </c>
      <c r="I15277" t="inlineStr">
        <is>
          <t>0</t>
        </is>
      </c>
      <c r="J15277" t="inlineStr">
        <is>
          <t>210201</t>
        </is>
      </c>
      <c r="L15277" t="n">
        <v>0</v>
      </c>
      <c r="M15277" t="n">
        <v>0</v>
      </c>
      <c r="N15277" t="n">
        <v>0</v>
      </c>
      <c r="O15277" t="n">
        <v>0</v>
      </c>
      <c r="P15277" t="inlineStr">
        <is>
          <t>카페240어성초 70 데일리 릴리프 로션로션=어성초 77토너 + 어성초 70 로션 수분 보충 세트 -30% off210201</t>
        </is>
      </c>
    </row>
    <row r="15278">
      <c r="B15278" t="inlineStr">
        <is>
          <t>2021-02-14</t>
        </is>
      </c>
      <c r="C15278" t="inlineStr">
        <is>
          <t>일</t>
        </is>
      </c>
      <c r="E15278" t="inlineStr">
        <is>
          <t>0</t>
        </is>
      </c>
      <c r="F15278" t="inlineStr">
        <is>
          <t>카페24</t>
        </is>
      </c>
      <c r="G15278" t="inlineStr">
        <is>
          <t>어성초 70 머드 크림 마스크옵션=어성초 70 머드 크림 마스크-20% off</t>
        </is>
      </c>
      <c r="H15278" t="n">
        <v>11</v>
      </c>
      <c r="I15278" t="inlineStr">
        <is>
          <t>0</t>
        </is>
      </c>
      <c r="J15278" t="inlineStr">
        <is>
          <t>210201</t>
        </is>
      </c>
      <c r="L15278" t="n">
        <v>0</v>
      </c>
      <c r="M15278" t="n">
        <v>0</v>
      </c>
      <c r="N15278" t="n">
        <v>0</v>
      </c>
      <c r="O15278" t="n">
        <v>0</v>
      </c>
      <c r="P15278" t="inlineStr">
        <is>
          <t>카페240어성초 70 머드 크림 마스크옵션=어성초 70 머드 크림 마스크-20% off210201</t>
        </is>
      </c>
    </row>
    <row r="15279">
      <c r="B15279" t="inlineStr">
        <is>
          <t>2021-02-14</t>
        </is>
      </c>
      <c r="C15279" t="inlineStr">
        <is>
          <t>일</t>
        </is>
      </c>
      <c r="E15279" t="inlineStr">
        <is>
          <t>0</t>
        </is>
      </c>
      <c r="F15279" t="inlineStr">
        <is>
          <t>카페24</t>
        </is>
      </c>
      <c r="G15279" t="inlineStr">
        <is>
          <t>어성초 70 머드 크림 마스크옵션=어성초 70 머드 크림 마스크 2개-30% off (무료배송)</t>
        </is>
      </c>
      <c r="H15279" t="n">
        <v>10</v>
      </c>
      <c r="I15279" t="inlineStr">
        <is>
          <t>0</t>
        </is>
      </c>
      <c r="J15279" t="inlineStr">
        <is>
          <t>210201</t>
        </is>
      </c>
      <c r="L15279" t="n">
        <v>0</v>
      </c>
      <c r="M15279" t="n">
        <v>0</v>
      </c>
      <c r="N15279" t="n">
        <v>0</v>
      </c>
      <c r="O15279" t="n">
        <v>0</v>
      </c>
      <c r="P15279" t="inlineStr">
        <is>
          <t>카페240어성초 70 머드 크림 마스크옵션=어성초 70 머드 크림 마스크 2개-30% off (무료배송)210201</t>
        </is>
      </c>
    </row>
    <row r="15280">
      <c r="B15280" t="inlineStr">
        <is>
          <t>2021-02-14</t>
        </is>
      </c>
      <c r="C15280" t="inlineStr">
        <is>
          <t>일</t>
        </is>
      </c>
      <c r="E15280" t="inlineStr">
        <is>
          <t>0</t>
        </is>
      </c>
      <c r="F15280" t="inlineStr">
        <is>
          <t>카페24</t>
        </is>
      </c>
      <c r="G15280" t="inlineStr">
        <is>
          <t>어성초 70 머드 크림 마스크1</t>
        </is>
      </c>
      <c r="H15280" t="n">
        <v>20000</v>
      </c>
      <c r="I15280" t="inlineStr">
        <is>
          <t>0</t>
        </is>
      </c>
      <c r="J15280" t="inlineStr">
        <is>
          <t>210201</t>
        </is>
      </c>
      <c r="L15280" t="n">
        <v>0</v>
      </c>
      <c r="M15280" t="n">
        <v>0</v>
      </c>
      <c r="N15280" t="n">
        <v>0</v>
      </c>
      <c r="O15280" t="n">
        <v>0</v>
      </c>
      <c r="P15280" t="inlineStr">
        <is>
          <t>카페240어성초 70 머드 크림 마스크1210201</t>
        </is>
      </c>
    </row>
    <row r="15281">
      <c r="B15281" t="inlineStr">
        <is>
          <t>2021-02-14</t>
        </is>
      </c>
      <c r="C15281" t="inlineStr">
        <is>
          <t>일</t>
        </is>
      </c>
      <c r="E15281" t="inlineStr">
        <is>
          <t>0</t>
        </is>
      </c>
      <c r="F15281" t="inlineStr">
        <is>
          <t>카페24</t>
        </is>
      </c>
      <c r="G15281" t="inlineStr">
        <is>
          <t>어성초 70 인텐스 카밍 크림크림=어성초 70 인텐스 카밍 크림 1개 (-20%)</t>
        </is>
      </c>
      <c r="H15281" t="n">
        <v>11</v>
      </c>
      <c r="I15281" t="inlineStr">
        <is>
          <t>0</t>
        </is>
      </c>
      <c r="J15281" t="inlineStr">
        <is>
          <t>210201</t>
        </is>
      </c>
      <c r="L15281" t="n">
        <v>0</v>
      </c>
      <c r="M15281" t="n">
        <v>0</v>
      </c>
      <c r="N15281" t="n">
        <v>0</v>
      </c>
      <c r="O15281" t="n">
        <v>0</v>
      </c>
      <c r="P15281" t="inlineStr">
        <is>
          <t>카페240어성초 70 인텐스 카밍 크림크림=어성초 70 인텐스 카밍 크림 1개 (-20%)210201</t>
        </is>
      </c>
    </row>
    <row r="15282">
      <c r="B15282" t="inlineStr">
        <is>
          <t>2021-02-14</t>
        </is>
      </c>
      <c r="C15282" t="inlineStr">
        <is>
          <t>일</t>
        </is>
      </c>
      <c r="E15282" t="inlineStr">
        <is>
          <t>0</t>
        </is>
      </c>
      <c r="F15282" t="inlineStr">
        <is>
          <t>카페24</t>
        </is>
      </c>
      <c r="G15282" t="inlineStr">
        <is>
          <t>어성초 70 인텐스 카밍 크림크림=어성초 토너 250ml + 카밍 크림 50ml (-30%)</t>
        </is>
      </c>
      <c r="H15282" t="n">
        <v>2</v>
      </c>
      <c r="I15282" t="inlineStr">
        <is>
          <t>0</t>
        </is>
      </c>
      <c r="J15282" t="inlineStr">
        <is>
          <t>210201</t>
        </is>
      </c>
      <c r="L15282" t="n">
        <v>0</v>
      </c>
      <c r="M15282" t="n">
        <v>0</v>
      </c>
      <c r="N15282" t="n">
        <v>0</v>
      </c>
      <c r="O15282" t="n">
        <v>0</v>
      </c>
      <c r="P15282" t="inlineStr">
        <is>
          <t>카페240어성초 70 인텐스 카밍 크림크림=어성초 토너 250ml + 카밍 크림 50ml (-30%)210201</t>
        </is>
      </c>
    </row>
    <row r="15283">
      <c r="B15283" t="inlineStr">
        <is>
          <t>2021-02-14</t>
        </is>
      </c>
      <c r="C15283" t="inlineStr">
        <is>
          <t>일</t>
        </is>
      </c>
      <c r="E15283" t="inlineStr">
        <is>
          <t>0</t>
        </is>
      </c>
      <c r="F15283" t="inlineStr">
        <is>
          <t>카페24</t>
        </is>
      </c>
      <c r="G15283" t="inlineStr">
        <is>
          <t>어성초 77 수딩 토너토너(필수)=(대용량)  어성초 77 토너 500ml (무료배송)</t>
        </is>
      </c>
      <c r="H15283" t="n">
        <v>1</v>
      </c>
      <c r="I15283" t="inlineStr">
        <is>
          <t>0</t>
        </is>
      </c>
      <c r="J15283" t="inlineStr">
        <is>
          <t>210201</t>
        </is>
      </c>
      <c r="L15283" t="n">
        <v>0</v>
      </c>
      <c r="M15283" t="n">
        <v>0</v>
      </c>
      <c r="N15283" t="n">
        <v>0</v>
      </c>
      <c r="O15283" t="n">
        <v>0</v>
      </c>
      <c r="P15283" t="inlineStr">
        <is>
          <t>카페240어성초 77 수딩 토너토너(필수)=(대용량)  어성초 77 토너 500ml (무료배송)210201</t>
        </is>
      </c>
    </row>
    <row r="15284">
      <c r="B15284" t="inlineStr">
        <is>
          <t>2021-02-14</t>
        </is>
      </c>
      <c r="C15284" t="inlineStr">
        <is>
          <t>일</t>
        </is>
      </c>
      <c r="E15284" t="inlineStr">
        <is>
          <t>0</t>
        </is>
      </c>
      <c r="F15284" t="inlineStr">
        <is>
          <t>카페24</t>
        </is>
      </c>
      <c r="G15284" t="inlineStr">
        <is>
          <t>어성초 77 진정 마스크옵션=어성초 77 진정 마스크팩 10장-50% off</t>
        </is>
      </c>
      <c r="H15284" t="n">
        <v>10</v>
      </c>
      <c r="I15284" t="inlineStr">
        <is>
          <t>0</t>
        </is>
      </c>
      <c r="J15284" t="inlineStr">
        <is>
          <t>210201</t>
        </is>
      </c>
      <c r="L15284" t="n">
        <v>0</v>
      </c>
      <c r="M15284" t="n">
        <v>0</v>
      </c>
      <c r="N15284" t="n">
        <v>0</v>
      </c>
      <c r="O15284" t="n">
        <v>0</v>
      </c>
      <c r="P15284" t="inlineStr">
        <is>
          <t>카페240어성초 77 진정 마스크옵션=어성초 77 진정 마스크팩 10장-50% off210201</t>
        </is>
      </c>
    </row>
    <row r="15285">
      <c r="B15285" t="inlineStr">
        <is>
          <t>2021-02-14</t>
        </is>
      </c>
      <c r="C15285" t="inlineStr">
        <is>
          <t>일</t>
        </is>
      </c>
      <c r="E15285" t="inlineStr">
        <is>
          <t>0</t>
        </is>
      </c>
      <c r="F15285" t="inlineStr">
        <is>
          <t>카페24</t>
        </is>
      </c>
      <c r="G15285" t="inlineStr">
        <is>
          <t>어성초 77 진정 마스크1</t>
        </is>
      </c>
      <c r="H15285" t="n">
        <v>4000</v>
      </c>
      <c r="I15285" t="inlineStr">
        <is>
          <t>0</t>
        </is>
      </c>
      <c r="J15285" t="inlineStr">
        <is>
          <t>210201</t>
        </is>
      </c>
      <c r="L15285" t="n">
        <v>0</v>
      </c>
      <c r="M15285" t="n">
        <v>0</v>
      </c>
      <c r="N15285" t="n">
        <v>0</v>
      </c>
      <c r="O15285" t="n">
        <v>0</v>
      </c>
      <c r="P15285" t="inlineStr">
        <is>
          <t>카페240어성초 77 진정 마스크1210201</t>
        </is>
      </c>
    </row>
    <row r="15286">
      <c r="B15286" t="inlineStr">
        <is>
          <t>2021-02-14</t>
        </is>
      </c>
      <c r="C15286" t="inlineStr">
        <is>
          <t>일</t>
        </is>
      </c>
      <c r="E15286" t="inlineStr">
        <is>
          <t>0</t>
        </is>
      </c>
      <c r="F15286" t="inlineStr">
        <is>
          <t>카페24</t>
        </is>
      </c>
      <c r="G15286" t="inlineStr">
        <is>
          <t>어성초 77 진정 토너옵션=어성초 77 토너 1개-20% off</t>
        </is>
      </c>
      <c r="H15286" t="n">
        <v>49</v>
      </c>
      <c r="I15286" t="inlineStr">
        <is>
          <t>0</t>
        </is>
      </c>
      <c r="J15286" t="inlineStr">
        <is>
          <t>210201</t>
        </is>
      </c>
      <c r="L15286" t="n">
        <v>0</v>
      </c>
      <c r="M15286" t="n">
        <v>0</v>
      </c>
      <c r="N15286" t="n">
        <v>0</v>
      </c>
      <c r="O15286" t="n">
        <v>0</v>
      </c>
      <c r="P15286" t="inlineStr">
        <is>
          <t>카페240어성초 77 진정 토너옵션=어성초 77 토너 1개-20% off210201</t>
        </is>
      </c>
    </row>
    <row r="15287">
      <c r="B15287" t="inlineStr">
        <is>
          <t>2021-02-14</t>
        </is>
      </c>
      <c r="C15287" t="inlineStr">
        <is>
          <t>일</t>
        </is>
      </c>
      <c r="E15287" t="inlineStr">
        <is>
          <t>0</t>
        </is>
      </c>
      <c r="F15287" t="inlineStr">
        <is>
          <t>카페24</t>
        </is>
      </c>
      <c r="G15287" t="inlineStr">
        <is>
          <t>어성초 77 진정 토너옵션=BEST어성초 77 토너 2개-30% off (무료배송)</t>
        </is>
      </c>
      <c r="H15287" t="n">
        <v>60</v>
      </c>
      <c r="I15287" t="inlineStr">
        <is>
          <t>0</t>
        </is>
      </c>
      <c r="J15287" t="inlineStr">
        <is>
          <t>210201</t>
        </is>
      </c>
      <c r="L15287" t="n">
        <v>0</v>
      </c>
      <c r="M15287" t="n">
        <v>0</v>
      </c>
      <c r="N15287" t="n">
        <v>0</v>
      </c>
      <c r="O15287" t="n">
        <v>0</v>
      </c>
      <c r="P15287" t="inlineStr">
        <is>
          <t>카페240어성초 77 진정 토너옵션=BEST어성초 77 토너 2개-30% off (무료배송)210201</t>
        </is>
      </c>
    </row>
    <row r="15288">
      <c r="B15288" t="inlineStr">
        <is>
          <t>2021-02-14</t>
        </is>
      </c>
      <c r="C15288" t="inlineStr">
        <is>
          <t>일</t>
        </is>
      </c>
      <c r="E15288" t="inlineStr">
        <is>
          <t>0</t>
        </is>
      </c>
      <c r="F15288" t="inlineStr">
        <is>
          <t>카페24</t>
        </is>
      </c>
      <c r="G15288" t="inlineStr">
        <is>
          <t>어성초 77 진정 토너옵션=어성초 77토너1개 + 어성초77패드1개 -30% off (무료배송)</t>
        </is>
      </c>
      <c r="H15288" t="n">
        <v>48</v>
      </c>
      <c r="I15288" t="inlineStr">
        <is>
          <t>0</t>
        </is>
      </c>
      <c r="J15288" t="inlineStr">
        <is>
          <t>210201</t>
        </is>
      </c>
      <c r="L15288" t="n">
        <v>0</v>
      </c>
      <c r="M15288" t="n">
        <v>0</v>
      </c>
      <c r="N15288" t="n">
        <v>0</v>
      </c>
      <c r="O15288" t="n">
        <v>0</v>
      </c>
      <c r="P15288" t="inlineStr">
        <is>
          <t>카페240어성초 77 진정 토너옵션=어성초 77토너1개 + 어성초77패드1개 -30% off (무료배송)210201</t>
        </is>
      </c>
    </row>
    <row r="15289">
      <c r="B15289" t="inlineStr">
        <is>
          <t>2021-02-14</t>
        </is>
      </c>
      <c r="C15289" t="inlineStr">
        <is>
          <t>일</t>
        </is>
      </c>
      <c r="E15289" t="inlineStr">
        <is>
          <t>0</t>
        </is>
      </c>
      <c r="F15289" t="inlineStr">
        <is>
          <t>카페24</t>
        </is>
      </c>
      <c r="G15289" t="inlineStr">
        <is>
          <t>어성초 77 진정 토너화장솜(선택)=촉촉 스킨팩 화장솜</t>
        </is>
      </c>
      <c r="H15289" t="n">
        <v>31</v>
      </c>
      <c r="I15289" t="inlineStr">
        <is>
          <t>0</t>
        </is>
      </c>
      <c r="J15289" t="inlineStr">
        <is>
          <t>210201</t>
        </is>
      </c>
      <c r="L15289" t="n">
        <v>0</v>
      </c>
      <c r="M15289" t="n">
        <v>0</v>
      </c>
      <c r="N15289" t="n">
        <v>0</v>
      </c>
      <c r="O15289" t="n">
        <v>0</v>
      </c>
      <c r="P15289" t="inlineStr">
        <is>
          <t>카페240어성초 77 진정 토너화장솜(선택)=촉촉 스킨팩 화장솜210201</t>
        </is>
      </c>
    </row>
    <row r="15290">
      <c r="B15290" t="inlineStr">
        <is>
          <t>2021-02-14</t>
        </is>
      </c>
      <c r="C15290" t="inlineStr">
        <is>
          <t>일</t>
        </is>
      </c>
      <c r="E15290" t="inlineStr">
        <is>
          <t>0</t>
        </is>
      </c>
      <c r="F15290" t="inlineStr">
        <is>
          <t>카페24</t>
        </is>
      </c>
      <c r="G15290" t="inlineStr">
        <is>
          <t>어성초 77 클리어 패드옵션=어성초 77 클리어 패드 1개-20% off</t>
        </is>
      </c>
      <c r="H15290" t="n">
        <v>41</v>
      </c>
      <c r="I15290" t="inlineStr">
        <is>
          <t>0</t>
        </is>
      </c>
      <c r="J15290" t="inlineStr">
        <is>
          <t>210201</t>
        </is>
      </c>
      <c r="L15290" t="n">
        <v>0</v>
      </c>
      <c r="M15290" t="n">
        <v>0</v>
      </c>
      <c r="N15290" t="n">
        <v>0</v>
      </c>
      <c r="O15290" t="n">
        <v>0</v>
      </c>
      <c r="P15290" t="inlineStr">
        <is>
          <t>카페240어성초 77 클리어 패드옵션=어성초 77 클리어 패드 1개-20% off210201</t>
        </is>
      </c>
    </row>
    <row r="15291">
      <c r="B15291" t="inlineStr">
        <is>
          <t>2021-02-14</t>
        </is>
      </c>
      <c r="C15291" t="inlineStr">
        <is>
          <t>일</t>
        </is>
      </c>
      <c r="E15291" t="inlineStr">
        <is>
          <t>0</t>
        </is>
      </c>
      <c r="F15291" t="inlineStr">
        <is>
          <t>카페24</t>
        </is>
      </c>
      <c r="G15291" t="inlineStr">
        <is>
          <t>어성초 77 클리어 패드옵션=어성초 77 클리어 패드 2개-30% off (무료배송)</t>
        </is>
      </c>
      <c r="H15291" t="n">
        <v>90</v>
      </c>
      <c r="I15291" t="inlineStr">
        <is>
          <t>0</t>
        </is>
      </c>
      <c r="J15291" t="inlineStr">
        <is>
          <t>210201</t>
        </is>
      </c>
      <c r="L15291" t="n">
        <v>0</v>
      </c>
      <c r="M15291" t="n">
        <v>0</v>
      </c>
      <c r="N15291" t="n">
        <v>0</v>
      </c>
      <c r="O15291" t="n">
        <v>0</v>
      </c>
      <c r="P15291" t="inlineStr">
        <is>
          <t>카페240어성초 77 클리어 패드옵션=어성초 77 클리어 패드 2개-30% off (무료배송)210201</t>
        </is>
      </c>
    </row>
    <row r="15292">
      <c r="B15292" t="inlineStr">
        <is>
          <t>2021-02-14</t>
        </is>
      </c>
      <c r="C15292" t="inlineStr">
        <is>
          <t>일</t>
        </is>
      </c>
      <c r="E15292" t="inlineStr">
        <is>
          <t>0</t>
        </is>
      </c>
      <c r="F15292" t="inlineStr">
        <is>
          <t>카페24</t>
        </is>
      </c>
      <c r="G15292" t="inlineStr">
        <is>
          <t>어성초 77 클리어 패드옵션=어성초 77 클리어 패드 2+1 EVENT (무료배송)</t>
        </is>
      </c>
      <c r="H15292" t="n">
        <v>90</v>
      </c>
      <c r="I15292" t="inlineStr">
        <is>
          <t>0</t>
        </is>
      </c>
      <c r="J15292" t="inlineStr">
        <is>
          <t>210201</t>
        </is>
      </c>
      <c r="L15292" t="n">
        <v>0</v>
      </c>
      <c r="M15292" t="n">
        <v>0</v>
      </c>
      <c r="N15292" t="n">
        <v>0</v>
      </c>
      <c r="O15292" t="n">
        <v>0</v>
      </c>
      <c r="P15292" t="inlineStr">
        <is>
          <t>카페240어성초 77 클리어 패드옵션=어성초 77 클리어 패드 2+1 EVENT (무료배송)210201</t>
        </is>
      </c>
    </row>
    <row r="15293">
      <c r="B15293" t="inlineStr">
        <is>
          <t>2021-02-14</t>
        </is>
      </c>
      <c r="C15293" t="inlineStr">
        <is>
          <t>일</t>
        </is>
      </c>
      <c r="E15293" t="inlineStr">
        <is>
          <t>0</t>
        </is>
      </c>
      <c r="F15293" t="inlineStr">
        <is>
          <t>카페24</t>
        </is>
      </c>
      <c r="G15293" t="inlineStr">
        <is>
          <t>어성초 77 클리어 패드옵션=어성초77토너1개+어성초77패드1개-30% off (무료배송)</t>
        </is>
      </c>
      <c r="H15293" t="n">
        <v>18</v>
      </c>
      <c r="I15293" t="inlineStr">
        <is>
          <t>0</t>
        </is>
      </c>
      <c r="J15293" t="inlineStr">
        <is>
          <t>210201</t>
        </is>
      </c>
      <c r="L15293" t="n">
        <v>0</v>
      </c>
      <c r="M15293" t="n">
        <v>0</v>
      </c>
      <c r="N15293" t="n">
        <v>0</v>
      </c>
      <c r="O15293" t="n">
        <v>0</v>
      </c>
      <c r="P15293" t="inlineStr">
        <is>
          <t>카페240어성초 77 클리어 패드옵션=어성초77토너1개+어성초77패드1개-30% off (무료배송)210201</t>
        </is>
      </c>
    </row>
    <row r="15294">
      <c r="B15294" t="inlineStr">
        <is>
          <t>2021-02-14</t>
        </is>
      </c>
      <c r="C15294" t="inlineStr">
        <is>
          <t>일</t>
        </is>
      </c>
      <c r="E15294" t="inlineStr">
        <is>
          <t>0</t>
        </is>
      </c>
      <c r="F15294" t="inlineStr">
        <is>
          <t>카페24</t>
        </is>
      </c>
      <c r="G15294" t="inlineStr">
        <is>
          <t>어성초 77 토너1</t>
        </is>
      </c>
      <c r="H15294" t="n">
        <v>20000</v>
      </c>
      <c r="I15294" t="inlineStr">
        <is>
          <t>0</t>
        </is>
      </c>
      <c r="J15294" t="inlineStr">
        <is>
          <t>210201</t>
        </is>
      </c>
      <c r="L15294" t="n">
        <v>0</v>
      </c>
      <c r="M15294" t="n">
        <v>0</v>
      </c>
      <c r="N15294" t="n">
        <v>0</v>
      </c>
      <c r="O15294" t="n">
        <v>0</v>
      </c>
      <c r="P15294" t="inlineStr">
        <is>
          <t>카페240어성초 77 토너1210201</t>
        </is>
      </c>
    </row>
    <row r="15295">
      <c r="B15295" t="inlineStr">
        <is>
          <t>2021-02-14</t>
        </is>
      </c>
      <c r="C15295" t="inlineStr">
        <is>
          <t>일</t>
        </is>
      </c>
      <c r="E15295" t="inlineStr">
        <is>
          <t>0</t>
        </is>
      </c>
      <c r="F15295" t="inlineStr">
        <is>
          <t>카페24</t>
        </is>
      </c>
      <c r="G15295" t="inlineStr">
        <is>
          <t>어성초 77 포어 클리어 패드옵션=어성초 77 클리어 패드 2+1 EVENT (무료배송)</t>
        </is>
      </c>
      <c r="H15295" t="n">
        <v>3</v>
      </c>
      <c r="I15295" t="inlineStr">
        <is>
          <t>0</t>
        </is>
      </c>
      <c r="J15295" t="inlineStr">
        <is>
          <t>210201</t>
        </is>
      </c>
      <c r="L15295" t="n">
        <v>0</v>
      </c>
      <c r="M15295" t="n">
        <v>0</v>
      </c>
      <c r="N15295" t="n">
        <v>0</v>
      </c>
      <c r="O15295" t="n">
        <v>0</v>
      </c>
      <c r="P15295" t="inlineStr">
        <is>
          <t>카페240어성초 77 포어 클리어 패드옵션=어성초 77 클리어 패드 2+1 EVENT (무료배송)210201</t>
        </is>
      </c>
    </row>
    <row r="15296">
      <c r="B15296" t="inlineStr">
        <is>
          <t>2021-02-14</t>
        </is>
      </c>
      <c r="C15296" t="inlineStr">
        <is>
          <t>일</t>
        </is>
      </c>
      <c r="E15296" t="inlineStr">
        <is>
          <t>0</t>
        </is>
      </c>
      <c r="F15296" t="inlineStr">
        <is>
          <t>카페24</t>
        </is>
      </c>
      <c r="G15296" t="inlineStr">
        <is>
          <t>어성초 77% 패드옵션=어성초 77 클리어 패드 1개-20% off</t>
        </is>
      </c>
      <c r="H15296" t="n">
        <v>21</v>
      </c>
      <c r="I15296" t="inlineStr">
        <is>
          <t>0</t>
        </is>
      </c>
      <c r="J15296" t="inlineStr">
        <is>
          <t>210201</t>
        </is>
      </c>
      <c r="L15296" t="n">
        <v>0</v>
      </c>
      <c r="M15296" t="n">
        <v>0</v>
      </c>
      <c r="N15296" t="n">
        <v>0</v>
      </c>
      <c r="O15296" t="n">
        <v>0</v>
      </c>
      <c r="P15296" t="inlineStr">
        <is>
          <t>카페240어성초 77% 패드옵션=어성초 77 클리어 패드 1개-20% off210201</t>
        </is>
      </c>
    </row>
    <row r="15297">
      <c r="B15297" t="inlineStr">
        <is>
          <t>2021-02-14</t>
        </is>
      </c>
      <c r="C15297" t="inlineStr">
        <is>
          <t>일</t>
        </is>
      </c>
      <c r="E15297" t="inlineStr">
        <is>
          <t>0</t>
        </is>
      </c>
      <c r="F15297" t="inlineStr">
        <is>
          <t>카페24</t>
        </is>
      </c>
      <c r="G15297" t="inlineStr">
        <is>
          <t>어성초 77% 패드옵션=어성초 77 클리어 패드 2개-30% off (무료배송)</t>
        </is>
      </c>
      <c r="H15297" t="n">
        <v>38</v>
      </c>
      <c r="I15297" t="inlineStr">
        <is>
          <t>0</t>
        </is>
      </c>
      <c r="J15297" t="inlineStr">
        <is>
          <t>210201</t>
        </is>
      </c>
      <c r="L15297" t="n">
        <v>0</v>
      </c>
      <c r="M15297" t="n">
        <v>0</v>
      </c>
      <c r="N15297" t="n">
        <v>0</v>
      </c>
      <c r="O15297" t="n">
        <v>0</v>
      </c>
      <c r="P15297" t="inlineStr">
        <is>
          <t>카페240어성초 77% 패드옵션=어성초 77 클리어 패드 2개-30% off (무료배송)210201</t>
        </is>
      </c>
    </row>
    <row r="15298">
      <c r="B15298" t="inlineStr">
        <is>
          <t>2021-02-14</t>
        </is>
      </c>
      <c r="C15298" t="inlineStr">
        <is>
          <t>일</t>
        </is>
      </c>
      <c r="E15298" t="inlineStr">
        <is>
          <t>0</t>
        </is>
      </c>
      <c r="F15298" t="inlineStr">
        <is>
          <t>카페24</t>
        </is>
      </c>
      <c r="G15298" t="inlineStr">
        <is>
          <t>어성초 77% 패드옵션=어성초 77 클리어 패드 2+1 EVENT (무료배송)</t>
        </is>
      </c>
      <c r="H15298" t="n">
        <v>57</v>
      </c>
      <c r="I15298" t="inlineStr">
        <is>
          <t>0</t>
        </is>
      </c>
      <c r="J15298" t="inlineStr">
        <is>
          <t>210201</t>
        </is>
      </c>
      <c r="L15298" t="n">
        <v>0</v>
      </c>
      <c r="M15298" t="n">
        <v>0</v>
      </c>
      <c r="N15298" t="n">
        <v>0</v>
      </c>
      <c r="O15298" t="n">
        <v>0</v>
      </c>
      <c r="P15298" t="inlineStr">
        <is>
          <t>카페240어성초 77% 패드옵션=어성초 77 클리어 패드 2+1 EVENT (무료배송)210201</t>
        </is>
      </c>
    </row>
    <row r="15299">
      <c r="B15299" t="inlineStr">
        <is>
          <t>2021-02-14</t>
        </is>
      </c>
      <c r="C15299" t="inlineStr">
        <is>
          <t>일</t>
        </is>
      </c>
      <c r="E15299" t="inlineStr">
        <is>
          <t>0</t>
        </is>
      </c>
      <c r="F15299" t="inlineStr">
        <is>
          <t>카페24</t>
        </is>
      </c>
      <c r="G15299" t="inlineStr">
        <is>
          <t>어성초 77% 패드옵션=어성초77토너1개+어성초77패드1개-30% off (무료배송)</t>
        </is>
      </c>
      <c r="H15299" t="n">
        <v>20</v>
      </c>
      <c r="I15299" t="inlineStr">
        <is>
          <t>0</t>
        </is>
      </c>
      <c r="J15299" t="inlineStr">
        <is>
          <t>210201</t>
        </is>
      </c>
      <c r="L15299" t="n">
        <v>0</v>
      </c>
      <c r="M15299" t="n">
        <v>0</v>
      </c>
      <c r="N15299" t="n">
        <v>0</v>
      </c>
      <c r="O15299" t="n">
        <v>0</v>
      </c>
      <c r="P15299" t="inlineStr">
        <is>
          <t>카페240어성초 77% 패드옵션=어성초77토너1개+어성초77패드1개-30% off (무료배송)210201</t>
        </is>
      </c>
    </row>
    <row r="15300">
      <c r="B15300" t="inlineStr">
        <is>
          <t>2021-02-14</t>
        </is>
      </c>
      <c r="C15300" t="inlineStr">
        <is>
          <t>일</t>
        </is>
      </c>
      <c r="E15300" t="inlineStr">
        <is>
          <t>0</t>
        </is>
      </c>
      <c r="F15300" t="inlineStr">
        <is>
          <t>카페24</t>
        </is>
      </c>
      <c r="G15300" t="inlineStr">
        <is>
          <t>어성초 78 수딩 크림11</t>
        </is>
      </c>
      <c r="H15300" t="n">
        <v>38273</v>
      </c>
      <c r="I15300" t="inlineStr">
        <is>
          <t>0</t>
        </is>
      </c>
      <c r="J15300" t="inlineStr">
        <is>
          <t>210201</t>
        </is>
      </c>
      <c r="L15300" t="n">
        <v>0</v>
      </c>
      <c r="M15300" t="n">
        <v>0</v>
      </c>
      <c r="N15300" t="n">
        <v>0</v>
      </c>
      <c r="O15300" t="n">
        <v>0</v>
      </c>
      <c r="P15300" t="inlineStr">
        <is>
          <t>카페240어성초 78 수딩 크림11210201</t>
        </is>
      </c>
    </row>
    <row r="15301">
      <c r="B15301" t="inlineStr">
        <is>
          <t>2021-02-14</t>
        </is>
      </c>
      <c r="C15301" t="inlineStr">
        <is>
          <t>일</t>
        </is>
      </c>
      <c r="E15301" t="inlineStr">
        <is>
          <t>0</t>
        </is>
      </c>
      <c r="F15301" t="inlineStr">
        <is>
          <t>카페24</t>
        </is>
      </c>
      <c r="G15301" t="inlineStr">
        <is>
          <t>어성초 78 수딩 크림7</t>
        </is>
      </c>
      <c r="H15301" t="n">
        <v>38000</v>
      </c>
      <c r="I15301" t="inlineStr">
        <is>
          <t>0</t>
        </is>
      </c>
      <c r="J15301" t="inlineStr">
        <is>
          <t>210201</t>
        </is>
      </c>
      <c r="L15301" t="n">
        <v>0</v>
      </c>
      <c r="M15301" t="n">
        <v>0</v>
      </c>
      <c r="N15301" t="n">
        <v>0</v>
      </c>
      <c r="O15301" t="n">
        <v>0</v>
      </c>
      <c r="P15301" t="inlineStr">
        <is>
          <t>카페240어성초 78 수딩 크림7210201</t>
        </is>
      </c>
    </row>
    <row r="15302">
      <c r="B15302" t="inlineStr">
        <is>
          <t>2021-02-14</t>
        </is>
      </c>
      <c r="C15302" t="inlineStr">
        <is>
          <t>일</t>
        </is>
      </c>
      <c r="E15302" t="inlineStr">
        <is>
          <t>0</t>
        </is>
      </c>
      <c r="F15302" t="inlineStr">
        <is>
          <t>카페24</t>
        </is>
      </c>
      <c r="G15302" t="inlineStr">
        <is>
          <t>어성초 80 수분 진정 앰플앰플=어성초 80 앰플 1개-15%off</t>
        </is>
      </c>
      <c r="H15302" t="n">
        <v>32</v>
      </c>
      <c r="I15302" t="inlineStr">
        <is>
          <t>0</t>
        </is>
      </c>
      <c r="J15302" t="inlineStr">
        <is>
          <t>210201</t>
        </is>
      </c>
      <c r="L15302" t="n">
        <v>0</v>
      </c>
      <c r="M15302" t="n">
        <v>0</v>
      </c>
      <c r="N15302" t="n">
        <v>0</v>
      </c>
      <c r="O15302" t="n">
        <v>0</v>
      </c>
      <c r="P15302" t="inlineStr">
        <is>
          <t>카페240어성초 80 수분 진정 앰플앰플=어성초 80 앰플 1개-15%off210201</t>
        </is>
      </c>
    </row>
    <row r="15303">
      <c r="B15303" t="inlineStr">
        <is>
          <t>2021-02-14</t>
        </is>
      </c>
      <c r="C15303" t="inlineStr">
        <is>
          <t>일</t>
        </is>
      </c>
      <c r="E15303" t="inlineStr">
        <is>
          <t>0</t>
        </is>
      </c>
      <c r="F15303" t="inlineStr">
        <is>
          <t>카페24</t>
        </is>
      </c>
      <c r="G15303" t="inlineStr">
        <is>
          <t>어성초 80 수분 진정 앰플앰플=어성초 80 앰플 2개-27%off (무료배송)</t>
        </is>
      </c>
      <c r="H15303" t="n">
        <v>28</v>
      </c>
      <c r="I15303" t="inlineStr">
        <is>
          <t>0</t>
        </is>
      </c>
      <c r="J15303" t="inlineStr">
        <is>
          <t>210201</t>
        </is>
      </c>
      <c r="L15303" t="n">
        <v>0</v>
      </c>
      <c r="M15303" t="n">
        <v>0</v>
      </c>
      <c r="N15303" t="n">
        <v>0</v>
      </c>
      <c r="O15303" t="n">
        <v>0</v>
      </c>
      <c r="P15303" t="inlineStr">
        <is>
          <t>카페240어성초 80 수분 진정 앰플앰플=어성초 80 앰플 2개-27%off (무료배송)210201</t>
        </is>
      </c>
    </row>
    <row r="15304">
      <c r="B15304" t="inlineStr">
        <is>
          <t>2021-02-14</t>
        </is>
      </c>
      <c r="C15304" t="inlineStr">
        <is>
          <t>일</t>
        </is>
      </c>
      <c r="E15304" t="inlineStr">
        <is>
          <t>0</t>
        </is>
      </c>
      <c r="F15304" t="inlineStr">
        <is>
          <t>카페24</t>
        </is>
      </c>
      <c r="G15304" t="inlineStr">
        <is>
          <t>어성초 80 수분 진정 앰플5</t>
        </is>
      </c>
      <c r="H15304" t="n">
        <v>28000</v>
      </c>
      <c r="I15304" t="inlineStr">
        <is>
          <t>0</t>
        </is>
      </c>
      <c r="J15304" t="inlineStr">
        <is>
          <t>210201</t>
        </is>
      </c>
      <c r="L15304" t="n">
        <v>0</v>
      </c>
      <c r="M15304" t="n">
        <v>0</v>
      </c>
      <c r="N15304" t="n">
        <v>0</v>
      </c>
      <c r="O15304" t="n">
        <v>0</v>
      </c>
      <c r="P15304" t="inlineStr">
        <is>
          <t>카페240어성초 80 수분 진정 앰플5210201</t>
        </is>
      </c>
    </row>
    <row r="15305">
      <c r="B15305" t="inlineStr">
        <is>
          <t>2021-02-14</t>
        </is>
      </c>
      <c r="C15305" t="inlineStr">
        <is>
          <t>일</t>
        </is>
      </c>
      <c r="E15305" t="inlineStr">
        <is>
          <t>0</t>
        </is>
      </c>
      <c r="F15305" t="inlineStr">
        <is>
          <t>카페24</t>
        </is>
      </c>
      <c r="G15305" t="inlineStr">
        <is>
          <t>어성초 아크네 바디워시옵션=어성초 아크네 바디워시 1개 -30% off</t>
        </is>
      </c>
      <c r="H15305" t="n">
        <v>5</v>
      </c>
      <c r="I15305" t="inlineStr">
        <is>
          <t>0</t>
        </is>
      </c>
      <c r="J15305" t="inlineStr">
        <is>
          <t>210201</t>
        </is>
      </c>
      <c r="L15305" t="n">
        <v>0</v>
      </c>
      <c r="M15305" t="n">
        <v>0</v>
      </c>
      <c r="N15305" t="n">
        <v>0</v>
      </c>
      <c r="O15305" t="n">
        <v>0</v>
      </c>
      <c r="P15305" t="inlineStr">
        <is>
          <t>카페240어성초 아크네 바디워시옵션=어성초 아크네 바디워시 1개 -30% off210201</t>
        </is>
      </c>
    </row>
    <row r="15306">
      <c r="B15306" t="inlineStr">
        <is>
          <t>2021-02-14</t>
        </is>
      </c>
      <c r="C15306" t="inlineStr">
        <is>
          <t>일</t>
        </is>
      </c>
      <c r="E15306" t="inlineStr">
        <is>
          <t>0</t>
        </is>
      </c>
      <c r="F15306" t="inlineStr">
        <is>
          <t>카페24</t>
        </is>
      </c>
      <c r="G15306" t="inlineStr">
        <is>
          <t>어성초 아크네 바디워시옵션=어성초 아크네 바디워시 2개 -35% off (무료배송)</t>
        </is>
      </c>
      <c r="H15306" t="n">
        <v>2</v>
      </c>
      <c r="I15306" t="inlineStr">
        <is>
          <t>0</t>
        </is>
      </c>
      <c r="J15306" t="inlineStr">
        <is>
          <t>210201</t>
        </is>
      </c>
      <c r="L15306" t="n">
        <v>0</v>
      </c>
      <c r="M15306" t="n">
        <v>0</v>
      </c>
      <c r="N15306" t="n">
        <v>0</v>
      </c>
      <c r="O15306" t="n">
        <v>0</v>
      </c>
      <c r="P15306" t="inlineStr">
        <is>
          <t>카페240어성초 아크네 바디워시옵션=어성초 아크네 바디워시 2개 -35% off (무료배송)210201</t>
        </is>
      </c>
    </row>
    <row r="15307">
      <c r="B15307" t="inlineStr">
        <is>
          <t>2021-02-14</t>
        </is>
      </c>
      <c r="C15307" t="inlineStr">
        <is>
          <t>일</t>
        </is>
      </c>
      <c r="E15307" t="inlineStr">
        <is>
          <t>0</t>
        </is>
      </c>
      <c r="F15307" t="inlineStr">
        <is>
          <t>카페24</t>
        </is>
      </c>
      <c r="G15307" t="inlineStr">
        <is>
          <t>어성초 약산성 클렌징폼클렌징폼=어성초 약산성 클렌징폼 1개 -19%off</t>
        </is>
      </c>
      <c r="H15307" t="n">
        <v>32</v>
      </c>
      <c r="I15307" t="inlineStr">
        <is>
          <t>0</t>
        </is>
      </c>
      <c r="J15307" t="inlineStr">
        <is>
          <t>210201</t>
        </is>
      </c>
      <c r="L15307" t="n">
        <v>0</v>
      </c>
      <c r="M15307" t="n">
        <v>0</v>
      </c>
      <c r="N15307" t="n">
        <v>0</v>
      </c>
      <c r="O15307" t="n">
        <v>0</v>
      </c>
      <c r="P15307" t="inlineStr">
        <is>
          <t>카페240어성초 약산성 클렌징폼클렌징폼=어성초 약산성 클렌징폼 1개 -19%off210201</t>
        </is>
      </c>
    </row>
    <row r="15308">
      <c r="B15308" t="inlineStr">
        <is>
          <t>2021-02-14</t>
        </is>
      </c>
      <c r="C15308" t="inlineStr">
        <is>
          <t>일</t>
        </is>
      </c>
      <c r="E15308" t="inlineStr">
        <is>
          <t>0</t>
        </is>
      </c>
      <c r="F15308" t="inlineStr">
        <is>
          <t>카페24</t>
        </is>
      </c>
      <c r="G15308" t="inlineStr">
        <is>
          <t>어성초 약산성 클렌징폼클렌징폼=어성초 약산성 클렌징폼 2개 -25%off</t>
        </is>
      </c>
      <c r="H15308" t="n">
        <v>18</v>
      </c>
      <c r="I15308" t="inlineStr">
        <is>
          <t>0</t>
        </is>
      </c>
      <c r="J15308" t="inlineStr">
        <is>
          <t>210201</t>
        </is>
      </c>
      <c r="L15308" t="n">
        <v>0</v>
      </c>
      <c r="M15308" t="n">
        <v>0</v>
      </c>
      <c r="N15308" t="n">
        <v>0</v>
      </c>
      <c r="O15308" t="n">
        <v>0</v>
      </c>
      <c r="P15308" t="inlineStr">
        <is>
          <t>카페240어성초 약산성 클렌징폼클렌징폼=어성초 약산성 클렌징폼 2개 -25%off210201</t>
        </is>
      </c>
    </row>
    <row r="15309">
      <c r="B15309" t="inlineStr">
        <is>
          <t>2021-02-14</t>
        </is>
      </c>
      <c r="C15309" t="inlineStr">
        <is>
          <t>일</t>
        </is>
      </c>
      <c r="E15309" t="inlineStr">
        <is>
          <t>0</t>
        </is>
      </c>
      <c r="F15309" t="inlineStr">
        <is>
          <t>카페24</t>
        </is>
      </c>
      <c r="G15309" t="inlineStr">
        <is>
          <t>어성초 약산성 클렌징폼클렌징폼=어성초 약산성 클렌징폼 3개 -31%off (무료배송)</t>
        </is>
      </c>
      <c r="H15309" t="n">
        <v>21</v>
      </c>
      <c r="I15309" t="inlineStr">
        <is>
          <t>0</t>
        </is>
      </c>
      <c r="J15309" t="inlineStr">
        <is>
          <t>210201</t>
        </is>
      </c>
      <c r="L15309" t="n">
        <v>0</v>
      </c>
      <c r="M15309" t="n">
        <v>0</v>
      </c>
      <c r="N15309" t="n">
        <v>0</v>
      </c>
      <c r="O15309" t="n">
        <v>0</v>
      </c>
      <c r="P15309" t="inlineStr">
        <is>
          <t>카페240어성초 약산성 클렌징폼클렌징폼=어성초 약산성 클렌징폼 3개 -31%off (무료배송)210201</t>
        </is>
      </c>
    </row>
    <row r="15310">
      <c r="B15310" t="inlineStr">
        <is>
          <t>2021-02-14</t>
        </is>
      </c>
      <c r="C15310" t="inlineStr">
        <is>
          <t>일</t>
        </is>
      </c>
      <c r="E15310" t="inlineStr">
        <is>
          <t>0</t>
        </is>
      </c>
      <c r="F15310" t="inlineStr">
        <is>
          <t>카페24</t>
        </is>
      </c>
      <c r="G15310" t="inlineStr">
        <is>
          <t>어성초 약산성 클렌징폼1</t>
        </is>
      </c>
      <c r="H15310" t="n">
        <v>13000</v>
      </c>
      <c r="I15310" t="inlineStr">
        <is>
          <t>0</t>
        </is>
      </c>
      <c r="J15310" t="inlineStr">
        <is>
          <t>210201</t>
        </is>
      </c>
      <c r="L15310" t="n">
        <v>0</v>
      </c>
      <c r="M15310" t="n">
        <v>0</v>
      </c>
      <c r="N15310" t="n">
        <v>0</v>
      </c>
      <c r="O15310" t="n">
        <v>0</v>
      </c>
      <c r="P15310" t="inlineStr">
        <is>
          <t>카페240어성초 약산성 클렌징폼1210201</t>
        </is>
      </c>
    </row>
    <row r="15311">
      <c r="B15311" t="inlineStr">
        <is>
          <t>2021-02-14</t>
        </is>
      </c>
      <c r="C15311" t="inlineStr">
        <is>
          <t>일</t>
        </is>
      </c>
      <c r="E15311" t="inlineStr">
        <is>
          <t>0</t>
        </is>
      </c>
      <c r="F15311" t="inlineStr">
        <is>
          <t>카페24</t>
        </is>
      </c>
      <c r="G15311" t="inlineStr">
        <is>
          <t>어성초 크림마스크 나이트 솔루션옵션=어성초 크림마스크 나이트 솔루션 1장</t>
        </is>
      </c>
      <c r="H15311" t="n">
        <v>4</v>
      </c>
      <c r="I15311" t="inlineStr">
        <is>
          <t>0</t>
        </is>
      </c>
      <c r="J15311" t="inlineStr">
        <is>
          <t>210201</t>
        </is>
      </c>
      <c r="L15311" t="n">
        <v>0</v>
      </c>
      <c r="M15311" t="n">
        <v>0</v>
      </c>
      <c r="N15311" t="n">
        <v>0</v>
      </c>
      <c r="O15311" t="n">
        <v>0</v>
      </c>
      <c r="P15311" t="inlineStr">
        <is>
          <t>카페240어성초 크림마스크 나이트 솔루션옵션=어성초 크림마스크 나이트 솔루션 1장210201</t>
        </is>
      </c>
    </row>
    <row r="15312">
      <c r="B15312" t="inlineStr">
        <is>
          <t>2021-02-14</t>
        </is>
      </c>
      <c r="C15312" t="inlineStr">
        <is>
          <t>일</t>
        </is>
      </c>
      <c r="E15312" t="inlineStr">
        <is>
          <t>0</t>
        </is>
      </c>
      <c r="F15312" t="inlineStr">
        <is>
          <t>카페24</t>
        </is>
      </c>
      <c r="G15312" t="inlineStr">
        <is>
          <t>어성초 크림마스크 나이트 솔루션옵션=어성초 크림마스크 나이트 솔루션 10장 (-50%)</t>
        </is>
      </c>
      <c r="H15312" t="n">
        <v>3</v>
      </c>
      <c r="I15312" t="inlineStr">
        <is>
          <t>0</t>
        </is>
      </c>
      <c r="J15312" t="inlineStr">
        <is>
          <t>210201</t>
        </is>
      </c>
      <c r="L15312" t="n">
        <v>0</v>
      </c>
      <c r="M15312" t="n">
        <v>0</v>
      </c>
      <c r="N15312" t="n">
        <v>0</v>
      </c>
      <c r="O15312" t="n">
        <v>0</v>
      </c>
      <c r="P15312" t="inlineStr">
        <is>
          <t>카페240어성초 크림마스크 나이트 솔루션옵션=어성초 크림마스크 나이트 솔루션 10장 (-50%)210201</t>
        </is>
      </c>
    </row>
    <row r="15313">
      <c r="B15313" t="inlineStr">
        <is>
          <t>2021-02-14</t>
        </is>
      </c>
      <c r="C15313" t="inlineStr">
        <is>
          <t>일</t>
        </is>
      </c>
      <c r="E15313" t="inlineStr">
        <is>
          <t>0</t>
        </is>
      </c>
      <c r="F15313" t="inlineStr">
        <is>
          <t>카페24</t>
        </is>
      </c>
      <c r="G15313" t="inlineStr">
        <is>
          <t>자작나무 수분 마스크옵션=자작나무 수분  마스크 10장 (50% off)</t>
        </is>
      </c>
      <c r="H15313" t="n">
        <v>4</v>
      </c>
      <c r="I15313" t="inlineStr">
        <is>
          <t>0</t>
        </is>
      </c>
      <c r="J15313" t="inlineStr">
        <is>
          <t>210201</t>
        </is>
      </c>
      <c r="L15313" t="n">
        <v>0</v>
      </c>
      <c r="M15313" t="n">
        <v>0</v>
      </c>
      <c r="N15313" t="n">
        <v>0</v>
      </c>
      <c r="O15313" t="n">
        <v>0</v>
      </c>
      <c r="P15313" t="inlineStr">
        <is>
          <t>카페240자작나무 수분 마스크옵션=자작나무 수분  마스크 10장 (50% off)210201</t>
        </is>
      </c>
    </row>
    <row r="15314">
      <c r="B15314" t="inlineStr">
        <is>
          <t>2021-02-14</t>
        </is>
      </c>
      <c r="C15314" t="inlineStr">
        <is>
          <t>일</t>
        </is>
      </c>
      <c r="E15314" t="inlineStr">
        <is>
          <t>0</t>
        </is>
      </c>
      <c r="F15314" t="inlineStr">
        <is>
          <t>카페24</t>
        </is>
      </c>
      <c r="G15314" t="inlineStr">
        <is>
          <t>청귤 비타 잡티 마스크옵션=청귤 비타 잡티 마스크 10장 (50% off)</t>
        </is>
      </c>
      <c r="H15314" t="n">
        <v>3</v>
      </c>
      <c r="I15314" t="inlineStr">
        <is>
          <t>0</t>
        </is>
      </c>
      <c r="J15314" t="inlineStr">
        <is>
          <t>210201</t>
        </is>
      </c>
      <c r="L15314" t="n">
        <v>0</v>
      </c>
      <c r="M15314" t="n">
        <v>0</v>
      </c>
      <c r="N15314" t="n">
        <v>0</v>
      </c>
      <c r="O15314" t="n">
        <v>0</v>
      </c>
      <c r="P15314" t="inlineStr">
        <is>
          <t>카페240청귤 비타 잡티 마스크옵션=청귤 비타 잡티 마스크 10장 (50% off)210201</t>
        </is>
      </c>
    </row>
    <row r="15315">
      <c r="B15315" t="inlineStr">
        <is>
          <t>2021-02-14</t>
        </is>
      </c>
      <c r="C15315" t="inlineStr">
        <is>
          <t>일</t>
        </is>
      </c>
      <c r="E15315" t="inlineStr">
        <is>
          <t>0</t>
        </is>
      </c>
      <c r="F15315" t="inlineStr">
        <is>
          <t>카페24</t>
        </is>
      </c>
      <c r="G15315" t="inlineStr">
        <is>
          <t>촉촉 스킨팩 화장솜31</t>
        </is>
      </c>
      <c r="H15315" t="n">
        <v>3194</v>
      </c>
      <c r="I15315" t="inlineStr">
        <is>
          <t>0</t>
        </is>
      </c>
      <c r="J15315" t="inlineStr">
        <is>
          <t>210201</t>
        </is>
      </c>
      <c r="L15315" t="n">
        <v>0</v>
      </c>
      <c r="M15315" t="n">
        <v>0</v>
      </c>
      <c r="N15315" t="n">
        <v>0</v>
      </c>
      <c r="O15315" t="n">
        <v>0</v>
      </c>
      <c r="P15315" t="inlineStr">
        <is>
          <t>카페240촉촉 스킨팩 화장솜31210201</t>
        </is>
      </c>
    </row>
    <row r="15316">
      <c r="B15316" t="inlineStr">
        <is>
          <t>2021-02-14</t>
        </is>
      </c>
      <c r="C15316" t="inlineStr">
        <is>
          <t>일</t>
        </is>
      </c>
      <c r="E15316" t="inlineStr">
        <is>
          <t>0</t>
        </is>
      </c>
      <c r="F15316" t="inlineStr">
        <is>
          <t>카페24</t>
        </is>
      </c>
      <c r="G15316" t="inlineStr">
        <is>
          <t>촉촉 스킨팩 화장솜1</t>
        </is>
      </c>
      <c r="H15316" t="n">
        <v>3000</v>
      </c>
      <c r="I15316" t="inlineStr">
        <is>
          <t>0</t>
        </is>
      </c>
      <c r="J15316" t="inlineStr">
        <is>
          <t>210201</t>
        </is>
      </c>
      <c r="L15316" t="n">
        <v>0</v>
      </c>
      <c r="M15316" t="n">
        <v>0</v>
      </c>
      <c r="N15316" t="n">
        <v>0</v>
      </c>
      <c r="O15316" t="n">
        <v>0</v>
      </c>
      <c r="P15316" t="inlineStr">
        <is>
          <t>카페240촉촉 스킨팩 화장솜1210201</t>
        </is>
      </c>
    </row>
    <row r="15317">
      <c r="A15317" t="inlineStr">
        <is>
          <t>올리브영 랜딩</t>
        </is>
      </c>
      <c r="B15317" t="inlineStr">
        <is>
          <t>2021-02-12</t>
        </is>
      </c>
      <c r="C15317" t="inlineStr">
        <is>
          <t>금</t>
        </is>
      </c>
      <c r="D15317" t="inlineStr">
        <is>
          <t>네이버 GFA</t>
        </is>
      </c>
      <c r="E15317" t="inlineStr">
        <is>
          <t>토너</t>
        </is>
      </c>
      <c r="K15317" t="n">
        <v>0</v>
      </c>
    </row>
    <row r="15318">
      <c r="A15318" t="inlineStr">
        <is>
          <t>패드_신규소구점테스트_메인</t>
        </is>
      </c>
      <c r="B15318" t="inlineStr">
        <is>
          <t>2021-02-12</t>
        </is>
      </c>
      <c r="C15318" t="inlineStr">
        <is>
          <t>금</t>
        </is>
      </c>
      <c r="D15318" t="inlineStr">
        <is>
          <t>네이버 GFA</t>
        </is>
      </c>
      <c r="E15318" t="inlineStr">
        <is>
          <t>토너패드</t>
        </is>
      </c>
      <c r="K15318" t="n">
        <v>30308.18181818182</v>
      </c>
    </row>
    <row r="15319">
      <c r="A15319" t="inlineStr">
        <is>
          <t>T_토너_테스트</t>
        </is>
      </c>
      <c r="B15319" t="inlineStr">
        <is>
          <t>2021-02-12</t>
        </is>
      </c>
      <c r="C15319" t="inlineStr">
        <is>
          <t>금</t>
        </is>
      </c>
      <c r="D15319" t="inlineStr">
        <is>
          <t>네이버 GFA</t>
        </is>
      </c>
      <c r="E15319" t="inlineStr">
        <is>
          <t>토너</t>
        </is>
      </c>
      <c r="K15319" t="n">
        <v>61557.27272727272</v>
      </c>
    </row>
    <row r="15320">
      <c r="A15320" t="inlineStr">
        <is>
          <t>패드_청소년관심사_메인</t>
        </is>
      </c>
      <c r="B15320" t="inlineStr">
        <is>
          <t>2021-02-12</t>
        </is>
      </c>
      <c r="C15320" t="inlineStr">
        <is>
          <t>금</t>
        </is>
      </c>
      <c r="D15320" t="inlineStr">
        <is>
          <t>네이버 GFA</t>
        </is>
      </c>
      <c r="E15320" t="inlineStr">
        <is>
          <t>토너패드</t>
        </is>
      </c>
      <c r="K15320" t="n">
        <v>676527.2727272727</v>
      </c>
    </row>
    <row r="15321">
      <c r="A15321" t="inlineStr">
        <is>
          <t>패드_메인</t>
        </is>
      </c>
      <c r="B15321" t="inlineStr">
        <is>
          <t>2021-02-12</t>
        </is>
      </c>
      <c r="C15321" t="inlineStr">
        <is>
          <t>금</t>
        </is>
      </c>
      <c r="D15321" t="inlineStr">
        <is>
          <t>네이버 GFA</t>
        </is>
      </c>
      <c r="E15321" t="inlineStr">
        <is>
          <t>토너패드</t>
        </is>
      </c>
      <c r="K15321" t="n">
        <v>236994.5454545454</v>
      </c>
    </row>
    <row r="15322">
      <c r="A15322" t="inlineStr">
        <is>
          <t>토너_메인_기존소재</t>
        </is>
      </c>
      <c r="B15322" t="inlineStr">
        <is>
          <t>2021-02-12</t>
        </is>
      </c>
      <c r="C15322" t="inlineStr">
        <is>
          <t>금</t>
        </is>
      </c>
      <c r="D15322" t="inlineStr">
        <is>
          <t>네이버 GFA</t>
        </is>
      </c>
      <c r="E15322" t="inlineStr">
        <is>
          <t>토너</t>
        </is>
      </c>
      <c r="K15322" t="n">
        <v>826788.1818181818</v>
      </c>
    </row>
    <row r="15323">
      <c r="A15323" t="inlineStr">
        <is>
          <t>올리브영 랜딩</t>
        </is>
      </c>
      <c r="B15323" t="inlineStr">
        <is>
          <t>2021-02-13</t>
        </is>
      </c>
      <c r="C15323" t="inlineStr">
        <is>
          <t>토</t>
        </is>
      </c>
      <c r="D15323" t="inlineStr">
        <is>
          <t>네이버 GFA</t>
        </is>
      </c>
      <c r="E15323" t="inlineStr">
        <is>
          <t>토너</t>
        </is>
      </c>
      <c r="K15323" t="n">
        <v>0</v>
      </c>
    </row>
    <row r="15324">
      <c r="A15324" t="inlineStr">
        <is>
          <t>패드_신규소구점테스트_메인</t>
        </is>
      </c>
      <c r="B15324" t="inlineStr">
        <is>
          <t>2021-02-13</t>
        </is>
      </c>
      <c r="C15324" t="inlineStr">
        <is>
          <t>토</t>
        </is>
      </c>
      <c r="D15324" t="inlineStr">
        <is>
          <t>네이버 GFA</t>
        </is>
      </c>
      <c r="E15324" t="inlineStr">
        <is>
          <t>토너패드</t>
        </is>
      </c>
      <c r="K15324" t="n">
        <v>36066.36363636363</v>
      </c>
    </row>
    <row r="15325">
      <c r="A15325" t="inlineStr">
        <is>
          <t>T_토너_테스트</t>
        </is>
      </c>
      <c r="B15325" t="inlineStr">
        <is>
          <t>2021-02-13</t>
        </is>
      </c>
      <c r="C15325" t="inlineStr">
        <is>
          <t>토</t>
        </is>
      </c>
      <c r="D15325" t="inlineStr">
        <is>
          <t>네이버 GFA</t>
        </is>
      </c>
      <c r="E15325" t="inlineStr">
        <is>
          <t>토너</t>
        </is>
      </c>
      <c r="K15325" t="n">
        <v>126230.9090909091</v>
      </c>
    </row>
    <row r="15326">
      <c r="A15326" t="inlineStr">
        <is>
          <t>패드_청소년관심사_메인</t>
        </is>
      </c>
      <c r="B15326" t="inlineStr">
        <is>
          <t>2021-02-13</t>
        </is>
      </c>
      <c r="C15326" t="inlineStr">
        <is>
          <t>토</t>
        </is>
      </c>
      <c r="D15326" t="inlineStr">
        <is>
          <t>네이버 GFA</t>
        </is>
      </c>
      <c r="E15326" t="inlineStr">
        <is>
          <t>토너패드</t>
        </is>
      </c>
      <c r="K15326" t="n">
        <v>666502.7272727272</v>
      </c>
    </row>
    <row r="15327">
      <c r="A15327" t="inlineStr">
        <is>
          <t>패드_메인</t>
        </is>
      </c>
      <c r="B15327" t="inlineStr">
        <is>
          <t>2021-02-13</t>
        </is>
      </c>
      <c r="C15327" t="inlineStr">
        <is>
          <t>토</t>
        </is>
      </c>
      <c r="D15327" t="inlineStr">
        <is>
          <t>네이버 GFA</t>
        </is>
      </c>
      <c r="E15327" t="inlineStr">
        <is>
          <t>토너패드</t>
        </is>
      </c>
      <c r="K15327" t="n">
        <v>311466.3636363636</v>
      </c>
    </row>
    <row r="15328">
      <c r="A15328" t="inlineStr">
        <is>
          <t>토너_메인_기존소재</t>
        </is>
      </c>
      <c r="B15328" t="inlineStr">
        <is>
          <t>2021-02-13</t>
        </is>
      </c>
      <c r="C15328" t="inlineStr">
        <is>
          <t>토</t>
        </is>
      </c>
      <c r="D15328" t="inlineStr">
        <is>
          <t>네이버 GFA</t>
        </is>
      </c>
      <c r="E15328" t="inlineStr">
        <is>
          <t>토너</t>
        </is>
      </c>
      <c r="K15328" t="n">
        <v>910139.9999999999</v>
      </c>
    </row>
    <row r="15329">
      <c r="A15329" t="inlineStr">
        <is>
          <t>올리브영 랜딩</t>
        </is>
      </c>
      <c r="B15329" t="inlineStr">
        <is>
          <t>2021-02-14</t>
        </is>
      </c>
      <c r="C15329" t="inlineStr">
        <is>
          <t>일</t>
        </is>
      </c>
      <c r="D15329" t="inlineStr">
        <is>
          <t>네이버 GFA</t>
        </is>
      </c>
      <c r="E15329" t="inlineStr">
        <is>
          <t>토너</t>
        </is>
      </c>
      <c r="K15329" t="n">
        <v>0</v>
      </c>
    </row>
    <row r="15330">
      <c r="A15330" t="inlineStr">
        <is>
          <t>패드_신규소구점테스트_메인</t>
        </is>
      </c>
      <c r="B15330" t="inlineStr">
        <is>
          <t>2021-02-14</t>
        </is>
      </c>
      <c r="C15330" t="inlineStr">
        <is>
          <t>일</t>
        </is>
      </c>
      <c r="D15330" t="inlineStr">
        <is>
          <t>네이버 GFA</t>
        </is>
      </c>
      <c r="E15330" t="inlineStr">
        <is>
          <t>토너패드</t>
        </is>
      </c>
      <c r="K15330" t="n">
        <v>27732.72727272727</v>
      </c>
    </row>
    <row r="15331">
      <c r="A15331" t="inlineStr">
        <is>
          <t>T_토너_테스트</t>
        </is>
      </c>
      <c r="B15331" t="inlineStr">
        <is>
          <t>2021-02-14</t>
        </is>
      </c>
      <c r="C15331" t="inlineStr">
        <is>
          <t>일</t>
        </is>
      </c>
      <c r="D15331" t="inlineStr">
        <is>
          <t>네이버 GFA</t>
        </is>
      </c>
      <c r="E15331" t="inlineStr">
        <is>
          <t>토너</t>
        </is>
      </c>
      <c r="K15331" t="n">
        <v>94118.18181818181</v>
      </c>
    </row>
    <row r="15332">
      <c r="A15332" t="inlineStr">
        <is>
          <t>패드_청소년관심사_메인</t>
        </is>
      </c>
      <c r="B15332" t="inlineStr">
        <is>
          <t>2021-02-14</t>
        </is>
      </c>
      <c r="C15332" t="inlineStr">
        <is>
          <t>일</t>
        </is>
      </c>
      <c r="D15332" t="inlineStr">
        <is>
          <t>네이버 GFA</t>
        </is>
      </c>
      <c r="E15332" t="inlineStr">
        <is>
          <t>토너패드</t>
        </is>
      </c>
      <c r="K15332" t="n">
        <v>779685.4545454545</v>
      </c>
    </row>
    <row r="15333">
      <c r="A15333" t="inlineStr">
        <is>
          <t>패드_메인</t>
        </is>
      </c>
      <c r="B15333" t="inlineStr">
        <is>
          <t>2021-02-14</t>
        </is>
      </c>
      <c r="C15333" t="inlineStr">
        <is>
          <t>일</t>
        </is>
      </c>
      <c r="D15333" t="inlineStr">
        <is>
          <t>네이버 GFA</t>
        </is>
      </c>
      <c r="E15333" t="inlineStr">
        <is>
          <t>토너패드</t>
        </is>
      </c>
      <c r="K15333" t="n">
        <v>164887.2727272727</v>
      </c>
    </row>
    <row r="15334">
      <c r="A15334" t="inlineStr">
        <is>
          <t>토너_메인_기존소재</t>
        </is>
      </c>
      <c r="B15334" t="inlineStr">
        <is>
          <t>2021-02-14</t>
        </is>
      </c>
      <c r="C15334" t="inlineStr">
        <is>
          <t>일</t>
        </is>
      </c>
      <c r="D15334" t="inlineStr">
        <is>
          <t>네이버 GFA</t>
        </is>
      </c>
      <c r="E15334" t="inlineStr">
        <is>
          <t>토너</t>
        </is>
      </c>
      <c r="K15334" t="n">
        <v>978100.9090909091</v>
      </c>
    </row>
  </sheetData>
  <autoFilter ref="A1:R3053">
    <filterColumn colId="3">
      <filters>
        <filter val="카카오광고"/>
        <filter val="카카오모먼트"/>
        <filter val="카카오모먼트(리타게팅)"/>
      </filters>
    </filterColumn>
  </autoFilter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V530"/>
  <sheetViews>
    <sheetView workbookViewId="0">
      <selection activeCell="C45" sqref="C45"/>
    </sheetView>
  </sheetViews>
  <sheetFormatPr baseColWidth="8" defaultRowHeight="17.4" outlineLevelCol="0"/>
  <cols>
    <col width="13.09765625" bestFit="1" customWidth="1" style="92" min="1" max="1"/>
    <col width="9.19921875" bestFit="1" customWidth="1" style="92" min="2" max="2"/>
    <col width="9" bestFit="1" customWidth="1" style="92" min="3" max="3"/>
    <col width="17.69921875" bestFit="1" customWidth="1" style="92" min="4" max="21"/>
    <col width="14.5" bestFit="1" customWidth="1" style="92" min="22" max="23"/>
    <col width="11.19921875" bestFit="1" customWidth="1" style="92" min="24" max="24"/>
    <col width="10.69921875" bestFit="1" customWidth="1" style="92" min="25" max="25"/>
    <col width="18.09765625" bestFit="1" customWidth="1" style="92" min="26" max="26"/>
    <col width="12" bestFit="1" customWidth="1" style="92" min="27" max="27"/>
    <col width="13.19921875" bestFit="1" customWidth="1" style="92" min="28" max="28"/>
    <col width="14" bestFit="1" customWidth="1" style="92" min="29" max="30"/>
    <col width="19" bestFit="1" customWidth="1" style="92" min="31" max="31"/>
    <col width="15.5" bestFit="1" customWidth="1" style="92" min="32" max="32"/>
    <col width="9.19921875" bestFit="1" customWidth="1" style="92" min="33" max="33"/>
    <col width="18.09765625" bestFit="1" customWidth="1" style="92" min="34" max="34"/>
    <col width="9.19921875" bestFit="1" customWidth="1" style="92" min="35" max="35"/>
    <col width="14" bestFit="1" customWidth="1" style="92" min="36" max="36"/>
    <col width="9.59765625" bestFit="1" customWidth="1" style="92" min="37" max="37"/>
    <col width="11.19921875" bestFit="1" customWidth="1" style="92" min="38" max="38"/>
    <col width="13.19921875" bestFit="1" customWidth="1" style="92" min="39" max="39"/>
  </cols>
  <sheetData>
    <row r="2">
      <c r="A2" s="1" t="inlineStr">
        <is>
          <t>채널</t>
        </is>
      </c>
      <c r="B2" s="93" t="inlineStr">
        <is>
          <t>카페24</t>
        </is>
      </c>
      <c r="C2" s="93" t="n"/>
      <c r="D2" s="93" t="n"/>
      <c r="E2" s="93" t="n"/>
      <c r="F2" s="93" t="n"/>
      <c r="G2" s="93" t="n"/>
      <c r="H2" s="93" t="n"/>
      <c r="I2" s="93" t="n"/>
      <c r="J2" s="93" t="n"/>
      <c r="K2" s="93" t="n"/>
      <c r="L2" s="93" t="n"/>
      <c r="M2" s="93" t="n"/>
      <c r="N2" s="93" t="n"/>
      <c r="O2" s="93" t="n"/>
      <c r="P2" s="93" t="n"/>
      <c r="Q2" s="93" t="n"/>
      <c r="R2" s="93" t="n"/>
      <c r="S2" s="93" t="n"/>
      <c r="T2" s="93" t="n"/>
      <c r="U2" s="93" t="n"/>
      <c r="V2" s="93" t="n"/>
    </row>
    <row r="4">
      <c r="A4" s="1" t="inlineStr">
        <is>
          <t>합계 : 판매액</t>
        </is>
      </c>
      <c r="D4" s="1" t="inlineStr">
        <is>
          <t>상품1</t>
        </is>
      </c>
    </row>
    <row r="5">
      <c r="A5" s="1" t="inlineStr">
        <is>
          <t>연</t>
        </is>
      </c>
      <c r="B5" s="1" t="inlineStr">
        <is>
          <t>월</t>
        </is>
      </c>
      <c r="C5" s="1" t="inlineStr">
        <is>
          <t>일자</t>
        </is>
      </c>
      <c r="D5" s="93" t="inlineStr">
        <is>
          <t>토너</t>
        </is>
      </c>
      <c r="E5" s="93" t="inlineStr">
        <is>
          <t>클리어 패드</t>
        </is>
      </c>
      <c r="F5" s="93" t="inlineStr">
        <is>
          <t>토너+패드 세트</t>
        </is>
      </c>
      <c r="G5" s="93" t="inlineStr">
        <is>
          <t>앰플</t>
        </is>
      </c>
      <c r="H5" s="93" t="inlineStr">
        <is>
          <t>수분 보충 세트</t>
        </is>
      </c>
      <c r="I5" s="93" t="inlineStr">
        <is>
          <t>어성초진정패키지</t>
        </is>
      </c>
      <c r="J5" s="93" t="inlineStr">
        <is>
          <t>수딩크림</t>
        </is>
      </c>
      <c r="K5" s="93" t="inlineStr">
        <is>
          <t>클렌징폼</t>
        </is>
      </c>
      <c r="L5" s="93" t="inlineStr">
        <is>
          <t>머드크림마스크</t>
        </is>
      </c>
      <c r="M5" s="93" t="inlineStr">
        <is>
          <t>마스크팩</t>
        </is>
      </c>
      <c r="N5" s="93" t="inlineStr">
        <is>
          <t>로션</t>
        </is>
      </c>
      <c r="O5" s="93" t="inlineStr">
        <is>
          <t>선크림</t>
        </is>
      </c>
      <c r="P5" s="93" t="inlineStr">
        <is>
          <t>여름 한정 진정세트</t>
        </is>
      </c>
      <c r="Q5" s="93" t="inlineStr">
        <is>
          <t>카밍크림</t>
        </is>
      </c>
      <c r="R5" s="93" t="inlineStr">
        <is>
          <t>화장솜</t>
        </is>
      </c>
      <c r="S5" s="93" t="inlineStr">
        <is>
          <t>바디워시</t>
        </is>
      </c>
      <c r="T5" s="93" t="inlineStr">
        <is>
          <t>크림마스크</t>
        </is>
      </c>
      <c r="U5" s="93" t="inlineStr">
        <is>
          <t>토너+머드크림세트</t>
        </is>
      </c>
      <c r="V5" s="93" t="inlineStr">
        <is>
          <t>총합계</t>
        </is>
      </c>
    </row>
    <row r="6">
      <c r="A6" s="93" t="inlineStr">
        <is>
          <t>2019년</t>
        </is>
      </c>
      <c r="B6" s="93" t="inlineStr">
        <is>
          <t>9월</t>
        </is>
      </c>
      <c r="C6" s="93" t="inlineStr">
        <is>
          <t>9월26일</t>
        </is>
      </c>
      <c r="D6" s="126" t="n">
        <v>2230000</v>
      </c>
      <c r="E6" s="126" t="n"/>
      <c r="F6" s="126" t="n"/>
      <c r="G6" s="126" t="n"/>
      <c r="H6" s="126" t="n"/>
      <c r="I6" s="126" t="n"/>
      <c r="J6" s="126" t="n"/>
      <c r="K6" s="126" t="n"/>
      <c r="L6" s="126" t="n"/>
      <c r="M6" s="126" t="n"/>
      <c r="N6" s="126" t="n"/>
      <c r="O6" s="126" t="n"/>
      <c r="P6" s="126" t="n"/>
      <c r="Q6" s="126" t="n"/>
      <c r="R6" s="126" t="n"/>
      <c r="S6" s="126" t="n"/>
      <c r="T6" s="126" t="n"/>
      <c r="U6" s="126" t="n"/>
      <c r="V6" s="126" t="n">
        <v>2230000</v>
      </c>
    </row>
    <row r="7">
      <c r="C7" s="93" t="inlineStr">
        <is>
          <t>9월27일</t>
        </is>
      </c>
      <c r="D7" s="126" t="n">
        <v>1785000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>
        <v>1785000</v>
      </c>
    </row>
    <row r="8">
      <c r="C8" s="93" t="inlineStr">
        <is>
          <t>9월28일</t>
        </is>
      </c>
      <c r="D8" s="126" t="n">
        <v>780000</v>
      </c>
      <c r="E8" s="126" t="n"/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>
        <v>780000</v>
      </c>
    </row>
    <row r="9">
      <c r="C9" s="93" t="inlineStr">
        <is>
          <t>9월29일</t>
        </is>
      </c>
      <c r="D9" s="126" t="n">
        <v>1965000</v>
      </c>
      <c r="E9" s="126" t="n"/>
      <c r="F9" s="126" t="n"/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>
        <v>1965000</v>
      </c>
    </row>
    <row r="10">
      <c r="C10" s="93" t="inlineStr">
        <is>
          <t>9월30일</t>
        </is>
      </c>
      <c r="D10" s="126" t="n">
        <v>1565000</v>
      </c>
      <c r="E10" s="126" t="n"/>
      <c r="F10" s="126" t="n"/>
      <c r="G10" s="126" t="n"/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>
        <v>1565000</v>
      </c>
    </row>
    <row r="11">
      <c r="B11" s="93" t="inlineStr">
        <is>
          <t>9월 요약</t>
        </is>
      </c>
      <c r="C11" s="93" t="n"/>
      <c r="D11" s="126" t="n">
        <v>8325000</v>
      </c>
      <c r="E11" s="126" t="n"/>
      <c r="F11" s="126" t="n"/>
      <c r="G11" s="126" t="n"/>
      <c r="H11" s="126" t="n"/>
      <c r="I11" s="126" t="n"/>
      <c r="J11" s="126" t="n"/>
      <c r="K11" s="126" t="n"/>
      <c r="L11" s="126" t="n"/>
      <c r="M11" s="126" t="n"/>
      <c r="N11" s="126" t="n"/>
      <c r="O11" s="126" t="n"/>
      <c r="P11" s="126" t="n"/>
      <c r="Q11" s="126" t="n"/>
      <c r="R11" s="126" t="n"/>
      <c r="S11" s="126" t="n"/>
      <c r="T11" s="126" t="n"/>
      <c r="U11" s="126" t="n"/>
      <c r="V11" s="126" t="n">
        <v>8325000</v>
      </c>
    </row>
    <row r="12">
      <c r="B12" s="93" t="inlineStr">
        <is>
          <t>10월</t>
        </is>
      </c>
      <c r="C12" s="93" t="inlineStr">
        <is>
          <t>10월1일</t>
        </is>
      </c>
      <c r="D12" s="126" t="n">
        <v>2745000</v>
      </c>
      <c r="E12" s="126" t="n"/>
      <c r="F12" s="126" t="n"/>
      <c r="G12" s="126" t="n"/>
      <c r="H12" s="126" t="n"/>
      <c r="I12" s="126" t="n"/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>
        <v>2745000</v>
      </c>
    </row>
    <row r="13">
      <c r="C13" s="93" t="inlineStr">
        <is>
          <t>10월2일</t>
        </is>
      </c>
      <c r="D13" s="126" t="n">
        <v>2725000</v>
      </c>
      <c r="E13" s="126" t="n"/>
      <c r="F13" s="126" t="n"/>
      <c r="G13" s="126" t="n"/>
      <c r="H13" s="126" t="n"/>
      <c r="I13" s="126" t="n"/>
      <c r="J13" s="126" t="n"/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>
        <v>2725000</v>
      </c>
    </row>
    <row r="14">
      <c r="C14" s="93" t="inlineStr">
        <is>
          <t>10월3일</t>
        </is>
      </c>
      <c r="D14" s="126" t="n">
        <v>2155000</v>
      </c>
      <c r="E14" s="126" t="n"/>
      <c r="F14" s="126" t="n"/>
      <c r="G14" s="126" t="n"/>
      <c r="H14" s="126" t="n"/>
      <c r="I14" s="126" t="n"/>
      <c r="J14" s="126" t="n"/>
      <c r="K14" s="126" t="n"/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>
        <v>2155000</v>
      </c>
    </row>
    <row r="15">
      <c r="C15" s="93" t="inlineStr">
        <is>
          <t>10월4일</t>
        </is>
      </c>
      <c r="D15" s="126" t="n">
        <v>2030000</v>
      </c>
      <c r="E15" s="126" t="n"/>
      <c r="F15" s="126" t="n"/>
      <c r="G15" s="126" t="n"/>
      <c r="H15" s="126" t="n"/>
      <c r="I15" s="126" t="n"/>
      <c r="J15" s="126" t="n"/>
      <c r="K15" s="126" t="n"/>
      <c r="L15" s="126" t="n"/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>
        <v>2030000</v>
      </c>
    </row>
    <row r="16">
      <c r="C16" s="93" t="inlineStr">
        <is>
          <t>10월5일</t>
        </is>
      </c>
      <c r="D16" s="126" t="n">
        <v>2020000</v>
      </c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/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>
        <v>2020000</v>
      </c>
    </row>
    <row r="17">
      <c r="C17" s="93" t="inlineStr">
        <is>
          <t>10월6일</t>
        </is>
      </c>
      <c r="D17" s="126" t="n">
        <v>1685000</v>
      </c>
      <c r="E17" s="126" t="n"/>
      <c r="F17" s="126" t="n"/>
      <c r="G17" s="126" t="n"/>
      <c r="H17" s="126" t="n"/>
      <c r="I17" s="126" t="n"/>
      <c r="J17" s="126" t="n"/>
      <c r="K17" s="126" t="n"/>
      <c r="L17" s="126" t="n"/>
      <c r="M17" s="126" t="n"/>
      <c r="N17" s="126" t="n"/>
      <c r="O17" s="126" t="n"/>
      <c r="P17" s="126" t="n"/>
      <c r="Q17" s="126" t="n"/>
      <c r="R17" s="126" t="n"/>
      <c r="S17" s="126" t="n"/>
      <c r="T17" s="126" t="n"/>
      <c r="U17" s="126" t="n"/>
      <c r="V17" s="126" t="n">
        <v>1685000</v>
      </c>
    </row>
    <row r="18">
      <c r="C18" s="93" t="inlineStr">
        <is>
          <t>10월7일</t>
        </is>
      </c>
      <c r="D18" s="126" t="n">
        <v>2005000</v>
      </c>
      <c r="E18" s="126" t="n"/>
      <c r="F18" s="126" t="n"/>
      <c r="G18" s="126" t="n"/>
      <c r="H18" s="126" t="n"/>
      <c r="I18" s="126" t="n"/>
      <c r="J18" s="126" t="n"/>
      <c r="K18" s="126" t="n"/>
      <c r="L18" s="126" t="n"/>
      <c r="M18" s="126" t="n"/>
      <c r="N18" s="126" t="n"/>
      <c r="O18" s="126" t="n"/>
      <c r="P18" s="126" t="n"/>
      <c r="Q18" s="126" t="n"/>
      <c r="R18" s="126" t="n"/>
      <c r="S18" s="126" t="n"/>
      <c r="T18" s="126" t="n"/>
      <c r="U18" s="126" t="n"/>
      <c r="V18" s="126" t="n">
        <v>2005000</v>
      </c>
    </row>
    <row r="19">
      <c r="C19" s="93" t="inlineStr">
        <is>
          <t>10월8일</t>
        </is>
      </c>
      <c r="D19" s="126" t="n">
        <v>1785000</v>
      </c>
      <c r="E19" s="126" t="n"/>
      <c r="F19" s="126" t="n"/>
      <c r="G19" s="126" t="n"/>
      <c r="H19" s="126" t="n"/>
      <c r="I19" s="126" t="n"/>
      <c r="J19" s="126" t="n"/>
      <c r="K19" s="126" t="n"/>
      <c r="L19" s="126" t="n"/>
      <c r="M19" s="126" t="n"/>
      <c r="N19" s="126" t="n"/>
      <c r="O19" s="126" t="n"/>
      <c r="P19" s="126" t="n"/>
      <c r="Q19" s="126" t="n"/>
      <c r="R19" s="126" t="n"/>
      <c r="S19" s="126" t="n"/>
      <c r="T19" s="126" t="n"/>
      <c r="U19" s="126" t="n"/>
      <c r="V19" s="126" t="n">
        <v>1785000</v>
      </c>
    </row>
    <row r="20">
      <c r="C20" s="93" t="inlineStr">
        <is>
          <t>10월9일</t>
        </is>
      </c>
      <c r="D20" s="126" t="n">
        <v>2230000</v>
      </c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/>
      <c r="R20" s="126" t="n"/>
      <c r="S20" s="126" t="n"/>
      <c r="T20" s="126" t="n"/>
      <c r="U20" s="126" t="n"/>
      <c r="V20" s="126" t="n">
        <v>2230000</v>
      </c>
    </row>
    <row r="21">
      <c r="C21" s="93" t="inlineStr">
        <is>
          <t>10월10일</t>
        </is>
      </c>
      <c r="D21" s="126" t="n">
        <v>2520000</v>
      </c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/>
      <c r="S21" s="126" t="n"/>
      <c r="T21" s="126" t="n"/>
      <c r="U21" s="126" t="n"/>
      <c r="V21" s="126" t="n">
        <v>2520000</v>
      </c>
    </row>
    <row r="22">
      <c r="C22" s="93" t="inlineStr">
        <is>
          <t>10월11일</t>
        </is>
      </c>
      <c r="D22" s="126" t="n">
        <v>2670000</v>
      </c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/>
      <c r="T22" s="126" t="n"/>
      <c r="U22" s="126" t="n"/>
      <c r="V22" s="126" t="n">
        <v>2670000</v>
      </c>
    </row>
    <row r="23">
      <c r="C23" s="93" t="inlineStr">
        <is>
          <t>10월12일</t>
        </is>
      </c>
      <c r="D23" s="126" t="n">
        <v>2265000</v>
      </c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/>
      <c r="T23" s="126" t="n"/>
      <c r="U23" s="126" t="n"/>
      <c r="V23" s="126" t="n">
        <v>2265000</v>
      </c>
    </row>
    <row r="24">
      <c r="C24" s="93" t="inlineStr">
        <is>
          <t>10월13일</t>
        </is>
      </c>
      <c r="D24" s="126" t="n">
        <v>3340000</v>
      </c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/>
      <c r="V24" s="126" t="n">
        <v>3340000</v>
      </c>
    </row>
    <row r="25">
      <c r="C25" s="93" t="inlineStr">
        <is>
          <t>10월14일</t>
        </is>
      </c>
      <c r="D25" s="126" t="n">
        <v>3685000</v>
      </c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/>
      <c r="R25" s="126" t="n"/>
      <c r="S25" s="126" t="n"/>
      <c r="T25" s="126" t="n"/>
      <c r="U25" s="126" t="n"/>
      <c r="V25" s="126" t="n">
        <v>3685000</v>
      </c>
    </row>
    <row r="26">
      <c r="C26" s="93" t="inlineStr">
        <is>
          <t>10월15일</t>
        </is>
      </c>
      <c r="D26" s="126" t="n">
        <v>2590000</v>
      </c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/>
      <c r="R26" s="126" t="n"/>
      <c r="S26" s="126" t="n"/>
      <c r="T26" s="126" t="n"/>
      <c r="U26" s="126" t="n"/>
      <c r="V26" s="126" t="n">
        <v>2590000</v>
      </c>
    </row>
    <row r="27">
      <c r="C27" s="93" t="inlineStr">
        <is>
          <t>10월16일</t>
        </is>
      </c>
      <c r="D27" s="126" t="n">
        <v>3045000</v>
      </c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/>
      <c r="R27" s="126" t="n"/>
      <c r="S27" s="126" t="n"/>
      <c r="T27" s="126" t="n"/>
      <c r="U27" s="126" t="n"/>
      <c r="V27" s="126" t="n">
        <v>3045000</v>
      </c>
    </row>
    <row r="28">
      <c r="C28" s="93" t="inlineStr">
        <is>
          <t>10월17일</t>
        </is>
      </c>
      <c r="D28" s="126" t="n">
        <v>2845000</v>
      </c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>
        <v>2845000</v>
      </c>
    </row>
    <row r="29">
      <c r="C29" s="93" t="inlineStr">
        <is>
          <t>10월18일</t>
        </is>
      </c>
      <c r="D29" s="126" t="n">
        <v>2820000</v>
      </c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>
        <v>2820000</v>
      </c>
    </row>
    <row r="30">
      <c r="C30" s="93" t="inlineStr">
        <is>
          <t>10월19일</t>
        </is>
      </c>
      <c r="D30" s="126" t="n">
        <v>2595000</v>
      </c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>
        <v>2595000</v>
      </c>
    </row>
    <row r="31">
      <c r="C31" s="93" t="inlineStr">
        <is>
          <t>10월20일</t>
        </is>
      </c>
      <c r="D31" s="126" t="n">
        <v>2810000</v>
      </c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>
        <v>2810000</v>
      </c>
    </row>
    <row r="32">
      <c r="C32" s="93" t="inlineStr">
        <is>
          <t>10월21일</t>
        </is>
      </c>
      <c r="D32" s="126" t="n">
        <v>3530000</v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>
        <v>3530000</v>
      </c>
    </row>
    <row r="33">
      <c r="C33" s="93" t="inlineStr">
        <is>
          <t>10월22일</t>
        </is>
      </c>
      <c r="D33" s="126" t="n">
        <v>2671000</v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>
        <v>2671000</v>
      </c>
    </row>
    <row r="34">
      <c r="C34" s="93" t="inlineStr">
        <is>
          <t>10월23일</t>
        </is>
      </c>
      <c r="D34" s="126" t="n">
        <v>4149000</v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>
        <v>4149000</v>
      </c>
    </row>
    <row r="35">
      <c r="C35" s="93" t="inlineStr">
        <is>
          <t>10월24일</t>
        </is>
      </c>
      <c r="D35" s="126" t="n">
        <v>2163000</v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>
        <v>2163000</v>
      </c>
    </row>
    <row r="36">
      <c r="C36" s="93" t="inlineStr">
        <is>
          <t>10월25일</t>
        </is>
      </c>
      <c r="D36" s="126" t="n">
        <v>2322000</v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>
        <v>2322000</v>
      </c>
    </row>
    <row r="37">
      <c r="C37" s="93" t="inlineStr">
        <is>
          <t>10월26일</t>
        </is>
      </c>
      <c r="D37" s="126" t="n">
        <v>1840000</v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>
        <v>1840000</v>
      </c>
    </row>
    <row r="38">
      <c r="C38" s="93" t="inlineStr">
        <is>
          <t>10월27일</t>
        </is>
      </c>
      <c r="D38" s="126" t="n">
        <v>2238000</v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>
        <v>2238000</v>
      </c>
    </row>
    <row r="39">
      <c r="C39" s="93" t="inlineStr">
        <is>
          <t>10월28일</t>
        </is>
      </c>
      <c r="D39" s="126" t="n">
        <v>2190000</v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>
        <v>2190000</v>
      </c>
    </row>
    <row r="40">
      <c r="C40" s="93" t="inlineStr">
        <is>
          <t>10월29일</t>
        </is>
      </c>
      <c r="D40" s="126" t="n">
        <v>2119000</v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>
        <v>2119000</v>
      </c>
    </row>
    <row r="41">
      <c r="C41" s="93" t="inlineStr">
        <is>
          <t>10월30일</t>
        </is>
      </c>
      <c r="D41" s="126" t="n">
        <v>1685000</v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>
        <v>1685000</v>
      </c>
    </row>
    <row r="42">
      <c r="C42" s="93" t="inlineStr">
        <is>
          <t>10월31일</t>
        </is>
      </c>
      <c r="D42" s="126" t="n">
        <v>2182000</v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>
        <v>2182000</v>
      </c>
    </row>
    <row r="43">
      <c r="B43" s="93" t="inlineStr">
        <is>
          <t>10월 요약</t>
        </is>
      </c>
      <c r="C43" s="93" t="n"/>
      <c r="D43" s="126" t="n">
        <v>77654000</v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>
        <v>77654000</v>
      </c>
    </row>
    <row r="44">
      <c r="B44" s="93" t="inlineStr">
        <is>
          <t>11월</t>
        </is>
      </c>
      <c r="C44" s="93" t="inlineStr">
        <is>
          <t>11월1일</t>
        </is>
      </c>
      <c r="D44" s="126" t="n">
        <v>2325000</v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>
        <v>2325000</v>
      </c>
    </row>
    <row r="45">
      <c r="C45" s="93" t="inlineStr">
        <is>
          <t>11월2일</t>
        </is>
      </c>
      <c r="D45" s="126" t="n">
        <v>1610000</v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>
        <v>1610000</v>
      </c>
    </row>
    <row r="46">
      <c r="C46" s="93" t="inlineStr">
        <is>
          <t>11월3일</t>
        </is>
      </c>
      <c r="D46" s="126" t="n">
        <v>1863000</v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>
        <v>1863000</v>
      </c>
    </row>
    <row r="47">
      <c r="C47" s="93" t="inlineStr">
        <is>
          <t>11월4일</t>
        </is>
      </c>
      <c r="D47" s="126" t="n">
        <v>2285000</v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2285000</v>
      </c>
    </row>
    <row r="48">
      <c r="C48" s="93" t="inlineStr">
        <is>
          <t>11월5일</t>
        </is>
      </c>
      <c r="D48" s="126" t="n">
        <v>2154000</v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>
        <v>2154000</v>
      </c>
    </row>
    <row r="49">
      <c r="C49" s="93" t="inlineStr">
        <is>
          <t>11월6일</t>
        </is>
      </c>
      <c r="D49" s="126" t="n">
        <v>2103000</v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>
        <v>2103000</v>
      </c>
    </row>
    <row r="50">
      <c r="C50" s="93" t="inlineStr">
        <is>
          <t>11월7일</t>
        </is>
      </c>
      <c r="D50" s="126" t="n">
        <v>2114000</v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>
        <v>2114000</v>
      </c>
    </row>
    <row r="51">
      <c r="C51" s="93" t="inlineStr">
        <is>
          <t>11월8일</t>
        </is>
      </c>
      <c r="D51" s="126" t="n">
        <v>1224000</v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>
        <v>1224000</v>
      </c>
    </row>
    <row r="52">
      <c r="C52" s="93" t="inlineStr">
        <is>
          <t>11월9일</t>
        </is>
      </c>
      <c r="D52" s="126" t="n">
        <v>1634000</v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>
        <v>1634000</v>
      </c>
    </row>
    <row r="53">
      <c r="C53" s="93" t="inlineStr">
        <is>
          <t>11월10일</t>
        </is>
      </c>
      <c r="D53" s="126" t="n">
        <v>2195000</v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>
        <v>2195000</v>
      </c>
    </row>
    <row r="54">
      <c r="C54" s="93" t="inlineStr">
        <is>
          <t>11월11일</t>
        </is>
      </c>
      <c r="D54" s="126" t="n">
        <v>2204000</v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>
        <v>2204000</v>
      </c>
    </row>
    <row r="55">
      <c r="C55" s="93" t="inlineStr">
        <is>
          <t>11월12일</t>
        </is>
      </c>
      <c r="D55" s="126" t="n">
        <v>2687000</v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>
        <v>2687000</v>
      </c>
    </row>
    <row r="56">
      <c r="C56" s="93" t="inlineStr">
        <is>
          <t>11월13일</t>
        </is>
      </c>
      <c r="D56" s="126" t="n">
        <v>2618000</v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2618000</v>
      </c>
    </row>
    <row r="57">
      <c r="C57" s="93" t="inlineStr">
        <is>
          <t>11월14일</t>
        </is>
      </c>
      <c r="D57" s="126" t="n">
        <v>1748000</v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>
        <v>1748000</v>
      </c>
    </row>
    <row r="58">
      <c r="C58" s="93" t="inlineStr">
        <is>
          <t>11월15일</t>
        </is>
      </c>
      <c r="D58" s="126" t="n">
        <v>1761000</v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>
        <v>1761000</v>
      </c>
    </row>
    <row r="59">
      <c r="C59" s="93" t="inlineStr">
        <is>
          <t>11월16일</t>
        </is>
      </c>
      <c r="D59" s="126" t="n">
        <v>1364000</v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>
        <v>1364000</v>
      </c>
    </row>
    <row r="60">
      <c r="C60" s="93" t="inlineStr">
        <is>
          <t>11월17일</t>
        </is>
      </c>
      <c r="D60" s="126" t="n">
        <v>2305000</v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>
        <v>2305000</v>
      </c>
    </row>
    <row r="61">
      <c r="C61" s="93" t="inlineStr">
        <is>
          <t>11월18일</t>
        </is>
      </c>
      <c r="D61" s="126" t="n">
        <v>1885000</v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>
        <v>1885000</v>
      </c>
    </row>
    <row r="62">
      <c r="C62" s="93" t="inlineStr">
        <is>
          <t>11월19일</t>
        </is>
      </c>
      <c r="D62" s="126" t="n">
        <v>1545000</v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>
        <v>1545000</v>
      </c>
    </row>
    <row r="63">
      <c r="C63" s="93" t="inlineStr">
        <is>
          <t>11월20일</t>
        </is>
      </c>
      <c r="D63" s="126" t="n">
        <v>1548000</v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>
        <v>1548000</v>
      </c>
    </row>
    <row r="64">
      <c r="C64" s="93" t="inlineStr">
        <is>
          <t>11월21일</t>
        </is>
      </c>
      <c r="D64" s="126" t="n">
        <v>1807000</v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>
        <v>1807000</v>
      </c>
    </row>
    <row r="65">
      <c r="C65" s="93" t="inlineStr">
        <is>
          <t>11월22일</t>
        </is>
      </c>
      <c r="D65" s="126" t="n">
        <v>1500000</v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>
        <v>1500000</v>
      </c>
    </row>
    <row r="66">
      <c r="C66" s="93" t="inlineStr">
        <is>
          <t>11월23일</t>
        </is>
      </c>
      <c r="D66" s="126" t="n">
        <v>1612000</v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>
        <v>1612000</v>
      </c>
    </row>
    <row r="67">
      <c r="C67" s="93" t="inlineStr">
        <is>
          <t>11월24일</t>
        </is>
      </c>
      <c r="D67" s="126" t="n">
        <v>1548000</v>
      </c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>
        <v>1548000</v>
      </c>
    </row>
    <row r="68">
      <c r="C68" s="93" t="inlineStr">
        <is>
          <t>11월25일</t>
        </is>
      </c>
      <c r="D68" s="126" t="n">
        <v>2181000</v>
      </c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>
        <v>2181000</v>
      </c>
    </row>
    <row r="69">
      <c r="C69" s="93" t="inlineStr">
        <is>
          <t>11월26일</t>
        </is>
      </c>
      <c r="D69" s="126" t="n">
        <v>1462000</v>
      </c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>
        <v>1462000</v>
      </c>
    </row>
    <row r="70">
      <c r="C70" s="93" t="inlineStr">
        <is>
          <t>11월27일</t>
        </is>
      </c>
      <c r="D70" s="126" t="n">
        <v>1231000</v>
      </c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>
        <v>1231000</v>
      </c>
    </row>
    <row r="71">
      <c r="C71" s="93" t="inlineStr">
        <is>
          <t>11월28일</t>
        </is>
      </c>
      <c r="D71" s="126" t="n">
        <v>1678000</v>
      </c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>
        <v>1678000</v>
      </c>
    </row>
    <row r="72">
      <c r="C72" s="93" t="inlineStr">
        <is>
          <t>11월29일</t>
        </is>
      </c>
      <c r="D72" s="126" t="n">
        <v>790000</v>
      </c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>
        <v>790000</v>
      </c>
    </row>
    <row r="73">
      <c r="C73" s="93" t="inlineStr">
        <is>
          <t>11월30일</t>
        </is>
      </c>
      <c r="D73" s="126" t="n">
        <v>1205000</v>
      </c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>
        <v>1205000</v>
      </c>
    </row>
    <row r="74">
      <c r="B74" s="93" t="inlineStr">
        <is>
          <t>11월 요약</t>
        </is>
      </c>
      <c r="C74" s="93" t="n"/>
      <c r="D74" s="126" t="n">
        <v>54186000</v>
      </c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>
        <v>54186000</v>
      </c>
    </row>
    <row r="75">
      <c r="B75" s="93" t="inlineStr">
        <is>
          <t>12월</t>
        </is>
      </c>
      <c r="C75" s="93" t="inlineStr">
        <is>
          <t>12월1일</t>
        </is>
      </c>
      <c r="D75" s="126" t="n">
        <v>1572000</v>
      </c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>
        <v>1572000</v>
      </c>
    </row>
    <row r="76">
      <c r="C76" s="93" t="inlineStr">
        <is>
          <t>12월2일</t>
        </is>
      </c>
      <c r="D76" s="126" t="n">
        <v>2421000</v>
      </c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>
        <v>2421000</v>
      </c>
    </row>
    <row r="77">
      <c r="C77" s="93" t="inlineStr">
        <is>
          <t>12월3일</t>
        </is>
      </c>
      <c r="D77" s="126" t="n">
        <v>2171000</v>
      </c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>
        <v>2171000</v>
      </c>
    </row>
    <row r="78">
      <c r="C78" s="93" t="inlineStr">
        <is>
          <t>12월4일</t>
        </is>
      </c>
      <c r="D78" s="126" t="n">
        <v>1565000</v>
      </c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>
        <v>1565000</v>
      </c>
    </row>
    <row r="79">
      <c r="C79" s="93" t="inlineStr">
        <is>
          <t>12월5일</t>
        </is>
      </c>
      <c r="D79" s="126" t="n">
        <v>1524000</v>
      </c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>
        <v>1524000</v>
      </c>
    </row>
    <row r="80">
      <c r="C80" s="93" t="inlineStr">
        <is>
          <t>12월6일</t>
        </is>
      </c>
      <c r="D80" s="126" t="n">
        <v>1185000</v>
      </c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>
        <v>1185000</v>
      </c>
    </row>
    <row r="81">
      <c r="C81" s="93" t="inlineStr">
        <is>
          <t>12월7일</t>
        </is>
      </c>
      <c r="D81" s="126" t="n">
        <v>978000</v>
      </c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>
        <v>978000</v>
      </c>
    </row>
    <row r="82">
      <c r="C82" s="93" t="inlineStr">
        <is>
          <t>12월8일</t>
        </is>
      </c>
      <c r="D82" s="126" t="n">
        <v>1426000</v>
      </c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>
        <v>1426000</v>
      </c>
    </row>
    <row r="83">
      <c r="C83" s="93" t="inlineStr">
        <is>
          <t>12월9일</t>
        </is>
      </c>
      <c r="D83" s="126" t="n">
        <v>1939000</v>
      </c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>
        <v>1939000</v>
      </c>
    </row>
    <row r="84">
      <c r="C84" s="93" t="inlineStr">
        <is>
          <t>12월10일</t>
        </is>
      </c>
      <c r="D84" s="126" t="n">
        <v>2115000</v>
      </c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>
        <v>2115000</v>
      </c>
    </row>
    <row r="85">
      <c r="C85" s="93" t="inlineStr">
        <is>
          <t>12월11일</t>
        </is>
      </c>
      <c r="D85" s="126" t="n">
        <v>1879000</v>
      </c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>
        <v>1879000</v>
      </c>
    </row>
    <row r="86">
      <c r="C86" s="93" t="inlineStr">
        <is>
          <t>12월12일</t>
        </is>
      </c>
      <c r="D86" s="126" t="n">
        <v>1712000</v>
      </c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>
        <v>1712000</v>
      </c>
    </row>
    <row r="87">
      <c r="C87" s="93" t="inlineStr">
        <is>
          <t>12월13일</t>
        </is>
      </c>
      <c r="D87" s="126" t="n">
        <v>2002000</v>
      </c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>
        <v>2002000</v>
      </c>
    </row>
    <row r="88">
      <c r="C88" s="93" t="inlineStr">
        <is>
          <t>12월14일</t>
        </is>
      </c>
      <c r="D88" s="126" t="n">
        <v>5195000</v>
      </c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>
        <v>5195000</v>
      </c>
    </row>
    <row r="89">
      <c r="C89" s="93" t="inlineStr">
        <is>
          <t>12월15일</t>
        </is>
      </c>
      <c r="D89" s="126" t="n">
        <v>10965000</v>
      </c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>
        <v>10965000</v>
      </c>
    </row>
    <row r="90">
      <c r="C90" s="93" t="inlineStr">
        <is>
          <t>12월16일</t>
        </is>
      </c>
      <c r="D90" s="126" t="n">
        <v>3118000</v>
      </c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>
        <v>3118000</v>
      </c>
    </row>
    <row r="91">
      <c r="C91" s="93" t="inlineStr">
        <is>
          <t>12월17일</t>
        </is>
      </c>
      <c r="D91" s="126" t="n">
        <v>2942000</v>
      </c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>
        <v>2942000</v>
      </c>
    </row>
    <row r="92">
      <c r="C92" s="93" t="inlineStr">
        <is>
          <t>12월18일</t>
        </is>
      </c>
      <c r="D92" s="126" t="n">
        <v>2652000</v>
      </c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>
        <v>2652000</v>
      </c>
    </row>
    <row r="93">
      <c r="C93" s="93" t="inlineStr">
        <is>
          <t>12월19일</t>
        </is>
      </c>
      <c r="D93" s="126" t="n">
        <v>2752000</v>
      </c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>
        <v>2752000</v>
      </c>
    </row>
    <row r="94">
      <c r="C94" s="93" t="inlineStr">
        <is>
          <t>12월20일</t>
        </is>
      </c>
      <c r="D94" s="126" t="n">
        <v>2570000</v>
      </c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>
        <v>2570000</v>
      </c>
    </row>
    <row r="95">
      <c r="C95" s="93" t="inlineStr">
        <is>
          <t>12월21일</t>
        </is>
      </c>
      <c r="D95" s="126" t="n">
        <v>2086000</v>
      </c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>
        <v>2086000</v>
      </c>
    </row>
    <row r="96">
      <c r="C96" s="93" t="inlineStr">
        <is>
          <t>12월22일</t>
        </is>
      </c>
      <c r="D96" s="126" t="n">
        <v>1612000</v>
      </c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>
        <v>1612000</v>
      </c>
    </row>
    <row r="97">
      <c r="C97" s="93" t="inlineStr">
        <is>
          <t>12월23일</t>
        </is>
      </c>
      <c r="D97" s="126" t="n">
        <v>1691000</v>
      </c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>
        <v>1691000</v>
      </c>
    </row>
    <row r="98">
      <c r="C98" s="93" t="inlineStr">
        <is>
          <t>12월24일</t>
        </is>
      </c>
      <c r="D98" s="126" t="n">
        <v>1716000</v>
      </c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>
        <v>1716000</v>
      </c>
    </row>
    <row r="99">
      <c r="C99" s="93" t="inlineStr">
        <is>
          <t>12월25일</t>
        </is>
      </c>
      <c r="D99" s="126" t="n">
        <v>2132000</v>
      </c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>
        <v>2132000</v>
      </c>
    </row>
    <row r="100">
      <c r="C100" s="93" t="inlineStr">
        <is>
          <t>12월26일</t>
        </is>
      </c>
      <c r="D100" s="126" t="n">
        <v>2587000</v>
      </c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>
        <v>2587000</v>
      </c>
    </row>
    <row r="101">
      <c r="C101" s="93" t="inlineStr">
        <is>
          <t>12월27일</t>
        </is>
      </c>
      <c r="D101" s="126" t="n">
        <v>2319000</v>
      </c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>
        <v>2319000</v>
      </c>
    </row>
    <row r="102">
      <c r="C102" s="93" t="inlineStr">
        <is>
          <t>12월28일</t>
        </is>
      </c>
      <c r="D102" s="126" t="n">
        <v>2079000</v>
      </c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>
        <v>2079000</v>
      </c>
    </row>
    <row r="103">
      <c r="C103" s="93" t="inlineStr">
        <is>
          <t>12월29일</t>
        </is>
      </c>
      <c r="D103" s="126" t="n">
        <v>1537000</v>
      </c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>
        <v>1537000</v>
      </c>
    </row>
    <row r="104">
      <c r="C104" s="93" t="inlineStr">
        <is>
          <t>12월30일</t>
        </is>
      </c>
      <c r="D104" s="126" t="n">
        <v>2175000</v>
      </c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>
        <v>2175000</v>
      </c>
    </row>
    <row r="105">
      <c r="C105" s="93" t="inlineStr">
        <is>
          <t>12월31일</t>
        </is>
      </c>
      <c r="D105" s="126" t="n">
        <v>1334000</v>
      </c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>
        <v>1334000</v>
      </c>
    </row>
    <row r="106">
      <c r="B106" s="93" t="inlineStr">
        <is>
          <t>12월 요약</t>
        </is>
      </c>
      <c r="C106" s="93" t="n"/>
      <c r="D106" s="126" t="n">
        <v>73951000</v>
      </c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>
        <v>73951000</v>
      </c>
    </row>
    <row r="107">
      <c r="A107" s="93" t="inlineStr">
        <is>
          <t>2019년 요약</t>
        </is>
      </c>
      <c r="B107" s="93" t="n"/>
      <c r="C107" s="93" t="n"/>
      <c r="D107" s="126" t="n">
        <v>214116000</v>
      </c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>
        <v>214116000</v>
      </c>
    </row>
    <row r="108">
      <c r="A108" s="93" t="inlineStr">
        <is>
          <t>2020년</t>
        </is>
      </c>
      <c r="B108" s="93" t="inlineStr">
        <is>
          <t>1월</t>
        </is>
      </c>
      <c r="C108" s="93" t="inlineStr">
        <is>
          <t>1월1일</t>
        </is>
      </c>
      <c r="D108" s="126" t="n">
        <v>2318000</v>
      </c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>
        <v>2318000</v>
      </c>
    </row>
    <row r="109">
      <c r="C109" s="93" t="inlineStr">
        <is>
          <t>1월2일</t>
        </is>
      </c>
      <c r="D109" s="126" t="n">
        <v>2663000</v>
      </c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>
        <v>2663000</v>
      </c>
    </row>
    <row r="110">
      <c r="C110" s="93" t="inlineStr">
        <is>
          <t>1월3일</t>
        </is>
      </c>
      <c r="D110" s="126" t="n">
        <v>2308000</v>
      </c>
      <c r="E110" s="126" t="n"/>
      <c r="F110" s="126" t="n"/>
      <c r="G110" s="126" t="n"/>
      <c r="H110" s="126" t="n"/>
      <c r="I110" s="126" t="n"/>
      <c r="J110" s="126" t="n"/>
      <c r="K110" s="126" t="n"/>
      <c r="L110" s="126" t="n">
        <v>20000</v>
      </c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>
        <v>2328000</v>
      </c>
    </row>
    <row r="111">
      <c r="C111" s="93" t="inlineStr">
        <is>
          <t>1월4일</t>
        </is>
      </c>
      <c r="D111" s="126" t="n">
        <v>1920000</v>
      </c>
      <c r="E111" s="126" t="n"/>
      <c r="F111" s="126" t="n"/>
      <c r="G111" s="126" t="n"/>
      <c r="H111" s="126" t="n"/>
      <c r="I111" s="126" t="n"/>
      <c r="J111" s="126" t="n"/>
      <c r="K111" s="126" t="n"/>
      <c r="L111" s="126" t="n">
        <v>20000</v>
      </c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>
        <v>1940000</v>
      </c>
    </row>
    <row r="112">
      <c r="C112" s="93" t="inlineStr">
        <is>
          <t>1월5일</t>
        </is>
      </c>
      <c r="D112" s="126" t="n">
        <v>2181000</v>
      </c>
      <c r="E112" s="126" t="n"/>
      <c r="F112" s="126" t="n"/>
      <c r="G112" s="126" t="n"/>
      <c r="H112" s="126" t="n"/>
      <c r="I112" s="126" t="n"/>
      <c r="J112" s="126" t="n"/>
      <c r="K112" s="126" t="n"/>
      <c r="L112" s="126" t="n">
        <v>20000</v>
      </c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>
        <v>2201000</v>
      </c>
    </row>
    <row r="113">
      <c r="C113" s="93" t="inlineStr">
        <is>
          <t>1월6일</t>
        </is>
      </c>
      <c r="D113" s="126" t="n">
        <v>2711000</v>
      </c>
      <c r="E113" s="126" t="n"/>
      <c r="F113" s="126" t="n"/>
      <c r="G113" s="126" t="n"/>
      <c r="H113" s="126" t="n"/>
      <c r="I113" s="126" t="n"/>
      <c r="J113" s="126" t="n"/>
      <c r="K113" s="126" t="n"/>
      <c r="L113" s="126" t="n">
        <v>40000</v>
      </c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>
        <v>2751000</v>
      </c>
    </row>
    <row r="114">
      <c r="C114" s="93" t="inlineStr">
        <is>
          <t>1월7일</t>
        </is>
      </c>
      <c r="D114" s="126" t="n">
        <v>2448000</v>
      </c>
      <c r="E114" s="126" t="n"/>
      <c r="F114" s="126" t="n"/>
      <c r="G114" s="126" t="n"/>
      <c r="H114" s="126" t="n"/>
      <c r="I114" s="126" t="n"/>
      <c r="J114" s="126" t="n"/>
      <c r="K114" s="126" t="n"/>
      <c r="L114" s="126" t="n">
        <v>120000</v>
      </c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>
        <v>2568000</v>
      </c>
    </row>
    <row r="115">
      <c r="C115" s="93" t="inlineStr">
        <is>
          <t>1월8일</t>
        </is>
      </c>
      <c r="D115" s="126" t="n">
        <v>2299000</v>
      </c>
      <c r="E115" s="126" t="n"/>
      <c r="F115" s="126" t="n"/>
      <c r="G115" s="126" t="n"/>
      <c r="H115" s="126" t="n"/>
      <c r="I115" s="126" t="n"/>
      <c r="J115" s="126" t="n"/>
      <c r="K115" s="126" t="n"/>
      <c r="L115" s="126" t="n">
        <v>40000</v>
      </c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>
        <v>2339000</v>
      </c>
    </row>
    <row r="116">
      <c r="C116" s="93" t="inlineStr">
        <is>
          <t>1월9일</t>
        </is>
      </c>
      <c r="D116" s="126" t="n">
        <v>2714000</v>
      </c>
      <c r="E116" s="126" t="n"/>
      <c r="F116" s="126" t="n"/>
      <c r="G116" s="126" t="n"/>
      <c r="H116" s="126" t="n"/>
      <c r="I116" s="126" t="n"/>
      <c r="J116" s="126" t="n"/>
      <c r="K116" s="126" t="n"/>
      <c r="L116" s="126" t="n">
        <v>60000</v>
      </c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>
        <v>2774000</v>
      </c>
    </row>
    <row r="117">
      <c r="C117" s="93" t="inlineStr">
        <is>
          <t>1월10일</t>
        </is>
      </c>
      <c r="D117" s="126" t="n">
        <v>2556000</v>
      </c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>
        <v>2556000</v>
      </c>
    </row>
    <row r="118">
      <c r="C118" s="93" t="inlineStr">
        <is>
          <t>1월11일</t>
        </is>
      </c>
      <c r="D118" s="126" t="n">
        <v>2209000</v>
      </c>
      <c r="E118" s="126" t="n"/>
      <c r="F118" s="126" t="n"/>
      <c r="G118" s="126" t="n"/>
      <c r="H118" s="126" t="n"/>
      <c r="I118" s="126" t="n"/>
      <c r="J118" s="126" t="n"/>
      <c r="K118" s="126" t="n"/>
      <c r="L118" s="126" t="n">
        <v>20000</v>
      </c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>
        <v>2229000</v>
      </c>
    </row>
    <row r="119">
      <c r="C119" s="93" t="inlineStr">
        <is>
          <t>1월12일</t>
        </is>
      </c>
      <c r="D119" s="126" t="n">
        <v>3011000</v>
      </c>
      <c r="E119" s="126" t="n"/>
      <c r="F119" s="126" t="n"/>
      <c r="G119" s="126" t="n"/>
      <c r="H119" s="126" t="n"/>
      <c r="I119" s="126" t="n"/>
      <c r="J119" s="126" t="n"/>
      <c r="K119" s="126" t="n"/>
      <c r="L119" s="126" t="n">
        <v>40000</v>
      </c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>
        <v>3051000</v>
      </c>
    </row>
    <row r="120">
      <c r="C120" s="93" t="inlineStr">
        <is>
          <t>1월13일</t>
        </is>
      </c>
      <c r="D120" s="126" t="n">
        <v>7620000</v>
      </c>
      <c r="E120" s="126" t="n"/>
      <c r="F120" s="126" t="n"/>
      <c r="G120" s="126" t="n"/>
      <c r="H120" s="126" t="n"/>
      <c r="I120" s="126" t="n"/>
      <c r="J120" s="126" t="n"/>
      <c r="K120" s="126" t="n"/>
      <c r="L120" s="126" t="n">
        <v>40000</v>
      </c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>
        <v>7660000</v>
      </c>
    </row>
    <row r="121">
      <c r="C121" s="93" t="inlineStr">
        <is>
          <t>1월14일</t>
        </is>
      </c>
      <c r="D121" s="126" t="n">
        <v>3835000</v>
      </c>
      <c r="E121" s="126" t="n"/>
      <c r="F121" s="126" t="n"/>
      <c r="G121" s="126" t="n"/>
      <c r="H121" s="126" t="n"/>
      <c r="I121" s="126" t="n"/>
      <c r="J121" s="126" t="n"/>
      <c r="K121" s="126" t="n"/>
      <c r="L121" s="126" t="n">
        <v>20000</v>
      </c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>
        <v>3855000</v>
      </c>
    </row>
    <row r="122">
      <c r="C122" s="93" t="inlineStr">
        <is>
          <t>1월15일</t>
        </is>
      </c>
      <c r="D122" s="126" t="n">
        <v>3092000</v>
      </c>
      <c r="E122" s="126" t="n"/>
      <c r="F122" s="126" t="n"/>
      <c r="G122" s="126" t="n"/>
      <c r="H122" s="126" t="n"/>
      <c r="I122" s="126" t="n"/>
      <c r="J122" s="126" t="n"/>
      <c r="K122" s="126" t="n"/>
      <c r="L122" s="126" t="n">
        <v>60000</v>
      </c>
      <c r="M122" s="126" t="n"/>
      <c r="N122" s="126" t="n"/>
      <c r="O122" s="126" t="n"/>
      <c r="P122" s="126" t="n"/>
      <c r="Q122" s="126" t="n"/>
      <c r="R122" s="126" t="n">
        <v>28000</v>
      </c>
      <c r="S122" s="126" t="n"/>
      <c r="T122" s="126" t="n"/>
      <c r="U122" s="126" t="n"/>
      <c r="V122" s="126" t="n">
        <v>3180000</v>
      </c>
    </row>
    <row r="123">
      <c r="C123" s="93" t="inlineStr">
        <is>
          <t>1월16일</t>
        </is>
      </c>
      <c r="D123" s="126" t="n">
        <v>2215000</v>
      </c>
      <c r="E123" s="126" t="n"/>
      <c r="F123" s="126" t="n"/>
      <c r="G123" s="126" t="n"/>
      <c r="H123" s="126" t="n"/>
      <c r="I123" s="126" t="n"/>
      <c r="J123" s="126" t="n"/>
      <c r="K123" s="126" t="n"/>
      <c r="L123" s="126" t="n">
        <v>20000</v>
      </c>
      <c r="M123" s="126" t="n"/>
      <c r="N123" s="126" t="n"/>
      <c r="O123" s="126" t="n"/>
      <c r="P123" s="126" t="n"/>
      <c r="Q123" s="126" t="n"/>
      <c r="R123" s="126" t="n">
        <v>8000</v>
      </c>
      <c r="S123" s="126" t="n"/>
      <c r="T123" s="126" t="n"/>
      <c r="U123" s="126" t="n"/>
      <c r="V123" s="126" t="n">
        <v>2243000</v>
      </c>
    </row>
    <row r="124">
      <c r="C124" s="93" t="inlineStr">
        <is>
          <t>1월17일</t>
        </is>
      </c>
      <c r="D124" s="126" t="n">
        <v>2541000</v>
      </c>
      <c r="E124" s="126" t="n"/>
      <c r="F124" s="126" t="n"/>
      <c r="G124" s="126" t="n"/>
      <c r="H124" s="126" t="n"/>
      <c r="I124" s="126" t="n"/>
      <c r="J124" s="126" t="n"/>
      <c r="K124" s="126" t="n"/>
      <c r="L124" s="126" t="n">
        <v>40000</v>
      </c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>
        <v>2581000</v>
      </c>
    </row>
    <row r="125">
      <c r="C125" s="93" t="inlineStr">
        <is>
          <t>1월18일</t>
        </is>
      </c>
      <c r="D125" s="126" t="n">
        <v>2300000</v>
      </c>
      <c r="E125" s="126" t="n"/>
      <c r="F125" s="126" t="n"/>
      <c r="G125" s="126" t="n"/>
      <c r="H125" s="126" t="n"/>
      <c r="I125" s="126" t="n"/>
      <c r="J125" s="126" t="n"/>
      <c r="K125" s="126" t="n"/>
      <c r="L125" s="126" t="n">
        <v>40000</v>
      </c>
      <c r="M125" s="126" t="n"/>
      <c r="N125" s="126" t="n"/>
      <c r="O125" s="126" t="n"/>
      <c r="P125" s="126" t="n"/>
      <c r="Q125" s="126" t="n"/>
      <c r="R125" s="126" t="n">
        <v>8000</v>
      </c>
      <c r="S125" s="126" t="n"/>
      <c r="T125" s="126" t="n"/>
      <c r="U125" s="126" t="n"/>
      <c r="V125" s="126" t="n">
        <v>2348000</v>
      </c>
    </row>
    <row r="126">
      <c r="C126" s="93" t="inlineStr">
        <is>
          <t>1월19일</t>
        </is>
      </c>
      <c r="D126" s="126" t="n">
        <v>2560000</v>
      </c>
      <c r="E126" s="126" t="n"/>
      <c r="F126" s="126" t="n"/>
      <c r="G126" s="126" t="n"/>
      <c r="H126" s="126" t="n"/>
      <c r="I126" s="126" t="n"/>
      <c r="J126" s="126" t="n"/>
      <c r="K126" s="126" t="n"/>
      <c r="L126" s="126" t="n">
        <v>60000</v>
      </c>
      <c r="M126" s="126" t="n"/>
      <c r="N126" s="126" t="n"/>
      <c r="O126" s="126" t="n"/>
      <c r="P126" s="126" t="n"/>
      <c r="Q126" s="126" t="n"/>
      <c r="R126" s="126" t="n">
        <v>28000</v>
      </c>
      <c r="S126" s="126" t="n"/>
      <c r="T126" s="126" t="n"/>
      <c r="U126" s="126" t="n"/>
      <c r="V126" s="126" t="n">
        <v>2648000</v>
      </c>
    </row>
    <row r="127">
      <c r="C127" s="93" t="inlineStr">
        <is>
          <t>1월20일</t>
        </is>
      </c>
      <c r="D127" s="126" t="n">
        <v>2750000</v>
      </c>
      <c r="E127" s="126" t="n"/>
      <c r="F127" s="126" t="n"/>
      <c r="G127" s="126" t="n"/>
      <c r="H127" s="126" t="n"/>
      <c r="I127" s="126" t="n"/>
      <c r="J127" s="126" t="n"/>
      <c r="K127" s="126" t="n"/>
      <c r="L127" s="126" t="n">
        <v>60000</v>
      </c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>
        <v>2810000</v>
      </c>
    </row>
    <row r="128">
      <c r="C128" s="93" t="inlineStr">
        <is>
          <t>1월21일</t>
        </is>
      </c>
      <c r="D128" s="126" t="n">
        <v>2343000</v>
      </c>
      <c r="E128" s="126" t="n"/>
      <c r="F128" s="126" t="n"/>
      <c r="G128" s="126" t="n"/>
      <c r="H128" s="126" t="n"/>
      <c r="I128" s="126" t="n"/>
      <c r="J128" s="126" t="n"/>
      <c r="K128" s="126" t="n"/>
      <c r="L128" s="126" t="n">
        <v>40000</v>
      </c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>
        <v>2383000</v>
      </c>
    </row>
    <row r="129">
      <c r="C129" s="93" t="inlineStr">
        <is>
          <t>1월22일</t>
        </is>
      </c>
      <c r="D129" s="126" t="n">
        <v>1891000</v>
      </c>
      <c r="E129" s="126" t="n"/>
      <c r="F129" s="126" t="n"/>
      <c r="G129" s="126" t="n"/>
      <c r="H129" s="126" t="n"/>
      <c r="I129" s="126" t="n"/>
      <c r="J129" s="126" t="n"/>
      <c r="K129" s="126" t="n"/>
      <c r="L129" s="126" t="n">
        <v>40000</v>
      </c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>
        <v>1931000</v>
      </c>
    </row>
    <row r="130">
      <c r="C130" s="93" t="inlineStr">
        <is>
          <t>1월23일</t>
        </is>
      </c>
      <c r="D130" s="126" t="n">
        <v>1763000</v>
      </c>
      <c r="E130" s="126" t="n"/>
      <c r="F130" s="126" t="n"/>
      <c r="G130" s="126" t="n"/>
      <c r="H130" s="126" t="n"/>
      <c r="I130" s="126" t="n"/>
      <c r="J130" s="126" t="n"/>
      <c r="K130" s="126" t="n"/>
      <c r="L130" s="126" t="n">
        <v>20000</v>
      </c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>
        <v>1783000</v>
      </c>
    </row>
    <row r="131">
      <c r="C131" s="93" t="inlineStr">
        <is>
          <t>1월24일</t>
        </is>
      </c>
      <c r="D131" s="126" t="n">
        <v>2053000</v>
      </c>
      <c r="E131" s="126" t="n"/>
      <c r="F131" s="126" t="n"/>
      <c r="G131" s="126" t="n"/>
      <c r="H131" s="126" t="n"/>
      <c r="I131" s="126" t="n"/>
      <c r="J131" s="126" t="n"/>
      <c r="K131" s="126" t="n"/>
      <c r="L131" s="126" t="n">
        <v>40000</v>
      </c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>
        <v>2093000</v>
      </c>
    </row>
    <row r="132">
      <c r="C132" s="93" t="inlineStr">
        <is>
          <t>1월25일</t>
        </is>
      </c>
      <c r="D132" s="126" t="n">
        <v>1949000</v>
      </c>
      <c r="E132" s="126" t="n"/>
      <c r="F132" s="126" t="n"/>
      <c r="G132" s="126" t="n"/>
      <c r="H132" s="126" t="n"/>
      <c r="I132" s="126" t="n"/>
      <c r="J132" s="126" t="n"/>
      <c r="K132" s="126" t="n"/>
      <c r="L132" s="126" t="n">
        <v>60000</v>
      </c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>
        <v>2009000</v>
      </c>
    </row>
    <row r="133">
      <c r="C133" s="93" t="inlineStr">
        <is>
          <t>1월26일</t>
        </is>
      </c>
      <c r="D133" s="126" t="n">
        <v>2953000</v>
      </c>
      <c r="E133" s="126" t="n"/>
      <c r="F133" s="126" t="n"/>
      <c r="G133" s="126" t="n"/>
      <c r="H133" s="126" t="n"/>
      <c r="I133" s="126" t="n"/>
      <c r="J133" s="126" t="n"/>
      <c r="K133" s="126" t="n"/>
      <c r="L133" s="126" t="n">
        <v>20000</v>
      </c>
      <c r="M133" s="126" t="n"/>
      <c r="N133" s="126" t="n"/>
      <c r="O133" s="126" t="n"/>
      <c r="P133" s="126" t="n"/>
      <c r="Q133" s="126" t="n"/>
      <c r="R133" s="126" t="n">
        <v>12000</v>
      </c>
      <c r="S133" s="126" t="n"/>
      <c r="T133" s="126" t="n"/>
      <c r="U133" s="126" t="n"/>
      <c r="V133" s="126" t="n">
        <v>2985000</v>
      </c>
    </row>
    <row r="134">
      <c r="C134" s="93" t="inlineStr">
        <is>
          <t>1월27일</t>
        </is>
      </c>
      <c r="D134" s="126" t="n">
        <v>4355000</v>
      </c>
      <c r="E134" s="126" t="n"/>
      <c r="F134" s="126" t="n"/>
      <c r="G134" s="126" t="n"/>
      <c r="H134" s="126" t="n"/>
      <c r="I134" s="126" t="n"/>
      <c r="J134" s="126" t="n"/>
      <c r="K134" s="126" t="n"/>
      <c r="L134" s="126" t="n">
        <v>80000</v>
      </c>
      <c r="M134" s="126" t="n"/>
      <c r="N134" s="126" t="n"/>
      <c r="O134" s="126" t="n"/>
      <c r="P134" s="126" t="n"/>
      <c r="Q134" s="126" t="n"/>
      <c r="R134" s="126" t="n">
        <v>4000</v>
      </c>
      <c r="S134" s="126" t="n"/>
      <c r="T134" s="126" t="n"/>
      <c r="U134" s="126" t="n"/>
      <c r="V134" s="126" t="n">
        <v>4439000</v>
      </c>
    </row>
    <row r="135">
      <c r="C135" s="93" t="inlineStr">
        <is>
          <t>1월28일</t>
        </is>
      </c>
      <c r="D135" s="126" t="n">
        <v>4514000</v>
      </c>
      <c r="E135" s="126" t="n"/>
      <c r="F135" s="126" t="n"/>
      <c r="G135" s="126" t="n"/>
      <c r="H135" s="126" t="n"/>
      <c r="I135" s="126" t="n"/>
      <c r="J135" s="126" t="n"/>
      <c r="K135" s="126" t="n"/>
      <c r="L135" s="126" t="n">
        <v>60000</v>
      </c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>
        <v>4574000</v>
      </c>
    </row>
    <row r="136">
      <c r="C136" s="93" t="inlineStr">
        <is>
          <t>1월29일</t>
        </is>
      </c>
      <c r="D136" s="126" t="n">
        <v>6471000</v>
      </c>
      <c r="E136" s="126" t="n"/>
      <c r="F136" s="126" t="n"/>
      <c r="G136" s="126" t="n"/>
      <c r="H136" s="126" t="n"/>
      <c r="I136" s="126" t="n"/>
      <c r="J136" s="126" t="n"/>
      <c r="K136" s="126" t="n"/>
      <c r="L136" s="126" t="n">
        <v>100000</v>
      </c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>
        <v>6571000</v>
      </c>
    </row>
    <row r="137">
      <c r="C137" s="93" t="inlineStr">
        <is>
          <t>1월30일</t>
        </is>
      </c>
      <c r="D137" s="126" t="n">
        <v>5975000</v>
      </c>
      <c r="E137" s="126" t="n"/>
      <c r="F137" s="126" t="n"/>
      <c r="G137" s="126" t="n"/>
      <c r="H137" s="126" t="n"/>
      <c r="I137" s="126" t="n"/>
      <c r="J137" s="126" t="n"/>
      <c r="K137" s="126" t="n"/>
      <c r="L137" s="126" t="n">
        <v>40000</v>
      </c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>
        <v>6015000</v>
      </c>
    </row>
    <row r="138">
      <c r="C138" s="93" t="inlineStr">
        <is>
          <t>1월31일</t>
        </is>
      </c>
      <c r="D138" s="126" t="n">
        <v>4156000</v>
      </c>
      <c r="E138" s="126" t="n"/>
      <c r="F138" s="126" t="n"/>
      <c r="G138" s="126" t="n"/>
      <c r="H138" s="126" t="n"/>
      <c r="I138" s="126" t="n"/>
      <c r="J138" s="126" t="n"/>
      <c r="K138" s="126" t="n"/>
      <c r="L138" s="126" t="n">
        <v>80000</v>
      </c>
      <c r="M138" s="126" t="n"/>
      <c r="N138" s="126" t="n"/>
      <c r="O138" s="126" t="n"/>
      <c r="P138" s="126" t="n"/>
      <c r="Q138" s="126" t="n"/>
      <c r="R138" s="126" t="n">
        <v>4000</v>
      </c>
      <c r="S138" s="126" t="n"/>
      <c r="T138" s="126" t="n"/>
      <c r="U138" s="126" t="n"/>
      <c r="V138" s="126" t="n">
        <v>4240000</v>
      </c>
    </row>
    <row r="139">
      <c r="B139" s="93" t="inlineStr">
        <is>
          <t>1월 요약</t>
        </is>
      </c>
      <c r="C139" s="93" t="n"/>
      <c r="D139" s="126" t="n">
        <v>94674000</v>
      </c>
      <c r="E139" s="126" t="n"/>
      <c r="F139" s="126" t="n"/>
      <c r="G139" s="126" t="n"/>
      <c r="H139" s="126" t="n"/>
      <c r="I139" s="126" t="n"/>
      <c r="J139" s="126" t="n"/>
      <c r="K139" s="126" t="n"/>
      <c r="L139" s="126" t="n">
        <v>1300000</v>
      </c>
      <c r="M139" s="126" t="n"/>
      <c r="N139" s="126" t="n"/>
      <c r="O139" s="126" t="n"/>
      <c r="P139" s="126" t="n"/>
      <c r="Q139" s="126" t="n"/>
      <c r="R139" s="126" t="n">
        <v>92000</v>
      </c>
      <c r="S139" s="126" t="n"/>
      <c r="T139" s="126" t="n"/>
      <c r="U139" s="126" t="n"/>
      <c r="V139" s="126" t="n">
        <v>96066000</v>
      </c>
    </row>
    <row r="140">
      <c r="B140" s="93" t="inlineStr">
        <is>
          <t>2월</t>
        </is>
      </c>
      <c r="C140" s="93" t="inlineStr">
        <is>
          <t>2월1일</t>
        </is>
      </c>
      <c r="D140" s="126" t="n">
        <v>4487000</v>
      </c>
      <c r="E140" s="126" t="n"/>
      <c r="F140" s="126" t="n"/>
      <c r="G140" s="126" t="n"/>
      <c r="H140" s="126" t="n"/>
      <c r="I140" s="126" t="n"/>
      <c r="J140" s="126" t="n"/>
      <c r="K140" s="126" t="n"/>
      <c r="L140" s="126" t="n">
        <v>100000</v>
      </c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>
        <v>4587000</v>
      </c>
    </row>
    <row r="141">
      <c r="C141" s="93" t="inlineStr">
        <is>
          <t>2월2일</t>
        </is>
      </c>
      <c r="D141" s="126" t="n">
        <v>4582000</v>
      </c>
      <c r="E141" s="126" t="n"/>
      <c r="F141" s="126" t="n"/>
      <c r="G141" s="126" t="n"/>
      <c r="H141" s="126" t="n"/>
      <c r="I141" s="126" t="n"/>
      <c r="J141" s="126" t="n"/>
      <c r="K141" s="126" t="n"/>
      <c r="L141" s="126" t="n">
        <v>160000</v>
      </c>
      <c r="M141" s="126" t="n"/>
      <c r="N141" s="126" t="n"/>
      <c r="O141" s="126" t="n"/>
      <c r="P141" s="126" t="n"/>
      <c r="Q141" s="126" t="n"/>
      <c r="R141" s="126" t="n">
        <v>12000</v>
      </c>
      <c r="S141" s="126" t="n"/>
      <c r="T141" s="126" t="n"/>
      <c r="U141" s="126" t="n"/>
      <c r="V141" s="126" t="n">
        <v>4754000</v>
      </c>
    </row>
    <row r="142">
      <c r="C142" s="93" t="inlineStr">
        <is>
          <t>2월3일</t>
        </is>
      </c>
      <c r="D142" s="126" t="n">
        <v>4496000</v>
      </c>
      <c r="E142" s="126" t="n"/>
      <c r="F142" s="126" t="n"/>
      <c r="G142" s="126" t="n"/>
      <c r="H142" s="126" t="n"/>
      <c r="I142" s="126" t="n"/>
      <c r="J142" s="126" t="n"/>
      <c r="K142" s="126" t="n"/>
      <c r="L142" s="126" t="n">
        <v>80000</v>
      </c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>
        <v>4576000</v>
      </c>
    </row>
    <row r="143">
      <c r="C143" s="93" t="inlineStr">
        <is>
          <t>2월4일</t>
        </is>
      </c>
      <c r="D143" s="126" t="n">
        <v>3661000</v>
      </c>
      <c r="E143" s="126" t="n"/>
      <c r="F143" s="126" t="n"/>
      <c r="G143" s="126" t="n"/>
      <c r="H143" s="126" t="n"/>
      <c r="I143" s="126" t="n"/>
      <c r="J143" s="126" t="n"/>
      <c r="K143" s="126" t="n"/>
      <c r="L143" s="126" t="n">
        <v>40000</v>
      </c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>
        <v>3701000</v>
      </c>
    </row>
    <row r="144">
      <c r="C144" s="93" t="inlineStr">
        <is>
          <t>2월5일</t>
        </is>
      </c>
      <c r="D144" s="126" t="n">
        <v>3894000</v>
      </c>
      <c r="E144" s="126" t="n"/>
      <c r="F144" s="126" t="n"/>
      <c r="G144" s="126" t="n"/>
      <c r="H144" s="126" t="n"/>
      <c r="I144" s="126" t="n"/>
      <c r="J144" s="126" t="n"/>
      <c r="K144" s="126" t="n"/>
      <c r="L144" s="126" t="n">
        <v>160000</v>
      </c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>
        <v>4054000</v>
      </c>
    </row>
    <row r="145">
      <c r="C145" s="93" t="inlineStr">
        <is>
          <t>2월6일</t>
        </is>
      </c>
      <c r="D145" s="126" t="n">
        <v>4341000</v>
      </c>
      <c r="E145" s="126" t="n"/>
      <c r="F145" s="126" t="n"/>
      <c r="G145" s="126" t="n"/>
      <c r="H145" s="126" t="n"/>
      <c r="I145" s="126" t="n"/>
      <c r="J145" s="126" t="n"/>
      <c r="K145" s="126" t="n"/>
      <c r="L145" s="126" t="n">
        <v>180000</v>
      </c>
      <c r="M145" s="126" t="n"/>
      <c r="N145" s="126" t="n"/>
      <c r="O145" s="126" t="n"/>
      <c r="P145" s="126" t="n"/>
      <c r="Q145" s="126" t="n"/>
      <c r="R145" s="126" t="n">
        <v>4000</v>
      </c>
      <c r="S145" s="126" t="n"/>
      <c r="T145" s="126" t="n"/>
      <c r="U145" s="126" t="n"/>
      <c r="V145" s="126" t="n">
        <v>4525000</v>
      </c>
    </row>
    <row r="146">
      <c r="C146" s="93" t="inlineStr">
        <is>
          <t>2월7일</t>
        </is>
      </c>
      <c r="D146" s="126" t="n">
        <v>7173000</v>
      </c>
      <c r="E146" s="126" t="n"/>
      <c r="F146" s="126" t="n"/>
      <c r="G146" s="126" t="n"/>
      <c r="H146" s="126" t="n"/>
      <c r="I146" s="126" t="n"/>
      <c r="J146" s="126" t="n"/>
      <c r="K146" s="126" t="n"/>
      <c r="L146" s="126" t="n">
        <v>120000</v>
      </c>
      <c r="M146" s="126" t="n"/>
      <c r="N146" s="126" t="n"/>
      <c r="O146" s="126" t="n"/>
      <c r="P146" s="126" t="n"/>
      <c r="Q146" s="126" t="n"/>
      <c r="R146" s="126" t="n">
        <v>4000</v>
      </c>
      <c r="S146" s="126" t="n"/>
      <c r="T146" s="126" t="n"/>
      <c r="U146" s="126" t="n"/>
      <c r="V146" s="126" t="n">
        <v>7297000</v>
      </c>
    </row>
    <row r="147">
      <c r="C147" s="93" t="inlineStr">
        <is>
          <t>2월8일</t>
        </is>
      </c>
      <c r="D147" s="126" t="n">
        <v>2950000</v>
      </c>
      <c r="E147" s="126" t="n"/>
      <c r="F147" s="126" t="n"/>
      <c r="G147" s="126" t="n"/>
      <c r="H147" s="126" t="n"/>
      <c r="I147" s="126" t="n"/>
      <c r="J147" s="126" t="n"/>
      <c r="K147" s="126" t="n"/>
      <c r="L147" s="126" t="n">
        <v>135000</v>
      </c>
      <c r="M147" s="126" t="n"/>
      <c r="N147" s="126" t="n"/>
      <c r="O147" s="126" t="n"/>
      <c r="P147" s="126" t="n"/>
      <c r="Q147" s="126" t="n"/>
      <c r="R147" s="126" t="n">
        <v>24000</v>
      </c>
      <c r="S147" s="126" t="n"/>
      <c r="T147" s="126" t="n"/>
      <c r="U147" s="126" t="n"/>
      <c r="V147" s="126" t="n">
        <v>3109000</v>
      </c>
    </row>
    <row r="148">
      <c r="C148" s="93" t="inlineStr">
        <is>
          <t>2월9일</t>
        </is>
      </c>
      <c r="D148" s="126" t="n">
        <v>3673000</v>
      </c>
      <c r="E148" s="126" t="n"/>
      <c r="F148" s="126" t="n"/>
      <c r="G148" s="126" t="n"/>
      <c r="H148" s="126" t="n"/>
      <c r="I148" s="126" t="n"/>
      <c r="J148" s="126" t="n"/>
      <c r="K148" s="126" t="n"/>
      <c r="L148" s="126" t="n">
        <v>155000</v>
      </c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>
        <v>3828000</v>
      </c>
    </row>
    <row r="149">
      <c r="C149" s="93" t="inlineStr">
        <is>
          <t>2월10일</t>
        </is>
      </c>
      <c r="D149" s="126" t="n">
        <v>9904000</v>
      </c>
      <c r="E149" s="126" t="n"/>
      <c r="F149" s="126" t="n"/>
      <c r="G149" s="126" t="n"/>
      <c r="H149" s="126" t="n"/>
      <c r="I149" s="126" t="n"/>
      <c r="J149" s="126" t="n"/>
      <c r="K149" s="126" t="n"/>
      <c r="L149" s="126" t="n">
        <v>240000</v>
      </c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>
        <v>10144000</v>
      </c>
    </row>
    <row r="150">
      <c r="C150" s="93" t="inlineStr">
        <is>
          <t>2월11일</t>
        </is>
      </c>
      <c r="D150" s="126" t="n">
        <v>8061000</v>
      </c>
      <c r="E150" s="126" t="n"/>
      <c r="F150" s="126" t="n"/>
      <c r="G150" s="126" t="n"/>
      <c r="H150" s="126" t="n"/>
      <c r="I150" s="126" t="n"/>
      <c r="J150" s="126" t="n"/>
      <c r="K150" s="126" t="n">
        <v>172000</v>
      </c>
      <c r="L150" s="126" t="n">
        <v>480000</v>
      </c>
      <c r="M150" s="126" t="n"/>
      <c r="N150" s="126" t="n"/>
      <c r="O150" s="126" t="n"/>
      <c r="P150" s="126" t="n"/>
      <c r="Q150" s="126" t="n"/>
      <c r="R150" s="126" t="n">
        <v>20000</v>
      </c>
      <c r="S150" s="126" t="n"/>
      <c r="T150" s="126" t="n"/>
      <c r="U150" s="126" t="n"/>
      <c r="V150" s="126" t="n">
        <v>8733000</v>
      </c>
    </row>
    <row r="151">
      <c r="C151" s="93" t="inlineStr">
        <is>
          <t>2월12일</t>
        </is>
      </c>
      <c r="D151" s="126" t="n">
        <v>10026000</v>
      </c>
      <c r="E151" s="126" t="n"/>
      <c r="F151" s="126" t="n"/>
      <c r="G151" s="126" t="n"/>
      <c r="H151" s="126" t="n"/>
      <c r="I151" s="126" t="n"/>
      <c r="J151" s="126" t="n"/>
      <c r="K151" s="126" t="n">
        <v>176000</v>
      </c>
      <c r="L151" s="126" t="n">
        <v>115000</v>
      </c>
      <c r="M151" s="126" t="n"/>
      <c r="N151" s="126" t="n"/>
      <c r="O151" s="126" t="n"/>
      <c r="P151" s="126" t="n"/>
      <c r="Q151" s="126" t="n"/>
      <c r="R151" s="126" t="n">
        <v>4000</v>
      </c>
      <c r="S151" s="126" t="n"/>
      <c r="T151" s="126" t="n"/>
      <c r="U151" s="126" t="n"/>
      <c r="V151" s="126" t="n">
        <v>10321000</v>
      </c>
    </row>
    <row r="152">
      <c r="C152" s="93" t="inlineStr">
        <is>
          <t>2월13일</t>
        </is>
      </c>
      <c r="D152" s="126" t="n">
        <v>4937000</v>
      </c>
      <c r="E152" s="126" t="n"/>
      <c r="F152" s="126" t="n"/>
      <c r="G152" s="126" t="n"/>
      <c r="H152" s="126" t="n"/>
      <c r="I152" s="126" t="n"/>
      <c r="J152" s="126" t="n"/>
      <c r="K152" s="126" t="n">
        <v>182000</v>
      </c>
      <c r="L152" s="126" t="n">
        <v>290000</v>
      </c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>
        <v>5409000</v>
      </c>
    </row>
    <row r="153">
      <c r="C153" s="93" t="inlineStr">
        <is>
          <t>2월14일</t>
        </is>
      </c>
      <c r="D153" s="126" t="n">
        <v>3751000</v>
      </c>
      <c r="E153" s="126" t="n"/>
      <c r="F153" s="126" t="n"/>
      <c r="G153" s="126" t="n"/>
      <c r="H153" s="126" t="n"/>
      <c r="I153" s="126" t="n"/>
      <c r="J153" s="126" t="n"/>
      <c r="K153" s="126" t="n">
        <v>172000</v>
      </c>
      <c r="L153" s="126" t="n">
        <v>220000</v>
      </c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>
        <v>4143000</v>
      </c>
    </row>
    <row r="154">
      <c r="C154" s="93" t="inlineStr">
        <is>
          <t>2월15일</t>
        </is>
      </c>
      <c r="D154" s="126" t="n">
        <v>3139000</v>
      </c>
      <c r="E154" s="126" t="n"/>
      <c r="F154" s="126" t="n"/>
      <c r="G154" s="126" t="n"/>
      <c r="H154" s="126" t="n"/>
      <c r="I154" s="126" t="n"/>
      <c r="J154" s="126" t="n"/>
      <c r="K154" s="126" t="n">
        <v>135000</v>
      </c>
      <c r="L154" s="126" t="n">
        <v>120000</v>
      </c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>
        <v>3394000</v>
      </c>
    </row>
    <row r="155">
      <c r="C155" s="93" t="inlineStr">
        <is>
          <t>2월16일</t>
        </is>
      </c>
      <c r="D155" s="126" t="n">
        <v>3090000</v>
      </c>
      <c r="E155" s="126" t="n"/>
      <c r="F155" s="126" t="n"/>
      <c r="G155" s="126" t="n"/>
      <c r="H155" s="126" t="n"/>
      <c r="I155" s="126" t="n"/>
      <c r="J155" s="126" t="n"/>
      <c r="K155" s="126" t="n">
        <v>128000</v>
      </c>
      <c r="L155" s="126" t="n">
        <v>325000</v>
      </c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>
        <v>3543000</v>
      </c>
    </row>
    <row r="156">
      <c r="C156" s="93" t="inlineStr">
        <is>
          <t>2월17일</t>
        </is>
      </c>
      <c r="D156" s="126" t="n">
        <v>3957000</v>
      </c>
      <c r="E156" s="126" t="n"/>
      <c r="F156" s="126" t="n"/>
      <c r="G156" s="126" t="n"/>
      <c r="H156" s="126" t="n"/>
      <c r="I156" s="126" t="n"/>
      <c r="J156" s="126" t="n"/>
      <c r="K156" s="126" t="n">
        <v>148000</v>
      </c>
      <c r="L156" s="126" t="n">
        <v>240000</v>
      </c>
      <c r="M156" s="126" t="n"/>
      <c r="N156" s="126" t="n"/>
      <c r="O156" s="126" t="n"/>
      <c r="P156" s="126" t="n"/>
      <c r="Q156" s="126" t="n"/>
      <c r="R156" s="126" t="n">
        <v>16000</v>
      </c>
      <c r="S156" s="126" t="n"/>
      <c r="T156" s="126" t="n"/>
      <c r="U156" s="126" t="n"/>
      <c r="V156" s="126" t="n">
        <v>4361000</v>
      </c>
    </row>
    <row r="157">
      <c r="C157" s="93" t="inlineStr">
        <is>
          <t>2월18일</t>
        </is>
      </c>
      <c r="D157" s="126" t="n">
        <v>9918000</v>
      </c>
      <c r="E157" s="126" t="n"/>
      <c r="F157" s="126" t="n"/>
      <c r="G157" s="126" t="n"/>
      <c r="H157" s="126" t="n"/>
      <c r="I157" s="126" t="n"/>
      <c r="J157" s="126" t="n"/>
      <c r="K157" s="126" t="n">
        <v>269000</v>
      </c>
      <c r="L157" s="126" t="n">
        <v>360000</v>
      </c>
      <c r="M157" s="126" t="n"/>
      <c r="N157" s="126" t="n"/>
      <c r="O157" s="126" t="n"/>
      <c r="P157" s="126" t="n"/>
      <c r="Q157" s="126" t="n"/>
      <c r="R157" s="126" t="n">
        <v>8000</v>
      </c>
      <c r="S157" s="126" t="n"/>
      <c r="T157" s="126" t="n"/>
      <c r="U157" s="126" t="n"/>
      <c r="V157" s="126" t="n">
        <v>10555000</v>
      </c>
    </row>
    <row r="158">
      <c r="C158" s="93" t="inlineStr">
        <is>
          <t>2월19일</t>
        </is>
      </c>
      <c r="D158" s="126" t="n">
        <v>15321000</v>
      </c>
      <c r="E158" s="126" t="n"/>
      <c r="F158" s="126" t="n"/>
      <c r="G158" s="126" t="n"/>
      <c r="H158" s="126" t="n"/>
      <c r="I158" s="126" t="n"/>
      <c r="J158" s="126" t="n"/>
      <c r="K158" s="126" t="n">
        <v>581000</v>
      </c>
      <c r="L158" s="126" t="n">
        <v>270000</v>
      </c>
      <c r="M158" s="126" t="n"/>
      <c r="N158" s="126" t="n"/>
      <c r="O158" s="126" t="n"/>
      <c r="P158" s="126" t="n"/>
      <c r="Q158" s="126" t="n"/>
      <c r="R158" s="126" t="n">
        <v>8000</v>
      </c>
      <c r="S158" s="126" t="n"/>
      <c r="T158" s="126" t="n"/>
      <c r="U158" s="126" t="n"/>
      <c r="V158" s="126" t="n">
        <v>16180000</v>
      </c>
    </row>
    <row r="159">
      <c r="C159" s="93" t="inlineStr">
        <is>
          <t>2월20일</t>
        </is>
      </c>
      <c r="D159" s="126" t="n">
        <v>12333000</v>
      </c>
      <c r="E159" s="126" t="n"/>
      <c r="F159" s="126" t="n"/>
      <c r="G159" s="126" t="n"/>
      <c r="H159" s="126" t="n"/>
      <c r="I159" s="126" t="n"/>
      <c r="J159" s="126" t="n"/>
      <c r="K159" s="126" t="n">
        <v>428000</v>
      </c>
      <c r="L159" s="126" t="n">
        <v>535000</v>
      </c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>
        <v>13296000</v>
      </c>
    </row>
    <row r="160">
      <c r="C160" s="93" t="inlineStr">
        <is>
          <t>2월21일</t>
        </is>
      </c>
      <c r="D160" s="126" t="n">
        <v>6345000</v>
      </c>
      <c r="E160" s="126" t="n"/>
      <c r="F160" s="126" t="n"/>
      <c r="G160" s="126" t="n"/>
      <c r="H160" s="126" t="n"/>
      <c r="I160" s="126" t="n"/>
      <c r="J160" s="126" t="n"/>
      <c r="K160" s="126" t="n">
        <v>332000</v>
      </c>
      <c r="L160" s="126" t="n">
        <v>240000</v>
      </c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>
        <v>6917000</v>
      </c>
    </row>
    <row r="161">
      <c r="C161" s="93" t="inlineStr">
        <is>
          <t>2월22일</t>
        </is>
      </c>
      <c r="D161" s="126" t="n">
        <v>5933000</v>
      </c>
      <c r="E161" s="126" t="n"/>
      <c r="F161" s="126" t="n"/>
      <c r="G161" s="126" t="n"/>
      <c r="H161" s="126" t="n"/>
      <c r="I161" s="126" t="n"/>
      <c r="J161" s="126" t="n"/>
      <c r="K161" s="126" t="n">
        <v>319000</v>
      </c>
      <c r="L161" s="126" t="n">
        <v>175000</v>
      </c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>
        <v>6427000</v>
      </c>
    </row>
    <row r="162">
      <c r="C162" s="93" t="inlineStr">
        <is>
          <t>2월23일</t>
        </is>
      </c>
      <c r="D162" s="126" t="n">
        <v>10637000</v>
      </c>
      <c r="E162" s="126" t="n"/>
      <c r="F162" s="126" t="n"/>
      <c r="G162" s="126" t="n"/>
      <c r="H162" s="126" t="n"/>
      <c r="I162" s="126" t="n"/>
      <c r="J162" s="126" t="n"/>
      <c r="K162" s="126" t="n">
        <v>360000</v>
      </c>
      <c r="L162" s="126" t="n">
        <v>330000</v>
      </c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>
        <v>11327000</v>
      </c>
    </row>
    <row r="163">
      <c r="C163" s="93" t="inlineStr">
        <is>
          <t>2월24일</t>
        </is>
      </c>
      <c r="D163" s="126" t="n">
        <v>9462000</v>
      </c>
      <c r="E163" s="126" t="n"/>
      <c r="F163" s="126" t="n"/>
      <c r="G163" s="126" t="n"/>
      <c r="H163" s="126" t="n"/>
      <c r="I163" s="126" t="n"/>
      <c r="J163" s="126" t="n"/>
      <c r="K163" s="126" t="n">
        <v>508000</v>
      </c>
      <c r="L163" s="126" t="n">
        <v>470000</v>
      </c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>
        <v>10440000</v>
      </c>
    </row>
    <row r="164">
      <c r="C164" s="93" t="inlineStr">
        <is>
          <t>2월25일</t>
        </is>
      </c>
      <c r="D164" s="126" t="n">
        <v>16035000</v>
      </c>
      <c r="E164" s="126" t="n"/>
      <c r="F164" s="126" t="n"/>
      <c r="G164" s="126" t="n"/>
      <c r="H164" s="126" t="n"/>
      <c r="I164" s="126" t="n"/>
      <c r="J164" s="126" t="n"/>
      <c r="K164" s="126" t="n">
        <v>615000</v>
      </c>
      <c r="L164" s="126" t="n">
        <v>335000</v>
      </c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>
        <v>16985000</v>
      </c>
    </row>
    <row r="165">
      <c r="C165" s="93" t="inlineStr">
        <is>
          <t>2월26일</t>
        </is>
      </c>
      <c r="D165" s="126" t="n">
        <v>11093000</v>
      </c>
      <c r="E165" s="126" t="n"/>
      <c r="F165" s="126" t="n"/>
      <c r="G165" s="126" t="n"/>
      <c r="H165" s="126" t="n"/>
      <c r="I165" s="126" t="n"/>
      <c r="J165" s="126" t="n"/>
      <c r="K165" s="126" t="n">
        <v>522000</v>
      </c>
      <c r="L165" s="126" t="n">
        <v>700000</v>
      </c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>
        <v>12315000</v>
      </c>
    </row>
    <row r="166">
      <c r="C166" s="93" t="inlineStr">
        <is>
          <t>2월27일</t>
        </is>
      </c>
      <c r="D166" s="126" t="n">
        <v>8984000</v>
      </c>
      <c r="E166" s="126" t="n"/>
      <c r="F166" s="126" t="n"/>
      <c r="G166" s="126" t="n"/>
      <c r="H166" s="126" t="n"/>
      <c r="I166" s="126" t="n"/>
      <c r="J166" s="126" t="n"/>
      <c r="K166" s="126" t="n">
        <v>341000</v>
      </c>
      <c r="L166" s="126" t="n">
        <v>380000</v>
      </c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>
        <v>9705000</v>
      </c>
    </row>
    <row r="167">
      <c r="C167" s="93" t="inlineStr">
        <is>
          <t>2월28일</t>
        </is>
      </c>
      <c r="D167" s="126" t="n">
        <v>7147000</v>
      </c>
      <c r="E167" s="126" t="n"/>
      <c r="F167" s="126" t="n"/>
      <c r="G167" s="126" t="n"/>
      <c r="H167" s="126" t="n"/>
      <c r="I167" s="126" t="n"/>
      <c r="J167" s="126" t="n"/>
      <c r="K167" s="126" t="n">
        <v>367000</v>
      </c>
      <c r="L167" s="126" t="n">
        <v>360000</v>
      </c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>
        <v>7874000</v>
      </c>
    </row>
    <row r="168">
      <c r="C168" s="93" t="inlineStr">
        <is>
          <t>2월29일</t>
        </is>
      </c>
      <c r="D168" s="126" t="n">
        <v>5570000</v>
      </c>
      <c r="E168" s="126" t="n"/>
      <c r="F168" s="126" t="n"/>
      <c r="G168" s="126" t="n"/>
      <c r="H168" s="126" t="n"/>
      <c r="I168" s="126" t="n"/>
      <c r="J168" s="126" t="n"/>
      <c r="K168" s="126" t="n">
        <v>426000</v>
      </c>
      <c r="L168" s="126" t="n">
        <v>325000</v>
      </c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>
        <v>6321000</v>
      </c>
    </row>
    <row r="169">
      <c r="B169" s="93" t="inlineStr">
        <is>
          <t>2월 요약</t>
        </is>
      </c>
      <c r="C169" s="93" t="n"/>
      <c r="D169" s="126" t="n">
        <v>204900000</v>
      </c>
      <c r="E169" s="126" t="n"/>
      <c r="F169" s="126" t="n"/>
      <c r="G169" s="126" t="n"/>
      <c r="H169" s="126" t="n"/>
      <c r="I169" s="126" t="n"/>
      <c r="J169" s="126" t="n"/>
      <c r="K169" s="126" t="n">
        <v>6181000</v>
      </c>
      <c r="L169" s="126" t="n">
        <v>7640000</v>
      </c>
      <c r="M169" s="126" t="n"/>
      <c r="N169" s="126" t="n"/>
      <c r="O169" s="126" t="n"/>
      <c r="P169" s="126" t="n"/>
      <c r="Q169" s="126" t="n"/>
      <c r="R169" s="126" t="n">
        <v>100000</v>
      </c>
      <c r="S169" s="126" t="n"/>
      <c r="T169" s="126" t="n"/>
      <c r="U169" s="126" t="n"/>
      <c r="V169" s="126" t="n">
        <v>218821000</v>
      </c>
    </row>
    <row r="170">
      <c r="B170" s="93" t="inlineStr">
        <is>
          <t>3월</t>
        </is>
      </c>
      <c r="C170" s="93" t="inlineStr">
        <is>
          <t>3월1일</t>
        </is>
      </c>
      <c r="D170" s="126" t="n">
        <v>7017000</v>
      </c>
      <c r="E170" s="126" t="n"/>
      <c r="F170" s="126" t="n"/>
      <c r="G170" s="126" t="n"/>
      <c r="H170" s="126" t="n"/>
      <c r="I170" s="126" t="n"/>
      <c r="J170" s="126" t="n"/>
      <c r="K170" s="126" t="n">
        <v>478000</v>
      </c>
      <c r="L170" s="126" t="n">
        <v>155000</v>
      </c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>
        <v>7650000</v>
      </c>
    </row>
    <row r="171">
      <c r="C171" s="93" t="inlineStr">
        <is>
          <t>3월2일</t>
        </is>
      </c>
      <c r="D171" s="126" t="n">
        <v>6566000</v>
      </c>
      <c r="E171" s="126" t="n"/>
      <c r="F171" s="126" t="n"/>
      <c r="G171" s="126" t="n"/>
      <c r="H171" s="126" t="n"/>
      <c r="I171" s="126" t="n"/>
      <c r="J171" s="126" t="n"/>
      <c r="K171" s="126" t="n">
        <v>330000</v>
      </c>
      <c r="L171" s="126" t="n">
        <v>300000</v>
      </c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>
        <v>7196000</v>
      </c>
    </row>
    <row r="172">
      <c r="C172" s="93" t="inlineStr">
        <is>
          <t>3월3일</t>
        </is>
      </c>
      <c r="D172" s="126" t="n">
        <v>8103000</v>
      </c>
      <c r="E172" s="126" t="n"/>
      <c r="F172" s="126" t="n"/>
      <c r="G172" s="126" t="n"/>
      <c r="H172" s="126" t="n"/>
      <c r="I172" s="126" t="n"/>
      <c r="J172" s="126" t="n"/>
      <c r="K172" s="126" t="n">
        <v>508000</v>
      </c>
      <c r="L172" s="126" t="n">
        <v>410000</v>
      </c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>
        <v>9021000</v>
      </c>
    </row>
    <row r="173">
      <c r="C173" s="93" t="inlineStr">
        <is>
          <t>3월4일</t>
        </is>
      </c>
      <c r="D173" s="126" t="n">
        <v>11457000</v>
      </c>
      <c r="E173" s="126" t="n"/>
      <c r="F173" s="126" t="n"/>
      <c r="G173" s="126" t="n"/>
      <c r="H173" s="126" t="n"/>
      <c r="I173" s="126" t="n"/>
      <c r="J173" s="126" t="n"/>
      <c r="K173" s="126" t="n">
        <v>657000</v>
      </c>
      <c r="L173" s="126" t="n">
        <v>330000</v>
      </c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>
        <v>12444000</v>
      </c>
    </row>
    <row r="174">
      <c r="C174" s="93" t="inlineStr">
        <is>
          <t>3월5일</t>
        </is>
      </c>
      <c r="D174" s="126" t="n">
        <v>12975000</v>
      </c>
      <c r="E174" s="126" t="n"/>
      <c r="F174" s="126" t="n"/>
      <c r="G174" s="126" t="n"/>
      <c r="H174" s="126" t="n"/>
      <c r="I174" s="126" t="n"/>
      <c r="J174" s="126" t="n"/>
      <c r="K174" s="126" t="n">
        <v>258000</v>
      </c>
      <c r="L174" s="126" t="n">
        <v>405000</v>
      </c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>
        <v>13638000</v>
      </c>
    </row>
    <row r="175">
      <c r="C175" s="93" t="inlineStr">
        <is>
          <t>3월6일</t>
        </is>
      </c>
      <c r="D175" s="126" t="n">
        <v>7138000</v>
      </c>
      <c r="E175" s="126" t="n"/>
      <c r="F175" s="126" t="n"/>
      <c r="G175" s="126" t="n"/>
      <c r="H175" s="126" t="n"/>
      <c r="I175" s="126" t="n"/>
      <c r="J175" s="126" t="n"/>
      <c r="K175" s="126" t="n">
        <v>254000</v>
      </c>
      <c r="L175" s="126" t="n">
        <v>365000</v>
      </c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>
        <v>7757000</v>
      </c>
    </row>
    <row r="176">
      <c r="C176" s="93" t="inlineStr">
        <is>
          <t>3월7일</t>
        </is>
      </c>
      <c r="D176" s="126" t="n">
        <v>7557000</v>
      </c>
      <c r="E176" s="126" t="n"/>
      <c r="F176" s="126" t="n"/>
      <c r="G176" s="126" t="n"/>
      <c r="H176" s="126" t="n"/>
      <c r="I176" s="126" t="n"/>
      <c r="J176" s="126" t="n"/>
      <c r="K176" s="126" t="n">
        <v>217000</v>
      </c>
      <c r="L176" s="126" t="n">
        <v>290000</v>
      </c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>
        <v>8064000</v>
      </c>
    </row>
    <row r="177">
      <c r="C177" s="93" t="inlineStr">
        <is>
          <t>3월8일</t>
        </is>
      </c>
      <c r="D177" s="126" t="n">
        <v>8375000</v>
      </c>
      <c r="E177" s="126" t="n"/>
      <c r="F177" s="126" t="n"/>
      <c r="G177" s="126" t="n"/>
      <c r="H177" s="126" t="n"/>
      <c r="I177" s="126" t="n"/>
      <c r="J177" s="126" t="n"/>
      <c r="K177" s="126" t="n">
        <v>328000</v>
      </c>
      <c r="L177" s="126" t="n">
        <v>295000</v>
      </c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>
        <v>8998000</v>
      </c>
    </row>
    <row r="178">
      <c r="C178" s="93" t="inlineStr">
        <is>
          <t>3월9일</t>
        </is>
      </c>
      <c r="D178" s="126" t="n">
        <v>9306000</v>
      </c>
      <c r="E178" s="126" t="n"/>
      <c r="F178" s="126" t="n"/>
      <c r="G178" s="126" t="n"/>
      <c r="H178" s="126" t="n"/>
      <c r="I178" s="126" t="n"/>
      <c r="J178" s="126" t="n"/>
      <c r="K178" s="126" t="n">
        <v>326000</v>
      </c>
      <c r="L178" s="126" t="n">
        <v>365000</v>
      </c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>
        <v>9997000</v>
      </c>
    </row>
    <row r="179">
      <c r="C179" s="93" t="inlineStr">
        <is>
          <t>3월10일</t>
        </is>
      </c>
      <c r="D179" s="126" t="n">
        <v>7727000</v>
      </c>
      <c r="E179" s="126" t="n"/>
      <c r="F179" s="126" t="n"/>
      <c r="G179" s="126" t="n"/>
      <c r="H179" s="126" t="n"/>
      <c r="I179" s="126" t="n"/>
      <c r="J179" s="126" t="n"/>
      <c r="K179" s="126" t="n">
        <v>278000</v>
      </c>
      <c r="L179" s="126" t="n">
        <v>330000</v>
      </c>
      <c r="M179" s="126" t="n">
        <v>128000</v>
      </c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>
        <v>8463000</v>
      </c>
    </row>
    <row r="180">
      <c r="C180" s="93" t="inlineStr">
        <is>
          <t>3월11일</t>
        </is>
      </c>
      <c r="D180" s="126" t="n">
        <v>18544000</v>
      </c>
      <c r="E180" s="126" t="n"/>
      <c r="F180" s="126" t="n"/>
      <c r="G180" s="126" t="n"/>
      <c r="H180" s="126" t="n"/>
      <c r="I180" s="126" t="n"/>
      <c r="J180" s="126" t="n"/>
      <c r="K180" s="126" t="n">
        <v>117000</v>
      </c>
      <c r="L180" s="126" t="n">
        <v>210000</v>
      </c>
      <c r="M180" s="126" t="n">
        <v>236000</v>
      </c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>
        <v>19107000</v>
      </c>
    </row>
    <row r="181">
      <c r="C181" s="93" t="inlineStr">
        <is>
          <t>3월12일</t>
        </is>
      </c>
      <c r="D181" s="126" t="n">
        <v>6787000</v>
      </c>
      <c r="E181" s="126" t="n"/>
      <c r="F181" s="126" t="n"/>
      <c r="G181" s="126" t="n"/>
      <c r="H181" s="126" t="n"/>
      <c r="I181" s="126" t="n"/>
      <c r="J181" s="126" t="n"/>
      <c r="K181" s="126" t="n">
        <v>195000</v>
      </c>
      <c r="L181" s="126" t="n">
        <v>275000</v>
      </c>
      <c r="M181" s="126" t="n">
        <v>168000</v>
      </c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>
        <v>7425000</v>
      </c>
    </row>
    <row r="182">
      <c r="C182" s="93" t="inlineStr">
        <is>
          <t>3월13일</t>
        </is>
      </c>
      <c r="D182" s="126" t="n">
        <v>3905000</v>
      </c>
      <c r="E182" s="126" t="n"/>
      <c r="F182" s="126" t="n"/>
      <c r="G182" s="126" t="n"/>
      <c r="H182" s="126" t="n"/>
      <c r="I182" s="126" t="n"/>
      <c r="J182" s="126" t="n"/>
      <c r="K182" s="126" t="n">
        <v>65000</v>
      </c>
      <c r="L182" s="126" t="n">
        <v>235000</v>
      </c>
      <c r="M182" s="126" t="n">
        <v>124000</v>
      </c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>
        <v>4329000</v>
      </c>
    </row>
    <row r="183">
      <c r="C183" s="93" t="inlineStr">
        <is>
          <t>3월14일</t>
        </is>
      </c>
      <c r="D183" s="126" t="n">
        <v>4149000</v>
      </c>
      <c r="E183" s="126" t="n"/>
      <c r="F183" s="126" t="n"/>
      <c r="G183" s="126" t="n"/>
      <c r="H183" s="126" t="n"/>
      <c r="I183" s="126" t="n"/>
      <c r="J183" s="126" t="n"/>
      <c r="K183" s="126" t="n">
        <v>191000</v>
      </c>
      <c r="L183" s="126" t="n">
        <v>160000</v>
      </c>
      <c r="M183" s="126" t="n">
        <v>144000</v>
      </c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>
        <v>4644000</v>
      </c>
    </row>
    <row r="184">
      <c r="C184" s="93" t="inlineStr">
        <is>
          <t>3월15일</t>
        </is>
      </c>
      <c r="D184" s="126" t="n">
        <v>5119000</v>
      </c>
      <c r="E184" s="126" t="n"/>
      <c r="F184" s="126" t="n"/>
      <c r="G184" s="126" t="n"/>
      <c r="H184" s="126" t="n"/>
      <c r="I184" s="126" t="n"/>
      <c r="J184" s="126" t="n"/>
      <c r="K184" s="126" t="n">
        <v>156000</v>
      </c>
      <c r="L184" s="126" t="n">
        <v>180000</v>
      </c>
      <c r="M184" s="126" t="n">
        <v>88000</v>
      </c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>
        <v>5543000</v>
      </c>
    </row>
    <row r="185">
      <c r="C185" s="93" t="inlineStr">
        <is>
          <t>3월16일</t>
        </is>
      </c>
      <c r="D185" s="126" t="n">
        <v>5163000</v>
      </c>
      <c r="E185" s="126" t="n"/>
      <c r="F185" s="126" t="n"/>
      <c r="G185" s="126" t="n"/>
      <c r="H185" s="126" t="n"/>
      <c r="I185" s="126" t="n"/>
      <c r="J185" s="126" t="n"/>
      <c r="K185" s="126" t="n">
        <v>154000</v>
      </c>
      <c r="L185" s="126" t="n">
        <v>155000</v>
      </c>
      <c r="M185" s="126" t="n">
        <v>92000</v>
      </c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>
        <v>5564000</v>
      </c>
    </row>
    <row r="186">
      <c r="C186" s="93" t="inlineStr">
        <is>
          <t>3월17일</t>
        </is>
      </c>
      <c r="D186" s="126" t="n">
        <v>4951000</v>
      </c>
      <c r="E186" s="126" t="n"/>
      <c r="F186" s="126" t="n"/>
      <c r="G186" s="126" t="n"/>
      <c r="H186" s="126" t="n"/>
      <c r="I186" s="126" t="n"/>
      <c r="J186" s="126" t="n"/>
      <c r="K186" s="126" t="n">
        <v>200000</v>
      </c>
      <c r="L186" s="126" t="n">
        <v>155000</v>
      </c>
      <c r="M186" s="126" t="n">
        <v>324000</v>
      </c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>
        <v>5630000</v>
      </c>
    </row>
    <row r="187">
      <c r="C187" s="93" t="inlineStr">
        <is>
          <t>3월18일</t>
        </is>
      </c>
      <c r="D187" s="126" t="n">
        <v>5229000</v>
      </c>
      <c r="E187" s="126" t="n"/>
      <c r="F187" s="126" t="n"/>
      <c r="G187" s="126" t="n"/>
      <c r="H187" s="126" t="n"/>
      <c r="I187" s="126" t="n"/>
      <c r="J187" s="126" t="n"/>
      <c r="K187" s="126" t="n">
        <v>265000</v>
      </c>
      <c r="L187" s="126" t="n">
        <v>1530000</v>
      </c>
      <c r="M187" s="126" t="n">
        <v>232000</v>
      </c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>
        <v>7256000</v>
      </c>
    </row>
    <row r="188">
      <c r="C188" s="93" t="inlineStr">
        <is>
          <t>3월19일</t>
        </is>
      </c>
      <c r="D188" s="126" t="n">
        <v>6271000</v>
      </c>
      <c r="E188" s="126" t="n"/>
      <c r="F188" s="126" t="n"/>
      <c r="G188" s="126" t="n"/>
      <c r="H188" s="126" t="n"/>
      <c r="I188" s="126" t="n"/>
      <c r="J188" s="126" t="n"/>
      <c r="K188" s="126" t="n">
        <v>354000</v>
      </c>
      <c r="L188" s="126" t="n">
        <v>1860000</v>
      </c>
      <c r="M188" s="126" t="n">
        <v>156000</v>
      </c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>
        <v>8641000</v>
      </c>
    </row>
    <row r="189">
      <c r="C189" s="93" t="inlineStr">
        <is>
          <t>3월20일</t>
        </is>
      </c>
      <c r="D189" s="126" t="n">
        <v>5045000</v>
      </c>
      <c r="E189" s="126" t="n"/>
      <c r="F189" s="126" t="n"/>
      <c r="G189" s="126" t="n"/>
      <c r="H189" s="126" t="n"/>
      <c r="I189" s="126" t="n"/>
      <c r="J189" s="126" t="n"/>
      <c r="K189" s="126" t="n">
        <v>245000</v>
      </c>
      <c r="L189" s="126" t="n">
        <v>1430000</v>
      </c>
      <c r="M189" s="126" t="n">
        <v>212000</v>
      </c>
      <c r="N189" s="126" t="n"/>
      <c r="O189" s="126" t="n"/>
      <c r="P189" s="126" t="n"/>
      <c r="Q189" s="126" t="n"/>
      <c r="R189" s="126" t="n"/>
      <c r="S189" s="126" t="n"/>
      <c r="T189" s="126" t="n"/>
      <c r="U189" s="126" t="n">
        <v>105000</v>
      </c>
      <c r="V189" s="126" t="n">
        <v>7037000</v>
      </c>
    </row>
    <row r="190">
      <c r="C190" s="93" t="inlineStr">
        <is>
          <t>3월21일</t>
        </is>
      </c>
      <c r="D190" s="126" t="n">
        <v>3977000</v>
      </c>
      <c r="E190" s="126" t="n"/>
      <c r="F190" s="126" t="n"/>
      <c r="G190" s="126" t="n"/>
      <c r="H190" s="126" t="n"/>
      <c r="I190" s="126" t="n"/>
      <c r="J190" s="126" t="n"/>
      <c r="K190" s="126" t="n">
        <v>260000</v>
      </c>
      <c r="L190" s="126" t="n">
        <v>1135000</v>
      </c>
      <c r="M190" s="126" t="n">
        <v>244000</v>
      </c>
      <c r="N190" s="126" t="n"/>
      <c r="O190" s="126" t="n"/>
      <c r="P190" s="126" t="n"/>
      <c r="Q190" s="126" t="n"/>
      <c r="R190" s="126" t="n"/>
      <c r="S190" s="126" t="n"/>
      <c r="T190" s="126" t="n"/>
      <c r="U190" s="126" t="n">
        <v>70000</v>
      </c>
      <c r="V190" s="126" t="n">
        <v>5686000</v>
      </c>
    </row>
    <row r="191">
      <c r="C191" s="93" t="inlineStr">
        <is>
          <t>3월22일</t>
        </is>
      </c>
      <c r="D191" s="126" t="n">
        <v>4202000</v>
      </c>
      <c r="E191" s="126" t="n"/>
      <c r="F191" s="126" t="n"/>
      <c r="G191" s="126" t="n"/>
      <c r="H191" s="126" t="n"/>
      <c r="I191" s="126" t="n"/>
      <c r="J191" s="126" t="n"/>
      <c r="K191" s="126" t="n">
        <v>230000</v>
      </c>
      <c r="L191" s="126" t="n">
        <v>880000</v>
      </c>
      <c r="M191" s="126" t="n">
        <v>148000</v>
      </c>
      <c r="N191" s="126" t="n"/>
      <c r="O191" s="126" t="n"/>
      <c r="P191" s="126" t="n"/>
      <c r="Q191" s="126" t="n"/>
      <c r="R191" s="126" t="n"/>
      <c r="S191" s="126" t="n"/>
      <c r="T191" s="126" t="n"/>
      <c r="U191" s="126" t="n">
        <v>35000</v>
      </c>
      <c r="V191" s="126" t="n">
        <v>5495000</v>
      </c>
    </row>
    <row r="192">
      <c r="C192" s="93" t="inlineStr">
        <is>
          <t>3월23일</t>
        </is>
      </c>
      <c r="D192" s="126" t="n">
        <v>7992000</v>
      </c>
      <c r="E192" s="126" t="n"/>
      <c r="F192" s="126" t="n"/>
      <c r="G192" s="126" t="n"/>
      <c r="H192" s="126" t="n"/>
      <c r="I192" s="126" t="n"/>
      <c r="J192" s="126" t="n"/>
      <c r="K192" s="126" t="n">
        <v>334000</v>
      </c>
      <c r="L192" s="126" t="n">
        <v>1165000</v>
      </c>
      <c r="M192" s="126" t="n">
        <v>3216000</v>
      </c>
      <c r="N192" s="126" t="n"/>
      <c r="O192" s="126" t="n"/>
      <c r="P192" s="126" t="n"/>
      <c r="Q192" s="126" t="n"/>
      <c r="R192" s="126" t="n"/>
      <c r="S192" s="126" t="n"/>
      <c r="T192" s="126" t="n"/>
      <c r="U192" s="126" t="n">
        <v>70000</v>
      </c>
      <c r="V192" s="126" t="n">
        <v>12777000</v>
      </c>
    </row>
    <row r="193">
      <c r="C193" s="93" t="inlineStr">
        <is>
          <t>3월24일</t>
        </is>
      </c>
      <c r="D193" s="126" t="n">
        <v>12486000</v>
      </c>
      <c r="E193" s="126" t="n"/>
      <c r="F193" s="126" t="n"/>
      <c r="G193" s="126" t="n"/>
      <c r="H193" s="126" t="n"/>
      <c r="I193" s="126" t="n"/>
      <c r="J193" s="126" t="n"/>
      <c r="K193" s="126" t="n">
        <v>234000</v>
      </c>
      <c r="L193" s="126" t="n">
        <v>400000</v>
      </c>
      <c r="M193" s="126" t="n">
        <v>196000</v>
      </c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>
        <v>13316000</v>
      </c>
    </row>
    <row r="194">
      <c r="C194" s="93" t="inlineStr">
        <is>
          <t>3월25일</t>
        </is>
      </c>
      <c r="D194" s="126" t="n">
        <v>11550000</v>
      </c>
      <c r="E194" s="126" t="n"/>
      <c r="F194" s="126" t="n"/>
      <c r="G194" s="126" t="n"/>
      <c r="H194" s="126" t="n"/>
      <c r="I194" s="126" t="n"/>
      <c r="J194" s="126" t="n"/>
      <c r="K194" s="126" t="n">
        <v>369000</v>
      </c>
      <c r="L194" s="126" t="n">
        <v>585000</v>
      </c>
      <c r="M194" s="126" t="n">
        <v>368000</v>
      </c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>
        <v>12872000</v>
      </c>
    </row>
    <row r="195">
      <c r="C195" s="93" t="inlineStr">
        <is>
          <t>3월26일</t>
        </is>
      </c>
      <c r="D195" s="126" t="n">
        <v>9215000</v>
      </c>
      <c r="E195" s="126" t="n"/>
      <c r="F195" s="126" t="n"/>
      <c r="G195" s="126" t="n"/>
      <c r="H195" s="126" t="n"/>
      <c r="I195" s="126" t="n"/>
      <c r="J195" s="126" t="n"/>
      <c r="K195" s="126" t="n">
        <v>349000</v>
      </c>
      <c r="L195" s="126" t="n">
        <v>665000</v>
      </c>
      <c r="M195" s="126" t="n">
        <v>288000</v>
      </c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>
        <v>10517000</v>
      </c>
    </row>
    <row r="196">
      <c r="C196" s="93" t="inlineStr">
        <is>
          <t>3월27일</t>
        </is>
      </c>
      <c r="D196" s="126" t="n">
        <v>5286000</v>
      </c>
      <c r="E196" s="126" t="n"/>
      <c r="F196" s="126" t="n"/>
      <c r="G196" s="126" t="n"/>
      <c r="H196" s="126" t="n"/>
      <c r="I196" s="126" t="n"/>
      <c r="J196" s="126" t="n"/>
      <c r="K196" s="126" t="n">
        <v>182000</v>
      </c>
      <c r="L196" s="126" t="n">
        <v>345000</v>
      </c>
      <c r="M196" s="126" t="n">
        <v>188000</v>
      </c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>
        <v>6001000</v>
      </c>
    </row>
    <row r="197">
      <c r="C197" s="93" t="inlineStr">
        <is>
          <t>3월28일</t>
        </is>
      </c>
      <c r="D197" s="126" t="n">
        <v>4253000</v>
      </c>
      <c r="E197" s="126" t="n"/>
      <c r="F197" s="126" t="n"/>
      <c r="G197" s="126" t="n"/>
      <c r="H197" s="126" t="n"/>
      <c r="I197" s="126" t="n"/>
      <c r="J197" s="126" t="n"/>
      <c r="K197" s="126" t="n">
        <v>193000</v>
      </c>
      <c r="L197" s="126" t="n">
        <v>220000</v>
      </c>
      <c r="M197" s="126" t="n">
        <v>252000</v>
      </c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>
        <v>4918000</v>
      </c>
    </row>
    <row r="198">
      <c r="C198" s="93" t="inlineStr">
        <is>
          <t>3월29일</t>
        </is>
      </c>
      <c r="D198" s="126" t="n">
        <v>6670000</v>
      </c>
      <c r="E198" s="126" t="n"/>
      <c r="F198" s="126" t="n"/>
      <c r="G198" s="126" t="n"/>
      <c r="H198" s="126" t="n"/>
      <c r="I198" s="126" t="n"/>
      <c r="J198" s="126" t="n"/>
      <c r="K198" s="126" t="n">
        <v>234000</v>
      </c>
      <c r="L198" s="126" t="n">
        <v>450000</v>
      </c>
      <c r="M198" s="126" t="n">
        <v>276000</v>
      </c>
      <c r="N198" s="126" t="n"/>
      <c r="O198" s="126" t="n"/>
      <c r="P198" s="126" t="n"/>
      <c r="Q198" s="126" t="n"/>
      <c r="R198" s="126" t="n"/>
      <c r="S198" s="126" t="n"/>
      <c r="T198" s="126" t="n"/>
      <c r="U198" s="126" t="n">
        <v>35000</v>
      </c>
      <c r="V198" s="126" t="n">
        <v>7665000</v>
      </c>
    </row>
    <row r="199">
      <c r="C199" s="93" t="inlineStr">
        <is>
          <t>3월30일</t>
        </is>
      </c>
      <c r="D199" s="126" t="n">
        <v>7773000</v>
      </c>
      <c r="E199" s="126" t="n"/>
      <c r="F199" s="126" t="n"/>
      <c r="G199" s="126" t="n"/>
      <c r="H199" s="126" t="n"/>
      <c r="I199" s="126" t="n"/>
      <c r="J199" s="126" t="n"/>
      <c r="K199" s="126" t="n">
        <v>286000</v>
      </c>
      <c r="L199" s="126" t="n">
        <v>445000</v>
      </c>
      <c r="M199" s="126" t="n">
        <v>268000</v>
      </c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>
        <v>8772000</v>
      </c>
    </row>
    <row r="200">
      <c r="C200" s="93" t="inlineStr">
        <is>
          <t>3월31일</t>
        </is>
      </c>
      <c r="D200" s="126" t="n">
        <v>7619000</v>
      </c>
      <c r="E200" s="126" t="n"/>
      <c r="F200" s="126" t="n"/>
      <c r="G200" s="126" t="n"/>
      <c r="H200" s="126" t="n"/>
      <c r="I200" s="126" t="n"/>
      <c r="J200" s="126" t="n"/>
      <c r="K200" s="126" t="n">
        <v>417000</v>
      </c>
      <c r="L200" s="126" t="n">
        <v>465000</v>
      </c>
      <c r="M200" s="126" t="n">
        <v>480000</v>
      </c>
      <c r="N200" s="126" t="n"/>
      <c r="O200" s="126" t="n"/>
      <c r="P200" s="126" t="n"/>
      <c r="Q200" s="126" t="n"/>
      <c r="R200" s="126" t="n"/>
      <c r="S200" s="126" t="n"/>
      <c r="T200" s="126" t="n"/>
      <c r="U200" s="126" t="n">
        <v>70000</v>
      </c>
      <c r="V200" s="126" t="n">
        <v>9051000</v>
      </c>
    </row>
    <row r="201">
      <c r="B201" s="93" t="inlineStr">
        <is>
          <t>3월 요약</t>
        </is>
      </c>
      <c r="C201" s="93" t="n"/>
      <c r="D201" s="126" t="n">
        <v>232407000</v>
      </c>
      <c r="E201" s="126" t="n"/>
      <c r="F201" s="126" t="n"/>
      <c r="G201" s="126" t="n"/>
      <c r="H201" s="126" t="n"/>
      <c r="I201" s="126" t="n"/>
      <c r="J201" s="126" t="n"/>
      <c r="K201" s="126" t="n">
        <v>8664000</v>
      </c>
      <c r="L201" s="126" t="n">
        <v>16190000</v>
      </c>
      <c r="M201" s="126" t="n">
        <v>7828000</v>
      </c>
      <c r="N201" s="126" t="n"/>
      <c r="O201" s="126" t="n"/>
      <c r="P201" s="126" t="n"/>
      <c r="Q201" s="126" t="n"/>
      <c r="R201" s="126" t="n"/>
      <c r="S201" s="126" t="n"/>
      <c r="T201" s="126" t="n"/>
      <c r="U201" s="126" t="n">
        <v>385000</v>
      </c>
      <c r="V201" s="126" t="n">
        <v>265474000</v>
      </c>
    </row>
    <row r="202">
      <c r="B202" s="93" t="inlineStr">
        <is>
          <t>4월</t>
        </is>
      </c>
      <c r="C202" s="93" t="inlineStr">
        <is>
          <t>4월1일</t>
        </is>
      </c>
      <c r="D202" s="126" t="n">
        <v>10692000</v>
      </c>
      <c r="E202" s="126" t="n"/>
      <c r="F202" s="126" t="n"/>
      <c r="G202" s="126" t="n"/>
      <c r="H202" s="126" t="n"/>
      <c r="I202" s="126" t="n"/>
      <c r="J202" s="126" t="n">
        <v>266000</v>
      </c>
      <c r="K202" s="126" t="n">
        <v>391000</v>
      </c>
      <c r="L202" s="126" t="n">
        <v>585000</v>
      </c>
      <c r="M202" s="126" t="n">
        <v>352000</v>
      </c>
      <c r="N202" s="126" t="n"/>
      <c r="O202" s="126" t="n"/>
      <c r="P202" s="126" t="n"/>
      <c r="Q202" s="126" t="n"/>
      <c r="R202" s="126" t="n"/>
      <c r="S202" s="126" t="n"/>
      <c r="T202" s="126" t="n"/>
      <c r="U202" s="126" t="n">
        <v>105000</v>
      </c>
      <c r="V202" s="126" t="n">
        <v>12391000</v>
      </c>
    </row>
    <row r="203">
      <c r="C203" s="93" t="inlineStr">
        <is>
          <t>4월2일</t>
        </is>
      </c>
      <c r="D203" s="126" t="n">
        <v>12728000</v>
      </c>
      <c r="E203" s="126" t="n"/>
      <c r="F203" s="126" t="n"/>
      <c r="G203" s="126" t="n">
        <v>140000</v>
      </c>
      <c r="H203" s="126" t="n"/>
      <c r="I203" s="126" t="n"/>
      <c r="J203" s="126" t="n">
        <v>494000</v>
      </c>
      <c r="K203" s="126" t="n">
        <v>477000</v>
      </c>
      <c r="L203" s="126" t="n">
        <v>540000</v>
      </c>
      <c r="M203" s="126" t="n">
        <v>156000</v>
      </c>
      <c r="N203" s="126" t="n"/>
      <c r="O203" s="126" t="n"/>
      <c r="P203" s="126" t="n"/>
      <c r="Q203" s="126" t="n"/>
      <c r="R203" s="126" t="n"/>
      <c r="S203" s="126" t="n"/>
      <c r="T203" s="126" t="n"/>
      <c r="U203" s="126" t="n">
        <v>140000</v>
      </c>
      <c r="V203" s="126" t="n">
        <v>14675000</v>
      </c>
    </row>
    <row r="204">
      <c r="C204" s="93" t="inlineStr">
        <is>
          <t>4월3일</t>
        </is>
      </c>
      <c r="D204" s="126" t="n">
        <v>6637000</v>
      </c>
      <c r="E204" s="126" t="n"/>
      <c r="F204" s="126" t="n"/>
      <c r="G204" s="126" t="n">
        <v>252000</v>
      </c>
      <c r="H204" s="126" t="n"/>
      <c r="I204" s="126" t="n"/>
      <c r="J204" s="126" t="n">
        <v>456000</v>
      </c>
      <c r="K204" s="126" t="n">
        <v>161000</v>
      </c>
      <c r="L204" s="126" t="n">
        <v>425000</v>
      </c>
      <c r="M204" s="126" t="n">
        <v>160000</v>
      </c>
      <c r="N204" s="126" t="n"/>
      <c r="O204" s="126" t="n"/>
      <c r="P204" s="126" t="n"/>
      <c r="Q204" s="126" t="n"/>
      <c r="R204" s="126" t="n"/>
      <c r="S204" s="126" t="n"/>
      <c r="T204" s="126" t="n"/>
      <c r="U204" s="126" t="n">
        <v>70000</v>
      </c>
      <c r="V204" s="126" t="n">
        <v>8161000</v>
      </c>
    </row>
    <row r="205">
      <c r="C205" s="93" t="inlineStr">
        <is>
          <t>4월4일</t>
        </is>
      </c>
      <c r="D205" s="126" t="n">
        <v>6917000</v>
      </c>
      <c r="E205" s="126" t="n"/>
      <c r="F205" s="126" t="n"/>
      <c r="G205" s="126" t="n">
        <v>280000</v>
      </c>
      <c r="H205" s="126" t="n"/>
      <c r="I205" s="126" t="n"/>
      <c r="J205" s="126" t="n">
        <v>380000</v>
      </c>
      <c r="K205" s="126" t="n"/>
      <c r="L205" s="126" t="n">
        <v>200000</v>
      </c>
      <c r="M205" s="126" t="n">
        <v>184000</v>
      </c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>
        <v>7961000</v>
      </c>
    </row>
    <row r="206">
      <c r="C206" s="93" t="inlineStr">
        <is>
          <t>4월5일</t>
        </is>
      </c>
      <c r="D206" s="126" t="n">
        <v>7632000</v>
      </c>
      <c r="E206" s="126" t="n"/>
      <c r="F206" s="126" t="n"/>
      <c r="G206" s="126" t="n">
        <v>532000</v>
      </c>
      <c r="H206" s="126" t="n"/>
      <c r="I206" s="126" t="n"/>
      <c r="J206" s="126" t="n">
        <v>342000</v>
      </c>
      <c r="K206" s="126" t="n"/>
      <c r="L206" s="126" t="n">
        <v>585000</v>
      </c>
      <c r="M206" s="126" t="n">
        <v>116000</v>
      </c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>
        <v>9207000</v>
      </c>
    </row>
    <row r="207">
      <c r="C207" s="93" t="inlineStr">
        <is>
          <t>4월6일</t>
        </is>
      </c>
      <c r="D207" s="126" t="n">
        <v>8252000</v>
      </c>
      <c r="E207" s="126" t="n"/>
      <c r="F207" s="126" t="n"/>
      <c r="G207" s="126" t="n">
        <v>476000</v>
      </c>
      <c r="H207" s="126" t="n"/>
      <c r="I207" s="126" t="n"/>
      <c r="J207" s="126" t="n">
        <v>722000</v>
      </c>
      <c r="K207" s="126" t="n"/>
      <c r="L207" s="126" t="n">
        <v>705000</v>
      </c>
      <c r="M207" s="126" t="n">
        <v>116000</v>
      </c>
      <c r="N207" s="126" t="n"/>
      <c r="O207" s="126" t="n"/>
      <c r="P207" s="126" t="n"/>
      <c r="Q207" s="126" t="n"/>
      <c r="R207" s="126" t="n"/>
      <c r="S207" s="126" t="n"/>
      <c r="T207" s="126" t="n"/>
      <c r="U207" s="126" t="n">
        <v>105000</v>
      </c>
      <c r="V207" s="126" t="n">
        <v>10376000</v>
      </c>
    </row>
    <row r="208">
      <c r="C208" s="93" t="inlineStr">
        <is>
          <t>4월7일</t>
        </is>
      </c>
      <c r="D208" s="126" t="n">
        <v>7246000</v>
      </c>
      <c r="E208" s="126" t="n"/>
      <c r="F208" s="126" t="n"/>
      <c r="G208" s="126" t="n">
        <v>308000</v>
      </c>
      <c r="H208" s="126" t="n"/>
      <c r="I208" s="126" t="n"/>
      <c r="J208" s="126" t="n">
        <v>532000</v>
      </c>
      <c r="K208" s="126" t="n"/>
      <c r="L208" s="126" t="n">
        <v>655000</v>
      </c>
      <c r="M208" s="126" t="n">
        <v>92000</v>
      </c>
      <c r="N208" s="126" t="n"/>
      <c r="O208" s="126" t="n"/>
      <c r="P208" s="126" t="n"/>
      <c r="Q208" s="126" t="n"/>
      <c r="R208" s="126" t="n"/>
      <c r="S208" s="126" t="n"/>
      <c r="T208" s="126" t="n"/>
      <c r="U208" s="126" t="n">
        <v>70000</v>
      </c>
      <c r="V208" s="126" t="n">
        <v>8903000</v>
      </c>
    </row>
    <row r="209">
      <c r="C209" s="93" t="inlineStr">
        <is>
          <t>4월8일</t>
        </is>
      </c>
      <c r="D209" s="126" t="n">
        <v>6256000</v>
      </c>
      <c r="E209" s="126" t="n"/>
      <c r="F209" s="126" t="n"/>
      <c r="G209" s="126" t="n">
        <v>336000</v>
      </c>
      <c r="H209" s="126" t="n"/>
      <c r="I209" s="126" t="n"/>
      <c r="J209" s="126" t="n">
        <v>418000</v>
      </c>
      <c r="K209" s="126" t="n"/>
      <c r="L209" s="126" t="n">
        <v>350000</v>
      </c>
      <c r="M209" s="126" t="n">
        <v>72000</v>
      </c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>
        <v>7432000</v>
      </c>
    </row>
    <row r="210">
      <c r="C210" s="93" t="inlineStr">
        <is>
          <t>4월9일</t>
        </is>
      </c>
      <c r="D210" s="126" t="n">
        <v>5865000</v>
      </c>
      <c r="E210" s="126" t="n"/>
      <c r="F210" s="126" t="n"/>
      <c r="G210" s="126" t="n">
        <v>308000</v>
      </c>
      <c r="H210" s="126" t="n"/>
      <c r="I210" s="126" t="n"/>
      <c r="J210" s="126" t="n">
        <v>266000</v>
      </c>
      <c r="K210" s="126" t="n"/>
      <c r="L210" s="126" t="n">
        <v>510000</v>
      </c>
      <c r="M210" s="126" t="n">
        <v>140000</v>
      </c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>
        <v>7089000</v>
      </c>
    </row>
    <row r="211">
      <c r="C211" s="93" t="inlineStr">
        <is>
          <t>4월10일</t>
        </is>
      </c>
      <c r="D211" s="126" t="n">
        <v>5980000</v>
      </c>
      <c r="E211" s="126" t="n"/>
      <c r="F211" s="126" t="n"/>
      <c r="G211" s="126" t="n">
        <v>308000</v>
      </c>
      <c r="H211" s="126" t="n"/>
      <c r="I211" s="126" t="n"/>
      <c r="J211" s="126" t="n">
        <v>304000</v>
      </c>
      <c r="K211" s="126" t="n"/>
      <c r="L211" s="126" t="n">
        <v>360000</v>
      </c>
      <c r="M211" s="126" t="n">
        <v>68000</v>
      </c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>
        <v>7020000</v>
      </c>
    </row>
    <row r="212">
      <c r="C212" s="93" t="inlineStr">
        <is>
          <t>4월11일</t>
        </is>
      </c>
      <c r="D212" s="126" t="n">
        <v>4693000</v>
      </c>
      <c r="E212" s="126" t="n"/>
      <c r="F212" s="126" t="n"/>
      <c r="G212" s="126" t="n">
        <v>280000</v>
      </c>
      <c r="H212" s="126" t="n"/>
      <c r="I212" s="126" t="n"/>
      <c r="J212" s="126" t="n">
        <v>114000</v>
      </c>
      <c r="K212" s="126" t="n"/>
      <c r="L212" s="126" t="n">
        <v>325000</v>
      </c>
      <c r="M212" s="126" t="n">
        <v>140000</v>
      </c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>
        <v>5552000</v>
      </c>
    </row>
    <row r="213">
      <c r="C213" s="93" t="inlineStr">
        <is>
          <t>4월12일</t>
        </is>
      </c>
      <c r="D213" s="126" t="n">
        <v>6240000</v>
      </c>
      <c r="E213" s="126" t="n"/>
      <c r="F213" s="126" t="n"/>
      <c r="G213" s="126" t="n">
        <v>532000</v>
      </c>
      <c r="H213" s="126" t="n"/>
      <c r="I213" s="126" t="n"/>
      <c r="J213" s="126" t="n">
        <v>228000</v>
      </c>
      <c r="K213" s="126" t="n"/>
      <c r="L213" s="126" t="n">
        <v>645000</v>
      </c>
      <c r="M213" s="126" t="n">
        <v>52000</v>
      </c>
      <c r="N213" s="126" t="n"/>
      <c r="O213" s="126" t="n"/>
      <c r="P213" s="126" t="n"/>
      <c r="Q213" s="126" t="n"/>
      <c r="R213" s="126" t="n"/>
      <c r="S213" s="126" t="n"/>
      <c r="T213" s="126" t="n"/>
      <c r="U213" s="126" t="n">
        <v>35000</v>
      </c>
      <c r="V213" s="126" t="n">
        <v>7732000</v>
      </c>
    </row>
    <row r="214">
      <c r="C214" s="93" t="inlineStr">
        <is>
          <t>4월13일</t>
        </is>
      </c>
      <c r="D214" s="126" t="n">
        <v>16789000</v>
      </c>
      <c r="E214" s="126" t="n"/>
      <c r="F214" s="126" t="n"/>
      <c r="G214" s="126" t="n">
        <v>1094000</v>
      </c>
      <c r="H214" s="126" t="n"/>
      <c r="I214" s="126" t="n"/>
      <c r="J214" s="126" t="n">
        <v>1801200</v>
      </c>
      <c r="K214" s="126" t="n"/>
      <c r="L214" s="126" t="n">
        <v>525000</v>
      </c>
      <c r="M214" s="126" t="n">
        <v>276000</v>
      </c>
      <c r="N214" s="126" t="n"/>
      <c r="O214" s="126" t="n"/>
      <c r="P214" s="126" t="n"/>
      <c r="Q214" s="126" t="n"/>
      <c r="R214" s="126" t="n"/>
      <c r="S214" s="126" t="n"/>
      <c r="T214" s="126" t="n"/>
      <c r="U214" s="126" t="n">
        <v>35000</v>
      </c>
      <c r="V214" s="126" t="n">
        <v>20520200</v>
      </c>
    </row>
    <row r="215">
      <c r="C215" s="93" t="inlineStr">
        <is>
          <t>4월14일</t>
        </is>
      </c>
      <c r="D215" s="126" t="n">
        <v>6491000</v>
      </c>
      <c r="E215" s="126" t="n"/>
      <c r="F215" s="126" t="n"/>
      <c r="G215" s="126" t="n">
        <v>1731000</v>
      </c>
      <c r="H215" s="126" t="n"/>
      <c r="I215" s="126" t="n"/>
      <c r="J215" s="126" t="n">
        <v>1649200</v>
      </c>
      <c r="K215" s="126" t="n"/>
      <c r="L215" s="126" t="n">
        <v>555000</v>
      </c>
      <c r="M215" s="126" t="n">
        <v>236000</v>
      </c>
      <c r="N215" s="126" t="n"/>
      <c r="O215" s="126" t="n"/>
      <c r="P215" s="126" t="n"/>
      <c r="Q215" s="126" t="n"/>
      <c r="R215" s="126" t="n"/>
      <c r="S215" s="126" t="n"/>
      <c r="T215" s="126" t="n"/>
      <c r="U215" s="126" t="n">
        <v>35000</v>
      </c>
      <c r="V215" s="126" t="n">
        <v>10697200</v>
      </c>
    </row>
    <row r="216">
      <c r="C216" s="93" t="inlineStr">
        <is>
          <t>4월15일</t>
        </is>
      </c>
      <c r="D216" s="126" t="n">
        <v>5287000</v>
      </c>
      <c r="E216" s="126" t="n"/>
      <c r="F216" s="126" t="n"/>
      <c r="G216" s="126" t="n">
        <v>606000</v>
      </c>
      <c r="H216" s="126" t="n"/>
      <c r="I216" s="126" t="n"/>
      <c r="J216" s="126" t="n">
        <v>444600</v>
      </c>
      <c r="K216" s="126" t="n">
        <v>13000</v>
      </c>
      <c r="L216" s="126" t="n">
        <v>405000</v>
      </c>
      <c r="M216" s="126" t="n">
        <v>148000</v>
      </c>
      <c r="N216" s="126" t="n"/>
      <c r="O216" s="126" t="n"/>
      <c r="P216" s="126" t="n"/>
      <c r="Q216" s="126" t="n"/>
      <c r="R216" s="126" t="n"/>
      <c r="S216" s="126" t="n"/>
      <c r="T216" s="126" t="n"/>
      <c r="U216" s="126" t="n">
        <v>35000</v>
      </c>
      <c r="V216" s="126" t="n">
        <v>6938600</v>
      </c>
    </row>
    <row r="217">
      <c r="C217" s="93" t="inlineStr">
        <is>
          <t>4월16일</t>
        </is>
      </c>
      <c r="D217" s="126" t="n">
        <v>4366000</v>
      </c>
      <c r="E217" s="126" t="n"/>
      <c r="F217" s="126" t="n"/>
      <c r="G217" s="126" t="n">
        <v>420000</v>
      </c>
      <c r="H217" s="126" t="n"/>
      <c r="I217" s="126" t="n"/>
      <c r="J217" s="126" t="n">
        <v>254600</v>
      </c>
      <c r="K217" s="126" t="n"/>
      <c r="L217" s="126" t="n">
        <v>345000</v>
      </c>
      <c r="M217" s="126" t="n">
        <v>136000</v>
      </c>
      <c r="N217" s="126" t="n"/>
      <c r="O217" s="126" t="n"/>
      <c r="P217" s="126" t="n"/>
      <c r="Q217" s="126" t="n"/>
      <c r="R217" s="126" t="n"/>
      <c r="S217" s="126" t="n"/>
      <c r="T217" s="126" t="n"/>
      <c r="U217" s="126" t="n">
        <v>35000</v>
      </c>
      <c r="V217" s="126" t="n">
        <v>5556600</v>
      </c>
    </row>
    <row r="218">
      <c r="C218" s="93" t="inlineStr">
        <is>
          <t>4월17일</t>
        </is>
      </c>
      <c r="D218" s="126" t="n">
        <v>4394000</v>
      </c>
      <c r="E218" s="126" t="n"/>
      <c r="F218" s="126" t="n"/>
      <c r="G218" s="126" t="n">
        <v>532000</v>
      </c>
      <c r="H218" s="126" t="n"/>
      <c r="I218" s="126" t="n"/>
      <c r="J218" s="126" t="n">
        <v>304000</v>
      </c>
      <c r="K218" s="126" t="n"/>
      <c r="L218" s="126" t="n">
        <v>290000</v>
      </c>
      <c r="M218" s="126" t="n">
        <v>208000</v>
      </c>
      <c r="N218" s="126" t="n"/>
      <c r="O218" s="126" t="n"/>
      <c r="P218" s="126" t="n"/>
      <c r="Q218" s="126" t="n"/>
      <c r="R218" s="126" t="n"/>
      <c r="S218" s="126" t="n"/>
      <c r="T218" s="126" t="n"/>
      <c r="U218" s="126" t="n">
        <v>105000</v>
      </c>
      <c r="V218" s="126" t="n">
        <v>5833000</v>
      </c>
    </row>
    <row r="219">
      <c r="C219" s="93" t="inlineStr">
        <is>
          <t>4월18일</t>
        </is>
      </c>
      <c r="D219" s="126" t="n">
        <v>3308000</v>
      </c>
      <c r="E219" s="126" t="n"/>
      <c r="F219" s="126" t="n"/>
      <c r="G219" s="126" t="n">
        <v>112000</v>
      </c>
      <c r="H219" s="126" t="n"/>
      <c r="I219" s="126" t="n"/>
      <c r="J219" s="126" t="n">
        <v>228000</v>
      </c>
      <c r="K219" s="126" t="n"/>
      <c r="L219" s="126" t="n">
        <v>240000</v>
      </c>
      <c r="M219" s="126" t="n">
        <v>20000</v>
      </c>
      <c r="N219" s="126" t="n"/>
      <c r="O219" s="126" t="n"/>
      <c r="P219" s="126" t="n"/>
      <c r="Q219" s="126" t="n"/>
      <c r="R219" s="126" t="n"/>
      <c r="S219" s="126" t="n"/>
      <c r="T219" s="126" t="n"/>
      <c r="U219" s="126" t="n">
        <v>35000</v>
      </c>
      <c r="V219" s="126" t="n">
        <v>3943000</v>
      </c>
    </row>
    <row r="220">
      <c r="C220" s="93" t="inlineStr">
        <is>
          <t>4월19일</t>
        </is>
      </c>
      <c r="D220" s="126" t="n">
        <v>12001000</v>
      </c>
      <c r="E220" s="126" t="n"/>
      <c r="F220" s="126" t="n"/>
      <c r="G220" s="126" t="n">
        <v>504000</v>
      </c>
      <c r="H220" s="126" t="n"/>
      <c r="I220" s="126" t="n"/>
      <c r="J220" s="126" t="n">
        <v>228000</v>
      </c>
      <c r="K220" s="126" t="n"/>
      <c r="L220" s="126" t="n">
        <v>320000</v>
      </c>
      <c r="M220" s="126" t="n">
        <v>120000</v>
      </c>
      <c r="N220" s="126" t="n"/>
      <c r="O220" s="126" t="n"/>
      <c r="P220" s="126" t="n"/>
      <c r="Q220" s="126" t="n"/>
      <c r="R220" s="126" t="n"/>
      <c r="S220" s="126" t="n"/>
      <c r="T220" s="126" t="n"/>
      <c r="U220" s="126" t="n">
        <v>70000</v>
      </c>
      <c r="V220" s="126" t="n">
        <v>13243000</v>
      </c>
    </row>
    <row r="221">
      <c r="C221" s="93" t="inlineStr">
        <is>
          <t>4월20일</t>
        </is>
      </c>
      <c r="D221" s="126" t="n">
        <v>5200000</v>
      </c>
      <c r="E221" s="126" t="n"/>
      <c r="F221" s="126" t="n"/>
      <c r="G221" s="126" t="n">
        <v>476000</v>
      </c>
      <c r="H221" s="126" t="n"/>
      <c r="I221" s="126" t="n"/>
      <c r="J221" s="126" t="n">
        <v>456000</v>
      </c>
      <c r="K221" s="126" t="n"/>
      <c r="L221" s="126" t="n">
        <v>230000</v>
      </c>
      <c r="M221" s="126" t="n">
        <v>128000</v>
      </c>
      <c r="N221" s="126" t="n"/>
      <c r="O221" s="126" t="n"/>
      <c r="P221" s="126" t="n"/>
      <c r="Q221" s="126" t="n"/>
      <c r="R221" s="126" t="n"/>
      <c r="S221" s="126" t="n"/>
      <c r="T221" s="126" t="n"/>
      <c r="U221" s="126" t="n">
        <v>35000</v>
      </c>
      <c r="V221" s="126" t="n">
        <v>6525000</v>
      </c>
    </row>
    <row r="222">
      <c r="C222" s="93" t="inlineStr">
        <is>
          <t>4월21일</t>
        </is>
      </c>
      <c r="D222" s="126" t="n">
        <v>4569000</v>
      </c>
      <c r="E222" s="126" t="n"/>
      <c r="F222" s="126" t="n"/>
      <c r="G222" s="126" t="n">
        <v>476000</v>
      </c>
      <c r="H222" s="126" t="n"/>
      <c r="I222" s="126" t="n"/>
      <c r="J222" s="126" t="n">
        <v>266000</v>
      </c>
      <c r="K222" s="126" t="n">
        <v>13000</v>
      </c>
      <c r="L222" s="126" t="n">
        <v>340000</v>
      </c>
      <c r="M222" s="126" t="n">
        <v>164000</v>
      </c>
      <c r="N222" s="126" t="n"/>
      <c r="O222" s="126" t="n"/>
      <c r="P222" s="126" t="n"/>
      <c r="Q222" s="126" t="n"/>
      <c r="R222" s="126" t="n"/>
      <c r="S222" s="126" t="n"/>
      <c r="T222" s="126" t="n"/>
      <c r="U222" s="126" t="n">
        <v>70000</v>
      </c>
      <c r="V222" s="126" t="n">
        <v>5898000</v>
      </c>
    </row>
    <row r="223">
      <c r="C223" s="93" t="inlineStr">
        <is>
          <t>4월22일</t>
        </is>
      </c>
      <c r="D223" s="126" t="n">
        <v>3598000</v>
      </c>
      <c r="E223" s="126" t="n"/>
      <c r="F223" s="126" t="n"/>
      <c r="G223" s="126" t="n">
        <v>448000</v>
      </c>
      <c r="H223" s="126" t="n"/>
      <c r="I223" s="126" t="n">
        <v>297000</v>
      </c>
      <c r="J223" s="126" t="n">
        <v>266000</v>
      </c>
      <c r="K223" s="126" t="n"/>
      <c r="L223" s="126" t="n">
        <v>155000</v>
      </c>
      <c r="M223" s="126" t="n">
        <v>36000</v>
      </c>
      <c r="N223" s="126" t="n"/>
      <c r="O223" s="126" t="n"/>
      <c r="P223" s="126" t="n"/>
      <c r="Q223" s="126" t="n"/>
      <c r="R223" s="126" t="n"/>
      <c r="S223" s="126" t="n"/>
      <c r="T223" s="126" t="n"/>
      <c r="U223" s="126" t="n">
        <v>105000</v>
      </c>
      <c r="V223" s="126" t="n">
        <v>4905000</v>
      </c>
    </row>
    <row r="224">
      <c r="C224" s="93" t="inlineStr">
        <is>
          <t>4월23일</t>
        </is>
      </c>
      <c r="D224" s="126" t="n">
        <v>3659000</v>
      </c>
      <c r="E224" s="126" t="n"/>
      <c r="F224" s="126" t="n"/>
      <c r="G224" s="126" t="n">
        <v>308000</v>
      </c>
      <c r="H224" s="126" t="n"/>
      <c r="I224" s="126" t="n">
        <v>891000</v>
      </c>
      <c r="J224" s="126" t="n">
        <v>152000</v>
      </c>
      <c r="K224" s="126" t="n"/>
      <c r="L224" s="126" t="n">
        <v>60000</v>
      </c>
      <c r="M224" s="126" t="n">
        <v>20000</v>
      </c>
      <c r="N224" s="126" t="n"/>
      <c r="O224" s="126" t="n"/>
      <c r="P224" s="126" t="n"/>
      <c r="Q224" s="126" t="n"/>
      <c r="R224" s="126" t="n"/>
      <c r="S224" s="126" t="n"/>
      <c r="T224" s="126" t="n"/>
      <c r="U224" s="126" t="n">
        <v>35000</v>
      </c>
      <c r="V224" s="126" t="n">
        <v>5125000</v>
      </c>
    </row>
    <row r="225">
      <c r="C225" s="93" t="inlineStr">
        <is>
          <t>4월24일</t>
        </is>
      </c>
      <c r="D225" s="126" t="n">
        <v>3679000</v>
      </c>
      <c r="E225" s="126" t="n"/>
      <c r="F225" s="126" t="n"/>
      <c r="G225" s="126" t="n">
        <v>140000</v>
      </c>
      <c r="H225" s="126" t="n"/>
      <c r="I225" s="126" t="n">
        <v>594000</v>
      </c>
      <c r="J225" s="126" t="n">
        <v>114000</v>
      </c>
      <c r="K225" s="126" t="n">
        <v>76000</v>
      </c>
      <c r="L225" s="126" t="n">
        <v>55000</v>
      </c>
      <c r="M225" s="126" t="n">
        <v>212000</v>
      </c>
      <c r="N225" s="126" t="n"/>
      <c r="O225" s="126" t="n"/>
      <c r="P225" s="126" t="n"/>
      <c r="Q225" s="126" t="n"/>
      <c r="R225" s="126" t="n"/>
      <c r="S225" s="126" t="n"/>
      <c r="T225" s="126" t="n"/>
      <c r="U225" s="126" t="n">
        <v>35000</v>
      </c>
      <c r="V225" s="126" t="n">
        <v>4905000</v>
      </c>
    </row>
    <row r="226">
      <c r="C226" s="93" t="inlineStr">
        <is>
          <t>4월25일</t>
        </is>
      </c>
      <c r="D226" s="126" t="n">
        <v>3271000</v>
      </c>
      <c r="E226" s="126" t="n"/>
      <c r="F226" s="126" t="n"/>
      <c r="G226" s="126" t="n">
        <v>336000</v>
      </c>
      <c r="H226" s="126" t="n"/>
      <c r="I226" s="126" t="n">
        <v>396000</v>
      </c>
      <c r="J226" s="126" t="n">
        <v>304000</v>
      </c>
      <c r="K226" s="126" t="n">
        <v>151000</v>
      </c>
      <c r="L226" s="126" t="n">
        <v>110000</v>
      </c>
      <c r="M226" s="126" t="n">
        <v>28000</v>
      </c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>
        <v>4596000</v>
      </c>
    </row>
    <row r="227">
      <c r="C227" s="93" t="inlineStr">
        <is>
          <t>4월26일</t>
        </is>
      </c>
      <c r="D227" s="126" t="n">
        <v>14590000</v>
      </c>
      <c r="E227" s="126" t="n"/>
      <c r="F227" s="126" t="n"/>
      <c r="G227" s="126" t="n">
        <v>448000</v>
      </c>
      <c r="H227" s="126" t="n"/>
      <c r="I227" s="126" t="n">
        <v>297000</v>
      </c>
      <c r="J227" s="126" t="n">
        <v>228000</v>
      </c>
      <c r="K227" s="126" t="n">
        <v>220000</v>
      </c>
      <c r="L227" s="126" t="n">
        <v>40000</v>
      </c>
      <c r="M227" s="126" t="n">
        <v>40000</v>
      </c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>
        <v>15863000</v>
      </c>
    </row>
    <row r="228">
      <c r="C228" s="93" t="inlineStr">
        <is>
          <t>4월27일</t>
        </is>
      </c>
      <c r="D228" s="126" t="n">
        <v>4690000</v>
      </c>
      <c r="E228" s="126" t="n"/>
      <c r="F228" s="126" t="n"/>
      <c r="G228" s="126" t="n">
        <v>476000</v>
      </c>
      <c r="H228" s="126" t="n"/>
      <c r="I228" s="126" t="n">
        <v>495000</v>
      </c>
      <c r="J228" s="126" t="n">
        <v>152000</v>
      </c>
      <c r="K228" s="126" t="n">
        <v>224000</v>
      </c>
      <c r="L228" s="126" t="n">
        <v>155000</v>
      </c>
      <c r="M228" s="126" t="n">
        <v>80000</v>
      </c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>
        <v>6272000</v>
      </c>
    </row>
    <row r="229">
      <c r="C229" s="93" t="inlineStr">
        <is>
          <t>4월28일</t>
        </is>
      </c>
      <c r="D229" s="126" t="n">
        <v>6832000</v>
      </c>
      <c r="E229" s="126" t="n"/>
      <c r="F229" s="126" t="n"/>
      <c r="G229" s="126" t="n">
        <v>308000</v>
      </c>
      <c r="H229" s="126" t="n"/>
      <c r="I229" s="126" t="n">
        <v>396000</v>
      </c>
      <c r="J229" s="126" t="n">
        <v>114000</v>
      </c>
      <c r="K229" s="126" t="n">
        <v>98000</v>
      </c>
      <c r="L229" s="126" t="n">
        <v>20000</v>
      </c>
      <c r="M229" s="126" t="n">
        <v>140000</v>
      </c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>
        <v>7908000</v>
      </c>
    </row>
    <row r="230">
      <c r="C230" s="93" t="inlineStr">
        <is>
          <t>4월29일</t>
        </is>
      </c>
      <c r="D230" s="126" t="n">
        <v>3435000</v>
      </c>
      <c r="E230" s="126" t="n"/>
      <c r="F230" s="126" t="n"/>
      <c r="G230" s="126" t="n">
        <v>308000</v>
      </c>
      <c r="H230" s="126" t="n"/>
      <c r="I230" s="126" t="n">
        <v>693000</v>
      </c>
      <c r="J230" s="126" t="n">
        <v>76000</v>
      </c>
      <c r="K230" s="126" t="n">
        <v>239000</v>
      </c>
      <c r="L230" s="126" t="n">
        <v>40000</v>
      </c>
      <c r="M230" s="126" t="n">
        <v>84000</v>
      </c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>
        <v>4875000</v>
      </c>
    </row>
    <row r="231">
      <c r="C231" s="93" t="inlineStr">
        <is>
          <t>4월30일</t>
        </is>
      </c>
      <c r="D231" s="126" t="n">
        <v>2911000</v>
      </c>
      <c r="E231" s="126" t="n"/>
      <c r="F231" s="126" t="n"/>
      <c r="G231" s="126" t="n">
        <v>308000</v>
      </c>
      <c r="H231" s="126" t="n"/>
      <c r="I231" s="126" t="n">
        <v>891000</v>
      </c>
      <c r="J231" s="126" t="n">
        <v>114000</v>
      </c>
      <c r="K231" s="126" t="n">
        <v>89000</v>
      </c>
      <c r="L231" s="126" t="n">
        <v>180000</v>
      </c>
      <c r="M231" s="126" t="n">
        <v>20000</v>
      </c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>
        <v>4513000</v>
      </c>
    </row>
    <row r="232">
      <c r="B232" s="93" t="inlineStr">
        <is>
          <t>4월 요약</t>
        </is>
      </c>
      <c r="C232" s="93" t="n"/>
      <c r="D232" s="126" t="n">
        <v>198208000</v>
      </c>
      <c r="E232" s="126" t="n"/>
      <c r="F232" s="126" t="n"/>
      <c r="G232" s="126" t="n">
        <v>12783000</v>
      </c>
      <c r="H232" s="126" t="n"/>
      <c r="I232" s="126" t="n">
        <v>4950000</v>
      </c>
      <c r="J232" s="126" t="n">
        <v>11673600</v>
      </c>
      <c r="K232" s="126" t="n">
        <v>2152000</v>
      </c>
      <c r="L232" s="126" t="n">
        <v>9950000</v>
      </c>
      <c r="M232" s="126" t="n">
        <v>3744000</v>
      </c>
      <c r="N232" s="126" t="n"/>
      <c r="O232" s="126" t="n"/>
      <c r="P232" s="126" t="n"/>
      <c r="Q232" s="126" t="n"/>
      <c r="R232" s="126" t="n"/>
      <c r="S232" s="126" t="n"/>
      <c r="T232" s="126" t="n"/>
      <c r="U232" s="126" t="n">
        <v>1155000</v>
      </c>
      <c r="V232" s="126" t="n">
        <v>244615600</v>
      </c>
    </row>
    <row r="233">
      <c r="B233" s="93" t="inlineStr">
        <is>
          <t>5월</t>
        </is>
      </c>
      <c r="C233" s="93" t="inlineStr">
        <is>
          <t>5월1일</t>
        </is>
      </c>
      <c r="D233" s="126" t="n">
        <v>5066000</v>
      </c>
      <c r="E233" s="126" t="n"/>
      <c r="F233" s="126" t="n"/>
      <c r="G233" s="126" t="n">
        <v>336000</v>
      </c>
      <c r="H233" s="126" t="n"/>
      <c r="I233" s="126" t="n">
        <v>396000</v>
      </c>
      <c r="J233" s="126" t="n">
        <v>114000</v>
      </c>
      <c r="K233" s="126" t="n">
        <v>150000</v>
      </c>
      <c r="L233" s="126" t="n">
        <v>115000</v>
      </c>
      <c r="M233" s="126" t="n">
        <v>128000</v>
      </c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>
        <v>6305000</v>
      </c>
    </row>
    <row r="234">
      <c r="C234" s="93" t="inlineStr">
        <is>
          <t>5월2일</t>
        </is>
      </c>
      <c r="D234" s="126" t="n">
        <v>3702000</v>
      </c>
      <c r="E234" s="126" t="n"/>
      <c r="F234" s="126" t="n"/>
      <c r="G234" s="126" t="n">
        <v>252000</v>
      </c>
      <c r="H234" s="126" t="n"/>
      <c r="I234" s="126" t="n">
        <v>693000</v>
      </c>
      <c r="J234" s="126" t="n">
        <v>76000</v>
      </c>
      <c r="K234" s="126" t="n">
        <v>83000</v>
      </c>
      <c r="L234" s="126" t="n">
        <v>60000</v>
      </c>
      <c r="M234" s="126" t="n">
        <v>120000</v>
      </c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>
        <v>4986000</v>
      </c>
    </row>
    <row r="235">
      <c r="C235" s="93" t="inlineStr">
        <is>
          <t>5월3일</t>
        </is>
      </c>
      <c r="D235" s="126" t="n">
        <v>3593000</v>
      </c>
      <c r="E235" s="126" t="n"/>
      <c r="F235" s="126" t="n"/>
      <c r="G235" s="126" t="n">
        <v>280000</v>
      </c>
      <c r="H235" s="126" t="n"/>
      <c r="I235" s="126" t="n">
        <v>693000</v>
      </c>
      <c r="J235" s="126" t="n">
        <v>228000</v>
      </c>
      <c r="K235" s="126" t="n">
        <v>211000</v>
      </c>
      <c r="L235" s="126" t="n">
        <v>160000</v>
      </c>
      <c r="M235" s="126" t="n">
        <v>104000</v>
      </c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>
        <v>5269000</v>
      </c>
    </row>
    <row r="236">
      <c r="C236" s="93" t="inlineStr">
        <is>
          <t>5월4일</t>
        </is>
      </c>
      <c r="D236" s="126" t="n">
        <v>4630000</v>
      </c>
      <c r="E236" s="126" t="n"/>
      <c r="F236" s="126" t="n"/>
      <c r="G236" s="126" t="n">
        <v>420000</v>
      </c>
      <c r="H236" s="126" t="n"/>
      <c r="I236" s="126" t="n">
        <v>594000</v>
      </c>
      <c r="J236" s="126" t="n">
        <v>152000</v>
      </c>
      <c r="K236" s="126" t="n">
        <v>109000</v>
      </c>
      <c r="L236" s="126" t="n">
        <v>40000</v>
      </c>
      <c r="M236" s="126" t="n">
        <v>212000</v>
      </c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>
        <v>6157000</v>
      </c>
    </row>
    <row r="237">
      <c r="C237" s="93" t="inlineStr">
        <is>
          <t>5월5일</t>
        </is>
      </c>
      <c r="D237" s="126" t="n">
        <v>5269000</v>
      </c>
      <c r="E237" s="126" t="n"/>
      <c r="F237" s="126" t="n"/>
      <c r="G237" s="126" t="n">
        <v>448000</v>
      </c>
      <c r="H237" s="126" t="n"/>
      <c r="I237" s="126" t="n">
        <v>495000</v>
      </c>
      <c r="J237" s="126" t="n">
        <v>380000</v>
      </c>
      <c r="K237" s="126" t="n">
        <v>181000</v>
      </c>
      <c r="L237" s="126" t="n">
        <v>95000</v>
      </c>
      <c r="M237" s="126" t="n">
        <v>112000</v>
      </c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>
        <v>6980000</v>
      </c>
    </row>
    <row r="238">
      <c r="C238" s="93" t="inlineStr">
        <is>
          <t>5월6일</t>
        </is>
      </c>
      <c r="D238" s="126" t="n">
        <v>5135000</v>
      </c>
      <c r="E238" s="126" t="n"/>
      <c r="F238" s="126" t="n"/>
      <c r="G238" s="126" t="n">
        <v>336000</v>
      </c>
      <c r="H238" s="126" t="n"/>
      <c r="I238" s="126" t="n">
        <v>1188000</v>
      </c>
      <c r="J238" s="126" t="n">
        <v>304000</v>
      </c>
      <c r="K238" s="126" t="n">
        <v>309000</v>
      </c>
      <c r="L238" s="126" t="n">
        <v>80000</v>
      </c>
      <c r="M238" s="126" t="n">
        <v>176000</v>
      </c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>
        <v>7528000</v>
      </c>
    </row>
    <row r="239">
      <c r="C239" s="93" t="inlineStr">
        <is>
          <t>5월7일</t>
        </is>
      </c>
      <c r="D239" s="126" t="n">
        <v>4743000</v>
      </c>
      <c r="E239" s="126" t="n"/>
      <c r="F239" s="126" t="n"/>
      <c r="G239" s="126" t="n">
        <v>364000</v>
      </c>
      <c r="H239" s="126" t="n"/>
      <c r="I239" s="126" t="n">
        <v>1089000</v>
      </c>
      <c r="J239" s="126" t="n">
        <v>228000</v>
      </c>
      <c r="K239" s="126" t="n">
        <v>191000</v>
      </c>
      <c r="L239" s="126" t="n">
        <v>95000</v>
      </c>
      <c r="M239" s="126" t="n">
        <v>28000</v>
      </c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>
        <v>6738000</v>
      </c>
    </row>
    <row r="240">
      <c r="C240" s="93" t="inlineStr">
        <is>
          <t>5월8일</t>
        </is>
      </c>
      <c r="D240" s="126" t="n">
        <v>6975000</v>
      </c>
      <c r="E240" s="126" t="n"/>
      <c r="F240" s="126" t="n"/>
      <c r="G240" s="126" t="n">
        <v>280000</v>
      </c>
      <c r="H240" s="126" t="n"/>
      <c r="I240" s="126" t="n">
        <v>594000</v>
      </c>
      <c r="J240" s="126" t="n">
        <v>76000</v>
      </c>
      <c r="K240" s="126" t="n">
        <v>148000</v>
      </c>
      <c r="L240" s="126" t="n">
        <v>20000</v>
      </c>
      <c r="M240" s="126" t="n">
        <v>132000</v>
      </c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>
        <v>8225000</v>
      </c>
    </row>
    <row r="241">
      <c r="C241" s="93" t="inlineStr">
        <is>
          <t>5월9일</t>
        </is>
      </c>
      <c r="D241" s="126" t="n">
        <v>4383000</v>
      </c>
      <c r="E241" s="126" t="n"/>
      <c r="F241" s="126" t="n"/>
      <c r="G241" s="126" t="n">
        <v>448000</v>
      </c>
      <c r="H241" s="126" t="n"/>
      <c r="I241" s="126" t="n">
        <v>198000</v>
      </c>
      <c r="J241" s="126" t="n">
        <v>228000</v>
      </c>
      <c r="K241" s="126" t="n">
        <v>124000</v>
      </c>
      <c r="L241" s="126" t="n">
        <v>110000</v>
      </c>
      <c r="M241" s="126" t="n">
        <v>72000</v>
      </c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>
        <v>5563000</v>
      </c>
    </row>
    <row r="242">
      <c r="C242" s="93" t="inlineStr">
        <is>
          <t>5월10일</t>
        </is>
      </c>
      <c r="D242" s="126" t="n">
        <v>5430000</v>
      </c>
      <c r="E242" s="126" t="n"/>
      <c r="F242" s="126" t="n"/>
      <c r="G242" s="126" t="n">
        <v>336000</v>
      </c>
      <c r="H242" s="126" t="n"/>
      <c r="I242" s="126" t="n">
        <v>396000</v>
      </c>
      <c r="J242" s="126" t="n">
        <v>190000</v>
      </c>
      <c r="K242" s="126" t="n">
        <v>115000</v>
      </c>
      <c r="L242" s="126" t="n">
        <v>40000</v>
      </c>
      <c r="M242" s="126" t="n">
        <v>20000</v>
      </c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>
        <v>6527000</v>
      </c>
    </row>
    <row r="243">
      <c r="C243" s="93" t="inlineStr">
        <is>
          <t>5월11일</t>
        </is>
      </c>
      <c r="D243" s="126" t="n">
        <v>12418000</v>
      </c>
      <c r="E243" s="126" t="n"/>
      <c r="F243" s="126" t="n"/>
      <c r="G243" s="126" t="n">
        <v>532000</v>
      </c>
      <c r="H243" s="126" t="n"/>
      <c r="I243" s="126" t="n">
        <v>1089000</v>
      </c>
      <c r="J243" s="126" t="n">
        <v>266000</v>
      </c>
      <c r="K243" s="126" t="n">
        <v>155000</v>
      </c>
      <c r="L243" s="126" t="n">
        <v>40000</v>
      </c>
      <c r="M243" s="126" t="n">
        <v>104000</v>
      </c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>
        <v>14604000</v>
      </c>
    </row>
    <row r="244">
      <c r="C244" s="93" t="inlineStr">
        <is>
          <t>5월12일</t>
        </is>
      </c>
      <c r="D244" s="126" t="n">
        <v>4903000</v>
      </c>
      <c r="E244" s="126" t="n"/>
      <c r="F244" s="126" t="n"/>
      <c r="G244" s="126" t="n">
        <v>448000</v>
      </c>
      <c r="H244" s="126" t="n"/>
      <c r="I244" s="126" t="n">
        <v>693000</v>
      </c>
      <c r="J244" s="126" t="n">
        <v>190000</v>
      </c>
      <c r="K244" s="126" t="n">
        <v>228000</v>
      </c>
      <c r="L244" s="126" t="n">
        <v>60000</v>
      </c>
      <c r="M244" s="126" t="n">
        <v>104000</v>
      </c>
      <c r="N244" s="126" t="n"/>
      <c r="O244" s="126" t="n"/>
      <c r="P244" s="126" t="n"/>
      <c r="Q244" s="126" t="n"/>
      <c r="R244" s="126" t="n"/>
      <c r="S244" s="126" t="n"/>
      <c r="T244" s="126" t="n"/>
      <c r="U244" s="126" t="n"/>
      <c r="V244" s="126" t="n">
        <v>6626000</v>
      </c>
    </row>
    <row r="245">
      <c r="C245" s="93" t="inlineStr">
        <is>
          <t>5월13일</t>
        </is>
      </c>
      <c r="D245" s="126" t="n">
        <v>5604000</v>
      </c>
      <c r="E245" s="126" t="n"/>
      <c r="F245" s="126" t="n"/>
      <c r="G245" s="126" t="n">
        <v>504000</v>
      </c>
      <c r="H245" s="126" t="n"/>
      <c r="I245" s="126" t="n">
        <v>594000</v>
      </c>
      <c r="J245" s="126" t="n">
        <v>304000</v>
      </c>
      <c r="K245" s="126" t="n">
        <v>224000</v>
      </c>
      <c r="L245" s="126" t="n">
        <v>100000</v>
      </c>
      <c r="M245" s="126" t="n">
        <v>84000</v>
      </c>
      <c r="N245" s="126" t="n"/>
      <c r="O245" s="126" t="n"/>
      <c r="P245" s="126" t="n"/>
      <c r="Q245" s="126" t="n"/>
      <c r="R245" s="126" t="n"/>
      <c r="S245" s="126" t="n"/>
      <c r="T245" s="126" t="n"/>
      <c r="U245" s="126" t="n"/>
      <c r="V245" s="126" t="n">
        <v>7414000</v>
      </c>
    </row>
    <row r="246">
      <c r="C246" s="93" t="inlineStr">
        <is>
          <t>5월14일</t>
        </is>
      </c>
      <c r="D246" s="126" t="n">
        <v>5195000</v>
      </c>
      <c r="E246" s="126" t="n"/>
      <c r="F246" s="126" t="n"/>
      <c r="G246" s="126" t="n">
        <v>504000</v>
      </c>
      <c r="H246" s="126" t="n"/>
      <c r="I246" s="126" t="n">
        <v>792000</v>
      </c>
      <c r="J246" s="126" t="n">
        <v>152000</v>
      </c>
      <c r="K246" s="126" t="n">
        <v>150000</v>
      </c>
      <c r="L246" s="126" t="n">
        <v>95000</v>
      </c>
      <c r="M246" s="126" t="n">
        <v>108000</v>
      </c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>
        <v>6996000</v>
      </c>
    </row>
    <row r="247">
      <c r="C247" s="93" t="inlineStr">
        <is>
          <t>5월15일</t>
        </is>
      </c>
      <c r="D247" s="126" t="n">
        <v>4270000</v>
      </c>
      <c r="E247" s="126" t="n"/>
      <c r="F247" s="126" t="n"/>
      <c r="G247" s="126" t="n">
        <v>308000</v>
      </c>
      <c r="H247" s="126" t="n"/>
      <c r="I247" s="126" t="n">
        <v>693000</v>
      </c>
      <c r="J247" s="126" t="n">
        <v>190000</v>
      </c>
      <c r="K247" s="126" t="n">
        <v>194000</v>
      </c>
      <c r="L247" s="126" t="n">
        <v>60000</v>
      </c>
      <c r="M247" s="126" t="n">
        <v>60000</v>
      </c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5775000</v>
      </c>
    </row>
    <row r="248">
      <c r="C248" s="93" t="inlineStr">
        <is>
          <t>5월16일</t>
        </is>
      </c>
      <c r="D248" s="126" t="n">
        <v>3573000</v>
      </c>
      <c r="E248" s="126" t="n"/>
      <c r="F248" s="126" t="n"/>
      <c r="G248" s="126" t="n">
        <v>476000</v>
      </c>
      <c r="H248" s="126" t="n"/>
      <c r="I248" s="126" t="n">
        <v>693000</v>
      </c>
      <c r="J248" s="126" t="n">
        <v>38000</v>
      </c>
      <c r="K248" s="126" t="n">
        <v>150000</v>
      </c>
      <c r="L248" s="126" t="n">
        <v>95000</v>
      </c>
      <c r="M248" s="126" t="n">
        <v>116000</v>
      </c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>
        <v>5141000</v>
      </c>
    </row>
    <row r="249">
      <c r="C249" s="93" t="inlineStr">
        <is>
          <t>5월17일</t>
        </is>
      </c>
      <c r="D249" s="126" t="n">
        <v>4129000</v>
      </c>
      <c r="E249" s="126" t="n"/>
      <c r="F249" s="126" t="n"/>
      <c r="G249" s="126" t="n">
        <v>420000</v>
      </c>
      <c r="H249" s="126" t="n"/>
      <c r="I249" s="126" t="n">
        <v>396000</v>
      </c>
      <c r="J249" s="126" t="n">
        <v>342000</v>
      </c>
      <c r="K249" s="126" t="n">
        <v>222000</v>
      </c>
      <c r="L249" s="126" t="n">
        <v>60000</v>
      </c>
      <c r="M249" s="126" t="n">
        <v>172000</v>
      </c>
      <c r="N249" s="126" t="n"/>
      <c r="O249" s="126" t="n"/>
      <c r="P249" s="126" t="n"/>
      <c r="Q249" s="126" t="n"/>
      <c r="R249" s="126" t="n"/>
      <c r="S249" s="126" t="n"/>
      <c r="T249" s="126" t="n"/>
      <c r="U249" s="126" t="n"/>
      <c r="V249" s="126" t="n">
        <v>5741000</v>
      </c>
    </row>
    <row r="250">
      <c r="C250" s="93" t="inlineStr">
        <is>
          <t>5월18일</t>
        </is>
      </c>
      <c r="D250" s="126" t="n">
        <v>14368000</v>
      </c>
      <c r="E250" s="126" t="n"/>
      <c r="F250" s="126" t="n"/>
      <c r="G250" s="126" t="n">
        <v>560000</v>
      </c>
      <c r="H250" s="126" t="n"/>
      <c r="I250" s="126" t="n">
        <v>594000</v>
      </c>
      <c r="J250" s="126" t="n">
        <v>152000</v>
      </c>
      <c r="K250" s="126" t="n">
        <v>241000</v>
      </c>
      <c r="L250" s="126" t="n">
        <v>40000</v>
      </c>
      <c r="M250" s="126" t="n">
        <v>140000</v>
      </c>
      <c r="N250" s="126" t="n"/>
      <c r="O250" s="126" t="n">
        <v>100000</v>
      </c>
      <c r="P250" s="126" t="n"/>
      <c r="Q250" s="126" t="n"/>
      <c r="R250" s="126" t="n"/>
      <c r="S250" s="126" t="n"/>
      <c r="T250" s="126" t="n"/>
      <c r="U250" s="126" t="n"/>
      <c r="V250" s="126" t="n">
        <v>16195000</v>
      </c>
    </row>
    <row r="251">
      <c r="C251" s="93" t="inlineStr">
        <is>
          <t>5월19일</t>
        </is>
      </c>
      <c r="D251" s="126" t="n">
        <v>5070000</v>
      </c>
      <c r="E251" s="126" t="n"/>
      <c r="F251" s="126" t="n"/>
      <c r="G251" s="126" t="n">
        <v>364000</v>
      </c>
      <c r="H251" s="126" t="n"/>
      <c r="I251" s="126" t="n">
        <v>990000</v>
      </c>
      <c r="J251" s="126" t="n">
        <v>152000</v>
      </c>
      <c r="K251" s="126" t="n">
        <v>135000</v>
      </c>
      <c r="L251" s="126" t="n">
        <v>80000</v>
      </c>
      <c r="M251" s="126" t="n">
        <v>28000</v>
      </c>
      <c r="N251" s="126" t="n"/>
      <c r="O251" s="126" t="n">
        <v>60000</v>
      </c>
      <c r="P251" s="126" t="n"/>
      <c r="Q251" s="126" t="n"/>
      <c r="R251" s="126" t="n"/>
      <c r="S251" s="126" t="n"/>
      <c r="T251" s="126" t="n"/>
      <c r="U251" s="126" t="n"/>
      <c r="V251" s="126" t="n">
        <v>6879000</v>
      </c>
    </row>
    <row r="252">
      <c r="C252" s="93" t="inlineStr">
        <is>
          <t>5월20일</t>
        </is>
      </c>
      <c r="D252" s="126" t="n">
        <v>8961000</v>
      </c>
      <c r="E252" s="126" t="n"/>
      <c r="F252" s="126" t="n"/>
      <c r="G252" s="126" t="n">
        <v>420000</v>
      </c>
      <c r="H252" s="126" t="n"/>
      <c r="I252" s="126" t="n">
        <v>693000</v>
      </c>
      <c r="J252" s="126" t="n">
        <v>190000</v>
      </c>
      <c r="K252" s="126" t="n">
        <v>115000</v>
      </c>
      <c r="L252" s="126" t="n">
        <v>60000</v>
      </c>
      <c r="M252" s="126" t="n">
        <v>104000</v>
      </c>
      <c r="N252" s="126" t="n"/>
      <c r="O252" s="126" t="n">
        <v>80000</v>
      </c>
      <c r="P252" s="126" t="n"/>
      <c r="Q252" s="126" t="n"/>
      <c r="R252" s="126" t="n"/>
      <c r="S252" s="126" t="n"/>
      <c r="T252" s="126" t="n"/>
      <c r="U252" s="126" t="n"/>
      <c r="V252" s="126" t="n">
        <v>10623000</v>
      </c>
    </row>
    <row r="253">
      <c r="C253" s="93" t="inlineStr">
        <is>
          <t>5월21일</t>
        </is>
      </c>
      <c r="D253" s="126" t="n">
        <v>3818000</v>
      </c>
      <c r="E253" s="126" t="n"/>
      <c r="F253" s="126" t="n"/>
      <c r="G253" s="126" t="n">
        <v>476000</v>
      </c>
      <c r="H253" s="126" t="n"/>
      <c r="I253" s="126" t="n">
        <v>990000</v>
      </c>
      <c r="J253" s="126" t="n">
        <v>304000</v>
      </c>
      <c r="K253" s="126" t="n">
        <v>222000</v>
      </c>
      <c r="L253" s="126" t="n">
        <v>60000</v>
      </c>
      <c r="M253" s="126" t="n">
        <v>44000</v>
      </c>
      <c r="N253" s="126" t="n"/>
      <c r="O253" s="126" t="n">
        <v>20000</v>
      </c>
      <c r="P253" s="126" t="n"/>
      <c r="Q253" s="126" t="n"/>
      <c r="R253" s="126" t="n"/>
      <c r="S253" s="126" t="n"/>
      <c r="T253" s="126" t="n"/>
      <c r="U253" s="126" t="n"/>
      <c r="V253" s="126" t="n">
        <v>5934000</v>
      </c>
    </row>
    <row r="254">
      <c r="C254" s="93" t="inlineStr">
        <is>
          <t>5월22일</t>
        </is>
      </c>
      <c r="D254" s="126" t="n">
        <v>3207000</v>
      </c>
      <c r="E254" s="126" t="n"/>
      <c r="F254" s="126" t="n"/>
      <c r="G254" s="126" t="n">
        <v>84000</v>
      </c>
      <c r="H254" s="126" t="n"/>
      <c r="I254" s="126" t="n">
        <v>396000</v>
      </c>
      <c r="J254" s="126" t="n">
        <v>114000</v>
      </c>
      <c r="K254" s="126" t="n">
        <v>76000</v>
      </c>
      <c r="L254" s="126" t="n">
        <v>55000</v>
      </c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>
        <v>3932000</v>
      </c>
    </row>
    <row r="255">
      <c r="C255" s="93" t="inlineStr">
        <is>
          <t>5월23일</t>
        </is>
      </c>
      <c r="D255" s="126" t="n">
        <v>2975000</v>
      </c>
      <c r="E255" s="126" t="n"/>
      <c r="F255" s="126" t="n"/>
      <c r="G255" s="126" t="n">
        <v>224000</v>
      </c>
      <c r="H255" s="126" t="n"/>
      <c r="I255" s="126" t="n">
        <v>297000</v>
      </c>
      <c r="J255" s="126" t="n">
        <v>76000</v>
      </c>
      <c r="K255" s="126" t="n">
        <v>100000</v>
      </c>
      <c r="L255" s="126" t="n">
        <v>40000</v>
      </c>
      <c r="M255" s="126" t="n">
        <v>48000</v>
      </c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>
        <v>3760000</v>
      </c>
    </row>
    <row r="256">
      <c r="C256" s="93" t="inlineStr">
        <is>
          <t>5월24일</t>
        </is>
      </c>
      <c r="D256" s="126" t="n">
        <v>3766000</v>
      </c>
      <c r="E256" s="126" t="n"/>
      <c r="F256" s="126" t="n"/>
      <c r="G256" s="126" t="n">
        <v>364000</v>
      </c>
      <c r="H256" s="126" t="n"/>
      <c r="I256" s="126" t="n">
        <v>693000</v>
      </c>
      <c r="J256" s="126" t="n">
        <v>266000</v>
      </c>
      <c r="K256" s="126" t="n">
        <v>246000</v>
      </c>
      <c r="L256" s="126" t="n">
        <v>100000</v>
      </c>
      <c r="M256" s="126" t="n">
        <v>48000</v>
      </c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>
        <v>5483000</v>
      </c>
    </row>
    <row r="257">
      <c r="C257" s="93" t="inlineStr">
        <is>
          <t>5월25일</t>
        </is>
      </c>
      <c r="D257" s="126" t="n">
        <v>6463000</v>
      </c>
      <c r="E257" s="126" t="n"/>
      <c r="F257" s="126" t="n"/>
      <c r="G257" s="126" t="n">
        <v>560000</v>
      </c>
      <c r="H257" s="126" t="n"/>
      <c r="I257" s="126" t="n">
        <v>594000</v>
      </c>
      <c r="J257" s="126" t="n">
        <v>304000</v>
      </c>
      <c r="K257" s="126" t="n">
        <v>435000</v>
      </c>
      <c r="L257" s="126" t="n">
        <v>130000</v>
      </c>
      <c r="M257" s="126" t="n">
        <v>176000</v>
      </c>
      <c r="N257" s="126" t="n"/>
      <c r="O257" s="126" t="n">
        <v>1160000</v>
      </c>
      <c r="P257" s="126" t="n"/>
      <c r="Q257" s="126" t="n"/>
      <c r="R257" s="126" t="n"/>
      <c r="S257" s="126" t="n"/>
      <c r="T257" s="126" t="n"/>
      <c r="U257" s="126" t="n"/>
      <c r="V257" s="126" t="n">
        <v>9822000</v>
      </c>
    </row>
    <row r="258">
      <c r="C258" s="93" t="inlineStr">
        <is>
          <t>5월26일</t>
        </is>
      </c>
      <c r="D258" s="126" t="n">
        <v>6012000</v>
      </c>
      <c r="E258" s="126" t="n"/>
      <c r="F258" s="126" t="n"/>
      <c r="G258" s="126" t="n">
        <v>560000</v>
      </c>
      <c r="H258" s="126" t="n"/>
      <c r="I258" s="126" t="n">
        <v>792000</v>
      </c>
      <c r="J258" s="126" t="n">
        <v>190000</v>
      </c>
      <c r="K258" s="126" t="n">
        <v>296000</v>
      </c>
      <c r="L258" s="126" t="n">
        <v>115000</v>
      </c>
      <c r="M258" s="126" t="n">
        <v>68000</v>
      </c>
      <c r="N258" s="126" t="n"/>
      <c r="O258" s="126" t="n">
        <v>260000</v>
      </c>
      <c r="P258" s="126" t="n"/>
      <c r="Q258" s="126" t="n"/>
      <c r="R258" s="126" t="n"/>
      <c r="S258" s="126" t="n"/>
      <c r="T258" s="126" t="n"/>
      <c r="U258" s="126" t="n"/>
      <c r="V258" s="126" t="n">
        <v>8293000</v>
      </c>
    </row>
    <row r="259">
      <c r="C259" s="93" t="inlineStr">
        <is>
          <t>5월27일</t>
        </is>
      </c>
      <c r="D259" s="126" t="n">
        <v>3208000</v>
      </c>
      <c r="E259" s="126" t="n"/>
      <c r="F259" s="126" t="n"/>
      <c r="G259" s="126" t="n">
        <v>364000</v>
      </c>
      <c r="H259" s="126" t="n"/>
      <c r="I259" s="126" t="n">
        <v>495000</v>
      </c>
      <c r="J259" s="126" t="n">
        <v>190000</v>
      </c>
      <c r="K259" s="126" t="n">
        <v>113000</v>
      </c>
      <c r="L259" s="126" t="n">
        <v>35000</v>
      </c>
      <c r="M259" s="126" t="n">
        <v>88000</v>
      </c>
      <c r="N259" s="126" t="n"/>
      <c r="O259" s="126" t="n">
        <v>240000</v>
      </c>
      <c r="P259" s="126" t="n"/>
      <c r="Q259" s="126" t="n"/>
      <c r="R259" s="126" t="n"/>
      <c r="S259" s="126" t="n"/>
      <c r="T259" s="126" t="n"/>
      <c r="U259" s="126" t="n"/>
      <c r="V259" s="126" t="n">
        <v>4733000</v>
      </c>
    </row>
    <row r="260">
      <c r="C260" s="93" t="inlineStr">
        <is>
          <t>5월28일</t>
        </is>
      </c>
      <c r="D260" s="126" t="n">
        <v>3936000</v>
      </c>
      <c r="E260" s="126" t="n"/>
      <c r="F260" s="126" t="n"/>
      <c r="G260" s="126" t="n">
        <v>392000</v>
      </c>
      <c r="H260" s="126" t="n"/>
      <c r="I260" s="126" t="n">
        <v>495000</v>
      </c>
      <c r="J260" s="126" t="n">
        <v>152000</v>
      </c>
      <c r="K260" s="126" t="n">
        <v>24000</v>
      </c>
      <c r="L260" s="126" t="n">
        <v>130000</v>
      </c>
      <c r="M260" s="126" t="n">
        <v>52000</v>
      </c>
      <c r="N260" s="126" t="n"/>
      <c r="O260" s="126" t="n">
        <v>200000</v>
      </c>
      <c r="P260" s="126" t="n"/>
      <c r="Q260" s="126" t="n"/>
      <c r="R260" s="126" t="n"/>
      <c r="S260" s="126" t="n"/>
      <c r="T260" s="126" t="n"/>
      <c r="U260" s="126" t="n"/>
      <c r="V260" s="126" t="n">
        <v>5381000</v>
      </c>
    </row>
    <row r="261">
      <c r="C261" s="93" t="inlineStr">
        <is>
          <t>5월29일</t>
        </is>
      </c>
      <c r="D261" s="126" t="n">
        <v>4286000</v>
      </c>
      <c r="E261" s="126" t="n"/>
      <c r="F261" s="126" t="n"/>
      <c r="G261" s="126" t="n">
        <v>336000</v>
      </c>
      <c r="H261" s="126" t="n"/>
      <c r="I261" s="126" t="n">
        <v>594000</v>
      </c>
      <c r="J261" s="126" t="n">
        <v>190000</v>
      </c>
      <c r="K261" s="126" t="n">
        <v>144000</v>
      </c>
      <c r="L261" s="126" t="n">
        <v>80000</v>
      </c>
      <c r="M261" s="126" t="n">
        <v>52000</v>
      </c>
      <c r="N261" s="126" t="n"/>
      <c r="O261" s="126" t="n">
        <v>160000</v>
      </c>
      <c r="P261" s="126" t="n"/>
      <c r="Q261" s="126" t="n"/>
      <c r="R261" s="126" t="n"/>
      <c r="S261" s="126" t="n"/>
      <c r="T261" s="126" t="n"/>
      <c r="U261" s="126" t="n"/>
      <c r="V261" s="126" t="n">
        <v>5842000</v>
      </c>
    </row>
    <row r="262">
      <c r="C262" s="93" t="inlineStr">
        <is>
          <t>5월30일</t>
        </is>
      </c>
      <c r="D262" s="126" t="n">
        <v>2628000</v>
      </c>
      <c r="E262" s="126" t="n"/>
      <c r="F262" s="126" t="n"/>
      <c r="G262" s="126" t="n">
        <v>336000</v>
      </c>
      <c r="H262" s="126" t="n"/>
      <c r="I262" s="126" t="n">
        <v>693000</v>
      </c>
      <c r="J262" s="126" t="n">
        <v>114000</v>
      </c>
      <c r="K262" s="126" t="n">
        <v>135000</v>
      </c>
      <c r="L262" s="126" t="n">
        <v>40000</v>
      </c>
      <c r="M262" s="126" t="n">
        <v>20000</v>
      </c>
      <c r="N262" s="126" t="n"/>
      <c r="O262" s="126" t="n">
        <v>140000</v>
      </c>
      <c r="P262" s="126" t="n"/>
      <c r="Q262" s="126" t="n"/>
      <c r="R262" s="126" t="n"/>
      <c r="S262" s="126" t="n"/>
      <c r="T262" s="126" t="n"/>
      <c r="U262" s="126" t="n"/>
      <c r="V262" s="126" t="n">
        <v>4106000</v>
      </c>
    </row>
    <row r="263">
      <c r="C263" s="93" t="inlineStr">
        <is>
          <t>5월31일</t>
        </is>
      </c>
      <c r="D263" s="126" t="n">
        <v>17559000</v>
      </c>
      <c r="E263" s="126" t="n"/>
      <c r="F263" s="126" t="n"/>
      <c r="G263" s="126" t="n">
        <v>364000</v>
      </c>
      <c r="H263" s="126" t="n"/>
      <c r="I263" s="126" t="n">
        <v>198000</v>
      </c>
      <c r="J263" s="126" t="n">
        <v>228000</v>
      </c>
      <c r="K263" s="126" t="n">
        <v>151000</v>
      </c>
      <c r="L263" s="126" t="n">
        <v>40000</v>
      </c>
      <c r="M263" s="126" t="n">
        <v>236000</v>
      </c>
      <c r="N263" s="126" t="n"/>
      <c r="O263" s="126" t="n">
        <v>280000</v>
      </c>
      <c r="P263" s="126" t="n"/>
      <c r="Q263" s="126" t="n"/>
      <c r="R263" s="126" t="n"/>
      <c r="S263" s="126" t="n"/>
      <c r="T263" s="126" t="n"/>
      <c r="U263" s="126" t="n"/>
      <c r="V263" s="126" t="n">
        <v>19056000</v>
      </c>
    </row>
    <row r="264">
      <c r="B264" s="93" t="inlineStr">
        <is>
          <t>5월 요약</t>
        </is>
      </c>
      <c r="C264" s="93" t="n"/>
      <c r="D264" s="126" t="n">
        <v>175275000</v>
      </c>
      <c r="E264" s="126" t="n"/>
      <c r="F264" s="126" t="n"/>
      <c r="G264" s="126" t="n">
        <v>12096000</v>
      </c>
      <c r="H264" s="126" t="n"/>
      <c r="I264" s="126" t="n">
        <v>19800000</v>
      </c>
      <c r="J264" s="126" t="n">
        <v>6080000</v>
      </c>
      <c r="K264" s="126" t="n">
        <v>5377000</v>
      </c>
      <c r="L264" s="126" t="n">
        <v>2330000</v>
      </c>
      <c r="M264" s="126" t="n">
        <v>2956000</v>
      </c>
      <c r="N264" s="126" t="n"/>
      <c r="O264" s="126" t="n">
        <v>2700000</v>
      </c>
      <c r="P264" s="126" t="n"/>
      <c r="Q264" s="126" t="n"/>
      <c r="R264" s="126" t="n"/>
      <c r="S264" s="126" t="n"/>
      <c r="T264" s="126" t="n"/>
      <c r="U264" s="126" t="n"/>
      <c r="V264" s="126" t="n">
        <v>226614000</v>
      </c>
    </row>
    <row r="265">
      <c r="B265" s="93" t="inlineStr">
        <is>
          <t>6월</t>
        </is>
      </c>
      <c r="C265" s="93" t="inlineStr">
        <is>
          <t>6월1일</t>
        </is>
      </c>
      <c r="D265" s="126" t="n">
        <v>5294000</v>
      </c>
      <c r="E265" s="126" t="n"/>
      <c r="F265" s="126" t="n"/>
      <c r="G265" s="126" t="n">
        <v>616000</v>
      </c>
      <c r="H265" s="126" t="n"/>
      <c r="I265" s="126" t="n">
        <v>594000</v>
      </c>
      <c r="J265" s="126" t="n">
        <v>228000</v>
      </c>
      <c r="K265" s="126" t="n">
        <v>166000</v>
      </c>
      <c r="L265" s="126" t="n">
        <v>80000</v>
      </c>
      <c r="M265" s="126" t="n">
        <v>32000</v>
      </c>
      <c r="N265" s="126" t="n"/>
      <c r="O265" s="126" t="n">
        <v>280000</v>
      </c>
      <c r="P265" s="126" t="n"/>
      <c r="Q265" s="126" t="n"/>
      <c r="R265" s="126" t="n"/>
      <c r="S265" s="126" t="n"/>
      <c r="T265" s="126" t="n"/>
      <c r="U265" s="126" t="n"/>
      <c r="V265" s="126" t="n">
        <v>7290000</v>
      </c>
    </row>
    <row r="266">
      <c r="C266" s="93" t="inlineStr">
        <is>
          <t>6월2일</t>
        </is>
      </c>
      <c r="D266" s="126" t="n">
        <v>4554000</v>
      </c>
      <c r="E266" s="126" t="n"/>
      <c r="F266" s="126" t="n"/>
      <c r="G266" s="126" t="n">
        <v>224000</v>
      </c>
      <c r="H266" s="126" t="n"/>
      <c r="I266" s="126" t="n">
        <v>1188000</v>
      </c>
      <c r="J266" s="126" t="n">
        <v>190000</v>
      </c>
      <c r="K266" s="126" t="n">
        <v>240000</v>
      </c>
      <c r="L266" s="126" t="n">
        <v>20000</v>
      </c>
      <c r="M266" s="126" t="n">
        <v>96000</v>
      </c>
      <c r="N266" s="126" t="n"/>
      <c r="O266" s="126" t="n">
        <v>220000</v>
      </c>
      <c r="P266" s="126" t="n"/>
      <c r="Q266" s="126" t="n"/>
      <c r="R266" s="126" t="n"/>
      <c r="S266" s="126" t="n"/>
      <c r="T266" s="126" t="n"/>
      <c r="U266" s="126" t="n"/>
      <c r="V266" s="126" t="n">
        <v>6732000</v>
      </c>
    </row>
    <row r="267">
      <c r="C267" s="93" t="inlineStr">
        <is>
          <t>6월3일</t>
        </is>
      </c>
      <c r="D267" s="126" t="n">
        <v>11082000</v>
      </c>
      <c r="E267" s="126" t="n"/>
      <c r="F267" s="126" t="n"/>
      <c r="G267" s="126" t="n">
        <v>532000</v>
      </c>
      <c r="H267" s="126" t="n"/>
      <c r="I267" s="126" t="n">
        <v>396000</v>
      </c>
      <c r="J267" s="126" t="n">
        <v>190000</v>
      </c>
      <c r="K267" s="126" t="n">
        <v>108000</v>
      </c>
      <c r="L267" s="126" t="n">
        <v>90000</v>
      </c>
      <c r="M267" s="126" t="n">
        <v>204000</v>
      </c>
      <c r="N267" s="126" t="n"/>
      <c r="O267" s="126" t="n">
        <v>260000</v>
      </c>
      <c r="P267" s="126" t="n"/>
      <c r="Q267" s="126" t="n"/>
      <c r="R267" s="126" t="n"/>
      <c r="S267" s="126" t="n"/>
      <c r="T267" s="126" t="n"/>
      <c r="U267" s="126" t="n"/>
      <c r="V267" s="126" t="n">
        <v>12862000</v>
      </c>
    </row>
    <row r="268">
      <c r="C268" s="93" t="inlineStr">
        <is>
          <t>6월4일</t>
        </is>
      </c>
      <c r="D268" s="126" t="n">
        <v>4243000</v>
      </c>
      <c r="E268" s="126" t="n"/>
      <c r="F268" s="126" t="n"/>
      <c r="G268" s="126" t="n">
        <v>364000</v>
      </c>
      <c r="H268" s="126" t="n"/>
      <c r="I268" s="126" t="n">
        <v>297000</v>
      </c>
      <c r="J268" s="126" t="n">
        <v>114000</v>
      </c>
      <c r="K268" s="126" t="n">
        <v>96000</v>
      </c>
      <c r="L268" s="126" t="n">
        <v>115000</v>
      </c>
      <c r="M268" s="126" t="n">
        <v>56000</v>
      </c>
      <c r="N268" s="126" t="n"/>
      <c r="O268" s="126" t="n">
        <v>280000</v>
      </c>
      <c r="P268" s="126" t="n"/>
      <c r="Q268" s="126" t="n"/>
      <c r="R268" s="126" t="n"/>
      <c r="S268" s="126" t="n"/>
      <c r="T268" s="126" t="n"/>
      <c r="U268" s="126" t="n"/>
      <c r="V268" s="126" t="n">
        <v>5565000</v>
      </c>
    </row>
    <row r="269">
      <c r="C269" s="93" t="inlineStr">
        <is>
          <t>6월5일</t>
        </is>
      </c>
      <c r="D269" s="126" t="n">
        <v>3074000</v>
      </c>
      <c r="E269" s="126" t="n"/>
      <c r="F269" s="126" t="n"/>
      <c r="G269" s="126" t="n">
        <v>252000</v>
      </c>
      <c r="H269" s="126" t="n"/>
      <c r="I269" s="126" t="n">
        <v>297000</v>
      </c>
      <c r="J269" s="126" t="n">
        <v>38000</v>
      </c>
      <c r="K269" s="126" t="n">
        <v>49000</v>
      </c>
      <c r="L269" s="126" t="n">
        <v>35000</v>
      </c>
      <c r="M269" s="126" t="n">
        <v>40000</v>
      </c>
      <c r="N269" s="126" t="n"/>
      <c r="O269" s="126" t="n">
        <v>80000</v>
      </c>
      <c r="P269" s="126" t="n"/>
      <c r="Q269" s="126" t="n"/>
      <c r="R269" s="126" t="n"/>
      <c r="S269" s="126" t="n"/>
      <c r="T269" s="126" t="n"/>
      <c r="U269" s="126" t="n"/>
      <c r="V269" s="126" t="n">
        <v>3865000</v>
      </c>
    </row>
    <row r="270">
      <c r="C270" s="93" t="inlineStr">
        <is>
          <t>6월6일</t>
        </is>
      </c>
      <c r="D270" s="126" t="n">
        <v>3240000</v>
      </c>
      <c r="E270" s="126" t="n"/>
      <c r="F270" s="126" t="n"/>
      <c r="G270" s="126" t="n">
        <v>308000</v>
      </c>
      <c r="H270" s="126" t="n"/>
      <c r="I270" s="126" t="n">
        <v>396000</v>
      </c>
      <c r="J270" s="126" t="n">
        <v>190000</v>
      </c>
      <c r="K270" s="126" t="n">
        <v>217000</v>
      </c>
      <c r="L270" s="126" t="n">
        <v>35000</v>
      </c>
      <c r="M270" s="126" t="n">
        <v>68000</v>
      </c>
      <c r="N270" s="126" t="n"/>
      <c r="O270" s="126" t="n">
        <v>220000</v>
      </c>
      <c r="P270" s="126" t="n"/>
      <c r="Q270" s="126" t="n"/>
      <c r="R270" s="126" t="n"/>
      <c r="S270" s="126" t="n"/>
      <c r="T270" s="126" t="n"/>
      <c r="U270" s="126" t="n"/>
      <c r="V270" s="126" t="n">
        <v>4674000</v>
      </c>
    </row>
    <row r="271">
      <c r="C271" s="93" t="inlineStr">
        <is>
          <t>6월7일</t>
        </is>
      </c>
      <c r="D271" s="126" t="n">
        <v>4570000</v>
      </c>
      <c r="E271" s="126" t="n"/>
      <c r="F271" s="126" t="n"/>
      <c r="G271" s="126" t="n">
        <v>364000</v>
      </c>
      <c r="H271" s="126" t="n"/>
      <c r="I271" s="126" t="n">
        <v>297000</v>
      </c>
      <c r="J271" s="126" t="n">
        <v>228000</v>
      </c>
      <c r="K271" s="126" t="n">
        <v>220000</v>
      </c>
      <c r="L271" s="126" t="n">
        <v>115000</v>
      </c>
      <c r="M271" s="126" t="n">
        <v>44000</v>
      </c>
      <c r="N271" s="126" t="n"/>
      <c r="O271" s="126" t="n">
        <v>200000</v>
      </c>
      <c r="P271" s="126" t="n"/>
      <c r="Q271" s="126" t="n"/>
      <c r="R271" s="126" t="n"/>
      <c r="S271" s="126" t="n"/>
      <c r="T271" s="126" t="n"/>
      <c r="U271" s="126" t="n"/>
      <c r="V271" s="126" t="n">
        <v>6038000</v>
      </c>
    </row>
    <row r="272">
      <c r="C272" s="93" t="inlineStr">
        <is>
          <t>6월8일</t>
        </is>
      </c>
      <c r="D272" s="126" t="n">
        <v>6354000</v>
      </c>
      <c r="E272" s="126" t="n"/>
      <c r="F272" s="126" t="n"/>
      <c r="G272" s="126" t="n">
        <v>616000</v>
      </c>
      <c r="H272" s="126" t="n"/>
      <c r="I272" s="126" t="n">
        <v>594000</v>
      </c>
      <c r="J272" s="126" t="n">
        <v>494000</v>
      </c>
      <c r="K272" s="126" t="n">
        <v>147000</v>
      </c>
      <c r="L272" s="126" t="n">
        <v>120000</v>
      </c>
      <c r="M272" s="126" t="n">
        <v>52000</v>
      </c>
      <c r="N272" s="126" t="n"/>
      <c r="O272" s="126" t="n">
        <v>180000</v>
      </c>
      <c r="P272" s="126" t="n"/>
      <c r="Q272" s="126" t="n"/>
      <c r="R272" s="126" t="n"/>
      <c r="S272" s="126" t="n"/>
      <c r="T272" s="126" t="n"/>
      <c r="U272" s="126" t="n"/>
      <c r="V272" s="126" t="n">
        <v>8557000</v>
      </c>
    </row>
    <row r="273">
      <c r="C273" s="93" t="inlineStr">
        <is>
          <t>6월9일</t>
        </is>
      </c>
      <c r="D273" s="126" t="n">
        <v>4820000</v>
      </c>
      <c r="E273" s="126" t="n"/>
      <c r="F273" s="126" t="n"/>
      <c r="G273" s="126" t="n">
        <v>280000</v>
      </c>
      <c r="H273" s="126" t="n"/>
      <c r="I273" s="126" t="n">
        <v>594000</v>
      </c>
      <c r="J273" s="126" t="n">
        <v>342000</v>
      </c>
      <c r="K273" s="126" t="n">
        <v>154000</v>
      </c>
      <c r="L273" s="126" t="n">
        <v>20000</v>
      </c>
      <c r="M273" s="126" t="n">
        <v>76000</v>
      </c>
      <c r="N273" s="126" t="n"/>
      <c r="O273" s="126" t="n">
        <v>260000</v>
      </c>
      <c r="P273" s="126" t="n"/>
      <c r="Q273" s="126" t="n"/>
      <c r="R273" s="126" t="n"/>
      <c r="S273" s="126" t="n"/>
      <c r="T273" s="126" t="n"/>
      <c r="U273" s="126" t="n"/>
      <c r="V273" s="126" t="n">
        <v>6546000</v>
      </c>
    </row>
    <row r="274">
      <c r="C274" s="93" t="inlineStr">
        <is>
          <t>6월10일</t>
        </is>
      </c>
      <c r="D274" s="126" t="n">
        <v>18300000</v>
      </c>
      <c r="E274" s="126" t="n"/>
      <c r="F274" s="126" t="n"/>
      <c r="G274" s="126" t="n">
        <v>336000</v>
      </c>
      <c r="H274" s="126" t="n"/>
      <c r="I274" s="126" t="n">
        <v>495000</v>
      </c>
      <c r="J274" s="126" t="n">
        <v>228000</v>
      </c>
      <c r="K274" s="126" t="n">
        <v>170000</v>
      </c>
      <c r="L274" s="126" t="n">
        <v>90000</v>
      </c>
      <c r="M274" s="126" t="n">
        <v>52000</v>
      </c>
      <c r="N274" s="126" t="n"/>
      <c r="O274" s="126" t="n">
        <v>240000</v>
      </c>
      <c r="P274" s="126" t="n"/>
      <c r="Q274" s="126" t="n"/>
      <c r="R274" s="126" t="n"/>
      <c r="S274" s="126" t="n"/>
      <c r="T274" s="126" t="n"/>
      <c r="U274" s="126" t="n"/>
      <c r="V274" s="126" t="n">
        <v>19911000</v>
      </c>
    </row>
    <row r="275">
      <c r="C275" s="93" t="inlineStr">
        <is>
          <t>6월11일</t>
        </is>
      </c>
      <c r="D275" s="126" t="n">
        <v>4281000</v>
      </c>
      <c r="E275" s="126" t="n"/>
      <c r="F275" s="126" t="n"/>
      <c r="G275" s="126" t="n">
        <v>504000</v>
      </c>
      <c r="H275" s="126" t="n"/>
      <c r="I275" s="126" t="n">
        <v>594000</v>
      </c>
      <c r="J275" s="126" t="n">
        <v>266000</v>
      </c>
      <c r="K275" s="126" t="n">
        <v>178000</v>
      </c>
      <c r="L275" s="126" t="n">
        <v>55000</v>
      </c>
      <c r="M275" s="126" t="n">
        <v>292000</v>
      </c>
      <c r="N275" s="126" t="n"/>
      <c r="O275" s="126" t="n">
        <v>300000</v>
      </c>
      <c r="P275" s="126" t="n"/>
      <c r="Q275" s="126" t="n"/>
      <c r="R275" s="126" t="n"/>
      <c r="S275" s="126" t="n"/>
      <c r="T275" s="126" t="n"/>
      <c r="U275" s="126" t="n"/>
      <c r="V275" s="126" t="n">
        <v>6470000</v>
      </c>
    </row>
    <row r="276">
      <c r="C276" s="93" t="inlineStr">
        <is>
          <t>6월12일</t>
        </is>
      </c>
      <c r="D276" s="126" t="n">
        <v>3550000</v>
      </c>
      <c r="E276" s="126" t="n"/>
      <c r="F276" s="126" t="n"/>
      <c r="G276" s="126" t="n">
        <v>364000</v>
      </c>
      <c r="H276" s="126" t="n"/>
      <c r="I276" s="126" t="n">
        <v>396000</v>
      </c>
      <c r="J276" s="126" t="n">
        <v>152000</v>
      </c>
      <c r="K276" s="126" t="n">
        <v>206000</v>
      </c>
      <c r="L276" s="126" t="n">
        <v>410000</v>
      </c>
      <c r="M276" s="126" t="n">
        <v>1604000</v>
      </c>
      <c r="N276" s="126" t="n"/>
      <c r="O276" s="126" t="n">
        <v>560000</v>
      </c>
      <c r="P276" s="126" t="n"/>
      <c r="Q276" s="126" t="n"/>
      <c r="R276" s="126" t="n"/>
      <c r="S276" s="126" t="n"/>
      <c r="T276" s="126" t="n"/>
      <c r="U276" s="126" t="n"/>
      <c r="V276" s="126" t="n">
        <v>7242000</v>
      </c>
    </row>
    <row r="277">
      <c r="C277" s="93" t="inlineStr">
        <is>
          <t>6월13일</t>
        </is>
      </c>
      <c r="D277" s="126" t="n">
        <v>2943000</v>
      </c>
      <c r="E277" s="126" t="n"/>
      <c r="F277" s="126" t="n"/>
      <c r="G277" s="126" t="n">
        <v>280000</v>
      </c>
      <c r="H277" s="126" t="n"/>
      <c r="I277" s="126" t="n">
        <v>396000</v>
      </c>
      <c r="J277" s="126" t="n">
        <v>228000</v>
      </c>
      <c r="K277" s="126" t="n">
        <v>132000</v>
      </c>
      <c r="L277" s="126" t="n">
        <v>55000</v>
      </c>
      <c r="M277" s="126" t="n"/>
      <c r="N277" s="126" t="n"/>
      <c r="O277" s="126" t="n">
        <v>260000</v>
      </c>
      <c r="P277" s="126" t="n"/>
      <c r="Q277" s="126" t="n"/>
      <c r="R277" s="126" t="n"/>
      <c r="S277" s="126" t="n"/>
      <c r="T277" s="126" t="n"/>
      <c r="U277" s="126" t="n"/>
      <c r="V277" s="126" t="n">
        <v>4294000</v>
      </c>
    </row>
    <row r="278">
      <c r="C278" s="93" t="inlineStr">
        <is>
          <t>6월14일</t>
        </is>
      </c>
      <c r="D278" s="126" t="n">
        <v>3977000</v>
      </c>
      <c r="E278" s="126" t="n"/>
      <c r="F278" s="126" t="n"/>
      <c r="G278" s="126" t="n">
        <v>336000</v>
      </c>
      <c r="H278" s="126" t="n"/>
      <c r="I278" s="126" t="n">
        <v>792000</v>
      </c>
      <c r="J278" s="126" t="n">
        <v>38000</v>
      </c>
      <c r="K278" s="126" t="n">
        <v>119000</v>
      </c>
      <c r="L278" s="126" t="n">
        <v>80000</v>
      </c>
      <c r="M278" s="126" t="n">
        <v>88000</v>
      </c>
      <c r="N278" s="126" t="n"/>
      <c r="O278" s="126" t="n">
        <v>140000</v>
      </c>
      <c r="P278" s="126" t="n"/>
      <c r="Q278" s="126" t="n"/>
      <c r="R278" s="126" t="n"/>
      <c r="S278" s="126" t="n"/>
      <c r="T278" s="126" t="n"/>
      <c r="U278" s="126" t="n"/>
      <c r="V278" s="126" t="n">
        <v>5570000</v>
      </c>
    </row>
    <row r="279">
      <c r="C279" s="93" t="inlineStr">
        <is>
          <t>6월15일</t>
        </is>
      </c>
      <c r="D279" s="126" t="n">
        <v>4898000</v>
      </c>
      <c r="E279" s="126" t="n"/>
      <c r="F279" s="126" t="n"/>
      <c r="G279" s="126" t="n">
        <v>476000</v>
      </c>
      <c r="H279" s="126" t="n"/>
      <c r="I279" s="126" t="n">
        <v>396000</v>
      </c>
      <c r="J279" s="126" t="n">
        <v>190000</v>
      </c>
      <c r="K279" s="126" t="n">
        <v>193000</v>
      </c>
      <c r="L279" s="126" t="n">
        <v>110000</v>
      </c>
      <c r="M279" s="126" t="n">
        <v>168000</v>
      </c>
      <c r="N279" s="126" t="n"/>
      <c r="O279" s="126" t="n">
        <v>220000</v>
      </c>
      <c r="P279" s="126" t="n"/>
      <c r="Q279" s="126" t="n"/>
      <c r="R279" s="126" t="n"/>
      <c r="S279" s="126" t="n"/>
      <c r="T279" s="126" t="n"/>
      <c r="U279" s="126" t="n"/>
      <c r="V279" s="126" t="n">
        <v>6651000</v>
      </c>
    </row>
    <row r="280">
      <c r="C280" s="93" t="inlineStr">
        <is>
          <t>6월16일</t>
        </is>
      </c>
      <c r="D280" s="126" t="n">
        <v>4522000</v>
      </c>
      <c r="E280" s="126" t="n"/>
      <c r="F280" s="126" t="n"/>
      <c r="G280" s="126" t="n">
        <v>420000</v>
      </c>
      <c r="H280" s="126" t="n"/>
      <c r="I280" s="126" t="n">
        <v>396000</v>
      </c>
      <c r="J280" s="126" t="n">
        <v>114000</v>
      </c>
      <c r="K280" s="126" t="n">
        <v>114000</v>
      </c>
      <c r="L280" s="126" t="n">
        <v>75000</v>
      </c>
      <c r="M280" s="126" t="n">
        <v>48000</v>
      </c>
      <c r="N280" s="126" t="n"/>
      <c r="O280" s="126" t="n">
        <v>160000</v>
      </c>
      <c r="P280" s="126" t="n"/>
      <c r="Q280" s="126" t="n"/>
      <c r="R280" s="126" t="n"/>
      <c r="S280" s="126" t="n"/>
      <c r="T280" s="126" t="n"/>
      <c r="U280" s="126" t="n"/>
      <c r="V280" s="126" t="n">
        <v>5849000</v>
      </c>
    </row>
    <row r="281">
      <c r="C281" s="93" t="inlineStr">
        <is>
          <t>6월17일</t>
        </is>
      </c>
      <c r="D281" s="126" t="n">
        <v>3898000</v>
      </c>
      <c r="E281" s="126" t="n"/>
      <c r="F281" s="126" t="n"/>
      <c r="G281" s="126" t="n">
        <v>420000</v>
      </c>
      <c r="H281" s="126" t="n"/>
      <c r="I281" s="126" t="n">
        <v>693000</v>
      </c>
      <c r="J281" s="126" t="n">
        <v>114000</v>
      </c>
      <c r="K281" s="126" t="n">
        <v>108000</v>
      </c>
      <c r="L281" s="126" t="n">
        <v>140000</v>
      </c>
      <c r="M281" s="126" t="n">
        <v>48000</v>
      </c>
      <c r="N281" s="126" t="n"/>
      <c r="O281" s="126" t="n">
        <v>380000</v>
      </c>
      <c r="P281" s="126" t="n">
        <v>80000</v>
      </c>
      <c r="Q281" s="126" t="n"/>
      <c r="R281" s="126" t="n"/>
      <c r="S281" s="126" t="n"/>
      <c r="T281" s="126" t="n"/>
      <c r="U281" s="126" t="n"/>
      <c r="V281" s="126" t="n">
        <v>5881000</v>
      </c>
    </row>
    <row r="282">
      <c r="C282" s="93" t="inlineStr">
        <is>
          <t>6월18일</t>
        </is>
      </c>
      <c r="D282" s="126" t="n">
        <v>5013000</v>
      </c>
      <c r="E282" s="126" t="n"/>
      <c r="F282" s="126" t="n"/>
      <c r="G282" s="126" t="n">
        <v>308000</v>
      </c>
      <c r="H282" s="126" t="n"/>
      <c r="I282" s="126" t="n">
        <v>1584000</v>
      </c>
      <c r="J282" s="126" t="n">
        <v>114000</v>
      </c>
      <c r="K282" s="126" t="n">
        <v>253000</v>
      </c>
      <c r="L282" s="126" t="n">
        <v>115000</v>
      </c>
      <c r="M282" s="126" t="n">
        <v>140000</v>
      </c>
      <c r="N282" s="126" t="n"/>
      <c r="O282" s="126" t="n">
        <v>270000</v>
      </c>
      <c r="P282" s="126" t="n">
        <v>1545000</v>
      </c>
      <c r="Q282" s="126" t="n"/>
      <c r="R282" s="126" t="n"/>
      <c r="S282" s="126" t="n"/>
      <c r="T282" s="126" t="n"/>
      <c r="U282" s="126" t="n"/>
      <c r="V282" s="126" t="n">
        <v>9342000</v>
      </c>
    </row>
    <row r="283">
      <c r="C283" s="93" t="inlineStr">
        <is>
          <t>6월19일</t>
        </is>
      </c>
      <c r="D283" s="126" t="n">
        <v>8423000</v>
      </c>
      <c r="E283" s="126" t="n"/>
      <c r="F283" s="126" t="n"/>
      <c r="G283" s="126" t="n">
        <v>448000</v>
      </c>
      <c r="H283" s="126" t="n"/>
      <c r="I283" s="126" t="n">
        <v>1485000</v>
      </c>
      <c r="J283" s="126" t="n">
        <v>152000</v>
      </c>
      <c r="K283" s="126" t="n">
        <v>112000</v>
      </c>
      <c r="L283" s="126" t="n">
        <v>115000</v>
      </c>
      <c r="M283" s="126" t="n">
        <v>40000</v>
      </c>
      <c r="N283" s="126" t="n"/>
      <c r="O283" s="126" t="n">
        <v>40000</v>
      </c>
      <c r="P283" s="126" t="n">
        <v>800000</v>
      </c>
      <c r="Q283" s="126" t="n"/>
      <c r="R283" s="126" t="n"/>
      <c r="S283" s="126" t="n"/>
      <c r="T283" s="126" t="n"/>
      <c r="U283" s="126" t="n"/>
      <c r="V283" s="126" t="n">
        <v>11615000</v>
      </c>
    </row>
    <row r="284">
      <c r="C284" s="93" t="inlineStr">
        <is>
          <t>6월20일</t>
        </is>
      </c>
      <c r="D284" s="126" t="n">
        <v>3931000</v>
      </c>
      <c r="E284" s="126" t="n"/>
      <c r="F284" s="126" t="n"/>
      <c r="G284" s="126" t="n">
        <v>252000</v>
      </c>
      <c r="H284" s="126" t="n"/>
      <c r="I284" s="126" t="n">
        <v>891000</v>
      </c>
      <c r="J284" s="126" t="n">
        <v>114000</v>
      </c>
      <c r="K284" s="126" t="n">
        <v>241000</v>
      </c>
      <c r="L284" s="126" t="n">
        <v>55000</v>
      </c>
      <c r="M284" s="126" t="n">
        <v>72000</v>
      </c>
      <c r="N284" s="126" t="n"/>
      <c r="O284" s="126" t="n">
        <v>20000</v>
      </c>
      <c r="P284" s="126" t="n">
        <v>250000</v>
      </c>
      <c r="Q284" s="126" t="n"/>
      <c r="R284" s="126" t="n"/>
      <c r="S284" s="126" t="n"/>
      <c r="T284" s="126" t="n"/>
      <c r="U284" s="126" t="n"/>
      <c r="V284" s="126" t="n">
        <v>5826000</v>
      </c>
    </row>
    <row r="285">
      <c r="C285" s="93" t="inlineStr">
        <is>
          <t>6월21일</t>
        </is>
      </c>
      <c r="D285" s="126" t="n">
        <v>4513000</v>
      </c>
      <c r="E285" s="126" t="n"/>
      <c r="F285" s="126" t="n"/>
      <c r="G285" s="126" t="n">
        <v>476000</v>
      </c>
      <c r="H285" s="126" t="n"/>
      <c r="I285" s="126" t="n">
        <v>693000</v>
      </c>
      <c r="J285" s="126" t="n">
        <v>304000</v>
      </c>
      <c r="K285" s="126" t="n">
        <v>163000</v>
      </c>
      <c r="L285" s="126" t="n">
        <v>40000</v>
      </c>
      <c r="M285" s="126" t="n">
        <v>88000</v>
      </c>
      <c r="N285" s="126" t="n"/>
      <c r="O285" s="126" t="n">
        <v>80000</v>
      </c>
      <c r="P285" s="126" t="n">
        <v>90000</v>
      </c>
      <c r="Q285" s="126" t="n"/>
      <c r="R285" s="126" t="n"/>
      <c r="S285" s="126" t="n"/>
      <c r="T285" s="126" t="n"/>
      <c r="U285" s="126" t="n"/>
      <c r="V285" s="126" t="n">
        <v>6447000</v>
      </c>
    </row>
    <row r="286">
      <c r="C286" s="93" t="inlineStr">
        <is>
          <t>6월22일</t>
        </is>
      </c>
      <c r="D286" s="126" t="n">
        <v>4715000</v>
      </c>
      <c r="E286" s="126" t="n"/>
      <c r="F286" s="126" t="n"/>
      <c r="G286" s="126" t="n">
        <v>560000</v>
      </c>
      <c r="H286" s="126" t="n"/>
      <c r="I286" s="126" t="n">
        <v>594000</v>
      </c>
      <c r="J286" s="126" t="n">
        <v>114000</v>
      </c>
      <c r="K286" s="126" t="n">
        <v>181000</v>
      </c>
      <c r="L286" s="126" t="n">
        <v>40000</v>
      </c>
      <c r="M286" s="126" t="n">
        <v>36000</v>
      </c>
      <c r="N286" s="126" t="n"/>
      <c r="O286" s="126" t="n">
        <v>110000</v>
      </c>
      <c r="P286" s="126" t="n">
        <v>470000</v>
      </c>
      <c r="Q286" s="126" t="n"/>
      <c r="R286" s="126" t="n"/>
      <c r="S286" s="126" t="n"/>
      <c r="T286" s="126" t="n"/>
      <c r="U286" s="126" t="n"/>
      <c r="V286" s="126" t="n">
        <v>6820000</v>
      </c>
    </row>
    <row r="287">
      <c r="C287" s="93" t="inlineStr">
        <is>
          <t>6월23일</t>
        </is>
      </c>
      <c r="D287" s="126" t="n">
        <v>4712000</v>
      </c>
      <c r="E287" s="126" t="n"/>
      <c r="F287" s="126" t="n"/>
      <c r="G287" s="126" t="n">
        <v>392000</v>
      </c>
      <c r="H287" s="126" t="n"/>
      <c r="I287" s="126" t="n">
        <v>693000</v>
      </c>
      <c r="J287" s="126" t="n">
        <v>304000</v>
      </c>
      <c r="K287" s="126" t="n">
        <v>154000</v>
      </c>
      <c r="L287" s="126" t="n">
        <v>75000</v>
      </c>
      <c r="M287" s="126" t="n">
        <v>104000</v>
      </c>
      <c r="N287" s="126" t="n"/>
      <c r="O287" s="126" t="n">
        <v>170000</v>
      </c>
      <c r="P287" s="126" t="n">
        <v>740000</v>
      </c>
      <c r="Q287" s="126" t="n"/>
      <c r="R287" s="126" t="n"/>
      <c r="S287" s="126" t="n"/>
      <c r="T287" s="126" t="n"/>
      <c r="U287" s="126" t="n"/>
      <c r="V287" s="126" t="n">
        <v>7344000</v>
      </c>
    </row>
    <row r="288">
      <c r="C288" s="93" t="inlineStr">
        <is>
          <t>6월24일</t>
        </is>
      </c>
      <c r="D288" s="126" t="n">
        <v>4420000</v>
      </c>
      <c r="E288" s="126" t="n"/>
      <c r="F288" s="126" t="n"/>
      <c r="G288" s="126" t="n">
        <v>504000</v>
      </c>
      <c r="H288" s="126" t="n"/>
      <c r="I288" s="126" t="n">
        <v>594000</v>
      </c>
      <c r="J288" s="126" t="n">
        <v>152000</v>
      </c>
      <c r="K288" s="126" t="n">
        <v>134000</v>
      </c>
      <c r="L288" s="126" t="n">
        <v>20000</v>
      </c>
      <c r="M288" s="126" t="n">
        <v>32000</v>
      </c>
      <c r="N288" s="126" t="n"/>
      <c r="O288" s="126" t="n">
        <v>40000</v>
      </c>
      <c r="P288" s="126" t="n">
        <v>195000</v>
      </c>
      <c r="Q288" s="126" t="n"/>
      <c r="R288" s="126" t="n"/>
      <c r="S288" s="126" t="n"/>
      <c r="T288" s="126" t="n"/>
      <c r="U288" s="126" t="n"/>
      <c r="V288" s="126" t="n">
        <v>6091000</v>
      </c>
    </row>
    <row r="289">
      <c r="C289" s="93" t="inlineStr">
        <is>
          <t>6월25일</t>
        </is>
      </c>
      <c r="D289" s="126" t="n">
        <v>11591000</v>
      </c>
      <c r="E289" s="126" t="n"/>
      <c r="F289" s="126" t="n"/>
      <c r="G289" s="126" t="n">
        <v>280000</v>
      </c>
      <c r="H289" s="126" t="n"/>
      <c r="I289" s="126" t="n">
        <v>1188000</v>
      </c>
      <c r="J289" s="126" t="n">
        <v>114000</v>
      </c>
      <c r="K289" s="126" t="n">
        <v>240000</v>
      </c>
      <c r="L289" s="126" t="n">
        <v>135000</v>
      </c>
      <c r="M289" s="126" t="n">
        <v>24000</v>
      </c>
      <c r="N289" s="126" t="n"/>
      <c r="O289" s="126" t="n">
        <v>135000</v>
      </c>
      <c r="P289" s="126" t="n">
        <v>250000</v>
      </c>
      <c r="Q289" s="126" t="n"/>
      <c r="R289" s="126" t="n"/>
      <c r="S289" s="126" t="n"/>
      <c r="T289" s="126" t="n"/>
      <c r="U289" s="126" t="n"/>
      <c r="V289" s="126" t="n">
        <v>13957000</v>
      </c>
    </row>
    <row r="290">
      <c r="C290" s="93" t="inlineStr">
        <is>
          <t>6월26일</t>
        </is>
      </c>
      <c r="D290" s="126" t="n">
        <v>4028000</v>
      </c>
      <c r="E290" s="126" t="n"/>
      <c r="F290" s="126" t="n"/>
      <c r="G290" s="126" t="n">
        <v>504000</v>
      </c>
      <c r="H290" s="126" t="n"/>
      <c r="I290" s="126" t="n">
        <v>396000</v>
      </c>
      <c r="J290" s="126" t="n">
        <v>152000</v>
      </c>
      <c r="K290" s="126" t="n">
        <v>161000</v>
      </c>
      <c r="L290" s="126" t="n">
        <v>40000</v>
      </c>
      <c r="M290" s="126" t="n">
        <v>12000</v>
      </c>
      <c r="N290" s="126" t="n"/>
      <c r="O290" s="126" t="n">
        <v>75000</v>
      </c>
      <c r="P290" s="126" t="n">
        <v>660000</v>
      </c>
      <c r="Q290" s="126" t="n"/>
      <c r="R290" s="126" t="n"/>
      <c r="S290" s="126" t="n"/>
      <c r="T290" s="126" t="n"/>
      <c r="U290" s="126" t="n"/>
      <c r="V290" s="126" t="n">
        <v>6028000</v>
      </c>
    </row>
    <row r="291">
      <c r="C291" s="93" t="inlineStr">
        <is>
          <t>6월27일</t>
        </is>
      </c>
      <c r="D291" s="126" t="n">
        <v>3593000</v>
      </c>
      <c r="E291" s="126" t="n"/>
      <c r="F291" s="126" t="n"/>
      <c r="G291" s="126" t="n">
        <v>336000</v>
      </c>
      <c r="H291" s="126" t="n"/>
      <c r="I291" s="126" t="n">
        <v>594000</v>
      </c>
      <c r="J291" s="126" t="n">
        <v>152000</v>
      </c>
      <c r="K291" s="126" t="n">
        <v>139000</v>
      </c>
      <c r="L291" s="126" t="n">
        <v>60000</v>
      </c>
      <c r="M291" s="126" t="n">
        <v>44000</v>
      </c>
      <c r="N291" s="126" t="n"/>
      <c r="O291" s="126" t="n">
        <v>80000</v>
      </c>
      <c r="P291" s="126" t="n">
        <v>320000</v>
      </c>
      <c r="Q291" s="126" t="n"/>
      <c r="R291" s="126" t="n"/>
      <c r="S291" s="126" t="n"/>
      <c r="T291" s="126" t="n"/>
      <c r="U291" s="126" t="n"/>
      <c r="V291" s="126" t="n">
        <v>5318000</v>
      </c>
    </row>
    <row r="292">
      <c r="C292" s="93" t="inlineStr">
        <is>
          <t>6월28일</t>
        </is>
      </c>
      <c r="D292" s="126" t="n">
        <v>4474000</v>
      </c>
      <c r="E292" s="126" t="n"/>
      <c r="F292" s="126" t="n"/>
      <c r="G292" s="126" t="n">
        <v>252000</v>
      </c>
      <c r="H292" s="126" t="n"/>
      <c r="I292" s="126" t="n">
        <v>792000</v>
      </c>
      <c r="J292" s="126" t="n">
        <v>342000</v>
      </c>
      <c r="K292" s="126" t="n">
        <v>131000</v>
      </c>
      <c r="L292" s="126" t="n">
        <v>75000</v>
      </c>
      <c r="M292" s="126" t="n">
        <v>92000</v>
      </c>
      <c r="N292" s="126" t="n"/>
      <c r="O292" s="126" t="n">
        <v>135000</v>
      </c>
      <c r="P292" s="126" t="n">
        <v>125000</v>
      </c>
      <c r="Q292" s="126" t="n"/>
      <c r="R292" s="126" t="n"/>
      <c r="S292" s="126" t="n"/>
      <c r="T292" s="126" t="n"/>
      <c r="U292" s="126" t="n"/>
      <c r="V292" s="126" t="n">
        <v>6418000</v>
      </c>
    </row>
    <row r="293">
      <c r="C293" s="93" t="inlineStr">
        <is>
          <t>6월29일</t>
        </is>
      </c>
      <c r="D293" s="126" t="n">
        <v>5689000</v>
      </c>
      <c r="E293" s="126" t="n"/>
      <c r="F293" s="126" t="n"/>
      <c r="G293" s="126" t="n">
        <v>308000</v>
      </c>
      <c r="H293" s="126" t="n"/>
      <c r="I293" s="126" t="n">
        <v>792000</v>
      </c>
      <c r="J293" s="126" t="n">
        <v>266000</v>
      </c>
      <c r="K293" s="126" t="n">
        <v>121000</v>
      </c>
      <c r="L293" s="126" t="n">
        <v>40000</v>
      </c>
      <c r="M293" s="126" t="n">
        <v>40000</v>
      </c>
      <c r="N293" s="126" t="n"/>
      <c r="O293" s="126" t="n">
        <v>95000</v>
      </c>
      <c r="P293" s="126" t="n">
        <v>230000</v>
      </c>
      <c r="Q293" s="126" t="n"/>
      <c r="R293" s="126" t="n"/>
      <c r="S293" s="126" t="n"/>
      <c r="T293" s="126" t="n"/>
      <c r="U293" s="126" t="n"/>
      <c r="V293" s="126" t="n">
        <v>7581000</v>
      </c>
    </row>
    <row r="294">
      <c r="C294" s="93" t="inlineStr">
        <is>
          <t>6월30일</t>
        </is>
      </c>
      <c r="D294" s="126" t="n">
        <v>5036000</v>
      </c>
      <c r="E294" s="126" t="n"/>
      <c r="F294" s="126" t="n"/>
      <c r="G294" s="126" t="n">
        <v>364000</v>
      </c>
      <c r="H294" s="126" t="n"/>
      <c r="I294" s="126" t="n">
        <v>495000</v>
      </c>
      <c r="J294" s="126" t="n">
        <v>152000</v>
      </c>
      <c r="K294" s="126" t="n">
        <v>215000</v>
      </c>
      <c r="L294" s="126" t="n">
        <v>60000</v>
      </c>
      <c r="M294" s="126" t="n">
        <v>208000</v>
      </c>
      <c r="N294" s="126" t="n"/>
      <c r="O294" s="126" t="n">
        <v>175000</v>
      </c>
      <c r="P294" s="126" t="n">
        <v>355000</v>
      </c>
      <c r="Q294" s="126" t="n"/>
      <c r="R294" s="126" t="n"/>
      <c r="S294" s="126" t="n"/>
      <c r="T294" s="126" t="n"/>
      <c r="U294" s="126" t="n"/>
      <c r="V294" s="126" t="n">
        <v>7060000</v>
      </c>
    </row>
    <row r="295">
      <c r="B295" s="93" t="inlineStr">
        <is>
          <t>6월 요약</t>
        </is>
      </c>
      <c r="C295" s="93" t="n"/>
      <c r="D295" s="126" t="n">
        <v>163738000</v>
      </c>
      <c r="E295" s="126" t="n"/>
      <c r="F295" s="126" t="n"/>
      <c r="G295" s="126" t="n">
        <v>11676000</v>
      </c>
      <c r="H295" s="126" t="n"/>
      <c r="I295" s="126" t="n">
        <v>19602000</v>
      </c>
      <c r="J295" s="126" t="n">
        <v>5776000</v>
      </c>
      <c r="K295" s="126" t="n">
        <v>4862000</v>
      </c>
      <c r="L295" s="126" t="n">
        <v>2515000</v>
      </c>
      <c r="M295" s="126" t="n">
        <v>3900000</v>
      </c>
      <c r="N295" s="126" t="n"/>
      <c r="O295" s="126" t="n">
        <v>5665000</v>
      </c>
      <c r="P295" s="126" t="n">
        <v>6110000</v>
      </c>
      <c r="Q295" s="126" t="n"/>
      <c r="R295" s="126" t="n"/>
      <c r="S295" s="126" t="n"/>
      <c r="T295" s="126" t="n"/>
      <c r="U295" s="126" t="n"/>
      <c r="V295" s="126" t="n">
        <v>223844000</v>
      </c>
    </row>
    <row r="296">
      <c r="B296" s="93" t="inlineStr">
        <is>
          <t>7월</t>
        </is>
      </c>
      <c r="C296" s="93" t="inlineStr">
        <is>
          <t>7월1일</t>
        </is>
      </c>
      <c r="D296" s="126" t="n">
        <v>6452000</v>
      </c>
      <c r="E296" s="126" t="n"/>
      <c r="F296" s="126" t="n"/>
      <c r="G296" s="126" t="n">
        <v>644000</v>
      </c>
      <c r="H296" s="126" t="n"/>
      <c r="I296" s="126" t="n">
        <v>495000</v>
      </c>
      <c r="J296" s="126" t="n">
        <v>304000</v>
      </c>
      <c r="K296" s="126" t="n">
        <v>237000</v>
      </c>
      <c r="L296" s="126" t="n">
        <v>40000</v>
      </c>
      <c r="M296" s="126" t="n">
        <v>64000</v>
      </c>
      <c r="N296" s="126" t="n"/>
      <c r="O296" s="126" t="n">
        <v>355000</v>
      </c>
      <c r="P296" s="126" t="n">
        <v>555000</v>
      </c>
      <c r="Q296" s="126" t="n"/>
      <c r="R296" s="126" t="n"/>
      <c r="S296" s="126" t="n"/>
      <c r="T296" s="126" t="n"/>
      <c r="U296" s="126" t="n"/>
      <c r="V296" s="126" t="n">
        <v>9146000</v>
      </c>
    </row>
    <row r="297">
      <c r="C297" s="93" t="inlineStr">
        <is>
          <t>7월2일</t>
        </is>
      </c>
      <c r="D297" s="126" t="n">
        <v>4944000</v>
      </c>
      <c r="E297" s="126" t="n"/>
      <c r="F297" s="126" t="n"/>
      <c r="G297" s="126" t="n">
        <v>588000</v>
      </c>
      <c r="H297" s="126" t="n"/>
      <c r="I297" s="126" t="n"/>
      <c r="J297" s="126" t="n">
        <v>76000</v>
      </c>
      <c r="K297" s="126" t="n">
        <v>221000</v>
      </c>
      <c r="L297" s="126" t="n">
        <v>115000</v>
      </c>
      <c r="M297" s="126" t="n">
        <v>68000</v>
      </c>
      <c r="N297" s="126" t="n"/>
      <c r="O297" s="126" t="n">
        <v>280000</v>
      </c>
      <c r="P297" s="126" t="n">
        <v>320000</v>
      </c>
      <c r="Q297" s="126" t="n"/>
      <c r="R297" s="126" t="n"/>
      <c r="S297" s="126" t="n"/>
      <c r="T297" s="126" t="n"/>
      <c r="U297" s="126" t="n"/>
      <c r="V297" s="126" t="n">
        <v>6612000</v>
      </c>
    </row>
    <row r="298">
      <c r="C298" s="93" t="inlineStr">
        <is>
          <t>7월3일</t>
        </is>
      </c>
      <c r="D298" s="126" t="n">
        <v>4366000</v>
      </c>
      <c r="E298" s="126" t="n"/>
      <c r="F298" s="126" t="n"/>
      <c r="G298" s="126" t="n">
        <v>280000</v>
      </c>
      <c r="H298" s="126" t="n"/>
      <c r="I298" s="126" t="n">
        <v>594000</v>
      </c>
      <c r="J298" s="126" t="n">
        <v>114000</v>
      </c>
      <c r="K298" s="126" t="n">
        <v>159000</v>
      </c>
      <c r="L298" s="126" t="n">
        <v>80000</v>
      </c>
      <c r="M298" s="126" t="n">
        <v>12000</v>
      </c>
      <c r="N298" s="126" t="n"/>
      <c r="O298" s="126" t="n">
        <v>110000</v>
      </c>
      <c r="P298" s="126" t="n">
        <v>160000</v>
      </c>
      <c r="Q298" s="126" t="n"/>
      <c r="R298" s="126" t="n"/>
      <c r="S298" s="126" t="n"/>
      <c r="T298" s="126" t="n"/>
      <c r="U298" s="126" t="n"/>
      <c r="V298" s="126" t="n">
        <v>5875000</v>
      </c>
    </row>
    <row r="299">
      <c r="C299" s="93" t="inlineStr">
        <is>
          <t>7월4일</t>
        </is>
      </c>
      <c r="D299" s="126" t="n">
        <v>3044000</v>
      </c>
      <c r="E299" s="126" t="n"/>
      <c r="F299" s="126" t="n"/>
      <c r="G299" s="126" t="n">
        <v>280000</v>
      </c>
      <c r="H299" s="126" t="n"/>
      <c r="I299" s="126" t="n">
        <v>297000</v>
      </c>
      <c r="J299" s="126" t="n">
        <v>76000</v>
      </c>
      <c r="K299" s="126" t="n">
        <v>47000</v>
      </c>
      <c r="L299" s="126" t="n">
        <v>75000</v>
      </c>
      <c r="M299" s="126" t="n">
        <v>88000</v>
      </c>
      <c r="N299" s="126" t="n"/>
      <c r="O299" s="126" t="n">
        <v>75000</v>
      </c>
      <c r="P299" s="126" t="n">
        <v>45000</v>
      </c>
      <c r="Q299" s="126" t="n"/>
      <c r="R299" s="126" t="n"/>
      <c r="S299" s="126" t="n"/>
      <c r="T299" s="126" t="n"/>
      <c r="U299" s="126" t="n"/>
      <c r="V299" s="126" t="n">
        <v>4027000</v>
      </c>
    </row>
    <row r="300">
      <c r="C300" s="93" t="inlineStr">
        <is>
          <t>7월5일</t>
        </is>
      </c>
      <c r="D300" s="126" t="n">
        <v>4912000</v>
      </c>
      <c r="E300" s="126" t="n"/>
      <c r="F300" s="126" t="n"/>
      <c r="G300" s="126" t="n">
        <v>280000</v>
      </c>
      <c r="H300" s="126" t="n"/>
      <c r="I300" s="126" t="n">
        <v>297000</v>
      </c>
      <c r="J300" s="126" t="n">
        <v>76000</v>
      </c>
      <c r="K300" s="126" t="n">
        <v>188000</v>
      </c>
      <c r="L300" s="126" t="n">
        <v>110000</v>
      </c>
      <c r="M300" s="126" t="n">
        <v>96000</v>
      </c>
      <c r="N300" s="126" t="n"/>
      <c r="O300" s="126" t="n">
        <v>150000</v>
      </c>
      <c r="P300" s="126" t="n">
        <v>260000</v>
      </c>
      <c r="Q300" s="126" t="n"/>
      <c r="R300" s="126" t="n"/>
      <c r="S300" s="126" t="n"/>
      <c r="T300" s="126" t="n"/>
      <c r="U300" s="126" t="n"/>
      <c r="V300" s="126" t="n">
        <v>6369000</v>
      </c>
    </row>
    <row r="301">
      <c r="C301" s="93" t="inlineStr">
        <is>
          <t>7월6일</t>
        </is>
      </c>
      <c r="D301" s="126" t="n">
        <v>14037000</v>
      </c>
      <c r="E301" s="126" t="n"/>
      <c r="F301" s="126" t="n"/>
      <c r="G301" s="126" t="n">
        <v>476000</v>
      </c>
      <c r="H301" s="126" t="n"/>
      <c r="I301" s="126" t="n">
        <v>990000</v>
      </c>
      <c r="J301" s="126" t="n">
        <v>190000</v>
      </c>
      <c r="K301" s="126" t="n">
        <v>520000</v>
      </c>
      <c r="L301" s="126" t="n">
        <v>95000</v>
      </c>
      <c r="M301" s="126" t="n">
        <v>1200000</v>
      </c>
      <c r="N301" s="126" t="n"/>
      <c r="O301" s="126" t="n">
        <v>155000</v>
      </c>
      <c r="P301" s="126" t="n">
        <v>640000</v>
      </c>
      <c r="Q301" s="126" t="n"/>
      <c r="R301" s="126" t="n"/>
      <c r="S301" s="126" t="n"/>
      <c r="T301" s="126" t="n"/>
      <c r="U301" s="126" t="n"/>
      <c r="V301" s="126" t="n">
        <v>18303000</v>
      </c>
    </row>
    <row r="302">
      <c r="C302" s="93" t="inlineStr">
        <is>
          <t>7월7일</t>
        </is>
      </c>
      <c r="D302" s="126" t="n">
        <v>4921000</v>
      </c>
      <c r="E302" s="126" t="n"/>
      <c r="F302" s="126" t="n"/>
      <c r="G302" s="126" t="n">
        <v>448000</v>
      </c>
      <c r="H302" s="126" t="n"/>
      <c r="I302" s="126" t="n">
        <v>495000</v>
      </c>
      <c r="J302" s="126" t="n">
        <v>304000</v>
      </c>
      <c r="K302" s="126" t="n">
        <v>115000</v>
      </c>
      <c r="L302" s="126" t="n">
        <v>40000</v>
      </c>
      <c r="M302" s="126" t="n">
        <v>168000</v>
      </c>
      <c r="N302" s="126" t="n"/>
      <c r="O302" s="126" t="n">
        <v>195000</v>
      </c>
      <c r="P302" s="126" t="n">
        <v>465000</v>
      </c>
      <c r="Q302" s="126" t="n"/>
      <c r="R302" s="126" t="n"/>
      <c r="S302" s="126" t="n"/>
      <c r="T302" s="126" t="n"/>
      <c r="U302" s="126" t="n"/>
      <c r="V302" s="126" t="n">
        <v>7151000</v>
      </c>
    </row>
    <row r="303">
      <c r="C303" s="93" t="inlineStr">
        <is>
          <t>7월8일</t>
        </is>
      </c>
      <c r="D303" s="126" t="n">
        <v>8167000</v>
      </c>
      <c r="E303" s="126" t="n"/>
      <c r="F303" s="126" t="n"/>
      <c r="G303" s="126" t="n">
        <v>196000</v>
      </c>
      <c r="H303" s="126" t="n"/>
      <c r="I303" s="126" t="n">
        <v>297000</v>
      </c>
      <c r="J303" s="126" t="n">
        <v>228000</v>
      </c>
      <c r="K303" s="126" t="n">
        <v>154000</v>
      </c>
      <c r="L303" s="126" t="n">
        <v>55000</v>
      </c>
      <c r="M303" s="126" t="n">
        <v>68000</v>
      </c>
      <c r="N303" s="126" t="n"/>
      <c r="O303" s="126" t="n">
        <v>215000</v>
      </c>
      <c r="P303" s="126" t="n">
        <v>70000</v>
      </c>
      <c r="Q303" s="126" t="n"/>
      <c r="R303" s="126" t="n"/>
      <c r="S303" s="126" t="n"/>
      <c r="T303" s="126" t="n"/>
      <c r="U303" s="126" t="n"/>
      <c r="V303" s="126" t="n">
        <v>9450000</v>
      </c>
    </row>
    <row r="304">
      <c r="C304" s="93" t="inlineStr">
        <is>
          <t>7월9일</t>
        </is>
      </c>
      <c r="D304" s="126" t="n">
        <v>4833000</v>
      </c>
      <c r="E304" s="126" t="n"/>
      <c r="F304" s="126" t="n"/>
      <c r="G304" s="126" t="n">
        <v>448000</v>
      </c>
      <c r="H304" s="126" t="n"/>
      <c r="I304" s="126" t="n">
        <v>495000</v>
      </c>
      <c r="J304" s="126" t="n">
        <v>342000</v>
      </c>
      <c r="K304" s="126" t="n">
        <v>242000</v>
      </c>
      <c r="L304" s="126" t="n">
        <v>40000</v>
      </c>
      <c r="M304" s="126" t="n">
        <v>20000</v>
      </c>
      <c r="N304" s="126" t="n"/>
      <c r="O304" s="126" t="n">
        <v>280000</v>
      </c>
      <c r="P304" s="126" t="n">
        <v>480000</v>
      </c>
      <c r="Q304" s="126" t="n"/>
      <c r="R304" s="126" t="n"/>
      <c r="S304" s="126" t="n"/>
      <c r="T304" s="126" t="n"/>
      <c r="U304" s="126" t="n"/>
      <c r="V304" s="126" t="n">
        <v>7180000</v>
      </c>
    </row>
    <row r="305">
      <c r="C305" s="93" t="inlineStr">
        <is>
          <t>7월10일</t>
        </is>
      </c>
      <c r="D305" s="126" t="n">
        <v>4757000</v>
      </c>
      <c r="E305" s="126" t="n"/>
      <c r="F305" s="126" t="n"/>
      <c r="G305" s="126" t="n">
        <v>476000</v>
      </c>
      <c r="H305" s="126" t="n"/>
      <c r="I305" s="126" t="n">
        <v>792000</v>
      </c>
      <c r="J305" s="126" t="n">
        <v>114000</v>
      </c>
      <c r="K305" s="126" t="n">
        <v>224000</v>
      </c>
      <c r="L305" s="126" t="n">
        <v>115000</v>
      </c>
      <c r="M305" s="126" t="n"/>
      <c r="N305" s="126" t="n"/>
      <c r="O305" s="126" t="n">
        <v>185000</v>
      </c>
      <c r="P305" s="126" t="n">
        <v>115000</v>
      </c>
      <c r="Q305" s="126" t="n"/>
      <c r="R305" s="126" t="n"/>
      <c r="S305" s="126" t="n"/>
      <c r="T305" s="126" t="n"/>
      <c r="U305" s="126" t="n"/>
      <c r="V305" s="126" t="n">
        <v>6778000</v>
      </c>
    </row>
    <row r="306">
      <c r="C306" s="93" t="inlineStr">
        <is>
          <t>7월11일</t>
        </is>
      </c>
      <c r="D306" s="126" t="n">
        <v>3518000</v>
      </c>
      <c r="E306" s="126" t="n"/>
      <c r="F306" s="126" t="n"/>
      <c r="G306" s="126" t="n">
        <v>308000</v>
      </c>
      <c r="H306" s="126" t="n"/>
      <c r="I306" s="126" t="n">
        <v>396000</v>
      </c>
      <c r="J306" s="126" t="n">
        <v>304000</v>
      </c>
      <c r="K306" s="126" t="n">
        <v>160000</v>
      </c>
      <c r="L306" s="126" t="n">
        <v>20000</v>
      </c>
      <c r="M306" s="126" t="n"/>
      <c r="N306" s="126" t="n"/>
      <c r="O306" s="126" t="n">
        <v>185000</v>
      </c>
      <c r="P306" s="126" t="n">
        <v>330000</v>
      </c>
      <c r="Q306" s="126" t="n"/>
      <c r="R306" s="126" t="n"/>
      <c r="S306" s="126" t="n"/>
      <c r="T306" s="126" t="n"/>
      <c r="U306" s="126" t="n"/>
      <c r="V306" s="126" t="n">
        <v>5221000</v>
      </c>
    </row>
    <row r="307">
      <c r="C307" s="93" t="inlineStr">
        <is>
          <t>7월12일</t>
        </is>
      </c>
      <c r="D307" s="126" t="n">
        <v>6114000</v>
      </c>
      <c r="E307" s="126" t="n"/>
      <c r="F307" s="126" t="n"/>
      <c r="G307" s="126" t="n">
        <v>504000</v>
      </c>
      <c r="H307" s="126" t="n"/>
      <c r="I307" s="126" t="n">
        <v>891000</v>
      </c>
      <c r="J307" s="126" t="n">
        <v>152000</v>
      </c>
      <c r="K307" s="126" t="n">
        <v>280000</v>
      </c>
      <c r="L307" s="126" t="n">
        <v>55000</v>
      </c>
      <c r="M307" s="126" t="n"/>
      <c r="N307" s="126" t="n"/>
      <c r="O307" s="126" t="n">
        <v>220000</v>
      </c>
      <c r="P307" s="126" t="n">
        <v>250000</v>
      </c>
      <c r="Q307" s="126" t="n"/>
      <c r="R307" s="126" t="n"/>
      <c r="S307" s="126" t="n"/>
      <c r="T307" s="126" t="n"/>
      <c r="U307" s="126" t="n"/>
      <c r="V307" s="126" t="n">
        <v>8466000</v>
      </c>
    </row>
    <row r="308">
      <c r="C308" s="93" t="inlineStr">
        <is>
          <t>7월13일</t>
        </is>
      </c>
      <c r="D308" s="126" t="n">
        <v>7994000</v>
      </c>
      <c r="E308" s="126" t="n"/>
      <c r="F308" s="126" t="n"/>
      <c r="G308" s="126" t="n">
        <v>868000</v>
      </c>
      <c r="H308" s="126" t="n"/>
      <c r="I308" s="126" t="n">
        <v>297000</v>
      </c>
      <c r="J308" s="126" t="n">
        <v>342000</v>
      </c>
      <c r="K308" s="126" t="n">
        <v>220000</v>
      </c>
      <c r="L308" s="126" t="n">
        <v>20000</v>
      </c>
      <c r="M308" s="126" t="n"/>
      <c r="N308" s="126" t="n"/>
      <c r="O308" s="126" t="n">
        <v>210000</v>
      </c>
      <c r="P308" s="126" t="n">
        <v>405000</v>
      </c>
      <c r="Q308" s="126" t="n"/>
      <c r="R308" s="126" t="n"/>
      <c r="S308" s="126" t="n"/>
      <c r="T308" s="126" t="n"/>
      <c r="U308" s="126" t="n"/>
      <c r="V308" s="126" t="n">
        <v>10356000</v>
      </c>
    </row>
    <row r="309">
      <c r="C309" s="93" t="inlineStr">
        <is>
          <t>7월14일</t>
        </is>
      </c>
      <c r="D309" s="126" t="n">
        <v>7038000</v>
      </c>
      <c r="E309" s="126" t="n"/>
      <c r="F309" s="126" t="n"/>
      <c r="G309" s="126" t="n">
        <v>896000</v>
      </c>
      <c r="H309" s="126" t="n"/>
      <c r="I309" s="126" t="n">
        <v>99000</v>
      </c>
      <c r="J309" s="126" t="n">
        <v>494000</v>
      </c>
      <c r="K309" s="126" t="n">
        <v>186000</v>
      </c>
      <c r="L309" s="126" t="n">
        <v>165000</v>
      </c>
      <c r="M309" s="126" t="n"/>
      <c r="N309" s="126" t="n"/>
      <c r="O309" s="126" t="n">
        <v>320000</v>
      </c>
      <c r="P309" s="126" t="n">
        <v>455000</v>
      </c>
      <c r="Q309" s="126" t="n"/>
      <c r="R309" s="126" t="n"/>
      <c r="S309" s="126" t="n"/>
      <c r="T309" s="126" t="n"/>
      <c r="U309" s="126" t="n"/>
      <c r="V309" s="126" t="n">
        <v>9653000</v>
      </c>
    </row>
    <row r="310">
      <c r="C310" s="93" t="inlineStr">
        <is>
          <t>7월15일</t>
        </is>
      </c>
      <c r="D310" s="126" t="n">
        <v>6858000</v>
      </c>
      <c r="E310" s="126" t="n"/>
      <c r="F310" s="126" t="n"/>
      <c r="G310" s="126" t="n">
        <v>448000</v>
      </c>
      <c r="H310" s="126" t="n"/>
      <c r="I310" s="126" t="n"/>
      <c r="J310" s="126" t="n">
        <v>418000</v>
      </c>
      <c r="K310" s="126" t="n">
        <v>277000</v>
      </c>
      <c r="L310" s="126" t="n">
        <v>95000</v>
      </c>
      <c r="M310" s="126" t="n"/>
      <c r="N310" s="126" t="n"/>
      <c r="O310" s="126" t="n">
        <v>95000</v>
      </c>
      <c r="P310" s="126" t="n">
        <v>410000</v>
      </c>
      <c r="Q310" s="126" t="n"/>
      <c r="R310" s="126" t="n"/>
      <c r="S310" s="126" t="n"/>
      <c r="T310" s="126" t="n"/>
      <c r="U310" s="126" t="n"/>
      <c r="V310" s="126" t="n">
        <v>8601000</v>
      </c>
    </row>
    <row r="311">
      <c r="C311" s="93" t="inlineStr">
        <is>
          <t>7월16일</t>
        </is>
      </c>
      <c r="D311" s="126" t="n">
        <v>7257000</v>
      </c>
      <c r="E311" s="126" t="n"/>
      <c r="F311" s="126" t="n"/>
      <c r="G311" s="126" t="n">
        <v>6160000</v>
      </c>
      <c r="H311" s="126" t="n"/>
      <c r="I311" s="126" t="n"/>
      <c r="J311" s="126" t="n">
        <v>76000</v>
      </c>
      <c r="K311" s="126" t="n">
        <v>139000</v>
      </c>
      <c r="L311" s="126" t="n">
        <v>60000</v>
      </c>
      <c r="M311" s="126" t="n"/>
      <c r="N311" s="126" t="n"/>
      <c r="O311" s="126" t="n">
        <v>210000</v>
      </c>
      <c r="P311" s="126" t="n">
        <v>115000</v>
      </c>
      <c r="Q311" s="126" t="n"/>
      <c r="R311" s="126" t="n"/>
      <c r="S311" s="126" t="n"/>
      <c r="T311" s="126" t="n"/>
      <c r="U311" s="126" t="n"/>
      <c r="V311" s="126" t="n">
        <v>14017000</v>
      </c>
    </row>
    <row r="312">
      <c r="C312" s="93" t="inlineStr">
        <is>
          <t>7월17일</t>
        </is>
      </c>
      <c r="D312" s="126" t="n">
        <v>4131000</v>
      </c>
      <c r="E312" s="126" t="n"/>
      <c r="F312" s="126" t="n"/>
      <c r="G312" s="126" t="n">
        <v>392000</v>
      </c>
      <c r="H312" s="126" t="n"/>
      <c r="I312" s="126" t="n"/>
      <c r="J312" s="126" t="n">
        <v>190000</v>
      </c>
      <c r="K312" s="126" t="n">
        <v>168000</v>
      </c>
      <c r="L312" s="126" t="n">
        <v>35000</v>
      </c>
      <c r="M312" s="126" t="n"/>
      <c r="N312" s="126" t="n"/>
      <c r="O312" s="126" t="n">
        <v>95000</v>
      </c>
      <c r="P312" s="126" t="n">
        <v>90000</v>
      </c>
      <c r="Q312" s="126" t="n"/>
      <c r="R312" s="126" t="n"/>
      <c r="S312" s="126" t="n"/>
      <c r="T312" s="126" t="n"/>
      <c r="U312" s="126" t="n"/>
      <c r="V312" s="126" t="n">
        <v>5101000</v>
      </c>
    </row>
    <row r="313">
      <c r="C313" s="93" t="inlineStr">
        <is>
          <t>7월18일</t>
        </is>
      </c>
      <c r="D313" s="126" t="n">
        <v>3689000</v>
      </c>
      <c r="E313" s="126" t="n"/>
      <c r="F313" s="126" t="n"/>
      <c r="G313" s="126" t="n">
        <v>280000</v>
      </c>
      <c r="H313" s="126" t="n"/>
      <c r="I313" s="126" t="n"/>
      <c r="J313" s="126" t="n">
        <v>190000</v>
      </c>
      <c r="K313" s="126" t="n">
        <v>129000</v>
      </c>
      <c r="L313" s="126" t="n">
        <v>40000</v>
      </c>
      <c r="M313" s="126" t="n"/>
      <c r="N313" s="126" t="n"/>
      <c r="O313" s="126" t="n">
        <v>115000</v>
      </c>
      <c r="P313" s="126" t="n">
        <v>275000</v>
      </c>
      <c r="Q313" s="126" t="n"/>
      <c r="R313" s="126" t="n"/>
      <c r="S313" s="126" t="n"/>
      <c r="T313" s="126" t="n"/>
      <c r="U313" s="126" t="n"/>
      <c r="V313" s="126" t="n">
        <v>4718000</v>
      </c>
    </row>
    <row r="314">
      <c r="C314" s="93" t="inlineStr">
        <is>
          <t>7월19일</t>
        </is>
      </c>
      <c r="D314" s="126" t="n">
        <v>4542000</v>
      </c>
      <c r="E314" s="126" t="n"/>
      <c r="F314" s="126" t="n"/>
      <c r="G314" s="126" t="n">
        <v>504000</v>
      </c>
      <c r="H314" s="126" t="n"/>
      <c r="I314" s="126" t="n"/>
      <c r="J314" s="126" t="n">
        <v>190000</v>
      </c>
      <c r="K314" s="126" t="n">
        <v>95000</v>
      </c>
      <c r="L314" s="126" t="n">
        <v>60000</v>
      </c>
      <c r="M314" s="126" t="n"/>
      <c r="N314" s="126" t="n"/>
      <c r="O314" s="126" t="n">
        <v>40000</v>
      </c>
      <c r="P314" s="126" t="n">
        <v>160000</v>
      </c>
      <c r="Q314" s="126" t="n"/>
      <c r="R314" s="126" t="n"/>
      <c r="S314" s="126" t="n"/>
      <c r="T314" s="126" t="n"/>
      <c r="U314" s="126" t="n"/>
      <c r="V314" s="126" t="n">
        <v>5591000</v>
      </c>
    </row>
    <row r="315">
      <c r="C315" s="93" t="inlineStr">
        <is>
          <t>7월20일</t>
        </is>
      </c>
      <c r="D315" s="126" t="n">
        <v>5607000</v>
      </c>
      <c r="E315" s="126" t="n"/>
      <c r="F315" s="126" t="n"/>
      <c r="G315" s="126" t="n">
        <v>644000</v>
      </c>
      <c r="H315" s="126" t="n"/>
      <c r="I315" s="126" t="n"/>
      <c r="J315" s="126" t="n">
        <v>418000</v>
      </c>
      <c r="K315" s="126" t="n">
        <v>317000</v>
      </c>
      <c r="L315" s="126" t="n">
        <v>95000</v>
      </c>
      <c r="M315" s="126" t="n"/>
      <c r="N315" s="126" t="n"/>
      <c r="O315" s="126" t="n">
        <v>165000</v>
      </c>
      <c r="P315" s="126" t="n">
        <v>660000</v>
      </c>
      <c r="Q315" s="126" t="n"/>
      <c r="R315" s="126" t="n"/>
      <c r="S315" s="126" t="n"/>
      <c r="T315" s="126" t="n"/>
      <c r="U315" s="126" t="n"/>
      <c r="V315" s="126" t="n">
        <v>7906000</v>
      </c>
    </row>
    <row r="316">
      <c r="C316" s="93" t="inlineStr">
        <is>
          <t>7월21일</t>
        </is>
      </c>
      <c r="D316" s="126" t="n">
        <v>3995000</v>
      </c>
      <c r="E316" s="126" t="n"/>
      <c r="F316" s="126" t="n"/>
      <c r="G316" s="126" t="n">
        <v>532000</v>
      </c>
      <c r="H316" s="126" t="n"/>
      <c r="I316" s="126" t="n"/>
      <c r="J316" s="126" t="n">
        <v>266000</v>
      </c>
      <c r="K316" s="126" t="n">
        <v>294000</v>
      </c>
      <c r="L316" s="126" t="n">
        <v>95000</v>
      </c>
      <c r="M316" s="126" t="n"/>
      <c r="N316" s="126" t="n"/>
      <c r="O316" s="126" t="n">
        <v>460000</v>
      </c>
      <c r="P316" s="126" t="n">
        <v>215000</v>
      </c>
      <c r="Q316" s="126" t="n"/>
      <c r="R316" s="126" t="n"/>
      <c r="S316" s="126" t="n"/>
      <c r="T316" s="126" t="n"/>
      <c r="U316" s="126" t="n"/>
      <c r="V316" s="126" t="n">
        <v>5857000</v>
      </c>
    </row>
    <row r="317">
      <c r="C317" s="93" t="inlineStr">
        <is>
          <t>7월22일</t>
        </is>
      </c>
      <c r="D317" s="126" t="n">
        <v>5539000</v>
      </c>
      <c r="E317" s="126" t="n"/>
      <c r="F317" s="126" t="n"/>
      <c r="G317" s="126" t="n">
        <v>476000</v>
      </c>
      <c r="H317" s="126" t="n"/>
      <c r="I317" s="126" t="n"/>
      <c r="J317" s="126" t="n">
        <v>304000</v>
      </c>
      <c r="K317" s="126" t="n">
        <v>76000</v>
      </c>
      <c r="L317" s="126" t="n">
        <v>95000</v>
      </c>
      <c r="M317" s="126" t="n"/>
      <c r="N317" s="126" t="n"/>
      <c r="O317" s="126" t="n">
        <v>355000</v>
      </c>
      <c r="P317" s="126" t="n">
        <v>560000</v>
      </c>
      <c r="Q317" s="126" t="n"/>
      <c r="R317" s="126" t="n"/>
      <c r="S317" s="126" t="n"/>
      <c r="T317" s="126" t="n"/>
      <c r="U317" s="126" t="n"/>
      <c r="V317" s="126" t="n">
        <v>7405000</v>
      </c>
    </row>
    <row r="318">
      <c r="C318" s="93" t="inlineStr">
        <is>
          <t>7월23일</t>
        </is>
      </c>
      <c r="D318" s="126" t="n">
        <v>4776000</v>
      </c>
      <c r="E318" s="126" t="n"/>
      <c r="F318" s="126" t="n"/>
      <c r="G318" s="126" t="n">
        <v>504000</v>
      </c>
      <c r="H318" s="126" t="n"/>
      <c r="I318" s="126" t="n"/>
      <c r="J318" s="126" t="n">
        <v>304000</v>
      </c>
      <c r="K318" s="126" t="n"/>
      <c r="L318" s="126" t="n">
        <v>60000</v>
      </c>
      <c r="M318" s="126" t="n"/>
      <c r="N318" s="126" t="n"/>
      <c r="O318" s="126" t="n">
        <v>130000</v>
      </c>
      <c r="P318" s="126" t="n">
        <v>340000</v>
      </c>
      <c r="Q318" s="126" t="n"/>
      <c r="R318" s="126" t="n"/>
      <c r="S318" s="126" t="n"/>
      <c r="T318" s="126" t="n"/>
      <c r="U318" s="126" t="n"/>
      <c r="V318" s="126" t="n">
        <v>6114000</v>
      </c>
    </row>
    <row r="319">
      <c r="C319" s="93" t="inlineStr">
        <is>
          <t>7월24일</t>
        </is>
      </c>
      <c r="D319" s="126" t="n">
        <v>3833000</v>
      </c>
      <c r="E319" s="126" t="n"/>
      <c r="F319" s="126" t="n"/>
      <c r="G319" s="126" t="n">
        <v>420000</v>
      </c>
      <c r="H319" s="126" t="n"/>
      <c r="I319" s="126" t="n"/>
      <c r="J319" s="126" t="n">
        <v>228000</v>
      </c>
      <c r="K319" s="126" t="n"/>
      <c r="L319" s="126" t="n">
        <v>40000</v>
      </c>
      <c r="M319" s="126" t="n"/>
      <c r="N319" s="126" t="n"/>
      <c r="O319" s="126" t="n">
        <v>75000</v>
      </c>
      <c r="P319" s="126" t="n">
        <v>295000</v>
      </c>
      <c r="Q319" s="126" t="n"/>
      <c r="R319" s="126" t="n"/>
      <c r="S319" s="126" t="n"/>
      <c r="T319" s="126" t="n"/>
      <c r="U319" s="126" t="n"/>
      <c r="V319" s="126" t="n">
        <v>4891000</v>
      </c>
    </row>
    <row r="320">
      <c r="C320" s="93" t="inlineStr">
        <is>
          <t>7월25일</t>
        </is>
      </c>
      <c r="D320" s="126" t="n">
        <v>4064000</v>
      </c>
      <c r="E320" s="126" t="n"/>
      <c r="F320" s="126" t="n"/>
      <c r="G320" s="126" t="n">
        <v>196000</v>
      </c>
      <c r="H320" s="126" t="n"/>
      <c r="I320" s="126" t="n"/>
      <c r="J320" s="126" t="n">
        <v>266000</v>
      </c>
      <c r="K320" s="126" t="n"/>
      <c r="L320" s="126" t="n">
        <v>40000</v>
      </c>
      <c r="M320" s="126" t="n"/>
      <c r="N320" s="126" t="n"/>
      <c r="O320" s="126" t="n">
        <v>115000</v>
      </c>
      <c r="P320" s="126" t="n">
        <v>135000</v>
      </c>
      <c r="Q320" s="126" t="n"/>
      <c r="R320" s="126" t="n"/>
      <c r="S320" s="126" t="n"/>
      <c r="T320" s="126" t="n"/>
      <c r="U320" s="126" t="n"/>
      <c r="V320" s="126" t="n">
        <v>4816000</v>
      </c>
    </row>
    <row r="321">
      <c r="C321" s="93" t="inlineStr">
        <is>
          <t>7월26일</t>
        </is>
      </c>
      <c r="D321" s="126" t="n">
        <v>5030000</v>
      </c>
      <c r="E321" s="126" t="n"/>
      <c r="F321" s="126" t="n"/>
      <c r="G321" s="126" t="n">
        <v>504000</v>
      </c>
      <c r="H321" s="126" t="n"/>
      <c r="I321" s="126" t="n"/>
      <c r="J321" s="126" t="n">
        <v>228000</v>
      </c>
      <c r="K321" s="126" t="n"/>
      <c r="L321" s="126" t="n">
        <v>75000</v>
      </c>
      <c r="M321" s="126" t="n"/>
      <c r="N321" s="126" t="n"/>
      <c r="O321" s="126" t="n">
        <v>125000</v>
      </c>
      <c r="P321" s="126" t="n">
        <v>170000</v>
      </c>
      <c r="Q321" s="126" t="n"/>
      <c r="R321" s="126" t="n"/>
      <c r="S321" s="126" t="n"/>
      <c r="T321" s="126" t="n"/>
      <c r="U321" s="126" t="n"/>
      <c r="V321" s="126" t="n">
        <v>6132000</v>
      </c>
    </row>
    <row r="322">
      <c r="C322" s="93" t="inlineStr">
        <is>
          <t>7월27일</t>
        </is>
      </c>
      <c r="D322" s="126" t="n">
        <v>6873000</v>
      </c>
      <c r="E322" s="126" t="n"/>
      <c r="F322" s="126" t="n"/>
      <c r="G322" s="126" t="n">
        <v>644000</v>
      </c>
      <c r="H322" s="126" t="n"/>
      <c r="I322" s="126" t="n"/>
      <c r="J322" s="126" t="n">
        <v>304000</v>
      </c>
      <c r="K322" s="126" t="n"/>
      <c r="L322" s="126" t="n">
        <v>165000</v>
      </c>
      <c r="M322" s="126" t="n"/>
      <c r="N322" s="126" t="n"/>
      <c r="O322" s="126" t="n">
        <v>70000</v>
      </c>
      <c r="P322" s="126" t="n">
        <v>80000</v>
      </c>
      <c r="Q322" s="126" t="n"/>
      <c r="R322" s="126" t="n"/>
      <c r="S322" s="126" t="n"/>
      <c r="T322" s="126" t="n"/>
      <c r="U322" s="126" t="n"/>
      <c r="V322" s="126" t="n">
        <v>8136000</v>
      </c>
    </row>
    <row r="323">
      <c r="C323" s="93" t="inlineStr">
        <is>
          <t>7월28일</t>
        </is>
      </c>
      <c r="D323" s="126" t="n">
        <v>6347000</v>
      </c>
      <c r="E323" s="126" t="n"/>
      <c r="F323" s="126" t="n"/>
      <c r="G323" s="126" t="n">
        <v>588000</v>
      </c>
      <c r="H323" s="126" t="n"/>
      <c r="I323" s="126" t="n">
        <v>693000</v>
      </c>
      <c r="J323" s="126" t="n">
        <v>266000</v>
      </c>
      <c r="K323" s="126" t="n"/>
      <c r="L323" s="126" t="n">
        <v>80000</v>
      </c>
      <c r="M323" s="126" t="n">
        <v>204000</v>
      </c>
      <c r="N323" s="126" t="n"/>
      <c r="O323" s="126" t="n">
        <v>170000</v>
      </c>
      <c r="P323" s="126" t="n">
        <v>445000</v>
      </c>
      <c r="Q323" s="126" t="n"/>
      <c r="R323" s="126" t="n"/>
      <c r="S323" s="126" t="n"/>
      <c r="T323" s="126" t="n"/>
      <c r="U323" s="126" t="n"/>
      <c r="V323" s="126" t="n">
        <v>8793000</v>
      </c>
    </row>
    <row r="324">
      <c r="C324" s="93" t="inlineStr">
        <is>
          <t>7월29일</t>
        </is>
      </c>
      <c r="D324" s="126" t="n">
        <v>6554000</v>
      </c>
      <c r="E324" s="126" t="n"/>
      <c r="F324" s="126" t="n"/>
      <c r="G324" s="126" t="n">
        <v>476000</v>
      </c>
      <c r="H324" s="126" t="n"/>
      <c r="I324" s="126" t="n">
        <v>396000</v>
      </c>
      <c r="J324" s="126" t="n">
        <v>342000</v>
      </c>
      <c r="K324" s="126" t="n"/>
      <c r="L324" s="126" t="n">
        <v>75000</v>
      </c>
      <c r="M324" s="126" t="n">
        <v>228000</v>
      </c>
      <c r="N324" s="126" t="n"/>
      <c r="O324" s="126" t="n">
        <v>170000</v>
      </c>
      <c r="P324" s="126" t="n">
        <v>300000</v>
      </c>
      <c r="Q324" s="126" t="n"/>
      <c r="R324" s="126" t="n"/>
      <c r="S324" s="126" t="n"/>
      <c r="T324" s="126" t="n"/>
      <c r="U324" s="126" t="n"/>
      <c r="V324" s="126" t="n">
        <v>8541000</v>
      </c>
    </row>
    <row r="325">
      <c r="C325" s="93" t="inlineStr">
        <is>
          <t>7월30일</t>
        </is>
      </c>
      <c r="D325" s="126" t="n">
        <v>6979000</v>
      </c>
      <c r="E325" s="126" t="n"/>
      <c r="F325" s="126" t="n"/>
      <c r="G325" s="126" t="n">
        <v>560000</v>
      </c>
      <c r="H325" s="126" t="n"/>
      <c r="I325" s="126" t="n">
        <v>297000</v>
      </c>
      <c r="J325" s="126" t="n">
        <v>380000</v>
      </c>
      <c r="K325" s="126" t="n"/>
      <c r="L325" s="126" t="n">
        <v>75000</v>
      </c>
      <c r="M325" s="126" t="n">
        <v>24000</v>
      </c>
      <c r="N325" s="126" t="n"/>
      <c r="O325" s="126" t="n">
        <v>125000</v>
      </c>
      <c r="P325" s="126" t="n">
        <v>390000</v>
      </c>
      <c r="Q325" s="126" t="n"/>
      <c r="R325" s="126" t="n"/>
      <c r="S325" s="126" t="n"/>
      <c r="T325" s="126" t="n"/>
      <c r="U325" s="126" t="n"/>
      <c r="V325" s="126" t="n">
        <v>8830000</v>
      </c>
    </row>
    <row r="326">
      <c r="C326" s="93" t="inlineStr">
        <is>
          <t>7월31일</t>
        </is>
      </c>
      <c r="D326" s="126" t="n">
        <v>6044000</v>
      </c>
      <c r="E326" s="126" t="n"/>
      <c r="F326" s="126" t="n"/>
      <c r="G326" s="126" t="n">
        <v>252000</v>
      </c>
      <c r="H326" s="126" t="n"/>
      <c r="I326" s="126" t="n">
        <v>198000</v>
      </c>
      <c r="J326" s="126" t="n">
        <v>152000</v>
      </c>
      <c r="K326" s="126" t="n"/>
      <c r="L326" s="126" t="n">
        <v>40000</v>
      </c>
      <c r="M326" s="126" t="n">
        <v>220000</v>
      </c>
      <c r="N326" s="126" t="n"/>
      <c r="O326" s="126" t="n">
        <v>95000</v>
      </c>
      <c r="P326" s="126" t="n">
        <v>180000</v>
      </c>
      <c r="Q326" s="126" t="n"/>
      <c r="R326" s="126" t="n"/>
      <c r="S326" s="126" t="n"/>
      <c r="T326" s="126" t="n"/>
      <c r="U326" s="126" t="n"/>
      <c r="V326" s="126" t="n">
        <v>7181000</v>
      </c>
    </row>
    <row r="327">
      <c r="B327" s="93" t="inlineStr">
        <is>
          <t>7월 요약</t>
        </is>
      </c>
      <c r="C327" s="93" t="n"/>
      <c r="D327" s="126" t="n">
        <v>177215000</v>
      </c>
      <c r="E327" s="126" t="n"/>
      <c r="F327" s="126" t="n"/>
      <c r="G327" s="126" t="n">
        <v>20272000</v>
      </c>
      <c r="H327" s="126" t="n"/>
      <c r="I327" s="126" t="n">
        <v>8019000</v>
      </c>
      <c r="J327" s="126" t="n">
        <v>7638000</v>
      </c>
      <c r="K327" s="126" t="n">
        <v>4448000</v>
      </c>
      <c r="L327" s="126" t="n">
        <v>2250000</v>
      </c>
      <c r="M327" s="126" t="n">
        <v>2460000</v>
      </c>
      <c r="N327" s="126" t="n"/>
      <c r="O327" s="126" t="n">
        <v>5545000</v>
      </c>
      <c r="P327" s="126" t="n">
        <v>9370000</v>
      </c>
      <c r="Q327" s="126" t="n"/>
      <c r="R327" s="126" t="n"/>
      <c r="S327" s="126" t="n"/>
      <c r="T327" s="126" t="n"/>
      <c r="U327" s="126" t="n"/>
      <c r="V327" s="126" t="n">
        <v>237217000</v>
      </c>
    </row>
    <row r="328">
      <c r="B328" s="93" t="inlineStr">
        <is>
          <t>8월</t>
        </is>
      </c>
      <c r="C328" s="93" t="inlineStr">
        <is>
          <t>8월1일</t>
        </is>
      </c>
      <c r="D328" s="126" t="n">
        <v>6823000</v>
      </c>
      <c r="E328" s="126" t="n"/>
      <c r="F328" s="126" t="n"/>
      <c r="G328" s="126" t="n">
        <v>560000</v>
      </c>
      <c r="H328" s="126" t="n"/>
      <c r="I328" s="126" t="n">
        <v>396000</v>
      </c>
      <c r="J328" s="126" t="n">
        <v>152000</v>
      </c>
      <c r="K328" s="126" t="n"/>
      <c r="L328" s="126" t="n">
        <v>135000</v>
      </c>
      <c r="M328" s="126" t="n">
        <v>84000</v>
      </c>
      <c r="N328" s="126" t="n"/>
      <c r="O328" s="126" t="n">
        <v>140000</v>
      </c>
      <c r="P328" s="126" t="n">
        <v>285000</v>
      </c>
      <c r="Q328" s="126" t="n"/>
      <c r="R328" s="126" t="n"/>
      <c r="S328" s="126" t="n"/>
      <c r="T328" s="126" t="n"/>
      <c r="U328" s="126" t="n"/>
      <c r="V328" s="126" t="n">
        <v>8575000</v>
      </c>
    </row>
    <row r="329">
      <c r="C329" s="93" t="inlineStr">
        <is>
          <t>8월2일</t>
        </is>
      </c>
      <c r="D329" s="126" t="n">
        <v>6682000</v>
      </c>
      <c r="E329" s="126" t="n"/>
      <c r="F329" s="126" t="n"/>
      <c r="G329" s="126" t="n">
        <v>420000</v>
      </c>
      <c r="H329" s="126" t="n"/>
      <c r="I329" s="126" t="n">
        <v>297000</v>
      </c>
      <c r="J329" s="126" t="n">
        <v>266000</v>
      </c>
      <c r="K329" s="126" t="n"/>
      <c r="L329" s="126" t="n">
        <v>60000</v>
      </c>
      <c r="M329" s="126" t="n">
        <v>152000</v>
      </c>
      <c r="N329" s="126" t="n"/>
      <c r="O329" s="126" t="n">
        <v>95000</v>
      </c>
      <c r="P329" s="126" t="n">
        <v>500000</v>
      </c>
      <c r="Q329" s="126" t="n"/>
      <c r="R329" s="126" t="n"/>
      <c r="S329" s="126" t="n"/>
      <c r="T329" s="126" t="n"/>
      <c r="U329" s="126" t="n"/>
      <c r="V329" s="126" t="n">
        <v>8472000</v>
      </c>
    </row>
    <row r="330">
      <c r="C330" s="93" t="inlineStr">
        <is>
          <t>8월3일</t>
        </is>
      </c>
      <c r="D330" s="126" t="n">
        <v>8632000</v>
      </c>
      <c r="E330" s="126" t="n"/>
      <c r="F330" s="126" t="n"/>
      <c r="G330" s="126" t="n">
        <v>1036000</v>
      </c>
      <c r="H330" s="126" t="n"/>
      <c r="I330" s="126" t="n">
        <v>792000</v>
      </c>
      <c r="J330" s="126" t="n">
        <v>380000</v>
      </c>
      <c r="K330" s="126" t="n"/>
      <c r="L330" s="126" t="n">
        <v>75000</v>
      </c>
      <c r="M330" s="126" t="n">
        <v>156000</v>
      </c>
      <c r="N330" s="126" t="n"/>
      <c r="O330" s="126" t="n">
        <v>150000</v>
      </c>
      <c r="P330" s="126" t="n">
        <v>355000</v>
      </c>
      <c r="Q330" s="126" t="n"/>
      <c r="R330" s="126" t="n"/>
      <c r="S330" s="126" t="n"/>
      <c r="T330" s="126" t="n"/>
      <c r="U330" s="126" t="n"/>
      <c r="V330" s="126" t="n">
        <v>11576000</v>
      </c>
    </row>
    <row r="331">
      <c r="C331" s="93" t="inlineStr">
        <is>
          <t>8월4일</t>
        </is>
      </c>
      <c r="D331" s="126" t="n">
        <v>6733000</v>
      </c>
      <c r="E331" s="126" t="n"/>
      <c r="F331" s="126" t="n"/>
      <c r="G331" s="126" t="n">
        <v>840000</v>
      </c>
      <c r="H331" s="126" t="n"/>
      <c r="I331" s="126" t="n">
        <v>495000</v>
      </c>
      <c r="J331" s="126" t="n">
        <v>266000</v>
      </c>
      <c r="K331" s="126" t="n"/>
      <c r="L331" s="126" t="n">
        <v>60000</v>
      </c>
      <c r="M331" s="126" t="n">
        <v>132000</v>
      </c>
      <c r="N331" s="126" t="n"/>
      <c r="O331" s="126" t="n">
        <v>55000</v>
      </c>
      <c r="P331" s="126" t="n">
        <v>330000</v>
      </c>
      <c r="Q331" s="126" t="n"/>
      <c r="R331" s="126" t="n"/>
      <c r="S331" s="126" t="n"/>
      <c r="T331" s="126" t="n"/>
      <c r="U331" s="126" t="n"/>
      <c r="V331" s="126" t="n">
        <v>8911000</v>
      </c>
    </row>
    <row r="332">
      <c r="C332" s="93" t="inlineStr">
        <is>
          <t>8월5일</t>
        </is>
      </c>
      <c r="D332" s="126" t="n">
        <v>5830000</v>
      </c>
      <c r="E332" s="126" t="n"/>
      <c r="F332" s="126" t="n"/>
      <c r="G332" s="126" t="n">
        <v>644000</v>
      </c>
      <c r="H332" s="126" t="n"/>
      <c r="I332" s="126" t="n">
        <v>198000</v>
      </c>
      <c r="J332" s="126" t="n">
        <v>152000</v>
      </c>
      <c r="K332" s="126" t="n"/>
      <c r="L332" s="126" t="n">
        <v>40000</v>
      </c>
      <c r="M332" s="126" t="n">
        <v>140000</v>
      </c>
      <c r="N332" s="126" t="n"/>
      <c r="O332" s="126" t="n">
        <v>190000</v>
      </c>
      <c r="P332" s="126" t="n">
        <v>240000</v>
      </c>
      <c r="Q332" s="126" t="n"/>
      <c r="R332" s="126" t="n"/>
      <c r="S332" s="126" t="n"/>
      <c r="T332" s="126" t="n"/>
      <c r="U332" s="126" t="n"/>
      <c r="V332" s="126" t="n">
        <v>7434000</v>
      </c>
    </row>
    <row r="333">
      <c r="C333" s="93" t="inlineStr">
        <is>
          <t>8월6일</t>
        </is>
      </c>
      <c r="D333" s="126" t="n">
        <v>5034000</v>
      </c>
      <c r="E333" s="126" t="n"/>
      <c r="F333" s="126" t="n"/>
      <c r="G333" s="126" t="n">
        <v>224000</v>
      </c>
      <c r="H333" s="126" t="n"/>
      <c r="I333" s="126" t="n">
        <v>396000</v>
      </c>
      <c r="J333" s="126" t="n">
        <v>152000</v>
      </c>
      <c r="K333" s="126" t="n"/>
      <c r="L333" s="126" t="n">
        <v>75000</v>
      </c>
      <c r="M333" s="126" t="n">
        <v>120000</v>
      </c>
      <c r="N333" s="126" t="n"/>
      <c r="O333" s="126" t="n">
        <v>60000</v>
      </c>
      <c r="P333" s="126" t="n">
        <v>410000</v>
      </c>
      <c r="Q333" s="126" t="n"/>
      <c r="R333" s="126" t="n"/>
      <c r="S333" s="126" t="n"/>
      <c r="T333" s="126" t="n"/>
      <c r="U333" s="126" t="n"/>
      <c r="V333" s="126" t="n">
        <v>6471000</v>
      </c>
    </row>
    <row r="334">
      <c r="C334" s="93" t="inlineStr">
        <is>
          <t>8월7일</t>
        </is>
      </c>
      <c r="D334" s="126" t="n">
        <v>4526000</v>
      </c>
      <c r="E334" s="126" t="n"/>
      <c r="F334" s="126" t="n"/>
      <c r="G334" s="126" t="n">
        <v>196000</v>
      </c>
      <c r="H334" s="126" t="n"/>
      <c r="I334" s="126" t="n">
        <v>297000</v>
      </c>
      <c r="J334" s="126" t="n">
        <v>190000</v>
      </c>
      <c r="K334" s="126" t="n"/>
      <c r="L334" s="126" t="n">
        <v>55000</v>
      </c>
      <c r="M334" s="126" t="n">
        <v>44000</v>
      </c>
      <c r="N334" s="126" t="n"/>
      <c r="O334" s="126" t="n">
        <v>55000</v>
      </c>
      <c r="P334" s="126" t="n">
        <v>160000</v>
      </c>
      <c r="Q334" s="126" t="n"/>
      <c r="R334" s="126" t="n"/>
      <c r="S334" s="126" t="n"/>
      <c r="T334" s="126" t="n"/>
      <c r="U334" s="126" t="n"/>
      <c r="V334" s="126" t="n">
        <v>5523000</v>
      </c>
    </row>
    <row r="335">
      <c r="C335" s="93" t="inlineStr">
        <is>
          <t>8월8일</t>
        </is>
      </c>
      <c r="D335" s="126" t="n">
        <v>4184000</v>
      </c>
      <c r="E335" s="126" t="n"/>
      <c r="F335" s="126" t="n"/>
      <c r="G335" s="126" t="n"/>
      <c r="H335" s="126" t="n"/>
      <c r="I335" s="126" t="n"/>
      <c r="J335" s="126" t="n"/>
      <c r="K335" s="126" t="n"/>
      <c r="L335" s="126" t="n">
        <v>40000</v>
      </c>
      <c r="M335" s="126" t="n">
        <v>52000</v>
      </c>
      <c r="N335" s="126" t="n"/>
      <c r="O335" s="126" t="n">
        <v>60000</v>
      </c>
      <c r="P335" s="126" t="n">
        <v>215000</v>
      </c>
      <c r="Q335" s="126" t="n"/>
      <c r="R335" s="126" t="n"/>
      <c r="S335" s="126" t="n"/>
      <c r="T335" s="126" t="n"/>
      <c r="U335" s="126" t="n"/>
      <c r="V335" s="126" t="n">
        <v>4551000</v>
      </c>
    </row>
    <row r="336">
      <c r="C336" s="93" t="inlineStr">
        <is>
          <t>8월9일</t>
        </is>
      </c>
      <c r="D336" s="126" t="n">
        <v>5315000</v>
      </c>
      <c r="E336" s="126" t="n"/>
      <c r="F336" s="126" t="n"/>
      <c r="G336" s="126" t="n"/>
      <c r="H336" s="126" t="n"/>
      <c r="I336" s="126" t="n"/>
      <c r="J336" s="126" t="n">
        <v>228000</v>
      </c>
      <c r="K336" s="126" t="n"/>
      <c r="L336" s="126" t="n">
        <v>55000</v>
      </c>
      <c r="M336" s="126" t="n">
        <v>120000</v>
      </c>
      <c r="N336" s="126" t="n"/>
      <c r="O336" s="126" t="n">
        <v>40000</v>
      </c>
      <c r="P336" s="126" t="n">
        <v>160000</v>
      </c>
      <c r="Q336" s="126" t="n"/>
      <c r="R336" s="126" t="n"/>
      <c r="S336" s="126" t="n"/>
      <c r="T336" s="126" t="n"/>
      <c r="U336" s="126" t="n"/>
      <c r="V336" s="126" t="n">
        <v>5918000</v>
      </c>
    </row>
    <row r="337">
      <c r="C337" s="93" t="inlineStr">
        <is>
          <t>8월10일</t>
        </is>
      </c>
      <c r="D337" s="126" t="n">
        <v>8844000</v>
      </c>
      <c r="E337" s="126" t="n"/>
      <c r="F337" s="126" t="n"/>
      <c r="G337" s="126" t="n">
        <v>476000</v>
      </c>
      <c r="H337" s="126" t="n"/>
      <c r="I337" s="126" t="n">
        <v>99000</v>
      </c>
      <c r="J337" s="126" t="n">
        <v>380000</v>
      </c>
      <c r="K337" s="126" t="n"/>
      <c r="L337" s="126" t="n">
        <v>155000</v>
      </c>
      <c r="M337" s="126" t="n">
        <v>88000</v>
      </c>
      <c r="N337" s="126" t="n"/>
      <c r="O337" s="126" t="n">
        <v>95000</v>
      </c>
      <c r="P337" s="126" t="n">
        <v>170000</v>
      </c>
      <c r="Q337" s="126" t="n"/>
      <c r="R337" s="126" t="n"/>
      <c r="S337" s="126" t="n"/>
      <c r="T337" s="126" t="n"/>
      <c r="U337" s="126" t="n"/>
      <c r="V337" s="126" t="n">
        <v>10307000</v>
      </c>
    </row>
    <row r="338">
      <c r="C338" s="93" t="inlineStr">
        <is>
          <t>8월11일</t>
        </is>
      </c>
      <c r="D338" s="126" t="n">
        <v>7171000</v>
      </c>
      <c r="E338" s="126" t="n"/>
      <c r="F338" s="126" t="n"/>
      <c r="G338" s="126" t="n">
        <v>644000</v>
      </c>
      <c r="H338" s="126" t="n"/>
      <c r="I338" s="126" t="n">
        <v>396000</v>
      </c>
      <c r="J338" s="126" t="n">
        <v>304000</v>
      </c>
      <c r="K338" s="126" t="n"/>
      <c r="L338" s="126" t="n">
        <v>40000</v>
      </c>
      <c r="M338" s="126" t="n">
        <v>120000</v>
      </c>
      <c r="N338" s="126" t="n"/>
      <c r="O338" s="126" t="n"/>
      <c r="P338" s="126" t="n">
        <v>170000</v>
      </c>
      <c r="Q338" s="126" t="n"/>
      <c r="R338" s="126" t="n"/>
      <c r="S338" s="126" t="n"/>
      <c r="T338" s="126" t="n"/>
      <c r="U338" s="126" t="n"/>
      <c r="V338" s="126" t="n">
        <v>8845000</v>
      </c>
    </row>
    <row r="339">
      <c r="C339" s="93" t="inlineStr">
        <is>
          <t>8월12일</t>
        </is>
      </c>
      <c r="D339" s="126" t="n">
        <v>6028000</v>
      </c>
      <c r="E339" s="126" t="n"/>
      <c r="F339" s="126" t="n"/>
      <c r="G339" s="126" t="n">
        <v>560000</v>
      </c>
      <c r="H339" s="126" t="n"/>
      <c r="I339" s="126" t="n">
        <v>396000</v>
      </c>
      <c r="J339" s="126" t="n">
        <v>456000</v>
      </c>
      <c r="K339" s="126" t="n"/>
      <c r="L339" s="126" t="n">
        <v>60000</v>
      </c>
      <c r="M339" s="126" t="n">
        <v>168000</v>
      </c>
      <c r="N339" s="126" t="n"/>
      <c r="O339" s="126" t="n">
        <v>280000</v>
      </c>
      <c r="P339" s="126" t="n">
        <v>320000</v>
      </c>
      <c r="Q339" s="126" t="n"/>
      <c r="R339" s="126" t="n"/>
      <c r="S339" s="126" t="n"/>
      <c r="T339" s="126" t="n"/>
      <c r="U339" s="126" t="n"/>
      <c r="V339" s="126" t="n">
        <v>8268000</v>
      </c>
    </row>
    <row r="340">
      <c r="C340" s="93" t="inlineStr">
        <is>
          <t>8월13일</t>
        </is>
      </c>
      <c r="D340" s="126" t="n">
        <v>4474000</v>
      </c>
      <c r="E340" s="126" t="n"/>
      <c r="F340" s="126" t="n"/>
      <c r="G340" s="126" t="n">
        <v>476000</v>
      </c>
      <c r="H340" s="126" t="n"/>
      <c r="I340" s="126" t="n"/>
      <c r="J340" s="126" t="n">
        <v>266000</v>
      </c>
      <c r="K340" s="126" t="n"/>
      <c r="L340" s="126" t="n">
        <v>40000</v>
      </c>
      <c r="M340" s="126" t="n">
        <v>188000</v>
      </c>
      <c r="N340" s="126" t="n"/>
      <c r="O340" s="126" t="n">
        <v>20000</v>
      </c>
      <c r="P340" s="126" t="n">
        <v>240000</v>
      </c>
      <c r="Q340" s="126" t="n"/>
      <c r="R340" s="126" t="n"/>
      <c r="S340" s="126" t="n"/>
      <c r="T340" s="126" t="n"/>
      <c r="U340" s="126" t="n"/>
      <c r="V340" s="126" t="n">
        <v>5704000</v>
      </c>
    </row>
    <row r="341">
      <c r="C341" s="93" t="inlineStr">
        <is>
          <t>8월14일</t>
        </is>
      </c>
      <c r="D341" s="126" t="n">
        <v>5927000</v>
      </c>
      <c r="E341" s="126" t="n"/>
      <c r="F341" s="126" t="n"/>
      <c r="G341" s="126" t="n">
        <v>696000</v>
      </c>
      <c r="H341" s="126" t="n"/>
      <c r="I341" s="126" t="n">
        <v>99000</v>
      </c>
      <c r="J341" s="126" t="n">
        <v>342000</v>
      </c>
      <c r="K341" s="126" t="n">
        <v>491000</v>
      </c>
      <c r="L341" s="126" t="n">
        <v>40000</v>
      </c>
      <c r="M341" s="126" t="n">
        <v>216000</v>
      </c>
      <c r="N341" s="126" t="n"/>
      <c r="O341" s="126" t="n">
        <v>60000</v>
      </c>
      <c r="P341" s="126" t="n">
        <v>160000</v>
      </c>
      <c r="Q341" s="126" t="n"/>
      <c r="R341" s="126" t="n"/>
      <c r="S341" s="126" t="n"/>
      <c r="T341" s="126" t="n"/>
      <c r="U341" s="126" t="n"/>
      <c r="V341" s="126" t="n">
        <v>8031000</v>
      </c>
    </row>
    <row r="342">
      <c r="C342" s="93" t="inlineStr">
        <is>
          <t>8월15일</t>
        </is>
      </c>
      <c r="D342" s="126" t="n">
        <v>3269000</v>
      </c>
      <c r="E342" s="126" t="n"/>
      <c r="F342" s="126" t="n"/>
      <c r="G342" s="126" t="n">
        <v>348000</v>
      </c>
      <c r="H342" s="126" t="n"/>
      <c r="I342" s="126" t="n">
        <v>198000</v>
      </c>
      <c r="J342" s="126" t="n">
        <v>152000</v>
      </c>
      <c r="K342" s="126" t="n">
        <v>124000</v>
      </c>
      <c r="L342" s="126" t="n">
        <v>20000</v>
      </c>
      <c r="M342" s="126" t="n">
        <v>16000</v>
      </c>
      <c r="N342" s="126" t="n"/>
      <c r="O342" s="126" t="n">
        <v>35000</v>
      </c>
      <c r="P342" s="126" t="n">
        <v>170000</v>
      </c>
      <c r="Q342" s="126" t="n"/>
      <c r="R342" s="126" t="n"/>
      <c r="S342" s="126" t="n"/>
      <c r="T342" s="126" t="n"/>
      <c r="U342" s="126" t="n"/>
      <c r="V342" s="126" t="n">
        <v>4332000</v>
      </c>
    </row>
    <row r="343">
      <c r="C343" s="93" t="inlineStr">
        <is>
          <t>8월16일</t>
        </is>
      </c>
      <c r="D343" s="126" t="n">
        <v>4071000</v>
      </c>
      <c r="E343" s="126" t="n"/>
      <c r="F343" s="126" t="n"/>
      <c r="G343" s="126" t="n">
        <v>368000</v>
      </c>
      <c r="H343" s="126" t="n"/>
      <c r="I343" s="126" t="n">
        <v>396000</v>
      </c>
      <c r="J343" s="126" t="n">
        <v>76000</v>
      </c>
      <c r="K343" s="126" t="n">
        <v>198000</v>
      </c>
      <c r="L343" s="126" t="n">
        <v>110000</v>
      </c>
      <c r="M343" s="126" t="n">
        <v>184000</v>
      </c>
      <c r="N343" s="126" t="n"/>
      <c r="O343" s="126" t="n">
        <v>55000</v>
      </c>
      <c r="P343" s="126" t="n">
        <v>125000</v>
      </c>
      <c r="Q343" s="126" t="n"/>
      <c r="R343" s="126" t="n"/>
      <c r="S343" s="126" t="n"/>
      <c r="T343" s="126" t="n"/>
      <c r="U343" s="126" t="n"/>
      <c r="V343" s="126" t="n">
        <v>5583000</v>
      </c>
    </row>
    <row r="344">
      <c r="C344" s="93" t="inlineStr">
        <is>
          <t>8월17일</t>
        </is>
      </c>
      <c r="D344" s="126" t="n">
        <v>5867000</v>
      </c>
      <c r="E344" s="126" t="n"/>
      <c r="F344" s="126" t="n"/>
      <c r="G344" s="126" t="n">
        <v>656000</v>
      </c>
      <c r="H344" s="126" t="n"/>
      <c r="I344" s="126" t="n">
        <v>198000</v>
      </c>
      <c r="J344" s="126" t="n">
        <v>266000</v>
      </c>
      <c r="K344" s="126" t="n">
        <v>319000</v>
      </c>
      <c r="L344" s="126" t="n">
        <v>120000</v>
      </c>
      <c r="M344" s="126" t="n">
        <v>84000</v>
      </c>
      <c r="N344" s="126" t="n"/>
      <c r="O344" s="126" t="n">
        <v>155000</v>
      </c>
      <c r="P344" s="126" t="n">
        <v>340000</v>
      </c>
      <c r="Q344" s="126" t="n"/>
      <c r="R344" s="126" t="n"/>
      <c r="S344" s="126" t="n"/>
      <c r="T344" s="126" t="n"/>
      <c r="U344" s="126" t="n"/>
      <c r="V344" s="126" t="n">
        <v>8005000</v>
      </c>
    </row>
    <row r="345">
      <c r="C345" s="93" t="inlineStr">
        <is>
          <t>8월18일</t>
        </is>
      </c>
      <c r="D345" s="126" t="n">
        <v>6643000</v>
      </c>
      <c r="E345" s="126" t="n"/>
      <c r="F345" s="126" t="n"/>
      <c r="G345" s="126" t="n">
        <v>488000</v>
      </c>
      <c r="H345" s="126" t="n"/>
      <c r="I345" s="126" t="n">
        <v>198000</v>
      </c>
      <c r="J345" s="126" t="n">
        <v>380000</v>
      </c>
      <c r="K345" s="126" t="n">
        <v>393000</v>
      </c>
      <c r="L345" s="126" t="n">
        <v>110000</v>
      </c>
      <c r="M345" s="126" t="n">
        <v>88000</v>
      </c>
      <c r="N345" s="126" t="n"/>
      <c r="O345" s="126" t="n">
        <v>75000</v>
      </c>
      <c r="P345" s="126" t="n">
        <v>570000</v>
      </c>
      <c r="Q345" s="126" t="n"/>
      <c r="R345" s="126" t="n"/>
      <c r="S345" s="126" t="n"/>
      <c r="T345" s="126" t="n"/>
      <c r="U345" s="126" t="n"/>
      <c r="V345" s="126" t="n">
        <v>8945000</v>
      </c>
    </row>
    <row r="346">
      <c r="C346" s="93" t="inlineStr">
        <is>
          <t>8월19일</t>
        </is>
      </c>
      <c r="D346" s="126" t="n">
        <v>6000000</v>
      </c>
      <c r="E346" s="126" t="n"/>
      <c r="F346" s="126" t="n"/>
      <c r="G346" s="126" t="n">
        <v>508000</v>
      </c>
      <c r="H346" s="126" t="n"/>
      <c r="I346" s="126" t="n">
        <v>396000</v>
      </c>
      <c r="J346" s="126" t="n">
        <v>228000</v>
      </c>
      <c r="K346" s="126" t="n">
        <v>135000</v>
      </c>
      <c r="L346" s="126" t="n">
        <v>20000</v>
      </c>
      <c r="M346" s="126" t="n">
        <v>44000</v>
      </c>
      <c r="N346" s="126" t="n"/>
      <c r="O346" s="126" t="n">
        <v>145000</v>
      </c>
      <c r="P346" s="126" t="n">
        <v>115000</v>
      </c>
      <c r="Q346" s="126" t="n"/>
      <c r="R346" s="126" t="n"/>
      <c r="S346" s="126" t="n"/>
      <c r="T346" s="126" t="n"/>
      <c r="U346" s="126" t="n"/>
      <c r="V346" s="126" t="n">
        <v>7591000</v>
      </c>
    </row>
    <row r="347">
      <c r="C347" s="93" t="inlineStr">
        <is>
          <t>8월20일</t>
        </is>
      </c>
      <c r="D347" s="126" t="n">
        <v>5733000</v>
      </c>
      <c r="E347" s="126" t="n"/>
      <c r="F347" s="126" t="n"/>
      <c r="G347" s="126" t="n">
        <v>584000</v>
      </c>
      <c r="H347" s="126" t="n"/>
      <c r="I347" s="126" t="n">
        <v>396000</v>
      </c>
      <c r="J347" s="126" t="n">
        <v>304000</v>
      </c>
      <c r="K347" s="126" t="n">
        <v>141000</v>
      </c>
      <c r="L347" s="126" t="n">
        <v>120000</v>
      </c>
      <c r="M347" s="126" t="n">
        <v>104000</v>
      </c>
      <c r="N347" s="126" t="n"/>
      <c r="O347" s="126" t="n">
        <v>40000</v>
      </c>
      <c r="P347" s="126" t="n">
        <v>170000</v>
      </c>
      <c r="Q347" s="126" t="n"/>
      <c r="R347" s="126" t="n"/>
      <c r="S347" s="126" t="n"/>
      <c r="T347" s="126" t="n"/>
      <c r="U347" s="126" t="n"/>
      <c r="V347" s="126" t="n">
        <v>7592000</v>
      </c>
    </row>
    <row r="348">
      <c r="C348" s="93" t="inlineStr">
        <is>
          <t>8월21일</t>
        </is>
      </c>
      <c r="D348" s="126" t="n">
        <v>4252000</v>
      </c>
      <c r="E348" s="126" t="n"/>
      <c r="F348" s="126" t="n"/>
      <c r="G348" s="126" t="n">
        <v>668000</v>
      </c>
      <c r="H348" s="126" t="n"/>
      <c r="I348" s="126" t="n">
        <v>396000</v>
      </c>
      <c r="J348" s="126" t="n">
        <v>152000</v>
      </c>
      <c r="K348" s="126" t="n">
        <v>122000</v>
      </c>
      <c r="L348" s="126" t="n">
        <v>60000</v>
      </c>
      <c r="M348" s="126" t="n">
        <v>60000</v>
      </c>
      <c r="N348" s="126" t="n"/>
      <c r="O348" s="126" t="n">
        <v>40000</v>
      </c>
      <c r="P348" s="126" t="n">
        <v>285000</v>
      </c>
      <c r="Q348" s="126" t="n"/>
      <c r="R348" s="126" t="n"/>
      <c r="S348" s="126" t="n"/>
      <c r="T348" s="126" t="n"/>
      <c r="U348" s="126" t="n"/>
      <c r="V348" s="126" t="n">
        <v>6035000</v>
      </c>
    </row>
    <row r="349">
      <c r="C349" s="93" t="inlineStr">
        <is>
          <t>8월22일</t>
        </is>
      </c>
      <c r="D349" s="126" t="n">
        <v>2999000</v>
      </c>
      <c r="E349" s="126" t="n"/>
      <c r="F349" s="126" t="n"/>
      <c r="G349" s="126" t="n">
        <v>508000</v>
      </c>
      <c r="H349" s="126" t="n"/>
      <c r="I349" s="126" t="n"/>
      <c r="J349" s="126" t="n">
        <v>76000</v>
      </c>
      <c r="K349" s="126" t="n">
        <v>100000</v>
      </c>
      <c r="L349" s="126" t="n">
        <v>40000</v>
      </c>
      <c r="M349" s="126" t="n">
        <v>100000</v>
      </c>
      <c r="N349" s="126" t="n"/>
      <c r="O349" s="126" t="n">
        <v>20000</v>
      </c>
      <c r="P349" s="126" t="n">
        <v>125000</v>
      </c>
      <c r="Q349" s="126" t="n"/>
      <c r="R349" s="126" t="n"/>
      <c r="S349" s="126" t="n"/>
      <c r="T349" s="126" t="n"/>
      <c r="U349" s="126" t="n"/>
      <c r="V349" s="126" t="n">
        <v>3968000</v>
      </c>
    </row>
    <row r="350">
      <c r="C350" s="93" t="inlineStr">
        <is>
          <t>8월23일</t>
        </is>
      </c>
      <c r="D350" s="126" t="n">
        <v>5352000</v>
      </c>
      <c r="E350" s="126" t="n"/>
      <c r="F350" s="126" t="n"/>
      <c r="G350" s="126" t="n">
        <v>488000</v>
      </c>
      <c r="H350" s="126" t="n"/>
      <c r="I350" s="126" t="n">
        <v>594000</v>
      </c>
      <c r="J350" s="126" t="n">
        <v>228000</v>
      </c>
      <c r="K350" s="126" t="n">
        <v>198000</v>
      </c>
      <c r="L350" s="126" t="n">
        <v>20000</v>
      </c>
      <c r="M350" s="126" t="n">
        <v>72000</v>
      </c>
      <c r="N350" s="126" t="n"/>
      <c r="O350" s="126" t="n">
        <v>60000</v>
      </c>
      <c r="P350" s="126" t="n">
        <v>115000</v>
      </c>
      <c r="Q350" s="126" t="n"/>
      <c r="R350" s="126" t="n"/>
      <c r="S350" s="126" t="n"/>
      <c r="T350" s="126" t="n"/>
      <c r="U350" s="126" t="n"/>
      <c r="V350" s="126" t="n">
        <v>7127000</v>
      </c>
    </row>
    <row r="351">
      <c r="C351" s="93" t="inlineStr">
        <is>
          <t>8월24일</t>
        </is>
      </c>
      <c r="D351" s="126" t="n">
        <v>8526000</v>
      </c>
      <c r="E351" s="126" t="n"/>
      <c r="F351" s="126" t="n"/>
      <c r="G351" s="126" t="n">
        <v>800000</v>
      </c>
      <c r="H351" s="126" t="n"/>
      <c r="I351" s="126" t="n">
        <v>396000</v>
      </c>
      <c r="J351" s="126" t="n">
        <v>228000</v>
      </c>
      <c r="K351" s="126" t="n">
        <v>241000</v>
      </c>
      <c r="L351" s="126" t="n">
        <v>35000</v>
      </c>
      <c r="M351" s="126" t="n">
        <v>204000</v>
      </c>
      <c r="N351" s="126" t="n"/>
      <c r="O351" s="126" t="n">
        <v>115000</v>
      </c>
      <c r="P351" s="126" t="n">
        <v>395000</v>
      </c>
      <c r="Q351" s="126" t="n"/>
      <c r="R351" s="126" t="n"/>
      <c r="S351" s="126" t="n"/>
      <c r="T351" s="126" t="n"/>
      <c r="U351" s="126" t="n"/>
      <c r="V351" s="126" t="n">
        <v>10940000</v>
      </c>
    </row>
    <row r="352">
      <c r="C352" s="93" t="inlineStr">
        <is>
          <t>8월25일</t>
        </is>
      </c>
      <c r="D352" s="126" t="n">
        <v>7970000</v>
      </c>
      <c r="E352" s="126" t="n"/>
      <c r="F352" s="126" t="n"/>
      <c r="G352" s="126" t="n">
        <v>728000</v>
      </c>
      <c r="H352" s="126" t="n"/>
      <c r="I352" s="126" t="n">
        <v>198000</v>
      </c>
      <c r="J352" s="126" t="n">
        <v>304000</v>
      </c>
      <c r="K352" s="126" t="n">
        <v>128000</v>
      </c>
      <c r="L352" s="126" t="n">
        <v>100000</v>
      </c>
      <c r="M352" s="126" t="n">
        <v>156000</v>
      </c>
      <c r="N352" s="126" t="n"/>
      <c r="O352" s="126" t="n">
        <v>95000</v>
      </c>
      <c r="P352" s="126" t="n">
        <v>220000</v>
      </c>
      <c r="Q352" s="126" t="n"/>
      <c r="R352" s="126" t="n"/>
      <c r="S352" s="126" t="n"/>
      <c r="T352" s="126" t="n"/>
      <c r="U352" s="126" t="n"/>
      <c r="V352" s="126" t="n">
        <v>9899000</v>
      </c>
    </row>
    <row r="353">
      <c r="C353" s="93" t="inlineStr">
        <is>
          <t>8월26일</t>
        </is>
      </c>
      <c r="D353" s="126" t="n">
        <v>7198000</v>
      </c>
      <c r="E353" s="126" t="n"/>
      <c r="F353" s="126" t="n"/>
      <c r="G353" s="126" t="n">
        <v>844000</v>
      </c>
      <c r="H353" s="126" t="n"/>
      <c r="I353" s="126" t="n">
        <v>396000</v>
      </c>
      <c r="J353" s="126" t="n">
        <v>266000</v>
      </c>
      <c r="K353" s="126" t="n">
        <v>154000</v>
      </c>
      <c r="L353" s="126" t="n">
        <v>20000</v>
      </c>
      <c r="M353" s="126" t="n">
        <v>132000</v>
      </c>
      <c r="N353" s="126" t="n"/>
      <c r="O353" s="126" t="n"/>
      <c r="P353" s="126" t="n">
        <v>185000</v>
      </c>
      <c r="Q353" s="126" t="n"/>
      <c r="R353" s="126" t="n"/>
      <c r="S353" s="126" t="n"/>
      <c r="T353" s="126" t="n"/>
      <c r="U353" s="126" t="n"/>
      <c r="V353" s="126" t="n">
        <v>9195000</v>
      </c>
    </row>
    <row r="354">
      <c r="C354" s="93" t="inlineStr">
        <is>
          <t>8월27일</t>
        </is>
      </c>
      <c r="D354" s="126" t="n">
        <v>7369000</v>
      </c>
      <c r="E354" s="126" t="n"/>
      <c r="F354" s="126" t="n"/>
      <c r="G354" s="126" t="n">
        <v>724000</v>
      </c>
      <c r="H354" s="126" t="n"/>
      <c r="I354" s="126" t="n"/>
      <c r="J354" s="126" t="n">
        <v>342000</v>
      </c>
      <c r="K354" s="126" t="n">
        <v>137000</v>
      </c>
      <c r="L354" s="126" t="n"/>
      <c r="M354" s="126" t="n">
        <v>216000</v>
      </c>
      <c r="N354" s="126" t="n"/>
      <c r="O354" s="126" t="n">
        <v>55000</v>
      </c>
      <c r="P354" s="126" t="n">
        <v>205000</v>
      </c>
      <c r="Q354" s="126" t="n"/>
      <c r="R354" s="126" t="n"/>
      <c r="S354" s="126" t="n"/>
      <c r="T354" s="126" t="n"/>
      <c r="U354" s="126" t="n"/>
      <c r="V354" s="126" t="n">
        <v>9048000</v>
      </c>
    </row>
    <row r="355">
      <c r="C355" s="93" t="inlineStr">
        <is>
          <t>8월28일</t>
        </is>
      </c>
      <c r="D355" s="126" t="n">
        <v>5860000</v>
      </c>
      <c r="E355" s="126" t="n"/>
      <c r="F355" s="126" t="n"/>
      <c r="G355" s="126" t="n">
        <v>564000</v>
      </c>
      <c r="H355" s="126" t="n"/>
      <c r="I355" s="126" t="n">
        <v>297000</v>
      </c>
      <c r="J355" s="126" t="n">
        <v>114000</v>
      </c>
      <c r="K355" s="126" t="n">
        <v>281000</v>
      </c>
      <c r="L355" s="126" t="n">
        <v>60000</v>
      </c>
      <c r="M355" s="126" t="n">
        <v>152000</v>
      </c>
      <c r="N355" s="126" t="n"/>
      <c r="O355" s="126" t="n">
        <v>80000</v>
      </c>
      <c r="P355" s="126" t="n">
        <v>250000</v>
      </c>
      <c r="Q355" s="126" t="n"/>
      <c r="R355" s="126" t="n"/>
      <c r="S355" s="126" t="n"/>
      <c r="T355" s="126" t="n"/>
      <c r="U355" s="126" t="n"/>
      <c r="V355" s="126" t="n">
        <v>7658000</v>
      </c>
    </row>
    <row r="356">
      <c r="C356" s="93" t="inlineStr">
        <is>
          <t>8월29일</t>
        </is>
      </c>
      <c r="D356" s="126" t="n">
        <v>4121000</v>
      </c>
      <c r="E356" s="126" t="n"/>
      <c r="F356" s="126" t="n"/>
      <c r="G356" s="126" t="n">
        <v>376000</v>
      </c>
      <c r="H356" s="126" t="n"/>
      <c r="I356" s="126" t="n">
        <v>396000</v>
      </c>
      <c r="J356" s="126" t="n">
        <v>152000</v>
      </c>
      <c r="K356" s="126" t="n">
        <v>119000</v>
      </c>
      <c r="L356" s="126" t="n">
        <v>95000</v>
      </c>
      <c r="M356" s="126" t="n">
        <v>64000</v>
      </c>
      <c r="N356" s="126" t="n"/>
      <c r="O356" s="126" t="n">
        <v>55000</v>
      </c>
      <c r="P356" s="126" t="n">
        <v>90000</v>
      </c>
      <c r="Q356" s="126" t="n"/>
      <c r="R356" s="126" t="n"/>
      <c r="S356" s="126" t="n"/>
      <c r="T356" s="126" t="n"/>
      <c r="U356" s="126" t="n"/>
      <c r="V356" s="126" t="n">
        <v>5468000</v>
      </c>
    </row>
    <row r="357">
      <c r="C357" s="93" t="inlineStr">
        <is>
          <t>8월30일</t>
        </is>
      </c>
      <c r="D357" s="126" t="n">
        <v>5183000</v>
      </c>
      <c r="E357" s="126" t="n"/>
      <c r="F357" s="126" t="n"/>
      <c r="G357" s="126" t="n">
        <v>532000</v>
      </c>
      <c r="H357" s="126" t="n"/>
      <c r="I357" s="126" t="n">
        <v>198000</v>
      </c>
      <c r="J357" s="126" t="n">
        <v>152000</v>
      </c>
      <c r="K357" s="126" t="n">
        <v>161000</v>
      </c>
      <c r="L357" s="126" t="n">
        <v>60000</v>
      </c>
      <c r="M357" s="126" t="n">
        <v>32000</v>
      </c>
      <c r="N357" s="126" t="n"/>
      <c r="O357" s="126" t="n">
        <v>60000</v>
      </c>
      <c r="P357" s="126" t="n">
        <v>170000</v>
      </c>
      <c r="Q357" s="126" t="n"/>
      <c r="R357" s="126" t="n"/>
      <c r="S357" s="126" t="n"/>
      <c r="T357" s="126" t="n"/>
      <c r="U357" s="126" t="n"/>
      <c r="V357" s="126" t="n">
        <v>6548000</v>
      </c>
    </row>
    <row r="358">
      <c r="C358" s="93" t="inlineStr">
        <is>
          <t>8월31일</t>
        </is>
      </c>
      <c r="D358" s="126" t="n">
        <v>6725000</v>
      </c>
      <c r="E358" s="126" t="n"/>
      <c r="F358" s="126" t="n"/>
      <c r="G358" s="126" t="n">
        <v>880000</v>
      </c>
      <c r="H358" s="126" t="n"/>
      <c r="I358" s="126" t="n">
        <v>198000</v>
      </c>
      <c r="J358" s="126" t="n">
        <v>342000</v>
      </c>
      <c r="K358" s="126" t="n">
        <v>217000</v>
      </c>
      <c r="L358" s="126" t="n">
        <v>135000</v>
      </c>
      <c r="M358" s="126" t="n">
        <v>100000</v>
      </c>
      <c r="N358" s="126" t="n"/>
      <c r="O358" s="126" t="n">
        <v>80000</v>
      </c>
      <c r="P358" s="126" t="n">
        <v>115000</v>
      </c>
      <c r="Q358" s="126" t="n"/>
      <c r="R358" s="126" t="n"/>
      <c r="S358" s="126" t="n"/>
      <c r="T358" s="126" t="n"/>
      <c r="U358" s="126" t="n"/>
      <c r="V358" s="126" t="n">
        <v>8792000</v>
      </c>
    </row>
    <row r="359">
      <c r="B359" s="93" t="inlineStr">
        <is>
          <t>8월 요약</t>
        </is>
      </c>
      <c r="C359" s="93" t="n"/>
      <c r="D359" s="126" t="n">
        <v>183341000</v>
      </c>
      <c r="E359" s="126" t="n"/>
      <c r="F359" s="126" t="n"/>
      <c r="G359" s="126" t="n">
        <v>16836000</v>
      </c>
      <c r="H359" s="126" t="n"/>
      <c r="I359" s="126" t="n">
        <v>8712000</v>
      </c>
      <c r="J359" s="126" t="n">
        <v>7296000</v>
      </c>
      <c r="K359" s="126" t="n">
        <v>3659000</v>
      </c>
      <c r="L359" s="126" t="n">
        <v>2055000</v>
      </c>
      <c r="M359" s="126" t="n">
        <v>3588000</v>
      </c>
      <c r="N359" s="126" t="n"/>
      <c r="O359" s="126" t="n">
        <v>2465000</v>
      </c>
      <c r="P359" s="126" t="n">
        <v>7360000</v>
      </c>
      <c r="Q359" s="126" t="n"/>
      <c r="R359" s="126" t="n"/>
      <c r="S359" s="126" t="n"/>
      <c r="T359" s="126" t="n"/>
      <c r="U359" s="126" t="n"/>
      <c r="V359" s="126" t="n">
        <v>235312000</v>
      </c>
    </row>
    <row r="360">
      <c r="B360" s="93" t="inlineStr">
        <is>
          <t>9월</t>
        </is>
      </c>
      <c r="C360" s="93" t="inlineStr">
        <is>
          <t>9월1일</t>
        </is>
      </c>
      <c r="D360" s="126" t="n">
        <v>8444000</v>
      </c>
      <c r="E360" s="126" t="n"/>
      <c r="F360" s="126" t="n"/>
      <c r="G360" s="126" t="n">
        <v>1128000</v>
      </c>
      <c r="H360" s="126" t="n"/>
      <c r="I360" s="126" t="n">
        <v>594000</v>
      </c>
      <c r="J360" s="126" t="n">
        <v>494000</v>
      </c>
      <c r="K360" s="126" t="n">
        <v>180000</v>
      </c>
      <c r="L360" s="126" t="n">
        <v>40000</v>
      </c>
      <c r="M360" s="126" t="n">
        <v>188000</v>
      </c>
      <c r="N360" s="126" t="n"/>
      <c r="O360" s="126" t="n">
        <v>850000</v>
      </c>
      <c r="P360" s="126" t="n">
        <v>435000</v>
      </c>
      <c r="Q360" s="126" t="n"/>
      <c r="R360" s="126" t="n"/>
      <c r="S360" s="126" t="n"/>
      <c r="T360" s="126" t="n"/>
      <c r="U360" s="126" t="n"/>
      <c r="V360" s="126" t="n">
        <v>12353000</v>
      </c>
    </row>
    <row r="361">
      <c r="C361" s="93" t="inlineStr">
        <is>
          <t>9월2일</t>
        </is>
      </c>
      <c r="D361" s="126" t="n">
        <v>6586000</v>
      </c>
      <c r="E361" s="126" t="n"/>
      <c r="F361" s="126" t="n"/>
      <c r="G361" s="126" t="n">
        <v>760000</v>
      </c>
      <c r="H361" s="126" t="n"/>
      <c r="I361" s="126" t="n">
        <v>297000</v>
      </c>
      <c r="J361" s="126" t="n">
        <v>228000</v>
      </c>
      <c r="K361" s="126" t="n">
        <v>176000</v>
      </c>
      <c r="L361" s="126" t="n">
        <v>100000</v>
      </c>
      <c r="M361" s="126" t="n">
        <v>120000</v>
      </c>
      <c r="N361" s="126" t="n"/>
      <c r="O361" s="126" t="n">
        <v>110000</v>
      </c>
      <c r="P361" s="126" t="n">
        <v>400000</v>
      </c>
      <c r="Q361" s="126" t="n"/>
      <c r="R361" s="126" t="n"/>
      <c r="S361" s="126" t="n"/>
      <c r="T361" s="126" t="n"/>
      <c r="U361" s="126" t="n"/>
      <c r="V361" s="126" t="n">
        <v>8777000</v>
      </c>
    </row>
    <row r="362">
      <c r="C362" s="93" t="inlineStr">
        <is>
          <t>9월3일</t>
        </is>
      </c>
      <c r="D362" s="126" t="n">
        <v>5787000</v>
      </c>
      <c r="E362" s="126" t="n"/>
      <c r="F362" s="126" t="n"/>
      <c r="G362" s="126" t="n">
        <v>712000</v>
      </c>
      <c r="H362" s="126" t="n"/>
      <c r="I362" s="126" t="n">
        <v>99000</v>
      </c>
      <c r="J362" s="126" t="n">
        <v>266000</v>
      </c>
      <c r="K362" s="126" t="n">
        <v>128000</v>
      </c>
      <c r="L362" s="126" t="n">
        <v>20000</v>
      </c>
      <c r="M362" s="126" t="n">
        <v>12000</v>
      </c>
      <c r="N362" s="126" t="n"/>
      <c r="O362" s="126" t="n">
        <v>20000</v>
      </c>
      <c r="P362" s="126" t="n">
        <v>215000</v>
      </c>
      <c r="Q362" s="126" t="n"/>
      <c r="R362" s="126" t="n"/>
      <c r="S362" s="126" t="n"/>
      <c r="T362" s="126" t="n"/>
      <c r="U362" s="126" t="n"/>
      <c r="V362" s="126" t="n">
        <v>7259000</v>
      </c>
    </row>
    <row r="363">
      <c r="C363" s="93" t="inlineStr">
        <is>
          <t>9월4일</t>
        </is>
      </c>
      <c r="D363" s="126" t="n">
        <v>4750000</v>
      </c>
      <c r="E363" s="126" t="n"/>
      <c r="F363" s="126" t="n"/>
      <c r="G363" s="126" t="n">
        <v>896000</v>
      </c>
      <c r="H363" s="126" t="n"/>
      <c r="I363" s="126" t="n"/>
      <c r="J363" s="126" t="n">
        <v>228000</v>
      </c>
      <c r="K363" s="126" t="n">
        <v>359000</v>
      </c>
      <c r="L363" s="126" t="n">
        <v>20000</v>
      </c>
      <c r="M363" s="126" t="n">
        <v>152000</v>
      </c>
      <c r="N363" s="126" t="n"/>
      <c r="O363" s="126" t="n">
        <v>115000</v>
      </c>
      <c r="P363" s="126" t="n">
        <v>160000</v>
      </c>
      <c r="Q363" s="126" t="n"/>
      <c r="R363" s="126" t="n"/>
      <c r="S363" s="126" t="n"/>
      <c r="T363" s="126" t="n"/>
      <c r="U363" s="126" t="n"/>
      <c r="V363" s="126" t="n">
        <v>6680000</v>
      </c>
    </row>
    <row r="364">
      <c r="C364" s="93" t="inlineStr">
        <is>
          <t>9월5일</t>
        </is>
      </c>
      <c r="D364" s="126" t="n">
        <v>4467000</v>
      </c>
      <c r="E364" s="126" t="n"/>
      <c r="F364" s="126" t="n"/>
      <c r="G364" s="126" t="n">
        <v>536000</v>
      </c>
      <c r="H364" s="126" t="n"/>
      <c r="I364" s="126" t="n">
        <v>99000</v>
      </c>
      <c r="J364" s="126" t="n">
        <v>304000</v>
      </c>
      <c r="K364" s="126" t="n">
        <v>39000</v>
      </c>
      <c r="L364" s="126" t="n">
        <v>35000</v>
      </c>
      <c r="M364" s="126" t="n">
        <v>28000</v>
      </c>
      <c r="N364" s="126" t="n"/>
      <c r="O364" s="126" t="n">
        <v>75000</v>
      </c>
      <c r="P364" s="126" t="n">
        <v>125000</v>
      </c>
      <c r="Q364" s="126" t="n"/>
      <c r="R364" s="126" t="n"/>
      <c r="S364" s="126" t="n"/>
      <c r="T364" s="126" t="n"/>
      <c r="U364" s="126" t="n"/>
      <c r="V364" s="126" t="n">
        <v>5708000</v>
      </c>
    </row>
    <row r="365">
      <c r="C365" s="93" t="inlineStr">
        <is>
          <t>9월6일</t>
        </is>
      </c>
      <c r="D365" s="126" t="n">
        <v>5402000</v>
      </c>
      <c r="E365" s="126" t="n"/>
      <c r="F365" s="126" t="n"/>
      <c r="G365" s="126" t="n">
        <v>876000</v>
      </c>
      <c r="H365" s="126" t="n"/>
      <c r="I365" s="126" t="n">
        <v>396000</v>
      </c>
      <c r="J365" s="126" t="n">
        <v>266000</v>
      </c>
      <c r="K365" s="126" t="n">
        <v>206000</v>
      </c>
      <c r="L365" s="126" t="n">
        <v>100000</v>
      </c>
      <c r="M365" s="126" t="n">
        <v>92000</v>
      </c>
      <c r="N365" s="126" t="n"/>
      <c r="O365" s="126" t="n">
        <v>150000</v>
      </c>
      <c r="P365" s="126" t="n">
        <v>195000</v>
      </c>
      <c r="Q365" s="126" t="n"/>
      <c r="R365" s="126" t="n"/>
      <c r="S365" s="126" t="n"/>
      <c r="T365" s="126" t="n"/>
      <c r="U365" s="126" t="n"/>
      <c r="V365" s="126" t="n">
        <v>7683000</v>
      </c>
    </row>
    <row r="366">
      <c r="C366" s="93" t="inlineStr">
        <is>
          <t>9월7일</t>
        </is>
      </c>
      <c r="D366" s="126" t="n">
        <v>6514000</v>
      </c>
      <c r="E366" s="126" t="n"/>
      <c r="F366" s="126" t="n"/>
      <c r="G366" s="126" t="n">
        <v>920000</v>
      </c>
      <c r="H366" s="126" t="n"/>
      <c r="I366" s="126" t="n">
        <v>693000</v>
      </c>
      <c r="J366" s="126" t="n">
        <v>342000</v>
      </c>
      <c r="K366" s="126" t="n">
        <v>135000</v>
      </c>
      <c r="L366" s="126" t="n">
        <v>115000</v>
      </c>
      <c r="M366" s="126" t="n">
        <v>152000</v>
      </c>
      <c r="N366" s="126" t="n"/>
      <c r="O366" s="126" t="n">
        <v>55000</v>
      </c>
      <c r="P366" s="126" t="n">
        <v>115000</v>
      </c>
      <c r="Q366" s="126" t="n"/>
      <c r="R366" s="126" t="n"/>
      <c r="S366" s="126" t="n"/>
      <c r="T366" s="126" t="n"/>
      <c r="U366" s="126" t="n"/>
      <c r="V366" s="126" t="n">
        <v>9041000</v>
      </c>
    </row>
    <row r="367">
      <c r="C367" s="93" t="inlineStr">
        <is>
          <t>9월8일</t>
        </is>
      </c>
      <c r="D367" s="126" t="n">
        <v>5771000</v>
      </c>
      <c r="E367" s="126" t="n"/>
      <c r="F367" s="126" t="n"/>
      <c r="G367" s="126" t="n">
        <v>1208000</v>
      </c>
      <c r="H367" s="126" t="n"/>
      <c r="I367" s="126" t="n">
        <v>297000</v>
      </c>
      <c r="J367" s="126" t="n">
        <v>266000</v>
      </c>
      <c r="K367" s="126" t="n">
        <v>122000</v>
      </c>
      <c r="L367" s="126" t="n">
        <v>95000</v>
      </c>
      <c r="M367" s="126" t="n">
        <v>96000</v>
      </c>
      <c r="N367" s="126" t="n"/>
      <c r="O367" s="126" t="n">
        <v>130000</v>
      </c>
      <c r="P367" s="126" t="n">
        <v>70000</v>
      </c>
      <c r="Q367" s="126" t="n"/>
      <c r="R367" s="126" t="n"/>
      <c r="S367" s="126" t="n"/>
      <c r="T367" s="126" t="n"/>
      <c r="U367" s="126" t="n"/>
      <c r="V367" s="126" t="n">
        <v>8055000</v>
      </c>
    </row>
    <row r="368">
      <c r="C368" s="93" t="inlineStr">
        <is>
          <t>9월9일</t>
        </is>
      </c>
      <c r="D368" s="126" t="n">
        <v>7151000</v>
      </c>
      <c r="E368" s="126" t="n"/>
      <c r="F368" s="126" t="n"/>
      <c r="G368" s="126" t="n">
        <v>1284000</v>
      </c>
      <c r="H368" s="126" t="n"/>
      <c r="I368" s="126" t="n">
        <v>495000</v>
      </c>
      <c r="J368" s="126" t="n">
        <v>646000</v>
      </c>
      <c r="K368" s="126" t="n">
        <v>228000</v>
      </c>
      <c r="L368" s="126" t="n">
        <v>120000</v>
      </c>
      <c r="M368" s="126" t="n">
        <v>56000</v>
      </c>
      <c r="N368" s="126" t="n"/>
      <c r="O368" s="126" t="n">
        <v>165000</v>
      </c>
      <c r="P368" s="126" t="n">
        <v>125000</v>
      </c>
      <c r="Q368" s="126" t="n"/>
      <c r="R368" s="126" t="n"/>
      <c r="S368" s="126" t="n"/>
      <c r="T368" s="126" t="n"/>
      <c r="U368" s="126" t="n"/>
      <c r="V368" s="126" t="n">
        <v>10270000</v>
      </c>
    </row>
    <row r="369">
      <c r="C369" s="93" t="inlineStr">
        <is>
          <t>9월10일</t>
        </is>
      </c>
      <c r="D369" s="126" t="n">
        <v>5870000</v>
      </c>
      <c r="E369" s="126" t="n"/>
      <c r="F369" s="126" t="n"/>
      <c r="G369" s="126" t="n">
        <v>872000</v>
      </c>
      <c r="H369" s="126" t="n"/>
      <c r="I369" s="126" t="n">
        <v>396000</v>
      </c>
      <c r="J369" s="126" t="n">
        <v>114000</v>
      </c>
      <c r="K369" s="126" t="n">
        <v>196000</v>
      </c>
      <c r="L369" s="126" t="n">
        <v>95000</v>
      </c>
      <c r="M369" s="126" t="n">
        <v>56000</v>
      </c>
      <c r="N369" s="126" t="n"/>
      <c r="O369" s="126" t="n">
        <v>55000</v>
      </c>
      <c r="P369" s="126" t="n">
        <v>295000</v>
      </c>
      <c r="Q369" s="126" t="n"/>
      <c r="R369" s="126" t="n"/>
      <c r="S369" s="126" t="n"/>
      <c r="T369" s="126" t="n"/>
      <c r="U369" s="126" t="n"/>
      <c r="V369" s="126" t="n">
        <v>7949000</v>
      </c>
    </row>
    <row r="370">
      <c r="C370" s="93" t="inlineStr">
        <is>
          <t>9월11일</t>
        </is>
      </c>
      <c r="D370" s="126" t="n">
        <v>4612000</v>
      </c>
      <c r="E370" s="126" t="n"/>
      <c r="F370" s="126" t="n"/>
      <c r="G370" s="126" t="n">
        <v>592000</v>
      </c>
      <c r="H370" s="126" t="n"/>
      <c r="I370" s="126" t="n"/>
      <c r="J370" s="126" t="n">
        <v>266000</v>
      </c>
      <c r="K370" s="126" t="n">
        <v>63000</v>
      </c>
      <c r="L370" s="126" t="n">
        <v>60000</v>
      </c>
      <c r="M370" s="126" t="n">
        <v>76000</v>
      </c>
      <c r="N370" s="126" t="n"/>
      <c r="O370" s="126" t="n">
        <v>55000</v>
      </c>
      <c r="P370" s="126" t="n">
        <v>35000</v>
      </c>
      <c r="Q370" s="126" t="n"/>
      <c r="R370" s="126" t="n"/>
      <c r="S370" s="126" t="n"/>
      <c r="T370" s="126" t="n"/>
      <c r="U370" s="126" t="n"/>
      <c r="V370" s="126" t="n">
        <v>5759000</v>
      </c>
    </row>
    <row r="371">
      <c r="C371" s="93" t="inlineStr">
        <is>
          <t>9월12일</t>
        </is>
      </c>
      <c r="D371" s="126" t="n">
        <v>3619000</v>
      </c>
      <c r="E371" s="126" t="n"/>
      <c r="F371" s="126" t="n"/>
      <c r="G371" s="126" t="n">
        <v>244000</v>
      </c>
      <c r="H371" s="126" t="n"/>
      <c r="I371" s="126" t="n">
        <v>198000</v>
      </c>
      <c r="J371" s="126" t="n">
        <v>380000</v>
      </c>
      <c r="K371" s="126" t="n">
        <v>154000</v>
      </c>
      <c r="L371" s="126" t="n">
        <v>115000</v>
      </c>
      <c r="M371" s="126" t="n">
        <v>48000</v>
      </c>
      <c r="N371" s="126" t="n"/>
      <c r="O371" s="126" t="n">
        <v>20000</v>
      </c>
      <c r="P371" s="126" t="n"/>
      <c r="Q371" s="126" t="n"/>
      <c r="R371" s="126" t="n"/>
      <c r="S371" s="126" t="n"/>
      <c r="T371" s="126" t="n"/>
      <c r="U371" s="126" t="n"/>
      <c r="V371" s="126" t="n">
        <v>4778000</v>
      </c>
    </row>
    <row r="372">
      <c r="C372" s="93" t="inlineStr">
        <is>
          <t>9월13일</t>
        </is>
      </c>
      <c r="D372" s="126" t="n">
        <v>3879000</v>
      </c>
      <c r="E372" s="126" t="n"/>
      <c r="F372" s="126" t="n"/>
      <c r="G372" s="126" t="n">
        <v>376000</v>
      </c>
      <c r="H372" s="126" t="n"/>
      <c r="I372" s="126" t="n">
        <v>198000</v>
      </c>
      <c r="J372" s="126" t="n">
        <v>266000</v>
      </c>
      <c r="K372" s="126" t="n">
        <v>118000</v>
      </c>
      <c r="L372" s="126" t="n">
        <v>60000</v>
      </c>
      <c r="M372" s="126" t="n">
        <v>16000</v>
      </c>
      <c r="N372" s="126" t="n"/>
      <c r="O372" s="126" t="n">
        <v>40000</v>
      </c>
      <c r="P372" s="126" t="n">
        <v>125000</v>
      </c>
      <c r="Q372" s="126" t="n"/>
      <c r="R372" s="126" t="n"/>
      <c r="S372" s="126" t="n"/>
      <c r="T372" s="126" t="n"/>
      <c r="U372" s="126" t="n"/>
      <c r="V372" s="126" t="n">
        <v>5078000</v>
      </c>
    </row>
    <row r="373">
      <c r="C373" s="93" t="inlineStr">
        <is>
          <t>9월14일</t>
        </is>
      </c>
      <c r="D373" s="126" t="n">
        <v>6977000</v>
      </c>
      <c r="E373" s="126" t="n">
        <v>4132800</v>
      </c>
      <c r="F373" s="126" t="n">
        <v>2263100</v>
      </c>
      <c r="G373" s="126" t="n">
        <v>896000</v>
      </c>
      <c r="H373" s="126" t="n"/>
      <c r="I373" s="126" t="n">
        <v>297000</v>
      </c>
      <c r="J373" s="126" t="n">
        <v>570000</v>
      </c>
      <c r="K373" s="126" t="n">
        <v>429000</v>
      </c>
      <c r="L373" s="126" t="n">
        <v>155000</v>
      </c>
      <c r="M373" s="126" t="n">
        <v>60000</v>
      </c>
      <c r="N373" s="126" t="n"/>
      <c r="O373" s="126" t="n">
        <v>40000</v>
      </c>
      <c r="P373" s="126" t="n">
        <v>465000</v>
      </c>
      <c r="Q373" s="126" t="n"/>
      <c r="R373" s="126" t="n"/>
      <c r="S373" s="126" t="n"/>
      <c r="T373" s="126" t="n"/>
      <c r="U373" s="126" t="n"/>
      <c r="V373" s="126" t="n">
        <v>16284900</v>
      </c>
    </row>
    <row r="374">
      <c r="C374" s="93" t="inlineStr">
        <is>
          <t>9월15일</t>
        </is>
      </c>
      <c r="D374" s="126" t="n">
        <v>5562000</v>
      </c>
      <c r="E374" s="126" t="n">
        <v>967300</v>
      </c>
      <c r="F374" s="126" t="n">
        <v>1150100</v>
      </c>
      <c r="G374" s="126" t="n">
        <v>836000</v>
      </c>
      <c r="H374" s="126" t="n"/>
      <c r="I374" s="126" t="n">
        <v>594000</v>
      </c>
      <c r="J374" s="126" t="n">
        <v>342000</v>
      </c>
      <c r="K374" s="126" t="n">
        <v>178000</v>
      </c>
      <c r="L374" s="126" t="n">
        <v>145000</v>
      </c>
      <c r="M374" s="126" t="n">
        <v>164000</v>
      </c>
      <c r="N374" s="126" t="n"/>
      <c r="O374" s="126" t="n">
        <v>90000</v>
      </c>
      <c r="P374" s="126" t="n">
        <v>35000</v>
      </c>
      <c r="Q374" s="126" t="n"/>
      <c r="R374" s="126" t="n"/>
      <c r="S374" s="126" t="n"/>
      <c r="T374" s="126" t="n"/>
      <c r="U374" s="126" t="n"/>
      <c r="V374" s="126" t="n">
        <v>10063400</v>
      </c>
    </row>
    <row r="375">
      <c r="C375" s="93" t="inlineStr">
        <is>
          <t>9월16일</t>
        </is>
      </c>
      <c r="D375" s="126" t="n">
        <v>4859000</v>
      </c>
      <c r="E375" s="126" t="n">
        <v>2481600</v>
      </c>
      <c r="F375" s="126" t="n">
        <v>1817900</v>
      </c>
      <c r="G375" s="126" t="n">
        <v>668000</v>
      </c>
      <c r="H375" s="126" t="n"/>
      <c r="I375" s="126" t="n"/>
      <c r="J375" s="126" t="n">
        <v>304000</v>
      </c>
      <c r="K375" s="126" t="n">
        <v>187000</v>
      </c>
      <c r="L375" s="126" t="n">
        <v>100000</v>
      </c>
      <c r="M375" s="126" t="n">
        <v>48000</v>
      </c>
      <c r="N375" s="126" t="n"/>
      <c r="O375" s="126" t="n"/>
      <c r="P375" s="126" t="n">
        <v>310000</v>
      </c>
      <c r="Q375" s="126" t="n"/>
      <c r="R375" s="126" t="n"/>
      <c r="S375" s="126" t="n"/>
      <c r="T375" s="126" t="n"/>
      <c r="U375" s="126" t="n"/>
      <c r="V375" s="126" t="n">
        <v>10775500</v>
      </c>
    </row>
    <row r="376">
      <c r="C376" s="93" t="inlineStr">
        <is>
          <t>9월17일</t>
        </is>
      </c>
      <c r="D376" s="126" t="n">
        <v>4154000</v>
      </c>
      <c r="E376" s="126" t="n">
        <v>19900</v>
      </c>
      <c r="F376" s="126" t="n"/>
      <c r="G376" s="126" t="n">
        <v>716000</v>
      </c>
      <c r="H376" s="126" t="n"/>
      <c r="I376" s="126" t="n">
        <v>396000</v>
      </c>
      <c r="J376" s="126" t="n">
        <v>190000</v>
      </c>
      <c r="K376" s="126" t="n">
        <v>122000</v>
      </c>
      <c r="L376" s="126" t="n">
        <v>60000</v>
      </c>
      <c r="M376" s="126" t="n">
        <v>20000</v>
      </c>
      <c r="N376" s="126" t="n"/>
      <c r="O376" s="126" t="n">
        <v>20000</v>
      </c>
      <c r="P376" s="126" t="n">
        <v>215000</v>
      </c>
      <c r="Q376" s="126" t="n"/>
      <c r="R376" s="126" t="n"/>
      <c r="S376" s="126" t="n">
        <v>52000</v>
      </c>
      <c r="T376" s="126" t="n"/>
      <c r="U376" s="126" t="n"/>
      <c r="V376" s="126" t="n">
        <v>5964900</v>
      </c>
    </row>
    <row r="377">
      <c r="C377" s="93" t="inlineStr">
        <is>
          <t>9월18일</t>
        </is>
      </c>
      <c r="D377" s="126" t="n">
        <v>3995000</v>
      </c>
      <c r="E377" s="126" t="n"/>
      <c r="F377" s="126" t="n"/>
      <c r="G377" s="126" t="n">
        <v>640000</v>
      </c>
      <c r="H377" s="126" t="n"/>
      <c r="I377" s="126" t="n">
        <v>297000</v>
      </c>
      <c r="J377" s="126" t="n">
        <v>152000</v>
      </c>
      <c r="K377" s="126" t="n">
        <v>117000</v>
      </c>
      <c r="L377" s="126" t="n"/>
      <c r="M377" s="126" t="n">
        <v>96000</v>
      </c>
      <c r="N377" s="126" t="n"/>
      <c r="O377" s="126" t="n">
        <v>20000</v>
      </c>
      <c r="P377" s="126" t="n"/>
      <c r="Q377" s="126" t="n"/>
      <c r="R377" s="126" t="n"/>
      <c r="S377" s="126" t="n">
        <v>70200</v>
      </c>
      <c r="T377" s="126" t="n"/>
      <c r="U377" s="126" t="n"/>
      <c r="V377" s="126" t="n">
        <v>5387200</v>
      </c>
    </row>
    <row r="378">
      <c r="C378" s="93" t="inlineStr">
        <is>
          <t>9월19일</t>
        </is>
      </c>
      <c r="D378" s="126" t="n">
        <v>3221000</v>
      </c>
      <c r="E378" s="126" t="n"/>
      <c r="F378" s="126" t="n"/>
      <c r="G378" s="126" t="n">
        <v>280000</v>
      </c>
      <c r="H378" s="126" t="n"/>
      <c r="I378" s="126" t="n">
        <v>198000</v>
      </c>
      <c r="J378" s="126" t="n">
        <v>266000</v>
      </c>
      <c r="K378" s="126" t="n">
        <v>13000</v>
      </c>
      <c r="L378" s="126" t="n">
        <v>35000</v>
      </c>
      <c r="M378" s="126" t="n">
        <v>56000</v>
      </c>
      <c r="N378" s="126" t="n"/>
      <c r="O378" s="126" t="n">
        <v>20000</v>
      </c>
      <c r="P378" s="126" t="n"/>
      <c r="Q378" s="126" t="n"/>
      <c r="R378" s="126" t="n"/>
      <c r="S378" s="126" t="n">
        <v>70200</v>
      </c>
      <c r="T378" s="126" t="n"/>
      <c r="U378" s="126" t="n"/>
      <c r="V378" s="126" t="n">
        <v>4159200</v>
      </c>
    </row>
    <row r="379">
      <c r="C379" s="93" t="inlineStr">
        <is>
          <t>9월20일</t>
        </is>
      </c>
      <c r="D379" s="126" t="n">
        <v>3918000</v>
      </c>
      <c r="E379" s="126" t="n"/>
      <c r="F379" s="126" t="n">
        <v>37100</v>
      </c>
      <c r="G379" s="126" t="n">
        <v>524000</v>
      </c>
      <c r="H379" s="126" t="n"/>
      <c r="I379" s="126" t="n">
        <v>297000</v>
      </c>
      <c r="J379" s="126" t="n">
        <v>380000</v>
      </c>
      <c r="K379" s="126" t="n">
        <v>142000</v>
      </c>
      <c r="L379" s="126" t="n">
        <v>35000</v>
      </c>
      <c r="M379" s="126" t="n">
        <v>84000</v>
      </c>
      <c r="N379" s="126" t="n"/>
      <c r="O379" s="126" t="n">
        <v>55000</v>
      </c>
      <c r="P379" s="126" t="n"/>
      <c r="Q379" s="126" t="n"/>
      <c r="R379" s="126" t="n"/>
      <c r="S379" s="126" t="n">
        <v>18200</v>
      </c>
      <c r="T379" s="126" t="n"/>
      <c r="U379" s="126" t="n"/>
      <c r="V379" s="126" t="n">
        <v>5490300</v>
      </c>
    </row>
    <row r="380">
      <c r="C380" s="93" t="inlineStr">
        <is>
          <t>9월21일</t>
        </is>
      </c>
      <c r="D380" s="126" t="n">
        <v>5432000</v>
      </c>
      <c r="E380" s="126" t="n">
        <v>296800</v>
      </c>
      <c r="F380" s="126" t="n">
        <v>296800</v>
      </c>
      <c r="G380" s="126" t="n">
        <v>732000</v>
      </c>
      <c r="H380" s="126" t="n">
        <v>490000</v>
      </c>
      <c r="I380" s="126" t="n">
        <v>495000</v>
      </c>
      <c r="J380" s="126" t="n">
        <v>266000</v>
      </c>
      <c r="K380" s="126" t="n">
        <v>76000</v>
      </c>
      <c r="L380" s="126" t="n">
        <v>95000</v>
      </c>
      <c r="M380" s="126" t="n">
        <v>184000</v>
      </c>
      <c r="N380" s="126" t="n">
        <v>67200</v>
      </c>
      <c r="O380" s="126" t="n">
        <v>60000</v>
      </c>
      <c r="P380" s="126" t="n"/>
      <c r="Q380" s="126" t="n"/>
      <c r="R380" s="126" t="n"/>
      <c r="S380" s="126" t="n">
        <v>124800</v>
      </c>
      <c r="T380" s="126" t="n"/>
      <c r="U380" s="126" t="n"/>
      <c r="V380" s="126" t="n">
        <v>8615600</v>
      </c>
    </row>
    <row r="381">
      <c r="C381" s="93" t="inlineStr">
        <is>
          <t>9월22일</t>
        </is>
      </c>
      <c r="D381" s="126" t="n">
        <v>3318000</v>
      </c>
      <c r="E381" s="126" t="n">
        <v>638400</v>
      </c>
      <c r="F381" s="126" t="n">
        <v>445200</v>
      </c>
      <c r="G381" s="126" t="n">
        <v>444000</v>
      </c>
      <c r="H381" s="126" t="n">
        <v>805000</v>
      </c>
      <c r="I381" s="126" t="n">
        <v>198000</v>
      </c>
      <c r="J381" s="126" t="n">
        <v>38000</v>
      </c>
      <c r="K381" s="126" t="n">
        <v>148000</v>
      </c>
      <c r="L381" s="126" t="n"/>
      <c r="M381" s="126" t="n">
        <v>108000</v>
      </c>
      <c r="N381" s="126" t="n">
        <v>61600</v>
      </c>
      <c r="O381" s="126" t="n">
        <v>55000</v>
      </c>
      <c r="P381" s="126" t="n"/>
      <c r="Q381" s="126" t="n"/>
      <c r="R381" s="126" t="n"/>
      <c r="S381" s="126" t="n">
        <v>18200</v>
      </c>
      <c r="T381" s="126" t="n"/>
      <c r="U381" s="126" t="n"/>
      <c r="V381" s="126" t="n">
        <v>6277400</v>
      </c>
    </row>
    <row r="382">
      <c r="C382" s="93" t="inlineStr">
        <is>
          <t>9월23일</t>
        </is>
      </c>
      <c r="D382" s="126" t="n">
        <v>4085000</v>
      </c>
      <c r="E382" s="126" t="n">
        <v>1002400</v>
      </c>
      <c r="F382" s="126" t="n">
        <v>779100</v>
      </c>
      <c r="G382" s="126" t="n">
        <v>648000</v>
      </c>
      <c r="H382" s="126" t="n">
        <v>1015000</v>
      </c>
      <c r="I382" s="126" t="n">
        <v>693000</v>
      </c>
      <c r="J382" s="126" t="n">
        <v>228000</v>
      </c>
      <c r="K382" s="126" t="n">
        <v>168000</v>
      </c>
      <c r="L382" s="126" t="n">
        <v>80000</v>
      </c>
      <c r="M382" s="126" t="n">
        <v>88000</v>
      </c>
      <c r="N382" s="126" t="n">
        <v>179200</v>
      </c>
      <c r="O382" s="126" t="n">
        <v>40000</v>
      </c>
      <c r="P382" s="126" t="n"/>
      <c r="Q382" s="126" t="n"/>
      <c r="R382" s="126" t="n"/>
      <c r="S382" s="126" t="n">
        <v>18200</v>
      </c>
      <c r="T382" s="126" t="n"/>
      <c r="U382" s="126" t="n"/>
      <c r="V382" s="126" t="n">
        <v>9023900</v>
      </c>
    </row>
    <row r="383">
      <c r="C383" s="93" t="inlineStr">
        <is>
          <t>9월24일</t>
        </is>
      </c>
      <c r="D383" s="126" t="n">
        <v>3902000</v>
      </c>
      <c r="E383" s="126" t="n">
        <v>1248800</v>
      </c>
      <c r="F383" s="126" t="n">
        <v>742000</v>
      </c>
      <c r="G383" s="126" t="n">
        <v>836000</v>
      </c>
      <c r="H383" s="126" t="n">
        <v>1085000</v>
      </c>
      <c r="I383" s="126" t="n">
        <v>99000</v>
      </c>
      <c r="J383" s="126" t="n">
        <v>266000</v>
      </c>
      <c r="K383" s="126" t="n">
        <v>273000</v>
      </c>
      <c r="L383" s="126" t="n">
        <v>40000</v>
      </c>
      <c r="M383" s="126" t="n">
        <v>136000</v>
      </c>
      <c r="N383" s="126" t="n">
        <v>173600</v>
      </c>
      <c r="O383" s="126" t="n">
        <v>20000</v>
      </c>
      <c r="P383" s="126" t="n"/>
      <c r="Q383" s="126" t="n"/>
      <c r="R383" s="126" t="n"/>
      <c r="S383" s="126" t="n">
        <v>33800</v>
      </c>
      <c r="T383" s="126" t="n"/>
      <c r="U383" s="126" t="n"/>
      <c r="V383" s="126" t="n">
        <v>8855200</v>
      </c>
    </row>
    <row r="384">
      <c r="C384" s="93" t="inlineStr">
        <is>
          <t>9월25일</t>
        </is>
      </c>
      <c r="D384" s="126" t="n">
        <v>3113000</v>
      </c>
      <c r="E384" s="126" t="n">
        <v>1019200</v>
      </c>
      <c r="F384" s="126" t="n">
        <v>556500</v>
      </c>
      <c r="G384" s="126" t="n">
        <v>704000</v>
      </c>
      <c r="H384" s="126" t="n">
        <v>1190000</v>
      </c>
      <c r="I384" s="126" t="n">
        <v>198000</v>
      </c>
      <c r="J384" s="126" t="n">
        <v>76000</v>
      </c>
      <c r="K384" s="126" t="n">
        <v>109000</v>
      </c>
      <c r="L384" s="126" t="n">
        <v>20000</v>
      </c>
      <c r="M384" s="126" t="n">
        <v>40000</v>
      </c>
      <c r="N384" s="126" t="n">
        <v>168000</v>
      </c>
      <c r="O384" s="126" t="n">
        <v>115000</v>
      </c>
      <c r="P384" s="126" t="n"/>
      <c r="Q384" s="126" t="n"/>
      <c r="R384" s="126" t="n"/>
      <c r="S384" s="126" t="n"/>
      <c r="T384" s="126" t="n"/>
      <c r="U384" s="126" t="n"/>
      <c r="V384" s="126" t="n">
        <v>7308700</v>
      </c>
    </row>
    <row r="385">
      <c r="C385" s="93" t="inlineStr">
        <is>
          <t>9월26일</t>
        </is>
      </c>
      <c r="D385" s="126" t="n">
        <v>2070000</v>
      </c>
      <c r="E385" s="126" t="n">
        <v>840000</v>
      </c>
      <c r="F385" s="126" t="n">
        <v>667800</v>
      </c>
      <c r="G385" s="126" t="n">
        <v>612000</v>
      </c>
      <c r="H385" s="126" t="n">
        <v>805000</v>
      </c>
      <c r="I385" s="126" t="n">
        <v>297000</v>
      </c>
      <c r="J385" s="126" t="n">
        <v>152000</v>
      </c>
      <c r="K385" s="126" t="n">
        <v>115000</v>
      </c>
      <c r="L385" s="126" t="n">
        <v>95000</v>
      </c>
      <c r="M385" s="126" t="n">
        <v>44000</v>
      </c>
      <c r="N385" s="126" t="n">
        <v>201600</v>
      </c>
      <c r="O385" s="126" t="n">
        <v>40000</v>
      </c>
      <c r="P385" s="126" t="n"/>
      <c r="Q385" s="126" t="n"/>
      <c r="R385" s="126" t="n"/>
      <c r="S385" s="126" t="n">
        <v>18200</v>
      </c>
      <c r="T385" s="126" t="n"/>
      <c r="U385" s="126" t="n"/>
      <c r="V385" s="126" t="n">
        <v>5957600</v>
      </c>
    </row>
    <row r="386">
      <c r="C386" s="93" t="inlineStr">
        <is>
          <t>9월27일</t>
        </is>
      </c>
      <c r="D386" s="126" t="n">
        <v>2586000</v>
      </c>
      <c r="E386" s="126" t="n">
        <v>1321600</v>
      </c>
      <c r="F386" s="126" t="n">
        <v>927500</v>
      </c>
      <c r="G386" s="126" t="n">
        <v>620000</v>
      </c>
      <c r="H386" s="126" t="n">
        <v>1015000</v>
      </c>
      <c r="I386" s="126" t="n">
        <v>396000</v>
      </c>
      <c r="J386" s="126" t="n">
        <v>76000</v>
      </c>
      <c r="K386" s="126" t="n">
        <v>85000</v>
      </c>
      <c r="L386" s="126" t="n">
        <v>20000</v>
      </c>
      <c r="M386" s="126" t="n">
        <v>108000</v>
      </c>
      <c r="N386" s="126" t="n">
        <v>145600</v>
      </c>
      <c r="O386" s="126" t="n">
        <v>60000</v>
      </c>
      <c r="P386" s="126" t="n"/>
      <c r="Q386" s="126" t="n"/>
      <c r="R386" s="126" t="n"/>
      <c r="S386" s="126" t="n">
        <v>104000</v>
      </c>
      <c r="T386" s="126" t="n"/>
      <c r="U386" s="126" t="n"/>
      <c r="V386" s="126" t="n">
        <v>7464700</v>
      </c>
    </row>
    <row r="387">
      <c r="C387" s="93" t="inlineStr">
        <is>
          <t>9월28일</t>
        </is>
      </c>
      <c r="D387" s="126" t="n">
        <v>2899000</v>
      </c>
      <c r="E387" s="126" t="n">
        <v>1142400</v>
      </c>
      <c r="F387" s="126" t="n">
        <v>667800</v>
      </c>
      <c r="G387" s="126" t="n">
        <v>420000</v>
      </c>
      <c r="H387" s="126" t="n">
        <v>704900</v>
      </c>
      <c r="I387" s="126" t="n">
        <v>297000</v>
      </c>
      <c r="J387" s="126" t="n">
        <v>152000</v>
      </c>
      <c r="K387" s="126" t="n">
        <v>50000</v>
      </c>
      <c r="L387" s="126" t="n">
        <v>60000</v>
      </c>
      <c r="M387" s="126" t="n">
        <v>92000</v>
      </c>
      <c r="N387" s="126" t="n">
        <v>84000</v>
      </c>
      <c r="O387" s="126" t="n"/>
      <c r="P387" s="126" t="n"/>
      <c r="Q387" s="126" t="n"/>
      <c r="R387" s="126" t="n"/>
      <c r="S387" s="126" t="n">
        <v>36400</v>
      </c>
      <c r="T387" s="126" t="n"/>
      <c r="U387" s="126" t="n"/>
      <c r="V387" s="126" t="n">
        <v>6605500</v>
      </c>
    </row>
    <row r="388">
      <c r="C388" s="93" t="inlineStr">
        <is>
          <t>9월29일</t>
        </is>
      </c>
      <c r="D388" s="126" t="n">
        <v>1879000</v>
      </c>
      <c r="E388" s="126" t="n">
        <v>716800</v>
      </c>
      <c r="F388" s="126" t="n">
        <v>482300</v>
      </c>
      <c r="G388" s="126" t="n">
        <v>960000</v>
      </c>
      <c r="H388" s="126" t="n">
        <v>556500</v>
      </c>
      <c r="I388" s="126" t="n">
        <v>99000</v>
      </c>
      <c r="J388" s="126" t="n">
        <v>38000</v>
      </c>
      <c r="K388" s="126" t="n">
        <v>170000</v>
      </c>
      <c r="L388" s="126" t="n">
        <v>40000</v>
      </c>
      <c r="M388" s="126" t="n">
        <v>144000</v>
      </c>
      <c r="N388" s="126" t="n">
        <v>123200</v>
      </c>
      <c r="O388" s="126" t="n">
        <v>95000</v>
      </c>
      <c r="P388" s="126" t="n"/>
      <c r="Q388" s="126" t="n"/>
      <c r="R388" s="126" t="n"/>
      <c r="S388" s="126" t="n">
        <v>36400</v>
      </c>
      <c r="T388" s="126" t="n"/>
      <c r="U388" s="126" t="n"/>
      <c r="V388" s="126" t="n">
        <v>5340200</v>
      </c>
    </row>
    <row r="389">
      <c r="C389" s="93" t="inlineStr">
        <is>
          <t>9월30일</t>
        </is>
      </c>
      <c r="D389" s="126" t="n">
        <v>1739000</v>
      </c>
      <c r="E389" s="126" t="n">
        <v>554400</v>
      </c>
      <c r="F389" s="126" t="n">
        <v>742000</v>
      </c>
      <c r="G389" s="126" t="n">
        <v>656000</v>
      </c>
      <c r="H389" s="126" t="n">
        <v>519400</v>
      </c>
      <c r="I389" s="126" t="n">
        <v>198000</v>
      </c>
      <c r="J389" s="126" t="n"/>
      <c r="K389" s="126" t="n">
        <v>63000</v>
      </c>
      <c r="L389" s="126" t="n">
        <v>80000</v>
      </c>
      <c r="M389" s="126" t="n">
        <v>44000</v>
      </c>
      <c r="N389" s="126" t="n">
        <v>67200</v>
      </c>
      <c r="O389" s="126" t="n">
        <v>60000</v>
      </c>
      <c r="P389" s="126" t="n"/>
      <c r="Q389" s="126" t="n"/>
      <c r="R389" s="126" t="n"/>
      <c r="S389" s="126" t="n"/>
      <c r="T389" s="126" t="n"/>
      <c r="U389" s="126" t="n"/>
      <c r="V389" s="126" t="n">
        <v>4723000</v>
      </c>
    </row>
    <row r="390">
      <c r="B390" s="93" t="inlineStr">
        <is>
          <t>9월 요약</t>
        </is>
      </c>
      <c r="C390" s="93" t="n"/>
      <c r="D390" s="126" t="n">
        <v>136561000</v>
      </c>
      <c r="E390" s="126" t="n">
        <v>16382400</v>
      </c>
      <c r="F390" s="126" t="n">
        <v>11575200</v>
      </c>
      <c r="G390" s="126" t="n">
        <v>21596000</v>
      </c>
      <c r="H390" s="126" t="n">
        <v>8185800</v>
      </c>
      <c r="I390" s="126" t="n">
        <v>8811000</v>
      </c>
      <c r="J390" s="126" t="n">
        <v>7562000</v>
      </c>
      <c r="K390" s="126" t="n">
        <v>4549000</v>
      </c>
      <c r="L390" s="126" t="n">
        <v>2035000</v>
      </c>
      <c r="M390" s="126" t="n">
        <v>2608000</v>
      </c>
      <c r="N390" s="126" t="n">
        <v>1271200</v>
      </c>
      <c r="O390" s="126" t="n">
        <v>2630000</v>
      </c>
      <c r="P390" s="126" t="n">
        <v>3320000</v>
      </c>
      <c r="Q390" s="126" t="n"/>
      <c r="R390" s="126" t="n"/>
      <c r="S390" s="126" t="n">
        <v>600600</v>
      </c>
      <c r="T390" s="126" t="n"/>
      <c r="U390" s="126" t="n"/>
      <c r="V390" s="126" t="n">
        <v>227687200</v>
      </c>
    </row>
    <row r="391">
      <c r="B391" s="93" t="inlineStr">
        <is>
          <t>10월</t>
        </is>
      </c>
      <c r="C391" s="93" t="inlineStr">
        <is>
          <t>10월1일</t>
        </is>
      </c>
      <c r="D391" s="126" t="n">
        <v>2184000</v>
      </c>
      <c r="E391" s="126" t="n">
        <v>638400</v>
      </c>
      <c r="F391" s="126" t="n">
        <v>779100</v>
      </c>
      <c r="G391" s="126" t="n">
        <v>736000</v>
      </c>
      <c r="H391" s="126" t="n">
        <v>704900</v>
      </c>
      <c r="I391" s="126" t="n">
        <v>495000</v>
      </c>
      <c r="J391" s="126" t="n">
        <v>228000</v>
      </c>
      <c r="K391" s="126" t="n">
        <v>222000</v>
      </c>
      <c r="L391" s="126" t="n">
        <v>55000</v>
      </c>
      <c r="M391" s="126" t="n">
        <v>160000</v>
      </c>
      <c r="N391" s="126" t="n">
        <v>196000</v>
      </c>
      <c r="O391" s="126" t="n">
        <v>150000</v>
      </c>
      <c r="P391" s="126" t="n"/>
      <c r="Q391" s="126" t="n"/>
      <c r="R391" s="126" t="n"/>
      <c r="S391" s="126" t="n">
        <v>18200</v>
      </c>
      <c r="T391" s="126" t="n"/>
      <c r="U391" s="126" t="n"/>
      <c r="V391" s="126" t="n">
        <v>6566600</v>
      </c>
    </row>
    <row r="392">
      <c r="C392" s="93" t="inlineStr">
        <is>
          <t>10월2일</t>
        </is>
      </c>
      <c r="D392" s="126" t="n">
        <v>2793000</v>
      </c>
      <c r="E392" s="126" t="n">
        <v>985600</v>
      </c>
      <c r="F392" s="126" t="n">
        <v>630700</v>
      </c>
      <c r="G392" s="126" t="n">
        <v>612000</v>
      </c>
      <c r="H392" s="126" t="n">
        <v>779100</v>
      </c>
      <c r="I392" s="126" t="n">
        <v>297000</v>
      </c>
      <c r="J392" s="126" t="n">
        <v>228000</v>
      </c>
      <c r="K392" s="126" t="n">
        <v>85000</v>
      </c>
      <c r="L392" s="126" t="n">
        <v>60000</v>
      </c>
      <c r="M392" s="126" t="n">
        <v>60000</v>
      </c>
      <c r="N392" s="126" t="n">
        <v>156800</v>
      </c>
      <c r="O392" s="126" t="n">
        <v>60000</v>
      </c>
      <c r="P392" s="126" t="n"/>
      <c r="Q392" s="126" t="n"/>
      <c r="R392" s="126" t="n"/>
      <c r="S392" s="126" t="n">
        <v>36400</v>
      </c>
      <c r="T392" s="126" t="n"/>
      <c r="U392" s="126" t="n"/>
      <c r="V392" s="126" t="n">
        <v>6783600</v>
      </c>
    </row>
    <row r="393">
      <c r="C393" s="93" t="inlineStr">
        <is>
          <t>10월3일</t>
        </is>
      </c>
      <c r="D393" s="126" t="n">
        <v>3870000</v>
      </c>
      <c r="E393" s="126" t="n">
        <v>1282400</v>
      </c>
      <c r="F393" s="126" t="n">
        <v>816200</v>
      </c>
      <c r="G393" s="126" t="n">
        <v>1084000</v>
      </c>
      <c r="H393" s="126" t="n">
        <v>779100</v>
      </c>
      <c r="I393" s="126" t="n">
        <v>495000</v>
      </c>
      <c r="J393" s="126" t="n">
        <v>342000</v>
      </c>
      <c r="K393" s="126" t="n">
        <v>200000</v>
      </c>
      <c r="L393" s="126" t="n">
        <v>120000</v>
      </c>
      <c r="M393" s="126" t="n">
        <v>76000</v>
      </c>
      <c r="N393" s="126" t="n">
        <v>67200</v>
      </c>
      <c r="O393" s="126" t="n">
        <v>40000</v>
      </c>
      <c r="P393" s="126" t="n"/>
      <c r="Q393" s="126" t="n"/>
      <c r="R393" s="126" t="n"/>
      <c r="S393" s="126" t="n">
        <v>54600</v>
      </c>
      <c r="T393" s="126" t="n"/>
      <c r="U393" s="126" t="n"/>
      <c r="V393" s="126" t="n">
        <v>9226500</v>
      </c>
    </row>
    <row r="394">
      <c r="C394" s="93" t="inlineStr">
        <is>
          <t>10월4일</t>
        </is>
      </c>
      <c r="D394" s="126" t="n">
        <v>5035000</v>
      </c>
      <c r="E394" s="126" t="n">
        <v>2100000</v>
      </c>
      <c r="F394" s="126" t="n">
        <v>1632400</v>
      </c>
      <c r="G394" s="126" t="n">
        <v>1664000</v>
      </c>
      <c r="H394" s="126" t="n">
        <v>1632400</v>
      </c>
      <c r="I394" s="126" t="n">
        <v>396000</v>
      </c>
      <c r="J394" s="126" t="n">
        <v>532000</v>
      </c>
      <c r="K394" s="126" t="n">
        <v>264000</v>
      </c>
      <c r="L394" s="126" t="n">
        <v>75000</v>
      </c>
      <c r="M394" s="126" t="n">
        <v>108000</v>
      </c>
      <c r="N394" s="126" t="n">
        <v>218400</v>
      </c>
      <c r="O394" s="126" t="n">
        <v>115000</v>
      </c>
      <c r="P394" s="126" t="n"/>
      <c r="Q394" s="126" t="n"/>
      <c r="R394" s="126" t="n"/>
      <c r="S394" s="126" t="n">
        <v>88400</v>
      </c>
      <c r="T394" s="126" t="n"/>
      <c r="U394" s="126" t="n"/>
      <c r="V394" s="126" t="n">
        <v>13860600</v>
      </c>
    </row>
    <row r="395">
      <c r="C395" s="93" t="inlineStr">
        <is>
          <t>10월5일</t>
        </is>
      </c>
      <c r="D395" s="126" t="n">
        <v>6089000</v>
      </c>
      <c r="E395" s="126" t="n">
        <v>2430400</v>
      </c>
      <c r="F395" s="126" t="n">
        <v>1521100</v>
      </c>
      <c r="G395" s="126" t="n">
        <v>1356000</v>
      </c>
      <c r="H395" s="126" t="n">
        <v>1966300</v>
      </c>
      <c r="I395" s="126" t="n">
        <v>693000</v>
      </c>
      <c r="J395" s="126" t="n">
        <v>266000</v>
      </c>
      <c r="K395" s="126" t="n">
        <v>254000</v>
      </c>
      <c r="L395" s="126" t="n">
        <v>135000</v>
      </c>
      <c r="M395" s="126" t="n">
        <v>148000</v>
      </c>
      <c r="N395" s="126" t="n">
        <v>330400</v>
      </c>
      <c r="O395" s="126" t="n">
        <v>160000</v>
      </c>
      <c r="P395" s="126" t="n"/>
      <c r="Q395" s="126" t="n"/>
      <c r="R395" s="126" t="n"/>
      <c r="S395" s="126" t="n"/>
      <c r="T395" s="126" t="n"/>
      <c r="U395" s="126" t="n"/>
      <c r="V395" s="126" t="n">
        <v>15349200</v>
      </c>
    </row>
    <row r="396">
      <c r="C396" s="93" t="inlineStr">
        <is>
          <t>10월6일</t>
        </is>
      </c>
      <c r="D396" s="126" t="n">
        <v>6578000</v>
      </c>
      <c r="E396" s="126" t="n">
        <v>2077600</v>
      </c>
      <c r="F396" s="126" t="n">
        <v>1335600</v>
      </c>
      <c r="G396" s="126" t="n">
        <v>976000</v>
      </c>
      <c r="H396" s="126" t="n">
        <v>1966300</v>
      </c>
      <c r="I396" s="126" t="n">
        <v>297000</v>
      </c>
      <c r="J396" s="126" t="n">
        <v>190000</v>
      </c>
      <c r="K396" s="126" t="n">
        <v>224000</v>
      </c>
      <c r="L396" s="126" t="n">
        <v>200000</v>
      </c>
      <c r="M396" s="126" t="n">
        <v>100000</v>
      </c>
      <c r="N396" s="126" t="n">
        <v>196000</v>
      </c>
      <c r="O396" s="126" t="n">
        <v>80000</v>
      </c>
      <c r="P396" s="126" t="n"/>
      <c r="Q396" s="126" t="n"/>
      <c r="R396" s="126" t="n"/>
      <c r="S396" s="126" t="n">
        <v>36400</v>
      </c>
      <c r="T396" s="126" t="n"/>
      <c r="U396" s="126" t="n"/>
      <c r="V396" s="126" t="n">
        <v>14256900</v>
      </c>
    </row>
    <row r="397">
      <c r="C397" s="93" t="inlineStr">
        <is>
          <t>10월7일</t>
        </is>
      </c>
      <c r="D397" s="126" t="n">
        <v>3818000</v>
      </c>
      <c r="E397" s="126" t="n">
        <v>868000</v>
      </c>
      <c r="F397" s="126" t="n">
        <v>742000</v>
      </c>
      <c r="G397" s="126" t="n">
        <v>1004000</v>
      </c>
      <c r="H397" s="126" t="n">
        <v>2077600</v>
      </c>
      <c r="I397" s="126" t="n">
        <v>495000</v>
      </c>
      <c r="J397" s="126" t="n">
        <v>190000</v>
      </c>
      <c r="K397" s="126" t="n">
        <v>298000</v>
      </c>
      <c r="L397" s="126" t="n">
        <v>210000</v>
      </c>
      <c r="M397" s="126" t="n">
        <v>84000</v>
      </c>
      <c r="N397" s="126" t="n">
        <v>280000</v>
      </c>
      <c r="O397" s="126" t="n">
        <v>185000</v>
      </c>
      <c r="P397" s="126" t="n"/>
      <c r="Q397" s="126" t="n"/>
      <c r="R397" s="126" t="n"/>
      <c r="S397" s="126" t="n"/>
      <c r="T397" s="126" t="n"/>
      <c r="U397" s="126" t="n"/>
      <c r="V397" s="126" t="n">
        <v>10251600</v>
      </c>
    </row>
    <row r="398">
      <c r="C398" s="93" t="inlineStr">
        <is>
          <t>10월8일</t>
        </is>
      </c>
      <c r="D398" s="126" t="n">
        <v>2882000</v>
      </c>
      <c r="E398" s="126" t="n">
        <v>492800</v>
      </c>
      <c r="F398" s="126" t="n">
        <v>964600</v>
      </c>
      <c r="G398" s="126" t="n">
        <v>552000</v>
      </c>
      <c r="H398" s="126" t="n">
        <v>1187200</v>
      </c>
      <c r="I398" s="126" t="n">
        <v>495000</v>
      </c>
      <c r="J398" s="126" t="n">
        <v>304000</v>
      </c>
      <c r="K398" s="126" t="n">
        <v>124000</v>
      </c>
      <c r="L398" s="126" t="n">
        <v>130000</v>
      </c>
      <c r="M398" s="126" t="n">
        <v>64000</v>
      </c>
      <c r="N398" s="126" t="n">
        <v>89600</v>
      </c>
      <c r="O398" s="126" t="n">
        <v>35000</v>
      </c>
      <c r="P398" s="126" t="n"/>
      <c r="Q398" s="126" t="n"/>
      <c r="R398" s="126" t="n"/>
      <c r="S398" s="126" t="n"/>
      <c r="T398" s="126" t="n"/>
      <c r="U398" s="126" t="n"/>
      <c r="V398" s="126" t="n">
        <v>7320200</v>
      </c>
    </row>
    <row r="399">
      <c r="C399" s="93" t="inlineStr">
        <is>
          <t>10월9일</t>
        </is>
      </c>
      <c r="D399" s="126" t="n">
        <v>2335000</v>
      </c>
      <c r="E399" s="126" t="n">
        <v>436800</v>
      </c>
      <c r="F399" s="126" t="n">
        <v>111300</v>
      </c>
      <c r="G399" s="126" t="n">
        <v>640000</v>
      </c>
      <c r="H399" s="126" t="n">
        <v>853300</v>
      </c>
      <c r="I399" s="126" t="n">
        <v>495000</v>
      </c>
      <c r="J399" s="126" t="n">
        <v>190000</v>
      </c>
      <c r="K399" s="126" t="n">
        <v>139000</v>
      </c>
      <c r="L399" s="126" t="n">
        <v>80000</v>
      </c>
      <c r="M399" s="126" t="n">
        <v>20000</v>
      </c>
      <c r="N399" s="126" t="n">
        <v>22400</v>
      </c>
      <c r="O399" s="126" t="n">
        <v>130000</v>
      </c>
      <c r="P399" s="126" t="n"/>
      <c r="Q399" s="126" t="n"/>
      <c r="R399" s="126" t="n"/>
      <c r="S399" s="126" t="n">
        <v>18200</v>
      </c>
      <c r="T399" s="126" t="n"/>
      <c r="U399" s="126" t="n"/>
      <c r="V399" s="126" t="n">
        <v>5471000</v>
      </c>
    </row>
    <row r="400">
      <c r="C400" s="93" t="inlineStr">
        <is>
          <t>10월10일</t>
        </is>
      </c>
      <c r="D400" s="126" t="n">
        <v>2213000</v>
      </c>
      <c r="E400" s="126" t="n">
        <v>308000</v>
      </c>
      <c r="F400" s="126" t="n">
        <v>148400</v>
      </c>
      <c r="G400" s="126" t="n">
        <v>572000</v>
      </c>
      <c r="H400" s="126" t="n">
        <v>704900</v>
      </c>
      <c r="I400" s="126" t="n">
        <v>99000</v>
      </c>
      <c r="J400" s="126" t="n">
        <v>114000</v>
      </c>
      <c r="K400" s="126" t="n">
        <v>63000</v>
      </c>
      <c r="L400" s="126" t="n">
        <v>80000</v>
      </c>
      <c r="M400" s="126" t="n"/>
      <c r="N400" s="126" t="n">
        <v>112000</v>
      </c>
      <c r="O400" s="126" t="n">
        <v>110000</v>
      </c>
      <c r="P400" s="126" t="n"/>
      <c r="Q400" s="126" t="n"/>
      <c r="R400" s="126" t="n"/>
      <c r="S400" s="126" t="n"/>
      <c r="T400" s="126" t="n"/>
      <c r="U400" s="126" t="n"/>
      <c r="V400" s="126" t="n">
        <v>4524300</v>
      </c>
    </row>
    <row r="401">
      <c r="C401" s="93" t="inlineStr">
        <is>
          <t>10월11일</t>
        </is>
      </c>
      <c r="D401" s="126" t="n">
        <v>2821000</v>
      </c>
      <c r="E401" s="126" t="n">
        <v>386400</v>
      </c>
      <c r="F401" s="126" t="n">
        <v>667800</v>
      </c>
      <c r="G401" s="126" t="n">
        <v>1020000</v>
      </c>
      <c r="H401" s="126" t="n">
        <v>1298500</v>
      </c>
      <c r="I401" s="126" t="n">
        <v>99000</v>
      </c>
      <c r="J401" s="126" t="n">
        <v>114000</v>
      </c>
      <c r="K401" s="126" t="n">
        <v>148000</v>
      </c>
      <c r="L401" s="126" t="n">
        <v>95000</v>
      </c>
      <c r="M401" s="126" t="n">
        <v>48000</v>
      </c>
      <c r="N401" s="126" t="n">
        <v>106400</v>
      </c>
      <c r="O401" s="126" t="n">
        <v>20000</v>
      </c>
      <c r="P401" s="126" t="n"/>
      <c r="Q401" s="126" t="n"/>
      <c r="R401" s="126" t="n"/>
      <c r="S401" s="126" t="n">
        <v>18200</v>
      </c>
      <c r="T401" s="126" t="n"/>
      <c r="U401" s="126" t="n"/>
      <c r="V401" s="126" t="n">
        <v>6842300</v>
      </c>
    </row>
    <row r="402">
      <c r="C402" s="93" t="inlineStr">
        <is>
          <t>10월12일</t>
        </is>
      </c>
      <c r="D402" s="126" t="n">
        <v>3415000</v>
      </c>
      <c r="E402" s="126" t="n">
        <v>386400</v>
      </c>
      <c r="F402" s="126" t="n">
        <v>259700</v>
      </c>
      <c r="G402" s="126" t="n">
        <v>908000</v>
      </c>
      <c r="H402" s="126" t="n">
        <v>1261400</v>
      </c>
      <c r="I402" s="126" t="n">
        <v>396000</v>
      </c>
      <c r="J402" s="126" t="n">
        <v>228000</v>
      </c>
      <c r="K402" s="126" t="n">
        <v>182000</v>
      </c>
      <c r="L402" s="126" t="n">
        <v>140000</v>
      </c>
      <c r="M402" s="126" t="n">
        <v>120000</v>
      </c>
      <c r="N402" s="126" t="n">
        <v>263200</v>
      </c>
      <c r="O402" s="126" t="n">
        <v>100000</v>
      </c>
      <c r="P402" s="126" t="n"/>
      <c r="Q402" s="126" t="n"/>
      <c r="R402" s="126" t="n"/>
      <c r="S402" s="126" t="n">
        <v>18200</v>
      </c>
      <c r="T402" s="126" t="n"/>
      <c r="U402" s="126" t="n"/>
      <c r="V402" s="126" t="n">
        <v>7677900</v>
      </c>
    </row>
    <row r="403">
      <c r="C403" s="93" t="inlineStr">
        <is>
          <t>10월13일</t>
        </is>
      </c>
      <c r="D403" s="126" t="n">
        <v>3976000</v>
      </c>
      <c r="E403" s="126" t="n">
        <v>145600</v>
      </c>
      <c r="F403" s="126" t="n">
        <v>259700</v>
      </c>
      <c r="G403" s="126" t="n">
        <v>668000</v>
      </c>
      <c r="H403" s="126" t="n">
        <v>1409800</v>
      </c>
      <c r="I403" s="126" t="n">
        <v>198000</v>
      </c>
      <c r="J403" s="126" t="n">
        <v>152000</v>
      </c>
      <c r="K403" s="126" t="n">
        <v>128000</v>
      </c>
      <c r="L403" s="126" t="n">
        <v>270000</v>
      </c>
      <c r="M403" s="126" t="n">
        <v>152000</v>
      </c>
      <c r="N403" s="126" t="n">
        <v>67200</v>
      </c>
      <c r="O403" s="126" t="n">
        <v>80000</v>
      </c>
      <c r="P403" s="126" t="n"/>
      <c r="Q403" s="126" t="n"/>
      <c r="R403" s="126" t="n"/>
      <c r="S403" s="126" t="n">
        <v>70200</v>
      </c>
      <c r="T403" s="126" t="n"/>
      <c r="U403" s="126" t="n"/>
      <c r="V403" s="126" t="n">
        <v>7576500</v>
      </c>
    </row>
    <row r="404">
      <c r="C404" s="93" t="inlineStr">
        <is>
          <t>10월14일</t>
        </is>
      </c>
      <c r="D404" s="126" t="n">
        <v>3758000</v>
      </c>
      <c r="E404" s="126" t="n"/>
      <c r="F404" s="126" t="n">
        <v>111300</v>
      </c>
      <c r="G404" s="126" t="n">
        <v>804000</v>
      </c>
      <c r="H404" s="126" t="n">
        <v>1261400</v>
      </c>
      <c r="I404" s="126" t="n">
        <v>198000</v>
      </c>
      <c r="J404" s="126" t="n">
        <v>228000</v>
      </c>
      <c r="K404" s="126" t="n">
        <v>157000</v>
      </c>
      <c r="L404" s="126" t="n">
        <v>530000</v>
      </c>
      <c r="M404" s="126" t="n">
        <v>120000</v>
      </c>
      <c r="N404" s="126" t="n">
        <v>173600</v>
      </c>
      <c r="O404" s="126" t="n">
        <v>75000</v>
      </c>
      <c r="P404" s="126" t="n"/>
      <c r="Q404" s="126" t="n"/>
      <c r="R404" s="126" t="n"/>
      <c r="S404" s="126" t="n">
        <v>52000</v>
      </c>
      <c r="T404" s="126" t="n"/>
      <c r="U404" s="126" t="n"/>
      <c r="V404" s="126" t="n">
        <v>7468300</v>
      </c>
    </row>
    <row r="405">
      <c r="C405" s="93" t="inlineStr">
        <is>
          <t>10월15일</t>
        </is>
      </c>
      <c r="D405" s="126" t="n">
        <v>2606000</v>
      </c>
      <c r="E405" s="126" t="n"/>
      <c r="F405" s="126" t="n"/>
      <c r="G405" s="126" t="n">
        <v>644000</v>
      </c>
      <c r="H405" s="126" t="n">
        <v>1298500</v>
      </c>
      <c r="I405" s="126" t="n">
        <v>396000</v>
      </c>
      <c r="J405" s="126" t="n">
        <v>76000</v>
      </c>
      <c r="K405" s="126" t="n">
        <v>100000</v>
      </c>
      <c r="L405" s="126" t="n">
        <v>400000</v>
      </c>
      <c r="M405" s="126" t="n">
        <v>100000</v>
      </c>
      <c r="N405" s="126" t="n">
        <v>112000</v>
      </c>
      <c r="O405" s="126" t="n">
        <v>130000</v>
      </c>
      <c r="P405" s="126" t="n"/>
      <c r="Q405" s="126" t="n"/>
      <c r="R405" s="126" t="n"/>
      <c r="S405" s="126" t="n">
        <v>18200</v>
      </c>
      <c r="T405" s="126" t="n"/>
      <c r="U405" s="126" t="n"/>
      <c r="V405" s="126" t="n">
        <v>5880700</v>
      </c>
    </row>
    <row r="406">
      <c r="C406" s="93" t="inlineStr">
        <is>
          <t>10월16일</t>
        </is>
      </c>
      <c r="D406" s="126" t="n">
        <v>2543000</v>
      </c>
      <c r="E406" s="126" t="n"/>
      <c r="F406" s="126" t="n">
        <v>37100</v>
      </c>
      <c r="G406" s="126" t="n">
        <v>472000</v>
      </c>
      <c r="H406" s="126" t="n">
        <v>927500</v>
      </c>
      <c r="I406" s="126" t="n"/>
      <c r="J406" s="126" t="n">
        <v>228000</v>
      </c>
      <c r="K406" s="126" t="n">
        <v>85000</v>
      </c>
      <c r="L406" s="126" t="n">
        <v>245000</v>
      </c>
      <c r="M406" s="126" t="n">
        <v>100000</v>
      </c>
      <c r="N406" s="126" t="n">
        <v>67200</v>
      </c>
      <c r="O406" s="126" t="n"/>
      <c r="P406" s="126" t="n"/>
      <c r="Q406" s="126" t="n"/>
      <c r="R406" s="126" t="n"/>
      <c r="S406" s="126" t="n"/>
      <c r="T406" s="126" t="n"/>
      <c r="U406" s="126" t="n"/>
      <c r="V406" s="126" t="n">
        <v>4704800</v>
      </c>
    </row>
    <row r="407">
      <c r="C407" s="93" t="inlineStr">
        <is>
          <t>10월17일</t>
        </is>
      </c>
      <c r="D407" s="126" t="n">
        <v>1587000</v>
      </c>
      <c r="E407" s="126" t="n"/>
      <c r="F407" s="126" t="n">
        <v>37100</v>
      </c>
      <c r="G407" s="126" t="n">
        <v>440000</v>
      </c>
      <c r="H407" s="126" t="n">
        <v>779100</v>
      </c>
      <c r="I407" s="126" t="n"/>
      <c r="J407" s="126" t="n">
        <v>114000</v>
      </c>
      <c r="K407" s="126" t="n">
        <v>187000</v>
      </c>
      <c r="L407" s="126" t="n">
        <v>460000</v>
      </c>
      <c r="M407" s="126" t="n">
        <v>92000</v>
      </c>
      <c r="N407" s="126" t="n">
        <v>84000</v>
      </c>
      <c r="O407" s="126" t="n"/>
      <c r="P407" s="126" t="n"/>
      <c r="Q407" s="126" t="n"/>
      <c r="R407" s="126" t="n"/>
      <c r="S407" s="126" t="n">
        <v>18200</v>
      </c>
      <c r="T407" s="126" t="n"/>
      <c r="U407" s="126" t="n"/>
      <c r="V407" s="126" t="n">
        <v>3798400</v>
      </c>
    </row>
    <row r="408">
      <c r="C408" s="93" t="inlineStr">
        <is>
          <t>10월18일</t>
        </is>
      </c>
      <c r="D408" s="126" t="n">
        <v>2967000</v>
      </c>
      <c r="E408" s="126" t="n"/>
      <c r="F408" s="126" t="n">
        <v>148400</v>
      </c>
      <c r="G408" s="126" t="n">
        <v>724000</v>
      </c>
      <c r="H408" s="126" t="n">
        <v>964600</v>
      </c>
      <c r="I408" s="126" t="n">
        <v>495000</v>
      </c>
      <c r="J408" s="126" t="n">
        <v>152000</v>
      </c>
      <c r="K408" s="126" t="n">
        <v>332000</v>
      </c>
      <c r="L408" s="126" t="n">
        <v>685000</v>
      </c>
      <c r="M408" s="126" t="n">
        <v>68000</v>
      </c>
      <c r="N408" s="126" t="n">
        <v>89600</v>
      </c>
      <c r="O408" s="126" t="n">
        <v>40000</v>
      </c>
      <c r="P408" s="126" t="n"/>
      <c r="Q408" s="126" t="n"/>
      <c r="R408" s="126" t="n"/>
      <c r="S408" s="126" t="n"/>
      <c r="T408" s="126" t="n"/>
      <c r="U408" s="126" t="n"/>
      <c r="V408" s="126" t="n">
        <v>6665600</v>
      </c>
    </row>
    <row r="409">
      <c r="C409" s="93" t="inlineStr">
        <is>
          <t>10월19일</t>
        </is>
      </c>
      <c r="D409" s="126" t="n">
        <v>5330000</v>
      </c>
      <c r="E409" s="126" t="n"/>
      <c r="F409" s="126" t="n"/>
      <c r="G409" s="126" t="n">
        <v>800000</v>
      </c>
      <c r="H409" s="126" t="n">
        <v>1113000</v>
      </c>
      <c r="I409" s="126" t="n"/>
      <c r="J409" s="126" t="n">
        <v>380000</v>
      </c>
      <c r="K409" s="126" t="n">
        <v>185000</v>
      </c>
      <c r="L409" s="126" t="n">
        <v>1725000</v>
      </c>
      <c r="M409" s="126" t="n">
        <v>68000</v>
      </c>
      <c r="N409" s="126" t="n">
        <v>128800</v>
      </c>
      <c r="O409" s="126" t="n">
        <v>35000</v>
      </c>
      <c r="P409" s="126" t="n">
        <v>135000</v>
      </c>
      <c r="Q409" s="126" t="n"/>
      <c r="R409" s="126" t="n"/>
      <c r="S409" s="126" t="n">
        <v>54600</v>
      </c>
      <c r="T409" s="126" t="n"/>
      <c r="U409" s="126" t="n"/>
      <c r="V409" s="126" t="n">
        <v>9954400</v>
      </c>
    </row>
    <row r="410">
      <c r="C410" s="93" t="inlineStr">
        <is>
          <t>10월20일</t>
        </is>
      </c>
      <c r="D410" s="126" t="n">
        <v>3930000</v>
      </c>
      <c r="E410" s="126" t="n"/>
      <c r="F410" s="126" t="n"/>
      <c r="G410" s="126" t="n">
        <v>724000</v>
      </c>
      <c r="H410" s="126" t="n">
        <v>1150100</v>
      </c>
      <c r="I410" s="126" t="n">
        <v>495000</v>
      </c>
      <c r="J410" s="126" t="n">
        <v>266000</v>
      </c>
      <c r="K410" s="126" t="n">
        <v>226000</v>
      </c>
      <c r="L410" s="126" t="n">
        <v>1310000</v>
      </c>
      <c r="M410" s="126" t="n">
        <v>48000</v>
      </c>
      <c r="N410" s="126" t="n">
        <v>156800</v>
      </c>
      <c r="O410" s="126" t="n">
        <v>115000</v>
      </c>
      <c r="P410" s="126" t="n"/>
      <c r="Q410" s="126" t="n"/>
      <c r="R410" s="126" t="n"/>
      <c r="S410" s="126" t="n">
        <v>18200</v>
      </c>
      <c r="T410" s="126" t="n"/>
      <c r="U410" s="126" t="n"/>
      <c r="V410" s="126" t="n">
        <v>8439100</v>
      </c>
    </row>
    <row r="411">
      <c r="C411" s="93" t="inlineStr">
        <is>
          <t>10월21일</t>
        </is>
      </c>
      <c r="D411" s="126" t="n">
        <v>3454000</v>
      </c>
      <c r="E411" s="126" t="n"/>
      <c r="F411" s="126" t="n"/>
      <c r="G411" s="126" t="n">
        <v>356000</v>
      </c>
      <c r="H411" s="126" t="n">
        <v>259700</v>
      </c>
      <c r="I411" s="126" t="n">
        <v>297000</v>
      </c>
      <c r="J411" s="126" t="n">
        <v>190000</v>
      </c>
      <c r="K411" s="126" t="n">
        <v>159000</v>
      </c>
      <c r="L411" s="126" t="n">
        <v>1480000</v>
      </c>
      <c r="M411" s="126" t="n">
        <v>40000</v>
      </c>
      <c r="N411" s="126" t="n">
        <v>22400</v>
      </c>
      <c r="O411" s="126" t="n">
        <v>95000</v>
      </c>
      <c r="P411" s="126" t="n"/>
      <c r="Q411" s="126" t="n"/>
      <c r="R411" s="126" t="n"/>
      <c r="S411" s="126" t="n">
        <v>36400</v>
      </c>
      <c r="T411" s="126" t="n"/>
      <c r="U411" s="126" t="n"/>
      <c r="V411" s="126" t="n">
        <v>6389500</v>
      </c>
    </row>
    <row r="412">
      <c r="C412" s="93" t="inlineStr">
        <is>
          <t>10월22일</t>
        </is>
      </c>
      <c r="D412" s="126" t="n">
        <v>3057000</v>
      </c>
      <c r="E412" s="126" t="n"/>
      <c r="F412" s="126" t="n"/>
      <c r="G412" s="126" t="n">
        <v>652000</v>
      </c>
      <c r="H412" s="126" t="n"/>
      <c r="I412" s="126" t="n"/>
      <c r="J412" s="126" t="n">
        <v>38000</v>
      </c>
      <c r="K412" s="126" t="n">
        <v>198000</v>
      </c>
      <c r="L412" s="126" t="n">
        <v>680000</v>
      </c>
      <c r="M412" s="126" t="n">
        <v>76000</v>
      </c>
      <c r="N412" s="126" t="n"/>
      <c r="O412" s="126" t="n">
        <v>135000</v>
      </c>
      <c r="P412" s="126" t="n"/>
      <c r="Q412" s="126" t="n"/>
      <c r="R412" s="126" t="n"/>
      <c r="S412" s="126" t="n">
        <v>18200</v>
      </c>
      <c r="T412" s="126" t="n"/>
      <c r="U412" s="126" t="n"/>
      <c r="V412" s="126" t="n">
        <v>4854200</v>
      </c>
    </row>
    <row r="413">
      <c r="C413" s="93" t="inlineStr">
        <is>
          <t>10월23일</t>
        </is>
      </c>
      <c r="D413" s="126" t="n">
        <v>2742000</v>
      </c>
      <c r="E413" s="126" t="n">
        <v>560000</v>
      </c>
      <c r="F413" s="126" t="n">
        <v>185500</v>
      </c>
      <c r="G413" s="126" t="n">
        <v>312000</v>
      </c>
      <c r="H413" s="126" t="n"/>
      <c r="I413" s="126" t="n">
        <v>99000</v>
      </c>
      <c r="J413" s="126" t="n">
        <v>190000</v>
      </c>
      <c r="K413" s="126" t="n">
        <v>39000</v>
      </c>
      <c r="L413" s="126" t="n">
        <v>345000</v>
      </c>
      <c r="M413" s="126" t="n">
        <v>60000</v>
      </c>
      <c r="N413" s="126" t="n"/>
      <c r="O413" s="126" t="n">
        <v>75000</v>
      </c>
      <c r="P413" s="126" t="n"/>
      <c r="Q413" s="126" t="n"/>
      <c r="R413" s="126" t="n"/>
      <c r="S413" s="126" t="n"/>
      <c r="T413" s="126" t="n"/>
      <c r="U413" s="126" t="n"/>
      <c r="V413" s="126" t="n">
        <v>4607500</v>
      </c>
    </row>
    <row r="414">
      <c r="C414" s="93" t="inlineStr">
        <is>
          <t>10월24일</t>
        </is>
      </c>
      <c r="D414" s="126" t="n">
        <v>1921000</v>
      </c>
      <c r="E414" s="126" t="n">
        <v>1288000</v>
      </c>
      <c r="F414" s="126" t="n">
        <v>482300</v>
      </c>
      <c r="G414" s="126" t="n">
        <v>620000</v>
      </c>
      <c r="H414" s="126" t="n"/>
      <c r="I414" s="126" t="n">
        <v>297000</v>
      </c>
      <c r="J414" s="126" t="n">
        <v>190000</v>
      </c>
      <c r="K414" s="126" t="n">
        <v>196000</v>
      </c>
      <c r="L414" s="126" t="n">
        <v>415000</v>
      </c>
      <c r="M414" s="126" t="n">
        <v>140000</v>
      </c>
      <c r="N414" s="126" t="n"/>
      <c r="O414" s="126" t="n">
        <v>20000</v>
      </c>
      <c r="P414" s="126" t="n"/>
      <c r="Q414" s="126" t="n"/>
      <c r="R414" s="126" t="n"/>
      <c r="S414" s="126" t="n">
        <v>36400</v>
      </c>
      <c r="T414" s="126" t="n"/>
      <c r="U414" s="126" t="n"/>
      <c r="V414" s="126" t="n">
        <v>5605700</v>
      </c>
    </row>
    <row r="415">
      <c r="C415" s="93" t="inlineStr">
        <is>
          <t>10월25일</t>
        </is>
      </c>
      <c r="D415" s="126" t="n">
        <v>2761000</v>
      </c>
      <c r="E415" s="126" t="n">
        <v>1159200</v>
      </c>
      <c r="F415" s="126" t="n">
        <v>630700</v>
      </c>
      <c r="G415" s="126" t="n">
        <v>508000</v>
      </c>
      <c r="H415" s="126" t="n"/>
      <c r="I415" s="126" t="n">
        <v>495000</v>
      </c>
      <c r="J415" s="126" t="n">
        <v>418000</v>
      </c>
      <c r="K415" s="126" t="n">
        <v>303000</v>
      </c>
      <c r="L415" s="126" t="n">
        <v>195000</v>
      </c>
      <c r="M415" s="126" t="n">
        <v>80000</v>
      </c>
      <c r="N415" s="126" t="n"/>
      <c r="O415" s="126" t="n">
        <v>100000</v>
      </c>
      <c r="P415" s="126" t="n"/>
      <c r="Q415" s="126" t="n"/>
      <c r="R415" s="126" t="n"/>
      <c r="S415" s="126" t="n">
        <v>85800</v>
      </c>
      <c r="T415" s="126" t="n"/>
      <c r="U415" s="126" t="n"/>
      <c r="V415" s="126" t="n">
        <v>6735700</v>
      </c>
    </row>
    <row r="416">
      <c r="C416" s="93" t="inlineStr">
        <is>
          <t>10월26일</t>
        </is>
      </c>
      <c r="D416" s="126" t="n">
        <v>3845000</v>
      </c>
      <c r="E416" s="126" t="n">
        <v>5594400</v>
      </c>
      <c r="F416" s="126" t="n">
        <v>1966300</v>
      </c>
      <c r="G416" s="126" t="n">
        <v>1128000</v>
      </c>
      <c r="H416" s="126" t="n"/>
      <c r="I416" s="126" t="n">
        <v>396000</v>
      </c>
      <c r="J416" s="126" t="n">
        <v>304000</v>
      </c>
      <c r="K416" s="126" t="n">
        <v>451000</v>
      </c>
      <c r="L416" s="126" t="n">
        <v>470000</v>
      </c>
      <c r="M416" s="126" t="n">
        <v>300000</v>
      </c>
      <c r="N416" s="126" t="n"/>
      <c r="O416" s="126" t="n">
        <v>120000</v>
      </c>
      <c r="P416" s="126" t="n"/>
      <c r="Q416" s="126" t="n"/>
      <c r="R416" s="126" t="n"/>
      <c r="S416" s="126" t="n">
        <v>36400</v>
      </c>
      <c r="T416" s="126" t="n"/>
      <c r="U416" s="126" t="n"/>
      <c r="V416" s="126" t="n">
        <v>14611100</v>
      </c>
    </row>
    <row r="417">
      <c r="C417" s="93" t="inlineStr">
        <is>
          <t>10월27일</t>
        </is>
      </c>
      <c r="D417" s="126" t="n">
        <v>2563000</v>
      </c>
      <c r="E417" s="126" t="n">
        <v>1797600</v>
      </c>
      <c r="F417" s="126" t="n">
        <v>704900</v>
      </c>
      <c r="G417" s="126" t="n">
        <v>584000</v>
      </c>
      <c r="H417" s="126" t="n"/>
      <c r="I417" s="126" t="n">
        <v>198000</v>
      </c>
      <c r="J417" s="126" t="n">
        <v>266000</v>
      </c>
      <c r="K417" s="126" t="n">
        <v>128000</v>
      </c>
      <c r="L417" s="126" t="n">
        <v>545000</v>
      </c>
      <c r="M417" s="126" t="n">
        <v>24000</v>
      </c>
      <c r="N417" s="126" t="n"/>
      <c r="O417" s="126" t="n">
        <v>110000</v>
      </c>
      <c r="P417" s="126" t="n"/>
      <c r="Q417" s="126" t="n"/>
      <c r="R417" s="126" t="n"/>
      <c r="S417" s="126" t="n">
        <v>18200</v>
      </c>
      <c r="T417" s="126" t="n"/>
      <c r="U417" s="126" t="n"/>
      <c r="V417" s="126" t="n">
        <v>6938700</v>
      </c>
    </row>
    <row r="418">
      <c r="C418" s="93" t="inlineStr">
        <is>
          <t>10월28일</t>
        </is>
      </c>
      <c r="D418" s="126" t="n">
        <v>2122000</v>
      </c>
      <c r="E418" s="126" t="n">
        <v>1383200</v>
      </c>
      <c r="F418" s="126" t="n">
        <v>667800</v>
      </c>
      <c r="G418" s="126" t="n">
        <v>472000</v>
      </c>
      <c r="H418" s="126" t="n"/>
      <c r="I418" s="126" t="n">
        <v>297000</v>
      </c>
      <c r="J418" s="126" t="n">
        <v>76000</v>
      </c>
      <c r="K418" s="126" t="n">
        <v>104000</v>
      </c>
      <c r="L418" s="126" t="n">
        <v>270000</v>
      </c>
      <c r="M418" s="126" t="n">
        <v>140000</v>
      </c>
      <c r="N418" s="126" t="n"/>
      <c r="O418" s="126" t="n">
        <v>55000</v>
      </c>
      <c r="P418" s="126" t="n"/>
      <c r="Q418" s="126" t="n"/>
      <c r="R418" s="126" t="n"/>
      <c r="S418" s="126" t="n">
        <v>36400</v>
      </c>
      <c r="T418" s="126" t="n"/>
      <c r="U418" s="126" t="n"/>
      <c r="V418" s="126" t="n">
        <v>5623400</v>
      </c>
    </row>
    <row r="419">
      <c r="C419" s="93" t="inlineStr">
        <is>
          <t>10월29일</t>
        </is>
      </c>
      <c r="D419" s="126" t="n">
        <v>2218000</v>
      </c>
      <c r="E419" s="126" t="n">
        <v>1282400</v>
      </c>
      <c r="F419" s="126" t="n">
        <v>556500</v>
      </c>
      <c r="G419" s="126" t="n">
        <v>508000</v>
      </c>
      <c r="H419" s="126" t="n"/>
      <c r="I419" s="126" t="n">
        <v>396000</v>
      </c>
      <c r="J419" s="126" t="n"/>
      <c r="K419" s="126" t="n">
        <v>122000</v>
      </c>
      <c r="L419" s="126" t="n">
        <v>225000</v>
      </c>
      <c r="M419" s="126" t="n">
        <v>80000</v>
      </c>
      <c r="N419" s="126" t="n"/>
      <c r="O419" s="126" t="n">
        <v>70000</v>
      </c>
      <c r="P419" s="126" t="n"/>
      <c r="Q419" s="126" t="n"/>
      <c r="R419" s="126" t="n"/>
      <c r="S419" s="126" t="n">
        <v>70200</v>
      </c>
      <c r="T419" s="126" t="n"/>
      <c r="U419" s="126" t="n"/>
      <c r="V419" s="126" t="n">
        <v>5528100</v>
      </c>
    </row>
    <row r="420">
      <c r="C420" s="93" t="inlineStr">
        <is>
          <t>10월30일</t>
        </is>
      </c>
      <c r="D420" s="126" t="n">
        <v>2201000</v>
      </c>
      <c r="E420" s="126" t="n">
        <v>1164800</v>
      </c>
      <c r="F420" s="126" t="n">
        <v>667800</v>
      </c>
      <c r="G420" s="126" t="n">
        <v>448000</v>
      </c>
      <c r="H420" s="126" t="n">
        <v>1632400</v>
      </c>
      <c r="I420" s="126" t="n"/>
      <c r="J420" s="126" t="n">
        <v>304000</v>
      </c>
      <c r="K420" s="126" t="n">
        <v>102000</v>
      </c>
      <c r="L420" s="126" t="n">
        <v>155000</v>
      </c>
      <c r="M420" s="126" t="n">
        <v>36000</v>
      </c>
      <c r="N420" s="126" t="n">
        <v>196000</v>
      </c>
      <c r="O420" s="126" t="n"/>
      <c r="P420" s="126" t="n"/>
      <c r="Q420" s="126" t="n"/>
      <c r="R420" s="126" t="n"/>
      <c r="S420" s="126" t="n"/>
      <c r="T420" s="126" t="n"/>
      <c r="U420" s="126" t="n"/>
      <c r="V420" s="126" t="n">
        <v>6907000</v>
      </c>
    </row>
    <row r="421">
      <c r="C421" s="93" t="inlineStr">
        <is>
          <t>10월31일</t>
        </is>
      </c>
      <c r="D421" s="126" t="n">
        <v>1765000</v>
      </c>
      <c r="E421" s="126" t="n">
        <v>1136800</v>
      </c>
      <c r="F421" s="126" t="n">
        <v>519400</v>
      </c>
      <c r="G421" s="126" t="n">
        <v>404000</v>
      </c>
      <c r="H421" s="126" t="n">
        <v>1966300</v>
      </c>
      <c r="I421" s="126" t="n">
        <v>198000</v>
      </c>
      <c r="J421" s="126" t="n">
        <v>456000</v>
      </c>
      <c r="K421" s="126" t="n">
        <v>161000</v>
      </c>
      <c r="L421" s="126" t="n">
        <v>200000</v>
      </c>
      <c r="M421" s="126" t="n">
        <v>96000</v>
      </c>
      <c r="N421" s="126" t="n">
        <v>173600</v>
      </c>
      <c r="O421" s="126" t="n">
        <v>115000</v>
      </c>
      <c r="P421" s="126" t="n"/>
      <c r="Q421" s="126" t="n"/>
      <c r="R421" s="126" t="n"/>
      <c r="S421" s="126" t="n">
        <v>88400</v>
      </c>
      <c r="T421" s="126" t="n"/>
      <c r="U421" s="126" t="n"/>
      <c r="V421" s="126" t="n">
        <v>7279500</v>
      </c>
    </row>
    <row r="422">
      <c r="B422" s="93" t="inlineStr">
        <is>
          <t>10월 요약</t>
        </is>
      </c>
      <c r="C422" s="93" t="n"/>
      <c r="D422" s="126" t="n">
        <v>99379000</v>
      </c>
      <c r="E422" s="126" t="n">
        <v>27904800</v>
      </c>
      <c r="F422" s="126" t="n">
        <v>16583700</v>
      </c>
      <c r="G422" s="126" t="n">
        <v>22392000</v>
      </c>
      <c r="H422" s="126" t="n">
        <v>27973400</v>
      </c>
      <c r="I422" s="126" t="n">
        <v>9207000</v>
      </c>
      <c r="J422" s="126" t="n">
        <v>6954000</v>
      </c>
      <c r="K422" s="126" t="n">
        <v>5566000</v>
      </c>
      <c r="L422" s="126" t="n">
        <v>11985000</v>
      </c>
      <c r="M422" s="126" t="n">
        <v>2808000</v>
      </c>
      <c r="N422" s="126" t="n">
        <v>3309600</v>
      </c>
      <c r="O422" s="126" t="n">
        <v>2555000</v>
      </c>
      <c r="P422" s="126" t="n">
        <v>135000</v>
      </c>
      <c r="Q422" s="126" t="n"/>
      <c r="R422" s="126" t="n"/>
      <c r="S422" s="126" t="n">
        <v>946400</v>
      </c>
      <c r="T422" s="126" t="n"/>
      <c r="U422" s="126" t="n"/>
      <c r="V422" s="126" t="n">
        <v>237698900</v>
      </c>
    </row>
    <row r="423">
      <c r="B423" s="93" t="inlineStr">
        <is>
          <t>11월</t>
        </is>
      </c>
      <c r="C423" s="93" t="inlineStr">
        <is>
          <t>11월1일</t>
        </is>
      </c>
      <c r="D423" s="126" t="n">
        <v>3082000</v>
      </c>
      <c r="E423" s="126" t="n">
        <v>1243200</v>
      </c>
      <c r="F423" s="126" t="n">
        <v>408100</v>
      </c>
      <c r="G423" s="126" t="n">
        <v>980000</v>
      </c>
      <c r="H423" s="126" t="n">
        <v>1187200</v>
      </c>
      <c r="I423" s="126" t="n">
        <v>495000</v>
      </c>
      <c r="J423" s="126" t="n">
        <v>190000</v>
      </c>
      <c r="K423" s="126" t="n">
        <v>228000</v>
      </c>
      <c r="L423" s="126" t="n">
        <v>260000</v>
      </c>
      <c r="M423" s="126" t="n">
        <v>128000</v>
      </c>
      <c r="N423" s="126" t="n">
        <v>296800</v>
      </c>
      <c r="O423" s="126" t="n">
        <v>40000</v>
      </c>
      <c r="P423" s="126" t="n"/>
      <c r="Q423" s="126" t="n"/>
      <c r="R423" s="126" t="n"/>
      <c r="S423" s="126" t="n">
        <v>54600</v>
      </c>
      <c r="T423" s="126" t="n"/>
      <c r="U423" s="126" t="n"/>
      <c r="V423" s="126" t="n">
        <v>8592900</v>
      </c>
    </row>
    <row r="424">
      <c r="C424" s="93" t="inlineStr">
        <is>
          <t>11월2일</t>
        </is>
      </c>
      <c r="D424" s="126" t="n">
        <v>3862000</v>
      </c>
      <c r="E424" s="126" t="n">
        <v>1853600</v>
      </c>
      <c r="F424" s="126" t="n">
        <v>927500</v>
      </c>
      <c r="G424" s="126" t="n">
        <v>1048000</v>
      </c>
      <c r="H424" s="126" t="n">
        <v>1187200</v>
      </c>
      <c r="I424" s="126" t="n">
        <v>297000</v>
      </c>
      <c r="J424" s="126" t="n">
        <v>418000</v>
      </c>
      <c r="K424" s="126" t="n">
        <v>281000</v>
      </c>
      <c r="L424" s="126" t="n">
        <v>210000</v>
      </c>
      <c r="M424" s="126" t="n">
        <v>44000</v>
      </c>
      <c r="N424" s="126" t="n">
        <v>263200</v>
      </c>
      <c r="O424" s="126" t="n">
        <v>40000</v>
      </c>
      <c r="P424" s="126" t="n"/>
      <c r="Q424" s="126" t="n"/>
      <c r="R424" s="126" t="n"/>
      <c r="S424" s="126" t="n">
        <v>52000</v>
      </c>
      <c r="T424" s="126" t="n"/>
      <c r="U424" s="126" t="n"/>
      <c r="V424" s="126" t="n">
        <v>10483500</v>
      </c>
    </row>
    <row r="425">
      <c r="C425" s="93" t="inlineStr">
        <is>
          <t>11월3일</t>
        </is>
      </c>
      <c r="D425" s="126" t="n">
        <v>3307000</v>
      </c>
      <c r="E425" s="126" t="n">
        <v>1741600</v>
      </c>
      <c r="F425" s="126" t="n">
        <v>556500</v>
      </c>
      <c r="G425" s="126" t="n">
        <v>1132000</v>
      </c>
      <c r="H425" s="126" t="n">
        <v>964600</v>
      </c>
      <c r="I425" s="126" t="n">
        <v>297000</v>
      </c>
      <c r="J425" s="126" t="n">
        <v>114000</v>
      </c>
      <c r="K425" s="126" t="n">
        <v>163000</v>
      </c>
      <c r="L425" s="126" t="n">
        <v>35000</v>
      </c>
      <c r="M425" s="126" t="n">
        <v>44000</v>
      </c>
      <c r="N425" s="126" t="n">
        <v>268800</v>
      </c>
      <c r="O425" s="126" t="n">
        <v>115000</v>
      </c>
      <c r="P425" s="126" t="n"/>
      <c r="Q425" s="126" t="n"/>
      <c r="R425" s="126" t="n"/>
      <c r="S425" s="126" t="n">
        <v>52000</v>
      </c>
      <c r="T425" s="126" t="n"/>
      <c r="U425" s="126" t="n"/>
      <c r="V425" s="126" t="n">
        <v>8790500</v>
      </c>
    </row>
    <row r="426">
      <c r="C426" s="93" t="inlineStr">
        <is>
          <t>11월4일</t>
        </is>
      </c>
      <c r="D426" s="126" t="n">
        <v>3493000</v>
      </c>
      <c r="E426" s="126" t="n">
        <v>1831200</v>
      </c>
      <c r="F426" s="126" t="n">
        <v>704900</v>
      </c>
      <c r="G426" s="126" t="n">
        <v>840000</v>
      </c>
      <c r="H426" s="126" t="n">
        <v>816200</v>
      </c>
      <c r="I426" s="126" t="n">
        <v>99000</v>
      </c>
      <c r="J426" s="126" t="n">
        <v>456000</v>
      </c>
      <c r="K426" s="126" t="n">
        <v>304000</v>
      </c>
      <c r="L426" s="126" t="n">
        <v>155000</v>
      </c>
      <c r="M426" s="126" t="n">
        <v>88000</v>
      </c>
      <c r="N426" s="126" t="n">
        <v>218400</v>
      </c>
      <c r="O426" s="126" t="n">
        <v>40000</v>
      </c>
      <c r="P426" s="126" t="n"/>
      <c r="Q426" s="126" t="n"/>
      <c r="R426" s="126" t="n"/>
      <c r="S426" s="126" t="n">
        <v>88400</v>
      </c>
      <c r="T426" s="126" t="n"/>
      <c r="U426" s="126" t="n"/>
      <c r="V426" s="126" t="n">
        <v>9134100</v>
      </c>
    </row>
    <row r="427">
      <c r="C427" s="93" t="inlineStr">
        <is>
          <t>11월5일</t>
        </is>
      </c>
      <c r="D427" s="126" t="n">
        <v>2640000</v>
      </c>
      <c r="E427" s="126" t="n">
        <v>1411200</v>
      </c>
      <c r="F427" s="126" t="n">
        <v>964600</v>
      </c>
      <c r="G427" s="126" t="n">
        <v>1068000</v>
      </c>
      <c r="H427" s="126" t="n">
        <v>1113000</v>
      </c>
      <c r="I427" s="126" t="n"/>
      <c r="J427" s="126" t="n">
        <v>342000</v>
      </c>
      <c r="K427" s="126" t="n">
        <v>176000</v>
      </c>
      <c r="L427" s="126" t="n">
        <v>140000</v>
      </c>
      <c r="M427" s="126" t="n">
        <v>128000</v>
      </c>
      <c r="N427" s="126" t="n">
        <v>173600</v>
      </c>
      <c r="O427" s="126" t="n">
        <v>95000</v>
      </c>
      <c r="P427" s="126" t="n"/>
      <c r="Q427" s="126" t="n"/>
      <c r="R427" s="126" t="n"/>
      <c r="S427" s="126" t="n">
        <v>18200</v>
      </c>
      <c r="T427" s="126" t="n"/>
      <c r="U427" s="126" t="n"/>
      <c r="V427" s="126" t="n">
        <v>8269600</v>
      </c>
    </row>
    <row r="428">
      <c r="C428" s="93" t="inlineStr">
        <is>
          <t>11월6일</t>
        </is>
      </c>
      <c r="D428" s="126" t="n">
        <v>1759000</v>
      </c>
      <c r="E428" s="126" t="n">
        <v>1467200</v>
      </c>
      <c r="F428" s="126" t="n">
        <v>742000</v>
      </c>
      <c r="G428" s="126" t="n">
        <v>612000</v>
      </c>
      <c r="H428" s="126" t="n">
        <v>853300</v>
      </c>
      <c r="I428" s="126" t="n"/>
      <c r="J428" s="126" t="n">
        <v>228000</v>
      </c>
      <c r="K428" s="126" t="n">
        <v>135000</v>
      </c>
      <c r="L428" s="126" t="n">
        <v>40000</v>
      </c>
      <c r="M428" s="126" t="n">
        <v>64000</v>
      </c>
      <c r="N428" s="126" t="n">
        <v>190400</v>
      </c>
      <c r="O428" s="126" t="n">
        <v>70000</v>
      </c>
      <c r="P428" s="126" t="n"/>
      <c r="Q428" s="126" t="n"/>
      <c r="R428" s="126" t="n"/>
      <c r="S428" s="126" t="n">
        <v>52000</v>
      </c>
      <c r="T428" s="126" t="n"/>
      <c r="U428" s="126" t="n"/>
      <c r="V428" s="126" t="n">
        <v>6212900</v>
      </c>
    </row>
    <row r="429">
      <c r="C429" s="93" t="inlineStr">
        <is>
          <t>11월7일</t>
        </is>
      </c>
      <c r="D429" s="126" t="n">
        <v>1695000</v>
      </c>
      <c r="E429" s="126" t="n">
        <v>1164800</v>
      </c>
      <c r="F429" s="126" t="n">
        <v>333900</v>
      </c>
      <c r="G429" s="126" t="n">
        <v>556000</v>
      </c>
      <c r="H429" s="126" t="n">
        <v>593600</v>
      </c>
      <c r="I429" s="126" t="n">
        <v>297000</v>
      </c>
      <c r="J429" s="126" t="n">
        <v>152000</v>
      </c>
      <c r="K429" s="126" t="n">
        <v>52000</v>
      </c>
      <c r="L429" s="126" t="n">
        <v>20000</v>
      </c>
      <c r="M429" s="126" t="n">
        <v>108000</v>
      </c>
      <c r="N429" s="126" t="n">
        <v>112000</v>
      </c>
      <c r="O429" s="126" t="n"/>
      <c r="P429" s="126" t="n"/>
      <c r="Q429" s="126" t="n"/>
      <c r="R429" s="126" t="n"/>
      <c r="S429" s="126" t="n"/>
      <c r="T429" s="126" t="n"/>
      <c r="U429" s="126" t="n"/>
      <c r="V429" s="126" t="n">
        <v>5084300</v>
      </c>
    </row>
    <row r="430">
      <c r="C430" s="93" t="inlineStr">
        <is>
          <t>11월8일</t>
        </is>
      </c>
      <c r="D430" s="126" t="n">
        <v>2729000</v>
      </c>
      <c r="E430" s="126" t="n">
        <v>1248800</v>
      </c>
      <c r="F430" s="126" t="n">
        <v>556500</v>
      </c>
      <c r="G430" s="126" t="n">
        <v>568000</v>
      </c>
      <c r="H430" s="126" t="n">
        <v>816200</v>
      </c>
      <c r="I430" s="126" t="n">
        <v>396000</v>
      </c>
      <c r="J430" s="126" t="n">
        <v>190000</v>
      </c>
      <c r="K430" s="126" t="n">
        <v>246000</v>
      </c>
      <c r="L430" s="126" t="n">
        <v>60000</v>
      </c>
      <c r="M430" s="126" t="n">
        <v>20000</v>
      </c>
      <c r="N430" s="126" t="n">
        <v>308000</v>
      </c>
      <c r="O430" s="126" t="n">
        <v>40000</v>
      </c>
      <c r="P430" s="126" t="n"/>
      <c r="Q430" s="126" t="n"/>
      <c r="R430" s="126" t="n"/>
      <c r="S430" s="126" t="n">
        <v>104000</v>
      </c>
      <c r="T430" s="126" t="n"/>
      <c r="U430" s="126" t="n"/>
      <c r="V430" s="126" t="n">
        <v>7282500</v>
      </c>
    </row>
    <row r="431">
      <c r="C431" s="93" t="inlineStr">
        <is>
          <t>11월9일</t>
        </is>
      </c>
      <c r="D431" s="126" t="n">
        <v>2921000</v>
      </c>
      <c r="E431" s="126" t="n">
        <v>2262400</v>
      </c>
      <c r="F431" s="126" t="n">
        <v>1001700</v>
      </c>
      <c r="G431" s="126" t="n">
        <v>568000</v>
      </c>
      <c r="H431" s="126" t="n">
        <v>853300</v>
      </c>
      <c r="I431" s="126" t="n">
        <v>99000</v>
      </c>
      <c r="J431" s="126" t="n">
        <v>190000</v>
      </c>
      <c r="K431" s="126" t="n">
        <v>170000</v>
      </c>
      <c r="L431" s="126" t="n">
        <v>55000</v>
      </c>
      <c r="M431" s="126" t="n"/>
      <c r="N431" s="126" t="n">
        <v>156800</v>
      </c>
      <c r="O431" s="126" t="n">
        <v>95000</v>
      </c>
      <c r="P431" s="126" t="n"/>
      <c r="Q431" s="126" t="n"/>
      <c r="R431" s="126" t="n"/>
      <c r="S431" s="126" t="n">
        <v>36400</v>
      </c>
      <c r="T431" s="126" t="n"/>
      <c r="U431" s="126" t="n"/>
      <c r="V431" s="126" t="n">
        <v>8408600</v>
      </c>
    </row>
    <row r="432">
      <c r="C432" s="93" t="inlineStr">
        <is>
          <t>11월10일</t>
        </is>
      </c>
      <c r="D432" s="126" t="n">
        <v>2323000</v>
      </c>
      <c r="E432" s="126" t="n">
        <v>1164800</v>
      </c>
      <c r="F432" s="126" t="n">
        <v>593600</v>
      </c>
      <c r="G432" s="126" t="n">
        <v>880000</v>
      </c>
      <c r="H432" s="126" t="n">
        <v>964600</v>
      </c>
      <c r="I432" s="126" t="n">
        <v>297000</v>
      </c>
      <c r="J432" s="126" t="n">
        <v>342000</v>
      </c>
      <c r="K432" s="126" t="n">
        <v>143000</v>
      </c>
      <c r="L432" s="126" t="n">
        <v>150000</v>
      </c>
      <c r="M432" s="126" t="n">
        <v>44000</v>
      </c>
      <c r="N432" s="126" t="n">
        <v>168000</v>
      </c>
      <c r="O432" s="126" t="n"/>
      <c r="P432" s="126" t="n"/>
      <c r="Q432" s="126" t="n"/>
      <c r="R432" s="126" t="n"/>
      <c r="S432" s="126" t="n">
        <v>36400</v>
      </c>
      <c r="T432" s="126" t="n"/>
      <c r="U432" s="126" t="n"/>
      <c r="V432" s="126" t="n">
        <v>7106400</v>
      </c>
    </row>
    <row r="433">
      <c r="C433" s="93" t="inlineStr">
        <is>
          <t>11월11일</t>
        </is>
      </c>
      <c r="D433" s="126" t="n">
        <v>2325000</v>
      </c>
      <c r="E433" s="126" t="n">
        <v>1299200</v>
      </c>
      <c r="F433" s="126" t="n">
        <v>519400</v>
      </c>
      <c r="G433" s="126" t="n">
        <v>624000</v>
      </c>
      <c r="H433" s="126" t="n">
        <v>816200</v>
      </c>
      <c r="I433" s="126" t="n">
        <v>297000</v>
      </c>
      <c r="J433" s="126" t="n">
        <v>76000</v>
      </c>
      <c r="K433" s="126" t="n">
        <v>196000</v>
      </c>
      <c r="L433" s="126" t="n">
        <v>60000</v>
      </c>
      <c r="M433" s="126" t="n">
        <v>20000</v>
      </c>
      <c r="N433" s="126" t="n">
        <v>89600</v>
      </c>
      <c r="O433" s="126" t="n">
        <v>105000</v>
      </c>
      <c r="P433" s="126" t="n"/>
      <c r="Q433" s="126" t="n"/>
      <c r="R433" s="126" t="n"/>
      <c r="S433" s="126" t="n">
        <v>36400</v>
      </c>
      <c r="T433" s="126" t="n"/>
      <c r="U433" s="126" t="n"/>
      <c r="V433" s="126" t="n">
        <v>6463800</v>
      </c>
    </row>
    <row r="434">
      <c r="C434" s="93" t="inlineStr">
        <is>
          <t>11월12일</t>
        </is>
      </c>
      <c r="D434" s="126" t="n">
        <v>2041000</v>
      </c>
      <c r="E434" s="126" t="n">
        <v>1181600</v>
      </c>
      <c r="F434" s="126" t="n">
        <v>482300</v>
      </c>
      <c r="G434" s="126" t="n">
        <v>520000</v>
      </c>
      <c r="H434" s="126" t="n">
        <v>371000</v>
      </c>
      <c r="I434" s="126" t="n">
        <v>297000</v>
      </c>
      <c r="J434" s="126" t="n">
        <v>76000</v>
      </c>
      <c r="K434" s="126" t="n">
        <v>89000</v>
      </c>
      <c r="L434" s="126" t="n">
        <v>80000</v>
      </c>
      <c r="M434" s="126" t="n">
        <v>32000</v>
      </c>
      <c r="N434" s="126" t="n">
        <v>44800</v>
      </c>
      <c r="O434" s="126" t="n">
        <v>40000</v>
      </c>
      <c r="P434" s="126" t="n"/>
      <c r="Q434" s="126" t="n"/>
      <c r="R434" s="126" t="n"/>
      <c r="S434" s="126" t="n">
        <v>18200</v>
      </c>
      <c r="T434" s="126" t="n"/>
      <c r="U434" s="126" t="n"/>
      <c r="V434" s="126" t="n">
        <v>5272900</v>
      </c>
    </row>
    <row r="435">
      <c r="C435" s="93" t="inlineStr">
        <is>
          <t>11월13일</t>
        </is>
      </c>
      <c r="D435" s="126" t="n">
        <v>1817000</v>
      </c>
      <c r="E435" s="126" t="n">
        <v>896000</v>
      </c>
      <c r="F435" s="126" t="n">
        <v>667800</v>
      </c>
      <c r="G435" s="126" t="n">
        <v>500000</v>
      </c>
      <c r="H435" s="126" t="n">
        <v>371000</v>
      </c>
      <c r="I435" s="126" t="n">
        <v>198000</v>
      </c>
      <c r="J435" s="126" t="n">
        <v>114000</v>
      </c>
      <c r="K435" s="126" t="n">
        <v>141000</v>
      </c>
      <c r="L435" s="126" t="n">
        <v>75000</v>
      </c>
      <c r="M435" s="126" t="n">
        <v>40000</v>
      </c>
      <c r="N435" s="126" t="n">
        <v>106400</v>
      </c>
      <c r="O435" s="126" t="n">
        <v>80000</v>
      </c>
      <c r="P435" s="126" t="n"/>
      <c r="Q435" s="126" t="n"/>
      <c r="R435" s="126" t="n"/>
      <c r="S435" s="126" t="n"/>
      <c r="T435" s="126" t="n"/>
      <c r="U435" s="126" t="n"/>
      <c r="V435" s="126" t="n">
        <v>5006200</v>
      </c>
    </row>
    <row r="436">
      <c r="C436" s="93" t="inlineStr">
        <is>
          <t>11월14일</t>
        </is>
      </c>
      <c r="D436" s="126" t="n">
        <v>1894000</v>
      </c>
      <c r="E436" s="126" t="n">
        <v>1159200</v>
      </c>
      <c r="F436" s="126" t="n">
        <v>556500</v>
      </c>
      <c r="G436" s="126" t="n">
        <v>368000</v>
      </c>
      <c r="H436" s="126" t="n">
        <v>445200</v>
      </c>
      <c r="I436" s="126" t="n">
        <v>99000</v>
      </c>
      <c r="J436" s="126" t="n">
        <v>152000</v>
      </c>
      <c r="K436" s="126" t="n">
        <v>102000</v>
      </c>
      <c r="L436" s="126" t="n">
        <v>20000</v>
      </c>
      <c r="M436" s="126" t="n">
        <v>52000</v>
      </c>
      <c r="N436" s="126" t="n">
        <v>145600</v>
      </c>
      <c r="O436" s="126" t="n">
        <v>40000</v>
      </c>
      <c r="P436" s="126" t="n"/>
      <c r="Q436" s="126" t="n"/>
      <c r="R436" s="126" t="n"/>
      <c r="S436" s="126" t="n">
        <v>70200</v>
      </c>
      <c r="T436" s="126" t="n"/>
      <c r="U436" s="126" t="n"/>
      <c r="V436" s="126" t="n">
        <v>5103700</v>
      </c>
    </row>
    <row r="437">
      <c r="C437" s="93" t="inlineStr">
        <is>
          <t>11월15일</t>
        </is>
      </c>
      <c r="D437" s="126" t="n">
        <v>2179000</v>
      </c>
      <c r="E437" s="126" t="n">
        <v>1192800</v>
      </c>
      <c r="F437" s="126" t="n">
        <v>704900</v>
      </c>
      <c r="G437" s="126" t="n">
        <v>508000</v>
      </c>
      <c r="H437" s="126" t="n">
        <v>704900</v>
      </c>
      <c r="I437" s="126" t="n"/>
      <c r="J437" s="126" t="n">
        <v>304000</v>
      </c>
      <c r="K437" s="126" t="n">
        <v>311000</v>
      </c>
      <c r="L437" s="126" t="n">
        <v>60000</v>
      </c>
      <c r="M437" s="126" t="n">
        <v>192000</v>
      </c>
      <c r="N437" s="126" t="n">
        <v>112000</v>
      </c>
      <c r="O437" s="126" t="n">
        <v>20000</v>
      </c>
      <c r="P437" s="126" t="n"/>
      <c r="Q437" s="126" t="n"/>
      <c r="R437" s="126" t="n"/>
      <c r="S437" s="126" t="n">
        <v>67600</v>
      </c>
      <c r="T437" s="126" t="n"/>
      <c r="U437" s="126" t="n"/>
      <c r="V437" s="126" t="n">
        <v>6356200</v>
      </c>
    </row>
    <row r="438">
      <c r="C438" s="93" t="inlineStr">
        <is>
          <t>11월16일</t>
        </is>
      </c>
      <c r="D438" s="126" t="n">
        <v>3095000</v>
      </c>
      <c r="E438" s="126" t="n">
        <v>2368800</v>
      </c>
      <c r="F438" s="126" t="n">
        <v>667800</v>
      </c>
      <c r="G438" s="126" t="n">
        <v>1000000</v>
      </c>
      <c r="H438" s="126" t="n">
        <v>1224300</v>
      </c>
      <c r="I438" s="126" t="n">
        <v>198000</v>
      </c>
      <c r="J438" s="126" t="n">
        <v>380000</v>
      </c>
      <c r="K438" s="126" t="n">
        <v>303000</v>
      </c>
      <c r="L438" s="126" t="n">
        <v>20000</v>
      </c>
      <c r="M438" s="126" t="n">
        <v>204000</v>
      </c>
      <c r="N438" s="126" t="n">
        <v>308000</v>
      </c>
      <c r="O438" s="126" t="n">
        <v>75000</v>
      </c>
      <c r="P438" s="126" t="n"/>
      <c r="Q438" s="126" t="n">
        <v>630000</v>
      </c>
      <c r="R438" s="126" t="n"/>
      <c r="S438" s="126" t="n">
        <v>88400</v>
      </c>
      <c r="T438" s="126" t="n">
        <v>26000</v>
      </c>
      <c r="U438" s="126" t="n"/>
      <c r="V438" s="126" t="n">
        <v>10588300</v>
      </c>
    </row>
    <row r="439">
      <c r="C439" s="93" t="inlineStr">
        <is>
          <t>11월17일</t>
        </is>
      </c>
      <c r="D439" s="126" t="n">
        <v>3259000</v>
      </c>
      <c r="E439" s="126" t="n">
        <v>2368800</v>
      </c>
      <c r="F439" s="126" t="n">
        <v>1113000</v>
      </c>
      <c r="G439" s="126" t="n">
        <v>544000</v>
      </c>
      <c r="H439" s="126" t="n">
        <v>1038800</v>
      </c>
      <c r="I439" s="126" t="n">
        <v>297000</v>
      </c>
      <c r="J439" s="126" t="n">
        <v>304000</v>
      </c>
      <c r="K439" s="126" t="n">
        <v>211000</v>
      </c>
      <c r="L439" s="126" t="n">
        <v>55000</v>
      </c>
      <c r="M439" s="126" t="n">
        <v>124000</v>
      </c>
      <c r="N439" s="126" t="n">
        <v>128800</v>
      </c>
      <c r="O439" s="126" t="n">
        <v>55000</v>
      </c>
      <c r="P439" s="126" t="n"/>
      <c r="Q439" s="126" t="n">
        <v>189000</v>
      </c>
      <c r="R439" s="126" t="n"/>
      <c r="S439" s="126" t="n">
        <v>36400</v>
      </c>
      <c r="T439" s="126" t="n">
        <v>8000</v>
      </c>
      <c r="U439" s="126" t="n"/>
      <c r="V439" s="126" t="n">
        <v>9731800</v>
      </c>
    </row>
    <row r="440">
      <c r="C440" s="93" t="inlineStr">
        <is>
          <t>11월18일</t>
        </is>
      </c>
      <c r="D440" s="126" t="n">
        <v>4662000</v>
      </c>
      <c r="E440" s="126" t="n">
        <v>6776000</v>
      </c>
      <c r="F440" s="126" t="n">
        <v>2930900</v>
      </c>
      <c r="G440" s="126" t="n">
        <v>1184000</v>
      </c>
      <c r="H440" s="126" t="n">
        <v>964600</v>
      </c>
      <c r="I440" s="126" t="n">
        <v>693000</v>
      </c>
      <c r="J440" s="126" t="n">
        <v>190000</v>
      </c>
      <c r="K440" s="126" t="n">
        <v>323000</v>
      </c>
      <c r="L440" s="126" t="n">
        <v>200000</v>
      </c>
      <c r="M440" s="126" t="n">
        <v>248000</v>
      </c>
      <c r="N440" s="126" t="n">
        <v>308000</v>
      </c>
      <c r="O440" s="126" t="n">
        <v>80000</v>
      </c>
      <c r="P440" s="126" t="n"/>
      <c r="Q440" s="126" t="n">
        <v>56000</v>
      </c>
      <c r="R440" s="126" t="n"/>
      <c r="S440" s="126" t="n">
        <v>18200</v>
      </c>
      <c r="T440" s="126" t="n">
        <v>32000</v>
      </c>
      <c r="U440" s="126" t="n"/>
      <c r="V440" s="126" t="n">
        <v>18665700</v>
      </c>
    </row>
    <row r="441">
      <c r="C441" s="93" t="inlineStr">
        <is>
          <t>11월19일</t>
        </is>
      </c>
      <c r="D441" s="126" t="n">
        <v>4826000</v>
      </c>
      <c r="E441" s="126" t="n">
        <v>5448800</v>
      </c>
      <c r="F441" s="126" t="n">
        <v>2671200</v>
      </c>
      <c r="G441" s="126" t="n">
        <v>1148000</v>
      </c>
      <c r="H441" s="126" t="n">
        <v>1372700</v>
      </c>
      <c r="I441" s="126" t="n">
        <v>297000</v>
      </c>
      <c r="J441" s="126" t="n">
        <v>570000</v>
      </c>
      <c r="K441" s="126" t="n">
        <v>436000</v>
      </c>
      <c r="L441" s="126" t="n">
        <v>115000</v>
      </c>
      <c r="M441" s="126" t="n">
        <v>200000</v>
      </c>
      <c r="N441" s="126" t="n">
        <v>179200</v>
      </c>
      <c r="O441" s="126" t="n">
        <v>40000</v>
      </c>
      <c r="P441" s="126" t="n"/>
      <c r="Q441" s="126" t="n">
        <v>112000</v>
      </c>
      <c r="R441" s="126" t="n"/>
      <c r="S441" s="126" t="n">
        <v>18200</v>
      </c>
      <c r="T441" s="126" t="n">
        <v>2000</v>
      </c>
      <c r="U441" s="126" t="n"/>
      <c r="V441" s="126" t="n">
        <v>17436100</v>
      </c>
    </row>
    <row r="442">
      <c r="C442" s="93" t="inlineStr">
        <is>
          <t>11월20일</t>
        </is>
      </c>
      <c r="D442" s="126" t="n">
        <v>3710000</v>
      </c>
      <c r="E442" s="126" t="n">
        <v>4317600</v>
      </c>
      <c r="F442" s="126" t="n">
        <v>2448600</v>
      </c>
      <c r="G442" s="126" t="n">
        <v>1020000</v>
      </c>
      <c r="H442" s="126" t="n">
        <v>1224300</v>
      </c>
      <c r="I442" s="126" t="n">
        <v>396000</v>
      </c>
      <c r="J442" s="126" t="n">
        <v>456000</v>
      </c>
      <c r="K442" s="126" t="n">
        <v>283000</v>
      </c>
      <c r="L442" s="126" t="n">
        <v>155000</v>
      </c>
      <c r="M442" s="126" t="n">
        <v>164000</v>
      </c>
      <c r="N442" s="126" t="n">
        <v>89600</v>
      </c>
      <c r="O442" s="126" t="n">
        <v>135000</v>
      </c>
      <c r="P442" s="126" t="n"/>
      <c r="Q442" s="126" t="n">
        <v>280000</v>
      </c>
      <c r="R442" s="126" t="n"/>
      <c r="S442" s="126" t="n">
        <v>54600</v>
      </c>
      <c r="T442" s="126" t="n">
        <v>26000</v>
      </c>
      <c r="U442" s="126" t="n"/>
      <c r="V442" s="126" t="n">
        <v>14759700</v>
      </c>
    </row>
    <row r="443">
      <c r="C443" s="93" t="inlineStr">
        <is>
          <t>11월21일</t>
        </is>
      </c>
      <c r="D443" s="126" t="n">
        <v>1796000</v>
      </c>
      <c r="E443" s="126" t="n">
        <v>2772000</v>
      </c>
      <c r="F443" s="126" t="n">
        <v>1261400</v>
      </c>
      <c r="G443" s="126" t="n">
        <v>500000</v>
      </c>
      <c r="H443" s="126" t="n">
        <v>593600</v>
      </c>
      <c r="I443" s="126" t="n">
        <v>198000</v>
      </c>
      <c r="J443" s="126" t="n">
        <v>114000</v>
      </c>
      <c r="K443" s="126" t="n">
        <v>185000</v>
      </c>
      <c r="L443" s="126" t="n">
        <v>95000</v>
      </c>
      <c r="M443" s="126" t="n">
        <v>124000</v>
      </c>
      <c r="N443" s="126" t="n">
        <v>134400</v>
      </c>
      <c r="O443" s="126" t="n">
        <v>60000</v>
      </c>
      <c r="P443" s="126" t="n"/>
      <c r="Q443" s="126" t="n">
        <v>112000</v>
      </c>
      <c r="R443" s="126" t="n"/>
      <c r="S443" s="126" t="n">
        <v>70200</v>
      </c>
      <c r="T443" s="126" t="n">
        <v>12000</v>
      </c>
      <c r="U443" s="126" t="n"/>
      <c r="V443" s="126" t="n">
        <v>8027600</v>
      </c>
    </row>
    <row r="444">
      <c r="C444" s="93" t="inlineStr">
        <is>
          <t>11월22일</t>
        </is>
      </c>
      <c r="D444" s="126" t="n">
        <v>4848000</v>
      </c>
      <c r="E444" s="126" t="n">
        <v>4933600</v>
      </c>
      <c r="F444" s="126" t="n">
        <v>2151800</v>
      </c>
      <c r="G444" s="126" t="n">
        <v>1212000</v>
      </c>
      <c r="H444" s="126" t="n">
        <v>1558200</v>
      </c>
      <c r="I444" s="126" t="n">
        <v>693000</v>
      </c>
      <c r="J444" s="126" t="n">
        <v>304000</v>
      </c>
      <c r="K444" s="126" t="n">
        <v>367000</v>
      </c>
      <c r="L444" s="126" t="n">
        <v>100000</v>
      </c>
      <c r="M444" s="126" t="n">
        <v>156000</v>
      </c>
      <c r="N444" s="126" t="n">
        <v>352800</v>
      </c>
      <c r="O444" s="126" t="n">
        <v>175000</v>
      </c>
      <c r="P444" s="126" t="n"/>
      <c r="Q444" s="126" t="n">
        <v>105000</v>
      </c>
      <c r="R444" s="126" t="n"/>
      <c r="S444" s="126" t="n">
        <v>54600</v>
      </c>
      <c r="T444" s="126" t="n"/>
      <c r="U444" s="126" t="n"/>
      <c r="V444" s="126" t="n">
        <v>17011000</v>
      </c>
    </row>
    <row r="445">
      <c r="C445" s="93" t="inlineStr">
        <is>
          <t>11월23일</t>
        </is>
      </c>
      <c r="D445" s="126" t="n">
        <v>4446000</v>
      </c>
      <c r="E445" s="126" t="n">
        <v>6148800</v>
      </c>
      <c r="F445" s="126" t="n">
        <v>2782500</v>
      </c>
      <c r="G445" s="126" t="n">
        <v>972000</v>
      </c>
      <c r="H445" s="126" t="n">
        <v>1261400</v>
      </c>
      <c r="I445" s="126" t="n">
        <v>99000</v>
      </c>
      <c r="J445" s="126" t="n">
        <v>418000</v>
      </c>
      <c r="K445" s="126" t="n">
        <v>237000</v>
      </c>
      <c r="L445" s="126" t="n">
        <v>95000</v>
      </c>
      <c r="M445" s="126" t="n">
        <v>236000</v>
      </c>
      <c r="N445" s="126" t="n">
        <v>240800</v>
      </c>
      <c r="O445" s="126" t="n">
        <v>60000</v>
      </c>
      <c r="P445" s="126" t="n"/>
      <c r="Q445" s="126" t="n"/>
      <c r="R445" s="126" t="n"/>
      <c r="S445" s="126" t="n">
        <v>161200</v>
      </c>
      <c r="T445" s="126" t="n"/>
      <c r="U445" s="126" t="n"/>
      <c r="V445" s="126" t="n">
        <v>17157700</v>
      </c>
    </row>
    <row r="446">
      <c r="C446" s="93" t="inlineStr">
        <is>
          <t>11월24일</t>
        </is>
      </c>
      <c r="D446" s="126" t="n">
        <v>3799000</v>
      </c>
      <c r="E446" s="126" t="n">
        <v>4944800</v>
      </c>
      <c r="F446" s="126" t="n">
        <v>1817900</v>
      </c>
      <c r="G446" s="126" t="n">
        <v>1132000</v>
      </c>
      <c r="H446" s="126" t="n">
        <v>1187200</v>
      </c>
      <c r="I446" s="126" t="n">
        <v>594000</v>
      </c>
      <c r="J446" s="126" t="n">
        <v>304000</v>
      </c>
      <c r="K446" s="126" t="n">
        <v>385000</v>
      </c>
      <c r="L446" s="126" t="n">
        <v>20000</v>
      </c>
      <c r="M446" s="126" t="n">
        <v>240000</v>
      </c>
      <c r="N446" s="126" t="n">
        <v>156800</v>
      </c>
      <c r="O446" s="126" t="n">
        <v>200000</v>
      </c>
      <c r="P446" s="126" t="n"/>
      <c r="Q446" s="126" t="n"/>
      <c r="R446" s="126" t="n"/>
      <c r="S446" s="126" t="n">
        <v>54600</v>
      </c>
      <c r="T446" s="126" t="n"/>
      <c r="U446" s="126" t="n"/>
      <c r="V446" s="126" t="n">
        <v>14835300</v>
      </c>
    </row>
    <row r="447">
      <c r="C447" s="93" t="inlineStr">
        <is>
          <t>11월25일</t>
        </is>
      </c>
      <c r="D447" s="126" t="n">
        <v>3609000</v>
      </c>
      <c r="E447" s="126" t="n">
        <v>4345600</v>
      </c>
      <c r="F447" s="126" t="n">
        <v>2077600</v>
      </c>
      <c r="G447" s="126" t="n">
        <v>1160000</v>
      </c>
      <c r="H447" s="126" t="n">
        <v>1261400</v>
      </c>
      <c r="I447" s="126" t="n">
        <v>495000</v>
      </c>
      <c r="J447" s="126" t="n">
        <v>646000</v>
      </c>
      <c r="K447" s="126" t="n">
        <v>438000</v>
      </c>
      <c r="L447" s="126" t="n">
        <v>115000</v>
      </c>
      <c r="M447" s="126" t="n">
        <v>156000</v>
      </c>
      <c r="N447" s="126" t="n">
        <v>358400</v>
      </c>
      <c r="O447" s="126" t="n">
        <v>40000</v>
      </c>
      <c r="P447" s="126" t="n"/>
      <c r="Q447" s="126" t="n">
        <v>42000</v>
      </c>
      <c r="R447" s="126" t="n"/>
      <c r="S447" s="126" t="n">
        <v>54600</v>
      </c>
      <c r="T447" s="126" t="n"/>
      <c r="U447" s="126" t="n"/>
      <c r="V447" s="126" t="n">
        <v>14798600</v>
      </c>
    </row>
    <row r="448">
      <c r="C448" s="93" t="inlineStr">
        <is>
          <t>11월26일</t>
        </is>
      </c>
      <c r="D448" s="126" t="n">
        <v>3462000</v>
      </c>
      <c r="E448" s="126" t="n">
        <v>2660000</v>
      </c>
      <c r="F448" s="126" t="n">
        <v>1372700</v>
      </c>
      <c r="G448" s="126" t="n">
        <v>1092000</v>
      </c>
      <c r="H448" s="126" t="n">
        <v>1150100</v>
      </c>
      <c r="I448" s="126" t="n">
        <v>297000</v>
      </c>
      <c r="J448" s="126" t="n">
        <v>76000</v>
      </c>
      <c r="K448" s="126" t="n">
        <v>202000</v>
      </c>
      <c r="L448" s="126" t="n">
        <v>60000</v>
      </c>
      <c r="M448" s="126" t="n">
        <v>84000</v>
      </c>
      <c r="N448" s="126" t="n">
        <v>44800</v>
      </c>
      <c r="O448" s="126" t="n">
        <v>100000</v>
      </c>
      <c r="P448" s="126" t="n"/>
      <c r="Q448" s="126" t="n">
        <v>49000</v>
      </c>
      <c r="R448" s="126" t="n"/>
      <c r="S448" s="126" t="n">
        <v>88400</v>
      </c>
      <c r="T448" s="126" t="n">
        <v>4000</v>
      </c>
      <c r="U448" s="126" t="n"/>
      <c r="V448" s="126" t="n">
        <v>10742000</v>
      </c>
    </row>
    <row r="449">
      <c r="C449" s="93" t="inlineStr">
        <is>
          <t>11월27일</t>
        </is>
      </c>
      <c r="D449" s="126" t="n">
        <v>2642000</v>
      </c>
      <c r="E449" s="126" t="n">
        <v>2788800</v>
      </c>
      <c r="F449" s="126" t="n">
        <v>964600</v>
      </c>
      <c r="G449" s="126" t="n">
        <v>812000</v>
      </c>
      <c r="H449" s="126" t="n">
        <v>482300</v>
      </c>
      <c r="I449" s="126" t="n">
        <v>396000</v>
      </c>
      <c r="J449" s="126" t="n">
        <v>266000</v>
      </c>
      <c r="K449" s="126" t="n">
        <v>172000</v>
      </c>
      <c r="L449" s="126" t="n">
        <v>20000</v>
      </c>
      <c r="M449" s="126" t="n">
        <v>148000</v>
      </c>
      <c r="N449" s="126" t="n">
        <v>151200</v>
      </c>
      <c r="O449" s="126" t="n">
        <v>190000</v>
      </c>
      <c r="P449" s="126" t="n"/>
      <c r="Q449" s="126" t="n">
        <v>70000</v>
      </c>
      <c r="R449" s="126" t="n"/>
      <c r="S449" s="126" t="n"/>
      <c r="T449" s="126" t="n">
        <v>44000</v>
      </c>
      <c r="U449" s="126" t="n"/>
      <c r="V449" s="126" t="n">
        <v>9146900</v>
      </c>
    </row>
    <row r="450">
      <c r="C450" s="93" t="inlineStr">
        <is>
          <t>11월28일</t>
        </is>
      </c>
      <c r="D450" s="126" t="n">
        <v>1692000</v>
      </c>
      <c r="E450" s="126" t="n">
        <v>1887200</v>
      </c>
      <c r="F450" s="126" t="n">
        <v>667800</v>
      </c>
      <c r="G450" s="126" t="n">
        <v>620000</v>
      </c>
      <c r="H450" s="126" t="n">
        <v>704900</v>
      </c>
      <c r="I450" s="126" t="n">
        <v>198000</v>
      </c>
      <c r="J450" s="126" t="n">
        <v>38000</v>
      </c>
      <c r="K450" s="126" t="n">
        <v>87000</v>
      </c>
      <c r="L450" s="126" t="n">
        <v>40000</v>
      </c>
      <c r="M450" s="126" t="n">
        <v>100000</v>
      </c>
      <c r="N450" s="126" t="n">
        <v>89600</v>
      </c>
      <c r="O450" s="126" t="n">
        <v>60000</v>
      </c>
      <c r="P450" s="126" t="n"/>
      <c r="Q450" s="126" t="n">
        <v>28000</v>
      </c>
      <c r="R450" s="126" t="n"/>
      <c r="S450" s="126" t="n"/>
      <c r="T450" s="126" t="n"/>
      <c r="U450" s="126" t="n"/>
      <c r="V450" s="126" t="n">
        <v>6212500</v>
      </c>
    </row>
    <row r="451">
      <c r="C451" s="93" t="inlineStr">
        <is>
          <t>11월29일</t>
        </is>
      </c>
      <c r="D451" s="126" t="n">
        <v>3966000</v>
      </c>
      <c r="E451" s="126" t="n">
        <v>2402400</v>
      </c>
      <c r="F451" s="126" t="n">
        <v>1632400</v>
      </c>
      <c r="G451" s="126" t="n">
        <v>1164000</v>
      </c>
      <c r="H451" s="126" t="n">
        <v>1372700</v>
      </c>
      <c r="I451" s="126" t="n"/>
      <c r="J451" s="126" t="n">
        <v>494000</v>
      </c>
      <c r="K451" s="126" t="n">
        <v>302000</v>
      </c>
      <c r="L451" s="126" t="n">
        <v>40000</v>
      </c>
      <c r="M451" s="126" t="n">
        <v>104000</v>
      </c>
      <c r="N451" s="126" t="n">
        <v>240800</v>
      </c>
      <c r="O451" s="126" t="n">
        <v>150000</v>
      </c>
      <c r="P451" s="126" t="n"/>
      <c r="Q451" s="126" t="n">
        <v>84000</v>
      </c>
      <c r="R451" s="126" t="n"/>
      <c r="S451" s="126" t="n">
        <v>91000</v>
      </c>
      <c r="T451" s="126" t="n">
        <v>64000</v>
      </c>
      <c r="U451" s="126" t="n"/>
      <c r="V451" s="126" t="n">
        <v>12107300</v>
      </c>
    </row>
    <row r="452">
      <c r="C452" s="93" t="inlineStr">
        <is>
          <t>11월30일</t>
        </is>
      </c>
      <c r="D452" s="126" t="n">
        <v>5543000</v>
      </c>
      <c r="E452" s="126" t="n">
        <v>4564000</v>
      </c>
      <c r="F452" s="126" t="n">
        <v>2300200</v>
      </c>
      <c r="G452" s="126" t="n">
        <v>1472000</v>
      </c>
      <c r="H452" s="126" t="n">
        <v>1335600</v>
      </c>
      <c r="I452" s="126" t="n">
        <v>396000</v>
      </c>
      <c r="J452" s="126" t="n">
        <v>494000</v>
      </c>
      <c r="K452" s="126" t="n">
        <v>457000</v>
      </c>
      <c r="L452" s="126" t="n">
        <v>135000</v>
      </c>
      <c r="M452" s="126" t="n">
        <v>588000</v>
      </c>
      <c r="N452" s="126" t="n">
        <v>196000</v>
      </c>
      <c r="O452" s="126" t="n">
        <v>150000</v>
      </c>
      <c r="P452" s="126" t="n"/>
      <c r="Q452" s="126" t="n">
        <v>224000</v>
      </c>
      <c r="R452" s="126" t="n"/>
      <c r="S452" s="126" t="n">
        <v>106600</v>
      </c>
      <c r="T452" s="126" t="n">
        <v>12000</v>
      </c>
      <c r="U452" s="126" t="n"/>
      <c r="V452" s="126" t="n">
        <v>17973400</v>
      </c>
    </row>
    <row r="453">
      <c r="B453" s="93" t="inlineStr">
        <is>
          <t>11월 요약</t>
        </is>
      </c>
      <c r="C453" s="93" t="n"/>
      <c r="D453" s="126" t="n">
        <v>93422000</v>
      </c>
      <c r="E453" s="126" t="n">
        <v>79844800</v>
      </c>
      <c r="F453" s="126" t="n">
        <v>36580600</v>
      </c>
      <c r="G453" s="126" t="n">
        <v>25804000</v>
      </c>
      <c r="H453" s="126" t="n">
        <v>28789600</v>
      </c>
      <c r="I453" s="126" t="n">
        <v>8415000</v>
      </c>
      <c r="J453" s="126" t="n">
        <v>8398000</v>
      </c>
      <c r="K453" s="126" t="n">
        <v>7125000</v>
      </c>
      <c r="L453" s="126" t="n">
        <v>2685000</v>
      </c>
      <c r="M453" s="126" t="n">
        <v>3880000</v>
      </c>
      <c r="N453" s="126" t="n">
        <v>5633600</v>
      </c>
      <c r="O453" s="126" t="n">
        <v>2390000</v>
      </c>
      <c r="P453" s="126" t="n"/>
      <c r="Q453" s="126" t="n">
        <v>1981000</v>
      </c>
      <c r="R453" s="126" t="n"/>
      <c r="S453" s="126" t="n">
        <v>1583400</v>
      </c>
      <c r="T453" s="126" t="n">
        <v>230000</v>
      </c>
      <c r="U453" s="126" t="n"/>
      <c r="V453" s="126" t="n">
        <v>306762000</v>
      </c>
    </row>
    <row r="454">
      <c r="B454" s="93" t="inlineStr">
        <is>
          <t>12월</t>
        </is>
      </c>
      <c r="C454" s="93" t="inlineStr">
        <is>
          <t>12월1일</t>
        </is>
      </c>
      <c r="D454" s="126" t="n">
        <v>4815000</v>
      </c>
      <c r="E454" s="126" t="n">
        <v>4233600</v>
      </c>
      <c r="F454" s="126" t="n">
        <v>2151800</v>
      </c>
      <c r="G454" s="126" t="n">
        <v>1480000</v>
      </c>
      <c r="H454" s="126" t="n">
        <v>1780800</v>
      </c>
      <c r="I454" s="126" t="n">
        <v>297000</v>
      </c>
      <c r="J454" s="126" t="n">
        <v>570000</v>
      </c>
      <c r="K454" s="126" t="n">
        <v>409000</v>
      </c>
      <c r="L454" s="126" t="n">
        <v>60000</v>
      </c>
      <c r="M454" s="126" t="n">
        <v>260000</v>
      </c>
      <c r="N454" s="126" t="n">
        <v>380800</v>
      </c>
      <c r="O454" s="126" t="n">
        <v>115000</v>
      </c>
      <c r="P454" s="126" t="n"/>
      <c r="Q454" s="126" t="n">
        <v>252000</v>
      </c>
      <c r="R454" s="126" t="n"/>
      <c r="S454" s="126" t="n">
        <v>91000</v>
      </c>
      <c r="T454" s="126" t="n">
        <v>64000</v>
      </c>
      <c r="U454" s="126" t="n"/>
      <c r="V454" s="126" t="n">
        <v>16960000</v>
      </c>
    </row>
    <row r="455">
      <c r="C455" s="93" t="inlineStr">
        <is>
          <t>12월2일</t>
        </is>
      </c>
      <c r="D455" s="126" t="n">
        <v>4113000</v>
      </c>
      <c r="E455" s="126" t="n">
        <v>4334400</v>
      </c>
      <c r="F455" s="126" t="n">
        <v>1855000</v>
      </c>
      <c r="G455" s="126" t="n">
        <v>1536000</v>
      </c>
      <c r="H455" s="126" t="n">
        <v>1446900</v>
      </c>
      <c r="I455" s="126" t="n">
        <v>198000</v>
      </c>
      <c r="J455" s="126" t="n">
        <v>342000</v>
      </c>
      <c r="K455" s="126" t="n">
        <v>520000</v>
      </c>
      <c r="L455" s="126" t="n">
        <v>60000</v>
      </c>
      <c r="M455" s="126" t="n">
        <v>292000</v>
      </c>
      <c r="N455" s="126" t="n">
        <v>196000</v>
      </c>
      <c r="O455" s="126" t="n">
        <v>75000</v>
      </c>
      <c r="P455" s="126" t="n"/>
      <c r="Q455" s="126" t="n">
        <v>224000</v>
      </c>
      <c r="R455" s="126" t="n">
        <v>183000</v>
      </c>
      <c r="S455" s="126" t="n">
        <v>119600</v>
      </c>
      <c r="T455" s="126" t="n">
        <v>20000</v>
      </c>
      <c r="U455" s="126" t="n"/>
      <c r="V455" s="126" t="n">
        <v>15514900</v>
      </c>
    </row>
    <row r="456">
      <c r="C456" s="93" t="inlineStr">
        <is>
          <t>12월3일</t>
        </is>
      </c>
      <c r="D456" s="126" t="n">
        <v>2956000</v>
      </c>
      <c r="E456" s="126" t="n">
        <v>4082400</v>
      </c>
      <c r="F456" s="126" t="n">
        <v>1595300</v>
      </c>
      <c r="G456" s="126" t="n">
        <v>972000</v>
      </c>
      <c r="H456" s="126" t="n">
        <v>1038800</v>
      </c>
      <c r="I456" s="126" t="n">
        <v>594000</v>
      </c>
      <c r="J456" s="126" t="n">
        <v>228000</v>
      </c>
      <c r="K456" s="126" t="n">
        <v>200000</v>
      </c>
      <c r="L456" s="126" t="n">
        <v>130000</v>
      </c>
      <c r="M456" s="126" t="n">
        <v>224000</v>
      </c>
      <c r="N456" s="126" t="n">
        <v>134400</v>
      </c>
      <c r="O456" s="126" t="n">
        <v>40000</v>
      </c>
      <c r="P456" s="126" t="n"/>
      <c r="Q456" s="126" t="n">
        <v>182000</v>
      </c>
      <c r="R456" s="126" t="n">
        <v>147000</v>
      </c>
      <c r="S456" s="126" t="n">
        <v>104000</v>
      </c>
      <c r="T456" s="126" t="n">
        <v>100000</v>
      </c>
      <c r="U456" s="126" t="n"/>
      <c r="V456" s="126" t="n">
        <v>12727900</v>
      </c>
    </row>
    <row r="457">
      <c r="C457" s="93" t="inlineStr">
        <is>
          <t>12월4일</t>
        </is>
      </c>
      <c r="D457" s="126" t="n">
        <v>2313000</v>
      </c>
      <c r="E457" s="126" t="n">
        <v>3376800</v>
      </c>
      <c r="F457" s="126" t="n">
        <v>1224300</v>
      </c>
      <c r="G457" s="126" t="n">
        <v>984000</v>
      </c>
      <c r="H457" s="126" t="n">
        <v>704900</v>
      </c>
      <c r="I457" s="126" t="n">
        <v>198000</v>
      </c>
      <c r="J457" s="126" t="n">
        <v>190000</v>
      </c>
      <c r="K457" s="126" t="n">
        <v>288000</v>
      </c>
      <c r="L457" s="126" t="n"/>
      <c r="M457" s="126" t="n">
        <v>84000</v>
      </c>
      <c r="N457" s="126" t="n">
        <v>151200</v>
      </c>
      <c r="O457" s="126" t="n">
        <v>115000</v>
      </c>
      <c r="P457" s="126" t="n"/>
      <c r="Q457" s="126" t="n">
        <v>112000</v>
      </c>
      <c r="R457" s="126" t="n">
        <v>126000</v>
      </c>
      <c r="S457" s="126" t="n">
        <v>54600</v>
      </c>
      <c r="T457" s="126" t="n">
        <v>40000</v>
      </c>
      <c r="U457" s="126" t="n"/>
      <c r="V457" s="126" t="n">
        <v>9961800</v>
      </c>
    </row>
    <row r="458">
      <c r="C458" s="93" t="inlineStr">
        <is>
          <t>12월5일</t>
        </is>
      </c>
      <c r="D458" s="126" t="n">
        <v>1690000</v>
      </c>
      <c r="E458" s="126" t="n">
        <v>2441600</v>
      </c>
      <c r="F458" s="126" t="n">
        <v>890400</v>
      </c>
      <c r="G458" s="126" t="n">
        <v>612000</v>
      </c>
      <c r="H458" s="126" t="n">
        <v>593600</v>
      </c>
      <c r="I458" s="126" t="n">
        <v>198000</v>
      </c>
      <c r="J458" s="126" t="n">
        <v>190000</v>
      </c>
      <c r="K458" s="126" t="n">
        <v>187000</v>
      </c>
      <c r="L458" s="126" t="n">
        <v>130000</v>
      </c>
      <c r="M458" s="126" t="n">
        <v>88000</v>
      </c>
      <c r="N458" s="126" t="n">
        <v>173600</v>
      </c>
      <c r="O458" s="126" t="n">
        <v>75000</v>
      </c>
      <c r="P458" s="126" t="n"/>
      <c r="Q458" s="126" t="n">
        <v>182000</v>
      </c>
      <c r="R458" s="126" t="n">
        <v>111000</v>
      </c>
      <c r="S458" s="126" t="n"/>
      <c r="T458" s="126" t="n">
        <v>24000</v>
      </c>
      <c r="U458" s="126" t="n"/>
      <c r="V458" s="126" t="n">
        <v>7586200</v>
      </c>
    </row>
    <row r="459">
      <c r="C459" s="93" t="inlineStr">
        <is>
          <t>12월6일</t>
        </is>
      </c>
      <c r="D459" s="126" t="n">
        <v>3069000</v>
      </c>
      <c r="E459" s="126" t="n">
        <v>2889600</v>
      </c>
      <c r="F459" s="126" t="n">
        <v>1372700</v>
      </c>
      <c r="G459" s="126" t="n">
        <v>844000</v>
      </c>
      <c r="H459" s="126" t="n">
        <v>1001700</v>
      </c>
      <c r="I459" s="126" t="n">
        <v>495000</v>
      </c>
      <c r="J459" s="126" t="n">
        <v>456000</v>
      </c>
      <c r="K459" s="126" t="n">
        <v>239000</v>
      </c>
      <c r="L459" s="126" t="n">
        <v>170000</v>
      </c>
      <c r="M459" s="126" t="n">
        <v>148000</v>
      </c>
      <c r="N459" s="126" t="n">
        <v>134400</v>
      </c>
      <c r="O459" s="126" t="n">
        <v>115000</v>
      </c>
      <c r="P459" s="126" t="n"/>
      <c r="Q459" s="126" t="n">
        <v>182000</v>
      </c>
      <c r="R459" s="126" t="n">
        <v>186000</v>
      </c>
      <c r="S459" s="126" t="n">
        <v>122200</v>
      </c>
      <c r="T459" s="126" t="n">
        <v>44000</v>
      </c>
      <c r="U459" s="126" t="n"/>
      <c r="V459" s="126" t="n">
        <v>11468600</v>
      </c>
    </row>
    <row r="460">
      <c r="C460" s="93" t="inlineStr">
        <is>
          <t>12월7일</t>
        </is>
      </c>
      <c r="D460" s="126" t="n">
        <v>6392000</v>
      </c>
      <c r="E460" s="126" t="n">
        <v>6580000</v>
      </c>
      <c r="F460" s="126" t="n">
        <v>2782500</v>
      </c>
      <c r="G460" s="126" t="n">
        <v>1968000</v>
      </c>
      <c r="H460" s="126" t="n">
        <v>1409800</v>
      </c>
      <c r="I460" s="126" t="n">
        <v>693000</v>
      </c>
      <c r="J460" s="126" t="n">
        <v>380000</v>
      </c>
      <c r="K460" s="126" t="n">
        <v>340000</v>
      </c>
      <c r="L460" s="126" t="n">
        <v>80000</v>
      </c>
      <c r="M460" s="126" t="n">
        <v>248000</v>
      </c>
      <c r="N460" s="126" t="n">
        <v>246400</v>
      </c>
      <c r="O460" s="126" t="n">
        <v>120000</v>
      </c>
      <c r="P460" s="126" t="n"/>
      <c r="Q460" s="126" t="n">
        <v>112000</v>
      </c>
      <c r="R460" s="126" t="n">
        <v>252000</v>
      </c>
      <c r="S460" s="126" t="n">
        <v>158600</v>
      </c>
      <c r="T460" s="126" t="n">
        <v>100000</v>
      </c>
      <c r="U460" s="126" t="n"/>
      <c r="V460" s="126" t="n">
        <v>21862300</v>
      </c>
    </row>
    <row r="461">
      <c r="C461" s="93" t="inlineStr">
        <is>
          <t>12월8일</t>
        </is>
      </c>
      <c r="D461" s="126" t="n">
        <v>3002000</v>
      </c>
      <c r="E461" s="126" t="n">
        <v>3152800</v>
      </c>
      <c r="F461" s="126" t="n">
        <v>1446900</v>
      </c>
      <c r="G461" s="126" t="n">
        <v>1016000</v>
      </c>
      <c r="H461" s="126" t="n">
        <v>779100</v>
      </c>
      <c r="I461" s="126" t="n">
        <v>198000</v>
      </c>
      <c r="J461" s="126" t="n">
        <v>152000</v>
      </c>
      <c r="K461" s="126" t="n">
        <v>231000</v>
      </c>
      <c r="L461" s="126" t="n">
        <v>55000</v>
      </c>
      <c r="M461" s="126" t="n">
        <v>132000</v>
      </c>
      <c r="N461" s="126" t="n">
        <v>84000</v>
      </c>
      <c r="O461" s="126" t="n">
        <v>40000</v>
      </c>
      <c r="P461" s="126" t="n"/>
      <c r="Q461" s="126" t="n">
        <v>105000</v>
      </c>
      <c r="R461" s="126" t="n">
        <v>123000</v>
      </c>
      <c r="S461" s="126" t="n">
        <v>106600</v>
      </c>
      <c r="T461" s="126" t="n">
        <v>88000</v>
      </c>
      <c r="U461" s="126" t="n"/>
      <c r="V461" s="126" t="n">
        <v>10711400</v>
      </c>
    </row>
    <row r="462">
      <c r="C462" s="93" t="inlineStr">
        <is>
          <t>12월9일</t>
        </is>
      </c>
      <c r="D462" s="126" t="n">
        <v>2400000</v>
      </c>
      <c r="E462" s="126" t="n">
        <v>2144800</v>
      </c>
      <c r="F462" s="126" t="n">
        <v>1224300</v>
      </c>
      <c r="G462" s="126" t="n">
        <v>1012000</v>
      </c>
      <c r="H462" s="126" t="n">
        <v>927500</v>
      </c>
      <c r="I462" s="126" t="n">
        <v>99000</v>
      </c>
      <c r="J462" s="126" t="n">
        <v>76000</v>
      </c>
      <c r="K462" s="126" t="n">
        <v>154000</v>
      </c>
      <c r="L462" s="126" t="n">
        <v>55000</v>
      </c>
      <c r="M462" s="126" t="n">
        <v>88000</v>
      </c>
      <c r="N462" s="126" t="n">
        <v>162400</v>
      </c>
      <c r="O462" s="126" t="n">
        <v>75000</v>
      </c>
      <c r="P462" s="126" t="n"/>
      <c r="Q462" s="126" t="n">
        <v>168000</v>
      </c>
      <c r="R462" s="126" t="n">
        <v>126000</v>
      </c>
      <c r="S462" s="126" t="n">
        <v>91000</v>
      </c>
      <c r="T462" s="126" t="n">
        <v>4000</v>
      </c>
      <c r="U462" s="126" t="n"/>
      <c r="V462" s="126" t="n">
        <v>8807000</v>
      </c>
    </row>
    <row r="463">
      <c r="C463" s="93" t="inlineStr">
        <is>
          <t>12월10일</t>
        </is>
      </c>
      <c r="D463" s="126" t="n">
        <v>3377000</v>
      </c>
      <c r="E463" s="126" t="n">
        <v>2598400</v>
      </c>
      <c r="F463" s="126" t="n">
        <v>1298500</v>
      </c>
      <c r="G463" s="126" t="n">
        <v>544000</v>
      </c>
      <c r="H463" s="126" t="n">
        <v>816200</v>
      </c>
      <c r="I463" s="126" t="n">
        <v>198000</v>
      </c>
      <c r="J463" s="126" t="n">
        <v>228000</v>
      </c>
      <c r="K463" s="126" t="n">
        <v>219000</v>
      </c>
      <c r="L463" s="126" t="n">
        <v>100000</v>
      </c>
      <c r="M463" s="126" t="n">
        <v>112000</v>
      </c>
      <c r="N463" s="126" t="n">
        <v>179200</v>
      </c>
      <c r="O463" s="126" t="n">
        <v>20000</v>
      </c>
      <c r="P463" s="126" t="n"/>
      <c r="Q463" s="126" t="n">
        <v>56000</v>
      </c>
      <c r="R463" s="126" t="n">
        <v>132000</v>
      </c>
      <c r="S463" s="126" t="n">
        <v>70200</v>
      </c>
      <c r="T463" s="126" t="n">
        <v>100000</v>
      </c>
      <c r="U463" s="126" t="n"/>
      <c r="V463" s="126" t="n">
        <v>10048500</v>
      </c>
    </row>
    <row r="464">
      <c r="C464" s="93" t="inlineStr">
        <is>
          <t>12월11일</t>
        </is>
      </c>
      <c r="D464" s="126" t="n">
        <v>2580000</v>
      </c>
      <c r="E464" s="126" t="n">
        <v>1769600</v>
      </c>
      <c r="F464" s="126" t="n">
        <v>1224300</v>
      </c>
      <c r="G464" s="126" t="n">
        <v>568000</v>
      </c>
      <c r="H464" s="126" t="n">
        <v>853300</v>
      </c>
      <c r="I464" s="126" t="n">
        <v>99000</v>
      </c>
      <c r="J464" s="126" t="n">
        <v>304000</v>
      </c>
      <c r="K464" s="126" t="n">
        <v>146000</v>
      </c>
      <c r="L464" s="126" t="n">
        <v>95000</v>
      </c>
      <c r="M464" s="126" t="n">
        <v>32000</v>
      </c>
      <c r="N464" s="126" t="n">
        <v>44800</v>
      </c>
      <c r="O464" s="126" t="n">
        <v>60000</v>
      </c>
      <c r="P464" s="126" t="n"/>
      <c r="Q464" s="126" t="n">
        <v>77000</v>
      </c>
      <c r="R464" s="126" t="n">
        <v>96000</v>
      </c>
      <c r="S464" s="126" t="n">
        <v>33800</v>
      </c>
      <c r="T464" s="126" t="n">
        <v>44000</v>
      </c>
      <c r="U464" s="126" t="n"/>
      <c r="V464" s="126" t="n">
        <v>8026800</v>
      </c>
    </row>
    <row r="465">
      <c r="C465" s="93" t="inlineStr">
        <is>
          <t>12월12일</t>
        </is>
      </c>
      <c r="D465" s="126" t="n">
        <v>2006000</v>
      </c>
      <c r="E465" s="126" t="n">
        <v>1366400</v>
      </c>
      <c r="F465" s="126" t="n">
        <v>1075900</v>
      </c>
      <c r="G465" s="126" t="n">
        <v>604000</v>
      </c>
      <c r="H465" s="126" t="n">
        <v>482300</v>
      </c>
      <c r="I465" s="126" t="n">
        <v>99000</v>
      </c>
      <c r="J465" s="126" t="n">
        <v>304000</v>
      </c>
      <c r="K465" s="126" t="n">
        <v>202000</v>
      </c>
      <c r="L465" s="126" t="n">
        <v>40000</v>
      </c>
      <c r="M465" s="126" t="n">
        <v>4000</v>
      </c>
      <c r="N465" s="126" t="n">
        <v>89600</v>
      </c>
      <c r="O465" s="126" t="n">
        <v>40000</v>
      </c>
      <c r="P465" s="126" t="n"/>
      <c r="Q465" s="126" t="n">
        <v>224000</v>
      </c>
      <c r="R465" s="126" t="n">
        <v>75000</v>
      </c>
      <c r="S465" s="126" t="n">
        <v>33800</v>
      </c>
      <c r="T465" s="126" t="n">
        <v>20000</v>
      </c>
      <c r="U465" s="126" t="n"/>
      <c r="V465" s="126" t="n">
        <v>6666000</v>
      </c>
    </row>
    <row r="466">
      <c r="C466" s="93" t="inlineStr">
        <is>
          <t>12월13일</t>
        </is>
      </c>
      <c r="D466" s="126" t="n">
        <v>2571000</v>
      </c>
      <c r="E466" s="126" t="n">
        <v>2094400</v>
      </c>
      <c r="F466" s="126" t="n">
        <v>667800</v>
      </c>
      <c r="G466" s="126" t="n">
        <v>584000</v>
      </c>
      <c r="H466" s="126" t="n">
        <v>927500</v>
      </c>
      <c r="I466" s="126" t="n">
        <v>297000</v>
      </c>
      <c r="J466" s="126" t="n">
        <v>228000</v>
      </c>
      <c r="K466" s="126" t="n">
        <v>377000</v>
      </c>
      <c r="L466" s="126" t="n">
        <v>40000</v>
      </c>
      <c r="M466" s="126" t="n">
        <v>140000</v>
      </c>
      <c r="N466" s="126" t="n">
        <v>168000</v>
      </c>
      <c r="O466" s="126" t="n">
        <v>55000</v>
      </c>
      <c r="P466" s="126" t="n"/>
      <c r="Q466" s="126" t="n">
        <v>154000</v>
      </c>
      <c r="R466" s="126" t="n">
        <v>87000</v>
      </c>
      <c r="S466" s="126" t="n">
        <v>33800</v>
      </c>
      <c r="T466" s="126" t="n">
        <v>8000</v>
      </c>
      <c r="U466" s="126" t="n"/>
      <c r="V466" s="126" t="n">
        <v>8432500</v>
      </c>
    </row>
    <row r="467">
      <c r="C467" s="93" t="inlineStr">
        <is>
          <t>12월14일</t>
        </is>
      </c>
      <c r="D467" s="126" t="n">
        <v>3361000</v>
      </c>
      <c r="E467" s="126" t="n">
        <v>1713600</v>
      </c>
      <c r="F467" s="126" t="n">
        <v>853300</v>
      </c>
      <c r="G467" s="126" t="n">
        <v>864000</v>
      </c>
      <c r="H467" s="126" t="n">
        <v>964600</v>
      </c>
      <c r="I467" s="126" t="n">
        <v>99000</v>
      </c>
      <c r="J467" s="126" t="n">
        <v>304000</v>
      </c>
      <c r="K467" s="126" t="n">
        <v>311000</v>
      </c>
      <c r="L467" s="126" t="n">
        <v>37500</v>
      </c>
      <c r="M467" s="126" t="n">
        <v>164000</v>
      </c>
      <c r="N467" s="126" t="n">
        <v>257600</v>
      </c>
      <c r="O467" s="126" t="n">
        <v>40000</v>
      </c>
      <c r="P467" s="126" t="n"/>
      <c r="Q467" s="126" t="n">
        <v>203000</v>
      </c>
      <c r="R467" s="126" t="n">
        <v>174000</v>
      </c>
      <c r="S467" s="126" t="n">
        <v>88400</v>
      </c>
      <c r="T467" s="126" t="n">
        <v>72000</v>
      </c>
      <c r="U467" s="126" t="n"/>
      <c r="V467" s="126" t="n">
        <v>9507000</v>
      </c>
    </row>
    <row r="468">
      <c r="C468" s="93" t="inlineStr">
        <is>
          <t>12월15일</t>
        </is>
      </c>
      <c r="D468" s="126" t="n">
        <v>2805000</v>
      </c>
      <c r="E468" s="126" t="n">
        <v>2066400</v>
      </c>
      <c r="F468" s="126" t="n">
        <v>1187200</v>
      </c>
      <c r="G468" s="126" t="n">
        <v>856000</v>
      </c>
      <c r="H468" s="126" t="n">
        <v>556500</v>
      </c>
      <c r="I468" s="126" t="n">
        <v>495000</v>
      </c>
      <c r="J468" s="126" t="n">
        <v>228000</v>
      </c>
      <c r="K468" s="126" t="n">
        <v>239000</v>
      </c>
      <c r="L468" s="126" t="n">
        <v>115000</v>
      </c>
      <c r="M468" s="126" t="n">
        <v>212000</v>
      </c>
      <c r="N468" s="126" t="n">
        <v>140000</v>
      </c>
      <c r="O468" s="126" t="n">
        <v>75000</v>
      </c>
      <c r="P468" s="126" t="n"/>
      <c r="Q468" s="126" t="n">
        <v>210000</v>
      </c>
      <c r="R468" s="126" t="n">
        <v>102000</v>
      </c>
      <c r="S468" s="126" t="n">
        <v>52000</v>
      </c>
      <c r="T468" s="126" t="n">
        <v>84000</v>
      </c>
      <c r="U468" s="126" t="n"/>
      <c r="V468" s="126" t="n">
        <v>9423100</v>
      </c>
    </row>
    <row r="469">
      <c r="C469" s="93" t="inlineStr">
        <is>
          <t>12월16일</t>
        </is>
      </c>
      <c r="D469" s="126" t="n">
        <v>2509000</v>
      </c>
      <c r="E469" s="126" t="n">
        <v>2542400</v>
      </c>
      <c r="F469" s="126" t="n">
        <v>1113000</v>
      </c>
      <c r="G469" s="126" t="n">
        <v>564000</v>
      </c>
      <c r="H469" s="126" t="n">
        <v>630700</v>
      </c>
      <c r="I469" s="126" t="n">
        <v>99000</v>
      </c>
      <c r="J469" s="126" t="n">
        <v>152000</v>
      </c>
      <c r="K469" s="126" t="n">
        <v>209000</v>
      </c>
      <c r="L469" s="126" t="n">
        <v>132500</v>
      </c>
      <c r="M469" s="126" t="n">
        <v>132000</v>
      </c>
      <c r="N469" s="126" t="n">
        <v>123200</v>
      </c>
      <c r="O469" s="126" t="n">
        <v>60000</v>
      </c>
      <c r="P469" s="126" t="n"/>
      <c r="Q469" s="126" t="n">
        <v>168000</v>
      </c>
      <c r="R469" s="126" t="n">
        <v>117000</v>
      </c>
      <c r="S469" s="126" t="n">
        <v>52000</v>
      </c>
      <c r="T469" s="126" t="n">
        <v>120000</v>
      </c>
      <c r="U469" s="126" t="n"/>
      <c r="V469" s="126" t="n">
        <v>8723800</v>
      </c>
    </row>
    <row r="470">
      <c r="C470" s="93" t="inlineStr">
        <is>
          <t>12월17일</t>
        </is>
      </c>
      <c r="D470" s="126" t="n">
        <v>2457000</v>
      </c>
      <c r="E470" s="126" t="n">
        <v>3248000</v>
      </c>
      <c r="F470" s="126" t="n">
        <v>1446900</v>
      </c>
      <c r="G470" s="126" t="n">
        <v>612000</v>
      </c>
      <c r="H470" s="126" t="n">
        <v>704900</v>
      </c>
      <c r="I470" s="126" t="n">
        <v>99000</v>
      </c>
      <c r="J470" s="126" t="n">
        <v>266000</v>
      </c>
      <c r="K470" s="126" t="n">
        <v>289000</v>
      </c>
      <c r="L470" s="126" t="n">
        <v>40000</v>
      </c>
      <c r="M470" s="126" t="n">
        <v>128000</v>
      </c>
      <c r="N470" s="126" t="n">
        <v>156800</v>
      </c>
      <c r="O470" s="126" t="n">
        <v>55000</v>
      </c>
      <c r="P470" s="126" t="n"/>
      <c r="Q470" s="126" t="n">
        <v>98000</v>
      </c>
      <c r="R470" s="126" t="n">
        <v>108000</v>
      </c>
      <c r="S470" s="126" t="n">
        <v>54600</v>
      </c>
      <c r="T470" s="126" t="n">
        <v>80000</v>
      </c>
      <c r="U470" s="126" t="n"/>
      <c r="V470" s="126" t="n">
        <v>9843200</v>
      </c>
    </row>
    <row r="471">
      <c r="C471" s="93" t="inlineStr">
        <is>
          <t>12월18일</t>
        </is>
      </c>
      <c r="D471" s="126" t="n">
        <v>2325000</v>
      </c>
      <c r="E471" s="126" t="n">
        <v>4659200</v>
      </c>
      <c r="F471" s="126" t="n">
        <v>2374400</v>
      </c>
      <c r="G471" s="126" t="n">
        <v>848000</v>
      </c>
      <c r="H471" s="126" t="n">
        <v>742000</v>
      </c>
      <c r="I471" s="126" t="n">
        <v>99000</v>
      </c>
      <c r="J471" s="126" t="n">
        <v>228000</v>
      </c>
      <c r="K471" s="126" t="n">
        <v>192000</v>
      </c>
      <c r="L471" s="126" t="n">
        <v>155000</v>
      </c>
      <c r="M471" s="126" t="n">
        <v>168000</v>
      </c>
      <c r="N471" s="126" t="n">
        <v>128800</v>
      </c>
      <c r="O471" s="126" t="n"/>
      <c r="P471" s="126" t="n"/>
      <c r="Q471" s="126" t="n">
        <v>84000</v>
      </c>
      <c r="R471" s="126" t="n">
        <v>78000</v>
      </c>
      <c r="S471" s="126" t="n">
        <v>54600</v>
      </c>
      <c r="T471" s="126" t="n">
        <v>20000</v>
      </c>
      <c r="U471" s="126" t="n"/>
      <c r="V471" s="126" t="n">
        <v>12156000</v>
      </c>
    </row>
    <row r="472">
      <c r="C472" s="93" t="inlineStr">
        <is>
          <t>12월19일</t>
        </is>
      </c>
      <c r="D472" s="126" t="n">
        <v>2023000</v>
      </c>
      <c r="E472" s="126" t="n">
        <v>1192800</v>
      </c>
      <c r="F472" s="126" t="n">
        <v>742000</v>
      </c>
      <c r="G472" s="126" t="n">
        <v>356000</v>
      </c>
      <c r="H472" s="126" t="n">
        <v>556500</v>
      </c>
      <c r="I472" s="126" t="n"/>
      <c r="J472" s="126" t="n">
        <v>38000</v>
      </c>
      <c r="K472" s="126" t="n">
        <v>140000</v>
      </c>
      <c r="L472" s="126" t="n">
        <v>70000</v>
      </c>
      <c r="M472" s="126" t="n">
        <v>84000</v>
      </c>
      <c r="N472" s="126" t="n">
        <v>123200</v>
      </c>
      <c r="O472" s="126" t="n">
        <v>90000</v>
      </c>
      <c r="P472" s="126" t="n"/>
      <c r="Q472" s="126" t="n">
        <v>133000</v>
      </c>
      <c r="R472" s="126" t="n">
        <v>105000</v>
      </c>
      <c r="S472" s="126" t="n"/>
      <c r="T472" s="126" t="n">
        <v>60000</v>
      </c>
      <c r="U472" s="126" t="n"/>
      <c r="V472" s="126" t="n">
        <v>5713500</v>
      </c>
    </row>
    <row r="473">
      <c r="C473" s="93" t="inlineStr">
        <is>
          <t>12월20일</t>
        </is>
      </c>
      <c r="D473" s="126" t="n">
        <v>2734000</v>
      </c>
      <c r="E473" s="126" t="n">
        <v>1960000</v>
      </c>
      <c r="F473" s="126" t="n">
        <v>1409800</v>
      </c>
      <c r="G473" s="126" t="n">
        <v>704000</v>
      </c>
      <c r="H473" s="126" t="n">
        <v>964600</v>
      </c>
      <c r="I473" s="126" t="n">
        <v>99000</v>
      </c>
      <c r="J473" s="126" t="n">
        <v>418000</v>
      </c>
      <c r="K473" s="126" t="n">
        <v>174000</v>
      </c>
      <c r="L473" s="126" t="n">
        <v>55000</v>
      </c>
      <c r="M473" s="126" t="n">
        <v>132000</v>
      </c>
      <c r="N473" s="126" t="n">
        <v>168000</v>
      </c>
      <c r="O473" s="126" t="n">
        <v>35000</v>
      </c>
      <c r="P473" s="126" t="n"/>
      <c r="Q473" s="126" t="n">
        <v>210000</v>
      </c>
      <c r="R473" s="126" t="n">
        <v>90000</v>
      </c>
      <c r="S473" s="126" t="n">
        <v>36400</v>
      </c>
      <c r="T473" s="126" t="n">
        <v>28000</v>
      </c>
      <c r="U473" s="126" t="n"/>
      <c r="V473" s="126" t="n">
        <v>9217800</v>
      </c>
    </row>
    <row r="474">
      <c r="C474" s="93" t="inlineStr">
        <is>
          <t>12월21일</t>
        </is>
      </c>
      <c r="D474" s="126" t="n">
        <v>3375000</v>
      </c>
      <c r="E474" s="126" t="n">
        <v>3942400</v>
      </c>
      <c r="F474" s="126" t="n">
        <v>1817900</v>
      </c>
      <c r="G474" s="126" t="n">
        <v>1120000</v>
      </c>
      <c r="H474" s="126" t="n">
        <v>1187200</v>
      </c>
      <c r="I474" s="126" t="n"/>
      <c r="J474" s="126" t="n">
        <v>380000</v>
      </c>
      <c r="K474" s="126" t="n">
        <v>302000</v>
      </c>
      <c r="L474" s="126" t="n">
        <v>95000</v>
      </c>
      <c r="M474" s="126" t="n">
        <v>220000</v>
      </c>
      <c r="N474" s="126" t="n">
        <v>156800</v>
      </c>
      <c r="O474" s="126" t="n">
        <v>130000</v>
      </c>
      <c r="P474" s="126" t="n"/>
      <c r="Q474" s="126" t="n">
        <v>154000</v>
      </c>
      <c r="R474" s="126" t="n">
        <v>147000</v>
      </c>
      <c r="S474" s="126" t="n">
        <v>176800</v>
      </c>
      <c r="T474" s="126" t="n">
        <v>128000</v>
      </c>
      <c r="U474" s="126" t="n"/>
      <c r="V474" s="126" t="n">
        <v>13332100</v>
      </c>
    </row>
    <row r="475">
      <c r="C475" s="93" t="inlineStr">
        <is>
          <t>12월22일</t>
        </is>
      </c>
      <c r="D475" s="126" t="n">
        <v>3687000</v>
      </c>
      <c r="E475" s="126" t="n">
        <v>8551200</v>
      </c>
      <c r="F475" s="126" t="n">
        <v>3895500</v>
      </c>
      <c r="G475" s="126" t="n">
        <v>1024000</v>
      </c>
      <c r="H475" s="126" t="n">
        <v>1224300</v>
      </c>
      <c r="I475" s="126" t="n">
        <v>99000</v>
      </c>
      <c r="J475" s="126" t="n">
        <v>304000</v>
      </c>
      <c r="K475" s="126" t="n">
        <v>568000</v>
      </c>
      <c r="L475" s="126" t="n">
        <v>60000</v>
      </c>
      <c r="M475" s="126" t="n">
        <v>72000</v>
      </c>
      <c r="N475" s="126" t="n">
        <v>436800</v>
      </c>
      <c r="O475" s="126" t="n">
        <v>40000</v>
      </c>
      <c r="P475" s="126" t="n"/>
      <c r="Q475" s="126" t="n">
        <v>133000</v>
      </c>
      <c r="R475" s="126" t="n">
        <v>171000</v>
      </c>
      <c r="S475" s="126" t="n">
        <v>72800</v>
      </c>
      <c r="T475" s="126" t="n">
        <v>60000</v>
      </c>
      <c r="U475" s="126" t="n"/>
      <c r="V475" s="126" t="n">
        <v>20398600</v>
      </c>
    </row>
    <row r="476">
      <c r="C476" s="93" t="inlineStr">
        <is>
          <t>12월23일</t>
        </is>
      </c>
      <c r="D476" s="126" t="n">
        <v>3091000</v>
      </c>
      <c r="E476" s="126" t="n">
        <v>19913600</v>
      </c>
      <c r="F476" s="126" t="n">
        <v>7160300</v>
      </c>
      <c r="G476" s="126" t="n">
        <v>932000</v>
      </c>
      <c r="H476" s="126" t="n">
        <v>1187200</v>
      </c>
      <c r="I476" s="126" t="n">
        <v>297000</v>
      </c>
      <c r="J476" s="126" t="n">
        <v>532000</v>
      </c>
      <c r="K476" s="126" t="n">
        <v>541000</v>
      </c>
      <c r="L476" s="126" t="n">
        <v>40000</v>
      </c>
      <c r="M476" s="126" t="n">
        <v>140000</v>
      </c>
      <c r="N476" s="126" t="n">
        <v>380800</v>
      </c>
      <c r="O476" s="126" t="n">
        <v>95000</v>
      </c>
      <c r="P476" s="126" t="n"/>
      <c r="Q476" s="126" t="n">
        <v>133000</v>
      </c>
      <c r="R476" s="126" t="n">
        <v>183000</v>
      </c>
      <c r="S476" s="126" t="n">
        <v>127400</v>
      </c>
      <c r="T476" s="126" t="n">
        <v>100000</v>
      </c>
      <c r="U476" s="126" t="n"/>
      <c r="V476" s="126" t="n">
        <v>34853300</v>
      </c>
    </row>
    <row r="477">
      <c r="C477" s="93" t="inlineStr">
        <is>
          <t>12월24일</t>
        </is>
      </c>
      <c r="D477" s="126" t="n">
        <v>3572000</v>
      </c>
      <c r="E477" s="126" t="n">
        <v>17147200</v>
      </c>
      <c r="F477" s="126" t="n">
        <v>7716800</v>
      </c>
      <c r="G477" s="126" t="n">
        <v>808000</v>
      </c>
      <c r="H477" s="126" t="n">
        <v>1892100</v>
      </c>
      <c r="I477" s="126" t="n">
        <v>297000</v>
      </c>
      <c r="J477" s="126" t="n">
        <v>608000</v>
      </c>
      <c r="K477" s="126" t="n">
        <v>433000</v>
      </c>
      <c r="L477" s="126" t="n">
        <v>75000</v>
      </c>
      <c r="M477" s="126" t="n">
        <v>192000</v>
      </c>
      <c r="N477" s="126" t="n">
        <v>212800</v>
      </c>
      <c r="O477" s="126" t="n">
        <v>135000</v>
      </c>
      <c r="P477" s="126" t="n"/>
      <c r="Q477" s="126" t="n">
        <v>182000</v>
      </c>
      <c r="R477" s="126" t="n">
        <v>213000</v>
      </c>
      <c r="S477" s="126" t="n">
        <v>158600</v>
      </c>
      <c r="T477" s="126" t="n">
        <v>88000</v>
      </c>
      <c r="U477" s="126" t="n"/>
      <c r="V477" s="126" t="n">
        <v>33730500</v>
      </c>
    </row>
    <row r="478">
      <c r="C478" s="93" t="inlineStr">
        <is>
          <t>12월25일</t>
        </is>
      </c>
      <c r="D478" s="126" t="n">
        <v>5536000</v>
      </c>
      <c r="E478" s="126" t="n">
        <v>15607200</v>
      </c>
      <c r="F478" s="126" t="n">
        <v>9683100</v>
      </c>
      <c r="G478" s="126" t="n">
        <v>1036000</v>
      </c>
      <c r="H478" s="126" t="n">
        <v>2374400</v>
      </c>
      <c r="I478" s="126" t="n">
        <v>396000</v>
      </c>
      <c r="J478" s="126" t="n">
        <v>608000</v>
      </c>
      <c r="K478" s="126" t="n">
        <v>647000</v>
      </c>
      <c r="L478" s="126" t="n">
        <v>150000</v>
      </c>
      <c r="M478" s="126" t="n">
        <v>252000</v>
      </c>
      <c r="N478" s="126" t="n">
        <v>431200</v>
      </c>
      <c r="O478" s="126" t="n">
        <v>100000</v>
      </c>
      <c r="P478" s="126" t="n"/>
      <c r="Q478" s="126" t="n">
        <v>84000</v>
      </c>
      <c r="R478" s="126" t="n">
        <v>387000</v>
      </c>
      <c r="S478" s="126" t="n">
        <v>195000</v>
      </c>
      <c r="T478" s="126" t="n">
        <v>160000</v>
      </c>
      <c r="U478" s="126" t="n"/>
      <c r="V478" s="126" t="n">
        <v>37646900</v>
      </c>
    </row>
    <row r="479">
      <c r="C479" s="93" t="inlineStr">
        <is>
          <t>12월26일</t>
        </is>
      </c>
      <c r="D479" s="126" t="n">
        <v>3527000</v>
      </c>
      <c r="E479" s="126" t="n">
        <v>12012000</v>
      </c>
      <c r="F479" s="126" t="n">
        <v>6195700</v>
      </c>
      <c r="G479" s="126" t="n">
        <v>988000</v>
      </c>
      <c r="H479" s="126" t="n">
        <v>1298500</v>
      </c>
      <c r="I479" s="126" t="n">
        <v>396000</v>
      </c>
      <c r="J479" s="126" t="n">
        <v>532000</v>
      </c>
      <c r="K479" s="126" t="n">
        <v>459000</v>
      </c>
      <c r="L479" s="126" t="n">
        <v>95000</v>
      </c>
      <c r="M479" s="126" t="n">
        <v>124000</v>
      </c>
      <c r="N479" s="126" t="n">
        <v>218400</v>
      </c>
      <c r="O479" s="126" t="n">
        <v>150000</v>
      </c>
      <c r="P479" s="126" t="n"/>
      <c r="Q479" s="126" t="n">
        <v>56000</v>
      </c>
      <c r="R479" s="126" t="n">
        <v>216000</v>
      </c>
      <c r="S479" s="126" t="n">
        <v>52000</v>
      </c>
      <c r="T479" s="126" t="n">
        <v>20000</v>
      </c>
      <c r="U479" s="126" t="n"/>
      <c r="V479" s="126" t="n">
        <v>26339600</v>
      </c>
    </row>
    <row r="480">
      <c r="C480" s="93" t="inlineStr">
        <is>
          <t>12월27일</t>
        </is>
      </c>
      <c r="D480" s="126" t="n">
        <v>3894000</v>
      </c>
      <c r="E480" s="126" t="n">
        <v>12784800</v>
      </c>
      <c r="F480" s="126" t="n">
        <v>6232800</v>
      </c>
      <c r="G480" s="126" t="n">
        <v>1224000</v>
      </c>
      <c r="H480" s="126" t="n">
        <v>1521100</v>
      </c>
      <c r="I480" s="126" t="n">
        <v>495000</v>
      </c>
      <c r="J480" s="126" t="n">
        <v>494000</v>
      </c>
      <c r="K480" s="126" t="n">
        <v>450000</v>
      </c>
      <c r="L480" s="126" t="n">
        <v>75000</v>
      </c>
      <c r="M480" s="126" t="n">
        <v>104000</v>
      </c>
      <c r="N480" s="126" t="n">
        <v>476000</v>
      </c>
      <c r="O480" s="126" t="n">
        <v>55000</v>
      </c>
      <c r="P480" s="126" t="n"/>
      <c r="Q480" s="126" t="n">
        <v>203000</v>
      </c>
      <c r="R480" s="126" t="n">
        <v>213000</v>
      </c>
      <c r="S480" s="126" t="n">
        <v>197600</v>
      </c>
      <c r="T480" s="126" t="n">
        <v>64000</v>
      </c>
      <c r="U480" s="126" t="n"/>
      <c r="V480" s="126" t="n">
        <v>28483300</v>
      </c>
    </row>
    <row r="481">
      <c r="C481" s="93" t="inlineStr">
        <is>
          <t>12월28일</t>
        </is>
      </c>
      <c r="D481" s="126" t="n">
        <v>5065000</v>
      </c>
      <c r="E481" s="126" t="n">
        <v>14123200</v>
      </c>
      <c r="F481" s="126" t="n">
        <v>6307000</v>
      </c>
      <c r="G481" s="126" t="n">
        <v>1436000</v>
      </c>
      <c r="H481" s="126" t="n">
        <v>2040500</v>
      </c>
      <c r="I481" s="126" t="n">
        <v>99000</v>
      </c>
      <c r="J481" s="126" t="n">
        <v>570000</v>
      </c>
      <c r="K481" s="126" t="n">
        <v>473000</v>
      </c>
      <c r="L481" s="126" t="n">
        <v>130000</v>
      </c>
      <c r="M481" s="126" t="n">
        <v>208000</v>
      </c>
      <c r="N481" s="126" t="n">
        <v>504000</v>
      </c>
      <c r="O481" s="126" t="n">
        <v>130000</v>
      </c>
      <c r="P481" s="126" t="n"/>
      <c r="Q481" s="126" t="n">
        <v>189000</v>
      </c>
      <c r="R481" s="126" t="n">
        <v>246000</v>
      </c>
      <c r="S481" s="126" t="n">
        <v>106600</v>
      </c>
      <c r="T481" s="126" t="n">
        <v>80000</v>
      </c>
      <c r="U481" s="126" t="n"/>
      <c r="V481" s="126" t="n">
        <v>31707300</v>
      </c>
    </row>
    <row r="482">
      <c r="C482" s="93" t="inlineStr">
        <is>
          <t>12월29일</t>
        </is>
      </c>
      <c r="D482" s="126" t="n">
        <v>3790000</v>
      </c>
      <c r="E482" s="126" t="n">
        <v>14784000</v>
      </c>
      <c r="F482" s="126" t="n">
        <v>6863500</v>
      </c>
      <c r="G482" s="126" t="n">
        <v>1572000</v>
      </c>
      <c r="H482" s="126" t="n">
        <v>1706600</v>
      </c>
      <c r="I482" s="126" t="n">
        <v>297000</v>
      </c>
      <c r="J482" s="126" t="n">
        <v>608000</v>
      </c>
      <c r="K482" s="126" t="n">
        <v>477000</v>
      </c>
      <c r="L482" s="126" t="n">
        <v>80000</v>
      </c>
      <c r="M482" s="126" t="n">
        <v>244000</v>
      </c>
      <c r="N482" s="126" t="n">
        <v>375200</v>
      </c>
      <c r="O482" s="126" t="n">
        <v>40000</v>
      </c>
      <c r="P482" s="126" t="n"/>
      <c r="Q482" s="126" t="n">
        <v>273000</v>
      </c>
      <c r="R482" s="126" t="n">
        <v>234000</v>
      </c>
      <c r="S482" s="126" t="n">
        <v>158600</v>
      </c>
      <c r="T482" s="126" t="n">
        <v>80000</v>
      </c>
      <c r="U482" s="126" t="n"/>
      <c r="V482" s="126" t="n">
        <v>31582900</v>
      </c>
    </row>
    <row r="483">
      <c r="C483" s="93" t="inlineStr">
        <is>
          <t>12월30일</t>
        </is>
      </c>
      <c r="D483" s="126" t="n">
        <v>2780000</v>
      </c>
      <c r="E483" s="126" t="n">
        <v>12012000</v>
      </c>
      <c r="F483" s="126" t="n">
        <v>4711700</v>
      </c>
      <c r="G483" s="126" t="n">
        <v>1088000</v>
      </c>
      <c r="H483" s="126" t="n">
        <v>1855000</v>
      </c>
      <c r="I483" s="126" t="n">
        <v>396000</v>
      </c>
      <c r="J483" s="126" t="n">
        <v>494000</v>
      </c>
      <c r="K483" s="126" t="n">
        <v>454000</v>
      </c>
      <c r="L483" s="126" t="n">
        <v>150000</v>
      </c>
      <c r="M483" s="126" t="n">
        <v>144000</v>
      </c>
      <c r="N483" s="126" t="n">
        <v>302400</v>
      </c>
      <c r="O483" s="126" t="n">
        <v>60000</v>
      </c>
      <c r="P483" s="126" t="n"/>
      <c r="Q483" s="126" t="n">
        <v>70000</v>
      </c>
      <c r="R483" s="126" t="n">
        <v>219000</v>
      </c>
      <c r="S483" s="126" t="n">
        <v>158600</v>
      </c>
      <c r="T483" s="126" t="n">
        <v>84000</v>
      </c>
      <c r="U483" s="126" t="n"/>
      <c r="V483" s="126" t="n">
        <v>24978700</v>
      </c>
    </row>
    <row r="484">
      <c r="C484" s="93" t="inlineStr">
        <is>
          <t>12월31일</t>
        </is>
      </c>
      <c r="D484" s="126" t="n">
        <v>1574000</v>
      </c>
      <c r="E484" s="126" t="n">
        <v>7660800</v>
      </c>
      <c r="F484" s="126" t="n">
        <v>2930900</v>
      </c>
      <c r="G484" s="126" t="n">
        <v>660000</v>
      </c>
      <c r="H484" s="126" t="n">
        <v>853300</v>
      </c>
      <c r="I484" s="126" t="n">
        <v>198000</v>
      </c>
      <c r="J484" s="126" t="n">
        <v>152000</v>
      </c>
      <c r="K484" s="126" t="n">
        <v>261000</v>
      </c>
      <c r="L484" s="126" t="n">
        <v>60000</v>
      </c>
      <c r="M484" s="126" t="n">
        <v>20000</v>
      </c>
      <c r="N484" s="126" t="n">
        <v>196000</v>
      </c>
      <c r="O484" s="126" t="n">
        <v>55000</v>
      </c>
      <c r="P484" s="126" t="n"/>
      <c r="Q484" s="126" t="n">
        <v>28000</v>
      </c>
      <c r="R484" s="126" t="n">
        <v>105000</v>
      </c>
      <c r="S484" s="126" t="n">
        <v>85800</v>
      </c>
      <c r="T484" s="126" t="n">
        <v>20000</v>
      </c>
      <c r="U484" s="126" t="n"/>
      <c r="V484" s="126" t="n">
        <v>14859800</v>
      </c>
    </row>
    <row r="485">
      <c r="B485" s="93" t="inlineStr">
        <is>
          <t>12월 요약</t>
        </is>
      </c>
      <c r="C485" s="93" t="n"/>
      <c r="D485" s="126" t="n">
        <v>99389000</v>
      </c>
      <c r="E485" s="126" t="n">
        <v>196985600</v>
      </c>
      <c r="F485" s="126" t="n">
        <v>91451500</v>
      </c>
      <c r="G485" s="126" t="n">
        <v>29416000</v>
      </c>
      <c r="H485" s="126" t="n">
        <v>35022400</v>
      </c>
      <c r="I485" s="126" t="n">
        <v>7623000</v>
      </c>
      <c r="J485" s="126" t="n">
        <v>10564000</v>
      </c>
      <c r="K485" s="126" t="n">
        <v>10131000</v>
      </c>
      <c r="L485" s="126" t="n">
        <v>2630000</v>
      </c>
      <c r="M485" s="126" t="n">
        <v>4592000</v>
      </c>
      <c r="N485" s="126" t="n">
        <v>6932800</v>
      </c>
      <c r="O485" s="126" t="n">
        <v>2290000</v>
      </c>
      <c r="P485" s="126" t="n"/>
      <c r="Q485" s="126" t="n">
        <v>4641000</v>
      </c>
      <c r="R485" s="126" t="n">
        <v>4752000</v>
      </c>
      <c r="S485" s="126" t="n">
        <v>2847000</v>
      </c>
      <c r="T485" s="126" t="n">
        <v>2004000</v>
      </c>
      <c r="U485" s="126" t="n"/>
      <c r="V485" s="126" t="n">
        <v>511271300</v>
      </c>
    </row>
    <row r="486">
      <c r="A486" s="93" t="inlineStr">
        <is>
          <t>2020년 요약</t>
        </is>
      </c>
      <c r="B486" s="93" t="n"/>
      <c r="C486" s="93" t="n"/>
      <c r="D486" s="126" t="n">
        <v>1858509000</v>
      </c>
      <c r="E486" s="126" t="n">
        <v>321117600</v>
      </c>
      <c r="F486" s="126" t="n">
        <v>156191000</v>
      </c>
      <c r="G486" s="126" t="n">
        <v>172871000</v>
      </c>
      <c r="H486" s="126" t="n">
        <v>99971200</v>
      </c>
      <c r="I486" s="126" t="n">
        <v>95139000</v>
      </c>
      <c r="J486" s="126" t="n">
        <v>71941600</v>
      </c>
      <c r="K486" s="126" t="n">
        <v>62714000</v>
      </c>
      <c r="L486" s="126" t="n">
        <v>63565000</v>
      </c>
      <c r="M486" s="126" t="n">
        <v>38364000</v>
      </c>
      <c r="N486" s="126" t="n">
        <v>17147200</v>
      </c>
      <c r="O486" s="126" t="n">
        <v>26240000</v>
      </c>
      <c r="P486" s="126" t="n">
        <v>26295000</v>
      </c>
      <c r="Q486" s="126" t="n">
        <v>6622000</v>
      </c>
      <c r="R486" s="126" t="n">
        <v>4944000</v>
      </c>
      <c r="S486" s="126" t="n">
        <v>5977400</v>
      </c>
      <c r="T486" s="126" t="n">
        <v>2234000</v>
      </c>
      <c r="U486" s="126" t="n">
        <v>1540000</v>
      </c>
      <c r="V486" s="126" t="n">
        <v>3031383000</v>
      </c>
    </row>
    <row r="487">
      <c r="A487" s="93" t="inlineStr">
        <is>
          <t>2021년</t>
        </is>
      </c>
      <c r="B487" s="93" t="inlineStr">
        <is>
          <t>1월</t>
        </is>
      </c>
      <c r="C487" s="93" t="inlineStr">
        <is>
          <t>1월1일</t>
        </is>
      </c>
      <c r="D487" s="126" t="n">
        <v>2422000</v>
      </c>
      <c r="E487" s="126" t="n">
        <v>13759200</v>
      </c>
      <c r="F487" s="126" t="n">
        <v>5305300</v>
      </c>
      <c r="G487" s="126" t="n">
        <v>1152000</v>
      </c>
      <c r="H487" s="126" t="n">
        <v>1372700</v>
      </c>
      <c r="I487" s="126" t="n">
        <v>99000</v>
      </c>
      <c r="J487" s="126" t="n">
        <v>266000</v>
      </c>
      <c r="K487" s="126" t="n">
        <v>414000</v>
      </c>
      <c r="L487" s="126" t="n">
        <v>110000</v>
      </c>
      <c r="M487" s="126" t="n">
        <v>148000</v>
      </c>
      <c r="N487" s="126" t="n">
        <v>414400</v>
      </c>
      <c r="O487" s="126" t="n"/>
      <c r="P487" s="126" t="n"/>
      <c r="Q487" s="126" t="n">
        <v>140000</v>
      </c>
      <c r="R487" s="126" t="n">
        <v>132000</v>
      </c>
      <c r="S487" s="126" t="n">
        <v>174200</v>
      </c>
      <c r="T487" s="126" t="n">
        <v>92000</v>
      </c>
      <c r="U487" s="126" t="n"/>
      <c r="V487" s="126" t="n">
        <v>26000800</v>
      </c>
    </row>
    <row r="488">
      <c r="C488" s="93" t="inlineStr">
        <is>
          <t>1월2일</t>
        </is>
      </c>
      <c r="D488" s="126" t="n">
        <v>2694000</v>
      </c>
      <c r="E488" s="126" t="n">
        <v>11144000</v>
      </c>
      <c r="F488" s="126" t="n">
        <v>4897200</v>
      </c>
      <c r="G488" s="126" t="n">
        <v>1004000</v>
      </c>
      <c r="H488" s="126" t="n">
        <v>1113000</v>
      </c>
      <c r="I488" s="126" t="n">
        <v>198000</v>
      </c>
      <c r="J488" s="126" t="n">
        <v>494000</v>
      </c>
      <c r="K488" s="126" t="n">
        <v>498000</v>
      </c>
      <c r="L488" s="126" t="n">
        <v>60000</v>
      </c>
      <c r="M488" s="126" t="n">
        <v>108000</v>
      </c>
      <c r="N488" s="126" t="n">
        <v>431200</v>
      </c>
      <c r="O488" s="126" t="n">
        <v>140000</v>
      </c>
      <c r="P488" s="126" t="n"/>
      <c r="Q488" s="126" t="n">
        <v>210000</v>
      </c>
      <c r="R488" s="126" t="n">
        <v>153000</v>
      </c>
      <c r="S488" s="126" t="n">
        <v>54600</v>
      </c>
      <c r="T488" s="126" t="n">
        <v>60000</v>
      </c>
      <c r="U488" s="126" t="n"/>
      <c r="V488" s="126" t="n">
        <v>23259000</v>
      </c>
    </row>
    <row r="489">
      <c r="C489" s="93" t="inlineStr">
        <is>
          <t>1월3일</t>
        </is>
      </c>
      <c r="D489" s="126" t="n">
        <v>3295000</v>
      </c>
      <c r="E489" s="126" t="n">
        <v>15108800</v>
      </c>
      <c r="F489" s="126" t="n">
        <v>5231100</v>
      </c>
      <c r="G489" s="126" t="n">
        <v>1072000</v>
      </c>
      <c r="H489" s="126" t="n">
        <v>1855000</v>
      </c>
      <c r="I489" s="126" t="n"/>
      <c r="J489" s="126" t="n">
        <v>494000</v>
      </c>
      <c r="K489" s="126" t="n">
        <v>507000</v>
      </c>
      <c r="L489" s="126" t="n">
        <v>95000</v>
      </c>
      <c r="M489" s="126" t="n">
        <v>108000</v>
      </c>
      <c r="N489" s="126" t="n">
        <v>509600</v>
      </c>
      <c r="O489" s="126" t="n">
        <v>165000</v>
      </c>
      <c r="P489" s="126" t="n"/>
      <c r="Q489" s="126" t="n">
        <v>252000</v>
      </c>
      <c r="R489" s="126" t="n">
        <v>174000</v>
      </c>
      <c r="S489" s="126" t="n">
        <v>192400</v>
      </c>
      <c r="T489" s="126" t="n">
        <v>20000</v>
      </c>
      <c r="U489" s="126" t="n"/>
      <c r="V489" s="126" t="n">
        <v>29078900</v>
      </c>
    </row>
    <row r="490">
      <c r="C490" s="93" t="inlineStr">
        <is>
          <t>1월4일</t>
        </is>
      </c>
      <c r="D490" s="126" t="n">
        <v>4143000</v>
      </c>
      <c r="E490" s="126" t="n">
        <v>11082400</v>
      </c>
      <c r="F490" s="126" t="n">
        <v>4192300</v>
      </c>
      <c r="G490" s="126" t="n">
        <v>1752000</v>
      </c>
      <c r="H490" s="126" t="n">
        <v>1706600</v>
      </c>
      <c r="I490" s="126" t="n">
        <v>396000</v>
      </c>
      <c r="J490" s="126" t="n">
        <v>418000</v>
      </c>
      <c r="K490" s="126" t="n">
        <v>532000</v>
      </c>
      <c r="L490" s="126" t="n">
        <v>95000</v>
      </c>
      <c r="M490" s="126" t="n">
        <v>164000</v>
      </c>
      <c r="N490" s="126" t="n">
        <v>448000</v>
      </c>
      <c r="O490" s="126" t="n">
        <v>130000</v>
      </c>
      <c r="P490" s="126" t="n"/>
      <c r="Q490" s="126" t="n">
        <v>245000</v>
      </c>
      <c r="R490" s="126" t="n">
        <v>168000</v>
      </c>
      <c r="S490" s="126" t="n">
        <v>158600</v>
      </c>
      <c r="T490" s="126" t="n">
        <v>72000</v>
      </c>
      <c r="U490" s="126" t="n"/>
      <c r="V490" s="126" t="n">
        <v>25702900</v>
      </c>
    </row>
    <row r="491">
      <c r="C491" s="93" t="inlineStr">
        <is>
          <t>1월5일</t>
        </is>
      </c>
      <c r="D491" s="126" t="n">
        <v>4161000</v>
      </c>
      <c r="E491" s="126" t="n">
        <v>4956000</v>
      </c>
      <c r="F491" s="126" t="n">
        <v>3487400</v>
      </c>
      <c r="G491" s="126" t="n">
        <v>908000</v>
      </c>
      <c r="H491" s="126" t="n">
        <v>1446900</v>
      </c>
      <c r="I491" s="126" t="n">
        <v>396000</v>
      </c>
      <c r="J491" s="126" t="n">
        <v>456000</v>
      </c>
      <c r="K491" s="126" t="n">
        <v>482000</v>
      </c>
      <c r="L491" s="126" t="n">
        <v>150000</v>
      </c>
      <c r="M491" s="126" t="n">
        <v>124000</v>
      </c>
      <c r="N491" s="126" t="n">
        <v>358400</v>
      </c>
      <c r="O491" s="126" t="n">
        <v>110000</v>
      </c>
      <c r="P491" s="126" t="n"/>
      <c r="Q491" s="126" t="n">
        <v>266000</v>
      </c>
      <c r="R491" s="126" t="n">
        <v>93000</v>
      </c>
      <c r="S491" s="126" t="n">
        <v>156000</v>
      </c>
      <c r="T491" s="126" t="n">
        <v>124000</v>
      </c>
      <c r="U491" s="126" t="n"/>
      <c r="V491" s="126" t="n">
        <v>17674700</v>
      </c>
    </row>
    <row r="492">
      <c r="C492" s="93" t="inlineStr">
        <is>
          <t>1월6일</t>
        </is>
      </c>
      <c r="D492" s="126" t="n">
        <v>4976000</v>
      </c>
      <c r="E492" s="126" t="n">
        <v>5499200</v>
      </c>
      <c r="F492" s="126" t="n">
        <v>3301900</v>
      </c>
      <c r="G492" s="126" t="n">
        <v>640000</v>
      </c>
      <c r="H492" s="126" t="n">
        <v>1817900</v>
      </c>
      <c r="I492" s="126" t="n">
        <v>198000</v>
      </c>
      <c r="J492" s="126" t="n">
        <v>684000</v>
      </c>
      <c r="K492" s="126" t="n">
        <v>336000</v>
      </c>
      <c r="L492" s="126" t="n">
        <v>40000</v>
      </c>
      <c r="M492" s="126" t="n">
        <v>252000</v>
      </c>
      <c r="N492" s="126" t="n">
        <v>268800</v>
      </c>
      <c r="O492" s="126" t="n">
        <v>60000</v>
      </c>
      <c r="P492" s="126" t="n"/>
      <c r="Q492" s="126" t="n">
        <v>217000</v>
      </c>
      <c r="R492" s="126" t="n">
        <v>84000</v>
      </c>
      <c r="S492" s="126" t="n">
        <v>72800</v>
      </c>
      <c r="T492" s="126" t="n"/>
      <c r="U492" s="126" t="n"/>
      <c r="V492" s="126" t="n">
        <v>18447600</v>
      </c>
    </row>
    <row r="493">
      <c r="C493" s="93" t="inlineStr">
        <is>
          <t>1월7일</t>
        </is>
      </c>
      <c r="D493" s="126" t="n">
        <v>4487000</v>
      </c>
      <c r="E493" s="126" t="n">
        <v>6160000</v>
      </c>
      <c r="F493" s="126" t="n">
        <v>3598700</v>
      </c>
      <c r="G493" s="126" t="n">
        <v>868000</v>
      </c>
      <c r="H493" s="126" t="n">
        <v>1632400</v>
      </c>
      <c r="I493" s="126" t="n">
        <v>594000</v>
      </c>
      <c r="J493" s="126" t="n">
        <v>456000</v>
      </c>
      <c r="K493" s="126" t="n">
        <v>416000</v>
      </c>
      <c r="L493" s="126" t="n">
        <v>130000</v>
      </c>
      <c r="M493" s="126" t="n">
        <v>184000</v>
      </c>
      <c r="N493" s="126" t="n">
        <v>341600</v>
      </c>
      <c r="O493" s="126" t="n">
        <v>95000</v>
      </c>
      <c r="P493" s="126" t="n"/>
      <c r="Q493" s="126" t="n">
        <v>224000</v>
      </c>
      <c r="R493" s="126" t="n">
        <v>96000</v>
      </c>
      <c r="S493" s="126" t="n">
        <v>122200</v>
      </c>
      <c r="T493" s="126" t="n">
        <v>40000</v>
      </c>
      <c r="U493" s="126" t="n"/>
      <c r="V493" s="126" t="n">
        <v>19444900</v>
      </c>
    </row>
    <row r="494">
      <c r="C494" s="93" t="inlineStr">
        <is>
          <t>1월8일</t>
        </is>
      </c>
      <c r="D494" s="126" t="n">
        <v>3414000</v>
      </c>
      <c r="E494" s="126" t="n">
        <v>7072800</v>
      </c>
      <c r="F494" s="126" t="n">
        <v>3450300</v>
      </c>
      <c r="G494" s="126" t="n">
        <v>628000</v>
      </c>
      <c r="H494" s="126" t="n">
        <v>1298500</v>
      </c>
      <c r="I494" s="126" t="n">
        <v>495000</v>
      </c>
      <c r="J494" s="126" t="n">
        <v>380000</v>
      </c>
      <c r="K494" s="126" t="n">
        <v>487000</v>
      </c>
      <c r="L494" s="126" t="n">
        <v>40000</v>
      </c>
      <c r="M494" s="126" t="n">
        <v>196000</v>
      </c>
      <c r="N494" s="126" t="n">
        <v>330400</v>
      </c>
      <c r="O494" s="126" t="n">
        <v>60000</v>
      </c>
      <c r="P494" s="126" t="n"/>
      <c r="Q494" s="126" t="n">
        <v>98000</v>
      </c>
      <c r="R494" s="126" t="n">
        <v>78000</v>
      </c>
      <c r="S494" s="126" t="n">
        <v>161200</v>
      </c>
      <c r="T494" s="126" t="n">
        <v>20000</v>
      </c>
      <c r="U494" s="126" t="n"/>
      <c r="V494" s="126" t="n">
        <v>18209200</v>
      </c>
    </row>
    <row r="495">
      <c r="C495" s="93" t="inlineStr">
        <is>
          <t>1월9일</t>
        </is>
      </c>
      <c r="D495" s="126" t="n">
        <v>4226000</v>
      </c>
      <c r="E495" s="126" t="n">
        <v>6931400</v>
      </c>
      <c r="F495" s="126" t="n">
        <v>2485700</v>
      </c>
      <c r="G495" s="126" t="n">
        <v>904000</v>
      </c>
      <c r="H495" s="126" t="n">
        <v>1446900</v>
      </c>
      <c r="I495" s="126" t="n">
        <v>198000</v>
      </c>
      <c r="J495" s="126" t="n">
        <v>304000</v>
      </c>
      <c r="K495" s="126" t="n">
        <v>385000</v>
      </c>
      <c r="L495" s="126" t="n">
        <v>135000</v>
      </c>
      <c r="M495" s="126" t="n">
        <v>156000</v>
      </c>
      <c r="N495" s="126" t="n">
        <v>240800</v>
      </c>
      <c r="O495" s="126" t="n">
        <v>170000</v>
      </c>
      <c r="P495" s="126" t="n"/>
      <c r="Q495" s="126" t="n">
        <v>175000</v>
      </c>
      <c r="R495" s="126" t="n">
        <v>93000</v>
      </c>
      <c r="S495" s="126" t="n">
        <v>101400</v>
      </c>
      <c r="T495" s="126" t="n">
        <v>84000</v>
      </c>
      <c r="U495" s="126" t="n"/>
      <c r="V495" s="126" t="n">
        <v>18036200</v>
      </c>
    </row>
    <row r="496">
      <c r="C496" s="93" t="inlineStr">
        <is>
          <t>1월10일</t>
        </is>
      </c>
      <c r="D496" s="126" t="n">
        <v>4885000</v>
      </c>
      <c r="E496" s="126" t="n">
        <v>9881200</v>
      </c>
      <c r="F496" s="126" t="n">
        <v>3710000</v>
      </c>
      <c r="G496" s="126" t="n">
        <v>1296000</v>
      </c>
      <c r="H496" s="126" t="n">
        <v>1669500</v>
      </c>
      <c r="I496" s="126" t="n">
        <v>198000</v>
      </c>
      <c r="J496" s="126" t="n">
        <v>570000</v>
      </c>
      <c r="K496" s="126" t="n">
        <v>624000</v>
      </c>
      <c r="L496" s="126" t="n">
        <v>60000</v>
      </c>
      <c r="M496" s="126" t="n">
        <v>220000</v>
      </c>
      <c r="N496" s="126" t="n">
        <v>504000</v>
      </c>
      <c r="O496" s="126" t="n">
        <v>20000</v>
      </c>
      <c r="P496" s="126" t="n"/>
      <c r="Q496" s="126" t="n">
        <v>273000</v>
      </c>
      <c r="R496" s="126" t="n">
        <v>75000</v>
      </c>
      <c r="S496" s="126" t="n">
        <v>124800</v>
      </c>
      <c r="T496" s="126" t="n">
        <v>124000</v>
      </c>
      <c r="U496" s="126" t="n"/>
      <c r="V496" s="126" t="n">
        <v>24234500</v>
      </c>
    </row>
    <row r="497">
      <c r="C497" s="93" t="inlineStr">
        <is>
          <t>1월11일</t>
        </is>
      </c>
      <c r="D497" s="126" t="n">
        <v>4521000</v>
      </c>
      <c r="E497" s="126" t="n">
        <v>15156400</v>
      </c>
      <c r="F497" s="126" t="n">
        <v>4934300</v>
      </c>
      <c r="G497" s="126" t="n">
        <v>1016000</v>
      </c>
      <c r="H497" s="126" t="n">
        <v>2745400</v>
      </c>
      <c r="I497" s="126" t="n">
        <v>297000</v>
      </c>
      <c r="J497" s="126" t="n">
        <v>836000</v>
      </c>
      <c r="K497" s="126" t="n">
        <v>690000</v>
      </c>
      <c r="L497" s="126" t="n">
        <v>80000</v>
      </c>
      <c r="M497" s="126" t="n">
        <v>240000</v>
      </c>
      <c r="N497" s="126" t="n">
        <v>526400</v>
      </c>
      <c r="O497" s="126" t="n">
        <v>180000</v>
      </c>
      <c r="P497" s="126" t="n"/>
      <c r="Q497" s="126" t="n">
        <v>210000</v>
      </c>
      <c r="R497" s="126" t="n">
        <v>75000</v>
      </c>
      <c r="S497" s="126" t="n">
        <v>192400</v>
      </c>
      <c r="T497" s="126" t="n">
        <v>4000</v>
      </c>
      <c r="U497" s="126" t="n"/>
      <c r="V497" s="126" t="n">
        <v>31703900</v>
      </c>
    </row>
    <row r="498">
      <c r="C498" s="93" t="inlineStr">
        <is>
          <t>1월12일</t>
        </is>
      </c>
      <c r="D498" s="126" t="n">
        <v>6346000</v>
      </c>
      <c r="E498" s="126" t="n">
        <v>13064800</v>
      </c>
      <c r="F498" s="126" t="n">
        <v>4563300</v>
      </c>
      <c r="G498" s="126" t="n">
        <v>1364000</v>
      </c>
      <c r="H498" s="126" t="n">
        <v>2522800</v>
      </c>
      <c r="I498" s="126" t="n">
        <v>297000</v>
      </c>
      <c r="J498" s="126" t="n">
        <v>608000</v>
      </c>
      <c r="K498" s="126" t="n">
        <v>639000</v>
      </c>
      <c r="L498" s="126" t="n">
        <v>75000</v>
      </c>
      <c r="M498" s="126" t="n">
        <v>136000</v>
      </c>
      <c r="N498" s="126" t="n">
        <v>520800</v>
      </c>
      <c r="O498" s="126" t="n">
        <v>95000</v>
      </c>
      <c r="P498" s="126" t="n"/>
      <c r="Q498" s="126" t="n">
        <v>105000</v>
      </c>
      <c r="R498" s="126" t="n">
        <v>150000</v>
      </c>
      <c r="S498" s="126" t="n">
        <v>265200</v>
      </c>
      <c r="T498" s="126" t="n">
        <v>64000</v>
      </c>
      <c r="U498" s="126" t="n"/>
      <c r="V498" s="126" t="n">
        <v>30815900</v>
      </c>
    </row>
    <row r="499">
      <c r="C499" s="93" t="inlineStr">
        <is>
          <t>1월13일</t>
        </is>
      </c>
      <c r="D499" s="126" t="n">
        <v>5229000</v>
      </c>
      <c r="E499" s="126" t="n">
        <v>13119400</v>
      </c>
      <c r="F499" s="126" t="n">
        <v>3487400</v>
      </c>
      <c r="G499" s="126" t="n">
        <v>1236000</v>
      </c>
      <c r="H499" s="126" t="n">
        <v>2226000</v>
      </c>
      <c r="I499" s="126" t="n">
        <v>297000</v>
      </c>
      <c r="J499" s="126" t="n">
        <v>608000</v>
      </c>
      <c r="K499" s="126" t="n">
        <v>594000</v>
      </c>
      <c r="L499" s="126" t="n">
        <v>120000</v>
      </c>
      <c r="M499" s="126" t="n">
        <v>320000</v>
      </c>
      <c r="N499" s="126" t="n">
        <v>487200</v>
      </c>
      <c r="O499" s="126" t="n">
        <v>60000</v>
      </c>
      <c r="P499" s="126" t="n"/>
      <c r="Q499" s="126" t="n">
        <v>147000</v>
      </c>
      <c r="R499" s="126" t="n">
        <v>330000</v>
      </c>
      <c r="S499" s="126" t="n">
        <v>208000</v>
      </c>
      <c r="T499" s="126" t="n">
        <v>44000</v>
      </c>
      <c r="U499" s="126" t="n"/>
      <c r="V499" s="126" t="n">
        <v>28513000</v>
      </c>
    </row>
    <row r="500">
      <c r="C500" s="93" t="inlineStr">
        <is>
          <t>1월14일</t>
        </is>
      </c>
      <c r="D500" s="126" t="n">
        <v>4941000</v>
      </c>
      <c r="E500" s="126" t="n">
        <v>11835600</v>
      </c>
      <c r="F500" s="126" t="n">
        <v>3227700</v>
      </c>
      <c r="G500" s="126" t="n">
        <v>1284000</v>
      </c>
      <c r="H500" s="126" t="n">
        <v>2819600</v>
      </c>
      <c r="I500" s="126" t="n">
        <v>198000</v>
      </c>
      <c r="J500" s="126" t="n">
        <v>646000</v>
      </c>
      <c r="K500" s="126" t="n">
        <v>688000</v>
      </c>
      <c r="L500" s="126" t="n">
        <v>80000</v>
      </c>
      <c r="M500" s="126" t="n">
        <v>148000</v>
      </c>
      <c r="N500" s="126" t="n">
        <v>464800</v>
      </c>
      <c r="O500" s="126" t="n">
        <v>40000</v>
      </c>
      <c r="P500" s="126" t="n"/>
      <c r="Q500" s="126" t="n">
        <v>126000</v>
      </c>
      <c r="R500" s="126" t="n">
        <v>246000</v>
      </c>
      <c r="S500" s="126" t="n">
        <v>36400</v>
      </c>
      <c r="T500" s="126" t="n">
        <v>40000</v>
      </c>
      <c r="U500" s="126" t="n"/>
      <c r="V500" s="126" t="n">
        <v>26821100</v>
      </c>
    </row>
    <row r="501">
      <c r="C501" s="93" t="inlineStr">
        <is>
          <t>1월15일</t>
        </is>
      </c>
      <c r="D501" s="126" t="n">
        <v>5022000</v>
      </c>
      <c r="E501" s="126" t="n">
        <v>7477400</v>
      </c>
      <c r="F501" s="126" t="n">
        <v>3153500</v>
      </c>
      <c r="G501" s="126" t="n">
        <v>1276000</v>
      </c>
      <c r="H501" s="126" t="n">
        <v>2003400</v>
      </c>
      <c r="I501" s="126" t="n">
        <v>297000</v>
      </c>
      <c r="J501" s="126" t="n">
        <v>608000</v>
      </c>
      <c r="K501" s="126" t="n">
        <v>527000</v>
      </c>
      <c r="L501" s="126" t="n">
        <v>95000</v>
      </c>
      <c r="M501" s="126" t="n">
        <v>156000</v>
      </c>
      <c r="N501" s="126" t="n">
        <v>565600</v>
      </c>
      <c r="O501" s="126" t="n">
        <v>90000</v>
      </c>
      <c r="P501" s="126" t="n"/>
      <c r="Q501" s="126" t="n">
        <v>189000</v>
      </c>
      <c r="R501" s="126" t="n">
        <v>240000</v>
      </c>
      <c r="S501" s="126" t="n">
        <v>104000</v>
      </c>
      <c r="T501" s="126" t="n">
        <v>84000</v>
      </c>
      <c r="U501" s="126" t="n"/>
      <c r="V501" s="126" t="n">
        <v>21887900</v>
      </c>
    </row>
    <row r="502">
      <c r="C502" s="93" t="inlineStr">
        <is>
          <t>1월16일</t>
        </is>
      </c>
      <c r="D502" s="126" t="n">
        <v>3186000</v>
      </c>
      <c r="E502" s="126" t="n">
        <v>7072800</v>
      </c>
      <c r="F502" s="126" t="n">
        <v>1261400</v>
      </c>
      <c r="G502" s="126" t="n">
        <v>684000</v>
      </c>
      <c r="H502" s="126" t="n">
        <v>1409800</v>
      </c>
      <c r="I502" s="126" t="n">
        <v>297000</v>
      </c>
      <c r="J502" s="126" t="n">
        <v>494000</v>
      </c>
      <c r="K502" s="126" t="n">
        <v>346000</v>
      </c>
      <c r="L502" s="126" t="n">
        <v>75000</v>
      </c>
      <c r="M502" s="126" t="n">
        <v>208000</v>
      </c>
      <c r="N502" s="126" t="n">
        <v>246400</v>
      </c>
      <c r="O502" s="126" t="n">
        <v>90000</v>
      </c>
      <c r="P502" s="126" t="n"/>
      <c r="Q502" s="126" t="n">
        <v>56000</v>
      </c>
      <c r="R502" s="126" t="n">
        <v>129000</v>
      </c>
      <c r="S502" s="126" t="n">
        <v>88400</v>
      </c>
      <c r="T502" s="126" t="n"/>
      <c r="U502" s="126" t="n"/>
      <c r="V502" s="126" t="n">
        <v>15643800</v>
      </c>
    </row>
    <row r="503">
      <c r="C503" s="93" t="inlineStr">
        <is>
          <t>1월17일</t>
        </is>
      </c>
      <c r="D503" s="126" t="n">
        <v>4609000</v>
      </c>
      <c r="E503" s="126" t="n">
        <v>7758800</v>
      </c>
      <c r="F503" s="126" t="n">
        <v>2226000</v>
      </c>
      <c r="G503" s="126" t="n">
        <v>1380000</v>
      </c>
      <c r="H503" s="126" t="n">
        <v>1706600</v>
      </c>
      <c r="I503" s="126" t="n">
        <v>396000</v>
      </c>
      <c r="J503" s="126" t="n">
        <v>494000</v>
      </c>
      <c r="K503" s="126" t="n">
        <v>468000</v>
      </c>
      <c r="L503" s="126" t="n">
        <v>120000</v>
      </c>
      <c r="M503" s="126" t="n">
        <v>228000</v>
      </c>
      <c r="N503" s="126" t="n">
        <v>380800</v>
      </c>
      <c r="O503" s="126" t="n">
        <v>75000</v>
      </c>
      <c r="P503" s="126" t="n"/>
      <c r="Q503" s="126" t="n">
        <v>140000</v>
      </c>
      <c r="R503" s="126" t="n">
        <v>201000</v>
      </c>
      <c r="S503" s="126" t="n">
        <v>104000</v>
      </c>
      <c r="T503" s="126" t="n">
        <v>8000</v>
      </c>
      <c r="U503" s="126" t="n"/>
      <c r="V503" s="126" t="n">
        <v>20295200</v>
      </c>
    </row>
    <row r="504">
      <c r="C504" s="93" t="inlineStr">
        <is>
          <t>1월18일</t>
        </is>
      </c>
      <c r="D504" s="126" t="n">
        <v>6170000</v>
      </c>
      <c r="E504" s="126" t="n">
        <v>5511800</v>
      </c>
      <c r="F504" s="126" t="n">
        <v>2485700</v>
      </c>
      <c r="G504" s="126" t="n">
        <v>1032000</v>
      </c>
      <c r="H504" s="126" t="n">
        <v>2188900</v>
      </c>
      <c r="I504" s="126" t="n">
        <v>594000</v>
      </c>
      <c r="J504" s="126" t="n">
        <v>570000</v>
      </c>
      <c r="K504" s="126" t="n">
        <v>564000</v>
      </c>
      <c r="L504" s="126" t="n">
        <v>40000</v>
      </c>
      <c r="M504" s="126" t="n">
        <v>376000</v>
      </c>
      <c r="N504" s="126" t="n">
        <v>369600</v>
      </c>
      <c r="O504" s="126" t="n">
        <v>95000</v>
      </c>
      <c r="P504" s="126" t="n"/>
      <c r="Q504" s="126" t="n">
        <v>112000</v>
      </c>
      <c r="R504" s="126" t="n">
        <v>228000</v>
      </c>
      <c r="S504" s="126" t="n">
        <v>88400</v>
      </c>
      <c r="T504" s="126" t="n">
        <v>60000</v>
      </c>
      <c r="U504" s="126" t="n"/>
      <c r="V504" s="126" t="n">
        <v>20485400</v>
      </c>
    </row>
    <row r="505">
      <c r="C505" s="93" t="inlineStr">
        <is>
          <t>1월19일</t>
        </is>
      </c>
      <c r="D505" s="126" t="n">
        <v>4473000</v>
      </c>
      <c r="E505" s="126" t="n">
        <v>5100200</v>
      </c>
      <c r="F505" s="126" t="n">
        <v>1113000</v>
      </c>
      <c r="G505" s="126" t="n">
        <v>756000</v>
      </c>
      <c r="H505" s="126" t="n">
        <v>1595300</v>
      </c>
      <c r="I505" s="126" t="n">
        <v>297000</v>
      </c>
      <c r="J505" s="126" t="n">
        <v>418000</v>
      </c>
      <c r="K505" s="126" t="n">
        <v>479000</v>
      </c>
      <c r="L505" s="126" t="n">
        <v>135000</v>
      </c>
      <c r="M505" s="126" t="n">
        <v>72000</v>
      </c>
      <c r="N505" s="126" t="n">
        <v>274400</v>
      </c>
      <c r="O505" s="126" t="n">
        <v>115000</v>
      </c>
      <c r="P505" s="126" t="n"/>
      <c r="Q505" s="126" t="n">
        <v>238000</v>
      </c>
      <c r="R505" s="126" t="n">
        <v>123000</v>
      </c>
      <c r="S505" s="126" t="n">
        <v>122200</v>
      </c>
      <c r="T505" s="126" t="n">
        <v>40000</v>
      </c>
      <c r="U505" s="126" t="n"/>
      <c r="V505" s="126" t="n">
        <v>15351100</v>
      </c>
    </row>
    <row r="506">
      <c r="C506" s="93" t="inlineStr">
        <is>
          <t>1월20일</t>
        </is>
      </c>
      <c r="D506" s="126" t="n">
        <v>6779000</v>
      </c>
      <c r="E506" s="126" t="n">
        <v>5117000</v>
      </c>
      <c r="F506" s="126" t="n">
        <v>1595300</v>
      </c>
      <c r="G506" s="126" t="n">
        <v>5584000</v>
      </c>
      <c r="H506" s="126" t="n">
        <v>2448600</v>
      </c>
      <c r="I506" s="126" t="n">
        <v>198000</v>
      </c>
      <c r="J506" s="126" t="n">
        <v>874000</v>
      </c>
      <c r="K506" s="126" t="n">
        <v>647000</v>
      </c>
      <c r="L506" s="126" t="n">
        <v>100000</v>
      </c>
      <c r="M506" s="126" t="n">
        <v>524000</v>
      </c>
      <c r="N506" s="126" t="n">
        <v>369600</v>
      </c>
      <c r="O506" s="126" t="n">
        <v>110000</v>
      </c>
      <c r="P506" s="126" t="n"/>
      <c r="Q506" s="126" t="n">
        <v>364000</v>
      </c>
      <c r="R506" s="126" t="n">
        <v>285000</v>
      </c>
      <c r="S506" s="126" t="n">
        <v>109200</v>
      </c>
      <c r="T506" s="126" t="n">
        <v>52000</v>
      </c>
      <c r="U506" s="126" t="n"/>
      <c r="V506" s="126" t="n">
        <v>25156700</v>
      </c>
    </row>
    <row r="507">
      <c r="C507" s="93" t="inlineStr">
        <is>
          <t>1월21일</t>
        </is>
      </c>
      <c r="D507" s="126" t="n">
        <v>4490000</v>
      </c>
      <c r="E507" s="126" t="n">
        <v>4848200</v>
      </c>
      <c r="F507" s="126" t="n">
        <v>1558200</v>
      </c>
      <c r="G507" s="126" t="n">
        <v>1676000</v>
      </c>
      <c r="H507" s="126" t="n">
        <v>2040500</v>
      </c>
      <c r="I507" s="126" t="n">
        <v>594000</v>
      </c>
      <c r="J507" s="126" t="n">
        <v>342000</v>
      </c>
      <c r="K507" s="126" t="n">
        <v>490000</v>
      </c>
      <c r="L507" s="126" t="n">
        <v>55000</v>
      </c>
      <c r="M507" s="126" t="n">
        <v>204000</v>
      </c>
      <c r="N507" s="126" t="n">
        <v>313600</v>
      </c>
      <c r="O507" s="126" t="n">
        <v>140000</v>
      </c>
      <c r="P507" s="126" t="n"/>
      <c r="Q507" s="126" t="n">
        <v>266000</v>
      </c>
      <c r="R507" s="126" t="n">
        <v>222000</v>
      </c>
      <c r="S507" s="126" t="n">
        <v>54600</v>
      </c>
      <c r="T507" s="126" t="n">
        <v>68000</v>
      </c>
      <c r="U507" s="126" t="n"/>
      <c r="V507" s="126" t="n">
        <v>17362100</v>
      </c>
    </row>
    <row r="508">
      <c r="C508" s="93" t="inlineStr">
        <is>
          <t>1월22일</t>
        </is>
      </c>
      <c r="D508" s="126" t="n">
        <v>3551000</v>
      </c>
      <c r="E508" s="126" t="n">
        <v>4492600</v>
      </c>
      <c r="F508" s="126" t="n">
        <v>1261400</v>
      </c>
      <c r="G508" s="126" t="n">
        <v>1668000</v>
      </c>
      <c r="H508" s="126" t="n">
        <v>1446900</v>
      </c>
      <c r="I508" s="126" t="n">
        <v>198000</v>
      </c>
      <c r="J508" s="126" t="n">
        <v>266000</v>
      </c>
      <c r="K508" s="126" t="n">
        <v>435000</v>
      </c>
      <c r="L508" s="126" t="n">
        <v>80000</v>
      </c>
      <c r="M508" s="126" t="n">
        <v>352000</v>
      </c>
      <c r="N508" s="126" t="n">
        <v>263200</v>
      </c>
      <c r="O508" s="126" t="n">
        <v>55000</v>
      </c>
      <c r="P508" s="126" t="n"/>
      <c r="Q508" s="126" t="n">
        <v>168000</v>
      </c>
      <c r="R508" s="126" t="n">
        <v>153000</v>
      </c>
      <c r="S508" s="126" t="n">
        <v>72800</v>
      </c>
      <c r="T508" s="126" t="n">
        <v>80000</v>
      </c>
      <c r="U508" s="126" t="n"/>
      <c r="V508" s="126" t="n">
        <v>14542900</v>
      </c>
    </row>
    <row r="509">
      <c r="C509" s="93" t="inlineStr">
        <is>
          <t>1월23일</t>
        </is>
      </c>
      <c r="D509" s="126" t="n">
        <v>3006000</v>
      </c>
      <c r="E509" s="126" t="n">
        <v>4977000</v>
      </c>
      <c r="F509" s="126" t="n">
        <v>1075900</v>
      </c>
      <c r="G509" s="126" t="n">
        <v>920000</v>
      </c>
      <c r="H509" s="126" t="n">
        <v>853300</v>
      </c>
      <c r="I509" s="126" t="n">
        <v>495000</v>
      </c>
      <c r="J509" s="126" t="n">
        <v>494000</v>
      </c>
      <c r="K509" s="126" t="n">
        <v>246000</v>
      </c>
      <c r="L509" s="126" t="n">
        <v>72500</v>
      </c>
      <c r="M509" s="126" t="n">
        <v>136000</v>
      </c>
      <c r="N509" s="126" t="n">
        <v>252000</v>
      </c>
      <c r="O509" s="126" t="n"/>
      <c r="P509" s="126" t="n"/>
      <c r="Q509" s="126" t="n">
        <v>56000</v>
      </c>
      <c r="R509" s="126" t="n">
        <v>78000</v>
      </c>
      <c r="S509" s="126" t="n">
        <v>101400</v>
      </c>
      <c r="T509" s="126" t="n">
        <v>60000</v>
      </c>
      <c r="U509" s="126" t="n"/>
      <c r="V509" s="126" t="n">
        <v>12823100</v>
      </c>
    </row>
    <row r="510">
      <c r="C510" s="93" t="inlineStr">
        <is>
          <t>1월24일</t>
        </is>
      </c>
      <c r="D510" s="126" t="n">
        <v>4734000</v>
      </c>
      <c r="E510" s="126" t="n">
        <v>6673800</v>
      </c>
      <c r="F510" s="126" t="n">
        <v>1335600</v>
      </c>
      <c r="G510" s="126" t="n">
        <v>4548000</v>
      </c>
      <c r="H510" s="126" t="n">
        <v>2300200</v>
      </c>
      <c r="I510" s="126" t="n">
        <v>99000</v>
      </c>
      <c r="J510" s="126" t="n">
        <v>456000</v>
      </c>
      <c r="K510" s="126" t="n">
        <v>511000</v>
      </c>
      <c r="L510" s="126" t="n">
        <v>80000</v>
      </c>
      <c r="M510" s="126" t="n">
        <v>368000</v>
      </c>
      <c r="N510" s="126" t="n">
        <v>498400</v>
      </c>
      <c r="O510" s="126" t="n">
        <v>60000</v>
      </c>
      <c r="P510" s="126" t="n"/>
      <c r="Q510" s="126" t="n">
        <v>196000</v>
      </c>
      <c r="R510" s="126" t="n">
        <v>168000</v>
      </c>
      <c r="S510" s="126" t="n">
        <v>192400</v>
      </c>
      <c r="T510" s="126" t="n">
        <v>24000</v>
      </c>
      <c r="U510" s="126" t="n"/>
      <c r="V510" s="126" t="n">
        <v>22244400</v>
      </c>
    </row>
    <row r="511">
      <c r="C511" s="93" t="inlineStr">
        <is>
          <t>1월25일</t>
        </is>
      </c>
      <c r="D511" s="126" t="n">
        <v>5619000</v>
      </c>
      <c r="E511" s="126" t="n">
        <v>7796600</v>
      </c>
      <c r="F511" s="126" t="n">
        <v>2300200</v>
      </c>
      <c r="G511" s="126" t="n">
        <v>1924000</v>
      </c>
      <c r="H511" s="126" t="n">
        <v>1817900</v>
      </c>
      <c r="I511" s="126" t="n">
        <v>594000</v>
      </c>
      <c r="J511" s="126" t="n">
        <v>570000</v>
      </c>
      <c r="K511" s="126" t="n">
        <v>637000</v>
      </c>
      <c r="L511" s="126" t="n">
        <v>55000</v>
      </c>
      <c r="M511" s="126" t="n">
        <v>344000</v>
      </c>
      <c r="N511" s="126" t="n">
        <v>408800</v>
      </c>
      <c r="O511" s="126" t="n">
        <v>60000</v>
      </c>
      <c r="P511" s="126" t="n"/>
      <c r="Q511" s="126" t="n">
        <v>294000</v>
      </c>
      <c r="R511" s="126" t="n">
        <v>219000</v>
      </c>
      <c r="S511" s="126" t="n">
        <v>18200</v>
      </c>
      <c r="T511" s="126" t="n">
        <v>20000</v>
      </c>
      <c r="U511" s="126" t="n"/>
      <c r="V511" s="126" t="n">
        <v>22677700</v>
      </c>
    </row>
    <row r="512">
      <c r="C512" s="93" t="inlineStr">
        <is>
          <t>1월26일</t>
        </is>
      </c>
      <c r="D512" s="126" t="n">
        <v>5155000</v>
      </c>
      <c r="E512" s="126" t="n">
        <v>9398200</v>
      </c>
      <c r="F512" s="126" t="n">
        <v>2411500</v>
      </c>
      <c r="G512" s="126" t="n">
        <v>1256000</v>
      </c>
      <c r="H512" s="126" t="n">
        <v>1521100</v>
      </c>
      <c r="I512" s="126" t="n">
        <v>396000</v>
      </c>
      <c r="J512" s="126" t="n">
        <v>608000</v>
      </c>
      <c r="K512" s="126" t="n">
        <v>588000</v>
      </c>
      <c r="L512" s="126" t="n">
        <v>90000</v>
      </c>
      <c r="M512" s="126" t="n">
        <v>436000</v>
      </c>
      <c r="N512" s="126" t="n">
        <v>498400</v>
      </c>
      <c r="O512" s="126" t="n">
        <v>170000</v>
      </c>
      <c r="P512" s="126" t="n"/>
      <c r="Q512" s="126" t="n">
        <v>308000</v>
      </c>
      <c r="R512" s="126" t="n">
        <v>234000</v>
      </c>
      <c r="S512" s="126" t="n">
        <v>228800</v>
      </c>
      <c r="T512" s="126" t="n">
        <v>40000</v>
      </c>
      <c r="U512" s="126" t="n"/>
      <c r="V512" s="126" t="n">
        <v>23339000</v>
      </c>
    </row>
    <row r="513">
      <c r="C513" s="93" t="inlineStr">
        <is>
          <t>1월27일</t>
        </is>
      </c>
      <c r="D513" s="126" t="n">
        <v>6532000</v>
      </c>
      <c r="E513" s="126" t="n">
        <v>8675800</v>
      </c>
      <c r="F513" s="126" t="n">
        <v>2485700</v>
      </c>
      <c r="G513" s="126" t="n">
        <v>1524000</v>
      </c>
      <c r="H513" s="126" t="n">
        <v>2411500</v>
      </c>
      <c r="I513" s="126" t="n">
        <v>297000</v>
      </c>
      <c r="J513" s="126" t="n">
        <v>570000</v>
      </c>
      <c r="K513" s="126" t="n">
        <v>367000</v>
      </c>
      <c r="L513" s="126" t="n">
        <v>70000</v>
      </c>
      <c r="M513" s="126" t="n">
        <v>276000</v>
      </c>
      <c r="N513" s="126" t="n">
        <v>291200</v>
      </c>
      <c r="O513" s="126" t="n">
        <v>205000</v>
      </c>
      <c r="P513" s="126" t="n"/>
      <c r="Q513" s="126" t="n">
        <v>224000</v>
      </c>
      <c r="R513" s="126" t="n">
        <v>261000</v>
      </c>
      <c r="S513" s="126" t="n">
        <v>137800</v>
      </c>
      <c r="T513" s="126" t="n">
        <v>4000</v>
      </c>
      <c r="U513" s="126" t="n"/>
      <c r="V513" s="126" t="n">
        <v>24332000</v>
      </c>
    </row>
    <row r="514">
      <c r="C514" s="93" t="inlineStr">
        <is>
          <t>1월28일</t>
        </is>
      </c>
      <c r="D514" s="126" t="n">
        <v>7420000</v>
      </c>
      <c r="E514" s="126" t="n">
        <v>8582000</v>
      </c>
      <c r="F514" s="126" t="n">
        <v>2745400</v>
      </c>
      <c r="G514" s="126" t="n">
        <v>1316000</v>
      </c>
      <c r="H514" s="126" t="n">
        <v>2300200</v>
      </c>
      <c r="I514" s="126" t="n">
        <v>495000</v>
      </c>
      <c r="J514" s="126" t="n">
        <v>722000</v>
      </c>
      <c r="K514" s="126" t="n">
        <v>707000</v>
      </c>
      <c r="L514" s="126" t="n">
        <v>60000</v>
      </c>
      <c r="M514" s="126" t="n">
        <v>268000</v>
      </c>
      <c r="N514" s="126" t="n">
        <v>302400</v>
      </c>
      <c r="O514" s="126" t="n">
        <v>115000</v>
      </c>
      <c r="P514" s="126" t="n"/>
      <c r="Q514" s="126" t="n">
        <v>294000</v>
      </c>
      <c r="R514" s="126" t="n">
        <v>369000</v>
      </c>
      <c r="S514" s="126" t="n">
        <v>124800</v>
      </c>
      <c r="T514" s="126" t="n">
        <v>20000</v>
      </c>
      <c r="U514" s="126" t="n"/>
      <c r="V514" s="126" t="n">
        <v>25840800</v>
      </c>
    </row>
    <row r="515">
      <c r="C515" s="93" t="inlineStr">
        <is>
          <t>1월29일</t>
        </is>
      </c>
      <c r="D515" s="126" t="n">
        <v>7576000</v>
      </c>
      <c r="E515" s="126" t="n">
        <v>6046600</v>
      </c>
      <c r="F515" s="126" t="n">
        <v>2263100</v>
      </c>
      <c r="G515" s="126" t="n">
        <v>1348000</v>
      </c>
      <c r="H515" s="126" t="n">
        <v>2226000</v>
      </c>
      <c r="I515" s="126" t="n">
        <v>495000</v>
      </c>
      <c r="J515" s="126" t="n">
        <v>760000</v>
      </c>
      <c r="K515" s="126" t="n">
        <v>624000</v>
      </c>
      <c r="L515" s="126" t="n">
        <v>152500</v>
      </c>
      <c r="M515" s="126" t="n">
        <v>392000</v>
      </c>
      <c r="N515" s="126" t="n">
        <v>341600</v>
      </c>
      <c r="O515" s="126" t="n">
        <v>60000</v>
      </c>
      <c r="P515" s="126" t="n"/>
      <c r="Q515" s="126" t="n">
        <v>406000</v>
      </c>
      <c r="R515" s="126" t="n">
        <v>342000</v>
      </c>
      <c r="S515" s="126" t="n">
        <v>72800</v>
      </c>
      <c r="T515" s="126" t="n">
        <v>60000</v>
      </c>
      <c r="U515" s="126" t="n"/>
      <c r="V515" s="126" t="n">
        <v>23165600</v>
      </c>
    </row>
    <row r="516">
      <c r="C516" s="93" t="inlineStr">
        <is>
          <t>1월30일</t>
        </is>
      </c>
      <c r="D516" s="126" t="n">
        <v>8381000</v>
      </c>
      <c r="E516" s="126" t="n">
        <v>7758800</v>
      </c>
      <c r="F516" s="126" t="n">
        <v>2597000</v>
      </c>
      <c r="G516" s="126" t="n">
        <v>1496000</v>
      </c>
      <c r="H516" s="126" t="n">
        <v>2930900</v>
      </c>
      <c r="I516" s="126" t="n">
        <v>396000</v>
      </c>
      <c r="J516" s="126" t="n">
        <v>1140000</v>
      </c>
      <c r="K516" s="126" t="n">
        <v>685000</v>
      </c>
      <c r="L516" s="126" t="n">
        <v>60000</v>
      </c>
      <c r="M516" s="126" t="n">
        <v>152000</v>
      </c>
      <c r="N516" s="126" t="n">
        <v>498400</v>
      </c>
      <c r="O516" s="126" t="n">
        <v>75000</v>
      </c>
      <c r="P516" s="126" t="n"/>
      <c r="Q516" s="126" t="n">
        <v>252000</v>
      </c>
      <c r="R516" s="126" t="n">
        <v>372000</v>
      </c>
      <c r="S516" s="126" t="n">
        <v>122200</v>
      </c>
      <c r="T516" s="126" t="n"/>
      <c r="U516" s="126" t="n"/>
      <c r="V516" s="126" t="n">
        <v>26916300</v>
      </c>
    </row>
    <row r="517">
      <c r="C517" s="93" t="inlineStr">
        <is>
          <t>1월31일</t>
        </is>
      </c>
      <c r="D517" s="126" t="n">
        <v>6741000</v>
      </c>
      <c r="E517" s="126" t="n">
        <v>7481600</v>
      </c>
      <c r="F517" s="126" t="n">
        <v>2003400</v>
      </c>
      <c r="G517" s="126" t="n">
        <v>1296000</v>
      </c>
      <c r="H517" s="126" t="n">
        <v>3116400</v>
      </c>
      <c r="I517" s="126" t="n">
        <v>594000</v>
      </c>
      <c r="J517" s="126" t="n">
        <v>570000</v>
      </c>
      <c r="K517" s="126" t="n">
        <v>495000</v>
      </c>
      <c r="L517" s="126" t="n">
        <v>1832500</v>
      </c>
      <c r="M517" s="126" t="n">
        <v>204000</v>
      </c>
      <c r="N517" s="126" t="n">
        <v>308000</v>
      </c>
      <c r="O517" s="126" t="n">
        <v>120000</v>
      </c>
      <c r="P517" s="126" t="n"/>
      <c r="Q517" s="126" t="n">
        <v>84000</v>
      </c>
      <c r="R517" s="126" t="n">
        <v>234000</v>
      </c>
      <c r="S517" s="126" t="n">
        <v>36400</v>
      </c>
      <c r="T517" s="126" t="n">
        <v>56000</v>
      </c>
      <c r="U517" s="126" t="n"/>
      <c r="V517" s="126" t="n">
        <v>25172300</v>
      </c>
    </row>
    <row r="518">
      <c r="B518" s="93" t="inlineStr">
        <is>
          <t>1월 요약</t>
        </is>
      </c>
      <c r="C518" s="93" t="n"/>
      <c r="D518" s="126" t="n">
        <v>153184000</v>
      </c>
      <c r="E518" s="126" t="n">
        <v>259540400</v>
      </c>
      <c r="F518" s="126" t="n">
        <v>89744900</v>
      </c>
      <c r="G518" s="126" t="n">
        <v>44808000</v>
      </c>
      <c r="H518" s="126" t="n">
        <v>59990700</v>
      </c>
      <c r="I518" s="126" t="n">
        <v>10593000</v>
      </c>
      <c r="J518" s="126" t="n">
        <v>17176000</v>
      </c>
      <c r="K518" s="126" t="n">
        <v>16108000</v>
      </c>
      <c r="L518" s="126" t="n">
        <v>4442500</v>
      </c>
      <c r="M518" s="126" t="n">
        <v>7200000</v>
      </c>
      <c r="N518" s="126" t="n">
        <v>12028800</v>
      </c>
      <c r="O518" s="126" t="n">
        <v>2960000</v>
      </c>
      <c r="P518" s="126" t="n"/>
      <c r="Q518" s="126" t="n">
        <v>6335000</v>
      </c>
      <c r="R518" s="126" t="n">
        <v>5805000</v>
      </c>
      <c r="S518" s="126" t="n">
        <v>3798600</v>
      </c>
      <c r="T518" s="126" t="n">
        <v>1464000</v>
      </c>
      <c r="U518" s="126" t="n"/>
      <c r="V518" s="126" t="n">
        <v>695178900</v>
      </c>
    </row>
    <row r="519">
      <c r="B519" s="93" t="inlineStr">
        <is>
          <t>2월</t>
        </is>
      </c>
      <c r="C519" s="93" t="inlineStr">
        <is>
          <t>2월1일</t>
        </is>
      </c>
      <c r="D519" s="126" t="n">
        <v>9156000</v>
      </c>
      <c r="E519" s="126" t="n">
        <v>11659200</v>
      </c>
      <c r="F519" s="126" t="n">
        <v>3190600</v>
      </c>
      <c r="G519" s="126" t="n">
        <v>1984000</v>
      </c>
      <c r="H519" s="126" t="n">
        <v>3932600</v>
      </c>
      <c r="I519" s="126" t="n">
        <v>495000</v>
      </c>
      <c r="J519" s="126" t="n">
        <v>836000</v>
      </c>
      <c r="K519" s="126" t="n">
        <v>844000</v>
      </c>
      <c r="L519" s="126" t="n">
        <v>2817500</v>
      </c>
      <c r="M519" s="126" t="n">
        <v>564000</v>
      </c>
      <c r="N519" s="126" t="n">
        <v>638400</v>
      </c>
      <c r="O519" s="126" t="n">
        <v>230000</v>
      </c>
      <c r="P519" s="126" t="n"/>
      <c r="Q519" s="126" t="n">
        <v>455000</v>
      </c>
      <c r="R519" s="126" t="n">
        <v>408000</v>
      </c>
      <c r="S519" s="126" t="n">
        <v>210600</v>
      </c>
      <c r="T519" s="126" t="n">
        <v>88000</v>
      </c>
      <c r="U519" s="126" t="n"/>
      <c r="V519" s="126" t="n">
        <v>37508900</v>
      </c>
    </row>
    <row r="520">
      <c r="C520" s="93" t="inlineStr">
        <is>
          <t>2월2일</t>
        </is>
      </c>
      <c r="D520" s="126" t="n">
        <v>6326000</v>
      </c>
      <c r="E520" s="126" t="n">
        <v>8044400</v>
      </c>
      <c r="F520" s="126" t="n">
        <v>2337300</v>
      </c>
      <c r="G520" s="126" t="n">
        <v>1164000</v>
      </c>
      <c r="H520" s="126" t="n">
        <v>2337300</v>
      </c>
      <c r="I520" s="126" t="n">
        <v>99000</v>
      </c>
      <c r="J520" s="126" t="n">
        <v>760000</v>
      </c>
      <c r="K520" s="126" t="n">
        <v>682000</v>
      </c>
      <c r="L520" s="126" t="n">
        <v>1095000</v>
      </c>
      <c r="M520" s="126" t="n">
        <v>296000</v>
      </c>
      <c r="N520" s="126" t="n">
        <v>324800</v>
      </c>
      <c r="O520" s="126" t="n">
        <v>100000</v>
      </c>
      <c r="P520" s="126" t="n"/>
      <c r="Q520" s="126" t="n">
        <v>322000</v>
      </c>
      <c r="R520" s="126" t="n">
        <v>279000</v>
      </c>
      <c r="S520" s="126" t="n">
        <v>106600</v>
      </c>
      <c r="T520" s="126" t="n">
        <v>24000</v>
      </c>
      <c r="U520" s="126" t="n"/>
      <c r="V520" s="126" t="n">
        <v>24297400</v>
      </c>
    </row>
    <row r="521">
      <c r="C521" s="93" t="inlineStr">
        <is>
          <t>2월3일</t>
        </is>
      </c>
      <c r="D521" s="126" t="n">
        <v>5371000</v>
      </c>
      <c r="E521" s="126" t="n">
        <v>6979000</v>
      </c>
      <c r="F521" s="126" t="n">
        <v>1966300</v>
      </c>
      <c r="G521" s="126" t="n">
        <v>1100000</v>
      </c>
      <c r="H521" s="126" t="n">
        <v>2411500</v>
      </c>
      <c r="I521" s="126" t="n">
        <v>99000</v>
      </c>
      <c r="J521" s="126" t="n">
        <v>456000</v>
      </c>
      <c r="K521" s="126" t="n">
        <v>536000</v>
      </c>
      <c r="L521" s="126" t="n">
        <v>600000</v>
      </c>
      <c r="M521" s="126" t="n">
        <v>224000</v>
      </c>
      <c r="N521" s="126" t="n">
        <v>358400</v>
      </c>
      <c r="O521" s="126" t="n">
        <v>75000</v>
      </c>
      <c r="P521" s="126" t="n"/>
      <c r="Q521" s="126" t="n">
        <v>182000</v>
      </c>
      <c r="R521" s="126" t="n">
        <v>216000</v>
      </c>
      <c r="S521" s="126" t="n">
        <v>36400</v>
      </c>
      <c r="T521" s="126" t="n">
        <v>24000</v>
      </c>
      <c r="U521" s="126" t="n"/>
      <c r="V521" s="126" t="n">
        <v>20634600</v>
      </c>
    </row>
    <row r="522">
      <c r="C522" s="93" t="inlineStr">
        <is>
          <t>2월4일</t>
        </is>
      </c>
      <c r="D522" s="126" t="n">
        <v>4367000</v>
      </c>
      <c r="E522" s="126" t="n">
        <v>9073400</v>
      </c>
      <c r="F522" s="126" t="n">
        <v>2077600</v>
      </c>
      <c r="G522" s="126" t="n">
        <v>860000</v>
      </c>
      <c r="H522" s="126" t="n">
        <v>2040500</v>
      </c>
      <c r="I522" s="126" t="n">
        <v>99000</v>
      </c>
      <c r="J522" s="126" t="n">
        <v>342000</v>
      </c>
      <c r="K522" s="126" t="n">
        <v>495000</v>
      </c>
      <c r="L522" s="126" t="n">
        <v>737500</v>
      </c>
      <c r="M522" s="126" t="n">
        <v>164000</v>
      </c>
      <c r="N522" s="126" t="n">
        <v>431200</v>
      </c>
      <c r="O522" s="126" t="n">
        <v>60000</v>
      </c>
      <c r="P522" s="126" t="n"/>
      <c r="Q522" s="126" t="n">
        <v>196000</v>
      </c>
      <c r="R522" s="126" t="n">
        <v>159000</v>
      </c>
      <c r="S522" s="126" t="n">
        <v>70200</v>
      </c>
      <c r="T522" s="126" t="n">
        <v>52000</v>
      </c>
      <c r="U522" s="126" t="n"/>
      <c r="V522" s="126" t="n">
        <v>21224400</v>
      </c>
    </row>
    <row r="523">
      <c r="C523" s="93" t="inlineStr">
        <is>
          <t>2월5일</t>
        </is>
      </c>
      <c r="D523" s="126" t="n">
        <v>2592000</v>
      </c>
      <c r="E523" s="126" t="n">
        <v>5955600</v>
      </c>
      <c r="F523" s="126" t="n">
        <v>1743700</v>
      </c>
      <c r="G523" s="126" t="n">
        <v>892000</v>
      </c>
      <c r="H523" s="126" t="n">
        <v>1521100</v>
      </c>
      <c r="I523" s="126" t="n"/>
      <c r="J523" s="126" t="n">
        <v>532000</v>
      </c>
      <c r="K523" s="126" t="n">
        <v>389000</v>
      </c>
      <c r="L523" s="126" t="n">
        <v>590000</v>
      </c>
      <c r="M523" s="126" t="n">
        <v>232000</v>
      </c>
      <c r="N523" s="126" t="n">
        <v>386400</v>
      </c>
      <c r="O523" s="126" t="n">
        <v>120000</v>
      </c>
      <c r="P523" s="126" t="n"/>
      <c r="Q523" s="126" t="n">
        <v>196000</v>
      </c>
      <c r="R523" s="126" t="n">
        <v>90000</v>
      </c>
      <c r="S523" s="126" t="n">
        <v>54600</v>
      </c>
      <c r="T523" s="126" t="n">
        <v>96000</v>
      </c>
      <c r="U523" s="126" t="n"/>
      <c r="V523" s="126" t="n">
        <v>15390400</v>
      </c>
    </row>
    <row r="524">
      <c r="C524" s="93" t="inlineStr">
        <is>
          <t>2월6일</t>
        </is>
      </c>
      <c r="D524" s="126" t="n">
        <v>2022000</v>
      </c>
      <c r="E524" s="126" t="n">
        <v>5093200</v>
      </c>
      <c r="F524" s="126" t="n">
        <v>1261400</v>
      </c>
      <c r="G524" s="126" t="n">
        <v>764000</v>
      </c>
      <c r="H524" s="126" t="n">
        <v>1261400</v>
      </c>
      <c r="I524" s="126" t="n"/>
      <c r="J524" s="126" t="n">
        <v>114000</v>
      </c>
      <c r="K524" s="126" t="n">
        <v>296000</v>
      </c>
      <c r="L524" s="126" t="n">
        <v>335000</v>
      </c>
      <c r="M524" s="126" t="n">
        <v>140000</v>
      </c>
      <c r="N524" s="126" t="n">
        <v>196000</v>
      </c>
      <c r="O524" s="126" t="n">
        <v>55000</v>
      </c>
      <c r="P524" s="126" t="n"/>
      <c r="Q524" s="126" t="n">
        <v>84000</v>
      </c>
      <c r="R524" s="126" t="n">
        <v>81000</v>
      </c>
      <c r="S524" s="126" t="n">
        <v>91000</v>
      </c>
      <c r="T524" s="126" t="n">
        <v>20000</v>
      </c>
      <c r="U524" s="126" t="n"/>
      <c r="V524" s="126" t="n">
        <v>11814000</v>
      </c>
    </row>
    <row r="525">
      <c r="C525" s="93" t="inlineStr">
        <is>
          <t>2월7일</t>
        </is>
      </c>
      <c r="D525" s="126" t="n">
        <v>3072000</v>
      </c>
      <c r="E525" s="126" t="n">
        <v>5147800</v>
      </c>
      <c r="F525" s="126" t="n">
        <v>1632400</v>
      </c>
      <c r="G525" s="126" t="n">
        <v>1000000</v>
      </c>
      <c r="H525" s="126" t="n">
        <v>1521100</v>
      </c>
      <c r="I525" s="126" t="n">
        <v>198000</v>
      </c>
      <c r="J525" s="126" t="n">
        <v>380000</v>
      </c>
      <c r="K525" s="126" t="n">
        <v>277000</v>
      </c>
      <c r="L525" s="126" t="n">
        <v>345000</v>
      </c>
      <c r="M525" s="126" t="n">
        <v>108000</v>
      </c>
      <c r="N525" s="126" t="n">
        <v>252000</v>
      </c>
      <c r="O525" s="126" t="n">
        <v>90000</v>
      </c>
      <c r="P525" s="126" t="n"/>
      <c r="Q525" s="126" t="n">
        <v>77000</v>
      </c>
      <c r="R525" s="126" t="n">
        <v>135000</v>
      </c>
      <c r="S525" s="126" t="n">
        <v>52000</v>
      </c>
      <c r="T525" s="126" t="n">
        <v>84000</v>
      </c>
      <c r="U525" s="126" t="n"/>
      <c r="V525" s="126" t="n">
        <v>14371300</v>
      </c>
    </row>
    <row r="526">
      <c r="C526" s="93" t="inlineStr">
        <is>
          <t>2월8일</t>
        </is>
      </c>
      <c r="D526" s="126" t="n">
        <v>2385000</v>
      </c>
      <c r="E526" s="126" t="n">
        <v>5861800</v>
      </c>
      <c r="F526" s="126" t="n">
        <v>1075900</v>
      </c>
      <c r="G526" s="126" t="n">
        <v>1196000</v>
      </c>
      <c r="H526" s="126" t="n">
        <v>1372700</v>
      </c>
      <c r="I526" s="126" t="n">
        <v>99000</v>
      </c>
      <c r="J526" s="126" t="n">
        <v>646000</v>
      </c>
      <c r="K526" s="126" t="n">
        <v>349000</v>
      </c>
      <c r="L526" s="126" t="n">
        <v>540000</v>
      </c>
      <c r="M526" s="126" t="n">
        <v>120000</v>
      </c>
      <c r="N526" s="126" t="n">
        <v>352800</v>
      </c>
      <c r="O526" s="126" t="n">
        <v>150000</v>
      </c>
      <c r="P526" s="126" t="n"/>
      <c r="Q526" s="126" t="n">
        <v>280000</v>
      </c>
      <c r="R526" s="126" t="n">
        <v>99000</v>
      </c>
      <c r="S526" s="126" t="n">
        <v>91000</v>
      </c>
      <c r="T526" s="126" t="n">
        <v>64000</v>
      </c>
      <c r="U526" s="126" t="n"/>
      <c r="V526" s="126" t="n">
        <v>14682200</v>
      </c>
    </row>
    <row r="527">
      <c r="C527" s="93" t="inlineStr">
        <is>
          <t>2월9일</t>
        </is>
      </c>
      <c r="D527" s="126" t="n">
        <v>1989000</v>
      </c>
      <c r="E527" s="126" t="n">
        <v>3924200</v>
      </c>
      <c r="F527" s="126" t="n">
        <v>927500</v>
      </c>
      <c r="G527" s="126" t="n">
        <v>756000</v>
      </c>
      <c r="H527" s="126" t="n">
        <v>1113000</v>
      </c>
      <c r="I527" s="126" t="n"/>
      <c r="J527" s="126" t="n">
        <v>304000</v>
      </c>
      <c r="K527" s="126" t="n">
        <v>224000</v>
      </c>
      <c r="L527" s="126" t="n">
        <v>260000</v>
      </c>
      <c r="M527" s="126" t="n">
        <v>44000</v>
      </c>
      <c r="N527" s="126" t="n">
        <v>196000</v>
      </c>
      <c r="O527" s="126" t="n">
        <v>60000</v>
      </c>
      <c r="P527" s="126" t="n"/>
      <c r="Q527" s="126" t="n">
        <v>98000</v>
      </c>
      <c r="R527" s="126" t="n">
        <v>126000</v>
      </c>
      <c r="S527" s="126" t="n">
        <v>18200</v>
      </c>
      <c r="T527" s="126" t="n">
        <v>4000</v>
      </c>
      <c r="U527" s="126" t="n"/>
      <c r="V527" s="126" t="n">
        <v>10043900</v>
      </c>
    </row>
    <row r="528">
      <c r="B528" s="93" t="inlineStr">
        <is>
          <t>2월 요약</t>
        </is>
      </c>
      <c r="C528" s="93" t="n"/>
      <c r="D528" s="126" t="n">
        <v>37280000</v>
      </c>
      <c r="E528" s="126" t="n">
        <v>61738600</v>
      </c>
      <c r="F528" s="126" t="n">
        <v>16212700</v>
      </c>
      <c r="G528" s="126" t="n">
        <v>9716000</v>
      </c>
      <c r="H528" s="126" t="n">
        <v>17511200</v>
      </c>
      <c r="I528" s="126" t="n">
        <v>1089000</v>
      </c>
      <c r="J528" s="126" t="n">
        <v>4370000</v>
      </c>
      <c r="K528" s="126" t="n">
        <v>4092000</v>
      </c>
      <c r="L528" s="126" t="n">
        <v>7320000</v>
      </c>
      <c r="M528" s="126" t="n">
        <v>1892000</v>
      </c>
      <c r="N528" s="126" t="n">
        <v>3136000</v>
      </c>
      <c r="O528" s="126" t="n">
        <v>940000</v>
      </c>
      <c r="P528" s="126" t="n"/>
      <c r="Q528" s="126" t="n">
        <v>1890000</v>
      </c>
      <c r="R528" s="126" t="n">
        <v>1593000</v>
      </c>
      <c r="S528" s="126" t="n">
        <v>730600</v>
      </c>
      <c r="T528" s="126" t="n">
        <v>456000</v>
      </c>
      <c r="U528" s="126" t="n"/>
      <c r="V528" s="126" t="n">
        <v>169967100</v>
      </c>
    </row>
    <row r="529">
      <c r="A529" s="93" t="inlineStr">
        <is>
          <t>2021년 요약</t>
        </is>
      </c>
      <c r="B529" s="93" t="n"/>
      <c r="C529" s="93" t="n"/>
      <c r="D529" s="126" t="n">
        <v>190464000</v>
      </c>
      <c r="E529" s="126" t="n">
        <v>321279000</v>
      </c>
      <c r="F529" s="126" t="n">
        <v>105957600</v>
      </c>
      <c r="G529" s="126" t="n">
        <v>54524000</v>
      </c>
      <c r="H529" s="126" t="n">
        <v>77501900</v>
      </c>
      <c r="I529" s="126" t="n">
        <v>11682000</v>
      </c>
      <c r="J529" s="126" t="n">
        <v>21546000</v>
      </c>
      <c r="K529" s="126" t="n">
        <v>20200000</v>
      </c>
      <c r="L529" s="126" t="n">
        <v>11762500</v>
      </c>
      <c r="M529" s="126" t="n">
        <v>9092000</v>
      </c>
      <c r="N529" s="126" t="n">
        <v>15164800</v>
      </c>
      <c r="O529" s="126" t="n">
        <v>3900000</v>
      </c>
      <c r="P529" s="126" t="n"/>
      <c r="Q529" s="126" t="n">
        <v>8225000</v>
      </c>
      <c r="R529" s="126" t="n">
        <v>7398000</v>
      </c>
      <c r="S529" s="126" t="n">
        <v>4529200</v>
      </c>
      <c r="T529" s="126" t="n">
        <v>1920000</v>
      </c>
      <c r="U529" s="126" t="n"/>
      <c r="V529" s="126" t="n">
        <v>865146000</v>
      </c>
    </row>
    <row r="530">
      <c r="A530" s="93" t="inlineStr">
        <is>
          <t>총합계</t>
        </is>
      </c>
      <c r="D530" s="126" t="n">
        <v>2263089000</v>
      </c>
      <c r="E530" s="126" t="n">
        <v>642396600</v>
      </c>
      <c r="F530" s="126" t="n">
        <v>262148600</v>
      </c>
      <c r="G530" s="126" t="n">
        <v>227395000</v>
      </c>
      <c r="H530" s="126" t="n">
        <v>177473100</v>
      </c>
      <c r="I530" s="126" t="n">
        <v>106821000</v>
      </c>
      <c r="J530" s="126" t="n">
        <v>93487600</v>
      </c>
      <c r="K530" s="126" t="n">
        <v>82914000</v>
      </c>
      <c r="L530" s="126" t="n">
        <v>75327500</v>
      </c>
      <c r="M530" s="126" t="n">
        <v>47456000</v>
      </c>
      <c r="N530" s="126" t="n">
        <v>32312000</v>
      </c>
      <c r="O530" s="126" t="n">
        <v>30140000</v>
      </c>
      <c r="P530" s="126" t="n">
        <v>26295000</v>
      </c>
      <c r="Q530" s="126" t="n">
        <v>14847000</v>
      </c>
      <c r="R530" s="126" t="n">
        <v>12342000</v>
      </c>
      <c r="S530" s="126" t="n">
        <v>10506600</v>
      </c>
      <c r="T530" s="126" t="n">
        <v>4154000</v>
      </c>
      <c r="U530" s="126" t="n">
        <v>1540000</v>
      </c>
      <c r="V530" s="126" t="n">
        <v>4110645000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4:H1048576"/>
  <sheetViews>
    <sheetView workbookViewId="0">
      <selection activeCell="E3" sqref="E1:E1048576"/>
    </sheetView>
  </sheetViews>
  <sheetFormatPr baseColWidth="8" defaultRowHeight="17.4" outlineLevelCol="0"/>
  <cols>
    <col width="11.09765625" bestFit="1" customWidth="1" style="92" min="2" max="2"/>
    <col width="13" bestFit="1" customWidth="1" style="92" min="3" max="3"/>
    <col width="9" bestFit="1" customWidth="1" style="92" min="4" max="4"/>
    <col width="24.8984375" bestFit="1" customWidth="1" style="93" min="5" max="5"/>
    <col width="26.59765625" customWidth="1" style="93" min="6" max="6"/>
    <col width="24.3984375" bestFit="1" customWidth="1" style="92" min="7" max="7"/>
    <col width="23.296875" bestFit="1" customWidth="1" style="92" min="8" max="8"/>
  </cols>
  <sheetData>
    <row r="4">
      <c r="B4" s="93" t="n"/>
      <c r="C4" s="93" t="n"/>
      <c r="D4" s="93" t="n"/>
      <c r="G4" s="1" t="inlineStr">
        <is>
          <t>일자</t>
        </is>
      </c>
      <c r="H4" s="93" t="inlineStr">
        <is>
          <t>(모두)</t>
        </is>
      </c>
    </row>
    <row r="5">
      <c r="B5" s="93" t="n"/>
      <c r="C5" s="93" t="n"/>
      <c r="D5" s="93" t="n"/>
      <c r="G5" s="93" t="n"/>
      <c r="H5" s="93" t="n"/>
    </row>
    <row r="6">
      <c r="B6" s="93" t="n"/>
      <c r="C6" s="93" t="n"/>
      <c r="D6" s="93" t="n"/>
      <c r="G6" s="1" t="inlineStr">
        <is>
          <t>미디어</t>
        </is>
      </c>
      <c r="H6" s="93" t="inlineStr">
        <is>
          <t>합계 : 광고비(VAT미포함)</t>
        </is>
      </c>
    </row>
    <row r="7">
      <c r="B7" s="93" t="n"/>
      <c r="C7" s="93" t="n"/>
      <c r="D7" s="93" t="n"/>
      <c r="G7" s="93" t="inlineStr">
        <is>
          <t xml:space="preserve">　</t>
        </is>
      </c>
      <c r="H7" s="126" t="n"/>
    </row>
    <row r="8">
      <c r="B8" s="93" t="n"/>
      <c r="C8" s="93" t="n"/>
      <c r="D8" s="93" t="n"/>
      <c r="G8" s="93" t="inlineStr">
        <is>
          <t>SMS</t>
        </is>
      </c>
      <c r="H8" s="126" t="n">
        <v>78210</v>
      </c>
    </row>
    <row r="9">
      <c r="B9" s="93" t="n"/>
      <c r="C9" s="93" t="n"/>
      <c r="D9" s="128" t="n"/>
      <c r="E9" s="128" t="n"/>
      <c r="F9" s="128" t="n"/>
      <c r="G9" s="93" t="inlineStr">
        <is>
          <t>기획사이다</t>
        </is>
      </c>
      <c r="H9" s="126" t="n">
        <v>59146818.09090909</v>
      </c>
    </row>
    <row r="10">
      <c r="B10" s="1" t="inlineStr">
        <is>
          <t>미디어</t>
        </is>
      </c>
      <c r="C10" s="93" t="inlineStr">
        <is>
          <t>(다중 항목)</t>
        </is>
      </c>
      <c r="D10" s="128" t="n"/>
      <c r="E10" s="128" t="n"/>
      <c r="F10" s="128" t="n"/>
      <c r="G10" s="93" t="inlineStr">
        <is>
          <t>네이버 GFA</t>
        </is>
      </c>
      <c r="H10" s="126" t="n">
        <v>331292238.1239672</v>
      </c>
    </row>
    <row r="11">
      <c r="B11" s="93" t="n"/>
      <c r="C11" s="93" t="n"/>
      <c r="D11" s="128" t="n"/>
      <c r="E11" s="128" t="n"/>
      <c r="F11" s="128" t="n"/>
      <c r="G11" s="93" t="inlineStr">
        <is>
          <t>네이버 무상캐시</t>
        </is>
      </c>
      <c r="H11" s="126" t="n">
        <v>-6660</v>
      </c>
    </row>
    <row r="12">
      <c r="B12" s="1" t="inlineStr">
        <is>
          <t>연</t>
        </is>
      </c>
      <c r="C12" s="1" t="inlineStr">
        <is>
          <t>월</t>
        </is>
      </c>
      <c r="D12" s="1" t="inlineStr">
        <is>
          <t>일자</t>
        </is>
      </c>
      <c r="E12" s="93" t="inlineStr">
        <is>
          <t>합계 : 광고비(VAT미포함)</t>
        </is>
      </c>
      <c r="G12" s="93" t="inlineStr">
        <is>
          <t>네이버 브랜드검색</t>
        </is>
      </c>
      <c r="H12" s="126" t="n">
        <v>21040000</v>
      </c>
    </row>
    <row r="13">
      <c r="B13" s="93" t="inlineStr">
        <is>
          <t>2019년</t>
        </is>
      </c>
      <c r="C13" s="93" t="inlineStr">
        <is>
          <t>10월</t>
        </is>
      </c>
      <c r="D13" s="93" t="inlineStr">
        <is>
          <t>10월10일</t>
        </is>
      </c>
      <c r="E13" s="126" t="n">
        <v>2500000</v>
      </c>
      <c r="F13" s="126" t="n"/>
      <c r="G13" s="93" t="inlineStr">
        <is>
          <t>네이버 쇼핑검색</t>
        </is>
      </c>
      <c r="H13" s="126" t="n">
        <v>14676128</v>
      </c>
    </row>
    <row r="14">
      <c r="B14" s="93" t="inlineStr">
        <is>
          <t>2019년</t>
        </is>
      </c>
      <c r="C14" s="93" t="inlineStr">
        <is>
          <t>11월</t>
        </is>
      </c>
      <c r="D14" s="93" t="inlineStr">
        <is>
          <t>11월5일</t>
        </is>
      </c>
      <c r="E14" s="126" t="n">
        <v>6000000</v>
      </c>
      <c r="F14" s="126" t="n"/>
      <c r="G14" s="93" t="inlineStr">
        <is>
          <t>네이버 쇼핑박스</t>
        </is>
      </c>
      <c r="H14" s="126" t="n">
        <v>4545454.48</v>
      </c>
    </row>
    <row r="15">
      <c r="B15" s="93" t="inlineStr">
        <is>
          <t>2019년</t>
        </is>
      </c>
      <c r="C15" s="93" t="inlineStr">
        <is>
          <t>11월</t>
        </is>
      </c>
      <c r="D15" s="93" t="inlineStr">
        <is>
          <t>11월7일</t>
        </is>
      </c>
      <c r="E15" s="126" t="n">
        <v>4500000</v>
      </c>
      <c r="F15" s="126" t="n"/>
      <c r="G15" s="93" t="inlineStr">
        <is>
          <t>네이버(어성초토너)</t>
        </is>
      </c>
      <c r="H15" s="126" t="n">
        <v>1000000</v>
      </c>
    </row>
    <row r="16">
      <c r="B16" s="93" t="inlineStr">
        <is>
          <t>2020년</t>
        </is>
      </c>
      <c r="C16" s="93" t="inlineStr">
        <is>
          <t>3월</t>
        </is>
      </c>
      <c r="D16" s="93" t="inlineStr">
        <is>
          <t>3월10일</t>
        </is>
      </c>
      <c r="E16" s="126" t="n">
        <v>818181.8181818181</v>
      </c>
      <c r="F16" s="126" t="n"/>
      <c r="G16" s="93" t="inlineStr">
        <is>
          <t>문자대표</t>
        </is>
      </c>
      <c r="H16" s="126" t="n">
        <v>39500</v>
      </c>
    </row>
    <row r="17">
      <c r="A17" s="93" t="n"/>
      <c r="B17" s="93" t="inlineStr">
        <is>
          <t>2020년</t>
        </is>
      </c>
      <c r="C17" s="93" t="inlineStr">
        <is>
          <t>6월</t>
        </is>
      </c>
      <c r="D17" s="93" t="inlineStr">
        <is>
          <t>6월6일</t>
        </is>
      </c>
      <c r="E17" s="126" t="n">
        <v>1200000</v>
      </c>
      <c r="F17" s="126" t="n"/>
      <c r="G17" s="93" t="inlineStr">
        <is>
          <t>속닥</t>
        </is>
      </c>
      <c r="H17" s="126" t="n">
        <v>1500000</v>
      </c>
    </row>
    <row r="18">
      <c r="A18" s="93" t="n"/>
      <c r="B18" s="93" t="inlineStr">
        <is>
          <t>2020년</t>
        </is>
      </c>
      <c r="C18" s="93" t="inlineStr">
        <is>
          <t>6월</t>
        </is>
      </c>
      <c r="D18" s="93" t="inlineStr">
        <is>
          <t>6월11일</t>
        </is>
      </c>
      <c r="E18" s="126" t="n">
        <v>3319</v>
      </c>
      <c r="F18" s="126" t="n"/>
      <c r="G18" s="93" t="inlineStr">
        <is>
          <t>유튜브 디스커버리</t>
        </is>
      </c>
      <c r="H18" s="126" t="n">
        <v>107845819.5363636</v>
      </c>
    </row>
    <row r="19">
      <c r="A19" s="93" t="n"/>
      <c r="B19" s="93" t="inlineStr">
        <is>
          <t>2020년</t>
        </is>
      </c>
      <c r="C19" s="93" t="inlineStr">
        <is>
          <t>6월</t>
        </is>
      </c>
      <c r="D19" s="93" t="inlineStr">
        <is>
          <t>6월12일</t>
        </is>
      </c>
      <c r="E19" s="126" t="n">
        <v>91286</v>
      </c>
      <c r="F19" s="126" t="n"/>
      <c r="G19" s="93" t="inlineStr">
        <is>
          <t>유튜브 디스커버리(이미지)</t>
        </is>
      </c>
      <c r="H19" s="126" t="n">
        <v>3472880</v>
      </c>
    </row>
    <row r="20">
      <c r="A20" s="93" t="n"/>
      <c r="B20" s="93" t="inlineStr">
        <is>
          <t>2020년</t>
        </is>
      </c>
      <c r="C20" s="93" t="inlineStr">
        <is>
          <t>6월</t>
        </is>
      </c>
      <c r="D20" s="93" t="inlineStr">
        <is>
          <t>6월13일</t>
        </is>
      </c>
      <c r="E20" s="126" t="n">
        <v>107479</v>
      </c>
      <c r="F20" s="126" t="n"/>
      <c r="G20" s="93" t="inlineStr">
        <is>
          <t>유튜브(단미_반기획)</t>
        </is>
      </c>
      <c r="H20" s="126" t="n">
        <v>4500000</v>
      </c>
    </row>
    <row r="21">
      <c r="A21" s="93" t="n"/>
      <c r="B21" s="93" t="inlineStr">
        <is>
          <t>2020년</t>
        </is>
      </c>
      <c r="C21" s="93" t="inlineStr">
        <is>
          <t>6월</t>
        </is>
      </c>
      <c r="D21" s="93" t="inlineStr">
        <is>
          <t>6월14일</t>
        </is>
      </c>
      <c r="E21" s="126" t="n">
        <v>99648</v>
      </c>
      <c r="F21" s="126" t="n"/>
      <c r="G21" s="93" t="inlineStr">
        <is>
          <t>유튜브(지안씨_일반)</t>
        </is>
      </c>
      <c r="H21" s="126" t="n">
        <v>2500000</v>
      </c>
    </row>
    <row r="22">
      <c r="A22" s="93" t="n"/>
      <c r="B22" s="93" t="inlineStr">
        <is>
          <t>2020년</t>
        </is>
      </c>
      <c r="C22" s="93" t="inlineStr">
        <is>
          <t>6월</t>
        </is>
      </c>
      <c r="D22" s="93" t="inlineStr">
        <is>
          <t>6월15일</t>
        </is>
      </c>
      <c r="E22" s="126" t="n">
        <v>131205</v>
      </c>
      <c r="F22" s="126" t="n"/>
      <c r="G22" s="93" t="inlineStr">
        <is>
          <t>유튜브(챙잇_브랜디드)</t>
        </is>
      </c>
      <c r="H22" s="126" t="n">
        <v>6000000</v>
      </c>
    </row>
    <row r="23">
      <c r="A23" s="93" t="n"/>
      <c r="B23" s="93" t="inlineStr">
        <is>
          <t>2020년</t>
        </is>
      </c>
      <c r="C23" s="93" t="inlineStr">
        <is>
          <t>6월</t>
        </is>
      </c>
      <c r="D23" s="93" t="inlineStr">
        <is>
          <t>6월16일</t>
        </is>
      </c>
      <c r="E23" s="126" t="n">
        <v>135938</v>
      </c>
      <c r="F23" s="126" t="n"/>
      <c r="G23" s="93" t="inlineStr">
        <is>
          <t>유튜브(최모나)</t>
        </is>
      </c>
      <c r="H23" s="126" t="n">
        <v>818181.8181818181</v>
      </c>
    </row>
    <row r="24">
      <c r="A24" s="93" t="n"/>
      <c r="B24" s="93" t="inlineStr">
        <is>
          <t>2020년</t>
        </is>
      </c>
      <c r="C24" s="93" t="inlineStr">
        <is>
          <t>6월</t>
        </is>
      </c>
      <c r="D24" s="93" t="inlineStr">
        <is>
          <t>6월17일</t>
        </is>
      </c>
      <c r="E24" s="126" t="n">
        <v>321292</v>
      </c>
      <c r="G24" s="93" t="inlineStr">
        <is>
          <t>유튜브_귄펭</t>
        </is>
      </c>
      <c r="H24" s="126" t="n">
        <v>1200000</v>
      </c>
    </row>
    <row r="25">
      <c r="A25" s="93" t="n"/>
      <c r="B25" s="93" t="inlineStr">
        <is>
          <t>2020년</t>
        </is>
      </c>
      <c r="C25" s="93" t="inlineStr">
        <is>
          <t>6월</t>
        </is>
      </c>
      <c r="D25" s="93" t="inlineStr">
        <is>
          <t>6월18일</t>
        </is>
      </c>
      <c r="E25" s="126" t="n">
        <v>141139</v>
      </c>
      <c r="G25" s="93" t="inlineStr">
        <is>
          <t>유튜브_꿀랄라</t>
        </is>
      </c>
      <c r="H25" s="126" t="n">
        <v>500000</v>
      </c>
    </row>
    <row r="26">
      <c r="A26" s="93" t="n"/>
      <c r="B26" s="93" t="inlineStr">
        <is>
          <t>2020년</t>
        </is>
      </c>
      <c r="C26" s="93" t="inlineStr">
        <is>
          <t>6월</t>
        </is>
      </c>
      <c r="D26" s="93" t="inlineStr">
        <is>
          <t>6월19일</t>
        </is>
      </c>
      <c r="E26" s="126" t="n">
        <v>148486</v>
      </c>
      <c r="G26" s="93" t="inlineStr">
        <is>
          <t>유튜브_나답게</t>
        </is>
      </c>
      <c r="H26" s="126" t="n">
        <v>700000</v>
      </c>
    </row>
    <row r="27">
      <c r="A27" s="93" t="n"/>
      <c r="B27" s="93" t="inlineStr">
        <is>
          <t>2020년</t>
        </is>
      </c>
      <c r="C27" s="93" t="inlineStr">
        <is>
          <t>6월</t>
        </is>
      </c>
      <c r="D27" s="93" t="inlineStr">
        <is>
          <t>6월20일</t>
        </is>
      </c>
      <c r="E27" s="126" t="n">
        <v>1346521</v>
      </c>
      <c r="G27" s="93" t="inlineStr">
        <is>
          <t>유튜브_단이</t>
        </is>
      </c>
      <c r="H27" s="126" t="n">
        <v>1200000</v>
      </c>
    </row>
    <row r="28">
      <c r="A28" s="93" t="n"/>
      <c r="B28" s="93" t="inlineStr">
        <is>
          <t>2020년</t>
        </is>
      </c>
      <c r="C28" s="93" t="inlineStr">
        <is>
          <t>6월</t>
        </is>
      </c>
      <c r="D28" s="93" t="inlineStr">
        <is>
          <t>6월21일</t>
        </is>
      </c>
      <c r="E28" s="126" t="n">
        <v>1143074</v>
      </c>
      <c r="G28" s="93" t="inlineStr">
        <is>
          <t>유튜브_비타천서영</t>
        </is>
      </c>
      <c r="H28" s="126" t="n">
        <v>230000</v>
      </c>
    </row>
    <row r="29">
      <c r="A29" s="93" t="n"/>
      <c r="B29" s="93" t="inlineStr">
        <is>
          <t>2020년</t>
        </is>
      </c>
      <c r="C29" s="93" t="inlineStr">
        <is>
          <t>6월</t>
        </is>
      </c>
      <c r="D29" s="93" t="inlineStr">
        <is>
          <t>6월22일</t>
        </is>
      </c>
      <c r="E29" s="126" t="n">
        <v>127425</v>
      </c>
      <c r="G29" s="93" t="inlineStr">
        <is>
          <t>유튜브_심톨</t>
        </is>
      </c>
      <c r="H29" s="126" t="n">
        <v>1000000</v>
      </c>
    </row>
    <row r="30">
      <c r="A30" s="93" t="n"/>
      <c r="B30" s="93" t="inlineStr">
        <is>
          <t>2020년</t>
        </is>
      </c>
      <c r="C30" s="93" t="inlineStr">
        <is>
          <t>6월</t>
        </is>
      </c>
      <c r="D30" s="93" t="inlineStr">
        <is>
          <t>6월23일</t>
        </is>
      </c>
      <c r="E30" s="126" t="n">
        <v>347051</v>
      </c>
      <c r="G30" s="93" t="inlineStr">
        <is>
          <t>유튜브_윤이든</t>
        </is>
      </c>
      <c r="H30" s="126" t="n">
        <v>1200000</v>
      </c>
    </row>
    <row r="31">
      <c r="A31" s="93" t="n"/>
      <c r="B31" s="93" t="inlineStr">
        <is>
          <t>2020년</t>
        </is>
      </c>
      <c r="C31" s="93" t="inlineStr">
        <is>
          <t>6월</t>
        </is>
      </c>
      <c r="D31" s="93" t="inlineStr">
        <is>
          <t>6월24일</t>
        </is>
      </c>
      <c r="E31" s="126" t="n">
        <v>850307</v>
      </c>
      <c r="G31" s="93" t="inlineStr">
        <is>
          <t>유튜브_챙잇뷰티</t>
        </is>
      </c>
      <c r="H31" s="126" t="n">
        <v>10400000</v>
      </c>
    </row>
    <row r="32">
      <c r="A32" s="93" t="n"/>
      <c r="B32" s="93" t="inlineStr">
        <is>
          <t>2020년</t>
        </is>
      </c>
      <c r="C32" s="93" t="inlineStr">
        <is>
          <t>6월</t>
        </is>
      </c>
      <c r="D32" s="93" t="inlineStr">
        <is>
          <t>6월25일</t>
        </is>
      </c>
      <c r="E32" s="126" t="n">
        <v>838477</v>
      </c>
      <c r="G32" s="93" t="inlineStr">
        <is>
          <t>유튜브_츄츄</t>
        </is>
      </c>
      <c r="H32" s="126" t="n">
        <v>700000</v>
      </c>
    </row>
    <row r="33">
      <c r="B33" s="93" t="inlineStr">
        <is>
          <t>2020년</t>
        </is>
      </c>
      <c r="C33" s="93" t="inlineStr">
        <is>
          <t>6월</t>
        </is>
      </c>
      <c r="D33" s="93" t="inlineStr">
        <is>
          <t>6월26일</t>
        </is>
      </c>
      <c r="E33" s="126" t="n">
        <v>830207</v>
      </c>
      <c r="G33" s="93" t="inlineStr">
        <is>
          <t>유튜브_카멜</t>
        </is>
      </c>
      <c r="H33" s="126" t="n">
        <v>200000</v>
      </c>
    </row>
    <row r="34">
      <c r="B34" s="93" t="inlineStr">
        <is>
          <t>2020년</t>
        </is>
      </c>
      <c r="C34" s="93" t="inlineStr">
        <is>
          <t>6월</t>
        </is>
      </c>
      <c r="D34" s="93" t="inlineStr">
        <is>
          <t>6월27일</t>
        </is>
      </c>
      <c r="E34" s="126" t="n">
        <v>835662</v>
      </c>
      <c r="G34" s="93" t="inlineStr">
        <is>
          <t>유튜브_킴키미</t>
        </is>
      </c>
      <c r="H34" s="126" t="n">
        <v>615363.6363636364</v>
      </c>
    </row>
    <row r="35">
      <c r="B35" s="93" t="inlineStr">
        <is>
          <t>2020년</t>
        </is>
      </c>
      <c r="C35" s="93" t="inlineStr">
        <is>
          <t>6월</t>
        </is>
      </c>
      <c r="D35" s="93" t="inlineStr">
        <is>
          <t>6월28일</t>
        </is>
      </c>
      <c r="E35" s="126" t="n">
        <v>927598</v>
      </c>
      <c r="G35" s="93" t="inlineStr">
        <is>
          <t>인스타VC(전환)</t>
        </is>
      </c>
      <c r="H35" s="126" t="n">
        <v>6226717</v>
      </c>
    </row>
    <row r="36">
      <c r="B36" s="93" t="inlineStr">
        <is>
          <t>2020년</t>
        </is>
      </c>
      <c r="C36" s="93" t="inlineStr">
        <is>
          <t>6월</t>
        </is>
      </c>
      <c r="D36" s="93" t="inlineStr">
        <is>
          <t>6월29일</t>
        </is>
      </c>
      <c r="E36" s="126" t="n">
        <v>933664</v>
      </c>
      <c r="G36" s="93" t="inlineStr">
        <is>
          <t>인스타그램(랄라블라)</t>
        </is>
      </c>
      <c r="H36" s="126" t="n">
        <v>5440571</v>
      </c>
    </row>
    <row r="37">
      <c r="B37" s="93" t="inlineStr">
        <is>
          <t>2020년</t>
        </is>
      </c>
      <c r="C37" s="93" t="inlineStr">
        <is>
          <t>6월</t>
        </is>
      </c>
      <c r="D37" s="93" t="inlineStr">
        <is>
          <t>6월30일</t>
        </is>
      </c>
      <c r="E37" s="126" t="n">
        <v>601963</v>
      </c>
      <c r="G37" s="93" t="inlineStr">
        <is>
          <t>인스타그램(리타게팅 전환)</t>
        </is>
      </c>
      <c r="H37" s="126" t="n">
        <v>9743751</v>
      </c>
    </row>
    <row r="38">
      <c r="B38" s="93" t="inlineStr">
        <is>
          <t>2020년</t>
        </is>
      </c>
      <c r="C38" s="93" t="inlineStr">
        <is>
          <t>7월</t>
        </is>
      </c>
      <c r="D38" s="93" t="inlineStr">
        <is>
          <t>7월1일</t>
        </is>
      </c>
      <c r="E38" s="126" t="n">
        <v>832793</v>
      </c>
      <c r="G38" s="93" t="inlineStr">
        <is>
          <t>인스타그램(블로그)</t>
        </is>
      </c>
      <c r="H38" s="126" t="n">
        <v>8186166</v>
      </c>
    </row>
    <row r="39">
      <c r="B39" s="93" t="inlineStr">
        <is>
          <t>2020년</t>
        </is>
      </c>
      <c r="C39" s="93" t="inlineStr">
        <is>
          <t>7월</t>
        </is>
      </c>
      <c r="D39" s="93" t="inlineStr">
        <is>
          <t>7월2일</t>
        </is>
      </c>
      <c r="E39" s="126" t="n">
        <v>331866</v>
      </c>
      <c r="G39" s="93" t="inlineStr">
        <is>
          <t>인스타그램(소재 테스트)</t>
        </is>
      </c>
      <c r="H39" s="126" t="n">
        <v>42995</v>
      </c>
    </row>
    <row r="40">
      <c r="B40" s="93" t="inlineStr">
        <is>
          <t>2020년</t>
        </is>
      </c>
      <c r="C40" s="93" t="inlineStr">
        <is>
          <t>7월</t>
        </is>
      </c>
      <c r="D40" s="93" t="inlineStr">
        <is>
          <t>7월3일</t>
        </is>
      </c>
      <c r="E40" s="126" t="n">
        <v>311624</v>
      </c>
      <c r="G40" s="93" t="inlineStr">
        <is>
          <t>인스타그램(소재테스트)</t>
        </is>
      </c>
      <c r="H40" s="126" t="n">
        <v>284999</v>
      </c>
    </row>
    <row r="41">
      <c r="B41" s="93" t="inlineStr">
        <is>
          <t>2020년</t>
        </is>
      </c>
      <c r="C41" s="93" t="inlineStr">
        <is>
          <t>7월</t>
        </is>
      </c>
      <c r="D41" s="93" t="inlineStr">
        <is>
          <t>7월8일</t>
        </is>
      </c>
      <c r="E41" s="126" t="n">
        <v>700000</v>
      </c>
      <c r="G41" s="93" t="inlineStr">
        <is>
          <t>인스타그램(일본1324)</t>
        </is>
      </c>
      <c r="H41" s="126" t="n">
        <v>3357510</v>
      </c>
    </row>
    <row r="42">
      <c r="B42" s="93" t="inlineStr">
        <is>
          <t>2020년</t>
        </is>
      </c>
      <c r="C42" s="93" t="inlineStr">
        <is>
          <t>7월</t>
        </is>
      </c>
      <c r="D42" s="93" t="inlineStr">
        <is>
          <t>7월9일</t>
        </is>
      </c>
      <c r="E42" s="126" t="n">
        <v>63532</v>
      </c>
      <c r="G42" s="93" t="inlineStr">
        <is>
          <t>인스타그램(일본2540)</t>
        </is>
      </c>
      <c r="H42" s="126" t="n">
        <v>149304</v>
      </c>
    </row>
    <row r="43">
      <c r="B43" s="93" t="inlineStr">
        <is>
          <t>2020년</t>
        </is>
      </c>
      <c r="C43" s="93" t="inlineStr">
        <is>
          <t>7월</t>
        </is>
      </c>
      <c r="D43" s="93" t="inlineStr">
        <is>
          <t>7월10일</t>
        </is>
      </c>
      <c r="E43" s="126" t="n">
        <v>11064579.63636364</v>
      </c>
      <c r="G43" s="93" t="inlineStr">
        <is>
          <t>인스타그램(전환)</t>
        </is>
      </c>
      <c r="H43" s="126" t="n">
        <v>152026940</v>
      </c>
    </row>
    <row r="44">
      <c r="B44" s="93" t="inlineStr">
        <is>
          <t>2020년</t>
        </is>
      </c>
      <c r="C44" s="93" t="inlineStr">
        <is>
          <t>7월</t>
        </is>
      </c>
      <c r="D44" s="93" t="inlineStr">
        <is>
          <t>7월11일</t>
        </is>
      </c>
      <c r="E44" s="126" t="n">
        <v>749548</v>
      </c>
      <c r="G44" s="93" t="inlineStr">
        <is>
          <t>일본 인스타그램(1324참여)</t>
        </is>
      </c>
      <c r="H44" s="126" t="n">
        <v>37817</v>
      </c>
    </row>
    <row r="45">
      <c r="B45" s="93" t="inlineStr">
        <is>
          <t>2020년</t>
        </is>
      </c>
      <c r="C45" s="93" t="inlineStr">
        <is>
          <t>7월</t>
        </is>
      </c>
      <c r="D45" s="93" t="inlineStr">
        <is>
          <t>7월12일</t>
        </is>
      </c>
      <c r="E45" s="126" t="n">
        <v>1249961</v>
      </c>
      <c r="G45" s="93" t="inlineStr">
        <is>
          <t>일본 인스타그램(2540참여)</t>
        </is>
      </c>
      <c r="H45" s="126" t="n">
        <v>39564</v>
      </c>
    </row>
    <row r="46">
      <c r="B46" s="93" t="inlineStr">
        <is>
          <t>2020년</t>
        </is>
      </c>
      <c r="C46" s="93" t="inlineStr">
        <is>
          <t>7월</t>
        </is>
      </c>
      <c r="D46" s="93" t="inlineStr">
        <is>
          <t>7월13일</t>
        </is>
      </c>
      <c r="E46" s="126" t="n">
        <v>156856</v>
      </c>
      <c r="G46" s="93" t="inlineStr">
        <is>
          <t>자사몰 스킨 교체</t>
        </is>
      </c>
      <c r="H46" s="126" t="n">
        <v>227272.7272727273</v>
      </c>
    </row>
    <row r="47">
      <c r="B47" s="93" t="inlineStr">
        <is>
          <t>2020년</t>
        </is>
      </c>
      <c r="C47" s="93" t="inlineStr">
        <is>
          <t>7월</t>
        </is>
      </c>
      <c r="D47" s="93" t="inlineStr">
        <is>
          <t>7월14일</t>
        </is>
      </c>
      <c r="E47" s="126" t="n">
        <v>54759</v>
      </c>
      <c r="G47" s="93" t="inlineStr">
        <is>
          <t>제품 촬영</t>
        </is>
      </c>
      <c r="H47" s="126" t="n">
        <v>2550000</v>
      </c>
    </row>
    <row r="48">
      <c r="B48" s="93" t="inlineStr">
        <is>
          <t>2020년</t>
        </is>
      </c>
      <c r="C48" s="93" t="inlineStr">
        <is>
          <t>7월</t>
        </is>
      </c>
      <c r="D48" s="93" t="inlineStr">
        <is>
          <t>7월15일</t>
        </is>
      </c>
      <c r="E48" s="126" t="n">
        <v>156693</v>
      </c>
      <c r="G48" s="93" t="inlineStr">
        <is>
          <t>카카오광고</t>
        </is>
      </c>
      <c r="H48" s="126" t="n">
        <v>19514505.34653465</v>
      </c>
    </row>
    <row r="49">
      <c r="B49" s="93" t="inlineStr">
        <is>
          <t>2020년</t>
        </is>
      </c>
      <c r="C49" s="93" t="inlineStr">
        <is>
          <t>7월</t>
        </is>
      </c>
      <c r="D49" s="93" t="inlineStr">
        <is>
          <t>7월16일</t>
        </is>
      </c>
      <c r="E49" s="126" t="n">
        <v>53197</v>
      </c>
      <c r="G49" s="93" t="inlineStr">
        <is>
          <t>카카오톡 메시지</t>
        </is>
      </c>
      <c r="H49" s="126" t="n">
        <v>2559197.545454545</v>
      </c>
    </row>
    <row r="50">
      <c r="B50" s="93" t="inlineStr">
        <is>
          <t>2020년</t>
        </is>
      </c>
      <c r="C50" s="93" t="inlineStr">
        <is>
          <t>7월</t>
        </is>
      </c>
      <c r="D50" s="93" t="inlineStr">
        <is>
          <t>7월17일</t>
        </is>
      </c>
      <c r="E50" s="126" t="n">
        <v>50309</v>
      </c>
      <c r="G50" s="93" t="inlineStr">
        <is>
          <t>커뮤니티(쭉빵카페)</t>
        </is>
      </c>
      <c r="H50" s="126" t="n">
        <v>1500000</v>
      </c>
    </row>
    <row r="51">
      <c r="B51" s="93" t="inlineStr">
        <is>
          <t>2020년</t>
        </is>
      </c>
      <c r="C51" s="93" t="inlineStr">
        <is>
          <t>7월</t>
        </is>
      </c>
      <c r="D51" s="93" t="inlineStr">
        <is>
          <t>7월18일</t>
        </is>
      </c>
      <c r="E51" s="126" t="n">
        <v>50327</v>
      </c>
      <c r="G51" s="93" t="inlineStr">
        <is>
          <t>트위터(일본)</t>
        </is>
      </c>
      <c r="H51" s="126" t="n">
        <v>204335</v>
      </c>
    </row>
    <row r="52">
      <c r="B52" s="93" t="inlineStr">
        <is>
          <t>2020년</t>
        </is>
      </c>
      <c r="C52" s="93" t="inlineStr">
        <is>
          <t>7월</t>
        </is>
      </c>
      <c r="D52" s="93" t="inlineStr">
        <is>
          <t>7월19일</t>
        </is>
      </c>
      <c r="E52" s="126" t="n">
        <v>50178</v>
      </c>
      <c r="G52" s="93" t="inlineStr">
        <is>
          <t>페북/인스타(전환)</t>
        </is>
      </c>
      <c r="H52" s="126" t="n">
        <v>11834426</v>
      </c>
    </row>
    <row r="53">
      <c r="B53" s="93" t="inlineStr">
        <is>
          <t>2020년</t>
        </is>
      </c>
      <c r="C53" s="93" t="inlineStr">
        <is>
          <t>7월</t>
        </is>
      </c>
      <c r="D53" s="93" t="inlineStr">
        <is>
          <t>7월20일</t>
        </is>
      </c>
      <c r="E53" s="126" t="n">
        <v>22729</v>
      </c>
      <c r="G53" s="93" t="inlineStr">
        <is>
          <t>페이스북(전환)</t>
        </is>
      </c>
      <c r="H53" s="126" t="n">
        <v>1584526</v>
      </c>
    </row>
    <row r="54">
      <c r="B54" s="93" t="inlineStr">
        <is>
          <t>2020년</t>
        </is>
      </c>
      <c r="C54" s="93" t="inlineStr">
        <is>
          <t>7월</t>
        </is>
      </c>
      <c r="D54" s="93" t="inlineStr">
        <is>
          <t>7월22일</t>
        </is>
      </c>
      <c r="E54" s="126" t="n">
        <v>214315</v>
      </c>
      <c r="G54" s="93" t="inlineStr">
        <is>
          <t>페이스북/인스타그램</t>
        </is>
      </c>
      <c r="H54" s="126" t="n">
        <v>286943193.6</v>
      </c>
    </row>
    <row r="55">
      <c r="B55" s="93" t="inlineStr">
        <is>
          <t>2020년</t>
        </is>
      </c>
      <c r="C55" s="93" t="inlineStr">
        <is>
          <t>7월</t>
        </is>
      </c>
      <c r="D55" s="93" t="inlineStr">
        <is>
          <t>7월23일</t>
        </is>
      </c>
      <c r="E55" s="126" t="n">
        <v>73621</v>
      </c>
      <c r="G55" s="93" t="inlineStr">
        <is>
          <t>홈페이지 스킨 구매</t>
        </is>
      </c>
      <c r="H55" s="126" t="n">
        <v>227272.7272727273</v>
      </c>
    </row>
    <row r="56">
      <c r="B56" s="93" t="inlineStr">
        <is>
          <t>2020년</t>
        </is>
      </c>
      <c r="C56" s="93" t="inlineStr">
        <is>
          <t>7월</t>
        </is>
      </c>
      <c r="D56" s="93" t="inlineStr">
        <is>
          <t>7월27일</t>
        </is>
      </c>
      <c r="E56" s="126" t="n">
        <v>200687</v>
      </c>
      <c r="G56" s="93" t="inlineStr">
        <is>
          <t>(비어 있음)</t>
        </is>
      </c>
      <c r="H56" s="126" t="n"/>
    </row>
    <row r="57">
      <c r="B57" s="93" t="inlineStr">
        <is>
          <t>2020년</t>
        </is>
      </c>
      <c r="C57" s="93" t="inlineStr">
        <is>
          <t>7월</t>
        </is>
      </c>
      <c r="D57" s="93" t="inlineStr">
        <is>
          <t>7월28일</t>
        </is>
      </c>
      <c r="E57" s="126" t="n">
        <v>29720</v>
      </c>
      <c r="G57" s="93" t="inlineStr">
        <is>
          <t>총합계</t>
        </is>
      </c>
      <c r="H57" s="126" t="n">
        <v>1089074996.63232</v>
      </c>
    </row>
    <row r="58">
      <c r="B58" s="93" t="inlineStr">
        <is>
          <t>2020년</t>
        </is>
      </c>
      <c r="C58" s="93" t="inlineStr">
        <is>
          <t>7월</t>
        </is>
      </c>
      <c r="D58" s="93" t="inlineStr">
        <is>
          <t>7월29일</t>
        </is>
      </c>
      <c r="E58" s="126" t="n">
        <v>171893</v>
      </c>
      <c r="G58" s="93" t="n"/>
      <c r="H58" s="93" t="n"/>
    </row>
    <row r="59">
      <c r="B59" s="93" t="inlineStr">
        <is>
          <t>2020년</t>
        </is>
      </c>
      <c r="C59" s="93" t="inlineStr">
        <is>
          <t>7월</t>
        </is>
      </c>
      <c r="D59" s="93" t="inlineStr">
        <is>
          <t>7월30일</t>
        </is>
      </c>
      <c r="E59" s="126" t="n">
        <v>261</v>
      </c>
      <c r="G59" s="93" t="n"/>
      <c r="H59" s="93" t="n"/>
    </row>
    <row r="60">
      <c r="B60" s="93" t="inlineStr">
        <is>
          <t>2020년</t>
        </is>
      </c>
      <c r="C60" s="93" t="inlineStr">
        <is>
          <t>7월</t>
        </is>
      </c>
      <c r="D60" s="93" t="inlineStr">
        <is>
          <t>7월31일</t>
        </is>
      </c>
      <c r="E60" s="126" t="n">
        <v>3118</v>
      </c>
      <c r="G60" s="93" t="n"/>
      <c r="H60" s="93" t="n"/>
    </row>
    <row r="61">
      <c r="B61" s="93" t="inlineStr">
        <is>
          <t>2020년</t>
        </is>
      </c>
      <c r="C61" s="93" t="inlineStr">
        <is>
          <t>8월</t>
        </is>
      </c>
      <c r="D61" s="93" t="inlineStr">
        <is>
          <t>8월1일</t>
        </is>
      </c>
      <c r="E61" s="126" t="n">
        <v>109778</v>
      </c>
      <c r="G61" s="93" t="n"/>
      <c r="H61" s="93" t="n"/>
    </row>
    <row r="62">
      <c r="B62" s="93" t="inlineStr">
        <is>
          <t>2020년</t>
        </is>
      </c>
      <c r="C62" s="93" t="inlineStr">
        <is>
          <t>8월</t>
        </is>
      </c>
      <c r="D62" s="93" t="inlineStr">
        <is>
          <t>8월2일</t>
        </is>
      </c>
      <c r="E62" s="126" t="n">
        <v>101121</v>
      </c>
      <c r="G62" s="93" t="n"/>
      <c r="H62" s="93" t="n"/>
    </row>
    <row r="63">
      <c r="B63" s="93" t="inlineStr">
        <is>
          <t>2020년</t>
        </is>
      </c>
      <c r="C63" s="93" t="inlineStr">
        <is>
          <t>8월</t>
        </is>
      </c>
      <c r="D63" s="93" t="inlineStr">
        <is>
          <t>8월3일</t>
        </is>
      </c>
      <c r="E63" s="126" t="n">
        <v>246567</v>
      </c>
      <c r="G63" s="93" t="n"/>
      <c r="H63" s="93" t="n"/>
    </row>
    <row r="64">
      <c r="B64" s="93" t="inlineStr">
        <is>
          <t>2020년</t>
        </is>
      </c>
      <c r="C64" s="93" t="inlineStr">
        <is>
          <t>8월</t>
        </is>
      </c>
      <c r="D64" s="93" t="inlineStr">
        <is>
          <t>8월4일</t>
        </is>
      </c>
      <c r="E64" s="126" t="n">
        <v>257827</v>
      </c>
      <c r="G64" s="93" t="n"/>
      <c r="H64" s="93" t="n"/>
    </row>
    <row r="65">
      <c r="B65" s="93" t="inlineStr">
        <is>
          <t>2020년</t>
        </is>
      </c>
      <c r="C65" s="93" t="inlineStr">
        <is>
          <t>8월</t>
        </is>
      </c>
      <c r="D65" s="93" t="inlineStr">
        <is>
          <t>8월10일</t>
        </is>
      </c>
      <c r="E65" s="126" t="n">
        <v>327394</v>
      </c>
    </row>
    <row r="66">
      <c r="B66" s="93" t="inlineStr">
        <is>
          <t>2020년</t>
        </is>
      </c>
      <c r="C66" s="93" t="inlineStr">
        <is>
          <t>8월</t>
        </is>
      </c>
      <c r="D66" s="93" t="inlineStr">
        <is>
          <t>8월11일</t>
        </is>
      </c>
      <c r="E66" s="126" t="n">
        <v>130650</v>
      </c>
    </row>
    <row r="67">
      <c r="B67" s="93" t="inlineStr">
        <is>
          <t>2020년</t>
        </is>
      </c>
      <c r="C67" s="93" t="inlineStr">
        <is>
          <t>8월</t>
        </is>
      </c>
      <c r="D67" s="93" t="inlineStr">
        <is>
          <t>8월12일</t>
        </is>
      </c>
      <c r="E67" s="126" t="n">
        <v>282379</v>
      </c>
    </row>
    <row r="68">
      <c r="B68" s="93" t="inlineStr">
        <is>
          <t>2020년</t>
        </is>
      </c>
      <c r="C68" s="93" t="inlineStr">
        <is>
          <t>8월</t>
        </is>
      </c>
      <c r="D68" s="93" t="inlineStr">
        <is>
          <t>8월13일</t>
        </is>
      </c>
      <c r="E68" s="126" t="n">
        <v>203662</v>
      </c>
    </row>
    <row r="69">
      <c r="B69" s="93" t="inlineStr">
        <is>
          <t>2020년</t>
        </is>
      </c>
      <c r="C69" s="93" t="inlineStr">
        <is>
          <t>8월</t>
        </is>
      </c>
      <c r="D69" s="93" t="inlineStr">
        <is>
          <t>8월14일</t>
        </is>
      </c>
      <c r="E69" s="126" t="n">
        <v>44919</v>
      </c>
    </row>
    <row r="70">
      <c r="B70" s="93" t="inlineStr">
        <is>
          <t>2020년</t>
        </is>
      </c>
      <c r="C70" s="93" t="inlineStr">
        <is>
          <t>8월</t>
        </is>
      </c>
      <c r="D70" s="93" t="inlineStr">
        <is>
          <t>8월24일</t>
        </is>
      </c>
      <c r="E70" s="126" t="n">
        <v>1403740</v>
      </c>
    </row>
    <row r="71">
      <c r="B71" s="93" t="inlineStr">
        <is>
          <t>2020년</t>
        </is>
      </c>
      <c r="C71" s="93" t="inlineStr">
        <is>
          <t>8월</t>
        </is>
      </c>
      <c r="D71" s="93" t="inlineStr">
        <is>
          <t>8월25일</t>
        </is>
      </c>
      <c r="E71" s="126" t="n">
        <v>819856</v>
      </c>
    </row>
    <row r="72">
      <c r="B72" s="93" t="inlineStr">
        <is>
          <t>2020년</t>
        </is>
      </c>
      <c r="C72" s="93" t="inlineStr">
        <is>
          <t>8월</t>
        </is>
      </c>
      <c r="D72" s="93" t="inlineStr">
        <is>
          <t>8월26일</t>
        </is>
      </c>
      <c r="E72" s="126" t="n">
        <v>421760</v>
      </c>
    </row>
    <row r="73">
      <c r="B73" s="93" t="inlineStr">
        <is>
          <t>2020년</t>
        </is>
      </c>
      <c r="C73" s="93" t="inlineStr">
        <is>
          <t>8월</t>
        </is>
      </c>
      <c r="D73" s="93" t="inlineStr">
        <is>
          <t>8월27일</t>
        </is>
      </c>
      <c r="E73" s="126" t="n">
        <v>311384</v>
      </c>
    </row>
    <row r="74">
      <c r="B74" s="93" t="inlineStr">
        <is>
          <t>2020년</t>
        </is>
      </c>
      <c r="C74" s="93" t="inlineStr">
        <is>
          <t>8월</t>
        </is>
      </c>
      <c r="D74" s="93" t="inlineStr">
        <is>
          <t>8월28일</t>
        </is>
      </c>
      <c r="E74" s="126" t="n">
        <v>488180</v>
      </c>
    </row>
    <row r="75">
      <c r="B75" s="93" t="inlineStr">
        <is>
          <t>2020년</t>
        </is>
      </c>
      <c r="C75" s="93" t="inlineStr">
        <is>
          <t>8월</t>
        </is>
      </c>
      <c r="D75" s="93" t="inlineStr">
        <is>
          <t>8월29일</t>
        </is>
      </c>
      <c r="E75" s="126" t="n">
        <v>397980</v>
      </c>
    </row>
    <row r="76">
      <c r="B76" s="93" t="inlineStr">
        <is>
          <t>2020년</t>
        </is>
      </c>
      <c r="C76" s="93" t="inlineStr">
        <is>
          <t>8월</t>
        </is>
      </c>
      <c r="D76" s="93" t="inlineStr">
        <is>
          <t>8월30일</t>
        </is>
      </c>
      <c r="E76" s="126" t="n">
        <v>292192</v>
      </c>
    </row>
    <row r="77">
      <c r="B77" s="93" t="inlineStr">
        <is>
          <t>2020년</t>
        </is>
      </c>
      <c r="C77" s="93" t="inlineStr">
        <is>
          <t>8월</t>
        </is>
      </c>
      <c r="D77" s="93" t="inlineStr">
        <is>
          <t>8월31일</t>
        </is>
      </c>
      <c r="E77" s="126" t="n">
        <v>152176</v>
      </c>
    </row>
    <row r="78">
      <c r="B78" s="93" t="inlineStr">
        <is>
          <t>2020년</t>
        </is>
      </c>
      <c r="C78" s="93" t="inlineStr">
        <is>
          <t>9월</t>
        </is>
      </c>
      <c r="D78" s="93" t="inlineStr">
        <is>
          <t>9월1일</t>
        </is>
      </c>
      <c r="E78" s="126" t="n">
        <v>741485</v>
      </c>
    </row>
    <row r="79">
      <c r="B79" s="93" t="inlineStr">
        <is>
          <t>2020년</t>
        </is>
      </c>
      <c r="C79" s="93" t="inlineStr">
        <is>
          <t>9월</t>
        </is>
      </c>
      <c r="D79" s="93" t="inlineStr">
        <is>
          <t>9월15일</t>
        </is>
      </c>
      <c r="E79" s="126" t="n">
        <v>31727</v>
      </c>
    </row>
    <row r="80">
      <c r="B80" s="93" t="inlineStr">
        <is>
          <t>2020년</t>
        </is>
      </c>
      <c r="C80" s="93" t="inlineStr">
        <is>
          <t>9월</t>
        </is>
      </c>
      <c r="D80" s="93" t="inlineStr">
        <is>
          <t>9월16일</t>
        </is>
      </c>
      <c r="E80" s="126" t="n">
        <v>738585</v>
      </c>
    </row>
    <row r="81">
      <c r="B81" s="93" t="inlineStr">
        <is>
          <t>2020년</t>
        </is>
      </c>
      <c r="C81" s="93" t="inlineStr">
        <is>
          <t>9월</t>
        </is>
      </c>
      <c r="D81" s="93" t="inlineStr">
        <is>
          <t>9월20일</t>
        </is>
      </c>
      <c r="E81" s="126" t="n">
        <v>716242</v>
      </c>
    </row>
    <row r="82">
      <c r="B82" s="93" t="inlineStr">
        <is>
          <t>2020년</t>
        </is>
      </c>
      <c r="C82" s="93" t="inlineStr">
        <is>
          <t>9월</t>
        </is>
      </c>
      <c r="D82" s="93" t="inlineStr">
        <is>
          <t>9월21일</t>
        </is>
      </c>
      <c r="E82" s="126" t="n">
        <v>365864</v>
      </c>
    </row>
    <row r="83">
      <c r="B83" s="93" t="inlineStr">
        <is>
          <t>2020년</t>
        </is>
      </c>
      <c r="C83" s="93" t="inlineStr">
        <is>
          <t>9월</t>
        </is>
      </c>
      <c r="D83" s="93" t="inlineStr">
        <is>
          <t>9월22일</t>
        </is>
      </c>
      <c r="E83" s="126" t="n">
        <v>13853</v>
      </c>
    </row>
    <row r="84">
      <c r="B84" s="93" t="inlineStr">
        <is>
          <t>2020년</t>
        </is>
      </c>
      <c r="C84" s="93" t="inlineStr">
        <is>
          <t>9월</t>
        </is>
      </c>
      <c r="D84" s="93" t="inlineStr">
        <is>
          <t>9월23일</t>
        </is>
      </c>
      <c r="E84" s="126" t="n">
        <v>733412</v>
      </c>
    </row>
    <row r="85">
      <c r="B85" s="93" t="inlineStr">
        <is>
          <t>2020년</t>
        </is>
      </c>
      <c r="C85" s="93" t="inlineStr">
        <is>
          <t>9월</t>
        </is>
      </c>
      <c r="D85" s="93" t="inlineStr">
        <is>
          <t>9월24일</t>
        </is>
      </c>
      <c r="E85" s="126" t="n">
        <v>312293</v>
      </c>
    </row>
    <row r="86">
      <c r="B86" s="93" t="inlineStr">
        <is>
          <t>2020년</t>
        </is>
      </c>
      <c r="C86" s="93" t="inlineStr">
        <is>
          <t>9월</t>
        </is>
      </c>
      <c r="D86" s="93" t="inlineStr">
        <is>
          <t>9월27일</t>
        </is>
      </c>
      <c r="E86" s="126" t="n">
        <v>627057</v>
      </c>
    </row>
    <row r="87">
      <c r="B87" s="93" t="inlineStr">
        <is>
          <t>2020년</t>
        </is>
      </c>
      <c r="C87" s="93" t="inlineStr">
        <is>
          <t>10월</t>
        </is>
      </c>
      <c r="D87" s="93" t="inlineStr">
        <is>
          <t>10월3일</t>
        </is>
      </c>
      <c r="E87" s="126" t="n">
        <v>842650</v>
      </c>
    </row>
    <row r="88">
      <c r="B88" s="93" t="inlineStr">
        <is>
          <t>2020년</t>
        </is>
      </c>
      <c r="C88" s="93" t="inlineStr">
        <is>
          <t>10월</t>
        </is>
      </c>
      <c r="D88" s="93" t="inlineStr">
        <is>
          <t>10월4일</t>
        </is>
      </c>
      <c r="E88" s="126" t="n">
        <v>945485</v>
      </c>
    </row>
    <row r="89">
      <c r="B89" s="93" t="inlineStr">
        <is>
          <t>2020년</t>
        </is>
      </c>
      <c r="C89" s="93" t="inlineStr">
        <is>
          <t>10월</t>
        </is>
      </c>
      <c r="D89" s="93" t="inlineStr">
        <is>
          <t>10월6일</t>
        </is>
      </c>
      <c r="E89" s="126" t="n">
        <v>1829630</v>
      </c>
    </row>
    <row r="90">
      <c r="B90" s="93" t="inlineStr">
        <is>
          <t>2020년</t>
        </is>
      </c>
      <c r="C90" s="93" t="inlineStr">
        <is>
          <t>10월</t>
        </is>
      </c>
      <c r="D90" s="93" t="inlineStr">
        <is>
          <t>10월20일</t>
        </is>
      </c>
      <c r="E90" s="126" t="n">
        <v>0</v>
      </c>
    </row>
    <row r="91">
      <c r="B91" s="93" t="inlineStr">
        <is>
          <t>2020년</t>
        </is>
      </c>
      <c r="C91" s="93" t="inlineStr">
        <is>
          <t>10월</t>
        </is>
      </c>
      <c r="D91" s="93" t="inlineStr">
        <is>
          <t>10월21일</t>
        </is>
      </c>
      <c r="E91" s="126" t="n">
        <v>0</v>
      </c>
    </row>
    <row r="92">
      <c r="B92" s="93" t="inlineStr">
        <is>
          <t>2020년</t>
        </is>
      </c>
      <c r="C92" s="93" t="inlineStr">
        <is>
          <t>10월</t>
        </is>
      </c>
      <c r="D92" s="93" t="inlineStr">
        <is>
          <t>10월22일</t>
        </is>
      </c>
      <c r="E92" s="126" t="n">
        <v>0</v>
      </c>
    </row>
    <row r="93">
      <c r="B93" s="93" t="inlineStr">
        <is>
          <t>2020년</t>
        </is>
      </c>
      <c r="C93" s="93" t="inlineStr">
        <is>
          <t>10월</t>
        </is>
      </c>
      <c r="D93" s="93" t="inlineStr">
        <is>
          <t>10월23일</t>
        </is>
      </c>
      <c r="E93" s="126" t="n">
        <v>0</v>
      </c>
    </row>
    <row r="94">
      <c r="B94" s="93" t="inlineStr">
        <is>
          <t>2020년</t>
        </is>
      </c>
      <c r="C94" s="93" t="inlineStr">
        <is>
          <t>10월</t>
        </is>
      </c>
      <c r="D94" s="93" t="inlineStr">
        <is>
          <t>10월24일</t>
        </is>
      </c>
      <c r="E94" s="126" t="n">
        <v>0</v>
      </c>
    </row>
    <row r="95">
      <c r="B95" s="93" t="inlineStr">
        <is>
          <t>2020년</t>
        </is>
      </c>
      <c r="C95" s="93" t="inlineStr">
        <is>
          <t>10월</t>
        </is>
      </c>
      <c r="D95" s="93" t="inlineStr">
        <is>
          <t>10월25일</t>
        </is>
      </c>
      <c r="E95" s="126" t="n">
        <v>0</v>
      </c>
    </row>
    <row r="96">
      <c r="B96" s="93" t="inlineStr">
        <is>
          <t>2020년</t>
        </is>
      </c>
      <c r="C96" s="93" t="inlineStr">
        <is>
          <t>10월</t>
        </is>
      </c>
      <c r="D96" s="93" t="inlineStr">
        <is>
          <t>10월26일</t>
        </is>
      </c>
      <c r="E96" s="126" t="n">
        <v>0</v>
      </c>
    </row>
    <row r="97">
      <c r="B97" s="93" t="inlineStr">
        <is>
          <t>2020년</t>
        </is>
      </c>
      <c r="C97" s="93" t="inlineStr">
        <is>
          <t>10월</t>
        </is>
      </c>
      <c r="D97" s="93" t="inlineStr">
        <is>
          <t>10월27일</t>
        </is>
      </c>
      <c r="E97" s="126" t="n">
        <v>0</v>
      </c>
    </row>
    <row r="98">
      <c r="B98" s="93" t="inlineStr">
        <is>
          <t>2020년</t>
        </is>
      </c>
      <c r="C98" s="93" t="inlineStr">
        <is>
          <t>10월</t>
        </is>
      </c>
      <c r="D98" s="93" t="inlineStr">
        <is>
          <t>10월28일</t>
        </is>
      </c>
      <c r="E98" s="126" t="n">
        <v>0</v>
      </c>
    </row>
    <row r="99">
      <c r="B99" s="93" t="inlineStr">
        <is>
          <t>2020년</t>
        </is>
      </c>
      <c r="C99" s="93" t="inlineStr">
        <is>
          <t>10월</t>
        </is>
      </c>
      <c r="D99" s="93" t="inlineStr">
        <is>
          <t>10월29일</t>
        </is>
      </c>
      <c r="E99" s="126" t="n">
        <v>569931</v>
      </c>
    </row>
    <row r="100">
      <c r="B100" s="93" t="inlineStr">
        <is>
          <t>2020년</t>
        </is>
      </c>
      <c r="C100" s="93" t="inlineStr">
        <is>
          <t>10월</t>
        </is>
      </c>
      <c r="D100" s="93" t="inlineStr">
        <is>
          <t>10월30일</t>
        </is>
      </c>
      <c r="E100" s="126" t="n">
        <v>192487</v>
      </c>
    </row>
    <row r="101">
      <c r="B101" s="93" t="inlineStr">
        <is>
          <t>2020년</t>
        </is>
      </c>
      <c r="C101" s="93" t="inlineStr">
        <is>
          <t>10월</t>
        </is>
      </c>
      <c r="D101" s="93" t="inlineStr">
        <is>
          <t>10월31일</t>
        </is>
      </c>
      <c r="E101" s="126" t="n">
        <v>0</v>
      </c>
    </row>
    <row r="102">
      <c r="B102" s="93" t="inlineStr">
        <is>
          <t>2020년</t>
        </is>
      </c>
      <c r="C102" s="93" t="inlineStr">
        <is>
          <t>11월</t>
        </is>
      </c>
      <c r="D102" s="93" t="inlineStr">
        <is>
          <t>11월1일</t>
        </is>
      </c>
      <c r="E102" s="126" t="n">
        <v>0</v>
      </c>
    </row>
    <row r="103">
      <c r="B103" s="93" t="inlineStr">
        <is>
          <t>2020년</t>
        </is>
      </c>
      <c r="C103" s="93" t="inlineStr">
        <is>
          <t>11월</t>
        </is>
      </c>
      <c r="D103" s="93" t="inlineStr">
        <is>
          <t>11월2일</t>
        </is>
      </c>
      <c r="E103" s="126" t="n">
        <v>107265</v>
      </c>
    </row>
    <row r="104">
      <c r="B104" s="93" t="inlineStr">
        <is>
          <t>2020년</t>
        </is>
      </c>
      <c r="C104" s="93" t="inlineStr">
        <is>
          <t>11월</t>
        </is>
      </c>
      <c r="D104" s="93" t="inlineStr">
        <is>
          <t>11월3일</t>
        </is>
      </c>
      <c r="E104" s="126" t="n">
        <v>156857</v>
      </c>
    </row>
    <row r="105">
      <c r="B105" s="93" t="inlineStr">
        <is>
          <t>2020년</t>
        </is>
      </c>
      <c r="C105" s="93" t="inlineStr">
        <is>
          <t>11월</t>
        </is>
      </c>
      <c r="D105" s="93" t="inlineStr">
        <is>
          <t>11월4일</t>
        </is>
      </c>
      <c r="E105" s="126" t="n">
        <v>1689870</v>
      </c>
    </row>
    <row r="106">
      <c r="B106" s="93" t="inlineStr">
        <is>
          <t>2020년</t>
        </is>
      </c>
      <c r="C106" s="93" t="inlineStr">
        <is>
          <t>11월</t>
        </is>
      </c>
      <c r="D106" s="93" t="inlineStr">
        <is>
          <t>11월5일</t>
        </is>
      </c>
      <c r="E106" s="126" t="n">
        <v>1230960</v>
      </c>
    </row>
    <row r="107">
      <c r="B107" s="93" t="inlineStr">
        <is>
          <t>2020년</t>
        </is>
      </c>
      <c r="C107" s="93" t="inlineStr">
        <is>
          <t>11월</t>
        </is>
      </c>
      <c r="D107" s="93" t="inlineStr">
        <is>
          <t>11월6일</t>
        </is>
      </c>
      <c r="E107" s="126" t="n"/>
    </row>
    <row r="108">
      <c r="B108" s="93" t="inlineStr">
        <is>
          <t>2020년</t>
        </is>
      </c>
      <c r="C108" s="93" t="inlineStr">
        <is>
          <t>11월</t>
        </is>
      </c>
      <c r="D108" s="93" t="inlineStr">
        <is>
          <t>11월7일</t>
        </is>
      </c>
      <c r="E108" s="126" t="n"/>
    </row>
    <row r="109">
      <c r="B109" s="93" t="inlineStr">
        <is>
          <t>2020년</t>
        </is>
      </c>
      <c r="C109" s="93" t="inlineStr">
        <is>
          <t>11월</t>
        </is>
      </c>
      <c r="D109" s="93" t="inlineStr">
        <is>
          <t>11월8일</t>
        </is>
      </c>
      <c r="E109" s="126" t="n"/>
    </row>
    <row r="110">
      <c r="B110" s="93" t="inlineStr">
        <is>
          <t>2020년</t>
        </is>
      </c>
      <c r="C110" s="93" t="inlineStr">
        <is>
          <t>11월</t>
        </is>
      </c>
      <c r="D110" s="93" t="inlineStr">
        <is>
          <t>11월9일</t>
        </is>
      </c>
      <c r="E110" s="126" t="n">
        <v>712963</v>
      </c>
    </row>
    <row r="111">
      <c r="B111" s="93" t="inlineStr">
        <is>
          <t>2020년</t>
        </is>
      </c>
      <c r="C111" s="93" t="inlineStr">
        <is>
          <t>11월</t>
        </is>
      </c>
      <c r="D111" s="93" t="inlineStr">
        <is>
          <t>11월10일</t>
        </is>
      </c>
      <c r="E111" s="126" t="n">
        <v>744022</v>
      </c>
    </row>
    <row r="112">
      <c r="B112" s="93" t="inlineStr">
        <is>
          <t>2020년</t>
        </is>
      </c>
      <c r="C112" s="93" t="inlineStr">
        <is>
          <t>11월</t>
        </is>
      </c>
      <c r="D112" s="93" t="inlineStr">
        <is>
          <t>11월11일</t>
        </is>
      </c>
      <c r="E112" s="126" t="n">
        <v>612180</v>
      </c>
    </row>
    <row r="113">
      <c r="B113" s="93" t="inlineStr">
        <is>
          <t>2020년</t>
        </is>
      </c>
      <c r="C113" s="93" t="inlineStr">
        <is>
          <t>11월</t>
        </is>
      </c>
      <c r="D113" s="93" t="inlineStr">
        <is>
          <t>11월12일</t>
        </is>
      </c>
      <c r="E113" s="126" t="n">
        <v>638052</v>
      </c>
    </row>
    <row r="114">
      <c r="B114" s="93" t="inlineStr">
        <is>
          <t>2020년</t>
        </is>
      </c>
      <c r="C114" s="93" t="inlineStr">
        <is>
          <t>11월</t>
        </is>
      </c>
      <c r="D114" s="93" t="inlineStr">
        <is>
          <t>11월13일</t>
        </is>
      </c>
      <c r="E114" s="126" t="n">
        <v>7661.500000000001</v>
      </c>
    </row>
    <row r="115">
      <c r="B115" s="93" t="inlineStr">
        <is>
          <t>2020년</t>
        </is>
      </c>
      <c r="C115" s="93" t="inlineStr">
        <is>
          <t>11월</t>
        </is>
      </c>
      <c r="D115" s="93" t="inlineStr">
        <is>
          <t>11월14일</t>
        </is>
      </c>
      <c r="E115" s="126" t="n">
        <v>0</v>
      </c>
    </row>
    <row r="116">
      <c r="B116" s="93" t="inlineStr">
        <is>
          <t>2020년</t>
        </is>
      </c>
      <c r="C116" s="93" t="inlineStr">
        <is>
          <t>11월</t>
        </is>
      </c>
      <c r="D116" s="93" t="inlineStr">
        <is>
          <t>11월15일</t>
        </is>
      </c>
      <c r="E116" s="126" t="n">
        <v>1418685.4</v>
      </c>
    </row>
    <row r="117">
      <c r="B117" s="93" t="inlineStr">
        <is>
          <t>2020년</t>
        </is>
      </c>
      <c r="C117" s="93" t="inlineStr">
        <is>
          <t>11월</t>
        </is>
      </c>
      <c r="D117" s="93" t="inlineStr">
        <is>
          <t>11월16일</t>
        </is>
      </c>
      <c r="E117" s="126" t="n">
        <v>638052</v>
      </c>
    </row>
    <row r="118">
      <c r="B118" s="93" t="inlineStr">
        <is>
          <t>2020년</t>
        </is>
      </c>
      <c r="C118" s="93" t="inlineStr">
        <is>
          <t>11월</t>
        </is>
      </c>
      <c r="D118" s="93" t="inlineStr">
        <is>
          <t>11월17일</t>
        </is>
      </c>
      <c r="E118" s="126" t="n">
        <v>402456</v>
      </c>
    </row>
    <row r="119">
      <c r="B119" s="93" t="inlineStr">
        <is>
          <t>2020년</t>
        </is>
      </c>
      <c r="C119" s="93" t="inlineStr">
        <is>
          <t>11월</t>
        </is>
      </c>
      <c r="D119" s="93" t="inlineStr">
        <is>
          <t>11월18일</t>
        </is>
      </c>
      <c r="E119" s="126" t="n">
        <v>1227326</v>
      </c>
    </row>
    <row r="120">
      <c r="B120" s="93" t="inlineStr">
        <is>
          <t>2020년</t>
        </is>
      </c>
      <c r="C120" s="93" t="inlineStr">
        <is>
          <t>11월</t>
        </is>
      </c>
      <c r="D120" s="93" t="inlineStr">
        <is>
          <t>11월19일</t>
        </is>
      </c>
      <c r="E120" s="126" t="n">
        <v>943814</v>
      </c>
    </row>
    <row r="121">
      <c r="B121" s="93" t="inlineStr">
        <is>
          <t>2020년</t>
        </is>
      </c>
      <c r="C121" s="93" t="inlineStr">
        <is>
          <t>11월</t>
        </is>
      </c>
      <c r="D121" s="93" t="inlineStr">
        <is>
          <t>11월20일</t>
        </is>
      </c>
      <c r="E121" s="126" t="n">
        <v>856621</v>
      </c>
    </row>
    <row r="122">
      <c r="B122" s="93" t="inlineStr">
        <is>
          <t>2020년</t>
        </is>
      </c>
      <c r="C122" s="93" t="inlineStr">
        <is>
          <t>11월</t>
        </is>
      </c>
      <c r="D122" s="93" t="inlineStr">
        <is>
          <t>11월21일</t>
        </is>
      </c>
      <c r="E122" s="126" t="n">
        <v>47433</v>
      </c>
    </row>
    <row r="123">
      <c r="B123" s="93" t="inlineStr">
        <is>
          <t>2020년</t>
        </is>
      </c>
      <c r="C123" s="93" t="inlineStr">
        <is>
          <t>11월</t>
        </is>
      </c>
      <c r="D123" s="93" t="inlineStr">
        <is>
          <t>11월22일</t>
        </is>
      </c>
      <c r="E123" s="126" t="n">
        <v>1268865</v>
      </c>
    </row>
    <row r="124">
      <c r="B124" s="93" t="inlineStr">
        <is>
          <t>2020년</t>
        </is>
      </c>
      <c r="C124" s="93" t="inlineStr">
        <is>
          <t>11월</t>
        </is>
      </c>
      <c r="D124" s="93" t="inlineStr">
        <is>
          <t>11월23일</t>
        </is>
      </c>
      <c r="E124" s="126" t="n">
        <v>1209324</v>
      </c>
    </row>
    <row r="125">
      <c r="B125" s="93" t="inlineStr">
        <is>
          <t>2020년</t>
        </is>
      </c>
      <c r="C125" s="93" t="inlineStr">
        <is>
          <t>11월</t>
        </is>
      </c>
      <c r="D125" s="93" t="inlineStr">
        <is>
          <t>11월24일</t>
        </is>
      </c>
      <c r="E125" s="126" t="n">
        <v>1736247</v>
      </c>
    </row>
    <row r="126">
      <c r="B126" s="93" t="inlineStr">
        <is>
          <t>2020년</t>
        </is>
      </c>
      <c r="C126" s="93" t="inlineStr">
        <is>
          <t>11월</t>
        </is>
      </c>
      <c r="D126" s="93" t="inlineStr">
        <is>
          <t>11월25일</t>
        </is>
      </c>
      <c r="E126" s="126" t="n">
        <v>759646</v>
      </c>
    </row>
    <row r="127">
      <c r="B127" s="93" t="inlineStr">
        <is>
          <t>2020년</t>
        </is>
      </c>
      <c r="C127" s="93" t="inlineStr">
        <is>
          <t>11월</t>
        </is>
      </c>
      <c r="D127" s="93" t="inlineStr">
        <is>
          <t>11월26일</t>
        </is>
      </c>
      <c r="E127" s="126" t="n">
        <v>763963</v>
      </c>
    </row>
    <row r="128">
      <c r="B128" s="93" t="inlineStr">
        <is>
          <t>2020년</t>
        </is>
      </c>
      <c r="C128" s="93" t="inlineStr">
        <is>
          <t>11월</t>
        </is>
      </c>
      <c r="D128" s="93" t="inlineStr">
        <is>
          <t>11월27일</t>
        </is>
      </c>
      <c r="E128" s="126" t="n">
        <v>399039</v>
      </c>
    </row>
    <row r="129">
      <c r="B129" s="93" t="inlineStr">
        <is>
          <t>2020년</t>
        </is>
      </c>
      <c r="C129" s="93" t="inlineStr">
        <is>
          <t>11월</t>
        </is>
      </c>
      <c r="D129" s="93" t="inlineStr">
        <is>
          <t>11월28일</t>
        </is>
      </c>
      <c r="E129" s="126" t="n">
        <v>8726</v>
      </c>
    </row>
    <row r="130">
      <c r="B130" s="93" t="inlineStr">
        <is>
          <t>2020년</t>
        </is>
      </c>
      <c r="C130" s="93" t="inlineStr">
        <is>
          <t>11월</t>
        </is>
      </c>
      <c r="D130" s="93" t="inlineStr">
        <is>
          <t>11월29일</t>
        </is>
      </c>
      <c r="E130" s="126" t="n">
        <v>1581294</v>
      </c>
    </row>
    <row r="131">
      <c r="B131" s="93" t="inlineStr">
        <is>
          <t>2020년</t>
        </is>
      </c>
      <c r="C131" s="93" t="inlineStr">
        <is>
          <t>11월</t>
        </is>
      </c>
      <c r="D131" s="93" t="inlineStr">
        <is>
          <t>11월30일</t>
        </is>
      </c>
      <c r="E131" s="126" t="n">
        <v>1094393</v>
      </c>
    </row>
    <row r="132">
      <c r="B132" s="93" t="inlineStr">
        <is>
          <t>2020년</t>
        </is>
      </c>
      <c r="C132" s="93" t="inlineStr">
        <is>
          <t>12월</t>
        </is>
      </c>
      <c r="D132" s="93" t="inlineStr">
        <is>
          <t>12월1일</t>
        </is>
      </c>
      <c r="E132" s="126" t="n">
        <v>1029733</v>
      </c>
    </row>
    <row r="133">
      <c r="B133" s="93" t="inlineStr">
        <is>
          <t>2020년</t>
        </is>
      </c>
      <c r="C133" s="93" t="inlineStr">
        <is>
          <t>12월</t>
        </is>
      </c>
      <c r="D133" s="93" t="inlineStr">
        <is>
          <t>12월2일</t>
        </is>
      </c>
      <c r="E133" s="126" t="n">
        <v>934582</v>
      </c>
    </row>
    <row r="134">
      <c r="B134" s="93" t="inlineStr">
        <is>
          <t>2020년</t>
        </is>
      </c>
      <c r="C134" s="93" t="inlineStr">
        <is>
          <t>12월</t>
        </is>
      </c>
      <c r="D134" s="93" t="inlineStr">
        <is>
          <t>12월3일</t>
        </is>
      </c>
      <c r="E134" s="126" t="n">
        <v>889380</v>
      </c>
    </row>
    <row r="135">
      <c r="B135" s="93" t="inlineStr">
        <is>
          <t>2020년</t>
        </is>
      </c>
      <c r="C135" s="93" t="inlineStr">
        <is>
          <t>12월</t>
        </is>
      </c>
      <c r="D135" s="93" t="inlineStr">
        <is>
          <t>12월4일</t>
        </is>
      </c>
      <c r="E135" s="126" t="n">
        <v>405589</v>
      </c>
    </row>
    <row r="136">
      <c r="B136" s="93" t="inlineStr">
        <is>
          <t>2020년</t>
        </is>
      </c>
      <c r="C136" s="93" t="inlineStr">
        <is>
          <t>12월</t>
        </is>
      </c>
      <c r="D136" s="93" t="inlineStr">
        <is>
          <t>12월5일</t>
        </is>
      </c>
      <c r="E136" s="126" t="n">
        <v>50220</v>
      </c>
    </row>
    <row r="137">
      <c r="B137" s="93" t="inlineStr">
        <is>
          <t>2020년</t>
        </is>
      </c>
      <c r="C137" s="93" t="inlineStr">
        <is>
          <t>12월</t>
        </is>
      </c>
      <c r="D137" s="93" t="inlineStr">
        <is>
          <t>12월6일</t>
        </is>
      </c>
      <c r="E137" s="126" t="n">
        <v>915343</v>
      </c>
    </row>
    <row r="138">
      <c r="B138" s="93" t="inlineStr">
        <is>
          <t>2020년</t>
        </is>
      </c>
      <c r="C138" s="93" t="inlineStr">
        <is>
          <t>12월</t>
        </is>
      </c>
      <c r="D138" s="93" t="inlineStr">
        <is>
          <t>12월7일</t>
        </is>
      </c>
      <c r="E138" s="126" t="n">
        <v>789084</v>
      </c>
    </row>
    <row r="139">
      <c r="B139" s="93" t="inlineStr">
        <is>
          <t>2020년</t>
        </is>
      </c>
      <c r="C139" s="93" t="inlineStr">
        <is>
          <t>12월</t>
        </is>
      </c>
      <c r="D139" s="93" t="inlineStr">
        <is>
          <t>12월8일</t>
        </is>
      </c>
      <c r="E139" s="126" t="n">
        <v>770309</v>
      </c>
    </row>
    <row r="140">
      <c r="B140" s="93" t="inlineStr">
        <is>
          <t>2020년</t>
        </is>
      </c>
      <c r="C140" s="93" t="inlineStr">
        <is>
          <t>12월</t>
        </is>
      </c>
      <c r="D140" s="93" t="inlineStr">
        <is>
          <t>12월9일</t>
        </is>
      </c>
      <c r="E140" s="126" t="n">
        <v>787971</v>
      </c>
    </row>
    <row r="141">
      <c r="B141" s="93" t="inlineStr">
        <is>
          <t>2020년</t>
        </is>
      </c>
      <c r="C141" s="93" t="inlineStr">
        <is>
          <t>12월</t>
        </is>
      </c>
      <c r="D141" s="93" t="inlineStr">
        <is>
          <t>12월10일</t>
        </is>
      </c>
      <c r="E141" s="126" t="n">
        <v>617778</v>
      </c>
    </row>
    <row r="142">
      <c r="B142" s="93" t="inlineStr">
        <is>
          <t>2020년</t>
        </is>
      </c>
      <c r="C142" s="93" t="inlineStr">
        <is>
          <t>12월</t>
        </is>
      </c>
      <c r="D142" s="93" t="inlineStr">
        <is>
          <t>12월11일</t>
        </is>
      </c>
      <c r="E142" s="126" t="n">
        <v>182561</v>
      </c>
    </row>
    <row r="143">
      <c r="B143" s="93" t="inlineStr">
        <is>
          <t>2020년</t>
        </is>
      </c>
      <c r="C143" s="93" t="inlineStr">
        <is>
          <t>12월</t>
        </is>
      </c>
      <c r="D143" s="93" t="inlineStr">
        <is>
          <t>12월13일</t>
        </is>
      </c>
      <c r="E143" s="126" t="n">
        <v>1095387</v>
      </c>
    </row>
    <row r="144">
      <c r="B144" s="93" t="inlineStr">
        <is>
          <t>2020년</t>
        </is>
      </c>
      <c r="C144" s="93" t="inlineStr">
        <is>
          <t>12월</t>
        </is>
      </c>
      <c r="D144" s="93" t="inlineStr">
        <is>
          <t>12월14일</t>
        </is>
      </c>
      <c r="E144" s="126" t="n">
        <v>600833</v>
      </c>
    </row>
    <row r="145">
      <c r="B145" s="93" t="inlineStr">
        <is>
          <t>2020년</t>
        </is>
      </c>
      <c r="C145" s="93" t="inlineStr">
        <is>
          <t>12월</t>
        </is>
      </c>
      <c r="D145" s="93" t="inlineStr">
        <is>
          <t>12월15일</t>
        </is>
      </c>
      <c r="E145" s="126" t="n">
        <v>511588</v>
      </c>
    </row>
    <row r="146">
      <c r="B146" s="93" t="inlineStr">
        <is>
          <t>2020년</t>
        </is>
      </c>
      <c r="C146" s="93" t="inlineStr">
        <is>
          <t>12월</t>
        </is>
      </c>
      <c r="D146" s="93" t="inlineStr">
        <is>
          <t>12월16일</t>
        </is>
      </c>
      <c r="E146" s="126" t="n">
        <v>473220</v>
      </c>
    </row>
    <row r="147">
      <c r="B147" s="93" t="inlineStr">
        <is>
          <t>2020년</t>
        </is>
      </c>
      <c r="C147" s="93" t="inlineStr">
        <is>
          <t>12월</t>
        </is>
      </c>
      <c r="D147" s="93" t="inlineStr">
        <is>
          <t>12월17일</t>
        </is>
      </c>
      <c r="E147" s="126" t="n">
        <v>393785</v>
      </c>
    </row>
    <row r="148">
      <c r="B148" s="93" t="inlineStr">
        <is>
          <t>2020년</t>
        </is>
      </c>
      <c r="C148" s="93" t="inlineStr">
        <is>
          <t>12월</t>
        </is>
      </c>
      <c r="D148" s="93" t="inlineStr">
        <is>
          <t>12월18일</t>
        </is>
      </c>
      <c r="E148" s="126" t="n">
        <v>209727</v>
      </c>
    </row>
    <row r="149">
      <c r="B149" s="93" t="inlineStr">
        <is>
          <t>2020년</t>
        </is>
      </c>
      <c r="C149" s="93" t="inlineStr">
        <is>
          <t>12월</t>
        </is>
      </c>
      <c r="D149" s="93" t="inlineStr">
        <is>
          <t>12월20일</t>
        </is>
      </c>
      <c r="E149" s="126" t="n">
        <v>780287</v>
      </c>
    </row>
    <row r="150">
      <c r="B150" s="93" t="inlineStr">
        <is>
          <t>2020년</t>
        </is>
      </c>
      <c r="C150" s="93" t="inlineStr">
        <is>
          <t>12월</t>
        </is>
      </c>
      <c r="D150" s="93" t="inlineStr">
        <is>
          <t>12월21일</t>
        </is>
      </c>
      <c r="E150" s="126" t="n">
        <v>628829</v>
      </c>
    </row>
    <row r="151">
      <c r="B151" s="93" t="inlineStr">
        <is>
          <t>2020년</t>
        </is>
      </c>
      <c r="C151" s="93" t="inlineStr">
        <is>
          <t>12월</t>
        </is>
      </c>
      <c r="D151" s="93" t="inlineStr">
        <is>
          <t>12월22일</t>
        </is>
      </c>
      <c r="E151" s="126" t="n">
        <v>615711</v>
      </c>
    </row>
    <row r="152">
      <c r="B152" s="93" t="inlineStr">
        <is>
          <t>2020년</t>
        </is>
      </c>
      <c r="C152" s="93" t="inlineStr">
        <is>
          <t>12월</t>
        </is>
      </c>
      <c r="D152" s="93" t="inlineStr">
        <is>
          <t>12월23일</t>
        </is>
      </c>
      <c r="E152" s="126" t="n">
        <v>551491</v>
      </c>
    </row>
    <row r="153">
      <c r="B153" s="93" t="inlineStr">
        <is>
          <t>2020년</t>
        </is>
      </c>
      <c r="C153" s="93" t="inlineStr">
        <is>
          <t>12월</t>
        </is>
      </c>
      <c r="D153" s="93" t="inlineStr">
        <is>
          <t>12월24일</t>
        </is>
      </c>
      <c r="E153" s="126" t="n">
        <v>534676</v>
      </c>
    </row>
    <row r="154">
      <c r="B154" s="93" t="inlineStr">
        <is>
          <t>2020년</t>
        </is>
      </c>
      <c r="C154" s="93" t="inlineStr">
        <is>
          <t>12월</t>
        </is>
      </c>
      <c r="D154" s="93" t="inlineStr">
        <is>
          <t>12월25일</t>
        </is>
      </c>
      <c r="E154" s="126" t="n">
        <v>182373</v>
      </c>
    </row>
    <row r="155">
      <c r="B155" s="93" t="inlineStr">
        <is>
          <t>2020년</t>
        </is>
      </c>
      <c r="C155" s="93" t="inlineStr">
        <is>
          <t>12월</t>
        </is>
      </c>
      <c r="D155" s="93" t="inlineStr">
        <is>
          <t>12월26일</t>
        </is>
      </c>
      <c r="E155" s="126" t="n">
        <v>0</v>
      </c>
    </row>
    <row r="156">
      <c r="B156" s="93" t="inlineStr">
        <is>
          <t>2020년</t>
        </is>
      </c>
      <c r="C156" s="93" t="inlineStr">
        <is>
          <t>12월</t>
        </is>
      </c>
      <c r="D156" s="93" t="inlineStr">
        <is>
          <t>12월27일</t>
        </is>
      </c>
      <c r="E156" s="126" t="n">
        <v>1076361</v>
      </c>
    </row>
    <row r="157">
      <c r="B157" s="93" t="inlineStr">
        <is>
          <t>2020년</t>
        </is>
      </c>
      <c r="C157" s="93" t="inlineStr">
        <is>
          <t>12월</t>
        </is>
      </c>
      <c r="D157" s="93" t="inlineStr">
        <is>
          <t>12월28일</t>
        </is>
      </c>
      <c r="E157" s="126" t="n">
        <v>1068230</v>
      </c>
    </row>
    <row r="158">
      <c r="B158" s="93" t="inlineStr">
        <is>
          <t>2020년</t>
        </is>
      </c>
      <c r="C158" s="93" t="inlineStr">
        <is>
          <t>12월</t>
        </is>
      </c>
      <c r="D158" s="93" t="inlineStr">
        <is>
          <t>12월29일</t>
        </is>
      </c>
      <c r="E158" s="126" t="n">
        <v>583328</v>
      </c>
    </row>
    <row r="159">
      <c r="B159" s="93" t="inlineStr">
        <is>
          <t>2020년</t>
        </is>
      </c>
      <c r="C159" s="93" t="inlineStr">
        <is>
          <t>12월</t>
        </is>
      </c>
      <c r="D159" s="93" t="inlineStr">
        <is>
          <t>12월30일</t>
        </is>
      </c>
      <c r="E159" s="126" t="n">
        <v>669567</v>
      </c>
    </row>
    <row r="160">
      <c r="B160" s="93" t="inlineStr">
        <is>
          <t>2020년</t>
        </is>
      </c>
      <c r="C160" s="93" t="inlineStr">
        <is>
          <t>12월</t>
        </is>
      </c>
      <c r="D160" s="93" t="inlineStr">
        <is>
          <t>12월31일</t>
        </is>
      </c>
      <c r="E160" s="126" t="n">
        <v>791458</v>
      </c>
    </row>
    <row r="161">
      <c r="B161" s="93" t="inlineStr">
        <is>
          <t>2021년</t>
        </is>
      </c>
      <c r="C161" s="93" t="inlineStr">
        <is>
          <t>1월</t>
        </is>
      </c>
      <c r="D161" s="93" t="inlineStr">
        <is>
          <t>1월1일</t>
        </is>
      </c>
      <c r="E161" s="126" t="n">
        <v>365079</v>
      </c>
    </row>
    <row r="162">
      <c r="B162" s="93" t="inlineStr">
        <is>
          <t>2021년</t>
        </is>
      </c>
      <c r="C162" s="93" t="inlineStr">
        <is>
          <t>1월</t>
        </is>
      </c>
      <c r="D162" s="93" t="inlineStr">
        <is>
          <t>1월2일</t>
        </is>
      </c>
      <c r="E162" s="126" t="n">
        <v>37</v>
      </c>
    </row>
    <row r="163">
      <c r="B163" s="93" t="inlineStr">
        <is>
          <t>2021년</t>
        </is>
      </c>
      <c r="C163" s="93" t="inlineStr">
        <is>
          <t>1월</t>
        </is>
      </c>
      <c r="D163" s="93" t="inlineStr">
        <is>
          <t>1월4일</t>
        </is>
      </c>
      <c r="E163" s="126" t="n">
        <v>1047642</v>
      </c>
    </row>
    <row r="164">
      <c r="B164" s="93" t="inlineStr">
        <is>
          <t>2021년</t>
        </is>
      </c>
      <c r="C164" s="93" t="inlineStr">
        <is>
          <t>1월</t>
        </is>
      </c>
      <c r="D164" s="93" t="inlineStr">
        <is>
          <t>1월5일</t>
        </is>
      </c>
      <c r="E164" s="126" t="n">
        <v>686414</v>
      </c>
    </row>
    <row r="165">
      <c r="B165" s="93" t="inlineStr">
        <is>
          <t>2021년</t>
        </is>
      </c>
      <c r="C165" s="93" t="inlineStr">
        <is>
          <t>1월</t>
        </is>
      </c>
      <c r="D165" s="93" t="inlineStr">
        <is>
          <t>1월6일</t>
        </is>
      </c>
      <c r="E165" s="126" t="n">
        <v>117985</v>
      </c>
    </row>
    <row r="166">
      <c r="B166" s="93" t="inlineStr">
        <is>
          <t>2021년</t>
        </is>
      </c>
      <c r="C166" s="93" t="inlineStr">
        <is>
          <t>1월</t>
        </is>
      </c>
      <c r="D166" s="93" t="inlineStr">
        <is>
          <t>1월7일</t>
        </is>
      </c>
      <c r="E166" s="126" t="n">
        <v>117239</v>
      </c>
    </row>
    <row r="167">
      <c r="B167" s="93" t="inlineStr">
        <is>
          <t>2021년</t>
        </is>
      </c>
      <c r="C167" s="93" t="inlineStr">
        <is>
          <t>1월</t>
        </is>
      </c>
      <c r="D167" s="93" t="inlineStr">
        <is>
          <t>1월12일</t>
        </is>
      </c>
      <c r="E167" s="126" t="n">
        <v>14</v>
      </c>
    </row>
    <row r="168">
      <c r="B168" s="93" t="inlineStr">
        <is>
          <t>2021년</t>
        </is>
      </c>
      <c r="C168" s="93" t="inlineStr">
        <is>
          <t>1월</t>
        </is>
      </c>
      <c r="D168" s="93" t="inlineStr">
        <is>
          <t>1월15일</t>
        </is>
      </c>
      <c r="E168" s="126" t="n">
        <v>97137</v>
      </c>
    </row>
    <row r="169">
      <c r="B169" s="93" t="inlineStr">
        <is>
          <t>2021년</t>
        </is>
      </c>
      <c r="C169" s="93" t="inlineStr">
        <is>
          <t>1월</t>
        </is>
      </c>
      <c r="D169" s="93" t="inlineStr">
        <is>
          <t>1월16일</t>
        </is>
      </c>
      <c r="E169" s="126" t="n">
        <v>824</v>
      </c>
    </row>
    <row r="170">
      <c r="B170" s="93" t="inlineStr">
        <is>
          <t>2021년</t>
        </is>
      </c>
      <c r="C170" s="93" t="inlineStr">
        <is>
          <t>1월</t>
        </is>
      </c>
      <c r="D170" s="93" t="inlineStr">
        <is>
          <t>1월17일</t>
        </is>
      </c>
      <c r="E170" s="126" t="n">
        <v>418632</v>
      </c>
    </row>
    <row r="171">
      <c r="B171" s="93" t="inlineStr">
        <is>
          <t>2021년</t>
        </is>
      </c>
      <c r="C171" s="93" t="inlineStr">
        <is>
          <t>1월</t>
        </is>
      </c>
      <c r="D171" s="93" t="inlineStr">
        <is>
          <t>1월18일</t>
        </is>
      </c>
      <c r="E171" s="126" t="n">
        <v>516825</v>
      </c>
    </row>
    <row r="172">
      <c r="B172" s="93" t="inlineStr">
        <is>
          <t>2021년</t>
        </is>
      </c>
      <c r="C172" s="93" t="inlineStr">
        <is>
          <t>1월</t>
        </is>
      </c>
      <c r="D172" s="93" t="inlineStr">
        <is>
          <t>1월19일</t>
        </is>
      </c>
      <c r="E172" s="126" t="n">
        <v>643088</v>
      </c>
    </row>
    <row r="173">
      <c r="B173" s="93" t="inlineStr">
        <is>
          <t>2021년</t>
        </is>
      </c>
      <c r="C173" s="93" t="inlineStr">
        <is>
          <t>1월</t>
        </is>
      </c>
      <c r="D173" s="93" t="inlineStr">
        <is>
          <t>1월20일</t>
        </is>
      </c>
      <c r="E173" s="126" t="n">
        <v>192729</v>
      </c>
    </row>
    <row r="174">
      <c r="B174" s="93" t="inlineStr">
        <is>
          <t>2021년</t>
        </is>
      </c>
      <c r="C174" s="93" t="inlineStr">
        <is>
          <t>1월</t>
        </is>
      </c>
      <c r="D174" s="93" t="inlineStr">
        <is>
          <t>1월21일</t>
        </is>
      </c>
      <c r="E174" s="126" t="n">
        <v>84652</v>
      </c>
    </row>
    <row r="175">
      <c r="B175" s="93" t="inlineStr">
        <is>
          <t>2021년</t>
        </is>
      </c>
      <c r="C175" s="93" t="inlineStr">
        <is>
          <t>1월</t>
        </is>
      </c>
      <c r="D175" s="93" t="inlineStr">
        <is>
          <t>1월22일</t>
        </is>
      </c>
      <c r="E175" s="126" t="n">
        <v>231514</v>
      </c>
    </row>
    <row r="176">
      <c r="B176" s="93" t="inlineStr">
        <is>
          <t>2021년</t>
        </is>
      </c>
      <c r="C176" s="93" t="inlineStr">
        <is>
          <t>1월</t>
        </is>
      </c>
      <c r="D176" s="93" t="inlineStr">
        <is>
          <t>1월23일</t>
        </is>
      </c>
      <c r="E176" s="126" t="n">
        <v>121277</v>
      </c>
    </row>
    <row r="177">
      <c r="B177" s="93" t="inlineStr">
        <is>
          <t>2021년</t>
        </is>
      </c>
      <c r="C177" s="93" t="inlineStr">
        <is>
          <t>1월</t>
        </is>
      </c>
      <c r="D177" s="93" t="inlineStr">
        <is>
          <t>1월24일</t>
        </is>
      </c>
      <c r="E177" s="126" t="n">
        <v>227406</v>
      </c>
    </row>
    <row r="178">
      <c r="B178" s="93" t="inlineStr">
        <is>
          <t>2021년</t>
        </is>
      </c>
      <c r="C178" s="93" t="inlineStr">
        <is>
          <t>1월</t>
        </is>
      </c>
      <c r="D178" s="93" t="inlineStr">
        <is>
          <t>1월25일</t>
        </is>
      </c>
      <c r="E178" s="126" t="n">
        <v>700620</v>
      </c>
    </row>
    <row r="179">
      <c r="B179" s="93" t="inlineStr">
        <is>
          <t>2021년</t>
        </is>
      </c>
      <c r="C179" s="93" t="inlineStr">
        <is>
          <t>1월</t>
        </is>
      </c>
      <c r="D179" s="93" t="inlineStr">
        <is>
          <t>1월26일</t>
        </is>
      </c>
      <c r="E179" s="126" t="n">
        <v>2306077</v>
      </c>
    </row>
    <row r="180">
      <c r="B180" s="93" t="inlineStr">
        <is>
          <t>2021년</t>
        </is>
      </c>
      <c r="C180" s="93" t="inlineStr">
        <is>
          <t>1월</t>
        </is>
      </c>
      <c r="D180" s="93" t="inlineStr">
        <is>
          <t>1월27일</t>
        </is>
      </c>
      <c r="E180" s="126" t="n">
        <v>4211509</v>
      </c>
    </row>
    <row r="181">
      <c r="B181" s="93" t="inlineStr">
        <is>
          <t>2021년</t>
        </is>
      </c>
      <c r="C181" s="93" t="inlineStr">
        <is>
          <t>1월</t>
        </is>
      </c>
      <c r="D181" s="93" t="inlineStr">
        <is>
          <t>1월28일</t>
        </is>
      </c>
      <c r="E181" s="126" t="n">
        <v>5270982</v>
      </c>
    </row>
    <row r="182">
      <c r="B182" s="93" t="inlineStr">
        <is>
          <t>2021년</t>
        </is>
      </c>
      <c r="C182" s="93" t="inlineStr">
        <is>
          <t>1월</t>
        </is>
      </c>
      <c r="D182" s="93" t="inlineStr">
        <is>
          <t>1월29일</t>
        </is>
      </c>
      <c r="E182" s="126" t="n">
        <v>4331647</v>
      </c>
    </row>
    <row r="183">
      <c r="B183" s="93" t="inlineStr">
        <is>
          <t>2021년</t>
        </is>
      </c>
      <c r="C183" s="93" t="inlineStr">
        <is>
          <t>1월</t>
        </is>
      </c>
      <c r="D183" s="93" t="inlineStr">
        <is>
          <t>1월30일</t>
        </is>
      </c>
      <c r="E183" s="126" t="n">
        <v>6496901</v>
      </c>
    </row>
    <row r="184">
      <c r="B184" s="93" t="inlineStr">
        <is>
          <t>2021년</t>
        </is>
      </c>
      <c r="C184" s="93" t="inlineStr">
        <is>
          <t>1월</t>
        </is>
      </c>
      <c r="D184" s="93" t="inlineStr">
        <is>
          <t>1월31일</t>
        </is>
      </c>
      <c r="E184" s="126" t="n">
        <v>3416989</v>
      </c>
    </row>
    <row r="185">
      <c r="B185" s="93" t="inlineStr">
        <is>
          <t>2021년</t>
        </is>
      </c>
      <c r="C185" s="93" t="inlineStr">
        <is>
          <t>2월</t>
        </is>
      </c>
      <c r="D185" s="93" t="inlineStr">
        <is>
          <t>2월1일</t>
        </is>
      </c>
      <c r="E185" s="126" t="n">
        <v>1933623.636363636</v>
      </c>
    </row>
    <row r="186">
      <c r="B186" s="93" t="inlineStr">
        <is>
          <t>2021년</t>
        </is>
      </c>
      <c r="C186" s="93" t="inlineStr">
        <is>
          <t>2월</t>
        </is>
      </c>
      <c r="D186" s="93" t="inlineStr">
        <is>
          <t>2월2일</t>
        </is>
      </c>
      <c r="E186" s="126" t="n">
        <v>1707931</v>
      </c>
    </row>
    <row r="187">
      <c r="B187" s="93" t="inlineStr">
        <is>
          <t>2021년</t>
        </is>
      </c>
      <c r="C187" s="93" t="inlineStr">
        <is>
          <t>2월</t>
        </is>
      </c>
      <c r="D187" s="93" t="inlineStr">
        <is>
          <t>2월3일</t>
        </is>
      </c>
      <c r="E187" s="126" t="n">
        <v>1760139</v>
      </c>
    </row>
    <row r="188">
      <c r="B188" s="93" t="inlineStr">
        <is>
          <t>2021년</t>
        </is>
      </c>
      <c r="C188" s="93" t="inlineStr">
        <is>
          <t>2월</t>
        </is>
      </c>
      <c r="D188" s="93" t="inlineStr">
        <is>
          <t>2월4일</t>
        </is>
      </c>
      <c r="E188" s="126" t="n">
        <v>1999781</v>
      </c>
    </row>
    <row r="189">
      <c r="B189" s="93" t="inlineStr">
        <is>
          <t>2021년</t>
        </is>
      </c>
      <c r="C189" s="93" t="inlineStr">
        <is>
          <t>2월</t>
        </is>
      </c>
      <c r="D189" s="93" t="inlineStr">
        <is>
          <t>2월5일</t>
        </is>
      </c>
      <c r="E189" s="126" t="n">
        <v>1315339</v>
      </c>
    </row>
    <row r="190">
      <c r="B190" s="93" t="inlineStr">
        <is>
          <t>2021년</t>
        </is>
      </c>
      <c r="C190" s="93" t="inlineStr">
        <is>
          <t>2월</t>
        </is>
      </c>
      <c r="D190" s="93" t="inlineStr">
        <is>
          <t>2월6일</t>
        </is>
      </c>
      <c r="E190" s="126" t="n">
        <v>1174866</v>
      </c>
    </row>
    <row r="191">
      <c r="B191" s="93" t="inlineStr">
        <is>
          <t>2021년</t>
        </is>
      </c>
      <c r="C191" s="93" t="inlineStr">
        <is>
          <t>2월</t>
        </is>
      </c>
      <c r="D191" s="93" t="inlineStr">
        <is>
          <t>2월7일</t>
        </is>
      </c>
      <c r="E191" s="126" t="n">
        <v>2895133</v>
      </c>
    </row>
    <row r="192">
      <c r="B192" s="93" t="inlineStr">
        <is>
          <t>2021년</t>
        </is>
      </c>
      <c r="C192" s="93" t="inlineStr">
        <is>
          <t>2월</t>
        </is>
      </c>
      <c r="D192" s="93" t="inlineStr">
        <is>
          <t>2월8일</t>
        </is>
      </c>
      <c r="E192" s="126" t="n">
        <v>1935861</v>
      </c>
    </row>
    <row r="193">
      <c r="B193" s="93" t="inlineStr">
        <is>
          <t>2021년</t>
        </is>
      </c>
      <c r="C193" s="93" t="inlineStr">
        <is>
          <t>2월</t>
        </is>
      </c>
      <c r="D193" s="93" t="inlineStr">
        <is>
          <t>2월9일</t>
        </is>
      </c>
      <c r="E193" s="126" t="n">
        <v>2136481</v>
      </c>
    </row>
    <row r="194">
      <c r="B194" s="93" t="inlineStr">
        <is>
          <t>총합계</t>
        </is>
      </c>
      <c r="E194" s="126" t="n">
        <v>143082244.9909091</v>
      </c>
    </row>
    <row r="1048576">
      <c r="H1048576" s="126" t="n"/>
    </row>
  </sheetData>
  <autoFilter ref="B12:G44"/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tf</dc:creator>
  <dcterms:created xmlns:dcterms="http://purl.org/dc/terms/" xmlns:xsi="http://www.w3.org/2001/XMLSchema-instance" xsi:type="dcterms:W3CDTF">2019-08-29T01:30:10Z</dcterms:created>
  <dcterms:modified xmlns:dcterms="http://purl.org/dc/terms/" xmlns:xsi="http://www.w3.org/2001/XMLSchema-instance" xsi:type="dcterms:W3CDTF">2021-02-15T06:42:53Z</dcterms:modified>
  <cp:lastModifiedBy>i02</cp:lastModifiedBy>
</cp:coreProperties>
</file>